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2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3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drawings/drawing4.xml" ContentType="application/vnd.openxmlformats-officedocument.drawing+xml"/>
  <Override PartName="/xl/charts/chart36.xml" ContentType="application/vnd.openxmlformats-officedocument.drawingml.chart+xml"/>
  <Override PartName="/xl/drawings/drawing5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6.xml" ContentType="application/vnd.openxmlformats-officedocument.drawing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drawings/drawing8.xml" ContentType="application/vnd.openxmlformats-officedocument.drawing+xml"/>
  <Override PartName="/xl/charts/chart74.xml" ContentType="application/vnd.openxmlformats-officedocument.drawingml.chart+xml"/>
  <Override PartName="/xl/drawings/drawing9.xml" ContentType="application/vnd.openxmlformats-officedocument.drawing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drawings/drawing10.xml" ContentType="application/vnd.openxmlformats-officedocument.drawing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drawings/drawing11.xml" ContentType="application/vnd.openxmlformats-officedocument.drawing+xml"/>
  <Override PartName="/xl/comments1.xml" ContentType="application/vnd.openxmlformats-officedocument.spreadsheetml.comments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drawings/drawing12.xml" ContentType="application/vnd.openxmlformats-officedocument.drawing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drawings/drawing13.xml" ContentType="application/vnd.openxmlformats-officedocument.drawing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drawings/drawing14.xml" ContentType="application/vnd.openxmlformats-officedocument.drawing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80" windowWidth="17460" windowHeight="7785" tabRatio="792" firstSheet="19" activeTab="22"/>
  </bookViews>
  <sheets>
    <sheet name="compare1" sheetId="3" r:id="rId1"/>
    <sheet name="compare2" sheetId="4" r:id="rId2"/>
    <sheet name="0210" sheetId="1" r:id="rId3"/>
    <sheet name="0211" sheetId="5" r:id="rId4"/>
    <sheet name="Sheet6" sheetId="6" r:id="rId5"/>
    <sheet name="Sheet7" sheetId="7" r:id="rId6"/>
    <sheet name="Sheet8" sheetId="8" r:id="rId7"/>
    <sheet name="0212" sheetId="9" r:id="rId8"/>
    <sheet name="0213 tover" sheetId="10" r:id="rId9"/>
    <sheet name="0214 cashout ramp" sheetId="11" r:id="rId10"/>
    <sheet name="Sheet1" sheetId="12" r:id="rId11"/>
    <sheet name="0214 tover ramp" sheetId="13" r:id="rId12"/>
    <sheet name="ATM speed" sheetId="14" r:id="rId13"/>
    <sheet name="0217" sheetId="15" r:id="rId14"/>
    <sheet name="Sheet5" sheetId="16" r:id="rId15"/>
    <sheet name="0218" sheetId="17" r:id="rId16"/>
    <sheet name="0219" sheetId="18" r:id="rId17"/>
    <sheet name="0220" sheetId="19" r:id="rId18"/>
    <sheet name="Sheet12" sheetId="20" r:id="rId19"/>
    <sheet name="0220 updated cashout" sheetId="22" r:id="rId20"/>
    <sheet name="0221" sheetId="23" r:id="rId21"/>
    <sheet name="0222" sheetId="24" r:id="rId22"/>
    <sheet name="0223" sheetId="25" r:id="rId23"/>
  </sheets>
  <definedNames>
    <definedName name="solver_adj" localSheetId="9" hidden="1">'0214 cashout ramp'!$AO$254,'0214 cashout ramp'!$AQ$255</definedName>
    <definedName name="solver_adj" localSheetId="22" hidden="1">'0223'!$AO$124:$AP$124</definedName>
    <definedName name="solver_cvg" localSheetId="9" hidden="1">0.0001</definedName>
    <definedName name="solver_cvg" localSheetId="22" hidden="1">0.0001</definedName>
    <definedName name="solver_drv" localSheetId="9" hidden="1">1</definedName>
    <definedName name="solver_drv" localSheetId="22" hidden="1">1</definedName>
    <definedName name="solver_eng" localSheetId="9" hidden="1">1</definedName>
    <definedName name="solver_eng" localSheetId="22" hidden="1">1</definedName>
    <definedName name="solver_est" localSheetId="9" hidden="1">1</definedName>
    <definedName name="solver_est" localSheetId="22" hidden="1">1</definedName>
    <definedName name="solver_itr" localSheetId="9" hidden="1">2147483647</definedName>
    <definedName name="solver_itr" localSheetId="22" hidden="1">2147483647</definedName>
    <definedName name="solver_mip" localSheetId="9" hidden="1">2147483647</definedName>
    <definedName name="solver_mip" localSheetId="22" hidden="1">2147483647</definedName>
    <definedName name="solver_mni" localSheetId="9" hidden="1">30</definedName>
    <definedName name="solver_mni" localSheetId="22" hidden="1">30</definedName>
    <definedName name="solver_mrt" localSheetId="9" hidden="1">0.075</definedName>
    <definedName name="solver_mrt" localSheetId="22" hidden="1">0.075</definedName>
    <definedName name="solver_msl" localSheetId="9" hidden="1">2</definedName>
    <definedName name="solver_msl" localSheetId="22" hidden="1">2</definedName>
    <definedName name="solver_neg" localSheetId="9" hidden="1">1</definedName>
    <definedName name="solver_neg" localSheetId="22" hidden="1">1</definedName>
    <definedName name="solver_nod" localSheetId="9" hidden="1">2147483647</definedName>
    <definedName name="solver_nod" localSheetId="22" hidden="1">2147483647</definedName>
    <definedName name="solver_num" localSheetId="9" hidden="1">0</definedName>
    <definedName name="solver_num" localSheetId="22" hidden="1">0</definedName>
    <definedName name="solver_nwt" localSheetId="9" hidden="1">1</definedName>
    <definedName name="solver_nwt" localSheetId="22" hidden="1">1</definedName>
    <definedName name="solver_opt" localSheetId="9" hidden="1">'0214 cashout ramp'!$AY$263</definedName>
    <definedName name="solver_opt" localSheetId="22" hidden="1">'0223'!$AV$124</definedName>
    <definedName name="solver_pre" localSheetId="9" hidden="1">0.000001</definedName>
    <definedName name="solver_pre" localSheetId="22" hidden="1">0.000001</definedName>
    <definedName name="solver_rbv" localSheetId="9" hidden="1">1</definedName>
    <definedName name="solver_rbv" localSheetId="22" hidden="1">1</definedName>
    <definedName name="solver_rlx" localSheetId="9" hidden="1">2</definedName>
    <definedName name="solver_rlx" localSheetId="22" hidden="1">2</definedName>
    <definedName name="solver_rsd" localSheetId="9" hidden="1">0</definedName>
    <definedName name="solver_rsd" localSheetId="22" hidden="1">0</definedName>
    <definedName name="solver_scl" localSheetId="9" hidden="1">1</definedName>
    <definedName name="solver_scl" localSheetId="22" hidden="1">1</definedName>
    <definedName name="solver_sho" localSheetId="9" hidden="1">2</definedName>
    <definedName name="solver_sho" localSheetId="22" hidden="1">2</definedName>
    <definedName name="solver_ssz" localSheetId="9" hidden="1">100</definedName>
    <definedName name="solver_ssz" localSheetId="22" hidden="1">100</definedName>
    <definedName name="solver_tim" localSheetId="9" hidden="1">2147483647</definedName>
    <definedName name="solver_tim" localSheetId="22" hidden="1">2147483647</definedName>
    <definedName name="solver_tol" localSheetId="9" hidden="1">0.01</definedName>
    <definedName name="solver_tol" localSheetId="22" hidden="1">0.01</definedName>
    <definedName name="solver_typ" localSheetId="9" hidden="1">3</definedName>
    <definedName name="solver_typ" localSheetId="22" hidden="1">3</definedName>
    <definedName name="solver_val" localSheetId="9" hidden="1">0</definedName>
    <definedName name="solver_val" localSheetId="22" hidden="1">0</definedName>
    <definedName name="solver_ver" localSheetId="9" hidden="1">3</definedName>
    <definedName name="solver_ver" localSheetId="22" hidden="1">3</definedName>
  </definedNames>
  <calcPr calcId="145621"/>
</workbook>
</file>

<file path=xl/calcChain.xml><?xml version="1.0" encoding="utf-8"?>
<calcChain xmlns="http://schemas.openxmlformats.org/spreadsheetml/2006/main">
  <c r="AN349" i="25" l="1"/>
  <c r="AU338" i="25"/>
  <c r="AU337" i="25"/>
  <c r="AU31" i="25"/>
  <c r="AU32" i="25"/>
  <c r="AO339" i="25"/>
  <c r="AO321" i="25"/>
  <c r="AO35" i="25"/>
  <c r="AP35" i="25" s="1"/>
  <c r="AQ35" i="25" s="1"/>
  <c r="AO32" i="25"/>
  <c r="AO333" i="25"/>
  <c r="AO334" i="25"/>
  <c r="AO335" i="25"/>
  <c r="AP335" i="25" s="1"/>
  <c r="AQ335" i="25" s="1"/>
  <c r="AO336" i="25"/>
  <c r="AO337" i="25"/>
  <c r="AO338" i="25"/>
  <c r="AO340" i="25"/>
  <c r="AO341" i="25"/>
  <c r="AO342" i="25"/>
  <c r="AO343" i="25"/>
  <c r="AO344" i="25"/>
  <c r="AO345" i="25"/>
  <c r="AO346" i="25"/>
  <c r="AO347" i="25"/>
  <c r="AO348" i="25"/>
  <c r="AO332" i="25"/>
  <c r="AO25" i="25"/>
  <c r="AR25" i="25" s="1"/>
  <c r="AO26" i="25"/>
  <c r="AR26" i="25" s="1"/>
  <c r="AO27" i="25"/>
  <c r="AR27" i="25" s="1"/>
  <c r="AO28" i="25"/>
  <c r="AO29" i="25"/>
  <c r="AO30" i="25"/>
  <c r="AR30" i="25" s="1"/>
  <c r="AO31" i="25"/>
  <c r="AP31" i="25" s="1"/>
  <c r="AQ31" i="25" s="1"/>
  <c r="AO33" i="25"/>
  <c r="AO34" i="25"/>
  <c r="AR34" i="25" s="1"/>
  <c r="AO36" i="25"/>
  <c r="AP36" i="25" s="1"/>
  <c r="AQ36" i="25" s="1"/>
  <c r="AO37" i="25"/>
  <c r="AR37" i="25" s="1"/>
  <c r="AO38" i="25"/>
  <c r="AO39" i="25"/>
  <c r="AO40" i="25"/>
  <c r="AR40" i="25" s="1"/>
  <c r="AO41" i="25"/>
  <c r="AR41" i="25" s="1"/>
  <c r="AO42" i="25"/>
  <c r="AP42" i="25" s="1"/>
  <c r="AQ42" i="25" s="1"/>
  <c r="AO43" i="25"/>
  <c r="AP43" i="25" s="1"/>
  <c r="AQ43" i="25" s="1"/>
  <c r="AO24" i="25"/>
  <c r="AP24" i="25" s="1"/>
  <c r="AS42" i="25"/>
  <c r="AS43" i="25"/>
  <c r="AO317" i="25"/>
  <c r="AO310" i="25"/>
  <c r="AU317" i="25"/>
  <c r="AU316" i="25"/>
  <c r="AO311" i="25"/>
  <c r="AO312" i="25"/>
  <c r="AO313" i="25"/>
  <c r="AO314" i="25"/>
  <c r="AO315" i="25"/>
  <c r="AO316" i="25"/>
  <c r="AO318" i="25"/>
  <c r="AO319" i="25"/>
  <c r="AO320" i="25"/>
  <c r="AO322" i="25"/>
  <c r="AO323" i="25"/>
  <c r="AO324" i="25"/>
  <c r="AO325" i="25"/>
  <c r="AO326" i="25"/>
  <c r="AO327" i="25"/>
  <c r="AU55" i="25"/>
  <c r="AU56" i="25"/>
  <c r="AO49" i="25"/>
  <c r="AO50" i="25"/>
  <c r="AP50" i="25" s="1"/>
  <c r="AQ50" i="25" s="1"/>
  <c r="AO51" i="25"/>
  <c r="AO52" i="25"/>
  <c r="AO53" i="25"/>
  <c r="AO54" i="25"/>
  <c r="AP54" i="25" s="1"/>
  <c r="AQ54" i="25" s="1"/>
  <c r="AO55" i="25"/>
  <c r="AO56" i="25"/>
  <c r="AO57" i="25"/>
  <c r="AO58" i="25"/>
  <c r="AR58" i="25" s="1"/>
  <c r="AO59" i="25"/>
  <c r="AO60" i="25"/>
  <c r="AO61" i="25"/>
  <c r="AO62" i="25"/>
  <c r="AR62" i="25" s="1"/>
  <c r="AO63" i="25"/>
  <c r="AO64" i="25"/>
  <c r="AP64" i="25" s="1"/>
  <c r="AQ64" i="25" s="1"/>
  <c r="AO65" i="25"/>
  <c r="AO66" i="25"/>
  <c r="AP66" i="25" s="1"/>
  <c r="AQ66" i="25" s="1"/>
  <c r="AO67" i="25"/>
  <c r="AO48" i="25"/>
  <c r="AO286" i="25"/>
  <c r="AU294" i="25"/>
  <c r="AO295" i="25"/>
  <c r="AU83" i="25"/>
  <c r="AP286" i="25"/>
  <c r="AO290" i="25" s="1"/>
  <c r="AO94" i="25"/>
  <c r="AR94" i="25" s="1"/>
  <c r="AS94" i="25"/>
  <c r="AO93" i="25"/>
  <c r="AO76" i="25"/>
  <c r="AR76" i="25" s="1"/>
  <c r="AO77" i="25"/>
  <c r="AO78" i="25"/>
  <c r="AO79" i="25"/>
  <c r="AO80" i="25"/>
  <c r="AR80" i="25" s="1"/>
  <c r="AO81" i="25"/>
  <c r="AR81" i="25" s="1"/>
  <c r="AO82" i="25"/>
  <c r="AO83" i="25"/>
  <c r="AP83" i="25" s="1"/>
  <c r="AQ83" i="25" s="1"/>
  <c r="AO84" i="25"/>
  <c r="AR84" i="25" s="1"/>
  <c r="AO85" i="25"/>
  <c r="AR85" i="25" s="1"/>
  <c r="AO86" i="25"/>
  <c r="AO87" i="25"/>
  <c r="AP87" i="25" s="1"/>
  <c r="AQ87" i="25" s="1"/>
  <c r="AO88" i="25"/>
  <c r="AP88" i="25" s="1"/>
  <c r="AQ88" i="25" s="1"/>
  <c r="AO89" i="25"/>
  <c r="AP89" i="25" s="1"/>
  <c r="AQ89" i="25" s="1"/>
  <c r="AO90" i="25"/>
  <c r="AO91" i="25"/>
  <c r="AP91" i="25" s="1"/>
  <c r="AQ91" i="25" s="1"/>
  <c r="AO92" i="25"/>
  <c r="AR92" i="25" s="1"/>
  <c r="AO75" i="25"/>
  <c r="AP75" i="25" s="1"/>
  <c r="AQ75" i="25" s="1"/>
  <c r="AU271" i="25"/>
  <c r="AP263" i="25"/>
  <c r="AO263" i="25"/>
  <c r="AN283" i="25"/>
  <c r="AU270" i="25"/>
  <c r="AU108" i="25"/>
  <c r="AO118" i="25"/>
  <c r="AP118" i="25" s="1"/>
  <c r="AQ118" i="25" s="1"/>
  <c r="AS118" i="25"/>
  <c r="AO119" i="25"/>
  <c r="AP119" i="25" s="1"/>
  <c r="AQ119" i="25" s="1"/>
  <c r="AS119" i="25"/>
  <c r="AO220" i="25"/>
  <c r="AO241" i="25"/>
  <c r="AP220" i="25"/>
  <c r="AU249" i="25"/>
  <c r="AU133" i="25"/>
  <c r="AU157" i="25"/>
  <c r="AN169" i="25"/>
  <c r="AO168" i="25"/>
  <c r="AP168" i="25" s="1"/>
  <c r="AQ168" i="25" s="1"/>
  <c r="AS168" i="25"/>
  <c r="AU227" i="25"/>
  <c r="AT181" i="25"/>
  <c r="AV181" i="25" s="1"/>
  <c r="AU181" i="25"/>
  <c r="AU207" i="25"/>
  <c r="AO172" i="25"/>
  <c r="AR172" i="25" s="1"/>
  <c r="AN194" i="25"/>
  <c r="AN218" i="25"/>
  <c r="AO190" i="25"/>
  <c r="AP190" i="25" s="1"/>
  <c r="AQ190" i="25" s="1"/>
  <c r="AS190" i="25"/>
  <c r="AO191" i="25"/>
  <c r="AP191" i="25" s="1"/>
  <c r="AQ191" i="25" s="1"/>
  <c r="AS191" i="25"/>
  <c r="AO178" i="25"/>
  <c r="AR178" i="25" s="1"/>
  <c r="AP199" i="25"/>
  <c r="AO185" i="25"/>
  <c r="AP185" i="25" s="1"/>
  <c r="AQ185" i="25" s="1"/>
  <c r="AO173" i="25"/>
  <c r="AR173" i="25" s="1"/>
  <c r="AO174" i="25"/>
  <c r="AR174" i="25" s="1"/>
  <c r="AO175" i="25"/>
  <c r="AP175" i="25" s="1"/>
  <c r="AQ175" i="25" s="1"/>
  <c r="AO176" i="25"/>
  <c r="AP176" i="25" s="1"/>
  <c r="AQ176" i="25" s="1"/>
  <c r="AO177" i="25"/>
  <c r="AR177" i="25" s="1"/>
  <c r="AO179" i="25"/>
  <c r="AP179" i="25" s="1"/>
  <c r="AQ179" i="25" s="1"/>
  <c r="AO180" i="25"/>
  <c r="AP180" i="25" s="1"/>
  <c r="AQ180" i="25" s="1"/>
  <c r="AO181" i="25"/>
  <c r="AR181" i="25" s="1"/>
  <c r="AO182" i="25"/>
  <c r="AR182" i="25" s="1"/>
  <c r="AO183" i="25"/>
  <c r="AP183" i="25" s="1"/>
  <c r="AQ183" i="25" s="1"/>
  <c r="AO184" i="25"/>
  <c r="AP184" i="25" s="1"/>
  <c r="AQ184" i="25" s="1"/>
  <c r="AO186" i="25"/>
  <c r="AR186" i="25" s="1"/>
  <c r="AO187" i="25"/>
  <c r="AP187" i="25" s="1"/>
  <c r="AQ187" i="25" s="1"/>
  <c r="AO188" i="25"/>
  <c r="AP188" i="25" s="1"/>
  <c r="AQ188" i="25" s="1"/>
  <c r="AO189" i="25"/>
  <c r="AP189" i="25" s="1"/>
  <c r="AQ189" i="25" s="1"/>
  <c r="AN122" i="25"/>
  <c r="AN96" i="25"/>
  <c r="AN72" i="25"/>
  <c r="AN45" i="25"/>
  <c r="AN239" i="25"/>
  <c r="AO219" i="25"/>
  <c r="AO150" i="25"/>
  <c r="AR150" i="25" s="1"/>
  <c r="AO151" i="25"/>
  <c r="AP151" i="25" s="1"/>
  <c r="AQ151" i="25" s="1"/>
  <c r="AO152" i="25"/>
  <c r="AR152" i="25" s="1"/>
  <c r="AO153" i="25"/>
  <c r="AR153" i="25" s="1"/>
  <c r="AO154" i="25"/>
  <c r="AR154" i="25" s="1"/>
  <c r="AO155" i="25"/>
  <c r="AP155" i="25" s="1"/>
  <c r="AQ155" i="25" s="1"/>
  <c r="AO156" i="25"/>
  <c r="AR156" i="25" s="1"/>
  <c r="AO157" i="25"/>
  <c r="AR157" i="25" s="1"/>
  <c r="AO158" i="25"/>
  <c r="AR158" i="25" s="1"/>
  <c r="AO159" i="25"/>
  <c r="AP159" i="25" s="1"/>
  <c r="AQ159" i="25" s="1"/>
  <c r="AO160" i="25"/>
  <c r="AR160" i="25" s="1"/>
  <c r="AO161" i="25"/>
  <c r="AR161" i="25" s="1"/>
  <c r="AO162" i="25"/>
  <c r="AR162" i="25" s="1"/>
  <c r="AO163" i="25"/>
  <c r="AP163" i="25" s="1"/>
  <c r="AQ163" i="25" s="1"/>
  <c r="AO164" i="25"/>
  <c r="AR164" i="25" s="1"/>
  <c r="AO165" i="25"/>
  <c r="AR165" i="25" s="1"/>
  <c r="AO166" i="25"/>
  <c r="AP166" i="25" s="1"/>
  <c r="AQ166" i="25" s="1"/>
  <c r="AO167" i="25"/>
  <c r="AP167" i="25" s="1"/>
  <c r="AQ167" i="25" s="1"/>
  <c r="AO149" i="25"/>
  <c r="AR149" i="25" s="1"/>
  <c r="AO101" i="25"/>
  <c r="AP101" i="25" s="1"/>
  <c r="AQ101" i="25" s="1"/>
  <c r="AO102" i="25"/>
  <c r="AR102" i="25" s="1"/>
  <c r="AO103" i="25"/>
  <c r="AO104" i="25"/>
  <c r="AO105" i="25"/>
  <c r="AP105" i="25" s="1"/>
  <c r="AQ105" i="25" s="1"/>
  <c r="AO106" i="25"/>
  <c r="AR106" i="25" s="1"/>
  <c r="AO107" i="25"/>
  <c r="AR107" i="25" s="1"/>
  <c r="AO108" i="25"/>
  <c r="AO109" i="25"/>
  <c r="AP109" i="25" s="1"/>
  <c r="AQ109" i="25" s="1"/>
  <c r="AO110" i="25"/>
  <c r="AR110" i="25" s="1"/>
  <c r="AO111" i="25"/>
  <c r="AR111" i="25" s="1"/>
  <c r="AO112" i="25"/>
  <c r="AO113" i="25"/>
  <c r="AP113" i="25" s="1"/>
  <c r="AQ113" i="25" s="1"/>
  <c r="AO114" i="25"/>
  <c r="AR114" i="25" s="1"/>
  <c r="AO115" i="25"/>
  <c r="AR115" i="25" s="1"/>
  <c r="AO116" i="25"/>
  <c r="AP116" i="25" s="1"/>
  <c r="AQ116" i="25" s="1"/>
  <c r="AO117" i="25"/>
  <c r="AR117" i="25" s="1"/>
  <c r="AO100" i="25"/>
  <c r="AR100" i="25" s="1"/>
  <c r="AN261" i="25"/>
  <c r="AN146" i="25"/>
  <c r="AP241" i="25"/>
  <c r="AO353" i="25"/>
  <c r="AO354" i="25"/>
  <c r="AP354" i="25" s="1"/>
  <c r="AQ354" i="25" s="1"/>
  <c r="AO355" i="25"/>
  <c r="AO356" i="25"/>
  <c r="AO357" i="25"/>
  <c r="AR357" i="25" s="1"/>
  <c r="AO358" i="25"/>
  <c r="AR358" i="25" s="1"/>
  <c r="AO359" i="25"/>
  <c r="AO360" i="25"/>
  <c r="AO361" i="25"/>
  <c r="AR361" i="25" s="1"/>
  <c r="AO362" i="25"/>
  <c r="AR362" i="25" s="1"/>
  <c r="AO363" i="25"/>
  <c r="AO364" i="25"/>
  <c r="AO365" i="25"/>
  <c r="AO366" i="25"/>
  <c r="AP366" i="25" s="1"/>
  <c r="AQ366" i="25" s="1"/>
  <c r="AO367" i="25"/>
  <c r="AO368" i="25"/>
  <c r="AO352" i="25"/>
  <c r="AP352" i="25" s="1"/>
  <c r="AQ352" i="25" s="1"/>
  <c r="AS368" i="25"/>
  <c r="AP368" i="25"/>
  <c r="AQ368" i="25" s="1"/>
  <c r="AR368" i="25"/>
  <c r="AS367" i="25"/>
  <c r="AQ367" i="25"/>
  <c r="AP367" i="25"/>
  <c r="AR367" i="25"/>
  <c r="AS366" i="25"/>
  <c r="AR366" i="25"/>
  <c r="AS365" i="25"/>
  <c r="AR365" i="25"/>
  <c r="AS364" i="25"/>
  <c r="AP364" i="25"/>
  <c r="AQ364" i="25" s="1"/>
  <c r="AR364" i="25"/>
  <c r="AS363" i="25"/>
  <c r="AP363" i="25"/>
  <c r="AQ363" i="25" s="1"/>
  <c r="AR363" i="25"/>
  <c r="AS362" i="25"/>
  <c r="AP362" i="25"/>
  <c r="AQ362" i="25" s="1"/>
  <c r="AS361" i="25"/>
  <c r="AS360" i="25"/>
  <c r="AP360" i="25"/>
  <c r="AQ360" i="25" s="1"/>
  <c r="AR360" i="25"/>
  <c r="AS359" i="25"/>
  <c r="AP359" i="25"/>
  <c r="AQ359" i="25" s="1"/>
  <c r="AR359" i="25"/>
  <c r="AS358" i="25"/>
  <c r="AQ358" i="25"/>
  <c r="AP358" i="25"/>
  <c r="AS357" i="25"/>
  <c r="AS356" i="25"/>
  <c r="AP356" i="25"/>
  <c r="AQ356" i="25" s="1"/>
  <c r="AR356" i="25"/>
  <c r="AS355" i="25"/>
  <c r="AP355" i="25"/>
  <c r="AQ355" i="25" s="1"/>
  <c r="AR355" i="25"/>
  <c r="AS354" i="25"/>
  <c r="AR354" i="25"/>
  <c r="AS353" i="25"/>
  <c r="AR353" i="25"/>
  <c r="AS352" i="25"/>
  <c r="AS348" i="25"/>
  <c r="AS347" i="25"/>
  <c r="AS346" i="25"/>
  <c r="AS345" i="25"/>
  <c r="AS344" i="25"/>
  <c r="AS343" i="25"/>
  <c r="AS342" i="25"/>
  <c r="AS341" i="25"/>
  <c r="AS340" i="25"/>
  <c r="AS339" i="25"/>
  <c r="AS338" i="25"/>
  <c r="AS337" i="25"/>
  <c r="AS336" i="25"/>
  <c r="AS335" i="25"/>
  <c r="AS334" i="25"/>
  <c r="AS333" i="25"/>
  <c r="AS332" i="25"/>
  <c r="AS327" i="25"/>
  <c r="AS326" i="25"/>
  <c r="AS325" i="25"/>
  <c r="AS324" i="25"/>
  <c r="AS323" i="25"/>
  <c r="AS322" i="25"/>
  <c r="AS321" i="25"/>
  <c r="AS320" i="25"/>
  <c r="AS319" i="25"/>
  <c r="AS318" i="25"/>
  <c r="AS317" i="25"/>
  <c r="AS316" i="25"/>
  <c r="AS315" i="25"/>
  <c r="AS314" i="25"/>
  <c r="AS313" i="25"/>
  <c r="AS312" i="25"/>
  <c r="AS311" i="25"/>
  <c r="AS310" i="25"/>
  <c r="AS305" i="25"/>
  <c r="AS304" i="25"/>
  <c r="AS303" i="25"/>
  <c r="AS302" i="25"/>
  <c r="AS301" i="25"/>
  <c r="AS300" i="25"/>
  <c r="AS299" i="25"/>
  <c r="AS298" i="25"/>
  <c r="AS297" i="25"/>
  <c r="AS296" i="25"/>
  <c r="AS295" i="25"/>
  <c r="AS294" i="25"/>
  <c r="AS293" i="25"/>
  <c r="AS292" i="25"/>
  <c r="AS291" i="25"/>
  <c r="AS290" i="25"/>
  <c r="AS289" i="25"/>
  <c r="AS288" i="25"/>
  <c r="AS287" i="25"/>
  <c r="AO278" i="25"/>
  <c r="AR278" i="25" s="1"/>
  <c r="AS282" i="25"/>
  <c r="AS281" i="25"/>
  <c r="AS280" i="25"/>
  <c r="AS279" i="25"/>
  <c r="AS278" i="25"/>
  <c r="AS277" i="25"/>
  <c r="AS276" i="25"/>
  <c r="AS275" i="25"/>
  <c r="AS274" i="25"/>
  <c r="AS273" i="25"/>
  <c r="AS272" i="25"/>
  <c r="AS271" i="25"/>
  <c r="AS270" i="25"/>
  <c r="AS269" i="25"/>
  <c r="AS268" i="25"/>
  <c r="AS267" i="25"/>
  <c r="AS266" i="25"/>
  <c r="AS265" i="25"/>
  <c r="AS264" i="25"/>
  <c r="AO126" i="25"/>
  <c r="AR126" i="25" s="1"/>
  <c r="AO127" i="25"/>
  <c r="AR127" i="25" s="1"/>
  <c r="AO128" i="25"/>
  <c r="AP128" i="25" s="1"/>
  <c r="AQ128" i="25" s="1"/>
  <c r="AO129" i="25"/>
  <c r="AR129" i="25" s="1"/>
  <c r="AO130" i="25"/>
  <c r="AR130" i="25" s="1"/>
  <c r="AO131" i="25"/>
  <c r="AR131" i="25" s="1"/>
  <c r="AO132" i="25"/>
  <c r="AP132" i="25" s="1"/>
  <c r="AQ132" i="25" s="1"/>
  <c r="AO133" i="25"/>
  <c r="AR133" i="25" s="1"/>
  <c r="AO134" i="25"/>
  <c r="AR134" i="25" s="1"/>
  <c r="AO135" i="25"/>
  <c r="AR135" i="25" s="1"/>
  <c r="AO136" i="25"/>
  <c r="AP136" i="25" s="1"/>
  <c r="AQ136" i="25" s="1"/>
  <c r="AO137" i="25"/>
  <c r="AR137" i="25" s="1"/>
  <c r="AO138" i="25"/>
  <c r="AR138" i="25" s="1"/>
  <c r="AO139" i="25"/>
  <c r="AP139" i="25" s="1"/>
  <c r="AQ139" i="25" s="1"/>
  <c r="AO140" i="25"/>
  <c r="AP140" i="25" s="1"/>
  <c r="AQ140" i="25" s="1"/>
  <c r="AO141" i="25"/>
  <c r="AP141" i="25" s="1"/>
  <c r="AQ141" i="25" s="1"/>
  <c r="AO142" i="25"/>
  <c r="AR142" i="25" s="1"/>
  <c r="AO143" i="25"/>
  <c r="AP143" i="25" s="1"/>
  <c r="AQ143" i="25" s="1"/>
  <c r="AO144" i="25"/>
  <c r="AR144" i="25" s="1"/>
  <c r="AO125" i="25"/>
  <c r="AR125" i="25" s="1"/>
  <c r="AS260" i="25"/>
  <c r="AS259" i="25"/>
  <c r="AS258" i="25"/>
  <c r="AS257" i="25"/>
  <c r="AS256" i="25"/>
  <c r="AS255" i="25"/>
  <c r="AS254" i="25"/>
  <c r="AS253" i="25"/>
  <c r="AS252" i="25"/>
  <c r="AS251" i="25"/>
  <c r="AS250" i="25"/>
  <c r="AS249" i="25"/>
  <c r="AS248" i="25"/>
  <c r="AS247" i="25"/>
  <c r="AS246" i="25"/>
  <c r="AS245" i="25"/>
  <c r="AS244" i="25"/>
  <c r="AS243" i="25"/>
  <c r="AS242" i="25"/>
  <c r="AS238" i="25"/>
  <c r="AS237" i="25"/>
  <c r="AS236" i="25"/>
  <c r="AS235" i="25"/>
  <c r="AS234" i="25"/>
  <c r="AS233" i="25"/>
  <c r="AS232" i="25"/>
  <c r="AS231" i="25"/>
  <c r="AS230" i="25"/>
  <c r="AS229" i="25"/>
  <c r="AS228" i="25"/>
  <c r="AS227" i="25"/>
  <c r="AS226" i="25"/>
  <c r="AS225" i="25"/>
  <c r="AS224" i="25"/>
  <c r="AS223" i="25"/>
  <c r="AS222" i="25"/>
  <c r="AS221" i="25"/>
  <c r="AS201" i="25"/>
  <c r="AS202" i="25"/>
  <c r="AS203" i="25"/>
  <c r="AS204" i="25"/>
  <c r="AS205" i="25"/>
  <c r="AS206" i="25"/>
  <c r="AS207" i="25"/>
  <c r="AS208" i="25"/>
  <c r="AS209" i="25"/>
  <c r="AS210" i="25"/>
  <c r="AS211" i="25"/>
  <c r="AS212" i="25"/>
  <c r="AS213" i="25"/>
  <c r="AS214" i="25"/>
  <c r="AS215" i="25"/>
  <c r="AS216" i="25"/>
  <c r="AS217" i="25"/>
  <c r="AS200" i="25"/>
  <c r="AS189" i="25"/>
  <c r="AS188" i="25"/>
  <c r="AS187" i="25"/>
  <c r="AS186" i="25"/>
  <c r="AS185" i="25"/>
  <c r="AS184" i="25"/>
  <c r="AS183" i="25"/>
  <c r="AS182" i="25"/>
  <c r="AS181" i="25"/>
  <c r="AS180" i="25"/>
  <c r="AS179" i="25"/>
  <c r="AS178" i="25"/>
  <c r="AS177" i="25"/>
  <c r="AS176" i="25"/>
  <c r="AS175" i="25"/>
  <c r="AS174" i="25"/>
  <c r="AS173" i="25"/>
  <c r="AS172" i="25"/>
  <c r="AS167" i="25"/>
  <c r="AS166" i="25"/>
  <c r="AS165" i="25"/>
  <c r="AS164" i="25"/>
  <c r="AS163" i="25"/>
  <c r="AS162" i="25"/>
  <c r="AS161" i="25"/>
  <c r="AS160" i="25"/>
  <c r="AS159" i="25"/>
  <c r="AS158" i="25"/>
  <c r="AS157" i="25"/>
  <c r="AS156" i="25"/>
  <c r="AS155" i="25"/>
  <c r="AS154" i="25"/>
  <c r="AS153" i="25"/>
  <c r="AS152" i="25"/>
  <c r="AS151" i="25"/>
  <c r="AS150" i="25"/>
  <c r="AS149" i="25"/>
  <c r="AS143" i="25"/>
  <c r="AS144" i="25"/>
  <c r="AS142" i="25"/>
  <c r="AS141" i="25"/>
  <c r="AS140" i="25"/>
  <c r="AS139" i="25"/>
  <c r="AS138" i="25"/>
  <c r="AS137" i="25"/>
  <c r="AS136" i="25"/>
  <c r="AS135" i="25"/>
  <c r="AS134" i="25"/>
  <c r="AS133" i="25"/>
  <c r="AS132" i="25"/>
  <c r="AS131" i="25"/>
  <c r="AS130" i="25"/>
  <c r="AS129" i="25"/>
  <c r="AS128" i="25"/>
  <c r="AS127" i="25"/>
  <c r="AS126" i="25"/>
  <c r="AS125" i="25"/>
  <c r="AS117" i="25"/>
  <c r="AP117" i="25"/>
  <c r="AQ117" i="25" s="1"/>
  <c r="AS116" i="25"/>
  <c r="AR116" i="25"/>
  <c r="AS115" i="25"/>
  <c r="AS114" i="25"/>
  <c r="AS113" i="25"/>
  <c r="AS112" i="25"/>
  <c r="AR112" i="25"/>
  <c r="AP112" i="25"/>
  <c r="AQ112" i="25" s="1"/>
  <c r="AS111" i="25"/>
  <c r="AS110" i="25"/>
  <c r="AS109" i="25"/>
  <c r="AR109" i="25"/>
  <c r="AS108" i="25"/>
  <c r="AR108" i="25"/>
  <c r="AP108" i="25"/>
  <c r="AQ108" i="25" s="1"/>
  <c r="AS107" i="25"/>
  <c r="AS106" i="25"/>
  <c r="AS105" i="25"/>
  <c r="AR105" i="25"/>
  <c r="AS104" i="25"/>
  <c r="AR104" i="25"/>
  <c r="AP104" i="25"/>
  <c r="AQ104" i="25" s="1"/>
  <c r="AS103" i="25"/>
  <c r="AR103" i="25"/>
  <c r="AP103" i="25"/>
  <c r="AQ103" i="25" s="1"/>
  <c r="AS102" i="25"/>
  <c r="AS101" i="25"/>
  <c r="AS100" i="25"/>
  <c r="AS93" i="25"/>
  <c r="AR93" i="25"/>
  <c r="AS92" i="25"/>
  <c r="AS91" i="25"/>
  <c r="AS90" i="25"/>
  <c r="AR90" i="25"/>
  <c r="AS89" i="25"/>
  <c r="AS88" i="25"/>
  <c r="AS87" i="25"/>
  <c r="AS86" i="25"/>
  <c r="AR86" i="25"/>
  <c r="AS85" i="25"/>
  <c r="AS84" i="25"/>
  <c r="AS83" i="25"/>
  <c r="AS82" i="25"/>
  <c r="AR82" i="25"/>
  <c r="AS81" i="25"/>
  <c r="AP81" i="25"/>
  <c r="AQ81" i="25" s="1"/>
  <c r="AS80" i="25"/>
  <c r="AS79" i="25"/>
  <c r="AP79" i="25"/>
  <c r="AQ79" i="25" s="1"/>
  <c r="AS78" i="25"/>
  <c r="AR78" i="25"/>
  <c r="AS77" i="25"/>
  <c r="AR77" i="25"/>
  <c r="AS76" i="25"/>
  <c r="AS75" i="25"/>
  <c r="AS66" i="25"/>
  <c r="AP67" i="25"/>
  <c r="AQ67" i="25" s="1"/>
  <c r="AS67" i="25"/>
  <c r="AS65" i="25"/>
  <c r="AP65" i="25"/>
  <c r="AQ65" i="25" s="1"/>
  <c r="AS64" i="25"/>
  <c r="AS63" i="25"/>
  <c r="AR63" i="25"/>
  <c r="AS62" i="25"/>
  <c r="AS61" i="25"/>
  <c r="AP61" i="25"/>
  <c r="AQ61" i="25" s="1"/>
  <c r="AS60" i="25"/>
  <c r="AP60" i="25"/>
  <c r="AQ60" i="25" s="1"/>
  <c r="AS59" i="25"/>
  <c r="AR59" i="25"/>
  <c r="AS58" i="25"/>
  <c r="AS57" i="25"/>
  <c r="AP57" i="25"/>
  <c r="AQ57" i="25" s="1"/>
  <c r="AS56" i="25"/>
  <c r="AP56" i="25"/>
  <c r="AQ56" i="25" s="1"/>
  <c r="AS55" i="25"/>
  <c r="AR55" i="25"/>
  <c r="AS54" i="25"/>
  <c r="AS53" i="25"/>
  <c r="AP53" i="25"/>
  <c r="AQ53" i="25" s="1"/>
  <c r="AS52" i="25"/>
  <c r="AP52" i="25"/>
  <c r="AQ52" i="25" s="1"/>
  <c r="AS51" i="25"/>
  <c r="AR51" i="25"/>
  <c r="AS50" i="25"/>
  <c r="AS49" i="25"/>
  <c r="AP49" i="25"/>
  <c r="AQ49" i="25" s="1"/>
  <c r="AS48" i="25"/>
  <c r="AP48" i="25"/>
  <c r="AQ48" i="25" s="1"/>
  <c r="AS41" i="25"/>
  <c r="AS40" i="25"/>
  <c r="AS39" i="25"/>
  <c r="AP39" i="25"/>
  <c r="AQ39" i="25" s="1"/>
  <c r="AS38" i="25"/>
  <c r="AR38" i="25"/>
  <c r="AS37" i="25"/>
  <c r="AS36" i="25"/>
  <c r="AS35" i="25"/>
  <c r="AS34" i="25"/>
  <c r="AS33" i="25"/>
  <c r="AR33" i="25"/>
  <c r="AS32" i="25"/>
  <c r="AR32" i="25"/>
  <c r="AP32" i="25"/>
  <c r="AQ32" i="25" s="1"/>
  <c r="AS31" i="25"/>
  <c r="AS30" i="25"/>
  <c r="AS29" i="25"/>
  <c r="AP29" i="25"/>
  <c r="AQ29" i="25" s="1"/>
  <c r="AR29" i="25"/>
  <c r="AS28" i="25"/>
  <c r="AR28" i="25"/>
  <c r="AP28" i="25"/>
  <c r="AQ28" i="25" s="1"/>
  <c r="AS27" i="25"/>
  <c r="AS26" i="25"/>
  <c r="AS25" i="25"/>
  <c r="AS24" i="25"/>
  <c r="AO13" i="25"/>
  <c r="AP13" i="25" s="1"/>
  <c r="AQ13" i="25" s="1"/>
  <c r="AS13" i="25"/>
  <c r="AO14" i="25"/>
  <c r="AP14" i="25" s="1"/>
  <c r="AQ14" i="25" s="1"/>
  <c r="AR14" i="25"/>
  <c r="AS14" i="25"/>
  <c r="AO15" i="25"/>
  <c r="AP15" i="25" s="1"/>
  <c r="AQ15" i="25" s="1"/>
  <c r="AR15" i="25"/>
  <c r="AS15" i="25"/>
  <c r="AO16" i="25"/>
  <c r="AP16" i="25"/>
  <c r="AQ16" i="25" s="1"/>
  <c r="AR16" i="25"/>
  <c r="AS16" i="25"/>
  <c r="AO17" i="25"/>
  <c r="AP17" i="25" s="1"/>
  <c r="AQ17" i="25" s="1"/>
  <c r="AS17" i="25"/>
  <c r="AO18" i="25"/>
  <c r="AP18" i="25" s="1"/>
  <c r="AQ18" i="25" s="1"/>
  <c r="AR18" i="25"/>
  <c r="AS18" i="25"/>
  <c r="AO19" i="25"/>
  <c r="AP19" i="25" s="1"/>
  <c r="AQ19" i="25" s="1"/>
  <c r="AR19" i="25"/>
  <c r="AS19" i="25"/>
  <c r="AO20" i="25"/>
  <c r="AP20" i="25"/>
  <c r="AQ20" i="25" s="1"/>
  <c r="AR20" i="25"/>
  <c r="AS20" i="25"/>
  <c r="AS12" i="25"/>
  <c r="AR12" i="25"/>
  <c r="AP12" i="25"/>
  <c r="AQ12" i="25" s="1"/>
  <c r="AO12" i="25"/>
  <c r="AS11" i="25"/>
  <c r="AO11" i="25"/>
  <c r="AP11" i="25" s="1"/>
  <c r="AQ11" i="25" s="1"/>
  <c r="AS10" i="25"/>
  <c r="AO10" i="25"/>
  <c r="AP10" i="25" s="1"/>
  <c r="AQ10" i="25" s="1"/>
  <c r="AS9" i="25"/>
  <c r="AO9" i="25"/>
  <c r="AR9" i="25" s="1"/>
  <c r="AS8" i="25"/>
  <c r="AR8" i="25"/>
  <c r="AP8" i="25"/>
  <c r="AQ8" i="25" s="1"/>
  <c r="AO8" i="25"/>
  <c r="AS7" i="25"/>
  <c r="AO7" i="25"/>
  <c r="AP7" i="25" s="1"/>
  <c r="AQ7" i="25" s="1"/>
  <c r="AS6" i="25"/>
  <c r="AR6" i="25"/>
  <c r="AP6" i="25"/>
  <c r="AQ6" i="25" s="1"/>
  <c r="AO6" i="25"/>
  <c r="AS5" i="25"/>
  <c r="AO5" i="25"/>
  <c r="AR5" i="25" s="1"/>
  <c r="AS4" i="25"/>
  <c r="AR4" i="25"/>
  <c r="AP4" i="25"/>
  <c r="AQ4" i="25" s="1"/>
  <c r="AO4" i="25"/>
  <c r="AS3" i="25"/>
  <c r="AO3" i="25"/>
  <c r="AP3" i="25" s="1"/>
  <c r="AQ3" i="25" s="1"/>
  <c r="AO50" i="24"/>
  <c r="AO51" i="24"/>
  <c r="AO52" i="24"/>
  <c r="AO53" i="24"/>
  <c r="AO54" i="24"/>
  <c r="AO55" i="24"/>
  <c r="AO56" i="24"/>
  <c r="AO57" i="24"/>
  <c r="AO58" i="24"/>
  <c r="AO59" i="24"/>
  <c r="AO60" i="24"/>
  <c r="AO61" i="24"/>
  <c r="AO62" i="24"/>
  <c r="AO63" i="24"/>
  <c r="AO64" i="24"/>
  <c r="AO65" i="24"/>
  <c r="AO66" i="24"/>
  <c r="AO67" i="24"/>
  <c r="AO68" i="24"/>
  <c r="AO49" i="24"/>
  <c r="AO73" i="24"/>
  <c r="AO74" i="24"/>
  <c r="AO75" i="24"/>
  <c r="AO76" i="24"/>
  <c r="AO77" i="24"/>
  <c r="AO78" i="24"/>
  <c r="AO79" i="24"/>
  <c r="AO80" i="24"/>
  <c r="AO81" i="24"/>
  <c r="AO82" i="24"/>
  <c r="AO83" i="24"/>
  <c r="AO84" i="24"/>
  <c r="AO85" i="24"/>
  <c r="AO86" i="24"/>
  <c r="AO87" i="24"/>
  <c r="AO88" i="24"/>
  <c r="AO89" i="24"/>
  <c r="AO90" i="24"/>
  <c r="AO91" i="24"/>
  <c r="AO72" i="24"/>
  <c r="AN21" i="24"/>
  <c r="AN44" i="24"/>
  <c r="AX553" i="23"/>
  <c r="AT550" i="23"/>
  <c r="AV550" i="23"/>
  <c r="AW550" i="23"/>
  <c r="AT551" i="23"/>
  <c r="AV551" i="23"/>
  <c r="AW551" i="23" s="1"/>
  <c r="AT552" i="23"/>
  <c r="AV552" i="23"/>
  <c r="AW552" i="23" s="1"/>
  <c r="AT553" i="23"/>
  <c r="AV553" i="23"/>
  <c r="AW553" i="23"/>
  <c r="AT554" i="23"/>
  <c r="AV554" i="23"/>
  <c r="AW554" i="23"/>
  <c r="AT555" i="23"/>
  <c r="AV555" i="23"/>
  <c r="AW555" i="23" s="1"/>
  <c r="AT556" i="23"/>
  <c r="AV556" i="23"/>
  <c r="AW556" i="23" s="1"/>
  <c r="AT557" i="23"/>
  <c r="AV557" i="23"/>
  <c r="AW557" i="23"/>
  <c r="AT558" i="23"/>
  <c r="AV558" i="23"/>
  <c r="AW558" i="23"/>
  <c r="AT559" i="23"/>
  <c r="AV559" i="23"/>
  <c r="AW559" i="23" s="1"/>
  <c r="AT560" i="23"/>
  <c r="AV560" i="23"/>
  <c r="AW560" i="23" s="1"/>
  <c r="AT561" i="23"/>
  <c r="AV561" i="23"/>
  <c r="AW561" i="23"/>
  <c r="AV549" i="23"/>
  <c r="AW549" i="23" s="1"/>
  <c r="AT549" i="23"/>
  <c r="AX535" i="23"/>
  <c r="AT533" i="23"/>
  <c r="AV533" i="23"/>
  <c r="AW533" i="23" s="1"/>
  <c r="AT534" i="23"/>
  <c r="AV534" i="23"/>
  <c r="AW534" i="23"/>
  <c r="AT535" i="23"/>
  <c r="AV535" i="23"/>
  <c r="AW535" i="23" s="1"/>
  <c r="AT536" i="23"/>
  <c r="AV536" i="23"/>
  <c r="AW536" i="23"/>
  <c r="AT537" i="23"/>
  <c r="AV537" i="23"/>
  <c r="AW537" i="23" s="1"/>
  <c r="AT538" i="23"/>
  <c r="AV538" i="23"/>
  <c r="AW538" i="23" s="1"/>
  <c r="AT539" i="23"/>
  <c r="AV539" i="23"/>
  <c r="AW539" i="23" s="1"/>
  <c r="AT540" i="23"/>
  <c r="AV540" i="23"/>
  <c r="AW540" i="23"/>
  <c r="AT541" i="23"/>
  <c r="AV541" i="23"/>
  <c r="AW541" i="23" s="1"/>
  <c r="AT542" i="23"/>
  <c r="AV542" i="23"/>
  <c r="AW542" i="23"/>
  <c r="AT543" i="23"/>
  <c r="AV543" i="23"/>
  <c r="AW543" i="23" s="1"/>
  <c r="AV532" i="23"/>
  <c r="AW532" i="23" s="1"/>
  <c r="AT532" i="23"/>
  <c r="AR526" i="23"/>
  <c r="AV526" i="23" s="1"/>
  <c r="AW526" i="23" s="1"/>
  <c r="AU521" i="23"/>
  <c r="AT515" i="23"/>
  <c r="AV515" i="23"/>
  <c r="AW515" i="23"/>
  <c r="AT516" i="23"/>
  <c r="AV516" i="23"/>
  <c r="AW516" i="23" s="1"/>
  <c r="AT517" i="23"/>
  <c r="AV517" i="23"/>
  <c r="AW517" i="23"/>
  <c r="AT518" i="23"/>
  <c r="AV518" i="23"/>
  <c r="AW518" i="23" s="1"/>
  <c r="AT519" i="23"/>
  <c r="AV519" i="23"/>
  <c r="AW519" i="23"/>
  <c r="AT520" i="23"/>
  <c r="AV520" i="23"/>
  <c r="AW520" i="23"/>
  <c r="AT521" i="23"/>
  <c r="AV521" i="23"/>
  <c r="AW521" i="23"/>
  <c r="AT522" i="23"/>
  <c r="AV522" i="23"/>
  <c r="AW522" i="23" s="1"/>
  <c r="AT523" i="23"/>
  <c r="AV523" i="23"/>
  <c r="AW523" i="23"/>
  <c r="AT524" i="23"/>
  <c r="AV524" i="23"/>
  <c r="AW524" i="23"/>
  <c r="AT525" i="23"/>
  <c r="AV525" i="23"/>
  <c r="AW525" i="23"/>
  <c r="AV514" i="23"/>
  <c r="AW514" i="23" s="1"/>
  <c r="AT514" i="23"/>
  <c r="AU502" i="23"/>
  <c r="AU501" i="23"/>
  <c r="AT493" i="23"/>
  <c r="AV493" i="23"/>
  <c r="AW493" i="23"/>
  <c r="AT494" i="23"/>
  <c r="AV494" i="23"/>
  <c r="AW494" i="23" s="1"/>
  <c r="AT495" i="23"/>
  <c r="AV495" i="23"/>
  <c r="AW495" i="23" s="1"/>
  <c r="AT496" i="23"/>
  <c r="AV496" i="23"/>
  <c r="AW496" i="23"/>
  <c r="AT497" i="23"/>
  <c r="AV497" i="23"/>
  <c r="AW497" i="23" s="1"/>
  <c r="AT498" i="23"/>
  <c r="AV498" i="23"/>
  <c r="AW498" i="23"/>
  <c r="AT499" i="23"/>
  <c r="AV499" i="23"/>
  <c r="AW499" i="23" s="1"/>
  <c r="AT500" i="23"/>
  <c r="AV500" i="23"/>
  <c r="AW500" i="23" s="1"/>
  <c r="AT501" i="23"/>
  <c r="AV501" i="23"/>
  <c r="AW501" i="23"/>
  <c r="AT502" i="23"/>
  <c r="AV502" i="23"/>
  <c r="AW502" i="23"/>
  <c r="AT503" i="23"/>
  <c r="AV503" i="23"/>
  <c r="AW503" i="23" s="1"/>
  <c r="AV492" i="23"/>
  <c r="AW492" i="23" s="1"/>
  <c r="AT492" i="23"/>
  <c r="AU482" i="23"/>
  <c r="AU481" i="23"/>
  <c r="AT481" i="23"/>
  <c r="AV481" i="23"/>
  <c r="AW481" i="23"/>
  <c r="AT482" i="23"/>
  <c r="AV482" i="23"/>
  <c r="AW482" i="23" s="1"/>
  <c r="AT483" i="23"/>
  <c r="AV483" i="23"/>
  <c r="AW483" i="23" s="1"/>
  <c r="AT479" i="23"/>
  <c r="AV479" i="23"/>
  <c r="AW479" i="23"/>
  <c r="AT480" i="23"/>
  <c r="AV480" i="23"/>
  <c r="AW480" i="23" s="1"/>
  <c r="AT474" i="23"/>
  <c r="AV474" i="23"/>
  <c r="AW474" i="23"/>
  <c r="AT475" i="23"/>
  <c r="AV475" i="23"/>
  <c r="AW475" i="23" s="1"/>
  <c r="AT476" i="23"/>
  <c r="AV476" i="23"/>
  <c r="AW476" i="23"/>
  <c r="AT477" i="23"/>
  <c r="AV477" i="23"/>
  <c r="AW477" i="23" s="1"/>
  <c r="AT478" i="23"/>
  <c r="AV478" i="23"/>
  <c r="AW478" i="23"/>
  <c r="AV473" i="23"/>
  <c r="AW473" i="23" s="1"/>
  <c r="AT473" i="23"/>
  <c r="AT464" i="23"/>
  <c r="AU463" i="23"/>
  <c r="AU462" i="23"/>
  <c r="AT456" i="23"/>
  <c r="AV456" i="23"/>
  <c r="AW456" i="23" s="1"/>
  <c r="AT457" i="23"/>
  <c r="AV457" i="23"/>
  <c r="AW457" i="23" s="1"/>
  <c r="AT458" i="23"/>
  <c r="AV458" i="23"/>
  <c r="AW458" i="23"/>
  <c r="AT459" i="23"/>
  <c r="AV459" i="23"/>
  <c r="AW459" i="23" s="1"/>
  <c r="AT460" i="23"/>
  <c r="AV460" i="23"/>
  <c r="AW460" i="23"/>
  <c r="AT461" i="23"/>
  <c r="AV461" i="23"/>
  <c r="AW461" i="23" s="1"/>
  <c r="AT462" i="23"/>
  <c r="AV462" i="23"/>
  <c r="AW462" i="23" s="1"/>
  <c r="AT463" i="23"/>
  <c r="AV463" i="23"/>
  <c r="AW463" i="23" s="1"/>
  <c r="AV455" i="23"/>
  <c r="AW455" i="23" s="1"/>
  <c r="AT455" i="23"/>
  <c r="AU444" i="23"/>
  <c r="AU443" i="23"/>
  <c r="AT440" i="23"/>
  <c r="AV440" i="23"/>
  <c r="AW440" i="23" s="1"/>
  <c r="AT441" i="23"/>
  <c r="AV441" i="23"/>
  <c r="AW441" i="23"/>
  <c r="AT442" i="23"/>
  <c r="AV442" i="23"/>
  <c r="AW442" i="23"/>
  <c r="AT443" i="23"/>
  <c r="AV443" i="23"/>
  <c r="AW443" i="23"/>
  <c r="AT444" i="23"/>
  <c r="AV444" i="23"/>
  <c r="AW444" i="23" s="1"/>
  <c r="AT438" i="23"/>
  <c r="AV438" i="23"/>
  <c r="AW438" i="23" s="1"/>
  <c r="AT439" i="23"/>
  <c r="AV439" i="23"/>
  <c r="AW439" i="23" s="1"/>
  <c r="AV437" i="23"/>
  <c r="AW437" i="23" s="1"/>
  <c r="AT437" i="23"/>
  <c r="AV425" i="23"/>
  <c r="AV426" i="23"/>
  <c r="AW426" i="23" s="1"/>
  <c r="AV424" i="23"/>
  <c r="AU426" i="23"/>
  <c r="AU425" i="23"/>
  <c r="AU424" i="23"/>
  <c r="AT421" i="23"/>
  <c r="AV421" i="23"/>
  <c r="AW421" i="23" s="1"/>
  <c r="AT422" i="23"/>
  <c r="AV422" i="23"/>
  <c r="AW422" i="23"/>
  <c r="AT423" i="23"/>
  <c r="AV423" i="23"/>
  <c r="AW423" i="23" s="1"/>
  <c r="AT424" i="23"/>
  <c r="AW424" i="23"/>
  <c r="AT425" i="23"/>
  <c r="AW425" i="23"/>
  <c r="AT426" i="23"/>
  <c r="AT427" i="23"/>
  <c r="AV427" i="23"/>
  <c r="AW427" i="23" s="1"/>
  <c r="AT428" i="23"/>
  <c r="AV428" i="23"/>
  <c r="AW428" i="23"/>
  <c r="AV420" i="23"/>
  <c r="AW420" i="23" s="1"/>
  <c r="AT420" i="23"/>
  <c r="AX408" i="23"/>
  <c r="AV408" i="23"/>
  <c r="AU408" i="23"/>
  <c r="AV407" i="23"/>
  <c r="AU407" i="23"/>
  <c r="AV405" i="23"/>
  <c r="AW405" i="23" s="1"/>
  <c r="AU391" i="23"/>
  <c r="AV390" i="23"/>
  <c r="AU390" i="23"/>
  <c r="AT388" i="23"/>
  <c r="AV388" i="23"/>
  <c r="AW388" i="23" s="1"/>
  <c r="AT389" i="23"/>
  <c r="AV389" i="23"/>
  <c r="AW389" i="23" s="1"/>
  <c r="AT390" i="23"/>
  <c r="AW390" i="23"/>
  <c r="AT391" i="23"/>
  <c r="AV391" i="23"/>
  <c r="AW391" i="23"/>
  <c r="AT392" i="23"/>
  <c r="AV392" i="23"/>
  <c r="AW392" i="23" s="1"/>
  <c r="AV387" i="23"/>
  <c r="AW387" i="23" s="1"/>
  <c r="AT387" i="23"/>
  <c r="AW386" i="23"/>
  <c r="AV386" i="23"/>
  <c r="AT386" i="23"/>
  <c r="AV403" i="23"/>
  <c r="AV404" i="23"/>
  <c r="AT405" i="23"/>
  <c r="AT406" i="23"/>
  <c r="AV406" i="23"/>
  <c r="AW406" i="23"/>
  <c r="AT407" i="23"/>
  <c r="AW407" i="23"/>
  <c r="AT408" i="23"/>
  <c r="AT409" i="23"/>
  <c r="AU409" i="23" s="1"/>
  <c r="AV409" i="23" s="1"/>
  <c r="AW409" i="23" s="1"/>
  <c r="AT404" i="23"/>
  <c r="AT403" i="23"/>
  <c r="AW403" i="23" s="1"/>
  <c r="AW402" i="23"/>
  <c r="AV402" i="23"/>
  <c r="AT402" i="23"/>
  <c r="AV401" i="23"/>
  <c r="AW401" i="23" s="1"/>
  <c r="AT401" i="23"/>
  <c r="AT400" i="23"/>
  <c r="AW374" i="23"/>
  <c r="AW373" i="23"/>
  <c r="AW372" i="23"/>
  <c r="AW375" i="23"/>
  <c r="AV372" i="23"/>
  <c r="AV373" i="23"/>
  <c r="AV375" i="23"/>
  <c r="AU375" i="23"/>
  <c r="AV374" i="23"/>
  <c r="AU374" i="23"/>
  <c r="AT374" i="23"/>
  <c r="AT373" i="23"/>
  <c r="AT372" i="23"/>
  <c r="AT371" i="23"/>
  <c r="AT370" i="23"/>
  <c r="AT369" i="23"/>
  <c r="AT368" i="23"/>
  <c r="AT367" i="23"/>
  <c r="AT366" i="23"/>
  <c r="AT365" i="23"/>
  <c r="AT375" i="23"/>
  <c r="AN562" i="23"/>
  <c r="AS561" i="23"/>
  <c r="AO561" i="23"/>
  <c r="AP561" i="23" s="1"/>
  <c r="AQ561" i="23" s="1"/>
  <c r="AS560" i="23"/>
  <c r="AR560" i="23"/>
  <c r="AP560" i="23"/>
  <c r="AQ560" i="23" s="1"/>
  <c r="AO560" i="23"/>
  <c r="AS559" i="23"/>
  <c r="AO559" i="23"/>
  <c r="AR559" i="23" s="1"/>
  <c r="AS558" i="23"/>
  <c r="AR558" i="23"/>
  <c r="AP558" i="23"/>
  <c r="AQ558" i="23" s="1"/>
  <c r="AO558" i="23"/>
  <c r="AS557" i="23"/>
  <c r="AO557" i="23"/>
  <c r="AP557" i="23" s="1"/>
  <c r="AQ557" i="23" s="1"/>
  <c r="AS556" i="23"/>
  <c r="AR556" i="23"/>
  <c r="AP556" i="23"/>
  <c r="AQ556" i="23" s="1"/>
  <c r="AO556" i="23"/>
  <c r="AS555" i="23"/>
  <c r="AO555" i="23"/>
  <c r="AR555" i="23" s="1"/>
  <c r="AS554" i="23"/>
  <c r="AR554" i="23"/>
  <c r="AP554" i="23"/>
  <c r="AQ554" i="23" s="1"/>
  <c r="AO554" i="23"/>
  <c r="AS553" i="23"/>
  <c r="AO553" i="23"/>
  <c r="AP553" i="23" s="1"/>
  <c r="AQ553" i="23" s="1"/>
  <c r="AS552" i="23"/>
  <c r="AR552" i="23"/>
  <c r="AP552" i="23"/>
  <c r="AQ552" i="23" s="1"/>
  <c r="AO552" i="23"/>
  <c r="AS551" i="23"/>
  <c r="AO551" i="23"/>
  <c r="AR551" i="23" s="1"/>
  <c r="AS550" i="23"/>
  <c r="AR550" i="23"/>
  <c r="AP550" i="23"/>
  <c r="AQ550" i="23" s="1"/>
  <c r="AO550" i="23"/>
  <c r="AS549" i="23"/>
  <c r="AO549" i="23"/>
  <c r="AP549" i="23" s="1"/>
  <c r="AQ549" i="23" s="1"/>
  <c r="AS548" i="23"/>
  <c r="AR548" i="23"/>
  <c r="AP548" i="23"/>
  <c r="AQ548" i="23" s="1"/>
  <c r="AO548" i="23"/>
  <c r="AN545" i="23"/>
  <c r="AS544" i="23"/>
  <c r="AP544" i="23"/>
  <c r="AQ544" i="23" s="1"/>
  <c r="AO544" i="23"/>
  <c r="AR544" i="23" s="1"/>
  <c r="AS543" i="23"/>
  <c r="AO543" i="23"/>
  <c r="AP543" i="23" s="1"/>
  <c r="AQ543" i="23" s="1"/>
  <c r="AS542" i="23"/>
  <c r="AR542" i="23"/>
  <c r="AP542" i="23"/>
  <c r="AQ542" i="23" s="1"/>
  <c r="AO542" i="23"/>
  <c r="AS541" i="23"/>
  <c r="AO541" i="23"/>
  <c r="AR541" i="23" s="1"/>
  <c r="AS540" i="23"/>
  <c r="AR540" i="23"/>
  <c r="AP540" i="23"/>
  <c r="AQ540" i="23" s="1"/>
  <c r="AO540" i="23"/>
  <c r="AS539" i="23"/>
  <c r="AO539" i="23"/>
  <c r="AP539" i="23" s="1"/>
  <c r="AQ539" i="23" s="1"/>
  <c r="AS538" i="23"/>
  <c r="AR538" i="23"/>
  <c r="AP538" i="23"/>
  <c r="AQ538" i="23" s="1"/>
  <c r="AO538" i="23"/>
  <c r="AS537" i="23"/>
  <c r="AO537" i="23"/>
  <c r="AR537" i="23" s="1"/>
  <c r="AS536" i="23"/>
  <c r="AR536" i="23"/>
  <c r="AP536" i="23"/>
  <c r="AQ536" i="23" s="1"/>
  <c r="AO536" i="23"/>
  <c r="AS535" i="23"/>
  <c r="AO535" i="23"/>
  <c r="AP535" i="23" s="1"/>
  <c r="AQ535" i="23" s="1"/>
  <c r="AS534" i="23"/>
  <c r="AR534" i="23"/>
  <c r="AP534" i="23"/>
  <c r="AQ534" i="23" s="1"/>
  <c r="AO534" i="23"/>
  <c r="AS533" i="23"/>
  <c r="AO533" i="23"/>
  <c r="AR533" i="23" s="1"/>
  <c r="AS532" i="23"/>
  <c r="AR532" i="23"/>
  <c r="AP532" i="23"/>
  <c r="AQ532" i="23" s="1"/>
  <c r="AO532" i="23"/>
  <c r="AS531" i="23"/>
  <c r="AO531" i="23"/>
  <c r="AP531" i="23" s="1"/>
  <c r="AQ531" i="23" s="1"/>
  <c r="AS530" i="23"/>
  <c r="AR530" i="23"/>
  <c r="AP530" i="23"/>
  <c r="AQ530" i="23" s="1"/>
  <c r="AO530" i="23"/>
  <c r="AN526" i="23"/>
  <c r="AS525" i="23"/>
  <c r="AP525" i="23"/>
  <c r="AQ525" i="23" s="1"/>
  <c r="AO525" i="23"/>
  <c r="AR525" i="23" s="1"/>
  <c r="AS524" i="23"/>
  <c r="AO524" i="23"/>
  <c r="AP524" i="23" s="1"/>
  <c r="AQ524" i="23" s="1"/>
  <c r="AS523" i="23"/>
  <c r="AR523" i="23"/>
  <c r="AP523" i="23"/>
  <c r="AQ523" i="23" s="1"/>
  <c r="AO523" i="23"/>
  <c r="AS522" i="23"/>
  <c r="AO522" i="23"/>
  <c r="AR522" i="23" s="1"/>
  <c r="AS521" i="23"/>
  <c r="AR521" i="23"/>
  <c r="AP521" i="23"/>
  <c r="AQ521" i="23" s="1"/>
  <c r="AO521" i="23"/>
  <c r="AS520" i="23"/>
  <c r="AO520" i="23"/>
  <c r="AP520" i="23" s="1"/>
  <c r="AQ520" i="23" s="1"/>
  <c r="AS519" i="23"/>
  <c r="AR519" i="23"/>
  <c r="AP519" i="23"/>
  <c r="AQ519" i="23" s="1"/>
  <c r="AO519" i="23"/>
  <c r="AS518" i="23"/>
  <c r="AO518" i="23"/>
  <c r="AR518" i="23" s="1"/>
  <c r="AS517" i="23"/>
  <c r="AR517" i="23"/>
  <c r="AP517" i="23"/>
  <c r="AQ517" i="23" s="1"/>
  <c r="AO517" i="23"/>
  <c r="AS516" i="23"/>
  <c r="AO516" i="23"/>
  <c r="AP516" i="23" s="1"/>
  <c r="AQ516" i="23" s="1"/>
  <c r="AS515" i="23"/>
  <c r="AR515" i="23"/>
  <c r="AP515" i="23"/>
  <c r="AQ515" i="23" s="1"/>
  <c r="AO515" i="23"/>
  <c r="AS514" i="23"/>
  <c r="AO514" i="23"/>
  <c r="AR514" i="23" s="1"/>
  <c r="AS513" i="23"/>
  <c r="AR513" i="23"/>
  <c r="AP513" i="23"/>
  <c r="AQ513" i="23" s="1"/>
  <c r="AO513" i="23"/>
  <c r="AS512" i="23"/>
  <c r="AO512" i="23"/>
  <c r="AP512" i="23" s="1"/>
  <c r="AQ512" i="23" s="1"/>
  <c r="AS511" i="23"/>
  <c r="AR511" i="23"/>
  <c r="AP511" i="23"/>
  <c r="AQ511" i="23" s="1"/>
  <c r="AO511" i="23"/>
  <c r="AS510" i="23"/>
  <c r="AO510" i="23"/>
  <c r="AR510" i="23" s="1"/>
  <c r="AN376" i="23"/>
  <c r="AN393" i="23"/>
  <c r="AN410" i="23"/>
  <c r="AN429" i="23"/>
  <c r="AN447" i="23"/>
  <c r="AN466" i="23"/>
  <c r="AN485" i="23"/>
  <c r="AN506" i="23"/>
  <c r="AO505" i="23"/>
  <c r="AP505" i="23" s="1"/>
  <c r="AQ505" i="23" s="1"/>
  <c r="AS505" i="23"/>
  <c r="AS504" i="23"/>
  <c r="AR504" i="23"/>
  <c r="AP504" i="23"/>
  <c r="AQ504" i="23" s="1"/>
  <c r="AO504" i="23"/>
  <c r="AS503" i="23"/>
  <c r="AO503" i="23"/>
  <c r="AP503" i="23" s="1"/>
  <c r="AQ503" i="23" s="1"/>
  <c r="AS502" i="23"/>
  <c r="AR502" i="23"/>
  <c r="AP502" i="23"/>
  <c r="AQ502" i="23" s="1"/>
  <c r="AO502" i="23"/>
  <c r="AS501" i="23"/>
  <c r="AO501" i="23"/>
  <c r="AR501" i="23" s="1"/>
  <c r="AS500" i="23"/>
  <c r="AR500" i="23"/>
  <c r="AP500" i="23"/>
  <c r="AQ500" i="23" s="1"/>
  <c r="AO500" i="23"/>
  <c r="AS499" i="23"/>
  <c r="AO499" i="23"/>
  <c r="AP499" i="23" s="1"/>
  <c r="AQ499" i="23" s="1"/>
  <c r="AS498" i="23"/>
  <c r="AR498" i="23"/>
  <c r="AP498" i="23"/>
  <c r="AQ498" i="23" s="1"/>
  <c r="AO498" i="23"/>
  <c r="AS497" i="23"/>
  <c r="AO497" i="23"/>
  <c r="AR497" i="23" s="1"/>
  <c r="AS496" i="23"/>
  <c r="AR496" i="23"/>
  <c r="AP496" i="23"/>
  <c r="AQ496" i="23" s="1"/>
  <c r="AO496" i="23"/>
  <c r="AS495" i="23"/>
  <c r="AO495" i="23"/>
  <c r="AP495" i="23" s="1"/>
  <c r="AQ495" i="23" s="1"/>
  <c r="AS494" i="23"/>
  <c r="AR494" i="23"/>
  <c r="AP494" i="23"/>
  <c r="AQ494" i="23" s="1"/>
  <c r="AO494" i="23"/>
  <c r="AS493" i="23"/>
  <c r="AO493" i="23"/>
  <c r="AR493" i="23" s="1"/>
  <c r="AS492" i="23"/>
  <c r="AR492" i="23"/>
  <c r="AP492" i="23"/>
  <c r="AQ492" i="23" s="1"/>
  <c r="AO492" i="23"/>
  <c r="AS491" i="23"/>
  <c r="AO491" i="23"/>
  <c r="AP491" i="23" s="1"/>
  <c r="AQ491" i="23" s="1"/>
  <c r="AS490" i="23"/>
  <c r="AR490" i="23"/>
  <c r="AP490" i="23"/>
  <c r="AQ490" i="23" s="1"/>
  <c r="AO490" i="23"/>
  <c r="AS489" i="23"/>
  <c r="AO489" i="23"/>
  <c r="AR489" i="23" s="1"/>
  <c r="AS484" i="23"/>
  <c r="AO484" i="23"/>
  <c r="AR484" i="23" s="1"/>
  <c r="AS483" i="23"/>
  <c r="AP483" i="23"/>
  <c r="AQ483" i="23" s="1"/>
  <c r="AO483" i="23"/>
  <c r="AR483" i="23" s="1"/>
  <c r="AS482" i="23"/>
  <c r="AQ482" i="23"/>
  <c r="AP482" i="23"/>
  <c r="AO482" i="23"/>
  <c r="AR482" i="23" s="1"/>
  <c r="AS481" i="23"/>
  <c r="AR481" i="23"/>
  <c r="AO481" i="23"/>
  <c r="AP481" i="23" s="1"/>
  <c r="AQ481" i="23" s="1"/>
  <c r="AS480" i="23"/>
  <c r="AO480" i="23"/>
  <c r="AR480" i="23" s="1"/>
  <c r="AS479" i="23"/>
  <c r="AP479" i="23"/>
  <c r="AQ479" i="23" s="1"/>
  <c r="AO479" i="23"/>
  <c r="AR479" i="23" s="1"/>
  <c r="AS478" i="23"/>
  <c r="AR478" i="23"/>
  <c r="AQ478" i="23"/>
  <c r="AP478" i="23"/>
  <c r="AO478" i="23"/>
  <c r="AS477" i="23"/>
  <c r="AR477" i="23"/>
  <c r="AO477" i="23"/>
  <c r="AP477" i="23" s="1"/>
  <c r="AQ477" i="23" s="1"/>
  <c r="AS476" i="23"/>
  <c r="AO476" i="23"/>
  <c r="AR476" i="23" s="1"/>
  <c r="AS475" i="23"/>
  <c r="AP475" i="23"/>
  <c r="AQ475" i="23" s="1"/>
  <c r="AO475" i="23"/>
  <c r="AR475" i="23" s="1"/>
  <c r="AS474" i="23"/>
  <c r="AR474" i="23"/>
  <c r="AQ474" i="23"/>
  <c r="AP474" i="23"/>
  <c r="AO474" i="23"/>
  <c r="AS473" i="23"/>
  <c r="AR473" i="23"/>
  <c r="AO473" i="23"/>
  <c r="AP473" i="23" s="1"/>
  <c r="AQ473" i="23" s="1"/>
  <c r="AS472" i="23"/>
  <c r="AO472" i="23"/>
  <c r="AR472" i="23" s="1"/>
  <c r="AS471" i="23"/>
  <c r="AP471" i="23"/>
  <c r="AQ471" i="23" s="1"/>
  <c r="AO471" i="23"/>
  <c r="AR471" i="23" s="1"/>
  <c r="AS470" i="23"/>
  <c r="AR470" i="23"/>
  <c r="AQ470" i="23"/>
  <c r="AP470" i="23"/>
  <c r="AO470" i="23"/>
  <c r="AS469" i="23"/>
  <c r="AR469" i="23"/>
  <c r="AO469" i="23"/>
  <c r="AP469" i="23" s="1"/>
  <c r="AQ469" i="23" s="1"/>
  <c r="AO465" i="23"/>
  <c r="AP465" i="23" s="1"/>
  <c r="AQ465" i="23" s="1"/>
  <c r="AR465" i="23"/>
  <c r="AS465" i="23"/>
  <c r="AS464" i="23"/>
  <c r="AR464" i="23"/>
  <c r="AO464" i="23"/>
  <c r="AP464" i="23" s="1"/>
  <c r="AQ464" i="23" s="1"/>
  <c r="AS463" i="23"/>
  <c r="AO463" i="23"/>
  <c r="AP463" i="23" s="1"/>
  <c r="AQ463" i="23" s="1"/>
  <c r="AS462" i="23"/>
  <c r="AP462" i="23"/>
  <c r="AQ462" i="23" s="1"/>
  <c r="AO462" i="23"/>
  <c r="AR462" i="23" s="1"/>
  <c r="AS461" i="23"/>
  <c r="AR461" i="23"/>
  <c r="AQ461" i="23"/>
  <c r="AP461" i="23"/>
  <c r="AO461" i="23"/>
  <c r="AS460" i="23"/>
  <c r="AR460" i="23"/>
  <c r="AO460" i="23"/>
  <c r="AP460" i="23" s="1"/>
  <c r="AQ460" i="23" s="1"/>
  <c r="AS459" i="23"/>
  <c r="AO459" i="23"/>
  <c r="AP459" i="23" s="1"/>
  <c r="AQ459" i="23" s="1"/>
  <c r="AS458" i="23"/>
  <c r="AP458" i="23"/>
  <c r="AQ458" i="23" s="1"/>
  <c r="AO458" i="23"/>
  <c r="AR458" i="23" s="1"/>
  <c r="AS457" i="23"/>
  <c r="AR457" i="23"/>
  <c r="AQ457" i="23"/>
  <c r="AP457" i="23"/>
  <c r="AO457" i="23"/>
  <c r="AS456" i="23"/>
  <c r="AR456" i="23"/>
  <c r="AO456" i="23"/>
  <c r="AP456" i="23" s="1"/>
  <c r="AQ456" i="23" s="1"/>
  <c r="AS455" i="23"/>
  <c r="AO455" i="23"/>
  <c r="AP455" i="23" s="1"/>
  <c r="AQ455" i="23" s="1"/>
  <c r="AS454" i="23"/>
  <c r="AP454" i="23"/>
  <c r="AQ454" i="23" s="1"/>
  <c r="AO454" i="23"/>
  <c r="AR454" i="23" s="1"/>
  <c r="AS453" i="23"/>
  <c r="AR453" i="23"/>
  <c r="AQ453" i="23"/>
  <c r="AP453" i="23"/>
  <c r="AO453" i="23"/>
  <c r="AS452" i="23"/>
  <c r="AR452" i="23"/>
  <c r="AO452" i="23"/>
  <c r="AP452" i="23" s="1"/>
  <c r="AQ452" i="23" s="1"/>
  <c r="AS451" i="23"/>
  <c r="AO451" i="23"/>
  <c r="AP451" i="23" s="1"/>
  <c r="AQ451" i="23" s="1"/>
  <c r="AS450" i="23"/>
  <c r="AP450" i="23"/>
  <c r="AQ450" i="23" s="1"/>
  <c r="AO450" i="23"/>
  <c r="AR450" i="23" s="1"/>
  <c r="AS446" i="23"/>
  <c r="AO446" i="23"/>
  <c r="AR446" i="23" s="1"/>
  <c r="AS445" i="23"/>
  <c r="AP445" i="23"/>
  <c r="AQ445" i="23" s="1"/>
  <c r="AO445" i="23"/>
  <c r="AR445" i="23" s="1"/>
  <c r="AS444" i="23"/>
  <c r="AO444" i="23"/>
  <c r="AP444" i="23" s="1"/>
  <c r="AQ444" i="23" s="1"/>
  <c r="AS443" i="23"/>
  <c r="AR443" i="23"/>
  <c r="AP443" i="23"/>
  <c r="AQ443" i="23" s="1"/>
  <c r="AO443" i="23"/>
  <c r="AS442" i="23"/>
  <c r="AO442" i="23"/>
  <c r="AR442" i="23" s="1"/>
  <c r="AS441" i="23"/>
  <c r="AR441" i="23"/>
  <c r="AP441" i="23"/>
  <c r="AQ441" i="23" s="1"/>
  <c r="AO441" i="23"/>
  <c r="AS440" i="23"/>
  <c r="AO440" i="23"/>
  <c r="AP440" i="23" s="1"/>
  <c r="AQ440" i="23" s="1"/>
  <c r="AS439" i="23"/>
  <c r="AR439" i="23"/>
  <c r="AP439" i="23"/>
  <c r="AQ439" i="23" s="1"/>
  <c r="AO439" i="23"/>
  <c r="AS438" i="23"/>
  <c r="AO438" i="23"/>
  <c r="AR438" i="23" s="1"/>
  <c r="AS437" i="23"/>
  <c r="AR437" i="23"/>
  <c r="AP437" i="23"/>
  <c r="AQ437" i="23" s="1"/>
  <c r="AO437" i="23"/>
  <c r="AS436" i="23"/>
  <c r="AO436" i="23"/>
  <c r="AP436" i="23" s="1"/>
  <c r="AQ436" i="23" s="1"/>
  <c r="AS435" i="23"/>
  <c r="AR435" i="23"/>
  <c r="AP435" i="23"/>
  <c r="AQ435" i="23" s="1"/>
  <c r="AO435" i="23"/>
  <c r="AS434" i="23"/>
  <c r="AO434" i="23"/>
  <c r="AR434" i="23" s="1"/>
  <c r="AS433" i="23"/>
  <c r="AR433" i="23"/>
  <c r="AP433" i="23"/>
  <c r="AQ433" i="23" s="1"/>
  <c r="AO433" i="23"/>
  <c r="AS432" i="23"/>
  <c r="AO432" i="23"/>
  <c r="AP432" i="23" s="1"/>
  <c r="AQ432" i="23" s="1"/>
  <c r="AO428" i="23"/>
  <c r="AP428" i="23" s="1"/>
  <c r="AQ428" i="23" s="1"/>
  <c r="AR428" i="23"/>
  <c r="AS428" i="23"/>
  <c r="AS427" i="23"/>
  <c r="AP427" i="23"/>
  <c r="AQ427" i="23" s="1"/>
  <c r="AO427" i="23"/>
  <c r="AR427" i="23" s="1"/>
  <c r="AS426" i="23"/>
  <c r="AQ426" i="23"/>
  <c r="AP426" i="23"/>
  <c r="AO426" i="23"/>
  <c r="AR426" i="23" s="1"/>
  <c r="AS425" i="23"/>
  <c r="AR425" i="23"/>
  <c r="AQ425" i="23"/>
  <c r="AP425" i="23"/>
  <c r="AO425" i="23"/>
  <c r="AS424" i="23"/>
  <c r="AO424" i="23"/>
  <c r="AR424" i="23" s="1"/>
  <c r="AS423" i="23"/>
  <c r="AP423" i="23"/>
  <c r="AQ423" i="23" s="1"/>
  <c r="AO423" i="23"/>
  <c r="AR423" i="23" s="1"/>
  <c r="AS422" i="23"/>
  <c r="AQ422" i="23"/>
  <c r="AP422" i="23"/>
  <c r="AO422" i="23"/>
  <c r="AR422" i="23" s="1"/>
  <c r="AS421" i="23"/>
  <c r="AR421" i="23"/>
  <c r="AQ421" i="23"/>
  <c r="AP421" i="23"/>
  <c r="AO421" i="23"/>
  <c r="AS420" i="23"/>
  <c r="AO420" i="23"/>
  <c r="AR420" i="23" s="1"/>
  <c r="AS419" i="23"/>
  <c r="AP419" i="23"/>
  <c r="AQ419" i="23" s="1"/>
  <c r="AO419" i="23"/>
  <c r="AR419" i="23" s="1"/>
  <c r="AS418" i="23"/>
  <c r="AQ418" i="23"/>
  <c r="AP418" i="23"/>
  <c r="AO418" i="23"/>
  <c r="AR418" i="23" s="1"/>
  <c r="AS417" i="23"/>
  <c r="AR417" i="23"/>
  <c r="AQ417" i="23"/>
  <c r="AP417" i="23"/>
  <c r="AO417" i="23"/>
  <c r="AS416" i="23"/>
  <c r="AO416" i="23"/>
  <c r="AR416" i="23" s="1"/>
  <c r="AS415" i="23"/>
  <c r="AP415" i="23"/>
  <c r="AQ415" i="23" s="1"/>
  <c r="AO415" i="23"/>
  <c r="AR415" i="23" s="1"/>
  <c r="AS414" i="23"/>
  <c r="AQ414" i="23"/>
  <c r="AP414" i="23"/>
  <c r="AO414" i="23"/>
  <c r="AR414" i="23" s="1"/>
  <c r="AO409" i="23"/>
  <c r="AP409" i="23"/>
  <c r="AQ409" i="23" s="1"/>
  <c r="AR409" i="23"/>
  <c r="AS409" i="23"/>
  <c r="AS408" i="23"/>
  <c r="AP408" i="23"/>
  <c r="AQ408" i="23" s="1"/>
  <c r="AO408" i="23"/>
  <c r="AR408" i="23" s="1"/>
  <c r="AS407" i="23"/>
  <c r="AQ407" i="23"/>
  <c r="AP407" i="23"/>
  <c r="AO407" i="23"/>
  <c r="AR407" i="23" s="1"/>
  <c r="AS406" i="23"/>
  <c r="AR406" i="23"/>
  <c r="AO406" i="23"/>
  <c r="AP406" i="23" s="1"/>
  <c r="AQ406" i="23" s="1"/>
  <c r="AS405" i="23"/>
  <c r="AO405" i="23"/>
  <c r="AR405" i="23" s="1"/>
  <c r="AS404" i="23"/>
  <c r="AP404" i="23"/>
  <c r="AQ404" i="23" s="1"/>
  <c r="AO404" i="23"/>
  <c r="AR404" i="23" s="1"/>
  <c r="AS403" i="23"/>
  <c r="AR403" i="23"/>
  <c r="AQ403" i="23"/>
  <c r="AP403" i="23"/>
  <c r="AO403" i="23"/>
  <c r="AS402" i="23"/>
  <c r="AR402" i="23"/>
  <c r="AO402" i="23"/>
  <c r="AP402" i="23" s="1"/>
  <c r="AQ402" i="23" s="1"/>
  <c r="AS401" i="23"/>
  <c r="AO401" i="23"/>
  <c r="AR401" i="23" s="1"/>
  <c r="AS400" i="23"/>
  <c r="AP400" i="23"/>
  <c r="AQ400" i="23" s="1"/>
  <c r="AO400" i="23"/>
  <c r="AR400" i="23" s="1"/>
  <c r="AS399" i="23"/>
  <c r="AR399" i="23"/>
  <c r="AQ399" i="23"/>
  <c r="AP399" i="23"/>
  <c r="AO399" i="23"/>
  <c r="AS398" i="23"/>
  <c r="AR398" i="23"/>
  <c r="AO398" i="23"/>
  <c r="AP398" i="23" s="1"/>
  <c r="AQ398" i="23" s="1"/>
  <c r="AS397" i="23"/>
  <c r="AO397" i="23"/>
  <c r="AR397" i="23" s="1"/>
  <c r="AS396" i="23"/>
  <c r="AP396" i="23"/>
  <c r="AQ396" i="23" s="1"/>
  <c r="AO396" i="23"/>
  <c r="AR396" i="23" s="1"/>
  <c r="AR380" i="23"/>
  <c r="AO391" i="23"/>
  <c r="AP391" i="23" s="1"/>
  <c r="AQ391" i="23" s="1"/>
  <c r="AS391" i="23"/>
  <c r="AO392" i="23"/>
  <c r="AP392" i="23" s="1"/>
  <c r="AQ392" i="23" s="1"/>
  <c r="AS392" i="23"/>
  <c r="AS390" i="23"/>
  <c r="AO390" i="23"/>
  <c r="AR390" i="23" s="1"/>
  <c r="AS389" i="23"/>
  <c r="AO389" i="23"/>
  <c r="AR389" i="23" s="1"/>
  <c r="AS388" i="23"/>
  <c r="AP388" i="23"/>
  <c r="AQ388" i="23" s="1"/>
  <c r="AO388" i="23"/>
  <c r="AR388" i="23" s="1"/>
  <c r="AS387" i="23"/>
  <c r="AO387" i="23"/>
  <c r="AR387" i="23" s="1"/>
  <c r="AS386" i="23"/>
  <c r="AO386" i="23"/>
  <c r="AR386" i="23" s="1"/>
  <c r="AS385" i="23"/>
  <c r="AO385" i="23"/>
  <c r="AR385" i="23" s="1"/>
  <c r="AS384" i="23"/>
  <c r="AP384" i="23"/>
  <c r="AQ384" i="23" s="1"/>
  <c r="AO384" i="23"/>
  <c r="AR384" i="23" s="1"/>
  <c r="AS383" i="23"/>
  <c r="AO383" i="23"/>
  <c r="AP383" i="23" s="1"/>
  <c r="AQ383" i="23" s="1"/>
  <c r="AS382" i="23"/>
  <c r="AO382" i="23"/>
  <c r="AR382" i="23" s="1"/>
  <c r="AS381" i="23"/>
  <c r="AP381" i="23"/>
  <c r="AQ381" i="23" s="1"/>
  <c r="AO381" i="23"/>
  <c r="AR381" i="23" s="1"/>
  <c r="AS380" i="23"/>
  <c r="AQ380" i="23"/>
  <c r="AP380" i="23"/>
  <c r="AO380" i="23"/>
  <c r="AS375" i="23"/>
  <c r="AO375" i="23"/>
  <c r="AR375" i="23" s="1"/>
  <c r="AS374" i="23"/>
  <c r="AO374" i="23"/>
  <c r="AR374" i="23" s="1"/>
  <c r="AS373" i="23"/>
  <c r="AO373" i="23"/>
  <c r="AR373" i="23" s="1"/>
  <c r="AS372" i="23"/>
  <c r="AO372" i="23"/>
  <c r="AP372" i="23" s="1"/>
  <c r="AQ372" i="23" s="1"/>
  <c r="AS371" i="23"/>
  <c r="AO371" i="23"/>
  <c r="AR371" i="23" s="1"/>
  <c r="AS370" i="23"/>
  <c r="AO370" i="23"/>
  <c r="AR370" i="23" s="1"/>
  <c r="AS369" i="23"/>
  <c r="AO369" i="23"/>
  <c r="AR369" i="23" s="1"/>
  <c r="AS368" i="23"/>
  <c r="AR368" i="23"/>
  <c r="AO368" i="23"/>
  <c r="AP368" i="23" s="1"/>
  <c r="AQ368" i="23" s="1"/>
  <c r="AS367" i="23"/>
  <c r="AO367" i="23"/>
  <c r="AR367" i="23" s="1"/>
  <c r="AS366" i="23"/>
  <c r="AO366" i="23"/>
  <c r="AR366" i="23" s="1"/>
  <c r="AS365" i="23"/>
  <c r="AO365" i="23"/>
  <c r="AR365" i="23" s="1"/>
  <c r="AS360" i="23"/>
  <c r="AP360" i="23"/>
  <c r="AQ360" i="23" s="1"/>
  <c r="AO360" i="23"/>
  <c r="AR360" i="23" s="1"/>
  <c r="AS359" i="23"/>
  <c r="AO359" i="23"/>
  <c r="AP359" i="23" s="1"/>
  <c r="AQ359" i="23" s="1"/>
  <c r="AS358" i="23"/>
  <c r="AR358" i="23"/>
  <c r="AO358" i="23"/>
  <c r="AP358" i="23" s="1"/>
  <c r="AQ358" i="23" s="1"/>
  <c r="AS357" i="23"/>
  <c r="AO357" i="23"/>
  <c r="AR357" i="23" s="1"/>
  <c r="AS356" i="23"/>
  <c r="AO356" i="23"/>
  <c r="AR356" i="23" s="1"/>
  <c r="AS355" i="23"/>
  <c r="AR355" i="23"/>
  <c r="AO355" i="23"/>
  <c r="AP355" i="23" s="1"/>
  <c r="AQ355" i="23" s="1"/>
  <c r="AS354" i="23"/>
  <c r="AO354" i="23"/>
  <c r="AP354" i="23" s="1"/>
  <c r="AQ354" i="23" s="1"/>
  <c r="AS353" i="23"/>
  <c r="AO353" i="23"/>
  <c r="AR353" i="23" s="1"/>
  <c r="AS352" i="23"/>
  <c r="AP352" i="23"/>
  <c r="AQ352" i="23" s="1"/>
  <c r="AO352" i="23"/>
  <c r="AR352" i="23" s="1"/>
  <c r="AS351" i="23"/>
  <c r="AO351" i="23"/>
  <c r="AP351" i="23" s="1"/>
  <c r="AQ351" i="23" s="1"/>
  <c r="AS350" i="23"/>
  <c r="AR350" i="23"/>
  <c r="AO350" i="23"/>
  <c r="AP350" i="23" s="1"/>
  <c r="AQ350" i="23" s="1"/>
  <c r="AS349" i="23"/>
  <c r="AO349" i="23"/>
  <c r="AR349" i="23" s="1"/>
  <c r="AS348" i="23"/>
  <c r="AO348" i="23"/>
  <c r="AR348" i="23" s="1"/>
  <c r="AS347" i="23"/>
  <c r="AR347" i="23"/>
  <c r="AO347" i="23"/>
  <c r="AP347" i="23" s="1"/>
  <c r="AQ347" i="23" s="1"/>
  <c r="AO321" i="23"/>
  <c r="AP321" i="23" s="1"/>
  <c r="AQ321" i="23" s="1"/>
  <c r="AS321" i="23"/>
  <c r="AO322" i="23"/>
  <c r="AP322" i="23" s="1"/>
  <c r="AQ322" i="23" s="1"/>
  <c r="AR322" i="23"/>
  <c r="AS322" i="23"/>
  <c r="AO323" i="23"/>
  <c r="AP323" i="23" s="1"/>
  <c r="AQ323" i="23" s="1"/>
  <c r="AR323" i="23"/>
  <c r="AS323" i="23"/>
  <c r="AO324" i="23"/>
  <c r="AP324" i="23" s="1"/>
  <c r="AQ324" i="23" s="1"/>
  <c r="AS324" i="23"/>
  <c r="AS320" i="23"/>
  <c r="AO320" i="23"/>
  <c r="AR320" i="23" s="1"/>
  <c r="AS319" i="23"/>
  <c r="AP319" i="23"/>
  <c r="AQ319" i="23" s="1"/>
  <c r="AO319" i="23"/>
  <c r="AR319" i="23" s="1"/>
  <c r="AS318" i="23"/>
  <c r="AO318" i="23"/>
  <c r="AP318" i="23" s="1"/>
  <c r="AQ318" i="23" s="1"/>
  <c r="AS317" i="23"/>
  <c r="AR317" i="23"/>
  <c r="AP317" i="23"/>
  <c r="AQ317" i="23" s="1"/>
  <c r="AO317" i="23"/>
  <c r="AS316" i="23"/>
  <c r="AO316" i="23"/>
  <c r="AR316" i="23" s="1"/>
  <c r="AS315" i="23"/>
  <c r="AP315" i="23"/>
  <c r="AQ315" i="23" s="1"/>
  <c r="AO315" i="23"/>
  <c r="AR315" i="23" s="1"/>
  <c r="AS314" i="23"/>
  <c r="AO314" i="23"/>
  <c r="AP314" i="23" s="1"/>
  <c r="AQ314" i="23" s="1"/>
  <c r="AS313" i="23"/>
  <c r="AR313" i="23"/>
  <c r="AO313" i="23"/>
  <c r="AP313" i="23" s="1"/>
  <c r="AQ313" i="23" s="1"/>
  <c r="AS312" i="23"/>
  <c r="AO312" i="23"/>
  <c r="AR312" i="23" s="1"/>
  <c r="AS311" i="23"/>
  <c r="AP311" i="23"/>
  <c r="AQ311" i="23" s="1"/>
  <c r="AO311" i="23"/>
  <c r="AR311" i="23" s="1"/>
  <c r="AS342" i="23"/>
  <c r="AP342" i="23"/>
  <c r="AQ342" i="23" s="1"/>
  <c r="AO342" i="23"/>
  <c r="AR342" i="23" s="1"/>
  <c r="AS341" i="23"/>
  <c r="AO341" i="23"/>
  <c r="AP341" i="23" s="1"/>
  <c r="AQ341" i="23" s="1"/>
  <c r="AS340" i="23"/>
  <c r="AO340" i="23"/>
  <c r="AR340" i="23" s="1"/>
  <c r="AS339" i="23"/>
  <c r="AO339" i="23"/>
  <c r="AR339" i="23" s="1"/>
  <c r="AS338" i="23"/>
  <c r="AP338" i="23"/>
  <c r="AQ338" i="23" s="1"/>
  <c r="AO338" i="23"/>
  <c r="AR338" i="23" s="1"/>
  <c r="AS337" i="23"/>
  <c r="AO337" i="23"/>
  <c r="AP337" i="23" s="1"/>
  <c r="AQ337" i="23" s="1"/>
  <c r="AS336" i="23"/>
  <c r="AO336" i="23"/>
  <c r="AR336" i="23" s="1"/>
  <c r="AS335" i="23"/>
  <c r="AO335" i="23"/>
  <c r="AR335" i="23" s="1"/>
  <c r="AS334" i="23"/>
  <c r="AP334" i="23"/>
  <c r="AQ334" i="23" s="1"/>
  <c r="AO334" i="23"/>
  <c r="AR334" i="23" s="1"/>
  <c r="AS333" i="23"/>
  <c r="AO333" i="23"/>
  <c r="AP333" i="23" s="1"/>
  <c r="AQ333" i="23" s="1"/>
  <c r="AS332" i="23"/>
  <c r="AO332" i="23"/>
  <c r="AR332" i="23" s="1"/>
  <c r="AS331" i="23"/>
  <c r="AO331" i="23"/>
  <c r="AR331" i="23" s="1"/>
  <c r="AS330" i="23"/>
  <c r="AP330" i="23"/>
  <c r="AQ330" i="23" s="1"/>
  <c r="AO330" i="23"/>
  <c r="AR330" i="23" s="1"/>
  <c r="AS329" i="23"/>
  <c r="AO329" i="23"/>
  <c r="AP329" i="23" s="1"/>
  <c r="AQ329" i="23" s="1"/>
  <c r="AM305" i="23"/>
  <c r="AM282" i="23"/>
  <c r="AN305" i="23"/>
  <c r="AN282" i="23"/>
  <c r="AN259" i="23"/>
  <c r="AS304" i="23"/>
  <c r="AO304" i="23"/>
  <c r="AP304" i="23" s="1"/>
  <c r="AQ304" i="23" s="1"/>
  <c r="AS303" i="23"/>
  <c r="AO303" i="23"/>
  <c r="AP303" i="23" s="1"/>
  <c r="AQ303" i="23" s="1"/>
  <c r="AS302" i="23"/>
  <c r="AR302" i="23"/>
  <c r="AP302" i="23"/>
  <c r="AQ302" i="23" s="1"/>
  <c r="AO302" i="23"/>
  <c r="AS301" i="23"/>
  <c r="AO301" i="23"/>
  <c r="AR301" i="23" s="1"/>
  <c r="AS300" i="23"/>
  <c r="AO300" i="23"/>
  <c r="AP300" i="23" s="1"/>
  <c r="AQ300" i="23" s="1"/>
  <c r="AS299" i="23"/>
  <c r="AO299" i="23"/>
  <c r="AP299" i="23" s="1"/>
  <c r="AQ299" i="23" s="1"/>
  <c r="AS298" i="23"/>
  <c r="AR298" i="23"/>
  <c r="AP298" i="23"/>
  <c r="AQ298" i="23" s="1"/>
  <c r="AO298" i="23"/>
  <c r="AS297" i="23"/>
  <c r="AO297" i="23"/>
  <c r="AR297" i="23" s="1"/>
  <c r="AS296" i="23"/>
  <c r="AO296" i="23"/>
  <c r="AP296" i="23" s="1"/>
  <c r="AQ296" i="23" s="1"/>
  <c r="AS295" i="23"/>
  <c r="AO295" i="23"/>
  <c r="AP295" i="23" s="1"/>
  <c r="AQ295" i="23" s="1"/>
  <c r="AS294" i="23"/>
  <c r="AR294" i="23"/>
  <c r="AP294" i="23"/>
  <c r="AQ294" i="23" s="1"/>
  <c r="AO294" i="23"/>
  <c r="AS293" i="23"/>
  <c r="AO293" i="23"/>
  <c r="AR293" i="23" s="1"/>
  <c r="AS292" i="23"/>
  <c r="AO292" i="23"/>
  <c r="AP292" i="23" s="1"/>
  <c r="AQ292" i="23" s="1"/>
  <c r="AS291" i="23"/>
  <c r="AO291" i="23"/>
  <c r="AP291" i="23" s="1"/>
  <c r="AQ291" i="23" s="1"/>
  <c r="AS290" i="23"/>
  <c r="AR290" i="23"/>
  <c r="AO290" i="23"/>
  <c r="AP290" i="23" s="1"/>
  <c r="AQ290" i="23" s="1"/>
  <c r="AS289" i="23"/>
  <c r="AO289" i="23"/>
  <c r="AR289" i="23" s="1"/>
  <c r="AS288" i="23"/>
  <c r="AO288" i="23"/>
  <c r="AP288" i="23" s="1"/>
  <c r="AQ288" i="23" s="1"/>
  <c r="AS287" i="23"/>
  <c r="AO287" i="23"/>
  <c r="AP287" i="23" s="1"/>
  <c r="AQ287" i="23" s="1"/>
  <c r="AS281" i="23"/>
  <c r="AR281" i="23"/>
  <c r="AP281" i="23"/>
  <c r="AQ281" i="23" s="1"/>
  <c r="AO281" i="23"/>
  <c r="AS280" i="23"/>
  <c r="AO280" i="23"/>
  <c r="AP280" i="23" s="1"/>
  <c r="AQ280" i="23" s="1"/>
  <c r="AS279" i="23"/>
  <c r="AO279" i="23"/>
  <c r="AR279" i="23" s="1"/>
  <c r="AS278" i="23"/>
  <c r="AP278" i="23"/>
  <c r="AQ278" i="23" s="1"/>
  <c r="AO278" i="23"/>
  <c r="AR278" i="23" s="1"/>
  <c r="AS277" i="23"/>
  <c r="AO277" i="23"/>
  <c r="AP277" i="23" s="1"/>
  <c r="AQ277" i="23" s="1"/>
  <c r="AS276" i="23"/>
  <c r="AR276" i="23"/>
  <c r="AO276" i="23"/>
  <c r="AP276" i="23" s="1"/>
  <c r="AQ276" i="23" s="1"/>
  <c r="AS275" i="23"/>
  <c r="AO275" i="23"/>
  <c r="AR275" i="23" s="1"/>
  <c r="AS274" i="23"/>
  <c r="AO274" i="23"/>
  <c r="AR274" i="23" s="1"/>
  <c r="AS273" i="23"/>
  <c r="AR273" i="23"/>
  <c r="AP273" i="23"/>
  <c r="AQ273" i="23" s="1"/>
  <c r="AO273" i="23"/>
  <c r="AS272" i="23"/>
  <c r="AO272" i="23"/>
  <c r="AP272" i="23" s="1"/>
  <c r="AQ272" i="23" s="1"/>
  <c r="AS271" i="23"/>
  <c r="AO271" i="23"/>
  <c r="AR271" i="23" s="1"/>
  <c r="AS270" i="23"/>
  <c r="AP270" i="23"/>
  <c r="AQ270" i="23" s="1"/>
  <c r="AO270" i="23"/>
  <c r="AR270" i="23" s="1"/>
  <c r="AS269" i="23"/>
  <c r="AO269" i="23"/>
  <c r="AR269" i="23" s="1"/>
  <c r="AS268" i="23"/>
  <c r="AR268" i="23"/>
  <c r="AO268" i="23"/>
  <c r="AP268" i="23" s="1"/>
  <c r="AQ268" i="23" s="1"/>
  <c r="AS267" i="23"/>
  <c r="AO267" i="23"/>
  <c r="AR267" i="23" s="1"/>
  <c r="AS266" i="23"/>
  <c r="AO266" i="23"/>
  <c r="AR266" i="23" s="1"/>
  <c r="AS265" i="23"/>
  <c r="AR265" i="23"/>
  <c r="AP265" i="23"/>
  <c r="AQ265" i="23" s="1"/>
  <c r="AO265" i="23"/>
  <c r="AS264" i="23"/>
  <c r="AO264" i="23"/>
  <c r="AP264" i="23" s="1"/>
  <c r="AQ264" i="23" s="1"/>
  <c r="AS263" i="23"/>
  <c r="AO263" i="23"/>
  <c r="AR263" i="23" s="1"/>
  <c r="AS258" i="23"/>
  <c r="AR258" i="23"/>
  <c r="AO258" i="23"/>
  <c r="AP258" i="23" s="1"/>
  <c r="AQ258" i="23" s="1"/>
  <c r="AS257" i="23"/>
  <c r="AO257" i="23"/>
  <c r="AP257" i="23" s="1"/>
  <c r="AQ257" i="23" s="1"/>
  <c r="AS256" i="23"/>
  <c r="AO256" i="23"/>
  <c r="AP256" i="23" s="1"/>
  <c r="AQ256" i="23" s="1"/>
  <c r="AS255" i="23"/>
  <c r="AO255" i="23"/>
  <c r="AP255" i="23" s="1"/>
  <c r="AQ255" i="23" s="1"/>
  <c r="AS254" i="23"/>
  <c r="AR254" i="23"/>
  <c r="AO254" i="23"/>
  <c r="AP254" i="23" s="1"/>
  <c r="AQ254" i="23" s="1"/>
  <c r="AS253" i="23"/>
  <c r="AO253" i="23"/>
  <c r="AP253" i="23" s="1"/>
  <c r="AQ253" i="23" s="1"/>
  <c r="AS252" i="23"/>
  <c r="AO252" i="23"/>
  <c r="AP252" i="23" s="1"/>
  <c r="AQ252" i="23" s="1"/>
  <c r="AS251" i="23"/>
  <c r="AO251" i="23"/>
  <c r="AP251" i="23" s="1"/>
  <c r="AQ251" i="23" s="1"/>
  <c r="AS250" i="23"/>
  <c r="AR250" i="23"/>
  <c r="AO250" i="23"/>
  <c r="AP250" i="23" s="1"/>
  <c r="AQ250" i="23" s="1"/>
  <c r="AS249" i="23"/>
  <c r="AO249" i="23"/>
  <c r="AP249" i="23" s="1"/>
  <c r="AQ249" i="23" s="1"/>
  <c r="AS248" i="23"/>
  <c r="AO248" i="23"/>
  <c r="AP248" i="23" s="1"/>
  <c r="AQ248" i="23" s="1"/>
  <c r="AS247" i="23"/>
  <c r="AO247" i="23"/>
  <c r="AP247" i="23" s="1"/>
  <c r="AQ247" i="23" s="1"/>
  <c r="AS246" i="23"/>
  <c r="AR246" i="23"/>
  <c r="AO246" i="23"/>
  <c r="AP246" i="23" s="1"/>
  <c r="AQ246" i="23" s="1"/>
  <c r="AS245" i="23"/>
  <c r="AO245" i="23"/>
  <c r="AP245" i="23" s="1"/>
  <c r="AQ245" i="23" s="1"/>
  <c r="AS244" i="23"/>
  <c r="AO244" i="23"/>
  <c r="AR244" i="23" s="1"/>
  <c r="AS243" i="23"/>
  <c r="AO243" i="23"/>
  <c r="AP243" i="23" s="1"/>
  <c r="AQ243" i="23" s="1"/>
  <c r="AS242" i="23"/>
  <c r="AR242" i="23"/>
  <c r="AO242" i="23"/>
  <c r="AP242" i="23" s="1"/>
  <c r="AQ242" i="23" s="1"/>
  <c r="AS241" i="23"/>
  <c r="AO241" i="23"/>
  <c r="AP241" i="23" s="1"/>
  <c r="AQ241" i="23" s="1"/>
  <c r="AS240" i="23"/>
  <c r="AO240" i="23"/>
  <c r="AR240" i="23" s="1"/>
  <c r="AS239" i="23"/>
  <c r="AO239" i="23"/>
  <c r="AP239" i="23" s="1"/>
  <c r="AQ239" i="23" s="1"/>
  <c r="AN233" i="23"/>
  <c r="AN184" i="23"/>
  <c r="AN209" i="23"/>
  <c r="AS232" i="23"/>
  <c r="AO232" i="23"/>
  <c r="AR232" i="23" s="1"/>
  <c r="AS231" i="23"/>
  <c r="AO231" i="23"/>
  <c r="AR231" i="23" s="1"/>
  <c r="AS230" i="23"/>
  <c r="AO230" i="23"/>
  <c r="AR230" i="23" s="1"/>
  <c r="AS229" i="23"/>
  <c r="AR229" i="23"/>
  <c r="AP229" i="23"/>
  <c r="AQ229" i="23" s="1"/>
  <c r="AO229" i="23"/>
  <c r="AS228" i="23"/>
  <c r="AO228" i="23"/>
  <c r="AR228" i="23" s="1"/>
  <c r="AS227" i="23"/>
  <c r="AO227" i="23"/>
  <c r="AR227" i="23" s="1"/>
  <c r="AS226" i="23"/>
  <c r="AO226" i="23"/>
  <c r="AR226" i="23" s="1"/>
  <c r="AS225" i="23"/>
  <c r="AR225" i="23"/>
  <c r="AP225" i="23"/>
  <c r="AQ225" i="23" s="1"/>
  <c r="AO225" i="23"/>
  <c r="AS224" i="23"/>
  <c r="AO224" i="23"/>
  <c r="AR224" i="23" s="1"/>
  <c r="AS223" i="23"/>
  <c r="AO223" i="23"/>
  <c r="AR223" i="23" s="1"/>
  <c r="AS222" i="23"/>
  <c r="AO222" i="23"/>
  <c r="AR222" i="23" s="1"/>
  <c r="AS221" i="23"/>
  <c r="AR221" i="23"/>
  <c r="AP221" i="23"/>
  <c r="AQ221" i="23" s="1"/>
  <c r="AO221" i="23"/>
  <c r="AS220" i="23"/>
  <c r="AO220" i="23"/>
  <c r="AR220" i="23" s="1"/>
  <c r="AS219" i="23"/>
  <c r="AO219" i="23"/>
  <c r="AR219" i="23" s="1"/>
  <c r="AS218" i="23"/>
  <c r="AO218" i="23"/>
  <c r="AP218" i="23" s="1"/>
  <c r="AQ218" i="23" s="1"/>
  <c r="AS217" i="23"/>
  <c r="AO217" i="23"/>
  <c r="AP217" i="23" s="1"/>
  <c r="AQ217" i="23" s="1"/>
  <c r="AS216" i="23"/>
  <c r="AO216" i="23"/>
  <c r="AR216" i="23" s="1"/>
  <c r="AS215" i="23"/>
  <c r="AP215" i="23"/>
  <c r="AQ215" i="23" s="1"/>
  <c r="AO215" i="23"/>
  <c r="AR215" i="23" s="1"/>
  <c r="AS214" i="23"/>
  <c r="AO214" i="23"/>
  <c r="AP214" i="23" s="1"/>
  <c r="AQ214" i="23" s="1"/>
  <c r="AS213" i="23"/>
  <c r="AP213" i="23"/>
  <c r="AQ213" i="23" s="1"/>
  <c r="AO213" i="23"/>
  <c r="AR213" i="23" s="1"/>
  <c r="AS208" i="23"/>
  <c r="AR208" i="23"/>
  <c r="AP208" i="23"/>
  <c r="AQ208" i="23" s="1"/>
  <c r="AO208" i="23"/>
  <c r="AS207" i="23"/>
  <c r="AO207" i="23"/>
  <c r="AP207" i="23" s="1"/>
  <c r="AQ207" i="23" s="1"/>
  <c r="AS206" i="23"/>
  <c r="AP206" i="23"/>
  <c r="AQ206" i="23" s="1"/>
  <c r="AO206" i="23"/>
  <c r="AR206" i="23" s="1"/>
  <c r="AS205" i="23"/>
  <c r="AO205" i="23"/>
  <c r="AR205" i="23" s="1"/>
  <c r="AS204" i="23"/>
  <c r="AR204" i="23"/>
  <c r="AP204" i="23"/>
  <c r="AQ204" i="23" s="1"/>
  <c r="AO204" i="23"/>
  <c r="AS203" i="23"/>
  <c r="AO203" i="23"/>
  <c r="AP203" i="23" s="1"/>
  <c r="AQ203" i="23" s="1"/>
  <c r="AS202" i="23"/>
  <c r="AP202" i="23"/>
  <c r="AQ202" i="23" s="1"/>
  <c r="AO202" i="23"/>
  <c r="AR202" i="23" s="1"/>
  <c r="AS201" i="23"/>
  <c r="AO201" i="23"/>
  <c r="AR201" i="23" s="1"/>
  <c r="AS200" i="23"/>
  <c r="AR200" i="23"/>
  <c r="AP200" i="23"/>
  <c r="AQ200" i="23" s="1"/>
  <c r="AO200" i="23"/>
  <c r="AS199" i="23"/>
  <c r="AO199" i="23"/>
  <c r="AP199" i="23" s="1"/>
  <c r="AQ199" i="23" s="1"/>
  <c r="AS198" i="23"/>
  <c r="AP198" i="23"/>
  <c r="AQ198" i="23" s="1"/>
  <c r="AO198" i="23"/>
  <c r="AR198" i="23" s="1"/>
  <c r="AS197" i="23"/>
  <c r="AO197" i="23"/>
  <c r="AR197" i="23" s="1"/>
  <c r="AS196" i="23"/>
  <c r="AR196" i="23"/>
  <c r="AP196" i="23"/>
  <c r="AQ196" i="23" s="1"/>
  <c r="AO196" i="23"/>
  <c r="AS195" i="23"/>
  <c r="AO195" i="23"/>
  <c r="AP195" i="23" s="1"/>
  <c r="AQ195" i="23" s="1"/>
  <c r="AS194" i="23"/>
  <c r="AP194" i="23"/>
  <c r="AQ194" i="23" s="1"/>
  <c r="AO194" i="23"/>
  <c r="AR194" i="23" s="1"/>
  <c r="AS193" i="23"/>
  <c r="AO193" i="23"/>
  <c r="AR193" i="23" s="1"/>
  <c r="AS192" i="23"/>
  <c r="AR192" i="23"/>
  <c r="AP192" i="23"/>
  <c r="AQ192" i="23" s="1"/>
  <c r="AO192" i="23"/>
  <c r="AS191" i="23"/>
  <c r="AO191" i="23"/>
  <c r="AP191" i="23" s="1"/>
  <c r="AQ191" i="23" s="1"/>
  <c r="AS190" i="23"/>
  <c r="AP190" i="23"/>
  <c r="AQ190" i="23" s="1"/>
  <c r="AO190" i="23"/>
  <c r="AR190" i="23" s="1"/>
  <c r="AS189" i="23"/>
  <c r="AO189" i="23"/>
  <c r="AR189" i="23" s="1"/>
  <c r="AS183" i="23"/>
  <c r="AO183" i="23"/>
  <c r="AP183" i="23" s="1"/>
  <c r="AQ183" i="23" s="1"/>
  <c r="AS182" i="23"/>
  <c r="AO182" i="23"/>
  <c r="AP182" i="23" s="1"/>
  <c r="AQ182" i="23" s="1"/>
  <c r="AS181" i="23"/>
  <c r="AO181" i="23"/>
  <c r="AP181" i="23" s="1"/>
  <c r="AQ181" i="23" s="1"/>
  <c r="AS180" i="23"/>
  <c r="AP180" i="23"/>
  <c r="AQ180" i="23" s="1"/>
  <c r="AO180" i="23"/>
  <c r="AR180" i="23" s="1"/>
  <c r="AS179" i="23"/>
  <c r="AO179" i="23"/>
  <c r="AR179" i="23" s="1"/>
  <c r="AS178" i="23"/>
  <c r="AR178" i="23"/>
  <c r="AO178" i="23"/>
  <c r="AP178" i="23" s="1"/>
  <c r="AQ178" i="23" s="1"/>
  <c r="AS177" i="23"/>
  <c r="AO177" i="23"/>
  <c r="AP177" i="23" s="1"/>
  <c r="AQ177" i="23" s="1"/>
  <c r="AS176" i="23"/>
  <c r="AO176" i="23"/>
  <c r="AR176" i="23" s="1"/>
  <c r="AS175" i="23"/>
  <c r="AR175" i="23"/>
  <c r="AP175" i="23"/>
  <c r="AQ175" i="23" s="1"/>
  <c r="AO175" i="23"/>
  <c r="AS174" i="23"/>
  <c r="AO174" i="23"/>
  <c r="AP174" i="23" s="1"/>
  <c r="AQ174" i="23" s="1"/>
  <c r="AS173" i="23"/>
  <c r="AO173" i="23"/>
  <c r="AP173" i="23" s="1"/>
  <c r="AQ173" i="23" s="1"/>
  <c r="AS172" i="23"/>
  <c r="AP172" i="23"/>
  <c r="AQ172" i="23" s="1"/>
  <c r="AO172" i="23"/>
  <c r="AR172" i="23" s="1"/>
  <c r="AS171" i="23"/>
  <c r="AO171" i="23"/>
  <c r="AP171" i="23" s="1"/>
  <c r="AQ171" i="23" s="1"/>
  <c r="AS170" i="23"/>
  <c r="AR170" i="23"/>
  <c r="AO170" i="23"/>
  <c r="AP170" i="23" s="1"/>
  <c r="AQ170" i="23" s="1"/>
  <c r="AS169" i="23"/>
  <c r="AO169" i="23"/>
  <c r="AP169" i="23" s="1"/>
  <c r="AQ169" i="23" s="1"/>
  <c r="AS168" i="23"/>
  <c r="AO168" i="23"/>
  <c r="AR168" i="23" s="1"/>
  <c r="AS167" i="23"/>
  <c r="AR167" i="23"/>
  <c r="AP167" i="23"/>
  <c r="AQ167" i="23" s="1"/>
  <c r="AO167" i="23"/>
  <c r="AS166" i="23"/>
  <c r="AO166" i="23"/>
  <c r="AP166" i="23" s="1"/>
  <c r="AQ166" i="23" s="1"/>
  <c r="AS165" i="23"/>
  <c r="AO165" i="23"/>
  <c r="AP165" i="23" s="1"/>
  <c r="AQ165" i="23" s="1"/>
  <c r="AS164" i="23"/>
  <c r="AP164" i="23"/>
  <c r="AQ164" i="23" s="1"/>
  <c r="AO164" i="23"/>
  <c r="AR164" i="23" s="1"/>
  <c r="AP27" i="25" l="1"/>
  <c r="AQ27" i="25" s="1"/>
  <c r="AR43" i="25"/>
  <c r="AR24" i="25"/>
  <c r="AP348" i="25"/>
  <c r="AQ348" i="25" s="1"/>
  <c r="AQ24" i="25"/>
  <c r="AR42" i="25"/>
  <c r="AR35" i="25"/>
  <c r="AP37" i="25"/>
  <c r="AQ37" i="25" s="1"/>
  <c r="AP40" i="25"/>
  <c r="AQ40" i="25" s="1"/>
  <c r="AP41" i="25"/>
  <c r="AQ41" i="25" s="1"/>
  <c r="AP25" i="25"/>
  <c r="AQ25" i="25" s="1"/>
  <c r="AR36" i="25"/>
  <c r="AR39" i="25"/>
  <c r="AR31" i="25"/>
  <c r="AP33" i="25"/>
  <c r="AQ33" i="25" s="1"/>
  <c r="AR53" i="25"/>
  <c r="AR50" i="25"/>
  <c r="AR49" i="25"/>
  <c r="AP55" i="25"/>
  <c r="AQ55" i="25" s="1"/>
  <c r="AR54" i="25"/>
  <c r="AP51" i="25"/>
  <c r="AQ51" i="25" s="1"/>
  <c r="AP58" i="25"/>
  <c r="AQ58" i="25" s="1"/>
  <c r="AR65" i="25"/>
  <c r="AP63" i="25"/>
  <c r="AQ63" i="25" s="1"/>
  <c r="AR57" i="25"/>
  <c r="AP59" i="25"/>
  <c r="AQ59" i="25" s="1"/>
  <c r="AP62" i="25"/>
  <c r="AQ62" i="25" s="1"/>
  <c r="AR61" i="25"/>
  <c r="AR67" i="25"/>
  <c r="AR89" i="25"/>
  <c r="AO291" i="25"/>
  <c r="AO303" i="25"/>
  <c r="AO299" i="25"/>
  <c r="AO305" i="25"/>
  <c r="AO301" i="25"/>
  <c r="AO297" i="25"/>
  <c r="AR297" i="25" s="1"/>
  <c r="AO293" i="25"/>
  <c r="AO289" i="25"/>
  <c r="AO304" i="25"/>
  <c r="AO300" i="25"/>
  <c r="AO296" i="25"/>
  <c r="AO292" i="25"/>
  <c r="AO288" i="25"/>
  <c r="AO287" i="25"/>
  <c r="AO302" i="25"/>
  <c r="AO298" i="25"/>
  <c r="AO294" i="25"/>
  <c r="AP94" i="25"/>
  <c r="AQ94" i="25" s="1"/>
  <c r="AP76" i="25"/>
  <c r="AQ76" i="25" s="1"/>
  <c r="AR79" i="25"/>
  <c r="AP84" i="25"/>
  <c r="AQ84" i="25" s="1"/>
  <c r="AR87" i="25"/>
  <c r="AP92" i="25"/>
  <c r="AQ92" i="25" s="1"/>
  <c r="AR75" i="25"/>
  <c r="AP77" i="25"/>
  <c r="AQ77" i="25" s="1"/>
  <c r="AP80" i="25"/>
  <c r="AQ80" i="25" s="1"/>
  <c r="AR88" i="25"/>
  <c r="AR91" i="25"/>
  <c r="AP93" i="25"/>
  <c r="AQ93" i="25" s="1"/>
  <c r="AR83" i="25"/>
  <c r="AP85" i="25"/>
  <c r="AQ85" i="25" s="1"/>
  <c r="AP323" i="25"/>
  <c r="AQ323" i="25" s="1"/>
  <c r="AP311" i="25"/>
  <c r="AQ311" i="25" s="1"/>
  <c r="AP314" i="25"/>
  <c r="AQ314" i="25" s="1"/>
  <c r="AP100" i="25"/>
  <c r="AQ100" i="25" s="1"/>
  <c r="AO270" i="25"/>
  <c r="AP270" i="25" s="1"/>
  <c r="AQ270" i="25" s="1"/>
  <c r="AP303" i="25"/>
  <c r="AQ303" i="25" s="1"/>
  <c r="AP318" i="25"/>
  <c r="AQ318" i="25" s="1"/>
  <c r="AP327" i="25"/>
  <c r="AQ327" i="25" s="1"/>
  <c r="AP346" i="25"/>
  <c r="AQ346" i="25" s="1"/>
  <c r="AO282" i="25"/>
  <c r="AR282" i="25" s="1"/>
  <c r="AO265" i="25"/>
  <c r="AP265" i="25" s="1"/>
  <c r="AR301" i="25"/>
  <c r="AP316" i="25"/>
  <c r="AQ316" i="25" s="1"/>
  <c r="AR325" i="25"/>
  <c r="AR337" i="25"/>
  <c r="AR344" i="25"/>
  <c r="AO274" i="25"/>
  <c r="AP274" i="25" s="1"/>
  <c r="AQ274" i="25" s="1"/>
  <c r="AP288" i="25"/>
  <c r="AQ288" i="25" s="1"/>
  <c r="AR305" i="25"/>
  <c r="AR333" i="25"/>
  <c r="AP342" i="25"/>
  <c r="AQ342" i="25" s="1"/>
  <c r="AR101" i="25"/>
  <c r="AR113" i="25"/>
  <c r="AO281" i="25"/>
  <c r="AP281" i="25" s="1"/>
  <c r="AQ281" i="25" s="1"/>
  <c r="AO277" i="25"/>
  <c r="AP277" i="25" s="1"/>
  <c r="AQ277" i="25" s="1"/>
  <c r="AO273" i="25"/>
  <c r="AP273" i="25" s="1"/>
  <c r="AQ273" i="25" s="1"/>
  <c r="AO269" i="25"/>
  <c r="AP269" i="25" s="1"/>
  <c r="AQ269" i="25" s="1"/>
  <c r="AO267" i="25"/>
  <c r="AR267" i="25" s="1"/>
  <c r="AR290" i="25"/>
  <c r="AP292" i="25"/>
  <c r="AQ292" i="25" s="1"/>
  <c r="AR294" i="25"/>
  <c r="AP296" i="25"/>
  <c r="AQ296" i="25" s="1"/>
  <c r="AR298" i="25"/>
  <c r="AR311" i="25"/>
  <c r="AP320" i="25"/>
  <c r="AQ320" i="25" s="1"/>
  <c r="AP339" i="25"/>
  <c r="AQ339" i="25" s="1"/>
  <c r="AR341" i="25"/>
  <c r="AO280" i="25"/>
  <c r="AP280" i="25" s="1"/>
  <c r="AQ280" i="25" s="1"/>
  <c r="AO276" i="25"/>
  <c r="AP276" i="25" s="1"/>
  <c r="AQ276" i="25" s="1"/>
  <c r="AO272" i="25"/>
  <c r="AR272" i="25" s="1"/>
  <c r="AO268" i="25"/>
  <c r="AP268" i="25" s="1"/>
  <c r="AQ268" i="25" s="1"/>
  <c r="AP287" i="25"/>
  <c r="AR302" i="25"/>
  <c r="AR304" i="25"/>
  <c r="AP310" i="25"/>
  <c r="AP315" i="25"/>
  <c r="AQ315" i="25" s="1"/>
  <c r="AR317" i="25"/>
  <c r="AP322" i="25"/>
  <c r="AQ322" i="25" s="1"/>
  <c r="AP324" i="25"/>
  <c r="AQ324" i="25" s="1"/>
  <c r="AP326" i="25"/>
  <c r="AQ326" i="25" s="1"/>
  <c r="AR332" i="25"/>
  <c r="AP334" i="25"/>
  <c r="AQ334" i="25" s="1"/>
  <c r="AR336" i="25"/>
  <c r="AP343" i="25"/>
  <c r="AQ343" i="25" s="1"/>
  <c r="AR345" i="25"/>
  <c r="AP347" i="25"/>
  <c r="AQ347" i="25" s="1"/>
  <c r="AO264" i="25"/>
  <c r="AO279" i="25"/>
  <c r="AR279" i="25" s="1"/>
  <c r="AO275" i="25"/>
  <c r="AR275" i="25" s="1"/>
  <c r="AO271" i="25"/>
  <c r="AR271" i="25" s="1"/>
  <c r="AO266" i="25"/>
  <c r="AR289" i="25"/>
  <c r="AP291" i="25"/>
  <c r="AQ291" i="25" s="1"/>
  <c r="AR293" i="25"/>
  <c r="AP295" i="25"/>
  <c r="AQ295" i="25" s="1"/>
  <c r="AP299" i="25"/>
  <c r="AQ299" i="25" s="1"/>
  <c r="AP312" i="25"/>
  <c r="AQ312" i="25" s="1"/>
  <c r="AR340" i="25"/>
  <c r="AP278" i="25"/>
  <c r="AQ278" i="25" s="1"/>
  <c r="AP325" i="25"/>
  <c r="AQ325" i="25" s="1"/>
  <c r="AR119" i="25"/>
  <c r="AP282" i="25"/>
  <c r="AQ282" i="25" s="1"/>
  <c r="AP302" i="25"/>
  <c r="AQ302" i="25" s="1"/>
  <c r="AR316" i="25"/>
  <c r="AR348" i="25"/>
  <c r="AR118" i="25"/>
  <c r="AP107" i="25"/>
  <c r="AQ107" i="25" s="1"/>
  <c r="AP111" i="25"/>
  <c r="AQ111" i="25" s="1"/>
  <c r="AP115" i="25"/>
  <c r="AQ115" i="25" s="1"/>
  <c r="AP135" i="25"/>
  <c r="AQ135" i="25" s="1"/>
  <c r="AR168" i="25"/>
  <c r="AR191" i="25"/>
  <c r="AR190" i="25"/>
  <c r="AR179" i="25"/>
  <c r="AP172" i="25"/>
  <c r="AQ172" i="25" s="1"/>
  <c r="AP173" i="25"/>
  <c r="AP177" i="25"/>
  <c r="AQ177" i="25" s="1"/>
  <c r="AR187" i="25"/>
  <c r="AO210" i="25"/>
  <c r="AR210" i="25" s="1"/>
  <c r="AR176" i="25"/>
  <c r="AR185" i="25"/>
  <c r="AR183" i="25"/>
  <c r="AP181" i="25"/>
  <c r="AQ181" i="25" s="1"/>
  <c r="AO216" i="25"/>
  <c r="AP216" i="25" s="1"/>
  <c r="AQ216" i="25" s="1"/>
  <c r="AR175" i="25"/>
  <c r="AR184" i="25"/>
  <c r="AO217" i="25"/>
  <c r="AP217" i="25" s="1"/>
  <c r="AQ217" i="25" s="1"/>
  <c r="AO206" i="25"/>
  <c r="AR206" i="25" s="1"/>
  <c r="AR189" i="25"/>
  <c r="AO203" i="25"/>
  <c r="AP203" i="25" s="1"/>
  <c r="AQ203" i="25" s="1"/>
  <c r="AO214" i="25"/>
  <c r="AR214" i="25" s="1"/>
  <c r="AR180" i="25"/>
  <c r="AO200" i="25"/>
  <c r="AP200" i="25" s="1"/>
  <c r="AQ200" i="25" s="1"/>
  <c r="AO202" i="25"/>
  <c r="AR202" i="25" s="1"/>
  <c r="AO213" i="25"/>
  <c r="AO209" i="25"/>
  <c r="AO205" i="25"/>
  <c r="AO201" i="25"/>
  <c r="AO212" i="25"/>
  <c r="AP212" i="25" s="1"/>
  <c r="AQ212" i="25" s="1"/>
  <c r="AO208" i="25"/>
  <c r="AP208" i="25" s="1"/>
  <c r="AQ208" i="25" s="1"/>
  <c r="AO204" i="25"/>
  <c r="AP204" i="25" s="1"/>
  <c r="AQ204" i="25" s="1"/>
  <c r="AO215" i="25"/>
  <c r="AP215" i="25" s="1"/>
  <c r="AQ215" i="25" s="1"/>
  <c r="AO211" i="25"/>
  <c r="AP211" i="25" s="1"/>
  <c r="AQ211" i="25" s="1"/>
  <c r="AO207" i="25"/>
  <c r="AR188" i="25"/>
  <c r="AP161" i="25"/>
  <c r="AQ161" i="25" s="1"/>
  <c r="AO226" i="25"/>
  <c r="AR226" i="25" s="1"/>
  <c r="AP164" i="25"/>
  <c r="AQ164" i="25" s="1"/>
  <c r="AO229" i="25"/>
  <c r="AP229" i="25" s="1"/>
  <c r="AQ229" i="25" s="1"/>
  <c r="AP149" i="25"/>
  <c r="AQ149" i="25" s="1"/>
  <c r="AO236" i="25"/>
  <c r="AR236" i="25" s="1"/>
  <c r="AO224" i="25"/>
  <c r="AP224" i="25" s="1"/>
  <c r="AQ224" i="25" s="1"/>
  <c r="AP156" i="25"/>
  <c r="AQ156" i="25" s="1"/>
  <c r="AO233" i="25"/>
  <c r="AP233" i="25" s="1"/>
  <c r="AQ233" i="25" s="1"/>
  <c r="AP152" i="25"/>
  <c r="AQ152" i="25" s="1"/>
  <c r="AP160" i="25"/>
  <c r="AQ160" i="25" s="1"/>
  <c r="AO238" i="25"/>
  <c r="AP238" i="25" s="1"/>
  <c r="AQ238" i="25" s="1"/>
  <c r="AP157" i="25"/>
  <c r="AQ157" i="25" s="1"/>
  <c r="AP153" i="25"/>
  <c r="AQ153" i="25" s="1"/>
  <c r="AP165" i="25"/>
  <c r="AQ165" i="25" s="1"/>
  <c r="AP154" i="25"/>
  <c r="AQ154" i="25" s="1"/>
  <c r="AP158" i="25"/>
  <c r="AQ158" i="25" s="1"/>
  <c r="AP162" i="25"/>
  <c r="AQ162" i="25" s="1"/>
  <c r="AP150" i="25"/>
  <c r="AR166" i="25"/>
  <c r="AO232" i="25"/>
  <c r="AP232" i="25" s="1"/>
  <c r="AQ232" i="25" s="1"/>
  <c r="AO237" i="25"/>
  <c r="AP237" i="25" s="1"/>
  <c r="AQ237" i="25" s="1"/>
  <c r="AO230" i="25"/>
  <c r="AO225" i="25"/>
  <c r="AP225" i="25" s="1"/>
  <c r="AQ225" i="25" s="1"/>
  <c r="AO221" i="25"/>
  <c r="AP221" i="25" s="1"/>
  <c r="AQ221" i="25" s="1"/>
  <c r="AO234" i="25"/>
  <c r="AR234" i="25" s="1"/>
  <c r="AO228" i="25"/>
  <c r="AO222" i="25"/>
  <c r="AP222" i="25" s="1"/>
  <c r="AO235" i="25"/>
  <c r="AR235" i="25" s="1"/>
  <c r="AO231" i="25"/>
  <c r="AR231" i="25" s="1"/>
  <c r="AO227" i="25"/>
  <c r="AR227" i="25" s="1"/>
  <c r="AO223" i="25"/>
  <c r="AR223" i="25" s="1"/>
  <c r="AO242" i="25"/>
  <c r="AR242" i="25" s="1"/>
  <c r="AP127" i="25"/>
  <c r="AQ127" i="25" s="1"/>
  <c r="AR139" i="25"/>
  <c r="AP131" i="25"/>
  <c r="AQ131" i="25" s="1"/>
  <c r="AO243" i="25"/>
  <c r="AR243" i="25" s="1"/>
  <c r="AP126" i="25"/>
  <c r="AQ126" i="25" s="1"/>
  <c r="AP134" i="25"/>
  <c r="AQ134" i="25" s="1"/>
  <c r="AP142" i="25"/>
  <c r="AQ142" i="25" s="1"/>
  <c r="AP138" i="25"/>
  <c r="AQ138" i="25" s="1"/>
  <c r="AP129" i="25"/>
  <c r="AQ129" i="25" s="1"/>
  <c r="AO245" i="25"/>
  <c r="AP245" i="25" s="1"/>
  <c r="AQ245" i="25" s="1"/>
  <c r="AP130" i="25"/>
  <c r="AQ130" i="25" s="1"/>
  <c r="AP133" i="25"/>
  <c r="AQ133" i="25" s="1"/>
  <c r="AO259" i="25"/>
  <c r="AR259" i="25" s="1"/>
  <c r="AO258" i="25"/>
  <c r="AR258" i="25" s="1"/>
  <c r="AO257" i="25"/>
  <c r="AO255" i="25"/>
  <c r="AR255" i="25" s="1"/>
  <c r="AO254" i="25"/>
  <c r="AP254" i="25" s="1"/>
  <c r="AQ254" i="25" s="1"/>
  <c r="AO253" i="25"/>
  <c r="AO251" i="25"/>
  <c r="AR251" i="25" s="1"/>
  <c r="AO249" i="25"/>
  <c r="AO247" i="25"/>
  <c r="AR247" i="25" s="1"/>
  <c r="AO250" i="25"/>
  <c r="AP250" i="25" s="1"/>
  <c r="AQ250" i="25" s="1"/>
  <c r="AO246" i="25"/>
  <c r="AP246" i="25" s="1"/>
  <c r="AQ246" i="25" s="1"/>
  <c r="AO248" i="25"/>
  <c r="AP248" i="25" s="1"/>
  <c r="AQ248" i="25" s="1"/>
  <c r="AO260" i="25"/>
  <c r="AP260" i="25" s="1"/>
  <c r="AQ260" i="25" s="1"/>
  <c r="AO256" i="25"/>
  <c r="AR256" i="25" s="1"/>
  <c r="AO252" i="25"/>
  <c r="AP252" i="25" s="1"/>
  <c r="AQ252" i="25" s="1"/>
  <c r="AO244" i="25"/>
  <c r="AR141" i="25"/>
  <c r="AR352" i="25"/>
  <c r="AP137" i="25"/>
  <c r="AQ137" i="25" s="1"/>
  <c r="AP125" i="25"/>
  <c r="AR143" i="25"/>
  <c r="AP353" i="25"/>
  <c r="AQ353" i="25" s="1"/>
  <c r="AP357" i="25"/>
  <c r="AQ357" i="25" s="1"/>
  <c r="AP361" i="25"/>
  <c r="AQ361" i="25" s="1"/>
  <c r="AP365" i="25"/>
  <c r="AQ365" i="25" s="1"/>
  <c r="AR335" i="25"/>
  <c r="AP337" i="25"/>
  <c r="AQ337" i="25" s="1"/>
  <c r="AR314" i="25"/>
  <c r="AR318" i="25"/>
  <c r="AR326" i="25"/>
  <c r="AR303" i="25"/>
  <c r="AP305" i="25"/>
  <c r="AQ305" i="25" s="1"/>
  <c r="AR265" i="25"/>
  <c r="AP267" i="25"/>
  <c r="AQ267" i="25" s="1"/>
  <c r="AR269" i="25"/>
  <c r="AP174" i="25"/>
  <c r="AQ174" i="25" s="1"/>
  <c r="AP178" i="25"/>
  <c r="AQ178" i="25" s="1"/>
  <c r="AP182" i="25"/>
  <c r="AQ182" i="25" s="1"/>
  <c r="AP186" i="25"/>
  <c r="AQ186" i="25" s="1"/>
  <c r="AR151" i="25"/>
  <c r="AR155" i="25"/>
  <c r="AR159" i="25"/>
  <c r="AR163" i="25"/>
  <c r="AR167" i="25"/>
  <c r="AP144" i="25"/>
  <c r="AQ144" i="25" s="1"/>
  <c r="AR128" i="25"/>
  <c r="AR132" i="25"/>
  <c r="AR136" i="25"/>
  <c r="AR140" i="25"/>
  <c r="AP102" i="25"/>
  <c r="AQ102" i="25" s="1"/>
  <c r="AP106" i="25"/>
  <c r="AQ106" i="25" s="1"/>
  <c r="AP110" i="25"/>
  <c r="AQ110" i="25" s="1"/>
  <c r="AP114" i="25"/>
  <c r="AQ114" i="25" s="1"/>
  <c r="AP78" i="25"/>
  <c r="AQ78" i="25" s="1"/>
  <c r="AP82" i="25"/>
  <c r="AQ82" i="25" s="1"/>
  <c r="AP86" i="25"/>
  <c r="AQ86" i="25" s="1"/>
  <c r="AP90" i="25"/>
  <c r="AQ90" i="25" s="1"/>
  <c r="AR66" i="25"/>
  <c r="AR48" i="25"/>
  <c r="AR52" i="25"/>
  <c r="AR56" i="25"/>
  <c r="AR60" i="25"/>
  <c r="AR64" i="25"/>
  <c r="AP26" i="25"/>
  <c r="AQ26" i="25" s="1"/>
  <c r="AP30" i="25"/>
  <c r="AQ30" i="25" s="1"/>
  <c r="AP34" i="25"/>
  <c r="AQ34" i="25" s="1"/>
  <c r="AP38" i="25"/>
  <c r="AQ38" i="25" s="1"/>
  <c r="AR17" i="25"/>
  <c r="AR13" i="25"/>
  <c r="AR10" i="25"/>
  <c r="AR3" i="25"/>
  <c r="AP5" i="25"/>
  <c r="AQ5" i="25" s="1"/>
  <c r="AR7" i="25"/>
  <c r="AP9" i="25"/>
  <c r="AQ9" i="25" s="1"/>
  <c r="AR11" i="25"/>
  <c r="AW408" i="23"/>
  <c r="AW404" i="23"/>
  <c r="AR549" i="23"/>
  <c r="AP551" i="23"/>
  <c r="AQ551" i="23" s="1"/>
  <c r="AR553" i="23"/>
  <c r="AP555" i="23"/>
  <c r="AQ555" i="23" s="1"/>
  <c r="AR557" i="23"/>
  <c r="AP559" i="23"/>
  <c r="AQ559" i="23" s="1"/>
  <c r="AR561" i="23"/>
  <c r="AR531" i="23"/>
  <c r="AP533" i="23"/>
  <c r="AQ533" i="23" s="1"/>
  <c r="AR535" i="23"/>
  <c r="AP537" i="23"/>
  <c r="AQ537" i="23" s="1"/>
  <c r="AR539" i="23"/>
  <c r="AP541" i="23"/>
  <c r="AQ541" i="23" s="1"/>
  <c r="AR543" i="23"/>
  <c r="AP510" i="23"/>
  <c r="AQ510" i="23" s="1"/>
  <c r="AR512" i="23"/>
  <c r="AP514" i="23"/>
  <c r="AQ514" i="23" s="1"/>
  <c r="AR516" i="23"/>
  <c r="AP518" i="23"/>
  <c r="AQ518" i="23" s="1"/>
  <c r="AR520" i="23"/>
  <c r="AP522" i="23"/>
  <c r="AQ522" i="23" s="1"/>
  <c r="AR524" i="23"/>
  <c r="AR505" i="23"/>
  <c r="AP489" i="23"/>
  <c r="AQ489" i="23" s="1"/>
  <c r="AR491" i="23"/>
  <c r="AP493" i="23"/>
  <c r="AQ493" i="23" s="1"/>
  <c r="AR495" i="23"/>
  <c r="AP497" i="23"/>
  <c r="AQ497" i="23" s="1"/>
  <c r="AR499" i="23"/>
  <c r="AP501" i="23"/>
  <c r="AQ501" i="23" s="1"/>
  <c r="AR503" i="23"/>
  <c r="AP472" i="23"/>
  <c r="AQ472" i="23" s="1"/>
  <c r="AP476" i="23"/>
  <c r="AQ476" i="23" s="1"/>
  <c r="AP480" i="23"/>
  <c r="AQ480" i="23" s="1"/>
  <c r="AP484" i="23"/>
  <c r="AQ484" i="23" s="1"/>
  <c r="AR451" i="23"/>
  <c r="AR455" i="23"/>
  <c r="AR459" i="23"/>
  <c r="AR463" i="23"/>
  <c r="AR432" i="23"/>
  <c r="AP434" i="23"/>
  <c r="AQ434" i="23" s="1"/>
  <c r="AR436" i="23"/>
  <c r="AP438" i="23"/>
  <c r="AQ438" i="23" s="1"/>
  <c r="AR440" i="23"/>
  <c r="AP442" i="23"/>
  <c r="AQ442" i="23" s="1"/>
  <c r="AR444" i="23"/>
  <c r="AP446" i="23"/>
  <c r="AQ446" i="23" s="1"/>
  <c r="AP416" i="23"/>
  <c r="AQ416" i="23" s="1"/>
  <c r="AP420" i="23"/>
  <c r="AQ420" i="23" s="1"/>
  <c r="AP424" i="23"/>
  <c r="AQ424" i="23" s="1"/>
  <c r="AP397" i="23"/>
  <c r="AQ397" i="23" s="1"/>
  <c r="AP401" i="23"/>
  <c r="AQ401" i="23" s="1"/>
  <c r="AP405" i="23"/>
  <c r="AQ405" i="23" s="1"/>
  <c r="AR217" i="23"/>
  <c r="AR239" i="23"/>
  <c r="AR243" i="23"/>
  <c r="AR247" i="23"/>
  <c r="AR251" i="23"/>
  <c r="AR255" i="23"/>
  <c r="AR288" i="23"/>
  <c r="AR292" i="23"/>
  <c r="AR296" i="23"/>
  <c r="AR300" i="23"/>
  <c r="AR304" i="23"/>
  <c r="AP332" i="23"/>
  <c r="AQ332" i="23" s="1"/>
  <c r="AP336" i="23"/>
  <c r="AQ336" i="23" s="1"/>
  <c r="AP340" i="23"/>
  <c r="AQ340" i="23" s="1"/>
  <c r="AR372" i="23"/>
  <c r="AR171" i="23"/>
  <c r="AR174" i="23"/>
  <c r="AP176" i="23"/>
  <c r="AQ176" i="23" s="1"/>
  <c r="AP179" i="23"/>
  <c r="AQ179" i="23" s="1"/>
  <c r="AR183" i="23"/>
  <c r="AP219" i="23"/>
  <c r="AQ219" i="23" s="1"/>
  <c r="AP226" i="23"/>
  <c r="AQ226" i="23" s="1"/>
  <c r="AP227" i="23"/>
  <c r="AQ227" i="23" s="1"/>
  <c r="AR241" i="23"/>
  <c r="AR245" i="23"/>
  <c r="AR249" i="23"/>
  <c r="AR253" i="23"/>
  <c r="AR257" i="23"/>
  <c r="AR264" i="23"/>
  <c r="AP266" i="23"/>
  <c r="AQ266" i="23" s="1"/>
  <c r="AP269" i="23"/>
  <c r="AQ269" i="23" s="1"/>
  <c r="AR277" i="23"/>
  <c r="AR280" i="23"/>
  <c r="AR321" i="23"/>
  <c r="AP356" i="23"/>
  <c r="AQ356" i="23" s="1"/>
  <c r="AR359" i="23"/>
  <c r="AR166" i="23"/>
  <c r="AP168" i="23"/>
  <c r="AQ168" i="23" s="1"/>
  <c r="AP222" i="23"/>
  <c r="AQ222" i="23" s="1"/>
  <c r="AP223" i="23"/>
  <c r="AQ223" i="23" s="1"/>
  <c r="AP230" i="23"/>
  <c r="AQ230" i="23" s="1"/>
  <c r="AP231" i="23"/>
  <c r="AQ231" i="23" s="1"/>
  <c r="AR272" i="23"/>
  <c r="AP274" i="23"/>
  <c r="AQ274" i="23" s="1"/>
  <c r="AP348" i="23"/>
  <c r="AQ348" i="23" s="1"/>
  <c r="AR351" i="23"/>
  <c r="AR354" i="23"/>
  <c r="AR392" i="23"/>
  <c r="AR383" i="23"/>
  <c r="AP385" i="23"/>
  <c r="AQ385" i="23" s="1"/>
  <c r="AP389" i="23"/>
  <c r="AQ389" i="23" s="1"/>
  <c r="AP390" i="23"/>
  <c r="AQ390" i="23" s="1"/>
  <c r="AP369" i="23"/>
  <c r="AQ369" i="23" s="1"/>
  <c r="AP370" i="23"/>
  <c r="AQ370" i="23" s="1"/>
  <c r="AP365" i="23"/>
  <c r="AQ365" i="23" s="1"/>
  <c r="AP366" i="23"/>
  <c r="AQ366" i="23" s="1"/>
  <c r="AP373" i="23"/>
  <c r="AQ373" i="23" s="1"/>
  <c r="AP374" i="23"/>
  <c r="AQ374" i="23" s="1"/>
  <c r="AR391" i="23"/>
  <c r="AP382" i="23"/>
  <c r="AQ382" i="23" s="1"/>
  <c r="AP387" i="23"/>
  <c r="AQ387" i="23" s="1"/>
  <c r="AP386" i="23"/>
  <c r="AQ386" i="23" s="1"/>
  <c r="AP367" i="23"/>
  <c r="AQ367" i="23" s="1"/>
  <c r="AP371" i="23"/>
  <c r="AQ371" i="23" s="1"/>
  <c r="AP375" i="23"/>
  <c r="AQ375" i="23" s="1"/>
  <c r="AP349" i="23"/>
  <c r="AQ349" i="23" s="1"/>
  <c r="AP353" i="23"/>
  <c r="AQ353" i="23" s="1"/>
  <c r="AP357" i="23"/>
  <c r="AQ357" i="23" s="1"/>
  <c r="AR324" i="23"/>
  <c r="AP312" i="23"/>
  <c r="AQ312" i="23" s="1"/>
  <c r="AR314" i="23"/>
  <c r="AP316" i="23"/>
  <c r="AQ316" i="23" s="1"/>
  <c r="AR318" i="23"/>
  <c r="AP320" i="23"/>
  <c r="AQ320" i="23" s="1"/>
  <c r="AR329" i="23"/>
  <c r="AP331" i="23"/>
  <c r="AQ331" i="23" s="1"/>
  <c r="AR333" i="23"/>
  <c r="AP335" i="23"/>
  <c r="AQ335" i="23" s="1"/>
  <c r="AR337" i="23"/>
  <c r="AP339" i="23"/>
  <c r="AQ339" i="23" s="1"/>
  <c r="AR341" i="23"/>
  <c r="AR287" i="23"/>
  <c r="AP289" i="23"/>
  <c r="AQ289" i="23" s="1"/>
  <c r="AR291" i="23"/>
  <c r="AP293" i="23"/>
  <c r="AQ293" i="23" s="1"/>
  <c r="AR295" i="23"/>
  <c r="AP297" i="23"/>
  <c r="AQ297" i="23" s="1"/>
  <c r="AR299" i="23"/>
  <c r="AP301" i="23"/>
  <c r="AQ301" i="23" s="1"/>
  <c r="AR303" i="23"/>
  <c r="AP263" i="23"/>
  <c r="AQ263" i="23" s="1"/>
  <c r="AP267" i="23"/>
  <c r="AQ267" i="23" s="1"/>
  <c r="AP275" i="23"/>
  <c r="AQ275" i="23" s="1"/>
  <c r="AP271" i="23"/>
  <c r="AQ271" i="23" s="1"/>
  <c r="AP279" i="23"/>
  <c r="AQ279" i="23" s="1"/>
  <c r="AP240" i="23"/>
  <c r="AQ240" i="23" s="1"/>
  <c r="AP244" i="23"/>
  <c r="AQ244" i="23" s="1"/>
  <c r="AR248" i="23"/>
  <c r="AR252" i="23"/>
  <c r="AR256" i="23"/>
  <c r="AR214" i="23"/>
  <c r="AP216" i="23"/>
  <c r="AQ216" i="23" s="1"/>
  <c r="AR218" i="23"/>
  <c r="AP220" i="23"/>
  <c r="AQ220" i="23" s="1"/>
  <c r="AP224" i="23"/>
  <c r="AQ224" i="23" s="1"/>
  <c r="AP228" i="23"/>
  <c r="AQ228" i="23" s="1"/>
  <c r="AP232" i="23"/>
  <c r="AQ232" i="23" s="1"/>
  <c r="AP189" i="23"/>
  <c r="AQ189" i="23" s="1"/>
  <c r="AR191" i="23"/>
  <c r="AP193" i="23"/>
  <c r="AQ193" i="23" s="1"/>
  <c r="AR195" i="23"/>
  <c r="AP197" i="23"/>
  <c r="AQ197" i="23" s="1"/>
  <c r="AR199" i="23"/>
  <c r="AP201" i="23"/>
  <c r="AQ201" i="23" s="1"/>
  <c r="AR203" i="23"/>
  <c r="AP205" i="23"/>
  <c r="AQ205" i="23" s="1"/>
  <c r="AR207" i="23"/>
  <c r="AR165" i="23"/>
  <c r="AR169" i="23"/>
  <c r="AR173" i="23"/>
  <c r="AR177" i="23"/>
  <c r="AR181" i="23"/>
  <c r="AR182" i="23"/>
  <c r="AT31" i="25" l="1"/>
  <c r="AT32" i="25"/>
  <c r="AT56" i="25"/>
  <c r="AV56" i="25" s="1"/>
  <c r="AV47" i="25" s="1"/>
  <c r="AQ310" i="25"/>
  <c r="AT55" i="25"/>
  <c r="AT83" i="25"/>
  <c r="AQ287" i="25"/>
  <c r="AR299" i="25"/>
  <c r="AR270" i="25"/>
  <c r="AR323" i="25"/>
  <c r="AQ265" i="25"/>
  <c r="AR277" i="25"/>
  <c r="AR268" i="25"/>
  <c r="AR287" i="25"/>
  <c r="AR315" i="25"/>
  <c r="AR346" i="25"/>
  <c r="AR274" i="25"/>
  <c r="AR327" i="25"/>
  <c r="AR288" i="25"/>
  <c r="AP301" i="25"/>
  <c r="AQ301" i="25" s="1"/>
  <c r="AP297" i="25"/>
  <c r="AQ297" i="25" s="1"/>
  <c r="AR281" i="25"/>
  <c r="AP289" i="25"/>
  <c r="AQ289" i="25" s="1"/>
  <c r="AP333" i="25"/>
  <c r="AQ333" i="25" s="1"/>
  <c r="AP344" i="25"/>
  <c r="AQ344" i="25" s="1"/>
  <c r="AP294" i="25"/>
  <c r="AQ294" i="25" s="1"/>
  <c r="AP272" i="25"/>
  <c r="AQ272" i="25" s="1"/>
  <c r="AR343" i="25"/>
  <c r="AP332" i="25"/>
  <c r="AR296" i="25"/>
  <c r="AP275" i="25"/>
  <c r="AQ275" i="25" s="1"/>
  <c r="AR291" i="25"/>
  <c r="AR322" i="25"/>
  <c r="AP345" i="25"/>
  <c r="AQ345" i="25" s="1"/>
  <c r="AP290" i="25"/>
  <c r="AQ290" i="25" s="1"/>
  <c r="AR334" i="25"/>
  <c r="AR347" i="25"/>
  <c r="AR324" i="25"/>
  <c r="AR273" i="25"/>
  <c r="AP336" i="25"/>
  <c r="AQ336" i="25" s="1"/>
  <c r="AR312" i="25"/>
  <c r="AP279" i="25"/>
  <c r="AQ279" i="25" s="1"/>
  <c r="AP271" i="25"/>
  <c r="AQ271" i="25" s="1"/>
  <c r="AR280" i="25"/>
  <c r="AP293" i="25"/>
  <c r="AQ293" i="25" s="1"/>
  <c r="AR310" i="25"/>
  <c r="AP341" i="25"/>
  <c r="AQ341" i="25" s="1"/>
  <c r="AP340" i="25"/>
  <c r="AQ340" i="25" s="1"/>
  <c r="AR320" i="25"/>
  <c r="AP298" i="25"/>
  <c r="AQ298" i="25" s="1"/>
  <c r="AP304" i="25"/>
  <c r="AQ304" i="25" s="1"/>
  <c r="AR342" i="25"/>
  <c r="AR266" i="25"/>
  <c r="AP266" i="25"/>
  <c r="AQ266" i="25" s="1"/>
  <c r="AR339" i="25"/>
  <c r="AR321" i="25"/>
  <c r="AP321" i="25"/>
  <c r="AQ321" i="25" s="1"/>
  <c r="AP264" i="25"/>
  <c r="AQ264" i="25" s="1"/>
  <c r="AR264" i="25"/>
  <c r="AP338" i="25"/>
  <c r="AQ338" i="25" s="1"/>
  <c r="AR338" i="25"/>
  <c r="AR276" i="25"/>
  <c r="AP313" i="25"/>
  <c r="AQ313" i="25" s="1"/>
  <c r="AR313" i="25"/>
  <c r="AP300" i="25"/>
  <c r="AQ300" i="25" s="1"/>
  <c r="AR300" i="25"/>
  <c r="AR295" i="25"/>
  <c r="AR292" i="25"/>
  <c r="AP317" i="25"/>
  <c r="AQ317" i="25" s="1"/>
  <c r="AP319" i="25"/>
  <c r="AQ319" i="25" s="1"/>
  <c r="AR319" i="25"/>
  <c r="AT108" i="25"/>
  <c r="AP242" i="25"/>
  <c r="AQ242" i="25" s="1"/>
  <c r="AQ125" i="25"/>
  <c r="AT133" i="25"/>
  <c r="AP226" i="25"/>
  <c r="AQ226" i="25" s="1"/>
  <c r="AR225" i="25"/>
  <c r="AP236" i="25"/>
  <c r="AQ236" i="25" s="1"/>
  <c r="AR238" i="25"/>
  <c r="AR229" i="25"/>
  <c r="AQ222" i="25"/>
  <c r="AQ150" i="25"/>
  <c r="AT157" i="25"/>
  <c r="AQ173" i="25"/>
  <c r="AP214" i="25"/>
  <c r="AQ214" i="25" s="1"/>
  <c r="AR203" i="25"/>
  <c r="AR208" i="25"/>
  <c r="AR204" i="25"/>
  <c r="AP210" i="25"/>
  <c r="AQ210" i="25" s="1"/>
  <c r="AR200" i="25"/>
  <c r="AR211" i="25"/>
  <c r="AR216" i="25"/>
  <c r="AP206" i="25"/>
  <c r="AQ206" i="25" s="1"/>
  <c r="AR215" i="25"/>
  <c r="AP202" i="25"/>
  <c r="AR217" i="25"/>
  <c r="AP213" i="25"/>
  <c r="AQ213" i="25" s="1"/>
  <c r="AR213" i="25"/>
  <c r="AR212" i="25"/>
  <c r="AR207" i="25"/>
  <c r="AP207" i="25"/>
  <c r="AQ207" i="25" s="1"/>
  <c r="AP201" i="25"/>
  <c r="AR201" i="25"/>
  <c r="AR205" i="25"/>
  <c r="AP205" i="25"/>
  <c r="AQ205" i="25" s="1"/>
  <c r="AP209" i="25"/>
  <c r="AQ209" i="25" s="1"/>
  <c r="AR209" i="25"/>
  <c r="AR233" i="25"/>
  <c r="AR221" i="25"/>
  <c r="AR224" i="25"/>
  <c r="AR232" i="25"/>
  <c r="AP231" i="25"/>
  <c r="AQ231" i="25" s="1"/>
  <c r="AP223" i="25"/>
  <c r="AQ223" i="25" s="1"/>
  <c r="AR237" i="25"/>
  <c r="AP234" i="25"/>
  <c r="AQ234" i="25" s="1"/>
  <c r="AP235" i="25"/>
  <c r="AQ235" i="25" s="1"/>
  <c r="AR228" i="25"/>
  <c r="AP228" i="25"/>
  <c r="AQ228" i="25" s="1"/>
  <c r="AR222" i="25"/>
  <c r="AP230" i="25"/>
  <c r="AQ230" i="25" s="1"/>
  <c r="AR230" i="25"/>
  <c r="AP227" i="25"/>
  <c r="AQ227" i="25" s="1"/>
  <c r="AP247" i="25"/>
  <c r="AQ247" i="25" s="1"/>
  <c r="AR245" i="25"/>
  <c r="AP259" i="25"/>
  <c r="AQ259" i="25" s="1"/>
  <c r="AP243" i="25"/>
  <c r="AQ243" i="25" s="1"/>
  <c r="AR246" i="25"/>
  <c r="AP255" i="25"/>
  <c r="AQ255" i="25" s="1"/>
  <c r="AR252" i="25"/>
  <c r="AR260" i="25"/>
  <c r="AR248" i="25"/>
  <c r="AP251" i="25"/>
  <c r="AQ251" i="25" s="1"/>
  <c r="AR254" i="25"/>
  <c r="AP258" i="25"/>
  <c r="AQ258" i="25" s="1"/>
  <c r="AP257" i="25"/>
  <c r="AQ257" i="25" s="1"/>
  <c r="AR257" i="25"/>
  <c r="AR253" i="25"/>
  <c r="AP253" i="25"/>
  <c r="AQ253" i="25" s="1"/>
  <c r="AP249" i="25"/>
  <c r="AQ249" i="25" s="1"/>
  <c r="AR249" i="25"/>
  <c r="AP256" i="25"/>
  <c r="AQ256" i="25" s="1"/>
  <c r="AR250" i="25"/>
  <c r="AR244" i="25"/>
  <c r="AP244" i="25"/>
  <c r="AQ244" i="25" s="1"/>
  <c r="AS160" i="23"/>
  <c r="AO160" i="23"/>
  <c r="AR160" i="23" s="1"/>
  <c r="AS159" i="23"/>
  <c r="AO159" i="23"/>
  <c r="AP159" i="23" s="1"/>
  <c r="AQ159" i="23" s="1"/>
  <c r="AS158" i="23"/>
  <c r="AO158" i="23"/>
  <c r="AP158" i="23" s="1"/>
  <c r="AQ158" i="23" s="1"/>
  <c r="AS157" i="23"/>
  <c r="AP157" i="23"/>
  <c r="AQ157" i="23" s="1"/>
  <c r="AO157" i="23"/>
  <c r="AR157" i="23" s="1"/>
  <c r="AS156" i="23"/>
  <c r="AO156" i="23"/>
  <c r="AR156" i="23" s="1"/>
  <c r="AS155" i="23"/>
  <c r="AR155" i="23"/>
  <c r="AO155" i="23"/>
  <c r="AP155" i="23" s="1"/>
  <c r="AQ155" i="23" s="1"/>
  <c r="AS154" i="23"/>
  <c r="AO154" i="23"/>
  <c r="AP154" i="23" s="1"/>
  <c r="AQ154" i="23" s="1"/>
  <c r="AS153" i="23"/>
  <c r="AP153" i="23"/>
  <c r="AQ153" i="23" s="1"/>
  <c r="AO153" i="23"/>
  <c r="AR153" i="23" s="1"/>
  <c r="AS152" i="23"/>
  <c r="AO152" i="23"/>
  <c r="AR152" i="23" s="1"/>
  <c r="AS151" i="23"/>
  <c r="AR151" i="23"/>
  <c r="AO151" i="23"/>
  <c r="AP151" i="23" s="1"/>
  <c r="AQ151" i="23" s="1"/>
  <c r="AS150" i="23"/>
  <c r="AO150" i="23"/>
  <c r="AP150" i="23" s="1"/>
  <c r="AQ150" i="23" s="1"/>
  <c r="AS149" i="23"/>
  <c r="AP149" i="23"/>
  <c r="AQ149" i="23" s="1"/>
  <c r="AO149" i="23"/>
  <c r="AR149" i="23" s="1"/>
  <c r="AS148" i="23"/>
  <c r="AO148" i="23"/>
  <c r="AR148" i="23" s="1"/>
  <c r="AS147" i="23"/>
  <c r="AR147" i="23"/>
  <c r="AO147" i="23"/>
  <c r="AP147" i="23" s="1"/>
  <c r="AQ147" i="23" s="1"/>
  <c r="AS146" i="23"/>
  <c r="AO146" i="23"/>
  <c r="AP146" i="23" s="1"/>
  <c r="AQ146" i="23" s="1"/>
  <c r="AS145" i="23"/>
  <c r="AP145" i="23"/>
  <c r="AQ145" i="23" s="1"/>
  <c r="AO145" i="23"/>
  <c r="AR145" i="23" s="1"/>
  <c r="AS144" i="23"/>
  <c r="AO144" i="23"/>
  <c r="AR144" i="23" s="1"/>
  <c r="AS143" i="23"/>
  <c r="AR143" i="23"/>
  <c r="AO143" i="23"/>
  <c r="AP143" i="23" s="1"/>
  <c r="AQ143" i="23" s="1"/>
  <c r="AS142" i="23"/>
  <c r="AO142" i="23"/>
  <c r="AP142" i="23" s="1"/>
  <c r="AQ142" i="23" s="1"/>
  <c r="AS141" i="23"/>
  <c r="AP141" i="23"/>
  <c r="AQ141" i="23" s="1"/>
  <c r="AO141" i="23"/>
  <c r="AR141" i="23" s="1"/>
  <c r="AN138" i="23"/>
  <c r="AN114" i="23"/>
  <c r="AS137" i="23"/>
  <c r="AO137" i="23"/>
  <c r="AR137" i="23" s="1"/>
  <c r="AS136" i="23"/>
  <c r="AP136" i="23"/>
  <c r="AQ136" i="23" s="1"/>
  <c r="AO136" i="23"/>
  <c r="AR136" i="23" s="1"/>
  <c r="AS135" i="23"/>
  <c r="AO135" i="23"/>
  <c r="AP135" i="23" s="1"/>
  <c r="AQ135" i="23" s="1"/>
  <c r="AS134" i="23"/>
  <c r="AR134" i="23"/>
  <c r="AO134" i="23"/>
  <c r="AP134" i="23" s="1"/>
  <c r="AQ134" i="23" s="1"/>
  <c r="AS133" i="23"/>
  <c r="AO133" i="23"/>
  <c r="AR133" i="23" s="1"/>
  <c r="AS132" i="23"/>
  <c r="AP132" i="23"/>
  <c r="AQ132" i="23" s="1"/>
  <c r="AO132" i="23"/>
  <c r="AR132" i="23" s="1"/>
  <c r="AS131" i="23"/>
  <c r="AO131" i="23"/>
  <c r="AP131" i="23" s="1"/>
  <c r="AQ131" i="23" s="1"/>
  <c r="AS130" i="23"/>
  <c r="AR130" i="23"/>
  <c r="AO130" i="23"/>
  <c r="AP130" i="23" s="1"/>
  <c r="AQ130" i="23" s="1"/>
  <c r="AS129" i="23"/>
  <c r="AO129" i="23"/>
  <c r="AR129" i="23" s="1"/>
  <c r="AS128" i="23"/>
  <c r="AP128" i="23"/>
  <c r="AQ128" i="23" s="1"/>
  <c r="AO128" i="23"/>
  <c r="AR128" i="23" s="1"/>
  <c r="AS127" i="23"/>
  <c r="AO127" i="23"/>
  <c r="AP127" i="23" s="1"/>
  <c r="AQ127" i="23" s="1"/>
  <c r="AS126" i="23"/>
  <c r="AR126" i="23"/>
  <c r="AO126" i="23"/>
  <c r="AP126" i="23" s="1"/>
  <c r="AQ126" i="23" s="1"/>
  <c r="AS125" i="23"/>
  <c r="AO125" i="23"/>
  <c r="AR125" i="23" s="1"/>
  <c r="AS124" i="23"/>
  <c r="AP124" i="23"/>
  <c r="AQ124" i="23" s="1"/>
  <c r="AO124" i="23"/>
  <c r="AR124" i="23" s="1"/>
  <c r="AS123" i="23"/>
  <c r="AO123" i="23"/>
  <c r="AP123" i="23" s="1"/>
  <c r="AQ123" i="23" s="1"/>
  <c r="AS122" i="23"/>
  <c r="AR122" i="23"/>
  <c r="AO122" i="23"/>
  <c r="AP122" i="23" s="1"/>
  <c r="AQ122" i="23" s="1"/>
  <c r="AS121" i="23"/>
  <c r="AO121" i="23"/>
  <c r="AR121" i="23" s="1"/>
  <c r="AS120" i="23"/>
  <c r="AP120" i="23"/>
  <c r="AQ120" i="23" s="1"/>
  <c r="AO120" i="23"/>
  <c r="AR120" i="23" s="1"/>
  <c r="AS119" i="23"/>
  <c r="AO119" i="23"/>
  <c r="AP119" i="23" s="1"/>
  <c r="AQ119" i="23" s="1"/>
  <c r="AS118" i="23"/>
  <c r="AR118" i="23"/>
  <c r="AO118" i="23"/>
  <c r="AP118" i="23" s="1"/>
  <c r="AQ118" i="23" s="1"/>
  <c r="AS113" i="23"/>
  <c r="AO113" i="23"/>
  <c r="AR113" i="23" s="1"/>
  <c r="AS112" i="23"/>
  <c r="AP112" i="23"/>
  <c r="AQ112" i="23" s="1"/>
  <c r="AO112" i="23"/>
  <c r="AR112" i="23" s="1"/>
  <c r="AS111" i="23"/>
  <c r="AO111" i="23"/>
  <c r="AP111" i="23" s="1"/>
  <c r="AQ111" i="23" s="1"/>
  <c r="AS110" i="23"/>
  <c r="AR110" i="23"/>
  <c r="AO110" i="23"/>
  <c r="AP110" i="23" s="1"/>
  <c r="AQ110" i="23" s="1"/>
  <c r="AS109" i="23"/>
  <c r="AO109" i="23"/>
  <c r="AR109" i="23" s="1"/>
  <c r="AS108" i="23"/>
  <c r="AP108" i="23"/>
  <c r="AQ108" i="23" s="1"/>
  <c r="AO108" i="23"/>
  <c r="AR108" i="23" s="1"/>
  <c r="AS107" i="23"/>
  <c r="AO107" i="23"/>
  <c r="AP107" i="23" s="1"/>
  <c r="AQ107" i="23" s="1"/>
  <c r="AS106" i="23"/>
  <c r="AR106" i="23"/>
  <c r="AO106" i="23"/>
  <c r="AP106" i="23" s="1"/>
  <c r="AQ106" i="23" s="1"/>
  <c r="AS105" i="23"/>
  <c r="AO105" i="23"/>
  <c r="AR105" i="23" s="1"/>
  <c r="AS104" i="23"/>
  <c r="AP104" i="23"/>
  <c r="AQ104" i="23" s="1"/>
  <c r="AO104" i="23"/>
  <c r="AR104" i="23" s="1"/>
  <c r="AS103" i="23"/>
  <c r="AO103" i="23"/>
  <c r="AP103" i="23" s="1"/>
  <c r="AQ103" i="23" s="1"/>
  <c r="AS102" i="23"/>
  <c r="AR102" i="23"/>
  <c r="AO102" i="23"/>
  <c r="AP102" i="23" s="1"/>
  <c r="AQ102" i="23" s="1"/>
  <c r="AS101" i="23"/>
  <c r="AO101" i="23"/>
  <c r="AR101" i="23" s="1"/>
  <c r="AS100" i="23"/>
  <c r="AP100" i="23"/>
  <c r="AQ100" i="23" s="1"/>
  <c r="AO100" i="23"/>
  <c r="AR100" i="23" s="1"/>
  <c r="AS99" i="23"/>
  <c r="AO99" i="23"/>
  <c r="AP99" i="23" s="1"/>
  <c r="AQ99" i="23" s="1"/>
  <c r="AS98" i="23"/>
  <c r="AR98" i="23"/>
  <c r="AO98" i="23"/>
  <c r="AP98" i="23" s="1"/>
  <c r="AQ98" i="23" s="1"/>
  <c r="AS97" i="23"/>
  <c r="AO97" i="23"/>
  <c r="AR97" i="23" s="1"/>
  <c r="AS96" i="23"/>
  <c r="AP96" i="23"/>
  <c r="AQ96" i="23" s="1"/>
  <c r="AO96" i="23"/>
  <c r="AR96" i="23" s="1"/>
  <c r="AS95" i="23"/>
  <c r="AO95" i="23"/>
  <c r="AP95" i="23" s="1"/>
  <c r="AQ95" i="23" s="1"/>
  <c r="AS94" i="23"/>
  <c r="AR94" i="23"/>
  <c r="AO94" i="23"/>
  <c r="AP94" i="23" s="1"/>
  <c r="AQ94" i="23" s="1"/>
  <c r="AO88" i="23"/>
  <c r="AR88" i="23" s="1"/>
  <c r="AS88" i="23"/>
  <c r="AO89" i="23"/>
  <c r="AR89" i="23" s="1"/>
  <c r="AS89" i="23"/>
  <c r="AS87" i="23"/>
  <c r="AO87" i="23"/>
  <c r="AR87" i="23" s="1"/>
  <c r="AS86" i="23"/>
  <c r="AO86" i="23"/>
  <c r="AR86" i="23" s="1"/>
  <c r="AS85" i="23"/>
  <c r="AO85" i="23"/>
  <c r="AP85" i="23" s="1"/>
  <c r="AQ85" i="23" s="1"/>
  <c r="AS84" i="23"/>
  <c r="AR84" i="23"/>
  <c r="AP84" i="23"/>
  <c r="AQ84" i="23" s="1"/>
  <c r="AO84" i="23"/>
  <c r="AS83" i="23"/>
  <c r="AO83" i="23"/>
  <c r="AR83" i="23" s="1"/>
  <c r="AS82" i="23"/>
  <c r="AO82" i="23"/>
  <c r="AR82" i="23" s="1"/>
  <c r="AS81" i="23"/>
  <c r="AO81" i="23"/>
  <c r="AP81" i="23" s="1"/>
  <c r="AQ81" i="23" s="1"/>
  <c r="AS80" i="23"/>
  <c r="AR80" i="23"/>
  <c r="AP80" i="23"/>
  <c r="AQ80" i="23" s="1"/>
  <c r="AO80" i="23"/>
  <c r="AS79" i="23"/>
  <c r="AO79" i="23"/>
  <c r="AR79" i="23" s="1"/>
  <c r="AS78" i="23"/>
  <c r="AO78" i="23"/>
  <c r="AR78" i="23" s="1"/>
  <c r="AS77" i="23"/>
  <c r="AO77" i="23"/>
  <c r="AP77" i="23" s="1"/>
  <c r="AQ77" i="23" s="1"/>
  <c r="AS76" i="23"/>
  <c r="AR76" i="23"/>
  <c r="AP76" i="23"/>
  <c r="AQ76" i="23" s="1"/>
  <c r="AO76" i="23"/>
  <c r="AS75" i="23"/>
  <c r="AO75" i="23"/>
  <c r="AR75" i="23" s="1"/>
  <c r="AS74" i="23"/>
  <c r="AO74" i="23"/>
  <c r="AR74" i="23" s="1"/>
  <c r="AS73" i="23"/>
  <c r="AO73" i="23"/>
  <c r="AP73" i="23" s="1"/>
  <c r="AQ73" i="23" s="1"/>
  <c r="AS72" i="23"/>
  <c r="AR72" i="23"/>
  <c r="AP72" i="23"/>
  <c r="AQ72" i="23" s="1"/>
  <c r="AO72" i="23"/>
  <c r="AS71" i="23"/>
  <c r="AO71" i="23"/>
  <c r="AR71" i="23" s="1"/>
  <c r="AS70" i="23"/>
  <c r="AO70" i="23"/>
  <c r="AR70" i="23" s="1"/>
  <c r="AS66" i="23"/>
  <c r="AO66" i="23"/>
  <c r="AR66" i="23" s="1"/>
  <c r="AS65" i="23"/>
  <c r="AO65" i="23"/>
  <c r="AP65" i="23" s="1"/>
  <c r="AQ65" i="23" s="1"/>
  <c r="AS64" i="23"/>
  <c r="AO64" i="23"/>
  <c r="AP64" i="23" s="1"/>
  <c r="AQ64" i="23" s="1"/>
  <c r="AS63" i="23"/>
  <c r="AO63" i="23"/>
  <c r="AR63" i="23" s="1"/>
  <c r="AS62" i="23"/>
  <c r="AO62" i="23"/>
  <c r="AR62" i="23" s="1"/>
  <c r="AS61" i="23"/>
  <c r="AO61" i="23"/>
  <c r="AR61" i="23" s="1"/>
  <c r="AS60" i="23"/>
  <c r="AO60" i="23"/>
  <c r="AP60" i="23" s="1"/>
  <c r="AQ60" i="23" s="1"/>
  <c r="AS59" i="23"/>
  <c r="AR59" i="23"/>
  <c r="AO59" i="23"/>
  <c r="AP59" i="23" s="1"/>
  <c r="AQ59" i="23" s="1"/>
  <c r="AS58" i="23"/>
  <c r="AO58" i="23"/>
  <c r="AP58" i="23" s="1"/>
  <c r="AQ58" i="23" s="1"/>
  <c r="AS57" i="23"/>
  <c r="AO57" i="23"/>
  <c r="AR57" i="23" s="1"/>
  <c r="AS56" i="23"/>
  <c r="AO56" i="23"/>
  <c r="AP56" i="23" s="1"/>
  <c r="AQ56" i="23" s="1"/>
  <c r="AS55" i="23"/>
  <c r="AR55" i="23"/>
  <c r="AO55" i="23"/>
  <c r="AP55" i="23" s="1"/>
  <c r="AQ55" i="23" s="1"/>
  <c r="AS54" i="23"/>
  <c r="AO54" i="23"/>
  <c r="AP54" i="23" s="1"/>
  <c r="AQ54" i="23" s="1"/>
  <c r="AS53" i="23"/>
  <c r="AO53" i="23"/>
  <c r="AR53" i="23" s="1"/>
  <c r="AS52" i="23"/>
  <c r="AO52" i="23"/>
  <c r="AP52" i="23" s="1"/>
  <c r="AQ52" i="23" s="1"/>
  <c r="AS51" i="23"/>
  <c r="AR51" i="23"/>
  <c r="AO51" i="23"/>
  <c r="AP51" i="23" s="1"/>
  <c r="AQ51" i="23" s="1"/>
  <c r="AS50" i="23"/>
  <c r="AO50" i="23"/>
  <c r="AR50" i="23" s="1"/>
  <c r="AS49" i="23"/>
  <c r="AO49" i="23"/>
  <c r="AR49" i="23" s="1"/>
  <c r="AQ332" i="25" l="1"/>
  <c r="AT337" i="25"/>
  <c r="AT338" i="25"/>
  <c r="AV32" i="25"/>
  <c r="AV23" i="25" s="1"/>
  <c r="AW32" i="25"/>
  <c r="AW31" i="25"/>
  <c r="AV31" i="25"/>
  <c r="AW56" i="25"/>
  <c r="AT316" i="25"/>
  <c r="AT317" i="25"/>
  <c r="AW55" i="25"/>
  <c r="AV55" i="25"/>
  <c r="AW83" i="25"/>
  <c r="AV83" i="25"/>
  <c r="AT294" i="25"/>
  <c r="AT271" i="25"/>
  <c r="AT270" i="25"/>
  <c r="AW270" i="25" s="1"/>
  <c r="AW108" i="25"/>
  <c r="AV108" i="25"/>
  <c r="AV133" i="25"/>
  <c r="AW133" i="25"/>
  <c r="AT249" i="25"/>
  <c r="AV157" i="25"/>
  <c r="AW157" i="25"/>
  <c r="AT227" i="25"/>
  <c r="AQ202" i="25"/>
  <c r="AT207" i="25"/>
  <c r="AV207" i="25" s="1"/>
  <c r="AV171" i="25" s="1"/>
  <c r="AQ201" i="25"/>
  <c r="AR65" i="23"/>
  <c r="AP89" i="23"/>
  <c r="AQ89" i="23" s="1"/>
  <c r="AP88" i="23"/>
  <c r="AQ88" i="23" s="1"/>
  <c r="AR159" i="23"/>
  <c r="AP53" i="23"/>
  <c r="AQ53" i="23" s="1"/>
  <c r="AP57" i="23"/>
  <c r="AQ57" i="23" s="1"/>
  <c r="AP70" i="23"/>
  <c r="AQ70" i="23" s="1"/>
  <c r="AP86" i="23"/>
  <c r="AQ86" i="23" s="1"/>
  <c r="AP49" i="23"/>
  <c r="AQ49" i="23" s="1"/>
  <c r="AP61" i="23"/>
  <c r="AQ61" i="23" s="1"/>
  <c r="AP62" i="23"/>
  <c r="AQ62" i="23" s="1"/>
  <c r="AP74" i="23"/>
  <c r="AQ74" i="23" s="1"/>
  <c r="AP78" i="23"/>
  <c r="AQ78" i="23" s="1"/>
  <c r="AP82" i="23"/>
  <c r="AQ82" i="23" s="1"/>
  <c r="AR52" i="23"/>
  <c r="AR56" i="23"/>
  <c r="AR60" i="23"/>
  <c r="AR64" i="23"/>
  <c r="AP66" i="23"/>
  <c r="AQ66" i="23" s="1"/>
  <c r="AR142" i="23"/>
  <c r="AP144" i="23"/>
  <c r="AQ144" i="23" s="1"/>
  <c r="AR146" i="23"/>
  <c r="AP148" i="23"/>
  <c r="AQ148" i="23" s="1"/>
  <c r="AR150" i="23"/>
  <c r="AP152" i="23"/>
  <c r="AQ152" i="23" s="1"/>
  <c r="AR154" i="23"/>
  <c r="AP156" i="23"/>
  <c r="AQ156" i="23" s="1"/>
  <c r="AR158" i="23"/>
  <c r="AP160" i="23"/>
  <c r="AQ160" i="23" s="1"/>
  <c r="AR119" i="23"/>
  <c r="AP121" i="23"/>
  <c r="AQ121" i="23" s="1"/>
  <c r="AR123" i="23"/>
  <c r="AP125" i="23"/>
  <c r="AQ125" i="23" s="1"/>
  <c r="AR127" i="23"/>
  <c r="AP129" i="23"/>
  <c r="AQ129" i="23" s="1"/>
  <c r="AR131" i="23"/>
  <c r="AP133" i="23"/>
  <c r="AQ133" i="23" s="1"/>
  <c r="AR135" i="23"/>
  <c r="AP137" i="23"/>
  <c r="AQ137" i="23" s="1"/>
  <c r="AR95" i="23"/>
  <c r="AP97" i="23"/>
  <c r="AQ97" i="23" s="1"/>
  <c r="AR99" i="23"/>
  <c r="AP101" i="23"/>
  <c r="AQ101" i="23" s="1"/>
  <c r="AR103" i="23"/>
  <c r="AP105" i="23"/>
  <c r="AQ105" i="23" s="1"/>
  <c r="AR107" i="23"/>
  <c r="AP109" i="23"/>
  <c r="AQ109" i="23" s="1"/>
  <c r="AR111" i="23"/>
  <c r="AP113" i="23"/>
  <c r="AQ113" i="23" s="1"/>
  <c r="AP71" i="23"/>
  <c r="AQ71" i="23" s="1"/>
  <c r="AR73" i="23"/>
  <c r="AP75" i="23"/>
  <c r="AQ75" i="23" s="1"/>
  <c r="AR77" i="23"/>
  <c r="AP79" i="23"/>
  <c r="AQ79" i="23" s="1"/>
  <c r="AR81" i="23"/>
  <c r="AP83" i="23"/>
  <c r="AQ83" i="23" s="1"/>
  <c r="AR85" i="23"/>
  <c r="AP87" i="23"/>
  <c r="AQ87" i="23" s="1"/>
  <c r="AP50" i="23"/>
  <c r="AQ50" i="23" s="1"/>
  <c r="AP63" i="23"/>
  <c r="AQ63" i="23" s="1"/>
  <c r="AR54" i="23"/>
  <c r="AR58" i="23"/>
  <c r="AS44" i="23"/>
  <c r="AO44" i="23"/>
  <c r="AR44" i="23" s="1"/>
  <c r="AS43" i="23"/>
  <c r="AO43" i="23"/>
  <c r="AR43" i="23" s="1"/>
  <c r="AS42" i="23"/>
  <c r="AO42" i="23"/>
  <c r="AR42" i="23" s="1"/>
  <c r="AS41" i="23"/>
  <c r="AO41" i="23"/>
  <c r="AP41" i="23" s="1"/>
  <c r="AQ41" i="23" s="1"/>
  <c r="AS40" i="23"/>
  <c r="AO40" i="23"/>
  <c r="AR40" i="23" s="1"/>
  <c r="AS39" i="23"/>
  <c r="AO39" i="23"/>
  <c r="AR39" i="23" s="1"/>
  <c r="AS38" i="23"/>
  <c r="AO38" i="23"/>
  <c r="AR38" i="23" s="1"/>
  <c r="AS37" i="23"/>
  <c r="AO37" i="23"/>
  <c r="AP37" i="23" s="1"/>
  <c r="AQ37" i="23" s="1"/>
  <c r="AS36" i="23"/>
  <c r="AO36" i="23"/>
  <c r="AR36" i="23" s="1"/>
  <c r="AS35" i="23"/>
  <c r="AO35" i="23"/>
  <c r="AR35" i="23" s="1"/>
  <c r="AS34" i="23"/>
  <c r="AO34" i="23"/>
  <c r="AR34" i="23" s="1"/>
  <c r="AS33" i="23"/>
  <c r="AO33" i="23"/>
  <c r="AP33" i="23" s="1"/>
  <c r="AQ33" i="23" s="1"/>
  <c r="AS32" i="23"/>
  <c r="AO32" i="23"/>
  <c r="AR32" i="23" s="1"/>
  <c r="AS31" i="23"/>
  <c r="AO31" i="23"/>
  <c r="AR31" i="23" s="1"/>
  <c r="AS30" i="23"/>
  <c r="AO30" i="23"/>
  <c r="AR30" i="23" s="1"/>
  <c r="AS29" i="23"/>
  <c r="AO29" i="23"/>
  <c r="AP29" i="23" s="1"/>
  <c r="AQ29" i="23" s="1"/>
  <c r="AS28" i="23"/>
  <c r="AO28" i="23"/>
  <c r="AR28" i="23" s="1"/>
  <c r="AS27" i="23"/>
  <c r="AO27" i="23"/>
  <c r="AR27" i="23" s="1"/>
  <c r="AS26" i="23"/>
  <c r="AO26" i="23"/>
  <c r="AR26" i="23" s="1"/>
  <c r="AS19" i="23"/>
  <c r="AS20" i="23"/>
  <c r="AS21" i="23"/>
  <c r="AO13" i="23"/>
  <c r="AR13" i="23" s="1"/>
  <c r="AO14" i="23"/>
  <c r="AR14" i="23" s="1"/>
  <c r="AP14" i="23"/>
  <c r="AQ14" i="23" s="1"/>
  <c r="AO15" i="23"/>
  <c r="AP15" i="23"/>
  <c r="AQ15" i="23" s="1"/>
  <c r="AR15" i="23"/>
  <c r="AO16" i="23"/>
  <c r="AP16" i="23" s="1"/>
  <c r="AQ16" i="23" s="1"/>
  <c r="AR16" i="23"/>
  <c r="AO17" i="23"/>
  <c r="AR17" i="23" s="1"/>
  <c r="AO18" i="23"/>
  <c r="AR18" i="23" s="1"/>
  <c r="AP18" i="23"/>
  <c r="AQ18" i="23" s="1"/>
  <c r="AO19" i="23"/>
  <c r="AP19" i="23"/>
  <c r="AQ19" i="23" s="1"/>
  <c r="AR19" i="23"/>
  <c r="AO20" i="23"/>
  <c r="AP20" i="23"/>
  <c r="AQ20" i="23" s="1"/>
  <c r="AR20" i="23"/>
  <c r="AO21" i="23"/>
  <c r="AR21" i="23" s="1"/>
  <c r="AS18" i="23"/>
  <c r="AS17" i="23"/>
  <c r="AS16" i="23"/>
  <c r="AS15" i="23"/>
  <c r="AS14" i="23"/>
  <c r="AS13" i="23"/>
  <c r="AS12" i="23"/>
  <c r="AO12" i="23"/>
  <c r="AP12" i="23" s="1"/>
  <c r="AQ12" i="23" s="1"/>
  <c r="AS11" i="23"/>
  <c r="AR11" i="23"/>
  <c r="AO11" i="23"/>
  <c r="AP11" i="23" s="1"/>
  <c r="AQ11" i="23" s="1"/>
  <c r="AS10" i="23"/>
  <c r="AR10" i="23"/>
  <c r="AO10" i="23"/>
  <c r="AP10" i="23" s="1"/>
  <c r="AQ10" i="23" s="1"/>
  <c r="AS9" i="23"/>
  <c r="AO9" i="23"/>
  <c r="AP9" i="23" s="1"/>
  <c r="AQ9" i="23" s="1"/>
  <c r="AS8" i="23"/>
  <c r="AO8" i="23"/>
  <c r="AP8" i="23" s="1"/>
  <c r="AQ8" i="23" s="1"/>
  <c r="AS7" i="23"/>
  <c r="AR7" i="23"/>
  <c r="AP7" i="23"/>
  <c r="AQ7" i="23" s="1"/>
  <c r="AO7" i="23"/>
  <c r="AS6" i="23"/>
  <c r="AR6" i="23"/>
  <c r="AO6" i="23"/>
  <c r="AP6" i="23" s="1"/>
  <c r="AQ6" i="23" s="1"/>
  <c r="AS5" i="23"/>
  <c r="AO5" i="23"/>
  <c r="AP5" i="23" s="1"/>
  <c r="AQ5" i="23" s="1"/>
  <c r="AS4" i="23"/>
  <c r="AO4" i="23"/>
  <c r="AP4" i="23" s="1"/>
  <c r="AQ4" i="23" s="1"/>
  <c r="AS3" i="23"/>
  <c r="AR3" i="23"/>
  <c r="AP3" i="23"/>
  <c r="AQ3" i="23" s="1"/>
  <c r="AO3" i="23"/>
  <c r="AV338" i="25" l="1"/>
  <c r="AW338" i="25"/>
  <c r="AV337" i="25"/>
  <c r="AW337" i="25"/>
  <c r="AW317" i="25"/>
  <c r="AV317" i="25"/>
  <c r="AW316" i="25"/>
  <c r="AV316" i="25"/>
  <c r="AW294" i="25"/>
  <c r="AV294" i="25"/>
  <c r="AV74" i="25" s="1"/>
  <c r="AV271" i="25"/>
  <c r="AW271" i="25"/>
  <c r="AV270" i="25"/>
  <c r="AV98" i="25"/>
  <c r="AV249" i="25"/>
  <c r="AV124" i="25" s="1"/>
  <c r="AW249" i="25"/>
  <c r="AV227" i="25"/>
  <c r="AV148" i="25" s="1"/>
  <c r="AW227" i="25"/>
  <c r="AP21" i="23"/>
  <c r="AQ21" i="23" s="1"/>
  <c r="AP17" i="23"/>
  <c r="AQ17" i="23" s="1"/>
  <c r="AP13" i="23"/>
  <c r="AQ13" i="23" s="1"/>
  <c r="AR5" i="23"/>
  <c r="AR9" i="23"/>
  <c r="AP26" i="23"/>
  <c r="AQ26" i="23" s="1"/>
  <c r="AP27" i="23"/>
  <c r="AQ27" i="23" s="1"/>
  <c r="AP30" i="23"/>
  <c r="AQ30" i="23" s="1"/>
  <c r="AP31" i="23"/>
  <c r="AQ31" i="23" s="1"/>
  <c r="AP34" i="23"/>
  <c r="AQ34" i="23" s="1"/>
  <c r="AP35" i="23"/>
  <c r="AQ35" i="23" s="1"/>
  <c r="AP38" i="23"/>
  <c r="AQ38" i="23" s="1"/>
  <c r="AP39" i="23"/>
  <c r="AQ39" i="23" s="1"/>
  <c r="AP42" i="23"/>
  <c r="AQ42" i="23" s="1"/>
  <c r="AP43" i="23"/>
  <c r="AQ43" i="23" s="1"/>
  <c r="AR29" i="23"/>
  <c r="AR33" i="23"/>
  <c r="AR37" i="23"/>
  <c r="AR41" i="23"/>
  <c r="AP28" i="23"/>
  <c r="AQ28" i="23" s="1"/>
  <c r="AP32" i="23"/>
  <c r="AQ32" i="23" s="1"/>
  <c r="AP36" i="23"/>
  <c r="AQ36" i="23" s="1"/>
  <c r="AP40" i="23"/>
  <c r="AQ40" i="23" s="1"/>
  <c r="AP44" i="23"/>
  <c r="AQ44" i="23" s="1"/>
  <c r="AR4" i="23"/>
  <c r="AR8" i="23"/>
  <c r="AR12" i="23"/>
  <c r="AO232" i="22" l="1"/>
  <c r="AO233" i="22"/>
  <c r="AP233" i="22" s="1"/>
  <c r="AQ233" i="22" s="1"/>
  <c r="AO234" i="22"/>
  <c r="AO235" i="22"/>
  <c r="AP235" i="22" s="1"/>
  <c r="AQ235" i="22" s="1"/>
  <c r="AO236" i="22"/>
  <c r="AP236" i="22" s="1"/>
  <c r="AQ236" i="22" s="1"/>
  <c r="AO237" i="22"/>
  <c r="AR237" i="22" s="1"/>
  <c r="AO238" i="22"/>
  <c r="AO239" i="22"/>
  <c r="AP239" i="22" s="1"/>
  <c r="AQ239" i="22" s="1"/>
  <c r="AO240" i="22"/>
  <c r="AO241" i="22"/>
  <c r="AP241" i="22" s="1"/>
  <c r="AQ241" i="22" s="1"/>
  <c r="AO242" i="22"/>
  <c r="AO243" i="22"/>
  <c r="AP243" i="22" s="1"/>
  <c r="AQ243" i="22" s="1"/>
  <c r="AO244" i="22"/>
  <c r="AR244" i="22" s="1"/>
  <c r="AO245" i="22"/>
  <c r="AR245" i="22" s="1"/>
  <c r="AO246" i="22"/>
  <c r="AO247" i="22"/>
  <c r="AP247" i="22" s="1"/>
  <c r="AQ247" i="22" s="1"/>
  <c r="AO231" i="22"/>
  <c r="AN248" i="22"/>
  <c r="AN287" i="22"/>
  <c r="AN268" i="22"/>
  <c r="AS286" i="22"/>
  <c r="AR286" i="22"/>
  <c r="AP286" i="22"/>
  <c r="AQ286" i="22" s="1"/>
  <c r="AO286" i="22"/>
  <c r="AS285" i="22"/>
  <c r="AO285" i="22"/>
  <c r="AP285" i="22" s="1"/>
  <c r="AQ285" i="22" s="1"/>
  <c r="AS284" i="22"/>
  <c r="AR284" i="22"/>
  <c r="AP284" i="22"/>
  <c r="AQ284" i="22" s="1"/>
  <c r="AO284" i="22"/>
  <c r="AS283" i="22"/>
  <c r="AO283" i="22"/>
  <c r="AR283" i="22" s="1"/>
  <c r="AS282" i="22"/>
  <c r="AR282" i="22"/>
  <c r="AP282" i="22"/>
  <c r="AQ282" i="22" s="1"/>
  <c r="AO282" i="22"/>
  <c r="AS281" i="22"/>
  <c r="AO281" i="22"/>
  <c r="AP281" i="22" s="1"/>
  <c r="AQ281" i="22" s="1"/>
  <c r="AS280" i="22"/>
  <c r="AR280" i="22"/>
  <c r="AP280" i="22"/>
  <c r="AQ280" i="22" s="1"/>
  <c r="AO280" i="22"/>
  <c r="AS279" i="22"/>
  <c r="AO279" i="22"/>
  <c r="AR279" i="22" s="1"/>
  <c r="AS278" i="22"/>
  <c r="AR278" i="22"/>
  <c r="AP278" i="22"/>
  <c r="AQ278" i="22" s="1"/>
  <c r="AO278" i="22"/>
  <c r="AS277" i="22"/>
  <c r="AO277" i="22"/>
  <c r="AP277" i="22" s="1"/>
  <c r="AQ277" i="22" s="1"/>
  <c r="AS276" i="22"/>
  <c r="AR276" i="22"/>
  <c r="AP276" i="22"/>
  <c r="AQ276" i="22" s="1"/>
  <c r="AO276" i="22"/>
  <c r="AS275" i="22"/>
  <c r="AO275" i="22"/>
  <c r="AR275" i="22" s="1"/>
  <c r="AS274" i="22"/>
  <c r="AR274" i="22"/>
  <c r="AP274" i="22"/>
  <c r="AQ274" i="22" s="1"/>
  <c r="AO274" i="22"/>
  <c r="AS273" i="22"/>
  <c r="AO273" i="22"/>
  <c r="AP273" i="22" s="1"/>
  <c r="AQ273" i="22" s="1"/>
  <c r="AS272" i="22"/>
  <c r="AR272" i="22"/>
  <c r="AP272" i="22"/>
  <c r="AQ272" i="22" s="1"/>
  <c r="AO272" i="22"/>
  <c r="AS271" i="22"/>
  <c r="AO271" i="22"/>
  <c r="AR271" i="22" s="1"/>
  <c r="AS267" i="22"/>
  <c r="AO267" i="22"/>
  <c r="AP267" i="22" s="1"/>
  <c r="AQ267" i="22" s="1"/>
  <c r="AS266" i="22"/>
  <c r="AP266" i="22"/>
  <c r="AQ266" i="22" s="1"/>
  <c r="AO266" i="22"/>
  <c r="AR266" i="22" s="1"/>
  <c r="AS265" i="22"/>
  <c r="AR265" i="22"/>
  <c r="AQ265" i="22"/>
  <c r="AP265" i="22"/>
  <c r="AO265" i="22"/>
  <c r="AS264" i="22"/>
  <c r="AR264" i="22"/>
  <c r="AO264" i="22"/>
  <c r="AP264" i="22" s="1"/>
  <c r="AQ264" i="22" s="1"/>
  <c r="AS263" i="22"/>
  <c r="AO263" i="22"/>
  <c r="AP263" i="22" s="1"/>
  <c r="AQ263" i="22" s="1"/>
  <c r="AS262" i="22"/>
  <c r="AP262" i="22"/>
  <c r="AQ262" i="22" s="1"/>
  <c r="AO262" i="22"/>
  <c r="AR262" i="22" s="1"/>
  <c r="AS261" i="22"/>
  <c r="AR261" i="22"/>
  <c r="AQ261" i="22"/>
  <c r="AP261" i="22"/>
  <c r="AO261" i="22"/>
  <c r="AS260" i="22"/>
  <c r="AR260" i="22"/>
  <c r="AO260" i="22"/>
  <c r="AP260" i="22" s="1"/>
  <c r="AQ260" i="22" s="1"/>
  <c r="AS259" i="22"/>
  <c r="AO259" i="22"/>
  <c r="AP259" i="22" s="1"/>
  <c r="AQ259" i="22" s="1"/>
  <c r="AS258" i="22"/>
  <c r="AP258" i="22"/>
  <c r="AQ258" i="22" s="1"/>
  <c r="AO258" i="22"/>
  <c r="AR258" i="22" s="1"/>
  <c r="AS257" i="22"/>
  <c r="AR257" i="22"/>
  <c r="AQ257" i="22"/>
  <c r="AP257" i="22"/>
  <c r="AO257" i="22"/>
  <c r="AS256" i="22"/>
  <c r="AR256" i="22"/>
  <c r="AO256" i="22"/>
  <c r="AP256" i="22" s="1"/>
  <c r="AQ256" i="22" s="1"/>
  <c r="AS255" i="22"/>
  <c r="AO255" i="22"/>
  <c r="AP255" i="22" s="1"/>
  <c r="AQ255" i="22" s="1"/>
  <c r="AS254" i="22"/>
  <c r="AP254" i="22"/>
  <c r="AQ254" i="22" s="1"/>
  <c r="AO254" i="22"/>
  <c r="AR254" i="22" s="1"/>
  <c r="AS253" i="22"/>
  <c r="AR253" i="22"/>
  <c r="AQ253" i="22"/>
  <c r="AP253" i="22"/>
  <c r="AO253" i="22"/>
  <c r="AS252" i="22"/>
  <c r="AR252" i="22"/>
  <c r="AO252" i="22"/>
  <c r="AP252" i="22" s="1"/>
  <c r="AQ252" i="22" s="1"/>
  <c r="AS247" i="22"/>
  <c r="AS246" i="22"/>
  <c r="AP246" i="22"/>
  <c r="AQ246" i="22" s="1"/>
  <c r="AR246" i="22"/>
  <c r="AS245" i="22"/>
  <c r="AP245" i="22"/>
  <c r="AQ245" i="22" s="1"/>
  <c r="AS244" i="22"/>
  <c r="AP244" i="22"/>
  <c r="AQ244" i="22" s="1"/>
  <c r="AS243" i="22"/>
  <c r="AS242" i="22"/>
  <c r="AP242" i="22"/>
  <c r="AQ242" i="22" s="1"/>
  <c r="AR242" i="22"/>
  <c r="AS241" i="22"/>
  <c r="AR241" i="22"/>
  <c r="AS240" i="22"/>
  <c r="AR240" i="22"/>
  <c r="AP240" i="22"/>
  <c r="AQ240" i="22" s="1"/>
  <c r="AS239" i="22"/>
  <c r="AS238" i="22"/>
  <c r="AP238" i="22"/>
  <c r="AQ238" i="22" s="1"/>
  <c r="AR238" i="22"/>
  <c r="AS237" i="22"/>
  <c r="AS236" i="22"/>
  <c r="AR236" i="22"/>
  <c r="AS235" i="22"/>
  <c r="AS234" i="22"/>
  <c r="AP234" i="22"/>
  <c r="AQ234" i="22" s="1"/>
  <c r="AR234" i="22"/>
  <c r="AS233" i="22"/>
  <c r="AS232" i="22"/>
  <c r="AR232" i="22"/>
  <c r="AP232" i="22"/>
  <c r="AQ232" i="22" s="1"/>
  <c r="AS231" i="22"/>
  <c r="AP231" i="22"/>
  <c r="AQ231" i="22" s="1"/>
  <c r="AO226" i="22"/>
  <c r="AP226" i="22" s="1"/>
  <c r="AQ226" i="22" s="1"/>
  <c r="AR226" i="22"/>
  <c r="AS226" i="22"/>
  <c r="AS225" i="22"/>
  <c r="AR225" i="22"/>
  <c r="AQ225" i="22"/>
  <c r="AP225" i="22"/>
  <c r="AO225" i="22"/>
  <c r="AS224" i="22"/>
  <c r="AR224" i="22"/>
  <c r="AO224" i="22"/>
  <c r="AP224" i="22" s="1"/>
  <c r="AQ224" i="22" s="1"/>
  <c r="AS223" i="22"/>
  <c r="AO223" i="22"/>
  <c r="AP223" i="22" s="1"/>
  <c r="AQ223" i="22" s="1"/>
  <c r="AS222" i="22"/>
  <c r="AP222" i="22"/>
  <c r="AQ222" i="22" s="1"/>
  <c r="AO222" i="22"/>
  <c r="AR222" i="22" s="1"/>
  <c r="AS221" i="22"/>
  <c r="AR221" i="22"/>
  <c r="AQ221" i="22"/>
  <c r="AP221" i="22"/>
  <c r="AO221" i="22"/>
  <c r="AS220" i="22"/>
  <c r="AR220" i="22"/>
  <c r="AO220" i="22"/>
  <c r="AP220" i="22" s="1"/>
  <c r="AQ220" i="22" s="1"/>
  <c r="AS219" i="22"/>
  <c r="AO219" i="22"/>
  <c r="AP219" i="22" s="1"/>
  <c r="AQ219" i="22" s="1"/>
  <c r="AS218" i="22"/>
  <c r="AP218" i="22"/>
  <c r="AQ218" i="22" s="1"/>
  <c r="AO218" i="22"/>
  <c r="AR218" i="22" s="1"/>
  <c r="AS217" i="22"/>
  <c r="AR217" i="22"/>
  <c r="AQ217" i="22"/>
  <c r="AP217" i="22"/>
  <c r="AO217" i="22"/>
  <c r="AS216" i="22"/>
  <c r="AR216" i="22"/>
  <c r="AO216" i="22"/>
  <c r="AP216" i="22" s="1"/>
  <c r="AQ216" i="22" s="1"/>
  <c r="AS215" i="22"/>
  <c r="AO215" i="22"/>
  <c r="AP215" i="22" s="1"/>
  <c r="AQ215" i="22" s="1"/>
  <c r="AS214" i="22"/>
  <c r="AP214" i="22"/>
  <c r="AQ214" i="22" s="1"/>
  <c r="AO214" i="22"/>
  <c r="AR214" i="22" s="1"/>
  <c r="AS213" i="22"/>
  <c r="AR213" i="22"/>
  <c r="AQ213" i="22"/>
  <c r="AP213" i="22"/>
  <c r="AO213" i="22"/>
  <c r="AS212" i="22"/>
  <c r="AR212" i="22"/>
  <c r="AO212" i="22"/>
  <c r="AP212" i="22" s="1"/>
  <c r="AQ212" i="22" s="1"/>
  <c r="AS211" i="22"/>
  <c r="AO211" i="22"/>
  <c r="AP211" i="22" s="1"/>
  <c r="AQ211" i="22" s="1"/>
  <c r="AS210" i="22"/>
  <c r="AP210" i="22"/>
  <c r="AQ210" i="22" s="1"/>
  <c r="AO210" i="22"/>
  <c r="AR210" i="22" s="1"/>
  <c r="AS209" i="22"/>
  <c r="AR209" i="22"/>
  <c r="AQ209" i="22"/>
  <c r="AP209" i="22"/>
  <c r="AO209" i="22"/>
  <c r="AS208" i="22"/>
  <c r="AR208" i="22"/>
  <c r="AO208" i="22"/>
  <c r="AP208" i="22" s="1"/>
  <c r="AQ208" i="22" s="1"/>
  <c r="AO203" i="22"/>
  <c r="AP203" i="22" s="1"/>
  <c r="AQ203" i="22" s="1"/>
  <c r="AR203" i="22"/>
  <c r="AS203" i="22"/>
  <c r="AO204" i="22"/>
  <c r="AP204" i="22" s="1"/>
  <c r="AQ204" i="22" s="1"/>
  <c r="AR204" i="22"/>
  <c r="AS204" i="22"/>
  <c r="AS202" i="22"/>
  <c r="AO202" i="22"/>
  <c r="AR202" i="22" s="1"/>
  <c r="AS201" i="22"/>
  <c r="AR201" i="22"/>
  <c r="AP201" i="22"/>
  <c r="AQ201" i="22" s="1"/>
  <c r="AO201" i="22"/>
  <c r="AS200" i="22"/>
  <c r="AO200" i="22"/>
  <c r="AP200" i="22" s="1"/>
  <c r="AQ200" i="22" s="1"/>
  <c r="AS199" i="22"/>
  <c r="AR199" i="22"/>
  <c r="AP199" i="22"/>
  <c r="AQ199" i="22" s="1"/>
  <c r="AO199" i="22"/>
  <c r="AS198" i="22"/>
  <c r="AO198" i="22"/>
  <c r="AR198" i="22" s="1"/>
  <c r="AS197" i="22"/>
  <c r="AR197" i="22"/>
  <c r="AP197" i="22"/>
  <c r="AQ197" i="22" s="1"/>
  <c r="AO197" i="22"/>
  <c r="AS196" i="22"/>
  <c r="AO196" i="22"/>
  <c r="AP196" i="22" s="1"/>
  <c r="AQ196" i="22" s="1"/>
  <c r="AS195" i="22"/>
  <c r="AR195" i="22"/>
  <c r="AP195" i="22"/>
  <c r="AQ195" i="22" s="1"/>
  <c r="AO195" i="22"/>
  <c r="AS194" i="22"/>
  <c r="AO194" i="22"/>
  <c r="AR194" i="22" s="1"/>
  <c r="AS193" i="22"/>
  <c r="AR193" i="22"/>
  <c r="AP193" i="22"/>
  <c r="AQ193" i="22" s="1"/>
  <c r="AO193" i="22"/>
  <c r="AS192" i="22"/>
  <c r="AO192" i="22"/>
  <c r="AP192" i="22" s="1"/>
  <c r="AQ192" i="22" s="1"/>
  <c r="AS191" i="22"/>
  <c r="AR191" i="22"/>
  <c r="AP191" i="22"/>
  <c r="AQ191" i="22" s="1"/>
  <c r="AO191" i="22"/>
  <c r="AS190" i="22"/>
  <c r="AO190" i="22"/>
  <c r="AR190" i="22" s="1"/>
  <c r="AS189" i="22"/>
  <c r="AR189" i="22"/>
  <c r="AP189" i="22"/>
  <c r="AQ189" i="22" s="1"/>
  <c r="AO189" i="22"/>
  <c r="AS188" i="22"/>
  <c r="AO188" i="22"/>
  <c r="AP188" i="22" s="1"/>
  <c r="AQ188" i="22" s="1"/>
  <c r="AS187" i="22"/>
  <c r="AR187" i="22"/>
  <c r="AP187" i="22"/>
  <c r="AQ187" i="22" s="1"/>
  <c r="AO187" i="22"/>
  <c r="AN183" i="22"/>
  <c r="AS182" i="22"/>
  <c r="AP182" i="22"/>
  <c r="AQ182" i="22" s="1"/>
  <c r="AO182" i="22"/>
  <c r="AR182" i="22" s="1"/>
  <c r="AS181" i="22"/>
  <c r="AR181" i="22"/>
  <c r="AQ181" i="22"/>
  <c r="AP181" i="22"/>
  <c r="AO181" i="22"/>
  <c r="AS180" i="22"/>
  <c r="AR180" i="22"/>
  <c r="AO180" i="22"/>
  <c r="AP180" i="22" s="1"/>
  <c r="AQ180" i="22" s="1"/>
  <c r="AS179" i="22"/>
  <c r="AO179" i="22"/>
  <c r="AR179" i="22" s="1"/>
  <c r="AS178" i="22"/>
  <c r="AP178" i="22"/>
  <c r="AQ178" i="22" s="1"/>
  <c r="AO178" i="22"/>
  <c r="AR178" i="22" s="1"/>
  <c r="AS177" i="22"/>
  <c r="AR177" i="22"/>
  <c r="AQ177" i="22"/>
  <c r="AP177" i="22"/>
  <c r="AO177" i="22"/>
  <c r="AS176" i="22"/>
  <c r="AR176" i="22"/>
  <c r="AO176" i="22"/>
  <c r="AP176" i="22" s="1"/>
  <c r="AQ176" i="22" s="1"/>
  <c r="AS175" i="22"/>
  <c r="AO175" i="22"/>
  <c r="AR175" i="22" s="1"/>
  <c r="AS174" i="22"/>
  <c r="AP174" i="22"/>
  <c r="AQ174" i="22" s="1"/>
  <c r="AO174" i="22"/>
  <c r="AR174" i="22" s="1"/>
  <c r="AS173" i="22"/>
  <c r="AR173" i="22"/>
  <c r="AQ173" i="22"/>
  <c r="AP173" i="22"/>
  <c r="AO173" i="22"/>
  <c r="AS172" i="22"/>
  <c r="AR172" i="22"/>
  <c r="AO172" i="22"/>
  <c r="AP172" i="22" s="1"/>
  <c r="AQ172" i="22" s="1"/>
  <c r="AS171" i="22"/>
  <c r="AO171" i="22"/>
  <c r="AR171" i="22" s="1"/>
  <c r="AS170" i="22"/>
  <c r="AR170" i="22"/>
  <c r="AP170" i="22"/>
  <c r="AQ170" i="22" s="1"/>
  <c r="AO170" i="22"/>
  <c r="AS169" i="22"/>
  <c r="AR169" i="22"/>
  <c r="AO169" i="22"/>
  <c r="AP169" i="22" s="1"/>
  <c r="AQ169" i="22" s="1"/>
  <c r="AS168" i="22"/>
  <c r="AR168" i="22"/>
  <c r="AO168" i="22"/>
  <c r="AP168" i="22" s="1"/>
  <c r="AQ168" i="22" s="1"/>
  <c r="AS167" i="22"/>
  <c r="AO167" i="22"/>
  <c r="AR167" i="22" s="1"/>
  <c r="AS162" i="22"/>
  <c r="AO162" i="22"/>
  <c r="AR162" i="22" s="1"/>
  <c r="AS161" i="22"/>
  <c r="AR161" i="22"/>
  <c r="AP161" i="22"/>
  <c r="AQ161" i="22" s="1"/>
  <c r="AO161" i="22"/>
  <c r="AS160" i="22"/>
  <c r="AO160" i="22"/>
  <c r="AP160" i="22" s="1"/>
  <c r="AQ160" i="22" s="1"/>
  <c r="AS159" i="22"/>
  <c r="AR159" i="22"/>
  <c r="AP159" i="22"/>
  <c r="AQ159" i="22" s="1"/>
  <c r="AO159" i="22"/>
  <c r="AS158" i="22"/>
  <c r="AO158" i="22"/>
  <c r="AR158" i="22" s="1"/>
  <c r="AS157" i="22"/>
  <c r="AR157" i="22"/>
  <c r="AP157" i="22"/>
  <c r="AQ157" i="22" s="1"/>
  <c r="AO157" i="22"/>
  <c r="AS156" i="22"/>
  <c r="AO156" i="22"/>
  <c r="AP156" i="22" s="1"/>
  <c r="AQ156" i="22" s="1"/>
  <c r="AS155" i="22"/>
  <c r="AR155" i="22"/>
  <c r="AP155" i="22"/>
  <c r="AQ155" i="22" s="1"/>
  <c r="AO155" i="22"/>
  <c r="AS154" i="22"/>
  <c r="AO154" i="22"/>
  <c r="AR154" i="22" s="1"/>
  <c r="AS153" i="22"/>
  <c r="AR153" i="22"/>
  <c r="AP153" i="22"/>
  <c r="AQ153" i="22" s="1"/>
  <c r="AO153" i="22"/>
  <c r="AS152" i="22"/>
  <c r="AO152" i="22"/>
  <c r="AP152" i="22" s="1"/>
  <c r="AQ152" i="22" s="1"/>
  <c r="AS151" i="22"/>
  <c r="AR151" i="22"/>
  <c r="AP151" i="22"/>
  <c r="AQ151" i="22" s="1"/>
  <c r="AO151" i="22"/>
  <c r="AS150" i="22"/>
  <c r="AO150" i="22"/>
  <c r="AR150" i="22" s="1"/>
  <c r="AS149" i="22"/>
  <c r="AR149" i="22"/>
  <c r="AP149" i="22"/>
  <c r="AQ149" i="22" s="1"/>
  <c r="AO149" i="22"/>
  <c r="AS148" i="22"/>
  <c r="AO148" i="22"/>
  <c r="AP148" i="22" s="1"/>
  <c r="AQ148" i="22" s="1"/>
  <c r="AS147" i="22"/>
  <c r="AR147" i="22"/>
  <c r="AP147" i="22"/>
  <c r="AQ147" i="22" s="1"/>
  <c r="AO147" i="22"/>
  <c r="AS146" i="22"/>
  <c r="AO146" i="22"/>
  <c r="AR146" i="22" s="1"/>
  <c r="AS145" i="22"/>
  <c r="AR145" i="22"/>
  <c r="AP145" i="22"/>
  <c r="AQ145" i="22" s="1"/>
  <c r="AO145" i="22"/>
  <c r="AS144" i="22"/>
  <c r="AO144" i="22"/>
  <c r="AP144" i="22" s="1"/>
  <c r="AQ144" i="22" s="1"/>
  <c r="AS143" i="22"/>
  <c r="AR143" i="22"/>
  <c r="AP143" i="22"/>
  <c r="AQ143" i="22" s="1"/>
  <c r="AO143" i="22"/>
  <c r="AS21" i="22"/>
  <c r="AS20" i="22"/>
  <c r="AS19" i="22"/>
  <c r="AS18" i="22"/>
  <c r="AS17" i="22"/>
  <c r="AS16" i="22"/>
  <c r="AS15" i="22"/>
  <c r="AS14" i="22"/>
  <c r="AS13" i="22"/>
  <c r="AS12" i="22"/>
  <c r="AS11" i="22"/>
  <c r="AS10" i="22"/>
  <c r="AS9" i="22"/>
  <c r="AS8" i="22"/>
  <c r="AS7" i="22"/>
  <c r="AS6" i="22"/>
  <c r="AS5" i="22"/>
  <c r="AS4" i="22"/>
  <c r="AS3" i="22"/>
  <c r="AS43" i="22"/>
  <c r="AS42" i="22"/>
  <c r="AS41" i="22"/>
  <c r="AS40" i="22"/>
  <c r="AS39" i="22"/>
  <c r="AS38" i="22"/>
  <c r="AS37" i="22"/>
  <c r="AS36" i="22"/>
  <c r="AS35" i="22"/>
  <c r="AS34" i="22"/>
  <c r="AS33" i="22"/>
  <c r="AS32" i="22"/>
  <c r="AS31" i="22"/>
  <c r="AS30" i="22"/>
  <c r="AS29" i="22"/>
  <c r="AS28" i="22"/>
  <c r="AS27" i="22"/>
  <c r="AS26" i="22"/>
  <c r="AS68" i="22"/>
  <c r="AS67" i="22"/>
  <c r="AS66" i="22"/>
  <c r="AS65" i="22"/>
  <c r="AS64" i="22"/>
  <c r="AS63" i="22"/>
  <c r="AS62" i="22"/>
  <c r="AS61" i="22"/>
  <c r="AS60" i="22"/>
  <c r="AS59" i="22"/>
  <c r="AS58" i="22"/>
  <c r="AS57" i="22"/>
  <c r="AS56" i="22"/>
  <c r="AS55" i="22"/>
  <c r="AS54" i="22"/>
  <c r="AS53" i="22"/>
  <c r="AS52" i="22"/>
  <c r="AS51" i="22"/>
  <c r="AS50" i="22"/>
  <c r="AS49" i="22"/>
  <c r="AS90" i="22"/>
  <c r="AS89" i="22"/>
  <c r="AS88" i="22"/>
  <c r="AS87" i="22"/>
  <c r="AS86" i="22"/>
  <c r="AS85" i="22"/>
  <c r="AS84" i="22"/>
  <c r="AS83" i="22"/>
  <c r="AS82" i="22"/>
  <c r="AS81" i="22"/>
  <c r="AS80" i="22"/>
  <c r="AS79" i="22"/>
  <c r="AS78" i="22"/>
  <c r="AS77" i="22"/>
  <c r="AS76" i="22"/>
  <c r="AS75" i="22"/>
  <c r="AS74" i="22"/>
  <c r="AS73" i="22"/>
  <c r="AS72" i="22"/>
  <c r="AS114" i="22"/>
  <c r="AS113" i="22"/>
  <c r="AS112" i="22"/>
  <c r="AS111" i="22"/>
  <c r="AS110" i="22"/>
  <c r="AS109" i="22"/>
  <c r="AS108" i="22"/>
  <c r="AS107" i="22"/>
  <c r="AS106" i="22"/>
  <c r="AS105" i="22"/>
  <c r="AS104" i="22"/>
  <c r="AS103" i="22"/>
  <c r="AS102" i="22"/>
  <c r="AS101" i="22"/>
  <c r="AS100" i="22"/>
  <c r="AS99" i="22"/>
  <c r="AS98" i="22"/>
  <c r="AS97" i="22"/>
  <c r="AS96" i="22"/>
  <c r="AS133" i="22"/>
  <c r="AS132" i="22"/>
  <c r="AS131" i="22"/>
  <c r="AS130" i="22"/>
  <c r="AS129" i="22"/>
  <c r="AS128" i="22"/>
  <c r="AS127" i="22"/>
  <c r="AS126" i="22"/>
  <c r="AS125" i="22"/>
  <c r="AS124" i="22"/>
  <c r="AS123" i="22"/>
  <c r="AS122" i="22"/>
  <c r="AS121" i="22"/>
  <c r="AS120" i="22"/>
  <c r="AS119" i="22"/>
  <c r="AS115" i="22"/>
  <c r="AS137" i="22"/>
  <c r="AS136" i="22"/>
  <c r="AS135" i="22"/>
  <c r="AS134" i="22"/>
  <c r="AS138" i="22"/>
  <c r="AN139" i="22"/>
  <c r="AR21" i="22"/>
  <c r="AR20" i="22"/>
  <c r="AR19" i="22"/>
  <c r="AR18" i="22"/>
  <c r="AR17" i="22"/>
  <c r="AR16" i="22"/>
  <c r="AR15" i="22"/>
  <c r="AR14" i="22"/>
  <c r="AR13" i="22"/>
  <c r="AR12" i="22"/>
  <c r="AR11" i="22"/>
  <c r="AR10" i="22"/>
  <c r="AR9" i="22"/>
  <c r="AR8" i="22"/>
  <c r="AR7" i="22"/>
  <c r="AR6" i="22"/>
  <c r="AR5" i="22"/>
  <c r="AR4" i="22"/>
  <c r="AR3" i="22"/>
  <c r="AO138" i="22"/>
  <c r="AR138" i="22" s="1"/>
  <c r="AO137" i="22"/>
  <c r="AR137" i="22" s="1"/>
  <c r="AO136" i="22"/>
  <c r="AR136" i="22" s="1"/>
  <c r="AO135" i="22"/>
  <c r="AR135" i="22" s="1"/>
  <c r="AO134" i="22"/>
  <c r="AR134" i="22" s="1"/>
  <c r="AO133" i="22"/>
  <c r="AR133" i="22" s="1"/>
  <c r="AO132" i="22"/>
  <c r="AR132" i="22" s="1"/>
  <c r="AO131" i="22"/>
  <c r="AR131" i="22" s="1"/>
  <c r="AO130" i="22"/>
  <c r="AR130" i="22" s="1"/>
  <c r="AO129" i="22"/>
  <c r="AR129" i="22" s="1"/>
  <c r="AO128" i="22"/>
  <c r="AR128" i="22" s="1"/>
  <c r="AO127" i="22"/>
  <c r="AR127" i="22" s="1"/>
  <c r="AO126" i="22"/>
  <c r="AR126" i="22" s="1"/>
  <c r="AO125" i="22"/>
  <c r="AR125" i="22" s="1"/>
  <c r="AO124" i="22"/>
  <c r="AR124" i="22" s="1"/>
  <c r="AO123" i="22"/>
  <c r="AR123" i="22" s="1"/>
  <c r="AO122" i="22"/>
  <c r="AR122" i="22" s="1"/>
  <c r="AO121" i="22"/>
  <c r="AR121" i="22" s="1"/>
  <c r="AO120" i="22"/>
  <c r="AR120" i="22" s="1"/>
  <c r="AO119" i="22"/>
  <c r="AR119" i="22" s="1"/>
  <c r="AO105" i="22"/>
  <c r="AN116" i="22"/>
  <c r="AO115" i="22"/>
  <c r="AP115" i="22" s="1"/>
  <c r="AQ115" i="22" s="1"/>
  <c r="AO114" i="22"/>
  <c r="AR114" i="22" s="1"/>
  <c r="AO113" i="22"/>
  <c r="AR113" i="22" s="1"/>
  <c r="AO112" i="22"/>
  <c r="AR112" i="22" s="1"/>
  <c r="AO111" i="22"/>
  <c r="AR111" i="22" s="1"/>
  <c r="AO110" i="22"/>
  <c r="AR110" i="22" s="1"/>
  <c r="AO109" i="22"/>
  <c r="AR109" i="22" s="1"/>
  <c r="AO108" i="22"/>
  <c r="AR108" i="22" s="1"/>
  <c r="AO107" i="22"/>
  <c r="AR107" i="22" s="1"/>
  <c r="AO106" i="22"/>
  <c r="AR106" i="22" s="1"/>
  <c r="AR105" i="22"/>
  <c r="AO104" i="22"/>
  <c r="AR104" i="22" s="1"/>
  <c r="AO103" i="22"/>
  <c r="AR103" i="22" s="1"/>
  <c r="AO102" i="22"/>
  <c r="AR102" i="22" s="1"/>
  <c r="AO101" i="22"/>
  <c r="AR101" i="22" s="1"/>
  <c r="AO100" i="22"/>
  <c r="AR100" i="22" s="1"/>
  <c r="AO99" i="22"/>
  <c r="AR99" i="22" s="1"/>
  <c r="AO98" i="22"/>
  <c r="AR98" i="22" s="1"/>
  <c r="AO97" i="22"/>
  <c r="AR97" i="22" s="1"/>
  <c r="AO96" i="22"/>
  <c r="AR96" i="22" s="1"/>
  <c r="AN91" i="22"/>
  <c r="AR90" i="22"/>
  <c r="AO90" i="22"/>
  <c r="AP90" i="22" s="1"/>
  <c r="AQ90" i="22" s="1"/>
  <c r="AR89" i="22"/>
  <c r="AO89" i="22"/>
  <c r="AP89" i="22" s="1"/>
  <c r="AQ89" i="22" s="1"/>
  <c r="AR88" i="22"/>
  <c r="AO88" i="22"/>
  <c r="AP88" i="22" s="1"/>
  <c r="AQ88" i="22" s="1"/>
  <c r="AR87" i="22"/>
  <c r="AO87" i="22"/>
  <c r="AP87" i="22" s="1"/>
  <c r="AQ87" i="22" s="1"/>
  <c r="AR86" i="22"/>
  <c r="AO86" i="22"/>
  <c r="AP86" i="22" s="1"/>
  <c r="AQ86" i="22" s="1"/>
  <c r="AR85" i="22"/>
  <c r="AO85" i="22"/>
  <c r="AP85" i="22" s="1"/>
  <c r="AQ85" i="22" s="1"/>
  <c r="AR84" i="22"/>
  <c r="AO84" i="22"/>
  <c r="AP84" i="22" s="1"/>
  <c r="AQ84" i="22" s="1"/>
  <c r="AR83" i="22"/>
  <c r="AO83" i="22"/>
  <c r="AP83" i="22" s="1"/>
  <c r="AQ83" i="22" s="1"/>
  <c r="AR82" i="22"/>
  <c r="AO82" i="22"/>
  <c r="AP82" i="22" s="1"/>
  <c r="AQ82" i="22" s="1"/>
  <c r="AR81" i="22"/>
  <c r="AO81" i="22"/>
  <c r="AP81" i="22" s="1"/>
  <c r="AQ81" i="22" s="1"/>
  <c r="AR80" i="22"/>
  <c r="AO80" i="22"/>
  <c r="AP80" i="22" s="1"/>
  <c r="AQ80" i="22" s="1"/>
  <c r="AR79" i="22"/>
  <c r="AO79" i="22"/>
  <c r="AP79" i="22" s="1"/>
  <c r="AQ79" i="22" s="1"/>
  <c r="AR78" i="22"/>
  <c r="AO78" i="22"/>
  <c r="AP78" i="22" s="1"/>
  <c r="AQ78" i="22" s="1"/>
  <c r="AR77" i="22"/>
  <c r="AO77" i="22"/>
  <c r="AP77" i="22" s="1"/>
  <c r="AQ77" i="22" s="1"/>
  <c r="AR76" i="22"/>
  <c r="AO76" i="22"/>
  <c r="AP76" i="22" s="1"/>
  <c r="AQ76" i="22" s="1"/>
  <c r="AR75" i="22"/>
  <c r="AO75" i="22"/>
  <c r="AP75" i="22" s="1"/>
  <c r="AQ75" i="22" s="1"/>
  <c r="AR74" i="22"/>
  <c r="AO74" i="22"/>
  <c r="AP74" i="22" s="1"/>
  <c r="AQ74" i="22" s="1"/>
  <c r="AR73" i="22"/>
  <c r="AO73" i="22"/>
  <c r="AP73" i="22" s="1"/>
  <c r="AQ73" i="22" s="1"/>
  <c r="AR72" i="22"/>
  <c r="AO72" i="22"/>
  <c r="AP72" i="22" s="1"/>
  <c r="AQ72" i="22" s="1"/>
  <c r="AN44" i="22"/>
  <c r="AN69" i="22"/>
  <c r="AR50" i="22"/>
  <c r="AR51" i="22"/>
  <c r="AR52" i="22"/>
  <c r="AR53" i="22"/>
  <c r="AR54" i="22"/>
  <c r="AR55" i="22"/>
  <c r="AR56" i="22"/>
  <c r="AR57" i="22"/>
  <c r="AR58" i="22"/>
  <c r="AR59" i="22"/>
  <c r="AR60" i="22"/>
  <c r="AR61" i="22"/>
  <c r="AR62" i="22"/>
  <c r="AR63" i="22"/>
  <c r="AR64" i="22"/>
  <c r="AR65" i="22"/>
  <c r="AR66" i="22"/>
  <c r="AR67" i="22"/>
  <c r="AR68" i="22"/>
  <c r="AR49" i="22"/>
  <c r="AR27" i="22"/>
  <c r="AR28" i="22"/>
  <c r="AR29" i="22"/>
  <c r="AR30" i="22"/>
  <c r="AR31" i="22"/>
  <c r="AR32" i="22"/>
  <c r="AR33" i="22"/>
  <c r="AR34" i="22"/>
  <c r="AR35" i="22"/>
  <c r="AR36" i="22"/>
  <c r="AR37" i="22"/>
  <c r="AR38" i="22"/>
  <c r="AR39" i="22"/>
  <c r="AR40" i="22"/>
  <c r="AR41" i="22"/>
  <c r="AR42" i="22"/>
  <c r="AR43" i="22"/>
  <c r="AR26" i="22"/>
  <c r="AO65" i="22"/>
  <c r="AP65" i="22" s="1"/>
  <c r="AQ65" i="22" s="1"/>
  <c r="AO66" i="22"/>
  <c r="AP66" i="22" s="1"/>
  <c r="AQ66" i="22" s="1"/>
  <c r="AO67" i="22"/>
  <c r="AP67" i="22"/>
  <c r="AQ67" i="22" s="1"/>
  <c r="AO68" i="22"/>
  <c r="AP68" i="22"/>
  <c r="AQ68" i="22"/>
  <c r="AO64" i="22"/>
  <c r="AP64" i="22" s="1"/>
  <c r="AQ64" i="22" s="1"/>
  <c r="AQ63" i="22"/>
  <c r="AP63" i="22"/>
  <c r="AO63" i="22"/>
  <c r="AP62" i="22"/>
  <c r="AQ62" i="22" s="1"/>
  <c r="AO62" i="22"/>
  <c r="AO61" i="22"/>
  <c r="AP61" i="22" s="1"/>
  <c r="AQ61" i="22" s="1"/>
  <c r="AO60" i="22"/>
  <c r="AP60" i="22" s="1"/>
  <c r="AQ60" i="22" s="1"/>
  <c r="AQ59" i="22"/>
  <c r="AP59" i="22"/>
  <c r="AO59" i="22"/>
  <c r="AP58" i="22"/>
  <c r="AQ58" i="22" s="1"/>
  <c r="AO58" i="22"/>
  <c r="AO57" i="22"/>
  <c r="AP57" i="22" s="1"/>
  <c r="AQ57" i="22" s="1"/>
  <c r="AO56" i="22"/>
  <c r="AP56" i="22" s="1"/>
  <c r="AQ56" i="22" s="1"/>
  <c r="AQ55" i="22"/>
  <c r="AP55" i="22"/>
  <c r="AO55" i="22"/>
  <c r="AP54" i="22"/>
  <c r="AQ54" i="22" s="1"/>
  <c r="AO54" i="22"/>
  <c r="AO53" i="22"/>
  <c r="AP53" i="22" s="1"/>
  <c r="AQ53" i="22" s="1"/>
  <c r="AO52" i="22"/>
  <c r="AP52" i="22" s="1"/>
  <c r="AQ52" i="22" s="1"/>
  <c r="AQ51" i="22"/>
  <c r="AP51" i="22"/>
  <c r="AO51" i="22"/>
  <c r="AP50" i="22"/>
  <c r="AQ50" i="22" s="1"/>
  <c r="AO50" i="22"/>
  <c r="AO49" i="22"/>
  <c r="AP49" i="22" s="1"/>
  <c r="AQ49" i="22" s="1"/>
  <c r="AO43" i="22"/>
  <c r="AP43" i="22" s="1"/>
  <c r="AQ43" i="22" s="1"/>
  <c r="AO42" i="22"/>
  <c r="AP42" i="22" s="1"/>
  <c r="AQ42" i="22" s="1"/>
  <c r="AO41" i="22"/>
  <c r="AP41" i="22" s="1"/>
  <c r="AQ41" i="22" s="1"/>
  <c r="AO40" i="22"/>
  <c r="AP40" i="22" s="1"/>
  <c r="AQ40" i="22" s="1"/>
  <c r="AO39" i="22"/>
  <c r="AP39" i="22" s="1"/>
  <c r="AQ39" i="22" s="1"/>
  <c r="AP38" i="22"/>
  <c r="AQ38" i="22" s="1"/>
  <c r="AO38" i="22"/>
  <c r="AO37" i="22"/>
  <c r="AP37" i="22" s="1"/>
  <c r="AQ37" i="22" s="1"/>
  <c r="AO36" i="22"/>
  <c r="AP36" i="22" s="1"/>
  <c r="AQ36" i="22" s="1"/>
  <c r="AO35" i="22"/>
  <c r="AP35" i="22" s="1"/>
  <c r="AQ35" i="22" s="1"/>
  <c r="AP34" i="22"/>
  <c r="AQ34" i="22" s="1"/>
  <c r="AO34" i="22"/>
  <c r="AO33" i="22"/>
  <c r="AP33" i="22" s="1"/>
  <c r="AQ33" i="22" s="1"/>
  <c r="AO32" i="22"/>
  <c r="AP32" i="22" s="1"/>
  <c r="AQ32" i="22" s="1"/>
  <c r="AO31" i="22"/>
  <c r="AP31" i="22" s="1"/>
  <c r="AQ31" i="22" s="1"/>
  <c r="AP30" i="22"/>
  <c r="AQ30" i="22" s="1"/>
  <c r="AO30" i="22"/>
  <c r="AO29" i="22"/>
  <c r="AP29" i="22" s="1"/>
  <c r="AQ29" i="22" s="1"/>
  <c r="AO28" i="22"/>
  <c r="AP28" i="22" s="1"/>
  <c r="AQ28" i="22" s="1"/>
  <c r="AO27" i="22"/>
  <c r="AP27" i="22" s="1"/>
  <c r="AQ27" i="22" s="1"/>
  <c r="AP26" i="22"/>
  <c r="AQ26" i="22" s="1"/>
  <c r="AO26" i="22"/>
  <c r="AQ4" i="22"/>
  <c r="AQ5" i="22"/>
  <c r="AQ6" i="22"/>
  <c r="AQ7" i="22"/>
  <c r="AQ8" i="22"/>
  <c r="AQ9" i="22"/>
  <c r="AQ10" i="22"/>
  <c r="AQ11" i="22"/>
  <c r="AQ12" i="22"/>
  <c r="AQ13" i="22"/>
  <c r="AQ14" i="22"/>
  <c r="AQ15" i="22"/>
  <c r="AQ16" i="22"/>
  <c r="AQ17" i="22"/>
  <c r="AQ18" i="22"/>
  <c r="AQ19" i="22"/>
  <c r="AQ20" i="22"/>
  <c r="AQ21" i="22"/>
  <c r="AQ3" i="22"/>
  <c r="AO4" i="22"/>
  <c r="AP4" i="22" s="1"/>
  <c r="AO5" i="22"/>
  <c r="AP5" i="22" s="1"/>
  <c r="AO6" i="22"/>
  <c r="AP6" i="22" s="1"/>
  <c r="AO7" i="22"/>
  <c r="AP7" i="22" s="1"/>
  <c r="AO8" i="22"/>
  <c r="AP8" i="22" s="1"/>
  <c r="AO9" i="22"/>
  <c r="AP9" i="22" s="1"/>
  <c r="AO10" i="22"/>
  <c r="AP10" i="22" s="1"/>
  <c r="AO11" i="22"/>
  <c r="AP11" i="22" s="1"/>
  <c r="AO12" i="22"/>
  <c r="AP12" i="22" s="1"/>
  <c r="AO13" i="22"/>
  <c r="AP13" i="22" s="1"/>
  <c r="AO14" i="22"/>
  <c r="AP14" i="22" s="1"/>
  <c r="AO15" i="22"/>
  <c r="AP15" i="22" s="1"/>
  <c r="AO16" i="22"/>
  <c r="AP16" i="22" s="1"/>
  <c r="AO17" i="22"/>
  <c r="AP17" i="22" s="1"/>
  <c r="AO18" i="22"/>
  <c r="AP18" i="22" s="1"/>
  <c r="AO19" i="22"/>
  <c r="AP19" i="22" s="1"/>
  <c r="AO20" i="22"/>
  <c r="AP20" i="22" s="1"/>
  <c r="AO21" i="22"/>
  <c r="AP21" i="22" s="1"/>
  <c r="AP3" i="22"/>
  <c r="AO3" i="22"/>
  <c r="AS231" i="20"/>
  <c r="AS116" i="20"/>
  <c r="AV180" i="20"/>
  <c r="AV167" i="20"/>
  <c r="AV168" i="20" s="1"/>
  <c r="AV169" i="20" s="1"/>
  <c r="AV170" i="20" s="1"/>
  <c r="AV171" i="20" s="1"/>
  <c r="AV172" i="20" s="1"/>
  <c r="AV173" i="20" s="1"/>
  <c r="AV174" i="20" s="1"/>
  <c r="AV175" i="20" s="1"/>
  <c r="AV176" i="20" s="1"/>
  <c r="AV177" i="20" s="1"/>
  <c r="AV178" i="20" s="1"/>
  <c r="AV179" i="20" s="1"/>
  <c r="AV166" i="20"/>
  <c r="AX39" i="20"/>
  <c r="AX40" i="20"/>
  <c r="AX41" i="20"/>
  <c r="AX42" i="20"/>
  <c r="AX43" i="20"/>
  <c r="AX44" i="20"/>
  <c r="AX45" i="20"/>
  <c r="AX46" i="20"/>
  <c r="AX47" i="20"/>
  <c r="AX48" i="20"/>
  <c r="AX49" i="20"/>
  <c r="AX50" i="20"/>
  <c r="AX51" i="20"/>
  <c r="AX52" i="20"/>
  <c r="AX53" i="20"/>
  <c r="AX54" i="20"/>
  <c r="AX55" i="20"/>
  <c r="AX56" i="20"/>
  <c r="AX57" i="20"/>
  <c r="AX58" i="20"/>
  <c r="AX59" i="20"/>
  <c r="AX60" i="20"/>
  <c r="AX61" i="20"/>
  <c r="AX62" i="20"/>
  <c r="AX63" i="20"/>
  <c r="AX64" i="20"/>
  <c r="AX65" i="20"/>
  <c r="AX66" i="20"/>
  <c r="AX67" i="20"/>
  <c r="AX68" i="20"/>
  <c r="AX69" i="20"/>
  <c r="AX70" i="20"/>
  <c r="AX71" i="20"/>
  <c r="AX72" i="20"/>
  <c r="AX73" i="20"/>
  <c r="AX74" i="20"/>
  <c r="AX75" i="20"/>
  <c r="AX76" i="20"/>
  <c r="AX77" i="20"/>
  <c r="AX78" i="20"/>
  <c r="AX79" i="20"/>
  <c r="AX80" i="20"/>
  <c r="AX81" i="20"/>
  <c r="AX82" i="20"/>
  <c r="AX83" i="20"/>
  <c r="AX84" i="20"/>
  <c r="AX85" i="20"/>
  <c r="AX86" i="20"/>
  <c r="AX87" i="20"/>
  <c r="AX88" i="20"/>
  <c r="AX89" i="20"/>
  <c r="AX90" i="20"/>
  <c r="AX91" i="20"/>
  <c r="AX92" i="20"/>
  <c r="AX93" i="20"/>
  <c r="AX94" i="20"/>
  <c r="AX95" i="20"/>
  <c r="AX96" i="20"/>
  <c r="AX97" i="20"/>
  <c r="AX98" i="20"/>
  <c r="AX99" i="20"/>
  <c r="AX100" i="20"/>
  <c r="AX101" i="20"/>
  <c r="AX102" i="20"/>
  <c r="AX103" i="20"/>
  <c r="AX104" i="20"/>
  <c r="AX105" i="20"/>
  <c r="AX106" i="20"/>
  <c r="AX107" i="20"/>
  <c r="AX108" i="20"/>
  <c r="AX109" i="20"/>
  <c r="AX110" i="20"/>
  <c r="AX111" i="20"/>
  <c r="AX112" i="20"/>
  <c r="AX113" i="20"/>
  <c r="AX114" i="20"/>
  <c r="AX115" i="20"/>
  <c r="AX116" i="20"/>
  <c r="AU116" i="20"/>
  <c r="AT116" i="20"/>
  <c r="AU231" i="20"/>
  <c r="AT231" i="20"/>
  <c r="AU180" i="20"/>
  <c r="AT180" i="20"/>
  <c r="AU133" i="20"/>
  <c r="AT133" i="20"/>
  <c r="AS133" i="20"/>
  <c r="AU140" i="20"/>
  <c r="AT140" i="20"/>
  <c r="AS140" i="20"/>
  <c r="AU156" i="20"/>
  <c r="AT156" i="20"/>
  <c r="AS156" i="20"/>
  <c r="AS165" i="20"/>
  <c r="AU165" i="20"/>
  <c r="AT165" i="20"/>
  <c r="AU144" i="20"/>
  <c r="AT144" i="20"/>
  <c r="AS144" i="20"/>
  <c r="AO134" i="20"/>
  <c r="AP134" i="20" s="1"/>
  <c r="AR134" i="20" s="1"/>
  <c r="AX134" i="20"/>
  <c r="AO135" i="20"/>
  <c r="AP135" i="20" s="1"/>
  <c r="AR135" i="20" s="1"/>
  <c r="AQ135" i="20"/>
  <c r="AX135" i="20"/>
  <c r="AO136" i="20"/>
  <c r="AP136" i="20"/>
  <c r="AR136" i="20" s="1"/>
  <c r="AQ136" i="20"/>
  <c r="AX136" i="20"/>
  <c r="AO137" i="20"/>
  <c r="AP137" i="20" s="1"/>
  <c r="AR137" i="20" s="1"/>
  <c r="AX137" i="20"/>
  <c r="AO138" i="20"/>
  <c r="AP138" i="20" s="1"/>
  <c r="AR138" i="20" s="1"/>
  <c r="AX138" i="20"/>
  <c r="AO139" i="20"/>
  <c r="AP139" i="20" s="1"/>
  <c r="AR139" i="20" s="1"/>
  <c r="AQ139" i="20"/>
  <c r="AX139" i="20"/>
  <c r="AO140" i="20"/>
  <c r="AP140" i="20"/>
  <c r="AR140" i="20" s="1"/>
  <c r="AQ140" i="20"/>
  <c r="AX140" i="20"/>
  <c r="AO141" i="20"/>
  <c r="AP141" i="20" s="1"/>
  <c r="AR141" i="20" s="1"/>
  <c r="AX141" i="20"/>
  <c r="AO142" i="20"/>
  <c r="AP142" i="20" s="1"/>
  <c r="AR142" i="20" s="1"/>
  <c r="AX142" i="20"/>
  <c r="AO143" i="20"/>
  <c r="AP143" i="20" s="1"/>
  <c r="AR143" i="20" s="1"/>
  <c r="AQ143" i="20"/>
  <c r="AX143" i="20"/>
  <c r="AO144" i="20"/>
  <c r="AP144" i="20"/>
  <c r="AR144" i="20" s="1"/>
  <c r="AQ144" i="20"/>
  <c r="AX144" i="20"/>
  <c r="AO145" i="20"/>
  <c r="AP145" i="20" s="1"/>
  <c r="AR145" i="20" s="1"/>
  <c r="AX145" i="20"/>
  <c r="AO146" i="20"/>
  <c r="AP146" i="20" s="1"/>
  <c r="AR146" i="20" s="1"/>
  <c r="AX146" i="20"/>
  <c r="AO147" i="20"/>
  <c r="AP147" i="20" s="1"/>
  <c r="AR147" i="20" s="1"/>
  <c r="AQ147" i="20"/>
  <c r="AX147" i="20"/>
  <c r="AO148" i="20"/>
  <c r="AP148" i="20"/>
  <c r="AR148" i="20" s="1"/>
  <c r="AQ148" i="20"/>
  <c r="AX148" i="20"/>
  <c r="AO149" i="20"/>
  <c r="AP149" i="20" s="1"/>
  <c r="AR149" i="20" s="1"/>
  <c r="AX149" i="20"/>
  <c r="AO150" i="20"/>
  <c r="AP150" i="20" s="1"/>
  <c r="AR150" i="20" s="1"/>
  <c r="AX150" i="20"/>
  <c r="AO151" i="20"/>
  <c r="AP151" i="20" s="1"/>
  <c r="AR151" i="20" s="1"/>
  <c r="AQ151" i="20"/>
  <c r="AX151" i="20"/>
  <c r="AO152" i="20"/>
  <c r="AP152" i="20"/>
  <c r="AR152" i="20" s="1"/>
  <c r="AQ152" i="20"/>
  <c r="AX152" i="20"/>
  <c r="AO153" i="20"/>
  <c r="AP153" i="20" s="1"/>
  <c r="AR153" i="20" s="1"/>
  <c r="AX153" i="20"/>
  <c r="AO154" i="20"/>
  <c r="AP154" i="20" s="1"/>
  <c r="AR154" i="20" s="1"/>
  <c r="AX154" i="20"/>
  <c r="AO155" i="20"/>
  <c r="AP155" i="20" s="1"/>
  <c r="AR155" i="20" s="1"/>
  <c r="AQ155" i="20"/>
  <c r="AX155" i="20"/>
  <c r="AO156" i="20"/>
  <c r="AP156" i="20"/>
  <c r="AR156" i="20" s="1"/>
  <c r="AQ156" i="20"/>
  <c r="AX156" i="20"/>
  <c r="AO157" i="20"/>
  <c r="AP157" i="20" s="1"/>
  <c r="AR157" i="20" s="1"/>
  <c r="AX157" i="20"/>
  <c r="AO158" i="20"/>
  <c r="AP158" i="20" s="1"/>
  <c r="AR158" i="20" s="1"/>
  <c r="AX158" i="20"/>
  <c r="AO159" i="20"/>
  <c r="AP159" i="20" s="1"/>
  <c r="AR159" i="20" s="1"/>
  <c r="AQ159" i="20"/>
  <c r="AX159" i="20"/>
  <c r="AO160" i="20"/>
  <c r="AP160" i="20"/>
  <c r="AR160" i="20" s="1"/>
  <c r="AQ160" i="20"/>
  <c r="AX160" i="20"/>
  <c r="AO161" i="20"/>
  <c r="AP161" i="20" s="1"/>
  <c r="AR161" i="20" s="1"/>
  <c r="AX161" i="20"/>
  <c r="AO162" i="20"/>
  <c r="AP162" i="20" s="1"/>
  <c r="AR162" i="20" s="1"/>
  <c r="AX162" i="20"/>
  <c r="AO163" i="20"/>
  <c r="AP163" i="20" s="1"/>
  <c r="AR163" i="20" s="1"/>
  <c r="AQ163" i="20"/>
  <c r="AX163" i="20"/>
  <c r="AO164" i="20"/>
  <c r="AP164" i="20"/>
  <c r="AR164" i="20" s="1"/>
  <c r="AQ164" i="20"/>
  <c r="AX164" i="20"/>
  <c r="AO165" i="20"/>
  <c r="AP165" i="20" s="1"/>
  <c r="AR165" i="20" s="1"/>
  <c r="AX165" i="20"/>
  <c r="AO166" i="20"/>
  <c r="AP166" i="20" s="1"/>
  <c r="AR166" i="20" s="1"/>
  <c r="AX166" i="20"/>
  <c r="AX167" i="20"/>
  <c r="AX168" i="20"/>
  <c r="AX169" i="20"/>
  <c r="AX170" i="20"/>
  <c r="AX171" i="20"/>
  <c r="AX172" i="20"/>
  <c r="AX173" i="20"/>
  <c r="AX174" i="20"/>
  <c r="AX175" i="20"/>
  <c r="AX176" i="20"/>
  <c r="AX177" i="20"/>
  <c r="AX178" i="20"/>
  <c r="AX179" i="20"/>
  <c r="AX180" i="20"/>
  <c r="AO181" i="20"/>
  <c r="AP181" i="20" s="1"/>
  <c r="AR181" i="20" s="1"/>
  <c r="AX181" i="20"/>
  <c r="AO182" i="20"/>
  <c r="AP182" i="20" s="1"/>
  <c r="AR182" i="20" s="1"/>
  <c r="AX182" i="20"/>
  <c r="AO183" i="20"/>
  <c r="AP183" i="20" s="1"/>
  <c r="AR183" i="20" s="1"/>
  <c r="AQ183" i="20"/>
  <c r="AX183" i="20"/>
  <c r="AO184" i="20"/>
  <c r="AP184" i="20"/>
  <c r="AR184" i="20" s="1"/>
  <c r="AQ184" i="20"/>
  <c r="AX184" i="20"/>
  <c r="AO185" i="20"/>
  <c r="AP185" i="20" s="1"/>
  <c r="AR185" i="20" s="1"/>
  <c r="AX185" i="20"/>
  <c r="AO186" i="20"/>
  <c r="AP186" i="20" s="1"/>
  <c r="AR186" i="20" s="1"/>
  <c r="AX186" i="20"/>
  <c r="AO187" i="20"/>
  <c r="AP187" i="20" s="1"/>
  <c r="AR187" i="20" s="1"/>
  <c r="AQ187" i="20"/>
  <c r="AX187" i="20"/>
  <c r="AO188" i="20"/>
  <c r="AP188" i="20"/>
  <c r="AR188" i="20" s="1"/>
  <c r="AQ188" i="20"/>
  <c r="AX188" i="20"/>
  <c r="AO189" i="20"/>
  <c r="AP189" i="20" s="1"/>
  <c r="AR189" i="20" s="1"/>
  <c r="AX189" i="20"/>
  <c r="AO190" i="20"/>
  <c r="AP190" i="20" s="1"/>
  <c r="AR190" i="20" s="1"/>
  <c r="AX190" i="20"/>
  <c r="AO191" i="20"/>
  <c r="AP191" i="20" s="1"/>
  <c r="AR191" i="20" s="1"/>
  <c r="AQ191" i="20"/>
  <c r="AX191" i="20"/>
  <c r="AO192" i="20"/>
  <c r="AP192" i="20"/>
  <c r="AR192" i="20" s="1"/>
  <c r="AQ192" i="20"/>
  <c r="AX192" i="20"/>
  <c r="AO193" i="20"/>
  <c r="AP193" i="20" s="1"/>
  <c r="AR193" i="20" s="1"/>
  <c r="AX193" i="20"/>
  <c r="AO194" i="20"/>
  <c r="AP194" i="20" s="1"/>
  <c r="AR194" i="20" s="1"/>
  <c r="AX194" i="20"/>
  <c r="AO195" i="20"/>
  <c r="AP195" i="20" s="1"/>
  <c r="AR195" i="20" s="1"/>
  <c r="AQ195" i="20"/>
  <c r="AX195" i="20"/>
  <c r="AO196" i="20"/>
  <c r="AP196" i="20"/>
  <c r="AR196" i="20" s="1"/>
  <c r="AQ196" i="20"/>
  <c r="AX196" i="20"/>
  <c r="AO197" i="20"/>
  <c r="AP197" i="20" s="1"/>
  <c r="AR197" i="20" s="1"/>
  <c r="AX197" i="20"/>
  <c r="AO198" i="20"/>
  <c r="AP198" i="20" s="1"/>
  <c r="AR198" i="20" s="1"/>
  <c r="AX198" i="20"/>
  <c r="AO199" i="20"/>
  <c r="AP199" i="20" s="1"/>
  <c r="AR199" i="20" s="1"/>
  <c r="AQ199" i="20"/>
  <c r="AX199" i="20"/>
  <c r="AO200" i="20"/>
  <c r="AP200" i="20"/>
  <c r="AR200" i="20" s="1"/>
  <c r="AQ200" i="20"/>
  <c r="AX200" i="20"/>
  <c r="AO201" i="20"/>
  <c r="AP201" i="20" s="1"/>
  <c r="AR201" i="20" s="1"/>
  <c r="AX201" i="20"/>
  <c r="AO202" i="20"/>
  <c r="AP202" i="20" s="1"/>
  <c r="AR202" i="20" s="1"/>
  <c r="AX202" i="20"/>
  <c r="AO203" i="20"/>
  <c r="AP203" i="20" s="1"/>
  <c r="AR203" i="20" s="1"/>
  <c r="AQ203" i="20"/>
  <c r="AX203" i="20"/>
  <c r="AO204" i="20"/>
  <c r="AP204" i="20"/>
  <c r="AR204" i="20" s="1"/>
  <c r="AQ204" i="20"/>
  <c r="AX204" i="20"/>
  <c r="AO205" i="20"/>
  <c r="AP205" i="20" s="1"/>
  <c r="AR205" i="20" s="1"/>
  <c r="AX205" i="20"/>
  <c r="AO206" i="20"/>
  <c r="AP206" i="20" s="1"/>
  <c r="AR206" i="20" s="1"/>
  <c r="AX206" i="20"/>
  <c r="AO207" i="20"/>
  <c r="AP207" i="20" s="1"/>
  <c r="AR207" i="20" s="1"/>
  <c r="AQ207" i="20"/>
  <c r="AX207" i="20"/>
  <c r="AO208" i="20"/>
  <c r="AP208" i="20"/>
  <c r="AR208" i="20" s="1"/>
  <c r="AQ208" i="20"/>
  <c r="AX208" i="20"/>
  <c r="AO209" i="20"/>
  <c r="AP209" i="20" s="1"/>
  <c r="AR209" i="20" s="1"/>
  <c r="AX209" i="20"/>
  <c r="AO210" i="20"/>
  <c r="AP210" i="20" s="1"/>
  <c r="AR210" i="20" s="1"/>
  <c r="AX210" i="20"/>
  <c r="AO211" i="20"/>
  <c r="AP211" i="20" s="1"/>
  <c r="AR211" i="20" s="1"/>
  <c r="AQ211" i="20"/>
  <c r="AX211" i="20"/>
  <c r="AO212" i="20"/>
  <c r="AP212" i="20"/>
  <c r="AR212" i="20" s="1"/>
  <c r="AQ212" i="20"/>
  <c r="AX212" i="20"/>
  <c r="AO213" i="20"/>
  <c r="AP213" i="20" s="1"/>
  <c r="AR213" i="20" s="1"/>
  <c r="AX213" i="20"/>
  <c r="AO214" i="20"/>
  <c r="AP214" i="20" s="1"/>
  <c r="AR214" i="20" s="1"/>
  <c r="AX214" i="20"/>
  <c r="AO215" i="20"/>
  <c r="AP215" i="20" s="1"/>
  <c r="AR215" i="20" s="1"/>
  <c r="AQ215" i="20"/>
  <c r="AX215" i="20"/>
  <c r="AO216" i="20"/>
  <c r="AP216" i="20"/>
  <c r="AR216" i="20" s="1"/>
  <c r="AQ216" i="20"/>
  <c r="AX216" i="20"/>
  <c r="AO217" i="20"/>
  <c r="AP217" i="20" s="1"/>
  <c r="AR217" i="20" s="1"/>
  <c r="AX217" i="20"/>
  <c r="AO218" i="20"/>
  <c r="AP218" i="20" s="1"/>
  <c r="AR218" i="20" s="1"/>
  <c r="AX218" i="20"/>
  <c r="AO219" i="20"/>
  <c r="AP219" i="20" s="1"/>
  <c r="AR219" i="20" s="1"/>
  <c r="AQ219" i="20"/>
  <c r="AX219" i="20"/>
  <c r="AO220" i="20"/>
  <c r="AP220" i="20"/>
  <c r="AR220" i="20" s="1"/>
  <c r="AQ220" i="20"/>
  <c r="AX220" i="20"/>
  <c r="AO221" i="20"/>
  <c r="AP221" i="20" s="1"/>
  <c r="AR221" i="20" s="1"/>
  <c r="AX221" i="20"/>
  <c r="AO222" i="20"/>
  <c r="AP222" i="20" s="1"/>
  <c r="AR222" i="20" s="1"/>
  <c r="AX222" i="20"/>
  <c r="AO223" i="20"/>
  <c r="AP223" i="20" s="1"/>
  <c r="AR223" i="20" s="1"/>
  <c r="AQ223" i="20"/>
  <c r="AX223" i="20"/>
  <c r="AO224" i="20"/>
  <c r="AP224" i="20"/>
  <c r="AR224" i="20" s="1"/>
  <c r="AQ224" i="20"/>
  <c r="AX224" i="20"/>
  <c r="AO225" i="20"/>
  <c r="AP225" i="20" s="1"/>
  <c r="AR225" i="20" s="1"/>
  <c r="AX225" i="20"/>
  <c r="AO226" i="20"/>
  <c r="AP226" i="20" s="1"/>
  <c r="AR226" i="20" s="1"/>
  <c r="AX226" i="20"/>
  <c r="AO227" i="20"/>
  <c r="AP227" i="20" s="1"/>
  <c r="AR227" i="20" s="1"/>
  <c r="AQ227" i="20"/>
  <c r="AX227" i="20"/>
  <c r="AO228" i="20"/>
  <c r="AP228" i="20"/>
  <c r="AR228" i="20" s="1"/>
  <c r="AQ228" i="20"/>
  <c r="AX228" i="20"/>
  <c r="AO229" i="20"/>
  <c r="AX229" i="20"/>
  <c r="AO230" i="20"/>
  <c r="AP230" i="20" s="1"/>
  <c r="AR230" i="20"/>
  <c r="AX230" i="20"/>
  <c r="AO231" i="20"/>
  <c r="AP231" i="20" s="1"/>
  <c r="AR231" i="20" s="1"/>
  <c r="AQ231" i="20"/>
  <c r="AX231" i="20"/>
  <c r="AX128" i="20"/>
  <c r="AX129" i="20"/>
  <c r="AX130" i="20"/>
  <c r="AX131" i="20"/>
  <c r="AX132" i="20"/>
  <c r="AX133" i="20"/>
  <c r="AO128" i="20"/>
  <c r="AP128" i="20" s="1"/>
  <c r="AR128" i="20" s="1"/>
  <c r="AO129" i="20"/>
  <c r="AP129" i="20" s="1"/>
  <c r="AR129" i="20" s="1"/>
  <c r="AO130" i="20"/>
  <c r="AP130" i="20" s="1"/>
  <c r="AR130" i="20" s="1"/>
  <c r="AO131" i="20"/>
  <c r="AP131" i="20" s="1"/>
  <c r="AR131" i="20" s="1"/>
  <c r="AO132" i="20"/>
  <c r="AP132" i="20" s="1"/>
  <c r="AR132" i="20" s="1"/>
  <c r="AO133" i="20"/>
  <c r="AP133" i="20" s="1"/>
  <c r="AR133" i="20" s="1"/>
  <c r="AX127" i="20"/>
  <c r="AQ127" i="20"/>
  <c r="AP127" i="20"/>
  <c r="AR127" i="20" s="1"/>
  <c r="AO127" i="20"/>
  <c r="AX126" i="20"/>
  <c r="AQ126" i="20"/>
  <c r="AO126" i="20"/>
  <c r="AP126" i="20" s="1"/>
  <c r="AR126" i="20" s="1"/>
  <c r="AX125" i="20"/>
  <c r="AR125" i="20"/>
  <c r="AP125" i="20"/>
  <c r="AO125" i="20"/>
  <c r="AQ125" i="20" s="1"/>
  <c r="AX124" i="20"/>
  <c r="AO124" i="20"/>
  <c r="AQ124" i="20" s="1"/>
  <c r="AX123" i="20"/>
  <c r="AQ123" i="20"/>
  <c r="AP123" i="20"/>
  <c r="AR123" i="20" s="1"/>
  <c r="AO123" i="20"/>
  <c r="AX122" i="20"/>
  <c r="AQ122" i="20"/>
  <c r="AO122" i="20"/>
  <c r="AP122" i="20" s="1"/>
  <c r="AR122" i="20" s="1"/>
  <c r="AX121" i="20"/>
  <c r="AR121" i="20"/>
  <c r="AP121" i="20"/>
  <c r="AO121" i="20"/>
  <c r="AQ121" i="20" s="1"/>
  <c r="AT38" i="20"/>
  <c r="AT39" i="20" s="1"/>
  <c r="AS38" i="20"/>
  <c r="AT22" i="20"/>
  <c r="AS22" i="20"/>
  <c r="AT23" i="20"/>
  <c r="AV38" i="20"/>
  <c r="AV24" i="20"/>
  <c r="AV25" i="20" s="1"/>
  <c r="AV26" i="20" s="1"/>
  <c r="AV27" i="20" s="1"/>
  <c r="AV28" i="20" s="1"/>
  <c r="AV29" i="20" s="1"/>
  <c r="AV30" i="20" s="1"/>
  <c r="AV31" i="20" s="1"/>
  <c r="AV32" i="20" s="1"/>
  <c r="AV33" i="20" s="1"/>
  <c r="AV34" i="20" s="1"/>
  <c r="AV35" i="20" s="1"/>
  <c r="AV36" i="20" s="1"/>
  <c r="AV37" i="20" s="1"/>
  <c r="AV23" i="20"/>
  <c r="AV17" i="20"/>
  <c r="AV18" i="20"/>
  <c r="AV19" i="20"/>
  <c r="AV20" i="20" s="1"/>
  <c r="AV21" i="20" s="1"/>
  <c r="AV22" i="20" s="1"/>
  <c r="AV16" i="20"/>
  <c r="AO16" i="20"/>
  <c r="AQ16" i="20" s="1"/>
  <c r="AU27" i="19"/>
  <c r="AU28" i="19"/>
  <c r="AU29" i="19"/>
  <c r="AU30" i="19"/>
  <c r="AU31" i="19"/>
  <c r="AU32" i="19"/>
  <c r="AU33" i="19"/>
  <c r="AU34" i="19"/>
  <c r="AU35" i="19"/>
  <c r="AU36" i="19"/>
  <c r="AU37" i="19"/>
  <c r="AU38" i="19"/>
  <c r="AU26" i="19"/>
  <c r="AX35" i="20"/>
  <c r="AX36" i="20"/>
  <c r="AX37" i="20"/>
  <c r="AX38" i="20"/>
  <c r="AX29" i="20"/>
  <c r="AX30" i="20"/>
  <c r="AX31" i="20"/>
  <c r="AX32" i="20"/>
  <c r="AX33" i="20"/>
  <c r="AX34" i="20"/>
  <c r="AT16" i="20"/>
  <c r="AT15" i="20"/>
  <c r="AS15" i="20"/>
  <c r="AO17" i="20"/>
  <c r="AQ17" i="20" s="1"/>
  <c r="AX27" i="20"/>
  <c r="AX26" i="20"/>
  <c r="AX25" i="20"/>
  <c r="AX24" i="20"/>
  <c r="AX23" i="20"/>
  <c r="AX22" i="20"/>
  <c r="AX21" i="20"/>
  <c r="AX20" i="20"/>
  <c r="AX19" i="20"/>
  <c r="AX18" i="20"/>
  <c r="AX17" i="20"/>
  <c r="AX16" i="20"/>
  <c r="AX15" i="20"/>
  <c r="AX14" i="20"/>
  <c r="AX13" i="20"/>
  <c r="AX12" i="20"/>
  <c r="AX11" i="20"/>
  <c r="AX10" i="20"/>
  <c r="AX9" i="20"/>
  <c r="AX8" i="20"/>
  <c r="AX7" i="20"/>
  <c r="AX6" i="20"/>
  <c r="AX5" i="20"/>
  <c r="AX4" i="20"/>
  <c r="AX3" i="20"/>
  <c r="AX28" i="20"/>
  <c r="AO5" i="20"/>
  <c r="AP5" i="20" s="1"/>
  <c r="AR5" i="20" s="1"/>
  <c r="AO6" i="20"/>
  <c r="AP6" i="20" s="1"/>
  <c r="AR6" i="20" s="1"/>
  <c r="AO7" i="20"/>
  <c r="AP7" i="20" s="1"/>
  <c r="AR7" i="20" s="1"/>
  <c r="AO8" i="20"/>
  <c r="AP8" i="20" s="1"/>
  <c r="AR8" i="20" s="1"/>
  <c r="AO9" i="20"/>
  <c r="AP9" i="20" s="1"/>
  <c r="AR9" i="20" s="1"/>
  <c r="AO10" i="20"/>
  <c r="AP10" i="20" s="1"/>
  <c r="AR10" i="20" s="1"/>
  <c r="AO11" i="20"/>
  <c r="AP11" i="20" s="1"/>
  <c r="AR11" i="20" s="1"/>
  <c r="AO12" i="20"/>
  <c r="AP12" i="20" s="1"/>
  <c r="AR12" i="20" s="1"/>
  <c r="AO13" i="20"/>
  <c r="AP13" i="20" s="1"/>
  <c r="AR13" i="20" s="1"/>
  <c r="AO14" i="20"/>
  <c r="AP14" i="20" s="1"/>
  <c r="AR14" i="20" s="1"/>
  <c r="AO15" i="20"/>
  <c r="AP15" i="20" s="1"/>
  <c r="AR15" i="20" s="1"/>
  <c r="AO4" i="20"/>
  <c r="AQ4" i="20" s="1"/>
  <c r="AO3" i="20"/>
  <c r="AQ3" i="20" s="1"/>
  <c r="AT26" i="19"/>
  <c r="AT25" i="19"/>
  <c r="AS25" i="19"/>
  <c r="AU15" i="19"/>
  <c r="AU16" i="19"/>
  <c r="AU17" i="19" s="1"/>
  <c r="AU14" i="19"/>
  <c r="AO14" i="19" s="1"/>
  <c r="AQ14" i="19" s="1"/>
  <c r="AW18" i="19"/>
  <c r="AS117" i="19"/>
  <c r="AT63" i="19"/>
  <c r="AT115" i="19"/>
  <c r="AY38" i="19"/>
  <c r="AY27" i="19"/>
  <c r="AY28" i="19" s="1"/>
  <c r="AY29" i="19" s="1"/>
  <c r="AY30" i="19" s="1"/>
  <c r="AY31" i="19" s="1"/>
  <c r="AY32" i="19" s="1"/>
  <c r="AY33" i="19" s="1"/>
  <c r="AY34" i="19" s="1"/>
  <c r="AY35" i="19" s="1"/>
  <c r="AY36" i="19" s="1"/>
  <c r="AY37" i="19" s="1"/>
  <c r="AY26" i="19"/>
  <c r="AY19" i="19"/>
  <c r="AY20" i="19"/>
  <c r="AY21" i="19" s="1"/>
  <c r="AY22" i="19" s="1"/>
  <c r="AY23" i="19" s="1"/>
  <c r="AY24" i="19" s="1"/>
  <c r="AY18" i="19"/>
  <c r="AX16" i="19"/>
  <c r="AX15" i="19"/>
  <c r="AX13" i="19"/>
  <c r="AX12" i="19"/>
  <c r="AX11" i="19"/>
  <c r="AX10" i="19"/>
  <c r="AT17" i="19"/>
  <c r="AT32" i="19"/>
  <c r="AW48" i="19"/>
  <c r="AV48" i="19"/>
  <c r="AT48" i="19"/>
  <c r="AV25" i="19"/>
  <c r="AV17" i="19"/>
  <c r="AV10" i="19"/>
  <c r="AT117" i="19"/>
  <c r="AO64" i="19"/>
  <c r="AQ64" i="19" s="1"/>
  <c r="AO65" i="19"/>
  <c r="AP65" i="19"/>
  <c r="AR65" i="19" s="1"/>
  <c r="AQ65" i="19"/>
  <c r="AO66" i="19"/>
  <c r="AP66" i="19" s="1"/>
  <c r="AR66" i="19" s="1"/>
  <c r="AO67" i="19"/>
  <c r="AP67" i="19" s="1"/>
  <c r="AR67" i="19" s="1"/>
  <c r="AO68" i="19"/>
  <c r="AQ68" i="19" s="1"/>
  <c r="AO69" i="19"/>
  <c r="AP69" i="19"/>
  <c r="AR69" i="19" s="1"/>
  <c r="AQ69" i="19"/>
  <c r="AO70" i="19"/>
  <c r="AP70" i="19" s="1"/>
  <c r="AR70" i="19" s="1"/>
  <c r="AO71" i="19"/>
  <c r="AP71" i="19" s="1"/>
  <c r="AR71" i="19" s="1"/>
  <c r="AO72" i="19"/>
  <c r="AQ72" i="19" s="1"/>
  <c r="AO73" i="19"/>
  <c r="AP73" i="19"/>
  <c r="AR73" i="19" s="1"/>
  <c r="AQ73" i="19"/>
  <c r="AO74" i="19"/>
  <c r="AP74" i="19" s="1"/>
  <c r="AR74" i="19" s="1"/>
  <c r="AO75" i="19"/>
  <c r="AP75" i="19" s="1"/>
  <c r="AR75" i="19" s="1"/>
  <c r="AO76" i="19"/>
  <c r="AQ76" i="19" s="1"/>
  <c r="AO77" i="19"/>
  <c r="AP77" i="19"/>
  <c r="AR77" i="19" s="1"/>
  <c r="AQ77" i="19"/>
  <c r="AO78" i="19"/>
  <c r="AP78" i="19" s="1"/>
  <c r="AR78" i="19" s="1"/>
  <c r="AO79" i="19"/>
  <c r="AP79" i="19" s="1"/>
  <c r="AR79" i="19" s="1"/>
  <c r="AO80" i="19"/>
  <c r="AQ80" i="19" s="1"/>
  <c r="AO81" i="19"/>
  <c r="AP81" i="19"/>
  <c r="AR81" i="19" s="1"/>
  <c r="AQ81" i="19"/>
  <c r="AO82" i="19"/>
  <c r="AP82" i="19" s="1"/>
  <c r="AR82" i="19" s="1"/>
  <c r="AO83" i="19"/>
  <c r="AP83" i="19" s="1"/>
  <c r="AR83" i="19" s="1"/>
  <c r="AO84" i="19"/>
  <c r="AQ84" i="19" s="1"/>
  <c r="AO85" i="19"/>
  <c r="AP85" i="19"/>
  <c r="AR85" i="19" s="1"/>
  <c r="AQ85" i="19"/>
  <c r="AO86" i="19"/>
  <c r="AP86" i="19" s="1"/>
  <c r="AR86" i="19" s="1"/>
  <c r="AO87" i="19"/>
  <c r="AP87" i="19" s="1"/>
  <c r="AR87" i="19" s="1"/>
  <c r="AO88" i="19"/>
  <c r="AQ88" i="19" s="1"/>
  <c r="AO89" i="19"/>
  <c r="AP89" i="19"/>
  <c r="AR89" i="19" s="1"/>
  <c r="AQ89" i="19"/>
  <c r="AO90" i="19"/>
  <c r="AP90" i="19" s="1"/>
  <c r="AR90" i="19" s="1"/>
  <c r="AO91" i="19"/>
  <c r="AP91" i="19" s="1"/>
  <c r="AR91" i="19" s="1"/>
  <c r="AO92" i="19"/>
  <c r="AQ92" i="19" s="1"/>
  <c r="AO93" i="19"/>
  <c r="AP93" i="19"/>
  <c r="AR93" i="19" s="1"/>
  <c r="AQ93" i="19"/>
  <c r="AO94" i="19"/>
  <c r="AP94" i="19" s="1"/>
  <c r="AR94" i="19" s="1"/>
  <c r="AO95" i="19"/>
  <c r="AP95" i="19" s="1"/>
  <c r="AR95" i="19" s="1"/>
  <c r="AO96" i="19"/>
  <c r="AQ96" i="19" s="1"/>
  <c r="AO97" i="19"/>
  <c r="AP97" i="19"/>
  <c r="AR97" i="19" s="1"/>
  <c r="AQ97" i="19"/>
  <c r="AO98" i="19"/>
  <c r="AP98" i="19" s="1"/>
  <c r="AR98" i="19" s="1"/>
  <c r="AO99" i="19"/>
  <c r="AP99" i="19" s="1"/>
  <c r="AR99" i="19" s="1"/>
  <c r="AO100" i="19"/>
  <c r="AQ100" i="19" s="1"/>
  <c r="AO101" i="19"/>
  <c r="AP101" i="19"/>
  <c r="AR101" i="19" s="1"/>
  <c r="AQ101" i="19"/>
  <c r="AO102" i="19"/>
  <c r="AP102" i="19" s="1"/>
  <c r="AR102" i="19" s="1"/>
  <c r="AQ102" i="19"/>
  <c r="AO103" i="19"/>
  <c r="AP103" i="19" s="1"/>
  <c r="AR103" i="19" s="1"/>
  <c r="AO104" i="19"/>
  <c r="AP104" i="19" s="1"/>
  <c r="AR104" i="19" s="1"/>
  <c r="AO105" i="19"/>
  <c r="AP105" i="19"/>
  <c r="AR105" i="19" s="1"/>
  <c r="AQ105" i="19"/>
  <c r="AO106" i="19"/>
  <c r="AP106" i="19" s="1"/>
  <c r="AR106" i="19" s="1"/>
  <c r="AQ106" i="19"/>
  <c r="AO107" i="19"/>
  <c r="AP107" i="19" s="1"/>
  <c r="AR107" i="19" s="1"/>
  <c r="AO108" i="19"/>
  <c r="AP108" i="19" s="1"/>
  <c r="AR108" i="19" s="1"/>
  <c r="AO109" i="19"/>
  <c r="AP109" i="19"/>
  <c r="AR109" i="19" s="1"/>
  <c r="AQ109" i="19"/>
  <c r="AO110" i="19"/>
  <c r="AP110" i="19" s="1"/>
  <c r="AR110" i="19" s="1"/>
  <c r="AQ110" i="19"/>
  <c r="AO111" i="19"/>
  <c r="AP111" i="19" s="1"/>
  <c r="AR111" i="19" s="1"/>
  <c r="AO112" i="19"/>
  <c r="AP112" i="19" s="1"/>
  <c r="AR112" i="19" s="1"/>
  <c r="AO113" i="19"/>
  <c r="AP113" i="19"/>
  <c r="AR113" i="19" s="1"/>
  <c r="AQ113" i="19"/>
  <c r="AO114" i="19"/>
  <c r="AP114" i="19" s="1"/>
  <c r="AR114" i="19" s="1"/>
  <c r="AQ114" i="19"/>
  <c r="AO115" i="19"/>
  <c r="AP115" i="19" s="1"/>
  <c r="AR115" i="19" s="1"/>
  <c r="AO116" i="19"/>
  <c r="AP116" i="19" s="1"/>
  <c r="AR116" i="19" s="1"/>
  <c r="AO117" i="19"/>
  <c r="AP117" i="19"/>
  <c r="AR117" i="19" s="1"/>
  <c r="AQ117" i="19"/>
  <c r="AO4" i="19"/>
  <c r="AQ4" i="19"/>
  <c r="AO15" i="19"/>
  <c r="AQ15" i="19" s="1"/>
  <c r="AO13" i="19"/>
  <c r="AQ13" i="19" s="1"/>
  <c r="AO12" i="19"/>
  <c r="AQ12" i="19" s="1"/>
  <c r="AO11" i="19"/>
  <c r="AQ11" i="19" s="1"/>
  <c r="AO10" i="19"/>
  <c r="AQ10" i="19" s="1"/>
  <c r="AO9" i="19"/>
  <c r="AQ9" i="19" s="1"/>
  <c r="AO8" i="19"/>
  <c r="AQ8" i="19" s="1"/>
  <c r="AO7" i="19"/>
  <c r="AQ7" i="19" s="1"/>
  <c r="AO6" i="19"/>
  <c r="AQ6" i="19" s="1"/>
  <c r="AO5" i="19"/>
  <c r="AQ5" i="19" s="1"/>
  <c r="AR233" i="22" l="1"/>
  <c r="AP237" i="22"/>
  <c r="AQ237" i="22" s="1"/>
  <c r="AP271" i="22"/>
  <c r="AQ271" i="22" s="1"/>
  <c r="AR273" i="22"/>
  <c r="AP275" i="22"/>
  <c r="AQ275" i="22" s="1"/>
  <c r="AR277" i="22"/>
  <c r="AP279" i="22"/>
  <c r="AQ279" i="22" s="1"/>
  <c r="AR281" i="22"/>
  <c r="AP283" i="22"/>
  <c r="AQ283" i="22" s="1"/>
  <c r="AR285" i="22"/>
  <c r="AR255" i="22"/>
  <c r="AR259" i="22"/>
  <c r="AR263" i="22"/>
  <c r="AR267" i="22"/>
  <c r="AR231" i="22"/>
  <c r="AR235" i="22"/>
  <c r="AR239" i="22"/>
  <c r="AR243" i="22"/>
  <c r="AR247" i="22"/>
  <c r="AR211" i="22"/>
  <c r="AR215" i="22"/>
  <c r="AR219" i="22"/>
  <c r="AR223" i="22"/>
  <c r="AR188" i="22"/>
  <c r="AP190" i="22"/>
  <c r="AQ190" i="22" s="1"/>
  <c r="AR192" i="22"/>
  <c r="AP194" i="22"/>
  <c r="AQ194" i="22" s="1"/>
  <c r="AR196" i="22"/>
  <c r="AP198" i="22"/>
  <c r="AQ198" i="22" s="1"/>
  <c r="AR200" i="22"/>
  <c r="AP202" i="22"/>
  <c r="AQ202" i="22" s="1"/>
  <c r="AP167" i="22"/>
  <c r="AQ167" i="22" s="1"/>
  <c r="AP171" i="22"/>
  <c r="AQ171" i="22" s="1"/>
  <c r="AP175" i="22"/>
  <c r="AQ175" i="22" s="1"/>
  <c r="AP179" i="22"/>
  <c r="AQ179" i="22" s="1"/>
  <c r="AR144" i="22"/>
  <c r="AP146" i="22"/>
  <c r="AQ146" i="22" s="1"/>
  <c r="AR148" i="22"/>
  <c r="AP150" i="22"/>
  <c r="AQ150" i="22" s="1"/>
  <c r="AR152" i="22"/>
  <c r="AP154" i="22"/>
  <c r="AQ154" i="22" s="1"/>
  <c r="AR156" i="22"/>
  <c r="AP158" i="22"/>
  <c r="AQ158" i="22" s="1"/>
  <c r="AR160" i="22"/>
  <c r="AP162" i="22"/>
  <c r="AQ162" i="22" s="1"/>
  <c r="AP119" i="22"/>
  <c r="AQ119" i="22" s="1"/>
  <c r="AP120" i="22"/>
  <c r="AQ120" i="22" s="1"/>
  <c r="AP121" i="22"/>
  <c r="AQ121" i="22" s="1"/>
  <c r="AP122" i="22"/>
  <c r="AQ122" i="22" s="1"/>
  <c r="AP123" i="22"/>
  <c r="AQ123" i="22" s="1"/>
  <c r="AP124" i="22"/>
  <c r="AQ124" i="22" s="1"/>
  <c r="AP125" i="22"/>
  <c r="AQ125" i="22" s="1"/>
  <c r="AP126" i="22"/>
  <c r="AQ126" i="22" s="1"/>
  <c r="AP127" i="22"/>
  <c r="AQ127" i="22" s="1"/>
  <c r="AP128" i="22"/>
  <c r="AQ128" i="22" s="1"/>
  <c r="AP129" i="22"/>
  <c r="AQ129" i="22" s="1"/>
  <c r="AP130" i="22"/>
  <c r="AQ130" i="22" s="1"/>
  <c r="AP131" i="22"/>
  <c r="AQ131" i="22" s="1"/>
  <c r="AP132" i="22"/>
  <c r="AQ132" i="22" s="1"/>
  <c r="AP133" i="22"/>
  <c r="AQ133" i="22" s="1"/>
  <c r="AP134" i="22"/>
  <c r="AQ134" i="22" s="1"/>
  <c r="AP135" i="22"/>
  <c r="AQ135" i="22" s="1"/>
  <c r="AP136" i="22"/>
  <c r="AQ136" i="22" s="1"/>
  <c r="AP137" i="22"/>
  <c r="AQ137" i="22" s="1"/>
  <c r="AP138" i="22"/>
  <c r="AQ138" i="22" s="1"/>
  <c r="AR115" i="22"/>
  <c r="AP96" i="22"/>
  <c r="AQ96" i="22" s="1"/>
  <c r="AP97" i="22"/>
  <c r="AQ97" i="22" s="1"/>
  <c r="AP98" i="22"/>
  <c r="AQ98" i="22" s="1"/>
  <c r="AP99" i="22"/>
  <c r="AQ99" i="22" s="1"/>
  <c r="AP100" i="22"/>
  <c r="AQ100" i="22" s="1"/>
  <c r="AP101" i="22"/>
  <c r="AQ101" i="22" s="1"/>
  <c r="AP102" i="22"/>
  <c r="AQ102" i="22" s="1"/>
  <c r="AP103" i="22"/>
  <c r="AQ103" i="22" s="1"/>
  <c r="AP104" i="22"/>
  <c r="AQ104" i="22" s="1"/>
  <c r="AP105" i="22"/>
  <c r="AQ105" i="22" s="1"/>
  <c r="AP106" i="22"/>
  <c r="AQ106" i="22" s="1"/>
  <c r="AP107" i="22"/>
  <c r="AQ107" i="22" s="1"/>
  <c r="AP108" i="22"/>
  <c r="AQ108" i="22" s="1"/>
  <c r="AP109" i="22"/>
  <c r="AQ109" i="22" s="1"/>
  <c r="AP110" i="22"/>
  <c r="AQ110" i="22" s="1"/>
  <c r="AP111" i="22"/>
  <c r="AQ111" i="22" s="1"/>
  <c r="AP112" i="22"/>
  <c r="AQ112" i="22" s="1"/>
  <c r="AP113" i="22"/>
  <c r="AQ113" i="22" s="1"/>
  <c r="AP114" i="22"/>
  <c r="AQ114" i="22" s="1"/>
  <c r="AO168" i="20"/>
  <c r="AP168" i="20" s="1"/>
  <c r="AR168" i="20" s="1"/>
  <c r="AO167" i="20"/>
  <c r="AP167" i="20" s="1"/>
  <c r="AR167" i="20" s="1"/>
  <c r="AO44" i="20"/>
  <c r="AP44" i="20" s="1"/>
  <c r="AR44" i="20" s="1"/>
  <c r="AO40" i="20"/>
  <c r="AP40" i="20" s="1"/>
  <c r="AR40" i="20" s="1"/>
  <c r="AO39" i="20"/>
  <c r="AP39" i="20" s="1"/>
  <c r="AR39" i="20" s="1"/>
  <c r="AQ39" i="20"/>
  <c r="AP229" i="20"/>
  <c r="AR229" i="20" s="1"/>
  <c r="AQ229" i="20"/>
  <c r="AQ230" i="20"/>
  <c r="AQ226" i="20"/>
  <c r="AQ222" i="20"/>
  <c r="AQ218" i="20"/>
  <c r="AQ214" i="20"/>
  <c r="AQ210" i="20"/>
  <c r="AQ206" i="20"/>
  <c r="AQ202" i="20"/>
  <c r="AQ198" i="20"/>
  <c r="AQ194" i="20"/>
  <c r="AQ190" i="20"/>
  <c r="AQ186" i="20"/>
  <c r="AQ182" i="20"/>
  <c r="AQ166" i="20"/>
  <c r="AQ162" i="20"/>
  <c r="AQ158" i="20"/>
  <c r="AQ154" i="20"/>
  <c r="AQ150" i="20"/>
  <c r="AQ146" i="20"/>
  <c r="AQ142" i="20"/>
  <c r="AQ138" i="20"/>
  <c r="AQ134" i="20"/>
  <c r="AQ225" i="20"/>
  <c r="AQ221" i="20"/>
  <c r="AQ217" i="20"/>
  <c r="AQ213" i="20"/>
  <c r="AQ209" i="20"/>
  <c r="AQ205" i="20"/>
  <c r="AQ201" i="20"/>
  <c r="AQ197" i="20"/>
  <c r="AQ193" i="20"/>
  <c r="AQ189" i="20"/>
  <c r="AQ185" i="20"/>
  <c r="AQ181" i="20"/>
  <c r="AQ165" i="20"/>
  <c r="AQ161" i="20"/>
  <c r="AQ157" i="20"/>
  <c r="AQ153" i="20"/>
  <c r="AQ149" i="20"/>
  <c r="AQ145" i="20"/>
  <c r="AQ141" i="20"/>
  <c r="AQ137" i="20"/>
  <c r="AQ133" i="20"/>
  <c r="AQ132" i="20"/>
  <c r="AQ131" i="20"/>
  <c r="AQ130" i="20"/>
  <c r="AQ129" i="20"/>
  <c r="AQ128" i="20"/>
  <c r="AP124" i="20"/>
  <c r="AR124" i="20" s="1"/>
  <c r="AP16" i="20"/>
  <c r="AR16" i="20" s="1"/>
  <c r="AP17" i="20"/>
  <c r="AQ15" i="20"/>
  <c r="AQ14" i="20"/>
  <c r="AQ13" i="20"/>
  <c r="AQ12" i="20"/>
  <c r="AQ11" i="20"/>
  <c r="AQ10" i="20"/>
  <c r="AQ9" i="20"/>
  <c r="AQ8" i="20"/>
  <c r="AQ7" i="20"/>
  <c r="AQ6" i="20"/>
  <c r="AQ5" i="20"/>
  <c r="AP3" i="20"/>
  <c r="AR3" i="20" s="1"/>
  <c r="AP4" i="20"/>
  <c r="AR4" i="20" s="1"/>
  <c r="AO17" i="19"/>
  <c r="AP17" i="19" s="1"/>
  <c r="AR17" i="19" s="1"/>
  <c r="AX17" i="19"/>
  <c r="AU18" i="19"/>
  <c r="AO16" i="19"/>
  <c r="AP16" i="19" s="1"/>
  <c r="AR16" i="19" s="1"/>
  <c r="AX14" i="19"/>
  <c r="AQ115" i="19"/>
  <c r="AQ111" i="19"/>
  <c r="AQ107" i="19"/>
  <c r="AQ103" i="19"/>
  <c r="AQ98" i="19"/>
  <c r="AQ94" i="19"/>
  <c r="AQ90" i="19"/>
  <c r="AQ86" i="19"/>
  <c r="AQ82" i="19"/>
  <c r="AQ78" i="19"/>
  <c r="AQ74" i="19"/>
  <c r="AQ70" i="19"/>
  <c r="AQ66" i="19"/>
  <c r="AQ116" i="19"/>
  <c r="AQ112" i="19"/>
  <c r="AQ108" i="19"/>
  <c r="AQ104" i="19"/>
  <c r="AP100" i="19"/>
  <c r="AR100" i="19" s="1"/>
  <c r="AP96" i="19"/>
  <c r="AR96" i="19" s="1"/>
  <c r="AP92" i="19"/>
  <c r="AR92" i="19" s="1"/>
  <c r="AP88" i="19"/>
  <c r="AR88" i="19" s="1"/>
  <c r="AP84" i="19"/>
  <c r="AR84" i="19" s="1"/>
  <c r="AP80" i="19"/>
  <c r="AR80" i="19" s="1"/>
  <c r="AP76" i="19"/>
  <c r="AR76" i="19" s="1"/>
  <c r="AP72" i="19"/>
  <c r="AR72" i="19" s="1"/>
  <c r="AP68" i="19"/>
  <c r="AR68" i="19" s="1"/>
  <c r="AP64" i="19"/>
  <c r="AR64" i="19" s="1"/>
  <c r="AQ99" i="19"/>
  <c r="AQ95" i="19"/>
  <c r="AQ91" i="19"/>
  <c r="AQ87" i="19"/>
  <c r="AQ83" i="19"/>
  <c r="AQ79" i="19"/>
  <c r="AQ75" i="19"/>
  <c r="AQ71" i="19"/>
  <c r="AQ67" i="19"/>
  <c r="AQ16" i="19"/>
  <c r="AP4" i="19"/>
  <c r="AR4" i="19" s="1"/>
  <c r="AP5" i="19"/>
  <c r="AR5" i="19" s="1"/>
  <c r="AP6" i="19"/>
  <c r="AR6" i="19" s="1"/>
  <c r="AP7" i="19"/>
  <c r="AR7" i="19" s="1"/>
  <c r="AP8" i="19"/>
  <c r="AR8" i="19" s="1"/>
  <c r="AP9" i="19"/>
  <c r="AR9" i="19" s="1"/>
  <c r="AP10" i="19"/>
  <c r="AR10" i="19" s="1"/>
  <c r="AP11" i="19"/>
  <c r="AR11" i="19" s="1"/>
  <c r="AP12" i="19"/>
  <c r="AR12" i="19" s="1"/>
  <c r="AP13" i="19"/>
  <c r="AR13" i="19" s="1"/>
  <c r="AP14" i="19"/>
  <c r="AR14" i="19" s="1"/>
  <c r="AP15" i="19"/>
  <c r="AR15" i="19" s="1"/>
  <c r="AQ168" i="20" l="1"/>
  <c r="AQ167" i="20"/>
  <c r="AQ44" i="20"/>
  <c r="AQ40" i="20"/>
  <c r="AO45" i="20"/>
  <c r="AO41" i="20"/>
  <c r="AO169" i="20"/>
  <c r="AO18" i="20"/>
  <c r="AR17" i="20"/>
  <c r="AU19" i="19"/>
  <c r="AX18" i="19"/>
  <c r="AO18" i="19"/>
  <c r="AQ17" i="19"/>
  <c r="AS17" i="19"/>
  <c r="AP45" i="20" l="1"/>
  <c r="AR45" i="20" s="1"/>
  <c r="AQ45" i="20"/>
  <c r="AO46" i="20"/>
  <c r="AO43" i="20"/>
  <c r="AO42" i="20"/>
  <c r="AP41" i="20"/>
  <c r="AR41" i="20" s="1"/>
  <c r="AQ41" i="20"/>
  <c r="AO170" i="20"/>
  <c r="AP169" i="20"/>
  <c r="AQ169" i="20"/>
  <c r="AQ18" i="20"/>
  <c r="AP18" i="20"/>
  <c r="AO19" i="20"/>
  <c r="AU20" i="19"/>
  <c r="AO19" i="19"/>
  <c r="AX19" i="19"/>
  <c r="AP18" i="19"/>
  <c r="AR18" i="19" s="1"/>
  <c r="AQ18" i="19"/>
  <c r="AO47" i="20" l="1"/>
  <c r="AP46" i="20"/>
  <c r="AR46" i="20" s="1"/>
  <c r="AQ46" i="20"/>
  <c r="AP42" i="20"/>
  <c r="AR42" i="20" s="1"/>
  <c r="AQ42" i="20"/>
  <c r="AP43" i="20"/>
  <c r="AR43" i="20" s="1"/>
  <c r="AQ43" i="20"/>
  <c r="AP170" i="20"/>
  <c r="AR170" i="20" s="1"/>
  <c r="AQ170" i="20"/>
  <c r="AR169" i="20"/>
  <c r="AO171" i="20"/>
  <c r="AR18" i="20"/>
  <c r="AQ19" i="20"/>
  <c r="AP19" i="20"/>
  <c r="AR19" i="20" s="1"/>
  <c r="AO20" i="20"/>
  <c r="AX20" i="19"/>
  <c r="AO20" i="19"/>
  <c r="AU21" i="19"/>
  <c r="AP19" i="19"/>
  <c r="AR19" i="19" s="1"/>
  <c r="AQ19" i="19"/>
  <c r="AP47" i="20" l="1"/>
  <c r="AR47" i="20" s="1"/>
  <c r="AQ47" i="20"/>
  <c r="AO48" i="20"/>
  <c r="AO172" i="20"/>
  <c r="AP171" i="20"/>
  <c r="AQ171" i="20"/>
  <c r="AQ20" i="20"/>
  <c r="AP20" i="20"/>
  <c r="AO21" i="20"/>
  <c r="AX21" i="19"/>
  <c r="AU22" i="19"/>
  <c r="AO21" i="19"/>
  <c r="AP20" i="19"/>
  <c r="AR20" i="19" s="1"/>
  <c r="AQ20" i="19"/>
  <c r="AO25" i="19"/>
  <c r="AO20" i="18"/>
  <c r="AO12" i="18"/>
  <c r="AT599" i="18"/>
  <c r="AO49" i="20" l="1"/>
  <c r="AP48" i="20"/>
  <c r="AR48" i="20" s="1"/>
  <c r="AQ48" i="20"/>
  <c r="AP172" i="20"/>
  <c r="AR172" i="20" s="1"/>
  <c r="AQ172" i="20"/>
  <c r="AR171" i="20"/>
  <c r="AO173" i="20"/>
  <c r="AO22" i="20"/>
  <c r="AR20" i="20"/>
  <c r="AQ21" i="20"/>
  <c r="AP21" i="20"/>
  <c r="AR21" i="20" s="1"/>
  <c r="AU23" i="19"/>
  <c r="AX22" i="19"/>
  <c r="AO22" i="19"/>
  <c r="AP21" i="19"/>
  <c r="AR21" i="19" s="1"/>
  <c r="AQ21" i="19"/>
  <c r="AP25" i="19"/>
  <c r="AR25" i="19" s="1"/>
  <c r="AQ25" i="19"/>
  <c r="AW32" i="19"/>
  <c r="AW33" i="19" s="1"/>
  <c r="AO26" i="19"/>
  <c r="AT598" i="18"/>
  <c r="AS598" i="18"/>
  <c r="AS540" i="18"/>
  <c r="AO598" i="18"/>
  <c r="AQ598" i="18" s="1"/>
  <c r="AO597" i="18"/>
  <c r="AQ597" i="18" s="1"/>
  <c r="AO596" i="18"/>
  <c r="AQ596" i="18" s="1"/>
  <c r="AO595" i="18"/>
  <c r="AQ595" i="18" s="1"/>
  <c r="AO594" i="18"/>
  <c r="AQ594" i="18" s="1"/>
  <c r="AO593" i="18"/>
  <c r="AQ593" i="18" s="1"/>
  <c r="AO592" i="18"/>
  <c r="AQ592" i="18" s="1"/>
  <c r="AO591" i="18"/>
  <c r="AQ591" i="18" s="1"/>
  <c r="AP590" i="18"/>
  <c r="AR590" i="18" s="1"/>
  <c r="AO590" i="18"/>
  <c r="AQ590" i="18" s="1"/>
  <c r="AS589" i="18"/>
  <c r="AQ589" i="18"/>
  <c r="AO589" i="18"/>
  <c r="AP589" i="18" s="1"/>
  <c r="AR589" i="18" s="1"/>
  <c r="AQ588" i="18"/>
  <c r="AO588" i="18"/>
  <c r="AP588" i="18" s="1"/>
  <c r="AR588" i="18" s="1"/>
  <c r="AQ587" i="18"/>
  <c r="AO587" i="18"/>
  <c r="AP587" i="18" s="1"/>
  <c r="AR587" i="18" s="1"/>
  <c r="AQ586" i="18"/>
  <c r="AO586" i="18"/>
  <c r="AP586" i="18" s="1"/>
  <c r="AR586" i="18" s="1"/>
  <c r="AQ585" i="18"/>
  <c r="AO585" i="18"/>
  <c r="AP585" i="18" s="1"/>
  <c r="AR585" i="18" s="1"/>
  <c r="AQ584" i="18"/>
  <c r="AO584" i="18"/>
  <c r="AP584" i="18" s="1"/>
  <c r="AR584" i="18" s="1"/>
  <c r="AQ583" i="18"/>
  <c r="AO583" i="18"/>
  <c r="AP583" i="18" s="1"/>
  <c r="AR583" i="18" s="1"/>
  <c r="AQ582" i="18"/>
  <c r="AO582" i="18"/>
  <c r="AP582" i="18" s="1"/>
  <c r="AR582" i="18" s="1"/>
  <c r="AQ581" i="18"/>
  <c r="AO581" i="18"/>
  <c r="AP581" i="18" s="1"/>
  <c r="AR581" i="18" s="1"/>
  <c r="AQ580" i="18"/>
  <c r="AO580" i="18"/>
  <c r="AP580" i="18" s="1"/>
  <c r="AR580" i="18" s="1"/>
  <c r="AQ579" i="18"/>
  <c r="AO579" i="18"/>
  <c r="AP579" i="18" s="1"/>
  <c r="AR579" i="18" s="1"/>
  <c r="AQ578" i="18"/>
  <c r="AO578" i="18"/>
  <c r="AP578" i="18" s="1"/>
  <c r="AO577" i="18"/>
  <c r="AQ577" i="18" s="1"/>
  <c r="AS576" i="18"/>
  <c r="AQ576" i="18"/>
  <c r="AP576" i="18"/>
  <c r="AR576" i="18" s="1"/>
  <c r="AO576" i="18"/>
  <c r="AQ575" i="18"/>
  <c r="AP575" i="18"/>
  <c r="AR575" i="18" s="1"/>
  <c r="AO575" i="18"/>
  <c r="AQ574" i="18"/>
  <c r="AP574" i="18"/>
  <c r="AR574" i="18" s="1"/>
  <c r="AO574" i="18"/>
  <c r="AQ573" i="18"/>
  <c r="AP573" i="18"/>
  <c r="AR573" i="18" s="1"/>
  <c r="AO573" i="18"/>
  <c r="AQ572" i="18"/>
  <c r="AP572" i="18"/>
  <c r="AR572" i="18" s="1"/>
  <c r="AO572" i="18"/>
  <c r="AQ571" i="18"/>
  <c r="AP571" i="18"/>
  <c r="AR571" i="18" s="1"/>
  <c r="AO571" i="18"/>
  <c r="AQ570" i="18"/>
  <c r="AP570" i="18"/>
  <c r="AR570" i="18" s="1"/>
  <c r="AO570" i="18"/>
  <c r="AQ569" i="18"/>
  <c r="AP569" i="18"/>
  <c r="AR569" i="18" s="1"/>
  <c r="AO569" i="18"/>
  <c r="AQ568" i="18"/>
  <c r="AP568" i="18"/>
  <c r="AR568" i="18" s="1"/>
  <c r="AO568" i="18"/>
  <c r="AQ567" i="18"/>
  <c r="AP567" i="18"/>
  <c r="AR567" i="18" s="1"/>
  <c r="AO567" i="18"/>
  <c r="AQ566" i="18"/>
  <c r="AP566" i="18"/>
  <c r="AR566" i="18" s="1"/>
  <c r="AO566" i="18"/>
  <c r="AR565" i="18"/>
  <c r="AQ565" i="18"/>
  <c r="AP565" i="18"/>
  <c r="AO565" i="18"/>
  <c r="AS564" i="18"/>
  <c r="AP564" i="18"/>
  <c r="AR564" i="18" s="1"/>
  <c r="AO564" i="18"/>
  <c r="AQ564" i="18" s="1"/>
  <c r="AP563" i="18"/>
  <c r="AR563" i="18" s="1"/>
  <c r="AO563" i="18"/>
  <c r="AQ563" i="18" s="1"/>
  <c r="AP562" i="18"/>
  <c r="AR562" i="18" s="1"/>
  <c r="AO562" i="18"/>
  <c r="AQ562" i="18" s="1"/>
  <c r="AP561" i="18"/>
  <c r="AR561" i="18" s="1"/>
  <c r="AO561" i="18"/>
  <c r="AQ561" i="18" s="1"/>
  <c r="AP560" i="18"/>
  <c r="AR560" i="18" s="1"/>
  <c r="AO560" i="18"/>
  <c r="AQ560" i="18" s="1"/>
  <c r="AP559" i="18"/>
  <c r="AR559" i="18" s="1"/>
  <c r="AO559" i="18"/>
  <c r="AQ559" i="18" s="1"/>
  <c r="AP558" i="18"/>
  <c r="AR558" i="18" s="1"/>
  <c r="AO558" i="18"/>
  <c r="AQ558" i="18" s="1"/>
  <c r="AP557" i="18"/>
  <c r="AR557" i="18" s="1"/>
  <c r="AO557" i="18"/>
  <c r="AQ557" i="18" s="1"/>
  <c r="AP556" i="18"/>
  <c r="AR556" i="18" s="1"/>
  <c r="AO556" i="18"/>
  <c r="AQ556" i="18" s="1"/>
  <c r="AP555" i="18"/>
  <c r="AR555" i="18" s="1"/>
  <c r="AO555" i="18"/>
  <c r="AQ555" i="18" s="1"/>
  <c r="AQ554" i="18"/>
  <c r="AP554" i="18"/>
  <c r="AR554" i="18" s="1"/>
  <c r="AO554" i="18"/>
  <c r="AS553" i="18"/>
  <c r="AO553" i="18"/>
  <c r="AQ553" i="18" s="1"/>
  <c r="AO552" i="18"/>
  <c r="AQ552" i="18" s="1"/>
  <c r="AO551" i="18"/>
  <c r="AQ551" i="18" s="1"/>
  <c r="AO550" i="18"/>
  <c r="AQ550" i="18" s="1"/>
  <c r="AO549" i="18"/>
  <c r="AQ549" i="18" s="1"/>
  <c r="AO548" i="18"/>
  <c r="AQ548" i="18" s="1"/>
  <c r="AO547" i="18"/>
  <c r="AQ547" i="18" s="1"/>
  <c r="AO546" i="18"/>
  <c r="AQ546" i="18" s="1"/>
  <c r="AO545" i="18"/>
  <c r="AQ545" i="18" s="1"/>
  <c r="AO544" i="18"/>
  <c r="AQ544" i="18" s="1"/>
  <c r="AO543" i="18"/>
  <c r="AQ543" i="18" s="1"/>
  <c r="AO542" i="18"/>
  <c r="AQ542" i="18" s="1"/>
  <c r="AO541" i="18"/>
  <c r="AQ541" i="18" s="1"/>
  <c r="AQ540" i="18"/>
  <c r="AO540" i="18"/>
  <c r="AP540" i="18" s="1"/>
  <c r="AR540" i="18" s="1"/>
  <c r="AQ539" i="18"/>
  <c r="AO539" i="18"/>
  <c r="AP539" i="18" s="1"/>
  <c r="AR539" i="18" s="1"/>
  <c r="AQ538" i="18"/>
  <c r="AO538" i="18"/>
  <c r="AP538" i="18" s="1"/>
  <c r="AR538" i="18" s="1"/>
  <c r="AQ537" i="18"/>
  <c r="AO537" i="18"/>
  <c r="AP537" i="18" s="1"/>
  <c r="AR537" i="18" s="1"/>
  <c r="AQ536" i="18"/>
  <c r="AO536" i="18"/>
  <c r="AP536" i="18" s="1"/>
  <c r="AR536" i="18" s="1"/>
  <c r="AQ535" i="18"/>
  <c r="AO535" i="18"/>
  <c r="AP535" i="18" s="1"/>
  <c r="AR535" i="18" s="1"/>
  <c r="AQ534" i="18"/>
  <c r="AO534" i="18"/>
  <c r="AP534" i="18" s="1"/>
  <c r="AR534" i="18" s="1"/>
  <c r="AQ533" i="18"/>
  <c r="AO533" i="18"/>
  <c r="AP533" i="18" s="1"/>
  <c r="AR533" i="18" s="1"/>
  <c r="AQ532" i="18"/>
  <c r="AO532" i="18"/>
  <c r="AP532" i="18" s="1"/>
  <c r="AR532" i="18" s="1"/>
  <c r="AQ531" i="18"/>
  <c r="AO531" i="18"/>
  <c r="AP531" i="18" s="1"/>
  <c r="AR531" i="18" s="1"/>
  <c r="AQ530" i="18"/>
  <c r="AO530" i="18"/>
  <c r="AP530" i="18" s="1"/>
  <c r="AR530" i="18" s="1"/>
  <c r="AQ529" i="18"/>
  <c r="AO529" i="18"/>
  <c r="AP529" i="18" s="1"/>
  <c r="AT525" i="18"/>
  <c r="AT513" i="18"/>
  <c r="AT501" i="18"/>
  <c r="AT488" i="18"/>
  <c r="AT476" i="18"/>
  <c r="AT465" i="18"/>
  <c r="AT452" i="18"/>
  <c r="AT436" i="18"/>
  <c r="AT424" i="18"/>
  <c r="AT412" i="18"/>
  <c r="AT399" i="18"/>
  <c r="AT387" i="18"/>
  <c r="AT376" i="18"/>
  <c r="AT363" i="18"/>
  <c r="AT348" i="18"/>
  <c r="AT336" i="18"/>
  <c r="AT324" i="18"/>
  <c r="AT252" i="18"/>
  <c r="AT265" i="18"/>
  <c r="AT313" i="18"/>
  <c r="AT301" i="18"/>
  <c r="AT276" i="18"/>
  <c r="AT288" i="18"/>
  <c r="AT287" i="18"/>
  <c r="AT347" i="18"/>
  <c r="AS347" i="18"/>
  <c r="AS524" i="18"/>
  <c r="AT524" i="18"/>
  <c r="AT487" i="18"/>
  <c r="AO524" i="18"/>
  <c r="AP524" i="18" s="1"/>
  <c r="AR524" i="18" s="1"/>
  <c r="AS523" i="18"/>
  <c r="AQ523" i="18"/>
  <c r="AO523" i="18"/>
  <c r="AP523" i="18" s="1"/>
  <c r="AR523" i="18" s="1"/>
  <c r="AQ522" i="18"/>
  <c r="AO522" i="18"/>
  <c r="AP522" i="18" s="1"/>
  <c r="AR522" i="18" s="1"/>
  <c r="AQ521" i="18"/>
  <c r="AO521" i="18"/>
  <c r="AP521" i="18" s="1"/>
  <c r="AR521" i="18" s="1"/>
  <c r="AQ520" i="18"/>
  <c r="AO520" i="18"/>
  <c r="AP520" i="18" s="1"/>
  <c r="AR520" i="18" s="1"/>
  <c r="AQ519" i="18"/>
  <c r="AO519" i="18"/>
  <c r="AP519" i="18" s="1"/>
  <c r="AR519" i="18" s="1"/>
  <c r="AQ518" i="18"/>
  <c r="AO518" i="18"/>
  <c r="AP518" i="18" s="1"/>
  <c r="AR518" i="18" s="1"/>
  <c r="AQ517" i="18"/>
  <c r="AO517" i="18"/>
  <c r="AP517" i="18" s="1"/>
  <c r="AR517" i="18" s="1"/>
  <c r="AQ516" i="18"/>
  <c r="AO516" i="18"/>
  <c r="AP516" i="18" s="1"/>
  <c r="AR516" i="18" s="1"/>
  <c r="AQ515" i="18"/>
  <c r="AO515" i="18"/>
  <c r="AP515" i="18" s="1"/>
  <c r="AR515" i="18" s="1"/>
  <c r="AQ514" i="18"/>
  <c r="AO514" i="18"/>
  <c r="AP514" i="18" s="1"/>
  <c r="AR514" i="18" s="1"/>
  <c r="AR513" i="18"/>
  <c r="AP513" i="18"/>
  <c r="AO513" i="18"/>
  <c r="AQ513" i="18" s="1"/>
  <c r="AS512" i="18"/>
  <c r="AQ512" i="18"/>
  <c r="AP512" i="18"/>
  <c r="AT523" i="18" s="1"/>
  <c r="AO512" i="18"/>
  <c r="AQ511" i="18"/>
  <c r="AP511" i="18"/>
  <c r="AR511" i="18" s="1"/>
  <c r="AO511" i="18"/>
  <c r="AQ510" i="18"/>
  <c r="AP510" i="18"/>
  <c r="AR510" i="18" s="1"/>
  <c r="AO510" i="18"/>
  <c r="AQ509" i="18"/>
  <c r="AP509" i="18"/>
  <c r="AR509" i="18" s="1"/>
  <c r="AO509" i="18"/>
  <c r="AQ508" i="18"/>
  <c r="AP508" i="18"/>
  <c r="AR508" i="18" s="1"/>
  <c r="AO508" i="18"/>
  <c r="AQ507" i="18"/>
  <c r="AP507" i="18"/>
  <c r="AR507" i="18" s="1"/>
  <c r="AO507" i="18"/>
  <c r="AQ506" i="18"/>
  <c r="AP506" i="18"/>
  <c r="AR506" i="18" s="1"/>
  <c r="AO506" i="18"/>
  <c r="AQ505" i="18"/>
  <c r="AP505" i="18"/>
  <c r="AR505" i="18" s="1"/>
  <c r="AO505" i="18"/>
  <c r="AQ504" i="18"/>
  <c r="AP504" i="18"/>
  <c r="AR504" i="18" s="1"/>
  <c r="AO504" i="18"/>
  <c r="AQ503" i="18"/>
  <c r="AP503" i="18"/>
  <c r="AR503" i="18" s="1"/>
  <c r="AO503" i="18"/>
  <c r="AQ502" i="18"/>
  <c r="AP502" i="18"/>
  <c r="AR502" i="18" s="1"/>
  <c r="AO502" i="18"/>
  <c r="AQ501" i="18"/>
  <c r="AO501" i="18"/>
  <c r="AP501" i="18" s="1"/>
  <c r="AS500" i="18"/>
  <c r="AO500" i="18"/>
  <c r="AP500" i="18" s="1"/>
  <c r="AR500" i="18" s="1"/>
  <c r="AO499" i="18"/>
  <c r="AP499" i="18" s="1"/>
  <c r="AR499" i="18" s="1"/>
  <c r="AO498" i="18"/>
  <c r="AP498" i="18" s="1"/>
  <c r="AR498" i="18" s="1"/>
  <c r="AO497" i="18"/>
  <c r="AP497" i="18" s="1"/>
  <c r="AR497" i="18" s="1"/>
  <c r="AO496" i="18"/>
  <c r="AP496" i="18" s="1"/>
  <c r="AR496" i="18" s="1"/>
  <c r="AO495" i="18"/>
  <c r="AP495" i="18" s="1"/>
  <c r="AR495" i="18" s="1"/>
  <c r="AO494" i="18"/>
  <c r="AP494" i="18" s="1"/>
  <c r="AR494" i="18" s="1"/>
  <c r="AO493" i="18"/>
  <c r="AP493" i="18" s="1"/>
  <c r="AR493" i="18" s="1"/>
  <c r="AO492" i="18"/>
  <c r="AP492" i="18" s="1"/>
  <c r="AR492" i="18" s="1"/>
  <c r="AO491" i="18"/>
  <c r="AP491" i="18" s="1"/>
  <c r="AR491" i="18" s="1"/>
  <c r="AO490" i="18"/>
  <c r="AP490" i="18" s="1"/>
  <c r="AR490" i="18" s="1"/>
  <c r="AO489" i="18"/>
  <c r="AP489" i="18" s="1"/>
  <c r="AQ488" i="18"/>
  <c r="AP488" i="18"/>
  <c r="AR488" i="18" s="1"/>
  <c r="AO488" i="18"/>
  <c r="AS487" i="18"/>
  <c r="AO487" i="18"/>
  <c r="AQ487" i="18" s="1"/>
  <c r="AO486" i="18"/>
  <c r="AQ486" i="18" s="1"/>
  <c r="AO485" i="18"/>
  <c r="AQ485" i="18" s="1"/>
  <c r="AO484" i="18"/>
  <c r="AQ484" i="18" s="1"/>
  <c r="AO483" i="18"/>
  <c r="AQ483" i="18" s="1"/>
  <c r="AO482" i="18"/>
  <c r="AQ482" i="18" s="1"/>
  <c r="AO481" i="18"/>
  <c r="AQ481" i="18" s="1"/>
  <c r="AO480" i="18"/>
  <c r="AQ480" i="18" s="1"/>
  <c r="AO479" i="18"/>
  <c r="AQ479" i="18" s="1"/>
  <c r="AO478" i="18"/>
  <c r="AQ478" i="18" s="1"/>
  <c r="AO477" i="18"/>
  <c r="AQ477" i="18" s="1"/>
  <c r="AO476" i="18"/>
  <c r="AP476" i="18" s="1"/>
  <c r="AS475" i="18"/>
  <c r="AQ475" i="18"/>
  <c r="AO475" i="18"/>
  <c r="AP475" i="18" s="1"/>
  <c r="AR475" i="18" s="1"/>
  <c r="AQ474" i="18"/>
  <c r="AO474" i="18"/>
  <c r="AP474" i="18" s="1"/>
  <c r="AR474" i="18" s="1"/>
  <c r="AQ473" i="18"/>
  <c r="AO473" i="18"/>
  <c r="AP473" i="18" s="1"/>
  <c r="AR473" i="18" s="1"/>
  <c r="AQ472" i="18"/>
  <c r="AO472" i="18"/>
  <c r="AP472" i="18" s="1"/>
  <c r="AR472" i="18" s="1"/>
  <c r="AQ471" i="18"/>
  <c r="AO471" i="18"/>
  <c r="AP471" i="18" s="1"/>
  <c r="AR471" i="18" s="1"/>
  <c r="AQ470" i="18"/>
  <c r="AO470" i="18"/>
  <c r="AP470" i="18" s="1"/>
  <c r="AR470" i="18" s="1"/>
  <c r="AQ469" i="18"/>
  <c r="AO469" i="18"/>
  <c r="AP469" i="18" s="1"/>
  <c r="AR469" i="18" s="1"/>
  <c r="AQ468" i="18"/>
  <c r="AO468" i="18"/>
  <c r="AP468" i="18" s="1"/>
  <c r="AR468" i="18" s="1"/>
  <c r="AQ467" i="18"/>
  <c r="AO467" i="18"/>
  <c r="AP467" i="18" s="1"/>
  <c r="AR467" i="18" s="1"/>
  <c r="AQ466" i="18"/>
  <c r="AO466" i="18"/>
  <c r="AP466" i="18" s="1"/>
  <c r="AR466" i="18" s="1"/>
  <c r="AO465" i="18"/>
  <c r="AQ465" i="18" s="1"/>
  <c r="AS464" i="18"/>
  <c r="AQ464" i="18"/>
  <c r="AP464" i="18"/>
  <c r="AO464" i="18"/>
  <c r="AQ463" i="18"/>
  <c r="AP463" i="18"/>
  <c r="AR463" i="18" s="1"/>
  <c r="AO463" i="18"/>
  <c r="AQ462" i="18"/>
  <c r="AP462" i="18"/>
  <c r="AR462" i="18" s="1"/>
  <c r="AO462" i="18"/>
  <c r="AQ461" i="18"/>
  <c r="AP461" i="18"/>
  <c r="AR461" i="18" s="1"/>
  <c r="AO461" i="18"/>
  <c r="AQ460" i="18"/>
  <c r="AP460" i="18"/>
  <c r="AR460" i="18" s="1"/>
  <c r="AO460" i="18"/>
  <c r="AQ459" i="18"/>
  <c r="AP459" i="18"/>
  <c r="AR459" i="18" s="1"/>
  <c r="AO459" i="18"/>
  <c r="AQ458" i="18"/>
  <c r="AP458" i="18"/>
  <c r="AR458" i="18" s="1"/>
  <c r="AO458" i="18"/>
  <c r="AQ457" i="18"/>
  <c r="AP457" i="18"/>
  <c r="AR457" i="18" s="1"/>
  <c r="AO457" i="18"/>
  <c r="AQ456" i="18"/>
  <c r="AP456" i="18"/>
  <c r="AR456" i="18" s="1"/>
  <c r="AO456" i="18"/>
  <c r="AQ455" i="18"/>
  <c r="AP455" i="18"/>
  <c r="AR455" i="18" s="1"/>
  <c r="AO455" i="18"/>
  <c r="AQ454" i="18"/>
  <c r="AP454" i="18"/>
  <c r="AR454" i="18" s="1"/>
  <c r="AO454" i="18"/>
  <c r="AQ453" i="18"/>
  <c r="AP453" i="18"/>
  <c r="AT464" i="18" s="1"/>
  <c r="AO453" i="18"/>
  <c r="AQ452" i="18"/>
  <c r="AP452" i="18"/>
  <c r="AR452" i="18" s="1"/>
  <c r="AO452" i="18"/>
  <c r="AS451" i="18"/>
  <c r="AO451" i="18"/>
  <c r="AQ451" i="18" s="1"/>
  <c r="AO450" i="18"/>
  <c r="AQ450" i="18" s="1"/>
  <c r="AO449" i="18"/>
  <c r="AQ449" i="18" s="1"/>
  <c r="AO448" i="18"/>
  <c r="AQ448" i="18" s="1"/>
  <c r="AO447" i="18"/>
  <c r="AQ447" i="18" s="1"/>
  <c r="AO446" i="18"/>
  <c r="AQ446" i="18" s="1"/>
  <c r="AO445" i="18"/>
  <c r="AQ445" i="18" s="1"/>
  <c r="AO444" i="18"/>
  <c r="AQ444" i="18" s="1"/>
  <c r="AO443" i="18"/>
  <c r="AQ443" i="18" s="1"/>
  <c r="AO442" i="18"/>
  <c r="AQ442" i="18" s="1"/>
  <c r="AO441" i="18"/>
  <c r="AQ441" i="18" s="1"/>
  <c r="AO440" i="18"/>
  <c r="AQ440" i="18" s="1"/>
  <c r="AT435" i="18"/>
  <c r="AS435" i="18"/>
  <c r="AT375" i="18"/>
  <c r="AO351" i="18"/>
  <c r="AO435" i="18"/>
  <c r="AS434" i="18"/>
  <c r="AO434" i="18"/>
  <c r="AP434" i="18" s="1"/>
  <c r="AR434" i="18" s="1"/>
  <c r="AQ433" i="18"/>
  <c r="AO433" i="18"/>
  <c r="AP433" i="18" s="1"/>
  <c r="AR433" i="18" s="1"/>
  <c r="AO432" i="18"/>
  <c r="AP432" i="18" s="1"/>
  <c r="AR432" i="18" s="1"/>
  <c r="AO431" i="18"/>
  <c r="AP431" i="18" s="1"/>
  <c r="AR431" i="18" s="1"/>
  <c r="AO430" i="18"/>
  <c r="AP430" i="18" s="1"/>
  <c r="AR430" i="18" s="1"/>
  <c r="AO429" i="18"/>
  <c r="AP429" i="18" s="1"/>
  <c r="AR429" i="18" s="1"/>
  <c r="AO428" i="18"/>
  <c r="AP428" i="18" s="1"/>
  <c r="AR428" i="18" s="1"/>
  <c r="AO427" i="18"/>
  <c r="AP427" i="18" s="1"/>
  <c r="AR427" i="18" s="1"/>
  <c r="AO426" i="18"/>
  <c r="AP426" i="18" s="1"/>
  <c r="AR426" i="18" s="1"/>
  <c r="AO425" i="18"/>
  <c r="AP425" i="18" s="1"/>
  <c r="AR425" i="18" s="1"/>
  <c r="AO424" i="18"/>
  <c r="AP424" i="18" s="1"/>
  <c r="AR424" i="18" s="1"/>
  <c r="AS423" i="18"/>
  <c r="AO423" i="18"/>
  <c r="AP423" i="18" s="1"/>
  <c r="AO422" i="18"/>
  <c r="AP422" i="18" s="1"/>
  <c r="AR422" i="18" s="1"/>
  <c r="AO421" i="18"/>
  <c r="AP421" i="18" s="1"/>
  <c r="AR421" i="18" s="1"/>
  <c r="AQ420" i="18"/>
  <c r="AO420" i="18"/>
  <c r="AP420" i="18" s="1"/>
  <c r="AR420" i="18" s="1"/>
  <c r="AO419" i="18"/>
  <c r="AP419" i="18" s="1"/>
  <c r="AR419" i="18" s="1"/>
  <c r="AO418" i="18"/>
  <c r="AP418" i="18" s="1"/>
  <c r="AR418" i="18" s="1"/>
  <c r="AO417" i="18"/>
  <c r="AP417" i="18" s="1"/>
  <c r="AR417" i="18" s="1"/>
  <c r="AQ416" i="18"/>
  <c r="AO416" i="18"/>
  <c r="AP416" i="18" s="1"/>
  <c r="AR416" i="18" s="1"/>
  <c r="AO415" i="18"/>
  <c r="AP415" i="18" s="1"/>
  <c r="AR415" i="18" s="1"/>
  <c r="AO414" i="18"/>
  <c r="AP414" i="18" s="1"/>
  <c r="AR414" i="18" s="1"/>
  <c r="AO413" i="18"/>
  <c r="AP413" i="18" s="1"/>
  <c r="AR413" i="18" s="1"/>
  <c r="AQ412" i="18"/>
  <c r="AO412" i="18"/>
  <c r="AP412" i="18" s="1"/>
  <c r="AS411" i="18"/>
  <c r="AO411" i="18"/>
  <c r="AP411" i="18" s="1"/>
  <c r="AR411" i="18" s="1"/>
  <c r="AQ410" i="18"/>
  <c r="AO410" i="18"/>
  <c r="AP410" i="18" s="1"/>
  <c r="AR410" i="18" s="1"/>
  <c r="AO409" i="18"/>
  <c r="AP409" i="18" s="1"/>
  <c r="AR409" i="18" s="1"/>
  <c r="AO408" i="18"/>
  <c r="AP408" i="18" s="1"/>
  <c r="AR408" i="18" s="1"/>
  <c r="AO407" i="18"/>
  <c r="AP407" i="18" s="1"/>
  <c r="AR407" i="18" s="1"/>
  <c r="AO406" i="18"/>
  <c r="AP406" i="18" s="1"/>
  <c r="AR406" i="18" s="1"/>
  <c r="AO405" i="18"/>
  <c r="AP405" i="18" s="1"/>
  <c r="AR405" i="18" s="1"/>
  <c r="AO404" i="18"/>
  <c r="AP404" i="18" s="1"/>
  <c r="AR404" i="18" s="1"/>
  <c r="AO403" i="18"/>
  <c r="AP403" i="18" s="1"/>
  <c r="AR403" i="18" s="1"/>
  <c r="AO402" i="18"/>
  <c r="AP402" i="18" s="1"/>
  <c r="AR402" i="18" s="1"/>
  <c r="AO401" i="18"/>
  <c r="AP401" i="18" s="1"/>
  <c r="AR401" i="18" s="1"/>
  <c r="AO400" i="18"/>
  <c r="AP400" i="18" s="1"/>
  <c r="AO399" i="18"/>
  <c r="AP399" i="18" s="1"/>
  <c r="AR399" i="18" s="1"/>
  <c r="AS398" i="18"/>
  <c r="AO398" i="18"/>
  <c r="AP398" i="18" s="1"/>
  <c r="AR398" i="18" s="1"/>
  <c r="AO397" i="18"/>
  <c r="AP397" i="18" s="1"/>
  <c r="AR397" i="18" s="1"/>
  <c r="AO396" i="18"/>
  <c r="AP396" i="18" s="1"/>
  <c r="AR396" i="18" s="1"/>
  <c r="AQ395" i="18"/>
  <c r="AO395" i="18"/>
  <c r="AP395" i="18" s="1"/>
  <c r="AR395" i="18" s="1"/>
  <c r="AO394" i="18"/>
  <c r="AP394" i="18" s="1"/>
  <c r="AR394" i="18" s="1"/>
  <c r="AO393" i="18"/>
  <c r="AP393" i="18" s="1"/>
  <c r="AR393" i="18" s="1"/>
  <c r="AO392" i="18"/>
  <c r="AP392" i="18" s="1"/>
  <c r="AR392" i="18" s="1"/>
  <c r="AQ391" i="18"/>
  <c r="AO391" i="18"/>
  <c r="AP391" i="18" s="1"/>
  <c r="AR391" i="18" s="1"/>
  <c r="AO390" i="18"/>
  <c r="AP390" i="18" s="1"/>
  <c r="AR390" i="18" s="1"/>
  <c r="AO389" i="18"/>
  <c r="AP389" i="18" s="1"/>
  <c r="AR389" i="18" s="1"/>
  <c r="AO388" i="18"/>
  <c r="AP388" i="18" s="1"/>
  <c r="AR388" i="18" s="1"/>
  <c r="AQ387" i="18"/>
  <c r="AO387" i="18"/>
  <c r="AP387" i="18" s="1"/>
  <c r="AS386" i="18"/>
  <c r="AO386" i="18"/>
  <c r="AP386" i="18" s="1"/>
  <c r="AR386" i="18" s="1"/>
  <c r="AQ385" i="18"/>
  <c r="AO385" i="18"/>
  <c r="AP385" i="18" s="1"/>
  <c r="AR385" i="18" s="1"/>
  <c r="AO384" i="18"/>
  <c r="AP384" i="18" s="1"/>
  <c r="AR384" i="18" s="1"/>
  <c r="AO383" i="18"/>
  <c r="AP383" i="18" s="1"/>
  <c r="AR383" i="18" s="1"/>
  <c r="AQ382" i="18"/>
  <c r="AO382" i="18"/>
  <c r="AP382" i="18" s="1"/>
  <c r="AR382" i="18" s="1"/>
  <c r="AO381" i="18"/>
  <c r="AP381" i="18" s="1"/>
  <c r="AR381" i="18" s="1"/>
  <c r="AO380" i="18"/>
  <c r="AP380" i="18" s="1"/>
  <c r="AR380" i="18" s="1"/>
  <c r="AR379" i="18"/>
  <c r="AO379" i="18"/>
  <c r="AP379" i="18" s="1"/>
  <c r="AQ378" i="18"/>
  <c r="AO378" i="18"/>
  <c r="AP378" i="18" s="1"/>
  <c r="AR378" i="18" s="1"/>
  <c r="AO377" i="18"/>
  <c r="AQ377" i="18" s="1"/>
  <c r="AQ376" i="18"/>
  <c r="AP376" i="18"/>
  <c r="AR376" i="18" s="1"/>
  <c r="AO376" i="18"/>
  <c r="AS375" i="18"/>
  <c r="AO375" i="18"/>
  <c r="AQ375" i="18" s="1"/>
  <c r="AO374" i="18"/>
  <c r="AQ374" i="18" s="1"/>
  <c r="AO373" i="18"/>
  <c r="AQ373" i="18" s="1"/>
  <c r="AO372" i="18"/>
  <c r="AQ372" i="18" s="1"/>
  <c r="AO371" i="18"/>
  <c r="AQ371" i="18" s="1"/>
  <c r="AO370" i="18"/>
  <c r="AQ370" i="18" s="1"/>
  <c r="AO369" i="18"/>
  <c r="AQ369" i="18" s="1"/>
  <c r="AO368" i="18"/>
  <c r="AQ368" i="18" s="1"/>
  <c r="AO367" i="18"/>
  <c r="AQ367" i="18" s="1"/>
  <c r="AO366" i="18"/>
  <c r="AQ366" i="18" s="1"/>
  <c r="AO365" i="18"/>
  <c r="AQ365" i="18" s="1"/>
  <c r="AO364" i="18"/>
  <c r="AQ364" i="18" s="1"/>
  <c r="AO363" i="18"/>
  <c r="AQ363" i="18" s="1"/>
  <c r="AS362" i="18"/>
  <c r="AP362" i="18"/>
  <c r="AR362" i="18" s="1"/>
  <c r="AO362" i="18"/>
  <c r="AQ362" i="18" s="1"/>
  <c r="AO361" i="18"/>
  <c r="AQ361" i="18" s="1"/>
  <c r="AQ360" i="18"/>
  <c r="AP360" i="18"/>
  <c r="AR360" i="18" s="1"/>
  <c r="AO360" i="18"/>
  <c r="AQ359" i="18"/>
  <c r="AO359" i="18"/>
  <c r="AP359" i="18" s="1"/>
  <c r="AR359" i="18" s="1"/>
  <c r="AP358" i="18"/>
  <c r="AR358" i="18" s="1"/>
  <c r="AO358" i="18"/>
  <c r="AQ358" i="18" s="1"/>
  <c r="AO357" i="18"/>
  <c r="AQ357" i="18" s="1"/>
  <c r="AO356" i="18"/>
  <c r="AP356" i="18" s="1"/>
  <c r="AR356" i="18" s="1"/>
  <c r="AO355" i="18"/>
  <c r="AQ355" i="18" s="1"/>
  <c r="AQ354" i="18"/>
  <c r="AP354" i="18"/>
  <c r="AR354" i="18" s="1"/>
  <c r="AO354" i="18"/>
  <c r="AQ353" i="18"/>
  <c r="AO353" i="18"/>
  <c r="AP353" i="18" s="1"/>
  <c r="AR353" i="18" s="1"/>
  <c r="AP352" i="18"/>
  <c r="AR352" i="18" s="1"/>
  <c r="AO352" i="18"/>
  <c r="AQ352" i="18" s="1"/>
  <c r="AQ351" i="18"/>
  <c r="AP351" i="18"/>
  <c r="AT344" i="18"/>
  <c r="AS344" i="18"/>
  <c r="AT335" i="18"/>
  <c r="AS335" i="18"/>
  <c r="AT323" i="18"/>
  <c r="AS323" i="18"/>
  <c r="AT312" i="18"/>
  <c r="AS312" i="18"/>
  <c r="AT300" i="18"/>
  <c r="AS300" i="18"/>
  <c r="AS287" i="18"/>
  <c r="AT275" i="18"/>
  <c r="AS275" i="18"/>
  <c r="AT264" i="18"/>
  <c r="AS264" i="18"/>
  <c r="AT251" i="18"/>
  <c r="AS251" i="18"/>
  <c r="AO240" i="18"/>
  <c r="AQ240" i="18" s="1"/>
  <c r="AP347" i="18"/>
  <c r="AR347" i="18" s="1"/>
  <c r="AO347" i="18"/>
  <c r="AQ347" i="18" s="1"/>
  <c r="AP346" i="18"/>
  <c r="AR346" i="18" s="1"/>
  <c r="AO346" i="18"/>
  <c r="AQ346" i="18" s="1"/>
  <c r="AO345" i="18"/>
  <c r="AQ345" i="18" s="1"/>
  <c r="AR344" i="18"/>
  <c r="AP344" i="18"/>
  <c r="AO344" i="18"/>
  <c r="AQ344" i="18" s="1"/>
  <c r="AO343" i="18"/>
  <c r="AQ343" i="18" s="1"/>
  <c r="AO342" i="18"/>
  <c r="AQ342" i="18" s="1"/>
  <c r="AO341" i="18"/>
  <c r="AQ341" i="18" s="1"/>
  <c r="AO340" i="18"/>
  <c r="AQ340" i="18" s="1"/>
  <c r="AP339" i="18"/>
  <c r="AR339" i="18" s="1"/>
  <c r="AO339" i="18"/>
  <c r="AQ339" i="18" s="1"/>
  <c r="AP338" i="18"/>
  <c r="AR338" i="18" s="1"/>
  <c r="AO338" i="18"/>
  <c r="AQ338" i="18" s="1"/>
  <c r="AO337" i="18"/>
  <c r="AQ337" i="18" s="1"/>
  <c r="AP336" i="18"/>
  <c r="AR336" i="18" s="1"/>
  <c r="AO336" i="18"/>
  <c r="AQ336" i="18" s="1"/>
  <c r="AO335" i="18"/>
  <c r="AQ335" i="18" s="1"/>
  <c r="AO334" i="18"/>
  <c r="AQ334" i="18" s="1"/>
  <c r="AO333" i="18"/>
  <c r="AQ333" i="18" s="1"/>
  <c r="AO332" i="18"/>
  <c r="AQ332" i="18" s="1"/>
  <c r="AP331" i="18"/>
  <c r="AR331" i="18" s="1"/>
  <c r="AO331" i="18"/>
  <c r="AQ331" i="18" s="1"/>
  <c r="AP330" i="18"/>
  <c r="AR330" i="18" s="1"/>
  <c r="AO330" i="18"/>
  <c r="AQ330" i="18" s="1"/>
  <c r="AO329" i="18"/>
  <c r="AQ329" i="18" s="1"/>
  <c r="AP328" i="18"/>
  <c r="AR328" i="18" s="1"/>
  <c r="AO328" i="18"/>
  <c r="AQ328" i="18" s="1"/>
  <c r="AO327" i="18"/>
  <c r="AQ327" i="18" s="1"/>
  <c r="AO326" i="18"/>
  <c r="AQ326" i="18" s="1"/>
  <c r="AO325" i="18"/>
  <c r="AQ325" i="18" s="1"/>
  <c r="AO324" i="18"/>
  <c r="AQ324" i="18" s="1"/>
  <c r="AP323" i="18"/>
  <c r="AR323" i="18" s="1"/>
  <c r="AO323" i="18"/>
  <c r="AQ323" i="18" s="1"/>
  <c r="AP322" i="18"/>
  <c r="AR322" i="18" s="1"/>
  <c r="AO322" i="18"/>
  <c r="AQ322" i="18" s="1"/>
  <c r="AP321" i="18"/>
  <c r="AR321" i="18" s="1"/>
  <c r="AO321" i="18"/>
  <c r="AQ321" i="18" s="1"/>
  <c r="AP320" i="18"/>
  <c r="AR320" i="18" s="1"/>
  <c r="AO320" i="18"/>
  <c r="AQ320" i="18" s="1"/>
  <c r="AO319" i="18"/>
  <c r="AQ319" i="18" s="1"/>
  <c r="AO318" i="18"/>
  <c r="AQ318" i="18" s="1"/>
  <c r="AO317" i="18"/>
  <c r="AQ317" i="18" s="1"/>
  <c r="AP316" i="18"/>
  <c r="AR316" i="18" s="1"/>
  <c r="AO316" i="18"/>
  <c r="AQ316" i="18" s="1"/>
  <c r="AP315" i="18"/>
  <c r="AR315" i="18" s="1"/>
  <c r="AO315" i="18"/>
  <c r="AQ315" i="18" s="1"/>
  <c r="AP314" i="18"/>
  <c r="AR314" i="18" s="1"/>
  <c r="AO314" i="18"/>
  <c r="AQ314" i="18" s="1"/>
  <c r="AP313" i="18"/>
  <c r="AR313" i="18" s="1"/>
  <c r="AO313" i="18"/>
  <c r="AQ313" i="18" s="1"/>
  <c r="AP312" i="18"/>
  <c r="AR312" i="18" s="1"/>
  <c r="AO312" i="18"/>
  <c r="AQ312" i="18" s="1"/>
  <c r="AR311" i="18"/>
  <c r="AP311" i="18"/>
  <c r="AO311" i="18"/>
  <c r="AQ311" i="18" s="1"/>
  <c r="AO310" i="18"/>
  <c r="AQ310" i="18" s="1"/>
  <c r="AO309" i="18"/>
  <c r="AQ309" i="18" s="1"/>
  <c r="AO308" i="18"/>
  <c r="AQ308" i="18" s="1"/>
  <c r="AP307" i="18"/>
  <c r="AR307" i="18" s="1"/>
  <c r="AO307" i="18"/>
  <c r="AQ307" i="18" s="1"/>
  <c r="AP306" i="18"/>
  <c r="AR306" i="18" s="1"/>
  <c r="AO306" i="18"/>
  <c r="AQ306" i="18" s="1"/>
  <c r="AP305" i="18"/>
  <c r="AR305" i="18" s="1"/>
  <c r="AO305" i="18"/>
  <c r="AQ305" i="18" s="1"/>
  <c r="AP304" i="18"/>
  <c r="AR304" i="18" s="1"/>
  <c r="AO304" i="18"/>
  <c r="AQ304" i="18" s="1"/>
  <c r="AO303" i="18"/>
  <c r="AQ303" i="18" s="1"/>
  <c r="AP302" i="18"/>
  <c r="AR302" i="18" s="1"/>
  <c r="AO302" i="18"/>
  <c r="AQ302" i="18" s="1"/>
  <c r="AO301" i="18"/>
  <c r="AQ301" i="18" s="1"/>
  <c r="AP300" i="18"/>
  <c r="AO300" i="18"/>
  <c r="AQ300" i="18" s="1"/>
  <c r="AP299" i="18"/>
  <c r="AR299" i="18" s="1"/>
  <c r="AO299" i="18"/>
  <c r="AQ299" i="18" s="1"/>
  <c r="AP298" i="18"/>
  <c r="AR298" i="18" s="1"/>
  <c r="AO298" i="18"/>
  <c r="AQ298" i="18" s="1"/>
  <c r="AP297" i="18"/>
  <c r="AR297" i="18" s="1"/>
  <c r="AO297" i="18"/>
  <c r="AQ297" i="18" s="1"/>
  <c r="AP296" i="18"/>
  <c r="AR296" i="18" s="1"/>
  <c r="AO296" i="18"/>
  <c r="AQ296" i="18" s="1"/>
  <c r="AR295" i="18"/>
  <c r="AP295" i="18"/>
  <c r="AO295" i="18"/>
  <c r="AQ295" i="18" s="1"/>
  <c r="AO294" i="18"/>
  <c r="AQ294" i="18" s="1"/>
  <c r="AO293" i="18"/>
  <c r="AQ293" i="18" s="1"/>
  <c r="AO292" i="18"/>
  <c r="AQ292" i="18" s="1"/>
  <c r="AO291" i="18"/>
  <c r="AQ291" i="18" s="1"/>
  <c r="AP290" i="18"/>
  <c r="AR290" i="18" s="1"/>
  <c r="AO290" i="18"/>
  <c r="AQ290" i="18" s="1"/>
  <c r="AO289" i="18"/>
  <c r="AQ289" i="18" s="1"/>
  <c r="AO288" i="18"/>
  <c r="AQ288" i="18" s="1"/>
  <c r="AO287" i="18"/>
  <c r="AQ287" i="18" s="1"/>
  <c r="AO286" i="18"/>
  <c r="AQ286" i="18" s="1"/>
  <c r="AO285" i="18"/>
  <c r="AQ285" i="18" s="1"/>
  <c r="AO284" i="18"/>
  <c r="AQ284" i="18" s="1"/>
  <c r="AO283" i="18"/>
  <c r="AQ283" i="18" s="1"/>
  <c r="AP282" i="18"/>
  <c r="AR282" i="18" s="1"/>
  <c r="AO282" i="18"/>
  <c r="AQ282" i="18" s="1"/>
  <c r="AO281" i="18"/>
  <c r="AQ281" i="18" s="1"/>
  <c r="AO280" i="18"/>
  <c r="AQ280" i="18" s="1"/>
  <c r="AO279" i="18"/>
  <c r="AQ279" i="18" s="1"/>
  <c r="AO278" i="18"/>
  <c r="AQ278" i="18" s="1"/>
  <c r="AO277" i="18"/>
  <c r="AQ277" i="18" s="1"/>
  <c r="AO276" i="18"/>
  <c r="AQ276" i="18" s="1"/>
  <c r="AO275" i="18"/>
  <c r="AQ275" i="18" s="1"/>
  <c r="AP274" i="18"/>
  <c r="AR274" i="18" s="1"/>
  <c r="AO274" i="18"/>
  <c r="AQ274" i="18" s="1"/>
  <c r="AO273" i="18"/>
  <c r="AQ273" i="18" s="1"/>
  <c r="AO272" i="18"/>
  <c r="AQ272" i="18" s="1"/>
  <c r="AO271" i="18"/>
  <c r="AQ271" i="18" s="1"/>
  <c r="AO270" i="18"/>
  <c r="AQ270" i="18" s="1"/>
  <c r="AO269" i="18"/>
  <c r="AQ269" i="18" s="1"/>
  <c r="AO268" i="18"/>
  <c r="AQ268" i="18" s="1"/>
  <c r="AO267" i="18"/>
  <c r="AQ267" i="18" s="1"/>
  <c r="AO266" i="18"/>
  <c r="AQ266" i="18" s="1"/>
  <c r="AO265" i="18"/>
  <c r="AQ265" i="18" s="1"/>
  <c r="AO264" i="18"/>
  <c r="AQ264" i="18" s="1"/>
  <c r="AO263" i="18"/>
  <c r="AQ263" i="18" s="1"/>
  <c r="AO262" i="18"/>
  <c r="AQ262" i="18" s="1"/>
  <c r="AO261" i="18"/>
  <c r="AQ261" i="18" s="1"/>
  <c r="AO260" i="18"/>
  <c r="AP260" i="18" s="1"/>
  <c r="AR260" i="18" s="1"/>
  <c r="AO259" i="18"/>
  <c r="AQ259" i="18" s="1"/>
  <c r="AO258" i="18"/>
  <c r="AP258" i="18" s="1"/>
  <c r="AR258" i="18" s="1"/>
  <c r="AO257" i="18"/>
  <c r="AQ257" i="18" s="1"/>
  <c r="AO256" i="18"/>
  <c r="AP256" i="18" s="1"/>
  <c r="AR256" i="18" s="1"/>
  <c r="AO255" i="18"/>
  <c r="AQ255" i="18" s="1"/>
  <c r="AO254" i="18"/>
  <c r="AP254" i="18" s="1"/>
  <c r="AR254" i="18" s="1"/>
  <c r="AO253" i="18"/>
  <c r="AQ253" i="18" s="1"/>
  <c r="AO252" i="18"/>
  <c r="AP252" i="18" s="1"/>
  <c r="AR252" i="18" s="1"/>
  <c r="AO251" i="18"/>
  <c r="AQ251" i="18" s="1"/>
  <c r="AO250" i="18"/>
  <c r="AP250" i="18" s="1"/>
  <c r="AR250" i="18" s="1"/>
  <c r="AO249" i="18"/>
  <c r="AQ249" i="18" s="1"/>
  <c r="AO248" i="18"/>
  <c r="AP248" i="18" s="1"/>
  <c r="AR248" i="18" s="1"/>
  <c r="AO247" i="18"/>
  <c r="AP247" i="18" s="1"/>
  <c r="AR247" i="18" s="1"/>
  <c r="AO246" i="18"/>
  <c r="AQ246" i="18" s="1"/>
  <c r="AO245" i="18"/>
  <c r="AP245" i="18" s="1"/>
  <c r="AR245" i="18" s="1"/>
  <c r="AO244" i="18"/>
  <c r="AQ244" i="18" s="1"/>
  <c r="AO243" i="18"/>
  <c r="AP243" i="18" s="1"/>
  <c r="AR243" i="18" s="1"/>
  <c r="AO242" i="18"/>
  <c r="AQ242" i="18" s="1"/>
  <c r="AO241" i="18"/>
  <c r="AP241" i="18" s="1"/>
  <c r="AR241" i="18" s="1"/>
  <c r="AY167" i="18"/>
  <c r="AY168" i="18" s="1"/>
  <c r="AS236" i="18"/>
  <c r="AY125" i="18"/>
  <c r="AY130" i="18" s="1"/>
  <c r="AY135" i="18" s="1"/>
  <c r="AY137" i="18" s="1"/>
  <c r="AY140" i="18" s="1"/>
  <c r="AY146" i="18" s="1"/>
  <c r="AY147" i="18" s="1"/>
  <c r="AY148" i="18" s="1"/>
  <c r="AY149" i="18" s="1"/>
  <c r="AY151" i="18" s="1"/>
  <c r="AY154" i="18" s="1"/>
  <c r="AY155" i="18" s="1"/>
  <c r="AY157" i="18" s="1"/>
  <c r="AO157" i="18" s="1"/>
  <c r="AO122" i="18"/>
  <c r="AP49" i="20" l="1"/>
  <c r="AR49" i="20" s="1"/>
  <c r="AQ49" i="20"/>
  <c r="AO50" i="20"/>
  <c r="AP173" i="20"/>
  <c r="AQ173" i="20"/>
  <c r="AO174" i="20"/>
  <c r="AQ22" i="20"/>
  <c r="AP22" i="20"/>
  <c r="AO23" i="20"/>
  <c r="AP22" i="19"/>
  <c r="AR22" i="19" s="1"/>
  <c r="AQ22" i="19"/>
  <c r="AU24" i="19"/>
  <c r="AX23" i="19"/>
  <c r="AO23" i="19"/>
  <c r="AP26" i="19"/>
  <c r="AQ26" i="19"/>
  <c r="AO27" i="19"/>
  <c r="AP541" i="18"/>
  <c r="AR541" i="18" s="1"/>
  <c r="AT540" i="18"/>
  <c r="AT541" i="18" s="1"/>
  <c r="AR529" i="18"/>
  <c r="AT589" i="18"/>
  <c r="AT590" i="18" s="1"/>
  <c r="AR578" i="18"/>
  <c r="AT576" i="18"/>
  <c r="AT577" i="18" s="1"/>
  <c r="AP542" i="18"/>
  <c r="AP543" i="18"/>
  <c r="AR543" i="18" s="1"/>
  <c r="AP544" i="18"/>
  <c r="AR544" i="18" s="1"/>
  <c r="AP545" i="18"/>
  <c r="AR545" i="18" s="1"/>
  <c r="AP546" i="18"/>
  <c r="AR546" i="18" s="1"/>
  <c r="AP547" i="18"/>
  <c r="AR547" i="18" s="1"/>
  <c r="AP548" i="18"/>
  <c r="AR548" i="18" s="1"/>
  <c r="AP549" i="18"/>
  <c r="AR549" i="18" s="1"/>
  <c r="AP550" i="18"/>
  <c r="AR550" i="18" s="1"/>
  <c r="AP551" i="18"/>
  <c r="AR551" i="18" s="1"/>
  <c r="AP552" i="18"/>
  <c r="AR552" i="18" s="1"/>
  <c r="AP553" i="18"/>
  <c r="AP577" i="18"/>
  <c r="AR577" i="18" s="1"/>
  <c r="AP591" i="18"/>
  <c r="AR591" i="18" s="1"/>
  <c r="AP592" i="18"/>
  <c r="AR592" i="18" s="1"/>
  <c r="AP593" i="18"/>
  <c r="AR593" i="18" s="1"/>
  <c r="AP594" i="18"/>
  <c r="AR594" i="18" s="1"/>
  <c r="AP595" i="18"/>
  <c r="AR595" i="18" s="1"/>
  <c r="AP596" i="18"/>
  <c r="AR596" i="18" s="1"/>
  <c r="AP597" i="18"/>
  <c r="AR597" i="18" s="1"/>
  <c r="AP598" i="18"/>
  <c r="AR598" i="18" s="1"/>
  <c r="AR476" i="18"/>
  <c r="AT500" i="18"/>
  <c r="AR489" i="18"/>
  <c r="AR501" i="18"/>
  <c r="AT512" i="18"/>
  <c r="AP440" i="18"/>
  <c r="AP441" i="18"/>
  <c r="AR441" i="18" s="1"/>
  <c r="AP442" i="18"/>
  <c r="AR442" i="18" s="1"/>
  <c r="AP443" i="18"/>
  <c r="AR443" i="18" s="1"/>
  <c r="AP444" i="18"/>
  <c r="AR444" i="18" s="1"/>
  <c r="AP445" i="18"/>
  <c r="AR445" i="18" s="1"/>
  <c r="AP446" i="18"/>
  <c r="AR446" i="18" s="1"/>
  <c r="AP447" i="18"/>
  <c r="AR447" i="18" s="1"/>
  <c r="AP448" i="18"/>
  <c r="AR448" i="18" s="1"/>
  <c r="AP449" i="18"/>
  <c r="AR449" i="18" s="1"/>
  <c r="AP450" i="18"/>
  <c r="AR450" i="18" s="1"/>
  <c r="AP451" i="18"/>
  <c r="AR451" i="18" s="1"/>
  <c r="AR453" i="18"/>
  <c r="AR464" i="18"/>
  <c r="AP465" i="18"/>
  <c r="AR465" i="18" s="1"/>
  <c r="AQ476" i="18"/>
  <c r="AP477" i="18"/>
  <c r="AR477" i="18" s="1"/>
  <c r="AP478" i="18"/>
  <c r="AR478" i="18" s="1"/>
  <c r="AP479" i="18"/>
  <c r="AR479" i="18" s="1"/>
  <c r="AP480" i="18"/>
  <c r="AR480" i="18" s="1"/>
  <c r="AP481" i="18"/>
  <c r="AP482" i="18"/>
  <c r="AR482" i="18" s="1"/>
  <c r="AP483" i="18"/>
  <c r="AR483" i="18" s="1"/>
  <c r="AP484" i="18"/>
  <c r="AR484" i="18" s="1"/>
  <c r="AP485" i="18"/>
  <c r="AR485" i="18" s="1"/>
  <c r="AP486" i="18"/>
  <c r="AR486" i="18" s="1"/>
  <c r="AP487" i="18"/>
  <c r="AR487" i="18" s="1"/>
  <c r="AQ489" i="18"/>
  <c r="AQ490" i="18"/>
  <c r="AQ491" i="18"/>
  <c r="AQ492" i="18"/>
  <c r="AQ493" i="18"/>
  <c r="AQ494" i="18"/>
  <c r="AQ495" i="18"/>
  <c r="AQ496" i="18"/>
  <c r="AQ497" i="18"/>
  <c r="AQ498" i="18"/>
  <c r="AQ499" i="18"/>
  <c r="AQ500" i="18"/>
  <c r="AR512" i="18"/>
  <c r="AQ524" i="18"/>
  <c r="AQ379" i="18"/>
  <c r="AQ383" i="18"/>
  <c r="AQ393" i="18"/>
  <c r="AQ414" i="18"/>
  <c r="AQ422" i="18"/>
  <c r="AQ427" i="18"/>
  <c r="AQ429" i="18"/>
  <c r="AQ431" i="18"/>
  <c r="AP355" i="18"/>
  <c r="AR355" i="18" s="1"/>
  <c r="AP357" i="18"/>
  <c r="AR357" i="18" s="1"/>
  <c r="AP361" i="18"/>
  <c r="AR361" i="18" s="1"/>
  <c r="AP377" i="18"/>
  <c r="AR377" i="18" s="1"/>
  <c r="AQ389" i="18"/>
  <c r="AQ397" i="18"/>
  <c r="AQ418" i="18"/>
  <c r="AQ426" i="18"/>
  <c r="AQ428" i="18"/>
  <c r="AQ430" i="18"/>
  <c r="AQ432" i="18"/>
  <c r="AQ434" i="18"/>
  <c r="AT362" i="18"/>
  <c r="AQ356" i="18"/>
  <c r="AR351" i="18"/>
  <c r="AP363" i="18"/>
  <c r="AR363" i="18" s="1"/>
  <c r="AP364" i="18"/>
  <c r="AP365" i="18"/>
  <c r="AR365" i="18" s="1"/>
  <c r="AP366" i="18"/>
  <c r="AR366" i="18" s="1"/>
  <c r="AP367" i="18"/>
  <c r="AR367" i="18" s="1"/>
  <c r="AP368" i="18"/>
  <c r="AR368" i="18" s="1"/>
  <c r="AP369" i="18"/>
  <c r="AR369" i="18" s="1"/>
  <c r="AP370" i="18"/>
  <c r="AR370" i="18" s="1"/>
  <c r="AP371" i="18"/>
  <c r="AR371" i="18" s="1"/>
  <c r="AP372" i="18"/>
  <c r="AR372" i="18" s="1"/>
  <c r="AP373" i="18"/>
  <c r="AR373" i="18" s="1"/>
  <c r="AP374" i="18"/>
  <c r="AR374" i="18" s="1"/>
  <c r="AP375" i="18"/>
  <c r="AQ380" i="18"/>
  <c r="AQ388" i="18"/>
  <c r="AQ390" i="18"/>
  <c r="AQ392" i="18"/>
  <c r="AQ394" i="18"/>
  <c r="AQ396" i="18"/>
  <c r="AQ398" i="18"/>
  <c r="AT411" i="18"/>
  <c r="AR400" i="18"/>
  <c r="AQ413" i="18"/>
  <c r="AQ415" i="18"/>
  <c r="AQ417" i="18"/>
  <c r="AQ419" i="18"/>
  <c r="AQ421" i="18"/>
  <c r="AQ423" i="18"/>
  <c r="AR387" i="18"/>
  <c r="AT398" i="18"/>
  <c r="AQ400" i="18"/>
  <c r="AQ402" i="18"/>
  <c r="AQ404" i="18"/>
  <c r="AQ406" i="18"/>
  <c r="AQ408" i="18"/>
  <c r="AR412" i="18"/>
  <c r="AT423" i="18"/>
  <c r="AQ425" i="18"/>
  <c r="AQ435" i="18"/>
  <c r="AP435" i="18"/>
  <c r="AQ381" i="18"/>
  <c r="AQ384" i="18"/>
  <c r="AQ386" i="18"/>
  <c r="AQ399" i="18"/>
  <c r="AQ401" i="18"/>
  <c r="AQ403" i="18"/>
  <c r="AQ405" i="18"/>
  <c r="AQ407" i="18"/>
  <c r="AQ409" i="18"/>
  <c r="AQ411" i="18"/>
  <c r="AT434" i="18"/>
  <c r="AR423" i="18"/>
  <c r="AQ424" i="18"/>
  <c r="AP318" i="18"/>
  <c r="AR318" i="18" s="1"/>
  <c r="AP324" i="18"/>
  <c r="AR324" i="18" s="1"/>
  <c r="AP326" i="18"/>
  <c r="AR326" i="18" s="1"/>
  <c r="AP335" i="18"/>
  <c r="AR335" i="18" s="1"/>
  <c r="AP340" i="18"/>
  <c r="AR340" i="18" s="1"/>
  <c r="AP342" i="18"/>
  <c r="AR342" i="18" s="1"/>
  <c r="AP327" i="18"/>
  <c r="AR327" i="18" s="1"/>
  <c r="AP332" i="18"/>
  <c r="AR332" i="18" s="1"/>
  <c r="AP334" i="18"/>
  <c r="AR334" i="18" s="1"/>
  <c r="AP343" i="18"/>
  <c r="AR343" i="18" s="1"/>
  <c r="AP278" i="18"/>
  <c r="AR278" i="18" s="1"/>
  <c r="AP294" i="18"/>
  <c r="AR294" i="18" s="1"/>
  <c r="AP301" i="18"/>
  <c r="AR301" i="18" s="1"/>
  <c r="AP303" i="18"/>
  <c r="AR303" i="18" s="1"/>
  <c r="AP308" i="18"/>
  <c r="AR308" i="18" s="1"/>
  <c r="AP310" i="18"/>
  <c r="AR310" i="18" s="1"/>
  <c r="AP317" i="18"/>
  <c r="AR317" i="18" s="1"/>
  <c r="AP319" i="18"/>
  <c r="AR319" i="18" s="1"/>
  <c r="AP325" i="18"/>
  <c r="AR325" i="18" s="1"/>
  <c r="AP329" i="18"/>
  <c r="AR329" i="18" s="1"/>
  <c r="AP333" i="18"/>
  <c r="AR333" i="18" s="1"/>
  <c r="AP337" i="18"/>
  <c r="AR337" i="18" s="1"/>
  <c r="AP341" i="18"/>
  <c r="AR341" i="18" s="1"/>
  <c r="AP345" i="18"/>
  <c r="AR345" i="18" s="1"/>
  <c r="AP270" i="18"/>
  <c r="AR270" i="18" s="1"/>
  <c r="AP286" i="18"/>
  <c r="AR286" i="18" s="1"/>
  <c r="AP309" i="18"/>
  <c r="AR309" i="18" s="1"/>
  <c r="AQ241" i="18"/>
  <c r="AQ243" i="18"/>
  <c r="AQ245" i="18"/>
  <c r="AQ247" i="18"/>
  <c r="AQ248" i="18"/>
  <c r="AQ250" i="18"/>
  <c r="AQ252" i="18"/>
  <c r="AQ254" i="18"/>
  <c r="AQ256" i="18"/>
  <c r="AQ258" i="18"/>
  <c r="AQ260" i="18"/>
  <c r="AP271" i="18"/>
  <c r="AR271" i="18" s="1"/>
  <c r="AP275" i="18"/>
  <c r="AR275" i="18" s="1"/>
  <c r="AP279" i="18"/>
  <c r="AR279" i="18" s="1"/>
  <c r="AP283" i="18"/>
  <c r="AR283" i="18" s="1"/>
  <c r="AP287" i="18"/>
  <c r="AR287" i="18" s="1"/>
  <c r="AP291" i="18"/>
  <c r="AR291" i="18" s="1"/>
  <c r="AR300" i="18"/>
  <c r="AP240" i="18"/>
  <c r="AR240" i="18" s="1"/>
  <c r="AP242" i="18"/>
  <c r="AR242" i="18" s="1"/>
  <c r="AP244" i="18"/>
  <c r="AR244" i="18" s="1"/>
  <c r="AP246" i="18"/>
  <c r="AR246" i="18" s="1"/>
  <c r="AP249" i="18"/>
  <c r="AR249" i="18" s="1"/>
  <c r="AP251" i="18"/>
  <c r="AR251" i="18" s="1"/>
  <c r="AP253" i="18"/>
  <c r="AR253" i="18" s="1"/>
  <c r="AP255" i="18"/>
  <c r="AR255" i="18" s="1"/>
  <c r="AP257" i="18"/>
  <c r="AR257" i="18" s="1"/>
  <c r="AP259" i="18"/>
  <c r="AR259" i="18" s="1"/>
  <c r="AP261" i="18"/>
  <c r="AR261" i="18" s="1"/>
  <c r="AP262" i="18"/>
  <c r="AR262" i="18" s="1"/>
  <c r="AP263" i="18"/>
  <c r="AR263" i="18" s="1"/>
  <c r="AP264" i="18"/>
  <c r="AR264" i="18" s="1"/>
  <c r="AP265" i="18"/>
  <c r="AR265" i="18" s="1"/>
  <c r="AP266" i="18"/>
  <c r="AR266" i="18" s="1"/>
  <c r="AP267" i="18"/>
  <c r="AR267" i="18" s="1"/>
  <c r="AP268" i="18"/>
  <c r="AR268" i="18" s="1"/>
  <c r="AP269" i="18"/>
  <c r="AR269" i="18" s="1"/>
  <c r="AP273" i="18"/>
  <c r="AR273" i="18" s="1"/>
  <c r="AP277" i="18"/>
  <c r="AR277" i="18" s="1"/>
  <c r="AP281" i="18"/>
  <c r="AR281" i="18" s="1"/>
  <c r="AP285" i="18"/>
  <c r="AR285" i="18" s="1"/>
  <c r="AP289" i="18"/>
  <c r="AR289" i="18" s="1"/>
  <c r="AP293" i="18"/>
  <c r="AR293" i="18" s="1"/>
  <c r="AP272" i="18"/>
  <c r="AR272" i="18" s="1"/>
  <c r="AP276" i="18"/>
  <c r="AR276" i="18" s="1"/>
  <c r="AP280" i="18"/>
  <c r="AR280" i="18" s="1"/>
  <c r="AP284" i="18"/>
  <c r="AR284" i="18" s="1"/>
  <c r="AP288" i="18"/>
  <c r="AR288" i="18" s="1"/>
  <c r="AP292" i="18"/>
  <c r="AR292" i="18" s="1"/>
  <c r="AY158" i="18"/>
  <c r="AO154" i="18"/>
  <c r="AQ154" i="18" s="1"/>
  <c r="AO150" i="18"/>
  <c r="AQ150" i="18" s="1"/>
  <c r="AO146" i="18"/>
  <c r="AQ146" i="18" s="1"/>
  <c r="AO142" i="18"/>
  <c r="AQ142" i="18" s="1"/>
  <c r="AO138" i="18"/>
  <c r="AP138" i="18" s="1"/>
  <c r="AR138" i="18" s="1"/>
  <c r="AO134" i="18"/>
  <c r="AQ134" i="18" s="1"/>
  <c r="AO130" i="18"/>
  <c r="AQ130" i="18" s="1"/>
  <c r="AO126" i="18"/>
  <c r="AQ126" i="18" s="1"/>
  <c r="AO153" i="18"/>
  <c r="AQ153" i="18" s="1"/>
  <c r="AO149" i="18"/>
  <c r="AQ149" i="18" s="1"/>
  <c r="AO145" i="18"/>
  <c r="AQ145" i="18" s="1"/>
  <c r="AO141" i="18"/>
  <c r="AQ141" i="18" s="1"/>
  <c r="AO137" i="18"/>
  <c r="AP137" i="18" s="1"/>
  <c r="AR137" i="18" s="1"/>
  <c r="AO133" i="18"/>
  <c r="AQ133" i="18" s="1"/>
  <c r="AO129" i="18"/>
  <c r="AP129" i="18" s="1"/>
  <c r="AR129" i="18" s="1"/>
  <c r="AO125" i="18"/>
  <c r="AQ125" i="18" s="1"/>
  <c r="AO156" i="18"/>
  <c r="AQ156" i="18" s="1"/>
  <c r="AO152" i="18"/>
  <c r="AQ152" i="18" s="1"/>
  <c r="AO148" i="18"/>
  <c r="AQ148" i="18" s="1"/>
  <c r="AO144" i="18"/>
  <c r="AQ144" i="18" s="1"/>
  <c r="AO140" i="18"/>
  <c r="AQ140" i="18" s="1"/>
  <c r="AO136" i="18"/>
  <c r="AQ136" i="18" s="1"/>
  <c r="AO132" i="18"/>
  <c r="AQ132" i="18" s="1"/>
  <c r="AO128" i="18"/>
  <c r="AQ128" i="18" s="1"/>
  <c r="AO124" i="18"/>
  <c r="AO155" i="18"/>
  <c r="AP155" i="18" s="1"/>
  <c r="AR155" i="18" s="1"/>
  <c r="AO151" i="18"/>
  <c r="AQ151" i="18" s="1"/>
  <c r="AO147" i="18"/>
  <c r="AQ147" i="18" s="1"/>
  <c r="AO143" i="18"/>
  <c r="AQ143" i="18" s="1"/>
  <c r="AO139" i="18"/>
  <c r="AQ139" i="18" s="1"/>
  <c r="AO135" i="18"/>
  <c r="AP135" i="18" s="1"/>
  <c r="AR135" i="18" s="1"/>
  <c r="AO131" i="18"/>
  <c r="AQ131" i="18" s="1"/>
  <c r="AO127" i="18"/>
  <c r="AP127" i="18" s="1"/>
  <c r="AR127" i="18" s="1"/>
  <c r="AO123" i="18"/>
  <c r="AQ123" i="18" s="1"/>
  <c r="AO8" i="18"/>
  <c r="AO3" i="18"/>
  <c r="BB63" i="18"/>
  <c r="AW35" i="18" s="1"/>
  <c r="AU35" i="18" s="1"/>
  <c r="AU21" i="18"/>
  <c r="AU22" i="18"/>
  <c r="AU23" i="18"/>
  <c r="BA23" i="18" s="1"/>
  <c r="AU24" i="18"/>
  <c r="AU25" i="18"/>
  <c r="AU26" i="18"/>
  <c r="AU27" i="18"/>
  <c r="BA27" i="18" s="1"/>
  <c r="AU28" i="18"/>
  <c r="BA28" i="18" s="1"/>
  <c r="AU29" i="18"/>
  <c r="AU30" i="18"/>
  <c r="AU31" i="18"/>
  <c r="AU32" i="18"/>
  <c r="BA32" i="18" s="1"/>
  <c r="AU33" i="18"/>
  <c r="AU34" i="18"/>
  <c r="AU20" i="18"/>
  <c r="BC43" i="18"/>
  <c r="AX34" i="18"/>
  <c r="AX19" i="18"/>
  <c r="AX15" i="18"/>
  <c r="BA24" i="18"/>
  <c r="AW34" i="18"/>
  <c r="AW21" i="18"/>
  <c r="AW22" i="18"/>
  <c r="AW23" i="18"/>
  <c r="AW24" i="18"/>
  <c r="AW25" i="18"/>
  <c r="AW26" i="18"/>
  <c r="AW27" i="18"/>
  <c r="AW28" i="18"/>
  <c r="AW29" i="18"/>
  <c r="AW30" i="18"/>
  <c r="AW31" i="18"/>
  <c r="AW32" i="18"/>
  <c r="AW33" i="18"/>
  <c r="AW20" i="18"/>
  <c r="BB21" i="18"/>
  <c r="BB22" i="18"/>
  <c r="BB23" i="18"/>
  <c r="BB24" i="18" s="1"/>
  <c r="BB25" i="18" s="1"/>
  <c r="BB26" i="18" s="1"/>
  <c r="BB27" i="18" s="1"/>
  <c r="BB28" i="18" s="1"/>
  <c r="BB29" i="18" s="1"/>
  <c r="BB30" i="18" s="1"/>
  <c r="BB31" i="18" s="1"/>
  <c r="BB32" i="18" s="1"/>
  <c r="BB33" i="18" s="1"/>
  <c r="BB20" i="18"/>
  <c r="BD40" i="18"/>
  <c r="BA20" i="18"/>
  <c r="BA21" i="18"/>
  <c r="BA22" i="18"/>
  <c r="BA25" i="18"/>
  <c r="BA26" i="18"/>
  <c r="BA29" i="18"/>
  <c r="BA30" i="18"/>
  <c r="BA31" i="18"/>
  <c r="BA33" i="18"/>
  <c r="BA34" i="18"/>
  <c r="BA19" i="18"/>
  <c r="AO19" i="18"/>
  <c r="AQ19" i="18" s="1"/>
  <c r="AW17" i="18"/>
  <c r="AW18" i="18"/>
  <c r="AW16" i="18"/>
  <c r="AY18" i="18"/>
  <c r="AO17" i="18"/>
  <c r="AW10" i="18"/>
  <c r="AW11" i="18"/>
  <c r="AW12" i="18"/>
  <c r="AW13" i="18"/>
  <c r="AW14" i="18"/>
  <c r="AW15" i="18"/>
  <c r="AW9" i="18"/>
  <c r="AO4" i="18"/>
  <c r="AQ4" i="18" s="1"/>
  <c r="AO5" i="18"/>
  <c r="AQ5" i="18" s="1"/>
  <c r="AO6" i="18"/>
  <c r="AQ6" i="18" s="1"/>
  <c r="AO7" i="18"/>
  <c r="AQ8" i="18"/>
  <c r="AO9" i="18"/>
  <c r="AO10" i="18"/>
  <c r="AO11" i="18"/>
  <c r="AQ11" i="18" s="1"/>
  <c r="AO13" i="18"/>
  <c r="AO14" i="18"/>
  <c r="AQ3" i="18"/>
  <c r="AQ14" i="18"/>
  <c r="AQ13" i="18"/>
  <c r="AQ12" i="18"/>
  <c r="AQ10" i="18"/>
  <c r="AQ9" i="18"/>
  <c r="AQ7" i="18"/>
  <c r="AW64" i="18"/>
  <c r="AW65" i="18"/>
  <c r="AW66" i="18"/>
  <c r="AW67" i="18"/>
  <c r="AW68" i="18"/>
  <c r="AW69" i="18"/>
  <c r="AW70" i="18"/>
  <c r="AW71" i="18"/>
  <c r="AW72" i="18"/>
  <c r="AW73" i="18"/>
  <c r="AW74" i="18"/>
  <c r="AW75" i="18"/>
  <c r="AW76" i="18"/>
  <c r="AW77" i="18"/>
  <c r="AW78" i="18"/>
  <c r="AW79" i="18"/>
  <c r="AW80" i="18"/>
  <c r="AW81" i="18"/>
  <c r="AW82" i="18"/>
  <c r="AW83" i="18"/>
  <c r="AW84" i="18"/>
  <c r="AW85" i="18"/>
  <c r="AW86" i="18"/>
  <c r="AW87" i="18"/>
  <c r="AW88" i="18"/>
  <c r="AW89" i="18"/>
  <c r="AW90" i="18"/>
  <c r="AW91" i="18"/>
  <c r="AW92" i="18"/>
  <c r="AW93" i="18"/>
  <c r="AW94" i="18"/>
  <c r="AW95" i="18"/>
  <c r="AW96" i="18"/>
  <c r="AW97" i="18"/>
  <c r="AW98" i="18"/>
  <c r="AW99" i="18"/>
  <c r="AW100" i="18"/>
  <c r="AW101" i="18"/>
  <c r="AW102" i="18"/>
  <c r="AW103" i="18"/>
  <c r="AW104" i="18"/>
  <c r="AW105" i="18"/>
  <c r="AW106" i="18"/>
  <c r="AW107" i="18"/>
  <c r="AW108" i="18"/>
  <c r="AW109" i="18"/>
  <c r="AW110" i="18"/>
  <c r="AW111" i="18"/>
  <c r="AW112" i="18"/>
  <c r="AW113" i="18"/>
  <c r="AW114" i="18"/>
  <c r="AW115" i="18"/>
  <c r="AW116" i="18"/>
  <c r="AN117" i="18"/>
  <c r="AQ157" i="18"/>
  <c r="AP130" i="18"/>
  <c r="AR130" i="18" s="1"/>
  <c r="AQ124" i="18"/>
  <c r="AP124" i="18"/>
  <c r="AR124" i="18" s="1"/>
  <c r="AQ122" i="18"/>
  <c r="AP122" i="18"/>
  <c r="AR122" i="18" s="1"/>
  <c r="AO64" i="18"/>
  <c r="AO65" i="18"/>
  <c r="AQ65" i="18" s="1"/>
  <c r="AP65" i="18"/>
  <c r="AR65" i="18" s="1"/>
  <c r="AO66" i="18"/>
  <c r="AQ66" i="18" s="1"/>
  <c r="AP66" i="18"/>
  <c r="AR66" i="18" s="1"/>
  <c r="AO67" i="18"/>
  <c r="AQ67" i="18" s="1"/>
  <c r="AP67" i="18"/>
  <c r="AR67" i="18" s="1"/>
  <c r="AO68" i="18"/>
  <c r="AQ68" i="18" s="1"/>
  <c r="AO69" i="18"/>
  <c r="AQ69" i="18" s="1"/>
  <c r="AO70" i="18"/>
  <c r="AQ70" i="18" s="1"/>
  <c r="AP70" i="18"/>
  <c r="AR70" i="18" s="1"/>
  <c r="AO71" i="18"/>
  <c r="AO72" i="18"/>
  <c r="AQ72" i="18" s="1"/>
  <c r="AP72" i="18"/>
  <c r="AR72" i="18" s="1"/>
  <c r="AO73" i="18"/>
  <c r="AQ73" i="18" s="1"/>
  <c r="AP73" i="18"/>
  <c r="AR73" i="18"/>
  <c r="AO74" i="18"/>
  <c r="AO75" i="18"/>
  <c r="AQ75" i="18" s="1"/>
  <c r="AP75" i="18"/>
  <c r="AR75" i="18" s="1"/>
  <c r="AO76" i="18"/>
  <c r="AQ76" i="18" s="1"/>
  <c r="AP76" i="18"/>
  <c r="AR76" i="18" s="1"/>
  <c r="AO77" i="18"/>
  <c r="AO78" i="18"/>
  <c r="AQ78" i="18" s="1"/>
  <c r="AO79" i="18"/>
  <c r="AQ79" i="18" s="1"/>
  <c r="AO80" i="18"/>
  <c r="AO81" i="18"/>
  <c r="AQ81" i="18" s="1"/>
  <c r="AO82" i="18"/>
  <c r="AQ82" i="18" s="1"/>
  <c r="AO83" i="18"/>
  <c r="AQ83" i="18" s="1"/>
  <c r="AP83" i="18"/>
  <c r="AR83" i="18" s="1"/>
  <c r="AO84" i="18"/>
  <c r="AQ84" i="18" s="1"/>
  <c r="AP84" i="18"/>
  <c r="AR84" i="18" s="1"/>
  <c r="AO85" i="18"/>
  <c r="AQ85" i="18" s="1"/>
  <c r="AP85" i="18"/>
  <c r="AR85" i="18" s="1"/>
  <c r="AO86" i="18"/>
  <c r="AQ86" i="18" s="1"/>
  <c r="AP86" i="18"/>
  <c r="AR86" i="18"/>
  <c r="AO87" i="18"/>
  <c r="AO88" i="18"/>
  <c r="AQ88" i="18" s="1"/>
  <c r="AO89" i="18"/>
  <c r="AQ89" i="18" s="1"/>
  <c r="AP89" i="18"/>
  <c r="AR89" i="18" s="1"/>
  <c r="AO90" i="18"/>
  <c r="AO91" i="18"/>
  <c r="AQ91" i="18" s="1"/>
  <c r="AO92" i="18"/>
  <c r="AQ92" i="18" s="1"/>
  <c r="AP92" i="18"/>
  <c r="AR92" i="18"/>
  <c r="AO93" i="18"/>
  <c r="AO94" i="18"/>
  <c r="AQ94" i="18" s="1"/>
  <c r="AP94" i="18"/>
  <c r="AR94" i="18" s="1"/>
  <c r="AO95" i="18"/>
  <c r="AQ95" i="18" s="1"/>
  <c r="AP95" i="18"/>
  <c r="AR95" i="18" s="1"/>
  <c r="AO96" i="18"/>
  <c r="AO97" i="18"/>
  <c r="AQ97" i="18" s="1"/>
  <c r="AP97" i="18"/>
  <c r="AR97" i="18" s="1"/>
  <c r="AO98" i="18"/>
  <c r="AQ98" i="18" s="1"/>
  <c r="AP98" i="18"/>
  <c r="AR98" i="18" s="1"/>
  <c r="AO99" i="18"/>
  <c r="AQ99" i="18" s="1"/>
  <c r="AP99" i="18"/>
  <c r="AR99" i="18" s="1"/>
  <c r="AO100" i="18"/>
  <c r="AQ100" i="18" s="1"/>
  <c r="AO101" i="18"/>
  <c r="AQ101" i="18" s="1"/>
  <c r="AO102" i="18"/>
  <c r="AQ102" i="18" s="1"/>
  <c r="AP102" i="18"/>
  <c r="AR102" i="18" s="1"/>
  <c r="AO103" i="18"/>
  <c r="AQ103" i="18" s="1"/>
  <c r="AO104" i="18"/>
  <c r="AQ104" i="18" s="1"/>
  <c r="AO105" i="18"/>
  <c r="AQ105" i="18" s="1"/>
  <c r="AP105" i="18"/>
  <c r="AR105" i="18" s="1"/>
  <c r="AO106" i="18"/>
  <c r="AQ106" i="18" s="1"/>
  <c r="AO107" i="18"/>
  <c r="AQ107" i="18" s="1"/>
  <c r="AP107" i="18"/>
  <c r="AR107" i="18" s="1"/>
  <c r="AO108" i="18"/>
  <c r="AQ108" i="18" s="1"/>
  <c r="AP108" i="18"/>
  <c r="AR108" i="18" s="1"/>
  <c r="AO109" i="18"/>
  <c r="AQ109" i="18" s="1"/>
  <c r="AO110" i="18"/>
  <c r="AQ110" i="18" s="1"/>
  <c r="AP110" i="18"/>
  <c r="AR110" i="18" s="1"/>
  <c r="AO111" i="18"/>
  <c r="AQ111" i="18" s="1"/>
  <c r="AO112" i="18"/>
  <c r="AQ112" i="18" s="1"/>
  <c r="AO113" i="18"/>
  <c r="AQ113" i="18" s="1"/>
  <c r="AP113" i="18"/>
  <c r="AR113" i="18" s="1"/>
  <c r="AO114" i="18"/>
  <c r="AQ114" i="18" s="1"/>
  <c r="AO115" i="18"/>
  <c r="AQ115" i="18" s="1"/>
  <c r="AP115" i="18"/>
  <c r="AR115" i="18" s="1"/>
  <c r="AO116" i="18"/>
  <c r="AQ116" i="18" s="1"/>
  <c r="AP116" i="18"/>
  <c r="AR116" i="18" s="1"/>
  <c r="AO18" i="18"/>
  <c r="AQ18" i="18" s="1"/>
  <c r="AQ17" i="18"/>
  <c r="AO16" i="18"/>
  <c r="AQ16" i="18" s="1"/>
  <c r="AO15" i="18"/>
  <c r="AQ15" i="18" s="1"/>
  <c r="AN105" i="17"/>
  <c r="AV104" i="17"/>
  <c r="AU104" i="17"/>
  <c r="AQ104" i="17"/>
  <c r="AP104" i="17"/>
  <c r="AR104" i="17" s="1"/>
  <c r="AO104" i="17"/>
  <c r="AU103" i="17"/>
  <c r="AV103" i="17" s="1"/>
  <c r="AO103" i="17"/>
  <c r="AP103" i="17" s="1"/>
  <c r="AR103" i="17" s="1"/>
  <c r="AV102" i="17"/>
  <c r="AU102" i="17"/>
  <c r="AQ102" i="17"/>
  <c r="AP102" i="17"/>
  <c r="AR102" i="17" s="1"/>
  <c r="AO102" i="17"/>
  <c r="AU101" i="17"/>
  <c r="AV101" i="17" s="1"/>
  <c r="AO101" i="17"/>
  <c r="AP101" i="17" s="1"/>
  <c r="AR101" i="17" s="1"/>
  <c r="AV100" i="17"/>
  <c r="AU100" i="17"/>
  <c r="AQ100" i="17"/>
  <c r="AP100" i="17"/>
  <c r="AR100" i="17" s="1"/>
  <c r="AO100" i="17"/>
  <c r="AU99" i="17"/>
  <c r="AV99" i="17" s="1"/>
  <c r="AO99" i="17"/>
  <c r="AP99" i="17" s="1"/>
  <c r="AR99" i="17" s="1"/>
  <c r="AV98" i="17"/>
  <c r="AU98" i="17"/>
  <c r="AQ98" i="17"/>
  <c r="AP98" i="17"/>
  <c r="AR98" i="17" s="1"/>
  <c r="AO98" i="17"/>
  <c r="AU97" i="17"/>
  <c r="AV97" i="17" s="1"/>
  <c r="AO97" i="17"/>
  <c r="AP97" i="17" s="1"/>
  <c r="AR97" i="17" s="1"/>
  <c r="AV96" i="17"/>
  <c r="AU96" i="17"/>
  <c r="AQ96" i="17"/>
  <c r="AP96" i="17"/>
  <c r="AR96" i="17" s="1"/>
  <c r="AO96" i="17"/>
  <c r="AU95" i="17"/>
  <c r="AV95" i="17" s="1"/>
  <c r="AO95" i="17"/>
  <c r="AP95" i="17" s="1"/>
  <c r="AR95" i="17" s="1"/>
  <c r="AV94" i="17"/>
  <c r="AU94" i="17"/>
  <c r="AQ94" i="17"/>
  <c r="AP94" i="17"/>
  <c r="AR94" i="17" s="1"/>
  <c r="AO94" i="17"/>
  <c r="AU93" i="17"/>
  <c r="AV93" i="17" s="1"/>
  <c r="AO93" i="17"/>
  <c r="AP93" i="17" s="1"/>
  <c r="AR93" i="17" s="1"/>
  <c r="AV92" i="17"/>
  <c r="AU92" i="17"/>
  <c r="AQ92" i="17"/>
  <c r="AP92" i="17"/>
  <c r="AR92" i="17" s="1"/>
  <c r="AO92" i="17"/>
  <c r="AU91" i="17"/>
  <c r="AV91" i="17" s="1"/>
  <c r="AO91" i="17"/>
  <c r="AP91" i="17" s="1"/>
  <c r="AR91" i="17" s="1"/>
  <c r="AV90" i="17"/>
  <c r="AU90" i="17"/>
  <c r="AQ90" i="17"/>
  <c r="AP90" i="17"/>
  <c r="AR90" i="17" s="1"/>
  <c r="AO90" i="17"/>
  <c r="AU89" i="17"/>
  <c r="AR89" i="17"/>
  <c r="AQ89" i="17"/>
  <c r="AP89" i="17"/>
  <c r="AO89" i="17"/>
  <c r="AN86" i="17"/>
  <c r="AN65" i="17"/>
  <c r="AU85" i="17"/>
  <c r="AV85" i="17" s="1"/>
  <c r="AO85" i="17"/>
  <c r="AP85" i="17" s="1"/>
  <c r="AR85" i="17" s="1"/>
  <c r="AU84" i="17"/>
  <c r="AV84" i="17" s="1"/>
  <c r="AQ84" i="17"/>
  <c r="AO84" i="17"/>
  <c r="AP84" i="17" s="1"/>
  <c r="AR84" i="17" s="1"/>
  <c r="AU83" i="17"/>
  <c r="AV83" i="17" s="1"/>
  <c r="AO83" i="17"/>
  <c r="AP83" i="17" s="1"/>
  <c r="AR83" i="17" s="1"/>
  <c r="AU82" i="17"/>
  <c r="AV82" i="17" s="1"/>
  <c r="AQ82" i="17"/>
  <c r="AO82" i="17"/>
  <c r="AP82" i="17" s="1"/>
  <c r="AR82" i="17" s="1"/>
  <c r="AU81" i="17"/>
  <c r="AV81" i="17" s="1"/>
  <c r="AO81" i="17"/>
  <c r="AP81" i="17" s="1"/>
  <c r="AR81" i="17" s="1"/>
  <c r="AU80" i="17"/>
  <c r="AV80" i="17" s="1"/>
  <c r="AQ80" i="17"/>
  <c r="AO80" i="17"/>
  <c r="AP80" i="17" s="1"/>
  <c r="AR80" i="17" s="1"/>
  <c r="AU79" i="17"/>
  <c r="AV79" i="17" s="1"/>
  <c r="AO79" i="17"/>
  <c r="AP79" i="17" s="1"/>
  <c r="AR79" i="17" s="1"/>
  <c r="AU78" i="17"/>
  <c r="AV78" i="17" s="1"/>
  <c r="AQ78" i="17"/>
  <c r="AO78" i="17"/>
  <c r="AP78" i="17" s="1"/>
  <c r="AR78" i="17" s="1"/>
  <c r="AU77" i="17"/>
  <c r="AV77" i="17" s="1"/>
  <c r="AO77" i="17"/>
  <c r="AP77" i="17" s="1"/>
  <c r="AR77" i="17" s="1"/>
  <c r="AU76" i="17"/>
  <c r="AV76" i="17" s="1"/>
  <c r="AQ76" i="17"/>
  <c r="AO76" i="17"/>
  <c r="AP76" i="17" s="1"/>
  <c r="AR76" i="17" s="1"/>
  <c r="AU75" i="17"/>
  <c r="AV75" i="17" s="1"/>
  <c r="AO75" i="17"/>
  <c r="AP75" i="17" s="1"/>
  <c r="AR75" i="17" s="1"/>
  <c r="AU74" i="17"/>
  <c r="AV74" i="17" s="1"/>
  <c r="AQ74" i="17"/>
  <c r="AO74" i="17"/>
  <c r="AP74" i="17" s="1"/>
  <c r="AR74" i="17" s="1"/>
  <c r="AU73" i="17"/>
  <c r="AV73" i="17" s="1"/>
  <c r="AO73" i="17"/>
  <c r="AP73" i="17" s="1"/>
  <c r="AR73" i="17" s="1"/>
  <c r="AU72" i="17"/>
  <c r="AV72" i="17" s="1"/>
  <c r="AQ72" i="17"/>
  <c r="AO72" i="17"/>
  <c r="AP72" i="17" s="1"/>
  <c r="AR72" i="17" s="1"/>
  <c r="AU71" i="17"/>
  <c r="AV71" i="17" s="1"/>
  <c r="AO71" i="17"/>
  <c r="AP71" i="17" s="1"/>
  <c r="AR71" i="17" s="1"/>
  <c r="AU70" i="17"/>
  <c r="AV70" i="17" s="1"/>
  <c r="AQ70" i="17"/>
  <c r="AO70" i="17"/>
  <c r="AP70" i="17" s="1"/>
  <c r="AR70" i="17" s="1"/>
  <c r="AU69" i="17"/>
  <c r="AO69" i="17"/>
  <c r="AQ69" i="17" s="1"/>
  <c r="AO62" i="17"/>
  <c r="AQ62" i="17" s="1"/>
  <c r="AP62" i="17"/>
  <c r="AR62" i="17" s="1"/>
  <c r="AU62" i="17"/>
  <c r="AV62" i="17"/>
  <c r="AU61" i="17"/>
  <c r="AU60" i="17"/>
  <c r="AU59" i="17"/>
  <c r="AU58" i="17"/>
  <c r="AU57" i="17"/>
  <c r="AU56" i="17"/>
  <c r="AU55" i="17"/>
  <c r="AU54" i="17"/>
  <c r="AU53" i="17"/>
  <c r="AU52" i="17"/>
  <c r="AV52" i="17" s="1"/>
  <c r="AQ52" i="17"/>
  <c r="AO52" i="17"/>
  <c r="AP52" i="17" s="1"/>
  <c r="AR52" i="17" s="1"/>
  <c r="AU51" i="17"/>
  <c r="AV51" i="17" s="1"/>
  <c r="AO51" i="17"/>
  <c r="AQ51" i="17" s="1"/>
  <c r="AU50" i="17"/>
  <c r="AV50" i="17" s="1"/>
  <c r="AQ50" i="17"/>
  <c r="AO50" i="17"/>
  <c r="AP50" i="17" s="1"/>
  <c r="AR50" i="17" s="1"/>
  <c r="AU49" i="17"/>
  <c r="AV49" i="17" s="1"/>
  <c r="AO49" i="17"/>
  <c r="AQ49" i="17" s="1"/>
  <c r="AV48" i="17"/>
  <c r="AU48" i="17"/>
  <c r="AO48" i="17"/>
  <c r="AQ48" i="17" s="1"/>
  <c r="AU47" i="17"/>
  <c r="AV47" i="17" s="1"/>
  <c r="AO47" i="17"/>
  <c r="AQ47" i="17" s="1"/>
  <c r="AU46" i="17"/>
  <c r="AO46" i="17"/>
  <c r="AQ46" i="17" s="1"/>
  <c r="AN42" i="17"/>
  <c r="AO26" i="17"/>
  <c r="AU41" i="17"/>
  <c r="AU40" i="17"/>
  <c r="AU39" i="17"/>
  <c r="AU38" i="17"/>
  <c r="AU37" i="17"/>
  <c r="AU36" i="17"/>
  <c r="AU35" i="17"/>
  <c r="AU34" i="17"/>
  <c r="AU33" i="17"/>
  <c r="AU32" i="17"/>
  <c r="AU31" i="17"/>
  <c r="AU30" i="17"/>
  <c r="AU29" i="17"/>
  <c r="AV29" i="17" s="1"/>
  <c r="AV28" i="17"/>
  <c r="AU28" i="17"/>
  <c r="AV27" i="17"/>
  <c r="AU27" i="17"/>
  <c r="AU26" i="17"/>
  <c r="AO30" i="17"/>
  <c r="AP30" i="17" s="1"/>
  <c r="AR30" i="17" s="1"/>
  <c r="AO29" i="17"/>
  <c r="AQ29" i="17" s="1"/>
  <c r="AO28" i="17"/>
  <c r="AQ28" i="17" s="1"/>
  <c r="AO27" i="17"/>
  <c r="AP27" i="17" s="1"/>
  <c r="AR27" i="17" s="1"/>
  <c r="AQ26" i="17"/>
  <c r="AP26" i="17"/>
  <c r="AR26" i="17" s="1"/>
  <c r="AN22" i="17"/>
  <c r="AV4" i="17"/>
  <c r="AU4" i="17"/>
  <c r="AU5" i="17"/>
  <c r="AV5" i="17" s="1"/>
  <c r="AU6" i="17"/>
  <c r="AV6" i="17" s="1"/>
  <c r="AU7" i="17"/>
  <c r="AU8" i="17"/>
  <c r="AU9" i="17"/>
  <c r="AU10" i="17"/>
  <c r="AU11" i="17"/>
  <c r="AU12" i="17"/>
  <c r="AU13" i="17"/>
  <c r="AU14" i="17"/>
  <c r="AU15" i="17"/>
  <c r="AU16" i="17"/>
  <c r="AU17" i="17"/>
  <c r="AU18" i="17"/>
  <c r="AU19" i="17"/>
  <c r="AU20" i="17"/>
  <c r="AU21" i="17"/>
  <c r="AU3" i="17"/>
  <c r="AO3" i="17"/>
  <c r="AQ3" i="17" s="1"/>
  <c r="AO4" i="17"/>
  <c r="AP4" i="17" s="1"/>
  <c r="AR4" i="17" s="1"/>
  <c r="AQ1451" i="15"/>
  <c r="AO1451" i="15"/>
  <c r="AP1451" i="15" s="1"/>
  <c r="AR1451" i="15" s="1"/>
  <c r="AQ1450" i="15"/>
  <c r="AO1450" i="15"/>
  <c r="AP1450" i="15" s="1"/>
  <c r="AR1450" i="15" s="1"/>
  <c r="AQ1449" i="15"/>
  <c r="AO1449" i="15"/>
  <c r="AP1449" i="15" s="1"/>
  <c r="AR1449" i="15" s="1"/>
  <c r="AT1435" i="15"/>
  <c r="AT1436" i="15" s="1"/>
  <c r="AO1435" i="15"/>
  <c r="AP1435" i="15" s="1"/>
  <c r="AR1435" i="15" s="1"/>
  <c r="AT1434" i="15"/>
  <c r="AQ1434" i="15"/>
  <c r="AP1434" i="15"/>
  <c r="AR1434" i="15" s="1"/>
  <c r="AO1434" i="15"/>
  <c r="AQ1433" i="15"/>
  <c r="AP1433" i="15"/>
  <c r="AR1433" i="15" s="1"/>
  <c r="AO1433" i="15"/>
  <c r="AO1426" i="15"/>
  <c r="AP1426" i="15" s="1"/>
  <c r="AR1426" i="15" s="1"/>
  <c r="AO1427" i="15"/>
  <c r="AP1427" i="15" s="1"/>
  <c r="AR1427" i="15" s="1"/>
  <c r="AO1428" i="15"/>
  <c r="AP1428" i="15" s="1"/>
  <c r="AR1428" i="15" s="1"/>
  <c r="AO1411" i="15"/>
  <c r="AO1412" i="15"/>
  <c r="AO1413" i="15"/>
  <c r="AO1414" i="15"/>
  <c r="AO1415" i="15"/>
  <c r="AO1416" i="15"/>
  <c r="AO1417" i="15"/>
  <c r="AO1418" i="15"/>
  <c r="AO1419" i="15"/>
  <c r="AO1420" i="15"/>
  <c r="AO1421" i="15"/>
  <c r="AO1422" i="15"/>
  <c r="AO1423" i="15"/>
  <c r="AO1424" i="15"/>
  <c r="AO1425" i="15"/>
  <c r="AO1410" i="15"/>
  <c r="AT1412" i="15"/>
  <c r="AT1413" i="15" s="1"/>
  <c r="AQ1412" i="15"/>
  <c r="AP1412" i="15"/>
  <c r="AR1412" i="15" s="1"/>
  <c r="AT1411" i="15"/>
  <c r="AP1411" i="15"/>
  <c r="AR1411" i="15" s="1"/>
  <c r="AQ1411" i="15"/>
  <c r="AP1410" i="15"/>
  <c r="AR1410" i="15" s="1"/>
  <c r="AQ1410" i="15"/>
  <c r="AO1390" i="15"/>
  <c r="AO1391" i="15"/>
  <c r="AO1392" i="15"/>
  <c r="AO1393" i="15"/>
  <c r="AO1394" i="15"/>
  <c r="AO1395" i="15"/>
  <c r="AO1396" i="15"/>
  <c r="AO1397" i="15"/>
  <c r="AO1398" i="15"/>
  <c r="AO1399" i="15"/>
  <c r="AO1400" i="15"/>
  <c r="AO1401" i="15"/>
  <c r="AO1402" i="15"/>
  <c r="AO1403" i="15"/>
  <c r="AO1404" i="15"/>
  <c r="AO1405" i="15"/>
  <c r="AO1389" i="15"/>
  <c r="AT1404" i="15"/>
  <c r="AT1390" i="15"/>
  <c r="AT1391" i="15" s="1"/>
  <c r="AP1390" i="15"/>
  <c r="AR1390" i="15" s="1"/>
  <c r="AP1389" i="15"/>
  <c r="AR1389" i="15" s="1"/>
  <c r="AT1371" i="15"/>
  <c r="AT1372" i="15" s="1"/>
  <c r="AO1371" i="15"/>
  <c r="AP1371" i="15" s="1"/>
  <c r="AR1371" i="15" s="1"/>
  <c r="AT1370" i="15"/>
  <c r="AP1370" i="15"/>
  <c r="AR1370" i="15" s="1"/>
  <c r="AO1370" i="15"/>
  <c r="AQ1370" i="15" s="1"/>
  <c r="AP1369" i="15"/>
  <c r="AR1369" i="15" s="1"/>
  <c r="AO1369" i="15"/>
  <c r="AQ1369" i="15" s="1"/>
  <c r="AO1361" i="15"/>
  <c r="AQ1361" i="15" s="1"/>
  <c r="AP1361" i="15"/>
  <c r="AR1361" i="15"/>
  <c r="AO1362" i="15"/>
  <c r="AQ1362" i="15" s="1"/>
  <c r="AP1362" i="15"/>
  <c r="AR1362" i="15"/>
  <c r="AO1363" i="15"/>
  <c r="AQ1363" i="15" s="1"/>
  <c r="AP1363" i="15"/>
  <c r="AR1363" i="15"/>
  <c r="AO1364" i="15"/>
  <c r="AQ1364" i="15" s="1"/>
  <c r="AP1364" i="15"/>
  <c r="AR1364" i="15"/>
  <c r="AO1346" i="15"/>
  <c r="AO1347" i="15"/>
  <c r="AO1348" i="15"/>
  <c r="AO1349" i="15"/>
  <c r="AO1350" i="15"/>
  <c r="AO1351" i="15"/>
  <c r="AO1352" i="15"/>
  <c r="AO1353" i="15"/>
  <c r="AO1354" i="15"/>
  <c r="AO1355" i="15"/>
  <c r="AO1356" i="15"/>
  <c r="AO1357" i="15"/>
  <c r="AO1358" i="15"/>
  <c r="AO1359" i="15"/>
  <c r="AO1360" i="15"/>
  <c r="AO1345" i="15"/>
  <c r="AT1347" i="15"/>
  <c r="AT1348" i="15" s="1"/>
  <c r="AQ1347" i="15"/>
  <c r="AP1347" i="15"/>
  <c r="AR1347" i="15" s="1"/>
  <c r="AT1346" i="15"/>
  <c r="AP1346" i="15"/>
  <c r="AR1346" i="15" s="1"/>
  <c r="AQ1346" i="15"/>
  <c r="AP1345" i="15"/>
  <c r="AR1345" i="15" s="1"/>
  <c r="AQ1345" i="15"/>
  <c r="AO1326" i="15"/>
  <c r="AO1327" i="15"/>
  <c r="AP1327" i="15" s="1"/>
  <c r="AR1327" i="15" s="1"/>
  <c r="AO1328" i="15"/>
  <c r="AO1329" i="15"/>
  <c r="AO1330" i="15"/>
  <c r="AO1331" i="15"/>
  <c r="AO1332" i="15"/>
  <c r="AO1333" i="15"/>
  <c r="AO1334" i="15"/>
  <c r="AO1335" i="15"/>
  <c r="AO1336" i="15"/>
  <c r="AO1337" i="15"/>
  <c r="AO1338" i="15"/>
  <c r="AO1339" i="15"/>
  <c r="AO1340" i="15"/>
  <c r="AO1325" i="15"/>
  <c r="AT1337" i="15"/>
  <c r="AT1327" i="15"/>
  <c r="AT1328" i="15" s="1"/>
  <c r="AT1326" i="15"/>
  <c r="AQ1326" i="15"/>
  <c r="AQ1325" i="15"/>
  <c r="AT1310" i="15"/>
  <c r="AT1311" i="15" s="1"/>
  <c r="AT1312" i="15" s="1"/>
  <c r="AO1309" i="15"/>
  <c r="AQ1309" i="15" s="1"/>
  <c r="AT1295" i="15"/>
  <c r="AO1295" i="15" s="1"/>
  <c r="AT1291" i="15"/>
  <c r="AT1292" i="15" s="1"/>
  <c r="AO1291" i="15"/>
  <c r="AQ1291" i="15" s="1"/>
  <c r="AO1290" i="15"/>
  <c r="AQ1290" i="15" s="1"/>
  <c r="AT1246" i="15"/>
  <c r="AT1247" i="15" s="1"/>
  <c r="AT1245" i="15"/>
  <c r="AO1245" i="15" s="1"/>
  <c r="AQ1245" i="15" s="1"/>
  <c r="AO1285" i="15"/>
  <c r="AQ1285" i="15" s="1"/>
  <c r="AO1284" i="15"/>
  <c r="AQ1284" i="15" s="1"/>
  <c r="AO1283" i="15"/>
  <c r="AQ1283" i="15" s="1"/>
  <c r="AO1282" i="15"/>
  <c r="AQ1282" i="15" s="1"/>
  <c r="AO1281" i="15"/>
  <c r="AQ1281" i="15" s="1"/>
  <c r="AO1280" i="15"/>
  <c r="AQ1280" i="15" s="1"/>
  <c r="AO1279" i="15"/>
  <c r="AQ1279" i="15" s="1"/>
  <c r="AO1278" i="15"/>
  <c r="AQ1278" i="15" s="1"/>
  <c r="AO1277" i="15"/>
  <c r="AQ1277" i="15" s="1"/>
  <c r="AO1276" i="15"/>
  <c r="AQ1276" i="15" s="1"/>
  <c r="AO1275" i="15"/>
  <c r="AQ1275" i="15" s="1"/>
  <c r="AO1274" i="15"/>
  <c r="AQ1274" i="15" s="1"/>
  <c r="AO1273" i="15"/>
  <c r="AQ1273" i="15" s="1"/>
  <c r="AO1272" i="15"/>
  <c r="AQ1272" i="15" s="1"/>
  <c r="AO1271" i="15"/>
  <c r="AQ1271" i="15" s="1"/>
  <c r="AO1270" i="15"/>
  <c r="AQ1270" i="15" s="1"/>
  <c r="AO1269" i="15"/>
  <c r="AQ1269" i="15" s="1"/>
  <c r="AO1268" i="15"/>
  <c r="AQ1268" i="15" s="1"/>
  <c r="AO1267" i="15"/>
  <c r="AQ1267" i="15" s="1"/>
  <c r="AO1246" i="15"/>
  <c r="AQ1246" i="15" s="1"/>
  <c r="AO1244" i="15"/>
  <c r="AQ1244" i="15" s="1"/>
  <c r="AO1239" i="15"/>
  <c r="AQ1239" i="15" s="1"/>
  <c r="AO1238" i="15"/>
  <c r="AQ1238" i="15" s="1"/>
  <c r="AO1237" i="15"/>
  <c r="AQ1237" i="15" s="1"/>
  <c r="AO1236" i="15"/>
  <c r="AQ1236" i="15" s="1"/>
  <c r="AO1235" i="15"/>
  <c r="AQ1235" i="15" s="1"/>
  <c r="AO1234" i="15"/>
  <c r="AQ1234" i="15" s="1"/>
  <c r="AP1233" i="15"/>
  <c r="AR1233" i="15" s="1"/>
  <c r="AO1233" i="15"/>
  <c r="AQ1233" i="15" s="1"/>
  <c r="AP1232" i="15"/>
  <c r="AR1232" i="15" s="1"/>
  <c r="AO1232" i="15"/>
  <c r="AQ1232" i="15" s="1"/>
  <c r="AP1231" i="15"/>
  <c r="AR1231" i="15" s="1"/>
  <c r="AO1231" i="15"/>
  <c r="AQ1231" i="15" s="1"/>
  <c r="AP1230" i="15"/>
  <c r="AR1230" i="15" s="1"/>
  <c r="AO1230" i="15"/>
  <c r="AQ1230" i="15" s="1"/>
  <c r="AP1229" i="15"/>
  <c r="AR1229" i="15" s="1"/>
  <c r="AO1229" i="15"/>
  <c r="AQ1229" i="15" s="1"/>
  <c r="AP1228" i="15"/>
  <c r="AR1228" i="15" s="1"/>
  <c r="AO1228" i="15"/>
  <c r="AQ1228" i="15" s="1"/>
  <c r="AP1227" i="15"/>
  <c r="AR1227" i="15" s="1"/>
  <c r="AO1227" i="15"/>
  <c r="AQ1227" i="15" s="1"/>
  <c r="AP1226" i="15"/>
  <c r="AR1226" i="15" s="1"/>
  <c r="AO1226" i="15"/>
  <c r="AQ1226" i="15" s="1"/>
  <c r="AP1225" i="15"/>
  <c r="AR1225" i="15" s="1"/>
  <c r="AO1225" i="15"/>
  <c r="AQ1225" i="15" s="1"/>
  <c r="AP1224" i="15"/>
  <c r="AR1224" i="15" s="1"/>
  <c r="AO1224" i="15"/>
  <c r="AQ1224" i="15" s="1"/>
  <c r="AP1223" i="15"/>
  <c r="AR1223" i="15" s="1"/>
  <c r="AO1223" i="15"/>
  <c r="AQ1223" i="15" s="1"/>
  <c r="AP1222" i="15"/>
  <c r="AR1222" i="15" s="1"/>
  <c r="AO1222" i="15"/>
  <c r="AQ1222" i="15" s="1"/>
  <c r="AP1221" i="15"/>
  <c r="AR1221" i="15" s="1"/>
  <c r="AO1221" i="15"/>
  <c r="AQ1221" i="15" s="1"/>
  <c r="AP1220" i="15"/>
  <c r="AR1220" i="15" s="1"/>
  <c r="AO1220" i="15"/>
  <c r="AQ1220" i="15" s="1"/>
  <c r="AQ1215" i="15"/>
  <c r="AO1215" i="15"/>
  <c r="AP1215" i="15" s="1"/>
  <c r="AR1215" i="15" s="1"/>
  <c r="AQ1214" i="15"/>
  <c r="AO1214" i="15"/>
  <c r="AP1214" i="15" s="1"/>
  <c r="AR1214" i="15" s="1"/>
  <c r="AQ1213" i="15"/>
  <c r="AO1213" i="15"/>
  <c r="AP1213" i="15" s="1"/>
  <c r="AR1213" i="15" s="1"/>
  <c r="AQ1212" i="15"/>
  <c r="AO1212" i="15"/>
  <c r="AP1212" i="15" s="1"/>
  <c r="AR1212" i="15" s="1"/>
  <c r="AQ1211" i="15"/>
  <c r="AO1211" i="15"/>
  <c r="AP1211" i="15" s="1"/>
  <c r="AR1211" i="15" s="1"/>
  <c r="AQ1210" i="15"/>
  <c r="AO1210" i="15"/>
  <c r="AP1210" i="15" s="1"/>
  <c r="AR1210" i="15" s="1"/>
  <c r="AO1209" i="15"/>
  <c r="AQ1209" i="15" s="1"/>
  <c r="AO1208" i="15"/>
  <c r="AQ1208" i="15" s="1"/>
  <c r="AO1207" i="15"/>
  <c r="AQ1207" i="15" s="1"/>
  <c r="AO1206" i="15"/>
  <c r="AQ1206" i="15" s="1"/>
  <c r="AO1205" i="15"/>
  <c r="AQ1205" i="15" s="1"/>
  <c r="AO1204" i="15"/>
  <c r="AQ1204" i="15" s="1"/>
  <c r="AO1203" i="15"/>
  <c r="AQ1203" i="15" s="1"/>
  <c r="AO1202" i="15"/>
  <c r="AQ1202" i="15" s="1"/>
  <c r="AO1201" i="15"/>
  <c r="AQ1201" i="15" s="1"/>
  <c r="AO1200" i="15"/>
  <c r="AQ1200" i="15" s="1"/>
  <c r="AO1199" i="15"/>
  <c r="AQ1199" i="15" s="1"/>
  <c r="AO1198" i="15"/>
  <c r="AQ1198" i="15" s="1"/>
  <c r="AO1197" i="15"/>
  <c r="AQ1197" i="15" s="1"/>
  <c r="AO1196" i="15"/>
  <c r="AQ1196" i="15" s="1"/>
  <c r="AT1175" i="15"/>
  <c r="AT1176" i="15" s="1"/>
  <c r="AT1174" i="15"/>
  <c r="AO1173" i="15"/>
  <c r="AP1173" i="15" s="1"/>
  <c r="AR1173" i="15" s="1"/>
  <c r="AP1175" i="15"/>
  <c r="AR1175" i="15" s="1"/>
  <c r="AO1175" i="15"/>
  <c r="AQ1175" i="15" s="1"/>
  <c r="AO1174" i="15"/>
  <c r="AQ1174" i="15" s="1"/>
  <c r="AQ1173" i="15"/>
  <c r="AQ1169" i="15"/>
  <c r="AO1169" i="15"/>
  <c r="AP1169" i="15" s="1"/>
  <c r="AR1169" i="15" s="1"/>
  <c r="AQ1168" i="15"/>
  <c r="AO1168" i="15"/>
  <c r="AP1168" i="15" s="1"/>
  <c r="AR1168" i="15" s="1"/>
  <c r="AO1167" i="15"/>
  <c r="AP1167" i="15" s="1"/>
  <c r="AR1167" i="15" s="1"/>
  <c r="AQ1166" i="15"/>
  <c r="AO1166" i="15"/>
  <c r="AP1166" i="15" s="1"/>
  <c r="AR1166" i="15" s="1"/>
  <c r="AQ1165" i="15"/>
  <c r="AO1165" i="15"/>
  <c r="AP1165" i="15" s="1"/>
  <c r="AR1165" i="15" s="1"/>
  <c r="AQ1164" i="15"/>
  <c r="AO1164" i="15"/>
  <c r="AP1164" i="15" s="1"/>
  <c r="AR1164" i="15" s="1"/>
  <c r="AO1163" i="15"/>
  <c r="AQ1163" i="15" s="1"/>
  <c r="AO1162" i="15"/>
  <c r="AQ1162" i="15" s="1"/>
  <c r="AO1161" i="15"/>
  <c r="AQ1161" i="15" s="1"/>
  <c r="AO1160" i="15"/>
  <c r="AQ1160" i="15" s="1"/>
  <c r="AO1159" i="15"/>
  <c r="AQ1159" i="15" s="1"/>
  <c r="AO1158" i="15"/>
  <c r="AQ1158" i="15" s="1"/>
  <c r="AO1157" i="15"/>
  <c r="AQ1157" i="15" s="1"/>
  <c r="AO1156" i="15"/>
  <c r="AQ1156" i="15" s="1"/>
  <c r="AO1155" i="15"/>
  <c r="AQ1155" i="15" s="1"/>
  <c r="AO1154" i="15"/>
  <c r="AQ1154" i="15" s="1"/>
  <c r="AO1153" i="15"/>
  <c r="AQ1153" i="15" s="1"/>
  <c r="AO1152" i="15"/>
  <c r="AQ1152" i="15" s="1"/>
  <c r="AO1151" i="15"/>
  <c r="AQ1151" i="15" s="1"/>
  <c r="AO1150" i="15"/>
  <c r="AQ1150" i="15" s="1"/>
  <c r="AN1146" i="15"/>
  <c r="AS1115" i="15"/>
  <c r="AS1139" i="15"/>
  <c r="AO1145" i="15"/>
  <c r="AP1145" i="15" s="1"/>
  <c r="AR1145" i="15" s="1"/>
  <c r="AO1144" i="15"/>
  <c r="AQ1144" i="15" s="1"/>
  <c r="AO1143" i="15"/>
  <c r="AQ1143" i="15" s="1"/>
  <c r="AO1142" i="15"/>
  <c r="AQ1142" i="15" s="1"/>
  <c r="AO1141" i="15"/>
  <c r="AQ1141" i="15" s="1"/>
  <c r="AO1140" i="15"/>
  <c r="AQ1140" i="15" s="1"/>
  <c r="AO1139" i="15"/>
  <c r="AQ1139" i="15" s="1"/>
  <c r="AO1138" i="15"/>
  <c r="AQ1138" i="15" s="1"/>
  <c r="AO1137" i="15"/>
  <c r="AQ1137" i="15" s="1"/>
  <c r="AP1136" i="15"/>
  <c r="AR1136" i="15" s="1"/>
  <c r="AO1136" i="15"/>
  <c r="AQ1136" i="15" s="1"/>
  <c r="AP1135" i="15"/>
  <c r="AR1135" i="15" s="1"/>
  <c r="AO1135" i="15"/>
  <c r="AQ1135" i="15" s="1"/>
  <c r="AP1134" i="15"/>
  <c r="AR1134" i="15" s="1"/>
  <c r="AO1134" i="15"/>
  <c r="AQ1134" i="15" s="1"/>
  <c r="AP1133" i="15"/>
  <c r="AR1133" i="15" s="1"/>
  <c r="AO1133" i="15"/>
  <c r="AQ1133" i="15" s="1"/>
  <c r="AP1132" i="15"/>
  <c r="AR1132" i="15" s="1"/>
  <c r="AO1132" i="15"/>
  <c r="AQ1132" i="15" s="1"/>
  <c r="AP1131" i="15"/>
  <c r="AR1131" i="15" s="1"/>
  <c r="AO1131" i="15"/>
  <c r="AQ1131" i="15" s="1"/>
  <c r="AP1130" i="15"/>
  <c r="AR1130" i="15" s="1"/>
  <c r="AO1130" i="15"/>
  <c r="AQ1130" i="15" s="1"/>
  <c r="AP1129" i="15"/>
  <c r="AR1129" i="15" s="1"/>
  <c r="AO1129" i="15"/>
  <c r="AQ1129" i="15" s="1"/>
  <c r="AP1128" i="15"/>
  <c r="AR1128" i="15" s="1"/>
  <c r="AO1128" i="15"/>
  <c r="AQ1128" i="15" s="1"/>
  <c r="AP1127" i="15"/>
  <c r="AR1127" i="15" s="1"/>
  <c r="AO1127" i="15"/>
  <c r="AQ1127" i="15" s="1"/>
  <c r="AP1126" i="15"/>
  <c r="AR1126" i="15" s="1"/>
  <c r="AO1126" i="15"/>
  <c r="AQ1126" i="15" s="1"/>
  <c r="AN1122" i="15"/>
  <c r="AO1119" i="15"/>
  <c r="AQ1119" i="15" s="1"/>
  <c r="AO1120" i="15"/>
  <c r="AQ1120" i="15" s="1"/>
  <c r="AO1121" i="15"/>
  <c r="AQ1121" i="15" s="1"/>
  <c r="AO1118" i="15"/>
  <c r="AQ1118" i="15" s="1"/>
  <c r="AO1117" i="15"/>
  <c r="AQ1117" i="15" s="1"/>
  <c r="AO1116" i="15"/>
  <c r="AQ1116" i="15" s="1"/>
  <c r="AP1115" i="15"/>
  <c r="AR1115" i="15" s="1"/>
  <c r="AO1115" i="15"/>
  <c r="AQ1115" i="15" s="1"/>
  <c r="AP1114" i="15"/>
  <c r="AR1114" i="15" s="1"/>
  <c r="AO1114" i="15"/>
  <c r="AQ1114" i="15" s="1"/>
  <c r="AQ1113" i="15"/>
  <c r="AO1113" i="15"/>
  <c r="AP1113" i="15" s="1"/>
  <c r="AR1113" i="15" s="1"/>
  <c r="AQ1112" i="15"/>
  <c r="AP1112" i="15"/>
  <c r="AR1112" i="15" s="1"/>
  <c r="AO1112" i="15"/>
  <c r="AO1111" i="15"/>
  <c r="AQ1111" i="15" s="1"/>
  <c r="AS1113" i="15" s="1"/>
  <c r="AP1110" i="15"/>
  <c r="AR1110" i="15" s="1"/>
  <c r="AO1110" i="15"/>
  <c r="AQ1110" i="15" s="1"/>
  <c r="AQ1109" i="15"/>
  <c r="AO1109" i="15"/>
  <c r="AP1109" i="15" s="1"/>
  <c r="AR1109" i="15" s="1"/>
  <c r="AQ1108" i="15"/>
  <c r="AP1108" i="15"/>
  <c r="AR1108" i="15" s="1"/>
  <c r="AO1108" i="15"/>
  <c r="AO1107" i="15"/>
  <c r="AQ1107" i="15" s="1"/>
  <c r="AP1106" i="15"/>
  <c r="AR1106" i="15" s="1"/>
  <c r="AO1106" i="15"/>
  <c r="AQ1106" i="15" s="1"/>
  <c r="AQ1105" i="15"/>
  <c r="AO1105" i="15"/>
  <c r="AP1105" i="15" s="1"/>
  <c r="AR1105" i="15" s="1"/>
  <c r="AQ1104" i="15"/>
  <c r="AP1104" i="15"/>
  <c r="AR1104" i="15" s="1"/>
  <c r="AO1104" i="15"/>
  <c r="AO1103" i="15"/>
  <c r="AQ1103" i="15" s="1"/>
  <c r="AN1099" i="15"/>
  <c r="AO1084" i="15"/>
  <c r="AO1085" i="15"/>
  <c r="AO1086" i="15"/>
  <c r="AQ1086" i="15" s="1"/>
  <c r="AO1087" i="15"/>
  <c r="AO1088" i="15"/>
  <c r="AQ1088" i="15" s="1"/>
  <c r="AO1089" i="15"/>
  <c r="AO1090" i="15"/>
  <c r="AQ1090" i="15" s="1"/>
  <c r="AO1091" i="15"/>
  <c r="AO1092" i="15"/>
  <c r="AQ1092" i="15" s="1"/>
  <c r="AO1093" i="15"/>
  <c r="AO1094" i="15"/>
  <c r="AP1094" i="15" s="1"/>
  <c r="AR1094" i="15" s="1"/>
  <c r="AO1095" i="15"/>
  <c r="AO1096" i="15"/>
  <c r="AO1097" i="15"/>
  <c r="AO1098" i="15"/>
  <c r="AQ1098" i="15" s="1"/>
  <c r="AO1083" i="15"/>
  <c r="AQ1097" i="15"/>
  <c r="AQ1096" i="15"/>
  <c r="AP1095" i="15"/>
  <c r="AR1095" i="15" s="1"/>
  <c r="AQ1095" i="15"/>
  <c r="AQ1094" i="15"/>
  <c r="AQ1093" i="15"/>
  <c r="AP1093" i="15"/>
  <c r="AR1093" i="15" s="1"/>
  <c r="AP1092" i="15"/>
  <c r="AR1092" i="15" s="1"/>
  <c r="AQ1091" i="15"/>
  <c r="AP1091" i="15"/>
  <c r="AR1091" i="15" s="1"/>
  <c r="AP1090" i="15"/>
  <c r="AR1090" i="15" s="1"/>
  <c r="AQ1089" i="15"/>
  <c r="AP1089" i="15"/>
  <c r="AR1089" i="15" s="1"/>
  <c r="AP1088" i="15"/>
  <c r="AR1088" i="15" s="1"/>
  <c r="AQ1087" i="15"/>
  <c r="AP1087" i="15"/>
  <c r="AR1087" i="15" s="1"/>
  <c r="AP1086" i="15"/>
  <c r="AR1086" i="15" s="1"/>
  <c r="AQ1085" i="15"/>
  <c r="AP1085" i="15"/>
  <c r="AR1085" i="15" s="1"/>
  <c r="AQ1084" i="15"/>
  <c r="AP1084" i="15"/>
  <c r="AR1084" i="15" s="1"/>
  <c r="AQ1083" i="15"/>
  <c r="AP1083" i="15"/>
  <c r="AR1083" i="15" s="1"/>
  <c r="AN1080" i="15"/>
  <c r="AO1079" i="15"/>
  <c r="AQ1079" i="15" s="1"/>
  <c r="AO1078" i="15"/>
  <c r="AQ1078" i="15" s="1"/>
  <c r="AO1077" i="15"/>
  <c r="AQ1077" i="15" s="1"/>
  <c r="AO1076" i="15"/>
  <c r="AQ1076" i="15" s="1"/>
  <c r="AO1075" i="15"/>
  <c r="AQ1075" i="15" s="1"/>
  <c r="AO1074" i="15"/>
  <c r="AQ1074" i="15" s="1"/>
  <c r="AP1073" i="15"/>
  <c r="AR1073" i="15" s="1"/>
  <c r="AO1073" i="15"/>
  <c r="AQ1073" i="15" s="1"/>
  <c r="AP1072" i="15"/>
  <c r="AR1072" i="15" s="1"/>
  <c r="AO1072" i="15"/>
  <c r="AQ1072" i="15" s="1"/>
  <c r="AO1071" i="15"/>
  <c r="AQ1071" i="15" s="1"/>
  <c r="AS1073" i="15" s="1"/>
  <c r="AQ1070" i="15"/>
  <c r="AP1070" i="15"/>
  <c r="AR1070" i="15" s="1"/>
  <c r="AO1070" i="15"/>
  <c r="AQ1069" i="15"/>
  <c r="AO1069" i="15"/>
  <c r="AP1069" i="15" s="1"/>
  <c r="AR1069" i="15" s="1"/>
  <c r="AP1068" i="15"/>
  <c r="AR1068" i="15" s="1"/>
  <c r="AO1068" i="15"/>
  <c r="AQ1068" i="15" s="1"/>
  <c r="AO1067" i="15"/>
  <c r="AQ1067" i="15" s="1"/>
  <c r="AQ1066" i="15"/>
  <c r="AP1066" i="15"/>
  <c r="AR1066" i="15" s="1"/>
  <c r="AO1066" i="15"/>
  <c r="AQ1065" i="15"/>
  <c r="AO1065" i="15"/>
  <c r="AP1065" i="15" s="1"/>
  <c r="AR1065" i="15" s="1"/>
  <c r="AP1064" i="15"/>
  <c r="AR1064" i="15" s="1"/>
  <c r="AO1064" i="15"/>
  <c r="AQ1064" i="15" s="1"/>
  <c r="AO1063" i="15"/>
  <c r="AQ1063" i="15" s="1"/>
  <c r="AQ1062" i="15"/>
  <c r="AP1062" i="15"/>
  <c r="AR1062" i="15" s="1"/>
  <c r="AO1062" i="15"/>
  <c r="AQ1061" i="15"/>
  <c r="AO1061" i="15"/>
  <c r="AP1061" i="15" s="1"/>
  <c r="AR1061" i="15" s="1"/>
  <c r="AN992" i="15"/>
  <c r="AN1013" i="15"/>
  <c r="AN1034" i="15"/>
  <c r="AN1056" i="15"/>
  <c r="AO1055" i="15"/>
  <c r="AP1055" i="15" s="1"/>
  <c r="AR1055" i="15" s="1"/>
  <c r="AQ1054" i="15"/>
  <c r="AO1054" i="15"/>
  <c r="AP1054" i="15" s="1"/>
  <c r="AR1054" i="15" s="1"/>
  <c r="AQ1053" i="15"/>
  <c r="AO1053" i="15"/>
  <c r="AP1053" i="15" s="1"/>
  <c r="AR1053" i="15" s="1"/>
  <c r="AQ1052" i="15"/>
  <c r="AO1052" i="15"/>
  <c r="AP1052" i="15" s="1"/>
  <c r="AR1052" i="15" s="1"/>
  <c r="AQ1051" i="15"/>
  <c r="AO1051" i="15"/>
  <c r="AP1051" i="15" s="1"/>
  <c r="AR1051" i="15" s="1"/>
  <c r="AQ1050" i="15"/>
  <c r="AO1050" i="15"/>
  <c r="AP1050" i="15" s="1"/>
  <c r="AR1050" i="15" s="1"/>
  <c r="AO1049" i="15"/>
  <c r="AQ1049" i="15" s="1"/>
  <c r="AO1048" i="15"/>
  <c r="AQ1048" i="15" s="1"/>
  <c r="AO1047" i="15"/>
  <c r="AP1047" i="15" s="1"/>
  <c r="AR1047" i="15" s="1"/>
  <c r="AO1046" i="15"/>
  <c r="AP1046" i="15" s="1"/>
  <c r="AR1046" i="15" s="1"/>
  <c r="AO1045" i="15"/>
  <c r="AP1045" i="15" s="1"/>
  <c r="AR1045" i="15" s="1"/>
  <c r="AO1044" i="15"/>
  <c r="AP1044" i="15" s="1"/>
  <c r="AR1044" i="15" s="1"/>
  <c r="AO1043" i="15"/>
  <c r="AP1043" i="15" s="1"/>
  <c r="AR1043" i="15" s="1"/>
  <c r="AO1042" i="15"/>
  <c r="AP1042" i="15" s="1"/>
  <c r="AR1042" i="15" s="1"/>
  <c r="AO1041" i="15"/>
  <c r="AP1041" i="15" s="1"/>
  <c r="AR1041" i="15" s="1"/>
  <c r="AO1040" i="15"/>
  <c r="AP1040" i="15" s="1"/>
  <c r="AR1040" i="15" s="1"/>
  <c r="AO1039" i="15"/>
  <c r="AP1039" i="15" s="1"/>
  <c r="AR1039" i="15" s="1"/>
  <c r="AO1038" i="15"/>
  <c r="AP1038" i="15" s="1"/>
  <c r="AR1038" i="15" s="1"/>
  <c r="AO1037" i="15"/>
  <c r="AP1037" i="15" s="1"/>
  <c r="AR1037" i="15" s="1"/>
  <c r="AO1033" i="15"/>
  <c r="AP1033" i="15" s="1"/>
  <c r="AR1033" i="15" s="1"/>
  <c r="AO1032" i="15"/>
  <c r="AP1032" i="15" s="1"/>
  <c r="AR1032" i="15" s="1"/>
  <c r="AO1031" i="15"/>
  <c r="AP1031" i="15" s="1"/>
  <c r="AR1031" i="15" s="1"/>
  <c r="AO1030" i="15"/>
  <c r="AP1030" i="15" s="1"/>
  <c r="AR1030" i="15" s="1"/>
  <c r="AO1029" i="15"/>
  <c r="AP1029" i="15" s="1"/>
  <c r="AR1029" i="15" s="1"/>
  <c r="AP1028" i="15"/>
  <c r="AR1028" i="15" s="1"/>
  <c r="AO1028" i="15"/>
  <c r="AQ1028" i="15" s="1"/>
  <c r="AO1027" i="15"/>
  <c r="AQ1027" i="15" s="1"/>
  <c r="AO1026" i="15"/>
  <c r="AP1026" i="15" s="1"/>
  <c r="AR1026" i="15" s="1"/>
  <c r="AO1025" i="15"/>
  <c r="AP1025" i="15" s="1"/>
  <c r="AR1025" i="15" s="1"/>
  <c r="AO1024" i="15"/>
  <c r="AP1024" i="15" s="1"/>
  <c r="AR1024" i="15" s="1"/>
  <c r="AO1023" i="15"/>
  <c r="AP1023" i="15" s="1"/>
  <c r="AR1023" i="15" s="1"/>
  <c r="AO1022" i="15"/>
  <c r="AP1022" i="15" s="1"/>
  <c r="AR1022" i="15" s="1"/>
  <c r="AO1021" i="15"/>
  <c r="AP1021" i="15" s="1"/>
  <c r="AR1021" i="15" s="1"/>
  <c r="AO1020" i="15"/>
  <c r="AP1020" i="15" s="1"/>
  <c r="AR1020" i="15" s="1"/>
  <c r="AO1019" i="15"/>
  <c r="AP1019" i="15" s="1"/>
  <c r="AR1019" i="15" s="1"/>
  <c r="AO1018" i="15"/>
  <c r="AP1018" i="15" s="1"/>
  <c r="AR1018" i="15" s="1"/>
  <c r="AO1017" i="15"/>
  <c r="AP1017" i="15" s="1"/>
  <c r="AR1017" i="15" s="1"/>
  <c r="AO1016" i="15"/>
  <c r="AP1016" i="15" s="1"/>
  <c r="AR1016" i="15" s="1"/>
  <c r="AO1012" i="15"/>
  <c r="AP1012" i="15" s="1"/>
  <c r="AR1012" i="15" s="1"/>
  <c r="AO1011" i="15"/>
  <c r="AQ1011" i="15" s="1"/>
  <c r="AO1010" i="15"/>
  <c r="AQ1010" i="15" s="1"/>
  <c r="AO1009" i="15"/>
  <c r="AQ1009" i="15" s="1"/>
  <c r="AO1008" i="15"/>
  <c r="AQ1008" i="15" s="1"/>
  <c r="AP1007" i="15"/>
  <c r="AR1007" i="15" s="1"/>
  <c r="AO1007" i="15"/>
  <c r="AQ1007" i="15" s="1"/>
  <c r="AO1006" i="15"/>
  <c r="AQ1006" i="15" s="1"/>
  <c r="AO1005" i="15"/>
  <c r="AP1005" i="15" s="1"/>
  <c r="AR1005" i="15" s="1"/>
  <c r="AO1004" i="15"/>
  <c r="AP1004" i="15" s="1"/>
  <c r="AR1004" i="15" s="1"/>
  <c r="AO1003" i="15"/>
  <c r="AP1003" i="15" s="1"/>
  <c r="AR1003" i="15" s="1"/>
  <c r="AO1002" i="15"/>
  <c r="AP1002" i="15" s="1"/>
  <c r="AR1002" i="15" s="1"/>
  <c r="AO1001" i="15"/>
  <c r="AP1001" i="15" s="1"/>
  <c r="AR1001" i="15" s="1"/>
  <c r="AO1000" i="15"/>
  <c r="AP1000" i="15" s="1"/>
  <c r="AR1000" i="15" s="1"/>
  <c r="AO999" i="15"/>
  <c r="AP999" i="15" s="1"/>
  <c r="AR999" i="15" s="1"/>
  <c r="AO998" i="15"/>
  <c r="AP998" i="15" s="1"/>
  <c r="AR998" i="15" s="1"/>
  <c r="AO997" i="15"/>
  <c r="AP997" i="15" s="1"/>
  <c r="AR997" i="15" s="1"/>
  <c r="AO996" i="15"/>
  <c r="AP996" i="15" s="1"/>
  <c r="AR996" i="15" s="1"/>
  <c r="AO995" i="15"/>
  <c r="AP995" i="15" s="1"/>
  <c r="AR995" i="15" s="1"/>
  <c r="AO975" i="15"/>
  <c r="AO991" i="15"/>
  <c r="AP991" i="15" s="1"/>
  <c r="AR991" i="15" s="1"/>
  <c r="AO990" i="15"/>
  <c r="AP990" i="15" s="1"/>
  <c r="AR990" i="15" s="1"/>
  <c r="AO989" i="15"/>
  <c r="AP989" i="15" s="1"/>
  <c r="AR989" i="15" s="1"/>
  <c r="AQ988" i="15"/>
  <c r="AO988" i="15"/>
  <c r="AP988" i="15" s="1"/>
  <c r="AR988" i="15" s="1"/>
  <c r="AO987" i="15"/>
  <c r="AP987" i="15" s="1"/>
  <c r="AR987" i="15" s="1"/>
  <c r="AO986" i="15"/>
  <c r="AP986" i="15" s="1"/>
  <c r="AR986" i="15" s="1"/>
  <c r="AO985" i="15"/>
  <c r="AP985" i="15" s="1"/>
  <c r="AR985" i="15" s="1"/>
  <c r="AO984" i="15"/>
  <c r="AP984" i="15" s="1"/>
  <c r="AR984" i="15" s="1"/>
  <c r="AO983" i="15"/>
  <c r="AP983" i="15" s="1"/>
  <c r="AR983" i="15" s="1"/>
  <c r="AQ982" i="15"/>
  <c r="AO982" i="15"/>
  <c r="AP982" i="15" s="1"/>
  <c r="AR982" i="15" s="1"/>
  <c r="AO981" i="15"/>
  <c r="AP981" i="15" s="1"/>
  <c r="AR981" i="15" s="1"/>
  <c r="AO980" i="15"/>
  <c r="AP980" i="15" s="1"/>
  <c r="AR980" i="15" s="1"/>
  <c r="AO979" i="15"/>
  <c r="AP979" i="15" s="1"/>
  <c r="AR979" i="15" s="1"/>
  <c r="AO978" i="15"/>
  <c r="AP978" i="15" s="1"/>
  <c r="AR978" i="15" s="1"/>
  <c r="AO977" i="15"/>
  <c r="AP977" i="15" s="1"/>
  <c r="AR977" i="15" s="1"/>
  <c r="AO976" i="15"/>
  <c r="AP976" i="15" s="1"/>
  <c r="AR976" i="15" s="1"/>
  <c r="AQ975" i="15"/>
  <c r="AP975" i="15"/>
  <c r="AR975" i="15" s="1"/>
  <c r="AO953" i="15"/>
  <c r="AQ953" i="15" s="1"/>
  <c r="AU953" i="15"/>
  <c r="AU952" i="15"/>
  <c r="AT954" i="15"/>
  <c r="AU954" i="15" s="1"/>
  <c r="AO952" i="15"/>
  <c r="AP952" i="15" s="1"/>
  <c r="AR952" i="15" s="1"/>
  <c r="AT932" i="15"/>
  <c r="AT933" i="15"/>
  <c r="AT934" i="15"/>
  <c r="AT935" i="15"/>
  <c r="AT936" i="15"/>
  <c r="AT937" i="15"/>
  <c r="AT938" i="15"/>
  <c r="AT939" i="15"/>
  <c r="AT940" i="15"/>
  <c r="AT941" i="15"/>
  <c r="AT942" i="15"/>
  <c r="AT943" i="15"/>
  <c r="AT944" i="15"/>
  <c r="AT945" i="15"/>
  <c r="AT946" i="15"/>
  <c r="AT947" i="15"/>
  <c r="AT931" i="15"/>
  <c r="AO931" i="15"/>
  <c r="AQ931" i="15" s="1"/>
  <c r="AO932" i="15"/>
  <c r="AQ932" i="15" s="1"/>
  <c r="AO933" i="15"/>
  <c r="AQ933" i="15" s="1"/>
  <c r="AO934" i="15"/>
  <c r="AQ934" i="15" s="1"/>
  <c r="AO935" i="15"/>
  <c r="AO936" i="15"/>
  <c r="AQ936" i="15" s="1"/>
  <c r="AO937" i="15"/>
  <c r="AQ937" i="15" s="1"/>
  <c r="AO938" i="15"/>
  <c r="AQ938" i="15" s="1"/>
  <c r="AO939" i="15"/>
  <c r="AQ939" i="15" s="1"/>
  <c r="AS941" i="15" s="1"/>
  <c r="AO940" i="15"/>
  <c r="AQ940" i="15" s="1"/>
  <c r="AO941" i="15"/>
  <c r="AQ941" i="15" s="1"/>
  <c r="AO942" i="15"/>
  <c r="AQ942" i="15" s="1"/>
  <c r="AO943" i="15"/>
  <c r="AQ943" i="15" s="1"/>
  <c r="AO944" i="15"/>
  <c r="AO945" i="15"/>
  <c r="AP945" i="15" s="1"/>
  <c r="AR945" i="15" s="1"/>
  <c r="AO946" i="15"/>
  <c r="AO947" i="15"/>
  <c r="AP947" i="15" s="1"/>
  <c r="AR947" i="15" s="1"/>
  <c r="AQ935" i="15"/>
  <c r="AN924" i="15"/>
  <c r="AN901" i="15"/>
  <c r="AO892" i="15"/>
  <c r="AQ892" i="15" s="1"/>
  <c r="AO923" i="15"/>
  <c r="AP923" i="15" s="1"/>
  <c r="AR923" i="15" s="1"/>
  <c r="AO906" i="15"/>
  <c r="AO907" i="15"/>
  <c r="AP907" i="15" s="1"/>
  <c r="AR907" i="15" s="1"/>
  <c r="AO908" i="15"/>
  <c r="AP908" i="15" s="1"/>
  <c r="AR908" i="15" s="1"/>
  <c r="AO909" i="15"/>
  <c r="AO910" i="15"/>
  <c r="AP910" i="15" s="1"/>
  <c r="AR910" i="15" s="1"/>
  <c r="AO911" i="15"/>
  <c r="AP911" i="15" s="1"/>
  <c r="AR911" i="15" s="1"/>
  <c r="AO912" i="15"/>
  <c r="AQ912" i="15" s="1"/>
  <c r="AO913" i="15"/>
  <c r="AO914" i="15"/>
  <c r="AQ914" i="15" s="1"/>
  <c r="AO915" i="15"/>
  <c r="AP915" i="15" s="1"/>
  <c r="AR915" i="15" s="1"/>
  <c r="AO916" i="15"/>
  <c r="AP916" i="15" s="1"/>
  <c r="AR916" i="15" s="1"/>
  <c r="AO917" i="15"/>
  <c r="AO918" i="15"/>
  <c r="AO919" i="15"/>
  <c r="AP919" i="15" s="1"/>
  <c r="AR919" i="15" s="1"/>
  <c r="AO920" i="15"/>
  <c r="AQ920" i="15" s="1"/>
  <c r="AO921" i="15"/>
  <c r="AO922" i="15"/>
  <c r="AO905" i="15"/>
  <c r="AP921" i="15"/>
  <c r="AR921" i="15" s="1"/>
  <c r="AQ921" i="15"/>
  <c r="AQ919" i="15"/>
  <c r="AP917" i="15"/>
  <c r="AR917" i="15" s="1"/>
  <c r="AQ917" i="15"/>
  <c r="AP914" i="15"/>
  <c r="AR914" i="15" s="1"/>
  <c r="AP913" i="15"/>
  <c r="AR913" i="15" s="1"/>
  <c r="AQ913" i="15"/>
  <c r="AQ911" i="15"/>
  <c r="AQ910" i="15"/>
  <c r="AP909" i="15"/>
  <c r="AR909" i="15" s="1"/>
  <c r="AQ909" i="15"/>
  <c r="AQ907" i="15"/>
  <c r="AP905" i="15"/>
  <c r="AR905" i="15" s="1"/>
  <c r="AQ905" i="15"/>
  <c r="AT883" i="15"/>
  <c r="AT884" i="15"/>
  <c r="AT885" i="15"/>
  <c r="AT886" i="15"/>
  <c r="AT882" i="15"/>
  <c r="AT888" i="15"/>
  <c r="AO883" i="15"/>
  <c r="AO884" i="15"/>
  <c r="AP884" i="15" s="1"/>
  <c r="AR884" i="15" s="1"/>
  <c r="AO885" i="15"/>
  <c r="AQ885" i="15" s="1"/>
  <c r="AO886" i="15"/>
  <c r="AQ886" i="15" s="1"/>
  <c r="AO900" i="15"/>
  <c r="AP900" i="15" s="1"/>
  <c r="AR900" i="15" s="1"/>
  <c r="AO882" i="15"/>
  <c r="AQ882" i="15"/>
  <c r="AO861" i="15"/>
  <c r="AO862" i="15"/>
  <c r="AP862" i="15" s="1"/>
  <c r="AR862" i="15" s="1"/>
  <c r="AO863" i="15"/>
  <c r="AP863" i="15" s="1"/>
  <c r="AR863" i="15" s="1"/>
  <c r="AO864" i="15"/>
  <c r="AO865" i="15"/>
  <c r="AO866" i="15"/>
  <c r="AP866" i="15" s="1"/>
  <c r="AR866" i="15" s="1"/>
  <c r="AO867" i="15"/>
  <c r="AP867" i="15" s="1"/>
  <c r="AR867" i="15" s="1"/>
  <c r="AO868" i="15"/>
  <c r="AO869" i="15"/>
  <c r="AO870" i="15"/>
  <c r="AQ870" i="15" s="1"/>
  <c r="AO871" i="15"/>
  <c r="AQ871" i="15" s="1"/>
  <c r="AO872" i="15"/>
  <c r="AO873" i="15"/>
  <c r="AO874" i="15"/>
  <c r="AQ874" i="15" s="1"/>
  <c r="AO875" i="15"/>
  <c r="AP875" i="15" s="1"/>
  <c r="AR875" i="15" s="1"/>
  <c r="AO876" i="15"/>
  <c r="AO877" i="15"/>
  <c r="AP877" i="15" s="1"/>
  <c r="AR877" i="15" s="1"/>
  <c r="AO860" i="15"/>
  <c r="AP860" i="15" s="1"/>
  <c r="AR860" i="15" s="1"/>
  <c r="AN878" i="15"/>
  <c r="AP876" i="15"/>
  <c r="AR876" i="15" s="1"/>
  <c r="AQ876" i="15"/>
  <c r="AQ875" i="15"/>
  <c r="AP874" i="15"/>
  <c r="AR874" i="15" s="1"/>
  <c r="AP872" i="15"/>
  <c r="AR872" i="15" s="1"/>
  <c r="AQ872" i="15"/>
  <c r="AP871" i="15"/>
  <c r="AR871" i="15" s="1"/>
  <c r="AP870" i="15"/>
  <c r="AR870" i="15" s="1"/>
  <c r="AP868" i="15"/>
  <c r="AR868" i="15" s="1"/>
  <c r="AQ868" i="15"/>
  <c r="AQ867" i="15"/>
  <c r="AQ866" i="15"/>
  <c r="AP864" i="15"/>
  <c r="AR864" i="15" s="1"/>
  <c r="AQ864" i="15"/>
  <c r="AQ863" i="15"/>
  <c r="AQ862" i="15"/>
  <c r="AQ860" i="15"/>
  <c r="AN857" i="15"/>
  <c r="AO839" i="15"/>
  <c r="AQ839" i="15" s="1"/>
  <c r="AO840" i="15"/>
  <c r="AQ840" i="15" s="1"/>
  <c r="AO841" i="15"/>
  <c r="AO842" i="15"/>
  <c r="AQ842" i="15" s="1"/>
  <c r="AO843" i="15"/>
  <c r="AP843" i="15" s="1"/>
  <c r="AR843" i="15" s="1"/>
  <c r="AO844" i="15"/>
  <c r="AQ844" i="15" s="1"/>
  <c r="AO845" i="15"/>
  <c r="AO846" i="15"/>
  <c r="AP846" i="15" s="1"/>
  <c r="AR846" i="15" s="1"/>
  <c r="AO847" i="15"/>
  <c r="AQ847" i="15" s="1"/>
  <c r="AO848" i="15"/>
  <c r="AQ848" i="15" s="1"/>
  <c r="AO849" i="15"/>
  <c r="AQ849" i="15" s="1"/>
  <c r="AO850" i="15"/>
  <c r="AP850" i="15" s="1"/>
  <c r="AR850" i="15" s="1"/>
  <c r="AO851" i="15"/>
  <c r="AQ851" i="15" s="1"/>
  <c r="AO852" i="15"/>
  <c r="AQ852" i="15" s="1"/>
  <c r="AO853" i="15"/>
  <c r="AO854" i="15"/>
  <c r="AP854" i="15" s="1"/>
  <c r="AR854" i="15" s="1"/>
  <c r="AO855" i="15"/>
  <c r="AP855" i="15" s="1"/>
  <c r="AR855" i="15" s="1"/>
  <c r="AO856" i="15"/>
  <c r="AQ856" i="15" s="1"/>
  <c r="AO838" i="15"/>
  <c r="AQ855" i="15"/>
  <c r="AP851" i="15"/>
  <c r="AR851" i="15" s="1"/>
  <c r="AQ850" i="15"/>
  <c r="AP847" i="15"/>
  <c r="AR847" i="15" s="1"/>
  <c r="AQ843" i="15"/>
  <c r="AP839" i="15"/>
  <c r="AR839" i="15" s="1"/>
  <c r="AO834" i="15"/>
  <c r="AQ834" i="15" s="1"/>
  <c r="AO833" i="15"/>
  <c r="AQ833" i="15" s="1"/>
  <c r="AO832" i="15"/>
  <c r="AQ832" i="15" s="1"/>
  <c r="AO831" i="15"/>
  <c r="AQ831" i="15" s="1"/>
  <c r="AO830" i="15"/>
  <c r="AQ830" i="15" s="1"/>
  <c r="AO829" i="15"/>
  <c r="AQ829" i="15" s="1"/>
  <c r="AO828" i="15"/>
  <c r="AQ828" i="15" s="1"/>
  <c r="AO827" i="15"/>
  <c r="AQ827" i="15" s="1"/>
  <c r="AO826" i="15"/>
  <c r="AQ826" i="15" s="1"/>
  <c r="AO825" i="15"/>
  <c r="AQ825" i="15" s="1"/>
  <c r="AO824" i="15"/>
  <c r="AQ824" i="15" s="1"/>
  <c r="AO823" i="15"/>
  <c r="AQ823" i="15" s="1"/>
  <c r="AO822" i="15"/>
  <c r="AQ822" i="15" s="1"/>
  <c r="AO821" i="15"/>
  <c r="AQ821" i="15" s="1"/>
  <c r="AO820" i="15"/>
  <c r="AQ820" i="15" s="1"/>
  <c r="AO819" i="15"/>
  <c r="AQ819" i="15" s="1"/>
  <c r="AO818" i="15"/>
  <c r="AQ818" i="15" s="1"/>
  <c r="AO817" i="15"/>
  <c r="AQ817" i="15" s="1"/>
  <c r="AO816" i="15"/>
  <c r="AQ816" i="15" s="1"/>
  <c r="AO811" i="15"/>
  <c r="AQ811" i="15" s="1"/>
  <c r="AO810" i="15"/>
  <c r="AQ810" i="15" s="1"/>
  <c r="AO809" i="15"/>
  <c r="AQ809" i="15" s="1"/>
  <c r="AO808" i="15"/>
  <c r="AQ808" i="15" s="1"/>
  <c r="AO807" i="15"/>
  <c r="AQ807" i="15" s="1"/>
  <c r="AO806" i="15"/>
  <c r="AQ806" i="15" s="1"/>
  <c r="AO805" i="15"/>
  <c r="AQ805" i="15" s="1"/>
  <c r="AO804" i="15"/>
  <c r="AQ804" i="15" s="1"/>
  <c r="AO803" i="15"/>
  <c r="AQ803" i="15" s="1"/>
  <c r="AO802" i="15"/>
  <c r="AQ802" i="15" s="1"/>
  <c r="AO801" i="15"/>
  <c r="AQ801" i="15" s="1"/>
  <c r="AO800" i="15"/>
  <c r="AQ800" i="15" s="1"/>
  <c r="AO799" i="15"/>
  <c r="AQ799" i="15" s="1"/>
  <c r="AO798" i="15"/>
  <c r="AQ798" i="15" s="1"/>
  <c r="AO797" i="15"/>
  <c r="AQ797" i="15" s="1"/>
  <c r="AO796" i="15"/>
  <c r="AQ796" i="15" s="1"/>
  <c r="AO795" i="15"/>
  <c r="AQ795" i="15" s="1"/>
  <c r="AO794" i="15"/>
  <c r="AQ794" i="15" s="1"/>
  <c r="AO793" i="15"/>
  <c r="AQ793" i="15" s="1"/>
  <c r="AO792" i="15"/>
  <c r="AQ792" i="15" s="1"/>
  <c r="AO770" i="15"/>
  <c r="AQ770" i="15" s="1"/>
  <c r="AO771" i="15"/>
  <c r="AQ771" i="15" s="1"/>
  <c r="AO772" i="15"/>
  <c r="AO773" i="15"/>
  <c r="AO774" i="15"/>
  <c r="AQ774" i="15" s="1"/>
  <c r="AO775" i="15"/>
  <c r="AQ775" i="15" s="1"/>
  <c r="AO776" i="15"/>
  <c r="AQ776" i="15" s="1"/>
  <c r="AO777" i="15"/>
  <c r="AO778" i="15"/>
  <c r="AQ778" i="15" s="1"/>
  <c r="AO779" i="15"/>
  <c r="AQ779" i="15" s="1"/>
  <c r="AO780" i="15"/>
  <c r="AQ780" i="15" s="1"/>
  <c r="AO781" i="15"/>
  <c r="AO782" i="15"/>
  <c r="AQ782" i="15" s="1"/>
  <c r="AO783" i="15"/>
  <c r="AQ783" i="15" s="1"/>
  <c r="AO784" i="15"/>
  <c r="AQ784" i="15" s="1"/>
  <c r="AO785" i="15"/>
  <c r="AO786" i="15"/>
  <c r="AQ786" i="15" s="1"/>
  <c r="AO787" i="15"/>
  <c r="AQ787" i="15" s="1"/>
  <c r="AO788" i="15"/>
  <c r="AQ788" i="15" s="1"/>
  <c r="AO769" i="15"/>
  <c r="AQ785" i="15"/>
  <c r="AQ781" i="15"/>
  <c r="AQ777" i="15"/>
  <c r="AQ773" i="15"/>
  <c r="AQ772" i="15"/>
  <c r="AO747" i="15"/>
  <c r="AP747" i="15" s="1"/>
  <c r="AR747" i="15" s="1"/>
  <c r="AO748" i="15"/>
  <c r="AP748" i="15" s="1"/>
  <c r="AR748" i="15" s="1"/>
  <c r="AO749" i="15"/>
  <c r="AO750" i="15"/>
  <c r="AP750" i="15" s="1"/>
  <c r="AR750" i="15" s="1"/>
  <c r="AO751" i="15"/>
  <c r="AP751" i="15" s="1"/>
  <c r="AR751" i="15" s="1"/>
  <c r="AO752" i="15"/>
  <c r="AP752" i="15" s="1"/>
  <c r="AR752" i="15" s="1"/>
  <c r="AO753" i="15"/>
  <c r="AO754" i="15"/>
  <c r="AQ754" i="15" s="1"/>
  <c r="AO755" i="15"/>
  <c r="AP755" i="15" s="1"/>
  <c r="AR755" i="15" s="1"/>
  <c r="AO756" i="15"/>
  <c r="AP756" i="15" s="1"/>
  <c r="AR756" i="15" s="1"/>
  <c r="AO757" i="15"/>
  <c r="AO758" i="15"/>
  <c r="AQ758" i="15" s="1"/>
  <c r="AO759" i="15"/>
  <c r="AP759" i="15" s="1"/>
  <c r="AR759" i="15" s="1"/>
  <c r="AO760" i="15"/>
  <c r="AP760" i="15" s="1"/>
  <c r="AR760" i="15" s="1"/>
  <c r="AO761" i="15"/>
  <c r="AO762" i="15"/>
  <c r="AQ762" i="15" s="1"/>
  <c r="AO763" i="15"/>
  <c r="AP763" i="15" s="1"/>
  <c r="AR763" i="15" s="1"/>
  <c r="AO764" i="15"/>
  <c r="AP764" i="15" s="1"/>
  <c r="AR764" i="15" s="1"/>
  <c r="AO746" i="15"/>
  <c r="AQ746" i="15" s="1"/>
  <c r="AQ759" i="15"/>
  <c r="AP746" i="15"/>
  <c r="AR746" i="15" s="1"/>
  <c r="AO724" i="15"/>
  <c r="AP724" i="15" s="1"/>
  <c r="AR724" i="15" s="1"/>
  <c r="AO725" i="15"/>
  <c r="AQ725" i="15" s="1"/>
  <c r="AO726" i="15"/>
  <c r="AQ726" i="15" s="1"/>
  <c r="AO727" i="15"/>
  <c r="AO728" i="15"/>
  <c r="AQ728" i="15" s="1"/>
  <c r="AO729" i="15"/>
  <c r="AQ729" i="15" s="1"/>
  <c r="AO730" i="15"/>
  <c r="AP730" i="15" s="1"/>
  <c r="AR730" i="15" s="1"/>
  <c r="AO731" i="15"/>
  <c r="AP731" i="15" s="1"/>
  <c r="AR731" i="15" s="1"/>
  <c r="AO732" i="15"/>
  <c r="AP732" i="15" s="1"/>
  <c r="AR732" i="15" s="1"/>
  <c r="AO733" i="15"/>
  <c r="AQ733" i="15" s="1"/>
  <c r="AO734" i="15"/>
  <c r="AP734" i="15" s="1"/>
  <c r="AR734" i="15" s="1"/>
  <c r="AO735" i="15"/>
  <c r="AQ735" i="15" s="1"/>
  <c r="AO736" i="15"/>
  <c r="AQ736" i="15" s="1"/>
  <c r="AO737" i="15"/>
  <c r="AQ737" i="15" s="1"/>
  <c r="AO738" i="15"/>
  <c r="AQ738" i="15" s="1"/>
  <c r="AO739" i="15"/>
  <c r="AO740" i="15"/>
  <c r="AQ740" i="15" s="1"/>
  <c r="AO741" i="15"/>
  <c r="AQ741" i="15" s="1"/>
  <c r="AO723" i="15"/>
  <c r="AQ723" i="15" s="1"/>
  <c r="AP740" i="15"/>
  <c r="AR740" i="15" s="1"/>
  <c r="AP737" i="15"/>
  <c r="AR737" i="15" s="1"/>
  <c r="AQ732" i="15"/>
  <c r="AQ730" i="15"/>
  <c r="AP726" i="15"/>
  <c r="AR726" i="15" s="1"/>
  <c r="AP725" i="15"/>
  <c r="AR725" i="15" s="1"/>
  <c r="AQ718" i="15"/>
  <c r="AO718" i="15"/>
  <c r="AP718" i="15" s="1"/>
  <c r="AR718" i="15" s="1"/>
  <c r="AP717" i="15"/>
  <c r="AR717" i="15" s="1"/>
  <c r="AO717" i="15"/>
  <c r="AQ717" i="15" s="1"/>
  <c r="AO716" i="15"/>
  <c r="AQ715" i="15"/>
  <c r="AP715" i="15"/>
  <c r="AR715" i="15" s="1"/>
  <c r="AO715" i="15"/>
  <c r="AQ714" i="15"/>
  <c r="AO714" i="15"/>
  <c r="AP714" i="15" s="1"/>
  <c r="AR714" i="15" s="1"/>
  <c r="AP713" i="15"/>
  <c r="AR713" i="15" s="1"/>
  <c r="AO713" i="15"/>
  <c r="AQ713" i="15" s="1"/>
  <c r="AQ712" i="15"/>
  <c r="AO712" i="15"/>
  <c r="AP712" i="15" s="1"/>
  <c r="AR712" i="15" s="1"/>
  <c r="AQ711" i="15"/>
  <c r="AO711" i="15"/>
  <c r="AP711" i="15" s="1"/>
  <c r="AR711" i="15" s="1"/>
  <c r="AQ710" i="15"/>
  <c r="AO710" i="15"/>
  <c r="AP710" i="15" s="1"/>
  <c r="AR710" i="15" s="1"/>
  <c r="AQ709" i="15"/>
  <c r="AO709" i="15"/>
  <c r="AP709" i="15" s="1"/>
  <c r="AR709" i="15" s="1"/>
  <c r="AQ708" i="15"/>
  <c r="AO708" i="15"/>
  <c r="AP708" i="15" s="1"/>
  <c r="AR708" i="15" s="1"/>
  <c r="AQ707" i="15"/>
  <c r="AO707" i="15"/>
  <c r="AP707" i="15" s="1"/>
  <c r="AR707" i="15" s="1"/>
  <c r="AQ706" i="15"/>
  <c r="AO706" i="15"/>
  <c r="AP706" i="15" s="1"/>
  <c r="AR706" i="15" s="1"/>
  <c r="AQ705" i="15"/>
  <c r="AO705" i="15"/>
  <c r="AP705" i="15" s="1"/>
  <c r="AR705" i="15" s="1"/>
  <c r="AQ704" i="15"/>
  <c r="AO704" i="15"/>
  <c r="AP704" i="15" s="1"/>
  <c r="AR704" i="15" s="1"/>
  <c r="AQ703" i="15"/>
  <c r="AO703" i="15"/>
  <c r="AP703" i="15" s="1"/>
  <c r="AR703" i="15" s="1"/>
  <c r="AQ702" i="15"/>
  <c r="AO702" i="15"/>
  <c r="AP702" i="15" s="1"/>
  <c r="AR702" i="15" s="1"/>
  <c r="AQ701" i="15"/>
  <c r="AO701" i="15"/>
  <c r="AP701" i="15" s="1"/>
  <c r="AR701" i="15" s="1"/>
  <c r="AQ700" i="15"/>
  <c r="AO700" i="15"/>
  <c r="AP700" i="15" s="1"/>
  <c r="AR700" i="15" s="1"/>
  <c r="AO693" i="15"/>
  <c r="AP693" i="15" s="1"/>
  <c r="AR693" i="15" s="1"/>
  <c r="AO692" i="15"/>
  <c r="AQ692" i="15" s="1"/>
  <c r="AO691" i="15"/>
  <c r="AQ691" i="15" s="1"/>
  <c r="AO690" i="15"/>
  <c r="AQ690" i="15" s="1"/>
  <c r="AO689" i="15"/>
  <c r="AQ689" i="15" s="1"/>
  <c r="AO688" i="15"/>
  <c r="AQ688" i="15" s="1"/>
  <c r="AO687" i="15"/>
  <c r="AQ687" i="15" s="1"/>
  <c r="AO686" i="15"/>
  <c r="AQ686" i="15" s="1"/>
  <c r="AO685" i="15"/>
  <c r="AQ685" i="15" s="1"/>
  <c r="AO684" i="15"/>
  <c r="AQ684" i="15" s="1"/>
  <c r="AO683" i="15"/>
  <c r="AQ683" i="15" s="1"/>
  <c r="AO682" i="15"/>
  <c r="AQ682" i="15" s="1"/>
  <c r="AO681" i="15"/>
  <c r="AQ681" i="15" s="1"/>
  <c r="AO680" i="15"/>
  <c r="AQ680" i="15" s="1"/>
  <c r="AO679" i="15"/>
  <c r="AQ679" i="15" s="1"/>
  <c r="AO678" i="15"/>
  <c r="AQ678" i="15" s="1"/>
  <c r="AO677" i="15"/>
  <c r="AQ677" i="15" s="1"/>
  <c r="AO676" i="15"/>
  <c r="AQ676" i="15" s="1"/>
  <c r="AO675" i="15"/>
  <c r="AQ675" i="15" s="1"/>
  <c r="AO668" i="15"/>
  <c r="AQ668" i="15" s="1"/>
  <c r="AO667" i="15"/>
  <c r="AO666" i="15"/>
  <c r="AQ666" i="15" s="1"/>
  <c r="AO665" i="15"/>
  <c r="AO664" i="15"/>
  <c r="AQ664" i="15" s="1"/>
  <c r="AO663" i="15"/>
  <c r="AO662" i="15"/>
  <c r="AQ662" i="15" s="1"/>
  <c r="AO661" i="15"/>
  <c r="AO660" i="15"/>
  <c r="AQ660" i="15" s="1"/>
  <c r="AO659" i="15"/>
  <c r="AO658" i="15"/>
  <c r="AQ658" i="15" s="1"/>
  <c r="AO657" i="15"/>
  <c r="AO656" i="15"/>
  <c r="AQ656" i="15" s="1"/>
  <c r="AO655" i="15"/>
  <c r="AO654" i="15"/>
  <c r="AQ654" i="15" s="1"/>
  <c r="AO653" i="15"/>
  <c r="AO652" i="15"/>
  <c r="AQ652" i="15" s="1"/>
  <c r="AO651" i="15"/>
  <c r="AO646" i="15"/>
  <c r="AQ646" i="15" s="1"/>
  <c r="AP646" i="15"/>
  <c r="AR646" i="15" s="1"/>
  <c r="AO645" i="15"/>
  <c r="AP645" i="15" s="1"/>
  <c r="AR645" i="15" s="1"/>
  <c r="AO644" i="15"/>
  <c r="AO643" i="15"/>
  <c r="AP643" i="15" s="1"/>
  <c r="AR643" i="15" s="1"/>
  <c r="AO642" i="15"/>
  <c r="AO641" i="15"/>
  <c r="AP641" i="15" s="1"/>
  <c r="AR641" i="15" s="1"/>
  <c r="AO640" i="15"/>
  <c r="AO639" i="15"/>
  <c r="AP639" i="15" s="1"/>
  <c r="AR639" i="15" s="1"/>
  <c r="AO638" i="15"/>
  <c r="AO637" i="15"/>
  <c r="AP637" i="15" s="1"/>
  <c r="AR637" i="15" s="1"/>
  <c r="AO636" i="15"/>
  <c r="AO635" i="15"/>
  <c r="AP635" i="15" s="1"/>
  <c r="AR635" i="15" s="1"/>
  <c r="AO634" i="15"/>
  <c r="AO633" i="15"/>
  <c r="AP633" i="15" s="1"/>
  <c r="AR633" i="15" s="1"/>
  <c r="AO632" i="15"/>
  <c r="AO631" i="15"/>
  <c r="AP631" i="15" s="1"/>
  <c r="AR631" i="15" s="1"/>
  <c r="AO630" i="15"/>
  <c r="AO629" i="15"/>
  <c r="AP629" i="15" s="1"/>
  <c r="AR629" i="15" s="1"/>
  <c r="AO628" i="15"/>
  <c r="AO624" i="15"/>
  <c r="AP624" i="15" s="1"/>
  <c r="AR624" i="15" s="1"/>
  <c r="AQ623" i="15"/>
  <c r="AO623" i="15"/>
  <c r="AP623" i="15" s="1"/>
  <c r="AR623" i="15" s="1"/>
  <c r="AO622" i="15"/>
  <c r="AP622" i="15" s="1"/>
  <c r="AR622" i="15" s="1"/>
  <c r="AQ621" i="15"/>
  <c r="AO621" i="15"/>
  <c r="AP621" i="15" s="1"/>
  <c r="AR621" i="15" s="1"/>
  <c r="AO620" i="15"/>
  <c r="AP620" i="15" s="1"/>
  <c r="AR620" i="15" s="1"/>
  <c r="AQ619" i="15"/>
  <c r="AO619" i="15"/>
  <c r="AP619" i="15" s="1"/>
  <c r="AR619" i="15" s="1"/>
  <c r="AO618" i="15"/>
  <c r="AP618" i="15" s="1"/>
  <c r="AR618" i="15" s="1"/>
  <c r="AQ617" i="15"/>
  <c r="AO617" i="15"/>
  <c r="AP617" i="15" s="1"/>
  <c r="AR617" i="15" s="1"/>
  <c r="AO616" i="15"/>
  <c r="AP616" i="15" s="1"/>
  <c r="AR616" i="15" s="1"/>
  <c r="AQ615" i="15"/>
  <c r="AO615" i="15"/>
  <c r="AP615" i="15" s="1"/>
  <c r="AR615" i="15" s="1"/>
  <c r="AO614" i="15"/>
  <c r="AP614" i="15" s="1"/>
  <c r="AR614" i="15" s="1"/>
  <c r="AQ613" i="15"/>
  <c r="AO613" i="15"/>
  <c r="AP613" i="15" s="1"/>
  <c r="AR613" i="15" s="1"/>
  <c r="AO612" i="15"/>
  <c r="AP612" i="15" s="1"/>
  <c r="AR612" i="15" s="1"/>
  <c r="AQ611" i="15"/>
  <c r="AO611" i="15"/>
  <c r="AP611" i="15" s="1"/>
  <c r="AR611" i="15" s="1"/>
  <c r="AO610" i="15"/>
  <c r="AP610" i="15" s="1"/>
  <c r="AR610" i="15" s="1"/>
  <c r="AQ609" i="15"/>
  <c r="AO609" i="15"/>
  <c r="AP609" i="15" s="1"/>
  <c r="AR609" i="15" s="1"/>
  <c r="AO608" i="15"/>
  <c r="AP608" i="15" s="1"/>
  <c r="AR608" i="15" s="1"/>
  <c r="AQ607" i="15"/>
  <c r="AO607" i="15"/>
  <c r="AP607" i="15" s="1"/>
  <c r="AR607" i="15" s="1"/>
  <c r="AO602" i="15"/>
  <c r="AP602" i="15" s="1"/>
  <c r="AR602" i="15" s="1"/>
  <c r="AQ601" i="15"/>
  <c r="AO601" i="15"/>
  <c r="AP601" i="15" s="1"/>
  <c r="AR601" i="15" s="1"/>
  <c r="AO600" i="15"/>
  <c r="AP600" i="15" s="1"/>
  <c r="AR600" i="15" s="1"/>
  <c r="AQ599" i="15"/>
  <c r="AO599" i="15"/>
  <c r="AP599" i="15" s="1"/>
  <c r="AR599" i="15" s="1"/>
  <c r="AO598" i="15"/>
  <c r="AP598" i="15" s="1"/>
  <c r="AR598" i="15" s="1"/>
  <c r="AQ597" i="15"/>
  <c r="AO597" i="15"/>
  <c r="AP597" i="15" s="1"/>
  <c r="AR597" i="15" s="1"/>
  <c r="AO596" i="15"/>
  <c r="AP596" i="15" s="1"/>
  <c r="AR596" i="15" s="1"/>
  <c r="AQ595" i="15"/>
  <c r="AO595" i="15"/>
  <c r="AP595" i="15" s="1"/>
  <c r="AR595" i="15" s="1"/>
  <c r="AO594" i="15"/>
  <c r="AP594" i="15" s="1"/>
  <c r="AR594" i="15" s="1"/>
  <c r="AQ593" i="15"/>
  <c r="AO593" i="15"/>
  <c r="AP593" i="15" s="1"/>
  <c r="AR593" i="15" s="1"/>
  <c r="AO592" i="15"/>
  <c r="AP592" i="15" s="1"/>
  <c r="AR592" i="15" s="1"/>
  <c r="AQ591" i="15"/>
  <c r="AO591" i="15"/>
  <c r="AP591" i="15" s="1"/>
  <c r="AR591" i="15" s="1"/>
  <c r="AO590" i="15"/>
  <c r="AP590" i="15" s="1"/>
  <c r="AR590" i="15" s="1"/>
  <c r="AQ589" i="15"/>
  <c r="AO589" i="15"/>
  <c r="AP589" i="15" s="1"/>
  <c r="AR589" i="15" s="1"/>
  <c r="AO588" i="15"/>
  <c r="AP588" i="15" s="1"/>
  <c r="AR588" i="15" s="1"/>
  <c r="AQ587" i="15"/>
  <c r="AO587" i="15"/>
  <c r="AP587" i="15" s="1"/>
  <c r="AR587" i="15" s="1"/>
  <c r="AO586" i="15"/>
  <c r="AP586" i="15" s="1"/>
  <c r="AR586" i="15" s="1"/>
  <c r="AQ585" i="15"/>
  <c r="AO585" i="15"/>
  <c r="AP585" i="15" s="1"/>
  <c r="AR585" i="15" s="1"/>
  <c r="AO581" i="15"/>
  <c r="AP581" i="15" s="1"/>
  <c r="AR581" i="15" s="1"/>
  <c r="AO566" i="15"/>
  <c r="AO567" i="15"/>
  <c r="AQ567" i="15" s="1"/>
  <c r="AO568" i="15"/>
  <c r="AQ568" i="15" s="1"/>
  <c r="AO569" i="15"/>
  <c r="AO570" i="15"/>
  <c r="AQ570" i="15" s="1"/>
  <c r="AO571" i="15"/>
  <c r="AQ571" i="15" s="1"/>
  <c r="AO572" i="15"/>
  <c r="AP572" i="15" s="1"/>
  <c r="AR572" i="15" s="1"/>
  <c r="AO573" i="15"/>
  <c r="AO574" i="15"/>
  <c r="AP574" i="15" s="1"/>
  <c r="AR574" i="15" s="1"/>
  <c r="AO575" i="15"/>
  <c r="AQ575" i="15" s="1"/>
  <c r="AO576" i="15"/>
  <c r="AQ576" i="15" s="1"/>
  <c r="AO577" i="15"/>
  <c r="AO578" i="15"/>
  <c r="AO579" i="15"/>
  <c r="AQ579" i="15" s="1"/>
  <c r="AO580" i="15"/>
  <c r="AQ580" i="15" s="1"/>
  <c r="AQ581" i="15"/>
  <c r="AP568" i="15"/>
  <c r="AR568" i="15" s="1"/>
  <c r="AP569" i="15"/>
  <c r="AR569" i="15" s="1"/>
  <c r="AQ569" i="15"/>
  <c r="AP570" i="15"/>
  <c r="AR570" i="15" s="1"/>
  <c r="AP571" i="15"/>
  <c r="AR571" i="15" s="1"/>
  <c r="AQ572" i="15"/>
  <c r="AP573" i="15"/>
  <c r="AR573" i="15" s="1"/>
  <c r="AQ573" i="15"/>
  <c r="AP575" i="15"/>
  <c r="AR575" i="15" s="1"/>
  <c r="AP576" i="15"/>
  <c r="AR576" i="15" s="1"/>
  <c r="AP577" i="15"/>
  <c r="AR577" i="15" s="1"/>
  <c r="AQ577" i="15"/>
  <c r="AP579" i="15"/>
  <c r="AR579" i="15" s="1"/>
  <c r="AP580" i="15"/>
  <c r="AR580" i="15" s="1"/>
  <c r="AO565" i="15"/>
  <c r="AQ565" i="15"/>
  <c r="AO560" i="15"/>
  <c r="AQ560" i="15" s="1"/>
  <c r="AO559" i="15"/>
  <c r="AQ559" i="15" s="1"/>
  <c r="AO558" i="15"/>
  <c r="AQ558" i="15" s="1"/>
  <c r="AO557" i="15"/>
  <c r="AQ557" i="15" s="1"/>
  <c r="AO556" i="15"/>
  <c r="AQ556" i="15" s="1"/>
  <c r="AO555" i="15"/>
  <c r="AQ555" i="15" s="1"/>
  <c r="AO554" i="15"/>
  <c r="AQ554" i="15" s="1"/>
  <c r="AO553" i="15"/>
  <c r="AQ553" i="15" s="1"/>
  <c r="AO552" i="15"/>
  <c r="AQ552" i="15" s="1"/>
  <c r="AO551" i="15"/>
  <c r="AQ551" i="15" s="1"/>
  <c r="AO550" i="15"/>
  <c r="AQ550" i="15" s="1"/>
  <c r="AO549" i="15"/>
  <c r="AQ549" i="15" s="1"/>
  <c r="AO548" i="15"/>
  <c r="AQ548" i="15" s="1"/>
  <c r="AO547" i="15"/>
  <c r="AQ547" i="15" s="1"/>
  <c r="AO546" i="15"/>
  <c r="AQ546" i="15" s="1"/>
  <c r="AO545" i="15"/>
  <c r="AQ545" i="15" s="1"/>
  <c r="AO526" i="15"/>
  <c r="AQ526" i="15" s="1"/>
  <c r="AO527" i="15"/>
  <c r="AQ527" i="15" s="1"/>
  <c r="AO528" i="15"/>
  <c r="AQ528" i="15" s="1"/>
  <c r="AO529" i="15"/>
  <c r="AQ529" i="15" s="1"/>
  <c r="AO530" i="15"/>
  <c r="AQ530" i="15" s="1"/>
  <c r="AO531" i="15"/>
  <c r="AQ531" i="15" s="1"/>
  <c r="AO532" i="15"/>
  <c r="AQ532" i="15" s="1"/>
  <c r="AO533" i="15"/>
  <c r="AQ533" i="15" s="1"/>
  <c r="AO534" i="15"/>
  <c r="AQ534" i="15" s="1"/>
  <c r="AO535" i="15"/>
  <c r="AQ535" i="15" s="1"/>
  <c r="AO536" i="15"/>
  <c r="AQ536" i="15" s="1"/>
  <c r="AO537" i="15"/>
  <c r="AQ537" i="15" s="1"/>
  <c r="AO538" i="15"/>
  <c r="AQ538" i="15" s="1"/>
  <c r="AO539" i="15"/>
  <c r="AQ539" i="15" s="1"/>
  <c r="AO540" i="15"/>
  <c r="AQ540" i="15" s="1"/>
  <c r="AO525" i="15"/>
  <c r="AP525" i="15" s="1"/>
  <c r="AR525" i="15" s="1"/>
  <c r="AO506" i="15"/>
  <c r="AO507" i="15"/>
  <c r="AP507" i="15" s="1"/>
  <c r="AR507" i="15" s="1"/>
  <c r="AO508" i="15"/>
  <c r="AP508" i="15" s="1"/>
  <c r="AR508" i="15" s="1"/>
  <c r="AO509" i="15"/>
  <c r="AO510" i="15"/>
  <c r="AQ510" i="15" s="1"/>
  <c r="AO511" i="15"/>
  <c r="AQ511" i="15" s="1"/>
  <c r="AO512" i="15"/>
  <c r="AP512" i="15" s="1"/>
  <c r="AR512" i="15" s="1"/>
  <c r="AO513" i="15"/>
  <c r="AO514" i="15"/>
  <c r="AO515" i="15"/>
  <c r="AP515" i="15" s="1"/>
  <c r="AR515" i="15" s="1"/>
  <c r="AO516" i="15"/>
  <c r="AP516" i="15" s="1"/>
  <c r="AR516" i="15" s="1"/>
  <c r="AO517" i="15"/>
  <c r="AO518" i="15"/>
  <c r="AP518" i="15" s="1"/>
  <c r="AR518" i="15" s="1"/>
  <c r="AO519" i="15"/>
  <c r="AP519" i="15" s="1"/>
  <c r="AR519" i="15" s="1"/>
  <c r="AO520" i="15"/>
  <c r="AP520" i="15" s="1"/>
  <c r="AR520" i="15" s="1"/>
  <c r="AO521" i="15"/>
  <c r="AQ521" i="15" s="1"/>
  <c r="AO505" i="15"/>
  <c r="AP505" i="15" s="1"/>
  <c r="AR505" i="15" s="1"/>
  <c r="AP521" i="15"/>
  <c r="AR521" i="15" s="1"/>
  <c r="AQ517" i="15"/>
  <c r="AP517" i="15"/>
  <c r="AR517" i="15" s="1"/>
  <c r="AQ516" i="15"/>
  <c r="AQ513" i="15"/>
  <c r="AP513" i="15"/>
  <c r="AR513" i="15" s="1"/>
  <c r="AQ512" i="15"/>
  <c r="AP510" i="15"/>
  <c r="AR510" i="15" s="1"/>
  <c r="AQ509" i="15"/>
  <c r="AP509" i="15"/>
  <c r="AR509" i="15" s="1"/>
  <c r="AQ507" i="15"/>
  <c r="AO484" i="15"/>
  <c r="AQ484" i="15" s="1"/>
  <c r="AO485" i="15"/>
  <c r="AP485" i="15" s="1"/>
  <c r="AR485" i="15" s="1"/>
  <c r="AO486" i="15"/>
  <c r="AP486" i="15" s="1"/>
  <c r="AR486" i="15" s="1"/>
  <c r="AO487" i="15"/>
  <c r="AP487" i="15" s="1"/>
  <c r="AR487" i="15" s="1"/>
  <c r="AO488" i="15"/>
  <c r="AO489" i="15"/>
  <c r="AQ489" i="15" s="1"/>
  <c r="AO490" i="15"/>
  <c r="AP490" i="15" s="1"/>
  <c r="AR490" i="15" s="1"/>
  <c r="AO491" i="15"/>
  <c r="AQ491" i="15" s="1"/>
  <c r="AO492" i="15"/>
  <c r="AO493" i="15"/>
  <c r="AQ493" i="15" s="1"/>
  <c r="AO494" i="15"/>
  <c r="AP494" i="15" s="1"/>
  <c r="AR494" i="15" s="1"/>
  <c r="AO495" i="15"/>
  <c r="AQ495" i="15" s="1"/>
  <c r="AO496" i="15"/>
  <c r="AO497" i="15"/>
  <c r="AQ497" i="15" s="1"/>
  <c r="AO498" i="15"/>
  <c r="AP498" i="15" s="1"/>
  <c r="AR498" i="15" s="1"/>
  <c r="AO499" i="15"/>
  <c r="AO500" i="15"/>
  <c r="AP500" i="15" s="1"/>
  <c r="AR500" i="15" s="1"/>
  <c r="AO483" i="15"/>
  <c r="AP483" i="15" s="1"/>
  <c r="AR483" i="15" s="1"/>
  <c r="AQ499" i="15"/>
  <c r="AP499" i="15"/>
  <c r="AR499" i="15" s="1"/>
  <c r="AP495" i="15"/>
  <c r="AR495" i="15" s="1"/>
  <c r="AQ490" i="15"/>
  <c r="AQ487" i="15"/>
  <c r="AO463" i="15"/>
  <c r="AQ463" i="15" s="1"/>
  <c r="AO464" i="15"/>
  <c r="AO465" i="15"/>
  <c r="AO466" i="15"/>
  <c r="AQ466" i="15" s="1"/>
  <c r="AO467" i="15"/>
  <c r="AQ467" i="15" s="1"/>
  <c r="AO468" i="15"/>
  <c r="AQ468" i="15" s="1"/>
  <c r="AO469" i="15"/>
  <c r="AO470" i="15"/>
  <c r="AQ470" i="15" s="1"/>
  <c r="AO471" i="15"/>
  <c r="AO472" i="15"/>
  <c r="AQ472" i="15" s="1"/>
  <c r="AO473" i="15"/>
  <c r="AO474" i="15"/>
  <c r="AQ474" i="15" s="1"/>
  <c r="AO475" i="15"/>
  <c r="AP475" i="15" s="1"/>
  <c r="AR475" i="15" s="1"/>
  <c r="AO476" i="15"/>
  <c r="AP476" i="15" s="1"/>
  <c r="AR476" i="15" s="1"/>
  <c r="AO477" i="15"/>
  <c r="AO478" i="15"/>
  <c r="AQ478" i="15" s="1"/>
  <c r="AO479" i="15"/>
  <c r="AQ479" i="15" s="1"/>
  <c r="AO462" i="15"/>
  <c r="AQ462" i="15" s="1"/>
  <c r="AQ477" i="15"/>
  <c r="AP477" i="15"/>
  <c r="AR477" i="15" s="1"/>
  <c r="AQ473" i="15"/>
  <c r="AQ471" i="15"/>
  <c r="AS473" i="15" s="1"/>
  <c r="AQ469" i="15"/>
  <c r="AQ465" i="15"/>
  <c r="AQ464" i="15"/>
  <c r="AO458" i="15"/>
  <c r="AP458" i="15" s="1"/>
  <c r="AR458" i="15" s="1"/>
  <c r="AO457" i="15"/>
  <c r="AO456" i="15"/>
  <c r="AP456" i="15" s="1"/>
  <c r="AR456" i="15" s="1"/>
  <c r="AO455" i="15"/>
  <c r="AO454" i="15"/>
  <c r="AP454" i="15" s="1"/>
  <c r="AR454" i="15" s="1"/>
  <c r="AO453" i="15"/>
  <c r="AO452" i="15"/>
  <c r="AP452" i="15" s="1"/>
  <c r="AR452" i="15" s="1"/>
  <c r="AO451" i="15"/>
  <c r="AO450" i="15"/>
  <c r="AP450" i="15" s="1"/>
  <c r="AR450" i="15" s="1"/>
  <c r="AO449" i="15"/>
  <c r="AO448" i="15"/>
  <c r="AP448" i="15" s="1"/>
  <c r="AR448" i="15" s="1"/>
  <c r="AO447" i="15"/>
  <c r="AO446" i="15"/>
  <c r="AP446" i="15" s="1"/>
  <c r="AR446" i="15" s="1"/>
  <c r="AO445" i="15"/>
  <c r="AO444" i="15"/>
  <c r="AP444" i="15" s="1"/>
  <c r="AR444" i="15" s="1"/>
  <c r="AO443" i="15"/>
  <c r="AO442" i="15"/>
  <c r="AP442" i="15" s="1"/>
  <c r="AR442" i="15" s="1"/>
  <c r="AO441" i="15"/>
  <c r="AO440" i="15"/>
  <c r="AO439" i="15"/>
  <c r="AO434" i="15"/>
  <c r="AQ434" i="15" s="1"/>
  <c r="AP434" i="15"/>
  <c r="AR434" i="15" s="1"/>
  <c r="AO435" i="15"/>
  <c r="AO436" i="15"/>
  <c r="AQ436" i="15" s="1"/>
  <c r="AP436" i="15"/>
  <c r="AR436" i="15" s="1"/>
  <c r="AO430" i="15"/>
  <c r="AP430" i="15" s="1"/>
  <c r="AR430" i="15" s="1"/>
  <c r="AO418" i="15"/>
  <c r="AO419" i="15"/>
  <c r="AQ419" i="15" s="1"/>
  <c r="AO420" i="15"/>
  <c r="AO421" i="15"/>
  <c r="AQ421" i="15" s="1"/>
  <c r="AO422" i="15"/>
  <c r="AO423" i="15"/>
  <c r="AQ423" i="15" s="1"/>
  <c r="AO424" i="15"/>
  <c r="AQ424" i="15" s="1"/>
  <c r="AO425" i="15"/>
  <c r="AQ425" i="15" s="1"/>
  <c r="AO426" i="15"/>
  <c r="AO427" i="15"/>
  <c r="AQ427" i="15" s="1"/>
  <c r="AO428" i="15"/>
  <c r="AO429" i="15"/>
  <c r="AQ429" i="15" s="1"/>
  <c r="AO431" i="15"/>
  <c r="AQ431" i="15" s="1"/>
  <c r="AO432" i="15"/>
  <c r="AQ432" i="15" s="1"/>
  <c r="AO433" i="15"/>
  <c r="AQ433" i="15" s="1"/>
  <c r="AO417" i="15"/>
  <c r="AQ417" i="15" s="1"/>
  <c r="AP431" i="15"/>
  <c r="AR431" i="15" s="1"/>
  <c r="AQ428" i="15"/>
  <c r="AP428" i="15"/>
  <c r="AR428" i="15" s="1"/>
  <c r="AQ426" i="15"/>
  <c r="AQ422" i="15"/>
  <c r="AQ420" i="15"/>
  <c r="AQ418" i="15"/>
  <c r="AS314" i="15"/>
  <c r="AO331" i="15"/>
  <c r="AQ331" i="15" s="1"/>
  <c r="AO332" i="15"/>
  <c r="AQ332" i="15" s="1"/>
  <c r="AO333" i="15"/>
  <c r="AO334" i="15"/>
  <c r="AQ334" i="15" s="1"/>
  <c r="AO335" i="15"/>
  <c r="AO336" i="15"/>
  <c r="AQ336" i="15" s="1"/>
  <c r="AO337" i="15"/>
  <c r="AO338" i="15"/>
  <c r="AQ338" i="15" s="1"/>
  <c r="AO339" i="15"/>
  <c r="AQ339" i="15" s="1"/>
  <c r="AO340" i="15"/>
  <c r="AQ340" i="15" s="1"/>
  <c r="AO341" i="15"/>
  <c r="AO342" i="15"/>
  <c r="AQ342" i="15" s="1"/>
  <c r="AO343" i="15"/>
  <c r="AO344" i="15"/>
  <c r="AQ344" i="15" s="1"/>
  <c r="AO345" i="15"/>
  <c r="AO346" i="15"/>
  <c r="AQ346" i="15" s="1"/>
  <c r="AO347" i="15"/>
  <c r="AQ347" i="15" s="1"/>
  <c r="AO348" i="15"/>
  <c r="AQ348" i="15" s="1"/>
  <c r="AO330" i="15"/>
  <c r="AQ330" i="15" s="1"/>
  <c r="AO375" i="15"/>
  <c r="AP375" i="15" s="1"/>
  <c r="AR375" i="15" s="1"/>
  <c r="AO376" i="15"/>
  <c r="AQ376" i="15" s="1"/>
  <c r="AO377" i="15"/>
  <c r="AQ377" i="15" s="1"/>
  <c r="AO378" i="15"/>
  <c r="AQ378" i="15" s="1"/>
  <c r="AO379" i="15"/>
  <c r="AP379" i="15" s="1"/>
  <c r="AR379" i="15" s="1"/>
  <c r="AO380" i="15"/>
  <c r="AP380" i="15" s="1"/>
  <c r="AR380" i="15" s="1"/>
  <c r="AO381" i="15"/>
  <c r="AO382" i="15"/>
  <c r="AQ382" i="15" s="1"/>
  <c r="AO383" i="15"/>
  <c r="AO384" i="15"/>
  <c r="AP384" i="15" s="1"/>
  <c r="AR384" i="15" s="1"/>
  <c r="AO385" i="15"/>
  <c r="AQ385" i="15" s="1"/>
  <c r="AO386" i="15"/>
  <c r="AQ386" i="15" s="1"/>
  <c r="AO387" i="15"/>
  <c r="AO388" i="15"/>
  <c r="AP388" i="15" s="1"/>
  <c r="AR388" i="15" s="1"/>
  <c r="AO389" i="15"/>
  <c r="AQ389" i="15" s="1"/>
  <c r="AO390" i="15"/>
  <c r="AQ390" i="15" s="1"/>
  <c r="AO391" i="15"/>
  <c r="AO374" i="15"/>
  <c r="AQ374" i="15" s="1"/>
  <c r="AO397" i="15"/>
  <c r="AP397" i="15" s="1"/>
  <c r="AR397" i="15" s="1"/>
  <c r="AO398" i="15"/>
  <c r="AQ398" i="15" s="1"/>
  <c r="AO399" i="15"/>
  <c r="AP399" i="15" s="1"/>
  <c r="AR399" i="15" s="1"/>
  <c r="AO400" i="15"/>
  <c r="AO401" i="15"/>
  <c r="AP401" i="15" s="1"/>
  <c r="AR401" i="15" s="1"/>
  <c r="AO402" i="15"/>
  <c r="AO403" i="15"/>
  <c r="AP403" i="15" s="1"/>
  <c r="AR403" i="15" s="1"/>
  <c r="AO404" i="15"/>
  <c r="AP404" i="15" s="1"/>
  <c r="AR404" i="15" s="1"/>
  <c r="AO405" i="15"/>
  <c r="AP405" i="15" s="1"/>
  <c r="AR405" i="15" s="1"/>
  <c r="AO406" i="15"/>
  <c r="AQ406" i="15" s="1"/>
  <c r="AO407" i="15"/>
  <c r="AP407" i="15" s="1"/>
  <c r="AR407" i="15" s="1"/>
  <c r="AO408" i="15"/>
  <c r="AQ408" i="15" s="1"/>
  <c r="AO409" i="15"/>
  <c r="AP409" i="15" s="1"/>
  <c r="AR409" i="15" s="1"/>
  <c r="AO410" i="15"/>
  <c r="AQ410" i="15" s="1"/>
  <c r="AO411" i="15"/>
  <c r="AP411" i="15" s="1"/>
  <c r="AR411" i="15" s="1"/>
  <c r="AO412" i="15"/>
  <c r="AO396" i="15"/>
  <c r="AQ396" i="15" s="1"/>
  <c r="AQ391" i="15"/>
  <c r="AO354" i="15"/>
  <c r="AQ354" i="15" s="1"/>
  <c r="AO355" i="15"/>
  <c r="AQ355" i="15" s="1"/>
  <c r="AO356" i="15"/>
  <c r="AQ356" i="15" s="1"/>
  <c r="AO357" i="15"/>
  <c r="AP357" i="15" s="1"/>
  <c r="AR357" i="15" s="1"/>
  <c r="AO358" i="15"/>
  <c r="AQ358" i="15" s="1"/>
  <c r="AO359" i="15"/>
  <c r="AQ359" i="15" s="1"/>
  <c r="AO360" i="15"/>
  <c r="AO361" i="15"/>
  <c r="AP361" i="15" s="1"/>
  <c r="AR361" i="15" s="1"/>
  <c r="AO362" i="15"/>
  <c r="AQ362" i="15" s="1"/>
  <c r="AO363" i="15"/>
  <c r="AP363" i="15" s="1"/>
  <c r="AR363" i="15" s="1"/>
  <c r="AO364" i="15"/>
  <c r="AO365" i="15"/>
  <c r="AP365" i="15" s="1"/>
  <c r="AR365" i="15" s="1"/>
  <c r="AO366" i="15"/>
  <c r="AP366" i="15" s="1"/>
  <c r="AR366" i="15" s="1"/>
  <c r="AO367" i="15"/>
  <c r="AQ367" i="15" s="1"/>
  <c r="AO368" i="15"/>
  <c r="AP368" i="15" s="1"/>
  <c r="AR368" i="15" s="1"/>
  <c r="AO369" i="15"/>
  <c r="AP369" i="15" s="1"/>
  <c r="AR369" i="15" s="1"/>
  <c r="AO370" i="15"/>
  <c r="AQ370" i="15" s="1"/>
  <c r="AO371" i="15"/>
  <c r="AP371" i="15" s="1"/>
  <c r="AR371" i="15" s="1"/>
  <c r="AO372" i="15"/>
  <c r="AQ383" i="15"/>
  <c r="AQ387" i="15"/>
  <c r="AO353" i="15"/>
  <c r="AQ353" i="15" s="1"/>
  <c r="AN413" i="15"/>
  <c r="AN392" i="15"/>
  <c r="AN371" i="15"/>
  <c r="AN349" i="15"/>
  <c r="AN327" i="15"/>
  <c r="AQ412" i="15"/>
  <c r="AP412" i="15"/>
  <c r="AR412" i="15" s="1"/>
  <c r="AQ411" i="15"/>
  <c r="AP408" i="15"/>
  <c r="AR408" i="15" s="1"/>
  <c r="AQ407" i="15"/>
  <c r="AP406" i="15"/>
  <c r="AR406" i="15" s="1"/>
  <c r="AQ404" i="15"/>
  <c r="AQ403" i="15"/>
  <c r="AQ402" i="15"/>
  <c r="AP402" i="15"/>
  <c r="AR402" i="15" s="1"/>
  <c r="AQ400" i="15"/>
  <c r="AP400" i="15"/>
  <c r="AR400" i="15" s="1"/>
  <c r="AQ399" i="15"/>
  <c r="AP398" i="15"/>
  <c r="AR398" i="15" s="1"/>
  <c r="AQ397" i="15"/>
  <c r="AP396" i="15"/>
  <c r="AR396" i="15" s="1"/>
  <c r="AP389" i="15"/>
  <c r="AR389" i="15" s="1"/>
  <c r="AP385" i="15"/>
  <c r="AR385" i="15" s="1"/>
  <c r="AQ381" i="15"/>
  <c r="AP381" i="15"/>
  <c r="AR381" i="15" s="1"/>
  <c r="AP377" i="15"/>
  <c r="AR377" i="15" s="1"/>
  <c r="AQ375" i="15"/>
  <c r="AQ368" i="15"/>
  <c r="AQ364" i="15"/>
  <c r="AP364" i="15"/>
  <c r="AR364" i="15" s="1"/>
  <c r="AQ360" i="15"/>
  <c r="AP360" i="15"/>
  <c r="AR360" i="15" s="1"/>
  <c r="AP359" i="15"/>
  <c r="AR359" i="15" s="1"/>
  <c r="AP356" i="15"/>
  <c r="AR356" i="15" s="1"/>
  <c r="AP355" i="15"/>
  <c r="AR355" i="15" s="1"/>
  <c r="AP353" i="15"/>
  <c r="AR353" i="15" s="1"/>
  <c r="AQ345" i="15"/>
  <c r="AQ343" i="15"/>
  <c r="AQ341" i="15"/>
  <c r="AQ337" i="15"/>
  <c r="AQ335" i="15"/>
  <c r="AQ333" i="15"/>
  <c r="AO326" i="15"/>
  <c r="AP326" i="15" s="1"/>
  <c r="AR326" i="15" s="1"/>
  <c r="AO325" i="15"/>
  <c r="AP325" i="15" s="1"/>
  <c r="AR325" i="15" s="1"/>
  <c r="AO324" i="15"/>
  <c r="AP324" i="15" s="1"/>
  <c r="AR324" i="15" s="1"/>
  <c r="AO323" i="15"/>
  <c r="AP323" i="15" s="1"/>
  <c r="AR323" i="15" s="1"/>
  <c r="AO322" i="15"/>
  <c r="AP322" i="15" s="1"/>
  <c r="AR322" i="15" s="1"/>
  <c r="AQ321" i="15"/>
  <c r="AO321" i="15"/>
  <c r="AP321" i="15" s="1"/>
  <c r="AR321" i="15" s="1"/>
  <c r="AO320" i="15"/>
  <c r="AP320" i="15" s="1"/>
  <c r="AR320" i="15" s="1"/>
  <c r="AQ319" i="15"/>
  <c r="AO319" i="15"/>
  <c r="AP319" i="15" s="1"/>
  <c r="AR319" i="15" s="1"/>
  <c r="AO318" i="15"/>
  <c r="AP318" i="15" s="1"/>
  <c r="AR318" i="15" s="1"/>
  <c r="AO317" i="15"/>
  <c r="AP317" i="15" s="1"/>
  <c r="AR317" i="15" s="1"/>
  <c r="AO316" i="15"/>
  <c r="AP316" i="15" s="1"/>
  <c r="AR316" i="15" s="1"/>
  <c r="AO315" i="15"/>
  <c r="AP315" i="15" s="1"/>
  <c r="AR315" i="15" s="1"/>
  <c r="AO314" i="15"/>
  <c r="AP314" i="15" s="1"/>
  <c r="AR314" i="15" s="1"/>
  <c r="AQ313" i="15"/>
  <c r="AO313" i="15"/>
  <c r="AP313" i="15" s="1"/>
  <c r="AR313" i="15" s="1"/>
  <c r="AO312" i="15"/>
  <c r="AP312" i="15" s="1"/>
  <c r="AR312" i="15" s="1"/>
  <c r="AQ311" i="15"/>
  <c r="AO311" i="15"/>
  <c r="AP311" i="15" s="1"/>
  <c r="AR311" i="15" s="1"/>
  <c r="AO310" i="15"/>
  <c r="AP310" i="15" s="1"/>
  <c r="AR310" i="15" s="1"/>
  <c r="AO309" i="15"/>
  <c r="AP309" i="15" s="1"/>
  <c r="AR309" i="15" s="1"/>
  <c r="AO308" i="15"/>
  <c r="AP308" i="15" s="1"/>
  <c r="AR308" i="15" s="1"/>
  <c r="AO307" i="15"/>
  <c r="AP307" i="15" s="1"/>
  <c r="AR307" i="15" s="1"/>
  <c r="AO206" i="15"/>
  <c r="AN278" i="15"/>
  <c r="AN256" i="15"/>
  <c r="AN235" i="15"/>
  <c r="AN213" i="15"/>
  <c r="AO300" i="15"/>
  <c r="AP300" i="15" s="1"/>
  <c r="AR300" i="15" s="1"/>
  <c r="AO301" i="15"/>
  <c r="AP301" i="15" s="1"/>
  <c r="AR301" i="15" s="1"/>
  <c r="AO299" i="15"/>
  <c r="AQ299" i="15" s="1"/>
  <c r="AO298" i="15"/>
  <c r="AQ298" i="15" s="1"/>
  <c r="AO297" i="15"/>
  <c r="AQ297" i="15" s="1"/>
  <c r="AO296" i="15"/>
  <c r="AQ296" i="15" s="1"/>
  <c r="AO295" i="15"/>
  <c r="AQ295" i="15" s="1"/>
  <c r="AO294" i="15"/>
  <c r="AQ294" i="15" s="1"/>
  <c r="AO293" i="15"/>
  <c r="AQ293" i="15" s="1"/>
  <c r="AO292" i="15"/>
  <c r="AQ292" i="15" s="1"/>
  <c r="AO291" i="15"/>
  <c r="AQ291" i="15" s="1"/>
  <c r="AO290" i="15"/>
  <c r="AQ290" i="15" s="1"/>
  <c r="AO289" i="15"/>
  <c r="AQ289" i="15" s="1"/>
  <c r="AO288" i="15"/>
  <c r="AQ288" i="15" s="1"/>
  <c r="AO287" i="15"/>
  <c r="AQ287" i="15" s="1"/>
  <c r="AO286" i="15"/>
  <c r="AQ286" i="15" s="1"/>
  <c r="AO285" i="15"/>
  <c r="AQ285" i="15" s="1"/>
  <c r="AO284" i="15"/>
  <c r="AQ284" i="15" s="1"/>
  <c r="AO283" i="15"/>
  <c r="AQ283" i="15" s="1"/>
  <c r="AO282" i="15"/>
  <c r="AQ282" i="15" s="1"/>
  <c r="AO277" i="15"/>
  <c r="AQ277" i="15" s="1"/>
  <c r="AO276" i="15"/>
  <c r="AQ276" i="15" s="1"/>
  <c r="AO275" i="15"/>
  <c r="AQ275" i="15" s="1"/>
  <c r="AO274" i="15"/>
  <c r="AQ274" i="15" s="1"/>
  <c r="AO273" i="15"/>
  <c r="AQ273" i="15" s="1"/>
  <c r="AO272" i="15"/>
  <c r="AQ272" i="15" s="1"/>
  <c r="AO271" i="15"/>
  <c r="AQ271" i="15" s="1"/>
  <c r="AO270" i="15"/>
  <c r="AQ270" i="15" s="1"/>
  <c r="AO269" i="15"/>
  <c r="AQ269" i="15" s="1"/>
  <c r="AO268" i="15"/>
  <c r="AQ268" i="15" s="1"/>
  <c r="AO267" i="15"/>
  <c r="AQ267" i="15" s="1"/>
  <c r="AO266" i="15"/>
  <c r="AQ266" i="15" s="1"/>
  <c r="AO265" i="15"/>
  <c r="AQ265" i="15" s="1"/>
  <c r="AO264" i="15"/>
  <c r="AQ264" i="15" s="1"/>
  <c r="AO263" i="15"/>
  <c r="AQ263" i="15" s="1"/>
  <c r="AO262" i="15"/>
  <c r="AQ262" i="15" s="1"/>
  <c r="AO261" i="15"/>
  <c r="AQ261" i="15" s="1"/>
  <c r="AO260" i="15"/>
  <c r="AQ260" i="15" s="1"/>
  <c r="AO251" i="15"/>
  <c r="AO255" i="15"/>
  <c r="AQ255" i="15" s="1"/>
  <c r="AO254" i="15"/>
  <c r="AQ254" i="15" s="1"/>
  <c r="AO253" i="15"/>
  <c r="AQ253" i="15" s="1"/>
  <c r="AO252" i="15"/>
  <c r="AQ252" i="15" s="1"/>
  <c r="AQ251" i="15"/>
  <c r="AO250" i="15"/>
  <c r="AQ250" i="15" s="1"/>
  <c r="AO249" i="15"/>
  <c r="AQ249" i="15" s="1"/>
  <c r="AO248" i="15"/>
  <c r="AQ248" i="15" s="1"/>
  <c r="AO247" i="15"/>
  <c r="AQ247" i="15" s="1"/>
  <c r="AO246" i="15"/>
  <c r="AQ246" i="15" s="1"/>
  <c r="AO245" i="15"/>
  <c r="AQ245" i="15" s="1"/>
  <c r="AO244" i="15"/>
  <c r="AQ244" i="15" s="1"/>
  <c r="AO243" i="15"/>
  <c r="AQ243" i="15" s="1"/>
  <c r="AO242" i="15"/>
  <c r="AQ242" i="15" s="1"/>
  <c r="AO241" i="15"/>
  <c r="AQ241" i="15" s="1"/>
  <c r="AO240" i="15"/>
  <c r="AQ240" i="15" s="1"/>
  <c r="AO239" i="15"/>
  <c r="AQ239" i="15" s="1"/>
  <c r="AO238" i="15"/>
  <c r="AQ238" i="15" s="1"/>
  <c r="AO234" i="15"/>
  <c r="AQ234" i="15" s="1"/>
  <c r="AO233" i="15"/>
  <c r="AQ233" i="15" s="1"/>
  <c r="AO232" i="15"/>
  <c r="AQ232" i="15" s="1"/>
  <c r="AO231" i="15"/>
  <c r="AQ231" i="15" s="1"/>
  <c r="AO230" i="15"/>
  <c r="AQ230" i="15" s="1"/>
  <c r="AO229" i="15"/>
  <c r="AQ229" i="15" s="1"/>
  <c r="AO228" i="15"/>
  <c r="AQ228" i="15" s="1"/>
  <c r="AO227" i="15"/>
  <c r="AQ227" i="15" s="1"/>
  <c r="AO226" i="15"/>
  <c r="AQ226" i="15" s="1"/>
  <c r="AO225" i="15"/>
  <c r="AQ225" i="15" s="1"/>
  <c r="AO224" i="15"/>
  <c r="AQ224" i="15" s="1"/>
  <c r="AO223" i="15"/>
  <c r="AQ223" i="15" s="1"/>
  <c r="AO222" i="15"/>
  <c r="AQ222" i="15" s="1"/>
  <c r="AO221" i="15"/>
  <c r="AQ221" i="15" s="1"/>
  <c r="AO220" i="15"/>
  <c r="AQ220" i="15" s="1"/>
  <c r="AO219" i="15"/>
  <c r="AQ219" i="15" s="1"/>
  <c r="AO218" i="15"/>
  <c r="AQ218" i="15" s="1"/>
  <c r="AO217" i="15"/>
  <c r="AQ217" i="15" s="1"/>
  <c r="AO216" i="15"/>
  <c r="AQ216" i="15" s="1"/>
  <c r="AO212" i="15"/>
  <c r="AQ212" i="15" s="1"/>
  <c r="AO211" i="15"/>
  <c r="AQ211" i="15" s="1"/>
  <c r="AO210" i="15"/>
  <c r="AQ210" i="15" s="1"/>
  <c r="AO209" i="15"/>
  <c r="AQ209" i="15" s="1"/>
  <c r="AO208" i="15"/>
  <c r="AQ208" i="15" s="1"/>
  <c r="AO207" i="15"/>
  <c r="AQ207" i="15" s="1"/>
  <c r="AQ206" i="15"/>
  <c r="AO205" i="15"/>
  <c r="AQ205" i="15" s="1"/>
  <c r="AO204" i="15"/>
  <c r="AQ204" i="15" s="1"/>
  <c r="AO203" i="15"/>
  <c r="AQ203" i="15" s="1"/>
  <c r="AO202" i="15"/>
  <c r="AQ202" i="15" s="1"/>
  <c r="AO201" i="15"/>
  <c r="AQ201" i="15" s="1"/>
  <c r="AO200" i="15"/>
  <c r="AQ200" i="15" s="1"/>
  <c r="AO199" i="15"/>
  <c r="AQ199" i="15" s="1"/>
  <c r="AO198" i="15"/>
  <c r="AQ198" i="15" s="1"/>
  <c r="AO197" i="15"/>
  <c r="AQ197" i="15" s="1"/>
  <c r="AO196" i="15"/>
  <c r="AQ196" i="15" s="1"/>
  <c r="AO195" i="15"/>
  <c r="AQ195" i="15" s="1"/>
  <c r="AO194" i="15"/>
  <c r="AQ194" i="15" s="1"/>
  <c r="AO193" i="15"/>
  <c r="AQ193" i="15" s="1"/>
  <c r="AO185" i="15"/>
  <c r="AQ185" i="15" s="1"/>
  <c r="AO184" i="15"/>
  <c r="AQ184" i="15" s="1"/>
  <c r="AO183" i="15"/>
  <c r="AQ183" i="15" s="1"/>
  <c r="AO182" i="15"/>
  <c r="AQ182" i="15" s="1"/>
  <c r="AO181" i="15"/>
  <c r="AQ181" i="15" s="1"/>
  <c r="AO180" i="15"/>
  <c r="AQ180" i="15" s="1"/>
  <c r="AO179" i="15"/>
  <c r="AQ179" i="15" s="1"/>
  <c r="AO178" i="15"/>
  <c r="AQ178" i="15" s="1"/>
  <c r="AO177" i="15"/>
  <c r="AQ177" i="15" s="1"/>
  <c r="AO176" i="15"/>
  <c r="AQ176" i="15" s="1"/>
  <c r="AO175" i="15"/>
  <c r="AQ175" i="15" s="1"/>
  <c r="AO174" i="15"/>
  <c r="AQ174" i="15" s="1"/>
  <c r="AO173" i="15"/>
  <c r="AQ173" i="15" s="1"/>
  <c r="AO172" i="15"/>
  <c r="AQ172" i="15" s="1"/>
  <c r="AO171" i="15"/>
  <c r="AQ171" i="15" s="1"/>
  <c r="AO170" i="15"/>
  <c r="AQ170" i="15" s="1"/>
  <c r="AO169" i="15"/>
  <c r="AQ169" i="15" s="1"/>
  <c r="AO168" i="15"/>
  <c r="AQ168" i="15" s="1"/>
  <c r="AO167" i="15"/>
  <c r="AQ167" i="15" s="1"/>
  <c r="AO166" i="15"/>
  <c r="AQ166" i="15" s="1"/>
  <c r="AO143" i="15"/>
  <c r="AP143" i="15" s="1"/>
  <c r="AR143" i="15" s="1"/>
  <c r="AO162" i="15"/>
  <c r="AP162" i="15" s="1"/>
  <c r="AR162" i="15" s="1"/>
  <c r="AO161" i="15"/>
  <c r="AP161" i="15" s="1"/>
  <c r="AR161" i="15" s="1"/>
  <c r="AO160" i="15"/>
  <c r="AP160" i="15" s="1"/>
  <c r="AR160" i="15" s="1"/>
  <c r="AQ159" i="15"/>
  <c r="AO159" i="15"/>
  <c r="AP159" i="15" s="1"/>
  <c r="AR159" i="15" s="1"/>
  <c r="AO158" i="15"/>
  <c r="AP158" i="15" s="1"/>
  <c r="AR158" i="15" s="1"/>
  <c r="AQ157" i="15"/>
  <c r="AO157" i="15"/>
  <c r="AP157" i="15" s="1"/>
  <c r="AR157" i="15" s="1"/>
  <c r="AO156" i="15"/>
  <c r="AP156" i="15" s="1"/>
  <c r="AR156" i="15" s="1"/>
  <c r="AQ155" i="15"/>
  <c r="AO155" i="15"/>
  <c r="AP155" i="15" s="1"/>
  <c r="AR155" i="15" s="1"/>
  <c r="AO154" i="15"/>
  <c r="AP154" i="15" s="1"/>
  <c r="AR154" i="15" s="1"/>
  <c r="AO153" i="15"/>
  <c r="AP153" i="15" s="1"/>
  <c r="AR153" i="15" s="1"/>
  <c r="AO152" i="15"/>
  <c r="AP152" i="15" s="1"/>
  <c r="AR152" i="15" s="1"/>
  <c r="AQ151" i="15"/>
  <c r="AO151" i="15"/>
  <c r="AP151" i="15" s="1"/>
  <c r="AR151" i="15" s="1"/>
  <c r="AO150" i="15"/>
  <c r="AP150" i="15" s="1"/>
  <c r="AR150" i="15" s="1"/>
  <c r="AQ149" i="15"/>
  <c r="AO149" i="15"/>
  <c r="AP149" i="15" s="1"/>
  <c r="AR149" i="15" s="1"/>
  <c r="AO148" i="15"/>
  <c r="AP148" i="15" s="1"/>
  <c r="AR148" i="15" s="1"/>
  <c r="AQ147" i="15"/>
  <c r="AO147" i="15"/>
  <c r="AP147" i="15" s="1"/>
  <c r="AR147" i="15" s="1"/>
  <c r="AO146" i="15"/>
  <c r="AP146" i="15" s="1"/>
  <c r="AR146" i="15" s="1"/>
  <c r="AO145" i="15"/>
  <c r="AP145" i="15" s="1"/>
  <c r="AR145" i="15" s="1"/>
  <c r="AO144" i="15"/>
  <c r="AP144" i="15" s="1"/>
  <c r="AR144" i="15" s="1"/>
  <c r="AQ143" i="15"/>
  <c r="AO138" i="15"/>
  <c r="AP138" i="15" s="1"/>
  <c r="AR138" i="15" s="1"/>
  <c r="AO137" i="15"/>
  <c r="AQ137" i="15" s="1"/>
  <c r="AO136" i="15"/>
  <c r="AQ136" i="15" s="1"/>
  <c r="AO135" i="15"/>
  <c r="AQ135" i="15" s="1"/>
  <c r="AO134" i="15"/>
  <c r="AQ134" i="15" s="1"/>
  <c r="AO133" i="15"/>
  <c r="AQ133" i="15" s="1"/>
  <c r="AO132" i="15"/>
  <c r="AQ132" i="15" s="1"/>
  <c r="AO131" i="15"/>
  <c r="AQ131" i="15" s="1"/>
  <c r="AO130" i="15"/>
  <c r="AQ130" i="15" s="1"/>
  <c r="AO129" i="15"/>
  <c r="AQ129" i="15" s="1"/>
  <c r="AO128" i="15"/>
  <c r="AQ128" i="15" s="1"/>
  <c r="AO127" i="15"/>
  <c r="AQ127" i="15" s="1"/>
  <c r="AO126" i="15"/>
  <c r="AQ126" i="15" s="1"/>
  <c r="AO125" i="15"/>
  <c r="AQ125" i="15" s="1"/>
  <c r="AO124" i="15"/>
  <c r="AQ124" i="15" s="1"/>
  <c r="AO123" i="15"/>
  <c r="AQ123" i="15" s="1"/>
  <c r="AO122" i="15"/>
  <c r="AQ122" i="15" s="1"/>
  <c r="AO121" i="15"/>
  <c r="AQ121" i="15" s="1"/>
  <c r="AO120" i="15"/>
  <c r="AQ120" i="15" s="1"/>
  <c r="AO119" i="15"/>
  <c r="AQ119" i="15" s="1"/>
  <c r="AO115" i="15"/>
  <c r="AQ115" i="15" s="1"/>
  <c r="AP114" i="15"/>
  <c r="AR114" i="15" s="1"/>
  <c r="AO114" i="15"/>
  <c r="AQ114" i="15" s="1"/>
  <c r="AO113" i="15"/>
  <c r="AQ113" i="15" s="1"/>
  <c r="AP112" i="15"/>
  <c r="AR112" i="15" s="1"/>
  <c r="AO112" i="15"/>
  <c r="AQ112" i="15" s="1"/>
  <c r="AO111" i="15"/>
  <c r="AQ111" i="15" s="1"/>
  <c r="AO110" i="15"/>
  <c r="AQ110" i="15" s="1"/>
  <c r="AO109" i="15"/>
  <c r="AQ109" i="15" s="1"/>
  <c r="AP108" i="15"/>
  <c r="AR108" i="15" s="1"/>
  <c r="AO108" i="15"/>
  <c r="AQ108" i="15" s="1"/>
  <c r="AO107" i="15"/>
  <c r="AQ107" i="15" s="1"/>
  <c r="AP106" i="15"/>
  <c r="AR106" i="15" s="1"/>
  <c r="AO106" i="15"/>
  <c r="AQ106" i="15" s="1"/>
  <c r="AO105" i="15"/>
  <c r="AQ105" i="15" s="1"/>
  <c r="AP104" i="15"/>
  <c r="AR104" i="15" s="1"/>
  <c r="AO104" i="15"/>
  <c r="AQ104" i="15" s="1"/>
  <c r="AO103" i="15"/>
  <c r="AQ103" i="15" s="1"/>
  <c r="AO102" i="15"/>
  <c r="AQ102" i="15" s="1"/>
  <c r="AO101" i="15"/>
  <c r="AQ101" i="15" s="1"/>
  <c r="AP100" i="15"/>
  <c r="AR100" i="15" s="1"/>
  <c r="AO100" i="15"/>
  <c r="AQ100" i="15" s="1"/>
  <c r="AO99" i="15"/>
  <c r="AQ99" i="15" s="1"/>
  <c r="AP98" i="15"/>
  <c r="AR98" i="15" s="1"/>
  <c r="AO98" i="15"/>
  <c r="AQ98" i="15" s="1"/>
  <c r="AO97" i="15"/>
  <c r="AQ97" i="15" s="1"/>
  <c r="AO92" i="15"/>
  <c r="AP92" i="15" s="1"/>
  <c r="AR92" i="15" s="1"/>
  <c r="AO91" i="15"/>
  <c r="AP91" i="15" s="1"/>
  <c r="AR91" i="15" s="1"/>
  <c r="AO90" i="15"/>
  <c r="AP90" i="15" s="1"/>
  <c r="AR90" i="15" s="1"/>
  <c r="AO89" i="15"/>
  <c r="AP89" i="15" s="1"/>
  <c r="AR89" i="15" s="1"/>
  <c r="AO88" i="15"/>
  <c r="AP88" i="15" s="1"/>
  <c r="AR88" i="15" s="1"/>
  <c r="AO87" i="15"/>
  <c r="AP87" i="15" s="1"/>
  <c r="AR87" i="15" s="1"/>
  <c r="AO86" i="15"/>
  <c r="AP86" i="15" s="1"/>
  <c r="AR86" i="15" s="1"/>
  <c r="AO85" i="15"/>
  <c r="AP85" i="15" s="1"/>
  <c r="AR85" i="15" s="1"/>
  <c r="AO84" i="15"/>
  <c r="AP84" i="15" s="1"/>
  <c r="AR84" i="15" s="1"/>
  <c r="AO83" i="15"/>
  <c r="AP83" i="15" s="1"/>
  <c r="AR83" i="15" s="1"/>
  <c r="AO82" i="15"/>
  <c r="AP82" i="15" s="1"/>
  <c r="AR82" i="15" s="1"/>
  <c r="AO81" i="15"/>
  <c r="AP81" i="15" s="1"/>
  <c r="AR81" i="15" s="1"/>
  <c r="AO80" i="15"/>
  <c r="AP80" i="15" s="1"/>
  <c r="AR80" i="15" s="1"/>
  <c r="AO79" i="15"/>
  <c r="AP79" i="15" s="1"/>
  <c r="AR79" i="15" s="1"/>
  <c r="AO78" i="15"/>
  <c r="AP78" i="15" s="1"/>
  <c r="AR78" i="15" s="1"/>
  <c r="AO77" i="15"/>
  <c r="AP77" i="15" s="1"/>
  <c r="AR77" i="15" s="1"/>
  <c r="AO76" i="15"/>
  <c r="AP76" i="15" s="1"/>
  <c r="AR76" i="15" s="1"/>
  <c r="AO75" i="15"/>
  <c r="AP75" i="15" s="1"/>
  <c r="AR75" i="15" s="1"/>
  <c r="AO74" i="15"/>
  <c r="AP74" i="15" s="1"/>
  <c r="AR74" i="15" s="1"/>
  <c r="AO73" i="15"/>
  <c r="AP73" i="15" s="1"/>
  <c r="AR73" i="15" s="1"/>
  <c r="AQ68" i="15"/>
  <c r="AO68" i="15"/>
  <c r="AP68" i="15" s="1"/>
  <c r="AR68" i="15" s="1"/>
  <c r="AO67" i="15"/>
  <c r="AP67" i="15" s="1"/>
  <c r="AR67" i="15" s="1"/>
  <c r="AO66" i="15"/>
  <c r="AQ66" i="15" s="1"/>
  <c r="AO65" i="15"/>
  <c r="AP65" i="15" s="1"/>
  <c r="AR65" i="15" s="1"/>
  <c r="AO64" i="15"/>
  <c r="AP64" i="15" s="1"/>
  <c r="AR64" i="15" s="1"/>
  <c r="AQ63" i="15"/>
  <c r="AP63" i="15"/>
  <c r="AR63" i="15" s="1"/>
  <c r="AO63" i="15"/>
  <c r="AO62" i="15"/>
  <c r="AQ62" i="15" s="1"/>
  <c r="AO61" i="15"/>
  <c r="AP61" i="15" s="1"/>
  <c r="AR61" i="15" s="1"/>
  <c r="AQ60" i="15"/>
  <c r="AO60" i="15"/>
  <c r="AP60" i="15" s="1"/>
  <c r="AR60" i="15" s="1"/>
  <c r="AQ59" i="15"/>
  <c r="AP59" i="15"/>
  <c r="AR59" i="15" s="1"/>
  <c r="AO59" i="15"/>
  <c r="AO58" i="15"/>
  <c r="AQ58" i="15" s="1"/>
  <c r="AO57" i="15"/>
  <c r="AP57" i="15" s="1"/>
  <c r="AR57" i="15" s="1"/>
  <c r="AQ56" i="15"/>
  <c r="AO56" i="15"/>
  <c r="AP56" i="15" s="1"/>
  <c r="AR56" i="15" s="1"/>
  <c r="AP55" i="15"/>
  <c r="AR55" i="15" s="1"/>
  <c r="AO55" i="15"/>
  <c r="AQ55" i="15" s="1"/>
  <c r="AO54" i="15"/>
  <c r="AQ54" i="15" s="1"/>
  <c r="AO53" i="15"/>
  <c r="AP53" i="15" s="1"/>
  <c r="AR53" i="15" s="1"/>
  <c r="AQ52" i="15"/>
  <c r="AO52" i="15"/>
  <c r="AP52" i="15" s="1"/>
  <c r="AR52" i="15" s="1"/>
  <c r="AO51" i="15"/>
  <c r="AP51" i="15" s="1"/>
  <c r="AR51" i="15" s="1"/>
  <c r="AO50" i="15"/>
  <c r="AQ50" i="15" s="1"/>
  <c r="AO46" i="15"/>
  <c r="AQ46" i="15" s="1"/>
  <c r="AO45" i="15"/>
  <c r="AQ45" i="15" s="1"/>
  <c r="AO44" i="15"/>
  <c r="AQ44" i="15" s="1"/>
  <c r="AO43" i="15"/>
  <c r="AQ43" i="15" s="1"/>
  <c r="AO42" i="15"/>
  <c r="AQ42" i="15" s="1"/>
  <c r="AO41" i="15"/>
  <c r="AQ41" i="15" s="1"/>
  <c r="AO40" i="15"/>
  <c r="AQ40" i="15" s="1"/>
  <c r="AO39" i="15"/>
  <c r="AQ39" i="15" s="1"/>
  <c r="AO38" i="15"/>
  <c r="AQ38" i="15" s="1"/>
  <c r="AO37" i="15"/>
  <c r="AQ37" i="15" s="1"/>
  <c r="AO36" i="15"/>
  <c r="AQ36" i="15" s="1"/>
  <c r="AO35" i="15"/>
  <c r="AQ35" i="15" s="1"/>
  <c r="AO34" i="15"/>
  <c r="AQ34" i="15" s="1"/>
  <c r="AO33" i="15"/>
  <c r="AQ33" i="15" s="1"/>
  <c r="AO32" i="15"/>
  <c r="AQ32" i="15" s="1"/>
  <c r="AO31" i="15"/>
  <c r="AQ31" i="15" s="1"/>
  <c r="AO30" i="15"/>
  <c r="AQ30" i="15" s="1"/>
  <c r="AO29" i="15"/>
  <c r="AQ29" i="15" s="1"/>
  <c r="AO28" i="15"/>
  <c r="AQ28" i="15" s="1"/>
  <c r="AO27" i="15"/>
  <c r="AQ27" i="15" s="1"/>
  <c r="AO4" i="15"/>
  <c r="AP4" i="15" s="1"/>
  <c r="AR4" i="15" s="1"/>
  <c r="AQ4" i="15"/>
  <c r="AO5" i="15"/>
  <c r="AQ5" i="15" s="1"/>
  <c r="AO6" i="15"/>
  <c r="AQ6" i="15" s="1"/>
  <c r="AO7" i="15"/>
  <c r="AP7" i="15"/>
  <c r="AR7" i="15" s="1"/>
  <c r="AQ7" i="15"/>
  <c r="AO8" i="15"/>
  <c r="AP8" i="15"/>
  <c r="AR8" i="15" s="1"/>
  <c r="AQ8" i="15"/>
  <c r="AO9" i="15"/>
  <c r="AQ9" i="15" s="1"/>
  <c r="AO10" i="15"/>
  <c r="AQ10" i="15" s="1"/>
  <c r="AP10" i="15"/>
  <c r="AR10" i="15" s="1"/>
  <c r="AO11" i="15"/>
  <c r="AQ11" i="15" s="1"/>
  <c r="AO12" i="15"/>
  <c r="AP12" i="15"/>
  <c r="AR12" i="15" s="1"/>
  <c r="AQ12" i="15"/>
  <c r="AO13" i="15"/>
  <c r="AP13" i="15" s="1"/>
  <c r="AR13" i="15" s="1"/>
  <c r="AO14" i="15"/>
  <c r="AQ14" i="15" s="1"/>
  <c r="AP14" i="15"/>
  <c r="AR14" i="15" s="1"/>
  <c r="AO15" i="15"/>
  <c r="AP15" i="15" s="1"/>
  <c r="AR15" i="15" s="1"/>
  <c r="AO16" i="15"/>
  <c r="AQ16" i="15" s="1"/>
  <c r="AO17" i="15"/>
  <c r="AP17" i="15" s="1"/>
  <c r="AR17" i="15" s="1"/>
  <c r="AO18" i="15"/>
  <c r="AQ18" i="15" s="1"/>
  <c r="AO19" i="15"/>
  <c r="AP19" i="15"/>
  <c r="AR19" i="15" s="1"/>
  <c r="AQ19" i="15"/>
  <c r="AO20" i="15"/>
  <c r="AP20" i="15" s="1"/>
  <c r="AR20" i="15" s="1"/>
  <c r="AO21" i="15"/>
  <c r="AQ21" i="15" s="1"/>
  <c r="AO22" i="15"/>
  <c r="AQ22" i="15" s="1"/>
  <c r="AO3" i="15"/>
  <c r="AQ3" i="15" s="1"/>
  <c r="AO51" i="20" l="1"/>
  <c r="AP50" i="20"/>
  <c r="AR50" i="20" s="1"/>
  <c r="AQ50" i="20"/>
  <c r="AP174" i="20"/>
  <c r="AR174" i="20" s="1"/>
  <c r="AQ174" i="20"/>
  <c r="AO175" i="20"/>
  <c r="AR173" i="20"/>
  <c r="AQ23" i="20"/>
  <c r="AP23" i="20"/>
  <c r="AR23" i="20" s="1"/>
  <c r="AO24" i="20"/>
  <c r="AR22" i="20"/>
  <c r="AR26" i="19"/>
  <c r="AO24" i="19"/>
  <c r="AX24" i="19"/>
  <c r="AW25" i="19"/>
  <c r="AP23" i="19"/>
  <c r="AQ23" i="19"/>
  <c r="AP27" i="19"/>
  <c r="AR27" i="19" s="1"/>
  <c r="AQ27" i="19"/>
  <c r="AO28" i="19"/>
  <c r="AT553" i="18"/>
  <c r="AT554" i="18" s="1"/>
  <c r="AR553" i="18"/>
  <c r="AT564" i="18"/>
  <c r="AT565" i="18" s="1"/>
  <c r="AR542" i="18"/>
  <c r="AR481" i="18"/>
  <c r="AR440" i="18"/>
  <c r="AT451" i="18"/>
  <c r="AT475" i="18"/>
  <c r="AT386" i="18"/>
  <c r="AR375" i="18"/>
  <c r="AR435" i="18"/>
  <c r="AR364" i="18"/>
  <c r="AY159" i="18"/>
  <c r="AO158" i="18"/>
  <c r="AQ138" i="18"/>
  <c r="AP143" i="18"/>
  <c r="AR143" i="18" s="1"/>
  <c r="AP154" i="18"/>
  <c r="AR154" i="18" s="1"/>
  <c r="AP133" i="18"/>
  <c r="AR133" i="18" s="1"/>
  <c r="AP150" i="18"/>
  <c r="AR150" i="18" s="1"/>
  <c r="AP125" i="18"/>
  <c r="AR125" i="18" s="1"/>
  <c r="AQ137" i="18"/>
  <c r="AP147" i="18"/>
  <c r="AR147" i="18" s="1"/>
  <c r="AQ127" i="18"/>
  <c r="AP136" i="18"/>
  <c r="AR136" i="18" s="1"/>
  <c r="AP151" i="18"/>
  <c r="AR151" i="18" s="1"/>
  <c r="AQ155" i="18"/>
  <c r="AP139" i="18"/>
  <c r="AR139" i="18" s="1"/>
  <c r="AP123" i="18"/>
  <c r="AR123" i="18" s="1"/>
  <c r="AP134" i="18"/>
  <c r="AR134" i="18" s="1"/>
  <c r="AP131" i="18"/>
  <c r="AR131" i="18" s="1"/>
  <c r="AP126" i="18"/>
  <c r="AR126" i="18" s="1"/>
  <c r="AP128" i="18"/>
  <c r="AR128" i="18" s="1"/>
  <c r="AP142" i="18"/>
  <c r="AR142" i="18" s="1"/>
  <c r="AP132" i="18"/>
  <c r="AR132" i="18" s="1"/>
  <c r="AP146" i="18"/>
  <c r="AR146" i="18" s="1"/>
  <c r="AQ129" i="18"/>
  <c r="AQ135" i="18"/>
  <c r="BA35" i="18"/>
  <c r="AW36" i="18"/>
  <c r="AP3" i="18"/>
  <c r="AR3" i="18" s="1"/>
  <c r="AP4" i="18"/>
  <c r="AR4" i="18" s="1"/>
  <c r="AP5" i="18"/>
  <c r="AR5" i="18" s="1"/>
  <c r="AP6" i="18"/>
  <c r="AR6" i="18" s="1"/>
  <c r="AP7" i="18"/>
  <c r="AR7" i="18" s="1"/>
  <c r="AP8" i="18"/>
  <c r="AR8" i="18" s="1"/>
  <c r="AP9" i="18"/>
  <c r="AR9" i="18" s="1"/>
  <c r="AP10" i="18"/>
  <c r="AR10" i="18" s="1"/>
  <c r="AP11" i="18"/>
  <c r="AR11" i="18" s="1"/>
  <c r="AP12" i="18"/>
  <c r="AR12" i="18" s="1"/>
  <c r="AP13" i="18"/>
  <c r="AR13" i="18" s="1"/>
  <c r="AP14" i="18"/>
  <c r="AR14" i="18" s="1"/>
  <c r="AP112" i="18"/>
  <c r="AR112" i="18" s="1"/>
  <c r="AP109" i="18"/>
  <c r="AR109" i="18" s="1"/>
  <c r="AP106" i="18"/>
  <c r="AR106" i="18" s="1"/>
  <c r="AP103" i="18"/>
  <c r="AR103" i="18" s="1"/>
  <c r="AP100" i="18"/>
  <c r="AR100" i="18" s="1"/>
  <c r="AQ93" i="18"/>
  <c r="AP93" i="18"/>
  <c r="AR93" i="18" s="1"/>
  <c r="AP91" i="18"/>
  <c r="AR91" i="18" s="1"/>
  <c r="AP88" i="18"/>
  <c r="AR88" i="18" s="1"/>
  <c r="AP81" i="18"/>
  <c r="AR81" i="18" s="1"/>
  <c r="AP79" i="18"/>
  <c r="AR79" i="18" s="1"/>
  <c r="AQ74" i="18"/>
  <c r="AP74" i="18"/>
  <c r="AR74" i="18" s="1"/>
  <c r="AP69" i="18"/>
  <c r="AR69" i="18" s="1"/>
  <c r="AQ64" i="18"/>
  <c r="AP64" i="18"/>
  <c r="AR64" i="18" s="1"/>
  <c r="AQ77" i="18"/>
  <c r="AP77" i="18"/>
  <c r="AR77" i="18" s="1"/>
  <c r="AP114" i="18"/>
  <c r="AR114" i="18" s="1"/>
  <c r="AP111" i="18"/>
  <c r="AR111" i="18" s="1"/>
  <c r="AP104" i="18"/>
  <c r="AR104" i="18" s="1"/>
  <c r="AP101" i="18"/>
  <c r="AR101" i="18" s="1"/>
  <c r="AQ96" i="18"/>
  <c r="AP96" i="18"/>
  <c r="AR96" i="18" s="1"/>
  <c r="AQ87" i="18"/>
  <c r="AP87" i="18"/>
  <c r="AR87" i="18" s="1"/>
  <c r="AP82" i="18"/>
  <c r="AR82" i="18" s="1"/>
  <c r="AP78" i="18"/>
  <c r="AR78" i="18" s="1"/>
  <c r="AP68" i="18"/>
  <c r="AR68" i="18" s="1"/>
  <c r="AQ90" i="18"/>
  <c r="AP90" i="18"/>
  <c r="AR90" i="18" s="1"/>
  <c r="AQ80" i="18"/>
  <c r="AP80" i="18"/>
  <c r="AR80" i="18" s="1"/>
  <c r="AQ71" i="18"/>
  <c r="AP71" i="18"/>
  <c r="AR71" i="18" s="1"/>
  <c r="AP141" i="18"/>
  <c r="AR141" i="18" s="1"/>
  <c r="AP145" i="18"/>
  <c r="AR145" i="18" s="1"/>
  <c r="AP149" i="18"/>
  <c r="AR149" i="18" s="1"/>
  <c r="AP153" i="18"/>
  <c r="AR153" i="18" s="1"/>
  <c r="AP157" i="18"/>
  <c r="AR157" i="18" s="1"/>
  <c r="AP140" i="18"/>
  <c r="AR140" i="18" s="1"/>
  <c r="AP144" i="18"/>
  <c r="AR144" i="18" s="1"/>
  <c r="AP148" i="18"/>
  <c r="AR148" i="18" s="1"/>
  <c r="AP152" i="18"/>
  <c r="AR152" i="18" s="1"/>
  <c r="AP156" i="18"/>
  <c r="AR156" i="18" s="1"/>
  <c r="AP15" i="18"/>
  <c r="AR15" i="18" s="1"/>
  <c r="AP16" i="18"/>
  <c r="AR16" i="18" s="1"/>
  <c r="AP17" i="18"/>
  <c r="AR17" i="18" s="1"/>
  <c r="AP18" i="18"/>
  <c r="AR18" i="18" s="1"/>
  <c r="AP19" i="18"/>
  <c r="AR19" i="18" s="1"/>
  <c r="AQ91" i="17"/>
  <c r="AQ93" i="17"/>
  <c r="AQ95" i="17"/>
  <c r="AQ97" i="17"/>
  <c r="AQ99" i="17"/>
  <c r="AQ101" i="17"/>
  <c r="AQ103" i="17"/>
  <c r="AP69" i="17"/>
  <c r="AR69" i="17" s="1"/>
  <c r="AQ71" i="17"/>
  <c r="AQ73" i="17"/>
  <c r="AQ75" i="17"/>
  <c r="AQ77" i="17"/>
  <c r="AQ79" i="17"/>
  <c r="AQ81" i="17"/>
  <c r="AQ83" i="17"/>
  <c r="AQ85" i="17"/>
  <c r="AP48" i="17"/>
  <c r="AR48" i="17" s="1"/>
  <c r="AQ27" i="17"/>
  <c r="AO53" i="17"/>
  <c r="AV53" i="17"/>
  <c r="AP46" i="17"/>
  <c r="AR46" i="17" s="1"/>
  <c r="AP47" i="17"/>
  <c r="AR47" i="17" s="1"/>
  <c r="AP49" i="17"/>
  <c r="AR49" i="17" s="1"/>
  <c r="AP51" i="17"/>
  <c r="AR51" i="17" s="1"/>
  <c r="AO32" i="17"/>
  <c r="AV31" i="17"/>
  <c r="AO31" i="17"/>
  <c r="AQ30" i="17"/>
  <c r="AV30" i="17"/>
  <c r="AP29" i="17"/>
  <c r="AR29" i="17" s="1"/>
  <c r="AP28" i="17"/>
  <c r="AR28" i="17" s="1"/>
  <c r="AP3" i="17"/>
  <c r="AR3" i="17" s="1"/>
  <c r="AQ4" i="17"/>
  <c r="AO1436" i="15"/>
  <c r="AT1437" i="15"/>
  <c r="AQ1435" i="15"/>
  <c r="AQ1428" i="15"/>
  <c r="AQ1427" i="15"/>
  <c r="AQ1426" i="15"/>
  <c r="AT1414" i="15"/>
  <c r="AP1404" i="15"/>
  <c r="AR1404" i="15" s="1"/>
  <c r="AQ1404" i="15"/>
  <c r="AT1405" i="15"/>
  <c r="AT1392" i="15"/>
  <c r="AQ1389" i="15"/>
  <c r="AQ1390" i="15"/>
  <c r="AO1372" i="15"/>
  <c r="AT1373" i="15"/>
  <c r="AQ1371" i="15"/>
  <c r="AT1349" i="15"/>
  <c r="AP1325" i="15"/>
  <c r="AR1325" i="15" s="1"/>
  <c r="AP1326" i="15"/>
  <c r="AR1326" i="15" s="1"/>
  <c r="AP1337" i="15"/>
  <c r="AR1337" i="15" s="1"/>
  <c r="AQ1337" i="15"/>
  <c r="AT1338" i="15"/>
  <c r="AT1329" i="15"/>
  <c r="AQ1327" i="15"/>
  <c r="AP1309" i="15"/>
  <c r="AR1309" i="15" s="1"/>
  <c r="AO1310" i="15"/>
  <c r="AQ1310" i="15" s="1"/>
  <c r="AO1311" i="15"/>
  <c r="AP1311" i="15" s="1"/>
  <c r="AR1311" i="15" s="1"/>
  <c r="AO1312" i="15"/>
  <c r="AT1313" i="15"/>
  <c r="AP1295" i="15"/>
  <c r="AR1295" i="15" s="1"/>
  <c r="AQ1295" i="15"/>
  <c r="AT1296" i="15"/>
  <c r="AT1293" i="15"/>
  <c r="AO1292" i="15"/>
  <c r="AP1290" i="15"/>
  <c r="AR1290" i="15" s="1"/>
  <c r="AP1291" i="15"/>
  <c r="AR1291" i="15" s="1"/>
  <c r="AO1247" i="15"/>
  <c r="AQ1247" i="15" s="1"/>
  <c r="AT1248" i="15"/>
  <c r="AP1267" i="15"/>
  <c r="AR1267" i="15" s="1"/>
  <c r="AP1268" i="15"/>
  <c r="AR1268" i="15" s="1"/>
  <c r="AP1269" i="15"/>
  <c r="AR1269" i="15" s="1"/>
  <c r="AP1270" i="15"/>
  <c r="AR1270" i="15" s="1"/>
  <c r="AP1271" i="15"/>
  <c r="AR1271" i="15" s="1"/>
  <c r="AP1272" i="15"/>
  <c r="AR1272" i="15" s="1"/>
  <c r="AP1273" i="15"/>
  <c r="AR1273" i="15" s="1"/>
  <c r="AP1274" i="15"/>
  <c r="AR1274" i="15" s="1"/>
  <c r="AP1275" i="15"/>
  <c r="AR1275" i="15" s="1"/>
  <c r="AP1276" i="15"/>
  <c r="AR1276" i="15" s="1"/>
  <c r="AP1277" i="15"/>
  <c r="AR1277" i="15" s="1"/>
  <c r="AP1278" i="15"/>
  <c r="AR1278" i="15" s="1"/>
  <c r="AP1279" i="15"/>
  <c r="AR1279" i="15" s="1"/>
  <c r="AP1280" i="15"/>
  <c r="AR1280" i="15" s="1"/>
  <c r="AP1281" i="15"/>
  <c r="AR1281" i="15" s="1"/>
  <c r="AP1282" i="15"/>
  <c r="AR1282" i="15" s="1"/>
  <c r="AP1283" i="15"/>
  <c r="AR1283" i="15" s="1"/>
  <c r="AP1284" i="15"/>
  <c r="AR1284" i="15" s="1"/>
  <c r="AP1285" i="15"/>
  <c r="AR1285" i="15" s="1"/>
  <c r="AP1244" i="15"/>
  <c r="AR1244" i="15" s="1"/>
  <c r="AP1245" i="15"/>
  <c r="AR1245" i="15" s="1"/>
  <c r="AP1246" i="15"/>
  <c r="AR1246" i="15" s="1"/>
  <c r="AP1247" i="15"/>
  <c r="AR1247" i="15" s="1"/>
  <c r="AS1233" i="15"/>
  <c r="AP1234" i="15"/>
  <c r="AR1234" i="15" s="1"/>
  <c r="AP1235" i="15"/>
  <c r="AR1235" i="15" s="1"/>
  <c r="AP1236" i="15"/>
  <c r="AR1236" i="15" s="1"/>
  <c r="AP1237" i="15"/>
  <c r="AR1237" i="15" s="1"/>
  <c r="AP1238" i="15"/>
  <c r="AR1238" i="15" s="1"/>
  <c r="AP1239" i="15"/>
  <c r="AR1239" i="15" s="1"/>
  <c r="AS1209" i="15"/>
  <c r="AP1196" i="15"/>
  <c r="AR1196" i="15" s="1"/>
  <c r="AP1197" i="15"/>
  <c r="AR1197" i="15" s="1"/>
  <c r="AP1198" i="15"/>
  <c r="AR1198" i="15" s="1"/>
  <c r="AP1199" i="15"/>
  <c r="AR1199" i="15" s="1"/>
  <c r="AP1200" i="15"/>
  <c r="AR1200" i="15" s="1"/>
  <c r="AP1201" i="15"/>
  <c r="AR1201" i="15" s="1"/>
  <c r="AP1202" i="15"/>
  <c r="AR1202" i="15" s="1"/>
  <c r="AP1203" i="15"/>
  <c r="AR1203" i="15" s="1"/>
  <c r="AP1204" i="15"/>
  <c r="AR1204" i="15" s="1"/>
  <c r="AP1205" i="15"/>
  <c r="AR1205" i="15" s="1"/>
  <c r="AP1206" i="15"/>
  <c r="AR1206" i="15" s="1"/>
  <c r="AP1207" i="15"/>
  <c r="AR1207" i="15" s="1"/>
  <c r="AP1208" i="15"/>
  <c r="AR1208" i="15" s="1"/>
  <c r="AP1209" i="15"/>
  <c r="AR1209" i="15" s="1"/>
  <c r="AQ1167" i="15"/>
  <c r="AO1176" i="15"/>
  <c r="AQ1176" i="15" s="1"/>
  <c r="AT1177" i="15"/>
  <c r="AP1174" i="15"/>
  <c r="AR1174" i="15" s="1"/>
  <c r="AP1176" i="15"/>
  <c r="AR1176" i="15" s="1"/>
  <c r="AS1163" i="15"/>
  <c r="AP1150" i="15"/>
  <c r="AR1150" i="15" s="1"/>
  <c r="AP1151" i="15"/>
  <c r="AR1151" i="15" s="1"/>
  <c r="AP1152" i="15"/>
  <c r="AR1152" i="15" s="1"/>
  <c r="AP1153" i="15"/>
  <c r="AR1153" i="15" s="1"/>
  <c r="AP1154" i="15"/>
  <c r="AR1154" i="15" s="1"/>
  <c r="AP1155" i="15"/>
  <c r="AR1155" i="15" s="1"/>
  <c r="AP1156" i="15"/>
  <c r="AR1156" i="15" s="1"/>
  <c r="AP1157" i="15"/>
  <c r="AR1157" i="15" s="1"/>
  <c r="AP1158" i="15"/>
  <c r="AR1158" i="15" s="1"/>
  <c r="AP1159" i="15"/>
  <c r="AR1159" i="15" s="1"/>
  <c r="AP1160" i="15"/>
  <c r="AR1160" i="15" s="1"/>
  <c r="AP1161" i="15"/>
  <c r="AR1161" i="15" s="1"/>
  <c r="AP1162" i="15"/>
  <c r="AR1162" i="15" s="1"/>
  <c r="AP1163" i="15"/>
  <c r="AR1163" i="15" s="1"/>
  <c r="AQ1145" i="15"/>
  <c r="AP18" i="15"/>
  <c r="AR18" i="15" s="1"/>
  <c r="AP16" i="15"/>
  <c r="AR16" i="15" s="1"/>
  <c r="AP11" i="15"/>
  <c r="AR11" i="15" s="1"/>
  <c r="AQ51" i="15"/>
  <c r="AQ67" i="15"/>
  <c r="AQ475" i="15"/>
  <c r="AQ494" i="15"/>
  <c r="AQ515" i="15"/>
  <c r="AS515" i="15" s="1"/>
  <c r="AQ519" i="15"/>
  <c r="AS554" i="15"/>
  <c r="AS687" i="15"/>
  <c r="AQ724" i="15"/>
  <c r="AP754" i="15"/>
  <c r="AR754" i="15" s="1"/>
  <c r="AP842" i="15"/>
  <c r="AR842" i="15" s="1"/>
  <c r="AQ854" i="15"/>
  <c r="AQ952" i="15"/>
  <c r="AQ980" i="15"/>
  <c r="AQ995" i="15"/>
  <c r="AQ997" i="15"/>
  <c r="AQ999" i="15"/>
  <c r="AQ1001" i="15"/>
  <c r="AQ1003" i="15"/>
  <c r="AQ1005" i="15"/>
  <c r="AS1007" i="15" s="1"/>
  <c r="AP1008" i="15"/>
  <c r="AR1008" i="15" s="1"/>
  <c r="AP1010" i="15"/>
  <c r="AR1010" i="15" s="1"/>
  <c r="AP1027" i="15"/>
  <c r="AR1027" i="15" s="1"/>
  <c r="AQ1030" i="15"/>
  <c r="AQ1032" i="15"/>
  <c r="AS1093" i="15"/>
  <c r="AS1071" i="15"/>
  <c r="AQ15" i="15"/>
  <c r="AS295" i="15"/>
  <c r="AQ309" i="15"/>
  <c r="AQ317" i="15"/>
  <c r="AQ325" i="15"/>
  <c r="AQ486" i="15"/>
  <c r="AP491" i="15"/>
  <c r="AR491" i="15" s="1"/>
  <c r="AQ508" i="15"/>
  <c r="AP511" i="15"/>
  <c r="AR511" i="15" s="1"/>
  <c r="AP567" i="15"/>
  <c r="AR567" i="15" s="1"/>
  <c r="AQ608" i="15"/>
  <c r="AQ610" i="15"/>
  <c r="AQ612" i="15"/>
  <c r="AQ614" i="15"/>
  <c r="AQ616" i="15"/>
  <c r="AS618" i="15" s="1"/>
  <c r="AQ618" i="15"/>
  <c r="AQ620" i="15"/>
  <c r="AQ622" i="15"/>
  <c r="AQ624" i="15"/>
  <c r="AP723" i="15"/>
  <c r="AR723" i="15" s="1"/>
  <c r="AP736" i="15"/>
  <c r="AR736" i="15" s="1"/>
  <c r="AP788" i="15"/>
  <c r="AR788" i="15" s="1"/>
  <c r="AQ846" i="15"/>
  <c r="AQ908" i="15"/>
  <c r="AQ984" i="15"/>
  <c r="AQ990" i="15"/>
  <c r="AQ996" i="15"/>
  <c r="AQ998" i="15"/>
  <c r="AQ1000" i="15"/>
  <c r="AQ1002" i="15"/>
  <c r="AQ1004" i="15"/>
  <c r="AP1006" i="15"/>
  <c r="AR1006" i="15" s="1"/>
  <c r="AP1009" i="15"/>
  <c r="AR1009" i="15" s="1"/>
  <c r="AP1011" i="15"/>
  <c r="AR1011" i="15" s="1"/>
  <c r="AQ1029" i="15"/>
  <c r="AQ1031" i="15"/>
  <c r="AQ1033" i="15"/>
  <c r="AP1063" i="15"/>
  <c r="AR1063" i="15" s="1"/>
  <c r="AP1067" i="15"/>
  <c r="AR1067" i="15" s="1"/>
  <c r="AP1071" i="15"/>
  <c r="AR1071" i="15" s="1"/>
  <c r="AP1103" i="15"/>
  <c r="AR1103" i="15" s="1"/>
  <c r="AP1107" i="15"/>
  <c r="AR1107" i="15" s="1"/>
  <c r="AP1111" i="15"/>
  <c r="AR1111" i="15" s="1"/>
  <c r="AP1120" i="15"/>
  <c r="AR1120" i="15" s="1"/>
  <c r="AQ20" i="15"/>
  <c r="AP22" i="15"/>
  <c r="AR22" i="15" s="1"/>
  <c r="AP6" i="15"/>
  <c r="AR6" i="15" s="1"/>
  <c r="AQ64" i="15"/>
  <c r="AP102" i="15"/>
  <c r="AR102" i="15" s="1"/>
  <c r="AP110" i="15"/>
  <c r="AR110" i="15" s="1"/>
  <c r="AQ145" i="15"/>
  <c r="AQ153" i="15"/>
  <c r="AQ161" i="15"/>
  <c r="AQ307" i="15"/>
  <c r="AQ315" i="15"/>
  <c r="AQ323" i="15"/>
  <c r="AQ366" i="15"/>
  <c r="AQ379" i="15"/>
  <c r="AQ405" i="15"/>
  <c r="AQ430" i="15"/>
  <c r="AP479" i="15"/>
  <c r="AR479" i="15" s="1"/>
  <c r="AQ498" i="15"/>
  <c r="AQ586" i="15"/>
  <c r="AQ588" i="15"/>
  <c r="AQ590" i="15"/>
  <c r="AQ592" i="15"/>
  <c r="AQ594" i="15"/>
  <c r="AS596" i="15" s="1"/>
  <c r="AQ596" i="15"/>
  <c r="AQ598" i="15"/>
  <c r="AQ600" i="15"/>
  <c r="AP728" i="15"/>
  <c r="AR728" i="15" s="1"/>
  <c r="AQ750" i="15"/>
  <c r="AP912" i="15"/>
  <c r="AR912" i="15" s="1"/>
  <c r="AQ916" i="15"/>
  <c r="AP920" i="15"/>
  <c r="AR920" i="15" s="1"/>
  <c r="AP1137" i="15"/>
  <c r="AR1137" i="15" s="1"/>
  <c r="AP1138" i="15"/>
  <c r="AR1138" i="15" s="1"/>
  <c r="AP1139" i="15"/>
  <c r="AR1139" i="15" s="1"/>
  <c r="AP1140" i="15"/>
  <c r="AR1140" i="15" s="1"/>
  <c r="AP1141" i="15"/>
  <c r="AR1141" i="15" s="1"/>
  <c r="AP1142" i="15"/>
  <c r="AR1142" i="15" s="1"/>
  <c r="AP1143" i="15"/>
  <c r="AR1143" i="15" s="1"/>
  <c r="AP1144" i="15"/>
  <c r="AR1144" i="15" s="1"/>
  <c r="AP1121" i="15"/>
  <c r="AR1121" i="15" s="1"/>
  <c r="AP1119" i="15"/>
  <c r="AR1119" i="15" s="1"/>
  <c r="AP1116" i="15"/>
  <c r="AR1116" i="15" s="1"/>
  <c r="AP1117" i="15"/>
  <c r="AR1117" i="15" s="1"/>
  <c r="AP1118" i="15"/>
  <c r="AR1118" i="15" s="1"/>
  <c r="AS1095" i="15"/>
  <c r="AP1096" i="15"/>
  <c r="AR1096" i="15" s="1"/>
  <c r="AP1097" i="15"/>
  <c r="AR1097" i="15" s="1"/>
  <c r="AP1098" i="15"/>
  <c r="AR1098" i="15" s="1"/>
  <c r="AP1074" i="15"/>
  <c r="AR1074" i="15" s="1"/>
  <c r="AP1075" i="15"/>
  <c r="AR1075" i="15" s="1"/>
  <c r="AP1076" i="15"/>
  <c r="AR1076" i="15" s="1"/>
  <c r="AP1077" i="15"/>
  <c r="AR1077" i="15" s="1"/>
  <c r="AP1078" i="15"/>
  <c r="AR1078" i="15" s="1"/>
  <c r="AP1079" i="15"/>
  <c r="AR1079" i="15" s="1"/>
  <c r="AQ1055" i="15"/>
  <c r="AQ1037" i="15"/>
  <c r="AQ1038" i="15"/>
  <c r="AQ1039" i="15"/>
  <c r="AQ1040" i="15"/>
  <c r="AQ1041" i="15"/>
  <c r="AQ1042" i="15"/>
  <c r="AQ1043" i="15"/>
  <c r="AQ1044" i="15"/>
  <c r="AQ1045" i="15"/>
  <c r="AS1047" i="15" s="1"/>
  <c r="AQ1046" i="15"/>
  <c r="AQ1047" i="15"/>
  <c r="AS1049" i="15" s="1"/>
  <c r="AP1048" i="15"/>
  <c r="AR1048" i="15" s="1"/>
  <c r="AP1049" i="15"/>
  <c r="AR1049" i="15" s="1"/>
  <c r="AQ1016" i="15"/>
  <c r="AQ1017" i="15"/>
  <c r="AQ1018" i="15"/>
  <c r="AQ1019" i="15"/>
  <c r="AQ1020" i="15"/>
  <c r="AQ1021" i="15"/>
  <c r="AQ1022" i="15"/>
  <c r="AQ1023" i="15"/>
  <c r="AQ1024" i="15"/>
  <c r="AQ1025" i="15"/>
  <c r="AQ1026" i="15"/>
  <c r="AS1028" i="15" s="1"/>
  <c r="AQ1012" i="15"/>
  <c r="AQ976" i="15"/>
  <c r="AQ978" i="15"/>
  <c r="AQ986" i="15"/>
  <c r="AQ977" i="15"/>
  <c r="AQ979" i="15"/>
  <c r="AQ981" i="15"/>
  <c r="AQ983" i="15"/>
  <c r="AQ985" i="15"/>
  <c r="AS987" i="15" s="1"/>
  <c r="AQ987" i="15"/>
  <c r="AQ989" i="15"/>
  <c r="AQ991" i="15"/>
  <c r="AP953" i="15"/>
  <c r="AR953" i="15" s="1"/>
  <c r="AO954" i="15"/>
  <c r="AT955" i="15"/>
  <c r="AO955" i="15" s="1"/>
  <c r="AP54" i="15"/>
  <c r="AR54" i="15" s="1"/>
  <c r="AP62" i="15"/>
  <c r="AR62" i="15" s="1"/>
  <c r="AQ17" i="15"/>
  <c r="AQ13" i="15"/>
  <c r="AP21" i="15"/>
  <c r="AR21" i="15" s="1"/>
  <c r="AP9" i="15"/>
  <c r="AR9" i="15" s="1"/>
  <c r="AP5" i="15"/>
  <c r="AR5" i="15" s="1"/>
  <c r="AQ53" i="15"/>
  <c r="AQ57" i="15"/>
  <c r="AQ61" i="15"/>
  <c r="AQ65" i="15"/>
  <c r="AQ73" i="15"/>
  <c r="AQ74" i="15"/>
  <c r="AQ75" i="15"/>
  <c r="AQ76" i="15"/>
  <c r="AQ77" i="15"/>
  <c r="AQ78" i="15"/>
  <c r="AQ79" i="15"/>
  <c r="AQ80" i="15"/>
  <c r="AQ81" i="15"/>
  <c r="AQ82" i="15"/>
  <c r="AQ83" i="15"/>
  <c r="AQ84" i="15"/>
  <c r="AQ85" i="15"/>
  <c r="AQ86" i="15"/>
  <c r="AQ87" i="15"/>
  <c r="AQ88" i="15"/>
  <c r="AQ89" i="15"/>
  <c r="AQ90" i="15"/>
  <c r="AQ92" i="15"/>
  <c r="AP167" i="15"/>
  <c r="AR167" i="15" s="1"/>
  <c r="AP169" i="15"/>
  <c r="AR169" i="15" s="1"/>
  <c r="AP171" i="15"/>
  <c r="AR171" i="15" s="1"/>
  <c r="AP173" i="15"/>
  <c r="AR173" i="15" s="1"/>
  <c r="AP175" i="15"/>
  <c r="AR175" i="15" s="1"/>
  <c r="AP177" i="15"/>
  <c r="AR177" i="15" s="1"/>
  <c r="AP179" i="15"/>
  <c r="AR179" i="15" s="1"/>
  <c r="AP181" i="15"/>
  <c r="AR181" i="15" s="1"/>
  <c r="AP183" i="15"/>
  <c r="AR183" i="15" s="1"/>
  <c r="AP185" i="15"/>
  <c r="AR185" i="15" s="1"/>
  <c r="AQ308" i="15"/>
  <c r="AQ310" i="15"/>
  <c r="AQ312" i="15"/>
  <c r="AQ314" i="15"/>
  <c r="AQ316" i="15"/>
  <c r="AQ318" i="15"/>
  <c r="AS320" i="15" s="1"/>
  <c r="AQ320" i="15"/>
  <c r="AQ322" i="15"/>
  <c r="AQ324" i="15"/>
  <c r="AP362" i="15"/>
  <c r="AR362" i="15" s="1"/>
  <c r="AQ384" i="15"/>
  <c r="AQ401" i="15"/>
  <c r="AQ435" i="15"/>
  <c r="AP435" i="15"/>
  <c r="AR435" i="15" s="1"/>
  <c r="AP440" i="15"/>
  <c r="AR440" i="15" s="1"/>
  <c r="AQ440" i="15"/>
  <c r="AQ514" i="15"/>
  <c r="AP514" i="15"/>
  <c r="AR514" i="15" s="1"/>
  <c r="AQ506" i="15"/>
  <c r="AP506" i="15"/>
  <c r="AR506" i="15" s="1"/>
  <c r="AQ574" i="15"/>
  <c r="AS575" i="15" s="1"/>
  <c r="AP630" i="15"/>
  <c r="AR630" i="15" s="1"/>
  <c r="AQ630" i="15"/>
  <c r="AP634" i="15"/>
  <c r="AR634" i="15" s="1"/>
  <c r="AQ634" i="15"/>
  <c r="AP638" i="15"/>
  <c r="AR638" i="15" s="1"/>
  <c r="AQ638" i="15"/>
  <c r="AP642" i="15"/>
  <c r="AR642" i="15" s="1"/>
  <c r="AQ642" i="15"/>
  <c r="AS782" i="15"/>
  <c r="AP922" i="15"/>
  <c r="AR922" i="15" s="1"/>
  <c r="AQ922" i="15"/>
  <c r="AP918" i="15"/>
  <c r="AR918" i="15" s="1"/>
  <c r="AQ918" i="15"/>
  <c r="AP906" i="15"/>
  <c r="AR906" i="15" s="1"/>
  <c r="AQ906" i="15"/>
  <c r="AP946" i="15"/>
  <c r="AR946" i="15" s="1"/>
  <c r="AQ946" i="15"/>
  <c r="AP441" i="15"/>
  <c r="AR441" i="15" s="1"/>
  <c r="AQ441" i="15"/>
  <c r="AP445" i="15"/>
  <c r="AR445" i="15" s="1"/>
  <c r="AQ445" i="15"/>
  <c r="AP449" i="15"/>
  <c r="AR449" i="15" s="1"/>
  <c r="AQ449" i="15"/>
  <c r="AP453" i="15"/>
  <c r="AR453" i="15" s="1"/>
  <c r="AQ453" i="15"/>
  <c r="AP457" i="15"/>
  <c r="AR457" i="15" s="1"/>
  <c r="AQ457" i="15"/>
  <c r="AQ496" i="15"/>
  <c r="AP496" i="15"/>
  <c r="AR496" i="15" s="1"/>
  <c r="AP492" i="15"/>
  <c r="AR492" i="15" s="1"/>
  <c r="AQ492" i="15"/>
  <c r="AQ488" i="15"/>
  <c r="AP488" i="15"/>
  <c r="AR488" i="15" s="1"/>
  <c r="AP578" i="15"/>
  <c r="AR578" i="15" s="1"/>
  <c r="AQ578" i="15"/>
  <c r="AP566" i="15"/>
  <c r="AR566" i="15" s="1"/>
  <c r="AQ566" i="15"/>
  <c r="AQ653" i="15"/>
  <c r="AP653" i="15"/>
  <c r="AR653" i="15" s="1"/>
  <c r="AQ657" i="15"/>
  <c r="AP657" i="15"/>
  <c r="AR657" i="15" s="1"/>
  <c r="AQ661" i="15"/>
  <c r="AP661" i="15"/>
  <c r="AR661" i="15" s="1"/>
  <c r="AQ665" i="15"/>
  <c r="AP665" i="15"/>
  <c r="AR665" i="15" s="1"/>
  <c r="AP735" i="15"/>
  <c r="AR735" i="15" s="1"/>
  <c r="AQ883" i="15"/>
  <c r="AP883" i="15"/>
  <c r="AR883" i="15" s="1"/>
  <c r="AP166" i="15"/>
  <c r="AR166" i="15" s="1"/>
  <c r="AP168" i="15"/>
  <c r="AR168" i="15" s="1"/>
  <c r="AP170" i="15"/>
  <c r="AR170" i="15" s="1"/>
  <c r="AP172" i="15"/>
  <c r="AR172" i="15" s="1"/>
  <c r="AP174" i="15"/>
  <c r="AR174" i="15" s="1"/>
  <c r="AP176" i="15"/>
  <c r="AR176" i="15" s="1"/>
  <c r="AP178" i="15"/>
  <c r="AR178" i="15" s="1"/>
  <c r="AP180" i="15"/>
  <c r="AR180" i="15" s="1"/>
  <c r="AP182" i="15"/>
  <c r="AR182" i="15" s="1"/>
  <c r="AP184" i="15"/>
  <c r="AR184" i="15" s="1"/>
  <c r="AP628" i="15"/>
  <c r="AR628" i="15" s="1"/>
  <c r="AQ628" i="15"/>
  <c r="AP632" i="15"/>
  <c r="AR632" i="15" s="1"/>
  <c r="AQ632" i="15"/>
  <c r="AP636" i="15"/>
  <c r="AR636" i="15" s="1"/>
  <c r="AQ636" i="15"/>
  <c r="AP640" i="15"/>
  <c r="AR640" i="15" s="1"/>
  <c r="AQ640" i="15"/>
  <c r="AP644" i="15"/>
  <c r="AR644" i="15" s="1"/>
  <c r="AQ644" i="15"/>
  <c r="AQ739" i="15"/>
  <c r="AP739" i="15"/>
  <c r="AR739" i="15" s="1"/>
  <c r="AQ727" i="15"/>
  <c r="AP727" i="15"/>
  <c r="AR727" i="15" s="1"/>
  <c r="AQ761" i="15"/>
  <c r="AP761" i="15"/>
  <c r="AR761" i="15" s="1"/>
  <c r="AQ757" i="15"/>
  <c r="AP757" i="15"/>
  <c r="AR757" i="15" s="1"/>
  <c r="AQ753" i="15"/>
  <c r="AP753" i="15"/>
  <c r="AR753" i="15" s="1"/>
  <c r="AQ749" i="15"/>
  <c r="AP749" i="15"/>
  <c r="AR749" i="15" s="1"/>
  <c r="AP838" i="15"/>
  <c r="AR838" i="15" s="1"/>
  <c r="AQ838" i="15"/>
  <c r="AP853" i="15"/>
  <c r="AR853" i="15" s="1"/>
  <c r="AQ853" i="15"/>
  <c r="AP845" i="15"/>
  <c r="AR845" i="15" s="1"/>
  <c r="AQ845" i="15"/>
  <c r="AP841" i="15"/>
  <c r="AR841" i="15" s="1"/>
  <c r="AQ841" i="15"/>
  <c r="AP873" i="15"/>
  <c r="AR873" i="15" s="1"/>
  <c r="AQ873" i="15"/>
  <c r="AP869" i="15"/>
  <c r="AR869" i="15" s="1"/>
  <c r="AQ869" i="15"/>
  <c r="AP865" i="15"/>
  <c r="AR865" i="15" s="1"/>
  <c r="AQ865" i="15"/>
  <c r="AP861" i="15"/>
  <c r="AR861" i="15" s="1"/>
  <c r="AQ861" i="15"/>
  <c r="AP944" i="15"/>
  <c r="AR944" i="15" s="1"/>
  <c r="AQ944" i="15"/>
  <c r="AP50" i="15"/>
  <c r="AR50" i="15" s="1"/>
  <c r="AP58" i="15"/>
  <c r="AR58" i="15" s="1"/>
  <c r="AP66" i="15"/>
  <c r="AR66" i="15" s="1"/>
  <c r="AQ91" i="15"/>
  <c r="AP97" i="15"/>
  <c r="AR97" i="15" s="1"/>
  <c r="AP99" i="15"/>
  <c r="AR99" i="15" s="1"/>
  <c r="AP101" i="15"/>
  <c r="AR101" i="15" s="1"/>
  <c r="AP103" i="15"/>
  <c r="AR103" i="15" s="1"/>
  <c r="AP105" i="15"/>
  <c r="AR105" i="15" s="1"/>
  <c r="AP107" i="15"/>
  <c r="AR107" i="15" s="1"/>
  <c r="AP109" i="15"/>
  <c r="AR109" i="15" s="1"/>
  <c r="AP111" i="15"/>
  <c r="AR111" i="15" s="1"/>
  <c r="AP113" i="15"/>
  <c r="AR113" i="15" s="1"/>
  <c r="AP115" i="15"/>
  <c r="AR115" i="15" s="1"/>
  <c r="AQ144" i="15"/>
  <c r="AQ146" i="15"/>
  <c r="AQ148" i="15"/>
  <c r="AQ150" i="15"/>
  <c r="AQ152" i="15"/>
  <c r="AQ154" i="15"/>
  <c r="AQ156" i="15"/>
  <c r="AQ158" i="15"/>
  <c r="AQ160" i="15"/>
  <c r="AQ162" i="15"/>
  <c r="AQ409" i="15"/>
  <c r="AP432" i="15"/>
  <c r="AR432" i="15" s="1"/>
  <c r="AP439" i="15"/>
  <c r="AR439" i="15" s="1"/>
  <c r="AQ439" i="15"/>
  <c r="AP443" i="15"/>
  <c r="AR443" i="15" s="1"/>
  <c r="AQ443" i="15"/>
  <c r="AP447" i="15"/>
  <c r="AR447" i="15" s="1"/>
  <c r="AQ447" i="15"/>
  <c r="AP451" i="15"/>
  <c r="AR451" i="15" s="1"/>
  <c r="AQ451" i="15"/>
  <c r="AP455" i="15"/>
  <c r="AR455" i="15" s="1"/>
  <c r="AQ455" i="15"/>
  <c r="AP484" i="15"/>
  <c r="AR484" i="15" s="1"/>
  <c r="AQ651" i="15"/>
  <c r="AP651" i="15"/>
  <c r="AR651" i="15" s="1"/>
  <c r="AQ655" i="15"/>
  <c r="AP655" i="15"/>
  <c r="AR655" i="15" s="1"/>
  <c r="AQ659" i="15"/>
  <c r="AP659" i="15"/>
  <c r="AR659" i="15" s="1"/>
  <c r="AQ663" i="15"/>
  <c r="AP663" i="15"/>
  <c r="AR663" i="15" s="1"/>
  <c r="AQ667" i="15"/>
  <c r="AP667" i="15"/>
  <c r="AR667" i="15" s="1"/>
  <c r="AQ716" i="15"/>
  <c r="AP716" i="15"/>
  <c r="AR716" i="15" s="1"/>
  <c r="AQ731" i="15"/>
  <c r="AQ877" i="15"/>
  <c r="AQ476" i="15"/>
  <c r="AQ747" i="15"/>
  <c r="AQ751" i="15"/>
  <c r="AQ755" i="15"/>
  <c r="AQ915" i="15"/>
  <c r="AS534" i="15"/>
  <c r="AS712" i="15"/>
  <c r="AQ442" i="15"/>
  <c r="AQ444" i="15"/>
  <c r="AQ446" i="15"/>
  <c r="AQ448" i="15"/>
  <c r="AQ450" i="15"/>
  <c r="AQ452" i="15"/>
  <c r="AQ454" i="15"/>
  <c r="AQ456" i="15"/>
  <c r="AQ458" i="15"/>
  <c r="AQ629" i="15"/>
  <c r="AQ631" i="15"/>
  <c r="AQ633" i="15"/>
  <c r="AQ635" i="15"/>
  <c r="AQ637" i="15"/>
  <c r="AQ639" i="15"/>
  <c r="AQ641" i="15"/>
  <c r="AQ643" i="15"/>
  <c r="AQ645" i="15"/>
  <c r="AP652" i="15"/>
  <c r="AR652" i="15" s="1"/>
  <c r="AP654" i="15"/>
  <c r="AR654" i="15" s="1"/>
  <c r="AP656" i="15"/>
  <c r="AR656" i="15" s="1"/>
  <c r="AP658" i="15"/>
  <c r="AR658" i="15" s="1"/>
  <c r="AP660" i="15"/>
  <c r="AR660" i="15" s="1"/>
  <c r="AP662" i="15"/>
  <c r="AR662" i="15" s="1"/>
  <c r="AP664" i="15"/>
  <c r="AR664" i="15" s="1"/>
  <c r="AP666" i="15"/>
  <c r="AR666" i="15" s="1"/>
  <c r="AP668" i="15"/>
  <c r="AR668" i="15" s="1"/>
  <c r="AP733" i="15"/>
  <c r="AR733" i="15" s="1"/>
  <c r="AQ763" i="15"/>
  <c r="AQ945" i="15"/>
  <c r="AQ947" i="15"/>
  <c r="AS943" i="15"/>
  <c r="AP931" i="15"/>
  <c r="AR931" i="15" s="1"/>
  <c r="AP932" i="15"/>
  <c r="AR932" i="15" s="1"/>
  <c r="AP933" i="15"/>
  <c r="AR933" i="15" s="1"/>
  <c r="AP934" i="15"/>
  <c r="AR934" i="15" s="1"/>
  <c r="AP935" i="15"/>
  <c r="AR935" i="15" s="1"/>
  <c r="AP936" i="15"/>
  <c r="AR936" i="15" s="1"/>
  <c r="AP937" i="15"/>
  <c r="AR937" i="15" s="1"/>
  <c r="AP938" i="15"/>
  <c r="AR938" i="15" s="1"/>
  <c r="AP939" i="15"/>
  <c r="AR939" i="15" s="1"/>
  <c r="AP940" i="15"/>
  <c r="AR940" i="15" s="1"/>
  <c r="AP941" i="15"/>
  <c r="AR941" i="15" s="1"/>
  <c r="AP942" i="15"/>
  <c r="AR942" i="15" s="1"/>
  <c r="AP943" i="15"/>
  <c r="AR943" i="15" s="1"/>
  <c r="AQ923" i="15"/>
  <c r="AT887" i="15"/>
  <c r="AO888" i="15"/>
  <c r="AT889" i="15"/>
  <c r="AO887" i="15"/>
  <c r="AQ887" i="15" s="1"/>
  <c r="AQ884" i="15"/>
  <c r="AQ900" i="15"/>
  <c r="AP885" i="15"/>
  <c r="AR885" i="15" s="1"/>
  <c r="AP882" i="15"/>
  <c r="AR882" i="15" s="1"/>
  <c r="AP886" i="15"/>
  <c r="AR886" i="15" s="1"/>
  <c r="AP840" i="15"/>
  <c r="AR840" i="15" s="1"/>
  <c r="AP844" i="15"/>
  <c r="AR844" i="15" s="1"/>
  <c r="AP848" i="15"/>
  <c r="AR848" i="15" s="1"/>
  <c r="AP852" i="15"/>
  <c r="AR852" i="15" s="1"/>
  <c r="AP856" i="15"/>
  <c r="AR856" i="15" s="1"/>
  <c r="AP849" i="15"/>
  <c r="AR849" i="15" s="1"/>
  <c r="AP816" i="15"/>
  <c r="AR816" i="15" s="1"/>
  <c r="AP817" i="15"/>
  <c r="AR817" i="15" s="1"/>
  <c r="AP818" i="15"/>
  <c r="AR818" i="15" s="1"/>
  <c r="AP819" i="15"/>
  <c r="AR819" i="15" s="1"/>
  <c r="AP820" i="15"/>
  <c r="AR820" i="15" s="1"/>
  <c r="AP821" i="15"/>
  <c r="AR821" i="15" s="1"/>
  <c r="AP822" i="15"/>
  <c r="AR822" i="15" s="1"/>
  <c r="AP823" i="15"/>
  <c r="AR823" i="15" s="1"/>
  <c r="AP824" i="15"/>
  <c r="AR824" i="15" s="1"/>
  <c r="AP825" i="15"/>
  <c r="AR825" i="15" s="1"/>
  <c r="AP826" i="15"/>
  <c r="AR826" i="15" s="1"/>
  <c r="AP827" i="15"/>
  <c r="AR827" i="15" s="1"/>
  <c r="AP828" i="15"/>
  <c r="AR828" i="15" s="1"/>
  <c r="AP829" i="15"/>
  <c r="AR829" i="15" s="1"/>
  <c r="AP830" i="15"/>
  <c r="AR830" i="15" s="1"/>
  <c r="AP831" i="15"/>
  <c r="AR831" i="15" s="1"/>
  <c r="AP832" i="15"/>
  <c r="AR832" i="15" s="1"/>
  <c r="AP833" i="15"/>
  <c r="AR833" i="15" s="1"/>
  <c r="AP834" i="15"/>
  <c r="AR834" i="15" s="1"/>
  <c r="AP792" i="15"/>
  <c r="AR792" i="15" s="1"/>
  <c r="AP793" i="15"/>
  <c r="AR793" i="15" s="1"/>
  <c r="AP794" i="15"/>
  <c r="AR794" i="15" s="1"/>
  <c r="AP795" i="15"/>
  <c r="AR795" i="15" s="1"/>
  <c r="AP796" i="15"/>
  <c r="AR796" i="15" s="1"/>
  <c r="AP797" i="15"/>
  <c r="AR797" i="15" s="1"/>
  <c r="AP798" i="15"/>
  <c r="AR798" i="15" s="1"/>
  <c r="AP799" i="15"/>
  <c r="AR799" i="15" s="1"/>
  <c r="AP800" i="15"/>
  <c r="AR800" i="15" s="1"/>
  <c r="AP801" i="15"/>
  <c r="AR801" i="15" s="1"/>
  <c r="AP802" i="15"/>
  <c r="AR802" i="15" s="1"/>
  <c r="AP803" i="15"/>
  <c r="AR803" i="15" s="1"/>
  <c r="AP804" i="15"/>
  <c r="AR804" i="15" s="1"/>
  <c r="AP805" i="15"/>
  <c r="AR805" i="15" s="1"/>
  <c r="AP806" i="15"/>
  <c r="AR806" i="15" s="1"/>
  <c r="AP807" i="15"/>
  <c r="AR807" i="15" s="1"/>
  <c r="AP808" i="15"/>
  <c r="AR808" i="15" s="1"/>
  <c r="AP809" i="15"/>
  <c r="AR809" i="15" s="1"/>
  <c r="AP810" i="15"/>
  <c r="AR810" i="15" s="1"/>
  <c r="AP811" i="15"/>
  <c r="AR811" i="15" s="1"/>
  <c r="AP770" i="15"/>
  <c r="AR770" i="15" s="1"/>
  <c r="AP771" i="15"/>
  <c r="AR771" i="15" s="1"/>
  <c r="AP772" i="15"/>
  <c r="AR772" i="15" s="1"/>
  <c r="AP773" i="15"/>
  <c r="AR773" i="15" s="1"/>
  <c r="AP774" i="15"/>
  <c r="AR774" i="15" s="1"/>
  <c r="AP775" i="15"/>
  <c r="AR775" i="15" s="1"/>
  <c r="AP776" i="15"/>
  <c r="AR776" i="15" s="1"/>
  <c r="AP777" i="15"/>
  <c r="AR777" i="15" s="1"/>
  <c r="AP778" i="15"/>
  <c r="AR778" i="15" s="1"/>
  <c r="AP779" i="15"/>
  <c r="AR779" i="15" s="1"/>
  <c r="AP780" i="15"/>
  <c r="AR780" i="15" s="1"/>
  <c r="AP781" i="15"/>
  <c r="AR781" i="15" s="1"/>
  <c r="AP782" i="15"/>
  <c r="AR782" i="15" s="1"/>
  <c r="AP783" i="15"/>
  <c r="AR783" i="15" s="1"/>
  <c r="AP784" i="15"/>
  <c r="AR784" i="15" s="1"/>
  <c r="AP785" i="15"/>
  <c r="AR785" i="15" s="1"/>
  <c r="AP786" i="15"/>
  <c r="AR786" i="15" s="1"/>
  <c r="AP787" i="15"/>
  <c r="AR787" i="15" s="1"/>
  <c r="AP758" i="15"/>
  <c r="AR758" i="15" s="1"/>
  <c r="AP762" i="15"/>
  <c r="AR762" i="15" s="1"/>
  <c r="AQ748" i="15"/>
  <c r="AQ752" i="15"/>
  <c r="AQ756" i="15"/>
  <c r="AQ760" i="15"/>
  <c r="AQ764" i="15"/>
  <c r="AQ734" i="15"/>
  <c r="AP741" i="15"/>
  <c r="AR741" i="15" s="1"/>
  <c r="AP738" i="15"/>
  <c r="AR738" i="15" s="1"/>
  <c r="AS735" i="15"/>
  <c r="AP729" i="15"/>
  <c r="AR729" i="15" s="1"/>
  <c r="AQ693" i="15"/>
  <c r="AP675" i="15"/>
  <c r="AR675" i="15" s="1"/>
  <c r="AP676" i="15"/>
  <c r="AR676" i="15" s="1"/>
  <c r="AP677" i="15"/>
  <c r="AR677" i="15" s="1"/>
  <c r="AP678" i="15"/>
  <c r="AR678" i="15" s="1"/>
  <c r="AP679" i="15"/>
  <c r="AR679" i="15" s="1"/>
  <c r="AP680" i="15"/>
  <c r="AR680" i="15" s="1"/>
  <c r="AP681" i="15"/>
  <c r="AR681" i="15" s="1"/>
  <c r="AP682" i="15"/>
  <c r="AR682" i="15" s="1"/>
  <c r="AP683" i="15"/>
  <c r="AR683" i="15" s="1"/>
  <c r="AP684" i="15"/>
  <c r="AR684" i="15" s="1"/>
  <c r="AP685" i="15"/>
  <c r="AR685" i="15" s="1"/>
  <c r="AP686" i="15"/>
  <c r="AR686" i="15" s="1"/>
  <c r="AP687" i="15"/>
  <c r="AR687" i="15" s="1"/>
  <c r="AP688" i="15"/>
  <c r="AR688" i="15" s="1"/>
  <c r="AP689" i="15"/>
  <c r="AR689" i="15" s="1"/>
  <c r="AP690" i="15"/>
  <c r="AR690" i="15" s="1"/>
  <c r="AP691" i="15"/>
  <c r="AR691" i="15" s="1"/>
  <c r="AP692" i="15"/>
  <c r="AR692" i="15" s="1"/>
  <c r="AQ602" i="15"/>
  <c r="AP565" i="15"/>
  <c r="AR565" i="15" s="1"/>
  <c r="AP545" i="15"/>
  <c r="AR545" i="15" s="1"/>
  <c r="AP546" i="15"/>
  <c r="AR546" i="15" s="1"/>
  <c r="AP547" i="15"/>
  <c r="AR547" i="15" s="1"/>
  <c r="AP548" i="15"/>
  <c r="AR548" i="15" s="1"/>
  <c r="AP549" i="15"/>
  <c r="AR549" i="15" s="1"/>
  <c r="AP550" i="15"/>
  <c r="AR550" i="15" s="1"/>
  <c r="AP551" i="15"/>
  <c r="AR551" i="15" s="1"/>
  <c r="AP552" i="15"/>
  <c r="AR552" i="15" s="1"/>
  <c r="AP553" i="15"/>
  <c r="AR553" i="15" s="1"/>
  <c r="AP554" i="15"/>
  <c r="AR554" i="15" s="1"/>
  <c r="AP555" i="15"/>
  <c r="AR555" i="15" s="1"/>
  <c r="AP556" i="15"/>
  <c r="AR556" i="15" s="1"/>
  <c r="AP557" i="15"/>
  <c r="AR557" i="15" s="1"/>
  <c r="AP558" i="15"/>
  <c r="AR558" i="15" s="1"/>
  <c r="AP559" i="15"/>
  <c r="AR559" i="15" s="1"/>
  <c r="AP560" i="15"/>
  <c r="AR560" i="15" s="1"/>
  <c r="AP540" i="15"/>
  <c r="AR540" i="15" s="1"/>
  <c r="AP538" i="15"/>
  <c r="AR538" i="15" s="1"/>
  <c r="AP536" i="15"/>
  <c r="AR536" i="15" s="1"/>
  <c r="AP534" i="15"/>
  <c r="AR534" i="15" s="1"/>
  <c r="AP532" i="15"/>
  <c r="AR532" i="15" s="1"/>
  <c r="AP530" i="15"/>
  <c r="AR530" i="15" s="1"/>
  <c r="AP528" i="15"/>
  <c r="AR528" i="15" s="1"/>
  <c r="AP526" i="15"/>
  <c r="AR526" i="15" s="1"/>
  <c r="AQ525" i="15"/>
  <c r="AP539" i="15"/>
  <c r="AR539" i="15" s="1"/>
  <c r="AP537" i="15"/>
  <c r="AR537" i="15" s="1"/>
  <c r="AP535" i="15"/>
  <c r="AR535" i="15" s="1"/>
  <c r="AP533" i="15"/>
  <c r="AR533" i="15" s="1"/>
  <c r="AP531" i="15"/>
  <c r="AR531" i="15" s="1"/>
  <c r="AP529" i="15"/>
  <c r="AR529" i="15" s="1"/>
  <c r="AP527" i="15"/>
  <c r="AR527" i="15" s="1"/>
  <c r="AQ518" i="15"/>
  <c r="AQ520" i="15"/>
  <c r="AQ505" i="15"/>
  <c r="AS494" i="15"/>
  <c r="AP493" i="15"/>
  <c r="AR493" i="15" s="1"/>
  <c r="AQ483" i="15"/>
  <c r="AQ485" i="15"/>
  <c r="AQ500" i="15"/>
  <c r="AP489" i="15"/>
  <c r="AR489" i="15" s="1"/>
  <c r="AP497" i="15"/>
  <c r="AR497" i="15" s="1"/>
  <c r="AP478" i="15"/>
  <c r="AR478" i="15" s="1"/>
  <c r="AP462" i="15"/>
  <c r="AR462" i="15" s="1"/>
  <c r="AP463" i="15"/>
  <c r="AR463" i="15" s="1"/>
  <c r="AP464" i="15"/>
  <c r="AR464" i="15" s="1"/>
  <c r="AP465" i="15"/>
  <c r="AR465" i="15" s="1"/>
  <c r="AP466" i="15"/>
  <c r="AR466" i="15" s="1"/>
  <c r="AP467" i="15"/>
  <c r="AR467" i="15" s="1"/>
  <c r="AP468" i="15"/>
  <c r="AR468" i="15" s="1"/>
  <c r="AP469" i="15"/>
  <c r="AR469" i="15" s="1"/>
  <c r="AP470" i="15"/>
  <c r="AR470" i="15" s="1"/>
  <c r="AP471" i="15"/>
  <c r="AR471" i="15" s="1"/>
  <c r="AP472" i="15"/>
  <c r="AR472" i="15" s="1"/>
  <c r="AP473" i="15"/>
  <c r="AR473" i="15" s="1"/>
  <c r="AP474" i="15"/>
  <c r="AR474" i="15" s="1"/>
  <c r="AS430" i="15"/>
  <c r="AP429" i="15"/>
  <c r="AR429" i="15" s="1"/>
  <c r="AP433" i="15"/>
  <c r="AR433" i="15" s="1"/>
  <c r="AP417" i="15"/>
  <c r="AR417" i="15" s="1"/>
  <c r="AP418" i="15"/>
  <c r="AR418" i="15" s="1"/>
  <c r="AP419" i="15"/>
  <c r="AR419" i="15" s="1"/>
  <c r="AP420" i="15"/>
  <c r="AR420" i="15" s="1"/>
  <c r="AP421" i="15"/>
  <c r="AR421" i="15" s="1"/>
  <c r="AP422" i="15"/>
  <c r="AR422" i="15" s="1"/>
  <c r="AP423" i="15"/>
  <c r="AR423" i="15" s="1"/>
  <c r="AP424" i="15"/>
  <c r="AR424" i="15" s="1"/>
  <c r="AP425" i="15"/>
  <c r="AR425" i="15" s="1"/>
  <c r="AP426" i="15"/>
  <c r="AR426" i="15" s="1"/>
  <c r="AP427" i="15"/>
  <c r="AR427" i="15" s="1"/>
  <c r="AS342" i="15"/>
  <c r="AQ380" i="15"/>
  <c r="AQ388" i="15"/>
  <c r="AP382" i="15"/>
  <c r="AR382" i="15" s="1"/>
  <c r="AS385" i="15"/>
  <c r="AP386" i="15"/>
  <c r="AR386" i="15" s="1"/>
  <c r="AP378" i="15"/>
  <c r="AR378" i="15" s="1"/>
  <c r="AP390" i="15"/>
  <c r="AR390" i="15" s="1"/>
  <c r="AP374" i="15"/>
  <c r="AR374" i="15" s="1"/>
  <c r="AP410" i="15"/>
  <c r="AR410" i="15" s="1"/>
  <c r="AS406" i="15"/>
  <c r="AQ361" i="15"/>
  <c r="AQ371" i="15"/>
  <c r="AQ363" i="15"/>
  <c r="AP367" i="15"/>
  <c r="AR367" i="15" s="1"/>
  <c r="AQ369" i="15"/>
  <c r="AQ357" i="15"/>
  <c r="AS364" i="15"/>
  <c r="AQ365" i="15"/>
  <c r="AP358" i="15"/>
  <c r="AR358" i="15" s="1"/>
  <c r="AP354" i="15"/>
  <c r="AR354" i="15" s="1"/>
  <c r="AP370" i="15"/>
  <c r="AR370" i="15" s="1"/>
  <c r="AP376" i="15"/>
  <c r="AR376" i="15" s="1"/>
  <c r="AP383" i="15"/>
  <c r="AR383" i="15" s="1"/>
  <c r="AP387" i="15"/>
  <c r="AR387" i="15" s="1"/>
  <c r="AP391" i="15"/>
  <c r="AR391" i="15" s="1"/>
  <c r="AP330" i="15"/>
  <c r="AR330" i="15" s="1"/>
  <c r="AP331" i="15"/>
  <c r="AR331" i="15" s="1"/>
  <c r="AP332" i="15"/>
  <c r="AR332" i="15" s="1"/>
  <c r="AP333" i="15"/>
  <c r="AR333" i="15" s="1"/>
  <c r="AP334" i="15"/>
  <c r="AR334" i="15" s="1"/>
  <c r="AP335" i="15"/>
  <c r="AR335" i="15" s="1"/>
  <c r="AP336" i="15"/>
  <c r="AR336" i="15" s="1"/>
  <c r="AP337" i="15"/>
  <c r="AR337" i="15" s="1"/>
  <c r="AP338" i="15"/>
  <c r="AR338" i="15" s="1"/>
  <c r="AP339" i="15"/>
  <c r="AR339" i="15" s="1"/>
  <c r="AP340" i="15"/>
  <c r="AR340" i="15" s="1"/>
  <c r="AP341" i="15"/>
  <c r="AR341" i="15" s="1"/>
  <c r="AP342" i="15"/>
  <c r="AR342" i="15" s="1"/>
  <c r="AP343" i="15"/>
  <c r="AR343" i="15" s="1"/>
  <c r="AP344" i="15"/>
  <c r="AR344" i="15" s="1"/>
  <c r="AP345" i="15"/>
  <c r="AR345" i="15" s="1"/>
  <c r="AP346" i="15"/>
  <c r="AR346" i="15" s="1"/>
  <c r="AP347" i="15"/>
  <c r="AR347" i="15" s="1"/>
  <c r="AP348" i="15"/>
  <c r="AR348" i="15" s="1"/>
  <c r="AQ326" i="15"/>
  <c r="AQ301" i="15"/>
  <c r="AQ300" i="15"/>
  <c r="AP282" i="15"/>
  <c r="AR282" i="15" s="1"/>
  <c r="AP283" i="15"/>
  <c r="AR283" i="15" s="1"/>
  <c r="AP284" i="15"/>
  <c r="AR284" i="15" s="1"/>
  <c r="AP285" i="15"/>
  <c r="AR285" i="15" s="1"/>
  <c r="AP286" i="15"/>
  <c r="AR286" i="15" s="1"/>
  <c r="AP287" i="15"/>
  <c r="AR287" i="15" s="1"/>
  <c r="AP288" i="15"/>
  <c r="AR288" i="15" s="1"/>
  <c r="AP289" i="15"/>
  <c r="AR289" i="15" s="1"/>
  <c r="AP290" i="15"/>
  <c r="AR290" i="15" s="1"/>
  <c r="AP291" i="15"/>
  <c r="AR291" i="15" s="1"/>
  <c r="AP292" i="15"/>
  <c r="AR292" i="15" s="1"/>
  <c r="AP293" i="15"/>
  <c r="AR293" i="15" s="1"/>
  <c r="AP294" i="15"/>
  <c r="AR294" i="15" s="1"/>
  <c r="AP295" i="15"/>
  <c r="AR295" i="15" s="1"/>
  <c r="AP296" i="15"/>
  <c r="AR296" i="15" s="1"/>
  <c r="AP297" i="15"/>
  <c r="AR297" i="15" s="1"/>
  <c r="AP298" i="15"/>
  <c r="AR298" i="15" s="1"/>
  <c r="AP299" i="15"/>
  <c r="AR299" i="15" s="1"/>
  <c r="AP260" i="15"/>
  <c r="AR260" i="15" s="1"/>
  <c r="AP261" i="15"/>
  <c r="AR261" i="15" s="1"/>
  <c r="AP262" i="15"/>
  <c r="AR262" i="15" s="1"/>
  <c r="AP263" i="15"/>
  <c r="AR263" i="15" s="1"/>
  <c r="AP264" i="15"/>
  <c r="AR264" i="15" s="1"/>
  <c r="AP265" i="15"/>
  <c r="AR265" i="15" s="1"/>
  <c r="AP266" i="15"/>
  <c r="AR266" i="15" s="1"/>
  <c r="AP267" i="15"/>
  <c r="AR267" i="15" s="1"/>
  <c r="AP268" i="15"/>
  <c r="AR268" i="15" s="1"/>
  <c r="AP269" i="15"/>
  <c r="AR269" i="15" s="1"/>
  <c r="AP270" i="15"/>
  <c r="AR270" i="15" s="1"/>
  <c r="AP271" i="15"/>
  <c r="AR271" i="15" s="1"/>
  <c r="AP272" i="15"/>
  <c r="AR272" i="15" s="1"/>
  <c r="AP273" i="15"/>
  <c r="AR273" i="15" s="1"/>
  <c r="AP274" i="15"/>
  <c r="AR274" i="15" s="1"/>
  <c r="AP275" i="15"/>
  <c r="AR275" i="15" s="1"/>
  <c r="AP276" i="15"/>
  <c r="AR276" i="15" s="1"/>
  <c r="AP277" i="15"/>
  <c r="AR277" i="15" s="1"/>
  <c r="AP238" i="15"/>
  <c r="AR238" i="15" s="1"/>
  <c r="AP239" i="15"/>
  <c r="AR239" i="15" s="1"/>
  <c r="AP240" i="15"/>
  <c r="AR240" i="15" s="1"/>
  <c r="AP241" i="15"/>
  <c r="AR241" i="15" s="1"/>
  <c r="AP242" i="15"/>
  <c r="AR242" i="15" s="1"/>
  <c r="AP243" i="15"/>
  <c r="AR243" i="15" s="1"/>
  <c r="AP244" i="15"/>
  <c r="AR244" i="15" s="1"/>
  <c r="AP245" i="15"/>
  <c r="AR245" i="15" s="1"/>
  <c r="AP246" i="15"/>
  <c r="AR246" i="15" s="1"/>
  <c r="AP247" i="15"/>
  <c r="AR247" i="15" s="1"/>
  <c r="AP248" i="15"/>
  <c r="AR248" i="15" s="1"/>
  <c r="AP249" i="15"/>
  <c r="AR249" i="15" s="1"/>
  <c r="AP250" i="15"/>
  <c r="AR250" i="15" s="1"/>
  <c r="AP251" i="15"/>
  <c r="AR251" i="15" s="1"/>
  <c r="AP252" i="15"/>
  <c r="AR252" i="15" s="1"/>
  <c r="AP253" i="15"/>
  <c r="AR253" i="15" s="1"/>
  <c r="AP254" i="15"/>
  <c r="AR254" i="15" s="1"/>
  <c r="AP255" i="15"/>
  <c r="AR255" i="15" s="1"/>
  <c r="AP216" i="15"/>
  <c r="AR216" i="15" s="1"/>
  <c r="AP217" i="15"/>
  <c r="AR217" i="15" s="1"/>
  <c r="AP218" i="15"/>
  <c r="AR218" i="15" s="1"/>
  <c r="AP219" i="15"/>
  <c r="AR219" i="15" s="1"/>
  <c r="AP220" i="15"/>
  <c r="AR220" i="15" s="1"/>
  <c r="AP221" i="15"/>
  <c r="AR221" i="15" s="1"/>
  <c r="AP222" i="15"/>
  <c r="AR222" i="15" s="1"/>
  <c r="AP223" i="15"/>
  <c r="AR223" i="15" s="1"/>
  <c r="AP224" i="15"/>
  <c r="AR224" i="15" s="1"/>
  <c r="AP225" i="15"/>
  <c r="AR225" i="15" s="1"/>
  <c r="AP226" i="15"/>
  <c r="AR226" i="15" s="1"/>
  <c r="AP227" i="15"/>
  <c r="AR227" i="15" s="1"/>
  <c r="AP228" i="15"/>
  <c r="AR228" i="15" s="1"/>
  <c r="AP229" i="15"/>
  <c r="AR229" i="15" s="1"/>
  <c r="AP230" i="15"/>
  <c r="AR230" i="15" s="1"/>
  <c r="AP231" i="15"/>
  <c r="AR231" i="15" s="1"/>
  <c r="AP232" i="15"/>
  <c r="AR232" i="15" s="1"/>
  <c r="AP233" i="15"/>
  <c r="AR233" i="15" s="1"/>
  <c r="AP234" i="15"/>
  <c r="AR234" i="15" s="1"/>
  <c r="AP193" i="15"/>
  <c r="AR193" i="15" s="1"/>
  <c r="AP194" i="15"/>
  <c r="AR194" i="15" s="1"/>
  <c r="AP195" i="15"/>
  <c r="AR195" i="15" s="1"/>
  <c r="AP196" i="15"/>
  <c r="AR196" i="15" s="1"/>
  <c r="AP197" i="15"/>
  <c r="AR197" i="15" s="1"/>
  <c r="AP198" i="15"/>
  <c r="AR198" i="15" s="1"/>
  <c r="AP199" i="15"/>
  <c r="AR199" i="15" s="1"/>
  <c r="AP200" i="15"/>
  <c r="AR200" i="15" s="1"/>
  <c r="AP201" i="15"/>
  <c r="AR201" i="15" s="1"/>
  <c r="AP202" i="15"/>
  <c r="AR202" i="15" s="1"/>
  <c r="AP203" i="15"/>
  <c r="AR203" i="15" s="1"/>
  <c r="AP204" i="15"/>
  <c r="AR204" i="15" s="1"/>
  <c r="AP205" i="15"/>
  <c r="AR205" i="15" s="1"/>
  <c r="AP206" i="15"/>
  <c r="AR206" i="15" s="1"/>
  <c r="AP207" i="15"/>
  <c r="AR207" i="15" s="1"/>
  <c r="AP208" i="15"/>
  <c r="AR208" i="15" s="1"/>
  <c r="AP209" i="15"/>
  <c r="AR209" i="15" s="1"/>
  <c r="AP210" i="15"/>
  <c r="AR210" i="15" s="1"/>
  <c r="AP211" i="15"/>
  <c r="AR211" i="15" s="1"/>
  <c r="AP212" i="15"/>
  <c r="AR212" i="15" s="1"/>
  <c r="AQ138" i="15"/>
  <c r="AP119" i="15"/>
  <c r="AR119" i="15" s="1"/>
  <c r="AP120" i="15"/>
  <c r="AR120" i="15" s="1"/>
  <c r="AP121" i="15"/>
  <c r="AR121" i="15" s="1"/>
  <c r="AP122" i="15"/>
  <c r="AR122" i="15" s="1"/>
  <c r="AP123" i="15"/>
  <c r="AR123" i="15" s="1"/>
  <c r="AP124" i="15"/>
  <c r="AR124" i="15" s="1"/>
  <c r="AP125" i="15"/>
  <c r="AR125" i="15" s="1"/>
  <c r="AP126" i="15"/>
  <c r="AR126" i="15" s="1"/>
  <c r="AP127" i="15"/>
  <c r="AR127" i="15" s="1"/>
  <c r="AP128" i="15"/>
  <c r="AR128" i="15" s="1"/>
  <c r="AP129" i="15"/>
  <c r="AR129" i="15" s="1"/>
  <c r="AP130" i="15"/>
  <c r="AR130" i="15" s="1"/>
  <c r="AP131" i="15"/>
  <c r="AR131" i="15" s="1"/>
  <c r="AP132" i="15"/>
  <c r="AR132" i="15" s="1"/>
  <c r="AP133" i="15"/>
  <c r="AR133" i="15" s="1"/>
  <c r="AP134" i="15"/>
  <c r="AR134" i="15" s="1"/>
  <c r="AP135" i="15"/>
  <c r="AR135" i="15" s="1"/>
  <c r="AP136" i="15"/>
  <c r="AR136" i="15" s="1"/>
  <c r="AP137" i="15"/>
  <c r="AR137" i="15" s="1"/>
  <c r="AP27" i="15"/>
  <c r="AR27" i="15" s="1"/>
  <c r="AP28" i="15"/>
  <c r="AR28" i="15" s="1"/>
  <c r="AP29" i="15"/>
  <c r="AR29" i="15" s="1"/>
  <c r="AP30" i="15"/>
  <c r="AR30" i="15" s="1"/>
  <c r="AP31" i="15"/>
  <c r="AR31" i="15" s="1"/>
  <c r="AP32" i="15"/>
  <c r="AR32" i="15" s="1"/>
  <c r="AP33" i="15"/>
  <c r="AR33" i="15" s="1"/>
  <c r="AP34" i="15"/>
  <c r="AR34" i="15" s="1"/>
  <c r="AP35" i="15"/>
  <c r="AR35" i="15" s="1"/>
  <c r="AP36" i="15"/>
  <c r="AR36" i="15" s="1"/>
  <c r="AP37" i="15"/>
  <c r="AR37" i="15" s="1"/>
  <c r="AP38" i="15"/>
  <c r="AR38" i="15" s="1"/>
  <c r="AP39" i="15"/>
  <c r="AR39" i="15" s="1"/>
  <c r="AP40" i="15"/>
  <c r="AR40" i="15" s="1"/>
  <c r="AP41" i="15"/>
  <c r="AR41" i="15" s="1"/>
  <c r="AP42" i="15"/>
  <c r="AR42" i="15" s="1"/>
  <c r="AP43" i="15"/>
  <c r="AR43" i="15" s="1"/>
  <c r="AP44" i="15"/>
  <c r="AR44" i="15" s="1"/>
  <c r="AP45" i="15"/>
  <c r="AR45" i="15" s="1"/>
  <c r="AP46" i="15"/>
  <c r="AR46" i="15" s="1"/>
  <c r="AP3" i="15"/>
  <c r="AR3" i="15" s="1"/>
  <c r="AP51" i="20" l="1"/>
  <c r="AR51" i="20" s="1"/>
  <c r="AQ51" i="20"/>
  <c r="AO52" i="20"/>
  <c r="AP175" i="20"/>
  <c r="AQ175" i="20"/>
  <c r="AO176" i="20"/>
  <c r="AQ24" i="20"/>
  <c r="AP24" i="20"/>
  <c r="AO25" i="20"/>
  <c r="AR23" i="19"/>
  <c r="AP24" i="19"/>
  <c r="AR24" i="19" s="1"/>
  <c r="AQ24" i="19"/>
  <c r="AO29" i="19"/>
  <c r="AP28" i="19"/>
  <c r="AR28" i="19" s="1"/>
  <c r="AQ28" i="19"/>
  <c r="AQ158" i="18"/>
  <c r="AP158" i="18"/>
  <c r="AR158" i="18" s="1"/>
  <c r="AY160" i="18"/>
  <c r="AO159" i="18"/>
  <c r="AW37" i="18"/>
  <c r="AU36" i="18"/>
  <c r="BA36" i="18" s="1"/>
  <c r="AV54" i="17"/>
  <c r="AO54" i="17"/>
  <c r="AP53" i="17"/>
  <c r="AR53" i="17" s="1"/>
  <c r="AQ53" i="17"/>
  <c r="AV32" i="17"/>
  <c r="AQ31" i="17"/>
  <c r="AP31" i="17"/>
  <c r="AR31" i="17" s="1"/>
  <c r="AQ32" i="17"/>
  <c r="AP32" i="17"/>
  <c r="AR32" i="17" s="1"/>
  <c r="AO5" i="17"/>
  <c r="AT1438" i="15"/>
  <c r="AO1437" i="15"/>
  <c r="AQ1436" i="15"/>
  <c r="AP1436" i="15"/>
  <c r="AR1436" i="15" s="1"/>
  <c r="AT1415" i="15"/>
  <c r="AQ1413" i="15"/>
  <c r="AP1413" i="15"/>
  <c r="AR1413" i="15" s="1"/>
  <c r="AP1405" i="15"/>
  <c r="AR1405" i="15" s="1"/>
  <c r="AQ1405" i="15"/>
  <c r="AT1393" i="15"/>
  <c r="AQ1391" i="15"/>
  <c r="AP1391" i="15"/>
  <c r="AR1391" i="15" s="1"/>
  <c r="AT1374" i="15"/>
  <c r="AO1373" i="15"/>
  <c r="AQ1372" i="15"/>
  <c r="AP1372" i="15"/>
  <c r="AR1372" i="15" s="1"/>
  <c r="AT1350" i="15"/>
  <c r="AP1348" i="15"/>
  <c r="AR1348" i="15" s="1"/>
  <c r="AQ1348" i="15"/>
  <c r="AT1339" i="15"/>
  <c r="AT1330" i="15"/>
  <c r="AQ1328" i="15"/>
  <c r="AP1328" i="15"/>
  <c r="AR1328" i="15" s="1"/>
  <c r="AP1310" i="15"/>
  <c r="AR1310" i="15" s="1"/>
  <c r="AQ1311" i="15"/>
  <c r="AT1314" i="15"/>
  <c r="AO1313" i="15"/>
  <c r="AQ1312" i="15"/>
  <c r="AP1312" i="15"/>
  <c r="AR1312" i="15" s="1"/>
  <c r="AO1296" i="15"/>
  <c r="AT1297" i="15"/>
  <c r="AQ1292" i="15"/>
  <c r="AP1292" i="15"/>
  <c r="AR1292" i="15" s="1"/>
  <c r="AT1294" i="15"/>
  <c r="AO1294" i="15" s="1"/>
  <c r="AO1293" i="15"/>
  <c r="AT1249" i="15"/>
  <c r="AO1248" i="15"/>
  <c r="AO1177" i="15"/>
  <c r="AT1178" i="15"/>
  <c r="AS985" i="15"/>
  <c r="AS1005" i="15"/>
  <c r="AS917" i="15"/>
  <c r="AS1026" i="15"/>
  <c r="AP954" i="15"/>
  <c r="AR954" i="15" s="1"/>
  <c r="AQ954" i="15"/>
  <c r="AP955" i="15"/>
  <c r="AR955" i="15" s="1"/>
  <c r="AQ955" i="15"/>
  <c r="AO956" i="15"/>
  <c r="AU955" i="15"/>
  <c r="AS758" i="15"/>
  <c r="AS663" i="15"/>
  <c r="AS451" i="15"/>
  <c r="AS640" i="15"/>
  <c r="AP887" i="15"/>
  <c r="AR887" i="15" s="1"/>
  <c r="AT890" i="15"/>
  <c r="AO889" i="15"/>
  <c r="AP888" i="15"/>
  <c r="AR888" i="15" s="1"/>
  <c r="AQ888" i="15"/>
  <c r="AP52" i="20" l="1"/>
  <c r="AR52" i="20" s="1"/>
  <c r="AQ52" i="20"/>
  <c r="AO53" i="20"/>
  <c r="AQ176" i="20"/>
  <c r="AP176" i="20"/>
  <c r="AR176" i="20" s="1"/>
  <c r="AO177" i="20"/>
  <c r="AR175" i="20"/>
  <c r="AQ25" i="20"/>
  <c r="AP25" i="20"/>
  <c r="AR25" i="20" s="1"/>
  <c r="AO26" i="20"/>
  <c r="AR24" i="20"/>
  <c r="AQ29" i="19"/>
  <c r="AP29" i="19"/>
  <c r="AR29" i="19" s="1"/>
  <c r="AO30" i="19"/>
  <c r="AQ159" i="18"/>
  <c r="AP159" i="18"/>
  <c r="AR159" i="18" s="1"/>
  <c r="AO160" i="18"/>
  <c r="AW38" i="18"/>
  <c r="AU37" i="18"/>
  <c r="BA37" i="18" s="1"/>
  <c r="AO55" i="17"/>
  <c r="AV55" i="17"/>
  <c r="AQ54" i="17"/>
  <c r="AP54" i="17"/>
  <c r="AR54" i="17" s="1"/>
  <c r="AV33" i="17"/>
  <c r="AO33" i="17"/>
  <c r="AQ33" i="17" s="1"/>
  <c r="AO34" i="17"/>
  <c r="AV34" i="17"/>
  <c r="AP5" i="17"/>
  <c r="AR5" i="17" s="1"/>
  <c r="AQ5" i="17"/>
  <c r="AO6" i="17"/>
  <c r="AV7" i="17"/>
  <c r="AQ1437" i="15"/>
  <c r="AP1437" i="15"/>
  <c r="AR1437" i="15" s="1"/>
  <c r="AT1439" i="15"/>
  <c r="AO1438" i="15"/>
  <c r="AT1416" i="15"/>
  <c r="AQ1414" i="15"/>
  <c r="AP1414" i="15"/>
  <c r="AR1414" i="15" s="1"/>
  <c r="AQ1392" i="15"/>
  <c r="AP1392" i="15"/>
  <c r="AR1392" i="15" s="1"/>
  <c r="AT1394" i="15"/>
  <c r="AQ1373" i="15"/>
  <c r="AP1373" i="15"/>
  <c r="AR1373" i="15" s="1"/>
  <c r="AT1375" i="15"/>
  <c r="AO1374" i="15"/>
  <c r="AQ1349" i="15"/>
  <c r="AP1349" i="15"/>
  <c r="AR1349" i="15" s="1"/>
  <c r="AT1351" i="15"/>
  <c r="AT1340" i="15"/>
  <c r="AP1338" i="15"/>
  <c r="AR1338" i="15" s="1"/>
  <c r="AQ1338" i="15"/>
  <c r="AQ1329" i="15"/>
  <c r="AP1329" i="15"/>
  <c r="AR1329" i="15" s="1"/>
  <c r="AT1331" i="15"/>
  <c r="AQ1313" i="15"/>
  <c r="AP1313" i="15"/>
  <c r="AR1313" i="15" s="1"/>
  <c r="AT1315" i="15"/>
  <c r="AO1314" i="15"/>
  <c r="AP1296" i="15"/>
  <c r="AR1296" i="15" s="1"/>
  <c r="AQ1296" i="15"/>
  <c r="AO1297" i="15"/>
  <c r="AT1298" i="15"/>
  <c r="AP1293" i="15"/>
  <c r="AR1293" i="15" s="1"/>
  <c r="AQ1293" i="15"/>
  <c r="AQ1294" i="15"/>
  <c r="AP1294" i="15"/>
  <c r="AR1294" i="15" s="1"/>
  <c r="AQ1248" i="15"/>
  <c r="AP1248" i="15"/>
  <c r="AR1248" i="15" s="1"/>
  <c r="AT1250" i="15"/>
  <c r="AO1249" i="15"/>
  <c r="AT1179" i="15"/>
  <c r="AO1178" i="15"/>
  <c r="AQ1177" i="15"/>
  <c r="AP1177" i="15"/>
  <c r="AR1177" i="15" s="1"/>
  <c r="AQ956" i="15"/>
  <c r="AP956" i="15"/>
  <c r="AR956" i="15" s="1"/>
  <c r="AO957" i="15"/>
  <c r="AU956" i="15"/>
  <c r="AT891" i="15"/>
  <c r="AO890" i="15"/>
  <c r="AP889" i="15"/>
  <c r="AR889" i="15" s="1"/>
  <c r="AQ889" i="15"/>
  <c r="AO54" i="20" l="1"/>
  <c r="AP53" i="20"/>
  <c r="AR53" i="20" s="1"/>
  <c r="AQ53" i="20"/>
  <c r="AO178" i="20"/>
  <c r="AP177" i="20"/>
  <c r="AQ177" i="20"/>
  <c r="AQ26" i="20"/>
  <c r="AP26" i="20"/>
  <c r="AO27" i="20"/>
  <c r="AP30" i="19"/>
  <c r="AQ30" i="19"/>
  <c r="AO31" i="19"/>
  <c r="AY162" i="18"/>
  <c r="AZ163" i="18" s="1"/>
  <c r="AO161" i="18"/>
  <c r="AQ160" i="18"/>
  <c r="AP160" i="18"/>
  <c r="AR160" i="18" s="1"/>
  <c r="AW39" i="18"/>
  <c r="AU38" i="18"/>
  <c r="BA38" i="18" s="1"/>
  <c r="AQ55" i="17"/>
  <c r="AP55" i="17"/>
  <c r="AR55" i="17" s="1"/>
  <c r="AO56" i="17"/>
  <c r="AV56" i="17"/>
  <c r="AP33" i="17"/>
  <c r="AR33" i="17" s="1"/>
  <c r="AV35" i="17"/>
  <c r="AO35" i="17"/>
  <c r="AQ34" i="17"/>
  <c r="AP34" i="17"/>
  <c r="AR34" i="17" s="1"/>
  <c r="AO7" i="17"/>
  <c r="AV8" i="17"/>
  <c r="AP6" i="17"/>
  <c r="AR6" i="17" s="1"/>
  <c r="AQ6" i="17"/>
  <c r="AQ1438" i="15"/>
  <c r="AP1438" i="15"/>
  <c r="AR1438" i="15" s="1"/>
  <c r="AT1440" i="15"/>
  <c r="AO1439" i="15"/>
  <c r="AQ1415" i="15"/>
  <c r="AP1415" i="15"/>
  <c r="AR1415" i="15" s="1"/>
  <c r="AT1417" i="15"/>
  <c r="AQ1393" i="15"/>
  <c r="AP1393" i="15"/>
  <c r="AR1393" i="15" s="1"/>
  <c r="AT1395" i="15"/>
  <c r="AQ1374" i="15"/>
  <c r="AP1374" i="15"/>
  <c r="AR1374" i="15" s="1"/>
  <c r="AT1376" i="15"/>
  <c r="AO1375" i="15"/>
  <c r="AQ1350" i="15"/>
  <c r="AP1350" i="15"/>
  <c r="AR1350" i="15" s="1"/>
  <c r="AT1352" i="15"/>
  <c r="AP1340" i="15"/>
  <c r="AR1340" i="15" s="1"/>
  <c r="AQ1340" i="15"/>
  <c r="AQ1339" i="15"/>
  <c r="AP1339" i="15"/>
  <c r="AR1339" i="15" s="1"/>
  <c r="AQ1330" i="15"/>
  <c r="AP1330" i="15"/>
  <c r="AR1330" i="15" s="1"/>
  <c r="AT1332" i="15"/>
  <c r="AQ1314" i="15"/>
  <c r="AP1314" i="15"/>
  <c r="AR1314" i="15" s="1"/>
  <c r="AT1316" i="15"/>
  <c r="AO1315" i="15"/>
  <c r="AT1299" i="15"/>
  <c r="AO1298" i="15"/>
  <c r="AQ1297" i="15"/>
  <c r="AP1297" i="15"/>
  <c r="AR1297" i="15" s="1"/>
  <c r="AQ1249" i="15"/>
  <c r="AP1249" i="15"/>
  <c r="AR1249" i="15" s="1"/>
  <c r="AT1251" i="15"/>
  <c r="AO1250" i="15"/>
  <c r="AT1180" i="15"/>
  <c r="AO1179" i="15"/>
  <c r="AQ1178" i="15"/>
  <c r="AP1178" i="15"/>
  <c r="AR1178" i="15" s="1"/>
  <c r="AQ957" i="15"/>
  <c r="AP957" i="15"/>
  <c r="AR957" i="15" s="1"/>
  <c r="AT958" i="15"/>
  <c r="AO958" i="15" s="1"/>
  <c r="AU957" i="15"/>
  <c r="AQ890" i="15"/>
  <c r="AP890" i="15"/>
  <c r="AR890" i="15" s="1"/>
  <c r="AT892" i="15"/>
  <c r="AO891" i="15"/>
  <c r="AO179" i="20" l="1"/>
  <c r="AQ179" i="20" s="1"/>
  <c r="AO180" i="20"/>
  <c r="AO55" i="20"/>
  <c r="AP54" i="20"/>
  <c r="AR54" i="20" s="1"/>
  <c r="AQ54" i="20"/>
  <c r="AR177" i="20"/>
  <c r="AP178" i="20"/>
  <c r="AR178" i="20" s="1"/>
  <c r="AQ178" i="20"/>
  <c r="AR26" i="20"/>
  <c r="AQ27" i="20"/>
  <c r="AP27" i="20"/>
  <c r="AR27" i="20" s="1"/>
  <c r="AO28" i="20"/>
  <c r="AR30" i="19"/>
  <c r="AO32" i="19"/>
  <c r="AP31" i="19"/>
  <c r="AR31" i="19" s="1"/>
  <c r="AQ31" i="19"/>
  <c r="AQ161" i="18"/>
  <c r="AP161" i="18"/>
  <c r="AR161" i="18" s="1"/>
  <c r="AO162" i="18"/>
  <c r="AW40" i="18"/>
  <c r="AU39" i="18"/>
  <c r="BA39" i="18" s="1"/>
  <c r="AZ39" i="18"/>
  <c r="AY20" i="18" s="1"/>
  <c r="AY21" i="18" s="1"/>
  <c r="AY22" i="18" s="1"/>
  <c r="AY23" i="18" s="1"/>
  <c r="AY24" i="18" s="1"/>
  <c r="AY25" i="18" s="1"/>
  <c r="AY26" i="18" s="1"/>
  <c r="AY27" i="18" s="1"/>
  <c r="AY28" i="18" s="1"/>
  <c r="AY29" i="18" s="1"/>
  <c r="AY30" i="18" s="1"/>
  <c r="AY31" i="18" s="1"/>
  <c r="AY32" i="18" s="1"/>
  <c r="AY33" i="18" s="1"/>
  <c r="AY34" i="18" s="1"/>
  <c r="AY35" i="18" s="1"/>
  <c r="AY36" i="18" s="1"/>
  <c r="AY37" i="18" s="1"/>
  <c r="AY38" i="18" s="1"/>
  <c r="AO57" i="17"/>
  <c r="AV57" i="17"/>
  <c r="AQ56" i="17"/>
  <c r="AP56" i="17"/>
  <c r="AR56" i="17" s="1"/>
  <c r="AO36" i="17"/>
  <c r="AV36" i="17"/>
  <c r="AP35" i="17"/>
  <c r="AR35" i="17" s="1"/>
  <c r="AQ35" i="17"/>
  <c r="AO8" i="17"/>
  <c r="AV9" i="17"/>
  <c r="AP7" i="17"/>
  <c r="AR7" i="17" s="1"/>
  <c r="AQ7" i="17"/>
  <c r="AO1440" i="15"/>
  <c r="AT1441" i="15"/>
  <c r="AP1439" i="15"/>
  <c r="AR1439" i="15" s="1"/>
  <c r="AQ1439" i="15"/>
  <c r="AP1416" i="15"/>
  <c r="AR1416" i="15" s="1"/>
  <c r="AQ1416" i="15"/>
  <c r="AT1418" i="15"/>
  <c r="AT1396" i="15"/>
  <c r="AP1394" i="15"/>
  <c r="AR1394" i="15" s="1"/>
  <c r="AQ1394" i="15"/>
  <c r="AP1375" i="15"/>
  <c r="AR1375" i="15" s="1"/>
  <c r="AQ1375" i="15"/>
  <c r="AO1376" i="15"/>
  <c r="AT1377" i="15"/>
  <c r="AT1353" i="15"/>
  <c r="AP1351" i="15"/>
  <c r="AR1351" i="15" s="1"/>
  <c r="AQ1351" i="15"/>
  <c r="AP1331" i="15"/>
  <c r="AR1331" i="15" s="1"/>
  <c r="AQ1331" i="15"/>
  <c r="AT1333" i="15"/>
  <c r="AP1315" i="15"/>
  <c r="AR1315" i="15" s="1"/>
  <c r="AQ1315" i="15"/>
  <c r="AO1316" i="15"/>
  <c r="AT1317" i="15"/>
  <c r="AP1298" i="15"/>
  <c r="AR1298" i="15" s="1"/>
  <c r="AQ1298" i="15"/>
  <c r="AO1299" i="15"/>
  <c r="AT1300" i="15"/>
  <c r="AQ1250" i="15"/>
  <c r="AP1250" i="15"/>
  <c r="AR1250" i="15" s="1"/>
  <c r="AO1251" i="15"/>
  <c r="AT1252" i="15"/>
  <c r="AT1181" i="15"/>
  <c r="AO1180" i="15"/>
  <c r="AQ1179" i="15"/>
  <c r="AP1179" i="15"/>
  <c r="AR1179" i="15" s="1"/>
  <c r="AQ958" i="15"/>
  <c r="AP958" i="15"/>
  <c r="AR958" i="15" s="1"/>
  <c r="AT959" i="15"/>
  <c r="AO959" i="15" s="1"/>
  <c r="AU958" i="15"/>
  <c r="AT893" i="15"/>
  <c r="AP891" i="15"/>
  <c r="AR891" i="15" s="1"/>
  <c r="AQ891" i="15"/>
  <c r="AP179" i="20" l="1"/>
  <c r="AR179" i="20" s="1"/>
  <c r="AQ180" i="20"/>
  <c r="AP180" i="20"/>
  <c r="AR180" i="20" s="1"/>
  <c r="AP55" i="20"/>
  <c r="AR55" i="20" s="1"/>
  <c r="AQ55" i="20"/>
  <c r="AO56" i="20"/>
  <c r="AO29" i="20"/>
  <c r="AP28" i="20"/>
  <c r="AR28" i="20" s="1"/>
  <c r="AQ28" i="20"/>
  <c r="AQ32" i="19"/>
  <c r="AP32" i="19"/>
  <c r="AO33" i="19"/>
  <c r="AP162" i="18"/>
  <c r="AR162" i="18" s="1"/>
  <c r="AQ162" i="18"/>
  <c r="AO163" i="18"/>
  <c r="AY164" i="18"/>
  <c r="AW41" i="18"/>
  <c r="AU40" i="18"/>
  <c r="AV58" i="17"/>
  <c r="AO58" i="17"/>
  <c r="AP57" i="17"/>
  <c r="AR57" i="17" s="1"/>
  <c r="AQ57" i="17"/>
  <c r="AQ36" i="17"/>
  <c r="AP36" i="17"/>
  <c r="AR36" i="17" s="1"/>
  <c r="AV37" i="17"/>
  <c r="AO37" i="17"/>
  <c r="AP8" i="17"/>
  <c r="AR8" i="17" s="1"/>
  <c r="AQ8" i="17"/>
  <c r="AO9" i="17"/>
  <c r="AV10" i="17"/>
  <c r="AQ1440" i="15"/>
  <c r="AP1440" i="15"/>
  <c r="AR1440" i="15" s="1"/>
  <c r="AT1442" i="15"/>
  <c r="AO1441" i="15"/>
  <c r="AT1419" i="15"/>
  <c r="AQ1417" i="15"/>
  <c r="AP1417" i="15"/>
  <c r="AR1417" i="15" s="1"/>
  <c r="AT1397" i="15"/>
  <c r="AQ1395" i="15"/>
  <c r="AP1395" i="15"/>
  <c r="AR1395" i="15" s="1"/>
  <c r="AT1378" i="15"/>
  <c r="AO1377" i="15"/>
  <c r="AQ1376" i="15"/>
  <c r="AP1376" i="15"/>
  <c r="AR1376" i="15" s="1"/>
  <c r="AT1354" i="15"/>
  <c r="AQ1352" i="15"/>
  <c r="AP1352" i="15"/>
  <c r="AR1352" i="15" s="1"/>
  <c r="AT1334" i="15"/>
  <c r="AQ1332" i="15"/>
  <c r="AP1332" i="15"/>
  <c r="AR1332" i="15" s="1"/>
  <c r="AT1318" i="15"/>
  <c r="AO1317" i="15"/>
  <c r="AQ1316" i="15"/>
  <c r="AP1316" i="15"/>
  <c r="AR1316" i="15" s="1"/>
  <c r="AP1299" i="15"/>
  <c r="AR1299" i="15" s="1"/>
  <c r="AQ1299" i="15"/>
  <c r="AO1300" i="15"/>
  <c r="AT1301" i="15"/>
  <c r="AT1253" i="15"/>
  <c r="AO1252" i="15"/>
  <c r="AQ1251" i="15"/>
  <c r="AP1251" i="15"/>
  <c r="AR1251" i="15" s="1"/>
  <c r="AO1181" i="15"/>
  <c r="AT1182" i="15"/>
  <c r="AQ1180" i="15"/>
  <c r="AP1180" i="15"/>
  <c r="AR1180" i="15" s="1"/>
  <c r="AQ959" i="15"/>
  <c r="AP959" i="15"/>
  <c r="AR959" i="15" s="1"/>
  <c r="AT960" i="15"/>
  <c r="AO960" i="15" s="1"/>
  <c r="AU959" i="15"/>
  <c r="AT894" i="15"/>
  <c r="AO893" i="15"/>
  <c r="AP892" i="15"/>
  <c r="AR892" i="15" s="1"/>
  <c r="AS180" i="20" l="1"/>
  <c r="AP56" i="20"/>
  <c r="AR56" i="20" s="1"/>
  <c r="AQ56" i="20"/>
  <c r="AO57" i="20"/>
  <c r="AO30" i="20"/>
  <c r="AP29" i="20"/>
  <c r="AQ29" i="20"/>
  <c r="AR32" i="19"/>
  <c r="AS32" i="19"/>
  <c r="AO34" i="19"/>
  <c r="AQ33" i="19"/>
  <c r="AP33" i="19"/>
  <c r="AR33" i="19" s="1"/>
  <c r="AQ163" i="18"/>
  <c r="AP163" i="18"/>
  <c r="AR163" i="18" s="1"/>
  <c r="AO164" i="18"/>
  <c r="AY165" i="18"/>
  <c r="AW42" i="18"/>
  <c r="AU41" i="18"/>
  <c r="AQ58" i="17"/>
  <c r="AP58" i="17"/>
  <c r="AR58" i="17" s="1"/>
  <c r="AO59" i="17"/>
  <c r="AV59" i="17"/>
  <c r="AO38" i="17"/>
  <c r="AV38" i="17"/>
  <c r="AQ37" i="17"/>
  <c r="AP37" i="17"/>
  <c r="AR37" i="17" s="1"/>
  <c r="AV11" i="17"/>
  <c r="AO10" i="17"/>
  <c r="AP9" i="17"/>
  <c r="AR9" i="17" s="1"/>
  <c r="AQ9" i="17"/>
  <c r="AT1443" i="15"/>
  <c r="AO1442" i="15"/>
  <c r="AQ1441" i="15"/>
  <c r="AP1441" i="15"/>
  <c r="AR1441" i="15" s="1"/>
  <c r="AT1420" i="15"/>
  <c r="AQ1418" i="15"/>
  <c r="AP1418" i="15"/>
  <c r="AR1418" i="15" s="1"/>
  <c r="AQ1396" i="15"/>
  <c r="AP1396" i="15"/>
  <c r="AR1396" i="15" s="1"/>
  <c r="AT1398" i="15"/>
  <c r="AQ1377" i="15"/>
  <c r="AP1377" i="15"/>
  <c r="AR1377" i="15" s="1"/>
  <c r="AT1379" i="15"/>
  <c r="AO1378" i="15"/>
  <c r="AT1355" i="15"/>
  <c r="AQ1353" i="15"/>
  <c r="AP1353" i="15"/>
  <c r="AR1353" i="15" s="1"/>
  <c r="AQ1333" i="15"/>
  <c r="AP1333" i="15"/>
  <c r="AR1333" i="15" s="1"/>
  <c r="AT1335" i="15"/>
  <c r="AQ1317" i="15"/>
  <c r="AP1317" i="15"/>
  <c r="AR1317" i="15" s="1"/>
  <c r="AT1319" i="15"/>
  <c r="AO1318" i="15"/>
  <c r="AP1300" i="15"/>
  <c r="AR1300" i="15" s="1"/>
  <c r="AQ1300" i="15"/>
  <c r="AO1301" i="15"/>
  <c r="AT1302" i="15"/>
  <c r="AQ1252" i="15"/>
  <c r="AP1252" i="15"/>
  <c r="AR1252" i="15" s="1"/>
  <c r="AT1254" i="15"/>
  <c r="AO1253" i="15"/>
  <c r="AQ1181" i="15"/>
  <c r="AP1181" i="15"/>
  <c r="AR1181" i="15" s="1"/>
  <c r="AO1182" i="15"/>
  <c r="AQ960" i="15"/>
  <c r="AP960" i="15"/>
  <c r="AR960" i="15" s="1"/>
  <c r="AT961" i="15"/>
  <c r="AO961" i="15" s="1"/>
  <c r="AU960" i="15"/>
  <c r="AP893" i="15"/>
  <c r="AR893" i="15" s="1"/>
  <c r="AQ893" i="15"/>
  <c r="AT895" i="15"/>
  <c r="AO894" i="15"/>
  <c r="AO58" i="20" l="1"/>
  <c r="AP57" i="20"/>
  <c r="AR57" i="20" s="1"/>
  <c r="AQ57" i="20"/>
  <c r="AP30" i="20"/>
  <c r="AR30" i="20" s="1"/>
  <c r="AQ30" i="20"/>
  <c r="AO31" i="20"/>
  <c r="AR29" i="20"/>
  <c r="AO35" i="19"/>
  <c r="AP34" i="19"/>
  <c r="AR34" i="19" s="1"/>
  <c r="AQ34" i="19"/>
  <c r="AO165" i="18"/>
  <c r="AP164" i="18"/>
  <c r="AR164" i="18" s="1"/>
  <c r="AQ164" i="18"/>
  <c r="AW43" i="18"/>
  <c r="AU42" i="18"/>
  <c r="AQ59" i="17"/>
  <c r="AP59" i="17"/>
  <c r="AR59" i="17" s="1"/>
  <c r="AO60" i="17"/>
  <c r="AV60" i="17"/>
  <c r="AO39" i="17"/>
  <c r="AV39" i="17"/>
  <c r="AP38" i="17"/>
  <c r="AR38" i="17" s="1"/>
  <c r="AQ38" i="17"/>
  <c r="AP10" i="17"/>
  <c r="AR10" i="17" s="1"/>
  <c r="AQ10" i="17"/>
  <c r="AV12" i="17"/>
  <c r="AO11" i="17"/>
  <c r="AQ1442" i="15"/>
  <c r="AP1442" i="15"/>
  <c r="AR1442" i="15" s="1"/>
  <c r="AT1444" i="15"/>
  <c r="AO1443" i="15"/>
  <c r="AQ1419" i="15"/>
  <c r="AP1419" i="15"/>
  <c r="AR1419" i="15" s="1"/>
  <c r="AT1421" i="15"/>
  <c r="AQ1397" i="15"/>
  <c r="AP1397" i="15"/>
  <c r="AR1397" i="15" s="1"/>
  <c r="AT1399" i="15"/>
  <c r="AQ1378" i="15"/>
  <c r="AP1378" i="15"/>
  <c r="AR1378" i="15" s="1"/>
  <c r="AT1380" i="15"/>
  <c r="AO1379" i="15"/>
  <c r="AQ1354" i="15"/>
  <c r="AP1354" i="15"/>
  <c r="AR1354" i="15" s="1"/>
  <c r="AT1356" i="15"/>
  <c r="AQ1334" i="15"/>
  <c r="AP1334" i="15"/>
  <c r="AR1334" i="15" s="1"/>
  <c r="AT1336" i="15"/>
  <c r="AQ1318" i="15"/>
  <c r="AP1318" i="15"/>
  <c r="AR1318" i="15" s="1"/>
  <c r="AT1320" i="15"/>
  <c r="AO1319" i="15"/>
  <c r="AQ1301" i="15"/>
  <c r="AP1301" i="15"/>
  <c r="AR1301" i="15" s="1"/>
  <c r="AT1303" i="15"/>
  <c r="AO1302" i="15"/>
  <c r="AQ1253" i="15"/>
  <c r="AP1253" i="15"/>
  <c r="AR1253" i="15" s="1"/>
  <c r="AT1255" i="15"/>
  <c r="AO1254" i="15"/>
  <c r="AQ1182" i="15"/>
  <c r="AP1182" i="15"/>
  <c r="AR1182" i="15" s="1"/>
  <c r="AT1184" i="15"/>
  <c r="AO1183" i="15"/>
  <c r="AQ961" i="15"/>
  <c r="AP961" i="15"/>
  <c r="AR961" i="15" s="1"/>
  <c r="AT962" i="15"/>
  <c r="AO962" i="15" s="1"/>
  <c r="AU961" i="15"/>
  <c r="AT896" i="15"/>
  <c r="AO895" i="15"/>
  <c r="AQ894" i="15"/>
  <c r="AU894" i="15" s="1"/>
  <c r="AP894" i="15"/>
  <c r="AR894" i="15" s="1"/>
  <c r="AO59" i="20" l="1"/>
  <c r="AP58" i="20"/>
  <c r="AR58" i="20" s="1"/>
  <c r="AQ58" i="20"/>
  <c r="AP31" i="20"/>
  <c r="AQ31" i="20"/>
  <c r="AO32" i="20"/>
  <c r="AP35" i="19"/>
  <c r="AQ35" i="19"/>
  <c r="AO36" i="19"/>
  <c r="AQ165" i="18"/>
  <c r="AP165" i="18"/>
  <c r="AR165" i="18" s="1"/>
  <c r="AO166" i="18"/>
  <c r="AW44" i="18"/>
  <c r="AU43" i="18"/>
  <c r="AO61" i="17"/>
  <c r="AV61" i="17"/>
  <c r="AP60" i="17"/>
  <c r="AR60" i="17" s="1"/>
  <c r="AQ60" i="17"/>
  <c r="AP39" i="17"/>
  <c r="AR39" i="17" s="1"/>
  <c r="AQ39" i="17"/>
  <c r="AO40" i="17"/>
  <c r="AV40" i="17"/>
  <c r="AO12" i="17"/>
  <c r="AV13" i="17"/>
  <c r="AP11" i="17"/>
  <c r="AR11" i="17" s="1"/>
  <c r="AQ11" i="17"/>
  <c r="AO1444" i="15"/>
  <c r="AT1445" i="15"/>
  <c r="AP1443" i="15"/>
  <c r="AR1443" i="15" s="1"/>
  <c r="AQ1443" i="15"/>
  <c r="AP1420" i="15"/>
  <c r="AR1420" i="15" s="1"/>
  <c r="AQ1420" i="15"/>
  <c r="AT1422" i="15"/>
  <c r="AP1398" i="15"/>
  <c r="AR1398" i="15" s="1"/>
  <c r="AQ1398" i="15"/>
  <c r="AT1400" i="15"/>
  <c r="AP1379" i="15"/>
  <c r="AR1379" i="15" s="1"/>
  <c r="AQ1379" i="15"/>
  <c r="AO1380" i="15"/>
  <c r="AT1381" i="15"/>
  <c r="AP1355" i="15"/>
  <c r="AR1355" i="15" s="1"/>
  <c r="AQ1355" i="15"/>
  <c r="AT1357" i="15"/>
  <c r="AQ1336" i="15"/>
  <c r="AP1336" i="15"/>
  <c r="AR1336" i="15" s="1"/>
  <c r="AP1335" i="15"/>
  <c r="AR1335" i="15" s="1"/>
  <c r="AQ1335" i="15"/>
  <c r="AO1320" i="15"/>
  <c r="AP1319" i="15"/>
  <c r="AR1319" i="15" s="1"/>
  <c r="AQ1319" i="15"/>
  <c r="AP1302" i="15"/>
  <c r="AR1302" i="15" s="1"/>
  <c r="AQ1302" i="15"/>
  <c r="AO1303" i="15"/>
  <c r="AT1304" i="15"/>
  <c r="AQ1254" i="15"/>
  <c r="AP1254" i="15"/>
  <c r="AR1254" i="15" s="1"/>
  <c r="AO1255" i="15"/>
  <c r="AT1256" i="15"/>
  <c r="AQ1183" i="15"/>
  <c r="AP1183" i="15"/>
  <c r="AR1183" i="15" s="1"/>
  <c r="AO1184" i="15"/>
  <c r="AT1185" i="15"/>
  <c r="AP962" i="15"/>
  <c r="AR962" i="15" s="1"/>
  <c r="AQ962" i="15"/>
  <c r="AS962" i="15" s="1"/>
  <c r="AT963" i="15"/>
  <c r="AO963" i="15" s="1"/>
  <c r="AU962" i="15"/>
  <c r="AQ895" i="15"/>
  <c r="AP895" i="15"/>
  <c r="AR895" i="15" s="1"/>
  <c r="AO896" i="15"/>
  <c r="AT897" i="15"/>
  <c r="AP59" i="20" l="1"/>
  <c r="AR59" i="20" s="1"/>
  <c r="AQ59" i="20"/>
  <c r="AO60" i="20"/>
  <c r="AQ32" i="20"/>
  <c r="AP32" i="20"/>
  <c r="AR32" i="20" s="1"/>
  <c r="AR31" i="20"/>
  <c r="AO33" i="20"/>
  <c r="AR35" i="19"/>
  <c r="AO37" i="19"/>
  <c r="AQ36" i="19"/>
  <c r="AP36" i="19"/>
  <c r="AR36" i="19" s="1"/>
  <c r="AQ166" i="18"/>
  <c r="AP166" i="18"/>
  <c r="AR166" i="18" s="1"/>
  <c r="AO167" i="18"/>
  <c r="AW45" i="18"/>
  <c r="AU44" i="18"/>
  <c r="AP61" i="17"/>
  <c r="AR61" i="17" s="1"/>
  <c r="AQ61" i="17"/>
  <c r="AV41" i="17"/>
  <c r="AO41" i="17"/>
  <c r="AQ40" i="17"/>
  <c r="AP40" i="17"/>
  <c r="AR40" i="17" s="1"/>
  <c r="AV14" i="17"/>
  <c r="AO13" i="17"/>
  <c r="AP12" i="17"/>
  <c r="AR12" i="17" s="1"/>
  <c r="AQ12" i="17"/>
  <c r="AT1446" i="15"/>
  <c r="AO1445" i="15"/>
  <c r="AQ1444" i="15"/>
  <c r="AP1444" i="15"/>
  <c r="AR1444" i="15" s="1"/>
  <c r="AT1423" i="15"/>
  <c r="AQ1421" i="15"/>
  <c r="AP1421" i="15"/>
  <c r="AR1421" i="15" s="1"/>
  <c r="AT1401" i="15"/>
  <c r="AQ1399" i="15"/>
  <c r="AP1399" i="15"/>
  <c r="AR1399" i="15" s="1"/>
  <c r="AT1382" i="15"/>
  <c r="AO1381" i="15"/>
  <c r="AQ1380" i="15"/>
  <c r="AP1380" i="15"/>
  <c r="AR1380" i="15" s="1"/>
  <c r="AQ1356" i="15"/>
  <c r="AP1356" i="15"/>
  <c r="AR1356" i="15" s="1"/>
  <c r="AT1358" i="15"/>
  <c r="AQ1320" i="15"/>
  <c r="AP1320" i="15"/>
  <c r="AR1320" i="15" s="1"/>
  <c r="AP1303" i="15"/>
  <c r="AR1303" i="15" s="1"/>
  <c r="AQ1303" i="15"/>
  <c r="AO1304" i="15"/>
  <c r="AT1305" i="15"/>
  <c r="AO1305" i="15" s="1"/>
  <c r="AT1257" i="15"/>
  <c r="AO1256" i="15"/>
  <c r="AQ1255" i="15"/>
  <c r="AP1255" i="15"/>
  <c r="AR1255" i="15" s="1"/>
  <c r="AO1185" i="15"/>
  <c r="AQ1184" i="15"/>
  <c r="AP1184" i="15"/>
  <c r="AR1184" i="15" s="1"/>
  <c r="AQ963" i="15"/>
  <c r="AP963" i="15"/>
  <c r="AR963" i="15" s="1"/>
  <c r="AT964" i="15"/>
  <c r="AO964" i="15" s="1"/>
  <c r="AU963" i="15"/>
  <c r="AQ896" i="15"/>
  <c r="AP896" i="15"/>
  <c r="AR896" i="15" s="1"/>
  <c r="AT898" i="15"/>
  <c r="AO897" i="15"/>
  <c r="AO61" i="20" l="1"/>
  <c r="AP60" i="20"/>
  <c r="AR60" i="20" s="1"/>
  <c r="AQ60" i="20"/>
  <c r="AP33" i="20"/>
  <c r="AR33" i="20" s="1"/>
  <c r="AQ33" i="20"/>
  <c r="AO34" i="20"/>
  <c r="AO38" i="19"/>
  <c r="AP37" i="19"/>
  <c r="AR37" i="19" s="1"/>
  <c r="AQ37" i="19"/>
  <c r="AO168" i="18"/>
  <c r="AY169" i="18"/>
  <c r="AP167" i="18"/>
  <c r="AR167" i="18" s="1"/>
  <c r="AQ167" i="18"/>
  <c r="AW46" i="18"/>
  <c r="AU45" i="18"/>
  <c r="AQ41" i="17"/>
  <c r="AP41" i="17"/>
  <c r="AR41" i="17" s="1"/>
  <c r="AP13" i="17"/>
  <c r="AR13" i="17" s="1"/>
  <c r="AQ13" i="17"/>
  <c r="AV15" i="17"/>
  <c r="AO14" i="17"/>
  <c r="AQ1445" i="15"/>
  <c r="AP1445" i="15"/>
  <c r="AR1445" i="15" s="1"/>
  <c r="AT1447" i="15"/>
  <c r="AO1446" i="15"/>
  <c r="AT1424" i="15"/>
  <c r="AQ1422" i="15"/>
  <c r="AP1422" i="15"/>
  <c r="AR1422" i="15" s="1"/>
  <c r="AQ1400" i="15"/>
  <c r="AP1400" i="15"/>
  <c r="AR1400" i="15" s="1"/>
  <c r="AT1402" i="15"/>
  <c r="AQ1381" i="15"/>
  <c r="AP1381" i="15"/>
  <c r="AR1381" i="15" s="1"/>
  <c r="AT1383" i="15"/>
  <c r="AO1382" i="15"/>
  <c r="AT1359" i="15"/>
  <c r="AQ1357" i="15"/>
  <c r="AP1357" i="15"/>
  <c r="AR1357" i="15" s="1"/>
  <c r="AP1304" i="15"/>
  <c r="AR1304" i="15" s="1"/>
  <c r="AQ1304" i="15"/>
  <c r="AQ1305" i="15"/>
  <c r="AP1305" i="15"/>
  <c r="AR1305" i="15" s="1"/>
  <c r="AQ1256" i="15"/>
  <c r="AP1256" i="15"/>
  <c r="AR1256" i="15" s="1"/>
  <c r="AT1258" i="15"/>
  <c r="AO1257" i="15"/>
  <c r="AT1187" i="15"/>
  <c r="AO1186" i="15"/>
  <c r="AQ1185" i="15"/>
  <c r="AP1185" i="15"/>
  <c r="AR1185" i="15" s="1"/>
  <c r="AQ964" i="15"/>
  <c r="AS964" i="15" s="1"/>
  <c r="AP964" i="15"/>
  <c r="AR964" i="15" s="1"/>
  <c r="AT965" i="15"/>
  <c r="AO965" i="15" s="1"/>
  <c r="AU964" i="15"/>
  <c r="AO898" i="15"/>
  <c r="AQ897" i="15"/>
  <c r="AP897" i="15"/>
  <c r="AR897" i="15" s="1"/>
  <c r="AP61" i="20" l="1"/>
  <c r="AR61" i="20" s="1"/>
  <c r="AQ61" i="20"/>
  <c r="AO62" i="20"/>
  <c r="AP34" i="20"/>
  <c r="AR34" i="20" s="1"/>
  <c r="AQ34" i="20"/>
  <c r="AO35" i="20"/>
  <c r="AP38" i="19"/>
  <c r="AQ38" i="19"/>
  <c r="AO39" i="19"/>
  <c r="AP168" i="18"/>
  <c r="AR168" i="18" s="1"/>
  <c r="AQ168" i="18"/>
  <c r="AY170" i="18"/>
  <c r="AO169" i="18"/>
  <c r="AW47" i="18"/>
  <c r="AU46" i="18"/>
  <c r="AP14" i="17"/>
  <c r="AR14" i="17" s="1"/>
  <c r="AQ14" i="17"/>
  <c r="AO15" i="17"/>
  <c r="AV16" i="17"/>
  <c r="AQ1446" i="15"/>
  <c r="AP1446" i="15"/>
  <c r="AR1446" i="15" s="1"/>
  <c r="AT1448" i="15"/>
  <c r="AO1448" i="15" s="1"/>
  <c r="AO1447" i="15"/>
  <c r="AT1425" i="15"/>
  <c r="AQ1423" i="15"/>
  <c r="AP1423" i="15"/>
  <c r="AR1423" i="15" s="1"/>
  <c r="AQ1401" i="15"/>
  <c r="AP1401" i="15"/>
  <c r="AR1401" i="15" s="1"/>
  <c r="AT1403" i="15"/>
  <c r="AQ1382" i="15"/>
  <c r="AP1382" i="15"/>
  <c r="AR1382" i="15" s="1"/>
  <c r="AT1384" i="15"/>
  <c r="AO1383" i="15"/>
  <c r="AT1360" i="15"/>
  <c r="AQ1358" i="15"/>
  <c r="AP1358" i="15"/>
  <c r="AR1358" i="15" s="1"/>
  <c r="AT1259" i="15"/>
  <c r="AO1258" i="15"/>
  <c r="AQ1257" i="15"/>
  <c r="AP1257" i="15"/>
  <c r="AR1257" i="15" s="1"/>
  <c r="AT1188" i="15"/>
  <c r="AO1187" i="15"/>
  <c r="AQ1186" i="15"/>
  <c r="AS1186" i="15" s="1"/>
  <c r="AP1186" i="15"/>
  <c r="AR1186" i="15" s="1"/>
  <c r="AP965" i="15"/>
  <c r="AR965" i="15" s="1"/>
  <c r="AQ965" i="15"/>
  <c r="AT966" i="15"/>
  <c r="AO966" i="15" s="1"/>
  <c r="AU965" i="15"/>
  <c r="AO899" i="15"/>
  <c r="AP899" i="15" s="1"/>
  <c r="AR899" i="15" s="1"/>
  <c r="AT899" i="15"/>
  <c r="AQ898" i="15"/>
  <c r="AP898" i="15"/>
  <c r="AR898" i="15" s="1"/>
  <c r="AQ899" i="15"/>
  <c r="AO63" i="20" l="1"/>
  <c r="AP62" i="20"/>
  <c r="AR62" i="20" s="1"/>
  <c r="AQ62" i="20"/>
  <c r="AP35" i="20"/>
  <c r="AR35" i="20" s="1"/>
  <c r="AQ35" i="20"/>
  <c r="AO36" i="20"/>
  <c r="AR38" i="19"/>
  <c r="AP39" i="19"/>
  <c r="AR39" i="19" s="1"/>
  <c r="AQ39" i="19"/>
  <c r="AO40" i="19"/>
  <c r="AP169" i="18"/>
  <c r="AR169" i="18" s="1"/>
  <c r="AQ169" i="18"/>
  <c r="AO170" i="18"/>
  <c r="AY171" i="18"/>
  <c r="AW48" i="18"/>
  <c r="AU47" i="18"/>
  <c r="AO16" i="17"/>
  <c r="AV17" i="17"/>
  <c r="AQ15" i="17"/>
  <c r="AP15" i="17"/>
  <c r="AR15" i="17" s="1"/>
  <c r="AQ1448" i="15"/>
  <c r="AP1448" i="15"/>
  <c r="AR1448" i="15" s="1"/>
  <c r="AP1447" i="15"/>
  <c r="AR1447" i="15" s="1"/>
  <c r="AQ1447" i="15"/>
  <c r="AP1424" i="15"/>
  <c r="AR1424" i="15" s="1"/>
  <c r="AQ1424" i="15"/>
  <c r="AQ1425" i="15"/>
  <c r="AP1425" i="15"/>
  <c r="AR1425" i="15" s="1"/>
  <c r="AP1402" i="15"/>
  <c r="AR1402" i="15" s="1"/>
  <c r="AQ1402" i="15"/>
  <c r="AQ1403" i="15"/>
  <c r="AP1403" i="15"/>
  <c r="AR1403" i="15" s="1"/>
  <c r="AP1383" i="15"/>
  <c r="AR1383" i="15" s="1"/>
  <c r="AQ1383" i="15"/>
  <c r="AQ1360" i="15"/>
  <c r="AP1360" i="15"/>
  <c r="AR1360" i="15" s="1"/>
  <c r="AP1359" i="15"/>
  <c r="AR1359" i="15" s="1"/>
  <c r="AQ1359" i="15"/>
  <c r="AQ1258" i="15"/>
  <c r="AP1258" i="15"/>
  <c r="AR1258" i="15" s="1"/>
  <c r="AO1259" i="15"/>
  <c r="AT1260" i="15"/>
  <c r="AO1188" i="15"/>
  <c r="AT1189" i="15"/>
  <c r="AP1187" i="15"/>
  <c r="AR1187" i="15" s="1"/>
  <c r="AQ1187" i="15"/>
  <c r="AP966" i="15"/>
  <c r="AR966" i="15" s="1"/>
  <c r="AQ966" i="15"/>
  <c r="AT967" i="15"/>
  <c r="AU966" i="15"/>
  <c r="AP63" i="20" l="1"/>
  <c r="AQ63" i="20"/>
  <c r="AO64" i="20"/>
  <c r="AQ36" i="20"/>
  <c r="AP36" i="20"/>
  <c r="AR36" i="20" s="1"/>
  <c r="AO38" i="20"/>
  <c r="AO37" i="20"/>
  <c r="AO41" i="19"/>
  <c r="AQ40" i="19"/>
  <c r="AP40" i="19"/>
  <c r="AY172" i="18"/>
  <c r="AO171" i="18"/>
  <c r="AQ170" i="18"/>
  <c r="AP170" i="18"/>
  <c r="AR170" i="18" s="1"/>
  <c r="AW49" i="18"/>
  <c r="AU48" i="18"/>
  <c r="AV18" i="17"/>
  <c r="AO17" i="17"/>
  <c r="AP16" i="17"/>
  <c r="AR16" i="17" s="1"/>
  <c r="AQ16" i="17"/>
  <c r="AT1261" i="15"/>
  <c r="AO1260" i="15"/>
  <c r="AQ1259" i="15"/>
  <c r="AP1259" i="15"/>
  <c r="AR1259" i="15" s="1"/>
  <c r="AT1190" i="15"/>
  <c r="AO1189" i="15"/>
  <c r="AP1188" i="15"/>
  <c r="AR1188" i="15" s="1"/>
  <c r="AQ1188" i="15"/>
  <c r="AT968" i="15"/>
  <c r="AO968" i="15" s="1"/>
  <c r="AO967" i="15"/>
  <c r="AR63" i="20" l="1"/>
  <c r="AO65" i="20"/>
  <c r="AP64" i="20"/>
  <c r="AR64" i="20" s="1"/>
  <c r="AQ64" i="20"/>
  <c r="AP37" i="20"/>
  <c r="AQ37" i="20"/>
  <c r="AQ38" i="20"/>
  <c r="AP38" i="20"/>
  <c r="AR38" i="20" s="1"/>
  <c r="AR40" i="19"/>
  <c r="AP41" i="19"/>
  <c r="AR41" i="19" s="1"/>
  <c r="AQ41" i="19"/>
  <c r="AO42" i="19"/>
  <c r="AQ171" i="18"/>
  <c r="AP171" i="18"/>
  <c r="AR171" i="18" s="1"/>
  <c r="AO172" i="18"/>
  <c r="AY173" i="18"/>
  <c r="AW50" i="18"/>
  <c r="AU49" i="18"/>
  <c r="AP17" i="17"/>
  <c r="AR17" i="17" s="1"/>
  <c r="AQ17" i="17"/>
  <c r="AV19" i="17"/>
  <c r="AO18" i="17"/>
  <c r="AQ1260" i="15"/>
  <c r="AP1260" i="15"/>
  <c r="AR1260" i="15" s="1"/>
  <c r="AT1262" i="15"/>
  <c r="AO1262" i="15" s="1"/>
  <c r="AO1261" i="15"/>
  <c r="AP1189" i="15"/>
  <c r="AR1189" i="15" s="1"/>
  <c r="AQ1189" i="15"/>
  <c r="AT1191" i="15"/>
  <c r="AO1190" i="15"/>
  <c r="AP967" i="15"/>
  <c r="AR967" i="15" s="1"/>
  <c r="AQ967" i="15"/>
  <c r="AP968" i="15"/>
  <c r="AR968" i="15" s="1"/>
  <c r="AQ968" i="15"/>
  <c r="AP65" i="20" l="1"/>
  <c r="AR65" i="20" s="1"/>
  <c r="AQ65" i="20"/>
  <c r="AO66" i="20"/>
  <c r="AR37" i="20"/>
  <c r="AS48" i="19"/>
  <c r="AO43" i="19"/>
  <c r="AP42" i="19"/>
  <c r="AR42" i="19" s="1"/>
  <c r="AQ42" i="19"/>
  <c r="AY174" i="18"/>
  <c r="AO173" i="18"/>
  <c r="AQ172" i="18"/>
  <c r="AP172" i="18"/>
  <c r="AR172" i="18" s="1"/>
  <c r="AW51" i="18"/>
  <c r="AU50" i="18"/>
  <c r="AP18" i="17"/>
  <c r="AR18" i="17" s="1"/>
  <c r="AQ18" i="17"/>
  <c r="AV20" i="17"/>
  <c r="AO19" i="17"/>
  <c r="AQ1261" i="15"/>
  <c r="AP1261" i="15"/>
  <c r="AR1261" i="15" s="1"/>
  <c r="AQ1262" i="15"/>
  <c r="AP1262" i="15"/>
  <c r="AR1262" i="15" s="1"/>
  <c r="AP1190" i="15"/>
  <c r="AR1190" i="15" s="1"/>
  <c r="AQ1190" i="15"/>
  <c r="AT1192" i="15"/>
  <c r="AO1192" i="15" s="1"/>
  <c r="AO1191" i="15"/>
  <c r="AO67" i="20" l="1"/>
  <c r="AP66" i="20"/>
  <c r="AQ66" i="20"/>
  <c r="AP43" i="19"/>
  <c r="AR43" i="19" s="1"/>
  <c r="AQ43" i="19"/>
  <c r="AO44" i="19"/>
  <c r="AQ173" i="18"/>
  <c r="AP173" i="18"/>
  <c r="AR173" i="18" s="1"/>
  <c r="AY175" i="18"/>
  <c r="AO174" i="18"/>
  <c r="AW52" i="18"/>
  <c r="AU51" i="18"/>
  <c r="AP19" i="17"/>
  <c r="AR19" i="17" s="1"/>
  <c r="AQ19" i="17"/>
  <c r="AO20" i="17"/>
  <c r="AP1191" i="15"/>
  <c r="AR1191" i="15" s="1"/>
  <c r="AQ1191" i="15"/>
  <c r="AP1192" i="15"/>
  <c r="AR1192" i="15" s="1"/>
  <c r="AQ1192" i="15"/>
  <c r="AR66" i="20" l="1"/>
  <c r="AP67" i="20"/>
  <c r="AR67" i="20" s="1"/>
  <c r="AQ67" i="20"/>
  <c r="AO68" i="20"/>
  <c r="AQ44" i="19"/>
  <c r="AP44" i="19"/>
  <c r="AR44" i="19" s="1"/>
  <c r="AO45" i="19"/>
  <c r="AQ174" i="18"/>
  <c r="AP174" i="18"/>
  <c r="AR174" i="18" s="1"/>
  <c r="AY176" i="18"/>
  <c r="AO175" i="18"/>
  <c r="AW53" i="18"/>
  <c r="AU52" i="18"/>
  <c r="AO21" i="17"/>
  <c r="AP21" i="17" s="1"/>
  <c r="AR21" i="17" s="1"/>
  <c r="AV21" i="17"/>
  <c r="AP20" i="17"/>
  <c r="AR20" i="17" s="1"/>
  <c r="AQ20" i="17"/>
  <c r="AP68" i="20" l="1"/>
  <c r="AQ68" i="20"/>
  <c r="AO69" i="20"/>
  <c r="AP45" i="19"/>
  <c r="AR45" i="19" s="1"/>
  <c r="AQ45" i="19"/>
  <c r="AO46" i="19"/>
  <c r="AU47" i="19"/>
  <c r="AP175" i="18"/>
  <c r="AR175" i="18" s="1"/>
  <c r="AQ175" i="18"/>
  <c r="AY177" i="18"/>
  <c r="AO176" i="18"/>
  <c r="AW54" i="18"/>
  <c r="AU53" i="18"/>
  <c r="AQ21" i="17"/>
  <c r="AP69" i="20" l="1"/>
  <c r="AR69" i="20" s="1"/>
  <c r="AQ69" i="20"/>
  <c r="AO70" i="20"/>
  <c r="AR68" i="20"/>
  <c r="AU48" i="19"/>
  <c r="AO47" i="19"/>
  <c r="AP46" i="19"/>
  <c r="AR46" i="19" s="1"/>
  <c r="AQ46" i="19"/>
  <c r="AQ176" i="18"/>
  <c r="AP176" i="18"/>
  <c r="AR176" i="18" s="1"/>
  <c r="AO177" i="18"/>
  <c r="AY178" i="18"/>
  <c r="AW55" i="18"/>
  <c r="AU54" i="18"/>
  <c r="AO71" i="20" l="1"/>
  <c r="AP70" i="20"/>
  <c r="AQ70" i="20"/>
  <c r="AO48" i="19"/>
  <c r="AP47" i="19"/>
  <c r="AR47" i="19" s="1"/>
  <c r="AQ47" i="19"/>
  <c r="AY179" i="18"/>
  <c r="AO178" i="18"/>
  <c r="AQ177" i="18"/>
  <c r="AP177" i="18"/>
  <c r="AR177" i="18" s="1"/>
  <c r="AW56" i="18"/>
  <c r="AU55" i="18"/>
  <c r="AR70" i="20" l="1"/>
  <c r="AP71" i="20"/>
  <c r="AR71" i="20" s="1"/>
  <c r="AQ71" i="20"/>
  <c r="AO72" i="20"/>
  <c r="AQ48" i="19"/>
  <c r="AP48" i="19"/>
  <c r="AR48" i="19" s="1"/>
  <c r="AO49" i="19"/>
  <c r="AU50" i="19"/>
  <c r="AQ178" i="18"/>
  <c r="AP178" i="18"/>
  <c r="AR178" i="18" s="1"/>
  <c r="AY180" i="18"/>
  <c r="AO179" i="18"/>
  <c r="AW57" i="18"/>
  <c r="AU56" i="18"/>
  <c r="AO73" i="20" l="1"/>
  <c r="AP72" i="20"/>
  <c r="AR72" i="20" s="1"/>
  <c r="AQ72" i="20"/>
  <c r="AU51" i="19"/>
  <c r="AO50" i="19"/>
  <c r="AQ49" i="19"/>
  <c r="AP49" i="19"/>
  <c r="AR49" i="19" s="1"/>
  <c r="AQ179" i="18"/>
  <c r="AP179" i="18"/>
  <c r="AR179" i="18" s="1"/>
  <c r="AO180" i="18"/>
  <c r="AY181" i="18"/>
  <c r="AW58" i="18"/>
  <c r="AU57" i="18"/>
  <c r="AO74" i="20" l="1"/>
  <c r="AP73" i="20"/>
  <c r="AQ73" i="20"/>
  <c r="AP50" i="19"/>
  <c r="AQ50" i="19"/>
  <c r="AU52" i="19"/>
  <c r="AO51" i="19"/>
  <c r="AO181" i="18"/>
  <c r="AY182" i="18"/>
  <c r="AQ180" i="18"/>
  <c r="AP180" i="18"/>
  <c r="AR180" i="18" s="1"/>
  <c r="AW59" i="18"/>
  <c r="AU58" i="18"/>
  <c r="AR73" i="20" l="1"/>
  <c r="AO75" i="20"/>
  <c r="AP74" i="20"/>
  <c r="AR74" i="20" s="1"/>
  <c r="AQ74" i="20"/>
  <c r="AR50" i="19"/>
  <c r="AP51" i="19"/>
  <c r="AR51" i="19" s="1"/>
  <c r="AQ51" i="19"/>
  <c r="AU53" i="19"/>
  <c r="AO52" i="19"/>
  <c r="AY183" i="18"/>
  <c r="AO182" i="18"/>
  <c r="AQ181" i="18"/>
  <c r="AP181" i="18"/>
  <c r="AR181" i="18" s="1"/>
  <c r="AW60" i="18"/>
  <c r="AU59" i="18"/>
  <c r="AP75" i="20" l="1"/>
  <c r="AR75" i="20" s="1"/>
  <c r="AQ75" i="20"/>
  <c r="AO76" i="20"/>
  <c r="AQ52" i="19"/>
  <c r="AP52" i="19"/>
  <c r="AR52" i="19" s="1"/>
  <c r="AU54" i="19"/>
  <c r="AO53" i="19"/>
  <c r="AQ182" i="18"/>
  <c r="AP182" i="18"/>
  <c r="AY184" i="18"/>
  <c r="AO183" i="18"/>
  <c r="AW61" i="18"/>
  <c r="AU60" i="18"/>
  <c r="AO77" i="20" l="1"/>
  <c r="AP76" i="20"/>
  <c r="AR76" i="20" s="1"/>
  <c r="AQ76" i="20"/>
  <c r="AP53" i="19"/>
  <c r="AR53" i="19" s="1"/>
  <c r="AQ53" i="19"/>
  <c r="AO54" i="19"/>
  <c r="AU55" i="19"/>
  <c r="AR182" i="18"/>
  <c r="AP183" i="18"/>
  <c r="AR183" i="18" s="1"/>
  <c r="AQ183" i="18"/>
  <c r="AY185" i="18"/>
  <c r="AO184" i="18"/>
  <c r="AW62" i="18"/>
  <c r="AU62" i="18" s="1"/>
  <c r="AU61" i="18"/>
  <c r="AP77" i="20" l="1"/>
  <c r="AR77" i="20" s="1"/>
  <c r="AQ77" i="20"/>
  <c r="AO78" i="20"/>
  <c r="AO55" i="19"/>
  <c r="AU56" i="19"/>
  <c r="AP54" i="19"/>
  <c r="AR54" i="19" s="1"/>
  <c r="AQ54" i="19"/>
  <c r="AQ184" i="18"/>
  <c r="AP184" i="18"/>
  <c r="AR184" i="18" s="1"/>
  <c r="AY186" i="18"/>
  <c r="AO185" i="18"/>
  <c r="AO79" i="20" l="1"/>
  <c r="AP78" i="20"/>
  <c r="AR78" i="20" s="1"/>
  <c r="AQ78" i="20"/>
  <c r="AP55" i="19"/>
  <c r="AR55" i="19" s="1"/>
  <c r="AQ55" i="19"/>
  <c r="AU57" i="19"/>
  <c r="AO56" i="19"/>
  <c r="AQ185" i="18"/>
  <c r="AP185" i="18"/>
  <c r="AR185" i="18" s="1"/>
  <c r="AY187" i="18"/>
  <c r="AO186" i="18"/>
  <c r="AP79" i="20" l="1"/>
  <c r="AR79" i="20" s="1"/>
  <c r="AQ79" i="20"/>
  <c r="AO80" i="20"/>
  <c r="AQ56" i="19"/>
  <c r="AP56" i="19"/>
  <c r="AR56" i="19" s="1"/>
  <c r="AO57" i="19"/>
  <c r="AU58" i="19"/>
  <c r="AP186" i="18"/>
  <c r="AR186" i="18" s="1"/>
  <c r="AQ186" i="18"/>
  <c r="AY188" i="18"/>
  <c r="AO187" i="18"/>
  <c r="AO81" i="20" l="1"/>
  <c r="AP80" i="20"/>
  <c r="AR80" i="20" s="1"/>
  <c r="AQ80" i="20"/>
  <c r="AU59" i="19"/>
  <c r="AO58" i="19"/>
  <c r="AQ57" i="19"/>
  <c r="AP57" i="19"/>
  <c r="AR57" i="19" s="1"/>
  <c r="AQ187" i="18"/>
  <c r="AP187" i="18"/>
  <c r="AR187" i="18" s="1"/>
  <c r="AY189" i="18"/>
  <c r="AO188" i="18"/>
  <c r="AP81" i="20" l="1"/>
  <c r="AR81" i="20" s="1"/>
  <c r="AQ81" i="20"/>
  <c r="AO82" i="20"/>
  <c r="AU60" i="19"/>
  <c r="AO59" i="19"/>
  <c r="AP58" i="19"/>
  <c r="AR58" i="19" s="1"/>
  <c r="AQ58" i="19"/>
  <c r="AP188" i="18"/>
  <c r="AR188" i="18" s="1"/>
  <c r="AQ188" i="18"/>
  <c r="AY190" i="18"/>
  <c r="AO189" i="18"/>
  <c r="AO83" i="20" l="1"/>
  <c r="AP82" i="20"/>
  <c r="AR82" i="20" s="1"/>
  <c r="AQ82" i="20"/>
  <c r="AU61" i="19"/>
  <c r="AO60" i="19"/>
  <c r="AP59" i="19"/>
  <c r="AR59" i="19" s="1"/>
  <c r="AQ59" i="19"/>
  <c r="AP189" i="18"/>
  <c r="AR189" i="18" s="1"/>
  <c r="AQ189" i="18"/>
  <c r="AY191" i="18"/>
  <c r="AO190" i="18"/>
  <c r="AP83" i="20" l="1"/>
  <c r="AR83" i="20" s="1"/>
  <c r="AQ83" i="20"/>
  <c r="AO84" i="20"/>
  <c r="AU62" i="19"/>
  <c r="AO61" i="19"/>
  <c r="AQ60" i="19"/>
  <c r="AP60" i="19"/>
  <c r="AR60" i="19" s="1"/>
  <c r="AP190" i="18"/>
  <c r="AR190" i="18" s="1"/>
  <c r="AQ190" i="18"/>
  <c r="AY192" i="18"/>
  <c r="AO191" i="18"/>
  <c r="AO85" i="20" l="1"/>
  <c r="AP84" i="20"/>
  <c r="AR84" i="20" s="1"/>
  <c r="AQ84" i="20"/>
  <c r="AU63" i="19"/>
  <c r="AO63" i="19" s="1"/>
  <c r="AO62" i="19"/>
  <c r="AP61" i="19"/>
  <c r="AR61" i="19" s="1"/>
  <c r="AQ61" i="19"/>
  <c r="AO192" i="18"/>
  <c r="AY193" i="18"/>
  <c r="AP191" i="18"/>
  <c r="AR191" i="18" s="1"/>
  <c r="AQ191" i="18"/>
  <c r="AP85" i="20" l="1"/>
  <c r="AR85" i="20" s="1"/>
  <c r="AQ85" i="20"/>
  <c r="AO86" i="20"/>
  <c r="AP63" i="19"/>
  <c r="AQ63" i="19"/>
  <c r="AP62" i="19"/>
  <c r="AQ62" i="19"/>
  <c r="AY194" i="18"/>
  <c r="AO193" i="18"/>
  <c r="AP192" i="18"/>
  <c r="AR192" i="18" s="1"/>
  <c r="AQ192" i="18"/>
  <c r="AO87" i="20" l="1"/>
  <c r="AP86" i="20"/>
  <c r="AR86" i="20" s="1"/>
  <c r="AQ86" i="20"/>
  <c r="AR62" i="19"/>
  <c r="AS115" i="19"/>
  <c r="AR63" i="19"/>
  <c r="AS63" i="19"/>
  <c r="AP193" i="18"/>
  <c r="AR193" i="18" s="1"/>
  <c r="AQ193" i="18"/>
  <c r="AY195" i="18"/>
  <c r="AO194" i="18"/>
  <c r="AP87" i="20" l="1"/>
  <c r="AR87" i="20" s="1"/>
  <c r="AQ87" i="20"/>
  <c r="AO88" i="20"/>
  <c r="AP194" i="18"/>
  <c r="AR194" i="18" s="1"/>
  <c r="AQ194" i="18"/>
  <c r="AY196" i="18"/>
  <c r="AO195" i="18"/>
  <c r="AO89" i="20" l="1"/>
  <c r="AP88" i="20"/>
  <c r="AR88" i="20" s="1"/>
  <c r="AQ88" i="20"/>
  <c r="AQ195" i="18"/>
  <c r="AP195" i="18"/>
  <c r="AR195" i="18" s="1"/>
  <c r="AO196" i="18"/>
  <c r="AY197" i="18"/>
  <c r="AP89" i="20" l="1"/>
  <c r="AR89" i="20" s="1"/>
  <c r="AQ89" i="20"/>
  <c r="AO90" i="20"/>
  <c r="AY198" i="18"/>
  <c r="AO197" i="18"/>
  <c r="AQ196" i="18"/>
  <c r="AP196" i="18"/>
  <c r="AR196" i="18" s="1"/>
  <c r="AO91" i="20" l="1"/>
  <c r="AP90" i="20"/>
  <c r="AR90" i="20" s="1"/>
  <c r="AQ90" i="20"/>
  <c r="AP197" i="18"/>
  <c r="AR197" i="18" s="1"/>
  <c r="AQ197" i="18"/>
  <c r="AY199" i="18"/>
  <c r="AO198" i="18"/>
  <c r="AP91" i="20" l="1"/>
  <c r="AR91" i="20" s="1"/>
  <c r="AQ91" i="20"/>
  <c r="AO92" i="20"/>
  <c r="AP198" i="18"/>
  <c r="AR198" i="18" s="1"/>
  <c r="AQ198" i="18"/>
  <c r="AY200" i="18"/>
  <c r="AO199" i="18"/>
  <c r="AO93" i="20" l="1"/>
  <c r="AP92" i="20"/>
  <c r="AR92" i="20" s="1"/>
  <c r="AQ92" i="20"/>
  <c r="AQ199" i="18"/>
  <c r="AP199" i="18"/>
  <c r="AR199" i="18" s="1"/>
  <c r="AO200" i="18"/>
  <c r="AY201" i="18"/>
  <c r="AP93" i="20" l="1"/>
  <c r="AR93" i="20" s="1"/>
  <c r="AQ93" i="20"/>
  <c r="AO94" i="20"/>
  <c r="AY202" i="18"/>
  <c r="AO201" i="18"/>
  <c r="AQ200" i="18"/>
  <c r="AP200" i="18"/>
  <c r="AR200" i="18" s="1"/>
  <c r="AO95" i="20" l="1"/>
  <c r="AP94" i="20"/>
  <c r="AR94" i="20" s="1"/>
  <c r="AQ94" i="20"/>
  <c r="AQ201" i="18"/>
  <c r="AP201" i="18"/>
  <c r="AR201" i="18" s="1"/>
  <c r="AY203" i="18"/>
  <c r="AO202" i="18"/>
  <c r="AP95" i="20" l="1"/>
  <c r="AR95" i="20" s="1"/>
  <c r="AQ95" i="20"/>
  <c r="AO96" i="20"/>
  <c r="AQ202" i="18"/>
  <c r="AP202" i="18"/>
  <c r="AR202" i="18" s="1"/>
  <c r="AO203" i="18"/>
  <c r="AY204" i="18"/>
  <c r="AO97" i="20" l="1"/>
  <c r="AP96" i="20"/>
  <c r="AR96" i="20" s="1"/>
  <c r="AQ96" i="20"/>
  <c r="AY205" i="18"/>
  <c r="AO204" i="18"/>
  <c r="AQ203" i="18"/>
  <c r="AP203" i="18"/>
  <c r="AR203" i="18" s="1"/>
  <c r="AP97" i="20" l="1"/>
  <c r="AR97" i="20" s="1"/>
  <c r="AQ97" i="20"/>
  <c r="AO98" i="20"/>
  <c r="AQ204" i="18"/>
  <c r="AP204" i="18"/>
  <c r="AR204" i="18" s="1"/>
  <c r="AO205" i="18"/>
  <c r="AY206" i="18"/>
  <c r="AO99" i="20" l="1"/>
  <c r="AP98" i="20"/>
  <c r="AR98" i="20" s="1"/>
  <c r="AQ98" i="20"/>
  <c r="AY207" i="18"/>
  <c r="AO206" i="18"/>
  <c r="AP205" i="18"/>
  <c r="AR205" i="18" s="1"/>
  <c r="AQ205" i="18"/>
  <c r="AP99" i="20" l="1"/>
  <c r="AR99" i="20" s="1"/>
  <c r="AQ99" i="20"/>
  <c r="AO100" i="20"/>
  <c r="AP206" i="18"/>
  <c r="AR206" i="18" s="1"/>
  <c r="AQ206" i="18"/>
  <c r="AY208" i="18"/>
  <c r="AO207" i="18"/>
  <c r="AO101" i="20" l="1"/>
  <c r="AP100" i="20"/>
  <c r="AR100" i="20" s="1"/>
  <c r="AQ100" i="20"/>
  <c r="AQ207" i="18"/>
  <c r="AP207" i="18"/>
  <c r="AR207" i="18" s="1"/>
  <c r="AY209" i="18"/>
  <c r="AO208" i="18"/>
  <c r="AP101" i="20" l="1"/>
  <c r="AR101" i="20" s="1"/>
  <c r="AQ101" i="20"/>
  <c r="AO102" i="20"/>
  <c r="AQ208" i="18"/>
  <c r="AP208" i="18"/>
  <c r="AR208" i="18" s="1"/>
  <c r="AO209" i="18"/>
  <c r="AY210" i="18"/>
  <c r="AO103" i="20" l="1"/>
  <c r="AP102" i="20"/>
  <c r="AR102" i="20" s="1"/>
  <c r="AQ102" i="20"/>
  <c r="AO210" i="18"/>
  <c r="AY211" i="18"/>
  <c r="AP209" i="18"/>
  <c r="AR209" i="18" s="1"/>
  <c r="AQ209" i="18"/>
  <c r="AP103" i="20" l="1"/>
  <c r="AR103" i="20" s="1"/>
  <c r="AQ103" i="20"/>
  <c r="AO104" i="20"/>
  <c r="AO211" i="18"/>
  <c r="AY212" i="18"/>
  <c r="AQ210" i="18"/>
  <c r="AP210" i="18"/>
  <c r="AR210" i="18" s="1"/>
  <c r="AP104" i="20" l="1"/>
  <c r="AR104" i="20" s="1"/>
  <c r="AQ104" i="20"/>
  <c r="AO105" i="20"/>
  <c r="AO212" i="18"/>
  <c r="AY213" i="18"/>
  <c r="AQ211" i="18"/>
  <c r="AP211" i="18"/>
  <c r="AR211" i="18" s="1"/>
  <c r="AO106" i="20" l="1"/>
  <c r="AP105" i="20"/>
  <c r="AR105" i="20" s="1"/>
  <c r="AQ105" i="20"/>
  <c r="AO213" i="18"/>
  <c r="AY214" i="18"/>
  <c r="AP212" i="18"/>
  <c r="AR212" i="18" s="1"/>
  <c r="AQ212" i="18"/>
  <c r="AO107" i="20" l="1"/>
  <c r="AP106" i="20"/>
  <c r="AR106" i="20" s="1"/>
  <c r="AQ106" i="20"/>
  <c r="AO214" i="18"/>
  <c r="AY215" i="18"/>
  <c r="AP213" i="18"/>
  <c r="AR213" i="18" s="1"/>
  <c r="AQ213" i="18"/>
  <c r="AP107" i="20" l="1"/>
  <c r="AR107" i="20" s="1"/>
  <c r="AQ107" i="20"/>
  <c r="AO108" i="20"/>
  <c r="AP214" i="18"/>
  <c r="AR214" i="18" s="1"/>
  <c r="AQ214" i="18"/>
  <c r="AY216" i="18"/>
  <c r="AO215" i="18"/>
  <c r="AO109" i="20" l="1"/>
  <c r="AP108" i="20"/>
  <c r="AR108" i="20" s="1"/>
  <c r="AQ108" i="20"/>
  <c r="AP215" i="18"/>
  <c r="AR215" i="18" s="1"/>
  <c r="AQ215" i="18"/>
  <c r="AY217" i="18"/>
  <c r="AO216" i="18"/>
  <c r="AP109" i="20" l="1"/>
  <c r="AR109" i="20" s="1"/>
  <c r="AQ109" i="20"/>
  <c r="AO110" i="20"/>
  <c r="AQ216" i="18"/>
  <c r="AP216" i="18"/>
  <c r="AR216" i="18" s="1"/>
  <c r="AY218" i="18"/>
  <c r="AO217" i="18"/>
  <c r="AO111" i="20" l="1"/>
  <c r="AP110" i="20"/>
  <c r="AR110" i="20" s="1"/>
  <c r="AQ110" i="20"/>
  <c r="AQ217" i="18"/>
  <c r="AP217" i="18"/>
  <c r="AR217" i="18" s="1"/>
  <c r="AY219" i="18"/>
  <c r="AO218" i="18"/>
  <c r="AP111" i="20" l="1"/>
  <c r="AR111" i="20" s="1"/>
  <c r="AQ111" i="20"/>
  <c r="AO112" i="20"/>
  <c r="AQ218" i="18"/>
  <c r="AP218" i="18"/>
  <c r="AR218" i="18" s="1"/>
  <c r="AY220" i="18"/>
  <c r="AO219" i="18"/>
  <c r="AO113" i="20" l="1"/>
  <c r="AP112" i="20"/>
  <c r="AR112" i="20" s="1"/>
  <c r="AQ112" i="20"/>
  <c r="AP219" i="18"/>
  <c r="AR219" i="18" s="1"/>
  <c r="AQ219" i="18"/>
  <c r="AO220" i="18"/>
  <c r="AY221" i="18"/>
  <c r="AP113" i="20" l="1"/>
  <c r="AR113" i="20" s="1"/>
  <c r="AQ113" i="20"/>
  <c r="AO114" i="20"/>
  <c r="AY222" i="18"/>
  <c r="AO221" i="18"/>
  <c r="AQ220" i="18"/>
  <c r="AP220" i="18"/>
  <c r="AR220" i="18" s="1"/>
  <c r="AO116" i="20" l="1"/>
  <c r="AO115" i="20"/>
  <c r="AP114" i="20"/>
  <c r="AR114" i="20" s="1"/>
  <c r="AQ114" i="20"/>
  <c r="AQ221" i="18"/>
  <c r="AP221" i="18"/>
  <c r="AR221" i="18" s="1"/>
  <c r="AO222" i="18"/>
  <c r="AY223" i="18"/>
  <c r="AP115" i="20" l="1"/>
  <c r="AR115" i="20" s="1"/>
  <c r="AQ115" i="20"/>
  <c r="AP116" i="20"/>
  <c r="AQ116" i="20"/>
  <c r="AO223" i="18"/>
  <c r="AY224" i="18"/>
  <c r="AQ223" i="18"/>
  <c r="AP223" i="18"/>
  <c r="AR223" i="18" s="1"/>
  <c r="AQ222" i="18"/>
  <c r="AP222" i="18"/>
  <c r="AR222" i="18" s="1"/>
  <c r="AR116" i="20" l="1"/>
  <c r="AO224" i="18"/>
  <c r="AY225" i="18"/>
  <c r="AO225" i="18" l="1"/>
  <c r="AY226" i="18"/>
  <c r="AP224" i="18"/>
  <c r="AR224" i="18" s="1"/>
  <c r="AQ224" i="18"/>
  <c r="AO1142" i="13"/>
  <c r="AS1400" i="13"/>
  <c r="AS1399" i="13"/>
  <c r="AO1398" i="13"/>
  <c r="AR1398" i="13" s="1"/>
  <c r="AO1397" i="13"/>
  <c r="AR1397" i="13" s="1"/>
  <c r="AO1396" i="13"/>
  <c r="AR1396" i="13" s="1"/>
  <c r="AO1395" i="13"/>
  <c r="AR1395" i="13" s="1"/>
  <c r="AR1400" i="13"/>
  <c r="AR1399" i="13"/>
  <c r="AQ1399" i="13"/>
  <c r="AQ1400" i="13"/>
  <c r="AP1400" i="13"/>
  <c r="AP1399" i="13"/>
  <c r="AO1400" i="13"/>
  <c r="AO1399" i="13"/>
  <c r="AO1375" i="13"/>
  <c r="AO1374" i="13"/>
  <c r="AO1342" i="13"/>
  <c r="AO1343" i="13"/>
  <c r="AO1344" i="13"/>
  <c r="AO1345" i="13"/>
  <c r="AQ1345" i="13" s="1"/>
  <c r="AO1346" i="13"/>
  <c r="AO1347" i="13"/>
  <c r="AO1348" i="13"/>
  <c r="AO1349" i="13"/>
  <c r="AQ1349" i="13" s="1"/>
  <c r="AO1350" i="13"/>
  <c r="AO1351" i="13"/>
  <c r="AO1352" i="13"/>
  <c r="AO1353" i="13"/>
  <c r="AQ1353" i="13" s="1"/>
  <c r="AO1354" i="13"/>
  <c r="AO1355" i="13"/>
  <c r="AO1356" i="13"/>
  <c r="AO1357" i="13"/>
  <c r="AQ1357" i="13" s="1"/>
  <c r="AO1358" i="13"/>
  <c r="AO1359" i="13"/>
  <c r="AO1360" i="13"/>
  <c r="AO1341" i="13"/>
  <c r="AQ1341" i="13" s="1"/>
  <c r="AN1361" i="13"/>
  <c r="AM1361" i="13"/>
  <c r="AQ1360" i="13"/>
  <c r="AQ1359" i="13"/>
  <c r="AQ1358" i="13"/>
  <c r="AQ1356" i="13"/>
  <c r="AQ1355" i="13"/>
  <c r="AQ1354" i="13"/>
  <c r="AQ1352" i="13"/>
  <c r="AQ1351" i="13"/>
  <c r="AQ1350" i="13"/>
  <c r="AQ1348" i="13"/>
  <c r="AQ1347" i="13"/>
  <c r="AQ1346" i="13"/>
  <c r="AQ1344" i="13"/>
  <c r="AQ1343" i="13"/>
  <c r="AQ1342" i="13"/>
  <c r="AN1337" i="13"/>
  <c r="AO1335" i="13"/>
  <c r="AQ1335" i="13" s="1"/>
  <c r="AO1336" i="13"/>
  <c r="AQ1336" i="13" s="1"/>
  <c r="AO1318" i="13"/>
  <c r="AQ1318" i="13" s="1"/>
  <c r="AO1319" i="13"/>
  <c r="AP1319" i="13" s="1"/>
  <c r="AR1319" i="13" s="1"/>
  <c r="AO1320" i="13"/>
  <c r="AO1321" i="13"/>
  <c r="AO1322" i="13"/>
  <c r="AQ1322" i="13" s="1"/>
  <c r="AO1323" i="13"/>
  <c r="AP1323" i="13" s="1"/>
  <c r="AR1323" i="13" s="1"/>
  <c r="AO1324" i="13"/>
  <c r="AO1325" i="13"/>
  <c r="AO1326" i="13"/>
  <c r="AP1326" i="13" s="1"/>
  <c r="AR1326" i="13" s="1"/>
  <c r="AO1327" i="13"/>
  <c r="AP1327" i="13" s="1"/>
  <c r="AR1327" i="13" s="1"/>
  <c r="AO1328" i="13"/>
  <c r="AO1329" i="13"/>
  <c r="AO1330" i="13"/>
  <c r="AQ1330" i="13" s="1"/>
  <c r="AO1331" i="13"/>
  <c r="AP1331" i="13" s="1"/>
  <c r="AR1331" i="13" s="1"/>
  <c r="AO1332" i="13"/>
  <c r="AO1333" i="13"/>
  <c r="AP1333" i="13" s="1"/>
  <c r="AR1333" i="13" s="1"/>
  <c r="AO1334" i="13"/>
  <c r="AQ1334" i="13" s="1"/>
  <c r="AO1317" i="13"/>
  <c r="AP1317" i="13" s="1"/>
  <c r="AR1317" i="13" s="1"/>
  <c r="AQ1332" i="13"/>
  <c r="AP1332" i="13"/>
  <c r="AR1332" i="13" s="1"/>
  <c r="AQ1329" i="13"/>
  <c r="AP1329" i="13"/>
  <c r="AR1329" i="13" s="1"/>
  <c r="AQ1328" i="13"/>
  <c r="AP1328" i="13"/>
  <c r="AR1328" i="13" s="1"/>
  <c r="AQ1326" i="13"/>
  <c r="AQ1325" i="13"/>
  <c r="AP1325" i="13"/>
  <c r="AR1325" i="13" s="1"/>
  <c r="AQ1324" i="13"/>
  <c r="AP1324" i="13"/>
  <c r="AR1324" i="13" s="1"/>
  <c r="AP1322" i="13"/>
  <c r="AR1322" i="13" s="1"/>
  <c r="AQ1321" i="13"/>
  <c r="AP1321" i="13"/>
  <c r="AR1321" i="13" s="1"/>
  <c r="AQ1320" i="13"/>
  <c r="AP1320" i="13"/>
  <c r="AR1320" i="13" s="1"/>
  <c r="AQ1319" i="13"/>
  <c r="AQ1317" i="13"/>
  <c r="AO1311" i="13"/>
  <c r="AP1311" i="13" s="1"/>
  <c r="AR1311" i="13" s="1"/>
  <c r="AQ1311" i="13"/>
  <c r="AO1312" i="13"/>
  <c r="AP1312" i="13" s="1"/>
  <c r="AR1312" i="13" s="1"/>
  <c r="AQ1312" i="13"/>
  <c r="AO1308" i="13"/>
  <c r="AO1296" i="13"/>
  <c r="AQ1296" i="13" s="1"/>
  <c r="AO1297" i="13"/>
  <c r="AO1298" i="13"/>
  <c r="AO1299" i="13"/>
  <c r="AO1300" i="13"/>
  <c r="AQ1300" i="13" s="1"/>
  <c r="AO1301" i="13"/>
  <c r="AO1302" i="13"/>
  <c r="AO1303" i="13"/>
  <c r="AO1304" i="13"/>
  <c r="AQ1304" i="13" s="1"/>
  <c r="AO1305" i="13"/>
  <c r="AO1306" i="13"/>
  <c r="AO1307" i="13"/>
  <c r="AO1309" i="13"/>
  <c r="AQ1309" i="13" s="1"/>
  <c r="AO1310" i="13"/>
  <c r="AQ1310" i="13" s="1"/>
  <c r="AO1295" i="13"/>
  <c r="AQ1295" i="13" s="1"/>
  <c r="AQ1308" i="13"/>
  <c r="AQ1307" i="13"/>
  <c r="AQ1306" i="13"/>
  <c r="AQ1305" i="13"/>
  <c r="AQ1303" i="13"/>
  <c r="AQ1302" i="13"/>
  <c r="AQ1301" i="13"/>
  <c r="AQ1299" i="13"/>
  <c r="AQ1298" i="13"/>
  <c r="AQ1297" i="13"/>
  <c r="AO1285" i="13"/>
  <c r="AP1285" i="13" s="1"/>
  <c r="AR1285" i="13" s="1"/>
  <c r="AO1286" i="13"/>
  <c r="AP1286" i="13" s="1"/>
  <c r="AR1286" i="13" s="1"/>
  <c r="AO1287" i="13"/>
  <c r="AP1287" i="13" s="1"/>
  <c r="AR1287" i="13" s="1"/>
  <c r="AO1288" i="13"/>
  <c r="AP1288" i="13" s="1"/>
  <c r="AR1288" i="13" s="1"/>
  <c r="AO1289" i="13"/>
  <c r="AP1289" i="13" s="1"/>
  <c r="AR1289" i="13" s="1"/>
  <c r="AP1284" i="13"/>
  <c r="AR1284" i="13" s="1"/>
  <c r="AO1284" i="13"/>
  <c r="AQ1284" i="13" s="1"/>
  <c r="AP1283" i="13"/>
  <c r="AR1283" i="13" s="1"/>
  <c r="AO1283" i="13"/>
  <c r="AQ1283" i="13" s="1"/>
  <c r="AP1282" i="13"/>
  <c r="AR1282" i="13" s="1"/>
  <c r="AO1282" i="13"/>
  <c r="AQ1282" i="13" s="1"/>
  <c r="AP1281" i="13"/>
  <c r="AR1281" i="13" s="1"/>
  <c r="AO1281" i="13"/>
  <c r="AQ1281" i="13" s="1"/>
  <c r="AP1280" i="13"/>
  <c r="AR1280" i="13" s="1"/>
  <c r="AO1280" i="13"/>
  <c r="AQ1280" i="13" s="1"/>
  <c r="AP1279" i="13"/>
  <c r="AR1279" i="13" s="1"/>
  <c r="AO1279" i="13"/>
  <c r="AQ1279" i="13" s="1"/>
  <c r="AP1278" i="13"/>
  <c r="AR1278" i="13" s="1"/>
  <c r="AO1278" i="13"/>
  <c r="AQ1278" i="13" s="1"/>
  <c r="AP1277" i="13"/>
  <c r="AR1277" i="13" s="1"/>
  <c r="AO1277" i="13"/>
  <c r="AQ1277" i="13" s="1"/>
  <c r="AP1276" i="13"/>
  <c r="AR1276" i="13" s="1"/>
  <c r="AO1276" i="13"/>
  <c r="AQ1276" i="13" s="1"/>
  <c r="AP1275" i="13"/>
  <c r="AR1275" i="13" s="1"/>
  <c r="AO1275" i="13"/>
  <c r="AQ1275" i="13" s="1"/>
  <c r="AP1274" i="13"/>
  <c r="AR1274" i="13" s="1"/>
  <c r="AO1274" i="13"/>
  <c r="AQ1274" i="13" s="1"/>
  <c r="AP1273" i="13"/>
  <c r="AR1273" i="13" s="1"/>
  <c r="AO1273" i="13"/>
  <c r="AQ1273" i="13" s="1"/>
  <c r="AO1261" i="13"/>
  <c r="AO1257" i="13"/>
  <c r="AO1258" i="13"/>
  <c r="AO1259" i="13"/>
  <c r="AO1260" i="13"/>
  <c r="AO1262" i="13"/>
  <c r="AO1263" i="13"/>
  <c r="AO1264" i="13"/>
  <c r="AO1265" i="13"/>
  <c r="AO1266" i="13"/>
  <c r="AQ1266" i="13" s="1"/>
  <c r="AO1267" i="13"/>
  <c r="AO1256" i="13"/>
  <c r="AQ1267" i="13"/>
  <c r="AQ1265" i="13"/>
  <c r="AQ1264" i="13"/>
  <c r="AQ1263" i="13"/>
  <c r="AQ1262" i="13"/>
  <c r="AQ1261" i="13"/>
  <c r="AQ1260" i="13"/>
  <c r="AQ1259" i="13"/>
  <c r="AQ1258" i="13"/>
  <c r="AQ1257" i="13"/>
  <c r="AQ1256" i="13"/>
  <c r="AO1180" i="13"/>
  <c r="AO1235" i="13"/>
  <c r="AO1236" i="13"/>
  <c r="AO1237" i="13"/>
  <c r="AQ1237" i="13" s="1"/>
  <c r="AO1238" i="13"/>
  <c r="AQ1238" i="13" s="1"/>
  <c r="AO1239" i="13"/>
  <c r="AQ1239" i="13" s="1"/>
  <c r="AO1240" i="13"/>
  <c r="AO1241" i="13"/>
  <c r="AQ1241" i="13" s="1"/>
  <c r="AO1242" i="13"/>
  <c r="AQ1242" i="13" s="1"/>
  <c r="AO1243" i="13"/>
  <c r="AQ1243" i="13" s="1"/>
  <c r="AO1244" i="13"/>
  <c r="AO1245" i="13"/>
  <c r="AQ1245" i="13" s="1"/>
  <c r="AO1246" i="13"/>
  <c r="AQ1246" i="13" s="1"/>
  <c r="AO1247" i="13"/>
  <c r="AQ1247" i="13" s="1"/>
  <c r="AO1248" i="13"/>
  <c r="AO1249" i="13"/>
  <c r="AQ1249" i="13" s="1"/>
  <c r="AO1250" i="13"/>
  <c r="AQ1250" i="13" s="1"/>
  <c r="AO1251" i="13"/>
  <c r="AP1251" i="13" s="1"/>
  <c r="AR1251" i="13" s="1"/>
  <c r="AO1195" i="13"/>
  <c r="AO1196" i="13"/>
  <c r="AQ1196" i="13" s="1"/>
  <c r="AO1197" i="13"/>
  <c r="AO1198" i="13"/>
  <c r="AQ1198" i="13" s="1"/>
  <c r="AO1199" i="13"/>
  <c r="AO1200" i="13"/>
  <c r="AO1201" i="13"/>
  <c r="AO1202" i="13"/>
  <c r="AQ1202" i="13" s="1"/>
  <c r="AO1203" i="13"/>
  <c r="AO1204" i="13"/>
  <c r="AQ1204" i="13" s="1"/>
  <c r="AO1205" i="13"/>
  <c r="AO1206" i="13"/>
  <c r="AQ1206" i="13" s="1"/>
  <c r="AO1207" i="13"/>
  <c r="AO1208" i="13"/>
  <c r="AQ1208" i="13" s="1"/>
  <c r="AO1209" i="13"/>
  <c r="AO1210" i="13"/>
  <c r="AP1210" i="13" s="1"/>
  <c r="AR1210" i="13" s="1"/>
  <c r="AO1190" i="13"/>
  <c r="AO147" i="13"/>
  <c r="AO148" i="13"/>
  <c r="AO149" i="13"/>
  <c r="AO150" i="13"/>
  <c r="AO151" i="13"/>
  <c r="AO152" i="13"/>
  <c r="AO153" i="13"/>
  <c r="AO154" i="13"/>
  <c r="AO155" i="13"/>
  <c r="AO156" i="13"/>
  <c r="AO157" i="13"/>
  <c r="AO158" i="13"/>
  <c r="AO159" i="13"/>
  <c r="AO160" i="13"/>
  <c r="AO161" i="13"/>
  <c r="AO162" i="13"/>
  <c r="AO163" i="13"/>
  <c r="AO146" i="13"/>
  <c r="AO126" i="13"/>
  <c r="AO127" i="13"/>
  <c r="AO128" i="13"/>
  <c r="AO129" i="13"/>
  <c r="AO130" i="13"/>
  <c r="AO131" i="13"/>
  <c r="AO132" i="13"/>
  <c r="AO133" i="13"/>
  <c r="AO134" i="13"/>
  <c r="AO135" i="13"/>
  <c r="AO136" i="13"/>
  <c r="AO137" i="13"/>
  <c r="AO138" i="13"/>
  <c r="AO139" i="13"/>
  <c r="AO140" i="13"/>
  <c r="AO141" i="13"/>
  <c r="AO125" i="13"/>
  <c r="AO106" i="13"/>
  <c r="AO107" i="13"/>
  <c r="AO108" i="13"/>
  <c r="AO109" i="13"/>
  <c r="AO110" i="13"/>
  <c r="AO111" i="13"/>
  <c r="AO112" i="13"/>
  <c r="AO113" i="13"/>
  <c r="AO114" i="13"/>
  <c r="AO115" i="13"/>
  <c r="AO116" i="13"/>
  <c r="AO117" i="13"/>
  <c r="AO118" i="13"/>
  <c r="AO119" i="13"/>
  <c r="AO120" i="13"/>
  <c r="AO121" i="13"/>
  <c r="AO105" i="13"/>
  <c r="AO87" i="13"/>
  <c r="AO88" i="13"/>
  <c r="AO89" i="13"/>
  <c r="AO90" i="13"/>
  <c r="AO91" i="13"/>
  <c r="AO92" i="13"/>
  <c r="AO93" i="13"/>
  <c r="AO94" i="13"/>
  <c r="AO95" i="13"/>
  <c r="AO96" i="13"/>
  <c r="AO97" i="13"/>
  <c r="AO98" i="13"/>
  <c r="AO99" i="13"/>
  <c r="AO100" i="13"/>
  <c r="AO101" i="13"/>
  <c r="AO86" i="13"/>
  <c r="AO72" i="13"/>
  <c r="AO71" i="13"/>
  <c r="AO70" i="13"/>
  <c r="AO69" i="13"/>
  <c r="AO81" i="13"/>
  <c r="AO80" i="13"/>
  <c r="AO79" i="13"/>
  <c r="AO78" i="13"/>
  <c r="AO77" i="13"/>
  <c r="AO76" i="13"/>
  <c r="AO75" i="13"/>
  <c r="AO74" i="13"/>
  <c r="AO73" i="13"/>
  <c r="AO175" i="13"/>
  <c r="AQ1248" i="13"/>
  <c r="AQ1244" i="13"/>
  <c r="AQ1240" i="13"/>
  <c r="AQ1236" i="13"/>
  <c r="AQ1235" i="13"/>
  <c r="AN1252" i="13"/>
  <c r="AN1231" i="13"/>
  <c r="AP1230" i="13"/>
  <c r="AR1230" i="13" s="1"/>
  <c r="AO1230" i="13"/>
  <c r="AQ1230" i="13" s="1"/>
  <c r="AO1229" i="13"/>
  <c r="AQ1229" i="13" s="1"/>
  <c r="AP1228" i="13"/>
  <c r="AR1228" i="13" s="1"/>
  <c r="AO1228" i="13"/>
  <c r="AQ1228" i="13" s="1"/>
  <c r="AP1227" i="13"/>
  <c r="AR1227" i="13" s="1"/>
  <c r="AO1227" i="13"/>
  <c r="AQ1227" i="13" s="1"/>
  <c r="AP1226" i="13"/>
  <c r="AR1226" i="13" s="1"/>
  <c r="AO1226" i="13"/>
  <c r="AQ1226" i="13" s="1"/>
  <c r="AP1225" i="13"/>
  <c r="AR1225" i="13" s="1"/>
  <c r="AO1225" i="13"/>
  <c r="AQ1225" i="13" s="1"/>
  <c r="AP1224" i="13"/>
  <c r="AR1224" i="13" s="1"/>
  <c r="AO1224" i="13"/>
  <c r="AQ1224" i="13" s="1"/>
  <c r="AP1223" i="13"/>
  <c r="AR1223" i="13" s="1"/>
  <c r="AO1223" i="13"/>
  <c r="AQ1223" i="13" s="1"/>
  <c r="AP1222" i="13"/>
  <c r="AR1222" i="13" s="1"/>
  <c r="AO1222" i="13"/>
  <c r="AQ1222" i="13" s="1"/>
  <c r="AP1221" i="13"/>
  <c r="AR1221" i="13" s="1"/>
  <c r="AO1221" i="13"/>
  <c r="AQ1221" i="13" s="1"/>
  <c r="AP1220" i="13"/>
  <c r="AR1220" i="13" s="1"/>
  <c r="AO1220" i="13"/>
  <c r="AQ1220" i="13" s="1"/>
  <c r="AP1219" i="13"/>
  <c r="AR1219" i="13" s="1"/>
  <c r="AO1219" i="13"/>
  <c r="AQ1219" i="13" s="1"/>
  <c r="AP1218" i="13"/>
  <c r="AR1218" i="13" s="1"/>
  <c r="AO1218" i="13"/>
  <c r="AQ1218" i="13" s="1"/>
  <c r="AP1217" i="13"/>
  <c r="AR1217" i="13" s="1"/>
  <c r="AO1217" i="13"/>
  <c r="AQ1217" i="13" s="1"/>
  <c r="AP1216" i="13"/>
  <c r="AR1216" i="13" s="1"/>
  <c r="AO1216" i="13"/>
  <c r="AQ1216" i="13" s="1"/>
  <c r="AO1215" i="13"/>
  <c r="AQ1215" i="13" s="1"/>
  <c r="AP1207" i="13"/>
  <c r="AR1207" i="13" s="1"/>
  <c r="AP1209" i="13"/>
  <c r="AR1209" i="13" s="1"/>
  <c r="AQ1205" i="13"/>
  <c r="AQ1203" i="13"/>
  <c r="AQ1201" i="13"/>
  <c r="AQ1200" i="13"/>
  <c r="AQ1199" i="13"/>
  <c r="AQ1197" i="13"/>
  <c r="AQ1195" i="13"/>
  <c r="AN1211" i="13"/>
  <c r="AN1192" i="13"/>
  <c r="AO1188" i="13"/>
  <c r="AP1188" i="13" s="1"/>
  <c r="AR1188" i="13" s="1"/>
  <c r="AO1189" i="13"/>
  <c r="AP1189" i="13" s="1"/>
  <c r="AR1189" i="13" s="1"/>
  <c r="AP1190" i="13"/>
  <c r="AR1190" i="13" s="1"/>
  <c r="AO1191" i="13"/>
  <c r="AP1191" i="13" s="1"/>
  <c r="AR1191" i="13" s="1"/>
  <c r="AO1181" i="13"/>
  <c r="AP1181" i="13" s="1"/>
  <c r="AR1181" i="13" s="1"/>
  <c r="AO1182" i="13"/>
  <c r="AP1182" i="13" s="1"/>
  <c r="AR1182" i="13" s="1"/>
  <c r="AO1183" i="13"/>
  <c r="AP1183" i="13" s="1"/>
  <c r="AR1183" i="13" s="1"/>
  <c r="AO1184" i="13"/>
  <c r="AP1184" i="13" s="1"/>
  <c r="AR1184" i="13" s="1"/>
  <c r="AO1185" i="13"/>
  <c r="AP1185" i="13" s="1"/>
  <c r="AR1185" i="13" s="1"/>
  <c r="AO1186" i="13"/>
  <c r="AP1186" i="13" s="1"/>
  <c r="AR1186" i="13" s="1"/>
  <c r="AO1187" i="13"/>
  <c r="AP1187" i="13" s="1"/>
  <c r="AR1187" i="13" s="1"/>
  <c r="AQ1180" i="13"/>
  <c r="AO1168" i="13"/>
  <c r="AP1168" i="13" s="1"/>
  <c r="AR1168" i="13" s="1"/>
  <c r="AO1169" i="13"/>
  <c r="AP1169" i="13" s="1"/>
  <c r="AR1169" i="13" s="1"/>
  <c r="AO1170" i="13"/>
  <c r="AP1170" i="13" s="1"/>
  <c r="AR1170" i="13" s="1"/>
  <c r="AO1171" i="13"/>
  <c r="AP1171" i="13" s="1"/>
  <c r="AR1171" i="13" s="1"/>
  <c r="AO1172" i="13"/>
  <c r="AP1172" i="13" s="1"/>
  <c r="AR1172" i="13" s="1"/>
  <c r="AO1173" i="13"/>
  <c r="AP1173" i="13" s="1"/>
  <c r="AR1173" i="13" s="1"/>
  <c r="AO1174" i="13"/>
  <c r="AP1174" i="13" s="1"/>
  <c r="AR1174" i="13" s="1"/>
  <c r="AO1167" i="13"/>
  <c r="AQ1167" i="13"/>
  <c r="AO1074" i="13"/>
  <c r="AO1075" i="13"/>
  <c r="AO1076" i="13"/>
  <c r="AO1077" i="13"/>
  <c r="AO1078" i="13"/>
  <c r="AO1118" i="13"/>
  <c r="AT1099" i="13"/>
  <c r="AT1100" i="13"/>
  <c r="AT1101" i="13"/>
  <c r="AT1102" i="13"/>
  <c r="AT1103" i="13"/>
  <c r="AT1098" i="13"/>
  <c r="AO756" i="13"/>
  <c r="AO757" i="13"/>
  <c r="AQ757" i="13" s="1"/>
  <c r="AO758" i="13"/>
  <c r="AO759" i="13"/>
  <c r="AO760" i="13"/>
  <c r="AO761" i="13"/>
  <c r="AQ761" i="13" s="1"/>
  <c r="AO762" i="13"/>
  <c r="AO763" i="13"/>
  <c r="AO764" i="13"/>
  <c r="AO765" i="13"/>
  <c r="AQ765" i="13" s="1"/>
  <c r="AO766" i="13"/>
  <c r="AQ766" i="13" s="1"/>
  <c r="AO767" i="13"/>
  <c r="AO768" i="13"/>
  <c r="AO769" i="13"/>
  <c r="AQ769" i="13" s="1"/>
  <c r="AO770" i="13"/>
  <c r="AQ770" i="13" s="1"/>
  <c r="AO771" i="13"/>
  <c r="AO772" i="13"/>
  <c r="AO755" i="13"/>
  <c r="AN773" i="13"/>
  <c r="AO1097" i="13"/>
  <c r="AQ1097" i="13" s="1"/>
  <c r="AO1098" i="13"/>
  <c r="AO1099" i="13"/>
  <c r="AO1100" i="13"/>
  <c r="AO1101" i="13"/>
  <c r="AQ1101" i="13" s="1"/>
  <c r="AO1102" i="13"/>
  <c r="AQ1102" i="13" s="1"/>
  <c r="AO1103" i="13"/>
  <c r="AO1104" i="13"/>
  <c r="AQ1104" i="13" s="1"/>
  <c r="AO1105" i="13"/>
  <c r="AQ1105" i="13" s="1"/>
  <c r="AO1106" i="13"/>
  <c r="AO1107" i="13"/>
  <c r="AQ1107" i="13" s="1"/>
  <c r="AO1108" i="13"/>
  <c r="AQ1108" i="13" s="1"/>
  <c r="AO1109" i="13"/>
  <c r="AQ1109" i="13" s="1"/>
  <c r="AO1110" i="13"/>
  <c r="AQ1110" i="13" s="1"/>
  <c r="AO1111" i="13"/>
  <c r="AQ1111" i="13" s="1"/>
  <c r="AO1112" i="13"/>
  <c r="AQ1112" i="13" s="1"/>
  <c r="AO1113" i="13"/>
  <c r="AQ1113" i="13" s="1"/>
  <c r="AO1096" i="13"/>
  <c r="AQ1096" i="13" s="1"/>
  <c r="AO1120" i="13"/>
  <c r="AO1121" i="13"/>
  <c r="AQ1121" i="13" s="1"/>
  <c r="AO1122" i="13"/>
  <c r="AQ1122" i="13" s="1"/>
  <c r="AO1123" i="13"/>
  <c r="AQ1123" i="13" s="1"/>
  <c r="AO1124" i="13"/>
  <c r="AO1125" i="13"/>
  <c r="AP1125" i="13" s="1"/>
  <c r="AR1125" i="13" s="1"/>
  <c r="AO1126" i="13"/>
  <c r="AP1126" i="13" s="1"/>
  <c r="AR1126" i="13" s="1"/>
  <c r="AO1127" i="13"/>
  <c r="AQ1127" i="13" s="1"/>
  <c r="AO1128" i="13"/>
  <c r="AP1128" i="13" s="1"/>
  <c r="AR1128" i="13" s="1"/>
  <c r="AO1129" i="13"/>
  <c r="AQ1129" i="13" s="1"/>
  <c r="AO1130" i="13"/>
  <c r="AP1130" i="13" s="1"/>
  <c r="AR1130" i="13" s="1"/>
  <c r="AO1131" i="13"/>
  <c r="AQ1131" i="13" s="1"/>
  <c r="AO1132" i="13"/>
  <c r="AQ1132" i="13" s="1"/>
  <c r="AO1133" i="13"/>
  <c r="AP1133" i="13" s="1"/>
  <c r="AR1133" i="13" s="1"/>
  <c r="AO1134" i="13"/>
  <c r="AQ1134" i="13" s="1"/>
  <c r="AO1135" i="13"/>
  <c r="AQ1135" i="13" s="1"/>
  <c r="AO1136" i="13"/>
  <c r="AO1119" i="13"/>
  <c r="AQ1119" i="13" s="1"/>
  <c r="AN818" i="13"/>
  <c r="AN999" i="13"/>
  <c r="AN1162" i="13"/>
  <c r="AN1137" i="13"/>
  <c r="AN1114" i="13"/>
  <c r="AO1143" i="13"/>
  <c r="AQ1143" i="13" s="1"/>
  <c r="AO984" i="13"/>
  <c r="AO985" i="13"/>
  <c r="AO986" i="13"/>
  <c r="AO987" i="13"/>
  <c r="AO988" i="13"/>
  <c r="AO989" i="13"/>
  <c r="AO990" i="13"/>
  <c r="AO991" i="13"/>
  <c r="AQ991" i="13" s="1"/>
  <c r="AO992" i="13"/>
  <c r="AO993" i="13"/>
  <c r="AO994" i="13"/>
  <c r="AO995" i="13"/>
  <c r="AP995" i="13" s="1"/>
  <c r="AR995" i="13" s="1"/>
  <c r="AO996" i="13"/>
  <c r="AO997" i="13"/>
  <c r="AO998" i="13"/>
  <c r="AO983" i="13"/>
  <c r="AQ983" i="13" s="1"/>
  <c r="AO1144" i="13"/>
  <c r="AO1145" i="13"/>
  <c r="AQ1145" i="13" s="1"/>
  <c r="AO1146" i="13"/>
  <c r="AQ1146" i="13" s="1"/>
  <c r="AO1147" i="13"/>
  <c r="AQ1147" i="13" s="1"/>
  <c r="AO1148" i="13"/>
  <c r="AO1149" i="13"/>
  <c r="AQ1149" i="13" s="1"/>
  <c r="AO1150" i="13"/>
  <c r="AQ1150" i="13" s="1"/>
  <c r="AO1151" i="13"/>
  <c r="AQ1151" i="13" s="1"/>
  <c r="AO1152" i="13"/>
  <c r="AO1153" i="13"/>
  <c r="AQ1153" i="13" s="1"/>
  <c r="AO1154" i="13"/>
  <c r="AQ1154" i="13" s="1"/>
  <c r="AO1155" i="13"/>
  <c r="AQ1155" i="13" s="1"/>
  <c r="AO1156" i="13"/>
  <c r="AQ1156" i="13" s="1"/>
  <c r="AO1157" i="13"/>
  <c r="AQ1157" i="13" s="1"/>
  <c r="AO1158" i="13"/>
  <c r="AQ1158" i="13" s="1"/>
  <c r="AO1159" i="13"/>
  <c r="AQ1159" i="13" s="1"/>
  <c r="AO1160" i="13"/>
  <c r="AO1161" i="13"/>
  <c r="AP1161" i="13" s="1"/>
  <c r="AR1161" i="13" s="1"/>
  <c r="AQ1160" i="13"/>
  <c r="AQ1152" i="13"/>
  <c r="AQ1148" i="13"/>
  <c r="AQ1144" i="13"/>
  <c r="AQ1136" i="13"/>
  <c r="AQ1128" i="13"/>
  <c r="AQ1126" i="13"/>
  <c r="AQ1124" i="13"/>
  <c r="AP1124" i="13"/>
  <c r="AR1124" i="13" s="1"/>
  <c r="AP1122" i="13"/>
  <c r="AR1122" i="13" s="1"/>
  <c r="AQ1120" i="13"/>
  <c r="AP1120" i="13"/>
  <c r="AR1120" i="13" s="1"/>
  <c r="AP1119" i="13"/>
  <c r="AR1119" i="13" s="1"/>
  <c r="AQ1106" i="13"/>
  <c r="AQ1103" i="13"/>
  <c r="AQ1100" i="13"/>
  <c r="AQ1099" i="13"/>
  <c r="AQ1098" i="13"/>
  <c r="AN1091" i="13"/>
  <c r="AO1052" i="13"/>
  <c r="AO1053" i="13"/>
  <c r="AQ1053" i="13" s="1"/>
  <c r="AO1054" i="13"/>
  <c r="AQ1054" i="13" s="1"/>
  <c r="AO1055" i="13"/>
  <c r="AO1056" i="13"/>
  <c r="AO1057" i="13"/>
  <c r="AQ1057" i="13" s="1"/>
  <c r="AO1058" i="13"/>
  <c r="AQ1058" i="13" s="1"/>
  <c r="AO1059" i="13"/>
  <c r="AQ1059" i="13" s="1"/>
  <c r="AO1060" i="13"/>
  <c r="AQ1060" i="13" s="1"/>
  <c r="AO1061" i="13"/>
  <c r="AQ1061" i="13" s="1"/>
  <c r="AO1062" i="13"/>
  <c r="AQ1062" i="13" s="1"/>
  <c r="AO1063" i="13"/>
  <c r="AO1064" i="13"/>
  <c r="AO1051" i="13"/>
  <c r="AQ1051" i="13" s="1"/>
  <c r="AQ1075" i="13"/>
  <c r="AQ1077" i="13"/>
  <c r="AO1079" i="13"/>
  <c r="AQ1079" i="13" s="1"/>
  <c r="AO1080" i="13"/>
  <c r="AO1081" i="13"/>
  <c r="AQ1081" i="13" s="1"/>
  <c r="AO1082" i="13"/>
  <c r="AO1083" i="13"/>
  <c r="AQ1083" i="13" s="1"/>
  <c r="AO1084" i="13"/>
  <c r="AO1085" i="13"/>
  <c r="AQ1085" i="13" s="1"/>
  <c r="AO1086" i="13"/>
  <c r="AO1087" i="13"/>
  <c r="AQ1087" i="13" s="1"/>
  <c r="AO1088" i="13"/>
  <c r="AO1089" i="13"/>
  <c r="AP1089" i="13" s="1"/>
  <c r="AR1089" i="13" s="1"/>
  <c r="AO1090" i="13"/>
  <c r="AO1073" i="13"/>
  <c r="AQ1073" i="13" s="1"/>
  <c r="AQ1090" i="13"/>
  <c r="AP1090" i="13"/>
  <c r="AR1090" i="13" s="1"/>
  <c r="AP1087" i="13"/>
  <c r="AR1087" i="13" s="1"/>
  <c r="AP1088" i="13"/>
  <c r="AR1088" i="13" s="1"/>
  <c r="AQ1088" i="13"/>
  <c r="AQ1089" i="13"/>
  <c r="AQ1086" i="13"/>
  <c r="AP1086" i="13"/>
  <c r="AR1086" i="13" s="1"/>
  <c r="AP1085" i="13"/>
  <c r="AR1085" i="13" s="1"/>
  <c r="AQ1084" i="13"/>
  <c r="AP1084" i="13"/>
  <c r="AR1084" i="13" s="1"/>
  <c r="AP1083" i="13"/>
  <c r="AR1083" i="13" s="1"/>
  <c r="AQ1082" i="13"/>
  <c r="AP1082" i="13"/>
  <c r="AR1082" i="13" s="1"/>
  <c r="AP1081" i="13"/>
  <c r="AR1081" i="13" s="1"/>
  <c r="AQ1080" i="13"/>
  <c r="AP1080" i="13"/>
  <c r="AR1080" i="13" s="1"/>
  <c r="AP1079" i="13"/>
  <c r="AR1079" i="13" s="1"/>
  <c r="AQ1078" i="13"/>
  <c r="AP1078" i="13"/>
  <c r="AR1078" i="13" s="1"/>
  <c r="AP1077" i="13"/>
  <c r="AR1077" i="13" s="1"/>
  <c r="AQ1076" i="13"/>
  <c r="AP1076" i="13"/>
  <c r="AR1076" i="13" s="1"/>
  <c r="AP1075" i="13"/>
  <c r="AR1075" i="13" s="1"/>
  <c r="AQ1074" i="13"/>
  <c r="AP1074" i="13"/>
  <c r="AR1074" i="13" s="1"/>
  <c r="AP1073" i="13"/>
  <c r="AR1073" i="13" s="1"/>
  <c r="AN1044" i="13"/>
  <c r="AN1065" i="13"/>
  <c r="AQ1064" i="13"/>
  <c r="AQ1063" i="13"/>
  <c r="AQ1056" i="13"/>
  <c r="AQ1055" i="13"/>
  <c r="AQ1052" i="13"/>
  <c r="AO1030" i="13"/>
  <c r="AQ1030" i="13" s="1"/>
  <c r="AO1031" i="13"/>
  <c r="AQ1031" i="13" s="1"/>
  <c r="AO1032" i="13"/>
  <c r="AQ1032" i="13" s="1"/>
  <c r="AO1033" i="13"/>
  <c r="AP1033" i="13" s="1"/>
  <c r="AR1033" i="13" s="1"/>
  <c r="AO1034" i="13"/>
  <c r="AQ1034" i="13" s="1"/>
  <c r="AO1035" i="13"/>
  <c r="AQ1035" i="13" s="1"/>
  <c r="AO1036" i="13"/>
  <c r="AP1036" i="13" s="1"/>
  <c r="AR1036" i="13" s="1"/>
  <c r="AO1037" i="13"/>
  <c r="AP1037" i="13" s="1"/>
  <c r="AR1037" i="13" s="1"/>
  <c r="AO1038" i="13"/>
  <c r="AP1038" i="13" s="1"/>
  <c r="AR1038" i="13" s="1"/>
  <c r="AO1039" i="13"/>
  <c r="AQ1039" i="13" s="1"/>
  <c r="AO1040" i="13"/>
  <c r="AP1040" i="13" s="1"/>
  <c r="AR1040" i="13" s="1"/>
  <c r="AO1041" i="13"/>
  <c r="AP1041" i="13" s="1"/>
  <c r="AR1041" i="13" s="1"/>
  <c r="AO1042" i="13"/>
  <c r="AQ1042" i="13" s="1"/>
  <c r="AO1043" i="13"/>
  <c r="AP1043" i="13" s="1"/>
  <c r="AR1043" i="13" s="1"/>
  <c r="AO1029" i="13"/>
  <c r="AQ1029" i="13" s="1"/>
  <c r="AQ1041" i="13"/>
  <c r="AQ1038" i="13"/>
  <c r="AO1007" i="13"/>
  <c r="AO1008" i="13"/>
  <c r="AQ1008" i="13" s="1"/>
  <c r="AO1009" i="13"/>
  <c r="AO1010" i="13"/>
  <c r="AO1011" i="13"/>
  <c r="AO1012" i="13"/>
  <c r="AQ1012" i="13" s="1"/>
  <c r="AO1013" i="13"/>
  <c r="AO1014" i="13"/>
  <c r="AO1015" i="13"/>
  <c r="AO1016" i="13"/>
  <c r="AQ1016" i="13" s="1"/>
  <c r="AO1017" i="13"/>
  <c r="AO1018" i="13"/>
  <c r="AO1019" i="13"/>
  <c r="AO1020" i="13"/>
  <c r="AQ1020" i="13" s="1"/>
  <c r="AO1021" i="13"/>
  <c r="AO1006" i="13"/>
  <c r="AQ1021" i="13"/>
  <c r="AP1021" i="13"/>
  <c r="AR1021" i="13" s="1"/>
  <c r="AQ1019" i="13"/>
  <c r="AP1019" i="13"/>
  <c r="AR1019" i="13" s="1"/>
  <c r="AQ1018" i="13"/>
  <c r="AP1018" i="13"/>
  <c r="AR1018" i="13" s="1"/>
  <c r="AQ1017" i="13"/>
  <c r="AP1017" i="13"/>
  <c r="AR1017" i="13" s="1"/>
  <c r="AQ1015" i="13"/>
  <c r="AP1015" i="13"/>
  <c r="AR1015" i="13" s="1"/>
  <c r="AQ1014" i="13"/>
  <c r="AP1014" i="13"/>
  <c r="AR1014" i="13" s="1"/>
  <c r="AQ1013" i="13"/>
  <c r="AP1013" i="13"/>
  <c r="AR1013" i="13" s="1"/>
  <c r="AQ1011" i="13"/>
  <c r="AP1011" i="13"/>
  <c r="AR1011" i="13" s="1"/>
  <c r="AQ1010" i="13"/>
  <c r="AP1010" i="13"/>
  <c r="AR1010" i="13" s="1"/>
  <c r="AQ1009" i="13"/>
  <c r="AP1009" i="13"/>
  <c r="AR1009" i="13" s="1"/>
  <c r="AQ1007" i="13"/>
  <c r="AP1007" i="13"/>
  <c r="AR1007" i="13" s="1"/>
  <c r="AQ1006" i="13"/>
  <c r="AP1006" i="13"/>
  <c r="AR1006" i="13" s="1"/>
  <c r="AP984" i="13"/>
  <c r="AR984" i="13" s="1"/>
  <c r="AQ987" i="13"/>
  <c r="AP988" i="13"/>
  <c r="AR988" i="13" s="1"/>
  <c r="AP992" i="13"/>
  <c r="AR992" i="13" s="1"/>
  <c r="AP996" i="13"/>
  <c r="AR996" i="13" s="1"/>
  <c r="AP997" i="13"/>
  <c r="AR997" i="13" s="1"/>
  <c r="AQ997" i="13"/>
  <c r="AP998" i="13"/>
  <c r="AR998" i="13" s="1"/>
  <c r="AQ998" i="13"/>
  <c r="AQ996" i="13"/>
  <c r="AP994" i="13"/>
  <c r="AR994" i="13" s="1"/>
  <c r="AQ994" i="13"/>
  <c r="AP993" i="13"/>
  <c r="AR993" i="13" s="1"/>
  <c r="AQ993" i="13"/>
  <c r="AP990" i="13"/>
  <c r="AR990" i="13" s="1"/>
  <c r="AQ990" i="13"/>
  <c r="AP989" i="13"/>
  <c r="AR989" i="13" s="1"/>
  <c r="AQ989" i="13"/>
  <c r="AQ988" i="13"/>
  <c r="AP986" i="13"/>
  <c r="AR986" i="13" s="1"/>
  <c r="AQ986" i="13"/>
  <c r="AP985" i="13"/>
  <c r="AR985" i="13" s="1"/>
  <c r="AQ985" i="13"/>
  <c r="AP983" i="13"/>
  <c r="AR983" i="13" s="1"/>
  <c r="AO959" i="13"/>
  <c r="AO960" i="13"/>
  <c r="AO961" i="13"/>
  <c r="AP961" i="13" s="1"/>
  <c r="AR961" i="13" s="1"/>
  <c r="AO962" i="13"/>
  <c r="AO963" i="13"/>
  <c r="AP963" i="13" s="1"/>
  <c r="AR963" i="13" s="1"/>
  <c r="AO964" i="13"/>
  <c r="AO965" i="13"/>
  <c r="AP965" i="13" s="1"/>
  <c r="AR965" i="13" s="1"/>
  <c r="AO966" i="13"/>
  <c r="AO967" i="13"/>
  <c r="AP967" i="13" s="1"/>
  <c r="AR967" i="13" s="1"/>
  <c r="AO968" i="13"/>
  <c r="AO969" i="13"/>
  <c r="AP969" i="13" s="1"/>
  <c r="AR969" i="13" s="1"/>
  <c r="AO970" i="13"/>
  <c r="AO971" i="13"/>
  <c r="AP971" i="13" s="1"/>
  <c r="AR971" i="13" s="1"/>
  <c r="AO972" i="13"/>
  <c r="AO973" i="13"/>
  <c r="AP973" i="13" s="1"/>
  <c r="AR973" i="13" s="1"/>
  <c r="AO974" i="13"/>
  <c r="AO975" i="13"/>
  <c r="AP975" i="13" s="1"/>
  <c r="AR975" i="13" s="1"/>
  <c r="AO976" i="13"/>
  <c r="AO958" i="13"/>
  <c r="AN977" i="13"/>
  <c r="AP976" i="13"/>
  <c r="AR976" i="13" s="1"/>
  <c r="AP974" i="13"/>
  <c r="AR974" i="13" s="1"/>
  <c r="AP972" i="13"/>
  <c r="AR972" i="13" s="1"/>
  <c r="AP970" i="13"/>
  <c r="AR970" i="13" s="1"/>
  <c r="AP968" i="13"/>
  <c r="AR968" i="13" s="1"/>
  <c r="AP966" i="13"/>
  <c r="AR966" i="13" s="1"/>
  <c r="AP964" i="13"/>
  <c r="AR964" i="13" s="1"/>
  <c r="AP962" i="13"/>
  <c r="AR962" i="13" s="1"/>
  <c r="AP960" i="13"/>
  <c r="AR960" i="13" s="1"/>
  <c r="AP959" i="13"/>
  <c r="AR959" i="13" s="1"/>
  <c r="AP958" i="13"/>
  <c r="AR958" i="13" s="1"/>
  <c r="AO937" i="13"/>
  <c r="AQ937" i="13" s="1"/>
  <c r="AO938" i="13"/>
  <c r="AP938" i="13" s="1"/>
  <c r="AR938" i="13" s="1"/>
  <c r="AO939" i="13"/>
  <c r="AQ939" i="13" s="1"/>
  <c r="AO940" i="13"/>
  <c r="AQ940" i="13" s="1"/>
  <c r="AO941" i="13"/>
  <c r="AP941" i="13" s="1"/>
  <c r="AR941" i="13" s="1"/>
  <c r="AO942" i="13"/>
  <c r="AQ942" i="13" s="1"/>
  <c r="AO943" i="13"/>
  <c r="AQ943" i="13" s="1"/>
  <c r="AO944" i="13"/>
  <c r="AQ944" i="13" s="1"/>
  <c r="AO945" i="13"/>
  <c r="AQ945" i="13" s="1"/>
  <c r="AO946" i="13"/>
  <c r="AP946" i="13" s="1"/>
  <c r="AR946" i="13" s="1"/>
  <c r="AO947" i="13"/>
  <c r="AQ947" i="13" s="1"/>
  <c r="AO948" i="13"/>
  <c r="AQ948" i="13" s="1"/>
  <c r="AO949" i="13"/>
  <c r="AP949" i="13" s="1"/>
  <c r="AR949" i="13" s="1"/>
  <c r="AO950" i="13"/>
  <c r="AQ950" i="13" s="1"/>
  <c r="AO951" i="13"/>
  <c r="AP951" i="13" s="1"/>
  <c r="AR951" i="13" s="1"/>
  <c r="AO952" i="13"/>
  <c r="AP952" i="13" s="1"/>
  <c r="AR952" i="13" s="1"/>
  <c r="AO953" i="13"/>
  <c r="AQ953" i="13" s="1"/>
  <c r="AO936" i="13"/>
  <c r="AQ936" i="13" s="1"/>
  <c r="AN954" i="13"/>
  <c r="AP945" i="13"/>
  <c r="AR945" i="13" s="1"/>
  <c r="AQ938" i="13"/>
  <c r="AP937" i="13"/>
  <c r="AR937" i="13" s="1"/>
  <c r="AO916" i="13"/>
  <c r="AP916" i="13" s="1"/>
  <c r="AR916" i="13" s="1"/>
  <c r="AO917" i="13"/>
  <c r="AQ917" i="13" s="1"/>
  <c r="AO918" i="13"/>
  <c r="AO919" i="13"/>
  <c r="AQ919" i="13" s="1"/>
  <c r="AO920" i="13"/>
  <c r="AP920" i="13" s="1"/>
  <c r="AR920" i="13" s="1"/>
  <c r="AO921" i="13"/>
  <c r="AP921" i="13" s="1"/>
  <c r="AR921" i="13" s="1"/>
  <c r="AO922" i="13"/>
  <c r="AP922" i="13" s="1"/>
  <c r="AR922" i="13" s="1"/>
  <c r="AO923" i="13"/>
  <c r="AQ923" i="13" s="1"/>
  <c r="AO924" i="13"/>
  <c r="AQ924" i="13" s="1"/>
  <c r="AO925" i="13"/>
  <c r="AP925" i="13" s="1"/>
  <c r="AR925" i="13" s="1"/>
  <c r="AO926" i="13"/>
  <c r="AP926" i="13" s="1"/>
  <c r="AR926" i="13" s="1"/>
  <c r="AO927" i="13"/>
  <c r="AP927" i="13" s="1"/>
  <c r="AR927" i="13" s="1"/>
  <c r="AO928" i="13"/>
  <c r="AP928" i="13" s="1"/>
  <c r="AR928" i="13" s="1"/>
  <c r="AO929" i="13"/>
  <c r="AP929" i="13" s="1"/>
  <c r="AR929" i="13" s="1"/>
  <c r="AO915" i="13"/>
  <c r="AP915" i="13" s="1"/>
  <c r="AR915" i="13" s="1"/>
  <c r="AN930" i="13"/>
  <c r="AP923" i="13"/>
  <c r="AR923" i="13" s="1"/>
  <c r="AQ918" i="13"/>
  <c r="AQ916" i="13"/>
  <c r="AO895" i="13"/>
  <c r="AP895" i="13" s="1"/>
  <c r="AR895" i="13" s="1"/>
  <c r="AO896" i="13"/>
  <c r="AP896" i="13" s="1"/>
  <c r="AR896" i="13" s="1"/>
  <c r="AO897" i="13"/>
  <c r="AO898" i="13"/>
  <c r="AO899" i="13"/>
  <c r="AP899" i="13" s="1"/>
  <c r="AR899" i="13" s="1"/>
  <c r="AO900" i="13"/>
  <c r="AP900" i="13" s="1"/>
  <c r="AR900" i="13" s="1"/>
  <c r="AO901" i="13"/>
  <c r="AO902" i="13"/>
  <c r="AO903" i="13"/>
  <c r="AP903" i="13" s="1"/>
  <c r="AR903" i="13" s="1"/>
  <c r="AO904" i="13"/>
  <c r="AP904" i="13" s="1"/>
  <c r="AR904" i="13" s="1"/>
  <c r="AO905" i="13"/>
  <c r="AO906" i="13"/>
  <c r="AO907" i="13"/>
  <c r="AP907" i="13" s="1"/>
  <c r="AR907" i="13" s="1"/>
  <c r="AO908" i="13"/>
  <c r="AO909" i="13"/>
  <c r="AO894" i="13"/>
  <c r="AP908" i="13"/>
  <c r="AR908" i="13" s="1"/>
  <c r="AQ908" i="13"/>
  <c r="AP909" i="13"/>
  <c r="AR909" i="13" s="1"/>
  <c r="AQ909" i="13"/>
  <c r="AQ907" i="13"/>
  <c r="AQ906" i="13"/>
  <c r="AP906" i="13"/>
  <c r="AR906" i="13" s="1"/>
  <c r="AR905" i="13"/>
  <c r="AQ905" i="13"/>
  <c r="AP905" i="13"/>
  <c r="AQ904" i="13"/>
  <c r="AQ903" i="13"/>
  <c r="AQ902" i="13"/>
  <c r="AP902" i="13"/>
  <c r="AR902" i="13" s="1"/>
  <c r="AR901" i="13"/>
  <c r="AQ901" i="13"/>
  <c r="AP901" i="13"/>
  <c r="AQ900" i="13"/>
  <c r="AQ899" i="13"/>
  <c r="AQ898" i="13"/>
  <c r="AP898" i="13"/>
  <c r="AR898" i="13" s="1"/>
  <c r="AR897" i="13"/>
  <c r="AQ897" i="13"/>
  <c r="AP897" i="13"/>
  <c r="AQ896" i="13"/>
  <c r="AQ895" i="13"/>
  <c r="AO876" i="13"/>
  <c r="AO877" i="13"/>
  <c r="AQ877" i="13" s="1"/>
  <c r="AO878" i="13"/>
  <c r="AO879" i="13"/>
  <c r="AO880" i="13"/>
  <c r="AQ880" i="13" s="1"/>
  <c r="AO881" i="13"/>
  <c r="AQ881" i="13" s="1"/>
  <c r="AO882" i="13"/>
  <c r="AO883" i="13"/>
  <c r="AO884" i="13"/>
  <c r="AQ884" i="13" s="1"/>
  <c r="AO885" i="13"/>
  <c r="AQ885" i="13" s="1"/>
  <c r="AO886" i="13"/>
  <c r="AQ886" i="13" s="1"/>
  <c r="AO887" i="13"/>
  <c r="AO888" i="13"/>
  <c r="AQ888" i="13" s="1"/>
  <c r="AO875" i="13"/>
  <c r="AQ887" i="13"/>
  <c r="AQ883" i="13"/>
  <c r="AQ882" i="13"/>
  <c r="AQ879" i="13"/>
  <c r="AQ878" i="13"/>
  <c r="AQ876" i="13"/>
  <c r="AQ875" i="13"/>
  <c r="AO826" i="13"/>
  <c r="AP826" i="13" s="1"/>
  <c r="AR826" i="13" s="1"/>
  <c r="AO827" i="13"/>
  <c r="AO828" i="13"/>
  <c r="AP828" i="13" s="1"/>
  <c r="AR828" i="13" s="1"/>
  <c r="AO829" i="13"/>
  <c r="AO830" i="13"/>
  <c r="AP830" i="13" s="1"/>
  <c r="AR830" i="13" s="1"/>
  <c r="AO831" i="13"/>
  <c r="AO832" i="13"/>
  <c r="AP832" i="13" s="1"/>
  <c r="AR832" i="13" s="1"/>
  <c r="AO833" i="13"/>
  <c r="AO834" i="13"/>
  <c r="AP834" i="13" s="1"/>
  <c r="AR834" i="13" s="1"/>
  <c r="AO835" i="13"/>
  <c r="AO836" i="13"/>
  <c r="AP836" i="13" s="1"/>
  <c r="AR836" i="13" s="1"/>
  <c r="AO837" i="13"/>
  <c r="AO838" i="13"/>
  <c r="AQ838" i="13" s="1"/>
  <c r="AO839" i="13"/>
  <c r="AO840" i="13"/>
  <c r="AQ840" i="13" s="1"/>
  <c r="AO841" i="13"/>
  <c r="AO842" i="13"/>
  <c r="AP842" i="13" s="1"/>
  <c r="AR842" i="13" s="1"/>
  <c r="AO847" i="13"/>
  <c r="AO848" i="13"/>
  <c r="AO849" i="13"/>
  <c r="AQ849" i="13" s="1"/>
  <c r="AO850" i="13"/>
  <c r="AO851" i="13"/>
  <c r="AO852" i="13"/>
  <c r="AQ852" i="13" s="1"/>
  <c r="AO853" i="13"/>
  <c r="AQ853" i="13" s="1"/>
  <c r="AO854" i="13"/>
  <c r="AO855" i="13"/>
  <c r="AO856" i="13"/>
  <c r="AO857" i="13"/>
  <c r="AQ857" i="13" s="1"/>
  <c r="AO858" i="13"/>
  <c r="AO859" i="13"/>
  <c r="AO860" i="13"/>
  <c r="AQ860" i="13" s="1"/>
  <c r="AO861" i="13"/>
  <c r="AO846" i="13"/>
  <c r="AQ850" i="13"/>
  <c r="AQ854" i="13"/>
  <c r="AQ858" i="13"/>
  <c r="AQ861" i="13"/>
  <c r="AQ859" i="13"/>
  <c r="AQ856" i="13"/>
  <c r="AQ855" i="13"/>
  <c r="AQ851" i="13"/>
  <c r="AQ848" i="13"/>
  <c r="AQ847" i="13"/>
  <c r="AQ846" i="13"/>
  <c r="AQ826" i="13"/>
  <c r="AP829" i="13"/>
  <c r="AR829" i="13" s="1"/>
  <c r="AP833" i="13"/>
  <c r="AR833" i="13" s="1"/>
  <c r="AP837" i="13"/>
  <c r="AR837" i="13" s="1"/>
  <c r="AQ841" i="13"/>
  <c r="AO825" i="13"/>
  <c r="AP825" i="13" s="1"/>
  <c r="AR825" i="13" s="1"/>
  <c r="AP839" i="13"/>
  <c r="AR839" i="13" s="1"/>
  <c r="AQ839" i="13"/>
  <c r="AQ837" i="13"/>
  <c r="AP835" i="13"/>
  <c r="AR835" i="13" s="1"/>
  <c r="AQ835" i="13"/>
  <c r="AP831" i="13"/>
  <c r="AR831" i="13" s="1"/>
  <c r="AQ831" i="13"/>
  <c r="AQ829" i="13"/>
  <c r="AP827" i="13"/>
  <c r="AR827" i="13" s="1"/>
  <c r="AQ827" i="13"/>
  <c r="AO800" i="13"/>
  <c r="AQ800" i="13" s="1"/>
  <c r="AO801" i="13"/>
  <c r="AQ801" i="13" s="1"/>
  <c r="AO802" i="13"/>
  <c r="AO803" i="13"/>
  <c r="AQ803" i="13" s="1"/>
  <c r="AO804" i="13"/>
  <c r="AQ804" i="13" s="1"/>
  <c r="AO805" i="13"/>
  <c r="AQ805" i="13" s="1"/>
  <c r="AO806" i="13"/>
  <c r="AO807" i="13"/>
  <c r="AQ807" i="13" s="1"/>
  <c r="AO808" i="13"/>
  <c r="AQ808" i="13" s="1"/>
  <c r="AO809" i="13"/>
  <c r="AQ809" i="13" s="1"/>
  <c r="AO810" i="13"/>
  <c r="AQ810" i="13" s="1"/>
  <c r="AO811" i="13"/>
  <c r="AO812" i="13"/>
  <c r="AQ812" i="13" s="1"/>
  <c r="AO813" i="13"/>
  <c r="AQ813" i="13" s="1"/>
  <c r="AO814" i="13"/>
  <c r="AQ814" i="13" s="1"/>
  <c r="AO815" i="13"/>
  <c r="AQ815" i="13" s="1"/>
  <c r="AO816" i="13"/>
  <c r="AQ816" i="13" s="1"/>
  <c r="AO817" i="13"/>
  <c r="AP817" i="13" s="1"/>
  <c r="AR817" i="13" s="1"/>
  <c r="AO799" i="13"/>
  <c r="AQ799" i="13" s="1"/>
  <c r="AQ811" i="13"/>
  <c r="AQ806" i="13"/>
  <c r="AQ802" i="13"/>
  <c r="AO778" i="13"/>
  <c r="AQ778" i="13" s="1"/>
  <c r="AO779" i="13"/>
  <c r="AQ779" i="13" s="1"/>
  <c r="AO780" i="13"/>
  <c r="AQ780" i="13" s="1"/>
  <c r="AO781" i="13"/>
  <c r="AQ781" i="13" s="1"/>
  <c r="AO782" i="13"/>
  <c r="AQ782" i="13" s="1"/>
  <c r="AO783" i="13"/>
  <c r="AQ783" i="13" s="1"/>
  <c r="AO784" i="13"/>
  <c r="AQ784" i="13" s="1"/>
  <c r="AO785" i="13"/>
  <c r="AQ785" i="13" s="1"/>
  <c r="AO786" i="13"/>
  <c r="AQ786" i="13" s="1"/>
  <c r="AO787" i="13"/>
  <c r="AQ787" i="13" s="1"/>
  <c r="AO788" i="13"/>
  <c r="AQ788" i="13" s="1"/>
  <c r="AO789" i="13"/>
  <c r="AO790" i="13"/>
  <c r="AQ790" i="13" s="1"/>
  <c r="AO791" i="13"/>
  <c r="AQ791" i="13" s="1"/>
  <c r="AO792" i="13"/>
  <c r="AO793" i="13"/>
  <c r="AQ793" i="13" s="1"/>
  <c r="AO794" i="13"/>
  <c r="AQ794" i="13" s="1"/>
  <c r="AO777" i="13"/>
  <c r="AQ777" i="13" s="1"/>
  <c r="AQ792" i="13"/>
  <c r="AQ789" i="13"/>
  <c r="AQ772" i="13"/>
  <c r="AQ771" i="13"/>
  <c r="AQ768" i="13"/>
  <c r="AQ767" i="13"/>
  <c r="AQ764" i="13"/>
  <c r="AQ763" i="13"/>
  <c r="AQ762" i="13"/>
  <c r="AQ760" i="13"/>
  <c r="AQ759" i="13"/>
  <c r="AQ758" i="13"/>
  <c r="AQ756" i="13"/>
  <c r="AQ755" i="13"/>
  <c r="AO749" i="13"/>
  <c r="AP749" i="13"/>
  <c r="AR749" i="13" s="1"/>
  <c r="AQ749" i="13"/>
  <c r="AO750" i="13"/>
  <c r="AP750" i="13"/>
  <c r="AR750" i="13" s="1"/>
  <c r="AQ750" i="13"/>
  <c r="AQ748" i="13"/>
  <c r="AP748" i="13"/>
  <c r="AR748" i="13" s="1"/>
  <c r="AO748" i="13"/>
  <c r="AQ747" i="13"/>
  <c r="AP747" i="13"/>
  <c r="AR747" i="13" s="1"/>
  <c r="AO747" i="13"/>
  <c r="AQ746" i="13"/>
  <c r="AP746" i="13"/>
  <c r="AR746" i="13" s="1"/>
  <c r="AO746" i="13"/>
  <c r="AQ745" i="13"/>
  <c r="AP745" i="13"/>
  <c r="AR745" i="13" s="1"/>
  <c r="AO745" i="13"/>
  <c r="AQ744" i="13"/>
  <c r="AP744" i="13"/>
  <c r="AR744" i="13" s="1"/>
  <c r="AO744" i="13"/>
  <c r="AQ743" i="13"/>
  <c r="AP743" i="13"/>
  <c r="AR743" i="13" s="1"/>
  <c r="AO743" i="13"/>
  <c r="AQ742" i="13"/>
  <c r="AP742" i="13"/>
  <c r="AR742" i="13" s="1"/>
  <c r="AO742" i="13"/>
  <c r="AQ741" i="13"/>
  <c r="AP741" i="13"/>
  <c r="AR741" i="13" s="1"/>
  <c r="AO741" i="13"/>
  <c r="AQ740" i="13"/>
  <c r="AP740" i="13"/>
  <c r="AR740" i="13" s="1"/>
  <c r="AO740" i="13"/>
  <c r="AQ739" i="13"/>
  <c r="AP739" i="13"/>
  <c r="AR739" i="13" s="1"/>
  <c r="AO739" i="13"/>
  <c r="AQ738" i="13"/>
  <c r="AP738" i="13"/>
  <c r="AR738" i="13" s="1"/>
  <c r="AO738" i="13"/>
  <c r="AQ737" i="13"/>
  <c r="AP737" i="13"/>
  <c r="AR737" i="13" s="1"/>
  <c r="AO737" i="13"/>
  <c r="AQ736" i="13"/>
  <c r="AP736" i="13"/>
  <c r="AR736" i="13" s="1"/>
  <c r="AO736" i="13"/>
  <c r="AQ735" i="13"/>
  <c r="AP735" i="13"/>
  <c r="AR735" i="13" s="1"/>
  <c r="AO735" i="13"/>
  <c r="AQ734" i="13"/>
  <c r="AP734" i="13"/>
  <c r="AR734" i="13" s="1"/>
  <c r="AO734" i="13"/>
  <c r="AQ733" i="13"/>
  <c r="AP733" i="13"/>
  <c r="AR733" i="13" s="1"/>
  <c r="AO733" i="13"/>
  <c r="AO226" i="18" l="1"/>
  <c r="AY227" i="18"/>
  <c r="AP225" i="18"/>
  <c r="AR225" i="18" s="1"/>
  <c r="AQ225" i="18"/>
  <c r="AP1395" i="13"/>
  <c r="AQ1395" i="13" s="1"/>
  <c r="AP1396" i="13"/>
  <c r="AQ1396" i="13" s="1"/>
  <c r="AP1397" i="13"/>
  <c r="AQ1397" i="13" s="1"/>
  <c r="AP1398" i="13"/>
  <c r="AQ1398" i="13" s="1"/>
  <c r="AP1341" i="13"/>
  <c r="AR1341" i="13" s="1"/>
  <c r="AP1342" i="13"/>
  <c r="AR1342" i="13" s="1"/>
  <c r="AP1343" i="13"/>
  <c r="AR1343" i="13" s="1"/>
  <c r="AP1344" i="13"/>
  <c r="AR1344" i="13" s="1"/>
  <c r="AP1345" i="13"/>
  <c r="AR1345" i="13" s="1"/>
  <c r="AP1346" i="13"/>
  <c r="AR1346" i="13" s="1"/>
  <c r="AP1347" i="13"/>
  <c r="AR1347" i="13" s="1"/>
  <c r="AP1348" i="13"/>
  <c r="AR1348" i="13" s="1"/>
  <c r="AP1349" i="13"/>
  <c r="AR1349" i="13" s="1"/>
  <c r="AP1350" i="13"/>
  <c r="AR1350" i="13" s="1"/>
  <c r="AP1351" i="13"/>
  <c r="AR1351" i="13" s="1"/>
  <c r="AP1352" i="13"/>
  <c r="AR1352" i="13" s="1"/>
  <c r="AP1353" i="13"/>
  <c r="AR1353" i="13" s="1"/>
  <c r="AP1354" i="13"/>
  <c r="AR1354" i="13" s="1"/>
  <c r="AP1355" i="13"/>
  <c r="AR1355" i="13" s="1"/>
  <c r="AP1356" i="13"/>
  <c r="AR1356" i="13" s="1"/>
  <c r="AP1357" i="13"/>
  <c r="AR1357" i="13" s="1"/>
  <c r="AP1358" i="13"/>
  <c r="AR1358" i="13" s="1"/>
  <c r="AP1359" i="13"/>
  <c r="AR1359" i="13" s="1"/>
  <c r="AP1360" i="13"/>
  <c r="AR1360" i="13" s="1"/>
  <c r="AP1318" i="13"/>
  <c r="AR1318" i="13" s="1"/>
  <c r="AP1330" i="13"/>
  <c r="AR1330" i="13" s="1"/>
  <c r="AP1334" i="13"/>
  <c r="AR1334" i="13" s="1"/>
  <c r="AQ1323" i="13"/>
  <c r="AP1335" i="13"/>
  <c r="AR1335" i="13" s="1"/>
  <c r="AQ1327" i="13"/>
  <c r="AQ1331" i="13"/>
  <c r="AP1336" i="13"/>
  <c r="AR1336" i="13" s="1"/>
  <c r="AQ1333" i="13"/>
  <c r="AP1295" i="13"/>
  <c r="AR1295" i="13" s="1"/>
  <c r="AP1296" i="13"/>
  <c r="AR1296" i="13" s="1"/>
  <c r="AP1297" i="13"/>
  <c r="AR1297" i="13" s="1"/>
  <c r="AP1298" i="13"/>
  <c r="AR1298" i="13" s="1"/>
  <c r="AP1299" i="13"/>
  <c r="AR1299" i="13" s="1"/>
  <c r="AP1300" i="13"/>
  <c r="AR1300" i="13" s="1"/>
  <c r="AP1301" i="13"/>
  <c r="AR1301" i="13" s="1"/>
  <c r="AP1302" i="13"/>
  <c r="AR1302" i="13" s="1"/>
  <c r="AP1303" i="13"/>
  <c r="AR1303" i="13" s="1"/>
  <c r="AP1304" i="13"/>
  <c r="AR1304" i="13" s="1"/>
  <c r="AP1305" i="13"/>
  <c r="AR1305" i="13" s="1"/>
  <c r="AP1306" i="13"/>
  <c r="AR1306" i="13" s="1"/>
  <c r="AP1307" i="13"/>
  <c r="AR1307" i="13" s="1"/>
  <c r="AP1308" i="13"/>
  <c r="AR1308" i="13" s="1"/>
  <c r="AP1309" i="13"/>
  <c r="AR1309" i="13" s="1"/>
  <c r="AP1310" i="13"/>
  <c r="AR1310" i="13" s="1"/>
  <c r="AQ1289" i="13"/>
  <c r="AQ1288" i="13"/>
  <c r="AQ1287" i="13"/>
  <c r="AQ1286" i="13"/>
  <c r="AQ1285" i="13"/>
  <c r="AP1256" i="13"/>
  <c r="AR1256" i="13" s="1"/>
  <c r="AP1257" i="13"/>
  <c r="AR1257" i="13" s="1"/>
  <c r="AP1258" i="13"/>
  <c r="AR1258" i="13" s="1"/>
  <c r="AP1259" i="13"/>
  <c r="AR1259" i="13" s="1"/>
  <c r="AP1260" i="13"/>
  <c r="AR1260" i="13" s="1"/>
  <c r="AP1261" i="13"/>
  <c r="AR1261" i="13" s="1"/>
  <c r="AP1262" i="13"/>
  <c r="AR1262" i="13" s="1"/>
  <c r="AP1263" i="13"/>
  <c r="AR1263" i="13" s="1"/>
  <c r="AP1264" i="13"/>
  <c r="AR1264" i="13" s="1"/>
  <c r="AP1265" i="13"/>
  <c r="AR1265" i="13" s="1"/>
  <c r="AP1266" i="13"/>
  <c r="AR1266" i="13" s="1"/>
  <c r="AP1267" i="13"/>
  <c r="AR1267" i="13" s="1"/>
  <c r="AP1208" i="13"/>
  <c r="AR1208" i="13" s="1"/>
  <c r="AP1215" i="13"/>
  <c r="AR1215" i="13" s="1"/>
  <c r="AP1229" i="13"/>
  <c r="AR1229" i="13" s="1"/>
  <c r="AQ1209" i="13"/>
  <c r="AQ1207" i="13"/>
  <c r="AQ1210" i="13"/>
  <c r="AQ1251" i="13"/>
  <c r="AP1235" i="13"/>
  <c r="AR1235" i="13" s="1"/>
  <c r="AP1236" i="13"/>
  <c r="AR1236" i="13" s="1"/>
  <c r="AP1237" i="13"/>
  <c r="AR1237" i="13" s="1"/>
  <c r="AP1238" i="13"/>
  <c r="AR1238" i="13" s="1"/>
  <c r="AP1239" i="13"/>
  <c r="AR1239" i="13" s="1"/>
  <c r="AP1240" i="13"/>
  <c r="AR1240" i="13" s="1"/>
  <c r="AP1241" i="13"/>
  <c r="AR1241" i="13" s="1"/>
  <c r="AP1242" i="13"/>
  <c r="AR1242" i="13" s="1"/>
  <c r="AP1243" i="13"/>
  <c r="AR1243" i="13" s="1"/>
  <c r="AP1244" i="13"/>
  <c r="AR1244" i="13" s="1"/>
  <c r="AP1245" i="13"/>
  <c r="AR1245" i="13" s="1"/>
  <c r="AP1246" i="13"/>
  <c r="AR1246" i="13" s="1"/>
  <c r="AP1247" i="13"/>
  <c r="AR1247" i="13" s="1"/>
  <c r="AP1248" i="13"/>
  <c r="AR1248" i="13" s="1"/>
  <c r="AP1249" i="13"/>
  <c r="AR1249" i="13" s="1"/>
  <c r="AP1250" i="13"/>
  <c r="AR1250" i="13" s="1"/>
  <c r="AP1195" i="13"/>
  <c r="AR1195" i="13" s="1"/>
  <c r="AP1196" i="13"/>
  <c r="AR1196" i="13" s="1"/>
  <c r="AP1197" i="13"/>
  <c r="AR1197" i="13" s="1"/>
  <c r="AP1198" i="13"/>
  <c r="AR1198" i="13" s="1"/>
  <c r="AP1199" i="13"/>
  <c r="AR1199" i="13" s="1"/>
  <c r="AP1200" i="13"/>
  <c r="AR1200" i="13" s="1"/>
  <c r="AP1201" i="13"/>
  <c r="AR1201" i="13" s="1"/>
  <c r="AP1202" i="13"/>
  <c r="AR1202" i="13" s="1"/>
  <c r="AP1203" i="13"/>
  <c r="AR1203" i="13" s="1"/>
  <c r="AP1204" i="13"/>
  <c r="AR1204" i="13" s="1"/>
  <c r="AP1205" i="13"/>
  <c r="AR1205" i="13" s="1"/>
  <c r="AP1206" i="13"/>
  <c r="AR1206" i="13" s="1"/>
  <c r="AQ1191" i="13"/>
  <c r="AQ1190" i="13"/>
  <c r="AQ1189" i="13"/>
  <c r="AQ1188" i="13"/>
  <c r="AQ1187" i="13"/>
  <c r="AQ1186" i="13"/>
  <c r="AQ1185" i="13"/>
  <c r="AQ1184" i="13"/>
  <c r="AQ1183" i="13"/>
  <c r="AQ1182" i="13"/>
  <c r="AQ1181" i="13"/>
  <c r="AP1180" i="13"/>
  <c r="AR1180" i="13" s="1"/>
  <c r="AQ1174" i="13"/>
  <c r="AQ1173" i="13"/>
  <c r="AQ1172" i="13"/>
  <c r="AQ1171" i="13"/>
  <c r="AQ1170" i="13"/>
  <c r="AQ1169" i="13"/>
  <c r="AQ1168" i="13"/>
  <c r="AP1167" i="13"/>
  <c r="AR1167" i="13" s="1"/>
  <c r="AP1131" i="13"/>
  <c r="AR1131" i="13" s="1"/>
  <c r="AP1123" i="13"/>
  <c r="AR1123" i="13" s="1"/>
  <c r="AP1127" i="13"/>
  <c r="AR1127" i="13" s="1"/>
  <c r="AP1121" i="13"/>
  <c r="AR1121" i="13" s="1"/>
  <c r="AP1129" i="13"/>
  <c r="AR1129" i="13" s="1"/>
  <c r="AP1134" i="13"/>
  <c r="AR1134" i="13" s="1"/>
  <c r="AQ1125" i="13"/>
  <c r="AP1132" i="13"/>
  <c r="AR1132" i="13" s="1"/>
  <c r="AQ1130" i="13"/>
  <c r="AQ1133" i="13"/>
  <c r="AQ836" i="13"/>
  <c r="AQ842" i="13"/>
  <c r="AQ834" i="13"/>
  <c r="AQ830" i="13"/>
  <c r="AP838" i="13"/>
  <c r="AR838" i="13" s="1"/>
  <c r="AQ984" i="13"/>
  <c r="AQ992" i="13"/>
  <c r="AP991" i="13"/>
  <c r="AR991" i="13" s="1"/>
  <c r="AP987" i="13"/>
  <c r="AR987" i="13" s="1"/>
  <c r="AQ1161" i="13"/>
  <c r="AP1143" i="13"/>
  <c r="AR1143" i="13" s="1"/>
  <c r="AP1144" i="13"/>
  <c r="AR1144" i="13" s="1"/>
  <c r="AP1145" i="13"/>
  <c r="AR1145" i="13" s="1"/>
  <c r="AP1146" i="13"/>
  <c r="AR1146" i="13" s="1"/>
  <c r="AP1147" i="13"/>
  <c r="AR1147" i="13" s="1"/>
  <c r="AP1148" i="13"/>
  <c r="AR1148" i="13" s="1"/>
  <c r="AP1149" i="13"/>
  <c r="AR1149" i="13" s="1"/>
  <c r="AP1150" i="13"/>
  <c r="AR1150" i="13" s="1"/>
  <c r="AP1151" i="13"/>
  <c r="AR1151" i="13" s="1"/>
  <c r="AP1152" i="13"/>
  <c r="AR1152" i="13" s="1"/>
  <c r="AP1153" i="13"/>
  <c r="AR1153" i="13" s="1"/>
  <c r="AP1154" i="13"/>
  <c r="AR1154" i="13" s="1"/>
  <c r="AP1155" i="13"/>
  <c r="AR1155" i="13" s="1"/>
  <c r="AP1156" i="13"/>
  <c r="AR1156" i="13" s="1"/>
  <c r="AP1157" i="13"/>
  <c r="AR1157" i="13" s="1"/>
  <c r="AP1158" i="13"/>
  <c r="AR1158" i="13" s="1"/>
  <c r="AP1159" i="13"/>
  <c r="AR1159" i="13" s="1"/>
  <c r="AP1160" i="13"/>
  <c r="AR1160" i="13" s="1"/>
  <c r="AP1135" i="13"/>
  <c r="AR1135" i="13" s="1"/>
  <c r="AP1136" i="13"/>
  <c r="AR1136" i="13" s="1"/>
  <c r="AP1096" i="13"/>
  <c r="AR1096" i="13" s="1"/>
  <c r="AP1097" i="13"/>
  <c r="AR1097" i="13" s="1"/>
  <c r="AP1098" i="13"/>
  <c r="AP1099" i="13"/>
  <c r="AR1099" i="13" s="1"/>
  <c r="AP1100" i="13"/>
  <c r="AP1101" i="13"/>
  <c r="AR1101" i="13" s="1"/>
  <c r="AP1102" i="13"/>
  <c r="AR1102" i="13" s="1"/>
  <c r="AP1103" i="13"/>
  <c r="AR1103" i="13" s="1"/>
  <c r="AP1104" i="13"/>
  <c r="AR1104" i="13" s="1"/>
  <c r="AP1105" i="13"/>
  <c r="AR1105" i="13" s="1"/>
  <c r="AP1106" i="13"/>
  <c r="AR1106" i="13" s="1"/>
  <c r="AP1107" i="13"/>
  <c r="AR1107" i="13" s="1"/>
  <c r="AP1108" i="13"/>
  <c r="AR1108" i="13" s="1"/>
  <c r="AP1109" i="13"/>
  <c r="AR1109" i="13" s="1"/>
  <c r="AP1110" i="13"/>
  <c r="AR1110" i="13" s="1"/>
  <c r="AP1111" i="13"/>
  <c r="AR1111" i="13" s="1"/>
  <c r="AP1112" i="13"/>
  <c r="AR1112" i="13" s="1"/>
  <c r="AP1113" i="13"/>
  <c r="AR1113" i="13" s="1"/>
  <c r="AP1051" i="13"/>
  <c r="AR1051" i="13" s="1"/>
  <c r="AP1052" i="13"/>
  <c r="AR1052" i="13" s="1"/>
  <c r="AP1053" i="13"/>
  <c r="AR1053" i="13" s="1"/>
  <c r="AP1054" i="13"/>
  <c r="AR1054" i="13" s="1"/>
  <c r="AP1055" i="13"/>
  <c r="AR1055" i="13" s="1"/>
  <c r="AP1056" i="13"/>
  <c r="AR1056" i="13" s="1"/>
  <c r="AP1057" i="13"/>
  <c r="AR1057" i="13" s="1"/>
  <c r="AP1058" i="13"/>
  <c r="AR1058" i="13" s="1"/>
  <c r="AP1059" i="13"/>
  <c r="AR1059" i="13" s="1"/>
  <c r="AP1060" i="13"/>
  <c r="AR1060" i="13" s="1"/>
  <c r="AP1061" i="13"/>
  <c r="AR1061" i="13" s="1"/>
  <c r="AP1062" i="13"/>
  <c r="AR1062" i="13" s="1"/>
  <c r="AP1063" i="13"/>
  <c r="AR1063" i="13" s="1"/>
  <c r="AP1064" i="13"/>
  <c r="AR1064" i="13" s="1"/>
  <c r="AQ1036" i="13"/>
  <c r="AP1032" i="13"/>
  <c r="AR1032" i="13" s="1"/>
  <c r="AQ1040" i="13"/>
  <c r="AP1029" i="13"/>
  <c r="AR1029" i="13" s="1"/>
  <c r="AP1035" i="13"/>
  <c r="AR1035" i="13" s="1"/>
  <c r="AP1042" i="13"/>
  <c r="AR1042" i="13" s="1"/>
  <c r="AP1030" i="13"/>
  <c r="AR1030" i="13" s="1"/>
  <c r="AP1034" i="13"/>
  <c r="AR1034" i="13" s="1"/>
  <c r="AP1031" i="13"/>
  <c r="AR1031" i="13" s="1"/>
  <c r="AP1039" i="13"/>
  <c r="AR1039" i="13" s="1"/>
  <c r="AQ1043" i="13"/>
  <c r="AQ1037" i="13"/>
  <c r="AQ1033" i="13"/>
  <c r="AP1008" i="13"/>
  <c r="AR1008" i="13" s="1"/>
  <c r="AP1012" i="13"/>
  <c r="AR1012" i="13" s="1"/>
  <c r="AP1016" i="13"/>
  <c r="AR1016" i="13" s="1"/>
  <c r="AP1020" i="13"/>
  <c r="AR1020" i="13" s="1"/>
  <c r="AQ995" i="13"/>
  <c r="AP936" i="13"/>
  <c r="AR936" i="13" s="1"/>
  <c r="AQ946" i="13"/>
  <c r="AQ920" i="13"/>
  <c r="AQ922" i="13"/>
  <c r="AQ926" i="13"/>
  <c r="AQ961" i="13"/>
  <c r="AP942" i="13"/>
  <c r="AR942" i="13" s="1"/>
  <c r="AP950" i="13"/>
  <c r="AR950" i="13" s="1"/>
  <c r="AQ969" i="13"/>
  <c r="AQ959" i="13"/>
  <c r="AQ967" i="13"/>
  <c r="AQ975" i="13"/>
  <c r="AP939" i="13"/>
  <c r="AR939" i="13" s="1"/>
  <c r="AP943" i="13"/>
  <c r="AR943" i="13" s="1"/>
  <c r="AP947" i="13"/>
  <c r="AR947" i="13" s="1"/>
  <c r="AQ951" i="13"/>
  <c r="AQ965" i="13"/>
  <c r="AQ973" i="13"/>
  <c r="AQ963" i="13"/>
  <c r="AQ971" i="13"/>
  <c r="AQ941" i="13"/>
  <c r="AQ949" i="13"/>
  <c r="AP953" i="13"/>
  <c r="AR953" i="13" s="1"/>
  <c r="AQ958" i="13"/>
  <c r="AQ960" i="13"/>
  <c r="AQ962" i="13"/>
  <c r="AQ964" i="13"/>
  <c r="AQ966" i="13"/>
  <c r="AQ968" i="13"/>
  <c r="AQ970" i="13"/>
  <c r="AQ972" i="13"/>
  <c r="AQ974" i="13"/>
  <c r="AQ976" i="13"/>
  <c r="AP940" i="13"/>
  <c r="AR940" i="13" s="1"/>
  <c r="AP944" i="13"/>
  <c r="AR944" i="13" s="1"/>
  <c r="AP948" i="13"/>
  <c r="AR948" i="13" s="1"/>
  <c r="AQ952" i="13"/>
  <c r="AQ929" i="13"/>
  <c r="AQ928" i="13"/>
  <c r="AP924" i="13"/>
  <c r="AR924" i="13" s="1"/>
  <c r="AP919" i="13"/>
  <c r="AR919" i="13" s="1"/>
  <c r="AQ921" i="13"/>
  <c r="AQ927" i="13"/>
  <c r="AQ925" i="13"/>
  <c r="AP918" i="13"/>
  <c r="AR918" i="13" s="1"/>
  <c r="AP917" i="13"/>
  <c r="AR917" i="13" s="1"/>
  <c r="AQ915" i="13"/>
  <c r="AP875" i="13"/>
  <c r="AR875" i="13" s="1"/>
  <c r="AP876" i="13"/>
  <c r="AR876" i="13" s="1"/>
  <c r="AP877" i="13"/>
  <c r="AR877" i="13" s="1"/>
  <c r="AP878" i="13"/>
  <c r="AR878" i="13" s="1"/>
  <c r="AP879" i="13"/>
  <c r="AR879" i="13" s="1"/>
  <c r="AP880" i="13"/>
  <c r="AR880" i="13" s="1"/>
  <c r="AP881" i="13"/>
  <c r="AR881" i="13" s="1"/>
  <c r="AP882" i="13"/>
  <c r="AR882" i="13" s="1"/>
  <c r="AP883" i="13"/>
  <c r="AR883" i="13" s="1"/>
  <c r="AP884" i="13"/>
  <c r="AR884" i="13" s="1"/>
  <c r="AP885" i="13"/>
  <c r="AR885" i="13" s="1"/>
  <c r="AP886" i="13"/>
  <c r="AR886" i="13" s="1"/>
  <c r="AP887" i="13"/>
  <c r="AR887" i="13" s="1"/>
  <c r="AP888" i="13"/>
  <c r="AR888" i="13" s="1"/>
  <c r="AQ832" i="13"/>
  <c r="AP841" i="13"/>
  <c r="AR841" i="13" s="1"/>
  <c r="AQ833" i="13"/>
  <c r="AP846" i="13"/>
  <c r="AR846" i="13" s="1"/>
  <c r="AP847" i="13"/>
  <c r="AR847" i="13" s="1"/>
  <c r="AP848" i="13"/>
  <c r="AR848" i="13" s="1"/>
  <c r="AP849" i="13"/>
  <c r="AR849" i="13" s="1"/>
  <c r="AP850" i="13"/>
  <c r="AR850" i="13" s="1"/>
  <c r="AP851" i="13"/>
  <c r="AR851" i="13" s="1"/>
  <c r="AP852" i="13"/>
  <c r="AR852" i="13" s="1"/>
  <c r="AP853" i="13"/>
  <c r="AR853" i="13" s="1"/>
  <c r="AP854" i="13"/>
  <c r="AR854" i="13" s="1"/>
  <c r="AP855" i="13"/>
  <c r="AR855" i="13" s="1"/>
  <c r="AP856" i="13"/>
  <c r="AR856" i="13" s="1"/>
  <c r="AP857" i="13"/>
  <c r="AR857" i="13" s="1"/>
  <c r="AP858" i="13"/>
  <c r="AR858" i="13" s="1"/>
  <c r="AP859" i="13"/>
  <c r="AR859" i="13" s="1"/>
  <c r="AP860" i="13"/>
  <c r="AR860" i="13" s="1"/>
  <c r="AP861" i="13"/>
  <c r="AR861" i="13" s="1"/>
  <c r="AP840" i="13"/>
  <c r="AR840" i="13" s="1"/>
  <c r="AQ828" i="13"/>
  <c r="AQ825" i="13"/>
  <c r="AQ817" i="13"/>
  <c r="AP801" i="13"/>
  <c r="AR801" i="13" s="1"/>
  <c r="AP803" i="13"/>
  <c r="AR803" i="13" s="1"/>
  <c r="AP805" i="13"/>
  <c r="AR805" i="13" s="1"/>
  <c r="AP807" i="13"/>
  <c r="AR807" i="13" s="1"/>
  <c r="AP808" i="13"/>
  <c r="AR808" i="13" s="1"/>
  <c r="AP809" i="13"/>
  <c r="AR809" i="13" s="1"/>
  <c r="AP811" i="13"/>
  <c r="AR811" i="13" s="1"/>
  <c r="AP812" i="13"/>
  <c r="AR812" i="13" s="1"/>
  <c r="AP813" i="13"/>
  <c r="AR813" i="13" s="1"/>
  <c r="AP814" i="13"/>
  <c r="AR814" i="13" s="1"/>
  <c r="AP815" i="13"/>
  <c r="AR815" i="13" s="1"/>
  <c r="AP816" i="13"/>
  <c r="AR816" i="13" s="1"/>
  <c r="AP799" i="13"/>
  <c r="AR799" i="13" s="1"/>
  <c r="AP800" i="13"/>
  <c r="AR800" i="13" s="1"/>
  <c r="AP802" i="13"/>
  <c r="AR802" i="13" s="1"/>
  <c r="AP804" i="13"/>
  <c r="AR804" i="13" s="1"/>
  <c r="AP806" i="13"/>
  <c r="AR806" i="13" s="1"/>
  <c r="AP810" i="13"/>
  <c r="AR810" i="13" s="1"/>
  <c r="AP777" i="13"/>
  <c r="AR777" i="13" s="1"/>
  <c r="AP778" i="13"/>
  <c r="AR778" i="13" s="1"/>
  <c r="AP779" i="13"/>
  <c r="AR779" i="13" s="1"/>
  <c r="AP780" i="13"/>
  <c r="AR780" i="13" s="1"/>
  <c r="AP781" i="13"/>
  <c r="AR781" i="13" s="1"/>
  <c r="AP782" i="13"/>
  <c r="AR782" i="13" s="1"/>
  <c r="AP783" i="13"/>
  <c r="AR783" i="13" s="1"/>
  <c r="AP784" i="13"/>
  <c r="AR784" i="13" s="1"/>
  <c r="AP785" i="13"/>
  <c r="AR785" i="13" s="1"/>
  <c r="AP786" i="13"/>
  <c r="AR786" i="13" s="1"/>
  <c r="AP787" i="13"/>
  <c r="AR787" i="13" s="1"/>
  <c r="AP788" i="13"/>
  <c r="AR788" i="13" s="1"/>
  <c r="AP789" i="13"/>
  <c r="AR789" i="13" s="1"/>
  <c r="AP790" i="13"/>
  <c r="AR790" i="13" s="1"/>
  <c r="AP791" i="13"/>
  <c r="AR791" i="13" s="1"/>
  <c r="AP792" i="13"/>
  <c r="AR792" i="13" s="1"/>
  <c r="AP793" i="13"/>
  <c r="AR793" i="13" s="1"/>
  <c r="AP794" i="13"/>
  <c r="AR794" i="13" s="1"/>
  <c r="AP755" i="13"/>
  <c r="AR755" i="13" s="1"/>
  <c r="AP756" i="13"/>
  <c r="AR756" i="13" s="1"/>
  <c r="AP757" i="13"/>
  <c r="AR757" i="13" s="1"/>
  <c r="AP758" i="13"/>
  <c r="AR758" i="13" s="1"/>
  <c r="AP759" i="13"/>
  <c r="AR759" i="13" s="1"/>
  <c r="AP760" i="13"/>
  <c r="AR760" i="13" s="1"/>
  <c r="AP761" i="13"/>
  <c r="AR761" i="13" s="1"/>
  <c r="AP762" i="13"/>
  <c r="AR762" i="13" s="1"/>
  <c r="AP763" i="13"/>
  <c r="AR763" i="13" s="1"/>
  <c r="AP764" i="13"/>
  <c r="AR764" i="13" s="1"/>
  <c r="AP765" i="13"/>
  <c r="AR765" i="13" s="1"/>
  <c r="AP766" i="13"/>
  <c r="AR766" i="13" s="1"/>
  <c r="AP767" i="13"/>
  <c r="AR767" i="13" s="1"/>
  <c r="AP768" i="13"/>
  <c r="AR768" i="13" s="1"/>
  <c r="AP769" i="13"/>
  <c r="AR769" i="13" s="1"/>
  <c r="AP770" i="13"/>
  <c r="AR770" i="13" s="1"/>
  <c r="AP771" i="13"/>
  <c r="AR771" i="13" s="1"/>
  <c r="AP772" i="13"/>
  <c r="AR772" i="13" s="1"/>
  <c r="AY228" i="18" l="1"/>
  <c r="AO227" i="18"/>
  <c r="AP226" i="18"/>
  <c r="AR226" i="18" s="1"/>
  <c r="AQ226" i="18"/>
  <c r="AS1099" i="13"/>
  <c r="AU1099" i="13" s="1"/>
  <c r="AS1103" i="13"/>
  <c r="AU1103" i="13" s="1"/>
  <c r="AR1098" i="13"/>
  <c r="AS1098" i="13"/>
  <c r="AU1098" i="13" s="1"/>
  <c r="AR1100" i="13"/>
  <c r="AS1100" i="13"/>
  <c r="AU1100" i="13" s="1"/>
  <c r="AS1102" i="13"/>
  <c r="AU1102" i="13" s="1"/>
  <c r="AS1101" i="13"/>
  <c r="AU1101" i="13" s="1"/>
  <c r="AO722" i="13"/>
  <c r="AQ722" i="13" s="1"/>
  <c r="AP722" i="13"/>
  <c r="AR722" i="13" s="1"/>
  <c r="AO723" i="13"/>
  <c r="AQ723" i="13" s="1"/>
  <c r="AP723" i="13"/>
  <c r="AR723" i="13" s="1"/>
  <c r="AO724" i="13"/>
  <c r="AQ724" i="13" s="1"/>
  <c r="AP724" i="13"/>
  <c r="AR724" i="13" s="1"/>
  <c r="AO725" i="13"/>
  <c r="AQ725" i="13" s="1"/>
  <c r="AP725" i="13"/>
  <c r="AR725" i="13" s="1"/>
  <c r="AO726" i="13"/>
  <c r="AQ726" i="13" s="1"/>
  <c r="AP726" i="13"/>
  <c r="AR726" i="13" s="1"/>
  <c r="AO721" i="13"/>
  <c r="AQ721" i="13" s="1"/>
  <c r="AO720" i="13"/>
  <c r="AQ720" i="13" s="1"/>
  <c r="AO719" i="13"/>
  <c r="AQ719" i="13" s="1"/>
  <c r="AO718" i="13"/>
  <c r="AQ718" i="13" s="1"/>
  <c r="AO717" i="13"/>
  <c r="AQ717" i="13" s="1"/>
  <c r="AO716" i="13"/>
  <c r="AQ716" i="13" s="1"/>
  <c r="AO715" i="13"/>
  <c r="AQ715" i="13" s="1"/>
  <c r="AO714" i="13"/>
  <c r="AQ714" i="13" s="1"/>
  <c r="AO713" i="13"/>
  <c r="AQ713" i="13" s="1"/>
  <c r="AO712" i="13"/>
  <c r="AQ712" i="13" s="1"/>
  <c r="AO711" i="13"/>
  <c r="AQ711" i="13" s="1"/>
  <c r="AO704" i="13"/>
  <c r="AQ704" i="13" s="1"/>
  <c r="AO703" i="13"/>
  <c r="AQ703" i="13" s="1"/>
  <c r="AO702" i="13"/>
  <c r="AQ702" i="13" s="1"/>
  <c r="AO701" i="13"/>
  <c r="AQ701" i="13" s="1"/>
  <c r="AO700" i="13"/>
  <c r="AQ700" i="13" s="1"/>
  <c r="AO699" i="13"/>
  <c r="AQ699" i="13" s="1"/>
  <c r="AO698" i="13"/>
  <c r="AQ698" i="13" s="1"/>
  <c r="AO697" i="13"/>
  <c r="AQ697" i="13" s="1"/>
  <c r="AO696" i="13"/>
  <c r="AQ696" i="13" s="1"/>
  <c r="AO695" i="13"/>
  <c r="AQ695" i="13" s="1"/>
  <c r="AO694" i="13"/>
  <c r="AQ694" i="13" s="1"/>
  <c r="AO693" i="13"/>
  <c r="AQ693" i="13" s="1"/>
  <c r="AO692" i="13"/>
  <c r="AQ692" i="13" s="1"/>
  <c r="AO691" i="13"/>
  <c r="AQ691" i="13" s="1"/>
  <c r="AO690" i="13"/>
  <c r="AQ690" i="13" s="1"/>
  <c r="AO689" i="13"/>
  <c r="AQ689" i="13" s="1"/>
  <c r="AO688" i="13"/>
  <c r="AQ688" i="13" s="1"/>
  <c r="AO669" i="13"/>
  <c r="AP669" i="13" s="1"/>
  <c r="AR669" i="13" s="1"/>
  <c r="AQ669" i="13"/>
  <c r="AO670" i="13"/>
  <c r="AP670" i="13" s="1"/>
  <c r="AR670" i="13" s="1"/>
  <c r="AQ670" i="13"/>
  <c r="AO671" i="13"/>
  <c r="AP671" i="13" s="1"/>
  <c r="AR671" i="13" s="1"/>
  <c r="AQ671" i="13"/>
  <c r="AO672" i="13"/>
  <c r="AP672" i="13" s="1"/>
  <c r="AR672" i="13" s="1"/>
  <c r="AQ672" i="13"/>
  <c r="AO673" i="13"/>
  <c r="AP673" i="13" s="1"/>
  <c r="AR673" i="13" s="1"/>
  <c r="AQ673" i="13"/>
  <c r="AO674" i="13"/>
  <c r="AP674" i="13" s="1"/>
  <c r="AR674" i="13" s="1"/>
  <c r="AQ674" i="13"/>
  <c r="AO675" i="13"/>
  <c r="AP675" i="13" s="1"/>
  <c r="AR675" i="13" s="1"/>
  <c r="AQ675" i="13"/>
  <c r="AO676" i="13"/>
  <c r="AP676" i="13" s="1"/>
  <c r="AR676" i="13" s="1"/>
  <c r="AQ676" i="13"/>
  <c r="AO677" i="13"/>
  <c r="AP677" i="13" s="1"/>
  <c r="AR677" i="13" s="1"/>
  <c r="AQ677" i="13"/>
  <c r="AO678" i="13"/>
  <c r="AP678" i="13" s="1"/>
  <c r="AR678" i="13" s="1"/>
  <c r="AQ678" i="13"/>
  <c r="AO679" i="13"/>
  <c r="AP679" i="13" s="1"/>
  <c r="AR679" i="13" s="1"/>
  <c r="AQ679" i="13"/>
  <c r="AO680" i="13"/>
  <c r="AP680" i="13" s="1"/>
  <c r="AR680" i="13" s="1"/>
  <c r="AQ680" i="13"/>
  <c r="AO681" i="13"/>
  <c r="AP681" i="13" s="1"/>
  <c r="AR681" i="13" s="1"/>
  <c r="AQ681" i="13"/>
  <c r="AO682" i="13"/>
  <c r="AP682" i="13" s="1"/>
  <c r="AR682" i="13" s="1"/>
  <c r="AQ682" i="13"/>
  <c r="AO683" i="13"/>
  <c r="AP683" i="13" s="1"/>
  <c r="AR683" i="13" s="1"/>
  <c r="AQ683" i="13"/>
  <c r="AO684" i="13"/>
  <c r="AP684" i="13" s="1"/>
  <c r="AR684" i="13" s="1"/>
  <c r="AQ684" i="13"/>
  <c r="AO668" i="13"/>
  <c r="AP668" i="13"/>
  <c r="AR668" i="13" s="1"/>
  <c r="AQ668" i="13"/>
  <c r="AO645" i="13"/>
  <c r="AO646" i="13"/>
  <c r="AO647" i="13"/>
  <c r="AO648" i="13"/>
  <c r="AO649" i="13"/>
  <c r="AO650" i="13"/>
  <c r="AO651" i="13"/>
  <c r="AO652" i="13"/>
  <c r="AO653" i="13"/>
  <c r="AO654" i="13"/>
  <c r="AO655" i="13"/>
  <c r="AO656" i="13"/>
  <c r="AO657" i="13"/>
  <c r="AO658" i="13"/>
  <c r="AO659" i="13"/>
  <c r="AO660" i="13"/>
  <c r="AO661" i="13"/>
  <c r="AQ661" i="13" s="1"/>
  <c r="AO644" i="13"/>
  <c r="AP659" i="13"/>
  <c r="AR659" i="13" s="1"/>
  <c r="AP660" i="13"/>
  <c r="AR660" i="13" s="1"/>
  <c r="AQ660" i="13"/>
  <c r="AP661" i="13"/>
  <c r="AR661" i="13" s="1"/>
  <c r="AQ658" i="13"/>
  <c r="AQ657" i="13"/>
  <c r="AQ656" i="13"/>
  <c r="AQ655" i="13"/>
  <c r="AQ654" i="13"/>
  <c r="AQ653" i="13"/>
  <c r="AQ652" i="13"/>
  <c r="AQ651" i="13"/>
  <c r="AQ650" i="13"/>
  <c r="AQ649" i="13"/>
  <c r="AQ648" i="13"/>
  <c r="AQ647" i="13"/>
  <c r="AQ646" i="13"/>
  <c r="AQ645" i="13"/>
  <c r="AQ644" i="13"/>
  <c r="AO623" i="13"/>
  <c r="AQ623" i="13" s="1"/>
  <c r="AO624" i="13"/>
  <c r="AO625" i="13"/>
  <c r="AQ625" i="13" s="1"/>
  <c r="AO626" i="13"/>
  <c r="AO627" i="13"/>
  <c r="AP627" i="13" s="1"/>
  <c r="AR627" i="13" s="1"/>
  <c r="AO628" i="13"/>
  <c r="AO629" i="13"/>
  <c r="AQ629" i="13" s="1"/>
  <c r="AO630" i="13"/>
  <c r="AO631" i="13"/>
  <c r="AP631" i="13" s="1"/>
  <c r="AR631" i="13" s="1"/>
  <c r="AO632" i="13"/>
  <c r="AO633" i="13"/>
  <c r="AP633" i="13" s="1"/>
  <c r="AR633" i="13" s="1"/>
  <c r="AO634" i="13"/>
  <c r="AO635" i="13"/>
  <c r="AP635" i="13" s="1"/>
  <c r="AR635" i="13" s="1"/>
  <c r="AO636" i="13"/>
  <c r="AO637" i="13"/>
  <c r="AP637" i="13" s="1"/>
  <c r="AR637" i="13" s="1"/>
  <c r="AQ636" i="13"/>
  <c r="AP636" i="13"/>
  <c r="AR636" i="13" s="1"/>
  <c r="AQ634" i="13"/>
  <c r="AP634" i="13"/>
  <c r="AR634" i="13" s="1"/>
  <c r="AQ633" i="13"/>
  <c r="AQ632" i="13"/>
  <c r="AP632" i="13"/>
  <c r="AR632" i="13" s="1"/>
  <c r="AQ631" i="13"/>
  <c r="AQ630" i="13"/>
  <c r="AP630" i="13"/>
  <c r="AR630" i="13" s="1"/>
  <c r="AP629" i="13"/>
  <c r="AR629" i="13" s="1"/>
  <c r="AQ628" i="13"/>
  <c r="AP628" i="13"/>
  <c r="AR628" i="13" s="1"/>
  <c r="AQ627" i="13"/>
  <c r="AQ626" i="13"/>
  <c r="AP626" i="13"/>
  <c r="AR626" i="13" s="1"/>
  <c r="AQ624" i="13"/>
  <c r="AP624" i="13"/>
  <c r="AR624" i="13" s="1"/>
  <c r="AO598" i="13"/>
  <c r="AO599" i="13"/>
  <c r="AO600" i="13"/>
  <c r="AO601" i="13"/>
  <c r="AO602" i="13"/>
  <c r="AQ602" i="13" s="1"/>
  <c r="AO603" i="13"/>
  <c r="AO604" i="13"/>
  <c r="AO605" i="13"/>
  <c r="AQ605" i="13" s="1"/>
  <c r="AO606" i="13"/>
  <c r="AQ606" i="13" s="1"/>
  <c r="AO607" i="13"/>
  <c r="AO608" i="13"/>
  <c r="AO609" i="13"/>
  <c r="AO610" i="13"/>
  <c r="AQ610" i="13" s="1"/>
  <c r="AO611" i="13"/>
  <c r="AO612" i="13"/>
  <c r="AO613" i="13"/>
  <c r="AP613" i="13" s="1"/>
  <c r="AR613" i="13" s="1"/>
  <c r="AO614" i="13"/>
  <c r="AQ614" i="13" s="1"/>
  <c r="AP598" i="13"/>
  <c r="AR598" i="13" s="1"/>
  <c r="AQ612" i="13"/>
  <c r="AP612" i="13"/>
  <c r="AR612" i="13" s="1"/>
  <c r="AQ611" i="13"/>
  <c r="AP611" i="13"/>
  <c r="AR611" i="13" s="1"/>
  <c r="AQ609" i="13"/>
  <c r="AP609" i="13"/>
  <c r="AR609" i="13" s="1"/>
  <c r="AQ608" i="13"/>
  <c r="AP608" i="13"/>
  <c r="AR608" i="13" s="1"/>
  <c r="AQ607" i="13"/>
  <c r="AP607" i="13"/>
  <c r="AR607" i="13" s="1"/>
  <c r="AQ604" i="13"/>
  <c r="AP604" i="13"/>
  <c r="AR604" i="13" s="1"/>
  <c r="AQ603" i="13"/>
  <c r="AP603" i="13"/>
  <c r="AR603" i="13" s="1"/>
  <c r="AQ601" i="13"/>
  <c r="AP601" i="13"/>
  <c r="AR601" i="13" s="1"/>
  <c r="AQ600" i="13"/>
  <c r="AP600" i="13"/>
  <c r="AR600" i="13" s="1"/>
  <c r="AQ599" i="13"/>
  <c r="AP599" i="13"/>
  <c r="AR599" i="13" s="1"/>
  <c r="AQ598" i="13"/>
  <c r="AN544" i="13"/>
  <c r="AN570" i="13"/>
  <c r="AN594" i="13"/>
  <c r="AO578" i="13"/>
  <c r="AO579" i="13"/>
  <c r="AQ579" i="13" s="1"/>
  <c r="AO580" i="13"/>
  <c r="AP580" i="13" s="1"/>
  <c r="AR580" i="13" s="1"/>
  <c r="AO581" i="13"/>
  <c r="AQ581" i="13" s="1"/>
  <c r="AO582" i="13"/>
  <c r="AO583" i="13"/>
  <c r="AQ583" i="13" s="1"/>
  <c r="AO584" i="13"/>
  <c r="AQ584" i="13" s="1"/>
  <c r="AO585" i="13"/>
  <c r="AQ585" i="13" s="1"/>
  <c r="AO586" i="13"/>
  <c r="AO587" i="13"/>
  <c r="AQ587" i="13" s="1"/>
  <c r="AO588" i="13"/>
  <c r="AQ588" i="13" s="1"/>
  <c r="AO589" i="13"/>
  <c r="AP589" i="13" s="1"/>
  <c r="AR589" i="13" s="1"/>
  <c r="AO590" i="13"/>
  <c r="AO591" i="13"/>
  <c r="AQ591" i="13" s="1"/>
  <c r="AO592" i="13"/>
  <c r="AP592" i="13" s="1"/>
  <c r="AR592" i="13" s="1"/>
  <c r="AO593" i="13"/>
  <c r="AQ593" i="13" s="1"/>
  <c r="AO577" i="13"/>
  <c r="AQ592" i="13"/>
  <c r="AP590" i="13"/>
  <c r="AR590" i="13" s="1"/>
  <c r="AQ590" i="13"/>
  <c r="AP586" i="13"/>
  <c r="AR586" i="13" s="1"/>
  <c r="AQ586" i="13"/>
  <c r="AP585" i="13"/>
  <c r="AR585" i="13" s="1"/>
  <c r="AS584" i="13"/>
  <c r="AP584" i="13"/>
  <c r="AR584" i="13" s="1"/>
  <c r="AS583" i="13"/>
  <c r="AQ582" i="13"/>
  <c r="AQ578" i="13"/>
  <c r="AQ577" i="13"/>
  <c r="AO490" i="13"/>
  <c r="AO533" i="13"/>
  <c r="AP533" i="13" s="1"/>
  <c r="AR533" i="13" s="1"/>
  <c r="AO554" i="13"/>
  <c r="AP554" i="13" s="1"/>
  <c r="AR554" i="13" s="1"/>
  <c r="AO555" i="13"/>
  <c r="AO556" i="13"/>
  <c r="AO557" i="13"/>
  <c r="AO558" i="13"/>
  <c r="AP558" i="13" s="1"/>
  <c r="AR558" i="13" s="1"/>
  <c r="AO559" i="13"/>
  <c r="AO560" i="13"/>
  <c r="AQ560" i="13" s="1"/>
  <c r="AO561" i="13"/>
  <c r="AO562" i="13"/>
  <c r="AO563" i="13"/>
  <c r="AQ563" i="13" s="1"/>
  <c r="AO564" i="13"/>
  <c r="AQ564" i="13" s="1"/>
  <c r="AO565" i="13"/>
  <c r="AO566" i="13"/>
  <c r="AQ566" i="13" s="1"/>
  <c r="AO567" i="13"/>
  <c r="AQ567" i="13" s="1"/>
  <c r="AO568" i="13"/>
  <c r="AP568" i="13" s="1"/>
  <c r="AR568" i="13" s="1"/>
  <c r="AO569" i="13"/>
  <c r="AO553" i="13"/>
  <c r="AP569" i="13"/>
  <c r="AR569" i="13" s="1"/>
  <c r="AQ569" i="13"/>
  <c r="AP566" i="13"/>
  <c r="AR566" i="13" s="1"/>
  <c r="AQ565" i="13"/>
  <c r="AP565" i="13"/>
  <c r="AR565" i="13" s="1"/>
  <c r="AP564" i="13"/>
  <c r="AR564" i="13" s="1"/>
  <c r="AQ562" i="13"/>
  <c r="AP562" i="13"/>
  <c r="AR562" i="13" s="1"/>
  <c r="AQ561" i="13"/>
  <c r="AP561" i="13"/>
  <c r="AR561" i="13" s="1"/>
  <c r="AS560" i="13"/>
  <c r="AP560" i="13"/>
  <c r="AR560" i="13" s="1"/>
  <c r="AS559" i="13"/>
  <c r="AP559" i="13"/>
  <c r="AR559" i="13" s="1"/>
  <c r="AP557" i="13"/>
  <c r="AR557" i="13" s="1"/>
  <c r="AP556" i="13"/>
  <c r="AR556" i="13" s="1"/>
  <c r="AP555" i="13"/>
  <c r="AR555" i="13" s="1"/>
  <c r="AP553" i="13"/>
  <c r="AR553" i="13" s="1"/>
  <c r="AO517" i="13"/>
  <c r="AO529" i="13"/>
  <c r="AP529" i="13" s="1"/>
  <c r="AR529" i="13" s="1"/>
  <c r="AO530" i="13"/>
  <c r="AP530" i="13" s="1"/>
  <c r="AR530" i="13" s="1"/>
  <c r="AO531" i="13"/>
  <c r="AP531" i="13" s="1"/>
  <c r="AR531" i="13" s="1"/>
  <c r="AO532" i="13"/>
  <c r="AP532" i="13" s="1"/>
  <c r="AR532" i="13" s="1"/>
  <c r="AO534" i="13"/>
  <c r="AP534" i="13" s="1"/>
  <c r="AR534" i="13" s="1"/>
  <c r="AO535" i="13"/>
  <c r="AQ535" i="13" s="1"/>
  <c r="AO536" i="13"/>
  <c r="AQ536" i="13" s="1"/>
  <c r="AO537" i="13"/>
  <c r="AQ537" i="13" s="1"/>
  <c r="AO538" i="13"/>
  <c r="AP538" i="13" s="1"/>
  <c r="AR538" i="13" s="1"/>
  <c r="AO539" i="13"/>
  <c r="AQ539" i="13" s="1"/>
  <c r="AO540" i="13"/>
  <c r="AQ540" i="13" s="1"/>
  <c r="AO541" i="13"/>
  <c r="AP541" i="13" s="1"/>
  <c r="AR541" i="13" s="1"/>
  <c r="AO542" i="13"/>
  <c r="AQ542" i="13" s="1"/>
  <c r="AO543" i="13"/>
  <c r="AQ543" i="13" s="1"/>
  <c r="AO528" i="13"/>
  <c r="AQ528" i="13" s="1"/>
  <c r="AQ541" i="13"/>
  <c r="AS535" i="13"/>
  <c r="AS534" i="13"/>
  <c r="AP227" i="18" l="1"/>
  <c r="AR227" i="18" s="1"/>
  <c r="AQ227" i="18"/>
  <c r="AY229" i="18"/>
  <c r="AO228" i="18"/>
  <c r="AP711" i="13"/>
  <c r="AR711" i="13" s="1"/>
  <c r="AP712" i="13"/>
  <c r="AR712" i="13" s="1"/>
  <c r="AP713" i="13"/>
  <c r="AR713" i="13" s="1"/>
  <c r="AP714" i="13"/>
  <c r="AR714" i="13" s="1"/>
  <c r="AP715" i="13"/>
  <c r="AR715" i="13" s="1"/>
  <c r="AP716" i="13"/>
  <c r="AR716" i="13" s="1"/>
  <c r="AP717" i="13"/>
  <c r="AR717" i="13" s="1"/>
  <c r="AP718" i="13"/>
  <c r="AR718" i="13" s="1"/>
  <c r="AP719" i="13"/>
  <c r="AR719" i="13" s="1"/>
  <c r="AP720" i="13"/>
  <c r="AR720" i="13" s="1"/>
  <c r="AP721" i="13"/>
  <c r="AR721" i="13" s="1"/>
  <c r="AP688" i="13"/>
  <c r="AR688" i="13" s="1"/>
  <c r="AP689" i="13"/>
  <c r="AR689" i="13" s="1"/>
  <c r="AP690" i="13"/>
  <c r="AR690" i="13" s="1"/>
  <c r="AP691" i="13"/>
  <c r="AR691" i="13" s="1"/>
  <c r="AP692" i="13"/>
  <c r="AR692" i="13" s="1"/>
  <c r="AP693" i="13"/>
  <c r="AR693" i="13" s="1"/>
  <c r="AP694" i="13"/>
  <c r="AR694" i="13" s="1"/>
  <c r="AP695" i="13"/>
  <c r="AR695" i="13" s="1"/>
  <c r="AP696" i="13"/>
  <c r="AR696" i="13" s="1"/>
  <c r="AP697" i="13"/>
  <c r="AR697" i="13" s="1"/>
  <c r="AP698" i="13"/>
  <c r="AR698" i="13" s="1"/>
  <c r="AP699" i="13"/>
  <c r="AR699" i="13" s="1"/>
  <c r="AP700" i="13"/>
  <c r="AR700" i="13" s="1"/>
  <c r="AP701" i="13"/>
  <c r="AR701" i="13" s="1"/>
  <c r="AP702" i="13"/>
  <c r="AR702" i="13" s="1"/>
  <c r="AP703" i="13"/>
  <c r="AR703" i="13" s="1"/>
  <c r="AP704" i="13"/>
  <c r="AR704" i="13" s="1"/>
  <c r="AQ659" i="13"/>
  <c r="AP644" i="13"/>
  <c r="AR644" i="13" s="1"/>
  <c r="AP645" i="13"/>
  <c r="AR645" i="13" s="1"/>
  <c r="AP646" i="13"/>
  <c r="AR646" i="13" s="1"/>
  <c r="AP647" i="13"/>
  <c r="AR647" i="13" s="1"/>
  <c r="AP648" i="13"/>
  <c r="AR648" i="13" s="1"/>
  <c r="AP649" i="13"/>
  <c r="AR649" i="13" s="1"/>
  <c r="AP650" i="13"/>
  <c r="AR650" i="13" s="1"/>
  <c r="AP651" i="13"/>
  <c r="AR651" i="13" s="1"/>
  <c r="AP652" i="13"/>
  <c r="AR652" i="13" s="1"/>
  <c r="AP653" i="13"/>
  <c r="AR653" i="13" s="1"/>
  <c r="AP654" i="13"/>
  <c r="AR654" i="13" s="1"/>
  <c r="AP655" i="13"/>
  <c r="AR655" i="13" s="1"/>
  <c r="AP656" i="13"/>
  <c r="AR656" i="13" s="1"/>
  <c r="AP657" i="13"/>
  <c r="AR657" i="13" s="1"/>
  <c r="AP658" i="13"/>
  <c r="AR658" i="13" s="1"/>
  <c r="AQ635" i="13"/>
  <c r="AP625" i="13"/>
  <c r="AR625" i="13" s="1"/>
  <c r="AQ637" i="13"/>
  <c r="AP623" i="13"/>
  <c r="AR623" i="13" s="1"/>
  <c r="AP588" i="13"/>
  <c r="AR588" i="13" s="1"/>
  <c r="AP591" i="13"/>
  <c r="AR591" i="13" s="1"/>
  <c r="AQ589" i="13"/>
  <c r="AP593" i="13"/>
  <c r="AR593" i="13" s="1"/>
  <c r="AP587" i="13"/>
  <c r="AR587" i="13" s="1"/>
  <c r="AP605" i="13"/>
  <c r="AR605" i="13" s="1"/>
  <c r="AQ613" i="13"/>
  <c r="AP602" i="13"/>
  <c r="AR602" i="13" s="1"/>
  <c r="AP606" i="13"/>
  <c r="AR606" i="13" s="1"/>
  <c r="AP610" i="13"/>
  <c r="AR610" i="13" s="1"/>
  <c r="AP614" i="13"/>
  <c r="AR614" i="13" s="1"/>
  <c r="AP577" i="13"/>
  <c r="AR577" i="13" s="1"/>
  <c r="AP578" i="13"/>
  <c r="AR578" i="13" s="1"/>
  <c r="AP579" i="13"/>
  <c r="AR579" i="13" s="1"/>
  <c r="AP581" i="13"/>
  <c r="AR581" i="13" s="1"/>
  <c r="AP582" i="13"/>
  <c r="AR582" i="13" s="1"/>
  <c r="AP583" i="13"/>
  <c r="AR583" i="13" s="1"/>
  <c r="AQ580" i="13"/>
  <c r="AQ568" i="13"/>
  <c r="AP563" i="13"/>
  <c r="AR563" i="13" s="1"/>
  <c r="AP567" i="13"/>
  <c r="AR567" i="13" s="1"/>
  <c r="AQ553" i="13"/>
  <c r="AQ554" i="13"/>
  <c r="AQ555" i="13"/>
  <c r="AQ556" i="13"/>
  <c r="AQ557" i="13"/>
  <c r="AQ558" i="13"/>
  <c r="AQ559" i="13"/>
  <c r="AP537" i="13"/>
  <c r="AR537" i="13" s="1"/>
  <c r="AQ538" i="13"/>
  <c r="AP542" i="13"/>
  <c r="AR542" i="13" s="1"/>
  <c r="AP536" i="13"/>
  <c r="AR536" i="13" s="1"/>
  <c r="AP540" i="13"/>
  <c r="AR540" i="13" s="1"/>
  <c r="AP539" i="13"/>
  <c r="AR539" i="13" s="1"/>
  <c r="AP543" i="13"/>
  <c r="AR543" i="13" s="1"/>
  <c r="AQ529" i="13"/>
  <c r="AQ531" i="13"/>
  <c r="AQ532" i="13"/>
  <c r="AQ533" i="13"/>
  <c r="AQ534" i="13"/>
  <c r="AP535" i="13"/>
  <c r="AR535" i="13" s="1"/>
  <c r="AP528" i="13"/>
  <c r="AR528" i="13" s="1"/>
  <c r="AQ530" i="13"/>
  <c r="AS508" i="13"/>
  <c r="AO503" i="13"/>
  <c r="AQ503" i="13" s="1"/>
  <c r="AO504" i="13"/>
  <c r="AO505" i="13"/>
  <c r="AO506" i="13"/>
  <c r="AQ506" i="13" s="1"/>
  <c r="AO507" i="13"/>
  <c r="AQ507" i="13" s="1"/>
  <c r="AO508" i="13"/>
  <c r="AQ508" i="13" s="1"/>
  <c r="AO509" i="13"/>
  <c r="AO510" i="13"/>
  <c r="AP510" i="13" s="1"/>
  <c r="AR510" i="13" s="1"/>
  <c r="AO511" i="13"/>
  <c r="AQ511" i="13" s="1"/>
  <c r="AO512" i="13"/>
  <c r="AQ512" i="13" s="1"/>
  <c r="AO513" i="13"/>
  <c r="AO514" i="13"/>
  <c r="AQ514" i="13" s="1"/>
  <c r="AO515" i="13"/>
  <c r="AQ515" i="13" s="1"/>
  <c r="AO516" i="13"/>
  <c r="AQ516" i="13" s="1"/>
  <c r="AO502" i="13"/>
  <c r="AQ517" i="13"/>
  <c r="AP517" i="13"/>
  <c r="AR517" i="13" s="1"/>
  <c r="AQ513" i="13"/>
  <c r="AP513" i="13"/>
  <c r="AR513" i="13" s="1"/>
  <c r="AP512" i="13"/>
  <c r="AR512" i="13" s="1"/>
  <c r="AQ510" i="13"/>
  <c r="AS509" i="13"/>
  <c r="AQ509" i="13"/>
  <c r="AQ505" i="13"/>
  <c r="AQ504" i="13"/>
  <c r="AQ502" i="13"/>
  <c r="AR424" i="13"/>
  <c r="AR423" i="13"/>
  <c r="AR422" i="13"/>
  <c r="AR421" i="13"/>
  <c r="AR420" i="13"/>
  <c r="AR419" i="13"/>
  <c r="AR418" i="13"/>
  <c r="AR417" i="13"/>
  <c r="AR416" i="13"/>
  <c r="AR415" i="13"/>
  <c r="AR414" i="13"/>
  <c r="AR413" i="13"/>
  <c r="AR412" i="13"/>
  <c r="AR411" i="13"/>
  <c r="AR410" i="13"/>
  <c r="AR409" i="13"/>
  <c r="AR408" i="13"/>
  <c r="AO481" i="13"/>
  <c r="AO482" i="13"/>
  <c r="AP482" i="13" s="1"/>
  <c r="AR482" i="13" s="1"/>
  <c r="AO483" i="13"/>
  <c r="AO484" i="13"/>
  <c r="AP484" i="13" s="1"/>
  <c r="AR484" i="13" s="1"/>
  <c r="AO485" i="13"/>
  <c r="AO486" i="13"/>
  <c r="AP486" i="13" s="1"/>
  <c r="AR486" i="13" s="1"/>
  <c r="AO487" i="13"/>
  <c r="AO488" i="13"/>
  <c r="AP488" i="13" s="1"/>
  <c r="AR488" i="13" s="1"/>
  <c r="AO489" i="13"/>
  <c r="AP489" i="13" s="1"/>
  <c r="AR489" i="13" s="1"/>
  <c r="AP490" i="13"/>
  <c r="AR490" i="13" s="1"/>
  <c r="AO491" i="13"/>
  <c r="AO492" i="13"/>
  <c r="AP492" i="13" s="1"/>
  <c r="AR492" i="13" s="1"/>
  <c r="AO493" i="13"/>
  <c r="AO494" i="13"/>
  <c r="AP494" i="13" s="1"/>
  <c r="AR494" i="13" s="1"/>
  <c r="AO495" i="13"/>
  <c r="AO480" i="13"/>
  <c r="AP480" i="13" s="1"/>
  <c r="AR480" i="13" s="1"/>
  <c r="AS486" i="13"/>
  <c r="AQ495" i="13"/>
  <c r="AP495" i="13"/>
  <c r="AR495" i="13" s="1"/>
  <c r="AQ493" i="13"/>
  <c r="AP493" i="13"/>
  <c r="AR493" i="13" s="1"/>
  <c r="AQ492" i="13"/>
  <c r="AQ491" i="13"/>
  <c r="AP491" i="13"/>
  <c r="AR491" i="13" s="1"/>
  <c r="AQ490" i="13"/>
  <c r="AQ489" i="13"/>
  <c r="AQ488" i="13"/>
  <c r="AS487" i="13"/>
  <c r="AP487" i="13"/>
  <c r="AR487" i="13" s="1"/>
  <c r="AQ487" i="13"/>
  <c r="AP485" i="13"/>
  <c r="AR485" i="13" s="1"/>
  <c r="AP483" i="13"/>
  <c r="AR483" i="13" s="1"/>
  <c r="AP481" i="13"/>
  <c r="AR481" i="13" s="1"/>
  <c r="AS464" i="13"/>
  <c r="AN447" i="13"/>
  <c r="AN475" i="13"/>
  <c r="AO458" i="13"/>
  <c r="AP458" i="13" s="1"/>
  <c r="AR458" i="13" s="1"/>
  <c r="AO459" i="13"/>
  <c r="AO460" i="13"/>
  <c r="AO461" i="13"/>
  <c r="AP461" i="13" s="1"/>
  <c r="AR461" i="13" s="1"/>
  <c r="AO462" i="13"/>
  <c r="AP462" i="13" s="1"/>
  <c r="AR462" i="13" s="1"/>
  <c r="AO463" i="13"/>
  <c r="AO464" i="13"/>
  <c r="AP464" i="13" s="1"/>
  <c r="AR464" i="13" s="1"/>
  <c r="AO465" i="13"/>
  <c r="AQ465" i="13" s="1"/>
  <c r="AO466" i="13"/>
  <c r="AQ466" i="13" s="1"/>
  <c r="AO467" i="13"/>
  <c r="AO468" i="13"/>
  <c r="AQ468" i="13" s="1"/>
  <c r="AO469" i="13"/>
  <c r="AP469" i="13" s="1"/>
  <c r="AR469" i="13" s="1"/>
  <c r="AO470" i="13"/>
  <c r="AP470" i="13" s="1"/>
  <c r="AR470" i="13" s="1"/>
  <c r="AO471" i="13"/>
  <c r="AQ471" i="13" s="1"/>
  <c r="AO472" i="13"/>
  <c r="AQ472" i="13" s="1"/>
  <c r="AO473" i="13"/>
  <c r="AP473" i="13" s="1"/>
  <c r="AR473" i="13" s="1"/>
  <c r="AO474" i="13"/>
  <c r="AP474" i="13" s="1"/>
  <c r="AR474" i="13" s="1"/>
  <c r="AP472" i="13"/>
  <c r="AR472" i="13" s="1"/>
  <c r="AP471" i="13"/>
  <c r="AR471" i="13" s="1"/>
  <c r="AQ470" i="13"/>
  <c r="AP468" i="13"/>
  <c r="AR468" i="13" s="1"/>
  <c r="AQ467" i="13"/>
  <c r="AP467" i="13"/>
  <c r="AR467" i="13" s="1"/>
  <c r="AS465" i="13"/>
  <c r="AP463" i="13"/>
  <c r="AR463" i="13" s="1"/>
  <c r="AP460" i="13"/>
  <c r="AR460" i="13" s="1"/>
  <c r="AP459" i="13"/>
  <c r="AR459" i="13" s="1"/>
  <c r="AS436" i="13"/>
  <c r="AO431" i="13"/>
  <c r="AP431" i="13" s="1"/>
  <c r="AR431" i="13" s="1"/>
  <c r="AO432" i="13"/>
  <c r="AP432" i="13" s="1"/>
  <c r="AR432" i="13" s="1"/>
  <c r="AO433" i="13"/>
  <c r="AQ433" i="13" s="1"/>
  <c r="AO434" i="13"/>
  <c r="AQ434" i="13" s="1"/>
  <c r="AO435" i="13"/>
  <c r="AP435" i="13" s="1"/>
  <c r="AR435" i="13" s="1"/>
  <c r="AO436" i="13"/>
  <c r="AQ436" i="13" s="1"/>
  <c r="AO437" i="13"/>
  <c r="AQ437" i="13" s="1"/>
  <c r="AO438" i="13"/>
  <c r="AQ438" i="13" s="1"/>
  <c r="AO439" i="13"/>
  <c r="AP439" i="13" s="1"/>
  <c r="AR439" i="13" s="1"/>
  <c r="AO440" i="13"/>
  <c r="AQ440" i="13" s="1"/>
  <c r="AO441" i="13"/>
  <c r="AQ441" i="13" s="1"/>
  <c r="AO442" i="13"/>
  <c r="AP442" i="13" s="1"/>
  <c r="AR442" i="13" s="1"/>
  <c r="AO443" i="13"/>
  <c r="AP443" i="13" s="1"/>
  <c r="AR443" i="13" s="1"/>
  <c r="AO444" i="13"/>
  <c r="AQ444" i="13" s="1"/>
  <c r="AO445" i="13"/>
  <c r="AQ445" i="13" s="1"/>
  <c r="AO446" i="13"/>
  <c r="AQ446" i="13" s="1"/>
  <c r="AO430" i="13"/>
  <c r="AQ430" i="13" s="1"/>
  <c r="AS437" i="13"/>
  <c r="AP437" i="13"/>
  <c r="AR437" i="13" s="1"/>
  <c r="AO409" i="13"/>
  <c r="AO410" i="13"/>
  <c r="AQ410" i="13" s="1"/>
  <c r="AO411" i="13"/>
  <c r="AQ411" i="13" s="1"/>
  <c r="AO412" i="13"/>
  <c r="AQ412" i="13" s="1"/>
  <c r="AO413" i="13"/>
  <c r="AQ413" i="13" s="1"/>
  <c r="AO414" i="13"/>
  <c r="AO415" i="13"/>
  <c r="AQ415" i="13" s="1"/>
  <c r="AO416" i="13"/>
  <c r="AO417" i="13"/>
  <c r="AQ417" i="13" s="1"/>
  <c r="AO418" i="13"/>
  <c r="AP418" i="13" s="1"/>
  <c r="AO419" i="13"/>
  <c r="AQ419" i="13" s="1"/>
  <c r="AO420" i="13"/>
  <c r="AQ420" i="13" s="1"/>
  <c r="AO421" i="13"/>
  <c r="AO422" i="13"/>
  <c r="AQ422" i="13" s="1"/>
  <c r="AO423" i="13"/>
  <c r="AP423" i="13" s="1"/>
  <c r="AO424" i="13"/>
  <c r="AO408" i="13"/>
  <c r="AP408" i="13" s="1"/>
  <c r="AS414" i="13"/>
  <c r="AN425" i="13"/>
  <c r="AP424" i="13"/>
  <c r="AS415" i="13"/>
  <c r="AQ421" i="13"/>
  <c r="AQ416" i="13"/>
  <c r="AQ414" i="13"/>
  <c r="AP413" i="13"/>
  <c r="AP412" i="13"/>
  <c r="AQ409" i="13"/>
  <c r="AP409" i="13"/>
  <c r="AN399" i="13"/>
  <c r="AS390" i="13"/>
  <c r="AO385" i="13"/>
  <c r="AQ385" i="13" s="1"/>
  <c r="AO386" i="13"/>
  <c r="AQ386" i="13" s="1"/>
  <c r="AO387" i="13"/>
  <c r="AO388" i="13"/>
  <c r="AP388" i="13" s="1"/>
  <c r="AR388" i="13" s="1"/>
  <c r="AO389" i="13"/>
  <c r="AQ389" i="13" s="1"/>
  <c r="AO390" i="13"/>
  <c r="AP390" i="13" s="1"/>
  <c r="AR390" i="13" s="1"/>
  <c r="AO391" i="13"/>
  <c r="AO392" i="13"/>
  <c r="AO393" i="13"/>
  <c r="AQ393" i="13" s="1"/>
  <c r="AO394" i="13"/>
  <c r="AQ394" i="13" s="1"/>
  <c r="AO395" i="13"/>
  <c r="AO396" i="13"/>
  <c r="AP396" i="13" s="1"/>
  <c r="AR396" i="13" s="1"/>
  <c r="AO397" i="13"/>
  <c r="AQ397" i="13" s="1"/>
  <c r="AO398" i="13"/>
  <c r="AP398" i="13" s="1"/>
  <c r="AR398" i="13" s="1"/>
  <c r="AO384" i="13"/>
  <c r="AS391" i="13"/>
  <c r="AQ395" i="13"/>
  <c r="AP395" i="13"/>
  <c r="AR395" i="13" s="1"/>
  <c r="AP394" i="13"/>
  <c r="AR394" i="13" s="1"/>
  <c r="AP392" i="13"/>
  <c r="AR392" i="13" s="1"/>
  <c r="AP391" i="13"/>
  <c r="AR391" i="13" s="1"/>
  <c r="AP389" i="13"/>
  <c r="AR389" i="13" s="1"/>
  <c r="AQ387" i="13"/>
  <c r="AP385" i="13"/>
  <c r="AR385" i="13" s="1"/>
  <c r="AP384" i="13"/>
  <c r="AR384" i="13" s="1"/>
  <c r="AQ384" i="13"/>
  <c r="AP228" i="18" l="1"/>
  <c r="AR228" i="18" s="1"/>
  <c r="AQ228" i="18"/>
  <c r="AO229" i="18"/>
  <c r="AY230" i="18"/>
  <c r="AP511" i="13"/>
  <c r="AR511" i="13" s="1"/>
  <c r="AP515" i="13"/>
  <c r="AR515" i="13" s="1"/>
  <c r="AP516" i="13"/>
  <c r="AR516" i="13" s="1"/>
  <c r="AP514" i="13"/>
  <c r="AR514" i="13" s="1"/>
  <c r="AP505" i="13"/>
  <c r="AR505" i="13" s="1"/>
  <c r="AP502" i="13"/>
  <c r="AR502" i="13" s="1"/>
  <c r="AP503" i="13"/>
  <c r="AR503" i="13" s="1"/>
  <c r="AP504" i="13"/>
  <c r="AR504" i="13" s="1"/>
  <c r="AP506" i="13"/>
  <c r="AR506" i="13" s="1"/>
  <c r="AP507" i="13"/>
  <c r="AR507" i="13" s="1"/>
  <c r="AP508" i="13"/>
  <c r="AR508" i="13" s="1"/>
  <c r="AP509" i="13"/>
  <c r="AR509" i="13" s="1"/>
  <c r="AP386" i="13"/>
  <c r="AR386" i="13" s="1"/>
  <c r="AQ398" i="13"/>
  <c r="AQ388" i="13"/>
  <c r="AQ432" i="13"/>
  <c r="AP436" i="13"/>
  <c r="AR436" i="13" s="1"/>
  <c r="AP433" i="13"/>
  <c r="AR433" i="13" s="1"/>
  <c r="AQ442" i="13"/>
  <c r="AQ494" i="13"/>
  <c r="AQ481" i="13"/>
  <c r="AQ480" i="13"/>
  <c r="AQ482" i="13"/>
  <c r="AQ483" i="13"/>
  <c r="AQ484" i="13"/>
  <c r="AQ485" i="13"/>
  <c r="AQ486" i="13"/>
  <c r="AP466" i="13"/>
  <c r="AR466" i="13" s="1"/>
  <c r="AQ473" i="13"/>
  <c r="AQ469" i="13"/>
  <c r="AQ474" i="13"/>
  <c r="AP465" i="13"/>
  <c r="AR465" i="13" s="1"/>
  <c r="AQ458" i="13"/>
  <c r="AQ459" i="13"/>
  <c r="AQ460" i="13"/>
  <c r="AQ461" i="13"/>
  <c r="AQ462" i="13"/>
  <c r="AQ463" i="13"/>
  <c r="AQ464" i="13"/>
  <c r="AQ439" i="13"/>
  <c r="AQ443" i="13"/>
  <c r="AP438" i="13"/>
  <c r="AR438" i="13" s="1"/>
  <c r="AP446" i="13"/>
  <c r="AR446" i="13" s="1"/>
  <c r="AP441" i="13"/>
  <c r="AR441" i="13" s="1"/>
  <c r="AP445" i="13"/>
  <c r="AR445" i="13" s="1"/>
  <c r="AP430" i="13"/>
  <c r="AR430" i="13" s="1"/>
  <c r="AQ431" i="13"/>
  <c r="AP434" i="13"/>
  <c r="AR434" i="13" s="1"/>
  <c r="AQ435" i="13"/>
  <c r="AP440" i="13"/>
  <c r="AR440" i="13" s="1"/>
  <c r="AP444" i="13"/>
  <c r="AR444" i="13" s="1"/>
  <c r="AQ418" i="13"/>
  <c r="AP419" i="13"/>
  <c r="AP422" i="13"/>
  <c r="AQ423" i="13"/>
  <c r="AQ408" i="13"/>
  <c r="AQ424" i="13"/>
  <c r="AP411" i="13"/>
  <c r="AP417" i="13"/>
  <c r="AP421" i="13"/>
  <c r="AP410" i="13"/>
  <c r="AP414" i="13"/>
  <c r="AP415" i="13"/>
  <c r="AP416" i="13"/>
  <c r="AP420" i="13"/>
  <c r="AQ390" i="13"/>
  <c r="AQ391" i="13"/>
  <c r="AQ392" i="13"/>
  <c r="AQ396" i="13"/>
  <c r="AP393" i="13"/>
  <c r="AR393" i="13" s="1"/>
  <c r="AP387" i="13"/>
  <c r="AR387" i="13" s="1"/>
  <c r="AP397" i="13"/>
  <c r="AR397" i="13" s="1"/>
  <c r="AS275" i="13"/>
  <c r="AS300" i="13"/>
  <c r="AS322" i="13"/>
  <c r="AS343" i="13"/>
  <c r="AS367" i="13"/>
  <c r="AS366" i="13"/>
  <c r="AS342" i="13"/>
  <c r="AS274" i="13"/>
  <c r="AS321" i="13"/>
  <c r="AS299" i="13"/>
  <c r="AN374" i="13"/>
  <c r="AQ373" i="13"/>
  <c r="AP373" i="13"/>
  <c r="AO373" i="13"/>
  <c r="AQ372" i="13"/>
  <c r="AP372" i="13"/>
  <c r="AO372" i="13"/>
  <c r="AO371" i="13"/>
  <c r="AQ371" i="13" s="1"/>
  <c r="AO370" i="13"/>
  <c r="AP370" i="13" s="1"/>
  <c r="AQ369" i="13"/>
  <c r="AP369" i="13"/>
  <c r="AO369" i="13"/>
  <c r="AQ368" i="13"/>
  <c r="AP368" i="13"/>
  <c r="AO368" i="13"/>
  <c r="AO367" i="13"/>
  <c r="AQ367" i="13" s="1"/>
  <c r="AO366" i="13"/>
  <c r="AP366" i="13" s="1"/>
  <c r="AQ365" i="13"/>
  <c r="AP365" i="13"/>
  <c r="AO365" i="13"/>
  <c r="AQ364" i="13"/>
  <c r="AP364" i="13"/>
  <c r="AO364" i="13"/>
  <c r="AO363" i="13"/>
  <c r="AQ363" i="13" s="1"/>
  <c r="AO362" i="13"/>
  <c r="AP362" i="13" s="1"/>
  <c r="AQ361" i="13"/>
  <c r="AP361" i="13"/>
  <c r="AO361" i="13"/>
  <c r="AQ360" i="13"/>
  <c r="AP360" i="13"/>
  <c r="AO360" i="13"/>
  <c r="AN352" i="13"/>
  <c r="AO352" i="13"/>
  <c r="AQ352" i="13" s="1"/>
  <c r="AO351" i="13"/>
  <c r="AQ351" i="13" s="1"/>
  <c r="AQ350" i="13"/>
  <c r="AO350" i="13"/>
  <c r="AP350" i="13" s="1"/>
  <c r="AQ349" i="13"/>
  <c r="AP349" i="13"/>
  <c r="AO349" i="13"/>
  <c r="AO348" i="13"/>
  <c r="AQ348" i="13" s="1"/>
  <c r="AO347" i="13"/>
  <c r="AQ347" i="13" s="1"/>
  <c r="AQ346" i="13"/>
  <c r="AO346" i="13"/>
  <c r="AP346" i="13" s="1"/>
  <c r="AQ345" i="13"/>
  <c r="AP345" i="13"/>
  <c r="AO345" i="13"/>
  <c r="AO344" i="13"/>
  <c r="AQ344" i="13" s="1"/>
  <c r="AO343" i="13"/>
  <c r="AQ343" i="13" s="1"/>
  <c r="AQ342" i="13"/>
  <c r="AO342" i="13"/>
  <c r="AP342" i="13" s="1"/>
  <c r="AQ341" i="13"/>
  <c r="AP341" i="13"/>
  <c r="AO341" i="13"/>
  <c r="AO340" i="13"/>
  <c r="AP340" i="13" s="1"/>
  <c r="AO339" i="13"/>
  <c r="AQ339" i="13" s="1"/>
  <c r="AQ338" i="13"/>
  <c r="AO338" i="13"/>
  <c r="AP338" i="13" s="1"/>
  <c r="AQ337" i="13"/>
  <c r="AP337" i="13"/>
  <c r="AO337" i="13"/>
  <c r="AO336" i="13"/>
  <c r="AQ336" i="13" s="1"/>
  <c r="AO315" i="13"/>
  <c r="AN332" i="13"/>
  <c r="AO316" i="13"/>
  <c r="AO317" i="13"/>
  <c r="AO318" i="13"/>
  <c r="AP318" i="13" s="1"/>
  <c r="AO319" i="13"/>
  <c r="AO320" i="13"/>
  <c r="AO321" i="13"/>
  <c r="AP321" i="13" s="1"/>
  <c r="AO322" i="13"/>
  <c r="AQ322" i="13" s="1"/>
  <c r="AO323" i="13"/>
  <c r="AO324" i="13"/>
  <c r="AO325" i="13"/>
  <c r="AO326" i="13"/>
  <c r="AP326" i="13" s="1"/>
  <c r="AO327" i="13"/>
  <c r="AO328" i="13"/>
  <c r="AO329" i="13"/>
  <c r="AP329" i="13" s="1"/>
  <c r="AO330" i="13"/>
  <c r="AQ330" i="13" s="1"/>
  <c r="AO331" i="13"/>
  <c r="AQ331" i="13"/>
  <c r="AP331" i="13"/>
  <c r="AQ329" i="13"/>
  <c r="AQ328" i="13"/>
  <c r="AQ327" i="13"/>
  <c r="AQ326" i="13"/>
  <c r="AQ325" i="13"/>
  <c r="AP325" i="13"/>
  <c r="AP324" i="13"/>
  <c r="AQ323" i="13"/>
  <c r="AQ321" i="13"/>
  <c r="AQ320" i="13"/>
  <c r="AQ319" i="13"/>
  <c r="AQ318" i="13"/>
  <c r="AQ317" i="13"/>
  <c r="AP317" i="13"/>
  <c r="AP316" i="13"/>
  <c r="AQ315" i="13"/>
  <c r="AR301" i="13"/>
  <c r="AR276" i="13"/>
  <c r="AR255" i="13"/>
  <c r="AO295" i="13"/>
  <c r="AP295" i="13" s="1"/>
  <c r="AO296" i="13"/>
  <c r="AO297" i="13"/>
  <c r="AQ297" i="13" s="1"/>
  <c r="AO298" i="13"/>
  <c r="AO299" i="13"/>
  <c r="AO300" i="13"/>
  <c r="AQ300" i="13" s="1"/>
  <c r="AO301" i="13"/>
  <c r="AO302" i="13"/>
  <c r="AO303" i="13"/>
  <c r="AQ303" i="13" s="1"/>
  <c r="AO304" i="13"/>
  <c r="AO305" i="13"/>
  <c r="AQ305" i="13" s="1"/>
  <c r="AO306" i="13"/>
  <c r="AO307" i="13"/>
  <c r="AO308" i="13"/>
  <c r="AQ308" i="13" s="1"/>
  <c r="AO309" i="13"/>
  <c r="AO270" i="13"/>
  <c r="AO271" i="13"/>
  <c r="AO272" i="13"/>
  <c r="AP272" i="13" s="1"/>
  <c r="AO273" i="13"/>
  <c r="AO274" i="13"/>
  <c r="AO275" i="13"/>
  <c r="AO276" i="13"/>
  <c r="AQ276" i="13" s="1"/>
  <c r="AO277" i="13"/>
  <c r="AO278" i="13"/>
  <c r="AO279" i="13"/>
  <c r="AO280" i="13"/>
  <c r="AQ280" i="13" s="1"/>
  <c r="AO281" i="13"/>
  <c r="AO282" i="13"/>
  <c r="AQ282" i="13" s="1"/>
  <c r="AO283" i="13"/>
  <c r="AO284" i="13"/>
  <c r="AQ284" i="13" s="1"/>
  <c r="AO285" i="13"/>
  <c r="AO269" i="13"/>
  <c r="AO294" i="13"/>
  <c r="AQ294" i="13" s="1"/>
  <c r="AN310" i="13"/>
  <c r="AQ309" i="13"/>
  <c r="AQ307" i="13"/>
  <c r="AP307" i="13"/>
  <c r="AQ306" i="13"/>
  <c r="AQ304" i="13"/>
  <c r="AP304" i="13"/>
  <c r="AP303" i="13"/>
  <c r="AQ302" i="13"/>
  <c r="AQ301" i="13"/>
  <c r="AQ299" i="13"/>
  <c r="AP299" i="13"/>
  <c r="AQ298" i="13"/>
  <c r="AP298" i="13"/>
  <c r="AQ296" i="13"/>
  <c r="AQ295" i="13"/>
  <c r="AP294" i="13"/>
  <c r="AN286" i="13"/>
  <c r="AQ285" i="13"/>
  <c r="AP285" i="13"/>
  <c r="AQ283" i="13"/>
  <c r="AP282" i="13"/>
  <c r="AQ281" i="13"/>
  <c r="AP281" i="13"/>
  <c r="AQ279" i="13"/>
  <c r="AQ278" i="13"/>
  <c r="AP278" i="13"/>
  <c r="AQ277" i="13"/>
  <c r="AP277" i="13"/>
  <c r="AQ275" i="13"/>
  <c r="AQ274" i="13"/>
  <c r="AP274" i="13"/>
  <c r="AQ273" i="13"/>
  <c r="AP273" i="13"/>
  <c r="AQ271" i="13"/>
  <c r="AQ270" i="13"/>
  <c r="AP270" i="13"/>
  <c r="AQ269" i="13"/>
  <c r="AP269" i="13"/>
  <c r="AN164" i="13"/>
  <c r="AO230" i="18" l="1"/>
  <c r="AY231" i="18"/>
  <c r="AQ229" i="18"/>
  <c r="AP229" i="18"/>
  <c r="AR229" i="18" s="1"/>
  <c r="AQ362" i="13"/>
  <c r="AQ366" i="13"/>
  <c r="AQ370" i="13"/>
  <c r="AP363" i="13"/>
  <c r="AP367" i="13"/>
  <c r="AP371" i="13"/>
  <c r="AP336" i="13"/>
  <c r="AP344" i="13"/>
  <c r="AP348" i="13"/>
  <c r="AP352" i="13"/>
  <c r="AP339" i="13"/>
  <c r="AQ340" i="13"/>
  <c r="AP343" i="13"/>
  <c r="AP347" i="13"/>
  <c r="AP351" i="13"/>
  <c r="AP322" i="13"/>
  <c r="AP330" i="13"/>
  <c r="AP328" i="13"/>
  <c r="AP320" i="13"/>
  <c r="AP315" i="13"/>
  <c r="AQ316" i="13"/>
  <c r="AP319" i="13"/>
  <c r="AP323" i="13"/>
  <c r="AQ324" i="13"/>
  <c r="AR323" i="13" s="1"/>
  <c r="AP327" i="13"/>
  <c r="AP308" i="13"/>
  <c r="AP297" i="13"/>
  <c r="AP301" i="13"/>
  <c r="AP302" i="13"/>
  <c r="AP306" i="13"/>
  <c r="AP296" i="13"/>
  <c r="AP300" i="13"/>
  <c r="AP305" i="13"/>
  <c r="AP309" i="13"/>
  <c r="AP276" i="13"/>
  <c r="AP280" i="13"/>
  <c r="AP284" i="13"/>
  <c r="AP271" i="13"/>
  <c r="AQ272" i="13"/>
  <c r="AP275" i="13"/>
  <c r="AP279" i="13"/>
  <c r="AP283" i="13"/>
  <c r="AR176" i="13"/>
  <c r="AR257" i="13"/>
  <c r="AP141" i="13"/>
  <c r="AP126" i="13"/>
  <c r="AQ126" i="13"/>
  <c r="AP127" i="13"/>
  <c r="AQ127" i="13"/>
  <c r="AP128" i="13"/>
  <c r="AP129" i="13"/>
  <c r="AP130" i="13"/>
  <c r="AQ130" i="13"/>
  <c r="AP131" i="13"/>
  <c r="AQ131" i="13"/>
  <c r="AP132" i="13"/>
  <c r="AP133" i="13"/>
  <c r="AP134" i="13"/>
  <c r="AQ134" i="13"/>
  <c r="AP135" i="13"/>
  <c r="AQ135" i="13"/>
  <c r="AQ136" i="13"/>
  <c r="AP137" i="13"/>
  <c r="AP138" i="13"/>
  <c r="AQ138" i="13"/>
  <c r="AP139" i="13"/>
  <c r="AQ139" i="13"/>
  <c r="AQ140" i="13"/>
  <c r="AQ125" i="13"/>
  <c r="AP125" i="13"/>
  <c r="AQ147" i="13"/>
  <c r="AQ148" i="13"/>
  <c r="AP150" i="13"/>
  <c r="AP152" i="13"/>
  <c r="AP154" i="13"/>
  <c r="AP155" i="13"/>
  <c r="AP157" i="13"/>
  <c r="AP158" i="13"/>
  <c r="AP160" i="13"/>
  <c r="AP161" i="13"/>
  <c r="AP162" i="13"/>
  <c r="AP163" i="13"/>
  <c r="AQ146" i="13"/>
  <c r="AP146" i="13"/>
  <c r="AO207" i="13"/>
  <c r="AO208" i="13"/>
  <c r="AO209" i="13"/>
  <c r="AO210" i="13"/>
  <c r="AO211" i="13"/>
  <c r="AO212" i="13"/>
  <c r="AO213" i="13"/>
  <c r="AO214" i="13"/>
  <c r="AO215" i="13"/>
  <c r="AO216" i="13"/>
  <c r="AO217" i="13"/>
  <c r="AO218" i="13"/>
  <c r="AO219" i="13"/>
  <c r="AO220" i="13"/>
  <c r="AO221" i="13"/>
  <c r="AO222" i="13"/>
  <c r="AO206" i="13"/>
  <c r="AP207" i="13"/>
  <c r="AQ207" i="13"/>
  <c r="AP208" i="13"/>
  <c r="AQ209" i="13"/>
  <c r="AP209" i="13"/>
  <c r="AP210" i="13"/>
  <c r="AQ210" i="13"/>
  <c r="AP211" i="13"/>
  <c r="AQ211" i="13"/>
  <c r="AP212" i="13"/>
  <c r="AQ213" i="13"/>
  <c r="AP213" i="13"/>
  <c r="AP214" i="13"/>
  <c r="AQ214" i="13"/>
  <c r="AP215" i="13"/>
  <c r="AQ215" i="13"/>
  <c r="AP216" i="13"/>
  <c r="AQ217" i="13"/>
  <c r="AP217" i="13"/>
  <c r="AP218" i="13"/>
  <c r="AQ218" i="13"/>
  <c r="AP219" i="13"/>
  <c r="AQ219" i="13"/>
  <c r="AP220" i="13"/>
  <c r="AQ221" i="13"/>
  <c r="AP221" i="13"/>
  <c r="AP222" i="13"/>
  <c r="AQ222" i="13"/>
  <c r="AQ206" i="13"/>
  <c r="AO187" i="13"/>
  <c r="AO188" i="13"/>
  <c r="AO189" i="13"/>
  <c r="AO190" i="13"/>
  <c r="AP190" i="13" s="1"/>
  <c r="AO191" i="13"/>
  <c r="AO192" i="13"/>
  <c r="AO193" i="13"/>
  <c r="AO194" i="13"/>
  <c r="AP194" i="13" s="1"/>
  <c r="AO195" i="13"/>
  <c r="AO196" i="13"/>
  <c r="AO197" i="13"/>
  <c r="AO198" i="13"/>
  <c r="AP198" i="13" s="1"/>
  <c r="AO199" i="13"/>
  <c r="AO200" i="13"/>
  <c r="AO201" i="13"/>
  <c r="AO202" i="13"/>
  <c r="AP202" i="13" s="1"/>
  <c r="AO186" i="13"/>
  <c r="AP187" i="13"/>
  <c r="AQ187" i="13"/>
  <c r="AP188" i="13"/>
  <c r="AQ188" i="13"/>
  <c r="AQ189" i="13"/>
  <c r="AP191" i="13"/>
  <c r="AQ191" i="13"/>
  <c r="AP192" i="13"/>
  <c r="AQ192" i="13"/>
  <c r="AP193" i="13"/>
  <c r="AP195" i="13"/>
  <c r="AQ195" i="13"/>
  <c r="AP196" i="13"/>
  <c r="AQ196" i="13"/>
  <c r="AP197" i="13"/>
  <c r="AP199" i="13"/>
  <c r="AQ199" i="13"/>
  <c r="AP200" i="13"/>
  <c r="AQ200" i="13"/>
  <c r="AP201" i="13"/>
  <c r="AQ186" i="13"/>
  <c r="AO249" i="13"/>
  <c r="AQ249" i="13" s="1"/>
  <c r="AO250" i="13"/>
  <c r="AQ250" i="13" s="1"/>
  <c r="AO251" i="13"/>
  <c r="AQ251" i="13" s="1"/>
  <c r="AO252" i="13"/>
  <c r="AQ252" i="13" s="1"/>
  <c r="AO253" i="13"/>
  <c r="AQ253" i="13" s="1"/>
  <c r="AO254" i="13"/>
  <c r="AP254" i="13" s="1"/>
  <c r="AO255" i="13"/>
  <c r="AQ255" i="13" s="1"/>
  <c r="AO256" i="13"/>
  <c r="AQ256" i="13" s="1"/>
  <c r="AO257" i="13"/>
  <c r="AQ257" i="13" s="1"/>
  <c r="AO258" i="13"/>
  <c r="AP258" i="13" s="1"/>
  <c r="AO259" i="13"/>
  <c r="AQ259" i="13" s="1"/>
  <c r="AO260" i="13"/>
  <c r="AQ260" i="13" s="1"/>
  <c r="AO261" i="13"/>
  <c r="AQ261" i="13" s="1"/>
  <c r="AO262" i="13"/>
  <c r="AP262" i="13" s="1"/>
  <c r="AO263" i="13"/>
  <c r="AQ263" i="13" s="1"/>
  <c r="AO264" i="13"/>
  <c r="AP264" i="13" s="1"/>
  <c r="AO248" i="13"/>
  <c r="AQ248" i="13" s="1"/>
  <c r="AP250" i="13"/>
  <c r="AQ228" i="13"/>
  <c r="AQ229" i="13"/>
  <c r="AQ230" i="13"/>
  <c r="AQ231" i="13"/>
  <c r="AQ232" i="13"/>
  <c r="AQ233" i="13"/>
  <c r="AQ234" i="13"/>
  <c r="AQ235" i="13"/>
  <c r="AQ236" i="13"/>
  <c r="AQ237" i="13"/>
  <c r="AQ238" i="13"/>
  <c r="AQ239" i="13"/>
  <c r="AQ240" i="13"/>
  <c r="AQ241" i="13"/>
  <c r="AQ242" i="13"/>
  <c r="AQ243" i="13"/>
  <c r="AQ227" i="13"/>
  <c r="AO228" i="13"/>
  <c r="AP228" i="13" s="1"/>
  <c r="AO229" i="13"/>
  <c r="AP229" i="13" s="1"/>
  <c r="AO230" i="13"/>
  <c r="AP230" i="13" s="1"/>
  <c r="AO231" i="13"/>
  <c r="AO232" i="13"/>
  <c r="AP232" i="13" s="1"/>
  <c r="AO233" i="13"/>
  <c r="AP233" i="13" s="1"/>
  <c r="AO234" i="13"/>
  <c r="AP234" i="13" s="1"/>
  <c r="AO235" i="13"/>
  <c r="AP235" i="13" s="1"/>
  <c r="AO236" i="13"/>
  <c r="AO237" i="13"/>
  <c r="AP237" i="13" s="1"/>
  <c r="AO238" i="13"/>
  <c r="AP238" i="13" s="1"/>
  <c r="AO239" i="13"/>
  <c r="AO240" i="13"/>
  <c r="AP240" i="13" s="1"/>
  <c r="AO241" i="13"/>
  <c r="AP241" i="13" s="1"/>
  <c r="AO242" i="13"/>
  <c r="AP242" i="13" s="1"/>
  <c r="AO243" i="13"/>
  <c r="AO227" i="13"/>
  <c r="AP227" i="13" s="1"/>
  <c r="AR94" i="13"/>
  <c r="AR113" i="13"/>
  <c r="AU134" i="13"/>
  <c r="AU135" i="13"/>
  <c r="AU136" i="13"/>
  <c r="AU137" i="13"/>
  <c r="AU138" i="13"/>
  <c r="AU139" i="13"/>
  <c r="AU140" i="13"/>
  <c r="AU133" i="13"/>
  <c r="AT134" i="13"/>
  <c r="AT135" i="13"/>
  <c r="AT136" i="13"/>
  <c r="AT137" i="13"/>
  <c r="AT138" i="13"/>
  <c r="AT139" i="13"/>
  <c r="AT140" i="13"/>
  <c r="AT133" i="13"/>
  <c r="AS235" i="13"/>
  <c r="AS133" i="13"/>
  <c r="AR154" i="13"/>
  <c r="AN265" i="13"/>
  <c r="AP261" i="13"/>
  <c r="AN244" i="13"/>
  <c r="AP243" i="13"/>
  <c r="AP239" i="13"/>
  <c r="AP236" i="13"/>
  <c r="AP231" i="13"/>
  <c r="AN223" i="13"/>
  <c r="AN203" i="13"/>
  <c r="AN82" i="13"/>
  <c r="AN183" i="13"/>
  <c r="AQ182" i="13"/>
  <c r="AP182" i="13"/>
  <c r="AO182" i="13"/>
  <c r="AQ181" i="13"/>
  <c r="AO181" i="13"/>
  <c r="AP181" i="13" s="1"/>
  <c r="AQ180" i="13"/>
  <c r="AP180" i="13"/>
  <c r="AO180" i="13"/>
  <c r="AQ179" i="13"/>
  <c r="AO179" i="13"/>
  <c r="AP179" i="13" s="1"/>
  <c r="AQ178" i="13"/>
  <c r="AP178" i="13"/>
  <c r="AO178" i="13"/>
  <c r="AQ177" i="13"/>
  <c r="AO177" i="13"/>
  <c r="AP177" i="13" s="1"/>
  <c r="AQ176" i="13"/>
  <c r="AP176" i="13"/>
  <c r="AO176" i="13"/>
  <c r="AQ175" i="13"/>
  <c r="AP175" i="13"/>
  <c r="AQ174" i="13"/>
  <c r="AP174" i="13"/>
  <c r="AO174" i="13"/>
  <c r="AQ173" i="13"/>
  <c r="AO173" i="13"/>
  <c r="AP173" i="13" s="1"/>
  <c r="AQ172" i="13"/>
  <c r="AP172" i="13"/>
  <c r="AO172" i="13"/>
  <c r="AQ171" i="13"/>
  <c r="AO171" i="13"/>
  <c r="AP171" i="13" s="1"/>
  <c r="AQ170" i="13"/>
  <c r="AP170" i="13"/>
  <c r="AO170" i="13"/>
  <c r="AQ169" i="13"/>
  <c r="AO169" i="13"/>
  <c r="AP169" i="13" s="1"/>
  <c r="AQ168" i="13"/>
  <c r="AP168" i="13"/>
  <c r="AO168" i="13"/>
  <c r="AQ150" i="13"/>
  <c r="AQ163" i="13"/>
  <c r="AQ162" i="13"/>
  <c r="AQ161" i="13"/>
  <c r="AQ160" i="13"/>
  <c r="AQ159" i="13"/>
  <c r="AP159" i="13"/>
  <c r="AQ158" i="13"/>
  <c r="AQ157" i="13"/>
  <c r="AQ156" i="13"/>
  <c r="AP156" i="13"/>
  <c r="AQ155" i="13"/>
  <c r="AQ154" i="13"/>
  <c r="AQ153" i="13"/>
  <c r="AP153" i="13"/>
  <c r="AQ152" i="13"/>
  <c r="AQ151" i="13"/>
  <c r="AP151" i="13"/>
  <c r="AQ149" i="13"/>
  <c r="AP149" i="13"/>
  <c r="AQ87" i="13"/>
  <c r="AQ88" i="13"/>
  <c r="AQ89" i="13"/>
  <c r="AQ90" i="13"/>
  <c r="AQ91" i="13"/>
  <c r="AQ92" i="13"/>
  <c r="AQ93" i="13"/>
  <c r="AQ94" i="13"/>
  <c r="AQ95" i="13"/>
  <c r="AQ96" i="13"/>
  <c r="AQ97" i="13"/>
  <c r="AQ98" i="13"/>
  <c r="AQ99" i="13"/>
  <c r="AQ100" i="13"/>
  <c r="AQ101" i="13"/>
  <c r="AQ86" i="13"/>
  <c r="AQ106" i="13"/>
  <c r="AQ107" i="13"/>
  <c r="AQ108" i="13"/>
  <c r="AQ109" i="13"/>
  <c r="AQ110" i="13"/>
  <c r="AQ111" i="13"/>
  <c r="AQ112" i="13"/>
  <c r="AQ113" i="13"/>
  <c r="AQ114" i="13"/>
  <c r="AQ115" i="13"/>
  <c r="AQ116" i="13"/>
  <c r="AQ117" i="13"/>
  <c r="AQ118" i="13"/>
  <c r="AQ119" i="13"/>
  <c r="AQ120" i="13"/>
  <c r="AQ121" i="13"/>
  <c r="AN142" i="13"/>
  <c r="AQ105" i="13"/>
  <c r="AN122" i="13"/>
  <c r="AN102" i="13"/>
  <c r="AP121" i="13"/>
  <c r="AP120" i="13"/>
  <c r="AP119" i="13"/>
  <c r="AP118" i="13"/>
  <c r="AP117" i="13"/>
  <c r="AP116" i="13"/>
  <c r="AP115" i="13"/>
  <c r="AP114" i="13"/>
  <c r="AP113" i="13"/>
  <c r="AP112" i="13"/>
  <c r="AP111" i="13"/>
  <c r="AP110" i="13"/>
  <c r="AP109" i="13"/>
  <c r="AP108" i="13"/>
  <c r="AP107" i="13"/>
  <c r="AP106" i="13"/>
  <c r="AP105" i="13"/>
  <c r="AP90" i="13"/>
  <c r="AP99" i="13"/>
  <c r="AP100" i="13"/>
  <c r="AP101" i="13"/>
  <c r="AP98" i="13"/>
  <c r="AP97" i="13"/>
  <c r="AP96" i="13"/>
  <c r="AP95" i="13"/>
  <c r="AP94" i="13"/>
  <c r="AP93" i="13"/>
  <c r="AP92" i="13"/>
  <c r="AP91" i="13"/>
  <c r="AP89" i="13"/>
  <c r="AP88" i="13"/>
  <c r="AP87" i="13"/>
  <c r="AP86" i="13"/>
  <c r="AP70" i="13"/>
  <c r="AP71" i="13"/>
  <c r="AP72" i="13"/>
  <c r="AP73" i="13"/>
  <c r="AP74" i="13"/>
  <c r="AP75" i="13"/>
  <c r="AP76" i="13"/>
  <c r="AP77" i="13"/>
  <c r="AP78" i="13"/>
  <c r="AP79" i="13"/>
  <c r="AP80" i="13"/>
  <c r="AP81" i="13"/>
  <c r="AP69" i="13"/>
  <c r="AU4" i="13"/>
  <c r="AU5" i="13"/>
  <c r="AU6" i="13"/>
  <c r="AU7" i="13"/>
  <c r="AU8" i="13"/>
  <c r="AU9" i="13"/>
  <c r="AU10" i="13"/>
  <c r="AU11" i="13"/>
  <c r="AU12" i="13"/>
  <c r="AU13" i="13"/>
  <c r="AU14" i="13"/>
  <c r="AU15" i="13"/>
  <c r="AU16" i="13"/>
  <c r="AU17" i="13"/>
  <c r="AU18" i="13"/>
  <c r="AU19" i="13"/>
  <c r="AU20" i="13"/>
  <c r="AU3" i="13"/>
  <c r="AQ20" i="13"/>
  <c r="AR20" i="13"/>
  <c r="AT20" i="13" s="1"/>
  <c r="AS20" i="13"/>
  <c r="AQ3" i="13"/>
  <c r="AS19" i="13"/>
  <c r="AQ19" i="13"/>
  <c r="AR19" i="13" s="1"/>
  <c r="AT19" i="13" s="1"/>
  <c r="AS18" i="13"/>
  <c r="AQ18" i="13"/>
  <c r="AR18" i="13" s="1"/>
  <c r="AT18" i="13" s="1"/>
  <c r="AS17" i="13"/>
  <c r="AQ17" i="13"/>
  <c r="AR17" i="13" s="1"/>
  <c r="AT17" i="13" s="1"/>
  <c r="AS16" i="13"/>
  <c r="AQ16" i="13"/>
  <c r="AR16" i="13" s="1"/>
  <c r="AT16" i="13" s="1"/>
  <c r="AS15" i="13"/>
  <c r="AQ15" i="13"/>
  <c r="AR15" i="13" s="1"/>
  <c r="AT15" i="13" s="1"/>
  <c r="AS14" i="13"/>
  <c r="AQ14" i="13"/>
  <c r="AR14" i="13" s="1"/>
  <c r="AT14" i="13" s="1"/>
  <c r="AS13" i="13"/>
  <c r="AQ13" i="13"/>
  <c r="AR13" i="13" s="1"/>
  <c r="AT13" i="13" s="1"/>
  <c r="AS12" i="13"/>
  <c r="AQ12" i="13"/>
  <c r="AR12" i="13" s="1"/>
  <c r="AT12" i="13" s="1"/>
  <c r="AS11" i="13"/>
  <c r="AQ11" i="13"/>
  <c r="AR11" i="13" s="1"/>
  <c r="AT11" i="13" s="1"/>
  <c r="AS10" i="13"/>
  <c r="AQ10" i="13"/>
  <c r="AR10" i="13" s="1"/>
  <c r="AT10" i="13" s="1"/>
  <c r="AS9" i="13"/>
  <c r="AQ9" i="13"/>
  <c r="AR9" i="13" s="1"/>
  <c r="AT9" i="13" s="1"/>
  <c r="AS8" i="13"/>
  <c r="AQ8" i="13"/>
  <c r="AR8" i="13" s="1"/>
  <c r="AT8" i="13" s="1"/>
  <c r="AS7" i="13"/>
  <c r="AQ7" i="13"/>
  <c r="AR7" i="13" s="1"/>
  <c r="AT7" i="13" s="1"/>
  <c r="AS6" i="13"/>
  <c r="AQ6" i="13"/>
  <c r="AR6" i="13" s="1"/>
  <c r="AT6" i="13" s="1"/>
  <c r="AS5" i="13"/>
  <c r="AQ5" i="13"/>
  <c r="AR5" i="13" s="1"/>
  <c r="AT5" i="13" s="1"/>
  <c r="AS4" i="13"/>
  <c r="AQ4" i="13"/>
  <c r="AR4" i="13" s="1"/>
  <c r="AT4" i="13" s="1"/>
  <c r="AS3" i="13"/>
  <c r="AR3" i="13"/>
  <c r="AT3" i="13" s="1"/>
  <c r="AT48" i="13"/>
  <c r="AT49" i="13"/>
  <c r="AT50" i="13"/>
  <c r="AT51" i="13"/>
  <c r="AT52" i="13"/>
  <c r="AT53" i="13"/>
  <c r="AT54" i="13"/>
  <c r="AT55" i="13"/>
  <c r="AT56" i="13"/>
  <c r="AT57" i="13"/>
  <c r="AT58" i="13"/>
  <c r="AT59" i="13"/>
  <c r="AT60" i="13"/>
  <c r="AT61" i="13"/>
  <c r="AT62" i="13"/>
  <c r="AT63" i="13"/>
  <c r="AT64" i="13"/>
  <c r="AT47" i="13"/>
  <c r="AS48" i="13"/>
  <c r="AS49" i="13"/>
  <c r="AS50" i="13"/>
  <c r="AS51" i="13"/>
  <c r="AS52" i="13"/>
  <c r="AS53" i="13"/>
  <c r="AS54" i="13"/>
  <c r="AS55" i="13"/>
  <c r="AS56" i="13"/>
  <c r="AS57" i="13"/>
  <c r="AS58" i="13"/>
  <c r="AS59" i="13"/>
  <c r="AS60" i="13"/>
  <c r="AS61" i="13"/>
  <c r="AS62" i="13"/>
  <c r="AS63" i="13"/>
  <c r="AS47" i="13"/>
  <c r="AR48" i="13"/>
  <c r="AR49" i="13"/>
  <c r="AR50" i="13"/>
  <c r="AR51" i="13"/>
  <c r="AR52" i="13"/>
  <c r="AR53" i="13"/>
  <c r="AR54" i="13"/>
  <c r="AR55" i="13"/>
  <c r="AR56" i="13"/>
  <c r="AR57" i="13"/>
  <c r="AR58" i="13"/>
  <c r="AR59" i="13"/>
  <c r="AR60" i="13"/>
  <c r="AR61" i="13"/>
  <c r="AR62" i="13"/>
  <c r="AR63" i="13"/>
  <c r="AR47" i="13"/>
  <c r="AQ48" i="13"/>
  <c r="AQ49" i="13"/>
  <c r="AQ50" i="13"/>
  <c r="AQ51" i="13"/>
  <c r="AQ52" i="13"/>
  <c r="AQ53" i="13"/>
  <c r="AQ54" i="13"/>
  <c r="AQ55" i="13"/>
  <c r="AQ56" i="13"/>
  <c r="AQ57" i="13"/>
  <c r="AQ58" i="13"/>
  <c r="AQ59" i="13"/>
  <c r="AQ60" i="13"/>
  <c r="AQ61" i="13"/>
  <c r="AQ62" i="13"/>
  <c r="AQ63" i="13"/>
  <c r="AO47" i="13"/>
  <c r="AQ47" i="13"/>
  <c r="AO64" i="13"/>
  <c r="AP64" i="13" s="1"/>
  <c r="AO63" i="13"/>
  <c r="AP63" i="13" s="1"/>
  <c r="AO62" i="13"/>
  <c r="AP62" i="13" s="1"/>
  <c r="AO61" i="13"/>
  <c r="AP61" i="13" s="1"/>
  <c r="AO60" i="13"/>
  <c r="AP60" i="13" s="1"/>
  <c r="AO59" i="13"/>
  <c r="AP59" i="13" s="1"/>
  <c r="AO58" i="13"/>
  <c r="AP58" i="13" s="1"/>
  <c r="AO57" i="13"/>
  <c r="AP57" i="13" s="1"/>
  <c r="AO56" i="13"/>
  <c r="AP56" i="13" s="1"/>
  <c r="AO55" i="13"/>
  <c r="AP55" i="13" s="1"/>
  <c r="AO54" i="13"/>
  <c r="AP54" i="13" s="1"/>
  <c r="AO53" i="13"/>
  <c r="AP53" i="13" s="1"/>
  <c r="AO52" i="13"/>
  <c r="AP52" i="13" s="1"/>
  <c r="AO51" i="13"/>
  <c r="AP51" i="13" s="1"/>
  <c r="AO50" i="13"/>
  <c r="AP50" i="13" s="1"/>
  <c r="AO49" i="13"/>
  <c r="AP49" i="13" s="1"/>
  <c r="AO48" i="13"/>
  <c r="AP48" i="13" s="1"/>
  <c r="AP47" i="13"/>
  <c r="AQ26" i="13"/>
  <c r="AR27" i="13"/>
  <c r="AR28" i="13"/>
  <c r="AR29" i="13"/>
  <c r="AR30" i="13"/>
  <c r="AR31" i="13"/>
  <c r="AR32" i="13"/>
  <c r="AR33" i="13"/>
  <c r="AR34" i="13"/>
  <c r="AR35" i="13"/>
  <c r="AR36" i="13"/>
  <c r="AR37" i="13"/>
  <c r="AR38" i="13"/>
  <c r="AR39" i="13"/>
  <c r="AR40" i="13"/>
  <c r="AR41" i="13"/>
  <c r="AR26" i="13"/>
  <c r="AQ27" i="13"/>
  <c r="AQ28" i="13"/>
  <c r="AQ29" i="13"/>
  <c r="AQ30" i="13"/>
  <c r="AQ31" i="13"/>
  <c r="AQ32" i="13"/>
  <c r="AQ33" i="13"/>
  <c r="AQ34" i="13"/>
  <c r="AQ35" i="13"/>
  <c r="AQ36" i="13"/>
  <c r="AQ37" i="13"/>
  <c r="AQ38" i="13"/>
  <c r="AQ39" i="13"/>
  <c r="AQ40" i="13"/>
  <c r="AQ41" i="13"/>
  <c r="AO35" i="13"/>
  <c r="AP35" i="13" s="1"/>
  <c r="AO34" i="13"/>
  <c r="AO33" i="13"/>
  <c r="AO32" i="13"/>
  <c r="AP32" i="13" s="1"/>
  <c r="AO31" i="13"/>
  <c r="AP31" i="13" s="1"/>
  <c r="AO30" i="13"/>
  <c r="AO29" i="13"/>
  <c r="AO28" i="13"/>
  <c r="AO27" i="13"/>
  <c r="AO38" i="13" s="1"/>
  <c r="AP38" i="13" s="1"/>
  <c r="AO26" i="13"/>
  <c r="AO37" i="13" s="1"/>
  <c r="AP37" i="13" s="1"/>
  <c r="AO39" i="13"/>
  <c r="AP39" i="13" s="1"/>
  <c r="AO40" i="13"/>
  <c r="AO41" i="13"/>
  <c r="AO36" i="13"/>
  <c r="AP36" i="13" s="1"/>
  <c r="AP27" i="13"/>
  <c r="AP26" i="13"/>
  <c r="AP41" i="13"/>
  <c r="AP40" i="13"/>
  <c r="AP34" i="13"/>
  <c r="AP33" i="13"/>
  <c r="AP30" i="13"/>
  <c r="AP29" i="13"/>
  <c r="AP28" i="13"/>
  <c r="AO4" i="13"/>
  <c r="AP4" i="13"/>
  <c r="AO5" i="13"/>
  <c r="AP5" i="13"/>
  <c r="AO6" i="13"/>
  <c r="AP6" i="13"/>
  <c r="AO7" i="13"/>
  <c r="AP7" i="13"/>
  <c r="AO8" i="13"/>
  <c r="AP8" i="13"/>
  <c r="AO9" i="13"/>
  <c r="AP9" i="13"/>
  <c r="AO10" i="13"/>
  <c r="AP10" i="13"/>
  <c r="AO11" i="13"/>
  <c r="AP11" i="13"/>
  <c r="AO12" i="13"/>
  <c r="AP12" i="13"/>
  <c r="AO13" i="13"/>
  <c r="AP13" i="13"/>
  <c r="AO14" i="13"/>
  <c r="AP14" i="13"/>
  <c r="AO15" i="13"/>
  <c r="AP15" i="13"/>
  <c r="AO16" i="13"/>
  <c r="AP16" i="13"/>
  <c r="AO17" i="13"/>
  <c r="AP17" i="13"/>
  <c r="AO18" i="13"/>
  <c r="AP18" i="13"/>
  <c r="AO19" i="13"/>
  <c r="AP19" i="13"/>
  <c r="AO20" i="13"/>
  <c r="AP20" i="13"/>
  <c r="AP3" i="13"/>
  <c r="AO3" i="13"/>
  <c r="AY232" i="18" l="1"/>
  <c r="AO231" i="18"/>
  <c r="AQ230" i="18"/>
  <c r="AP230" i="18"/>
  <c r="AR230" i="18" s="1"/>
  <c r="AP255" i="13"/>
  <c r="AP259" i="13"/>
  <c r="AP251" i="13"/>
  <c r="AP263" i="13"/>
  <c r="AQ141" i="13"/>
  <c r="AQ132" i="13"/>
  <c r="AQ128" i="13"/>
  <c r="AP140" i="13"/>
  <c r="AQ137" i="13"/>
  <c r="AP136" i="13"/>
  <c r="AQ133" i="13"/>
  <c r="AR133" i="13" s="1"/>
  <c r="AQ129" i="13"/>
  <c r="AP148" i="13"/>
  <c r="AP147" i="13"/>
  <c r="AQ220" i="13"/>
  <c r="AQ216" i="13"/>
  <c r="AQ212" i="13"/>
  <c r="AQ208" i="13"/>
  <c r="AP206" i="13"/>
  <c r="AQ201" i="13"/>
  <c r="AQ197" i="13"/>
  <c r="AQ193" i="13"/>
  <c r="AQ202" i="13"/>
  <c r="AQ198" i="13"/>
  <c r="AQ194" i="13"/>
  <c r="AR194" i="13" s="1"/>
  <c r="AQ190" i="13"/>
  <c r="AP189" i="13"/>
  <c r="AP186" i="13"/>
  <c r="AP248" i="13"/>
  <c r="AP252" i="13"/>
  <c r="AP257" i="13"/>
  <c r="AP249" i="13"/>
  <c r="AP253" i="13"/>
  <c r="AP260" i="13"/>
  <c r="AQ264" i="13"/>
  <c r="AP256" i="13"/>
  <c r="AQ262" i="13"/>
  <c r="AQ258" i="13"/>
  <c r="AQ254" i="13"/>
  <c r="AR235" i="13"/>
  <c r="AP231" i="18" l="1"/>
  <c r="AR231" i="18" s="1"/>
  <c r="AQ231" i="18"/>
  <c r="AY233" i="18"/>
  <c r="AO232" i="18"/>
  <c r="AR214" i="13"/>
  <c r="AP232" i="18" l="1"/>
  <c r="AR232" i="18" s="1"/>
  <c r="AQ232" i="18"/>
  <c r="AY234" i="18"/>
  <c r="AO233" i="18"/>
  <c r="AP233" i="18" l="1"/>
  <c r="AR233" i="18" s="1"/>
  <c r="AQ233" i="18"/>
  <c r="AO234" i="18"/>
  <c r="AY235" i="18"/>
  <c r="AO235" i="18" s="1"/>
  <c r="AP235" i="18" l="1"/>
  <c r="AQ235" i="18"/>
  <c r="AQ234" i="18"/>
  <c r="AP234" i="18"/>
  <c r="AR234" i="18" s="1"/>
  <c r="AR235" i="18" l="1"/>
  <c r="AS235" i="18"/>
  <c r="AP41" i="12" l="1"/>
  <c r="AQ41" i="12"/>
  <c r="AP42" i="12"/>
  <c r="AQ42" i="12" s="1"/>
  <c r="AP43" i="12"/>
  <c r="AQ43" i="12"/>
  <c r="AP44" i="12"/>
  <c r="AQ44" i="12" s="1"/>
  <c r="AP45" i="12"/>
  <c r="AQ45" i="12"/>
  <c r="AP46" i="12"/>
  <c r="AQ46" i="12" s="1"/>
  <c r="AP47" i="12"/>
  <c r="AQ47" i="12"/>
  <c r="AP48" i="12"/>
  <c r="AQ48" i="12" s="1"/>
  <c r="AP49" i="12"/>
  <c r="AQ49" i="12"/>
  <c r="AP50" i="12"/>
  <c r="AQ50" i="12" s="1"/>
  <c r="AP51" i="12"/>
  <c r="AQ51" i="12"/>
  <c r="AP52" i="12"/>
  <c r="AQ52" i="12" s="1"/>
  <c r="AP53" i="12"/>
  <c r="AQ53" i="12"/>
  <c r="AP54" i="12"/>
  <c r="AQ54" i="12" s="1"/>
  <c r="AP55" i="12"/>
  <c r="AQ55" i="12"/>
  <c r="AP56" i="12"/>
  <c r="AQ56" i="12" s="1"/>
  <c r="AP57" i="12"/>
  <c r="AQ57" i="12"/>
  <c r="AP58" i="12"/>
  <c r="AQ58" i="12" s="1"/>
  <c r="AP59" i="12"/>
  <c r="AQ59" i="12"/>
  <c r="AP60" i="12"/>
  <c r="AQ60" i="12" s="1"/>
  <c r="AP61" i="12"/>
  <c r="AQ61" i="12"/>
  <c r="AP62" i="12"/>
  <c r="AQ62" i="12" s="1"/>
  <c r="AP63" i="12"/>
  <c r="AQ63" i="12"/>
  <c r="AP64" i="12"/>
  <c r="AQ64" i="12" s="1"/>
  <c r="AP65" i="12"/>
  <c r="AQ65" i="12"/>
  <c r="AP66" i="12"/>
  <c r="AQ66" i="12" s="1"/>
  <c r="AP67" i="12"/>
  <c r="AQ67" i="12"/>
  <c r="AP68" i="12"/>
  <c r="AQ68" i="12" s="1"/>
  <c r="AP69" i="12"/>
  <c r="AQ69" i="12"/>
  <c r="AP70" i="12"/>
  <c r="AQ70" i="12" s="1"/>
  <c r="AP71" i="12"/>
  <c r="AQ71" i="12"/>
  <c r="AP72" i="12"/>
  <c r="AQ72" i="12" s="1"/>
  <c r="AP73" i="12"/>
  <c r="AQ73" i="12"/>
  <c r="AP74" i="12"/>
  <c r="AQ74" i="12" s="1"/>
  <c r="AP75" i="12"/>
  <c r="AQ75" i="12"/>
  <c r="AP76" i="12"/>
  <c r="AQ76" i="12" s="1"/>
  <c r="AP77" i="12"/>
  <c r="AQ77" i="12"/>
  <c r="AP78" i="12"/>
  <c r="AQ78" i="12" s="1"/>
  <c r="AP79" i="12"/>
  <c r="AQ79" i="12"/>
  <c r="AP80" i="12"/>
  <c r="AQ80" i="12" s="1"/>
  <c r="AP81" i="12"/>
  <c r="AQ81" i="12"/>
  <c r="AP82" i="12"/>
  <c r="AQ82" i="12" s="1"/>
  <c r="AP83" i="12"/>
  <c r="AQ83" i="12"/>
  <c r="AP84" i="12"/>
  <c r="AQ84" i="12" s="1"/>
  <c r="AP85" i="12"/>
  <c r="AQ85" i="12"/>
  <c r="AP86" i="12"/>
  <c r="AQ86" i="12" s="1"/>
  <c r="AP87" i="12"/>
  <c r="AQ87" i="12"/>
  <c r="AP88" i="12"/>
  <c r="AQ88" i="12" s="1"/>
  <c r="AP89" i="12"/>
  <c r="AQ89" i="12"/>
  <c r="AP90" i="12"/>
  <c r="AQ90" i="12" s="1"/>
  <c r="AQ4" i="12"/>
  <c r="AQ5" i="12"/>
  <c r="AQ6" i="12"/>
  <c r="AQ7" i="12"/>
  <c r="AQ8" i="12"/>
  <c r="AQ11" i="12"/>
  <c r="AQ12" i="12"/>
  <c r="AQ13" i="12"/>
  <c r="AQ20" i="12"/>
  <c r="AQ21" i="12"/>
  <c r="AQ22" i="12"/>
  <c r="AQ23" i="12"/>
  <c r="AQ24" i="12"/>
  <c r="AQ25" i="12"/>
  <c r="AQ26" i="12"/>
  <c r="AQ27" i="12"/>
  <c r="AQ28" i="12"/>
  <c r="AQ29" i="12"/>
  <c r="AQ30" i="12"/>
  <c r="AQ31" i="12"/>
  <c r="AQ32" i="12"/>
  <c r="AQ33" i="12"/>
  <c r="AQ34" i="12"/>
  <c r="AQ35" i="12"/>
  <c r="AQ36" i="12"/>
  <c r="AQ37" i="12"/>
  <c r="AQ38" i="12"/>
  <c r="AQ39" i="12"/>
  <c r="AQ40" i="12"/>
  <c r="AQ3" i="12"/>
  <c r="AP6" i="12"/>
  <c r="AP7" i="12"/>
  <c r="AP8" i="12"/>
  <c r="AP11" i="12"/>
  <c r="AP12" i="12"/>
  <c r="AP13" i="12"/>
  <c r="AP20" i="12"/>
  <c r="AP21" i="12"/>
  <c r="AP22" i="12"/>
  <c r="AP23" i="12"/>
  <c r="AP24" i="12"/>
  <c r="AP25" i="12"/>
  <c r="AP26" i="12"/>
  <c r="AP27" i="12"/>
  <c r="AP28" i="12"/>
  <c r="AP29" i="12"/>
  <c r="AP30" i="12"/>
  <c r="AP31" i="12"/>
  <c r="AP32" i="12"/>
  <c r="AP33" i="12"/>
  <c r="AP34" i="12"/>
  <c r="AP35" i="12"/>
  <c r="AP36" i="12"/>
  <c r="AP37" i="12"/>
  <c r="AP38" i="12"/>
  <c r="AP39" i="12"/>
  <c r="AP40" i="12"/>
  <c r="AP5" i="12"/>
  <c r="AP4" i="12"/>
  <c r="AP3" i="12"/>
  <c r="AN4" i="12"/>
  <c r="AN5" i="12"/>
  <c r="AN6" i="12"/>
  <c r="AN7" i="12"/>
  <c r="AN8" i="12"/>
  <c r="AN9" i="12"/>
  <c r="AP9" i="12" s="1"/>
  <c r="AQ9" i="12" s="1"/>
  <c r="AN10" i="12"/>
  <c r="AP10" i="12" s="1"/>
  <c r="AQ10" i="12" s="1"/>
  <c r="AN11" i="12"/>
  <c r="AN12" i="12"/>
  <c r="AN13" i="12"/>
  <c r="AN14" i="12"/>
  <c r="AP14" i="12" s="1"/>
  <c r="AQ14" i="12" s="1"/>
  <c r="AN15" i="12"/>
  <c r="AP15" i="12" s="1"/>
  <c r="AQ15" i="12" s="1"/>
  <c r="AN16" i="12"/>
  <c r="AP16" i="12" s="1"/>
  <c r="AQ16" i="12" s="1"/>
  <c r="AN17" i="12"/>
  <c r="AP17" i="12" s="1"/>
  <c r="AQ17" i="12" s="1"/>
  <c r="AN18" i="12"/>
  <c r="AP18" i="12" s="1"/>
  <c r="AQ18" i="12" s="1"/>
  <c r="AN19" i="12"/>
  <c r="AP19" i="12" s="1"/>
  <c r="AQ19" i="12" s="1"/>
  <c r="AN20" i="12"/>
  <c r="AN21" i="12"/>
  <c r="AN22" i="12"/>
  <c r="AN23" i="12"/>
  <c r="AN24" i="12"/>
  <c r="AN25" i="12"/>
  <c r="AN26" i="12"/>
  <c r="AN27" i="12"/>
  <c r="AN28" i="12"/>
  <c r="AN29" i="12"/>
  <c r="AN30" i="12"/>
  <c r="AN31" i="12"/>
  <c r="AN32" i="12"/>
  <c r="AN33" i="12"/>
  <c r="AN34" i="12"/>
  <c r="AN35" i="12"/>
  <c r="AN36" i="12"/>
  <c r="AN37" i="12"/>
  <c r="AN38" i="12"/>
  <c r="AN39" i="12"/>
  <c r="AN40" i="12"/>
  <c r="AN41" i="12"/>
  <c r="AN42" i="12"/>
  <c r="AN43" i="12"/>
  <c r="AN44" i="12"/>
  <c r="AN45" i="12"/>
  <c r="AN46" i="12"/>
  <c r="AN47" i="12"/>
  <c r="AN48" i="12"/>
  <c r="AN49" i="12"/>
  <c r="AN50" i="12"/>
  <c r="AN51" i="12"/>
  <c r="AN52" i="12"/>
  <c r="AN53" i="12"/>
  <c r="AN54" i="12"/>
  <c r="AN55" i="12"/>
  <c r="AN56" i="12"/>
  <c r="AN57" i="12"/>
  <c r="AN58" i="12"/>
  <c r="AN59" i="12"/>
  <c r="AN60" i="12"/>
  <c r="AN61" i="12"/>
  <c r="AN62" i="12"/>
  <c r="AN63" i="12"/>
  <c r="AN64" i="12"/>
  <c r="AN65" i="12"/>
  <c r="AN66" i="12"/>
  <c r="AN67" i="12"/>
  <c r="AN68" i="12"/>
  <c r="AN69" i="12"/>
  <c r="AN70" i="12"/>
  <c r="AN71" i="12"/>
  <c r="AN72" i="12"/>
  <c r="AN73" i="12"/>
  <c r="AN74" i="12"/>
  <c r="AN75" i="12"/>
  <c r="AN76" i="12"/>
  <c r="AN77" i="12"/>
  <c r="AN78" i="12"/>
  <c r="AN79" i="12"/>
  <c r="AN80" i="12"/>
  <c r="AN81" i="12"/>
  <c r="AN82" i="12"/>
  <c r="AN83" i="12"/>
  <c r="AN84" i="12"/>
  <c r="AN85" i="12"/>
  <c r="AN86" i="12"/>
  <c r="AN87" i="12"/>
  <c r="AN88" i="12"/>
  <c r="AN89" i="12"/>
  <c r="AN90" i="12"/>
  <c r="AN3" i="12"/>
  <c r="AS612" i="11" l="1"/>
  <c r="AS611" i="11"/>
  <c r="AS610" i="11"/>
  <c r="AS609" i="11"/>
  <c r="AS608" i="11"/>
  <c r="AS607" i="11"/>
  <c r="AS606" i="11"/>
  <c r="AS605" i="11"/>
  <c r="AS604" i="11"/>
  <c r="AS603" i="11"/>
  <c r="AS602" i="11"/>
  <c r="AS601" i="11"/>
  <c r="AQ601" i="11"/>
  <c r="AT601" i="11" s="1"/>
  <c r="AT600" i="11"/>
  <c r="AS600" i="11"/>
  <c r="AP600" i="11"/>
  <c r="AR600" i="11" s="1"/>
  <c r="AO600" i="11"/>
  <c r="AQ583" i="11"/>
  <c r="AQ584" i="11" s="1"/>
  <c r="AS583" i="11"/>
  <c r="AT583" i="11"/>
  <c r="AS584" i="11"/>
  <c r="AS585" i="11"/>
  <c r="AS586" i="11"/>
  <c r="AS587" i="11"/>
  <c r="AS588" i="11"/>
  <c r="AS589" i="11"/>
  <c r="AS590" i="11"/>
  <c r="AS591" i="11"/>
  <c r="AS592" i="11"/>
  <c r="AS593" i="11"/>
  <c r="AS594" i="11"/>
  <c r="AS595" i="11"/>
  <c r="AS596" i="11"/>
  <c r="AO578" i="11"/>
  <c r="AO579" i="11"/>
  <c r="AO580" i="11"/>
  <c r="AO581" i="11"/>
  <c r="AO582" i="11"/>
  <c r="AO577" i="11"/>
  <c r="AP577" i="11" s="1"/>
  <c r="AR577" i="11" s="1"/>
  <c r="AS582" i="11"/>
  <c r="AS581" i="11"/>
  <c r="AS580" i="11"/>
  <c r="AS579" i="11"/>
  <c r="AS578" i="11"/>
  <c r="AQ578" i="11"/>
  <c r="AT578" i="11" s="1"/>
  <c r="AP578" i="11"/>
  <c r="AR578" i="11" s="1"/>
  <c r="AT577" i="11"/>
  <c r="AS577" i="11"/>
  <c r="AS479" i="11"/>
  <c r="AQ457" i="11"/>
  <c r="AQ458" i="11" s="1"/>
  <c r="AN458" i="11" s="1"/>
  <c r="AO458" i="11" s="1"/>
  <c r="AR458" i="11" s="1"/>
  <c r="AN456" i="11"/>
  <c r="AO456" i="11" s="1"/>
  <c r="AR456" i="11" s="1"/>
  <c r="AN385" i="11"/>
  <c r="AN405" i="11"/>
  <c r="AN427" i="11"/>
  <c r="AN301" i="11"/>
  <c r="AN451" i="11"/>
  <c r="AS445" i="11"/>
  <c r="AU445" i="11"/>
  <c r="AS446" i="11"/>
  <c r="AU446" i="11"/>
  <c r="AS447" i="11"/>
  <c r="AU447" i="11"/>
  <c r="AS448" i="11"/>
  <c r="AU448" i="11"/>
  <c r="AS449" i="11"/>
  <c r="AU449" i="11"/>
  <c r="AS450" i="11"/>
  <c r="AU450" i="11"/>
  <c r="AU444" i="11"/>
  <c r="AS444" i="11"/>
  <c r="AU443" i="11"/>
  <c r="AS443" i="11"/>
  <c r="AU442" i="11"/>
  <c r="AS442" i="11"/>
  <c r="AU441" i="11"/>
  <c r="AS441" i="11"/>
  <c r="AU440" i="11"/>
  <c r="AS440" i="11"/>
  <c r="AQ440" i="11"/>
  <c r="AQ441" i="11" s="1"/>
  <c r="AU439" i="11"/>
  <c r="AT439" i="11"/>
  <c r="AS439" i="11"/>
  <c r="AO439" i="11"/>
  <c r="AP439" i="11" s="1"/>
  <c r="AR439" i="11" s="1"/>
  <c r="AO415" i="11"/>
  <c r="AP415" i="11" s="1"/>
  <c r="AR415" i="11" s="1"/>
  <c r="AU426" i="11"/>
  <c r="AS426" i="11"/>
  <c r="AU425" i="11"/>
  <c r="AS425" i="11"/>
  <c r="AU424" i="11"/>
  <c r="AS424" i="11"/>
  <c r="AU423" i="11"/>
  <c r="AS423" i="11"/>
  <c r="AU422" i="11"/>
  <c r="AS422" i="11"/>
  <c r="AU421" i="11"/>
  <c r="AS421" i="11"/>
  <c r="AU420" i="11"/>
  <c r="AS420" i="11"/>
  <c r="AU419" i="11"/>
  <c r="AS419" i="11"/>
  <c r="AU418" i="11"/>
  <c r="AS418" i="11"/>
  <c r="AU417" i="11"/>
  <c r="AS417" i="11"/>
  <c r="AU416" i="11"/>
  <c r="AS416" i="11"/>
  <c r="AQ416" i="11"/>
  <c r="AO416" i="11" s="1"/>
  <c r="AP416" i="11" s="1"/>
  <c r="AR416" i="11" s="1"/>
  <c r="AU415" i="11"/>
  <c r="AT415" i="11"/>
  <c r="AS415" i="11"/>
  <c r="AU404" i="11"/>
  <c r="AS404" i="11"/>
  <c r="AU403" i="11"/>
  <c r="AS403" i="11"/>
  <c r="AU402" i="11"/>
  <c r="AS402" i="11"/>
  <c r="AU401" i="11"/>
  <c r="AS401" i="11"/>
  <c r="AU400" i="11"/>
  <c r="AS400" i="11"/>
  <c r="AU399" i="11"/>
  <c r="AS399" i="11"/>
  <c r="AU398" i="11"/>
  <c r="AS398" i="11"/>
  <c r="AU397" i="11"/>
  <c r="AS397" i="11"/>
  <c r="AU396" i="11"/>
  <c r="AS396" i="11"/>
  <c r="AU395" i="11"/>
  <c r="AS395" i="11"/>
  <c r="AU394" i="11"/>
  <c r="AS394" i="11"/>
  <c r="AU393" i="11"/>
  <c r="AT393" i="11"/>
  <c r="AS393" i="11"/>
  <c r="AQ393" i="11"/>
  <c r="AO393" i="11" s="1"/>
  <c r="AP393" i="11" s="1"/>
  <c r="AR393" i="11" s="1"/>
  <c r="AU392" i="11"/>
  <c r="AT392" i="11"/>
  <c r="AS392" i="11"/>
  <c r="AO392" i="11"/>
  <c r="AP392" i="11" s="1"/>
  <c r="AR392" i="11" s="1"/>
  <c r="AO372" i="11"/>
  <c r="AU384" i="11"/>
  <c r="AS384" i="11"/>
  <c r="AU383" i="11"/>
  <c r="AS383" i="11"/>
  <c r="AU382" i="11"/>
  <c r="AS382" i="11"/>
  <c r="AU381" i="11"/>
  <c r="AS381" i="11"/>
  <c r="AU380" i="11"/>
  <c r="AS380" i="11"/>
  <c r="AU379" i="11"/>
  <c r="AS379" i="11"/>
  <c r="AU378" i="11"/>
  <c r="AS378" i="11"/>
  <c r="AU377" i="11"/>
  <c r="AS377" i="11"/>
  <c r="AU376" i="11"/>
  <c r="AS376" i="11"/>
  <c r="AU375" i="11"/>
  <c r="AS375" i="11"/>
  <c r="AU374" i="11"/>
  <c r="AS374" i="11"/>
  <c r="AU373" i="11"/>
  <c r="AS373" i="11"/>
  <c r="AQ373" i="11"/>
  <c r="AQ374" i="11" s="1"/>
  <c r="AO374" i="11" s="1"/>
  <c r="AU372" i="11"/>
  <c r="AT372" i="11"/>
  <c r="AS372" i="11"/>
  <c r="AP372" i="11"/>
  <c r="AR372" i="11" s="1"/>
  <c r="AU351" i="11"/>
  <c r="AU352" i="11"/>
  <c r="AU353" i="11"/>
  <c r="AU354" i="11"/>
  <c r="AU355" i="11"/>
  <c r="AU356" i="11"/>
  <c r="AU357" i="11"/>
  <c r="AU358" i="11"/>
  <c r="AU359" i="11"/>
  <c r="AU360" i="11"/>
  <c r="AU361" i="11"/>
  <c r="AU362" i="11"/>
  <c r="AU363" i="11"/>
  <c r="AU364" i="11"/>
  <c r="AU365" i="11"/>
  <c r="AU366" i="11"/>
  <c r="AU350" i="11"/>
  <c r="AT350" i="11"/>
  <c r="AU328" i="11"/>
  <c r="AU329" i="11"/>
  <c r="AU330" i="11"/>
  <c r="AU331" i="11"/>
  <c r="AU332" i="11"/>
  <c r="AU333" i="11"/>
  <c r="AU334" i="11"/>
  <c r="AU335" i="11"/>
  <c r="AU336" i="11"/>
  <c r="AU337" i="11"/>
  <c r="AU338" i="11"/>
  <c r="AU339" i="11"/>
  <c r="AU340" i="11"/>
  <c r="AU341" i="11"/>
  <c r="AU342" i="11"/>
  <c r="AU343" i="11"/>
  <c r="AU344" i="11"/>
  <c r="AU345" i="11"/>
  <c r="AU327" i="11"/>
  <c r="AS359" i="11"/>
  <c r="AS360" i="11"/>
  <c r="AS361" i="11"/>
  <c r="AS362" i="11"/>
  <c r="AS363" i="11"/>
  <c r="AS364" i="11"/>
  <c r="AS365" i="11"/>
  <c r="AS366" i="11"/>
  <c r="AO350" i="11"/>
  <c r="AP350" i="11" s="1"/>
  <c r="AR350" i="11" s="1"/>
  <c r="AS358" i="11"/>
  <c r="AS357" i="11"/>
  <c r="AS356" i="11"/>
  <c r="AS355" i="11"/>
  <c r="AS354" i="11"/>
  <c r="AS353" i="11"/>
  <c r="AS352" i="11"/>
  <c r="AS351" i="11"/>
  <c r="AQ351" i="11"/>
  <c r="AO351" i="11" s="1"/>
  <c r="AS350" i="11"/>
  <c r="AO327" i="11"/>
  <c r="AS344" i="11"/>
  <c r="AS345" i="11"/>
  <c r="AP327" i="11"/>
  <c r="AR327" i="11" s="1"/>
  <c r="AS343" i="11"/>
  <c r="AS342" i="11"/>
  <c r="AS341" i="11"/>
  <c r="AS340" i="11"/>
  <c r="AS339" i="11"/>
  <c r="AS338" i="11"/>
  <c r="AS337" i="11"/>
  <c r="AS336" i="11"/>
  <c r="AS335" i="11"/>
  <c r="AS334" i="11"/>
  <c r="AS333" i="11"/>
  <c r="AS332" i="11"/>
  <c r="AS331" i="11"/>
  <c r="AS330" i="11"/>
  <c r="AS329" i="11"/>
  <c r="AS328" i="11"/>
  <c r="AQ328" i="11"/>
  <c r="AT328" i="11" s="1"/>
  <c r="AT327" i="11"/>
  <c r="AS327" i="11"/>
  <c r="AO304" i="11"/>
  <c r="AP304" i="11" s="1"/>
  <c r="AR304" i="11" s="1"/>
  <c r="AS320" i="11"/>
  <c r="AS319" i="11"/>
  <c r="AS318" i="11"/>
  <c r="AS317" i="11"/>
  <c r="AS316" i="11"/>
  <c r="AS315" i="11"/>
  <c r="AS314" i="11"/>
  <c r="AS313" i="11"/>
  <c r="AS312" i="11"/>
  <c r="AS311" i="11"/>
  <c r="AS310" i="11"/>
  <c r="AS309" i="11"/>
  <c r="AS308" i="11"/>
  <c r="AS307" i="11"/>
  <c r="AS306" i="11"/>
  <c r="AS305" i="11"/>
  <c r="AQ305" i="11"/>
  <c r="AT304" i="11"/>
  <c r="AS304" i="11"/>
  <c r="AO281" i="11"/>
  <c r="AP281" i="11" s="1"/>
  <c r="AR281" i="11" s="1"/>
  <c r="AS300" i="11"/>
  <c r="AS299" i="11"/>
  <c r="AS298" i="11"/>
  <c r="AS297" i="11"/>
  <c r="AS296" i="11"/>
  <c r="AS295" i="11"/>
  <c r="AS294" i="11"/>
  <c r="AS293" i="11"/>
  <c r="AS292" i="11"/>
  <c r="AS291" i="11"/>
  <c r="AS290" i="11"/>
  <c r="AS289" i="11"/>
  <c r="AS288" i="11"/>
  <c r="AS287" i="11"/>
  <c r="AS286" i="11"/>
  <c r="AS285" i="11"/>
  <c r="AS284" i="11"/>
  <c r="AS283" i="11"/>
  <c r="AS282" i="11"/>
  <c r="AQ282" i="11"/>
  <c r="AT282" i="11" s="1"/>
  <c r="AT281" i="11"/>
  <c r="AS281" i="11"/>
  <c r="AO601" i="11" l="1"/>
  <c r="AP601" i="11" s="1"/>
  <c r="AR601" i="11" s="1"/>
  <c r="AQ602" i="11"/>
  <c r="AO584" i="11"/>
  <c r="AP584" i="11" s="1"/>
  <c r="AR584" i="11" s="1"/>
  <c r="AQ585" i="11"/>
  <c r="AT584" i="11"/>
  <c r="AO583" i="11"/>
  <c r="AP583" i="11" s="1"/>
  <c r="AR583" i="11" s="1"/>
  <c r="AQ579" i="11"/>
  <c r="AN457" i="11"/>
  <c r="AO457" i="11" s="1"/>
  <c r="AR457" i="11" s="1"/>
  <c r="AQ459" i="11"/>
  <c r="AO282" i="11"/>
  <c r="AT305" i="11"/>
  <c r="AO305" i="11"/>
  <c r="AT351" i="11"/>
  <c r="AQ394" i="11"/>
  <c r="AO394" i="11" s="1"/>
  <c r="AP394" i="11" s="1"/>
  <c r="AR394" i="11" s="1"/>
  <c r="AO328" i="11"/>
  <c r="AO373" i="11"/>
  <c r="AP373" i="11" s="1"/>
  <c r="AR373" i="11" s="1"/>
  <c r="AO440" i="11"/>
  <c r="AP440" i="11" s="1"/>
  <c r="AR440" i="11" s="1"/>
  <c r="AQ442" i="11"/>
  <c r="AT441" i="11"/>
  <c r="AO441" i="11"/>
  <c r="AP441" i="11" s="1"/>
  <c r="AR441" i="11" s="1"/>
  <c r="AT440" i="11"/>
  <c r="AT416" i="11"/>
  <c r="AQ417" i="11"/>
  <c r="AO417" i="11" s="1"/>
  <c r="AP417" i="11" s="1"/>
  <c r="AR417" i="11" s="1"/>
  <c r="AT394" i="11"/>
  <c r="AQ395" i="11"/>
  <c r="AQ375" i="11"/>
  <c r="AO375" i="11" s="1"/>
  <c r="AT374" i="11"/>
  <c r="AP374" i="11"/>
  <c r="AR374" i="11" s="1"/>
  <c r="AT373" i="11"/>
  <c r="AP351" i="11"/>
  <c r="AR351" i="11" s="1"/>
  <c r="AQ352" i="11"/>
  <c r="AP328" i="11"/>
  <c r="AR328" i="11" s="1"/>
  <c r="AQ329" i="11"/>
  <c r="AQ330" i="11"/>
  <c r="AO330" i="11" s="1"/>
  <c r="AP305" i="11"/>
  <c r="AR305" i="11" s="1"/>
  <c r="AQ306" i="11"/>
  <c r="AO306" i="11" s="1"/>
  <c r="AQ283" i="11"/>
  <c r="AO283" i="11" s="1"/>
  <c r="AP282" i="11"/>
  <c r="AR282" i="11" s="1"/>
  <c r="AT602" i="11" l="1"/>
  <c r="AQ603" i="11"/>
  <c r="AO602" i="11"/>
  <c r="AP602" i="11" s="1"/>
  <c r="AR602" i="11" s="1"/>
  <c r="AO585" i="11"/>
  <c r="AP585" i="11" s="1"/>
  <c r="AR585" i="11" s="1"/>
  <c r="AT585" i="11"/>
  <c r="AQ586" i="11"/>
  <c r="AT579" i="11"/>
  <c r="AQ580" i="11"/>
  <c r="AP579" i="11"/>
  <c r="AR579" i="11" s="1"/>
  <c r="AQ460" i="11"/>
  <c r="AN459" i="11"/>
  <c r="AO459" i="11" s="1"/>
  <c r="AR459" i="11" s="1"/>
  <c r="AT329" i="11"/>
  <c r="AO329" i="11"/>
  <c r="AP329" i="11" s="1"/>
  <c r="AR329" i="11" s="1"/>
  <c r="AT352" i="11"/>
  <c r="AO352" i="11"/>
  <c r="AO442" i="11"/>
  <c r="AP442" i="11" s="1"/>
  <c r="AR442" i="11" s="1"/>
  <c r="AQ443" i="11"/>
  <c r="AT442" i="11"/>
  <c r="AQ418" i="11"/>
  <c r="AO418" i="11" s="1"/>
  <c r="AP418" i="11" s="1"/>
  <c r="AR418" i="11" s="1"/>
  <c r="AT417" i="11"/>
  <c r="AQ396" i="11"/>
  <c r="AT395" i="11"/>
  <c r="AO395" i="11"/>
  <c r="AP395" i="11" s="1"/>
  <c r="AR395" i="11" s="1"/>
  <c r="AP375" i="11"/>
  <c r="AR375" i="11" s="1"/>
  <c r="AQ376" i="11"/>
  <c r="AO376" i="11" s="1"/>
  <c r="AT375" i="11"/>
  <c r="AQ353" i="11"/>
  <c r="AP352" i="11"/>
  <c r="AR352" i="11" s="1"/>
  <c r="AP330" i="11"/>
  <c r="AR330" i="11" s="1"/>
  <c r="AT330" i="11"/>
  <c r="AQ331" i="11"/>
  <c r="AO331" i="11" s="1"/>
  <c r="AT306" i="11"/>
  <c r="AQ307" i="11"/>
  <c r="AO307" i="11" s="1"/>
  <c r="AP306" i="11"/>
  <c r="AR306" i="11" s="1"/>
  <c r="AQ284" i="11"/>
  <c r="AO284" i="11" s="1"/>
  <c r="AP283" i="11"/>
  <c r="AR283" i="11" s="1"/>
  <c r="AT283" i="11"/>
  <c r="AT603" i="11" l="1"/>
  <c r="AQ604" i="11"/>
  <c r="AO603" i="11"/>
  <c r="AP603" i="11" s="1"/>
  <c r="AR603" i="11" s="1"/>
  <c r="AO586" i="11"/>
  <c r="AP586" i="11" s="1"/>
  <c r="AR586" i="11" s="1"/>
  <c r="AQ587" i="11"/>
  <c r="AT586" i="11"/>
  <c r="AT580" i="11"/>
  <c r="AP580" i="11"/>
  <c r="AR580" i="11" s="1"/>
  <c r="AQ581" i="11"/>
  <c r="AQ461" i="11"/>
  <c r="AN460" i="11"/>
  <c r="AO460" i="11" s="1"/>
  <c r="AR460" i="11" s="1"/>
  <c r="AT353" i="11"/>
  <c r="AO353" i="11"/>
  <c r="AQ444" i="11"/>
  <c r="AQ445" i="11" s="1"/>
  <c r="AT443" i="11"/>
  <c r="AO443" i="11"/>
  <c r="AP443" i="11" s="1"/>
  <c r="AR443" i="11" s="1"/>
  <c r="AT418" i="11"/>
  <c r="AQ419" i="11"/>
  <c r="AO419" i="11" s="1"/>
  <c r="AP419" i="11" s="1"/>
  <c r="AR419" i="11" s="1"/>
  <c r="AQ397" i="11"/>
  <c r="AT396" i="11"/>
  <c r="AO396" i="11"/>
  <c r="AP396" i="11" s="1"/>
  <c r="AR396" i="11" s="1"/>
  <c r="AP376" i="11"/>
  <c r="AR376" i="11" s="1"/>
  <c r="AQ377" i="11"/>
  <c r="AO377" i="11" s="1"/>
  <c r="AT376" i="11"/>
  <c r="AQ354" i="11"/>
  <c r="AP353" i="11"/>
  <c r="AR353" i="11" s="1"/>
  <c r="AT331" i="11"/>
  <c r="AQ332" i="11"/>
  <c r="AO332" i="11" s="1"/>
  <c r="AP331" i="11"/>
  <c r="AR331" i="11" s="1"/>
  <c r="AT307" i="11"/>
  <c r="AQ308" i="11"/>
  <c r="AO308" i="11" s="1"/>
  <c r="AP307" i="11"/>
  <c r="AR307" i="11" s="1"/>
  <c r="AT284" i="11"/>
  <c r="AQ285" i="11"/>
  <c r="AO285" i="11" s="1"/>
  <c r="AP284" i="11"/>
  <c r="AR284" i="11" s="1"/>
  <c r="AT604" i="11" l="1"/>
  <c r="AQ605" i="11"/>
  <c r="AO604" i="11"/>
  <c r="AP604" i="11" s="1"/>
  <c r="AR604" i="11" s="1"/>
  <c r="AT587" i="11"/>
  <c r="AO587" i="11"/>
  <c r="AP587" i="11" s="1"/>
  <c r="AR587" i="11" s="1"/>
  <c r="AQ588" i="11"/>
  <c r="AT581" i="11"/>
  <c r="AQ582" i="11"/>
  <c r="AP581" i="11"/>
  <c r="AR581" i="11" s="1"/>
  <c r="AN461" i="11"/>
  <c r="AO461" i="11" s="1"/>
  <c r="AR461" i="11" s="1"/>
  <c r="AO354" i="11"/>
  <c r="AT354" i="11"/>
  <c r="AO445" i="11"/>
  <c r="AP445" i="11" s="1"/>
  <c r="AR445" i="11" s="1"/>
  <c r="AQ446" i="11"/>
  <c r="AT445" i="11"/>
  <c r="AT444" i="11"/>
  <c r="AO444" i="11"/>
  <c r="AP444" i="11" s="1"/>
  <c r="AR444" i="11" s="1"/>
  <c r="AT419" i="11"/>
  <c r="AQ420" i="11"/>
  <c r="AO420" i="11" s="1"/>
  <c r="AP420" i="11" s="1"/>
  <c r="AR420" i="11" s="1"/>
  <c r="AQ398" i="11"/>
  <c r="AT397" i="11"/>
  <c r="AO397" i="11"/>
  <c r="AP397" i="11" s="1"/>
  <c r="AR397" i="11" s="1"/>
  <c r="AQ378" i="11"/>
  <c r="AO378" i="11" s="1"/>
  <c r="AT377" i="11"/>
  <c r="AP377" i="11"/>
  <c r="AR377" i="11" s="1"/>
  <c r="AQ355" i="11"/>
  <c r="AP354" i="11"/>
  <c r="AR354" i="11" s="1"/>
  <c r="AP332" i="11"/>
  <c r="AR332" i="11" s="1"/>
  <c r="AT332" i="11"/>
  <c r="AQ333" i="11"/>
  <c r="AO333" i="11" s="1"/>
  <c r="AT308" i="11"/>
  <c r="AQ309" i="11"/>
  <c r="AO309" i="11" s="1"/>
  <c r="AP308" i="11"/>
  <c r="AR308" i="11" s="1"/>
  <c r="AT285" i="11"/>
  <c r="AQ286" i="11"/>
  <c r="AO286" i="11" s="1"/>
  <c r="AP285" i="11"/>
  <c r="AR285" i="11" s="1"/>
  <c r="AT605" i="11" l="1"/>
  <c r="AQ606" i="11"/>
  <c r="AO605" i="11"/>
  <c r="AP605" i="11" s="1"/>
  <c r="AR605" i="11" s="1"/>
  <c r="AO588" i="11"/>
  <c r="AP588" i="11" s="1"/>
  <c r="AR588" i="11" s="1"/>
  <c r="AQ589" i="11"/>
  <c r="AT588" i="11"/>
  <c r="AT582" i="11"/>
  <c r="AP582" i="11"/>
  <c r="AR582" i="11" s="1"/>
  <c r="AN462" i="11"/>
  <c r="AO462" i="11" s="1"/>
  <c r="AR462" i="11" s="1"/>
  <c r="AQ463" i="11"/>
  <c r="AO355" i="11"/>
  <c r="AP355" i="11" s="1"/>
  <c r="AR355" i="11" s="1"/>
  <c r="AT355" i="11"/>
  <c r="AQ447" i="11"/>
  <c r="AT446" i="11"/>
  <c r="AO446" i="11"/>
  <c r="AP446" i="11" s="1"/>
  <c r="AR446" i="11" s="1"/>
  <c r="AT420" i="11"/>
  <c r="AQ421" i="11"/>
  <c r="AO421" i="11" s="1"/>
  <c r="AP421" i="11" s="1"/>
  <c r="AR421" i="11" s="1"/>
  <c r="AQ422" i="11"/>
  <c r="AO422" i="11" s="1"/>
  <c r="AO398" i="11"/>
  <c r="AP398" i="11" s="1"/>
  <c r="AR398" i="11" s="1"/>
  <c r="AQ399" i="11"/>
  <c r="AT398" i="11"/>
  <c r="AQ379" i="11"/>
  <c r="AO379" i="11" s="1"/>
  <c r="AT378" i="11"/>
  <c r="AP378" i="11"/>
  <c r="AR378" i="11" s="1"/>
  <c r="AQ356" i="11"/>
  <c r="AT333" i="11"/>
  <c r="AQ334" i="11"/>
  <c r="AO334" i="11" s="1"/>
  <c r="AP333" i="11"/>
  <c r="AR333" i="11" s="1"/>
  <c r="AT309" i="11"/>
  <c r="AQ310" i="11"/>
  <c r="AO310" i="11" s="1"/>
  <c r="AP309" i="11"/>
  <c r="AR309" i="11" s="1"/>
  <c r="AT286" i="11"/>
  <c r="AQ287" i="11"/>
  <c r="AO287" i="11" s="1"/>
  <c r="AP286" i="11"/>
  <c r="AR286" i="11" s="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3" i="11"/>
  <c r="AO234" i="11"/>
  <c r="AP234" i="11" s="1"/>
  <c r="AR234" i="11" s="1"/>
  <c r="AO255" i="11"/>
  <c r="AP255" i="11" s="1"/>
  <c r="AR255" i="11" s="1"/>
  <c r="AS272" i="11"/>
  <c r="AS273" i="11"/>
  <c r="AS274" i="11"/>
  <c r="AS271" i="11"/>
  <c r="AS270" i="11"/>
  <c r="AS269" i="11"/>
  <c r="AS268" i="11"/>
  <c r="AS267" i="11"/>
  <c r="AS266" i="11"/>
  <c r="AS265" i="11"/>
  <c r="AS264" i="11"/>
  <c r="AS263" i="11"/>
  <c r="AS262" i="11"/>
  <c r="AS261" i="11"/>
  <c r="AS260" i="11"/>
  <c r="AS259" i="11"/>
  <c r="AS258" i="11"/>
  <c r="AS257" i="11"/>
  <c r="AS256" i="11"/>
  <c r="AQ256" i="11"/>
  <c r="AT256" i="11" s="1"/>
  <c r="AT255" i="11"/>
  <c r="AS255" i="11"/>
  <c r="AT234" i="11"/>
  <c r="AQ235" i="11"/>
  <c r="AQ236" i="11" s="1"/>
  <c r="AT236" i="11" s="1"/>
  <c r="AS241" i="11"/>
  <c r="AS242" i="11"/>
  <c r="AS243" i="11"/>
  <c r="AS244" i="11"/>
  <c r="AS245" i="11"/>
  <c r="AS246" i="11"/>
  <c r="AS247" i="11"/>
  <c r="AS248" i="11"/>
  <c r="AS249" i="11"/>
  <c r="AS250" i="11"/>
  <c r="AS240" i="11"/>
  <c r="AS239" i="11"/>
  <c r="AS238" i="11"/>
  <c r="AS237" i="11"/>
  <c r="AS236" i="11"/>
  <c r="AS235" i="11"/>
  <c r="AS234" i="11"/>
  <c r="AS229" i="11"/>
  <c r="AS230" i="11"/>
  <c r="AO213" i="11"/>
  <c r="AP213" i="11" s="1"/>
  <c r="AR213" i="11" s="1"/>
  <c r="AO214" i="11"/>
  <c r="AP214" i="11" s="1"/>
  <c r="AR214" i="11" s="1"/>
  <c r="AO215" i="11"/>
  <c r="AO216" i="11"/>
  <c r="AP216" i="11" s="1"/>
  <c r="AR216" i="11" s="1"/>
  <c r="AO217" i="11"/>
  <c r="AO218" i="11"/>
  <c r="AP218" i="11" s="1"/>
  <c r="AR218" i="11" s="1"/>
  <c r="AO219" i="11"/>
  <c r="AP219" i="11" s="1"/>
  <c r="AR219" i="11" s="1"/>
  <c r="AO220" i="11"/>
  <c r="AP220" i="11" s="1"/>
  <c r="AR220" i="11" s="1"/>
  <c r="AO221" i="11"/>
  <c r="AP221" i="11" s="1"/>
  <c r="AR221" i="11" s="1"/>
  <c r="AO222" i="11"/>
  <c r="AP222" i="11" s="1"/>
  <c r="AR222" i="11" s="1"/>
  <c r="AO223" i="11"/>
  <c r="AO224" i="11"/>
  <c r="AP224" i="11" s="1"/>
  <c r="AR224" i="11" s="1"/>
  <c r="AO225" i="11"/>
  <c r="AO226" i="11"/>
  <c r="AP226" i="11" s="1"/>
  <c r="AR226" i="11" s="1"/>
  <c r="AO227" i="11"/>
  <c r="AP227" i="11" s="1"/>
  <c r="AR227" i="11" s="1"/>
  <c r="AO228" i="11"/>
  <c r="AP228" i="11" s="1"/>
  <c r="AR228" i="11" s="1"/>
  <c r="AO229" i="11"/>
  <c r="AP229" i="11" s="1"/>
  <c r="AR229" i="11" s="1"/>
  <c r="AO230" i="11"/>
  <c r="AP230" i="11" s="1"/>
  <c r="AR230" i="11" s="1"/>
  <c r="AO212" i="11"/>
  <c r="AP212" i="11" s="1"/>
  <c r="AR212" i="11" s="1"/>
  <c r="AS228" i="11"/>
  <c r="AS227" i="11"/>
  <c r="AS226" i="11"/>
  <c r="AS225" i="11"/>
  <c r="AP225" i="11"/>
  <c r="AR225" i="11" s="1"/>
  <c r="AS224" i="11"/>
  <c r="AS223" i="11"/>
  <c r="AP223" i="11"/>
  <c r="AR223" i="11" s="1"/>
  <c r="AS222" i="11"/>
  <c r="AS221" i="11"/>
  <c r="AS220" i="11"/>
  <c r="AS219" i="11"/>
  <c r="AS218" i="11"/>
  <c r="AS217" i="11"/>
  <c r="AP217" i="11"/>
  <c r="AR217" i="11" s="1"/>
  <c r="AS216" i="11"/>
  <c r="AS215" i="11"/>
  <c r="AP215" i="11"/>
  <c r="AR215" i="11" s="1"/>
  <c r="AS214" i="11"/>
  <c r="AS213" i="11"/>
  <c r="AS212" i="11"/>
  <c r="AO192" i="11"/>
  <c r="AP192" i="11" s="1"/>
  <c r="AR192" i="11" s="1"/>
  <c r="AO193" i="11"/>
  <c r="AP193" i="11" s="1"/>
  <c r="AR193" i="11" s="1"/>
  <c r="AO194" i="11"/>
  <c r="AO195" i="11"/>
  <c r="AP195" i="11" s="1"/>
  <c r="AR195" i="11" s="1"/>
  <c r="AO196" i="11"/>
  <c r="AP196" i="11" s="1"/>
  <c r="AR196" i="11" s="1"/>
  <c r="AO197" i="11"/>
  <c r="AP197" i="11" s="1"/>
  <c r="AR197" i="11" s="1"/>
  <c r="AO198" i="11"/>
  <c r="AO199" i="11"/>
  <c r="AP199" i="11" s="1"/>
  <c r="AR199" i="11" s="1"/>
  <c r="AO200" i="11"/>
  <c r="AP200" i="11" s="1"/>
  <c r="AR200" i="11" s="1"/>
  <c r="AO201" i="11"/>
  <c r="AP201" i="11" s="1"/>
  <c r="AR201" i="11" s="1"/>
  <c r="AO202" i="11"/>
  <c r="AO203" i="11"/>
  <c r="AP203" i="11" s="1"/>
  <c r="AR203" i="11" s="1"/>
  <c r="AO204" i="11"/>
  <c r="AP204" i="11" s="1"/>
  <c r="AR204" i="11" s="1"/>
  <c r="AO205" i="11"/>
  <c r="AP205" i="11" s="1"/>
  <c r="AR205" i="11" s="1"/>
  <c r="AO206" i="11"/>
  <c r="AO207" i="11"/>
  <c r="AP207" i="11" s="1"/>
  <c r="AR207" i="11" s="1"/>
  <c r="AO191" i="11"/>
  <c r="AP191" i="11" s="1"/>
  <c r="AR191" i="11" s="1"/>
  <c r="AS207" i="11"/>
  <c r="AS206" i="11"/>
  <c r="AP206" i="11"/>
  <c r="AR206" i="11" s="1"/>
  <c r="AS205" i="11"/>
  <c r="AS204" i="11"/>
  <c r="AS203" i="11"/>
  <c r="AS202" i="11"/>
  <c r="AP202" i="11"/>
  <c r="AR202" i="11" s="1"/>
  <c r="AS201" i="11"/>
  <c r="AS200" i="11"/>
  <c r="AS199" i="11"/>
  <c r="AS198" i="11"/>
  <c r="AP198" i="11"/>
  <c r="AR198" i="11" s="1"/>
  <c r="AS197" i="11"/>
  <c r="AS196" i="11"/>
  <c r="AS195" i="11"/>
  <c r="AS194" i="11"/>
  <c r="AP194" i="11"/>
  <c r="AR194" i="11" s="1"/>
  <c r="AS193" i="11"/>
  <c r="AS192" i="11"/>
  <c r="AS191" i="11"/>
  <c r="AT606" i="11" l="1"/>
  <c r="AQ607" i="11"/>
  <c r="AO606" i="11"/>
  <c r="AP606" i="11" s="1"/>
  <c r="AR606" i="11" s="1"/>
  <c r="AT589" i="11"/>
  <c r="AO589" i="11"/>
  <c r="AP589" i="11" s="1"/>
  <c r="AR589" i="11" s="1"/>
  <c r="AQ590" i="11"/>
  <c r="AQ464" i="11"/>
  <c r="AN463" i="11"/>
  <c r="AO463" i="11" s="1"/>
  <c r="AR463" i="11" s="1"/>
  <c r="AT421" i="11"/>
  <c r="AT356" i="11"/>
  <c r="AO356" i="11"/>
  <c r="AT447" i="11"/>
  <c r="AO447" i="11"/>
  <c r="AP447" i="11" s="1"/>
  <c r="AR447" i="11" s="1"/>
  <c r="AQ448" i="11"/>
  <c r="AQ423" i="11"/>
  <c r="AO423" i="11" s="1"/>
  <c r="AT422" i="11"/>
  <c r="AP422" i="11"/>
  <c r="AR422" i="11" s="1"/>
  <c r="AQ400" i="11"/>
  <c r="AT399" i="11"/>
  <c r="AO399" i="11"/>
  <c r="AP399" i="11" s="1"/>
  <c r="AR399" i="11" s="1"/>
  <c r="AQ380" i="11"/>
  <c r="AO380" i="11" s="1"/>
  <c r="AT379" i="11"/>
  <c r="AP379" i="11"/>
  <c r="AR379" i="11" s="1"/>
  <c r="AQ357" i="11"/>
  <c r="AP356" i="11"/>
  <c r="AR356" i="11" s="1"/>
  <c r="AP334" i="11"/>
  <c r="AR334" i="11" s="1"/>
  <c r="AT334" i="11"/>
  <c r="AQ335" i="11"/>
  <c r="AO335" i="11" s="1"/>
  <c r="AT310" i="11"/>
  <c r="AQ311" i="11"/>
  <c r="AO311" i="11" s="1"/>
  <c r="AP310" i="11"/>
  <c r="AR310" i="11" s="1"/>
  <c r="AT287" i="11"/>
  <c r="AQ288" i="11"/>
  <c r="AO288" i="11" s="1"/>
  <c r="AP287" i="11"/>
  <c r="AR287" i="11" s="1"/>
  <c r="AO236" i="11"/>
  <c r="AP236" i="11" s="1"/>
  <c r="AR236" i="11" s="1"/>
  <c r="AO235" i="11"/>
  <c r="AP235" i="11" s="1"/>
  <c r="AR235" i="11" s="1"/>
  <c r="AT235" i="11"/>
  <c r="AO256" i="11"/>
  <c r="AP256" i="11" s="1"/>
  <c r="AR256" i="11" s="1"/>
  <c r="AQ257" i="11"/>
  <c r="AO257" i="11" s="1"/>
  <c r="AQ237" i="11"/>
  <c r="AQ126" i="11"/>
  <c r="AO126" i="11" s="1"/>
  <c r="AP126" i="11" s="1"/>
  <c r="AR126" i="11" s="1"/>
  <c r="AO125" i="11"/>
  <c r="AP125" i="11" s="1"/>
  <c r="AR125" i="11" s="1"/>
  <c r="AO146" i="11"/>
  <c r="AO145" i="11"/>
  <c r="AP145" i="11" s="1"/>
  <c r="AR145" i="11" s="1"/>
  <c r="AO147" i="11"/>
  <c r="AP147" i="11" s="1"/>
  <c r="AR147" i="11" s="1"/>
  <c r="AO148" i="11"/>
  <c r="AP148" i="11" s="1"/>
  <c r="AR148" i="11" s="1"/>
  <c r="AO149" i="11"/>
  <c r="AP149" i="11" s="1"/>
  <c r="AR149" i="11" s="1"/>
  <c r="AO150" i="11"/>
  <c r="AO151" i="11"/>
  <c r="AP151" i="11" s="1"/>
  <c r="AR151" i="11" s="1"/>
  <c r="AO152" i="11"/>
  <c r="AP152" i="11" s="1"/>
  <c r="AR152" i="11" s="1"/>
  <c r="AO153" i="11"/>
  <c r="AO154" i="11"/>
  <c r="AO155" i="11"/>
  <c r="AP155" i="11" s="1"/>
  <c r="AR155" i="11" s="1"/>
  <c r="AO156" i="11"/>
  <c r="AP156" i="11" s="1"/>
  <c r="AR156" i="11" s="1"/>
  <c r="AO157" i="11"/>
  <c r="AP157" i="11" s="1"/>
  <c r="AR157" i="11" s="1"/>
  <c r="AO158" i="11"/>
  <c r="AO144" i="11"/>
  <c r="AO164" i="11"/>
  <c r="AP164" i="11" s="1"/>
  <c r="AR164" i="11" s="1"/>
  <c r="AO165" i="11"/>
  <c r="AP165" i="11" s="1"/>
  <c r="AR165" i="11" s="1"/>
  <c r="AO166" i="11"/>
  <c r="AP166" i="11" s="1"/>
  <c r="AR166" i="11" s="1"/>
  <c r="AO167" i="11"/>
  <c r="AO168" i="11"/>
  <c r="AP168" i="11" s="1"/>
  <c r="AR168" i="11" s="1"/>
  <c r="AO169" i="11"/>
  <c r="AP169" i="11" s="1"/>
  <c r="AR169" i="11" s="1"/>
  <c r="AO170" i="11"/>
  <c r="AP170" i="11" s="1"/>
  <c r="AR170" i="11" s="1"/>
  <c r="AO171" i="11"/>
  <c r="AP171" i="11" s="1"/>
  <c r="AR171" i="11" s="1"/>
  <c r="AO172" i="11"/>
  <c r="AP172" i="11" s="1"/>
  <c r="AR172" i="11" s="1"/>
  <c r="AO173" i="11"/>
  <c r="AP173" i="11" s="1"/>
  <c r="AR173" i="11" s="1"/>
  <c r="AO174" i="11"/>
  <c r="AP174" i="11" s="1"/>
  <c r="AR174" i="11" s="1"/>
  <c r="AO175" i="11"/>
  <c r="AO176" i="11"/>
  <c r="AP176" i="11" s="1"/>
  <c r="AR176" i="11" s="1"/>
  <c r="AO163" i="11"/>
  <c r="AP163" i="11" s="1"/>
  <c r="AR163" i="11" s="1"/>
  <c r="AO10" i="11"/>
  <c r="AT10" i="11" s="1"/>
  <c r="AN187" i="11"/>
  <c r="AS186" i="11"/>
  <c r="AO186" i="11"/>
  <c r="AP186" i="11" s="1"/>
  <c r="AR186" i="11" s="1"/>
  <c r="AS185" i="11"/>
  <c r="AO185" i="11"/>
  <c r="AP185" i="11" s="1"/>
  <c r="AR185" i="11" s="1"/>
  <c r="AS184" i="11"/>
  <c r="AO184" i="11"/>
  <c r="AP184" i="11" s="1"/>
  <c r="AR184" i="11" s="1"/>
  <c r="AS183" i="11"/>
  <c r="AO183" i="11"/>
  <c r="AP183" i="11" s="1"/>
  <c r="AR183" i="11" s="1"/>
  <c r="AS182" i="11"/>
  <c r="AO182" i="11"/>
  <c r="AP182" i="11" s="1"/>
  <c r="AR182" i="11" s="1"/>
  <c r="AS181" i="11"/>
  <c r="AO181" i="11"/>
  <c r="AP181" i="11" s="1"/>
  <c r="AR181" i="11" s="1"/>
  <c r="AS180" i="11"/>
  <c r="AO180" i="11"/>
  <c r="AP180" i="11" s="1"/>
  <c r="AR180" i="11" s="1"/>
  <c r="AN177" i="11"/>
  <c r="AN159" i="11"/>
  <c r="AN141" i="11"/>
  <c r="AS176" i="11"/>
  <c r="AS175" i="11"/>
  <c r="AP175" i="11"/>
  <c r="AR175" i="11" s="1"/>
  <c r="AS174" i="11"/>
  <c r="AS173" i="11"/>
  <c r="AS172" i="11"/>
  <c r="AS171" i="11"/>
  <c r="AS170" i="11"/>
  <c r="AS169" i="11"/>
  <c r="AS168" i="11"/>
  <c r="AS167" i="11"/>
  <c r="AP167" i="11"/>
  <c r="AR167" i="11" s="1"/>
  <c r="AS166" i="11"/>
  <c r="AS165" i="11"/>
  <c r="AS164" i="11"/>
  <c r="AS163" i="11"/>
  <c r="AS152" i="11"/>
  <c r="AP153" i="11"/>
  <c r="AR153" i="11" s="1"/>
  <c r="AS153" i="11"/>
  <c r="AP154" i="11"/>
  <c r="AR154" i="11" s="1"/>
  <c r="AS154" i="11"/>
  <c r="AS155" i="11"/>
  <c r="AS156" i="11"/>
  <c r="AS157" i="11"/>
  <c r="AP158" i="11"/>
  <c r="AR158" i="11" s="1"/>
  <c r="AS158" i="11"/>
  <c r="AS151" i="11"/>
  <c r="AS150" i="11"/>
  <c r="AP150" i="11"/>
  <c r="AR150" i="11" s="1"/>
  <c r="AS149" i="11"/>
  <c r="AS148" i="11"/>
  <c r="AS147" i="11"/>
  <c r="AS146" i="11"/>
  <c r="AP146" i="11"/>
  <c r="AR146" i="11" s="1"/>
  <c r="AS145" i="11"/>
  <c r="AS144" i="11"/>
  <c r="AP144" i="11"/>
  <c r="AR144" i="11" s="1"/>
  <c r="AS140" i="11"/>
  <c r="AS139" i="11"/>
  <c r="AS138" i="11"/>
  <c r="AS137" i="11"/>
  <c r="AS136" i="11"/>
  <c r="AS135" i="11"/>
  <c r="AS134" i="11"/>
  <c r="AS133" i="11"/>
  <c r="AS132" i="11"/>
  <c r="AS131" i="11"/>
  <c r="AS130" i="11"/>
  <c r="AS129" i="11"/>
  <c r="AS128" i="11"/>
  <c r="AS127" i="11"/>
  <c r="AS126" i="11"/>
  <c r="AS125" i="11"/>
  <c r="AO106" i="11"/>
  <c r="AP106" i="11" s="1"/>
  <c r="AR106" i="11" s="1"/>
  <c r="AO107" i="11"/>
  <c r="AP107" i="11" s="1"/>
  <c r="AR107" i="11" s="1"/>
  <c r="AO108" i="11"/>
  <c r="AO109" i="11"/>
  <c r="AP109" i="11" s="1"/>
  <c r="AR109" i="11" s="1"/>
  <c r="AO110" i="11"/>
  <c r="AP110" i="11" s="1"/>
  <c r="AR110" i="11" s="1"/>
  <c r="AO111" i="11"/>
  <c r="AP111" i="11" s="1"/>
  <c r="AR111" i="11" s="1"/>
  <c r="AO112" i="11"/>
  <c r="AP112" i="11" s="1"/>
  <c r="AR112" i="11" s="1"/>
  <c r="AO113" i="11"/>
  <c r="AP113" i="11" s="1"/>
  <c r="AR113" i="11" s="1"/>
  <c r="AO114" i="11"/>
  <c r="AP114" i="11" s="1"/>
  <c r="AR114" i="11" s="1"/>
  <c r="AO115" i="11"/>
  <c r="AP115" i="11" s="1"/>
  <c r="AR115" i="11" s="1"/>
  <c r="AO116" i="11"/>
  <c r="AP116" i="11" s="1"/>
  <c r="AR116" i="11" s="1"/>
  <c r="AO117" i="11"/>
  <c r="AP117" i="11" s="1"/>
  <c r="AR117" i="11" s="1"/>
  <c r="AO118" i="11"/>
  <c r="AP118" i="11" s="1"/>
  <c r="AR118" i="11" s="1"/>
  <c r="AO119" i="11"/>
  <c r="AP119" i="11" s="1"/>
  <c r="AR119" i="11" s="1"/>
  <c r="AO120" i="11"/>
  <c r="AP120" i="11" s="1"/>
  <c r="AR120" i="11" s="1"/>
  <c r="AO105" i="11"/>
  <c r="AP105" i="11" s="1"/>
  <c r="AR105" i="11" s="1"/>
  <c r="AN121" i="11"/>
  <c r="AS120" i="11"/>
  <c r="AS119" i="11"/>
  <c r="AS118" i="11"/>
  <c r="AS117" i="11"/>
  <c r="AS116" i="11"/>
  <c r="AS115" i="11"/>
  <c r="AS114" i="11"/>
  <c r="AS113" i="11"/>
  <c r="AS112" i="11"/>
  <c r="AS111" i="11"/>
  <c r="AS110" i="11"/>
  <c r="AS109" i="11"/>
  <c r="AS108" i="11"/>
  <c r="AP108" i="11"/>
  <c r="AR108" i="11" s="1"/>
  <c r="AS107" i="11"/>
  <c r="AS106" i="11"/>
  <c r="AS105" i="11"/>
  <c r="AN101" i="11"/>
  <c r="AS100" i="11"/>
  <c r="AO100" i="11"/>
  <c r="AS99" i="11"/>
  <c r="AP99" i="11"/>
  <c r="AR99" i="11" s="1"/>
  <c r="AO99" i="11"/>
  <c r="AT99" i="11" s="1"/>
  <c r="AS98" i="11"/>
  <c r="AO98" i="11"/>
  <c r="AS97" i="11"/>
  <c r="AO97" i="11"/>
  <c r="AT97" i="11" s="1"/>
  <c r="AS96" i="11"/>
  <c r="AO96" i="11"/>
  <c r="AS95" i="11"/>
  <c r="AP95" i="11"/>
  <c r="AR95" i="11" s="1"/>
  <c r="AO95" i="11"/>
  <c r="AT95" i="11" s="1"/>
  <c r="AS94" i="11"/>
  <c r="AO94" i="11"/>
  <c r="AS93" i="11"/>
  <c r="AO93" i="11"/>
  <c r="AT93" i="11" s="1"/>
  <c r="AS92" i="11"/>
  <c r="AO92" i="11"/>
  <c r="AS91" i="11"/>
  <c r="AP91" i="11"/>
  <c r="AR91" i="11" s="1"/>
  <c r="AO91" i="11"/>
  <c r="AT91" i="11" s="1"/>
  <c r="AS90" i="11"/>
  <c r="AO90" i="11"/>
  <c r="AS89" i="11"/>
  <c r="AO89" i="11"/>
  <c r="AT89" i="11" s="1"/>
  <c r="AS88" i="11"/>
  <c r="AO88" i="11"/>
  <c r="AS87" i="11"/>
  <c r="AP87" i="11"/>
  <c r="AR87" i="11" s="1"/>
  <c r="AO87" i="11"/>
  <c r="AT87" i="11" s="1"/>
  <c r="AS86" i="11"/>
  <c r="AO86" i="11"/>
  <c r="AT86" i="11" s="1"/>
  <c r="AN82" i="11"/>
  <c r="AS81" i="11"/>
  <c r="AO81" i="11"/>
  <c r="AN62" i="11"/>
  <c r="AN41" i="11"/>
  <c r="AN19" i="11"/>
  <c r="AS80" i="11"/>
  <c r="AP80" i="11"/>
  <c r="AR80" i="11" s="1"/>
  <c r="AO80" i="11"/>
  <c r="AT80" i="11" s="1"/>
  <c r="AU80" i="11" s="1"/>
  <c r="AS79" i="11"/>
  <c r="AO79" i="11"/>
  <c r="AT79" i="11" s="1"/>
  <c r="AS78" i="11"/>
  <c r="AP78" i="11"/>
  <c r="AR78" i="11" s="1"/>
  <c r="AO78" i="11"/>
  <c r="AT78" i="11" s="1"/>
  <c r="AU78" i="11" s="1"/>
  <c r="AS77" i="11"/>
  <c r="AO77" i="11"/>
  <c r="AT77" i="11" s="1"/>
  <c r="AS76" i="11"/>
  <c r="AP76" i="11"/>
  <c r="AR76" i="11" s="1"/>
  <c r="AO76" i="11"/>
  <c r="AT76" i="11" s="1"/>
  <c r="AS75" i="11"/>
  <c r="AO75" i="11"/>
  <c r="AT75" i="11" s="1"/>
  <c r="AS74" i="11"/>
  <c r="AP74" i="11"/>
  <c r="AR74" i="11" s="1"/>
  <c r="AO74" i="11"/>
  <c r="AT74" i="11" s="1"/>
  <c r="AU74" i="11" s="1"/>
  <c r="AS73" i="11"/>
  <c r="AO73" i="11"/>
  <c r="AT73" i="11" s="1"/>
  <c r="AS72" i="11"/>
  <c r="AP72" i="11"/>
  <c r="AR72" i="11" s="1"/>
  <c r="AO72" i="11"/>
  <c r="AT72" i="11" s="1"/>
  <c r="AS71" i="11"/>
  <c r="AO71" i="11"/>
  <c r="AT71" i="11" s="1"/>
  <c r="AS70" i="11"/>
  <c r="AP70" i="11"/>
  <c r="AR70" i="11" s="1"/>
  <c r="AO70" i="11"/>
  <c r="AT70" i="11" s="1"/>
  <c r="AU70" i="11" s="1"/>
  <c r="AS69" i="11"/>
  <c r="AO69" i="11"/>
  <c r="AT69" i="11" s="1"/>
  <c r="AS68" i="11"/>
  <c r="AP68" i="11"/>
  <c r="AR68" i="11" s="1"/>
  <c r="AO68" i="11"/>
  <c r="AT68" i="11" s="1"/>
  <c r="AS67" i="11"/>
  <c r="AO67" i="11"/>
  <c r="AT67" i="11" s="1"/>
  <c r="AS66" i="11"/>
  <c r="AO66" i="11"/>
  <c r="AT66" i="11" s="1"/>
  <c r="AU66" i="11" s="1"/>
  <c r="AS65" i="11"/>
  <c r="AO65" i="11"/>
  <c r="AT65" i="11" s="1"/>
  <c r="AU65" i="11" s="1"/>
  <c r="AS56" i="11"/>
  <c r="AS57" i="11"/>
  <c r="AS58" i="11"/>
  <c r="AS59" i="11"/>
  <c r="AS60" i="11"/>
  <c r="AS61" i="11"/>
  <c r="AO56" i="11"/>
  <c r="AT56" i="11" s="1"/>
  <c r="AP56" i="11"/>
  <c r="AR56" i="11" s="1"/>
  <c r="AO57" i="11"/>
  <c r="AO58" i="11"/>
  <c r="AT58" i="11" s="1"/>
  <c r="AV58" i="11" s="1"/>
  <c r="AP58" i="11"/>
  <c r="AR58" i="11" s="1"/>
  <c r="AO59" i="11"/>
  <c r="AO60" i="11"/>
  <c r="AT60" i="11" s="1"/>
  <c r="AV60" i="11" s="1"/>
  <c r="AP60" i="11"/>
  <c r="AR60" i="11" s="1"/>
  <c r="AO61" i="11"/>
  <c r="AS55" i="11"/>
  <c r="AO55" i="11"/>
  <c r="AS54" i="11"/>
  <c r="AO54" i="11"/>
  <c r="AS53" i="11"/>
  <c r="AO53" i="11"/>
  <c r="AS52" i="11"/>
  <c r="AO52" i="11"/>
  <c r="AS51" i="11"/>
  <c r="AO51" i="11"/>
  <c r="AS50" i="11"/>
  <c r="AO50" i="11"/>
  <c r="AS49" i="11"/>
  <c r="AO49" i="11"/>
  <c r="AS48" i="11"/>
  <c r="AO48" i="11"/>
  <c r="AS47" i="11"/>
  <c r="AO47" i="11"/>
  <c r="AS46" i="11"/>
  <c r="AO46" i="11"/>
  <c r="AS45" i="11"/>
  <c r="AO45" i="11"/>
  <c r="AO24" i="11"/>
  <c r="AS24" i="11"/>
  <c r="AO25" i="11"/>
  <c r="AS25" i="11"/>
  <c r="AO26" i="11"/>
  <c r="AS26" i="11"/>
  <c r="AO27" i="11"/>
  <c r="AS27" i="11"/>
  <c r="AO28" i="11"/>
  <c r="AS28" i="11"/>
  <c r="AO29" i="11"/>
  <c r="AS29" i="11"/>
  <c r="AO30" i="11"/>
  <c r="AS30" i="11"/>
  <c r="AO31" i="11"/>
  <c r="AS31" i="11"/>
  <c r="AO32" i="11"/>
  <c r="AS32" i="11"/>
  <c r="AO33" i="11"/>
  <c r="AS33" i="11"/>
  <c r="AO34" i="11"/>
  <c r="AS34" i="11"/>
  <c r="AO35" i="11"/>
  <c r="AS35" i="11"/>
  <c r="AO36" i="11"/>
  <c r="AS36" i="11"/>
  <c r="AO37" i="11"/>
  <c r="AS37" i="11"/>
  <c r="AO38" i="11"/>
  <c r="AS38" i="11"/>
  <c r="AO39" i="11"/>
  <c r="AS39" i="11"/>
  <c r="AO40" i="11"/>
  <c r="AS40" i="11"/>
  <c r="AO23" i="11"/>
  <c r="AS2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3" i="11"/>
  <c r="AO4" i="11"/>
  <c r="AO5" i="11"/>
  <c r="AT5" i="11" s="1"/>
  <c r="AP5" i="11"/>
  <c r="AR5" i="11" s="1"/>
  <c r="AO6" i="11"/>
  <c r="AO7" i="11"/>
  <c r="AO8" i="11"/>
  <c r="AO9" i="11"/>
  <c r="AP10" i="11"/>
  <c r="AR10" i="11" s="1"/>
  <c r="AO11" i="11"/>
  <c r="AO12" i="11"/>
  <c r="AO13" i="11"/>
  <c r="AT13" i="11" s="1"/>
  <c r="AO14" i="11"/>
  <c r="AO15" i="11"/>
  <c r="AO16" i="11"/>
  <c r="AO17" i="11"/>
  <c r="AO18" i="11"/>
  <c r="AO3" i="11"/>
  <c r="AT3" i="11" s="1"/>
  <c r="AQ529" i="10"/>
  <c r="AO529" i="10" s="1"/>
  <c r="AP529" i="10" s="1"/>
  <c r="AR529" i="10" s="1"/>
  <c r="AQ530" i="10"/>
  <c r="AO530" i="10" s="1"/>
  <c r="AP530" i="10" s="1"/>
  <c r="AR530" i="10" s="1"/>
  <c r="AQ531" i="10"/>
  <c r="AO531" i="10" s="1"/>
  <c r="AP531" i="10" s="1"/>
  <c r="AR531" i="10" s="1"/>
  <c r="AQ528" i="10"/>
  <c r="AO528" i="10" s="1"/>
  <c r="AP528" i="10" s="1"/>
  <c r="AR528" i="10" s="1"/>
  <c r="AQ527" i="10"/>
  <c r="AO527" i="10" s="1"/>
  <c r="AP527" i="10" s="1"/>
  <c r="AR527" i="10" s="1"/>
  <c r="AQ526" i="10"/>
  <c r="AO526" i="10" s="1"/>
  <c r="AP526" i="10" s="1"/>
  <c r="AR526" i="10" s="1"/>
  <c r="AQ525" i="10"/>
  <c r="AO525" i="10" s="1"/>
  <c r="AP525" i="10" s="1"/>
  <c r="AR525" i="10" s="1"/>
  <c r="AQ524" i="10"/>
  <c r="AO524" i="10" s="1"/>
  <c r="AP524" i="10" s="1"/>
  <c r="AR524" i="10" s="1"/>
  <c r="AQ523" i="10"/>
  <c r="AO523" i="10" s="1"/>
  <c r="AP523" i="10" s="1"/>
  <c r="AR523" i="10" s="1"/>
  <c r="AQ522" i="10"/>
  <c r="AO522" i="10" s="1"/>
  <c r="AP522" i="10" s="1"/>
  <c r="AR522" i="10" s="1"/>
  <c r="AQ521" i="10"/>
  <c r="AO521" i="10" s="1"/>
  <c r="AP521" i="10" s="1"/>
  <c r="AR521" i="10" s="1"/>
  <c r="AQ520" i="10"/>
  <c r="AO520" i="10" s="1"/>
  <c r="AP520" i="10" s="1"/>
  <c r="AR520" i="10" s="1"/>
  <c r="AQ519" i="10"/>
  <c r="AO519" i="10" s="1"/>
  <c r="AP519" i="10" s="1"/>
  <c r="AR519" i="10" s="1"/>
  <c r="AQ518" i="10"/>
  <c r="AO518" i="10" s="1"/>
  <c r="AP518" i="10" s="1"/>
  <c r="AR518" i="10" s="1"/>
  <c r="AQ517" i="10"/>
  <c r="AO517" i="10" s="1"/>
  <c r="AP517" i="10" s="1"/>
  <c r="AR517" i="10" s="1"/>
  <c r="AQ516" i="10"/>
  <c r="AO516" i="10" s="1"/>
  <c r="AP516" i="10" s="1"/>
  <c r="AR516" i="10" s="1"/>
  <c r="AQ515" i="10"/>
  <c r="AO515" i="10" s="1"/>
  <c r="AP515" i="10" s="1"/>
  <c r="AR515" i="10" s="1"/>
  <c r="AQ514" i="10"/>
  <c r="AO514" i="10" s="1"/>
  <c r="AP514" i="10" s="1"/>
  <c r="AR514" i="10" s="1"/>
  <c r="AO495" i="10"/>
  <c r="AO496" i="10"/>
  <c r="AP496" i="10" s="1"/>
  <c r="AR496" i="10" s="1"/>
  <c r="AO497" i="10"/>
  <c r="AO498" i="10"/>
  <c r="AO499" i="10"/>
  <c r="AO500" i="10"/>
  <c r="AP500" i="10" s="1"/>
  <c r="AR500" i="10" s="1"/>
  <c r="AO501" i="10"/>
  <c r="AO502" i="10"/>
  <c r="AO503" i="10"/>
  <c r="AO504" i="10"/>
  <c r="AP504" i="10" s="1"/>
  <c r="AR504" i="10" s="1"/>
  <c r="AO505" i="10"/>
  <c r="AO506" i="10"/>
  <c r="AO507" i="10"/>
  <c r="AO508" i="10"/>
  <c r="AP508" i="10" s="1"/>
  <c r="AR508" i="10" s="1"/>
  <c r="AO494" i="10"/>
  <c r="AP494" i="10" s="1"/>
  <c r="AR494" i="10" s="1"/>
  <c r="AQ508" i="10"/>
  <c r="AQ507" i="10"/>
  <c r="AP507" i="10"/>
  <c r="AR507" i="10" s="1"/>
  <c r="AQ506" i="10"/>
  <c r="AP506" i="10"/>
  <c r="AR506" i="10" s="1"/>
  <c r="AQ505" i="10"/>
  <c r="AP505" i="10"/>
  <c r="AR505" i="10" s="1"/>
  <c r="AQ504" i="10"/>
  <c r="AQ503" i="10"/>
  <c r="AP503" i="10"/>
  <c r="AR503" i="10" s="1"/>
  <c r="AQ502" i="10"/>
  <c r="AP502" i="10"/>
  <c r="AR502" i="10" s="1"/>
  <c r="AQ501" i="10"/>
  <c r="AP501" i="10"/>
  <c r="AR501" i="10" s="1"/>
  <c r="AQ500" i="10"/>
  <c r="AQ499" i="10"/>
  <c r="AP499" i="10"/>
  <c r="AR499" i="10" s="1"/>
  <c r="AQ498" i="10"/>
  <c r="AP498" i="10"/>
  <c r="AR498" i="10" s="1"/>
  <c r="AQ497" i="10"/>
  <c r="AP497" i="10"/>
  <c r="AR497" i="10" s="1"/>
  <c r="AQ496" i="10"/>
  <c r="AQ495" i="10"/>
  <c r="AP495" i="10"/>
  <c r="AR495" i="10" s="1"/>
  <c r="AQ494" i="10"/>
  <c r="AT607" i="11" l="1"/>
  <c r="AQ608" i="11"/>
  <c r="AO607" i="11"/>
  <c r="AP607" i="11" s="1"/>
  <c r="AR607" i="11" s="1"/>
  <c r="AO590" i="11"/>
  <c r="AP590" i="11" s="1"/>
  <c r="AR590" i="11" s="1"/>
  <c r="AQ591" i="11"/>
  <c r="AT590" i="11"/>
  <c r="AQ465" i="11"/>
  <c r="AN464" i="11"/>
  <c r="AO464" i="11" s="1"/>
  <c r="AR464" i="11" s="1"/>
  <c r="AP39" i="11"/>
  <c r="AR39" i="11" s="1"/>
  <c r="AT39" i="11"/>
  <c r="AP31" i="11"/>
  <c r="AR31" i="11" s="1"/>
  <c r="AT31" i="11"/>
  <c r="AP59" i="11"/>
  <c r="AR59" i="11" s="1"/>
  <c r="AT59" i="11"/>
  <c r="AP18" i="11"/>
  <c r="AR18" i="11" s="1"/>
  <c r="AT18" i="11"/>
  <c r="AP11" i="11"/>
  <c r="AR11" i="11" s="1"/>
  <c r="AT11" i="11"/>
  <c r="AP4" i="11"/>
  <c r="AR4" i="11" s="1"/>
  <c r="AT4" i="11"/>
  <c r="AP40" i="11"/>
  <c r="AR40" i="11" s="1"/>
  <c r="AT40" i="11"/>
  <c r="AP36" i="11"/>
  <c r="AR36" i="11" s="1"/>
  <c r="AT36" i="11"/>
  <c r="AP32" i="11"/>
  <c r="AR32" i="11" s="1"/>
  <c r="AT32" i="11"/>
  <c r="AU10" i="11" s="1"/>
  <c r="AW10" i="11" s="1"/>
  <c r="AY10" i="11" s="1"/>
  <c r="AP28" i="11"/>
  <c r="AR28" i="11" s="1"/>
  <c r="AT28" i="11"/>
  <c r="AP26" i="11"/>
  <c r="AR26" i="11" s="1"/>
  <c r="AT26" i="11"/>
  <c r="AP88" i="11"/>
  <c r="AR88" i="11" s="1"/>
  <c r="AT88" i="11"/>
  <c r="AP17" i="11"/>
  <c r="AR17" i="11" s="1"/>
  <c r="AT17" i="11"/>
  <c r="AU17" i="11" s="1"/>
  <c r="AP13" i="11"/>
  <c r="AR13" i="11" s="1"/>
  <c r="AP6" i="11"/>
  <c r="AR6" i="11" s="1"/>
  <c r="AT6" i="11"/>
  <c r="AU6" i="11" s="1"/>
  <c r="AP45" i="11"/>
  <c r="AR45" i="11" s="1"/>
  <c r="AT45" i="11"/>
  <c r="AV45" i="11" s="1"/>
  <c r="AP47" i="11"/>
  <c r="AR47" i="11" s="1"/>
  <c r="AT47" i="11"/>
  <c r="AV47" i="11" s="1"/>
  <c r="AP49" i="11"/>
  <c r="AR49" i="11" s="1"/>
  <c r="AT49" i="11"/>
  <c r="AP51" i="11"/>
  <c r="AR51" i="11" s="1"/>
  <c r="AT51" i="11"/>
  <c r="AP53" i="11"/>
  <c r="AR53" i="11" s="1"/>
  <c r="AT53" i="11"/>
  <c r="AP55" i="11"/>
  <c r="AR55" i="11" s="1"/>
  <c r="AT55" i="11"/>
  <c r="AP57" i="11"/>
  <c r="AR57" i="11" s="1"/>
  <c r="AT57" i="11"/>
  <c r="AP65" i="11"/>
  <c r="AR65" i="11" s="1"/>
  <c r="AU68" i="11"/>
  <c r="AP69" i="11"/>
  <c r="AR69" i="11" s="1"/>
  <c r="AU72" i="11"/>
  <c r="AP73" i="11"/>
  <c r="AR73" i="11" s="1"/>
  <c r="AU76" i="11"/>
  <c r="AV56" i="11" s="1"/>
  <c r="AP77" i="11"/>
  <c r="AR77" i="11" s="1"/>
  <c r="AP90" i="11"/>
  <c r="AR90" i="11" s="1"/>
  <c r="AT90" i="11"/>
  <c r="AU69" i="11" s="1"/>
  <c r="AP93" i="11"/>
  <c r="AR93" i="11" s="1"/>
  <c r="AP98" i="11"/>
  <c r="AR98" i="11" s="1"/>
  <c r="AT98" i="11"/>
  <c r="AU77" i="11" s="1"/>
  <c r="AT357" i="11"/>
  <c r="AO357" i="11"/>
  <c r="AU13" i="11"/>
  <c r="AW13" i="11" s="1"/>
  <c r="AY13" i="11" s="1"/>
  <c r="AP35" i="11"/>
  <c r="AR35" i="11" s="1"/>
  <c r="AT35" i="11"/>
  <c r="AP25" i="11"/>
  <c r="AR25" i="11" s="1"/>
  <c r="AT25" i="11"/>
  <c r="AU67" i="11"/>
  <c r="AP92" i="11"/>
  <c r="AR92" i="11" s="1"/>
  <c r="AT92" i="11"/>
  <c r="AU71" i="11" s="1"/>
  <c r="AP100" i="11"/>
  <c r="AR100" i="11" s="1"/>
  <c r="AT100" i="11"/>
  <c r="AU79" i="11" s="1"/>
  <c r="AP16" i="11"/>
  <c r="AR16" i="11" s="1"/>
  <c r="AT16" i="11"/>
  <c r="AP23" i="11"/>
  <c r="AR23" i="11" s="1"/>
  <c r="AT23" i="11"/>
  <c r="AP33" i="11"/>
  <c r="AR33" i="11" s="1"/>
  <c r="AT33" i="11"/>
  <c r="AP27" i="11"/>
  <c r="AR27" i="11" s="1"/>
  <c r="AT27" i="11"/>
  <c r="AU5" i="11" s="1"/>
  <c r="AW5" i="11" s="1"/>
  <c r="AY5" i="11" s="1"/>
  <c r="AP15" i="11"/>
  <c r="AR15" i="11" s="1"/>
  <c r="AT15" i="11"/>
  <c r="AP8" i="11"/>
  <c r="AR8" i="11" s="1"/>
  <c r="AT8" i="11"/>
  <c r="AU8" i="11" s="1"/>
  <c r="AP46" i="11"/>
  <c r="AR46" i="11" s="1"/>
  <c r="AT46" i="11"/>
  <c r="AV46" i="11" s="1"/>
  <c r="AP48" i="11"/>
  <c r="AR48" i="11" s="1"/>
  <c r="AT48" i="11"/>
  <c r="AV48" i="11" s="1"/>
  <c r="AP50" i="11"/>
  <c r="AR50" i="11" s="1"/>
  <c r="AT50" i="11"/>
  <c r="AV50" i="11" s="1"/>
  <c r="AP52" i="11"/>
  <c r="AR52" i="11" s="1"/>
  <c r="AT52" i="11"/>
  <c r="AV52" i="11" s="1"/>
  <c r="AP54" i="11"/>
  <c r="AR54" i="11" s="1"/>
  <c r="AT54" i="11"/>
  <c r="AV54" i="11" s="1"/>
  <c r="AP61" i="11"/>
  <c r="AR61" i="11" s="1"/>
  <c r="AT61" i="11"/>
  <c r="AV61" i="11" s="1"/>
  <c r="AP67" i="11"/>
  <c r="AR67" i="11" s="1"/>
  <c r="AP71" i="11"/>
  <c r="AR71" i="11" s="1"/>
  <c r="AP75" i="11"/>
  <c r="AR75" i="11" s="1"/>
  <c r="AP79" i="11"/>
  <c r="AR79" i="11" s="1"/>
  <c r="AP81" i="11"/>
  <c r="AR81" i="11" s="1"/>
  <c r="AT81" i="11"/>
  <c r="AU81" i="11" s="1"/>
  <c r="AP86" i="11"/>
  <c r="AR86" i="11" s="1"/>
  <c r="AP89" i="11"/>
  <c r="AR89" i="11" s="1"/>
  <c r="AP94" i="11"/>
  <c r="AR94" i="11" s="1"/>
  <c r="AT94" i="11"/>
  <c r="AU73" i="11" s="1"/>
  <c r="AP97" i="11"/>
  <c r="AR97" i="11" s="1"/>
  <c r="AP9" i="11"/>
  <c r="AR9" i="11" s="1"/>
  <c r="AT9" i="11"/>
  <c r="AU9" i="11" s="1"/>
  <c r="AP37" i="11"/>
  <c r="AR37" i="11" s="1"/>
  <c r="AT37" i="11"/>
  <c r="AP29" i="11"/>
  <c r="AR29" i="11" s="1"/>
  <c r="AT29" i="11"/>
  <c r="AU3" i="11"/>
  <c r="AW3" i="11" s="1"/>
  <c r="AY3" i="11" s="1"/>
  <c r="AP12" i="11"/>
  <c r="AR12" i="11" s="1"/>
  <c r="AT12" i="11"/>
  <c r="AP14" i="11"/>
  <c r="AR14" i="11" s="1"/>
  <c r="AT14" i="11"/>
  <c r="AU14" i="11" s="1"/>
  <c r="AW14" i="11" s="1"/>
  <c r="AY14" i="11" s="1"/>
  <c r="AP7" i="11"/>
  <c r="AR7" i="11" s="1"/>
  <c r="AT7" i="11"/>
  <c r="AP38" i="11"/>
  <c r="AR38" i="11" s="1"/>
  <c r="AT38" i="11"/>
  <c r="AP34" i="11"/>
  <c r="AR34" i="11" s="1"/>
  <c r="AT34" i="11"/>
  <c r="AP30" i="11"/>
  <c r="AR30" i="11" s="1"/>
  <c r="AT30" i="11"/>
  <c r="AP24" i="11"/>
  <c r="AR24" i="11" s="1"/>
  <c r="AT24" i="11"/>
  <c r="AP66" i="11"/>
  <c r="AR66" i="11" s="1"/>
  <c r="AP96" i="11"/>
  <c r="AR96" i="11" s="1"/>
  <c r="AT96" i="11"/>
  <c r="AU75" i="11" s="1"/>
  <c r="AQ449" i="11"/>
  <c r="AO448" i="11"/>
  <c r="AP448" i="11" s="1"/>
  <c r="AR448" i="11" s="1"/>
  <c r="AT448" i="11"/>
  <c r="AQ424" i="11"/>
  <c r="AO424" i="11" s="1"/>
  <c r="AT423" i="11"/>
  <c r="AP423" i="11"/>
  <c r="AR423" i="11" s="1"/>
  <c r="AQ401" i="11"/>
  <c r="AT400" i="11"/>
  <c r="AO400" i="11"/>
  <c r="AP400" i="11" s="1"/>
  <c r="AR400" i="11" s="1"/>
  <c r="AP380" i="11"/>
  <c r="AR380" i="11" s="1"/>
  <c r="AQ381" i="11"/>
  <c r="AO381" i="11" s="1"/>
  <c r="AT380" i="11"/>
  <c r="AQ358" i="11"/>
  <c r="AP357" i="11"/>
  <c r="AR357" i="11" s="1"/>
  <c r="AT335" i="11"/>
  <c r="AQ336" i="11"/>
  <c r="AO336" i="11" s="1"/>
  <c r="AP335" i="11"/>
  <c r="AR335" i="11" s="1"/>
  <c r="AT311" i="11"/>
  <c r="AQ312" i="11"/>
  <c r="AO312" i="11" s="1"/>
  <c r="AP311" i="11"/>
  <c r="AR311" i="11" s="1"/>
  <c r="AT288" i="11"/>
  <c r="AQ289" i="11"/>
  <c r="AO289" i="11" s="1"/>
  <c r="AP288" i="11"/>
  <c r="AR288" i="11" s="1"/>
  <c r="AQ238" i="11"/>
  <c r="AQ239" i="11" s="1"/>
  <c r="AO237" i="11"/>
  <c r="AP237" i="11" s="1"/>
  <c r="AR237" i="11" s="1"/>
  <c r="AT237" i="11"/>
  <c r="AT257" i="11"/>
  <c r="AQ258" i="11"/>
  <c r="AO258" i="11" s="1"/>
  <c r="AP257" i="11"/>
  <c r="AR257" i="11" s="1"/>
  <c r="AU257" i="11" s="1"/>
  <c r="AQ127" i="11"/>
  <c r="AP3" i="11"/>
  <c r="AR3" i="11" s="1"/>
  <c r="AT608" i="11" l="1"/>
  <c r="AQ609" i="11"/>
  <c r="AO608" i="11"/>
  <c r="AP608" i="11" s="1"/>
  <c r="AR608" i="11" s="1"/>
  <c r="AT591" i="11"/>
  <c r="AO591" i="11"/>
  <c r="AP591" i="11" s="1"/>
  <c r="AR591" i="11" s="1"/>
  <c r="AQ592" i="11"/>
  <c r="AN465" i="11"/>
  <c r="AO465" i="11" s="1"/>
  <c r="AR465" i="11" s="1"/>
  <c r="AU15" i="11"/>
  <c r="AW15" i="11" s="1"/>
  <c r="AY15" i="11" s="1"/>
  <c r="AU16" i="11"/>
  <c r="AW16" i="11" s="1"/>
  <c r="AY16" i="11" s="1"/>
  <c r="AV55" i="11"/>
  <c r="AV51" i="11"/>
  <c r="AW6" i="11"/>
  <c r="AY6" i="11" s="1"/>
  <c r="AU4" i="11"/>
  <c r="AW4" i="11" s="1"/>
  <c r="AY4" i="11" s="1"/>
  <c r="AU18" i="11"/>
  <c r="AW18" i="11" s="1"/>
  <c r="AY18" i="11" s="1"/>
  <c r="AO358" i="11"/>
  <c r="AT358" i="11"/>
  <c r="AQ359" i="11"/>
  <c r="AU7" i="11"/>
  <c r="AW7" i="11" s="1"/>
  <c r="AY7" i="11" s="1"/>
  <c r="AU12" i="11"/>
  <c r="AW12" i="11" s="1"/>
  <c r="AY12" i="11" s="1"/>
  <c r="AW8" i="11"/>
  <c r="AY8" i="11" s="1"/>
  <c r="AV57" i="11"/>
  <c r="AV53" i="11"/>
  <c r="AV49" i="11"/>
  <c r="AU11" i="11"/>
  <c r="AW11" i="11" s="1"/>
  <c r="AY11" i="11" s="1"/>
  <c r="AW17" i="11"/>
  <c r="AY17" i="11" s="1"/>
  <c r="AV59" i="11"/>
  <c r="AW9" i="11"/>
  <c r="AY9" i="11" s="1"/>
  <c r="AT449" i="11"/>
  <c r="AO449" i="11"/>
  <c r="AP449" i="11" s="1"/>
  <c r="AR449" i="11" s="1"/>
  <c r="AQ450" i="11"/>
  <c r="AQ425" i="11"/>
  <c r="AO425" i="11" s="1"/>
  <c r="AP424" i="11"/>
  <c r="AR424" i="11" s="1"/>
  <c r="AT424" i="11"/>
  <c r="AQ402" i="11"/>
  <c r="AT401" i="11"/>
  <c r="AO401" i="11"/>
  <c r="AP401" i="11" s="1"/>
  <c r="AR401" i="11" s="1"/>
  <c r="AQ382" i="11"/>
  <c r="AO382" i="11" s="1"/>
  <c r="AT381" i="11"/>
  <c r="AP381" i="11"/>
  <c r="AR381" i="11" s="1"/>
  <c r="AP358" i="11"/>
  <c r="AR358" i="11" s="1"/>
  <c r="AP336" i="11"/>
  <c r="AR336" i="11" s="1"/>
  <c r="AT336" i="11"/>
  <c r="AQ337" i="11"/>
  <c r="AO337" i="11" s="1"/>
  <c r="AT312" i="11"/>
  <c r="AQ313" i="11"/>
  <c r="AO313" i="11" s="1"/>
  <c r="AP312" i="11"/>
  <c r="AR312" i="11" s="1"/>
  <c r="AQ290" i="11"/>
  <c r="AO290" i="11" s="1"/>
  <c r="AP289" i="11"/>
  <c r="AR289" i="11" s="1"/>
  <c r="AT289" i="11"/>
  <c r="AQ240" i="11"/>
  <c r="AO239" i="11"/>
  <c r="AP239" i="11" s="1"/>
  <c r="AR239" i="11" s="1"/>
  <c r="AT239" i="11"/>
  <c r="AO238" i="11"/>
  <c r="AP238" i="11" s="1"/>
  <c r="AR238" i="11" s="1"/>
  <c r="AT238" i="11"/>
  <c r="AT258" i="11"/>
  <c r="AQ259" i="11"/>
  <c r="AP258" i="11"/>
  <c r="AR258" i="11" s="1"/>
  <c r="AU258" i="11" s="1"/>
  <c r="AQ128" i="11"/>
  <c r="AO127" i="11"/>
  <c r="AP127" i="11" s="1"/>
  <c r="AR127" i="11" s="1"/>
  <c r="AT609" i="11" l="1"/>
  <c r="AQ610" i="11"/>
  <c r="AO609" i="11"/>
  <c r="AP609" i="11" s="1"/>
  <c r="AR609" i="11" s="1"/>
  <c r="AO592" i="11"/>
  <c r="AP592" i="11" s="1"/>
  <c r="AR592" i="11" s="1"/>
  <c r="AQ593" i="11"/>
  <c r="AT592" i="11"/>
  <c r="AN466" i="11"/>
  <c r="AO466" i="11" s="1"/>
  <c r="AR466" i="11" s="1"/>
  <c r="AQ360" i="11"/>
  <c r="AO359" i="11"/>
  <c r="AP359" i="11" s="1"/>
  <c r="AR359" i="11" s="1"/>
  <c r="AT359" i="11"/>
  <c r="AO450" i="11"/>
  <c r="AP450" i="11" s="1"/>
  <c r="AR450" i="11" s="1"/>
  <c r="AT450" i="11"/>
  <c r="AP425" i="11"/>
  <c r="AR425" i="11" s="1"/>
  <c r="AQ426" i="11"/>
  <c r="AO426" i="11" s="1"/>
  <c r="AT425" i="11"/>
  <c r="AO402" i="11"/>
  <c r="AP402" i="11" s="1"/>
  <c r="AR402" i="11" s="1"/>
  <c r="AQ403" i="11"/>
  <c r="AT402" i="11"/>
  <c r="AQ383" i="11"/>
  <c r="AO383" i="11" s="1"/>
  <c r="AT382" i="11"/>
  <c r="AP382" i="11"/>
  <c r="AR382" i="11" s="1"/>
  <c r="AT337" i="11"/>
  <c r="AQ338" i="11"/>
  <c r="AO338" i="11" s="1"/>
  <c r="AP337" i="11"/>
  <c r="AR337" i="11" s="1"/>
  <c r="AT313" i="11"/>
  <c r="AQ314" i="11"/>
  <c r="AO314" i="11" s="1"/>
  <c r="AP313" i="11"/>
  <c r="AR313" i="11" s="1"/>
  <c r="AT290" i="11"/>
  <c r="AQ291" i="11"/>
  <c r="AO291" i="11" s="1"/>
  <c r="AP290" i="11"/>
  <c r="AR290" i="11" s="1"/>
  <c r="AO240" i="11"/>
  <c r="AP240" i="11" s="1"/>
  <c r="AR240" i="11" s="1"/>
  <c r="AQ241" i="11"/>
  <c r="AT240" i="11"/>
  <c r="AQ260" i="11"/>
  <c r="AO260" i="11" s="1"/>
  <c r="AP260" i="11" s="1"/>
  <c r="AR260" i="11" s="1"/>
  <c r="AU260" i="11" s="1"/>
  <c r="AO259" i="11"/>
  <c r="AP259" i="11" s="1"/>
  <c r="AR259" i="11" s="1"/>
  <c r="AU259" i="11" s="1"/>
  <c r="AT259" i="11"/>
  <c r="AQ129" i="11"/>
  <c r="AO128" i="11"/>
  <c r="AP128" i="11" s="1"/>
  <c r="AR128" i="11" s="1"/>
  <c r="AQ392" i="10"/>
  <c r="AQ413" i="10"/>
  <c r="AO413" i="10" s="1"/>
  <c r="AP413" i="10" s="1"/>
  <c r="AR413" i="10" s="1"/>
  <c r="AT434" i="10"/>
  <c r="AS434" i="10"/>
  <c r="AO485" i="10"/>
  <c r="AP485" i="10" s="1"/>
  <c r="AR485" i="10" s="1"/>
  <c r="AQ482" i="10"/>
  <c r="AQ483" i="10"/>
  <c r="AO483" i="10" s="1"/>
  <c r="AP483" i="10" s="1"/>
  <c r="AR483" i="10" s="1"/>
  <c r="AQ484" i="10"/>
  <c r="AQ485" i="10"/>
  <c r="AQ486" i="10"/>
  <c r="AO486" i="10" s="1"/>
  <c r="AP486" i="10" s="1"/>
  <c r="AR486" i="10" s="1"/>
  <c r="AQ487" i="10"/>
  <c r="AO487" i="10" s="1"/>
  <c r="AP487" i="10" s="1"/>
  <c r="AR487" i="10" s="1"/>
  <c r="AQ488" i="10"/>
  <c r="AO488" i="10" s="1"/>
  <c r="AP488" i="10" s="1"/>
  <c r="AR488" i="10" s="1"/>
  <c r="AQ481" i="10"/>
  <c r="AO481" i="10" s="1"/>
  <c r="AP481" i="10" s="1"/>
  <c r="AR481" i="10" s="1"/>
  <c r="AQ480" i="10"/>
  <c r="AQ479" i="10"/>
  <c r="AO479" i="10" s="1"/>
  <c r="AP479" i="10" s="1"/>
  <c r="AR479" i="10" s="1"/>
  <c r="AQ478" i="10"/>
  <c r="AQ477" i="10"/>
  <c r="AO477" i="10" s="1"/>
  <c r="AP477" i="10" s="1"/>
  <c r="AR477" i="10" s="1"/>
  <c r="AQ476" i="10"/>
  <c r="AQ475" i="10"/>
  <c r="AO475" i="10" s="1"/>
  <c r="AP475" i="10" s="1"/>
  <c r="AR475" i="10" s="1"/>
  <c r="AO484" i="10"/>
  <c r="AP484" i="10" s="1"/>
  <c r="AR484" i="10" s="1"/>
  <c r="AO482" i="10"/>
  <c r="AP482" i="10" s="1"/>
  <c r="AR482" i="10" s="1"/>
  <c r="AO480" i="10"/>
  <c r="AP480" i="10" s="1"/>
  <c r="AR480" i="10" s="1"/>
  <c r="AO478" i="10"/>
  <c r="AP478" i="10" s="1"/>
  <c r="AR478" i="10" s="1"/>
  <c r="AO476" i="10"/>
  <c r="AP476" i="10" s="1"/>
  <c r="AR476" i="10" s="1"/>
  <c r="AQ474" i="10"/>
  <c r="AO474" i="10"/>
  <c r="AP474" i="10" s="1"/>
  <c r="AR474" i="10" s="1"/>
  <c r="AN489" i="10"/>
  <c r="AN470" i="10"/>
  <c r="AQ460" i="10"/>
  <c r="AO460" i="10" s="1"/>
  <c r="AP460" i="10" s="1"/>
  <c r="AR460" i="10" s="1"/>
  <c r="AQ461" i="10"/>
  <c r="AO461" i="10" s="1"/>
  <c r="AP461" i="10" s="1"/>
  <c r="AR461" i="10" s="1"/>
  <c r="AQ462" i="10"/>
  <c r="AO462" i="10" s="1"/>
  <c r="AP462" i="10" s="1"/>
  <c r="AR462" i="10" s="1"/>
  <c r="AQ463" i="10"/>
  <c r="AO463" i="10" s="1"/>
  <c r="AP463" i="10" s="1"/>
  <c r="AR463" i="10" s="1"/>
  <c r="AQ464" i="10"/>
  <c r="AO464" i="10" s="1"/>
  <c r="AP464" i="10" s="1"/>
  <c r="AR464" i="10" s="1"/>
  <c r="AQ465" i="10"/>
  <c r="AO465" i="10" s="1"/>
  <c r="AP465" i="10" s="1"/>
  <c r="AR465" i="10" s="1"/>
  <c r="AQ466" i="10"/>
  <c r="AO466" i="10" s="1"/>
  <c r="AP466" i="10" s="1"/>
  <c r="AR466" i="10" s="1"/>
  <c r="AQ467" i="10"/>
  <c r="AO467" i="10" s="1"/>
  <c r="AP467" i="10" s="1"/>
  <c r="AR467" i="10" s="1"/>
  <c r="AQ468" i="10"/>
  <c r="AO468" i="10" s="1"/>
  <c r="AP468" i="10" s="1"/>
  <c r="AR468" i="10" s="1"/>
  <c r="AQ469" i="10"/>
  <c r="AO469" i="10" s="1"/>
  <c r="AP469" i="10" s="1"/>
  <c r="AR469" i="10" s="1"/>
  <c r="AQ459" i="10"/>
  <c r="AO459" i="10" s="1"/>
  <c r="AP459" i="10" s="1"/>
  <c r="AR459" i="10" s="1"/>
  <c r="AQ458" i="10"/>
  <c r="AO458" i="10" s="1"/>
  <c r="AP458" i="10" s="1"/>
  <c r="AR458" i="10" s="1"/>
  <c r="AQ457" i="10"/>
  <c r="AO457" i="10" s="1"/>
  <c r="AP457" i="10" s="1"/>
  <c r="AR457" i="10" s="1"/>
  <c r="AQ456" i="10"/>
  <c r="AO456" i="10" s="1"/>
  <c r="AP456" i="10" s="1"/>
  <c r="AR456" i="10" s="1"/>
  <c r="AQ455" i="10"/>
  <c r="AO455" i="10" s="1"/>
  <c r="AP455" i="10" s="1"/>
  <c r="AR455" i="10" s="1"/>
  <c r="AQ454" i="10"/>
  <c r="AO454" i="10" s="1"/>
  <c r="AP454" i="10" s="1"/>
  <c r="AR454" i="10" s="1"/>
  <c r="AQ453" i="10"/>
  <c r="AO453" i="10" s="1"/>
  <c r="AP453" i="10" s="1"/>
  <c r="AR453" i="10" s="1"/>
  <c r="AQ434" i="10"/>
  <c r="AO434" i="10" s="1"/>
  <c r="AP434" i="10" s="1"/>
  <c r="AR434" i="10" s="1"/>
  <c r="AN450" i="10"/>
  <c r="AN429" i="10"/>
  <c r="AN408" i="10"/>
  <c r="AN388" i="10"/>
  <c r="AQ441" i="10"/>
  <c r="AO441" i="10" s="1"/>
  <c r="AP441" i="10" s="1"/>
  <c r="AR441" i="10" s="1"/>
  <c r="AQ442" i="10"/>
  <c r="AO442" i="10" s="1"/>
  <c r="AP442" i="10" s="1"/>
  <c r="AR442" i="10" s="1"/>
  <c r="AQ443" i="10"/>
  <c r="AO443" i="10" s="1"/>
  <c r="AP443" i="10" s="1"/>
  <c r="AR443" i="10" s="1"/>
  <c r="AQ444" i="10"/>
  <c r="AO444" i="10" s="1"/>
  <c r="AP444" i="10" s="1"/>
  <c r="AR444" i="10" s="1"/>
  <c r="AQ445" i="10"/>
  <c r="AO445" i="10" s="1"/>
  <c r="AP445" i="10" s="1"/>
  <c r="AR445" i="10" s="1"/>
  <c r="AQ446" i="10"/>
  <c r="AO446" i="10" s="1"/>
  <c r="AP446" i="10" s="1"/>
  <c r="AR446" i="10" s="1"/>
  <c r="AQ447" i="10"/>
  <c r="AO447" i="10" s="1"/>
  <c r="AP447" i="10" s="1"/>
  <c r="AR447" i="10" s="1"/>
  <c r="AQ448" i="10"/>
  <c r="AO448" i="10" s="1"/>
  <c r="AP448" i="10" s="1"/>
  <c r="AR448" i="10" s="1"/>
  <c r="AQ449" i="10"/>
  <c r="AO449" i="10" s="1"/>
  <c r="AP449" i="10" s="1"/>
  <c r="AR449" i="10" s="1"/>
  <c r="AQ440" i="10"/>
  <c r="AO440" i="10" s="1"/>
  <c r="AP440" i="10" s="1"/>
  <c r="AR440" i="10" s="1"/>
  <c r="AQ439" i="10"/>
  <c r="AO439" i="10" s="1"/>
  <c r="AP439" i="10" s="1"/>
  <c r="AR439" i="10" s="1"/>
  <c r="AQ438" i="10"/>
  <c r="AO438" i="10" s="1"/>
  <c r="AP438" i="10" s="1"/>
  <c r="AR438" i="10" s="1"/>
  <c r="AQ437" i="10"/>
  <c r="AQ436" i="10"/>
  <c r="AO436" i="10" s="1"/>
  <c r="AP436" i="10" s="1"/>
  <c r="AR436" i="10" s="1"/>
  <c r="AQ435" i="10"/>
  <c r="AO435" i="10" s="1"/>
  <c r="AP435" i="10" s="1"/>
  <c r="AR435" i="10" s="1"/>
  <c r="AQ433" i="10"/>
  <c r="AO433" i="10" s="1"/>
  <c r="AP433" i="10" s="1"/>
  <c r="AR433" i="10" s="1"/>
  <c r="AO437" i="10"/>
  <c r="AP437" i="10" s="1"/>
  <c r="AR437" i="10" s="1"/>
  <c r="AQ420" i="10"/>
  <c r="AO420" i="10" s="1"/>
  <c r="AP420" i="10" s="1"/>
  <c r="AR420" i="10" s="1"/>
  <c r="AQ421" i="10"/>
  <c r="AO421" i="10" s="1"/>
  <c r="AP421" i="10" s="1"/>
  <c r="AR421" i="10" s="1"/>
  <c r="AQ422" i="10"/>
  <c r="AO422" i="10" s="1"/>
  <c r="AP422" i="10" s="1"/>
  <c r="AR422" i="10" s="1"/>
  <c r="AQ423" i="10"/>
  <c r="AQ424" i="10"/>
  <c r="AO424" i="10" s="1"/>
  <c r="AP424" i="10" s="1"/>
  <c r="AR424" i="10" s="1"/>
  <c r="AQ425" i="10"/>
  <c r="AO425" i="10" s="1"/>
  <c r="AP425" i="10" s="1"/>
  <c r="AR425" i="10" s="1"/>
  <c r="AQ426" i="10"/>
  <c r="AO426" i="10" s="1"/>
  <c r="AP426" i="10" s="1"/>
  <c r="AR426" i="10" s="1"/>
  <c r="AQ427" i="10"/>
  <c r="AQ428" i="10"/>
  <c r="AO428" i="10" s="1"/>
  <c r="AP428" i="10" s="1"/>
  <c r="AR428" i="10" s="1"/>
  <c r="AQ419" i="10"/>
  <c r="AO419" i="10" s="1"/>
  <c r="AP419" i="10" s="1"/>
  <c r="AR419" i="10" s="1"/>
  <c r="AQ418" i="10"/>
  <c r="AO418" i="10" s="1"/>
  <c r="AP418" i="10" s="1"/>
  <c r="AR418" i="10" s="1"/>
  <c r="AQ417" i="10"/>
  <c r="AO417" i="10" s="1"/>
  <c r="AP417" i="10" s="1"/>
  <c r="AR417" i="10" s="1"/>
  <c r="AQ416" i="10"/>
  <c r="AO416" i="10" s="1"/>
  <c r="AP416" i="10" s="1"/>
  <c r="AR416" i="10" s="1"/>
  <c r="AQ415" i="10"/>
  <c r="AO415" i="10" s="1"/>
  <c r="AP415" i="10" s="1"/>
  <c r="AR415" i="10" s="1"/>
  <c r="AQ414" i="10"/>
  <c r="AO414" i="10" s="1"/>
  <c r="AP414" i="10" s="1"/>
  <c r="AR414" i="10" s="1"/>
  <c r="AO423" i="10"/>
  <c r="AP423" i="10" s="1"/>
  <c r="AR423" i="10" s="1"/>
  <c r="AO427" i="10"/>
  <c r="AP427" i="10" s="1"/>
  <c r="AR427" i="10" s="1"/>
  <c r="AQ412" i="10"/>
  <c r="AO412" i="10"/>
  <c r="AP412" i="10" s="1"/>
  <c r="AR412" i="10" s="1"/>
  <c r="AQ398" i="10"/>
  <c r="AO398" i="10" s="1"/>
  <c r="AP398" i="10" s="1"/>
  <c r="AR398" i="10" s="1"/>
  <c r="AQ399" i="10"/>
  <c r="AO399" i="10" s="1"/>
  <c r="AP399" i="10" s="1"/>
  <c r="AR399" i="10" s="1"/>
  <c r="AQ400" i="10"/>
  <c r="AO400" i="10" s="1"/>
  <c r="AP400" i="10" s="1"/>
  <c r="AR400" i="10" s="1"/>
  <c r="AQ401" i="10"/>
  <c r="AQ402" i="10"/>
  <c r="AO402" i="10" s="1"/>
  <c r="AP402" i="10" s="1"/>
  <c r="AR402" i="10" s="1"/>
  <c r="AQ403" i="10"/>
  <c r="AO403" i="10" s="1"/>
  <c r="AP403" i="10" s="1"/>
  <c r="AR403" i="10" s="1"/>
  <c r="AQ404" i="10"/>
  <c r="AO404" i="10" s="1"/>
  <c r="AP404" i="10" s="1"/>
  <c r="AR404" i="10" s="1"/>
  <c r="AQ405" i="10"/>
  <c r="AQ406" i="10"/>
  <c r="AO406" i="10" s="1"/>
  <c r="AP406" i="10" s="1"/>
  <c r="AR406" i="10" s="1"/>
  <c r="AQ407" i="10"/>
  <c r="AQ397" i="10"/>
  <c r="AO397" i="10" s="1"/>
  <c r="AP397" i="10" s="1"/>
  <c r="AR397" i="10" s="1"/>
  <c r="AQ396" i="10"/>
  <c r="AO396" i="10" s="1"/>
  <c r="AP396" i="10" s="1"/>
  <c r="AR396" i="10" s="1"/>
  <c r="AQ395" i="10"/>
  <c r="AO395" i="10" s="1"/>
  <c r="AP395" i="10" s="1"/>
  <c r="AR395" i="10" s="1"/>
  <c r="AQ394" i="10"/>
  <c r="AO394" i="10" s="1"/>
  <c r="AP394" i="10" s="1"/>
  <c r="AR394" i="10" s="1"/>
  <c r="AQ393" i="10"/>
  <c r="AO393" i="10" s="1"/>
  <c r="AP393" i="10" s="1"/>
  <c r="AR393" i="10" s="1"/>
  <c r="AO392" i="10"/>
  <c r="AP392" i="10" s="1"/>
  <c r="AR392" i="10" s="1"/>
  <c r="AO401" i="10"/>
  <c r="AP401" i="10" s="1"/>
  <c r="AR401" i="10" s="1"/>
  <c r="AO405" i="10"/>
  <c r="AP405" i="10" s="1"/>
  <c r="AR405" i="10" s="1"/>
  <c r="AO407" i="10"/>
  <c r="AP407" i="10" s="1"/>
  <c r="AR407" i="10" s="1"/>
  <c r="AQ379" i="10"/>
  <c r="AQ380" i="10" s="1"/>
  <c r="AQ378" i="10"/>
  <c r="AQ377" i="10"/>
  <c r="AO377" i="10" s="1"/>
  <c r="AP377" i="10" s="1"/>
  <c r="AR377" i="10" s="1"/>
  <c r="AQ376" i="10"/>
  <c r="AQ375" i="10"/>
  <c r="AO375" i="10" s="1"/>
  <c r="AP375" i="10" s="1"/>
  <c r="AR375" i="10" s="1"/>
  <c r="AQ374" i="10"/>
  <c r="AO374" i="10" s="1"/>
  <c r="AP374" i="10" s="1"/>
  <c r="AR374" i="10" s="1"/>
  <c r="AQ373" i="10"/>
  <c r="AO373" i="10" s="1"/>
  <c r="AP373" i="10" s="1"/>
  <c r="AR373" i="10" s="1"/>
  <c r="AO378" i="10"/>
  <c r="AP378" i="10" s="1"/>
  <c r="AR378" i="10" s="1"/>
  <c r="AO376" i="10"/>
  <c r="AP376" i="10" s="1"/>
  <c r="AR376" i="10" s="1"/>
  <c r="AQ361" i="10"/>
  <c r="AQ362" i="10" s="1"/>
  <c r="AQ360" i="10"/>
  <c r="AO360" i="10" s="1"/>
  <c r="AP360" i="10" s="1"/>
  <c r="AR360" i="10" s="1"/>
  <c r="AQ359" i="10"/>
  <c r="AO359" i="10" s="1"/>
  <c r="AP359" i="10" s="1"/>
  <c r="AR359" i="10" s="1"/>
  <c r="AQ358" i="10"/>
  <c r="AO358" i="10" s="1"/>
  <c r="AP358" i="10" s="1"/>
  <c r="AR358" i="10" s="1"/>
  <c r="AQ357" i="10"/>
  <c r="AO357" i="10" s="1"/>
  <c r="AP357" i="10" s="1"/>
  <c r="AR357" i="10" s="1"/>
  <c r="AQ356" i="10"/>
  <c r="AO356" i="10" s="1"/>
  <c r="AP356" i="10" s="1"/>
  <c r="AR356" i="10" s="1"/>
  <c r="AQ355" i="10"/>
  <c r="AO355" i="10" s="1"/>
  <c r="AP355" i="10" s="1"/>
  <c r="AR355" i="10" s="1"/>
  <c r="AQ349" i="10"/>
  <c r="AO349" i="10"/>
  <c r="AP349" i="10" s="1"/>
  <c r="AR349" i="10" s="1"/>
  <c r="AQ348" i="10"/>
  <c r="AO348" i="10" s="1"/>
  <c r="AP348" i="10" s="1"/>
  <c r="AR348" i="10" s="1"/>
  <c r="AQ347" i="10"/>
  <c r="AO347" i="10" s="1"/>
  <c r="AP347" i="10" s="1"/>
  <c r="AR347" i="10" s="1"/>
  <c r="AQ346" i="10"/>
  <c r="AO346" i="10" s="1"/>
  <c r="AP346" i="10" s="1"/>
  <c r="AR346" i="10" s="1"/>
  <c r="AQ345" i="10"/>
  <c r="AO345" i="10" s="1"/>
  <c r="AP345" i="10" s="1"/>
  <c r="AR345" i="10" s="1"/>
  <c r="AQ344" i="10"/>
  <c r="AQ343" i="10"/>
  <c r="AQ342" i="10"/>
  <c r="AO342" i="10" s="1"/>
  <c r="AP342" i="10" s="1"/>
  <c r="AR342" i="10" s="1"/>
  <c r="AQ341" i="10"/>
  <c r="AO341" i="10" s="1"/>
  <c r="AP341" i="10" s="1"/>
  <c r="AR341" i="10" s="1"/>
  <c r="AQ340" i="10"/>
  <c r="AQ339" i="10"/>
  <c r="AO339" i="10" s="1"/>
  <c r="AP339" i="10" s="1"/>
  <c r="AR339" i="10" s="1"/>
  <c r="AQ338" i="10"/>
  <c r="AO338" i="10" s="1"/>
  <c r="AP338" i="10" s="1"/>
  <c r="AR338" i="10" s="1"/>
  <c r="AQ337" i="10"/>
  <c r="AO337" i="10" s="1"/>
  <c r="AP337" i="10" s="1"/>
  <c r="AR337" i="10" s="1"/>
  <c r="AQ336" i="10"/>
  <c r="AO336" i="10" s="1"/>
  <c r="AP336" i="10" s="1"/>
  <c r="AR336" i="10" s="1"/>
  <c r="AN370" i="10"/>
  <c r="AN350" i="10"/>
  <c r="AO340" i="10"/>
  <c r="AP340" i="10" s="1"/>
  <c r="AR340" i="10" s="1"/>
  <c r="AO343" i="10"/>
  <c r="AP343" i="10" s="1"/>
  <c r="AR343" i="10" s="1"/>
  <c r="AO344" i="10"/>
  <c r="AP344" i="10" s="1"/>
  <c r="AR344" i="10" s="1"/>
  <c r="AQ305" i="10"/>
  <c r="AQ321" i="10"/>
  <c r="AT323" i="10"/>
  <c r="AS323" i="10"/>
  <c r="AQ322" i="10"/>
  <c r="AQ323" i="10"/>
  <c r="AQ324" i="10"/>
  <c r="AQ325" i="10"/>
  <c r="AQ326" i="10"/>
  <c r="AQ327" i="10"/>
  <c r="AQ328" i="10"/>
  <c r="AQ329" i="10"/>
  <c r="AQ330" i="10"/>
  <c r="AQ331" i="10"/>
  <c r="AQ332" i="10"/>
  <c r="AO321" i="10"/>
  <c r="AO322" i="10"/>
  <c r="AO323" i="10"/>
  <c r="AO324" i="10"/>
  <c r="AO325" i="10"/>
  <c r="AP325" i="10" s="1"/>
  <c r="AR325" i="10" s="1"/>
  <c r="AO326" i="10"/>
  <c r="AO327" i="10"/>
  <c r="AO328" i="10"/>
  <c r="AP328" i="10" s="1"/>
  <c r="AR328" i="10" s="1"/>
  <c r="AO329" i="10"/>
  <c r="AP329" i="10" s="1"/>
  <c r="AR329" i="10" s="1"/>
  <c r="AO330" i="10"/>
  <c r="AO331" i="10"/>
  <c r="AO332" i="10"/>
  <c r="AP332" i="10"/>
  <c r="AR332" i="10" s="1"/>
  <c r="AN333" i="10"/>
  <c r="AP324" i="10"/>
  <c r="AR324" i="10" s="1"/>
  <c r="AQ316" i="10"/>
  <c r="AO316" i="10" s="1"/>
  <c r="AP316" i="10" s="1"/>
  <c r="AR316" i="10" s="1"/>
  <c r="AQ315" i="10"/>
  <c r="AQ314" i="10"/>
  <c r="AO314" i="10" s="1"/>
  <c r="AP314" i="10" s="1"/>
  <c r="AR314" i="10" s="1"/>
  <c r="AQ313" i="10"/>
  <c r="AO313" i="10" s="1"/>
  <c r="AP313" i="10" s="1"/>
  <c r="AR313" i="10" s="1"/>
  <c r="AQ312" i="10"/>
  <c r="AO312" i="10" s="1"/>
  <c r="AP312" i="10" s="1"/>
  <c r="AR312" i="10" s="1"/>
  <c r="AQ311" i="10"/>
  <c r="AQ310" i="10"/>
  <c r="AQ309" i="10"/>
  <c r="AQ308" i="10"/>
  <c r="AO308" i="10" s="1"/>
  <c r="AP308" i="10" s="1"/>
  <c r="AR308" i="10" s="1"/>
  <c r="AQ307" i="10"/>
  <c r="AO305" i="10"/>
  <c r="AP305" i="10" s="1"/>
  <c r="AR305" i="10" s="1"/>
  <c r="AQ304" i="10"/>
  <c r="AO304" i="10" s="1"/>
  <c r="AP304" i="10" s="1"/>
  <c r="AR304" i="10" s="1"/>
  <c r="AQ303" i="10"/>
  <c r="AO303" i="10" s="1"/>
  <c r="AQ306" i="10"/>
  <c r="AO306" i="10" s="1"/>
  <c r="AP306" i="10" s="1"/>
  <c r="AR306" i="10" s="1"/>
  <c r="AO307" i="10"/>
  <c r="AP307" i="10" s="1"/>
  <c r="AR307" i="10" s="1"/>
  <c r="AO309" i="10"/>
  <c r="AP309" i="10" s="1"/>
  <c r="AR309" i="10" s="1"/>
  <c r="AO310" i="10"/>
  <c r="AP310" i="10" s="1"/>
  <c r="AR310" i="10" s="1"/>
  <c r="AO311" i="10"/>
  <c r="AP311" i="10" s="1"/>
  <c r="AR311" i="10" s="1"/>
  <c r="AO315" i="10"/>
  <c r="AP315" i="10" s="1"/>
  <c r="AR315" i="10" s="1"/>
  <c r="AN317" i="10"/>
  <c r="AN300" i="10"/>
  <c r="AN282" i="10"/>
  <c r="AQ286" i="10"/>
  <c r="AQ287" i="10"/>
  <c r="AQ288" i="10"/>
  <c r="AO288" i="10" s="1"/>
  <c r="AP288" i="10" s="1"/>
  <c r="AR288" i="10" s="1"/>
  <c r="AQ289" i="10"/>
  <c r="AQ290" i="10"/>
  <c r="AO290" i="10" s="1"/>
  <c r="AP290" i="10" s="1"/>
  <c r="AR290" i="10" s="1"/>
  <c r="AQ291" i="10"/>
  <c r="AQ292" i="10"/>
  <c r="AQ293" i="10"/>
  <c r="AQ294" i="10"/>
  <c r="AO294" i="10" s="1"/>
  <c r="AP294" i="10" s="1"/>
  <c r="AR294" i="10" s="1"/>
  <c r="AQ295" i="10"/>
  <c r="AQ296" i="10"/>
  <c r="AQ297" i="10"/>
  <c r="AQ298" i="10"/>
  <c r="AO298" i="10" s="1"/>
  <c r="AP298" i="10" s="1"/>
  <c r="AR298" i="10" s="1"/>
  <c r="AQ299" i="10"/>
  <c r="AQ285" i="10"/>
  <c r="AO285" i="10" s="1"/>
  <c r="AP285" i="10" s="1"/>
  <c r="AR285" i="10" s="1"/>
  <c r="AO291" i="10"/>
  <c r="AP291" i="10" s="1"/>
  <c r="AR291" i="10" s="1"/>
  <c r="AO292" i="10"/>
  <c r="AP292" i="10" s="1"/>
  <c r="AR292" i="10" s="1"/>
  <c r="AO293" i="10"/>
  <c r="AP293" i="10" s="1"/>
  <c r="AR293" i="10" s="1"/>
  <c r="AO295" i="10"/>
  <c r="AP295" i="10" s="1"/>
  <c r="AR295" i="10" s="1"/>
  <c r="AO296" i="10"/>
  <c r="AP296" i="10" s="1"/>
  <c r="AR296" i="10" s="1"/>
  <c r="AO297" i="10"/>
  <c r="AP297" i="10" s="1"/>
  <c r="AR297" i="10" s="1"/>
  <c r="AO299" i="10"/>
  <c r="AP299" i="10" s="1"/>
  <c r="AR299" i="10" s="1"/>
  <c r="AO289" i="10"/>
  <c r="AP289" i="10" s="1"/>
  <c r="AR289" i="10" s="1"/>
  <c r="AO287" i="10"/>
  <c r="AP287" i="10" s="1"/>
  <c r="AR287" i="10" s="1"/>
  <c r="AO286" i="10"/>
  <c r="AP286" i="10" s="1"/>
  <c r="AR286" i="10" s="1"/>
  <c r="AO275" i="10"/>
  <c r="AO267" i="10"/>
  <c r="AP267" i="10" s="1"/>
  <c r="AR267" i="10" s="1"/>
  <c r="AO268" i="10"/>
  <c r="AP268" i="10" s="1"/>
  <c r="AR268" i="10" s="1"/>
  <c r="AO269" i="10"/>
  <c r="AP269" i="10" s="1"/>
  <c r="AR269" i="10" s="1"/>
  <c r="AO270" i="10"/>
  <c r="AP270" i="10" s="1"/>
  <c r="AR270" i="10" s="1"/>
  <c r="AO271" i="10"/>
  <c r="AP271" i="10" s="1"/>
  <c r="AR271" i="10" s="1"/>
  <c r="AO272" i="10"/>
  <c r="AP272" i="10" s="1"/>
  <c r="AR272" i="10" s="1"/>
  <c r="AO273" i="10"/>
  <c r="AP273" i="10" s="1"/>
  <c r="AR273" i="10" s="1"/>
  <c r="AO274" i="10"/>
  <c r="AP274" i="10" s="1"/>
  <c r="AR274" i="10" s="1"/>
  <c r="AP275" i="10"/>
  <c r="AR275" i="10" s="1"/>
  <c r="AO276" i="10"/>
  <c r="AP276" i="10" s="1"/>
  <c r="AR276" i="10" s="1"/>
  <c r="AO277" i="10"/>
  <c r="AP277" i="10" s="1"/>
  <c r="AR277" i="10" s="1"/>
  <c r="AO278" i="10"/>
  <c r="AP278" i="10" s="1"/>
  <c r="AR278" i="10" s="1"/>
  <c r="AO279" i="10"/>
  <c r="AP279" i="10" s="1"/>
  <c r="AR279" i="10" s="1"/>
  <c r="AO280" i="10"/>
  <c r="AP280" i="10" s="1"/>
  <c r="AR280" i="10" s="1"/>
  <c r="AO281" i="10"/>
  <c r="AP281" i="10" s="1"/>
  <c r="AR281" i="10" s="1"/>
  <c r="AO266" i="10"/>
  <c r="AP266" i="10" s="1"/>
  <c r="AR266" i="10" s="1"/>
  <c r="AN221" i="10"/>
  <c r="AT610" i="11" l="1"/>
  <c r="AQ611" i="11"/>
  <c r="AO610" i="11"/>
  <c r="AP610" i="11" s="1"/>
  <c r="AR610" i="11" s="1"/>
  <c r="AT593" i="11"/>
  <c r="AO593" i="11"/>
  <c r="AP593" i="11" s="1"/>
  <c r="AR593" i="11" s="1"/>
  <c r="AQ594" i="11"/>
  <c r="AN467" i="11"/>
  <c r="AO467" i="11" s="1"/>
  <c r="AR467" i="11" s="1"/>
  <c r="AQ468" i="11"/>
  <c r="AQ361" i="11"/>
  <c r="AT360" i="11"/>
  <c r="AO360" i="11"/>
  <c r="AP360" i="11" s="1"/>
  <c r="AR360" i="11" s="1"/>
  <c r="AT426" i="11"/>
  <c r="AP426" i="11"/>
  <c r="AR426" i="11" s="1"/>
  <c r="AQ404" i="11"/>
  <c r="AT403" i="11"/>
  <c r="AO403" i="11"/>
  <c r="AP403" i="11" s="1"/>
  <c r="AR403" i="11" s="1"/>
  <c r="AP383" i="11"/>
  <c r="AR383" i="11" s="1"/>
  <c r="AQ384" i="11"/>
  <c r="AO384" i="11" s="1"/>
  <c r="AT383" i="11"/>
  <c r="AP338" i="11"/>
  <c r="AR338" i="11" s="1"/>
  <c r="AT338" i="11"/>
  <c r="AQ339" i="11"/>
  <c r="AT314" i="11"/>
  <c r="AQ315" i="11"/>
  <c r="AO315" i="11" s="1"/>
  <c r="AP314" i="11"/>
  <c r="AR314" i="11" s="1"/>
  <c r="AT291" i="11"/>
  <c r="AQ292" i="11"/>
  <c r="AO292" i="11" s="1"/>
  <c r="AP291" i="11"/>
  <c r="AR291" i="11" s="1"/>
  <c r="AO241" i="11"/>
  <c r="AP241" i="11" s="1"/>
  <c r="AR241" i="11" s="1"/>
  <c r="AQ242" i="11"/>
  <c r="AT241" i="11"/>
  <c r="AT260" i="11"/>
  <c r="AQ261" i="11"/>
  <c r="AO261" i="11" s="1"/>
  <c r="AP261" i="11" s="1"/>
  <c r="AR261" i="11" s="1"/>
  <c r="AU261" i="11" s="1"/>
  <c r="AQ130" i="11"/>
  <c r="AO129" i="11"/>
  <c r="AP129" i="11" s="1"/>
  <c r="AR129" i="11" s="1"/>
  <c r="AO379" i="10"/>
  <c r="AP379" i="10" s="1"/>
  <c r="AR379" i="10" s="1"/>
  <c r="AQ381" i="10"/>
  <c r="AO380" i="10"/>
  <c r="AP380" i="10" s="1"/>
  <c r="AR380" i="10" s="1"/>
  <c r="AO361" i="10"/>
  <c r="AP361" i="10" s="1"/>
  <c r="AR361" i="10" s="1"/>
  <c r="AO362" i="10"/>
  <c r="AP362" i="10" s="1"/>
  <c r="AR362" i="10" s="1"/>
  <c r="AQ363" i="10"/>
  <c r="AP322" i="10"/>
  <c r="AR322" i="10" s="1"/>
  <c r="AP326" i="10"/>
  <c r="AR326" i="10" s="1"/>
  <c r="AP331" i="10"/>
  <c r="AR331" i="10" s="1"/>
  <c r="AP323" i="10"/>
  <c r="AR323" i="10" s="1"/>
  <c r="AP327" i="10"/>
  <c r="AR327" i="10" s="1"/>
  <c r="AP330" i="10"/>
  <c r="AR330" i="10" s="1"/>
  <c r="AP321" i="10"/>
  <c r="AR321" i="10" s="1"/>
  <c r="AP303" i="10"/>
  <c r="AR303" i="10" s="1"/>
  <c r="AT611" i="11" l="1"/>
  <c r="AQ612" i="11"/>
  <c r="AO611" i="11"/>
  <c r="AP611" i="11" s="1"/>
  <c r="AR611" i="11" s="1"/>
  <c r="AO594" i="11"/>
  <c r="AP594" i="11" s="1"/>
  <c r="AR594" i="11" s="1"/>
  <c r="AQ595" i="11"/>
  <c r="AT594" i="11"/>
  <c r="AQ469" i="11"/>
  <c r="AN468" i="11"/>
  <c r="AO468" i="11" s="1"/>
  <c r="AR468" i="11" s="1"/>
  <c r="AT339" i="11"/>
  <c r="AO339" i="11"/>
  <c r="AQ362" i="11"/>
  <c r="AT361" i="11"/>
  <c r="AO361" i="11"/>
  <c r="AP361" i="11" s="1"/>
  <c r="AR361" i="11" s="1"/>
  <c r="AT404" i="11"/>
  <c r="AO404" i="11"/>
  <c r="AP404" i="11" s="1"/>
  <c r="AR404" i="11" s="1"/>
  <c r="AP384" i="11"/>
  <c r="AR384" i="11" s="1"/>
  <c r="AT384" i="11"/>
  <c r="AQ340" i="11"/>
  <c r="AO340" i="11" s="1"/>
  <c r="AP339" i="11"/>
  <c r="AR339" i="11" s="1"/>
  <c r="AT315" i="11"/>
  <c r="AQ316" i="11"/>
  <c r="AO316" i="11" s="1"/>
  <c r="AP315" i="11"/>
  <c r="AR315" i="11" s="1"/>
  <c r="AT292" i="11"/>
  <c r="AQ293" i="11"/>
  <c r="AO293" i="11" s="1"/>
  <c r="AP292" i="11"/>
  <c r="AR292" i="11" s="1"/>
  <c r="AQ243" i="11"/>
  <c r="AO242" i="11"/>
  <c r="AP242" i="11" s="1"/>
  <c r="AR242" i="11" s="1"/>
  <c r="AT242" i="11"/>
  <c r="AT261" i="11"/>
  <c r="AQ262" i="11"/>
  <c r="AO262" i="11" s="1"/>
  <c r="AP262" i="11" s="1"/>
  <c r="AR262" i="11" s="1"/>
  <c r="AU262" i="11" s="1"/>
  <c r="AO130" i="11"/>
  <c r="AP130" i="11" s="1"/>
  <c r="AR130" i="11" s="1"/>
  <c r="AQ131" i="11"/>
  <c r="AQ382" i="10"/>
  <c r="AO381" i="10"/>
  <c r="AP381" i="10" s="1"/>
  <c r="AR381" i="10" s="1"/>
  <c r="AQ364" i="10"/>
  <c r="AO363" i="10"/>
  <c r="AP363" i="10" s="1"/>
  <c r="AR363" i="10" s="1"/>
  <c r="AT612" i="11" l="1"/>
  <c r="AO612" i="11"/>
  <c r="AP612" i="11" s="1"/>
  <c r="AR612" i="11" s="1"/>
  <c r="AT595" i="11"/>
  <c r="AO595" i="11"/>
  <c r="AP595" i="11" s="1"/>
  <c r="AR595" i="11" s="1"/>
  <c r="AQ596" i="11"/>
  <c r="AQ470" i="11"/>
  <c r="AN469" i="11"/>
  <c r="AO469" i="11" s="1"/>
  <c r="AR469" i="11" s="1"/>
  <c r="AQ363" i="11"/>
  <c r="AO362" i="11"/>
  <c r="AP362" i="11" s="1"/>
  <c r="AR362" i="11" s="1"/>
  <c r="AT362" i="11"/>
  <c r="AQ341" i="11"/>
  <c r="AO341" i="11" s="1"/>
  <c r="AP340" i="11"/>
  <c r="AR340" i="11" s="1"/>
  <c r="AT340" i="11"/>
  <c r="AT316" i="11"/>
  <c r="AQ317" i="11"/>
  <c r="AO317" i="11" s="1"/>
  <c r="AP316" i="11"/>
  <c r="AR316" i="11" s="1"/>
  <c r="AT293" i="11"/>
  <c r="AQ294" i="11"/>
  <c r="AO294" i="11" s="1"/>
  <c r="AP293" i="11"/>
  <c r="AR293" i="11" s="1"/>
  <c r="AO243" i="11"/>
  <c r="AP243" i="11" s="1"/>
  <c r="AR243" i="11" s="1"/>
  <c r="AQ244" i="11"/>
  <c r="AT243" i="11"/>
  <c r="AT262" i="11"/>
  <c r="AQ263" i="11"/>
  <c r="AO263" i="11" s="1"/>
  <c r="AP263" i="11" s="1"/>
  <c r="AR263" i="11" s="1"/>
  <c r="AQ132" i="11"/>
  <c r="AO131" i="11"/>
  <c r="AP131" i="11" s="1"/>
  <c r="AR131" i="11" s="1"/>
  <c r="AQ383" i="10"/>
  <c r="AO382" i="10"/>
  <c r="AP382" i="10" s="1"/>
  <c r="AR382" i="10" s="1"/>
  <c r="AQ365" i="10"/>
  <c r="AO364" i="10"/>
  <c r="AP364" i="10" s="1"/>
  <c r="AR364" i="10" s="1"/>
  <c r="AO596" i="11" l="1"/>
  <c r="AP596" i="11" s="1"/>
  <c r="AR596" i="11" s="1"/>
  <c r="AT596" i="11"/>
  <c r="AN470" i="11"/>
  <c r="AO470" i="11" s="1"/>
  <c r="AR470" i="11" s="1"/>
  <c r="AU263" i="11"/>
  <c r="AY263" i="11" s="1"/>
  <c r="AQ364" i="11"/>
  <c r="AO363" i="11"/>
  <c r="AP363" i="11" s="1"/>
  <c r="AR363" i="11" s="1"/>
  <c r="AT363" i="11"/>
  <c r="AT341" i="11"/>
  <c r="AQ342" i="11"/>
  <c r="AO342" i="11" s="1"/>
  <c r="AP341" i="11"/>
  <c r="AR341" i="11" s="1"/>
  <c r="AT317" i="11"/>
  <c r="AQ318" i="11"/>
  <c r="AO318" i="11" s="1"/>
  <c r="AP317" i="11"/>
  <c r="AR317" i="11" s="1"/>
  <c r="AT294" i="11"/>
  <c r="AQ295" i="11"/>
  <c r="AO295" i="11" s="1"/>
  <c r="AP294" i="11"/>
  <c r="AR294" i="11" s="1"/>
  <c r="AQ245" i="11"/>
  <c r="AO244" i="11"/>
  <c r="AP244" i="11" s="1"/>
  <c r="AR244" i="11" s="1"/>
  <c r="AT244" i="11"/>
  <c r="AQ264" i="11"/>
  <c r="AO264" i="11" s="1"/>
  <c r="AP264" i="11" s="1"/>
  <c r="AR264" i="11" s="1"/>
  <c r="AT263" i="11"/>
  <c r="AQ133" i="11"/>
  <c r="AO132" i="11"/>
  <c r="AP132" i="11" s="1"/>
  <c r="AR132" i="11" s="1"/>
  <c r="AQ384" i="10"/>
  <c r="AO383" i="10"/>
  <c r="AP383" i="10" s="1"/>
  <c r="AR383" i="10" s="1"/>
  <c r="AQ366" i="10"/>
  <c r="AO365" i="10"/>
  <c r="AP365" i="10" s="1"/>
  <c r="AR365" i="10" s="1"/>
  <c r="AN471" i="11" l="1"/>
  <c r="AO471" i="11" s="1"/>
  <c r="AR471" i="11" s="1"/>
  <c r="AQ365" i="11"/>
  <c r="AT364" i="11"/>
  <c r="AO364" i="11"/>
  <c r="AP364" i="11" s="1"/>
  <c r="AR364" i="11" s="1"/>
  <c r="AT342" i="11"/>
  <c r="AQ343" i="11"/>
  <c r="AP342" i="11"/>
  <c r="AR342" i="11" s="1"/>
  <c r="AT318" i="11"/>
  <c r="AQ319" i="11"/>
  <c r="AO319" i="11" s="1"/>
  <c r="AP318" i="11"/>
  <c r="AR318" i="11" s="1"/>
  <c r="AT295" i="11"/>
  <c r="AQ296" i="11"/>
  <c r="AO296" i="11" s="1"/>
  <c r="AP295" i="11"/>
  <c r="AR295" i="11" s="1"/>
  <c r="AQ246" i="11"/>
  <c r="AO245" i="11"/>
  <c r="AP245" i="11" s="1"/>
  <c r="AR245" i="11" s="1"/>
  <c r="AT245" i="11"/>
  <c r="AT264" i="11"/>
  <c r="AQ265" i="11"/>
  <c r="AO265" i="11" s="1"/>
  <c r="AP265" i="11"/>
  <c r="AR265" i="11" s="1"/>
  <c r="AT265" i="11"/>
  <c r="AO133" i="11"/>
  <c r="AP133" i="11" s="1"/>
  <c r="AR133" i="11" s="1"/>
  <c r="AQ134" i="11"/>
  <c r="AQ385" i="10"/>
  <c r="AO384" i="10"/>
  <c r="AP384" i="10" s="1"/>
  <c r="AR384" i="10" s="1"/>
  <c r="AQ367" i="10"/>
  <c r="AO366" i="10"/>
  <c r="AP366" i="10" s="1"/>
  <c r="AR366" i="10" s="1"/>
  <c r="AN472" i="11" l="1"/>
  <c r="AO472" i="11" s="1"/>
  <c r="AR472" i="11" s="1"/>
  <c r="AO343" i="11"/>
  <c r="AQ344" i="11"/>
  <c r="AQ366" i="11"/>
  <c r="AT365" i="11"/>
  <c r="AO365" i="11"/>
  <c r="AP365" i="11" s="1"/>
  <c r="AR365" i="11" s="1"/>
  <c r="AT343" i="11"/>
  <c r="AP343" i="11"/>
  <c r="AR343" i="11" s="1"/>
  <c r="AT319" i="11"/>
  <c r="AQ320" i="11"/>
  <c r="AO320" i="11" s="1"/>
  <c r="AP319" i="11"/>
  <c r="AR319" i="11" s="1"/>
  <c r="AT296" i="11"/>
  <c r="AQ297" i="11"/>
  <c r="AO297" i="11" s="1"/>
  <c r="AP296" i="11"/>
  <c r="AR296" i="11" s="1"/>
  <c r="AQ247" i="11"/>
  <c r="AO246" i="11"/>
  <c r="AP246" i="11" s="1"/>
  <c r="AR246" i="11" s="1"/>
  <c r="AT246" i="11"/>
  <c r="AQ266" i="11"/>
  <c r="AO266" i="11" s="1"/>
  <c r="AP266" i="11"/>
  <c r="AR266" i="11" s="1"/>
  <c r="AT266" i="11"/>
  <c r="AO134" i="11"/>
  <c r="AP134" i="11" s="1"/>
  <c r="AR134" i="11" s="1"/>
  <c r="AQ135" i="11"/>
  <c r="AQ386" i="10"/>
  <c r="AO385" i="10"/>
  <c r="AP385" i="10" s="1"/>
  <c r="AR385" i="10" s="1"/>
  <c r="AQ368" i="10"/>
  <c r="AO367" i="10"/>
  <c r="AP367" i="10" s="1"/>
  <c r="AR367" i="10" s="1"/>
  <c r="AN473" i="11" l="1"/>
  <c r="AO473" i="11" s="1"/>
  <c r="AR473" i="11" s="1"/>
  <c r="AO366" i="11"/>
  <c r="AP366" i="11" s="1"/>
  <c r="AR366" i="11" s="1"/>
  <c r="AT366" i="11"/>
  <c r="AQ345" i="11"/>
  <c r="AT344" i="11"/>
  <c r="AO344" i="11"/>
  <c r="AP344" i="11" s="1"/>
  <c r="AR344" i="11" s="1"/>
  <c r="AQ267" i="11"/>
  <c r="AO267" i="11" s="1"/>
  <c r="AP267" i="11" s="1"/>
  <c r="AR267" i="11" s="1"/>
  <c r="AT320" i="11"/>
  <c r="AP320" i="11"/>
  <c r="AR320" i="11" s="1"/>
  <c r="AT297" i="11"/>
  <c r="AQ298" i="11"/>
  <c r="AO298" i="11" s="1"/>
  <c r="AP297" i="11"/>
  <c r="AR297" i="11" s="1"/>
  <c r="AO247" i="11"/>
  <c r="AP247" i="11" s="1"/>
  <c r="AR247" i="11" s="1"/>
  <c r="AQ248" i="11"/>
  <c r="AT247" i="11"/>
  <c r="AT267" i="11"/>
  <c r="AO135" i="11"/>
  <c r="AP135" i="11" s="1"/>
  <c r="AR135" i="11" s="1"/>
  <c r="AQ136" i="11"/>
  <c r="AQ387" i="10"/>
  <c r="AO387" i="10" s="1"/>
  <c r="AP387" i="10" s="1"/>
  <c r="AR387" i="10" s="1"/>
  <c r="AO386" i="10"/>
  <c r="AP386" i="10" s="1"/>
  <c r="AR386" i="10" s="1"/>
  <c r="AQ369" i="10"/>
  <c r="AO369" i="10" s="1"/>
  <c r="AP369" i="10" s="1"/>
  <c r="AR369" i="10" s="1"/>
  <c r="AO368" i="10"/>
  <c r="AP368" i="10" s="1"/>
  <c r="AR368" i="10" s="1"/>
  <c r="AN474" i="11" l="1"/>
  <c r="AO474" i="11" s="1"/>
  <c r="AR474" i="11" s="1"/>
  <c r="AO345" i="11"/>
  <c r="AP345" i="11" s="1"/>
  <c r="AR345" i="11" s="1"/>
  <c r="AT345" i="11"/>
  <c r="AQ268" i="11"/>
  <c r="AO268" i="11" s="1"/>
  <c r="AP268" i="11" s="1"/>
  <c r="AR268" i="11" s="1"/>
  <c r="AT298" i="11"/>
  <c r="AQ299" i="11"/>
  <c r="AO299" i="11" s="1"/>
  <c r="AP298" i="11"/>
  <c r="AR298" i="11" s="1"/>
  <c r="AQ249" i="11"/>
  <c r="AO248" i="11"/>
  <c r="AP248" i="11" s="1"/>
  <c r="AR248" i="11" s="1"/>
  <c r="AT248" i="11"/>
  <c r="AT268" i="11"/>
  <c r="AQ137" i="11"/>
  <c r="AO136" i="11"/>
  <c r="AP136" i="11" s="1"/>
  <c r="AR136" i="11" s="1"/>
  <c r="AN475" i="11" l="1"/>
  <c r="AO475" i="11" s="1"/>
  <c r="AR475" i="11" s="1"/>
  <c r="AQ269" i="11"/>
  <c r="AO269" i="11" s="1"/>
  <c r="AT299" i="11"/>
  <c r="AQ300" i="11"/>
  <c r="AO300" i="11" s="1"/>
  <c r="AP299" i="11"/>
  <c r="AR299" i="11" s="1"/>
  <c r="AQ250" i="11"/>
  <c r="AO250" i="11" s="1"/>
  <c r="AO249" i="11"/>
  <c r="AP249" i="11" s="1"/>
  <c r="AR249" i="11" s="1"/>
  <c r="AT249" i="11"/>
  <c r="AT269" i="11"/>
  <c r="AQ270" i="11"/>
  <c r="AO270" i="11" s="1"/>
  <c r="AP269" i="11"/>
  <c r="AR269" i="11" s="1"/>
  <c r="AP250" i="11"/>
  <c r="AR250" i="11" s="1"/>
  <c r="AT250" i="11"/>
  <c r="AQ138" i="11"/>
  <c r="AO137" i="11"/>
  <c r="AP137" i="11" s="1"/>
  <c r="AR137" i="11" s="1"/>
  <c r="AN476" i="11" l="1"/>
  <c r="AO476" i="11" s="1"/>
  <c r="AR476" i="11" s="1"/>
  <c r="AT300" i="11"/>
  <c r="AP300" i="11"/>
  <c r="AR300" i="11" s="1"/>
  <c r="AQ271" i="11"/>
  <c r="AO271" i="11" s="1"/>
  <c r="AP270" i="11"/>
  <c r="AR270" i="11" s="1"/>
  <c r="AT270" i="11"/>
  <c r="AO138" i="11"/>
  <c r="AP138" i="11" s="1"/>
  <c r="AR138" i="11" s="1"/>
  <c r="AQ139" i="11"/>
  <c r="AN254" i="10"/>
  <c r="AO254" i="10" s="1"/>
  <c r="AP254" i="10" s="1"/>
  <c r="AN255" i="10"/>
  <c r="AO255" i="10"/>
  <c r="AP255" i="10" s="1"/>
  <c r="AN256" i="10"/>
  <c r="AO256" i="10" s="1"/>
  <c r="AP256" i="10" s="1"/>
  <c r="AN257" i="10"/>
  <c r="AO257" i="10"/>
  <c r="AP257" i="10" s="1"/>
  <c r="AN258" i="10"/>
  <c r="AO258" i="10" s="1"/>
  <c r="AP258" i="10" s="1"/>
  <c r="AN259" i="10"/>
  <c r="AO259" i="10"/>
  <c r="AP259" i="10" s="1"/>
  <c r="AN260" i="10"/>
  <c r="AO260" i="10" s="1"/>
  <c r="AP260" i="10" s="1"/>
  <c r="AN261" i="10"/>
  <c r="AO261" i="10" s="1"/>
  <c r="AP261" i="10" s="1"/>
  <c r="AN253" i="10"/>
  <c r="AO253" i="10" s="1"/>
  <c r="AP253" i="10" s="1"/>
  <c r="AN252" i="10"/>
  <c r="AO252" i="10" s="1"/>
  <c r="AP252" i="10" s="1"/>
  <c r="AO251" i="10"/>
  <c r="AP251" i="10" s="1"/>
  <c r="AN251" i="10"/>
  <c r="AN250" i="10"/>
  <c r="AO250" i="10" s="1"/>
  <c r="AQ250" i="10" s="1"/>
  <c r="AO249" i="10"/>
  <c r="AQ249" i="10" s="1"/>
  <c r="AN249" i="10"/>
  <c r="AO248" i="10"/>
  <c r="AQ248" i="10" s="1"/>
  <c r="AN248" i="10"/>
  <c r="AO247" i="10"/>
  <c r="AQ247" i="10" s="1"/>
  <c r="AN247" i="10"/>
  <c r="AN246" i="10"/>
  <c r="AO246" i="10" s="1"/>
  <c r="AQ246" i="10" s="1"/>
  <c r="AN245" i="10"/>
  <c r="AO245" i="10" s="1"/>
  <c r="AP245" i="10" s="1"/>
  <c r="AP244" i="10"/>
  <c r="AO244" i="10"/>
  <c r="AN244" i="10"/>
  <c r="AN231" i="10"/>
  <c r="AO231" i="10" s="1"/>
  <c r="AR231" i="10" s="1"/>
  <c r="AN232" i="10"/>
  <c r="AO232" i="10"/>
  <c r="AR232" i="10" s="1"/>
  <c r="AN233" i="10"/>
  <c r="AO233" i="10"/>
  <c r="AR233" i="10" s="1"/>
  <c r="AN234" i="10"/>
  <c r="AO234" i="10" s="1"/>
  <c r="AR234" i="10" s="1"/>
  <c r="AN235" i="10"/>
  <c r="AO235" i="10" s="1"/>
  <c r="AR235" i="10" s="1"/>
  <c r="AN236" i="10"/>
  <c r="AO236" i="10" s="1"/>
  <c r="AR236" i="10" s="1"/>
  <c r="AN237" i="10"/>
  <c r="AO237" i="10" s="1"/>
  <c r="AR237" i="10" s="1"/>
  <c r="AN230" i="10"/>
  <c r="AO230" i="10" s="1"/>
  <c r="AR230" i="10" s="1"/>
  <c r="AN229" i="10"/>
  <c r="AO229" i="10" s="1"/>
  <c r="AR229" i="10" s="1"/>
  <c r="AN228" i="10"/>
  <c r="AO228" i="10" s="1"/>
  <c r="AR228" i="10" s="1"/>
  <c r="AN227" i="10"/>
  <c r="AO227" i="10" s="1"/>
  <c r="AN226" i="10"/>
  <c r="AO226" i="10" s="1"/>
  <c r="AN225" i="10"/>
  <c r="AO225" i="10" s="1"/>
  <c r="AN224" i="10"/>
  <c r="AO224" i="10" s="1"/>
  <c r="AN223" i="10"/>
  <c r="AO223" i="10" s="1"/>
  <c r="AO222" i="10"/>
  <c r="AR222" i="10" s="1"/>
  <c r="AN222" i="10"/>
  <c r="AO221" i="10"/>
  <c r="AR221" i="10" s="1"/>
  <c r="AN210" i="10"/>
  <c r="AO210" i="10" s="1"/>
  <c r="AP210" i="10" s="1"/>
  <c r="AN211" i="10"/>
  <c r="AO211" i="10" s="1"/>
  <c r="AP211" i="10" s="1"/>
  <c r="AN212" i="10"/>
  <c r="AO212" i="10" s="1"/>
  <c r="AP212" i="10" s="1"/>
  <c r="AN213" i="10"/>
  <c r="AO213" i="10" s="1"/>
  <c r="AP213" i="10" s="1"/>
  <c r="AN214" i="10"/>
  <c r="AO214" i="10" s="1"/>
  <c r="AP214" i="10" s="1"/>
  <c r="AN215" i="10"/>
  <c r="AO215" i="10" s="1"/>
  <c r="AP215" i="10" s="1"/>
  <c r="AN216" i="10"/>
  <c r="AO216" i="10" s="1"/>
  <c r="AP216" i="10" s="1"/>
  <c r="AN209" i="10"/>
  <c r="AO209" i="10" s="1"/>
  <c r="AP209" i="10" s="1"/>
  <c r="AO208" i="10"/>
  <c r="AP208" i="10" s="1"/>
  <c r="AN208" i="10"/>
  <c r="AN207" i="10"/>
  <c r="AO207" i="10" s="1"/>
  <c r="AP207" i="10" s="1"/>
  <c r="AN206" i="10"/>
  <c r="AO206" i="10" s="1"/>
  <c r="AN205" i="10"/>
  <c r="AO205" i="10" s="1"/>
  <c r="AN204" i="10"/>
  <c r="AO204" i="10" s="1"/>
  <c r="AN203" i="10"/>
  <c r="AO203" i="10" s="1"/>
  <c r="AN202" i="10"/>
  <c r="AO202" i="10" s="1"/>
  <c r="AN201" i="10"/>
  <c r="AO201" i="10" s="1"/>
  <c r="AP201" i="10" s="1"/>
  <c r="AN200" i="10"/>
  <c r="AO200" i="10" s="1"/>
  <c r="AP200" i="10" s="1"/>
  <c r="AN182" i="10"/>
  <c r="AN192" i="10"/>
  <c r="AO192" i="10" s="1"/>
  <c r="AP192" i="10" s="1"/>
  <c r="AN193" i="10"/>
  <c r="AO193" i="10" s="1"/>
  <c r="AP193" i="10" s="1"/>
  <c r="AN194" i="10"/>
  <c r="AO194" i="10" s="1"/>
  <c r="AP194" i="10" s="1"/>
  <c r="AN191" i="10"/>
  <c r="AO191" i="10" s="1"/>
  <c r="AP191" i="10" s="1"/>
  <c r="AN190" i="10"/>
  <c r="AO190" i="10" s="1"/>
  <c r="AP190" i="10" s="1"/>
  <c r="AN189" i="10"/>
  <c r="AO189" i="10" s="1"/>
  <c r="AP189" i="10" s="1"/>
  <c r="AN188" i="10"/>
  <c r="AO188" i="10" s="1"/>
  <c r="AP188" i="10" s="1"/>
  <c r="AN187" i="10"/>
  <c r="AO187" i="10" s="1"/>
  <c r="AP187" i="10" s="1"/>
  <c r="AN186" i="10"/>
  <c r="AO186" i="10" s="1"/>
  <c r="AP186" i="10" s="1"/>
  <c r="AN185" i="10"/>
  <c r="AO185" i="10" s="1"/>
  <c r="AP185" i="10" s="1"/>
  <c r="AN184" i="10"/>
  <c r="AO184" i="10" s="1"/>
  <c r="AN183" i="10"/>
  <c r="AO183" i="10" s="1"/>
  <c r="AO182" i="10"/>
  <c r="AN181" i="10"/>
  <c r="AO181" i="10" s="1"/>
  <c r="AN180" i="10"/>
  <c r="AO180" i="10" s="1"/>
  <c r="AN179" i="10"/>
  <c r="AO179" i="10" s="1"/>
  <c r="AP179" i="10" s="1"/>
  <c r="AN178" i="10"/>
  <c r="AO178" i="10" s="1"/>
  <c r="AP178" i="10" s="1"/>
  <c r="AP157" i="10"/>
  <c r="AN160" i="10"/>
  <c r="AO160" i="10" s="1"/>
  <c r="AP160" i="10" s="1"/>
  <c r="AN161" i="10"/>
  <c r="AO161" i="10" s="1"/>
  <c r="AN162" i="10"/>
  <c r="AO162" i="10" s="1"/>
  <c r="AP162" i="10" s="1"/>
  <c r="AN163" i="10"/>
  <c r="AO163" i="10"/>
  <c r="AP163" i="10" s="1"/>
  <c r="AN164" i="10"/>
  <c r="AO164" i="10" s="1"/>
  <c r="AP164" i="10" s="1"/>
  <c r="AN165" i="10"/>
  <c r="AO165" i="10"/>
  <c r="AP165" i="10" s="1"/>
  <c r="AN166" i="10"/>
  <c r="AO166" i="10" s="1"/>
  <c r="AP166" i="10" s="1"/>
  <c r="AN167" i="10"/>
  <c r="AO167" i="10" s="1"/>
  <c r="AP167" i="10" s="1"/>
  <c r="AN168" i="10"/>
  <c r="AO168" i="10" s="1"/>
  <c r="AP168" i="10" s="1"/>
  <c r="AN169" i="10"/>
  <c r="AO169" i="10" s="1"/>
  <c r="AP169" i="10" s="1"/>
  <c r="AN170" i="10"/>
  <c r="AO170" i="10" s="1"/>
  <c r="AP170" i="10" s="1"/>
  <c r="AN159" i="10"/>
  <c r="AO159" i="10" s="1"/>
  <c r="AN158" i="10"/>
  <c r="AO158" i="10" s="1"/>
  <c r="AP158" i="10" s="1"/>
  <c r="AO157" i="10"/>
  <c r="AN157" i="10"/>
  <c r="AO152" i="10"/>
  <c r="AN152" i="10"/>
  <c r="AN151" i="10"/>
  <c r="AO151" i="10" s="1"/>
  <c r="AN150" i="10"/>
  <c r="AO150" i="10" s="1"/>
  <c r="AN149" i="10"/>
  <c r="AO149" i="10" s="1"/>
  <c r="AN148" i="10"/>
  <c r="AO148" i="10" s="1"/>
  <c r="AN147" i="10"/>
  <c r="AO147" i="10" s="1"/>
  <c r="AO146" i="10"/>
  <c r="AN146" i="10"/>
  <c r="AN145" i="10"/>
  <c r="AO145" i="10" s="1"/>
  <c r="AO144" i="10"/>
  <c r="AN144" i="10"/>
  <c r="AN143" i="10"/>
  <c r="AO143" i="10" s="1"/>
  <c r="AN142" i="10"/>
  <c r="AO142" i="10" s="1"/>
  <c r="AN141" i="10"/>
  <c r="AO141" i="10" s="1"/>
  <c r="AN140" i="10"/>
  <c r="AO140" i="10" s="1"/>
  <c r="AN139" i="10"/>
  <c r="AO139" i="10" s="1"/>
  <c r="AO138" i="10"/>
  <c r="AN138" i="10"/>
  <c r="AN137" i="10"/>
  <c r="AO137" i="10" s="1"/>
  <c r="AO136" i="10"/>
  <c r="AN136" i="10"/>
  <c r="AN135" i="10"/>
  <c r="AO135" i="10" s="1"/>
  <c r="AO134" i="10"/>
  <c r="AN134" i="10"/>
  <c r="AO113" i="10"/>
  <c r="AN114" i="10"/>
  <c r="AO114" i="10" s="1"/>
  <c r="AN115" i="10"/>
  <c r="AO115" i="10" s="1"/>
  <c r="AN116" i="10"/>
  <c r="AO116" i="10" s="1"/>
  <c r="AN117" i="10"/>
  <c r="AO117" i="10" s="1"/>
  <c r="AN118" i="10"/>
  <c r="AO118" i="10" s="1"/>
  <c r="AN119" i="10"/>
  <c r="AO119" i="10" s="1"/>
  <c r="AN120" i="10"/>
  <c r="AO120" i="10" s="1"/>
  <c r="AN121" i="10"/>
  <c r="AO121" i="10" s="1"/>
  <c r="AN122" i="10"/>
  <c r="AO122" i="10" s="1"/>
  <c r="AN123" i="10"/>
  <c r="AO123" i="10" s="1"/>
  <c r="AN124" i="10"/>
  <c r="AO124" i="10" s="1"/>
  <c r="AN125" i="10"/>
  <c r="AO125" i="10" s="1"/>
  <c r="AN126" i="10"/>
  <c r="AO126" i="10" s="1"/>
  <c r="AN127" i="10"/>
  <c r="AO127" i="10" s="1"/>
  <c r="AN128" i="10"/>
  <c r="AO128" i="10" s="1"/>
  <c r="AN129" i="10"/>
  <c r="AO129" i="10" s="1"/>
  <c r="AN130" i="10"/>
  <c r="AO130" i="10" s="1"/>
  <c r="AN131" i="10"/>
  <c r="AO131" i="10" s="1"/>
  <c r="AN113" i="10"/>
  <c r="AS246" i="9"/>
  <c r="AS247" i="9"/>
  <c r="AS248" i="9"/>
  <c r="AS249" i="9"/>
  <c r="AS250" i="9"/>
  <c r="AS251" i="9"/>
  <c r="AS252" i="9"/>
  <c r="AS253" i="9"/>
  <c r="AS254" i="9"/>
  <c r="AS255" i="9"/>
  <c r="AS256" i="9"/>
  <c r="AS257" i="9"/>
  <c r="AS258" i="9"/>
  <c r="AS259" i="9"/>
  <c r="AS260" i="9"/>
  <c r="AS245" i="9"/>
  <c r="AR265" i="9"/>
  <c r="AR266" i="9"/>
  <c r="AR267" i="9"/>
  <c r="AR268" i="9"/>
  <c r="AR269" i="9"/>
  <c r="AR270" i="9"/>
  <c r="AR271" i="9"/>
  <c r="AR272" i="9"/>
  <c r="AR273" i="9"/>
  <c r="AR274" i="9"/>
  <c r="AR275" i="9"/>
  <c r="AR276" i="9"/>
  <c r="AR277" i="9"/>
  <c r="AR278" i="9"/>
  <c r="AR279" i="9"/>
  <c r="AR280" i="9"/>
  <c r="AR281" i="9"/>
  <c r="AR264" i="9"/>
  <c r="AR246" i="9"/>
  <c r="AR247" i="9"/>
  <c r="AR248" i="9"/>
  <c r="AR249" i="9"/>
  <c r="AR250" i="9"/>
  <c r="AR251" i="9"/>
  <c r="AR252" i="9"/>
  <c r="AR253" i="9"/>
  <c r="AR254" i="9"/>
  <c r="AR255" i="9"/>
  <c r="AR256" i="9"/>
  <c r="AR257" i="9"/>
  <c r="AR258" i="9"/>
  <c r="AR259" i="9"/>
  <c r="AR260" i="9"/>
  <c r="AR245" i="9"/>
  <c r="AX265" i="9"/>
  <c r="AX266" i="9"/>
  <c r="AX267" i="9"/>
  <c r="AX268" i="9"/>
  <c r="AX269" i="9"/>
  <c r="AX270" i="9"/>
  <c r="AX271" i="9"/>
  <c r="AX272" i="9"/>
  <c r="AX273" i="9"/>
  <c r="AX274" i="9"/>
  <c r="AX275" i="9"/>
  <c r="AX276" i="9"/>
  <c r="AX277" i="9"/>
  <c r="AX278" i="9"/>
  <c r="AX279" i="9"/>
  <c r="AX280" i="9"/>
  <c r="AX281" i="9"/>
  <c r="AX264" i="9"/>
  <c r="AX246" i="9"/>
  <c r="AX247" i="9"/>
  <c r="AX248" i="9"/>
  <c r="AX249" i="9"/>
  <c r="AX250" i="9"/>
  <c r="AX251" i="9"/>
  <c r="AX252" i="9"/>
  <c r="AX253" i="9"/>
  <c r="AX254" i="9"/>
  <c r="AX255" i="9"/>
  <c r="AX256" i="9"/>
  <c r="AX257" i="9"/>
  <c r="AX258" i="9"/>
  <c r="AX259" i="9"/>
  <c r="AX260" i="9"/>
  <c r="AX245" i="9"/>
  <c r="AW261" i="9"/>
  <c r="AW246" i="9"/>
  <c r="AW247" i="9"/>
  <c r="AW248" i="9"/>
  <c r="AW249" i="9"/>
  <c r="AW250" i="9"/>
  <c r="AW251" i="9"/>
  <c r="AW252" i="9"/>
  <c r="AW253" i="9"/>
  <c r="AW254" i="9"/>
  <c r="AW255" i="9"/>
  <c r="AW256" i="9"/>
  <c r="AW257" i="9"/>
  <c r="AW258" i="9"/>
  <c r="AW259" i="9"/>
  <c r="AW260" i="9"/>
  <c r="AW245" i="9"/>
  <c r="AV261" i="9"/>
  <c r="AT261" i="9"/>
  <c r="AV246" i="9"/>
  <c r="AV247" i="9"/>
  <c r="AV248" i="9"/>
  <c r="AV249" i="9"/>
  <c r="AV250" i="9"/>
  <c r="AV251" i="9"/>
  <c r="AV252" i="9"/>
  <c r="AV253" i="9"/>
  <c r="AV254" i="9"/>
  <c r="AV255" i="9"/>
  <c r="AV256" i="9"/>
  <c r="AV257" i="9"/>
  <c r="AV258" i="9"/>
  <c r="AV259" i="9"/>
  <c r="AV260" i="9"/>
  <c r="AV245" i="9"/>
  <c r="AQ246" i="9"/>
  <c r="AQ247" i="9"/>
  <c r="AQ248" i="9"/>
  <c r="AQ249" i="9"/>
  <c r="AQ250" i="9"/>
  <c r="AQ251" i="9"/>
  <c r="AQ252" i="9"/>
  <c r="AQ253" i="9"/>
  <c r="AQ254" i="9"/>
  <c r="AQ255" i="9"/>
  <c r="AQ256" i="9"/>
  <c r="AQ257" i="9"/>
  <c r="AQ258" i="9"/>
  <c r="AQ259" i="9"/>
  <c r="AQ260" i="9"/>
  <c r="AQ245" i="9"/>
  <c r="AU246" i="9"/>
  <c r="AU247" i="9"/>
  <c r="AU248" i="9"/>
  <c r="AU249" i="9"/>
  <c r="AU250" i="9"/>
  <c r="AU251" i="9"/>
  <c r="AU252" i="9"/>
  <c r="AU253" i="9"/>
  <c r="AU254" i="9"/>
  <c r="AU255" i="9"/>
  <c r="AU256" i="9"/>
  <c r="AU257" i="9"/>
  <c r="AU258" i="9"/>
  <c r="AU259" i="9"/>
  <c r="AU260" i="9"/>
  <c r="AU245" i="9"/>
  <c r="AT246" i="9"/>
  <c r="AT247" i="9"/>
  <c r="AT248" i="9"/>
  <c r="AT249" i="9"/>
  <c r="AT250" i="9"/>
  <c r="AT251" i="9"/>
  <c r="AT252" i="9"/>
  <c r="AT253" i="9"/>
  <c r="AT254" i="9"/>
  <c r="AT255" i="9"/>
  <c r="AT256" i="9"/>
  <c r="AT257" i="9"/>
  <c r="AT258" i="9"/>
  <c r="AT259" i="9"/>
  <c r="AT260" i="9"/>
  <c r="AT245" i="9"/>
  <c r="AN271" i="9"/>
  <c r="AO271" i="9" s="1"/>
  <c r="AP271" i="9"/>
  <c r="AN272" i="9"/>
  <c r="AO272" i="9" s="1"/>
  <c r="AP272" i="9"/>
  <c r="AN273" i="9"/>
  <c r="AO273" i="9"/>
  <c r="AP273" i="9"/>
  <c r="AN274" i="9"/>
  <c r="AO274" i="9" s="1"/>
  <c r="AP274" i="9"/>
  <c r="AN275" i="9"/>
  <c r="AO275" i="9"/>
  <c r="AP275" i="9"/>
  <c r="AN276" i="9"/>
  <c r="AO276" i="9" s="1"/>
  <c r="AP276" i="9"/>
  <c r="AN277" i="9"/>
  <c r="AO277" i="9"/>
  <c r="AP277" i="9"/>
  <c r="AN278" i="9"/>
  <c r="AO278" i="9" s="1"/>
  <c r="AP278" i="9"/>
  <c r="AN279" i="9"/>
  <c r="AO279" i="9"/>
  <c r="AP279" i="9"/>
  <c r="AN280" i="9"/>
  <c r="AO280" i="9" s="1"/>
  <c r="AP280" i="9"/>
  <c r="AN281" i="9"/>
  <c r="AO281" i="9"/>
  <c r="AP281" i="9"/>
  <c r="AP270" i="9"/>
  <c r="AN270" i="9"/>
  <c r="AO270" i="9" s="1"/>
  <c r="AP269" i="9"/>
  <c r="AN269" i="9"/>
  <c r="AO269" i="9" s="1"/>
  <c r="AP268" i="9"/>
  <c r="AN268" i="9"/>
  <c r="AO268" i="9" s="1"/>
  <c r="AP267" i="9"/>
  <c r="AO267" i="9"/>
  <c r="AN267" i="9"/>
  <c r="AP266" i="9"/>
  <c r="AN266" i="9"/>
  <c r="AO266" i="9" s="1"/>
  <c r="AP265" i="9"/>
  <c r="AN265" i="9"/>
  <c r="AO265" i="9" s="1"/>
  <c r="AP264" i="9"/>
  <c r="AN264" i="9"/>
  <c r="AO264" i="9" s="1"/>
  <c r="AN259" i="9"/>
  <c r="AO259" i="9" s="1"/>
  <c r="AP259" i="9"/>
  <c r="AN260" i="9"/>
  <c r="AO260" i="9" s="1"/>
  <c r="AP260" i="9"/>
  <c r="AP258" i="9"/>
  <c r="AN258" i="9"/>
  <c r="AO258" i="9" s="1"/>
  <c r="AP257" i="9"/>
  <c r="AN257" i="9"/>
  <c r="AO257" i="9" s="1"/>
  <c r="AP256" i="9"/>
  <c r="AN256" i="9"/>
  <c r="AO256" i="9" s="1"/>
  <c r="AP255" i="9"/>
  <c r="AN255" i="9"/>
  <c r="AO255" i="9" s="1"/>
  <c r="AP254" i="9"/>
  <c r="AO254" i="9"/>
  <c r="AN254" i="9"/>
  <c r="AP253" i="9"/>
  <c r="AN253" i="9"/>
  <c r="AO253" i="9" s="1"/>
  <c r="AP252" i="9"/>
  <c r="AN252" i="9"/>
  <c r="AO252" i="9" s="1"/>
  <c r="AP251" i="9"/>
  <c r="AN251" i="9"/>
  <c r="AO251" i="9" s="1"/>
  <c r="AP250" i="9"/>
  <c r="AO250" i="9"/>
  <c r="AN250" i="9"/>
  <c r="AP249" i="9"/>
  <c r="AN249" i="9"/>
  <c r="AO249" i="9" s="1"/>
  <c r="AP248" i="9"/>
  <c r="AN248" i="9"/>
  <c r="AO248" i="9" s="1"/>
  <c r="AP247" i="9"/>
  <c r="AN247" i="9"/>
  <c r="AO247" i="9" s="1"/>
  <c r="AP246" i="9"/>
  <c r="AO246" i="9"/>
  <c r="AN246" i="9"/>
  <c r="AP245" i="9"/>
  <c r="AN245" i="9"/>
  <c r="AO245" i="9" s="1"/>
  <c r="AP241" i="9"/>
  <c r="AN241" i="9"/>
  <c r="AO241" i="9" s="1"/>
  <c r="AP240" i="9"/>
  <c r="AN240" i="9"/>
  <c r="AO240" i="9" s="1"/>
  <c r="AP239" i="9"/>
  <c r="AN239" i="9"/>
  <c r="AO239" i="9" s="1"/>
  <c r="AP238" i="9"/>
  <c r="AN238" i="9"/>
  <c r="AO238" i="9" s="1"/>
  <c r="AP237" i="9"/>
  <c r="AN237" i="9"/>
  <c r="AO237" i="9" s="1"/>
  <c r="AP236" i="9"/>
  <c r="AN236" i="9"/>
  <c r="AO236" i="9" s="1"/>
  <c r="AP235" i="9"/>
  <c r="AN235" i="9"/>
  <c r="AO235" i="9" s="1"/>
  <c r="AP234" i="9"/>
  <c r="AN234" i="9"/>
  <c r="AO234" i="9" s="1"/>
  <c r="AP233" i="9"/>
  <c r="AN233" i="9"/>
  <c r="AO233" i="9" s="1"/>
  <c r="AP232" i="9"/>
  <c r="AN232" i="9"/>
  <c r="AO232" i="9" s="1"/>
  <c r="AP231" i="9"/>
  <c r="AN231" i="9"/>
  <c r="AO231" i="9" s="1"/>
  <c r="AP230" i="9"/>
  <c r="AN230" i="9"/>
  <c r="AO230" i="9" s="1"/>
  <c r="AP229" i="9"/>
  <c r="AN229" i="9"/>
  <c r="AO229" i="9" s="1"/>
  <c r="AP228" i="9"/>
  <c r="AN228" i="9"/>
  <c r="AO228" i="9" s="1"/>
  <c r="AP227" i="9"/>
  <c r="AN227" i="9"/>
  <c r="AO227" i="9" s="1"/>
  <c r="AP226" i="9"/>
  <c r="AN226" i="9"/>
  <c r="AO226" i="9" s="1"/>
  <c r="AP225" i="9"/>
  <c r="AN225" i="9"/>
  <c r="AO225" i="9" s="1"/>
  <c r="AP224" i="9"/>
  <c r="AN224" i="9"/>
  <c r="AO224" i="9" s="1"/>
  <c r="AN216" i="9"/>
  <c r="AO216" i="9"/>
  <c r="AP216" i="9"/>
  <c r="AN217" i="9"/>
  <c r="AO217" i="9"/>
  <c r="AP217" i="9"/>
  <c r="AN218" i="9"/>
  <c r="AO218" i="9" s="1"/>
  <c r="AP218" i="9"/>
  <c r="AN219" i="9"/>
  <c r="AO219" i="9"/>
  <c r="AP219" i="9"/>
  <c r="AN220" i="9"/>
  <c r="AO220" i="9"/>
  <c r="AP220" i="9"/>
  <c r="AP215" i="9"/>
  <c r="AN215" i="9"/>
  <c r="AO215" i="9" s="1"/>
  <c r="AP214" i="9"/>
  <c r="AN214" i="9"/>
  <c r="AO214" i="9" s="1"/>
  <c r="AP213" i="9"/>
  <c r="AO213" i="9"/>
  <c r="AN213" i="9"/>
  <c r="AP212" i="9"/>
  <c r="AN212" i="9"/>
  <c r="AO212" i="9" s="1"/>
  <c r="AP211" i="9"/>
  <c r="AN211" i="9"/>
  <c r="AO211" i="9" s="1"/>
  <c r="AP210" i="9"/>
  <c r="AN210" i="9"/>
  <c r="AO210" i="9" s="1"/>
  <c r="AP209" i="9"/>
  <c r="AO209" i="9"/>
  <c r="AN209" i="9"/>
  <c r="AP208" i="9"/>
  <c r="AN208" i="9"/>
  <c r="AO208" i="9" s="1"/>
  <c r="AP207" i="9"/>
  <c r="AN207" i="9"/>
  <c r="AO207" i="9" s="1"/>
  <c r="AP206" i="9"/>
  <c r="AO206" i="9"/>
  <c r="AN206" i="9"/>
  <c r="AP205" i="9"/>
  <c r="AO205" i="9"/>
  <c r="AN205" i="9"/>
  <c r="AP204" i="9"/>
  <c r="AN204" i="9"/>
  <c r="AO204" i="9" s="1"/>
  <c r="AP203" i="9"/>
  <c r="AN203" i="9"/>
  <c r="AO203" i="9" s="1"/>
  <c r="AP202" i="9"/>
  <c r="AO202" i="9"/>
  <c r="AN202" i="9"/>
  <c r="AN181" i="9"/>
  <c r="AO181" i="9"/>
  <c r="AP181" i="9"/>
  <c r="AN182" i="9"/>
  <c r="AO182" i="9"/>
  <c r="AP182" i="9"/>
  <c r="AN183" i="9"/>
  <c r="AO183" i="9" s="1"/>
  <c r="AP183" i="9"/>
  <c r="AN184" i="9"/>
  <c r="AO184" i="9"/>
  <c r="AP184" i="9"/>
  <c r="AN185" i="9"/>
  <c r="AO185" i="9"/>
  <c r="AP185" i="9"/>
  <c r="AN186" i="9"/>
  <c r="AO186" i="9"/>
  <c r="AP186" i="9"/>
  <c r="AN187" i="9"/>
  <c r="AO187" i="9" s="1"/>
  <c r="AP187" i="9"/>
  <c r="AN188" i="9"/>
  <c r="AO188" i="9"/>
  <c r="AP188" i="9"/>
  <c r="AN189" i="9"/>
  <c r="AO189" i="9"/>
  <c r="AP189" i="9"/>
  <c r="AN190" i="9"/>
  <c r="AO190" i="9"/>
  <c r="AP190" i="9"/>
  <c r="AN191" i="9"/>
  <c r="AO191" i="9" s="1"/>
  <c r="AP191" i="9"/>
  <c r="AN192" i="9"/>
  <c r="AO192" i="9"/>
  <c r="AP192" i="9"/>
  <c r="AN193" i="9"/>
  <c r="AO193" i="9"/>
  <c r="AP193" i="9"/>
  <c r="AN194" i="9"/>
  <c r="AO194" i="9"/>
  <c r="AP194" i="9"/>
  <c r="AN195" i="9"/>
  <c r="AO195" i="9" s="1"/>
  <c r="AP195" i="9"/>
  <c r="AN196" i="9"/>
  <c r="AO196" i="9"/>
  <c r="AP196" i="9"/>
  <c r="AN197" i="9"/>
  <c r="AO197" i="9"/>
  <c r="AP197" i="9"/>
  <c r="AN198" i="9"/>
  <c r="AO198" i="9"/>
  <c r="AP198" i="9"/>
  <c r="AP180" i="9"/>
  <c r="AN180" i="9"/>
  <c r="AO180" i="9" s="1"/>
  <c r="AP174" i="9"/>
  <c r="AN174" i="9"/>
  <c r="AO174" i="9" s="1"/>
  <c r="AP173" i="9"/>
  <c r="AN173" i="9"/>
  <c r="AO173" i="9" s="1"/>
  <c r="AP172" i="9"/>
  <c r="AN172" i="9"/>
  <c r="AO172" i="9" s="1"/>
  <c r="AP171" i="9"/>
  <c r="AN171" i="9"/>
  <c r="AO171" i="9" s="1"/>
  <c r="AP170" i="9"/>
  <c r="AN170" i="9"/>
  <c r="AO170" i="9" s="1"/>
  <c r="AP169" i="9"/>
  <c r="AN169" i="9"/>
  <c r="AO169" i="9" s="1"/>
  <c r="AP168" i="9"/>
  <c r="AN168" i="9"/>
  <c r="AO168" i="9" s="1"/>
  <c r="AP167" i="9"/>
  <c r="AN167" i="9"/>
  <c r="AO167" i="9" s="1"/>
  <c r="AP166" i="9"/>
  <c r="AN166" i="9"/>
  <c r="AO166" i="9" s="1"/>
  <c r="AP165" i="9"/>
  <c r="AN165" i="9"/>
  <c r="AO165" i="9" s="1"/>
  <c r="AP164" i="9"/>
  <c r="AN164" i="9"/>
  <c r="AO164" i="9" s="1"/>
  <c r="AP163" i="9"/>
  <c r="AN163" i="9"/>
  <c r="AO163" i="9" s="1"/>
  <c r="AP162" i="9"/>
  <c r="AN162" i="9"/>
  <c r="AO162" i="9" s="1"/>
  <c r="AP161" i="9"/>
  <c r="AN161" i="9"/>
  <c r="AO161" i="9" s="1"/>
  <c r="AP160" i="9"/>
  <c r="AN160" i="9"/>
  <c r="AO160" i="9" s="1"/>
  <c r="AP159" i="9"/>
  <c r="AN159" i="9"/>
  <c r="AO159" i="9" s="1"/>
  <c r="AP158" i="9"/>
  <c r="AN158" i="9"/>
  <c r="AO158" i="9" s="1"/>
  <c r="AP157" i="9"/>
  <c r="AO157" i="9"/>
  <c r="AN157" i="9"/>
  <c r="AN128" i="9"/>
  <c r="AO128" i="9" s="1"/>
  <c r="AP128" i="9"/>
  <c r="AN129" i="9"/>
  <c r="AO129" i="9" s="1"/>
  <c r="AP129" i="9"/>
  <c r="AP127" i="9"/>
  <c r="AO127" i="9"/>
  <c r="AN127" i="9"/>
  <c r="AP126" i="9"/>
  <c r="AN126" i="9"/>
  <c r="AO126" i="9" s="1"/>
  <c r="AP125" i="9"/>
  <c r="AO125" i="9"/>
  <c r="AN125" i="9"/>
  <c r="AP124" i="9"/>
  <c r="AN124" i="9"/>
  <c r="AO124" i="9" s="1"/>
  <c r="AP123" i="9"/>
  <c r="AO123" i="9"/>
  <c r="AN123" i="9"/>
  <c r="AP122" i="9"/>
  <c r="AN122" i="9"/>
  <c r="AO122" i="9" s="1"/>
  <c r="AP121" i="9"/>
  <c r="AO121" i="9"/>
  <c r="AN121" i="9"/>
  <c r="AP120" i="9"/>
  <c r="AN120" i="9"/>
  <c r="AO120" i="9" s="1"/>
  <c r="AP119" i="9"/>
  <c r="AO119" i="9"/>
  <c r="AN119" i="9"/>
  <c r="AP118" i="9"/>
  <c r="AN118" i="9"/>
  <c r="AO118" i="9" s="1"/>
  <c r="AP117" i="9"/>
  <c r="AO117" i="9"/>
  <c r="AN117" i="9"/>
  <c r="AP116" i="9"/>
  <c r="AN116" i="9"/>
  <c r="AO116" i="9" s="1"/>
  <c r="AP115" i="9"/>
  <c r="AO115" i="9"/>
  <c r="AN115" i="9"/>
  <c r="AP114" i="9"/>
  <c r="AN114" i="9"/>
  <c r="AO114" i="9" s="1"/>
  <c r="AP113" i="9"/>
  <c r="AO113" i="9"/>
  <c r="AN113" i="9"/>
  <c r="AP112" i="9"/>
  <c r="AN112" i="9"/>
  <c r="AO112" i="9" s="1"/>
  <c r="AP111" i="9"/>
  <c r="AO111" i="9"/>
  <c r="AN111" i="9"/>
  <c r="AN105" i="9"/>
  <c r="AO105" i="9" s="1"/>
  <c r="AP105" i="9"/>
  <c r="AN106" i="9"/>
  <c r="AO106" i="9" s="1"/>
  <c r="AP106" i="9"/>
  <c r="AN107" i="9"/>
  <c r="AO107" i="9"/>
  <c r="AP107" i="9"/>
  <c r="AP104" i="9"/>
  <c r="AN104" i="9"/>
  <c r="AO104" i="9" s="1"/>
  <c r="AP103" i="9"/>
  <c r="AO103" i="9"/>
  <c r="AN103" i="9"/>
  <c r="AP102" i="9"/>
  <c r="AN102" i="9"/>
  <c r="AO102" i="9" s="1"/>
  <c r="AP101" i="9"/>
  <c r="AO101" i="9"/>
  <c r="AN101" i="9"/>
  <c r="AP100" i="9"/>
  <c r="AN100" i="9"/>
  <c r="AO100" i="9" s="1"/>
  <c r="AP99" i="9"/>
  <c r="AO99" i="9"/>
  <c r="AN99" i="9"/>
  <c r="AP98" i="9"/>
  <c r="AN98" i="9"/>
  <c r="AO98" i="9" s="1"/>
  <c r="AP97" i="9"/>
  <c r="AO97" i="9"/>
  <c r="AN97" i="9"/>
  <c r="AP96" i="9"/>
  <c r="AN96" i="9"/>
  <c r="AO96" i="9" s="1"/>
  <c r="AP95" i="9"/>
  <c r="AO95" i="9"/>
  <c r="AN95" i="9"/>
  <c r="AP94" i="9"/>
  <c r="AN94" i="9"/>
  <c r="AO94" i="9" s="1"/>
  <c r="AP93" i="9"/>
  <c r="AO93" i="9"/>
  <c r="AN93" i="9"/>
  <c r="AP92" i="9"/>
  <c r="AN92" i="9"/>
  <c r="AO92" i="9" s="1"/>
  <c r="AP91" i="9"/>
  <c r="AO91" i="9"/>
  <c r="AN91" i="9"/>
  <c r="AM87" i="9"/>
  <c r="AM67" i="9"/>
  <c r="AM86" i="9"/>
  <c r="AN72" i="9"/>
  <c r="AN73" i="9"/>
  <c r="AO73" i="9" s="1"/>
  <c r="AN74" i="9"/>
  <c r="AO74" i="9" s="1"/>
  <c r="AN75" i="9"/>
  <c r="AO75" i="9" s="1"/>
  <c r="AN76" i="9"/>
  <c r="AO76" i="9" s="1"/>
  <c r="AN77" i="9"/>
  <c r="AN78" i="9"/>
  <c r="AO78" i="9" s="1"/>
  <c r="AN79" i="9"/>
  <c r="AO79" i="9" s="1"/>
  <c r="AN80" i="9"/>
  <c r="AN81" i="9"/>
  <c r="AO81" i="9" s="1"/>
  <c r="AN82" i="9"/>
  <c r="AO82" i="9" s="1"/>
  <c r="AN83" i="9"/>
  <c r="AO83" i="9" s="1"/>
  <c r="AN84" i="9"/>
  <c r="AO84" i="9" s="1"/>
  <c r="AN85" i="9"/>
  <c r="AO85" i="9" s="1"/>
  <c r="AO86" i="9"/>
  <c r="AN87" i="9"/>
  <c r="AO87" i="9" s="1"/>
  <c r="AN71" i="9"/>
  <c r="AO71" i="9" s="1"/>
  <c r="AP87" i="9"/>
  <c r="AP86" i="9"/>
  <c r="AP85" i="9"/>
  <c r="AP84" i="9"/>
  <c r="AP83" i="9"/>
  <c r="AP82" i="9"/>
  <c r="AP81" i="9"/>
  <c r="AP80" i="9"/>
  <c r="AO80" i="9"/>
  <c r="AP79" i="9"/>
  <c r="AP78" i="9"/>
  <c r="AP77" i="9"/>
  <c r="AO77" i="9"/>
  <c r="AP76" i="9"/>
  <c r="AP75" i="9"/>
  <c r="AP74" i="9"/>
  <c r="AP73" i="9"/>
  <c r="AP72" i="9"/>
  <c r="AO72" i="9"/>
  <c r="AP71" i="9"/>
  <c r="AN50" i="9"/>
  <c r="AN51" i="9"/>
  <c r="AN52" i="9"/>
  <c r="AO52" i="9" s="1"/>
  <c r="AN53" i="9"/>
  <c r="AN54" i="9"/>
  <c r="AN55" i="9"/>
  <c r="AN56" i="9"/>
  <c r="AO56" i="9" s="1"/>
  <c r="AN57" i="9"/>
  <c r="AN58" i="9"/>
  <c r="AN59" i="9"/>
  <c r="AN60" i="9"/>
  <c r="AO60" i="9" s="1"/>
  <c r="AN61" i="9"/>
  <c r="AN62" i="9"/>
  <c r="AN63" i="9"/>
  <c r="AN64" i="9"/>
  <c r="AO64" i="9" s="1"/>
  <c r="AN65" i="9"/>
  <c r="AN49" i="9"/>
  <c r="AP65" i="9"/>
  <c r="AO65" i="9"/>
  <c r="AP64" i="9"/>
  <c r="AP63" i="9"/>
  <c r="AO63" i="9"/>
  <c r="AP62" i="9"/>
  <c r="AO62" i="9"/>
  <c r="AP61" i="9"/>
  <c r="AO61" i="9"/>
  <c r="AP60" i="9"/>
  <c r="AP59" i="9"/>
  <c r="AO59" i="9"/>
  <c r="AP58" i="9"/>
  <c r="AO58" i="9"/>
  <c r="AP57" i="9"/>
  <c r="AO57" i="9"/>
  <c r="AP56" i="9"/>
  <c r="AP55" i="9"/>
  <c r="AO55" i="9"/>
  <c r="AP54" i="9"/>
  <c r="AO54" i="9"/>
  <c r="AP53" i="9"/>
  <c r="AO53" i="9"/>
  <c r="AP52" i="9"/>
  <c r="AP51" i="9"/>
  <c r="AO51" i="9"/>
  <c r="AP50" i="9"/>
  <c r="AO50" i="9"/>
  <c r="AP49" i="9"/>
  <c r="AO49" i="9"/>
  <c r="AN28" i="9"/>
  <c r="AN29" i="9"/>
  <c r="AN30" i="9"/>
  <c r="AN31" i="9"/>
  <c r="AN32" i="9"/>
  <c r="AN33" i="9"/>
  <c r="AN34" i="9"/>
  <c r="AN35" i="9"/>
  <c r="AN36" i="9"/>
  <c r="AN37" i="9"/>
  <c r="AN38" i="9"/>
  <c r="AN39" i="9"/>
  <c r="AN40" i="9"/>
  <c r="AN41" i="9"/>
  <c r="AN42" i="9"/>
  <c r="AN43" i="9"/>
  <c r="AN27" i="9"/>
  <c r="AO27" i="9" s="1"/>
  <c r="AQ27" i="9" s="1"/>
  <c r="AO28" i="9"/>
  <c r="AQ28" i="9" s="1"/>
  <c r="AP28" i="9"/>
  <c r="AP29" i="9"/>
  <c r="AP30" i="9"/>
  <c r="AP31" i="9"/>
  <c r="AP32" i="9"/>
  <c r="AP33" i="9"/>
  <c r="AP34" i="9"/>
  <c r="AP35" i="9"/>
  <c r="AP36" i="9"/>
  <c r="AP37" i="9"/>
  <c r="AP38" i="9"/>
  <c r="AP39" i="9"/>
  <c r="AP40" i="9"/>
  <c r="AP41" i="9"/>
  <c r="AP42" i="9"/>
  <c r="AP43" i="9"/>
  <c r="AP27" i="9"/>
  <c r="AP44" i="9"/>
  <c r="AM44" i="9"/>
  <c r="AM24" i="9"/>
  <c r="AP5" i="9"/>
  <c r="AP6" i="9"/>
  <c r="AP7" i="9"/>
  <c r="AP8" i="9"/>
  <c r="AP9" i="9"/>
  <c r="AP10" i="9"/>
  <c r="AP11" i="9"/>
  <c r="AP12" i="9"/>
  <c r="AP13" i="9"/>
  <c r="AP14" i="9"/>
  <c r="AP15" i="9"/>
  <c r="AP16" i="9"/>
  <c r="AP17" i="9"/>
  <c r="AP18" i="9"/>
  <c r="AP19" i="9"/>
  <c r="AP20" i="9"/>
  <c r="AP21" i="9"/>
  <c r="AP22" i="9"/>
  <c r="AP23" i="9"/>
  <c r="AP4" i="9"/>
  <c r="AM348" i="6"/>
  <c r="AM349" i="6"/>
  <c r="AM350" i="6"/>
  <c r="AM351" i="6"/>
  <c r="AM352" i="6"/>
  <c r="AM353" i="6"/>
  <c r="AM354" i="6"/>
  <c r="AM355" i="6"/>
  <c r="AM356" i="6"/>
  <c r="AM357" i="6"/>
  <c r="AM358" i="6"/>
  <c r="AM359" i="6"/>
  <c r="AM360" i="6"/>
  <c r="AM361" i="6"/>
  <c r="AM362" i="6"/>
  <c r="AM363" i="6"/>
  <c r="AM364" i="6"/>
  <c r="AM365" i="6"/>
  <c r="AM366" i="6"/>
  <c r="AM367" i="6"/>
  <c r="AM368" i="6"/>
  <c r="AM369" i="6"/>
  <c r="AM370" i="6"/>
  <c r="AM371" i="6"/>
  <c r="AM372" i="6"/>
  <c r="AM373" i="6"/>
  <c r="AM374" i="6"/>
  <c r="AM375" i="6"/>
  <c r="AM376" i="6"/>
  <c r="AM347" i="6"/>
  <c r="AM381" i="6"/>
  <c r="AM382" i="6"/>
  <c r="AM383" i="6"/>
  <c r="AM384" i="6"/>
  <c r="AM385" i="6"/>
  <c r="AM386" i="6"/>
  <c r="AM387" i="6"/>
  <c r="AM388" i="6"/>
  <c r="AM389" i="6"/>
  <c r="AM390" i="6"/>
  <c r="AM391" i="6"/>
  <c r="AM392" i="6"/>
  <c r="AM393" i="6"/>
  <c r="AM394" i="6"/>
  <c r="AM395" i="6"/>
  <c r="AM396" i="6"/>
  <c r="AM397" i="6"/>
  <c r="AM398" i="6"/>
  <c r="AM399" i="6"/>
  <c r="AM400" i="6"/>
  <c r="AM401" i="6"/>
  <c r="AM402" i="6"/>
  <c r="AM403" i="6"/>
  <c r="AM404" i="6"/>
  <c r="AM405" i="6"/>
  <c r="AM406" i="6"/>
  <c r="AM407" i="6"/>
  <c r="AM408" i="6"/>
  <c r="AM409" i="6"/>
  <c r="AM380" i="6"/>
  <c r="AM415" i="6"/>
  <c r="AM416" i="6"/>
  <c r="AM417" i="6"/>
  <c r="AM418" i="6"/>
  <c r="AM419" i="6"/>
  <c r="AM420" i="6"/>
  <c r="AM421" i="6"/>
  <c r="AM422" i="6"/>
  <c r="AM423" i="6"/>
  <c r="AM424" i="6"/>
  <c r="AM425" i="6"/>
  <c r="AM426" i="6"/>
  <c r="AM427" i="6"/>
  <c r="AM428" i="6"/>
  <c r="AM429" i="6"/>
  <c r="AM430" i="6"/>
  <c r="AM431" i="6"/>
  <c r="AM432" i="6"/>
  <c r="AM433" i="6"/>
  <c r="AM434" i="6"/>
  <c r="AM435" i="6"/>
  <c r="AM436" i="6"/>
  <c r="AM437" i="6"/>
  <c r="AM438" i="6"/>
  <c r="AM439" i="6"/>
  <c r="AM440" i="6"/>
  <c r="AM441" i="6"/>
  <c r="AM442" i="6"/>
  <c r="AM443" i="6"/>
  <c r="AM414" i="6"/>
  <c r="AM449" i="6"/>
  <c r="AM450" i="6"/>
  <c r="AM451" i="6"/>
  <c r="AM452" i="6"/>
  <c r="AM453" i="6"/>
  <c r="AM454" i="6"/>
  <c r="AM455" i="6"/>
  <c r="AM456" i="6"/>
  <c r="AM457" i="6"/>
  <c r="AM458" i="6"/>
  <c r="AM459" i="6"/>
  <c r="AM460" i="6"/>
  <c r="AM461" i="6"/>
  <c r="AM462" i="6"/>
  <c r="AM463" i="6"/>
  <c r="AM464" i="6"/>
  <c r="AM465" i="6"/>
  <c r="AM466" i="6"/>
  <c r="AM467" i="6"/>
  <c r="AM468" i="6"/>
  <c r="AM469" i="6"/>
  <c r="AM470" i="6"/>
  <c r="AM471" i="6"/>
  <c r="AM472" i="6"/>
  <c r="AM473" i="6"/>
  <c r="AM474" i="6"/>
  <c r="AM475" i="6"/>
  <c r="AM476" i="6"/>
  <c r="AM477" i="6"/>
  <c r="AM448" i="6"/>
  <c r="AN375" i="6"/>
  <c r="AO375" i="6"/>
  <c r="AP375" i="6"/>
  <c r="AN348" i="6"/>
  <c r="AP348" i="6" s="1"/>
  <c r="AO348" i="6"/>
  <c r="AN349" i="6"/>
  <c r="AP349" i="6" s="1"/>
  <c r="AO349" i="6"/>
  <c r="AN350" i="6"/>
  <c r="AP350" i="6" s="1"/>
  <c r="AO350" i="6"/>
  <c r="AN351" i="6"/>
  <c r="AP351" i="6" s="1"/>
  <c r="AO351" i="6"/>
  <c r="AN352" i="6"/>
  <c r="AP352" i="6" s="1"/>
  <c r="AO352" i="6"/>
  <c r="AN353" i="6"/>
  <c r="AP353" i="6" s="1"/>
  <c r="AO353" i="6"/>
  <c r="AN354" i="6"/>
  <c r="AP354" i="6" s="1"/>
  <c r="AO354" i="6"/>
  <c r="AN355" i="6"/>
  <c r="AP355" i="6" s="1"/>
  <c r="AO355" i="6"/>
  <c r="AN356" i="6"/>
  <c r="AP356" i="6" s="1"/>
  <c r="AO356" i="6"/>
  <c r="AN357" i="6"/>
  <c r="AP357" i="6" s="1"/>
  <c r="AO357" i="6"/>
  <c r="AN358" i="6"/>
  <c r="AP358" i="6" s="1"/>
  <c r="AO358" i="6"/>
  <c r="AN359" i="6"/>
  <c r="AP359" i="6" s="1"/>
  <c r="AO359" i="6"/>
  <c r="AN360" i="6"/>
  <c r="AP360" i="6" s="1"/>
  <c r="AO360" i="6"/>
  <c r="AN361" i="6"/>
  <c r="AP361" i="6" s="1"/>
  <c r="AO361" i="6"/>
  <c r="AN362" i="6"/>
  <c r="AP362" i="6" s="1"/>
  <c r="AO362" i="6"/>
  <c r="AN363" i="6"/>
  <c r="AP363" i="6" s="1"/>
  <c r="AO363" i="6"/>
  <c r="AN364" i="6"/>
  <c r="AP364" i="6" s="1"/>
  <c r="AO364" i="6"/>
  <c r="AN365" i="6"/>
  <c r="AP365" i="6" s="1"/>
  <c r="AO365" i="6"/>
  <c r="AN366" i="6"/>
  <c r="AP366" i="6" s="1"/>
  <c r="AO366" i="6"/>
  <c r="AN367" i="6"/>
  <c r="AP367" i="6" s="1"/>
  <c r="AO367" i="6"/>
  <c r="AN368" i="6"/>
  <c r="AP368" i="6" s="1"/>
  <c r="AO368" i="6"/>
  <c r="AN369" i="6"/>
  <c r="AP369" i="6" s="1"/>
  <c r="AO369" i="6"/>
  <c r="AN370" i="6"/>
  <c r="AP370" i="6" s="1"/>
  <c r="AO370" i="6"/>
  <c r="AN371" i="6"/>
  <c r="AP371" i="6" s="1"/>
  <c r="AO371" i="6"/>
  <c r="AN372" i="6"/>
  <c r="AP372" i="6" s="1"/>
  <c r="AO372" i="6"/>
  <c r="AN373" i="6"/>
  <c r="AP373" i="6" s="1"/>
  <c r="AO373" i="6"/>
  <c r="AN374" i="6"/>
  <c r="AP374" i="6" s="1"/>
  <c r="AO374" i="6"/>
  <c r="AN376" i="6"/>
  <c r="AP376" i="6" s="1"/>
  <c r="AO376" i="6"/>
  <c r="AO347" i="6"/>
  <c r="AN347" i="6"/>
  <c r="AP347" i="6" s="1"/>
  <c r="AN123" i="6"/>
  <c r="AN124" i="6"/>
  <c r="AN125" i="6"/>
  <c r="AN126" i="6"/>
  <c r="AN127" i="6"/>
  <c r="AN128" i="6"/>
  <c r="AN129" i="6"/>
  <c r="AN130" i="6"/>
  <c r="AN131" i="6"/>
  <c r="AN132" i="6"/>
  <c r="AN133" i="6"/>
  <c r="AN134" i="6"/>
  <c r="AN122" i="6"/>
  <c r="AN106" i="6"/>
  <c r="AN107" i="6"/>
  <c r="AN108" i="6"/>
  <c r="AN109" i="6"/>
  <c r="AN110" i="6"/>
  <c r="AN111" i="6"/>
  <c r="AN112" i="6"/>
  <c r="AN113" i="6"/>
  <c r="AN114" i="6"/>
  <c r="AN115" i="6"/>
  <c r="AN116" i="6"/>
  <c r="AN117" i="6"/>
  <c r="AN118" i="6"/>
  <c r="AN105" i="6"/>
  <c r="AN89" i="6"/>
  <c r="AN90" i="6"/>
  <c r="AN91" i="6"/>
  <c r="AN92" i="6"/>
  <c r="AN93" i="6"/>
  <c r="AN94" i="6"/>
  <c r="AN95" i="6"/>
  <c r="AN96" i="6"/>
  <c r="AN97" i="6"/>
  <c r="AN98" i="6"/>
  <c r="AN99" i="6"/>
  <c r="AN100" i="6"/>
  <c r="AN101" i="6"/>
  <c r="AN88" i="6"/>
  <c r="AM85" i="6"/>
  <c r="AN85" i="6" s="1"/>
  <c r="AN67" i="6"/>
  <c r="AN68" i="6"/>
  <c r="AN69" i="6"/>
  <c r="AN70" i="6"/>
  <c r="AN71" i="6"/>
  <c r="AN72" i="6"/>
  <c r="AN73" i="6"/>
  <c r="AN74" i="6"/>
  <c r="AN75" i="6"/>
  <c r="AN76" i="6"/>
  <c r="AN77" i="6"/>
  <c r="AN78" i="6"/>
  <c r="AN79" i="6"/>
  <c r="AN80" i="6"/>
  <c r="AN81" i="6"/>
  <c r="AN82" i="6"/>
  <c r="AN83" i="6"/>
  <c r="AN84" i="6"/>
  <c r="AN66" i="6"/>
  <c r="AN44" i="6"/>
  <c r="AN45" i="6"/>
  <c r="AN46" i="6"/>
  <c r="AN47" i="6"/>
  <c r="AN48" i="6"/>
  <c r="AN49" i="6"/>
  <c r="AN50" i="6"/>
  <c r="AN51" i="6"/>
  <c r="AN52" i="6"/>
  <c r="AN53" i="6"/>
  <c r="AN54" i="6"/>
  <c r="AN55" i="6"/>
  <c r="AN56" i="6"/>
  <c r="AN57" i="6"/>
  <c r="AN58" i="6"/>
  <c r="AN59" i="6"/>
  <c r="AN60" i="6"/>
  <c r="AN61" i="6"/>
  <c r="AN62" i="6"/>
  <c r="AN43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N33" i="6"/>
  <c r="AN34" i="6"/>
  <c r="AN35" i="6"/>
  <c r="AN36" i="6"/>
  <c r="AN37" i="6"/>
  <c r="AN38" i="6"/>
  <c r="AN19" i="6"/>
  <c r="AM63" i="6"/>
  <c r="AN63" i="6" s="1"/>
  <c r="AM39" i="6"/>
  <c r="AN477" i="11" l="1"/>
  <c r="AO477" i="11" s="1"/>
  <c r="AR477" i="11" s="1"/>
  <c r="AQ478" i="11"/>
  <c r="AT271" i="11"/>
  <c r="AP271" i="11"/>
  <c r="AR271" i="11" s="1"/>
  <c r="AQ272" i="11"/>
  <c r="AO272" i="11" s="1"/>
  <c r="AO139" i="11"/>
  <c r="AP139" i="11" s="1"/>
  <c r="AR139" i="11" s="1"/>
  <c r="AQ140" i="11"/>
  <c r="AO140" i="11" s="1"/>
  <c r="AP140" i="11" s="1"/>
  <c r="AR140" i="11" s="1"/>
  <c r="AP159" i="10"/>
  <c r="AQ159" i="10"/>
  <c r="AQ161" i="10"/>
  <c r="AP161" i="10"/>
  <c r="AQ160" i="10"/>
  <c r="AQ163" i="10"/>
  <c r="AQ162" i="10"/>
  <c r="AP246" i="10"/>
  <c r="AP247" i="10"/>
  <c r="AP248" i="10"/>
  <c r="AP249" i="10"/>
  <c r="AP250" i="10"/>
  <c r="AR225" i="10"/>
  <c r="AQ225" i="10"/>
  <c r="AQ224" i="10"/>
  <c r="AR224" i="10"/>
  <c r="AQ226" i="10"/>
  <c r="AR226" i="10"/>
  <c r="AQ223" i="10"/>
  <c r="AR223" i="10"/>
  <c r="AQ227" i="10"/>
  <c r="AR227" i="10"/>
  <c r="AQ203" i="10"/>
  <c r="AP203" i="10"/>
  <c r="AQ205" i="10"/>
  <c r="AP205" i="10"/>
  <c r="AQ204" i="10"/>
  <c r="AP204" i="10"/>
  <c r="AQ202" i="10"/>
  <c r="AP202" i="10"/>
  <c r="AQ206" i="10"/>
  <c r="AP206" i="10"/>
  <c r="AQ180" i="10"/>
  <c r="AP180" i="10"/>
  <c r="AQ184" i="10"/>
  <c r="AP184" i="10"/>
  <c r="AQ183" i="10"/>
  <c r="AP183" i="10"/>
  <c r="AQ181" i="10"/>
  <c r="AP181" i="10"/>
  <c r="AQ182" i="10"/>
  <c r="AP182" i="10"/>
  <c r="AN478" i="11" l="1"/>
  <c r="AO478" i="11" s="1"/>
  <c r="AR478" i="11" s="1"/>
  <c r="AQ479" i="11"/>
  <c r="AQ273" i="11"/>
  <c r="AO273" i="11" s="1"/>
  <c r="AT272" i="11"/>
  <c r="AP272" i="11"/>
  <c r="AR272" i="11" s="1"/>
  <c r="AO29" i="9"/>
  <c r="AQ29" i="9" s="1"/>
  <c r="AQ480" i="11" l="1"/>
  <c r="AN479" i="11"/>
  <c r="AO479" i="11" s="1"/>
  <c r="AR479" i="11" s="1"/>
  <c r="AQ274" i="11"/>
  <c r="AO274" i="11" s="1"/>
  <c r="AT273" i="11"/>
  <c r="AP273" i="11"/>
  <c r="AR273" i="11" s="1"/>
  <c r="AO30" i="9"/>
  <c r="AQ30" i="9" s="1"/>
  <c r="AN218" i="5"/>
  <c r="AN217" i="5"/>
  <c r="AN216" i="5"/>
  <c r="AN215" i="5"/>
  <c r="AN214" i="5"/>
  <c r="AN213" i="5"/>
  <c r="AN212" i="5"/>
  <c r="AN211" i="5"/>
  <c r="AN210" i="5"/>
  <c r="AN209" i="5"/>
  <c r="AN208" i="5"/>
  <c r="AN207" i="5"/>
  <c r="AN206" i="5"/>
  <c r="AN205" i="5"/>
  <c r="AN204" i="5"/>
  <c r="AN203" i="5"/>
  <c r="AN202" i="5"/>
  <c r="AN201" i="5"/>
  <c r="AN200" i="5"/>
  <c r="AN199" i="5"/>
  <c r="AN192" i="5"/>
  <c r="AN191" i="5"/>
  <c r="AN190" i="5"/>
  <c r="AN189" i="5"/>
  <c r="AN188" i="5"/>
  <c r="AN187" i="5"/>
  <c r="AN186" i="5"/>
  <c r="AN185" i="5"/>
  <c r="AN184" i="5"/>
  <c r="AN183" i="5"/>
  <c r="AN182" i="5"/>
  <c r="AN181" i="5"/>
  <c r="AN180" i="5"/>
  <c r="AN179" i="5"/>
  <c r="AN178" i="5"/>
  <c r="AN177" i="5"/>
  <c r="AN176" i="5"/>
  <c r="AN175" i="5"/>
  <c r="AN174" i="5"/>
  <c r="AN168" i="5"/>
  <c r="AN167" i="5"/>
  <c r="AN166" i="5"/>
  <c r="AN165" i="5"/>
  <c r="AN164" i="5"/>
  <c r="AN163" i="5"/>
  <c r="AN162" i="5"/>
  <c r="AN161" i="5"/>
  <c r="AN160" i="5"/>
  <c r="AN159" i="5"/>
  <c r="AN158" i="5"/>
  <c r="AN157" i="5"/>
  <c r="AN156" i="5"/>
  <c r="AN155" i="5"/>
  <c r="AN154" i="5"/>
  <c r="AN153" i="5"/>
  <c r="AN152" i="5"/>
  <c r="AN151" i="5"/>
  <c r="AN150" i="5"/>
  <c r="AN128" i="5"/>
  <c r="AN129" i="5"/>
  <c r="AN130" i="5"/>
  <c r="AN131" i="5"/>
  <c r="AN132" i="5"/>
  <c r="AN133" i="5"/>
  <c r="AN134" i="5"/>
  <c r="AN135" i="5"/>
  <c r="AN136" i="5"/>
  <c r="AN137" i="5"/>
  <c r="AN138" i="5"/>
  <c r="AN139" i="5"/>
  <c r="AN140" i="5"/>
  <c r="AN141" i="5"/>
  <c r="AN142" i="5"/>
  <c r="AN143" i="5"/>
  <c r="AN144" i="5"/>
  <c r="AN145" i="5"/>
  <c r="AN127" i="5"/>
  <c r="AM120" i="5"/>
  <c r="AM96" i="5"/>
  <c r="AN101" i="5"/>
  <c r="AN102" i="5"/>
  <c r="AN103" i="5"/>
  <c r="AN104" i="5"/>
  <c r="AN105" i="5"/>
  <c r="AN106" i="5"/>
  <c r="AN107" i="5"/>
  <c r="AN108" i="5"/>
  <c r="AN109" i="5"/>
  <c r="AN110" i="5"/>
  <c r="AN111" i="5"/>
  <c r="AN112" i="5"/>
  <c r="AN113" i="5"/>
  <c r="AN114" i="5"/>
  <c r="AN115" i="5"/>
  <c r="AN116" i="5"/>
  <c r="AN117" i="5"/>
  <c r="AN118" i="5"/>
  <c r="AN119" i="5"/>
  <c r="AN100" i="5"/>
  <c r="AN77" i="5"/>
  <c r="AN78" i="5"/>
  <c r="AN79" i="5"/>
  <c r="AN80" i="5"/>
  <c r="AN81" i="5"/>
  <c r="AN82" i="5"/>
  <c r="AN83" i="5"/>
  <c r="AN84" i="5"/>
  <c r="AN85" i="5"/>
  <c r="AN86" i="5"/>
  <c r="AN87" i="5"/>
  <c r="AN88" i="5"/>
  <c r="AN89" i="5"/>
  <c r="AN90" i="5"/>
  <c r="AN91" i="5"/>
  <c r="AN92" i="5"/>
  <c r="AN93" i="5"/>
  <c r="AN94" i="5"/>
  <c r="AN95" i="5"/>
  <c r="AN76" i="5"/>
  <c r="AM69" i="5"/>
  <c r="AM53" i="5"/>
  <c r="AM34" i="5"/>
  <c r="AN58" i="5"/>
  <c r="AN59" i="5"/>
  <c r="AN60" i="5"/>
  <c r="AN61" i="5"/>
  <c r="AN62" i="5"/>
  <c r="AN63" i="5"/>
  <c r="AN64" i="5"/>
  <c r="AN65" i="5"/>
  <c r="AN66" i="5"/>
  <c r="AN67" i="5"/>
  <c r="AN68" i="5"/>
  <c r="AN57" i="5"/>
  <c r="AN52" i="5"/>
  <c r="AN51" i="5"/>
  <c r="AN50" i="5"/>
  <c r="AN49" i="5"/>
  <c r="AN48" i="5"/>
  <c r="AN47" i="5"/>
  <c r="AN46" i="5"/>
  <c r="AN45" i="5"/>
  <c r="AN44" i="5"/>
  <c r="AN43" i="5"/>
  <c r="AN42" i="5"/>
  <c r="AN41" i="5"/>
  <c r="AN40" i="5"/>
  <c r="AN39" i="5"/>
  <c r="AN21" i="5"/>
  <c r="AN33" i="5"/>
  <c r="AN32" i="5"/>
  <c r="AN31" i="5"/>
  <c r="AN30" i="5"/>
  <c r="AN29" i="5"/>
  <c r="AN28" i="5"/>
  <c r="AN27" i="5"/>
  <c r="AN26" i="5"/>
  <c r="AN25" i="5"/>
  <c r="AN24" i="5"/>
  <c r="AN23" i="5"/>
  <c r="AN22" i="5"/>
  <c r="AN4" i="5"/>
  <c r="AN5" i="5"/>
  <c r="AN6" i="5"/>
  <c r="AN7" i="5"/>
  <c r="AN8" i="5"/>
  <c r="AN9" i="5"/>
  <c r="AN10" i="5"/>
  <c r="AN11" i="5"/>
  <c r="AN12" i="5"/>
  <c r="AN13" i="5"/>
  <c r="AN14" i="5"/>
  <c r="AN15" i="5"/>
  <c r="AN16" i="5"/>
  <c r="AN3" i="5"/>
  <c r="AQ481" i="11" l="1"/>
  <c r="AN480" i="11"/>
  <c r="AO480" i="11" s="1"/>
  <c r="AR480" i="11" s="1"/>
  <c r="AT274" i="11"/>
  <c r="AP274" i="11"/>
  <c r="AR274" i="11" s="1"/>
  <c r="AO31" i="9"/>
  <c r="AQ31" i="9" s="1"/>
  <c r="AN481" i="11" l="1"/>
  <c r="AO481" i="11" s="1"/>
  <c r="AR481" i="11" s="1"/>
  <c r="AQ482" i="11"/>
  <c r="AO32" i="9"/>
  <c r="AQ32" i="9" s="1"/>
  <c r="AN482" i="11" l="1"/>
  <c r="AO482" i="11" s="1"/>
  <c r="AR482" i="11" s="1"/>
  <c r="AQ483" i="11"/>
  <c r="AO33" i="9"/>
  <c r="AQ33" i="9" s="1"/>
  <c r="AN483" i="11" l="1"/>
  <c r="AO483" i="11" s="1"/>
  <c r="AR483" i="11" s="1"/>
  <c r="AQ484" i="11"/>
  <c r="AO34" i="9"/>
  <c r="AQ34" i="9" s="1"/>
  <c r="AQ485" i="11" l="1"/>
  <c r="AN484" i="11"/>
  <c r="AO484" i="11" s="1"/>
  <c r="AR484" i="11" s="1"/>
  <c r="AO35" i="9"/>
  <c r="AQ35" i="9" s="1"/>
  <c r="AQ486" i="11" l="1"/>
  <c r="AN485" i="11"/>
  <c r="AO485" i="11" s="1"/>
  <c r="AR485" i="11" s="1"/>
  <c r="AO36" i="9"/>
  <c r="AQ36" i="9" s="1"/>
  <c r="AN486" i="11" l="1"/>
  <c r="AO486" i="11" s="1"/>
  <c r="AR486" i="11" s="1"/>
  <c r="AQ487" i="11"/>
  <c r="AO37" i="9"/>
  <c r="AQ37" i="9" s="1"/>
  <c r="AQ488" i="11" l="1"/>
  <c r="AN487" i="11"/>
  <c r="AO487" i="11" s="1"/>
  <c r="AR487" i="11" s="1"/>
  <c r="AO38" i="9"/>
  <c r="AQ38" i="9" s="1"/>
  <c r="AQ489" i="11" l="1"/>
  <c r="AN488" i="11"/>
  <c r="AO488" i="11" s="1"/>
  <c r="AR488" i="11" s="1"/>
  <c r="AO39" i="9"/>
  <c r="AQ39" i="9" s="1"/>
  <c r="AN489" i="11" l="1"/>
  <c r="AO489" i="11" s="1"/>
  <c r="AR489" i="11" s="1"/>
  <c r="AQ490" i="11"/>
  <c r="AO40" i="9"/>
  <c r="AQ40" i="9" s="1"/>
  <c r="AN490" i="11" l="1"/>
  <c r="AO490" i="11" s="1"/>
  <c r="AR490" i="11" s="1"/>
  <c r="AQ491" i="11"/>
  <c r="AO41" i="9"/>
  <c r="AQ41" i="9" s="1"/>
  <c r="AQ492" i="11" l="1"/>
  <c r="AN491" i="11"/>
  <c r="AO491" i="11" s="1"/>
  <c r="AR491" i="11" s="1"/>
  <c r="AO42" i="9"/>
  <c r="AQ42" i="9" s="1"/>
  <c r="AO43" i="9"/>
  <c r="AQ43" i="9" s="1"/>
  <c r="AQ493" i="11" l="1"/>
  <c r="AN492" i="11"/>
  <c r="AO492" i="11" s="1"/>
  <c r="AR492" i="11" s="1"/>
  <c r="AN427" i="1"/>
  <c r="AN435" i="1"/>
  <c r="AO435" i="1" s="1"/>
  <c r="AQ435" i="1" s="1"/>
  <c r="AM435" i="1"/>
  <c r="AN434" i="1"/>
  <c r="AO434" i="1" s="1"/>
  <c r="AQ434" i="1" s="1"/>
  <c r="AM434" i="1"/>
  <c r="AN433" i="1"/>
  <c r="AO433" i="1" s="1"/>
  <c r="AQ433" i="1" s="1"/>
  <c r="AM433" i="1"/>
  <c r="AN432" i="1"/>
  <c r="AO432" i="1" s="1"/>
  <c r="AQ432" i="1" s="1"/>
  <c r="AM432" i="1"/>
  <c r="AN431" i="1"/>
  <c r="AO431" i="1" s="1"/>
  <c r="AQ431" i="1" s="1"/>
  <c r="AM431" i="1"/>
  <c r="AN430" i="1"/>
  <c r="AO430" i="1" s="1"/>
  <c r="AQ430" i="1" s="1"/>
  <c r="AM430" i="1"/>
  <c r="AN429" i="1"/>
  <c r="AO429" i="1" s="1"/>
  <c r="AQ429" i="1" s="1"/>
  <c r="AM429" i="1"/>
  <c r="AN428" i="1"/>
  <c r="AO428" i="1" s="1"/>
  <c r="AQ428" i="1" s="1"/>
  <c r="AM428" i="1"/>
  <c r="AO427" i="1"/>
  <c r="AQ427" i="1" s="1"/>
  <c r="AM427" i="1"/>
  <c r="AM423" i="1"/>
  <c r="AN423" i="1"/>
  <c r="AO423" i="1" s="1"/>
  <c r="AQ423" i="1" s="1"/>
  <c r="AN416" i="1"/>
  <c r="AN417" i="1"/>
  <c r="AN418" i="1"/>
  <c r="AN419" i="1"/>
  <c r="AO419" i="1" s="1"/>
  <c r="AQ419" i="1" s="1"/>
  <c r="AN420" i="1"/>
  <c r="AO420" i="1" s="1"/>
  <c r="AQ420" i="1" s="1"/>
  <c r="AN422" i="1"/>
  <c r="AO422" i="1" s="1"/>
  <c r="AQ422" i="1" s="1"/>
  <c r="AN421" i="1"/>
  <c r="AO421" i="1" s="1"/>
  <c r="AQ421" i="1" s="1"/>
  <c r="AN415" i="1"/>
  <c r="AO415" i="1" s="1"/>
  <c r="AQ415" i="1" s="1"/>
  <c r="AO416" i="1"/>
  <c r="AQ416" i="1" s="1"/>
  <c r="AO417" i="1"/>
  <c r="AQ417" i="1" s="1"/>
  <c r="AO418" i="1"/>
  <c r="AQ418" i="1" s="1"/>
  <c r="AM416" i="1"/>
  <c r="AM417" i="1"/>
  <c r="AM418" i="1"/>
  <c r="AM419" i="1"/>
  <c r="AM420" i="1"/>
  <c r="AM422" i="1"/>
  <c r="AM421" i="1"/>
  <c r="AM415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391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69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44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20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295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71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47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23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197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73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51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27" i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" i="4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L27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" i="3"/>
  <c r="AL81" i="1"/>
  <c r="AM81" i="1" s="1"/>
  <c r="AN81" i="1" s="1"/>
  <c r="AL65" i="1"/>
  <c r="AM65" i="1" s="1"/>
  <c r="AN65" i="1" s="1"/>
  <c r="AL66" i="1"/>
  <c r="AM66" i="1" s="1"/>
  <c r="AN66" i="1" s="1"/>
  <c r="AL67" i="1"/>
  <c r="AM67" i="1" s="1"/>
  <c r="AN67" i="1" s="1"/>
  <c r="AL68" i="1"/>
  <c r="AM68" i="1"/>
  <c r="AN68" i="1" s="1"/>
  <c r="AL69" i="1"/>
  <c r="AM69" i="1" s="1"/>
  <c r="AN69" i="1" s="1"/>
  <c r="AL70" i="1"/>
  <c r="AM70" i="1" s="1"/>
  <c r="AN70" i="1" s="1"/>
  <c r="AL71" i="1"/>
  <c r="AM71" i="1" s="1"/>
  <c r="AN71" i="1" s="1"/>
  <c r="AL72" i="1"/>
  <c r="AM72" i="1" s="1"/>
  <c r="AN72" i="1" s="1"/>
  <c r="AL73" i="1"/>
  <c r="AM73" i="1" s="1"/>
  <c r="AN73" i="1" s="1"/>
  <c r="AL74" i="1"/>
  <c r="AM74" i="1" s="1"/>
  <c r="AN74" i="1" s="1"/>
  <c r="AL75" i="1"/>
  <c r="AM75" i="1" s="1"/>
  <c r="AN75" i="1" s="1"/>
  <c r="AL76" i="1"/>
  <c r="AM76" i="1"/>
  <c r="AN76" i="1" s="1"/>
  <c r="AL77" i="1"/>
  <c r="AM77" i="1" s="1"/>
  <c r="AN77" i="1" s="1"/>
  <c r="AL78" i="1"/>
  <c r="AM78" i="1" s="1"/>
  <c r="AN78" i="1" s="1"/>
  <c r="AL79" i="1"/>
  <c r="AM79" i="1" s="1"/>
  <c r="AN79" i="1" s="1"/>
  <c r="AL80" i="1"/>
  <c r="AM80" i="1"/>
  <c r="AN80" i="1" s="1"/>
  <c r="AL82" i="1"/>
  <c r="AM82" i="1" s="1"/>
  <c r="AN82" i="1" s="1"/>
  <c r="AL83" i="1"/>
  <c r="AM83" i="1" s="1"/>
  <c r="AN83" i="1" s="1"/>
  <c r="AL84" i="1"/>
  <c r="AM84" i="1"/>
  <c r="AN84" i="1" s="1"/>
  <c r="AL85" i="1"/>
  <c r="AM85" i="1" s="1"/>
  <c r="AN85" i="1" s="1"/>
  <c r="AL86" i="1"/>
  <c r="AM86" i="1" s="1"/>
  <c r="AN86" i="1" s="1"/>
  <c r="AL87" i="1"/>
  <c r="AM87" i="1" s="1"/>
  <c r="AN87" i="1" s="1"/>
  <c r="AL88" i="1"/>
  <c r="AM88" i="1"/>
  <c r="AN88" i="1" s="1"/>
  <c r="AL89" i="1"/>
  <c r="AM89" i="1" s="1"/>
  <c r="AN89" i="1" s="1"/>
  <c r="AL90" i="1"/>
  <c r="AM90" i="1" s="1"/>
  <c r="AN90" i="1" s="1"/>
  <c r="AL91" i="1"/>
  <c r="AM91" i="1" s="1"/>
  <c r="AN91" i="1" s="1"/>
  <c r="AL92" i="1"/>
  <c r="AM92" i="1" s="1"/>
  <c r="AN92" i="1" s="1"/>
  <c r="AL93" i="1"/>
  <c r="AM93" i="1" s="1"/>
  <c r="AN93" i="1" s="1"/>
  <c r="AL94" i="1"/>
  <c r="AM94" i="1" s="1"/>
  <c r="AN94" i="1" s="1"/>
  <c r="AL95" i="1"/>
  <c r="AM95" i="1" s="1"/>
  <c r="AN95" i="1" s="1"/>
  <c r="AL96" i="1"/>
  <c r="AM96" i="1"/>
  <c r="AN96" i="1" s="1"/>
  <c r="AL97" i="1"/>
  <c r="AM97" i="1" s="1"/>
  <c r="AN97" i="1" s="1"/>
  <c r="AL98" i="1"/>
  <c r="AM98" i="1" s="1"/>
  <c r="AN98" i="1" s="1"/>
  <c r="AL99" i="1"/>
  <c r="AM99" i="1" s="1"/>
  <c r="AN99" i="1" s="1"/>
  <c r="AL100" i="1"/>
  <c r="AM100" i="1"/>
  <c r="AN100" i="1" s="1"/>
  <c r="AL101" i="1"/>
  <c r="AM101" i="1" s="1"/>
  <c r="AN101" i="1" s="1"/>
  <c r="AL102" i="1"/>
  <c r="AM102" i="1" s="1"/>
  <c r="AN102" i="1" s="1"/>
  <c r="AL103" i="1"/>
  <c r="AM103" i="1" s="1"/>
  <c r="AN103" i="1" s="1"/>
  <c r="AL104" i="1"/>
  <c r="AM104" i="1"/>
  <c r="AN104" i="1" s="1"/>
  <c r="AL105" i="1"/>
  <c r="AM105" i="1" s="1"/>
  <c r="AN105" i="1" s="1"/>
  <c r="AL106" i="1"/>
  <c r="AM106" i="1" s="1"/>
  <c r="AN106" i="1" s="1"/>
  <c r="AL107" i="1"/>
  <c r="AM107" i="1" s="1"/>
  <c r="AN107" i="1" s="1"/>
  <c r="AL108" i="1"/>
  <c r="AM108" i="1" s="1"/>
  <c r="AN108" i="1" s="1"/>
  <c r="AL109" i="1"/>
  <c r="AM109" i="1" s="1"/>
  <c r="AN109" i="1" s="1"/>
  <c r="AL110" i="1"/>
  <c r="AM110" i="1" s="1"/>
  <c r="AN110" i="1" s="1"/>
  <c r="AL111" i="1"/>
  <c r="AM111" i="1" s="1"/>
  <c r="AN111" i="1" s="1"/>
  <c r="AL112" i="1"/>
  <c r="AM112" i="1"/>
  <c r="AN112" i="1" s="1"/>
  <c r="AL113" i="1"/>
  <c r="AM113" i="1" s="1"/>
  <c r="AN113" i="1" s="1"/>
  <c r="AL114" i="1"/>
  <c r="AM114" i="1" s="1"/>
  <c r="AN114" i="1" s="1"/>
  <c r="AL115" i="1"/>
  <c r="AM115" i="1" s="1"/>
  <c r="AN115" i="1" s="1"/>
  <c r="AL116" i="1"/>
  <c r="AM116" i="1"/>
  <c r="AN116" i="1" s="1"/>
  <c r="AL117" i="1"/>
  <c r="AM117" i="1" s="1"/>
  <c r="AN117" i="1" s="1"/>
  <c r="AL118" i="1"/>
  <c r="AM118" i="1" s="1"/>
  <c r="AN118" i="1" s="1"/>
  <c r="AL119" i="1"/>
  <c r="AM119" i="1" s="1"/>
  <c r="AN119" i="1" s="1"/>
  <c r="AL120" i="1"/>
  <c r="AM120" i="1"/>
  <c r="AN120" i="1" s="1"/>
  <c r="AL121" i="1"/>
  <c r="AM121" i="1" s="1"/>
  <c r="AN121" i="1" s="1"/>
  <c r="AL122" i="1"/>
  <c r="AM122" i="1" s="1"/>
  <c r="AN122" i="1" s="1"/>
  <c r="AL64" i="1"/>
  <c r="AM64" i="1" s="1"/>
  <c r="AN64" i="1" s="1"/>
  <c r="AO59" i="1"/>
  <c r="AM8" i="1"/>
  <c r="AN8" i="1" s="1"/>
  <c r="AM16" i="1"/>
  <c r="AN16" i="1" s="1"/>
  <c r="AM24" i="1"/>
  <c r="AN24" i="1" s="1"/>
  <c r="AM32" i="1"/>
  <c r="AN32" i="1" s="1"/>
  <c r="AM40" i="1"/>
  <c r="AN40" i="1" s="1"/>
  <c r="AM48" i="1"/>
  <c r="AN48" i="1" s="1"/>
  <c r="AM56" i="1"/>
  <c r="AN56" i="1" s="1"/>
  <c r="AL3" i="1"/>
  <c r="AM3" i="1" s="1"/>
  <c r="AN3" i="1" s="1"/>
  <c r="AL4" i="1"/>
  <c r="AM4" i="1" s="1"/>
  <c r="AN4" i="1" s="1"/>
  <c r="AL5" i="1"/>
  <c r="AM5" i="1" s="1"/>
  <c r="AN5" i="1" s="1"/>
  <c r="AL6" i="1"/>
  <c r="AM6" i="1" s="1"/>
  <c r="AN6" i="1" s="1"/>
  <c r="AL7" i="1"/>
  <c r="AM7" i="1" s="1"/>
  <c r="AN7" i="1" s="1"/>
  <c r="AL8" i="1"/>
  <c r="AL9" i="1"/>
  <c r="AM9" i="1" s="1"/>
  <c r="AN9" i="1" s="1"/>
  <c r="AL10" i="1"/>
  <c r="AM10" i="1" s="1"/>
  <c r="AN10" i="1" s="1"/>
  <c r="AL11" i="1"/>
  <c r="AM11" i="1" s="1"/>
  <c r="AN11" i="1" s="1"/>
  <c r="AL12" i="1"/>
  <c r="AM12" i="1" s="1"/>
  <c r="AN12" i="1" s="1"/>
  <c r="AL13" i="1"/>
  <c r="AM13" i="1" s="1"/>
  <c r="AN13" i="1" s="1"/>
  <c r="AL14" i="1"/>
  <c r="AM14" i="1" s="1"/>
  <c r="AN14" i="1" s="1"/>
  <c r="AL15" i="1"/>
  <c r="AM15" i="1" s="1"/>
  <c r="AN15" i="1" s="1"/>
  <c r="AL16" i="1"/>
  <c r="AL17" i="1"/>
  <c r="AM17" i="1" s="1"/>
  <c r="AN17" i="1" s="1"/>
  <c r="AL18" i="1"/>
  <c r="AM18" i="1" s="1"/>
  <c r="AN18" i="1" s="1"/>
  <c r="AL19" i="1"/>
  <c r="AM19" i="1" s="1"/>
  <c r="AN19" i="1" s="1"/>
  <c r="AL20" i="1"/>
  <c r="AM20" i="1" s="1"/>
  <c r="AN20" i="1" s="1"/>
  <c r="AL21" i="1"/>
  <c r="AM21" i="1" s="1"/>
  <c r="AN21" i="1" s="1"/>
  <c r="AL22" i="1"/>
  <c r="AM22" i="1" s="1"/>
  <c r="AN22" i="1" s="1"/>
  <c r="AL23" i="1"/>
  <c r="AM23" i="1" s="1"/>
  <c r="AN23" i="1" s="1"/>
  <c r="AL24" i="1"/>
  <c r="AL25" i="1"/>
  <c r="AM25" i="1" s="1"/>
  <c r="AN25" i="1" s="1"/>
  <c r="AL26" i="1"/>
  <c r="AM26" i="1" s="1"/>
  <c r="AN26" i="1" s="1"/>
  <c r="AL27" i="1"/>
  <c r="AM27" i="1" s="1"/>
  <c r="AN27" i="1" s="1"/>
  <c r="AL28" i="1"/>
  <c r="AM28" i="1" s="1"/>
  <c r="AN28" i="1" s="1"/>
  <c r="AL29" i="1"/>
  <c r="AM29" i="1" s="1"/>
  <c r="AN29" i="1" s="1"/>
  <c r="AL30" i="1"/>
  <c r="AM30" i="1" s="1"/>
  <c r="AN30" i="1" s="1"/>
  <c r="AL31" i="1"/>
  <c r="AM31" i="1" s="1"/>
  <c r="AN31" i="1" s="1"/>
  <c r="AL32" i="1"/>
  <c r="AL33" i="1"/>
  <c r="AM33" i="1" s="1"/>
  <c r="AN33" i="1" s="1"/>
  <c r="AL34" i="1"/>
  <c r="AM34" i="1" s="1"/>
  <c r="AN34" i="1" s="1"/>
  <c r="AL35" i="1"/>
  <c r="AM35" i="1" s="1"/>
  <c r="AN35" i="1" s="1"/>
  <c r="AL36" i="1"/>
  <c r="AM36" i="1" s="1"/>
  <c r="AN36" i="1" s="1"/>
  <c r="AL37" i="1"/>
  <c r="AM37" i="1" s="1"/>
  <c r="AN37" i="1" s="1"/>
  <c r="AL38" i="1"/>
  <c r="AM38" i="1" s="1"/>
  <c r="AN38" i="1" s="1"/>
  <c r="AL39" i="1"/>
  <c r="AM39" i="1" s="1"/>
  <c r="AN39" i="1" s="1"/>
  <c r="AL40" i="1"/>
  <c r="AL41" i="1"/>
  <c r="AM41" i="1" s="1"/>
  <c r="AN41" i="1" s="1"/>
  <c r="AL42" i="1"/>
  <c r="AM42" i="1" s="1"/>
  <c r="AN42" i="1" s="1"/>
  <c r="AL43" i="1"/>
  <c r="AM43" i="1" s="1"/>
  <c r="AN43" i="1" s="1"/>
  <c r="AL44" i="1"/>
  <c r="AM44" i="1" s="1"/>
  <c r="AN44" i="1" s="1"/>
  <c r="AL45" i="1"/>
  <c r="AM45" i="1" s="1"/>
  <c r="AN45" i="1" s="1"/>
  <c r="AL46" i="1"/>
  <c r="AM46" i="1" s="1"/>
  <c r="AN46" i="1" s="1"/>
  <c r="AL47" i="1"/>
  <c r="AM47" i="1" s="1"/>
  <c r="AN47" i="1" s="1"/>
  <c r="AL48" i="1"/>
  <c r="AL49" i="1"/>
  <c r="AM49" i="1" s="1"/>
  <c r="AN49" i="1" s="1"/>
  <c r="AL50" i="1"/>
  <c r="AM50" i="1" s="1"/>
  <c r="AN50" i="1" s="1"/>
  <c r="AL51" i="1"/>
  <c r="AM51" i="1" s="1"/>
  <c r="AN51" i="1" s="1"/>
  <c r="AL52" i="1"/>
  <c r="AM52" i="1" s="1"/>
  <c r="AN52" i="1" s="1"/>
  <c r="AL53" i="1"/>
  <c r="AM53" i="1" s="1"/>
  <c r="AN53" i="1" s="1"/>
  <c r="AL54" i="1"/>
  <c r="AM54" i="1" s="1"/>
  <c r="AN54" i="1" s="1"/>
  <c r="AL55" i="1"/>
  <c r="AM55" i="1" s="1"/>
  <c r="AN55" i="1" s="1"/>
  <c r="AL56" i="1"/>
  <c r="AL57" i="1"/>
  <c r="AM57" i="1" s="1"/>
  <c r="AN57" i="1" s="1"/>
  <c r="AL58" i="1"/>
  <c r="AM58" i="1" s="1"/>
  <c r="AN58" i="1" s="1"/>
  <c r="AL59" i="1"/>
  <c r="AM59" i="1" s="1"/>
  <c r="AN59" i="1" s="1"/>
  <c r="AN493" i="11" l="1"/>
  <c r="AO493" i="11" s="1"/>
  <c r="AR493" i="11" s="1"/>
  <c r="AQ494" i="11"/>
  <c r="AN494" i="11" l="1"/>
  <c r="AO494" i="11" s="1"/>
  <c r="AR494" i="11" s="1"/>
  <c r="AQ495" i="11"/>
  <c r="AQ496" i="11" l="1"/>
  <c r="AN495" i="11"/>
  <c r="AO495" i="11" s="1"/>
  <c r="AR495" i="11" s="1"/>
  <c r="AQ497" i="11" l="1"/>
  <c r="AN496" i="11"/>
  <c r="AO496" i="11" s="1"/>
  <c r="AR496" i="11" s="1"/>
  <c r="AN497" i="11" l="1"/>
  <c r="AO497" i="11" s="1"/>
  <c r="AR497" i="11" s="1"/>
  <c r="AS497" i="11" s="1"/>
  <c r="AN498" i="11" l="1"/>
  <c r="AO498" i="11" s="1"/>
  <c r="AR498" i="11" s="1"/>
  <c r="AN499" i="11" l="1"/>
  <c r="AO499" i="11" s="1"/>
  <c r="AR499" i="11" s="1"/>
  <c r="AN500" i="11" l="1"/>
  <c r="AO500" i="11" s="1"/>
  <c r="AR500" i="11" s="1"/>
  <c r="AN501" i="11" l="1"/>
  <c r="AO501" i="11" s="1"/>
  <c r="AR501" i="11" s="1"/>
  <c r="AN502" i="11" l="1"/>
  <c r="AO502" i="11" s="1"/>
  <c r="AR502" i="11" s="1"/>
  <c r="AN503" i="11" l="1"/>
  <c r="AO503" i="11" s="1"/>
  <c r="AR503" i="11" s="1"/>
  <c r="AN504" i="11" l="1"/>
  <c r="AO504" i="11" s="1"/>
  <c r="AR504" i="11" s="1"/>
  <c r="AN505" i="11" l="1"/>
  <c r="AO505" i="11" s="1"/>
  <c r="AR505" i="11" s="1"/>
  <c r="AN506" i="11" l="1"/>
  <c r="AO506" i="11" s="1"/>
  <c r="AR506" i="11" s="1"/>
  <c r="AN507" i="11" l="1"/>
  <c r="AO507" i="11" s="1"/>
  <c r="AR507" i="11" s="1"/>
  <c r="AN508" i="11" l="1"/>
  <c r="AO508" i="11" s="1"/>
  <c r="AR508" i="11" s="1"/>
  <c r="AN509" i="11" l="1"/>
  <c r="AO509" i="11" s="1"/>
  <c r="AR509" i="11" s="1"/>
  <c r="AN510" i="11" l="1"/>
  <c r="AO510" i="11" s="1"/>
  <c r="AR510" i="11" s="1"/>
  <c r="AN511" i="11" l="1"/>
  <c r="AO511" i="11" s="1"/>
  <c r="AR511" i="11" s="1"/>
  <c r="AN512" i="11" l="1"/>
  <c r="AO512" i="11" s="1"/>
  <c r="AR512" i="11" s="1"/>
  <c r="AN513" i="11" l="1"/>
  <c r="AO513" i="11" s="1"/>
  <c r="AR513" i="11" s="1"/>
  <c r="AN514" i="11" l="1"/>
  <c r="AO514" i="11" s="1"/>
  <c r="AR514" i="11" s="1"/>
  <c r="AN515" i="11" l="1"/>
  <c r="AO515" i="11" s="1"/>
  <c r="AR515" i="11" s="1"/>
  <c r="AN516" i="11" l="1"/>
  <c r="AO516" i="11" s="1"/>
  <c r="AR516" i="11" s="1"/>
  <c r="AN517" i="11" l="1"/>
  <c r="AO517" i="11" s="1"/>
  <c r="AR517" i="11" s="1"/>
  <c r="AN518" i="11" l="1"/>
  <c r="AO518" i="11" s="1"/>
  <c r="AR518" i="11" s="1"/>
  <c r="AN519" i="11" l="1"/>
  <c r="AO519" i="11" s="1"/>
  <c r="AR519" i="11" s="1"/>
  <c r="AN520" i="11" l="1"/>
  <c r="AO520" i="11" s="1"/>
  <c r="AR520" i="11" s="1"/>
  <c r="AN521" i="11" l="1"/>
  <c r="AO521" i="11" s="1"/>
  <c r="AR521" i="11" s="1"/>
  <c r="AN522" i="11" l="1"/>
  <c r="AO522" i="11" s="1"/>
  <c r="AR522" i="11" s="1"/>
  <c r="AN523" i="11" l="1"/>
  <c r="AO523" i="11" s="1"/>
  <c r="AR523" i="11" s="1"/>
  <c r="AN524" i="11" l="1"/>
  <c r="AO524" i="11" s="1"/>
  <c r="AR524" i="11" s="1"/>
  <c r="AN525" i="11" l="1"/>
  <c r="AO525" i="11" s="1"/>
  <c r="AR525" i="11" s="1"/>
  <c r="AN526" i="11" l="1"/>
  <c r="AO526" i="11" s="1"/>
  <c r="AR526" i="11" s="1"/>
  <c r="AN527" i="11" l="1"/>
  <c r="AO527" i="11" s="1"/>
  <c r="AR527" i="11" s="1"/>
  <c r="AN528" i="11" l="1"/>
  <c r="AO528" i="11" s="1"/>
  <c r="AR528" i="11" s="1"/>
  <c r="AN529" i="11" l="1"/>
  <c r="AO529" i="11" s="1"/>
  <c r="AR529" i="11" s="1"/>
  <c r="AN530" i="11" l="1"/>
  <c r="AO530" i="11" s="1"/>
  <c r="AR530" i="11" s="1"/>
  <c r="AN531" i="11" l="1"/>
  <c r="AO531" i="11" s="1"/>
  <c r="AR531" i="11" s="1"/>
  <c r="AN532" i="11" l="1"/>
  <c r="AO532" i="11" s="1"/>
  <c r="AR532" i="11" s="1"/>
  <c r="AN533" i="11" l="1"/>
  <c r="AO533" i="11" s="1"/>
  <c r="AR533" i="11" s="1"/>
  <c r="AN534" i="11" l="1"/>
  <c r="AO534" i="11" s="1"/>
  <c r="AR534" i="11" s="1"/>
  <c r="AN535" i="11" l="1"/>
  <c r="AO535" i="11" s="1"/>
  <c r="AR535" i="11" s="1"/>
  <c r="AN536" i="11" l="1"/>
  <c r="AO536" i="11" s="1"/>
  <c r="AR536" i="11" s="1"/>
  <c r="AN537" i="11" l="1"/>
  <c r="AO537" i="11" s="1"/>
  <c r="AR537" i="11" s="1"/>
  <c r="AN538" i="11" l="1"/>
  <c r="AO538" i="11" s="1"/>
  <c r="AR538" i="11" s="1"/>
  <c r="AN539" i="11" l="1"/>
  <c r="AO539" i="11" s="1"/>
  <c r="AR539" i="11" s="1"/>
  <c r="AN540" i="11" l="1"/>
  <c r="AO540" i="11" s="1"/>
  <c r="AR540" i="11" s="1"/>
  <c r="AN541" i="11" l="1"/>
  <c r="AO541" i="11" s="1"/>
  <c r="AR541" i="11" s="1"/>
  <c r="AN542" i="11" l="1"/>
  <c r="AO542" i="11" s="1"/>
  <c r="AR542" i="11" s="1"/>
  <c r="AN543" i="11" l="1"/>
  <c r="AO543" i="11" s="1"/>
  <c r="AR543" i="11" s="1"/>
  <c r="AN544" i="11" l="1"/>
  <c r="AO544" i="11" s="1"/>
  <c r="AR544" i="11" s="1"/>
  <c r="AN545" i="11" l="1"/>
  <c r="AO545" i="11" s="1"/>
  <c r="AR545" i="11" s="1"/>
  <c r="AN546" i="11" l="1"/>
  <c r="AO546" i="11" s="1"/>
  <c r="AR546" i="11" s="1"/>
  <c r="AN547" i="11" l="1"/>
  <c r="AO547" i="11" s="1"/>
  <c r="AR547" i="11" s="1"/>
  <c r="AN548" i="11" l="1"/>
  <c r="AO548" i="11" s="1"/>
  <c r="AR548" i="11" s="1"/>
  <c r="AN549" i="11" l="1"/>
  <c r="AO549" i="11" s="1"/>
  <c r="AR549" i="11" s="1"/>
  <c r="AN550" i="11" l="1"/>
  <c r="AO550" i="11" s="1"/>
  <c r="AR550" i="11" s="1"/>
  <c r="AN551" i="11" l="1"/>
  <c r="AO551" i="11" s="1"/>
  <c r="AR551" i="11" s="1"/>
  <c r="AN552" i="11" l="1"/>
  <c r="AO552" i="11" s="1"/>
  <c r="AR552" i="11" s="1"/>
  <c r="AN553" i="11" l="1"/>
  <c r="AO553" i="11" s="1"/>
  <c r="AR553" i="11" s="1"/>
  <c r="AN554" i="11" l="1"/>
  <c r="AO554" i="11" s="1"/>
  <c r="AR554" i="11" s="1"/>
  <c r="AN555" i="11" l="1"/>
  <c r="AO555" i="11" s="1"/>
  <c r="AR555" i="11" s="1"/>
  <c r="AN556" i="11" l="1"/>
  <c r="AO556" i="11" s="1"/>
  <c r="AR556" i="11" s="1"/>
  <c r="AN557" i="11" l="1"/>
  <c r="AO557" i="11" s="1"/>
  <c r="AR557" i="11" s="1"/>
  <c r="AN558" i="11" l="1"/>
  <c r="AO558" i="11" s="1"/>
  <c r="AR558" i="11" s="1"/>
  <c r="AN559" i="11" l="1"/>
  <c r="AO559" i="11" s="1"/>
  <c r="AR559" i="11" s="1"/>
  <c r="AN560" i="11" l="1"/>
  <c r="AO560" i="11" s="1"/>
  <c r="AR560" i="11" s="1"/>
  <c r="AN561" i="11" l="1"/>
  <c r="AO561" i="11" s="1"/>
  <c r="AR561" i="11" s="1"/>
  <c r="AN562" i="11" l="1"/>
  <c r="AO562" i="11" s="1"/>
  <c r="AR562" i="11" s="1"/>
  <c r="AN563" i="11" l="1"/>
  <c r="AO563" i="11" s="1"/>
  <c r="AR563" i="11" s="1"/>
  <c r="AN564" i="11" l="1"/>
  <c r="AO564" i="11" s="1"/>
  <c r="AR564" i="11" s="1"/>
  <c r="AN565" i="11" l="1"/>
  <c r="AO565" i="11" s="1"/>
  <c r="AR565" i="11" s="1"/>
  <c r="AN566" i="11" l="1"/>
  <c r="AO566" i="11" s="1"/>
  <c r="AR566" i="11" s="1"/>
  <c r="AN567" i="11" l="1"/>
  <c r="AO567" i="11" s="1"/>
  <c r="AR567" i="11" s="1"/>
  <c r="AN569" i="11" l="1"/>
  <c r="AO569" i="11" s="1"/>
  <c r="AR569" i="11" s="1"/>
  <c r="AN568" i="11"/>
  <c r="AO568" i="11" s="1"/>
  <c r="AR568" i="11" s="1"/>
  <c r="AQ894" i="13" l="1"/>
  <c r="AP894" i="13"/>
  <c r="AR894" i="13" s="1"/>
  <c r="AQ769" i="15"/>
  <c r="AP769" i="15"/>
  <c r="AR769" i="15" s="1"/>
  <c r="AO24" i="18"/>
  <c r="AP24" i="18" s="1"/>
  <c r="AR24" i="18" s="1"/>
  <c r="AO23" i="18"/>
  <c r="AP23" i="18" s="1"/>
  <c r="AR23" i="18" s="1"/>
  <c r="AO26" i="18"/>
  <c r="AQ26" i="18" s="1"/>
  <c r="AO33" i="18"/>
  <c r="AP33" i="18" s="1"/>
  <c r="AR33" i="18" s="1"/>
  <c r="AO34" i="18"/>
  <c r="AQ34" i="18" s="1"/>
  <c r="AO37" i="18"/>
  <c r="AQ37" i="18" s="1"/>
  <c r="AO22" i="18"/>
  <c r="AQ22" i="18" s="1"/>
  <c r="AO27" i="18"/>
  <c r="AP27" i="18" s="1"/>
  <c r="AR27" i="18" s="1"/>
  <c r="AO30" i="18"/>
  <c r="AQ30" i="18" s="1"/>
  <c r="AO36" i="18"/>
  <c r="AP36" i="18" s="1"/>
  <c r="AR36" i="18" s="1"/>
  <c r="AO21" i="18"/>
  <c r="AQ21" i="18" s="1"/>
  <c r="AO25" i="18"/>
  <c r="AQ25" i="18" s="1"/>
  <c r="AO31" i="18"/>
  <c r="AQ31" i="18" s="1"/>
  <c r="AO28" i="18"/>
  <c r="AQ28" i="18" s="1"/>
  <c r="AO32" i="18"/>
  <c r="AP32" i="18" s="1"/>
  <c r="AR32" i="18" s="1"/>
  <c r="AP34" i="18" l="1"/>
  <c r="AR34" i="18" s="1"/>
  <c r="AP26" i="18"/>
  <c r="AR26" i="18" s="1"/>
  <c r="AP31" i="18"/>
  <c r="AR31" i="18" s="1"/>
  <c r="AP30" i="18"/>
  <c r="AR30" i="18" s="1"/>
  <c r="AP37" i="18"/>
  <c r="AR37" i="18" s="1"/>
  <c r="AO29" i="18"/>
  <c r="AP28" i="18"/>
  <c r="AR28" i="18" s="1"/>
  <c r="AP21" i="18"/>
  <c r="AR21" i="18" s="1"/>
  <c r="AQ36" i="18"/>
  <c r="AQ32" i="18"/>
  <c r="AQ27" i="18"/>
  <c r="AQ24" i="18"/>
  <c r="AP22" i="18"/>
  <c r="AR22" i="18" s="1"/>
  <c r="AQ23" i="18"/>
  <c r="AQ33" i="18"/>
  <c r="AP25" i="18"/>
  <c r="AR25" i="18" s="1"/>
  <c r="AO35" i="18" l="1"/>
  <c r="AP29" i="18"/>
  <c r="AR29" i="18" s="1"/>
  <c r="AQ29" i="18"/>
  <c r="AQ35" i="18" l="1"/>
  <c r="AP35" i="18"/>
  <c r="AR35" i="18" s="1"/>
  <c r="AO38" i="18"/>
  <c r="AO39" i="18" l="1"/>
  <c r="AQ38" i="18"/>
  <c r="AP38" i="18"/>
  <c r="AR38" i="18" s="1"/>
  <c r="AY39" i="18" l="1"/>
  <c r="AP39" i="18"/>
  <c r="AR39" i="18" s="1"/>
  <c r="AQ39" i="18"/>
  <c r="BA40" i="18" l="1"/>
  <c r="AP20" i="18" l="1"/>
  <c r="AR20" i="18" s="1"/>
  <c r="AQ20" i="18"/>
  <c r="AO40" i="18"/>
  <c r="AP40" i="18" l="1"/>
  <c r="AR40" i="18" s="1"/>
  <c r="AQ40" i="18"/>
  <c r="AO41" i="18"/>
  <c r="AO42" i="18" l="1"/>
  <c r="AQ41" i="18"/>
  <c r="AP41" i="18"/>
  <c r="AR41" i="18" s="1"/>
  <c r="AP42" i="18" l="1"/>
  <c r="AR42" i="18" s="1"/>
  <c r="AQ42" i="18"/>
  <c r="AO43" i="18"/>
  <c r="AP43" i="18" l="1"/>
  <c r="AR43" i="18" s="1"/>
  <c r="AQ43" i="18"/>
  <c r="AO44" i="18"/>
  <c r="AP44" i="18" l="1"/>
  <c r="AR44" i="18" s="1"/>
  <c r="AQ44" i="18"/>
  <c r="AO45" i="18"/>
  <c r="AO46" i="18" l="1"/>
  <c r="AQ45" i="18"/>
  <c r="AP45" i="18"/>
  <c r="AR45" i="18" s="1"/>
  <c r="AO47" i="18" l="1"/>
  <c r="AQ46" i="18"/>
  <c r="AP46" i="18"/>
  <c r="AR46" i="18" s="1"/>
  <c r="AQ47" i="18" l="1"/>
  <c r="AP47" i="18"/>
  <c r="AR47" i="18" s="1"/>
  <c r="AO48" i="18"/>
  <c r="AP48" i="18" l="1"/>
  <c r="AR48" i="18" s="1"/>
  <c r="AQ48" i="18"/>
  <c r="AO49" i="18"/>
  <c r="AO50" i="18" l="1"/>
  <c r="AQ49" i="18"/>
  <c r="AP49" i="18"/>
  <c r="AR49" i="18" s="1"/>
  <c r="AQ50" i="18" l="1"/>
  <c r="AP50" i="18"/>
  <c r="AR50" i="18" s="1"/>
  <c r="AO51" i="18"/>
  <c r="AP51" i="18" l="1"/>
  <c r="AR51" i="18" s="1"/>
  <c r="AQ51" i="18"/>
  <c r="AO52" i="18"/>
  <c r="AO53" i="18" l="1"/>
  <c r="AQ52" i="18"/>
  <c r="AP52" i="18"/>
  <c r="AR52" i="18" s="1"/>
  <c r="AO54" i="18" l="1"/>
  <c r="AQ53" i="18"/>
  <c r="AP53" i="18"/>
  <c r="AR53" i="18" s="1"/>
  <c r="AO55" i="18" l="1"/>
  <c r="AP54" i="18"/>
  <c r="AR54" i="18" s="1"/>
  <c r="AQ54" i="18"/>
  <c r="AP55" i="18" l="1"/>
  <c r="AR55" i="18" s="1"/>
  <c r="AQ55" i="18"/>
  <c r="AO56" i="18"/>
  <c r="AO57" i="18" l="1"/>
  <c r="AP56" i="18"/>
  <c r="AR56" i="18" s="1"/>
  <c r="AQ56" i="18"/>
  <c r="AO58" i="18" l="1"/>
  <c r="AP57" i="18"/>
  <c r="AR57" i="18" s="1"/>
  <c r="AQ57" i="18"/>
  <c r="AO59" i="18" l="1"/>
  <c r="AP58" i="18"/>
  <c r="AR58" i="18" s="1"/>
  <c r="AQ58" i="18"/>
  <c r="AP59" i="18" l="1"/>
  <c r="AR59" i="18" s="1"/>
  <c r="AQ59" i="18"/>
  <c r="AO60" i="18"/>
  <c r="AO62" i="18" l="1"/>
  <c r="AO61" i="18"/>
  <c r="AP60" i="18"/>
  <c r="AR60" i="18" s="1"/>
  <c r="AQ60" i="18"/>
  <c r="AQ62" i="18" l="1"/>
  <c r="AP62" i="18"/>
  <c r="AR62" i="18" s="1"/>
  <c r="AQ61" i="18"/>
  <c r="AP61" i="18"/>
  <c r="AR61" i="18" s="1"/>
  <c r="AO63" i="18"/>
  <c r="AQ63" i="18" s="1"/>
  <c r="AW63" i="18"/>
  <c r="AY63" i="18" s="1"/>
  <c r="AY40" i="18" s="1"/>
  <c r="AY41" i="18" s="1"/>
  <c r="AY42" i="18" s="1"/>
  <c r="AY43" i="18" s="1"/>
  <c r="AY44" i="18" s="1"/>
  <c r="AY45" i="18" s="1"/>
  <c r="AY46" i="18" s="1"/>
  <c r="AY47" i="18" s="1"/>
  <c r="AY48" i="18" s="1"/>
  <c r="AY49" i="18" s="1"/>
  <c r="AY50" i="18" s="1"/>
  <c r="AY51" i="18" s="1"/>
  <c r="AY52" i="18" s="1"/>
  <c r="AY53" i="18" s="1"/>
  <c r="AY54" i="18" s="1"/>
  <c r="AY55" i="18" s="1"/>
  <c r="AY56" i="18" s="1"/>
  <c r="AY57" i="18" s="1"/>
  <c r="AY58" i="18" s="1"/>
  <c r="AY59" i="18" s="1"/>
  <c r="AY60" i="18" s="1"/>
  <c r="AY61" i="18" s="1"/>
  <c r="AY62" i="18" s="1"/>
  <c r="AP63" i="18" l="1"/>
  <c r="AR63" i="18" s="1"/>
</calcChain>
</file>

<file path=xl/comments1.xml><?xml version="1.0" encoding="utf-8"?>
<comments xmlns="http://schemas.openxmlformats.org/spreadsheetml/2006/main">
  <authors>
    <author>Chunnip Lee</author>
  </authors>
  <commentList>
    <comment ref="AY542" authorId="0">
      <text>
        <r>
          <rPr>
            <b/>
            <sz val="9"/>
            <color indexed="81"/>
            <rFont val="Tahoma"/>
            <family val="2"/>
          </rPr>
          <t>Chunnip LeeIs the cashout too fast around 77.5?</t>
        </r>
      </text>
    </comment>
  </commentList>
</comments>
</file>

<file path=xl/sharedStrings.xml><?xml version="1.0" encoding="utf-8"?>
<sst xmlns="http://schemas.openxmlformats.org/spreadsheetml/2006/main" count="32464" uniqueCount="417">
  <si>
    <t>modelId</t>
  </si>
  <si>
    <t>actualCRR</t>
  </si>
  <si>
    <t>modelSmm</t>
  </si>
  <si>
    <t>modelCRR</t>
  </si>
  <si>
    <t>xArmModelSmm</t>
  </si>
  <si>
    <t>_SATO</t>
  </si>
  <si>
    <t>PCT_LOANTYPE</t>
  </si>
  <si>
    <t>_ORIGNOTERATE</t>
  </si>
  <si>
    <t>_REFI_INCENTIVE</t>
  </si>
  <si>
    <t>_1TOVER_INCENTIVE</t>
  </si>
  <si>
    <t>_LOANAGE</t>
  </si>
  <si>
    <t>_LTV</t>
  </si>
  <si>
    <t>_amortizedLTV</t>
  </si>
  <si>
    <t>_CLTV</t>
  </si>
  <si>
    <t>_ACLS</t>
  </si>
  <si>
    <t>_WACLS</t>
  </si>
  <si>
    <t>_MIP</t>
  </si>
  <si>
    <t>_FICO</t>
  </si>
  <si>
    <t>PCT_FirstTime</t>
  </si>
  <si>
    <t>PCT_SVC</t>
  </si>
  <si>
    <t>PCT_Retail</t>
  </si>
  <si>
    <t>PCT_NA</t>
  </si>
  <si>
    <t>PCT_Broker</t>
  </si>
  <si>
    <t>PCT_Corres</t>
  </si>
  <si>
    <t>PCT_GEO</t>
  </si>
  <si>
    <t>PCT_LOANPURPOSE</t>
  </si>
  <si>
    <t>curtailsmm</t>
  </si>
  <si>
    <t>toverSmm</t>
  </si>
  <si>
    <t>fixedToARMSmm</t>
  </si>
  <si>
    <t>cashoutSmm</t>
  </si>
  <si>
    <t>refiSmm</t>
  </si>
  <si>
    <t>annHPA</t>
  </si>
  <si>
    <t>cumHPA</t>
  </si>
  <si>
    <t>_Burnout</t>
  </si>
  <si>
    <t>groupByColumn</t>
  </si>
  <si>
    <t>Balance</t>
  </si>
  <si>
    <t>LoanCount</t>
  </si>
  <si>
    <t>'4.60'</t>
  </si>
  <si>
    <t>bal</t>
  </si>
  <si>
    <t>delMonths</t>
  </si>
  <si>
    <t>asOF</t>
  </si>
  <si>
    <t>'2017-01-01'</t>
  </si>
  <si>
    <t>'2017-02-01'</t>
  </si>
  <si>
    <t>'2017-03-01'</t>
  </si>
  <si>
    <t>'2017-04-01'</t>
  </si>
  <si>
    <t>'2017-05-01'</t>
  </si>
  <si>
    <t>'2017-06-01'</t>
  </si>
  <si>
    <t>'2017-07-01'</t>
  </si>
  <si>
    <t>'2017-08-01'</t>
  </si>
  <si>
    <t>'2017-09-01'</t>
  </si>
  <si>
    <t>'2017-10-01'</t>
  </si>
  <si>
    <t>'2017-11-01'</t>
  </si>
  <si>
    <t>'2017-12-01'</t>
  </si>
  <si>
    <t>'2018-01-01'</t>
  </si>
  <si>
    <t>'2018-02-01'</t>
  </si>
  <si>
    <t>'2018-03-01'</t>
  </si>
  <si>
    <t>'2018-04-01'</t>
  </si>
  <si>
    <t>'2018-05-01'</t>
  </si>
  <si>
    <t>'2018-06-01'</t>
  </si>
  <si>
    <t>'2018-07-01'</t>
  </si>
  <si>
    <t>'2018-08-01'</t>
  </si>
  <si>
    <t>'2018-09-01'</t>
  </si>
  <si>
    <t>'2018-10-01'</t>
  </si>
  <si>
    <t>'2018-11-01'</t>
  </si>
  <si>
    <t>'2018-12-01'</t>
  </si>
  <si>
    <t>'2019-01-01'</t>
  </si>
  <si>
    <t>'2019-02-01'</t>
  </si>
  <si>
    <t xml:space="preserve"> </t>
  </si>
  <si>
    <t>crrMASTR</t>
  </si>
  <si>
    <t>crrMY</t>
  </si>
  <si>
    <t>Factor Date (yyyymmdd)</t>
  </si>
  <si>
    <t>Scham Balance(mm)</t>
  </si>
  <si>
    <t>Loan Count</t>
  </si>
  <si>
    <t>1m CRR</t>
  </si>
  <si>
    <t>curve</t>
  </si>
  <si>
    <t>'00:&lt;= -200'</t>
  </si>
  <si>
    <t>'&lt;= -200'</t>
  </si>
  <si>
    <t>'01:-200--175'</t>
  </si>
  <si>
    <t>'-200--175'</t>
  </si>
  <si>
    <t>'02:-175--150'</t>
  </si>
  <si>
    <t>'-175--150'</t>
  </si>
  <si>
    <t>'03:-150--125'</t>
  </si>
  <si>
    <t>'-150--125'</t>
  </si>
  <si>
    <t>'04:-125--100'</t>
  </si>
  <si>
    <t>'-125--100'</t>
  </si>
  <si>
    <t>'05:-100--75'</t>
  </si>
  <si>
    <t>'-100--75'</t>
  </si>
  <si>
    <t>'06:-75--50'</t>
  </si>
  <si>
    <t>'-75--50'</t>
  </si>
  <si>
    <t>'07:-50--25'</t>
  </si>
  <si>
    <t>'-50--25'</t>
  </si>
  <si>
    <t>'08:-25-0'</t>
  </si>
  <si>
    <t>'-25-0'</t>
  </si>
  <si>
    <t>'09:0-25'</t>
  </si>
  <si>
    <t>'0-25'</t>
  </si>
  <si>
    <t>'10:25-50'</t>
  </si>
  <si>
    <t>'25-50'</t>
  </si>
  <si>
    <t>'11:50-75'</t>
  </si>
  <si>
    <t>'50-75'</t>
  </si>
  <si>
    <t>'12:75-100'</t>
  </si>
  <si>
    <t>'75-100'</t>
  </si>
  <si>
    <t>'13:100-125'</t>
  </si>
  <si>
    <t>'100-125'</t>
  </si>
  <si>
    <t>'14:125-150'</t>
  </si>
  <si>
    <t>'125-150'</t>
  </si>
  <si>
    <t>'15:150-175'</t>
  </si>
  <si>
    <t>'150-175'</t>
  </si>
  <si>
    <t>'16:175-200'</t>
  </si>
  <si>
    <t>'175-200'</t>
  </si>
  <si>
    <t>'17:200-225'</t>
  </si>
  <si>
    <t>'200-225'</t>
  </si>
  <si>
    <t>'18:225-250'</t>
  </si>
  <si>
    <t>'225-250'</t>
  </si>
  <si>
    <t>'999:&gt;= 250'</t>
  </si>
  <si>
    <t>'&gt;= 250'</t>
  </si>
  <si>
    <t>loan age &gt;= 18</t>
  </si>
  <si>
    <t>'9999'</t>
  </si>
  <si>
    <t>'06:-50--25'</t>
  </si>
  <si>
    <t>incentive grid is shifted by 12.5 bps</t>
  </si>
  <si>
    <t>Turnover incentive</t>
  </si>
  <si>
    <t>creditCuringSmm</t>
  </si>
  <si>
    <t>loan purpose</t>
  </si>
  <si>
    <t>FICO</t>
  </si>
  <si>
    <t>'2016-05-01'</t>
  </si>
  <si>
    <t>'2016-06-01'</t>
  </si>
  <si>
    <t>'2016-07-01'</t>
  </si>
  <si>
    <t>'2016-08-01'</t>
  </si>
  <si>
    <t>'2016-09-01'</t>
  </si>
  <si>
    <t>'2016-10-01'</t>
  </si>
  <si>
    <t>'2016-11-01'</t>
  </si>
  <si>
    <t>'2016-12-01'</t>
  </si>
  <si>
    <t>3.5 2012</t>
  </si>
  <si>
    <t>3.5 2013</t>
  </si>
  <si>
    <t>3.5 2014</t>
  </si>
  <si>
    <t>_CONV_REFI_INCENTIVE</t>
  </si>
  <si>
    <t>FHA</t>
  </si>
  <si>
    <t>none</t>
  </si>
  <si>
    <t>3.5 2013 20160501</t>
  </si>
  <si>
    <t>3.5 2014 20160501</t>
  </si>
  <si>
    <t>Compare low media use conv incentive vs fha incentive</t>
  </si>
  <si>
    <t>conv . Inc which seems impossible</t>
  </si>
  <si>
    <t>fha inc  &gt; conv inc</t>
  </si>
  <si>
    <t>mid media 24-36</t>
  </si>
  <si>
    <t>_FHA_REFI_INCENTIVE</t>
  </si>
  <si>
    <t>add FHA incentive</t>
  </si>
  <si>
    <t>low media by FHA incentive</t>
  </si>
  <si>
    <t>&gt; 225K mid media by wala buckets</t>
  </si>
  <si>
    <t>loanSeqNum</t>
  </si>
  <si>
    <t>asOf</t>
  </si>
  <si>
    <t>calcScham</t>
  </si>
  <si>
    <t>schamBalance</t>
  </si>
  <si>
    <t>currentRPB</t>
  </si>
  <si>
    <t>loantype</t>
  </si>
  <si>
    <t>coupon</t>
  </si>
  <si>
    <t>origNoteRate</t>
  </si>
  <si>
    <t>loanAge</t>
  </si>
  <si>
    <t>remTerm</t>
  </si>
  <si>
    <t>cello_origLTV</t>
  </si>
  <si>
    <t>origLTV</t>
  </si>
  <si>
    <t>cello_cltv</t>
  </si>
  <si>
    <t>cltv</t>
  </si>
  <si>
    <t>cello_origFCO</t>
  </si>
  <si>
    <t>cs</t>
  </si>
  <si>
    <t>sato</t>
  </si>
  <si>
    <t>issuerName</t>
  </si>
  <si>
    <t>tpoType</t>
  </si>
  <si>
    <t>state</t>
  </si>
  <si>
    <t>loanPurposeType</t>
  </si>
  <si>
    <t>dti</t>
  </si>
  <si>
    <t>origCombLTV</t>
  </si>
  <si>
    <t>DPAFlag</t>
  </si>
  <si>
    <t>originalLoanAmount</t>
  </si>
  <si>
    <t>firstTimeHomeBuyerFlag</t>
  </si>
  <si>
    <t>origTerm</t>
  </si>
  <si>
    <t>occType</t>
  </si>
  <si>
    <t>UFMIPPoints</t>
  </si>
  <si>
    <t>ANNMIPPoints</t>
  </si>
  <si>
    <t>marketTicker</t>
  </si>
  <si>
    <t>calcOrigMonth_LL</t>
  </si>
  <si>
    <t>toverIncentive1</t>
  </si>
  <si>
    <t>refiIncentive</t>
  </si>
  <si>
    <t>refiIncentive_conv</t>
  </si>
  <si>
    <t>refiIncentive_fha</t>
  </si>
  <si>
    <t>burnout</t>
  </si>
  <si>
    <t>version</t>
  </si>
  <si>
    <t>toverIncentive2</t>
  </si>
  <si>
    <t>'1502403257'</t>
  </si>
  <si>
    <t>'FHA'</t>
  </si>
  <si>
    <t>'HOME POINT FINANCIAL CORPORATION'</t>
  </si>
  <si>
    <t>'BROKER'</t>
  </si>
  <si>
    <t>'NJ'</t>
  </si>
  <si>
    <t>'PURCH'</t>
  </si>
  <si>
    <t>'N'</t>
  </si>
  <si>
    <t>'G2SF'</t>
  </si>
  <si>
    <t>'1503386805'</t>
  </si>
  <si>
    <t>'DITECH FINANCIAL LLC'</t>
  </si>
  <si>
    <t>'CORRES'</t>
  </si>
  <si>
    <t>'AZ'</t>
  </si>
  <si>
    <t>'Y'</t>
  </si>
  <si>
    <t>'NEW PENN FINANCIAL LLC'</t>
  </si>
  <si>
    <t>cohort tracking</t>
  </si>
  <si>
    <t>Implied FHA Rate</t>
  </si>
  <si>
    <t>Exclued UFM &lt; 100 bp</t>
  </si>
  <si>
    <t>UPM &gt;= 100</t>
  </si>
  <si>
    <t>tover incentive</t>
  </si>
  <si>
    <t>fha incentive</t>
  </si>
  <si>
    <t>grandfather</t>
  </si>
  <si>
    <t>Non gradfather</t>
  </si>
  <si>
    <t>PCT_GRANDFATHER</t>
  </si>
  <si>
    <t>cashout</t>
  </si>
  <si>
    <t xml:space="preserve">model diff in tover cashout </t>
  </si>
  <si>
    <t>Including credit curring</t>
  </si>
  <si>
    <t>actual Smm</t>
  </si>
  <si>
    <t>Diff</t>
  </si>
  <si>
    <t>'RE-FI-CO'</t>
  </si>
  <si>
    <t>'RE-FI-STR'</t>
  </si>
  <si>
    <t>'RE-FI-NSTR'</t>
  </si>
  <si>
    <t>'RE-FI-N/A'</t>
  </si>
  <si>
    <t>Figure out actual 18-30 by cltv buckets</t>
  </si>
  <si>
    <t>non purchase and no upfront</t>
  </si>
  <si>
    <t>85-90</t>
  </si>
  <si>
    <t>90-95</t>
  </si>
  <si>
    <t>80-85</t>
  </si>
  <si>
    <t>75-80</t>
  </si>
  <si>
    <t>locking curve</t>
  </si>
  <si>
    <t>CLTV &lt;= 82.5</t>
  </si>
  <si>
    <t>tover</t>
  </si>
  <si>
    <t>credit Curing</t>
  </si>
  <si>
    <t>Cashout</t>
  </si>
  <si>
    <t>Refi</t>
  </si>
  <si>
    <t>18-36 wala</t>
  </si>
  <si>
    <t>count()</t>
  </si>
  <si>
    <t>'N/A'</t>
  </si>
  <si>
    <t>myCashoutSmm</t>
  </si>
  <si>
    <t>cumHPA mult</t>
  </si>
  <si>
    <t>TX &gt;17.5% cumHPA wala 24-42</t>
  </si>
  <si>
    <t>xNY TX PR</t>
  </si>
  <si>
    <t>&gt;27.5%</t>
  </si>
  <si>
    <t>17.5-27.5%</t>
  </si>
  <si>
    <t>12.5-17.5%</t>
  </si>
  <si>
    <t>7.5-12.5%</t>
  </si>
  <si>
    <t>&lt;= 7.5%</t>
  </si>
  <si>
    <t>loan age 12-24</t>
  </si>
  <si>
    <t>loan age 12-24 all</t>
  </si>
  <si>
    <t>all</t>
  </si>
  <si>
    <t>Implied Refi</t>
  </si>
  <si>
    <t>Aggregated Implied Refi</t>
  </si>
  <si>
    <t>Implied cashout</t>
  </si>
  <si>
    <t>Aggregated model cashout</t>
  </si>
  <si>
    <t>old model cashout and curing</t>
  </si>
  <si>
    <t>adjusted cashout for ITM</t>
  </si>
  <si>
    <t>my cashout</t>
  </si>
  <si>
    <t>mid media</t>
  </si>
  <si>
    <t>turnover</t>
  </si>
  <si>
    <t>&gt;20</t>
  </si>
  <si>
    <t>43-120</t>
  </si>
  <si>
    <t xml:space="preserve">turnover </t>
  </si>
  <si>
    <t>model cashout</t>
  </si>
  <si>
    <t>Implied Turnover</t>
  </si>
  <si>
    <t>old Turnover</t>
  </si>
  <si>
    <t>check for OTM by CLTV</t>
  </si>
  <si>
    <t>By cum HPA</t>
  </si>
  <si>
    <t>by annHPA</t>
  </si>
  <si>
    <t>myToverSmm</t>
  </si>
  <si>
    <t>Fix base line tover</t>
  </si>
  <si>
    <t>TX</t>
  </si>
  <si>
    <t>cashout loans</t>
  </si>
  <si>
    <t>Non purchase by cumHPA</t>
  </si>
  <si>
    <t>refi</t>
  </si>
  <si>
    <t>9.2 CPR</t>
  </si>
  <si>
    <t>nonPurchase 70 Wala</t>
  </si>
  <si>
    <t>12.3 CPR</t>
  </si>
  <si>
    <t>13.8 CPR</t>
  </si>
  <si>
    <t>nonPurch 24-42</t>
  </si>
  <si>
    <t>23 CPR</t>
  </si>
  <si>
    <t>22.5 CPR</t>
  </si>
  <si>
    <t>14.5 CPR</t>
  </si>
  <si>
    <t>11 CPR</t>
  </si>
  <si>
    <t>purchase 70 wala</t>
  </si>
  <si>
    <t>6.6% TX</t>
  </si>
  <si>
    <t>11.5 CPR</t>
  </si>
  <si>
    <t>7.5% TX 77.5-82.5</t>
  </si>
  <si>
    <t>7.5% TX &lt;77.5</t>
  </si>
  <si>
    <t>10.8 CPR</t>
  </si>
  <si>
    <t>8.8CPR</t>
  </si>
  <si>
    <t>7.5% TX &gt;80</t>
  </si>
  <si>
    <t>6.7 CPR%</t>
  </si>
  <si>
    <t>TX purch and refi</t>
  </si>
  <si>
    <t>11.3 CPR</t>
  </si>
  <si>
    <t>TX can cashout by refi into a conventional loan with &lt;= 80 CLTV</t>
  </si>
  <si>
    <t>why is purch faster than refi ATM?</t>
  </si>
  <si>
    <t>seasoned Purch</t>
  </si>
  <si>
    <t>season refi</t>
  </si>
  <si>
    <t>annHPA buckets</t>
  </si>
  <si>
    <t>24-42 purchase by ann HPA</t>
  </si>
  <si>
    <t>purch 24-42 all HPA</t>
  </si>
  <si>
    <t>too high</t>
  </si>
  <si>
    <t>too low</t>
  </si>
  <si>
    <t>purch bycum HPA figuring out if we need change cumHPA curve</t>
  </si>
  <si>
    <t>&lt;12.5</t>
  </si>
  <si>
    <t>12.5-17.5</t>
  </si>
  <si>
    <t>17.5-225</t>
  </si>
  <si>
    <t>22..5-27.5</t>
  </si>
  <si>
    <t>&gt;27.5</t>
  </si>
  <si>
    <t>shifted the cltv threhold by about 5%</t>
  </si>
  <si>
    <t>125-17.5</t>
  </si>
  <si>
    <t>17.5-22.5</t>
  </si>
  <si>
    <t>22.5-27.5</t>
  </si>
  <si>
    <t>27.5-32.5</t>
  </si>
  <si>
    <t>&gt; 32.5</t>
  </si>
  <si>
    <t>recalibrate cum HPA and shift it to cltv</t>
  </si>
  <si>
    <t>7.5-12.5</t>
  </si>
  <si>
    <t>trackiing by cltv buckets</t>
  </si>
  <si>
    <t>&lt; 77.5</t>
  </si>
  <si>
    <t>77.5-80</t>
  </si>
  <si>
    <t>updated cltv and cumHPA</t>
  </si>
  <si>
    <t>all 24-42</t>
  </si>
  <si>
    <t>42+</t>
  </si>
  <si>
    <t>refi 24-42</t>
  </si>
  <si>
    <t>assume no aging ramp for refi</t>
  </si>
  <si>
    <t>42+  all</t>
  </si>
  <si>
    <t>42+  &gt;= 80</t>
  </si>
  <si>
    <t>42+  &gt;= 80 CO or NSTR</t>
  </si>
  <si>
    <t>42+  &lt; 77.5</t>
  </si>
  <si>
    <t>cashout mult</t>
  </si>
  <si>
    <t>42+  &lt; 77.5  Purchse</t>
  </si>
  <si>
    <t>scalingCasoutSmm</t>
  </si>
  <si>
    <t>42+  cumHPA &gt; 27.5  Purchse</t>
  </si>
  <si>
    <t>42+  cumHPA &gt; 27.5  refi</t>
  </si>
  <si>
    <t xml:space="preserve">updated cashout s curve </t>
  </si>
  <si>
    <t>42+  cumHPA 22.5- 27.5  refi</t>
  </si>
  <si>
    <t>42+  cumHPA 17.5-22.5 refi</t>
  </si>
  <si>
    <t>42+  cumHPA 12.5-17.5 refi</t>
  </si>
  <si>
    <t>42+  cumHPA 7.5-12.5 refi</t>
  </si>
  <si>
    <t>42+  cumHPA &lt;7.5 refi</t>
  </si>
  <si>
    <t>42+  cumHPA all</t>
  </si>
  <si>
    <t>purchase</t>
  </si>
  <si>
    <t>restructure cs to eliminate cashout ramp</t>
  </si>
  <si>
    <t>12-24 cumHPA all</t>
  </si>
  <si>
    <t>24-42 cumHPA all</t>
  </si>
  <si>
    <t>12-24 cltv &lt;= 80</t>
  </si>
  <si>
    <t>TX 12-24 cltv &lt;= 80</t>
  </si>
  <si>
    <t>calcOrigYear_LL</t>
  </si>
  <si>
    <t>oltv</t>
  </si>
  <si>
    <t>STR</t>
  </si>
  <si>
    <t>'HMOD'</t>
  </si>
  <si>
    <t>'NHMOD'</t>
  </si>
  <si>
    <t>NSTR or CO</t>
  </si>
  <si>
    <t>xPRNYTX 60+</t>
  </si>
  <si>
    <t>xPRNY  12-24 cltv &gt;= 80  annHPA &lt;= 5%</t>
  </si>
  <si>
    <t xml:space="preserve">xPRNY  12-24 cltv &gt;= 80  annHPA &gt;  </t>
  </si>
  <si>
    <t>xPRNY  12-24 cltv &gt;= 80</t>
  </si>
  <si>
    <t>xPRNYTX  60+ annHPA &gt;  5%</t>
  </si>
  <si>
    <t>xPRNY  60+ annHPA &gt;  5%</t>
  </si>
  <si>
    <t>purch</t>
  </si>
  <si>
    <t>xPRNYTX  12-24  all</t>
  </si>
  <si>
    <t>model lockin</t>
  </si>
  <si>
    <t>xPRNYTX  12-24  cumHPA &gt; 17.5</t>
  </si>
  <si>
    <t>xPRNYTX  12-24  cumHPA 12.5-17.5</t>
  </si>
  <si>
    <t>xPRNYTX  12-24  cumHPA 7.5-12.5</t>
  </si>
  <si>
    <t>xPRNYTX  12-24  cumHPA &lt;= 7.5</t>
  </si>
  <si>
    <t>xPRNYTX  -50 to -125</t>
  </si>
  <si>
    <t>v</t>
  </si>
  <si>
    <t>implied</t>
  </si>
  <si>
    <t>test</t>
  </si>
  <si>
    <t>model loan age</t>
  </si>
  <si>
    <t>tover ramp</t>
  </si>
  <si>
    <t>purchase &lt; 5%</t>
  </si>
  <si>
    <t>purchase 5-7%</t>
  </si>
  <si>
    <t>higher ramp value</t>
  </si>
  <si>
    <t>lower</t>
  </si>
  <si>
    <t>purchase 7-9%</t>
  </si>
  <si>
    <t>purchase 9+%</t>
  </si>
  <si>
    <t>loan age 7-13 purch</t>
  </si>
  <si>
    <t>loan age 13-20 purch</t>
  </si>
  <si>
    <t>loan age 20-36 purch</t>
  </si>
  <si>
    <t>loan age 36-45 purch</t>
  </si>
  <si>
    <t>loan age 45-60 purch</t>
  </si>
  <si>
    <t>loan age 60 +purch</t>
  </si>
  <si>
    <t>loan age 60 +refi</t>
  </si>
  <si>
    <t>loan age 45-60</t>
  </si>
  <si>
    <t>loan age 36-45</t>
  </si>
  <si>
    <t>loan age 20-36</t>
  </si>
  <si>
    <t>loan age 13-20</t>
  </si>
  <si>
    <t>loan age 7-13</t>
  </si>
  <si>
    <t>x four bad actors</t>
  </si>
  <si>
    <t>loan age 24-48</t>
  </si>
  <si>
    <t>x 4 bad actors</t>
  </si>
  <si>
    <t>loan age 48+</t>
  </si>
  <si>
    <t>all loan size</t>
  </si>
  <si>
    <t>xTX PRNY</t>
  </si>
  <si>
    <t>&lt;150K</t>
  </si>
  <si>
    <t>&gt;150K</t>
  </si>
  <si>
    <t xml:space="preserve">all </t>
  </si>
  <si>
    <t>low media burnout</t>
  </si>
  <si>
    <t xml:space="preserve">  </t>
  </si>
  <si>
    <t>'91'</t>
  </si>
  <si>
    <t>Compare 91 vs my sql found parameter problem for &lt;= 5 annHA</t>
  </si>
  <si>
    <t>loan ag60+ 417K cumHPA &gt; 37.5</t>
  </si>
  <si>
    <t>loan ag60+ 325-417K cumHPA &gt; 37.5</t>
  </si>
  <si>
    <t>225-325</t>
  </si>
  <si>
    <t>loan ag60+ 175-225cumHPA &gt; 37.5</t>
  </si>
  <si>
    <t>loan ag60+ 225-325K cumHPA &gt; 37.5</t>
  </si>
  <si>
    <t>loan ag60+ 150-175cumHPA &gt; 37.5</t>
  </si>
  <si>
    <t>loan ag60+ HLB cumHPA &gt; 37.5</t>
  </si>
  <si>
    <t>loan ag60+ MLB cumHPA &gt; 37.5</t>
  </si>
  <si>
    <t>loan ag60+ LLB cumHPA &gt; 37.5</t>
  </si>
  <si>
    <t>24-42</t>
  </si>
  <si>
    <t>loan ag24-42 LLB  all cumHPA</t>
  </si>
  <si>
    <t>loan ag24-42 MLB  all cumHPA</t>
  </si>
  <si>
    <t>loan ag24-42 HLB all cumHPA</t>
  </si>
  <si>
    <t>loan ag24-42 175K all cumHPA</t>
  </si>
  <si>
    <t>loan ag24-42 175-225K all cumHPA</t>
  </si>
  <si>
    <t>loan ag24-42 225-325K all cumHPA</t>
  </si>
  <si>
    <t>loan ag24-42 325-417K all cumHPA</t>
  </si>
  <si>
    <t>loan ag24-42 &gt;417K all cumHPA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</si>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</sst>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00"/>
    <numFmt numFmtId="165" formatCode="0.00000"/>
    <numFmt numFmtId="166" formatCode="&quot;$&quot;#,##0"/>
    <numFmt numFmtId="167" formatCode="0.0"/>
    <numFmt numFmtId="168" formatCode="0.0%"/>
    <numFmt numFmtId="169" formatCode="0.000%"/>
    <numFmt numFmtId="170" formatCode="0.0000"/>
    <numFmt numFmtId="171" formatCode="0.000000"/>
    <numFmt numFmtId="174" formatCode="0.000000000000000%"/>
    <numFmt numFmtId="180" formatCode="#,##0.00000"/>
    <numFmt numFmtId="181" formatCode="0.000000000000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1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14" fontId="0" fillId="0" borderId="0" xfId="0" applyNumberFormat="1"/>
    <xf numFmtId="3" fontId="0" fillId="0" borderId="0" xfId="0" applyNumberFormat="1"/>
    <xf numFmtId="167" fontId="0" fillId="0" borderId="0" xfId="0" applyNumberFormat="1"/>
    <xf numFmtId="0" fontId="0" fillId="2" borderId="0" xfId="0" applyFill="1"/>
    <xf numFmtId="168" fontId="0" fillId="0" borderId="0" xfId="0" applyNumberFormat="1"/>
    <xf numFmtId="0" fontId="0" fillId="3" borderId="0" xfId="0" applyFill="1"/>
    <xf numFmtId="0" fontId="0" fillId="4" borderId="0" xfId="0" applyFill="1"/>
    <xf numFmtId="11" fontId="0" fillId="2" borderId="0" xfId="0" applyNumberFormat="1" applyFill="1"/>
    <xf numFmtId="168" fontId="0" fillId="2" borderId="0" xfId="0" applyNumberFormat="1" applyFill="1"/>
    <xf numFmtId="9" fontId="0" fillId="0" borderId="0" xfId="0" applyNumberFormat="1"/>
    <xf numFmtId="9" fontId="0" fillId="2" borderId="0" xfId="0" applyNumberFormat="1" applyFill="1"/>
    <xf numFmtId="0" fontId="0" fillId="5" borderId="0" xfId="0" applyFill="1"/>
    <xf numFmtId="0" fontId="0" fillId="6" borderId="0" xfId="0" applyFill="1"/>
    <xf numFmtId="165" fontId="0" fillId="2" borderId="0" xfId="0" applyNumberFormat="1" applyFill="1"/>
    <xf numFmtId="165" fontId="0" fillId="6" borderId="0" xfId="0" applyNumberFormat="1" applyFill="1"/>
    <xf numFmtId="11" fontId="0" fillId="3" borderId="0" xfId="0" applyNumberFormat="1" applyFill="1"/>
    <xf numFmtId="9" fontId="0" fillId="3" borderId="0" xfId="0" applyNumberFormat="1" applyFill="1"/>
    <xf numFmtId="0" fontId="0" fillId="7" borderId="0" xfId="0" applyFill="1"/>
    <xf numFmtId="168" fontId="0" fillId="3" borderId="0" xfId="0" applyNumberFormat="1" applyFill="1"/>
    <xf numFmtId="0" fontId="0" fillId="8" borderId="0" xfId="0" applyFill="1"/>
    <xf numFmtId="165" fontId="0" fillId="8" borderId="0" xfId="0" applyNumberFormat="1" applyFill="1"/>
    <xf numFmtId="11" fontId="0" fillId="8" borderId="0" xfId="0" applyNumberFormat="1" applyFill="1"/>
    <xf numFmtId="165" fontId="0" fillId="5" borderId="0" xfId="0" applyNumberFormat="1" applyFill="1"/>
    <xf numFmtId="11" fontId="0" fillId="5" borderId="0" xfId="0" applyNumberFormat="1" applyFill="1"/>
    <xf numFmtId="0" fontId="0" fillId="9" borderId="0" xfId="0" applyFill="1"/>
    <xf numFmtId="165" fontId="0" fillId="9" borderId="0" xfId="0" applyNumberFormat="1" applyFill="1"/>
    <xf numFmtId="11" fontId="0" fillId="9" borderId="0" xfId="0" applyNumberFormat="1" applyFill="1"/>
    <xf numFmtId="17" fontId="0" fillId="0" borderId="0" xfId="0" applyNumberFormat="1"/>
    <xf numFmtId="0" fontId="1" fillId="0" borderId="0" xfId="0" applyFont="1"/>
    <xf numFmtId="1" fontId="0" fillId="0" borderId="0" xfId="0" applyNumberFormat="1"/>
    <xf numFmtId="167" fontId="0" fillId="8" borderId="0" xfId="0" applyNumberFormat="1" applyFill="1"/>
    <xf numFmtId="9" fontId="0" fillId="8" borderId="0" xfId="0" applyNumberFormat="1" applyFill="1"/>
    <xf numFmtId="0" fontId="0" fillId="10" borderId="0" xfId="0" applyFill="1"/>
    <xf numFmtId="11" fontId="0" fillId="10" borderId="0" xfId="0" applyNumberFormat="1" applyFill="1"/>
    <xf numFmtId="165" fontId="0" fillId="10" borderId="0" xfId="0" applyNumberFormat="1" applyFill="1"/>
    <xf numFmtId="167" fontId="0" fillId="10" borderId="0" xfId="0" applyNumberFormat="1" applyFill="1"/>
    <xf numFmtId="9" fontId="0" fillId="10" borderId="0" xfId="0" applyNumberFormat="1" applyFill="1"/>
    <xf numFmtId="169" fontId="0" fillId="10" borderId="0" xfId="0" applyNumberFormat="1" applyFill="1"/>
    <xf numFmtId="168" fontId="0" fillId="10" borderId="0" xfId="0" applyNumberFormat="1" applyFill="1"/>
    <xf numFmtId="167" fontId="0" fillId="2" borderId="0" xfId="0" applyNumberFormat="1" applyFill="1"/>
    <xf numFmtId="16" fontId="0" fillId="2" borderId="0" xfId="0" applyNumberFormat="1" applyFill="1"/>
    <xf numFmtId="167" fontId="0" fillId="9" borderId="0" xfId="0" applyNumberFormat="1" applyFill="1"/>
    <xf numFmtId="168" fontId="0" fillId="9" borderId="0" xfId="0" applyNumberFormat="1" applyFill="1"/>
    <xf numFmtId="9" fontId="0" fillId="9" borderId="0" xfId="0" applyNumberFormat="1" applyFill="1"/>
    <xf numFmtId="168" fontId="0" fillId="11" borderId="0" xfId="0" applyNumberFormat="1" applyFill="1"/>
    <xf numFmtId="9" fontId="2" fillId="0" borderId="0" xfId="0" applyNumberFormat="1" applyFont="1"/>
    <xf numFmtId="3" fontId="0" fillId="9" borderId="0" xfId="0" applyNumberFormat="1" applyFill="1"/>
    <xf numFmtId="3" fontId="0" fillId="2" borderId="0" xfId="0" applyNumberFormat="1" applyFill="1"/>
    <xf numFmtId="3" fontId="0" fillId="10" borderId="0" xfId="0" applyNumberFormat="1" applyFill="1"/>
    <xf numFmtId="0" fontId="0" fillId="11" borderId="0" xfId="0" applyFill="1"/>
    <xf numFmtId="11" fontId="0" fillId="11" borderId="0" xfId="0" applyNumberFormat="1" applyFill="1"/>
    <xf numFmtId="165" fontId="0" fillId="11" borderId="0" xfId="0" applyNumberFormat="1" applyFill="1"/>
    <xf numFmtId="9" fontId="0" fillId="11" borderId="0" xfId="0" applyNumberFormat="1" applyFill="1"/>
    <xf numFmtId="170" fontId="0" fillId="0" borderId="0" xfId="0" applyNumberFormat="1"/>
    <xf numFmtId="171" fontId="0" fillId="2" borderId="0" xfId="0" applyNumberFormat="1" applyFill="1"/>
    <xf numFmtId="2" fontId="0" fillId="2" borderId="0" xfId="0" applyNumberFormat="1" applyFill="1"/>
    <xf numFmtId="10" fontId="0" fillId="0" borderId="0" xfId="0" applyNumberFormat="1"/>
    <xf numFmtId="166" fontId="0" fillId="2" borderId="0" xfId="0" applyNumberFormat="1" applyFill="1"/>
    <xf numFmtId="0" fontId="0" fillId="12" borderId="0" xfId="0" applyFill="1"/>
    <xf numFmtId="165" fontId="0" fillId="12" borderId="0" xfId="0" applyNumberFormat="1" applyFill="1"/>
    <xf numFmtId="165" fontId="0" fillId="4" borderId="0" xfId="0" applyNumberFormat="1" applyFill="1"/>
    <xf numFmtId="2" fontId="0" fillId="11" borderId="0" xfId="0" applyNumberFormat="1" applyFill="1"/>
    <xf numFmtId="165" fontId="0" fillId="15" borderId="0" xfId="0" applyNumberFormat="1" applyFill="1"/>
    <xf numFmtId="0" fontId="0" fillId="15" borderId="0" xfId="0" applyFill="1"/>
    <xf numFmtId="11" fontId="0" fillId="15" borderId="0" xfId="0" applyNumberFormat="1" applyFill="1"/>
    <xf numFmtId="2" fontId="0" fillId="15" borderId="0" xfId="0" applyNumberFormat="1" applyFill="1"/>
    <xf numFmtId="9" fontId="0" fillId="15" borderId="0" xfId="0" applyNumberFormat="1" applyFill="1"/>
    <xf numFmtId="0" fontId="0" fillId="13" borderId="0" xfId="0" applyFill="1"/>
    <xf numFmtId="0" fontId="0" fillId="16" borderId="0" xfId="0" applyFill="1"/>
    <xf numFmtId="165" fontId="0" fillId="16" borderId="0" xfId="0" applyNumberFormat="1" applyFill="1"/>
    <xf numFmtId="169" fontId="0" fillId="0" borderId="0" xfId="0" applyNumberFormat="1"/>
    <xf numFmtId="10" fontId="0" fillId="2" borderId="0" xfId="0" applyNumberFormat="1" applyFill="1"/>
    <xf numFmtId="174" fontId="0" fillId="0" borderId="0" xfId="0" applyNumberFormat="1"/>
    <xf numFmtId="10" fontId="0" fillId="17" borderId="0" xfId="0" applyNumberFormat="1" applyFill="1"/>
    <xf numFmtId="168" fontId="0" fillId="17" borderId="0" xfId="0" applyNumberFormat="1" applyFill="1"/>
    <xf numFmtId="1" fontId="0" fillId="11" borderId="0" xfId="0" applyNumberFormat="1" applyFill="1"/>
    <xf numFmtId="1" fontId="0" fillId="17" borderId="0" xfId="0" applyNumberFormat="1" applyFill="1"/>
    <xf numFmtId="165" fontId="0" fillId="17" borderId="0" xfId="0" applyNumberFormat="1" applyFill="1"/>
    <xf numFmtId="0" fontId="0" fillId="17" borderId="0" xfId="0" applyFill="1"/>
    <xf numFmtId="9" fontId="0" fillId="17" borderId="0" xfId="0" applyNumberFormat="1" applyFill="1"/>
    <xf numFmtId="10" fontId="0" fillId="15" borderId="0" xfId="0" applyNumberFormat="1" applyFill="1"/>
    <xf numFmtId="168" fontId="0" fillId="15" borderId="0" xfId="0" applyNumberFormat="1" applyFill="1"/>
    <xf numFmtId="168" fontId="0" fillId="14" borderId="0" xfId="0" applyNumberFormat="1" applyFill="1"/>
    <xf numFmtId="9" fontId="0" fillId="14" borderId="0" xfId="0" applyNumberFormat="1" applyFill="1"/>
    <xf numFmtId="0" fontId="0" fillId="14" borderId="0" xfId="0" applyFill="1"/>
    <xf numFmtId="11" fontId="1" fillId="0" borderId="0" xfId="0" applyNumberFormat="1" applyFont="1"/>
    <xf numFmtId="9" fontId="1" fillId="0" borderId="0" xfId="0" applyNumberFormat="1" applyFont="1"/>
    <xf numFmtId="166" fontId="0" fillId="16" borderId="0" xfId="0" applyNumberFormat="1" applyFill="1"/>
    <xf numFmtId="180" fontId="0" fillId="0" borderId="0" xfId="0" applyNumberFormat="1"/>
    <xf numFmtId="9" fontId="0" fillId="5" borderId="0" xfId="0" applyNumberFormat="1" applyFill="1"/>
    <xf numFmtId="9" fontId="0" fillId="18" borderId="0" xfId="0" applyNumberFormat="1" applyFill="1"/>
    <xf numFmtId="9" fontId="0" fillId="12" borderId="0" xfId="0" applyNumberFormat="1" applyFill="1"/>
    <xf numFmtId="181" fontId="0" fillId="2" borderId="0" xfId="0" applyNumberFormat="1" applyFill="1"/>
    <xf numFmtId="10" fontId="0" fillId="18" borderId="0" xfId="0" applyNumberFormat="1" applyFill="1"/>
    <xf numFmtId="9" fontId="0" fillId="16" borderId="0" xfId="0" applyNumberFormat="1" applyFill="1"/>
    <xf numFmtId="9" fontId="0" fillId="19" borderId="0" xfId="0" applyNumberFormat="1" applyFill="1"/>
    <xf numFmtId="2" fontId="0" fillId="1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VA tover &lt;= -50</c:v>
          </c:tx>
          <c:xVal>
            <c:numRef>
              <c:f>'0210'!$K$3:$K$59</c:f>
              <c:numCache>
                <c:formatCode>General</c:formatCode>
                <c:ptCount val="5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</c:numCache>
            </c:numRef>
          </c:xVal>
          <c:yVal>
            <c:numRef>
              <c:f>'0210'!$B$3:$B$59</c:f>
              <c:numCache>
                <c:formatCode>General</c:formatCode>
                <c:ptCount val="57"/>
                <c:pt idx="0">
                  <c:v>0.69769199070741605</c:v>
                </c:pt>
                <c:pt idx="1">
                  <c:v>0.87716055714449603</c:v>
                </c:pt>
                <c:pt idx="2">
                  <c:v>1.21032213971573</c:v>
                </c:pt>
                <c:pt idx="3">
                  <c:v>2.3977501057618</c:v>
                </c:pt>
                <c:pt idx="4">
                  <c:v>1.23865931426162</c:v>
                </c:pt>
                <c:pt idx="5">
                  <c:v>5.1441974889244202</c:v>
                </c:pt>
                <c:pt idx="6">
                  <c:v>6.7784747625668702</c:v>
                </c:pt>
                <c:pt idx="7">
                  <c:v>8.8221572069544099</c:v>
                </c:pt>
                <c:pt idx="8">
                  <c:v>7.6275346529422201</c:v>
                </c:pt>
                <c:pt idx="9">
                  <c:v>7.4444860948166598</c:v>
                </c:pt>
                <c:pt idx="10">
                  <c:v>7.7611625863056899</c:v>
                </c:pt>
                <c:pt idx="11">
                  <c:v>8.0097538295127109</c:v>
                </c:pt>
                <c:pt idx="12">
                  <c:v>8.1904829440663995</c:v>
                </c:pt>
                <c:pt idx="13">
                  <c:v>8.1016524331462705</c:v>
                </c:pt>
                <c:pt idx="14">
                  <c:v>8.4482906348808893</c:v>
                </c:pt>
                <c:pt idx="15">
                  <c:v>8.7956872841397598</c:v>
                </c:pt>
                <c:pt idx="16">
                  <c:v>9.4152961372813007</c:v>
                </c:pt>
                <c:pt idx="17">
                  <c:v>9.8401067954558901</c:v>
                </c:pt>
                <c:pt idx="18">
                  <c:v>10.286543054828099</c:v>
                </c:pt>
                <c:pt idx="19">
                  <c:v>10.559278716818</c:v>
                </c:pt>
                <c:pt idx="20">
                  <c:v>11.273213393432901</c:v>
                </c:pt>
                <c:pt idx="21">
                  <c:v>10.923959439276899</c:v>
                </c:pt>
                <c:pt idx="22">
                  <c:v>11.5137543597028</c:v>
                </c:pt>
                <c:pt idx="23">
                  <c:v>11.849050988159</c:v>
                </c:pt>
                <c:pt idx="24">
                  <c:v>11.5182401481855</c:v>
                </c:pt>
                <c:pt idx="25">
                  <c:v>11.2772192163879</c:v>
                </c:pt>
                <c:pt idx="26">
                  <c:v>11.1741506657656</c:v>
                </c:pt>
                <c:pt idx="27">
                  <c:v>10.9903298085736</c:v>
                </c:pt>
                <c:pt idx="28">
                  <c:v>11.52237613174</c:v>
                </c:pt>
                <c:pt idx="29">
                  <c:v>11.478999675918899</c:v>
                </c:pt>
                <c:pt idx="30">
                  <c:v>10.9592411330392</c:v>
                </c:pt>
                <c:pt idx="31">
                  <c:v>11.4941492452154</c:v>
                </c:pt>
                <c:pt idx="32">
                  <c:v>12.6579785705331</c:v>
                </c:pt>
                <c:pt idx="33">
                  <c:v>12.8720841564647</c:v>
                </c:pt>
                <c:pt idx="34">
                  <c:v>13.4276488834709</c:v>
                </c:pt>
                <c:pt idx="35">
                  <c:v>12.8972449744189</c:v>
                </c:pt>
                <c:pt idx="36">
                  <c:v>12.620416136689499</c:v>
                </c:pt>
                <c:pt idx="37">
                  <c:v>13.479406637856901</c:v>
                </c:pt>
                <c:pt idx="38">
                  <c:v>12.6843303192622</c:v>
                </c:pt>
                <c:pt idx="39">
                  <c:v>11.953601426688101</c:v>
                </c:pt>
                <c:pt idx="40">
                  <c:v>12.1750302107579</c:v>
                </c:pt>
                <c:pt idx="41">
                  <c:v>11.497155443256601</c:v>
                </c:pt>
                <c:pt idx="42">
                  <c:v>12.2918182369114</c:v>
                </c:pt>
                <c:pt idx="43">
                  <c:v>11.395865890090899</c:v>
                </c:pt>
                <c:pt idx="44">
                  <c:v>11.9505058989786</c:v>
                </c:pt>
                <c:pt idx="45">
                  <c:v>12.905089266006801</c:v>
                </c:pt>
                <c:pt idx="46">
                  <c:v>13.2828658457698</c:v>
                </c:pt>
                <c:pt idx="47">
                  <c:v>12.4553074778494</c:v>
                </c:pt>
                <c:pt idx="48">
                  <c:v>11.415821166431</c:v>
                </c:pt>
                <c:pt idx="49">
                  <c:v>11.778401592703499</c:v>
                </c:pt>
                <c:pt idx="50">
                  <c:v>11.5493090906599</c:v>
                </c:pt>
                <c:pt idx="51">
                  <c:v>11.0444361339324</c:v>
                </c:pt>
                <c:pt idx="52">
                  <c:v>11.7368445639211</c:v>
                </c:pt>
                <c:pt idx="53">
                  <c:v>10.295389524296199</c:v>
                </c:pt>
                <c:pt idx="54">
                  <c:v>11.2758060952576</c:v>
                </c:pt>
                <c:pt idx="55">
                  <c:v>10.400002872229299</c:v>
                </c:pt>
                <c:pt idx="56">
                  <c:v>11.6913917337902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'0210'!$K$3:$K$59</c:f>
              <c:numCache>
                <c:formatCode>General</c:formatCode>
                <c:ptCount val="5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</c:numCache>
            </c:numRef>
          </c:xVal>
          <c:yVal>
            <c:numRef>
              <c:f>'0210'!$D$3:$D$59</c:f>
              <c:numCache>
                <c:formatCode>General</c:formatCode>
                <c:ptCount val="57"/>
                <c:pt idx="0">
                  <c:v>0.56914637366231002</c:v>
                </c:pt>
                <c:pt idx="1">
                  <c:v>0.811417731859576</c:v>
                </c:pt>
                <c:pt idx="2">
                  <c:v>1.0728010319672101</c:v>
                </c:pt>
                <c:pt idx="3">
                  <c:v>1.3491511842416399</c:v>
                </c:pt>
                <c:pt idx="4">
                  <c:v>1.6645899402657001</c:v>
                </c:pt>
                <c:pt idx="5">
                  <c:v>2.00688275394391</c:v>
                </c:pt>
                <c:pt idx="6">
                  <c:v>2.7504454250363701</c:v>
                </c:pt>
                <c:pt idx="7">
                  <c:v>2.9279234622888901</c:v>
                </c:pt>
                <c:pt idx="8">
                  <c:v>3.0480702238442898</c:v>
                </c:pt>
                <c:pt idx="9">
                  <c:v>3.1927458838739802</c:v>
                </c:pt>
                <c:pt idx="10">
                  <c:v>3.4226555713051301</c:v>
                </c:pt>
                <c:pt idx="11">
                  <c:v>3.73991935386859</c:v>
                </c:pt>
                <c:pt idx="12">
                  <c:v>5.3488433978693202</c:v>
                </c:pt>
                <c:pt idx="13">
                  <c:v>7.3771022400299504</c:v>
                </c:pt>
                <c:pt idx="14">
                  <c:v>8.0573832638423397</c:v>
                </c:pt>
                <c:pt idx="15">
                  <c:v>8.9578731358133492</c:v>
                </c:pt>
                <c:pt idx="16">
                  <c:v>9.7343249552957101</c:v>
                </c:pt>
                <c:pt idx="17">
                  <c:v>10.4468480095085</c:v>
                </c:pt>
                <c:pt idx="18">
                  <c:v>10.9668574761134</c:v>
                </c:pt>
                <c:pt idx="19">
                  <c:v>11.149987447074899</c:v>
                </c:pt>
                <c:pt idx="20">
                  <c:v>11.227164929648501</c:v>
                </c:pt>
                <c:pt idx="21">
                  <c:v>11.216905153755</c:v>
                </c:pt>
                <c:pt idx="22">
                  <c:v>11.2132531050342</c:v>
                </c:pt>
                <c:pt idx="23">
                  <c:v>11.2277849809134</c:v>
                </c:pt>
                <c:pt idx="24">
                  <c:v>11.3218091144161</c:v>
                </c:pt>
                <c:pt idx="25">
                  <c:v>11.3090601439461</c:v>
                </c:pt>
                <c:pt idx="26">
                  <c:v>11.3319811082809</c:v>
                </c:pt>
                <c:pt idx="27">
                  <c:v>11.505395458701701</c:v>
                </c:pt>
                <c:pt idx="28">
                  <c:v>11.528970238183399</c:v>
                </c:pt>
                <c:pt idx="29">
                  <c:v>11.758946563348699</c:v>
                </c:pt>
                <c:pt idx="30">
                  <c:v>12.030108544627</c:v>
                </c:pt>
                <c:pt idx="31">
                  <c:v>12.1674600695659</c:v>
                </c:pt>
                <c:pt idx="32">
                  <c:v>12.472733166567201</c:v>
                </c:pt>
                <c:pt idx="33">
                  <c:v>12.577047455429</c:v>
                </c:pt>
                <c:pt idx="34">
                  <c:v>12.695159654108499</c:v>
                </c:pt>
                <c:pt idx="35">
                  <c:v>12.859524980450299</c:v>
                </c:pt>
                <c:pt idx="36">
                  <c:v>12.916914982823499</c:v>
                </c:pt>
                <c:pt idx="37">
                  <c:v>12.8094273043095</c:v>
                </c:pt>
                <c:pt idx="38">
                  <c:v>12.574619059488199</c:v>
                </c:pt>
                <c:pt idx="39">
                  <c:v>12.375108058684299</c:v>
                </c:pt>
                <c:pt idx="40">
                  <c:v>12.1548501318491</c:v>
                </c:pt>
                <c:pt idx="41">
                  <c:v>11.9880402351166</c:v>
                </c:pt>
                <c:pt idx="42">
                  <c:v>11.989724276351099</c:v>
                </c:pt>
                <c:pt idx="43">
                  <c:v>11.7992960397253</c:v>
                </c:pt>
                <c:pt idx="44">
                  <c:v>11.8615797365721</c:v>
                </c:pt>
                <c:pt idx="45">
                  <c:v>12.1259010169315</c:v>
                </c:pt>
                <c:pt idx="46">
                  <c:v>12.184115372261401</c:v>
                </c:pt>
                <c:pt idx="47">
                  <c:v>12.0438599468461</c:v>
                </c:pt>
                <c:pt idx="48">
                  <c:v>11.9838485874648</c:v>
                </c:pt>
                <c:pt idx="49">
                  <c:v>11.916144252393799</c:v>
                </c:pt>
                <c:pt idx="50">
                  <c:v>11.9389203051301</c:v>
                </c:pt>
                <c:pt idx="51">
                  <c:v>11.9712842243189</c:v>
                </c:pt>
                <c:pt idx="52">
                  <c:v>11.9809481106908</c:v>
                </c:pt>
                <c:pt idx="53">
                  <c:v>11.981449359100299</c:v>
                </c:pt>
                <c:pt idx="54">
                  <c:v>11.666172409598801</c:v>
                </c:pt>
                <c:pt idx="55">
                  <c:v>11.2888742765606</c:v>
                </c:pt>
                <c:pt idx="56">
                  <c:v>11.137438932652801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854464"/>
        <c:axId val="145856000"/>
      </c:scatterChart>
      <c:valAx>
        <c:axId val="145854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5856000"/>
        <c:crosses val="autoZero"/>
        <c:crossBetween val="midCat"/>
      </c:valAx>
      <c:valAx>
        <c:axId val="145856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5854464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FHA tover &lt;= -50</c:v>
          </c:tx>
          <c:xVal>
            <c:numRef>
              <c:f>'0210'!$K$64:$K$122</c:f>
              <c:numCache>
                <c:formatCode>General</c:formatCode>
                <c:ptCount val="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</c:numCache>
            </c:numRef>
          </c:xVal>
          <c:yVal>
            <c:numRef>
              <c:f>'0210'!$B$64:$B$122</c:f>
              <c:numCache>
                <c:formatCode>General</c:formatCode>
                <c:ptCount val="59"/>
                <c:pt idx="0">
                  <c:v>0.65002432565169899</c:v>
                </c:pt>
                <c:pt idx="1">
                  <c:v>1.2494067420999</c:v>
                </c:pt>
                <c:pt idx="2">
                  <c:v>1.9699078402537999</c:v>
                </c:pt>
                <c:pt idx="3">
                  <c:v>1.7527497062575801</c:v>
                </c:pt>
                <c:pt idx="4">
                  <c:v>1.9324512880961</c:v>
                </c:pt>
                <c:pt idx="5">
                  <c:v>2.8590764437066798</c:v>
                </c:pt>
                <c:pt idx="6">
                  <c:v>4.7088735131593902</c:v>
                </c:pt>
                <c:pt idx="7">
                  <c:v>4.9637653970083102</c:v>
                </c:pt>
                <c:pt idx="8">
                  <c:v>4.9286363402670599</c:v>
                </c:pt>
                <c:pt idx="9">
                  <c:v>5.0417707994219896</c:v>
                </c:pt>
                <c:pt idx="10">
                  <c:v>5.2401085739641804</c:v>
                </c:pt>
                <c:pt idx="11">
                  <c:v>5.6728287161681603</c:v>
                </c:pt>
                <c:pt idx="12">
                  <c:v>6.2696248105441601</c:v>
                </c:pt>
                <c:pt idx="13">
                  <c:v>6.4837250446711101</c:v>
                </c:pt>
                <c:pt idx="14">
                  <c:v>6.4221893939722099</c:v>
                </c:pt>
                <c:pt idx="15">
                  <c:v>6.9397556745493798</c:v>
                </c:pt>
                <c:pt idx="16">
                  <c:v>7.4016252910076297</c:v>
                </c:pt>
                <c:pt idx="17">
                  <c:v>7.7525079337683698</c:v>
                </c:pt>
                <c:pt idx="18">
                  <c:v>8.0682860074189495</c:v>
                </c:pt>
                <c:pt idx="19">
                  <c:v>8.3564659941702804</c:v>
                </c:pt>
                <c:pt idx="20">
                  <c:v>8.5398611765995192</c:v>
                </c:pt>
                <c:pt idx="21">
                  <c:v>8.6349069439005408</c:v>
                </c:pt>
                <c:pt idx="22">
                  <c:v>9.1936780527052502</c:v>
                </c:pt>
                <c:pt idx="23">
                  <c:v>9.2009929906140506</c:v>
                </c:pt>
                <c:pt idx="24">
                  <c:v>9.0127513545868894</c:v>
                </c:pt>
                <c:pt idx="25">
                  <c:v>9.0654469273132108</c:v>
                </c:pt>
                <c:pt idx="26">
                  <c:v>9.0146964934815497</c:v>
                </c:pt>
                <c:pt idx="27">
                  <c:v>9.0547783003406703</c:v>
                </c:pt>
                <c:pt idx="28">
                  <c:v>8.4067373178658702</c:v>
                </c:pt>
                <c:pt idx="29">
                  <c:v>8.4243778842876598</c:v>
                </c:pt>
                <c:pt idx="30">
                  <c:v>8.8024470986494201</c:v>
                </c:pt>
                <c:pt idx="31">
                  <c:v>9.2478751053546802</c:v>
                </c:pt>
                <c:pt idx="32">
                  <c:v>9.3161333278401894</c:v>
                </c:pt>
                <c:pt idx="33">
                  <c:v>9.3514010751457395</c:v>
                </c:pt>
                <c:pt idx="34">
                  <c:v>10.0221025930117</c:v>
                </c:pt>
                <c:pt idx="35">
                  <c:v>9.96226136890572</c:v>
                </c:pt>
                <c:pt idx="36">
                  <c:v>10.1062007497243</c:v>
                </c:pt>
                <c:pt idx="37">
                  <c:v>10.441840834924299</c:v>
                </c:pt>
                <c:pt idx="38">
                  <c:v>10.2073799427162</c:v>
                </c:pt>
                <c:pt idx="39">
                  <c:v>9.3167112049855501</c:v>
                </c:pt>
                <c:pt idx="40">
                  <c:v>8.91759517095673</c:v>
                </c:pt>
                <c:pt idx="41">
                  <c:v>9.2584049989555197</c:v>
                </c:pt>
                <c:pt idx="42">
                  <c:v>9.3575779334832792</c:v>
                </c:pt>
                <c:pt idx="43">
                  <c:v>8.7232621225226001</c:v>
                </c:pt>
                <c:pt idx="44">
                  <c:v>9.3235210337374195</c:v>
                </c:pt>
                <c:pt idx="45">
                  <c:v>7.6873409453125898</c:v>
                </c:pt>
                <c:pt idx="46">
                  <c:v>7.9483518066623402</c:v>
                </c:pt>
                <c:pt idx="47">
                  <c:v>9.5880704280062794</c:v>
                </c:pt>
                <c:pt idx="48">
                  <c:v>7.09187894171128</c:v>
                </c:pt>
                <c:pt idx="49">
                  <c:v>7.9074769270362797</c:v>
                </c:pt>
                <c:pt idx="50">
                  <c:v>8.5513209239992793</c:v>
                </c:pt>
                <c:pt idx="51">
                  <c:v>7.2494098213219598</c:v>
                </c:pt>
                <c:pt idx="52">
                  <c:v>8.4144784372395005</c:v>
                </c:pt>
                <c:pt idx="53">
                  <c:v>11.3950851644192</c:v>
                </c:pt>
                <c:pt idx="54">
                  <c:v>9.4947920874798708</c:v>
                </c:pt>
                <c:pt idx="55">
                  <c:v>7.60468251291325</c:v>
                </c:pt>
                <c:pt idx="56">
                  <c:v>9.1765274500191598</c:v>
                </c:pt>
                <c:pt idx="57">
                  <c:v>10.6762205442637</c:v>
                </c:pt>
                <c:pt idx="58">
                  <c:v>9.8109641785221307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'0210'!$K$64:$K$122</c:f>
              <c:numCache>
                <c:formatCode>General</c:formatCode>
                <c:ptCount val="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</c:numCache>
            </c:numRef>
          </c:xVal>
          <c:yVal>
            <c:numRef>
              <c:f>'0210'!$D$64:$D$122</c:f>
              <c:numCache>
                <c:formatCode>General</c:formatCode>
                <c:ptCount val="59"/>
                <c:pt idx="0">
                  <c:v>0.74680375855743497</c:v>
                </c:pt>
                <c:pt idx="1">
                  <c:v>1.0230006559235501</c:v>
                </c:pt>
                <c:pt idx="2">
                  <c:v>1.34461539309052</c:v>
                </c:pt>
                <c:pt idx="3">
                  <c:v>1.69089783099782</c:v>
                </c:pt>
                <c:pt idx="4">
                  <c:v>2.2134852692787699</c:v>
                </c:pt>
                <c:pt idx="5">
                  <c:v>3.0394690982565802</c:v>
                </c:pt>
                <c:pt idx="6">
                  <c:v>4.8015065416235396</c:v>
                </c:pt>
                <c:pt idx="7">
                  <c:v>4.7852465756365703</c:v>
                </c:pt>
                <c:pt idx="8">
                  <c:v>4.8411945611870104</c:v>
                </c:pt>
                <c:pt idx="9">
                  <c:v>4.87568547105238</c:v>
                </c:pt>
                <c:pt idx="10">
                  <c:v>4.9425600572687802</c:v>
                </c:pt>
                <c:pt idx="11">
                  <c:v>5.0348120734530202</c:v>
                </c:pt>
                <c:pt idx="12">
                  <c:v>5.1256990297725702</c:v>
                </c:pt>
                <c:pt idx="13">
                  <c:v>5.3064746956675402</c:v>
                </c:pt>
                <c:pt idx="14">
                  <c:v>5.6234222948828902</c:v>
                </c:pt>
                <c:pt idx="15">
                  <c:v>6.07831505779032</c:v>
                </c:pt>
                <c:pt idx="16">
                  <c:v>6.6414564818934299</c:v>
                </c:pt>
                <c:pt idx="17">
                  <c:v>7.3968135832820501</c:v>
                </c:pt>
                <c:pt idx="18">
                  <c:v>8.1241841877966205</c:v>
                </c:pt>
                <c:pt idx="19">
                  <c:v>8.6317226372257192</c:v>
                </c:pt>
                <c:pt idx="20">
                  <c:v>9.0148753299058306</c:v>
                </c:pt>
                <c:pt idx="21">
                  <c:v>9.1882898434323295</c:v>
                </c:pt>
                <c:pt idx="22">
                  <c:v>9.2564060489846103</c:v>
                </c:pt>
                <c:pt idx="23">
                  <c:v>9.2894649472975299</c:v>
                </c:pt>
                <c:pt idx="24">
                  <c:v>9.3068330049842096</c:v>
                </c:pt>
                <c:pt idx="25">
                  <c:v>9.2238122300063594</c:v>
                </c:pt>
                <c:pt idx="26">
                  <c:v>9.12864944217025</c:v>
                </c:pt>
                <c:pt idx="27">
                  <c:v>9.09504213688232</c:v>
                </c:pt>
                <c:pt idx="28">
                  <c:v>8.9147728976017593</c:v>
                </c:pt>
                <c:pt idx="29">
                  <c:v>8.9572479390951791</c:v>
                </c:pt>
                <c:pt idx="30">
                  <c:v>9.0472692149686402</c:v>
                </c:pt>
                <c:pt idx="31">
                  <c:v>9.0025737967726904</c:v>
                </c:pt>
                <c:pt idx="32">
                  <c:v>9.1274324359541801</c:v>
                </c:pt>
                <c:pt idx="33">
                  <c:v>9.0736840419048708</c:v>
                </c:pt>
                <c:pt idx="34">
                  <c:v>9.0846675954168106</c:v>
                </c:pt>
                <c:pt idx="35">
                  <c:v>9.1872854045136396</c:v>
                </c:pt>
                <c:pt idx="36">
                  <c:v>9.2545378037161097</c:v>
                </c:pt>
                <c:pt idx="37">
                  <c:v>9.2755202411956095</c:v>
                </c:pt>
                <c:pt idx="38">
                  <c:v>9.1632733334527998</c:v>
                </c:pt>
                <c:pt idx="39">
                  <c:v>8.9402075970845196</c:v>
                </c:pt>
                <c:pt idx="40">
                  <c:v>8.6154583885767408</c:v>
                </c:pt>
                <c:pt idx="41">
                  <c:v>8.5017817648407803</c:v>
                </c:pt>
                <c:pt idx="42">
                  <c:v>8.5931494423519599</c:v>
                </c:pt>
                <c:pt idx="43">
                  <c:v>8.5653522006193992</c:v>
                </c:pt>
                <c:pt idx="44">
                  <c:v>8.5059650213665901</c:v>
                </c:pt>
                <c:pt idx="45">
                  <c:v>8.4136823173368303</c:v>
                </c:pt>
                <c:pt idx="46">
                  <c:v>8.5264096085952996</c:v>
                </c:pt>
                <c:pt idx="47">
                  <c:v>8.4504871383418703</c:v>
                </c:pt>
                <c:pt idx="48">
                  <c:v>8.2680735996305703</c:v>
                </c:pt>
                <c:pt idx="49">
                  <c:v>8.2019564026389506</c:v>
                </c:pt>
                <c:pt idx="50">
                  <c:v>8.2255448845087198</c:v>
                </c:pt>
                <c:pt idx="51">
                  <c:v>8.3453594470653805</c:v>
                </c:pt>
                <c:pt idx="52">
                  <c:v>8.49237833238106</c:v>
                </c:pt>
                <c:pt idx="53">
                  <c:v>8.6419280667514808</c:v>
                </c:pt>
                <c:pt idx="54">
                  <c:v>8.7805283077261898</c:v>
                </c:pt>
                <c:pt idx="55">
                  <c:v>8.8465741351139808</c:v>
                </c:pt>
                <c:pt idx="56">
                  <c:v>8.8854880151081499</c:v>
                </c:pt>
                <c:pt idx="57">
                  <c:v>9.0352220010402693</c:v>
                </c:pt>
                <c:pt idx="58">
                  <c:v>9.3077837752188692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868672"/>
        <c:axId val="145870208"/>
      </c:scatterChart>
      <c:valAx>
        <c:axId val="145868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5870208"/>
        <c:crosses val="autoZero"/>
        <c:crossBetween val="midCat"/>
      </c:valAx>
      <c:valAx>
        <c:axId val="1458702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5868672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FHA 12-120 2017-2018</c:v>
          </c:tx>
          <c:xVal>
            <c:numRef>
              <c:f>'0210'!$J$127:$J$146</c:f>
              <c:numCache>
                <c:formatCode>General</c:formatCode>
                <c:ptCount val="20"/>
                <c:pt idx="0">
                  <c:v>-215.32045650558899</c:v>
                </c:pt>
                <c:pt idx="1">
                  <c:v>-185.84208271243801</c:v>
                </c:pt>
                <c:pt idx="2">
                  <c:v>-158.96090596062399</c:v>
                </c:pt>
                <c:pt idx="3">
                  <c:v>-137.02192287954301</c:v>
                </c:pt>
                <c:pt idx="4">
                  <c:v>-111.282317281087</c:v>
                </c:pt>
                <c:pt idx="5">
                  <c:v>-86.875314717519203</c:v>
                </c:pt>
                <c:pt idx="6">
                  <c:v>-61.744403593669603</c:v>
                </c:pt>
                <c:pt idx="7">
                  <c:v>-37.446440559665099</c:v>
                </c:pt>
                <c:pt idx="8">
                  <c:v>-12.2351639372501</c:v>
                </c:pt>
                <c:pt idx="9">
                  <c:v>12.111695509921899</c:v>
                </c:pt>
                <c:pt idx="10">
                  <c:v>37.323858343914402</c:v>
                </c:pt>
                <c:pt idx="11">
                  <c:v>61.980922984517299</c:v>
                </c:pt>
                <c:pt idx="12">
                  <c:v>87.113628811721796</c:v>
                </c:pt>
                <c:pt idx="13">
                  <c:v>111.895734794115</c:v>
                </c:pt>
                <c:pt idx="14">
                  <c:v>136.73371593014301</c:v>
                </c:pt>
                <c:pt idx="15">
                  <c:v>161.37701075772799</c:v>
                </c:pt>
                <c:pt idx="16">
                  <c:v>186.157724717158</c:v>
                </c:pt>
                <c:pt idx="17">
                  <c:v>211.17430869281301</c:v>
                </c:pt>
                <c:pt idx="18">
                  <c:v>236.13906733891801</c:v>
                </c:pt>
                <c:pt idx="19">
                  <c:v>287.69802724172098</c:v>
                </c:pt>
              </c:numCache>
            </c:numRef>
          </c:xVal>
          <c:yVal>
            <c:numRef>
              <c:f>'0210'!$B$127:$B$146</c:f>
              <c:numCache>
                <c:formatCode>General</c:formatCode>
                <c:ptCount val="20"/>
                <c:pt idx="0">
                  <c:v>6.8451559509882403</c:v>
                </c:pt>
                <c:pt idx="1">
                  <c:v>5.48476507001737</c:v>
                </c:pt>
                <c:pt idx="2">
                  <c:v>5.9466395883093899</c:v>
                </c:pt>
                <c:pt idx="3">
                  <c:v>7.1774166824503496</c:v>
                </c:pt>
                <c:pt idx="4">
                  <c:v>8.0244261981267506</c:v>
                </c:pt>
                <c:pt idx="5">
                  <c:v>8.2634886130656593</c:v>
                </c:pt>
                <c:pt idx="6">
                  <c:v>8.9931639560704806</c:v>
                </c:pt>
                <c:pt idx="7">
                  <c:v>9.9003022707209301</c:v>
                </c:pt>
                <c:pt idx="8">
                  <c:v>11.0122145729609</c:v>
                </c:pt>
                <c:pt idx="9">
                  <c:v>12.457157128412099</c:v>
                </c:pt>
                <c:pt idx="10">
                  <c:v>13.985970456674201</c:v>
                </c:pt>
                <c:pt idx="11">
                  <c:v>15.359402906512701</c:v>
                </c:pt>
                <c:pt idx="12">
                  <c:v>16.053014470332201</c:v>
                </c:pt>
                <c:pt idx="13">
                  <c:v>16.9428705486147</c:v>
                </c:pt>
                <c:pt idx="14">
                  <c:v>17.637398887901501</c:v>
                </c:pt>
                <c:pt idx="15">
                  <c:v>18.476083269145999</c:v>
                </c:pt>
                <c:pt idx="16">
                  <c:v>18.545316462189199</c:v>
                </c:pt>
                <c:pt idx="17">
                  <c:v>17.670735263491</c:v>
                </c:pt>
                <c:pt idx="18">
                  <c:v>16.295480969235101</c:v>
                </c:pt>
                <c:pt idx="19">
                  <c:v>16.007448825131601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'0210'!$J$127:$J$146</c:f>
              <c:numCache>
                <c:formatCode>General</c:formatCode>
                <c:ptCount val="20"/>
                <c:pt idx="0">
                  <c:v>-215.32045650558899</c:v>
                </c:pt>
                <c:pt idx="1">
                  <c:v>-185.84208271243801</c:v>
                </c:pt>
                <c:pt idx="2">
                  <c:v>-158.96090596062399</c:v>
                </c:pt>
                <c:pt idx="3">
                  <c:v>-137.02192287954301</c:v>
                </c:pt>
                <c:pt idx="4">
                  <c:v>-111.282317281087</c:v>
                </c:pt>
                <c:pt idx="5">
                  <c:v>-86.875314717519203</c:v>
                </c:pt>
                <c:pt idx="6">
                  <c:v>-61.744403593669603</c:v>
                </c:pt>
                <c:pt idx="7">
                  <c:v>-37.446440559665099</c:v>
                </c:pt>
                <c:pt idx="8">
                  <c:v>-12.2351639372501</c:v>
                </c:pt>
                <c:pt idx="9">
                  <c:v>12.111695509921899</c:v>
                </c:pt>
                <c:pt idx="10">
                  <c:v>37.323858343914402</c:v>
                </c:pt>
                <c:pt idx="11">
                  <c:v>61.980922984517299</c:v>
                </c:pt>
                <c:pt idx="12">
                  <c:v>87.113628811721796</c:v>
                </c:pt>
                <c:pt idx="13">
                  <c:v>111.895734794115</c:v>
                </c:pt>
                <c:pt idx="14">
                  <c:v>136.73371593014301</c:v>
                </c:pt>
                <c:pt idx="15">
                  <c:v>161.37701075772799</c:v>
                </c:pt>
                <c:pt idx="16">
                  <c:v>186.157724717158</c:v>
                </c:pt>
                <c:pt idx="17">
                  <c:v>211.17430869281301</c:v>
                </c:pt>
                <c:pt idx="18">
                  <c:v>236.13906733891801</c:v>
                </c:pt>
                <c:pt idx="19">
                  <c:v>287.69802724172098</c:v>
                </c:pt>
              </c:numCache>
            </c:numRef>
          </c:xVal>
          <c:yVal>
            <c:numRef>
              <c:f>'0210'!$D$127:$D$146</c:f>
              <c:numCache>
                <c:formatCode>General</c:formatCode>
                <c:ptCount val="20"/>
                <c:pt idx="0">
                  <c:v>5.9848931668723102</c:v>
                </c:pt>
                <c:pt idx="1">
                  <c:v>6.0585784650246799</c:v>
                </c:pt>
                <c:pt idx="2">
                  <c:v>5.9819940136411196</c:v>
                </c:pt>
                <c:pt idx="3">
                  <c:v>6.0709708279443797</c:v>
                </c:pt>
                <c:pt idx="4">
                  <c:v>7.0738018016836497</c:v>
                </c:pt>
                <c:pt idx="5">
                  <c:v>8.0410673981513892</c:v>
                </c:pt>
                <c:pt idx="6">
                  <c:v>9.0092916825660794</c:v>
                </c:pt>
                <c:pt idx="7">
                  <c:v>9.5967412799513205</c:v>
                </c:pt>
                <c:pt idx="8">
                  <c:v>10.6275635002232</c:v>
                </c:pt>
                <c:pt idx="9">
                  <c:v>12.3152613595805</c:v>
                </c:pt>
                <c:pt idx="10">
                  <c:v>14.160612705653699</c:v>
                </c:pt>
                <c:pt idx="11">
                  <c:v>15.4226627130897</c:v>
                </c:pt>
                <c:pt idx="12">
                  <c:v>15.8562855500584</c:v>
                </c:pt>
                <c:pt idx="13">
                  <c:v>16.89058359573</c:v>
                </c:pt>
                <c:pt idx="14">
                  <c:v>17.425603317009202</c:v>
                </c:pt>
                <c:pt idx="15">
                  <c:v>18.078210407719599</c:v>
                </c:pt>
                <c:pt idx="16">
                  <c:v>18.257372065671099</c:v>
                </c:pt>
                <c:pt idx="17">
                  <c:v>17.700183181021</c:v>
                </c:pt>
                <c:pt idx="18">
                  <c:v>16.872676852716101</c:v>
                </c:pt>
                <c:pt idx="19">
                  <c:v>15.445934077705701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504448"/>
        <c:axId val="222505984"/>
      </c:scatterChart>
      <c:valAx>
        <c:axId val="222504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2505984"/>
        <c:crosses val="autoZero"/>
        <c:crossBetween val="midCat"/>
      </c:valAx>
      <c:valAx>
        <c:axId val="2225059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2504448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FHA 12-24 2017-2018</c:v>
          </c:tx>
          <c:xVal>
            <c:numRef>
              <c:f>'0210'!$J$151:$J$168</c:f>
              <c:numCache>
                <c:formatCode>General</c:formatCode>
                <c:ptCount val="18"/>
                <c:pt idx="0">
                  <c:v>-184.563074401015</c:v>
                </c:pt>
                <c:pt idx="1">
                  <c:v>-157.87178504677601</c:v>
                </c:pt>
                <c:pt idx="2">
                  <c:v>-135.87196581121501</c:v>
                </c:pt>
                <c:pt idx="3">
                  <c:v>-110.01321335143</c:v>
                </c:pt>
                <c:pt idx="4">
                  <c:v>-86.659123654739403</c:v>
                </c:pt>
                <c:pt idx="5">
                  <c:v>-61.581361600013899</c:v>
                </c:pt>
                <c:pt idx="6">
                  <c:v>-37.820483748761902</c:v>
                </c:pt>
                <c:pt idx="7">
                  <c:v>-12.4813123262742</c:v>
                </c:pt>
                <c:pt idx="8">
                  <c:v>11.699952023889701</c:v>
                </c:pt>
                <c:pt idx="9">
                  <c:v>36.327945711841998</c:v>
                </c:pt>
                <c:pt idx="10">
                  <c:v>60.896305040742597</c:v>
                </c:pt>
                <c:pt idx="11">
                  <c:v>85.244494632747504</c:v>
                </c:pt>
                <c:pt idx="12">
                  <c:v>110.199530666714</c:v>
                </c:pt>
                <c:pt idx="13">
                  <c:v>134.15869450865199</c:v>
                </c:pt>
                <c:pt idx="14">
                  <c:v>159.80484144143</c:v>
                </c:pt>
                <c:pt idx="15">
                  <c:v>183.316312009949</c:v>
                </c:pt>
                <c:pt idx="16">
                  <c:v>209.281359313492</c:v>
                </c:pt>
                <c:pt idx="17">
                  <c:v>236.27904542885699</c:v>
                </c:pt>
              </c:numCache>
            </c:numRef>
          </c:xVal>
          <c:yVal>
            <c:numRef>
              <c:f>'0210'!$B$151:$B$168</c:f>
              <c:numCache>
                <c:formatCode>General</c:formatCode>
                <c:ptCount val="18"/>
                <c:pt idx="0">
                  <c:v>4.8666505858034501</c:v>
                </c:pt>
                <c:pt idx="1">
                  <c:v>5.7295084066355697</c:v>
                </c:pt>
                <c:pt idx="2">
                  <c:v>6.7066636453627302</c:v>
                </c:pt>
                <c:pt idx="3">
                  <c:v>7.91231063926032</c:v>
                </c:pt>
                <c:pt idx="4">
                  <c:v>7.8916953963054297</c:v>
                </c:pt>
                <c:pt idx="5">
                  <c:v>8.1460554150360895</c:v>
                </c:pt>
                <c:pt idx="6">
                  <c:v>8.6877549981591091</c:v>
                </c:pt>
                <c:pt idx="7">
                  <c:v>9.6033391021925194</c:v>
                </c:pt>
                <c:pt idx="8">
                  <c:v>11.3099597220258</c:v>
                </c:pt>
                <c:pt idx="9">
                  <c:v>14.025495433962901</c:v>
                </c:pt>
                <c:pt idx="10">
                  <c:v>16.864821773288199</c:v>
                </c:pt>
                <c:pt idx="11">
                  <c:v>18.442408692981001</c:v>
                </c:pt>
                <c:pt idx="12">
                  <c:v>19.517686517337498</c:v>
                </c:pt>
                <c:pt idx="13">
                  <c:v>20.042864616312901</c:v>
                </c:pt>
                <c:pt idx="14">
                  <c:v>20.3448263758163</c:v>
                </c:pt>
                <c:pt idx="15">
                  <c:v>20.0909634634653</c:v>
                </c:pt>
                <c:pt idx="16">
                  <c:v>22.394126167359701</c:v>
                </c:pt>
                <c:pt idx="17">
                  <c:v>27.4109247751318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'0210'!$J$151:$J$168</c:f>
              <c:numCache>
                <c:formatCode>General</c:formatCode>
                <c:ptCount val="18"/>
                <c:pt idx="0">
                  <c:v>-184.563074401015</c:v>
                </c:pt>
                <c:pt idx="1">
                  <c:v>-157.87178504677601</c:v>
                </c:pt>
                <c:pt idx="2">
                  <c:v>-135.87196581121501</c:v>
                </c:pt>
                <c:pt idx="3">
                  <c:v>-110.01321335143</c:v>
                </c:pt>
                <c:pt idx="4">
                  <c:v>-86.659123654739403</c:v>
                </c:pt>
                <c:pt idx="5">
                  <c:v>-61.581361600013899</c:v>
                </c:pt>
                <c:pt idx="6">
                  <c:v>-37.820483748761902</c:v>
                </c:pt>
                <c:pt idx="7">
                  <c:v>-12.4813123262742</c:v>
                </c:pt>
                <c:pt idx="8">
                  <c:v>11.699952023889701</c:v>
                </c:pt>
                <c:pt idx="9">
                  <c:v>36.327945711841998</c:v>
                </c:pt>
                <c:pt idx="10">
                  <c:v>60.896305040742597</c:v>
                </c:pt>
                <c:pt idx="11">
                  <c:v>85.244494632747504</c:v>
                </c:pt>
                <c:pt idx="12">
                  <c:v>110.199530666714</c:v>
                </c:pt>
                <c:pt idx="13">
                  <c:v>134.15869450865199</c:v>
                </c:pt>
                <c:pt idx="14">
                  <c:v>159.80484144143</c:v>
                </c:pt>
                <c:pt idx="15">
                  <c:v>183.316312009949</c:v>
                </c:pt>
                <c:pt idx="16">
                  <c:v>209.281359313492</c:v>
                </c:pt>
                <c:pt idx="17">
                  <c:v>236.27904542885699</c:v>
                </c:pt>
              </c:numCache>
            </c:numRef>
          </c:xVal>
          <c:yVal>
            <c:numRef>
              <c:f>'0210'!$D$151:$D$168</c:f>
              <c:numCache>
                <c:formatCode>General</c:formatCode>
                <c:ptCount val="18"/>
                <c:pt idx="0">
                  <c:v>3.8816200810500399</c:v>
                </c:pt>
                <c:pt idx="1">
                  <c:v>5.2389536869494897</c:v>
                </c:pt>
                <c:pt idx="2">
                  <c:v>5.3542815578202099</c:v>
                </c:pt>
                <c:pt idx="3">
                  <c:v>6.8832851892800502</c:v>
                </c:pt>
                <c:pt idx="4">
                  <c:v>7.7832340911263902</c:v>
                </c:pt>
                <c:pt idx="5">
                  <c:v>8.2166104739841295</c:v>
                </c:pt>
                <c:pt idx="6">
                  <c:v>8.0981620898924902</c:v>
                </c:pt>
                <c:pt idx="7">
                  <c:v>8.5681624598377901</c:v>
                </c:pt>
                <c:pt idx="8">
                  <c:v>10.6915637356269</c:v>
                </c:pt>
                <c:pt idx="9">
                  <c:v>13.4031448548906</c:v>
                </c:pt>
                <c:pt idx="10">
                  <c:v>15.9478239153612</c:v>
                </c:pt>
                <c:pt idx="11">
                  <c:v>17.729491009743299</c:v>
                </c:pt>
                <c:pt idx="12">
                  <c:v>19.154162044640799</c:v>
                </c:pt>
                <c:pt idx="13">
                  <c:v>19.771444831447599</c:v>
                </c:pt>
                <c:pt idx="14">
                  <c:v>19.340355872202899</c:v>
                </c:pt>
                <c:pt idx="15">
                  <c:v>17.7464994684441</c:v>
                </c:pt>
                <c:pt idx="16">
                  <c:v>16.765648987816299</c:v>
                </c:pt>
                <c:pt idx="17">
                  <c:v>16.016387925104901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543872"/>
        <c:axId val="222545408"/>
      </c:scatterChart>
      <c:valAx>
        <c:axId val="222543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2545408"/>
        <c:crosses val="autoZero"/>
        <c:crossBetween val="midCat"/>
      </c:valAx>
      <c:valAx>
        <c:axId val="222545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2543872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FHA 24-48 2017-2018</c:v>
          </c:tx>
          <c:xVal>
            <c:numRef>
              <c:f>'0210'!$J$173:$J$191</c:f>
              <c:numCache>
                <c:formatCode>General</c:formatCode>
                <c:ptCount val="19"/>
                <c:pt idx="0">
                  <c:v>-186.40718695655801</c:v>
                </c:pt>
                <c:pt idx="1">
                  <c:v>-158.476921270595</c:v>
                </c:pt>
                <c:pt idx="2">
                  <c:v>-137.332882054035</c:v>
                </c:pt>
                <c:pt idx="3">
                  <c:v>-111.69729944165501</c:v>
                </c:pt>
                <c:pt idx="4">
                  <c:v>-86.741726799765601</c:v>
                </c:pt>
                <c:pt idx="5">
                  <c:v>-61.536981286594703</c:v>
                </c:pt>
                <c:pt idx="6">
                  <c:v>-37.206060707447101</c:v>
                </c:pt>
                <c:pt idx="7">
                  <c:v>-12.313866449829399</c:v>
                </c:pt>
                <c:pt idx="8">
                  <c:v>12.2090102317343</c:v>
                </c:pt>
                <c:pt idx="9">
                  <c:v>37.134579078886702</c:v>
                </c:pt>
                <c:pt idx="10">
                  <c:v>61.826987442078</c:v>
                </c:pt>
                <c:pt idx="11">
                  <c:v>86.744718187957801</c:v>
                </c:pt>
                <c:pt idx="12">
                  <c:v>111.556753408102</c:v>
                </c:pt>
                <c:pt idx="13">
                  <c:v>136.550412084334</c:v>
                </c:pt>
                <c:pt idx="14">
                  <c:v>161.20424871846299</c:v>
                </c:pt>
                <c:pt idx="15">
                  <c:v>185.38146180685999</c:v>
                </c:pt>
                <c:pt idx="16">
                  <c:v>210.54509585901999</c:v>
                </c:pt>
                <c:pt idx="17">
                  <c:v>234.01185047454399</c:v>
                </c:pt>
                <c:pt idx="18">
                  <c:v>269.94036147114701</c:v>
                </c:pt>
              </c:numCache>
            </c:numRef>
          </c:xVal>
          <c:yVal>
            <c:numRef>
              <c:f>'0210'!$B$173:$B$191</c:f>
              <c:numCache>
                <c:formatCode>General</c:formatCode>
                <c:ptCount val="19"/>
                <c:pt idx="0">
                  <c:v>4.2473930024008002</c:v>
                </c:pt>
                <c:pt idx="1">
                  <c:v>5.1885853262326798</c:v>
                </c:pt>
                <c:pt idx="2">
                  <c:v>7.0400343120234403</c:v>
                </c:pt>
                <c:pt idx="3">
                  <c:v>7.5956335789441001</c:v>
                </c:pt>
                <c:pt idx="4">
                  <c:v>8.6132532373085091</c:v>
                </c:pt>
                <c:pt idx="5">
                  <c:v>9.93395362915407</c:v>
                </c:pt>
                <c:pt idx="6">
                  <c:v>11.704370804440799</c:v>
                </c:pt>
                <c:pt idx="7">
                  <c:v>13.020971670020201</c:v>
                </c:pt>
                <c:pt idx="8">
                  <c:v>14.6056120622669</c:v>
                </c:pt>
                <c:pt idx="9">
                  <c:v>16.021383012706</c:v>
                </c:pt>
                <c:pt idx="10">
                  <c:v>17.143235783852599</c:v>
                </c:pt>
                <c:pt idx="11">
                  <c:v>17.779725776512901</c:v>
                </c:pt>
                <c:pt idx="12">
                  <c:v>18.306611539393799</c:v>
                </c:pt>
                <c:pt idx="13">
                  <c:v>19.753061397583298</c:v>
                </c:pt>
                <c:pt idx="14">
                  <c:v>20.358691750303201</c:v>
                </c:pt>
                <c:pt idx="15">
                  <c:v>20.684663889341898</c:v>
                </c:pt>
                <c:pt idx="16">
                  <c:v>20.176392564655799</c:v>
                </c:pt>
                <c:pt idx="17">
                  <c:v>19.994748126752501</c:v>
                </c:pt>
                <c:pt idx="18">
                  <c:v>18.846076038909398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'0210'!$J$173:$J$191</c:f>
              <c:numCache>
                <c:formatCode>General</c:formatCode>
                <c:ptCount val="19"/>
                <c:pt idx="0">
                  <c:v>-186.40718695655801</c:v>
                </c:pt>
                <c:pt idx="1">
                  <c:v>-158.476921270595</c:v>
                </c:pt>
                <c:pt idx="2">
                  <c:v>-137.332882054035</c:v>
                </c:pt>
                <c:pt idx="3">
                  <c:v>-111.69729944165501</c:v>
                </c:pt>
                <c:pt idx="4">
                  <c:v>-86.741726799765601</c:v>
                </c:pt>
                <c:pt idx="5">
                  <c:v>-61.536981286594703</c:v>
                </c:pt>
                <c:pt idx="6">
                  <c:v>-37.206060707447101</c:v>
                </c:pt>
                <c:pt idx="7">
                  <c:v>-12.313866449829399</c:v>
                </c:pt>
                <c:pt idx="8">
                  <c:v>12.2090102317343</c:v>
                </c:pt>
                <c:pt idx="9">
                  <c:v>37.134579078886702</c:v>
                </c:pt>
                <c:pt idx="10">
                  <c:v>61.826987442078</c:v>
                </c:pt>
                <c:pt idx="11">
                  <c:v>86.744718187957801</c:v>
                </c:pt>
                <c:pt idx="12">
                  <c:v>111.556753408102</c:v>
                </c:pt>
                <c:pt idx="13">
                  <c:v>136.550412084334</c:v>
                </c:pt>
                <c:pt idx="14">
                  <c:v>161.20424871846299</c:v>
                </c:pt>
                <c:pt idx="15">
                  <c:v>185.38146180685999</c:v>
                </c:pt>
                <c:pt idx="16">
                  <c:v>210.54509585901999</c:v>
                </c:pt>
                <c:pt idx="17">
                  <c:v>234.01185047454399</c:v>
                </c:pt>
                <c:pt idx="18">
                  <c:v>269.94036147114701</c:v>
                </c:pt>
              </c:numCache>
            </c:numRef>
          </c:xVal>
          <c:yVal>
            <c:numRef>
              <c:f>'0210'!$D$173:$D$191</c:f>
              <c:numCache>
                <c:formatCode>General</c:formatCode>
                <c:ptCount val="19"/>
                <c:pt idx="0">
                  <c:v>4.87183406924823</c:v>
                </c:pt>
                <c:pt idx="1">
                  <c:v>5.3618095681188001</c:v>
                </c:pt>
                <c:pt idx="2">
                  <c:v>5.5490993880680399</c:v>
                </c:pt>
                <c:pt idx="3">
                  <c:v>6.8416645713808197</c:v>
                </c:pt>
                <c:pt idx="4">
                  <c:v>8.5394775226101505</c:v>
                </c:pt>
                <c:pt idx="5">
                  <c:v>10.0988442927354</c:v>
                </c:pt>
                <c:pt idx="6">
                  <c:v>11.7095115495813</c:v>
                </c:pt>
                <c:pt idx="7">
                  <c:v>13.1921836321096</c:v>
                </c:pt>
                <c:pt idx="8">
                  <c:v>14.745877224450499</c:v>
                </c:pt>
                <c:pt idx="9">
                  <c:v>16.709434080416202</c:v>
                </c:pt>
                <c:pt idx="10">
                  <c:v>17.755361621612298</c:v>
                </c:pt>
                <c:pt idx="11">
                  <c:v>18.139274570071599</c:v>
                </c:pt>
                <c:pt idx="12">
                  <c:v>18.9380877562369</c:v>
                </c:pt>
                <c:pt idx="13">
                  <c:v>20.243472394538902</c:v>
                </c:pt>
                <c:pt idx="14">
                  <c:v>20.739849993280298</c:v>
                </c:pt>
                <c:pt idx="15">
                  <c:v>20.493878009155701</c:v>
                </c:pt>
                <c:pt idx="16">
                  <c:v>19.5381634779704</c:v>
                </c:pt>
                <c:pt idx="17">
                  <c:v>18.8216750269827</c:v>
                </c:pt>
                <c:pt idx="18">
                  <c:v>18.404677624008102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693248"/>
        <c:axId val="222694784"/>
      </c:scatterChart>
      <c:valAx>
        <c:axId val="222693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2694784"/>
        <c:crosses val="autoZero"/>
        <c:crossBetween val="midCat"/>
      </c:valAx>
      <c:valAx>
        <c:axId val="222694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2693248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FHA 48+ 2017-2018</c:v>
          </c:tx>
          <c:xVal>
            <c:numRef>
              <c:f>'0210'!$J$197:$J$216</c:f>
              <c:numCache>
                <c:formatCode>General</c:formatCode>
                <c:ptCount val="20"/>
                <c:pt idx="0">
                  <c:v>-216.01062487707</c:v>
                </c:pt>
                <c:pt idx="1">
                  <c:v>-185.94548776528401</c:v>
                </c:pt>
                <c:pt idx="2">
                  <c:v>-159.46932282671401</c:v>
                </c:pt>
                <c:pt idx="3">
                  <c:v>-137.45998782071999</c:v>
                </c:pt>
                <c:pt idx="4">
                  <c:v>-113.480919076875</c:v>
                </c:pt>
                <c:pt idx="5">
                  <c:v>-87.932526968966101</c:v>
                </c:pt>
                <c:pt idx="6">
                  <c:v>-62.776928620738602</c:v>
                </c:pt>
                <c:pt idx="7">
                  <c:v>-36.709310261933702</c:v>
                </c:pt>
                <c:pt idx="8">
                  <c:v>-11.619626024992</c:v>
                </c:pt>
                <c:pt idx="9">
                  <c:v>12.605361237112501</c:v>
                </c:pt>
                <c:pt idx="10">
                  <c:v>38.1434673035968</c:v>
                </c:pt>
                <c:pt idx="11">
                  <c:v>62.451666707237102</c:v>
                </c:pt>
                <c:pt idx="12">
                  <c:v>87.596926299542801</c:v>
                </c:pt>
                <c:pt idx="13">
                  <c:v>112.122249571715</c:v>
                </c:pt>
                <c:pt idx="14">
                  <c:v>136.874319723019</c:v>
                </c:pt>
                <c:pt idx="15">
                  <c:v>161.43650521446801</c:v>
                </c:pt>
                <c:pt idx="16">
                  <c:v>186.309925166965</c:v>
                </c:pt>
                <c:pt idx="17">
                  <c:v>211.25297463262899</c:v>
                </c:pt>
                <c:pt idx="18">
                  <c:v>236.297137183655</c:v>
                </c:pt>
                <c:pt idx="19">
                  <c:v>287.94511190513401</c:v>
                </c:pt>
              </c:numCache>
            </c:numRef>
          </c:xVal>
          <c:yVal>
            <c:numRef>
              <c:f>'0210'!$B$197:$B$216</c:f>
              <c:numCache>
                <c:formatCode>General</c:formatCode>
                <c:ptCount val="20"/>
                <c:pt idx="0">
                  <c:v>7.65192039053583</c:v>
                </c:pt>
                <c:pt idx="1">
                  <c:v>5.8790286396072897</c:v>
                </c:pt>
                <c:pt idx="2">
                  <c:v>6.2809151680616901</c:v>
                </c:pt>
                <c:pt idx="3">
                  <c:v>7.5933968296917396</c:v>
                </c:pt>
                <c:pt idx="4">
                  <c:v>8.7973456496508096</c:v>
                </c:pt>
                <c:pt idx="5">
                  <c:v>8.7949824270652801</c:v>
                </c:pt>
                <c:pt idx="6">
                  <c:v>9.5723400552072508</c:v>
                </c:pt>
                <c:pt idx="7">
                  <c:v>9.6135305752930993</c:v>
                </c:pt>
                <c:pt idx="8">
                  <c:v>10.8362157898036</c:v>
                </c:pt>
                <c:pt idx="9">
                  <c:v>11.691818739851101</c:v>
                </c:pt>
                <c:pt idx="10">
                  <c:v>12.5728666911457</c:v>
                </c:pt>
                <c:pt idx="11">
                  <c:v>13.922518933417599</c:v>
                </c:pt>
                <c:pt idx="12">
                  <c:v>14.934485449582199</c:v>
                </c:pt>
                <c:pt idx="13">
                  <c:v>16.320690144311801</c:v>
                </c:pt>
                <c:pt idx="14">
                  <c:v>16.946397167404999</c:v>
                </c:pt>
                <c:pt idx="15">
                  <c:v>17.988536526715201</c:v>
                </c:pt>
                <c:pt idx="16">
                  <c:v>18.161919359405399</c:v>
                </c:pt>
                <c:pt idx="17">
                  <c:v>17.358745872937501</c:v>
                </c:pt>
                <c:pt idx="18">
                  <c:v>15.991951751420901</c:v>
                </c:pt>
                <c:pt idx="19">
                  <c:v>15.9716048832382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'0210'!$J$197:$J$216</c:f>
              <c:numCache>
                <c:formatCode>General</c:formatCode>
                <c:ptCount val="20"/>
                <c:pt idx="0">
                  <c:v>-216.01062487707</c:v>
                </c:pt>
                <c:pt idx="1">
                  <c:v>-185.94548776528401</c:v>
                </c:pt>
                <c:pt idx="2">
                  <c:v>-159.46932282671401</c:v>
                </c:pt>
                <c:pt idx="3">
                  <c:v>-137.45998782071999</c:v>
                </c:pt>
                <c:pt idx="4">
                  <c:v>-113.480919076875</c:v>
                </c:pt>
                <c:pt idx="5">
                  <c:v>-87.932526968966101</c:v>
                </c:pt>
                <c:pt idx="6">
                  <c:v>-62.776928620738602</c:v>
                </c:pt>
                <c:pt idx="7">
                  <c:v>-36.709310261933702</c:v>
                </c:pt>
                <c:pt idx="8">
                  <c:v>-11.619626024992</c:v>
                </c:pt>
                <c:pt idx="9">
                  <c:v>12.605361237112501</c:v>
                </c:pt>
                <c:pt idx="10">
                  <c:v>38.1434673035968</c:v>
                </c:pt>
                <c:pt idx="11">
                  <c:v>62.451666707237102</c:v>
                </c:pt>
                <c:pt idx="12">
                  <c:v>87.596926299542801</c:v>
                </c:pt>
                <c:pt idx="13">
                  <c:v>112.122249571715</c:v>
                </c:pt>
                <c:pt idx="14">
                  <c:v>136.874319723019</c:v>
                </c:pt>
                <c:pt idx="15">
                  <c:v>161.43650521446801</c:v>
                </c:pt>
                <c:pt idx="16">
                  <c:v>186.309925166965</c:v>
                </c:pt>
                <c:pt idx="17">
                  <c:v>211.25297463262899</c:v>
                </c:pt>
                <c:pt idx="18">
                  <c:v>236.297137183655</c:v>
                </c:pt>
                <c:pt idx="19">
                  <c:v>287.94511190513401</c:v>
                </c:pt>
              </c:numCache>
            </c:numRef>
          </c:xVal>
          <c:yVal>
            <c:numRef>
              <c:f>'0210'!$D$197:$D$216</c:f>
              <c:numCache>
                <c:formatCode>General</c:formatCode>
                <c:ptCount val="20"/>
                <c:pt idx="0">
                  <c:v>6.2670843145781898</c:v>
                </c:pt>
                <c:pt idx="1">
                  <c:v>6.7204058803631499</c:v>
                </c:pt>
                <c:pt idx="2">
                  <c:v>6.4291839244707996</c:v>
                </c:pt>
                <c:pt idx="3">
                  <c:v>6.9814442587791996</c:v>
                </c:pt>
                <c:pt idx="4">
                  <c:v>7.7695004083518002</c:v>
                </c:pt>
                <c:pt idx="5">
                  <c:v>7.8433950328740298</c:v>
                </c:pt>
                <c:pt idx="6">
                  <c:v>9.0557627126553406</c:v>
                </c:pt>
                <c:pt idx="7">
                  <c:v>9.5267535611784204</c:v>
                </c:pt>
                <c:pt idx="8">
                  <c:v>10.9026128391837</c:v>
                </c:pt>
                <c:pt idx="9">
                  <c:v>11.916130246811701</c:v>
                </c:pt>
                <c:pt idx="10">
                  <c:v>12.9511497812387</c:v>
                </c:pt>
                <c:pt idx="11">
                  <c:v>14.077724753608701</c:v>
                </c:pt>
                <c:pt idx="12">
                  <c:v>14.6145317504195</c:v>
                </c:pt>
                <c:pt idx="13">
                  <c:v>16.0673568394071</c:v>
                </c:pt>
                <c:pt idx="14">
                  <c:v>16.531213740781599</c:v>
                </c:pt>
                <c:pt idx="15">
                  <c:v>17.400666405414199</c:v>
                </c:pt>
                <c:pt idx="16">
                  <c:v>17.8705070968178</c:v>
                </c:pt>
                <c:pt idx="17">
                  <c:v>17.482371278835</c:v>
                </c:pt>
                <c:pt idx="18">
                  <c:v>16.727493807344199</c:v>
                </c:pt>
                <c:pt idx="19">
                  <c:v>15.4053439541564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728576"/>
        <c:axId val="222730112"/>
      </c:scatterChart>
      <c:valAx>
        <c:axId val="222728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2730112"/>
        <c:crosses val="autoZero"/>
        <c:crossBetween val="midCat"/>
      </c:valAx>
      <c:valAx>
        <c:axId val="222730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2728576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FHA Jumbo 12+ 2017-2018</c:v>
          </c:tx>
          <c:xVal>
            <c:numRef>
              <c:f>'0210'!$J$223:$J$241</c:f>
              <c:numCache>
                <c:formatCode>General</c:formatCode>
                <c:ptCount val="19"/>
                <c:pt idx="0">
                  <c:v>-184.626509821757</c:v>
                </c:pt>
                <c:pt idx="1">
                  <c:v>-158.48216319135801</c:v>
                </c:pt>
                <c:pt idx="2">
                  <c:v>-136.144883294045</c:v>
                </c:pt>
                <c:pt idx="3">
                  <c:v>-111.028796305569</c:v>
                </c:pt>
                <c:pt idx="4">
                  <c:v>-86.594241809595999</c:v>
                </c:pt>
                <c:pt idx="5">
                  <c:v>-61.787014404556899</c:v>
                </c:pt>
                <c:pt idx="6">
                  <c:v>-37.391650704345203</c:v>
                </c:pt>
                <c:pt idx="7">
                  <c:v>-12.4071768885651</c:v>
                </c:pt>
                <c:pt idx="8">
                  <c:v>11.934703936256801</c:v>
                </c:pt>
                <c:pt idx="9">
                  <c:v>36.830859476950003</c:v>
                </c:pt>
                <c:pt idx="10">
                  <c:v>61.339821000555297</c:v>
                </c:pt>
                <c:pt idx="11">
                  <c:v>86.577476407756507</c:v>
                </c:pt>
                <c:pt idx="12">
                  <c:v>111.15081911214401</c:v>
                </c:pt>
                <c:pt idx="13">
                  <c:v>136.227843398868</c:v>
                </c:pt>
                <c:pt idx="14">
                  <c:v>160.73140141682299</c:v>
                </c:pt>
                <c:pt idx="15">
                  <c:v>185.85569647376201</c:v>
                </c:pt>
                <c:pt idx="16">
                  <c:v>209.91953825549501</c:v>
                </c:pt>
                <c:pt idx="17">
                  <c:v>235.47671571615501</c:v>
                </c:pt>
                <c:pt idx="18">
                  <c:v>286.78330172615199</c:v>
                </c:pt>
              </c:numCache>
            </c:numRef>
          </c:xVal>
          <c:yVal>
            <c:numRef>
              <c:f>'0210'!$B$223:$B$241</c:f>
              <c:numCache>
                <c:formatCode>General</c:formatCode>
                <c:ptCount val="19"/>
                <c:pt idx="0">
                  <c:v>2.0651091180335999</c:v>
                </c:pt>
                <c:pt idx="1">
                  <c:v>3.8999327741257601</c:v>
                </c:pt>
                <c:pt idx="2">
                  <c:v>6.1237827366762598</c:v>
                </c:pt>
                <c:pt idx="3">
                  <c:v>8.1602306746232998</c:v>
                </c:pt>
                <c:pt idx="4">
                  <c:v>9.0740480892790991</c:v>
                </c:pt>
                <c:pt idx="5">
                  <c:v>10.940389697738199</c:v>
                </c:pt>
                <c:pt idx="6">
                  <c:v>13.4418356783069</c:v>
                </c:pt>
                <c:pt idx="7">
                  <c:v>16.052413638749002</c:v>
                </c:pt>
                <c:pt idx="8">
                  <c:v>20.055099759624799</c:v>
                </c:pt>
                <c:pt idx="9">
                  <c:v>23.748233492196601</c:v>
                </c:pt>
                <c:pt idx="10">
                  <c:v>24.8916087785237</c:v>
                </c:pt>
                <c:pt idx="11">
                  <c:v>25.2573943925705</c:v>
                </c:pt>
                <c:pt idx="12">
                  <c:v>26.1765946657349</c:v>
                </c:pt>
                <c:pt idx="13">
                  <c:v>26.429610893114599</c:v>
                </c:pt>
                <c:pt idx="14">
                  <c:v>30.4452049758928</c:v>
                </c:pt>
                <c:pt idx="15">
                  <c:v>28.050589915087102</c:v>
                </c:pt>
                <c:pt idx="16">
                  <c:v>28.946233609907001</c:v>
                </c:pt>
                <c:pt idx="17">
                  <c:v>26.21523207724</c:v>
                </c:pt>
                <c:pt idx="18">
                  <c:v>27.680866704538701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'0210'!$J$223:$J$241</c:f>
              <c:numCache>
                <c:formatCode>General</c:formatCode>
                <c:ptCount val="19"/>
                <c:pt idx="0">
                  <c:v>-184.626509821757</c:v>
                </c:pt>
                <c:pt idx="1">
                  <c:v>-158.48216319135801</c:v>
                </c:pt>
                <c:pt idx="2">
                  <c:v>-136.144883294045</c:v>
                </c:pt>
                <c:pt idx="3">
                  <c:v>-111.028796305569</c:v>
                </c:pt>
                <c:pt idx="4">
                  <c:v>-86.594241809595999</c:v>
                </c:pt>
                <c:pt idx="5">
                  <c:v>-61.787014404556899</c:v>
                </c:pt>
                <c:pt idx="6">
                  <c:v>-37.391650704345203</c:v>
                </c:pt>
                <c:pt idx="7">
                  <c:v>-12.4071768885651</c:v>
                </c:pt>
                <c:pt idx="8">
                  <c:v>11.934703936256801</c:v>
                </c:pt>
                <c:pt idx="9">
                  <c:v>36.830859476950003</c:v>
                </c:pt>
                <c:pt idx="10">
                  <c:v>61.339821000555297</c:v>
                </c:pt>
                <c:pt idx="11">
                  <c:v>86.577476407756507</c:v>
                </c:pt>
                <c:pt idx="12">
                  <c:v>111.15081911214401</c:v>
                </c:pt>
                <c:pt idx="13">
                  <c:v>136.227843398868</c:v>
                </c:pt>
                <c:pt idx="14">
                  <c:v>160.73140141682299</c:v>
                </c:pt>
                <c:pt idx="15">
                  <c:v>185.85569647376201</c:v>
                </c:pt>
                <c:pt idx="16">
                  <c:v>209.91953825549501</c:v>
                </c:pt>
                <c:pt idx="17">
                  <c:v>235.47671571615501</c:v>
                </c:pt>
                <c:pt idx="18">
                  <c:v>286.78330172615199</c:v>
                </c:pt>
              </c:numCache>
            </c:numRef>
          </c:xVal>
          <c:yVal>
            <c:numRef>
              <c:f>'0210'!$D$223:$D$241</c:f>
              <c:numCache>
                <c:formatCode>General</c:formatCode>
                <c:ptCount val="19"/>
                <c:pt idx="0">
                  <c:v>5.86967706069849</c:v>
                </c:pt>
                <c:pt idx="1">
                  <c:v>6.2551213380750701</c:v>
                </c:pt>
                <c:pt idx="2">
                  <c:v>6.5841232583726503</c:v>
                </c:pt>
                <c:pt idx="3">
                  <c:v>8.1233362985135198</c:v>
                </c:pt>
                <c:pt idx="4">
                  <c:v>9.6505430815507491</c:v>
                </c:pt>
                <c:pt idx="5">
                  <c:v>10.7758218213201</c:v>
                </c:pt>
                <c:pt idx="6">
                  <c:v>11.9199267552631</c:v>
                </c:pt>
                <c:pt idx="7">
                  <c:v>14.8135197823197</c:v>
                </c:pt>
                <c:pt idx="8">
                  <c:v>19.479250826525199</c:v>
                </c:pt>
                <c:pt idx="9">
                  <c:v>24.484168847445002</c:v>
                </c:pt>
                <c:pt idx="10">
                  <c:v>25.929666117840501</c:v>
                </c:pt>
                <c:pt idx="11">
                  <c:v>25.8675601176257</c:v>
                </c:pt>
                <c:pt idx="12">
                  <c:v>27.247277261896901</c:v>
                </c:pt>
                <c:pt idx="13">
                  <c:v>27.135092915052599</c:v>
                </c:pt>
                <c:pt idx="14">
                  <c:v>28.217291840784998</c:v>
                </c:pt>
                <c:pt idx="15">
                  <c:v>28.594063940565501</c:v>
                </c:pt>
                <c:pt idx="16">
                  <c:v>28.684584851669399</c:v>
                </c:pt>
                <c:pt idx="17">
                  <c:v>27.233464875031601</c:v>
                </c:pt>
                <c:pt idx="18">
                  <c:v>25.170682295863699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746880"/>
        <c:axId val="224071680"/>
      </c:scatterChart>
      <c:valAx>
        <c:axId val="222746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4071680"/>
        <c:crosses val="autoZero"/>
        <c:crossBetween val="midCat"/>
      </c:valAx>
      <c:valAx>
        <c:axId val="2240716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274688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FHA 325-417K 12+ 2017-2018</c:v>
          </c:tx>
          <c:xVal>
            <c:numRef>
              <c:f>'0210'!$J$247:$J$265</c:f>
              <c:numCache>
                <c:formatCode>General</c:formatCode>
                <c:ptCount val="19"/>
                <c:pt idx="0">
                  <c:v>-185.27245562961599</c:v>
                </c:pt>
                <c:pt idx="1">
                  <c:v>-158.505493875664</c:v>
                </c:pt>
                <c:pt idx="2">
                  <c:v>-137.11588405811099</c:v>
                </c:pt>
                <c:pt idx="3">
                  <c:v>-111.196881275721</c:v>
                </c:pt>
                <c:pt idx="4">
                  <c:v>-86.932154282666204</c:v>
                </c:pt>
                <c:pt idx="5">
                  <c:v>-61.770471450810597</c:v>
                </c:pt>
                <c:pt idx="6">
                  <c:v>-37.6040452897848</c:v>
                </c:pt>
                <c:pt idx="7">
                  <c:v>-12.4432739536211</c:v>
                </c:pt>
                <c:pt idx="8">
                  <c:v>11.780997682478199</c:v>
                </c:pt>
                <c:pt idx="9">
                  <c:v>37.072317050331002</c:v>
                </c:pt>
                <c:pt idx="10">
                  <c:v>61.815919433531903</c:v>
                </c:pt>
                <c:pt idx="11">
                  <c:v>86.769405032670704</c:v>
                </c:pt>
                <c:pt idx="12">
                  <c:v>111.563765353186</c:v>
                </c:pt>
                <c:pt idx="13">
                  <c:v>136.102149279516</c:v>
                </c:pt>
                <c:pt idx="14">
                  <c:v>160.999832425845</c:v>
                </c:pt>
                <c:pt idx="15">
                  <c:v>185.65658124701099</c:v>
                </c:pt>
                <c:pt idx="16">
                  <c:v>210.643185515504</c:v>
                </c:pt>
                <c:pt idx="17">
                  <c:v>235.48611991265199</c:v>
                </c:pt>
                <c:pt idx="18">
                  <c:v>283.87684137738398</c:v>
                </c:pt>
              </c:numCache>
            </c:numRef>
          </c:xVal>
          <c:yVal>
            <c:numRef>
              <c:f>'0210'!$B$247:$B$265</c:f>
              <c:numCache>
                <c:formatCode>General</c:formatCode>
                <c:ptCount val="19"/>
                <c:pt idx="0">
                  <c:v>6.9336773896376496</c:v>
                </c:pt>
                <c:pt idx="1">
                  <c:v>5.8843287732554899</c:v>
                </c:pt>
                <c:pt idx="2">
                  <c:v>7.19604521733228</c:v>
                </c:pt>
                <c:pt idx="3">
                  <c:v>7.90889755712052</c:v>
                </c:pt>
                <c:pt idx="4">
                  <c:v>8.7499453300705898</c:v>
                </c:pt>
                <c:pt idx="5">
                  <c:v>9.4357353185347197</c:v>
                </c:pt>
                <c:pt idx="6">
                  <c:v>11.411151368471</c:v>
                </c:pt>
                <c:pt idx="7">
                  <c:v>13.236169090080899</c:v>
                </c:pt>
                <c:pt idx="8">
                  <c:v>15.7106849417845</c:v>
                </c:pt>
                <c:pt idx="9">
                  <c:v>18.535176540443199</c:v>
                </c:pt>
                <c:pt idx="10">
                  <c:v>20.983956135558898</c:v>
                </c:pt>
                <c:pt idx="11">
                  <c:v>21.355787762179698</c:v>
                </c:pt>
                <c:pt idx="12">
                  <c:v>22.473463110335299</c:v>
                </c:pt>
                <c:pt idx="13">
                  <c:v>24.376188270899402</c:v>
                </c:pt>
                <c:pt idx="14">
                  <c:v>25.824780159304499</c:v>
                </c:pt>
                <c:pt idx="15">
                  <c:v>24.959820871517699</c:v>
                </c:pt>
                <c:pt idx="16">
                  <c:v>23.329522244479001</c:v>
                </c:pt>
                <c:pt idx="17">
                  <c:v>20.0417316972087</c:v>
                </c:pt>
                <c:pt idx="18">
                  <c:v>22.813198476717901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'0210'!$J$247:$J$265</c:f>
              <c:numCache>
                <c:formatCode>General</c:formatCode>
                <c:ptCount val="19"/>
                <c:pt idx="0">
                  <c:v>-185.27245562961599</c:v>
                </c:pt>
                <c:pt idx="1">
                  <c:v>-158.505493875664</c:v>
                </c:pt>
                <c:pt idx="2">
                  <c:v>-137.11588405811099</c:v>
                </c:pt>
                <c:pt idx="3">
                  <c:v>-111.196881275721</c:v>
                </c:pt>
                <c:pt idx="4">
                  <c:v>-86.932154282666204</c:v>
                </c:pt>
                <c:pt idx="5">
                  <c:v>-61.770471450810597</c:v>
                </c:pt>
                <c:pt idx="6">
                  <c:v>-37.6040452897848</c:v>
                </c:pt>
                <c:pt idx="7">
                  <c:v>-12.4432739536211</c:v>
                </c:pt>
                <c:pt idx="8">
                  <c:v>11.780997682478199</c:v>
                </c:pt>
                <c:pt idx="9">
                  <c:v>37.072317050331002</c:v>
                </c:pt>
                <c:pt idx="10">
                  <c:v>61.815919433531903</c:v>
                </c:pt>
                <c:pt idx="11">
                  <c:v>86.769405032670704</c:v>
                </c:pt>
                <c:pt idx="12">
                  <c:v>111.563765353186</c:v>
                </c:pt>
                <c:pt idx="13">
                  <c:v>136.102149279516</c:v>
                </c:pt>
                <c:pt idx="14">
                  <c:v>160.999832425845</c:v>
                </c:pt>
                <c:pt idx="15">
                  <c:v>185.65658124701099</c:v>
                </c:pt>
                <c:pt idx="16">
                  <c:v>210.643185515504</c:v>
                </c:pt>
                <c:pt idx="17">
                  <c:v>235.48611991265199</c:v>
                </c:pt>
                <c:pt idx="18">
                  <c:v>283.87684137738398</c:v>
                </c:pt>
              </c:numCache>
            </c:numRef>
          </c:xVal>
          <c:yVal>
            <c:numRef>
              <c:f>'0210'!$D$247:$D$265</c:f>
              <c:numCache>
                <c:formatCode>General</c:formatCode>
                <c:ptCount val="19"/>
                <c:pt idx="0">
                  <c:v>5.9798029482550996</c:v>
                </c:pt>
                <c:pt idx="1">
                  <c:v>5.9897284032803402</c:v>
                </c:pt>
                <c:pt idx="2">
                  <c:v>5.9897300255495498</c:v>
                </c:pt>
                <c:pt idx="3">
                  <c:v>7.3550629651150397</c:v>
                </c:pt>
                <c:pt idx="4">
                  <c:v>8.3205905590093696</c:v>
                </c:pt>
                <c:pt idx="5">
                  <c:v>9.2419121588566107</c:v>
                </c:pt>
                <c:pt idx="6">
                  <c:v>9.8890808143288407</c:v>
                </c:pt>
                <c:pt idx="7">
                  <c:v>11.3276539209426</c:v>
                </c:pt>
                <c:pt idx="8">
                  <c:v>14.208603119729</c:v>
                </c:pt>
                <c:pt idx="9">
                  <c:v>17.632118430303699</c:v>
                </c:pt>
                <c:pt idx="10">
                  <c:v>19.887860262449401</c:v>
                </c:pt>
                <c:pt idx="11">
                  <c:v>20.087826147057299</c:v>
                </c:pt>
                <c:pt idx="12">
                  <c:v>23.214306802086099</c:v>
                </c:pt>
                <c:pt idx="13">
                  <c:v>24.279028369246401</c:v>
                </c:pt>
                <c:pt idx="14">
                  <c:v>26.2606985897241</c:v>
                </c:pt>
                <c:pt idx="15">
                  <c:v>27.057107750322</c:v>
                </c:pt>
                <c:pt idx="16">
                  <c:v>27.018766858850999</c:v>
                </c:pt>
                <c:pt idx="17">
                  <c:v>25.9476148232438</c:v>
                </c:pt>
                <c:pt idx="18">
                  <c:v>24.476952509941501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086656"/>
        <c:axId val="224092544"/>
      </c:scatterChart>
      <c:valAx>
        <c:axId val="224086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4092544"/>
        <c:crosses val="autoZero"/>
        <c:crossBetween val="midCat"/>
      </c:valAx>
      <c:valAx>
        <c:axId val="2240925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4086656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FHA 225-325K 12+ 2017-2018</c:v>
          </c:tx>
          <c:xVal>
            <c:numRef>
              <c:f>'0210'!$J$271:$J$289</c:f>
              <c:numCache>
                <c:formatCode>General</c:formatCode>
                <c:ptCount val="19"/>
                <c:pt idx="0">
                  <c:v>-185.50077718519401</c:v>
                </c:pt>
                <c:pt idx="1">
                  <c:v>-158.51288413634899</c:v>
                </c:pt>
                <c:pt idx="2">
                  <c:v>-137.05276729817399</c:v>
                </c:pt>
                <c:pt idx="3">
                  <c:v>-111.189441824445</c:v>
                </c:pt>
                <c:pt idx="4">
                  <c:v>-86.8915317001305</c:v>
                </c:pt>
                <c:pt idx="5">
                  <c:v>-61.723274859659703</c:v>
                </c:pt>
                <c:pt idx="6">
                  <c:v>-37.538932537517702</c:v>
                </c:pt>
                <c:pt idx="7">
                  <c:v>-12.3178875033373</c:v>
                </c:pt>
                <c:pt idx="8">
                  <c:v>11.942662925705299</c:v>
                </c:pt>
                <c:pt idx="9">
                  <c:v>37.181403835181101</c:v>
                </c:pt>
                <c:pt idx="10">
                  <c:v>61.850680260384102</c:v>
                </c:pt>
                <c:pt idx="11">
                  <c:v>86.899682626849597</c:v>
                </c:pt>
                <c:pt idx="12">
                  <c:v>111.682702437844</c:v>
                </c:pt>
                <c:pt idx="13">
                  <c:v>136.34657677645799</c:v>
                </c:pt>
                <c:pt idx="14">
                  <c:v>161.06783409585799</c:v>
                </c:pt>
                <c:pt idx="15">
                  <c:v>185.787500976204</c:v>
                </c:pt>
                <c:pt idx="16">
                  <c:v>210.75041777551399</c:v>
                </c:pt>
                <c:pt idx="17">
                  <c:v>235.59357322345599</c:v>
                </c:pt>
                <c:pt idx="18">
                  <c:v>281.76099645937501</c:v>
                </c:pt>
              </c:numCache>
            </c:numRef>
          </c:xVal>
          <c:yVal>
            <c:numRef>
              <c:f>'0210'!$B$271:$B$289</c:f>
              <c:numCache>
                <c:formatCode>General</c:formatCode>
                <c:ptCount val="19"/>
                <c:pt idx="0">
                  <c:v>4.2825293151935</c:v>
                </c:pt>
                <c:pt idx="1">
                  <c:v>5.5716031430912096</c:v>
                </c:pt>
                <c:pt idx="2">
                  <c:v>7.1186004517191899</c:v>
                </c:pt>
                <c:pt idx="3">
                  <c:v>8.3092362639040704</c:v>
                </c:pt>
                <c:pt idx="4">
                  <c:v>8.5629858864975805</c:v>
                </c:pt>
                <c:pt idx="5">
                  <c:v>8.9426672324932195</c:v>
                </c:pt>
                <c:pt idx="6">
                  <c:v>9.9786636038531498</c:v>
                </c:pt>
                <c:pt idx="7">
                  <c:v>11.247120881686801</c:v>
                </c:pt>
                <c:pt idx="8">
                  <c:v>13.354533418090201</c:v>
                </c:pt>
                <c:pt idx="9">
                  <c:v>15.4745231389078</c:v>
                </c:pt>
                <c:pt idx="10">
                  <c:v>17.851047417248399</c:v>
                </c:pt>
                <c:pt idx="11">
                  <c:v>19.2103071308475</c:v>
                </c:pt>
                <c:pt idx="12">
                  <c:v>20.416128383416201</c:v>
                </c:pt>
                <c:pt idx="13">
                  <c:v>22.016695608546801</c:v>
                </c:pt>
                <c:pt idx="14">
                  <c:v>23.086516841738</c:v>
                </c:pt>
                <c:pt idx="15">
                  <c:v>23.4551895867592</c:v>
                </c:pt>
                <c:pt idx="16">
                  <c:v>23.850499962518999</c:v>
                </c:pt>
                <c:pt idx="17">
                  <c:v>20.639902237041099</c:v>
                </c:pt>
                <c:pt idx="18">
                  <c:v>21.264023875529801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'0210'!$J$271:$J$289</c:f>
              <c:numCache>
                <c:formatCode>General</c:formatCode>
                <c:ptCount val="19"/>
                <c:pt idx="0">
                  <c:v>-185.50077718519401</c:v>
                </c:pt>
                <c:pt idx="1">
                  <c:v>-158.51288413634899</c:v>
                </c:pt>
                <c:pt idx="2">
                  <c:v>-137.05276729817399</c:v>
                </c:pt>
                <c:pt idx="3">
                  <c:v>-111.189441824445</c:v>
                </c:pt>
                <c:pt idx="4">
                  <c:v>-86.8915317001305</c:v>
                </c:pt>
                <c:pt idx="5">
                  <c:v>-61.723274859659703</c:v>
                </c:pt>
                <c:pt idx="6">
                  <c:v>-37.538932537517702</c:v>
                </c:pt>
                <c:pt idx="7">
                  <c:v>-12.3178875033373</c:v>
                </c:pt>
                <c:pt idx="8">
                  <c:v>11.942662925705299</c:v>
                </c:pt>
                <c:pt idx="9">
                  <c:v>37.181403835181101</c:v>
                </c:pt>
                <c:pt idx="10">
                  <c:v>61.850680260384102</c:v>
                </c:pt>
                <c:pt idx="11">
                  <c:v>86.899682626849597</c:v>
                </c:pt>
                <c:pt idx="12">
                  <c:v>111.682702437844</c:v>
                </c:pt>
                <c:pt idx="13">
                  <c:v>136.34657677645799</c:v>
                </c:pt>
                <c:pt idx="14">
                  <c:v>161.06783409585799</c:v>
                </c:pt>
                <c:pt idx="15">
                  <c:v>185.787500976204</c:v>
                </c:pt>
                <c:pt idx="16">
                  <c:v>210.75041777551399</c:v>
                </c:pt>
                <c:pt idx="17">
                  <c:v>235.59357322345599</c:v>
                </c:pt>
                <c:pt idx="18">
                  <c:v>281.76099645937501</c:v>
                </c:pt>
              </c:numCache>
            </c:numRef>
          </c:xVal>
          <c:yVal>
            <c:numRef>
              <c:f>'0210'!$D$271:$D$289</c:f>
              <c:numCache>
                <c:formatCode>General</c:formatCode>
                <c:ptCount val="19"/>
                <c:pt idx="0">
                  <c:v>6.1058186745538503</c:v>
                </c:pt>
                <c:pt idx="1">
                  <c:v>5.8845068573095798</c:v>
                </c:pt>
                <c:pt idx="2">
                  <c:v>5.9637889291033499</c:v>
                </c:pt>
                <c:pt idx="3">
                  <c:v>7.1676905890884202</c:v>
                </c:pt>
                <c:pt idx="4">
                  <c:v>8.2492991110360201</c:v>
                </c:pt>
                <c:pt idx="5">
                  <c:v>9.1612552090485</c:v>
                </c:pt>
                <c:pt idx="6">
                  <c:v>9.7527560501938204</c:v>
                </c:pt>
                <c:pt idx="7">
                  <c:v>10.7878129730962</c:v>
                </c:pt>
                <c:pt idx="8">
                  <c:v>13.094048671796401</c:v>
                </c:pt>
                <c:pt idx="9">
                  <c:v>15.7176923227901</c:v>
                </c:pt>
                <c:pt idx="10">
                  <c:v>17.8239476515256</c:v>
                </c:pt>
                <c:pt idx="11">
                  <c:v>18.549604152378102</c:v>
                </c:pt>
                <c:pt idx="12">
                  <c:v>20.642889129312898</c:v>
                </c:pt>
                <c:pt idx="13">
                  <c:v>21.7566748472358</c:v>
                </c:pt>
                <c:pt idx="14">
                  <c:v>22.901126971731099</c:v>
                </c:pt>
                <c:pt idx="15">
                  <c:v>23.595113006032001</c:v>
                </c:pt>
                <c:pt idx="16">
                  <c:v>23.254102388984901</c:v>
                </c:pt>
                <c:pt idx="17">
                  <c:v>22.6878857659391</c:v>
                </c:pt>
                <c:pt idx="18">
                  <c:v>20.811383898935599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125312"/>
        <c:axId val="224126848"/>
      </c:scatterChart>
      <c:valAx>
        <c:axId val="224125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4126848"/>
        <c:crosses val="autoZero"/>
        <c:crossBetween val="midCat"/>
      </c:valAx>
      <c:valAx>
        <c:axId val="224126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4125312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FHA 175-225K 12+ 2017-2018</c:v>
          </c:tx>
          <c:xVal>
            <c:numRef>
              <c:f>'0210'!$J$295:$J$313</c:f>
              <c:numCache>
                <c:formatCode>General</c:formatCode>
                <c:ptCount val="19"/>
                <c:pt idx="0">
                  <c:v>-186.120521090468</c:v>
                </c:pt>
                <c:pt idx="1">
                  <c:v>-159.09368656711001</c:v>
                </c:pt>
                <c:pt idx="2">
                  <c:v>-137.11553969990999</c:v>
                </c:pt>
                <c:pt idx="3">
                  <c:v>-111.269120109097</c:v>
                </c:pt>
                <c:pt idx="4">
                  <c:v>-86.873637796022095</c:v>
                </c:pt>
                <c:pt idx="5">
                  <c:v>-61.7080042446132</c:v>
                </c:pt>
                <c:pt idx="6">
                  <c:v>-37.432964581317599</c:v>
                </c:pt>
                <c:pt idx="7">
                  <c:v>-12.221218507297699</c:v>
                </c:pt>
                <c:pt idx="8">
                  <c:v>12.116303758199701</c:v>
                </c:pt>
                <c:pt idx="9">
                  <c:v>37.313867961948603</c:v>
                </c:pt>
                <c:pt idx="10">
                  <c:v>61.952831641094299</c:v>
                </c:pt>
                <c:pt idx="11">
                  <c:v>87.054997803199797</c:v>
                </c:pt>
                <c:pt idx="12">
                  <c:v>111.848971606495</c:v>
                </c:pt>
                <c:pt idx="13">
                  <c:v>136.621653580415</c:v>
                </c:pt>
                <c:pt idx="14">
                  <c:v>161.25211175922499</c:v>
                </c:pt>
                <c:pt idx="15">
                  <c:v>185.881193719262</c:v>
                </c:pt>
                <c:pt idx="16">
                  <c:v>210.93384901362001</c:v>
                </c:pt>
                <c:pt idx="17">
                  <c:v>235.97615747555</c:v>
                </c:pt>
                <c:pt idx="18">
                  <c:v>282.83068736971398</c:v>
                </c:pt>
              </c:numCache>
            </c:numRef>
          </c:xVal>
          <c:yVal>
            <c:numRef>
              <c:f>'0210'!$B$295:$B$313</c:f>
              <c:numCache>
                <c:formatCode>General</c:formatCode>
                <c:ptCount val="19"/>
                <c:pt idx="0">
                  <c:v>6.4614667642911101</c:v>
                </c:pt>
                <c:pt idx="1">
                  <c:v>6.65673600956905</c:v>
                </c:pt>
                <c:pt idx="2">
                  <c:v>7.2205597836617699</c:v>
                </c:pt>
                <c:pt idx="3">
                  <c:v>7.9813125682440003</c:v>
                </c:pt>
                <c:pt idx="4">
                  <c:v>8.0745817774421393</c:v>
                </c:pt>
                <c:pt idx="5">
                  <c:v>8.8693462307546191</c:v>
                </c:pt>
                <c:pt idx="6">
                  <c:v>9.5249781485222904</c:v>
                </c:pt>
                <c:pt idx="7">
                  <c:v>10.531170574226101</c:v>
                </c:pt>
                <c:pt idx="8">
                  <c:v>11.8076488448162</c:v>
                </c:pt>
                <c:pt idx="9">
                  <c:v>13.5676592522112</c:v>
                </c:pt>
                <c:pt idx="10">
                  <c:v>15.613951231353299</c:v>
                </c:pt>
                <c:pt idx="11">
                  <c:v>17.052838397604202</c:v>
                </c:pt>
                <c:pt idx="12">
                  <c:v>18.4587495926306</c:v>
                </c:pt>
                <c:pt idx="13">
                  <c:v>19.8182338080377</c:v>
                </c:pt>
                <c:pt idx="14">
                  <c:v>21.0601164412519</c:v>
                </c:pt>
                <c:pt idx="15">
                  <c:v>21.5499833229293</c:v>
                </c:pt>
                <c:pt idx="16">
                  <c:v>20.673773978109601</c:v>
                </c:pt>
                <c:pt idx="17">
                  <c:v>19.3452638882782</c:v>
                </c:pt>
                <c:pt idx="18">
                  <c:v>19.1271038334175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'0210'!$J$295:$J$313</c:f>
              <c:numCache>
                <c:formatCode>General</c:formatCode>
                <c:ptCount val="19"/>
                <c:pt idx="0">
                  <c:v>-186.120521090468</c:v>
                </c:pt>
                <c:pt idx="1">
                  <c:v>-159.09368656711001</c:v>
                </c:pt>
                <c:pt idx="2">
                  <c:v>-137.11553969990999</c:v>
                </c:pt>
                <c:pt idx="3">
                  <c:v>-111.269120109097</c:v>
                </c:pt>
                <c:pt idx="4">
                  <c:v>-86.873637796022095</c:v>
                </c:pt>
                <c:pt idx="5">
                  <c:v>-61.7080042446132</c:v>
                </c:pt>
                <c:pt idx="6">
                  <c:v>-37.432964581317599</c:v>
                </c:pt>
                <c:pt idx="7">
                  <c:v>-12.221218507297699</c:v>
                </c:pt>
                <c:pt idx="8">
                  <c:v>12.116303758199701</c:v>
                </c:pt>
                <c:pt idx="9">
                  <c:v>37.313867961948603</c:v>
                </c:pt>
                <c:pt idx="10">
                  <c:v>61.952831641094299</c:v>
                </c:pt>
                <c:pt idx="11">
                  <c:v>87.054997803199797</c:v>
                </c:pt>
                <c:pt idx="12">
                  <c:v>111.848971606495</c:v>
                </c:pt>
                <c:pt idx="13">
                  <c:v>136.621653580415</c:v>
                </c:pt>
                <c:pt idx="14">
                  <c:v>161.25211175922499</c:v>
                </c:pt>
                <c:pt idx="15">
                  <c:v>185.881193719262</c:v>
                </c:pt>
                <c:pt idx="16">
                  <c:v>210.93384901362001</c:v>
                </c:pt>
                <c:pt idx="17">
                  <c:v>235.97615747555</c:v>
                </c:pt>
                <c:pt idx="18">
                  <c:v>282.83068736971398</c:v>
                </c:pt>
              </c:numCache>
            </c:numRef>
          </c:xVal>
          <c:yVal>
            <c:numRef>
              <c:f>'0210'!$D$295:$D$313</c:f>
              <c:numCache>
                <c:formatCode>General</c:formatCode>
                <c:ptCount val="19"/>
                <c:pt idx="0">
                  <c:v>5.96911286716003</c:v>
                </c:pt>
                <c:pt idx="1">
                  <c:v>5.88715206832922</c:v>
                </c:pt>
                <c:pt idx="2">
                  <c:v>5.9865724502728597</c:v>
                </c:pt>
                <c:pt idx="3">
                  <c:v>6.9191234788959202</c:v>
                </c:pt>
                <c:pt idx="4">
                  <c:v>7.91179899399825</c:v>
                </c:pt>
                <c:pt idx="5">
                  <c:v>8.9564763585388096</c:v>
                </c:pt>
                <c:pt idx="6">
                  <c:v>9.5520964727495095</c:v>
                </c:pt>
                <c:pt idx="7">
                  <c:v>10.404234642433201</c:v>
                </c:pt>
                <c:pt idx="8">
                  <c:v>12.046916679881701</c:v>
                </c:pt>
                <c:pt idx="9">
                  <c:v>13.978342636250501</c:v>
                </c:pt>
                <c:pt idx="10">
                  <c:v>15.823820871674901</c:v>
                </c:pt>
                <c:pt idx="11">
                  <c:v>16.833279911595699</c:v>
                </c:pt>
                <c:pt idx="12">
                  <c:v>18.167865717148</c:v>
                </c:pt>
                <c:pt idx="13">
                  <c:v>19.368312847140899</c:v>
                </c:pt>
                <c:pt idx="14">
                  <c:v>20.172863877230199</c:v>
                </c:pt>
                <c:pt idx="15">
                  <c:v>20.9052062712348</c:v>
                </c:pt>
                <c:pt idx="16">
                  <c:v>20.456959390177001</c:v>
                </c:pt>
                <c:pt idx="17">
                  <c:v>19.956321889238101</c:v>
                </c:pt>
                <c:pt idx="18">
                  <c:v>18.163044671766901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65920"/>
        <c:axId val="225267712"/>
      </c:scatterChart>
      <c:valAx>
        <c:axId val="225265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5267712"/>
        <c:crosses val="autoZero"/>
        <c:crossBetween val="midCat"/>
      </c:valAx>
      <c:valAx>
        <c:axId val="2252677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526592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FHA 175K 12+ 2017-2018</c:v>
          </c:tx>
          <c:xVal>
            <c:numRef>
              <c:f>'0210'!$J$320:$J$338</c:f>
              <c:numCache>
                <c:formatCode>General</c:formatCode>
                <c:ptCount val="19"/>
                <c:pt idx="0">
                  <c:v>-185.94669776623999</c:v>
                </c:pt>
                <c:pt idx="1">
                  <c:v>-159.40525450605</c:v>
                </c:pt>
                <c:pt idx="2">
                  <c:v>-137.20641980643899</c:v>
                </c:pt>
                <c:pt idx="3">
                  <c:v>-111.371214942297</c:v>
                </c:pt>
                <c:pt idx="4">
                  <c:v>-86.8850892853781</c:v>
                </c:pt>
                <c:pt idx="5">
                  <c:v>-61.708616746620699</c:v>
                </c:pt>
                <c:pt idx="6">
                  <c:v>-37.375433173520499</c:v>
                </c:pt>
                <c:pt idx="7">
                  <c:v>-12.1468668569995</c:v>
                </c:pt>
                <c:pt idx="8">
                  <c:v>12.2292728467768</c:v>
                </c:pt>
                <c:pt idx="9">
                  <c:v>37.437453146117598</c:v>
                </c:pt>
                <c:pt idx="10">
                  <c:v>62.033344383037701</c:v>
                </c:pt>
                <c:pt idx="11">
                  <c:v>87.194326014597706</c:v>
                </c:pt>
                <c:pt idx="12">
                  <c:v>111.954912711734</c:v>
                </c:pt>
                <c:pt idx="13">
                  <c:v>136.78335584956301</c:v>
                </c:pt>
                <c:pt idx="14">
                  <c:v>161.337190272188</c:v>
                </c:pt>
                <c:pt idx="15">
                  <c:v>185.98141590679299</c:v>
                </c:pt>
                <c:pt idx="16">
                  <c:v>210.91943320437699</c:v>
                </c:pt>
                <c:pt idx="17">
                  <c:v>236.22511855220699</c:v>
                </c:pt>
                <c:pt idx="18">
                  <c:v>284.28794928363197</c:v>
                </c:pt>
              </c:numCache>
            </c:numRef>
          </c:xVal>
          <c:yVal>
            <c:numRef>
              <c:f>'0210'!$B$320:$B$338</c:f>
              <c:numCache>
                <c:formatCode>General</c:formatCode>
                <c:ptCount val="19"/>
                <c:pt idx="0">
                  <c:v>3.8885085155469601</c:v>
                </c:pt>
                <c:pt idx="1">
                  <c:v>6.07338549978682</c:v>
                </c:pt>
                <c:pt idx="2">
                  <c:v>7.6738386034049997</c:v>
                </c:pt>
                <c:pt idx="3">
                  <c:v>7.7578550789039697</c:v>
                </c:pt>
                <c:pt idx="4">
                  <c:v>8.0661964017470993</c:v>
                </c:pt>
                <c:pt idx="5">
                  <c:v>8.9686402430246392</c:v>
                </c:pt>
                <c:pt idx="6">
                  <c:v>9.2284347675079896</c:v>
                </c:pt>
                <c:pt idx="7">
                  <c:v>9.92559965689812</c:v>
                </c:pt>
                <c:pt idx="8">
                  <c:v>10.873413163992501</c:v>
                </c:pt>
                <c:pt idx="9">
                  <c:v>12.500665843306701</c:v>
                </c:pt>
                <c:pt idx="10">
                  <c:v>14.2249865748499</c:v>
                </c:pt>
                <c:pt idx="11">
                  <c:v>15.323613262481199</c:v>
                </c:pt>
                <c:pt idx="12">
                  <c:v>16.7221442535165</c:v>
                </c:pt>
                <c:pt idx="13">
                  <c:v>17.700217460196001</c:v>
                </c:pt>
                <c:pt idx="14">
                  <c:v>19.072912636759501</c:v>
                </c:pt>
                <c:pt idx="15">
                  <c:v>19.664263439897098</c:v>
                </c:pt>
                <c:pt idx="16">
                  <c:v>19.501487103958102</c:v>
                </c:pt>
                <c:pt idx="17">
                  <c:v>18.587568555881099</c:v>
                </c:pt>
                <c:pt idx="18">
                  <c:v>18.563018021753098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'0210'!$J$320:$J$338</c:f>
              <c:numCache>
                <c:formatCode>General</c:formatCode>
                <c:ptCount val="19"/>
                <c:pt idx="0">
                  <c:v>-185.94669776623999</c:v>
                </c:pt>
                <c:pt idx="1">
                  <c:v>-159.40525450605</c:v>
                </c:pt>
                <c:pt idx="2">
                  <c:v>-137.20641980643899</c:v>
                </c:pt>
                <c:pt idx="3">
                  <c:v>-111.371214942297</c:v>
                </c:pt>
                <c:pt idx="4">
                  <c:v>-86.8850892853781</c:v>
                </c:pt>
                <c:pt idx="5">
                  <c:v>-61.708616746620699</c:v>
                </c:pt>
                <c:pt idx="6">
                  <c:v>-37.375433173520499</c:v>
                </c:pt>
                <c:pt idx="7">
                  <c:v>-12.1468668569995</c:v>
                </c:pt>
                <c:pt idx="8">
                  <c:v>12.2292728467768</c:v>
                </c:pt>
                <c:pt idx="9">
                  <c:v>37.437453146117598</c:v>
                </c:pt>
                <c:pt idx="10">
                  <c:v>62.033344383037701</c:v>
                </c:pt>
                <c:pt idx="11">
                  <c:v>87.194326014597706</c:v>
                </c:pt>
                <c:pt idx="12">
                  <c:v>111.954912711734</c:v>
                </c:pt>
                <c:pt idx="13">
                  <c:v>136.78335584956301</c:v>
                </c:pt>
                <c:pt idx="14">
                  <c:v>161.337190272188</c:v>
                </c:pt>
                <c:pt idx="15">
                  <c:v>185.98141590679299</c:v>
                </c:pt>
                <c:pt idx="16">
                  <c:v>210.91943320437699</c:v>
                </c:pt>
                <c:pt idx="17">
                  <c:v>236.22511855220699</c:v>
                </c:pt>
                <c:pt idx="18">
                  <c:v>284.28794928363197</c:v>
                </c:pt>
              </c:numCache>
            </c:numRef>
          </c:xVal>
          <c:yVal>
            <c:numRef>
              <c:f>'0210'!$D$320:$D$338</c:f>
              <c:numCache>
                <c:formatCode>General</c:formatCode>
                <c:ptCount val="19"/>
                <c:pt idx="0">
                  <c:v>6.0101337071648198</c:v>
                </c:pt>
                <c:pt idx="1">
                  <c:v>6.0064332307506598</c:v>
                </c:pt>
                <c:pt idx="2">
                  <c:v>6.14779473964622</c:v>
                </c:pt>
                <c:pt idx="3">
                  <c:v>6.7820935615814104</c:v>
                </c:pt>
                <c:pt idx="4">
                  <c:v>7.6220716768763204</c:v>
                </c:pt>
                <c:pt idx="5">
                  <c:v>8.7122636715928898</c:v>
                </c:pt>
                <c:pt idx="6">
                  <c:v>9.2217305004809909</c:v>
                </c:pt>
                <c:pt idx="7">
                  <c:v>9.9960708691085998</c:v>
                </c:pt>
                <c:pt idx="8">
                  <c:v>10.997025158702501</c:v>
                </c:pt>
                <c:pt idx="9">
                  <c:v>12.5398670116794</c:v>
                </c:pt>
                <c:pt idx="10">
                  <c:v>14.1596948427316</c:v>
                </c:pt>
                <c:pt idx="11">
                  <c:v>15.164634688330899</c:v>
                </c:pt>
                <c:pt idx="12">
                  <c:v>16.163965105797701</c:v>
                </c:pt>
                <c:pt idx="13">
                  <c:v>17.637865517862998</c:v>
                </c:pt>
                <c:pt idx="14">
                  <c:v>18.560620680830802</c:v>
                </c:pt>
                <c:pt idx="15">
                  <c:v>19.257650569732</c:v>
                </c:pt>
                <c:pt idx="16">
                  <c:v>19.021979956034102</c:v>
                </c:pt>
                <c:pt idx="17">
                  <c:v>18.5839598512196</c:v>
                </c:pt>
                <c:pt idx="18">
                  <c:v>17.247286948115999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296768"/>
        <c:axId val="225298304"/>
      </c:scatterChart>
      <c:valAx>
        <c:axId val="225296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5298304"/>
        <c:crosses val="autoZero"/>
        <c:crossBetween val="midCat"/>
      </c:valAx>
      <c:valAx>
        <c:axId val="225298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5296768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FHA HLB 12+ 2017-2018</c:v>
          </c:tx>
          <c:xVal>
            <c:numRef>
              <c:f>'0210'!$J$344:$J$362</c:f>
              <c:numCache>
                <c:formatCode>General</c:formatCode>
                <c:ptCount val="19"/>
                <c:pt idx="0">
                  <c:v>-185.95031086413101</c:v>
                </c:pt>
                <c:pt idx="1">
                  <c:v>-159.63648215280401</c:v>
                </c:pt>
                <c:pt idx="2">
                  <c:v>-137.16369850929701</c:v>
                </c:pt>
                <c:pt idx="3">
                  <c:v>-111.52308523795899</c:v>
                </c:pt>
                <c:pt idx="4">
                  <c:v>-86.928980918077102</c:v>
                </c:pt>
                <c:pt idx="5">
                  <c:v>-61.766779687125201</c:v>
                </c:pt>
                <c:pt idx="6">
                  <c:v>-37.327770033567099</c:v>
                </c:pt>
                <c:pt idx="7">
                  <c:v>-12.0889028821686</c:v>
                </c:pt>
                <c:pt idx="8">
                  <c:v>12.327481367111201</c:v>
                </c:pt>
                <c:pt idx="9">
                  <c:v>37.517809573879397</c:v>
                </c:pt>
                <c:pt idx="10">
                  <c:v>62.100995046360403</c:v>
                </c:pt>
                <c:pt idx="11">
                  <c:v>87.273271091756399</c:v>
                </c:pt>
                <c:pt idx="12">
                  <c:v>112.030548286773</c:v>
                </c:pt>
                <c:pt idx="13">
                  <c:v>136.878582344146</c:v>
                </c:pt>
                <c:pt idx="14">
                  <c:v>161.49068790376899</c:v>
                </c:pt>
                <c:pt idx="15">
                  <c:v>186.23424077074</c:v>
                </c:pt>
                <c:pt idx="16">
                  <c:v>211.23583504225999</c:v>
                </c:pt>
                <c:pt idx="17">
                  <c:v>236.11808412116301</c:v>
                </c:pt>
                <c:pt idx="18">
                  <c:v>285.97482311684701</c:v>
                </c:pt>
              </c:numCache>
            </c:numRef>
          </c:xVal>
          <c:yVal>
            <c:numRef>
              <c:f>'0210'!$B$344:$B$362</c:f>
              <c:numCache>
                <c:formatCode>General</c:formatCode>
                <c:ptCount val="19"/>
                <c:pt idx="0">
                  <c:v>6.0025175789639604</c:v>
                </c:pt>
                <c:pt idx="1">
                  <c:v>6.4349115052817103</c:v>
                </c:pt>
                <c:pt idx="2">
                  <c:v>7.7785911532028704</c:v>
                </c:pt>
                <c:pt idx="3">
                  <c:v>8.02220302747914</c:v>
                </c:pt>
                <c:pt idx="4">
                  <c:v>7.6456070045631002</c:v>
                </c:pt>
                <c:pt idx="5">
                  <c:v>8.3782799234837508</c:v>
                </c:pt>
                <c:pt idx="6">
                  <c:v>8.6992786006321001</c:v>
                </c:pt>
                <c:pt idx="7">
                  <c:v>9.5378477288065202</c:v>
                </c:pt>
                <c:pt idx="8">
                  <c:v>10.192936922926499</c:v>
                </c:pt>
                <c:pt idx="9">
                  <c:v>11.395547713069</c:v>
                </c:pt>
                <c:pt idx="10">
                  <c:v>12.5974871156448</c:v>
                </c:pt>
                <c:pt idx="11">
                  <c:v>13.7210359901354</c:v>
                </c:pt>
                <c:pt idx="12">
                  <c:v>14.827490424034799</c:v>
                </c:pt>
                <c:pt idx="13">
                  <c:v>15.9117312378901</c:v>
                </c:pt>
                <c:pt idx="14">
                  <c:v>16.937246120009799</c:v>
                </c:pt>
                <c:pt idx="15">
                  <c:v>17.8192781891976</c:v>
                </c:pt>
                <c:pt idx="16">
                  <c:v>16.941037903792299</c:v>
                </c:pt>
                <c:pt idx="17">
                  <c:v>16.603960994066401</c:v>
                </c:pt>
                <c:pt idx="18">
                  <c:v>17.189732070886699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'0210'!$J$344:$J$362</c:f>
              <c:numCache>
                <c:formatCode>General</c:formatCode>
                <c:ptCount val="19"/>
                <c:pt idx="0">
                  <c:v>-185.95031086413101</c:v>
                </c:pt>
                <c:pt idx="1">
                  <c:v>-159.63648215280401</c:v>
                </c:pt>
                <c:pt idx="2">
                  <c:v>-137.16369850929701</c:v>
                </c:pt>
                <c:pt idx="3">
                  <c:v>-111.52308523795899</c:v>
                </c:pt>
                <c:pt idx="4">
                  <c:v>-86.928980918077102</c:v>
                </c:pt>
                <c:pt idx="5">
                  <c:v>-61.766779687125201</c:v>
                </c:pt>
                <c:pt idx="6">
                  <c:v>-37.327770033567099</c:v>
                </c:pt>
                <c:pt idx="7">
                  <c:v>-12.0889028821686</c:v>
                </c:pt>
                <c:pt idx="8">
                  <c:v>12.327481367111201</c:v>
                </c:pt>
                <c:pt idx="9">
                  <c:v>37.517809573879397</c:v>
                </c:pt>
                <c:pt idx="10">
                  <c:v>62.100995046360403</c:v>
                </c:pt>
                <c:pt idx="11">
                  <c:v>87.273271091756399</c:v>
                </c:pt>
                <c:pt idx="12">
                  <c:v>112.030548286773</c:v>
                </c:pt>
                <c:pt idx="13">
                  <c:v>136.878582344146</c:v>
                </c:pt>
                <c:pt idx="14">
                  <c:v>161.49068790376899</c:v>
                </c:pt>
                <c:pt idx="15">
                  <c:v>186.23424077074</c:v>
                </c:pt>
                <c:pt idx="16">
                  <c:v>211.23583504225999</c:v>
                </c:pt>
                <c:pt idx="17">
                  <c:v>236.11808412116301</c:v>
                </c:pt>
                <c:pt idx="18">
                  <c:v>285.97482311684701</c:v>
                </c:pt>
              </c:numCache>
            </c:numRef>
          </c:xVal>
          <c:yVal>
            <c:numRef>
              <c:f>'0210'!$D$344:$D$362</c:f>
              <c:numCache>
                <c:formatCode>General</c:formatCode>
                <c:ptCount val="19"/>
                <c:pt idx="0">
                  <c:v>6.2724785947393098</c:v>
                </c:pt>
                <c:pt idx="1">
                  <c:v>6.0995377640420196</c:v>
                </c:pt>
                <c:pt idx="2">
                  <c:v>6.1924122101756396</c:v>
                </c:pt>
                <c:pt idx="3">
                  <c:v>6.7231118492933</c:v>
                </c:pt>
                <c:pt idx="4">
                  <c:v>7.4323571220921796</c:v>
                </c:pt>
                <c:pt idx="5">
                  <c:v>8.4884509058816295</c:v>
                </c:pt>
                <c:pt idx="6">
                  <c:v>8.9640231458135702</c:v>
                </c:pt>
                <c:pt idx="7">
                  <c:v>9.7297461517748207</c:v>
                </c:pt>
                <c:pt idx="8">
                  <c:v>10.297093317808599</c:v>
                </c:pt>
                <c:pt idx="9">
                  <c:v>11.616935021123901</c:v>
                </c:pt>
                <c:pt idx="10">
                  <c:v>12.853798074272699</c:v>
                </c:pt>
                <c:pt idx="11">
                  <c:v>13.769447657429</c:v>
                </c:pt>
                <c:pt idx="12">
                  <c:v>14.671806897229599</c:v>
                </c:pt>
                <c:pt idx="13">
                  <c:v>15.704325951555001</c:v>
                </c:pt>
                <c:pt idx="14">
                  <c:v>16.854168342927601</c:v>
                </c:pt>
                <c:pt idx="15">
                  <c:v>17.396467598016699</c:v>
                </c:pt>
                <c:pt idx="16">
                  <c:v>17.4148286395234</c:v>
                </c:pt>
                <c:pt idx="17">
                  <c:v>17.0315032951119</c:v>
                </c:pt>
                <c:pt idx="18">
                  <c:v>16.1072169047426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310976"/>
        <c:axId val="225325056"/>
      </c:scatterChart>
      <c:valAx>
        <c:axId val="225310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5325056"/>
        <c:crosses val="autoZero"/>
        <c:crossBetween val="midCat"/>
      </c:valAx>
      <c:valAx>
        <c:axId val="225325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5310976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FHA MLB 12+ 2017-2018</c:v>
          </c:tx>
          <c:xVal>
            <c:numRef>
              <c:f>'0210'!$J$369:$J$387</c:f>
              <c:numCache>
                <c:formatCode>General</c:formatCode>
                <c:ptCount val="19"/>
                <c:pt idx="0">
                  <c:v>-186.858411658958</c:v>
                </c:pt>
                <c:pt idx="1">
                  <c:v>-159.75408547993999</c:v>
                </c:pt>
                <c:pt idx="2">
                  <c:v>-137.192384994588</c:v>
                </c:pt>
                <c:pt idx="3">
                  <c:v>-111.703708435812</c:v>
                </c:pt>
                <c:pt idx="4">
                  <c:v>-86.990685488698304</c:v>
                </c:pt>
                <c:pt idx="5">
                  <c:v>-61.852350781304303</c:v>
                </c:pt>
                <c:pt idx="6">
                  <c:v>-37.312570829670904</c:v>
                </c:pt>
                <c:pt idx="7">
                  <c:v>-12.0088784531033</c:v>
                </c:pt>
                <c:pt idx="8">
                  <c:v>12.437006232487899</c:v>
                </c:pt>
                <c:pt idx="9">
                  <c:v>37.589266576880803</c:v>
                </c:pt>
                <c:pt idx="10">
                  <c:v>62.215602332748603</c:v>
                </c:pt>
                <c:pt idx="11">
                  <c:v>87.341689185076405</c:v>
                </c:pt>
                <c:pt idx="12">
                  <c:v>112.09152061831701</c:v>
                </c:pt>
                <c:pt idx="13">
                  <c:v>137.01656235871801</c:v>
                </c:pt>
                <c:pt idx="14">
                  <c:v>161.57729308203901</c:v>
                </c:pt>
                <c:pt idx="15">
                  <c:v>186.460000714394</c:v>
                </c:pt>
                <c:pt idx="16">
                  <c:v>211.443366206836</c:v>
                </c:pt>
                <c:pt idx="17">
                  <c:v>236.229545383691</c:v>
                </c:pt>
                <c:pt idx="18">
                  <c:v>288.48411392265803</c:v>
                </c:pt>
              </c:numCache>
            </c:numRef>
          </c:xVal>
          <c:yVal>
            <c:numRef>
              <c:f>'0210'!$B$369:$B$387</c:f>
              <c:numCache>
                <c:formatCode>General</c:formatCode>
                <c:ptCount val="19"/>
                <c:pt idx="0">
                  <c:v>6.3331125295405304</c:v>
                </c:pt>
                <c:pt idx="1">
                  <c:v>7.7721059991100798</c:v>
                </c:pt>
                <c:pt idx="2">
                  <c:v>7.2703363019796798</c:v>
                </c:pt>
                <c:pt idx="3">
                  <c:v>7.0177495044610101</c:v>
                </c:pt>
                <c:pt idx="4">
                  <c:v>7.3316905237614396</c:v>
                </c:pt>
                <c:pt idx="5">
                  <c:v>8.0137905413754709</c:v>
                </c:pt>
                <c:pt idx="6">
                  <c:v>8.0952262671703696</c:v>
                </c:pt>
                <c:pt idx="7">
                  <c:v>8.8323025109730509</c:v>
                </c:pt>
                <c:pt idx="8">
                  <c:v>8.9596718485689895</c:v>
                </c:pt>
                <c:pt idx="9">
                  <c:v>9.9566463529834</c:v>
                </c:pt>
                <c:pt idx="10">
                  <c:v>10.8854656456345</c:v>
                </c:pt>
                <c:pt idx="11">
                  <c:v>11.511718597462</c:v>
                </c:pt>
                <c:pt idx="12">
                  <c:v>12.686486112587099</c:v>
                </c:pt>
                <c:pt idx="13">
                  <c:v>13.187466947549201</c:v>
                </c:pt>
                <c:pt idx="14">
                  <c:v>14.287355593831499</c:v>
                </c:pt>
                <c:pt idx="15">
                  <c:v>14.8242493508024</c:v>
                </c:pt>
                <c:pt idx="16">
                  <c:v>14.412242040301701</c:v>
                </c:pt>
                <c:pt idx="17">
                  <c:v>14.187336107865599</c:v>
                </c:pt>
                <c:pt idx="18">
                  <c:v>14.6877298300276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'0210'!$J$369:$J$387</c:f>
              <c:numCache>
                <c:formatCode>General</c:formatCode>
                <c:ptCount val="19"/>
                <c:pt idx="0">
                  <c:v>-186.858411658958</c:v>
                </c:pt>
                <c:pt idx="1">
                  <c:v>-159.75408547993999</c:v>
                </c:pt>
                <c:pt idx="2">
                  <c:v>-137.192384994588</c:v>
                </c:pt>
                <c:pt idx="3">
                  <c:v>-111.703708435812</c:v>
                </c:pt>
                <c:pt idx="4">
                  <c:v>-86.990685488698304</c:v>
                </c:pt>
                <c:pt idx="5">
                  <c:v>-61.852350781304303</c:v>
                </c:pt>
                <c:pt idx="6">
                  <c:v>-37.312570829670904</c:v>
                </c:pt>
                <c:pt idx="7">
                  <c:v>-12.0088784531033</c:v>
                </c:pt>
                <c:pt idx="8">
                  <c:v>12.437006232487899</c:v>
                </c:pt>
                <c:pt idx="9">
                  <c:v>37.589266576880803</c:v>
                </c:pt>
                <c:pt idx="10">
                  <c:v>62.215602332748603</c:v>
                </c:pt>
                <c:pt idx="11">
                  <c:v>87.341689185076405</c:v>
                </c:pt>
                <c:pt idx="12">
                  <c:v>112.09152061831701</c:v>
                </c:pt>
                <c:pt idx="13">
                  <c:v>137.01656235871801</c:v>
                </c:pt>
                <c:pt idx="14">
                  <c:v>161.57729308203901</c:v>
                </c:pt>
                <c:pt idx="15">
                  <c:v>186.460000714394</c:v>
                </c:pt>
                <c:pt idx="16">
                  <c:v>211.443366206836</c:v>
                </c:pt>
                <c:pt idx="17">
                  <c:v>236.229545383691</c:v>
                </c:pt>
                <c:pt idx="18">
                  <c:v>288.48411392265803</c:v>
                </c:pt>
              </c:numCache>
            </c:numRef>
          </c:xVal>
          <c:yVal>
            <c:numRef>
              <c:f>'0210'!$D$369:$D$387</c:f>
              <c:numCache>
                <c:formatCode>General</c:formatCode>
                <c:ptCount val="19"/>
                <c:pt idx="0">
                  <c:v>6.0726008622374401</c:v>
                </c:pt>
                <c:pt idx="1">
                  <c:v>5.8993915440994904</c:v>
                </c:pt>
                <c:pt idx="2">
                  <c:v>5.8990740826734704</c:v>
                </c:pt>
                <c:pt idx="3">
                  <c:v>6.2740112312778296</c:v>
                </c:pt>
                <c:pt idx="4">
                  <c:v>6.7607916016496796</c:v>
                </c:pt>
                <c:pt idx="5">
                  <c:v>7.6906711422102303</c:v>
                </c:pt>
                <c:pt idx="6">
                  <c:v>8.0986534864605204</c:v>
                </c:pt>
                <c:pt idx="7">
                  <c:v>8.78398576672509</c:v>
                </c:pt>
                <c:pt idx="8">
                  <c:v>9.1248986559827099</c:v>
                </c:pt>
                <c:pt idx="9">
                  <c:v>9.8866353984571305</c:v>
                </c:pt>
                <c:pt idx="10">
                  <c:v>10.8217798623033</c:v>
                </c:pt>
                <c:pt idx="11">
                  <c:v>11.7009842788088</c:v>
                </c:pt>
                <c:pt idx="12">
                  <c:v>12.4940569280676</c:v>
                </c:pt>
                <c:pt idx="13">
                  <c:v>12.8479403637825</c:v>
                </c:pt>
                <c:pt idx="14">
                  <c:v>13.851745175015299</c:v>
                </c:pt>
                <c:pt idx="15">
                  <c:v>14.568878793641501</c:v>
                </c:pt>
                <c:pt idx="16">
                  <c:v>14.8151688321504</c:v>
                </c:pt>
                <c:pt idx="17">
                  <c:v>14.900789291418301</c:v>
                </c:pt>
                <c:pt idx="18">
                  <c:v>14.238298138047901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423360"/>
        <c:axId val="225424896"/>
      </c:scatterChart>
      <c:valAx>
        <c:axId val="225423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5424896"/>
        <c:crosses val="autoZero"/>
        <c:crossBetween val="midCat"/>
      </c:valAx>
      <c:valAx>
        <c:axId val="225424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542336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FHA LLB 12+ 2017-2018</c:v>
          </c:tx>
          <c:xVal>
            <c:numRef>
              <c:f>'0210'!$J$391:$J$408</c:f>
              <c:numCache>
                <c:formatCode>General</c:formatCode>
                <c:ptCount val="18"/>
                <c:pt idx="0">
                  <c:v>-160.01454585056899</c:v>
                </c:pt>
                <c:pt idx="1">
                  <c:v>-137.148133820917</c:v>
                </c:pt>
                <c:pt idx="2">
                  <c:v>-111.795182969197</c:v>
                </c:pt>
                <c:pt idx="3">
                  <c:v>-86.939818871418495</c:v>
                </c:pt>
                <c:pt idx="4">
                  <c:v>-61.886937824200402</c:v>
                </c:pt>
                <c:pt idx="5">
                  <c:v>-37.266057072070502</c:v>
                </c:pt>
                <c:pt idx="6">
                  <c:v>-11.9767821612723</c:v>
                </c:pt>
                <c:pt idx="7">
                  <c:v>12.516251040851699</c:v>
                </c:pt>
                <c:pt idx="8">
                  <c:v>37.599099509678197</c:v>
                </c:pt>
                <c:pt idx="9">
                  <c:v>62.376336502905502</c:v>
                </c:pt>
                <c:pt idx="10">
                  <c:v>87.439107426512294</c:v>
                </c:pt>
                <c:pt idx="11">
                  <c:v>112.17778577783901</c:v>
                </c:pt>
                <c:pt idx="12">
                  <c:v>137.12930227348301</c:v>
                </c:pt>
                <c:pt idx="13">
                  <c:v>161.716599293781</c:v>
                </c:pt>
                <c:pt idx="14">
                  <c:v>186.65604774275599</c:v>
                </c:pt>
                <c:pt idx="15">
                  <c:v>211.61957645787101</c:v>
                </c:pt>
                <c:pt idx="16">
                  <c:v>236.41267696341799</c:v>
                </c:pt>
                <c:pt idx="17">
                  <c:v>293.20423058730898</c:v>
                </c:pt>
              </c:numCache>
            </c:numRef>
          </c:xVal>
          <c:yVal>
            <c:numRef>
              <c:f>'0210'!$B$391:$B$408</c:f>
              <c:numCache>
                <c:formatCode>General</c:formatCode>
                <c:ptCount val="18"/>
                <c:pt idx="0">
                  <c:v>7.4759994097275699</c:v>
                </c:pt>
                <c:pt idx="1">
                  <c:v>6.4247836087829997</c:v>
                </c:pt>
                <c:pt idx="2">
                  <c:v>7.3695103126266996</c:v>
                </c:pt>
                <c:pt idx="3">
                  <c:v>6.3058293118443496</c:v>
                </c:pt>
                <c:pt idx="4">
                  <c:v>7.1208219924534797</c:v>
                </c:pt>
                <c:pt idx="5">
                  <c:v>7.1280868395476098</c:v>
                </c:pt>
                <c:pt idx="6">
                  <c:v>7.5001329472585399</c:v>
                </c:pt>
                <c:pt idx="7">
                  <c:v>7.9513824068077597</c:v>
                </c:pt>
                <c:pt idx="8">
                  <c:v>8.4029940807879502</c:v>
                </c:pt>
                <c:pt idx="9">
                  <c:v>8.9749589120445901</c:v>
                </c:pt>
                <c:pt idx="10">
                  <c:v>9.6028012197072599</c:v>
                </c:pt>
                <c:pt idx="11">
                  <c:v>10.2595492956799</c:v>
                </c:pt>
                <c:pt idx="12">
                  <c:v>10.8661005922329</c:v>
                </c:pt>
                <c:pt idx="13">
                  <c:v>11.6063752986515</c:v>
                </c:pt>
                <c:pt idx="14">
                  <c:v>12.0247890755843</c:v>
                </c:pt>
                <c:pt idx="15">
                  <c:v>12.3994908955039</c:v>
                </c:pt>
                <c:pt idx="16">
                  <c:v>12.2106035848524</c:v>
                </c:pt>
                <c:pt idx="17">
                  <c:v>12.028326027128299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'0210'!$J$391:$J$408</c:f>
              <c:numCache>
                <c:formatCode>General</c:formatCode>
                <c:ptCount val="18"/>
                <c:pt idx="0">
                  <c:v>-160.01454585056899</c:v>
                </c:pt>
                <c:pt idx="1">
                  <c:v>-137.148133820917</c:v>
                </c:pt>
                <c:pt idx="2">
                  <c:v>-111.795182969197</c:v>
                </c:pt>
                <c:pt idx="3">
                  <c:v>-86.939818871418495</c:v>
                </c:pt>
                <c:pt idx="4">
                  <c:v>-61.886937824200402</c:v>
                </c:pt>
                <c:pt idx="5">
                  <c:v>-37.266057072070502</c:v>
                </c:pt>
                <c:pt idx="6">
                  <c:v>-11.9767821612723</c:v>
                </c:pt>
                <c:pt idx="7">
                  <c:v>12.516251040851699</c:v>
                </c:pt>
                <c:pt idx="8">
                  <c:v>37.599099509678197</c:v>
                </c:pt>
                <c:pt idx="9">
                  <c:v>62.376336502905502</c:v>
                </c:pt>
                <c:pt idx="10">
                  <c:v>87.439107426512294</c:v>
                </c:pt>
                <c:pt idx="11">
                  <c:v>112.17778577783901</c:v>
                </c:pt>
                <c:pt idx="12">
                  <c:v>137.12930227348301</c:v>
                </c:pt>
                <c:pt idx="13">
                  <c:v>161.716599293781</c:v>
                </c:pt>
                <c:pt idx="14">
                  <c:v>186.65604774275599</c:v>
                </c:pt>
                <c:pt idx="15">
                  <c:v>211.61957645787101</c:v>
                </c:pt>
                <c:pt idx="16">
                  <c:v>236.41267696341799</c:v>
                </c:pt>
                <c:pt idx="17">
                  <c:v>293.20423058730898</c:v>
                </c:pt>
              </c:numCache>
            </c:numRef>
          </c:xVal>
          <c:yVal>
            <c:numRef>
              <c:f>'0210'!$D$391:$D$408</c:f>
              <c:numCache>
                <c:formatCode>General</c:formatCode>
                <c:ptCount val="18"/>
                <c:pt idx="0">
                  <c:v>5.8433096222941199</c:v>
                </c:pt>
                <c:pt idx="1">
                  <c:v>5.8203698571920999</c:v>
                </c:pt>
                <c:pt idx="2">
                  <c:v>5.9443201883664001</c:v>
                </c:pt>
                <c:pt idx="3">
                  <c:v>6.2058613503548798</c:v>
                </c:pt>
                <c:pt idx="4">
                  <c:v>6.9546211801898004</c:v>
                </c:pt>
                <c:pt idx="5">
                  <c:v>7.2399867410422996</c:v>
                </c:pt>
                <c:pt idx="6">
                  <c:v>7.8355321569987098</c:v>
                </c:pt>
                <c:pt idx="7">
                  <c:v>8.1253684957480097</c:v>
                </c:pt>
                <c:pt idx="8">
                  <c:v>8.6311504579116498</c:v>
                </c:pt>
                <c:pt idx="9">
                  <c:v>9.1709179359414694</c:v>
                </c:pt>
                <c:pt idx="10">
                  <c:v>9.9082274504612098</c:v>
                </c:pt>
                <c:pt idx="11">
                  <c:v>10.6546688954923</c:v>
                </c:pt>
                <c:pt idx="12">
                  <c:v>10.8733638459631</c:v>
                </c:pt>
                <c:pt idx="13">
                  <c:v>11.209756209146001</c:v>
                </c:pt>
                <c:pt idx="14">
                  <c:v>11.5205073193027</c:v>
                </c:pt>
                <c:pt idx="15">
                  <c:v>11.825374553190899</c:v>
                </c:pt>
                <c:pt idx="16">
                  <c:v>12.118736405875801</c:v>
                </c:pt>
                <c:pt idx="17">
                  <c:v>12.302991508942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453952"/>
        <c:axId val="225455488"/>
      </c:scatterChart>
      <c:valAx>
        <c:axId val="225453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5455488"/>
        <c:crosses val="autoZero"/>
        <c:crossBetween val="midCat"/>
      </c:valAx>
      <c:valAx>
        <c:axId val="225455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5453952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18+</c:v>
          </c:tx>
          <c:xVal>
            <c:numRef>
              <c:f>'0210'!$J$415:$J$423</c:f>
              <c:numCache>
                <c:formatCode>General</c:formatCode>
                <c:ptCount val="9"/>
                <c:pt idx="0">
                  <c:v>-215.39676160188299</c:v>
                </c:pt>
                <c:pt idx="1">
                  <c:v>-194.22556199487099</c:v>
                </c:pt>
                <c:pt idx="2">
                  <c:v>-172.81842723590501</c:v>
                </c:pt>
                <c:pt idx="3">
                  <c:v>-147.17104600437401</c:v>
                </c:pt>
                <c:pt idx="4">
                  <c:v>-122.037836887769</c:v>
                </c:pt>
                <c:pt idx="5">
                  <c:v>-98.907069114262598</c:v>
                </c:pt>
                <c:pt idx="6">
                  <c:v>-74.006479829434198</c:v>
                </c:pt>
                <c:pt idx="7">
                  <c:v>-49.692405045815001</c:v>
                </c:pt>
                <c:pt idx="8">
                  <c:v>66.086304456657899</c:v>
                </c:pt>
              </c:numCache>
            </c:numRef>
          </c:xVal>
          <c:yVal>
            <c:numRef>
              <c:f>'0210'!$B$415:$B$423</c:f>
              <c:numCache>
                <c:formatCode>General</c:formatCode>
                <c:ptCount val="9"/>
                <c:pt idx="0">
                  <c:v>6.91092676491383</c:v>
                </c:pt>
                <c:pt idx="1">
                  <c:v>6.0665045823249102</c:v>
                </c:pt>
                <c:pt idx="2">
                  <c:v>4.9906596271305004</c:v>
                </c:pt>
                <c:pt idx="3">
                  <c:v>6.9739440929261898</c:v>
                </c:pt>
                <c:pt idx="4">
                  <c:v>7.7780636562822503</c:v>
                </c:pt>
                <c:pt idx="5">
                  <c:v>8.3238092893526296</c:v>
                </c:pt>
                <c:pt idx="6">
                  <c:v>9.0404524210116293</c:v>
                </c:pt>
                <c:pt idx="7">
                  <c:v>10.0122612133085</c:v>
                </c:pt>
                <c:pt idx="8">
                  <c:v>14.927569632481999</c:v>
                </c:pt>
              </c:numCache>
            </c:numRef>
          </c:yVal>
          <c:smooth val="1"/>
        </c:ser>
        <c:ser>
          <c:idx val="1"/>
          <c:order val="1"/>
          <c:tx>
            <c:v>adj model</c:v>
          </c:tx>
          <c:xVal>
            <c:numRef>
              <c:f>'0210'!$J$415:$J$423</c:f>
              <c:numCache>
                <c:formatCode>General</c:formatCode>
                <c:ptCount val="9"/>
                <c:pt idx="0">
                  <c:v>-215.39676160188299</c:v>
                </c:pt>
                <c:pt idx="1">
                  <c:v>-194.22556199487099</c:v>
                </c:pt>
                <c:pt idx="2">
                  <c:v>-172.81842723590501</c:v>
                </c:pt>
                <c:pt idx="3">
                  <c:v>-147.17104600437401</c:v>
                </c:pt>
                <c:pt idx="4">
                  <c:v>-122.037836887769</c:v>
                </c:pt>
                <c:pt idx="5">
                  <c:v>-98.907069114262598</c:v>
                </c:pt>
                <c:pt idx="6">
                  <c:v>-74.006479829434198</c:v>
                </c:pt>
                <c:pt idx="7">
                  <c:v>-49.692405045815001</c:v>
                </c:pt>
                <c:pt idx="8">
                  <c:v>66.086304456657899</c:v>
                </c:pt>
              </c:numCache>
            </c:numRef>
          </c:xVal>
          <c:yVal>
            <c:numRef>
              <c:f>'0210'!$AO$415:$AO$423</c:f>
              <c:numCache>
                <c:formatCode>General</c:formatCode>
                <c:ptCount val="9"/>
                <c:pt idx="0">
                  <c:v>5.9863267554414517</c:v>
                </c:pt>
                <c:pt idx="1">
                  <c:v>6.3965720870547305</c:v>
                </c:pt>
                <c:pt idx="2">
                  <c:v>6.0835588791956274</c:v>
                </c:pt>
                <c:pt idx="3">
                  <c:v>6.481540227966331</c:v>
                </c:pt>
                <c:pt idx="4">
                  <c:v>7.4926367609301936</c:v>
                </c:pt>
                <c:pt idx="5">
                  <c:v>8.5451409761928545</c:v>
                </c:pt>
                <c:pt idx="6">
                  <c:v>9.2797147948355132</c:v>
                </c:pt>
                <c:pt idx="7">
                  <c:v>10.156955540780254</c:v>
                </c:pt>
                <c:pt idx="8">
                  <c:v>15.037115808819623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492992"/>
        <c:axId val="225494528"/>
      </c:scatterChart>
      <c:valAx>
        <c:axId val="225492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5494528"/>
        <c:crosses val="autoZero"/>
        <c:crossBetween val="midCat"/>
      </c:valAx>
      <c:valAx>
        <c:axId val="225494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5492992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48+</c:v>
          </c:tx>
          <c:xVal>
            <c:numRef>
              <c:f>'0210'!$J$427:$J$435</c:f>
              <c:numCache>
                <c:formatCode>General</c:formatCode>
                <c:ptCount val="9"/>
                <c:pt idx="0">
                  <c:v>-216.01062487707</c:v>
                </c:pt>
                <c:pt idx="1">
                  <c:v>-194.202820661874</c:v>
                </c:pt>
                <c:pt idx="2">
                  <c:v>-172.98242684012499</c:v>
                </c:pt>
                <c:pt idx="3">
                  <c:v>-147.645889887441</c:v>
                </c:pt>
                <c:pt idx="4">
                  <c:v>-123.04256924776099</c:v>
                </c:pt>
                <c:pt idx="5">
                  <c:v>-99.428224381336804</c:v>
                </c:pt>
                <c:pt idx="6">
                  <c:v>-73.402472213179394</c:v>
                </c:pt>
                <c:pt idx="7">
                  <c:v>-49.548551231952999</c:v>
                </c:pt>
                <c:pt idx="8">
                  <c:v>88.164029289217197</c:v>
                </c:pt>
              </c:numCache>
            </c:numRef>
          </c:xVal>
          <c:yVal>
            <c:numRef>
              <c:f>'0210'!$B$427:$B$435</c:f>
              <c:numCache>
                <c:formatCode>General</c:formatCode>
                <c:ptCount val="9"/>
                <c:pt idx="0">
                  <c:v>7.65192039053583</c:v>
                </c:pt>
                <c:pt idx="1">
                  <c:v>7.5737619825145401</c:v>
                </c:pt>
                <c:pt idx="2">
                  <c:v>5.41433492083525</c:v>
                </c:pt>
                <c:pt idx="3">
                  <c:v>7.0839996135054202</c:v>
                </c:pt>
                <c:pt idx="4">
                  <c:v>8.5712315405561998</c:v>
                </c:pt>
                <c:pt idx="5">
                  <c:v>8.8009963182391608</c:v>
                </c:pt>
                <c:pt idx="6">
                  <c:v>9.2099085397413898</c:v>
                </c:pt>
                <c:pt idx="7">
                  <c:v>9.6461650570634792</c:v>
                </c:pt>
                <c:pt idx="8">
                  <c:v>14.725872582872601</c:v>
                </c:pt>
              </c:numCache>
            </c:numRef>
          </c:yVal>
          <c:smooth val="1"/>
        </c:ser>
        <c:ser>
          <c:idx val="1"/>
          <c:order val="1"/>
          <c:tx>
            <c:v>adj model</c:v>
          </c:tx>
          <c:xVal>
            <c:numRef>
              <c:f>'0210'!$J$427:$J$435</c:f>
              <c:numCache>
                <c:formatCode>General</c:formatCode>
                <c:ptCount val="9"/>
                <c:pt idx="0">
                  <c:v>-216.01062487707</c:v>
                </c:pt>
                <c:pt idx="1">
                  <c:v>-194.202820661874</c:v>
                </c:pt>
                <c:pt idx="2">
                  <c:v>-172.98242684012499</c:v>
                </c:pt>
                <c:pt idx="3">
                  <c:v>-147.645889887441</c:v>
                </c:pt>
                <c:pt idx="4">
                  <c:v>-123.04256924776099</c:v>
                </c:pt>
                <c:pt idx="5">
                  <c:v>-99.428224381336804</c:v>
                </c:pt>
                <c:pt idx="6">
                  <c:v>-73.402472213179394</c:v>
                </c:pt>
                <c:pt idx="7">
                  <c:v>-49.548551231952999</c:v>
                </c:pt>
                <c:pt idx="8">
                  <c:v>88.164029289217197</c:v>
                </c:pt>
              </c:numCache>
            </c:numRef>
          </c:xVal>
          <c:yVal>
            <c:numRef>
              <c:f>'0210'!$AO$427:$AO$435</c:f>
              <c:numCache>
                <c:formatCode>General</c:formatCode>
                <c:ptCount val="9"/>
                <c:pt idx="0">
                  <c:v>6.26708431457822</c:v>
                </c:pt>
                <c:pt idx="1">
                  <c:v>7.0160348877826628</c:v>
                </c:pt>
                <c:pt idx="2">
                  <c:v>6.5443436724548443</c:v>
                </c:pt>
                <c:pt idx="3">
                  <c:v>7.151958765653732</c:v>
                </c:pt>
                <c:pt idx="4">
                  <c:v>8.414021230949519</c:v>
                </c:pt>
                <c:pt idx="5">
                  <c:v>8.3799362933407284</c:v>
                </c:pt>
                <c:pt idx="6">
                  <c:v>8.7512502295021832</c:v>
                </c:pt>
                <c:pt idx="7">
                  <c:v>9.2169058998475943</c:v>
                </c:pt>
                <c:pt idx="8">
                  <c:v>14.642295628396184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638080"/>
        <c:axId val="226639872"/>
      </c:scatterChart>
      <c:valAx>
        <c:axId val="226638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6639872"/>
        <c:crosses val="autoZero"/>
        <c:crossBetween val="midCat"/>
      </c:valAx>
      <c:valAx>
        <c:axId val="2266398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63808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mid media 12-120</c:v>
          </c:tx>
          <c:xVal>
            <c:numRef>
              <c:f>'0211'!$J$3:$J$16</c:f>
              <c:numCache>
                <c:formatCode>General</c:formatCode>
                <c:ptCount val="14"/>
                <c:pt idx="0">
                  <c:v>-55.129867235031398</c:v>
                </c:pt>
                <c:pt idx="1">
                  <c:v>-32.755493383077599</c:v>
                </c:pt>
                <c:pt idx="2">
                  <c:v>-8.8394359818594896</c:v>
                </c:pt>
                <c:pt idx="3">
                  <c:v>15.2441968800997</c:v>
                </c:pt>
                <c:pt idx="4">
                  <c:v>39.274795516471698</c:v>
                </c:pt>
                <c:pt idx="5">
                  <c:v>63.371685321628703</c:v>
                </c:pt>
                <c:pt idx="6">
                  <c:v>88.139842076019207</c:v>
                </c:pt>
                <c:pt idx="7">
                  <c:v>112.68968614806001</c:v>
                </c:pt>
                <c:pt idx="8">
                  <c:v>137.70134684129499</c:v>
                </c:pt>
                <c:pt idx="9">
                  <c:v>161.878907881548</c:v>
                </c:pt>
                <c:pt idx="10">
                  <c:v>186.83224973505699</c:v>
                </c:pt>
                <c:pt idx="11">
                  <c:v>211.18377782626899</c:v>
                </c:pt>
                <c:pt idx="12">
                  <c:v>236.0096242754</c:v>
                </c:pt>
                <c:pt idx="13">
                  <c:v>292.00731182955002</c:v>
                </c:pt>
              </c:numCache>
            </c:numRef>
          </c:xVal>
          <c:yVal>
            <c:numRef>
              <c:f>'0211'!$B$3:$B$16</c:f>
              <c:numCache>
                <c:formatCode>General</c:formatCode>
                <c:ptCount val="14"/>
                <c:pt idx="0">
                  <c:v>6.7013904856139597</c:v>
                </c:pt>
                <c:pt idx="1">
                  <c:v>6.2444961466461004</c:v>
                </c:pt>
                <c:pt idx="2">
                  <c:v>9.6828568434917095</c:v>
                </c:pt>
                <c:pt idx="3">
                  <c:v>11.547506074069499</c:v>
                </c:pt>
                <c:pt idx="4">
                  <c:v>16.693770071774701</c:v>
                </c:pt>
                <c:pt idx="5">
                  <c:v>19.094409226125599</c:v>
                </c:pt>
                <c:pt idx="6">
                  <c:v>20.156043600425399</c:v>
                </c:pt>
                <c:pt idx="7">
                  <c:v>21.664483386944202</c:v>
                </c:pt>
                <c:pt idx="8">
                  <c:v>23.283708951321799</c:v>
                </c:pt>
                <c:pt idx="9">
                  <c:v>24.107491530613601</c:v>
                </c:pt>
                <c:pt idx="10">
                  <c:v>24.8569022625462</c:v>
                </c:pt>
                <c:pt idx="11">
                  <c:v>25.3894372686328</c:v>
                </c:pt>
                <c:pt idx="12">
                  <c:v>24.529454693222899</c:v>
                </c:pt>
                <c:pt idx="13">
                  <c:v>19.663586022203901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'0211'!$J$3:$J$16</c:f>
              <c:numCache>
                <c:formatCode>General</c:formatCode>
                <c:ptCount val="14"/>
                <c:pt idx="0">
                  <c:v>-55.129867235031398</c:v>
                </c:pt>
                <c:pt idx="1">
                  <c:v>-32.755493383077599</c:v>
                </c:pt>
                <c:pt idx="2">
                  <c:v>-8.8394359818594896</c:v>
                </c:pt>
                <c:pt idx="3">
                  <c:v>15.2441968800997</c:v>
                </c:pt>
                <c:pt idx="4">
                  <c:v>39.274795516471698</c:v>
                </c:pt>
                <c:pt idx="5">
                  <c:v>63.371685321628703</c:v>
                </c:pt>
                <c:pt idx="6">
                  <c:v>88.139842076019207</c:v>
                </c:pt>
                <c:pt idx="7">
                  <c:v>112.68968614806001</c:v>
                </c:pt>
                <c:pt idx="8">
                  <c:v>137.70134684129499</c:v>
                </c:pt>
                <c:pt idx="9">
                  <c:v>161.878907881548</c:v>
                </c:pt>
                <c:pt idx="10">
                  <c:v>186.83224973505699</c:v>
                </c:pt>
                <c:pt idx="11">
                  <c:v>211.18377782626899</c:v>
                </c:pt>
                <c:pt idx="12">
                  <c:v>236.0096242754</c:v>
                </c:pt>
                <c:pt idx="13">
                  <c:v>292.00731182955002</c:v>
                </c:pt>
              </c:numCache>
            </c:numRef>
          </c:xVal>
          <c:yVal>
            <c:numRef>
              <c:f>'0211'!$D$3:$D$16</c:f>
              <c:numCache>
                <c:formatCode>General</c:formatCode>
                <c:ptCount val="14"/>
                <c:pt idx="0">
                  <c:v>8.2696808920356499</c:v>
                </c:pt>
                <c:pt idx="1">
                  <c:v>9.1857649216504793</c:v>
                </c:pt>
                <c:pt idx="2">
                  <c:v>8.6851800788326603</c:v>
                </c:pt>
                <c:pt idx="3">
                  <c:v>11.325605585371701</c:v>
                </c:pt>
                <c:pt idx="4">
                  <c:v>14.214060857152001</c:v>
                </c:pt>
                <c:pt idx="5">
                  <c:v>17.690839660640599</c:v>
                </c:pt>
                <c:pt idx="6">
                  <c:v>21.552858994272601</c:v>
                </c:pt>
                <c:pt idx="7">
                  <c:v>23.0443241044829</c:v>
                </c:pt>
                <c:pt idx="8">
                  <c:v>24.463145891304801</c:v>
                </c:pt>
                <c:pt idx="9">
                  <c:v>24.186449171907299</c:v>
                </c:pt>
                <c:pt idx="10">
                  <c:v>24.132061098817701</c:v>
                </c:pt>
                <c:pt idx="11">
                  <c:v>24.3753179048318</c:v>
                </c:pt>
                <c:pt idx="12">
                  <c:v>23.554347706919401</c:v>
                </c:pt>
                <c:pt idx="13">
                  <c:v>20.392840855179099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193472"/>
        <c:axId val="299195008"/>
      </c:scatterChart>
      <c:valAx>
        <c:axId val="299193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9195008"/>
        <c:crosses val="autoZero"/>
        <c:crossBetween val="midCat"/>
      </c:valAx>
      <c:valAx>
        <c:axId val="299195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9193472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mid media 12-24</c:v>
          </c:tx>
          <c:xVal>
            <c:numRef>
              <c:f>'0211'!$J$21:$J$33</c:f>
              <c:numCache>
                <c:formatCode>General</c:formatCode>
                <c:ptCount val="13"/>
                <c:pt idx="0">
                  <c:v>-29.339163985766898</c:v>
                </c:pt>
                <c:pt idx="1">
                  <c:v>-8.6589005580326894</c:v>
                </c:pt>
                <c:pt idx="2">
                  <c:v>14.4171405118969</c:v>
                </c:pt>
                <c:pt idx="3">
                  <c:v>39.387972712264997</c:v>
                </c:pt>
                <c:pt idx="4">
                  <c:v>62.293291704319898</c:v>
                </c:pt>
                <c:pt idx="5">
                  <c:v>87.598737646516298</c:v>
                </c:pt>
                <c:pt idx="6">
                  <c:v>112.479401739989</c:v>
                </c:pt>
                <c:pt idx="7">
                  <c:v>136.26619219022899</c:v>
                </c:pt>
                <c:pt idx="8">
                  <c:v>160.94650191603401</c:v>
                </c:pt>
                <c:pt idx="9">
                  <c:v>185.30586259950101</c:v>
                </c:pt>
                <c:pt idx="10">
                  <c:v>209.63198891803799</c:v>
                </c:pt>
                <c:pt idx="11">
                  <c:v>235.25039101697999</c:v>
                </c:pt>
                <c:pt idx="12">
                  <c:v>270.14112689256001</c:v>
                </c:pt>
              </c:numCache>
            </c:numRef>
          </c:xVal>
          <c:yVal>
            <c:numRef>
              <c:f>'0211'!$B$21:$B$33</c:f>
              <c:numCache>
                <c:formatCode>General</c:formatCode>
                <c:ptCount val="13"/>
                <c:pt idx="0">
                  <c:v>7.3243742694998399</c:v>
                </c:pt>
                <c:pt idx="1">
                  <c:v>10.283425437081499</c:v>
                </c:pt>
                <c:pt idx="2">
                  <c:v>12.6647850176138</c:v>
                </c:pt>
                <c:pt idx="3">
                  <c:v>20.372604085874499</c:v>
                </c:pt>
                <c:pt idx="4">
                  <c:v>24.7318050330407</c:v>
                </c:pt>
                <c:pt idx="5">
                  <c:v>25.932652657733701</c:v>
                </c:pt>
                <c:pt idx="6">
                  <c:v>26.170699075846699</c:v>
                </c:pt>
                <c:pt idx="7">
                  <c:v>26.1251154333691</c:v>
                </c:pt>
                <c:pt idx="8">
                  <c:v>26.970666361722099</c:v>
                </c:pt>
                <c:pt idx="9">
                  <c:v>27.860717086523</c:v>
                </c:pt>
                <c:pt idx="10">
                  <c:v>28.1937037268642</c:v>
                </c:pt>
                <c:pt idx="11">
                  <c:v>30.724556464335802</c:v>
                </c:pt>
                <c:pt idx="12">
                  <c:v>34.339718608265301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'0211'!$J$21:$J$33</c:f>
              <c:numCache>
                <c:formatCode>General</c:formatCode>
                <c:ptCount val="13"/>
                <c:pt idx="0">
                  <c:v>-29.339163985766898</c:v>
                </c:pt>
                <c:pt idx="1">
                  <c:v>-8.6589005580326894</c:v>
                </c:pt>
                <c:pt idx="2">
                  <c:v>14.4171405118969</c:v>
                </c:pt>
                <c:pt idx="3">
                  <c:v>39.387972712264997</c:v>
                </c:pt>
                <c:pt idx="4">
                  <c:v>62.293291704319898</c:v>
                </c:pt>
                <c:pt idx="5">
                  <c:v>87.598737646516298</c:v>
                </c:pt>
                <c:pt idx="6">
                  <c:v>112.479401739989</c:v>
                </c:pt>
                <c:pt idx="7">
                  <c:v>136.26619219022899</c:v>
                </c:pt>
                <c:pt idx="8">
                  <c:v>160.94650191603401</c:v>
                </c:pt>
                <c:pt idx="9">
                  <c:v>185.30586259950101</c:v>
                </c:pt>
                <c:pt idx="10">
                  <c:v>209.63198891803799</c:v>
                </c:pt>
                <c:pt idx="11">
                  <c:v>235.25039101697999</c:v>
                </c:pt>
                <c:pt idx="12">
                  <c:v>270.14112689256001</c:v>
                </c:pt>
              </c:numCache>
            </c:numRef>
          </c:xVal>
          <c:yVal>
            <c:numRef>
              <c:f>'0211'!$D$21:$D$33</c:f>
              <c:numCache>
                <c:formatCode>General</c:formatCode>
                <c:ptCount val="13"/>
                <c:pt idx="0">
                  <c:v>6.9069881426065498</c:v>
                </c:pt>
                <c:pt idx="1">
                  <c:v>7.6233811933176199</c:v>
                </c:pt>
                <c:pt idx="2">
                  <c:v>10.126379282074801</c:v>
                </c:pt>
                <c:pt idx="3">
                  <c:v>12.962281381943599</c:v>
                </c:pt>
                <c:pt idx="4">
                  <c:v>15.0682118001513</c:v>
                </c:pt>
                <c:pt idx="5">
                  <c:v>17.423797028892398</c:v>
                </c:pt>
                <c:pt idx="6">
                  <c:v>19.2219084255591</c:v>
                </c:pt>
                <c:pt idx="7">
                  <c:v>22.472631826637102</c:v>
                </c:pt>
                <c:pt idx="8">
                  <c:v>24.144207457443901</c:v>
                </c:pt>
                <c:pt idx="9">
                  <c:v>25.7583182406361</c:v>
                </c:pt>
                <c:pt idx="10">
                  <c:v>26.151651830682901</c:v>
                </c:pt>
                <c:pt idx="11">
                  <c:v>24.623865758941101</c:v>
                </c:pt>
                <c:pt idx="12">
                  <c:v>22.131752355971098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219968"/>
        <c:axId val="299234048"/>
      </c:scatterChart>
      <c:valAx>
        <c:axId val="299219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9234048"/>
        <c:crosses val="autoZero"/>
        <c:crossBetween val="midCat"/>
      </c:valAx>
      <c:valAx>
        <c:axId val="299234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9219968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mid media 24-48</c:v>
          </c:tx>
          <c:xVal>
            <c:numRef>
              <c:f>'0211'!$J$39:$J$52</c:f>
              <c:numCache>
                <c:formatCode>General</c:formatCode>
                <c:ptCount val="14"/>
                <c:pt idx="0">
                  <c:v>-54.445112135130699</c:v>
                </c:pt>
                <c:pt idx="1">
                  <c:v>-33.9931114876903</c:v>
                </c:pt>
                <c:pt idx="2">
                  <c:v>-9.1773233823079803</c:v>
                </c:pt>
                <c:pt idx="3">
                  <c:v>16.3033727032585</c:v>
                </c:pt>
                <c:pt idx="4">
                  <c:v>39.024198529111302</c:v>
                </c:pt>
                <c:pt idx="5">
                  <c:v>64.006986690464103</c:v>
                </c:pt>
                <c:pt idx="6">
                  <c:v>88.106766675993299</c:v>
                </c:pt>
                <c:pt idx="7">
                  <c:v>111.953716028611</c:v>
                </c:pt>
                <c:pt idx="8">
                  <c:v>137.35477705516999</c:v>
                </c:pt>
                <c:pt idx="9">
                  <c:v>161.010144471073</c:v>
                </c:pt>
                <c:pt idx="10">
                  <c:v>186.62474774767099</c:v>
                </c:pt>
                <c:pt idx="11">
                  <c:v>210.45213145666699</c:v>
                </c:pt>
                <c:pt idx="12">
                  <c:v>235.693052895937</c:v>
                </c:pt>
                <c:pt idx="13">
                  <c:v>270.06152852199699</c:v>
                </c:pt>
              </c:numCache>
            </c:numRef>
          </c:xVal>
          <c:yVal>
            <c:numRef>
              <c:f>'0211'!$B$39:$B$52</c:f>
              <c:numCache>
                <c:formatCode>General</c:formatCode>
                <c:ptCount val="14"/>
                <c:pt idx="0">
                  <c:v>7.84062837528485</c:v>
                </c:pt>
                <c:pt idx="1">
                  <c:v>5.8974699216677999</c:v>
                </c:pt>
                <c:pt idx="2">
                  <c:v>8.4734343541162307</c:v>
                </c:pt>
                <c:pt idx="3">
                  <c:v>10.057643895235501</c:v>
                </c:pt>
                <c:pt idx="4">
                  <c:v>12.2301437642476</c:v>
                </c:pt>
                <c:pt idx="5">
                  <c:v>14.413703777475</c:v>
                </c:pt>
                <c:pt idx="6">
                  <c:v>17.762963106231101</c:v>
                </c:pt>
                <c:pt idx="7">
                  <c:v>20.866459770355601</c:v>
                </c:pt>
                <c:pt idx="8">
                  <c:v>23.098834907890801</c:v>
                </c:pt>
                <c:pt idx="9">
                  <c:v>24.565036461341801</c:v>
                </c:pt>
                <c:pt idx="10">
                  <c:v>25.534956575645499</c:v>
                </c:pt>
                <c:pt idx="11">
                  <c:v>26.5235543582288</c:v>
                </c:pt>
                <c:pt idx="12">
                  <c:v>26.469129161671798</c:v>
                </c:pt>
                <c:pt idx="13">
                  <c:v>25.860020085359899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'0211'!$J$39:$J$52</c:f>
              <c:numCache>
                <c:formatCode>General</c:formatCode>
                <c:ptCount val="14"/>
                <c:pt idx="0">
                  <c:v>-54.445112135130699</c:v>
                </c:pt>
                <c:pt idx="1">
                  <c:v>-33.9931114876903</c:v>
                </c:pt>
                <c:pt idx="2">
                  <c:v>-9.1773233823079803</c:v>
                </c:pt>
                <c:pt idx="3">
                  <c:v>16.3033727032585</c:v>
                </c:pt>
                <c:pt idx="4">
                  <c:v>39.024198529111302</c:v>
                </c:pt>
                <c:pt idx="5">
                  <c:v>64.006986690464103</c:v>
                </c:pt>
                <c:pt idx="6">
                  <c:v>88.106766675993299</c:v>
                </c:pt>
                <c:pt idx="7">
                  <c:v>111.953716028611</c:v>
                </c:pt>
                <c:pt idx="8">
                  <c:v>137.35477705516999</c:v>
                </c:pt>
                <c:pt idx="9">
                  <c:v>161.010144471073</c:v>
                </c:pt>
                <c:pt idx="10">
                  <c:v>186.62474774767099</c:v>
                </c:pt>
                <c:pt idx="11">
                  <c:v>210.45213145666699</c:v>
                </c:pt>
                <c:pt idx="12">
                  <c:v>235.693052895937</c:v>
                </c:pt>
                <c:pt idx="13">
                  <c:v>270.06152852199699</c:v>
                </c:pt>
              </c:numCache>
            </c:numRef>
          </c:xVal>
          <c:yVal>
            <c:numRef>
              <c:f>'0211'!$D$39:$D$52</c:f>
              <c:numCache>
                <c:formatCode>General</c:formatCode>
                <c:ptCount val="14"/>
                <c:pt idx="0">
                  <c:v>8.9447948866380091</c:v>
                </c:pt>
                <c:pt idx="1">
                  <c:v>10.0036025044335</c:v>
                </c:pt>
                <c:pt idx="2">
                  <c:v>10.565444438781</c:v>
                </c:pt>
                <c:pt idx="3">
                  <c:v>12.9126020575717</c:v>
                </c:pt>
                <c:pt idx="4">
                  <c:v>15.8143254977936</c:v>
                </c:pt>
                <c:pt idx="5">
                  <c:v>20.280128374126399</c:v>
                </c:pt>
                <c:pt idx="6">
                  <c:v>24.754729753376001</c:v>
                </c:pt>
                <c:pt idx="7">
                  <c:v>26.355317999618801</c:v>
                </c:pt>
                <c:pt idx="8">
                  <c:v>27.488330883179</c:v>
                </c:pt>
                <c:pt idx="9">
                  <c:v>27.616778212544801</c:v>
                </c:pt>
                <c:pt idx="10">
                  <c:v>28.275459812329601</c:v>
                </c:pt>
                <c:pt idx="11">
                  <c:v>28.809822949994601</c:v>
                </c:pt>
                <c:pt idx="12">
                  <c:v>26.6055894310642</c:v>
                </c:pt>
                <c:pt idx="13">
                  <c:v>24.737468231457299</c:v>
                </c:pt>
              </c:numCache>
            </c:numRef>
          </c:yVal>
          <c:smooth val="1"/>
        </c:ser>
        <c:ser>
          <c:idx val="2"/>
          <c:order val="2"/>
          <c:tx>
            <c:v>low media 24-48</c:v>
          </c:tx>
          <c:xVal>
            <c:numRef>
              <c:f>'0210'!$J$173:$J$191</c:f>
              <c:numCache>
                <c:formatCode>General</c:formatCode>
                <c:ptCount val="19"/>
                <c:pt idx="0">
                  <c:v>-186.40718695655801</c:v>
                </c:pt>
                <c:pt idx="1">
                  <c:v>-158.476921270595</c:v>
                </c:pt>
                <c:pt idx="2">
                  <c:v>-137.332882054035</c:v>
                </c:pt>
                <c:pt idx="3">
                  <c:v>-111.69729944165501</c:v>
                </c:pt>
                <c:pt idx="4">
                  <c:v>-86.741726799765601</c:v>
                </c:pt>
                <c:pt idx="5">
                  <c:v>-61.536981286594703</c:v>
                </c:pt>
                <c:pt idx="6">
                  <c:v>-37.206060707447101</c:v>
                </c:pt>
                <c:pt idx="7">
                  <c:v>-12.313866449829399</c:v>
                </c:pt>
                <c:pt idx="8">
                  <c:v>12.2090102317343</c:v>
                </c:pt>
                <c:pt idx="9">
                  <c:v>37.134579078886702</c:v>
                </c:pt>
                <c:pt idx="10">
                  <c:v>61.826987442078</c:v>
                </c:pt>
                <c:pt idx="11">
                  <c:v>86.744718187957801</c:v>
                </c:pt>
                <c:pt idx="12">
                  <c:v>111.556753408102</c:v>
                </c:pt>
                <c:pt idx="13">
                  <c:v>136.550412084334</c:v>
                </c:pt>
                <c:pt idx="14">
                  <c:v>161.20424871846299</c:v>
                </c:pt>
                <c:pt idx="15">
                  <c:v>185.38146180685999</c:v>
                </c:pt>
                <c:pt idx="16">
                  <c:v>210.54509585901999</c:v>
                </c:pt>
                <c:pt idx="17">
                  <c:v>234.01185047454399</c:v>
                </c:pt>
                <c:pt idx="18">
                  <c:v>269.94036147114701</c:v>
                </c:pt>
              </c:numCache>
            </c:numRef>
          </c:xVal>
          <c:yVal>
            <c:numRef>
              <c:f>'0210'!$B$173:$B$191</c:f>
              <c:numCache>
                <c:formatCode>General</c:formatCode>
                <c:ptCount val="19"/>
                <c:pt idx="0">
                  <c:v>4.2473930024008002</c:v>
                </c:pt>
                <c:pt idx="1">
                  <c:v>5.1885853262326798</c:v>
                </c:pt>
                <c:pt idx="2">
                  <c:v>7.0400343120234403</c:v>
                </c:pt>
                <c:pt idx="3">
                  <c:v>7.5956335789441001</c:v>
                </c:pt>
                <c:pt idx="4">
                  <c:v>8.6132532373085091</c:v>
                </c:pt>
                <c:pt idx="5">
                  <c:v>9.93395362915407</c:v>
                </c:pt>
                <c:pt idx="6">
                  <c:v>11.704370804440799</c:v>
                </c:pt>
                <c:pt idx="7">
                  <c:v>13.020971670020201</c:v>
                </c:pt>
                <c:pt idx="8">
                  <c:v>14.6056120622669</c:v>
                </c:pt>
                <c:pt idx="9">
                  <c:v>16.021383012706</c:v>
                </c:pt>
                <c:pt idx="10">
                  <c:v>17.143235783852599</c:v>
                </c:pt>
                <c:pt idx="11">
                  <c:v>17.779725776512901</c:v>
                </c:pt>
                <c:pt idx="12">
                  <c:v>18.306611539393799</c:v>
                </c:pt>
                <c:pt idx="13">
                  <c:v>19.753061397583298</c:v>
                </c:pt>
                <c:pt idx="14">
                  <c:v>20.358691750303201</c:v>
                </c:pt>
                <c:pt idx="15">
                  <c:v>20.684663889341898</c:v>
                </c:pt>
                <c:pt idx="16">
                  <c:v>20.176392564655799</c:v>
                </c:pt>
                <c:pt idx="17">
                  <c:v>19.994748126752501</c:v>
                </c:pt>
                <c:pt idx="18">
                  <c:v>18.846076038909398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255680"/>
        <c:axId val="299257216"/>
      </c:scatterChart>
      <c:valAx>
        <c:axId val="299255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9257216"/>
        <c:crosses val="autoZero"/>
        <c:crossBetween val="midCat"/>
      </c:valAx>
      <c:valAx>
        <c:axId val="299257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925568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mid media 48+</c:v>
          </c:tx>
          <c:xVal>
            <c:numRef>
              <c:f>'0211'!$J$57:$J$68</c:f>
              <c:numCache>
                <c:formatCode>General</c:formatCode>
                <c:ptCount val="12"/>
                <c:pt idx="0">
                  <c:v>-8.6712563276792007</c:v>
                </c:pt>
                <c:pt idx="1">
                  <c:v>16.6107286420911</c:v>
                </c:pt>
                <c:pt idx="2">
                  <c:v>40.760331155154901</c:v>
                </c:pt>
                <c:pt idx="3">
                  <c:v>65.296152421077494</c:v>
                </c:pt>
                <c:pt idx="4">
                  <c:v>89.158890056551897</c:v>
                </c:pt>
                <c:pt idx="5">
                  <c:v>113.991322098189</c:v>
                </c:pt>
                <c:pt idx="6">
                  <c:v>138.425715126049</c:v>
                </c:pt>
                <c:pt idx="7">
                  <c:v>162.35442821483301</c:v>
                </c:pt>
                <c:pt idx="8">
                  <c:v>187.020066934216</c:v>
                </c:pt>
                <c:pt idx="9">
                  <c:v>211.37867584048701</c:v>
                </c:pt>
                <c:pt idx="10">
                  <c:v>236.06202813300101</c:v>
                </c:pt>
                <c:pt idx="11">
                  <c:v>293.14058178044701</c:v>
                </c:pt>
              </c:numCache>
            </c:numRef>
          </c:xVal>
          <c:yVal>
            <c:numRef>
              <c:f>'0211'!$B$57:$B$68</c:f>
              <c:numCache>
                <c:formatCode>General</c:formatCode>
                <c:ptCount val="12"/>
                <c:pt idx="0">
                  <c:v>13.0888416441449</c:v>
                </c:pt>
                <c:pt idx="1">
                  <c:v>10.647137018533099</c:v>
                </c:pt>
                <c:pt idx="2">
                  <c:v>12.0837514694436</c:v>
                </c:pt>
                <c:pt idx="3">
                  <c:v>14.739022299978499</c:v>
                </c:pt>
                <c:pt idx="4">
                  <c:v>17.382134494125999</c:v>
                </c:pt>
                <c:pt idx="5">
                  <c:v>19.258823854489101</c:v>
                </c:pt>
                <c:pt idx="6">
                  <c:v>22.447302018647498</c:v>
                </c:pt>
                <c:pt idx="7">
                  <c:v>23.473926539346099</c:v>
                </c:pt>
                <c:pt idx="8">
                  <c:v>24.413633872996499</c:v>
                </c:pt>
                <c:pt idx="9">
                  <c:v>25.0665200753321</c:v>
                </c:pt>
                <c:pt idx="10">
                  <c:v>24.1646310429633</c:v>
                </c:pt>
                <c:pt idx="11">
                  <c:v>19.2603353548085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'0211'!$J$57:$J$68</c:f>
              <c:numCache>
                <c:formatCode>General</c:formatCode>
                <c:ptCount val="12"/>
                <c:pt idx="0">
                  <c:v>-8.6712563276792007</c:v>
                </c:pt>
                <c:pt idx="1">
                  <c:v>16.6107286420911</c:v>
                </c:pt>
                <c:pt idx="2">
                  <c:v>40.760331155154901</c:v>
                </c:pt>
                <c:pt idx="3">
                  <c:v>65.296152421077494</c:v>
                </c:pt>
                <c:pt idx="4">
                  <c:v>89.158890056551897</c:v>
                </c:pt>
                <c:pt idx="5">
                  <c:v>113.991322098189</c:v>
                </c:pt>
                <c:pt idx="6">
                  <c:v>138.425715126049</c:v>
                </c:pt>
                <c:pt idx="7">
                  <c:v>162.35442821483301</c:v>
                </c:pt>
                <c:pt idx="8">
                  <c:v>187.020066934216</c:v>
                </c:pt>
                <c:pt idx="9">
                  <c:v>211.37867584048701</c:v>
                </c:pt>
                <c:pt idx="10">
                  <c:v>236.06202813300101</c:v>
                </c:pt>
                <c:pt idx="11">
                  <c:v>293.14058178044701</c:v>
                </c:pt>
              </c:numCache>
            </c:numRef>
          </c:xVal>
          <c:yVal>
            <c:numRef>
              <c:f>'0211'!$D$57:$D$68</c:f>
              <c:numCache>
                <c:formatCode>General</c:formatCode>
                <c:ptCount val="12"/>
                <c:pt idx="0">
                  <c:v>10.735325793708</c:v>
                </c:pt>
                <c:pt idx="1">
                  <c:v>11.4899921648943</c:v>
                </c:pt>
                <c:pt idx="2">
                  <c:v>13.3718825547148</c:v>
                </c:pt>
                <c:pt idx="3">
                  <c:v>16.280892306462199</c:v>
                </c:pt>
                <c:pt idx="4">
                  <c:v>18.1022246408663</c:v>
                </c:pt>
                <c:pt idx="5">
                  <c:v>20.6956303559604</c:v>
                </c:pt>
                <c:pt idx="6">
                  <c:v>22.915686583464701</c:v>
                </c:pt>
                <c:pt idx="7">
                  <c:v>22.854901849611899</c:v>
                </c:pt>
                <c:pt idx="8">
                  <c:v>22.924983776184401</c:v>
                </c:pt>
                <c:pt idx="9">
                  <c:v>23.4855610548641</c:v>
                </c:pt>
                <c:pt idx="10">
                  <c:v>23.1827949376387</c:v>
                </c:pt>
                <c:pt idx="11">
                  <c:v>20.1819844960959</c:v>
                </c:pt>
              </c:numCache>
            </c:numRef>
          </c:yVal>
          <c:smooth val="1"/>
        </c:ser>
        <c:ser>
          <c:idx val="2"/>
          <c:order val="2"/>
          <c:tx>
            <c:v>mid media actual 24-48</c:v>
          </c:tx>
          <c:xVal>
            <c:numRef>
              <c:f>'0211'!$J$39:$J$52</c:f>
              <c:numCache>
                <c:formatCode>General</c:formatCode>
                <c:ptCount val="14"/>
                <c:pt idx="0">
                  <c:v>-54.445112135130699</c:v>
                </c:pt>
                <c:pt idx="1">
                  <c:v>-33.9931114876903</c:v>
                </c:pt>
                <c:pt idx="2">
                  <c:v>-9.1773233823079803</c:v>
                </c:pt>
                <c:pt idx="3">
                  <c:v>16.3033727032585</c:v>
                </c:pt>
                <c:pt idx="4">
                  <c:v>39.024198529111302</c:v>
                </c:pt>
                <c:pt idx="5">
                  <c:v>64.006986690464103</c:v>
                </c:pt>
                <c:pt idx="6">
                  <c:v>88.106766675993299</c:v>
                </c:pt>
                <c:pt idx="7">
                  <c:v>111.953716028611</c:v>
                </c:pt>
                <c:pt idx="8">
                  <c:v>137.35477705516999</c:v>
                </c:pt>
                <c:pt idx="9">
                  <c:v>161.010144471073</c:v>
                </c:pt>
                <c:pt idx="10">
                  <c:v>186.62474774767099</c:v>
                </c:pt>
                <c:pt idx="11">
                  <c:v>210.45213145666699</c:v>
                </c:pt>
                <c:pt idx="12">
                  <c:v>235.693052895937</c:v>
                </c:pt>
                <c:pt idx="13">
                  <c:v>270.06152852199699</c:v>
                </c:pt>
              </c:numCache>
            </c:numRef>
          </c:xVal>
          <c:yVal>
            <c:numRef>
              <c:f>'0211'!$B$39:$B$52</c:f>
              <c:numCache>
                <c:formatCode>General</c:formatCode>
                <c:ptCount val="14"/>
                <c:pt idx="0">
                  <c:v>7.84062837528485</c:v>
                </c:pt>
                <c:pt idx="1">
                  <c:v>5.8974699216677999</c:v>
                </c:pt>
                <c:pt idx="2">
                  <c:v>8.4734343541162307</c:v>
                </c:pt>
                <c:pt idx="3">
                  <c:v>10.057643895235501</c:v>
                </c:pt>
                <c:pt idx="4">
                  <c:v>12.2301437642476</c:v>
                </c:pt>
                <c:pt idx="5">
                  <c:v>14.413703777475</c:v>
                </c:pt>
                <c:pt idx="6">
                  <c:v>17.762963106231101</c:v>
                </c:pt>
                <c:pt idx="7">
                  <c:v>20.866459770355601</c:v>
                </c:pt>
                <c:pt idx="8">
                  <c:v>23.098834907890801</c:v>
                </c:pt>
                <c:pt idx="9">
                  <c:v>24.565036461341801</c:v>
                </c:pt>
                <c:pt idx="10">
                  <c:v>25.534956575645499</c:v>
                </c:pt>
                <c:pt idx="11">
                  <c:v>26.5235543582288</c:v>
                </c:pt>
                <c:pt idx="12">
                  <c:v>26.469129161671798</c:v>
                </c:pt>
                <c:pt idx="13">
                  <c:v>25.860020085359899</c:v>
                </c:pt>
              </c:numCache>
            </c:numRef>
          </c:yVal>
          <c:smooth val="1"/>
        </c:ser>
        <c:ser>
          <c:idx val="3"/>
          <c:order val="3"/>
          <c:tx>
            <c:v>low media 48+</c:v>
          </c:tx>
          <c:xVal>
            <c:numRef>
              <c:f>'0210'!$J$197:$J$216</c:f>
              <c:numCache>
                <c:formatCode>General</c:formatCode>
                <c:ptCount val="20"/>
                <c:pt idx="0">
                  <c:v>-216.01062487707</c:v>
                </c:pt>
                <c:pt idx="1">
                  <c:v>-185.94548776528401</c:v>
                </c:pt>
                <c:pt idx="2">
                  <c:v>-159.46932282671401</c:v>
                </c:pt>
                <c:pt idx="3">
                  <c:v>-137.45998782071999</c:v>
                </c:pt>
                <c:pt idx="4">
                  <c:v>-113.480919076875</c:v>
                </c:pt>
                <c:pt idx="5">
                  <c:v>-87.932526968966101</c:v>
                </c:pt>
                <c:pt idx="6">
                  <c:v>-62.776928620738602</c:v>
                </c:pt>
                <c:pt idx="7">
                  <c:v>-36.709310261933702</c:v>
                </c:pt>
                <c:pt idx="8">
                  <c:v>-11.619626024992</c:v>
                </c:pt>
                <c:pt idx="9">
                  <c:v>12.605361237112501</c:v>
                </c:pt>
                <c:pt idx="10">
                  <c:v>38.1434673035968</c:v>
                </c:pt>
                <c:pt idx="11">
                  <c:v>62.451666707237102</c:v>
                </c:pt>
                <c:pt idx="12">
                  <c:v>87.596926299542801</c:v>
                </c:pt>
                <c:pt idx="13">
                  <c:v>112.122249571715</c:v>
                </c:pt>
                <c:pt idx="14">
                  <c:v>136.874319723019</c:v>
                </c:pt>
                <c:pt idx="15">
                  <c:v>161.43650521446801</c:v>
                </c:pt>
                <c:pt idx="16">
                  <c:v>186.309925166965</c:v>
                </c:pt>
                <c:pt idx="17">
                  <c:v>211.25297463262899</c:v>
                </c:pt>
                <c:pt idx="18">
                  <c:v>236.297137183655</c:v>
                </c:pt>
                <c:pt idx="19">
                  <c:v>287.94511190513401</c:v>
                </c:pt>
              </c:numCache>
            </c:numRef>
          </c:xVal>
          <c:yVal>
            <c:numRef>
              <c:f>'0210'!$B$197:$B$216</c:f>
              <c:numCache>
                <c:formatCode>General</c:formatCode>
                <c:ptCount val="20"/>
                <c:pt idx="0">
                  <c:v>7.65192039053583</c:v>
                </c:pt>
                <c:pt idx="1">
                  <c:v>5.8790286396072897</c:v>
                </c:pt>
                <c:pt idx="2">
                  <c:v>6.2809151680616901</c:v>
                </c:pt>
                <c:pt idx="3">
                  <c:v>7.5933968296917396</c:v>
                </c:pt>
                <c:pt idx="4">
                  <c:v>8.7973456496508096</c:v>
                </c:pt>
                <c:pt idx="5">
                  <c:v>8.7949824270652801</c:v>
                </c:pt>
                <c:pt idx="6">
                  <c:v>9.5723400552072508</c:v>
                </c:pt>
                <c:pt idx="7">
                  <c:v>9.6135305752930993</c:v>
                </c:pt>
                <c:pt idx="8">
                  <c:v>10.8362157898036</c:v>
                </c:pt>
                <c:pt idx="9">
                  <c:v>11.691818739851101</c:v>
                </c:pt>
                <c:pt idx="10">
                  <c:v>12.5728666911457</c:v>
                </c:pt>
                <c:pt idx="11">
                  <c:v>13.922518933417599</c:v>
                </c:pt>
                <c:pt idx="12">
                  <c:v>14.934485449582199</c:v>
                </c:pt>
                <c:pt idx="13">
                  <c:v>16.320690144311801</c:v>
                </c:pt>
                <c:pt idx="14">
                  <c:v>16.946397167404999</c:v>
                </c:pt>
                <c:pt idx="15">
                  <c:v>17.988536526715201</c:v>
                </c:pt>
                <c:pt idx="16">
                  <c:v>18.161919359405399</c:v>
                </c:pt>
                <c:pt idx="17">
                  <c:v>17.358745872937501</c:v>
                </c:pt>
                <c:pt idx="18">
                  <c:v>15.991951751420901</c:v>
                </c:pt>
                <c:pt idx="19">
                  <c:v>15.9716048832382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300352"/>
        <c:axId val="299301888"/>
      </c:scatterChart>
      <c:valAx>
        <c:axId val="299300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9301888"/>
        <c:crosses val="autoZero"/>
        <c:crossBetween val="midCat"/>
      </c:valAx>
      <c:valAx>
        <c:axId val="2993018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9300352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refi low media 12-120</c:v>
          </c:tx>
          <c:xVal>
            <c:numRef>
              <c:f>'0211'!$J$76:$J$95</c:f>
              <c:numCache>
                <c:formatCode>General</c:formatCode>
                <c:ptCount val="20"/>
                <c:pt idx="0">
                  <c:v>-213.674645310465</c:v>
                </c:pt>
                <c:pt idx="1">
                  <c:v>-185.79427387416601</c:v>
                </c:pt>
                <c:pt idx="2">
                  <c:v>-158.298015489264</c:v>
                </c:pt>
                <c:pt idx="3">
                  <c:v>-136.692260477292</c:v>
                </c:pt>
                <c:pt idx="4">
                  <c:v>-111.52825775180401</c:v>
                </c:pt>
                <c:pt idx="5">
                  <c:v>-86.909419946260797</c:v>
                </c:pt>
                <c:pt idx="6">
                  <c:v>-61.8936815103717</c:v>
                </c:pt>
                <c:pt idx="7">
                  <c:v>-37.278210034721397</c:v>
                </c:pt>
                <c:pt idx="8">
                  <c:v>-12.0603880221125</c:v>
                </c:pt>
                <c:pt idx="9">
                  <c:v>12.1697162342998</c:v>
                </c:pt>
                <c:pt idx="10">
                  <c:v>37.411928881788498</c:v>
                </c:pt>
                <c:pt idx="11">
                  <c:v>61.786672068730198</c:v>
                </c:pt>
                <c:pt idx="12">
                  <c:v>87.086726327882801</c:v>
                </c:pt>
                <c:pt idx="13">
                  <c:v>111.851843035169</c:v>
                </c:pt>
                <c:pt idx="14">
                  <c:v>136.71008948101499</c:v>
                </c:pt>
                <c:pt idx="15">
                  <c:v>161.30230890745199</c:v>
                </c:pt>
                <c:pt idx="16">
                  <c:v>186.31712871693</c:v>
                </c:pt>
                <c:pt idx="17">
                  <c:v>211.71984032466699</c:v>
                </c:pt>
                <c:pt idx="18">
                  <c:v>236.68183521196201</c:v>
                </c:pt>
                <c:pt idx="19">
                  <c:v>287.46890308648102</c:v>
                </c:pt>
              </c:numCache>
            </c:numRef>
          </c:xVal>
          <c:yVal>
            <c:numRef>
              <c:f>'0211'!$B$76:$B$95</c:f>
              <c:numCache>
                <c:formatCode>General</c:formatCode>
                <c:ptCount val="20"/>
                <c:pt idx="0">
                  <c:v>6.0857592945180299</c:v>
                </c:pt>
                <c:pt idx="1">
                  <c:v>5.1334394639896601</c:v>
                </c:pt>
                <c:pt idx="2">
                  <c:v>6.1040016354006301</c:v>
                </c:pt>
                <c:pt idx="3">
                  <c:v>8.1922102706889497</c:v>
                </c:pt>
                <c:pt idx="4">
                  <c:v>10.528229203778</c:v>
                </c:pt>
                <c:pt idx="5">
                  <c:v>11.2331622709928</c:v>
                </c:pt>
                <c:pt idx="6">
                  <c:v>12.017920962085199</c:v>
                </c:pt>
                <c:pt idx="7">
                  <c:v>13.252575281496201</c:v>
                </c:pt>
                <c:pt idx="8">
                  <c:v>13.952230447544601</c:v>
                </c:pt>
                <c:pt idx="9">
                  <c:v>15.220921888355299</c:v>
                </c:pt>
                <c:pt idx="10">
                  <c:v>15.699577895186399</c:v>
                </c:pt>
                <c:pt idx="11">
                  <c:v>16.304005665784</c:v>
                </c:pt>
                <c:pt idx="12">
                  <c:v>16.2292922626578</c:v>
                </c:pt>
                <c:pt idx="13">
                  <c:v>16.801654676253801</c:v>
                </c:pt>
                <c:pt idx="14">
                  <c:v>17.239376954066699</c:v>
                </c:pt>
                <c:pt idx="15">
                  <c:v>18.525570327153599</c:v>
                </c:pt>
                <c:pt idx="16">
                  <c:v>18.133165071000601</c:v>
                </c:pt>
                <c:pt idx="17">
                  <c:v>17.376437692419302</c:v>
                </c:pt>
                <c:pt idx="18">
                  <c:v>15.8639269275792</c:v>
                </c:pt>
                <c:pt idx="19">
                  <c:v>15.7863996035778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'0211'!$J$76:$J$95</c:f>
              <c:numCache>
                <c:formatCode>General</c:formatCode>
                <c:ptCount val="20"/>
                <c:pt idx="0">
                  <c:v>-213.674645310465</c:v>
                </c:pt>
                <c:pt idx="1">
                  <c:v>-185.79427387416601</c:v>
                </c:pt>
                <c:pt idx="2">
                  <c:v>-158.298015489264</c:v>
                </c:pt>
                <c:pt idx="3">
                  <c:v>-136.692260477292</c:v>
                </c:pt>
                <c:pt idx="4">
                  <c:v>-111.52825775180401</c:v>
                </c:pt>
                <c:pt idx="5">
                  <c:v>-86.909419946260797</c:v>
                </c:pt>
                <c:pt idx="6">
                  <c:v>-61.8936815103717</c:v>
                </c:pt>
                <c:pt idx="7">
                  <c:v>-37.278210034721397</c:v>
                </c:pt>
                <c:pt idx="8">
                  <c:v>-12.0603880221125</c:v>
                </c:pt>
                <c:pt idx="9">
                  <c:v>12.1697162342998</c:v>
                </c:pt>
                <c:pt idx="10">
                  <c:v>37.411928881788498</c:v>
                </c:pt>
                <c:pt idx="11">
                  <c:v>61.786672068730198</c:v>
                </c:pt>
                <c:pt idx="12">
                  <c:v>87.086726327882801</c:v>
                </c:pt>
                <c:pt idx="13">
                  <c:v>111.851843035169</c:v>
                </c:pt>
                <c:pt idx="14">
                  <c:v>136.71008948101499</c:v>
                </c:pt>
                <c:pt idx="15">
                  <c:v>161.30230890745199</c:v>
                </c:pt>
                <c:pt idx="16">
                  <c:v>186.31712871693</c:v>
                </c:pt>
                <c:pt idx="17">
                  <c:v>211.71984032466699</c:v>
                </c:pt>
                <c:pt idx="18">
                  <c:v>236.68183521196201</c:v>
                </c:pt>
                <c:pt idx="19">
                  <c:v>287.46890308648102</c:v>
                </c:pt>
              </c:numCache>
            </c:numRef>
          </c:xVal>
          <c:yVal>
            <c:numRef>
              <c:f>'0211'!$D$76:$D$95</c:f>
              <c:numCache>
                <c:formatCode>General</c:formatCode>
                <c:ptCount val="20"/>
                <c:pt idx="0">
                  <c:v>5.9117693266687503</c:v>
                </c:pt>
                <c:pt idx="1">
                  <c:v>6.3568564706485997</c:v>
                </c:pt>
                <c:pt idx="2">
                  <c:v>6.0651822980584198</c:v>
                </c:pt>
                <c:pt idx="3">
                  <c:v>6.4562673313573304</c:v>
                </c:pt>
                <c:pt idx="4">
                  <c:v>8.3615610861845404</c:v>
                </c:pt>
                <c:pt idx="5">
                  <c:v>10.280336626757901</c:v>
                </c:pt>
                <c:pt idx="6">
                  <c:v>11.5423588163675</c:v>
                </c:pt>
                <c:pt idx="7">
                  <c:v>12.4388381283112</c:v>
                </c:pt>
                <c:pt idx="8">
                  <c:v>13.1997559392206</c:v>
                </c:pt>
                <c:pt idx="9">
                  <c:v>14.536107487466699</c:v>
                </c:pt>
                <c:pt idx="10">
                  <c:v>15.573778278903101</c:v>
                </c:pt>
                <c:pt idx="11">
                  <c:v>16.380769076268098</c:v>
                </c:pt>
                <c:pt idx="12">
                  <c:v>16.187170901906601</c:v>
                </c:pt>
                <c:pt idx="13">
                  <c:v>16.933364085559401</c:v>
                </c:pt>
                <c:pt idx="14">
                  <c:v>17.326170031410101</c:v>
                </c:pt>
                <c:pt idx="15">
                  <c:v>18.2663834630583</c:v>
                </c:pt>
                <c:pt idx="16">
                  <c:v>18.3896393762301</c:v>
                </c:pt>
                <c:pt idx="17">
                  <c:v>17.844610319909201</c:v>
                </c:pt>
                <c:pt idx="18">
                  <c:v>17.060579947464699</c:v>
                </c:pt>
                <c:pt idx="19">
                  <c:v>15.5989787686054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346176"/>
        <c:axId val="301368448"/>
      </c:scatterChart>
      <c:valAx>
        <c:axId val="301346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1368448"/>
        <c:crosses val="autoZero"/>
        <c:crossBetween val="midCat"/>
      </c:valAx>
      <c:valAx>
        <c:axId val="301368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1346176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purch low media 12-120</c:v>
          </c:tx>
          <c:xVal>
            <c:numRef>
              <c:f>'0211'!$J$100:$J$119</c:f>
              <c:numCache>
                <c:formatCode>General</c:formatCode>
                <c:ptCount val="20"/>
                <c:pt idx="0">
                  <c:v>-217.34867818467299</c:v>
                </c:pt>
                <c:pt idx="1">
                  <c:v>-185.889880560579</c:v>
                </c:pt>
                <c:pt idx="2">
                  <c:v>-159.680143616447</c:v>
                </c:pt>
                <c:pt idx="3">
                  <c:v>-137.288851076485</c:v>
                </c:pt>
                <c:pt idx="4">
                  <c:v>-111.118576569266</c:v>
                </c:pt>
                <c:pt idx="5">
                  <c:v>-86.856633223459596</c:v>
                </c:pt>
                <c:pt idx="6">
                  <c:v>-61.665690067367002</c:v>
                </c:pt>
                <c:pt idx="7">
                  <c:v>-37.5304570112215</c:v>
                </c:pt>
                <c:pt idx="8">
                  <c:v>-12.3305413913086</c:v>
                </c:pt>
                <c:pt idx="9">
                  <c:v>12.080072137478901</c:v>
                </c:pt>
                <c:pt idx="10">
                  <c:v>37.269872510594602</c:v>
                </c:pt>
                <c:pt idx="11">
                  <c:v>62.091028910778803</c:v>
                </c:pt>
                <c:pt idx="12">
                  <c:v>87.127436762079199</c:v>
                </c:pt>
                <c:pt idx="13">
                  <c:v>111.916267301727</c:v>
                </c:pt>
                <c:pt idx="14">
                  <c:v>136.74400091518399</c:v>
                </c:pt>
                <c:pt idx="15">
                  <c:v>161.40618865454999</c:v>
                </c:pt>
                <c:pt idx="16">
                  <c:v>186.10020575482301</c:v>
                </c:pt>
                <c:pt idx="17">
                  <c:v>210.97201719739101</c:v>
                </c:pt>
                <c:pt idx="18">
                  <c:v>235.85746900289499</c:v>
                </c:pt>
                <c:pt idx="19">
                  <c:v>287.83812806700303</c:v>
                </c:pt>
              </c:numCache>
            </c:numRef>
          </c:xVal>
          <c:yVal>
            <c:numRef>
              <c:f>'0211'!$B$100:$B$119</c:f>
              <c:numCache>
                <c:formatCode>General</c:formatCode>
                <c:ptCount val="20"/>
                <c:pt idx="0">
                  <c:v>7.7732907658936998</c:v>
                </c:pt>
                <c:pt idx="1">
                  <c:v>5.8348247577791303</c:v>
                </c:pt>
                <c:pt idx="2">
                  <c:v>5.7756289503540703</c:v>
                </c:pt>
                <c:pt idx="3">
                  <c:v>6.34822106414172</c:v>
                </c:pt>
                <c:pt idx="4">
                  <c:v>6.3220291514875102</c:v>
                </c:pt>
                <c:pt idx="5">
                  <c:v>6.5984954590806497</c:v>
                </c:pt>
                <c:pt idx="6">
                  <c:v>7.36013214127696</c:v>
                </c:pt>
                <c:pt idx="7">
                  <c:v>8.1820715226941108</c:v>
                </c:pt>
                <c:pt idx="8">
                  <c:v>9.3692683553855698</c:v>
                </c:pt>
                <c:pt idx="9">
                  <c:v>10.916287872119399</c:v>
                </c:pt>
                <c:pt idx="10">
                  <c:v>12.919848432557901</c:v>
                </c:pt>
                <c:pt idx="11">
                  <c:v>14.8196576134449</c:v>
                </c:pt>
                <c:pt idx="12">
                  <c:v>15.962407318819</c:v>
                </c:pt>
                <c:pt idx="13">
                  <c:v>17.0088551035503</c:v>
                </c:pt>
                <c:pt idx="14">
                  <c:v>17.8101143036845</c:v>
                </c:pt>
                <c:pt idx="15">
                  <c:v>18.4567466443816</c:v>
                </c:pt>
                <c:pt idx="16">
                  <c:v>18.693568631842901</c:v>
                </c:pt>
                <c:pt idx="17">
                  <c:v>17.779620955956801</c:v>
                </c:pt>
                <c:pt idx="18">
                  <c:v>16.518579428003399</c:v>
                </c:pt>
                <c:pt idx="19">
                  <c:v>16.142349006920099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'0211'!$J$100:$J$119</c:f>
              <c:numCache>
                <c:formatCode>General</c:formatCode>
                <c:ptCount val="20"/>
                <c:pt idx="0">
                  <c:v>-217.34867818467299</c:v>
                </c:pt>
                <c:pt idx="1">
                  <c:v>-185.889880560579</c:v>
                </c:pt>
                <c:pt idx="2">
                  <c:v>-159.680143616447</c:v>
                </c:pt>
                <c:pt idx="3">
                  <c:v>-137.288851076485</c:v>
                </c:pt>
                <c:pt idx="4">
                  <c:v>-111.118576569266</c:v>
                </c:pt>
                <c:pt idx="5">
                  <c:v>-86.856633223459596</c:v>
                </c:pt>
                <c:pt idx="6">
                  <c:v>-61.665690067367002</c:v>
                </c:pt>
                <c:pt idx="7">
                  <c:v>-37.5304570112215</c:v>
                </c:pt>
                <c:pt idx="8">
                  <c:v>-12.3305413913086</c:v>
                </c:pt>
                <c:pt idx="9">
                  <c:v>12.080072137478901</c:v>
                </c:pt>
                <c:pt idx="10">
                  <c:v>37.269872510594602</c:v>
                </c:pt>
                <c:pt idx="11">
                  <c:v>62.091028910778803</c:v>
                </c:pt>
                <c:pt idx="12">
                  <c:v>87.127436762079199</c:v>
                </c:pt>
                <c:pt idx="13">
                  <c:v>111.916267301727</c:v>
                </c:pt>
                <c:pt idx="14">
                  <c:v>136.74400091518399</c:v>
                </c:pt>
                <c:pt idx="15">
                  <c:v>161.40618865454999</c:v>
                </c:pt>
                <c:pt idx="16">
                  <c:v>186.10020575482301</c:v>
                </c:pt>
                <c:pt idx="17">
                  <c:v>210.97201719739101</c:v>
                </c:pt>
                <c:pt idx="18">
                  <c:v>235.85746900289499</c:v>
                </c:pt>
                <c:pt idx="19">
                  <c:v>287.83812806700303</c:v>
                </c:pt>
              </c:numCache>
            </c:numRef>
          </c:xVal>
          <c:yVal>
            <c:numRef>
              <c:f>'0211'!$D$100:$D$119</c:f>
              <c:numCache>
                <c:formatCode>General</c:formatCode>
                <c:ptCount val="20"/>
                <c:pt idx="0">
                  <c:v>6.0749391861034701</c:v>
                </c:pt>
                <c:pt idx="1">
                  <c:v>5.7594922414210803</c:v>
                </c:pt>
                <c:pt idx="2">
                  <c:v>5.89165866015958</c:v>
                </c:pt>
                <c:pt idx="3">
                  <c:v>5.75793282237274</c:v>
                </c:pt>
                <c:pt idx="4">
                  <c:v>6.20727513961101</c:v>
                </c:pt>
                <c:pt idx="5">
                  <c:v>6.7928906908283198</c:v>
                </c:pt>
                <c:pt idx="6">
                  <c:v>7.64701616032219</c:v>
                </c:pt>
                <c:pt idx="7">
                  <c:v>8.1459450604959702</c:v>
                </c:pt>
                <c:pt idx="8">
                  <c:v>9.1946145054128099</c:v>
                </c:pt>
                <c:pt idx="9">
                  <c:v>11.082683601949901</c:v>
                </c:pt>
                <c:pt idx="10">
                  <c:v>13.2836930048563</c:v>
                </c:pt>
                <c:pt idx="11">
                  <c:v>14.8751347595268</c:v>
                </c:pt>
                <c:pt idx="12">
                  <c:v>15.685992921538</c:v>
                </c:pt>
                <c:pt idx="13">
                  <c:v>16.870564182583401</c:v>
                </c:pt>
                <c:pt idx="14">
                  <c:v>17.4688536878446</c:v>
                </c:pt>
                <c:pt idx="15">
                  <c:v>18.004604133914501</c:v>
                </c:pt>
                <c:pt idx="16">
                  <c:v>18.2095968043492</c:v>
                </c:pt>
                <c:pt idx="17">
                  <c:v>17.646568212957199</c:v>
                </c:pt>
                <c:pt idx="18">
                  <c:v>16.775035324522499</c:v>
                </c:pt>
                <c:pt idx="19">
                  <c:v>15.3522283654794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393408"/>
        <c:axId val="301394944"/>
      </c:scatterChart>
      <c:valAx>
        <c:axId val="301393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1394944"/>
        <c:crosses val="autoZero"/>
        <c:crossBetween val="midCat"/>
      </c:valAx>
      <c:valAx>
        <c:axId val="3013949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1393408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&gt; 740 low media 12-120</c:v>
          </c:tx>
          <c:xVal>
            <c:numRef>
              <c:f>'0211'!$J$127:$J$145</c:f>
              <c:numCache>
                <c:formatCode>General</c:formatCode>
                <c:ptCount val="19"/>
                <c:pt idx="0">
                  <c:v>-184.796033373261</c:v>
                </c:pt>
                <c:pt idx="1">
                  <c:v>-158.77838150288599</c:v>
                </c:pt>
                <c:pt idx="2">
                  <c:v>-138.529852098606</c:v>
                </c:pt>
                <c:pt idx="3">
                  <c:v>-113.522008977604</c:v>
                </c:pt>
                <c:pt idx="4">
                  <c:v>-87.218820417446807</c:v>
                </c:pt>
                <c:pt idx="5">
                  <c:v>-61.4237428646911</c:v>
                </c:pt>
                <c:pt idx="6">
                  <c:v>-36.858945696934697</c:v>
                </c:pt>
                <c:pt idx="7">
                  <c:v>-11.567769158926</c:v>
                </c:pt>
                <c:pt idx="8">
                  <c:v>12.405032559818901</c:v>
                </c:pt>
                <c:pt idx="9">
                  <c:v>38.002832786148197</c:v>
                </c:pt>
                <c:pt idx="10">
                  <c:v>62.329112323303498</c:v>
                </c:pt>
                <c:pt idx="11">
                  <c:v>87.227033969447206</c:v>
                </c:pt>
                <c:pt idx="12">
                  <c:v>112.069313213868</c:v>
                </c:pt>
                <c:pt idx="13">
                  <c:v>136.58650922405499</c:v>
                </c:pt>
                <c:pt idx="14">
                  <c:v>161.57808205446301</c:v>
                </c:pt>
                <c:pt idx="15">
                  <c:v>185.54320304304699</c:v>
                </c:pt>
                <c:pt idx="16">
                  <c:v>209.95676285510399</c:v>
                </c:pt>
                <c:pt idx="17">
                  <c:v>233.73123900217701</c:v>
                </c:pt>
                <c:pt idx="18">
                  <c:v>276.83013810065103</c:v>
                </c:pt>
              </c:numCache>
            </c:numRef>
          </c:xVal>
          <c:yVal>
            <c:numRef>
              <c:f>'0211'!$B$127:$B$145</c:f>
              <c:numCache>
                <c:formatCode>General</c:formatCode>
                <c:ptCount val="19"/>
                <c:pt idx="0">
                  <c:v>7.5742749068833799</c:v>
                </c:pt>
                <c:pt idx="1">
                  <c:v>5.0024489560976804</c:v>
                </c:pt>
                <c:pt idx="2">
                  <c:v>6.8782955963489698</c:v>
                </c:pt>
                <c:pt idx="3">
                  <c:v>8.4430703484392797</c:v>
                </c:pt>
                <c:pt idx="4">
                  <c:v>7.5491918699112501</c:v>
                </c:pt>
                <c:pt idx="5">
                  <c:v>8.4375420865774498</c:v>
                </c:pt>
                <c:pt idx="6">
                  <c:v>8.7928898618837099</c:v>
                </c:pt>
                <c:pt idx="7">
                  <c:v>10.093761928838299</c:v>
                </c:pt>
                <c:pt idx="8">
                  <c:v>11.777014258735701</c:v>
                </c:pt>
                <c:pt idx="9">
                  <c:v>13.2287976342093</c:v>
                </c:pt>
                <c:pt idx="10">
                  <c:v>14.927904545224401</c:v>
                </c:pt>
                <c:pt idx="11">
                  <c:v>16.2856589285174</c:v>
                </c:pt>
                <c:pt idx="12">
                  <c:v>17.14112106816</c:v>
                </c:pt>
                <c:pt idx="13">
                  <c:v>18.3663248480966</c:v>
                </c:pt>
                <c:pt idx="14">
                  <c:v>19.084560531384501</c:v>
                </c:pt>
                <c:pt idx="15">
                  <c:v>19.527376201142499</c:v>
                </c:pt>
                <c:pt idx="16">
                  <c:v>18.528263955646299</c:v>
                </c:pt>
                <c:pt idx="17">
                  <c:v>17.940800495992701</c:v>
                </c:pt>
                <c:pt idx="18">
                  <c:v>17.065872647642401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'0211'!$J$127:$J$145</c:f>
              <c:numCache>
                <c:formatCode>General</c:formatCode>
                <c:ptCount val="19"/>
                <c:pt idx="0">
                  <c:v>-184.796033373261</c:v>
                </c:pt>
                <c:pt idx="1">
                  <c:v>-158.77838150288599</c:v>
                </c:pt>
                <c:pt idx="2">
                  <c:v>-138.529852098606</c:v>
                </c:pt>
                <c:pt idx="3">
                  <c:v>-113.522008977604</c:v>
                </c:pt>
                <c:pt idx="4">
                  <c:v>-87.218820417446807</c:v>
                </c:pt>
                <c:pt idx="5">
                  <c:v>-61.4237428646911</c:v>
                </c:pt>
                <c:pt idx="6">
                  <c:v>-36.858945696934697</c:v>
                </c:pt>
                <c:pt idx="7">
                  <c:v>-11.567769158926</c:v>
                </c:pt>
                <c:pt idx="8">
                  <c:v>12.405032559818901</c:v>
                </c:pt>
                <c:pt idx="9">
                  <c:v>38.002832786148197</c:v>
                </c:pt>
                <c:pt idx="10">
                  <c:v>62.329112323303498</c:v>
                </c:pt>
                <c:pt idx="11">
                  <c:v>87.227033969447206</c:v>
                </c:pt>
                <c:pt idx="12">
                  <c:v>112.069313213868</c:v>
                </c:pt>
                <c:pt idx="13">
                  <c:v>136.58650922405499</c:v>
                </c:pt>
                <c:pt idx="14">
                  <c:v>161.57808205446301</c:v>
                </c:pt>
                <c:pt idx="15">
                  <c:v>185.54320304304699</c:v>
                </c:pt>
                <c:pt idx="16">
                  <c:v>209.95676285510399</c:v>
                </c:pt>
                <c:pt idx="17">
                  <c:v>233.73123900217701</c:v>
                </c:pt>
                <c:pt idx="18">
                  <c:v>276.83013810065103</c:v>
                </c:pt>
              </c:numCache>
            </c:numRef>
          </c:xVal>
          <c:yVal>
            <c:numRef>
              <c:f>'0211'!$D$127:$D$145</c:f>
              <c:numCache>
                <c:formatCode>General</c:formatCode>
                <c:ptCount val="19"/>
                <c:pt idx="0">
                  <c:v>6.3383817351546803</c:v>
                </c:pt>
                <c:pt idx="1">
                  <c:v>6.4437578696946103</c:v>
                </c:pt>
                <c:pt idx="2">
                  <c:v>6.7246810542955702</c:v>
                </c:pt>
                <c:pt idx="3">
                  <c:v>7.65193893126437</c:v>
                </c:pt>
                <c:pt idx="4">
                  <c:v>7.2064955194603399</c:v>
                </c:pt>
                <c:pt idx="5">
                  <c:v>8.3860932568477295</c:v>
                </c:pt>
                <c:pt idx="6">
                  <c:v>9.1124613693221796</c:v>
                </c:pt>
                <c:pt idx="7">
                  <c:v>10.0253719802252</c:v>
                </c:pt>
                <c:pt idx="8">
                  <c:v>11.9038124435688</c:v>
                </c:pt>
                <c:pt idx="9">
                  <c:v>13.737303212492501</c:v>
                </c:pt>
                <c:pt idx="10">
                  <c:v>15.663330104246</c:v>
                </c:pt>
                <c:pt idx="11">
                  <c:v>16.070225601383498</c:v>
                </c:pt>
                <c:pt idx="12">
                  <c:v>17.385090151099899</c:v>
                </c:pt>
                <c:pt idx="13">
                  <c:v>18.480261089198098</c:v>
                </c:pt>
                <c:pt idx="14">
                  <c:v>19.1574220037472</c:v>
                </c:pt>
                <c:pt idx="15">
                  <c:v>19.779708591898199</c:v>
                </c:pt>
                <c:pt idx="16">
                  <c:v>19.426160484066699</c:v>
                </c:pt>
                <c:pt idx="17">
                  <c:v>18.358060001436598</c:v>
                </c:pt>
                <c:pt idx="18">
                  <c:v>17.6892487391274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787968"/>
        <c:axId val="302814336"/>
      </c:scatterChart>
      <c:valAx>
        <c:axId val="302787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2814336"/>
        <c:crosses val="autoZero"/>
        <c:crossBetween val="midCat"/>
      </c:valAx>
      <c:valAx>
        <c:axId val="302814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2787968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700-740 low media 12-120</c:v>
          </c:tx>
          <c:xVal>
            <c:numRef>
              <c:f>'0211'!$J$150:$J$168</c:f>
              <c:numCache>
                <c:formatCode>General</c:formatCode>
                <c:ptCount val="19"/>
                <c:pt idx="0">
                  <c:v>-184.11053106124001</c:v>
                </c:pt>
                <c:pt idx="1">
                  <c:v>-158.64262814410199</c:v>
                </c:pt>
                <c:pt idx="2">
                  <c:v>-137.00879093050099</c:v>
                </c:pt>
                <c:pt idx="3">
                  <c:v>-111.233587062846</c:v>
                </c:pt>
                <c:pt idx="4">
                  <c:v>-86.139302077896502</c:v>
                </c:pt>
                <c:pt idx="5">
                  <c:v>-61.799826940421397</c:v>
                </c:pt>
                <c:pt idx="6">
                  <c:v>-36.937386726949299</c:v>
                </c:pt>
                <c:pt idx="7">
                  <c:v>-12.065316945925</c:v>
                </c:pt>
                <c:pt idx="8">
                  <c:v>12.2029992927599</c:v>
                </c:pt>
                <c:pt idx="9">
                  <c:v>37.606261426939099</c:v>
                </c:pt>
                <c:pt idx="10">
                  <c:v>61.895498717049598</c:v>
                </c:pt>
                <c:pt idx="11">
                  <c:v>87.212687161563196</c:v>
                </c:pt>
                <c:pt idx="12">
                  <c:v>111.80585907569601</c:v>
                </c:pt>
                <c:pt idx="13">
                  <c:v>136.557405726708</c:v>
                </c:pt>
                <c:pt idx="14">
                  <c:v>161.269154947142</c:v>
                </c:pt>
                <c:pt idx="15">
                  <c:v>185.68873515125901</c:v>
                </c:pt>
                <c:pt idx="16">
                  <c:v>210.122600749659</c:v>
                </c:pt>
                <c:pt idx="17">
                  <c:v>234.21859842763399</c:v>
                </c:pt>
                <c:pt idx="18">
                  <c:v>277.33618144191001</c:v>
                </c:pt>
              </c:numCache>
            </c:numRef>
          </c:xVal>
          <c:yVal>
            <c:numRef>
              <c:f>'0211'!$B$150:$B$168</c:f>
              <c:numCache>
                <c:formatCode>General</c:formatCode>
                <c:ptCount val="19"/>
                <c:pt idx="0">
                  <c:v>2.7814202850602601</c:v>
                </c:pt>
                <c:pt idx="1">
                  <c:v>4.2755063868181997</c:v>
                </c:pt>
                <c:pt idx="2">
                  <c:v>6.22729545523599</c:v>
                </c:pt>
                <c:pt idx="3">
                  <c:v>6.8113800484714702</c:v>
                </c:pt>
                <c:pt idx="4">
                  <c:v>7.1854376265800202</c:v>
                </c:pt>
                <c:pt idx="5">
                  <c:v>8.6107721300405</c:v>
                </c:pt>
                <c:pt idx="6">
                  <c:v>9.4524605628919698</c:v>
                </c:pt>
                <c:pt idx="7">
                  <c:v>11.118292121397801</c:v>
                </c:pt>
                <c:pt idx="8">
                  <c:v>13.0472342641885</c:v>
                </c:pt>
                <c:pt idx="9">
                  <c:v>14.682522016069299</c:v>
                </c:pt>
                <c:pt idx="10">
                  <c:v>16.487942163174299</c:v>
                </c:pt>
                <c:pt idx="11">
                  <c:v>16.9446144783218</c:v>
                </c:pt>
                <c:pt idx="12">
                  <c:v>17.807536731073998</c:v>
                </c:pt>
                <c:pt idx="13">
                  <c:v>18.7365397174215</c:v>
                </c:pt>
                <c:pt idx="14">
                  <c:v>19.836901627193001</c:v>
                </c:pt>
                <c:pt idx="15">
                  <c:v>19.559510752691899</c:v>
                </c:pt>
                <c:pt idx="16">
                  <c:v>18.491099136808501</c:v>
                </c:pt>
                <c:pt idx="17">
                  <c:v>18.377600067095202</c:v>
                </c:pt>
                <c:pt idx="18">
                  <c:v>17.319300850433802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'0211'!$J$150:$J$168</c:f>
              <c:numCache>
                <c:formatCode>General</c:formatCode>
                <c:ptCount val="19"/>
                <c:pt idx="0">
                  <c:v>-184.11053106124001</c:v>
                </c:pt>
                <c:pt idx="1">
                  <c:v>-158.64262814410199</c:v>
                </c:pt>
                <c:pt idx="2">
                  <c:v>-137.00879093050099</c:v>
                </c:pt>
                <c:pt idx="3">
                  <c:v>-111.233587062846</c:v>
                </c:pt>
                <c:pt idx="4">
                  <c:v>-86.139302077896502</c:v>
                </c:pt>
                <c:pt idx="5">
                  <c:v>-61.799826940421397</c:v>
                </c:pt>
                <c:pt idx="6">
                  <c:v>-36.937386726949299</c:v>
                </c:pt>
                <c:pt idx="7">
                  <c:v>-12.065316945925</c:v>
                </c:pt>
                <c:pt idx="8">
                  <c:v>12.2029992927599</c:v>
                </c:pt>
                <c:pt idx="9">
                  <c:v>37.606261426939099</c:v>
                </c:pt>
                <c:pt idx="10">
                  <c:v>61.895498717049598</c:v>
                </c:pt>
                <c:pt idx="11">
                  <c:v>87.212687161563196</c:v>
                </c:pt>
                <c:pt idx="12">
                  <c:v>111.80585907569601</c:v>
                </c:pt>
                <c:pt idx="13">
                  <c:v>136.557405726708</c:v>
                </c:pt>
                <c:pt idx="14">
                  <c:v>161.269154947142</c:v>
                </c:pt>
                <c:pt idx="15">
                  <c:v>185.68873515125901</c:v>
                </c:pt>
                <c:pt idx="16">
                  <c:v>210.122600749659</c:v>
                </c:pt>
                <c:pt idx="17">
                  <c:v>234.21859842763399</c:v>
                </c:pt>
                <c:pt idx="18">
                  <c:v>277.33618144191001</c:v>
                </c:pt>
              </c:numCache>
            </c:numRef>
          </c:xVal>
          <c:yVal>
            <c:numRef>
              <c:f>'0211'!$D$150:$D$168</c:f>
              <c:numCache>
                <c:formatCode>General</c:formatCode>
                <c:ptCount val="19"/>
                <c:pt idx="0">
                  <c:v>5.42645003769249</c:v>
                </c:pt>
                <c:pt idx="1">
                  <c:v>5.7336662105441398</c:v>
                </c:pt>
                <c:pt idx="2">
                  <c:v>5.9914896858897198</c:v>
                </c:pt>
                <c:pt idx="3">
                  <c:v>6.4349315108788296</c:v>
                </c:pt>
                <c:pt idx="4">
                  <c:v>7.11909643339248</c:v>
                </c:pt>
                <c:pt idx="5">
                  <c:v>8.5493493059667394</c:v>
                </c:pt>
                <c:pt idx="6">
                  <c:v>9.0978056452643994</c:v>
                </c:pt>
                <c:pt idx="7">
                  <c:v>10.5444187003121</c:v>
                </c:pt>
                <c:pt idx="8">
                  <c:v>12.470011502782899</c:v>
                </c:pt>
                <c:pt idx="9">
                  <c:v>14.6526840805411</c:v>
                </c:pt>
                <c:pt idx="10">
                  <c:v>16.320440698789799</c:v>
                </c:pt>
                <c:pt idx="11">
                  <c:v>16.5001831250487</c:v>
                </c:pt>
                <c:pt idx="12">
                  <c:v>17.677155075733399</c:v>
                </c:pt>
                <c:pt idx="13">
                  <c:v>18.311017147425499</c:v>
                </c:pt>
                <c:pt idx="14">
                  <c:v>18.864473896725499</c:v>
                </c:pt>
                <c:pt idx="15">
                  <c:v>18.976652967322401</c:v>
                </c:pt>
                <c:pt idx="16">
                  <c:v>18.622807509100902</c:v>
                </c:pt>
                <c:pt idx="17">
                  <c:v>17.816680376977502</c:v>
                </c:pt>
                <c:pt idx="18">
                  <c:v>16.636722834987001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978560"/>
        <c:axId val="302980096"/>
      </c:scatterChart>
      <c:valAx>
        <c:axId val="302978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2980096"/>
        <c:crosses val="autoZero"/>
        <c:crossBetween val="midCat"/>
      </c:valAx>
      <c:valAx>
        <c:axId val="302980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297856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660-700 low media 12-120</c:v>
          </c:tx>
          <c:xVal>
            <c:numRef>
              <c:f>'0211'!$J$174:$J$192</c:f>
              <c:numCache>
                <c:formatCode>General</c:formatCode>
                <c:ptCount val="19"/>
                <c:pt idx="0">
                  <c:v>-185.10517129573199</c:v>
                </c:pt>
                <c:pt idx="1">
                  <c:v>-158.52650856751401</c:v>
                </c:pt>
                <c:pt idx="2">
                  <c:v>-136.74680798927099</c:v>
                </c:pt>
                <c:pt idx="3">
                  <c:v>-110.898415394724</c:v>
                </c:pt>
                <c:pt idx="4">
                  <c:v>-87.053794066448006</c:v>
                </c:pt>
                <c:pt idx="5">
                  <c:v>-61.856803100218599</c:v>
                </c:pt>
                <c:pt idx="6">
                  <c:v>-37.596133686159398</c:v>
                </c:pt>
                <c:pt idx="7">
                  <c:v>-12.4135363999244</c:v>
                </c:pt>
                <c:pt idx="8">
                  <c:v>12.0247624289843</c:v>
                </c:pt>
                <c:pt idx="9">
                  <c:v>37.1179782165432</c:v>
                </c:pt>
                <c:pt idx="10">
                  <c:v>61.992638913467403</c:v>
                </c:pt>
                <c:pt idx="11">
                  <c:v>87.2367624599419</c:v>
                </c:pt>
                <c:pt idx="12">
                  <c:v>112.035887084355</c:v>
                </c:pt>
                <c:pt idx="13">
                  <c:v>136.84095651069501</c:v>
                </c:pt>
                <c:pt idx="14">
                  <c:v>161.366666982749</c:v>
                </c:pt>
                <c:pt idx="15">
                  <c:v>185.68346948009801</c:v>
                </c:pt>
                <c:pt idx="16">
                  <c:v>210.370383144085</c:v>
                </c:pt>
                <c:pt idx="17">
                  <c:v>234.41258372484299</c:v>
                </c:pt>
                <c:pt idx="18">
                  <c:v>278.68866352281401</c:v>
                </c:pt>
              </c:numCache>
            </c:numRef>
          </c:xVal>
          <c:yVal>
            <c:numRef>
              <c:f>'0211'!$B$174:$B$192</c:f>
              <c:numCache>
                <c:formatCode>General</c:formatCode>
                <c:ptCount val="19"/>
                <c:pt idx="0">
                  <c:v>4.1377872132646596</c:v>
                </c:pt>
                <c:pt idx="1">
                  <c:v>5.4554272659041398</c:v>
                </c:pt>
                <c:pt idx="2">
                  <c:v>7.0760831615858102</c:v>
                </c:pt>
                <c:pt idx="3">
                  <c:v>7.8009947161421396</c:v>
                </c:pt>
                <c:pt idx="4">
                  <c:v>8.5700622832284292</c:v>
                </c:pt>
                <c:pt idx="5">
                  <c:v>9.1586948060261193</c:v>
                </c:pt>
                <c:pt idx="6">
                  <c:v>10.2966564726455</c:v>
                </c:pt>
                <c:pt idx="7">
                  <c:v>11.7587210823118</c:v>
                </c:pt>
                <c:pt idx="8">
                  <c:v>13.2152105524777</c:v>
                </c:pt>
                <c:pt idx="9">
                  <c:v>14.800527150947399</c:v>
                </c:pt>
                <c:pt idx="10">
                  <c:v>15.7558762102401</c:v>
                </c:pt>
                <c:pt idx="11">
                  <c:v>16.189390657969</c:v>
                </c:pt>
                <c:pt idx="12">
                  <c:v>17.038030661186401</c:v>
                </c:pt>
                <c:pt idx="13">
                  <c:v>17.853093855647401</c:v>
                </c:pt>
                <c:pt idx="14">
                  <c:v>18.885925791700402</c:v>
                </c:pt>
                <c:pt idx="15">
                  <c:v>19.332036871822101</c:v>
                </c:pt>
                <c:pt idx="16">
                  <c:v>18.5145624794905</c:v>
                </c:pt>
                <c:pt idx="17">
                  <c:v>17.2974358868743</c:v>
                </c:pt>
                <c:pt idx="18">
                  <c:v>17.1205887959166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'0211'!$J$174:$J$192</c:f>
              <c:numCache>
                <c:formatCode>General</c:formatCode>
                <c:ptCount val="19"/>
                <c:pt idx="0">
                  <c:v>-185.10517129573199</c:v>
                </c:pt>
                <c:pt idx="1">
                  <c:v>-158.52650856751401</c:v>
                </c:pt>
                <c:pt idx="2">
                  <c:v>-136.74680798927099</c:v>
                </c:pt>
                <c:pt idx="3">
                  <c:v>-110.898415394724</c:v>
                </c:pt>
                <c:pt idx="4">
                  <c:v>-87.053794066448006</c:v>
                </c:pt>
                <c:pt idx="5">
                  <c:v>-61.856803100218599</c:v>
                </c:pt>
                <c:pt idx="6">
                  <c:v>-37.596133686159398</c:v>
                </c:pt>
                <c:pt idx="7">
                  <c:v>-12.4135363999244</c:v>
                </c:pt>
                <c:pt idx="8">
                  <c:v>12.0247624289843</c:v>
                </c:pt>
                <c:pt idx="9">
                  <c:v>37.1179782165432</c:v>
                </c:pt>
                <c:pt idx="10">
                  <c:v>61.992638913467403</c:v>
                </c:pt>
                <c:pt idx="11">
                  <c:v>87.2367624599419</c:v>
                </c:pt>
                <c:pt idx="12">
                  <c:v>112.035887084355</c:v>
                </c:pt>
                <c:pt idx="13">
                  <c:v>136.84095651069501</c:v>
                </c:pt>
                <c:pt idx="14">
                  <c:v>161.366666982749</c:v>
                </c:pt>
                <c:pt idx="15">
                  <c:v>185.68346948009801</c:v>
                </c:pt>
                <c:pt idx="16">
                  <c:v>210.370383144085</c:v>
                </c:pt>
                <c:pt idx="17">
                  <c:v>234.41258372484299</c:v>
                </c:pt>
                <c:pt idx="18">
                  <c:v>278.68866352281401</c:v>
                </c:pt>
              </c:numCache>
            </c:numRef>
          </c:xVal>
          <c:yVal>
            <c:numRef>
              <c:f>'0211'!$D$174:$D$192</c:f>
              <c:numCache>
                <c:formatCode>General</c:formatCode>
                <c:ptCount val="19"/>
                <c:pt idx="0">
                  <c:v>4.9465002711636199</c:v>
                </c:pt>
                <c:pt idx="1">
                  <c:v>5.4183760244330097</c:v>
                </c:pt>
                <c:pt idx="2">
                  <c:v>5.6349051731893001</c:v>
                </c:pt>
                <c:pt idx="3">
                  <c:v>6.9405028008572698</c:v>
                </c:pt>
                <c:pt idx="4">
                  <c:v>8.2652069484615005</c:v>
                </c:pt>
                <c:pt idx="5">
                  <c:v>9.1222616039156694</c:v>
                </c:pt>
                <c:pt idx="6">
                  <c:v>9.84319887168901</c:v>
                </c:pt>
                <c:pt idx="7">
                  <c:v>11.1155020054783</c:v>
                </c:pt>
                <c:pt idx="8">
                  <c:v>12.8298786285046</c:v>
                </c:pt>
                <c:pt idx="9">
                  <c:v>14.764299461565599</c:v>
                </c:pt>
                <c:pt idx="10">
                  <c:v>15.531620364721199</c:v>
                </c:pt>
                <c:pt idx="11">
                  <c:v>15.8448937572667</c:v>
                </c:pt>
                <c:pt idx="12">
                  <c:v>16.668639262944701</c:v>
                </c:pt>
                <c:pt idx="13">
                  <c:v>17.2297001502542</c:v>
                </c:pt>
                <c:pt idx="14">
                  <c:v>18.225650871449201</c:v>
                </c:pt>
                <c:pt idx="15">
                  <c:v>18.3976662360907</c:v>
                </c:pt>
                <c:pt idx="16">
                  <c:v>17.8480680805988</c:v>
                </c:pt>
                <c:pt idx="17">
                  <c:v>16.944490034412802</c:v>
                </c:pt>
                <c:pt idx="18">
                  <c:v>15.3406472644815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021440"/>
        <c:axId val="303027328"/>
      </c:scatterChart>
      <c:valAx>
        <c:axId val="303021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3027328"/>
        <c:crosses val="autoZero"/>
        <c:crossBetween val="midCat"/>
      </c:valAx>
      <c:valAx>
        <c:axId val="303027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302144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&lt;660 low media 12-120</c:v>
          </c:tx>
          <c:xVal>
            <c:numRef>
              <c:f>'0211'!$J$199:$J$218</c:f>
              <c:numCache>
                <c:formatCode>General</c:formatCode>
                <c:ptCount val="20"/>
                <c:pt idx="0">
                  <c:v>-215.02818309664201</c:v>
                </c:pt>
                <c:pt idx="1">
                  <c:v>-186.51484802396101</c:v>
                </c:pt>
                <c:pt idx="2">
                  <c:v>-159.445922831818</c:v>
                </c:pt>
                <c:pt idx="3">
                  <c:v>-136.77164820857101</c:v>
                </c:pt>
                <c:pt idx="4">
                  <c:v>-111.19196282125699</c:v>
                </c:pt>
                <c:pt idx="5">
                  <c:v>-86.921878463832201</c:v>
                </c:pt>
                <c:pt idx="6">
                  <c:v>-61.687457134792403</c:v>
                </c:pt>
                <c:pt idx="7">
                  <c:v>-37.794895171088797</c:v>
                </c:pt>
                <c:pt idx="8">
                  <c:v>-12.4782175393381</c:v>
                </c:pt>
                <c:pt idx="9">
                  <c:v>11.9909216569216</c:v>
                </c:pt>
                <c:pt idx="10">
                  <c:v>36.867613536797201</c:v>
                </c:pt>
                <c:pt idx="11">
                  <c:v>61.744892769175301</c:v>
                </c:pt>
                <c:pt idx="12">
                  <c:v>86.802622546514499</c:v>
                </c:pt>
                <c:pt idx="13">
                  <c:v>111.627541367144</c:v>
                </c:pt>
                <c:pt idx="14">
                  <c:v>136.8083649525</c:v>
                </c:pt>
                <c:pt idx="15">
                  <c:v>161.32879184524401</c:v>
                </c:pt>
                <c:pt idx="16">
                  <c:v>187.12804661570399</c:v>
                </c:pt>
                <c:pt idx="17">
                  <c:v>212.38226352899099</c:v>
                </c:pt>
                <c:pt idx="18">
                  <c:v>237.19939040052299</c:v>
                </c:pt>
                <c:pt idx="19">
                  <c:v>289.52151192350101</c:v>
                </c:pt>
              </c:numCache>
            </c:numRef>
          </c:xVal>
          <c:yVal>
            <c:numRef>
              <c:f>'0211'!$B$199:$B$218</c:f>
              <c:numCache>
                <c:formatCode>General</c:formatCode>
                <c:ptCount val="20"/>
                <c:pt idx="0">
                  <c:v>6.90115935934534</c:v>
                </c:pt>
                <c:pt idx="1">
                  <c:v>6.0552726961176502</c:v>
                </c:pt>
                <c:pt idx="2">
                  <c:v>7.1306946089564196</c:v>
                </c:pt>
                <c:pt idx="3">
                  <c:v>7.7565463234524499</c:v>
                </c:pt>
                <c:pt idx="4">
                  <c:v>8.6363248605164404</c:v>
                </c:pt>
                <c:pt idx="5">
                  <c:v>8.5229399346109105</c:v>
                </c:pt>
                <c:pt idx="6">
                  <c:v>9.1811303707351204</c:v>
                </c:pt>
                <c:pt idx="7">
                  <c:v>10.104526361508499</c:v>
                </c:pt>
                <c:pt idx="8">
                  <c:v>10.511542092320999</c:v>
                </c:pt>
                <c:pt idx="9">
                  <c:v>11.5642276427588</c:v>
                </c:pt>
                <c:pt idx="10">
                  <c:v>12.975234008986501</c:v>
                </c:pt>
                <c:pt idx="11">
                  <c:v>14.2623312552382</c:v>
                </c:pt>
                <c:pt idx="12">
                  <c:v>15.0286601918608</c:v>
                </c:pt>
                <c:pt idx="13">
                  <c:v>15.932419939055199</c:v>
                </c:pt>
                <c:pt idx="14">
                  <c:v>16.102757595952401</c:v>
                </c:pt>
                <c:pt idx="15">
                  <c:v>16.681160187900598</c:v>
                </c:pt>
                <c:pt idx="16">
                  <c:v>16.8198416928523</c:v>
                </c:pt>
                <c:pt idx="17">
                  <c:v>16.613616984412701</c:v>
                </c:pt>
                <c:pt idx="18">
                  <c:v>15.5056857130101</c:v>
                </c:pt>
                <c:pt idx="19">
                  <c:v>15.789696001946901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'0211'!$J$199:$J$218</c:f>
              <c:numCache>
                <c:formatCode>General</c:formatCode>
                <c:ptCount val="20"/>
                <c:pt idx="0">
                  <c:v>-215.02818309664201</c:v>
                </c:pt>
                <c:pt idx="1">
                  <c:v>-186.51484802396101</c:v>
                </c:pt>
                <c:pt idx="2">
                  <c:v>-159.445922831818</c:v>
                </c:pt>
                <c:pt idx="3">
                  <c:v>-136.77164820857101</c:v>
                </c:pt>
                <c:pt idx="4">
                  <c:v>-111.19196282125699</c:v>
                </c:pt>
                <c:pt idx="5">
                  <c:v>-86.921878463832201</c:v>
                </c:pt>
                <c:pt idx="6">
                  <c:v>-61.687457134792403</c:v>
                </c:pt>
                <c:pt idx="7">
                  <c:v>-37.794895171088797</c:v>
                </c:pt>
                <c:pt idx="8">
                  <c:v>-12.4782175393381</c:v>
                </c:pt>
                <c:pt idx="9">
                  <c:v>11.9909216569216</c:v>
                </c:pt>
                <c:pt idx="10">
                  <c:v>36.867613536797201</c:v>
                </c:pt>
                <c:pt idx="11">
                  <c:v>61.744892769175301</c:v>
                </c:pt>
                <c:pt idx="12">
                  <c:v>86.802622546514499</c:v>
                </c:pt>
                <c:pt idx="13">
                  <c:v>111.627541367144</c:v>
                </c:pt>
                <c:pt idx="14">
                  <c:v>136.8083649525</c:v>
                </c:pt>
                <c:pt idx="15">
                  <c:v>161.32879184524401</c:v>
                </c:pt>
                <c:pt idx="16">
                  <c:v>187.12804661570399</c:v>
                </c:pt>
                <c:pt idx="17">
                  <c:v>212.38226352899099</c:v>
                </c:pt>
                <c:pt idx="18">
                  <c:v>237.19939040052299</c:v>
                </c:pt>
                <c:pt idx="19">
                  <c:v>289.52151192350101</c:v>
                </c:pt>
              </c:numCache>
            </c:numRef>
          </c:xVal>
          <c:yVal>
            <c:numRef>
              <c:f>'0211'!$D$199:$D$218</c:f>
              <c:numCache>
                <c:formatCode>General</c:formatCode>
                <c:ptCount val="20"/>
                <c:pt idx="0">
                  <c:v>6.2178595009203104</c:v>
                </c:pt>
                <c:pt idx="1">
                  <c:v>6.5210896993381597</c:v>
                </c:pt>
                <c:pt idx="2">
                  <c:v>6.3203631265625297</c:v>
                </c:pt>
                <c:pt idx="3">
                  <c:v>6.3663856879132101</c:v>
                </c:pt>
                <c:pt idx="4">
                  <c:v>7.3185514316941997</c:v>
                </c:pt>
                <c:pt idx="5">
                  <c:v>8.35540666192788</c:v>
                </c:pt>
                <c:pt idx="6">
                  <c:v>9.3178112154637702</c:v>
                </c:pt>
                <c:pt idx="7">
                  <c:v>9.7847091840488698</c:v>
                </c:pt>
                <c:pt idx="8">
                  <c:v>10.411129551040601</c:v>
                </c:pt>
                <c:pt idx="9">
                  <c:v>11.8495012486195</c:v>
                </c:pt>
                <c:pt idx="10">
                  <c:v>13.338748437843201</c:v>
                </c:pt>
                <c:pt idx="11">
                  <c:v>14.3103158955967</c:v>
                </c:pt>
                <c:pt idx="12">
                  <c:v>15.2205828183509</c:v>
                </c:pt>
                <c:pt idx="13">
                  <c:v>16.147863540565599</c:v>
                </c:pt>
                <c:pt idx="14">
                  <c:v>16.3710417596645</c:v>
                </c:pt>
                <c:pt idx="15">
                  <c:v>16.684338258367699</c:v>
                </c:pt>
                <c:pt idx="16">
                  <c:v>17.004998808781298</c:v>
                </c:pt>
                <c:pt idx="17">
                  <c:v>16.759105405125101</c:v>
                </c:pt>
                <c:pt idx="18">
                  <c:v>16.525518655018701</c:v>
                </c:pt>
                <c:pt idx="19">
                  <c:v>15.324235650993099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50944"/>
        <c:axId val="40852480"/>
      </c:scatterChart>
      <c:valAx>
        <c:axId val="40850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0852480"/>
        <c:crosses val="autoZero"/>
        <c:crossBetween val="midCat"/>
      </c:valAx>
      <c:valAx>
        <c:axId val="40852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850944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mid media 12-24</c:v>
          </c:tx>
          <c:xVal>
            <c:numRef>
              <c:f>Sheet6!$K$139:$K$151</c:f>
              <c:numCache>
                <c:formatCode>General</c:formatCode>
                <c:ptCount val="13"/>
                <c:pt idx="0">
                  <c:v>-50.726148899285199</c:v>
                </c:pt>
                <c:pt idx="1">
                  <c:v>-29.543660056830699</c:v>
                </c:pt>
                <c:pt idx="2">
                  <c:v>-8.8018238513924594</c:v>
                </c:pt>
                <c:pt idx="3">
                  <c:v>13.6584867273697</c:v>
                </c:pt>
                <c:pt idx="4">
                  <c:v>31.9695170339665</c:v>
                </c:pt>
                <c:pt idx="5">
                  <c:v>50.482581506631398</c:v>
                </c:pt>
                <c:pt idx="6">
                  <c:v>72.211634774918295</c:v>
                </c:pt>
                <c:pt idx="7">
                  <c:v>92.855929892831099</c:v>
                </c:pt>
                <c:pt idx="8">
                  <c:v>109.981166721826</c:v>
                </c:pt>
                <c:pt idx="9">
                  <c:v>127.73831008328401</c:v>
                </c:pt>
                <c:pt idx="10">
                  <c:v>140.787274342356</c:v>
                </c:pt>
                <c:pt idx="11">
                  <c:v>160.97853553708299</c:v>
                </c:pt>
                <c:pt idx="12">
                  <c:v>200.560067990368</c:v>
                </c:pt>
              </c:numCache>
            </c:numRef>
          </c:xVal>
          <c:yVal>
            <c:numRef>
              <c:f>Sheet6!$B$139:$B$151</c:f>
              <c:numCache>
                <c:formatCode>General</c:formatCode>
                <c:ptCount val="13"/>
                <c:pt idx="0">
                  <c:v>7.3243742694998399</c:v>
                </c:pt>
                <c:pt idx="1">
                  <c:v>10.283425437081499</c:v>
                </c:pt>
                <c:pt idx="2">
                  <c:v>12.6647850176138</c:v>
                </c:pt>
                <c:pt idx="3">
                  <c:v>20.372604085874499</c:v>
                </c:pt>
                <c:pt idx="4">
                  <c:v>24.7318050330407</c:v>
                </c:pt>
                <c:pt idx="5">
                  <c:v>25.932652657733701</c:v>
                </c:pt>
                <c:pt idx="6">
                  <c:v>26.170699075846699</c:v>
                </c:pt>
                <c:pt idx="7">
                  <c:v>26.1251154333691</c:v>
                </c:pt>
                <c:pt idx="8">
                  <c:v>26.970666361722099</c:v>
                </c:pt>
                <c:pt idx="9">
                  <c:v>27.860717086523</c:v>
                </c:pt>
                <c:pt idx="10">
                  <c:v>28.1937037268642</c:v>
                </c:pt>
                <c:pt idx="11">
                  <c:v>30.724556464335802</c:v>
                </c:pt>
                <c:pt idx="12">
                  <c:v>34.339718608265301</c:v>
                </c:pt>
              </c:numCache>
            </c:numRef>
          </c:yVal>
          <c:smooth val="1"/>
        </c:ser>
        <c:ser>
          <c:idx val="1"/>
          <c:order val="1"/>
          <c:tx>
            <c:v>mid media 24-48</c:v>
          </c:tx>
          <c:xVal>
            <c:numRef>
              <c:f>Sheet6!$K$155:$K$168</c:f>
              <c:numCache>
                <c:formatCode>General</c:formatCode>
                <c:ptCount val="14"/>
                <c:pt idx="0">
                  <c:v>-79.027373757903206</c:v>
                </c:pt>
                <c:pt idx="1">
                  <c:v>-63.356498284203603</c:v>
                </c:pt>
                <c:pt idx="2">
                  <c:v>-47.767295037205102</c:v>
                </c:pt>
                <c:pt idx="3">
                  <c:v>-31.449431651827499</c:v>
                </c:pt>
                <c:pt idx="4">
                  <c:v>-13.935442154687101</c:v>
                </c:pt>
                <c:pt idx="5">
                  <c:v>1.58023956501339</c:v>
                </c:pt>
                <c:pt idx="6">
                  <c:v>14.924022747538601</c:v>
                </c:pt>
                <c:pt idx="7">
                  <c:v>36.994479762322598</c:v>
                </c:pt>
                <c:pt idx="8">
                  <c:v>67.058971594070499</c:v>
                </c:pt>
                <c:pt idx="9">
                  <c:v>92.819427360196798</c:v>
                </c:pt>
                <c:pt idx="10">
                  <c:v>119.907974388601</c:v>
                </c:pt>
                <c:pt idx="11">
                  <c:v>136.98116978416601</c:v>
                </c:pt>
                <c:pt idx="12">
                  <c:v>155.36317216238999</c:v>
                </c:pt>
                <c:pt idx="13">
                  <c:v>183.679279620035</c:v>
                </c:pt>
              </c:numCache>
            </c:numRef>
          </c:xVal>
          <c:yVal>
            <c:numRef>
              <c:f>Sheet6!$B$155:$B$168</c:f>
              <c:numCache>
                <c:formatCode>General</c:formatCode>
                <c:ptCount val="14"/>
                <c:pt idx="0">
                  <c:v>7.84062837528485</c:v>
                </c:pt>
                <c:pt idx="1">
                  <c:v>5.8974699216677999</c:v>
                </c:pt>
                <c:pt idx="2">
                  <c:v>8.4734343541162307</c:v>
                </c:pt>
                <c:pt idx="3">
                  <c:v>10.057643895235501</c:v>
                </c:pt>
                <c:pt idx="4">
                  <c:v>12.2301437642476</c:v>
                </c:pt>
                <c:pt idx="5">
                  <c:v>14.413703777475</c:v>
                </c:pt>
                <c:pt idx="6">
                  <c:v>17.762963106231101</c:v>
                </c:pt>
                <c:pt idx="7">
                  <c:v>20.866459770355601</c:v>
                </c:pt>
                <c:pt idx="8">
                  <c:v>23.098834907890801</c:v>
                </c:pt>
                <c:pt idx="9">
                  <c:v>24.565036461341801</c:v>
                </c:pt>
                <c:pt idx="10">
                  <c:v>25.534956575645499</c:v>
                </c:pt>
                <c:pt idx="11">
                  <c:v>26.5235543582288</c:v>
                </c:pt>
                <c:pt idx="12">
                  <c:v>26.469129161671798</c:v>
                </c:pt>
                <c:pt idx="13">
                  <c:v>25.860020085359899</c:v>
                </c:pt>
              </c:numCache>
            </c:numRef>
          </c:yVal>
          <c:smooth val="1"/>
        </c:ser>
        <c:ser>
          <c:idx val="2"/>
          <c:order val="2"/>
          <c:tx>
            <c:v>mid media 48+</c:v>
          </c:tx>
          <c:xVal>
            <c:numRef>
              <c:f>Sheet6!$K$172:$K$183</c:f>
              <c:numCache>
                <c:formatCode>General</c:formatCode>
                <c:ptCount val="12"/>
                <c:pt idx="0">
                  <c:v>-42.993564716437398</c:v>
                </c:pt>
                <c:pt idx="1">
                  <c:v>-22.014751209309999</c:v>
                </c:pt>
                <c:pt idx="2">
                  <c:v>-8.6252205907608204</c:v>
                </c:pt>
                <c:pt idx="3">
                  <c:v>12.7650362205537</c:v>
                </c:pt>
                <c:pt idx="4">
                  <c:v>29.167717216384698</c:v>
                </c:pt>
                <c:pt idx="5">
                  <c:v>50.802798871428898</c:v>
                </c:pt>
                <c:pt idx="6">
                  <c:v>64.264896630243896</c:v>
                </c:pt>
                <c:pt idx="7">
                  <c:v>85.598825731336504</c:v>
                </c:pt>
                <c:pt idx="8">
                  <c:v>106.132721972083</c:v>
                </c:pt>
                <c:pt idx="9">
                  <c:v>125.564597864924</c:v>
                </c:pt>
                <c:pt idx="10">
                  <c:v>149.24410759569699</c:v>
                </c:pt>
                <c:pt idx="11">
                  <c:v>229.670394222732</c:v>
                </c:pt>
              </c:numCache>
            </c:numRef>
          </c:xVal>
          <c:yVal>
            <c:numRef>
              <c:f>Sheet6!$B$172:$B$183</c:f>
              <c:numCache>
                <c:formatCode>General</c:formatCode>
                <c:ptCount val="12"/>
                <c:pt idx="0">
                  <c:v>13.0888416441449</c:v>
                </c:pt>
                <c:pt idx="1">
                  <c:v>10.647137018533099</c:v>
                </c:pt>
                <c:pt idx="2">
                  <c:v>12.0837514694436</c:v>
                </c:pt>
                <c:pt idx="3">
                  <c:v>14.739022299978499</c:v>
                </c:pt>
                <c:pt idx="4">
                  <c:v>17.382134494125999</c:v>
                </c:pt>
                <c:pt idx="5">
                  <c:v>19.258823854489101</c:v>
                </c:pt>
                <c:pt idx="6">
                  <c:v>22.447302018647498</c:v>
                </c:pt>
                <c:pt idx="7">
                  <c:v>23.473926539346099</c:v>
                </c:pt>
                <c:pt idx="8">
                  <c:v>24.413633872996499</c:v>
                </c:pt>
                <c:pt idx="9">
                  <c:v>25.0665200753321</c:v>
                </c:pt>
                <c:pt idx="10">
                  <c:v>24.1646310429633</c:v>
                </c:pt>
                <c:pt idx="11">
                  <c:v>19.2603353548085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673792"/>
        <c:axId val="226675328"/>
      </c:scatterChart>
      <c:valAx>
        <c:axId val="226673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6675328"/>
        <c:crosses val="autoZero"/>
        <c:crossBetween val="midCat"/>
      </c:valAx>
      <c:valAx>
        <c:axId val="226675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673792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low media 48+</c:v>
          </c:tx>
          <c:xVal>
            <c:numRef>
              <c:f>Sheet6!$K$188:$K$207</c:f>
              <c:numCache>
                <c:formatCode>General</c:formatCode>
                <c:ptCount val="20"/>
                <c:pt idx="0">
                  <c:v>-258.13571203534599</c:v>
                </c:pt>
                <c:pt idx="1">
                  <c:v>-238.34378010273801</c:v>
                </c:pt>
                <c:pt idx="2">
                  <c:v>-240.503807977452</c:v>
                </c:pt>
                <c:pt idx="3">
                  <c:v>-232.51071295390599</c:v>
                </c:pt>
                <c:pt idx="4">
                  <c:v>-214.578965750994</c:v>
                </c:pt>
                <c:pt idx="5">
                  <c:v>-186.06420096911799</c:v>
                </c:pt>
                <c:pt idx="6">
                  <c:v>-159.47750705863899</c:v>
                </c:pt>
                <c:pt idx="7">
                  <c:v>-123.47958785633701</c:v>
                </c:pt>
                <c:pt idx="8">
                  <c:v>-98.332087145816203</c:v>
                </c:pt>
                <c:pt idx="9">
                  <c:v>-73.439144759557706</c:v>
                </c:pt>
                <c:pt idx="10">
                  <c:v>-47.712600647164201</c:v>
                </c:pt>
                <c:pt idx="11">
                  <c:v>-25.295075052904899</c:v>
                </c:pt>
                <c:pt idx="12">
                  <c:v>0.774671734476304</c:v>
                </c:pt>
                <c:pt idx="13">
                  <c:v>23.7529649724374</c:v>
                </c:pt>
                <c:pt idx="14">
                  <c:v>50.251545095644403</c:v>
                </c:pt>
                <c:pt idx="15">
                  <c:v>72.977048567194004</c:v>
                </c:pt>
                <c:pt idx="16">
                  <c:v>98.676879687696399</c:v>
                </c:pt>
                <c:pt idx="17">
                  <c:v>124.308292132124</c:v>
                </c:pt>
                <c:pt idx="18">
                  <c:v>164.97582855630901</c:v>
                </c:pt>
                <c:pt idx="19">
                  <c:v>229.80148240331101</c:v>
                </c:pt>
              </c:numCache>
            </c:numRef>
          </c:xVal>
          <c:yVal>
            <c:numRef>
              <c:f>Sheet6!$B$188:$B$207</c:f>
              <c:numCache>
                <c:formatCode>General</c:formatCode>
                <c:ptCount val="20"/>
                <c:pt idx="0">
                  <c:v>7.65192039053583</c:v>
                </c:pt>
                <c:pt idx="1">
                  <c:v>5.8790286396072897</c:v>
                </c:pt>
                <c:pt idx="2">
                  <c:v>6.2809151680616901</c:v>
                </c:pt>
                <c:pt idx="3">
                  <c:v>7.5933968296917396</c:v>
                </c:pt>
                <c:pt idx="4">
                  <c:v>8.7973456496508096</c:v>
                </c:pt>
                <c:pt idx="5">
                  <c:v>8.7949824270652801</c:v>
                </c:pt>
                <c:pt idx="6">
                  <c:v>9.5723400552072508</c:v>
                </c:pt>
                <c:pt idx="7">
                  <c:v>9.6135305752930993</c:v>
                </c:pt>
                <c:pt idx="8">
                  <c:v>10.8362157898036</c:v>
                </c:pt>
                <c:pt idx="9">
                  <c:v>11.691818739851101</c:v>
                </c:pt>
                <c:pt idx="10">
                  <c:v>12.5728666911457</c:v>
                </c:pt>
                <c:pt idx="11">
                  <c:v>13.922518933417599</c:v>
                </c:pt>
                <c:pt idx="12">
                  <c:v>14.934485449582199</c:v>
                </c:pt>
                <c:pt idx="13">
                  <c:v>16.320690144311801</c:v>
                </c:pt>
                <c:pt idx="14">
                  <c:v>16.946397167404999</c:v>
                </c:pt>
                <c:pt idx="15">
                  <c:v>17.988536526715201</c:v>
                </c:pt>
                <c:pt idx="16">
                  <c:v>18.161919359405399</c:v>
                </c:pt>
                <c:pt idx="17">
                  <c:v>17.358745872937501</c:v>
                </c:pt>
                <c:pt idx="18">
                  <c:v>15.991951751420901</c:v>
                </c:pt>
                <c:pt idx="19">
                  <c:v>15.9716048832382</c:v>
                </c:pt>
              </c:numCache>
            </c:numRef>
          </c:yVal>
          <c:smooth val="1"/>
        </c:ser>
        <c:ser>
          <c:idx val="3"/>
          <c:order val="1"/>
          <c:tx>
            <c:v>low media 24-48</c:v>
          </c:tx>
          <c:xVal>
            <c:numRef>
              <c:f>Sheet6!$K$211:$K$229</c:f>
              <c:numCache>
                <c:formatCode>General</c:formatCode>
                <c:ptCount val="19"/>
                <c:pt idx="0">
                  <c:v>-212.76579408607699</c:v>
                </c:pt>
                <c:pt idx="1">
                  <c:v>-182.32097832398301</c:v>
                </c:pt>
                <c:pt idx="2">
                  <c:v>-161.60379770450399</c:v>
                </c:pt>
                <c:pt idx="3">
                  <c:v>-141.200461793665</c:v>
                </c:pt>
                <c:pt idx="4">
                  <c:v>-123.135005701078</c:v>
                </c:pt>
                <c:pt idx="5">
                  <c:v>-103.059733417267</c:v>
                </c:pt>
                <c:pt idx="6">
                  <c:v>-87.046268305422004</c:v>
                </c:pt>
                <c:pt idx="7">
                  <c:v>-68.068921384962493</c:v>
                </c:pt>
                <c:pt idx="8">
                  <c:v>-43.038350728856997</c:v>
                </c:pt>
                <c:pt idx="9">
                  <c:v>-20.867324241626001</c:v>
                </c:pt>
                <c:pt idx="10">
                  <c:v>1.5649408666586999</c:v>
                </c:pt>
                <c:pt idx="11">
                  <c:v>25.955321130675799</c:v>
                </c:pt>
                <c:pt idx="12">
                  <c:v>49.180065787727102</c:v>
                </c:pt>
                <c:pt idx="13">
                  <c:v>67.721435144330798</c:v>
                </c:pt>
                <c:pt idx="14">
                  <c:v>86.347731619018404</c:v>
                </c:pt>
                <c:pt idx="15">
                  <c:v>103.076502031757</c:v>
                </c:pt>
                <c:pt idx="16">
                  <c:v>123.78387046419</c:v>
                </c:pt>
                <c:pt idx="17">
                  <c:v>144.330179309263</c:v>
                </c:pt>
                <c:pt idx="18">
                  <c:v>178.78617335763201</c:v>
                </c:pt>
              </c:numCache>
            </c:numRef>
          </c:xVal>
          <c:yVal>
            <c:numRef>
              <c:f>Sheet6!$B$211:$B$229</c:f>
              <c:numCache>
                <c:formatCode>General</c:formatCode>
                <c:ptCount val="19"/>
                <c:pt idx="0">
                  <c:v>4.2473930024008002</c:v>
                </c:pt>
                <c:pt idx="1">
                  <c:v>5.1885853262326798</c:v>
                </c:pt>
                <c:pt idx="2">
                  <c:v>7.0400343120234403</c:v>
                </c:pt>
                <c:pt idx="3">
                  <c:v>7.5956335789441001</c:v>
                </c:pt>
                <c:pt idx="4">
                  <c:v>8.6132532373085091</c:v>
                </c:pt>
                <c:pt idx="5">
                  <c:v>9.93395362915407</c:v>
                </c:pt>
                <c:pt idx="6">
                  <c:v>11.704370804440799</c:v>
                </c:pt>
                <c:pt idx="7">
                  <c:v>13.020971670020201</c:v>
                </c:pt>
                <c:pt idx="8">
                  <c:v>14.6056120622669</c:v>
                </c:pt>
                <c:pt idx="9">
                  <c:v>16.021383012706</c:v>
                </c:pt>
                <c:pt idx="10">
                  <c:v>17.143235783852599</c:v>
                </c:pt>
                <c:pt idx="11">
                  <c:v>17.779725776512901</c:v>
                </c:pt>
                <c:pt idx="12">
                  <c:v>18.306611539393799</c:v>
                </c:pt>
                <c:pt idx="13">
                  <c:v>19.753061397583298</c:v>
                </c:pt>
                <c:pt idx="14">
                  <c:v>20.358691750303201</c:v>
                </c:pt>
                <c:pt idx="15">
                  <c:v>20.684663889341898</c:v>
                </c:pt>
                <c:pt idx="16">
                  <c:v>20.176392564655799</c:v>
                </c:pt>
                <c:pt idx="17">
                  <c:v>19.994748126752501</c:v>
                </c:pt>
                <c:pt idx="18">
                  <c:v>18.846076038909398</c:v>
                </c:pt>
              </c:numCache>
            </c:numRef>
          </c:yVal>
          <c:smooth val="1"/>
        </c:ser>
        <c:ser>
          <c:idx val="4"/>
          <c:order val="2"/>
          <c:tx>
            <c:v>low media 12-24</c:v>
          </c:tx>
          <c:xVal>
            <c:numRef>
              <c:f>Sheet6!$K$234:$K$251</c:f>
              <c:numCache>
                <c:formatCode>General</c:formatCode>
                <c:ptCount val="18"/>
                <c:pt idx="0">
                  <c:v>-213.43533982241101</c:v>
                </c:pt>
                <c:pt idx="1">
                  <c:v>-179.94605671376101</c:v>
                </c:pt>
                <c:pt idx="2">
                  <c:v>-158.153673134673</c:v>
                </c:pt>
                <c:pt idx="3">
                  <c:v>-132.53094212882601</c:v>
                </c:pt>
                <c:pt idx="4">
                  <c:v>-114.751016414319</c:v>
                </c:pt>
                <c:pt idx="5">
                  <c:v>-94.241170842074496</c:v>
                </c:pt>
                <c:pt idx="6">
                  <c:v>-71.641140514065697</c:v>
                </c:pt>
                <c:pt idx="7">
                  <c:v>-46.829296252516897</c:v>
                </c:pt>
                <c:pt idx="8">
                  <c:v>-22.7719036603756</c:v>
                </c:pt>
                <c:pt idx="9">
                  <c:v>-4.5346320462416498</c:v>
                </c:pt>
                <c:pt idx="10">
                  <c:v>14.713556186447899</c:v>
                </c:pt>
                <c:pt idx="11">
                  <c:v>36.216497471119403</c:v>
                </c:pt>
                <c:pt idx="12">
                  <c:v>53.814507802708199</c:v>
                </c:pt>
                <c:pt idx="13">
                  <c:v>76.254024123925007</c:v>
                </c:pt>
                <c:pt idx="14">
                  <c:v>94.300634432322695</c:v>
                </c:pt>
                <c:pt idx="15">
                  <c:v>117.65320961927</c:v>
                </c:pt>
                <c:pt idx="16">
                  <c:v>147.62748102032199</c:v>
                </c:pt>
                <c:pt idx="17">
                  <c:v>145.06330031769599</c:v>
                </c:pt>
              </c:numCache>
            </c:numRef>
          </c:xVal>
          <c:yVal>
            <c:numRef>
              <c:f>Sheet6!$B$234:$B$251</c:f>
              <c:numCache>
                <c:formatCode>General</c:formatCode>
                <c:ptCount val="18"/>
                <c:pt idx="0">
                  <c:v>4.8666505858034501</c:v>
                </c:pt>
                <c:pt idx="1">
                  <c:v>5.7295084066355697</c:v>
                </c:pt>
                <c:pt idx="2">
                  <c:v>6.7066636453627302</c:v>
                </c:pt>
                <c:pt idx="3">
                  <c:v>7.91231063926032</c:v>
                </c:pt>
                <c:pt idx="4">
                  <c:v>7.8916953963054297</c:v>
                </c:pt>
                <c:pt idx="5">
                  <c:v>8.1460554150360895</c:v>
                </c:pt>
                <c:pt idx="6">
                  <c:v>8.6877549981591091</c:v>
                </c:pt>
                <c:pt idx="7">
                  <c:v>9.6033391021925194</c:v>
                </c:pt>
                <c:pt idx="8">
                  <c:v>11.3099597220258</c:v>
                </c:pt>
                <c:pt idx="9">
                  <c:v>14.025495433962901</c:v>
                </c:pt>
                <c:pt idx="10">
                  <c:v>16.864821773288199</c:v>
                </c:pt>
                <c:pt idx="11">
                  <c:v>18.442408692981001</c:v>
                </c:pt>
                <c:pt idx="12">
                  <c:v>19.517686517337498</c:v>
                </c:pt>
                <c:pt idx="13">
                  <c:v>20.042864616312901</c:v>
                </c:pt>
                <c:pt idx="14">
                  <c:v>20.3448263758163</c:v>
                </c:pt>
                <c:pt idx="15">
                  <c:v>20.0909634634653</c:v>
                </c:pt>
                <c:pt idx="16">
                  <c:v>22.394126167359701</c:v>
                </c:pt>
                <c:pt idx="17">
                  <c:v>27.4109247751318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8610688"/>
        <c:axId val="298612224"/>
      </c:scatterChart>
      <c:valAx>
        <c:axId val="298610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8612224"/>
        <c:crosses val="autoZero"/>
        <c:crossBetween val="midCat"/>
      </c:valAx>
      <c:valAx>
        <c:axId val="298612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8610688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low media 12-24</c:v>
          </c:tx>
          <c:xVal>
            <c:numRef>
              <c:f>Sheet6!$I$234:$I$251</c:f>
              <c:numCache>
                <c:formatCode>General</c:formatCode>
                <c:ptCount val="18"/>
                <c:pt idx="0">
                  <c:v>-211.94356007589701</c:v>
                </c:pt>
                <c:pt idx="1">
                  <c:v>-177.720485974794</c:v>
                </c:pt>
                <c:pt idx="2">
                  <c:v>-154.71548092092999</c:v>
                </c:pt>
                <c:pt idx="3">
                  <c:v>-128.95678747304001</c:v>
                </c:pt>
                <c:pt idx="4">
                  <c:v>-106.06633332806</c:v>
                </c:pt>
                <c:pt idx="5">
                  <c:v>-81.276928702296004</c:v>
                </c:pt>
                <c:pt idx="6">
                  <c:v>-57.864492903852501</c:v>
                </c:pt>
                <c:pt idx="7">
                  <c:v>-32.946132079882702</c:v>
                </c:pt>
                <c:pt idx="8">
                  <c:v>-9.3601585551952091</c:v>
                </c:pt>
                <c:pt idx="9">
                  <c:v>14.0682463074473</c:v>
                </c:pt>
                <c:pt idx="10">
                  <c:v>36.9215448323571</c:v>
                </c:pt>
                <c:pt idx="11">
                  <c:v>59.312049710179998</c:v>
                </c:pt>
                <c:pt idx="12">
                  <c:v>81.956296729751799</c:v>
                </c:pt>
                <c:pt idx="13">
                  <c:v>103.649780294553</c:v>
                </c:pt>
                <c:pt idx="14">
                  <c:v>126.018544621131</c:v>
                </c:pt>
                <c:pt idx="15">
                  <c:v>144.86862996974901</c:v>
                </c:pt>
                <c:pt idx="16">
                  <c:v>166.72023970032001</c:v>
                </c:pt>
                <c:pt idx="17">
                  <c:v>185.79737377647601</c:v>
                </c:pt>
              </c:numCache>
            </c:numRef>
          </c:xVal>
          <c:yVal>
            <c:numRef>
              <c:f>Sheet6!$B$234:$B$251</c:f>
              <c:numCache>
                <c:formatCode>General</c:formatCode>
                <c:ptCount val="18"/>
                <c:pt idx="0">
                  <c:v>4.8666505858034501</c:v>
                </c:pt>
                <c:pt idx="1">
                  <c:v>5.7295084066355697</c:v>
                </c:pt>
                <c:pt idx="2">
                  <c:v>6.7066636453627302</c:v>
                </c:pt>
                <c:pt idx="3">
                  <c:v>7.91231063926032</c:v>
                </c:pt>
                <c:pt idx="4">
                  <c:v>7.8916953963054297</c:v>
                </c:pt>
                <c:pt idx="5">
                  <c:v>8.1460554150360895</c:v>
                </c:pt>
                <c:pt idx="6">
                  <c:v>8.6877549981591091</c:v>
                </c:pt>
                <c:pt idx="7">
                  <c:v>9.6033391021925194</c:v>
                </c:pt>
                <c:pt idx="8">
                  <c:v>11.3099597220258</c:v>
                </c:pt>
                <c:pt idx="9">
                  <c:v>14.025495433962901</c:v>
                </c:pt>
                <c:pt idx="10">
                  <c:v>16.864821773288199</c:v>
                </c:pt>
                <c:pt idx="11">
                  <c:v>18.442408692981001</c:v>
                </c:pt>
                <c:pt idx="12">
                  <c:v>19.517686517337498</c:v>
                </c:pt>
                <c:pt idx="13">
                  <c:v>20.042864616312901</c:v>
                </c:pt>
                <c:pt idx="14">
                  <c:v>20.3448263758163</c:v>
                </c:pt>
                <c:pt idx="15">
                  <c:v>20.0909634634653</c:v>
                </c:pt>
                <c:pt idx="16">
                  <c:v>22.394126167359701</c:v>
                </c:pt>
                <c:pt idx="17">
                  <c:v>27.4109247751318</c:v>
                </c:pt>
              </c:numCache>
            </c:numRef>
          </c:yVal>
          <c:smooth val="1"/>
        </c:ser>
        <c:ser>
          <c:idx val="1"/>
          <c:order val="1"/>
          <c:tx>
            <c:v>low media 24-48</c:v>
          </c:tx>
          <c:xVal>
            <c:numRef>
              <c:f>Sheet6!$I$211:$I$229</c:f>
              <c:numCache>
                <c:formatCode>General</c:formatCode>
                <c:ptCount val="19"/>
                <c:pt idx="0">
                  <c:v>-208.51454591777599</c:v>
                </c:pt>
                <c:pt idx="1">
                  <c:v>-178.42106880980799</c:v>
                </c:pt>
                <c:pt idx="2">
                  <c:v>-157.01628899180201</c:v>
                </c:pt>
                <c:pt idx="3">
                  <c:v>-131.949608324666</c:v>
                </c:pt>
                <c:pt idx="4">
                  <c:v>-107.58714181273599</c:v>
                </c:pt>
                <c:pt idx="5">
                  <c:v>-82.884777250127996</c:v>
                </c:pt>
                <c:pt idx="6">
                  <c:v>-59.102924011981699</c:v>
                </c:pt>
                <c:pt idx="7">
                  <c:v>-34.900103102618203</c:v>
                </c:pt>
                <c:pt idx="8">
                  <c:v>-11.094358090674801</c:v>
                </c:pt>
                <c:pt idx="9">
                  <c:v>12.5696062450544</c:v>
                </c:pt>
                <c:pt idx="10">
                  <c:v>35.810918435760499</c:v>
                </c:pt>
                <c:pt idx="11">
                  <c:v>58.820110767639598</c:v>
                </c:pt>
                <c:pt idx="12">
                  <c:v>82.056346921147394</c:v>
                </c:pt>
                <c:pt idx="13">
                  <c:v>105.738727212726</c:v>
                </c:pt>
                <c:pt idx="14">
                  <c:v>129.051587010574</c:v>
                </c:pt>
                <c:pt idx="15">
                  <c:v>151.22915996931701</c:v>
                </c:pt>
                <c:pt idx="16">
                  <c:v>174.151210598517</c:v>
                </c:pt>
                <c:pt idx="17">
                  <c:v>194.83357906912599</c:v>
                </c:pt>
                <c:pt idx="18">
                  <c:v>225.16680415640201</c:v>
                </c:pt>
              </c:numCache>
            </c:numRef>
          </c:xVal>
          <c:yVal>
            <c:numRef>
              <c:f>Sheet6!$B$211:$B$229</c:f>
              <c:numCache>
                <c:formatCode>General</c:formatCode>
                <c:ptCount val="19"/>
                <c:pt idx="0">
                  <c:v>4.2473930024008002</c:v>
                </c:pt>
                <c:pt idx="1">
                  <c:v>5.1885853262326798</c:v>
                </c:pt>
                <c:pt idx="2">
                  <c:v>7.0400343120234403</c:v>
                </c:pt>
                <c:pt idx="3">
                  <c:v>7.5956335789441001</c:v>
                </c:pt>
                <c:pt idx="4">
                  <c:v>8.6132532373085091</c:v>
                </c:pt>
                <c:pt idx="5">
                  <c:v>9.93395362915407</c:v>
                </c:pt>
                <c:pt idx="6">
                  <c:v>11.704370804440799</c:v>
                </c:pt>
                <c:pt idx="7">
                  <c:v>13.020971670020201</c:v>
                </c:pt>
                <c:pt idx="8">
                  <c:v>14.6056120622669</c:v>
                </c:pt>
                <c:pt idx="9">
                  <c:v>16.021383012706</c:v>
                </c:pt>
                <c:pt idx="10">
                  <c:v>17.143235783852599</c:v>
                </c:pt>
                <c:pt idx="11">
                  <c:v>17.779725776512901</c:v>
                </c:pt>
                <c:pt idx="12">
                  <c:v>18.306611539393799</c:v>
                </c:pt>
                <c:pt idx="13">
                  <c:v>19.753061397583298</c:v>
                </c:pt>
                <c:pt idx="14">
                  <c:v>20.358691750303201</c:v>
                </c:pt>
                <c:pt idx="15">
                  <c:v>20.684663889341898</c:v>
                </c:pt>
                <c:pt idx="16">
                  <c:v>20.176392564655799</c:v>
                </c:pt>
                <c:pt idx="17">
                  <c:v>19.994748126752501</c:v>
                </c:pt>
                <c:pt idx="18">
                  <c:v>18.846076038909398</c:v>
                </c:pt>
              </c:numCache>
            </c:numRef>
          </c:yVal>
          <c:smooth val="1"/>
        </c:ser>
        <c:ser>
          <c:idx val="2"/>
          <c:order val="2"/>
          <c:tx>
            <c:v>low media 48+</c:v>
          </c:tx>
          <c:xVal>
            <c:numRef>
              <c:f>Sheet6!$I$188:$I$207</c:f>
              <c:numCache>
                <c:formatCode>General</c:formatCode>
                <c:ptCount val="20"/>
                <c:pt idx="0">
                  <c:v>-246.22116594836001</c:v>
                </c:pt>
                <c:pt idx="1">
                  <c:v>-213.34595166759701</c:v>
                </c:pt>
                <c:pt idx="2">
                  <c:v>-184.182045019745</c:v>
                </c:pt>
                <c:pt idx="3">
                  <c:v>-163.00125452176701</c:v>
                </c:pt>
                <c:pt idx="4">
                  <c:v>-140.239166466082</c:v>
                </c:pt>
                <c:pt idx="5">
                  <c:v>-116.128289786409</c:v>
                </c:pt>
                <c:pt idx="6">
                  <c:v>-91.551955214041001</c:v>
                </c:pt>
                <c:pt idx="7">
                  <c:v>-64.482833032826406</c:v>
                </c:pt>
                <c:pt idx="8">
                  <c:v>-38.912514100056001</c:v>
                </c:pt>
                <c:pt idx="9">
                  <c:v>-14.814282509491299</c:v>
                </c:pt>
                <c:pt idx="10">
                  <c:v>10.259951206584899</c:v>
                </c:pt>
                <c:pt idx="11">
                  <c:v>34.093817492732498</c:v>
                </c:pt>
                <c:pt idx="12">
                  <c:v>58.1551462030937</c:v>
                </c:pt>
                <c:pt idx="13">
                  <c:v>81.801248358131303</c:v>
                </c:pt>
                <c:pt idx="14">
                  <c:v>104.710280780332</c:v>
                </c:pt>
                <c:pt idx="15">
                  <c:v>127.96036233031199</c:v>
                </c:pt>
                <c:pt idx="16">
                  <c:v>151.113113065985</c:v>
                </c:pt>
                <c:pt idx="17">
                  <c:v>173.796986190788</c:v>
                </c:pt>
                <c:pt idx="18">
                  <c:v>195.588208799949</c:v>
                </c:pt>
                <c:pt idx="19">
                  <c:v>243.45004330023801</c:v>
                </c:pt>
              </c:numCache>
            </c:numRef>
          </c:xVal>
          <c:yVal>
            <c:numRef>
              <c:f>Sheet6!$B$188:$B$207</c:f>
              <c:numCache>
                <c:formatCode>General</c:formatCode>
                <c:ptCount val="20"/>
                <c:pt idx="0">
                  <c:v>7.65192039053583</c:v>
                </c:pt>
                <c:pt idx="1">
                  <c:v>5.8790286396072897</c:v>
                </c:pt>
                <c:pt idx="2">
                  <c:v>6.2809151680616901</c:v>
                </c:pt>
                <c:pt idx="3">
                  <c:v>7.5933968296917396</c:v>
                </c:pt>
                <c:pt idx="4">
                  <c:v>8.7973456496508096</c:v>
                </c:pt>
                <c:pt idx="5">
                  <c:v>8.7949824270652801</c:v>
                </c:pt>
                <c:pt idx="6">
                  <c:v>9.5723400552072508</c:v>
                </c:pt>
                <c:pt idx="7">
                  <c:v>9.6135305752930993</c:v>
                </c:pt>
                <c:pt idx="8">
                  <c:v>10.8362157898036</c:v>
                </c:pt>
                <c:pt idx="9">
                  <c:v>11.691818739851101</c:v>
                </c:pt>
                <c:pt idx="10">
                  <c:v>12.5728666911457</c:v>
                </c:pt>
                <c:pt idx="11">
                  <c:v>13.922518933417599</c:v>
                </c:pt>
                <c:pt idx="12">
                  <c:v>14.934485449582199</c:v>
                </c:pt>
                <c:pt idx="13">
                  <c:v>16.320690144311801</c:v>
                </c:pt>
                <c:pt idx="14">
                  <c:v>16.946397167404999</c:v>
                </c:pt>
                <c:pt idx="15">
                  <c:v>17.988536526715201</c:v>
                </c:pt>
                <c:pt idx="16">
                  <c:v>18.161919359405399</c:v>
                </c:pt>
                <c:pt idx="17">
                  <c:v>17.358745872937501</c:v>
                </c:pt>
                <c:pt idx="18">
                  <c:v>15.991951751420901</c:v>
                </c:pt>
                <c:pt idx="19">
                  <c:v>15.9716048832382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8642048"/>
        <c:axId val="299118976"/>
      </c:scatterChart>
      <c:valAx>
        <c:axId val="298642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9118976"/>
        <c:crosses val="autoZero"/>
        <c:crossBetween val="midCat"/>
      </c:valAx>
      <c:valAx>
        <c:axId val="2991189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86420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v>mid media 24-48 conv inc</c:v>
          </c:tx>
          <c:xVal>
            <c:numRef>
              <c:f>Sheet6!$I$155:$I$168</c:f>
              <c:numCache>
                <c:formatCode>General</c:formatCode>
                <c:ptCount val="14"/>
                <c:pt idx="0">
                  <c:v>-77.364623877978303</c:v>
                </c:pt>
                <c:pt idx="1">
                  <c:v>-57.463021206002303</c:v>
                </c:pt>
                <c:pt idx="2">
                  <c:v>-33.283146103858499</c:v>
                </c:pt>
                <c:pt idx="3">
                  <c:v>-8.5410729147008499</c:v>
                </c:pt>
                <c:pt idx="4">
                  <c:v>13.780673634726901</c:v>
                </c:pt>
                <c:pt idx="5">
                  <c:v>38.617753392346302</c:v>
                </c:pt>
                <c:pt idx="6">
                  <c:v>62.831308458884401</c:v>
                </c:pt>
                <c:pt idx="7">
                  <c:v>86.289261395482598</c:v>
                </c:pt>
                <c:pt idx="8">
                  <c:v>110.579753731975</c:v>
                </c:pt>
                <c:pt idx="9">
                  <c:v>132.753035157418</c:v>
                </c:pt>
                <c:pt idx="10">
                  <c:v>156.54809108154399</c:v>
                </c:pt>
                <c:pt idx="11">
                  <c:v>179.13967649714601</c:v>
                </c:pt>
                <c:pt idx="12">
                  <c:v>202.15295596930099</c:v>
                </c:pt>
                <c:pt idx="13">
                  <c:v>233.55143127321401</c:v>
                </c:pt>
              </c:numCache>
            </c:numRef>
          </c:xVal>
          <c:yVal>
            <c:numRef>
              <c:f>Sheet6!$B$155:$B$168</c:f>
              <c:numCache>
                <c:formatCode>General</c:formatCode>
                <c:ptCount val="14"/>
                <c:pt idx="0">
                  <c:v>7.84062837528485</c:v>
                </c:pt>
                <c:pt idx="1">
                  <c:v>5.8974699216677999</c:v>
                </c:pt>
                <c:pt idx="2">
                  <c:v>8.4734343541162307</c:v>
                </c:pt>
                <c:pt idx="3">
                  <c:v>10.057643895235501</c:v>
                </c:pt>
                <c:pt idx="4">
                  <c:v>12.2301437642476</c:v>
                </c:pt>
                <c:pt idx="5">
                  <c:v>14.413703777475</c:v>
                </c:pt>
                <c:pt idx="6">
                  <c:v>17.762963106231101</c:v>
                </c:pt>
                <c:pt idx="7">
                  <c:v>20.866459770355601</c:v>
                </c:pt>
                <c:pt idx="8">
                  <c:v>23.098834907890801</c:v>
                </c:pt>
                <c:pt idx="9">
                  <c:v>24.565036461341801</c:v>
                </c:pt>
                <c:pt idx="10">
                  <c:v>25.534956575645499</c:v>
                </c:pt>
                <c:pt idx="11">
                  <c:v>26.5235543582288</c:v>
                </c:pt>
                <c:pt idx="12">
                  <c:v>26.469129161671798</c:v>
                </c:pt>
                <c:pt idx="13">
                  <c:v>25.860020085359899</c:v>
                </c:pt>
              </c:numCache>
            </c:numRef>
          </c:yVal>
          <c:smooth val="1"/>
        </c:ser>
        <c:ser>
          <c:idx val="0"/>
          <c:order val="1"/>
          <c:tx>
            <c:v>low media 24-48</c:v>
          </c:tx>
          <c:xVal>
            <c:numRef>
              <c:f>Sheet6!$I$211:$I$229</c:f>
              <c:numCache>
                <c:formatCode>General</c:formatCode>
                <c:ptCount val="19"/>
                <c:pt idx="0">
                  <c:v>-208.51454591777599</c:v>
                </c:pt>
                <c:pt idx="1">
                  <c:v>-178.42106880980799</c:v>
                </c:pt>
                <c:pt idx="2">
                  <c:v>-157.01628899180201</c:v>
                </c:pt>
                <c:pt idx="3">
                  <c:v>-131.949608324666</c:v>
                </c:pt>
                <c:pt idx="4">
                  <c:v>-107.58714181273599</c:v>
                </c:pt>
                <c:pt idx="5">
                  <c:v>-82.884777250127996</c:v>
                </c:pt>
                <c:pt idx="6">
                  <c:v>-59.102924011981699</c:v>
                </c:pt>
                <c:pt idx="7">
                  <c:v>-34.900103102618203</c:v>
                </c:pt>
                <c:pt idx="8">
                  <c:v>-11.094358090674801</c:v>
                </c:pt>
                <c:pt idx="9">
                  <c:v>12.5696062450544</c:v>
                </c:pt>
                <c:pt idx="10">
                  <c:v>35.810918435760499</c:v>
                </c:pt>
                <c:pt idx="11">
                  <c:v>58.820110767639598</c:v>
                </c:pt>
                <c:pt idx="12">
                  <c:v>82.056346921147394</c:v>
                </c:pt>
                <c:pt idx="13">
                  <c:v>105.738727212726</c:v>
                </c:pt>
                <c:pt idx="14">
                  <c:v>129.051587010574</c:v>
                </c:pt>
                <c:pt idx="15">
                  <c:v>151.22915996931701</c:v>
                </c:pt>
                <c:pt idx="16">
                  <c:v>174.151210598517</c:v>
                </c:pt>
                <c:pt idx="17">
                  <c:v>194.83357906912599</c:v>
                </c:pt>
                <c:pt idx="18">
                  <c:v>225.16680415640201</c:v>
                </c:pt>
              </c:numCache>
            </c:numRef>
          </c:xVal>
          <c:yVal>
            <c:numRef>
              <c:f>Sheet6!$B$211:$B$229</c:f>
              <c:numCache>
                <c:formatCode>General</c:formatCode>
                <c:ptCount val="19"/>
                <c:pt idx="0">
                  <c:v>4.2473930024008002</c:v>
                </c:pt>
                <c:pt idx="1">
                  <c:v>5.1885853262326798</c:v>
                </c:pt>
                <c:pt idx="2">
                  <c:v>7.0400343120234403</c:v>
                </c:pt>
                <c:pt idx="3">
                  <c:v>7.5956335789441001</c:v>
                </c:pt>
                <c:pt idx="4">
                  <c:v>8.6132532373085091</c:v>
                </c:pt>
                <c:pt idx="5">
                  <c:v>9.93395362915407</c:v>
                </c:pt>
                <c:pt idx="6">
                  <c:v>11.704370804440799</c:v>
                </c:pt>
                <c:pt idx="7">
                  <c:v>13.020971670020201</c:v>
                </c:pt>
                <c:pt idx="8">
                  <c:v>14.6056120622669</c:v>
                </c:pt>
                <c:pt idx="9">
                  <c:v>16.021383012706</c:v>
                </c:pt>
                <c:pt idx="10">
                  <c:v>17.143235783852599</c:v>
                </c:pt>
                <c:pt idx="11">
                  <c:v>17.779725776512901</c:v>
                </c:pt>
                <c:pt idx="12">
                  <c:v>18.306611539393799</c:v>
                </c:pt>
                <c:pt idx="13">
                  <c:v>19.753061397583298</c:v>
                </c:pt>
                <c:pt idx="14">
                  <c:v>20.358691750303201</c:v>
                </c:pt>
                <c:pt idx="15">
                  <c:v>20.684663889341898</c:v>
                </c:pt>
                <c:pt idx="16">
                  <c:v>20.176392564655799</c:v>
                </c:pt>
                <c:pt idx="17">
                  <c:v>19.994748126752501</c:v>
                </c:pt>
                <c:pt idx="18">
                  <c:v>18.846076038909398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139840"/>
        <c:axId val="299141376"/>
      </c:scatterChart>
      <c:valAx>
        <c:axId val="299139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9141376"/>
        <c:crosses val="autoZero"/>
        <c:crossBetween val="midCat"/>
      </c:valAx>
      <c:valAx>
        <c:axId val="299141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913984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&gt; 225K 12-24 mid media</c:v>
          </c:tx>
          <c:xVal>
            <c:numRef>
              <c:f>Sheet6!$I$256:$I$268</c:f>
              <c:numCache>
                <c:formatCode>General</c:formatCode>
                <c:ptCount val="13"/>
                <c:pt idx="0">
                  <c:v>-41.962875076459603</c:v>
                </c:pt>
                <c:pt idx="1">
                  <c:v>-21.8757760883767</c:v>
                </c:pt>
                <c:pt idx="2">
                  <c:v>1.2487164030497699</c:v>
                </c:pt>
                <c:pt idx="3">
                  <c:v>26.1968812279468</c:v>
                </c:pt>
                <c:pt idx="4">
                  <c:v>48.7504356600897</c:v>
                </c:pt>
                <c:pt idx="5">
                  <c:v>73.679839921114393</c:v>
                </c:pt>
                <c:pt idx="6">
                  <c:v>98.181990989274297</c:v>
                </c:pt>
                <c:pt idx="7">
                  <c:v>121.869046610404</c:v>
                </c:pt>
                <c:pt idx="8">
                  <c:v>146.37097974326201</c:v>
                </c:pt>
                <c:pt idx="9">
                  <c:v>170.535212387304</c:v>
                </c:pt>
                <c:pt idx="10">
                  <c:v>194.56590145155499</c:v>
                </c:pt>
                <c:pt idx="11">
                  <c:v>220.53038228551799</c:v>
                </c:pt>
                <c:pt idx="12">
                  <c:v>253.372814989679</c:v>
                </c:pt>
              </c:numCache>
            </c:numRef>
          </c:xVal>
          <c:yVal>
            <c:numRef>
              <c:f>Sheet6!$B$256:$B$268</c:f>
              <c:numCache>
                <c:formatCode>General</c:formatCode>
                <c:ptCount val="13"/>
                <c:pt idx="0">
                  <c:v>10.0627438844955</c:v>
                </c:pt>
                <c:pt idx="1">
                  <c:v>13.531877793111599</c:v>
                </c:pt>
                <c:pt idx="2">
                  <c:v>16.325085369113101</c:v>
                </c:pt>
                <c:pt idx="3">
                  <c:v>26.363219569292699</c:v>
                </c:pt>
                <c:pt idx="4">
                  <c:v>33.433990978963998</c:v>
                </c:pt>
                <c:pt idx="5">
                  <c:v>37.534621355062797</c:v>
                </c:pt>
                <c:pt idx="6">
                  <c:v>39.765013047684697</c:v>
                </c:pt>
                <c:pt idx="7">
                  <c:v>40.446250796906099</c:v>
                </c:pt>
                <c:pt idx="8">
                  <c:v>43.086342380073802</c:v>
                </c:pt>
                <c:pt idx="9">
                  <c:v>44.664559319457503</c:v>
                </c:pt>
                <c:pt idx="10">
                  <c:v>45.119486003211698</c:v>
                </c:pt>
                <c:pt idx="11">
                  <c:v>48.6707448132453</c:v>
                </c:pt>
                <c:pt idx="12">
                  <c:v>46.673670273649599</c:v>
                </c:pt>
              </c:numCache>
            </c:numRef>
          </c:yVal>
          <c:smooth val="1"/>
        </c:ser>
        <c:ser>
          <c:idx val="1"/>
          <c:order val="1"/>
          <c:tx>
            <c:v>225K mid media 24-48 max inc</c:v>
          </c:tx>
          <c:xVal>
            <c:numRef>
              <c:f>Sheet6!$I$272:$I$285</c:f>
              <c:numCache>
                <c:formatCode>General</c:formatCode>
                <c:ptCount val="14"/>
                <c:pt idx="0">
                  <c:v>-68.523797150316199</c:v>
                </c:pt>
                <c:pt idx="1">
                  <c:v>-48.825089249927203</c:v>
                </c:pt>
                <c:pt idx="2">
                  <c:v>-23.873154012421399</c:v>
                </c:pt>
                <c:pt idx="3">
                  <c:v>1.72593628623205</c:v>
                </c:pt>
                <c:pt idx="4">
                  <c:v>24.350396741148302</c:v>
                </c:pt>
                <c:pt idx="5">
                  <c:v>49.661977872323803</c:v>
                </c:pt>
                <c:pt idx="6">
                  <c:v>73.951208395443999</c:v>
                </c:pt>
                <c:pt idx="7">
                  <c:v>97.511591974599497</c:v>
                </c:pt>
                <c:pt idx="8">
                  <c:v>122.93469335036001</c:v>
                </c:pt>
                <c:pt idx="9">
                  <c:v>146.269832787919</c:v>
                </c:pt>
                <c:pt idx="10">
                  <c:v>171.96592991048101</c:v>
                </c:pt>
                <c:pt idx="11">
                  <c:v>195.76309078988899</c:v>
                </c:pt>
                <c:pt idx="12">
                  <c:v>221.04853551947099</c:v>
                </c:pt>
                <c:pt idx="13">
                  <c:v>253.93367671320601</c:v>
                </c:pt>
              </c:numCache>
            </c:numRef>
          </c:xVal>
          <c:yVal>
            <c:numRef>
              <c:f>Sheet6!$B$272:$B$285</c:f>
              <c:numCache>
                <c:formatCode>General</c:formatCode>
                <c:ptCount val="14"/>
                <c:pt idx="0">
                  <c:v>3.4965216703159898</c:v>
                </c:pt>
                <c:pt idx="1">
                  <c:v>5.74954986882602</c:v>
                </c:pt>
                <c:pt idx="2">
                  <c:v>7.8548661158904904</c:v>
                </c:pt>
                <c:pt idx="3">
                  <c:v>11.178729621955499</c:v>
                </c:pt>
                <c:pt idx="4">
                  <c:v>14.747153537356301</c:v>
                </c:pt>
                <c:pt idx="5">
                  <c:v>18.100873867176301</c:v>
                </c:pt>
                <c:pt idx="6">
                  <c:v>23.3482690064201</c:v>
                </c:pt>
                <c:pt idx="7">
                  <c:v>28.103569525049799</c:v>
                </c:pt>
                <c:pt idx="8">
                  <c:v>32.273182616313903</c:v>
                </c:pt>
                <c:pt idx="9">
                  <c:v>35.145195441615201</c:v>
                </c:pt>
                <c:pt idx="10">
                  <c:v>39.069393683492301</c:v>
                </c:pt>
                <c:pt idx="11">
                  <c:v>43.123162070273501</c:v>
                </c:pt>
                <c:pt idx="12">
                  <c:v>43.584096127022697</c:v>
                </c:pt>
                <c:pt idx="13">
                  <c:v>41.790707931929603</c:v>
                </c:pt>
              </c:numCache>
            </c:numRef>
          </c:yVal>
          <c:smooth val="1"/>
        </c:ser>
        <c:ser>
          <c:idx val="2"/>
          <c:order val="2"/>
          <c:tx>
            <c:v>&gt; 225K mid media 24-48 max inc</c:v>
          </c:tx>
          <c:xVal>
            <c:numRef>
              <c:f>Sheet6!$I$290:$I$301</c:f>
              <c:numCache>
                <c:formatCode>General</c:formatCode>
                <c:ptCount val="12"/>
                <c:pt idx="0">
                  <c:v>-22.839622769959298</c:v>
                </c:pt>
                <c:pt idx="1">
                  <c:v>2.35019506781454</c:v>
                </c:pt>
                <c:pt idx="2">
                  <c:v>26.404047317226201</c:v>
                </c:pt>
                <c:pt idx="3">
                  <c:v>50.762952488572203</c:v>
                </c:pt>
                <c:pt idx="4">
                  <c:v>74.307901917234602</c:v>
                </c:pt>
                <c:pt idx="5">
                  <c:v>99.247086272271403</c:v>
                </c:pt>
                <c:pt idx="6">
                  <c:v>123.325322918282</c:v>
                </c:pt>
                <c:pt idx="7">
                  <c:v>146.67047635678799</c:v>
                </c:pt>
                <c:pt idx="8">
                  <c:v>171.242630185396</c:v>
                </c:pt>
                <c:pt idx="9">
                  <c:v>195.57524557403801</c:v>
                </c:pt>
                <c:pt idx="10">
                  <c:v>220.16441660599199</c:v>
                </c:pt>
                <c:pt idx="11">
                  <c:v>264.51781617662601</c:v>
                </c:pt>
              </c:numCache>
            </c:numRef>
          </c:xVal>
          <c:yVal>
            <c:numRef>
              <c:f>Sheet6!$B$290:$B$301</c:f>
              <c:numCache>
                <c:formatCode>General</c:formatCode>
                <c:ptCount val="12"/>
                <c:pt idx="0">
                  <c:v>16.682341955432999</c:v>
                </c:pt>
                <c:pt idx="1">
                  <c:v>9.8518607389206707</c:v>
                </c:pt>
                <c:pt idx="2">
                  <c:v>13.3745614753617</c:v>
                </c:pt>
                <c:pt idx="3">
                  <c:v>18.031053274099602</c:v>
                </c:pt>
                <c:pt idx="4">
                  <c:v>21.257472404551699</c:v>
                </c:pt>
                <c:pt idx="5">
                  <c:v>23.8938599165913</c:v>
                </c:pt>
                <c:pt idx="6">
                  <c:v>28.838815867092499</c:v>
                </c:pt>
                <c:pt idx="7">
                  <c:v>30.1206845193208</c:v>
                </c:pt>
                <c:pt idx="8">
                  <c:v>31.7420242124889</c:v>
                </c:pt>
                <c:pt idx="9">
                  <c:v>33.059332988801003</c:v>
                </c:pt>
                <c:pt idx="10">
                  <c:v>33.17939062992</c:v>
                </c:pt>
                <c:pt idx="11">
                  <c:v>27.4904244047476</c:v>
                </c:pt>
              </c:numCache>
            </c:numRef>
          </c:yVal>
          <c:smooth val="1"/>
        </c:ser>
        <c:ser>
          <c:idx val="3"/>
          <c:order val="3"/>
          <c:tx>
            <c:v>225K low media 24-48</c:v>
          </c:tx>
          <c:xVal>
            <c:numRef>
              <c:f>Sheet6!$I$305:$I$321</c:f>
              <c:numCache>
                <c:formatCode>General</c:formatCode>
                <c:ptCount val="17"/>
                <c:pt idx="0">
                  <c:v>-171.32280214573299</c:v>
                </c:pt>
                <c:pt idx="1">
                  <c:v>-150.85287410098601</c:v>
                </c:pt>
                <c:pt idx="2">
                  <c:v>-125.247079140617</c:v>
                </c:pt>
                <c:pt idx="3">
                  <c:v>-100.348327584247</c:v>
                </c:pt>
                <c:pt idx="4">
                  <c:v>-75.253571686802104</c:v>
                </c:pt>
                <c:pt idx="5">
                  <c:v>-50.999525153494403</c:v>
                </c:pt>
                <c:pt idx="6">
                  <c:v>-26.253839766771598</c:v>
                </c:pt>
                <c:pt idx="7">
                  <c:v>-1.8510164804679801</c:v>
                </c:pt>
                <c:pt idx="8">
                  <c:v>22.969301458078998</c:v>
                </c:pt>
                <c:pt idx="9">
                  <c:v>47.1822103435101</c:v>
                </c:pt>
                <c:pt idx="10">
                  <c:v>71.859554530840995</c:v>
                </c:pt>
                <c:pt idx="11">
                  <c:v>96.522218064850506</c:v>
                </c:pt>
                <c:pt idx="12">
                  <c:v>121.45527803155601</c:v>
                </c:pt>
                <c:pt idx="13">
                  <c:v>145.91120583149001</c:v>
                </c:pt>
                <c:pt idx="14">
                  <c:v>169.99714199431699</c:v>
                </c:pt>
                <c:pt idx="15">
                  <c:v>194.97374583538399</c:v>
                </c:pt>
                <c:pt idx="16">
                  <c:v>218.118645629181</c:v>
                </c:pt>
              </c:numCache>
            </c:numRef>
          </c:xVal>
          <c:yVal>
            <c:numRef>
              <c:f>Sheet6!$B$305:$B$321</c:f>
              <c:numCache>
                <c:formatCode>General</c:formatCode>
                <c:ptCount val="17"/>
                <c:pt idx="0">
                  <c:v>4.9526435662399599</c:v>
                </c:pt>
                <c:pt idx="1">
                  <c:v>7.4300275022124804</c:v>
                </c:pt>
                <c:pt idx="2">
                  <c:v>8.1021232619180701</c:v>
                </c:pt>
                <c:pt idx="3">
                  <c:v>9.4057467854482297</c:v>
                </c:pt>
                <c:pt idx="4">
                  <c:v>10.6846143931773</c:v>
                </c:pt>
                <c:pt idx="5">
                  <c:v>13.169355031444301</c:v>
                </c:pt>
                <c:pt idx="6">
                  <c:v>15.258668603787401</c:v>
                </c:pt>
                <c:pt idx="7">
                  <c:v>18.171375328877101</c:v>
                </c:pt>
                <c:pt idx="8">
                  <c:v>20.941789942528601</c:v>
                </c:pt>
                <c:pt idx="9">
                  <c:v>23.451571449937301</c:v>
                </c:pt>
                <c:pt idx="10">
                  <c:v>24.941556484087599</c:v>
                </c:pt>
                <c:pt idx="11">
                  <c:v>25.7807356874298</c:v>
                </c:pt>
                <c:pt idx="12">
                  <c:v>28.686437013210799</c:v>
                </c:pt>
                <c:pt idx="13">
                  <c:v>29.833076864809499</c:v>
                </c:pt>
                <c:pt idx="14">
                  <c:v>30.431792188019099</c:v>
                </c:pt>
                <c:pt idx="15">
                  <c:v>28.978126963742799</c:v>
                </c:pt>
                <c:pt idx="16">
                  <c:v>36.991414326205501</c:v>
                </c:pt>
              </c:numCache>
            </c:numRef>
          </c:yVal>
          <c:smooth val="1"/>
        </c:ser>
        <c:ser>
          <c:idx val="4"/>
          <c:order val="4"/>
          <c:tx>
            <c:v>&gt; 225K low media 48+</c:v>
          </c:tx>
          <c:xVal>
            <c:numRef>
              <c:f>Sheet6!$I$325:$I$343</c:f>
              <c:numCache>
                <c:formatCode>General</c:formatCode>
                <c:ptCount val="19"/>
                <c:pt idx="0">
                  <c:v>-199.576844265056</c:v>
                </c:pt>
                <c:pt idx="1">
                  <c:v>-173.23800890883101</c:v>
                </c:pt>
                <c:pt idx="2">
                  <c:v>-151.78266478465301</c:v>
                </c:pt>
                <c:pt idx="3">
                  <c:v>-128.82592578779401</c:v>
                </c:pt>
                <c:pt idx="4">
                  <c:v>-102.943937680844</c:v>
                </c:pt>
                <c:pt idx="5">
                  <c:v>-78.36645309248</c:v>
                </c:pt>
                <c:pt idx="6">
                  <c:v>-51.913436372357303</c:v>
                </c:pt>
                <c:pt idx="7">
                  <c:v>-27.033601186663901</c:v>
                </c:pt>
                <c:pt idx="8">
                  <c:v>-2.82903998884579</c:v>
                </c:pt>
                <c:pt idx="9">
                  <c:v>22.7813284139967</c:v>
                </c:pt>
                <c:pt idx="10">
                  <c:v>47.138694887099703</c:v>
                </c:pt>
                <c:pt idx="11">
                  <c:v>71.950232594778001</c:v>
                </c:pt>
                <c:pt idx="12">
                  <c:v>96.146363694394694</c:v>
                </c:pt>
                <c:pt idx="13">
                  <c:v>120.48973066484101</c:v>
                </c:pt>
                <c:pt idx="14">
                  <c:v>144.99984871628999</c:v>
                </c:pt>
                <c:pt idx="15">
                  <c:v>169.78550296690099</c:v>
                </c:pt>
                <c:pt idx="16">
                  <c:v>194.437364080739</c:v>
                </c:pt>
                <c:pt idx="17">
                  <c:v>219.15281270541001</c:v>
                </c:pt>
                <c:pt idx="18">
                  <c:v>265.846698719681</c:v>
                </c:pt>
              </c:numCache>
            </c:numRef>
          </c:xVal>
          <c:yVal>
            <c:numRef>
              <c:f>Sheet6!$B$325:$B$343</c:f>
              <c:numCache>
                <c:formatCode>General</c:formatCode>
                <c:ptCount val="19"/>
                <c:pt idx="0">
                  <c:v>2.4515399988506599</c:v>
                </c:pt>
                <c:pt idx="1">
                  <c:v>4.90356734176207</c:v>
                </c:pt>
                <c:pt idx="2">
                  <c:v>6.5361840623671599</c:v>
                </c:pt>
                <c:pt idx="3">
                  <c:v>7.5536504511808404</c:v>
                </c:pt>
                <c:pt idx="4">
                  <c:v>7.6313532296876803</c:v>
                </c:pt>
                <c:pt idx="5">
                  <c:v>8.4892017381086404</c:v>
                </c:pt>
                <c:pt idx="6">
                  <c:v>8.9079722961340995</c:v>
                </c:pt>
                <c:pt idx="7">
                  <c:v>10.5292078808634</c:v>
                </c:pt>
                <c:pt idx="8">
                  <c:v>11.9391354407413</c:v>
                </c:pt>
                <c:pt idx="9">
                  <c:v>13.4261878591381</c:v>
                </c:pt>
                <c:pt idx="10">
                  <c:v>15.522552957568999</c:v>
                </c:pt>
                <c:pt idx="11">
                  <c:v>17.466394934416201</c:v>
                </c:pt>
                <c:pt idx="12">
                  <c:v>19.693553591198601</c:v>
                </c:pt>
                <c:pt idx="13">
                  <c:v>21.012718384979799</c:v>
                </c:pt>
                <c:pt idx="14">
                  <c:v>22.844054620151301</c:v>
                </c:pt>
                <c:pt idx="15">
                  <c:v>23.104441737571999</c:v>
                </c:pt>
                <c:pt idx="16">
                  <c:v>23.662971087330099</c:v>
                </c:pt>
                <c:pt idx="17">
                  <c:v>19.8669159048073</c:v>
                </c:pt>
                <c:pt idx="18">
                  <c:v>21.9272988988035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99872"/>
        <c:axId val="116001408"/>
      </c:scatterChart>
      <c:valAx>
        <c:axId val="115999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001408"/>
        <c:crosses val="autoZero"/>
        <c:crossBetween val="midCat"/>
      </c:valAx>
      <c:valAx>
        <c:axId val="116001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5999872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682852143482059E-2"/>
          <c:y val="0.10232648002333042"/>
          <c:w val="0.86078937007874012"/>
          <c:h val="0.78570392242636333"/>
        </c:manualLayout>
      </c:layout>
      <c:scatterChart>
        <c:scatterStyle val="smoothMarker"/>
        <c:varyColors val="0"/>
        <c:ser>
          <c:idx val="0"/>
          <c:order val="0"/>
          <c:tx>
            <c:v>3.5 2013</c:v>
          </c:tx>
          <c:xVal>
            <c:strRef>
              <c:f>Sheet6!$AJ$347:$AJ$376</c:f>
              <c:strCache>
                <c:ptCount val="30"/>
                <c:pt idx="0">
                  <c:v>'2016-05-01'</c:v>
                </c:pt>
                <c:pt idx="1">
                  <c:v>'2016-06-01'</c:v>
                </c:pt>
                <c:pt idx="2">
                  <c:v>'2016-07-01'</c:v>
                </c:pt>
                <c:pt idx="3">
                  <c:v>'2016-08-01'</c:v>
                </c:pt>
                <c:pt idx="4">
                  <c:v>'2016-09-01'</c:v>
                </c:pt>
                <c:pt idx="5">
                  <c:v>'2016-10-01'</c:v>
                </c:pt>
                <c:pt idx="6">
                  <c:v>'2016-11-01'</c:v>
                </c:pt>
                <c:pt idx="7">
                  <c:v>'2016-12-01'</c:v>
                </c:pt>
                <c:pt idx="8">
                  <c:v>'2017-04-01'</c:v>
                </c:pt>
                <c:pt idx="9">
                  <c:v>'2017-05-01'</c:v>
                </c:pt>
                <c:pt idx="10">
                  <c:v>'2017-06-01'</c:v>
                </c:pt>
                <c:pt idx="11">
                  <c:v>'2017-07-01'</c:v>
                </c:pt>
                <c:pt idx="12">
                  <c:v>'2017-08-01'</c:v>
                </c:pt>
                <c:pt idx="13">
                  <c:v>'2017-09-01'</c:v>
                </c:pt>
                <c:pt idx="14">
                  <c:v>'2017-10-01'</c:v>
                </c:pt>
                <c:pt idx="15">
                  <c:v>'2017-11-01'</c:v>
                </c:pt>
                <c:pt idx="16">
                  <c:v>'2017-12-01'</c:v>
                </c:pt>
                <c:pt idx="17">
                  <c:v>'2018-01-01'</c:v>
                </c:pt>
                <c:pt idx="18">
                  <c:v>'2018-02-01'</c:v>
                </c:pt>
                <c:pt idx="19">
                  <c:v>'2018-03-01'</c:v>
                </c:pt>
                <c:pt idx="20">
                  <c:v>'2018-04-01'</c:v>
                </c:pt>
                <c:pt idx="21">
                  <c:v>'2018-05-01'</c:v>
                </c:pt>
                <c:pt idx="22">
                  <c:v>'2018-06-01'</c:v>
                </c:pt>
                <c:pt idx="23">
                  <c:v>'2018-07-01'</c:v>
                </c:pt>
                <c:pt idx="24">
                  <c:v>'2018-08-01'</c:v>
                </c:pt>
                <c:pt idx="25">
                  <c:v>'2018-09-01'</c:v>
                </c:pt>
                <c:pt idx="26">
                  <c:v>'2018-10-01'</c:v>
                </c:pt>
                <c:pt idx="27">
                  <c:v>'2018-11-01'</c:v>
                </c:pt>
                <c:pt idx="28">
                  <c:v>'2018-12-01'</c:v>
                </c:pt>
                <c:pt idx="29">
                  <c:v>'2019-01-01'</c:v>
                </c:pt>
              </c:strCache>
            </c:strRef>
          </c:xVal>
          <c:yVal>
            <c:numRef>
              <c:f>Sheet6!$B$347:$B$376</c:f>
              <c:numCache>
                <c:formatCode>General</c:formatCode>
                <c:ptCount val="30"/>
                <c:pt idx="0">
                  <c:v>16.895054682084002</c:v>
                </c:pt>
                <c:pt idx="1">
                  <c:v>18.000564270612099</c:v>
                </c:pt>
                <c:pt idx="2">
                  <c:v>18.950449929794502</c:v>
                </c:pt>
                <c:pt idx="3">
                  <c:v>17.682912705036301</c:v>
                </c:pt>
                <c:pt idx="4">
                  <c:v>20.5727185455235</c:v>
                </c:pt>
                <c:pt idx="5">
                  <c:v>18.299409798094199</c:v>
                </c:pt>
                <c:pt idx="6">
                  <c:v>17.783192845035298</c:v>
                </c:pt>
                <c:pt idx="7">
                  <c:v>17.468637744700999</c:v>
                </c:pt>
                <c:pt idx="8">
                  <c:v>14.3231118006507</c:v>
                </c:pt>
                <c:pt idx="9">
                  <c:v>13.28810116695</c:v>
                </c:pt>
                <c:pt idx="10">
                  <c:v>15.536375033561001</c:v>
                </c:pt>
                <c:pt idx="11">
                  <c:v>17.2986004812341</c:v>
                </c:pt>
                <c:pt idx="12">
                  <c:v>15.1475586002</c:v>
                </c:pt>
                <c:pt idx="13">
                  <c:v>16.9919589677834</c:v>
                </c:pt>
                <c:pt idx="14">
                  <c:v>14.3324802170645</c:v>
                </c:pt>
                <c:pt idx="15">
                  <c:v>15.019075505745599</c:v>
                </c:pt>
                <c:pt idx="16">
                  <c:v>13.7035422431205</c:v>
                </c:pt>
                <c:pt idx="17">
                  <c:v>12.675419309015</c:v>
                </c:pt>
                <c:pt idx="18">
                  <c:v>10.941659808405801</c:v>
                </c:pt>
                <c:pt idx="19">
                  <c:v>10.9665527414606</c:v>
                </c:pt>
                <c:pt idx="20">
                  <c:v>12.310480578420799</c:v>
                </c:pt>
                <c:pt idx="21">
                  <c:v>12.761674921397599</c:v>
                </c:pt>
                <c:pt idx="22">
                  <c:v>14.011303743485801</c:v>
                </c:pt>
                <c:pt idx="23">
                  <c:v>14.058891789994099</c:v>
                </c:pt>
                <c:pt idx="24">
                  <c:v>13.714052740477101</c:v>
                </c:pt>
                <c:pt idx="25">
                  <c:v>14.0276798303946</c:v>
                </c:pt>
                <c:pt idx="26">
                  <c:v>11.0062420219729</c:v>
                </c:pt>
                <c:pt idx="27">
                  <c:v>11.4941907197007</c:v>
                </c:pt>
                <c:pt idx="28">
                  <c:v>10.1619954852408</c:v>
                </c:pt>
                <c:pt idx="29">
                  <c:v>9.2274554993883005</c:v>
                </c:pt>
              </c:numCache>
            </c:numRef>
          </c:yVal>
          <c:smooth val="1"/>
        </c:ser>
        <c:ser>
          <c:idx val="3"/>
          <c:order val="1"/>
          <c:tx>
            <c:v>model</c:v>
          </c:tx>
          <c:xVal>
            <c:strRef>
              <c:f>Sheet6!$AJ$347:$AJ$376</c:f>
              <c:strCache>
                <c:ptCount val="30"/>
                <c:pt idx="0">
                  <c:v>'2016-05-01'</c:v>
                </c:pt>
                <c:pt idx="1">
                  <c:v>'2016-06-01'</c:v>
                </c:pt>
                <c:pt idx="2">
                  <c:v>'2016-07-01'</c:v>
                </c:pt>
                <c:pt idx="3">
                  <c:v>'2016-08-01'</c:v>
                </c:pt>
                <c:pt idx="4">
                  <c:v>'2016-09-01'</c:v>
                </c:pt>
                <c:pt idx="5">
                  <c:v>'2016-10-01'</c:v>
                </c:pt>
                <c:pt idx="6">
                  <c:v>'2016-11-01'</c:v>
                </c:pt>
                <c:pt idx="7">
                  <c:v>'2016-12-01'</c:v>
                </c:pt>
                <c:pt idx="8">
                  <c:v>'2017-04-01'</c:v>
                </c:pt>
                <c:pt idx="9">
                  <c:v>'2017-05-01'</c:v>
                </c:pt>
                <c:pt idx="10">
                  <c:v>'2017-06-01'</c:v>
                </c:pt>
                <c:pt idx="11">
                  <c:v>'2017-07-01'</c:v>
                </c:pt>
                <c:pt idx="12">
                  <c:v>'2017-08-01'</c:v>
                </c:pt>
                <c:pt idx="13">
                  <c:v>'2017-09-01'</c:v>
                </c:pt>
                <c:pt idx="14">
                  <c:v>'2017-10-01'</c:v>
                </c:pt>
                <c:pt idx="15">
                  <c:v>'2017-11-01'</c:v>
                </c:pt>
                <c:pt idx="16">
                  <c:v>'2017-12-01'</c:v>
                </c:pt>
                <c:pt idx="17">
                  <c:v>'2018-01-01'</c:v>
                </c:pt>
                <c:pt idx="18">
                  <c:v>'2018-02-01'</c:v>
                </c:pt>
                <c:pt idx="19">
                  <c:v>'2018-03-01'</c:v>
                </c:pt>
                <c:pt idx="20">
                  <c:v>'2018-04-01'</c:v>
                </c:pt>
                <c:pt idx="21">
                  <c:v>'2018-05-01'</c:v>
                </c:pt>
                <c:pt idx="22">
                  <c:v>'2018-06-01'</c:v>
                </c:pt>
                <c:pt idx="23">
                  <c:v>'2018-07-01'</c:v>
                </c:pt>
                <c:pt idx="24">
                  <c:v>'2018-08-01'</c:v>
                </c:pt>
                <c:pt idx="25">
                  <c:v>'2018-09-01'</c:v>
                </c:pt>
                <c:pt idx="26">
                  <c:v>'2018-10-01'</c:v>
                </c:pt>
                <c:pt idx="27">
                  <c:v>'2018-11-01'</c:v>
                </c:pt>
                <c:pt idx="28">
                  <c:v>'2018-12-01'</c:v>
                </c:pt>
                <c:pt idx="29">
                  <c:v>'2019-01-01'</c:v>
                </c:pt>
              </c:strCache>
            </c:strRef>
          </c:xVal>
          <c:yVal>
            <c:numRef>
              <c:f>Sheet6!$D$347:$D$376</c:f>
              <c:numCache>
                <c:formatCode>General</c:formatCode>
                <c:ptCount val="30"/>
                <c:pt idx="0">
                  <c:v>22.572799543776501</c:v>
                </c:pt>
                <c:pt idx="1">
                  <c:v>23.5855273869523</c:v>
                </c:pt>
                <c:pt idx="2">
                  <c:v>25.6096491198516</c:v>
                </c:pt>
                <c:pt idx="3">
                  <c:v>23.279805820224301</c:v>
                </c:pt>
                <c:pt idx="4">
                  <c:v>25.400205137999102</c:v>
                </c:pt>
                <c:pt idx="5">
                  <c:v>21.0446374943227</c:v>
                </c:pt>
                <c:pt idx="6">
                  <c:v>20.511667976790001</c:v>
                </c:pt>
                <c:pt idx="7">
                  <c:v>20.625334466347599</c:v>
                </c:pt>
                <c:pt idx="8">
                  <c:v>14.1875889772235</c:v>
                </c:pt>
                <c:pt idx="9">
                  <c:v>13.5812854205561</c:v>
                </c:pt>
                <c:pt idx="10">
                  <c:v>16.4144186104071</c:v>
                </c:pt>
                <c:pt idx="11">
                  <c:v>18.871219921392701</c:v>
                </c:pt>
                <c:pt idx="12">
                  <c:v>17.9632493151841</c:v>
                </c:pt>
                <c:pt idx="13">
                  <c:v>19.927282623835801</c:v>
                </c:pt>
                <c:pt idx="14">
                  <c:v>16.948752710011799</c:v>
                </c:pt>
                <c:pt idx="15">
                  <c:v>18.0864520240712</c:v>
                </c:pt>
                <c:pt idx="16">
                  <c:v>17.101798787275001</c:v>
                </c:pt>
                <c:pt idx="17">
                  <c:v>15.0186434322727</c:v>
                </c:pt>
                <c:pt idx="18">
                  <c:v>13.5813291752031</c:v>
                </c:pt>
                <c:pt idx="19">
                  <c:v>11.6024306664525</c:v>
                </c:pt>
                <c:pt idx="20">
                  <c:v>12.059368702538899</c:v>
                </c:pt>
                <c:pt idx="21">
                  <c:v>11.8189119963144</c:v>
                </c:pt>
                <c:pt idx="22">
                  <c:v>12.9013739082546</c:v>
                </c:pt>
                <c:pt idx="23">
                  <c:v>12.860682098419</c:v>
                </c:pt>
                <c:pt idx="24">
                  <c:v>12.3826679360063</c:v>
                </c:pt>
                <c:pt idx="25">
                  <c:v>12.9765247380852</c:v>
                </c:pt>
                <c:pt idx="26">
                  <c:v>10.146421952870201</c:v>
                </c:pt>
                <c:pt idx="27">
                  <c:v>10.8857425855843</c:v>
                </c:pt>
                <c:pt idx="28">
                  <c:v>9.2864371032546398</c:v>
                </c:pt>
                <c:pt idx="29">
                  <c:v>8.6522901397179499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035584"/>
        <c:axId val="116037120"/>
      </c:scatterChart>
      <c:valAx>
        <c:axId val="116035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037120"/>
        <c:crosses val="autoZero"/>
        <c:crossBetween val="midCat"/>
      </c:valAx>
      <c:valAx>
        <c:axId val="116037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6035584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3.5 2014</c:v>
          </c:tx>
          <c:xVal>
            <c:strRef>
              <c:f>Sheet6!$AJ$380:$AJ$409</c:f>
              <c:strCache>
                <c:ptCount val="30"/>
                <c:pt idx="0">
                  <c:v>'2016-05-01'</c:v>
                </c:pt>
                <c:pt idx="1">
                  <c:v>'2016-06-01'</c:v>
                </c:pt>
                <c:pt idx="2">
                  <c:v>'2016-07-01'</c:v>
                </c:pt>
                <c:pt idx="3">
                  <c:v>'2016-08-01'</c:v>
                </c:pt>
                <c:pt idx="4">
                  <c:v>'2016-09-01'</c:v>
                </c:pt>
                <c:pt idx="5">
                  <c:v>'2016-10-01'</c:v>
                </c:pt>
                <c:pt idx="6">
                  <c:v>'2016-11-01'</c:v>
                </c:pt>
                <c:pt idx="7">
                  <c:v>'2016-12-01'</c:v>
                </c:pt>
                <c:pt idx="8">
                  <c:v>'2017-04-01'</c:v>
                </c:pt>
                <c:pt idx="9">
                  <c:v>'2017-05-01'</c:v>
                </c:pt>
                <c:pt idx="10">
                  <c:v>'2017-06-01'</c:v>
                </c:pt>
                <c:pt idx="11">
                  <c:v>'2017-07-01'</c:v>
                </c:pt>
                <c:pt idx="12">
                  <c:v>'2017-08-01'</c:v>
                </c:pt>
                <c:pt idx="13">
                  <c:v>'2017-09-01'</c:v>
                </c:pt>
                <c:pt idx="14">
                  <c:v>'2017-10-01'</c:v>
                </c:pt>
                <c:pt idx="15">
                  <c:v>'2017-11-01'</c:v>
                </c:pt>
                <c:pt idx="16">
                  <c:v>'2017-12-01'</c:v>
                </c:pt>
                <c:pt idx="17">
                  <c:v>'2018-01-01'</c:v>
                </c:pt>
                <c:pt idx="18">
                  <c:v>'2018-02-01'</c:v>
                </c:pt>
                <c:pt idx="19">
                  <c:v>'2018-03-01'</c:v>
                </c:pt>
                <c:pt idx="20">
                  <c:v>'2018-04-01'</c:v>
                </c:pt>
                <c:pt idx="21">
                  <c:v>'2018-05-01'</c:v>
                </c:pt>
                <c:pt idx="22">
                  <c:v>'2018-06-01'</c:v>
                </c:pt>
                <c:pt idx="23">
                  <c:v>'2018-07-01'</c:v>
                </c:pt>
                <c:pt idx="24">
                  <c:v>'2018-08-01'</c:v>
                </c:pt>
                <c:pt idx="25">
                  <c:v>'2018-09-01'</c:v>
                </c:pt>
                <c:pt idx="26">
                  <c:v>'2018-10-01'</c:v>
                </c:pt>
                <c:pt idx="27">
                  <c:v>'2018-11-01'</c:v>
                </c:pt>
                <c:pt idx="28">
                  <c:v>'2018-12-01'</c:v>
                </c:pt>
                <c:pt idx="29">
                  <c:v>'2019-01-01'</c:v>
                </c:pt>
              </c:strCache>
            </c:strRef>
          </c:xVal>
          <c:yVal>
            <c:numRef>
              <c:f>Sheet6!$B$380:$B$409</c:f>
              <c:numCache>
                <c:formatCode>General</c:formatCode>
                <c:ptCount val="30"/>
                <c:pt idx="0">
                  <c:v>22.278258057131701</c:v>
                </c:pt>
                <c:pt idx="1">
                  <c:v>22.055070058875302</c:v>
                </c:pt>
                <c:pt idx="2">
                  <c:v>23.462361704198901</c:v>
                </c:pt>
                <c:pt idx="3">
                  <c:v>21.480970567746201</c:v>
                </c:pt>
                <c:pt idx="4">
                  <c:v>25.771092150008499</c:v>
                </c:pt>
                <c:pt idx="5">
                  <c:v>24.957345611490201</c:v>
                </c:pt>
                <c:pt idx="6">
                  <c:v>24.5123494361982</c:v>
                </c:pt>
                <c:pt idx="7">
                  <c:v>22.8069997775441</c:v>
                </c:pt>
                <c:pt idx="8">
                  <c:v>18.7972732628666</c:v>
                </c:pt>
                <c:pt idx="9">
                  <c:v>16.335130748404399</c:v>
                </c:pt>
                <c:pt idx="10">
                  <c:v>19.376895054418998</c:v>
                </c:pt>
                <c:pt idx="11">
                  <c:v>20.1615890417469</c:v>
                </c:pt>
                <c:pt idx="12">
                  <c:v>18.6938713483855</c:v>
                </c:pt>
                <c:pt idx="13">
                  <c:v>20.523969206450101</c:v>
                </c:pt>
                <c:pt idx="14">
                  <c:v>18.2567278083555</c:v>
                </c:pt>
                <c:pt idx="15">
                  <c:v>19.345555590108798</c:v>
                </c:pt>
                <c:pt idx="16">
                  <c:v>17.590080520720001</c:v>
                </c:pt>
                <c:pt idx="17">
                  <c:v>16.3931692919932</c:v>
                </c:pt>
                <c:pt idx="18">
                  <c:v>13.9322161093408</c:v>
                </c:pt>
                <c:pt idx="19">
                  <c:v>13.6240065252774</c:v>
                </c:pt>
                <c:pt idx="20">
                  <c:v>16.378696441739201</c:v>
                </c:pt>
                <c:pt idx="21">
                  <c:v>14.936518138274</c:v>
                </c:pt>
                <c:pt idx="22">
                  <c:v>16.861907596858099</c:v>
                </c:pt>
                <c:pt idx="23">
                  <c:v>17.5674521467202</c:v>
                </c:pt>
                <c:pt idx="24">
                  <c:v>16.186150189857699</c:v>
                </c:pt>
                <c:pt idx="25">
                  <c:v>16.976415491128598</c:v>
                </c:pt>
                <c:pt idx="26">
                  <c:v>13.5178168675523</c:v>
                </c:pt>
                <c:pt idx="27">
                  <c:v>13.8256765705168</c:v>
                </c:pt>
                <c:pt idx="28">
                  <c:v>12.647316343782601</c:v>
                </c:pt>
                <c:pt idx="29">
                  <c:v>10.363661787749299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strRef>
              <c:f>Sheet6!$AJ$380:$AJ$409</c:f>
              <c:strCache>
                <c:ptCount val="30"/>
                <c:pt idx="0">
                  <c:v>'2016-05-01'</c:v>
                </c:pt>
                <c:pt idx="1">
                  <c:v>'2016-06-01'</c:v>
                </c:pt>
                <c:pt idx="2">
                  <c:v>'2016-07-01'</c:v>
                </c:pt>
                <c:pt idx="3">
                  <c:v>'2016-08-01'</c:v>
                </c:pt>
                <c:pt idx="4">
                  <c:v>'2016-09-01'</c:v>
                </c:pt>
                <c:pt idx="5">
                  <c:v>'2016-10-01'</c:v>
                </c:pt>
                <c:pt idx="6">
                  <c:v>'2016-11-01'</c:v>
                </c:pt>
                <c:pt idx="7">
                  <c:v>'2016-12-01'</c:v>
                </c:pt>
                <c:pt idx="8">
                  <c:v>'2017-04-01'</c:v>
                </c:pt>
                <c:pt idx="9">
                  <c:v>'2017-05-01'</c:v>
                </c:pt>
                <c:pt idx="10">
                  <c:v>'2017-06-01'</c:v>
                </c:pt>
                <c:pt idx="11">
                  <c:v>'2017-07-01'</c:v>
                </c:pt>
                <c:pt idx="12">
                  <c:v>'2017-08-01'</c:v>
                </c:pt>
                <c:pt idx="13">
                  <c:v>'2017-09-01'</c:v>
                </c:pt>
                <c:pt idx="14">
                  <c:v>'2017-10-01'</c:v>
                </c:pt>
                <c:pt idx="15">
                  <c:v>'2017-11-01'</c:v>
                </c:pt>
                <c:pt idx="16">
                  <c:v>'2017-12-01'</c:v>
                </c:pt>
                <c:pt idx="17">
                  <c:v>'2018-01-01'</c:v>
                </c:pt>
                <c:pt idx="18">
                  <c:v>'2018-02-01'</c:v>
                </c:pt>
                <c:pt idx="19">
                  <c:v>'2018-03-01'</c:v>
                </c:pt>
                <c:pt idx="20">
                  <c:v>'2018-04-01'</c:v>
                </c:pt>
                <c:pt idx="21">
                  <c:v>'2018-05-01'</c:v>
                </c:pt>
                <c:pt idx="22">
                  <c:v>'2018-06-01'</c:v>
                </c:pt>
                <c:pt idx="23">
                  <c:v>'2018-07-01'</c:v>
                </c:pt>
                <c:pt idx="24">
                  <c:v>'2018-08-01'</c:v>
                </c:pt>
                <c:pt idx="25">
                  <c:v>'2018-09-01'</c:v>
                </c:pt>
                <c:pt idx="26">
                  <c:v>'2018-10-01'</c:v>
                </c:pt>
                <c:pt idx="27">
                  <c:v>'2018-11-01'</c:v>
                </c:pt>
                <c:pt idx="28">
                  <c:v>'2018-12-01'</c:v>
                </c:pt>
                <c:pt idx="29">
                  <c:v>'2019-01-01'</c:v>
                </c:pt>
              </c:strCache>
            </c:strRef>
          </c:xVal>
          <c:yVal>
            <c:numRef>
              <c:f>Sheet6!$D$380:$D$409</c:f>
              <c:numCache>
                <c:formatCode>General</c:formatCode>
                <c:ptCount val="30"/>
                <c:pt idx="0">
                  <c:v>23.219283507643901</c:v>
                </c:pt>
                <c:pt idx="1">
                  <c:v>24.6866673748575</c:v>
                </c:pt>
                <c:pt idx="2">
                  <c:v>27.231815651322901</c:v>
                </c:pt>
                <c:pt idx="3">
                  <c:v>25.2001608963607</c:v>
                </c:pt>
                <c:pt idx="4">
                  <c:v>27.625480160255101</c:v>
                </c:pt>
                <c:pt idx="5">
                  <c:v>22.872581467177099</c:v>
                </c:pt>
                <c:pt idx="6">
                  <c:v>22.6338932036541</c:v>
                </c:pt>
                <c:pt idx="7">
                  <c:v>22.956825499521099</c:v>
                </c:pt>
                <c:pt idx="8">
                  <c:v>14.7298671830634</c:v>
                </c:pt>
                <c:pt idx="9">
                  <c:v>14.1067524185358</c:v>
                </c:pt>
                <c:pt idx="10">
                  <c:v>17.525762215416702</c:v>
                </c:pt>
                <c:pt idx="11">
                  <c:v>20.7566213013511</c:v>
                </c:pt>
                <c:pt idx="12">
                  <c:v>19.9422416057633</c:v>
                </c:pt>
                <c:pt idx="13">
                  <c:v>22.157026267121399</c:v>
                </c:pt>
                <c:pt idx="14">
                  <c:v>19.0950803761923</c:v>
                </c:pt>
                <c:pt idx="15">
                  <c:v>20.762234025385901</c:v>
                </c:pt>
                <c:pt idx="16">
                  <c:v>19.726511182758198</c:v>
                </c:pt>
                <c:pt idx="17">
                  <c:v>17.383912737614601</c:v>
                </c:pt>
                <c:pt idx="18">
                  <c:v>16.181280440522301</c:v>
                </c:pt>
                <c:pt idx="19">
                  <c:v>14.0015588032498</c:v>
                </c:pt>
                <c:pt idx="20">
                  <c:v>14.760522215298</c:v>
                </c:pt>
                <c:pt idx="21">
                  <c:v>14.681540323316799</c:v>
                </c:pt>
                <c:pt idx="22">
                  <c:v>16.317210893391199</c:v>
                </c:pt>
                <c:pt idx="23">
                  <c:v>16.505418180874099</c:v>
                </c:pt>
                <c:pt idx="24">
                  <c:v>16.124512494093199</c:v>
                </c:pt>
                <c:pt idx="25">
                  <c:v>17.116991511921999</c:v>
                </c:pt>
                <c:pt idx="26">
                  <c:v>13.581598843359201</c:v>
                </c:pt>
                <c:pt idx="27">
                  <c:v>14.5666652820941</c:v>
                </c:pt>
                <c:pt idx="28">
                  <c:v>12.407673948767</c:v>
                </c:pt>
                <c:pt idx="29">
                  <c:v>11.5298741930423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08512"/>
        <c:axId val="119410048"/>
      </c:scatterChart>
      <c:valAx>
        <c:axId val="119408512"/>
        <c:scaling>
          <c:orientation val="minMax"/>
        </c:scaling>
        <c:delete val="0"/>
        <c:axPos val="b"/>
        <c:majorTickMark val="out"/>
        <c:minorTickMark val="none"/>
        <c:tickLblPos val="nextTo"/>
        <c:crossAx val="119410048"/>
        <c:crosses val="autoZero"/>
        <c:crossBetween val="midCat"/>
      </c:valAx>
      <c:valAx>
        <c:axId val="119410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9408512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3.5 2014 upm &gt;= 100 bps</c:v>
          </c:tx>
          <c:xVal>
            <c:strRef>
              <c:f>Sheet6!$AJ$414:$AJ$443</c:f>
              <c:strCache>
                <c:ptCount val="30"/>
                <c:pt idx="0">
                  <c:v>'2016-05-01'</c:v>
                </c:pt>
                <c:pt idx="1">
                  <c:v>'2016-06-01'</c:v>
                </c:pt>
                <c:pt idx="2">
                  <c:v>'2016-07-01'</c:v>
                </c:pt>
                <c:pt idx="3">
                  <c:v>'2016-08-01'</c:v>
                </c:pt>
                <c:pt idx="4">
                  <c:v>'2016-09-01'</c:v>
                </c:pt>
                <c:pt idx="5">
                  <c:v>'2016-10-01'</c:v>
                </c:pt>
                <c:pt idx="6">
                  <c:v>'2016-11-01'</c:v>
                </c:pt>
                <c:pt idx="7">
                  <c:v>'2016-12-01'</c:v>
                </c:pt>
                <c:pt idx="8">
                  <c:v>'2017-04-01'</c:v>
                </c:pt>
                <c:pt idx="9">
                  <c:v>'2017-05-01'</c:v>
                </c:pt>
                <c:pt idx="10">
                  <c:v>'2017-06-01'</c:v>
                </c:pt>
                <c:pt idx="11">
                  <c:v>'2017-07-01'</c:v>
                </c:pt>
                <c:pt idx="12">
                  <c:v>'2017-08-01'</c:v>
                </c:pt>
                <c:pt idx="13">
                  <c:v>'2017-09-01'</c:v>
                </c:pt>
                <c:pt idx="14">
                  <c:v>'2017-10-01'</c:v>
                </c:pt>
                <c:pt idx="15">
                  <c:v>'2017-11-01'</c:v>
                </c:pt>
                <c:pt idx="16">
                  <c:v>'2017-12-01'</c:v>
                </c:pt>
                <c:pt idx="17">
                  <c:v>'2018-01-01'</c:v>
                </c:pt>
                <c:pt idx="18">
                  <c:v>'2018-02-01'</c:v>
                </c:pt>
                <c:pt idx="19">
                  <c:v>'2018-03-01'</c:v>
                </c:pt>
                <c:pt idx="20">
                  <c:v>'2018-04-01'</c:v>
                </c:pt>
                <c:pt idx="21">
                  <c:v>'2018-05-01'</c:v>
                </c:pt>
                <c:pt idx="22">
                  <c:v>'2018-06-01'</c:v>
                </c:pt>
                <c:pt idx="23">
                  <c:v>'2018-07-01'</c:v>
                </c:pt>
                <c:pt idx="24">
                  <c:v>'2018-08-01'</c:v>
                </c:pt>
                <c:pt idx="25">
                  <c:v>'2018-09-01'</c:v>
                </c:pt>
                <c:pt idx="26">
                  <c:v>'2018-10-01'</c:v>
                </c:pt>
                <c:pt idx="27">
                  <c:v>'2018-11-01'</c:v>
                </c:pt>
                <c:pt idx="28">
                  <c:v>'2018-12-01'</c:v>
                </c:pt>
                <c:pt idx="29">
                  <c:v>'2019-01-01'</c:v>
                </c:pt>
              </c:strCache>
            </c:strRef>
          </c:xVal>
          <c:yVal>
            <c:numRef>
              <c:f>Sheet6!$B$414:$B$443</c:f>
              <c:numCache>
                <c:formatCode>General</c:formatCode>
                <c:ptCount val="30"/>
                <c:pt idx="0">
                  <c:v>22.5664453314164</c:v>
                </c:pt>
                <c:pt idx="1">
                  <c:v>22.387295006303098</c:v>
                </c:pt>
                <c:pt idx="2">
                  <c:v>23.699804548264801</c:v>
                </c:pt>
                <c:pt idx="3">
                  <c:v>21.7677999977066</c:v>
                </c:pt>
                <c:pt idx="4">
                  <c:v>26.018183348455299</c:v>
                </c:pt>
                <c:pt idx="5">
                  <c:v>25.0747472985991</c:v>
                </c:pt>
                <c:pt idx="6">
                  <c:v>24.7136600863554</c:v>
                </c:pt>
                <c:pt idx="7">
                  <c:v>23.076568966131401</c:v>
                </c:pt>
                <c:pt idx="8">
                  <c:v>18.989274377540699</c:v>
                </c:pt>
                <c:pt idx="9">
                  <c:v>16.584743016318399</c:v>
                </c:pt>
                <c:pt idx="10">
                  <c:v>19.559114427463999</c:v>
                </c:pt>
                <c:pt idx="11">
                  <c:v>20.4167052548576</c:v>
                </c:pt>
                <c:pt idx="12">
                  <c:v>18.823109960184699</c:v>
                </c:pt>
                <c:pt idx="13">
                  <c:v>20.8456426669287</c:v>
                </c:pt>
                <c:pt idx="14">
                  <c:v>18.384426506585399</c:v>
                </c:pt>
                <c:pt idx="15">
                  <c:v>19.612544447314601</c:v>
                </c:pt>
                <c:pt idx="16">
                  <c:v>17.664189044052499</c:v>
                </c:pt>
                <c:pt idx="17">
                  <c:v>16.620973948570001</c:v>
                </c:pt>
                <c:pt idx="18">
                  <c:v>14.174374874704901</c:v>
                </c:pt>
                <c:pt idx="19">
                  <c:v>13.8619500670622</c:v>
                </c:pt>
                <c:pt idx="20">
                  <c:v>16.652556689320601</c:v>
                </c:pt>
                <c:pt idx="21">
                  <c:v>15.139407284372901</c:v>
                </c:pt>
                <c:pt idx="22">
                  <c:v>17.069563727780501</c:v>
                </c:pt>
                <c:pt idx="23">
                  <c:v>17.787841383300599</c:v>
                </c:pt>
                <c:pt idx="24">
                  <c:v>16.4151585531027</c:v>
                </c:pt>
                <c:pt idx="25">
                  <c:v>17.1012126494964</c:v>
                </c:pt>
                <c:pt idx="26">
                  <c:v>13.619034407521401</c:v>
                </c:pt>
                <c:pt idx="27">
                  <c:v>13.973467964024699</c:v>
                </c:pt>
                <c:pt idx="28">
                  <c:v>12.734561904147601</c:v>
                </c:pt>
                <c:pt idx="29">
                  <c:v>10.380864607231899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strRef>
              <c:f>Sheet6!$AJ$414:$AJ$443</c:f>
              <c:strCache>
                <c:ptCount val="30"/>
                <c:pt idx="0">
                  <c:v>'2016-05-01'</c:v>
                </c:pt>
                <c:pt idx="1">
                  <c:v>'2016-06-01'</c:v>
                </c:pt>
                <c:pt idx="2">
                  <c:v>'2016-07-01'</c:v>
                </c:pt>
                <c:pt idx="3">
                  <c:v>'2016-08-01'</c:v>
                </c:pt>
                <c:pt idx="4">
                  <c:v>'2016-09-01'</c:v>
                </c:pt>
                <c:pt idx="5">
                  <c:v>'2016-10-01'</c:v>
                </c:pt>
                <c:pt idx="6">
                  <c:v>'2016-11-01'</c:v>
                </c:pt>
                <c:pt idx="7">
                  <c:v>'2016-12-01'</c:v>
                </c:pt>
                <c:pt idx="8">
                  <c:v>'2017-04-01'</c:v>
                </c:pt>
                <c:pt idx="9">
                  <c:v>'2017-05-01'</c:v>
                </c:pt>
                <c:pt idx="10">
                  <c:v>'2017-06-01'</c:v>
                </c:pt>
                <c:pt idx="11">
                  <c:v>'2017-07-01'</c:v>
                </c:pt>
                <c:pt idx="12">
                  <c:v>'2017-08-01'</c:v>
                </c:pt>
                <c:pt idx="13">
                  <c:v>'2017-09-01'</c:v>
                </c:pt>
                <c:pt idx="14">
                  <c:v>'2017-10-01'</c:v>
                </c:pt>
                <c:pt idx="15">
                  <c:v>'2017-11-01'</c:v>
                </c:pt>
                <c:pt idx="16">
                  <c:v>'2017-12-01'</c:v>
                </c:pt>
                <c:pt idx="17">
                  <c:v>'2018-01-01'</c:v>
                </c:pt>
                <c:pt idx="18">
                  <c:v>'2018-02-01'</c:v>
                </c:pt>
                <c:pt idx="19">
                  <c:v>'2018-03-01'</c:v>
                </c:pt>
                <c:pt idx="20">
                  <c:v>'2018-04-01'</c:v>
                </c:pt>
                <c:pt idx="21">
                  <c:v>'2018-05-01'</c:v>
                </c:pt>
                <c:pt idx="22">
                  <c:v>'2018-06-01'</c:v>
                </c:pt>
                <c:pt idx="23">
                  <c:v>'2018-07-01'</c:v>
                </c:pt>
                <c:pt idx="24">
                  <c:v>'2018-08-01'</c:v>
                </c:pt>
                <c:pt idx="25">
                  <c:v>'2018-09-01'</c:v>
                </c:pt>
                <c:pt idx="26">
                  <c:v>'2018-10-01'</c:v>
                </c:pt>
                <c:pt idx="27">
                  <c:v>'2018-11-01'</c:v>
                </c:pt>
                <c:pt idx="28">
                  <c:v>'2018-12-01'</c:v>
                </c:pt>
                <c:pt idx="29">
                  <c:v>'2019-01-01'</c:v>
                </c:pt>
              </c:strCache>
            </c:strRef>
          </c:xVal>
          <c:yVal>
            <c:numRef>
              <c:f>Sheet6!$D$414:$D$443</c:f>
              <c:numCache>
                <c:formatCode>General</c:formatCode>
                <c:ptCount val="30"/>
                <c:pt idx="0">
                  <c:v>23.328918034054201</c:v>
                </c:pt>
                <c:pt idx="1">
                  <c:v>24.782620092524802</c:v>
                </c:pt>
                <c:pt idx="2">
                  <c:v>27.315698638355499</c:v>
                </c:pt>
                <c:pt idx="3">
                  <c:v>25.2799538876783</c:v>
                </c:pt>
                <c:pt idx="4">
                  <c:v>27.721599647840499</c:v>
                </c:pt>
                <c:pt idx="5">
                  <c:v>22.984273327199901</c:v>
                </c:pt>
                <c:pt idx="6">
                  <c:v>22.7334618307029</c:v>
                </c:pt>
                <c:pt idx="7">
                  <c:v>23.0436031260205</c:v>
                </c:pt>
                <c:pt idx="8">
                  <c:v>14.7391233397178</c:v>
                </c:pt>
                <c:pt idx="9">
                  <c:v>14.107094690604599</c:v>
                </c:pt>
                <c:pt idx="10">
                  <c:v>17.538616265695701</c:v>
                </c:pt>
                <c:pt idx="11">
                  <c:v>20.7945799229079</c:v>
                </c:pt>
                <c:pt idx="12">
                  <c:v>19.987466308802802</c:v>
                </c:pt>
                <c:pt idx="13">
                  <c:v>22.207495078354398</c:v>
                </c:pt>
                <c:pt idx="14">
                  <c:v>19.140350051230701</c:v>
                </c:pt>
                <c:pt idx="15">
                  <c:v>20.8156554028083</c:v>
                </c:pt>
                <c:pt idx="16">
                  <c:v>19.781743587745002</c:v>
                </c:pt>
                <c:pt idx="17">
                  <c:v>17.4376191247576</c:v>
                </c:pt>
                <c:pt idx="18">
                  <c:v>16.237601811644002</c:v>
                </c:pt>
                <c:pt idx="19">
                  <c:v>14.056075441951</c:v>
                </c:pt>
                <c:pt idx="20">
                  <c:v>14.815122906604</c:v>
                </c:pt>
                <c:pt idx="21">
                  <c:v>14.7443456677721</c:v>
                </c:pt>
                <c:pt idx="22">
                  <c:v>16.396785312854401</c:v>
                </c:pt>
                <c:pt idx="23">
                  <c:v>16.5953738815892</c:v>
                </c:pt>
                <c:pt idx="24">
                  <c:v>16.2213753421075</c:v>
                </c:pt>
                <c:pt idx="25">
                  <c:v>17.227050749312799</c:v>
                </c:pt>
                <c:pt idx="26">
                  <c:v>13.6744659502844</c:v>
                </c:pt>
                <c:pt idx="27">
                  <c:v>14.670866707677799</c:v>
                </c:pt>
                <c:pt idx="28">
                  <c:v>12.501717694841901</c:v>
                </c:pt>
                <c:pt idx="29">
                  <c:v>11.622420205476001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39360"/>
        <c:axId val="119440896"/>
      </c:scatterChart>
      <c:valAx>
        <c:axId val="119439360"/>
        <c:scaling>
          <c:orientation val="minMax"/>
        </c:scaling>
        <c:delete val="0"/>
        <c:axPos val="b"/>
        <c:majorTickMark val="out"/>
        <c:minorTickMark val="none"/>
        <c:tickLblPos val="nextTo"/>
        <c:crossAx val="119440896"/>
        <c:crosses val="autoZero"/>
        <c:crossBetween val="midCat"/>
      </c:valAx>
      <c:valAx>
        <c:axId val="119440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943936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3295361264491812E-2"/>
          <c:y val="4.7216287153295025E-2"/>
          <c:w val="0.91404053033649324"/>
          <c:h val="0.78292941760658297"/>
        </c:manualLayout>
      </c:layout>
      <c:scatterChart>
        <c:scatterStyle val="smoothMarker"/>
        <c:varyColors val="0"/>
        <c:ser>
          <c:idx val="0"/>
          <c:order val="0"/>
          <c:tx>
            <c:v>3.5 2013 upm &gt;= 100 bps</c:v>
          </c:tx>
          <c:xVal>
            <c:strRef>
              <c:f>Sheet6!$AJ$448:$AJ$477</c:f>
              <c:strCache>
                <c:ptCount val="30"/>
                <c:pt idx="0">
                  <c:v>'2016-05-01'</c:v>
                </c:pt>
                <c:pt idx="1">
                  <c:v>'2016-06-01'</c:v>
                </c:pt>
                <c:pt idx="2">
                  <c:v>'2016-07-01'</c:v>
                </c:pt>
                <c:pt idx="3">
                  <c:v>'2016-08-01'</c:v>
                </c:pt>
                <c:pt idx="4">
                  <c:v>'2016-09-01'</c:v>
                </c:pt>
                <c:pt idx="5">
                  <c:v>'2016-10-01'</c:v>
                </c:pt>
                <c:pt idx="6">
                  <c:v>'2016-11-01'</c:v>
                </c:pt>
                <c:pt idx="7">
                  <c:v>'2016-12-01'</c:v>
                </c:pt>
                <c:pt idx="8">
                  <c:v>'2017-04-01'</c:v>
                </c:pt>
                <c:pt idx="9">
                  <c:v>'2017-05-01'</c:v>
                </c:pt>
                <c:pt idx="10">
                  <c:v>'2017-06-01'</c:v>
                </c:pt>
                <c:pt idx="11">
                  <c:v>'2017-07-01'</c:v>
                </c:pt>
                <c:pt idx="12">
                  <c:v>'2017-08-01'</c:v>
                </c:pt>
                <c:pt idx="13">
                  <c:v>'2017-09-01'</c:v>
                </c:pt>
                <c:pt idx="14">
                  <c:v>'2017-10-01'</c:v>
                </c:pt>
                <c:pt idx="15">
                  <c:v>'2017-11-01'</c:v>
                </c:pt>
                <c:pt idx="16">
                  <c:v>'2017-12-01'</c:v>
                </c:pt>
                <c:pt idx="17">
                  <c:v>'2018-01-01'</c:v>
                </c:pt>
                <c:pt idx="18">
                  <c:v>'2018-02-01'</c:v>
                </c:pt>
                <c:pt idx="19">
                  <c:v>'2018-03-01'</c:v>
                </c:pt>
                <c:pt idx="20">
                  <c:v>'2018-04-01'</c:v>
                </c:pt>
                <c:pt idx="21">
                  <c:v>'2018-05-01'</c:v>
                </c:pt>
                <c:pt idx="22">
                  <c:v>'2018-06-01'</c:v>
                </c:pt>
                <c:pt idx="23">
                  <c:v>'2018-07-01'</c:v>
                </c:pt>
                <c:pt idx="24">
                  <c:v>'2018-08-01'</c:v>
                </c:pt>
                <c:pt idx="25">
                  <c:v>'2018-09-01'</c:v>
                </c:pt>
                <c:pt idx="26">
                  <c:v>'2018-10-01'</c:v>
                </c:pt>
                <c:pt idx="27">
                  <c:v>'2018-11-01'</c:v>
                </c:pt>
                <c:pt idx="28">
                  <c:v>'2018-12-01'</c:v>
                </c:pt>
                <c:pt idx="29">
                  <c:v>'2019-01-01'</c:v>
                </c:pt>
              </c:strCache>
            </c:strRef>
          </c:xVal>
          <c:yVal>
            <c:numRef>
              <c:f>Sheet6!$B$448:$B$477</c:f>
              <c:numCache>
                <c:formatCode>General</c:formatCode>
                <c:ptCount val="30"/>
                <c:pt idx="0">
                  <c:v>21.0529383415765</c:v>
                </c:pt>
                <c:pt idx="1">
                  <c:v>21.756456613958001</c:v>
                </c:pt>
                <c:pt idx="2">
                  <c:v>22.786185338764898</c:v>
                </c:pt>
                <c:pt idx="3">
                  <c:v>21.267820705494898</c:v>
                </c:pt>
                <c:pt idx="4">
                  <c:v>25.256101281972899</c:v>
                </c:pt>
                <c:pt idx="5">
                  <c:v>22.3872481821988</c:v>
                </c:pt>
                <c:pt idx="6">
                  <c:v>21.8682541595124</c:v>
                </c:pt>
                <c:pt idx="7">
                  <c:v>21.668433139207</c:v>
                </c:pt>
                <c:pt idx="8">
                  <c:v>17.0531754251043</c:v>
                </c:pt>
                <c:pt idx="9">
                  <c:v>15.8611694842331</c:v>
                </c:pt>
                <c:pt idx="10">
                  <c:v>18.166117183492901</c:v>
                </c:pt>
                <c:pt idx="11">
                  <c:v>20.068860092498699</c:v>
                </c:pt>
                <c:pt idx="12">
                  <c:v>17.5763954406214</c:v>
                </c:pt>
                <c:pt idx="13">
                  <c:v>19.5085783420352</c:v>
                </c:pt>
                <c:pt idx="14">
                  <c:v>16.684325007645299</c:v>
                </c:pt>
                <c:pt idx="15">
                  <c:v>17.793064681778802</c:v>
                </c:pt>
                <c:pt idx="16">
                  <c:v>15.862119505496199</c:v>
                </c:pt>
                <c:pt idx="17">
                  <c:v>14.909137619544</c:v>
                </c:pt>
                <c:pt idx="18">
                  <c:v>13.238880229610301</c:v>
                </c:pt>
                <c:pt idx="19">
                  <c:v>12.9946480757238</c:v>
                </c:pt>
                <c:pt idx="20">
                  <c:v>14.2315372932767</c:v>
                </c:pt>
                <c:pt idx="21">
                  <c:v>14.542565207925101</c:v>
                </c:pt>
                <c:pt idx="22">
                  <c:v>15.586983333547</c:v>
                </c:pt>
                <c:pt idx="23">
                  <c:v>15.8838818748288</c:v>
                </c:pt>
                <c:pt idx="24">
                  <c:v>15.594884941314101</c:v>
                </c:pt>
                <c:pt idx="25">
                  <c:v>15.656517462838901</c:v>
                </c:pt>
                <c:pt idx="26">
                  <c:v>11.7826756846272</c:v>
                </c:pt>
                <c:pt idx="27">
                  <c:v>12.6736774332556</c:v>
                </c:pt>
                <c:pt idx="28">
                  <c:v>11.1888667055236</c:v>
                </c:pt>
                <c:pt idx="29">
                  <c:v>10.0680115970699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strRef>
              <c:f>Sheet6!$AJ$448:$AJ$477</c:f>
              <c:strCache>
                <c:ptCount val="30"/>
                <c:pt idx="0">
                  <c:v>'2016-05-01'</c:v>
                </c:pt>
                <c:pt idx="1">
                  <c:v>'2016-06-01'</c:v>
                </c:pt>
                <c:pt idx="2">
                  <c:v>'2016-07-01'</c:v>
                </c:pt>
                <c:pt idx="3">
                  <c:v>'2016-08-01'</c:v>
                </c:pt>
                <c:pt idx="4">
                  <c:v>'2016-09-01'</c:v>
                </c:pt>
                <c:pt idx="5">
                  <c:v>'2016-10-01'</c:v>
                </c:pt>
                <c:pt idx="6">
                  <c:v>'2016-11-01'</c:v>
                </c:pt>
                <c:pt idx="7">
                  <c:v>'2016-12-01'</c:v>
                </c:pt>
                <c:pt idx="8">
                  <c:v>'2017-04-01'</c:v>
                </c:pt>
                <c:pt idx="9">
                  <c:v>'2017-05-01'</c:v>
                </c:pt>
                <c:pt idx="10">
                  <c:v>'2017-06-01'</c:v>
                </c:pt>
                <c:pt idx="11">
                  <c:v>'2017-07-01'</c:v>
                </c:pt>
                <c:pt idx="12">
                  <c:v>'2017-08-01'</c:v>
                </c:pt>
                <c:pt idx="13">
                  <c:v>'2017-09-01'</c:v>
                </c:pt>
                <c:pt idx="14">
                  <c:v>'2017-10-01'</c:v>
                </c:pt>
                <c:pt idx="15">
                  <c:v>'2017-11-01'</c:v>
                </c:pt>
                <c:pt idx="16">
                  <c:v>'2017-12-01'</c:v>
                </c:pt>
                <c:pt idx="17">
                  <c:v>'2018-01-01'</c:v>
                </c:pt>
                <c:pt idx="18">
                  <c:v>'2018-02-01'</c:v>
                </c:pt>
                <c:pt idx="19">
                  <c:v>'2018-03-01'</c:v>
                </c:pt>
                <c:pt idx="20">
                  <c:v>'2018-04-01'</c:v>
                </c:pt>
                <c:pt idx="21">
                  <c:v>'2018-05-01'</c:v>
                </c:pt>
                <c:pt idx="22">
                  <c:v>'2018-06-01'</c:v>
                </c:pt>
                <c:pt idx="23">
                  <c:v>'2018-07-01'</c:v>
                </c:pt>
                <c:pt idx="24">
                  <c:v>'2018-08-01'</c:v>
                </c:pt>
                <c:pt idx="25">
                  <c:v>'2018-09-01'</c:v>
                </c:pt>
                <c:pt idx="26">
                  <c:v>'2018-10-01'</c:v>
                </c:pt>
                <c:pt idx="27">
                  <c:v>'2018-11-01'</c:v>
                </c:pt>
                <c:pt idx="28">
                  <c:v>'2018-12-01'</c:v>
                </c:pt>
                <c:pt idx="29">
                  <c:v>'2019-01-01'</c:v>
                </c:pt>
              </c:strCache>
            </c:strRef>
          </c:xVal>
          <c:yVal>
            <c:numRef>
              <c:f>Sheet6!$D$448:$D$477</c:f>
              <c:numCache>
                <c:formatCode>General</c:formatCode>
                <c:ptCount val="30"/>
                <c:pt idx="0">
                  <c:v>25.690826363933599</c:v>
                </c:pt>
                <c:pt idx="1">
                  <c:v>26.621600084763301</c:v>
                </c:pt>
                <c:pt idx="2">
                  <c:v>28.6322484123781</c:v>
                </c:pt>
                <c:pt idx="3">
                  <c:v>26.015272795102302</c:v>
                </c:pt>
                <c:pt idx="4">
                  <c:v>28.372648170265599</c:v>
                </c:pt>
                <c:pt idx="5">
                  <c:v>23.933354091813399</c:v>
                </c:pt>
                <c:pt idx="6">
                  <c:v>23.228306683148698</c:v>
                </c:pt>
                <c:pt idx="7">
                  <c:v>23.251298951213101</c:v>
                </c:pt>
                <c:pt idx="8">
                  <c:v>15.975356489493601</c:v>
                </c:pt>
                <c:pt idx="9">
                  <c:v>15.2388190278163</c:v>
                </c:pt>
                <c:pt idx="10">
                  <c:v>18.552676166398101</c:v>
                </c:pt>
                <c:pt idx="11">
                  <c:v>21.519476318280098</c:v>
                </c:pt>
                <c:pt idx="12">
                  <c:v>20.593478448781799</c:v>
                </c:pt>
                <c:pt idx="13">
                  <c:v>22.832481840041901</c:v>
                </c:pt>
                <c:pt idx="14">
                  <c:v>19.496422389631199</c:v>
                </c:pt>
                <c:pt idx="15">
                  <c:v>20.769078411712002</c:v>
                </c:pt>
                <c:pt idx="16">
                  <c:v>19.611099909103999</c:v>
                </c:pt>
                <c:pt idx="17">
                  <c:v>17.186335337839498</c:v>
                </c:pt>
                <c:pt idx="18">
                  <c:v>15.620641353570001</c:v>
                </c:pt>
                <c:pt idx="19">
                  <c:v>13.2368663894985</c:v>
                </c:pt>
                <c:pt idx="20">
                  <c:v>13.4316934702294</c:v>
                </c:pt>
                <c:pt idx="21">
                  <c:v>12.981379618897201</c:v>
                </c:pt>
                <c:pt idx="22">
                  <c:v>14.121263504525199</c:v>
                </c:pt>
                <c:pt idx="23">
                  <c:v>14.0591927109012</c:v>
                </c:pt>
                <c:pt idx="24">
                  <c:v>13.5604860807659</c:v>
                </c:pt>
                <c:pt idx="25">
                  <c:v>14.214313211175901</c:v>
                </c:pt>
                <c:pt idx="26">
                  <c:v>11.131996850847701</c:v>
                </c:pt>
                <c:pt idx="27">
                  <c:v>11.9857199702943</c:v>
                </c:pt>
                <c:pt idx="28">
                  <c:v>10.3298634384425</c:v>
                </c:pt>
                <c:pt idx="29">
                  <c:v>9.7413183884026608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66240"/>
        <c:axId val="119480320"/>
      </c:scatterChart>
      <c:valAx>
        <c:axId val="119466240"/>
        <c:scaling>
          <c:orientation val="minMax"/>
        </c:scaling>
        <c:delete val="0"/>
        <c:axPos val="b"/>
        <c:majorTickMark val="out"/>
        <c:minorTickMark val="none"/>
        <c:tickLblPos val="nextTo"/>
        <c:crossAx val="119480320"/>
        <c:crosses val="autoZero"/>
        <c:crossBetween val="midCat"/>
      </c:valAx>
      <c:valAx>
        <c:axId val="1194803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946624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FHA inc 12-24</c:v>
          </c:tx>
          <c:xVal>
            <c:numRef>
              <c:f>Sheet8!$K$36:$K$50</c:f>
              <c:numCache>
                <c:formatCode>General</c:formatCode>
                <c:ptCount val="15"/>
                <c:pt idx="0">
                  <c:v>-83.166632688220602</c:v>
                </c:pt>
                <c:pt idx="1">
                  <c:v>-57.700651331945899</c:v>
                </c:pt>
                <c:pt idx="2">
                  <c:v>-34.055253887748997</c:v>
                </c:pt>
                <c:pt idx="3">
                  <c:v>-11.042727876634601</c:v>
                </c:pt>
                <c:pt idx="4">
                  <c:v>13.7011769990999</c:v>
                </c:pt>
                <c:pt idx="5">
                  <c:v>36.9016078830062</c:v>
                </c:pt>
                <c:pt idx="6">
                  <c:v>62.038502697191298</c:v>
                </c:pt>
                <c:pt idx="7">
                  <c:v>86.898578191854497</c:v>
                </c:pt>
                <c:pt idx="8">
                  <c:v>110.860008921068</c:v>
                </c:pt>
                <c:pt idx="9">
                  <c:v>135.353407207608</c:v>
                </c:pt>
                <c:pt idx="10">
                  <c:v>159.817095199921</c:v>
                </c:pt>
                <c:pt idx="11">
                  <c:v>183.75629827149399</c:v>
                </c:pt>
                <c:pt idx="12">
                  <c:v>210.63154420076</c:v>
                </c:pt>
                <c:pt idx="13">
                  <c:v>235.55666042001101</c:v>
                </c:pt>
                <c:pt idx="14">
                  <c:v>267.40780001498501</c:v>
                </c:pt>
              </c:numCache>
            </c:numRef>
          </c:xVal>
          <c:yVal>
            <c:numRef>
              <c:f>Sheet8!$B$36:$B$50</c:f>
              <c:numCache>
                <c:formatCode>General</c:formatCode>
                <c:ptCount val="15"/>
                <c:pt idx="0">
                  <c:v>3.9457501297042099</c:v>
                </c:pt>
                <c:pt idx="1">
                  <c:v>6.8435887675078497</c:v>
                </c:pt>
                <c:pt idx="2">
                  <c:v>9.7193117231445605</c:v>
                </c:pt>
                <c:pt idx="3">
                  <c:v>13.570564416876801</c:v>
                </c:pt>
                <c:pt idx="4">
                  <c:v>18.980294435487501</c:v>
                </c:pt>
                <c:pt idx="5">
                  <c:v>26.219047407590399</c:v>
                </c:pt>
                <c:pt idx="6">
                  <c:v>27.138910625034399</c:v>
                </c:pt>
                <c:pt idx="7">
                  <c:v>27.675938034970301</c:v>
                </c:pt>
                <c:pt idx="8">
                  <c:v>29.2181502046204</c:v>
                </c:pt>
                <c:pt idx="9">
                  <c:v>30.039583308388501</c:v>
                </c:pt>
                <c:pt idx="10">
                  <c:v>31.9842019104907</c:v>
                </c:pt>
                <c:pt idx="11">
                  <c:v>33.884720878795498</c:v>
                </c:pt>
                <c:pt idx="12">
                  <c:v>39.135860910278403</c:v>
                </c:pt>
                <c:pt idx="13">
                  <c:v>43.561834374928402</c:v>
                </c:pt>
                <c:pt idx="14">
                  <c:v>41.195083194291399</c:v>
                </c:pt>
              </c:numCache>
            </c:numRef>
          </c:yVal>
          <c:smooth val="1"/>
        </c:ser>
        <c:ser>
          <c:idx val="1"/>
          <c:order val="1"/>
          <c:tx>
            <c:v>FHA inc 24-48</c:v>
          </c:tx>
          <c:xVal>
            <c:numRef>
              <c:f>Sheet8!$K$54:$K$69</c:f>
              <c:numCache>
                <c:formatCode>General</c:formatCode>
                <c:ptCount val="16"/>
                <c:pt idx="0">
                  <c:v>-109.248106824385</c:v>
                </c:pt>
                <c:pt idx="1">
                  <c:v>-83.989157497373498</c:v>
                </c:pt>
                <c:pt idx="2">
                  <c:v>-59.172431721707802</c:v>
                </c:pt>
                <c:pt idx="3">
                  <c:v>-34.120880456911301</c:v>
                </c:pt>
                <c:pt idx="4">
                  <c:v>-9.0951980690644696</c:v>
                </c:pt>
                <c:pt idx="5">
                  <c:v>13.462129238856701</c:v>
                </c:pt>
                <c:pt idx="6">
                  <c:v>38.157950065293797</c:v>
                </c:pt>
                <c:pt idx="7">
                  <c:v>62.311188241912603</c:v>
                </c:pt>
                <c:pt idx="8">
                  <c:v>87.450746644373595</c:v>
                </c:pt>
                <c:pt idx="9">
                  <c:v>112.03493511054999</c:v>
                </c:pt>
                <c:pt idx="10">
                  <c:v>136.38000456301299</c:v>
                </c:pt>
                <c:pt idx="11">
                  <c:v>160.558658567458</c:v>
                </c:pt>
                <c:pt idx="12">
                  <c:v>186.052225860325</c:v>
                </c:pt>
                <c:pt idx="13">
                  <c:v>211.66916013097199</c:v>
                </c:pt>
                <c:pt idx="14">
                  <c:v>237.16071361644899</c:v>
                </c:pt>
                <c:pt idx="15">
                  <c:v>288.36921165237101</c:v>
                </c:pt>
              </c:numCache>
            </c:numRef>
          </c:xVal>
          <c:yVal>
            <c:numRef>
              <c:f>Sheet8!$B$54:$B$69</c:f>
              <c:numCache>
                <c:formatCode>General</c:formatCode>
                <c:ptCount val="16"/>
                <c:pt idx="0">
                  <c:v>11.1523734967226</c:v>
                </c:pt>
                <c:pt idx="1">
                  <c:v>13.635882623210501</c:v>
                </c:pt>
                <c:pt idx="2">
                  <c:v>11.9445483125949</c:v>
                </c:pt>
                <c:pt idx="3">
                  <c:v>12.033420633460199</c:v>
                </c:pt>
                <c:pt idx="4">
                  <c:v>14.495391479278799</c:v>
                </c:pt>
                <c:pt idx="5">
                  <c:v>17.975301716909499</c:v>
                </c:pt>
                <c:pt idx="6">
                  <c:v>20.329005301631501</c:v>
                </c:pt>
                <c:pt idx="7">
                  <c:v>22.525778800488101</c:v>
                </c:pt>
                <c:pt idx="8">
                  <c:v>23.313592816786599</c:v>
                </c:pt>
                <c:pt idx="9">
                  <c:v>25.1189979313558</c:v>
                </c:pt>
                <c:pt idx="10">
                  <c:v>25.770575693585901</c:v>
                </c:pt>
                <c:pt idx="11">
                  <c:v>25.1713475663542</c:v>
                </c:pt>
                <c:pt idx="12">
                  <c:v>22.501013124798199</c:v>
                </c:pt>
                <c:pt idx="13">
                  <c:v>19.123246254967</c:v>
                </c:pt>
                <c:pt idx="14">
                  <c:v>18.934456493995199</c:v>
                </c:pt>
                <c:pt idx="15">
                  <c:v>17.1902296072913</c:v>
                </c:pt>
              </c:numCache>
            </c:numRef>
          </c:yVal>
          <c:smooth val="1"/>
        </c:ser>
        <c:ser>
          <c:idx val="2"/>
          <c:order val="2"/>
          <c:tx>
            <c:v>FHA model 12-24</c:v>
          </c:tx>
          <c:xVal>
            <c:numRef>
              <c:f>Sheet8!$K$36:$K$50</c:f>
              <c:numCache>
                <c:formatCode>General</c:formatCode>
                <c:ptCount val="15"/>
                <c:pt idx="0">
                  <c:v>-83.166632688220602</c:v>
                </c:pt>
                <c:pt idx="1">
                  <c:v>-57.700651331945899</c:v>
                </c:pt>
                <c:pt idx="2">
                  <c:v>-34.055253887748997</c:v>
                </c:pt>
                <c:pt idx="3">
                  <c:v>-11.042727876634601</c:v>
                </c:pt>
                <c:pt idx="4">
                  <c:v>13.7011769990999</c:v>
                </c:pt>
                <c:pt idx="5">
                  <c:v>36.9016078830062</c:v>
                </c:pt>
                <c:pt idx="6">
                  <c:v>62.038502697191298</c:v>
                </c:pt>
                <c:pt idx="7">
                  <c:v>86.898578191854497</c:v>
                </c:pt>
                <c:pt idx="8">
                  <c:v>110.860008921068</c:v>
                </c:pt>
                <c:pt idx="9">
                  <c:v>135.353407207608</c:v>
                </c:pt>
                <c:pt idx="10">
                  <c:v>159.817095199921</c:v>
                </c:pt>
                <c:pt idx="11">
                  <c:v>183.75629827149399</c:v>
                </c:pt>
                <c:pt idx="12">
                  <c:v>210.63154420076</c:v>
                </c:pt>
                <c:pt idx="13">
                  <c:v>235.55666042001101</c:v>
                </c:pt>
                <c:pt idx="14">
                  <c:v>267.40780001498501</c:v>
                </c:pt>
              </c:numCache>
            </c:numRef>
          </c:xVal>
          <c:yVal>
            <c:numRef>
              <c:f>Sheet8!$D$36:$D$50</c:f>
              <c:numCache>
                <c:formatCode>General</c:formatCode>
                <c:ptCount val="15"/>
                <c:pt idx="0">
                  <c:v>4.5476750061822804</c:v>
                </c:pt>
                <c:pt idx="1">
                  <c:v>5.95639185284357</c:v>
                </c:pt>
                <c:pt idx="2">
                  <c:v>8.7087161455730406</c:v>
                </c:pt>
                <c:pt idx="3">
                  <c:v>11.3386982356368</c:v>
                </c:pt>
                <c:pt idx="4">
                  <c:v>13.9113687087237</c:v>
                </c:pt>
                <c:pt idx="5">
                  <c:v>15.8608216152425</c:v>
                </c:pt>
                <c:pt idx="6">
                  <c:v>18.291825212993299</c:v>
                </c:pt>
                <c:pt idx="7">
                  <c:v>20.139521271469899</c:v>
                </c:pt>
                <c:pt idx="8">
                  <c:v>23.741950535720999</c:v>
                </c:pt>
                <c:pt idx="9">
                  <c:v>23.843553144311802</c:v>
                </c:pt>
                <c:pt idx="10">
                  <c:v>24.687763104780402</c:v>
                </c:pt>
                <c:pt idx="11">
                  <c:v>26.034647438371199</c:v>
                </c:pt>
                <c:pt idx="12">
                  <c:v>21.996256479079101</c:v>
                </c:pt>
                <c:pt idx="13">
                  <c:v>20.933566866980001</c:v>
                </c:pt>
                <c:pt idx="14">
                  <c:v>24.107859460544201</c:v>
                </c:pt>
              </c:numCache>
            </c:numRef>
          </c:yVal>
          <c:smooth val="1"/>
        </c:ser>
        <c:ser>
          <c:idx val="3"/>
          <c:order val="3"/>
          <c:tx>
            <c:v>FHA model 24-48</c:v>
          </c:tx>
          <c:xVal>
            <c:numRef>
              <c:f>Sheet8!$K$54:$K$69</c:f>
              <c:numCache>
                <c:formatCode>General</c:formatCode>
                <c:ptCount val="16"/>
                <c:pt idx="0">
                  <c:v>-109.248106824385</c:v>
                </c:pt>
                <c:pt idx="1">
                  <c:v>-83.989157497373498</c:v>
                </c:pt>
                <c:pt idx="2">
                  <c:v>-59.172431721707802</c:v>
                </c:pt>
                <c:pt idx="3">
                  <c:v>-34.120880456911301</c:v>
                </c:pt>
                <c:pt idx="4">
                  <c:v>-9.0951980690644696</c:v>
                </c:pt>
                <c:pt idx="5">
                  <c:v>13.462129238856701</c:v>
                </c:pt>
                <c:pt idx="6">
                  <c:v>38.157950065293797</c:v>
                </c:pt>
                <c:pt idx="7">
                  <c:v>62.311188241912603</c:v>
                </c:pt>
                <c:pt idx="8">
                  <c:v>87.450746644373595</c:v>
                </c:pt>
                <c:pt idx="9">
                  <c:v>112.03493511054999</c:v>
                </c:pt>
                <c:pt idx="10">
                  <c:v>136.38000456301299</c:v>
                </c:pt>
                <c:pt idx="11">
                  <c:v>160.558658567458</c:v>
                </c:pt>
                <c:pt idx="12">
                  <c:v>186.052225860325</c:v>
                </c:pt>
                <c:pt idx="13">
                  <c:v>211.66916013097199</c:v>
                </c:pt>
                <c:pt idx="14">
                  <c:v>237.16071361644899</c:v>
                </c:pt>
                <c:pt idx="15">
                  <c:v>288.36921165237101</c:v>
                </c:pt>
              </c:numCache>
            </c:numRef>
          </c:xVal>
          <c:yVal>
            <c:numRef>
              <c:f>Sheet8!$D$54:$D$69</c:f>
              <c:numCache>
                <c:formatCode>General</c:formatCode>
                <c:ptCount val="16"/>
                <c:pt idx="0">
                  <c:v>10.7921858620698</c:v>
                </c:pt>
                <c:pt idx="1">
                  <c:v>10.920025554875901</c:v>
                </c:pt>
                <c:pt idx="2">
                  <c:v>11.4189601142538</c:v>
                </c:pt>
                <c:pt idx="3">
                  <c:v>12.7774509317862</c:v>
                </c:pt>
                <c:pt idx="4">
                  <c:v>19.326782253874899</c:v>
                </c:pt>
                <c:pt idx="5">
                  <c:v>23.5814422735791</c:v>
                </c:pt>
                <c:pt idx="6">
                  <c:v>24.703913516932399</c:v>
                </c:pt>
                <c:pt idx="7">
                  <c:v>25.2940781662113</c:v>
                </c:pt>
                <c:pt idx="8">
                  <c:v>23.989298738861098</c:v>
                </c:pt>
                <c:pt idx="9">
                  <c:v>24.078499424001802</c:v>
                </c:pt>
                <c:pt idx="10">
                  <c:v>23.3070495343507</c:v>
                </c:pt>
                <c:pt idx="11">
                  <c:v>22.7549502611887</c:v>
                </c:pt>
                <c:pt idx="12">
                  <c:v>20.6368956173635</c:v>
                </c:pt>
                <c:pt idx="13">
                  <c:v>19.915313373398</c:v>
                </c:pt>
                <c:pt idx="14">
                  <c:v>19.883579542746599</c:v>
                </c:pt>
                <c:pt idx="15">
                  <c:v>18.938949103049801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09216"/>
        <c:axId val="119610752"/>
      </c:scatterChart>
      <c:valAx>
        <c:axId val="119609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9610752"/>
        <c:crosses val="autoZero"/>
        <c:crossBetween val="midCat"/>
      </c:valAx>
      <c:valAx>
        <c:axId val="119610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960921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grandfather</c:v>
          </c:tx>
          <c:xVal>
            <c:numRef>
              <c:f>'0212'!$L$27:$L$43</c:f>
              <c:numCache>
                <c:formatCode>General</c:formatCode>
                <c:ptCount val="17"/>
                <c:pt idx="0">
                  <c:v>-185.60528318840801</c:v>
                </c:pt>
                <c:pt idx="1">
                  <c:v>-159.45045714081601</c:v>
                </c:pt>
                <c:pt idx="2">
                  <c:v>-136.984534712044</c:v>
                </c:pt>
                <c:pt idx="3">
                  <c:v>-112.408163766817</c:v>
                </c:pt>
                <c:pt idx="4">
                  <c:v>-87.339489486189194</c:v>
                </c:pt>
                <c:pt idx="5">
                  <c:v>-62.511463792685099</c:v>
                </c:pt>
                <c:pt idx="6">
                  <c:v>-36.838734040183397</c:v>
                </c:pt>
                <c:pt idx="7">
                  <c:v>-11.836165746465699</c:v>
                </c:pt>
                <c:pt idx="8">
                  <c:v>12.4330505418139</c:v>
                </c:pt>
                <c:pt idx="9">
                  <c:v>37.631743775454702</c:v>
                </c:pt>
                <c:pt idx="10">
                  <c:v>60.7425074385391</c:v>
                </c:pt>
                <c:pt idx="11">
                  <c:v>86.173811969096505</c:v>
                </c:pt>
                <c:pt idx="12">
                  <c:v>111.013326910145</c:v>
                </c:pt>
                <c:pt idx="13">
                  <c:v>136.02205473446699</c:v>
                </c:pt>
                <c:pt idx="14">
                  <c:v>159.422504138063</c:v>
                </c:pt>
                <c:pt idx="15">
                  <c:v>184.974022755737</c:v>
                </c:pt>
                <c:pt idx="16">
                  <c:v>210.251307129823</c:v>
                </c:pt>
              </c:numCache>
            </c:numRef>
          </c:xVal>
          <c:yVal>
            <c:numRef>
              <c:f>'0212'!$B$27:$B$42</c:f>
              <c:numCache>
                <c:formatCode>General</c:formatCode>
                <c:ptCount val="16"/>
                <c:pt idx="0">
                  <c:v>7.7980337792101402</c:v>
                </c:pt>
                <c:pt idx="1">
                  <c:v>5.9578796450331897</c:v>
                </c:pt>
                <c:pt idx="2">
                  <c:v>8.3669448106895103</c:v>
                </c:pt>
                <c:pt idx="3">
                  <c:v>9.0778923697611091</c:v>
                </c:pt>
                <c:pt idx="4">
                  <c:v>8.5889905010345409</c:v>
                </c:pt>
                <c:pt idx="5">
                  <c:v>9.5329343425352402</c:v>
                </c:pt>
                <c:pt idx="6">
                  <c:v>9.19352876963368</c:v>
                </c:pt>
                <c:pt idx="7">
                  <c:v>10.650195662244499</c:v>
                </c:pt>
                <c:pt idx="8">
                  <c:v>10.6871750962618</c:v>
                </c:pt>
                <c:pt idx="9">
                  <c:v>11.8368935029958</c:v>
                </c:pt>
                <c:pt idx="10">
                  <c:v>12.45712977532</c:v>
                </c:pt>
                <c:pt idx="11">
                  <c:v>12.5112452699343</c:v>
                </c:pt>
                <c:pt idx="12">
                  <c:v>12.8782021768625</c:v>
                </c:pt>
                <c:pt idx="13">
                  <c:v>12.934344819767301</c:v>
                </c:pt>
                <c:pt idx="14">
                  <c:v>13.4931595868052</c:v>
                </c:pt>
                <c:pt idx="15">
                  <c:v>12.022300958319899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'0212'!$L$27:$L$43</c:f>
              <c:numCache>
                <c:formatCode>General</c:formatCode>
                <c:ptCount val="17"/>
                <c:pt idx="0">
                  <c:v>-185.60528318840801</c:v>
                </c:pt>
                <c:pt idx="1">
                  <c:v>-159.45045714081601</c:v>
                </c:pt>
                <c:pt idx="2">
                  <c:v>-136.984534712044</c:v>
                </c:pt>
                <c:pt idx="3">
                  <c:v>-112.408163766817</c:v>
                </c:pt>
                <c:pt idx="4">
                  <c:v>-87.339489486189194</c:v>
                </c:pt>
                <c:pt idx="5">
                  <c:v>-62.511463792685099</c:v>
                </c:pt>
                <c:pt idx="6">
                  <c:v>-36.838734040183397</c:v>
                </c:pt>
                <c:pt idx="7">
                  <c:v>-11.836165746465699</c:v>
                </c:pt>
                <c:pt idx="8">
                  <c:v>12.4330505418139</c:v>
                </c:pt>
                <c:pt idx="9">
                  <c:v>37.631743775454702</c:v>
                </c:pt>
                <c:pt idx="10">
                  <c:v>60.7425074385391</c:v>
                </c:pt>
                <c:pt idx="11">
                  <c:v>86.173811969096505</c:v>
                </c:pt>
                <c:pt idx="12">
                  <c:v>111.013326910145</c:v>
                </c:pt>
                <c:pt idx="13">
                  <c:v>136.02205473446699</c:v>
                </c:pt>
                <c:pt idx="14">
                  <c:v>159.422504138063</c:v>
                </c:pt>
                <c:pt idx="15">
                  <c:v>184.974022755737</c:v>
                </c:pt>
                <c:pt idx="16">
                  <c:v>210.251307129823</c:v>
                </c:pt>
              </c:numCache>
            </c:numRef>
          </c:xVal>
          <c:yVal>
            <c:numRef>
              <c:f>'0212'!$AO$27:$AO$43</c:f>
              <c:numCache>
                <c:formatCode>0.00</c:formatCode>
                <c:ptCount val="17"/>
                <c:pt idx="0">
                  <c:v>6.6139761371342365</c:v>
                </c:pt>
                <c:pt idx="1">
                  <c:v>6.0387678122525212</c:v>
                </c:pt>
                <c:pt idx="2">
                  <c:v>6.522369994513566</c:v>
                </c:pt>
                <c:pt idx="3">
                  <c:v>7.1019910492923444</c:v>
                </c:pt>
                <c:pt idx="4">
                  <c:v>7.5770260865302923</c:v>
                </c:pt>
                <c:pt idx="5">
                  <c:v>8.773483850650809</c:v>
                </c:pt>
                <c:pt idx="6">
                  <c:v>9.1038728078697275</c:v>
                </c:pt>
                <c:pt idx="7">
                  <c:v>9.9630623525759692</c:v>
                </c:pt>
                <c:pt idx="8">
                  <c:v>10.686212205922075</c:v>
                </c:pt>
                <c:pt idx="9">
                  <c:v>11.925457676167628</c:v>
                </c:pt>
                <c:pt idx="10">
                  <c:v>12.373391077271044</c:v>
                </c:pt>
                <c:pt idx="11">
                  <c:v>12.991519026306975</c:v>
                </c:pt>
                <c:pt idx="12">
                  <c:v>13.561133423353944</c:v>
                </c:pt>
                <c:pt idx="13">
                  <c:v>13.953743944826391</c:v>
                </c:pt>
                <c:pt idx="14">
                  <c:v>14.062667950516916</c:v>
                </c:pt>
                <c:pt idx="15">
                  <c:v>13.696864620088011</c:v>
                </c:pt>
                <c:pt idx="16">
                  <c:v>13.773805257283245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062912"/>
        <c:axId val="119064448"/>
      </c:scatterChart>
      <c:valAx>
        <c:axId val="1190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9064448"/>
        <c:crosses val="autoZero"/>
        <c:crossBetween val="midCat"/>
      </c:valAx>
      <c:valAx>
        <c:axId val="119064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9062912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non grandfather</c:v>
          </c:tx>
          <c:xVal>
            <c:numRef>
              <c:f>'0212'!$L$49:$L$66</c:f>
              <c:numCache>
                <c:formatCode>General</c:formatCode>
                <c:ptCount val="18"/>
                <c:pt idx="0">
                  <c:v>-157.023867678746</c:v>
                </c:pt>
                <c:pt idx="1">
                  <c:v>-136.868113731449</c:v>
                </c:pt>
                <c:pt idx="2">
                  <c:v>-111.630988571999</c:v>
                </c:pt>
                <c:pt idx="3">
                  <c:v>-86.766422348710606</c:v>
                </c:pt>
                <c:pt idx="4">
                  <c:v>-61.5285646805428</c:v>
                </c:pt>
                <c:pt idx="5">
                  <c:v>-37.228377127354797</c:v>
                </c:pt>
                <c:pt idx="6">
                  <c:v>-12.29082757324</c:v>
                </c:pt>
                <c:pt idx="7">
                  <c:v>12.122334505155701</c:v>
                </c:pt>
                <c:pt idx="8">
                  <c:v>37.0579979035045</c:v>
                </c:pt>
                <c:pt idx="9">
                  <c:v>61.7924912967488</c:v>
                </c:pt>
                <c:pt idx="10">
                  <c:v>86.788707488264805</c:v>
                </c:pt>
                <c:pt idx="11">
                  <c:v>111.513248770012</c:v>
                </c:pt>
                <c:pt idx="12">
                  <c:v>136.530886842954</c:v>
                </c:pt>
                <c:pt idx="13">
                  <c:v>161.26966055947</c:v>
                </c:pt>
                <c:pt idx="14">
                  <c:v>185.131859552984</c:v>
                </c:pt>
                <c:pt idx="15">
                  <c:v>210.30402067910299</c:v>
                </c:pt>
                <c:pt idx="16">
                  <c:v>234.11805034190999</c:v>
                </c:pt>
                <c:pt idx="17">
                  <c:v>275.781140987502</c:v>
                </c:pt>
              </c:numCache>
            </c:numRef>
          </c:xVal>
          <c:yVal>
            <c:numRef>
              <c:f>'0212'!$B$49:$B$66</c:f>
              <c:numCache>
                <c:formatCode>General</c:formatCode>
                <c:ptCount val="18"/>
                <c:pt idx="0">
                  <c:v>9.15635995181791</c:v>
                </c:pt>
                <c:pt idx="1">
                  <c:v>7.4535824745853398</c:v>
                </c:pt>
                <c:pt idx="2">
                  <c:v>8.2393533777620807</c:v>
                </c:pt>
                <c:pt idx="3">
                  <c:v>8.8682233982956102</c:v>
                </c:pt>
                <c:pt idx="4">
                  <c:v>10.3096880769774</c:v>
                </c:pt>
                <c:pt idx="5">
                  <c:v>11.9790288921059</c:v>
                </c:pt>
                <c:pt idx="6">
                  <c:v>13.494918448110599</c:v>
                </c:pt>
                <c:pt idx="7">
                  <c:v>15.657335718547399</c:v>
                </c:pt>
                <c:pt idx="8">
                  <c:v>17.151610062846899</c:v>
                </c:pt>
                <c:pt idx="9">
                  <c:v>18.293935850637698</c:v>
                </c:pt>
                <c:pt idx="10">
                  <c:v>19.1659112855884</c:v>
                </c:pt>
                <c:pt idx="11">
                  <c:v>19.111833173471901</c:v>
                </c:pt>
                <c:pt idx="12">
                  <c:v>20.380850592461499</c:v>
                </c:pt>
                <c:pt idx="13">
                  <c:v>21.395904126017399</c:v>
                </c:pt>
                <c:pt idx="14">
                  <c:v>21.503919033873601</c:v>
                </c:pt>
                <c:pt idx="15">
                  <c:v>19.576652558027799</c:v>
                </c:pt>
                <c:pt idx="16">
                  <c:v>19.206537058430801</c:v>
                </c:pt>
                <c:pt idx="17">
                  <c:v>16.771742764848899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'0212'!$L$49:$L$66</c:f>
              <c:numCache>
                <c:formatCode>General</c:formatCode>
                <c:ptCount val="18"/>
                <c:pt idx="0">
                  <c:v>-157.023867678746</c:v>
                </c:pt>
                <c:pt idx="1">
                  <c:v>-136.868113731449</c:v>
                </c:pt>
                <c:pt idx="2">
                  <c:v>-111.630988571999</c:v>
                </c:pt>
                <c:pt idx="3">
                  <c:v>-86.766422348710606</c:v>
                </c:pt>
                <c:pt idx="4">
                  <c:v>-61.5285646805428</c:v>
                </c:pt>
                <c:pt idx="5">
                  <c:v>-37.228377127354797</c:v>
                </c:pt>
                <c:pt idx="6">
                  <c:v>-12.29082757324</c:v>
                </c:pt>
                <c:pt idx="7">
                  <c:v>12.122334505155701</c:v>
                </c:pt>
                <c:pt idx="8">
                  <c:v>37.0579979035045</c:v>
                </c:pt>
                <c:pt idx="9">
                  <c:v>61.7924912967488</c:v>
                </c:pt>
                <c:pt idx="10">
                  <c:v>86.788707488264805</c:v>
                </c:pt>
                <c:pt idx="11">
                  <c:v>111.513248770012</c:v>
                </c:pt>
                <c:pt idx="12">
                  <c:v>136.530886842954</c:v>
                </c:pt>
                <c:pt idx="13">
                  <c:v>161.26966055947</c:v>
                </c:pt>
                <c:pt idx="14">
                  <c:v>185.131859552984</c:v>
                </c:pt>
                <c:pt idx="15">
                  <c:v>210.30402067910299</c:v>
                </c:pt>
                <c:pt idx="16">
                  <c:v>234.11805034190999</c:v>
                </c:pt>
                <c:pt idx="17">
                  <c:v>275.781140987502</c:v>
                </c:pt>
              </c:numCache>
            </c:numRef>
          </c:xVal>
          <c:yVal>
            <c:numRef>
              <c:f>'0212'!$AO$49:$AO$66</c:f>
              <c:numCache>
                <c:formatCode>0.00</c:formatCode>
                <c:ptCount val="18"/>
                <c:pt idx="0">
                  <c:v>5.6962987141050974</c:v>
                </c:pt>
                <c:pt idx="1">
                  <c:v>5.6405074978485903</c:v>
                </c:pt>
                <c:pt idx="2">
                  <c:v>7.2205994629380266</c:v>
                </c:pt>
                <c:pt idx="3">
                  <c:v>9.0018359430093948</c:v>
                </c:pt>
                <c:pt idx="4">
                  <c:v>10.561850075432922</c:v>
                </c:pt>
                <c:pt idx="5">
                  <c:v>12.302739112582039</c:v>
                </c:pt>
                <c:pt idx="6">
                  <c:v>14.027113087787557</c:v>
                </c:pt>
                <c:pt idx="7">
                  <c:v>15.65494674134098</c:v>
                </c:pt>
                <c:pt idx="8">
                  <c:v>17.732001032064517</c:v>
                </c:pt>
                <c:pt idx="9">
                  <c:v>18.82793676549386</c:v>
                </c:pt>
                <c:pt idx="10">
                  <c:v>19.244962177141211</c:v>
                </c:pt>
                <c:pt idx="11">
                  <c:v>19.703602667800336</c:v>
                </c:pt>
                <c:pt idx="12">
                  <c:v>21.085445005590387</c:v>
                </c:pt>
                <c:pt idx="13">
                  <c:v>21.731241500848299</c:v>
                </c:pt>
                <c:pt idx="14">
                  <c:v>21.46402079594969</c:v>
                </c:pt>
                <c:pt idx="15">
                  <c:v>20.189227659412477</c:v>
                </c:pt>
                <c:pt idx="16">
                  <c:v>19.990781965893756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077120"/>
        <c:axId val="119640064"/>
      </c:scatterChart>
      <c:valAx>
        <c:axId val="119077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9640064"/>
        <c:crosses val="autoZero"/>
        <c:crossBetween val="midCat"/>
      </c:valAx>
      <c:valAx>
        <c:axId val="119640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907712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grandfather retail 24-48</c:v>
          </c:tx>
          <c:xVal>
            <c:numRef>
              <c:f>'0212'!$L$71:$L$85</c:f>
              <c:numCache>
                <c:formatCode>General</c:formatCode>
                <c:ptCount val="15"/>
                <c:pt idx="0">
                  <c:v>-132.87152099110401</c:v>
                </c:pt>
                <c:pt idx="1">
                  <c:v>-109.344008353249</c:v>
                </c:pt>
                <c:pt idx="2">
                  <c:v>-84.490793698981804</c:v>
                </c:pt>
                <c:pt idx="3">
                  <c:v>-60.773689533308897</c:v>
                </c:pt>
                <c:pt idx="4">
                  <c:v>-35.681255803605303</c:v>
                </c:pt>
                <c:pt idx="5">
                  <c:v>-11.6640854809279</c:v>
                </c:pt>
                <c:pt idx="6">
                  <c:v>13.286370860798799</c:v>
                </c:pt>
                <c:pt idx="7">
                  <c:v>37.318536382954903</c:v>
                </c:pt>
                <c:pt idx="8">
                  <c:v>62.133213105182897</c:v>
                </c:pt>
                <c:pt idx="9">
                  <c:v>86.831798553698803</c:v>
                </c:pt>
                <c:pt idx="10">
                  <c:v>111.435069071428</c:v>
                </c:pt>
                <c:pt idx="11">
                  <c:v>136.183650736575</c:v>
                </c:pt>
                <c:pt idx="12">
                  <c:v>159.50500054673401</c:v>
                </c:pt>
                <c:pt idx="13">
                  <c:v>184.983840839875</c:v>
                </c:pt>
                <c:pt idx="14">
                  <c:v>210.18961878212201</c:v>
                </c:pt>
              </c:numCache>
            </c:numRef>
          </c:xVal>
          <c:yVal>
            <c:numRef>
              <c:f>'0212'!$B$71:$B$85</c:f>
              <c:numCache>
                <c:formatCode>General</c:formatCode>
                <c:ptCount val="15"/>
                <c:pt idx="0">
                  <c:v>13.905917205899801</c:v>
                </c:pt>
                <c:pt idx="1">
                  <c:v>7.2098986921799897</c:v>
                </c:pt>
                <c:pt idx="2">
                  <c:v>8.1619751369730302</c:v>
                </c:pt>
                <c:pt idx="3">
                  <c:v>7.8773290333030399</c:v>
                </c:pt>
                <c:pt idx="4">
                  <c:v>7.2943193024617701</c:v>
                </c:pt>
                <c:pt idx="5">
                  <c:v>9.3855371640621303</c:v>
                </c:pt>
                <c:pt idx="6">
                  <c:v>9.9810393303826306</c:v>
                </c:pt>
                <c:pt idx="7">
                  <c:v>10.729088276416199</c:v>
                </c:pt>
                <c:pt idx="8">
                  <c:v>11.653811339389801</c:v>
                </c:pt>
                <c:pt idx="9">
                  <c:v>12.2851357991348</c:v>
                </c:pt>
                <c:pt idx="10">
                  <c:v>12.915264044076901</c:v>
                </c:pt>
                <c:pt idx="11">
                  <c:v>12.7628412663578</c:v>
                </c:pt>
                <c:pt idx="12">
                  <c:v>12.789273512320401</c:v>
                </c:pt>
                <c:pt idx="13">
                  <c:v>12.8142263513237</c:v>
                </c:pt>
                <c:pt idx="14">
                  <c:v>14.990360767002301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'0212'!$L$71:$L$85</c:f>
              <c:numCache>
                <c:formatCode>General</c:formatCode>
                <c:ptCount val="15"/>
                <c:pt idx="0">
                  <c:v>-132.87152099110401</c:v>
                </c:pt>
                <c:pt idx="1">
                  <c:v>-109.344008353249</c:v>
                </c:pt>
                <c:pt idx="2">
                  <c:v>-84.490793698981804</c:v>
                </c:pt>
                <c:pt idx="3">
                  <c:v>-60.773689533308897</c:v>
                </c:pt>
                <c:pt idx="4">
                  <c:v>-35.681255803605303</c:v>
                </c:pt>
                <c:pt idx="5">
                  <c:v>-11.6640854809279</c:v>
                </c:pt>
                <c:pt idx="6">
                  <c:v>13.286370860798799</c:v>
                </c:pt>
                <c:pt idx="7">
                  <c:v>37.318536382954903</c:v>
                </c:pt>
                <c:pt idx="8">
                  <c:v>62.133213105182897</c:v>
                </c:pt>
                <c:pt idx="9">
                  <c:v>86.831798553698803</c:v>
                </c:pt>
                <c:pt idx="10">
                  <c:v>111.435069071428</c:v>
                </c:pt>
                <c:pt idx="11">
                  <c:v>136.183650736575</c:v>
                </c:pt>
                <c:pt idx="12">
                  <c:v>159.50500054673401</c:v>
                </c:pt>
                <c:pt idx="13">
                  <c:v>184.983840839875</c:v>
                </c:pt>
                <c:pt idx="14">
                  <c:v>210.18961878212201</c:v>
                </c:pt>
              </c:numCache>
            </c:numRef>
          </c:xVal>
          <c:yVal>
            <c:numRef>
              <c:f>'0212'!$AO$71:$AO$85</c:f>
              <c:numCache>
                <c:formatCode>0.00</c:formatCode>
                <c:ptCount val="15"/>
                <c:pt idx="0">
                  <c:v>7.5137709551767689</c:v>
                </c:pt>
                <c:pt idx="1">
                  <c:v>8.4830091622684183</c:v>
                </c:pt>
                <c:pt idx="2">
                  <c:v>10.646502563167214</c:v>
                </c:pt>
                <c:pt idx="3">
                  <c:v>11.536203631798191</c:v>
                </c:pt>
                <c:pt idx="4">
                  <c:v>12.331610023691608</c:v>
                </c:pt>
                <c:pt idx="5">
                  <c:v>13.295165251373964</c:v>
                </c:pt>
                <c:pt idx="6">
                  <c:v>14.02515212804747</c:v>
                </c:pt>
                <c:pt idx="7">
                  <c:v>15.295220444024027</c:v>
                </c:pt>
                <c:pt idx="8">
                  <c:v>16.211307540456367</c:v>
                </c:pt>
                <c:pt idx="9">
                  <c:v>17.432159635310583</c:v>
                </c:pt>
                <c:pt idx="10">
                  <c:v>18.269250778903391</c:v>
                </c:pt>
                <c:pt idx="11">
                  <c:v>18.761367682237562</c:v>
                </c:pt>
                <c:pt idx="12">
                  <c:v>18.912570082452383</c:v>
                </c:pt>
                <c:pt idx="13">
                  <c:v>18.588505826234638</c:v>
                </c:pt>
                <c:pt idx="14">
                  <c:v>18.519666829207726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952320"/>
        <c:axId val="118953856"/>
      </c:scatterChart>
      <c:valAx>
        <c:axId val="118952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953856"/>
        <c:crosses val="autoZero"/>
        <c:crossBetween val="midCat"/>
      </c:valAx>
      <c:valAx>
        <c:axId val="118953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895232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cumHPA &lt;= 12.5</c:v>
          </c:tx>
          <c:xVal>
            <c:numRef>
              <c:f>'0212'!$L$180:$L$198</c:f>
              <c:numCache>
                <c:formatCode>General</c:formatCode>
                <c:ptCount val="19"/>
                <c:pt idx="0">
                  <c:v>-185.33586555799999</c:v>
                </c:pt>
                <c:pt idx="1">
                  <c:v>-158.37340288281399</c:v>
                </c:pt>
                <c:pt idx="2">
                  <c:v>-137.02265057462799</c:v>
                </c:pt>
                <c:pt idx="3">
                  <c:v>-110.781077780289</c:v>
                </c:pt>
                <c:pt idx="4">
                  <c:v>-87.075409801638301</c:v>
                </c:pt>
                <c:pt idx="5">
                  <c:v>-61.797044121484802</c:v>
                </c:pt>
                <c:pt idx="6">
                  <c:v>-37.8252473542289</c:v>
                </c:pt>
                <c:pt idx="7">
                  <c:v>-12.5131372747889</c:v>
                </c:pt>
                <c:pt idx="8">
                  <c:v>11.6662469092528</c:v>
                </c:pt>
                <c:pt idx="9">
                  <c:v>36.4081236948374</c:v>
                </c:pt>
                <c:pt idx="10">
                  <c:v>61.212561823117497</c:v>
                </c:pt>
                <c:pt idx="11">
                  <c:v>86.286516227629406</c:v>
                </c:pt>
                <c:pt idx="12">
                  <c:v>111.261001692295</c:v>
                </c:pt>
                <c:pt idx="13">
                  <c:v>136.10369487745999</c:v>
                </c:pt>
                <c:pt idx="14">
                  <c:v>160.890966233955</c:v>
                </c:pt>
                <c:pt idx="15">
                  <c:v>186.62339256030299</c:v>
                </c:pt>
                <c:pt idx="16">
                  <c:v>214.01381344492501</c:v>
                </c:pt>
                <c:pt idx="17">
                  <c:v>237.450468326519</c:v>
                </c:pt>
                <c:pt idx="18">
                  <c:v>288.70582619078999</c:v>
                </c:pt>
              </c:numCache>
            </c:numRef>
          </c:xVal>
          <c:yVal>
            <c:numRef>
              <c:f>'0212'!$B$180:$B$198</c:f>
              <c:numCache>
                <c:formatCode>General</c:formatCode>
                <c:ptCount val="19"/>
                <c:pt idx="0">
                  <c:v>2.7882735329825299</c:v>
                </c:pt>
                <c:pt idx="1">
                  <c:v>4.8177008261190704</c:v>
                </c:pt>
                <c:pt idx="2">
                  <c:v>5.2452232021568701</c:v>
                </c:pt>
                <c:pt idx="3">
                  <c:v>5.7912009948630701</c:v>
                </c:pt>
                <c:pt idx="4">
                  <c:v>5.8463276365036103</c:v>
                </c:pt>
                <c:pt idx="5">
                  <c:v>6.4434998029138804</c:v>
                </c:pt>
                <c:pt idx="6">
                  <c:v>7.1486546955946402</c:v>
                </c:pt>
                <c:pt idx="7">
                  <c:v>8.0283269349116395</c:v>
                </c:pt>
                <c:pt idx="8">
                  <c:v>9.3032586997105309</c:v>
                </c:pt>
                <c:pt idx="9">
                  <c:v>11.380662845474999</c:v>
                </c:pt>
                <c:pt idx="10">
                  <c:v>13.6003098000919</c:v>
                </c:pt>
                <c:pt idx="11">
                  <c:v>14.5887921637388</c:v>
                </c:pt>
                <c:pt idx="12">
                  <c:v>15.1539164479503</c:v>
                </c:pt>
                <c:pt idx="13">
                  <c:v>15.598542887026399</c:v>
                </c:pt>
                <c:pt idx="14">
                  <c:v>15.963546999795099</c:v>
                </c:pt>
                <c:pt idx="15">
                  <c:v>14.6566553497586</c:v>
                </c:pt>
                <c:pt idx="16">
                  <c:v>14.6532410603894</c:v>
                </c:pt>
                <c:pt idx="17">
                  <c:v>14.017729474772</c:v>
                </c:pt>
                <c:pt idx="18">
                  <c:v>14.2876920470302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'0212'!$L$180:$L$198</c:f>
              <c:numCache>
                <c:formatCode>General</c:formatCode>
                <c:ptCount val="19"/>
                <c:pt idx="0">
                  <c:v>-185.33586555799999</c:v>
                </c:pt>
                <c:pt idx="1">
                  <c:v>-158.37340288281399</c:v>
                </c:pt>
                <c:pt idx="2">
                  <c:v>-137.02265057462799</c:v>
                </c:pt>
                <c:pt idx="3">
                  <c:v>-110.781077780289</c:v>
                </c:pt>
                <c:pt idx="4">
                  <c:v>-87.075409801638301</c:v>
                </c:pt>
                <c:pt idx="5">
                  <c:v>-61.797044121484802</c:v>
                </c:pt>
                <c:pt idx="6">
                  <c:v>-37.8252473542289</c:v>
                </c:pt>
                <c:pt idx="7">
                  <c:v>-12.5131372747889</c:v>
                </c:pt>
                <c:pt idx="8">
                  <c:v>11.6662469092528</c:v>
                </c:pt>
                <c:pt idx="9">
                  <c:v>36.4081236948374</c:v>
                </c:pt>
                <c:pt idx="10">
                  <c:v>61.212561823117497</c:v>
                </c:pt>
                <c:pt idx="11">
                  <c:v>86.286516227629406</c:v>
                </c:pt>
                <c:pt idx="12">
                  <c:v>111.261001692295</c:v>
                </c:pt>
                <c:pt idx="13">
                  <c:v>136.10369487745999</c:v>
                </c:pt>
                <c:pt idx="14">
                  <c:v>160.890966233955</c:v>
                </c:pt>
                <c:pt idx="15">
                  <c:v>186.62339256030299</c:v>
                </c:pt>
                <c:pt idx="16">
                  <c:v>214.01381344492501</c:v>
                </c:pt>
                <c:pt idx="17">
                  <c:v>237.450468326519</c:v>
                </c:pt>
                <c:pt idx="18">
                  <c:v>288.70582619078999</c:v>
                </c:pt>
              </c:numCache>
            </c:numRef>
          </c:xVal>
          <c:yVal>
            <c:numRef>
              <c:f>'0212'!$D$180:$D$198</c:f>
              <c:numCache>
                <c:formatCode>General</c:formatCode>
                <c:ptCount val="19"/>
                <c:pt idx="0">
                  <c:v>4.2381200557212901</c:v>
                </c:pt>
                <c:pt idx="1">
                  <c:v>4.6208973652993501</c:v>
                </c:pt>
                <c:pt idx="2">
                  <c:v>4.5354041162519003</c:v>
                </c:pt>
                <c:pt idx="3">
                  <c:v>5.1211056512231901</c:v>
                </c:pt>
                <c:pt idx="4">
                  <c:v>5.4030185668004602</c:v>
                </c:pt>
                <c:pt idx="5">
                  <c:v>6.0011355709981302</c:v>
                </c:pt>
                <c:pt idx="6">
                  <c:v>6.1313190222217404</c:v>
                </c:pt>
                <c:pt idx="7">
                  <c:v>6.7051492769410102</c:v>
                </c:pt>
                <c:pt idx="8">
                  <c:v>8.3936594874706003</c:v>
                </c:pt>
                <c:pt idx="9">
                  <c:v>10.1404565707195</c:v>
                </c:pt>
                <c:pt idx="10">
                  <c:v>11.072150900251</c:v>
                </c:pt>
                <c:pt idx="11">
                  <c:v>10.932817400789901</c:v>
                </c:pt>
                <c:pt idx="12">
                  <c:v>11.2983586222495</c:v>
                </c:pt>
                <c:pt idx="13">
                  <c:v>11.652869564512301</c:v>
                </c:pt>
                <c:pt idx="14">
                  <c:v>11.9640548337029</c:v>
                </c:pt>
                <c:pt idx="15">
                  <c:v>12.3111230779556</c:v>
                </c:pt>
                <c:pt idx="16">
                  <c:v>12.780666839868699</c:v>
                </c:pt>
                <c:pt idx="17">
                  <c:v>13.261773222450699</c:v>
                </c:pt>
                <c:pt idx="18">
                  <c:v>12.4449346706068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987008"/>
        <c:axId val="118992896"/>
      </c:scatterChart>
      <c:valAx>
        <c:axId val="118987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992896"/>
        <c:crosses val="autoZero"/>
        <c:crossBetween val="midCat"/>
      </c:valAx>
      <c:valAx>
        <c:axId val="118992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8987008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age 18-24 cumHPA &lt;= 12.5</c:v>
          </c:tx>
          <c:xVal>
            <c:numRef>
              <c:f>'0212'!$L$202:$L$220</c:f>
              <c:numCache>
                <c:formatCode>General</c:formatCode>
                <c:ptCount val="19"/>
                <c:pt idx="0">
                  <c:v>-185.57981125972199</c:v>
                </c:pt>
                <c:pt idx="1">
                  <c:v>-158.64781026389201</c:v>
                </c:pt>
                <c:pt idx="2">
                  <c:v>-137.19219641177901</c:v>
                </c:pt>
                <c:pt idx="3">
                  <c:v>-111.096596120868</c:v>
                </c:pt>
                <c:pt idx="4">
                  <c:v>-87.246653503348597</c:v>
                </c:pt>
                <c:pt idx="5">
                  <c:v>-62.062815226978998</c:v>
                </c:pt>
                <c:pt idx="6">
                  <c:v>-37.916486340507603</c:v>
                </c:pt>
                <c:pt idx="7">
                  <c:v>-12.458230582683001</c:v>
                </c:pt>
                <c:pt idx="8">
                  <c:v>11.7552540938175</c:v>
                </c:pt>
                <c:pt idx="9">
                  <c:v>36.723721211377899</c:v>
                </c:pt>
                <c:pt idx="10">
                  <c:v>61.475310239266904</c:v>
                </c:pt>
                <c:pt idx="11">
                  <c:v>86.568056537534702</c:v>
                </c:pt>
                <c:pt idx="12">
                  <c:v>111.429591735152</c:v>
                </c:pt>
                <c:pt idx="13">
                  <c:v>136.215761744259</c:v>
                </c:pt>
                <c:pt idx="14">
                  <c:v>160.92046160334399</c:v>
                </c:pt>
                <c:pt idx="15">
                  <c:v>186.686479970584</c:v>
                </c:pt>
                <c:pt idx="16">
                  <c:v>214.03050584161701</c:v>
                </c:pt>
                <c:pt idx="17">
                  <c:v>237.45774721604101</c:v>
                </c:pt>
                <c:pt idx="18">
                  <c:v>288.71291241441497</c:v>
                </c:pt>
              </c:numCache>
            </c:numRef>
          </c:xVal>
          <c:yVal>
            <c:numRef>
              <c:f>'0212'!$B$202:$B$220</c:f>
              <c:numCache>
                <c:formatCode>General</c:formatCode>
                <c:ptCount val="19"/>
                <c:pt idx="0">
                  <c:v>3.03329340978659</c:v>
                </c:pt>
                <c:pt idx="1">
                  <c:v>5.00522523635974</c:v>
                </c:pt>
                <c:pt idx="2">
                  <c:v>5.1361421974468602</c:v>
                </c:pt>
                <c:pt idx="3">
                  <c:v>5.8430343527437696</c:v>
                </c:pt>
                <c:pt idx="4">
                  <c:v>6.0273131883369198</c:v>
                </c:pt>
                <c:pt idx="5">
                  <c:v>6.5500769241723198</c:v>
                </c:pt>
                <c:pt idx="6">
                  <c:v>7.1248382005455904</c:v>
                </c:pt>
                <c:pt idx="7">
                  <c:v>7.7582146183605101</c:v>
                </c:pt>
                <c:pt idx="8">
                  <c:v>8.7747781526235507</c:v>
                </c:pt>
                <c:pt idx="9">
                  <c:v>10.485195699477201</c:v>
                </c:pt>
                <c:pt idx="10">
                  <c:v>12.3262874427915</c:v>
                </c:pt>
                <c:pt idx="11">
                  <c:v>13.532790786775999</c:v>
                </c:pt>
                <c:pt idx="12">
                  <c:v>14.642231613917099</c:v>
                </c:pt>
                <c:pt idx="13">
                  <c:v>15.209821974534099</c:v>
                </c:pt>
                <c:pt idx="14">
                  <c:v>15.600438675328499</c:v>
                </c:pt>
                <c:pt idx="15">
                  <c:v>14.4906134715687</c:v>
                </c:pt>
                <c:pt idx="16">
                  <c:v>14.6187944590966</c:v>
                </c:pt>
                <c:pt idx="17">
                  <c:v>13.9983282486048</c:v>
                </c:pt>
                <c:pt idx="18">
                  <c:v>14.2874075986024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'0212'!$L$180:$L$198</c:f>
              <c:numCache>
                <c:formatCode>General</c:formatCode>
                <c:ptCount val="19"/>
                <c:pt idx="0">
                  <c:v>-185.33586555799999</c:v>
                </c:pt>
                <c:pt idx="1">
                  <c:v>-158.37340288281399</c:v>
                </c:pt>
                <c:pt idx="2">
                  <c:v>-137.02265057462799</c:v>
                </c:pt>
                <c:pt idx="3">
                  <c:v>-110.781077780289</c:v>
                </c:pt>
                <c:pt idx="4">
                  <c:v>-87.075409801638301</c:v>
                </c:pt>
                <c:pt idx="5">
                  <c:v>-61.797044121484802</c:v>
                </c:pt>
                <c:pt idx="6">
                  <c:v>-37.8252473542289</c:v>
                </c:pt>
                <c:pt idx="7">
                  <c:v>-12.5131372747889</c:v>
                </c:pt>
                <c:pt idx="8">
                  <c:v>11.6662469092528</c:v>
                </c:pt>
                <c:pt idx="9">
                  <c:v>36.4081236948374</c:v>
                </c:pt>
                <c:pt idx="10">
                  <c:v>61.212561823117497</c:v>
                </c:pt>
                <c:pt idx="11">
                  <c:v>86.286516227629406</c:v>
                </c:pt>
                <c:pt idx="12">
                  <c:v>111.261001692295</c:v>
                </c:pt>
                <c:pt idx="13">
                  <c:v>136.10369487745999</c:v>
                </c:pt>
                <c:pt idx="14">
                  <c:v>160.890966233955</c:v>
                </c:pt>
                <c:pt idx="15">
                  <c:v>186.62339256030299</c:v>
                </c:pt>
                <c:pt idx="16">
                  <c:v>214.01381344492501</c:v>
                </c:pt>
                <c:pt idx="17">
                  <c:v>237.450468326519</c:v>
                </c:pt>
                <c:pt idx="18">
                  <c:v>288.70582619078999</c:v>
                </c:pt>
              </c:numCache>
            </c:numRef>
          </c:xVal>
          <c:yVal>
            <c:numRef>
              <c:f>'0212'!$D$180:$D$198</c:f>
              <c:numCache>
                <c:formatCode>General</c:formatCode>
                <c:ptCount val="19"/>
                <c:pt idx="0">
                  <c:v>4.2381200557212901</c:v>
                </c:pt>
                <c:pt idx="1">
                  <c:v>4.6208973652993501</c:v>
                </c:pt>
                <c:pt idx="2">
                  <c:v>4.5354041162519003</c:v>
                </c:pt>
                <c:pt idx="3">
                  <c:v>5.1211056512231901</c:v>
                </c:pt>
                <c:pt idx="4">
                  <c:v>5.4030185668004602</c:v>
                </c:pt>
                <c:pt idx="5">
                  <c:v>6.0011355709981302</c:v>
                </c:pt>
                <c:pt idx="6">
                  <c:v>6.1313190222217404</c:v>
                </c:pt>
                <c:pt idx="7">
                  <c:v>6.7051492769410102</c:v>
                </c:pt>
                <c:pt idx="8">
                  <c:v>8.3936594874706003</c:v>
                </c:pt>
                <c:pt idx="9">
                  <c:v>10.1404565707195</c:v>
                </c:pt>
                <c:pt idx="10">
                  <c:v>11.072150900251</c:v>
                </c:pt>
                <c:pt idx="11">
                  <c:v>10.932817400789901</c:v>
                </c:pt>
                <c:pt idx="12">
                  <c:v>11.2983586222495</c:v>
                </c:pt>
                <c:pt idx="13">
                  <c:v>11.652869564512301</c:v>
                </c:pt>
                <c:pt idx="14">
                  <c:v>11.9640548337029</c:v>
                </c:pt>
                <c:pt idx="15">
                  <c:v>12.3111230779556</c:v>
                </c:pt>
                <c:pt idx="16">
                  <c:v>12.780666839868699</c:v>
                </c:pt>
                <c:pt idx="17">
                  <c:v>13.261773222450699</c:v>
                </c:pt>
                <c:pt idx="18">
                  <c:v>12.4449346706068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783232"/>
        <c:axId val="120784768"/>
      </c:scatterChart>
      <c:valAx>
        <c:axId val="120783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0784768"/>
        <c:crosses val="autoZero"/>
        <c:crossBetween val="midCat"/>
      </c:valAx>
      <c:valAx>
        <c:axId val="120784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0783232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cumHPA 12.5-17.5</c:v>
          </c:tx>
          <c:xVal>
            <c:numRef>
              <c:f>'0212'!$L$224:$L$241</c:f>
              <c:numCache>
                <c:formatCode>General</c:formatCode>
                <c:ptCount val="18"/>
                <c:pt idx="0">
                  <c:v>-185.05251743885799</c:v>
                </c:pt>
                <c:pt idx="1">
                  <c:v>-158.44235436654799</c:v>
                </c:pt>
                <c:pt idx="2">
                  <c:v>-136.90721521303101</c:v>
                </c:pt>
                <c:pt idx="3">
                  <c:v>-110.942675528584</c:v>
                </c:pt>
                <c:pt idx="4">
                  <c:v>-86.767915766000698</c:v>
                </c:pt>
                <c:pt idx="5">
                  <c:v>-61.740459554928599</c:v>
                </c:pt>
                <c:pt idx="6">
                  <c:v>-37.795437737901899</c:v>
                </c:pt>
                <c:pt idx="7">
                  <c:v>-12.445137087870499</c:v>
                </c:pt>
                <c:pt idx="8">
                  <c:v>12.1189667477153</c:v>
                </c:pt>
                <c:pt idx="9">
                  <c:v>37.069112305540997</c:v>
                </c:pt>
                <c:pt idx="10">
                  <c:v>61.764938510528701</c:v>
                </c:pt>
                <c:pt idx="11">
                  <c:v>86.539175998015594</c:v>
                </c:pt>
                <c:pt idx="12">
                  <c:v>111.560229032481</c:v>
                </c:pt>
                <c:pt idx="13">
                  <c:v>136.522376166149</c:v>
                </c:pt>
                <c:pt idx="14">
                  <c:v>161.10311982303099</c:v>
                </c:pt>
                <c:pt idx="15">
                  <c:v>185.93074538642799</c:v>
                </c:pt>
                <c:pt idx="16">
                  <c:v>212.244962564188</c:v>
                </c:pt>
                <c:pt idx="17">
                  <c:v>237.15762643813301</c:v>
                </c:pt>
              </c:numCache>
            </c:numRef>
          </c:xVal>
          <c:yVal>
            <c:numRef>
              <c:f>'0212'!$B$224:$B$241</c:f>
              <c:numCache>
                <c:formatCode>General</c:formatCode>
                <c:ptCount val="18"/>
                <c:pt idx="0">
                  <c:v>6.66142340608598</c:v>
                </c:pt>
                <c:pt idx="1">
                  <c:v>5.9420572564205703</c:v>
                </c:pt>
                <c:pt idx="2">
                  <c:v>7.57757486696927</c:v>
                </c:pt>
                <c:pt idx="3">
                  <c:v>9.0051364849381592</c:v>
                </c:pt>
                <c:pt idx="4">
                  <c:v>9.1573428391921698</c:v>
                </c:pt>
                <c:pt idx="5">
                  <c:v>9.5515333400656104</c:v>
                </c:pt>
                <c:pt idx="6">
                  <c:v>10.4585895537617</c:v>
                </c:pt>
                <c:pt idx="7">
                  <c:v>11.269313176028801</c:v>
                </c:pt>
                <c:pt idx="8">
                  <c:v>12.8446666388685</c:v>
                </c:pt>
                <c:pt idx="9">
                  <c:v>14.387663794856</c:v>
                </c:pt>
                <c:pt idx="10">
                  <c:v>15.1405680290452</c:v>
                </c:pt>
                <c:pt idx="11">
                  <c:v>15.1007916551041</c:v>
                </c:pt>
                <c:pt idx="12">
                  <c:v>15.6117507504533</c:v>
                </c:pt>
                <c:pt idx="13">
                  <c:v>15.864877232075999</c:v>
                </c:pt>
                <c:pt idx="14">
                  <c:v>15.863779299905</c:v>
                </c:pt>
                <c:pt idx="15">
                  <c:v>15.032935539080301</c:v>
                </c:pt>
                <c:pt idx="16">
                  <c:v>15.1277677156592</c:v>
                </c:pt>
                <c:pt idx="17">
                  <c:v>14.8816971793502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'0212'!$L$224:$L$241</c:f>
              <c:numCache>
                <c:formatCode>General</c:formatCode>
                <c:ptCount val="18"/>
                <c:pt idx="0">
                  <c:v>-185.05251743885799</c:v>
                </c:pt>
                <c:pt idx="1">
                  <c:v>-158.44235436654799</c:v>
                </c:pt>
                <c:pt idx="2">
                  <c:v>-136.90721521303101</c:v>
                </c:pt>
                <c:pt idx="3">
                  <c:v>-110.942675528584</c:v>
                </c:pt>
                <c:pt idx="4">
                  <c:v>-86.767915766000698</c:v>
                </c:pt>
                <c:pt idx="5">
                  <c:v>-61.740459554928599</c:v>
                </c:pt>
                <c:pt idx="6">
                  <c:v>-37.795437737901899</c:v>
                </c:pt>
                <c:pt idx="7">
                  <c:v>-12.445137087870499</c:v>
                </c:pt>
                <c:pt idx="8">
                  <c:v>12.1189667477153</c:v>
                </c:pt>
                <c:pt idx="9">
                  <c:v>37.069112305540997</c:v>
                </c:pt>
                <c:pt idx="10">
                  <c:v>61.764938510528701</c:v>
                </c:pt>
                <c:pt idx="11">
                  <c:v>86.539175998015594</c:v>
                </c:pt>
                <c:pt idx="12">
                  <c:v>111.560229032481</c:v>
                </c:pt>
                <c:pt idx="13">
                  <c:v>136.522376166149</c:v>
                </c:pt>
                <c:pt idx="14">
                  <c:v>161.10311982303099</c:v>
                </c:pt>
                <c:pt idx="15">
                  <c:v>185.93074538642799</c:v>
                </c:pt>
                <c:pt idx="16">
                  <c:v>212.244962564188</c:v>
                </c:pt>
                <c:pt idx="17">
                  <c:v>237.15762643813301</c:v>
                </c:pt>
              </c:numCache>
            </c:numRef>
          </c:xVal>
          <c:yVal>
            <c:numRef>
              <c:f>'0212'!$D$224:$D$241</c:f>
              <c:numCache>
                <c:formatCode>General</c:formatCode>
                <c:ptCount val="18"/>
                <c:pt idx="0">
                  <c:v>5.6857469731015202</c:v>
                </c:pt>
                <c:pt idx="1">
                  <c:v>6.1901632579614301</c:v>
                </c:pt>
                <c:pt idx="2">
                  <c:v>6.1936035632325401</c:v>
                </c:pt>
                <c:pt idx="3">
                  <c:v>7.9313967544185804</c:v>
                </c:pt>
                <c:pt idx="4">
                  <c:v>9.3598958246233295</c:v>
                </c:pt>
                <c:pt idx="5">
                  <c:v>10.1223892673317</c:v>
                </c:pt>
                <c:pt idx="6">
                  <c:v>10.4861699020339</c:v>
                </c:pt>
                <c:pt idx="7">
                  <c:v>10.9829766437567</c:v>
                </c:pt>
                <c:pt idx="8">
                  <c:v>12.660075551795501</c:v>
                </c:pt>
                <c:pt idx="9">
                  <c:v>14.352291224841</c:v>
                </c:pt>
                <c:pt idx="10">
                  <c:v>15.106279735521101</c:v>
                </c:pt>
                <c:pt idx="11">
                  <c:v>14.371451825732599</c:v>
                </c:pt>
                <c:pt idx="12">
                  <c:v>13.8041901819069</c:v>
                </c:pt>
                <c:pt idx="13">
                  <c:v>13.852217434169299</c:v>
                </c:pt>
                <c:pt idx="14">
                  <c:v>13.833768662530099</c:v>
                </c:pt>
                <c:pt idx="15">
                  <c:v>13.798072240583499</c:v>
                </c:pt>
                <c:pt idx="16">
                  <c:v>13.6746272347872</c:v>
                </c:pt>
                <c:pt idx="17">
                  <c:v>13.995699895863099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817920"/>
        <c:axId val="120819712"/>
      </c:scatterChart>
      <c:valAx>
        <c:axId val="120817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0819712"/>
        <c:crosses val="autoZero"/>
        <c:crossBetween val="midCat"/>
      </c:valAx>
      <c:valAx>
        <c:axId val="1208197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081792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18-36   cumHPA &gt;22.5</c:v>
          </c:tx>
          <c:xVal>
            <c:numRef>
              <c:f>'0212'!$L$245:$L$260</c:f>
              <c:numCache>
                <c:formatCode>General</c:formatCode>
                <c:ptCount val="16"/>
                <c:pt idx="0">
                  <c:v>-132.72112762447099</c:v>
                </c:pt>
                <c:pt idx="1">
                  <c:v>-109.096346885703</c:v>
                </c:pt>
                <c:pt idx="2">
                  <c:v>-85.536727905227394</c:v>
                </c:pt>
                <c:pt idx="3">
                  <c:v>-60.715201480533899</c:v>
                </c:pt>
                <c:pt idx="4">
                  <c:v>-36.509287057735797</c:v>
                </c:pt>
                <c:pt idx="5">
                  <c:v>-11.8307752671386</c:v>
                </c:pt>
                <c:pt idx="6">
                  <c:v>12.572629219712899</c:v>
                </c:pt>
                <c:pt idx="7">
                  <c:v>37.045753984961799</c:v>
                </c:pt>
                <c:pt idx="8">
                  <c:v>62.0278372627482</c:v>
                </c:pt>
                <c:pt idx="9">
                  <c:v>86.631417928686801</c:v>
                </c:pt>
                <c:pt idx="10">
                  <c:v>111.854119968601</c:v>
                </c:pt>
                <c:pt idx="11">
                  <c:v>136.38787404922101</c:v>
                </c:pt>
                <c:pt idx="12">
                  <c:v>160.80215525309799</c:v>
                </c:pt>
                <c:pt idx="13">
                  <c:v>185.24815924800399</c:v>
                </c:pt>
                <c:pt idx="14">
                  <c:v>209.89837098204501</c:v>
                </c:pt>
                <c:pt idx="15">
                  <c:v>234.32038665406901</c:v>
                </c:pt>
              </c:numCache>
            </c:numRef>
          </c:xVal>
          <c:yVal>
            <c:numRef>
              <c:f>'0212'!$B$245:$B$260</c:f>
              <c:numCache>
                <c:formatCode>General</c:formatCode>
                <c:ptCount val="16"/>
                <c:pt idx="0">
                  <c:v>16.382906470639</c:v>
                </c:pt>
                <c:pt idx="1">
                  <c:v>11.929144426944401</c:v>
                </c:pt>
                <c:pt idx="2">
                  <c:v>12.464857890054301</c:v>
                </c:pt>
                <c:pt idx="3">
                  <c:v>14.2119346344</c:v>
                </c:pt>
                <c:pt idx="4">
                  <c:v>16.140661849787701</c:v>
                </c:pt>
                <c:pt idx="5">
                  <c:v>17.529905910046001</c:v>
                </c:pt>
                <c:pt idx="6">
                  <c:v>19.3042966744291</c:v>
                </c:pt>
                <c:pt idx="7">
                  <c:v>20.9898636337768</c:v>
                </c:pt>
                <c:pt idx="8">
                  <c:v>22.243047045644701</c:v>
                </c:pt>
                <c:pt idx="9">
                  <c:v>23.328802905717598</c:v>
                </c:pt>
                <c:pt idx="10">
                  <c:v>23.5315223549783</c:v>
                </c:pt>
                <c:pt idx="11">
                  <c:v>24.629022796879202</c:v>
                </c:pt>
                <c:pt idx="12">
                  <c:v>22.965037715691501</c:v>
                </c:pt>
                <c:pt idx="13">
                  <c:v>23.7214343876567</c:v>
                </c:pt>
                <c:pt idx="14">
                  <c:v>20.743138612490402</c:v>
                </c:pt>
                <c:pt idx="15">
                  <c:v>24.933038492799799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'0212'!$L$245:$L$260</c:f>
              <c:numCache>
                <c:formatCode>General</c:formatCode>
                <c:ptCount val="16"/>
                <c:pt idx="0">
                  <c:v>-132.72112762447099</c:v>
                </c:pt>
                <c:pt idx="1">
                  <c:v>-109.096346885703</c:v>
                </c:pt>
                <c:pt idx="2">
                  <c:v>-85.536727905227394</c:v>
                </c:pt>
                <c:pt idx="3">
                  <c:v>-60.715201480533899</c:v>
                </c:pt>
                <c:pt idx="4">
                  <c:v>-36.509287057735797</c:v>
                </c:pt>
                <c:pt idx="5">
                  <c:v>-11.8307752671386</c:v>
                </c:pt>
                <c:pt idx="6">
                  <c:v>12.572629219712899</c:v>
                </c:pt>
                <c:pt idx="7">
                  <c:v>37.045753984961799</c:v>
                </c:pt>
                <c:pt idx="8">
                  <c:v>62.0278372627482</c:v>
                </c:pt>
                <c:pt idx="9">
                  <c:v>86.631417928686801</c:v>
                </c:pt>
                <c:pt idx="10">
                  <c:v>111.854119968601</c:v>
                </c:pt>
                <c:pt idx="11">
                  <c:v>136.38787404922101</c:v>
                </c:pt>
                <c:pt idx="12">
                  <c:v>160.80215525309799</c:v>
                </c:pt>
                <c:pt idx="13">
                  <c:v>185.24815924800399</c:v>
                </c:pt>
                <c:pt idx="14">
                  <c:v>209.89837098204501</c:v>
                </c:pt>
                <c:pt idx="15">
                  <c:v>234.32038665406901</c:v>
                </c:pt>
              </c:numCache>
            </c:numRef>
          </c:xVal>
          <c:yVal>
            <c:numRef>
              <c:f>'0212'!$D$245:$D$260</c:f>
              <c:numCache>
                <c:formatCode>General</c:formatCode>
                <c:ptCount val="16"/>
                <c:pt idx="0">
                  <c:v>8.4189799339639109</c:v>
                </c:pt>
                <c:pt idx="1">
                  <c:v>11.333831211531701</c:v>
                </c:pt>
                <c:pt idx="2">
                  <c:v>14.029319708279001</c:v>
                </c:pt>
                <c:pt idx="3">
                  <c:v>15.012519592035099</c:v>
                </c:pt>
                <c:pt idx="4">
                  <c:v>16.050932856662001</c:v>
                </c:pt>
                <c:pt idx="5">
                  <c:v>17.768504002681901</c:v>
                </c:pt>
                <c:pt idx="6">
                  <c:v>19.4281688332653</c:v>
                </c:pt>
                <c:pt idx="7">
                  <c:v>21.671464980296999</c:v>
                </c:pt>
                <c:pt idx="8">
                  <c:v>23.798768983321398</c:v>
                </c:pt>
                <c:pt idx="9">
                  <c:v>24.941736212747301</c:v>
                </c:pt>
                <c:pt idx="10">
                  <c:v>25.403106919227898</c:v>
                </c:pt>
                <c:pt idx="11">
                  <c:v>25.2144309902624</c:v>
                </c:pt>
                <c:pt idx="12">
                  <c:v>24.511865169311399</c:v>
                </c:pt>
                <c:pt idx="13">
                  <c:v>23.318670665335699</c:v>
                </c:pt>
                <c:pt idx="14">
                  <c:v>21.832879443174502</c:v>
                </c:pt>
                <c:pt idx="15">
                  <c:v>21.177865814349101</c:v>
                </c:pt>
              </c:numCache>
            </c:numRef>
          </c:yVal>
          <c:smooth val="1"/>
        </c:ser>
        <c:ser>
          <c:idx val="2"/>
          <c:order val="2"/>
          <c:tx>
            <c:v>18-36 cum HPA &lt;= 12.5</c:v>
          </c:tx>
          <c:xVal>
            <c:numRef>
              <c:f>'0212'!$L$264:$L$281</c:f>
              <c:numCache>
                <c:formatCode>General</c:formatCode>
                <c:ptCount val="18"/>
                <c:pt idx="0">
                  <c:v>-185.99920509079701</c:v>
                </c:pt>
                <c:pt idx="1">
                  <c:v>-158.431265888833</c:v>
                </c:pt>
                <c:pt idx="2">
                  <c:v>-137.25356599738899</c:v>
                </c:pt>
                <c:pt idx="3">
                  <c:v>-111.068988932167</c:v>
                </c:pt>
                <c:pt idx="4">
                  <c:v>-87.240692493377594</c:v>
                </c:pt>
                <c:pt idx="5">
                  <c:v>-62.033298093009101</c:v>
                </c:pt>
                <c:pt idx="6">
                  <c:v>-37.945968698755102</c:v>
                </c:pt>
                <c:pt idx="7">
                  <c:v>-12.503064102576101</c:v>
                </c:pt>
                <c:pt idx="8">
                  <c:v>11.6071891446881</c:v>
                </c:pt>
                <c:pt idx="9">
                  <c:v>36.409787690332401</c:v>
                </c:pt>
                <c:pt idx="10">
                  <c:v>60.795059352783497</c:v>
                </c:pt>
                <c:pt idx="11">
                  <c:v>85.603424557200796</c:v>
                </c:pt>
                <c:pt idx="12">
                  <c:v>110.024203666795</c:v>
                </c:pt>
                <c:pt idx="13">
                  <c:v>134.95301593643899</c:v>
                </c:pt>
                <c:pt idx="14">
                  <c:v>159.20255829766199</c:v>
                </c:pt>
                <c:pt idx="15">
                  <c:v>184.35611252730101</c:v>
                </c:pt>
                <c:pt idx="16">
                  <c:v>208.87469325168399</c:v>
                </c:pt>
                <c:pt idx="17">
                  <c:v>236.194827049076</c:v>
                </c:pt>
              </c:numCache>
            </c:numRef>
          </c:xVal>
          <c:yVal>
            <c:numRef>
              <c:f>'0212'!$B$264:$B$281</c:f>
              <c:numCache>
                <c:formatCode>General</c:formatCode>
                <c:ptCount val="18"/>
                <c:pt idx="0">
                  <c:v>3.03449978358308</c:v>
                </c:pt>
                <c:pt idx="1">
                  <c:v>4.9600819120427602</c:v>
                </c:pt>
                <c:pt idx="2">
                  <c:v>4.9915274778327898</c:v>
                </c:pt>
                <c:pt idx="3">
                  <c:v>5.8171143923199304</c:v>
                </c:pt>
                <c:pt idx="4">
                  <c:v>5.9716389494638902</c:v>
                </c:pt>
                <c:pt idx="5">
                  <c:v>6.5117993226334203</c:v>
                </c:pt>
                <c:pt idx="6">
                  <c:v>7.0291618093834298</c:v>
                </c:pt>
                <c:pt idx="7">
                  <c:v>7.6713514876567803</c:v>
                </c:pt>
                <c:pt idx="8">
                  <c:v>8.7449410766788809</c:v>
                </c:pt>
                <c:pt idx="9">
                  <c:v>10.627134043536</c:v>
                </c:pt>
                <c:pt idx="10">
                  <c:v>12.971525158213201</c:v>
                </c:pt>
                <c:pt idx="11">
                  <c:v>14.4448851167305</c:v>
                </c:pt>
                <c:pt idx="12">
                  <c:v>16.008272940995798</c:v>
                </c:pt>
                <c:pt idx="13">
                  <c:v>16.992547279110202</c:v>
                </c:pt>
                <c:pt idx="14">
                  <c:v>17.3342159259558</c:v>
                </c:pt>
                <c:pt idx="15">
                  <c:v>19.387614378139599</c:v>
                </c:pt>
                <c:pt idx="16">
                  <c:v>16.426039345012001</c:v>
                </c:pt>
                <c:pt idx="17">
                  <c:v>19.403794078521798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853632"/>
        <c:axId val="120855168"/>
      </c:scatterChart>
      <c:valAx>
        <c:axId val="120853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0855168"/>
        <c:crosses val="autoZero"/>
        <c:crossBetween val="midCat"/>
      </c:valAx>
      <c:valAx>
        <c:axId val="120855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0853632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18-36   cumHPA &lt;12.5</c:v>
          </c:tx>
          <c:xVal>
            <c:numRef>
              <c:f>'0212'!$L$264:$L$281</c:f>
              <c:numCache>
                <c:formatCode>General</c:formatCode>
                <c:ptCount val="18"/>
                <c:pt idx="0">
                  <c:v>-185.99920509079701</c:v>
                </c:pt>
                <c:pt idx="1">
                  <c:v>-158.431265888833</c:v>
                </c:pt>
                <c:pt idx="2">
                  <c:v>-137.25356599738899</c:v>
                </c:pt>
                <c:pt idx="3">
                  <c:v>-111.068988932167</c:v>
                </c:pt>
                <c:pt idx="4">
                  <c:v>-87.240692493377594</c:v>
                </c:pt>
                <c:pt idx="5">
                  <c:v>-62.033298093009101</c:v>
                </c:pt>
                <c:pt idx="6">
                  <c:v>-37.945968698755102</c:v>
                </c:pt>
                <c:pt idx="7">
                  <c:v>-12.503064102576101</c:v>
                </c:pt>
                <c:pt idx="8">
                  <c:v>11.6071891446881</c:v>
                </c:pt>
                <c:pt idx="9">
                  <c:v>36.409787690332401</c:v>
                </c:pt>
                <c:pt idx="10">
                  <c:v>60.795059352783497</c:v>
                </c:pt>
                <c:pt idx="11">
                  <c:v>85.603424557200796</c:v>
                </c:pt>
                <c:pt idx="12">
                  <c:v>110.024203666795</c:v>
                </c:pt>
                <c:pt idx="13">
                  <c:v>134.95301593643899</c:v>
                </c:pt>
                <c:pt idx="14">
                  <c:v>159.20255829766199</c:v>
                </c:pt>
                <c:pt idx="15">
                  <c:v>184.35611252730101</c:v>
                </c:pt>
                <c:pt idx="16">
                  <c:v>208.87469325168399</c:v>
                </c:pt>
                <c:pt idx="17">
                  <c:v>236.194827049076</c:v>
                </c:pt>
              </c:numCache>
            </c:numRef>
          </c:xVal>
          <c:yVal>
            <c:numRef>
              <c:f>'0212'!$B$264:$B$281</c:f>
              <c:numCache>
                <c:formatCode>General</c:formatCode>
                <c:ptCount val="18"/>
                <c:pt idx="0">
                  <c:v>3.03449978358308</c:v>
                </c:pt>
                <c:pt idx="1">
                  <c:v>4.9600819120427602</c:v>
                </c:pt>
                <c:pt idx="2">
                  <c:v>4.9915274778327898</c:v>
                </c:pt>
                <c:pt idx="3">
                  <c:v>5.8171143923199304</c:v>
                </c:pt>
                <c:pt idx="4">
                  <c:v>5.9716389494638902</c:v>
                </c:pt>
                <c:pt idx="5">
                  <c:v>6.5117993226334203</c:v>
                </c:pt>
                <c:pt idx="6">
                  <c:v>7.0291618093834298</c:v>
                </c:pt>
                <c:pt idx="7">
                  <c:v>7.6713514876567803</c:v>
                </c:pt>
                <c:pt idx="8">
                  <c:v>8.7449410766788809</c:v>
                </c:pt>
                <c:pt idx="9">
                  <c:v>10.627134043536</c:v>
                </c:pt>
                <c:pt idx="10">
                  <c:v>12.971525158213201</c:v>
                </c:pt>
                <c:pt idx="11">
                  <c:v>14.4448851167305</c:v>
                </c:pt>
                <c:pt idx="12">
                  <c:v>16.008272940995798</c:v>
                </c:pt>
                <c:pt idx="13">
                  <c:v>16.992547279110202</c:v>
                </c:pt>
                <c:pt idx="14">
                  <c:v>17.3342159259558</c:v>
                </c:pt>
                <c:pt idx="15">
                  <c:v>19.387614378139599</c:v>
                </c:pt>
                <c:pt idx="16">
                  <c:v>16.426039345012001</c:v>
                </c:pt>
                <c:pt idx="17">
                  <c:v>19.403794078521798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'0212'!$L$264:$L$281</c:f>
              <c:numCache>
                <c:formatCode>General</c:formatCode>
                <c:ptCount val="18"/>
                <c:pt idx="0">
                  <c:v>-185.99920509079701</c:v>
                </c:pt>
                <c:pt idx="1">
                  <c:v>-158.431265888833</c:v>
                </c:pt>
                <c:pt idx="2">
                  <c:v>-137.25356599738899</c:v>
                </c:pt>
                <c:pt idx="3">
                  <c:v>-111.068988932167</c:v>
                </c:pt>
                <c:pt idx="4">
                  <c:v>-87.240692493377594</c:v>
                </c:pt>
                <c:pt idx="5">
                  <c:v>-62.033298093009101</c:v>
                </c:pt>
                <c:pt idx="6">
                  <c:v>-37.945968698755102</c:v>
                </c:pt>
                <c:pt idx="7">
                  <c:v>-12.503064102576101</c:v>
                </c:pt>
                <c:pt idx="8">
                  <c:v>11.6071891446881</c:v>
                </c:pt>
                <c:pt idx="9">
                  <c:v>36.409787690332401</c:v>
                </c:pt>
                <c:pt idx="10">
                  <c:v>60.795059352783497</c:v>
                </c:pt>
                <c:pt idx="11">
                  <c:v>85.603424557200796</c:v>
                </c:pt>
                <c:pt idx="12">
                  <c:v>110.024203666795</c:v>
                </c:pt>
                <c:pt idx="13">
                  <c:v>134.95301593643899</c:v>
                </c:pt>
                <c:pt idx="14">
                  <c:v>159.20255829766199</c:v>
                </c:pt>
                <c:pt idx="15">
                  <c:v>184.35611252730101</c:v>
                </c:pt>
                <c:pt idx="16">
                  <c:v>208.87469325168399</c:v>
                </c:pt>
                <c:pt idx="17">
                  <c:v>236.194827049076</c:v>
                </c:pt>
              </c:numCache>
            </c:numRef>
          </c:xVal>
          <c:yVal>
            <c:numRef>
              <c:f>'0212'!$D$264:$D$281</c:f>
              <c:numCache>
                <c:formatCode>General</c:formatCode>
                <c:ptCount val="18"/>
                <c:pt idx="0">
                  <c:v>3.9474247252275201</c:v>
                </c:pt>
                <c:pt idx="1">
                  <c:v>4.5291965167798303</c:v>
                </c:pt>
                <c:pt idx="2">
                  <c:v>4.5633858394884204</c:v>
                </c:pt>
                <c:pt idx="3">
                  <c:v>5.2254337993992399</c:v>
                </c:pt>
                <c:pt idx="4">
                  <c:v>5.7032765956112597</c:v>
                </c:pt>
                <c:pt idx="5">
                  <c:v>6.4029481780848103</c:v>
                </c:pt>
                <c:pt idx="6">
                  <c:v>6.52616750738175</c:v>
                </c:pt>
                <c:pt idx="7">
                  <c:v>6.8981260396174298</c:v>
                </c:pt>
                <c:pt idx="8">
                  <c:v>8.4924670198599497</c:v>
                </c:pt>
                <c:pt idx="9">
                  <c:v>10.3365716175039</c:v>
                </c:pt>
                <c:pt idx="10">
                  <c:v>11.350850914661599</c:v>
                </c:pt>
                <c:pt idx="11">
                  <c:v>11.347209426880699</c:v>
                </c:pt>
                <c:pt idx="12">
                  <c:v>11.7270256245284</c:v>
                </c:pt>
                <c:pt idx="13">
                  <c:v>12.0273318635435</c:v>
                </c:pt>
                <c:pt idx="14">
                  <c:v>11.648878351010699</c:v>
                </c:pt>
                <c:pt idx="15">
                  <c:v>10.871906444154</c:v>
                </c:pt>
                <c:pt idx="16">
                  <c:v>10.394047294447001</c:v>
                </c:pt>
                <c:pt idx="17">
                  <c:v>10.8207872636153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863744"/>
        <c:axId val="120877824"/>
      </c:scatterChart>
      <c:valAx>
        <c:axId val="120863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0877824"/>
        <c:crosses val="autoZero"/>
        <c:crossBetween val="midCat"/>
      </c:valAx>
      <c:valAx>
        <c:axId val="120877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0863744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90-95  18-36</c:v>
          </c:tx>
          <c:xVal>
            <c:numRef>
              <c:f>'0213 tover'!$L$6:$L$13</c:f>
              <c:numCache>
                <c:formatCode>General</c:formatCode>
                <c:ptCount val="8"/>
                <c:pt idx="0">
                  <c:v>-110.01527448610901</c:v>
                </c:pt>
                <c:pt idx="1">
                  <c:v>-87.987530230479507</c:v>
                </c:pt>
                <c:pt idx="2">
                  <c:v>-62.306363761812399</c:v>
                </c:pt>
                <c:pt idx="3">
                  <c:v>-38.514083913137497</c:v>
                </c:pt>
                <c:pt idx="4">
                  <c:v>-11.9888847977147</c:v>
                </c:pt>
                <c:pt idx="5">
                  <c:v>10.7950760249152</c:v>
                </c:pt>
                <c:pt idx="6">
                  <c:v>35.686003996912703</c:v>
                </c:pt>
                <c:pt idx="7">
                  <c:v>59.666134772721598</c:v>
                </c:pt>
              </c:numCache>
            </c:numRef>
          </c:xVal>
          <c:yVal>
            <c:numRef>
              <c:f>'0213 tover'!$B$6:$B$13</c:f>
              <c:numCache>
                <c:formatCode>General</c:formatCode>
                <c:ptCount val="8"/>
                <c:pt idx="0">
                  <c:v>11.951174448594699</c:v>
                </c:pt>
                <c:pt idx="1">
                  <c:v>3.87460097848769</c:v>
                </c:pt>
                <c:pt idx="2">
                  <c:v>11.6384926744746</c:v>
                </c:pt>
                <c:pt idx="3">
                  <c:v>5.3249894215606197</c:v>
                </c:pt>
                <c:pt idx="4">
                  <c:v>7.8188470669358301</c:v>
                </c:pt>
                <c:pt idx="5">
                  <c:v>8.9989186135197592</c:v>
                </c:pt>
                <c:pt idx="6">
                  <c:v>7.8860485657966803</c:v>
                </c:pt>
                <c:pt idx="7">
                  <c:v>17.316151014716901</c:v>
                </c:pt>
              </c:numCache>
            </c:numRef>
          </c:yVal>
          <c:smooth val="1"/>
        </c:ser>
        <c:ser>
          <c:idx val="1"/>
          <c:order val="1"/>
          <c:tx>
            <c:v>85-90 18-36</c:v>
          </c:tx>
          <c:xVal>
            <c:numRef>
              <c:f>'0213 tover'!$L$18:$L$30</c:f>
              <c:numCache>
                <c:formatCode>General</c:formatCode>
                <c:ptCount val="13"/>
                <c:pt idx="0">
                  <c:v>-138.31317929942099</c:v>
                </c:pt>
                <c:pt idx="1">
                  <c:v>-110.95972822181</c:v>
                </c:pt>
                <c:pt idx="2">
                  <c:v>-87.7543283466552</c:v>
                </c:pt>
                <c:pt idx="3">
                  <c:v>-62.322306244879798</c:v>
                </c:pt>
                <c:pt idx="4">
                  <c:v>-38.487794342497203</c:v>
                </c:pt>
                <c:pt idx="5">
                  <c:v>-11.951516889274799</c:v>
                </c:pt>
                <c:pt idx="6">
                  <c:v>11.312204170446099</c:v>
                </c:pt>
                <c:pt idx="7">
                  <c:v>35.731095076435402</c:v>
                </c:pt>
                <c:pt idx="8">
                  <c:v>60.360429725588901</c:v>
                </c:pt>
                <c:pt idx="9">
                  <c:v>85.388604774543793</c:v>
                </c:pt>
                <c:pt idx="10">
                  <c:v>109.403271427151</c:v>
                </c:pt>
                <c:pt idx="11">
                  <c:v>133.92292713090799</c:v>
                </c:pt>
                <c:pt idx="12">
                  <c:v>184.50806784321301</c:v>
                </c:pt>
              </c:numCache>
            </c:numRef>
          </c:xVal>
          <c:yVal>
            <c:numRef>
              <c:f>'0213 tover'!$B$18:$B$30</c:f>
              <c:numCache>
                <c:formatCode>General</c:formatCode>
                <c:ptCount val="13"/>
                <c:pt idx="0">
                  <c:v>3.6852317176602698</c:v>
                </c:pt>
                <c:pt idx="1">
                  <c:v>6.7408294065933596</c:v>
                </c:pt>
                <c:pt idx="2">
                  <c:v>7.6784581070062696</c:v>
                </c:pt>
                <c:pt idx="3">
                  <c:v>6.8119009194553097</c:v>
                </c:pt>
                <c:pt idx="4">
                  <c:v>7.8058267686838203</c:v>
                </c:pt>
                <c:pt idx="5">
                  <c:v>8.4221388159479798</c:v>
                </c:pt>
                <c:pt idx="6">
                  <c:v>10.2052981695594</c:v>
                </c:pt>
                <c:pt idx="7">
                  <c:v>13.961079050484001</c:v>
                </c:pt>
                <c:pt idx="8">
                  <c:v>18.279103042371901</c:v>
                </c:pt>
                <c:pt idx="9">
                  <c:v>17.7139483069246</c:v>
                </c:pt>
                <c:pt idx="10">
                  <c:v>20.204262709731399</c:v>
                </c:pt>
                <c:pt idx="11">
                  <c:v>32.640600287742203</c:v>
                </c:pt>
                <c:pt idx="12">
                  <c:v>15.698075138061499</c:v>
                </c:pt>
              </c:numCache>
            </c:numRef>
          </c:yVal>
          <c:smooth val="1"/>
        </c:ser>
        <c:ser>
          <c:idx val="2"/>
          <c:order val="2"/>
          <c:tx>
            <c:v>80-85 18-36</c:v>
          </c:tx>
          <c:xVal>
            <c:numRef>
              <c:f>'0213 tover'!$L$35:$L$50</c:f>
              <c:numCache>
                <c:formatCode>General</c:formatCode>
                <c:ptCount val="16"/>
                <c:pt idx="0">
                  <c:v>-155.334384241686</c:v>
                </c:pt>
                <c:pt idx="1">
                  <c:v>-137.101092119116</c:v>
                </c:pt>
                <c:pt idx="2">
                  <c:v>-111.040006304287</c:v>
                </c:pt>
                <c:pt idx="3">
                  <c:v>-87.3543971409363</c:v>
                </c:pt>
                <c:pt idx="4">
                  <c:v>-62.004395545288901</c:v>
                </c:pt>
                <c:pt idx="5">
                  <c:v>-37.951516551395201</c:v>
                </c:pt>
                <c:pt idx="6">
                  <c:v>-11.869561720279201</c:v>
                </c:pt>
                <c:pt idx="7">
                  <c:v>11.7681435759363</c:v>
                </c:pt>
                <c:pt idx="8">
                  <c:v>36.037664374636897</c:v>
                </c:pt>
                <c:pt idx="9">
                  <c:v>60.170255323881698</c:v>
                </c:pt>
                <c:pt idx="10">
                  <c:v>84.772458746454603</c:v>
                </c:pt>
                <c:pt idx="11">
                  <c:v>109.342929843628</c:v>
                </c:pt>
                <c:pt idx="12">
                  <c:v>134.61462126504699</c:v>
                </c:pt>
                <c:pt idx="13">
                  <c:v>160.585566631332</c:v>
                </c:pt>
                <c:pt idx="14">
                  <c:v>184.28619230195099</c:v>
                </c:pt>
                <c:pt idx="15">
                  <c:v>207.55705650590701</c:v>
                </c:pt>
              </c:numCache>
            </c:numRef>
          </c:xVal>
          <c:yVal>
            <c:numRef>
              <c:f>'0213 tover'!$B$35:$B$50</c:f>
              <c:numCache>
                <c:formatCode>General</c:formatCode>
                <c:ptCount val="16"/>
                <c:pt idx="0">
                  <c:v>7.4210632599541402</c:v>
                </c:pt>
                <c:pt idx="1">
                  <c:v>8.3331454705453005</c:v>
                </c:pt>
                <c:pt idx="2">
                  <c:v>11.7348281574435</c:v>
                </c:pt>
                <c:pt idx="3">
                  <c:v>11.2259823785483</c:v>
                </c:pt>
                <c:pt idx="4">
                  <c:v>10.7781620032759</c:v>
                </c:pt>
                <c:pt idx="5">
                  <c:v>12.487424527690299</c:v>
                </c:pt>
                <c:pt idx="6">
                  <c:v>13.543820989635</c:v>
                </c:pt>
                <c:pt idx="7">
                  <c:v>14.9273533926795</c:v>
                </c:pt>
                <c:pt idx="8">
                  <c:v>17.079263305404201</c:v>
                </c:pt>
                <c:pt idx="9">
                  <c:v>18.781126161847101</c:v>
                </c:pt>
                <c:pt idx="10">
                  <c:v>19.7408132984358</c:v>
                </c:pt>
                <c:pt idx="11">
                  <c:v>21.1279596182608</c:v>
                </c:pt>
                <c:pt idx="12">
                  <c:v>22.502471097851899</c:v>
                </c:pt>
                <c:pt idx="13">
                  <c:v>21.1659053059855</c:v>
                </c:pt>
                <c:pt idx="14">
                  <c:v>19.3618637879283</c:v>
                </c:pt>
                <c:pt idx="15">
                  <c:v>6.9794532604841297</c:v>
                </c:pt>
              </c:numCache>
            </c:numRef>
          </c:yVal>
          <c:smooth val="1"/>
        </c:ser>
        <c:ser>
          <c:idx val="3"/>
          <c:order val="3"/>
          <c:tx>
            <c:v>75-80 18-36</c:v>
          </c:tx>
          <c:xVal>
            <c:numRef>
              <c:f>'0213 tover'!$L$55:$L$69</c:f>
              <c:numCache>
                <c:formatCode>General</c:formatCode>
                <c:ptCount val="15"/>
                <c:pt idx="0">
                  <c:v>-155.910965733197</c:v>
                </c:pt>
                <c:pt idx="1">
                  <c:v>-135.18007418575499</c:v>
                </c:pt>
                <c:pt idx="2">
                  <c:v>-110.56368571206301</c:v>
                </c:pt>
                <c:pt idx="3">
                  <c:v>-86.802295230604301</c:v>
                </c:pt>
                <c:pt idx="4">
                  <c:v>-61.719685068349897</c:v>
                </c:pt>
                <c:pt idx="5">
                  <c:v>-37.693452575626999</c:v>
                </c:pt>
                <c:pt idx="6">
                  <c:v>-11.9768742467751</c:v>
                </c:pt>
                <c:pt idx="7">
                  <c:v>12.114482165254399</c:v>
                </c:pt>
                <c:pt idx="8">
                  <c:v>36.389959542847102</c:v>
                </c:pt>
                <c:pt idx="9">
                  <c:v>60.693264318246499</c:v>
                </c:pt>
                <c:pt idx="10">
                  <c:v>84.910333847918594</c:v>
                </c:pt>
                <c:pt idx="11">
                  <c:v>109.898510243779</c:v>
                </c:pt>
                <c:pt idx="12">
                  <c:v>134.60561822381999</c:v>
                </c:pt>
                <c:pt idx="13">
                  <c:v>160.047924527215</c:v>
                </c:pt>
                <c:pt idx="14">
                  <c:v>184.57657724584999</c:v>
                </c:pt>
              </c:numCache>
            </c:numRef>
          </c:xVal>
          <c:yVal>
            <c:numRef>
              <c:f>'0213 tover'!$B$55:$B$69</c:f>
              <c:numCache>
                <c:formatCode>General</c:formatCode>
                <c:ptCount val="15"/>
                <c:pt idx="0">
                  <c:v>4.7066322239034601</c:v>
                </c:pt>
                <c:pt idx="1">
                  <c:v>10.7241953787447</c:v>
                </c:pt>
                <c:pt idx="2">
                  <c:v>13.3596797597096</c:v>
                </c:pt>
                <c:pt idx="3">
                  <c:v>13.4370751146804</c:v>
                </c:pt>
                <c:pt idx="4">
                  <c:v>14.5841394389151</c:v>
                </c:pt>
                <c:pt idx="5">
                  <c:v>14.3286693379396</c:v>
                </c:pt>
                <c:pt idx="6">
                  <c:v>16.526942960174999</c:v>
                </c:pt>
                <c:pt idx="7">
                  <c:v>19.917622595917098</c:v>
                </c:pt>
                <c:pt idx="8">
                  <c:v>22.0281901386432</c:v>
                </c:pt>
                <c:pt idx="9">
                  <c:v>23.190034721761499</c:v>
                </c:pt>
                <c:pt idx="10">
                  <c:v>24.1057561008924</c:v>
                </c:pt>
                <c:pt idx="11">
                  <c:v>21.848208506280301</c:v>
                </c:pt>
                <c:pt idx="12">
                  <c:v>19.446556582971699</c:v>
                </c:pt>
                <c:pt idx="13">
                  <c:v>22.437317926287101</c:v>
                </c:pt>
                <c:pt idx="14">
                  <c:v>7.7345993460337397</c:v>
                </c:pt>
              </c:numCache>
            </c:numRef>
          </c:yVal>
          <c:smooth val="1"/>
        </c:ser>
        <c:ser>
          <c:idx val="4"/>
          <c:order val="4"/>
          <c:tx>
            <c:v>70-75 18-36</c:v>
          </c:tx>
          <c:xVal>
            <c:numRef>
              <c:f>'0213 tover'!$L$73:$L$87</c:f>
              <c:numCache>
                <c:formatCode>General</c:formatCode>
                <c:ptCount val="15"/>
                <c:pt idx="0">
                  <c:v>-156.02646228478</c:v>
                </c:pt>
                <c:pt idx="1">
                  <c:v>-132.83610430929801</c:v>
                </c:pt>
                <c:pt idx="2">
                  <c:v>-109.43701553291601</c:v>
                </c:pt>
                <c:pt idx="3">
                  <c:v>-85.854119547312493</c:v>
                </c:pt>
                <c:pt idx="4">
                  <c:v>-61.543007960275503</c:v>
                </c:pt>
                <c:pt idx="5">
                  <c:v>-37.370214273004201</c:v>
                </c:pt>
                <c:pt idx="6">
                  <c:v>-12.262035141707599</c:v>
                </c:pt>
                <c:pt idx="7">
                  <c:v>12.4462731870104</c:v>
                </c:pt>
                <c:pt idx="8">
                  <c:v>37.004386248392301</c:v>
                </c:pt>
                <c:pt idx="9">
                  <c:v>61.489159107608401</c:v>
                </c:pt>
                <c:pt idx="10">
                  <c:v>85.344303988853795</c:v>
                </c:pt>
                <c:pt idx="11">
                  <c:v>110.479243013404</c:v>
                </c:pt>
                <c:pt idx="12">
                  <c:v>134.899938326224</c:v>
                </c:pt>
                <c:pt idx="13">
                  <c:v>160.15198340483099</c:v>
                </c:pt>
                <c:pt idx="14">
                  <c:v>184.69998522700601</c:v>
                </c:pt>
              </c:numCache>
            </c:numRef>
          </c:xVal>
          <c:yVal>
            <c:numRef>
              <c:f>'0213 tover'!$B$73:$B$87</c:f>
              <c:numCache>
                <c:formatCode>General</c:formatCode>
                <c:ptCount val="15"/>
                <c:pt idx="0">
                  <c:v>9.1377857918649497</c:v>
                </c:pt>
                <c:pt idx="1">
                  <c:v>13.3863885481077</c:v>
                </c:pt>
                <c:pt idx="2">
                  <c:v>13.6800675143385</c:v>
                </c:pt>
                <c:pt idx="3">
                  <c:v>14.9314432827119</c:v>
                </c:pt>
                <c:pt idx="4">
                  <c:v>15.8267934095879</c:v>
                </c:pt>
                <c:pt idx="5">
                  <c:v>17.108884994845301</c:v>
                </c:pt>
                <c:pt idx="6">
                  <c:v>17.843076304078899</c:v>
                </c:pt>
                <c:pt idx="7">
                  <c:v>20.440616675341602</c:v>
                </c:pt>
                <c:pt idx="8">
                  <c:v>23.345392935989398</c:v>
                </c:pt>
                <c:pt idx="9">
                  <c:v>25.091313385517498</c:v>
                </c:pt>
                <c:pt idx="10">
                  <c:v>26.392080132001801</c:v>
                </c:pt>
                <c:pt idx="11">
                  <c:v>25.598692803909099</c:v>
                </c:pt>
                <c:pt idx="12">
                  <c:v>22.862553401696001</c:v>
                </c:pt>
                <c:pt idx="13">
                  <c:v>23.262936420432901</c:v>
                </c:pt>
                <c:pt idx="14">
                  <c:v>17.077281273851298</c:v>
                </c:pt>
              </c:numCache>
            </c:numRef>
          </c:yVal>
          <c:smooth val="1"/>
        </c:ser>
        <c:ser>
          <c:idx val="5"/>
          <c:order val="5"/>
          <c:tx>
            <c:v>&lt;70 18-36</c:v>
          </c:tx>
          <c:xVal>
            <c:numRef>
              <c:f>'0213 tover'!$L$91:$L$107</c:f>
              <c:numCache>
                <c:formatCode>General</c:formatCode>
                <c:ptCount val="17"/>
                <c:pt idx="0">
                  <c:v>-133.488769442386</c:v>
                </c:pt>
                <c:pt idx="1">
                  <c:v>-109.87315946466001</c:v>
                </c:pt>
                <c:pt idx="2">
                  <c:v>-85.175496748973003</c:v>
                </c:pt>
                <c:pt idx="3">
                  <c:v>-61.114846933672801</c:v>
                </c:pt>
                <c:pt idx="4">
                  <c:v>-36.969324571893402</c:v>
                </c:pt>
                <c:pt idx="5">
                  <c:v>-12.110164100417199</c:v>
                </c:pt>
                <c:pt idx="6">
                  <c:v>12.3722600075551</c:v>
                </c:pt>
                <c:pt idx="7">
                  <c:v>37.178628476152298</c:v>
                </c:pt>
                <c:pt idx="8">
                  <c:v>61.9405099401624</c:v>
                </c:pt>
                <c:pt idx="9">
                  <c:v>85.702055469212397</c:v>
                </c:pt>
                <c:pt idx="10">
                  <c:v>111.132052078805</c:v>
                </c:pt>
                <c:pt idx="11">
                  <c:v>135.58927561314701</c:v>
                </c:pt>
                <c:pt idx="12">
                  <c:v>160.735149809917</c:v>
                </c:pt>
                <c:pt idx="13">
                  <c:v>184.51343231379801</c:v>
                </c:pt>
                <c:pt idx="14">
                  <c:v>209.41264348448601</c:v>
                </c:pt>
                <c:pt idx="15">
                  <c:v>236.67118700327299</c:v>
                </c:pt>
                <c:pt idx="16">
                  <c:v>271.15945119089201</c:v>
                </c:pt>
              </c:numCache>
            </c:numRef>
          </c:xVal>
          <c:yVal>
            <c:numRef>
              <c:f>'0213 tover'!$B$91:$B$107</c:f>
              <c:numCache>
                <c:formatCode>General</c:formatCode>
                <c:ptCount val="17"/>
                <c:pt idx="0">
                  <c:v>8.6777264810645995</c:v>
                </c:pt>
                <c:pt idx="1">
                  <c:v>15.0220274556196</c:v>
                </c:pt>
                <c:pt idx="2">
                  <c:v>16.3401874503515</c:v>
                </c:pt>
                <c:pt idx="3">
                  <c:v>16.647440697267999</c:v>
                </c:pt>
                <c:pt idx="4">
                  <c:v>18.684360983106899</c:v>
                </c:pt>
                <c:pt idx="5">
                  <c:v>19.795768120190399</c:v>
                </c:pt>
                <c:pt idx="6">
                  <c:v>22.397131647800599</c:v>
                </c:pt>
                <c:pt idx="7">
                  <c:v>24.633930362363898</c:v>
                </c:pt>
                <c:pt idx="8">
                  <c:v>26.975969762367399</c:v>
                </c:pt>
                <c:pt idx="9">
                  <c:v>28.467353867284402</c:v>
                </c:pt>
                <c:pt idx="10">
                  <c:v>29.287125306393499</c:v>
                </c:pt>
                <c:pt idx="11">
                  <c:v>27.5668507872299</c:v>
                </c:pt>
                <c:pt idx="12">
                  <c:v>26.833694616737201</c:v>
                </c:pt>
                <c:pt idx="13">
                  <c:v>28.032553015211299</c:v>
                </c:pt>
                <c:pt idx="14">
                  <c:v>21.8707760609676</c:v>
                </c:pt>
                <c:pt idx="15">
                  <c:v>27.571016875826899</c:v>
                </c:pt>
                <c:pt idx="16">
                  <c:v>17.254306869009898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255040"/>
        <c:axId val="121256576"/>
      </c:scatterChart>
      <c:valAx>
        <c:axId val="121255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1256576"/>
        <c:crosses val="autoZero"/>
        <c:crossBetween val="midCat"/>
      </c:valAx>
      <c:valAx>
        <c:axId val="121256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1255040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</c:v>
          </c:tx>
          <c:xVal>
            <c:numRef>
              <c:f>'0213 tover'!$L$113:$L$131</c:f>
              <c:numCache>
                <c:formatCode>General</c:formatCode>
                <c:ptCount val="19"/>
                <c:pt idx="0">
                  <c:v>-185.33768428233799</c:v>
                </c:pt>
                <c:pt idx="1">
                  <c:v>-157.43165351340201</c:v>
                </c:pt>
                <c:pt idx="2">
                  <c:v>-136.335276835765</c:v>
                </c:pt>
                <c:pt idx="3">
                  <c:v>-110.71637310899899</c:v>
                </c:pt>
                <c:pt idx="4">
                  <c:v>-86.517758770101295</c:v>
                </c:pt>
                <c:pt idx="5">
                  <c:v>-61.488908460076097</c:v>
                </c:pt>
                <c:pt idx="6">
                  <c:v>-37.455378195670399</c:v>
                </c:pt>
                <c:pt idx="7">
                  <c:v>-12.283096127100899</c:v>
                </c:pt>
                <c:pt idx="8">
                  <c:v>12.143119253901601</c:v>
                </c:pt>
                <c:pt idx="9">
                  <c:v>36.843326400326902</c:v>
                </c:pt>
                <c:pt idx="10">
                  <c:v>61.469100035589697</c:v>
                </c:pt>
                <c:pt idx="11">
                  <c:v>85.860276218239406</c:v>
                </c:pt>
                <c:pt idx="12">
                  <c:v>110.925275103508</c:v>
                </c:pt>
                <c:pt idx="13">
                  <c:v>135.620412862693</c:v>
                </c:pt>
                <c:pt idx="14">
                  <c:v>160.28683255727</c:v>
                </c:pt>
                <c:pt idx="15">
                  <c:v>184.919136665255</c:v>
                </c:pt>
                <c:pt idx="16">
                  <c:v>209.42315499875201</c:v>
                </c:pt>
                <c:pt idx="17">
                  <c:v>235.26296393832601</c:v>
                </c:pt>
                <c:pt idx="18">
                  <c:v>269.025852392844</c:v>
                </c:pt>
              </c:numCache>
            </c:numRef>
          </c:xVal>
          <c:yVal>
            <c:numRef>
              <c:f>'0213 tover'!$B$113:$B$131</c:f>
              <c:numCache>
                <c:formatCode>General</c:formatCode>
                <c:ptCount val="19"/>
                <c:pt idx="0">
                  <c:v>8.6814951337407003</c:v>
                </c:pt>
                <c:pt idx="1">
                  <c:v>5.91195826058253</c:v>
                </c:pt>
                <c:pt idx="2">
                  <c:v>8.4161455547816892</c:v>
                </c:pt>
                <c:pt idx="3">
                  <c:v>9.5808736704998303</c:v>
                </c:pt>
                <c:pt idx="4">
                  <c:v>9.9635161303142805</c:v>
                </c:pt>
                <c:pt idx="5">
                  <c:v>10.873571045378</c:v>
                </c:pt>
                <c:pt idx="6">
                  <c:v>12.305860369805901</c:v>
                </c:pt>
                <c:pt idx="7">
                  <c:v>13.8679702715689</c:v>
                </c:pt>
                <c:pt idx="8">
                  <c:v>16.1887631733129</c:v>
                </c:pt>
                <c:pt idx="9">
                  <c:v>18.712558175396602</c:v>
                </c:pt>
                <c:pt idx="10">
                  <c:v>20.219904187833301</c:v>
                </c:pt>
                <c:pt idx="11">
                  <c:v>21.437560359642401</c:v>
                </c:pt>
                <c:pt idx="12">
                  <c:v>21.869411365115401</c:v>
                </c:pt>
                <c:pt idx="13">
                  <c:v>22.9908103815199</c:v>
                </c:pt>
                <c:pt idx="14">
                  <c:v>22.5172198359719</c:v>
                </c:pt>
                <c:pt idx="15">
                  <c:v>23.849445736296399</c:v>
                </c:pt>
                <c:pt idx="16">
                  <c:v>21.011396988711901</c:v>
                </c:pt>
                <c:pt idx="17">
                  <c:v>21.129945372229798</c:v>
                </c:pt>
                <c:pt idx="18">
                  <c:v>17.302562995230101</c:v>
                </c:pt>
              </c:numCache>
            </c:numRef>
          </c:yVal>
          <c:smooth val="1"/>
        </c:ser>
        <c:ser>
          <c:idx val="1"/>
          <c:order val="1"/>
          <c:tx>
            <c:v>New Model</c:v>
          </c:tx>
          <c:xVal>
            <c:numRef>
              <c:f>'0213 tover'!$L$113:$L$131</c:f>
              <c:numCache>
                <c:formatCode>General</c:formatCode>
                <c:ptCount val="19"/>
                <c:pt idx="0">
                  <c:v>-185.33768428233799</c:v>
                </c:pt>
                <c:pt idx="1">
                  <c:v>-157.43165351340201</c:v>
                </c:pt>
                <c:pt idx="2">
                  <c:v>-136.335276835765</c:v>
                </c:pt>
                <c:pt idx="3">
                  <c:v>-110.71637310899899</c:v>
                </c:pt>
                <c:pt idx="4">
                  <c:v>-86.517758770101295</c:v>
                </c:pt>
                <c:pt idx="5">
                  <c:v>-61.488908460076097</c:v>
                </c:pt>
                <c:pt idx="6">
                  <c:v>-37.455378195670399</c:v>
                </c:pt>
                <c:pt idx="7">
                  <c:v>-12.283096127100899</c:v>
                </c:pt>
                <c:pt idx="8">
                  <c:v>12.143119253901601</c:v>
                </c:pt>
                <c:pt idx="9">
                  <c:v>36.843326400326902</c:v>
                </c:pt>
                <c:pt idx="10">
                  <c:v>61.469100035589697</c:v>
                </c:pt>
                <c:pt idx="11">
                  <c:v>85.860276218239406</c:v>
                </c:pt>
                <c:pt idx="12">
                  <c:v>110.925275103508</c:v>
                </c:pt>
                <c:pt idx="13">
                  <c:v>135.620412862693</c:v>
                </c:pt>
                <c:pt idx="14">
                  <c:v>160.28683255727</c:v>
                </c:pt>
                <c:pt idx="15">
                  <c:v>184.919136665255</c:v>
                </c:pt>
                <c:pt idx="16">
                  <c:v>209.42315499875201</c:v>
                </c:pt>
                <c:pt idx="17">
                  <c:v>235.26296393832601</c:v>
                </c:pt>
                <c:pt idx="18">
                  <c:v>269.025852392844</c:v>
                </c:pt>
              </c:numCache>
            </c:numRef>
          </c:xVal>
          <c:yVal>
            <c:numRef>
              <c:f>'0213 tover'!$AO$113:$AO$131</c:f>
              <c:numCache>
                <c:formatCode>0.0</c:formatCode>
                <c:ptCount val="19"/>
                <c:pt idx="0">
                  <c:v>5.5320513647904468</c:v>
                </c:pt>
                <c:pt idx="1">
                  <c:v>5.8997396566195075</c:v>
                </c:pt>
                <c:pt idx="2">
                  <c:v>6.1431903715011948</c:v>
                </c:pt>
                <c:pt idx="3">
                  <c:v>7.2132712058936015</c:v>
                </c:pt>
                <c:pt idx="4">
                  <c:v>8.066051344870484</c:v>
                </c:pt>
                <c:pt idx="5">
                  <c:v>9.0053255648411152</c:v>
                </c:pt>
                <c:pt idx="6">
                  <c:v>9.4820381011114776</c:v>
                </c:pt>
                <c:pt idx="7">
                  <c:v>9.8586751528853096</c:v>
                </c:pt>
                <c:pt idx="8">
                  <c:v>11.027646826413328</c:v>
                </c:pt>
                <c:pt idx="9">
                  <c:v>12.837500592246609</c:v>
                </c:pt>
                <c:pt idx="10">
                  <c:v>14.23172613186795</c:v>
                </c:pt>
                <c:pt idx="11">
                  <c:v>14.271008207774694</c:v>
                </c:pt>
                <c:pt idx="12">
                  <c:v>14.546948545150507</c:v>
                </c:pt>
                <c:pt idx="13">
                  <c:v>15.312480378438442</c:v>
                </c:pt>
                <c:pt idx="14">
                  <c:v>14.72491729619505</c:v>
                </c:pt>
                <c:pt idx="15">
                  <c:v>13.538677021106761</c:v>
                </c:pt>
                <c:pt idx="16">
                  <c:v>12.795727731224837</c:v>
                </c:pt>
                <c:pt idx="17">
                  <c:v>12.163369317140127</c:v>
                </c:pt>
                <c:pt idx="18">
                  <c:v>11.599361160480171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'0213 tover'!$L$113:$L$131</c:f>
              <c:numCache>
                <c:formatCode>General</c:formatCode>
                <c:ptCount val="19"/>
                <c:pt idx="0">
                  <c:v>-185.33768428233799</c:v>
                </c:pt>
                <c:pt idx="1">
                  <c:v>-157.43165351340201</c:v>
                </c:pt>
                <c:pt idx="2">
                  <c:v>-136.335276835765</c:v>
                </c:pt>
                <c:pt idx="3">
                  <c:v>-110.71637310899899</c:v>
                </c:pt>
                <c:pt idx="4">
                  <c:v>-86.517758770101295</c:v>
                </c:pt>
                <c:pt idx="5">
                  <c:v>-61.488908460076097</c:v>
                </c:pt>
                <c:pt idx="6">
                  <c:v>-37.455378195670399</c:v>
                </c:pt>
                <c:pt idx="7">
                  <c:v>-12.283096127100899</c:v>
                </c:pt>
                <c:pt idx="8">
                  <c:v>12.143119253901601</c:v>
                </c:pt>
                <c:pt idx="9">
                  <c:v>36.843326400326902</c:v>
                </c:pt>
                <c:pt idx="10">
                  <c:v>61.469100035589697</c:v>
                </c:pt>
                <c:pt idx="11">
                  <c:v>85.860276218239406</c:v>
                </c:pt>
                <c:pt idx="12">
                  <c:v>110.925275103508</c:v>
                </c:pt>
                <c:pt idx="13">
                  <c:v>135.620412862693</c:v>
                </c:pt>
                <c:pt idx="14">
                  <c:v>160.28683255727</c:v>
                </c:pt>
                <c:pt idx="15">
                  <c:v>184.919136665255</c:v>
                </c:pt>
                <c:pt idx="16">
                  <c:v>209.42315499875201</c:v>
                </c:pt>
                <c:pt idx="17">
                  <c:v>235.26296393832601</c:v>
                </c:pt>
                <c:pt idx="18">
                  <c:v>269.025852392844</c:v>
                </c:pt>
              </c:numCache>
            </c:numRef>
          </c:xVal>
          <c:yVal>
            <c:numRef>
              <c:f>'0213 tover'!$D$113:$D$131</c:f>
              <c:numCache>
                <c:formatCode>General</c:formatCode>
                <c:ptCount val="19"/>
                <c:pt idx="0">
                  <c:v>5.5455752052933001</c:v>
                </c:pt>
                <c:pt idx="1">
                  <c:v>6.0955123091261303</c:v>
                </c:pt>
                <c:pt idx="2">
                  <c:v>6.2752571607840801</c:v>
                </c:pt>
                <c:pt idx="3">
                  <c:v>8.25132338697588</c:v>
                </c:pt>
                <c:pt idx="4">
                  <c:v>10.164438363805001</c:v>
                </c:pt>
                <c:pt idx="5">
                  <c:v>11.290585258835399</c:v>
                </c:pt>
                <c:pt idx="6">
                  <c:v>12.3850902909883</c:v>
                </c:pt>
                <c:pt idx="7">
                  <c:v>13.7408105233852</c:v>
                </c:pt>
                <c:pt idx="8">
                  <c:v>15.8573746033808</c:v>
                </c:pt>
                <c:pt idx="9">
                  <c:v>18.670592554061201</c:v>
                </c:pt>
                <c:pt idx="10">
                  <c:v>20.762617876432099</c:v>
                </c:pt>
                <c:pt idx="11">
                  <c:v>21.923501415248499</c:v>
                </c:pt>
                <c:pt idx="12">
                  <c:v>22.343603439430598</c:v>
                </c:pt>
                <c:pt idx="13">
                  <c:v>23.013255801851301</c:v>
                </c:pt>
                <c:pt idx="14">
                  <c:v>22.8414482355141</c:v>
                </c:pt>
                <c:pt idx="15">
                  <c:v>22.3632710047081</c:v>
                </c:pt>
                <c:pt idx="16">
                  <c:v>21.438059996167599</c:v>
                </c:pt>
                <c:pt idx="17">
                  <c:v>19.929959191948999</c:v>
                </c:pt>
                <c:pt idx="18">
                  <c:v>21.1380344605574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290752"/>
        <c:axId val="121292288"/>
      </c:scatterChart>
      <c:valAx>
        <c:axId val="121290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1292288"/>
        <c:crosses val="autoZero"/>
        <c:crossBetween val="midCat"/>
      </c:valAx>
      <c:valAx>
        <c:axId val="121292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129075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cltv &lt;= 82.5</c:v>
          </c:tx>
          <c:xVal>
            <c:numRef>
              <c:f>'0213 tover'!$L$134:$L$152</c:f>
              <c:numCache>
                <c:formatCode>General</c:formatCode>
                <c:ptCount val="19"/>
                <c:pt idx="0">
                  <c:v>-185.33768428233799</c:v>
                </c:pt>
                <c:pt idx="1">
                  <c:v>-157.43165351340201</c:v>
                </c:pt>
                <c:pt idx="2">
                  <c:v>-136.335276835765</c:v>
                </c:pt>
                <c:pt idx="3">
                  <c:v>-110.71637310899899</c:v>
                </c:pt>
                <c:pt idx="4">
                  <c:v>-86.517758770101295</c:v>
                </c:pt>
                <c:pt idx="5">
                  <c:v>-61.488908460076097</c:v>
                </c:pt>
                <c:pt idx="6">
                  <c:v>-37.455378195670399</c:v>
                </c:pt>
                <c:pt idx="7">
                  <c:v>-12.283096127100899</c:v>
                </c:pt>
                <c:pt idx="8">
                  <c:v>12.143119253901601</c:v>
                </c:pt>
                <c:pt idx="9">
                  <c:v>36.843326400326902</c:v>
                </c:pt>
                <c:pt idx="10">
                  <c:v>61.469100035589697</c:v>
                </c:pt>
                <c:pt idx="11">
                  <c:v>85.860276218239406</c:v>
                </c:pt>
                <c:pt idx="12">
                  <c:v>110.925275103508</c:v>
                </c:pt>
                <c:pt idx="13">
                  <c:v>135.620412862693</c:v>
                </c:pt>
                <c:pt idx="14">
                  <c:v>160.28683255727</c:v>
                </c:pt>
                <c:pt idx="15">
                  <c:v>184.919136665255</c:v>
                </c:pt>
                <c:pt idx="16">
                  <c:v>209.42315499875201</c:v>
                </c:pt>
                <c:pt idx="17">
                  <c:v>235.26296393832601</c:v>
                </c:pt>
                <c:pt idx="18">
                  <c:v>269.025852392844</c:v>
                </c:pt>
              </c:numCache>
            </c:numRef>
          </c:xVal>
          <c:yVal>
            <c:numRef>
              <c:f>'0213 tover'!$B$134:$B$152</c:f>
              <c:numCache>
                <c:formatCode>General</c:formatCode>
                <c:ptCount val="19"/>
                <c:pt idx="0">
                  <c:v>8.6814951337407003</c:v>
                </c:pt>
                <c:pt idx="1">
                  <c:v>5.91195826058253</c:v>
                </c:pt>
                <c:pt idx="2">
                  <c:v>8.4161455547816892</c:v>
                </c:pt>
                <c:pt idx="3">
                  <c:v>9.5808736704998303</c:v>
                </c:pt>
                <c:pt idx="4">
                  <c:v>9.9635161303142805</c:v>
                </c:pt>
                <c:pt idx="5">
                  <c:v>10.873571045378</c:v>
                </c:pt>
                <c:pt idx="6">
                  <c:v>12.305860369805901</c:v>
                </c:pt>
                <c:pt idx="7">
                  <c:v>13.8679702715689</c:v>
                </c:pt>
                <c:pt idx="8">
                  <c:v>16.1887631733129</c:v>
                </c:pt>
                <c:pt idx="9">
                  <c:v>18.712558175396602</c:v>
                </c:pt>
                <c:pt idx="10">
                  <c:v>20.219904187833301</c:v>
                </c:pt>
                <c:pt idx="11">
                  <c:v>21.437560359642401</c:v>
                </c:pt>
                <c:pt idx="12">
                  <c:v>21.869411365115401</c:v>
                </c:pt>
                <c:pt idx="13">
                  <c:v>22.9908103815199</c:v>
                </c:pt>
                <c:pt idx="14">
                  <c:v>22.5172198359719</c:v>
                </c:pt>
                <c:pt idx="15">
                  <c:v>23.849445736296399</c:v>
                </c:pt>
                <c:pt idx="16">
                  <c:v>21.011396988711901</c:v>
                </c:pt>
                <c:pt idx="17">
                  <c:v>21.129945372229798</c:v>
                </c:pt>
                <c:pt idx="18">
                  <c:v>17.302562995230101</c:v>
                </c:pt>
              </c:numCache>
            </c:numRef>
          </c:yVal>
          <c:smooth val="1"/>
        </c:ser>
        <c:ser>
          <c:idx val="1"/>
          <c:order val="1"/>
          <c:tx>
            <c:v>New Model</c:v>
          </c:tx>
          <c:xVal>
            <c:numRef>
              <c:f>'0213 tover'!$L$134:$L$152</c:f>
              <c:numCache>
                <c:formatCode>General</c:formatCode>
                <c:ptCount val="19"/>
                <c:pt idx="0">
                  <c:v>-185.33768428233799</c:v>
                </c:pt>
                <c:pt idx="1">
                  <c:v>-157.43165351340201</c:v>
                </c:pt>
                <c:pt idx="2">
                  <c:v>-136.335276835765</c:v>
                </c:pt>
                <c:pt idx="3">
                  <c:v>-110.71637310899899</c:v>
                </c:pt>
                <c:pt idx="4">
                  <c:v>-86.517758770101295</c:v>
                </c:pt>
                <c:pt idx="5">
                  <c:v>-61.488908460076097</c:v>
                </c:pt>
                <c:pt idx="6">
                  <c:v>-37.455378195670399</c:v>
                </c:pt>
                <c:pt idx="7">
                  <c:v>-12.283096127100899</c:v>
                </c:pt>
                <c:pt idx="8">
                  <c:v>12.143119253901601</c:v>
                </c:pt>
                <c:pt idx="9">
                  <c:v>36.843326400326902</c:v>
                </c:pt>
                <c:pt idx="10">
                  <c:v>61.469100035589697</c:v>
                </c:pt>
                <c:pt idx="11">
                  <c:v>85.860276218239406</c:v>
                </c:pt>
                <c:pt idx="12">
                  <c:v>110.925275103508</c:v>
                </c:pt>
                <c:pt idx="13">
                  <c:v>135.620412862693</c:v>
                </c:pt>
                <c:pt idx="14">
                  <c:v>160.28683255727</c:v>
                </c:pt>
                <c:pt idx="15">
                  <c:v>184.919136665255</c:v>
                </c:pt>
                <c:pt idx="16">
                  <c:v>209.42315499875201</c:v>
                </c:pt>
                <c:pt idx="17">
                  <c:v>235.26296393832601</c:v>
                </c:pt>
                <c:pt idx="18">
                  <c:v>269.025852392844</c:v>
                </c:pt>
              </c:numCache>
            </c:numRef>
          </c:xVal>
          <c:yVal>
            <c:numRef>
              <c:f>'0213 tover'!$AO$134:$AO$152</c:f>
              <c:numCache>
                <c:formatCode>0.0</c:formatCode>
                <c:ptCount val="19"/>
                <c:pt idx="0">
                  <c:v>5.7039314958422178</c:v>
                </c:pt>
                <c:pt idx="1">
                  <c:v>6.2555951446999547</c:v>
                </c:pt>
                <c:pt idx="2">
                  <c:v>6.6772735025454333</c:v>
                </c:pt>
                <c:pt idx="3">
                  <c:v>7.9743969032887163</c:v>
                </c:pt>
                <c:pt idx="4">
                  <c:v>8.5111148714257734</c:v>
                </c:pt>
                <c:pt idx="5">
                  <c:v>9.0881748552461126</c:v>
                </c:pt>
                <c:pt idx="6">
                  <c:v>9.5254498838022172</c:v>
                </c:pt>
                <c:pt idx="7">
                  <c:v>9.8586751528853096</c:v>
                </c:pt>
                <c:pt idx="8">
                  <c:v>11.027646826413328</c:v>
                </c:pt>
                <c:pt idx="9">
                  <c:v>12.837500592246609</c:v>
                </c:pt>
                <c:pt idx="10">
                  <c:v>14.23172613186795</c:v>
                </c:pt>
                <c:pt idx="11">
                  <c:v>14.271008207774694</c:v>
                </c:pt>
                <c:pt idx="12">
                  <c:v>14.546948545150507</c:v>
                </c:pt>
                <c:pt idx="13">
                  <c:v>15.312480378438442</c:v>
                </c:pt>
                <c:pt idx="14">
                  <c:v>14.72491729619505</c:v>
                </c:pt>
                <c:pt idx="15">
                  <c:v>13.538677021106761</c:v>
                </c:pt>
                <c:pt idx="16">
                  <c:v>12.795727731224837</c:v>
                </c:pt>
                <c:pt idx="17">
                  <c:v>12.163369317140127</c:v>
                </c:pt>
                <c:pt idx="18">
                  <c:v>11.599361160480171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'0213 tover'!$L$134:$L$152</c:f>
              <c:numCache>
                <c:formatCode>General</c:formatCode>
                <c:ptCount val="19"/>
                <c:pt idx="0">
                  <c:v>-185.33768428233799</c:v>
                </c:pt>
                <c:pt idx="1">
                  <c:v>-157.43165351340201</c:v>
                </c:pt>
                <c:pt idx="2">
                  <c:v>-136.335276835765</c:v>
                </c:pt>
                <c:pt idx="3">
                  <c:v>-110.71637310899899</c:v>
                </c:pt>
                <c:pt idx="4">
                  <c:v>-86.517758770101295</c:v>
                </c:pt>
                <c:pt idx="5">
                  <c:v>-61.488908460076097</c:v>
                </c:pt>
                <c:pt idx="6">
                  <c:v>-37.455378195670399</c:v>
                </c:pt>
                <c:pt idx="7">
                  <c:v>-12.283096127100899</c:v>
                </c:pt>
                <c:pt idx="8">
                  <c:v>12.143119253901601</c:v>
                </c:pt>
                <c:pt idx="9">
                  <c:v>36.843326400326902</c:v>
                </c:pt>
                <c:pt idx="10">
                  <c:v>61.469100035589697</c:v>
                </c:pt>
                <c:pt idx="11">
                  <c:v>85.860276218239406</c:v>
                </c:pt>
                <c:pt idx="12">
                  <c:v>110.925275103508</c:v>
                </c:pt>
                <c:pt idx="13">
                  <c:v>135.620412862693</c:v>
                </c:pt>
                <c:pt idx="14">
                  <c:v>160.28683255727</c:v>
                </c:pt>
                <c:pt idx="15">
                  <c:v>184.919136665255</c:v>
                </c:pt>
                <c:pt idx="16">
                  <c:v>209.42315499875201</c:v>
                </c:pt>
                <c:pt idx="17">
                  <c:v>235.26296393832601</c:v>
                </c:pt>
                <c:pt idx="18">
                  <c:v>269.025852392844</c:v>
                </c:pt>
              </c:numCache>
            </c:numRef>
          </c:xVal>
          <c:yVal>
            <c:numRef>
              <c:f>'0213 tover'!$D$134:$D$152</c:f>
              <c:numCache>
                <c:formatCode>General</c:formatCode>
                <c:ptCount val="19"/>
                <c:pt idx="0">
                  <c:v>5.5455752052933001</c:v>
                </c:pt>
                <c:pt idx="1">
                  <c:v>6.0955123091261303</c:v>
                </c:pt>
                <c:pt idx="2">
                  <c:v>6.2752571607840801</c:v>
                </c:pt>
                <c:pt idx="3">
                  <c:v>8.25132338697588</c:v>
                </c:pt>
                <c:pt idx="4">
                  <c:v>10.164438363805001</c:v>
                </c:pt>
                <c:pt idx="5">
                  <c:v>11.290585258835399</c:v>
                </c:pt>
                <c:pt idx="6">
                  <c:v>12.3850902909883</c:v>
                </c:pt>
                <c:pt idx="7">
                  <c:v>13.7408105233852</c:v>
                </c:pt>
                <c:pt idx="8">
                  <c:v>15.8573746033808</c:v>
                </c:pt>
                <c:pt idx="9">
                  <c:v>18.670592554061201</c:v>
                </c:pt>
                <c:pt idx="10">
                  <c:v>20.762617876432099</c:v>
                </c:pt>
                <c:pt idx="11">
                  <c:v>21.923501415248499</c:v>
                </c:pt>
                <c:pt idx="12">
                  <c:v>22.343603439430598</c:v>
                </c:pt>
                <c:pt idx="13">
                  <c:v>23.013255801851301</c:v>
                </c:pt>
                <c:pt idx="14">
                  <c:v>22.8414482355141</c:v>
                </c:pt>
                <c:pt idx="15">
                  <c:v>22.3632710047081</c:v>
                </c:pt>
                <c:pt idx="16">
                  <c:v>21.438059996167599</c:v>
                </c:pt>
                <c:pt idx="17">
                  <c:v>19.929959191948999</c:v>
                </c:pt>
                <c:pt idx="18">
                  <c:v>21.1380344605574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955456"/>
        <c:axId val="145969536"/>
      </c:scatterChart>
      <c:valAx>
        <c:axId val="145955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5969536"/>
        <c:crosses val="autoZero"/>
        <c:crossBetween val="midCat"/>
      </c:valAx>
      <c:valAx>
        <c:axId val="145969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595545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&gt;= 87.5</c:v>
          </c:tx>
          <c:xVal>
            <c:numRef>
              <c:f>'0213 tover'!$L$157:$L$170</c:f>
              <c:numCache>
                <c:formatCode>General</c:formatCode>
                <c:ptCount val="14"/>
                <c:pt idx="0">
                  <c:v>-161.190946531788</c:v>
                </c:pt>
                <c:pt idx="1">
                  <c:v>-138.240361309691</c:v>
                </c:pt>
                <c:pt idx="2">
                  <c:v>-111.357093925708</c:v>
                </c:pt>
                <c:pt idx="3">
                  <c:v>-88.060330962852106</c:v>
                </c:pt>
                <c:pt idx="4">
                  <c:v>-62.977276679561299</c:v>
                </c:pt>
                <c:pt idx="5">
                  <c:v>-38.6624986887254</c:v>
                </c:pt>
                <c:pt idx="6">
                  <c:v>-12.918528966462</c:v>
                </c:pt>
                <c:pt idx="7">
                  <c:v>10.7818811849637</c:v>
                </c:pt>
                <c:pt idx="8">
                  <c:v>35.839119920687097</c:v>
                </c:pt>
                <c:pt idx="9">
                  <c:v>60.473721140789699</c:v>
                </c:pt>
                <c:pt idx="10">
                  <c:v>85.333281789370005</c:v>
                </c:pt>
                <c:pt idx="11">
                  <c:v>109.671860926147</c:v>
                </c:pt>
                <c:pt idx="12">
                  <c:v>134.814249401924</c:v>
                </c:pt>
                <c:pt idx="13">
                  <c:v>159.43598324869299</c:v>
                </c:pt>
              </c:numCache>
            </c:numRef>
          </c:xVal>
          <c:yVal>
            <c:numRef>
              <c:f>'0213 tover'!$B$157:$B$170</c:f>
              <c:numCache>
                <c:formatCode>General</c:formatCode>
                <c:ptCount val="14"/>
                <c:pt idx="0">
                  <c:v>1.49413888034272</c:v>
                </c:pt>
                <c:pt idx="1">
                  <c:v>3.4011896222351199</c:v>
                </c:pt>
                <c:pt idx="2">
                  <c:v>5.11308276179534</c:v>
                </c:pt>
                <c:pt idx="3">
                  <c:v>4.6861457390674497</c:v>
                </c:pt>
                <c:pt idx="4">
                  <c:v>4.6835755519912396</c:v>
                </c:pt>
                <c:pt idx="5">
                  <c:v>4.6761287680450403</c:v>
                </c:pt>
                <c:pt idx="6">
                  <c:v>4.5742561349684596</c:v>
                </c:pt>
                <c:pt idx="7">
                  <c:v>6.0074416291268999</c:v>
                </c:pt>
                <c:pt idx="8">
                  <c:v>7.7318868740373699</c:v>
                </c:pt>
                <c:pt idx="9">
                  <c:v>11.603130027495901</c:v>
                </c:pt>
                <c:pt idx="10">
                  <c:v>11.554372060995799</c:v>
                </c:pt>
                <c:pt idx="11">
                  <c:v>13.297439042865699</c:v>
                </c:pt>
                <c:pt idx="12">
                  <c:v>16.669928650236798</c:v>
                </c:pt>
                <c:pt idx="13">
                  <c:v>18.975292396722899</c:v>
                </c:pt>
              </c:numCache>
            </c:numRef>
          </c:yVal>
          <c:smooth val="1"/>
        </c:ser>
        <c:ser>
          <c:idx val="1"/>
          <c:order val="1"/>
          <c:tx>
            <c:v>New Model</c:v>
          </c:tx>
          <c:xVal>
            <c:numRef>
              <c:f>'0213 tover'!$L$157:$L$170</c:f>
              <c:numCache>
                <c:formatCode>General</c:formatCode>
                <c:ptCount val="14"/>
                <c:pt idx="0">
                  <c:v>-161.190946531788</c:v>
                </c:pt>
                <c:pt idx="1">
                  <c:v>-138.240361309691</c:v>
                </c:pt>
                <c:pt idx="2">
                  <c:v>-111.357093925708</c:v>
                </c:pt>
                <c:pt idx="3">
                  <c:v>-88.060330962852106</c:v>
                </c:pt>
                <c:pt idx="4">
                  <c:v>-62.977276679561299</c:v>
                </c:pt>
                <c:pt idx="5">
                  <c:v>-38.6624986887254</c:v>
                </c:pt>
                <c:pt idx="6">
                  <c:v>-12.918528966462</c:v>
                </c:pt>
                <c:pt idx="7">
                  <c:v>10.7818811849637</c:v>
                </c:pt>
                <c:pt idx="8">
                  <c:v>35.839119920687097</c:v>
                </c:pt>
                <c:pt idx="9">
                  <c:v>60.473721140789699</c:v>
                </c:pt>
                <c:pt idx="10">
                  <c:v>85.333281789370005</c:v>
                </c:pt>
                <c:pt idx="11">
                  <c:v>109.671860926147</c:v>
                </c:pt>
                <c:pt idx="12">
                  <c:v>134.814249401924</c:v>
                </c:pt>
                <c:pt idx="13">
                  <c:v>159.43598324869299</c:v>
                </c:pt>
              </c:numCache>
            </c:numRef>
          </c:xVal>
          <c:yVal>
            <c:numRef>
              <c:f>'0213 tover'!$AO$157:$AO$170</c:f>
              <c:numCache>
                <c:formatCode>0.0</c:formatCode>
                <c:ptCount val="14"/>
                <c:pt idx="0">
                  <c:v>4.0631118019771488</c:v>
                </c:pt>
                <c:pt idx="1">
                  <c:v>4.3343056090914605</c:v>
                </c:pt>
                <c:pt idx="2">
                  <c:v>4.7003678218187623</c:v>
                </c:pt>
                <c:pt idx="3">
                  <c:v>4.3992277812841207</c:v>
                </c:pt>
                <c:pt idx="4">
                  <c:v>4.4854298743187133</c:v>
                </c:pt>
                <c:pt idx="5">
                  <c:v>4.3469407098603803</c:v>
                </c:pt>
                <c:pt idx="6">
                  <c:v>4.7085627278028781</c:v>
                </c:pt>
                <c:pt idx="7">
                  <c:v>6.1211410195216036</c:v>
                </c:pt>
                <c:pt idx="8">
                  <c:v>7.312525794932756</c:v>
                </c:pt>
                <c:pt idx="9">
                  <c:v>7.4227446352909565</c:v>
                </c:pt>
                <c:pt idx="10">
                  <c:v>8.0396645524506098</c:v>
                </c:pt>
                <c:pt idx="11">
                  <c:v>8.986762376900991</c:v>
                </c:pt>
                <c:pt idx="12">
                  <c:v>9.5860860554283889</c:v>
                </c:pt>
                <c:pt idx="13">
                  <c:v>9.8393376126607919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'0213 tover'!$L$157:$L$170</c:f>
              <c:numCache>
                <c:formatCode>General</c:formatCode>
                <c:ptCount val="14"/>
                <c:pt idx="0">
                  <c:v>-161.190946531788</c:v>
                </c:pt>
                <c:pt idx="1">
                  <c:v>-138.240361309691</c:v>
                </c:pt>
                <c:pt idx="2">
                  <c:v>-111.357093925708</c:v>
                </c:pt>
                <c:pt idx="3">
                  <c:v>-88.060330962852106</c:v>
                </c:pt>
                <c:pt idx="4">
                  <c:v>-62.977276679561299</c:v>
                </c:pt>
                <c:pt idx="5">
                  <c:v>-38.6624986887254</c:v>
                </c:pt>
                <c:pt idx="6">
                  <c:v>-12.918528966462</c:v>
                </c:pt>
                <c:pt idx="7">
                  <c:v>10.7818811849637</c:v>
                </c:pt>
                <c:pt idx="8">
                  <c:v>35.839119920687097</c:v>
                </c:pt>
                <c:pt idx="9">
                  <c:v>60.473721140789699</c:v>
                </c:pt>
                <c:pt idx="10">
                  <c:v>85.333281789370005</c:v>
                </c:pt>
                <c:pt idx="11">
                  <c:v>109.671860926147</c:v>
                </c:pt>
                <c:pt idx="12">
                  <c:v>134.814249401924</c:v>
                </c:pt>
                <c:pt idx="13">
                  <c:v>159.43598324869299</c:v>
                </c:pt>
              </c:numCache>
            </c:numRef>
          </c:xVal>
          <c:yVal>
            <c:numRef>
              <c:f>'0213 tover'!$D$157:$D$170</c:f>
              <c:numCache>
                <c:formatCode>General</c:formatCode>
                <c:ptCount val="14"/>
                <c:pt idx="0">
                  <c:v>3.8362624069380402</c:v>
                </c:pt>
                <c:pt idx="1">
                  <c:v>3.9936626263148498</c:v>
                </c:pt>
                <c:pt idx="2">
                  <c:v>4.2605407047370898</c:v>
                </c:pt>
                <c:pt idx="3">
                  <c:v>4.1825041206175504</c:v>
                </c:pt>
                <c:pt idx="4">
                  <c:v>4.4623692079335999</c:v>
                </c:pt>
                <c:pt idx="5">
                  <c:v>4.3460107940119403</c:v>
                </c:pt>
                <c:pt idx="6">
                  <c:v>4.7323873605045401</c:v>
                </c:pt>
                <c:pt idx="7">
                  <c:v>6.1511743569845097</c:v>
                </c:pt>
                <c:pt idx="8">
                  <c:v>7.3555158646301004</c:v>
                </c:pt>
                <c:pt idx="9">
                  <c:v>7.4864085594734702</c:v>
                </c:pt>
                <c:pt idx="10">
                  <c:v>8.1233336357674695</c:v>
                </c:pt>
                <c:pt idx="11">
                  <c:v>9.1517502299338993</c:v>
                </c:pt>
                <c:pt idx="12">
                  <c:v>9.7500597028295495</c:v>
                </c:pt>
                <c:pt idx="13">
                  <c:v>10.024393335918299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991168"/>
        <c:axId val="145992704"/>
      </c:scatterChart>
      <c:valAx>
        <c:axId val="145991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5992704"/>
        <c:crosses val="autoZero"/>
        <c:crossBetween val="midCat"/>
      </c:valAx>
      <c:valAx>
        <c:axId val="1459927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599116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82.5-87.5</c:v>
          </c:tx>
          <c:xVal>
            <c:numRef>
              <c:f>'0213 tover'!$L$178:$L$194</c:f>
              <c:numCache>
                <c:formatCode>General</c:formatCode>
                <c:ptCount val="17"/>
                <c:pt idx="0">
                  <c:v>-186.37994219338901</c:v>
                </c:pt>
                <c:pt idx="1">
                  <c:v>-159.30935099876399</c:v>
                </c:pt>
                <c:pt idx="2">
                  <c:v>-137.723363928937</c:v>
                </c:pt>
                <c:pt idx="3">
                  <c:v>-111.038306406704</c:v>
                </c:pt>
                <c:pt idx="4">
                  <c:v>-87.373373701914204</c:v>
                </c:pt>
                <c:pt idx="5">
                  <c:v>-62.110941889256203</c:v>
                </c:pt>
                <c:pt idx="6">
                  <c:v>-38.118815397463599</c:v>
                </c:pt>
                <c:pt idx="7">
                  <c:v>-12.539513861848199</c:v>
                </c:pt>
                <c:pt idx="8">
                  <c:v>11.6625568240985</c:v>
                </c:pt>
                <c:pt idx="9">
                  <c:v>36.371298013951602</c:v>
                </c:pt>
                <c:pt idx="10">
                  <c:v>60.702561233007799</c:v>
                </c:pt>
                <c:pt idx="11">
                  <c:v>85.512865918873402</c:v>
                </c:pt>
                <c:pt idx="12">
                  <c:v>110.002765686985</c:v>
                </c:pt>
                <c:pt idx="13">
                  <c:v>134.833018802124</c:v>
                </c:pt>
                <c:pt idx="14">
                  <c:v>158.62537983289999</c:v>
                </c:pt>
                <c:pt idx="15">
                  <c:v>184.120231916611</c:v>
                </c:pt>
                <c:pt idx="16">
                  <c:v>209.16368303721299</c:v>
                </c:pt>
              </c:numCache>
            </c:numRef>
          </c:xVal>
          <c:yVal>
            <c:numRef>
              <c:f>'0213 tover'!$B$178:$B$194</c:f>
              <c:numCache>
                <c:formatCode>General</c:formatCode>
                <c:ptCount val="17"/>
                <c:pt idx="0">
                  <c:v>4.3904132210490099</c:v>
                </c:pt>
                <c:pt idx="1">
                  <c:v>6.9226262477597302</c:v>
                </c:pt>
                <c:pt idx="2">
                  <c:v>4.8140384847907303</c:v>
                </c:pt>
                <c:pt idx="3">
                  <c:v>5.2514738318601699</c:v>
                </c:pt>
                <c:pt idx="4">
                  <c:v>5.2787462246233803</c:v>
                </c:pt>
                <c:pt idx="5">
                  <c:v>5.7066681699526001</c:v>
                </c:pt>
                <c:pt idx="6">
                  <c:v>6.1014829895701599</c:v>
                </c:pt>
                <c:pt idx="7">
                  <c:v>6.9577217006009304</c:v>
                </c:pt>
                <c:pt idx="8">
                  <c:v>7.7849761002013196</c:v>
                </c:pt>
                <c:pt idx="9">
                  <c:v>9.0469904109653196</c:v>
                </c:pt>
                <c:pt idx="10">
                  <c:v>10.989950813493699</c:v>
                </c:pt>
                <c:pt idx="11">
                  <c:v>12.227419456761901</c:v>
                </c:pt>
                <c:pt idx="12">
                  <c:v>13.770668899691699</c:v>
                </c:pt>
                <c:pt idx="13">
                  <c:v>14.652126772836001</c:v>
                </c:pt>
                <c:pt idx="14">
                  <c:v>15.030948977977999</c:v>
                </c:pt>
                <c:pt idx="15">
                  <c:v>19.9707698272884</c:v>
                </c:pt>
                <c:pt idx="16">
                  <c:v>11.537633311224999</c:v>
                </c:pt>
              </c:numCache>
            </c:numRef>
          </c:yVal>
          <c:smooth val="1"/>
        </c:ser>
        <c:ser>
          <c:idx val="1"/>
          <c:order val="1"/>
          <c:tx>
            <c:v>New Model</c:v>
          </c:tx>
          <c:xVal>
            <c:numRef>
              <c:f>'0213 tover'!$L$178:$L$194</c:f>
              <c:numCache>
                <c:formatCode>General</c:formatCode>
                <c:ptCount val="17"/>
                <c:pt idx="0">
                  <c:v>-186.37994219338901</c:v>
                </c:pt>
                <c:pt idx="1">
                  <c:v>-159.30935099876399</c:v>
                </c:pt>
                <c:pt idx="2">
                  <c:v>-137.723363928937</c:v>
                </c:pt>
                <c:pt idx="3">
                  <c:v>-111.038306406704</c:v>
                </c:pt>
                <c:pt idx="4">
                  <c:v>-87.373373701914204</c:v>
                </c:pt>
                <c:pt idx="5">
                  <c:v>-62.110941889256203</c:v>
                </c:pt>
                <c:pt idx="6">
                  <c:v>-38.118815397463599</c:v>
                </c:pt>
                <c:pt idx="7">
                  <c:v>-12.539513861848199</c:v>
                </c:pt>
                <c:pt idx="8">
                  <c:v>11.6625568240985</c:v>
                </c:pt>
                <c:pt idx="9">
                  <c:v>36.371298013951602</c:v>
                </c:pt>
                <c:pt idx="10">
                  <c:v>60.702561233007799</c:v>
                </c:pt>
                <c:pt idx="11">
                  <c:v>85.512865918873402</c:v>
                </c:pt>
                <c:pt idx="12">
                  <c:v>110.002765686985</c:v>
                </c:pt>
                <c:pt idx="13">
                  <c:v>134.833018802124</c:v>
                </c:pt>
                <c:pt idx="14">
                  <c:v>158.62537983289999</c:v>
                </c:pt>
                <c:pt idx="15">
                  <c:v>184.120231916611</c:v>
                </c:pt>
                <c:pt idx="16">
                  <c:v>209.16368303721299</c:v>
                </c:pt>
              </c:numCache>
            </c:numRef>
          </c:xVal>
          <c:yVal>
            <c:numRef>
              <c:f>'0213 tover'!$AO$178:$AO$194</c:f>
              <c:numCache>
                <c:formatCode>0.0</c:formatCode>
                <c:ptCount val="17"/>
                <c:pt idx="0">
                  <c:v>3.975917124766426</c:v>
                </c:pt>
                <c:pt idx="1">
                  <c:v>4.6498141259229797</c:v>
                </c:pt>
                <c:pt idx="2">
                  <c:v>4.812696909019909</c:v>
                </c:pt>
                <c:pt idx="3">
                  <c:v>5.5732910317760842</c:v>
                </c:pt>
                <c:pt idx="4">
                  <c:v>5.6741605655611815</c:v>
                </c:pt>
                <c:pt idx="5">
                  <c:v>5.9619551861722853</c:v>
                </c:pt>
                <c:pt idx="6">
                  <c:v>5.9290642895880152</c:v>
                </c:pt>
                <c:pt idx="7">
                  <c:v>6.210743966910437</c:v>
                </c:pt>
                <c:pt idx="8">
                  <c:v>7.670678133683495</c:v>
                </c:pt>
                <c:pt idx="9">
                  <c:v>9.2980266974168391</c:v>
                </c:pt>
                <c:pt idx="10">
                  <c:v>9.9145940253750791</c:v>
                </c:pt>
                <c:pt idx="11">
                  <c:v>9.7390789551934596</c:v>
                </c:pt>
                <c:pt idx="12">
                  <c:v>10.194677432497956</c:v>
                </c:pt>
                <c:pt idx="13">
                  <c:v>10.779573827898648</c:v>
                </c:pt>
                <c:pt idx="14">
                  <c:v>10.554985852608922</c:v>
                </c:pt>
                <c:pt idx="15">
                  <c:v>10.378036678192338</c:v>
                </c:pt>
                <c:pt idx="16">
                  <c:v>9.8195523135426459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'0213 tover'!$L$178:$L$194</c:f>
              <c:numCache>
                <c:formatCode>General</c:formatCode>
                <c:ptCount val="17"/>
                <c:pt idx="0">
                  <c:v>-186.37994219338901</c:v>
                </c:pt>
                <c:pt idx="1">
                  <c:v>-159.30935099876399</c:v>
                </c:pt>
                <c:pt idx="2">
                  <c:v>-137.723363928937</c:v>
                </c:pt>
                <c:pt idx="3">
                  <c:v>-111.038306406704</c:v>
                </c:pt>
                <c:pt idx="4">
                  <c:v>-87.373373701914204</c:v>
                </c:pt>
                <c:pt idx="5">
                  <c:v>-62.110941889256203</c:v>
                </c:pt>
                <c:pt idx="6">
                  <c:v>-38.118815397463599</c:v>
                </c:pt>
                <c:pt idx="7">
                  <c:v>-12.539513861848199</c:v>
                </c:pt>
                <c:pt idx="8">
                  <c:v>11.6625568240985</c:v>
                </c:pt>
                <c:pt idx="9">
                  <c:v>36.371298013951602</c:v>
                </c:pt>
                <c:pt idx="10">
                  <c:v>60.702561233007799</c:v>
                </c:pt>
                <c:pt idx="11">
                  <c:v>85.512865918873402</c:v>
                </c:pt>
                <c:pt idx="12">
                  <c:v>110.002765686985</c:v>
                </c:pt>
                <c:pt idx="13">
                  <c:v>134.833018802124</c:v>
                </c:pt>
                <c:pt idx="14">
                  <c:v>158.62537983289999</c:v>
                </c:pt>
                <c:pt idx="15">
                  <c:v>184.120231916611</c:v>
                </c:pt>
                <c:pt idx="16">
                  <c:v>209.16368303721299</c:v>
                </c:pt>
              </c:numCache>
            </c:numRef>
          </c:xVal>
          <c:yVal>
            <c:numRef>
              <c:f>'0213 tover'!$D$178:$D$194</c:f>
              <c:numCache>
                <c:formatCode>General</c:formatCode>
                <c:ptCount val="17"/>
                <c:pt idx="0">
                  <c:v>3.8583025304021499</c:v>
                </c:pt>
                <c:pt idx="1">
                  <c:v>4.3881042198320701</c:v>
                </c:pt>
                <c:pt idx="2">
                  <c:v>4.4325283544047798</c:v>
                </c:pt>
                <c:pt idx="3">
                  <c:v>5.1004923251773704</c:v>
                </c:pt>
                <c:pt idx="4">
                  <c:v>5.5191393084023099</c:v>
                </c:pt>
                <c:pt idx="5">
                  <c:v>6.0893925049889699</c:v>
                </c:pt>
                <c:pt idx="6">
                  <c:v>6.1426743208570498</c:v>
                </c:pt>
                <c:pt idx="7">
                  <c:v>6.5893134235644997</c:v>
                </c:pt>
                <c:pt idx="8">
                  <c:v>8.3328915748798593</c:v>
                </c:pt>
                <c:pt idx="9">
                  <c:v>10.0340764963266</c:v>
                </c:pt>
                <c:pt idx="10">
                  <c:v>10.6363088692946</c:v>
                </c:pt>
                <c:pt idx="11">
                  <c:v>10.3953994497691</c:v>
                </c:pt>
                <c:pt idx="12">
                  <c:v>10.762465684162599</c:v>
                </c:pt>
                <c:pt idx="13">
                  <c:v>11.313468122310701</c:v>
                </c:pt>
                <c:pt idx="14">
                  <c:v>11.1155362226693</c:v>
                </c:pt>
                <c:pt idx="15">
                  <c:v>10.961678244273701</c:v>
                </c:pt>
                <c:pt idx="16">
                  <c:v>10.675374170552899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638464"/>
        <c:axId val="222640000"/>
      </c:scatterChart>
      <c:valAx>
        <c:axId val="222638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2640000"/>
        <c:crosses val="autoZero"/>
        <c:crossBetween val="midCat"/>
      </c:valAx>
      <c:valAx>
        <c:axId val="222640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263846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77.5-82.5</c:v>
          </c:tx>
          <c:xVal>
            <c:numRef>
              <c:f>'0213 tover'!$L$200:$L$216</c:f>
              <c:numCache>
                <c:formatCode>General</c:formatCode>
                <c:ptCount val="17"/>
                <c:pt idx="0">
                  <c:v>-185.74026022906199</c:v>
                </c:pt>
                <c:pt idx="1">
                  <c:v>-158.032739454146</c:v>
                </c:pt>
                <c:pt idx="2">
                  <c:v>-137.18138491726799</c:v>
                </c:pt>
                <c:pt idx="3">
                  <c:v>-111.072298567849</c:v>
                </c:pt>
                <c:pt idx="4">
                  <c:v>-86.910231613496904</c:v>
                </c:pt>
                <c:pt idx="5">
                  <c:v>-61.702793927203899</c:v>
                </c:pt>
                <c:pt idx="6">
                  <c:v>-37.788308000058798</c:v>
                </c:pt>
                <c:pt idx="7">
                  <c:v>-12.427688275645</c:v>
                </c:pt>
                <c:pt idx="8">
                  <c:v>11.912292394301801</c:v>
                </c:pt>
                <c:pt idx="9">
                  <c:v>36.631373005026703</c:v>
                </c:pt>
                <c:pt idx="10">
                  <c:v>61.069165041053601</c:v>
                </c:pt>
                <c:pt idx="11">
                  <c:v>85.555459382478901</c:v>
                </c:pt>
                <c:pt idx="12">
                  <c:v>110.212783012231</c:v>
                </c:pt>
                <c:pt idx="13">
                  <c:v>134.69015111571301</c:v>
                </c:pt>
                <c:pt idx="14">
                  <c:v>159.218661971974</c:v>
                </c:pt>
                <c:pt idx="15">
                  <c:v>184.308804122444</c:v>
                </c:pt>
                <c:pt idx="16">
                  <c:v>208.75955170888099</c:v>
                </c:pt>
              </c:numCache>
            </c:numRef>
          </c:xVal>
          <c:yVal>
            <c:numRef>
              <c:f>'0213 tover'!$B$200:$B$216</c:f>
              <c:numCache>
                <c:formatCode>General</c:formatCode>
                <c:ptCount val="17"/>
                <c:pt idx="0">
                  <c:v>8.5024653218002992</c:v>
                </c:pt>
                <c:pt idx="1">
                  <c:v>3.9483594018107602</c:v>
                </c:pt>
                <c:pt idx="2">
                  <c:v>7.3918456686852396</c:v>
                </c:pt>
                <c:pt idx="3">
                  <c:v>8.8924037195071808</c:v>
                </c:pt>
                <c:pt idx="4">
                  <c:v>8.60016604254605</c:v>
                </c:pt>
                <c:pt idx="5">
                  <c:v>8.9341271467980796</c:v>
                </c:pt>
                <c:pt idx="6">
                  <c:v>9.4916300631591799</c:v>
                </c:pt>
                <c:pt idx="7">
                  <c:v>10.5199509938831</c:v>
                </c:pt>
                <c:pt idx="8">
                  <c:v>12.6789152215187</c:v>
                </c:pt>
                <c:pt idx="9">
                  <c:v>14.997766000708699</c:v>
                </c:pt>
                <c:pt idx="10">
                  <c:v>16.237035475572998</c:v>
                </c:pt>
                <c:pt idx="11">
                  <c:v>16.930742501443699</c:v>
                </c:pt>
                <c:pt idx="12">
                  <c:v>17.040105140868999</c:v>
                </c:pt>
                <c:pt idx="13">
                  <c:v>17.4366517279419</c:v>
                </c:pt>
                <c:pt idx="14">
                  <c:v>17.2112146641247</c:v>
                </c:pt>
                <c:pt idx="15">
                  <c:v>15.8645024557892</c:v>
                </c:pt>
                <c:pt idx="16">
                  <c:v>15.2820682508238</c:v>
                </c:pt>
              </c:numCache>
            </c:numRef>
          </c:yVal>
          <c:smooth val="1"/>
        </c:ser>
        <c:ser>
          <c:idx val="1"/>
          <c:order val="1"/>
          <c:tx>
            <c:v>New Model</c:v>
          </c:tx>
          <c:xVal>
            <c:numRef>
              <c:f>'0213 tover'!$L$200:$L$216</c:f>
              <c:numCache>
                <c:formatCode>General</c:formatCode>
                <c:ptCount val="17"/>
                <c:pt idx="0">
                  <c:v>-185.74026022906199</c:v>
                </c:pt>
                <c:pt idx="1">
                  <c:v>-158.032739454146</c:v>
                </c:pt>
                <c:pt idx="2">
                  <c:v>-137.18138491726799</c:v>
                </c:pt>
                <c:pt idx="3">
                  <c:v>-111.072298567849</c:v>
                </c:pt>
                <c:pt idx="4">
                  <c:v>-86.910231613496904</c:v>
                </c:pt>
                <c:pt idx="5">
                  <c:v>-61.702793927203899</c:v>
                </c:pt>
                <c:pt idx="6">
                  <c:v>-37.788308000058798</c:v>
                </c:pt>
                <c:pt idx="7">
                  <c:v>-12.427688275645</c:v>
                </c:pt>
                <c:pt idx="8">
                  <c:v>11.912292394301801</c:v>
                </c:pt>
                <c:pt idx="9">
                  <c:v>36.631373005026703</c:v>
                </c:pt>
                <c:pt idx="10">
                  <c:v>61.069165041053601</c:v>
                </c:pt>
                <c:pt idx="11">
                  <c:v>85.555459382478901</c:v>
                </c:pt>
                <c:pt idx="12">
                  <c:v>110.212783012231</c:v>
                </c:pt>
                <c:pt idx="13">
                  <c:v>134.69015111571301</c:v>
                </c:pt>
                <c:pt idx="14">
                  <c:v>159.218661971974</c:v>
                </c:pt>
                <c:pt idx="15">
                  <c:v>184.308804122444</c:v>
                </c:pt>
                <c:pt idx="16">
                  <c:v>208.75955170888099</c:v>
                </c:pt>
              </c:numCache>
            </c:numRef>
          </c:xVal>
          <c:yVal>
            <c:numRef>
              <c:f>'0213 tover'!$AO$200:$AO$216</c:f>
              <c:numCache>
                <c:formatCode>0.0</c:formatCode>
                <c:ptCount val="17"/>
                <c:pt idx="0">
                  <c:v>5.5721868526510736</c:v>
                </c:pt>
                <c:pt idx="1">
                  <c:v>5.9357409960202778</c:v>
                </c:pt>
                <c:pt idx="2">
                  <c:v>6.4795916971065566</c:v>
                </c:pt>
                <c:pt idx="3">
                  <c:v>7.771508317650011</c:v>
                </c:pt>
                <c:pt idx="4">
                  <c:v>8.1060161286549466</c:v>
                </c:pt>
                <c:pt idx="5">
                  <c:v>8.4417321431360151</c:v>
                </c:pt>
                <c:pt idx="6">
                  <c:v>8.4565738416965797</c:v>
                </c:pt>
                <c:pt idx="7">
                  <c:v>8.5900231097270954</c:v>
                </c:pt>
                <c:pt idx="8">
                  <c:v>10.008257964358769</c:v>
                </c:pt>
                <c:pt idx="9">
                  <c:v>12.03460059508007</c:v>
                </c:pt>
                <c:pt idx="10">
                  <c:v>13.019210283232496</c:v>
                </c:pt>
                <c:pt idx="11">
                  <c:v>12.722746243272976</c:v>
                </c:pt>
                <c:pt idx="12">
                  <c:v>12.641695038023959</c:v>
                </c:pt>
                <c:pt idx="13">
                  <c:v>13.18441284224312</c:v>
                </c:pt>
                <c:pt idx="14">
                  <c:v>11.783933559953363</c:v>
                </c:pt>
                <c:pt idx="15">
                  <c:v>11.403422526453856</c:v>
                </c:pt>
                <c:pt idx="16">
                  <c:v>10.266415951300212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'0213 tover'!$L$200:$L$216</c:f>
              <c:numCache>
                <c:formatCode>General</c:formatCode>
                <c:ptCount val="17"/>
                <c:pt idx="0">
                  <c:v>-185.74026022906199</c:v>
                </c:pt>
                <c:pt idx="1">
                  <c:v>-158.032739454146</c:v>
                </c:pt>
                <c:pt idx="2">
                  <c:v>-137.18138491726799</c:v>
                </c:pt>
                <c:pt idx="3">
                  <c:v>-111.072298567849</c:v>
                </c:pt>
                <c:pt idx="4">
                  <c:v>-86.910231613496904</c:v>
                </c:pt>
                <c:pt idx="5">
                  <c:v>-61.702793927203899</c:v>
                </c:pt>
                <c:pt idx="6">
                  <c:v>-37.788308000058798</c:v>
                </c:pt>
                <c:pt idx="7">
                  <c:v>-12.427688275645</c:v>
                </c:pt>
                <c:pt idx="8">
                  <c:v>11.912292394301801</c:v>
                </c:pt>
                <c:pt idx="9">
                  <c:v>36.631373005026703</c:v>
                </c:pt>
                <c:pt idx="10">
                  <c:v>61.069165041053601</c:v>
                </c:pt>
                <c:pt idx="11">
                  <c:v>85.555459382478901</c:v>
                </c:pt>
                <c:pt idx="12">
                  <c:v>110.212783012231</c:v>
                </c:pt>
                <c:pt idx="13">
                  <c:v>134.69015111571301</c:v>
                </c:pt>
                <c:pt idx="14">
                  <c:v>159.218661971974</c:v>
                </c:pt>
                <c:pt idx="15">
                  <c:v>184.308804122444</c:v>
                </c:pt>
                <c:pt idx="16">
                  <c:v>208.75955170888099</c:v>
                </c:pt>
              </c:numCache>
            </c:numRef>
          </c:xVal>
          <c:yVal>
            <c:numRef>
              <c:f>'0213 tover'!$D$200:$D$216</c:f>
              <c:numCache>
                <c:formatCode>General</c:formatCode>
                <c:ptCount val="17"/>
                <c:pt idx="0">
                  <c:v>5.4043019978982896</c:v>
                </c:pt>
                <c:pt idx="1">
                  <c:v>5.6060126027438901</c:v>
                </c:pt>
                <c:pt idx="2">
                  <c:v>5.9689037126631597</c:v>
                </c:pt>
                <c:pt idx="3">
                  <c:v>7.6838125412013003</c:v>
                </c:pt>
                <c:pt idx="4">
                  <c:v>8.9414805932322405</c:v>
                </c:pt>
                <c:pt idx="5">
                  <c:v>9.4992520395503508</c:v>
                </c:pt>
                <c:pt idx="6">
                  <c:v>9.6320156408070208</c:v>
                </c:pt>
                <c:pt idx="7">
                  <c:v>10.245255628477301</c:v>
                </c:pt>
                <c:pt idx="8">
                  <c:v>12.5694056363494</c:v>
                </c:pt>
                <c:pt idx="9">
                  <c:v>15.0985770566996</c:v>
                </c:pt>
                <c:pt idx="10">
                  <c:v>16.5866025635497</c:v>
                </c:pt>
                <c:pt idx="11">
                  <c:v>17.176012550098601</c:v>
                </c:pt>
                <c:pt idx="12">
                  <c:v>16.922604388464201</c:v>
                </c:pt>
                <c:pt idx="13">
                  <c:v>17.253364735594801</c:v>
                </c:pt>
                <c:pt idx="14">
                  <c:v>15.0381607341539</c:v>
                </c:pt>
                <c:pt idx="15">
                  <c:v>15.1439546299701</c:v>
                </c:pt>
                <c:pt idx="16">
                  <c:v>15.1176307271729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661632"/>
        <c:axId val="222671616"/>
      </c:scatterChart>
      <c:valAx>
        <c:axId val="222661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2671616"/>
        <c:crosses val="autoZero"/>
        <c:crossBetween val="midCat"/>
      </c:valAx>
      <c:valAx>
        <c:axId val="2226716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266163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72.5-77.5</c:v>
          </c:tx>
          <c:xVal>
            <c:numRef>
              <c:f>'0213 tover'!$L$221:$L$237</c:f>
              <c:numCache>
                <c:formatCode>General</c:formatCode>
                <c:ptCount val="17"/>
                <c:pt idx="0">
                  <c:v>-156.627348373026</c:v>
                </c:pt>
                <c:pt idx="1">
                  <c:v>-134.328381947526</c:v>
                </c:pt>
                <c:pt idx="2">
                  <c:v>-109.967737229278</c:v>
                </c:pt>
                <c:pt idx="3">
                  <c:v>-86.053389300518305</c:v>
                </c:pt>
                <c:pt idx="4">
                  <c:v>-61.278352187046202</c:v>
                </c:pt>
                <c:pt idx="5">
                  <c:v>-37.380509166542701</c:v>
                </c:pt>
                <c:pt idx="6">
                  <c:v>-12.251777738976401</c:v>
                </c:pt>
                <c:pt idx="7">
                  <c:v>12.218007536396501</c:v>
                </c:pt>
                <c:pt idx="8">
                  <c:v>36.830579834576099</c:v>
                </c:pt>
                <c:pt idx="9">
                  <c:v>61.522703694366598</c:v>
                </c:pt>
                <c:pt idx="10">
                  <c:v>85.916766271358895</c:v>
                </c:pt>
                <c:pt idx="11">
                  <c:v>110.992014217617</c:v>
                </c:pt>
                <c:pt idx="12">
                  <c:v>135.75326894834799</c:v>
                </c:pt>
                <c:pt idx="13">
                  <c:v>160.06472659229999</c:v>
                </c:pt>
                <c:pt idx="14">
                  <c:v>184.987095342917</c:v>
                </c:pt>
                <c:pt idx="15">
                  <c:v>209.411001735756</c:v>
                </c:pt>
                <c:pt idx="16">
                  <c:v>234.68482935544699</c:v>
                </c:pt>
              </c:numCache>
            </c:numRef>
          </c:xVal>
          <c:yVal>
            <c:numRef>
              <c:f>'0213 tover'!$B$221:$B$237</c:f>
              <c:numCache>
                <c:formatCode>General</c:formatCode>
                <c:ptCount val="17"/>
                <c:pt idx="0">
                  <c:v>6.4835381109575696</c:v>
                </c:pt>
                <c:pt idx="1">
                  <c:v>11.242148121723</c:v>
                </c:pt>
                <c:pt idx="2">
                  <c:v>10.5699411160313</c:v>
                </c:pt>
                <c:pt idx="3">
                  <c:v>11.099061499619401</c:v>
                </c:pt>
                <c:pt idx="4">
                  <c:v>12.0113322419821</c:v>
                </c:pt>
                <c:pt idx="5">
                  <c:v>13.0603532793833</c:v>
                </c:pt>
                <c:pt idx="6">
                  <c:v>14.745447232762601</c:v>
                </c:pt>
                <c:pt idx="7">
                  <c:v>17.269492171433701</c:v>
                </c:pt>
                <c:pt idx="8">
                  <c:v>19.773196489089599</c:v>
                </c:pt>
                <c:pt idx="9">
                  <c:v>20.700122544570299</c:v>
                </c:pt>
                <c:pt idx="10">
                  <c:v>21.758998339957799</c:v>
                </c:pt>
                <c:pt idx="11">
                  <c:v>22.151405088940201</c:v>
                </c:pt>
                <c:pt idx="12">
                  <c:v>23.5048361833129</c:v>
                </c:pt>
                <c:pt idx="13">
                  <c:v>21.294316367870799</c:v>
                </c:pt>
                <c:pt idx="14">
                  <c:v>21.643020891393199</c:v>
                </c:pt>
                <c:pt idx="15">
                  <c:v>19.093161296758499</c:v>
                </c:pt>
                <c:pt idx="16">
                  <c:v>20.8103152794118</c:v>
                </c:pt>
              </c:numCache>
            </c:numRef>
          </c:yVal>
          <c:smooth val="1"/>
        </c:ser>
        <c:ser>
          <c:idx val="1"/>
          <c:order val="1"/>
          <c:tx>
            <c:v>New Model</c:v>
          </c:tx>
          <c:xVal>
            <c:numRef>
              <c:f>'0213 tover'!$L$221:$L$237</c:f>
              <c:numCache>
                <c:formatCode>General</c:formatCode>
                <c:ptCount val="17"/>
                <c:pt idx="0">
                  <c:v>-156.627348373026</c:v>
                </c:pt>
                <c:pt idx="1">
                  <c:v>-134.328381947526</c:v>
                </c:pt>
                <c:pt idx="2">
                  <c:v>-109.967737229278</c:v>
                </c:pt>
                <c:pt idx="3">
                  <c:v>-86.053389300518305</c:v>
                </c:pt>
                <c:pt idx="4">
                  <c:v>-61.278352187046202</c:v>
                </c:pt>
                <c:pt idx="5">
                  <c:v>-37.380509166542701</c:v>
                </c:pt>
                <c:pt idx="6">
                  <c:v>-12.251777738976401</c:v>
                </c:pt>
                <c:pt idx="7">
                  <c:v>12.218007536396501</c:v>
                </c:pt>
                <c:pt idx="8">
                  <c:v>36.830579834576099</c:v>
                </c:pt>
                <c:pt idx="9">
                  <c:v>61.522703694366598</c:v>
                </c:pt>
                <c:pt idx="10">
                  <c:v>85.916766271358895</c:v>
                </c:pt>
                <c:pt idx="11">
                  <c:v>110.992014217617</c:v>
                </c:pt>
                <c:pt idx="12">
                  <c:v>135.75326894834799</c:v>
                </c:pt>
                <c:pt idx="13">
                  <c:v>160.06472659229999</c:v>
                </c:pt>
                <c:pt idx="14">
                  <c:v>184.987095342917</c:v>
                </c:pt>
                <c:pt idx="15">
                  <c:v>209.411001735756</c:v>
                </c:pt>
                <c:pt idx="16">
                  <c:v>234.68482935544699</c:v>
                </c:pt>
              </c:numCache>
            </c:numRef>
          </c:xVal>
          <c:yVal>
            <c:numRef>
              <c:f>'0213 tover'!$AO$221:$AO$237</c:f>
              <c:numCache>
                <c:formatCode>0.0</c:formatCode>
                <c:ptCount val="17"/>
                <c:pt idx="0">
                  <c:v>6.6527518302180066</c:v>
                </c:pt>
                <c:pt idx="1">
                  <c:v>7.041650197341931</c:v>
                </c:pt>
                <c:pt idx="2">
                  <c:v>8.2800981606400921</c:v>
                </c:pt>
                <c:pt idx="3">
                  <c:v>8.9681905728057671</c:v>
                </c:pt>
                <c:pt idx="4">
                  <c:v>9.6161118778140704</c:v>
                </c:pt>
                <c:pt idx="5">
                  <c:v>10.104868129680522</c:v>
                </c:pt>
                <c:pt idx="6">
                  <c:v>10.409554560880785</c:v>
                </c:pt>
                <c:pt idx="7">
                  <c:v>11.500719535152527</c:v>
                </c:pt>
                <c:pt idx="8">
                  <c:v>13.260819600282304</c:v>
                </c:pt>
                <c:pt idx="9">
                  <c:v>14.8250655026121</c:v>
                </c:pt>
                <c:pt idx="10">
                  <c:v>14.758313387036281</c:v>
                </c:pt>
                <c:pt idx="11">
                  <c:v>15.040736015241428</c:v>
                </c:pt>
                <c:pt idx="12">
                  <c:v>15.887943620559742</c:v>
                </c:pt>
                <c:pt idx="13">
                  <c:v>15.123587197943921</c:v>
                </c:pt>
                <c:pt idx="14">
                  <c:v>13.725911403560708</c:v>
                </c:pt>
                <c:pt idx="15">
                  <c:v>12.801287340784684</c:v>
                </c:pt>
                <c:pt idx="16">
                  <c:v>12.443301360965787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'0213 tover'!$L$221:$L$237</c:f>
              <c:numCache>
                <c:formatCode>General</c:formatCode>
                <c:ptCount val="17"/>
                <c:pt idx="0">
                  <c:v>-156.627348373026</c:v>
                </c:pt>
                <c:pt idx="1">
                  <c:v>-134.328381947526</c:v>
                </c:pt>
                <c:pt idx="2">
                  <c:v>-109.967737229278</c:v>
                </c:pt>
                <c:pt idx="3">
                  <c:v>-86.053389300518305</c:v>
                </c:pt>
                <c:pt idx="4">
                  <c:v>-61.278352187046202</c:v>
                </c:pt>
                <c:pt idx="5">
                  <c:v>-37.380509166542701</c:v>
                </c:pt>
                <c:pt idx="6">
                  <c:v>-12.251777738976401</c:v>
                </c:pt>
                <c:pt idx="7">
                  <c:v>12.218007536396501</c:v>
                </c:pt>
                <c:pt idx="8">
                  <c:v>36.830579834576099</c:v>
                </c:pt>
                <c:pt idx="9">
                  <c:v>61.522703694366598</c:v>
                </c:pt>
                <c:pt idx="10">
                  <c:v>85.916766271358895</c:v>
                </c:pt>
                <c:pt idx="11">
                  <c:v>110.992014217617</c:v>
                </c:pt>
                <c:pt idx="12">
                  <c:v>135.75326894834799</c:v>
                </c:pt>
                <c:pt idx="13">
                  <c:v>160.06472659229999</c:v>
                </c:pt>
                <c:pt idx="14">
                  <c:v>184.987095342917</c:v>
                </c:pt>
                <c:pt idx="15">
                  <c:v>209.411001735756</c:v>
                </c:pt>
                <c:pt idx="16">
                  <c:v>234.68482935544699</c:v>
                </c:pt>
              </c:numCache>
            </c:numRef>
          </c:xVal>
          <c:yVal>
            <c:numRef>
              <c:f>'0213 tover'!$D$221:$D$237</c:f>
              <c:numCache>
                <c:formatCode>General</c:formatCode>
                <c:ptCount val="17"/>
                <c:pt idx="0">
                  <c:v>6.3083551661873196</c:v>
                </c:pt>
                <c:pt idx="1">
                  <c:v>6.5103957336506797</c:v>
                </c:pt>
                <c:pt idx="2">
                  <c:v>8.8981373417697505</c:v>
                </c:pt>
                <c:pt idx="3">
                  <c:v>11.211741634934199</c:v>
                </c:pt>
                <c:pt idx="4">
                  <c:v>12.0177670215212</c:v>
                </c:pt>
                <c:pt idx="5">
                  <c:v>13.0990408906501</c:v>
                </c:pt>
                <c:pt idx="6">
                  <c:v>14.5321833219352</c:v>
                </c:pt>
                <c:pt idx="7">
                  <c:v>16.8439670291298</c:v>
                </c:pt>
                <c:pt idx="8">
                  <c:v>19.676601022240401</c:v>
                </c:pt>
                <c:pt idx="9">
                  <c:v>21.7477519386334</c:v>
                </c:pt>
                <c:pt idx="10">
                  <c:v>22.976536809964799</c:v>
                </c:pt>
                <c:pt idx="11">
                  <c:v>23.516136256936001</c:v>
                </c:pt>
                <c:pt idx="12">
                  <c:v>23.904726993745602</c:v>
                </c:pt>
                <c:pt idx="13">
                  <c:v>23.222200142810198</c:v>
                </c:pt>
                <c:pt idx="14">
                  <c:v>22.0019850272373</c:v>
                </c:pt>
                <c:pt idx="15">
                  <c:v>21.146401548869001</c:v>
                </c:pt>
                <c:pt idx="16">
                  <c:v>20.540015432653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561600"/>
        <c:axId val="223563136"/>
      </c:scatterChart>
      <c:valAx>
        <c:axId val="223561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3563136"/>
        <c:crosses val="autoZero"/>
        <c:crossBetween val="midCat"/>
      </c:valAx>
      <c:valAx>
        <c:axId val="223563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3561600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&lt; 72.5</c:v>
          </c:tx>
          <c:xVal>
            <c:numRef>
              <c:f>'0213 tover'!$L$244:$L$261</c:f>
              <c:numCache>
                <c:formatCode>General</c:formatCode>
                <c:ptCount val="18"/>
                <c:pt idx="0">
                  <c:v>-155.230001650318</c:v>
                </c:pt>
                <c:pt idx="1">
                  <c:v>-132.93591440206399</c:v>
                </c:pt>
                <c:pt idx="2">
                  <c:v>-109.587139637947</c:v>
                </c:pt>
                <c:pt idx="3">
                  <c:v>-85.498939370070502</c:v>
                </c:pt>
                <c:pt idx="4">
                  <c:v>-61.146658309290103</c:v>
                </c:pt>
                <c:pt idx="5">
                  <c:v>-36.8507042018866</c:v>
                </c:pt>
                <c:pt idx="6">
                  <c:v>-12.0760884208619</c:v>
                </c:pt>
                <c:pt idx="7">
                  <c:v>12.449019383010601</c:v>
                </c:pt>
                <c:pt idx="8">
                  <c:v>37.168167291197697</c:v>
                </c:pt>
                <c:pt idx="9">
                  <c:v>61.9372781302894</c:v>
                </c:pt>
                <c:pt idx="10">
                  <c:v>86.156187331615399</c:v>
                </c:pt>
                <c:pt idx="11">
                  <c:v>111.579111481119</c:v>
                </c:pt>
                <c:pt idx="12">
                  <c:v>136.11628113112101</c:v>
                </c:pt>
                <c:pt idx="13">
                  <c:v>160.86285810811</c:v>
                </c:pt>
                <c:pt idx="14">
                  <c:v>185.059146911331</c:v>
                </c:pt>
                <c:pt idx="15">
                  <c:v>209.61996670860299</c:v>
                </c:pt>
                <c:pt idx="16">
                  <c:v>235.37872559199599</c:v>
                </c:pt>
                <c:pt idx="17">
                  <c:v>269.30104681279198</c:v>
                </c:pt>
              </c:numCache>
            </c:numRef>
          </c:xVal>
          <c:yVal>
            <c:numRef>
              <c:f>'0213 tover'!$B$244:$B$261</c:f>
              <c:numCache>
                <c:formatCode>General</c:formatCode>
                <c:ptCount val="18"/>
                <c:pt idx="0">
                  <c:v>13.659507908942199</c:v>
                </c:pt>
                <c:pt idx="1">
                  <c:v>10.5682370704621</c:v>
                </c:pt>
                <c:pt idx="2">
                  <c:v>13.232472189149</c:v>
                </c:pt>
                <c:pt idx="3">
                  <c:v>14.4835909698092</c:v>
                </c:pt>
                <c:pt idx="4">
                  <c:v>15.2394733526554</c:v>
                </c:pt>
                <c:pt idx="5">
                  <c:v>17.0368878641119</c:v>
                </c:pt>
                <c:pt idx="6">
                  <c:v>18.2573322092131</c:v>
                </c:pt>
                <c:pt idx="7">
                  <c:v>20.676846705539798</c:v>
                </c:pt>
                <c:pt idx="8">
                  <c:v>22.694372222129601</c:v>
                </c:pt>
                <c:pt idx="9">
                  <c:v>24.7124350995424</c:v>
                </c:pt>
                <c:pt idx="10">
                  <c:v>26.089530502465699</c:v>
                </c:pt>
                <c:pt idx="11">
                  <c:v>26.207049874052199</c:v>
                </c:pt>
                <c:pt idx="12">
                  <c:v>26.006157060161399</c:v>
                </c:pt>
                <c:pt idx="13">
                  <c:v>25.329053955196301</c:v>
                </c:pt>
                <c:pt idx="14">
                  <c:v>26.923360877414101</c:v>
                </c:pt>
                <c:pt idx="15">
                  <c:v>23.468938167948401</c:v>
                </c:pt>
                <c:pt idx="16">
                  <c:v>23.232390933694798</c:v>
                </c:pt>
                <c:pt idx="17">
                  <c:v>17.1035840873548</c:v>
                </c:pt>
              </c:numCache>
            </c:numRef>
          </c:yVal>
          <c:smooth val="1"/>
        </c:ser>
        <c:ser>
          <c:idx val="1"/>
          <c:order val="1"/>
          <c:tx>
            <c:v>New Model</c:v>
          </c:tx>
          <c:xVal>
            <c:numRef>
              <c:f>'0213 tover'!$L$244:$L$261</c:f>
              <c:numCache>
                <c:formatCode>General</c:formatCode>
                <c:ptCount val="18"/>
                <c:pt idx="0">
                  <c:v>-155.230001650318</c:v>
                </c:pt>
                <c:pt idx="1">
                  <c:v>-132.93591440206399</c:v>
                </c:pt>
                <c:pt idx="2">
                  <c:v>-109.587139637947</c:v>
                </c:pt>
                <c:pt idx="3">
                  <c:v>-85.498939370070502</c:v>
                </c:pt>
                <c:pt idx="4">
                  <c:v>-61.146658309290103</c:v>
                </c:pt>
                <c:pt idx="5">
                  <c:v>-36.8507042018866</c:v>
                </c:pt>
                <c:pt idx="6">
                  <c:v>-12.0760884208619</c:v>
                </c:pt>
                <c:pt idx="7">
                  <c:v>12.449019383010601</c:v>
                </c:pt>
                <c:pt idx="8">
                  <c:v>37.168167291197697</c:v>
                </c:pt>
                <c:pt idx="9">
                  <c:v>61.9372781302894</c:v>
                </c:pt>
                <c:pt idx="10">
                  <c:v>86.156187331615399</c:v>
                </c:pt>
                <c:pt idx="11">
                  <c:v>111.579111481119</c:v>
                </c:pt>
                <c:pt idx="12">
                  <c:v>136.11628113112101</c:v>
                </c:pt>
                <c:pt idx="13">
                  <c:v>160.86285810811</c:v>
                </c:pt>
                <c:pt idx="14">
                  <c:v>185.059146911331</c:v>
                </c:pt>
                <c:pt idx="15">
                  <c:v>209.61996670860299</c:v>
                </c:pt>
                <c:pt idx="16">
                  <c:v>235.37872559199599</c:v>
                </c:pt>
                <c:pt idx="17">
                  <c:v>269.30104681279198</c:v>
                </c:pt>
              </c:numCache>
            </c:numRef>
          </c:xVal>
          <c:yVal>
            <c:numRef>
              <c:f>'0213 tover'!$AO$244:$AO$261</c:f>
              <c:numCache>
                <c:formatCode>0.0</c:formatCode>
                <c:ptCount val="18"/>
                <c:pt idx="0">
                  <c:v>7.5032050276595319</c:v>
                </c:pt>
                <c:pt idx="1">
                  <c:v>7.8695727083844424</c:v>
                </c:pt>
                <c:pt idx="2">
                  <c:v>9.0255441381212549</c:v>
                </c:pt>
                <c:pt idx="3">
                  <c:v>9.6143902958462313</c:v>
                </c:pt>
                <c:pt idx="4">
                  <c:v>10.313892176518946</c:v>
                </c:pt>
                <c:pt idx="5">
                  <c:v>10.94655039782878</c:v>
                </c:pt>
                <c:pt idx="6">
                  <c:v>11.295306714652432</c:v>
                </c:pt>
                <c:pt idx="7">
                  <c:v>12.18471789897767</c:v>
                </c:pt>
                <c:pt idx="8">
                  <c:v>13.511502956753251</c:v>
                </c:pt>
                <c:pt idx="9">
                  <c:v>15.177865572054273</c:v>
                </c:pt>
                <c:pt idx="10">
                  <c:v>15.546577626192882</c:v>
                </c:pt>
                <c:pt idx="11">
                  <c:v>15.948220002799385</c:v>
                </c:pt>
                <c:pt idx="12">
                  <c:v>16.204425691783243</c:v>
                </c:pt>
                <c:pt idx="13">
                  <c:v>15.671175836440309</c:v>
                </c:pt>
                <c:pt idx="14">
                  <c:v>14.041899003496894</c:v>
                </c:pt>
                <c:pt idx="15">
                  <c:v>13.514520954911536</c:v>
                </c:pt>
                <c:pt idx="16">
                  <c:v>12.503483853695085</c:v>
                </c:pt>
                <c:pt idx="17">
                  <c:v>11.603409778646546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'0213 tover'!$L$244:$L$261</c:f>
              <c:numCache>
                <c:formatCode>General</c:formatCode>
                <c:ptCount val="18"/>
                <c:pt idx="0">
                  <c:v>-155.230001650318</c:v>
                </c:pt>
                <c:pt idx="1">
                  <c:v>-132.93591440206399</c:v>
                </c:pt>
                <c:pt idx="2">
                  <c:v>-109.587139637947</c:v>
                </c:pt>
                <c:pt idx="3">
                  <c:v>-85.498939370070502</c:v>
                </c:pt>
                <c:pt idx="4">
                  <c:v>-61.146658309290103</c:v>
                </c:pt>
                <c:pt idx="5">
                  <c:v>-36.8507042018866</c:v>
                </c:pt>
                <c:pt idx="6">
                  <c:v>-12.0760884208619</c:v>
                </c:pt>
                <c:pt idx="7">
                  <c:v>12.449019383010601</c:v>
                </c:pt>
                <c:pt idx="8">
                  <c:v>37.168167291197697</c:v>
                </c:pt>
                <c:pt idx="9">
                  <c:v>61.9372781302894</c:v>
                </c:pt>
                <c:pt idx="10">
                  <c:v>86.156187331615399</c:v>
                </c:pt>
                <c:pt idx="11">
                  <c:v>111.579111481119</c:v>
                </c:pt>
                <c:pt idx="12">
                  <c:v>136.11628113112101</c:v>
                </c:pt>
                <c:pt idx="13">
                  <c:v>160.86285810811</c:v>
                </c:pt>
                <c:pt idx="14">
                  <c:v>185.059146911331</c:v>
                </c:pt>
                <c:pt idx="15">
                  <c:v>209.61996670860299</c:v>
                </c:pt>
                <c:pt idx="16">
                  <c:v>235.37872559199599</c:v>
                </c:pt>
                <c:pt idx="17">
                  <c:v>269.30104681279198</c:v>
                </c:pt>
              </c:numCache>
            </c:numRef>
          </c:xVal>
          <c:yVal>
            <c:numRef>
              <c:f>'0213 tover'!$D$244:$D$261</c:f>
              <c:numCache>
                <c:formatCode>General</c:formatCode>
                <c:ptCount val="18"/>
                <c:pt idx="0">
                  <c:v>8.7725012776154099</c:v>
                </c:pt>
                <c:pt idx="1">
                  <c:v>9.3364351939252792</c:v>
                </c:pt>
                <c:pt idx="2">
                  <c:v>11.7937929868085</c:v>
                </c:pt>
                <c:pt idx="3">
                  <c:v>14.164721640958501</c:v>
                </c:pt>
                <c:pt idx="4">
                  <c:v>15.9001513658886</c:v>
                </c:pt>
                <c:pt idx="5">
                  <c:v>17.0502684132064</c:v>
                </c:pt>
                <c:pt idx="6">
                  <c:v>18.4664716108988</c:v>
                </c:pt>
                <c:pt idx="7">
                  <c:v>20.113991712303498</c:v>
                </c:pt>
                <c:pt idx="8">
                  <c:v>22.5218375047649</c:v>
                </c:pt>
                <c:pt idx="9">
                  <c:v>24.966234631352101</c:v>
                </c:pt>
                <c:pt idx="10">
                  <c:v>26.106335906399</c:v>
                </c:pt>
                <c:pt idx="11">
                  <c:v>26.376757821624398</c:v>
                </c:pt>
                <c:pt idx="12">
                  <c:v>25.853969138432301</c:v>
                </c:pt>
                <c:pt idx="13">
                  <c:v>25.639665316937499</c:v>
                </c:pt>
                <c:pt idx="14">
                  <c:v>24.453895140931401</c:v>
                </c:pt>
                <c:pt idx="15">
                  <c:v>23.3217263199897</c:v>
                </c:pt>
                <c:pt idx="16">
                  <c:v>21.4370746517802</c:v>
                </c:pt>
                <c:pt idx="17">
                  <c:v>22.1156231486992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597312"/>
        <c:axId val="223598848"/>
      </c:scatterChart>
      <c:valAx>
        <c:axId val="223597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3598848"/>
        <c:crosses val="autoZero"/>
        <c:crossBetween val="midCat"/>
      </c:valAx>
      <c:valAx>
        <c:axId val="223598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359731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cum HPA  &gt;27.5</c:v>
          </c:tx>
          <c:xVal>
            <c:numRef>
              <c:f>'0213 tover'!$L$266:$L$281</c:f>
              <c:numCache>
                <c:formatCode>General</c:formatCode>
                <c:ptCount val="16"/>
                <c:pt idx="0">
                  <c:v>-108.95734229397399</c:v>
                </c:pt>
                <c:pt idx="1">
                  <c:v>-84.930478133286599</c:v>
                </c:pt>
                <c:pt idx="2">
                  <c:v>-60.094153283954903</c:v>
                </c:pt>
                <c:pt idx="3">
                  <c:v>-35.867482179796603</c:v>
                </c:pt>
                <c:pt idx="4">
                  <c:v>-11.883523014061</c:v>
                </c:pt>
                <c:pt idx="5">
                  <c:v>12.2720022620554</c:v>
                </c:pt>
                <c:pt idx="6">
                  <c:v>36.854095345845202</c:v>
                </c:pt>
                <c:pt idx="7">
                  <c:v>62.110282287003798</c:v>
                </c:pt>
                <c:pt idx="8">
                  <c:v>87.101875408609303</c:v>
                </c:pt>
                <c:pt idx="9">
                  <c:v>112.746544602951</c:v>
                </c:pt>
                <c:pt idx="10">
                  <c:v>137.231783947737</c:v>
                </c:pt>
                <c:pt idx="11">
                  <c:v>161.60248714487599</c:v>
                </c:pt>
                <c:pt idx="12">
                  <c:v>185.40404489201401</c:v>
                </c:pt>
                <c:pt idx="13">
                  <c:v>210.274061604808</c:v>
                </c:pt>
                <c:pt idx="14">
                  <c:v>233.46319344298999</c:v>
                </c:pt>
                <c:pt idx="15">
                  <c:v>267.96937450530498</c:v>
                </c:pt>
              </c:numCache>
            </c:numRef>
          </c:xVal>
          <c:yVal>
            <c:numRef>
              <c:f>'0213 tover'!$B$266:$B$281</c:f>
              <c:numCache>
                <c:formatCode>General</c:formatCode>
                <c:ptCount val="16"/>
                <c:pt idx="0">
                  <c:v>13.7127444628874</c:v>
                </c:pt>
                <c:pt idx="1">
                  <c:v>13.9840710713503</c:v>
                </c:pt>
                <c:pt idx="2">
                  <c:v>14.9975916575955</c:v>
                </c:pt>
                <c:pt idx="3">
                  <c:v>17.508034668047799</c:v>
                </c:pt>
                <c:pt idx="4">
                  <c:v>18.187548293775802</c:v>
                </c:pt>
                <c:pt idx="5">
                  <c:v>20.513603799863901</c:v>
                </c:pt>
                <c:pt idx="6">
                  <c:v>21.363456040174501</c:v>
                </c:pt>
                <c:pt idx="7">
                  <c:v>22.4580172176783</c:v>
                </c:pt>
                <c:pt idx="8">
                  <c:v>23.832404641414499</c:v>
                </c:pt>
                <c:pt idx="9">
                  <c:v>24.304401522028002</c:v>
                </c:pt>
                <c:pt idx="10">
                  <c:v>25.264910866561699</c:v>
                </c:pt>
                <c:pt idx="11">
                  <c:v>24.8216524984418</c:v>
                </c:pt>
                <c:pt idx="12">
                  <c:v>26.042119429043801</c:v>
                </c:pt>
                <c:pt idx="13">
                  <c:v>25.002867634995798</c:v>
                </c:pt>
                <c:pt idx="14">
                  <c:v>21.009519577771201</c:v>
                </c:pt>
                <c:pt idx="15">
                  <c:v>23.6218317193754</c:v>
                </c:pt>
              </c:numCache>
            </c:numRef>
          </c:yVal>
          <c:smooth val="1"/>
        </c:ser>
        <c:ser>
          <c:idx val="1"/>
          <c:order val="1"/>
          <c:tx>
            <c:v>New Model</c:v>
          </c:tx>
          <c:xVal>
            <c:numRef>
              <c:f>'0213 tover'!$L$266:$L$281</c:f>
              <c:numCache>
                <c:formatCode>General</c:formatCode>
                <c:ptCount val="16"/>
                <c:pt idx="0">
                  <c:v>-108.95734229397399</c:v>
                </c:pt>
                <c:pt idx="1">
                  <c:v>-84.930478133286599</c:v>
                </c:pt>
                <c:pt idx="2">
                  <c:v>-60.094153283954903</c:v>
                </c:pt>
                <c:pt idx="3">
                  <c:v>-35.867482179796603</c:v>
                </c:pt>
                <c:pt idx="4">
                  <c:v>-11.883523014061</c:v>
                </c:pt>
                <c:pt idx="5">
                  <c:v>12.2720022620554</c:v>
                </c:pt>
                <c:pt idx="6">
                  <c:v>36.854095345845202</c:v>
                </c:pt>
                <c:pt idx="7">
                  <c:v>62.110282287003798</c:v>
                </c:pt>
                <c:pt idx="8">
                  <c:v>87.101875408609303</c:v>
                </c:pt>
                <c:pt idx="9">
                  <c:v>112.746544602951</c:v>
                </c:pt>
                <c:pt idx="10">
                  <c:v>137.231783947737</c:v>
                </c:pt>
                <c:pt idx="11">
                  <c:v>161.60248714487599</c:v>
                </c:pt>
                <c:pt idx="12">
                  <c:v>185.40404489201401</c:v>
                </c:pt>
                <c:pt idx="13">
                  <c:v>210.274061604808</c:v>
                </c:pt>
                <c:pt idx="14">
                  <c:v>233.46319344298999</c:v>
                </c:pt>
                <c:pt idx="15">
                  <c:v>267.96937450530498</c:v>
                </c:pt>
              </c:numCache>
            </c:numRef>
          </c:xVal>
          <c:yVal>
            <c:numRef>
              <c:f>'0213 tover'!$AP$266:$AP$281</c:f>
              <c:numCache>
                <c:formatCode>0.0</c:formatCode>
                <c:ptCount val="16"/>
                <c:pt idx="0">
                  <c:v>12.535181050817613</c:v>
                </c:pt>
                <c:pt idx="1">
                  <c:v>13.971097030114432</c:v>
                </c:pt>
                <c:pt idx="2">
                  <c:v>15.403021695486331</c:v>
                </c:pt>
                <c:pt idx="3">
                  <c:v>17.290360334719303</c:v>
                </c:pt>
                <c:pt idx="4">
                  <c:v>17.679371875280047</c:v>
                </c:pt>
                <c:pt idx="5">
                  <c:v>18.056425832051726</c:v>
                </c:pt>
                <c:pt idx="6">
                  <c:v>18.117502476969293</c:v>
                </c:pt>
                <c:pt idx="7">
                  <c:v>18.830547577793876</c:v>
                </c:pt>
                <c:pt idx="8">
                  <c:v>19.7084143018463</c:v>
                </c:pt>
                <c:pt idx="9">
                  <c:v>21.584542705743015</c:v>
                </c:pt>
                <c:pt idx="10">
                  <c:v>22.406096544561503</c:v>
                </c:pt>
                <c:pt idx="11">
                  <c:v>22.007477534601815</c:v>
                </c:pt>
                <c:pt idx="12">
                  <c:v>20.541876989790552</c:v>
                </c:pt>
                <c:pt idx="13">
                  <c:v>19.843806512025218</c:v>
                </c:pt>
                <c:pt idx="14">
                  <c:v>19.743312966321035</c:v>
                </c:pt>
                <c:pt idx="15">
                  <c:v>18.888761803398612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'0213 tover'!$L$266:$L$281</c:f>
              <c:numCache>
                <c:formatCode>General</c:formatCode>
                <c:ptCount val="16"/>
                <c:pt idx="0">
                  <c:v>-108.95734229397399</c:v>
                </c:pt>
                <c:pt idx="1">
                  <c:v>-84.930478133286599</c:v>
                </c:pt>
                <c:pt idx="2">
                  <c:v>-60.094153283954903</c:v>
                </c:pt>
                <c:pt idx="3">
                  <c:v>-35.867482179796603</c:v>
                </c:pt>
                <c:pt idx="4">
                  <c:v>-11.883523014061</c:v>
                </c:pt>
                <c:pt idx="5">
                  <c:v>12.2720022620554</c:v>
                </c:pt>
                <c:pt idx="6">
                  <c:v>36.854095345845202</c:v>
                </c:pt>
                <c:pt idx="7">
                  <c:v>62.110282287003798</c:v>
                </c:pt>
                <c:pt idx="8">
                  <c:v>87.101875408609303</c:v>
                </c:pt>
                <c:pt idx="9">
                  <c:v>112.746544602951</c:v>
                </c:pt>
                <c:pt idx="10">
                  <c:v>137.231783947737</c:v>
                </c:pt>
                <c:pt idx="11">
                  <c:v>161.60248714487599</c:v>
                </c:pt>
                <c:pt idx="12">
                  <c:v>185.40404489201401</c:v>
                </c:pt>
                <c:pt idx="13">
                  <c:v>210.274061604808</c:v>
                </c:pt>
                <c:pt idx="14">
                  <c:v>233.46319344298999</c:v>
                </c:pt>
                <c:pt idx="15">
                  <c:v>267.96937450530498</c:v>
                </c:pt>
              </c:numCache>
            </c:numRef>
          </c:xVal>
          <c:yVal>
            <c:numRef>
              <c:f>'0213 tover'!$D$266:$D$281</c:f>
              <c:numCache>
                <c:formatCode>General</c:formatCode>
                <c:ptCount val="16"/>
                <c:pt idx="0">
                  <c:v>11.412983513341899</c:v>
                </c:pt>
                <c:pt idx="1">
                  <c:v>12.6198472464165</c:v>
                </c:pt>
                <c:pt idx="2">
                  <c:v>13.8641816179013</c:v>
                </c:pt>
                <c:pt idx="3">
                  <c:v>15.292910168994601</c:v>
                </c:pt>
                <c:pt idx="4">
                  <c:v>17.027825921142298</c:v>
                </c:pt>
                <c:pt idx="5">
                  <c:v>18.628985785299498</c:v>
                </c:pt>
                <c:pt idx="6">
                  <c:v>20.0768742341143</c:v>
                </c:pt>
                <c:pt idx="7">
                  <c:v>21.4566098742634</c:v>
                </c:pt>
                <c:pt idx="8">
                  <c:v>22.747785319304398</c:v>
                </c:pt>
                <c:pt idx="9">
                  <c:v>24.857934001657501</c:v>
                </c:pt>
                <c:pt idx="10">
                  <c:v>25.621090651747</c:v>
                </c:pt>
                <c:pt idx="11">
                  <c:v>25.8344421149426</c:v>
                </c:pt>
                <c:pt idx="12">
                  <c:v>24.936891875741299</c:v>
                </c:pt>
                <c:pt idx="13">
                  <c:v>23.7966969205292</c:v>
                </c:pt>
                <c:pt idx="14">
                  <c:v>23.0745172204192</c:v>
                </c:pt>
                <c:pt idx="15">
                  <c:v>23.914479677489599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827648"/>
        <c:axId val="226845824"/>
      </c:scatterChart>
      <c:valAx>
        <c:axId val="226827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6845824"/>
        <c:crosses val="autoZero"/>
        <c:crossBetween val="midCat"/>
      </c:valAx>
      <c:valAx>
        <c:axId val="226845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82764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cum HPA  &gt;32.5</c:v>
          </c:tx>
          <c:xVal>
            <c:numRef>
              <c:f>'0213 tover'!$L$285:$L$299</c:f>
              <c:numCache>
                <c:formatCode>General</c:formatCode>
                <c:ptCount val="15"/>
                <c:pt idx="0">
                  <c:v>-108.857514298121</c:v>
                </c:pt>
                <c:pt idx="1">
                  <c:v>-84.863847732288804</c:v>
                </c:pt>
                <c:pt idx="2">
                  <c:v>-60.0753739570306</c:v>
                </c:pt>
                <c:pt idx="3">
                  <c:v>-35.831792162972398</c:v>
                </c:pt>
                <c:pt idx="4">
                  <c:v>-11.74204853779</c:v>
                </c:pt>
                <c:pt idx="5">
                  <c:v>12.191348978315499</c:v>
                </c:pt>
                <c:pt idx="6">
                  <c:v>36.746316456877601</c:v>
                </c:pt>
                <c:pt idx="7">
                  <c:v>62.000339968579901</c:v>
                </c:pt>
                <c:pt idx="8">
                  <c:v>87.104632580332293</c:v>
                </c:pt>
                <c:pt idx="9">
                  <c:v>113.106962796882</c:v>
                </c:pt>
                <c:pt idx="10">
                  <c:v>137.58018730398399</c:v>
                </c:pt>
                <c:pt idx="11">
                  <c:v>161.910106488591</c:v>
                </c:pt>
                <c:pt idx="12">
                  <c:v>185.63503424634001</c:v>
                </c:pt>
                <c:pt idx="13">
                  <c:v>210.437350563281</c:v>
                </c:pt>
                <c:pt idx="14">
                  <c:v>233.425428173315</c:v>
                </c:pt>
              </c:numCache>
            </c:numRef>
          </c:xVal>
          <c:yVal>
            <c:numRef>
              <c:f>'0213 tover'!$B$285:$B$299</c:f>
              <c:numCache>
                <c:formatCode>General</c:formatCode>
                <c:ptCount val="15"/>
                <c:pt idx="0">
                  <c:v>19.947045576475599</c:v>
                </c:pt>
                <c:pt idx="1">
                  <c:v>14.435021075574999</c:v>
                </c:pt>
                <c:pt idx="2">
                  <c:v>14.675473682535699</c:v>
                </c:pt>
                <c:pt idx="3">
                  <c:v>18.525796157575801</c:v>
                </c:pt>
                <c:pt idx="4">
                  <c:v>18.783692253786601</c:v>
                </c:pt>
                <c:pt idx="5">
                  <c:v>21.7440182485897</c:v>
                </c:pt>
                <c:pt idx="6">
                  <c:v>22.004740040651999</c:v>
                </c:pt>
                <c:pt idx="7">
                  <c:v>23.858608741642598</c:v>
                </c:pt>
                <c:pt idx="8">
                  <c:v>25.385194071262099</c:v>
                </c:pt>
                <c:pt idx="9">
                  <c:v>25.634210728797498</c:v>
                </c:pt>
                <c:pt idx="10">
                  <c:v>25.097057369944199</c:v>
                </c:pt>
                <c:pt idx="11">
                  <c:v>24.621870802130601</c:v>
                </c:pt>
                <c:pt idx="12">
                  <c:v>26.821394383206599</c:v>
                </c:pt>
                <c:pt idx="13">
                  <c:v>25.785176292890199</c:v>
                </c:pt>
                <c:pt idx="14">
                  <c:v>21.205453298796002</c:v>
                </c:pt>
              </c:numCache>
            </c:numRef>
          </c:yVal>
          <c:smooth val="1"/>
        </c:ser>
        <c:ser>
          <c:idx val="1"/>
          <c:order val="1"/>
          <c:tx>
            <c:v>New Model</c:v>
          </c:tx>
          <c:xVal>
            <c:numRef>
              <c:f>'0213 tover'!$L$285:$L$299</c:f>
              <c:numCache>
                <c:formatCode>General</c:formatCode>
                <c:ptCount val="15"/>
                <c:pt idx="0">
                  <c:v>-108.857514298121</c:v>
                </c:pt>
                <c:pt idx="1">
                  <c:v>-84.863847732288804</c:v>
                </c:pt>
                <c:pt idx="2">
                  <c:v>-60.0753739570306</c:v>
                </c:pt>
                <c:pt idx="3">
                  <c:v>-35.831792162972398</c:v>
                </c:pt>
                <c:pt idx="4">
                  <c:v>-11.74204853779</c:v>
                </c:pt>
                <c:pt idx="5">
                  <c:v>12.191348978315499</c:v>
                </c:pt>
                <c:pt idx="6">
                  <c:v>36.746316456877601</c:v>
                </c:pt>
                <c:pt idx="7">
                  <c:v>62.000339968579901</c:v>
                </c:pt>
                <c:pt idx="8">
                  <c:v>87.104632580332293</c:v>
                </c:pt>
                <c:pt idx="9">
                  <c:v>113.106962796882</c:v>
                </c:pt>
                <c:pt idx="10">
                  <c:v>137.58018730398399</c:v>
                </c:pt>
                <c:pt idx="11">
                  <c:v>161.910106488591</c:v>
                </c:pt>
                <c:pt idx="12">
                  <c:v>185.63503424634001</c:v>
                </c:pt>
                <c:pt idx="13">
                  <c:v>210.437350563281</c:v>
                </c:pt>
                <c:pt idx="14">
                  <c:v>233.425428173315</c:v>
                </c:pt>
              </c:numCache>
            </c:numRef>
          </c:xVal>
          <c:yVal>
            <c:numRef>
              <c:f>'0213 tover'!$AP$285:$AP$299</c:f>
              <c:numCache>
                <c:formatCode>0.0</c:formatCode>
                <c:ptCount val="15"/>
                <c:pt idx="0">
                  <c:v>13.530676967214795</c:v>
                </c:pt>
                <c:pt idx="1">
                  <c:v>14.44710520321577</c:v>
                </c:pt>
                <c:pt idx="2">
                  <c:v>16.010687156571567</c:v>
                </c:pt>
                <c:pt idx="3">
                  <c:v>18.036060282122158</c:v>
                </c:pt>
                <c:pt idx="4">
                  <c:v>18.497139200105583</c:v>
                </c:pt>
                <c:pt idx="5">
                  <c:v>18.902317112959764</c:v>
                </c:pt>
                <c:pt idx="6">
                  <c:v>18.678187308328397</c:v>
                </c:pt>
                <c:pt idx="7">
                  <c:v>19.182271693179619</c:v>
                </c:pt>
                <c:pt idx="8">
                  <c:v>20.356939326105163</c:v>
                </c:pt>
                <c:pt idx="9">
                  <c:v>22.560271657905449</c:v>
                </c:pt>
                <c:pt idx="10">
                  <c:v>23.134073938729728</c:v>
                </c:pt>
                <c:pt idx="11">
                  <c:v>22.568236130247044</c:v>
                </c:pt>
                <c:pt idx="12">
                  <c:v>21.13834918937626</c:v>
                </c:pt>
                <c:pt idx="13">
                  <c:v>20.511314578898954</c:v>
                </c:pt>
                <c:pt idx="14">
                  <c:v>20.451678323914024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'0213 tover'!$L$285:$L$299</c:f>
              <c:numCache>
                <c:formatCode>General</c:formatCode>
                <c:ptCount val="15"/>
                <c:pt idx="0">
                  <c:v>-108.857514298121</c:v>
                </c:pt>
                <c:pt idx="1">
                  <c:v>-84.863847732288804</c:v>
                </c:pt>
                <c:pt idx="2">
                  <c:v>-60.0753739570306</c:v>
                </c:pt>
                <c:pt idx="3">
                  <c:v>-35.831792162972398</c:v>
                </c:pt>
                <c:pt idx="4">
                  <c:v>-11.74204853779</c:v>
                </c:pt>
                <c:pt idx="5">
                  <c:v>12.191348978315499</c:v>
                </c:pt>
                <c:pt idx="6">
                  <c:v>36.746316456877601</c:v>
                </c:pt>
                <c:pt idx="7">
                  <c:v>62.000339968579901</c:v>
                </c:pt>
                <c:pt idx="8">
                  <c:v>87.104632580332293</c:v>
                </c:pt>
                <c:pt idx="9">
                  <c:v>113.106962796882</c:v>
                </c:pt>
                <c:pt idx="10">
                  <c:v>137.58018730398399</c:v>
                </c:pt>
                <c:pt idx="11">
                  <c:v>161.910106488591</c:v>
                </c:pt>
                <c:pt idx="12">
                  <c:v>185.63503424634001</c:v>
                </c:pt>
                <c:pt idx="13">
                  <c:v>210.437350563281</c:v>
                </c:pt>
                <c:pt idx="14">
                  <c:v>233.425428173315</c:v>
                </c:pt>
              </c:numCache>
            </c:numRef>
          </c:xVal>
          <c:yVal>
            <c:numRef>
              <c:f>'0213 tover'!$D$285:$D$299</c:f>
              <c:numCache>
                <c:formatCode>General</c:formatCode>
                <c:ptCount val="15"/>
                <c:pt idx="0">
                  <c:v>11.909742373168999</c:v>
                </c:pt>
                <c:pt idx="1">
                  <c:v>12.3713273030483</c:v>
                </c:pt>
                <c:pt idx="2">
                  <c:v>13.753357159967701</c:v>
                </c:pt>
                <c:pt idx="3">
                  <c:v>15.150341623744399</c:v>
                </c:pt>
                <c:pt idx="4">
                  <c:v>17.053339405572601</c:v>
                </c:pt>
                <c:pt idx="5">
                  <c:v>18.862146109940699</c:v>
                </c:pt>
                <c:pt idx="6">
                  <c:v>19.773296486323598</c:v>
                </c:pt>
                <c:pt idx="7">
                  <c:v>20.7135254160644</c:v>
                </c:pt>
                <c:pt idx="8">
                  <c:v>22.2253234770311</c:v>
                </c:pt>
                <c:pt idx="9">
                  <c:v>25.106636368427299</c:v>
                </c:pt>
                <c:pt idx="10">
                  <c:v>25.756770639756599</c:v>
                </c:pt>
                <c:pt idx="11">
                  <c:v>25.9368833089346</c:v>
                </c:pt>
                <c:pt idx="12">
                  <c:v>25.0307888507756</c:v>
                </c:pt>
                <c:pt idx="13">
                  <c:v>24.1130482103543</c:v>
                </c:pt>
                <c:pt idx="14">
                  <c:v>23.333089235368099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871552"/>
        <c:axId val="226877440"/>
      </c:scatterChart>
      <c:valAx>
        <c:axId val="226871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6877440"/>
        <c:crosses val="autoZero"/>
        <c:crossBetween val="midCat"/>
      </c:valAx>
      <c:valAx>
        <c:axId val="2268774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87155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cum HPA  &gt;37.5</c:v>
          </c:tx>
          <c:xVal>
            <c:numRef>
              <c:f>'0213 tover'!$L$303:$L$316</c:f>
              <c:numCache>
                <c:formatCode>General</c:formatCode>
                <c:ptCount val="14"/>
                <c:pt idx="0">
                  <c:v>-85.3243988499365</c:v>
                </c:pt>
                <c:pt idx="1">
                  <c:v>-60.131581433030298</c:v>
                </c:pt>
                <c:pt idx="2">
                  <c:v>-35.975904121612501</c:v>
                </c:pt>
                <c:pt idx="3">
                  <c:v>-11.6628120537511</c:v>
                </c:pt>
                <c:pt idx="4">
                  <c:v>12.3000016183115</c:v>
                </c:pt>
                <c:pt idx="5">
                  <c:v>36.491319976036401</c:v>
                </c:pt>
                <c:pt idx="6">
                  <c:v>62.059249724921003</c:v>
                </c:pt>
                <c:pt idx="7">
                  <c:v>86.713033899065806</c:v>
                </c:pt>
                <c:pt idx="8">
                  <c:v>113.06767213975</c:v>
                </c:pt>
                <c:pt idx="9">
                  <c:v>137.849276645998</c:v>
                </c:pt>
                <c:pt idx="10">
                  <c:v>162.19472636741</c:v>
                </c:pt>
                <c:pt idx="11">
                  <c:v>186.124429781131</c:v>
                </c:pt>
                <c:pt idx="12">
                  <c:v>210.60552214905599</c:v>
                </c:pt>
                <c:pt idx="13">
                  <c:v>232.91830059744899</c:v>
                </c:pt>
              </c:numCache>
            </c:numRef>
          </c:xVal>
          <c:yVal>
            <c:numRef>
              <c:f>'0213 tover'!$B$303:$B$316</c:f>
              <c:numCache>
                <c:formatCode>General</c:formatCode>
                <c:ptCount val="14"/>
                <c:pt idx="0">
                  <c:v>27.285825667473599</c:v>
                </c:pt>
                <c:pt idx="1">
                  <c:v>18.404629590166099</c:v>
                </c:pt>
                <c:pt idx="2">
                  <c:v>21.466769111893498</c:v>
                </c:pt>
                <c:pt idx="3">
                  <c:v>21.052824136468601</c:v>
                </c:pt>
                <c:pt idx="4">
                  <c:v>23.9860826005512</c:v>
                </c:pt>
                <c:pt idx="5">
                  <c:v>24.427494018300798</c:v>
                </c:pt>
                <c:pt idx="6">
                  <c:v>26.564796745725701</c:v>
                </c:pt>
                <c:pt idx="7">
                  <c:v>27.5938399530068</c:v>
                </c:pt>
                <c:pt idx="8">
                  <c:v>28.382369995703801</c:v>
                </c:pt>
                <c:pt idx="9">
                  <c:v>27.16479140733</c:v>
                </c:pt>
                <c:pt idx="10">
                  <c:v>27.5594064268296</c:v>
                </c:pt>
                <c:pt idx="11">
                  <c:v>26.9852403842185</c:v>
                </c:pt>
                <c:pt idx="12">
                  <c:v>28.5118335793439</c:v>
                </c:pt>
                <c:pt idx="13">
                  <c:v>21.750475112232401</c:v>
                </c:pt>
              </c:numCache>
            </c:numRef>
          </c:yVal>
          <c:smooth val="1"/>
        </c:ser>
        <c:ser>
          <c:idx val="1"/>
          <c:order val="1"/>
          <c:tx>
            <c:v>New Model</c:v>
          </c:tx>
          <c:xVal>
            <c:numRef>
              <c:f>'0213 tover'!$L$303:$L$316</c:f>
              <c:numCache>
                <c:formatCode>General</c:formatCode>
                <c:ptCount val="14"/>
                <c:pt idx="0">
                  <c:v>-85.3243988499365</c:v>
                </c:pt>
                <c:pt idx="1">
                  <c:v>-60.131581433030298</c:v>
                </c:pt>
                <c:pt idx="2">
                  <c:v>-35.975904121612501</c:v>
                </c:pt>
                <c:pt idx="3">
                  <c:v>-11.6628120537511</c:v>
                </c:pt>
                <c:pt idx="4">
                  <c:v>12.3000016183115</c:v>
                </c:pt>
                <c:pt idx="5">
                  <c:v>36.491319976036401</c:v>
                </c:pt>
                <c:pt idx="6">
                  <c:v>62.059249724921003</c:v>
                </c:pt>
                <c:pt idx="7">
                  <c:v>86.713033899065806</c:v>
                </c:pt>
                <c:pt idx="8">
                  <c:v>113.06767213975</c:v>
                </c:pt>
                <c:pt idx="9">
                  <c:v>137.849276645998</c:v>
                </c:pt>
                <c:pt idx="10">
                  <c:v>162.19472636741</c:v>
                </c:pt>
                <c:pt idx="11">
                  <c:v>186.124429781131</c:v>
                </c:pt>
                <c:pt idx="12">
                  <c:v>210.60552214905599</c:v>
                </c:pt>
                <c:pt idx="13">
                  <c:v>232.91830059744899</c:v>
                </c:pt>
              </c:numCache>
            </c:numRef>
          </c:xVal>
          <c:yVal>
            <c:numRef>
              <c:f>'0213 tover'!$AP$303:$AP$316</c:f>
              <c:numCache>
                <c:formatCode>0.0</c:formatCode>
                <c:ptCount val="14"/>
                <c:pt idx="0">
                  <c:v>16.011707551351439</c:v>
                </c:pt>
                <c:pt idx="1">
                  <c:v>17.71622699056844</c:v>
                </c:pt>
                <c:pt idx="2">
                  <c:v>20.194026994529356</c:v>
                </c:pt>
                <c:pt idx="3">
                  <c:v>20.673393759690462</c:v>
                </c:pt>
                <c:pt idx="4">
                  <c:v>21.07472308902183</c:v>
                </c:pt>
                <c:pt idx="5">
                  <c:v>20.700462244310625</c:v>
                </c:pt>
                <c:pt idx="6">
                  <c:v>20.937403357998818</c:v>
                </c:pt>
                <c:pt idx="7">
                  <c:v>21.840700498854147</c:v>
                </c:pt>
                <c:pt idx="8">
                  <c:v>23.929475393825783</c:v>
                </c:pt>
                <c:pt idx="9">
                  <c:v>24.903346907070258</c:v>
                </c:pt>
                <c:pt idx="10">
                  <c:v>24.583321793981227</c:v>
                </c:pt>
                <c:pt idx="11">
                  <c:v>23.046045750873322</c:v>
                </c:pt>
                <c:pt idx="12">
                  <c:v>22.421449394478721</c:v>
                </c:pt>
                <c:pt idx="13">
                  <c:v>22.501299715236701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'0213 tover'!$L$303:$L$316</c:f>
              <c:numCache>
                <c:formatCode>General</c:formatCode>
                <c:ptCount val="14"/>
                <c:pt idx="0">
                  <c:v>-85.3243988499365</c:v>
                </c:pt>
                <c:pt idx="1">
                  <c:v>-60.131581433030298</c:v>
                </c:pt>
                <c:pt idx="2">
                  <c:v>-35.975904121612501</c:v>
                </c:pt>
                <c:pt idx="3">
                  <c:v>-11.6628120537511</c:v>
                </c:pt>
                <c:pt idx="4">
                  <c:v>12.3000016183115</c:v>
                </c:pt>
                <c:pt idx="5">
                  <c:v>36.491319976036401</c:v>
                </c:pt>
                <c:pt idx="6">
                  <c:v>62.059249724921003</c:v>
                </c:pt>
                <c:pt idx="7">
                  <c:v>86.713033899065806</c:v>
                </c:pt>
                <c:pt idx="8">
                  <c:v>113.06767213975</c:v>
                </c:pt>
                <c:pt idx="9">
                  <c:v>137.849276645998</c:v>
                </c:pt>
                <c:pt idx="10">
                  <c:v>162.19472636741</c:v>
                </c:pt>
                <c:pt idx="11">
                  <c:v>186.124429781131</c:v>
                </c:pt>
                <c:pt idx="12">
                  <c:v>210.60552214905599</c:v>
                </c:pt>
                <c:pt idx="13">
                  <c:v>232.91830059744899</c:v>
                </c:pt>
              </c:numCache>
            </c:numRef>
          </c:xVal>
          <c:yVal>
            <c:numRef>
              <c:f>'0213 tover'!$D$303:$D$316</c:f>
              <c:numCache>
                <c:formatCode>General</c:formatCode>
                <c:ptCount val="14"/>
                <c:pt idx="0">
                  <c:v>13.1436050916792</c:v>
                </c:pt>
                <c:pt idx="1">
                  <c:v>13.9954174870331</c:v>
                </c:pt>
                <c:pt idx="2">
                  <c:v>15.585417734720201</c:v>
                </c:pt>
                <c:pt idx="3">
                  <c:v>17.4652040358242</c:v>
                </c:pt>
                <c:pt idx="4">
                  <c:v>19.382582872450001</c:v>
                </c:pt>
                <c:pt idx="5">
                  <c:v>19.937426008566</c:v>
                </c:pt>
                <c:pt idx="6">
                  <c:v>20.1535050017931</c:v>
                </c:pt>
                <c:pt idx="7">
                  <c:v>21.643931322403098</c:v>
                </c:pt>
                <c:pt idx="8">
                  <c:v>24.937846776601301</c:v>
                </c:pt>
                <c:pt idx="9">
                  <c:v>26.332482917416701</c:v>
                </c:pt>
                <c:pt idx="10">
                  <c:v>26.725278659354501</c:v>
                </c:pt>
                <c:pt idx="11">
                  <c:v>25.311643279275199</c:v>
                </c:pt>
                <c:pt idx="12">
                  <c:v>24.337422459878301</c:v>
                </c:pt>
                <c:pt idx="13">
                  <c:v>23.656315069445299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027776"/>
        <c:axId val="224029312"/>
      </c:scatterChart>
      <c:valAx>
        <c:axId val="224027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4029312"/>
        <c:crosses val="autoZero"/>
        <c:crossBetween val="midCat"/>
      </c:valAx>
      <c:valAx>
        <c:axId val="2240293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402777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TX</c:v>
          </c:tx>
          <c:xVal>
            <c:numRef>
              <c:f>'0213 tover'!$L$494:$L$508</c:f>
              <c:numCache>
                <c:formatCode>General</c:formatCode>
                <c:ptCount val="15"/>
                <c:pt idx="0">
                  <c:v>-109.472883656503</c:v>
                </c:pt>
                <c:pt idx="1">
                  <c:v>-84.945978188233497</c:v>
                </c:pt>
                <c:pt idx="2">
                  <c:v>-60.326661596355898</c:v>
                </c:pt>
                <c:pt idx="3">
                  <c:v>-36.831871979750801</c:v>
                </c:pt>
                <c:pt idx="4">
                  <c:v>-12.126256308892399</c:v>
                </c:pt>
                <c:pt idx="5">
                  <c:v>12.2570790625198</c:v>
                </c:pt>
                <c:pt idx="6">
                  <c:v>36.803182975992897</c:v>
                </c:pt>
                <c:pt idx="7">
                  <c:v>61.973927834117298</c:v>
                </c:pt>
                <c:pt idx="8">
                  <c:v>87.050426583139895</c:v>
                </c:pt>
                <c:pt idx="9">
                  <c:v>112.08140710357399</c:v>
                </c:pt>
                <c:pt idx="10">
                  <c:v>136.65469056974999</c:v>
                </c:pt>
                <c:pt idx="11">
                  <c:v>161.19269520965099</c:v>
                </c:pt>
                <c:pt idx="12">
                  <c:v>185.44889762815899</c:v>
                </c:pt>
                <c:pt idx="13">
                  <c:v>210.44325957623201</c:v>
                </c:pt>
                <c:pt idx="14">
                  <c:v>233.551924163975</c:v>
                </c:pt>
              </c:numCache>
            </c:numRef>
          </c:xVal>
          <c:yVal>
            <c:numRef>
              <c:f>'0213 tover'!$B$494:$B$508</c:f>
              <c:numCache>
                <c:formatCode>General</c:formatCode>
                <c:ptCount val="15"/>
                <c:pt idx="0">
                  <c:v>7.35120574077086</c:v>
                </c:pt>
                <c:pt idx="1">
                  <c:v>8.0320981744948501</c:v>
                </c:pt>
                <c:pt idx="2">
                  <c:v>8.67294498357127</c:v>
                </c:pt>
                <c:pt idx="3">
                  <c:v>9.9893902613719199</c:v>
                </c:pt>
                <c:pt idx="4">
                  <c:v>10.2371511239954</c:v>
                </c:pt>
                <c:pt idx="5">
                  <c:v>10.9589756417279</c:v>
                </c:pt>
                <c:pt idx="6">
                  <c:v>11.391585921809</c:v>
                </c:pt>
                <c:pt idx="7">
                  <c:v>11.9643690607884</c:v>
                </c:pt>
                <c:pt idx="8">
                  <c:v>13.865627724908499</c:v>
                </c:pt>
                <c:pt idx="9">
                  <c:v>14.6064779032868</c:v>
                </c:pt>
                <c:pt idx="10">
                  <c:v>15.3690417583339</c:v>
                </c:pt>
                <c:pt idx="11">
                  <c:v>15.9369806841681</c:v>
                </c:pt>
                <c:pt idx="12">
                  <c:v>14.756758173604499</c:v>
                </c:pt>
                <c:pt idx="13">
                  <c:v>14.649554623969401</c:v>
                </c:pt>
                <c:pt idx="14">
                  <c:v>16.8384830589846</c:v>
                </c:pt>
              </c:numCache>
            </c:numRef>
          </c:yVal>
          <c:smooth val="1"/>
        </c:ser>
        <c:ser>
          <c:idx val="1"/>
          <c:order val="1"/>
          <c:tx>
            <c:v>xTX PR NY</c:v>
          </c:tx>
          <c:xVal>
            <c:numRef>
              <c:f>'0213 tover'!$L$514:$L$531</c:f>
              <c:numCache>
                <c:formatCode>General</c:formatCode>
                <c:ptCount val="18"/>
                <c:pt idx="0">
                  <c:v>-157.55913297527499</c:v>
                </c:pt>
                <c:pt idx="1">
                  <c:v>-134.96569738763799</c:v>
                </c:pt>
                <c:pt idx="2">
                  <c:v>-110.139141718936</c:v>
                </c:pt>
                <c:pt idx="3">
                  <c:v>-85.582105308208298</c:v>
                </c:pt>
                <c:pt idx="4">
                  <c:v>-60.873283752264399</c:v>
                </c:pt>
                <c:pt idx="5">
                  <c:v>-36.831073286034901</c:v>
                </c:pt>
                <c:pt idx="6">
                  <c:v>-12.217941475094699</c:v>
                </c:pt>
                <c:pt idx="7">
                  <c:v>12.2023930711983</c:v>
                </c:pt>
                <c:pt idx="8">
                  <c:v>36.890621107891299</c:v>
                </c:pt>
                <c:pt idx="9">
                  <c:v>61.870051846235199</c:v>
                </c:pt>
                <c:pt idx="10">
                  <c:v>86.607636306874795</c:v>
                </c:pt>
                <c:pt idx="11">
                  <c:v>111.90027377646101</c:v>
                </c:pt>
                <c:pt idx="12">
                  <c:v>136.658543986143</c:v>
                </c:pt>
                <c:pt idx="13">
                  <c:v>161.133114803388</c:v>
                </c:pt>
                <c:pt idx="14">
                  <c:v>185.24751925599699</c:v>
                </c:pt>
                <c:pt idx="15">
                  <c:v>210.199045934265</c:v>
                </c:pt>
                <c:pt idx="16">
                  <c:v>233.671018587839</c:v>
                </c:pt>
                <c:pt idx="17">
                  <c:v>269.63926446932101</c:v>
                </c:pt>
              </c:numCache>
            </c:numRef>
          </c:xVal>
          <c:yVal>
            <c:numRef>
              <c:f>'0213 tover'!$B$514:$B$531</c:f>
              <c:numCache>
                <c:formatCode>General</c:formatCode>
                <c:ptCount val="18"/>
                <c:pt idx="0">
                  <c:v>11.4600362149459</c:v>
                </c:pt>
                <c:pt idx="1">
                  <c:v>12.6068969377627</c:v>
                </c:pt>
                <c:pt idx="2">
                  <c:v>10.175202865368099</c:v>
                </c:pt>
                <c:pt idx="3">
                  <c:v>11.5245545936717</c:v>
                </c:pt>
                <c:pt idx="4">
                  <c:v>12.7291585839288</c:v>
                </c:pt>
                <c:pt idx="5">
                  <c:v>14.6237880371646</c:v>
                </c:pt>
                <c:pt idx="6">
                  <c:v>16.311126578249901</c:v>
                </c:pt>
                <c:pt idx="7">
                  <c:v>18.8585197975707</c:v>
                </c:pt>
                <c:pt idx="8">
                  <c:v>20.900871888072398</c:v>
                </c:pt>
                <c:pt idx="9">
                  <c:v>21.920937699378999</c:v>
                </c:pt>
                <c:pt idx="10">
                  <c:v>22.619911527376601</c:v>
                </c:pt>
                <c:pt idx="11">
                  <c:v>22.558397922164598</c:v>
                </c:pt>
                <c:pt idx="12">
                  <c:v>24.011720023100899</c:v>
                </c:pt>
                <c:pt idx="13">
                  <c:v>23.522883607943701</c:v>
                </c:pt>
                <c:pt idx="14">
                  <c:v>24.424466142348798</c:v>
                </c:pt>
                <c:pt idx="15">
                  <c:v>22.767128190851299</c:v>
                </c:pt>
                <c:pt idx="16">
                  <c:v>21.9644156747352</c:v>
                </c:pt>
                <c:pt idx="17">
                  <c:v>22.027600863514099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046080"/>
        <c:axId val="224060160"/>
      </c:scatterChart>
      <c:valAx>
        <c:axId val="224046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4060160"/>
        <c:crosses val="autoZero"/>
        <c:crossBetween val="midCat"/>
      </c:valAx>
      <c:valAx>
        <c:axId val="224060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404608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12-24</c:v>
          </c:tx>
          <c:xVal>
            <c:numRef>
              <c:f>'0214 cashout ramp'!$L$191:$L$207</c:f>
              <c:numCache>
                <c:formatCode>General</c:formatCode>
                <c:ptCount val="17"/>
                <c:pt idx="0">
                  <c:v>-184.65423113416799</c:v>
                </c:pt>
                <c:pt idx="1">
                  <c:v>-157.86936703750999</c:v>
                </c:pt>
                <c:pt idx="2">
                  <c:v>-135.878805392819</c:v>
                </c:pt>
                <c:pt idx="3">
                  <c:v>-110.005906724357</c:v>
                </c:pt>
                <c:pt idx="4">
                  <c:v>-86.672264606175901</c:v>
                </c:pt>
                <c:pt idx="5">
                  <c:v>-61.590680266510802</c:v>
                </c:pt>
                <c:pt idx="6">
                  <c:v>-37.835179070296398</c:v>
                </c:pt>
                <c:pt idx="7">
                  <c:v>-12.4826198747755</c:v>
                </c:pt>
                <c:pt idx="8">
                  <c:v>11.666529771394901</c:v>
                </c:pt>
                <c:pt idx="9">
                  <c:v>36.297142761164501</c:v>
                </c:pt>
                <c:pt idx="10">
                  <c:v>60.8697117603813</c:v>
                </c:pt>
                <c:pt idx="11">
                  <c:v>85.176638444076303</c:v>
                </c:pt>
                <c:pt idx="12">
                  <c:v>110.10481879738801</c:v>
                </c:pt>
                <c:pt idx="13">
                  <c:v>134.089750483247</c:v>
                </c:pt>
                <c:pt idx="14">
                  <c:v>159.51931675282401</c:v>
                </c:pt>
                <c:pt idx="15">
                  <c:v>183.690148439403</c:v>
                </c:pt>
                <c:pt idx="16">
                  <c:v>209.27290755502699</c:v>
                </c:pt>
              </c:numCache>
            </c:numRef>
          </c:xVal>
          <c:yVal>
            <c:numRef>
              <c:f>'0214 cashout ramp'!$B$191:$B$207</c:f>
              <c:numCache>
                <c:formatCode>General</c:formatCode>
                <c:ptCount val="17"/>
                <c:pt idx="0">
                  <c:v>4.9924924856313497</c:v>
                </c:pt>
                <c:pt idx="1">
                  <c:v>5.4776086037897196</c:v>
                </c:pt>
                <c:pt idx="2">
                  <c:v>6.7625648054169298</c:v>
                </c:pt>
                <c:pt idx="3">
                  <c:v>7.9603929480415596</c:v>
                </c:pt>
                <c:pt idx="4">
                  <c:v>7.9617520338275298</c:v>
                </c:pt>
                <c:pt idx="5">
                  <c:v>8.3147901157505792</c:v>
                </c:pt>
                <c:pt idx="6">
                  <c:v>8.9120253422717202</c:v>
                </c:pt>
                <c:pt idx="7">
                  <c:v>9.9173266724126794</c:v>
                </c:pt>
                <c:pt idx="8">
                  <c:v>11.7315793904126</c:v>
                </c:pt>
                <c:pt idx="9">
                  <c:v>14.7040206633355</c:v>
                </c:pt>
                <c:pt idx="10">
                  <c:v>17.732847881144401</c:v>
                </c:pt>
                <c:pt idx="11">
                  <c:v>19.591550784048199</c:v>
                </c:pt>
                <c:pt idx="12">
                  <c:v>20.9223405093908</c:v>
                </c:pt>
                <c:pt idx="13">
                  <c:v>22.152680648833599</c:v>
                </c:pt>
                <c:pt idx="14">
                  <c:v>21.712648210251398</c:v>
                </c:pt>
                <c:pt idx="15">
                  <c:v>21.9566499705141</c:v>
                </c:pt>
                <c:pt idx="16">
                  <c:v>23.911459163419401</c:v>
                </c:pt>
              </c:numCache>
            </c:numRef>
          </c:yVal>
          <c:smooth val="1"/>
        </c:ser>
        <c:ser>
          <c:idx val="1"/>
          <c:order val="1"/>
          <c:tx>
            <c:v>Old Model</c:v>
          </c:tx>
          <c:xVal>
            <c:numRef>
              <c:f>'0214 cashout ramp'!$L$191:$L$207</c:f>
              <c:numCache>
                <c:formatCode>General</c:formatCode>
                <c:ptCount val="17"/>
                <c:pt idx="0">
                  <c:v>-184.65423113416799</c:v>
                </c:pt>
                <c:pt idx="1">
                  <c:v>-157.86936703750999</c:v>
                </c:pt>
                <c:pt idx="2">
                  <c:v>-135.878805392819</c:v>
                </c:pt>
                <c:pt idx="3">
                  <c:v>-110.005906724357</c:v>
                </c:pt>
                <c:pt idx="4">
                  <c:v>-86.672264606175901</c:v>
                </c:pt>
                <c:pt idx="5">
                  <c:v>-61.590680266510802</c:v>
                </c:pt>
                <c:pt idx="6">
                  <c:v>-37.835179070296398</c:v>
                </c:pt>
                <c:pt idx="7">
                  <c:v>-12.4826198747755</c:v>
                </c:pt>
                <c:pt idx="8">
                  <c:v>11.666529771394901</c:v>
                </c:pt>
                <c:pt idx="9">
                  <c:v>36.297142761164501</c:v>
                </c:pt>
                <c:pt idx="10">
                  <c:v>60.8697117603813</c:v>
                </c:pt>
                <c:pt idx="11">
                  <c:v>85.176638444076303</c:v>
                </c:pt>
                <c:pt idx="12">
                  <c:v>110.10481879738801</c:v>
                </c:pt>
                <c:pt idx="13">
                  <c:v>134.089750483247</c:v>
                </c:pt>
                <c:pt idx="14">
                  <c:v>159.51931675282401</c:v>
                </c:pt>
                <c:pt idx="15">
                  <c:v>183.690148439403</c:v>
                </c:pt>
                <c:pt idx="16">
                  <c:v>209.27290755502699</c:v>
                </c:pt>
              </c:numCache>
            </c:numRef>
          </c:xVal>
          <c:yVal>
            <c:numRef>
              <c:f>'0214 cashout ramp'!$D$191:$D$207</c:f>
              <c:numCache>
                <c:formatCode>General</c:formatCode>
                <c:ptCount val="17"/>
                <c:pt idx="0">
                  <c:v>3.8287344165087198</c:v>
                </c:pt>
                <c:pt idx="1">
                  <c:v>5.1685175234915004</c:v>
                </c:pt>
                <c:pt idx="2">
                  <c:v>5.30377717275507</c:v>
                </c:pt>
                <c:pt idx="3">
                  <c:v>6.8851223661696803</c:v>
                </c:pt>
                <c:pt idx="4">
                  <c:v>7.8218827104186301</c:v>
                </c:pt>
                <c:pt idx="5">
                  <c:v>8.2704984687844192</c:v>
                </c:pt>
                <c:pt idx="6">
                  <c:v>8.1545778510141993</c:v>
                </c:pt>
                <c:pt idx="7">
                  <c:v>8.6533097974626401</c:v>
                </c:pt>
                <c:pt idx="8">
                  <c:v>10.8552477554821</c:v>
                </c:pt>
                <c:pt idx="9">
                  <c:v>13.708257055712901</c:v>
                </c:pt>
                <c:pt idx="10">
                  <c:v>16.423092961483999</c:v>
                </c:pt>
                <c:pt idx="11">
                  <c:v>18.429655679866102</c:v>
                </c:pt>
                <c:pt idx="12">
                  <c:v>20.180443559401301</c:v>
                </c:pt>
                <c:pt idx="13">
                  <c:v>21.219174896681402</c:v>
                </c:pt>
                <c:pt idx="14">
                  <c:v>20.716904731625501</c:v>
                </c:pt>
                <c:pt idx="15">
                  <c:v>18.5177951788109</c:v>
                </c:pt>
                <c:pt idx="16">
                  <c:v>17.261460279521501</c:v>
                </c:pt>
              </c:numCache>
            </c:numRef>
          </c:yVal>
          <c:smooth val="1"/>
        </c:ser>
        <c:ser>
          <c:idx val="2"/>
          <c:order val="2"/>
          <c:tx>
            <c:v>New model</c:v>
          </c:tx>
          <c:xVal>
            <c:numRef>
              <c:f>'0214 cashout ramp'!$L$191:$L$207</c:f>
              <c:numCache>
                <c:formatCode>General</c:formatCode>
                <c:ptCount val="17"/>
                <c:pt idx="0">
                  <c:v>-184.65423113416799</c:v>
                </c:pt>
                <c:pt idx="1">
                  <c:v>-157.86936703750999</c:v>
                </c:pt>
                <c:pt idx="2">
                  <c:v>-135.878805392819</c:v>
                </c:pt>
                <c:pt idx="3">
                  <c:v>-110.005906724357</c:v>
                </c:pt>
                <c:pt idx="4">
                  <c:v>-86.672264606175901</c:v>
                </c:pt>
                <c:pt idx="5">
                  <c:v>-61.590680266510802</c:v>
                </c:pt>
                <c:pt idx="6">
                  <c:v>-37.835179070296398</c:v>
                </c:pt>
                <c:pt idx="7">
                  <c:v>-12.4826198747755</c:v>
                </c:pt>
                <c:pt idx="8">
                  <c:v>11.666529771394901</c:v>
                </c:pt>
                <c:pt idx="9">
                  <c:v>36.297142761164501</c:v>
                </c:pt>
                <c:pt idx="10">
                  <c:v>60.8697117603813</c:v>
                </c:pt>
                <c:pt idx="11">
                  <c:v>85.176638444076303</c:v>
                </c:pt>
                <c:pt idx="12">
                  <c:v>110.10481879738801</c:v>
                </c:pt>
                <c:pt idx="13">
                  <c:v>134.089750483247</c:v>
                </c:pt>
                <c:pt idx="14">
                  <c:v>159.51931675282401</c:v>
                </c:pt>
                <c:pt idx="15">
                  <c:v>183.690148439403</c:v>
                </c:pt>
                <c:pt idx="16">
                  <c:v>209.27290755502699</c:v>
                </c:pt>
              </c:numCache>
            </c:numRef>
          </c:xVal>
          <c:yVal>
            <c:numRef>
              <c:f>'0214 cashout ramp'!$AP$191:$AP$207</c:f>
              <c:numCache>
                <c:formatCode>0.0</c:formatCode>
                <c:ptCount val="17"/>
                <c:pt idx="0">
                  <c:v>4.2954730297312675</c:v>
                </c:pt>
                <c:pt idx="1">
                  <c:v>5.9538927127112391</c:v>
                </c:pt>
                <c:pt idx="2">
                  <c:v>6.4105464279938573</c:v>
                </c:pt>
                <c:pt idx="3">
                  <c:v>7.955421538846597</c:v>
                </c:pt>
                <c:pt idx="4">
                  <c:v>8.1320287078148858</c:v>
                </c:pt>
                <c:pt idx="5">
                  <c:v>8.4055821844929763</c:v>
                </c:pt>
                <c:pt idx="6">
                  <c:v>8.2975981670651464</c:v>
                </c:pt>
                <c:pt idx="7">
                  <c:v>8.5854498639805872</c:v>
                </c:pt>
                <c:pt idx="8">
                  <c:v>10.354272862342873</c:v>
                </c:pt>
                <c:pt idx="9">
                  <c:v>12.684032937400524</c:v>
                </c:pt>
                <c:pt idx="10">
                  <c:v>14.598618253354712</c:v>
                </c:pt>
                <c:pt idx="11">
                  <c:v>15.391782394253173</c:v>
                </c:pt>
                <c:pt idx="12">
                  <c:v>16.277379303615703</c:v>
                </c:pt>
                <c:pt idx="13">
                  <c:v>17.156826642871938</c:v>
                </c:pt>
                <c:pt idx="14">
                  <c:v>16.965172143815256</c:v>
                </c:pt>
                <c:pt idx="15">
                  <c:v>15.507647699336257</c:v>
                </c:pt>
                <c:pt idx="16">
                  <c:v>14.180162336632707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7487488"/>
        <c:axId val="247505664"/>
      </c:scatterChart>
      <c:valAx>
        <c:axId val="247487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47505664"/>
        <c:crosses val="autoZero"/>
        <c:crossBetween val="midCat"/>
      </c:valAx>
      <c:valAx>
        <c:axId val="2475056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7487488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24-42</c:v>
          </c:tx>
          <c:xVal>
            <c:numRef>
              <c:f>'0214 cashout ramp'!$L$212:$L$230</c:f>
              <c:numCache>
                <c:formatCode>General</c:formatCode>
                <c:ptCount val="19"/>
                <c:pt idx="0">
                  <c:v>-186.51364209469</c:v>
                </c:pt>
                <c:pt idx="1">
                  <c:v>-158.48565854978699</c:v>
                </c:pt>
                <c:pt idx="2">
                  <c:v>-137.41023995208499</c:v>
                </c:pt>
                <c:pt idx="3">
                  <c:v>-111.705061334856</c:v>
                </c:pt>
                <c:pt idx="4">
                  <c:v>-86.789436663029093</c:v>
                </c:pt>
                <c:pt idx="5">
                  <c:v>-61.534278476039603</c:v>
                </c:pt>
                <c:pt idx="6">
                  <c:v>-37.2465163876387</c:v>
                </c:pt>
                <c:pt idx="7">
                  <c:v>-12.3708960203722</c:v>
                </c:pt>
                <c:pt idx="8">
                  <c:v>12.0709372527476</c:v>
                </c:pt>
                <c:pt idx="9">
                  <c:v>36.890555498176198</c:v>
                </c:pt>
                <c:pt idx="10">
                  <c:v>61.688094147111997</c:v>
                </c:pt>
                <c:pt idx="11">
                  <c:v>86.533319304155995</c:v>
                </c:pt>
                <c:pt idx="12">
                  <c:v>111.369347261306</c:v>
                </c:pt>
                <c:pt idx="13">
                  <c:v>136.37524411331</c:v>
                </c:pt>
                <c:pt idx="14">
                  <c:v>160.766105336306</c:v>
                </c:pt>
                <c:pt idx="15">
                  <c:v>185.201330665352</c:v>
                </c:pt>
                <c:pt idx="16">
                  <c:v>210.039404066234</c:v>
                </c:pt>
                <c:pt idx="17">
                  <c:v>234.132450358873</c:v>
                </c:pt>
                <c:pt idx="18">
                  <c:v>269.978671889537</c:v>
                </c:pt>
              </c:numCache>
            </c:numRef>
          </c:xVal>
          <c:yVal>
            <c:numRef>
              <c:f>'0214 cashout ramp'!$B$212:$B$230</c:f>
              <c:numCache>
                <c:formatCode>General</c:formatCode>
                <c:ptCount val="19"/>
                <c:pt idx="0">
                  <c:v>4.6580846465479304</c:v>
                </c:pt>
                <c:pt idx="1">
                  <c:v>5.3217503097723498</c:v>
                </c:pt>
                <c:pt idx="2">
                  <c:v>7.1217512237737397</c:v>
                </c:pt>
                <c:pt idx="3">
                  <c:v>7.7079506294982796</c:v>
                </c:pt>
                <c:pt idx="4">
                  <c:v>8.6850169119281002</c:v>
                </c:pt>
                <c:pt idx="5">
                  <c:v>10.1450992251982</c:v>
                </c:pt>
                <c:pt idx="6">
                  <c:v>12.037184864776499</c:v>
                </c:pt>
                <c:pt idx="7">
                  <c:v>13.547147084223299</c:v>
                </c:pt>
                <c:pt idx="8">
                  <c:v>15.4568452016481</c:v>
                </c:pt>
                <c:pt idx="9">
                  <c:v>17.4538582147105</c:v>
                </c:pt>
                <c:pt idx="10">
                  <c:v>18.575586866989099</c:v>
                </c:pt>
                <c:pt idx="11">
                  <c:v>19.371057590154201</c:v>
                </c:pt>
                <c:pt idx="12">
                  <c:v>19.7170555170465</c:v>
                </c:pt>
                <c:pt idx="13">
                  <c:v>21.619783539351701</c:v>
                </c:pt>
                <c:pt idx="14">
                  <c:v>21.599832120186001</c:v>
                </c:pt>
                <c:pt idx="15">
                  <c:v>22.935641735544401</c:v>
                </c:pt>
                <c:pt idx="16">
                  <c:v>21.2507516752854</c:v>
                </c:pt>
                <c:pt idx="17">
                  <c:v>20.678927471509201</c:v>
                </c:pt>
                <c:pt idx="18">
                  <c:v>19.330704243793001</c:v>
                </c:pt>
              </c:numCache>
            </c:numRef>
          </c:yVal>
          <c:smooth val="1"/>
        </c:ser>
        <c:ser>
          <c:idx val="1"/>
          <c:order val="1"/>
          <c:tx>
            <c:v>Old Model</c:v>
          </c:tx>
          <c:xVal>
            <c:numRef>
              <c:f>'0214 cashout ramp'!$L$212:$L$230</c:f>
              <c:numCache>
                <c:formatCode>General</c:formatCode>
                <c:ptCount val="19"/>
                <c:pt idx="0">
                  <c:v>-186.51364209469</c:v>
                </c:pt>
                <c:pt idx="1">
                  <c:v>-158.48565854978699</c:v>
                </c:pt>
                <c:pt idx="2">
                  <c:v>-137.41023995208499</c:v>
                </c:pt>
                <c:pt idx="3">
                  <c:v>-111.705061334856</c:v>
                </c:pt>
                <c:pt idx="4">
                  <c:v>-86.789436663029093</c:v>
                </c:pt>
                <c:pt idx="5">
                  <c:v>-61.534278476039603</c:v>
                </c:pt>
                <c:pt idx="6">
                  <c:v>-37.2465163876387</c:v>
                </c:pt>
                <c:pt idx="7">
                  <c:v>-12.3708960203722</c:v>
                </c:pt>
                <c:pt idx="8">
                  <c:v>12.0709372527476</c:v>
                </c:pt>
                <c:pt idx="9">
                  <c:v>36.890555498176198</c:v>
                </c:pt>
                <c:pt idx="10">
                  <c:v>61.688094147111997</c:v>
                </c:pt>
                <c:pt idx="11">
                  <c:v>86.533319304155995</c:v>
                </c:pt>
                <c:pt idx="12">
                  <c:v>111.369347261306</c:v>
                </c:pt>
                <c:pt idx="13">
                  <c:v>136.37524411331</c:v>
                </c:pt>
                <c:pt idx="14">
                  <c:v>160.766105336306</c:v>
                </c:pt>
                <c:pt idx="15">
                  <c:v>185.201330665352</c:v>
                </c:pt>
                <c:pt idx="16">
                  <c:v>210.039404066234</c:v>
                </c:pt>
                <c:pt idx="17">
                  <c:v>234.132450358873</c:v>
                </c:pt>
                <c:pt idx="18">
                  <c:v>269.978671889537</c:v>
                </c:pt>
              </c:numCache>
            </c:numRef>
          </c:xVal>
          <c:yVal>
            <c:numRef>
              <c:f>'0214 cashout ramp'!$D$212:$D$230</c:f>
              <c:numCache>
                <c:formatCode>General</c:formatCode>
                <c:ptCount val="19"/>
                <c:pt idx="0">
                  <c:v>4.8144945749882497</c:v>
                </c:pt>
                <c:pt idx="1">
                  <c:v>5.3343019948715096</c:v>
                </c:pt>
                <c:pt idx="2">
                  <c:v>5.5307641135010002</c:v>
                </c:pt>
                <c:pt idx="3">
                  <c:v>6.8658501649556802</c:v>
                </c:pt>
                <c:pt idx="4">
                  <c:v>8.5795370110448204</c:v>
                </c:pt>
                <c:pt idx="5">
                  <c:v>10.1585952204995</c:v>
                </c:pt>
                <c:pt idx="6">
                  <c:v>11.831335725208699</c:v>
                </c:pt>
                <c:pt idx="7">
                  <c:v>13.470338823972099</c:v>
                </c:pt>
                <c:pt idx="8">
                  <c:v>15.1733111324268</c:v>
                </c:pt>
                <c:pt idx="9">
                  <c:v>17.4646760411778</c:v>
                </c:pt>
                <c:pt idx="10">
                  <c:v>18.669967707600801</c:v>
                </c:pt>
                <c:pt idx="11">
                  <c:v>18.8946878893445</c:v>
                </c:pt>
                <c:pt idx="12">
                  <c:v>19.518039393784299</c:v>
                </c:pt>
                <c:pt idx="13">
                  <c:v>21.065068840614099</c:v>
                </c:pt>
                <c:pt idx="14">
                  <c:v>21.565021233587402</c:v>
                </c:pt>
                <c:pt idx="15">
                  <c:v>21.533723978580799</c:v>
                </c:pt>
                <c:pt idx="16">
                  <c:v>20.536102802138402</c:v>
                </c:pt>
                <c:pt idx="17">
                  <c:v>19.5071594114977</c:v>
                </c:pt>
                <c:pt idx="18">
                  <c:v>19.292376294098201</c:v>
                </c:pt>
              </c:numCache>
            </c:numRef>
          </c:yVal>
          <c:smooth val="1"/>
        </c:ser>
        <c:ser>
          <c:idx val="2"/>
          <c:order val="2"/>
          <c:tx>
            <c:v>New model</c:v>
          </c:tx>
          <c:xVal>
            <c:numRef>
              <c:f>'0214 cashout ramp'!$L$212:$L$230</c:f>
              <c:numCache>
                <c:formatCode>General</c:formatCode>
                <c:ptCount val="19"/>
                <c:pt idx="0">
                  <c:v>-186.51364209469</c:v>
                </c:pt>
                <c:pt idx="1">
                  <c:v>-158.48565854978699</c:v>
                </c:pt>
                <c:pt idx="2">
                  <c:v>-137.41023995208499</c:v>
                </c:pt>
                <c:pt idx="3">
                  <c:v>-111.705061334856</c:v>
                </c:pt>
                <c:pt idx="4">
                  <c:v>-86.789436663029093</c:v>
                </c:pt>
                <c:pt idx="5">
                  <c:v>-61.534278476039603</c:v>
                </c:pt>
                <c:pt idx="6">
                  <c:v>-37.2465163876387</c:v>
                </c:pt>
                <c:pt idx="7">
                  <c:v>-12.3708960203722</c:v>
                </c:pt>
                <c:pt idx="8">
                  <c:v>12.0709372527476</c:v>
                </c:pt>
                <c:pt idx="9">
                  <c:v>36.890555498176198</c:v>
                </c:pt>
                <c:pt idx="10">
                  <c:v>61.688094147111997</c:v>
                </c:pt>
                <c:pt idx="11">
                  <c:v>86.533319304155995</c:v>
                </c:pt>
                <c:pt idx="12">
                  <c:v>111.369347261306</c:v>
                </c:pt>
                <c:pt idx="13">
                  <c:v>136.37524411331</c:v>
                </c:pt>
                <c:pt idx="14">
                  <c:v>160.766105336306</c:v>
                </c:pt>
                <c:pt idx="15">
                  <c:v>185.201330665352</c:v>
                </c:pt>
                <c:pt idx="16">
                  <c:v>210.039404066234</c:v>
                </c:pt>
                <c:pt idx="17">
                  <c:v>234.132450358873</c:v>
                </c:pt>
                <c:pt idx="18">
                  <c:v>269.978671889537</c:v>
                </c:pt>
              </c:numCache>
            </c:numRef>
          </c:xVal>
          <c:yVal>
            <c:numRef>
              <c:f>'0214 cashout ramp'!$AP$212:$AP$230</c:f>
              <c:numCache>
                <c:formatCode>0.0</c:formatCode>
                <c:ptCount val="19"/>
                <c:pt idx="0">
                  <c:v>4.9566135723757787</c:v>
                </c:pt>
                <c:pt idx="1">
                  <c:v>5.5753304345651733</c:v>
                </c:pt>
                <c:pt idx="2">
                  <c:v>6.2311749640431628</c:v>
                </c:pt>
                <c:pt idx="3">
                  <c:v>7.5612084158606425</c:v>
                </c:pt>
                <c:pt idx="4">
                  <c:v>8.8095375479492191</c:v>
                </c:pt>
                <c:pt idx="5">
                  <c:v>10.36317091968324</c:v>
                </c:pt>
                <c:pt idx="6">
                  <c:v>11.958500103334735</c:v>
                </c:pt>
                <c:pt idx="7">
                  <c:v>12.868656637232167</c:v>
                </c:pt>
                <c:pt idx="8">
                  <c:v>13.623351832031593</c:v>
                </c:pt>
                <c:pt idx="9">
                  <c:v>14.858831251395344</c:v>
                </c:pt>
                <c:pt idx="10">
                  <c:v>15.693170146614687</c:v>
                </c:pt>
                <c:pt idx="11">
                  <c:v>15.586841615734858</c:v>
                </c:pt>
                <c:pt idx="12">
                  <c:v>16.427359954936861</c:v>
                </c:pt>
                <c:pt idx="13">
                  <c:v>18.07583683692512</c:v>
                </c:pt>
                <c:pt idx="14">
                  <c:v>18.179730497669354</c:v>
                </c:pt>
                <c:pt idx="15">
                  <c:v>17.544958955694455</c:v>
                </c:pt>
                <c:pt idx="16">
                  <c:v>16.823238475794156</c:v>
                </c:pt>
                <c:pt idx="17">
                  <c:v>16.269735496698022</c:v>
                </c:pt>
                <c:pt idx="18">
                  <c:v>14.852303297968906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7527296"/>
        <c:axId val="247528832"/>
      </c:scatterChart>
      <c:valAx>
        <c:axId val="247527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47528832"/>
        <c:crosses val="autoZero"/>
        <c:crossBetween val="midCat"/>
      </c:valAx>
      <c:valAx>
        <c:axId val="247528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752729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42-60</c:v>
          </c:tx>
          <c:xVal>
            <c:numRef>
              <c:f>'0214 cashout ramp'!$L$234:$L$250</c:f>
              <c:numCache>
                <c:formatCode>General</c:formatCode>
                <c:ptCount val="17"/>
                <c:pt idx="0">
                  <c:v>-135.29048003591399</c:v>
                </c:pt>
                <c:pt idx="1">
                  <c:v>-111.191921151965</c:v>
                </c:pt>
                <c:pt idx="2">
                  <c:v>-86.352275896779702</c:v>
                </c:pt>
                <c:pt idx="3">
                  <c:v>-61.723539111305797</c:v>
                </c:pt>
                <c:pt idx="4">
                  <c:v>-36.883399803783597</c:v>
                </c:pt>
                <c:pt idx="5">
                  <c:v>-11.1925576906219</c:v>
                </c:pt>
                <c:pt idx="6">
                  <c:v>13.5698076461775</c:v>
                </c:pt>
                <c:pt idx="7">
                  <c:v>38.577615640904803</c:v>
                </c:pt>
                <c:pt idx="8">
                  <c:v>62.8800615386183</c:v>
                </c:pt>
                <c:pt idx="9">
                  <c:v>86.8651911766636</c:v>
                </c:pt>
                <c:pt idx="10">
                  <c:v>111.453422794685</c:v>
                </c:pt>
                <c:pt idx="11">
                  <c:v>135.99330692681099</c:v>
                </c:pt>
                <c:pt idx="12">
                  <c:v>161.562518657308</c:v>
                </c:pt>
                <c:pt idx="13">
                  <c:v>185.49016394176499</c:v>
                </c:pt>
                <c:pt idx="14">
                  <c:v>210.80697536672599</c:v>
                </c:pt>
                <c:pt idx="15">
                  <c:v>233.99435635861499</c:v>
                </c:pt>
                <c:pt idx="16">
                  <c:v>281.04856152799999</c:v>
                </c:pt>
              </c:numCache>
            </c:numRef>
          </c:xVal>
          <c:yVal>
            <c:numRef>
              <c:f>'0214 cashout ramp'!$B$234:$B$250</c:f>
              <c:numCache>
                <c:formatCode>General</c:formatCode>
                <c:ptCount val="17"/>
                <c:pt idx="0">
                  <c:v>6.1431286684502</c:v>
                </c:pt>
                <c:pt idx="1">
                  <c:v>8.0101505183096702</c:v>
                </c:pt>
                <c:pt idx="2">
                  <c:v>8.4728880816657703</c:v>
                </c:pt>
                <c:pt idx="3">
                  <c:v>9.7664789442483908</c:v>
                </c:pt>
                <c:pt idx="4">
                  <c:v>11.1818919417515</c:v>
                </c:pt>
                <c:pt idx="5">
                  <c:v>11.237118141662799</c:v>
                </c:pt>
                <c:pt idx="6">
                  <c:v>11.8916731153661</c:v>
                </c:pt>
                <c:pt idx="7">
                  <c:v>13.1963609061486</c:v>
                </c:pt>
                <c:pt idx="8">
                  <c:v>15.5065790666201</c:v>
                </c:pt>
                <c:pt idx="9">
                  <c:v>16.566549539000398</c:v>
                </c:pt>
                <c:pt idx="10">
                  <c:v>18.181541073145901</c:v>
                </c:pt>
                <c:pt idx="11">
                  <c:v>18.816159158551301</c:v>
                </c:pt>
                <c:pt idx="12">
                  <c:v>19.917040942182801</c:v>
                </c:pt>
                <c:pt idx="13">
                  <c:v>20.825273060165198</c:v>
                </c:pt>
                <c:pt idx="14">
                  <c:v>20.7263482709828</c:v>
                </c:pt>
                <c:pt idx="15">
                  <c:v>20.294656856634699</c:v>
                </c:pt>
                <c:pt idx="16">
                  <c:v>20.624642812177999</c:v>
                </c:pt>
              </c:numCache>
            </c:numRef>
          </c:yVal>
          <c:smooth val="1"/>
        </c:ser>
        <c:ser>
          <c:idx val="1"/>
          <c:order val="1"/>
          <c:tx>
            <c:v>Old Model</c:v>
          </c:tx>
          <c:xVal>
            <c:numRef>
              <c:f>'0214 cashout ramp'!$L$234:$L$250</c:f>
              <c:numCache>
                <c:formatCode>General</c:formatCode>
                <c:ptCount val="17"/>
                <c:pt idx="0">
                  <c:v>-135.29048003591399</c:v>
                </c:pt>
                <c:pt idx="1">
                  <c:v>-111.191921151965</c:v>
                </c:pt>
                <c:pt idx="2">
                  <c:v>-86.352275896779702</c:v>
                </c:pt>
                <c:pt idx="3">
                  <c:v>-61.723539111305797</c:v>
                </c:pt>
                <c:pt idx="4">
                  <c:v>-36.883399803783597</c:v>
                </c:pt>
                <c:pt idx="5">
                  <c:v>-11.1925576906219</c:v>
                </c:pt>
                <c:pt idx="6">
                  <c:v>13.5698076461775</c:v>
                </c:pt>
                <c:pt idx="7">
                  <c:v>38.577615640904803</c:v>
                </c:pt>
                <c:pt idx="8">
                  <c:v>62.8800615386183</c:v>
                </c:pt>
                <c:pt idx="9">
                  <c:v>86.8651911766636</c:v>
                </c:pt>
                <c:pt idx="10">
                  <c:v>111.453422794685</c:v>
                </c:pt>
                <c:pt idx="11">
                  <c:v>135.99330692681099</c:v>
                </c:pt>
                <c:pt idx="12">
                  <c:v>161.562518657308</c:v>
                </c:pt>
                <c:pt idx="13">
                  <c:v>185.49016394176499</c:v>
                </c:pt>
                <c:pt idx="14">
                  <c:v>210.80697536672599</c:v>
                </c:pt>
                <c:pt idx="15">
                  <c:v>233.99435635861499</c:v>
                </c:pt>
                <c:pt idx="16">
                  <c:v>281.04856152799999</c:v>
                </c:pt>
              </c:numCache>
            </c:numRef>
          </c:xVal>
          <c:yVal>
            <c:numRef>
              <c:f>'0214 cashout ramp'!$D$234:$D$250</c:f>
              <c:numCache>
                <c:formatCode>General</c:formatCode>
                <c:ptCount val="17"/>
                <c:pt idx="0">
                  <c:v>5.9335598282881898</c:v>
                </c:pt>
                <c:pt idx="1">
                  <c:v>6.4691223100943303</c:v>
                </c:pt>
                <c:pt idx="2">
                  <c:v>7.7717552060735597</c:v>
                </c:pt>
                <c:pt idx="3">
                  <c:v>9.3478772385571194</c:v>
                </c:pt>
                <c:pt idx="4">
                  <c:v>10.6517785243432</c:v>
                </c:pt>
                <c:pt idx="5">
                  <c:v>11.3728272078913</c:v>
                </c:pt>
                <c:pt idx="6">
                  <c:v>12.8071745787867</c:v>
                </c:pt>
                <c:pt idx="7">
                  <c:v>14.8308290168545</c:v>
                </c:pt>
                <c:pt idx="8">
                  <c:v>16.668292508223399</c:v>
                </c:pt>
                <c:pt idx="9">
                  <c:v>17.522038217713501</c:v>
                </c:pt>
                <c:pt idx="10">
                  <c:v>19.204367444577102</c:v>
                </c:pt>
                <c:pt idx="11">
                  <c:v>19.913416558494799</c:v>
                </c:pt>
                <c:pt idx="12">
                  <c:v>20.659162035332201</c:v>
                </c:pt>
                <c:pt idx="13">
                  <c:v>21.0653224188449</c:v>
                </c:pt>
                <c:pt idx="14">
                  <c:v>20.373430213895102</c:v>
                </c:pt>
                <c:pt idx="15">
                  <c:v>20.1019290359853</c:v>
                </c:pt>
                <c:pt idx="16">
                  <c:v>18.8940035335517</c:v>
                </c:pt>
              </c:numCache>
            </c:numRef>
          </c:yVal>
          <c:smooth val="1"/>
        </c:ser>
        <c:ser>
          <c:idx val="2"/>
          <c:order val="2"/>
          <c:tx>
            <c:v>New model</c:v>
          </c:tx>
          <c:xVal>
            <c:numRef>
              <c:f>'0214 cashout ramp'!$L$234:$L$250</c:f>
              <c:numCache>
                <c:formatCode>General</c:formatCode>
                <c:ptCount val="17"/>
                <c:pt idx="0">
                  <c:v>-135.29048003591399</c:v>
                </c:pt>
                <c:pt idx="1">
                  <c:v>-111.191921151965</c:v>
                </c:pt>
                <c:pt idx="2">
                  <c:v>-86.352275896779702</c:v>
                </c:pt>
                <c:pt idx="3">
                  <c:v>-61.723539111305797</c:v>
                </c:pt>
                <c:pt idx="4">
                  <c:v>-36.883399803783597</c:v>
                </c:pt>
                <c:pt idx="5">
                  <c:v>-11.1925576906219</c:v>
                </c:pt>
                <c:pt idx="6">
                  <c:v>13.5698076461775</c:v>
                </c:pt>
                <c:pt idx="7">
                  <c:v>38.577615640904803</c:v>
                </c:pt>
                <c:pt idx="8">
                  <c:v>62.8800615386183</c:v>
                </c:pt>
                <c:pt idx="9">
                  <c:v>86.8651911766636</c:v>
                </c:pt>
                <c:pt idx="10">
                  <c:v>111.453422794685</c:v>
                </c:pt>
                <c:pt idx="11">
                  <c:v>135.99330692681099</c:v>
                </c:pt>
                <c:pt idx="12">
                  <c:v>161.562518657308</c:v>
                </c:pt>
                <c:pt idx="13">
                  <c:v>185.49016394176499</c:v>
                </c:pt>
                <c:pt idx="14">
                  <c:v>210.80697536672599</c:v>
                </c:pt>
                <c:pt idx="15">
                  <c:v>233.99435635861499</c:v>
                </c:pt>
                <c:pt idx="16">
                  <c:v>281.04856152799999</c:v>
                </c:pt>
              </c:numCache>
            </c:numRef>
          </c:xVal>
          <c:yVal>
            <c:numRef>
              <c:f>'0214 cashout ramp'!$AP$234:$AP$250</c:f>
              <c:numCache>
                <c:formatCode>0.0</c:formatCode>
                <c:ptCount val="17"/>
                <c:pt idx="0">
                  <c:v>6.2380729840291416</c:v>
                </c:pt>
                <c:pt idx="1">
                  <c:v>7.0606940796806956</c:v>
                </c:pt>
                <c:pt idx="2">
                  <c:v>8.1372370779873915</c:v>
                </c:pt>
                <c:pt idx="3">
                  <c:v>9.6372418648116067</c:v>
                </c:pt>
                <c:pt idx="4">
                  <c:v>10.711644724246373</c:v>
                </c:pt>
                <c:pt idx="5">
                  <c:v>11.034996777596817</c:v>
                </c:pt>
                <c:pt idx="6">
                  <c:v>12.331236761528908</c:v>
                </c:pt>
                <c:pt idx="7">
                  <c:v>14.011167733480823</c:v>
                </c:pt>
                <c:pt idx="8">
                  <c:v>15.778358335020259</c:v>
                </c:pt>
                <c:pt idx="9">
                  <c:v>15.848647663117166</c:v>
                </c:pt>
                <c:pt idx="10">
                  <c:v>16.339737907315655</c:v>
                </c:pt>
                <c:pt idx="11">
                  <c:v>16.608303072888255</c:v>
                </c:pt>
                <c:pt idx="12">
                  <c:v>16.748460535845478</c:v>
                </c:pt>
                <c:pt idx="13">
                  <c:v>16.690056414689959</c:v>
                </c:pt>
                <c:pt idx="14">
                  <c:v>16.018318997569203</c:v>
                </c:pt>
                <c:pt idx="15">
                  <c:v>16.156733478545981</c:v>
                </c:pt>
                <c:pt idx="16">
                  <c:v>15.061735221143302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165824"/>
        <c:axId val="261167360"/>
      </c:scatterChart>
      <c:valAx>
        <c:axId val="261165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61167360"/>
        <c:crosses val="autoZero"/>
        <c:crossBetween val="midCat"/>
      </c:valAx>
      <c:valAx>
        <c:axId val="261167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116582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60+</c:v>
          </c:tx>
          <c:xVal>
            <c:numRef>
              <c:f>'0214 cashout ramp'!$L$255:$L$274</c:f>
              <c:numCache>
                <c:formatCode>General</c:formatCode>
                <c:ptCount val="20"/>
                <c:pt idx="0">
                  <c:v>-217.021183511651</c:v>
                </c:pt>
                <c:pt idx="1">
                  <c:v>-185.872746243927</c:v>
                </c:pt>
                <c:pt idx="2">
                  <c:v>-159.395273623869</c:v>
                </c:pt>
                <c:pt idx="3">
                  <c:v>-137.48098193304099</c:v>
                </c:pt>
                <c:pt idx="4">
                  <c:v>-113.82926933415099</c:v>
                </c:pt>
                <c:pt idx="5">
                  <c:v>-88.189863046401598</c:v>
                </c:pt>
                <c:pt idx="6">
                  <c:v>-62.913687130918497</c:v>
                </c:pt>
                <c:pt idx="7">
                  <c:v>-36.442639007579999</c:v>
                </c:pt>
                <c:pt idx="8">
                  <c:v>-11.644000299813101</c:v>
                </c:pt>
                <c:pt idx="9">
                  <c:v>12.3417584777225</c:v>
                </c:pt>
                <c:pt idx="10">
                  <c:v>37.999171285248799</c:v>
                </c:pt>
                <c:pt idx="11">
                  <c:v>62.4126286051861</c:v>
                </c:pt>
                <c:pt idx="12">
                  <c:v>88.018285557871096</c:v>
                </c:pt>
                <c:pt idx="13">
                  <c:v>112.308089563442</c:v>
                </c:pt>
                <c:pt idx="14">
                  <c:v>137.002435554264</c:v>
                </c:pt>
                <c:pt idx="15">
                  <c:v>161.40379458315999</c:v>
                </c:pt>
                <c:pt idx="16">
                  <c:v>186.30245255367799</c:v>
                </c:pt>
                <c:pt idx="17">
                  <c:v>211.20895517177701</c:v>
                </c:pt>
                <c:pt idx="18">
                  <c:v>236.339940571109</c:v>
                </c:pt>
                <c:pt idx="19">
                  <c:v>287.07646724517099</c:v>
                </c:pt>
              </c:numCache>
            </c:numRef>
          </c:xVal>
          <c:yVal>
            <c:numRef>
              <c:f>'0214 cashout ramp'!$B$255:$B$274</c:f>
              <c:numCache>
                <c:formatCode>General</c:formatCode>
                <c:ptCount val="20"/>
                <c:pt idx="0">
                  <c:v>9.3407260775527501</c:v>
                </c:pt>
                <c:pt idx="1">
                  <c:v>4.8493735296251304</c:v>
                </c:pt>
                <c:pt idx="2">
                  <c:v>6.2306350545461298</c:v>
                </c:pt>
                <c:pt idx="3">
                  <c:v>7.3094382050626896</c:v>
                </c:pt>
                <c:pt idx="4">
                  <c:v>8.5195679707430791</c:v>
                </c:pt>
                <c:pt idx="5">
                  <c:v>8.8165722374708899</c:v>
                </c:pt>
                <c:pt idx="6">
                  <c:v>9.2636329488872295</c:v>
                </c:pt>
                <c:pt idx="7">
                  <c:v>9.7022538026893095</c:v>
                </c:pt>
                <c:pt idx="8">
                  <c:v>10.785686447930299</c:v>
                </c:pt>
                <c:pt idx="9">
                  <c:v>12.079014714269301</c:v>
                </c:pt>
                <c:pt idx="10">
                  <c:v>12.515461962899399</c:v>
                </c:pt>
                <c:pt idx="11">
                  <c:v>13.4494042290892</c:v>
                </c:pt>
                <c:pt idx="12">
                  <c:v>14.620842328459799</c:v>
                </c:pt>
                <c:pt idx="13">
                  <c:v>16.2455019491392</c:v>
                </c:pt>
                <c:pt idx="14">
                  <c:v>17.105156790037899</c:v>
                </c:pt>
                <c:pt idx="15">
                  <c:v>18.341659487928901</c:v>
                </c:pt>
                <c:pt idx="16">
                  <c:v>18.4134538328269</c:v>
                </c:pt>
                <c:pt idx="17">
                  <c:v>17.798861296652301</c:v>
                </c:pt>
                <c:pt idx="18">
                  <c:v>16.0602304279112</c:v>
                </c:pt>
                <c:pt idx="19">
                  <c:v>15.8684414529971</c:v>
                </c:pt>
              </c:numCache>
            </c:numRef>
          </c:yVal>
          <c:smooth val="1"/>
        </c:ser>
        <c:ser>
          <c:idx val="1"/>
          <c:order val="1"/>
          <c:tx>
            <c:v>Old Model</c:v>
          </c:tx>
          <c:xVal>
            <c:numRef>
              <c:f>'0214 cashout ramp'!$L$255:$L$274</c:f>
              <c:numCache>
                <c:formatCode>General</c:formatCode>
                <c:ptCount val="20"/>
                <c:pt idx="0">
                  <c:v>-217.021183511651</c:v>
                </c:pt>
                <c:pt idx="1">
                  <c:v>-185.872746243927</c:v>
                </c:pt>
                <c:pt idx="2">
                  <c:v>-159.395273623869</c:v>
                </c:pt>
                <c:pt idx="3">
                  <c:v>-137.48098193304099</c:v>
                </c:pt>
                <c:pt idx="4">
                  <c:v>-113.82926933415099</c:v>
                </c:pt>
                <c:pt idx="5">
                  <c:v>-88.189863046401598</c:v>
                </c:pt>
                <c:pt idx="6">
                  <c:v>-62.913687130918497</c:v>
                </c:pt>
                <c:pt idx="7">
                  <c:v>-36.442639007579999</c:v>
                </c:pt>
                <c:pt idx="8">
                  <c:v>-11.644000299813101</c:v>
                </c:pt>
                <c:pt idx="9">
                  <c:v>12.3417584777225</c:v>
                </c:pt>
                <c:pt idx="10">
                  <c:v>37.999171285248799</c:v>
                </c:pt>
                <c:pt idx="11">
                  <c:v>62.4126286051861</c:v>
                </c:pt>
                <c:pt idx="12">
                  <c:v>88.018285557871096</c:v>
                </c:pt>
                <c:pt idx="13">
                  <c:v>112.308089563442</c:v>
                </c:pt>
                <c:pt idx="14">
                  <c:v>137.002435554264</c:v>
                </c:pt>
                <c:pt idx="15">
                  <c:v>161.40379458315999</c:v>
                </c:pt>
                <c:pt idx="16">
                  <c:v>186.30245255367799</c:v>
                </c:pt>
                <c:pt idx="17">
                  <c:v>211.20895517177701</c:v>
                </c:pt>
                <c:pt idx="18">
                  <c:v>236.339940571109</c:v>
                </c:pt>
                <c:pt idx="19">
                  <c:v>287.07646724517099</c:v>
                </c:pt>
              </c:numCache>
            </c:numRef>
          </c:xVal>
          <c:yVal>
            <c:numRef>
              <c:f>'0214 cashout ramp'!$D$255:$D$274</c:f>
              <c:numCache>
                <c:formatCode>General</c:formatCode>
                <c:ptCount val="20"/>
                <c:pt idx="0">
                  <c:v>6.2409835250324903</c:v>
                </c:pt>
                <c:pt idx="1">
                  <c:v>6.6239201109056296</c:v>
                </c:pt>
                <c:pt idx="2">
                  <c:v>6.4434525042538402</c:v>
                </c:pt>
                <c:pt idx="3">
                  <c:v>7.0519542395052603</c:v>
                </c:pt>
                <c:pt idx="4">
                  <c:v>7.96139290705666</c:v>
                </c:pt>
                <c:pt idx="5">
                  <c:v>8.0980051833256095</c:v>
                </c:pt>
                <c:pt idx="6">
                  <c:v>9.2362461947155392</c:v>
                </c:pt>
                <c:pt idx="7">
                  <c:v>9.7231012404045902</c:v>
                </c:pt>
                <c:pt idx="8">
                  <c:v>11.082625316080099</c:v>
                </c:pt>
                <c:pt idx="9">
                  <c:v>11.921589287077101</c:v>
                </c:pt>
                <c:pt idx="10">
                  <c:v>12.075179729152</c:v>
                </c:pt>
                <c:pt idx="11">
                  <c:v>12.6181444868577</c:v>
                </c:pt>
                <c:pt idx="12">
                  <c:v>13.6429030699435</c:v>
                </c:pt>
                <c:pt idx="13">
                  <c:v>15.756240515066599</c:v>
                </c:pt>
                <c:pt idx="14">
                  <c:v>16.673998754275999</c:v>
                </c:pt>
                <c:pt idx="15">
                  <c:v>17.889746172934601</c:v>
                </c:pt>
                <c:pt idx="16">
                  <c:v>18.546412249888899</c:v>
                </c:pt>
                <c:pt idx="17">
                  <c:v>18.399851553340401</c:v>
                </c:pt>
                <c:pt idx="18">
                  <c:v>17.281600510691302</c:v>
                </c:pt>
                <c:pt idx="19">
                  <c:v>15.914694360003701</c:v>
                </c:pt>
              </c:numCache>
            </c:numRef>
          </c:yVal>
          <c:smooth val="1"/>
        </c:ser>
        <c:ser>
          <c:idx val="2"/>
          <c:order val="2"/>
          <c:tx>
            <c:v>New model</c:v>
          </c:tx>
          <c:xVal>
            <c:numRef>
              <c:f>'0214 cashout ramp'!$L$255:$L$274</c:f>
              <c:numCache>
                <c:formatCode>General</c:formatCode>
                <c:ptCount val="20"/>
                <c:pt idx="0">
                  <c:v>-217.021183511651</c:v>
                </c:pt>
                <c:pt idx="1">
                  <c:v>-185.872746243927</c:v>
                </c:pt>
                <c:pt idx="2">
                  <c:v>-159.395273623869</c:v>
                </c:pt>
                <c:pt idx="3">
                  <c:v>-137.48098193304099</c:v>
                </c:pt>
                <c:pt idx="4">
                  <c:v>-113.82926933415099</c:v>
                </c:pt>
                <c:pt idx="5">
                  <c:v>-88.189863046401598</c:v>
                </c:pt>
                <c:pt idx="6">
                  <c:v>-62.913687130918497</c:v>
                </c:pt>
                <c:pt idx="7">
                  <c:v>-36.442639007579999</c:v>
                </c:pt>
                <c:pt idx="8">
                  <c:v>-11.644000299813101</c:v>
                </c:pt>
                <c:pt idx="9">
                  <c:v>12.3417584777225</c:v>
                </c:pt>
                <c:pt idx="10">
                  <c:v>37.999171285248799</c:v>
                </c:pt>
                <c:pt idx="11">
                  <c:v>62.4126286051861</c:v>
                </c:pt>
                <c:pt idx="12">
                  <c:v>88.018285557871096</c:v>
                </c:pt>
                <c:pt idx="13">
                  <c:v>112.308089563442</c:v>
                </c:pt>
                <c:pt idx="14">
                  <c:v>137.002435554264</c:v>
                </c:pt>
                <c:pt idx="15">
                  <c:v>161.40379458315999</c:v>
                </c:pt>
                <c:pt idx="16">
                  <c:v>186.30245255367799</c:v>
                </c:pt>
                <c:pt idx="17">
                  <c:v>211.20895517177701</c:v>
                </c:pt>
                <c:pt idx="18">
                  <c:v>236.339940571109</c:v>
                </c:pt>
                <c:pt idx="19">
                  <c:v>287.07646724517099</c:v>
                </c:pt>
              </c:numCache>
            </c:numRef>
          </c:xVal>
          <c:yVal>
            <c:numRef>
              <c:f>'0214 cashout ramp'!$AP$255:$AP$274</c:f>
              <c:numCache>
                <c:formatCode>0.0</c:formatCode>
                <c:ptCount val="20"/>
                <c:pt idx="0">
                  <c:v>5.6410747272753863</c:v>
                </c:pt>
                <c:pt idx="1">
                  <c:v>6.0158145957531666</c:v>
                </c:pt>
                <c:pt idx="2">
                  <c:v>6.1697621923309303</c:v>
                </c:pt>
                <c:pt idx="3">
                  <c:v>7.2738387340315018</c:v>
                </c:pt>
                <c:pt idx="4">
                  <c:v>8.6736430398900222</c:v>
                </c:pt>
                <c:pt idx="5">
                  <c:v>8.7492352043897608</c:v>
                </c:pt>
                <c:pt idx="6">
                  <c:v>9.6858250242314767</c:v>
                </c:pt>
                <c:pt idx="7">
                  <c:v>9.6904147430677554</c:v>
                </c:pt>
                <c:pt idx="8">
                  <c:v>10.429073117161547</c:v>
                </c:pt>
                <c:pt idx="9">
                  <c:v>11.091360539707495</c:v>
                </c:pt>
                <c:pt idx="10">
                  <c:v>10.930146964970955</c:v>
                </c:pt>
                <c:pt idx="11">
                  <c:v>11.11012313116786</c:v>
                </c:pt>
                <c:pt idx="12">
                  <c:v>11.301813652776648</c:v>
                </c:pt>
                <c:pt idx="13">
                  <c:v>12.430305391075491</c:v>
                </c:pt>
                <c:pt idx="14">
                  <c:v>13.159039697493935</c:v>
                </c:pt>
                <c:pt idx="15">
                  <c:v>13.992237684829457</c:v>
                </c:pt>
                <c:pt idx="16">
                  <c:v>14.505328535912232</c:v>
                </c:pt>
                <c:pt idx="17">
                  <c:v>14.618235241280352</c:v>
                </c:pt>
                <c:pt idx="18">
                  <c:v>13.966587587646995</c:v>
                </c:pt>
                <c:pt idx="19">
                  <c:v>13.073855246296894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193088"/>
        <c:axId val="261198976"/>
      </c:scatterChart>
      <c:valAx>
        <c:axId val="261193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61198976"/>
        <c:crosses val="autoZero"/>
        <c:crossBetween val="midCat"/>
      </c:valAx>
      <c:valAx>
        <c:axId val="2611989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1193088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Implied Refi &gt;27.5</c:v>
          </c:tx>
          <c:xVal>
            <c:numRef>
              <c:f>'0214 cashout ramp'!$L$3:$L$18</c:f>
              <c:numCache>
                <c:formatCode>General</c:formatCode>
                <c:ptCount val="16"/>
                <c:pt idx="0">
                  <c:v>-108.95734229397399</c:v>
                </c:pt>
                <c:pt idx="1">
                  <c:v>-84.930478133286599</c:v>
                </c:pt>
                <c:pt idx="2">
                  <c:v>-60.094282886865102</c:v>
                </c:pt>
                <c:pt idx="3">
                  <c:v>-35.867482179796603</c:v>
                </c:pt>
                <c:pt idx="4">
                  <c:v>-11.8835794123542</c:v>
                </c:pt>
                <c:pt idx="5">
                  <c:v>12.272103594641401</c:v>
                </c:pt>
                <c:pt idx="6">
                  <c:v>36.854119101786701</c:v>
                </c:pt>
                <c:pt idx="7">
                  <c:v>62.110279739903397</c:v>
                </c:pt>
                <c:pt idx="8">
                  <c:v>87.101840501003295</c:v>
                </c:pt>
                <c:pt idx="9">
                  <c:v>112.746476752943</c:v>
                </c:pt>
                <c:pt idx="10">
                  <c:v>137.23186512219999</c:v>
                </c:pt>
                <c:pt idx="11">
                  <c:v>161.60251052767899</c:v>
                </c:pt>
                <c:pt idx="12">
                  <c:v>185.40391142456599</c:v>
                </c:pt>
                <c:pt idx="13">
                  <c:v>210.274061604808</c:v>
                </c:pt>
                <c:pt idx="14">
                  <c:v>233.46319344298999</c:v>
                </c:pt>
                <c:pt idx="15">
                  <c:v>267.96937450530498</c:v>
                </c:pt>
              </c:numCache>
            </c:numRef>
          </c:xVal>
          <c:yVal>
            <c:numRef>
              <c:f>'0214 cashout ramp'!$AT$3:$AT$18</c:f>
              <c:numCache>
                <c:formatCode>0.00000</c:formatCode>
                <c:ptCount val="16"/>
                <c:pt idx="0">
                  <c:v>1.3978836159273013E-3</c:v>
                </c:pt>
                <c:pt idx="1">
                  <c:v>2.4355873443483467E-4</c:v>
                </c:pt>
                <c:pt idx="2">
                  <c:v>-1.8535467277904852E-4</c:v>
                </c:pt>
                <c:pt idx="3">
                  <c:v>8.063433344938359E-4</c:v>
                </c:pt>
                <c:pt idx="4">
                  <c:v>1.052925088865441E-3</c:v>
                </c:pt>
                <c:pt idx="5">
                  <c:v>3.5427775153079213E-3</c:v>
                </c:pt>
                <c:pt idx="6">
                  <c:v>4.9036902146533026E-3</c:v>
                </c:pt>
                <c:pt idx="7">
                  <c:v>6.2991850374933926E-3</c:v>
                </c:pt>
                <c:pt idx="8">
                  <c:v>7.7739651895181996E-3</c:v>
                </c:pt>
                <c:pt idx="9">
                  <c:v>8.1525327705752361E-3</c:v>
                </c:pt>
                <c:pt idx="10">
                  <c:v>9.2419229875216093E-3</c:v>
                </c:pt>
                <c:pt idx="11">
                  <c:v>8.7648996940049122E-3</c:v>
                </c:pt>
                <c:pt idx="12">
                  <c:v>1.0297533596934003E-2</c:v>
                </c:pt>
                <c:pt idx="13">
                  <c:v>9.1508059556866198E-3</c:v>
                </c:pt>
                <c:pt idx="14">
                  <c:v>5.2036425857883628E-3</c:v>
                </c:pt>
                <c:pt idx="15">
                  <c:v>8.2807773619835573E-3</c:v>
                </c:pt>
              </c:numCache>
            </c:numRef>
          </c:yVal>
          <c:smooth val="1"/>
        </c:ser>
        <c:ser>
          <c:idx val="1"/>
          <c:order val="1"/>
          <c:tx>
            <c:v>Implied Refi 17.5-27.5</c:v>
          </c:tx>
          <c:xVal>
            <c:numRef>
              <c:f>'0214 cashout ramp'!$L$23:$L$40</c:f>
              <c:numCache>
                <c:formatCode>General</c:formatCode>
                <c:ptCount val="18"/>
                <c:pt idx="0">
                  <c:v>-157.64756958913901</c:v>
                </c:pt>
                <c:pt idx="1">
                  <c:v>-135.02433341271299</c:v>
                </c:pt>
                <c:pt idx="2">
                  <c:v>-110.20941582981401</c:v>
                </c:pt>
                <c:pt idx="3">
                  <c:v>-85.632642178141595</c:v>
                </c:pt>
                <c:pt idx="4">
                  <c:v>-60.975143371726602</c:v>
                </c:pt>
                <c:pt idx="5">
                  <c:v>-37.046503655127303</c:v>
                </c:pt>
                <c:pt idx="6">
                  <c:v>-12.3206151576862</c:v>
                </c:pt>
                <c:pt idx="7">
                  <c:v>12.179734260055</c:v>
                </c:pt>
                <c:pt idx="8">
                  <c:v>36.902022420748303</c:v>
                </c:pt>
                <c:pt idx="9">
                  <c:v>61.796899840362698</c:v>
                </c:pt>
                <c:pt idx="10">
                  <c:v>86.439712672102999</c:v>
                </c:pt>
                <c:pt idx="11">
                  <c:v>111.511927142346</c:v>
                </c:pt>
                <c:pt idx="12">
                  <c:v>136.24181831086599</c:v>
                </c:pt>
                <c:pt idx="13">
                  <c:v>160.63214469640499</c:v>
                </c:pt>
                <c:pt idx="14">
                  <c:v>185.023387621034</c:v>
                </c:pt>
                <c:pt idx="15">
                  <c:v>210.08063362985601</c:v>
                </c:pt>
                <c:pt idx="16">
                  <c:v>233.95942272718401</c:v>
                </c:pt>
                <c:pt idx="17">
                  <c:v>271.02804259261598</c:v>
                </c:pt>
              </c:numCache>
            </c:numRef>
          </c:xVal>
          <c:yVal>
            <c:numRef>
              <c:f>'0214 cashout ramp'!$AT$23:$AT$40</c:f>
              <c:numCache>
                <c:formatCode>0.00000</c:formatCode>
                <c:ptCount val="18"/>
                <c:pt idx="0">
                  <c:v>2.2162467455712634E-3</c:v>
                </c:pt>
                <c:pt idx="1">
                  <c:v>3.6349090623492911E-3</c:v>
                </c:pt>
                <c:pt idx="2">
                  <c:v>-8.2832216036890453E-5</c:v>
                </c:pt>
                <c:pt idx="3">
                  <c:v>-4.4991881408403048E-5</c:v>
                </c:pt>
                <c:pt idx="4">
                  <c:v>-3.4872724562889186E-4</c:v>
                </c:pt>
                <c:pt idx="5">
                  <c:v>-1.1945722382038562E-4</c:v>
                </c:pt>
                <c:pt idx="6">
                  <c:v>1.0847585094956836E-3</c:v>
                </c:pt>
                <c:pt idx="7">
                  <c:v>3.8006576984042492E-3</c:v>
                </c:pt>
                <c:pt idx="8">
                  <c:v>6.6705461841175149E-3</c:v>
                </c:pt>
                <c:pt idx="9">
                  <c:v>8.0194851974203594E-3</c:v>
                </c:pt>
                <c:pt idx="10">
                  <c:v>8.5900590837660225E-3</c:v>
                </c:pt>
                <c:pt idx="11">
                  <c:v>8.0981600847054719E-3</c:v>
                </c:pt>
                <c:pt idx="12">
                  <c:v>9.545684075258392E-3</c:v>
                </c:pt>
                <c:pt idx="13">
                  <c:v>8.5782996609777649E-3</c:v>
                </c:pt>
                <c:pt idx="14">
                  <c:v>8.7396745475800258E-3</c:v>
                </c:pt>
                <c:pt idx="15">
                  <c:v>5.903678873409559E-3</c:v>
                </c:pt>
                <c:pt idx="16">
                  <c:v>1.0521014061844565E-2</c:v>
                </c:pt>
                <c:pt idx="17">
                  <c:v>8.2394154274062908E-3</c:v>
                </c:pt>
              </c:numCache>
            </c:numRef>
          </c:yVal>
          <c:smooth val="1"/>
        </c:ser>
        <c:ser>
          <c:idx val="2"/>
          <c:order val="2"/>
          <c:tx>
            <c:v>Implied Refi 12.5-17.5</c:v>
          </c:tx>
          <c:xVal>
            <c:numRef>
              <c:f>'0214 cashout ramp'!$L$45:$L$61</c:f>
              <c:numCache>
                <c:formatCode>General</c:formatCode>
                <c:ptCount val="17"/>
                <c:pt idx="0">
                  <c:v>-158.46315930008799</c:v>
                </c:pt>
                <c:pt idx="1">
                  <c:v>-137.627005803061</c:v>
                </c:pt>
                <c:pt idx="2">
                  <c:v>-111.945973294013</c:v>
                </c:pt>
                <c:pt idx="3">
                  <c:v>-87.111875231598503</c:v>
                </c:pt>
                <c:pt idx="4">
                  <c:v>-61.908069188024598</c:v>
                </c:pt>
                <c:pt idx="5">
                  <c:v>-37.708123404149298</c:v>
                </c:pt>
                <c:pt idx="6">
                  <c:v>-12.6149556912429</c:v>
                </c:pt>
                <c:pt idx="7">
                  <c:v>11.848728040082101</c:v>
                </c:pt>
                <c:pt idx="8">
                  <c:v>36.891620005365297</c:v>
                </c:pt>
                <c:pt idx="9">
                  <c:v>61.6150810885323</c:v>
                </c:pt>
                <c:pt idx="10">
                  <c:v>86.488544519155496</c:v>
                </c:pt>
                <c:pt idx="11">
                  <c:v>110.778390611649</c:v>
                </c:pt>
                <c:pt idx="12">
                  <c:v>135.88223606598399</c:v>
                </c:pt>
                <c:pt idx="13">
                  <c:v>159.93523785193301</c:v>
                </c:pt>
                <c:pt idx="14">
                  <c:v>185.248759334417</c:v>
                </c:pt>
                <c:pt idx="15">
                  <c:v>209.63246342851301</c:v>
                </c:pt>
                <c:pt idx="16">
                  <c:v>235.286967083869</c:v>
                </c:pt>
              </c:numCache>
            </c:numRef>
          </c:xVal>
          <c:yVal>
            <c:numRef>
              <c:f>'0214 cashout ramp'!$AT$45:$AT$61</c:f>
              <c:numCache>
                <c:formatCode>0.00000</c:formatCode>
                <c:ptCount val="17"/>
                <c:pt idx="0">
                  <c:v>-9.8758344459529569E-4</c:v>
                </c:pt>
                <c:pt idx="1">
                  <c:v>8.7738412494675448E-4</c:v>
                </c:pt>
                <c:pt idx="2">
                  <c:v>7.0641475336439879E-4</c:v>
                </c:pt>
                <c:pt idx="3">
                  <c:v>-1.9268675094656517E-5</c:v>
                </c:pt>
                <c:pt idx="4">
                  <c:v>-2.1882044496472958E-4</c:v>
                </c:pt>
                <c:pt idx="5">
                  <c:v>8.9766044317529675E-5</c:v>
                </c:pt>
                <c:pt idx="6">
                  <c:v>5.0970831730741352E-4</c:v>
                </c:pt>
                <c:pt idx="7">
                  <c:v>2.0105578070408465E-3</c:v>
                </c:pt>
                <c:pt idx="8">
                  <c:v>4.1776666724081648E-3</c:v>
                </c:pt>
                <c:pt idx="9">
                  <c:v>5.5108210532231489E-3</c:v>
                </c:pt>
                <c:pt idx="10">
                  <c:v>6.053496642487232E-3</c:v>
                </c:pt>
                <c:pt idx="11">
                  <c:v>6.2726158410697248E-3</c:v>
                </c:pt>
                <c:pt idx="12">
                  <c:v>6.6935227403484183E-3</c:v>
                </c:pt>
                <c:pt idx="13">
                  <c:v>5.8129848850143918E-3</c:v>
                </c:pt>
                <c:pt idx="14">
                  <c:v>6.8802519595648724E-3</c:v>
                </c:pt>
                <c:pt idx="15">
                  <c:v>5.5452760278357754E-3</c:v>
                </c:pt>
                <c:pt idx="16">
                  <c:v>8.0859375249488098E-3</c:v>
                </c:pt>
              </c:numCache>
            </c:numRef>
          </c:yVal>
          <c:smooth val="1"/>
        </c:ser>
        <c:ser>
          <c:idx val="3"/>
          <c:order val="3"/>
          <c:tx>
            <c:v>Implied Refi 7.5-12.5</c:v>
          </c:tx>
          <c:xVal>
            <c:numRef>
              <c:f>'0214 cashout ramp'!$L$65:$L$81</c:f>
              <c:numCache>
                <c:formatCode>General</c:formatCode>
                <c:ptCount val="17"/>
                <c:pt idx="0">
                  <c:v>-158.28286281679101</c:v>
                </c:pt>
                <c:pt idx="1">
                  <c:v>-137.68785650575899</c:v>
                </c:pt>
                <c:pt idx="2">
                  <c:v>-112.106076425862</c:v>
                </c:pt>
                <c:pt idx="3">
                  <c:v>-87.392688383782897</c:v>
                </c:pt>
                <c:pt idx="4">
                  <c:v>-61.946207659993703</c:v>
                </c:pt>
                <c:pt idx="5">
                  <c:v>-37.652325785266299</c:v>
                </c:pt>
                <c:pt idx="6">
                  <c:v>-12.519579936835299</c:v>
                </c:pt>
                <c:pt idx="7">
                  <c:v>11.906466236428599</c:v>
                </c:pt>
                <c:pt idx="8">
                  <c:v>36.865633941790399</c:v>
                </c:pt>
                <c:pt idx="9">
                  <c:v>61.258968557491002</c:v>
                </c:pt>
                <c:pt idx="10">
                  <c:v>86.345998166893395</c:v>
                </c:pt>
                <c:pt idx="11">
                  <c:v>110.363436872626</c:v>
                </c:pt>
                <c:pt idx="12">
                  <c:v>135.51978684739601</c:v>
                </c:pt>
                <c:pt idx="13">
                  <c:v>159.31821975892501</c:v>
                </c:pt>
                <c:pt idx="14">
                  <c:v>184.63093441212899</c:v>
                </c:pt>
                <c:pt idx="15">
                  <c:v>209.06844775174</c:v>
                </c:pt>
                <c:pt idx="16">
                  <c:v>235.67451575557101</c:v>
                </c:pt>
              </c:numCache>
            </c:numRef>
          </c:xVal>
          <c:yVal>
            <c:numRef>
              <c:f>'0214 cashout ramp'!$AT$65:$AT$80</c:f>
              <c:numCache>
                <c:formatCode>0.00000</c:formatCode>
                <c:ptCount val="16"/>
                <c:pt idx="0">
                  <c:v>1.6724898054420838E-5</c:v>
                </c:pt>
                <c:pt idx="1">
                  <c:v>1.0996152693592241E-5</c:v>
                </c:pt>
                <c:pt idx="2">
                  <c:v>-2.8763664949696833E-4</c:v>
                </c:pt>
                <c:pt idx="3">
                  <c:v>-5.0539425122357877E-4</c:v>
                </c:pt>
                <c:pt idx="4">
                  <c:v>3.7447123856685842E-5</c:v>
                </c:pt>
                <c:pt idx="5">
                  <c:v>2.9263380700994557E-4</c:v>
                </c:pt>
                <c:pt idx="6">
                  <c:v>7.566485564916175E-4</c:v>
                </c:pt>
                <c:pt idx="7">
                  <c:v>1.6329499457727456E-3</c:v>
                </c:pt>
                <c:pt idx="8">
                  <c:v>2.8286594282128635E-3</c:v>
                </c:pt>
                <c:pt idx="9">
                  <c:v>4.7876600628423928E-3</c:v>
                </c:pt>
                <c:pt idx="10">
                  <c:v>5.8901838995283817E-3</c:v>
                </c:pt>
                <c:pt idx="11">
                  <c:v>6.9420233176600695E-3</c:v>
                </c:pt>
                <c:pt idx="12">
                  <c:v>7.972237924775992E-3</c:v>
                </c:pt>
                <c:pt idx="13">
                  <c:v>8.2520008877956796E-3</c:v>
                </c:pt>
                <c:pt idx="14">
                  <c:v>9.4130424291466522E-3</c:v>
                </c:pt>
                <c:pt idx="15">
                  <c:v>7.9747435109037874E-3</c:v>
                </c:pt>
              </c:numCache>
            </c:numRef>
          </c:yVal>
          <c:smooth val="1"/>
        </c:ser>
        <c:ser>
          <c:idx val="4"/>
          <c:order val="4"/>
          <c:tx>
            <c:v>Implied Ratio &lt;= 7.5</c:v>
          </c:tx>
          <c:xVal>
            <c:numRef>
              <c:f>'0214 cashout ramp'!$L$86:$L$100</c:f>
              <c:numCache>
                <c:formatCode>General</c:formatCode>
                <c:ptCount val="15"/>
                <c:pt idx="0">
                  <c:v>-159.034674264431</c:v>
                </c:pt>
                <c:pt idx="1">
                  <c:v>-138.25664812747999</c:v>
                </c:pt>
                <c:pt idx="2">
                  <c:v>-112.75655834757301</c:v>
                </c:pt>
                <c:pt idx="3">
                  <c:v>-88.129625384655299</c:v>
                </c:pt>
                <c:pt idx="4">
                  <c:v>-62.810122816954902</c:v>
                </c:pt>
                <c:pt idx="5">
                  <c:v>-38.136750377923001</c:v>
                </c:pt>
                <c:pt idx="6">
                  <c:v>-12.8001833543905</c:v>
                </c:pt>
                <c:pt idx="7">
                  <c:v>11.9842626389371</c:v>
                </c:pt>
                <c:pt idx="8">
                  <c:v>37.042472317258998</c:v>
                </c:pt>
                <c:pt idx="9">
                  <c:v>61.384071039437202</c:v>
                </c:pt>
                <c:pt idx="10">
                  <c:v>86.545002657151102</c:v>
                </c:pt>
                <c:pt idx="11">
                  <c:v>110.30614052116699</c:v>
                </c:pt>
                <c:pt idx="12">
                  <c:v>135.718046037851</c:v>
                </c:pt>
                <c:pt idx="13">
                  <c:v>159.26906960632201</c:v>
                </c:pt>
                <c:pt idx="14">
                  <c:v>184.478054442683</c:v>
                </c:pt>
              </c:numCache>
            </c:numRef>
          </c:xVal>
          <c:yVal>
            <c:numRef>
              <c:f>'0214 cashout ramp'!$AT$86:$AT$100</c:f>
              <c:numCache>
                <c:formatCode>0.00000</c:formatCode>
                <c:ptCount val="15"/>
                <c:pt idx="0">
                  <c:v>-7.9490045063263046E-4</c:v>
                </c:pt>
                <c:pt idx="1">
                  <c:v>-2.20885261784016E-4</c:v>
                </c:pt>
                <c:pt idx="2">
                  <c:v>-4.608388671885795E-4</c:v>
                </c:pt>
                <c:pt idx="3">
                  <c:v>4.2632614769077013E-4</c:v>
                </c:pt>
                <c:pt idx="4">
                  <c:v>8.5661752127177385E-5</c:v>
                </c:pt>
                <c:pt idx="5">
                  <c:v>1.4644432678960671E-4</c:v>
                </c:pt>
                <c:pt idx="6">
                  <c:v>4.7152454778211401E-4</c:v>
                </c:pt>
                <c:pt idx="7">
                  <c:v>1.9123656489084073E-3</c:v>
                </c:pt>
                <c:pt idx="8">
                  <c:v>4.6615117708327354E-3</c:v>
                </c:pt>
                <c:pt idx="9">
                  <c:v>5.4150151209418768E-3</c:v>
                </c:pt>
                <c:pt idx="10">
                  <c:v>6.92103895845495E-3</c:v>
                </c:pt>
                <c:pt idx="11">
                  <c:v>6.855360133151675E-3</c:v>
                </c:pt>
                <c:pt idx="12">
                  <c:v>7.5339204621644815E-3</c:v>
                </c:pt>
                <c:pt idx="13">
                  <c:v>1.0649619866552195E-2</c:v>
                </c:pt>
                <c:pt idx="14">
                  <c:v>6.0309135562794658E-3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517312"/>
        <c:axId val="261518848"/>
      </c:scatterChart>
      <c:valAx>
        <c:axId val="261517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61518848"/>
        <c:crosses val="autoZero"/>
        <c:crossBetween val="midCat"/>
      </c:valAx>
      <c:valAx>
        <c:axId val="261518848"/>
        <c:scaling>
          <c:orientation val="minMax"/>
        </c:scaling>
        <c:delete val="0"/>
        <c:axPos val="l"/>
        <c:majorGridlines/>
        <c:numFmt formatCode="0.00000" sourceLinked="1"/>
        <c:majorTickMark val="out"/>
        <c:minorTickMark val="none"/>
        <c:tickLblPos val="nextTo"/>
        <c:crossAx val="26151731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&lt;= 12.5% Implied Refi</c:v>
          </c:tx>
          <c:xVal>
            <c:numRef>
              <c:f>'0214 cashout ramp'!$L$65:$L$81</c:f>
              <c:numCache>
                <c:formatCode>General</c:formatCode>
                <c:ptCount val="17"/>
                <c:pt idx="0">
                  <c:v>-158.28286281679101</c:v>
                </c:pt>
                <c:pt idx="1">
                  <c:v>-137.68785650575899</c:v>
                </c:pt>
                <c:pt idx="2">
                  <c:v>-112.106076425862</c:v>
                </c:pt>
                <c:pt idx="3">
                  <c:v>-87.392688383782897</c:v>
                </c:pt>
                <c:pt idx="4">
                  <c:v>-61.946207659993703</c:v>
                </c:pt>
                <c:pt idx="5">
                  <c:v>-37.652325785266299</c:v>
                </c:pt>
                <c:pt idx="6">
                  <c:v>-12.519579936835299</c:v>
                </c:pt>
                <c:pt idx="7">
                  <c:v>11.906466236428599</c:v>
                </c:pt>
                <c:pt idx="8">
                  <c:v>36.865633941790399</c:v>
                </c:pt>
                <c:pt idx="9">
                  <c:v>61.258968557491002</c:v>
                </c:pt>
                <c:pt idx="10">
                  <c:v>86.345998166893395</c:v>
                </c:pt>
                <c:pt idx="11">
                  <c:v>110.363436872626</c:v>
                </c:pt>
                <c:pt idx="12">
                  <c:v>135.51978684739601</c:v>
                </c:pt>
                <c:pt idx="13">
                  <c:v>159.31821975892501</c:v>
                </c:pt>
                <c:pt idx="14">
                  <c:v>184.63093441212899</c:v>
                </c:pt>
                <c:pt idx="15">
                  <c:v>209.06844775174</c:v>
                </c:pt>
                <c:pt idx="16">
                  <c:v>235.67451575557101</c:v>
                </c:pt>
              </c:numCache>
            </c:numRef>
          </c:xVal>
          <c:yVal>
            <c:numRef>
              <c:f>'0214 cashout ramp'!$AU$65:$AU$81</c:f>
              <c:numCache>
                <c:formatCode>0.00000</c:formatCode>
                <c:ptCount val="17"/>
                <c:pt idx="0">
                  <c:v>-3.5003332860597644E-4</c:v>
                </c:pt>
                <c:pt idx="1">
                  <c:v>-6.9658795882420165E-5</c:v>
                </c:pt>
                <c:pt idx="2">
                  <c:v>-3.3602612176229064E-4</c:v>
                </c:pt>
                <c:pt idx="3">
                  <c:v>-2.908129301516735E-4</c:v>
                </c:pt>
                <c:pt idx="4">
                  <c:v>4.6516773786916418E-5</c:v>
                </c:pt>
                <c:pt idx="5">
                  <c:v>2.6949421075727177E-4</c:v>
                </c:pt>
                <c:pt idx="6">
                  <c:v>7.171478357190234E-4</c:v>
                </c:pt>
                <c:pt idx="7">
                  <c:v>1.6709234120513238E-3</c:v>
                </c:pt>
                <c:pt idx="8">
                  <c:v>3.0751557022188438E-3</c:v>
                </c:pt>
                <c:pt idx="9">
                  <c:v>4.8762188625480771E-3</c:v>
                </c:pt>
                <c:pt idx="10">
                  <c:v>6.0342369628327459E-3</c:v>
                </c:pt>
                <c:pt idx="11">
                  <c:v>6.9309976171058607E-3</c:v>
                </c:pt>
                <c:pt idx="12">
                  <c:v>7.9232471914615285E-3</c:v>
                </c:pt>
                <c:pt idx="13">
                  <c:v>8.4789949225364068E-3</c:v>
                </c:pt>
                <c:pt idx="14">
                  <c:v>9.1033102018719236E-3</c:v>
                </c:pt>
                <c:pt idx="15">
                  <c:v>7.9747435109037874E-3</c:v>
                </c:pt>
                <c:pt idx="16">
                  <c:v>7.9460768806719345E-3</c:v>
                </c:pt>
              </c:numCache>
            </c:numRef>
          </c:yVal>
          <c:smooth val="1"/>
        </c:ser>
        <c:ser>
          <c:idx val="1"/>
          <c:order val="1"/>
          <c:tx>
            <c:v>&gt;17.5%  Implied Refi</c:v>
          </c:tx>
          <c:xVal>
            <c:numRef>
              <c:f>'0214 cashout ramp'!$L$3:$L$18</c:f>
              <c:numCache>
                <c:formatCode>General</c:formatCode>
                <c:ptCount val="16"/>
                <c:pt idx="0">
                  <c:v>-108.95734229397399</c:v>
                </c:pt>
                <c:pt idx="1">
                  <c:v>-84.930478133286599</c:v>
                </c:pt>
                <c:pt idx="2">
                  <c:v>-60.094282886865102</c:v>
                </c:pt>
                <c:pt idx="3">
                  <c:v>-35.867482179796603</c:v>
                </c:pt>
                <c:pt idx="4">
                  <c:v>-11.8835794123542</c:v>
                </c:pt>
                <c:pt idx="5">
                  <c:v>12.272103594641401</c:v>
                </c:pt>
                <c:pt idx="6">
                  <c:v>36.854119101786701</c:v>
                </c:pt>
                <c:pt idx="7">
                  <c:v>62.110279739903397</c:v>
                </c:pt>
                <c:pt idx="8">
                  <c:v>87.101840501003295</c:v>
                </c:pt>
                <c:pt idx="9">
                  <c:v>112.746476752943</c:v>
                </c:pt>
                <c:pt idx="10">
                  <c:v>137.23186512219999</c:v>
                </c:pt>
                <c:pt idx="11">
                  <c:v>161.60251052767899</c:v>
                </c:pt>
                <c:pt idx="12">
                  <c:v>185.40391142456599</c:v>
                </c:pt>
                <c:pt idx="13">
                  <c:v>210.274061604808</c:v>
                </c:pt>
                <c:pt idx="14">
                  <c:v>233.46319344298999</c:v>
                </c:pt>
                <c:pt idx="15">
                  <c:v>267.96937450530498</c:v>
                </c:pt>
              </c:numCache>
            </c:numRef>
          </c:xVal>
          <c:yVal>
            <c:numRef>
              <c:f>'0214 cashout ramp'!$AU$3:$AU$18</c:f>
              <c:numCache>
                <c:formatCode>0.00000</c:formatCode>
                <c:ptCount val="16"/>
                <c:pt idx="0">
                  <c:v>2.7471464690510645E-7</c:v>
                </c:pt>
                <c:pt idx="1">
                  <c:v>-2.4224020893629573E-5</c:v>
                </c:pt>
                <c:pt idx="2">
                  <c:v>-3.298380227728145E-4</c:v>
                </c:pt>
                <c:pt idx="3">
                  <c:v>4.9704712714887728E-5</c:v>
                </c:pt>
                <c:pt idx="4">
                  <c:v>1.0772806004965768E-3</c:v>
                </c:pt>
                <c:pt idx="5">
                  <c:v>3.7373277530182627E-3</c:v>
                </c:pt>
                <c:pt idx="6">
                  <c:v>6.2502237427833392E-3</c:v>
                </c:pt>
                <c:pt idx="7">
                  <c:v>7.6179116406826248E-3</c:v>
                </c:pt>
                <c:pt idx="8">
                  <c:v>8.38309607042282E-3</c:v>
                </c:pt>
                <c:pt idx="9">
                  <c:v>8.1152632023034545E-3</c:v>
                </c:pt>
                <c:pt idx="10">
                  <c:v>9.4178144236738027E-3</c:v>
                </c:pt>
                <c:pt idx="11">
                  <c:v>8.6746388087372318E-3</c:v>
                </c:pt>
                <c:pt idx="12">
                  <c:v>9.6569501407297517E-3</c:v>
                </c:pt>
                <c:pt idx="13">
                  <c:v>7.8914978567506556E-3</c:v>
                </c:pt>
                <c:pt idx="14">
                  <c:v>7.4306040578882345E-3</c:v>
                </c:pt>
                <c:pt idx="15">
                  <c:v>8.2581956769261222E-3</c:v>
                </c:pt>
              </c:numCache>
            </c:numRef>
          </c:yVal>
          <c:smooth val="1"/>
        </c:ser>
        <c:ser>
          <c:idx val="2"/>
          <c:order val="2"/>
          <c:tx>
            <c:v>12.5-17.5 Implied Refi</c:v>
          </c:tx>
          <c:xVal>
            <c:numRef>
              <c:f>'0214 cashout ramp'!$L$45:$L$61</c:f>
              <c:numCache>
                <c:formatCode>General</c:formatCode>
                <c:ptCount val="17"/>
                <c:pt idx="0">
                  <c:v>-158.46315930008799</c:v>
                </c:pt>
                <c:pt idx="1">
                  <c:v>-137.627005803061</c:v>
                </c:pt>
                <c:pt idx="2">
                  <c:v>-111.945973294013</c:v>
                </c:pt>
                <c:pt idx="3">
                  <c:v>-87.111875231598503</c:v>
                </c:pt>
                <c:pt idx="4">
                  <c:v>-61.908069188024598</c:v>
                </c:pt>
                <c:pt idx="5">
                  <c:v>-37.708123404149298</c:v>
                </c:pt>
                <c:pt idx="6">
                  <c:v>-12.6149556912429</c:v>
                </c:pt>
                <c:pt idx="7">
                  <c:v>11.848728040082101</c:v>
                </c:pt>
                <c:pt idx="8">
                  <c:v>36.891620005365297</c:v>
                </c:pt>
                <c:pt idx="9">
                  <c:v>61.6150810885323</c:v>
                </c:pt>
                <c:pt idx="10">
                  <c:v>86.488544519155496</c:v>
                </c:pt>
                <c:pt idx="11">
                  <c:v>110.778390611649</c:v>
                </c:pt>
                <c:pt idx="12">
                  <c:v>135.88223606598399</c:v>
                </c:pt>
                <c:pt idx="13">
                  <c:v>159.93523785193301</c:v>
                </c:pt>
                <c:pt idx="14">
                  <c:v>185.248759334417</c:v>
                </c:pt>
                <c:pt idx="15">
                  <c:v>209.63246342851301</c:v>
                </c:pt>
                <c:pt idx="16">
                  <c:v>235.286967083869</c:v>
                </c:pt>
              </c:numCache>
            </c:numRef>
          </c:xVal>
          <c:yVal>
            <c:numRef>
              <c:f>'0214 cashout ramp'!$AT$45:$AT$61</c:f>
              <c:numCache>
                <c:formatCode>0.00000</c:formatCode>
                <c:ptCount val="17"/>
                <c:pt idx="0">
                  <c:v>-9.8758344459529569E-4</c:v>
                </c:pt>
                <c:pt idx="1">
                  <c:v>8.7738412494675448E-4</c:v>
                </c:pt>
                <c:pt idx="2">
                  <c:v>7.0641475336439879E-4</c:v>
                </c:pt>
                <c:pt idx="3">
                  <c:v>-1.9268675094656517E-5</c:v>
                </c:pt>
                <c:pt idx="4">
                  <c:v>-2.1882044496472958E-4</c:v>
                </c:pt>
                <c:pt idx="5">
                  <c:v>8.9766044317529675E-5</c:v>
                </c:pt>
                <c:pt idx="6">
                  <c:v>5.0970831730741352E-4</c:v>
                </c:pt>
                <c:pt idx="7">
                  <c:v>2.0105578070408465E-3</c:v>
                </c:pt>
                <c:pt idx="8">
                  <c:v>4.1776666724081648E-3</c:v>
                </c:pt>
                <c:pt idx="9">
                  <c:v>5.5108210532231489E-3</c:v>
                </c:pt>
                <c:pt idx="10">
                  <c:v>6.053496642487232E-3</c:v>
                </c:pt>
                <c:pt idx="11">
                  <c:v>6.2726158410697248E-3</c:v>
                </c:pt>
                <c:pt idx="12">
                  <c:v>6.6935227403484183E-3</c:v>
                </c:pt>
                <c:pt idx="13">
                  <c:v>5.8129848850143918E-3</c:v>
                </c:pt>
                <c:pt idx="14">
                  <c:v>6.8802519595648724E-3</c:v>
                </c:pt>
                <c:pt idx="15">
                  <c:v>5.5452760278357754E-3</c:v>
                </c:pt>
                <c:pt idx="16">
                  <c:v>8.0859375249488098E-3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548672"/>
        <c:axId val="261554560"/>
      </c:scatterChart>
      <c:valAx>
        <c:axId val="261548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61554560"/>
        <c:crosses val="autoZero"/>
        <c:crossBetween val="midCat"/>
      </c:valAx>
      <c:valAx>
        <c:axId val="261554560"/>
        <c:scaling>
          <c:orientation val="minMax"/>
        </c:scaling>
        <c:delete val="0"/>
        <c:axPos val="l"/>
        <c:majorGridlines/>
        <c:numFmt formatCode="0.00000" sourceLinked="1"/>
        <c:majorTickMark val="out"/>
        <c:minorTickMark val="none"/>
        <c:tickLblPos val="nextTo"/>
        <c:crossAx val="26154867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12.5 v 17.5 implied cashout</c:v>
          </c:tx>
          <c:xVal>
            <c:numRef>
              <c:f>'0214 cashout ramp'!$L$45:$L$61</c:f>
              <c:numCache>
                <c:formatCode>General</c:formatCode>
                <c:ptCount val="17"/>
                <c:pt idx="0">
                  <c:v>-158.46315930008799</c:v>
                </c:pt>
                <c:pt idx="1">
                  <c:v>-137.627005803061</c:v>
                </c:pt>
                <c:pt idx="2">
                  <c:v>-111.945973294013</c:v>
                </c:pt>
                <c:pt idx="3">
                  <c:v>-87.111875231598503</c:v>
                </c:pt>
                <c:pt idx="4">
                  <c:v>-61.908069188024598</c:v>
                </c:pt>
                <c:pt idx="5">
                  <c:v>-37.708123404149298</c:v>
                </c:pt>
                <c:pt idx="6">
                  <c:v>-12.6149556912429</c:v>
                </c:pt>
                <c:pt idx="7">
                  <c:v>11.848728040082101</c:v>
                </c:pt>
                <c:pt idx="8">
                  <c:v>36.891620005365297</c:v>
                </c:pt>
                <c:pt idx="9">
                  <c:v>61.6150810885323</c:v>
                </c:pt>
                <c:pt idx="10">
                  <c:v>86.488544519155496</c:v>
                </c:pt>
                <c:pt idx="11">
                  <c:v>110.778390611649</c:v>
                </c:pt>
                <c:pt idx="12">
                  <c:v>135.88223606598399</c:v>
                </c:pt>
                <c:pt idx="13">
                  <c:v>159.93523785193301</c:v>
                </c:pt>
                <c:pt idx="14">
                  <c:v>185.248759334417</c:v>
                </c:pt>
                <c:pt idx="15">
                  <c:v>209.63246342851301</c:v>
                </c:pt>
                <c:pt idx="16">
                  <c:v>235.286967083869</c:v>
                </c:pt>
              </c:numCache>
            </c:numRef>
          </c:xVal>
          <c:yVal>
            <c:numRef>
              <c:f>'0214 cashout ramp'!$AV$45:$AV$61</c:f>
              <c:numCache>
                <c:formatCode>0.00000</c:formatCode>
                <c:ptCount val="17"/>
                <c:pt idx="0">
                  <c:v>-5.2366932332528022E-4</c:v>
                </c:pt>
                <c:pt idx="1">
                  <c:v>1.2871525715575727E-3</c:v>
                </c:pt>
                <c:pt idx="2">
                  <c:v>1.6223105348696224E-3</c:v>
                </c:pt>
                <c:pt idx="3">
                  <c:v>1.087849131580087E-3</c:v>
                </c:pt>
                <c:pt idx="4">
                  <c:v>7.9941947401834411E-4</c:v>
                </c:pt>
                <c:pt idx="5">
                  <c:v>1.126111746470858E-3</c:v>
                </c:pt>
                <c:pt idx="6">
                  <c:v>1.2190511068881902E-3</c:v>
                </c:pt>
                <c:pt idx="7">
                  <c:v>1.7616504262410527E-3</c:v>
                </c:pt>
                <c:pt idx="8">
                  <c:v>2.5188768598883109E-3</c:v>
                </c:pt>
                <c:pt idx="9">
                  <c:v>2.051008429657622E-3</c:v>
                </c:pt>
                <c:pt idx="10">
                  <c:v>1.4433395914560561E-3</c:v>
                </c:pt>
                <c:pt idx="11">
                  <c:v>7.6899094629179405E-4</c:v>
                </c:pt>
                <c:pt idx="12">
                  <c:v>2.0334595049778981E-4</c:v>
                </c:pt>
                <c:pt idx="13">
                  <c:v>-1.235097876795525E-3</c:v>
                </c:pt>
                <c:pt idx="14">
                  <c:v>-7.9287820272541123E-4</c:v>
                </c:pt>
                <c:pt idx="15">
                  <c:v>-1.0088986453397821E-3</c:v>
                </c:pt>
                <c:pt idx="16">
                  <c:v>1.5621077577304251E-3</c:v>
                </c:pt>
              </c:numCache>
            </c:numRef>
          </c:yVal>
          <c:smooth val="1"/>
        </c:ser>
        <c:ser>
          <c:idx val="1"/>
          <c:order val="1"/>
          <c:tx>
            <c:v>model cashout</c:v>
          </c:tx>
          <c:xVal>
            <c:numRef>
              <c:f>'0214 cashout ramp'!$L$45:$L$61</c:f>
              <c:numCache>
                <c:formatCode>General</c:formatCode>
                <c:ptCount val="17"/>
                <c:pt idx="0">
                  <c:v>-158.46315930008799</c:v>
                </c:pt>
                <c:pt idx="1">
                  <c:v>-137.627005803061</c:v>
                </c:pt>
                <c:pt idx="2">
                  <c:v>-111.945973294013</c:v>
                </c:pt>
                <c:pt idx="3">
                  <c:v>-87.111875231598503</c:v>
                </c:pt>
                <c:pt idx="4">
                  <c:v>-61.908069188024598</c:v>
                </c:pt>
                <c:pt idx="5">
                  <c:v>-37.708123404149298</c:v>
                </c:pt>
                <c:pt idx="6">
                  <c:v>-12.6149556912429</c:v>
                </c:pt>
                <c:pt idx="7">
                  <c:v>11.848728040082101</c:v>
                </c:pt>
                <c:pt idx="8">
                  <c:v>36.891620005365297</c:v>
                </c:pt>
                <c:pt idx="9">
                  <c:v>61.6150810885323</c:v>
                </c:pt>
                <c:pt idx="10">
                  <c:v>86.488544519155496</c:v>
                </c:pt>
                <c:pt idx="11">
                  <c:v>110.778390611649</c:v>
                </c:pt>
                <c:pt idx="12">
                  <c:v>135.88223606598399</c:v>
                </c:pt>
                <c:pt idx="13">
                  <c:v>159.93523785193301</c:v>
                </c:pt>
                <c:pt idx="14">
                  <c:v>185.248759334417</c:v>
                </c:pt>
                <c:pt idx="15">
                  <c:v>209.63246342851301</c:v>
                </c:pt>
                <c:pt idx="16">
                  <c:v>235.286967083869</c:v>
                </c:pt>
              </c:numCache>
            </c:numRef>
          </c:xVal>
          <c:yVal>
            <c:numRef>
              <c:f>'0214 cashout ramp'!$AF$45:$AF$61</c:f>
              <c:numCache>
                <c:formatCode>0.00000</c:formatCode>
                <c:ptCount val="17"/>
                <c:pt idx="0">
                  <c:v>1.1388079266403899E-4</c:v>
                </c:pt>
                <c:pt idx="1">
                  <c:v>3.4010965072839798E-4</c:v>
                </c:pt>
                <c:pt idx="2">
                  <c:v>5.7986965974293303E-4</c:v>
                </c:pt>
                <c:pt idx="3">
                  <c:v>8.1630487652306996E-4</c:v>
                </c:pt>
                <c:pt idx="4">
                  <c:v>1.0647566927699901E-3</c:v>
                </c:pt>
                <c:pt idx="5">
                  <c:v>1.3058399129106E-3</c:v>
                </c:pt>
                <c:pt idx="6">
                  <c:v>1.4264906252998001E-3</c:v>
                </c:pt>
                <c:pt idx="7">
                  <c:v>1.4220160312515299E-3</c:v>
                </c:pt>
                <c:pt idx="8">
                  <c:v>1.41636588969899E-3</c:v>
                </c:pt>
                <c:pt idx="9">
                  <c:v>1.4164062389825499E-3</c:v>
                </c:pt>
                <c:pt idx="10">
                  <c:v>1.42407991180157E-3</c:v>
                </c:pt>
                <c:pt idx="11">
                  <c:v>1.42737272232793E-3</c:v>
                </c:pt>
                <c:pt idx="12">
                  <c:v>1.4330704016109E-3</c:v>
                </c:pt>
                <c:pt idx="13">
                  <c:v>1.43091216072649E-3</c:v>
                </c:pt>
                <c:pt idx="14">
                  <c:v>1.4301800395816399E-3</c:v>
                </c:pt>
                <c:pt idx="15">
                  <c:v>1.42056883772823E-3</c:v>
                </c:pt>
                <c:pt idx="16">
                  <c:v>1.4222471134535499E-3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583616"/>
        <c:axId val="261585152"/>
      </c:scatterChart>
      <c:valAx>
        <c:axId val="261583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61585152"/>
        <c:crosses val="autoZero"/>
        <c:crossBetween val="midCat"/>
      </c:valAx>
      <c:valAx>
        <c:axId val="261585152"/>
        <c:scaling>
          <c:orientation val="minMax"/>
        </c:scaling>
        <c:delete val="0"/>
        <c:axPos val="l"/>
        <c:majorGridlines/>
        <c:numFmt formatCode="0.00000" sourceLinked="1"/>
        <c:majorTickMark val="out"/>
        <c:minorTickMark val="none"/>
        <c:tickLblPos val="nextTo"/>
        <c:crossAx val="26158361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Implied cashout</c:v>
          </c:tx>
          <c:xVal>
            <c:numRef>
              <c:f>'0214 cashout ramp'!$L$3:$L$18</c:f>
              <c:numCache>
                <c:formatCode>General</c:formatCode>
                <c:ptCount val="16"/>
                <c:pt idx="0">
                  <c:v>-108.95734229397399</c:v>
                </c:pt>
                <c:pt idx="1">
                  <c:v>-84.930478133286599</c:v>
                </c:pt>
                <c:pt idx="2">
                  <c:v>-60.094282886865102</c:v>
                </c:pt>
                <c:pt idx="3">
                  <c:v>-35.867482179796603</c:v>
                </c:pt>
                <c:pt idx="4">
                  <c:v>-11.8835794123542</c:v>
                </c:pt>
                <c:pt idx="5">
                  <c:v>12.272103594641401</c:v>
                </c:pt>
                <c:pt idx="6">
                  <c:v>36.854119101786701</c:v>
                </c:pt>
                <c:pt idx="7">
                  <c:v>62.110279739903397</c:v>
                </c:pt>
                <c:pt idx="8">
                  <c:v>87.101840501003295</c:v>
                </c:pt>
                <c:pt idx="9">
                  <c:v>112.746476752943</c:v>
                </c:pt>
                <c:pt idx="10">
                  <c:v>137.23186512219999</c:v>
                </c:pt>
                <c:pt idx="11">
                  <c:v>161.60251052767899</c:v>
                </c:pt>
                <c:pt idx="12">
                  <c:v>185.40391142456599</c:v>
                </c:pt>
                <c:pt idx="13">
                  <c:v>210.274061604808</c:v>
                </c:pt>
                <c:pt idx="14">
                  <c:v>233.46319344298999</c:v>
                </c:pt>
                <c:pt idx="15">
                  <c:v>267.96937450530498</c:v>
                </c:pt>
              </c:numCache>
            </c:numRef>
          </c:xVal>
          <c:yVal>
            <c:numRef>
              <c:f>'0214 cashout ramp'!$AW$3:$AW$18</c:f>
              <c:numCache>
                <c:formatCode>0.00000</c:formatCode>
                <c:ptCount val="16"/>
                <c:pt idx="0">
                  <c:v>7.522833501956499E-4</c:v>
                </c:pt>
                <c:pt idx="1">
                  <c:v>2.094102968828736E-3</c:v>
                </c:pt>
                <c:pt idx="2">
                  <c:v>2.718508860719707E-3</c:v>
                </c:pt>
                <c:pt idx="3">
                  <c:v>3.6042582579225006E-3</c:v>
                </c:pt>
                <c:pt idx="4">
                  <c:v>4.6665961224151425E-3</c:v>
                </c:pt>
                <c:pt idx="5">
                  <c:v>5.8416926654140024E-3</c:v>
                </c:pt>
                <c:pt idx="6">
                  <c:v>6.1476284987444837E-3</c:v>
                </c:pt>
                <c:pt idx="7">
                  <c:v>6.1605977723617799E-3</c:v>
                </c:pt>
                <c:pt idx="8">
                  <c:v>6.4456640427658345E-3</c:v>
                </c:pt>
                <c:pt idx="9">
                  <c:v>6.1116734809297264E-3</c:v>
                </c:pt>
                <c:pt idx="10">
                  <c:v>7.1991474664566523E-3</c:v>
                </c:pt>
                <c:pt idx="11">
                  <c:v>7.5135766394878916E-3</c:v>
                </c:pt>
                <c:pt idx="12">
                  <c:v>7.5583070414692683E-3</c:v>
                </c:pt>
                <c:pt idx="13">
                  <c:v>7.1794303284166494E-3</c:v>
                </c:pt>
                <c:pt idx="14">
                  <c:v>4.1077862475449815E-3</c:v>
                </c:pt>
                <c:pt idx="15">
                  <c:v>1.278062675467493E-2</c:v>
                </c:pt>
              </c:numCache>
            </c:numRef>
          </c:yVal>
          <c:smooth val="1"/>
        </c:ser>
        <c:ser>
          <c:idx val="1"/>
          <c:order val="1"/>
          <c:tx>
            <c:v>temp cashout</c:v>
          </c:tx>
          <c:xVal>
            <c:numRef>
              <c:f>'0214 cashout ramp'!$L$3:$L$18</c:f>
              <c:numCache>
                <c:formatCode>General</c:formatCode>
                <c:ptCount val="16"/>
                <c:pt idx="0">
                  <c:v>-108.95734229397399</c:v>
                </c:pt>
                <c:pt idx="1">
                  <c:v>-84.930478133286599</c:v>
                </c:pt>
                <c:pt idx="2">
                  <c:v>-60.094282886865102</c:v>
                </c:pt>
                <c:pt idx="3">
                  <c:v>-35.867482179796603</c:v>
                </c:pt>
                <c:pt idx="4">
                  <c:v>-11.8835794123542</c:v>
                </c:pt>
                <c:pt idx="5">
                  <c:v>12.272103594641401</c:v>
                </c:pt>
                <c:pt idx="6">
                  <c:v>36.854119101786701</c:v>
                </c:pt>
                <c:pt idx="7">
                  <c:v>62.110279739903397</c:v>
                </c:pt>
                <c:pt idx="8">
                  <c:v>87.101840501003295</c:v>
                </c:pt>
                <c:pt idx="9">
                  <c:v>112.746476752943</c:v>
                </c:pt>
                <c:pt idx="10">
                  <c:v>137.23186512219999</c:v>
                </c:pt>
                <c:pt idx="11">
                  <c:v>161.60251052767899</c:v>
                </c:pt>
                <c:pt idx="12">
                  <c:v>185.40391142456599</c:v>
                </c:pt>
                <c:pt idx="13">
                  <c:v>210.274061604808</c:v>
                </c:pt>
                <c:pt idx="14">
                  <c:v>233.46319344298999</c:v>
                </c:pt>
                <c:pt idx="15">
                  <c:v>267.96937450530498</c:v>
                </c:pt>
              </c:numCache>
            </c:numRef>
          </c:xVal>
          <c:yVal>
            <c:numRef>
              <c:f>'0214 cashout ramp'!$AV$3:$AV$18</c:f>
              <c:numCache>
                <c:formatCode>0.00000</c:formatCode>
                <c:ptCount val="16"/>
                <c:pt idx="0">
                  <c:v>1.4584233889131436E-3</c:v>
                </c:pt>
                <c:pt idx="1">
                  <c:v>2.0990583146277089E-3</c:v>
                </c:pt>
                <c:pt idx="2">
                  <c:v>2.8295264385277919E-3</c:v>
                </c:pt>
                <c:pt idx="3">
                  <c:v>3.6443195895251427E-3</c:v>
                </c:pt>
                <c:pt idx="4">
                  <c:v>4.0990238392259789E-3</c:v>
                </c:pt>
                <c:pt idx="5">
                  <c:v>4.1149227194365859E-3</c:v>
                </c:pt>
                <c:pt idx="6">
                  <c:v>4.0750714283693092E-3</c:v>
                </c:pt>
                <c:pt idx="7">
                  <c:v>4.053507184902304E-3</c:v>
                </c:pt>
                <c:pt idx="8">
                  <c:v>4.1160646148302466E-3</c:v>
                </c:pt>
                <c:pt idx="9">
                  <c:v>4.2690261196959966E-3</c:v>
                </c:pt>
                <c:pt idx="10">
                  <c:v>4.474855783131268E-3</c:v>
                </c:pt>
                <c:pt idx="11">
                  <c:v>4.6519227157650516E-3</c:v>
                </c:pt>
                <c:pt idx="12">
                  <c:v>4.7816088603043891E-3</c:v>
                </c:pt>
                <c:pt idx="13">
                  <c:v>4.8332084995017692E-3</c:v>
                </c:pt>
                <c:pt idx="14">
                  <c:v>4.7631197146055567E-3</c:v>
                </c:pt>
                <c:pt idx="15">
                  <c:v>4.5224310777488086E-3</c:v>
                </c:pt>
              </c:numCache>
            </c:numRef>
          </c:yVal>
          <c:smooth val="1"/>
        </c:ser>
        <c:ser>
          <c:idx val="2"/>
          <c:order val="2"/>
          <c:tx>
            <c:v>old model cashout</c:v>
          </c:tx>
          <c:xVal>
            <c:numRef>
              <c:f>'0214 cashout ramp'!$L$3:$L$18</c:f>
              <c:numCache>
                <c:formatCode>General</c:formatCode>
                <c:ptCount val="16"/>
                <c:pt idx="0">
                  <c:v>-108.95734229397399</c:v>
                </c:pt>
                <c:pt idx="1">
                  <c:v>-84.930478133286599</c:v>
                </c:pt>
                <c:pt idx="2">
                  <c:v>-60.094282886865102</c:v>
                </c:pt>
                <c:pt idx="3">
                  <c:v>-35.867482179796603</c:v>
                </c:pt>
                <c:pt idx="4">
                  <c:v>-11.8835794123542</c:v>
                </c:pt>
                <c:pt idx="5">
                  <c:v>12.272103594641401</c:v>
                </c:pt>
                <c:pt idx="6">
                  <c:v>36.854119101786701</c:v>
                </c:pt>
                <c:pt idx="7">
                  <c:v>62.110279739903397</c:v>
                </c:pt>
                <c:pt idx="8">
                  <c:v>87.101840501003295</c:v>
                </c:pt>
                <c:pt idx="9">
                  <c:v>112.746476752943</c:v>
                </c:pt>
                <c:pt idx="10">
                  <c:v>137.23186512219999</c:v>
                </c:pt>
                <c:pt idx="11">
                  <c:v>161.60251052767899</c:v>
                </c:pt>
                <c:pt idx="12">
                  <c:v>185.40391142456599</c:v>
                </c:pt>
                <c:pt idx="13">
                  <c:v>210.274061604808</c:v>
                </c:pt>
                <c:pt idx="14">
                  <c:v>233.46319344298999</c:v>
                </c:pt>
                <c:pt idx="15">
                  <c:v>267.96937450530498</c:v>
                </c:pt>
              </c:numCache>
            </c:numRef>
          </c:xVal>
          <c:yVal>
            <c:numRef>
              <c:f>'0214 cashout ramp'!$AX$3:$AX$18</c:f>
              <c:numCache>
                <c:formatCode>0.00000</c:formatCode>
                <c:ptCount val="16"/>
                <c:pt idx="0">
                  <c:v>1.3798120279552189E-3</c:v>
                </c:pt>
                <c:pt idx="1">
                  <c:v>2.2145080879382149E-3</c:v>
                </c:pt>
                <c:pt idx="2">
                  <c:v>2.464391491678168E-3</c:v>
                </c:pt>
                <c:pt idx="3">
                  <c:v>3.4419407884764323E-3</c:v>
                </c:pt>
                <c:pt idx="4">
                  <c:v>4.9601880853659564E-3</c:v>
                </c:pt>
                <c:pt idx="5">
                  <c:v>6.3313416126770236E-3</c:v>
                </c:pt>
                <c:pt idx="6">
                  <c:v>7.8852569484319703E-3</c:v>
                </c:pt>
                <c:pt idx="7">
                  <c:v>8.540156114601162E-3</c:v>
                </c:pt>
                <c:pt idx="8">
                  <c:v>9.1241019778420251E-3</c:v>
                </c:pt>
                <c:pt idx="9">
                  <c:v>8.8922514311932637E-3</c:v>
                </c:pt>
                <c:pt idx="10">
                  <c:v>8.6190476247601615E-3</c:v>
                </c:pt>
                <c:pt idx="11">
                  <c:v>9.0926665156477651E-3</c:v>
                </c:pt>
                <c:pt idx="12">
                  <c:v>9.6690507897387017E-3</c:v>
                </c:pt>
                <c:pt idx="13">
                  <c:v>9.3361509377147822E-3</c:v>
                </c:pt>
                <c:pt idx="14">
                  <c:v>8.8225879791565161E-3</c:v>
                </c:pt>
                <c:pt idx="15">
                  <c:v>1.070581448366241E-2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606784"/>
        <c:axId val="261608576"/>
      </c:scatterChart>
      <c:valAx>
        <c:axId val="261606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61608576"/>
        <c:crosses val="autoZero"/>
        <c:crossBetween val="midCat"/>
      </c:valAx>
      <c:valAx>
        <c:axId val="261608576"/>
        <c:scaling>
          <c:orientation val="minMax"/>
        </c:scaling>
        <c:delete val="0"/>
        <c:axPos val="l"/>
        <c:majorGridlines/>
        <c:numFmt formatCode="0.00000" sourceLinked="1"/>
        <c:majorTickMark val="out"/>
        <c:minorTickMark val="none"/>
        <c:tickLblPos val="nextTo"/>
        <c:crossAx val="26160678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60+</c:v>
          </c:tx>
          <c:xVal>
            <c:numRef>
              <c:f>'0214 cashout ramp'!$L$255:$L$274</c:f>
              <c:numCache>
                <c:formatCode>General</c:formatCode>
                <c:ptCount val="20"/>
                <c:pt idx="0">
                  <c:v>-217.021183511651</c:v>
                </c:pt>
                <c:pt idx="1">
                  <c:v>-185.872746243927</c:v>
                </c:pt>
                <c:pt idx="2">
                  <c:v>-159.395273623869</c:v>
                </c:pt>
                <c:pt idx="3">
                  <c:v>-137.48098193304099</c:v>
                </c:pt>
                <c:pt idx="4">
                  <c:v>-113.82926933415099</c:v>
                </c:pt>
                <c:pt idx="5">
                  <c:v>-88.189863046401598</c:v>
                </c:pt>
                <c:pt idx="6">
                  <c:v>-62.913687130918497</c:v>
                </c:pt>
                <c:pt idx="7">
                  <c:v>-36.442639007579999</c:v>
                </c:pt>
                <c:pt idx="8">
                  <c:v>-11.644000299813101</c:v>
                </c:pt>
                <c:pt idx="9">
                  <c:v>12.3417584777225</c:v>
                </c:pt>
                <c:pt idx="10">
                  <c:v>37.999171285248799</c:v>
                </c:pt>
                <c:pt idx="11">
                  <c:v>62.4126286051861</c:v>
                </c:pt>
                <c:pt idx="12">
                  <c:v>88.018285557871096</c:v>
                </c:pt>
                <c:pt idx="13">
                  <c:v>112.308089563442</c:v>
                </c:pt>
                <c:pt idx="14">
                  <c:v>137.002435554264</c:v>
                </c:pt>
                <c:pt idx="15">
                  <c:v>161.40379458315999</c:v>
                </c:pt>
                <c:pt idx="16">
                  <c:v>186.30245255367799</c:v>
                </c:pt>
                <c:pt idx="17">
                  <c:v>211.20895517177701</c:v>
                </c:pt>
                <c:pt idx="18">
                  <c:v>236.339940571109</c:v>
                </c:pt>
                <c:pt idx="19">
                  <c:v>287.07646724517099</c:v>
                </c:pt>
              </c:numCache>
            </c:numRef>
          </c:xVal>
          <c:yVal>
            <c:numRef>
              <c:f>'0214 cashout ramp'!$B$255:$B$274</c:f>
              <c:numCache>
                <c:formatCode>General</c:formatCode>
                <c:ptCount val="20"/>
                <c:pt idx="0">
                  <c:v>9.3407260775527501</c:v>
                </c:pt>
                <c:pt idx="1">
                  <c:v>4.8493735296251304</c:v>
                </c:pt>
                <c:pt idx="2">
                  <c:v>6.2306350545461298</c:v>
                </c:pt>
                <c:pt idx="3">
                  <c:v>7.3094382050626896</c:v>
                </c:pt>
                <c:pt idx="4">
                  <c:v>8.5195679707430791</c:v>
                </c:pt>
                <c:pt idx="5">
                  <c:v>8.8165722374708899</c:v>
                </c:pt>
                <c:pt idx="6">
                  <c:v>9.2636329488872295</c:v>
                </c:pt>
                <c:pt idx="7">
                  <c:v>9.7022538026893095</c:v>
                </c:pt>
                <c:pt idx="8">
                  <c:v>10.785686447930299</c:v>
                </c:pt>
                <c:pt idx="9">
                  <c:v>12.079014714269301</c:v>
                </c:pt>
                <c:pt idx="10">
                  <c:v>12.515461962899399</c:v>
                </c:pt>
                <c:pt idx="11">
                  <c:v>13.4494042290892</c:v>
                </c:pt>
                <c:pt idx="12">
                  <c:v>14.620842328459799</c:v>
                </c:pt>
                <c:pt idx="13">
                  <c:v>16.2455019491392</c:v>
                </c:pt>
                <c:pt idx="14">
                  <c:v>17.105156790037899</c:v>
                </c:pt>
                <c:pt idx="15">
                  <c:v>18.341659487928901</c:v>
                </c:pt>
                <c:pt idx="16">
                  <c:v>18.4134538328269</c:v>
                </c:pt>
                <c:pt idx="17">
                  <c:v>17.798861296652301</c:v>
                </c:pt>
                <c:pt idx="18">
                  <c:v>16.0602304279112</c:v>
                </c:pt>
                <c:pt idx="19">
                  <c:v>15.8684414529971</c:v>
                </c:pt>
              </c:numCache>
            </c:numRef>
          </c:yVal>
          <c:smooth val="1"/>
        </c:ser>
        <c:ser>
          <c:idx val="1"/>
          <c:order val="1"/>
          <c:tx>
            <c:v>Old Model</c:v>
          </c:tx>
          <c:xVal>
            <c:numRef>
              <c:f>'0214 cashout ramp'!$L$255:$L$274</c:f>
              <c:numCache>
                <c:formatCode>General</c:formatCode>
                <c:ptCount val="20"/>
                <c:pt idx="0">
                  <c:v>-217.021183511651</c:v>
                </c:pt>
                <c:pt idx="1">
                  <c:v>-185.872746243927</c:v>
                </c:pt>
                <c:pt idx="2">
                  <c:v>-159.395273623869</c:v>
                </c:pt>
                <c:pt idx="3">
                  <c:v>-137.48098193304099</c:v>
                </c:pt>
                <c:pt idx="4">
                  <c:v>-113.82926933415099</c:v>
                </c:pt>
                <c:pt idx="5">
                  <c:v>-88.189863046401598</c:v>
                </c:pt>
                <c:pt idx="6">
                  <c:v>-62.913687130918497</c:v>
                </c:pt>
                <c:pt idx="7">
                  <c:v>-36.442639007579999</c:v>
                </c:pt>
                <c:pt idx="8">
                  <c:v>-11.644000299813101</c:v>
                </c:pt>
                <c:pt idx="9">
                  <c:v>12.3417584777225</c:v>
                </c:pt>
                <c:pt idx="10">
                  <c:v>37.999171285248799</c:v>
                </c:pt>
                <c:pt idx="11">
                  <c:v>62.4126286051861</c:v>
                </c:pt>
                <c:pt idx="12">
                  <c:v>88.018285557871096</c:v>
                </c:pt>
                <c:pt idx="13">
                  <c:v>112.308089563442</c:v>
                </c:pt>
                <c:pt idx="14">
                  <c:v>137.002435554264</c:v>
                </c:pt>
                <c:pt idx="15">
                  <c:v>161.40379458315999</c:v>
                </c:pt>
                <c:pt idx="16">
                  <c:v>186.30245255367799</c:v>
                </c:pt>
                <c:pt idx="17">
                  <c:v>211.20895517177701</c:v>
                </c:pt>
                <c:pt idx="18">
                  <c:v>236.339940571109</c:v>
                </c:pt>
                <c:pt idx="19">
                  <c:v>287.07646724517099</c:v>
                </c:pt>
              </c:numCache>
            </c:numRef>
          </c:xVal>
          <c:yVal>
            <c:numRef>
              <c:f>'0214 cashout ramp'!$D$255:$D$274</c:f>
              <c:numCache>
                <c:formatCode>General</c:formatCode>
                <c:ptCount val="20"/>
                <c:pt idx="0">
                  <c:v>6.2409835250324903</c:v>
                </c:pt>
                <c:pt idx="1">
                  <c:v>6.6239201109056296</c:v>
                </c:pt>
                <c:pt idx="2">
                  <c:v>6.4434525042538402</c:v>
                </c:pt>
                <c:pt idx="3">
                  <c:v>7.0519542395052603</c:v>
                </c:pt>
                <c:pt idx="4">
                  <c:v>7.96139290705666</c:v>
                </c:pt>
                <c:pt idx="5">
                  <c:v>8.0980051833256095</c:v>
                </c:pt>
                <c:pt idx="6">
                  <c:v>9.2362461947155392</c:v>
                </c:pt>
                <c:pt idx="7">
                  <c:v>9.7231012404045902</c:v>
                </c:pt>
                <c:pt idx="8">
                  <c:v>11.082625316080099</c:v>
                </c:pt>
                <c:pt idx="9">
                  <c:v>11.921589287077101</c:v>
                </c:pt>
                <c:pt idx="10">
                  <c:v>12.075179729152</c:v>
                </c:pt>
                <c:pt idx="11">
                  <c:v>12.6181444868577</c:v>
                </c:pt>
                <c:pt idx="12">
                  <c:v>13.6429030699435</c:v>
                </c:pt>
                <c:pt idx="13">
                  <c:v>15.756240515066599</c:v>
                </c:pt>
                <c:pt idx="14">
                  <c:v>16.673998754275999</c:v>
                </c:pt>
                <c:pt idx="15">
                  <c:v>17.889746172934601</c:v>
                </c:pt>
                <c:pt idx="16">
                  <c:v>18.546412249888899</c:v>
                </c:pt>
                <c:pt idx="17">
                  <c:v>18.399851553340401</c:v>
                </c:pt>
                <c:pt idx="18">
                  <c:v>17.281600510691302</c:v>
                </c:pt>
                <c:pt idx="19">
                  <c:v>15.914694360003701</c:v>
                </c:pt>
              </c:numCache>
            </c:numRef>
          </c:yVal>
          <c:smooth val="1"/>
        </c:ser>
        <c:ser>
          <c:idx val="2"/>
          <c:order val="2"/>
          <c:tx>
            <c:v>New model cashout updated</c:v>
          </c:tx>
          <c:xVal>
            <c:numRef>
              <c:f>'0214 cashout ramp'!$L$281:$L$300</c:f>
              <c:numCache>
                <c:formatCode>General</c:formatCode>
                <c:ptCount val="20"/>
                <c:pt idx="0">
                  <c:v>-217.021183511651</c:v>
                </c:pt>
                <c:pt idx="1">
                  <c:v>-185.872746243927</c:v>
                </c:pt>
                <c:pt idx="2">
                  <c:v>-159.395273623869</c:v>
                </c:pt>
                <c:pt idx="3">
                  <c:v>-137.48098193304099</c:v>
                </c:pt>
                <c:pt idx="4">
                  <c:v>-113.82926933415099</c:v>
                </c:pt>
                <c:pt idx="5">
                  <c:v>-88.189863046401598</c:v>
                </c:pt>
                <c:pt idx="6">
                  <c:v>-62.913687130918497</c:v>
                </c:pt>
                <c:pt idx="7">
                  <c:v>-36.442639007579999</c:v>
                </c:pt>
                <c:pt idx="8">
                  <c:v>-11.644000299813101</c:v>
                </c:pt>
                <c:pt idx="9">
                  <c:v>12.3417584777225</c:v>
                </c:pt>
                <c:pt idx="10">
                  <c:v>37.999171285248799</c:v>
                </c:pt>
                <c:pt idx="11">
                  <c:v>62.4126286051861</c:v>
                </c:pt>
                <c:pt idx="12">
                  <c:v>88.018285557871096</c:v>
                </c:pt>
                <c:pt idx="13">
                  <c:v>112.308089563442</c:v>
                </c:pt>
                <c:pt idx="14">
                  <c:v>137.002435554264</c:v>
                </c:pt>
                <c:pt idx="15">
                  <c:v>161.40379458315999</c:v>
                </c:pt>
                <c:pt idx="16">
                  <c:v>186.30245255367799</c:v>
                </c:pt>
                <c:pt idx="17">
                  <c:v>211.20895517177701</c:v>
                </c:pt>
                <c:pt idx="18">
                  <c:v>236.339940571109</c:v>
                </c:pt>
                <c:pt idx="19">
                  <c:v>287.07646724517099</c:v>
                </c:pt>
              </c:numCache>
            </c:numRef>
          </c:xVal>
          <c:yVal>
            <c:numRef>
              <c:f>'0214 cashout ramp'!$AP$281:$AP$300</c:f>
              <c:numCache>
                <c:formatCode>0.0</c:formatCode>
                <c:ptCount val="20"/>
                <c:pt idx="0">
                  <c:v>5.8345293826343685</c:v>
                </c:pt>
                <c:pt idx="1">
                  <c:v>6.2213158751356463</c:v>
                </c:pt>
                <c:pt idx="2">
                  <c:v>6.3664957706993093</c:v>
                </c:pt>
                <c:pt idx="3">
                  <c:v>7.4778426768236432</c:v>
                </c:pt>
                <c:pt idx="4">
                  <c:v>8.8927614531074113</c:v>
                </c:pt>
                <c:pt idx="5">
                  <c:v>8.9427194885415737</c:v>
                </c:pt>
                <c:pt idx="6">
                  <c:v>9.8769128531697845</c:v>
                </c:pt>
                <c:pt idx="7">
                  <c:v>9.8457392634251022</c:v>
                </c:pt>
                <c:pt idx="8">
                  <c:v>10.695646180450469</c:v>
                </c:pt>
                <c:pt idx="9">
                  <c:v>11.499873241229297</c:v>
                </c:pt>
                <c:pt idx="10">
                  <c:v>11.43990084001133</c:v>
                </c:pt>
                <c:pt idx="11">
                  <c:v>11.496298060871869</c:v>
                </c:pt>
                <c:pt idx="12">
                  <c:v>11.226267811772805</c:v>
                </c:pt>
                <c:pt idx="13">
                  <c:v>11.453872805450761</c:v>
                </c:pt>
                <c:pt idx="14">
                  <c:v>11.423931169720058</c:v>
                </c:pt>
                <c:pt idx="15">
                  <c:v>11.631823670994146</c:v>
                </c:pt>
                <c:pt idx="16">
                  <c:v>11.738542932552033</c:v>
                </c:pt>
                <c:pt idx="17">
                  <c:v>11.86340468297078</c:v>
                </c:pt>
                <c:pt idx="18">
                  <c:v>10.938837198215834</c:v>
                </c:pt>
                <c:pt idx="19">
                  <c:v>9.9470218001590727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712128"/>
        <c:axId val="261722112"/>
      </c:scatterChart>
      <c:valAx>
        <c:axId val="261712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61722112"/>
        <c:crosses val="autoZero"/>
        <c:crossBetween val="midCat"/>
      </c:valAx>
      <c:valAx>
        <c:axId val="261722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1712128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42-60</c:v>
          </c:tx>
          <c:xVal>
            <c:numRef>
              <c:f>'0214 cashout ramp'!$L$304:$L$320</c:f>
              <c:numCache>
                <c:formatCode>General</c:formatCode>
                <c:ptCount val="17"/>
                <c:pt idx="0">
                  <c:v>-135.29048003591399</c:v>
                </c:pt>
                <c:pt idx="1">
                  <c:v>-111.191921151965</c:v>
                </c:pt>
                <c:pt idx="2">
                  <c:v>-86.352275896779702</c:v>
                </c:pt>
                <c:pt idx="3">
                  <c:v>-61.723539111305797</c:v>
                </c:pt>
                <c:pt idx="4">
                  <c:v>-36.883399803783597</c:v>
                </c:pt>
                <c:pt idx="5">
                  <c:v>-11.1925576906219</c:v>
                </c:pt>
                <c:pt idx="6">
                  <c:v>13.5698076461775</c:v>
                </c:pt>
                <c:pt idx="7">
                  <c:v>38.577615640904803</c:v>
                </c:pt>
                <c:pt idx="8">
                  <c:v>62.8800615386183</c:v>
                </c:pt>
                <c:pt idx="9">
                  <c:v>86.8651911766636</c:v>
                </c:pt>
                <c:pt idx="10">
                  <c:v>111.453422794685</c:v>
                </c:pt>
                <c:pt idx="11">
                  <c:v>135.99330692681099</c:v>
                </c:pt>
                <c:pt idx="12">
                  <c:v>161.562518657308</c:v>
                </c:pt>
                <c:pt idx="13">
                  <c:v>185.49016394176499</c:v>
                </c:pt>
                <c:pt idx="14">
                  <c:v>210.80697536672599</c:v>
                </c:pt>
                <c:pt idx="15">
                  <c:v>233.99435635861499</c:v>
                </c:pt>
                <c:pt idx="16">
                  <c:v>281.04856152799999</c:v>
                </c:pt>
              </c:numCache>
            </c:numRef>
          </c:xVal>
          <c:yVal>
            <c:numRef>
              <c:f>'0214 cashout ramp'!$B$304:$B$320</c:f>
              <c:numCache>
                <c:formatCode>General</c:formatCode>
                <c:ptCount val="17"/>
                <c:pt idx="0">
                  <c:v>6.1431286684502</c:v>
                </c:pt>
                <c:pt idx="1">
                  <c:v>8.0101505183096702</c:v>
                </c:pt>
                <c:pt idx="2">
                  <c:v>8.4728880816657703</c:v>
                </c:pt>
                <c:pt idx="3">
                  <c:v>9.7664789442483908</c:v>
                </c:pt>
                <c:pt idx="4">
                  <c:v>11.1818919417515</c:v>
                </c:pt>
                <c:pt idx="5">
                  <c:v>11.237118141662799</c:v>
                </c:pt>
                <c:pt idx="6">
                  <c:v>11.8916731153661</c:v>
                </c:pt>
                <c:pt idx="7">
                  <c:v>13.1963609061486</c:v>
                </c:pt>
                <c:pt idx="8">
                  <c:v>15.5065790666201</c:v>
                </c:pt>
                <c:pt idx="9">
                  <c:v>16.566549539000398</c:v>
                </c:pt>
                <c:pt idx="10">
                  <c:v>18.181541073145901</c:v>
                </c:pt>
                <c:pt idx="11">
                  <c:v>18.816159158551301</c:v>
                </c:pt>
                <c:pt idx="12">
                  <c:v>19.917040942182801</c:v>
                </c:pt>
                <c:pt idx="13">
                  <c:v>20.825273060165198</c:v>
                </c:pt>
                <c:pt idx="14">
                  <c:v>20.7263482709828</c:v>
                </c:pt>
                <c:pt idx="15">
                  <c:v>20.294656856634699</c:v>
                </c:pt>
                <c:pt idx="16">
                  <c:v>20.624642812177999</c:v>
                </c:pt>
              </c:numCache>
            </c:numRef>
          </c:yVal>
          <c:smooth val="1"/>
        </c:ser>
        <c:ser>
          <c:idx val="1"/>
          <c:order val="1"/>
          <c:tx>
            <c:v>Old Model</c:v>
          </c:tx>
          <c:xVal>
            <c:numRef>
              <c:f>'0214 cashout ramp'!$L$304:$L$320</c:f>
              <c:numCache>
                <c:formatCode>General</c:formatCode>
                <c:ptCount val="17"/>
                <c:pt idx="0">
                  <c:v>-135.29048003591399</c:v>
                </c:pt>
                <c:pt idx="1">
                  <c:v>-111.191921151965</c:v>
                </c:pt>
                <c:pt idx="2">
                  <c:v>-86.352275896779702</c:v>
                </c:pt>
                <c:pt idx="3">
                  <c:v>-61.723539111305797</c:v>
                </c:pt>
                <c:pt idx="4">
                  <c:v>-36.883399803783597</c:v>
                </c:pt>
                <c:pt idx="5">
                  <c:v>-11.1925576906219</c:v>
                </c:pt>
                <c:pt idx="6">
                  <c:v>13.5698076461775</c:v>
                </c:pt>
                <c:pt idx="7">
                  <c:v>38.577615640904803</c:v>
                </c:pt>
                <c:pt idx="8">
                  <c:v>62.8800615386183</c:v>
                </c:pt>
                <c:pt idx="9">
                  <c:v>86.8651911766636</c:v>
                </c:pt>
                <c:pt idx="10">
                  <c:v>111.453422794685</c:v>
                </c:pt>
                <c:pt idx="11">
                  <c:v>135.99330692681099</c:v>
                </c:pt>
                <c:pt idx="12">
                  <c:v>161.562518657308</c:v>
                </c:pt>
                <c:pt idx="13">
                  <c:v>185.49016394176499</c:v>
                </c:pt>
                <c:pt idx="14">
                  <c:v>210.80697536672599</c:v>
                </c:pt>
                <c:pt idx="15">
                  <c:v>233.99435635861499</c:v>
                </c:pt>
                <c:pt idx="16">
                  <c:v>281.04856152799999</c:v>
                </c:pt>
              </c:numCache>
            </c:numRef>
          </c:xVal>
          <c:yVal>
            <c:numRef>
              <c:f>'0214 cashout ramp'!$D$304:$D$320</c:f>
              <c:numCache>
                <c:formatCode>General</c:formatCode>
                <c:ptCount val="17"/>
                <c:pt idx="0">
                  <c:v>5.9335598282881898</c:v>
                </c:pt>
                <c:pt idx="1">
                  <c:v>6.4691223100943303</c:v>
                </c:pt>
                <c:pt idx="2">
                  <c:v>7.7717552060735597</c:v>
                </c:pt>
                <c:pt idx="3">
                  <c:v>9.3478772385571194</c:v>
                </c:pt>
                <c:pt idx="4">
                  <c:v>10.6517785243432</c:v>
                </c:pt>
                <c:pt idx="5">
                  <c:v>11.3728272078913</c:v>
                </c:pt>
                <c:pt idx="6">
                  <c:v>12.8071745787867</c:v>
                </c:pt>
                <c:pt idx="7">
                  <c:v>14.8308290168545</c:v>
                </c:pt>
                <c:pt idx="8">
                  <c:v>16.668292508223399</c:v>
                </c:pt>
                <c:pt idx="9">
                  <c:v>17.522038217713501</c:v>
                </c:pt>
                <c:pt idx="10">
                  <c:v>19.204367444577102</c:v>
                </c:pt>
                <c:pt idx="11">
                  <c:v>19.913416558494799</c:v>
                </c:pt>
                <c:pt idx="12">
                  <c:v>20.659162035332201</c:v>
                </c:pt>
                <c:pt idx="13">
                  <c:v>21.0653224188449</c:v>
                </c:pt>
                <c:pt idx="14">
                  <c:v>20.373430213895102</c:v>
                </c:pt>
                <c:pt idx="15">
                  <c:v>20.1019290359853</c:v>
                </c:pt>
                <c:pt idx="16">
                  <c:v>18.8940035335517</c:v>
                </c:pt>
              </c:numCache>
            </c:numRef>
          </c:yVal>
          <c:smooth val="1"/>
        </c:ser>
        <c:ser>
          <c:idx val="2"/>
          <c:order val="2"/>
          <c:tx>
            <c:v>New model with updated cashout</c:v>
          </c:tx>
          <c:xVal>
            <c:numRef>
              <c:f>'0214 cashout ramp'!$L$304:$L$320</c:f>
              <c:numCache>
                <c:formatCode>General</c:formatCode>
                <c:ptCount val="17"/>
                <c:pt idx="0">
                  <c:v>-135.29048003591399</c:v>
                </c:pt>
                <c:pt idx="1">
                  <c:v>-111.191921151965</c:v>
                </c:pt>
                <c:pt idx="2">
                  <c:v>-86.352275896779702</c:v>
                </c:pt>
                <c:pt idx="3">
                  <c:v>-61.723539111305797</c:v>
                </c:pt>
                <c:pt idx="4">
                  <c:v>-36.883399803783597</c:v>
                </c:pt>
                <c:pt idx="5">
                  <c:v>-11.1925576906219</c:v>
                </c:pt>
                <c:pt idx="6">
                  <c:v>13.5698076461775</c:v>
                </c:pt>
                <c:pt idx="7">
                  <c:v>38.577615640904803</c:v>
                </c:pt>
                <c:pt idx="8">
                  <c:v>62.8800615386183</c:v>
                </c:pt>
                <c:pt idx="9">
                  <c:v>86.8651911766636</c:v>
                </c:pt>
                <c:pt idx="10">
                  <c:v>111.453422794685</c:v>
                </c:pt>
                <c:pt idx="11">
                  <c:v>135.99330692681099</c:v>
                </c:pt>
                <c:pt idx="12">
                  <c:v>161.562518657308</c:v>
                </c:pt>
                <c:pt idx="13">
                  <c:v>185.49016394176499</c:v>
                </c:pt>
                <c:pt idx="14">
                  <c:v>210.80697536672599</c:v>
                </c:pt>
                <c:pt idx="15">
                  <c:v>233.99435635861499</c:v>
                </c:pt>
                <c:pt idx="16">
                  <c:v>281.04856152799999</c:v>
                </c:pt>
              </c:numCache>
            </c:numRef>
          </c:xVal>
          <c:yVal>
            <c:numRef>
              <c:f>'0214 cashout ramp'!$AP$304:$AP$320</c:f>
              <c:numCache>
                <c:formatCode>0.0</c:formatCode>
                <c:ptCount val="17"/>
                <c:pt idx="0">
                  <c:v>6.2380729840291416</c:v>
                </c:pt>
                <c:pt idx="1">
                  <c:v>7.06053711562088</c:v>
                </c:pt>
                <c:pt idx="2">
                  <c:v>8.1360795343438426</c:v>
                </c:pt>
                <c:pt idx="3">
                  <c:v>9.6266005253109803</c:v>
                </c:pt>
                <c:pt idx="4">
                  <c:v>10.676925610676157</c:v>
                </c:pt>
                <c:pt idx="5">
                  <c:v>10.981188400792096</c:v>
                </c:pt>
                <c:pt idx="6">
                  <c:v>11.861899953545741</c:v>
                </c:pt>
                <c:pt idx="7">
                  <c:v>13.101454001170476</c:v>
                </c:pt>
                <c:pt idx="8">
                  <c:v>14.350086281875862</c:v>
                </c:pt>
                <c:pt idx="9">
                  <c:v>14.823498770094169</c:v>
                </c:pt>
                <c:pt idx="10">
                  <c:v>15.056616106662201</c:v>
                </c:pt>
                <c:pt idx="11">
                  <c:v>14.685697415040622</c:v>
                </c:pt>
                <c:pt idx="12">
                  <c:v>14.346212408623504</c:v>
                </c:pt>
                <c:pt idx="13">
                  <c:v>14.659537310226078</c:v>
                </c:pt>
                <c:pt idx="14">
                  <c:v>14.621566463113133</c:v>
                </c:pt>
                <c:pt idx="15">
                  <c:v>14.793051152610548</c:v>
                </c:pt>
                <c:pt idx="16">
                  <c:v>13.692264036795898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140544"/>
        <c:axId val="270142080"/>
      </c:scatterChart>
      <c:valAx>
        <c:axId val="270140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70142080"/>
        <c:crosses val="autoZero"/>
        <c:crossBetween val="midCat"/>
      </c:valAx>
      <c:valAx>
        <c:axId val="2701420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014054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24-42</c:v>
          </c:tx>
          <c:xVal>
            <c:numRef>
              <c:f>'0214 cashout ramp'!$L$327:$L$345</c:f>
              <c:numCache>
                <c:formatCode>General</c:formatCode>
                <c:ptCount val="19"/>
                <c:pt idx="0">
                  <c:v>-186.51364209469</c:v>
                </c:pt>
                <c:pt idx="1">
                  <c:v>-158.48565854978699</c:v>
                </c:pt>
                <c:pt idx="2">
                  <c:v>-137.41023995208499</c:v>
                </c:pt>
                <c:pt idx="3">
                  <c:v>-111.705061334856</c:v>
                </c:pt>
                <c:pt idx="4">
                  <c:v>-86.789436663029093</c:v>
                </c:pt>
                <c:pt idx="5">
                  <c:v>-61.534278476039603</c:v>
                </c:pt>
                <c:pt idx="6">
                  <c:v>-37.2465163876387</c:v>
                </c:pt>
                <c:pt idx="7">
                  <c:v>-12.3708960203722</c:v>
                </c:pt>
                <c:pt idx="8">
                  <c:v>12.0709372527476</c:v>
                </c:pt>
                <c:pt idx="9">
                  <c:v>36.890555498176198</c:v>
                </c:pt>
                <c:pt idx="10">
                  <c:v>61.688094147111997</c:v>
                </c:pt>
                <c:pt idx="11">
                  <c:v>86.533319304155995</c:v>
                </c:pt>
                <c:pt idx="12">
                  <c:v>111.369347261306</c:v>
                </c:pt>
                <c:pt idx="13">
                  <c:v>136.37524411331</c:v>
                </c:pt>
                <c:pt idx="14">
                  <c:v>160.766105336306</c:v>
                </c:pt>
                <c:pt idx="15">
                  <c:v>185.201330665352</c:v>
                </c:pt>
                <c:pt idx="16">
                  <c:v>210.039404066234</c:v>
                </c:pt>
                <c:pt idx="17">
                  <c:v>234.132450358873</c:v>
                </c:pt>
                <c:pt idx="18">
                  <c:v>269.978671889537</c:v>
                </c:pt>
              </c:numCache>
            </c:numRef>
          </c:xVal>
          <c:yVal>
            <c:numRef>
              <c:f>'0214 cashout ramp'!$B$327:$B$345</c:f>
              <c:numCache>
                <c:formatCode>General</c:formatCode>
                <c:ptCount val="19"/>
                <c:pt idx="0">
                  <c:v>4.6580846465479304</c:v>
                </c:pt>
                <c:pt idx="1">
                  <c:v>5.3217503097723498</c:v>
                </c:pt>
                <c:pt idx="2">
                  <c:v>7.1217512237737397</c:v>
                </c:pt>
                <c:pt idx="3">
                  <c:v>7.7079506294982796</c:v>
                </c:pt>
                <c:pt idx="4">
                  <c:v>8.6850169119281002</c:v>
                </c:pt>
                <c:pt idx="5">
                  <c:v>10.1450992251982</c:v>
                </c:pt>
                <c:pt idx="6">
                  <c:v>12.037184864776499</c:v>
                </c:pt>
                <c:pt idx="7">
                  <c:v>13.547147084223299</c:v>
                </c:pt>
                <c:pt idx="8">
                  <c:v>15.4568452016481</c:v>
                </c:pt>
                <c:pt idx="9">
                  <c:v>17.4538582147105</c:v>
                </c:pt>
                <c:pt idx="10">
                  <c:v>18.575586866989099</c:v>
                </c:pt>
                <c:pt idx="11">
                  <c:v>19.371057590154201</c:v>
                </c:pt>
                <c:pt idx="12">
                  <c:v>19.7170555170465</c:v>
                </c:pt>
                <c:pt idx="13">
                  <c:v>21.619783539351701</c:v>
                </c:pt>
                <c:pt idx="14">
                  <c:v>21.599832120186001</c:v>
                </c:pt>
                <c:pt idx="15">
                  <c:v>22.935641735544401</c:v>
                </c:pt>
                <c:pt idx="16">
                  <c:v>21.2507516752854</c:v>
                </c:pt>
                <c:pt idx="17">
                  <c:v>20.678927471509201</c:v>
                </c:pt>
                <c:pt idx="18">
                  <c:v>19.330704243793001</c:v>
                </c:pt>
              </c:numCache>
            </c:numRef>
          </c:yVal>
          <c:smooth val="1"/>
        </c:ser>
        <c:ser>
          <c:idx val="1"/>
          <c:order val="1"/>
          <c:tx>
            <c:v>Old Model</c:v>
          </c:tx>
          <c:xVal>
            <c:numRef>
              <c:f>'0214 cashout ramp'!$L$327:$L$345</c:f>
              <c:numCache>
                <c:formatCode>General</c:formatCode>
                <c:ptCount val="19"/>
                <c:pt idx="0">
                  <c:v>-186.51364209469</c:v>
                </c:pt>
                <c:pt idx="1">
                  <c:v>-158.48565854978699</c:v>
                </c:pt>
                <c:pt idx="2">
                  <c:v>-137.41023995208499</c:v>
                </c:pt>
                <c:pt idx="3">
                  <c:v>-111.705061334856</c:v>
                </c:pt>
                <c:pt idx="4">
                  <c:v>-86.789436663029093</c:v>
                </c:pt>
                <c:pt idx="5">
                  <c:v>-61.534278476039603</c:v>
                </c:pt>
                <c:pt idx="6">
                  <c:v>-37.2465163876387</c:v>
                </c:pt>
                <c:pt idx="7">
                  <c:v>-12.3708960203722</c:v>
                </c:pt>
                <c:pt idx="8">
                  <c:v>12.0709372527476</c:v>
                </c:pt>
                <c:pt idx="9">
                  <c:v>36.890555498176198</c:v>
                </c:pt>
                <c:pt idx="10">
                  <c:v>61.688094147111997</c:v>
                </c:pt>
                <c:pt idx="11">
                  <c:v>86.533319304155995</c:v>
                </c:pt>
                <c:pt idx="12">
                  <c:v>111.369347261306</c:v>
                </c:pt>
                <c:pt idx="13">
                  <c:v>136.37524411331</c:v>
                </c:pt>
                <c:pt idx="14">
                  <c:v>160.766105336306</c:v>
                </c:pt>
                <c:pt idx="15">
                  <c:v>185.201330665352</c:v>
                </c:pt>
                <c:pt idx="16">
                  <c:v>210.039404066234</c:v>
                </c:pt>
                <c:pt idx="17">
                  <c:v>234.132450358873</c:v>
                </c:pt>
                <c:pt idx="18">
                  <c:v>269.978671889537</c:v>
                </c:pt>
              </c:numCache>
            </c:numRef>
          </c:xVal>
          <c:yVal>
            <c:numRef>
              <c:f>'0214 cashout ramp'!$D$212:$D$230</c:f>
              <c:numCache>
                <c:formatCode>General</c:formatCode>
                <c:ptCount val="19"/>
                <c:pt idx="0">
                  <c:v>4.8144945749882497</c:v>
                </c:pt>
                <c:pt idx="1">
                  <c:v>5.3343019948715096</c:v>
                </c:pt>
                <c:pt idx="2">
                  <c:v>5.5307641135010002</c:v>
                </c:pt>
                <c:pt idx="3">
                  <c:v>6.8658501649556802</c:v>
                </c:pt>
                <c:pt idx="4">
                  <c:v>8.5795370110448204</c:v>
                </c:pt>
                <c:pt idx="5">
                  <c:v>10.1585952204995</c:v>
                </c:pt>
                <c:pt idx="6">
                  <c:v>11.831335725208699</c:v>
                </c:pt>
                <c:pt idx="7">
                  <c:v>13.470338823972099</c:v>
                </c:pt>
                <c:pt idx="8">
                  <c:v>15.1733111324268</c:v>
                </c:pt>
                <c:pt idx="9">
                  <c:v>17.4646760411778</c:v>
                </c:pt>
                <c:pt idx="10">
                  <c:v>18.669967707600801</c:v>
                </c:pt>
                <c:pt idx="11">
                  <c:v>18.8946878893445</c:v>
                </c:pt>
                <c:pt idx="12">
                  <c:v>19.518039393784299</c:v>
                </c:pt>
                <c:pt idx="13">
                  <c:v>21.065068840614099</c:v>
                </c:pt>
                <c:pt idx="14">
                  <c:v>21.565021233587402</c:v>
                </c:pt>
                <c:pt idx="15">
                  <c:v>21.533723978580799</c:v>
                </c:pt>
                <c:pt idx="16">
                  <c:v>20.536102802138402</c:v>
                </c:pt>
                <c:pt idx="17">
                  <c:v>19.5071594114977</c:v>
                </c:pt>
                <c:pt idx="18">
                  <c:v>19.292376294098201</c:v>
                </c:pt>
              </c:numCache>
            </c:numRef>
          </c:yVal>
          <c:smooth val="1"/>
        </c:ser>
        <c:ser>
          <c:idx val="2"/>
          <c:order val="2"/>
          <c:tx>
            <c:v>New model adjusted cashout</c:v>
          </c:tx>
          <c:xVal>
            <c:numRef>
              <c:f>'0214 cashout ramp'!$L$327:$L$345</c:f>
              <c:numCache>
                <c:formatCode>General</c:formatCode>
                <c:ptCount val="19"/>
                <c:pt idx="0">
                  <c:v>-186.51364209469</c:v>
                </c:pt>
                <c:pt idx="1">
                  <c:v>-158.48565854978699</c:v>
                </c:pt>
                <c:pt idx="2">
                  <c:v>-137.41023995208499</c:v>
                </c:pt>
                <c:pt idx="3">
                  <c:v>-111.705061334856</c:v>
                </c:pt>
                <c:pt idx="4">
                  <c:v>-86.789436663029093</c:v>
                </c:pt>
                <c:pt idx="5">
                  <c:v>-61.534278476039603</c:v>
                </c:pt>
                <c:pt idx="6">
                  <c:v>-37.2465163876387</c:v>
                </c:pt>
                <c:pt idx="7">
                  <c:v>-12.3708960203722</c:v>
                </c:pt>
                <c:pt idx="8">
                  <c:v>12.0709372527476</c:v>
                </c:pt>
                <c:pt idx="9">
                  <c:v>36.890555498176198</c:v>
                </c:pt>
                <c:pt idx="10">
                  <c:v>61.688094147111997</c:v>
                </c:pt>
                <c:pt idx="11">
                  <c:v>86.533319304155995</c:v>
                </c:pt>
                <c:pt idx="12">
                  <c:v>111.369347261306</c:v>
                </c:pt>
                <c:pt idx="13">
                  <c:v>136.37524411331</c:v>
                </c:pt>
                <c:pt idx="14">
                  <c:v>160.766105336306</c:v>
                </c:pt>
                <c:pt idx="15">
                  <c:v>185.201330665352</c:v>
                </c:pt>
                <c:pt idx="16">
                  <c:v>210.039404066234</c:v>
                </c:pt>
                <c:pt idx="17">
                  <c:v>234.132450358873</c:v>
                </c:pt>
                <c:pt idx="18">
                  <c:v>269.978671889537</c:v>
                </c:pt>
              </c:numCache>
            </c:numRef>
          </c:xVal>
          <c:yVal>
            <c:numRef>
              <c:f>'0214 cashout ramp'!$AP$327:$AP$345</c:f>
              <c:numCache>
                <c:formatCode>0.0</c:formatCode>
                <c:ptCount val="19"/>
                <c:pt idx="0">
                  <c:v>4.9566135723757787</c:v>
                </c:pt>
                <c:pt idx="1">
                  <c:v>5.5753304345651733</c:v>
                </c:pt>
                <c:pt idx="2">
                  <c:v>6.2311749640431628</c:v>
                </c:pt>
                <c:pt idx="3">
                  <c:v>7.5611754771827577</c:v>
                </c:pt>
                <c:pt idx="4">
                  <c:v>8.8086902235799958</c:v>
                </c:pt>
                <c:pt idx="5">
                  <c:v>10.354553767778786</c:v>
                </c:pt>
                <c:pt idx="6">
                  <c:v>11.923030352481234</c:v>
                </c:pt>
                <c:pt idx="7">
                  <c:v>12.860450458306282</c:v>
                </c:pt>
                <c:pt idx="8">
                  <c:v>13.107085781046202</c:v>
                </c:pt>
                <c:pt idx="9">
                  <c:v>13.316660170261185</c:v>
                </c:pt>
                <c:pt idx="10">
                  <c:v>13.277679344778271</c:v>
                </c:pt>
                <c:pt idx="11">
                  <c:v>13.417938237705396</c:v>
                </c:pt>
                <c:pt idx="12">
                  <c:v>13.841157199809217</c:v>
                </c:pt>
                <c:pt idx="13">
                  <c:v>14.870737669860933</c:v>
                </c:pt>
                <c:pt idx="14">
                  <c:v>15.575997288110432</c:v>
                </c:pt>
                <c:pt idx="15">
                  <c:v>16.138503487514132</c:v>
                </c:pt>
                <c:pt idx="16">
                  <c:v>16.044483991181568</c:v>
                </c:pt>
                <c:pt idx="17">
                  <c:v>15.252210583712211</c:v>
                </c:pt>
                <c:pt idx="18">
                  <c:v>13.701140310787096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204928"/>
        <c:axId val="270206464"/>
      </c:scatterChart>
      <c:valAx>
        <c:axId val="270204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70206464"/>
        <c:crosses val="autoZero"/>
        <c:crossBetween val="midCat"/>
      </c:valAx>
      <c:valAx>
        <c:axId val="270206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020492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12-24</c:v>
          </c:tx>
          <c:xVal>
            <c:numRef>
              <c:f>'0214 cashout ramp'!$L$350:$L$366</c:f>
              <c:numCache>
                <c:formatCode>General</c:formatCode>
                <c:ptCount val="17"/>
                <c:pt idx="0">
                  <c:v>-184.65423113416799</c:v>
                </c:pt>
                <c:pt idx="1">
                  <c:v>-157.86936703750999</c:v>
                </c:pt>
                <c:pt idx="2">
                  <c:v>-135.878805392819</c:v>
                </c:pt>
                <c:pt idx="3">
                  <c:v>-110.005906724357</c:v>
                </c:pt>
                <c:pt idx="4">
                  <c:v>-86.672264606175901</c:v>
                </c:pt>
                <c:pt idx="5">
                  <c:v>-61.590680266510802</c:v>
                </c:pt>
                <c:pt idx="6">
                  <c:v>-37.835179070296398</c:v>
                </c:pt>
                <c:pt idx="7">
                  <c:v>-12.4826198747755</c:v>
                </c:pt>
                <c:pt idx="8">
                  <c:v>11.666529771394901</c:v>
                </c:pt>
                <c:pt idx="9">
                  <c:v>36.297142761164501</c:v>
                </c:pt>
                <c:pt idx="10">
                  <c:v>60.8697117603813</c:v>
                </c:pt>
                <c:pt idx="11">
                  <c:v>85.176638444076303</c:v>
                </c:pt>
                <c:pt idx="12">
                  <c:v>110.10481879738801</c:v>
                </c:pt>
                <c:pt idx="13">
                  <c:v>134.089750483247</c:v>
                </c:pt>
                <c:pt idx="14">
                  <c:v>159.51931675282401</c:v>
                </c:pt>
                <c:pt idx="15">
                  <c:v>183.690148439403</c:v>
                </c:pt>
                <c:pt idx="16">
                  <c:v>209.27290755502699</c:v>
                </c:pt>
              </c:numCache>
            </c:numRef>
          </c:xVal>
          <c:yVal>
            <c:numRef>
              <c:f>'0214 cashout ramp'!$B$350:$B$366</c:f>
              <c:numCache>
                <c:formatCode>General</c:formatCode>
                <c:ptCount val="17"/>
                <c:pt idx="0">
                  <c:v>4.9924924856313497</c:v>
                </c:pt>
                <c:pt idx="1">
                  <c:v>5.4776086037897196</c:v>
                </c:pt>
                <c:pt idx="2">
                  <c:v>6.7625648054169298</c:v>
                </c:pt>
                <c:pt idx="3">
                  <c:v>7.9603929480415596</c:v>
                </c:pt>
                <c:pt idx="4">
                  <c:v>7.9617520338275298</c:v>
                </c:pt>
                <c:pt idx="5">
                  <c:v>8.3147901157505792</c:v>
                </c:pt>
                <c:pt idx="6">
                  <c:v>8.9120253422717202</c:v>
                </c:pt>
                <c:pt idx="7">
                  <c:v>9.9173266724126794</c:v>
                </c:pt>
                <c:pt idx="8">
                  <c:v>11.7315793904126</c:v>
                </c:pt>
                <c:pt idx="9">
                  <c:v>14.7040206633355</c:v>
                </c:pt>
                <c:pt idx="10">
                  <c:v>17.732847881144401</c:v>
                </c:pt>
                <c:pt idx="11">
                  <c:v>19.591550784048199</c:v>
                </c:pt>
                <c:pt idx="12">
                  <c:v>20.9223405093908</c:v>
                </c:pt>
                <c:pt idx="13">
                  <c:v>22.152680648833599</c:v>
                </c:pt>
                <c:pt idx="14">
                  <c:v>21.712648210251398</c:v>
                </c:pt>
                <c:pt idx="15">
                  <c:v>21.9566499705141</c:v>
                </c:pt>
                <c:pt idx="16">
                  <c:v>23.911459163419401</c:v>
                </c:pt>
              </c:numCache>
            </c:numRef>
          </c:yVal>
          <c:smooth val="1"/>
        </c:ser>
        <c:ser>
          <c:idx val="1"/>
          <c:order val="1"/>
          <c:tx>
            <c:v>Old Model</c:v>
          </c:tx>
          <c:xVal>
            <c:numRef>
              <c:f>'0214 cashout ramp'!$L$350:$L$366</c:f>
              <c:numCache>
                <c:formatCode>General</c:formatCode>
                <c:ptCount val="17"/>
                <c:pt idx="0">
                  <c:v>-184.65423113416799</c:v>
                </c:pt>
                <c:pt idx="1">
                  <c:v>-157.86936703750999</c:v>
                </c:pt>
                <c:pt idx="2">
                  <c:v>-135.878805392819</c:v>
                </c:pt>
                <c:pt idx="3">
                  <c:v>-110.005906724357</c:v>
                </c:pt>
                <c:pt idx="4">
                  <c:v>-86.672264606175901</c:v>
                </c:pt>
                <c:pt idx="5">
                  <c:v>-61.590680266510802</c:v>
                </c:pt>
                <c:pt idx="6">
                  <c:v>-37.835179070296398</c:v>
                </c:pt>
                <c:pt idx="7">
                  <c:v>-12.4826198747755</c:v>
                </c:pt>
                <c:pt idx="8">
                  <c:v>11.666529771394901</c:v>
                </c:pt>
                <c:pt idx="9">
                  <c:v>36.297142761164501</c:v>
                </c:pt>
                <c:pt idx="10">
                  <c:v>60.8697117603813</c:v>
                </c:pt>
                <c:pt idx="11">
                  <c:v>85.176638444076303</c:v>
                </c:pt>
                <c:pt idx="12">
                  <c:v>110.10481879738801</c:v>
                </c:pt>
                <c:pt idx="13">
                  <c:v>134.089750483247</c:v>
                </c:pt>
                <c:pt idx="14">
                  <c:v>159.51931675282401</c:v>
                </c:pt>
                <c:pt idx="15">
                  <c:v>183.690148439403</c:v>
                </c:pt>
                <c:pt idx="16">
                  <c:v>209.27290755502699</c:v>
                </c:pt>
              </c:numCache>
            </c:numRef>
          </c:xVal>
          <c:yVal>
            <c:numRef>
              <c:f>'0214 cashout ramp'!$D$350:$D$366</c:f>
              <c:numCache>
                <c:formatCode>General</c:formatCode>
                <c:ptCount val="17"/>
                <c:pt idx="0">
                  <c:v>3.8287344165087198</c:v>
                </c:pt>
                <c:pt idx="1">
                  <c:v>5.1685175234915004</c:v>
                </c:pt>
                <c:pt idx="2">
                  <c:v>5.30377717275507</c:v>
                </c:pt>
                <c:pt idx="3">
                  <c:v>6.8851223661696803</c:v>
                </c:pt>
                <c:pt idx="4">
                  <c:v>7.8218827104186301</c:v>
                </c:pt>
                <c:pt idx="5">
                  <c:v>8.2704984687844192</c:v>
                </c:pt>
                <c:pt idx="6">
                  <c:v>8.1545778510141993</c:v>
                </c:pt>
                <c:pt idx="7">
                  <c:v>8.6533097974626401</c:v>
                </c:pt>
                <c:pt idx="8">
                  <c:v>10.8552477554821</c:v>
                </c:pt>
                <c:pt idx="9">
                  <c:v>13.708257055712901</c:v>
                </c:pt>
                <c:pt idx="10">
                  <c:v>16.423092961483999</c:v>
                </c:pt>
                <c:pt idx="11">
                  <c:v>18.429655679866102</c:v>
                </c:pt>
                <c:pt idx="12">
                  <c:v>20.180443559401301</c:v>
                </c:pt>
                <c:pt idx="13">
                  <c:v>21.219174896681402</c:v>
                </c:pt>
                <c:pt idx="14">
                  <c:v>20.716904731625501</c:v>
                </c:pt>
                <c:pt idx="15">
                  <c:v>18.5177951788109</c:v>
                </c:pt>
                <c:pt idx="16">
                  <c:v>17.261460279521501</c:v>
                </c:pt>
              </c:numCache>
            </c:numRef>
          </c:yVal>
          <c:smooth val="1"/>
        </c:ser>
        <c:ser>
          <c:idx val="2"/>
          <c:order val="2"/>
          <c:tx>
            <c:v>New model</c:v>
          </c:tx>
          <c:xVal>
            <c:numRef>
              <c:f>'0214 cashout ramp'!$L$350:$L$366</c:f>
              <c:numCache>
                <c:formatCode>General</c:formatCode>
                <c:ptCount val="17"/>
                <c:pt idx="0">
                  <c:v>-184.65423113416799</c:v>
                </c:pt>
                <c:pt idx="1">
                  <c:v>-157.86936703750999</c:v>
                </c:pt>
                <c:pt idx="2">
                  <c:v>-135.878805392819</c:v>
                </c:pt>
                <c:pt idx="3">
                  <c:v>-110.005906724357</c:v>
                </c:pt>
                <c:pt idx="4">
                  <c:v>-86.672264606175901</c:v>
                </c:pt>
                <c:pt idx="5">
                  <c:v>-61.590680266510802</c:v>
                </c:pt>
                <c:pt idx="6">
                  <c:v>-37.835179070296398</c:v>
                </c:pt>
                <c:pt idx="7">
                  <c:v>-12.4826198747755</c:v>
                </c:pt>
                <c:pt idx="8">
                  <c:v>11.666529771394901</c:v>
                </c:pt>
                <c:pt idx="9">
                  <c:v>36.297142761164501</c:v>
                </c:pt>
                <c:pt idx="10">
                  <c:v>60.8697117603813</c:v>
                </c:pt>
                <c:pt idx="11">
                  <c:v>85.176638444076303</c:v>
                </c:pt>
                <c:pt idx="12">
                  <c:v>110.10481879738801</c:v>
                </c:pt>
                <c:pt idx="13">
                  <c:v>134.089750483247</c:v>
                </c:pt>
                <c:pt idx="14">
                  <c:v>159.51931675282401</c:v>
                </c:pt>
                <c:pt idx="15">
                  <c:v>183.690148439403</c:v>
                </c:pt>
                <c:pt idx="16">
                  <c:v>209.27290755502699</c:v>
                </c:pt>
              </c:numCache>
            </c:numRef>
          </c:xVal>
          <c:yVal>
            <c:numRef>
              <c:f>'0214 cashout ramp'!$AP$350:$AP$366</c:f>
              <c:numCache>
                <c:formatCode>0.0</c:formatCode>
                <c:ptCount val="17"/>
                <c:pt idx="0">
                  <c:v>4.2954730297312675</c:v>
                </c:pt>
                <c:pt idx="1">
                  <c:v>5.9538927127112391</c:v>
                </c:pt>
                <c:pt idx="2">
                  <c:v>6.4105464279938573</c:v>
                </c:pt>
                <c:pt idx="3">
                  <c:v>7.9553370545168978</c:v>
                </c:pt>
                <c:pt idx="4">
                  <c:v>8.1312742527504085</c:v>
                </c:pt>
                <c:pt idx="5">
                  <c:v>8.397671476951917</c:v>
                </c:pt>
                <c:pt idx="6">
                  <c:v>8.2452824156126976</c:v>
                </c:pt>
                <c:pt idx="7">
                  <c:v>8.2189569582455828</c:v>
                </c:pt>
                <c:pt idx="8">
                  <c:v>8.6491472118567678</c:v>
                </c:pt>
                <c:pt idx="9">
                  <c:v>9.2173699379742189</c:v>
                </c:pt>
                <c:pt idx="10">
                  <c:v>9.8307624677529066</c:v>
                </c:pt>
                <c:pt idx="11">
                  <c:v>9.9572169694491013</c:v>
                </c:pt>
                <c:pt idx="12">
                  <c:v>10.418826737735964</c:v>
                </c:pt>
                <c:pt idx="13">
                  <c:v>10.403784973331376</c:v>
                </c:pt>
                <c:pt idx="14">
                  <c:v>10.057584186720636</c:v>
                </c:pt>
                <c:pt idx="15">
                  <c:v>9.6496570557479284</c:v>
                </c:pt>
                <c:pt idx="16">
                  <c:v>9.3581498255723261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244480"/>
        <c:axId val="270258560"/>
      </c:scatterChart>
      <c:valAx>
        <c:axId val="270244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70258560"/>
        <c:crosses val="autoZero"/>
        <c:crossBetween val="midCat"/>
      </c:valAx>
      <c:valAx>
        <c:axId val="2702585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024448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2016 Actual 12-24</c:v>
          </c:tx>
          <c:xVal>
            <c:numRef>
              <c:f>'0214 cashout ramp'!$L$372:$L$384</c:f>
              <c:numCache>
                <c:formatCode>General</c:formatCode>
                <c:ptCount val="13"/>
                <c:pt idx="0">
                  <c:v>-29.246094501463901</c:v>
                </c:pt>
                <c:pt idx="1">
                  <c:v>-8.6786872389416096</c:v>
                </c:pt>
                <c:pt idx="2">
                  <c:v>14.391003978429501</c:v>
                </c:pt>
                <c:pt idx="3">
                  <c:v>39.325240278972501</c:v>
                </c:pt>
                <c:pt idx="4">
                  <c:v>62.2014476169551</c:v>
                </c:pt>
                <c:pt idx="5">
                  <c:v>87.508351329788994</c:v>
                </c:pt>
                <c:pt idx="6">
                  <c:v>112.430086636635</c:v>
                </c:pt>
                <c:pt idx="7">
                  <c:v>136.20633490562699</c:v>
                </c:pt>
                <c:pt idx="8">
                  <c:v>160.85337872564401</c:v>
                </c:pt>
                <c:pt idx="9">
                  <c:v>185.33488139897801</c:v>
                </c:pt>
                <c:pt idx="10">
                  <c:v>209.61110509191701</c:v>
                </c:pt>
                <c:pt idx="11">
                  <c:v>235.34573927094601</c:v>
                </c:pt>
                <c:pt idx="12">
                  <c:v>270.62527888744302</c:v>
                </c:pt>
              </c:numCache>
            </c:numRef>
          </c:xVal>
          <c:yVal>
            <c:numRef>
              <c:f>'0214 cashout ramp'!$B$372:$B$384</c:f>
              <c:numCache>
                <c:formatCode>General</c:formatCode>
                <c:ptCount val="13"/>
                <c:pt idx="0">
                  <c:v>7.5972864827583404</c:v>
                </c:pt>
                <c:pt idx="1">
                  <c:v>10.5920074851061</c:v>
                </c:pt>
                <c:pt idx="2">
                  <c:v>12.9718432615926</c:v>
                </c:pt>
                <c:pt idx="3">
                  <c:v>21.045952397203799</c:v>
                </c:pt>
                <c:pt idx="4">
                  <c:v>25.8715515131464</c:v>
                </c:pt>
                <c:pt idx="5">
                  <c:v>27.460411065958102</c:v>
                </c:pt>
                <c:pt idx="6">
                  <c:v>27.838751974478601</c:v>
                </c:pt>
                <c:pt idx="7">
                  <c:v>27.6603519303981</c:v>
                </c:pt>
                <c:pt idx="8">
                  <c:v>28.8742971661061</c:v>
                </c:pt>
                <c:pt idx="9">
                  <c:v>29.462185588277599</c:v>
                </c:pt>
                <c:pt idx="10">
                  <c:v>29.913254822876802</c:v>
                </c:pt>
                <c:pt idx="11">
                  <c:v>33.290184736612701</c:v>
                </c:pt>
                <c:pt idx="12">
                  <c:v>34.749521772335299</c:v>
                </c:pt>
              </c:numCache>
            </c:numRef>
          </c:yVal>
          <c:smooth val="1"/>
        </c:ser>
        <c:ser>
          <c:idx val="1"/>
          <c:order val="1"/>
          <c:tx>
            <c:v>Old Model</c:v>
          </c:tx>
          <c:xVal>
            <c:numRef>
              <c:f>'0214 cashout ramp'!$L$372:$L$384</c:f>
              <c:numCache>
                <c:formatCode>General</c:formatCode>
                <c:ptCount val="13"/>
                <c:pt idx="0">
                  <c:v>-29.246094501463901</c:v>
                </c:pt>
                <c:pt idx="1">
                  <c:v>-8.6786872389416096</c:v>
                </c:pt>
                <c:pt idx="2">
                  <c:v>14.391003978429501</c:v>
                </c:pt>
                <c:pt idx="3">
                  <c:v>39.325240278972501</c:v>
                </c:pt>
                <c:pt idx="4">
                  <c:v>62.2014476169551</c:v>
                </c:pt>
                <c:pt idx="5">
                  <c:v>87.508351329788994</c:v>
                </c:pt>
                <c:pt idx="6">
                  <c:v>112.430086636635</c:v>
                </c:pt>
                <c:pt idx="7">
                  <c:v>136.20633490562699</c:v>
                </c:pt>
                <c:pt idx="8">
                  <c:v>160.85337872564401</c:v>
                </c:pt>
                <c:pt idx="9">
                  <c:v>185.33488139897801</c:v>
                </c:pt>
                <c:pt idx="10">
                  <c:v>209.61110509191701</c:v>
                </c:pt>
                <c:pt idx="11">
                  <c:v>235.34573927094601</c:v>
                </c:pt>
                <c:pt idx="12">
                  <c:v>270.62527888744302</c:v>
                </c:pt>
              </c:numCache>
            </c:numRef>
          </c:xVal>
          <c:yVal>
            <c:numRef>
              <c:f>'0214 cashout ramp'!$D$372:$D$384</c:f>
              <c:numCache>
                <c:formatCode>General</c:formatCode>
                <c:ptCount val="13"/>
                <c:pt idx="0">
                  <c:v>6.7389443639430002</c:v>
                </c:pt>
                <c:pt idx="1">
                  <c:v>7.60560143711837</c:v>
                </c:pt>
                <c:pt idx="2">
                  <c:v>10.158821938269799</c:v>
                </c:pt>
                <c:pt idx="3">
                  <c:v>13.072304507293</c:v>
                </c:pt>
                <c:pt idx="4">
                  <c:v>15.2097883067539</c:v>
                </c:pt>
                <c:pt idx="5">
                  <c:v>17.6539971839155</c:v>
                </c:pt>
                <c:pt idx="6">
                  <c:v>19.5036946473851</c:v>
                </c:pt>
                <c:pt idx="7">
                  <c:v>23.022452016278901</c:v>
                </c:pt>
                <c:pt idx="8">
                  <c:v>25.123754639218198</c:v>
                </c:pt>
                <c:pt idx="9">
                  <c:v>26.954813435037199</c:v>
                </c:pt>
                <c:pt idx="10">
                  <c:v>27.573791692123098</c:v>
                </c:pt>
                <c:pt idx="11">
                  <c:v>25.897276781670001</c:v>
                </c:pt>
                <c:pt idx="12">
                  <c:v>22.8867178785048</c:v>
                </c:pt>
              </c:numCache>
            </c:numRef>
          </c:yVal>
          <c:smooth val="1"/>
        </c:ser>
        <c:ser>
          <c:idx val="2"/>
          <c:order val="2"/>
          <c:tx>
            <c:v>New model</c:v>
          </c:tx>
          <c:xVal>
            <c:numRef>
              <c:f>'0214 cashout ramp'!$L$372:$L$384</c:f>
              <c:numCache>
                <c:formatCode>General</c:formatCode>
                <c:ptCount val="13"/>
                <c:pt idx="0">
                  <c:v>-29.246094501463901</c:v>
                </c:pt>
                <c:pt idx="1">
                  <c:v>-8.6786872389416096</c:v>
                </c:pt>
                <c:pt idx="2">
                  <c:v>14.391003978429501</c:v>
                </c:pt>
                <c:pt idx="3">
                  <c:v>39.325240278972501</c:v>
                </c:pt>
                <c:pt idx="4">
                  <c:v>62.2014476169551</c:v>
                </c:pt>
                <c:pt idx="5">
                  <c:v>87.508351329788994</c:v>
                </c:pt>
                <c:pt idx="6">
                  <c:v>112.430086636635</c:v>
                </c:pt>
                <c:pt idx="7">
                  <c:v>136.20633490562699</c:v>
                </c:pt>
                <c:pt idx="8">
                  <c:v>160.85337872564401</c:v>
                </c:pt>
                <c:pt idx="9">
                  <c:v>185.33488139897801</c:v>
                </c:pt>
                <c:pt idx="10">
                  <c:v>209.61110509191701</c:v>
                </c:pt>
                <c:pt idx="11">
                  <c:v>235.34573927094601</c:v>
                </c:pt>
                <c:pt idx="12">
                  <c:v>270.62527888744302</c:v>
                </c:pt>
              </c:numCache>
            </c:numRef>
          </c:xVal>
          <c:yVal>
            <c:numRef>
              <c:f>'0214 cashout ramp'!$AP$372:$AP$384</c:f>
              <c:numCache>
                <c:formatCode>0.0</c:formatCode>
                <c:ptCount val="13"/>
                <c:pt idx="0">
                  <c:v>7.2688767872180033</c:v>
                </c:pt>
                <c:pt idx="1">
                  <c:v>7.5422820933444541</c:v>
                </c:pt>
                <c:pt idx="2">
                  <c:v>7.9982309294385656</c:v>
                </c:pt>
                <c:pt idx="3">
                  <c:v>8.2169208908837064</c:v>
                </c:pt>
                <c:pt idx="4">
                  <c:v>8.2269145008186388</c:v>
                </c:pt>
                <c:pt idx="5">
                  <c:v>8.2694876810273872</c:v>
                </c:pt>
                <c:pt idx="6">
                  <c:v>8.3820039667172885</c:v>
                </c:pt>
                <c:pt idx="7">
                  <c:v>9.1998424969151564</c:v>
                </c:pt>
                <c:pt idx="8">
                  <c:v>9.8826266032404746</c:v>
                </c:pt>
                <c:pt idx="9">
                  <c:v>10.636608118420121</c:v>
                </c:pt>
                <c:pt idx="10">
                  <c:v>11.398827509413101</c:v>
                </c:pt>
                <c:pt idx="11">
                  <c:v>11.393425135995294</c:v>
                </c:pt>
                <c:pt idx="12">
                  <c:v>10.534042553637802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341632"/>
        <c:axId val="270343168"/>
      </c:scatterChart>
      <c:valAx>
        <c:axId val="270341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70343168"/>
        <c:crosses val="autoZero"/>
        <c:crossBetween val="midCat"/>
      </c:valAx>
      <c:valAx>
        <c:axId val="270343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0341632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2016 Actual 24-42</c:v>
          </c:tx>
          <c:xVal>
            <c:numRef>
              <c:f>'0214 cashout ramp'!$L$392:$L$404</c:f>
              <c:numCache>
                <c:formatCode>General</c:formatCode>
                <c:ptCount val="13"/>
                <c:pt idx="0">
                  <c:v>-34.703604282696801</c:v>
                </c:pt>
                <c:pt idx="1">
                  <c:v>-9.3930647982365798</c:v>
                </c:pt>
                <c:pt idx="2">
                  <c:v>17.983380797268001</c:v>
                </c:pt>
                <c:pt idx="3">
                  <c:v>38.9629155314542</c:v>
                </c:pt>
                <c:pt idx="4">
                  <c:v>63.972036369074601</c:v>
                </c:pt>
                <c:pt idx="5">
                  <c:v>88.336142461828501</c:v>
                </c:pt>
                <c:pt idx="6">
                  <c:v>112.170877825698</c:v>
                </c:pt>
                <c:pt idx="7">
                  <c:v>137.63179589082401</c:v>
                </c:pt>
                <c:pt idx="8">
                  <c:v>161.36130740996899</c:v>
                </c:pt>
                <c:pt idx="9">
                  <c:v>186.79783770577899</c:v>
                </c:pt>
                <c:pt idx="10">
                  <c:v>210.50486528316799</c:v>
                </c:pt>
                <c:pt idx="11">
                  <c:v>235.70583394902701</c:v>
                </c:pt>
                <c:pt idx="12">
                  <c:v>269.11413832682399</c:v>
                </c:pt>
              </c:numCache>
            </c:numRef>
          </c:xVal>
          <c:yVal>
            <c:numRef>
              <c:f>'0214 cashout ramp'!$B$392:$B$404</c:f>
              <c:numCache>
                <c:formatCode>General</c:formatCode>
                <c:ptCount val="13"/>
                <c:pt idx="0">
                  <c:v>4.6053462985287696</c:v>
                </c:pt>
                <c:pt idx="1">
                  <c:v>12.8035890873597</c:v>
                </c:pt>
                <c:pt idx="2">
                  <c:v>10.719948003249799</c:v>
                </c:pt>
                <c:pt idx="3">
                  <c:v>12.6036263768392</c:v>
                </c:pt>
                <c:pt idx="4">
                  <c:v>16.055771164983</c:v>
                </c:pt>
                <c:pt idx="5">
                  <c:v>19.425991342618801</c:v>
                </c:pt>
                <c:pt idx="6">
                  <c:v>22.157445480324199</c:v>
                </c:pt>
                <c:pt idx="7">
                  <c:v>24.346144157463801</c:v>
                </c:pt>
                <c:pt idx="8">
                  <c:v>26.103594180735499</c:v>
                </c:pt>
                <c:pt idx="9">
                  <c:v>27.399672227278899</c:v>
                </c:pt>
                <c:pt idx="10">
                  <c:v>28.233272257975599</c:v>
                </c:pt>
                <c:pt idx="11">
                  <c:v>28.219199555967499</c:v>
                </c:pt>
                <c:pt idx="12">
                  <c:v>27.753319379333799</c:v>
                </c:pt>
              </c:numCache>
            </c:numRef>
          </c:yVal>
          <c:smooth val="1"/>
        </c:ser>
        <c:ser>
          <c:idx val="1"/>
          <c:order val="1"/>
          <c:tx>
            <c:v>Old Model</c:v>
          </c:tx>
          <c:xVal>
            <c:numRef>
              <c:f>'0214 cashout ramp'!$L$392:$L$404</c:f>
              <c:numCache>
                <c:formatCode>General</c:formatCode>
                <c:ptCount val="13"/>
                <c:pt idx="0">
                  <c:v>-34.703604282696801</c:v>
                </c:pt>
                <c:pt idx="1">
                  <c:v>-9.3930647982365798</c:v>
                </c:pt>
                <c:pt idx="2">
                  <c:v>17.983380797268001</c:v>
                </c:pt>
                <c:pt idx="3">
                  <c:v>38.9629155314542</c:v>
                </c:pt>
                <c:pt idx="4">
                  <c:v>63.972036369074601</c:v>
                </c:pt>
                <c:pt idx="5">
                  <c:v>88.336142461828501</c:v>
                </c:pt>
                <c:pt idx="6">
                  <c:v>112.170877825698</c:v>
                </c:pt>
                <c:pt idx="7">
                  <c:v>137.63179589082401</c:v>
                </c:pt>
                <c:pt idx="8">
                  <c:v>161.36130740996899</c:v>
                </c:pt>
                <c:pt idx="9">
                  <c:v>186.79783770577899</c:v>
                </c:pt>
                <c:pt idx="10">
                  <c:v>210.50486528316799</c:v>
                </c:pt>
                <c:pt idx="11">
                  <c:v>235.70583394902701</c:v>
                </c:pt>
                <c:pt idx="12">
                  <c:v>269.11413832682399</c:v>
                </c:pt>
              </c:numCache>
            </c:numRef>
          </c:xVal>
          <c:yVal>
            <c:numRef>
              <c:f>'0214 cashout ramp'!$D$392:$D$404</c:f>
              <c:numCache>
                <c:formatCode>General</c:formatCode>
                <c:ptCount val="13"/>
                <c:pt idx="0">
                  <c:v>8.6756366973257801</c:v>
                </c:pt>
                <c:pt idx="1">
                  <c:v>9.6629853393921898</c:v>
                </c:pt>
                <c:pt idx="2">
                  <c:v>12.139112969477999</c:v>
                </c:pt>
                <c:pt idx="3">
                  <c:v>15.398725471201899</c:v>
                </c:pt>
                <c:pt idx="4">
                  <c:v>21.548225056115999</c:v>
                </c:pt>
                <c:pt idx="5">
                  <c:v>27.252480933314398</c:v>
                </c:pt>
                <c:pt idx="6">
                  <c:v>27.2224884530198</c:v>
                </c:pt>
                <c:pt idx="7">
                  <c:v>27.0361567212152</c:v>
                </c:pt>
                <c:pt idx="8">
                  <c:v>28.139159013877499</c:v>
                </c:pt>
                <c:pt idx="9">
                  <c:v>29.674933955783199</c:v>
                </c:pt>
                <c:pt idx="10">
                  <c:v>30.220027258846098</c:v>
                </c:pt>
                <c:pt idx="11">
                  <c:v>28.026478267428399</c:v>
                </c:pt>
                <c:pt idx="12">
                  <c:v>26.252915151068098</c:v>
                </c:pt>
              </c:numCache>
            </c:numRef>
          </c:yVal>
          <c:smooth val="1"/>
        </c:ser>
        <c:ser>
          <c:idx val="2"/>
          <c:order val="2"/>
          <c:tx>
            <c:v>New model</c:v>
          </c:tx>
          <c:xVal>
            <c:numRef>
              <c:f>'0214 cashout ramp'!$L$392:$L$404</c:f>
              <c:numCache>
                <c:formatCode>General</c:formatCode>
                <c:ptCount val="13"/>
                <c:pt idx="0">
                  <c:v>-34.703604282696801</c:v>
                </c:pt>
                <c:pt idx="1">
                  <c:v>-9.3930647982365798</c:v>
                </c:pt>
                <c:pt idx="2">
                  <c:v>17.983380797268001</c:v>
                </c:pt>
                <c:pt idx="3">
                  <c:v>38.9629155314542</c:v>
                </c:pt>
                <c:pt idx="4">
                  <c:v>63.972036369074601</c:v>
                </c:pt>
                <c:pt idx="5">
                  <c:v>88.336142461828501</c:v>
                </c:pt>
                <c:pt idx="6">
                  <c:v>112.170877825698</c:v>
                </c:pt>
                <c:pt idx="7">
                  <c:v>137.63179589082401</c:v>
                </c:pt>
                <c:pt idx="8">
                  <c:v>161.36130740996899</c:v>
                </c:pt>
                <c:pt idx="9">
                  <c:v>186.79783770577899</c:v>
                </c:pt>
                <c:pt idx="10">
                  <c:v>210.50486528316799</c:v>
                </c:pt>
                <c:pt idx="11">
                  <c:v>235.70583394902701</c:v>
                </c:pt>
                <c:pt idx="12">
                  <c:v>269.11413832682399</c:v>
                </c:pt>
              </c:numCache>
            </c:numRef>
          </c:xVal>
          <c:yVal>
            <c:numRef>
              <c:f>'0214 cashout ramp'!$AP$392:$AP$404</c:f>
              <c:numCache>
                <c:formatCode>0.0</c:formatCode>
                <c:ptCount val="13"/>
                <c:pt idx="0">
                  <c:v>9.9130820970101503</c:v>
                </c:pt>
                <c:pt idx="1">
                  <c:v>10.60321834844321</c:v>
                </c:pt>
                <c:pt idx="2">
                  <c:v>10.626935383327119</c:v>
                </c:pt>
                <c:pt idx="3">
                  <c:v>11.55892502224447</c:v>
                </c:pt>
                <c:pt idx="4">
                  <c:v>13.125421462397757</c:v>
                </c:pt>
                <c:pt idx="5">
                  <c:v>15.442167846026589</c:v>
                </c:pt>
                <c:pt idx="6">
                  <c:v>15.424971904517859</c:v>
                </c:pt>
                <c:pt idx="7">
                  <c:v>14.134880552080965</c:v>
                </c:pt>
                <c:pt idx="8">
                  <c:v>13.958435065192132</c:v>
                </c:pt>
                <c:pt idx="9">
                  <c:v>13.876526589416404</c:v>
                </c:pt>
                <c:pt idx="10">
                  <c:v>14.777066627960734</c:v>
                </c:pt>
                <c:pt idx="11">
                  <c:v>15.093003892863832</c:v>
                </c:pt>
                <c:pt idx="12">
                  <c:v>15.198681541420267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373248"/>
        <c:axId val="270374784"/>
      </c:scatterChart>
      <c:valAx>
        <c:axId val="270373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70374784"/>
        <c:crosses val="autoZero"/>
        <c:crossBetween val="midCat"/>
      </c:valAx>
      <c:valAx>
        <c:axId val="270374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0373248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2016 Actual 42-60</c:v>
          </c:tx>
          <c:xVal>
            <c:numRef>
              <c:f>'0214 cashout ramp'!$L$415:$L$426</c:f>
              <c:numCache>
                <c:formatCode>General</c:formatCode>
                <c:ptCount val="12"/>
                <c:pt idx="0">
                  <c:v>-9.0837696154229395</c:v>
                </c:pt>
                <c:pt idx="1">
                  <c:v>18.321664300062199</c:v>
                </c:pt>
                <c:pt idx="2">
                  <c:v>40.140134540166599</c:v>
                </c:pt>
                <c:pt idx="3">
                  <c:v>64.582933317810699</c:v>
                </c:pt>
                <c:pt idx="4">
                  <c:v>88.917468410346999</c:v>
                </c:pt>
                <c:pt idx="5">
                  <c:v>112.495468605909</c:v>
                </c:pt>
                <c:pt idx="6">
                  <c:v>137.79531380723</c:v>
                </c:pt>
                <c:pt idx="7">
                  <c:v>160.97951212431099</c:v>
                </c:pt>
                <c:pt idx="8">
                  <c:v>186.34823618661201</c:v>
                </c:pt>
                <c:pt idx="9">
                  <c:v>210.09901127446301</c:v>
                </c:pt>
                <c:pt idx="10">
                  <c:v>235.37883029364599</c:v>
                </c:pt>
                <c:pt idx="11">
                  <c:v>270.596895096043</c:v>
                </c:pt>
              </c:numCache>
            </c:numRef>
          </c:xVal>
          <c:yVal>
            <c:numRef>
              <c:f>'0214 cashout ramp'!$B$415:$B$426</c:f>
              <c:numCache>
                <c:formatCode>General</c:formatCode>
                <c:ptCount val="12"/>
                <c:pt idx="0">
                  <c:v>11.8976896876596</c:v>
                </c:pt>
                <c:pt idx="1">
                  <c:v>11.542378651229599</c:v>
                </c:pt>
                <c:pt idx="2">
                  <c:v>12.782708630945899</c:v>
                </c:pt>
                <c:pt idx="3">
                  <c:v>14.4305371708818</c:v>
                </c:pt>
                <c:pt idx="4">
                  <c:v>17.610122399642499</c:v>
                </c:pt>
                <c:pt idx="5">
                  <c:v>20.605847325047002</c:v>
                </c:pt>
                <c:pt idx="6">
                  <c:v>22.773102337044101</c:v>
                </c:pt>
                <c:pt idx="7">
                  <c:v>24.294369558679701</c:v>
                </c:pt>
                <c:pt idx="8">
                  <c:v>23.716739575939101</c:v>
                </c:pt>
                <c:pt idx="9">
                  <c:v>24.177785314978099</c:v>
                </c:pt>
                <c:pt idx="10">
                  <c:v>24.556362878626398</c:v>
                </c:pt>
                <c:pt idx="11">
                  <c:v>22.862251090140301</c:v>
                </c:pt>
              </c:numCache>
            </c:numRef>
          </c:yVal>
          <c:smooth val="1"/>
        </c:ser>
        <c:ser>
          <c:idx val="1"/>
          <c:order val="1"/>
          <c:tx>
            <c:v>Old Model</c:v>
          </c:tx>
          <c:xVal>
            <c:numRef>
              <c:f>'0214 cashout ramp'!$L$415:$L$426</c:f>
              <c:numCache>
                <c:formatCode>General</c:formatCode>
                <c:ptCount val="12"/>
                <c:pt idx="0">
                  <c:v>-9.0837696154229395</c:v>
                </c:pt>
                <c:pt idx="1">
                  <c:v>18.321664300062199</c:v>
                </c:pt>
                <c:pt idx="2">
                  <c:v>40.140134540166599</c:v>
                </c:pt>
                <c:pt idx="3">
                  <c:v>64.582933317810699</c:v>
                </c:pt>
                <c:pt idx="4">
                  <c:v>88.917468410346999</c:v>
                </c:pt>
                <c:pt idx="5">
                  <c:v>112.495468605909</c:v>
                </c:pt>
                <c:pt idx="6">
                  <c:v>137.79531380723</c:v>
                </c:pt>
                <c:pt idx="7">
                  <c:v>160.97951212431099</c:v>
                </c:pt>
                <c:pt idx="8">
                  <c:v>186.34823618661201</c:v>
                </c:pt>
                <c:pt idx="9">
                  <c:v>210.09901127446301</c:v>
                </c:pt>
                <c:pt idx="10">
                  <c:v>235.37883029364599</c:v>
                </c:pt>
                <c:pt idx="11">
                  <c:v>270.596895096043</c:v>
                </c:pt>
              </c:numCache>
            </c:numRef>
          </c:xVal>
          <c:yVal>
            <c:numRef>
              <c:f>'0214 cashout ramp'!$D$415:$D$426</c:f>
              <c:numCache>
                <c:formatCode>General</c:formatCode>
                <c:ptCount val="12"/>
                <c:pt idx="0">
                  <c:v>10.684463091647601</c:v>
                </c:pt>
                <c:pt idx="1">
                  <c:v>13.0008946788238</c:v>
                </c:pt>
                <c:pt idx="2">
                  <c:v>15.4205833935229</c:v>
                </c:pt>
                <c:pt idx="3">
                  <c:v>19.2586999881655</c:v>
                </c:pt>
                <c:pt idx="4">
                  <c:v>23.2401748681682</c:v>
                </c:pt>
                <c:pt idx="5">
                  <c:v>26.3964802798248</c:v>
                </c:pt>
                <c:pt idx="6">
                  <c:v>28.4615538102458</c:v>
                </c:pt>
                <c:pt idx="7">
                  <c:v>28.102873203635301</c:v>
                </c:pt>
                <c:pt idx="8">
                  <c:v>26.677633641362299</c:v>
                </c:pt>
                <c:pt idx="9">
                  <c:v>25.761815184679101</c:v>
                </c:pt>
                <c:pt idx="10">
                  <c:v>24.868293299147702</c:v>
                </c:pt>
                <c:pt idx="11">
                  <c:v>23.198420838859199</c:v>
                </c:pt>
              </c:numCache>
            </c:numRef>
          </c:yVal>
          <c:smooth val="1"/>
        </c:ser>
        <c:ser>
          <c:idx val="2"/>
          <c:order val="2"/>
          <c:tx>
            <c:v>New model with updated cashout</c:v>
          </c:tx>
          <c:xVal>
            <c:numRef>
              <c:f>'0214 cashout ramp'!$L$415:$L$426</c:f>
              <c:numCache>
                <c:formatCode>General</c:formatCode>
                <c:ptCount val="12"/>
                <c:pt idx="0">
                  <c:v>-9.0837696154229395</c:v>
                </c:pt>
                <c:pt idx="1">
                  <c:v>18.321664300062199</c:v>
                </c:pt>
                <c:pt idx="2">
                  <c:v>40.140134540166599</c:v>
                </c:pt>
                <c:pt idx="3">
                  <c:v>64.582933317810699</c:v>
                </c:pt>
                <c:pt idx="4">
                  <c:v>88.917468410346999</c:v>
                </c:pt>
                <c:pt idx="5">
                  <c:v>112.495468605909</c:v>
                </c:pt>
                <c:pt idx="6">
                  <c:v>137.79531380723</c:v>
                </c:pt>
                <c:pt idx="7">
                  <c:v>160.97951212431099</c:v>
                </c:pt>
                <c:pt idx="8">
                  <c:v>186.34823618661201</c:v>
                </c:pt>
                <c:pt idx="9">
                  <c:v>210.09901127446301</c:v>
                </c:pt>
                <c:pt idx="10">
                  <c:v>235.37883029364599</c:v>
                </c:pt>
                <c:pt idx="11">
                  <c:v>270.596895096043</c:v>
                </c:pt>
              </c:numCache>
            </c:numRef>
          </c:xVal>
          <c:yVal>
            <c:numRef>
              <c:f>'0214 cashout ramp'!$AP$415:$AP$426</c:f>
              <c:numCache>
                <c:formatCode>0.0</c:formatCode>
                <c:ptCount val="12"/>
                <c:pt idx="0">
                  <c:v>10.023507419959943</c:v>
                </c:pt>
                <c:pt idx="1">
                  <c:v>9.9775452900804922</c:v>
                </c:pt>
                <c:pt idx="2">
                  <c:v>10.147991080854002</c:v>
                </c:pt>
                <c:pt idx="3">
                  <c:v>10.771885301629425</c:v>
                </c:pt>
                <c:pt idx="4">
                  <c:v>12.007638787555585</c:v>
                </c:pt>
                <c:pt idx="5">
                  <c:v>13.300400938921475</c:v>
                </c:pt>
                <c:pt idx="6">
                  <c:v>14.147245277363007</c:v>
                </c:pt>
                <c:pt idx="7">
                  <c:v>15.011440792089449</c:v>
                </c:pt>
                <c:pt idx="8">
                  <c:v>15.337617176600315</c:v>
                </c:pt>
                <c:pt idx="9">
                  <c:v>15.864588781811594</c:v>
                </c:pt>
                <c:pt idx="10">
                  <c:v>16.495684545110013</c:v>
                </c:pt>
                <c:pt idx="11">
                  <c:v>16.677337286927639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409088"/>
        <c:axId val="270419072"/>
      </c:scatterChart>
      <c:valAx>
        <c:axId val="270409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70419072"/>
        <c:crosses val="autoZero"/>
        <c:crossBetween val="midCat"/>
      </c:valAx>
      <c:valAx>
        <c:axId val="270419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040908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2016 Actual 60+</c:v>
          </c:tx>
          <c:xVal>
            <c:numRef>
              <c:f>'0214 cashout ramp'!$L$439:$L$450</c:f>
              <c:numCache>
                <c:formatCode>General</c:formatCode>
                <c:ptCount val="12"/>
                <c:pt idx="0">
                  <c:v>-7.90742474350286</c:v>
                </c:pt>
                <c:pt idx="1">
                  <c:v>16.403349952552201</c:v>
                </c:pt>
                <c:pt idx="2">
                  <c:v>41.4463923850481</c:v>
                </c:pt>
                <c:pt idx="3">
                  <c:v>65.416357340095004</c:v>
                </c:pt>
                <c:pt idx="4">
                  <c:v>89.101894100893404</c:v>
                </c:pt>
                <c:pt idx="5">
                  <c:v>114.30547111627099</c:v>
                </c:pt>
                <c:pt idx="6">
                  <c:v>138.44811305722601</c:v>
                </c:pt>
                <c:pt idx="7">
                  <c:v>162.84079077702199</c:v>
                </c:pt>
                <c:pt idx="8">
                  <c:v>187.09450629755599</c:v>
                </c:pt>
                <c:pt idx="9">
                  <c:v>211.564975776854</c:v>
                </c:pt>
                <c:pt idx="10">
                  <c:v>236.02305390192001</c:v>
                </c:pt>
                <c:pt idx="11">
                  <c:v>292.34309576690299</c:v>
                </c:pt>
              </c:numCache>
            </c:numRef>
          </c:xVal>
          <c:yVal>
            <c:numRef>
              <c:f>'0214 cashout ramp'!$B$439:$B$450</c:f>
              <c:numCache>
                <c:formatCode>General</c:formatCode>
                <c:ptCount val="12"/>
                <c:pt idx="0">
                  <c:v>18.5798224551822</c:v>
                </c:pt>
                <c:pt idx="1">
                  <c:v>12.8397239182978</c:v>
                </c:pt>
                <c:pt idx="2">
                  <c:v>13.2791715700622</c:v>
                </c:pt>
                <c:pt idx="3">
                  <c:v>14.7180914133783</c:v>
                </c:pt>
                <c:pt idx="4">
                  <c:v>17.7548776184912</c:v>
                </c:pt>
                <c:pt idx="5">
                  <c:v>19.866518318511901</c:v>
                </c:pt>
                <c:pt idx="6">
                  <c:v>23.036939071877502</c:v>
                </c:pt>
                <c:pt idx="7">
                  <c:v>23.5260946420807</c:v>
                </c:pt>
                <c:pt idx="8">
                  <c:v>24.912504407776598</c:v>
                </c:pt>
                <c:pt idx="9">
                  <c:v>25.7412848235812</c:v>
                </c:pt>
                <c:pt idx="10">
                  <c:v>24.785336771832799</c:v>
                </c:pt>
                <c:pt idx="11">
                  <c:v>19.195829809296502</c:v>
                </c:pt>
              </c:numCache>
            </c:numRef>
          </c:yVal>
          <c:smooth val="1"/>
        </c:ser>
        <c:ser>
          <c:idx val="1"/>
          <c:order val="1"/>
          <c:tx>
            <c:v>Old Model</c:v>
          </c:tx>
          <c:xVal>
            <c:numRef>
              <c:f>'0214 cashout ramp'!$L$439:$L$450</c:f>
              <c:numCache>
                <c:formatCode>General</c:formatCode>
                <c:ptCount val="12"/>
                <c:pt idx="0">
                  <c:v>-7.90742474350286</c:v>
                </c:pt>
                <c:pt idx="1">
                  <c:v>16.403349952552201</c:v>
                </c:pt>
                <c:pt idx="2">
                  <c:v>41.4463923850481</c:v>
                </c:pt>
                <c:pt idx="3">
                  <c:v>65.416357340095004</c:v>
                </c:pt>
                <c:pt idx="4">
                  <c:v>89.101894100893404</c:v>
                </c:pt>
                <c:pt idx="5">
                  <c:v>114.30547111627099</c:v>
                </c:pt>
                <c:pt idx="6">
                  <c:v>138.44811305722601</c:v>
                </c:pt>
                <c:pt idx="7">
                  <c:v>162.84079077702199</c:v>
                </c:pt>
                <c:pt idx="8">
                  <c:v>187.09450629755599</c:v>
                </c:pt>
                <c:pt idx="9">
                  <c:v>211.564975776854</c:v>
                </c:pt>
                <c:pt idx="10">
                  <c:v>236.02305390192001</c:v>
                </c:pt>
                <c:pt idx="11">
                  <c:v>292.34309576690299</c:v>
                </c:pt>
              </c:numCache>
            </c:numRef>
          </c:xVal>
          <c:yVal>
            <c:numRef>
              <c:f>'0214 cashout ramp'!$D$439:$D$450</c:f>
              <c:numCache>
                <c:formatCode>General</c:formatCode>
                <c:ptCount val="12"/>
                <c:pt idx="0">
                  <c:v>11.983585351666701</c:v>
                </c:pt>
                <c:pt idx="1">
                  <c:v>12.183789654439799</c:v>
                </c:pt>
                <c:pt idx="2">
                  <c:v>13.2396055267617</c:v>
                </c:pt>
                <c:pt idx="3">
                  <c:v>14.977615778970501</c:v>
                </c:pt>
                <c:pt idx="4">
                  <c:v>16.427611037447299</c:v>
                </c:pt>
                <c:pt idx="5">
                  <c:v>19.157476159225499</c:v>
                </c:pt>
                <c:pt idx="6">
                  <c:v>20.656872801518901</c:v>
                </c:pt>
                <c:pt idx="7">
                  <c:v>20.726512991328899</c:v>
                </c:pt>
                <c:pt idx="8">
                  <c:v>22.189818904156301</c:v>
                </c:pt>
                <c:pt idx="9">
                  <c:v>23.802812554171101</c:v>
                </c:pt>
                <c:pt idx="10">
                  <c:v>24.0227602413634</c:v>
                </c:pt>
                <c:pt idx="11">
                  <c:v>20.572359541447899</c:v>
                </c:pt>
              </c:numCache>
            </c:numRef>
          </c:yVal>
          <c:smooth val="1"/>
        </c:ser>
        <c:ser>
          <c:idx val="2"/>
          <c:order val="2"/>
          <c:tx>
            <c:v>New model cashout updated</c:v>
          </c:tx>
          <c:xVal>
            <c:numRef>
              <c:f>'0214 cashout ramp'!$L$439:$L$450</c:f>
              <c:numCache>
                <c:formatCode>General</c:formatCode>
                <c:ptCount val="12"/>
                <c:pt idx="0">
                  <c:v>-7.90742474350286</c:v>
                </c:pt>
                <c:pt idx="1">
                  <c:v>16.403349952552201</c:v>
                </c:pt>
                <c:pt idx="2">
                  <c:v>41.4463923850481</c:v>
                </c:pt>
                <c:pt idx="3">
                  <c:v>65.416357340095004</c:v>
                </c:pt>
                <c:pt idx="4">
                  <c:v>89.101894100893404</c:v>
                </c:pt>
                <c:pt idx="5">
                  <c:v>114.30547111627099</c:v>
                </c:pt>
                <c:pt idx="6">
                  <c:v>138.44811305722601</c:v>
                </c:pt>
                <c:pt idx="7">
                  <c:v>162.84079077702199</c:v>
                </c:pt>
                <c:pt idx="8">
                  <c:v>187.09450629755599</c:v>
                </c:pt>
                <c:pt idx="9">
                  <c:v>211.564975776854</c:v>
                </c:pt>
                <c:pt idx="10">
                  <c:v>236.02305390192001</c:v>
                </c:pt>
                <c:pt idx="11">
                  <c:v>292.34309576690299</c:v>
                </c:pt>
              </c:numCache>
            </c:numRef>
          </c:xVal>
          <c:yVal>
            <c:numRef>
              <c:f>'0214 cashout ramp'!$AP$439:$AP$450</c:f>
              <c:numCache>
                <c:formatCode>0.0</c:formatCode>
                <c:ptCount val="12"/>
                <c:pt idx="0">
                  <c:v>9.0711739245797229</c:v>
                </c:pt>
                <c:pt idx="1">
                  <c:v>8.8655201255603107</c:v>
                </c:pt>
                <c:pt idx="2">
                  <c:v>9.0145110459286073</c:v>
                </c:pt>
                <c:pt idx="3">
                  <c:v>9.2293824515366722</c:v>
                </c:pt>
                <c:pt idx="4">
                  <c:v>9.6142551233141198</c:v>
                </c:pt>
                <c:pt idx="5">
                  <c:v>9.678802679770893</c:v>
                </c:pt>
                <c:pt idx="6">
                  <c:v>10.189003789175944</c:v>
                </c:pt>
                <c:pt idx="7">
                  <c:v>10.376884166323707</c:v>
                </c:pt>
                <c:pt idx="8">
                  <c:v>10.773377085868518</c:v>
                </c:pt>
                <c:pt idx="9">
                  <c:v>11.549882873762151</c:v>
                </c:pt>
                <c:pt idx="10">
                  <c:v>11.982262776314734</c:v>
                </c:pt>
                <c:pt idx="11">
                  <c:v>10.411480428824483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445184"/>
        <c:axId val="270451072"/>
      </c:scatterChart>
      <c:valAx>
        <c:axId val="270445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70451072"/>
        <c:crosses val="autoZero"/>
        <c:crossBetween val="midCat"/>
      </c:valAx>
      <c:valAx>
        <c:axId val="270451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044518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low media xTX NY PR</c:v>
          </c:tx>
          <c:xVal>
            <c:numRef>
              <c:f>'0214 cashout ramp'!$AK$456:$AK$569</c:f>
              <c:numCache>
                <c:formatCode>General</c:formatCode>
                <c:ptCount val="1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</c:numCache>
            </c:numRef>
          </c:xVal>
          <c:yVal>
            <c:numRef>
              <c:f>'0214 cashout ramp'!$B$456:$B$569</c:f>
              <c:numCache>
                <c:formatCode>General</c:formatCode>
                <c:ptCount val="114"/>
                <c:pt idx="0">
                  <c:v>0.41276812271500102</c:v>
                </c:pt>
                <c:pt idx="1">
                  <c:v>0.911579467203671</c:v>
                </c:pt>
                <c:pt idx="2">
                  <c:v>1.2166642435497901</c:v>
                </c:pt>
                <c:pt idx="3">
                  <c:v>1.28557969471444</c:v>
                </c:pt>
                <c:pt idx="4">
                  <c:v>2.11713308852348</c:v>
                </c:pt>
                <c:pt idx="5">
                  <c:v>2.8937913692883899</c:v>
                </c:pt>
                <c:pt idx="6">
                  <c:v>5.2908831608925198</c:v>
                </c:pt>
                <c:pt idx="7">
                  <c:v>5.4055272734786897</c:v>
                </c:pt>
                <c:pt idx="8">
                  <c:v>5.4533112257629401</c:v>
                </c:pt>
                <c:pt idx="9">
                  <c:v>5.8039467636093098</c:v>
                </c:pt>
                <c:pt idx="10">
                  <c:v>6.0971150283670701</c:v>
                </c:pt>
                <c:pt idx="11">
                  <c:v>7.0584927193728504</c:v>
                </c:pt>
                <c:pt idx="12">
                  <c:v>7.3925516231655601</c:v>
                </c:pt>
                <c:pt idx="13">
                  <c:v>7.3823045355061696</c:v>
                </c:pt>
                <c:pt idx="14">
                  <c:v>7.3694686079158798</c:v>
                </c:pt>
                <c:pt idx="15">
                  <c:v>7.4825661788827098</c:v>
                </c:pt>
                <c:pt idx="16">
                  <c:v>7.85594366088461</c:v>
                </c:pt>
                <c:pt idx="17">
                  <c:v>8.1526904536531006</c:v>
                </c:pt>
                <c:pt idx="18">
                  <c:v>8.5152695074531497</c:v>
                </c:pt>
                <c:pt idx="19">
                  <c:v>8.7597128388651697</c:v>
                </c:pt>
                <c:pt idx="20">
                  <c:v>9.0637188459373093</c:v>
                </c:pt>
                <c:pt idx="21">
                  <c:v>9.2170437069230609</c:v>
                </c:pt>
                <c:pt idx="22">
                  <c:v>10.2121140297967</c:v>
                </c:pt>
                <c:pt idx="23">
                  <c:v>10.916965681038199</c:v>
                </c:pt>
                <c:pt idx="24">
                  <c:v>10.9368410288969</c:v>
                </c:pt>
                <c:pt idx="25">
                  <c:v>10.612793413843001</c:v>
                </c:pt>
                <c:pt idx="26">
                  <c:v>10.766570943239</c:v>
                </c:pt>
                <c:pt idx="27">
                  <c:v>10.239477511771501</c:v>
                </c:pt>
                <c:pt idx="28">
                  <c:v>10.035315874569701</c:v>
                </c:pt>
                <c:pt idx="29">
                  <c:v>9.7085443652284091</c:v>
                </c:pt>
                <c:pt idx="30">
                  <c:v>10.029024773576101</c:v>
                </c:pt>
                <c:pt idx="31">
                  <c:v>10.4889712255139</c:v>
                </c:pt>
                <c:pt idx="32">
                  <c:v>10.394496914375001</c:v>
                </c:pt>
                <c:pt idx="33">
                  <c:v>11.035962263947599</c:v>
                </c:pt>
                <c:pt idx="34">
                  <c:v>11.3733213042257</c:v>
                </c:pt>
                <c:pt idx="35">
                  <c:v>11.7176736549316</c:v>
                </c:pt>
                <c:pt idx="36">
                  <c:v>12.0792447826688</c:v>
                </c:pt>
                <c:pt idx="37">
                  <c:v>11.975714801758199</c:v>
                </c:pt>
                <c:pt idx="38">
                  <c:v>11.5366978834783</c:v>
                </c:pt>
                <c:pt idx="39">
                  <c:v>11.0342528394185</c:v>
                </c:pt>
                <c:pt idx="40">
                  <c:v>10.768078345269499</c:v>
                </c:pt>
                <c:pt idx="41">
                  <c:v>11.0323079787726</c:v>
                </c:pt>
                <c:pt idx="42">
                  <c:v>10.917420182012</c:v>
                </c:pt>
                <c:pt idx="43">
                  <c:v>10.480670960324099</c:v>
                </c:pt>
                <c:pt idx="44">
                  <c:v>10.5979865964486</c:v>
                </c:pt>
                <c:pt idx="45">
                  <c:v>9.9135358332658505</c:v>
                </c:pt>
                <c:pt idx="46">
                  <c:v>9.7236984588269895</c:v>
                </c:pt>
                <c:pt idx="47">
                  <c:v>8.63451704061141</c:v>
                </c:pt>
                <c:pt idx="48">
                  <c:v>8.4639245768288394</c:v>
                </c:pt>
                <c:pt idx="49">
                  <c:v>5.5514245333022298</c:v>
                </c:pt>
                <c:pt idx="50">
                  <c:v>9.2283964435582302</c:v>
                </c:pt>
                <c:pt idx="51">
                  <c:v>8.3202483573174106</c:v>
                </c:pt>
                <c:pt idx="52">
                  <c:v>5.5487249190144299</c:v>
                </c:pt>
                <c:pt idx="53">
                  <c:v>11.1539112982408</c:v>
                </c:pt>
                <c:pt idx="54">
                  <c:v>8.2853057830548806</c:v>
                </c:pt>
                <c:pt idx="55">
                  <c:v>5.0170757882001196</c:v>
                </c:pt>
                <c:pt idx="56">
                  <c:v>10.4318129262192</c:v>
                </c:pt>
                <c:pt idx="57">
                  <c:v>9.9224037774021703</c:v>
                </c:pt>
                <c:pt idx="58">
                  <c:v>10.144483989872301</c:v>
                </c:pt>
                <c:pt idx="59">
                  <c:v>10.290317696084999</c:v>
                </c:pt>
                <c:pt idx="60">
                  <c:v>10.507482157854801</c:v>
                </c:pt>
                <c:pt idx="61">
                  <c:v>9.7685853226368895</c:v>
                </c:pt>
                <c:pt idx="62">
                  <c:v>9.7118427516863797</c:v>
                </c:pt>
                <c:pt idx="63">
                  <c:v>8.7776708089000408</c:v>
                </c:pt>
                <c:pt idx="64">
                  <c:v>9.32816217020331</c:v>
                </c:pt>
                <c:pt idx="65">
                  <c:v>9.2885305513596101</c:v>
                </c:pt>
                <c:pt idx="66">
                  <c:v>8.6016532370906305</c:v>
                </c:pt>
                <c:pt idx="67">
                  <c:v>8.6256778335795907</c:v>
                </c:pt>
                <c:pt idx="68">
                  <c:v>8.5477012953925495</c:v>
                </c:pt>
                <c:pt idx="69">
                  <c:v>8.8816560237015505</c:v>
                </c:pt>
                <c:pt idx="70">
                  <c:v>8.9761286046428594</c:v>
                </c:pt>
                <c:pt idx="71">
                  <c:v>9.0269900464953494</c:v>
                </c:pt>
                <c:pt idx="72">
                  <c:v>9.2908131885103007</c:v>
                </c:pt>
                <c:pt idx="73">
                  <c:v>8.9517160291063291</c:v>
                </c:pt>
                <c:pt idx="74">
                  <c:v>9.9755227982989503</c:v>
                </c:pt>
                <c:pt idx="75">
                  <c:v>10.416235456589</c:v>
                </c:pt>
                <c:pt idx="76">
                  <c:v>9.4349170216592597</c:v>
                </c:pt>
                <c:pt idx="77">
                  <c:v>9.9017770446645894</c:v>
                </c:pt>
                <c:pt idx="78">
                  <c:v>10.6580448948322</c:v>
                </c:pt>
                <c:pt idx="79">
                  <c:v>9.1130111958985403</c:v>
                </c:pt>
                <c:pt idx="80">
                  <c:v>9.1631279821287599</c:v>
                </c:pt>
                <c:pt idx="81">
                  <c:v>8.3724489484609208</c:v>
                </c:pt>
                <c:pt idx="82">
                  <c:v>10.3022013566369</c:v>
                </c:pt>
                <c:pt idx="83">
                  <c:v>8.4868292490807402</c:v>
                </c:pt>
                <c:pt idx="84">
                  <c:v>9.4381043340122002</c:v>
                </c:pt>
                <c:pt idx="85">
                  <c:v>11.002073368335701</c:v>
                </c:pt>
                <c:pt idx="86">
                  <c:v>6.7728458974294004</c:v>
                </c:pt>
                <c:pt idx="87">
                  <c:v>11.9563335725325</c:v>
                </c:pt>
                <c:pt idx="88">
                  <c:v>9.6967878698915104</c:v>
                </c:pt>
                <c:pt idx="89">
                  <c:v>13.221652581700701</c:v>
                </c:pt>
                <c:pt idx="90">
                  <c:v>12.3396264786634</c:v>
                </c:pt>
                <c:pt idx="91">
                  <c:v>9.2038836250245204</c:v>
                </c:pt>
                <c:pt idx="92">
                  <c:v>9.2357158852417793</c:v>
                </c:pt>
                <c:pt idx="93">
                  <c:v>8.9416214575832598</c:v>
                </c:pt>
                <c:pt idx="94">
                  <c:v>9.0439456307945107</c:v>
                </c:pt>
                <c:pt idx="95">
                  <c:v>10.2922639284858</c:v>
                </c:pt>
                <c:pt idx="96">
                  <c:v>9.6203267694046293</c:v>
                </c:pt>
                <c:pt idx="97">
                  <c:v>9.3145393308912308</c:v>
                </c:pt>
                <c:pt idx="98">
                  <c:v>9.9425951271323694</c:v>
                </c:pt>
                <c:pt idx="99">
                  <c:v>11.3487316692836</c:v>
                </c:pt>
                <c:pt idx="100">
                  <c:v>8.2258021740591598</c:v>
                </c:pt>
                <c:pt idx="101">
                  <c:v>8.9679550355876803</c:v>
                </c:pt>
                <c:pt idx="102">
                  <c:v>7.0396270991174896</c:v>
                </c:pt>
                <c:pt idx="103">
                  <c:v>10.119077541005799</c:v>
                </c:pt>
                <c:pt idx="104">
                  <c:v>8.0244368025740798</c:v>
                </c:pt>
                <c:pt idx="105">
                  <c:v>7.3580117012903301</c:v>
                </c:pt>
                <c:pt idx="106">
                  <c:v>7.8952579975409796</c:v>
                </c:pt>
                <c:pt idx="107">
                  <c:v>7.5385313423723499</c:v>
                </c:pt>
                <c:pt idx="108">
                  <c:v>10.3326311082574</c:v>
                </c:pt>
                <c:pt idx="109">
                  <c:v>6.98089210528014</c:v>
                </c:pt>
                <c:pt idx="110">
                  <c:v>6.8233912204687703</c:v>
                </c:pt>
                <c:pt idx="111">
                  <c:v>6.2908832259536496</c:v>
                </c:pt>
                <c:pt idx="112">
                  <c:v>7.3973209864847496</c:v>
                </c:pt>
                <c:pt idx="113">
                  <c:v>10.4861113220101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cashout ramp'!$AK$456:$AK$569</c:f>
              <c:numCache>
                <c:formatCode>General</c:formatCode>
                <c:ptCount val="1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</c:numCache>
            </c:numRef>
          </c:xVal>
          <c:yVal>
            <c:numRef>
              <c:f>'0214 cashout ramp'!$D$456:$D$569</c:f>
              <c:numCache>
                <c:formatCode>General</c:formatCode>
                <c:ptCount val="114"/>
                <c:pt idx="0">
                  <c:v>0.72543429062498199</c:v>
                </c:pt>
                <c:pt idx="1">
                  <c:v>1.04645859581437</c:v>
                </c:pt>
                <c:pt idx="2">
                  <c:v>1.3776159993530299</c:v>
                </c:pt>
                <c:pt idx="3">
                  <c:v>1.73353132821392</c:v>
                </c:pt>
                <c:pt idx="4">
                  <c:v>2.22558239562917</c:v>
                </c:pt>
                <c:pt idx="5">
                  <c:v>2.9824629540196299</c:v>
                </c:pt>
                <c:pt idx="6">
                  <c:v>4.9357781562067604</c:v>
                </c:pt>
                <c:pt idx="7">
                  <c:v>5.0376798794995103</c:v>
                </c:pt>
                <c:pt idx="8">
                  <c:v>5.2204405861139103</c:v>
                </c:pt>
                <c:pt idx="9">
                  <c:v>5.3673247538397399</c:v>
                </c:pt>
                <c:pt idx="10">
                  <c:v>5.5126712235338999</c:v>
                </c:pt>
                <c:pt idx="11">
                  <c:v>5.62066337472241</c:v>
                </c:pt>
                <c:pt idx="12">
                  <c:v>5.7105800718325197</c:v>
                </c:pt>
                <c:pt idx="13">
                  <c:v>5.8036564553624297</c:v>
                </c:pt>
                <c:pt idx="14">
                  <c:v>6.0101912366614396</c:v>
                </c:pt>
                <c:pt idx="15">
                  <c:v>6.4301116940932301</c:v>
                </c:pt>
                <c:pt idx="16">
                  <c:v>6.9431044764558996</c:v>
                </c:pt>
                <c:pt idx="17">
                  <c:v>7.7013850467281699</c:v>
                </c:pt>
                <c:pt idx="18">
                  <c:v>8.5028595639784204</c:v>
                </c:pt>
                <c:pt idx="19">
                  <c:v>9.1317841977504699</c:v>
                </c:pt>
                <c:pt idx="20">
                  <c:v>9.6738351028380105</c:v>
                </c:pt>
                <c:pt idx="21">
                  <c:v>10.0913772380837</c:v>
                </c:pt>
                <c:pt idx="22">
                  <c:v>10.5234491860886</c:v>
                </c:pt>
                <c:pt idx="23">
                  <c:v>10.896749050373399</c:v>
                </c:pt>
                <c:pt idx="24">
                  <c:v>11.137408716617699</c:v>
                </c:pt>
                <c:pt idx="25">
                  <c:v>11.148856738430799</c:v>
                </c:pt>
                <c:pt idx="26">
                  <c:v>11.014915470044899</c:v>
                </c:pt>
                <c:pt idx="27">
                  <c:v>10.8729901197897</c:v>
                </c:pt>
                <c:pt idx="28">
                  <c:v>10.6466849111426</c:v>
                </c:pt>
                <c:pt idx="29">
                  <c:v>10.5976991649407</c:v>
                </c:pt>
                <c:pt idx="30">
                  <c:v>10.4921787895563</c:v>
                </c:pt>
                <c:pt idx="31">
                  <c:v>10.258755453866801</c:v>
                </c:pt>
                <c:pt idx="32">
                  <c:v>10.2842331172223</c:v>
                </c:pt>
                <c:pt idx="33">
                  <c:v>10.2780735131137</c:v>
                </c:pt>
                <c:pt idx="34">
                  <c:v>10.360546557911</c:v>
                </c:pt>
                <c:pt idx="35">
                  <c:v>10.546919410462699</c:v>
                </c:pt>
                <c:pt idx="36">
                  <c:v>10.6699827908134</c:v>
                </c:pt>
                <c:pt idx="37">
                  <c:v>10.7027886107134</c:v>
                </c:pt>
                <c:pt idx="38">
                  <c:v>10.590093412354401</c:v>
                </c:pt>
                <c:pt idx="39">
                  <c:v>10.4034212225283</c:v>
                </c:pt>
                <c:pt idx="40">
                  <c:v>10.1555566150922</c:v>
                </c:pt>
                <c:pt idx="41">
                  <c:v>9.9883939560953703</c:v>
                </c:pt>
                <c:pt idx="42">
                  <c:v>9.9611127481734396</c:v>
                </c:pt>
                <c:pt idx="43">
                  <c:v>9.7716669849096398</c:v>
                </c:pt>
                <c:pt idx="44">
                  <c:v>9.6037432658033701</c:v>
                </c:pt>
                <c:pt idx="45">
                  <c:v>9.4686441412180695</c:v>
                </c:pt>
                <c:pt idx="46">
                  <c:v>9.4975895646456099</c:v>
                </c:pt>
                <c:pt idx="47">
                  <c:v>9.4024372318515201</c:v>
                </c:pt>
                <c:pt idx="48">
                  <c:v>9.4098795404392401</c:v>
                </c:pt>
                <c:pt idx="49">
                  <c:v>9.3677053713459806</c:v>
                </c:pt>
                <c:pt idx="50">
                  <c:v>9.3720528909248095</c:v>
                </c:pt>
                <c:pt idx="51">
                  <c:v>9.3520628856901897</c:v>
                </c:pt>
                <c:pt idx="52">
                  <c:v>9.4483687237597103</c:v>
                </c:pt>
                <c:pt idx="53">
                  <c:v>9.6673334083848097</c:v>
                </c:pt>
                <c:pt idx="54">
                  <c:v>9.6868072013928703</c:v>
                </c:pt>
                <c:pt idx="55">
                  <c:v>9.6345114760631194</c:v>
                </c:pt>
                <c:pt idx="56">
                  <c:v>9.7414032106887003</c:v>
                </c:pt>
                <c:pt idx="57">
                  <c:v>10.1089975975696</c:v>
                </c:pt>
                <c:pt idx="58">
                  <c:v>10.3854333616834</c:v>
                </c:pt>
                <c:pt idx="59">
                  <c:v>10.4528832127441</c:v>
                </c:pt>
                <c:pt idx="60">
                  <c:v>8.9408672312173501</c:v>
                </c:pt>
                <c:pt idx="61">
                  <c:v>8.9586998368029391</c:v>
                </c:pt>
                <c:pt idx="62">
                  <c:v>9.0068072336153495</c:v>
                </c:pt>
                <c:pt idx="63">
                  <c:v>9.0510423860044593</c:v>
                </c:pt>
                <c:pt idx="64">
                  <c:v>9.0394821107581294</c:v>
                </c:pt>
                <c:pt idx="65">
                  <c:v>9.1159555400816092</c:v>
                </c:pt>
                <c:pt idx="66">
                  <c:v>9.2051334553597695</c:v>
                </c:pt>
                <c:pt idx="67">
                  <c:v>9.2471163044993698</c:v>
                </c:pt>
                <c:pt idx="68">
                  <c:v>9.2425215169350601</c:v>
                </c:pt>
                <c:pt idx="69">
                  <c:v>9.1613026270371396</c:v>
                </c:pt>
                <c:pt idx="70">
                  <c:v>9.1982822122621801</c:v>
                </c:pt>
                <c:pt idx="71">
                  <c:v>9.2584739283302504</c:v>
                </c:pt>
                <c:pt idx="72">
                  <c:v>9.3948314462512208</c:v>
                </c:pt>
                <c:pt idx="73">
                  <c:v>9.5155840656184907</c:v>
                </c:pt>
                <c:pt idx="74">
                  <c:v>9.5594695579498694</c:v>
                </c:pt>
                <c:pt idx="75">
                  <c:v>9.6372515437492492</c:v>
                </c:pt>
                <c:pt idx="76">
                  <c:v>9.5743267128694693</c:v>
                </c:pt>
                <c:pt idx="77">
                  <c:v>9.50996339285145</c:v>
                </c:pt>
                <c:pt idx="78">
                  <c:v>9.4332124978991292</c:v>
                </c:pt>
                <c:pt idx="79">
                  <c:v>9.3182059343620001</c:v>
                </c:pt>
                <c:pt idx="80">
                  <c:v>9.2743709041957807</c:v>
                </c:pt>
                <c:pt idx="81">
                  <c:v>9.0909916836917404</c:v>
                </c:pt>
                <c:pt idx="82">
                  <c:v>8.9119219353356591</c:v>
                </c:pt>
                <c:pt idx="83">
                  <c:v>8.76290208882331</c:v>
                </c:pt>
                <c:pt idx="84">
                  <c:v>8.8160095346841896</c:v>
                </c:pt>
                <c:pt idx="85">
                  <c:v>9.0774435498116208</c:v>
                </c:pt>
                <c:pt idx="86">
                  <c:v>9.5951480759736292</c:v>
                </c:pt>
                <c:pt idx="87">
                  <c:v>10.125853978574</c:v>
                </c:pt>
                <c:pt idx="88">
                  <c:v>10.4946465273895</c:v>
                </c:pt>
                <c:pt idx="89">
                  <c:v>10.670461338487</c:v>
                </c:pt>
                <c:pt idx="90">
                  <c:v>10.6625374674149</c:v>
                </c:pt>
                <c:pt idx="91">
                  <c:v>10.3365857086932</c:v>
                </c:pt>
                <c:pt idx="92">
                  <c:v>9.8054695121924507</c:v>
                </c:pt>
                <c:pt idx="93">
                  <c:v>9.2831733852949796</c:v>
                </c:pt>
                <c:pt idx="94">
                  <c:v>8.7455059870077694</c:v>
                </c:pt>
                <c:pt idx="95">
                  <c:v>8.4417096735720207</c:v>
                </c:pt>
                <c:pt idx="96">
                  <c:v>8.4051368277313507</c:v>
                </c:pt>
                <c:pt idx="97">
                  <c:v>8.3629819281152802</c:v>
                </c:pt>
                <c:pt idx="98">
                  <c:v>8.4969546087513397</c:v>
                </c:pt>
                <c:pt idx="99">
                  <c:v>9.11558855342588</c:v>
                </c:pt>
                <c:pt idx="100">
                  <c:v>9.8242127620672797</c:v>
                </c:pt>
                <c:pt idx="101">
                  <c:v>10.3839687047608</c:v>
                </c:pt>
                <c:pt idx="102">
                  <c:v>10.4230081136698</c:v>
                </c:pt>
                <c:pt idx="103">
                  <c:v>10.5008323946016</c:v>
                </c:pt>
                <c:pt idx="104">
                  <c:v>10.756163110601699</c:v>
                </c:pt>
                <c:pt idx="105">
                  <c:v>10.647704363589799</c:v>
                </c:pt>
                <c:pt idx="106">
                  <c:v>10.530669216674401</c:v>
                </c:pt>
                <c:pt idx="107">
                  <c:v>10.4135061127109</c:v>
                </c:pt>
                <c:pt idx="108">
                  <c:v>10.3056171883515</c:v>
                </c:pt>
                <c:pt idx="109">
                  <c:v>9.8883655146958294</c:v>
                </c:pt>
                <c:pt idx="110">
                  <c:v>9.3746946756764196</c:v>
                </c:pt>
                <c:pt idx="111">
                  <c:v>8.9252447776379409</c:v>
                </c:pt>
                <c:pt idx="112">
                  <c:v>8.3958066291022497</c:v>
                </c:pt>
                <c:pt idx="113">
                  <c:v>8.1238205703276893</c:v>
                </c:pt>
              </c:numCache>
            </c:numRef>
          </c:yVal>
          <c:smooth val="1"/>
        </c:ser>
        <c:ser>
          <c:idx val="2"/>
          <c:order val="2"/>
          <c:tx>
            <c:v>adj model -25 to -100</c:v>
          </c:tx>
          <c:xVal>
            <c:numRef>
              <c:f>'0214 cashout ramp'!$AK$456:$AK$570</c:f>
              <c:numCache>
                <c:formatCode>General</c:formatCode>
                <c:ptCount val="1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</c:numCache>
            </c:numRef>
          </c:xVal>
          <c:yVal>
            <c:numRef>
              <c:f>'0214 cashout ramp'!$AO$456:$AO$569</c:f>
              <c:numCache>
                <c:formatCode>General</c:formatCode>
                <c:ptCount val="114"/>
                <c:pt idx="0">
                  <c:v>0.72857615817493171</c:v>
                </c:pt>
                <c:pt idx="1">
                  <c:v>1.05233673149292</c:v>
                </c:pt>
                <c:pt idx="2">
                  <c:v>1.3858732381321293</c:v>
                </c:pt>
                <c:pt idx="3">
                  <c:v>1.7444538749399441</c:v>
                </c:pt>
                <c:pt idx="4">
                  <c:v>2.2408077843543261</c:v>
                </c:pt>
                <c:pt idx="5">
                  <c:v>3.0045942166089801</c:v>
                </c:pt>
                <c:pt idx="6">
                  <c:v>5.2872055647001481</c:v>
                </c:pt>
                <c:pt idx="7">
                  <c:v>5.3809535692713295</c:v>
                </c:pt>
                <c:pt idx="8">
                  <c:v>5.5555409663958883</c:v>
                </c:pt>
                <c:pt idx="9">
                  <c:v>5.6834396353335421</c:v>
                </c:pt>
                <c:pt idx="10">
                  <c:v>6.0984591471352489</c:v>
                </c:pt>
                <c:pt idx="11">
                  <c:v>7.069314688697137</c:v>
                </c:pt>
                <c:pt idx="12">
                  <c:v>7.2573485642954072</c:v>
                </c:pt>
                <c:pt idx="13">
                  <c:v>7.290825918101584</c:v>
                </c:pt>
                <c:pt idx="14">
                  <c:v>7.4514094630575345</c:v>
                </c:pt>
                <c:pt idx="15">
                  <c:v>7.4803810132416881</c:v>
                </c:pt>
                <c:pt idx="16">
                  <c:v>7.8231051379008871</c:v>
                </c:pt>
                <c:pt idx="17">
                  <c:v>8.1916140634762051</c:v>
                </c:pt>
                <c:pt idx="18">
                  <c:v>8.5397618088177136</c:v>
                </c:pt>
                <c:pt idx="19">
                  <c:v>8.7927402286503096</c:v>
                </c:pt>
                <c:pt idx="20">
                  <c:v>9.0381230466561888</c:v>
                </c:pt>
                <c:pt idx="21">
                  <c:v>9.2473736793807113</c:v>
                </c:pt>
                <c:pt idx="22">
                  <c:v>9.6746312361982731</c:v>
                </c:pt>
                <c:pt idx="23">
                  <c:v>10.047011370023483</c:v>
                </c:pt>
                <c:pt idx="24">
                  <c:v>10.378620992934163</c:v>
                </c:pt>
                <c:pt idx="25">
                  <c:v>10.49981675211038</c:v>
                </c:pt>
                <c:pt idx="26">
                  <c:v>10.543050476972226</c:v>
                </c:pt>
                <c:pt idx="27">
                  <c:v>10.577482746297061</c:v>
                </c:pt>
                <c:pt idx="28">
                  <c:v>10.544205557712317</c:v>
                </c:pt>
                <c:pt idx="29">
                  <c:v>10.674783866414527</c:v>
                </c:pt>
                <c:pt idx="30">
                  <c:v>10.787473015152994</c:v>
                </c:pt>
                <c:pt idx="31">
                  <c:v>10.746282611275348</c:v>
                </c:pt>
                <c:pt idx="32">
                  <c:v>10.821787867505893</c:v>
                </c:pt>
                <c:pt idx="33">
                  <c:v>10.908453449578982</c:v>
                </c:pt>
                <c:pt idx="34">
                  <c:v>11.059536296140948</c:v>
                </c:pt>
                <c:pt idx="35">
                  <c:v>11.259139846774469</c:v>
                </c:pt>
                <c:pt idx="36">
                  <c:v>11.434663505650001</c:v>
                </c:pt>
                <c:pt idx="37">
                  <c:v>11.541677372440107</c:v>
                </c:pt>
                <c:pt idx="38">
                  <c:v>11.495115124768496</c:v>
                </c:pt>
                <c:pt idx="39">
                  <c:v>11.408375657942681</c:v>
                </c:pt>
                <c:pt idx="40">
                  <c:v>11.297231947646303</c:v>
                </c:pt>
                <c:pt idx="41">
                  <c:v>11.250358826321595</c:v>
                </c:pt>
                <c:pt idx="42">
                  <c:v>11.327369295844282</c:v>
                </c:pt>
                <c:pt idx="43">
                  <c:v>11.308308319346027</c:v>
                </c:pt>
                <c:pt idx="44">
                  <c:v>11.359381451001838</c:v>
                </c:pt>
                <c:pt idx="45">
                  <c:v>10.768534121481188</c:v>
                </c:pt>
                <c:pt idx="46">
                  <c:v>10.111687293769778</c:v>
                </c:pt>
                <c:pt idx="47">
                  <c:v>9.2961862687644938</c:v>
                </c:pt>
                <c:pt idx="48">
                  <c:v>9.2991474978438742</c:v>
                </c:pt>
                <c:pt idx="49">
                  <c:v>9.3200014956692723</c:v>
                </c:pt>
                <c:pt idx="50">
                  <c:v>9.4036444521452989</c:v>
                </c:pt>
                <c:pt idx="51">
                  <c:v>9.4196622364498435</c:v>
                </c:pt>
                <c:pt idx="52">
                  <c:v>9.5941910804215542</c:v>
                </c:pt>
                <c:pt idx="53">
                  <c:v>9.8643420893873461</c:v>
                </c:pt>
                <c:pt idx="54">
                  <c:v>9.9645751017351394</c:v>
                </c:pt>
                <c:pt idx="55">
                  <c:v>9.8770544761175536</c:v>
                </c:pt>
                <c:pt idx="56">
                  <c:v>10.100576527714855</c:v>
                </c:pt>
                <c:pt idx="57">
                  <c:v>10.605751467113533</c:v>
                </c:pt>
                <c:pt idx="58">
                  <c:v>10.971910519341533</c:v>
                </c:pt>
                <c:pt idx="59">
                  <c:v>10.061606746947295</c:v>
                </c:pt>
                <c:pt idx="60">
                  <c:v>9.403485057197658</c:v>
                </c:pt>
                <c:pt idx="61">
                  <c:v>9.410291121402814</c:v>
                </c:pt>
                <c:pt idx="62">
                  <c:v>9.4333147702112647</c:v>
                </c:pt>
                <c:pt idx="63">
                  <c:v>9.4491501444613277</c:v>
                </c:pt>
                <c:pt idx="64">
                  <c:v>9.4089391167102789</c:v>
                </c:pt>
                <c:pt idx="65">
                  <c:v>9.4823322167970616</c:v>
                </c:pt>
                <c:pt idx="66">
                  <c:v>9.5972606643909835</c:v>
                </c:pt>
                <c:pt idx="67">
                  <c:v>9.6811480068501048</c:v>
                </c:pt>
                <c:pt idx="68">
                  <c:v>9.7213626327876561</c:v>
                </c:pt>
                <c:pt idx="69">
                  <c:v>9.6796450664230704</c:v>
                </c:pt>
                <c:pt idx="70">
                  <c:v>9.7625672889014581</c:v>
                </c:pt>
                <c:pt idx="71">
                  <c:v>9.8662862161520657</c:v>
                </c:pt>
                <c:pt idx="72">
                  <c:v>10.033585613249041</c:v>
                </c:pt>
                <c:pt idx="73">
                  <c:v>10.175476570461351</c:v>
                </c:pt>
                <c:pt idx="74">
                  <c:v>10.239222522524605</c:v>
                </c:pt>
                <c:pt idx="75">
                  <c:v>10.373132279716534</c:v>
                </c:pt>
                <c:pt idx="76">
                  <c:v>10.347687215840862</c:v>
                </c:pt>
                <c:pt idx="77">
                  <c:v>10.312560452975694</c:v>
                </c:pt>
                <c:pt idx="78">
                  <c:v>10.249196079888566</c:v>
                </c:pt>
                <c:pt idx="79">
                  <c:v>10.138103566691182</c:v>
                </c:pt>
                <c:pt idx="80">
                  <c:v>10.106896597924841</c:v>
                </c:pt>
                <c:pt idx="81">
                  <c:v>9.9087236445353213</c:v>
                </c:pt>
                <c:pt idx="82">
                  <c:v>9.7218648062430528</c:v>
                </c:pt>
                <c:pt idx="83">
                  <c:v>9.5582511522796629</c:v>
                </c:pt>
                <c:pt idx="84">
                  <c:v>9.5394839952305137</c:v>
                </c:pt>
                <c:pt idx="85">
                  <c:v>9.6440755131880884</c:v>
                </c:pt>
                <c:pt idx="86">
                  <c:v>9.8895415016922339</c:v>
                </c:pt>
                <c:pt idx="87">
                  <c:v>10.284153441503896</c:v>
                </c:pt>
                <c:pt idx="88">
                  <c:v>10.564481834648642</c:v>
                </c:pt>
                <c:pt idx="89">
                  <c:v>10.685529428320406</c:v>
                </c:pt>
                <c:pt idx="90">
                  <c:v>10.694174471066365</c:v>
                </c:pt>
                <c:pt idx="91">
                  <c:v>10.3961992506734</c:v>
                </c:pt>
                <c:pt idx="92">
                  <c:v>9.9482779789774156</c:v>
                </c:pt>
                <c:pt idx="93">
                  <c:v>9.5937183513873379</c:v>
                </c:pt>
                <c:pt idx="94">
                  <c:v>9.1799142997051497</c:v>
                </c:pt>
                <c:pt idx="95">
                  <c:v>8.8971650251075118</c:v>
                </c:pt>
                <c:pt idx="96">
                  <c:v>8.772764137158461</c:v>
                </c:pt>
                <c:pt idx="97">
                  <c:v>8.6621665125716554</c:v>
                </c:pt>
                <c:pt idx="98">
                  <c:v>8.6747547685288353</c:v>
                </c:pt>
                <c:pt idx="99">
                  <c:v>8.9307482507937195</c:v>
                </c:pt>
                <c:pt idx="100">
                  <c:v>9.305441093205058</c:v>
                </c:pt>
                <c:pt idx="101">
                  <c:v>9.7051046388000994</c:v>
                </c:pt>
                <c:pt idx="102">
                  <c:v>9.6990225430032986</c:v>
                </c:pt>
                <c:pt idx="103">
                  <c:v>9.6789772286395852</c:v>
                </c:pt>
                <c:pt idx="104">
                  <c:v>9.8544788570941506</c:v>
                </c:pt>
                <c:pt idx="105">
                  <c:v>9.765109459180465</c:v>
                </c:pt>
                <c:pt idx="106">
                  <c:v>9.786099959352601</c:v>
                </c:pt>
                <c:pt idx="107">
                  <c:v>9.6556930324973038</c:v>
                </c:pt>
                <c:pt idx="108">
                  <c:v>9.527944857192594</c:v>
                </c:pt>
                <c:pt idx="109">
                  <c:v>9.2172263225879121</c:v>
                </c:pt>
                <c:pt idx="110">
                  <c:v>8.8202411051084404</c:v>
                </c:pt>
                <c:pt idx="111">
                  <c:v>8.4743428345292919</c:v>
                </c:pt>
                <c:pt idx="112">
                  <c:v>8.1154313494700823</c:v>
                </c:pt>
                <c:pt idx="113">
                  <c:v>7.9333066936213115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542336"/>
        <c:axId val="270543872"/>
      </c:scatterChart>
      <c:valAx>
        <c:axId val="270542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70543872"/>
        <c:crosses val="autoZero"/>
        <c:crossBetween val="midCat"/>
      </c:valAx>
      <c:valAx>
        <c:axId val="2705438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054233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low media purch ATM xNYTXPR</c:v>
          </c:tx>
          <c:xVal>
            <c:numRef>
              <c:f>Sheet1!$M$94:$M$170</c:f>
              <c:numCache>
                <c:formatCode>General</c:formatCode>
                <c:ptCount val="77"/>
                <c:pt idx="0">
                  <c:v>43</c:v>
                </c:pt>
                <c:pt idx="1">
                  <c:v>44</c:v>
                </c:pt>
                <c:pt idx="2">
                  <c:v>45</c:v>
                </c:pt>
                <c:pt idx="3">
                  <c:v>46</c:v>
                </c:pt>
                <c:pt idx="4">
                  <c:v>47</c:v>
                </c:pt>
                <c:pt idx="5">
                  <c:v>48</c:v>
                </c:pt>
                <c:pt idx="6">
                  <c:v>49</c:v>
                </c:pt>
                <c:pt idx="7">
                  <c:v>50</c:v>
                </c:pt>
                <c:pt idx="8">
                  <c:v>51</c:v>
                </c:pt>
                <c:pt idx="9">
                  <c:v>52</c:v>
                </c:pt>
                <c:pt idx="10">
                  <c:v>53</c:v>
                </c:pt>
                <c:pt idx="11">
                  <c:v>54</c:v>
                </c:pt>
                <c:pt idx="12">
                  <c:v>55</c:v>
                </c:pt>
                <c:pt idx="13">
                  <c:v>56</c:v>
                </c:pt>
                <c:pt idx="14">
                  <c:v>57</c:v>
                </c:pt>
                <c:pt idx="15">
                  <c:v>58</c:v>
                </c:pt>
                <c:pt idx="16">
                  <c:v>59</c:v>
                </c:pt>
                <c:pt idx="17">
                  <c:v>60</c:v>
                </c:pt>
                <c:pt idx="18">
                  <c:v>61</c:v>
                </c:pt>
                <c:pt idx="19">
                  <c:v>62</c:v>
                </c:pt>
                <c:pt idx="20">
                  <c:v>63</c:v>
                </c:pt>
                <c:pt idx="21">
                  <c:v>64</c:v>
                </c:pt>
                <c:pt idx="22">
                  <c:v>65</c:v>
                </c:pt>
                <c:pt idx="23">
                  <c:v>66</c:v>
                </c:pt>
                <c:pt idx="24">
                  <c:v>67</c:v>
                </c:pt>
                <c:pt idx="25">
                  <c:v>68</c:v>
                </c:pt>
                <c:pt idx="26">
                  <c:v>69</c:v>
                </c:pt>
                <c:pt idx="27">
                  <c:v>70</c:v>
                </c:pt>
                <c:pt idx="28">
                  <c:v>71</c:v>
                </c:pt>
                <c:pt idx="29">
                  <c:v>72</c:v>
                </c:pt>
                <c:pt idx="30">
                  <c:v>73</c:v>
                </c:pt>
                <c:pt idx="31">
                  <c:v>74</c:v>
                </c:pt>
                <c:pt idx="32">
                  <c:v>75</c:v>
                </c:pt>
                <c:pt idx="33">
                  <c:v>76</c:v>
                </c:pt>
                <c:pt idx="34">
                  <c:v>77</c:v>
                </c:pt>
                <c:pt idx="35">
                  <c:v>78</c:v>
                </c:pt>
                <c:pt idx="36">
                  <c:v>79</c:v>
                </c:pt>
                <c:pt idx="37">
                  <c:v>80</c:v>
                </c:pt>
                <c:pt idx="38">
                  <c:v>81</c:v>
                </c:pt>
                <c:pt idx="39">
                  <c:v>82</c:v>
                </c:pt>
                <c:pt idx="40">
                  <c:v>83</c:v>
                </c:pt>
                <c:pt idx="41">
                  <c:v>84</c:v>
                </c:pt>
                <c:pt idx="42">
                  <c:v>85</c:v>
                </c:pt>
                <c:pt idx="43">
                  <c:v>86</c:v>
                </c:pt>
                <c:pt idx="44">
                  <c:v>87</c:v>
                </c:pt>
                <c:pt idx="45">
                  <c:v>88</c:v>
                </c:pt>
                <c:pt idx="46">
                  <c:v>89</c:v>
                </c:pt>
                <c:pt idx="47">
                  <c:v>90</c:v>
                </c:pt>
                <c:pt idx="48">
                  <c:v>91</c:v>
                </c:pt>
                <c:pt idx="49">
                  <c:v>92</c:v>
                </c:pt>
                <c:pt idx="50">
                  <c:v>93</c:v>
                </c:pt>
                <c:pt idx="51">
                  <c:v>94</c:v>
                </c:pt>
                <c:pt idx="52">
                  <c:v>95</c:v>
                </c:pt>
                <c:pt idx="53">
                  <c:v>96</c:v>
                </c:pt>
                <c:pt idx="54">
                  <c:v>97</c:v>
                </c:pt>
                <c:pt idx="55">
                  <c:v>98</c:v>
                </c:pt>
                <c:pt idx="56">
                  <c:v>99</c:v>
                </c:pt>
                <c:pt idx="57">
                  <c:v>100</c:v>
                </c:pt>
                <c:pt idx="58">
                  <c:v>101</c:v>
                </c:pt>
                <c:pt idx="59">
                  <c:v>102</c:v>
                </c:pt>
                <c:pt idx="60">
                  <c:v>103</c:v>
                </c:pt>
                <c:pt idx="61">
                  <c:v>104</c:v>
                </c:pt>
                <c:pt idx="62">
                  <c:v>105</c:v>
                </c:pt>
                <c:pt idx="63">
                  <c:v>106</c:v>
                </c:pt>
                <c:pt idx="64">
                  <c:v>107</c:v>
                </c:pt>
                <c:pt idx="65">
                  <c:v>108</c:v>
                </c:pt>
                <c:pt idx="66">
                  <c:v>109</c:v>
                </c:pt>
                <c:pt idx="67">
                  <c:v>110</c:v>
                </c:pt>
                <c:pt idx="68">
                  <c:v>111</c:v>
                </c:pt>
                <c:pt idx="69">
                  <c:v>112</c:v>
                </c:pt>
                <c:pt idx="70">
                  <c:v>113</c:v>
                </c:pt>
                <c:pt idx="71">
                  <c:v>114</c:v>
                </c:pt>
                <c:pt idx="72">
                  <c:v>115</c:v>
                </c:pt>
                <c:pt idx="73">
                  <c:v>116</c:v>
                </c:pt>
                <c:pt idx="74">
                  <c:v>117</c:v>
                </c:pt>
                <c:pt idx="75">
                  <c:v>118</c:v>
                </c:pt>
                <c:pt idx="76">
                  <c:v>119</c:v>
                </c:pt>
              </c:numCache>
            </c:numRef>
          </c:xVal>
          <c:yVal>
            <c:numRef>
              <c:f>Sheet1!$B$94:$B$170</c:f>
              <c:numCache>
                <c:formatCode>General</c:formatCode>
                <c:ptCount val="77"/>
                <c:pt idx="0">
                  <c:v>13.4766841158663</c:v>
                </c:pt>
                <c:pt idx="1">
                  <c:v>11.725005934828401</c:v>
                </c:pt>
                <c:pt idx="2">
                  <c:v>12.154380683022399</c:v>
                </c:pt>
                <c:pt idx="3">
                  <c:v>12.5522092719442</c:v>
                </c:pt>
                <c:pt idx="4">
                  <c:v>11.720343322099399</c:v>
                </c:pt>
                <c:pt idx="5">
                  <c:v>11.446370563040199</c:v>
                </c:pt>
                <c:pt idx="6">
                  <c:v>11.37778721379</c:v>
                </c:pt>
                <c:pt idx="7">
                  <c:v>10.953316732434301</c:v>
                </c:pt>
                <c:pt idx="8">
                  <c:v>10.591878139314799</c:v>
                </c:pt>
                <c:pt idx="9">
                  <c:v>10.807490593885699</c:v>
                </c:pt>
                <c:pt idx="10">
                  <c:v>11.0575168298154</c:v>
                </c:pt>
                <c:pt idx="11">
                  <c:v>10.5453421498847</c:v>
                </c:pt>
                <c:pt idx="12">
                  <c:v>10.6016763833301</c:v>
                </c:pt>
                <c:pt idx="13">
                  <c:v>11.161799079586</c:v>
                </c:pt>
                <c:pt idx="14">
                  <c:v>10.9863726585913</c:v>
                </c:pt>
                <c:pt idx="15">
                  <c:v>11.4447928575857</c:v>
                </c:pt>
                <c:pt idx="16">
                  <c:v>13.430801580705999</c:v>
                </c:pt>
                <c:pt idx="17">
                  <c:v>13.001265461502699</c:v>
                </c:pt>
                <c:pt idx="18">
                  <c:v>14.028000688746801</c:v>
                </c:pt>
                <c:pt idx="19">
                  <c:v>13.733437499703401</c:v>
                </c:pt>
                <c:pt idx="20">
                  <c:v>12.969281521294899</c:v>
                </c:pt>
                <c:pt idx="21">
                  <c:v>12.542216612197601</c:v>
                </c:pt>
                <c:pt idx="22">
                  <c:v>12.601433409983199</c:v>
                </c:pt>
                <c:pt idx="23">
                  <c:v>12.035597468831</c:v>
                </c:pt>
                <c:pt idx="24">
                  <c:v>11.9882469864996</c:v>
                </c:pt>
                <c:pt idx="25">
                  <c:v>12.818289604966999</c:v>
                </c:pt>
                <c:pt idx="26">
                  <c:v>12.7124523045806</c:v>
                </c:pt>
                <c:pt idx="27">
                  <c:v>12.1957454158823</c:v>
                </c:pt>
                <c:pt idx="28">
                  <c:v>12.227985224456599</c:v>
                </c:pt>
                <c:pt idx="29">
                  <c:v>11.302314860516599</c:v>
                </c:pt>
                <c:pt idx="30">
                  <c:v>10.904624315095599</c:v>
                </c:pt>
                <c:pt idx="31">
                  <c:v>11.9182103922248</c:v>
                </c:pt>
                <c:pt idx="32">
                  <c:v>10.050001582525001</c:v>
                </c:pt>
                <c:pt idx="33">
                  <c:v>10.398718157080401</c:v>
                </c:pt>
                <c:pt idx="34">
                  <c:v>10.137655448669801</c:v>
                </c:pt>
                <c:pt idx="35">
                  <c:v>10.3106144947148</c:v>
                </c:pt>
                <c:pt idx="36">
                  <c:v>12.169721141150999</c:v>
                </c:pt>
                <c:pt idx="37">
                  <c:v>10.5621450701402</c:v>
                </c:pt>
                <c:pt idx="38">
                  <c:v>11.0552319977258</c:v>
                </c:pt>
                <c:pt idx="39">
                  <c:v>10.639928680469399</c:v>
                </c:pt>
                <c:pt idx="40">
                  <c:v>8.9129934456192501</c:v>
                </c:pt>
                <c:pt idx="41">
                  <c:v>12.0994690871182</c:v>
                </c:pt>
                <c:pt idx="42">
                  <c:v>11.7713289026099</c:v>
                </c:pt>
                <c:pt idx="43">
                  <c:v>12.4522191123257</c:v>
                </c:pt>
                <c:pt idx="44">
                  <c:v>10.864848911144099</c:v>
                </c:pt>
                <c:pt idx="45">
                  <c:v>12.3933124500101</c:v>
                </c:pt>
                <c:pt idx="46">
                  <c:v>11.9580139615412</c:v>
                </c:pt>
                <c:pt idx="47">
                  <c:v>11.5676658867197</c:v>
                </c:pt>
                <c:pt idx="48">
                  <c:v>13.2980397709229</c:v>
                </c:pt>
                <c:pt idx="49">
                  <c:v>13.758897661087801</c:v>
                </c:pt>
                <c:pt idx="50">
                  <c:v>12.1268002598549</c:v>
                </c:pt>
                <c:pt idx="51">
                  <c:v>12.0882140212357</c:v>
                </c:pt>
                <c:pt idx="52">
                  <c:v>11.3244755503564</c:v>
                </c:pt>
                <c:pt idx="53">
                  <c:v>11.672901101136</c:v>
                </c:pt>
                <c:pt idx="54">
                  <c:v>10.990866570186601</c:v>
                </c:pt>
                <c:pt idx="55">
                  <c:v>9.4538996847384595</c:v>
                </c:pt>
                <c:pt idx="56">
                  <c:v>10.0210873500742</c:v>
                </c:pt>
                <c:pt idx="57">
                  <c:v>10.5403511506277</c:v>
                </c:pt>
                <c:pt idx="58">
                  <c:v>9.0732224944496291</c:v>
                </c:pt>
                <c:pt idx="59">
                  <c:v>9.6805884396879307</c:v>
                </c:pt>
                <c:pt idx="60">
                  <c:v>8.4753933682600504</c:v>
                </c:pt>
                <c:pt idx="61">
                  <c:v>9.2521667331651596</c:v>
                </c:pt>
                <c:pt idx="62">
                  <c:v>13.094303390394</c:v>
                </c:pt>
                <c:pt idx="63">
                  <c:v>12.4285620998045</c:v>
                </c:pt>
                <c:pt idx="64">
                  <c:v>13.6093345611401</c:v>
                </c:pt>
                <c:pt idx="65">
                  <c:v>14.270137292075701</c:v>
                </c:pt>
                <c:pt idx="66">
                  <c:v>13.1317270636321</c:v>
                </c:pt>
                <c:pt idx="67">
                  <c:v>12.263284569803</c:v>
                </c:pt>
                <c:pt idx="68">
                  <c:v>8.7792218904717707</c:v>
                </c:pt>
                <c:pt idx="69">
                  <c:v>12.336161687047801</c:v>
                </c:pt>
                <c:pt idx="70">
                  <c:v>9.63423653132471</c:v>
                </c:pt>
                <c:pt idx="71">
                  <c:v>10.9816461811296</c:v>
                </c:pt>
                <c:pt idx="72">
                  <c:v>10.1726645729283</c:v>
                </c:pt>
                <c:pt idx="73">
                  <c:v>7.9240609669062696</c:v>
                </c:pt>
                <c:pt idx="74">
                  <c:v>11.9151807866065</c:v>
                </c:pt>
                <c:pt idx="75">
                  <c:v>10.2604742960376</c:v>
                </c:pt>
                <c:pt idx="76">
                  <c:v>1.64783814114756</c:v>
                </c:pt>
              </c:numCache>
            </c:numRef>
          </c:yVal>
          <c:smooth val="1"/>
        </c:ser>
        <c:ser>
          <c:idx val="1"/>
          <c:order val="1"/>
          <c:tx>
            <c:v>low media refi ATM </c:v>
          </c:tx>
          <c:xVal>
            <c:numRef>
              <c:f>Sheet1!$M$174:$M$250</c:f>
              <c:numCache>
                <c:formatCode>General</c:formatCode>
                <c:ptCount val="77"/>
                <c:pt idx="0">
                  <c:v>43</c:v>
                </c:pt>
                <c:pt idx="1">
                  <c:v>44</c:v>
                </c:pt>
                <c:pt idx="2">
                  <c:v>45</c:v>
                </c:pt>
                <c:pt idx="3">
                  <c:v>46</c:v>
                </c:pt>
                <c:pt idx="4">
                  <c:v>47</c:v>
                </c:pt>
                <c:pt idx="5">
                  <c:v>48</c:v>
                </c:pt>
                <c:pt idx="6">
                  <c:v>49</c:v>
                </c:pt>
                <c:pt idx="7">
                  <c:v>50</c:v>
                </c:pt>
                <c:pt idx="8">
                  <c:v>51</c:v>
                </c:pt>
                <c:pt idx="9">
                  <c:v>52</c:v>
                </c:pt>
                <c:pt idx="10">
                  <c:v>53</c:v>
                </c:pt>
                <c:pt idx="11">
                  <c:v>54</c:v>
                </c:pt>
                <c:pt idx="12">
                  <c:v>55</c:v>
                </c:pt>
                <c:pt idx="13">
                  <c:v>56</c:v>
                </c:pt>
                <c:pt idx="14">
                  <c:v>57</c:v>
                </c:pt>
                <c:pt idx="15">
                  <c:v>58</c:v>
                </c:pt>
                <c:pt idx="16">
                  <c:v>59</c:v>
                </c:pt>
                <c:pt idx="17">
                  <c:v>60</c:v>
                </c:pt>
                <c:pt idx="18">
                  <c:v>61</c:v>
                </c:pt>
                <c:pt idx="19">
                  <c:v>62</c:v>
                </c:pt>
                <c:pt idx="20">
                  <c:v>63</c:v>
                </c:pt>
                <c:pt idx="21">
                  <c:v>64</c:v>
                </c:pt>
                <c:pt idx="22">
                  <c:v>65</c:v>
                </c:pt>
                <c:pt idx="23">
                  <c:v>66</c:v>
                </c:pt>
                <c:pt idx="24">
                  <c:v>67</c:v>
                </c:pt>
                <c:pt idx="25">
                  <c:v>68</c:v>
                </c:pt>
                <c:pt idx="26">
                  <c:v>69</c:v>
                </c:pt>
                <c:pt idx="27">
                  <c:v>70</c:v>
                </c:pt>
                <c:pt idx="28">
                  <c:v>71</c:v>
                </c:pt>
                <c:pt idx="29">
                  <c:v>72</c:v>
                </c:pt>
                <c:pt idx="30">
                  <c:v>73</c:v>
                </c:pt>
                <c:pt idx="31">
                  <c:v>74</c:v>
                </c:pt>
                <c:pt idx="32">
                  <c:v>75</c:v>
                </c:pt>
                <c:pt idx="33">
                  <c:v>76</c:v>
                </c:pt>
                <c:pt idx="34">
                  <c:v>77</c:v>
                </c:pt>
                <c:pt idx="35">
                  <c:v>78</c:v>
                </c:pt>
                <c:pt idx="36">
                  <c:v>79</c:v>
                </c:pt>
                <c:pt idx="37">
                  <c:v>80</c:v>
                </c:pt>
                <c:pt idx="38">
                  <c:v>81</c:v>
                </c:pt>
                <c:pt idx="39">
                  <c:v>82</c:v>
                </c:pt>
                <c:pt idx="40">
                  <c:v>83</c:v>
                </c:pt>
                <c:pt idx="41">
                  <c:v>84</c:v>
                </c:pt>
                <c:pt idx="42">
                  <c:v>85</c:v>
                </c:pt>
                <c:pt idx="43">
                  <c:v>86</c:v>
                </c:pt>
                <c:pt idx="44">
                  <c:v>87</c:v>
                </c:pt>
                <c:pt idx="45">
                  <c:v>88</c:v>
                </c:pt>
                <c:pt idx="46">
                  <c:v>89</c:v>
                </c:pt>
                <c:pt idx="47">
                  <c:v>90</c:v>
                </c:pt>
                <c:pt idx="48">
                  <c:v>91</c:v>
                </c:pt>
                <c:pt idx="49">
                  <c:v>92</c:v>
                </c:pt>
                <c:pt idx="50">
                  <c:v>93</c:v>
                </c:pt>
                <c:pt idx="51">
                  <c:v>94</c:v>
                </c:pt>
                <c:pt idx="52">
                  <c:v>95</c:v>
                </c:pt>
                <c:pt idx="53">
                  <c:v>96</c:v>
                </c:pt>
                <c:pt idx="54">
                  <c:v>97</c:v>
                </c:pt>
                <c:pt idx="55">
                  <c:v>98</c:v>
                </c:pt>
                <c:pt idx="56">
                  <c:v>99</c:v>
                </c:pt>
                <c:pt idx="57">
                  <c:v>100</c:v>
                </c:pt>
                <c:pt idx="58">
                  <c:v>101</c:v>
                </c:pt>
                <c:pt idx="59">
                  <c:v>102</c:v>
                </c:pt>
                <c:pt idx="60">
                  <c:v>103</c:v>
                </c:pt>
                <c:pt idx="61">
                  <c:v>104</c:v>
                </c:pt>
                <c:pt idx="62">
                  <c:v>105</c:v>
                </c:pt>
                <c:pt idx="63">
                  <c:v>106</c:v>
                </c:pt>
                <c:pt idx="64">
                  <c:v>107</c:v>
                </c:pt>
                <c:pt idx="65">
                  <c:v>108</c:v>
                </c:pt>
                <c:pt idx="66">
                  <c:v>109</c:v>
                </c:pt>
                <c:pt idx="67">
                  <c:v>110</c:v>
                </c:pt>
                <c:pt idx="68">
                  <c:v>111</c:v>
                </c:pt>
                <c:pt idx="69">
                  <c:v>112</c:v>
                </c:pt>
                <c:pt idx="70">
                  <c:v>113</c:v>
                </c:pt>
                <c:pt idx="71">
                  <c:v>114</c:v>
                </c:pt>
                <c:pt idx="72">
                  <c:v>115</c:v>
                </c:pt>
                <c:pt idx="73">
                  <c:v>116</c:v>
                </c:pt>
                <c:pt idx="74">
                  <c:v>117</c:v>
                </c:pt>
                <c:pt idx="75">
                  <c:v>118</c:v>
                </c:pt>
                <c:pt idx="76">
                  <c:v>119</c:v>
                </c:pt>
              </c:numCache>
            </c:numRef>
          </c:xVal>
          <c:yVal>
            <c:numRef>
              <c:f>Sheet1!$B$174:$B$250</c:f>
              <c:numCache>
                <c:formatCode>General</c:formatCode>
                <c:ptCount val="77"/>
                <c:pt idx="0">
                  <c:v>15.6489023340707</c:v>
                </c:pt>
                <c:pt idx="1">
                  <c:v>14.350265959818399</c:v>
                </c:pt>
                <c:pt idx="2">
                  <c:v>13.0523286730769</c:v>
                </c:pt>
                <c:pt idx="3">
                  <c:v>10.892336417946201</c:v>
                </c:pt>
                <c:pt idx="4">
                  <c:v>10.7863394115133</c:v>
                </c:pt>
                <c:pt idx="5">
                  <c:v>13.140031616336501</c:v>
                </c:pt>
                <c:pt idx="6">
                  <c:v>11.0851990710183</c:v>
                </c:pt>
                <c:pt idx="7">
                  <c:v>9.9558374104112204</c:v>
                </c:pt>
                <c:pt idx="8">
                  <c:v>10.7111936953917</c:v>
                </c:pt>
                <c:pt idx="9">
                  <c:v>10.686913913562201</c:v>
                </c:pt>
                <c:pt idx="10">
                  <c:v>8.2651507980533996</c:v>
                </c:pt>
                <c:pt idx="11">
                  <c:v>10.553891491977</c:v>
                </c:pt>
                <c:pt idx="12">
                  <c:v>8.8776434494550909</c:v>
                </c:pt>
                <c:pt idx="13">
                  <c:v>11.043525769835201</c:v>
                </c:pt>
                <c:pt idx="14">
                  <c:v>10.334582983904999</c:v>
                </c:pt>
                <c:pt idx="15">
                  <c:v>11.1718640250368</c:v>
                </c:pt>
                <c:pt idx="16">
                  <c:v>9.9346682110898303</c:v>
                </c:pt>
                <c:pt idx="17">
                  <c:v>11.014830305751699</c:v>
                </c:pt>
                <c:pt idx="18">
                  <c:v>13.776945513443501</c:v>
                </c:pt>
                <c:pt idx="19">
                  <c:v>13.0068459495835</c:v>
                </c:pt>
                <c:pt idx="20">
                  <c:v>12.375246255573</c:v>
                </c:pt>
                <c:pt idx="21">
                  <c:v>11.4198625936944</c:v>
                </c:pt>
                <c:pt idx="22">
                  <c:v>12.814545612338801</c:v>
                </c:pt>
                <c:pt idx="23">
                  <c:v>10.7687851103813</c:v>
                </c:pt>
                <c:pt idx="24">
                  <c:v>11.0369598761518</c:v>
                </c:pt>
                <c:pt idx="25">
                  <c:v>11.185773358083599</c:v>
                </c:pt>
                <c:pt idx="26">
                  <c:v>10.339118649184099</c:v>
                </c:pt>
                <c:pt idx="27">
                  <c:v>10.2680156611155</c:v>
                </c:pt>
                <c:pt idx="28">
                  <c:v>9.8774560802244409</c:v>
                </c:pt>
                <c:pt idx="29">
                  <c:v>10.581899782137601</c:v>
                </c:pt>
                <c:pt idx="30">
                  <c:v>10.332308728035301</c:v>
                </c:pt>
                <c:pt idx="31">
                  <c:v>9.0515517220180293</c:v>
                </c:pt>
                <c:pt idx="32">
                  <c:v>10.359043082428499</c:v>
                </c:pt>
                <c:pt idx="33">
                  <c:v>10.0865728394656</c:v>
                </c:pt>
                <c:pt idx="34">
                  <c:v>9.4459220681235792</c:v>
                </c:pt>
                <c:pt idx="35">
                  <c:v>10.342646902806701</c:v>
                </c:pt>
                <c:pt idx="36">
                  <c:v>10.759335478463701</c:v>
                </c:pt>
                <c:pt idx="37">
                  <c:v>10.7502245775642</c:v>
                </c:pt>
                <c:pt idx="38">
                  <c:v>10.7838758386132</c:v>
                </c:pt>
                <c:pt idx="39">
                  <c:v>9.7550576452568407</c:v>
                </c:pt>
                <c:pt idx="40">
                  <c:v>9.0365162018630407</c:v>
                </c:pt>
                <c:pt idx="41">
                  <c:v>8.7283278109206996</c:v>
                </c:pt>
                <c:pt idx="42">
                  <c:v>8.4630878154981701</c:v>
                </c:pt>
                <c:pt idx="43">
                  <c:v>10.634011300419999</c:v>
                </c:pt>
                <c:pt idx="44">
                  <c:v>11.3403719101905</c:v>
                </c:pt>
                <c:pt idx="45">
                  <c:v>10.8020035675481</c:v>
                </c:pt>
                <c:pt idx="46">
                  <c:v>9.5329354591008109</c:v>
                </c:pt>
                <c:pt idx="47">
                  <c:v>10.802938028170599</c:v>
                </c:pt>
                <c:pt idx="48">
                  <c:v>11.368488993713299</c:v>
                </c:pt>
                <c:pt idx="49">
                  <c:v>9.9443702501830202</c:v>
                </c:pt>
                <c:pt idx="50">
                  <c:v>11.355650210820199</c:v>
                </c:pt>
                <c:pt idx="51">
                  <c:v>10.4860069116543</c:v>
                </c:pt>
                <c:pt idx="52">
                  <c:v>10.3123000829624</c:v>
                </c:pt>
                <c:pt idx="53">
                  <c:v>9.1990567225888107</c:v>
                </c:pt>
                <c:pt idx="54">
                  <c:v>9.8448720178117792</c:v>
                </c:pt>
                <c:pt idx="55">
                  <c:v>7.9760580965818999</c:v>
                </c:pt>
                <c:pt idx="56">
                  <c:v>8.5893076351123305</c:v>
                </c:pt>
                <c:pt idx="57">
                  <c:v>9.7866265462446105</c:v>
                </c:pt>
                <c:pt idx="58">
                  <c:v>10.625951417704901</c:v>
                </c:pt>
                <c:pt idx="59">
                  <c:v>13.7794562050551</c:v>
                </c:pt>
                <c:pt idx="60">
                  <c:v>7.1079964596798701</c:v>
                </c:pt>
                <c:pt idx="61">
                  <c:v>8.33893847086153</c:v>
                </c:pt>
                <c:pt idx="62">
                  <c:v>10.536130067494399</c:v>
                </c:pt>
                <c:pt idx="63">
                  <c:v>9.0362649807787907</c:v>
                </c:pt>
                <c:pt idx="64">
                  <c:v>8.9585336943366798</c:v>
                </c:pt>
                <c:pt idx="65">
                  <c:v>10.2371908219604</c:v>
                </c:pt>
                <c:pt idx="66">
                  <c:v>9.9978315968091298</c:v>
                </c:pt>
                <c:pt idx="67">
                  <c:v>9.2886959202167496</c:v>
                </c:pt>
                <c:pt idx="68">
                  <c:v>9.8382274275485102</c:v>
                </c:pt>
                <c:pt idx="69">
                  <c:v>8.8047139864073607</c:v>
                </c:pt>
                <c:pt idx="70">
                  <c:v>9.5145107733305299</c:v>
                </c:pt>
                <c:pt idx="71">
                  <c:v>7.2196127885365202</c:v>
                </c:pt>
                <c:pt idx="72">
                  <c:v>7.4208392088664299</c:v>
                </c:pt>
                <c:pt idx="73">
                  <c:v>9.0072791493769699</c:v>
                </c:pt>
                <c:pt idx="74">
                  <c:v>8.7246470327539196</c:v>
                </c:pt>
                <c:pt idx="75">
                  <c:v>10.6063883038114</c:v>
                </c:pt>
                <c:pt idx="76">
                  <c:v>16.2176257915878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6780288"/>
        <c:axId val="336778752"/>
      </c:scatterChart>
      <c:valAx>
        <c:axId val="336780288"/>
        <c:scaling>
          <c:orientation val="minMax"/>
          <c:min val="40"/>
        </c:scaling>
        <c:delete val="0"/>
        <c:axPos val="b"/>
        <c:numFmt formatCode="General" sourceLinked="1"/>
        <c:majorTickMark val="out"/>
        <c:minorTickMark val="none"/>
        <c:tickLblPos val="nextTo"/>
        <c:crossAx val="336778752"/>
        <c:crosses val="autoZero"/>
        <c:crossBetween val="midCat"/>
      </c:valAx>
      <c:valAx>
        <c:axId val="336778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678028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purch &lt;= 5% annHPA loanAge 24-42</c:v>
          </c:tx>
          <c:xVal>
            <c:numRef>
              <c:f>'0214 tover ramp'!$L$3:$L$20</c:f>
              <c:numCache>
                <c:formatCode>General</c:formatCode>
                <c:ptCount val="18"/>
                <c:pt idx="0">
                  <c:v>-187.17759291764</c:v>
                </c:pt>
                <c:pt idx="1">
                  <c:v>-160.22879253220299</c:v>
                </c:pt>
                <c:pt idx="2">
                  <c:v>-138.30478459558401</c:v>
                </c:pt>
                <c:pt idx="3">
                  <c:v>-112.30498077238499</c:v>
                </c:pt>
                <c:pt idx="4">
                  <c:v>-87.570813369266602</c:v>
                </c:pt>
                <c:pt idx="5">
                  <c:v>-62.0856764614296</c:v>
                </c:pt>
                <c:pt idx="6">
                  <c:v>-37.828492437649601</c:v>
                </c:pt>
                <c:pt idx="7">
                  <c:v>-12.727285624924001</c:v>
                </c:pt>
                <c:pt idx="8">
                  <c:v>11.7904774601038</c:v>
                </c:pt>
                <c:pt idx="9">
                  <c:v>37.173523402779502</c:v>
                </c:pt>
                <c:pt idx="10">
                  <c:v>61.565621773617501</c:v>
                </c:pt>
                <c:pt idx="11">
                  <c:v>86.8915359421011</c:v>
                </c:pt>
                <c:pt idx="12">
                  <c:v>110.493044695656</c:v>
                </c:pt>
                <c:pt idx="13">
                  <c:v>135.77105342336301</c:v>
                </c:pt>
                <c:pt idx="14">
                  <c:v>159.464190318269</c:v>
                </c:pt>
                <c:pt idx="15">
                  <c:v>185.04423133569199</c:v>
                </c:pt>
                <c:pt idx="16">
                  <c:v>209.64568962263399</c:v>
                </c:pt>
                <c:pt idx="17">
                  <c:v>234.905139309053</c:v>
                </c:pt>
              </c:numCache>
            </c:numRef>
          </c:xVal>
          <c:yVal>
            <c:numRef>
              <c:f>'0214 tover ramp'!$B$3:$B$20</c:f>
              <c:numCache>
                <c:formatCode>General</c:formatCode>
                <c:ptCount val="18"/>
                <c:pt idx="0">
                  <c:v>2.9550714333481598</c:v>
                </c:pt>
                <c:pt idx="1">
                  <c:v>4.29390321890968</c:v>
                </c:pt>
                <c:pt idx="2">
                  <c:v>4.6477971383246199</c:v>
                </c:pt>
                <c:pt idx="3">
                  <c:v>4.8524552560107201</c:v>
                </c:pt>
                <c:pt idx="4">
                  <c:v>5.8132490948293301</c:v>
                </c:pt>
                <c:pt idx="5">
                  <c:v>6.5651485677254096</c:v>
                </c:pt>
                <c:pt idx="6">
                  <c:v>7.25608045502244</c:v>
                </c:pt>
                <c:pt idx="7">
                  <c:v>7.6682588708272599</c:v>
                </c:pt>
                <c:pt idx="8">
                  <c:v>7.8063965375299897</c:v>
                </c:pt>
                <c:pt idx="9">
                  <c:v>8.9199234668327492</c:v>
                </c:pt>
                <c:pt idx="10">
                  <c:v>11.274592837901601</c:v>
                </c:pt>
                <c:pt idx="11">
                  <c:v>12.764087169413299</c:v>
                </c:pt>
                <c:pt idx="12">
                  <c:v>13.6244256107732</c:v>
                </c:pt>
                <c:pt idx="13">
                  <c:v>14.9268055722948</c:v>
                </c:pt>
                <c:pt idx="14">
                  <c:v>14.0462410785595</c:v>
                </c:pt>
                <c:pt idx="15">
                  <c:v>15.270728510721099</c:v>
                </c:pt>
                <c:pt idx="16">
                  <c:v>15.1584087087697</c:v>
                </c:pt>
                <c:pt idx="17">
                  <c:v>18.436511995264102</c:v>
                </c:pt>
              </c:numCache>
            </c:numRef>
          </c:yVal>
          <c:smooth val="1"/>
        </c:ser>
        <c:ser>
          <c:idx val="1"/>
          <c:order val="1"/>
          <c:tx>
            <c:v>cashout curtail model</c:v>
          </c:tx>
          <c:xVal>
            <c:numRef>
              <c:f>'0214 tover ramp'!$L$3:$L$20</c:f>
              <c:numCache>
                <c:formatCode>General</c:formatCode>
                <c:ptCount val="18"/>
                <c:pt idx="0">
                  <c:v>-187.17759291764</c:v>
                </c:pt>
                <c:pt idx="1">
                  <c:v>-160.22879253220299</c:v>
                </c:pt>
                <c:pt idx="2">
                  <c:v>-138.30478459558401</c:v>
                </c:pt>
                <c:pt idx="3">
                  <c:v>-112.30498077238499</c:v>
                </c:pt>
                <c:pt idx="4">
                  <c:v>-87.570813369266602</c:v>
                </c:pt>
                <c:pt idx="5">
                  <c:v>-62.0856764614296</c:v>
                </c:pt>
                <c:pt idx="6">
                  <c:v>-37.828492437649601</c:v>
                </c:pt>
                <c:pt idx="7">
                  <c:v>-12.727285624924001</c:v>
                </c:pt>
                <c:pt idx="8">
                  <c:v>11.7904774601038</c:v>
                </c:pt>
                <c:pt idx="9">
                  <c:v>37.173523402779502</c:v>
                </c:pt>
                <c:pt idx="10">
                  <c:v>61.565621773617501</c:v>
                </c:pt>
                <c:pt idx="11">
                  <c:v>86.8915359421011</c:v>
                </c:pt>
                <c:pt idx="12">
                  <c:v>110.493044695656</c:v>
                </c:pt>
                <c:pt idx="13">
                  <c:v>135.77105342336301</c:v>
                </c:pt>
                <c:pt idx="14">
                  <c:v>159.464190318269</c:v>
                </c:pt>
                <c:pt idx="15">
                  <c:v>185.04423133569199</c:v>
                </c:pt>
                <c:pt idx="16">
                  <c:v>209.64568962263399</c:v>
                </c:pt>
                <c:pt idx="17">
                  <c:v>234.905139309053</c:v>
                </c:pt>
              </c:numCache>
            </c:numRef>
          </c:xVal>
          <c:yVal>
            <c:numRef>
              <c:f>'0214 tover ramp'!$AP$3:$AP$20</c:f>
              <c:numCache>
                <c:formatCode>General</c:formatCode>
                <c:ptCount val="18"/>
                <c:pt idx="0">
                  <c:v>0.34355619526776904</c:v>
                </c:pt>
                <c:pt idx="1">
                  <c:v>0.36619513329556597</c:v>
                </c:pt>
                <c:pt idx="2">
                  <c:v>0.42750633525330262</c:v>
                </c:pt>
                <c:pt idx="3">
                  <c:v>0.546718482920594</c:v>
                </c:pt>
                <c:pt idx="4">
                  <c:v>0.72772912772488541</c:v>
                </c:pt>
                <c:pt idx="5">
                  <c:v>0.932575675569558</c:v>
                </c:pt>
                <c:pt idx="6">
                  <c:v>1.1049724829276242</c:v>
                </c:pt>
                <c:pt idx="7">
                  <c:v>1.2047905385306534</c:v>
                </c:pt>
                <c:pt idx="8">
                  <c:v>1.1547622914893529</c:v>
                </c:pt>
                <c:pt idx="9">
                  <c:v>1.2514575927404126</c:v>
                </c:pt>
                <c:pt idx="10">
                  <c:v>1.4508995356530052</c:v>
                </c:pt>
                <c:pt idx="11">
                  <c:v>1.6746765261168139</c:v>
                </c:pt>
                <c:pt idx="12">
                  <c:v>1.9100159066311351</c:v>
                </c:pt>
                <c:pt idx="13">
                  <c:v>2.072067468403338</c:v>
                </c:pt>
                <c:pt idx="14">
                  <c:v>2.209239057372725</c:v>
                </c:pt>
                <c:pt idx="15">
                  <c:v>2.3805752054136264</c:v>
                </c:pt>
                <c:pt idx="16">
                  <c:v>2.4555397733010409</c:v>
                </c:pt>
                <c:pt idx="17">
                  <c:v>2.2652863719066718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906944"/>
        <c:axId val="297905152"/>
      </c:scatterChart>
      <c:valAx>
        <c:axId val="297906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7905152"/>
        <c:crosses val="autoZero"/>
        <c:crossBetween val="midCat"/>
      </c:valAx>
      <c:valAx>
        <c:axId val="297905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790694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purch &lt;= 5% annHPA loanAge 24-42</c:v>
          </c:tx>
          <c:xVal>
            <c:numRef>
              <c:f>'0214 tover ramp'!$L$26:$L$41</c:f>
              <c:numCache>
                <c:formatCode>General</c:formatCode>
                <c:ptCount val="16"/>
                <c:pt idx="0">
                  <c:v>-138.02665800701001</c:v>
                </c:pt>
                <c:pt idx="1">
                  <c:v>-112.37491850909301</c:v>
                </c:pt>
                <c:pt idx="2">
                  <c:v>-86.7695620236005</c:v>
                </c:pt>
                <c:pt idx="3">
                  <c:v>-61.501691233607701</c:v>
                </c:pt>
                <c:pt idx="4">
                  <c:v>-37.284582145066402</c:v>
                </c:pt>
                <c:pt idx="5">
                  <c:v>-12.3275082259218</c:v>
                </c:pt>
                <c:pt idx="6">
                  <c:v>12.3332460105186</c:v>
                </c:pt>
                <c:pt idx="7">
                  <c:v>36.893953401635301</c:v>
                </c:pt>
                <c:pt idx="8">
                  <c:v>62.117556738263801</c:v>
                </c:pt>
                <c:pt idx="9">
                  <c:v>86.875063387866604</c:v>
                </c:pt>
                <c:pt idx="10">
                  <c:v>112.078099625183</c:v>
                </c:pt>
                <c:pt idx="11">
                  <c:v>136.54560586577301</c:v>
                </c:pt>
                <c:pt idx="12">
                  <c:v>161.20234755587899</c:v>
                </c:pt>
                <c:pt idx="13">
                  <c:v>185.35466645080601</c:v>
                </c:pt>
                <c:pt idx="14">
                  <c:v>210.48277462743701</c:v>
                </c:pt>
                <c:pt idx="15">
                  <c:v>233.56106827052199</c:v>
                </c:pt>
              </c:numCache>
            </c:numRef>
          </c:xVal>
          <c:yVal>
            <c:numRef>
              <c:f>'0214 tover ramp'!$B$26:$B$41</c:f>
              <c:numCache>
                <c:formatCode>General</c:formatCode>
                <c:ptCount val="16"/>
                <c:pt idx="0">
                  <c:v>4.8511430847208903</c:v>
                </c:pt>
                <c:pt idx="1">
                  <c:v>4.9774864230737901</c:v>
                </c:pt>
                <c:pt idx="2">
                  <c:v>7.0246275629486297</c:v>
                </c:pt>
                <c:pt idx="3">
                  <c:v>7.5190881670746901</c:v>
                </c:pt>
                <c:pt idx="4">
                  <c:v>8.8279415006267605</c:v>
                </c:pt>
                <c:pt idx="5">
                  <c:v>9.1260170970273808</c:v>
                </c:pt>
                <c:pt idx="6">
                  <c:v>10.0062974559706</c:v>
                </c:pt>
                <c:pt idx="7">
                  <c:v>10.841878184476201</c:v>
                </c:pt>
                <c:pt idx="8">
                  <c:v>11.621718749090199</c:v>
                </c:pt>
                <c:pt idx="9">
                  <c:v>13.5316010933838</c:v>
                </c:pt>
                <c:pt idx="10">
                  <c:v>14.353809081541501</c:v>
                </c:pt>
                <c:pt idx="11">
                  <c:v>15.0249370600679</c:v>
                </c:pt>
                <c:pt idx="12">
                  <c:v>15.805199542441899</c:v>
                </c:pt>
                <c:pt idx="13">
                  <c:v>14.693652359086199</c:v>
                </c:pt>
                <c:pt idx="14">
                  <c:v>14.9850163199922</c:v>
                </c:pt>
                <c:pt idx="15">
                  <c:v>16.841477154098701</c:v>
                </c:pt>
              </c:numCache>
            </c:numRef>
          </c:yVal>
          <c:smooth val="1"/>
        </c:ser>
        <c:ser>
          <c:idx val="1"/>
          <c:order val="1"/>
          <c:tx>
            <c:v>Tx old Turnover and curtail model</c:v>
          </c:tx>
          <c:xVal>
            <c:numRef>
              <c:f>'0214 tover ramp'!$L$26:$L$41</c:f>
              <c:numCache>
                <c:formatCode>General</c:formatCode>
                <c:ptCount val="16"/>
                <c:pt idx="0">
                  <c:v>-138.02665800701001</c:v>
                </c:pt>
                <c:pt idx="1">
                  <c:v>-112.37491850909301</c:v>
                </c:pt>
                <c:pt idx="2">
                  <c:v>-86.7695620236005</c:v>
                </c:pt>
                <c:pt idx="3">
                  <c:v>-61.501691233607701</c:v>
                </c:pt>
                <c:pt idx="4">
                  <c:v>-37.284582145066402</c:v>
                </c:pt>
                <c:pt idx="5">
                  <c:v>-12.3275082259218</c:v>
                </c:pt>
                <c:pt idx="6">
                  <c:v>12.3332460105186</c:v>
                </c:pt>
                <c:pt idx="7">
                  <c:v>36.893953401635301</c:v>
                </c:pt>
                <c:pt idx="8">
                  <c:v>62.117556738263801</c:v>
                </c:pt>
                <c:pt idx="9">
                  <c:v>86.875063387866604</c:v>
                </c:pt>
                <c:pt idx="10">
                  <c:v>112.078099625183</c:v>
                </c:pt>
                <c:pt idx="11">
                  <c:v>136.54560586577301</c:v>
                </c:pt>
                <c:pt idx="12">
                  <c:v>161.20234755587899</c:v>
                </c:pt>
                <c:pt idx="13">
                  <c:v>185.35466645080601</c:v>
                </c:pt>
                <c:pt idx="14">
                  <c:v>210.48277462743701</c:v>
                </c:pt>
                <c:pt idx="15">
                  <c:v>233.56106827052199</c:v>
                </c:pt>
              </c:numCache>
            </c:numRef>
          </c:xVal>
          <c:yVal>
            <c:numRef>
              <c:f>'0214 tover ramp'!$AR$26:$AR$41</c:f>
              <c:numCache>
                <c:formatCode>General</c:formatCode>
                <c:ptCount val="16"/>
                <c:pt idx="0">
                  <c:v>5.822047533673036</c:v>
                </c:pt>
                <c:pt idx="1">
                  <c:v>6.8423365513490371</c:v>
                </c:pt>
                <c:pt idx="2">
                  <c:v>7.868280682537387</c:v>
                </c:pt>
                <c:pt idx="3">
                  <c:v>9.0033357563864218</c:v>
                </c:pt>
                <c:pt idx="4">
                  <c:v>9.8526387649548237</c:v>
                </c:pt>
                <c:pt idx="5">
                  <c:v>9.9944439358267463</c:v>
                </c:pt>
                <c:pt idx="6">
                  <c:v>9.8905818850915654</c:v>
                </c:pt>
                <c:pt idx="7">
                  <c:v>9.5746150719933745</c:v>
                </c:pt>
                <c:pt idx="8">
                  <c:v>9.4686749846769498</c:v>
                </c:pt>
                <c:pt idx="9">
                  <c:v>9.5654057064684217</c:v>
                </c:pt>
                <c:pt idx="10">
                  <c:v>9.8105619620205466</c:v>
                </c:pt>
                <c:pt idx="11">
                  <c:v>9.7690389311420933</c:v>
                </c:pt>
                <c:pt idx="12">
                  <c:v>9.8125591197494302</c:v>
                </c:pt>
                <c:pt idx="13">
                  <c:v>9.555539531584845</c:v>
                </c:pt>
                <c:pt idx="14">
                  <c:v>9.6149605628043648</c:v>
                </c:pt>
                <c:pt idx="15">
                  <c:v>9.4510224730845032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6254208"/>
        <c:axId val="306255744"/>
      </c:scatterChart>
      <c:valAx>
        <c:axId val="306254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6255744"/>
        <c:crosses val="autoZero"/>
        <c:crossBetween val="midCat"/>
      </c:valAx>
      <c:valAx>
        <c:axId val="3062557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625420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purch 5-7.5% annHPA loanAge 24-42</c:v>
          </c:tx>
          <c:xVal>
            <c:numRef>
              <c:f>'0214 tover ramp'!$L$47:$L$63</c:f>
              <c:numCache>
                <c:formatCode>General</c:formatCode>
                <c:ptCount val="17"/>
                <c:pt idx="0">
                  <c:v>-160.541174307944</c:v>
                </c:pt>
                <c:pt idx="1">
                  <c:v>-138.03129371502001</c:v>
                </c:pt>
                <c:pt idx="2">
                  <c:v>-112.02447733944</c:v>
                </c:pt>
                <c:pt idx="3">
                  <c:v>-86.835216417753202</c:v>
                </c:pt>
                <c:pt idx="4">
                  <c:v>-61.8263913365452</c:v>
                </c:pt>
                <c:pt idx="5">
                  <c:v>-37.558762159888602</c:v>
                </c:pt>
                <c:pt idx="6">
                  <c:v>-12.727421737461301</c:v>
                </c:pt>
                <c:pt idx="7">
                  <c:v>11.6569643577281</c:v>
                </c:pt>
                <c:pt idx="8">
                  <c:v>36.815283930886302</c:v>
                </c:pt>
                <c:pt idx="9">
                  <c:v>61.656721575208202</c:v>
                </c:pt>
                <c:pt idx="10">
                  <c:v>86.724438808429397</c:v>
                </c:pt>
                <c:pt idx="11">
                  <c:v>111.332591178737</c:v>
                </c:pt>
                <c:pt idx="12">
                  <c:v>136.16110670307199</c:v>
                </c:pt>
                <c:pt idx="13">
                  <c:v>160.50568687215801</c:v>
                </c:pt>
                <c:pt idx="14">
                  <c:v>185.03889232025799</c:v>
                </c:pt>
                <c:pt idx="15">
                  <c:v>210.00020952668899</c:v>
                </c:pt>
                <c:pt idx="16">
                  <c:v>234.01438212938299</c:v>
                </c:pt>
              </c:numCache>
            </c:numRef>
          </c:xVal>
          <c:yVal>
            <c:numRef>
              <c:f>'0214 tover ramp'!$B$47:$B$63</c:f>
              <c:numCache>
                <c:formatCode>General</c:formatCode>
                <c:ptCount val="17"/>
                <c:pt idx="0">
                  <c:v>1.65093300125042</c:v>
                </c:pt>
                <c:pt idx="1">
                  <c:v>7.0097390464709797</c:v>
                </c:pt>
                <c:pt idx="2">
                  <c:v>7.5800022072314102</c:v>
                </c:pt>
                <c:pt idx="3">
                  <c:v>8.1303006520147498</c:v>
                </c:pt>
                <c:pt idx="4">
                  <c:v>9.7397544628035408</c:v>
                </c:pt>
                <c:pt idx="5">
                  <c:v>10.524398676560599</c:v>
                </c:pt>
                <c:pt idx="6">
                  <c:v>11.039642516583299</c:v>
                </c:pt>
                <c:pt idx="7">
                  <c:v>11.5095970297261</c:v>
                </c:pt>
                <c:pt idx="8">
                  <c:v>12.415206180997499</c:v>
                </c:pt>
                <c:pt idx="9">
                  <c:v>13.630538969593999</c:v>
                </c:pt>
                <c:pt idx="10">
                  <c:v>15.7622759983987</c:v>
                </c:pt>
                <c:pt idx="11">
                  <c:v>17.193205242659101</c:v>
                </c:pt>
                <c:pt idx="12">
                  <c:v>19.794265752071102</c:v>
                </c:pt>
                <c:pt idx="13">
                  <c:v>19.142594540905499</c:v>
                </c:pt>
                <c:pt idx="14">
                  <c:v>19.928368864498001</c:v>
                </c:pt>
                <c:pt idx="15">
                  <c:v>18.728952702715901</c:v>
                </c:pt>
                <c:pt idx="16">
                  <c:v>22.585720604702999</c:v>
                </c:pt>
              </c:numCache>
            </c:numRef>
          </c:yVal>
          <c:smooth val="1"/>
        </c:ser>
        <c:ser>
          <c:idx val="1"/>
          <c:order val="1"/>
          <c:tx>
            <c:v>curtail and cashout</c:v>
          </c:tx>
          <c:xVal>
            <c:numRef>
              <c:f>'0214 tover ramp'!$L$47:$L$63</c:f>
              <c:numCache>
                <c:formatCode>General</c:formatCode>
                <c:ptCount val="17"/>
                <c:pt idx="0">
                  <c:v>-160.541174307944</c:v>
                </c:pt>
                <c:pt idx="1">
                  <c:v>-138.03129371502001</c:v>
                </c:pt>
                <c:pt idx="2">
                  <c:v>-112.02447733944</c:v>
                </c:pt>
                <c:pt idx="3">
                  <c:v>-86.835216417753202</c:v>
                </c:pt>
                <c:pt idx="4">
                  <c:v>-61.8263913365452</c:v>
                </c:pt>
                <c:pt idx="5">
                  <c:v>-37.558762159888602</c:v>
                </c:pt>
                <c:pt idx="6">
                  <c:v>-12.727421737461301</c:v>
                </c:pt>
                <c:pt idx="7">
                  <c:v>11.6569643577281</c:v>
                </c:pt>
                <c:pt idx="8">
                  <c:v>36.815283930886302</c:v>
                </c:pt>
                <c:pt idx="9">
                  <c:v>61.656721575208202</c:v>
                </c:pt>
                <c:pt idx="10">
                  <c:v>86.724438808429397</c:v>
                </c:pt>
                <c:pt idx="11">
                  <c:v>111.332591178737</c:v>
                </c:pt>
                <c:pt idx="12">
                  <c:v>136.16110670307199</c:v>
                </c:pt>
                <c:pt idx="13">
                  <c:v>160.50568687215801</c:v>
                </c:pt>
                <c:pt idx="14">
                  <c:v>185.03889232025799</c:v>
                </c:pt>
                <c:pt idx="15">
                  <c:v>210.00020952668899</c:v>
                </c:pt>
                <c:pt idx="16">
                  <c:v>234.01438212938299</c:v>
                </c:pt>
              </c:numCache>
            </c:numRef>
          </c:xVal>
          <c:yVal>
            <c:numRef>
              <c:f>'0214 tover ramp'!$AP$47:$AP$63</c:f>
              <c:numCache>
                <c:formatCode>General</c:formatCode>
                <c:ptCount val="17"/>
                <c:pt idx="0">
                  <c:v>0.47184089041185651</c:v>
                </c:pt>
                <c:pt idx="1">
                  <c:v>0.79067018262916067</c:v>
                </c:pt>
                <c:pt idx="2">
                  <c:v>1.2039469338245512</c:v>
                </c:pt>
                <c:pt idx="3">
                  <c:v>1.780951002355935</c:v>
                </c:pt>
                <c:pt idx="4">
                  <c:v>2.433345270132925</c:v>
                </c:pt>
                <c:pt idx="5">
                  <c:v>3.1152056371639536</c:v>
                </c:pt>
                <c:pt idx="6">
                  <c:v>3.6210394503748411</c:v>
                </c:pt>
                <c:pt idx="7">
                  <c:v>3.792689043539843</c:v>
                </c:pt>
                <c:pt idx="8">
                  <c:v>4.034619148499119</c:v>
                </c:pt>
                <c:pt idx="9">
                  <c:v>4.3647919798450729</c:v>
                </c:pt>
                <c:pt idx="10">
                  <c:v>4.9674476624229076</c:v>
                </c:pt>
                <c:pt idx="11">
                  <c:v>5.6571020936889376</c:v>
                </c:pt>
                <c:pt idx="12">
                  <c:v>6.1517781207775402</c:v>
                </c:pt>
                <c:pt idx="13">
                  <c:v>6.496219550897953</c:v>
                </c:pt>
                <c:pt idx="14">
                  <c:v>6.7629040888428023</c:v>
                </c:pt>
                <c:pt idx="15">
                  <c:v>6.7525454542722407</c:v>
                </c:pt>
                <c:pt idx="16">
                  <c:v>6.4972745745213274</c:v>
                </c:pt>
              </c:numCache>
            </c:numRef>
          </c:yVal>
          <c:smooth val="1"/>
        </c:ser>
        <c:ser>
          <c:idx val="2"/>
          <c:order val="2"/>
          <c:tx>
            <c:v>Implied turnover</c:v>
          </c:tx>
          <c:xVal>
            <c:numRef>
              <c:f>'0214 tover ramp'!$L$47:$L$63</c:f>
              <c:numCache>
                <c:formatCode>General</c:formatCode>
                <c:ptCount val="17"/>
                <c:pt idx="0">
                  <c:v>-160.541174307944</c:v>
                </c:pt>
                <c:pt idx="1">
                  <c:v>-138.03129371502001</c:v>
                </c:pt>
                <c:pt idx="2">
                  <c:v>-112.02447733944</c:v>
                </c:pt>
                <c:pt idx="3">
                  <c:v>-86.835216417753202</c:v>
                </c:pt>
                <c:pt idx="4">
                  <c:v>-61.8263913365452</c:v>
                </c:pt>
                <c:pt idx="5">
                  <c:v>-37.558762159888602</c:v>
                </c:pt>
                <c:pt idx="6">
                  <c:v>-12.727421737461301</c:v>
                </c:pt>
                <c:pt idx="7">
                  <c:v>11.6569643577281</c:v>
                </c:pt>
                <c:pt idx="8">
                  <c:v>36.815283930886302</c:v>
                </c:pt>
                <c:pt idx="9">
                  <c:v>61.656721575208202</c:v>
                </c:pt>
                <c:pt idx="10">
                  <c:v>86.724438808429397</c:v>
                </c:pt>
                <c:pt idx="11">
                  <c:v>111.332591178737</c:v>
                </c:pt>
                <c:pt idx="12">
                  <c:v>136.16110670307199</c:v>
                </c:pt>
                <c:pt idx="13">
                  <c:v>160.50568687215801</c:v>
                </c:pt>
                <c:pt idx="14">
                  <c:v>185.03889232025799</c:v>
                </c:pt>
                <c:pt idx="15">
                  <c:v>210.00020952668899</c:v>
                </c:pt>
                <c:pt idx="16">
                  <c:v>234.01438212938299</c:v>
                </c:pt>
              </c:numCache>
            </c:numRef>
          </c:xVal>
          <c:yVal>
            <c:numRef>
              <c:f>'0214 tover ramp'!$AR$47:$AR$63</c:f>
              <c:numCache>
                <c:formatCode>General</c:formatCode>
                <c:ptCount val="17"/>
                <c:pt idx="0">
                  <c:v>1.1842176410332139</c:v>
                </c:pt>
                <c:pt idx="1">
                  <c:v>6.2646094921632756</c:v>
                </c:pt>
                <c:pt idx="2">
                  <c:v>6.4474411140187922</c:v>
                </c:pt>
                <c:pt idx="3">
                  <c:v>6.4550986374620978</c:v>
                </c:pt>
                <c:pt idx="4">
                  <c:v>7.4738169626900719</c:v>
                </c:pt>
                <c:pt idx="5">
                  <c:v>7.628008534266117</c:v>
                </c:pt>
                <c:pt idx="6">
                  <c:v>7.6745596292016049</c:v>
                </c:pt>
                <c:pt idx="7">
                  <c:v>7.9962954828723625</c:v>
                </c:pt>
                <c:pt idx="8">
                  <c:v>8.7042413070089317</c:v>
                </c:pt>
                <c:pt idx="9">
                  <c:v>9.654319765546493</c:v>
                </c:pt>
                <c:pt idx="10">
                  <c:v>11.31356196688551</c:v>
                </c:pt>
                <c:pt idx="11">
                  <c:v>12.172106656555515</c:v>
                </c:pt>
                <c:pt idx="12">
                  <c:v>14.465420845284315</c:v>
                </c:pt>
                <c:pt idx="13">
                  <c:v>13.454394652826618</c:v>
                </c:pt>
                <c:pt idx="14">
                  <c:v>14.043835751206169</c:v>
                </c:pt>
                <c:pt idx="15">
                  <c:v>12.773656377593923</c:v>
                </c:pt>
                <c:pt idx="16">
                  <c:v>17.118385620511624</c:v>
                </c:pt>
              </c:numCache>
            </c:numRef>
          </c:yVal>
          <c:smooth val="1"/>
        </c:ser>
        <c:ser>
          <c:idx val="3"/>
          <c:order val="3"/>
          <c:tx>
            <c:v>Old Turnover</c:v>
          </c:tx>
          <c:xVal>
            <c:numRef>
              <c:f>'0214 tover ramp'!$L$47:$L$63</c:f>
              <c:numCache>
                <c:formatCode>General</c:formatCode>
                <c:ptCount val="17"/>
                <c:pt idx="0">
                  <c:v>-160.541174307944</c:v>
                </c:pt>
                <c:pt idx="1">
                  <c:v>-138.03129371502001</c:v>
                </c:pt>
                <c:pt idx="2">
                  <c:v>-112.02447733944</c:v>
                </c:pt>
                <c:pt idx="3">
                  <c:v>-86.835216417753202</c:v>
                </c:pt>
                <c:pt idx="4">
                  <c:v>-61.8263913365452</c:v>
                </c:pt>
                <c:pt idx="5">
                  <c:v>-37.558762159888602</c:v>
                </c:pt>
                <c:pt idx="6">
                  <c:v>-12.727421737461301</c:v>
                </c:pt>
                <c:pt idx="7">
                  <c:v>11.6569643577281</c:v>
                </c:pt>
                <c:pt idx="8">
                  <c:v>36.815283930886302</c:v>
                </c:pt>
                <c:pt idx="9">
                  <c:v>61.656721575208202</c:v>
                </c:pt>
                <c:pt idx="10">
                  <c:v>86.724438808429397</c:v>
                </c:pt>
                <c:pt idx="11">
                  <c:v>111.332591178737</c:v>
                </c:pt>
                <c:pt idx="12">
                  <c:v>136.16110670307199</c:v>
                </c:pt>
                <c:pt idx="13">
                  <c:v>160.50568687215801</c:v>
                </c:pt>
                <c:pt idx="14">
                  <c:v>185.03889232025799</c:v>
                </c:pt>
                <c:pt idx="15">
                  <c:v>210.00020952668899</c:v>
                </c:pt>
                <c:pt idx="16">
                  <c:v>234.01438212938299</c:v>
                </c:pt>
              </c:numCache>
            </c:numRef>
          </c:xVal>
          <c:yVal>
            <c:numRef>
              <c:f>'0214 tover ramp'!$AS$47:$AS$63</c:f>
              <c:numCache>
                <c:formatCode>General</c:formatCode>
                <c:ptCount val="17"/>
                <c:pt idx="0">
                  <c:v>5.5120730675372815</c:v>
                </c:pt>
                <c:pt idx="1">
                  <c:v>6.0277769110554154</c:v>
                </c:pt>
                <c:pt idx="2">
                  <c:v>6.87399243470791</c:v>
                </c:pt>
                <c:pt idx="3">
                  <c:v>7.5575876629669692</c:v>
                </c:pt>
                <c:pt idx="4">
                  <c:v>8.267254355807129</c:v>
                </c:pt>
                <c:pt idx="5">
                  <c:v>8.633573201282962</c:v>
                </c:pt>
                <c:pt idx="6">
                  <c:v>8.5514965178313815</c:v>
                </c:pt>
                <c:pt idx="7">
                  <c:v>8.083558843601379</c:v>
                </c:pt>
                <c:pt idx="8">
                  <c:v>7.6784945330525716</c:v>
                </c:pt>
                <c:pt idx="9">
                  <c:v>7.6492855915510916</c:v>
                </c:pt>
                <c:pt idx="10">
                  <c:v>7.7688330329038653</c:v>
                </c:pt>
                <c:pt idx="11">
                  <c:v>7.9936253405659468</c:v>
                </c:pt>
                <c:pt idx="12">
                  <c:v>7.9857558066700918</c:v>
                </c:pt>
                <c:pt idx="13">
                  <c:v>7.9694170334516867</c:v>
                </c:pt>
                <c:pt idx="14">
                  <c:v>7.7996886883307521</c:v>
                </c:pt>
                <c:pt idx="15">
                  <c:v>7.6024804286752286</c:v>
                </c:pt>
                <c:pt idx="16">
                  <c:v>7.4287399125667619</c:v>
                </c:pt>
              </c:numCache>
            </c:numRef>
          </c:yVal>
          <c:smooth val="1"/>
        </c:ser>
        <c:ser>
          <c:idx val="4"/>
          <c:order val="4"/>
          <c:tx>
            <c:v>old model</c:v>
          </c:tx>
          <c:xVal>
            <c:numRef>
              <c:f>'0214 tover ramp'!$L$47:$L$63</c:f>
              <c:numCache>
                <c:formatCode>General</c:formatCode>
                <c:ptCount val="17"/>
                <c:pt idx="0">
                  <c:v>-160.541174307944</c:v>
                </c:pt>
                <c:pt idx="1">
                  <c:v>-138.03129371502001</c:v>
                </c:pt>
                <c:pt idx="2">
                  <c:v>-112.02447733944</c:v>
                </c:pt>
                <c:pt idx="3">
                  <c:v>-86.835216417753202</c:v>
                </c:pt>
                <c:pt idx="4">
                  <c:v>-61.8263913365452</c:v>
                </c:pt>
                <c:pt idx="5">
                  <c:v>-37.558762159888602</c:v>
                </c:pt>
                <c:pt idx="6">
                  <c:v>-12.727421737461301</c:v>
                </c:pt>
                <c:pt idx="7">
                  <c:v>11.6569643577281</c:v>
                </c:pt>
                <c:pt idx="8">
                  <c:v>36.815283930886302</c:v>
                </c:pt>
                <c:pt idx="9">
                  <c:v>61.656721575208202</c:v>
                </c:pt>
                <c:pt idx="10">
                  <c:v>86.724438808429397</c:v>
                </c:pt>
                <c:pt idx="11">
                  <c:v>111.332591178737</c:v>
                </c:pt>
                <c:pt idx="12">
                  <c:v>136.16110670307199</c:v>
                </c:pt>
                <c:pt idx="13">
                  <c:v>160.50568687215801</c:v>
                </c:pt>
                <c:pt idx="14">
                  <c:v>185.03889232025799</c:v>
                </c:pt>
                <c:pt idx="15">
                  <c:v>210.00020952668899</c:v>
                </c:pt>
                <c:pt idx="16">
                  <c:v>234.01438212938299</c:v>
                </c:pt>
              </c:numCache>
            </c:numRef>
          </c:xVal>
          <c:yVal>
            <c:numRef>
              <c:f>'0214 tover ramp'!$D$47:$D$63</c:f>
              <c:numCache>
                <c:formatCode>General</c:formatCode>
                <c:ptCount val="17"/>
                <c:pt idx="0">
                  <c:v>5.51021037610339</c:v>
                </c:pt>
                <c:pt idx="1">
                  <c:v>5.8489242814465996</c:v>
                </c:pt>
                <c:pt idx="2">
                  <c:v>6.7412758342012102</c:v>
                </c:pt>
                <c:pt idx="3">
                  <c:v>8.0228212694458296</c:v>
                </c:pt>
                <c:pt idx="4">
                  <c:v>9.1698895159583405</c:v>
                </c:pt>
                <c:pt idx="5">
                  <c:v>10.100732801790301</c:v>
                </c:pt>
                <c:pt idx="6">
                  <c:v>10.8989320935039</c:v>
                </c:pt>
                <c:pt idx="7">
                  <c:v>11.3001791216054</c:v>
                </c:pt>
                <c:pt idx="8">
                  <c:v>12.171577928242799</c:v>
                </c:pt>
                <c:pt idx="9">
                  <c:v>13.349592289137799</c:v>
                </c:pt>
                <c:pt idx="10">
                  <c:v>14.5084924779181</c:v>
                </c:pt>
                <c:pt idx="11">
                  <c:v>16.1403245917503</c:v>
                </c:pt>
                <c:pt idx="12">
                  <c:v>17.489203247562902</c:v>
                </c:pt>
                <c:pt idx="13">
                  <c:v>17.902746226235902</c:v>
                </c:pt>
                <c:pt idx="14">
                  <c:v>17.521286951073801</c:v>
                </c:pt>
                <c:pt idx="15">
                  <c:v>16.509124894419902</c:v>
                </c:pt>
                <c:pt idx="16">
                  <c:v>15.9147376973023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51072"/>
        <c:axId val="299652608"/>
      </c:scatterChart>
      <c:valAx>
        <c:axId val="299651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9652608"/>
        <c:crosses val="autoZero"/>
        <c:crossBetween val="midCat"/>
      </c:valAx>
      <c:valAx>
        <c:axId val="299652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965107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&gt; 87.5  loan age 24-42</c:v>
          </c:tx>
          <c:xVal>
            <c:numRef>
              <c:f>'0214 tover ramp'!$L$69:$L$81</c:f>
              <c:numCache>
                <c:formatCode>General</c:formatCode>
                <c:ptCount val="13"/>
                <c:pt idx="0">
                  <c:v>-140.11539611158801</c:v>
                </c:pt>
                <c:pt idx="1">
                  <c:v>-113.593626909859</c:v>
                </c:pt>
                <c:pt idx="2">
                  <c:v>-88.969247160743706</c:v>
                </c:pt>
                <c:pt idx="3">
                  <c:v>-63.448421669967203</c:v>
                </c:pt>
                <c:pt idx="4">
                  <c:v>-37.7487536875052</c:v>
                </c:pt>
                <c:pt idx="5">
                  <c:v>-12.387976145239501</c:v>
                </c:pt>
                <c:pt idx="6">
                  <c:v>12.1672398654781</c:v>
                </c:pt>
                <c:pt idx="7">
                  <c:v>36.885981199210001</c:v>
                </c:pt>
                <c:pt idx="8">
                  <c:v>61.2021947809666</c:v>
                </c:pt>
                <c:pt idx="9">
                  <c:v>86.287964100870099</c:v>
                </c:pt>
                <c:pt idx="10">
                  <c:v>109.955845956069</c:v>
                </c:pt>
                <c:pt idx="11">
                  <c:v>135.83180898027601</c:v>
                </c:pt>
                <c:pt idx="12">
                  <c:v>159.04692653738101</c:v>
                </c:pt>
              </c:numCache>
            </c:numRef>
          </c:xVal>
          <c:yVal>
            <c:numRef>
              <c:f>'0214 tover ramp'!$B$69:$B$81</c:f>
              <c:numCache>
                <c:formatCode>General</c:formatCode>
                <c:ptCount val="13"/>
                <c:pt idx="0">
                  <c:v>4.0926350915097398</c:v>
                </c:pt>
                <c:pt idx="1">
                  <c:v>4.6095459600881901</c:v>
                </c:pt>
                <c:pt idx="2">
                  <c:v>4.5624817669725299</c:v>
                </c:pt>
                <c:pt idx="3">
                  <c:v>5.8215031434275204</c:v>
                </c:pt>
                <c:pt idx="4">
                  <c:v>6.3983661252413704</c:v>
                </c:pt>
                <c:pt idx="5">
                  <c:v>5.3033803739055703</c:v>
                </c:pt>
                <c:pt idx="6">
                  <c:v>6.5665270993007496</c:v>
                </c:pt>
                <c:pt idx="7">
                  <c:v>8.39529150888381</c:v>
                </c:pt>
                <c:pt idx="8">
                  <c:v>10.5677782889036</c:v>
                </c:pt>
                <c:pt idx="9">
                  <c:v>9.1631560817288005</c:v>
                </c:pt>
                <c:pt idx="10">
                  <c:v>13.5062758016185</c:v>
                </c:pt>
                <c:pt idx="11">
                  <c:v>14.6016080701676</c:v>
                </c:pt>
                <c:pt idx="12">
                  <c:v>16.8850816315089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ramp'!$L$69:$L$81</c:f>
              <c:numCache>
                <c:formatCode>General</c:formatCode>
                <c:ptCount val="13"/>
                <c:pt idx="0">
                  <c:v>-140.11539611158801</c:v>
                </c:pt>
                <c:pt idx="1">
                  <c:v>-113.593626909859</c:v>
                </c:pt>
                <c:pt idx="2">
                  <c:v>-88.969247160743706</c:v>
                </c:pt>
                <c:pt idx="3">
                  <c:v>-63.448421669967203</c:v>
                </c:pt>
                <c:pt idx="4">
                  <c:v>-37.7487536875052</c:v>
                </c:pt>
                <c:pt idx="5">
                  <c:v>-12.387976145239501</c:v>
                </c:pt>
                <c:pt idx="6">
                  <c:v>12.1672398654781</c:v>
                </c:pt>
                <c:pt idx="7">
                  <c:v>36.885981199210001</c:v>
                </c:pt>
                <c:pt idx="8">
                  <c:v>61.2021947809666</c:v>
                </c:pt>
                <c:pt idx="9">
                  <c:v>86.287964100870099</c:v>
                </c:pt>
                <c:pt idx="10">
                  <c:v>109.955845956069</c:v>
                </c:pt>
                <c:pt idx="11">
                  <c:v>135.83180898027601</c:v>
                </c:pt>
                <c:pt idx="12">
                  <c:v>159.04692653738101</c:v>
                </c:pt>
              </c:numCache>
            </c:numRef>
          </c:xVal>
          <c:yVal>
            <c:numRef>
              <c:f>'0214 tover ramp'!$AP$69:$AP$81</c:f>
              <c:numCache>
                <c:formatCode>0.00</c:formatCode>
                <c:ptCount val="13"/>
                <c:pt idx="0">
                  <c:v>4.6596202095669277</c:v>
                </c:pt>
                <c:pt idx="1">
                  <c:v>5.2419886207408677</c:v>
                </c:pt>
                <c:pt idx="2">
                  <c:v>5.5477573188740692</c:v>
                </c:pt>
                <c:pt idx="3">
                  <c:v>6.108286173982802</c:v>
                </c:pt>
                <c:pt idx="4">
                  <c:v>6.3218654873428148</c:v>
                </c:pt>
                <c:pt idx="5">
                  <c:v>6.1977927969913189</c:v>
                </c:pt>
                <c:pt idx="6">
                  <c:v>6.0316696610724367</c:v>
                </c:pt>
                <c:pt idx="7">
                  <c:v>6.0114752855017439</c:v>
                </c:pt>
                <c:pt idx="8">
                  <c:v>5.8771651212001341</c:v>
                </c:pt>
                <c:pt idx="9">
                  <c:v>5.9921238082060508</c:v>
                </c:pt>
                <c:pt idx="10">
                  <c:v>6.1690019577504529</c:v>
                </c:pt>
                <c:pt idx="11">
                  <c:v>6.216159101665319</c:v>
                </c:pt>
                <c:pt idx="12">
                  <c:v>6.3506916606456461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318336"/>
        <c:axId val="299670144"/>
      </c:scatterChart>
      <c:valAx>
        <c:axId val="30231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9670144"/>
        <c:crosses val="autoZero"/>
        <c:crossBetween val="midCat"/>
      </c:valAx>
      <c:valAx>
        <c:axId val="299670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231833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82.5-87.5  loan age 24-42</c:v>
          </c:tx>
          <c:xVal>
            <c:numRef>
              <c:f>'0214 tover ramp'!$L$86:$L$101</c:f>
              <c:numCache>
                <c:formatCode>General</c:formatCode>
                <c:ptCount val="16"/>
                <c:pt idx="0">
                  <c:v>-160.27462321033701</c:v>
                </c:pt>
                <c:pt idx="1">
                  <c:v>-138.52893652949899</c:v>
                </c:pt>
                <c:pt idx="2">
                  <c:v>-112.86406666055299</c:v>
                </c:pt>
                <c:pt idx="3">
                  <c:v>-88.066039488982796</c:v>
                </c:pt>
                <c:pt idx="4">
                  <c:v>-62.450277628167797</c:v>
                </c:pt>
                <c:pt idx="5">
                  <c:v>-37.984811911749503</c:v>
                </c:pt>
                <c:pt idx="6">
                  <c:v>-12.5159113687881</c:v>
                </c:pt>
                <c:pt idx="7">
                  <c:v>12.0524626135422</c:v>
                </c:pt>
                <c:pt idx="8">
                  <c:v>36.888546868858697</c:v>
                </c:pt>
                <c:pt idx="9">
                  <c:v>61.072968444580603</c:v>
                </c:pt>
                <c:pt idx="10">
                  <c:v>86.065525178891093</c:v>
                </c:pt>
                <c:pt idx="11">
                  <c:v>110.187802736241</c:v>
                </c:pt>
                <c:pt idx="12">
                  <c:v>135.48330703645499</c:v>
                </c:pt>
                <c:pt idx="13">
                  <c:v>158.63030014972901</c:v>
                </c:pt>
                <c:pt idx="14">
                  <c:v>184.399659323002</c:v>
                </c:pt>
                <c:pt idx="15">
                  <c:v>209.74406268407299</c:v>
                </c:pt>
              </c:numCache>
            </c:numRef>
          </c:xVal>
          <c:yVal>
            <c:numRef>
              <c:f>'0214 tover ramp'!$B$86:$B$101</c:f>
              <c:numCache>
                <c:formatCode>General</c:formatCode>
                <c:ptCount val="16"/>
                <c:pt idx="0">
                  <c:v>5.8733952902780597</c:v>
                </c:pt>
                <c:pt idx="1">
                  <c:v>4.7024085173994896</c:v>
                </c:pt>
                <c:pt idx="2">
                  <c:v>4.81549017004743</c:v>
                </c:pt>
                <c:pt idx="3">
                  <c:v>5.1724090178587003</c:v>
                </c:pt>
                <c:pt idx="4">
                  <c:v>6.3844359370092203</c:v>
                </c:pt>
                <c:pt idx="5">
                  <c:v>6.7845540628564702</c:v>
                </c:pt>
                <c:pt idx="6">
                  <c:v>7.5376041445722999</c:v>
                </c:pt>
                <c:pt idx="7">
                  <c:v>7.7607487932378101</c:v>
                </c:pt>
                <c:pt idx="8">
                  <c:v>8.7091294847854801</c:v>
                </c:pt>
                <c:pt idx="9">
                  <c:v>10.3374959584976</c:v>
                </c:pt>
                <c:pt idx="10">
                  <c:v>12.0427882106456</c:v>
                </c:pt>
                <c:pt idx="11">
                  <c:v>13.1521942443862</c:v>
                </c:pt>
                <c:pt idx="12">
                  <c:v>14.4760150515552</c:v>
                </c:pt>
                <c:pt idx="13">
                  <c:v>15.3485263410308</c:v>
                </c:pt>
                <c:pt idx="14">
                  <c:v>16.844012785115499</c:v>
                </c:pt>
                <c:pt idx="15">
                  <c:v>11.4777319388152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ramp'!$L$86:$L$101</c:f>
              <c:numCache>
                <c:formatCode>General</c:formatCode>
                <c:ptCount val="16"/>
                <c:pt idx="0">
                  <c:v>-160.27462321033701</c:v>
                </c:pt>
                <c:pt idx="1">
                  <c:v>-138.52893652949899</c:v>
                </c:pt>
                <c:pt idx="2">
                  <c:v>-112.86406666055299</c:v>
                </c:pt>
                <c:pt idx="3">
                  <c:v>-88.066039488982796</c:v>
                </c:pt>
                <c:pt idx="4">
                  <c:v>-62.450277628167797</c:v>
                </c:pt>
                <c:pt idx="5">
                  <c:v>-37.984811911749503</c:v>
                </c:pt>
                <c:pt idx="6">
                  <c:v>-12.5159113687881</c:v>
                </c:pt>
                <c:pt idx="7">
                  <c:v>12.0524626135422</c:v>
                </c:pt>
                <c:pt idx="8">
                  <c:v>36.888546868858697</c:v>
                </c:pt>
                <c:pt idx="9">
                  <c:v>61.072968444580603</c:v>
                </c:pt>
                <c:pt idx="10">
                  <c:v>86.065525178891093</c:v>
                </c:pt>
                <c:pt idx="11">
                  <c:v>110.187802736241</c:v>
                </c:pt>
                <c:pt idx="12">
                  <c:v>135.48330703645499</c:v>
                </c:pt>
                <c:pt idx="13">
                  <c:v>158.63030014972901</c:v>
                </c:pt>
                <c:pt idx="14">
                  <c:v>184.399659323002</c:v>
                </c:pt>
                <c:pt idx="15">
                  <c:v>209.74406268407299</c:v>
                </c:pt>
              </c:numCache>
            </c:numRef>
          </c:xVal>
          <c:yVal>
            <c:numRef>
              <c:f>'0214 tover ramp'!$AP$86:$AP$101</c:f>
              <c:numCache>
                <c:formatCode>0.00</c:formatCode>
                <c:ptCount val="16"/>
                <c:pt idx="0">
                  <c:v>4.7379261508049941</c:v>
                </c:pt>
                <c:pt idx="1">
                  <c:v>4.9197723567248168</c:v>
                </c:pt>
                <c:pt idx="2">
                  <c:v>5.56785900716309</c:v>
                </c:pt>
                <c:pt idx="3">
                  <c:v>6.0306463746389927</c:v>
                </c:pt>
                <c:pt idx="4">
                  <c:v>6.7175435239242187</c:v>
                </c:pt>
                <c:pt idx="5">
                  <c:v>7.0332041621144592</c:v>
                </c:pt>
                <c:pt idx="6">
                  <c:v>7.0711665882503443</c:v>
                </c:pt>
                <c:pt idx="7">
                  <c:v>6.8632298546846826</c:v>
                </c:pt>
                <c:pt idx="8">
                  <c:v>6.7719203185122918</c:v>
                </c:pt>
                <c:pt idx="9">
                  <c:v>6.7959625545067626</c:v>
                </c:pt>
                <c:pt idx="10">
                  <c:v>6.9271236385059165</c:v>
                </c:pt>
                <c:pt idx="11">
                  <c:v>7.1295004270268141</c:v>
                </c:pt>
                <c:pt idx="12">
                  <c:v>7.0980489593626235</c:v>
                </c:pt>
                <c:pt idx="13">
                  <c:v>7.2558374508641439</c:v>
                </c:pt>
                <c:pt idx="14">
                  <c:v>7.1721556694983368</c:v>
                </c:pt>
                <c:pt idx="15">
                  <c:v>7.2790166855882905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257216"/>
        <c:axId val="317289600"/>
      </c:scatterChart>
      <c:valAx>
        <c:axId val="317257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17289600"/>
        <c:crosses val="autoZero"/>
        <c:crossBetween val="midCat"/>
      </c:valAx>
      <c:valAx>
        <c:axId val="317289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725721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77.5-82.5  loan age 24-42</c:v>
          </c:tx>
          <c:xVal>
            <c:numRef>
              <c:f>'0214 tover ramp'!$L$105:$L$121</c:f>
              <c:numCache>
                <c:formatCode>General</c:formatCode>
                <c:ptCount val="17"/>
                <c:pt idx="0">
                  <c:v>-158.186571124876</c:v>
                </c:pt>
                <c:pt idx="1">
                  <c:v>-137.83240534284801</c:v>
                </c:pt>
                <c:pt idx="2">
                  <c:v>-112.11467288995399</c:v>
                </c:pt>
                <c:pt idx="3">
                  <c:v>-87.342496783064107</c:v>
                </c:pt>
                <c:pt idx="4">
                  <c:v>-61.925186763670602</c:v>
                </c:pt>
                <c:pt idx="5">
                  <c:v>-37.765274710683698</c:v>
                </c:pt>
                <c:pt idx="6">
                  <c:v>-12.6187689245297</c:v>
                </c:pt>
                <c:pt idx="7">
                  <c:v>11.886060988746699</c:v>
                </c:pt>
                <c:pt idx="8">
                  <c:v>36.887822464159697</c:v>
                </c:pt>
                <c:pt idx="9">
                  <c:v>61.467083949715096</c:v>
                </c:pt>
                <c:pt idx="10">
                  <c:v>86.476098869911993</c:v>
                </c:pt>
                <c:pt idx="11">
                  <c:v>110.478317492294</c:v>
                </c:pt>
                <c:pt idx="12">
                  <c:v>135.587067314336</c:v>
                </c:pt>
                <c:pt idx="13">
                  <c:v>159.44690894306501</c:v>
                </c:pt>
                <c:pt idx="14">
                  <c:v>184.95238664692701</c:v>
                </c:pt>
                <c:pt idx="15">
                  <c:v>209.12254182691399</c:v>
                </c:pt>
                <c:pt idx="16">
                  <c:v>235.690053661338</c:v>
                </c:pt>
              </c:numCache>
            </c:numRef>
          </c:xVal>
          <c:yVal>
            <c:numRef>
              <c:f>'0214 tover ramp'!$B$105:$B$121</c:f>
              <c:numCache>
                <c:formatCode>General</c:formatCode>
                <c:ptCount val="17"/>
                <c:pt idx="0">
                  <c:v>4.58437932249113</c:v>
                </c:pt>
                <c:pt idx="1">
                  <c:v>7.32439994063661</c:v>
                </c:pt>
                <c:pt idx="2">
                  <c:v>7.6904913948478697</c:v>
                </c:pt>
                <c:pt idx="3">
                  <c:v>7.93390587976549</c:v>
                </c:pt>
                <c:pt idx="4">
                  <c:v>8.5296788299413198</c:v>
                </c:pt>
                <c:pt idx="5">
                  <c:v>9.2939691317708508</c:v>
                </c:pt>
                <c:pt idx="6">
                  <c:v>9.8146049237817401</c:v>
                </c:pt>
                <c:pt idx="7">
                  <c:v>11.825260457478199</c:v>
                </c:pt>
                <c:pt idx="8">
                  <c:v>13.703041617026701</c:v>
                </c:pt>
                <c:pt idx="9">
                  <c:v>15.0807429959186</c:v>
                </c:pt>
                <c:pt idx="10">
                  <c:v>15.0172737167885</c:v>
                </c:pt>
                <c:pt idx="11">
                  <c:v>14.904064194594</c:v>
                </c:pt>
                <c:pt idx="12">
                  <c:v>15.527454619004001</c:v>
                </c:pt>
                <c:pt idx="13">
                  <c:v>14.209369548078</c:v>
                </c:pt>
                <c:pt idx="14">
                  <c:v>14.7614755656905</c:v>
                </c:pt>
                <c:pt idx="15">
                  <c:v>14.540423036695801</c:v>
                </c:pt>
                <c:pt idx="16">
                  <c:v>17.587324312427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ramp'!$L$105:$L$121</c:f>
              <c:numCache>
                <c:formatCode>General</c:formatCode>
                <c:ptCount val="17"/>
                <c:pt idx="0">
                  <c:v>-158.186571124876</c:v>
                </c:pt>
                <c:pt idx="1">
                  <c:v>-137.83240534284801</c:v>
                </c:pt>
                <c:pt idx="2">
                  <c:v>-112.11467288995399</c:v>
                </c:pt>
                <c:pt idx="3">
                  <c:v>-87.342496783064107</c:v>
                </c:pt>
                <c:pt idx="4">
                  <c:v>-61.925186763670602</c:v>
                </c:pt>
                <c:pt idx="5">
                  <c:v>-37.765274710683698</c:v>
                </c:pt>
                <c:pt idx="6">
                  <c:v>-12.6187689245297</c:v>
                </c:pt>
                <c:pt idx="7">
                  <c:v>11.886060988746699</c:v>
                </c:pt>
                <c:pt idx="8">
                  <c:v>36.887822464159697</c:v>
                </c:pt>
                <c:pt idx="9">
                  <c:v>61.467083949715096</c:v>
                </c:pt>
                <c:pt idx="10">
                  <c:v>86.476098869911993</c:v>
                </c:pt>
                <c:pt idx="11">
                  <c:v>110.478317492294</c:v>
                </c:pt>
                <c:pt idx="12">
                  <c:v>135.587067314336</c:v>
                </c:pt>
                <c:pt idx="13">
                  <c:v>159.44690894306501</c:v>
                </c:pt>
                <c:pt idx="14">
                  <c:v>184.95238664692701</c:v>
                </c:pt>
                <c:pt idx="15">
                  <c:v>209.12254182691399</c:v>
                </c:pt>
                <c:pt idx="16">
                  <c:v>235.690053661338</c:v>
                </c:pt>
              </c:numCache>
            </c:numRef>
          </c:xVal>
          <c:yVal>
            <c:numRef>
              <c:f>'0214 tover ramp'!$AP$105:$AP$121</c:f>
              <c:numCache>
                <c:formatCode>0.00</c:formatCode>
                <c:ptCount val="17"/>
                <c:pt idx="0">
                  <c:v>5.6738861017028075</c:v>
                </c:pt>
                <c:pt idx="1">
                  <c:v>6.6177468770927339</c:v>
                </c:pt>
                <c:pt idx="2">
                  <c:v>7.6806104998345166</c:v>
                </c:pt>
                <c:pt idx="3">
                  <c:v>8.3520392378812485</c:v>
                </c:pt>
                <c:pt idx="4">
                  <c:v>9.1929519623122129</c:v>
                </c:pt>
                <c:pt idx="5">
                  <c:v>9.6230397990821679</c:v>
                </c:pt>
                <c:pt idx="6">
                  <c:v>9.8368317058872066</c:v>
                </c:pt>
                <c:pt idx="7">
                  <c:v>10.035268126613294</c:v>
                </c:pt>
                <c:pt idx="8">
                  <c:v>10.225255087850748</c:v>
                </c:pt>
                <c:pt idx="9">
                  <c:v>10.147968217293213</c:v>
                </c:pt>
                <c:pt idx="10">
                  <c:v>9.946961637420749</c:v>
                </c:pt>
                <c:pt idx="11">
                  <c:v>9.6496950683604528</c:v>
                </c:pt>
                <c:pt idx="12">
                  <c:v>9.5559600277097765</c:v>
                </c:pt>
                <c:pt idx="13">
                  <c:v>9.3666369740083582</c:v>
                </c:pt>
                <c:pt idx="14">
                  <c:v>9.4008573171252117</c:v>
                </c:pt>
                <c:pt idx="15">
                  <c:v>9.6151222992597489</c:v>
                </c:pt>
                <c:pt idx="16">
                  <c:v>9.733932863356177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278080"/>
        <c:axId val="317279616"/>
      </c:scatterChart>
      <c:valAx>
        <c:axId val="317278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17279616"/>
        <c:crosses val="autoZero"/>
        <c:crossBetween val="midCat"/>
      </c:valAx>
      <c:valAx>
        <c:axId val="3172796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7278080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72.5-77.5loan age 24-42</c:v>
          </c:tx>
          <c:xVal>
            <c:numRef>
              <c:f>'0214 tover ramp'!$L$125:$L$141</c:f>
              <c:numCache>
                <c:formatCode>General</c:formatCode>
                <c:ptCount val="17"/>
                <c:pt idx="0">
                  <c:v>-156.23811235392299</c:v>
                </c:pt>
                <c:pt idx="1">
                  <c:v>-134.466557282346</c:v>
                </c:pt>
                <c:pt idx="2">
                  <c:v>-110.141974331277</c:v>
                </c:pt>
                <c:pt idx="3">
                  <c:v>-85.751458140728303</c:v>
                </c:pt>
                <c:pt idx="4">
                  <c:v>-61.094617792888599</c:v>
                </c:pt>
                <c:pt idx="5">
                  <c:v>-37.284940508704103</c:v>
                </c:pt>
                <c:pt idx="6">
                  <c:v>-12.397367037887699</c:v>
                </c:pt>
                <c:pt idx="7">
                  <c:v>12.1463886412965</c:v>
                </c:pt>
                <c:pt idx="8">
                  <c:v>36.890786195962903</c:v>
                </c:pt>
                <c:pt idx="9">
                  <c:v>61.724858944861097</c:v>
                </c:pt>
                <c:pt idx="10">
                  <c:v>86.469659207989295</c:v>
                </c:pt>
                <c:pt idx="11">
                  <c:v>111.261994600417</c:v>
                </c:pt>
                <c:pt idx="12">
                  <c:v>136.152792692237</c:v>
                </c:pt>
                <c:pt idx="13">
                  <c:v>160.40005666252301</c:v>
                </c:pt>
                <c:pt idx="14">
                  <c:v>185.20683104302199</c:v>
                </c:pt>
                <c:pt idx="15">
                  <c:v>209.82425645225601</c:v>
                </c:pt>
                <c:pt idx="16">
                  <c:v>234.20097376932699</c:v>
                </c:pt>
              </c:numCache>
            </c:numRef>
          </c:xVal>
          <c:yVal>
            <c:numRef>
              <c:f>'0214 tover ramp'!$B$125:$B$141</c:f>
              <c:numCache>
                <c:formatCode>General</c:formatCode>
                <c:ptCount val="17"/>
                <c:pt idx="0">
                  <c:v>5.0208949238690899</c:v>
                </c:pt>
                <c:pt idx="1">
                  <c:v>10.949446291847201</c:v>
                </c:pt>
                <c:pt idx="2">
                  <c:v>10.097224217656599</c:v>
                </c:pt>
                <c:pt idx="3">
                  <c:v>10.162435815712</c:v>
                </c:pt>
                <c:pt idx="4">
                  <c:v>11.446457117477999</c:v>
                </c:pt>
                <c:pt idx="5">
                  <c:v>12.7126520921436</c:v>
                </c:pt>
                <c:pt idx="6">
                  <c:v>14.205703955923401</c:v>
                </c:pt>
                <c:pt idx="7">
                  <c:v>16.7745770432123</c:v>
                </c:pt>
                <c:pt idx="8">
                  <c:v>19.433968018399199</c:v>
                </c:pt>
                <c:pt idx="9">
                  <c:v>19.869681564122502</c:v>
                </c:pt>
                <c:pt idx="10">
                  <c:v>20.366726915179001</c:v>
                </c:pt>
                <c:pt idx="11">
                  <c:v>20.1971359171324</c:v>
                </c:pt>
                <c:pt idx="12">
                  <c:v>21.455624002387101</c:v>
                </c:pt>
                <c:pt idx="13">
                  <c:v>19.918958907125901</c:v>
                </c:pt>
                <c:pt idx="14">
                  <c:v>20.472097741589302</c:v>
                </c:pt>
                <c:pt idx="15">
                  <c:v>17.306684724553399</c:v>
                </c:pt>
                <c:pt idx="16">
                  <c:v>19.3743937395401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ramp'!$L$125:$L$141</c:f>
              <c:numCache>
                <c:formatCode>General</c:formatCode>
                <c:ptCount val="17"/>
                <c:pt idx="0">
                  <c:v>-156.23811235392299</c:v>
                </c:pt>
                <c:pt idx="1">
                  <c:v>-134.466557282346</c:v>
                </c:pt>
                <c:pt idx="2">
                  <c:v>-110.141974331277</c:v>
                </c:pt>
                <c:pt idx="3">
                  <c:v>-85.751458140728303</c:v>
                </c:pt>
                <c:pt idx="4">
                  <c:v>-61.094617792888599</c:v>
                </c:pt>
                <c:pt idx="5">
                  <c:v>-37.284940508704103</c:v>
                </c:pt>
                <c:pt idx="6">
                  <c:v>-12.397367037887699</c:v>
                </c:pt>
                <c:pt idx="7">
                  <c:v>12.1463886412965</c:v>
                </c:pt>
                <c:pt idx="8">
                  <c:v>36.890786195962903</c:v>
                </c:pt>
                <c:pt idx="9">
                  <c:v>61.724858944861097</c:v>
                </c:pt>
                <c:pt idx="10">
                  <c:v>86.469659207989295</c:v>
                </c:pt>
                <c:pt idx="11">
                  <c:v>111.261994600417</c:v>
                </c:pt>
                <c:pt idx="12">
                  <c:v>136.152792692237</c:v>
                </c:pt>
                <c:pt idx="13">
                  <c:v>160.40005666252301</c:v>
                </c:pt>
                <c:pt idx="14">
                  <c:v>185.20683104302199</c:v>
                </c:pt>
                <c:pt idx="15">
                  <c:v>209.82425645225601</c:v>
                </c:pt>
                <c:pt idx="16">
                  <c:v>234.20097376932699</c:v>
                </c:pt>
              </c:numCache>
            </c:numRef>
          </c:xVal>
          <c:yVal>
            <c:numRef>
              <c:f>'0214 tover ramp'!$AP$125:$AP$141</c:f>
              <c:numCache>
                <c:formatCode>0.00</c:formatCode>
                <c:ptCount val="17"/>
                <c:pt idx="0">
                  <c:v>6.532586661207473</c:v>
                </c:pt>
                <c:pt idx="1">
                  <c:v>7.5767773871543431</c:v>
                </c:pt>
                <c:pt idx="2">
                  <c:v>9.050161854252547</c:v>
                </c:pt>
                <c:pt idx="3">
                  <c:v>10.359303634660911</c:v>
                </c:pt>
                <c:pt idx="4">
                  <c:v>11.763186488748257</c:v>
                </c:pt>
                <c:pt idx="5">
                  <c:v>13.019943829005264</c:v>
                </c:pt>
                <c:pt idx="6">
                  <c:v>13.811647110546776</c:v>
                </c:pt>
                <c:pt idx="7">
                  <c:v>14.294378719171675</c:v>
                </c:pt>
                <c:pt idx="8">
                  <c:v>14.545193926433154</c:v>
                </c:pt>
                <c:pt idx="9">
                  <c:v>14.626511891443606</c:v>
                </c:pt>
                <c:pt idx="10">
                  <c:v>14.748692703519961</c:v>
                </c:pt>
                <c:pt idx="11">
                  <c:v>14.815138510487191</c:v>
                </c:pt>
                <c:pt idx="12">
                  <c:v>14.859241492774677</c:v>
                </c:pt>
                <c:pt idx="13">
                  <c:v>14.811823975886529</c:v>
                </c:pt>
                <c:pt idx="14">
                  <c:v>14.780354150128151</c:v>
                </c:pt>
                <c:pt idx="15">
                  <c:v>14.580361285243338</c:v>
                </c:pt>
                <c:pt idx="16">
                  <c:v>14.641023690237908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216256"/>
        <c:axId val="317217792"/>
      </c:scatterChart>
      <c:valAx>
        <c:axId val="317216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17217792"/>
        <c:crosses val="autoZero"/>
        <c:crossBetween val="midCat"/>
      </c:valAx>
      <c:valAx>
        <c:axId val="317217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721625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implied refi 82.5-87.5</c:v>
          </c:tx>
          <c:xVal>
            <c:numRef>
              <c:f>'0214 tover ramp'!$L$86:$L$101</c:f>
              <c:numCache>
                <c:formatCode>General</c:formatCode>
                <c:ptCount val="16"/>
                <c:pt idx="0">
                  <c:v>-160.27462321033701</c:v>
                </c:pt>
                <c:pt idx="1">
                  <c:v>-138.52893652949899</c:v>
                </c:pt>
                <c:pt idx="2">
                  <c:v>-112.86406666055299</c:v>
                </c:pt>
                <c:pt idx="3">
                  <c:v>-88.066039488982796</c:v>
                </c:pt>
                <c:pt idx="4">
                  <c:v>-62.450277628167797</c:v>
                </c:pt>
                <c:pt idx="5">
                  <c:v>-37.984811911749503</c:v>
                </c:pt>
                <c:pt idx="6">
                  <c:v>-12.5159113687881</c:v>
                </c:pt>
                <c:pt idx="7">
                  <c:v>12.0524626135422</c:v>
                </c:pt>
                <c:pt idx="8">
                  <c:v>36.888546868858697</c:v>
                </c:pt>
                <c:pt idx="9">
                  <c:v>61.072968444580603</c:v>
                </c:pt>
                <c:pt idx="10">
                  <c:v>86.065525178891093</c:v>
                </c:pt>
                <c:pt idx="11">
                  <c:v>110.187802736241</c:v>
                </c:pt>
                <c:pt idx="12">
                  <c:v>135.48330703645499</c:v>
                </c:pt>
                <c:pt idx="13">
                  <c:v>158.63030014972901</c:v>
                </c:pt>
                <c:pt idx="14">
                  <c:v>184.399659323002</c:v>
                </c:pt>
                <c:pt idx="15">
                  <c:v>209.74406268407299</c:v>
                </c:pt>
              </c:numCache>
            </c:numRef>
          </c:xVal>
          <c:yVal>
            <c:numRef>
              <c:f>'0214 tover ramp'!$AQ$86:$AQ$101</c:f>
              <c:numCache>
                <c:formatCode>General</c:formatCode>
                <c:ptCount val="16"/>
                <c:pt idx="0">
                  <c:v>9.9472181808862468E-4</c:v>
                </c:pt>
                <c:pt idx="1">
                  <c:v>-1.8951142347567297E-4</c:v>
                </c:pt>
                <c:pt idx="2">
                  <c:v>-6.5837846788114403E-4</c:v>
                </c:pt>
                <c:pt idx="3">
                  <c:v>-7.5401081896473831E-4</c:v>
                </c:pt>
                <c:pt idx="4">
                  <c:v>-2.9537713135599248E-4</c:v>
                </c:pt>
                <c:pt idx="5">
                  <c:v>-2.2126278769316808E-4</c:v>
                </c:pt>
                <c:pt idx="6">
                  <c:v>4.1668590904261004E-4</c:v>
                </c:pt>
                <c:pt idx="7">
                  <c:v>8.0185115424574087E-4</c:v>
                </c:pt>
                <c:pt idx="8">
                  <c:v>1.7381312027417108E-3</c:v>
                </c:pt>
                <c:pt idx="9">
                  <c:v>3.2041455427774491E-3</c:v>
                </c:pt>
                <c:pt idx="10">
                  <c:v>4.6719160710038312E-3</c:v>
                </c:pt>
                <c:pt idx="11">
                  <c:v>5.5375836669253799E-3</c:v>
                </c:pt>
                <c:pt idx="12">
                  <c:v>6.8298949282177852E-3</c:v>
                </c:pt>
                <c:pt idx="13">
                  <c:v>7.532219534720881E-3</c:v>
                </c:pt>
                <c:pt idx="14">
                  <c:v>9.0706977541381035E-3</c:v>
                </c:pt>
                <c:pt idx="15">
                  <c:v>3.8300776649061443E-3</c:v>
                </c:pt>
              </c:numCache>
            </c:numRef>
          </c:yVal>
          <c:smooth val="1"/>
        </c:ser>
        <c:ser>
          <c:idx val="1"/>
          <c:order val="1"/>
          <c:tx>
            <c:v>implied refi 77.5-82.5</c:v>
          </c:tx>
          <c:xVal>
            <c:numRef>
              <c:f>'0214 tover ramp'!$L$105:$L$121</c:f>
              <c:numCache>
                <c:formatCode>General</c:formatCode>
                <c:ptCount val="17"/>
                <c:pt idx="0">
                  <c:v>-158.186571124876</c:v>
                </c:pt>
                <c:pt idx="1">
                  <c:v>-137.83240534284801</c:v>
                </c:pt>
                <c:pt idx="2">
                  <c:v>-112.11467288995399</c:v>
                </c:pt>
                <c:pt idx="3">
                  <c:v>-87.342496783064107</c:v>
                </c:pt>
                <c:pt idx="4">
                  <c:v>-61.925186763670602</c:v>
                </c:pt>
                <c:pt idx="5">
                  <c:v>-37.765274710683698</c:v>
                </c:pt>
                <c:pt idx="6">
                  <c:v>-12.6187689245297</c:v>
                </c:pt>
                <c:pt idx="7">
                  <c:v>11.886060988746699</c:v>
                </c:pt>
                <c:pt idx="8">
                  <c:v>36.887822464159697</c:v>
                </c:pt>
                <c:pt idx="9">
                  <c:v>61.467083949715096</c:v>
                </c:pt>
                <c:pt idx="10">
                  <c:v>86.476098869911993</c:v>
                </c:pt>
                <c:pt idx="11">
                  <c:v>110.478317492294</c:v>
                </c:pt>
                <c:pt idx="12">
                  <c:v>135.587067314336</c:v>
                </c:pt>
                <c:pt idx="13">
                  <c:v>159.44690894306501</c:v>
                </c:pt>
                <c:pt idx="14">
                  <c:v>184.95238664692701</c:v>
                </c:pt>
                <c:pt idx="15">
                  <c:v>209.12254182691399</c:v>
                </c:pt>
                <c:pt idx="16">
                  <c:v>235.690053661338</c:v>
                </c:pt>
              </c:numCache>
            </c:numRef>
          </c:xVal>
          <c:yVal>
            <c:numRef>
              <c:f>'0214 tover ramp'!$AQ$105:$AQ$121</c:f>
              <c:numCache>
                <c:formatCode>General</c:formatCode>
                <c:ptCount val="17"/>
                <c:pt idx="0">
                  <c:v>-9.5282779828097393E-4</c:v>
                </c:pt>
                <c:pt idx="1">
                  <c:v>6.2920716401961149E-4</c:v>
                </c:pt>
                <c:pt idx="2">
                  <c:v>8.8603558401178627E-6</c:v>
                </c:pt>
                <c:pt idx="3">
                  <c:v>-3.7665858810287172E-4</c:v>
                </c:pt>
                <c:pt idx="4">
                  <c:v>-6.0179972290503128E-4</c:v>
                </c:pt>
                <c:pt idx="5">
                  <c:v>-3.0037560188506227E-4</c:v>
                </c:pt>
                <c:pt idx="6">
                  <c:v>-2.0364302864861374E-5</c:v>
                </c:pt>
                <c:pt idx="7">
                  <c:v>1.6586832091822063E-3</c:v>
                </c:pt>
                <c:pt idx="8">
                  <c:v>3.2576170267295452E-3</c:v>
                </c:pt>
                <c:pt idx="9">
                  <c:v>4.6525526377081544E-3</c:v>
                </c:pt>
                <c:pt idx="10">
                  <c:v>4.775711975314418E-3</c:v>
                </c:pt>
                <c:pt idx="11">
                  <c:v>4.9385433926221259E-3</c:v>
                </c:pt>
                <c:pt idx="12">
                  <c:v>5.6285842957345903E-3</c:v>
                </c:pt>
                <c:pt idx="13">
                  <c:v>4.5283300881539187E-3</c:v>
                </c:pt>
                <c:pt idx="14">
                  <c:v>5.0281719127886863E-3</c:v>
                </c:pt>
                <c:pt idx="15">
                  <c:v>4.6194916438202227E-3</c:v>
                </c:pt>
                <c:pt idx="16">
                  <c:v>7.4922880377032239E-3</c:v>
                </c:pt>
              </c:numCache>
            </c:numRef>
          </c:yVal>
          <c:smooth val="1"/>
        </c:ser>
        <c:ser>
          <c:idx val="2"/>
          <c:order val="2"/>
          <c:tx>
            <c:v>implied refi 72.5-77.5</c:v>
          </c:tx>
          <c:xVal>
            <c:numRef>
              <c:f>'0214 tover ramp'!$L$125:$L$141</c:f>
              <c:numCache>
                <c:formatCode>General</c:formatCode>
                <c:ptCount val="17"/>
                <c:pt idx="0">
                  <c:v>-156.23811235392299</c:v>
                </c:pt>
                <c:pt idx="1">
                  <c:v>-134.466557282346</c:v>
                </c:pt>
                <c:pt idx="2">
                  <c:v>-110.141974331277</c:v>
                </c:pt>
                <c:pt idx="3">
                  <c:v>-85.751458140728303</c:v>
                </c:pt>
                <c:pt idx="4">
                  <c:v>-61.094617792888599</c:v>
                </c:pt>
                <c:pt idx="5">
                  <c:v>-37.284940508704103</c:v>
                </c:pt>
                <c:pt idx="6">
                  <c:v>-12.397367037887699</c:v>
                </c:pt>
                <c:pt idx="7">
                  <c:v>12.1463886412965</c:v>
                </c:pt>
                <c:pt idx="8">
                  <c:v>36.890786195962903</c:v>
                </c:pt>
                <c:pt idx="9">
                  <c:v>61.724858944861097</c:v>
                </c:pt>
                <c:pt idx="10">
                  <c:v>86.469659207989295</c:v>
                </c:pt>
                <c:pt idx="11">
                  <c:v>111.261994600417</c:v>
                </c:pt>
                <c:pt idx="12">
                  <c:v>136.152792692237</c:v>
                </c:pt>
                <c:pt idx="13">
                  <c:v>160.40005666252301</c:v>
                </c:pt>
                <c:pt idx="14">
                  <c:v>185.20683104302199</c:v>
                </c:pt>
                <c:pt idx="15">
                  <c:v>209.82425645225601</c:v>
                </c:pt>
                <c:pt idx="16">
                  <c:v>234.20097376932699</c:v>
                </c:pt>
              </c:numCache>
            </c:numRef>
          </c:xVal>
          <c:yVal>
            <c:numRef>
              <c:f>'0214 tover ramp'!$AQ$125:$AQ$141</c:f>
              <c:numCache>
                <c:formatCode>0.00000</c:formatCode>
                <c:ptCount val="17"/>
                <c:pt idx="0">
                  <c:v>-1.330388752902447E-3</c:v>
                </c:pt>
                <c:pt idx="1">
                  <c:v>3.0728014772669577E-3</c:v>
                </c:pt>
                <c:pt idx="2">
                  <c:v>9.5688262982941176E-4</c:v>
                </c:pt>
                <c:pt idx="3">
                  <c:v>-1.8117305266945882E-4</c:v>
                </c:pt>
                <c:pt idx="4">
                  <c:v>-2.9553889132831468E-4</c:v>
                </c:pt>
                <c:pt idx="5">
                  <c:v>-2.9053561607739892E-4</c:v>
                </c:pt>
                <c:pt idx="6">
                  <c:v>3.7710435355169797E-4</c:v>
                </c:pt>
                <c:pt idx="7">
                  <c:v>2.4129207788826865E-3</c:v>
                </c:pt>
                <c:pt idx="8">
                  <c:v>4.8334527815363428E-3</c:v>
                </c:pt>
                <c:pt idx="9">
                  <c:v>5.1988887974682377E-3</c:v>
                </c:pt>
                <c:pt idx="10">
                  <c:v>5.5900192212548876E-3</c:v>
                </c:pt>
                <c:pt idx="11">
                  <c:v>5.35193857089886E-3</c:v>
                </c:pt>
                <c:pt idx="12">
                  <c:v>6.6084602942628953E-3</c:v>
                </c:pt>
                <c:pt idx="13">
                  <c:v>5.070519209810942E-3</c:v>
                </c:pt>
                <c:pt idx="14">
                  <c:v>5.667733195344948E-3</c:v>
                </c:pt>
                <c:pt idx="15">
                  <c:v>2.6642358175567767E-3</c:v>
                </c:pt>
                <c:pt idx="16">
                  <c:v>4.6806703692339156E-3</c:v>
                </c:pt>
              </c:numCache>
            </c:numRef>
          </c:yVal>
          <c:smooth val="1"/>
        </c:ser>
        <c:ser>
          <c:idx val="3"/>
          <c:order val="3"/>
          <c:tx>
            <c:v>implied refi &lt; 72.5</c:v>
          </c:tx>
          <c:xVal>
            <c:numRef>
              <c:f>'0214 tover ramp'!$L$146:$L$163</c:f>
              <c:numCache>
                <c:formatCode>General</c:formatCode>
                <c:ptCount val="18"/>
                <c:pt idx="0">
                  <c:v>-154.19629390445601</c:v>
                </c:pt>
                <c:pt idx="1">
                  <c:v>-132.731170703412</c:v>
                </c:pt>
                <c:pt idx="2">
                  <c:v>-109.27801516866801</c:v>
                </c:pt>
                <c:pt idx="3">
                  <c:v>-85.098950516200702</c:v>
                </c:pt>
                <c:pt idx="4">
                  <c:v>-60.766772770075498</c:v>
                </c:pt>
                <c:pt idx="5">
                  <c:v>-36.406901829873298</c:v>
                </c:pt>
                <c:pt idx="6">
                  <c:v>-12.1268674341806</c:v>
                </c:pt>
                <c:pt idx="7">
                  <c:v>12.138073421927499</c:v>
                </c:pt>
                <c:pt idx="8">
                  <c:v>36.893040715817797</c:v>
                </c:pt>
                <c:pt idx="9">
                  <c:v>62.035442429271598</c:v>
                </c:pt>
                <c:pt idx="10">
                  <c:v>86.781301144273399</c:v>
                </c:pt>
                <c:pt idx="11">
                  <c:v>112.366840413041</c:v>
                </c:pt>
                <c:pt idx="12">
                  <c:v>136.906545042831</c:v>
                </c:pt>
                <c:pt idx="13">
                  <c:v>161.395423047619</c:v>
                </c:pt>
                <c:pt idx="14">
                  <c:v>185.26645298678201</c:v>
                </c:pt>
                <c:pt idx="15">
                  <c:v>210.25556778896899</c:v>
                </c:pt>
                <c:pt idx="16">
                  <c:v>233.68408923222799</c:v>
                </c:pt>
                <c:pt idx="17">
                  <c:v>270.17552214624999</c:v>
                </c:pt>
              </c:numCache>
            </c:numRef>
          </c:xVal>
          <c:yVal>
            <c:numRef>
              <c:f>'0214 tover ramp'!$AQ$146:$AQ$163</c:f>
              <c:numCache>
                <c:formatCode>0.00000</c:formatCode>
                <c:ptCount val="18"/>
                <c:pt idx="0">
                  <c:v>3.3372334984670326E-3</c:v>
                </c:pt>
                <c:pt idx="1">
                  <c:v>2.6810437065398684E-3</c:v>
                </c:pt>
                <c:pt idx="2">
                  <c:v>1.3824711199656812E-3</c:v>
                </c:pt>
                <c:pt idx="3" formatCode="General">
                  <c:v>1.989897340761989E-3</c:v>
                </c:pt>
                <c:pt idx="4" formatCode="General">
                  <c:v>8.8419869953855175E-4</c:v>
                </c:pt>
                <c:pt idx="5" formatCode="General">
                  <c:v>1.1096707867417743E-3</c:v>
                </c:pt>
                <c:pt idx="6" formatCode="General">
                  <c:v>1.4866935893069417E-3</c:v>
                </c:pt>
                <c:pt idx="7" formatCode="General">
                  <c:v>3.0723472506523136E-3</c:v>
                </c:pt>
                <c:pt idx="8" formatCode="General">
                  <c:v>4.5681413283984174E-3</c:v>
                </c:pt>
                <c:pt idx="9" formatCode="General">
                  <c:v>6.2267411301998345E-3</c:v>
                </c:pt>
                <c:pt idx="10" formatCode="General">
                  <c:v>7.3692301328903299E-3</c:v>
                </c:pt>
                <c:pt idx="11" formatCode="General">
                  <c:v>6.8295199508368295E-3</c:v>
                </c:pt>
                <c:pt idx="12" formatCode="General">
                  <c:v>7.2946741313001887E-3</c:v>
                </c:pt>
                <c:pt idx="13" formatCode="General">
                  <c:v>6.7589844621395601E-3</c:v>
                </c:pt>
                <c:pt idx="14" formatCode="General">
                  <c:v>7.4787182608593112E-3</c:v>
                </c:pt>
                <c:pt idx="15" formatCode="General">
                  <c:v>6.086066028579069E-3</c:v>
                </c:pt>
                <c:pt idx="16" formatCode="General">
                  <c:v>4.7079743419834201E-3</c:v>
                </c:pt>
                <c:pt idx="17" formatCode="General">
                  <c:v>5.8956071375611064E-3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351296"/>
        <c:axId val="305349760"/>
      </c:scatterChart>
      <c:valAx>
        <c:axId val="305351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5349760"/>
        <c:crosses val="autoZero"/>
        <c:crossBetween val="midCat"/>
      </c:valAx>
      <c:valAx>
        <c:axId val="305349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535129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&lt;77.5loan age 24-42</c:v>
          </c:tx>
          <c:xVal>
            <c:numRef>
              <c:f>'0214 tover ramp'!$L$146:$L$163</c:f>
              <c:numCache>
                <c:formatCode>General</c:formatCode>
                <c:ptCount val="18"/>
                <c:pt idx="0">
                  <c:v>-154.19629390445601</c:v>
                </c:pt>
                <c:pt idx="1">
                  <c:v>-132.731170703412</c:v>
                </c:pt>
                <c:pt idx="2">
                  <c:v>-109.27801516866801</c:v>
                </c:pt>
                <c:pt idx="3">
                  <c:v>-85.098950516200702</c:v>
                </c:pt>
                <c:pt idx="4">
                  <c:v>-60.766772770075498</c:v>
                </c:pt>
                <c:pt idx="5">
                  <c:v>-36.406901829873298</c:v>
                </c:pt>
                <c:pt idx="6">
                  <c:v>-12.1268674341806</c:v>
                </c:pt>
                <c:pt idx="7">
                  <c:v>12.138073421927499</c:v>
                </c:pt>
                <c:pt idx="8">
                  <c:v>36.893040715817797</c:v>
                </c:pt>
                <c:pt idx="9">
                  <c:v>62.035442429271598</c:v>
                </c:pt>
                <c:pt idx="10">
                  <c:v>86.781301144273399</c:v>
                </c:pt>
                <c:pt idx="11">
                  <c:v>112.366840413041</c:v>
                </c:pt>
                <c:pt idx="12">
                  <c:v>136.906545042831</c:v>
                </c:pt>
                <c:pt idx="13">
                  <c:v>161.395423047619</c:v>
                </c:pt>
                <c:pt idx="14">
                  <c:v>185.26645298678201</c:v>
                </c:pt>
                <c:pt idx="15">
                  <c:v>210.25556778896899</c:v>
                </c:pt>
                <c:pt idx="16">
                  <c:v>233.68408923222799</c:v>
                </c:pt>
                <c:pt idx="17">
                  <c:v>270.17552214624999</c:v>
                </c:pt>
              </c:numCache>
            </c:numRef>
          </c:xVal>
          <c:yVal>
            <c:numRef>
              <c:f>'0214 tover ramp'!$B$146:$B$163</c:f>
              <c:numCache>
                <c:formatCode>General</c:formatCode>
                <c:ptCount val="18"/>
                <c:pt idx="0">
                  <c:v>11.097250851202</c:v>
                </c:pt>
                <c:pt idx="1">
                  <c:v>11.2952247604345</c:v>
                </c:pt>
                <c:pt idx="2">
                  <c:v>11.386715080333101</c:v>
                </c:pt>
                <c:pt idx="3">
                  <c:v>13.3907337010844</c:v>
                </c:pt>
                <c:pt idx="4">
                  <c:v>13.8579417563737</c:v>
                </c:pt>
                <c:pt idx="5">
                  <c:v>15.769542320915001</c:v>
                </c:pt>
                <c:pt idx="6">
                  <c:v>17.1733030801254</c:v>
                </c:pt>
                <c:pt idx="7">
                  <c:v>19.403499542546299</c:v>
                </c:pt>
                <c:pt idx="8">
                  <c:v>21.005368569871099</c:v>
                </c:pt>
                <c:pt idx="9">
                  <c:v>22.619381295203102</c:v>
                </c:pt>
                <c:pt idx="10">
                  <c:v>23.934096586376</c:v>
                </c:pt>
                <c:pt idx="11">
                  <c:v>23.982174337255799</c:v>
                </c:pt>
                <c:pt idx="12">
                  <c:v>24.720975485794401</c:v>
                </c:pt>
                <c:pt idx="13">
                  <c:v>24.4669588576539</c:v>
                </c:pt>
                <c:pt idx="14">
                  <c:v>25.008537527337001</c:v>
                </c:pt>
                <c:pt idx="15">
                  <c:v>23.6311754489988</c:v>
                </c:pt>
                <c:pt idx="16">
                  <c:v>21.6652744777662</c:v>
                </c:pt>
                <c:pt idx="17">
                  <c:v>20.945507080459102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ramp'!$L$146:$L$163</c:f>
              <c:numCache>
                <c:formatCode>General</c:formatCode>
                <c:ptCount val="18"/>
                <c:pt idx="0">
                  <c:v>-154.19629390445601</c:v>
                </c:pt>
                <c:pt idx="1">
                  <c:v>-132.731170703412</c:v>
                </c:pt>
                <c:pt idx="2">
                  <c:v>-109.27801516866801</c:v>
                </c:pt>
                <c:pt idx="3">
                  <c:v>-85.098950516200702</c:v>
                </c:pt>
                <c:pt idx="4">
                  <c:v>-60.766772770075498</c:v>
                </c:pt>
                <c:pt idx="5">
                  <c:v>-36.406901829873298</c:v>
                </c:pt>
                <c:pt idx="6">
                  <c:v>-12.1268674341806</c:v>
                </c:pt>
                <c:pt idx="7">
                  <c:v>12.138073421927499</c:v>
                </c:pt>
                <c:pt idx="8">
                  <c:v>36.893040715817797</c:v>
                </c:pt>
                <c:pt idx="9">
                  <c:v>62.035442429271598</c:v>
                </c:pt>
                <c:pt idx="10">
                  <c:v>86.781301144273399</c:v>
                </c:pt>
                <c:pt idx="11">
                  <c:v>112.366840413041</c:v>
                </c:pt>
                <c:pt idx="12">
                  <c:v>136.906545042831</c:v>
                </c:pt>
                <c:pt idx="13">
                  <c:v>161.395423047619</c:v>
                </c:pt>
                <c:pt idx="14">
                  <c:v>185.26645298678201</c:v>
                </c:pt>
                <c:pt idx="15">
                  <c:v>210.25556778896899</c:v>
                </c:pt>
                <c:pt idx="16">
                  <c:v>233.68408923222799</c:v>
                </c:pt>
                <c:pt idx="17">
                  <c:v>270.17552214624999</c:v>
                </c:pt>
              </c:numCache>
            </c:numRef>
          </c:xVal>
          <c:yVal>
            <c:numRef>
              <c:f>'0214 tover ramp'!$AP$146:$AP$163</c:f>
              <c:numCache>
                <c:formatCode>0.00</c:formatCode>
                <c:ptCount val="18"/>
                <c:pt idx="0">
                  <c:v>7.4345136582331994</c:v>
                </c:pt>
                <c:pt idx="1">
                  <c:v>8.3693997417141794</c:v>
                </c:pt>
                <c:pt idx="2">
                  <c:v>9.8903085613656021</c:v>
                </c:pt>
                <c:pt idx="3">
                  <c:v>11.274345763413097</c:v>
                </c:pt>
                <c:pt idx="4">
                  <c:v>12.927938133955429</c:v>
                </c:pt>
                <c:pt idx="5">
                  <c:v>14.624699181718903</c:v>
                </c:pt>
                <c:pt idx="6">
                  <c:v>15.659732382222414</c:v>
                </c:pt>
                <c:pt idx="7">
                  <c:v>16.325560049412648</c:v>
                </c:pt>
                <c:pt idx="8">
                  <c:v>16.474202018401517</c:v>
                </c:pt>
                <c:pt idx="9">
                  <c:v>16.501438723150564</c:v>
                </c:pt>
                <c:pt idx="10">
                  <c:v>16.75977508812505</c:v>
                </c:pt>
                <c:pt idx="11">
                  <c:v>17.35744453328364</c:v>
                </c:pt>
                <c:pt idx="12">
                  <c:v>17.68933389815993</c:v>
                </c:pt>
                <c:pt idx="13">
                  <c:v>17.951460648368787</c:v>
                </c:pt>
                <c:pt idx="14">
                  <c:v>17.817123462181307</c:v>
                </c:pt>
                <c:pt idx="15">
                  <c:v>17.727640427565017</c:v>
                </c:pt>
                <c:pt idx="16">
                  <c:v>17.027437298026882</c:v>
                </c:pt>
                <c:pt idx="17">
                  <c:v>15.049563297190504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8789632"/>
        <c:axId val="308791168"/>
      </c:scatterChart>
      <c:valAx>
        <c:axId val="308789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8791168"/>
        <c:crosses val="autoZero"/>
        <c:crossBetween val="midCat"/>
      </c:valAx>
      <c:valAx>
        <c:axId val="308791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878963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cumHPA &lt; 7.5 loan age 24-42</c:v>
          </c:tx>
          <c:xVal>
            <c:numRef>
              <c:f>'0214 tover ramp'!$L$168:$L$182</c:f>
              <c:numCache>
                <c:formatCode>General</c:formatCode>
                <c:ptCount val="15"/>
                <c:pt idx="0">
                  <c:v>-159.034674264431</c:v>
                </c:pt>
                <c:pt idx="1">
                  <c:v>-138.25664812747999</c:v>
                </c:pt>
                <c:pt idx="2">
                  <c:v>-112.75655834757301</c:v>
                </c:pt>
                <c:pt idx="3">
                  <c:v>-88.129625384655299</c:v>
                </c:pt>
                <c:pt idx="4">
                  <c:v>-62.810122816954902</c:v>
                </c:pt>
                <c:pt idx="5">
                  <c:v>-38.136750377923001</c:v>
                </c:pt>
                <c:pt idx="6">
                  <c:v>-12.8001833543905</c:v>
                </c:pt>
                <c:pt idx="7">
                  <c:v>11.9842626389371</c:v>
                </c:pt>
                <c:pt idx="8">
                  <c:v>37.042472317258998</c:v>
                </c:pt>
                <c:pt idx="9">
                  <c:v>61.384071039437202</c:v>
                </c:pt>
                <c:pt idx="10">
                  <c:v>86.545002657151102</c:v>
                </c:pt>
                <c:pt idx="11">
                  <c:v>110.30614052116699</c:v>
                </c:pt>
                <c:pt idx="12">
                  <c:v>135.718046037851</c:v>
                </c:pt>
                <c:pt idx="13">
                  <c:v>159.26906960632201</c:v>
                </c:pt>
                <c:pt idx="14">
                  <c:v>184.478054442683</c:v>
                </c:pt>
              </c:numCache>
            </c:numRef>
          </c:xVal>
          <c:yVal>
            <c:numRef>
              <c:f>'0214 tover ramp'!$B$168:$B$182</c:f>
              <c:numCache>
                <c:formatCode>General</c:formatCode>
                <c:ptCount val="15"/>
                <c:pt idx="0">
                  <c:v>3.8636852959680099</c:v>
                </c:pt>
                <c:pt idx="1">
                  <c:v>4.6387676754252398</c:v>
                </c:pt>
                <c:pt idx="2">
                  <c:v>4.9364466796579398</c:v>
                </c:pt>
                <c:pt idx="3">
                  <c:v>6.3738805074511298</c:v>
                </c:pt>
                <c:pt idx="4">
                  <c:v>6.6533799070399002</c:v>
                </c:pt>
                <c:pt idx="5">
                  <c:v>6.9529894636929201</c:v>
                </c:pt>
                <c:pt idx="6">
                  <c:v>7.2637576786377904</c:v>
                </c:pt>
                <c:pt idx="7">
                  <c:v>8.5840529764942008</c:v>
                </c:pt>
                <c:pt idx="8">
                  <c:v>11.5261006619552</c:v>
                </c:pt>
                <c:pt idx="9">
                  <c:v>12.380958345162201</c:v>
                </c:pt>
                <c:pt idx="10">
                  <c:v>14.0292783003095</c:v>
                </c:pt>
                <c:pt idx="11">
                  <c:v>14.140981050125699</c:v>
                </c:pt>
                <c:pt idx="12">
                  <c:v>14.8330494022805</c:v>
                </c:pt>
                <c:pt idx="13">
                  <c:v>18.0709941973087</c:v>
                </c:pt>
                <c:pt idx="14">
                  <c:v>13.275421372635501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ramp'!$L$168:$L$182</c:f>
              <c:numCache>
                <c:formatCode>General</c:formatCode>
                <c:ptCount val="15"/>
                <c:pt idx="0">
                  <c:v>-159.034674264431</c:v>
                </c:pt>
                <c:pt idx="1">
                  <c:v>-138.25664812747999</c:v>
                </c:pt>
                <c:pt idx="2">
                  <c:v>-112.75655834757301</c:v>
                </c:pt>
                <c:pt idx="3">
                  <c:v>-88.129625384655299</c:v>
                </c:pt>
                <c:pt idx="4">
                  <c:v>-62.810122816954902</c:v>
                </c:pt>
                <c:pt idx="5">
                  <c:v>-38.136750377923001</c:v>
                </c:pt>
                <c:pt idx="6">
                  <c:v>-12.8001833543905</c:v>
                </c:pt>
                <c:pt idx="7">
                  <c:v>11.9842626389371</c:v>
                </c:pt>
                <c:pt idx="8">
                  <c:v>37.042472317258998</c:v>
                </c:pt>
                <c:pt idx="9">
                  <c:v>61.384071039437202</c:v>
                </c:pt>
                <c:pt idx="10">
                  <c:v>86.545002657151102</c:v>
                </c:pt>
                <c:pt idx="11">
                  <c:v>110.30614052116699</c:v>
                </c:pt>
                <c:pt idx="12">
                  <c:v>135.718046037851</c:v>
                </c:pt>
                <c:pt idx="13">
                  <c:v>159.26906960632201</c:v>
                </c:pt>
                <c:pt idx="14">
                  <c:v>184.478054442683</c:v>
                </c:pt>
              </c:numCache>
            </c:numRef>
          </c:xVal>
          <c:yVal>
            <c:numRef>
              <c:f>'0214 tover ramp'!$AP$168:$AP$182</c:f>
              <c:numCache>
                <c:formatCode>0.00</c:formatCode>
                <c:ptCount val="15"/>
                <c:pt idx="0">
                  <c:v>4.7749858119618853</c:v>
                </c:pt>
                <c:pt idx="1">
                  <c:v>4.88054534783039</c:v>
                </c:pt>
                <c:pt idx="2">
                  <c:v>5.4423166859161149</c:v>
                </c:pt>
                <c:pt idx="3">
                  <c:v>5.8597487536267368</c:v>
                </c:pt>
                <c:pt idx="4">
                  <c:v>6.5146433520182008</c:v>
                </c:pt>
                <c:pt idx="5">
                  <c:v>6.7372925936485579</c:v>
                </c:pt>
                <c:pt idx="6">
                  <c:v>6.6828391399030629</c:v>
                </c:pt>
                <c:pt idx="7">
                  <c:v>6.4034894714295021</c:v>
                </c:pt>
                <c:pt idx="8">
                  <c:v>6.3481129589198044</c:v>
                </c:pt>
                <c:pt idx="9">
                  <c:v>6.3984697437290183</c:v>
                </c:pt>
                <c:pt idx="10">
                  <c:v>6.4655996221772982</c:v>
                </c:pt>
                <c:pt idx="11">
                  <c:v>6.6574221528441608</c:v>
                </c:pt>
                <c:pt idx="12">
                  <c:v>6.6365737910997318</c:v>
                </c:pt>
                <c:pt idx="13">
                  <c:v>6.704458676354208</c:v>
                </c:pt>
                <c:pt idx="14">
                  <c:v>6.6532586769879725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735488"/>
        <c:axId val="316761600"/>
      </c:scatterChart>
      <c:valAx>
        <c:axId val="316735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16761600"/>
        <c:crosses val="autoZero"/>
        <c:crossBetween val="midCat"/>
      </c:valAx>
      <c:valAx>
        <c:axId val="316761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673548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cumHPA 7.5-12.5 loan age 24-42</c:v>
          </c:tx>
          <c:xVal>
            <c:numRef>
              <c:f>'0214 tover ramp'!$L$186:$L$202</c:f>
              <c:numCache>
                <c:formatCode>General</c:formatCode>
                <c:ptCount val="17"/>
                <c:pt idx="0">
                  <c:v>-158.28286281679101</c:v>
                </c:pt>
                <c:pt idx="1">
                  <c:v>-137.68785650575899</c:v>
                </c:pt>
                <c:pt idx="2">
                  <c:v>-112.106076425862</c:v>
                </c:pt>
                <c:pt idx="3">
                  <c:v>-87.392688383782897</c:v>
                </c:pt>
                <c:pt idx="4">
                  <c:v>-61.946207659993703</c:v>
                </c:pt>
                <c:pt idx="5">
                  <c:v>-37.652325785266299</c:v>
                </c:pt>
                <c:pt idx="6">
                  <c:v>-12.519579936835299</c:v>
                </c:pt>
                <c:pt idx="7">
                  <c:v>11.906466236428599</c:v>
                </c:pt>
                <c:pt idx="8">
                  <c:v>36.865633941790399</c:v>
                </c:pt>
                <c:pt idx="9">
                  <c:v>61.258968557491002</c:v>
                </c:pt>
                <c:pt idx="10">
                  <c:v>86.345998166893395</c:v>
                </c:pt>
                <c:pt idx="11">
                  <c:v>110.363436872626</c:v>
                </c:pt>
                <c:pt idx="12">
                  <c:v>135.51978684739601</c:v>
                </c:pt>
                <c:pt idx="13">
                  <c:v>159.31821975892501</c:v>
                </c:pt>
                <c:pt idx="14">
                  <c:v>184.63093441212899</c:v>
                </c:pt>
                <c:pt idx="15">
                  <c:v>209.06844775174</c:v>
                </c:pt>
                <c:pt idx="16">
                  <c:v>235.67451575557101</c:v>
                </c:pt>
              </c:numCache>
            </c:numRef>
          </c:xVal>
          <c:yVal>
            <c:numRef>
              <c:f>'0214 tover ramp'!$B$186:$B$202</c:f>
              <c:numCache>
                <c:formatCode>General</c:formatCode>
                <c:ptCount val="17"/>
                <c:pt idx="0">
                  <c:v>4.9824875407943301</c:v>
                </c:pt>
                <c:pt idx="1">
                  <c:v>5.1694540385643197</c:v>
                </c:pt>
                <c:pt idx="2">
                  <c:v>5.6078579613537798</c:v>
                </c:pt>
                <c:pt idx="3">
                  <c:v>5.9205211348065703</c:v>
                </c:pt>
                <c:pt idx="4">
                  <c:v>7.2920213282124999</c:v>
                </c:pt>
                <c:pt idx="5">
                  <c:v>7.9504647387844498</c:v>
                </c:pt>
                <c:pt idx="6">
                  <c:v>8.4531792010669999</c:v>
                </c:pt>
                <c:pt idx="7">
                  <c:v>9.1122768840016999</c:v>
                </c:pt>
                <c:pt idx="8">
                  <c:v>10.263526449095499</c:v>
                </c:pt>
                <c:pt idx="9">
                  <c:v>12.4109195022051</c:v>
                </c:pt>
                <c:pt idx="10">
                  <c:v>13.662552719273799</c:v>
                </c:pt>
                <c:pt idx="11">
                  <c:v>14.848482207840499</c:v>
                </c:pt>
                <c:pt idx="12">
                  <c:v>15.823262493206199</c:v>
                </c:pt>
                <c:pt idx="13">
                  <c:v>16.078997169163799</c:v>
                </c:pt>
                <c:pt idx="14">
                  <c:v>17.170320993771998</c:v>
                </c:pt>
                <c:pt idx="15">
                  <c:v>15.6368396397992</c:v>
                </c:pt>
                <c:pt idx="16">
                  <c:v>15.6721556192509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ramp'!$L$186:$L$202</c:f>
              <c:numCache>
                <c:formatCode>General</c:formatCode>
                <c:ptCount val="17"/>
                <c:pt idx="0">
                  <c:v>-158.28286281679101</c:v>
                </c:pt>
                <c:pt idx="1">
                  <c:v>-137.68785650575899</c:v>
                </c:pt>
                <c:pt idx="2">
                  <c:v>-112.106076425862</c:v>
                </c:pt>
                <c:pt idx="3">
                  <c:v>-87.392688383782897</c:v>
                </c:pt>
                <c:pt idx="4">
                  <c:v>-61.946207659993703</c:v>
                </c:pt>
                <c:pt idx="5">
                  <c:v>-37.652325785266299</c:v>
                </c:pt>
                <c:pt idx="6">
                  <c:v>-12.519579936835299</c:v>
                </c:pt>
                <c:pt idx="7">
                  <c:v>11.906466236428599</c:v>
                </c:pt>
                <c:pt idx="8">
                  <c:v>36.865633941790399</c:v>
                </c:pt>
                <c:pt idx="9">
                  <c:v>61.258968557491002</c:v>
                </c:pt>
                <c:pt idx="10">
                  <c:v>86.345998166893395</c:v>
                </c:pt>
                <c:pt idx="11">
                  <c:v>110.363436872626</c:v>
                </c:pt>
                <c:pt idx="12">
                  <c:v>135.51978684739601</c:v>
                </c:pt>
                <c:pt idx="13">
                  <c:v>159.31821975892501</c:v>
                </c:pt>
                <c:pt idx="14">
                  <c:v>184.63093441212899</c:v>
                </c:pt>
                <c:pt idx="15">
                  <c:v>209.06844775174</c:v>
                </c:pt>
                <c:pt idx="16">
                  <c:v>235.67451575557101</c:v>
                </c:pt>
              </c:numCache>
            </c:numRef>
          </c:xVal>
          <c:yVal>
            <c:numRef>
              <c:f>'0214 tover ramp'!$AP$186:$AP$202</c:f>
              <c:numCache>
                <c:formatCode>0.00</c:formatCode>
                <c:ptCount val="17"/>
                <c:pt idx="0">
                  <c:v>4.922492520929989</c:v>
                </c:pt>
                <c:pt idx="1">
                  <c:v>5.0468080471400167</c:v>
                </c:pt>
                <c:pt idx="2">
                  <c:v>5.7450462451618893</c:v>
                </c:pt>
                <c:pt idx="3">
                  <c:v>6.2176757751294716</c:v>
                </c:pt>
                <c:pt idx="4">
                  <c:v>6.8812815082601393</c:v>
                </c:pt>
                <c:pt idx="5">
                  <c:v>7.1620337066001349</c:v>
                </c:pt>
                <c:pt idx="6">
                  <c:v>7.1115756646117916</c:v>
                </c:pt>
                <c:pt idx="7">
                  <c:v>6.8235425196776394</c:v>
                </c:pt>
                <c:pt idx="8">
                  <c:v>6.6650718050253355</c:v>
                </c:pt>
                <c:pt idx="9">
                  <c:v>6.6984946617652312</c:v>
                </c:pt>
                <c:pt idx="10">
                  <c:v>6.7779522301650967</c:v>
                </c:pt>
                <c:pt idx="11">
                  <c:v>6.8588882788391263</c:v>
                </c:pt>
                <c:pt idx="12">
                  <c:v>6.7601593156469519</c:v>
                </c:pt>
                <c:pt idx="13">
                  <c:v>6.7203698789433215</c:v>
                </c:pt>
                <c:pt idx="14">
                  <c:v>6.619053498936589</c:v>
                </c:pt>
                <c:pt idx="15">
                  <c:v>6.5655063207085584</c:v>
                </c:pt>
                <c:pt idx="16">
                  <c:v>6.6548454768725502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ramp'!$L$186:$L$202</c:f>
              <c:numCache>
                <c:formatCode>General</c:formatCode>
                <c:ptCount val="17"/>
                <c:pt idx="0">
                  <c:v>-158.28286281679101</c:v>
                </c:pt>
                <c:pt idx="1">
                  <c:v>-137.68785650575899</c:v>
                </c:pt>
                <c:pt idx="2">
                  <c:v>-112.106076425862</c:v>
                </c:pt>
                <c:pt idx="3">
                  <c:v>-87.392688383782897</c:v>
                </c:pt>
                <c:pt idx="4">
                  <c:v>-61.946207659993703</c:v>
                </c:pt>
                <c:pt idx="5">
                  <c:v>-37.652325785266299</c:v>
                </c:pt>
                <c:pt idx="6">
                  <c:v>-12.519579936835299</c:v>
                </c:pt>
                <c:pt idx="7">
                  <c:v>11.906466236428599</c:v>
                </c:pt>
                <c:pt idx="8">
                  <c:v>36.865633941790399</c:v>
                </c:pt>
                <c:pt idx="9">
                  <c:v>61.258968557491002</c:v>
                </c:pt>
                <c:pt idx="10">
                  <c:v>86.345998166893395</c:v>
                </c:pt>
                <c:pt idx="11">
                  <c:v>110.363436872626</c:v>
                </c:pt>
                <c:pt idx="12">
                  <c:v>135.51978684739601</c:v>
                </c:pt>
                <c:pt idx="13">
                  <c:v>159.31821975892501</c:v>
                </c:pt>
                <c:pt idx="14">
                  <c:v>184.63093441212899</c:v>
                </c:pt>
                <c:pt idx="15">
                  <c:v>209.06844775174</c:v>
                </c:pt>
                <c:pt idx="16">
                  <c:v>235.67451575557101</c:v>
                </c:pt>
              </c:numCache>
            </c:numRef>
          </c:xVal>
          <c:yVal>
            <c:numRef>
              <c:f>'0214 tover ramp'!$D$186:$D$202</c:f>
              <c:numCache>
                <c:formatCode>General</c:formatCode>
                <c:ptCount val="17"/>
                <c:pt idx="0">
                  <c:v>4.6456301143346597</c:v>
                </c:pt>
                <c:pt idx="1">
                  <c:v>4.6483936238509704</c:v>
                </c:pt>
                <c:pt idx="2">
                  <c:v>5.2758941565279098</c:v>
                </c:pt>
                <c:pt idx="3">
                  <c:v>6.1137011090488</c:v>
                </c:pt>
                <c:pt idx="4">
                  <c:v>7.1629316243295902</c:v>
                </c:pt>
                <c:pt idx="5">
                  <c:v>7.6251595515355302</c:v>
                </c:pt>
                <c:pt idx="6">
                  <c:v>7.9779448061109299</c:v>
                </c:pt>
                <c:pt idx="7">
                  <c:v>9.2493057972443307</c:v>
                </c:pt>
                <c:pt idx="8">
                  <c:v>10.8988437849705</c:v>
                </c:pt>
                <c:pt idx="9">
                  <c:v>11.654678223898699</c:v>
                </c:pt>
                <c:pt idx="10">
                  <c:v>11.3995463635456</c:v>
                </c:pt>
                <c:pt idx="11">
                  <c:v>12.103306051571099</c:v>
                </c:pt>
                <c:pt idx="12">
                  <c:v>12.4809684605295</c:v>
                </c:pt>
                <c:pt idx="13">
                  <c:v>11.765486877803101</c:v>
                </c:pt>
                <c:pt idx="14">
                  <c:v>10.703265018600399</c:v>
                </c:pt>
                <c:pt idx="15">
                  <c:v>10.150056159430999</c:v>
                </c:pt>
                <c:pt idx="16">
                  <c:v>10.4819059144866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128512"/>
        <c:axId val="318130816"/>
      </c:scatterChart>
      <c:valAx>
        <c:axId val="318128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18130816"/>
        <c:crosses val="autoZero"/>
        <c:crossBetween val="midCat"/>
      </c:valAx>
      <c:valAx>
        <c:axId val="318130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812851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cumHPA 12.5-17.5 loan age 24-42</c:v>
          </c:tx>
          <c:xVal>
            <c:numRef>
              <c:f>'0214 tover ramp'!$L$206:$L$222</c:f>
              <c:numCache>
                <c:formatCode>General</c:formatCode>
                <c:ptCount val="17"/>
                <c:pt idx="0">
                  <c:v>-158.46315930008799</c:v>
                </c:pt>
                <c:pt idx="1">
                  <c:v>-137.627005803061</c:v>
                </c:pt>
                <c:pt idx="2">
                  <c:v>-111.945973294013</c:v>
                </c:pt>
                <c:pt idx="3">
                  <c:v>-87.111875231598503</c:v>
                </c:pt>
                <c:pt idx="4">
                  <c:v>-61.908069188024598</c:v>
                </c:pt>
                <c:pt idx="5">
                  <c:v>-37.708123404149298</c:v>
                </c:pt>
                <c:pt idx="6">
                  <c:v>-12.6149556912429</c:v>
                </c:pt>
                <c:pt idx="7">
                  <c:v>11.848728040082101</c:v>
                </c:pt>
                <c:pt idx="8">
                  <c:v>36.891620005365297</c:v>
                </c:pt>
                <c:pt idx="9">
                  <c:v>61.6150810885323</c:v>
                </c:pt>
                <c:pt idx="10">
                  <c:v>86.488544519155496</c:v>
                </c:pt>
                <c:pt idx="11">
                  <c:v>110.778390611649</c:v>
                </c:pt>
                <c:pt idx="12">
                  <c:v>135.88223606598399</c:v>
                </c:pt>
                <c:pt idx="13">
                  <c:v>159.93523785193301</c:v>
                </c:pt>
                <c:pt idx="14">
                  <c:v>185.248759334417</c:v>
                </c:pt>
                <c:pt idx="15">
                  <c:v>209.63246342851301</c:v>
                </c:pt>
                <c:pt idx="16">
                  <c:v>235.286967083869</c:v>
                </c:pt>
              </c:numCache>
            </c:numRef>
          </c:xVal>
          <c:yVal>
            <c:numRef>
              <c:f>'0214 tover ramp'!$B$206:$B$222</c:f>
              <c:numCache>
                <c:formatCode>General</c:formatCode>
                <c:ptCount val="17"/>
                <c:pt idx="0">
                  <c:v>5.2747141421281301</c:v>
                </c:pt>
                <c:pt idx="1">
                  <c:v>7.9211549727856996</c:v>
                </c:pt>
                <c:pt idx="2">
                  <c:v>8.7489185160956602</c:v>
                </c:pt>
                <c:pt idx="3">
                  <c:v>8.6567777195021804</c:v>
                </c:pt>
                <c:pt idx="4">
                  <c:v>9.2214396732510995</c:v>
                </c:pt>
                <c:pt idx="5">
                  <c:v>10.0337001001527</c:v>
                </c:pt>
                <c:pt idx="6">
                  <c:v>10.561025884745099</c:v>
                </c:pt>
                <c:pt idx="7">
                  <c:v>11.9385695031301</c:v>
                </c:pt>
                <c:pt idx="8">
                  <c:v>13.984750829655599</c:v>
                </c:pt>
                <c:pt idx="9">
                  <c:v>15.196573331699501</c:v>
                </c:pt>
                <c:pt idx="10">
                  <c:v>15.5720878606729</c:v>
                </c:pt>
                <c:pt idx="11">
                  <c:v>15.7289774269163</c:v>
                </c:pt>
                <c:pt idx="12">
                  <c:v>16.0219535543287</c:v>
                </c:pt>
                <c:pt idx="13">
                  <c:v>15.0101205725472</c:v>
                </c:pt>
                <c:pt idx="14">
                  <c:v>15.9220608337258</c:v>
                </c:pt>
                <c:pt idx="15">
                  <c:v>14.5105087504064</c:v>
                </c:pt>
                <c:pt idx="16">
                  <c:v>17.136312013295498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ramp'!$L$206:$L$222</c:f>
              <c:numCache>
                <c:formatCode>General</c:formatCode>
                <c:ptCount val="17"/>
                <c:pt idx="0">
                  <c:v>-158.46315930008799</c:v>
                </c:pt>
                <c:pt idx="1">
                  <c:v>-137.627005803061</c:v>
                </c:pt>
                <c:pt idx="2">
                  <c:v>-111.945973294013</c:v>
                </c:pt>
                <c:pt idx="3">
                  <c:v>-87.111875231598503</c:v>
                </c:pt>
                <c:pt idx="4">
                  <c:v>-61.908069188024598</c:v>
                </c:pt>
                <c:pt idx="5">
                  <c:v>-37.708123404149298</c:v>
                </c:pt>
                <c:pt idx="6">
                  <c:v>-12.6149556912429</c:v>
                </c:pt>
                <c:pt idx="7">
                  <c:v>11.848728040082101</c:v>
                </c:pt>
                <c:pt idx="8">
                  <c:v>36.891620005365297</c:v>
                </c:pt>
                <c:pt idx="9">
                  <c:v>61.6150810885323</c:v>
                </c:pt>
                <c:pt idx="10">
                  <c:v>86.488544519155496</c:v>
                </c:pt>
                <c:pt idx="11">
                  <c:v>110.778390611649</c:v>
                </c:pt>
                <c:pt idx="12">
                  <c:v>135.88223606598399</c:v>
                </c:pt>
                <c:pt idx="13">
                  <c:v>159.93523785193301</c:v>
                </c:pt>
                <c:pt idx="14">
                  <c:v>185.248759334417</c:v>
                </c:pt>
                <c:pt idx="15">
                  <c:v>209.63246342851301</c:v>
                </c:pt>
                <c:pt idx="16">
                  <c:v>235.286967083869</c:v>
                </c:pt>
              </c:numCache>
            </c:numRef>
          </c:xVal>
          <c:yVal>
            <c:numRef>
              <c:f>'0214 tover ramp'!$AP$206:$AP$222</c:f>
              <c:numCache>
                <c:formatCode>0.00</c:formatCode>
                <c:ptCount val="17"/>
                <c:pt idx="0">
                  <c:v>6.4413776374192437</c:v>
                </c:pt>
                <c:pt idx="1">
                  <c:v>6.6165945165248434</c:v>
                </c:pt>
                <c:pt idx="2">
                  <c:v>7.8404520590132591</c:v>
                </c:pt>
                <c:pt idx="3">
                  <c:v>8.666540897778729</c:v>
                </c:pt>
                <c:pt idx="4">
                  <c:v>9.0522700149290092</c:v>
                </c:pt>
                <c:pt idx="5">
                  <c:v>9.3772972758994317</c:v>
                </c:pt>
                <c:pt idx="6">
                  <c:v>9.4823737713718224</c:v>
                </c:pt>
                <c:pt idx="7">
                  <c:v>9.4138673159696715</c:v>
                </c:pt>
                <c:pt idx="8">
                  <c:v>9.3543202792140008</c:v>
                </c:pt>
                <c:pt idx="9">
                  <c:v>9.3064679259818881</c:v>
                </c:pt>
                <c:pt idx="10">
                  <c:v>9.1776904393555458</c:v>
                </c:pt>
                <c:pt idx="11">
                  <c:v>9.0201643295013341</c:v>
                </c:pt>
                <c:pt idx="12">
                  <c:v>8.8947517668098932</c:v>
                </c:pt>
                <c:pt idx="13">
                  <c:v>9.0083092391495363</c:v>
                </c:pt>
                <c:pt idx="14">
                  <c:v>9.1125125148938562</c:v>
                </c:pt>
                <c:pt idx="15">
                  <c:v>9.5086895949568095</c:v>
                </c:pt>
                <c:pt idx="16">
                  <c:v>9.7152023248993302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ramp'!$L$206:$L$222</c:f>
              <c:numCache>
                <c:formatCode>General</c:formatCode>
                <c:ptCount val="17"/>
                <c:pt idx="0">
                  <c:v>-158.46315930008799</c:v>
                </c:pt>
                <c:pt idx="1">
                  <c:v>-137.627005803061</c:v>
                </c:pt>
                <c:pt idx="2">
                  <c:v>-111.945973294013</c:v>
                </c:pt>
                <c:pt idx="3">
                  <c:v>-87.111875231598503</c:v>
                </c:pt>
                <c:pt idx="4">
                  <c:v>-61.908069188024598</c:v>
                </c:pt>
                <c:pt idx="5">
                  <c:v>-37.708123404149298</c:v>
                </c:pt>
                <c:pt idx="6">
                  <c:v>-12.6149556912429</c:v>
                </c:pt>
                <c:pt idx="7">
                  <c:v>11.848728040082101</c:v>
                </c:pt>
                <c:pt idx="8">
                  <c:v>36.891620005365297</c:v>
                </c:pt>
                <c:pt idx="9">
                  <c:v>61.6150810885323</c:v>
                </c:pt>
                <c:pt idx="10">
                  <c:v>86.488544519155496</c:v>
                </c:pt>
                <c:pt idx="11">
                  <c:v>110.778390611649</c:v>
                </c:pt>
                <c:pt idx="12">
                  <c:v>135.88223606598399</c:v>
                </c:pt>
                <c:pt idx="13">
                  <c:v>159.93523785193301</c:v>
                </c:pt>
                <c:pt idx="14">
                  <c:v>185.248759334417</c:v>
                </c:pt>
                <c:pt idx="15">
                  <c:v>209.63246342851301</c:v>
                </c:pt>
                <c:pt idx="16">
                  <c:v>235.286967083869</c:v>
                </c:pt>
              </c:numCache>
            </c:numRef>
          </c:xVal>
          <c:yVal>
            <c:numRef>
              <c:f>'0214 tover ramp'!$D$206:$D$222</c:f>
              <c:numCache>
                <c:formatCode>General</c:formatCode>
                <c:ptCount val="17"/>
                <c:pt idx="0">
                  <c:v>6.0905358661517202</c:v>
                </c:pt>
                <c:pt idx="1">
                  <c:v>6.0973062775427902</c:v>
                </c:pt>
                <c:pt idx="2">
                  <c:v>7.3076321232250798</c:v>
                </c:pt>
                <c:pt idx="3">
                  <c:v>8.6852151457794502</c:v>
                </c:pt>
                <c:pt idx="4">
                  <c:v>9.5357526304582301</c:v>
                </c:pt>
                <c:pt idx="5">
                  <c:v>10.049047417996899</c:v>
                </c:pt>
                <c:pt idx="6">
                  <c:v>10.509669691543699</c:v>
                </c:pt>
                <c:pt idx="7">
                  <c:v>11.608939091757399</c:v>
                </c:pt>
                <c:pt idx="8">
                  <c:v>13.152093533705701</c:v>
                </c:pt>
                <c:pt idx="9">
                  <c:v>14.122997478073801</c:v>
                </c:pt>
                <c:pt idx="10">
                  <c:v>13.6507760250012</c:v>
                </c:pt>
                <c:pt idx="11">
                  <c:v>13.3997903437355</c:v>
                </c:pt>
                <c:pt idx="12">
                  <c:v>13.6454369891859</c:v>
                </c:pt>
                <c:pt idx="13">
                  <c:v>13.152647290271201</c:v>
                </c:pt>
                <c:pt idx="14">
                  <c:v>12.3270304749174</c:v>
                </c:pt>
                <c:pt idx="15">
                  <c:v>12.2972030209657</c:v>
                </c:pt>
                <c:pt idx="16">
                  <c:v>12.6760854383064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986880"/>
        <c:axId val="319254528"/>
      </c:scatterChart>
      <c:valAx>
        <c:axId val="318986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19254528"/>
        <c:crosses val="autoZero"/>
        <c:crossBetween val="midCat"/>
      </c:valAx>
      <c:valAx>
        <c:axId val="319254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8986880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cumHPA 17.5-22.5 loan age 24-42</c:v>
          </c:tx>
          <c:xVal>
            <c:numRef>
              <c:f>'0214 tover ramp'!$L$227:$L$243</c:f>
              <c:numCache>
                <c:formatCode>General</c:formatCode>
                <c:ptCount val="17"/>
                <c:pt idx="0">
                  <c:v>-158.252357381786</c:v>
                </c:pt>
                <c:pt idx="1">
                  <c:v>-135.45089522551899</c:v>
                </c:pt>
                <c:pt idx="2">
                  <c:v>-110.404089034311</c:v>
                </c:pt>
                <c:pt idx="3">
                  <c:v>-85.838943001326598</c:v>
                </c:pt>
                <c:pt idx="4">
                  <c:v>-61.154474588433402</c:v>
                </c:pt>
                <c:pt idx="5">
                  <c:v>-37.326606351874602</c:v>
                </c:pt>
                <c:pt idx="6">
                  <c:v>-12.461439494674201</c:v>
                </c:pt>
                <c:pt idx="7">
                  <c:v>12.1187828249678</c:v>
                </c:pt>
                <c:pt idx="8">
                  <c:v>36.903367089315502</c:v>
                </c:pt>
                <c:pt idx="9">
                  <c:v>61.644832919538402</c:v>
                </c:pt>
                <c:pt idx="10">
                  <c:v>86.172809203955893</c:v>
                </c:pt>
                <c:pt idx="11">
                  <c:v>111.017991392445</c:v>
                </c:pt>
                <c:pt idx="12">
                  <c:v>135.98683230585999</c:v>
                </c:pt>
                <c:pt idx="13">
                  <c:v>160.299347013584</c:v>
                </c:pt>
                <c:pt idx="14">
                  <c:v>185.055521213709</c:v>
                </c:pt>
                <c:pt idx="15">
                  <c:v>209.79812867536199</c:v>
                </c:pt>
                <c:pt idx="16">
                  <c:v>234.22812531734201</c:v>
                </c:pt>
              </c:numCache>
            </c:numRef>
          </c:xVal>
          <c:yVal>
            <c:numRef>
              <c:f>'0214 tover ramp'!$B$227:$B$243</c:f>
              <c:numCache>
                <c:formatCode>General</c:formatCode>
                <c:ptCount val="17"/>
                <c:pt idx="0">
                  <c:v>9.7500307778853603</c:v>
                </c:pt>
                <c:pt idx="1">
                  <c:v>11.078294646717</c:v>
                </c:pt>
                <c:pt idx="2">
                  <c:v>9.8199983155265294</c:v>
                </c:pt>
                <c:pt idx="3">
                  <c:v>11.005959811993799</c:v>
                </c:pt>
                <c:pt idx="4">
                  <c:v>11.9765340553818</c:v>
                </c:pt>
                <c:pt idx="5">
                  <c:v>13.122276643744</c:v>
                </c:pt>
                <c:pt idx="6">
                  <c:v>15.0622515955752</c:v>
                </c:pt>
                <c:pt idx="7">
                  <c:v>18.678516718713698</c:v>
                </c:pt>
                <c:pt idx="8">
                  <c:v>21.485653445635698</c:v>
                </c:pt>
                <c:pt idx="9">
                  <c:v>22.356611983016499</c:v>
                </c:pt>
                <c:pt idx="10">
                  <c:v>22.419320540576301</c:v>
                </c:pt>
                <c:pt idx="11">
                  <c:v>20.401197873160001</c:v>
                </c:pt>
                <c:pt idx="12">
                  <c:v>21.0249506449771</c:v>
                </c:pt>
                <c:pt idx="13">
                  <c:v>19.756159564139899</c:v>
                </c:pt>
                <c:pt idx="14">
                  <c:v>21.106120640955599</c:v>
                </c:pt>
                <c:pt idx="15">
                  <c:v>19.150253655988401</c:v>
                </c:pt>
                <c:pt idx="16">
                  <c:v>22.707620059584801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ramp'!$L$227:$L$243</c:f>
              <c:numCache>
                <c:formatCode>General</c:formatCode>
                <c:ptCount val="17"/>
                <c:pt idx="0">
                  <c:v>-158.252357381786</c:v>
                </c:pt>
                <c:pt idx="1">
                  <c:v>-135.45089522551899</c:v>
                </c:pt>
                <c:pt idx="2">
                  <c:v>-110.404089034311</c:v>
                </c:pt>
                <c:pt idx="3">
                  <c:v>-85.838943001326598</c:v>
                </c:pt>
                <c:pt idx="4">
                  <c:v>-61.154474588433402</c:v>
                </c:pt>
                <c:pt idx="5">
                  <c:v>-37.326606351874602</c:v>
                </c:pt>
                <c:pt idx="6">
                  <c:v>-12.461439494674201</c:v>
                </c:pt>
                <c:pt idx="7">
                  <c:v>12.1187828249678</c:v>
                </c:pt>
                <c:pt idx="8">
                  <c:v>36.903367089315502</c:v>
                </c:pt>
                <c:pt idx="9">
                  <c:v>61.644832919538402</c:v>
                </c:pt>
                <c:pt idx="10">
                  <c:v>86.172809203955893</c:v>
                </c:pt>
                <c:pt idx="11">
                  <c:v>111.017991392445</c:v>
                </c:pt>
                <c:pt idx="12">
                  <c:v>135.98683230585999</c:v>
                </c:pt>
                <c:pt idx="13">
                  <c:v>160.299347013584</c:v>
                </c:pt>
                <c:pt idx="14">
                  <c:v>185.055521213709</c:v>
                </c:pt>
                <c:pt idx="15">
                  <c:v>209.79812867536199</c:v>
                </c:pt>
                <c:pt idx="16">
                  <c:v>234.22812531734201</c:v>
                </c:pt>
              </c:numCache>
            </c:numRef>
          </c:xVal>
          <c:yVal>
            <c:numRef>
              <c:f>'0214 tover ramp'!$AP$227:$AP$243</c:f>
              <c:numCache>
                <c:formatCode>0.00</c:formatCode>
                <c:ptCount val="17"/>
                <c:pt idx="0">
                  <c:v>8.57293220957418</c:v>
                </c:pt>
                <c:pt idx="1">
                  <c:v>8.0748956651795485</c:v>
                </c:pt>
                <c:pt idx="2">
                  <c:v>9.8888496644371937</c:v>
                </c:pt>
                <c:pt idx="3">
                  <c:v>11.1862681552092</c:v>
                </c:pt>
                <c:pt idx="4">
                  <c:v>12.006395587873042</c:v>
                </c:pt>
                <c:pt idx="5">
                  <c:v>13.294177010085262</c:v>
                </c:pt>
                <c:pt idx="6">
                  <c:v>14.536099435140581</c:v>
                </c:pt>
                <c:pt idx="7">
                  <c:v>15.361845075217106</c:v>
                </c:pt>
                <c:pt idx="8">
                  <c:v>15.822297664843921</c:v>
                </c:pt>
                <c:pt idx="9">
                  <c:v>16.026914612060406</c:v>
                </c:pt>
                <c:pt idx="10">
                  <c:v>16.237143011945101</c:v>
                </c:pt>
                <c:pt idx="11">
                  <c:v>15.511290646323616</c:v>
                </c:pt>
                <c:pt idx="12">
                  <c:v>15.170890083207444</c:v>
                </c:pt>
                <c:pt idx="13">
                  <c:v>15.262466597472068</c:v>
                </c:pt>
                <c:pt idx="14">
                  <c:v>15.933979390538111</c:v>
                </c:pt>
                <c:pt idx="15">
                  <c:v>16.309567276854953</c:v>
                </c:pt>
                <c:pt idx="16">
                  <c:v>15.848117916547555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ramp'!$L$227:$L$243</c:f>
              <c:numCache>
                <c:formatCode>General</c:formatCode>
                <c:ptCount val="17"/>
                <c:pt idx="0">
                  <c:v>-158.252357381786</c:v>
                </c:pt>
                <c:pt idx="1">
                  <c:v>-135.45089522551899</c:v>
                </c:pt>
                <c:pt idx="2">
                  <c:v>-110.404089034311</c:v>
                </c:pt>
                <c:pt idx="3">
                  <c:v>-85.838943001326598</c:v>
                </c:pt>
                <c:pt idx="4">
                  <c:v>-61.154474588433402</c:v>
                </c:pt>
                <c:pt idx="5">
                  <c:v>-37.326606351874602</c:v>
                </c:pt>
                <c:pt idx="6">
                  <c:v>-12.461439494674201</c:v>
                </c:pt>
                <c:pt idx="7">
                  <c:v>12.1187828249678</c:v>
                </c:pt>
                <c:pt idx="8">
                  <c:v>36.903367089315502</c:v>
                </c:pt>
                <c:pt idx="9">
                  <c:v>61.644832919538402</c:v>
                </c:pt>
                <c:pt idx="10">
                  <c:v>86.172809203955893</c:v>
                </c:pt>
                <c:pt idx="11">
                  <c:v>111.017991392445</c:v>
                </c:pt>
                <c:pt idx="12">
                  <c:v>135.98683230585999</c:v>
                </c:pt>
                <c:pt idx="13">
                  <c:v>160.299347013584</c:v>
                </c:pt>
                <c:pt idx="14">
                  <c:v>185.055521213709</c:v>
                </c:pt>
                <c:pt idx="15">
                  <c:v>209.79812867536199</c:v>
                </c:pt>
                <c:pt idx="16">
                  <c:v>234.22812531734201</c:v>
                </c:pt>
              </c:numCache>
            </c:numRef>
          </c:xVal>
          <c:yVal>
            <c:numRef>
              <c:f>'0214 tover ramp'!$D$227:$D$243</c:f>
              <c:numCache>
                <c:formatCode>General</c:formatCode>
                <c:ptCount val="17"/>
                <c:pt idx="0">
                  <c:v>7.8416121198313604</c:v>
                </c:pt>
                <c:pt idx="1">
                  <c:v>7.1501679872335302</c:v>
                </c:pt>
                <c:pt idx="2">
                  <c:v>8.9491708355527404</c:v>
                </c:pt>
                <c:pt idx="3">
                  <c:v>10.884110741689801</c:v>
                </c:pt>
                <c:pt idx="4">
                  <c:v>12.2323260797648</c:v>
                </c:pt>
                <c:pt idx="5">
                  <c:v>13.7959478381939</c:v>
                </c:pt>
                <c:pt idx="6">
                  <c:v>15.7243372561953</c:v>
                </c:pt>
                <c:pt idx="7">
                  <c:v>18.438818440135901</c:v>
                </c:pt>
                <c:pt idx="8">
                  <c:v>21.789303386681699</c:v>
                </c:pt>
                <c:pt idx="9">
                  <c:v>23.283298512857701</c:v>
                </c:pt>
                <c:pt idx="10">
                  <c:v>22.807536363344799</c:v>
                </c:pt>
                <c:pt idx="11">
                  <c:v>21.415231853399799</c:v>
                </c:pt>
                <c:pt idx="12">
                  <c:v>21.0345557106637</c:v>
                </c:pt>
                <c:pt idx="13">
                  <c:v>19.952195532628998</c:v>
                </c:pt>
                <c:pt idx="14">
                  <c:v>19.424357760866499</c:v>
                </c:pt>
                <c:pt idx="15">
                  <c:v>19.038091856613899</c:v>
                </c:pt>
                <c:pt idx="16">
                  <c:v>18.455533743946699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9747968"/>
        <c:axId val="320481152"/>
      </c:scatterChart>
      <c:valAx>
        <c:axId val="319747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0481152"/>
        <c:crosses val="autoZero"/>
        <c:crossBetween val="midCat"/>
      </c:valAx>
      <c:valAx>
        <c:axId val="320481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974796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cumHPA 22.5+loan age 24-42</c:v>
          </c:tx>
          <c:xVal>
            <c:numRef>
              <c:f>'0214 tover ramp'!$L$248:$L$264</c:f>
              <c:numCache>
                <c:formatCode>General</c:formatCode>
                <c:ptCount val="17"/>
                <c:pt idx="0">
                  <c:v>-132.815124450262</c:v>
                </c:pt>
                <c:pt idx="1">
                  <c:v>-109.287234280611</c:v>
                </c:pt>
                <c:pt idx="2">
                  <c:v>-84.976057605884506</c:v>
                </c:pt>
                <c:pt idx="3">
                  <c:v>-60.428476059890599</c:v>
                </c:pt>
                <c:pt idx="4">
                  <c:v>-36.341763063603103</c:v>
                </c:pt>
                <c:pt idx="5">
                  <c:v>-12.029396310022801</c:v>
                </c:pt>
                <c:pt idx="6">
                  <c:v>12.2672670458458</c:v>
                </c:pt>
                <c:pt idx="7">
                  <c:v>36.880112114470698</c:v>
                </c:pt>
                <c:pt idx="8">
                  <c:v>62.058905834678697</c:v>
                </c:pt>
                <c:pt idx="9">
                  <c:v>86.928587065287502</c:v>
                </c:pt>
                <c:pt idx="10">
                  <c:v>112.366063186731</c:v>
                </c:pt>
                <c:pt idx="11">
                  <c:v>136.889807117011</c:v>
                </c:pt>
                <c:pt idx="12">
                  <c:v>161.33085479760001</c:v>
                </c:pt>
                <c:pt idx="13">
                  <c:v>185.281493348319</c:v>
                </c:pt>
                <c:pt idx="14">
                  <c:v>210.26987227174899</c:v>
                </c:pt>
                <c:pt idx="15">
                  <c:v>233.55466005271501</c:v>
                </c:pt>
                <c:pt idx="16">
                  <c:v>269.06329188538098</c:v>
                </c:pt>
              </c:numCache>
            </c:numRef>
          </c:xVal>
          <c:yVal>
            <c:numRef>
              <c:f>'0214 tover ramp'!$B$248:$B$264</c:f>
              <c:numCache>
                <c:formatCode>General</c:formatCode>
                <c:ptCount val="17"/>
                <c:pt idx="0">
                  <c:v>19.096528526942901</c:v>
                </c:pt>
                <c:pt idx="1">
                  <c:v>11.3086623501313</c:v>
                </c:pt>
                <c:pt idx="2">
                  <c:v>12.7372918563991</c:v>
                </c:pt>
                <c:pt idx="3">
                  <c:v>13.910918903776899</c:v>
                </c:pt>
                <c:pt idx="4">
                  <c:v>16.0830641315356</c:v>
                </c:pt>
                <c:pt idx="5">
                  <c:v>17.280029545046901</c:v>
                </c:pt>
                <c:pt idx="6">
                  <c:v>19.004486318216401</c:v>
                </c:pt>
                <c:pt idx="7">
                  <c:v>20.424641053456401</c:v>
                </c:pt>
                <c:pt idx="8">
                  <c:v>21.5651707322296</c:v>
                </c:pt>
                <c:pt idx="9">
                  <c:v>22.774627098301501</c:v>
                </c:pt>
                <c:pt idx="10">
                  <c:v>23.686471389435901</c:v>
                </c:pt>
                <c:pt idx="11">
                  <c:v>25.026135763646199</c:v>
                </c:pt>
                <c:pt idx="12">
                  <c:v>24.4038841601973</c:v>
                </c:pt>
                <c:pt idx="13">
                  <c:v>25.008910043113801</c:v>
                </c:pt>
                <c:pt idx="14">
                  <c:v>23.3904498933871</c:v>
                </c:pt>
                <c:pt idx="15">
                  <c:v>21.808364107617301</c:v>
                </c:pt>
                <c:pt idx="16">
                  <c:v>25.7043062963834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ramp'!$L$248:$L$264</c:f>
              <c:numCache>
                <c:formatCode>General</c:formatCode>
                <c:ptCount val="17"/>
                <c:pt idx="0">
                  <c:v>-132.815124450262</c:v>
                </c:pt>
                <c:pt idx="1">
                  <c:v>-109.287234280611</c:v>
                </c:pt>
                <c:pt idx="2">
                  <c:v>-84.976057605884506</c:v>
                </c:pt>
                <c:pt idx="3">
                  <c:v>-60.428476059890599</c:v>
                </c:pt>
                <c:pt idx="4">
                  <c:v>-36.341763063603103</c:v>
                </c:pt>
                <c:pt idx="5">
                  <c:v>-12.029396310022801</c:v>
                </c:pt>
                <c:pt idx="6">
                  <c:v>12.2672670458458</c:v>
                </c:pt>
                <c:pt idx="7">
                  <c:v>36.880112114470698</c:v>
                </c:pt>
                <c:pt idx="8">
                  <c:v>62.058905834678697</c:v>
                </c:pt>
                <c:pt idx="9">
                  <c:v>86.928587065287502</c:v>
                </c:pt>
                <c:pt idx="10">
                  <c:v>112.366063186731</c:v>
                </c:pt>
                <c:pt idx="11">
                  <c:v>136.889807117011</c:v>
                </c:pt>
                <c:pt idx="12">
                  <c:v>161.33085479760001</c:v>
                </c:pt>
                <c:pt idx="13">
                  <c:v>185.281493348319</c:v>
                </c:pt>
                <c:pt idx="14">
                  <c:v>210.26987227174899</c:v>
                </c:pt>
                <c:pt idx="15">
                  <c:v>233.55466005271501</c:v>
                </c:pt>
                <c:pt idx="16">
                  <c:v>269.06329188538098</c:v>
                </c:pt>
              </c:numCache>
            </c:numRef>
          </c:xVal>
          <c:yVal>
            <c:numRef>
              <c:f>'0214 tover ramp'!$AP$248:$AP$264</c:f>
              <c:numCache>
                <c:formatCode>0.00</c:formatCode>
                <c:ptCount val="17"/>
                <c:pt idx="0">
                  <c:v>10.232927613071318</c:v>
                </c:pt>
                <c:pt idx="1">
                  <c:v>12.355545366294951</c:v>
                </c:pt>
                <c:pt idx="2">
                  <c:v>13.2625975347477</c:v>
                </c:pt>
                <c:pt idx="3">
                  <c:v>13.957026871084421</c:v>
                </c:pt>
                <c:pt idx="4">
                  <c:v>15.327565978955437</c:v>
                </c:pt>
                <c:pt idx="5">
                  <c:v>16.499807938301526</c:v>
                </c:pt>
                <c:pt idx="6">
                  <c:v>16.960555674805512</c:v>
                </c:pt>
                <c:pt idx="7">
                  <c:v>17.12633245938807</c:v>
                </c:pt>
                <c:pt idx="8">
                  <c:v>17.496201370799835</c:v>
                </c:pt>
                <c:pt idx="9">
                  <c:v>18.057525482494885</c:v>
                </c:pt>
                <c:pt idx="10">
                  <c:v>17.943764428612596</c:v>
                </c:pt>
                <c:pt idx="11">
                  <c:v>17.984716861300111</c:v>
                </c:pt>
                <c:pt idx="12">
                  <c:v>19.018323326462326</c:v>
                </c:pt>
                <c:pt idx="13">
                  <c:v>19.700377530022795</c:v>
                </c:pt>
                <c:pt idx="14">
                  <c:v>19.653087167012728</c:v>
                </c:pt>
                <c:pt idx="15">
                  <c:v>19.505282255882296</c:v>
                </c:pt>
                <c:pt idx="16">
                  <c:v>20.805784948219596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ramp'!$L$248:$L$264</c:f>
              <c:numCache>
                <c:formatCode>General</c:formatCode>
                <c:ptCount val="17"/>
                <c:pt idx="0">
                  <c:v>-132.815124450262</c:v>
                </c:pt>
                <c:pt idx="1">
                  <c:v>-109.287234280611</c:v>
                </c:pt>
                <c:pt idx="2">
                  <c:v>-84.976057605884506</c:v>
                </c:pt>
                <c:pt idx="3">
                  <c:v>-60.428476059890599</c:v>
                </c:pt>
                <c:pt idx="4">
                  <c:v>-36.341763063603103</c:v>
                </c:pt>
                <c:pt idx="5">
                  <c:v>-12.029396310022801</c:v>
                </c:pt>
                <c:pt idx="6">
                  <c:v>12.2672670458458</c:v>
                </c:pt>
                <c:pt idx="7">
                  <c:v>36.880112114470698</c:v>
                </c:pt>
                <c:pt idx="8">
                  <c:v>62.058905834678697</c:v>
                </c:pt>
                <c:pt idx="9">
                  <c:v>86.928587065287502</c:v>
                </c:pt>
                <c:pt idx="10">
                  <c:v>112.366063186731</c:v>
                </c:pt>
                <c:pt idx="11">
                  <c:v>136.889807117011</c:v>
                </c:pt>
                <c:pt idx="12">
                  <c:v>161.33085479760001</c:v>
                </c:pt>
                <c:pt idx="13">
                  <c:v>185.281493348319</c:v>
                </c:pt>
                <c:pt idx="14">
                  <c:v>210.26987227174899</c:v>
                </c:pt>
                <c:pt idx="15">
                  <c:v>233.55466005271501</c:v>
                </c:pt>
                <c:pt idx="16">
                  <c:v>269.06329188538098</c:v>
                </c:pt>
              </c:numCache>
            </c:numRef>
          </c:xVal>
          <c:yVal>
            <c:numRef>
              <c:f>'0214 tover ramp'!$D$248:$D$264</c:f>
              <c:numCache>
                <c:formatCode>General</c:formatCode>
                <c:ptCount val="17"/>
                <c:pt idx="0">
                  <c:v>8.3025005405265002</c:v>
                </c:pt>
                <c:pt idx="1">
                  <c:v>10.3489047929276</c:v>
                </c:pt>
                <c:pt idx="2">
                  <c:v>11.9496679071</c:v>
                </c:pt>
                <c:pt idx="3">
                  <c:v>13.2273944071386</c:v>
                </c:pt>
                <c:pt idx="4">
                  <c:v>14.905587508283901</c:v>
                </c:pt>
                <c:pt idx="5">
                  <c:v>16.837667561379799</c:v>
                </c:pt>
                <c:pt idx="6">
                  <c:v>18.539185317565401</c:v>
                </c:pt>
                <c:pt idx="7">
                  <c:v>20.5233446937367</c:v>
                </c:pt>
                <c:pt idx="8">
                  <c:v>22.347035691582501</c:v>
                </c:pt>
                <c:pt idx="9">
                  <c:v>23.648948475784199</c:v>
                </c:pt>
                <c:pt idx="10">
                  <c:v>25.036199772810399</c:v>
                </c:pt>
                <c:pt idx="11">
                  <c:v>25.472838060014301</c:v>
                </c:pt>
                <c:pt idx="12">
                  <c:v>25.4118630960986</c:v>
                </c:pt>
                <c:pt idx="13">
                  <c:v>24.435850062451401</c:v>
                </c:pt>
                <c:pt idx="14">
                  <c:v>23.319255769277799</c:v>
                </c:pt>
                <c:pt idx="15">
                  <c:v>22.705982496303101</c:v>
                </c:pt>
                <c:pt idx="16">
                  <c:v>23.276027027010901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194432"/>
        <c:axId val="318195968"/>
      </c:scatterChart>
      <c:valAx>
        <c:axId val="318194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18195968"/>
        <c:crosses val="autoZero"/>
        <c:crossBetween val="midCat"/>
      </c:valAx>
      <c:valAx>
        <c:axId val="318195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819443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purch cumHPA 22.5+loan age 24-42</c:v>
          </c:tx>
          <c:xVal>
            <c:numRef>
              <c:f>'0214 tover ramp'!$L$269:$L$285</c:f>
              <c:numCache>
                <c:formatCode>General</c:formatCode>
                <c:ptCount val="17"/>
                <c:pt idx="0">
                  <c:v>-132.64092651115701</c:v>
                </c:pt>
                <c:pt idx="1">
                  <c:v>-109.408113201956</c:v>
                </c:pt>
                <c:pt idx="2">
                  <c:v>-84.8943952925991</c:v>
                </c:pt>
                <c:pt idx="3">
                  <c:v>-60.443525897519599</c:v>
                </c:pt>
                <c:pt idx="4">
                  <c:v>-36.440752897719399</c:v>
                </c:pt>
                <c:pt idx="5">
                  <c:v>-12.048631337763201</c:v>
                </c:pt>
                <c:pt idx="6">
                  <c:v>12.342064304538001</c:v>
                </c:pt>
                <c:pt idx="7">
                  <c:v>37.001158034097003</c:v>
                </c:pt>
                <c:pt idx="8">
                  <c:v>62.201864609170897</c:v>
                </c:pt>
                <c:pt idx="9">
                  <c:v>87.159247815140205</c:v>
                </c:pt>
                <c:pt idx="10">
                  <c:v>112.44107026941499</c:v>
                </c:pt>
                <c:pt idx="11">
                  <c:v>136.89667779035301</c:v>
                </c:pt>
                <c:pt idx="12">
                  <c:v>161.29680441754701</c:v>
                </c:pt>
                <c:pt idx="13">
                  <c:v>185.31849709858699</c:v>
                </c:pt>
                <c:pt idx="14">
                  <c:v>210.257934853953</c:v>
                </c:pt>
                <c:pt idx="15">
                  <c:v>233.514480641342</c:v>
                </c:pt>
                <c:pt idx="16">
                  <c:v>266.85806291790601</c:v>
                </c:pt>
              </c:numCache>
            </c:numRef>
          </c:xVal>
          <c:yVal>
            <c:numRef>
              <c:f>'0214 tover ramp'!$B$269:$B$285</c:f>
              <c:numCache>
                <c:formatCode>General</c:formatCode>
                <c:ptCount val="17"/>
                <c:pt idx="0">
                  <c:v>14.6531541674214</c:v>
                </c:pt>
                <c:pt idx="1">
                  <c:v>9.6213548695140592</c:v>
                </c:pt>
                <c:pt idx="2">
                  <c:v>11.624909392200699</c:v>
                </c:pt>
                <c:pt idx="3">
                  <c:v>12.737075243354001</c:v>
                </c:pt>
                <c:pt idx="4">
                  <c:v>14.4583594419266</c:v>
                </c:pt>
                <c:pt idx="5">
                  <c:v>15.541850193048299</c:v>
                </c:pt>
                <c:pt idx="6">
                  <c:v>17.175682273174299</c:v>
                </c:pt>
                <c:pt idx="7">
                  <c:v>18.3623981494639</c:v>
                </c:pt>
                <c:pt idx="8">
                  <c:v>19.575432470886199</c:v>
                </c:pt>
                <c:pt idx="9">
                  <c:v>21.377674141876501</c:v>
                </c:pt>
                <c:pt idx="10">
                  <c:v>23.154961411098899</c:v>
                </c:pt>
                <c:pt idx="11">
                  <c:v>24.705424394020799</c:v>
                </c:pt>
                <c:pt idx="12">
                  <c:v>24.0542754188433</c:v>
                </c:pt>
                <c:pt idx="13">
                  <c:v>24.992264899569701</c:v>
                </c:pt>
                <c:pt idx="14">
                  <c:v>23.882744059201201</c:v>
                </c:pt>
                <c:pt idx="15">
                  <c:v>19.7239238360795</c:v>
                </c:pt>
                <c:pt idx="16">
                  <c:v>31.794431193427101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ramp'!$L$269:$L$285</c:f>
              <c:numCache>
                <c:formatCode>General</c:formatCode>
                <c:ptCount val="17"/>
                <c:pt idx="0">
                  <c:v>-132.64092651115701</c:v>
                </c:pt>
                <c:pt idx="1">
                  <c:v>-109.408113201956</c:v>
                </c:pt>
                <c:pt idx="2">
                  <c:v>-84.8943952925991</c:v>
                </c:pt>
                <c:pt idx="3">
                  <c:v>-60.443525897519599</c:v>
                </c:pt>
                <c:pt idx="4">
                  <c:v>-36.440752897719399</c:v>
                </c:pt>
                <c:pt idx="5">
                  <c:v>-12.048631337763201</c:v>
                </c:pt>
                <c:pt idx="6">
                  <c:v>12.342064304538001</c:v>
                </c:pt>
                <c:pt idx="7">
                  <c:v>37.001158034097003</c:v>
                </c:pt>
                <c:pt idx="8">
                  <c:v>62.201864609170897</c:v>
                </c:pt>
                <c:pt idx="9">
                  <c:v>87.159247815140205</c:v>
                </c:pt>
                <c:pt idx="10">
                  <c:v>112.44107026941499</c:v>
                </c:pt>
                <c:pt idx="11">
                  <c:v>136.89667779035301</c:v>
                </c:pt>
                <c:pt idx="12">
                  <c:v>161.29680441754701</c:v>
                </c:pt>
                <c:pt idx="13">
                  <c:v>185.31849709858699</c:v>
                </c:pt>
                <c:pt idx="14">
                  <c:v>210.257934853953</c:v>
                </c:pt>
                <c:pt idx="15">
                  <c:v>233.514480641342</c:v>
                </c:pt>
                <c:pt idx="16">
                  <c:v>266.85806291790601</c:v>
                </c:pt>
              </c:numCache>
            </c:numRef>
          </c:xVal>
          <c:yVal>
            <c:numRef>
              <c:f>'0214 tover ramp'!$AP$269:$AP$285</c:f>
              <c:numCache>
                <c:formatCode>0.00</c:formatCode>
                <c:ptCount val="17"/>
                <c:pt idx="0">
                  <c:v>9.3799806289076688</c:v>
                </c:pt>
                <c:pt idx="1">
                  <c:v>10.500259488936281</c:v>
                </c:pt>
                <c:pt idx="2">
                  <c:v>11.537162819459102</c:v>
                </c:pt>
                <c:pt idx="3">
                  <c:v>12.336986164428154</c:v>
                </c:pt>
                <c:pt idx="4">
                  <c:v>13.914396229836479</c:v>
                </c:pt>
                <c:pt idx="5">
                  <c:v>14.850108005881657</c:v>
                </c:pt>
                <c:pt idx="6">
                  <c:v>14.707869135888396</c:v>
                </c:pt>
                <c:pt idx="7">
                  <c:v>14.373481758583239</c:v>
                </c:pt>
                <c:pt idx="8">
                  <c:v>14.934959400038817</c:v>
                </c:pt>
                <c:pt idx="9">
                  <c:v>16.30579762097366</c:v>
                </c:pt>
                <c:pt idx="10">
                  <c:v>16.908111019128992</c:v>
                </c:pt>
                <c:pt idx="11">
                  <c:v>17.224616207266486</c:v>
                </c:pt>
                <c:pt idx="12">
                  <c:v>18.1931172252898</c:v>
                </c:pt>
                <c:pt idx="13">
                  <c:v>18.847639130672722</c:v>
                </c:pt>
                <c:pt idx="14">
                  <c:v>18.798366167355162</c:v>
                </c:pt>
                <c:pt idx="15">
                  <c:v>18.403481958989566</c:v>
                </c:pt>
                <c:pt idx="16">
                  <c:v>17.668413391210059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ramp'!$L$269:$L$285</c:f>
              <c:numCache>
                <c:formatCode>General</c:formatCode>
                <c:ptCount val="17"/>
                <c:pt idx="0">
                  <c:v>-132.64092651115701</c:v>
                </c:pt>
                <c:pt idx="1">
                  <c:v>-109.408113201956</c:v>
                </c:pt>
                <c:pt idx="2">
                  <c:v>-84.8943952925991</c:v>
                </c:pt>
                <c:pt idx="3">
                  <c:v>-60.443525897519599</c:v>
                </c:pt>
                <c:pt idx="4">
                  <c:v>-36.440752897719399</c:v>
                </c:pt>
                <c:pt idx="5">
                  <c:v>-12.048631337763201</c:v>
                </c:pt>
                <c:pt idx="6">
                  <c:v>12.342064304538001</c:v>
                </c:pt>
                <c:pt idx="7">
                  <c:v>37.001158034097003</c:v>
                </c:pt>
                <c:pt idx="8">
                  <c:v>62.201864609170897</c:v>
                </c:pt>
                <c:pt idx="9">
                  <c:v>87.159247815140205</c:v>
                </c:pt>
                <c:pt idx="10">
                  <c:v>112.44107026941499</c:v>
                </c:pt>
                <c:pt idx="11">
                  <c:v>136.89667779035301</c:v>
                </c:pt>
                <c:pt idx="12">
                  <c:v>161.29680441754701</c:v>
                </c:pt>
                <c:pt idx="13">
                  <c:v>185.31849709858699</c:v>
                </c:pt>
                <c:pt idx="14">
                  <c:v>210.257934853953</c:v>
                </c:pt>
                <c:pt idx="15">
                  <c:v>233.514480641342</c:v>
                </c:pt>
                <c:pt idx="16">
                  <c:v>266.85806291790601</c:v>
                </c:pt>
              </c:numCache>
            </c:numRef>
          </c:xVal>
          <c:yVal>
            <c:numRef>
              <c:f>'0214 tover ramp'!$D$269:$D$285</c:f>
              <c:numCache>
                <c:formatCode>General</c:formatCode>
                <c:ptCount val="17"/>
                <c:pt idx="0">
                  <c:v>7.4441904973956197</c:v>
                </c:pt>
                <c:pt idx="1">
                  <c:v>8.5603529319168601</c:v>
                </c:pt>
                <c:pt idx="2">
                  <c:v>10.3005252693989</c:v>
                </c:pt>
                <c:pt idx="3">
                  <c:v>11.5741702767356</c:v>
                </c:pt>
                <c:pt idx="4">
                  <c:v>13.314051606019801</c:v>
                </c:pt>
                <c:pt idx="5">
                  <c:v>15.060749541412701</c:v>
                </c:pt>
                <c:pt idx="6">
                  <c:v>16.368616315102901</c:v>
                </c:pt>
                <c:pt idx="7">
                  <c:v>18.079385839362601</c:v>
                </c:pt>
                <c:pt idx="8">
                  <c:v>19.963222933609099</c:v>
                </c:pt>
                <c:pt idx="9">
                  <c:v>22.0820122539929</c:v>
                </c:pt>
                <c:pt idx="10">
                  <c:v>24.220116437741499</c:v>
                </c:pt>
                <c:pt idx="11">
                  <c:v>24.891278695173199</c:v>
                </c:pt>
                <c:pt idx="12">
                  <c:v>24.744848046379001</c:v>
                </c:pt>
                <c:pt idx="13">
                  <c:v>23.725082549880501</c:v>
                </c:pt>
                <c:pt idx="14">
                  <c:v>22.625592428931199</c:v>
                </c:pt>
                <c:pt idx="15">
                  <c:v>21.750443519238001</c:v>
                </c:pt>
                <c:pt idx="16">
                  <c:v>20.289449646204201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737024"/>
        <c:axId val="316754560"/>
      </c:scatterChart>
      <c:valAx>
        <c:axId val="316737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16754560"/>
        <c:crosses val="autoZero"/>
        <c:crossBetween val="midCat"/>
      </c:valAx>
      <c:valAx>
        <c:axId val="3167545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673702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purch cumHPA 17.5-22.5 loan age 24-42</c:v>
          </c:tx>
          <c:xVal>
            <c:numRef>
              <c:f>'0214 tover ramp'!$L$294:$L$309</c:f>
              <c:numCache>
                <c:formatCode>General</c:formatCode>
                <c:ptCount val="16"/>
                <c:pt idx="0">
                  <c:v>-135.65068293223101</c:v>
                </c:pt>
                <c:pt idx="1">
                  <c:v>-110.453932076244</c:v>
                </c:pt>
                <c:pt idx="2">
                  <c:v>-85.876820498943701</c:v>
                </c:pt>
                <c:pt idx="3">
                  <c:v>-61.198388610080798</c:v>
                </c:pt>
                <c:pt idx="4">
                  <c:v>-37.4311705435424</c:v>
                </c:pt>
                <c:pt idx="5">
                  <c:v>-12.537006961696701</c:v>
                </c:pt>
                <c:pt idx="6">
                  <c:v>11.998295858863001</c:v>
                </c:pt>
                <c:pt idx="7">
                  <c:v>36.9367973524174</c:v>
                </c:pt>
                <c:pt idx="8">
                  <c:v>61.729239610354597</c:v>
                </c:pt>
                <c:pt idx="9">
                  <c:v>86.345125851014501</c:v>
                </c:pt>
                <c:pt idx="10">
                  <c:v>111.04038184164401</c:v>
                </c:pt>
                <c:pt idx="11">
                  <c:v>135.97587055223599</c:v>
                </c:pt>
                <c:pt idx="12">
                  <c:v>160.205540687032</c:v>
                </c:pt>
                <c:pt idx="13">
                  <c:v>185.03980468487401</c:v>
                </c:pt>
                <c:pt idx="14">
                  <c:v>209.856715533082</c:v>
                </c:pt>
                <c:pt idx="15">
                  <c:v>233.93332389038801</c:v>
                </c:pt>
              </c:numCache>
            </c:numRef>
          </c:xVal>
          <c:yVal>
            <c:numRef>
              <c:f>'0214 tover ramp'!$B$294:$B$309</c:f>
              <c:numCache>
                <c:formatCode>General</c:formatCode>
                <c:ptCount val="16"/>
                <c:pt idx="0">
                  <c:v>10.1727024883909</c:v>
                </c:pt>
                <c:pt idx="1">
                  <c:v>8.6654056233229593</c:v>
                </c:pt>
                <c:pt idx="2">
                  <c:v>9.2671829861554507</c:v>
                </c:pt>
                <c:pt idx="3">
                  <c:v>10.578544400590999</c:v>
                </c:pt>
                <c:pt idx="4">
                  <c:v>11.804317878851201</c:v>
                </c:pt>
                <c:pt idx="5">
                  <c:v>13.566446822678399</c:v>
                </c:pt>
                <c:pt idx="6">
                  <c:v>16.1444881728507</c:v>
                </c:pt>
                <c:pt idx="7">
                  <c:v>18.760190498845901</c:v>
                </c:pt>
                <c:pt idx="8">
                  <c:v>19.665962466952699</c:v>
                </c:pt>
                <c:pt idx="9">
                  <c:v>20.460850371446401</c:v>
                </c:pt>
                <c:pt idx="10">
                  <c:v>19.6141524963877</c:v>
                </c:pt>
                <c:pt idx="11">
                  <c:v>20.656065776957</c:v>
                </c:pt>
                <c:pt idx="12">
                  <c:v>19.065601923025799</c:v>
                </c:pt>
                <c:pt idx="13">
                  <c:v>21.125488375356898</c:v>
                </c:pt>
                <c:pt idx="14">
                  <c:v>17.269460609164899</c:v>
                </c:pt>
                <c:pt idx="15">
                  <c:v>25.0134580729063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ramp'!$L$294:$L$309</c:f>
              <c:numCache>
                <c:formatCode>General</c:formatCode>
                <c:ptCount val="16"/>
                <c:pt idx="0">
                  <c:v>-135.65068293223101</c:v>
                </c:pt>
                <c:pt idx="1">
                  <c:v>-110.453932076244</c:v>
                </c:pt>
                <c:pt idx="2">
                  <c:v>-85.876820498943701</c:v>
                </c:pt>
                <c:pt idx="3">
                  <c:v>-61.198388610080798</c:v>
                </c:pt>
                <c:pt idx="4">
                  <c:v>-37.4311705435424</c:v>
                </c:pt>
                <c:pt idx="5">
                  <c:v>-12.537006961696701</c:v>
                </c:pt>
                <c:pt idx="6">
                  <c:v>11.998295858863001</c:v>
                </c:pt>
                <c:pt idx="7">
                  <c:v>36.9367973524174</c:v>
                </c:pt>
                <c:pt idx="8">
                  <c:v>61.729239610354597</c:v>
                </c:pt>
                <c:pt idx="9">
                  <c:v>86.345125851014501</c:v>
                </c:pt>
                <c:pt idx="10">
                  <c:v>111.04038184164401</c:v>
                </c:pt>
                <c:pt idx="11">
                  <c:v>135.97587055223599</c:v>
                </c:pt>
                <c:pt idx="12">
                  <c:v>160.205540687032</c:v>
                </c:pt>
                <c:pt idx="13">
                  <c:v>185.03980468487401</c:v>
                </c:pt>
                <c:pt idx="14">
                  <c:v>209.856715533082</c:v>
                </c:pt>
                <c:pt idx="15">
                  <c:v>233.93332389038801</c:v>
                </c:pt>
              </c:numCache>
            </c:numRef>
          </c:xVal>
          <c:yVal>
            <c:numRef>
              <c:f>'0214 tover ramp'!$AP$294:$AP$309</c:f>
              <c:numCache>
                <c:formatCode>0.00</c:formatCode>
                <c:ptCount val="16"/>
                <c:pt idx="0">
                  <c:v>7.7210555772857621</c:v>
                </c:pt>
                <c:pt idx="1">
                  <c:v>8.72130242587723</c:v>
                </c:pt>
                <c:pt idx="2">
                  <c:v>9.3542318597305893</c:v>
                </c:pt>
                <c:pt idx="3">
                  <c:v>10.111729332879927</c:v>
                </c:pt>
                <c:pt idx="4">
                  <c:v>11.164009405453612</c:v>
                </c:pt>
                <c:pt idx="5">
                  <c:v>12.016757890744179</c:v>
                </c:pt>
                <c:pt idx="6">
                  <c:v>11.928289721522356</c:v>
                </c:pt>
                <c:pt idx="7">
                  <c:v>11.822513594212813</c:v>
                </c:pt>
                <c:pt idx="8">
                  <c:v>12.590802138772849</c:v>
                </c:pt>
                <c:pt idx="9">
                  <c:v>13.763603322793482</c:v>
                </c:pt>
                <c:pt idx="10">
                  <c:v>13.849373752235483</c:v>
                </c:pt>
                <c:pt idx="11">
                  <c:v>13.728308433386671</c:v>
                </c:pt>
                <c:pt idx="12">
                  <c:v>13.879192489960923</c:v>
                </c:pt>
                <c:pt idx="13">
                  <c:v>14.301971782916311</c:v>
                </c:pt>
                <c:pt idx="14">
                  <c:v>13.878583884947659</c:v>
                </c:pt>
                <c:pt idx="15">
                  <c:v>13.770828091703446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ramp'!$L$294:$L$309</c:f>
              <c:numCache>
                <c:formatCode>General</c:formatCode>
                <c:ptCount val="16"/>
                <c:pt idx="0">
                  <c:v>-135.65068293223101</c:v>
                </c:pt>
                <c:pt idx="1">
                  <c:v>-110.453932076244</c:v>
                </c:pt>
                <c:pt idx="2">
                  <c:v>-85.876820498943701</c:v>
                </c:pt>
                <c:pt idx="3">
                  <c:v>-61.198388610080798</c:v>
                </c:pt>
                <c:pt idx="4">
                  <c:v>-37.4311705435424</c:v>
                </c:pt>
                <c:pt idx="5">
                  <c:v>-12.537006961696701</c:v>
                </c:pt>
                <c:pt idx="6">
                  <c:v>11.998295858863001</c:v>
                </c:pt>
                <c:pt idx="7">
                  <c:v>36.9367973524174</c:v>
                </c:pt>
                <c:pt idx="8">
                  <c:v>61.729239610354597</c:v>
                </c:pt>
                <c:pt idx="9">
                  <c:v>86.345125851014501</c:v>
                </c:pt>
                <c:pt idx="10">
                  <c:v>111.04038184164401</c:v>
                </c:pt>
                <c:pt idx="11">
                  <c:v>135.97587055223599</c:v>
                </c:pt>
                <c:pt idx="12">
                  <c:v>160.205540687032</c:v>
                </c:pt>
                <c:pt idx="13">
                  <c:v>185.03980468487401</c:v>
                </c:pt>
                <c:pt idx="14">
                  <c:v>209.856715533082</c:v>
                </c:pt>
                <c:pt idx="15">
                  <c:v>233.93332389038801</c:v>
                </c:pt>
              </c:numCache>
            </c:numRef>
          </c:xVal>
          <c:yVal>
            <c:numRef>
              <c:f>'0214 tover ramp'!$D$294:$D$309</c:f>
              <c:numCache>
                <c:formatCode>General</c:formatCode>
                <c:ptCount val="16"/>
                <c:pt idx="0">
                  <c:v>6.7970822614753796</c:v>
                </c:pt>
                <c:pt idx="1">
                  <c:v>7.8363843933164699</c:v>
                </c:pt>
                <c:pt idx="2">
                  <c:v>9.1406811514288204</c:v>
                </c:pt>
                <c:pt idx="3">
                  <c:v>10.3446671463765</c:v>
                </c:pt>
                <c:pt idx="4">
                  <c:v>11.573880034776399</c:v>
                </c:pt>
                <c:pt idx="5">
                  <c:v>13.1092664958637</c:v>
                </c:pt>
                <c:pt idx="6">
                  <c:v>15.0489993908258</c:v>
                </c:pt>
                <c:pt idx="7">
                  <c:v>18.063111873647401</c:v>
                </c:pt>
                <c:pt idx="8">
                  <c:v>19.831492164731099</c:v>
                </c:pt>
                <c:pt idx="9">
                  <c:v>20.245845019358502</c:v>
                </c:pt>
                <c:pt idx="10">
                  <c:v>19.784182198065899</c:v>
                </c:pt>
                <c:pt idx="11">
                  <c:v>19.705628614361501</c:v>
                </c:pt>
                <c:pt idx="12">
                  <c:v>18.6612500186944</c:v>
                </c:pt>
                <c:pt idx="13">
                  <c:v>17.935642720502798</c:v>
                </c:pt>
                <c:pt idx="14">
                  <c:v>16.641632177379599</c:v>
                </c:pt>
                <c:pt idx="15">
                  <c:v>16.383755866905499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331520"/>
        <c:axId val="318482304"/>
      </c:scatterChart>
      <c:valAx>
        <c:axId val="318331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18482304"/>
        <c:crosses val="autoZero"/>
        <c:crossBetween val="midCat"/>
      </c:valAx>
      <c:valAx>
        <c:axId val="318482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8331520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purch cumHPA 12.5-17.5 loan age 24-42</c:v>
          </c:tx>
          <c:xVal>
            <c:numRef>
              <c:f>'0214 tover ramp'!$L$315:$L$331</c:f>
              <c:numCache>
                <c:formatCode>General</c:formatCode>
                <c:ptCount val="17"/>
                <c:pt idx="0">
                  <c:v>-160.314262367699</c:v>
                </c:pt>
                <c:pt idx="1">
                  <c:v>-138.25339401541501</c:v>
                </c:pt>
                <c:pt idx="2">
                  <c:v>-112.157617033932</c:v>
                </c:pt>
                <c:pt idx="3">
                  <c:v>-87.274004437586697</c:v>
                </c:pt>
                <c:pt idx="4">
                  <c:v>-62.041365509189497</c:v>
                </c:pt>
                <c:pt idx="5">
                  <c:v>-37.7906554506676</c:v>
                </c:pt>
                <c:pt idx="6">
                  <c:v>-12.648278030794399</c:v>
                </c:pt>
                <c:pt idx="7">
                  <c:v>11.804127498476401</c:v>
                </c:pt>
                <c:pt idx="8">
                  <c:v>37.0572377087585</c:v>
                </c:pt>
                <c:pt idx="9">
                  <c:v>61.652093041577899</c:v>
                </c:pt>
                <c:pt idx="10">
                  <c:v>86.643061300583497</c:v>
                </c:pt>
                <c:pt idx="11">
                  <c:v>110.69218121482901</c:v>
                </c:pt>
                <c:pt idx="12">
                  <c:v>135.836990883222</c:v>
                </c:pt>
                <c:pt idx="13">
                  <c:v>159.76590310726101</c:v>
                </c:pt>
                <c:pt idx="14">
                  <c:v>185.24133870917601</c:v>
                </c:pt>
                <c:pt idx="15">
                  <c:v>209.79999917274199</c:v>
                </c:pt>
                <c:pt idx="16">
                  <c:v>234.774442822249</c:v>
                </c:pt>
              </c:numCache>
            </c:numRef>
          </c:xVal>
          <c:yVal>
            <c:numRef>
              <c:f>'0214 tover ramp'!$B$315:$B$331</c:f>
              <c:numCache>
                <c:formatCode>General</c:formatCode>
                <c:ptCount val="17"/>
                <c:pt idx="0">
                  <c:v>1.30391984860118</c:v>
                </c:pt>
                <c:pt idx="1">
                  <c:v>6.56927915727728</c:v>
                </c:pt>
                <c:pt idx="2">
                  <c:v>7.2560522129170497</c:v>
                </c:pt>
                <c:pt idx="3">
                  <c:v>7.31526646685787</c:v>
                </c:pt>
                <c:pt idx="4">
                  <c:v>8.2418563723961693</c:v>
                </c:pt>
                <c:pt idx="5">
                  <c:v>9.1659963349689502</c:v>
                </c:pt>
                <c:pt idx="6">
                  <c:v>9.3783343014079605</c:v>
                </c:pt>
                <c:pt idx="7">
                  <c:v>10.579990442309199</c:v>
                </c:pt>
                <c:pt idx="8">
                  <c:v>12.335725097107</c:v>
                </c:pt>
                <c:pt idx="9">
                  <c:v>13.751693201832801</c:v>
                </c:pt>
                <c:pt idx="10">
                  <c:v>14.4900013099312</c:v>
                </c:pt>
                <c:pt idx="11">
                  <c:v>15.043457530849899</c:v>
                </c:pt>
                <c:pt idx="12">
                  <c:v>15.6787068994692</c:v>
                </c:pt>
                <c:pt idx="13">
                  <c:v>13.9836310941183</c:v>
                </c:pt>
                <c:pt idx="14">
                  <c:v>15.6181093482704</c:v>
                </c:pt>
                <c:pt idx="15">
                  <c:v>14.038339307375599</c:v>
                </c:pt>
                <c:pt idx="16">
                  <c:v>20.185531713866101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ramp'!$L$315:$L$331</c:f>
              <c:numCache>
                <c:formatCode>General</c:formatCode>
                <c:ptCount val="17"/>
                <c:pt idx="0">
                  <c:v>-160.314262367699</c:v>
                </c:pt>
                <c:pt idx="1">
                  <c:v>-138.25339401541501</c:v>
                </c:pt>
                <c:pt idx="2">
                  <c:v>-112.157617033932</c:v>
                </c:pt>
                <c:pt idx="3">
                  <c:v>-87.274004437586697</c:v>
                </c:pt>
                <c:pt idx="4">
                  <c:v>-62.041365509189497</c:v>
                </c:pt>
                <c:pt idx="5">
                  <c:v>-37.7906554506676</c:v>
                </c:pt>
                <c:pt idx="6">
                  <c:v>-12.648278030794399</c:v>
                </c:pt>
                <c:pt idx="7">
                  <c:v>11.804127498476401</c:v>
                </c:pt>
                <c:pt idx="8">
                  <c:v>37.0572377087585</c:v>
                </c:pt>
                <c:pt idx="9">
                  <c:v>61.652093041577899</c:v>
                </c:pt>
                <c:pt idx="10">
                  <c:v>86.643061300583497</c:v>
                </c:pt>
                <c:pt idx="11">
                  <c:v>110.69218121482901</c:v>
                </c:pt>
                <c:pt idx="12">
                  <c:v>135.836990883222</c:v>
                </c:pt>
                <c:pt idx="13">
                  <c:v>159.76590310726101</c:v>
                </c:pt>
                <c:pt idx="14">
                  <c:v>185.24133870917601</c:v>
                </c:pt>
                <c:pt idx="15">
                  <c:v>209.79999917274199</c:v>
                </c:pt>
                <c:pt idx="16">
                  <c:v>234.774442822249</c:v>
                </c:pt>
              </c:numCache>
            </c:numRef>
          </c:xVal>
          <c:yVal>
            <c:numRef>
              <c:f>'0214 tover ramp'!$AP$315:$AP$331</c:f>
              <c:numCache>
                <c:formatCode>0.00</c:formatCode>
                <c:ptCount val="17"/>
                <c:pt idx="0">
                  <c:v>5.9876904586492419</c:v>
                </c:pt>
                <c:pt idx="1">
                  <c:v>6.3558070453461513</c:v>
                </c:pt>
                <c:pt idx="2">
                  <c:v>7.1282965759668855</c:v>
                </c:pt>
                <c:pt idx="3">
                  <c:v>7.5862274139005041</c:v>
                </c:pt>
                <c:pt idx="4">
                  <c:v>8.1378995738238142</c:v>
                </c:pt>
                <c:pt idx="5">
                  <c:v>8.4744495834781155</c:v>
                </c:pt>
                <c:pt idx="6">
                  <c:v>8.5614275155591493</c:v>
                </c:pt>
                <c:pt idx="7">
                  <c:v>8.2741973692679558</c:v>
                </c:pt>
                <c:pt idx="8">
                  <c:v>8.0967494481966611</c:v>
                </c:pt>
                <c:pt idx="9">
                  <c:v>8.2841079302435006</c:v>
                </c:pt>
                <c:pt idx="10">
                  <c:v>8.4013701759472532</c:v>
                </c:pt>
                <c:pt idx="11">
                  <c:v>8.4734622999219074</c:v>
                </c:pt>
                <c:pt idx="12">
                  <c:v>8.353660327362622</c:v>
                </c:pt>
                <c:pt idx="13">
                  <c:v>8.5200548077513876</c:v>
                </c:pt>
                <c:pt idx="14">
                  <c:v>8.5003835559520624</c:v>
                </c:pt>
                <c:pt idx="15">
                  <c:v>8.5098468201134203</c:v>
                </c:pt>
                <c:pt idx="16">
                  <c:v>8.887803803169902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ramp'!$L$315:$L$331</c:f>
              <c:numCache>
                <c:formatCode>General</c:formatCode>
                <c:ptCount val="17"/>
                <c:pt idx="0">
                  <c:v>-160.314262367699</c:v>
                </c:pt>
                <c:pt idx="1">
                  <c:v>-138.25339401541501</c:v>
                </c:pt>
                <c:pt idx="2">
                  <c:v>-112.157617033932</c:v>
                </c:pt>
                <c:pt idx="3">
                  <c:v>-87.274004437586697</c:v>
                </c:pt>
                <c:pt idx="4">
                  <c:v>-62.041365509189497</c:v>
                </c:pt>
                <c:pt idx="5">
                  <c:v>-37.7906554506676</c:v>
                </c:pt>
                <c:pt idx="6">
                  <c:v>-12.648278030794399</c:v>
                </c:pt>
                <c:pt idx="7">
                  <c:v>11.804127498476401</c:v>
                </c:pt>
                <c:pt idx="8">
                  <c:v>37.0572377087585</c:v>
                </c:pt>
                <c:pt idx="9">
                  <c:v>61.652093041577899</c:v>
                </c:pt>
                <c:pt idx="10">
                  <c:v>86.643061300583497</c:v>
                </c:pt>
                <c:pt idx="11">
                  <c:v>110.69218121482901</c:v>
                </c:pt>
                <c:pt idx="12">
                  <c:v>135.836990883222</c:v>
                </c:pt>
                <c:pt idx="13">
                  <c:v>159.76590310726101</c:v>
                </c:pt>
                <c:pt idx="14">
                  <c:v>185.24133870917601</c:v>
                </c:pt>
                <c:pt idx="15">
                  <c:v>209.79999917274199</c:v>
                </c:pt>
                <c:pt idx="16">
                  <c:v>234.774442822249</c:v>
                </c:pt>
              </c:numCache>
            </c:numRef>
          </c:xVal>
          <c:yVal>
            <c:numRef>
              <c:f>'0214 tover ramp'!$D$315:$D$331</c:f>
              <c:numCache>
                <c:formatCode>General</c:formatCode>
                <c:ptCount val="17"/>
                <c:pt idx="0">
                  <c:v>5.6506309669392003</c:v>
                </c:pt>
                <c:pt idx="1">
                  <c:v>5.8520822002596704</c:v>
                </c:pt>
                <c:pt idx="2">
                  <c:v>6.6657572277828496</c:v>
                </c:pt>
                <c:pt idx="3">
                  <c:v>7.6910967370488104</c:v>
                </c:pt>
                <c:pt idx="4">
                  <c:v>8.6160606263220902</c:v>
                </c:pt>
                <c:pt idx="5">
                  <c:v>9.0389781382954695</c:v>
                </c:pt>
                <c:pt idx="6">
                  <c:v>9.4588022975709194</c:v>
                </c:pt>
                <c:pt idx="7">
                  <c:v>10.425398926822901</c:v>
                </c:pt>
                <c:pt idx="8">
                  <c:v>11.865721745289299</c:v>
                </c:pt>
                <c:pt idx="9">
                  <c:v>12.9129855693532</c:v>
                </c:pt>
                <c:pt idx="10">
                  <c:v>12.7116526885802</c:v>
                </c:pt>
                <c:pt idx="11">
                  <c:v>12.822991042104499</c:v>
                </c:pt>
                <c:pt idx="12">
                  <c:v>13.106547386062999</c:v>
                </c:pt>
                <c:pt idx="13">
                  <c:v>12.6670011975355</c:v>
                </c:pt>
                <c:pt idx="14">
                  <c:v>11.6931977926216</c:v>
                </c:pt>
                <c:pt idx="15">
                  <c:v>11.4006001305805</c:v>
                </c:pt>
                <c:pt idx="16">
                  <c:v>11.9105015038771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606528"/>
        <c:axId val="317747200"/>
      </c:scatterChart>
      <c:valAx>
        <c:axId val="317606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17747200"/>
        <c:crosses val="autoZero"/>
        <c:crossBetween val="midCat"/>
      </c:valAx>
      <c:valAx>
        <c:axId val="3177472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760652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purch cumHPA7.5 - 12.5 loan age 24-42</c:v>
          </c:tx>
          <c:xVal>
            <c:numRef>
              <c:f>'0214 tover ramp'!$L$336:$L$351</c:f>
              <c:numCache>
                <c:formatCode>General</c:formatCode>
                <c:ptCount val="16"/>
                <c:pt idx="0">
                  <c:v>-160.12333198153601</c:v>
                </c:pt>
                <c:pt idx="1">
                  <c:v>-138.22800101613799</c:v>
                </c:pt>
                <c:pt idx="2">
                  <c:v>-112.325924268496</c:v>
                </c:pt>
                <c:pt idx="3">
                  <c:v>-87.583201503801007</c:v>
                </c:pt>
                <c:pt idx="4">
                  <c:v>-62.041997980790299</c:v>
                </c:pt>
                <c:pt idx="5">
                  <c:v>-37.744826465128298</c:v>
                </c:pt>
                <c:pt idx="6">
                  <c:v>-12.622113304311499</c:v>
                </c:pt>
                <c:pt idx="7">
                  <c:v>11.882840189914999</c:v>
                </c:pt>
                <c:pt idx="8">
                  <c:v>37.030281689014203</c:v>
                </c:pt>
                <c:pt idx="9">
                  <c:v>61.320837391156701</c:v>
                </c:pt>
                <c:pt idx="10">
                  <c:v>86.4913507096026</c:v>
                </c:pt>
                <c:pt idx="11">
                  <c:v>110.309144988401</c:v>
                </c:pt>
                <c:pt idx="12">
                  <c:v>135.461422137357</c:v>
                </c:pt>
                <c:pt idx="13">
                  <c:v>159.0831714908</c:v>
                </c:pt>
                <c:pt idx="14">
                  <c:v>184.64131921921299</c:v>
                </c:pt>
                <c:pt idx="15">
                  <c:v>209.471844810287</c:v>
                </c:pt>
              </c:numCache>
            </c:numRef>
          </c:xVal>
          <c:yVal>
            <c:numRef>
              <c:f>'0214 tover ramp'!$B$336:$B$351</c:f>
              <c:numCache>
                <c:formatCode>General</c:formatCode>
                <c:ptCount val="16"/>
                <c:pt idx="0">
                  <c:v>4.80610506067059</c:v>
                </c:pt>
                <c:pt idx="1">
                  <c:v>4.9121666976387797</c:v>
                </c:pt>
                <c:pt idx="2">
                  <c:v>4.8853914982382998</c:v>
                </c:pt>
                <c:pt idx="3">
                  <c:v>5.3523044887637701</c:v>
                </c:pt>
                <c:pt idx="4">
                  <c:v>6.65220191923156</c:v>
                </c:pt>
                <c:pt idx="5">
                  <c:v>7.1463341676706698</c:v>
                </c:pt>
                <c:pt idx="6">
                  <c:v>7.6471136680430902</c:v>
                </c:pt>
                <c:pt idx="7">
                  <c:v>7.8785342322639202</c:v>
                </c:pt>
                <c:pt idx="8">
                  <c:v>8.6634878537814792</c:v>
                </c:pt>
                <c:pt idx="9">
                  <c:v>11.396397035526499</c:v>
                </c:pt>
                <c:pt idx="10">
                  <c:v>12.8424916753685</c:v>
                </c:pt>
                <c:pt idx="11">
                  <c:v>13.808738388712399</c:v>
                </c:pt>
                <c:pt idx="12">
                  <c:v>15.5602650329289</c:v>
                </c:pt>
                <c:pt idx="13">
                  <c:v>15.3865764882856</c:v>
                </c:pt>
                <c:pt idx="14">
                  <c:v>16.884060469179101</c:v>
                </c:pt>
                <c:pt idx="15">
                  <c:v>16.1829828438315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ramp'!$L$336:$L$351</c:f>
              <c:numCache>
                <c:formatCode>General</c:formatCode>
                <c:ptCount val="16"/>
                <c:pt idx="0">
                  <c:v>-160.12333198153601</c:v>
                </c:pt>
                <c:pt idx="1">
                  <c:v>-138.22800101613799</c:v>
                </c:pt>
                <c:pt idx="2">
                  <c:v>-112.325924268496</c:v>
                </c:pt>
                <c:pt idx="3">
                  <c:v>-87.583201503801007</c:v>
                </c:pt>
                <c:pt idx="4">
                  <c:v>-62.041997980790299</c:v>
                </c:pt>
                <c:pt idx="5">
                  <c:v>-37.744826465128298</c:v>
                </c:pt>
                <c:pt idx="6">
                  <c:v>-12.622113304311499</c:v>
                </c:pt>
                <c:pt idx="7">
                  <c:v>11.882840189914999</c:v>
                </c:pt>
                <c:pt idx="8">
                  <c:v>37.030281689014203</c:v>
                </c:pt>
                <c:pt idx="9">
                  <c:v>61.320837391156701</c:v>
                </c:pt>
                <c:pt idx="10">
                  <c:v>86.4913507096026</c:v>
                </c:pt>
                <c:pt idx="11">
                  <c:v>110.309144988401</c:v>
                </c:pt>
                <c:pt idx="12">
                  <c:v>135.461422137357</c:v>
                </c:pt>
                <c:pt idx="13">
                  <c:v>159.0831714908</c:v>
                </c:pt>
                <c:pt idx="14">
                  <c:v>184.64131921921299</c:v>
                </c:pt>
                <c:pt idx="15">
                  <c:v>209.471844810287</c:v>
                </c:pt>
              </c:numCache>
            </c:numRef>
          </c:xVal>
          <c:yVal>
            <c:numRef>
              <c:f>'0214 tover ramp'!$AP$336:$AP$351</c:f>
              <c:numCache>
                <c:formatCode>0.00</c:formatCode>
                <c:ptCount val="16"/>
                <c:pt idx="0">
                  <c:v>4.6868824965168532</c:v>
                </c:pt>
                <c:pt idx="1">
                  <c:v>4.8326145516435215</c:v>
                </c:pt>
                <c:pt idx="2">
                  <c:v>5.5150858003478405</c:v>
                </c:pt>
                <c:pt idx="3">
                  <c:v>6.0180308592645897</c:v>
                </c:pt>
                <c:pt idx="4">
                  <c:v>6.6563688941210453</c:v>
                </c:pt>
                <c:pt idx="5">
                  <c:v>6.8882331534958823</c:v>
                </c:pt>
                <c:pt idx="6">
                  <c:v>6.7967754075332953</c:v>
                </c:pt>
                <c:pt idx="7">
                  <c:v>6.4287133491431003</c:v>
                </c:pt>
                <c:pt idx="8">
                  <c:v>6.3080304339737108</c:v>
                </c:pt>
                <c:pt idx="9">
                  <c:v>6.520867116224915</c:v>
                </c:pt>
                <c:pt idx="10">
                  <c:v>6.6829107809550088</c:v>
                </c:pt>
                <c:pt idx="11">
                  <c:v>6.8017526590266053</c:v>
                </c:pt>
                <c:pt idx="12">
                  <c:v>6.6769187061263002</c:v>
                </c:pt>
                <c:pt idx="13">
                  <c:v>6.6231478846134113</c:v>
                </c:pt>
                <c:pt idx="14">
                  <c:v>6.5327347522327495</c:v>
                </c:pt>
                <c:pt idx="15">
                  <c:v>6.4786523457680882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ramp'!$L$336:$L$351</c:f>
              <c:numCache>
                <c:formatCode>General</c:formatCode>
                <c:ptCount val="16"/>
                <c:pt idx="0">
                  <c:v>-160.12333198153601</c:v>
                </c:pt>
                <c:pt idx="1">
                  <c:v>-138.22800101613799</c:v>
                </c:pt>
                <c:pt idx="2">
                  <c:v>-112.325924268496</c:v>
                </c:pt>
                <c:pt idx="3">
                  <c:v>-87.583201503801007</c:v>
                </c:pt>
                <c:pt idx="4">
                  <c:v>-62.041997980790299</c:v>
                </c:pt>
                <c:pt idx="5">
                  <c:v>-37.744826465128298</c:v>
                </c:pt>
                <c:pt idx="6">
                  <c:v>-12.622113304311499</c:v>
                </c:pt>
                <c:pt idx="7">
                  <c:v>11.882840189914999</c:v>
                </c:pt>
                <c:pt idx="8">
                  <c:v>37.030281689014203</c:v>
                </c:pt>
                <c:pt idx="9">
                  <c:v>61.320837391156701</c:v>
                </c:pt>
                <c:pt idx="10">
                  <c:v>86.4913507096026</c:v>
                </c:pt>
                <c:pt idx="11">
                  <c:v>110.309144988401</c:v>
                </c:pt>
                <c:pt idx="12">
                  <c:v>135.461422137357</c:v>
                </c:pt>
                <c:pt idx="13">
                  <c:v>159.0831714908</c:v>
                </c:pt>
                <c:pt idx="14">
                  <c:v>184.64131921921299</c:v>
                </c:pt>
                <c:pt idx="15">
                  <c:v>209.471844810287</c:v>
                </c:pt>
              </c:numCache>
            </c:numRef>
          </c:xVal>
          <c:yVal>
            <c:numRef>
              <c:f>'0214 tover ramp'!$D$336:$D$351</c:f>
              <c:numCache>
                <c:formatCode>General</c:formatCode>
                <c:ptCount val="16"/>
                <c:pt idx="0">
                  <c:v>4.4238585761709199</c:v>
                </c:pt>
                <c:pt idx="1">
                  <c:v>4.4517610235098397</c:v>
                </c:pt>
                <c:pt idx="2">
                  <c:v>5.0929159504092496</c:v>
                </c:pt>
                <c:pt idx="3">
                  <c:v>5.9665903742038502</c:v>
                </c:pt>
                <c:pt idx="4">
                  <c:v>6.9357270702538703</c:v>
                </c:pt>
                <c:pt idx="5">
                  <c:v>7.2712570105135601</c:v>
                </c:pt>
                <c:pt idx="6">
                  <c:v>7.5468148802004098</c:v>
                </c:pt>
                <c:pt idx="7">
                  <c:v>8.6749181126749306</c:v>
                </c:pt>
                <c:pt idx="8">
                  <c:v>10.1211173340842</c:v>
                </c:pt>
                <c:pt idx="9">
                  <c:v>10.8783889429242</c:v>
                </c:pt>
                <c:pt idx="10">
                  <c:v>10.998402260717899</c:v>
                </c:pt>
                <c:pt idx="11">
                  <c:v>11.9739127834575</c:v>
                </c:pt>
                <c:pt idx="12">
                  <c:v>12.4164244370444</c:v>
                </c:pt>
                <c:pt idx="13">
                  <c:v>11.642943788052801</c:v>
                </c:pt>
                <c:pt idx="14">
                  <c:v>10.597596964314</c:v>
                </c:pt>
                <c:pt idx="15">
                  <c:v>10.0652562613271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602112"/>
        <c:axId val="320604032"/>
      </c:scatterChart>
      <c:valAx>
        <c:axId val="320602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0604032"/>
        <c:crosses val="autoZero"/>
        <c:crossBetween val="midCat"/>
      </c:valAx>
      <c:valAx>
        <c:axId val="320604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060211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purch cumHPA &lt; 7.5 loan age 24-42</c:v>
          </c:tx>
          <c:xVal>
            <c:numRef>
              <c:f>'0214 tover ramp'!$L$360:$L$373</c:f>
              <c:numCache>
                <c:formatCode>General</c:formatCode>
                <c:ptCount val="14"/>
                <c:pt idx="0">
                  <c:v>-160.66046617548</c:v>
                </c:pt>
                <c:pt idx="1">
                  <c:v>-138.748506260547</c:v>
                </c:pt>
                <c:pt idx="2">
                  <c:v>-113.003793369748</c:v>
                </c:pt>
                <c:pt idx="3">
                  <c:v>-88.353512292633596</c:v>
                </c:pt>
                <c:pt idx="4">
                  <c:v>-62.961784537625398</c:v>
                </c:pt>
                <c:pt idx="5">
                  <c:v>-38.237426431884998</c:v>
                </c:pt>
                <c:pt idx="6">
                  <c:v>-12.959299881021799</c:v>
                </c:pt>
                <c:pt idx="7">
                  <c:v>11.9952024485635</c:v>
                </c:pt>
                <c:pt idx="8">
                  <c:v>37.2474267953218</c:v>
                </c:pt>
                <c:pt idx="9">
                  <c:v>61.472186700367899</c:v>
                </c:pt>
                <c:pt idx="10">
                  <c:v>86.684768161845497</c:v>
                </c:pt>
                <c:pt idx="11">
                  <c:v>110.264722913398</c:v>
                </c:pt>
                <c:pt idx="12">
                  <c:v>135.70648286663399</c:v>
                </c:pt>
                <c:pt idx="13">
                  <c:v>158.96245109143999</c:v>
                </c:pt>
              </c:numCache>
            </c:numRef>
          </c:xVal>
          <c:yVal>
            <c:numRef>
              <c:f>'0214 tover ramp'!$B$360:$B$373</c:f>
              <c:numCache>
                <c:formatCode>General</c:formatCode>
                <c:ptCount val="14"/>
                <c:pt idx="0">
                  <c:v>3.0753837128077501</c:v>
                </c:pt>
                <c:pt idx="1">
                  <c:v>4.1990525559612504</c:v>
                </c:pt>
                <c:pt idx="2">
                  <c:v>4.1410430102908196</c:v>
                </c:pt>
                <c:pt idx="3">
                  <c:v>5.9906793913133596</c:v>
                </c:pt>
                <c:pt idx="4">
                  <c:v>6.0878333784626797</c:v>
                </c:pt>
                <c:pt idx="5">
                  <c:v>6.7350976148857296</c:v>
                </c:pt>
                <c:pt idx="6">
                  <c:v>6.2170155010293104</c:v>
                </c:pt>
                <c:pt idx="7">
                  <c:v>7.5645476907009899</c:v>
                </c:pt>
                <c:pt idx="8">
                  <c:v>10.257869860017401</c:v>
                </c:pt>
                <c:pt idx="9">
                  <c:v>10.9032648196072</c:v>
                </c:pt>
                <c:pt idx="10">
                  <c:v>12.585249361631201</c:v>
                </c:pt>
                <c:pt idx="11">
                  <c:v>13.565756907312499</c:v>
                </c:pt>
                <c:pt idx="12">
                  <c:v>14.046155956993299</c:v>
                </c:pt>
                <c:pt idx="13">
                  <c:v>16.12655651075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ramp'!$L$360:$L$373</c:f>
              <c:numCache>
                <c:formatCode>General</c:formatCode>
                <c:ptCount val="14"/>
                <c:pt idx="0">
                  <c:v>-160.66046617548</c:v>
                </c:pt>
                <c:pt idx="1">
                  <c:v>-138.748506260547</c:v>
                </c:pt>
                <c:pt idx="2">
                  <c:v>-113.003793369748</c:v>
                </c:pt>
                <c:pt idx="3">
                  <c:v>-88.353512292633596</c:v>
                </c:pt>
                <c:pt idx="4">
                  <c:v>-62.961784537625398</c:v>
                </c:pt>
                <c:pt idx="5">
                  <c:v>-38.237426431884998</c:v>
                </c:pt>
                <c:pt idx="6">
                  <c:v>-12.959299881021799</c:v>
                </c:pt>
                <c:pt idx="7">
                  <c:v>11.9952024485635</c:v>
                </c:pt>
                <c:pt idx="8">
                  <c:v>37.2474267953218</c:v>
                </c:pt>
                <c:pt idx="9">
                  <c:v>61.472186700367899</c:v>
                </c:pt>
                <c:pt idx="10">
                  <c:v>86.684768161845497</c:v>
                </c:pt>
                <c:pt idx="11">
                  <c:v>110.264722913398</c:v>
                </c:pt>
                <c:pt idx="12">
                  <c:v>135.70648286663399</c:v>
                </c:pt>
                <c:pt idx="13">
                  <c:v>158.96245109143999</c:v>
                </c:pt>
              </c:numCache>
            </c:numRef>
          </c:xVal>
          <c:yVal>
            <c:numRef>
              <c:f>'0214 tover ramp'!$AP$360:$AP$373</c:f>
              <c:numCache>
                <c:formatCode>0.00</c:formatCode>
                <c:ptCount val="14"/>
                <c:pt idx="0">
                  <c:v>4.6258398054627285</c:v>
                </c:pt>
                <c:pt idx="1">
                  <c:v>4.7023021409089205</c:v>
                </c:pt>
                <c:pt idx="2">
                  <c:v>5.2829535620750097</c:v>
                </c:pt>
                <c:pt idx="3">
                  <c:v>5.7050143075814237</c:v>
                </c:pt>
                <c:pt idx="4">
                  <c:v>6.311657149645078</c:v>
                </c:pt>
                <c:pt idx="5">
                  <c:v>6.4813986297042048</c:v>
                </c:pt>
                <c:pt idx="6">
                  <c:v>6.3616044651984449</c:v>
                </c:pt>
                <c:pt idx="7">
                  <c:v>6.0353114140835888</c:v>
                </c:pt>
                <c:pt idx="8">
                  <c:v>6.0495564055340401</c:v>
                </c:pt>
                <c:pt idx="9">
                  <c:v>6.247549106809247</c:v>
                </c:pt>
                <c:pt idx="10">
                  <c:v>6.3718883841790364</c:v>
                </c:pt>
                <c:pt idx="11">
                  <c:v>6.5974526315451527</c:v>
                </c:pt>
                <c:pt idx="12">
                  <c:v>6.5235755912597444</c:v>
                </c:pt>
                <c:pt idx="13">
                  <c:v>6.5705202256775896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ramp'!$L$360:$L$373</c:f>
              <c:numCache>
                <c:formatCode>General</c:formatCode>
                <c:ptCount val="14"/>
                <c:pt idx="0">
                  <c:v>-160.66046617548</c:v>
                </c:pt>
                <c:pt idx="1">
                  <c:v>-138.748506260547</c:v>
                </c:pt>
                <c:pt idx="2">
                  <c:v>-113.003793369748</c:v>
                </c:pt>
                <c:pt idx="3">
                  <c:v>-88.353512292633596</c:v>
                </c:pt>
                <c:pt idx="4">
                  <c:v>-62.961784537625398</c:v>
                </c:pt>
                <c:pt idx="5">
                  <c:v>-38.237426431884998</c:v>
                </c:pt>
                <c:pt idx="6">
                  <c:v>-12.959299881021799</c:v>
                </c:pt>
                <c:pt idx="7">
                  <c:v>11.9952024485635</c:v>
                </c:pt>
                <c:pt idx="8">
                  <c:v>37.2474267953218</c:v>
                </c:pt>
                <c:pt idx="9">
                  <c:v>61.472186700367899</c:v>
                </c:pt>
                <c:pt idx="10">
                  <c:v>86.684768161845497</c:v>
                </c:pt>
                <c:pt idx="11">
                  <c:v>110.264722913398</c:v>
                </c:pt>
                <c:pt idx="12">
                  <c:v>135.70648286663399</c:v>
                </c:pt>
                <c:pt idx="13">
                  <c:v>158.96245109143999</c:v>
                </c:pt>
              </c:numCache>
            </c:numRef>
          </c:xVal>
          <c:yVal>
            <c:numRef>
              <c:f>'0214 tover ramp'!$D$360:$D$373</c:f>
              <c:numCache>
                <c:formatCode>General</c:formatCode>
                <c:ptCount val="14"/>
                <c:pt idx="0">
                  <c:v>4.3657659948773597</c:v>
                </c:pt>
                <c:pt idx="1">
                  <c:v>4.3312372079371997</c:v>
                </c:pt>
                <c:pt idx="2">
                  <c:v>4.7842892394568999</c:v>
                </c:pt>
                <c:pt idx="3">
                  <c:v>5.4091271370263403</c:v>
                </c:pt>
                <c:pt idx="4">
                  <c:v>6.25586416061204</c:v>
                </c:pt>
                <c:pt idx="5">
                  <c:v>6.4699023737351897</c:v>
                </c:pt>
                <c:pt idx="6">
                  <c:v>6.5282589111398899</c:v>
                </c:pt>
                <c:pt idx="7">
                  <c:v>7.2985281371225996</c:v>
                </c:pt>
                <c:pt idx="8">
                  <c:v>8.5434642159698999</c:v>
                </c:pt>
                <c:pt idx="9">
                  <c:v>8.9703247629666407</c:v>
                </c:pt>
                <c:pt idx="10">
                  <c:v>9.1251410900215397</c:v>
                </c:pt>
                <c:pt idx="11">
                  <c:v>10.1640374374307</c:v>
                </c:pt>
                <c:pt idx="12">
                  <c:v>10.786253912576599</c:v>
                </c:pt>
                <c:pt idx="13">
                  <c:v>10.4794230398933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901632"/>
        <c:axId val="316928768"/>
      </c:scatterChart>
      <c:valAx>
        <c:axId val="316901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16928768"/>
        <c:crosses val="autoZero"/>
        <c:crossBetween val="midCat"/>
      </c:valAx>
      <c:valAx>
        <c:axId val="316928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690163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purch annHPA &lt; 3 loan age 24-42</c:v>
          </c:tx>
          <c:xVal>
            <c:numRef>
              <c:f>'0214 tover ramp'!$L$384:$L$398</c:f>
              <c:numCache>
                <c:formatCode>General</c:formatCode>
                <c:ptCount val="15"/>
                <c:pt idx="0">
                  <c:v>-160.58362174392701</c:v>
                </c:pt>
                <c:pt idx="1">
                  <c:v>-138.85865119331899</c:v>
                </c:pt>
                <c:pt idx="2">
                  <c:v>-113.05207647438699</c:v>
                </c:pt>
                <c:pt idx="3">
                  <c:v>-88.353424225251501</c:v>
                </c:pt>
                <c:pt idx="4">
                  <c:v>-62.909601133368099</c:v>
                </c:pt>
                <c:pt idx="5">
                  <c:v>-38.0637769260601</c:v>
                </c:pt>
                <c:pt idx="6">
                  <c:v>-13.063851792490199</c:v>
                </c:pt>
                <c:pt idx="7">
                  <c:v>11.5111248819123</c:v>
                </c:pt>
                <c:pt idx="8">
                  <c:v>37.253885048069598</c:v>
                </c:pt>
                <c:pt idx="9">
                  <c:v>61.527200286555797</c:v>
                </c:pt>
                <c:pt idx="10">
                  <c:v>87.105329297882093</c:v>
                </c:pt>
                <c:pt idx="11">
                  <c:v>110.343160931285</c:v>
                </c:pt>
                <c:pt idx="12">
                  <c:v>135.81097156944699</c:v>
                </c:pt>
                <c:pt idx="13">
                  <c:v>159.039027271446</c:v>
                </c:pt>
                <c:pt idx="14">
                  <c:v>184.185472475811</c:v>
                </c:pt>
              </c:numCache>
            </c:numRef>
          </c:xVal>
          <c:yVal>
            <c:numRef>
              <c:f>'0214 tover ramp'!$B$384:$B$398</c:f>
              <c:numCache>
                <c:formatCode>General</c:formatCode>
                <c:ptCount val="15"/>
                <c:pt idx="0">
                  <c:v>1.7378578831237199</c:v>
                </c:pt>
                <c:pt idx="1">
                  <c:v>5.0903853311696698</c:v>
                </c:pt>
                <c:pt idx="2">
                  <c:v>4.6913258942189699</c:v>
                </c:pt>
                <c:pt idx="3">
                  <c:v>6.60612261488816</c:v>
                </c:pt>
                <c:pt idx="4">
                  <c:v>6.8230783283978296</c:v>
                </c:pt>
                <c:pt idx="5">
                  <c:v>7.47593023217091</c:v>
                </c:pt>
                <c:pt idx="6">
                  <c:v>6.7490413073908</c:v>
                </c:pt>
                <c:pt idx="7">
                  <c:v>7.7132318525339398</c:v>
                </c:pt>
                <c:pt idx="8">
                  <c:v>9.4441965788510007</c:v>
                </c:pt>
                <c:pt idx="9">
                  <c:v>10.852775702731</c:v>
                </c:pt>
                <c:pt idx="10">
                  <c:v>12.650907912796001</c:v>
                </c:pt>
                <c:pt idx="11">
                  <c:v>13.520939523671601</c:v>
                </c:pt>
                <c:pt idx="12">
                  <c:v>16.059914281867801</c:v>
                </c:pt>
                <c:pt idx="13">
                  <c:v>16.446999112331</c:v>
                </c:pt>
                <c:pt idx="14">
                  <c:v>13.4818177664775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ramp'!$L$384:$L$398</c:f>
              <c:numCache>
                <c:formatCode>General</c:formatCode>
                <c:ptCount val="15"/>
                <c:pt idx="0">
                  <c:v>-160.58362174392701</c:v>
                </c:pt>
                <c:pt idx="1">
                  <c:v>-138.85865119331899</c:v>
                </c:pt>
                <c:pt idx="2">
                  <c:v>-113.05207647438699</c:v>
                </c:pt>
                <c:pt idx="3">
                  <c:v>-88.353424225251501</c:v>
                </c:pt>
                <c:pt idx="4">
                  <c:v>-62.909601133368099</c:v>
                </c:pt>
                <c:pt idx="5">
                  <c:v>-38.0637769260601</c:v>
                </c:pt>
                <c:pt idx="6">
                  <c:v>-13.063851792490199</c:v>
                </c:pt>
                <c:pt idx="7">
                  <c:v>11.5111248819123</c:v>
                </c:pt>
                <c:pt idx="8">
                  <c:v>37.253885048069598</c:v>
                </c:pt>
                <c:pt idx="9">
                  <c:v>61.527200286555797</c:v>
                </c:pt>
                <c:pt idx="10">
                  <c:v>87.105329297882093</c:v>
                </c:pt>
                <c:pt idx="11">
                  <c:v>110.343160931285</c:v>
                </c:pt>
                <c:pt idx="12">
                  <c:v>135.81097156944699</c:v>
                </c:pt>
                <c:pt idx="13">
                  <c:v>159.039027271446</c:v>
                </c:pt>
                <c:pt idx="14">
                  <c:v>184.185472475811</c:v>
                </c:pt>
              </c:numCache>
            </c:numRef>
          </c:xVal>
          <c:yVal>
            <c:numRef>
              <c:f>'0214 tover ramp'!$AP$384:$AP$398</c:f>
              <c:numCache>
                <c:formatCode>0.00</c:formatCode>
                <c:ptCount val="15"/>
                <c:pt idx="0">
                  <c:v>5.1653557906199516</c:v>
                </c:pt>
                <c:pt idx="1">
                  <c:v>5.2307647928025229</c:v>
                </c:pt>
                <c:pt idx="2">
                  <c:v>5.9418229700238019</c:v>
                </c:pt>
                <c:pt idx="3">
                  <c:v>6.4295767690260686</c:v>
                </c:pt>
                <c:pt idx="4">
                  <c:v>7.0897656417728943</c:v>
                </c:pt>
                <c:pt idx="5">
                  <c:v>7.1889682445020808</c:v>
                </c:pt>
                <c:pt idx="6">
                  <c:v>6.9997456667800328</c:v>
                </c:pt>
                <c:pt idx="7">
                  <c:v>6.636337235508849</c:v>
                </c:pt>
                <c:pt idx="8">
                  <c:v>6.7653443844848837</c:v>
                </c:pt>
                <c:pt idx="9">
                  <c:v>7.1284697319470514</c:v>
                </c:pt>
                <c:pt idx="10">
                  <c:v>7.2741944136150423</c:v>
                </c:pt>
                <c:pt idx="11">
                  <c:v>7.4189097390873098</c:v>
                </c:pt>
                <c:pt idx="12">
                  <c:v>7.3310292926363267</c:v>
                </c:pt>
                <c:pt idx="13">
                  <c:v>7.2303758697805804</c:v>
                </c:pt>
                <c:pt idx="14">
                  <c:v>7.2404363199707333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ramp'!$L$384:$L$398</c:f>
              <c:numCache>
                <c:formatCode>General</c:formatCode>
                <c:ptCount val="15"/>
                <c:pt idx="0">
                  <c:v>-160.58362174392701</c:v>
                </c:pt>
                <c:pt idx="1">
                  <c:v>-138.85865119331899</c:v>
                </c:pt>
                <c:pt idx="2">
                  <c:v>-113.05207647438699</c:v>
                </c:pt>
                <c:pt idx="3">
                  <c:v>-88.353424225251501</c:v>
                </c:pt>
                <c:pt idx="4">
                  <c:v>-62.909601133368099</c:v>
                </c:pt>
                <c:pt idx="5">
                  <c:v>-38.0637769260601</c:v>
                </c:pt>
                <c:pt idx="6">
                  <c:v>-13.063851792490199</c:v>
                </c:pt>
                <c:pt idx="7">
                  <c:v>11.5111248819123</c:v>
                </c:pt>
                <c:pt idx="8">
                  <c:v>37.253885048069598</c:v>
                </c:pt>
                <c:pt idx="9">
                  <c:v>61.527200286555797</c:v>
                </c:pt>
                <c:pt idx="10">
                  <c:v>87.105329297882093</c:v>
                </c:pt>
                <c:pt idx="11">
                  <c:v>110.343160931285</c:v>
                </c:pt>
                <c:pt idx="12">
                  <c:v>135.81097156944699</c:v>
                </c:pt>
                <c:pt idx="13">
                  <c:v>159.039027271446</c:v>
                </c:pt>
                <c:pt idx="14">
                  <c:v>184.185472475811</c:v>
                </c:pt>
              </c:numCache>
            </c:numRef>
          </c:xVal>
          <c:yVal>
            <c:numRef>
              <c:f>'0214 tover ramp'!$D$384:$D$398</c:f>
              <c:numCache>
                <c:formatCode>General</c:formatCode>
                <c:ptCount val="15"/>
                <c:pt idx="0">
                  <c:v>4.46952537447598</c:v>
                </c:pt>
                <c:pt idx="1">
                  <c:v>4.4170877843416498</c:v>
                </c:pt>
                <c:pt idx="2">
                  <c:v>4.9359463804844603</c:v>
                </c:pt>
                <c:pt idx="3">
                  <c:v>5.6070197980552603</c:v>
                </c:pt>
                <c:pt idx="4">
                  <c:v>6.4653282703394899</c:v>
                </c:pt>
                <c:pt idx="5">
                  <c:v>6.5957682964683597</c:v>
                </c:pt>
                <c:pt idx="6">
                  <c:v>6.5773911684625102</c:v>
                </c:pt>
                <c:pt idx="7">
                  <c:v>7.2260180103083602</c:v>
                </c:pt>
                <c:pt idx="8">
                  <c:v>8.3107909765828794</c:v>
                </c:pt>
                <c:pt idx="9">
                  <c:v>8.8646465016682203</c:v>
                </c:pt>
                <c:pt idx="10">
                  <c:v>9.4842579352414091</c:v>
                </c:pt>
                <c:pt idx="11">
                  <c:v>11.084373691560501</c:v>
                </c:pt>
                <c:pt idx="12">
                  <c:v>12.000004962501899</c:v>
                </c:pt>
                <c:pt idx="13">
                  <c:v>11.6023335473815</c:v>
                </c:pt>
                <c:pt idx="14">
                  <c:v>10.7284908214198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925440"/>
        <c:axId val="318968192"/>
      </c:scatterChart>
      <c:valAx>
        <c:axId val="318925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18968192"/>
        <c:crosses val="autoZero"/>
        <c:crossBetween val="midCat"/>
      </c:valAx>
      <c:valAx>
        <c:axId val="318968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8925440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purch annHPA 3-5loan age 24-42</c:v>
          </c:tx>
          <c:xVal>
            <c:numRef>
              <c:f>'0214 tover ramp'!$L$408:$L$424</c:f>
              <c:numCache>
                <c:formatCode>General</c:formatCode>
                <c:ptCount val="17"/>
                <c:pt idx="0">
                  <c:v>-159.874086073146</c:v>
                </c:pt>
                <c:pt idx="1">
                  <c:v>-138.05290347346701</c:v>
                </c:pt>
                <c:pt idx="2">
                  <c:v>-112.09023399119999</c:v>
                </c:pt>
                <c:pt idx="3">
                  <c:v>-87.400173775387998</c:v>
                </c:pt>
                <c:pt idx="4">
                  <c:v>-61.948116650751302</c:v>
                </c:pt>
                <c:pt idx="5">
                  <c:v>-37.793100746194597</c:v>
                </c:pt>
                <c:pt idx="6">
                  <c:v>-12.6791636210225</c:v>
                </c:pt>
                <c:pt idx="7">
                  <c:v>11.830248446492099</c:v>
                </c:pt>
                <c:pt idx="8">
                  <c:v>37.161304426043898</c:v>
                </c:pt>
                <c:pt idx="9">
                  <c:v>61.5720341843613</c:v>
                </c:pt>
                <c:pt idx="10">
                  <c:v>86.851691003707302</c:v>
                </c:pt>
                <c:pt idx="11">
                  <c:v>110.519013525771</c:v>
                </c:pt>
                <c:pt idx="12">
                  <c:v>135.76476559254201</c:v>
                </c:pt>
                <c:pt idx="13">
                  <c:v>159.51899156847</c:v>
                </c:pt>
                <c:pt idx="14">
                  <c:v>185.135035958592</c:v>
                </c:pt>
                <c:pt idx="15">
                  <c:v>209.623847347642</c:v>
                </c:pt>
                <c:pt idx="16">
                  <c:v>234.91027746240101</c:v>
                </c:pt>
              </c:numCache>
            </c:numRef>
          </c:xVal>
          <c:yVal>
            <c:numRef>
              <c:f>'0214 tover ramp'!$B$408:$B$424</c:f>
              <c:numCache>
                <c:formatCode>General</c:formatCode>
                <c:ptCount val="17"/>
                <c:pt idx="0">
                  <c:v>6.7880116130049704</c:v>
                </c:pt>
                <c:pt idx="1">
                  <c:v>4.4458958394754404</c:v>
                </c:pt>
                <c:pt idx="2">
                  <c:v>4.89872439546859</c:v>
                </c:pt>
                <c:pt idx="3">
                  <c:v>5.6395545611248803</c:v>
                </c:pt>
                <c:pt idx="4">
                  <c:v>6.5220214434314796</c:v>
                </c:pt>
                <c:pt idx="5">
                  <c:v>7.2229690476822901</c:v>
                </c:pt>
                <c:pt idx="6">
                  <c:v>7.7990075650410597</c:v>
                </c:pt>
                <c:pt idx="7">
                  <c:v>7.8196533025238697</c:v>
                </c:pt>
                <c:pt idx="8">
                  <c:v>8.8399643316297407</c:v>
                </c:pt>
                <c:pt idx="9">
                  <c:v>11.344814272496</c:v>
                </c:pt>
                <c:pt idx="10">
                  <c:v>12.7851655457003</c:v>
                </c:pt>
                <c:pt idx="11">
                  <c:v>13.642343866400401</c:v>
                </c:pt>
                <c:pt idx="12">
                  <c:v>14.747047241542999</c:v>
                </c:pt>
                <c:pt idx="13">
                  <c:v>13.732238827107899</c:v>
                </c:pt>
                <c:pt idx="14">
                  <c:v>15.4578913217427</c:v>
                </c:pt>
                <c:pt idx="15">
                  <c:v>14.694650221133401</c:v>
                </c:pt>
                <c:pt idx="16">
                  <c:v>19.235021021535399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ramp'!$L$408:$L$424</c:f>
              <c:numCache>
                <c:formatCode>General</c:formatCode>
                <c:ptCount val="17"/>
                <c:pt idx="0">
                  <c:v>-159.874086073146</c:v>
                </c:pt>
                <c:pt idx="1">
                  <c:v>-138.05290347346701</c:v>
                </c:pt>
                <c:pt idx="2">
                  <c:v>-112.09023399119999</c:v>
                </c:pt>
                <c:pt idx="3">
                  <c:v>-87.400173775387998</c:v>
                </c:pt>
                <c:pt idx="4">
                  <c:v>-61.948116650751302</c:v>
                </c:pt>
                <c:pt idx="5">
                  <c:v>-37.793100746194597</c:v>
                </c:pt>
                <c:pt idx="6">
                  <c:v>-12.6791636210225</c:v>
                </c:pt>
                <c:pt idx="7">
                  <c:v>11.830248446492099</c:v>
                </c:pt>
                <c:pt idx="8">
                  <c:v>37.161304426043898</c:v>
                </c:pt>
                <c:pt idx="9">
                  <c:v>61.5720341843613</c:v>
                </c:pt>
                <c:pt idx="10">
                  <c:v>86.851691003707302</c:v>
                </c:pt>
                <c:pt idx="11">
                  <c:v>110.519013525771</c:v>
                </c:pt>
                <c:pt idx="12">
                  <c:v>135.76476559254201</c:v>
                </c:pt>
                <c:pt idx="13">
                  <c:v>159.51899156847</c:v>
                </c:pt>
                <c:pt idx="14">
                  <c:v>185.135035958592</c:v>
                </c:pt>
                <c:pt idx="15">
                  <c:v>209.623847347642</c:v>
                </c:pt>
                <c:pt idx="16">
                  <c:v>234.91027746240101</c:v>
                </c:pt>
              </c:numCache>
            </c:numRef>
          </c:xVal>
          <c:yVal>
            <c:numRef>
              <c:f>'0214 tover ramp'!$AP$408:$AP$424</c:f>
              <c:numCache>
                <c:formatCode>0.00</c:formatCode>
                <c:ptCount val="17"/>
                <c:pt idx="0">
                  <c:v>4.2878873366861132</c:v>
                </c:pt>
                <c:pt idx="1">
                  <c:v>4.5420442161256176</c:v>
                </c:pt>
                <c:pt idx="2">
                  <c:v>5.2921182009944001</c:v>
                </c:pt>
                <c:pt idx="3">
                  <c:v>5.8573768548090595</c:v>
                </c:pt>
                <c:pt idx="4">
                  <c:v>6.5033310113698395</c:v>
                </c:pt>
                <c:pt idx="5">
                  <c:v>6.7781811922651762</c:v>
                </c:pt>
                <c:pt idx="6">
                  <c:v>6.7608195873753996</c:v>
                </c:pt>
                <c:pt idx="7">
                  <c:v>6.2918195848255092</c:v>
                </c:pt>
                <c:pt idx="8">
                  <c:v>6.160952707425194</c:v>
                </c:pt>
                <c:pt idx="9">
                  <c:v>6.3777549781564247</c:v>
                </c:pt>
                <c:pt idx="10">
                  <c:v>6.5829017003814716</c:v>
                </c:pt>
                <c:pt idx="11">
                  <c:v>6.8558659375987041</c:v>
                </c:pt>
                <c:pt idx="12">
                  <c:v>6.8653082687762375</c:v>
                </c:pt>
                <c:pt idx="13">
                  <c:v>7.0112592516823895</c:v>
                </c:pt>
                <c:pt idx="14">
                  <c:v>7.0332931721354797</c:v>
                </c:pt>
                <c:pt idx="15">
                  <c:v>7.0787257678924238</c:v>
                </c:pt>
                <c:pt idx="16">
                  <c:v>7.0680973682379689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ramp'!$L$408:$L$424</c:f>
              <c:numCache>
                <c:formatCode>General</c:formatCode>
                <c:ptCount val="17"/>
                <c:pt idx="0">
                  <c:v>-159.874086073146</c:v>
                </c:pt>
                <c:pt idx="1">
                  <c:v>-138.05290347346701</c:v>
                </c:pt>
                <c:pt idx="2">
                  <c:v>-112.09023399119999</c:v>
                </c:pt>
                <c:pt idx="3">
                  <c:v>-87.400173775387998</c:v>
                </c:pt>
                <c:pt idx="4">
                  <c:v>-61.948116650751302</c:v>
                </c:pt>
                <c:pt idx="5">
                  <c:v>-37.793100746194597</c:v>
                </c:pt>
                <c:pt idx="6">
                  <c:v>-12.6791636210225</c:v>
                </c:pt>
                <c:pt idx="7">
                  <c:v>11.830248446492099</c:v>
                </c:pt>
                <c:pt idx="8">
                  <c:v>37.161304426043898</c:v>
                </c:pt>
                <c:pt idx="9">
                  <c:v>61.5720341843613</c:v>
                </c:pt>
                <c:pt idx="10">
                  <c:v>86.851691003707302</c:v>
                </c:pt>
                <c:pt idx="11">
                  <c:v>110.519013525771</c:v>
                </c:pt>
                <c:pt idx="12">
                  <c:v>135.76476559254201</c:v>
                </c:pt>
                <c:pt idx="13">
                  <c:v>159.51899156847</c:v>
                </c:pt>
                <c:pt idx="14">
                  <c:v>185.135035958592</c:v>
                </c:pt>
                <c:pt idx="15">
                  <c:v>209.623847347642</c:v>
                </c:pt>
                <c:pt idx="16">
                  <c:v>234.91027746240101</c:v>
                </c:pt>
              </c:numCache>
            </c:numRef>
          </c:xVal>
          <c:yVal>
            <c:numRef>
              <c:f>'0214 tover ramp'!$D$408:$D$424</c:f>
              <c:numCache>
                <c:formatCode>General</c:formatCode>
                <c:ptCount val="17"/>
                <c:pt idx="0">
                  <c:v>4.2399224637213102</c:v>
                </c:pt>
                <c:pt idx="1">
                  <c:v>4.3837482797695602</c:v>
                </c:pt>
                <c:pt idx="2">
                  <c:v>5.1251188631180504</c:v>
                </c:pt>
                <c:pt idx="3">
                  <c:v>6.1244424752487596</c:v>
                </c:pt>
                <c:pt idx="4">
                  <c:v>7.1524833361348703</c:v>
                </c:pt>
                <c:pt idx="5">
                  <c:v>7.5256072439748003</c:v>
                </c:pt>
                <c:pt idx="6">
                  <c:v>7.8332292132885204</c:v>
                </c:pt>
                <c:pt idx="7">
                  <c:v>8.7024466656231798</c:v>
                </c:pt>
                <c:pt idx="8">
                  <c:v>10.092152573637501</c:v>
                </c:pt>
                <c:pt idx="9">
                  <c:v>10.88668127507</c:v>
                </c:pt>
                <c:pt idx="10">
                  <c:v>11.1122389889623</c:v>
                </c:pt>
                <c:pt idx="11">
                  <c:v>12.0510133884772</c:v>
                </c:pt>
                <c:pt idx="12">
                  <c:v>12.518698767823199</c:v>
                </c:pt>
                <c:pt idx="13">
                  <c:v>11.9158027533765</c:v>
                </c:pt>
                <c:pt idx="14">
                  <c:v>10.909330733314301</c:v>
                </c:pt>
                <c:pt idx="15">
                  <c:v>10.5325400871995</c:v>
                </c:pt>
                <c:pt idx="16">
                  <c:v>10.705208771740001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657088"/>
        <c:axId val="318182144"/>
      </c:scatterChart>
      <c:valAx>
        <c:axId val="301657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18182144"/>
        <c:crosses val="autoZero"/>
        <c:crossBetween val="midCat"/>
      </c:valAx>
      <c:valAx>
        <c:axId val="318182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165708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purch annHPA 5-7 loan age 24-42</c:v>
          </c:tx>
          <c:xVal>
            <c:numRef>
              <c:f>'0214 tover ramp'!$L$430:$L$446</c:f>
              <c:numCache>
                <c:formatCode>General</c:formatCode>
                <c:ptCount val="17"/>
                <c:pt idx="0">
                  <c:v>-160.41693416207599</c:v>
                </c:pt>
                <c:pt idx="1">
                  <c:v>-138.17877645180599</c:v>
                </c:pt>
                <c:pt idx="2">
                  <c:v>-112.112991033719</c:v>
                </c:pt>
                <c:pt idx="3">
                  <c:v>-86.8940695124938</c:v>
                </c:pt>
                <c:pt idx="4">
                  <c:v>-61.894681698766497</c:v>
                </c:pt>
                <c:pt idx="5">
                  <c:v>-37.574989192748099</c:v>
                </c:pt>
                <c:pt idx="6">
                  <c:v>-12.712144968702299</c:v>
                </c:pt>
                <c:pt idx="7">
                  <c:v>11.7257975899748</c:v>
                </c:pt>
                <c:pt idx="8">
                  <c:v>36.902831068865098</c:v>
                </c:pt>
                <c:pt idx="9">
                  <c:v>61.640140091220502</c:v>
                </c:pt>
                <c:pt idx="10">
                  <c:v>86.691624511738297</c:v>
                </c:pt>
                <c:pt idx="11">
                  <c:v>111.130477479745</c:v>
                </c:pt>
                <c:pt idx="12">
                  <c:v>136.089288107356</c:v>
                </c:pt>
                <c:pt idx="13">
                  <c:v>160.373832954477</c:v>
                </c:pt>
                <c:pt idx="14">
                  <c:v>185.045061257665</c:v>
                </c:pt>
                <c:pt idx="15">
                  <c:v>209.884465283456</c:v>
                </c:pt>
                <c:pt idx="16">
                  <c:v>234.01311779352301</c:v>
                </c:pt>
              </c:numCache>
            </c:numRef>
          </c:xVal>
          <c:yVal>
            <c:numRef>
              <c:f>'0214 tover ramp'!$B$430:$B$446</c:f>
              <c:numCache>
                <c:formatCode>General</c:formatCode>
                <c:ptCount val="17"/>
                <c:pt idx="0">
                  <c:v>1.25542835624764</c:v>
                </c:pt>
                <c:pt idx="1">
                  <c:v>6.3748917550433797</c:v>
                </c:pt>
                <c:pt idx="2">
                  <c:v>7.4558758678627104</c:v>
                </c:pt>
                <c:pt idx="3">
                  <c:v>7.9978230980251297</c:v>
                </c:pt>
                <c:pt idx="4">
                  <c:v>9.4619005924389192</c:v>
                </c:pt>
                <c:pt idx="5">
                  <c:v>10.106186523596699</c:v>
                </c:pt>
                <c:pt idx="6">
                  <c:v>10.3555029492404</c:v>
                </c:pt>
                <c:pt idx="7">
                  <c:v>10.871431755496801</c:v>
                </c:pt>
                <c:pt idx="8">
                  <c:v>11.772544488325</c:v>
                </c:pt>
                <c:pt idx="9">
                  <c:v>13.3496475147489</c:v>
                </c:pt>
                <c:pt idx="10">
                  <c:v>14.968217001111199</c:v>
                </c:pt>
                <c:pt idx="11">
                  <c:v>16.637339963709799</c:v>
                </c:pt>
                <c:pt idx="12">
                  <c:v>18.369992506446899</c:v>
                </c:pt>
                <c:pt idx="13">
                  <c:v>17.3765016793615</c:v>
                </c:pt>
                <c:pt idx="14">
                  <c:v>18.2316349109506</c:v>
                </c:pt>
                <c:pt idx="15">
                  <c:v>16.076033683855201</c:v>
                </c:pt>
                <c:pt idx="16">
                  <c:v>24.020649619480999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ramp'!$L$430:$L$446</c:f>
              <c:numCache>
                <c:formatCode>General</c:formatCode>
                <c:ptCount val="17"/>
                <c:pt idx="0">
                  <c:v>-160.41693416207599</c:v>
                </c:pt>
                <c:pt idx="1">
                  <c:v>-138.17877645180599</c:v>
                </c:pt>
                <c:pt idx="2">
                  <c:v>-112.112991033719</c:v>
                </c:pt>
                <c:pt idx="3">
                  <c:v>-86.8940695124938</c:v>
                </c:pt>
                <c:pt idx="4">
                  <c:v>-61.894681698766497</c:v>
                </c:pt>
                <c:pt idx="5">
                  <c:v>-37.574989192748099</c:v>
                </c:pt>
                <c:pt idx="6">
                  <c:v>-12.712144968702299</c:v>
                </c:pt>
                <c:pt idx="7">
                  <c:v>11.7257975899748</c:v>
                </c:pt>
                <c:pt idx="8">
                  <c:v>36.902831068865098</c:v>
                </c:pt>
                <c:pt idx="9">
                  <c:v>61.640140091220502</c:v>
                </c:pt>
                <c:pt idx="10">
                  <c:v>86.691624511738297</c:v>
                </c:pt>
                <c:pt idx="11">
                  <c:v>111.130477479745</c:v>
                </c:pt>
                <c:pt idx="12">
                  <c:v>136.089288107356</c:v>
                </c:pt>
                <c:pt idx="13">
                  <c:v>160.373832954477</c:v>
                </c:pt>
                <c:pt idx="14">
                  <c:v>185.045061257665</c:v>
                </c:pt>
                <c:pt idx="15">
                  <c:v>209.884465283456</c:v>
                </c:pt>
                <c:pt idx="16">
                  <c:v>234.01311779352301</c:v>
                </c:pt>
              </c:numCache>
            </c:numRef>
          </c:xVal>
          <c:yVal>
            <c:numRef>
              <c:f>'0214 tover ramp'!$AP$430:$AP$446</c:f>
              <c:numCache>
                <c:formatCode>0.00</c:formatCode>
                <c:ptCount val="17"/>
                <c:pt idx="0">
                  <c:v>6.1464737421996762</c:v>
                </c:pt>
                <c:pt idx="1">
                  <c:v>6.6791493160726301</c:v>
                </c:pt>
                <c:pt idx="2">
                  <c:v>7.5490920165151572</c:v>
                </c:pt>
                <c:pt idx="3">
                  <c:v>8.2556004118325639</c:v>
                </c:pt>
                <c:pt idx="4">
                  <c:v>8.9737070586118239</c:v>
                </c:pt>
                <c:pt idx="5">
                  <c:v>9.6472283799877374</c:v>
                </c:pt>
                <c:pt idx="6">
                  <c:v>9.9072383987574781</c:v>
                </c:pt>
                <c:pt idx="7">
                  <c:v>9.2994580016823924</c:v>
                </c:pt>
                <c:pt idx="8">
                  <c:v>8.9237190533470123</c:v>
                </c:pt>
                <c:pt idx="9">
                  <c:v>9.2348137046106888</c:v>
                </c:pt>
                <c:pt idx="10">
                  <c:v>10.023427358052729</c:v>
                </c:pt>
                <c:pt idx="11">
                  <c:v>11.0472124442064</c:v>
                </c:pt>
                <c:pt idx="12">
                  <c:v>11.559960581813101</c:v>
                </c:pt>
                <c:pt idx="13">
                  <c:v>12.594556674586521</c:v>
                </c:pt>
                <c:pt idx="14">
                  <c:v>13.193572392023656</c:v>
                </c:pt>
                <c:pt idx="15">
                  <c:v>13.173806218131901</c:v>
                </c:pt>
                <c:pt idx="16">
                  <c:v>12.972348911030307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ramp'!$L$430:$L$446</c:f>
              <c:numCache>
                <c:formatCode>General</c:formatCode>
                <c:ptCount val="17"/>
                <c:pt idx="0">
                  <c:v>-160.41693416207599</c:v>
                </c:pt>
                <c:pt idx="1">
                  <c:v>-138.17877645180599</c:v>
                </c:pt>
                <c:pt idx="2">
                  <c:v>-112.112991033719</c:v>
                </c:pt>
                <c:pt idx="3">
                  <c:v>-86.8940695124938</c:v>
                </c:pt>
                <c:pt idx="4">
                  <c:v>-61.894681698766497</c:v>
                </c:pt>
                <c:pt idx="5">
                  <c:v>-37.574989192748099</c:v>
                </c:pt>
                <c:pt idx="6">
                  <c:v>-12.712144968702299</c:v>
                </c:pt>
                <c:pt idx="7">
                  <c:v>11.7257975899748</c:v>
                </c:pt>
                <c:pt idx="8">
                  <c:v>36.902831068865098</c:v>
                </c:pt>
                <c:pt idx="9">
                  <c:v>61.640140091220502</c:v>
                </c:pt>
                <c:pt idx="10">
                  <c:v>86.691624511738297</c:v>
                </c:pt>
                <c:pt idx="11">
                  <c:v>111.130477479745</c:v>
                </c:pt>
                <c:pt idx="12">
                  <c:v>136.089288107356</c:v>
                </c:pt>
                <c:pt idx="13">
                  <c:v>160.373832954477</c:v>
                </c:pt>
                <c:pt idx="14">
                  <c:v>185.045061257665</c:v>
                </c:pt>
                <c:pt idx="15">
                  <c:v>209.884465283456</c:v>
                </c:pt>
                <c:pt idx="16">
                  <c:v>234.01311779352301</c:v>
                </c:pt>
              </c:numCache>
            </c:numRef>
          </c:xVal>
          <c:yVal>
            <c:numRef>
              <c:f>'0214 tover ramp'!$D$430:$D$446</c:f>
              <c:numCache>
                <c:formatCode>General</c:formatCode>
                <c:ptCount val="17"/>
                <c:pt idx="0">
                  <c:v>5.3607555887152696</c:v>
                </c:pt>
                <c:pt idx="1">
                  <c:v>5.6829888450555703</c:v>
                </c:pt>
                <c:pt idx="2">
                  <c:v>6.5352184405731597</c:v>
                </c:pt>
                <c:pt idx="3">
                  <c:v>7.7565387127751704</c:v>
                </c:pt>
                <c:pt idx="4">
                  <c:v>8.8185446761483508</c:v>
                </c:pt>
                <c:pt idx="5">
                  <c:v>9.5758795439065807</c:v>
                </c:pt>
                <c:pt idx="6">
                  <c:v>10.136420222825199</c:v>
                </c:pt>
                <c:pt idx="7">
                  <c:v>10.580832634601199</c:v>
                </c:pt>
                <c:pt idx="8">
                  <c:v>11.5774158269843</c:v>
                </c:pt>
                <c:pt idx="9">
                  <c:v>12.805648273627201</c:v>
                </c:pt>
                <c:pt idx="10">
                  <c:v>13.757856096320999</c:v>
                </c:pt>
                <c:pt idx="11">
                  <c:v>15.1969334363099</c:v>
                </c:pt>
                <c:pt idx="12">
                  <c:v>16.3616778857882</c:v>
                </c:pt>
                <c:pt idx="13">
                  <c:v>16.813706871112299</c:v>
                </c:pt>
                <c:pt idx="14">
                  <c:v>16.356296880685601</c:v>
                </c:pt>
                <c:pt idx="15">
                  <c:v>15.602122771307</c:v>
                </c:pt>
                <c:pt idx="16">
                  <c:v>15.1999554059516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930176"/>
        <c:axId val="322931712"/>
      </c:scatterChart>
      <c:valAx>
        <c:axId val="322930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2931712"/>
        <c:crosses val="autoZero"/>
        <c:crossBetween val="midCat"/>
      </c:valAx>
      <c:valAx>
        <c:axId val="3229317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293017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purch annHPA 7-9 loan age 24-42</c:v>
          </c:tx>
          <c:xVal>
            <c:numRef>
              <c:f>'0214 tover ramp'!$L$458:$L$474</c:f>
              <c:numCache>
                <c:formatCode>General</c:formatCode>
                <c:ptCount val="17"/>
                <c:pt idx="0">
                  <c:v>-160.671745210685</c:v>
                </c:pt>
                <c:pt idx="1">
                  <c:v>-136.883414096499</c:v>
                </c:pt>
                <c:pt idx="2">
                  <c:v>-111.051751713247</c:v>
                </c:pt>
                <c:pt idx="3">
                  <c:v>-86.058802048056293</c:v>
                </c:pt>
                <c:pt idx="4">
                  <c:v>-60.966452322216597</c:v>
                </c:pt>
                <c:pt idx="5">
                  <c:v>-37.066612511838002</c:v>
                </c:pt>
                <c:pt idx="6">
                  <c:v>-12.313010152824599</c:v>
                </c:pt>
                <c:pt idx="7">
                  <c:v>12.057446570703499</c:v>
                </c:pt>
                <c:pt idx="8">
                  <c:v>36.791475686528202</c:v>
                </c:pt>
                <c:pt idx="9">
                  <c:v>61.739642096537402</c:v>
                </c:pt>
                <c:pt idx="10">
                  <c:v>86.529606039214897</c:v>
                </c:pt>
                <c:pt idx="11">
                  <c:v>111.90959284463101</c:v>
                </c:pt>
                <c:pt idx="12">
                  <c:v>136.43659502292499</c:v>
                </c:pt>
                <c:pt idx="13">
                  <c:v>160.87119726231199</c:v>
                </c:pt>
                <c:pt idx="14">
                  <c:v>184.99763973036201</c:v>
                </c:pt>
                <c:pt idx="15">
                  <c:v>210.325748030227</c:v>
                </c:pt>
                <c:pt idx="16">
                  <c:v>233.49006731480901</c:v>
                </c:pt>
              </c:numCache>
            </c:numRef>
          </c:xVal>
          <c:yVal>
            <c:numRef>
              <c:f>'0214 tover ramp'!$B$458:$B$474</c:f>
              <c:numCache>
                <c:formatCode>General</c:formatCode>
                <c:ptCount val="17"/>
                <c:pt idx="0">
                  <c:v>9.9186331189298205</c:v>
                </c:pt>
                <c:pt idx="1">
                  <c:v>9.6547888295221291</c:v>
                </c:pt>
                <c:pt idx="2">
                  <c:v>8.2451410773521197</c:v>
                </c:pt>
                <c:pt idx="3">
                  <c:v>9.0676505416117195</c:v>
                </c:pt>
                <c:pt idx="4">
                  <c:v>10.948316619037399</c:v>
                </c:pt>
                <c:pt idx="5">
                  <c:v>12.831120822797899</c:v>
                </c:pt>
                <c:pt idx="6">
                  <c:v>14.5149274847632</c:v>
                </c:pt>
                <c:pt idx="7">
                  <c:v>16.6699548782086</c:v>
                </c:pt>
                <c:pt idx="8">
                  <c:v>19.365334517723401</c:v>
                </c:pt>
                <c:pt idx="9">
                  <c:v>20.784807663220398</c:v>
                </c:pt>
                <c:pt idx="10">
                  <c:v>22.3343728307856</c:v>
                </c:pt>
                <c:pt idx="11">
                  <c:v>23.376623716823001</c:v>
                </c:pt>
                <c:pt idx="12">
                  <c:v>25.402472384335301</c:v>
                </c:pt>
                <c:pt idx="13">
                  <c:v>25.161077224702399</c:v>
                </c:pt>
                <c:pt idx="14">
                  <c:v>24.3936045827359</c:v>
                </c:pt>
                <c:pt idx="15">
                  <c:v>21.963398883461</c:v>
                </c:pt>
                <c:pt idx="16">
                  <c:v>20.055258323386699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ramp'!$L$458:$L$474</c:f>
              <c:numCache>
                <c:formatCode>General</c:formatCode>
                <c:ptCount val="17"/>
                <c:pt idx="0">
                  <c:v>-160.671745210685</c:v>
                </c:pt>
                <c:pt idx="1">
                  <c:v>-136.883414096499</c:v>
                </c:pt>
                <c:pt idx="2">
                  <c:v>-111.051751713247</c:v>
                </c:pt>
                <c:pt idx="3">
                  <c:v>-86.058802048056293</c:v>
                </c:pt>
                <c:pt idx="4">
                  <c:v>-60.966452322216597</c:v>
                </c:pt>
                <c:pt idx="5">
                  <c:v>-37.066612511838002</c:v>
                </c:pt>
                <c:pt idx="6">
                  <c:v>-12.313010152824599</c:v>
                </c:pt>
                <c:pt idx="7">
                  <c:v>12.057446570703499</c:v>
                </c:pt>
                <c:pt idx="8">
                  <c:v>36.791475686528202</c:v>
                </c:pt>
                <c:pt idx="9">
                  <c:v>61.739642096537402</c:v>
                </c:pt>
                <c:pt idx="10">
                  <c:v>86.529606039214897</c:v>
                </c:pt>
                <c:pt idx="11">
                  <c:v>111.90959284463101</c:v>
                </c:pt>
                <c:pt idx="12">
                  <c:v>136.43659502292499</c:v>
                </c:pt>
                <c:pt idx="13">
                  <c:v>160.87119726231199</c:v>
                </c:pt>
                <c:pt idx="14">
                  <c:v>184.99763973036201</c:v>
                </c:pt>
                <c:pt idx="15">
                  <c:v>210.325748030227</c:v>
                </c:pt>
                <c:pt idx="16">
                  <c:v>233.49006731480901</c:v>
                </c:pt>
              </c:numCache>
            </c:numRef>
          </c:xVal>
          <c:yVal>
            <c:numRef>
              <c:f>'0214 tover ramp'!$AP$458:$AP$474</c:f>
              <c:numCache>
                <c:formatCode>0.00</c:formatCode>
                <c:ptCount val="17"/>
                <c:pt idx="0">
                  <c:v>7.3581073751497472</c:v>
                </c:pt>
                <c:pt idx="1">
                  <c:v>7.6985076254512563</c:v>
                </c:pt>
                <c:pt idx="2">
                  <c:v>8.8678711748536578</c:v>
                </c:pt>
                <c:pt idx="3">
                  <c:v>9.8250640945775061</c:v>
                </c:pt>
                <c:pt idx="4">
                  <c:v>10.704357090233263</c:v>
                </c:pt>
                <c:pt idx="5">
                  <c:v>11.948340849568694</c:v>
                </c:pt>
                <c:pt idx="6">
                  <c:v>12.806668882793726</c:v>
                </c:pt>
                <c:pt idx="7">
                  <c:v>12.537418831220426</c:v>
                </c:pt>
                <c:pt idx="8">
                  <c:v>12.234629817017906</c:v>
                </c:pt>
                <c:pt idx="9">
                  <c:v>12.815823919301883</c:v>
                </c:pt>
                <c:pt idx="10">
                  <c:v>14.219909233653883</c:v>
                </c:pt>
                <c:pt idx="11">
                  <c:v>15.028574657266114</c:v>
                </c:pt>
                <c:pt idx="12">
                  <c:v>15.387408837415551</c:v>
                </c:pt>
                <c:pt idx="13">
                  <c:v>16.504077002587568</c:v>
                </c:pt>
                <c:pt idx="14">
                  <c:v>17.146510499621225</c:v>
                </c:pt>
                <c:pt idx="15">
                  <c:v>17.060600240364931</c:v>
                </c:pt>
                <c:pt idx="16">
                  <c:v>16.75312699740822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ramp'!$L$458:$L$474</c:f>
              <c:numCache>
                <c:formatCode>General</c:formatCode>
                <c:ptCount val="17"/>
                <c:pt idx="0">
                  <c:v>-160.671745210685</c:v>
                </c:pt>
                <c:pt idx="1">
                  <c:v>-136.883414096499</c:v>
                </c:pt>
                <c:pt idx="2">
                  <c:v>-111.051751713247</c:v>
                </c:pt>
                <c:pt idx="3">
                  <c:v>-86.058802048056293</c:v>
                </c:pt>
                <c:pt idx="4">
                  <c:v>-60.966452322216597</c:v>
                </c:pt>
                <c:pt idx="5">
                  <c:v>-37.066612511838002</c:v>
                </c:pt>
                <c:pt idx="6">
                  <c:v>-12.313010152824599</c:v>
                </c:pt>
                <c:pt idx="7">
                  <c:v>12.057446570703499</c:v>
                </c:pt>
                <c:pt idx="8">
                  <c:v>36.791475686528202</c:v>
                </c:pt>
                <c:pt idx="9">
                  <c:v>61.739642096537402</c:v>
                </c:pt>
                <c:pt idx="10">
                  <c:v>86.529606039214897</c:v>
                </c:pt>
                <c:pt idx="11">
                  <c:v>111.90959284463101</c:v>
                </c:pt>
                <c:pt idx="12">
                  <c:v>136.43659502292499</c:v>
                </c:pt>
                <c:pt idx="13">
                  <c:v>160.87119726231199</c:v>
                </c:pt>
                <c:pt idx="14">
                  <c:v>184.99763973036201</c:v>
                </c:pt>
                <c:pt idx="15">
                  <c:v>210.325748030227</c:v>
                </c:pt>
                <c:pt idx="16">
                  <c:v>233.49006731480901</c:v>
                </c:pt>
              </c:numCache>
            </c:numRef>
          </c:xVal>
          <c:yVal>
            <c:numRef>
              <c:f>'0214 tover ramp'!$D$458:$D$474</c:f>
              <c:numCache>
                <c:formatCode>General</c:formatCode>
                <c:ptCount val="17"/>
                <c:pt idx="0">
                  <c:v>6.6395250786272397</c:v>
                </c:pt>
                <c:pt idx="1">
                  <c:v>6.7747958445323198</c:v>
                </c:pt>
                <c:pt idx="2">
                  <c:v>7.9397049238564001</c:v>
                </c:pt>
                <c:pt idx="3">
                  <c:v>9.5937941563767204</c:v>
                </c:pt>
                <c:pt idx="4">
                  <c:v>11.002111503866301</c:v>
                </c:pt>
                <c:pt idx="5">
                  <c:v>12.5485420161679</c:v>
                </c:pt>
                <c:pt idx="6">
                  <c:v>14.3039276352558</c:v>
                </c:pt>
                <c:pt idx="7">
                  <c:v>15.927072556803401</c:v>
                </c:pt>
                <c:pt idx="8">
                  <c:v>18.503974472854299</c:v>
                </c:pt>
                <c:pt idx="9">
                  <c:v>20.366738859516701</c:v>
                </c:pt>
                <c:pt idx="10">
                  <c:v>21.776135966035699</c:v>
                </c:pt>
                <c:pt idx="11">
                  <c:v>23.6841353786516</c:v>
                </c:pt>
                <c:pt idx="12">
                  <c:v>24.400603318458302</c:v>
                </c:pt>
                <c:pt idx="13">
                  <c:v>24.2243572439546</c:v>
                </c:pt>
                <c:pt idx="14">
                  <c:v>22.952461597663198</c:v>
                </c:pt>
                <c:pt idx="15">
                  <c:v>21.607395193439199</c:v>
                </c:pt>
                <c:pt idx="16">
                  <c:v>20.9202632505948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557440"/>
        <c:axId val="322558976"/>
      </c:scatterChart>
      <c:valAx>
        <c:axId val="322557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2558976"/>
        <c:crosses val="autoZero"/>
        <c:crossBetween val="midCat"/>
      </c:valAx>
      <c:valAx>
        <c:axId val="3225589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2557440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purch annHPA &gt; 9 loan age 24-42</c:v>
          </c:tx>
          <c:xVal>
            <c:numRef>
              <c:f>'0214 tover ramp'!$L$480:$L$495</c:f>
              <c:numCache>
                <c:formatCode>General</c:formatCode>
                <c:ptCount val="16"/>
                <c:pt idx="0">
                  <c:v>-133.16865759548301</c:v>
                </c:pt>
                <c:pt idx="1">
                  <c:v>-109.736901608983</c:v>
                </c:pt>
                <c:pt idx="2">
                  <c:v>-85.532588526081199</c:v>
                </c:pt>
                <c:pt idx="3">
                  <c:v>-60.682648895131301</c:v>
                </c:pt>
                <c:pt idx="4">
                  <c:v>-36.442445944401001</c:v>
                </c:pt>
                <c:pt idx="5">
                  <c:v>-11.794320459793999</c:v>
                </c:pt>
                <c:pt idx="6">
                  <c:v>12.7154875699251</c:v>
                </c:pt>
                <c:pt idx="7">
                  <c:v>37.229418520887698</c:v>
                </c:pt>
                <c:pt idx="8">
                  <c:v>62.187142003558897</c:v>
                </c:pt>
                <c:pt idx="9">
                  <c:v>86.763738038602099</c:v>
                </c:pt>
                <c:pt idx="10">
                  <c:v>112.25987650994399</c:v>
                </c:pt>
                <c:pt idx="11">
                  <c:v>137.00396616261801</c:v>
                </c:pt>
                <c:pt idx="12">
                  <c:v>161.474840874595</c:v>
                </c:pt>
                <c:pt idx="13">
                  <c:v>185.52762183742499</c:v>
                </c:pt>
                <c:pt idx="14">
                  <c:v>210.22491044731001</c:v>
                </c:pt>
                <c:pt idx="15">
                  <c:v>233.56592896555</c:v>
                </c:pt>
              </c:numCache>
            </c:numRef>
          </c:xVal>
          <c:yVal>
            <c:numRef>
              <c:f>'0214 tover ramp'!$B$480:$B$495</c:f>
              <c:numCache>
                <c:formatCode>General</c:formatCode>
                <c:ptCount val="16"/>
                <c:pt idx="0">
                  <c:v>12.763059519043299</c:v>
                </c:pt>
                <c:pt idx="1">
                  <c:v>9.1019958694956902</c:v>
                </c:pt>
                <c:pt idx="2">
                  <c:v>11.464817368011101</c:v>
                </c:pt>
                <c:pt idx="3">
                  <c:v>12.8415400431825</c:v>
                </c:pt>
                <c:pt idx="4">
                  <c:v>15.3950955619336</c:v>
                </c:pt>
                <c:pt idx="5">
                  <c:v>16.376857536955399</c:v>
                </c:pt>
                <c:pt idx="6">
                  <c:v>18.261468159297198</c:v>
                </c:pt>
                <c:pt idx="7">
                  <c:v>18.998010425471101</c:v>
                </c:pt>
                <c:pt idx="8">
                  <c:v>20.057533029619702</c:v>
                </c:pt>
                <c:pt idx="9">
                  <c:v>21.782510522509899</c:v>
                </c:pt>
                <c:pt idx="10">
                  <c:v>23.3050451058348</c:v>
                </c:pt>
                <c:pt idx="11">
                  <c:v>24.301517796108701</c:v>
                </c:pt>
                <c:pt idx="12">
                  <c:v>23.758087446836502</c:v>
                </c:pt>
                <c:pt idx="13">
                  <c:v>26.391162983699701</c:v>
                </c:pt>
                <c:pt idx="14">
                  <c:v>25.632178915401401</c:v>
                </c:pt>
                <c:pt idx="15">
                  <c:v>19.623148599174499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ramp'!$L$480:$L$495</c:f>
              <c:numCache>
                <c:formatCode>General</c:formatCode>
                <c:ptCount val="16"/>
                <c:pt idx="0">
                  <c:v>-133.16865759548301</c:v>
                </c:pt>
                <c:pt idx="1">
                  <c:v>-109.736901608983</c:v>
                </c:pt>
                <c:pt idx="2">
                  <c:v>-85.532588526081199</c:v>
                </c:pt>
                <c:pt idx="3">
                  <c:v>-60.682648895131301</c:v>
                </c:pt>
                <c:pt idx="4">
                  <c:v>-36.442445944401001</c:v>
                </c:pt>
                <c:pt idx="5">
                  <c:v>-11.794320459793999</c:v>
                </c:pt>
                <c:pt idx="6">
                  <c:v>12.7154875699251</c:v>
                </c:pt>
                <c:pt idx="7">
                  <c:v>37.229418520887698</c:v>
                </c:pt>
                <c:pt idx="8">
                  <c:v>62.187142003558897</c:v>
                </c:pt>
                <c:pt idx="9">
                  <c:v>86.763738038602099</c:v>
                </c:pt>
                <c:pt idx="10">
                  <c:v>112.25987650994399</c:v>
                </c:pt>
                <c:pt idx="11">
                  <c:v>137.00396616261801</c:v>
                </c:pt>
                <c:pt idx="12">
                  <c:v>161.474840874595</c:v>
                </c:pt>
                <c:pt idx="13">
                  <c:v>185.52762183742499</c:v>
                </c:pt>
                <c:pt idx="14">
                  <c:v>210.22491044731001</c:v>
                </c:pt>
                <c:pt idx="15">
                  <c:v>233.56592896555</c:v>
                </c:pt>
              </c:numCache>
            </c:numRef>
          </c:xVal>
          <c:yVal>
            <c:numRef>
              <c:f>'0214 tover ramp'!$AP$480:$AP$495</c:f>
              <c:numCache>
                <c:formatCode>0.00</c:formatCode>
                <c:ptCount val="16"/>
                <c:pt idx="0">
                  <c:v>9.2260185294119719</c:v>
                </c:pt>
                <c:pt idx="1">
                  <c:v>10.563440135388436</c:v>
                </c:pt>
                <c:pt idx="2">
                  <c:v>11.792152249636201</c:v>
                </c:pt>
                <c:pt idx="3">
                  <c:v>12.772460478606506</c:v>
                </c:pt>
                <c:pt idx="4">
                  <c:v>14.39525962124616</c:v>
                </c:pt>
                <c:pt idx="5">
                  <c:v>15.253916392479949</c:v>
                </c:pt>
                <c:pt idx="6">
                  <c:v>14.91696913234496</c:v>
                </c:pt>
                <c:pt idx="7">
                  <c:v>14.554195540251424</c:v>
                </c:pt>
                <c:pt idx="8">
                  <c:v>15.466253441787137</c:v>
                </c:pt>
                <c:pt idx="9">
                  <c:v>17.328863756574499</c:v>
                </c:pt>
                <c:pt idx="10">
                  <c:v>18.052940855669565</c:v>
                </c:pt>
                <c:pt idx="11">
                  <c:v>18.082506022898993</c:v>
                </c:pt>
                <c:pt idx="12">
                  <c:v>18.838714447209593</c:v>
                </c:pt>
                <c:pt idx="13">
                  <c:v>19.402927581245287</c:v>
                </c:pt>
                <c:pt idx="14">
                  <c:v>19.325845932742226</c:v>
                </c:pt>
                <c:pt idx="15">
                  <c:v>18.936495915298181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ramp'!$L$480:$L$495</c:f>
              <c:numCache>
                <c:formatCode>General</c:formatCode>
                <c:ptCount val="16"/>
                <c:pt idx="0">
                  <c:v>-133.16865759548301</c:v>
                </c:pt>
                <c:pt idx="1">
                  <c:v>-109.736901608983</c:v>
                </c:pt>
                <c:pt idx="2">
                  <c:v>-85.532588526081199</c:v>
                </c:pt>
                <c:pt idx="3">
                  <c:v>-60.682648895131301</c:v>
                </c:pt>
                <c:pt idx="4">
                  <c:v>-36.442445944401001</c:v>
                </c:pt>
                <c:pt idx="5">
                  <c:v>-11.794320459793999</c:v>
                </c:pt>
                <c:pt idx="6">
                  <c:v>12.7154875699251</c:v>
                </c:pt>
                <c:pt idx="7">
                  <c:v>37.229418520887698</c:v>
                </c:pt>
                <c:pt idx="8">
                  <c:v>62.187142003558897</c:v>
                </c:pt>
                <c:pt idx="9">
                  <c:v>86.763738038602099</c:v>
                </c:pt>
                <c:pt idx="10">
                  <c:v>112.25987650994399</c:v>
                </c:pt>
                <c:pt idx="11">
                  <c:v>137.00396616261801</c:v>
                </c:pt>
                <c:pt idx="12">
                  <c:v>161.474840874595</c:v>
                </c:pt>
                <c:pt idx="13">
                  <c:v>185.52762183742499</c:v>
                </c:pt>
                <c:pt idx="14">
                  <c:v>210.22491044731001</c:v>
                </c:pt>
                <c:pt idx="15">
                  <c:v>233.56592896555</c:v>
                </c:pt>
              </c:numCache>
            </c:numRef>
          </c:xVal>
          <c:yVal>
            <c:numRef>
              <c:f>'0214 tover ramp'!$D$480:$D$495</c:f>
              <c:numCache>
                <c:formatCode>General</c:formatCode>
                <c:ptCount val="16"/>
                <c:pt idx="0">
                  <c:v>7.4263099736567098</c:v>
                </c:pt>
                <c:pt idx="1">
                  <c:v>8.7208084619857296</c:v>
                </c:pt>
                <c:pt idx="2">
                  <c:v>10.6424096862775</c:v>
                </c:pt>
                <c:pt idx="3">
                  <c:v>12.070103057973901</c:v>
                </c:pt>
                <c:pt idx="4">
                  <c:v>13.8326493191104</c:v>
                </c:pt>
                <c:pt idx="5">
                  <c:v>15.496241827549101</c:v>
                </c:pt>
                <c:pt idx="6">
                  <c:v>16.830747929300401</c:v>
                </c:pt>
                <c:pt idx="7">
                  <c:v>18.8077696192098</c:v>
                </c:pt>
                <c:pt idx="8">
                  <c:v>21.095026472416301</c:v>
                </c:pt>
                <c:pt idx="9">
                  <c:v>23.223336427112699</c:v>
                </c:pt>
                <c:pt idx="10">
                  <c:v>24.991171226317601</c:v>
                </c:pt>
                <c:pt idx="11">
                  <c:v>25.5166101183416</c:v>
                </c:pt>
                <c:pt idx="12">
                  <c:v>25.522308789991801</c:v>
                </c:pt>
                <c:pt idx="13">
                  <c:v>24.627085187028499</c:v>
                </c:pt>
                <c:pt idx="14">
                  <c:v>23.637359753671198</c:v>
                </c:pt>
                <c:pt idx="15">
                  <c:v>22.701943449948701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3247104"/>
        <c:axId val="323248896"/>
      </c:scatterChart>
      <c:valAx>
        <c:axId val="323247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3248896"/>
        <c:crosses val="autoZero"/>
        <c:crossBetween val="midCat"/>
      </c:valAx>
      <c:valAx>
        <c:axId val="323248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324710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purch annHPA 8-10 loan age 24-42</c:v>
          </c:tx>
          <c:xVal>
            <c:numRef>
              <c:f>'0214 tover ramp'!$L$502:$L$517</c:f>
              <c:numCache>
                <c:formatCode>General</c:formatCode>
                <c:ptCount val="16"/>
                <c:pt idx="0">
                  <c:v>-134.269657684272</c:v>
                </c:pt>
                <c:pt idx="1">
                  <c:v>-109.847670792747</c:v>
                </c:pt>
                <c:pt idx="2">
                  <c:v>-85.400587684641195</c:v>
                </c:pt>
                <c:pt idx="3">
                  <c:v>-60.479947444283901</c:v>
                </c:pt>
                <c:pt idx="4">
                  <c:v>-36.721077738122801</c:v>
                </c:pt>
                <c:pt idx="5">
                  <c:v>-12.023049614352001</c:v>
                </c:pt>
                <c:pt idx="6">
                  <c:v>12.3949453611843</c:v>
                </c:pt>
                <c:pt idx="7">
                  <c:v>36.919843052736901</c:v>
                </c:pt>
                <c:pt idx="8">
                  <c:v>61.907492809453402</c:v>
                </c:pt>
                <c:pt idx="9">
                  <c:v>86.452145349574707</c:v>
                </c:pt>
                <c:pt idx="10">
                  <c:v>112.015752581507</c:v>
                </c:pt>
                <c:pt idx="11">
                  <c:v>136.75863312645799</c:v>
                </c:pt>
                <c:pt idx="12">
                  <c:v>161.29089731133999</c:v>
                </c:pt>
                <c:pt idx="13">
                  <c:v>185.153178781864</c:v>
                </c:pt>
                <c:pt idx="14">
                  <c:v>210.208882352171</c:v>
                </c:pt>
                <c:pt idx="15">
                  <c:v>233.645513519839</c:v>
                </c:pt>
              </c:numCache>
            </c:numRef>
          </c:xVal>
          <c:yVal>
            <c:numRef>
              <c:f>'0214 tover ramp'!$B$502:$B$517</c:f>
              <c:numCache>
                <c:formatCode>General</c:formatCode>
                <c:ptCount val="16"/>
                <c:pt idx="0">
                  <c:v>13.4119774929096</c:v>
                </c:pt>
                <c:pt idx="1">
                  <c:v>9.25181235693851</c:v>
                </c:pt>
                <c:pt idx="2">
                  <c:v>10.1919650180192</c:v>
                </c:pt>
                <c:pt idx="3">
                  <c:v>11.442424879829501</c:v>
                </c:pt>
                <c:pt idx="4">
                  <c:v>13.395365750507899</c:v>
                </c:pt>
                <c:pt idx="5">
                  <c:v>14.3867831966037</c:v>
                </c:pt>
                <c:pt idx="6">
                  <c:v>16.164010443059802</c:v>
                </c:pt>
                <c:pt idx="7">
                  <c:v>17.586817314334599</c:v>
                </c:pt>
                <c:pt idx="8">
                  <c:v>18.8667999686214</c:v>
                </c:pt>
                <c:pt idx="9">
                  <c:v>20.4306628850062</c:v>
                </c:pt>
                <c:pt idx="10">
                  <c:v>21.862865316021999</c:v>
                </c:pt>
                <c:pt idx="11">
                  <c:v>22.9783042930409</c:v>
                </c:pt>
                <c:pt idx="12">
                  <c:v>22.637485467332201</c:v>
                </c:pt>
                <c:pt idx="13">
                  <c:v>22.904534201688499</c:v>
                </c:pt>
                <c:pt idx="14">
                  <c:v>21.314780799100099</c:v>
                </c:pt>
                <c:pt idx="15">
                  <c:v>18.773020164962102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ramp'!$L$502:$L$517</c:f>
              <c:numCache>
                <c:formatCode>General</c:formatCode>
                <c:ptCount val="16"/>
                <c:pt idx="0">
                  <c:v>-134.269657684272</c:v>
                </c:pt>
                <c:pt idx="1">
                  <c:v>-109.847670792747</c:v>
                </c:pt>
                <c:pt idx="2">
                  <c:v>-85.400587684641195</c:v>
                </c:pt>
                <c:pt idx="3">
                  <c:v>-60.479947444283901</c:v>
                </c:pt>
                <c:pt idx="4">
                  <c:v>-36.721077738122801</c:v>
                </c:pt>
                <c:pt idx="5">
                  <c:v>-12.023049614352001</c:v>
                </c:pt>
                <c:pt idx="6">
                  <c:v>12.3949453611843</c:v>
                </c:pt>
                <c:pt idx="7">
                  <c:v>36.919843052736901</c:v>
                </c:pt>
                <c:pt idx="8">
                  <c:v>61.907492809453402</c:v>
                </c:pt>
                <c:pt idx="9">
                  <c:v>86.452145349574707</c:v>
                </c:pt>
                <c:pt idx="10">
                  <c:v>112.015752581507</c:v>
                </c:pt>
                <c:pt idx="11">
                  <c:v>136.75863312645799</c:v>
                </c:pt>
                <c:pt idx="12">
                  <c:v>161.29089731133999</c:v>
                </c:pt>
                <c:pt idx="13">
                  <c:v>185.153178781864</c:v>
                </c:pt>
                <c:pt idx="14">
                  <c:v>210.208882352171</c:v>
                </c:pt>
                <c:pt idx="15">
                  <c:v>233.645513519839</c:v>
                </c:pt>
              </c:numCache>
            </c:numRef>
          </c:xVal>
          <c:yVal>
            <c:numRef>
              <c:f>'0214 tover ramp'!$AP$502:$AP$517</c:f>
              <c:numCache>
                <c:formatCode>0.00</c:formatCode>
                <c:ptCount val="16"/>
                <c:pt idx="0">
                  <c:v>8.1942165186595251</c:v>
                </c:pt>
                <c:pt idx="1">
                  <c:v>9.4782351406203507</c:v>
                </c:pt>
                <c:pt idx="2">
                  <c:v>10.45372743596622</c:v>
                </c:pt>
                <c:pt idx="3">
                  <c:v>11.260740177674133</c:v>
                </c:pt>
                <c:pt idx="4">
                  <c:v>12.598114069645327</c:v>
                </c:pt>
                <c:pt idx="5">
                  <c:v>13.434194433385516</c:v>
                </c:pt>
                <c:pt idx="6">
                  <c:v>13.152734565833901</c:v>
                </c:pt>
                <c:pt idx="7">
                  <c:v>12.864203019018184</c:v>
                </c:pt>
                <c:pt idx="8">
                  <c:v>13.684917385852312</c:v>
                </c:pt>
                <c:pt idx="9">
                  <c:v>15.421734586607894</c:v>
                </c:pt>
                <c:pt idx="10">
                  <c:v>16.246181792352644</c:v>
                </c:pt>
                <c:pt idx="11">
                  <c:v>16.43048862094566</c:v>
                </c:pt>
                <c:pt idx="12">
                  <c:v>17.440568900028662</c:v>
                </c:pt>
                <c:pt idx="13">
                  <c:v>18.096526799884849</c:v>
                </c:pt>
                <c:pt idx="14">
                  <c:v>18.004161855958777</c:v>
                </c:pt>
                <c:pt idx="15">
                  <c:v>17.811886709862932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ramp'!$L$502:$L$517</c:f>
              <c:numCache>
                <c:formatCode>General</c:formatCode>
                <c:ptCount val="16"/>
                <c:pt idx="0">
                  <c:v>-134.269657684272</c:v>
                </c:pt>
                <c:pt idx="1">
                  <c:v>-109.847670792747</c:v>
                </c:pt>
                <c:pt idx="2">
                  <c:v>-85.400587684641195</c:v>
                </c:pt>
                <c:pt idx="3">
                  <c:v>-60.479947444283901</c:v>
                </c:pt>
                <c:pt idx="4">
                  <c:v>-36.721077738122801</c:v>
                </c:pt>
                <c:pt idx="5">
                  <c:v>-12.023049614352001</c:v>
                </c:pt>
                <c:pt idx="6">
                  <c:v>12.3949453611843</c:v>
                </c:pt>
                <c:pt idx="7">
                  <c:v>36.919843052736901</c:v>
                </c:pt>
                <c:pt idx="8">
                  <c:v>61.907492809453402</c:v>
                </c:pt>
                <c:pt idx="9">
                  <c:v>86.452145349574707</c:v>
                </c:pt>
                <c:pt idx="10">
                  <c:v>112.015752581507</c:v>
                </c:pt>
                <c:pt idx="11">
                  <c:v>136.75863312645799</c:v>
                </c:pt>
                <c:pt idx="12">
                  <c:v>161.29089731133999</c:v>
                </c:pt>
                <c:pt idx="13">
                  <c:v>185.153178781864</c:v>
                </c:pt>
                <c:pt idx="14">
                  <c:v>210.208882352171</c:v>
                </c:pt>
                <c:pt idx="15">
                  <c:v>233.645513519839</c:v>
                </c:pt>
              </c:numCache>
            </c:numRef>
          </c:xVal>
          <c:yVal>
            <c:numRef>
              <c:f>'0214 tover ramp'!$D$502:$D$517</c:f>
              <c:numCache>
                <c:formatCode>General</c:formatCode>
                <c:ptCount val="16"/>
                <c:pt idx="0">
                  <c:v>7.2204052777173304</c:v>
                </c:pt>
                <c:pt idx="1">
                  <c:v>8.5443506483602807</c:v>
                </c:pt>
                <c:pt idx="2">
                  <c:v>10.2694463842346</c:v>
                </c:pt>
                <c:pt idx="3">
                  <c:v>11.5872979046237</c:v>
                </c:pt>
                <c:pt idx="4">
                  <c:v>13.174294960638001</c:v>
                </c:pt>
                <c:pt idx="5">
                  <c:v>14.824860776095299</c:v>
                </c:pt>
                <c:pt idx="6">
                  <c:v>16.330540875359901</c:v>
                </c:pt>
                <c:pt idx="7">
                  <c:v>18.5100812752646</c:v>
                </c:pt>
                <c:pt idx="8">
                  <c:v>20.4332510099876</c:v>
                </c:pt>
                <c:pt idx="9">
                  <c:v>22.286648346621501</c:v>
                </c:pt>
                <c:pt idx="10">
                  <c:v>24.097826418990099</c:v>
                </c:pt>
                <c:pt idx="11">
                  <c:v>24.717213784313898</c:v>
                </c:pt>
                <c:pt idx="12">
                  <c:v>24.911460098424101</c:v>
                </c:pt>
                <c:pt idx="13">
                  <c:v>24.069097063076001</c:v>
                </c:pt>
                <c:pt idx="14">
                  <c:v>22.973758745213299</c:v>
                </c:pt>
                <c:pt idx="15">
                  <c:v>22.275700375969802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6443392"/>
        <c:axId val="326444928"/>
      </c:scatterChart>
      <c:valAx>
        <c:axId val="326443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6444928"/>
        <c:crosses val="autoZero"/>
        <c:crossBetween val="midCat"/>
      </c:valAx>
      <c:valAx>
        <c:axId val="326444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644339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purch annHPA &gt; 9 loan age 24-42</c:v>
          </c:tx>
          <c:xVal>
            <c:numRef>
              <c:f>'0214 tover ramp'!$L$528:$L$543</c:f>
              <c:numCache>
                <c:formatCode>General</c:formatCode>
                <c:ptCount val="16"/>
                <c:pt idx="0">
                  <c:v>-133.16865759548301</c:v>
                </c:pt>
                <c:pt idx="1">
                  <c:v>-109.736901608983</c:v>
                </c:pt>
                <c:pt idx="2">
                  <c:v>-85.5325350223019</c:v>
                </c:pt>
                <c:pt idx="3">
                  <c:v>-60.682549033571298</c:v>
                </c:pt>
                <c:pt idx="4">
                  <c:v>-36.442430544806598</c:v>
                </c:pt>
                <c:pt idx="5">
                  <c:v>-11.794295711804599</c:v>
                </c:pt>
                <c:pt idx="6">
                  <c:v>12.715367195835601</c:v>
                </c:pt>
                <c:pt idx="7">
                  <c:v>37.2293128487389</c:v>
                </c:pt>
                <c:pt idx="8">
                  <c:v>62.186938645583602</c:v>
                </c:pt>
                <c:pt idx="9">
                  <c:v>86.763786741060102</c:v>
                </c:pt>
                <c:pt idx="10">
                  <c:v>112.260060166908</c:v>
                </c:pt>
                <c:pt idx="11">
                  <c:v>137.003869055927</c:v>
                </c:pt>
                <c:pt idx="12">
                  <c:v>161.474786654718</c:v>
                </c:pt>
                <c:pt idx="13">
                  <c:v>185.52762183742499</c:v>
                </c:pt>
                <c:pt idx="14">
                  <c:v>210.22491044731001</c:v>
                </c:pt>
                <c:pt idx="15">
                  <c:v>233.56592896555</c:v>
                </c:pt>
              </c:numCache>
            </c:numRef>
          </c:xVal>
          <c:yVal>
            <c:numRef>
              <c:f>'0214 tover ramp'!$B$528:$B$543</c:f>
              <c:numCache>
                <c:formatCode>General</c:formatCode>
                <c:ptCount val="16"/>
                <c:pt idx="0">
                  <c:v>12.763059519043299</c:v>
                </c:pt>
                <c:pt idx="1">
                  <c:v>9.1019958694956902</c:v>
                </c:pt>
                <c:pt idx="2">
                  <c:v>11.4216664339574</c:v>
                </c:pt>
                <c:pt idx="3">
                  <c:v>12.8329285585446</c:v>
                </c:pt>
                <c:pt idx="4">
                  <c:v>15.375718155189</c:v>
                </c:pt>
                <c:pt idx="5">
                  <c:v>16.337926890215599</c:v>
                </c:pt>
                <c:pt idx="6">
                  <c:v>18.231404849259299</c:v>
                </c:pt>
                <c:pt idx="7">
                  <c:v>18.954691675482898</c:v>
                </c:pt>
                <c:pt idx="8">
                  <c:v>19.985223012847499</c:v>
                </c:pt>
                <c:pt idx="9">
                  <c:v>21.760498975298599</c:v>
                </c:pt>
                <c:pt idx="10">
                  <c:v>23.283412712954298</c:v>
                </c:pt>
                <c:pt idx="11">
                  <c:v>24.280268126525101</c:v>
                </c:pt>
                <c:pt idx="12">
                  <c:v>23.749855238903798</c:v>
                </c:pt>
                <c:pt idx="13">
                  <c:v>26.391162983699701</c:v>
                </c:pt>
                <c:pt idx="14">
                  <c:v>25.632178915401401</c:v>
                </c:pt>
                <c:pt idx="15">
                  <c:v>19.623148599174499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ramp'!$L$528:$L$543</c:f>
              <c:numCache>
                <c:formatCode>General</c:formatCode>
                <c:ptCount val="16"/>
                <c:pt idx="0">
                  <c:v>-133.16865759548301</c:v>
                </c:pt>
                <c:pt idx="1">
                  <c:v>-109.736901608983</c:v>
                </c:pt>
                <c:pt idx="2">
                  <c:v>-85.5325350223019</c:v>
                </c:pt>
                <c:pt idx="3">
                  <c:v>-60.682549033571298</c:v>
                </c:pt>
                <c:pt idx="4">
                  <c:v>-36.442430544806598</c:v>
                </c:pt>
                <c:pt idx="5">
                  <c:v>-11.794295711804599</c:v>
                </c:pt>
                <c:pt idx="6">
                  <c:v>12.715367195835601</c:v>
                </c:pt>
                <c:pt idx="7">
                  <c:v>37.2293128487389</c:v>
                </c:pt>
                <c:pt idx="8">
                  <c:v>62.186938645583602</c:v>
                </c:pt>
                <c:pt idx="9">
                  <c:v>86.763786741060102</c:v>
                </c:pt>
                <c:pt idx="10">
                  <c:v>112.260060166908</c:v>
                </c:pt>
                <c:pt idx="11">
                  <c:v>137.003869055927</c:v>
                </c:pt>
                <c:pt idx="12">
                  <c:v>161.474786654718</c:v>
                </c:pt>
                <c:pt idx="13">
                  <c:v>185.52762183742499</c:v>
                </c:pt>
                <c:pt idx="14">
                  <c:v>210.22491044731001</c:v>
                </c:pt>
                <c:pt idx="15">
                  <c:v>233.56592896555</c:v>
                </c:pt>
              </c:numCache>
            </c:numRef>
          </c:xVal>
          <c:yVal>
            <c:numRef>
              <c:f>'0214 tover ramp'!$AP$528:$AP$543</c:f>
              <c:numCache>
                <c:formatCode>0.00</c:formatCode>
                <c:ptCount val="16"/>
                <c:pt idx="0">
                  <c:v>7.7056018663780872</c:v>
                </c:pt>
                <c:pt idx="1">
                  <c:v>9.462570348087219</c:v>
                </c:pt>
                <c:pt idx="2">
                  <c:v>11.070797455687565</c:v>
                </c:pt>
                <c:pt idx="3">
                  <c:v>12.791529616276588</c:v>
                </c:pt>
                <c:pt idx="4">
                  <c:v>14.405623602578189</c:v>
                </c:pt>
                <c:pt idx="5">
                  <c:v>15.508055406488175</c:v>
                </c:pt>
                <c:pt idx="6">
                  <c:v>16.102246063320315</c:v>
                </c:pt>
                <c:pt idx="7">
                  <c:v>16.507621632100854</c:v>
                </c:pt>
                <c:pt idx="8">
                  <c:v>16.748776209067419</c:v>
                </c:pt>
                <c:pt idx="9">
                  <c:v>16.98810118489623</c:v>
                </c:pt>
                <c:pt idx="10">
                  <c:v>17.465710404970082</c:v>
                </c:pt>
                <c:pt idx="11">
                  <c:v>17.838400822689426</c:v>
                </c:pt>
                <c:pt idx="12">
                  <c:v>18.293574364518694</c:v>
                </c:pt>
                <c:pt idx="13">
                  <c:v>18.392588954491295</c:v>
                </c:pt>
                <c:pt idx="14">
                  <c:v>18.664346140167222</c:v>
                </c:pt>
                <c:pt idx="15">
                  <c:v>18.498327964097406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ramp'!$L$528:$L$543</c:f>
              <c:numCache>
                <c:formatCode>General</c:formatCode>
                <c:ptCount val="16"/>
                <c:pt idx="0">
                  <c:v>-133.16865759548301</c:v>
                </c:pt>
                <c:pt idx="1">
                  <c:v>-109.736901608983</c:v>
                </c:pt>
                <c:pt idx="2">
                  <c:v>-85.5325350223019</c:v>
                </c:pt>
                <c:pt idx="3">
                  <c:v>-60.682549033571298</c:v>
                </c:pt>
                <c:pt idx="4">
                  <c:v>-36.442430544806598</c:v>
                </c:pt>
                <c:pt idx="5">
                  <c:v>-11.794295711804599</c:v>
                </c:pt>
                <c:pt idx="6">
                  <c:v>12.715367195835601</c:v>
                </c:pt>
                <c:pt idx="7">
                  <c:v>37.2293128487389</c:v>
                </c:pt>
                <c:pt idx="8">
                  <c:v>62.186938645583602</c:v>
                </c:pt>
                <c:pt idx="9">
                  <c:v>86.763786741060102</c:v>
                </c:pt>
                <c:pt idx="10">
                  <c:v>112.260060166908</c:v>
                </c:pt>
                <c:pt idx="11">
                  <c:v>137.003869055927</c:v>
                </c:pt>
                <c:pt idx="12">
                  <c:v>161.474786654718</c:v>
                </c:pt>
                <c:pt idx="13">
                  <c:v>185.52762183742499</c:v>
                </c:pt>
                <c:pt idx="14">
                  <c:v>210.22491044731001</c:v>
                </c:pt>
                <c:pt idx="15">
                  <c:v>233.56592896555</c:v>
                </c:pt>
              </c:numCache>
            </c:numRef>
          </c:xVal>
          <c:yVal>
            <c:numRef>
              <c:f>'0214 tover ramp'!$D$528:$D$543</c:f>
              <c:numCache>
                <c:formatCode>General</c:formatCode>
                <c:ptCount val="16"/>
                <c:pt idx="0">
                  <c:v>7.4263099736567098</c:v>
                </c:pt>
                <c:pt idx="1">
                  <c:v>8.7208084619857296</c:v>
                </c:pt>
                <c:pt idx="2">
                  <c:v>10.642626664810299</c:v>
                </c:pt>
                <c:pt idx="3">
                  <c:v>12.070132721077</c:v>
                </c:pt>
                <c:pt idx="4">
                  <c:v>13.8326649237352</c:v>
                </c:pt>
                <c:pt idx="5">
                  <c:v>15.4962951833195</c:v>
                </c:pt>
                <c:pt idx="6">
                  <c:v>16.8307992953271</c:v>
                </c:pt>
                <c:pt idx="7">
                  <c:v>18.807799164537698</c:v>
                </c:pt>
                <c:pt idx="8">
                  <c:v>21.094518160238199</c:v>
                </c:pt>
                <c:pt idx="9">
                  <c:v>23.223254618378899</c:v>
                </c:pt>
                <c:pt idx="10">
                  <c:v>24.9911328170557</c:v>
                </c:pt>
                <c:pt idx="11">
                  <c:v>25.5165808915268</c:v>
                </c:pt>
                <c:pt idx="12">
                  <c:v>25.5222965886643</c:v>
                </c:pt>
                <c:pt idx="13">
                  <c:v>24.627085187028499</c:v>
                </c:pt>
                <c:pt idx="14">
                  <c:v>23.637359753671198</c:v>
                </c:pt>
                <c:pt idx="15">
                  <c:v>22.701943449948701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999424"/>
        <c:axId val="321002880"/>
      </c:scatterChart>
      <c:valAx>
        <c:axId val="32099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1002880"/>
        <c:crosses val="autoZero"/>
        <c:crossBetween val="midCat"/>
      </c:valAx>
      <c:valAx>
        <c:axId val="321002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099942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purch annHPA 7-9 loan age 24-42</c:v>
          </c:tx>
          <c:xVal>
            <c:numRef>
              <c:f>'0214 tover ramp'!$L$553:$L$569</c:f>
              <c:numCache>
                <c:formatCode>General</c:formatCode>
                <c:ptCount val="17"/>
                <c:pt idx="0">
                  <c:v>-160.671745210685</c:v>
                </c:pt>
                <c:pt idx="1">
                  <c:v>-136.883414096499</c:v>
                </c:pt>
                <c:pt idx="2">
                  <c:v>-111.051751713247</c:v>
                </c:pt>
                <c:pt idx="3">
                  <c:v>-86.058802048056293</c:v>
                </c:pt>
                <c:pt idx="4">
                  <c:v>-60.966452322216597</c:v>
                </c:pt>
                <c:pt idx="5">
                  <c:v>-37.066612511838002</c:v>
                </c:pt>
                <c:pt idx="6">
                  <c:v>-12.313010152824599</c:v>
                </c:pt>
                <c:pt idx="7">
                  <c:v>12.057446570703499</c:v>
                </c:pt>
                <c:pt idx="8">
                  <c:v>36.791475686528202</c:v>
                </c:pt>
                <c:pt idx="9">
                  <c:v>61.739642096537402</c:v>
                </c:pt>
                <c:pt idx="10">
                  <c:v>86.529606039214897</c:v>
                </c:pt>
                <c:pt idx="11">
                  <c:v>111.90959284463101</c:v>
                </c:pt>
                <c:pt idx="12">
                  <c:v>136.43659502292499</c:v>
                </c:pt>
                <c:pt idx="13">
                  <c:v>160.87119726231199</c:v>
                </c:pt>
                <c:pt idx="14">
                  <c:v>184.99763973036201</c:v>
                </c:pt>
                <c:pt idx="15">
                  <c:v>210.325748030227</c:v>
                </c:pt>
                <c:pt idx="16">
                  <c:v>233.49006731480901</c:v>
                </c:pt>
              </c:numCache>
            </c:numRef>
          </c:xVal>
          <c:yVal>
            <c:numRef>
              <c:f>'0214 tover ramp'!$B$553:$B$569</c:f>
              <c:numCache>
                <c:formatCode>General</c:formatCode>
                <c:ptCount val="17"/>
                <c:pt idx="0">
                  <c:v>9.9186331189298205</c:v>
                </c:pt>
                <c:pt idx="1">
                  <c:v>9.6547888295221291</c:v>
                </c:pt>
                <c:pt idx="2">
                  <c:v>8.2451410773521197</c:v>
                </c:pt>
                <c:pt idx="3">
                  <c:v>9.0676505416117195</c:v>
                </c:pt>
                <c:pt idx="4">
                  <c:v>10.948316619037399</c:v>
                </c:pt>
                <c:pt idx="5">
                  <c:v>12.831120822797899</c:v>
                </c:pt>
                <c:pt idx="6">
                  <c:v>14.5149274847632</c:v>
                </c:pt>
                <c:pt idx="7">
                  <c:v>16.6699548782086</c:v>
                </c:pt>
                <c:pt idx="8">
                  <c:v>19.365334517723401</c:v>
                </c:pt>
                <c:pt idx="9">
                  <c:v>20.784807663220398</c:v>
                </c:pt>
                <c:pt idx="10">
                  <c:v>22.3343728307856</c:v>
                </c:pt>
                <c:pt idx="11">
                  <c:v>23.376623716823001</c:v>
                </c:pt>
                <c:pt idx="12">
                  <c:v>25.402472384335301</c:v>
                </c:pt>
                <c:pt idx="13">
                  <c:v>25.161077224702399</c:v>
                </c:pt>
                <c:pt idx="14">
                  <c:v>24.3936045827359</c:v>
                </c:pt>
                <c:pt idx="15">
                  <c:v>21.963398883461</c:v>
                </c:pt>
                <c:pt idx="16">
                  <c:v>20.055258323386699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ramp'!$L$553:$L$569</c:f>
              <c:numCache>
                <c:formatCode>General</c:formatCode>
                <c:ptCount val="17"/>
                <c:pt idx="0">
                  <c:v>-160.671745210685</c:v>
                </c:pt>
                <c:pt idx="1">
                  <c:v>-136.883414096499</c:v>
                </c:pt>
                <c:pt idx="2">
                  <c:v>-111.051751713247</c:v>
                </c:pt>
                <c:pt idx="3">
                  <c:v>-86.058802048056293</c:v>
                </c:pt>
                <c:pt idx="4">
                  <c:v>-60.966452322216597</c:v>
                </c:pt>
                <c:pt idx="5">
                  <c:v>-37.066612511838002</c:v>
                </c:pt>
                <c:pt idx="6">
                  <c:v>-12.313010152824599</c:v>
                </c:pt>
                <c:pt idx="7">
                  <c:v>12.057446570703499</c:v>
                </c:pt>
                <c:pt idx="8">
                  <c:v>36.791475686528202</c:v>
                </c:pt>
                <c:pt idx="9">
                  <c:v>61.739642096537402</c:v>
                </c:pt>
                <c:pt idx="10">
                  <c:v>86.529606039214897</c:v>
                </c:pt>
                <c:pt idx="11">
                  <c:v>111.90959284463101</c:v>
                </c:pt>
                <c:pt idx="12">
                  <c:v>136.43659502292499</c:v>
                </c:pt>
                <c:pt idx="13">
                  <c:v>160.87119726231199</c:v>
                </c:pt>
                <c:pt idx="14">
                  <c:v>184.99763973036201</c:v>
                </c:pt>
                <c:pt idx="15">
                  <c:v>210.325748030227</c:v>
                </c:pt>
                <c:pt idx="16">
                  <c:v>233.49006731480901</c:v>
                </c:pt>
              </c:numCache>
            </c:numRef>
          </c:xVal>
          <c:yVal>
            <c:numRef>
              <c:f>'0214 tover ramp'!$AP$553:$AP$569</c:f>
              <c:numCache>
                <c:formatCode>0.00</c:formatCode>
                <c:ptCount val="17"/>
                <c:pt idx="0">
                  <c:v>5.9225581327175032</c:v>
                </c:pt>
                <c:pt idx="1">
                  <c:v>6.619273075584986</c:v>
                </c:pt>
                <c:pt idx="2">
                  <c:v>8.050675796230589</c:v>
                </c:pt>
                <c:pt idx="3">
                  <c:v>9.3712477850139813</c:v>
                </c:pt>
                <c:pt idx="4">
                  <c:v>10.884445149933752</c:v>
                </c:pt>
                <c:pt idx="5">
                  <c:v>12.272542038055468</c:v>
                </c:pt>
                <c:pt idx="6">
                  <c:v>13.214108371351829</c:v>
                </c:pt>
                <c:pt idx="7">
                  <c:v>13.65594256282634</c:v>
                </c:pt>
                <c:pt idx="8">
                  <c:v>13.911061872686403</c:v>
                </c:pt>
                <c:pt idx="9">
                  <c:v>14.146626143710407</c:v>
                </c:pt>
                <c:pt idx="10">
                  <c:v>14.687755006723158</c:v>
                </c:pt>
                <c:pt idx="11">
                  <c:v>15.467855707911637</c:v>
                </c:pt>
                <c:pt idx="12">
                  <c:v>15.883864560990801</c:v>
                </c:pt>
                <c:pt idx="13">
                  <c:v>16.311780657034735</c:v>
                </c:pt>
                <c:pt idx="14">
                  <c:v>16.35593324604886</c:v>
                </c:pt>
                <c:pt idx="15">
                  <c:v>16.491121710107503</c:v>
                </c:pt>
                <c:pt idx="16">
                  <c:v>16.264405740163447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ramp'!$L$553:$L$569</c:f>
              <c:numCache>
                <c:formatCode>General</c:formatCode>
                <c:ptCount val="17"/>
                <c:pt idx="0">
                  <c:v>-160.671745210685</c:v>
                </c:pt>
                <c:pt idx="1">
                  <c:v>-136.883414096499</c:v>
                </c:pt>
                <c:pt idx="2">
                  <c:v>-111.051751713247</c:v>
                </c:pt>
                <c:pt idx="3">
                  <c:v>-86.058802048056293</c:v>
                </c:pt>
                <c:pt idx="4">
                  <c:v>-60.966452322216597</c:v>
                </c:pt>
                <c:pt idx="5">
                  <c:v>-37.066612511838002</c:v>
                </c:pt>
                <c:pt idx="6">
                  <c:v>-12.313010152824599</c:v>
                </c:pt>
                <c:pt idx="7">
                  <c:v>12.057446570703499</c:v>
                </c:pt>
                <c:pt idx="8">
                  <c:v>36.791475686528202</c:v>
                </c:pt>
                <c:pt idx="9">
                  <c:v>61.739642096537402</c:v>
                </c:pt>
                <c:pt idx="10">
                  <c:v>86.529606039214897</c:v>
                </c:pt>
                <c:pt idx="11">
                  <c:v>111.90959284463101</c:v>
                </c:pt>
                <c:pt idx="12">
                  <c:v>136.43659502292499</c:v>
                </c:pt>
                <c:pt idx="13">
                  <c:v>160.87119726231199</c:v>
                </c:pt>
                <c:pt idx="14">
                  <c:v>184.99763973036201</c:v>
                </c:pt>
                <c:pt idx="15">
                  <c:v>210.325748030227</c:v>
                </c:pt>
                <c:pt idx="16">
                  <c:v>233.49006731480901</c:v>
                </c:pt>
              </c:numCache>
            </c:numRef>
          </c:xVal>
          <c:yVal>
            <c:numRef>
              <c:f>'0214 tover ramp'!$D$553:$D$569</c:f>
              <c:numCache>
                <c:formatCode>General</c:formatCode>
                <c:ptCount val="17"/>
                <c:pt idx="0">
                  <c:v>6.6395250786272397</c:v>
                </c:pt>
                <c:pt idx="1">
                  <c:v>6.7747958445323198</c:v>
                </c:pt>
                <c:pt idx="2">
                  <c:v>7.9397049238564001</c:v>
                </c:pt>
                <c:pt idx="3">
                  <c:v>9.5937941563767204</c:v>
                </c:pt>
                <c:pt idx="4">
                  <c:v>11.002111503866301</c:v>
                </c:pt>
                <c:pt idx="5">
                  <c:v>12.5485420161679</c:v>
                </c:pt>
                <c:pt idx="6">
                  <c:v>14.3039276352558</c:v>
                </c:pt>
                <c:pt idx="7">
                  <c:v>15.927072556803401</c:v>
                </c:pt>
                <c:pt idx="8">
                  <c:v>18.503974472854299</c:v>
                </c:pt>
                <c:pt idx="9">
                  <c:v>20.366738859516701</c:v>
                </c:pt>
                <c:pt idx="10">
                  <c:v>21.776135966035699</c:v>
                </c:pt>
                <c:pt idx="11">
                  <c:v>23.6841353786516</c:v>
                </c:pt>
                <c:pt idx="12">
                  <c:v>24.400603318458302</c:v>
                </c:pt>
                <c:pt idx="13">
                  <c:v>24.2243572439546</c:v>
                </c:pt>
                <c:pt idx="14">
                  <c:v>22.952461597663198</c:v>
                </c:pt>
                <c:pt idx="15">
                  <c:v>21.607395193439199</c:v>
                </c:pt>
                <c:pt idx="16">
                  <c:v>20.9202632505948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523904"/>
        <c:axId val="322526208"/>
      </c:scatterChart>
      <c:valAx>
        <c:axId val="32252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2526208"/>
        <c:crosses val="autoZero"/>
        <c:crossBetween val="midCat"/>
      </c:valAx>
      <c:valAx>
        <c:axId val="3225262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252390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purch annHPA 5-7 loan age 24-42</c:v>
          </c:tx>
          <c:xVal>
            <c:numRef>
              <c:f>'0214 tover ramp'!$L$577:$L$593</c:f>
              <c:numCache>
                <c:formatCode>General</c:formatCode>
                <c:ptCount val="17"/>
                <c:pt idx="0">
                  <c:v>-160.41693416207599</c:v>
                </c:pt>
                <c:pt idx="1">
                  <c:v>-138.17877645180599</c:v>
                </c:pt>
                <c:pt idx="2">
                  <c:v>-112.112991033719</c:v>
                </c:pt>
                <c:pt idx="3">
                  <c:v>-86.8940695124938</c:v>
                </c:pt>
                <c:pt idx="4">
                  <c:v>-61.894681698766497</c:v>
                </c:pt>
                <c:pt idx="5">
                  <c:v>-37.574989192748099</c:v>
                </c:pt>
                <c:pt idx="6">
                  <c:v>-12.712144968702299</c:v>
                </c:pt>
                <c:pt idx="7">
                  <c:v>11.7257975899748</c:v>
                </c:pt>
                <c:pt idx="8">
                  <c:v>36.902831068865098</c:v>
                </c:pt>
                <c:pt idx="9">
                  <c:v>61.640140091220502</c:v>
                </c:pt>
                <c:pt idx="10">
                  <c:v>86.691624511738297</c:v>
                </c:pt>
                <c:pt idx="11">
                  <c:v>111.130477479745</c:v>
                </c:pt>
                <c:pt idx="12">
                  <c:v>136.089288107356</c:v>
                </c:pt>
                <c:pt idx="13">
                  <c:v>160.373832954477</c:v>
                </c:pt>
                <c:pt idx="14">
                  <c:v>185.045061257665</c:v>
                </c:pt>
                <c:pt idx="15">
                  <c:v>209.884465283456</c:v>
                </c:pt>
                <c:pt idx="16">
                  <c:v>234.01311779352301</c:v>
                </c:pt>
              </c:numCache>
            </c:numRef>
          </c:xVal>
          <c:yVal>
            <c:numRef>
              <c:f>'0214 tover ramp'!$B$577:$B$593</c:f>
              <c:numCache>
                <c:formatCode>General</c:formatCode>
                <c:ptCount val="17"/>
                <c:pt idx="0">
                  <c:v>1.25542835624764</c:v>
                </c:pt>
                <c:pt idx="1">
                  <c:v>6.3748917550433797</c:v>
                </c:pt>
                <c:pt idx="2">
                  <c:v>7.4558758678627104</c:v>
                </c:pt>
                <c:pt idx="3">
                  <c:v>7.9978230980251297</c:v>
                </c:pt>
                <c:pt idx="4">
                  <c:v>9.4619005924389192</c:v>
                </c:pt>
                <c:pt idx="5">
                  <c:v>10.106186523596699</c:v>
                </c:pt>
                <c:pt idx="6">
                  <c:v>10.3555029492404</c:v>
                </c:pt>
                <c:pt idx="7">
                  <c:v>10.871431755496801</c:v>
                </c:pt>
                <c:pt idx="8">
                  <c:v>11.772544488325</c:v>
                </c:pt>
                <c:pt idx="9">
                  <c:v>13.3496475147489</c:v>
                </c:pt>
                <c:pt idx="10">
                  <c:v>14.968217001111199</c:v>
                </c:pt>
                <c:pt idx="11">
                  <c:v>16.637339963709799</c:v>
                </c:pt>
                <c:pt idx="12">
                  <c:v>18.369992506446899</c:v>
                </c:pt>
                <c:pt idx="13">
                  <c:v>17.3765016793615</c:v>
                </c:pt>
                <c:pt idx="14">
                  <c:v>18.2316349109506</c:v>
                </c:pt>
                <c:pt idx="15">
                  <c:v>16.076033683855201</c:v>
                </c:pt>
                <c:pt idx="16">
                  <c:v>24.020649619480999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ramp'!$L$577:$L$593</c:f>
              <c:numCache>
                <c:formatCode>General</c:formatCode>
                <c:ptCount val="17"/>
                <c:pt idx="0">
                  <c:v>-160.41693416207599</c:v>
                </c:pt>
                <c:pt idx="1">
                  <c:v>-138.17877645180599</c:v>
                </c:pt>
                <c:pt idx="2">
                  <c:v>-112.112991033719</c:v>
                </c:pt>
                <c:pt idx="3">
                  <c:v>-86.8940695124938</c:v>
                </c:pt>
                <c:pt idx="4">
                  <c:v>-61.894681698766497</c:v>
                </c:pt>
                <c:pt idx="5">
                  <c:v>-37.574989192748099</c:v>
                </c:pt>
                <c:pt idx="6">
                  <c:v>-12.712144968702299</c:v>
                </c:pt>
                <c:pt idx="7">
                  <c:v>11.7257975899748</c:v>
                </c:pt>
                <c:pt idx="8">
                  <c:v>36.902831068865098</c:v>
                </c:pt>
                <c:pt idx="9">
                  <c:v>61.640140091220502</c:v>
                </c:pt>
                <c:pt idx="10">
                  <c:v>86.691624511738297</c:v>
                </c:pt>
                <c:pt idx="11">
                  <c:v>111.130477479745</c:v>
                </c:pt>
                <c:pt idx="12">
                  <c:v>136.089288107356</c:v>
                </c:pt>
                <c:pt idx="13">
                  <c:v>160.373832954477</c:v>
                </c:pt>
                <c:pt idx="14">
                  <c:v>185.045061257665</c:v>
                </c:pt>
                <c:pt idx="15">
                  <c:v>209.884465283456</c:v>
                </c:pt>
                <c:pt idx="16">
                  <c:v>234.01311779352301</c:v>
                </c:pt>
              </c:numCache>
            </c:numRef>
          </c:xVal>
          <c:yVal>
            <c:numRef>
              <c:f>'0214 tover ramp'!$AP$577:$AP$593</c:f>
              <c:numCache>
                <c:formatCode>0.00</c:formatCode>
                <c:ptCount val="17"/>
                <c:pt idx="0">
                  <c:v>5.30411673507305</c:v>
                </c:pt>
                <c:pt idx="1">
                  <c:v>5.8247211738459708</c:v>
                </c:pt>
                <c:pt idx="2">
                  <c:v>6.86851963030779</c:v>
                </c:pt>
                <c:pt idx="3">
                  <c:v>7.8856212736733706</c:v>
                </c:pt>
                <c:pt idx="4">
                  <c:v>9.1214680324867903</c:v>
                </c:pt>
                <c:pt idx="5">
                  <c:v>10.06429378729241</c:v>
                </c:pt>
                <c:pt idx="6">
                  <c:v>10.520133222193561</c:v>
                </c:pt>
                <c:pt idx="7">
                  <c:v>10.42348459659398</c:v>
                </c:pt>
                <c:pt idx="8">
                  <c:v>10.465734366768931</c:v>
                </c:pt>
                <c:pt idx="9">
                  <c:v>10.878920888103394</c:v>
                </c:pt>
                <c:pt idx="10">
                  <c:v>11.588049184071359</c:v>
                </c:pt>
                <c:pt idx="11">
                  <c:v>12.344530048563307</c:v>
                </c:pt>
                <c:pt idx="12">
                  <c:v>12.75879893485482</c:v>
                </c:pt>
                <c:pt idx="13">
                  <c:v>13.126276758987899</c:v>
                </c:pt>
                <c:pt idx="14">
                  <c:v>13.276705987272319</c:v>
                </c:pt>
                <c:pt idx="15">
                  <c:v>13.316896910019448</c:v>
                </c:pt>
                <c:pt idx="16">
                  <c:v>13.082095025580331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ramp'!$L$577:$L$593</c:f>
              <c:numCache>
                <c:formatCode>General</c:formatCode>
                <c:ptCount val="17"/>
                <c:pt idx="0">
                  <c:v>-160.41693416207599</c:v>
                </c:pt>
                <c:pt idx="1">
                  <c:v>-138.17877645180599</c:v>
                </c:pt>
                <c:pt idx="2">
                  <c:v>-112.112991033719</c:v>
                </c:pt>
                <c:pt idx="3">
                  <c:v>-86.8940695124938</c:v>
                </c:pt>
                <c:pt idx="4">
                  <c:v>-61.894681698766497</c:v>
                </c:pt>
                <c:pt idx="5">
                  <c:v>-37.574989192748099</c:v>
                </c:pt>
                <c:pt idx="6">
                  <c:v>-12.712144968702299</c:v>
                </c:pt>
                <c:pt idx="7">
                  <c:v>11.7257975899748</c:v>
                </c:pt>
                <c:pt idx="8">
                  <c:v>36.902831068865098</c:v>
                </c:pt>
                <c:pt idx="9">
                  <c:v>61.640140091220502</c:v>
                </c:pt>
                <c:pt idx="10">
                  <c:v>86.691624511738297</c:v>
                </c:pt>
                <c:pt idx="11">
                  <c:v>111.130477479745</c:v>
                </c:pt>
                <c:pt idx="12">
                  <c:v>136.089288107356</c:v>
                </c:pt>
                <c:pt idx="13">
                  <c:v>160.373832954477</c:v>
                </c:pt>
                <c:pt idx="14">
                  <c:v>185.045061257665</c:v>
                </c:pt>
                <c:pt idx="15">
                  <c:v>209.884465283456</c:v>
                </c:pt>
                <c:pt idx="16">
                  <c:v>234.01311779352301</c:v>
                </c:pt>
              </c:numCache>
            </c:numRef>
          </c:xVal>
          <c:yVal>
            <c:numRef>
              <c:f>'0214 tover ramp'!$D$577:$D$593</c:f>
              <c:numCache>
                <c:formatCode>General</c:formatCode>
                <c:ptCount val="17"/>
                <c:pt idx="0">
                  <c:v>5.3607555887152696</c:v>
                </c:pt>
                <c:pt idx="1">
                  <c:v>5.6829888450555703</c:v>
                </c:pt>
                <c:pt idx="2">
                  <c:v>6.5352184405731597</c:v>
                </c:pt>
                <c:pt idx="3">
                  <c:v>7.7565387127751704</c:v>
                </c:pt>
                <c:pt idx="4">
                  <c:v>8.8185446761483508</c:v>
                </c:pt>
                <c:pt idx="5">
                  <c:v>9.5758795439065807</c:v>
                </c:pt>
                <c:pt idx="6">
                  <c:v>10.136420222825199</c:v>
                </c:pt>
                <c:pt idx="7">
                  <c:v>10.580832634601199</c:v>
                </c:pt>
                <c:pt idx="8">
                  <c:v>11.5774158269843</c:v>
                </c:pt>
                <c:pt idx="9">
                  <c:v>12.805648273627201</c:v>
                </c:pt>
                <c:pt idx="10">
                  <c:v>13.757856096320999</c:v>
                </c:pt>
                <c:pt idx="11">
                  <c:v>15.1969334363099</c:v>
                </c:pt>
                <c:pt idx="12">
                  <c:v>16.3616778857882</c:v>
                </c:pt>
                <c:pt idx="13">
                  <c:v>16.813706871112299</c:v>
                </c:pt>
                <c:pt idx="14">
                  <c:v>16.356296880685601</c:v>
                </c:pt>
                <c:pt idx="15">
                  <c:v>15.602122771307</c:v>
                </c:pt>
                <c:pt idx="16">
                  <c:v>15.1999554059516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604096"/>
        <c:axId val="327605632"/>
      </c:scatterChart>
      <c:valAx>
        <c:axId val="327604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7605632"/>
        <c:crosses val="autoZero"/>
        <c:crossBetween val="midCat"/>
      </c:valAx>
      <c:valAx>
        <c:axId val="3276056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760409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purch annHPA 3-5 loan age 24-42</c:v>
          </c:tx>
          <c:xVal>
            <c:numRef>
              <c:f>'0214 tover ramp'!$L$598:$L$614</c:f>
              <c:numCache>
                <c:formatCode>General</c:formatCode>
                <c:ptCount val="17"/>
                <c:pt idx="0">
                  <c:v>-159.874086073146</c:v>
                </c:pt>
                <c:pt idx="1">
                  <c:v>-138.05290347346701</c:v>
                </c:pt>
                <c:pt idx="2">
                  <c:v>-112.09023399119999</c:v>
                </c:pt>
                <c:pt idx="3">
                  <c:v>-87.400173775387998</c:v>
                </c:pt>
                <c:pt idx="4">
                  <c:v>-61.948116650751302</c:v>
                </c:pt>
                <c:pt idx="5">
                  <c:v>-37.793100746194597</c:v>
                </c:pt>
                <c:pt idx="6">
                  <c:v>-12.6791636210225</c:v>
                </c:pt>
                <c:pt idx="7">
                  <c:v>11.830248446492099</c:v>
                </c:pt>
                <c:pt idx="8">
                  <c:v>37.161304426043898</c:v>
                </c:pt>
                <c:pt idx="9">
                  <c:v>61.5720341843613</c:v>
                </c:pt>
                <c:pt idx="10">
                  <c:v>86.851691003707302</c:v>
                </c:pt>
                <c:pt idx="11">
                  <c:v>110.519013525771</c:v>
                </c:pt>
                <c:pt idx="12">
                  <c:v>135.76476559254201</c:v>
                </c:pt>
                <c:pt idx="13">
                  <c:v>159.51899156847</c:v>
                </c:pt>
                <c:pt idx="14">
                  <c:v>185.135035958592</c:v>
                </c:pt>
                <c:pt idx="15">
                  <c:v>209.623847347642</c:v>
                </c:pt>
                <c:pt idx="16">
                  <c:v>234.91027746240101</c:v>
                </c:pt>
              </c:numCache>
            </c:numRef>
          </c:xVal>
          <c:yVal>
            <c:numRef>
              <c:f>'0214 tover ramp'!$B$598:$B$614</c:f>
              <c:numCache>
                <c:formatCode>General</c:formatCode>
                <c:ptCount val="17"/>
                <c:pt idx="0">
                  <c:v>6.7880116130049704</c:v>
                </c:pt>
                <c:pt idx="1">
                  <c:v>4.4458958394754404</c:v>
                </c:pt>
                <c:pt idx="2">
                  <c:v>4.89872439546859</c:v>
                </c:pt>
                <c:pt idx="3">
                  <c:v>5.6395545611248803</c:v>
                </c:pt>
                <c:pt idx="4">
                  <c:v>6.5220214434314796</c:v>
                </c:pt>
                <c:pt idx="5">
                  <c:v>7.2229690476822901</c:v>
                </c:pt>
                <c:pt idx="6">
                  <c:v>7.7990075650410597</c:v>
                </c:pt>
                <c:pt idx="7">
                  <c:v>7.8196533025238697</c:v>
                </c:pt>
                <c:pt idx="8">
                  <c:v>8.8399643316297407</c:v>
                </c:pt>
                <c:pt idx="9">
                  <c:v>11.344814272496</c:v>
                </c:pt>
                <c:pt idx="10">
                  <c:v>12.7851655457003</c:v>
                </c:pt>
                <c:pt idx="11">
                  <c:v>13.642343866400401</c:v>
                </c:pt>
                <c:pt idx="12">
                  <c:v>14.747047241542999</c:v>
                </c:pt>
                <c:pt idx="13">
                  <c:v>13.732238827107899</c:v>
                </c:pt>
                <c:pt idx="14">
                  <c:v>15.4578913217427</c:v>
                </c:pt>
                <c:pt idx="15">
                  <c:v>14.694650221133401</c:v>
                </c:pt>
                <c:pt idx="16">
                  <c:v>19.235021021535399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ramp'!$L$598:$L$614</c:f>
              <c:numCache>
                <c:formatCode>General</c:formatCode>
                <c:ptCount val="17"/>
                <c:pt idx="0">
                  <c:v>-159.874086073146</c:v>
                </c:pt>
                <c:pt idx="1">
                  <c:v>-138.05290347346701</c:v>
                </c:pt>
                <c:pt idx="2">
                  <c:v>-112.09023399119999</c:v>
                </c:pt>
                <c:pt idx="3">
                  <c:v>-87.400173775387998</c:v>
                </c:pt>
                <c:pt idx="4">
                  <c:v>-61.948116650751302</c:v>
                </c:pt>
                <c:pt idx="5">
                  <c:v>-37.793100746194597</c:v>
                </c:pt>
                <c:pt idx="6">
                  <c:v>-12.6791636210225</c:v>
                </c:pt>
                <c:pt idx="7">
                  <c:v>11.830248446492099</c:v>
                </c:pt>
                <c:pt idx="8">
                  <c:v>37.161304426043898</c:v>
                </c:pt>
                <c:pt idx="9">
                  <c:v>61.5720341843613</c:v>
                </c:pt>
                <c:pt idx="10">
                  <c:v>86.851691003707302</c:v>
                </c:pt>
                <c:pt idx="11">
                  <c:v>110.519013525771</c:v>
                </c:pt>
                <c:pt idx="12">
                  <c:v>135.76476559254201</c:v>
                </c:pt>
                <c:pt idx="13">
                  <c:v>159.51899156847</c:v>
                </c:pt>
                <c:pt idx="14">
                  <c:v>185.135035958592</c:v>
                </c:pt>
                <c:pt idx="15">
                  <c:v>209.623847347642</c:v>
                </c:pt>
                <c:pt idx="16">
                  <c:v>234.91027746240101</c:v>
                </c:pt>
              </c:numCache>
            </c:numRef>
          </c:xVal>
          <c:yVal>
            <c:numRef>
              <c:f>'0214 tover ramp'!$AP$598:$AP$614</c:f>
              <c:numCache>
                <c:formatCode>0.00</c:formatCode>
                <c:ptCount val="17"/>
                <c:pt idx="0">
                  <c:v>4.2130274294118308</c:v>
                </c:pt>
                <c:pt idx="1">
                  <c:v>4.4124345193148891</c:v>
                </c:pt>
                <c:pt idx="2">
                  <c:v>5.1812308013540083</c:v>
                </c:pt>
                <c:pt idx="3">
                  <c:v>5.7602434779611578</c:v>
                </c:pt>
                <c:pt idx="4">
                  <c:v>6.531652188117631</c:v>
                </c:pt>
                <c:pt idx="5">
                  <c:v>6.9403570910364749</c:v>
                </c:pt>
                <c:pt idx="6">
                  <c:v>7.0833456409504443</c:v>
                </c:pt>
                <c:pt idx="7">
                  <c:v>6.8064704529893554</c:v>
                </c:pt>
                <c:pt idx="8">
                  <c:v>6.8148097838299897</c:v>
                </c:pt>
                <c:pt idx="9">
                  <c:v>7.1351441690554189</c:v>
                </c:pt>
                <c:pt idx="10">
                  <c:v>7.5053872320915094</c:v>
                </c:pt>
                <c:pt idx="11">
                  <c:v>7.8589779055307734</c:v>
                </c:pt>
                <c:pt idx="12">
                  <c:v>8.0223302324483932</c:v>
                </c:pt>
                <c:pt idx="13">
                  <c:v>8.1673119077917082</c:v>
                </c:pt>
                <c:pt idx="14">
                  <c:v>8.2919657966657461</c:v>
                </c:pt>
                <c:pt idx="15">
                  <c:v>8.3527970294871245</c:v>
                </c:pt>
                <c:pt idx="16">
                  <c:v>8.2549788830904021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ramp'!$L$598:$L$614</c:f>
              <c:numCache>
                <c:formatCode>General</c:formatCode>
                <c:ptCount val="17"/>
                <c:pt idx="0">
                  <c:v>-159.874086073146</c:v>
                </c:pt>
                <c:pt idx="1">
                  <c:v>-138.05290347346701</c:v>
                </c:pt>
                <c:pt idx="2">
                  <c:v>-112.09023399119999</c:v>
                </c:pt>
                <c:pt idx="3">
                  <c:v>-87.400173775387998</c:v>
                </c:pt>
                <c:pt idx="4">
                  <c:v>-61.948116650751302</c:v>
                </c:pt>
                <c:pt idx="5">
                  <c:v>-37.793100746194597</c:v>
                </c:pt>
                <c:pt idx="6">
                  <c:v>-12.6791636210225</c:v>
                </c:pt>
                <c:pt idx="7">
                  <c:v>11.830248446492099</c:v>
                </c:pt>
                <c:pt idx="8">
                  <c:v>37.161304426043898</c:v>
                </c:pt>
                <c:pt idx="9">
                  <c:v>61.5720341843613</c:v>
                </c:pt>
                <c:pt idx="10">
                  <c:v>86.851691003707302</c:v>
                </c:pt>
                <c:pt idx="11">
                  <c:v>110.519013525771</c:v>
                </c:pt>
                <c:pt idx="12">
                  <c:v>135.76476559254201</c:v>
                </c:pt>
                <c:pt idx="13">
                  <c:v>159.51899156847</c:v>
                </c:pt>
                <c:pt idx="14">
                  <c:v>185.135035958592</c:v>
                </c:pt>
                <c:pt idx="15">
                  <c:v>209.623847347642</c:v>
                </c:pt>
                <c:pt idx="16">
                  <c:v>234.91027746240101</c:v>
                </c:pt>
              </c:numCache>
            </c:numRef>
          </c:xVal>
          <c:yVal>
            <c:numRef>
              <c:f>'0214 tover ramp'!$D$598:$D$614</c:f>
              <c:numCache>
                <c:formatCode>General</c:formatCode>
                <c:ptCount val="17"/>
                <c:pt idx="0">
                  <c:v>4.2399224637213102</c:v>
                </c:pt>
                <c:pt idx="1">
                  <c:v>4.3837482797695602</c:v>
                </c:pt>
                <c:pt idx="2">
                  <c:v>5.1251188631180504</c:v>
                </c:pt>
                <c:pt idx="3">
                  <c:v>6.1244424752487596</c:v>
                </c:pt>
                <c:pt idx="4">
                  <c:v>7.1524833361348703</c:v>
                </c:pt>
                <c:pt idx="5">
                  <c:v>7.5256072439748003</c:v>
                </c:pt>
                <c:pt idx="6">
                  <c:v>7.8332292132885204</c:v>
                </c:pt>
                <c:pt idx="7">
                  <c:v>8.7024466656231798</c:v>
                </c:pt>
                <c:pt idx="8">
                  <c:v>10.092152573637501</c:v>
                </c:pt>
                <c:pt idx="9">
                  <c:v>10.88668127507</c:v>
                </c:pt>
                <c:pt idx="10">
                  <c:v>11.1122389889623</c:v>
                </c:pt>
                <c:pt idx="11">
                  <c:v>12.0510133884772</c:v>
                </c:pt>
                <c:pt idx="12">
                  <c:v>12.518698767823199</c:v>
                </c:pt>
                <c:pt idx="13">
                  <c:v>11.9158027533765</c:v>
                </c:pt>
                <c:pt idx="14">
                  <c:v>10.909330733314301</c:v>
                </c:pt>
                <c:pt idx="15">
                  <c:v>10.5325400871995</c:v>
                </c:pt>
                <c:pt idx="16">
                  <c:v>10.705208771740001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3808256"/>
        <c:axId val="323992576"/>
      </c:scatterChart>
      <c:valAx>
        <c:axId val="323808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3992576"/>
        <c:crosses val="autoZero"/>
        <c:crossBetween val="midCat"/>
      </c:valAx>
      <c:valAx>
        <c:axId val="323992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380825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purch annHPA &lt;3 loan age 24-42</c:v>
          </c:tx>
          <c:xVal>
            <c:numRef>
              <c:f>'0214 tover ramp'!$L$623:$L$637</c:f>
              <c:numCache>
                <c:formatCode>General</c:formatCode>
                <c:ptCount val="15"/>
                <c:pt idx="0">
                  <c:v>-160.58362174392701</c:v>
                </c:pt>
                <c:pt idx="1">
                  <c:v>-138.85865119331899</c:v>
                </c:pt>
                <c:pt idx="2">
                  <c:v>-113.05207647438699</c:v>
                </c:pt>
                <c:pt idx="3">
                  <c:v>-88.353424225251501</c:v>
                </c:pt>
                <c:pt idx="4">
                  <c:v>-62.909601133368099</c:v>
                </c:pt>
                <c:pt idx="5">
                  <c:v>-38.0637769260601</c:v>
                </c:pt>
                <c:pt idx="6">
                  <c:v>-13.063851792490199</c:v>
                </c:pt>
                <c:pt idx="7">
                  <c:v>11.5111248819123</c:v>
                </c:pt>
                <c:pt idx="8">
                  <c:v>37.253885048069598</c:v>
                </c:pt>
                <c:pt idx="9">
                  <c:v>61.527200286555797</c:v>
                </c:pt>
                <c:pt idx="10">
                  <c:v>87.105329297882093</c:v>
                </c:pt>
                <c:pt idx="11">
                  <c:v>110.343160931285</c:v>
                </c:pt>
                <c:pt idx="12">
                  <c:v>135.81097156944699</c:v>
                </c:pt>
                <c:pt idx="13">
                  <c:v>159.039027271446</c:v>
                </c:pt>
                <c:pt idx="14">
                  <c:v>184.185472475811</c:v>
                </c:pt>
              </c:numCache>
            </c:numRef>
          </c:xVal>
          <c:yVal>
            <c:numRef>
              <c:f>'0214 tover ramp'!$B$623:$B$637</c:f>
              <c:numCache>
                <c:formatCode>General</c:formatCode>
                <c:ptCount val="15"/>
                <c:pt idx="0">
                  <c:v>1.7378578831237199</c:v>
                </c:pt>
                <c:pt idx="1">
                  <c:v>5.0903853311696698</c:v>
                </c:pt>
                <c:pt idx="2">
                  <c:v>4.6913258942189699</c:v>
                </c:pt>
                <c:pt idx="3">
                  <c:v>6.60612261488816</c:v>
                </c:pt>
                <c:pt idx="4">
                  <c:v>6.8230783283978296</c:v>
                </c:pt>
                <c:pt idx="5">
                  <c:v>7.47593023217091</c:v>
                </c:pt>
                <c:pt idx="6">
                  <c:v>6.7490413073908</c:v>
                </c:pt>
                <c:pt idx="7">
                  <c:v>7.7132318525339398</c:v>
                </c:pt>
                <c:pt idx="8">
                  <c:v>9.4441965788510007</c:v>
                </c:pt>
                <c:pt idx="9">
                  <c:v>10.852775702731</c:v>
                </c:pt>
                <c:pt idx="10">
                  <c:v>12.650907912796001</c:v>
                </c:pt>
                <c:pt idx="11">
                  <c:v>13.520939523671601</c:v>
                </c:pt>
                <c:pt idx="12">
                  <c:v>16.059914281867801</c:v>
                </c:pt>
                <c:pt idx="13">
                  <c:v>16.446999112331</c:v>
                </c:pt>
                <c:pt idx="14">
                  <c:v>13.4818177664775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ramp'!$L$623:$L$637</c:f>
              <c:numCache>
                <c:formatCode>General</c:formatCode>
                <c:ptCount val="15"/>
                <c:pt idx="0">
                  <c:v>-160.58362174392701</c:v>
                </c:pt>
                <c:pt idx="1">
                  <c:v>-138.85865119331899</c:v>
                </c:pt>
                <c:pt idx="2">
                  <c:v>-113.05207647438699</c:v>
                </c:pt>
                <c:pt idx="3">
                  <c:v>-88.353424225251501</c:v>
                </c:pt>
                <c:pt idx="4">
                  <c:v>-62.909601133368099</c:v>
                </c:pt>
                <c:pt idx="5">
                  <c:v>-38.0637769260601</c:v>
                </c:pt>
                <c:pt idx="6">
                  <c:v>-13.063851792490199</c:v>
                </c:pt>
                <c:pt idx="7">
                  <c:v>11.5111248819123</c:v>
                </c:pt>
                <c:pt idx="8">
                  <c:v>37.253885048069598</c:v>
                </c:pt>
                <c:pt idx="9">
                  <c:v>61.527200286555797</c:v>
                </c:pt>
                <c:pt idx="10">
                  <c:v>87.105329297882093</c:v>
                </c:pt>
                <c:pt idx="11">
                  <c:v>110.343160931285</c:v>
                </c:pt>
                <c:pt idx="12">
                  <c:v>135.81097156944699</c:v>
                </c:pt>
                <c:pt idx="13">
                  <c:v>159.039027271446</c:v>
                </c:pt>
                <c:pt idx="14">
                  <c:v>184.185472475811</c:v>
                </c:pt>
              </c:numCache>
            </c:numRef>
          </c:xVal>
          <c:yVal>
            <c:numRef>
              <c:f>'0214 tover ramp'!$AP$623:$AP$637</c:f>
              <c:numCache>
                <c:formatCode>0.00</c:formatCode>
                <c:ptCount val="15"/>
                <c:pt idx="0">
                  <c:v>4.6430442409379324</c:v>
                </c:pt>
                <c:pt idx="1">
                  <c:v>4.6669866542546901</c:v>
                </c:pt>
                <c:pt idx="2">
                  <c:v>5.2621249157609569</c:v>
                </c:pt>
                <c:pt idx="3">
                  <c:v>5.6378925992952356</c:v>
                </c:pt>
                <c:pt idx="4">
                  <c:v>6.2342122521079517</c:v>
                </c:pt>
                <c:pt idx="5">
                  <c:v>6.4289303554273092</c:v>
                </c:pt>
                <c:pt idx="6">
                  <c:v>6.3857463240775019</c:v>
                </c:pt>
                <c:pt idx="7">
                  <c:v>6.1926651321252857</c:v>
                </c:pt>
                <c:pt idx="8">
                  <c:v>6.2836728898273408</c:v>
                </c:pt>
                <c:pt idx="9">
                  <c:v>6.5103638967121569</c:v>
                </c:pt>
                <c:pt idx="10">
                  <c:v>6.6986323463517845</c:v>
                </c:pt>
                <c:pt idx="11">
                  <c:v>6.8734406109493662</c:v>
                </c:pt>
                <c:pt idx="12">
                  <c:v>6.9402027398140493</c:v>
                </c:pt>
                <c:pt idx="13">
                  <c:v>6.973290929895704</c:v>
                </c:pt>
                <c:pt idx="14">
                  <c:v>7.0106314713910933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ramp'!$L$623:$L$637</c:f>
              <c:numCache>
                <c:formatCode>General</c:formatCode>
                <c:ptCount val="15"/>
                <c:pt idx="0">
                  <c:v>-160.58362174392701</c:v>
                </c:pt>
                <c:pt idx="1">
                  <c:v>-138.85865119331899</c:v>
                </c:pt>
                <c:pt idx="2">
                  <c:v>-113.05207647438699</c:v>
                </c:pt>
                <c:pt idx="3">
                  <c:v>-88.353424225251501</c:v>
                </c:pt>
                <c:pt idx="4">
                  <c:v>-62.909601133368099</c:v>
                </c:pt>
                <c:pt idx="5">
                  <c:v>-38.0637769260601</c:v>
                </c:pt>
                <c:pt idx="6">
                  <c:v>-13.063851792490199</c:v>
                </c:pt>
                <c:pt idx="7">
                  <c:v>11.5111248819123</c:v>
                </c:pt>
                <c:pt idx="8">
                  <c:v>37.253885048069598</c:v>
                </c:pt>
                <c:pt idx="9">
                  <c:v>61.527200286555797</c:v>
                </c:pt>
                <c:pt idx="10">
                  <c:v>87.105329297882093</c:v>
                </c:pt>
                <c:pt idx="11">
                  <c:v>110.343160931285</c:v>
                </c:pt>
                <c:pt idx="12">
                  <c:v>135.81097156944699</c:v>
                </c:pt>
                <c:pt idx="13">
                  <c:v>159.039027271446</c:v>
                </c:pt>
                <c:pt idx="14">
                  <c:v>184.185472475811</c:v>
                </c:pt>
              </c:numCache>
            </c:numRef>
          </c:xVal>
          <c:yVal>
            <c:numRef>
              <c:f>'0214 tover ramp'!$D$623:$D$637</c:f>
              <c:numCache>
                <c:formatCode>General</c:formatCode>
                <c:ptCount val="15"/>
                <c:pt idx="0">
                  <c:v>4.46952537447598</c:v>
                </c:pt>
                <c:pt idx="1">
                  <c:v>4.4170877843416498</c:v>
                </c:pt>
                <c:pt idx="2">
                  <c:v>4.9359463804844603</c:v>
                </c:pt>
                <c:pt idx="3">
                  <c:v>5.6070197980552603</c:v>
                </c:pt>
                <c:pt idx="4">
                  <c:v>6.4653282703394899</c:v>
                </c:pt>
                <c:pt idx="5">
                  <c:v>6.5957682964683597</c:v>
                </c:pt>
                <c:pt idx="6">
                  <c:v>6.5773911684625102</c:v>
                </c:pt>
                <c:pt idx="7">
                  <c:v>7.2260180103083602</c:v>
                </c:pt>
                <c:pt idx="8">
                  <c:v>8.3107909765828794</c:v>
                </c:pt>
                <c:pt idx="9">
                  <c:v>8.8646465016682203</c:v>
                </c:pt>
                <c:pt idx="10">
                  <c:v>9.4842579352414091</c:v>
                </c:pt>
                <c:pt idx="11">
                  <c:v>11.084373691560501</c:v>
                </c:pt>
                <c:pt idx="12">
                  <c:v>12.000004962501899</c:v>
                </c:pt>
                <c:pt idx="13">
                  <c:v>11.6023335473815</c:v>
                </c:pt>
                <c:pt idx="14">
                  <c:v>10.7284908214198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6997888"/>
        <c:axId val="327354240"/>
      </c:scatterChart>
      <c:valAx>
        <c:axId val="326997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7354240"/>
        <c:crosses val="autoZero"/>
        <c:crossBetween val="midCat"/>
      </c:valAx>
      <c:valAx>
        <c:axId val="327354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699788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purch annHPA &lt;5 loan age 24-42</c:v>
          </c:tx>
          <c:xVal>
            <c:numRef>
              <c:f>'0214 tover ramp'!$L$644:$L$661</c:f>
              <c:numCache>
                <c:formatCode>General</c:formatCode>
                <c:ptCount val="18"/>
                <c:pt idx="0">
                  <c:v>-187.17759291764</c:v>
                </c:pt>
                <c:pt idx="1">
                  <c:v>-160.22879253220299</c:v>
                </c:pt>
                <c:pt idx="2">
                  <c:v>-138.30478459558401</c:v>
                </c:pt>
                <c:pt idx="3">
                  <c:v>-112.30498077238499</c:v>
                </c:pt>
                <c:pt idx="4">
                  <c:v>-87.570813369266602</c:v>
                </c:pt>
                <c:pt idx="5">
                  <c:v>-62.0856764614296</c:v>
                </c:pt>
                <c:pt idx="6">
                  <c:v>-37.828492437649601</c:v>
                </c:pt>
                <c:pt idx="7">
                  <c:v>-12.727285624924001</c:v>
                </c:pt>
                <c:pt idx="8">
                  <c:v>11.7904774601038</c:v>
                </c:pt>
                <c:pt idx="9">
                  <c:v>37.173523402779502</c:v>
                </c:pt>
                <c:pt idx="10">
                  <c:v>61.565621773617501</c:v>
                </c:pt>
                <c:pt idx="11">
                  <c:v>86.8915359421011</c:v>
                </c:pt>
                <c:pt idx="12">
                  <c:v>110.493044695656</c:v>
                </c:pt>
                <c:pt idx="13">
                  <c:v>135.77105342336301</c:v>
                </c:pt>
                <c:pt idx="14">
                  <c:v>159.464190318269</c:v>
                </c:pt>
                <c:pt idx="15">
                  <c:v>185.04423133569199</c:v>
                </c:pt>
                <c:pt idx="16">
                  <c:v>209.64568962263399</c:v>
                </c:pt>
                <c:pt idx="17">
                  <c:v>234.905139309053</c:v>
                </c:pt>
              </c:numCache>
            </c:numRef>
          </c:xVal>
          <c:yVal>
            <c:numRef>
              <c:f>'0214 tover ramp'!$B$644:$B$661</c:f>
              <c:numCache>
                <c:formatCode>General</c:formatCode>
                <c:ptCount val="18"/>
                <c:pt idx="0">
                  <c:v>2.9550714333481598</c:v>
                </c:pt>
                <c:pt idx="1">
                  <c:v>4.29390321890968</c:v>
                </c:pt>
                <c:pt idx="2">
                  <c:v>4.6477971383246199</c:v>
                </c:pt>
                <c:pt idx="3">
                  <c:v>4.8524552560107201</c:v>
                </c:pt>
                <c:pt idx="4">
                  <c:v>5.8132490948293301</c:v>
                </c:pt>
                <c:pt idx="5">
                  <c:v>6.5651485677254096</c:v>
                </c:pt>
                <c:pt idx="6">
                  <c:v>7.25608045502244</c:v>
                </c:pt>
                <c:pt idx="7">
                  <c:v>7.6682588708272599</c:v>
                </c:pt>
                <c:pt idx="8">
                  <c:v>7.8063965375299897</c:v>
                </c:pt>
                <c:pt idx="9">
                  <c:v>8.9199234668327492</c:v>
                </c:pt>
                <c:pt idx="10">
                  <c:v>11.274592837901601</c:v>
                </c:pt>
                <c:pt idx="11">
                  <c:v>12.764087169413299</c:v>
                </c:pt>
                <c:pt idx="12">
                  <c:v>13.6244256107732</c:v>
                </c:pt>
                <c:pt idx="13">
                  <c:v>14.9268055722948</c:v>
                </c:pt>
                <c:pt idx="14">
                  <c:v>14.0462410785595</c:v>
                </c:pt>
                <c:pt idx="15">
                  <c:v>15.270728510721099</c:v>
                </c:pt>
                <c:pt idx="16">
                  <c:v>15.1584087087697</c:v>
                </c:pt>
                <c:pt idx="17">
                  <c:v>18.436511995264102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ramp'!$L$644:$L$661</c:f>
              <c:numCache>
                <c:formatCode>General</c:formatCode>
                <c:ptCount val="18"/>
                <c:pt idx="0">
                  <c:v>-187.17759291764</c:v>
                </c:pt>
                <c:pt idx="1">
                  <c:v>-160.22879253220299</c:v>
                </c:pt>
                <c:pt idx="2">
                  <c:v>-138.30478459558401</c:v>
                </c:pt>
                <c:pt idx="3">
                  <c:v>-112.30498077238499</c:v>
                </c:pt>
                <c:pt idx="4">
                  <c:v>-87.570813369266602</c:v>
                </c:pt>
                <c:pt idx="5">
                  <c:v>-62.0856764614296</c:v>
                </c:pt>
                <c:pt idx="6">
                  <c:v>-37.828492437649601</c:v>
                </c:pt>
                <c:pt idx="7">
                  <c:v>-12.727285624924001</c:v>
                </c:pt>
                <c:pt idx="8">
                  <c:v>11.7904774601038</c:v>
                </c:pt>
                <c:pt idx="9">
                  <c:v>37.173523402779502</c:v>
                </c:pt>
                <c:pt idx="10">
                  <c:v>61.565621773617501</c:v>
                </c:pt>
                <c:pt idx="11">
                  <c:v>86.8915359421011</c:v>
                </c:pt>
                <c:pt idx="12">
                  <c:v>110.493044695656</c:v>
                </c:pt>
                <c:pt idx="13">
                  <c:v>135.77105342336301</c:v>
                </c:pt>
                <c:pt idx="14">
                  <c:v>159.464190318269</c:v>
                </c:pt>
                <c:pt idx="15">
                  <c:v>185.04423133569199</c:v>
                </c:pt>
                <c:pt idx="16">
                  <c:v>209.64568962263399</c:v>
                </c:pt>
                <c:pt idx="17">
                  <c:v>234.905139309053</c:v>
                </c:pt>
              </c:numCache>
            </c:numRef>
          </c:xVal>
          <c:yVal>
            <c:numRef>
              <c:f>'0214 tover ramp'!$AP$644:$AP$661</c:f>
              <c:numCache>
                <c:formatCode>0.00</c:formatCode>
                <c:ptCount val="18"/>
                <c:pt idx="0">
                  <c:v>3.9474207628266589</c:v>
                </c:pt>
                <c:pt idx="1">
                  <c:v>4.2805485704323853</c:v>
                </c:pt>
                <c:pt idx="2">
                  <c:v>4.3994815313156188</c:v>
                </c:pt>
                <c:pt idx="3">
                  <c:v>5.1247084873062949</c:v>
                </c:pt>
                <c:pt idx="4">
                  <c:v>5.6746213319943344</c:v>
                </c:pt>
                <c:pt idx="5">
                  <c:v>6.4329392150707765</c:v>
                </c:pt>
                <c:pt idx="6">
                  <c:v>6.8208983677217727</c:v>
                </c:pt>
                <c:pt idx="7">
                  <c:v>6.9463856169568849</c:v>
                </c:pt>
                <c:pt idx="8">
                  <c:v>6.6817412049868352</c:v>
                </c:pt>
                <c:pt idx="9">
                  <c:v>6.6932378085562183</c:v>
                </c:pt>
                <c:pt idx="10">
                  <c:v>6.9888619866540047</c:v>
                </c:pt>
                <c:pt idx="11">
                  <c:v>7.3154328326574092</c:v>
                </c:pt>
                <c:pt idx="12">
                  <c:v>7.6534155703781863</c:v>
                </c:pt>
                <c:pt idx="13">
                  <c:v>7.8199891331849569</c:v>
                </c:pt>
                <c:pt idx="14">
                  <c:v>7.9849850339941852</c:v>
                </c:pt>
                <c:pt idx="15">
                  <c:v>8.1309056422177122</c:v>
                </c:pt>
                <c:pt idx="16">
                  <c:v>8.2211227708728245</c:v>
                </c:pt>
                <c:pt idx="17">
                  <c:v>8.037093247830251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ramp'!$L$644:$L$661</c:f>
              <c:numCache>
                <c:formatCode>General</c:formatCode>
                <c:ptCount val="18"/>
                <c:pt idx="0">
                  <c:v>-187.17759291764</c:v>
                </c:pt>
                <c:pt idx="1">
                  <c:v>-160.22879253220299</c:v>
                </c:pt>
                <c:pt idx="2">
                  <c:v>-138.30478459558401</c:v>
                </c:pt>
                <c:pt idx="3">
                  <c:v>-112.30498077238499</c:v>
                </c:pt>
                <c:pt idx="4">
                  <c:v>-87.570813369266602</c:v>
                </c:pt>
                <c:pt idx="5">
                  <c:v>-62.0856764614296</c:v>
                </c:pt>
                <c:pt idx="6">
                  <c:v>-37.828492437649601</c:v>
                </c:pt>
                <c:pt idx="7">
                  <c:v>-12.727285624924001</c:v>
                </c:pt>
                <c:pt idx="8">
                  <c:v>11.7904774601038</c:v>
                </c:pt>
                <c:pt idx="9">
                  <c:v>37.173523402779502</c:v>
                </c:pt>
                <c:pt idx="10">
                  <c:v>61.565621773617501</c:v>
                </c:pt>
                <c:pt idx="11">
                  <c:v>86.8915359421011</c:v>
                </c:pt>
                <c:pt idx="12">
                  <c:v>110.493044695656</c:v>
                </c:pt>
                <c:pt idx="13">
                  <c:v>135.77105342336301</c:v>
                </c:pt>
                <c:pt idx="14">
                  <c:v>159.464190318269</c:v>
                </c:pt>
                <c:pt idx="15">
                  <c:v>185.04423133569199</c:v>
                </c:pt>
                <c:pt idx="16">
                  <c:v>209.64568962263399</c:v>
                </c:pt>
                <c:pt idx="17">
                  <c:v>234.905139309053</c:v>
                </c:pt>
              </c:numCache>
            </c:numRef>
          </c:xVal>
          <c:yVal>
            <c:numRef>
              <c:f>'0214 tover ramp'!$D$644:$D$661</c:f>
              <c:numCache>
                <c:formatCode>General</c:formatCode>
                <c:ptCount val="18"/>
                <c:pt idx="0">
                  <c:v>4.0670950823761398</c:v>
                </c:pt>
                <c:pt idx="1">
                  <c:v>4.3547671414624398</c:v>
                </c:pt>
                <c:pt idx="2">
                  <c:v>4.3941715692688996</c:v>
                </c:pt>
                <c:pt idx="3">
                  <c:v>5.0829130160506804</c:v>
                </c:pt>
                <c:pt idx="4">
                  <c:v>6.0320110742090698</c:v>
                </c:pt>
                <c:pt idx="5">
                  <c:v>7.0544558248330897</c:v>
                </c:pt>
                <c:pt idx="6">
                  <c:v>7.4045121809739802</c:v>
                </c:pt>
                <c:pt idx="7">
                  <c:v>7.67698288912952</c:v>
                </c:pt>
                <c:pt idx="8">
                  <c:v>8.5196272453428499</c:v>
                </c:pt>
                <c:pt idx="9">
                  <c:v>9.8588757034504795</c:v>
                </c:pt>
                <c:pt idx="10">
                  <c:v>10.6000206146865</c:v>
                </c:pt>
                <c:pt idx="11">
                  <c:v>10.8582849673877</c:v>
                </c:pt>
                <c:pt idx="12">
                  <c:v>11.9088761030374</c:v>
                </c:pt>
                <c:pt idx="13">
                  <c:v>12.4482785469711</c:v>
                </c:pt>
                <c:pt idx="14">
                  <c:v>11.8800632177125</c:v>
                </c:pt>
                <c:pt idx="15">
                  <c:v>10.892051915848301</c:v>
                </c:pt>
                <c:pt idx="16">
                  <c:v>10.517258407712999</c:v>
                </c:pt>
                <c:pt idx="17">
                  <c:v>10.7793410312046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366912"/>
        <c:axId val="327553024"/>
      </c:scatterChart>
      <c:valAx>
        <c:axId val="327366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7553024"/>
        <c:crosses val="autoZero"/>
        <c:crossBetween val="midCat"/>
      </c:valAx>
      <c:valAx>
        <c:axId val="327553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736691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purch annHPA  5-7 loan age 24-42</c:v>
          </c:tx>
          <c:xVal>
            <c:numRef>
              <c:f>'0214 tover ramp'!$L$668:$L$684</c:f>
              <c:numCache>
                <c:formatCode>General</c:formatCode>
                <c:ptCount val="17"/>
                <c:pt idx="0">
                  <c:v>-160.41693416207599</c:v>
                </c:pt>
                <c:pt idx="1">
                  <c:v>-138.17877645180599</c:v>
                </c:pt>
                <c:pt idx="2">
                  <c:v>-112.112991033719</c:v>
                </c:pt>
                <c:pt idx="3">
                  <c:v>-86.8940695124938</c:v>
                </c:pt>
                <c:pt idx="4">
                  <c:v>-61.894681698766497</c:v>
                </c:pt>
                <c:pt idx="5">
                  <c:v>-37.574989192748099</c:v>
                </c:pt>
                <c:pt idx="6">
                  <c:v>-12.712144968702299</c:v>
                </c:pt>
                <c:pt idx="7">
                  <c:v>11.7257975899748</c:v>
                </c:pt>
                <c:pt idx="8">
                  <c:v>36.902831068865098</c:v>
                </c:pt>
                <c:pt idx="9">
                  <c:v>61.640140091220502</c:v>
                </c:pt>
                <c:pt idx="10">
                  <c:v>86.691624511738297</c:v>
                </c:pt>
                <c:pt idx="11">
                  <c:v>111.130477479745</c:v>
                </c:pt>
                <c:pt idx="12">
                  <c:v>136.089288107356</c:v>
                </c:pt>
                <c:pt idx="13">
                  <c:v>160.373832954477</c:v>
                </c:pt>
                <c:pt idx="14">
                  <c:v>185.045061257665</c:v>
                </c:pt>
                <c:pt idx="15">
                  <c:v>209.884465283456</c:v>
                </c:pt>
                <c:pt idx="16">
                  <c:v>234.01311779352301</c:v>
                </c:pt>
              </c:numCache>
            </c:numRef>
          </c:xVal>
          <c:yVal>
            <c:numRef>
              <c:f>'0214 tover ramp'!$B$668:$B$684</c:f>
              <c:numCache>
                <c:formatCode>General</c:formatCode>
                <c:ptCount val="17"/>
                <c:pt idx="0">
                  <c:v>1.25542835624764</c:v>
                </c:pt>
                <c:pt idx="1">
                  <c:v>6.3748917550433797</c:v>
                </c:pt>
                <c:pt idx="2">
                  <c:v>7.4558758678627104</c:v>
                </c:pt>
                <c:pt idx="3">
                  <c:v>7.9978230980251297</c:v>
                </c:pt>
                <c:pt idx="4">
                  <c:v>9.4619005924389192</c:v>
                </c:pt>
                <c:pt idx="5">
                  <c:v>10.106186523596699</c:v>
                </c:pt>
                <c:pt idx="6">
                  <c:v>10.3555029492404</c:v>
                </c:pt>
                <c:pt idx="7">
                  <c:v>10.871431755496801</c:v>
                </c:pt>
                <c:pt idx="8">
                  <c:v>11.772544488325</c:v>
                </c:pt>
                <c:pt idx="9">
                  <c:v>13.3496475147489</c:v>
                </c:pt>
                <c:pt idx="10">
                  <c:v>14.968217001111199</c:v>
                </c:pt>
                <c:pt idx="11">
                  <c:v>16.637339963709799</c:v>
                </c:pt>
                <c:pt idx="12">
                  <c:v>18.369992506446899</c:v>
                </c:pt>
                <c:pt idx="13">
                  <c:v>17.3765016793615</c:v>
                </c:pt>
                <c:pt idx="14">
                  <c:v>18.2316349109506</c:v>
                </c:pt>
                <c:pt idx="15">
                  <c:v>16.076033683855201</c:v>
                </c:pt>
                <c:pt idx="16">
                  <c:v>24.020649619480999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ramp'!$L$668:$L$684</c:f>
              <c:numCache>
                <c:formatCode>General</c:formatCode>
                <c:ptCount val="17"/>
                <c:pt idx="0">
                  <c:v>-160.41693416207599</c:v>
                </c:pt>
                <c:pt idx="1">
                  <c:v>-138.17877645180599</c:v>
                </c:pt>
                <c:pt idx="2">
                  <c:v>-112.112991033719</c:v>
                </c:pt>
                <c:pt idx="3">
                  <c:v>-86.8940695124938</c:v>
                </c:pt>
                <c:pt idx="4">
                  <c:v>-61.894681698766497</c:v>
                </c:pt>
                <c:pt idx="5">
                  <c:v>-37.574989192748099</c:v>
                </c:pt>
                <c:pt idx="6">
                  <c:v>-12.712144968702299</c:v>
                </c:pt>
                <c:pt idx="7">
                  <c:v>11.7257975899748</c:v>
                </c:pt>
                <c:pt idx="8">
                  <c:v>36.902831068865098</c:v>
                </c:pt>
                <c:pt idx="9">
                  <c:v>61.640140091220502</c:v>
                </c:pt>
                <c:pt idx="10">
                  <c:v>86.691624511738297</c:v>
                </c:pt>
                <c:pt idx="11">
                  <c:v>111.130477479745</c:v>
                </c:pt>
                <c:pt idx="12">
                  <c:v>136.089288107356</c:v>
                </c:pt>
                <c:pt idx="13">
                  <c:v>160.373832954477</c:v>
                </c:pt>
                <c:pt idx="14">
                  <c:v>185.045061257665</c:v>
                </c:pt>
                <c:pt idx="15">
                  <c:v>209.884465283456</c:v>
                </c:pt>
                <c:pt idx="16">
                  <c:v>234.01311779352301</c:v>
                </c:pt>
              </c:numCache>
            </c:numRef>
          </c:xVal>
          <c:yVal>
            <c:numRef>
              <c:f>'0214 tover ramp'!$AP$668:$AP$684</c:f>
              <c:numCache>
                <c:formatCode>0.00</c:formatCode>
                <c:ptCount val="17"/>
                <c:pt idx="0">
                  <c:v>5.3037057478325211</c:v>
                </c:pt>
                <c:pt idx="1">
                  <c:v>5.8242915339216328</c:v>
                </c:pt>
                <c:pt idx="2">
                  <c:v>6.8680361370706766</c:v>
                </c:pt>
                <c:pt idx="3">
                  <c:v>7.8850990861696229</c:v>
                </c:pt>
                <c:pt idx="4">
                  <c:v>9.1208933556028438</c:v>
                </c:pt>
                <c:pt idx="5">
                  <c:v>10.063690439133556</c:v>
                </c:pt>
                <c:pt idx="6">
                  <c:v>10.519523678092323</c:v>
                </c:pt>
                <c:pt idx="7">
                  <c:v>10.422889769300269</c:v>
                </c:pt>
                <c:pt idx="8">
                  <c:v>10.465155833320317</c:v>
                </c:pt>
                <c:pt idx="9">
                  <c:v>10.878340791688501</c:v>
                </c:pt>
                <c:pt idx="10">
                  <c:v>11.587460144369711</c:v>
                </c:pt>
                <c:pt idx="11">
                  <c:v>12.343931839562805</c:v>
                </c:pt>
                <c:pt idx="12">
                  <c:v>12.758201945428393</c:v>
                </c:pt>
                <c:pt idx="13">
                  <c:v>13.125677996240103</c:v>
                </c:pt>
                <c:pt idx="14">
                  <c:v>13.276114383923021</c:v>
                </c:pt>
                <c:pt idx="15">
                  <c:v>13.316303031496957</c:v>
                </c:pt>
                <c:pt idx="16">
                  <c:v>13.081500785362044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ramp'!$L$668:$L$684</c:f>
              <c:numCache>
                <c:formatCode>General</c:formatCode>
                <c:ptCount val="17"/>
                <c:pt idx="0">
                  <c:v>-160.41693416207599</c:v>
                </c:pt>
                <c:pt idx="1">
                  <c:v>-138.17877645180599</c:v>
                </c:pt>
                <c:pt idx="2">
                  <c:v>-112.112991033719</c:v>
                </c:pt>
                <c:pt idx="3">
                  <c:v>-86.8940695124938</c:v>
                </c:pt>
                <c:pt idx="4">
                  <c:v>-61.894681698766497</c:v>
                </c:pt>
                <c:pt idx="5">
                  <c:v>-37.574989192748099</c:v>
                </c:pt>
                <c:pt idx="6">
                  <c:v>-12.712144968702299</c:v>
                </c:pt>
                <c:pt idx="7">
                  <c:v>11.7257975899748</c:v>
                </c:pt>
                <c:pt idx="8">
                  <c:v>36.902831068865098</c:v>
                </c:pt>
                <c:pt idx="9">
                  <c:v>61.640140091220502</c:v>
                </c:pt>
                <c:pt idx="10">
                  <c:v>86.691624511738297</c:v>
                </c:pt>
                <c:pt idx="11">
                  <c:v>111.130477479745</c:v>
                </c:pt>
                <c:pt idx="12">
                  <c:v>136.089288107356</c:v>
                </c:pt>
                <c:pt idx="13">
                  <c:v>160.373832954477</c:v>
                </c:pt>
                <c:pt idx="14">
                  <c:v>185.045061257665</c:v>
                </c:pt>
                <c:pt idx="15">
                  <c:v>209.884465283456</c:v>
                </c:pt>
                <c:pt idx="16">
                  <c:v>234.01311779352301</c:v>
                </c:pt>
              </c:numCache>
            </c:numRef>
          </c:xVal>
          <c:yVal>
            <c:numRef>
              <c:f>'0214 tover ramp'!$D$668:$D$684</c:f>
              <c:numCache>
                <c:formatCode>General</c:formatCode>
                <c:ptCount val="17"/>
                <c:pt idx="0">
                  <c:v>5.3607555887152696</c:v>
                </c:pt>
                <c:pt idx="1">
                  <c:v>5.6829888450555703</c:v>
                </c:pt>
                <c:pt idx="2">
                  <c:v>6.5352184405731597</c:v>
                </c:pt>
                <c:pt idx="3">
                  <c:v>7.7565387127751704</c:v>
                </c:pt>
                <c:pt idx="4">
                  <c:v>8.8185446761483508</c:v>
                </c:pt>
                <c:pt idx="5">
                  <c:v>9.5758795439065807</c:v>
                </c:pt>
                <c:pt idx="6">
                  <c:v>10.136420222825199</c:v>
                </c:pt>
                <c:pt idx="7">
                  <c:v>10.580832634601199</c:v>
                </c:pt>
                <c:pt idx="8">
                  <c:v>11.5774158269843</c:v>
                </c:pt>
                <c:pt idx="9">
                  <c:v>12.805648273627201</c:v>
                </c:pt>
                <c:pt idx="10">
                  <c:v>13.757856096320999</c:v>
                </c:pt>
                <c:pt idx="11">
                  <c:v>15.1969334363099</c:v>
                </c:pt>
                <c:pt idx="12">
                  <c:v>16.3616778857882</c:v>
                </c:pt>
                <c:pt idx="13">
                  <c:v>16.813706871112299</c:v>
                </c:pt>
                <c:pt idx="14">
                  <c:v>16.356296880685601</c:v>
                </c:pt>
                <c:pt idx="15">
                  <c:v>15.602122771307</c:v>
                </c:pt>
                <c:pt idx="16">
                  <c:v>15.1999554059516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570944"/>
        <c:axId val="328097792"/>
      </c:scatterChart>
      <c:valAx>
        <c:axId val="327570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8097792"/>
        <c:crosses val="autoZero"/>
        <c:crossBetween val="midCat"/>
      </c:valAx>
      <c:valAx>
        <c:axId val="328097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757094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purch annHPA  7-9 loan age 24-42</c:v>
          </c:tx>
          <c:xVal>
            <c:numRef>
              <c:f>'0214 tover ramp'!$L$688:$L$704</c:f>
              <c:numCache>
                <c:formatCode>General</c:formatCode>
                <c:ptCount val="17"/>
                <c:pt idx="0">
                  <c:v>-160.671745210685</c:v>
                </c:pt>
                <c:pt idx="1">
                  <c:v>-136.883414096499</c:v>
                </c:pt>
                <c:pt idx="2">
                  <c:v>-111.051751713247</c:v>
                </c:pt>
                <c:pt idx="3">
                  <c:v>-86.058802048056293</c:v>
                </c:pt>
                <c:pt idx="4">
                  <c:v>-60.966452322216597</c:v>
                </c:pt>
                <c:pt idx="5">
                  <c:v>-37.066612511838002</c:v>
                </c:pt>
                <c:pt idx="6">
                  <c:v>-12.313010152824599</c:v>
                </c:pt>
                <c:pt idx="7">
                  <c:v>12.057446570703499</c:v>
                </c:pt>
                <c:pt idx="8">
                  <c:v>36.791475686528202</c:v>
                </c:pt>
                <c:pt idx="9">
                  <c:v>61.739642096537402</c:v>
                </c:pt>
                <c:pt idx="10">
                  <c:v>86.529606039214897</c:v>
                </c:pt>
                <c:pt idx="11">
                  <c:v>111.90959284463101</c:v>
                </c:pt>
                <c:pt idx="12">
                  <c:v>136.43659502292499</c:v>
                </c:pt>
                <c:pt idx="13">
                  <c:v>160.87119726231199</c:v>
                </c:pt>
                <c:pt idx="14">
                  <c:v>184.99763973036201</c:v>
                </c:pt>
                <c:pt idx="15">
                  <c:v>210.325748030227</c:v>
                </c:pt>
                <c:pt idx="16">
                  <c:v>233.49006731480901</c:v>
                </c:pt>
              </c:numCache>
            </c:numRef>
          </c:xVal>
          <c:yVal>
            <c:numRef>
              <c:f>'0214 tover ramp'!$B$688:$B$704</c:f>
              <c:numCache>
                <c:formatCode>General</c:formatCode>
                <c:ptCount val="17"/>
                <c:pt idx="0">
                  <c:v>9.9186331189298205</c:v>
                </c:pt>
                <c:pt idx="1">
                  <c:v>9.6547888295221291</c:v>
                </c:pt>
                <c:pt idx="2">
                  <c:v>8.2451410773521197</c:v>
                </c:pt>
                <c:pt idx="3">
                  <c:v>9.0676505416117195</c:v>
                </c:pt>
                <c:pt idx="4">
                  <c:v>10.948316619037399</c:v>
                </c:pt>
                <c:pt idx="5">
                  <c:v>12.831120822797899</c:v>
                </c:pt>
                <c:pt idx="6">
                  <c:v>14.5149274847632</c:v>
                </c:pt>
                <c:pt idx="7">
                  <c:v>16.6699548782086</c:v>
                </c:pt>
                <c:pt idx="8">
                  <c:v>19.365334517723401</c:v>
                </c:pt>
                <c:pt idx="9">
                  <c:v>20.784807663220398</c:v>
                </c:pt>
                <c:pt idx="10">
                  <c:v>22.3343728307856</c:v>
                </c:pt>
                <c:pt idx="11">
                  <c:v>23.376623716823001</c:v>
                </c:pt>
                <c:pt idx="12">
                  <c:v>25.402472384335301</c:v>
                </c:pt>
                <c:pt idx="13">
                  <c:v>25.161077224702399</c:v>
                </c:pt>
                <c:pt idx="14">
                  <c:v>24.3936045827359</c:v>
                </c:pt>
                <c:pt idx="15">
                  <c:v>21.963398883461</c:v>
                </c:pt>
                <c:pt idx="16">
                  <c:v>20.055258323386699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ramp'!$L$688:$L$704</c:f>
              <c:numCache>
                <c:formatCode>General</c:formatCode>
                <c:ptCount val="17"/>
                <c:pt idx="0">
                  <c:v>-160.671745210685</c:v>
                </c:pt>
                <c:pt idx="1">
                  <c:v>-136.883414096499</c:v>
                </c:pt>
                <c:pt idx="2">
                  <c:v>-111.051751713247</c:v>
                </c:pt>
                <c:pt idx="3">
                  <c:v>-86.058802048056293</c:v>
                </c:pt>
                <c:pt idx="4">
                  <c:v>-60.966452322216597</c:v>
                </c:pt>
                <c:pt idx="5">
                  <c:v>-37.066612511838002</c:v>
                </c:pt>
                <c:pt idx="6">
                  <c:v>-12.313010152824599</c:v>
                </c:pt>
                <c:pt idx="7">
                  <c:v>12.057446570703499</c:v>
                </c:pt>
                <c:pt idx="8">
                  <c:v>36.791475686528202</c:v>
                </c:pt>
                <c:pt idx="9">
                  <c:v>61.739642096537402</c:v>
                </c:pt>
                <c:pt idx="10">
                  <c:v>86.529606039214897</c:v>
                </c:pt>
                <c:pt idx="11">
                  <c:v>111.90959284463101</c:v>
                </c:pt>
                <c:pt idx="12">
                  <c:v>136.43659502292499</c:v>
                </c:pt>
                <c:pt idx="13">
                  <c:v>160.87119726231199</c:v>
                </c:pt>
                <c:pt idx="14">
                  <c:v>184.99763973036201</c:v>
                </c:pt>
                <c:pt idx="15">
                  <c:v>210.325748030227</c:v>
                </c:pt>
                <c:pt idx="16">
                  <c:v>233.49006731480901</c:v>
                </c:pt>
              </c:numCache>
            </c:numRef>
          </c:xVal>
          <c:yVal>
            <c:numRef>
              <c:f>'0214 tover ramp'!$AP$688:$AP$704</c:f>
              <c:numCache>
                <c:formatCode>0.00</c:formatCode>
                <c:ptCount val="17"/>
                <c:pt idx="0">
                  <c:v>5.9219035529036184</c:v>
                </c:pt>
                <c:pt idx="1">
                  <c:v>6.6185931672657965</c:v>
                </c:pt>
                <c:pt idx="2">
                  <c:v>8.049895952341501</c:v>
                </c:pt>
                <c:pt idx="3">
                  <c:v>9.3704008257519575</c:v>
                </c:pt>
                <c:pt idx="4">
                  <c:v>10.883522971309855</c:v>
                </c:pt>
                <c:pt idx="5">
                  <c:v>12.271572174220658</c:v>
                </c:pt>
                <c:pt idx="6">
                  <c:v>13.213129435744175</c:v>
                </c:pt>
                <c:pt idx="7">
                  <c:v>13.654984785973411</c:v>
                </c:pt>
                <c:pt idx="8">
                  <c:v>13.910140629904333</c:v>
                </c:pt>
                <c:pt idx="9">
                  <c:v>14.145720964176888</c:v>
                </c:pt>
                <c:pt idx="10">
                  <c:v>14.686844585740932</c:v>
                </c:pt>
                <c:pt idx="11">
                  <c:v>15.466933518951254</c:v>
                </c:pt>
                <c:pt idx="12">
                  <c:v>15.882938934208667</c:v>
                </c:pt>
                <c:pt idx="13">
                  <c:v>16.310843230029349</c:v>
                </c:pt>
                <c:pt idx="14">
                  <c:v>16.355003388499455</c:v>
                </c:pt>
                <c:pt idx="15">
                  <c:v>16.490186909304171</c:v>
                </c:pt>
                <c:pt idx="16">
                  <c:v>16.263484956687236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ramp'!$L$688:$L$704</c:f>
              <c:numCache>
                <c:formatCode>General</c:formatCode>
                <c:ptCount val="17"/>
                <c:pt idx="0">
                  <c:v>-160.671745210685</c:v>
                </c:pt>
                <c:pt idx="1">
                  <c:v>-136.883414096499</c:v>
                </c:pt>
                <c:pt idx="2">
                  <c:v>-111.051751713247</c:v>
                </c:pt>
                <c:pt idx="3">
                  <c:v>-86.058802048056293</c:v>
                </c:pt>
                <c:pt idx="4">
                  <c:v>-60.966452322216597</c:v>
                </c:pt>
                <c:pt idx="5">
                  <c:v>-37.066612511838002</c:v>
                </c:pt>
                <c:pt idx="6">
                  <c:v>-12.313010152824599</c:v>
                </c:pt>
                <c:pt idx="7">
                  <c:v>12.057446570703499</c:v>
                </c:pt>
                <c:pt idx="8">
                  <c:v>36.791475686528202</c:v>
                </c:pt>
                <c:pt idx="9">
                  <c:v>61.739642096537402</c:v>
                </c:pt>
                <c:pt idx="10">
                  <c:v>86.529606039214897</c:v>
                </c:pt>
                <c:pt idx="11">
                  <c:v>111.90959284463101</c:v>
                </c:pt>
                <c:pt idx="12">
                  <c:v>136.43659502292499</c:v>
                </c:pt>
                <c:pt idx="13">
                  <c:v>160.87119726231199</c:v>
                </c:pt>
                <c:pt idx="14">
                  <c:v>184.99763973036201</c:v>
                </c:pt>
                <c:pt idx="15">
                  <c:v>210.325748030227</c:v>
                </c:pt>
                <c:pt idx="16">
                  <c:v>233.49006731480901</c:v>
                </c:pt>
              </c:numCache>
            </c:numRef>
          </c:xVal>
          <c:yVal>
            <c:numRef>
              <c:f>'0214 tover ramp'!$D$688:$D$704</c:f>
              <c:numCache>
                <c:formatCode>General</c:formatCode>
                <c:ptCount val="17"/>
                <c:pt idx="0">
                  <c:v>6.6395250786272397</c:v>
                </c:pt>
                <c:pt idx="1">
                  <c:v>6.7747958445323198</c:v>
                </c:pt>
                <c:pt idx="2">
                  <c:v>7.9397049238564001</c:v>
                </c:pt>
                <c:pt idx="3">
                  <c:v>9.5937941563767204</c:v>
                </c:pt>
                <c:pt idx="4">
                  <c:v>11.002111503866301</c:v>
                </c:pt>
                <c:pt idx="5">
                  <c:v>12.5485420161679</c:v>
                </c:pt>
                <c:pt idx="6">
                  <c:v>14.3039276352558</c:v>
                </c:pt>
                <c:pt idx="7">
                  <c:v>15.927072556803401</c:v>
                </c:pt>
                <c:pt idx="8">
                  <c:v>18.503974472854299</c:v>
                </c:pt>
                <c:pt idx="9">
                  <c:v>20.366738859516701</c:v>
                </c:pt>
                <c:pt idx="10">
                  <c:v>21.776135966035699</c:v>
                </c:pt>
                <c:pt idx="11">
                  <c:v>23.6841353786516</c:v>
                </c:pt>
                <c:pt idx="12">
                  <c:v>24.400603318458302</c:v>
                </c:pt>
                <c:pt idx="13">
                  <c:v>24.2243572439546</c:v>
                </c:pt>
                <c:pt idx="14">
                  <c:v>22.952461597663198</c:v>
                </c:pt>
                <c:pt idx="15">
                  <c:v>21.607395193439199</c:v>
                </c:pt>
                <c:pt idx="16">
                  <c:v>20.9202632505948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498752"/>
        <c:axId val="327514752"/>
      </c:scatterChart>
      <c:valAx>
        <c:axId val="327498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7514752"/>
        <c:crosses val="autoZero"/>
        <c:crossBetween val="midCat"/>
      </c:valAx>
      <c:valAx>
        <c:axId val="327514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749875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purch annHPA  &gt;9 loan age 24-42</c:v>
          </c:tx>
          <c:xVal>
            <c:numRef>
              <c:f>'0214 tover ramp'!$L$711:$L$726</c:f>
              <c:numCache>
                <c:formatCode>General</c:formatCode>
                <c:ptCount val="16"/>
                <c:pt idx="0">
                  <c:v>-133.16865759548301</c:v>
                </c:pt>
                <c:pt idx="1">
                  <c:v>-109.736901608983</c:v>
                </c:pt>
                <c:pt idx="2">
                  <c:v>-85.5325350223019</c:v>
                </c:pt>
                <c:pt idx="3">
                  <c:v>-60.682549033571298</c:v>
                </c:pt>
                <c:pt idx="4">
                  <c:v>-36.442430544806598</c:v>
                </c:pt>
                <c:pt idx="5">
                  <c:v>-11.794295711804599</c:v>
                </c:pt>
                <c:pt idx="6">
                  <c:v>12.715367195835601</c:v>
                </c:pt>
                <c:pt idx="7">
                  <c:v>37.2293128487389</c:v>
                </c:pt>
                <c:pt idx="8">
                  <c:v>62.186938645583602</c:v>
                </c:pt>
                <c:pt idx="9">
                  <c:v>86.763786741060102</c:v>
                </c:pt>
                <c:pt idx="10">
                  <c:v>112.260060166908</c:v>
                </c:pt>
                <c:pt idx="11">
                  <c:v>137.003869055927</c:v>
                </c:pt>
                <c:pt idx="12">
                  <c:v>161.474786654718</c:v>
                </c:pt>
                <c:pt idx="13">
                  <c:v>185.52762183742499</c:v>
                </c:pt>
                <c:pt idx="14">
                  <c:v>210.22491044731001</c:v>
                </c:pt>
                <c:pt idx="15">
                  <c:v>233.56592896555</c:v>
                </c:pt>
              </c:numCache>
            </c:numRef>
          </c:xVal>
          <c:yVal>
            <c:numRef>
              <c:f>'0214 tover ramp'!$B$711:$B$726</c:f>
              <c:numCache>
                <c:formatCode>General</c:formatCode>
                <c:ptCount val="16"/>
                <c:pt idx="0">
                  <c:v>12.763059519043299</c:v>
                </c:pt>
                <c:pt idx="1">
                  <c:v>9.1019958694956902</c:v>
                </c:pt>
                <c:pt idx="2">
                  <c:v>11.4216664339574</c:v>
                </c:pt>
                <c:pt idx="3">
                  <c:v>12.8329285585446</c:v>
                </c:pt>
                <c:pt idx="4">
                  <c:v>15.375718155189</c:v>
                </c:pt>
                <c:pt idx="5">
                  <c:v>16.337926890215599</c:v>
                </c:pt>
                <c:pt idx="6">
                  <c:v>18.231404849259299</c:v>
                </c:pt>
                <c:pt idx="7">
                  <c:v>18.954691675482898</c:v>
                </c:pt>
                <c:pt idx="8">
                  <c:v>19.985223012847499</c:v>
                </c:pt>
                <c:pt idx="9">
                  <c:v>21.760498975298599</c:v>
                </c:pt>
                <c:pt idx="10">
                  <c:v>23.283412712954298</c:v>
                </c:pt>
                <c:pt idx="11">
                  <c:v>24.280268126525101</c:v>
                </c:pt>
                <c:pt idx="12">
                  <c:v>23.749855238903798</c:v>
                </c:pt>
                <c:pt idx="13">
                  <c:v>26.391162983699701</c:v>
                </c:pt>
                <c:pt idx="14">
                  <c:v>25.632178915401401</c:v>
                </c:pt>
                <c:pt idx="15">
                  <c:v>19.623148599174499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ramp'!$L$711:$L$726</c:f>
              <c:numCache>
                <c:formatCode>General</c:formatCode>
                <c:ptCount val="16"/>
                <c:pt idx="0">
                  <c:v>-133.16865759548301</c:v>
                </c:pt>
                <c:pt idx="1">
                  <c:v>-109.736901608983</c:v>
                </c:pt>
                <c:pt idx="2">
                  <c:v>-85.5325350223019</c:v>
                </c:pt>
                <c:pt idx="3">
                  <c:v>-60.682549033571298</c:v>
                </c:pt>
                <c:pt idx="4">
                  <c:v>-36.442430544806598</c:v>
                </c:pt>
                <c:pt idx="5">
                  <c:v>-11.794295711804599</c:v>
                </c:pt>
                <c:pt idx="6">
                  <c:v>12.715367195835601</c:v>
                </c:pt>
                <c:pt idx="7">
                  <c:v>37.2293128487389</c:v>
                </c:pt>
                <c:pt idx="8">
                  <c:v>62.186938645583602</c:v>
                </c:pt>
                <c:pt idx="9">
                  <c:v>86.763786741060102</c:v>
                </c:pt>
                <c:pt idx="10">
                  <c:v>112.260060166908</c:v>
                </c:pt>
                <c:pt idx="11">
                  <c:v>137.003869055927</c:v>
                </c:pt>
                <c:pt idx="12">
                  <c:v>161.474786654718</c:v>
                </c:pt>
                <c:pt idx="13">
                  <c:v>185.52762183742499</c:v>
                </c:pt>
                <c:pt idx="14">
                  <c:v>210.22491044731001</c:v>
                </c:pt>
                <c:pt idx="15">
                  <c:v>233.56592896555</c:v>
                </c:pt>
              </c:numCache>
            </c:numRef>
          </c:xVal>
          <c:yVal>
            <c:numRef>
              <c:f>'0214 tover ramp'!$AP$711:$AP$726</c:f>
              <c:numCache>
                <c:formatCode>0.00</c:formatCode>
                <c:ptCount val="16"/>
                <c:pt idx="0">
                  <c:v>7.7050858044337645</c:v>
                </c:pt>
                <c:pt idx="1">
                  <c:v>9.4619833279496302</c:v>
                </c:pt>
                <c:pt idx="2">
                  <c:v>11.070154248443187</c:v>
                </c:pt>
                <c:pt idx="3">
                  <c:v>12.790830641746197</c:v>
                </c:pt>
                <c:pt idx="4">
                  <c:v>14.404883246963296</c:v>
                </c:pt>
                <c:pt idx="5">
                  <c:v>15.507310567923815</c:v>
                </c:pt>
                <c:pt idx="6">
                  <c:v>16.101519557254139</c:v>
                </c:pt>
                <c:pt idx="7">
                  <c:v>16.506924245147836</c:v>
                </c:pt>
                <c:pt idx="8">
                  <c:v>16.748096409414114</c:v>
                </c:pt>
                <c:pt idx="9">
                  <c:v>16.987426658514504</c:v>
                </c:pt>
                <c:pt idx="10">
                  <c:v>17.465033323910806</c:v>
                </c:pt>
                <c:pt idx="11">
                  <c:v>17.837721067910827</c:v>
                </c:pt>
                <c:pt idx="12">
                  <c:v>18.292886159052244</c:v>
                </c:pt>
                <c:pt idx="13">
                  <c:v>18.391905245927198</c:v>
                </c:pt>
                <c:pt idx="14">
                  <c:v>18.6636543245131</c:v>
                </c:pt>
                <c:pt idx="15">
                  <c:v>18.497647835492671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ramp'!$L$711:$L$726</c:f>
              <c:numCache>
                <c:formatCode>General</c:formatCode>
                <c:ptCount val="16"/>
                <c:pt idx="0">
                  <c:v>-133.16865759548301</c:v>
                </c:pt>
                <c:pt idx="1">
                  <c:v>-109.736901608983</c:v>
                </c:pt>
                <c:pt idx="2">
                  <c:v>-85.5325350223019</c:v>
                </c:pt>
                <c:pt idx="3">
                  <c:v>-60.682549033571298</c:v>
                </c:pt>
                <c:pt idx="4">
                  <c:v>-36.442430544806598</c:v>
                </c:pt>
                <c:pt idx="5">
                  <c:v>-11.794295711804599</c:v>
                </c:pt>
                <c:pt idx="6">
                  <c:v>12.715367195835601</c:v>
                </c:pt>
                <c:pt idx="7">
                  <c:v>37.2293128487389</c:v>
                </c:pt>
                <c:pt idx="8">
                  <c:v>62.186938645583602</c:v>
                </c:pt>
                <c:pt idx="9">
                  <c:v>86.763786741060102</c:v>
                </c:pt>
                <c:pt idx="10">
                  <c:v>112.260060166908</c:v>
                </c:pt>
                <c:pt idx="11">
                  <c:v>137.003869055927</c:v>
                </c:pt>
                <c:pt idx="12">
                  <c:v>161.474786654718</c:v>
                </c:pt>
                <c:pt idx="13">
                  <c:v>185.52762183742499</c:v>
                </c:pt>
                <c:pt idx="14">
                  <c:v>210.22491044731001</c:v>
                </c:pt>
                <c:pt idx="15">
                  <c:v>233.56592896555</c:v>
                </c:pt>
              </c:numCache>
            </c:numRef>
          </c:xVal>
          <c:yVal>
            <c:numRef>
              <c:f>'0214 tover ramp'!$D$711:$D$726</c:f>
              <c:numCache>
                <c:formatCode>General</c:formatCode>
                <c:ptCount val="16"/>
                <c:pt idx="0">
                  <c:v>7.4263099736567098</c:v>
                </c:pt>
                <c:pt idx="1">
                  <c:v>8.7208084619857296</c:v>
                </c:pt>
                <c:pt idx="2">
                  <c:v>10.642626664810299</c:v>
                </c:pt>
                <c:pt idx="3">
                  <c:v>12.070132721077</c:v>
                </c:pt>
                <c:pt idx="4">
                  <c:v>13.8326649237352</c:v>
                </c:pt>
                <c:pt idx="5">
                  <c:v>15.4962951833195</c:v>
                </c:pt>
                <c:pt idx="6">
                  <c:v>16.8307992953271</c:v>
                </c:pt>
                <c:pt idx="7">
                  <c:v>18.807799164537698</c:v>
                </c:pt>
                <c:pt idx="8">
                  <c:v>21.094518160238199</c:v>
                </c:pt>
                <c:pt idx="9">
                  <c:v>23.223254618378899</c:v>
                </c:pt>
                <c:pt idx="10">
                  <c:v>24.9911328170557</c:v>
                </c:pt>
                <c:pt idx="11">
                  <c:v>25.5165808915268</c:v>
                </c:pt>
                <c:pt idx="12">
                  <c:v>25.5222965886643</c:v>
                </c:pt>
                <c:pt idx="13">
                  <c:v>24.627085187028499</c:v>
                </c:pt>
                <c:pt idx="14">
                  <c:v>23.637359753671198</c:v>
                </c:pt>
                <c:pt idx="15">
                  <c:v>22.701943449948701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0542464"/>
        <c:axId val="329667712"/>
      </c:scatterChart>
      <c:valAx>
        <c:axId val="330542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9667712"/>
        <c:crosses val="autoZero"/>
        <c:crossBetween val="midCat"/>
      </c:valAx>
      <c:valAx>
        <c:axId val="3296677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054246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purch annHPA  &gt;9 loan age &gt;42</c:v>
          </c:tx>
          <c:xVal>
            <c:numRef>
              <c:f>'0214 tover ramp'!$L$733:$L$750</c:f>
              <c:numCache>
                <c:formatCode>General</c:formatCode>
                <c:ptCount val="18"/>
                <c:pt idx="0">
                  <c:v>-160.82555188898499</c:v>
                </c:pt>
                <c:pt idx="1">
                  <c:v>-137.28673260448701</c:v>
                </c:pt>
                <c:pt idx="2">
                  <c:v>-113.759966981093</c:v>
                </c:pt>
                <c:pt idx="3">
                  <c:v>-88.296339645383796</c:v>
                </c:pt>
                <c:pt idx="4">
                  <c:v>-63.2599788622163</c:v>
                </c:pt>
                <c:pt idx="5">
                  <c:v>-37.151083934808</c:v>
                </c:pt>
                <c:pt idx="6">
                  <c:v>-11.704967187092601</c:v>
                </c:pt>
                <c:pt idx="7">
                  <c:v>12.5627447700018</c:v>
                </c:pt>
                <c:pt idx="8">
                  <c:v>39.059267864948602</c:v>
                </c:pt>
                <c:pt idx="9">
                  <c:v>63.305138197337897</c:v>
                </c:pt>
                <c:pt idx="10">
                  <c:v>87.625855149784798</c:v>
                </c:pt>
                <c:pt idx="11">
                  <c:v>112.344811455257</c:v>
                </c:pt>
                <c:pt idx="12">
                  <c:v>136.10412576177899</c:v>
                </c:pt>
                <c:pt idx="13">
                  <c:v>161.46956914691901</c:v>
                </c:pt>
                <c:pt idx="14">
                  <c:v>185.78202899326101</c:v>
                </c:pt>
                <c:pt idx="15">
                  <c:v>210.62160822506101</c:v>
                </c:pt>
                <c:pt idx="16">
                  <c:v>234.328163303167</c:v>
                </c:pt>
                <c:pt idx="17">
                  <c:v>262.83836876162599</c:v>
                </c:pt>
              </c:numCache>
            </c:numRef>
          </c:xVal>
          <c:yVal>
            <c:numRef>
              <c:f>'0214 tover ramp'!$B$733:$B$750</c:f>
              <c:numCache>
                <c:formatCode>General</c:formatCode>
                <c:ptCount val="18"/>
                <c:pt idx="0">
                  <c:v>8.3022062531069292</c:v>
                </c:pt>
                <c:pt idx="1">
                  <c:v>10.1067908224048</c:v>
                </c:pt>
                <c:pt idx="2">
                  <c:v>10.2322920597792</c:v>
                </c:pt>
                <c:pt idx="3">
                  <c:v>10.7607961107378</c:v>
                </c:pt>
                <c:pt idx="4">
                  <c:v>11.2902736865723</c:v>
                </c:pt>
                <c:pt idx="5">
                  <c:v>13.442142406202899</c:v>
                </c:pt>
                <c:pt idx="6">
                  <c:v>13.9296993994937</c:v>
                </c:pt>
                <c:pt idx="7">
                  <c:v>14.619563212706099</c:v>
                </c:pt>
                <c:pt idx="8">
                  <c:v>15.662435676542801</c:v>
                </c:pt>
                <c:pt idx="9">
                  <c:v>17.295651999741001</c:v>
                </c:pt>
                <c:pt idx="10">
                  <c:v>18.6831889780109</c:v>
                </c:pt>
                <c:pt idx="11">
                  <c:v>19.979877893280602</c:v>
                </c:pt>
                <c:pt idx="12">
                  <c:v>20.8706552280624</c:v>
                </c:pt>
                <c:pt idx="13">
                  <c:v>20.767305763698999</c:v>
                </c:pt>
                <c:pt idx="14">
                  <c:v>20.257587425282299</c:v>
                </c:pt>
                <c:pt idx="15">
                  <c:v>20.589850357133798</c:v>
                </c:pt>
                <c:pt idx="16">
                  <c:v>20.576449737914398</c:v>
                </c:pt>
                <c:pt idx="17">
                  <c:v>19.018701180472899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ramp'!$L$733:$L$750</c:f>
              <c:numCache>
                <c:formatCode>General</c:formatCode>
                <c:ptCount val="18"/>
                <c:pt idx="0">
                  <c:v>-160.82555188898499</c:v>
                </c:pt>
                <c:pt idx="1">
                  <c:v>-137.28673260448701</c:v>
                </c:pt>
                <c:pt idx="2">
                  <c:v>-113.759966981093</c:v>
                </c:pt>
                <c:pt idx="3">
                  <c:v>-88.296339645383796</c:v>
                </c:pt>
                <c:pt idx="4">
                  <c:v>-63.2599788622163</c:v>
                </c:pt>
                <c:pt idx="5">
                  <c:v>-37.151083934808</c:v>
                </c:pt>
                <c:pt idx="6">
                  <c:v>-11.704967187092601</c:v>
                </c:pt>
                <c:pt idx="7">
                  <c:v>12.5627447700018</c:v>
                </c:pt>
                <c:pt idx="8">
                  <c:v>39.059267864948602</c:v>
                </c:pt>
                <c:pt idx="9">
                  <c:v>63.305138197337897</c:v>
                </c:pt>
                <c:pt idx="10">
                  <c:v>87.625855149784798</c:v>
                </c:pt>
                <c:pt idx="11">
                  <c:v>112.344811455257</c:v>
                </c:pt>
                <c:pt idx="12">
                  <c:v>136.10412576177899</c:v>
                </c:pt>
                <c:pt idx="13">
                  <c:v>161.46956914691901</c:v>
                </c:pt>
                <c:pt idx="14">
                  <c:v>185.78202899326101</c:v>
                </c:pt>
                <c:pt idx="15">
                  <c:v>210.62160822506101</c:v>
                </c:pt>
                <c:pt idx="16">
                  <c:v>234.328163303167</c:v>
                </c:pt>
                <c:pt idx="17">
                  <c:v>262.83836876162599</c:v>
                </c:pt>
              </c:numCache>
            </c:numRef>
          </c:xVal>
          <c:yVal>
            <c:numRef>
              <c:f>'0214 tover ramp'!$AP$733:$AP$750</c:f>
              <c:numCache>
                <c:formatCode>0.00</c:formatCode>
                <c:ptCount val="18"/>
                <c:pt idx="0">
                  <c:v>7.5470337356722368</c:v>
                </c:pt>
                <c:pt idx="1">
                  <c:v>8.4533003262588498</c:v>
                </c:pt>
                <c:pt idx="2">
                  <c:v>9.9557747055185821</c:v>
                </c:pt>
                <c:pt idx="3">
                  <c:v>10.420701885123817</c:v>
                </c:pt>
                <c:pt idx="4">
                  <c:v>11.609186376517888</c:v>
                </c:pt>
                <c:pt idx="5">
                  <c:v>12.09981149445345</c:v>
                </c:pt>
                <c:pt idx="6">
                  <c:v>12.584404093119462</c:v>
                </c:pt>
                <c:pt idx="7">
                  <c:v>13.637480195647944</c:v>
                </c:pt>
                <c:pt idx="8">
                  <c:v>14.627896117498995</c:v>
                </c:pt>
                <c:pt idx="9">
                  <c:v>15.434624270544727</c:v>
                </c:pt>
                <c:pt idx="10">
                  <c:v>15.59086964798546</c:v>
                </c:pt>
                <c:pt idx="11">
                  <c:v>15.256363928715611</c:v>
                </c:pt>
                <c:pt idx="12">
                  <c:v>14.82487018168268</c:v>
                </c:pt>
                <c:pt idx="13">
                  <c:v>14.629574458471705</c:v>
                </c:pt>
                <c:pt idx="14">
                  <c:v>14.552221252531684</c:v>
                </c:pt>
                <c:pt idx="15">
                  <c:v>14.306889870127682</c:v>
                </c:pt>
                <c:pt idx="16">
                  <c:v>14.372303152424571</c:v>
                </c:pt>
                <c:pt idx="17">
                  <c:v>14.053829863096734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ramp'!$L$733:$L$750</c:f>
              <c:numCache>
                <c:formatCode>General</c:formatCode>
                <c:ptCount val="18"/>
                <c:pt idx="0">
                  <c:v>-160.82555188898499</c:v>
                </c:pt>
                <c:pt idx="1">
                  <c:v>-137.28673260448701</c:v>
                </c:pt>
                <c:pt idx="2">
                  <c:v>-113.759966981093</c:v>
                </c:pt>
                <c:pt idx="3">
                  <c:v>-88.296339645383796</c:v>
                </c:pt>
                <c:pt idx="4">
                  <c:v>-63.2599788622163</c:v>
                </c:pt>
                <c:pt idx="5">
                  <c:v>-37.151083934808</c:v>
                </c:pt>
                <c:pt idx="6">
                  <c:v>-11.704967187092601</c:v>
                </c:pt>
                <c:pt idx="7">
                  <c:v>12.5627447700018</c:v>
                </c:pt>
                <c:pt idx="8">
                  <c:v>39.059267864948602</c:v>
                </c:pt>
                <c:pt idx="9">
                  <c:v>63.305138197337897</c:v>
                </c:pt>
                <c:pt idx="10">
                  <c:v>87.625855149784798</c:v>
                </c:pt>
                <c:pt idx="11">
                  <c:v>112.344811455257</c:v>
                </c:pt>
                <c:pt idx="12">
                  <c:v>136.10412576177899</c:v>
                </c:pt>
                <c:pt idx="13">
                  <c:v>161.46956914691901</c:v>
                </c:pt>
                <c:pt idx="14">
                  <c:v>185.78202899326101</c:v>
                </c:pt>
                <c:pt idx="15">
                  <c:v>210.62160822506101</c:v>
                </c:pt>
                <c:pt idx="16">
                  <c:v>234.328163303167</c:v>
                </c:pt>
                <c:pt idx="17">
                  <c:v>262.83836876162599</c:v>
                </c:pt>
              </c:numCache>
            </c:numRef>
          </c:xVal>
          <c:yVal>
            <c:numRef>
              <c:f>'0214 tover ramp'!$D$733:$D$750</c:f>
              <c:numCache>
                <c:formatCode>General</c:formatCode>
                <c:ptCount val="18"/>
                <c:pt idx="0">
                  <c:v>9.35427818243517</c:v>
                </c:pt>
                <c:pt idx="1">
                  <c:v>9.3528304775490305</c:v>
                </c:pt>
                <c:pt idx="2">
                  <c:v>10.7292239156147</c:v>
                </c:pt>
                <c:pt idx="3">
                  <c:v>11.0439330284677</c:v>
                </c:pt>
                <c:pt idx="4">
                  <c:v>12.9916947522323</c:v>
                </c:pt>
                <c:pt idx="5">
                  <c:v>13.902647051932499</c:v>
                </c:pt>
                <c:pt idx="6">
                  <c:v>14.925827291079999</c:v>
                </c:pt>
                <c:pt idx="7">
                  <c:v>16.1289250115857</c:v>
                </c:pt>
                <c:pt idx="8">
                  <c:v>17.275022795518499</c:v>
                </c:pt>
                <c:pt idx="9">
                  <c:v>18.491495000454101</c:v>
                </c:pt>
                <c:pt idx="10">
                  <c:v>19.488905642812501</c:v>
                </c:pt>
                <c:pt idx="11">
                  <c:v>21.120350337042101</c:v>
                </c:pt>
                <c:pt idx="12">
                  <c:v>21.584750291471501</c:v>
                </c:pt>
                <c:pt idx="13">
                  <c:v>22.195562212266001</c:v>
                </c:pt>
                <c:pt idx="14">
                  <c:v>22.931130533599202</c:v>
                </c:pt>
                <c:pt idx="15">
                  <c:v>22.5407627543911</c:v>
                </c:pt>
                <c:pt idx="16">
                  <c:v>21.2472647223046</c:v>
                </c:pt>
                <c:pt idx="17">
                  <c:v>19.9247944973431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3548288"/>
        <c:axId val="327400064"/>
      </c:scatterChart>
      <c:valAx>
        <c:axId val="323548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7400064"/>
        <c:crosses val="autoZero"/>
        <c:crossBetween val="midCat"/>
      </c:valAx>
      <c:valAx>
        <c:axId val="327400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354828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purch annHPA  7-9 loan age &gt;42</c:v>
          </c:tx>
          <c:xVal>
            <c:numRef>
              <c:f>'0214 tover ramp'!$L$755:$L$772</c:f>
              <c:numCache>
                <c:formatCode>General</c:formatCode>
                <c:ptCount val="18"/>
                <c:pt idx="0">
                  <c:v>-159.91578839350899</c:v>
                </c:pt>
                <c:pt idx="1">
                  <c:v>-139.475193725433</c:v>
                </c:pt>
                <c:pt idx="2">
                  <c:v>-114.49699400270499</c:v>
                </c:pt>
                <c:pt idx="3">
                  <c:v>-88.178513127306502</c:v>
                </c:pt>
                <c:pt idx="4">
                  <c:v>-62.481849323603903</c:v>
                </c:pt>
                <c:pt idx="5">
                  <c:v>-37.102824451490299</c:v>
                </c:pt>
                <c:pt idx="6">
                  <c:v>-12.1509305259132</c:v>
                </c:pt>
                <c:pt idx="7">
                  <c:v>13.118830024149499</c:v>
                </c:pt>
                <c:pt idx="8">
                  <c:v>38.368368861017402</c:v>
                </c:pt>
                <c:pt idx="9">
                  <c:v>63.095508347505898</c:v>
                </c:pt>
                <c:pt idx="10">
                  <c:v>87.471467250397495</c:v>
                </c:pt>
                <c:pt idx="11">
                  <c:v>112.15883963913799</c:v>
                </c:pt>
                <c:pt idx="12">
                  <c:v>136.683291666537</c:v>
                </c:pt>
                <c:pt idx="13">
                  <c:v>161.34134008281899</c:v>
                </c:pt>
                <c:pt idx="14">
                  <c:v>185.99667566878401</c:v>
                </c:pt>
                <c:pt idx="15">
                  <c:v>210.28050749805999</c:v>
                </c:pt>
                <c:pt idx="16">
                  <c:v>234.37900813373901</c:v>
                </c:pt>
                <c:pt idx="17">
                  <c:v>265.15066547973998</c:v>
                </c:pt>
              </c:numCache>
            </c:numRef>
          </c:xVal>
          <c:yVal>
            <c:numRef>
              <c:f>'0214 tover ramp'!$B$755:$B$772</c:f>
              <c:numCache>
                <c:formatCode>General</c:formatCode>
                <c:ptCount val="18"/>
                <c:pt idx="0">
                  <c:v>7.6589040648781603</c:v>
                </c:pt>
                <c:pt idx="1">
                  <c:v>6.35520342522807</c:v>
                </c:pt>
                <c:pt idx="2">
                  <c:v>8.4055598619175491</c:v>
                </c:pt>
                <c:pt idx="3">
                  <c:v>10.0537157568138</c:v>
                </c:pt>
                <c:pt idx="4">
                  <c:v>10.3207151039636</c:v>
                </c:pt>
                <c:pt idx="5">
                  <c:v>12.024654329453</c:v>
                </c:pt>
                <c:pt idx="6">
                  <c:v>12.770812965781801</c:v>
                </c:pt>
                <c:pt idx="7">
                  <c:v>15.041494676468901</c:v>
                </c:pt>
                <c:pt idx="8">
                  <c:v>15.492916436477399</c:v>
                </c:pt>
                <c:pt idx="9">
                  <c:v>17.374345773364901</c:v>
                </c:pt>
                <c:pt idx="10">
                  <c:v>18.124121117043899</c:v>
                </c:pt>
                <c:pt idx="11">
                  <c:v>19.396253429377801</c:v>
                </c:pt>
                <c:pt idx="12">
                  <c:v>19.1427064115253</c:v>
                </c:pt>
                <c:pt idx="13">
                  <c:v>20.7391278622597</c:v>
                </c:pt>
                <c:pt idx="14">
                  <c:v>22.086451478796398</c:v>
                </c:pt>
                <c:pt idx="15">
                  <c:v>20.900374492632402</c:v>
                </c:pt>
                <c:pt idx="16">
                  <c:v>19.750465850178202</c:v>
                </c:pt>
                <c:pt idx="17">
                  <c:v>19.931834254803899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ramp'!$L$755:$L$772</c:f>
              <c:numCache>
                <c:formatCode>General</c:formatCode>
                <c:ptCount val="18"/>
                <c:pt idx="0">
                  <c:v>-159.91578839350899</c:v>
                </c:pt>
                <c:pt idx="1">
                  <c:v>-139.475193725433</c:v>
                </c:pt>
                <c:pt idx="2">
                  <c:v>-114.49699400270499</c:v>
                </c:pt>
                <c:pt idx="3">
                  <c:v>-88.178513127306502</c:v>
                </c:pt>
                <c:pt idx="4">
                  <c:v>-62.481849323603903</c:v>
                </c:pt>
                <c:pt idx="5">
                  <c:v>-37.102824451490299</c:v>
                </c:pt>
                <c:pt idx="6">
                  <c:v>-12.1509305259132</c:v>
                </c:pt>
                <c:pt idx="7">
                  <c:v>13.118830024149499</c:v>
                </c:pt>
                <c:pt idx="8">
                  <c:v>38.368368861017402</c:v>
                </c:pt>
                <c:pt idx="9">
                  <c:v>63.095508347505898</c:v>
                </c:pt>
                <c:pt idx="10">
                  <c:v>87.471467250397495</c:v>
                </c:pt>
                <c:pt idx="11">
                  <c:v>112.15883963913799</c:v>
                </c:pt>
                <c:pt idx="12">
                  <c:v>136.683291666537</c:v>
                </c:pt>
                <c:pt idx="13">
                  <c:v>161.34134008281899</c:v>
                </c:pt>
                <c:pt idx="14">
                  <c:v>185.99667566878401</c:v>
                </c:pt>
                <c:pt idx="15">
                  <c:v>210.28050749805999</c:v>
                </c:pt>
                <c:pt idx="16">
                  <c:v>234.37900813373901</c:v>
                </c:pt>
                <c:pt idx="17">
                  <c:v>265.15066547973998</c:v>
                </c:pt>
              </c:numCache>
            </c:numRef>
          </c:xVal>
          <c:yVal>
            <c:numRef>
              <c:f>'0214 tover ramp'!$AP$755:$AP$772</c:f>
              <c:numCache>
                <c:formatCode>0.00</c:formatCode>
                <c:ptCount val="18"/>
                <c:pt idx="0">
                  <c:v>6.7105288091639075</c:v>
                </c:pt>
                <c:pt idx="1">
                  <c:v>7.643141094763628</c:v>
                </c:pt>
                <c:pt idx="2">
                  <c:v>9.243551521417082</c:v>
                </c:pt>
                <c:pt idx="3">
                  <c:v>9.7404843702037063</c:v>
                </c:pt>
                <c:pt idx="4">
                  <c:v>10.689484649731462</c:v>
                </c:pt>
                <c:pt idx="5">
                  <c:v>11.306455068717302</c:v>
                </c:pt>
                <c:pt idx="6">
                  <c:v>11.873728274916317</c:v>
                </c:pt>
                <c:pt idx="7">
                  <c:v>13.120283683145894</c:v>
                </c:pt>
                <c:pt idx="8">
                  <c:v>14.051576414948908</c:v>
                </c:pt>
                <c:pt idx="9">
                  <c:v>14.685117679359561</c:v>
                </c:pt>
                <c:pt idx="10">
                  <c:v>14.732064959755775</c:v>
                </c:pt>
                <c:pt idx="11">
                  <c:v>14.435907805412562</c:v>
                </c:pt>
                <c:pt idx="12">
                  <c:v>14.136785381116779</c:v>
                </c:pt>
                <c:pt idx="13">
                  <c:v>13.931860481620706</c:v>
                </c:pt>
                <c:pt idx="14">
                  <c:v>13.737019782681624</c:v>
                </c:pt>
                <c:pt idx="15">
                  <c:v>13.627706539695728</c:v>
                </c:pt>
                <c:pt idx="16">
                  <c:v>13.559963235137173</c:v>
                </c:pt>
                <c:pt idx="17">
                  <c:v>13.51641179066273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ramp'!$L$755:$L$772</c:f>
              <c:numCache>
                <c:formatCode>General</c:formatCode>
                <c:ptCount val="18"/>
                <c:pt idx="0">
                  <c:v>-159.91578839350899</c:v>
                </c:pt>
                <c:pt idx="1">
                  <c:v>-139.475193725433</c:v>
                </c:pt>
                <c:pt idx="2">
                  <c:v>-114.49699400270499</c:v>
                </c:pt>
                <c:pt idx="3">
                  <c:v>-88.178513127306502</c:v>
                </c:pt>
                <c:pt idx="4">
                  <c:v>-62.481849323603903</c:v>
                </c:pt>
                <c:pt idx="5">
                  <c:v>-37.102824451490299</c:v>
                </c:pt>
                <c:pt idx="6">
                  <c:v>-12.1509305259132</c:v>
                </c:pt>
                <c:pt idx="7">
                  <c:v>13.118830024149499</c:v>
                </c:pt>
                <c:pt idx="8">
                  <c:v>38.368368861017402</c:v>
                </c:pt>
                <c:pt idx="9">
                  <c:v>63.095508347505898</c:v>
                </c:pt>
                <c:pt idx="10">
                  <c:v>87.471467250397495</c:v>
                </c:pt>
                <c:pt idx="11">
                  <c:v>112.15883963913799</c:v>
                </c:pt>
                <c:pt idx="12">
                  <c:v>136.683291666537</c:v>
                </c:pt>
                <c:pt idx="13">
                  <c:v>161.34134008281899</c:v>
                </c:pt>
                <c:pt idx="14">
                  <c:v>185.99667566878401</c:v>
                </c:pt>
                <c:pt idx="15">
                  <c:v>210.28050749805999</c:v>
                </c:pt>
                <c:pt idx="16">
                  <c:v>234.37900813373901</c:v>
                </c:pt>
                <c:pt idx="17">
                  <c:v>265.15066547973998</c:v>
                </c:pt>
              </c:numCache>
            </c:numRef>
          </c:xVal>
          <c:yVal>
            <c:numRef>
              <c:f>'0214 tover ramp'!$D$755:$D$772</c:f>
              <c:numCache>
                <c:formatCode>General</c:formatCode>
                <c:ptCount val="18"/>
                <c:pt idx="0">
                  <c:v>8.4592174245142608</c:v>
                </c:pt>
                <c:pt idx="1">
                  <c:v>9.0048733858529904</c:v>
                </c:pt>
                <c:pt idx="2">
                  <c:v>10.120016963104</c:v>
                </c:pt>
                <c:pt idx="3">
                  <c:v>10.518313100678199</c:v>
                </c:pt>
                <c:pt idx="4">
                  <c:v>11.632365822641299</c:v>
                </c:pt>
                <c:pt idx="5">
                  <c:v>12.662958185916199</c:v>
                </c:pt>
                <c:pt idx="6">
                  <c:v>13.9648767570358</c:v>
                </c:pt>
                <c:pt idx="7">
                  <c:v>15.2722055679628</c:v>
                </c:pt>
                <c:pt idx="8">
                  <c:v>16.4017550231016</c:v>
                </c:pt>
                <c:pt idx="9">
                  <c:v>17.597394510298798</c:v>
                </c:pt>
                <c:pt idx="10">
                  <c:v>18.517868468559499</c:v>
                </c:pt>
                <c:pt idx="11">
                  <c:v>20.009459346211099</c:v>
                </c:pt>
                <c:pt idx="12">
                  <c:v>20.868797962136199</c:v>
                </c:pt>
                <c:pt idx="13">
                  <c:v>21.4547703855641</c:v>
                </c:pt>
                <c:pt idx="14">
                  <c:v>21.7474520492108</c:v>
                </c:pt>
                <c:pt idx="15">
                  <c:v>20.8547108034888</c:v>
                </c:pt>
                <c:pt idx="16">
                  <c:v>19.516925960419599</c:v>
                </c:pt>
                <c:pt idx="17">
                  <c:v>18.555000835384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630144"/>
        <c:axId val="338631680"/>
      </c:scatterChart>
      <c:valAx>
        <c:axId val="338630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8631680"/>
        <c:crosses val="autoZero"/>
        <c:crossBetween val="midCat"/>
      </c:valAx>
      <c:valAx>
        <c:axId val="3386316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863014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purch annHPA  5-7 loan age &gt;42</c:v>
          </c:tx>
          <c:xVal>
            <c:numRef>
              <c:f>'0214 tover ramp'!$L$777:$L$794</c:f>
              <c:numCache>
                <c:formatCode>General</c:formatCode>
                <c:ptCount val="18"/>
                <c:pt idx="0">
                  <c:v>-161.583400504444</c:v>
                </c:pt>
                <c:pt idx="1">
                  <c:v>-138.37238188262401</c:v>
                </c:pt>
                <c:pt idx="2">
                  <c:v>-113.860429155407</c:v>
                </c:pt>
                <c:pt idx="3">
                  <c:v>-87.5219723375249</c:v>
                </c:pt>
                <c:pt idx="4">
                  <c:v>-62.453149490449903</c:v>
                </c:pt>
                <c:pt idx="5">
                  <c:v>-35.723913664411398</c:v>
                </c:pt>
                <c:pt idx="6">
                  <c:v>-10.9937489609146</c:v>
                </c:pt>
                <c:pt idx="7">
                  <c:v>12.4124564842053</c:v>
                </c:pt>
                <c:pt idx="8">
                  <c:v>38.153939487409801</c:v>
                </c:pt>
                <c:pt idx="9">
                  <c:v>62.208453675247299</c:v>
                </c:pt>
                <c:pt idx="10">
                  <c:v>87.544203324109205</c:v>
                </c:pt>
                <c:pt idx="11">
                  <c:v>111.930711815219</c:v>
                </c:pt>
                <c:pt idx="12">
                  <c:v>137.00411480621099</c:v>
                </c:pt>
                <c:pt idx="13">
                  <c:v>161.48737475675401</c:v>
                </c:pt>
                <c:pt idx="14">
                  <c:v>186.45821617949599</c:v>
                </c:pt>
                <c:pt idx="15">
                  <c:v>210.72077486824301</c:v>
                </c:pt>
                <c:pt idx="16">
                  <c:v>234.57238542024601</c:v>
                </c:pt>
                <c:pt idx="17">
                  <c:v>276.25651777291898</c:v>
                </c:pt>
              </c:numCache>
            </c:numRef>
          </c:xVal>
          <c:yVal>
            <c:numRef>
              <c:f>'0214 tover ramp'!$B$777:$B$794</c:f>
              <c:numCache>
                <c:formatCode>General</c:formatCode>
                <c:ptCount val="18"/>
                <c:pt idx="0">
                  <c:v>8.0120480983990596</c:v>
                </c:pt>
                <c:pt idx="1">
                  <c:v>10.2164772665194</c:v>
                </c:pt>
                <c:pt idx="2">
                  <c:v>9.9113104462996393</c:v>
                </c:pt>
                <c:pt idx="3">
                  <c:v>9.9420385077425397</c:v>
                </c:pt>
                <c:pt idx="4">
                  <c:v>10.423636829462801</c:v>
                </c:pt>
                <c:pt idx="5">
                  <c:v>11.2545132753445</c:v>
                </c:pt>
                <c:pt idx="6">
                  <c:v>12.287639739566799</c:v>
                </c:pt>
                <c:pt idx="7">
                  <c:v>13.102675795766601</c:v>
                </c:pt>
                <c:pt idx="8">
                  <c:v>13.5391751778158</c:v>
                </c:pt>
                <c:pt idx="9">
                  <c:v>15.505926035809599</c:v>
                </c:pt>
                <c:pt idx="10">
                  <c:v>15.9641082913228</c:v>
                </c:pt>
                <c:pt idx="11">
                  <c:v>17.103305407126001</c:v>
                </c:pt>
                <c:pt idx="12">
                  <c:v>17.981222715649</c:v>
                </c:pt>
                <c:pt idx="13">
                  <c:v>19.450130914198699</c:v>
                </c:pt>
                <c:pt idx="14">
                  <c:v>20.236721223761698</c:v>
                </c:pt>
                <c:pt idx="15">
                  <c:v>18.796922447245699</c:v>
                </c:pt>
                <c:pt idx="16">
                  <c:v>16.934175029971499</c:v>
                </c:pt>
                <c:pt idx="17">
                  <c:v>18.128615561272898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ramp'!$L$777:$L$794</c:f>
              <c:numCache>
                <c:formatCode>General</c:formatCode>
                <c:ptCount val="18"/>
                <c:pt idx="0">
                  <c:v>-161.583400504444</c:v>
                </c:pt>
                <c:pt idx="1">
                  <c:v>-138.37238188262401</c:v>
                </c:pt>
                <c:pt idx="2">
                  <c:v>-113.860429155407</c:v>
                </c:pt>
                <c:pt idx="3">
                  <c:v>-87.5219723375249</c:v>
                </c:pt>
                <c:pt idx="4">
                  <c:v>-62.453149490449903</c:v>
                </c:pt>
                <c:pt idx="5">
                  <c:v>-35.723913664411398</c:v>
                </c:pt>
                <c:pt idx="6">
                  <c:v>-10.9937489609146</c:v>
                </c:pt>
                <c:pt idx="7">
                  <c:v>12.4124564842053</c:v>
                </c:pt>
                <c:pt idx="8">
                  <c:v>38.153939487409801</c:v>
                </c:pt>
                <c:pt idx="9">
                  <c:v>62.208453675247299</c:v>
                </c:pt>
                <c:pt idx="10">
                  <c:v>87.544203324109205</c:v>
                </c:pt>
                <c:pt idx="11">
                  <c:v>111.930711815219</c:v>
                </c:pt>
                <c:pt idx="12">
                  <c:v>137.00411480621099</c:v>
                </c:pt>
                <c:pt idx="13">
                  <c:v>161.48737475675401</c:v>
                </c:pt>
                <c:pt idx="14">
                  <c:v>186.45821617949599</c:v>
                </c:pt>
                <c:pt idx="15">
                  <c:v>210.72077486824301</c:v>
                </c:pt>
                <c:pt idx="16">
                  <c:v>234.57238542024601</c:v>
                </c:pt>
                <c:pt idx="17">
                  <c:v>276.25651777291898</c:v>
                </c:pt>
              </c:numCache>
            </c:numRef>
          </c:xVal>
          <c:yVal>
            <c:numRef>
              <c:f>'0214 tover ramp'!$AP$777:$AP$794</c:f>
              <c:numCache>
                <c:formatCode>0.00</c:formatCode>
                <c:ptCount val="18"/>
                <c:pt idx="0">
                  <c:v>6.8625460885362806</c:v>
                </c:pt>
                <c:pt idx="1">
                  <c:v>7.7124940731723379</c:v>
                </c:pt>
                <c:pt idx="2">
                  <c:v>8.9494418108095548</c:v>
                </c:pt>
                <c:pt idx="3">
                  <c:v>9.282609738619108</c:v>
                </c:pt>
                <c:pt idx="4">
                  <c:v>10.258334246616663</c:v>
                </c:pt>
                <c:pt idx="5">
                  <c:v>10.784929121580788</c:v>
                </c:pt>
                <c:pt idx="6">
                  <c:v>11.932093922435328</c:v>
                </c:pt>
                <c:pt idx="7">
                  <c:v>12.78998170370631</c:v>
                </c:pt>
                <c:pt idx="8">
                  <c:v>13.404811352616065</c:v>
                </c:pt>
                <c:pt idx="9">
                  <c:v>13.774433349003401</c:v>
                </c:pt>
                <c:pt idx="10">
                  <c:v>13.661321682568573</c:v>
                </c:pt>
                <c:pt idx="11">
                  <c:v>13.501641423954879</c:v>
                </c:pt>
                <c:pt idx="12">
                  <c:v>13.435226197217675</c:v>
                </c:pt>
                <c:pt idx="13">
                  <c:v>13.33115757201454</c:v>
                </c:pt>
                <c:pt idx="14">
                  <c:v>13.152725702131573</c:v>
                </c:pt>
                <c:pt idx="15">
                  <c:v>13.02007965419013</c:v>
                </c:pt>
                <c:pt idx="16">
                  <c:v>13.061190182549854</c:v>
                </c:pt>
                <c:pt idx="17">
                  <c:v>13.153144179831443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ramp'!$L$777:$L$794</c:f>
              <c:numCache>
                <c:formatCode>General</c:formatCode>
                <c:ptCount val="18"/>
                <c:pt idx="0">
                  <c:v>-161.583400504444</c:v>
                </c:pt>
                <c:pt idx="1">
                  <c:v>-138.37238188262401</c:v>
                </c:pt>
                <c:pt idx="2">
                  <c:v>-113.860429155407</c:v>
                </c:pt>
                <c:pt idx="3">
                  <c:v>-87.5219723375249</c:v>
                </c:pt>
                <c:pt idx="4">
                  <c:v>-62.453149490449903</c:v>
                </c:pt>
                <c:pt idx="5">
                  <c:v>-35.723913664411398</c:v>
                </c:pt>
                <c:pt idx="6">
                  <c:v>-10.9937489609146</c:v>
                </c:pt>
                <c:pt idx="7">
                  <c:v>12.4124564842053</c:v>
                </c:pt>
                <c:pt idx="8">
                  <c:v>38.153939487409801</c:v>
                </c:pt>
                <c:pt idx="9">
                  <c:v>62.208453675247299</c:v>
                </c:pt>
                <c:pt idx="10">
                  <c:v>87.544203324109205</c:v>
                </c:pt>
                <c:pt idx="11">
                  <c:v>111.930711815219</c:v>
                </c:pt>
                <c:pt idx="12">
                  <c:v>137.00411480621099</c:v>
                </c:pt>
                <c:pt idx="13">
                  <c:v>161.48737475675401</c:v>
                </c:pt>
                <c:pt idx="14">
                  <c:v>186.45821617949599</c:v>
                </c:pt>
                <c:pt idx="15">
                  <c:v>210.72077486824301</c:v>
                </c:pt>
                <c:pt idx="16">
                  <c:v>234.57238542024601</c:v>
                </c:pt>
                <c:pt idx="17">
                  <c:v>276.25651777291898</c:v>
                </c:pt>
              </c:numCache>
            </c:numRef>
          </c:xVal>
          <c:yVal>
            <c:numRef>
              <c:f>'0214 tover ramp'!$D$777:$D$794</c:f>
              <c:numCache>
                <c:formatCode>General</c:formatCode>
                <c:ptCount val="18"/>
                <c:pt idx="0">
                  <c:v>7.3605120235707302</c:v>
                </c:pt>
                <c:pt idx="1">
                  <c:v>7.6440638436334503</c:v>
                </c:pt>
                <c:pt idx="2">
                  <c:v>8.3673905958982608</c:v>
                </c:pt>
                <c:pt idx="3">
                  <c:v>8.8196047904103594</c:v>
                </c:pt>
                <c:pt idx="4">
                  <c:v>9.8758717726751808</c:v>
                </c:pt>
                <c:pt idx="5">
                  <c:v>10.9041469969597</c:v>
                </c:pt>
                <c:pt idx="6">
                  <c:v>12.4855300623439</c:v>
                </c:pt>
                <c:pt idx="7">
                  <c:v>13.4508740818706</c:v>
                </c:pt>
                <c:pt idx="8">
                  <c:v>14.3108444319359</c:v>
                </c:pt>
                <c:pt idx="9">
                  <c:v>14.965331688475001</c:v>
                </c:pt>
                <c:pt idx="10">
                  <c:v>15.733257156318601</c:v>
                </c:pt>
                <c:pt idx="11">
                  <c:v>17.276150175245501</c:v>
                </c:pt>
                <c:pt idx="12">
                  <c:v>18.404163193492799</c:v>
                </c:pt>
                <c:pt idx="13">
                  <c:v>19.6689251246043</c:v>
                </c:pt>
                <c:pt idx="14">
                  <c:v>20.005772683296001</c:v>
                </c:pt>
                <c:pt idx="15">
                  <c:v>18.974531554199402</c:v>
                </c:pt>
                <c:pt idx="16">
                  <c:v>18.475694171481901</c:v>
                </c:pt>
                <c:pt idx="17">
                  <c:v>19.119742431814799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658816"/>
        <c:axId val="338660736"/>
      </c:scatterChart>
      <c:valAx>
        <c:axId val="338658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8660736"/>
        <c:crosses val="autoZero"/>
        <c:crossBetween val="midCat"/>
      </c:valAx>
      <c:valAx>
        <c:axId val="338660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865881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328139119046906E-2"/>
          <c:y val="7.0164183323238427E-2"/>
          <c:w val="0.88921558980335869"/>
          <c:h val="0.75287349081364829"/>
        </c:manualLayout>
      </c:layout>
      <c:scatterChart>
        <c:scatterStyle val="smoothMarker"/>
        <c:varyColors val="0"/>
        <c:ser>
          <c:idx val="0"/>
          <c:order val="0"/>
          <c:tx>
            <c:v>purch annHPA  &lt;5 loan age &gt;42</c:v>
          </c:tx>
          <c:xVal>
            <c:numRef>
              <c:f>'0214 tover ramp'!$L$799:$L$817</c:f>
              <c:numCache>
                <c:formatCode>General</c:formatCode>
                <c:ptCount val="19"/>
                <c:pt idx="0">
                  <c:v>-184.28286018413101</c:v>
                </c:pt>
                <c:pt idx="1">
                  <c:v>-158.95135986410699</c:v>
                </c:pt>
                <c:pt idx="2">
                  <c:v>-136.43612518368101</c:v>
                </c:pt>
                <c:pt idx="3">
                  <c:v>-113.29302274373801</c:v>
                </c:pt>
                <c:pt idx="4">
                  <c:v>-87.253941543659295</c:v>
                </c:pt>
                <c:pt idx="5">
                  <c:v>-61.754890805570902</c:v>
                </c:pt>
                <c:pt idx="6">
                  <c:v>-36.0650642061388</c:v>
                </c:pt>
                <c:pt idx="7">
                  <c:v>-11.3273978316114</c:v>
                </c:pt>
                <c:pt idx="8">
                  <c:v>12.897397318284799</c:v>
                </c:pt>
                <c:pt idx="9">
                  <c:v>37.972938545271198</c:v>
                </c:pt>
                <c:pt idx="10">
                  <c:v>62.419924086464903</c:v>
                </c:pt>
                <c:pt idx="11">
                  <c:v>87.630130693093903</c:v>
                </c:pt>
                <c:pt idx="12">
                  <c:v>112.071193607746</c:v>
                </c:pt>
                <c:pt idx="13">
                  <c:v>137.09826804017399</c:v>
                </c:pt>
                <c:pt idx="14">
                  <c:v>161.494288341931</c:v>
                </c:pt>
                <c:pt idx="15">
                  <c:v>186.11361120164801</c:v>
                </c:pt>
                <c:pt idx="16">
                  <c:v>211.54288708212201</c:v>
                </c:pt>
                <c:pt idx="17">
                  <c:v>237.06291609245801</c:v>
                </c:pt>
                <c:pt idx="18">
                  <c:v>289.72467401022698</c:v>
                </c:pt>
              </c:numCache>
            </c:numRef>
          </c:xVal>
          <c:yVal>
            <c:numRef>
              <c:f>'0214 tover ramp'!$B$799:$B$817</c:f>
              <c:numCache>
                <c:formatCode>General</c:formatCode>
                <c:ptCount val="19"/>
                <c:pt idx="0">
                  <c:v>6.3835393585108404</c:v>
                </c:pt>
                <c:pt idx="1">
                  <c:v>6.9706170728616703</c:v>
                </c:pt>
                <c:pt idx="2">
                  <c:v>6.7843160157896296</c:v>
                </c:pt>
                <c:pt idx="3">
                  <c:v>8.2388694461435605</c:v>
                </c:pt>
                <c:pt idx="4">
                  <c:v>7.9820984758121298</c:v>
                </c:pt>
                <c:pt idx="5">
                  <c:v>8.5137451926476402</c:v>
                </c:pt>
                <c:pt idx="6">
                  <c:v>9.2100130942461895</c:v>
                </c:pt>
                <c:pt idx="7">
                  <c:v>10.2255488762266</c:v>
                </c:pt>
                <c:pt idx="8">
                  <c:v>10.9482332618895</c:v>
                </c:pt>
                <c:pt idx="9">
                  <c:v>11.733878739474999</c:v>
                </c:pt>
                <c:pt idx="10">
                  <c:v>12.788516435500799</c:v>
                </c:pt>
                <c:pt idx="11">
                  <c:v>13.732605557490899</c:v>
                </c:pt>
                <c:pt idx="12">
                  <c:v>15.023284780200999</c:v>
                </c:pt>
                <c:pt idx="13">
                  <c:v>16.057050092512601</c:v>
                </c:pt>
                <c:pt idx="14">
                  <c:v>17.089112106859201</c:v>
                </c:pt>
                <c:pt idx="15">
                  <c:v>16.780705570374</c:v>
                </c:pt>
                <c:pt idx="16">
                  <c:v>16.160427761185101</c:v>
                </c:pt>
                <c:pt idx="17">
                  <c:v>15.4715839147396</c:v>
                </c:pt>
                <c:pt idx="18">
                  <c:v>15.8012998419612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ramp'!$L$799:$L$817</c:f>
              <c:numCache>
                <c:formatCode>General</c:formatCode>
                <c:ptCount val="19"/>
                <c:pt idx="0">
                  <c:v>-184.28286018413101</c:v>
                </c:pt>
                <c:pt idx="1">
                  <c:v>-158.95135986410699</c:v>
                </c:pt>
                <c:pt idx="2">
                  <c:v>-136.43612518368101</c:v>
                </c:pt>
                <c:pt idx="3">
                  <c:v>-113.29302274373801</c:v>
                </c:pt>
                <c:pt idx="4">
                  <c:v>-87.253941543659295</c:v>
                </c:pt>
                <c:pt idx="5">
                  <c:v>-61.754890805570902</c:v>
                </c:pt>
                <c:pt idx="6">
                  <c:v>-36.0650642061388</c:v>
                </c:pt>
                <c:pt idx="7">
                  <c:v>-11.3273978316114</c:v>
                </c:pt>
                <c:pt idx="8">
                  <c:v>12.897397318284799</c:v>
                </c:pt>
                <c:pt idx="9">
                  <c:v>37.972938545271198</c:v>
                </c:pt>
                <c:pt idx="10">
                  <c:v>62.419924086464903</c:v>
                </c:pt>
                <c:pt idx="11">
                  <c:v>87.630130693093903</c:v>
                </c:pt>
                <c:pt idx="12">
                  <c:v>112.071193607746</c:v>
                </c:pt>
                <c:pt idx="13">
                  <c:v>137.09826804017399</c:v>
                </c:pt>
                <c:pt idx="14">
                  <c:v>161.494288341931</c:v>
                </c:pt>
                <c:pt idx="15">
                  <c:v>186.11361120164801</c:v>
                </c:pt>
                <c:pt idx="16">
                  <c:v>211.54288708212201</c:v>
                </c:pt>
                <c:pt idx="17">
                  <c:v>237.06291609245801</c:v>
                </c:pt>
                <c:pt idx="18">
                  <c:v>289.72467401022698</c:v>
                </c:pt>
              </c:numCache>
            </c:numRef>
          </c:xVal>
          <c:yVal>
            <c:numRef>
              <c:f>'0214 tover ramp'!$AP$799:$AP$817</c:f>
              <c:numCache>
                <c:formatCode>0.00</c:formatCode>
                <c:ptCount val="19"/>
                <c:pt idx="0">
                  <c:v>5.5679905436581407</c:v>
                </c:pt>
                <c:pt idx="1">
                  <c:v>5.9135828485239905</c:v>
                </c:pt>
                <c:pt idx="2">
                  <c:v>6.7540775141558207</c:v>
                </c:pt>
                <c:pt idx="3">
                  <c:v>7.4709629661106174</c:v>
                </c:pt>
                <c:pt idx="4">
                  <c:v>7.6781182320812764</c:v>
                </c:pt>
                <c:pt idx="5">
                  <c:v>8.4059640183388638</c:v>
                </c:pt>
                <c:pt idx="6">
                  <c:v>9.0628867747311936</c:v>
                </c:pt>
                <c:pt idx="7">
                  <c:v>9.6580965008112418</c:v>
                </c:pt>
                <c:pt idx="8">
                  <c:v>9.9850388431008685</c:v>
                </c:pt>
                <c:pt idx="9">
                  <c:v>10.358809735831509</c:v>
                </c:pt>
                <c:pt idx="10">
                  <c:v>10.488492980227315</c:v>
                </c:pt>
                <c:pt idx="11">
                  <c:v>10.503010377789202</c:v>
                </c:pt>
                <c:pt idx="12">
                  <c:v>10.468102954918489</c:v>
                </c:pt>
                <c:pt idx="13">
                  <c:v>10.425713183816987</c:v>
                </c:pt>
                <c:pt idx="14">
                  <c:v>10.442546256132479</c:v>
                </c:pt>
                <c:pt idx="15">
                  <c:v>10.55568023646989</c:v>
                </c:pt>
                <c:pt idx="16">
                  <c:v>10.626584047963018</c:v>
                </c:pt>
                <c:pt idx="17">
                  <c:v>10.558876485389279</c:v>
                </c:pt>
                <c:pt idx="18">
                  <c:v>10.440456409607746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ramp'!$L$799:$L$817</c:f>
              <c:numCache>
                <c:formatCode>General</c:formatCode>
                <c:ptCount val="19"/>
                <c:pt idx="0">
                  <c:v>-184.28286018413101</c:v>
                </c:pt>
                <c:pt idx="1">
                  <c:v>-158.95135986410699</c:v>
                </c:pt>
                <c:pt idx="2">
                  <c:v>-136.43612518368101</c:v>
                </c:pt>
                <c:pt idx="3">
                  <c:v>-113.29302274373801</c:v>
                </c:pt>
                <c:pt idx="4">
                  <c:v>-87.253941543659295</c:v>
                </c:pt>
                <c:pt idx="5">
                  <c:v>-61.754890805570902</c:v>
                </c:pt>
                <c:pt idx="6">
                  <c:v>-36.0650642061388</c:v>
                </c:pt>
                <c:pt idx="7">
                  <c:v>-11.3273978316114</c:v>
                </c:pt>
                <c:pt idx="8">
                  <c:v>12.897397318284799</c:v>
                </c:pt>
                <c:pt idx="9">
                  <c:v>37.972938545271198</c:v>
                </c:pt>
                <c:pt idx="10">
                  <c:v>62.419924086464903</c:v>
                </c:pt>
                <c:pt idx="11">
                  <c:v>87.630130693093903</c:v>
                </c:pt>
                <c:pt idx="12">
                  <c:v>112.071193607746</c:v>
                </c:pt>
                <c:pt idx="13">
                  <c:v>137.09826804017399</c:v>
                </c:pt>
                <c:pt idx="14">
                  <c:v>161.494288341931</c:v>
                </c:pt>
                <c:pt idx="15">
                  <c:v>186.11361120164801</c:v>
                </c:pt>
                <c:pt idx="16">
                  <c:v>211.54288708212201</c:v>
                </c:pt>
                <c:pt idx="17">
                  <c:v>237.06291609245801</c:v>
                </c:pt>
                <c:pt idx="18">
                  <c:v>289.72467401022698</c:v>
                </c:pt>
              </c:numCache>
            </c:numRef>
          </c:xVal>
          <c:yVal>
            <c:numRef>
              <c:f>'0214 tover ramp'!$D$799:$D$817</c:f>
              <c:numCache>
                <c:formatCode>General</c:formatCode>
                <c:ptCount val="19"/>
                <c:pt idx="0">
                  <c:v>6.1531335841915098</c:v>
                </c:pt>
                <c:pt idx="1">
                  <c:v>6.2019317369163298</c:v>
                </c:pt>
                <c:pt idx="2">
                  <c:v>6.5922786310122303</c:v>
                </c:pt>
                <c:pt idx="3">
                  <c:v>6.9190611167874199</c:v>
                </c:pt>
                <c:pt idx="4">
                  <c:v>7.3435112742276898</c:v>
                </c:pt>
                <c:pt idx="5">
                  <c:v>8.3376463209036995</c:v>
                </c:pt>
                <c:pt idx="6">
                  <c:v>9.4165042916469606</c:v>
                </c:pt>
                <c:pt idx="7">
                  <c:v>10.414667462116199</c:v>
                </c:pt>
                <c:pt idx="8">
                  <c:v>11.058060859434899</c:v>
                </c:pt>
                <c:pt idx="9">
                  <c:v>11.738660747858599</c:v>
                </c:pt>
                <c:pt idx="10">
                  <c:v>12.2370531691962</c:v>
                </c:pt>
                <c:pt idx="11">
                  <c:v>12.6485431886102</c:v>
                </c:pt>
                <c:pt idx="12">
                  <c:v>13.818278623728901</c:v>
                </c:pt>
                <c:pt idx="13">
                  <c:v>14.546956332397</c:v>
                </c:pt>
                <c:pt idx="14">
                  <c:v>15.4381583739347</c:v>
                </c:pt>
                <c:pt idx="15">
                  <c:v>15.8103690614612</c:v>
                </c:pt>
                <c:pt idx="16">
                  <c:v>15.8075066811155</c:v>
                </c:pt>
                <c:pt idx="17">
                  <c:v>15.9197713656317</c:v>
                </c:pt>
                <c:pt idx="18">
                  <c:v>15.3680742684717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116544"/>
        <c:axId val="338634624"/>
      </c:scatterChart>
      <c:valAx>
        <c:axId val="335116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8634624"/>
        <c:crosses val="autoZero"/>
        <c:crossBetween val="midCat"/>
      </c:valAx>
      <c:valAx>
        <c:axId val="338634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511654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purch TX loan age &gt;42</c:v>
          </c:tx>
          <c:xVal>
            <c:numRef>
              <c:f>'0214 tover ramp'!$L$825:$L$842</c:f>
              <c:numCache>
                <c:formatCode>General</c:formatCode>
                <c:ptCount val="18"/>
                <c:pt idx="0">
                  <c:v>-160.81607659093399</c:v>
                </c:pt>
                <c:pt idx="1">
                  <c:v>-138.308124755395</c:v>
                </c:pt>
                <c:pt idx="2">
                  <c:v>-113.668723958887</c:v>
                </c:pt>
                <c:pt idx="3">
                  <c:v>-88.099655046110399</c:v>
                </c:pt>
                <c:pt idx="4">
                  <c:v>-62.866839131195803</c:v>
                </c:pt>
                <c:pt idx="5">
                  <c:v>-37.278763794868603</c:v>
                </c:pt>
                <c:pt idx="6">
                  <c:v>-11.7252763568583</c:v>
                </c:pt>
                <c:pt idx="7">
                  <c:v>12.912208125034001</c:v>
                </c:pt>
                <c:pt idx="8">
                  <c:v>38.517899444195102</c:v>
                </c:pt>
                <c:pt idx="9">
                  <c:v>63.001210193110197</c:v>
                </c:pt>
                <c:pt idx="10">
                  <c:v>87.946055343907602</c:v>
                </c:pt>
                <c:pt idx="11">
                  <c:v>112.431350478022</c:v>
                </c:pt>
                <c:pt idx="12">
                  <c:v>137.275582695797</c:v>
                </c:pt>
                <c:pt idx="13">
                  <c:v>161.877156662159</c:v>
                </c:pt>
                <c:pt idx="14">
                  <c:v>186.521459432585</c:v>
                </c:pt>
                <c:pt idx="15">
                  <c:v>211.188093734711</c:v>
                </c:pt>
                <c:pt idx="16">
                  <c:v>235.93647823200999</c:v>
                </c:pt>
                <c:pt idx="17">
                  <c:v>291.717511128843</c:v>
                </c:pt>
              </c:numCache>
            </c:numRef>
          </c:xVal>
          <c:yVal>
            <c:numRef>
              <c:f>'0214 tover ramp'!$B$825:$B$842</c:f>
              <c:numCache>
                <c:formatCode>General</c:formatCode>
                <c:ptCount val="18"/>
                <c:pt idx="0">
                  <c:v>5.8608575158851499</c:v>
                </c:pt>
                <c:pt idx="1">
                  <c:v>9.5263639428608702</c:v>
                </c:pt>
                <c:pt idx="2">
                  <c:v>10.4829623082666</c:v>
                </c:pt>
                <c:pt idx="3">
                  <c:v>12.109417968393201</c:v>
                </c:pt>
                <c:pt idx="4">
                  <c:v>11.1349590795837</c:v>
                </c:pt>
                <c:pt idx="5">
                  <c:v>10.824563479277</c:v>
                </c:pt>
                <c:pt idx="6">
                  <c:v>10.927424779037</c:v>
                </c:pt>
                <c:pt idx="7">
                  <c:v>11.5307305251019</c:v>
                </c:pt>
                <c:pt idx="8">
                  <c:v>12.4910041246285</c:v>
                </c:pt>
                <c:pt idx="9">
                  <c:v>12.776806680679901</c:v>
                </c:pt>
                <c:pt idx="10">
                  <c:v>13.431878778438399</c:v>
                </c:pt>
                <c:pt idx="11">
                  <c:v>13.5862042560252</c:v>
                </c:pt>
                <c:pt idx="12">
                  <c:v>14.438295883695</c:v>
                </c:pt>
                <c:pt idx="13">
                  <c:v>15.063814204894101</c:v>
                </c:pt>
                <c:pt idx="14">
                  <c:v>15.578768254402499</c:v>
                </c:pt>
                <c:pt idx="15">
                  <c:v>14.628774193069001</c:v>
                </c:pt>
                <c:pt idx="16">
                  <c:v>14.158193113507499</c:v>
                </c:pt>
                <c:pt idx="17">
                  <c:v>15.585650697199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ramp'!$L$825:$L$842</c:f>
              <c:numCache>
                <c:formatCode>General</c:formatCode>
                <c:ptCount val="18"/>
                <c:pt idx="0">
                  <c:v>-160.81607659093399</c:v>
                </c:pt>
                <c:pt idx="1">
                  <c:v>-138.308124755395</c:v>
                </c:pt>
                <c:pt idx="2">
                  <c:v>-113.668723958887</c:v>
                </c:pt>
                <c:pt idx="3">
                  <c:v>-88.099655046110399</c:v>
                </c:pt>
                <c:pt idx="4">
                  <c:v>-62.866839131195803</c:v>
                </c:pt>
                <c:pt idx="5">
                  <c:v>-37.278763794868603</c:v>
                </c:pt>
                <c:pt idx="6">
                  <c:v>-11.7252763568583</c:v>
                </c:pt>
                <c:pt idx="7">
                  <c:v>12.912208125034001</c:v>
                </c:pt>
                <c:pt idx="8">
                  <c:v>38.517899444195102</c:v>
                </c:pt>
                <c:pt idx="9">
                  <c:v>63.001210193110197</c:v>
                </c:pt>
                <c:pt idx="10">
                  <c:v>87.946055343907602</c:v>
                </c:pt>
                <c:pt idx="11">
                  <c:v>112.431350478022</c:v>
                </c:pt>
                <c:pt idx="12">
                  <c:v>137.275582695797</c:v>
                </c:pt>
                <c:pt idx="13">
                  <c:v>161.877156662159</c:v>
                </c:pt>
                <c:pt idx="14">
                  <c:v>186.521459432585</c:v>
                </c:pt>
                <c:pt idx="15">
                  <c:v>211.188093734711</c:v>
                </c:pt>
                <c:pt idx="16">
                  <c:v>235.93647823200999</c:v>
                </c:pt>
                <c:pt idx="17">
                  <c:v>291.717511128843</c:v>
                </c:pt>
              </c:numCache>
            </c:numRef>
          </c:xVal>
          <c:yVal>
            <c:numRef>
              <c:f>'0214 tover ramp'!$AP$825:$AP$842</c:f>
              <c:numCache>
                <c:formatCode>0.00</c:formatCode>
                <c:ptCount val="18"/>
                <c:pt idx="0">
                  <c:v>7.0953567312676213</c:v>
                </c:pt>
                <c:pt idx="1">
                  <c:v>7.3900567788016902</c:v>
                </c:pt>
                <c:pt idx="2">
                  <c:v>8.6713307271431557</c:v>
                </c:pt>
                <c:pt idx="3">
                  <c:v>8.5147547724423127</c:v>
                </c:pt>
                <c:pt idx="4">
                  <c:v>9.1187583964811516</c:v>
                </c:pt>
                <c:pt idx="5">
                  <c:v>9.0318003503000668</c:v>
                </c:pt>
                <c:pt idx="6">
                  <c:v>9.241764336769954</c:v>
                </c:pt>
                <c:pt idx="7">
                  <c:v>9.8460349071691766</c:v>
                </c:pt>
                <c:pt idx="8">
                  <c:v>9.7816857431644912</c:v>
                </c:pt>
                <c:pt idx="9">
                  <c:v>9.8023979507865242</c:v>
                </c:pt>
                <c:pt idx="10">
                  <c:v>9.6993986818370015</c:v>
                </c:pt>
                <c:pt idx="11">
                  <c:v>9.5638825383057462</c:v>
                </c:pt>
                <c:pt idx="12">
                  <c:v>9.3909903256541245</c:v>
                </c:pt>
                <c:pt idx="13">
                  <c:v>9.1598984651541819</c:v>
                </c:pt>
                <c:pt idx="14">
                  <c:v>8.9221192088441033</c:v>
                </c:pt>
                <c:pt idx="15">
                  <c:v>8.5700646749660052</c:v>
                </c:pt>
                <c:pt idx="16">
                  <c:v>8.3828026791052714</c:v>
                </c:pt>
                <c:pt idx="17">
                  <c:v>7.8803910667136767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ramp'!$L$825:$L$842</c:f>
              <c:numCache>
                <c:formatCode>General</c:formatCode>
                <c:ptCount val="18"/>
                <c:pt idx="0">
                  <c:v>-160.81607659093399</c:v>
                </c:pt>
                <c:pt idx="1">
                  <c:v>-138.308124755395</c:v>
                </c:pt>
                <c:pt idx="2">
                  <c:v>-113.668723958887</c:v>
                </c:pt>
                <c:pt idx="3">
                  <c:v>-88.099655046110399</c:v>
                </c:pt>
                <c:pt idx="4">
                  <c:v>-62.866839131195803</c:v>
                </c:pt>
                <c:pt idx="5">
                  <c:v>-37.278763794868603</c:v>
                </c:pt>
                <c:pt idx="6">
                  <c:v>-11.7252763568583</c:v>
                </c:pt>
                <c:pt idx="7">
                  <c:v>12.912208125034001</c:v>
                </c:pt>
                <c:pt idx="8">
                  <c:v>38.517899444195102</c:v>
                </c:pt>
                <c:pt idx="9">
                  <c:v>63.001210193110197</c:v>
                </c:pt>
                <c:pt idx="10">
                  <c:v>87.946055343907602</c:v>
                </c:pt>
                <c:pt idx="11">
                  <c:v>112.431350478022</c:v>
                </c:pt>
                <c:pt idx="12">
                  <c:v>137.275582695797</c:v>
                </c:pt>
                <c:pt idx="13">
                  <c:v>161.877156662159</c:v>
                </c:pt>
                <c:pt idx="14">
                  <c:v>186.521459432585</c:v>
                </c:pt>
                <c:pt idx="15">
                  <c:v>211.188093734711</c:v>
                </c:pt>
                <c:pt idx="16">
                  <c:v>235.93647823200999</c:v>
                </c:pt>
                <c:pt idx="17">
                  <c:v>291.717511128843</c:v>
                </c:pt>
              </c:numCache>
            </c:numRef>
          </c:xVal>
          <c:yVal>
            <c:numRef>
              <c:f>'0214 tover ramp'!$D$825:$D$842</c:f>
              <c:numCache>
                <c:formatCode>General</c:formatCode>
                <c:ptCount val="18"/>
                <c:pt idx="0">
                  <c:v>8.8838392825655497</c:v>
                </c:pt>
                <c:pt idx="1">
                  <c:v>8.7833295722034599</c:v>
                </c:pt>
                <c:pt idx="2">
                  <c:v>9.7280464313492203</c:v>
                </c:pt>
                <c:pt idx="3">
                  <c:v>10.022044824301201</c:v>
                </c:pt>
                <c:pt idx="4">
                  <c:v>11.250826396050501</c:v>
                </c:pt>
                <c:pt idx="5">
                  <c:v>11.286801464772701</c:v>
                </c:pt>
                <c:pt idx="6">
                  <c:v>11.6148110320048</c:v>
                </c:pt>
                <c:pt idx="7">
                  <c:v>12.668287080917599</c:v>
                </c:pt>
                <c:pt idx="8">
                  <c:v>13.355369669201201</c:v>
                </c:pt>
                <c:pt idx="9">
                  <c:v>13.957847698142301</c:v>
                </c:pt>
                <c:pt idx="10">
                  <c:v>13.6254534730285</c:v>
                </c:pt>
                <c:pt idx="11">
                  <c:v>13.5729125319977</c:v>
                </c:pt>
                <c:pt idx="12">
                  <c:v>13.8283780200377</c:v>
                </c:pt>
                <c:pt idx="13">
                  <c:v>13.9889366120336</c:v>
                </c:pt>
                <c:pt idx="14">
                  <c:v>13.9133757186755</c:v>
                </c:pt>
                <c:pt idx="15">
                  <c:v>13.2697701360118</c:v>
                </c:pt>
                <c:pt idx="16">
                  <c:v>13.225732418986601</c:v>
                </c:pt>
                <c:pt idx="17">
                  <c:v>13.112218058571701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6452736"/>
        <c:axId val="326987136"/>
      </c:scatterChart>
      <c:valAx>
        <c:axId val="326452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6987136"/>
        <c:crosses val="autoZero"/>
        <c:crossBetween val="midCat"/>
      </c:valAx>
      <c:valAx>
        <c:axId val="326987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645273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purch TX loan age 24-42</c:v>
          </c:tx>
          <c:xVal>
            <c:numRef>
              <c:f>'0214 tover ramp'!$L$846:$L$861</c:f>
              <c:numCache>
                <c:formatCode>General</c:formatCode>
                <c:ptCount val="16"/>
                <c:pt idx="0">
                  <c:v>-138.02665800701001</c:v>
                </c:pt>
                <c:pt idx="1">
                  <c:v>-112.37491850909301</c:v>
                </c:pt>
                <c:pt idx="2">
                  <c:v>-86.7695620236005</c:v>
                </c:pt>
                <c:pt idx="3">
                  <c:v>-61.501736541051898</c:v>
                </c:pt>
                <c:pt idx="4">
                  <c:v>-37.284582145066402</c:v>
                </c:pt>
                <c:pt idx="5">
                  <c:v>-12.327493564131499</c:v>
                </c:pt>
                <c:pt idx="6">
                  <c:v>12.3332460105186</c:v>
                </c:pt>
                <c:pt idx="7">
                  <c:v>36.893953401635301</c:v>
                </c:pt>
                <c:pt idx="8">
                  <c:v>62.117556738263801</c:v>
                </c:pt>
                <c:pt idx="9">
                  <c:v>86.875063387866604</c:v>
                </c:pt>
                <c:pt idx="10">
                  <c:v>112.078122815188</c:v>
                </c:pt>
                <c:pt idx="11">
                  <c:v>136.54576513222099</c:v>
                </c:pt>
                <c:pt idx="12">
                  <c:v>161.20234755587899</c:v>
                </c:pt>
                <c:pt idx="13">
                  <c:v>185.35466645080601</c:v>
                </c:pt>
                <c:pt idx="14">
                  <c:v>210.48277462743701</c:v>
                </c:pt>
                <c:pt idx="15">
                  <c:v>233.56106827052199</c:v>
                </c:pt>
              </c:numCache>
            </c:numRef>
          </c:xVal>
          <c:yVal>
            <c:numRef>
              <c:f>'0214 tover ramp'!$B$846:$B$861</c:f>
              <c:numCache>
                <c:formatCode>General</c:formatCode>
                <c:ptCount val="16"/>
                <c:pt idx="0">
                  <c:v>4.8511430847208903</c:v>
                </c:pt>
                <c:pt idx="1">
                  <c:v>4.9774864230737901</c:v>
                </c:pt>
                <c:pt idx="2">
                  <c:v>7.0246275629486297</c:v>
                </c:pt>
                <c:pt idx="3">
                  <c:v>7.5082245963638297</c:v>
                </c:pt>
                <c:pt idx="4">
                  <c:v>8.8279415006267605</c:v>
                </c:pt>
                <c:pt idx="5">
                  <c:v>9.1217906938521498</c:v>
                </c:pt>
                <c:pt idx="6">
                  <c:v>10.0062974559706</c:v>
                </c:pt>
                <c:pt idx="7">
                  <c:v>10.841878184476201</c:v>
                </c:pt>
                <c:pt idx="8">
                  <c:v>11.621718749090199</c:v>
                </c:pt>
                <c:pt idx="9">
                  <c:v>13.5316010933838</c:v>
                </c:pt>
                <c:pt idx="10">
                  <c:v>14.3515430387615</c:v>
                </c:pt>
                <c:pt idx="11">
                  <c:v>15.0081540473952</c:v>
                </c:pt>
                <c:pt idx="12">
                  <c:v>15.805199542441899</c:v>
                </c:pt>
                <c:pt idx="13">
                  <c:v>14.693652359086199</c:v>
                </c:pt>
                <c:pt idx="14">
                  <c:v>14.9850163199922</c:v>
                </c:pt>
                <c:pt idx="15">
                  <c:v>16.841477154098701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ramp'!$L$846:$L$861</c:f>
              <c:numCache>
                <c:formatCode>General</c:formatCode>
                <c:ptCount val="16"/>
                <c:pt idx="0">
                  <c:v>-138.02665800701001</c:v>
                </c:pt>
                <c:pt idx="1">
                  <c:v>-112.37491850909301</c:v>
                </c:pt>
                <c:pt idx="2">
                  <c:v>-86.7695620236005</c:v>
                </c:pt>
                <c:pt idx="3">
                  <c:v>-61.501736541051898</c:v>
                </c:pt>
                <c:pt idx="4">
                  <c:v>-37.284582145066402</c:v>
                </c:pt>
                <c:pt idx="5">
                  <c:v>-12.327493564131499</c:v>
                </c:pt>
                <c:pt idx="6">
                  <c:v>12.3332460105186</c:v>
                </c:pt>
                <c:pt idx="7">
                  <c:v>36.893953401635301</c:v>
                </c:pt>
                <c:pt idx="8">
                  <c:v>62.117556738263801</c:v>
                </c:pt>
                <c:pt idx="9">
                  <c:v>86.875063387866604</c:v>
                </c:pt>
                <c:pt idx="10">
                  <c:v>112.078122815188</c:v>
                </c:pt>
                <c:pt idx="11">
                  <c:v>136.54576513222099</c:v>
                </c:pt>
                <c:pt idx="12">
                  <c:v>161.20234755587899</c:v>
                </c:pt>
                <c:pt idx="13">
                  <c:v>185.35466645080601</c:v>
                </c:pt>
                <c:pt idx="14">
                  <c:v>210.48277462743701</c:v>
                </c:pt>
                <c:pt idx="15">
                  <c:v>233.56106827052199</c:v>
                </c:pt>
              </c:numCache>
            </c:numRef>
          </c:xVal>
          <c:yVal>
            <c:numRef>
              <c:f>'0214 tover ramp'!$AP$846:$AP$861</c:f>
              <c:numCache>
                <c:formatCode>0.00</c:formatCode>
                <c:ptCount val="16"/>
                <c:pt idx="0">
                  <c:v>5.4204730177147553</c:v>
                </c:pt>
                <c:pt idx="1">
                  <c:v>6.1558575095146733</c:v>
                </c:pt>
                <c:pt idx="2">
                  <c:v>6.790632479818159</c:v>
                </c:pt>
                <c:pt idx="3">
                  <c:v>7.6312888554571634</c:v>
                </c:pt>
                <c:pt idx="4">
                  <c:v>8.2988776884270532</c:v>
                </c:pt>
                <c:pt idx="5">
                  <c:v>8.5189915762832857</c:v>
                </c:pt>
                <c:pt idx="6">
                  <c:v>8.5220433291290689</c:v>
                </c:pt>
                <c:pt idx="7">
                  <c:v>8.3354748845935962</c:v>
                </c:pt>
                <c:pt idx="8">
                  <c:v>8.2772890390891636</c:v>
                </c:pt>
                <c:pt idx="9">
                  <c:v>8.35520946421574</c:v>
                </c:pt>
                <c:pt idx="10">
                  <c:v>8.5336535618088512</c:v>
                </c:pt>
                <c:pt idx="11">
                  <c:v>8.5891678847254234</c:v>
                </c:pt>
                <c:pt idx="12">
                  <c:v>8.699279819951677</c:v>
                </c:pt>
                <c:pt idx="13">
                  <c:v>8.6401693205179662</c:v>
                </c:pt>
                <c:pt idx="14">
                  <c:v>8.7669741996679544</c:v>
                </c:pt>
                <c:pt idx="15">
                  <c:v>8.6496639138595945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ramp'!$L$846:$L$861</c:f>
              <c:numCache>
                <c:formatCode>General</c:formatCode>
                <c:ptCount val="16"/>
                <c:pt idx="0">
                  <c:v>-138.02665800701001</c:v>
                </c:pt>
                <c:pt idx="1">
                  <c:v>-112.37491850909301</c:v>
                </c:pt>
                <c:pt idx="2">
                  <c:v>-86.7695620236005</c:v>
                </c:pt>
                <c:pt idx="3">
                  <c:v>-61.501736541051898</c:v>
                </c:pt>
                <c:pt idx="4">
                  <c:v>-37.284582145066402</c:v>
                </c:pt>
                <c:pt idx="5">
                  <c:v>-12.327493564131499</c:v>
                </c:pt>
                <c:pt idx="6">
                  <c:v>12.3332460105186</c:v>
                </c:pt>
                <c:pt idx="7">
                  <c:v>36.893953401635301</c:v>
                </c:pt>
                <c:pt idx="8">
                  <c:v>62.117556738263801</c:v>
                </c:pt>
                <c:pt idx="9">
                  <c:v>86.875063387866604</c:v>
                </c:pt>
                <c:pt idx="10">
                  <c:v>112.078122815188</c:v>
                </c:pt>
                <c:pt idx="11">
                  <c:v>136.54576513222099</c:v>
                </c:pt>
                <c:pt idx="12">
                  <c:v>161.20234755587899</c:v>
                </c:pt>
                <c:pt idx="13">
                  <c:v>185.35466645080601</c:v>
                </c:pt>
                <c:pt idx="14">
                  <c:v>210.48277462743701</c:v>
                </c:pt>
                <c:pt idx="15">
                  <c:v>233.56106827052199</c:v>
                </c:pt>
              </c:numCache>
            </c:numRef>
          </c:xVal>
          <c:yVal>
            <c:numRef>
              <c:f>'0214 tover ramp'!$D$846:$D$861</c:f>
              <c:numCache>
                <c:formatCode>General</c:formatCode>
                <c:ptCount val="16"/>
                <c:pt idx="0">
                  <c:v>5.3593607547208304</c:v>
                </c:pt>
                <c:pt idx="1">
                  <c:v>6.3499078601152297</c:v>
                </c:pt>
                <c:pt idx="2">
                  <c:v>7.9436663665041296</c:v>
                </c:pt>
                <c:pt idx="3">
                  <c:v>9.5414288675184604</c:v>
                </c:pt>
                <c:pt idx="4">
                  <c:v>10.584197151648899</c:v>
                </c:pt>
                <c:pt idx="5">
                  <c:v>11.125988997025701</c:v>
                </c:pt>
                <c:pt idx="6">
                  <c:v>12.114371879451699</c:v>
                </c:pt>
                <c:pt idx="7">
                  <c:v>13.2748289638501</c:v>
                </c:pt>
                <c:pt idx="8">
                  <c:v>14.236829867078001</c:v>
                </c:pt>
                <c:pt idx="9">
                  <c:v>14.8414301284004</c:v>
                </c:pt>
                <c:pt idx="10">
                  <c:v>15.877288207569601</c:v>
                </c:pt>
                <c:pt idx="11">
                  <c:v>16.629679297049499</c:v>
                </c:pt>
                <c:pt idx="12">
                  <c:v>16.231125177751601</c:v>
                </c:pt>
                <c:pt idx="13">
                  <c:v>14.7039858433901</c:v>
                </c:pt>
                <c:pt idx="14">
                  <c:v>13.9379132839866</c:v>
                </c:pt>
                <c:pt idx="15">
                  <c:v>13.5472869672413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428352"/>
        <c:axId val="327462912"/>
      </c:scatterChart>
      <c:valAx>
        <c:axId val="327428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7462912"/>
        <c:crosses val="autoZero"/>
        <c:crossBetween val="midCat"/>
      </c:valAx>
      <c:valAx>
        <c:axId val="327462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742835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refi TX loan age 24-42</c:v>
          </c:tx>
          <c:xVal>
            <c:numRef>
              <c:f>'0214 tover ramp'!$L$875:$L$888</c:f>
              <c:numCache>
                <c:formatCode>General</c:formatCode>
                <c:ptCount val="14"/>
                <c:pt idx="0">
                  <c:v>-135.68141061952801</c:v>
                </c:pt>
                <c:pt idx="1">
                  <c:v>-111.50392849374001</c:v>
                </c:pt>
                <c:pt idx="2">
                  <c:v>-86.827910845083196</c:v>
                </c:pt>
                <c:pt idx="3">
                  <c:v>-61.239506221386499</c:v>
                </c:pt>
                <c:pt idx="4">
                  <c:v>-37.330773896200498</c:v>
                </c:pt>
                <c:pt idx="5">
                  <c:v>-12.3665342115488</c:v>
                </c:pt>
                <c:pt idx="6">
                  <c:v>12.4312986723068</c:v>
                </c:pt>
                <c:pt idx="7">
                  <c:v>36.691119842293197</c:v>
                </c:pt>
                <c:pt idx="8">
                  <c:v>61.531311725710601</c:v>
                </c:pt>
                <c:pt idx="9">
                  <c:v>85.933151368668902</c:v>
                </c:pt>
                <c:pt idx="10">
                  <c:v>111.568348910342</c:v>
                </c:pt>
                <c:pt idx="11">
                  <c:v>136.69183088318701</c:v>
                </c:pt>
                <c:pt idx="12">
                  <c:v>161.065720040223</c:v>
                </c:pt>
                <c:pt idx="13">
                  <c:v>185.68628754109301</c:v>
                </c:pt>
              </c:numCache>
            </c:numRef>
          </c:xVal>
          <c:yVal>
            <c:numRef>
              <c:f>'0214 tover ramp'!$B$875:$B$888</c:f>
              <c:numCache>
                <c:formatCode>General</c:formatCode>
                <c:ptCount val="14"/>
                <c:pt idx="0">
                  <c:v>8.8714095738906398</c:v>
                </c:pt>
                <c:pt idx="1">
                  <c:v>7.87016502934401</c:v>
                </c:pt>
                <c:pt idx="2">
                  <c:v>10.721518869394201</c:v>
                </c:pt>
                <c:pt idx="3">
                  <c:v>10.2806810460868</c:v>
                </c:pt>
                <c:pt idx="4">
                  <c:v>12.5012999496631</c:v>
                </c:pt>
                <c:pt idx="5">
                  <c:v>15.0667686775272</c:v>
                </c:pt>
                <c:pt idx="6">
                  <c:v>15.0086813926494</c:v>
                </c:pt>
                <c:pt idx="7">
                  <c:v>15.635564185128001</c:v>
                </c:pt>
                <c:pt idx="8">
                  <c:v>15.9862842820763</c:v>
                </c:pt>
                <c:pt idx="9">
                  <c:v>14.8159968007863</c:v>
                </c:pt>
                <c:pt idx="10">
                  <c:v>20.095855431427601</c:v>
                </c:pt>
                <c:pt idx="11">
                  <c:v>19.642532619285799</c:v>
                </c:pt>
                <c:pt idx="12">
                  <c:v>15.567787261292301</c:v>
                </c:pt>
                <c:pt idx="13">
                  <c:v>18.0724933779357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ramp'!$L$875:$L$888</c:f>
              <c:numCache>
                <c:formatCode>General</c:formatCode>
                <c:ptCount val="14"/>
                <c:pt idx="0">
                  <c:v>-135.68141061952801</c:v>
                </c:pt>
                <c:pt idx="1">
                  <c:v>-111.50392849374001</c:v>
                </c:pt>
                <c:pt idx="2">
                  <c:v>-86.827910845083196</c:v>
                </c:pt>
                <c:pt idx="3">
                  <c:v>-61.239506221386499</c:v>
                </c:pt>
                <c:pt idx="4">
                  <c:v>-37.330773896200498</c:v>
                </c:pt>
                <c:pt idx="5">
                  <c:v>-12.3665342115488</c:v>
                </c:pt>
                <c:pt idx="6">
                  <c:v>12.4312986723068</c:v>
                </c:pt>
                <c:pt idx="7">
                  <c:v>36.691119842293197</c:v>
                </c:pt>
                <c:pt idx="8">
                  <c:v>61.531311725710601</c:v>
                </c:pt>
                <c:pt idx="9">
                  <c:v>85.933151368668902</c:v>
                </c:pt>
                <c:pt idx="10">
                  <c:v>111.568348910342</c:v>
                </c:pt>
                <c:pt idx="11">
                  <c:v>136.69183088318701</c:v>
                </c:pt>
                <c:pt idx="12">
                  <c:v>161.065720040223</c:v>
                </c:pt>
                <c:pt idx="13">
                  <c:v>185.68628754109301</c:v>
                </c:pt>
              </c:numCache>
            </c:numRef>
          </c:xVal>
          <c:yVal>
            <c:numRef>
              <c:f>'0214 tover ramp'!$AP$875:$AP$888</c:f>
              <c:numCache>
                <c:formatCode>0.00</c:formatCode>
                <c:ptCount val="14"/>
                <c:pt idx="0">
                  <c:v>7.8782681750852346</c:v>
                </c:pt>
                <c:pt idx="1">
                  <c:v>8.9215535088953519</c:v>
                </c:pt>
                <c:pt idx="2">
                  <c:v>9.6217094604602931</c:v>
                </c:pt>
                <c:pt idx="3">
                  <c:v>11.113894401256941</c:v>
                </c:pt>
                <c:pt idx="4">
                  <c:v>12.116652322016741</c:v>
                </c:pt>
                <c:pt idx="5">
                  <c:v>12.557506770608473</c:v>
                </c:pt>
                <c:pt idx="6">
                  <c:v>12.403932789469573</c:v>
                </c:pt>
                <c:pt idx="7">
                  <c:v>12.095403971581753</c:v>
                </c:pt>
                <c:pt idx="8">
                  <c:v>11.834081660277828</c:v>
                </c:pt>
                <c:pt idx="9">
                  <c:v>11.829559156870328</c:v>
                </c:pt>
                <c:pt idx="10">
                  <c:v>12.092426549767632</c:v>
                </c:pt>
                <c:pt idx="11">
                  <c:v>12.442078768239718</c:v>
                </c:pt>
                <c:pt idx="12">
                  <c:v>12.674882174603052</c:v>
                </c:pt>
                <c:pt idx="13">
                  <c:v>12.593498553118787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ramp'!$L$875:$L$888</c:f>
              <c:numCache>
                <c:formatCode>General</c:formatCode>
                <c:ptCount val="14"/>
                <c:pt idx="0">
                  <c:v>-135.68141061952801</c:v>
                </c:pt>
                <c:pt idx="1">
                  <c:v>-111.50392849374001</c:v>
                </c:pt>
                <c:pt idx="2">
                  <c:v>-86.827910845083196</c:v>
                </c:pt>
                <c:pt idx="3">
                  <c:v>-61.239506221386499</c:v>
                </c:pt>
                <c:pt idx="4">
                  <c:v>-37.330773896200498</c:v>
                </c:pt>
                <c:pt idx="5">
                  <c:v>-12.3665342115488</c:v>
                </c:pt>
                <c:pt idx="6">
                  <c:v>12.4312986723068</c:v>
                </c:pt>
                <c:pt idx="7">
                  <c:v>36.691119842293197</c:v>
                </c:pt>
                <c:pt idx="8">
                  <c:v>61.531311725710601</c:v>
                </c:pt>
                <c:pt idx="9">
                  <c:v>85.933151368668902</c:v>
                </c:pt>
                <c:pt idx="10">
                  <c:v>111.568348910342</c:v>
                </c:pt>
                <c:pt idx="11">
                  <c:v>136.69183088318701</c:v>
                </c:pt>
                <c:pt idx="12">
                  <c:v>161.065720040223</c:v>
                </c:pt>
                <c:pt idx="13">
                  <c:v>185.68628754109301</c:v>
                </c:pt>
              </c:numCache>
            </c:numRef>
          </c:xVal>
          <c:yVal>
            <c:numRef>
              <c:f>'0214 tover ramp'!$D$875:$D$888</c:f>
              <c:numCache>
                <c:formatCode>General</c:formatCode>
                <c:ptCount val="14"/>
                <c:pt idx="0">
                  <c:v>5.9097697335084298</c:v>
                </c:pt>
                <c:pt idx="1">
                  <c:v>6.6380950138003003</c:v>
                </c:pt>
                <c:pt idx="2">
                  <c:v>7.5480299767672197</c:v>
                </c:pt>
                <c:pt idx="3">
                  <c:v>9.4096506768899602</c:v>
                </c:pt>
                <c:pt idx="4">
                  <c:v>10.7038523623273</c:v>
                </c:pt>
                <c:pt idx="5">
                  <c:v>11.295410346692501</c:v>
                </c:pt>
                <c:pt idx="6">
                  <c:v>11.732492279899301</c:v>
                </c:pt>
                <c:pt idx="7">
                  <c:v>12.399009144812799</c:v>
                </c:pt>
                <c:pt idx="8">
                  <c:v>13.3138361556496</c:v>
                </c:pt>
                <c:pt idx="9">
                  <c:v>13.5570636660437</c:v>
                </c:pt>
                <c:pt idx="10">
                  <c:v>13.876956938357401</c:v>
                </c:pt>
                <c:pt idx="11">
                  <c:v>14.740212942852001</c:v>
                </c:pt>
                <c:pt idx="12">
                  <c:v>14.8205768470972</c:v>
                </c:pt>
                <c:pt idx="13">
                  <c:v>13.1796351155481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6393856"/>
        <c:axId val="327038464"/>
      </c:scatterChart>
      <c:valAx>
        <c:axId val="326393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7038464"/>
        <c:crosses val="autoZero"/>
        <c:crossBetween val="midCat"/>
      </c:valAx>
      <c:valAx>
        <c:axId val="327038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639385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refi TX loan age 42+</c:v>
          </c:tx>
          <c:xVal>
            <c:numRef>
              <c:f>'0214 tover ramp'!$L$894:$L$909</c:f>
              <c:numCache>
                <c:formatCode>General</c:formatCode>
                <c:ptCount val="16"/>
                <c:pt idx="0">
                  <c:v>-138.12609033563299</c:v>
                </c:pt>
                <c:pt idx="1">
                  <c:v>-113.805156402717</c:v>
                </c:pt>
                <c:pt idx="2">
                  <c:v>-88.591763852998795</c:v>
                </c:pt>
                <c:pt idx="3">
                  <c:v>-63.2135580810926</c:v>
                </c:pt>
                <c:pt idx="4">
                  <c:v>-37.612557810095502</c:v>
                </c:pt>
                <c:pt idx="5">
                  <c:v>-12.264706181508499</c:v>
                </c:pt>
                <c:pt idx="6">
                  <c:v>12.357129503986</c:v>
                </c:pt>
                <c:pt idx="7">
                  <c:v>38.180366384134601</c:v>
                </c:pt>
                <c:pt idx="8">
                  <c:v>62.593043795848203</c:v>
                </c:pt>
                <c:pt idx="9">
                  <c:v>88.100429071654304</c:v>
                </c:pt>
                <c:pt idx="10">
                  <c:v>112.364254883193</c:v>
                </c:pt>
                <c:pt idx="11">
                  <c:v>137.21002757772499</c:v>
                </c:pt>
                <c:pt idx="12">
                  <c:v>161.752962308653</c:v>
                </c:pt>
                <c:pt idx="13">
                  <c:v>186.259424338331</c:v>
                </c:pt>
                <c:pt idx="14">
                  <c:v>211.146955943394</c:v>
                </c:pt>
                <c:pt idx="15">
                  <c:v>236.40644485204501</c:v>
                </c:pt>
              </c:numCache>
            </c:numRef>
          </c:xVal>
          <c:yVal>
            <c:numRef>
              <c:f>'0214 tover ramp'!$B$894:$B$909</c:f>
              <c:numCache>
                <c:formatCode>General</c:formatCode>
                <c:ptCount val="16"/>
                <c:pt idx="0">
                  <c:v>5.6802400563839104</c:v>
                </c:pt>
                <c:pt idx="1">
                  <c:v>11.1335253944342</c:v>
                </c:pt>
                <c:pt idx="2">
                  <c:v>10.087952320201399</c:v>
                </c:pt>
                <c:pt idx="3">
                  <c:v>10.8961433156292</c:v>
                </c:pt>
                <c:pt idx="4">
                  <c:v>8.9468606399077206</c:v>
                </c:pt>
                <c:pt idx="5">
                  <c:v>11.788101079505401</c:v>
                </c:pt>
                <c:pt idx="6">
                  <c:v>11.2400202231194</c:v>
                </c:pt>
                <c:pt idx="7">
                  <c:v>12.362860469373199</c:v>
                </c:pt>
                <c:pt idx="8">
                  <c:v>13.9203240846998</c:v>
                </c:pt>
                <c:pt idx="9">
                  <c:v>14.740989298314</c:v>
                </c:pt>
                <c:pt idx="10">
                  <c:v>15.447622438677399</c:v>
                </c:pt>
                <c:pt idx="11">
                  <c:v>16.616755017441601</c:v>
                </c:pt>
                <c:pt idx="12">
                  <c:v>17.1389491810429</c:v>
                </c:pt>
                <c:pt idx="13">
                  <c:v>18.243962514225601</c:v>
                </c:pt>
                <c:pt idx="14">
                  <c:v>16.335932501541599</c:v>
                </c:pt>
                <c:pt idx="15">
                  <c:v>16.332411315188999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ramp'!$L$894:$L$909</c:f>
              <c:numCache>
                <c:formatCode>General</c:formatCode>
                <c:ptCount val="16"/>
                <c:pt idx="0">
                  <c:v>-138.12609033563299</c:v>
                </c:pt>
                <c:pt idx="1">
                  <c:v>-113.805156402717</c:v>
                </c:pt>
                <c:pt idx="2">
                  <c:v>-88.591763852998795</c:v>
                </c:pt>
                <c:pt idx="3">
                  <c:v>-63.2135580810926</c:v>
                </c:pt>
                <c:pt idx="4">
                  <c:v>-37.612557810095502</c:v>
                </c:pt>
                <c:pt idx="5">
                  <c:v>-12.264706181508499</c:v>
                </c:pt>
                <c:pt idx="6">
                  <c:v>12.357129503986</c:v>
                </c:pt>
                <c:pt idx="7">
                  <c:v>38.180366384134601</c:v>
                </c:pt>
                <c:pt idx="8">
                  <c:v>62.593043795848203</c:v>
                </c:pt>
                <c:pt idx="9">
                  <c:v>88.100429071654304</c:v>
                </c:pt>
                <c:pt idx="10">
                  <c:v>112.364254883193</c:v>
                </c:pt>
                <c:pt idx="11">
                  <c:v>137.21002757772499</c:v>
                </c:pt>
                <c:pt idx="12">
                  <c:v>161.752962308653</c:v>
                </c:pt>
                <c:pt idx="13">
                  <c:v>186.259424338331</c:v>
                </c:pt>
                <c:pt idx="14">
                  <c:v>211.146955943394</c:v>
                </c:pt>
                <c:pt idx="15">
                  <c:v>236.40644485204501</c:v>
                </c:pt>
              </c:numCache>
            </c:numRef>
          </c:xVal>
          <c:yVal>
            <c:numRef>
              <c:f>'0214 tover ramp'!$AP$894:$AP$909</c:f>
              <c:numCache>
                <c:formatCode>0.00</c:formatCode>
                <c:ptCount val="16"/>
                <c:pt idx="0">
                  <c:v>8.0187592900734845</c:v>
                </c:pt>
                <c:pt idx="1">
                  <c:v>9.5663774373713313</c:v>
                </c:pt>
                <c:pt idx="2">
                  <c:v>9.5083470902490816</c:v>
                </c:pt>
                <c:pt idx="3">
                  <c:v>10.398911544801859</c:v>
                </c:pt>
                <c:pt idx="4">
                  <c:v>10.295770380446223</c:v>
                </c:pt>
                <c:pt idx="5">
                  <c:v>10.612397135649287</c:v>
                </c:pt>
                <c:pt idx="6">
                  <c:v>10.823511737556512</c:v>
                </c:pt>
                <c:pt idx="7">
                  <c:v>10.645891240830352</c:v>
                </c:pt>
                <c:pt idx="8">
                  <c:v>10.74507098118449</c:v>
                </c:pt>
                <c:pt idx="9">
                  <c:v>10.528151256604556</c:v>
                </c:pt>
                <c:pt idx="10">
                  <c:v>10.377714536289574</c:v>
                </c:pt>
                <c:pt idx="11">
                  <c:v>10.177032983120105</c:v>
                </c:pt>
                <c:pt idx="12">
                  <c:v>9.9216843511548358</c:v>
                </c:pt>
                <c:pt idx="13">
                  <c:v>9.7352415842311792</c:v>
                </c:pt>
                <c:pt idx="14">
                  <c:v>9.374544672421381</c:v>
                </c:pt>
                <c:pt idx="15">
                  <c:v>9.1974610136504218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ramp'!$L$894:$L$909</c:f>
              <c:numCache>
                <c:formatCode>General</c:formatCode>
                <c:ptCount val="16"/>
                <c:pt idx="0">
                  <c:v>-138.12609033563299</c:v>
                </c:pt>
                <c:pt idx="1">
                  <c:v>-113.805156402717</c:v>
                </c:pt>
                <c:pt idx="2">
                  <c:v>-88.591763852998795</c:v>
                </c:pt>
                <c:pt idx="3">
                  <c:v>-63.2135580810926</c:v>
                </c:pt>
                <c:pt idx="4">
                  <c:v>-37.612557810095502</c:v>
                </c:pt>
                <c:pt idx="5">
                  <c:v>-12.264706181508499</c:v>
                </c:pt>
                <c:pt idx="6">
                  <c:v>12.357129503986</c:v>
                </c:pt>
                <c:pt idx="7">
                  <c:v>38.180366384134601</c:v>
                </c:pt>
                <c:pt idx="8">
                  <c:v>62.593043795848203</c:v>
                </c:pt>
                <c:pt idx="9">
                  <c:v>88.100429071654304</c:v>
                </c:pt>
                <c:pt idx="10">
                  <c:v>112.364254883193</c:v>
                </c:pt>
                <c:pt idx="11">
                  <c:v>137.21002757772499</c:v>
                </c:pt>
                <c:pt idx="12">
                  <c:v>161.752962308653</c:v>
                </c:pt>
                <c:pt idx="13">
                  <c:v>186.259424338331</c:v>
                </c:pt>
                <c:pt idx="14">
                  <c:v>211.146955943394</c:v>
                </c:pt>
                <c:pt idx="15">
                  <c:v>236.40644485204501</c:v>
                </c:pt>
              </c:numCache>
            </c:numRef>
          </c:xVal>
          <c:yVal>
            <c:numRef>
              <c:f>'0214 tover ramp'!$D$894:$D$909</c:f>
              <c:numCache>
                <c:formatCode>General</c:formatCode>
                <c:ptCount val="16"/>
                <c:pt idx="0">
                  <c:v>7.2570802415308799</c:v>
                </c:pt>
                <c:pt idx="1">
                  <c:v>8.2204189811292707</c:v>
                </c:pt>
                <c:pt idx="2">
                  <c:v>8.4878226658532796</c:v>
                </c:pt>
                <c:pt idx="3">
                  <c:v>9.7282410530016499</c:v>
                </c:pt>
                <c:pt idx="4">
                  <c:v>9.7987078823843206</c:v>
                </c:pt>
                <c:pt idx="5">
                  <c:v>10.015312488953301</c:v>
                </c:pt>
                <c:pt idx="6">
                  <c:v>10.3174320872759</c:v>
                </c:pt>
                <c:pt idx="7">
                  <c:v>10.4422622853515</c:v>
                </c:pt>
                <c:pt idx="8">
                  <c:v>10.934665839430799</c:v>
                </c:pt>
                <c:pt idx="9">
                  <c:v>10.6706371585895</c:v>
                </c:pt>
                <c:pt idx="10">
                  <c:v>11.0115005214316</c:v>
                </c:pt>
                <c:pt idx="11">
                  <c:v>11.451192238953499</c:v>
                </c:pt>
                <c:pt idx="12">
                  <c:v>11.917663458481799</c:v>
                </c:pt>
                <c:pt idx="13">
                  <c:v>12.238121271733601</c:v>
                </c:pt>
                <c:pt idx="14">
                  <c:v>12.0695998656645</c:v>
                </c:pt>
                <c:pt idx="15">
                  <c:v>12.4089794658155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471488"/>
        <c:axId val="327473408"/>
      </c:scatterChart>
      <c:valAx>
        <c:axId val="327471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7473408"/>
        <c:crosses val="autoZero"/>
        <c:crossBetween val="midCat"/>
      </c:valAx>
      <c:valAx>
        <c:axId val="327473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747148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Cashout loan age 24-42</c:v>
          </c:tx>
          <c:xVal>
            <c:numRef>
              <c:f>'0214 tover ramp'!$L$915:$L$929</c:f>
              <c:numCache>
                <c:formatCode>General</c:formatCode>
                <c:ptCount val="15"/>
                <c:pt idx="0">
                  <c:v>-133.142104200777</c:v>
                </c:pt>
                <c:pt idx="1">
                  <c:v>-109.65964030870499</c:v>
                </c:pt>
                <c:pt idx="2">
                  <c:v>-85.475973621107499</c:v>
                </c:pt>
                <c:pt idx="3">
                  <c:v>-61.331290336337901</c:v>
                </c:pt>
                <c:pt idx="4">
                  <c:v>-36.784424627614499</c:v>
                </c:pt>
                <c:pt idx="5">
                  <c:v>-12.175201608787001</c:v>
                </c:pt>
                <c:pt idx="6">
                  <c:v>12.091748760632701</c:v>
                </c:pt>
                <c:pt idx="7">
                  <c:v>36.785077114325901</c:v>
                </c:pt>
                <c:pt idx="8">
                  <c:v>61.862727019896298</c:v>
                </c:pt>
                <c:pt idx="9">
                  <c:v>86.258171534479899</c:v>
                </c:pt>
                <c:pt idx="10">
                  <c:v>111.662279295103</c:v>
                </c:pt>
                <c:pt idx="11">
                  <c:v>136.51085400636799</c:v>
                </c:pt>
                <c:pt idx="12">
                  <c:v>161.29403969049</c:v>
                </c:pt>
                <c:pt idx="13">
                  <c:v>184.73912251096499</c:v>
                </c:pt>
                <c:pt idx="14">
                  <c:v>210.21919690148499</c:v>
                </c:pt>
              </c:numCache>
            </c:numRef>
          </c:xVal>
          <c:yVal>
            <c:numRef>
              <c:f>'0214 tover ramp'!$B$915:$B$929</c:f>
              <c:numCache>
                <c:formatCode>General</c:formatCode>
                <c:ptCount val="15"/>
                <c:pt idx="0">
                  <c:v>10.6046959761861</c:v>
                </c:pt>
                <c:pt idx="1">
                  <c:v>13.089182242220501</c:v>
                </c:pt>
                <c:pt idx="2">
                  <c:v>15.441307434866101</c:v>
                </c:pt>
                <c:pt idx="3">
                  <c:v>14.3589387864365</c:v>
                </c:pt>
                <c:pt idx="4">
                  <c:v>16.530099123463401</c:v>
                </c:pt>
                <c:pt idx="5">
                  <c:v>18.580688247142099</c:v>
                </c:pt>
                <c:pt idx="6">
                  <c:v>21.225194189424201</c:v>
                </c:pt>
                <c:pt idx="7">
                  <c:v>23.221909164166998</c:v>
                </c:pt>
                <c:pt idx="8">
                  <c:v>25.387794119095499</c:v>
                </c:pt>
                <c:pt idx="9">
                  <c:v>26.2586066496428</c:v>
                </c:pt>
                <c:pt idx="10">
                  <c:v>26.401557729131</c:v>
                </c:pt>
                <c:pt idx="11">
                  <c:v>24.602043499997599</c:v>
                </c:pt>
                <c:pt idx="12">
                  <c:v>26.5378088397125</c:v>
                </c:pt>
                <c:pt idx="13">
                  <c:v>25.3796782364625</c:v>
                </c:pt>
                <c:pt idx="14">
                  <c:v>20.8803759550613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ramp'!$L$915:$L$929</c:f>
              <c:numCache>
                <c:formatCode>General</c:formatCode>
                <c:ptCount val="15"/>
                <c:pt idx="0">
                  <c:v>-133.142104200777</c:v>
                </c:pt>
                <c:pt idx="1">
                  <c:v>-109.65964030870499</c:v>
                </c:pt>
                <c:pt idx="2">
                  <c:v>-85.475973621107499</c:v>
                </c:pt>
                <c:pt idx="3">
                  <c:v>-61.331290336337901</c:v>
                </c:pt>
                <c:pt idx="4">
                  <c:v>-36.784424627614499</c:v>
                </c:pt>
                <c:pt idx="5">
                  <c:v>-12.175201608787001</c:v>
                </c:pt>
                <c:pt idx="6">
                  <c:v>12.091748760632701</c:v>
                </c:pt>
                <c:pt idx="7">
                  <c:v>36.785077114325901</c:v>
                </c:pt>
                <c:pt idx="8">
                  <c:v>61.862727019896298</c:v>
                </c:pt>
                <c:pt idx="9">
                  <c:v>86.258171534479899</c:v>
                </c:pt>
                <c:pt idx="10">
                  <c:v>111.662279295103</c:v>
                </c:pt>
                <c:pt idx="11">
                  <c:v>136.51085400636799</c:v>
                </c:pt>
                <c:pt idx="12">
                  <c:v>161.29403969049</c:v>
                </c:pt>
                <c:pt idx="13">
                  <c:v>184.73912251096499</c:v>
                </c:pt>
                <c:pt idx="14">
                  <c:v>210.21919690148499</c:v>
                </c:pt>
              </c:numCache>
            </c:numRef>
          </c:xVal>
          <c:yVal>
            <c:numRef>
              <c:f>'0214 tover ramp'!$AP$915:$AP$929</c:f>
              <c:numCache>
                <c:formatCode>0.00</c:formatCode>
                <c:ptCount val="15"/>
                <c:pt idx="0">
                  <c:v>8.240896414323295</c:v>
                </c:pt>
                <c:pt idx="1">
                  <c:v>9.8081263672612717</c:v>
                </c:pt>
                <c:pt idx="2">
                  <c:v>11.487017540009692</c:v>
                </c:pt>
                <c:pt idx="3">
                  <c:v>13.857003433427606</c:v>
                </c:pt>
                <c:pt idx="4">
                  <c:v>16.342155598727082</c:v>
                </c:pt>
                <c:pt idx="5">
                  <c:v>18.793353278344149</c:v>
                </c:pt>
                <c:pt idx="6">
                  <c:v>20.52950762787723</c:v>
                </c:pt>
                <c:pt idx="7">
                  <c:v>20.911937011154457</c:v>
                </c:pt>
                <c:pt idx="8">
                  <c:v>20.850853038918139</c:v>
                </c:pt>
                <c:pt idx="9">
                  <c:v>20.405276381465242</c:v>
                </c:pt>
                <c:pt idx="10">
                  <c:v>20.694041436268407</c:v>
                </c:pt>
                <c:pt idx="11">
                  <c:v>21.587253552103281</c:v>
                </c:pt>
                <c:pt idx="12">
                  <c:v>23.145417663603894</c:v>
                </c:pt>
                <c:pt idx="13">
                  <c:v>23.869279310962067</c:v>
                </c:pt>
                <c:pt idx="14">
                  <c:v>24.138235307045143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ramp'!$L$915:$L$929</c:f>
              <c:numCache>
                <c:formatCode>General</c:formatCode>
                <c:ptCount val="15"/>
                <c:pt idx="0">
                  <c:v>-133.142104200777</c:v>
                </c:pt>
                <c:pt idx="1">
                  <c:v>-109.65964030870499</c:v>
                </c:pt>
                <c:pt idx="2">
                  <c:v>-85.475973621107499</c:v>
                </c:pt>
                <c:pt idx="3">
                  <c:v>-61.331290336337901</c:v>
                </c:pt>
                <c:pt idx="4">
                  <c:v>-36.784424627614499</c:v>
                </c:pt>
                <c:pt idx="5">
                  <c:v>-12.175201608787001</c:v>
                </c:pt>
                <c:pt idx="6">
                  <c:v>12.091748760632701</c:v>
                </c:pt>
                <c:pt idx="7">
                  <c:v>36.785077114325901</c:v>
                </c:pt>
                <c:pt idx="8">
                  <c:v>61.862727019896298</c:v>
                </c:pt>
                <c:pt idx="9">
                  <c:v>86.258171534479899</c:v>
                </c:pt>
                <c:pt idx="10">
                  <c:v>111.662279295103</c:v>
                </c:pt>
                <c:pt idx="11">
                  <c:v>136.51085400636799</c:v>
                </c:pt>
                <c:pt idx="12">
                  <c:v>161.29403969049</c:v>
                </c:pt>
                <c:pt idx="13">
                  <c:v>184.73912251096499</c:v>
                </c:pt>
                <c:pt idx="14">
                  <c:v>210.21919690148499</c:v>
                </c:pt>
              </c:numCache>
            </c:numRef>
          </c:xVal>
          <c:yVal>
            <c:numRef>
              <c:f>'0214 tover ramp'!$D$915:$D$929</c:f>
              <c:numCache>
                <c:formatCode>General</c:formatCode>
                <c:ptCount val="15"/>
                <c:pt idx="0">
                  <c:v>8.1812498565308704</c:v>
                </c:pt>
                <c:pt idx="1">
                  <c:v>9.5553945105665399</c:v>
                </c:pt>
                <c:pt idx="2">
                  <c:v>12.1800105581758</c:v>
                </c:pt>
                <c:pt idx="3">
                  <c:v>14.8089580172888</c:v>
                </c:pt>
                <c:pt idx="4">
                  <c:v>16.956290556727499</c:v>
                </c:pt>
                <c:pt idx="5">
                  <c:v>19.352817087899101</c:v>
                </c:pt>
                <c:pt idx="6">
                  <c:v>20.914539103668101</c:v>
                </c:pt>
                <c:pt idx="7">
                  <c:v>23.307436201010901</c:v>
                </c:pt>
                <c:pt idx="8">
                  <c:v>26.366737316467201</c:v>
                </c:pt>
                <c:pt idx="9">
                  <c:v>26.956623176907701</c:v>
                </c:pt>
                <c:pt idx="10">
                  <c:v>26.669807378927999</c:v>
                </c:pt>
                <c:pt idx="11">
                  <c:v>26.2998299432038</c:v>
                </c:pt>
                <c:pt idx="12">
                  <c:v>26.9719524642599</c:v>
                </c:pt>
                <c:pt idx="13">
                  <c:v>26.976840003941</c:v>
                </c:pt>
                <c:pt idx="14">
                  <c:v>25.643188005293201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0536064"/>
        <c:axId val="330565120"/>
      </c:scatterChart>
      <c:valAx>
        <c:axId val="330536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0565120"/>
        <c:crosses val="autoZero"/>
        <c:crossBetween val="midCat"/>
      </c:valAx>
      <c:valAx>
        <c:axId val="330565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053606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non cashout loan age 24-42</c:v>
          </c:tx>
          <c:xVal>
            <c:numRef>
              <c:f>'0214 tover ramp'!$L$936:$L$953</c:f>
              <c:numCache>
                <c:formatCode>General</c:formatCode>
                <c:ptCount val="18"/>
                <c:pt idx="0">
                  <c:v>-154.84974793785301</c:v>
                </c:pt>
                <c:pt idx="1">
                  <c:v>-136.23571539592299</c:v>
                </c:pt>
                <c:pt idx="2">
                  <c:v>-111.303097948627</c:v>
                </c:pt>
                <c:pt idx="3">
                  <c:v>-86.553931905642798</c:v>
                </c:pt>
                <c:pt idx="4">
                  <c:v>-61.290520825083803</c:v>
                </c:pt>
                <c:pt idx="5">
                  <c:v>-37.034955581626399</c:v>
                </c:pt>
                <c:pt idx="6">
                  <c:v>-12.2501766849836</c:v>
                </c:pt>
                <c:pt idx="7">
                  <c:v>12.108444606408799</c:v>
                </c:pt>
                <c:pt idx="8">
                  <c:v>36.599751774915802</c:v>
                </c:pt>
                <c:pt idx="9">
                  <c:v>61.315426342716201</c:v>
                </c:pt>
                <c:pt idx="10">
                  <c:v>85.472899371154895</c:v>
                </c:pt>
                <c:pt idx="11">
                  <c:v>110.91634718421101</c:v>
                </c:pt>
                <c:pt idx="12">
                  <c:v>136.16131732078401</c:v>
                </c:pt>
                <c:pt idx="13">
                  <c:v>161.036595839424</c:v>
                </c:pt>
                <c:pt idx="14">
                  <c:v>185.20767369690401</c:v>
                </c:pt>
                <c:pt idx="15">
                  <c:v>209.34319074326999</c:v>
                </c:pt>
                <c:pt idx="16">
                  <c:v>236.06071347934699</c:v>
                </c:pt>
                <c:pt idx="17">
                  <c:v>273.150737909957</c:v>
                </c:pt>
              </c:numCache>
            </c:numRef>
          </c:xVal>
          <c:yVal>
            <c:numRef>
              <c:f>'0214 tover ramp'!$B$936:$B$953</c:f>
              <c:numCache>
                <c:formatCode>General</c:formatCode>
                <c:ptCount val="18"/>
                <c:pt idx="0">
                  <c:v>7.9378661688997401</c:v>
                </c:pt>
                <c:pt idx="1">
                  <c:v>9.4164665869052406</c:v>
                </c:pt>
                <c:pt idx="2">
                  <c:v>10.904784603738999</c:v>
                </c:pt>
                <c:pt idx="3">
                  <c:v>11.861594236369999</c:v>
                </c:pt>
                <c:pt idx="4">
                  <c:v>13.0210704466161</c:v>
                </c:pt>
                <c:pt idx="5">
                  <c:v>14.848468128173799</c:v>
                </c:pt>
                <c:pt idx="6">
                  <c:v>16.429662202223302</c:v>
                </c:pt>
                <c:pt idx="7">
                  <c:v>18.731037432207199</c:v>
                </c:pt>
                <c:pt idx="8">
                  <c:v>21.4920830006301</c:v>
                </c:pt>
                <c:pt idx="9">
                  <c:v>23.321415492935198</c:v>
                </c:pt>
                <c:pt idx="10">
                  <c:v>24.8725068879852</c:v>
                </c:pt>
                <c:pt idx="11">
                  <c:v>22.643218526689601</c:v>
                </c:pt>
                <c:pt idx="12">
                  <c:v>21.852868255938301</c:v>
                </c:pt>
                <c:pt idx="13">
                  <c:v>22.375900489909402</c:v>
                </c:pt>
                <c:pt idx="14">
                  <c:v>19.050322120668199</c:v>
                </c:pt>
                <c:pt idx="15">
                  <c:v>17.260620864318401</c:v>
                </c:pt>
                <c:pt idx="16">
                  <c:v>16.037639229098399</c:v>
                </c:pt>
                <c:pt idx="17">
                  <c:v>9.0017862519738898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ramp'!$L$936:$L$953</c:f>
              <c:numCache>
                <c:formatCode>General</c:formatCode>
                <c:ptCount val="18"/>
                <c:pt idx="0">
                  <c:v>-154.84974793785301</c:v>
                </c:pt>
                <c:pt idx="1">
                  <c:v>-136.23571539592299</c:v>
                </c:pt>
                <c:pt idx="2">
                  <c:v>-111.303097948627</c:v>
                </c:pt>
                <c:pt idx="3">
                  <c:v>-86.553931905642798</c:v>
                </c:pt>
                <c:pt idx="4">
                  <c:v>-61.290520825083803</c:v>
                </c:pt>
                <c:pt idx="5">
                  <c:v>-37.034955581626399</c:v>
                </c:pt>
                <c:pt idx="6">
                  <c:v>-12.2501766849836</c:v>
                </c:pt>
                <c:pt idx="7">
                  <c:v>12.108444606408799</c:v>
                </c:pt>
                <c:pt idx="8">
                  <c:v>36.599751774915802</c:v>
                </c:pt>
                <c:pt idx="9">
                  <c:v>61.315426342716201</c:v>
                </c:pt>
                <c:pt idx="10">
                  <c:v>85.472899371154895</c:v>
                </c:pt>
                <c:pt idx="11">
                  <c:v>110.91634718421101</c:v>
                </c:pt>
                <c:pt idx="12">
                  <c:v>136.16131732078401</c:v>
                </c:pt>
                <c:pt idx="13">
                  <c:v>161.036595839424</c:v>
                </c:pt>
                <c:pt idx="14">
                  <c:v>185.20767369690401</c:v>
                </c:pt>
                <c:pt idx="15">
                  <c:v>209.34319074326999</c:v>
                </c:pt>
                <c:pt idx="16">
                  <c:v>236.06071347934699</c:v>
                </c:pt>
                <c:pt idx="17">
                  <c:v>273.150737909957</c:v>
                </c:pt>
              </c:numCache>
            </c:numRef>
          </c:xVal>
          <c:yVal>
            <c:numRef>
              <c:f>'0214 tover ramp'!$AP$936:$AP$953</c:f>
              <c:numCache>
                <c:formatCode>0.00</c:formatCode>
                <c:ptCount val="18"/>
                <c:pt idx="0">
                  <c:v>7.1588111551448064</c:v>
                </c:pt>
                <c:pt idx="1">
                  <c:v>7.9951389343550616</c:v>
                </c:pt>
                <c:pt idx="2">
                  <c:v>9.6495652275811477</c:v>
                </c:pt>
                <c:pt idx="3">
                  <c:v>10.948474909506023</c:v>
                </c:pt>
                <c:pt idx="4">
                  <c:v>12.803751393023543</c:v>
                </c:pt>
                <c:pt idx="5">
                  <c:v>14.669186162052084</c:v>
                </c:pt>
                <c:pt idx="6">
                  <c:v>15.921581609664148</c:v>
                </c:pt>
                <c:pt idx="7">
                  <c:v>16.232568721681385</c:v>
                </c:pt>
                <c:pt idx="8">
                  <c:v>16.446221692937147</c:v>
                </c:pt>
                <c:pt idx="9">
                  <c:v>16.501318021154709</c:v>
                </c:pt>
                <c:pt idx="10">
                  <c:v>16.649450634115414</c:v>
                </c:pt>
                <c:pt idx="11">
                  <c:v>16.522881722430672</c:v>
                </c:pt>
                <c:pt idx="12">
                  <c:v>17.125632605720654</c:v>
                </c:pt>
                <c:pt idx="13">
                  <c:v>17.873482254932249</c:v>
                </c:pt>
                <c:pt idx="14">
                  <c:v>17.901751348844453</c:v>
                </c:pt>
                <c:pt idx="15">
                  <c:v>17.551179408539586</c:v>
                </c:pt>
                <c:pt idx="16">
                  <c:v>16.789084717562474</c:v>
                </c:pt>
                <c:pt idx="17">
                  <c:v>15.991499346917792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ramp'!$L$936:$L$953</c:f>
              <c:numCache>
                <c:formatCode>General</c:formatCode>
                <c:ptCount val="18"/>
                <c:pt idx="0">
                  <c:v>-154.84974793785301</c:v>
                </c:pt>
                <c:pt idx="1">
                  <c:v>-136.23571539592299</c:v>
                </c:pt>
                <c:pt idx="2">
                  <c:v>-111.303097948627</c:v>
                </c:pt>
                <c:pt idx="3">
                  <c:v>-86.553931905642798</c:v>
                </c:pt>
                <c:pt idx="4">
                  <c:v>-61.290520825083803</c:v>
                </c:pt>
                <c:pt idx="5">
                  <c:v>-37.034955581626399</c:v>
                </c:pt>
                <c:pt idx="6">
                  <c:v>-12.2501766849836</c:v>
                </c:pt>
                <c:pt idx="7">
                  <c:v>12.108444606408799</c:v>
                </c:pt>
                <c:pt idx="8">
                  <c:v>36.599751774915802</c:v>
                </c:pt>
                <c:pt idx="9">
                  <c:v>61.315426342716201</c:v>
                </c:pt>
                <c:pt idx="10">
                  <c:v>85.472899371154895</c:v>
                </c:pt>
                <c:pt idx="11">
                  <c:v>110.91634718421101</c:v>
                </c:pt>
                <c:pt idx="12">
                  <c:v>136.16131732078401</c:v>
                </c:pt>
                <c:pt idx="13">
                  <c:v>161.036595839424</c:v>
                </c:pt>
                <c:pt idx="14">
                  <c:v>185.20767369690401</c:v>
                </c:pt>
                <c:pt idx="15">
                  <c:v>209.34319074326999</c:v>
                </c:pt>
                <c:pt idx="16">
                  <c:v>236.06071347934699</c:v>
                </c:pt>
                <c:pt idx="17">
                  <c:v>273.150737909957</c:v>
                </c:pt>
              </c:numCache>
            </c:numRef>
          </c:xVal>
          <c:yVal>
            <c:numRef>
              <c:f>'0214 tover ramp'!$D$936:$D$953</c:f>
              <c:numCache>
                <c:formatCode>General</c:formatCode>
                <c:ptCount val="18"/>
                <c:pt idx="0">
                  <c:v>5.9234485831315702</c:v>
                </c:pt>
                <c:pt idx="1">
                  <c:v>6.05717294395349</c:v>
                </c:pt>
                <c:pt idx="2">
                  <c:v>8.5311192702646395</c:v>
                </c:pt>
                <c:pt idx="3">
                  <c:v>11.5453477010548</c:v>
                </c:pt>
                <c:pt idx="4">
                  <c:v>13.268551156659001</c:v>
                </c:pt>
                <c:pt idx="5">
                  <c:v>15.146006735050401</c:v>
                </c:pt>
                <c:pt idx="6">
                  <c:v>16.7363257596881</c:v>
                </c:pt>
                <c:pt idx="7">
                  <c:v>18.889892358241202</c:v>
                </c:pt>
                <c:pt idx="8">
                  <c:v>21.947735277658399</c:v>
                </c:pt>
                <c:pt idx="9">
                  <c:v>23.972330509656601</c:v>
                </c:pt>
                <c:pt idx="10">
                  <c:v>24.454137447720601</c:v>
                </c:pt>
                <c:pt idx="11">
                  <c:v>23.207820150392699</c:v>
                </c:pt>
                <c:pt idx="12">
                  <c:v>23.090564766977899</c:v>
                </c:pt>
                <c:pt idx="13">
                  <c:v>23.282461358484301</c:v>
                </c:pt>
                <c:pt idx="14">
                  <c:v>21.871836983496099</c:v>
                </c:pt>
                <c:pt idx="15">
                  <c:v>20.570058931382501</c:v>
                </c:pt>
                <c:pt idx="16">
                  <c:v>20.303011221948001</c:v>
                </c:pt>
                <c:pt idx="17">
                  <c:v>20.161519683209701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934336"/>
        <c:axId val="329935872"/>
      </c:scatterChart>
      <c:valAx>
        <c:axId val="329934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9935872"/>
        <c:crosses val="autoZero"/>
        <c:crossBetween val="midCat"/>
      </c:valAx>
      <c:valAx>
        <c:axId val="3299358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993433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purchloan age 24-42</c:v>
          </c:tx>
          <c:xVal>
            <c:numRef>
              <c:f>'0214 tover ramp'!$L$958:$L$976</c:f>
              <c:numCache>
                <c:formatCode>General</c:formatCode>
                <c:ptCount val="19"/>
                <c:pt idx="0">
                  <c:v>-186.776462040708</c:v>
                </c:pt>
                <c:pt idx="1">
                  <c:v>-160.277583310632</c:v>
                </c:pt>
                <c:pt idx="2">
                  <c:v>-137.905337239598</c:v>
                </c:pt>
                <c:pt idx="3">
                  <c:v>-111.887952620177</c:v>
                </c:pt>
                <c:pt idx="4">
                  <c:v>-86.901631097919903</c:v>
                </c:pt>
                <c:pt idx="5">
                  <c:v>-61.609531368779997</c:v>
                </c:pt>
                <c:pt idx="6">
                  <c:v>-37.336368329027103</c:v>
                </c:pt>
                <c:pt idx="7">
                  <c:v>-12.425827226859999</c:v>
                </c:pt>
                <c:pt idx="8">
                  <c:v>12.0547612905865</c:v>
                </c:pt>
                <c:pt idx="9">
                  <c:v>37.007652745015498</c:v>
                </c:pt>
                <c:pt idx="10">
                  <c:v>61.780548072825901</c:v>
                </c:pt>
                <c:pt idx="11">
                  <c:v>86.722964693729494</c:v>
                </c:pt>
                <c:pt idx="12">
                  <c:v>111.396479110971</c:v>
                </c:pt>
                <c:pt idx="13">
                  <c:v>136.383996727864</c:v>
                </c:pt>
                <c:pt idx="14">
                  <c:v>160.71268589375001</c:v>
                </c:pt>
                <c:pt idx="15">
                  <c:v>185.23422341916799</c:v>
                </c:pt>
                <c:pt idx="16">
                  <c:v>210.12038550584299</c:v>
                </c:pt>
                <c:pt idx="17">
                  <c:v>233.850718248459</c:v>
                </c:pt>
                <c:pt idx="18">
                  <c:v>266.60233180701101</c:v>
                </c:pt>
              </c:numCache>
            </c:numRef>
          </c:xVal>
          <c:yVal>
            <c:numRef>
              <c:f>'0214 tover ramp'!$B$958:$B$976</c:f>
              <c:numCache>
                <c:formatCode>General</c:formatCode>
                <c:ptCount val="19"/>
                <c:pt idx="0">
                  <c:v>4.6078771798435199</c:v>
                </c:pt>
                <c:pt idx="1">
                  <c:v>3.91819984817004</c:v>
                </c:pt>
                <c:pt idx="2">
                  <c:v>6.2518835671466304</c:v>
                </c:pt>
                <c:pt idx="3">
                  <c:v>6.5566685110231999</c:v>
                </c:pt>
                <c:pt idx="4">
                  <c:v>7.5665912622229596</c:v>
                </c:pt>
                <c:pt idx="5">
                  <c:v>9.1511867916189704</c:v>
                </c:pt>
                <c:pt idx="6">
                  <c:v>10.9066932269437</c:v>
                </c:pt>
                <c:pt idx="7">
                  <c:v>12.166782597705801</c:v>
                </c:pt>
                <c:pt idx="8">
                  <c:v>13.6899283070811</c:v>
                </c:pt>
                <c:pt idx="9">
                  <c:v>15.398703088045799</c:v>
                </c:pt>
                <c:pt idx="10">
                  <c:v>16.6427980888005</c:v>
                </c:pt>
                <c:pt idx="11">
                  <c:v>17.994059840033401</c:v>
                </c:pt>
                <c:pt idx="12">
                  <c:v>19.092696212989399</c:v>
                </c:pt>
                <c:pt idx="13">
                  <c:v>21.4303103509362</c:v>
                </c:pt>
                <c:pt idx="14">
                  <c:v>21.214211111208702</c:v>
                </c:pt>
                <c:pt idx="15">
                  <c:v>23.1046313834938</c:v>
                </c:pt>
                <c:pt idx="16">
                  <c:v>21.801696396726701</c:v>
                </c:pt>
                <c:pt idx="17">
                  <c:v>20.395180224467001</c:v>
                </c:pt>
                <c:pt idx="18">
                  <c:v>27.622405953785599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ramp'!$L$958:$L$976</c:f>
              <c:numCache>
                <c:formatCode>General</c:formatCode>
                <c:ptCount val="19"/>
                <c:pt idx="0">
                  <c:v>-186.776462040708</c:v>
                </c:pt>
                <c:pt idx="1">
                  <c:v>-160.277583310632</c:v>
                </c:pt>
                <c:pt idx="2">
                  <c:v>-137.905337239598</c:v>
                </c:pt>
                <c:pt idx="3">
                  <c:v>-111.887952620177</c:v>
                </c:pt>
                <c:pt idx="4">
                  <c:v>-86.901631097919903</c:v>
                </c:pt>
                <c:pt idx="5">
                  <c:v>-61.609531368779997</c:v>
                </c:pt>
                <c:pt idx="6">
                  <c:v>-37.336368329027103</c:v>
                </c:pt>
                <c:pt idx="7">
                  <c:v>-12.425827226859999</c:v>
                </c:pt>
                <c:pt idx="8">
                  <c:v>12.0547612905865</c:v>
                </c:pt>
                <c:pt idx="9">
                  <c:v>37.007652745015498</c:v>
                </c:pt>
                <c:pt idx="10">
                  <c:v>61.780548072825901</c:v>
                </c:pt>
                <c:pt idx="11">
                  <c:v>86.722964693729494</c:v>
                </c:pt>
                <c:pt idx="12">
                  <c:v>111.396479110971</c:v>
                </c:pt>
                <c:pt idx="13">
                  <c:v>136.383996727864</c:v>
                </c:pt>
                <c:pt idx="14">
                  <c:v>160.71268589375001</c:v>
                </c:pt>
                <c:pt idx="15">
                  <c:v>185.23422341916799</c:v>
                </c:pt>
                <c:pt idx="16">
                  <c:v>210.12038550584299</c:v>
                </c:pt>
                <c:pt idx="17">
                  <c:v>233.850718248459</c:v>
                </c:pt>
                <c:pt idx="18">
                  <c:v>266.60233180701101</c:v>
                </c:pt>
              </c:numCache>
            </c:numRef>
          </c:xVal>
          <c:yVal>
            <c:numRef>
              <c:f>'0214 tover ramp'!$AP$958:$AP$976</c:f>
              <c:numCache>
                <c:formatCode>0.00</c:formatCode>
                <c:ptCount val="19"/>
                <c:pt idx="0">
                  <c:v>4.4219121787897215</c:v>
                </c:pt>
                <c:pt idx="1">
                  <c:v>4.7996663694154336</c:v>
                </c:pt>
                <c:pt idx="2">
                  <c:v>5.3249163775697994</c:v>
                </c:pt>
                <c:pt idx="3">
                  <c:v>6.4578741988391419</c:v>
                </c:pt>
                <c:pt idx="4">
                  <c:v>7.5251799987887447</c:v>
                </c:pt>
                <c:pt idx="5">
                  <c:v>8.9830026073077001</c:v>
                </c:pt>
                <c:pt idx="6">
                  <c:v>10.463463832516663</c:v>
                </c:pt>
                <c:pt idx="7">
                  <c:v>11.430647153450069</c:v>
                </c:pt>
                <c:pt idx="8">
                  <c:v>11.834493593668782</c:v>
                </c:pt>
                <c:pt idx="9">
                  <c:v>12.210804643436724</c:v>
                </c:pt>
                <c:pt idx="10">
                  <c:v>12.27619715349948</c:v>
                </c:pt>
                <c:pt idx="11">
                  <c:v>12.520610855512926</c:v>
                </c:pt>
                <c:pt idx="12">
                  <c:v>12.98235973874009</c:v>
                </c:pt>
                <c:pt idx="13">
                  <c:v>14.095487655449347</c:v>
                </c:pt>
                <c:pt idx="14">
                  <c:v>14.864787655853506</c:v>
                </c:pt>
                <c:pt idx="15">
                  <c:v>15.664025851139341</c:v>
                </c:pt>
                <c:pt idx="16">
                  <c:v>15.869716966108705</c:v>
                </c:pt>
                <c:pt idx="17">
                  <c:v>15.265767907159633</c:v>
                </c:pt>
                <c:pt idx="18">
                  <c:v>15.524306590073401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ramp'!$L$958:$L$976</c:f>
              <c:numCache>
                <c:formatCode>General</c:formatCode>
                <c:ptCount val="19"/>
                <c:pt idx="0">
                  <c:v>-186.776462040708</c:v>
                </c:pt>
                <c:pt idx="1">
                  <c:v>-160.277583310632</c:v>
                </c:pt>
                <c:pt idx="2">
                  <c:v>-137.905337239598</c:v>
                </c:pt>
                <c:pt idx="3">
                  <c:v>-111.887952620177</c:v>
                </c:pt>
                <c:pt idx="4">
                  <c:v>-86.901631097919903</c:v>
                </c:pt>
                <c:pt idx="5">
                  <c:v>-61.609531368779997</c:v>
                </c:pt>
                <c:pt idx="6">
                  <c:v>-37.336368329027103</c:v>
                </c:pt>
                <c:pt idx="7">
                  <c:v>-12.425827226859999</c:v>
                </c:pt>
                <c:pt idx="8">
                  <c:v>12.0547612905865</c:v>
                </c:pt>
                <c:pt idx="9">
                  <c:v>37.007652745015498</c:v>
                </c:pt>
                <c:pt idx="10">
                  <c:v>61.780548072825901</c:v>
                </c:pt>
                <c:pt idx="11">
                  <c:v>86.722964693729494</c:v>
                </c:pt>
                <c:pt idx="12">
                  <c:v>111.396479110971</c:v>
                </c:pt>
                <c:pt idx="13">
                  <c:v>136.383996727864</c:v>
                </c:pt>
                <c:pt idx="14">
                  <c:v>160.71268589375001</c:v>
                </c:pt>
                <c:pt idx="15">
                  <c:v>185.23422341916799</c:v>
                </c:pt>
                <c:pt idx="16">
                  <c:v>210.12038550584299</c:v>
                </c:pt>
                <c:pt idx="17">
                  <c:v>233.850718248459</c:v>
                </c:pt>
                <c:pt idx="18">
                  <c:v>266.60233180701101</c:v>
                </c:pt>
              </c:numCache>
            </c:numRef>
          </c:xVal>
          <c:yVal>
            <c:numRef>
              <c:f>'0214 tover ramp'!$D$958:$D$976</c:f>
              <c:numCache>
                <c:formatCode>General</c:formatCode>
                <c:ptCount val="19"/>
                <c:pt idx="0">
                  <c:v>4.6527585606356503</c:v>
                </c:pt>
                <c:pt idx="1">
                  <c:v>4.9487071385869204</c:v>
                </c:pt>
                <c:pt idx="2">
                  <c:v>5.2904088285743898</c:v>
                </c:pt>
                <c:pt idx="3">
                  <c:v>6.2765151336407401</c:v>
                </c:pt>
                <c:pt idx="4">
                  <c:v>7.6514713060095199</c:v>
                </c:pt>
                <c:pt idx="5">
                  <c:v>9.0795476128738706</c:v>
                </c:pt>
                <c:pt idx="6">
                  <c:v>10.5084884962753</c:v>
                </c:pt>
                <c:pt idx="7">
                  <c:v>11.8969713036516</c:v>
                </c:pt>
                <c:pt idx="8">
                  <c:v>13.2336731633099</c:v>
                </c:pt>
                <c:pt idx="9">
                  <c:v>15.2388823531172</c:v>
                </c:pt>
                <c:pt idx="10">
                  <c:v>16.518841351866499</c:v>
                </c:pt>
                <c:pt idx="11">
                  <c:v>17.438543313531401</c:v>
                </c:pt>
                <c:pt idx="12">
                  <c:v>18.8026546856041</c:v>
                </c:pt>
                <c:pt idx="13">
                  <c:v>20.6150613299477</c:v>
                </c:pt>
                <c:pt idx="14">
                  <c:v>21.081750353786301</c:v>
                </c:pt>
                <c:pt idx="15">
                  <c:v>21.094159859620301</c:v>
                </c:pt>
                <c:pt idx="16">
                  <c:v>20.151933493491399</c:v>
                </c:pt>
                <c:pt idx="17">
                  <c:v>18.9862710937469</c:v>
                </c:pt>
                <c:pt idx="18">
                  <c:v>18.0343509132245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0619136"/>
        <c:axId val="330650368"/>
      </c:scatterChart>
      <c:valAx>
        <c:axId val="330619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0650368"/>
        <c:crosses val="autoZero"/>
        <c:crossBetween val="midCat"/>
      </c:valAx>
      <c:valAx>
        <c:axId val="330650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061913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non purchase age 24-42 &lt; 5%</c:v>
          </c:tx>
          <c:xVal>
            <c:numRef>
              <c:f>'0214 tover ramp'!$L$983:$L$998</c:f>
              <c:numCache>
                <c:formatCode>General</c:formatCode>
                <c:ptCount val="16"/>
                <c:pt idx="0">
                  <c:v>-154.70891709034601</c:v>
                </c:pt>
                <c:pt idx="1">
                  <c:v>-136.36590457055999</c:v>
                </c:pt>
                <c:pt idx="2">
                  <c:v>-111.370869874931</c:v>
                </c:pt>
                <c:pt idx="3">
                  <c:v>-86.599305617365403</c:v>
                </c:pt>
                <c:pt idx="4">
                  <c:v>-61.497445817567197</c:v>
                </c:pt>
                <c:pt idx="5">
                  <c:v>-37.407899332604103</c:v>
                </c:pt>
                <c:pt idx="6">
                  <c:v>-12.4914377485656</c:v>
                </c:pt>
                <c:pt idx="7">
                  <c:v>11.779384008526</c:v>
                </c:pt>
                <c:pt idx="8">
                  <c:v>36.4661154778981</c:v>
                </c:pt>
                <c:pt idx="9">
                  <c:v>61.1043136285573</c:v>
                </c:pt>
                <c:pt idx="10">
                  <c:v>85.957002075061894</c:v>
                </c:pt>
                <c:pt idx="11">
                  <c:v>111.04463573684301</c:v>
                </c:pt>
                <c:pt idx="12">
                  <c:v>136.22562926449899</c:v>
                </c:pt>
                <c:pt idx="13">
                  <c:v>160.672657549571</c:v>
                </c:pt>
                <c:pt idx="14">
                  <c:v>185.051544916377</c:v>
                </c:pt>
                <c:pt idx="15">
                  <c:v>209.20517154795499</c:v>
                </c:pt>
              </c:numCache>
            </c:numRef>
          </c:xVal>
          <c:yVal>
            <c:numRef>
              <c:f>'0214 tover ramp'!$B$983:$B$998</c:f>
              <c:numCache>
                <c:formatCode>General</c:formatCode>
                <c:ptCount val="16"/>
                <c:pt idx="0">
                  <c:v>5.8590462537293604</c:v>
                </c:pt>
                <c:pt idx="1">
                  <c:v>5.5208949175633704</c:v>
                </c:pt>
                <c:pt idx="2">
                  <c:v>7.3683586732710298</c:v>
                </c:pt>
                <c:pt idx="3">
                  <c:v>8.0949661454258308</c:v>
                </c:pt>
                <c:pt idx="4">
                  <c:v>9.1084862890878107</c:v>
                </c:pt>
                <c:pt idx="5">
                  <c:v>9.7392768116262705</c:v>
                </c:pt>
                <c:pt idx="6">
                  <c:v>10.7656312271213</c:v>
                </c:pt>
                <c:pt idx="7">
                  <c:v>11.295062054816499</c:v>
                </c:pt>
                <c:pt idx="8">
                  <c:v>13.3260344106085</c:v>
                </c:pt>
                <c:pt idx="9">
                  <c:v>14.6561865890564</c:v>
                </c:pt>
                <c:pt idx="10">
                  <c:v>16.236175841200101</c:v>
                </c:pt>
                <c:pt idx="11">
                  <c:v>18.885168150324301</c:v>
                </c:pt>
                <c:pt idx="12">
                  <c:v>16.407395511756601</c:v>
                </c:pt>
                <c:pt idx="13">
                  <c:v>18.240472320742001</c:v>
                </c:pt>
                <c:pt idx="14">
                  <c:v>17.5583773935392</c:v>
                </c:pt>
                <c:pt idx="15">
                  <c:v>16.066462481704601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ramp'!$L$983:$L$998</c:f>
              <c:numCache>
                <c:formatCode>General</c:formatCode>
                <c:ptCount val="16"/>
                <c:pt idx="0">
                  <c:v>-154.70891709034601</c:v>
                </c:pt>
                <c:pt idx="1">
                  <c:v>-136.36590457055999</c:v>
                </c:pt>
                <c:pt idx="2">
                  <c:v>-111.370869874931</c:v>
                </c:pt>
                <c:pt idx="3">
                  <c:v>-86.599305617365403</c:v>
                </c:pt>
                <c:pt idx="4">
                  <c:v>-61.497445817567197</c:v>
                </c:pt>
                <c:pt idx="5">
                  <c:v>-37.407899332604103</c:v>
                </c:pt>
                <c:pt idx="6">
                  <c:v>-12.4914377485656</c:v>
                </c:pt>
                <c:pt idx="7">
                  <c:v>11.779384008526</c:v>
                </c:pt>
                <c:pt idx="8">
                  <c:v>36.4661154778981</c:v>
                </c:pt>
                <c:pt idx="9">
                  <c:v>61.1043136285573</c:v>
                </c:pt>
                <c:pt idx="10">
                  <c:v>85.957002075061894</c:v>
                </c:pt>
                <c:pt idx="11">
                  <c:v>111.04463573684301</c:v>
                </c:pt>
                <c:pt idx="12">
                  <c:v>136.22562926449899</c:v>
                </c:pt>
                <c:pt idx="13">
                  <c:v>160.672657549571</c:v>
                </c:pt>
                <c:pt idx="14">
                  <c:v>185.051544916377</c:v>
                </c:pt>
                <c:pt idx="15">
                  <c:v>209.20517154795499</c:v>
                </c:pt>
              </c:numCache>
            </c:numRef>
          </c:xVal>
          <c:yVal>
            <c:numRef>
              <c:f>'0214 tover ramp'!$AP$983:$AP$998</c:f>
              <c:numCache>
                <c:formatCode>0.00</c:formatCode>
                <c:ptCount val="16"/>
                <c:pt idx="0">
                  <c:v>4.5751890212790798</c:v>
                </c:pt>
                <c:pt idx="1">
                  <c:v>4.897906397845631</c:v>
                </c:pt>
                <c:pt idx="2">
                  <c:v>5.6682538336799038</c:v>
                </c:pt>
                <c:pt idx="3">
                  <c:v>6.2650666595241988</c:v>
                </c:pt>
                <c:pt idx="4">
                  <c:v>7.1916586083519807</c:v>
                </c:pt>
                <c:pt idx="5">
                  <c:v>7.7416858089497609</c:v>
                </c:pt>
                <c:pt idx="6">
                  <c:v>7.9083318791401069</c:v>
                </c:pt>
                <c:pt idx="7">
                  <c:v>7.6895207199166755</c:v>
                </c:pt>
                <c:pt idx="8">
                  <c:v>7.5419069060403636</c:v>
                </c:pt>
                <c:pt idx="9">
                  <c:v>7.4833922786630813</c:v>
                </c:pt>
                <c:pt idx="10">
                  <c:v>7.6950260975172879</c:v>
                </c:pt>
                <c:pt idx="11">
                  <c:v>8.0753809674945725</c:v>
                </c:pt>
                <c:pt idx="12">
                  <c:v>8.4222179792564305</c:v>
                </c:pt>
                <c:pt idx="13">
                  <c:v>8.6158006990892595</c:v>
                </c:pt>
                <c:pt idx="14">
                  <c:v>8.6298771539829566</c:v>
                </c:pt>
                <c:pt idx="15">
                  <c:v>8.5613428991917591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ramp'!$L$983:$L$998</c:f>
              <c:numCache>
                <c:formatCode>General</c:formatCode>
                <c:ptCount val="16"/>
                <c:pt idx="0">
                  <c:v>-154.70891709034601</c:v>
                </c:pt>
                <c:pt idx="1">
                  <c:v>-136.36590457055999</c:v>
                </c:pt>
                <c:pt idx="2">
                  <c:v>-111.370869874931</c:v>
                </c:pt>
                <c:pt idx="3">
                  <c:v>-86.599305617365403</c:v>
                </c:pt>
                <c:pt idx="4">
                  <c:v>-61.497445817567197</c:v>
                </c:pt>
                <c:pt idx="5">
                  <c:v>-37.407899332604103</c:v>
                </c:pt>
                <c:pt idx="6">
                  <c:v>-12.4914377485656</c:v>
                </c:pt>
                <c:pt idx="7">
                  <c:v>11.779384008526</c:v>
                </c:pt>
                <c:pt idx="8">
                  <c:v>36.4661154778981</c:v>
                </c:pt>
                <c:pt idx="9">
                  <c:v>61.1043136285573</c:v>
                </c:pt>
                <c:pt idx="10">
                  <c:v>85.957002075061894</c:v>
                </c:pt>
                <c:pt idx="11">
                  <c:v>111.04463573684301</c:v>
                </c:pt>
                <c:pt idx="12">
                  <c:v>136.22562926449899</c:v>
                </c:pt>
                <c:pt idx="13">
                  <c:v>160.672657549571</c:v>
                </c:pt>
                <c:pt idx="14">
                  <c:v>185.051544916377</c:v>
                </c:pt>
                <c:pt idx="15">
                  <c:v>209.20517154795499</c:v>
                </c:pt>
              </c:numCache>
            </c:numRef>
          </c:xVal>
          <c:yVal>
            <c:numRef>
              <c:f>'0214 tover ramp'!$D$983:$D$998</c:f>
              <c:numCache>
                <c:formatCode>General</c:formatCode>
                <c:ptCount val="16"/>
                <c:pt idx="0">
                  <c:v>4.9689619171862303</c:v>
                </c:pt>
                <c:pt idx="1">
                  <c:v>5.0914147110263102</c:v>
                </c:pt>
                <c:pt idx="2">
                  <c:v>5.7379516008406899</c:v>
                </c:pt>
                <c:pt idx="3">
                  <c:v>6.6476331063598701</c:v>
                </c:pt>
                <c:pt idx="4">
                  <c:v>8.0187394908776106</c:v>
                </c:pt>
                <c:pt idx="5">
                  <c:v>8.8436279836203902</c:v>
                </c:pt>
                <c:pt idx="6">
                  <c:v>9.2398260743584899</c:v>
                </c:pt>
                <c:pt idx="7">
                  <c:v>10.233843136976001</c:v>
                </c:pt>
                <c:pt idx="8">
                  <c:v>12.1040447370195</c:v>
                </c:pt>
                <c:pt idx="9">
                  <c:v>13.3738600476158</c:v>
                </c:pt>
                <c:pt idx="10">
                  <c:v>12.788884960325699</c:v>
                </c:pt>
                <c:pt idx="11">
                  <c:v>12.784449735047399</c:v>
                </c:pt>
                <c:pt idx="12">
                  <c:v>13.1545637349901</c:v>
                </c:pt>
                <c:pt idx="13">
                  <c:v>13.0081341754902</c:v>
                </c:pt>
                <c:pt idx="14">
                  <c:v>12.1062082955679</c:v>
                </c:pt>
                <c:pt idx="15">
                  <c:v>11.3752422854256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249728"/>
        <c:axId val="328252800"/>
      </c:scatterChart>
      <c:valAx>
        <c:axId val="328249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8252800"/>
        <c:crosses val="autoZero"/>
        <c:crossBetween val="midCat"/>
      </c:valAx>
      <c:valAx>
        <c:axId val="3282528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824972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non purchase age 24-42 5-7%</c:v>
          </c:tx>
          <c:xVal>
            <c:numRef>
              <c:f>'0214 tover ramp'!$L$1006:$L$1021</c:f>
              <c:numCache>
                <c:formatCode>General</c:formatCode>
                <c:ptCount val="16"/>
                <c:pt idx="0">
                  <c:v>-154.714018190117</c:v>
                </c:pt>
                <c:pt idx="1">
                  <c:v>-136.01225426466399</c:v>
                </c:pt>
                <c:pt idx="2">
                  <c:v>-111.517177385469</c:v>
                </c:pt>
                <c:pt idx="3">
                  <c:v>-86.468077322076695</c:v>
                </c:pt>
                <c:pt idx="4">
                  <c:v>-61.418056034831402</c:v>
                </c:pt>
                <c:pt idx="5">
                  <c:v>-37.161255622849097</c:v>
                </c:pt>
                <c:pt idx="6">
                  <c:v>-12.5269293564359</c:v>
                </c:pt>
                <c:pt idx="7">
                  <c:v>11.9285688520514</c:v>
                </c:pt>
                <c:pt idx="8">
                  <c:v>36.498277773215001</c:v>
                </c:pt>
                <c:pt idx="9">
                  <c:v>61.459676546130801</c:v>
                </c:pt>
                <c:pt idx="10">
                  <c:v>85.820744097348793</c:v>
                </c:pt>
                <c:pt idx="11">
                  <c:v>111.33780557257001</c:v>
                </c:pt>
                <c:pt idx="12">
                  <c:v>136.398199026181</c:v>
                </c:pt>
                <c:pt idx="13">
                  <c:v>161.09443281913201</c:v>
                </c:pt>
                <c:pt idx="14">
                  <c:v>185.22660675303601</c:v>
                </c:pt>
                <c:pt idx="15">
                  <c:v>209.66088952507101</c:v>
                </c:pt>
              </c:numCache>
            </c:numRef>
          </c:xVal>
          <c:yVal>
            <c:numRef>
              <c:f>'0214 tover ramp'!$B$1006:$B$1021</c:f>
              <c:numCache>
                <c:formatCode>General</c:formatCode>
                <c:ptCount val="16"/>
                <c:pt idx="0">
                  <c:v>9.8742111598599909</c:v>
                </c:pt>
                <c:pt idx="1">
                  <c:v>11.824029173140501</c:v>
                </c:pt>
                <c:pt idx="2">
                  <c:v>13.2373900826047</c:v>
                </c:pt>
                <c:pt idx="3">
                  <c:v>14.2927545815042</c:v>
                </c:pt>
                <c:pt idx="4">
                  <c:v>12.2602716394558</c:v>
                </c:pt>
                <c:pt idx="5">
                  <c:v>13.275828904348201</c:v>
                </c:pt>
                <c:pt idx="6">
                  <c:v>13.9687658524089</c:v>
                </c:pt>
                <c:pt idx="7">
                  <c:v>15.0650898991654</c:v>
                </c:pt>
                <c:pt idx="8">
                  <c:v>16.3266588093332</c:v>
                </c:pt>
                <c:pt idx="9">
                  <c:v>18.013880910448599</c:v>
                </c:pt>
                <c:pt idx="10">
                  <c:v>20.202971152616801</c:v>
                </c:pt>
                <c:pt idx="11">
                  <c:v>19.762305861109802</c:v>
                </c:pt>
                <c:pt idx="12">
                  <c:v>19.0647718654233</c:v>
                </c:pt>
                <c:pt idx="13">
                  <c:v>23.1533620670379</c:v>
                </c:pt>
                <c:pt idx="14">
                  <c:v>19.048376928004402</c:v>
                </c:pt>
                <c:pt idx="15">
                  <c:v>17.441658401463801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ramp'!$L$1006:$L$1021</c:f>
              <c:numCache>
                <c:formatCode>General</c:formatCode>
                <c:ptCount val="16"/>
                <c:pt idx="0">
                  <c:v>-154.714018190117</c:v>
                </c:pt>
                <c:pt idx="1">
                  <c:v>-136.01225426466399</c:v>
                </c:pt>
                <c:pt idx="2">
                  <c:v>-111.517177385469</c:v>
                </c:pt>
                <c:pt idx="3">
                  <c:v>-86.468077322076695</c:v>
                </c:pt>
                <c:pt idx="4">
                  <c:v>-61.418056034831402</c:v>
                </c:pt>
                <c:pt idx="5">
                  <c:v>-37.161255622849097</c:v>
                </c:pt>
                <c:pt idx="6">
                  <c:v>-12.5269293564359</c:v>
                </c:pt>
                <c:pt idx="7">
                  <c:v>11.9285688520514</c:v>
                </c:pt>
                <c:pt idx="8">
                  <c:v>36.498277773215001</c:v>
                </c:pt>
                <c:pt idx="9">
                  <c:v>61.459676546130801</c:v>
                </c:pt>
                <c:pt idx="10">
                  <c:v>85.820744097348793</c:v>
                </c:pt>
                <c:pt idx="11">
                  <c:v>111.33780557257001</c:v>
                </c:pt>
                <c:pt idx="12">
                  <c:v>136.398199026181</c:v>
                </c:pt>
                <c:pt idx="13">
                  <c:v>161.09443281913201</c:v>
                </c:pt>
                <c:pt idx="14">
                  <c:v>185.22660675303601</c:v>
                </c:pt>
                <c:pt idx="15">
                  <c:v>209.66088952507101</c:v>
                </c:pt>
              </c:numCache>
            </c:numRef>
          </c:xVal>
          <c:yVal>
            <c:numRef>
              <c:f>'0214 tover ramp'!$AP$1006:$AP$1021</c:f>
              <c:numCache>
                <c:formatCode>0.00</c:formatCode>
                <c:ptCount val="16"/>
                <c:pt idx="0">
                  <c:v>5.7278224168302749</c:v>
                </c:pt>
                <c:pt idx="1">
                  <c:v>6.3065301156895686</c:v>
                </c:pt>
                <c:pt idx="2">
                  <c:v>7.2163124425105529</c:v>
                </c:pt>
                <c:pt idx="3">
                  <c:v>8.2147611778844887</c:v>
                </c:pt>
                <c:pt idx="4">
                  <c:v>9.6450951686716024</c:v>
                </c:pt>
                <c:pt idx="5">
                  <c:v>10.889116083428284</c:v>
                </c:pt>
                <c:pt idx="6">
                  <c:v>11.503045174325655</c:v>
                </c:pt>
                <c:pt idx="7">
                  <c:v>11.438776585084042</c:v>
                </c:pt>
                <c:pt idx="8">
                  <c:v>11.269869131373056</c:v>
                </c:pt>
                <c:pt idx="9">
                  <c:v>11.135047645648054</c:v>
                </c:pt>
                <c:pt idx="10">
                  <c:v>11.324926032741899</c:v>
                </c:pt>
                <c:pt idx="11">
                  <c:v>12.016556929044576</c:v>
                </c:pt>
                <c:pt idx="12">
                  <c:v>12.762054422753232</c:v>
                </c:pt>
                <c:pt idx="13">
                  <c:v>13.489064863746647</c:v>
                </c:pt>
                <c:pt idx="14">
                  <c:v>13.520123402837847</c:v>
                </c:pt>
                <c:pt idx="15">
                  <c:v>13.21616331894705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ramp'!$L$1006:$L$1021</c:f>
              <c:numCache>
                <c:formatCode>General</c:formatCode>
                <c:ptCount val="16"/>
                <c:pt idx="0">
                  <c:v>-154.714018190117</c:v>
                </c:pt>
                <c:pt idx="1">
                  <c:v>-136.01225426466399</c:v>
                </c:pt>
                <c:pt idx="2">
                  <c:v>-111.517177385469</c:v>
                </c:pt>
                <c:pt idx="3">
                  <c:v>-86.468077322076695</c:v>
                </c:pt>
                <c:pt idx="4">
                  <c:v>-61.418056034831402</c:v>
                </c:pt>
                <c:pt idx="5">
                  <c:v>-37.161255622849097</c:v>
                </c:pt>
                <c:pt idx="6">
                  <c:v>-12.5269293564359</c:v>
                </c:pt>
                <c:pt idx="7">
                  <c:v>11.9285688520514</c:v>
                </c:pt>
                <c:pt idx="8">
                  <c:v>36.498277773215001</c:v>
                </c:pt>
                <c:pt idx="9">
                  <c:v>61.459676546130801</c:v>
                </c:pt>
                <c:pt idx="10">
                  <c:v>85.820744097348793</c:v>
                </c:pt>
                <c:pt idx="11">
                  <c:v>111.33780557257001</c:v>
                </c:pt>
                <c:pt idx="12">
                  <c:v>136.398199026181</c:v>
                </c:pt>
                <c:pt idx="13">
                  <c:v>161.09443281913201</c:v>
                </c:pt>
                <c:pt idx="14">
                  <c:v>185.22660675303601</c:v>
                </c:pt>
                <c:pt idx="15">
                  <c:v>209.66088952507101</c:v>
                </c:pt>
              </c:numCache>
            </c:numRef>
          </c:xVal>
          <c:yVal>
            <c:numRef>
              <c:f>'0214 tover ramp'!$D$1006:$D$1021</c:f>
              <c:numCache>
                <c:formatCode>General</c:formatCode>
                <c:ptCount val="16"/>
                <c:pt idx="0">
                  <c:v>6.7974835116878998</c:v>
                </c:pt>
                <c:pt idx="1">
                  <c:v>6.6751183733852404</c:v>
                </c:pt>
                <c:pt idx="2">
                  <c:v>8.5464841761328803</c:v>
                </c:pt>
                <c:pt idx="3">
                  <c:v>11.2445008035632</c:v>
                </c:pt>
                <c:pt idx="4">
                  <c:v>12.481368986267601</c:v>
                </c:pt>
                <c:pt idx="5">
                  <c:v>13.598913811270601</c:v>
                </c:pt>
                <c:pt idx="6">
                  <c:v>14.146497646892399</c:v>
                </c:pt>
                <c:pt idx="7">
                  <c:v>14.550433781152501</c:v>
                </c:pt>
                <c:pt idx="8">
                  <c:v>15.630954348291199</c:v>
                </c:pt>
                <c:pt idx="9">
                  <c:v>16.833490090563799</c:v>
                </c:pt>
                <c:pt idx="10">
                  <c:v>17.522576702382</c:v>
                </c:pt>
                <c:pt idx="11">
                  <c:v>18.618960131542899</c:v>
                </c:pt>
                <c:pt idx="12">
                  <c:v>20.377127946009999</c:v>
                </c:pt>
                <c:pt idx="13">
                  <c:v>21.9872826676941</c:v>
                </c:pt>
                <c:pt idx="14">
                  <c:v>20.995576465025302</c:v>
                </c:pt>
                <c:pt idx="15">
                  <c:v>19.757710410645899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670336"/>
        <c:axId val="328429568"/>
      </c:scatterChart>
      <c:valAx>
        <c:axId val="338670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8429568"/>
        <c:crosses val="autoZero"/>
        <c:crossBetween val="midCat"/>
      </c:valAx>
      <c:valAx>
        <c:axId val="328429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867033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non purchase age 24-42 7-9%</c:v>
          </c:tx>
          <c:xVal>
            <c:numRef>
              <c:f>'0214 tover ramp'!$L$1029:$L$1043</c:f>
              <c:numCache>
                <c:formatCode>General</c:formatCode>
                <c:ptCount val="15"/>
                <c:pt idx="0">
                  <c:v>-135.21219988775999</c:v>
                </c:pt>
                <c:pt idx="1">
                  <c:v>-110.311626044172</c:v>
                </c:pt>
                <c:pt idx="2">
                  <c:v>-86.185926108289394</c:v>
                </c:pt>
                <c:pt idx="3">
                  <c:v>-60.956444127527803</c:v>
                </c:pt>
                <c:pt idx="4">
                  <c:v>-36.663758299016898</c:v>
                </c:pt>
                <c:pt idx="5">
                  <c:v>-12.0881999949201</c:v>
                </c:pt>
                <c:pt idx="6">
                  <c:v>12.2186415792742</c:v>
                </c:pt>
                <c:pt idx="7">
                  <c:v>36.660944872472001</c:v>
                </c:pt>
                <c:pt idx="8">
                  <c:v>61.327236529200199</c:v>
                </c:pt>
                <c:pt idx="9">
                  <c:v>85.534088164576403</c:v>
                </c:pt>
                <c:pt idx="10">
                  <c:v>111.04656936817599</c:v>
                </c:pt>
                <c:pt idx="11">
                  <c:v>136.32345696485299</c:v>
                </c:pt>
                <c:pt idx="12">
                  <c:v>161.23086148756099</c:v>
                </c:pt>
                <c:pt idx="13">
                  <c:v>184.891354213748</c:v>
                </c:pt>
                <c:pt idx="14">
                  <c:v>209.67035644636101</c:v>
                </c:pt>
              </c:numCache>
            </c:numRef>
          </c:xVal>
          <c:yVal>
            <c:numRef>
              <c:f>'0214 tover ramp'!$B$1029:$B$1043</c:f>
              <c:numCache>
                <c:formatCode>General</c:formatCode>
                <c:ptCount val="15"/>
                <c:pt idx="0">
                  <c:v>13.3998979069064</c:v>
                </c:pt>
                <c:pt idx="1">
                  <c:v>13.9985880707825</c:v>
                </c:pt>
                <c:pt idx="2">
                  <c:v>14.9848135428532</c:v>
                </c:pt>
                <c:pt idx="3">
                  <c:v>18.2114203533459</c:v>
                </c:pt>
                <c:pt idx="4">
                  <c:v>19.440106333371599</c:v>
                </c:pt>
                <c:pt idx="5">
                  <c:v>20.804675233893398</c:v>
                </c:pt>
                <c:pt idx="6">
                  <c:v>24.157806836231099</c:v>
                </c:pt>
                <c:pt idx="7">
                  <c:v>27.142818920443499</c:v>
                </c:pt>
                <c:pt idx="8">
                  <c:v>28.977060289581601</c:v>
                </c:pt>
                <c:pt idx="9">
                  <c:v>30.587917161471299</c:v>
                </c:pt>
                <c:pt idx="10">
                  <c:v>27.419720450802298</c:v>
                </c:pt>
                <c:pt idx="11">
                  <c:v>26.379386389912099</c:v>
                </c:pt>
                <c:pt idx="12">
                  <c:v>26.827187251382998</c:v>
                </c:pt>
                <c:pt idx="13">
                  <c:v>24.396844649437099</c:v>
                </c:pt>
                <c:pt idx="14">
                  <c:v>23.540665273179101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ramp'!$L$1029:$L$1043</c:f>
              <c:numCache>
                <c:formatCode>General</c:formatCode>
                <c:ptCount val="15"/>
                <c:pt idx="0">
                  <c:v>-135.21219988775999</c:v>
                </c:pt>
                <c:pt idx="1">
                  <c:v>-110.311626044172</c:v>
                </c:pt>
                <c:pt idx="2">
                  <c:v>-86.185926108289394</c:v>
                </c:pt>
                <c:pt idx="3">
                  <c:v>-60.956444127527803</c:v>
                </c:pt>
                <c:pt idx="4">
                  <c:v>-36.663758299016898</c:v>
                </c:pt>
                <c:pt idx="5">
                  <c:v>-12.0881999949201</c:v>
                </c:pt>
                <c:pt idx="6">
                  <c:v>12.2186415792742</c:v>
                </c:pt>
                <c:pt idx="7">
                  <c:v>36.660944872472001</c:v>
                </c:pt>
                <c:pt idx="8">
                  <c:v>61.327236529200199</c:v>
                </c:pt>
                <c:pt idx="9">
                  <c:v>85.534088164576403</c:v>
                </c:pt>
                <c:pt idx="10">
                  <c:v>111.04656936817599</c:v>
                </c:pt>
                <c:pt idx="11">
                  <c:v>136.32345696485299</c:v>
                </c:pt>
                <c:pt idx="12">
                  <c:v>161.23086148756099</c:v>
                </c:pt>
                <c:pt idx="13">
                  <c:v>184.891354213748</c:v>
                </c:pt>
                <c:pt idx="14">
                  <c:v>209.67035644636101</c:v>
                </c:pt>
              </c:numCache>
            </c:numRef>
          </c:xVal>
          <c:yVal>
            <c:numRef>
              <c:f>'0214 tover ramp'!$AP$1029:$AP$1043</c:f>
              <c:numCache>
                <c:formatCode>0.00</c:formatCode>
                <c:ptCount val="15"/>
                <c:pt idx="0">
                  <c:v>7.2005738784566624</c:v>
                </c:pt>
                <c:pt idx="1">
                  <c:v>8.7530866626671529</c:v>
                </c:pt>
                <c:pt idx="2">
                  <c:v>9.9509004203501501</c:v>
                </c:pt>
                <c:pt idx="3">
                  <c:v>11.655291397459699</c:v>
                </c:pt>
                <c:pt idx="4">
                  <c:v>13.219471592128762</c:v>
                </c:pt>
                <c:pt idx="5">
                  <c:v>14.245012545204149</c:v>
                </c:pt>
                <c:pt idx="6">
                  <c:v>14.58741327885874</c:v>
                </c:pt>
                <c:pt idx="7">
                  <c:v>14.634319959465936</c:v>
                </c:pt>
                <c:pt idx="8">
                  <c:v>14.596379809060945</c:v>
                </c:pt>
                <c:pt idx="9">
                  <c:v>14.663243473403142</c:v>
                </c:pt>
                <c:pt idx="10">
                  <c:v>15.210503911757289</c:v>
                </c:pt>
                <c:pt idx="11">
                  <c:v>15.959405312465735</c:v>
                </c:pt>
                <c:pt idx="12">
                  <c:v>16.668853744301682</c:v>
                </c:pt>
                <c:pt idx="13">
                  <c:v>16.745576733262979</c:v>
                </c:pt>
                <c:pt idx="14">
                  <c:v>16.702527244984267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ramp'!$L$1029:$L$1043</c:f>
              <c:numCache>
                <c:formatCode>General</c:formatCode>
                <c:ptCount val="15"/>
                <c:pt idx="0">
                  <c:v>-135.21219988775999</c:v>
                </c:pt>
                <c:pt idx="1">
                  <c:v>-110.311626044172</c:v>
                </c:pt>
                <c:pt idx="2">
                  <c:v>-86.185926108289394</c:v>
                </c:pt>
                <c:pt idx="3">
                  <c:v>-60.956444127527803</c:v>
                </c:pt>
                <c:pt idx="4">
                  <c:v>-36.663758299016898</c:v>
                </c:pt>
                <c:pt idx="5">
                  <c:v>-12.0881999949201</c:v>
                </c:pt>
                <c:pt idx="6">
                  <c:v>12.2186415792742</c:v>
                </c:pt>
                <c:pt idx="7">
                  <c:v>36.660944872472001</c:v>
                </c:pt>
                <c:pt idx="8">
                  <c:v>61.327236529200199</c:v>
                </c:pt>
                <c:pt idx="9">
                  <c:v>85.534088164576403</c:v>
                </c:pt>
                <c:pt idx="10">
                  <c:v>111.04656936817599</c:v>
                </c:pt>
                <c:pt idx="11">
                  <c:v>136.32345696485299</c:v>
                </c:pt>
                <c:pt idx="12">
                  <c:v>161.23086148756099</c:v>
                </c:pt>
                <c:pt idx="13">
                  <c:v>184.891354213748</c:v>
                </c:pt>
                <c:pt idx="14">
                  <c:v>209.67035644636101</c:v>
                </c:pt>
              </c:numCache>
            </c:numRef>
          </c:xVal>
          <c:yVal>
            <c:numRef>
              <c:f>'0214 tover ramp'!$D$1029:$D$1043</c:f>
              <c:numCache>
                <c:formatCode>General</c:formatCode>
                <c:ptCount val="15"/>
                <c:pt idx="0">
                  <c:v>8.0321714735574794</c:v>
                </c:pt>
                <c:pt idx="1">
                  <c:v>12.576525306612499</c:v>
                </c:pt>
                <c:pt idx="2">
                  <c:v>17.410451133009701</c:v>
                </c:pt>
                <c:pt idx="3">
                  <c:v>19.159221668589701</c:v>
                </c:pt>
                <c:pt idx="4">
                  <c:v>20.478556873269799</c:v>
                </c:pt>
                <c:pt idx="5">
                  <c:v>22.0096093088187</c:v>
                </c:pt>
                <c:pt idx="6">
                  <c:v>24.459252183878899</c:v>
                </c:pt>
                <c:pt idx="7">
                  <c:v>27.757024942599202</c:v>
                </c:pt>
                <c:pt idx="8">
                  <c:v>30.232705179053699</c:v>
                </c:pt>
                <c:pt idx="9">
                  <c:v>31.2752727212027</c:v>
                </c:pt>
                <c:pt idx="10">
                  <c:v>31.731828922686098</c:v>
                </c:pt>
                <c:pt idx="11">
                  <c:v>31.2837287303817</c:v>
                </c:pt>
                <c:pt idx="12">
                  <c:v>31.2383889278785</c:v>
                </c:pt>
                <c:pt idx="13">
                  <c:v>29.835042154061501</c:v>
                </c:pt>
                <c:pt idx="14">
                  <c:v>27.8410073290448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607424"/>
        <c:axId val="329621888"/>
      </c:scatterChart>
      <c:valAx>
        <c:axId val="329607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9621888"/>
        <c:crosses val="autoZero"/>
        <c:crossBetween val="midCat"/>
      </c:valAx>
      <c:valAx>
        <c:axId val="3296218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960742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non purchase age 24-42 &gt;9%</c:v>
          </c:tx>
          <c:xVal>
            <c:numRef>
              <c:f>'0214 tover ramp'!$L$1051:$L$1064</c:f>
              <c:numCache>
                <c:formatCode>General</c:formatCode>
                <c:ptCount val="14"/>
                <c:pt idx="0">
                  <c:v>-110.12231415115301</c:v>
                </c:pt>
                <c:pt idx="1">
                  <c:v>-85.707817304000599</c:v>
                </c:pt>
                <c:pt idx="2">
                  <c:v>-61.0234580765133</c:v>
                </c:pt>
                <c:pt idx="3">
                  <c:v>-36.210376128503299</c:v>
                </c:pt>
                <c:pt idx="4">
                  <c:v>-11.561587058229099</c:v>
                </c:pt>
                <c:pt idx="5">
                  <c:v>12.622716135435599</c:v>
                </c:pt>
                <c:pt idx="6">
                  <c:v>36.932828981113801</c:v>
                </c:pt>
                <c:pt idx="7">
                  <c:v>61.9080946583234</c:v>
                </c:pt>
                <c:pt idx="8">
                  <c:v>85.486721369217705</c:v>
                </c:pt>
                <c:pt idx="9">
                  <c:v>111.368494789903</c:v>
                </c:pt>
                <c:pt idx="10">
                  <c:v>136.28713616134499</c:v>
                </c:pt>
                <c:pt idx="11">
                  <c:v>161.776481461701</c:v>
                </c:pt>
                <c:pt idx="12">
                  <c:v>184.82653352536099</c:v>
                </c:pt>
                <c:pt idx="13">
                  <c:v>210.13618167124201</c:v>
                </c:pt>
              </c:numCache>
            </c:numRef>
          </c:xVal>
          <c:yVal>
            <c:numRef>
              <c:f>'0214 tover ramp'!$B$1051:$B$1064</c:f>
              <c:numCache>
                <c:formatCode>General</c:formatCode>
                <c:ptCount val="14"/>
                <c:pt idx="0">
                  <c:v>14.5403761281204</c:v>
                </c:pt>
                <c:pt idx="1">
                  <c:v>19.863970641075198</c:v>
                </c:pt>
                <c:pt idx="2">
                  <c:v>19.372455331811</c:v>
                </c:pt>
                <c:pt idx="3">
                  <c:v>22.991135750251001</c:v>
                </c:pt>
                <c:pt idx="4">
                  <c:v>22.895774989723598</c:v>
                </c:pt>
                <c:pt idx="5">
                  <c:v>24.802473123077299</c:v>
                </c:pt>
                <c:pt idx="6">
                  <c:v>26.8495831154173</c:v>
                </c:pt>
                <c:pt idx="7">
                  <c:v>29.0391388745903</c:v>
                </c:pt>
                <c:pt idx="8">
                  <c:v>30.5812234059715</c:v>
                </c:pt>
                <c:pt idx="9">
                  <c:v>30.6427088652237</c:v>
                </c:pt>
                <c:pt idx="10">
                  <c:v>32.173378911761198</c:v>
                </c:pt>
                <c:pt idx="11">
                  <c:v>29.724113772646</c:v>
                </c:pt>
                <c:pt idx="12">
                  <c:v>26.504930003796499</c:v>
                </c:pt>
                <c:pt idx="13">
                  <c:v>16.770044110160502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ramp'!$L$1051:$L$1064</c:f>
              <c:numCache>
                <c:formatCode>General</c:formatCode>
                <c:ptCount val="14"/>
                <c:pt idx="0">
                  <c:v>-110.12231415115301</c:v>
                </c:pt>
                <c:pt idx="1">
                  <c:v>-85.707817304000599</c:v>
                </c:pt>
                <c:pt idx="2">
                  <c:v>-61.0234580765133</c:v>
                </c:pt>
                <c:pt idx="3">
                  <c:v>-36.210376128503299</c:v>
                </c:pt>
                <c:pt idx="4">
                  <c:v>-11.561587058229099</c:v>
                </c:pt>
                <c:pt idx="5">
                  <c:v>12.622716135435599</c:v>
                </c:pt>
                <c:pt idx="6">
                  <c:v>36.932828981113801</c:v>
                </c:pt>
                <c:pt idx="7">
                  <c:v>61.9080946583234</c:v>
                </c:pt>
                <c:pt idx="8">
                  <c:v>85.486721369217705</c:v>
                </c:pt>
                <c:pt idx="9">
                  <c:v>111.368494789903</c:v>
                </c:pt>
                <c:pt idx="10">
                  <c:v>136.28713616134499</c:v>
                </c:pt>
                <c:pt idx="11">
                  <c:v>161.776481461701</c:v>
                </c:pt>
                <c:pt idx="12">
                  <c:v>184.82653352536099</c:v>
                </c:pt>
                <c:pt idx="13">
                  <c:v>210.13618167124201</c:v>
                </c:pt>
              </c:numCache>
            </c:numRef>
          </c:xVal>
          <c:yVal>
            <c:numRef>
              <c:f>'0214 tover ramp'!$AP$1051:$AP$1064</c:f>
              <c:numCache>
                <c:formatCode>0.00</c:formatCode>
                <c:ptCount val="14"/>
                <c:pt idx="0">
                  <c:v>9.417798687624046</c:v>
                </c:pt>
                <c:pt idx="1">
                  <c:v>10.866202175896833</c:v>
                </c:pt>
                <c:pt idx="2">
                  <c:v>12.754457883442715</c:v>
                </c:pt>
                <c:pt idx="3">
                  <c:v>14.365226510333217</c:v>
                </c:pt>
                <c:pt idx="4">
                  <c:v>15.648448183563268</c:v>
                </c:pt>
                <c:pt idx="5">
                  <c:v>16.454403828073538</c:v>
                </c:pt>
                <c:pt idx="6">
                  <c:v>16.631904205077586</c:v>
                </c:pt>
                <c:pt idx="7">
                  <c:v>16.515585802762544</c:v>
                </c:pt>
                <c:pt idx="8">
                  <c:v>16.530934714295487</c:v>
                </c:pt>
                <c:pt idx="9">
                  <c:v>16.824408566668623</c:v>
                </c:pt>
                <c:pt idx="10">
                  <c:v>17.400292111830783</c:v>
                </c:pt>
                <c:pt idx="11">
                  <c:v>18.260373653531094</c:v>
                </c:pt>
                <c:pt idx="12">
                  <c:v>18.190846686015938</c:v>
                </c:pt>
                <c:pt idx="13">
                  <c:v>18.395447173052116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ramp'!$L$1051:$L$1064</c:f>
              <c:numCache>
                <c:formatCode>General</c:formatCode>
                <c:ptCount val="14"/>
                <c:pt idx="0">
                  <c:v>-110.12231415115301</c:v>
                </c:pt>
                <c:pt idx="1">
                  <c:v>-85.707817304000599</c:v>
                </c:pt>
                <c:pt idx="2">
                  <c:v>-61.0234580765133</c:v>
                </c:pt>
                <c:pt idx="3">
                  <c:v>-36.210376128503299</c:v>
                </c:pt>
                <c:pt idx="4">
                  <c:v>-11.561587058229099</c:v>
                </c:pt>
                <c:pt idx="5">
                  <c:v>12.622716135435599</c:v>
                </c:pt>
                <c:pt idx="6">
                  <c:v>36.932828981113801</c:v>
                </c:pt>
                <c:pt idx="7">
                  <c:v>61.9080946583234</c:v>
                </c:pt>
                <c:pt idx="8">
                  <c:v>85.486721369217705</c:v>
                </c:pt>
                <c:pt idx="9">
                  <c:v>111.368494789903</c:v>
                </c:pt>
                <c:pt idx="10">
                  <c:v>136.28713616134499</c:v>
                </c:pt>
                <c:pt idx="11">
                  <c:v>161.776481461701</c:v>
                </c:pt>
                <c:pt idx="12">
                  <c:v>184.82653352536099</c:v>
                </c:pt>
                <c:pt idx="13">
                  <c:v>210.13618167124201</c:v>
                </c:pt>
              </c:numCache>
            </c:numRef>
          </c:xVal>
          <c:yVal>
            <c:numRef>
              <c:f>'0214 tover ramp'!$D$1051:$D$1064</c:f>
              <c:numCache>
                <c:formatCode>General</c:formatCode>
                <c:ptCount val="14"/>
                <c:pt idx="0">
                  <c:v>17.5736623380871</c:v>
                </c:pt>
                <c:pt idx="1">
                  <c:v>22.778661273587598</c:v>
                </c:pt>
                <c:pt idx="2">
                  <c:v>24.288128164472202</c:v>
                </c:pt>
                <c:pt idx="3">
                  <c:v>24.5733703063365</c:v>
                </c:pt>
                <c:pt idx="4">
                  <c:v>24.985887839348798</c:v>
                </c:pt>
                <c:pt idx="5">
                  <c:v>26.684972495820301</c:v>
                </c:pt>
                <c:pt idx="6">
                  <c:v>29.540932172952498</c:v>
                </c:pt>
                <c:pt idx="7">
                  <c:v>32.109622737362699</c:v>
                </c:pt>
                <c:pt idx="8">
                  <c:v>34.128118864571803</c:v>
                </c:pt>
                <c:pt idx="9">
                  <c:v>35.055903377503903</c:v>
                </c:pt>
                <c:pt idx="10">
                  <c:v>34.3853997090958</c:v>
                </c:pt>
                <c:pt idx="11">
                  <c:v>33.628647782482901</c:v>
                </c:pt>
                <c:pt idx="12">
                  <c:v>32.3733142068482</c:v>
                </c:pt>
                <c:pt idx="13">
                  <c:v>31.2167154212706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0238592"/>
        <c:axId val="330565504"/>
      </c:scatterChart>
      <c:valAx>
        <c:axId val="330238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0565504"/>
        <c:crosses val="autoZero"/>
        <c:crossBetween val="midCat"/>
      </c:valAx>
      <c:valAx>
        <c:axId val="330565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023859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non purchase age 42+ &gt;9%</c:v>
          </c:tx>
          <c:xVal>
            <c:numRef>
              <c:f>'0214 tover ramp'!$L$1073:$L$1090</c:f>
              <c:numCache>
                <c:formatCode>General</c:formatCode>
                <c:ptCount val="18"/>
                <c:pt idx="0">
                  <c:v>-160.53155133830401</c:v>
                </c:pt>
                <c:pt idx="1">
                  <c:v>-137.17655849483901</c:v>
                </c:pt>
                <c:pt idx="2">
                  <c:v>-113.545485731623</c:v>
                </c:pt>
                <c:pt idx="3">
                  <c:v>-88.589614484968294</c:v>
                </c:pt>
                <c:pt idx="4">
                  <c:v>-63.2850055752399</c:v>
                </c:pt>
                <c:pt idx="5">
                  <c:v>-37.737989573803702</c:v>
                </c:pt>
                <c:pt idx="6">
                  <c:v>-11.507306072219199</c:v>
                </c:pt>
                <c:pt idx="7">
                  <c:v>11.7665421885435</c:v>
                </c:pt>
                <c:pt idx="8">
                  <c:v>39.032815930275</c:v>
                </c:pt>
                <c:pt idx="9">
                  <c:v>63.202097184079797</c:v>
                </c:pt>
                <c:pt idx="10">
                  <c:v>87.475696357124704</c:v>
                </c:pt>
                <c:pt idx="11">
                  <c:v>112.270566215626</c:v>
                </c:pt>
                <c:pt idx="12">
                  <c:v>135.36158548045</c:v>
                </c:pt>
                <c:pt idx="13">
                  <c:v>160.693741770873</c:v>
                </c:pt>
                <c:pt idx="14">
                  <c:v>185.33820634576</c:v>
                </c:pt>
                <c:pt idx="15">
                  <c:v>210.88434318741699</c:v>
                </c:pt>
                <c:pt idx="16">
                  <c:v>235.289316813201</c:v>
                </c:pt>
                <c:pt idx="17">
                  <c:v>283.34876422352397</c:v>
                </c:pt>
              </c:numCache>
            </c:numRef>
          </c:xVal>
          <c:yVal>
            <c:numRef>
              <c:f>'0214 tover ramp'!$B$1073:$B$1090</c:f>
              <c:numCache>
                <c:formatCode>General</c:formatCode>
                <c:ptCount val="18"/>
                <c:pt idx="0">
                  <c:v>6.7783957764618403</c:v>
                </c:pt>
                <c:pt idx="1">
                  <c:v>6.4264742534032804</c:v>
                </c:pt>
                <c:pt idx="2">
                  <c:v>8.0322493033160498</c:v>
                </c:pt>
                <c:pt idx="3">
                  <c:v>9.0992569210965293</c:v>
                </c:pt>
                <c:pt idx="4">
                  <c:v>10.8966631829337</c:v>
                </c:pt>
                <c:pt idx="5">
                  <c:v>11.347382234682801</c:v>
                </c:pt>
                <c:pt idx="6">
                  <c:v>12.508127857003601</c:v>
                </c:pt>
                <c:pt idx="7">
                  <c:v>15.1361015058504</c:v>
                </c:pt>
                <c:pt idx="8">
                  <c:v>15.401477386843</c:v>
                </c:pt>
                <c:pt idx="9">
                  <c:v>17.675123341927801</c:v>
                </c:pt>
                <c:pt idx="10">
                  <c:v>19.1109431893377</c:v>
                </c:pt>
                <c:pt idx="11">
                  <c:v>21.5400293490212</c:v>
                </c:pt>
                <c:pt idx="12">
                  <c:v>21.931845878578301</c:v>
                </c:pt>
                <c:pt idx="13">
                  <c:v>22.097465616014698</c:v>
                </c:pt>
                <c:pt idx="14">
                  <c:v>22.393714877870998</c:v>
                </c:pt>
                <c:pt idx="15">
                  <c:v>21.1361681808744</c:v>
                </c:pt>
                <c:pt idx="16">
                  <c:v>21.718251970843198</c:v>
                </c:pt>
                <c:pt idx="17">
                  <c:v>16.6926596163893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ramp'!$L$1073:$L$1090</c:f>
              <c:numCache>
                <c:formatCode>General</c:formatCode>
                <c:ptCount val="18"/>
                <c:pt idx="0">
                  <c:v>-160.53155133830401</c:v>
                </c:pt>
                <c:pt idx="1">
                  <c:v>-137.17655849483901</c:v>
                </c:pt>
                <c:pt idx="2">
                  <c:v>-113.545485731623</c:v>
                </c:pt>
                <c:pt idx="3">
                  <c:v>-88.589614484968294</c:v>
                </c:pt>
                <c:pt idx="4">
                  <c:v>-63.2850055752399</c:v>
                </c:pt>
                <c:pt idx="5">
                  <c:v>-37.737989573803702</c:v>
                </c:pt>
                <c:pt idx="6">
                  <c:v>-11.507306072219199</c:v>
                </c:pt>
                <c:pt idx="7">
                  <c:v>11.7665421885435</c:v>
                </c:pt>
                <c:pt idx="8">
                  <c:v>39.032815930275</c:v>
                </c:pt>
                <c:pt idx="9">
                  <c:v>63.202097184079797</c:v>
                </c:pt>
                <c:pt idx="10">
                  <c:v>87.475696357124704</c:v>
                </c:pt>
                <c:pt idx="11">
                  <c:v>112.270566215626</c:v>
                </c:pt>
                <c:pt idx="12">
                  <c:v>135.36158548045</c:v>
                </c:pt>
                <c:pt idx="13">
                  <c:v>160.693741770873</c:v>
                </c:pt>
                <c:pt idx="14">
                  <c:v>185.33820634576</c:v>
                </c:pt>
                <c:pt idx="15">
                  <c:v>210.88434318741699</c:v>
                </c:pt>
                <c:pt idx="16">
                  <c:v>235.289316813201</c:v>
                </c:pt>
                <c:pt idx="17">
                  <c:v>283.34876422352397</c:v>
                </c:pt>
              </c:numCache>
            </c:numRef>
          </c:xVal>
          <c:yVal>
            <c:numRef>
              <c:f>'0214 tover ramp'!$AP$1073:$AP$1090</c:f>
              <c:numCache>
                <c:formatCode>0.00</c:formatCode>
                <c:ptCount val="18"/>
                <c:pt idx="0">
                  <c:v>7.6692121911563387</c:v>
                </c:pt>
                <c:pt idx="1">
                  <c:v>8.2661110151558645</c:v>
                </c:pt>
                <c:pt idx="2">
                  <c:v>9.8591840748038067</c:v>
                </c:pt>
                <c:pt idx="3">
                  <c:v>10.311733767936005</c:v>
                </c:pt>
                <c:pt idx="4">
                  <c:v>11.46145495243227</c:v>
                </c:pt>
                <c:pt idx="5">
                  <c:v>11.995412612682376</c:v>
                </c:pt>
                <c:pt idx="6">
                  <c:v>12.571297667720128</c:v>
                </c:pt>
                <c:pt idx="7">
                  <c:v>13.55908571199318</c:v>
                </c:pt>
                <c:pt idx="8">
                  <c:v>14.674425324475514</c:v>
                </c:pt>
                <c:pt idx="9">
                  <c:v>15.524652311333231</c:v>
                </c:pt>
                <c:pt idx="10">
                  <c:v>15.675560409971878</c:v>
                </c:pt>
                <c:pt idx="11">
                  <c:v>15.257400916107288</c:v>
                </c:pt>
                <c:pt idx="12">
                  <c:v>14.682325721288814</c:v>
                </c:pt>
                <c:pt idx="13">
                  <c:v>14.201690525362942</c:v>
                </c:pt>
                <c:pt idx="14">
                  <c:v>14.26537921545169</c:v>
                </c:pt>
                <c:pt idx="15">
                  <c:v>14.111107535096391</c:v>
                </c:pt>
                <c:pt idx="16">
                  <c:v>14.159016398184487</c:v>
                </c:pt>
                <c:pt idx="17">
                  <c:v>14.441654359787693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ramp'!$L$1073:$L$1090</c:f>
              <c:numCache>
                <c:formatCode>General</c:formatCode>
                <c:ptCount val="18"/>
                <c:pt idx="0">
                  <c:v>-160.53155133830401</c:v>
                </c:pt>
                <c:pt idx="1">
                  <c:v>-137.17655849483901</c:v>
                </c:pt>
                <c:pt idx="2">
                  <c:v>-113.545485731623</c:v>
                </c:pt>
                <c:pt idx="3">
                  <c:v>-88.589614484968294</c:v>
                </c:pt>
                <c:pt idx="4">
                  <c:v>-63.2850055752399</c:v>
                </c:pt>
                <c:pt idx="5">
                  <c:v>-37.737989573803702</c:v>
                </c:pt>
                <c:pt idx="6">
                  <c:v>-11.507306072219199</c:v>
                </c:pt>
                <c:pt idx="7">
                  <c:v>11.7665421885435</c:v>
                </c:pt>
                <c:pt idx="8">
                  <c:v>39.032815930275</c:v>
                </c:pt>
                <c:pt idx="9">
                  <c:v>63.202097184079797</c:v>
                </c:pt>
                <c:pt idx="10">
                  <c:v>87.475696357124704</c:v>
                </c:pt>
                <c:pt idx="11">
                  <c:v>112.270566215626</c:v>
                </c:pt>
                <c:pt idx="12">
                  <c:v>135.36158548045</c:v>
                </c:pt>
                <c:pt idx="13">
                  <c:v>160.693741770873</c:v>
                </c:pt>
                <c:pt idx="14">
                  <c:v>185.33820634576</c:v>
                </c:pt>
                <c:pt idx="15">
                  <c:v>210.88434318741699</c:v>
                </c:pt>
                <c:pt idx="16">
                  <c:v>235.289316813201</c:v>
                </c:pt>
                <c:pt idx="17">
                  <c:v>283.34876422352397</c:v>
                </c:pt>
              </c:numCache>
            </c:numRef>
          </c:xVal>
          <c:yVal>
            <c:numRef>
              <c:f>'0214 tover ramp'!$D$1073:$D$1090</c:f>
              <c:numCache>
                <c:formatCode>General</c:formatCode>
                <c:ptCount val="18"/>
                <c:pt idx="0">
                  <c:v>8.0130774077123199</c:v>
                </c:pt>
                <c:pt idx="1">
                  <c:v>7.7299326881805799</c:v>
                </c:pt>
                <c:pt idx="2">
                  <c:v>8.9055624119418599</c:v>
                </c:pt>
                <c:pt idx="3">
                  <c:v>9.0319340989980805</c:v>
                </c:pt>
                <c:pt idx="4">
                  <c:v>10.777039327874</c:v>
                </c:pt>
                <c:pt idx="5">
                  <c:v>11.7324835094158</c:v>
                </c:pt>
                <c:pt idx="6">
                  <c:v>13.1418846042884</c:v>
                </c:pt>
                <c:pt idx="7">
                  <c:v>14.4508135832912</c:v>
                </c:pt>
                <c:pt idx="8">
                  <c:v>16.1125710833292</c:v>
                </c:pt>
                <c:pt idx="9">
                  <c:v>18.083434727821501</c:v>
                </c:pt>
                <c:pt idx="10">
                  <c:v>19.503823369666399</c:v>
                </c:pt>
                <c:pt idx="11">
                  <c:v>22.425846936816999</c:v>
                </c:pt>
                <c:pt idx="12">
                  <c:v>23.055702344017899</c:v>
                </c:pt>
                <c:pt idx="13">
                  <c:v>23.431068086624801</c:v>
                </c:pt>
                <c:pt idx="14">
                  <c:v>24.322641608507301</c:v>
                </c:pt>
                <c:pt idx="15">
                  <c:v>24.240030301715599</c:v>
                </c:pt>
                <c:pt idx="16">
                  <c:v>23.340789190310801</c:v>
                </c:pt>
                <c:pt idx="17">
                  <c:v>22.247054026102099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134720"/>
        <c:axId val="335137792"/>
      </c:scatterChart>
      <c:valAx>
        <c:axId val="335134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5137792"/>
        <c:crosses val="autoZero"/>
        <c:crossBetween val="midCat"/>
      </c:valAx>
      <c:valAx>
        <c:axId val="335137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5134720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7904934820886723E-2"/>
          <c:y val="2.7122300219667463E-2"/>
          <c:w val="0.87738102210519631"/>
          <c:h val="0.73227970873850967"/>
        </c:manualLayout>
      </c:layout>
      <c:scatterChart>
        <c:scatterStyle val="smoothMarker"/>
        <c:varyColors val="0"/>
        <c:ser>
          <c:idx val="0"/>
          <c:order val="0"/>
          <c:tx>
            <c:v>non purchase age 42+ 7-9%</c:v>
          </c:tx>
          <c:xVal>
            <c:numRef>
              <c:f>'0214 tover ramp'!$L$1096:$L$1113</c:f>
              <c:numCache>
                <c:formatCode>General</c:formatCode>
                <c:ptCount val="18"/>
                <c:pt idx="0">
                  <c:v>-159.997275085269</c:v>
                </c:pt>
                <c:pt idx="1">
                  <c:v>-139.33065846082599</c:v>
                </c:pt>
                <c:pt idx="2">
                  <c:v>-114.64203967523</c:v>
                </c:pt>
                <c:pt idx="3">
                  <c:v>-88.823574104101198</c:v>
                </c:pt>
                <c:pt idx="4">
                  <c:v>-62.976046126424102</c:v>
                </c:pt>
                <c:pt idx="5">
                  <c:v>-37.0316689730546</c:v>
                </c:pt>
                <c:pt idx="6">
                  <c:v>-12.4335516930023</c:v>
                </c:pt>
                <c:pt idx="7">
                  <c:v>12.3447503112876</c:v>
                </c:pt>
                <c:pt idx="8">
                  <c:v>38.216864597166598</c:v>
                </c:pt>
                <c:pt idx="9">
                  <c:v>62.869694180031097</c:v>
                </c:pt>
                <c:pt idx="10">
                  <c:v>87.238559404461895</c:v>
                </c:pt>
                <c:pt idx="11">
                  <c:v>112.00388305071699</c:v>
                </c:pt>
                <c:pt idx="12">
                  <c:v>135.936858569111</c:v>
                </c:pt>
                <c:pt idx="13">
                  <c:v>160.77221570172799</c:v>
                </c:pt>
                <c:pt idx="14">
                  <c:v>185.76519935162599</c:v>
                </c:pt>
                <c:pt idx="15">
                  <c:v>210.438230766689</c:v>
                </c:pt>
                <c:pt idx="16">
                  <c:v>234.306116440843</c:v>
                </c:pt>
                <c:pt idx="17">
                  <c:v>280.06342781125397</c:v>
                </c:pt>
              </c:numCache>
            </c:numRef>
          </c:xVal>
          <c:yVal>
            <c:numRef>
              <c:f>'0214 tover ramp'!$B$1096:$B$1113</c:f>
              <c:numCache>
                <c:formatCode>General</c:formatCode>
                <c:ptCount val="18"/>
                <c:pt idx="0">
                  <c:v>3.48208561131838</c:v>
                </c:pt>
                <c:pt idx="1">
                  <c:v>7.4200983053932399</c:v>
                </c:pt>
                <c:pt idx="2">
                  <c:v>9.1254556128266699</c:v>
                </c:pt>
                <c:pt idx="3">
                  <c:v>11.689584244624299</c:v>
                </c:pt>
                <c:pt idx="4">
                  <c:v>11.938136749037</c:v>
                </c:pt>
                <c:pt idx="5">
                  <c:v>12.2483335074776</c:v>
                </c:pt>
                <c:pt idx="6">
                  <c:v>13.078324257833801</c:v>
                </c:pt>
                <c:pt idx="7">
                  <c:v>14.610286005748801</c:v>
                </c:pt>
                <c:pt idx="8">
                  <c:v>14.6684835808855</c:v>
                </c:pt>
                <c:pt idx="9">
                  <c:v>17.065862097862802</c:v>
                </c:pt>
                <c:pt idx="10">
                  <c:v>19.2717022004936</c:v>
                </c:pt>
                <c:pt idx="11">
                  <c:v>20.548545043190099</c:v>
                </c:pt>
                <c:pt idx="12">
                  <c:v>21.270044415979498</c:v>
                </c:pt>
                <c:pt idx="13">
                  <c:v>22.3968404536969</c:v>
                </c:pt>
                <c:pt idx="14">
                  <c:v>22.520594527778201</c:v>
                </c:pt>
                <c:pt idx="15">
                  <c:v>20.186867121750002</c:v>
                </c:pt>
                <c:pt idx="16">
                  <c:v>19.237646644396101</c:v>
                </c:pt>
                <c:pt idx="17">
                  <c:v>17.3990513770493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ramp'!$L$1096:$L$1113</c:f>
              <c:numCache>
                <c:formatCode>General</c:formatCode>
                <c:ptCount val="18"/>
                <c:pt idx="0">
                  <c:v>-159.997275085269</c:v>
                </c:pt>
                <c:pt idx="1">
                  <c:v>-139.33065846082599</c:v>
                </c:pt>
                <c:pt idx="2">
                  <c:v>-114.64203967523</c:v>
                </c:pt>
                <c:pt idx="3">
                  <c:v>-88.823574104101198</c:v>
                </c:pt>
                <c:pt idx="4">
                  <c:v>-62.976046126424102</c:v>
                </c:pt>
                <c:pt idx="5">
                  <c:v>-37.0316689730546</c:v>
                </c:pt>
                <c:pt idx="6">
                  <c:v>-12.4335516930023</c:v>
                </c:pt>
                <c:pt idx="7">
                  <c:v>12.3447503112876</c:v>
                </c:pt>
                <c:pt idx="8">
                  <c:v>38.216864597166598</c:v>
                </c:pt>
                <c:pt idx="9">
                  <c:v>62.869694180031097</c:v>
                </c:pt>
                <c:pt idx="10">
                  <c:v>87.238559404461895</c:v>
                </c:pt>
                <c:pt idx="11">
                  <c:v>112.00388305071699</c:v>
                </c:pt>
                <c:pt idx="12">
                  <c:v>135.936858569111</c:v>
                </c:pt>
                <c:pt idx="13">
                  <c:v>160.77221570172799</c:v>
                </c:pt>
                <c:pt idx="14">
                  <c:v>185.76519935162599</c:v>
                </c:pt>
                <c:pt idx="15">
                  <c:v>210.438230766689</c:v>
                </c:pt>
                <c:pt idx="16">
                  <c:v>234.306116440843</c:v>
                </c:pt>
                <c:pt idx="17">
                  <c:v>280.06342781125397</c:v>
                </c:pt>
              </c:numCache>
            </c:numRef>
          </c:xVal>
          <c:yVal>
            <c:numRef>
              <c:f>'0214 tover ramp'!$AP$1096:$AP$1113</c:f>
              <c:numCache>
                <c:formatCode>0.00</c:formatCode>
                <c:ptCount val="18"/>
                <c:pt idx="0">
                  <c:v>6.7990110647454083</c:v>
                </c:pt>
                <c:pt idx="1">
                  <c:v>7.7734497243250988</c:v>
                </c:pt>
                <c:pt idx="2">
                  <c:v>9.4529390368663258</c:v>
                </c:pt>
                <c:pt idx="3">
                  <c:v>9.9969079065331368</c:v>
                </c:pt>
                <c:pt idx="4">
                  <c:v>11.140918553576629</c:v>
                </c:pt>
                <c:pt idx="5">
                  <c:v>11.674893221442717</c:v>
                </c:pt>
                <c:pt idx="6">
                  <c:v>12.44487001435547</c:v>
                </c:pt>
                <c:pt idx="7">
                  <c:v>13.393509257452596</c:v>
                </c:pt>
                <c:pt idx="8">
                  <c:v>14.18145028716995</c:v>
                </c:pt>
                <c:pt idx="9">
                  <c:v>14.888769279565429</c:v>
                </c:pt>
                <c:pt idx="10">
                  <c:v>14.908371557451572</c:v>
                </c:pt>
                <c:pt idx="11">
                  <c:v>14.643088204778342</c:v>
                </c:pt>
                <c:pt idx="12">
                  <c:v>14.257224586803229</c:v>
                </c:pt>
                <c:pt idx="13">
                  <c:v>13.946106801071034</c:v>
                </c:pt>
                <c:pt idx="14">
                  <c:v>13.873231189011525</c:v>
                </c:pt>
                <c:pt idx="15">
                  <c:v>13.800186395953162</c:v>
                </c:pt>
                <c:pt idx="16">
                  <c:v>13.798086369572992</c:v>
                </c:pt>
                <c:pt idx="17">
                  <c:v>14.206615548486766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ramp'!$L$1096:$L$1113</c:f>
              <c:numCache>
                <c:formatCode>General</c:formatCode>
                <c:ptCount val="18"/>
                <c:pt idx="0">
                  <c:v>-159.997275085269</c:v>
                </c:pt>
                <c:pt idx="1">
                  <c:v>-139.33065846082599</c:v>
                </c:pt>
                <c:pt idx="2">
                  <c:v>-114.64203967523</c:v>
                </c:pt>
                <c:pt idx="3">
                  <c:v>-88.823574104101198</c:v>
                </c:pt>
                <c:pt idx="4">
                  <c:v>-62.976046126424102</c:v>
                </c:pt>
                <c:pt idx="5">
                  <c:v>-37.0316689730546</c:v>
                </c:pt>
                <c:pt idx="6">
                  <c:v>-12.4335516930023</c:v>
                </c:pt>
                <c:pt idx="7">
                  <c:v>12.3447503112876</c:v>
                </c:pt>
                <c:pt idx="8">
                  <c:v>38.216864597166598</c:v>
                </c:pt>
                <c:pt idx="9">
                  <c:v>62.869694180031097</c:v>
                </c:pt>
                <c:pt idx="10">
                  <c:v>87.238559404461895</c:v>
                </c:pt>
                <c:pt idx="11">
                  <c:v>112.00388305071699</c:v>
                </c:pt>
                <c:pt idx="12">
                  <c:v>135.936858569111</c:v>
                </c:pt>
                <c:pt idx="13">
                  <c:v>160.77221570172799</c:v>
                </c:pt>
                <c:pt idx="14">
                  <c:v>185.76519935162599</c:v>
                </c:pt>
                <c:pt idx="15">
                  <c:v>210.438230766689</c:v>
                </c:pt>
                <c:pt idx="16">
                  <c:v>234.306116440843</c:v>
                </c:pt>
                <c:pt idx="17">
                  <c:v>280.06342781125397</c:v>
                </c:pt>
              </c:numCache>
            </c:numRef>
          </c:xVal>
          <c:yVal>
            <c:numRef>
              <c:f>'0214 tover ramp'!$D$1096:$D$1113</c:f>
              <c:numCache>
                <c:formatCode>General</c:formatCode>
                <c:ptCount val="18"/>
                <c:pt idx="0">
                  <c:v>7.4857461516432897</c:v>
                </c:pt>
                <c:pt idx="1">
                  <c:v>7.7921348855196602</c:v>
                </c:pt>
                <c:pt idx="2">
                  <c:v>8.7097349876525403</c:v>
                </c:pt>
                <c:pt idx="3">
                  <c:v>9.1216566903337508</c:v>
                </c:pt>
                <c:pt idx="4">
                  <c:v>10.676712268081801</c:v>
                </c:pt>
                <c:pt idx="5">
                  <c:v>11.8396147347623</c:v>
                </c:pt>
                <c:pt idx="6">
                  <c:v>12.7950458414224</c:v>
                </c:pt>
                <c:pt idx="7">
                  <c:v>13.705577670933</c:v>
                </c:pt>
                <c:pt idx="8">
                  <c:v>15.0419275463593</c:v>
                </c:pt>
                <c:pt idx="9">
                  <c:v>17.0215144532878</c:v>
                </c:pt>
                <c:pt idx="10">
                  <c:v>18.452763937217199</c:v>
                </c:pt>
                <c:pt idx="11">
                  <c:v>20.7789590322622</c:v>
                </c:pt>
                <c:pt idx="12">
                  <c:v>21.8441249001988</c:v>
                </c:pt>
                <c:pt idx="13">
                  <c:v>22.6010374297481</c:v>
                </c:pt>
                <c:pt idx="14">
                  <c:v>23.329175856637502</c:v>
                </c:pt>
                <c:pt idx="15">
                  <c:v>22.9174836992518</c:v>
                </c:pt>
                <c:pt idx="16">
                  <c:v>21.837847145639</c:v>
                </c:pt>
                <c:pt idx="17">
                  <c:v>21.014902816131201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730944"/>
        <c:axId val="331732480"/>
      </c:scatterChart>
      <c:valAx>
        <c:axId val="331730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1732480"/>
        <c:crosses val="autoZero"/>
        <c:crossBetween val="midCat"/>
      </c:valAx>
      <c:valAx>
        <c:axId val="331732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173094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non purchase age 42+ 5-7%</c:v>
          </c:tx>
          <c:xVal>
            <c:numRef>
              <c:f>'0214 tover ramp'!$L$1119:$L$1136</c:f>
              <c:numCache>
                <c:formatCode>General</c:formatCode>
                <c:ptCount val="18"/>
                <c:pt idx="0">
                  <c:v>-161.14006884119101</c:v>
                </c:pt>
                <c:pt idx="1">
                  <c:v>-138.280114883751</c:v>
                </c:pt>
                <c:pt idx="2">
                  <c:v>-113.780572138045</c:v>
                </c:pt>
                <c:pt idx="3">
                  <c:v>-88.443861660582996</c:v>
                </c:pt>
                <c:pt idx="4">
                  <c:v>-63.161779240316598</c:v>
                </c:pt>
                <c:pt idx="5">
                  <c:v>-37.325342012664301</c:v>
                </c:pt>
                <c:pt idx="6">
                  <c:v>-11.725707621690599</c:v>
                </c:pt>
                <c:pt idx="7">
                  <c:v>12.0811762635088</c:v>
                </c:pt>
                <c:pt idx="8">
                  <c:v>38.241559368747701</c:v>
                </c:pt>
                <c:pt idx="9">
                  <c:v>62.066992680926496</c:v>
                </c:pt>
                <c:pt idx="10">
                  <c:v>87.651741131459005</c:v>
                </c:pt>
                <c:pt idx="11">
                  <c:v>111.803465113507</c:v>
                </c:pt>
                <c:pt idx="12">
                  <c:v>136.696060771883</c:v>
                </c:pt>
                <c:pt idx="13">
                  <c:v>161.209091530498</c:v>
                </c:pt>
                <c:pt idx="14">
                  <c:v>185.92883628427501</c:v>
                </c:pt>
                <c:pt idx="15">
                  <c:v>210.73504014160599</c:v>
                </c:pt>
                <c:pt idx="16">
                  <c:v>234.22573175266999</c:v>
                </c:pt>
                <c:pt idx="17">
                  <c:v>278.507383381262</c:v>
                </c:pt>
              </c:numCache>
            </c:numRef>
          </c:xVal>
          <c:yVal>
            <c:numRef>
              <c:f>'0214 tover ramp'!$B$1119:$B$1136</c:f>
              <c:numCache>
                <c:formatCode>General</c:formatCode>
                <c:ptCount val="18"/>
                <c:pt idx="0">
                  <c:v>9.1251316369852695</c:v>
                </c:pt>
                <c:pt idx="1">
                  <c:v>7.1120375656822796</c:v>
                </c:pt>
                <c:pt idx="2">
                  <c:v>9.0743888054115693</c:v>
                </c:pt>
                <c:pt idx="3">
                  <c:v>8.9902102791453693</c:v>
                </c:pt>
                <c:pt idx="4">
                  <c:v>9.8517307537844907</c:v>
                </c:pt>
                <c:pt idx="5">
                  <c:v>11.0460213161422</c:v>
                </c:pt>
                <c:pt idx="6">
                  <c:v>11.6134283083976</c:v>
                </c:pt>
                <c:pt idx="7">
                  <c:v>13.149002104728501</c:v>
                </c:pt>
                <c:pt idx="8">
                  <c:v>13.662584601910201</c:v>
                </c:pt>
                <c:pt idx="9">
                  <c:v>14.516092182835701</c:v>
                </c:pt>
                <c:pt idx="10">
                  <c:v>15.917501700606399</c:v>
                </c:pt>
                <c:pt idx="11">
                  <c:v>18.0560776375982</c:v>
                </c:pt>
                <c:pt idx="12">
                  <c:v>19.0415067162619</c:v>
                </c:pt>
                <c:pt idx="13">
                  <c:v>20.8451823437027</c:v>
                </c:pt>
                <c:pt idx="14">
                  <c:v>21.862328809253501</c:v>
                </c:pt>
                <c:pt idx="15">
                  <c:v>21.2523932261699</c:v>
                </c:pt>
                <c:pt idx="16">
                  <c:v>21.703918512519</c:v>
                </c:pt>
                <c:pt idx="17">
                  <c:v>23.398374168886399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ramp'!$L$1119:$L$1136</c:f>
              <c:numCache>
                <c:formatCode>General</c:formatCode>
                <c:ptCount val="18"/>
                <c:pt idx="0">
                  <c:v>-161.14006884119101</c:v>
                </c:pt>
                <c:pt idx="1">
                  <c:v>-138.280114883751</c:v>
                </c:pt>
                <c:pt idx="2">
                  <c:v>-113.780572138045</c:v>
                </c:pt>
                <c:pt idx="3">
                  <c:v>-88.443861660582996</c:v>
                </c:pt>
                <c:pt idx="4">
                  <c:v>-63.161779240316598</c:v>
                </c:pt>
                <c:pt idx="5">
                  <c:v>-37.325342012664301</c:v>
                </c:pt>
                <c:pt idx="6">
                  <c:v>-11.725707621690599</c:v>
                </c:pt>
                <c:pt idx="7">
                  <c:v>12.0811762635088</c:v>
                </c:pt>
                <c:pt idx="8">
                  <c:v>38.241559368747701</c:v>
                </c:pt>
                <c:pt idx="9">
                  <c:v>62.066992680926496</c:v>
                </c:pt>
                <c:pt idx="10">
                  <c:v>87.651741131459005</c:v>
                </c:pt>
                <c:pt idx="11">
                  <c:v>111.803465113507</c:v>
                </c:pt>
                <c:pt idx="12">
                  <c:v>136.696060771883</c:v>
                </c:pt>
                <c:pt idx="13">
                  <c:v>161.209091530498</c:v>
                </c:pt>
                <c:pt idx="14">
                  <c:v>185.92883628427501</c:v>
                </c:pt>
                <c:pt idx="15">
                  <c:v>210.73504014160599</c:v>
                </c:pt>
                <c:pt idx="16">
                  <c:v>234.22573175266999</c:v>
                </c:pt>
                <c:pt idx="17">
                  <c:v>278.507383381262</c:v>
                </c:pt>
              </c:numCache>
            </c:numRef>
          </c:xVal>
          <c:yVal>
            <c:numRef>
              <c:f>'0214 tover ramp'!$AP$1119:$AP$1136</c:f>
              <c:numCache>
                <c:formatCode>0.00</c:formatCode>
                <c:ptCount val="18"/>
                <c:pt idx="0">
                  <c:v>6.4819454335950377</c:v>
                </c:pt>
                <c:pt idx="1">
                  <c:v>7.3362467532951614</c:v>
                </c:pt>
                <c:pt idx="2">
                  <c:v>8.7937341725524139</c:v>
                </c:pt>
                <c:pt idx="3">
                  <c:v>9.3078643524439073</c:v>
                </c:pt>
                <c:pt idx="4">
                  <c:v>10.359412807807367</c:v>
                </c:pt>
                <c:pt idx="5">
                  <c:v>10.783085402428306</c:v>
                </c:pt>
                <c:pt idx="6">
                  <c:v>11.625820485580739</c:v>
                </c:pt>
                <c:pt idx="7">
                  <c:v>12.395638116070806</c:v>
                </c:pt>
                <c:pt idx="8">
                  <c:v>13.052505760552869</c:v>
                </c:pt>
                <c:pt idx="9">
                  <c:v>13.543210329973965</c:v>
                </c:pt>
                <c:pt idx="10">
                  <c:v>13.49970956313361</c:v>
                </c:pt>
                <c:pt idx="11">
                  <c:v>13.355460471808344</c:v>
                </c:pt>
                <c:pt idx="12">
                  <c:v>13.138435089895362</c:v>
                </c:pt>
                <c:pt idx="13">
                  <c:v>13.058199634864698</c:v>
                </c:pt>
                <c:pt idx="14">
                  <c:v>12.93556067410857</c:v>
                </c:pt>
                <c:pt idx="15">
                  <c:v>12.850672932274543</c:v>
                </c:pt>
                <c:pt idx="16">
                  <c:v>12.873162154631812</c:v>
                </c:pt>
                <c:pt idx="17">
                  <c:v>13.076165421021891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ramp'!$L$1119:$L$1136</c:f>
              <c:numCache>
                <c:formatCode>General</c:formatCode>
                <c:ptCount val="18"/>
                <c:pt idx="0">
                  <c:v>-161.14006884119101</c:v>
                </c:pt>
                <c:pt idx="1">
                  <c:v>-138.280114883751</c:v>
                </c:pt>
                <c:pt idx="2">
                  <c:v>-113.780572138045</c:v>
                </c:pt>
                <c:pt idx="3">
                  <c:v>-88.443861660582996</c:v>
                </c:pt>
                <c:pt idx="4">
                  <c:v>-63.161779240316598</c:v>
                </c:pt>
                <c:pt idx="5">
                  <c:v>-37.325342012664301</c:v>
                </c:pt>
                <c:pt idx="6">
                  <c:v>-11.725707621690599</c:v>
                </c:pt>
                <c:pt idx="7">
                  <c:v>12.0811762635088</c:v>
                </c:pt>
                <c:pt idx="8">
                  <c:v>38.241559368747701</c:v>
                </c:pt>
                <c:pt idx="9">
                  <c:v>62.066992680926496</c:v>
                </c:pt>
                <c:pt idx="10">
                  <c:v>87.651741131459005</c:v>
                </c:pt>
                <c:pt idx="11">
                  <c:v>111.803465113507</c:v>
                </c:pt>
                <c:pt idx="12">
                  <c:v>136.696060771883</c:v>
                </c:pt>
                <c:pt idx="13">
                  <c:v>161.209091530498</c:v>
                </c:pt>
                <c:pt idx="14">
                  <c:v>185.92883628427501</c:v>
                </c:pt>
                <c:pt idx="15">
                  <c:v>210.73504014160599</c:v>
                </c:pt>
                <c:pt idx="16">
                  <c:v>234.22573175266999</c:v>
                </c:pt>
                <c:pt idx="17">
                  <c:v>278.507383381262</c:v>
                </c:pt>
              </c:numCache>
            </c:numRef>
          </c:xVal>
          <c:yVal>
            <c:numRef>
              <c:f>'0214 tover ramp'!$D$1119:$D$1136</c:f>
              <c:numCache>
                <c:formatCode>General</c:formatCode>
                <c:ptCount val="18"/>
                <c:pt idx="0">
                  <c:v>6.2992025967257996</c:v>
                </c:pt>
                <c:pt idx="1">
                  <c:v>6.5069380869950804</c:v>
                </c:pt>
                <c:pt idx="2">
                  <c:v>7.2902791121579904</c:v>
                </c:pt>
                <c:pt idx="3">
                  <c:v>7.7095610760515001</c:v>
                </c:pt>
                <c:pt idx="4">
                  <c:v>9.0506826420544595</c:v>
                </c:pt>
                <c:pt idx="5">
                  <c:v>10.0920443691335</c:v>
                </c:pt>
                <c:pt idx="6">
                  <c:v>11.174231736198401</c:v>
                </c:pt>
                <c:pt idx="7">
                  <c:v>12.0240171433136</c:v>
                </c:pt>
                <c:pt idx="8">
                  <c:v>13.548598297623</c:v>
                </c:pt>
                <c:pt idx="9">
                  <c:v>15.0649527845388</c:v>
                </c:pt>
                <c:pt idx="10">
                  <c:v>16.1679047272658</c:v>
                </c:pt>
                <c:pt idx="11">
                  <c:v>18.511304358428099</c:v>
                </c:pt>
                <c:pt idx="12">
                  <c:v>19.8850542606007</c:v>
                </c:pt>
                <c:pt idx="13">
                  <c:v>21.6531596192313</c:v>
                </c:pt>
                <c:pt idx="14">
                  <c:v>22.516208797878299</c:v>
                </c:pt>
                <c:pt idx="15">
                  <c:v>22.014624736328301</c:v>
                </c:pt>
                <c:pt idx="16">
                  <c:v>21.848872763968799</c:v>
                </c:pt>
                <c:pt idx="17">
                  <c:v>21.7059064522265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995776"/>
        <c:axId val="335135104"/>
      </c:scatterChart>
      <c:valAx>
        <c:axId val="331995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5135104"/>
        <c:crosses val="autoZero"/>
        <c:crossBetween val="midCat"/>
      </c:valAx>
      <c:valAx>
        <c:axId val="335135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199577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non purchase age 42+ &lt;5%</c:v>
          </c:tx>
          <c:xVal>
            <c:numRef>
              <c:f>'0214 tover ramp'!$L$1143:$L$1161</c:f>
              <c:numCache>
                <c:formatCode>General</c:formatCode>
                <c:ptCount val="19"/>
                <c:pt idx="0">
                  <c:v>-185.23666376258799</c:v>
                </c:pt>
                <c:pt idx="1">
                  <c:v>-158.34637876679099</c:v>
                </c:pt>
                <c:pt idx="2">
                  <c:v>-136.37455823141099</c:v>
                </c:pt>
                <c:pt idx="3">
                  <c:v>-113.40705469266901</c:v>
                </c:pt>
                <c:pt idx="4">
                  <c:v>-87.683176624806407</c:v>
                </c:pt>
                <c:pt idx="5">
                  <c:v>-63.040120975727802</c:v>
                </c:pt>
                <c:pt idx="6">
                  <c:v>-36.716093084846001</c:v>
                </c:pt>
                <c:pt idx="7">
                  <c:v>-11.704783901504101</c:v>
                </c:pt>
                <c:pt idx="8">
                  <c:v>12.946095758527999</c:v>
                </c:pt>
                <c:pt idx="9">
                  <c:v>38.1403365080265</c:v>
                </c:pt>
                <c:pt idx="10">
                  <c:v>62.470875608082601</c:v>
                </c:pt>
                <c:pt idx="11">
                  <c:v>87.705772987315996</c:v>
                </c:pt>
                <c:pt idx="12">
                  <c:v>112.030316104878</c:v>
                </c:pt>
                <c:pt idx="13">
                  <c:v>137.02068996042999</c:v>
                </c:pt>
                <c:pt idx="14">
                  <c:v>161.472723993947</c:v>
                </c:pt>
                <c:pt idx="15">
                  <c:v>186.651252651161</c:v>
                </c:pt>
                <c:pt idx="16">
                  <c:v>212.20078248631401</c:v>
                </c:pt>
                <c:pt idx="17">
                  <c:v>237.11013195860701</c:v>
                </c:pt>
                <c:pt idx="18">
                  <c:v>287.83800474739098</c:v>
                </c:pt>
              </c:numCache>
            </c:numRef>
          </c:xVal>
          <c:yVal>
            <c:numRef>
              <c:f>'0214 tover ramp'!$B$1143:$B$1161</c:f>
              <c:numCache>
                <c:formatCode>General</c:formatCode>
                <c:ptCount val="19"/>
                <c:pt idx="0">
                  <c:v>1.46357186086012</c:v>
                </c:pt>
                <c:pt idx="1">
                  <c:v>4.5527796974714896</c:v>
                </c:pt>
                <c:pt idx="2">
                  <c:v>6.54849705362302</c:v>
                </c:pt>
                <c:pt idx="3">
                  <c:v>7.30698652534024</c:v>
                </c:pt>
                <c:pt idx="4">
                  <c:v>7.2475311899915704</c:v>
                </c:pt>
                <c:pt idx="5">
                  <c:v>7.6012833027045303</c:v>
                </c:pt>
                <c:pt idx="6">
                  <c:v>8.5605402071080192</c:v>
                </c:pt>
                <c:pt idx="7">
                  <c:v>8.9927505696291306</c:v>
                </c:pt>
                <c:pt idx="8">
                  <c:v>9.4638897677903202</c:v>
                </c:pt>
                <c:pt idx="9">
                  <c:v>10.7733927508003</c:v>
                </c:pt>
                <c:pt idx="10">
                  <c:v>11.5674721420165</c:v>
                </c:pt>
                <c:pt idx="11">
                  <c:v>12.743520681722</c:v>
                </c:pt>
                <c:pt idx="12">
                  <c:v>14.2011871540918</c:v>
                </c:pt>
                <c:pt idx="13">
                  <c:v>15.373169235701599</c:v>
                </c:pt>
                <c:pt idx="14">
                  <c:v>16.870722830113099</c:v>
                </c:pt>
                <c:pt idx="15">
                  <c:v>16.2034977599581</c:v>
                </c:pt>
                <c:pt idx="16">
                  <c:v>15.7568134369976</c:v>
                </c:pt>
                <c:pt idx="17">
                  <c:v>14.0581633896357</c:v>
                </c:pt>
                <c:pt idx="18">
                  <c:v>15.0143904966094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ramp'!$L$1143:$L$1161</c:f>
              <c:numCache>
                <c:formatCode>General</c:formatCode>
                <c:ptCount val="19"/>
                <c:pt idx="0">
                  <c:v>-185.23666376258799</c:v>
                </c:pt>
                <c:pt idx="1">
                  <c:v>-158.34637876679099</c:v>
                </c:pt>
                <c:pt idx="2">
                  <c:v>-136.37455823141099</c:v>
                </c:pt>
                <c:pt idx="3">
                  <c:v>-113.40705469266901</c:v>
                </c:pt>
                <c:pt idx="4">
                  <c:v>-87.683176624806407</c:v>
                </c:pt>
                <c:pt idx="5">
                  <c:v>-63.040120975727802</c:v>
                </c:pt>
                <c:pt idx="6">
                  <c:v>-36.716093084846001</c:v>
                </c:pt>
                <c:pt idx="7">
                  <c:v>-11.704783901504101</c:v>
                </c:pt>
                <c:pt idx="8">
                  <c:v>12.946095758527999</c:v>
                </c:pt>
                <c:pt idx="9">
                  <c:v>38.1403365080265</c:v>
                </c:pt>
                <c:pt idx="10">
                  <c:v>62.470875608082601</c:v>
                </c:pt>
                <c:pt idx="11">
                  <c:v>87.705772987315996</c:v>
                </c:pt>
                <c:pt idx="12">
                  <c:v>112.030316104878</c:v>
                </c:pt>
                <c:pt idx="13">
                  <c:v>137.02068996042999</c:v>
                </c:pt>
                <c:pt idx="14">
                  <c:v>161.472723993947</c:v>
                </c:pt>
                <c:pt idx="15">
                  <c:v>186.651252651161</c:v>
                </c:pt>
                <c:pt idx="16">
                  <c:v>212.20078248631401</c:v>
                </c:pt>
                <c:pt idx="17">
                  <c:v>237.11013195860701</c:v>
                </c:pt>
                <c:pt idx="18">
                  <c:v>287.83800474739098</c:v>
                </c:pt>
              </c:numCache>
            </c:numRef>
          </c:xVal>
          <c:yVal>
            <c:numRef>
              <c:f>'0214 tover ramp'!$AP$1143:$AP$1161</c:f>
              <c:numCache>
                <c:formatCode>0.00</c:formatCode>
                <c:ptCount val="19"/>
                <c:pt idx="0">
                  <c:v>4.9434636345654699</c:v>
                </c:pt>
                <c:pt idx="1">
                  <c:v>5.1409613476744109</c:v>
                </c:pt>
                <c:pt idx="2">
                  <c:v>5.9830327861379544</c:v>
                </c:pt>
                <c:pt idx="3">
                  <c:v>6.8579231882542002</c:v>
                </c:pt>
                <c:pt idx="4">
                  <c:v>7.206650750266208</c:v>
                </c:pt>
                <c:pt idx="5">
                  <c:v>7.9541606899568684</c:v>
                </c:pt>
                <c:pt idx="6">
                  <c:v>8.3205400323821408</c:v>
                </c:pt>
                <c:pt idx="7">
                  <c:v>8.931530734327243</c:v>
                </c:pt>
                <c:pt idx="8">
                  <c:v>9.1862506227332155</c:v>
                </c:pt>
                <c:pt idx="9">
                  <c:v>9.5466156734744239</c:v>
                </c:pt>
                <c:pt idx="10">
                  <c:v>9.7201055582329161</c:v>
                </c:pt>
                <c:pt idx="11">
                  <c:v>9.709663207009422</c:v>
                </c:pt>
                <c:pt idx="12">
                  <c:v>9.707014279773551</c:v>
                </c:pt>
                <c:pt idx="13">
                  <c:v>9.6679607599184934</c:v>
                </c:pt>
                <c:pt idx="14">
                  <c:v>9.7705027102916517</c:v>
                </c:pt>
                <c:pt idx="15">
                  <c:v>9.7419787920178464</c:v>
                </c:pt>
                <c:pt idx="16">
                  <c:v>9.6652764298566289</c:v>
                </c:pt>
                <c:pt idx="17">
                  <c:v>9.4443278923669887</c:v>
                </c:pt>
                <c:pt idx="18">
                  <c:v>9.3277911464090266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'0214 tover ramp'!$L$1143:$L$1161</c:f>
              <c:numCache>
                <c:formatCode>General</c:formatCode>
                <c:ptCount val="19"/>
                <c:pt idx="0">
                  <c:v>-185.23666376258799</c:v>
                </c:pt>
                <c:pt idx="1">
                  <c:v>-158.34637876679099</c:v>
                </c:pt>
                <c:pt idx="2">
                  <c:v>-136.37455823141099</c:v>
                </c:pt>
                <c:pt idx="3">
                  <c:v>-113.40705469266901</c:v>
                </c:pt>
                <c:pt idx="4">
                  <c:v>-87.683176624806407</c:v>
                </c:pt>
                <c:pt idx="5">
                  <c:v>-63.040120975727802</c:v>
                </c:pt>
                <c:pt idx="6">
                  <c:v>-36.716093084846001</c:v>
                </c:pt>
                <c:pt idx="7">
                  <c:v>-11.704783901504101</c:v>
                </c:pt>
                <c:pt idx="8">
                  <c:v>12.946095758527999</c:v>
                </c:pt>
                <c:pt idx="9">
                  <c:v>38.1403365080265</c:v>
                </c:pt>
                <c:pt idx="10">
                  <c:v>62.470875608082601</c:v>
                </c:pt>
                <c:pt idx="11">
                  <c:v>87.705772987315996</c:v>
                </c:pt>
                <c:pt idx="12">
                  <c:v>112.030316104878</c:v>
                </c:pt>
                <c:pt idx="13">
                  <c:v>137.02068996042999</c:v>
                </c:pt>
                <c:pt idx="14">
                  <c:v>161.472723993947</c:v>
                </c:pt>
                <c:pt idx="15">
                  <c:v>186.651252651161</c:v>
                </c:pt>
                <c:pt idx="16">
                  <c:v>212.20078248631401</c:v>
                </c:pt>
                <c:pt idx="17">
                  <c:v>237.11013195860701</c:v>
                </c:pt>
                <c:pt idx="18">
                  <c:v>287.83800474739098</c:v>
                </c:pt>
              </c:numCache>
            </c:numRef>
          </c:xVal>
          <c:yVal>
            <c:numRef>
              <c:f>'0214 tover ramp'!$D$1143:$D$1161</c:f>
              <c:numCache>
                <c:formatCode>General</c:formatCode>
                <c:ptCount val="19"/>
                <c:pt idx="0">
                  <c:v>5.4383941022008599</c:v>
                </c:pt>
                <c:pt idx="1">
                  <c:v>5.2427435969529101</c:v>
                </c:pt>
                <c:pt idx="2">
                  <c:v>5.6459213887370501</c:v>
                </c:pt>
                <c:pt idx="3">
                  <c:v>6.0569123381618404</c:v>
                </c:pt>
                <c:pt idx="4">
                  <c:v>6.3884010974595897</c:v>
                </c:pt>
                <c:pt idx="5">
                  <c:v>7.2985625078207699</c:v>
                </c:pt>
                <c:pt idx="6">
                  <c:v>7.9954374222758604</c:v>
                </c:pt>
                <c:pt idx="7">
                  <c:v>9.1130982810643495</c:v>
                </c:pt>
                <c:pt idx="8">
                  <c:v>9.7413756587389901</c:v>
                </c:pt>
                <c:pt idx="9">
                  <c:v>10.9296262981361</c:v>
                </c:pt>
                <c:pt idx="10">
                  <c:v>11.901494116462899</c:v>
                </c:pt>
                <c:pt idx="11">
                  <c:v>12.547154454682399</c:v>
                </c:pt>
                <c:pt idx="12">
                  <c:v>14.194911973272401</c:v>
                </c:pt>
                <c:pt idx="13">
                  <c:v>15.2750837326561</c:v>
                </c:pt>
                <c:pt idx="14">
                  <c:v>16.703935101443101</c:v>
                </c:pt>
                <c:pt idx="15">
                  <c:v>17.130266902307199</c:v>
                </c:pt>
                <c:pt idx="16">
                  <c:v>16.836438523404201</c:v>
                </c:pt>
                <c:pt idx="17">
                  <c:v>16.397497026360199</c:v>
                </c:pt>
                <c:pt idx="18">
                  <c:v>15.410080787470299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511680"/>
        <c:axId val="331552256"/>
      </c:scatterChart>
      <c:valAx>
        <c:axId val="331511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1552256"/>
        <c:crosses val="autoZero"/>
        <c:crossBetween val="midCat"/>
      </c:valAx>
      <c:valAx>
        <c:axId val="331552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1511680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8.0553990240196535E-2"/>
          <c:y val="0.90450392955372216"/>
          <c:w val="0.84458090808995789"/>
          <c:h val="7.1704247027817386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&lt;72.5 Non Purchase loan age 24-42</c:v>
          </c:tx>
          <c:xVal>
            <c:numRef>
              <c:f>'0214 tover ramp'!$L$1235:$L$1251</c:f>
              <c:numCache>
                <c:formatCode>General</c:formatCode>
                <c:ptCount val="17"/>
                <c:pt idx="0">
                  <c:v>-132.954806374345</c:v>
                </c:pt>
                <c:pt idx="1">
                  <c:v>-109.421910371747</c:v>
                </c:pt>
                <c:pt idx="2">
                  <c:v>-85.287977505975803</c:v>
                </c:pt>
                <c:pt idx="3">
                  <c:v>-60.990296828612202</c:v>
                </c:pt>
                <c:pt idx="4">
                  <c:v>-36.459450186707002</c:v>
                </c:pt>
                <c:pt idx="5">
                  <c:v>-12.116654791139</c:v>
                </c:pt>
                <c:pt idx="6">
                  <c:v>12.054762327811201</c:v>
                </c:pt>
                <c:pt idx="7">
                  <c:v>36.746787917002699</c:v>
                </c:pt>
                <c:pt idx="8">
                  <c:v>61.813195755315398</c:v>
                </c:pt>
                <c:pt idx="9">
                  <c:v>85.914684390312303</c:v>
                </c:pt>
                <c:pt idx="10">
                  <c:v>111.57224087333501</c:v>
                </c:pt>
                <c:pt idx="11">
                  <c:v>136.487973944625</c:v>
                </c:pt>
                <c:pt idx="12">
                  <c:v>161.350282269823</c:v>
                </c:pt>
                <c:pt idx="13">
                  <c:v>184.97710917073201</c:v>
                </c:pt>
                <c:pt idx="14">
                  <c:v>210.15878856684699</c:v>
                </c:pt>
                <c:pt idx="15">
                  <c:v>234.620087185584</c:v>
                </c:pt>
                <c:pt idx="16">
                  <c:v>274.06065286400701</c:v>
                </c:pt>
              </c:numCache>
            </c:numRef>
          </c:xVal>
          <c:yVal>
            <c:numRef>
              <c:f>'0214 tover ramp'!$B$1235:$B$1251</c:f>
              <c:numCache>
                <c:formatCode>General</c:formatCode>
                <c:ptCount val="17"/>
                <c:pt idx="0">
                  <c:v>12.475195111052599</c:v>
                </c:pt>
                <c:pt idx="1">
                  <c:v>11.892991919235699</c:v>
                </c:pt>
                <c:pt idx="2">
                  <c:v>15.047686564224399</c:v>
                </c:pt>
                <c:pt idx="3">
                  <c:v>14.928318977749599</c:v>
                </c:pt>
                <c:pt idx="4">
                  <c:v>17.108758377695001</c:v>
                </c:pt>
                <c:pt idx="5">
                  <c:v>18.437164620704198</c:v>
                </c:pt>
                <c:pt idx="6">
                  <c:v>20.7239497201376</c:v>
                </c:pt>
                <c:pt idx="7">
                  <c:v>22.966196717553998</c:v>
                </c:pt>
                <c:pt idx="8">
                  <c:v>25.022918145648902</c:v>
                </c:pt>
                <c:pt idx="9">
                  <c:v>26.6744815189201</c:v>
                </c:pt>
                <c:pt idx="10">
                  <c:v>25.686342210460001</c:v>
                </c:pt>
                <c:pt idx="11">
                  <c:v>24.650463929099701</c:v>
                </c:pt>
                <c:pt idx="12">
                  <c:v>25.3938513913645</c:v>
                </c:pt>
                <c:pt idx="13">
                  <c:v>23.146286560249202</c:v>
                </c:pt>
                <c:pt idx="14">
                  <c:v>21.086496011944298</c:v>
                </c:pt>
                <c:pt idx="15">
                  <c:v>26.066128189039901</c:v>
                </c:pt>
                <c:pt idx="16">
                  <c:v>13.7722334234144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ramp'!$L$1235:$L$1251</c:f>
              <c:numCache>
                <c:formatCode>General</c:formatCode>
                <c:ptCount val="17"/>
                <c:pt idx="0">
                  <c:v>-132.954806374345</c:v>
                </c:pt>
                <c:pt idx="1">
                  <c:v>-109.421910371747</c:v>
                </c:pt>
                <c:pt idx="2">
                  <c:v>-85.287977505975803</c:v>
                </c:pt>
                <c:pt idx="3">
                  <c:v>-60.990296828612202</c:v>
                </c:pt>
                <c:pt idx="4">
                  <c:v>-36.459450186707002</c:v>
                </c:pt>
                <c:pt idx="5">
                  <c:v>-12.116654791139</c:v>
                </c:pt>
                <c:pt idx="6">
                  <c:v>12.054762327811201</c:v>
                </c:pt>
                <c:pt idx="7">
                  <c:v>36.746787917002699</c:v>
                </c:pt>
                <c:pt idx="8">
                  <c:v>61.813195755315398</c:v>
                </c:pt>
                <c:pt idx="9">
                  <c:v>85.914684390312303</c:v>
                </c:pt>
                <c:pt idx="10">
                  <c:v>111.57224087333501</c:v>
                </c:pt>
                <c:pt idx="11">
                  <c:v>136.487973944625</c:v>
                </c:pt>
                <c:pt idx="12">
                  <c:v>161.350282269823</c:v>
                </c:pt>
                <c:pt idx="13">
                  <c:v>184.97710917073201</c:v>
                </c:pt>
                <c:pt idx="14">
                  <c:v>210.15878856684699</c:v>
                </c:pt>
                <c:pt idx="15">
                  <c:v>234.620087185584</c:v>
                </c:pt>
                <c:pt idx="16">
                  <c:v>274.06065286400701</c:v>
                </c:pt>
              </c:numCache>
            </c:numRef>
          </c:xVal>
          <c:yVal>
            <c:numRef>
              <c:f>'0214 tover ramp'!$AP$1235:$AP$1251</c:f>
              <c:numCache>
                <c:formatCode>0.00</c:formatCode>
                <c:ptCount val="17"/>
                <c:pt idx="0">
                  <c:v>7.3754727155674988</c:v>
                </c:pt>
                <c:pt idx="1">
                  <c:v>9.2788740061532256</c:v>
                </c:pt>
                <c:pt idx="2">
                  <c:v>10.945195169427191</c:v>
                </c:pt>
                <c:pt idx="3">
                  <c:v>13.678830071510816</c:v>
                </c:pt>
                <c:pt idx="4">
                  <c:v>16.382727948864972</c:v>
                </c:pt>
                <c:pt idx="5">
                  <c:v>18.74226482068201</c:v>
                </c:pt>
                <c:pt idx="6">
                  <c:v>20.52803969826136</c:v>
                </c:pt>
                <c:pt idx="7">
                  <c:v>21.099722896896978</c:v>
                </c:pt>
                <c:pt idx="8">
                  <c:v>21.035897837073257</c:v>
                </c:pt>
                <c:pt idx="9">
                  <c:v>20.723591787939544</c:v>
                </c:pt>
                <c:pt idx="10">
                  <c:v>20.634385584381697</c:v>
                </c:pt>
                <c:pt idx="11">
                  <c:v>21.139791579804957</c:v>
                </c:pt>
                <c:pt idx="12">
                  <c:v>22.326503800999266</c:v>
                </c:pt>
                <c:pt idx="13">
                  <c:v>22.652411367419965</c:v>
                </c:pt>
                <c:pt idx="14">
                  <c:v>22.705938534386082</c:v>
                </c:pt>
                <c:pt idx="15">
                  <c:v>21.796409286850537</c:v>
                </c:pt>
                <c:pt idx="16">
                  <c:v>20.056189356879173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497600"/>
        <c:axId val="327643136"/>
      </c:scatterChart>
      <c:valAx>
        <c:axId val="327497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7643136"/>
        <c:crosses val="autoZero"/>
        <c:crossBetween val="midCat"/>
      </c:valAx>
      <c:valAx>
        <c:axId val="327643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7497600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72.5-77.5 Non Purchase loan age 24-42</c:v>
          </c:tx>
          <c:xVal>
            <c:numRef>
              <c:f>'0214 tover ramp'!$L$1215:$L$1230</c:f>
              <c:numCache>
                <c:formatCode>General</c:formatCode>
                <c:ptCount val="16"/>
                <c:pt idx="0">
                  <c:v>-155.07137045364999</c:v>
                </c:pt>
                <c:pt idx="1">
                  <c:v>-134.115471856933</c:v>
                </c:pt>
                <c:pt idx="2">
                  <c:v>-110.25211046078699</c:v>
                </c:pt>
                <c:pt idx="3">
                  <c:v>-85.955678723893698</c:v>
                </c:pt>
                <c:pt idx="4">
                  <c:v>-61.173095737938802</c:v>
                </c:pt>
                <c:pt idx="5">
                  <c:v>-37.232723139457399</c:v>
                </c:pt>
                <c:pt idx="6">
                  <c:v>-12.4065292881539</c:v>
                </c:pt>
                <c:pt idx="7">
                  <c:v>12.255063367180799</c:v>
                </c:pt>
                <c:pt idx="8">
                  <c:v>36.7259002722286</c:v>
                </c:pt>
                <c:pt idx="9">
                  <c:v>61.227237910668897</c:v>
                </c:pt>
                <c:pt idx="10">
                  <c:v>85.374626879462099</c:v>
                </c:pt>
                <c:pt idx="11">
                  <c:v>110.58807415667999</c:v>
                </c:pt>
                <c:pt idx="12">
                  <c:v>135.687922555483</c:v>
                </c:pt>
                <c:pt idx="13">
                  <c:v>160.51141587563299</c:v>
                </c:pt>
                <c:pt idx="14">
                  <c:v>185.56086277553399</c:v>
                </c:pt>
                <c:pt idx="15">
                  <c:v>208.782500392971</c:v>
                </c:pt>
              </c:numCache>
            </c:numRef>
          </c:xVal>
          <c:yVal>
            <c:numRef>
              <c:f>'0214 tover ramp'!$B$1215:$B$1230</c:f>
              <c:numCache>
                <c:formatCode>General</c:formatCode>
                <c:ptCount val="16"/>
                <c:pt idx="0">
                  <c:v>10.304382576008599</c:v>
                </c:pt>
                <c:pt idx="1">
                  <c:v>11.768951060962101</c:v>
                </c:pt>
                <c:pt idx="2">
                  <c:v>12.214644021905</c:v>
                </c:pt>
                <c:pt idx="3">
                  <c:v>12.7972478726092</c:v>
                </c:pt>
                <c:pt idx="4">
                  <c:v>13.624188749385301</c:v>
                </c:pt>
                <c:pt idx="5">
                  <c:v>14.8955915141548</c:v>
                </c:pt>
                <c:pt idx="6">
                  <c:v>16.549280247973499</c:v>
                </c:pt>
                <c:pt idx="7">
                  <c:v>20.352474372483599</c:v>
                </c:pt>
                <c:pt idx="8">
                  <c:v>23.716934248563</c:v>
                </c:pt>
                <c:pt idx="9">
                  <c:v>24.815004809561401</c:v>
                </c:pt>
                <c:pt idx="10">
                  <c:v>24.967519224067999</c:v>
                </c:pt>
                <c:pt idx="11">
                  <c:v>21.232570464872701</c:v>
                </c:pt>
                <c:pt idx="12">
                  <c:v>19.2794836185032</c:v>
                </c:pt>
                <c:pt idx="13">
                  <c:v>20.606036356576102</c:v>
                </c:pt>
                <c:pt idx="14">
                  <c:v>14.185357405485</c:v>
                </c:pt>
                <c:pt idx="15">
                  <c:v>11.1450376144393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ramp'!$L$1235:$L$1251</c:f>
              <c:numCache>
                <c:formatCode>General</c:formatCode>
                <c:ptCount val="17"/>
                <c:pt idx="0">
                  <c:v>-132.954806374345</c:v>
                </c:pt>
                <c:pt idx="1">
                  <c:v>-109.421910371747</c:v>
                </c:pt>
                <c:pt idx="2">
                  <c:v>-85.287977505975803</c:v>
                </c:pt>
                <c:pt idx="3">
                  <c:v>-60.990296828612202</c:v>
                </c:pt>
                <c:pt idx="4">
                  <c:v>-36.459450186707002</c:v>
                </c:pt>
                <c:pt idx="5">
                  <c:v>-12.116654791139</c:v>
                </c:pt>
                <c:pt idx="6">
                  <c:v>12.054762327811201</c:v>
                </c:pt>
                <c:pt idx="7">
                  <c:v>36.746787917002699</c:v>
                </c:pt>
                <c:pt idx="8">
                  <c:v>61.813195755315398</c:v>
                </c:pt>
                <c:pt idx="9">
                  <c:v>85.914684390312303</c:v>
                </c:pt>
                <c:pt idx="10">
                  <c:v>111.57224087333501</c:v>
                </c:pt>
                <c:pt idx="11">
                  <c:v>136.487973944625</c:v>
                </c:pt>
                <c:pt idx="12">
                  <c:v>161.350282269823</c:v>
                </c:pt>
                <c:pt idx="13">
                  <c:v>184.97710917073201</c:v>
                </c:pt>
                <c:pt idx="14">
                  <c:v>210.15878856684699</c:v>
                </c:pt>
                <c:pt idx="15">
                  <c:v>234.620087185584</c:v>
                </c:pt>
                <c:pt idx="16">
                  <c:v>274.06065286400701</c:v>
                </c:pt>
              </c:numCache>
            </c:numRef>
          </c:xVal>
          <c:yVal>
            <c:numRef>
              <c:f>'0214 tover ramp'!$AP$1235:$AP$1251</c:f>
              <c:numCache>
                <c:formatCode>0.00</c:formatCode>
                <c:ptCount val="17"/>
                <c:pt idx="0">
                  <c:v>7.3754727155674988</c:v>
                </c:pt>
                <c:pt idx="1">
                  <c:v>9.2788740061532256</c:v>
                </c:pt>
                <c:pt idx="2">
                  <c:v>10.945195169427191</c:v>
                </c:pt>
                <c:pt idx="3">
                  <c:v>13.678830071510816</c:v>
                </c:pt>
                <c:pt idx="4">
                  <c:v>16.382727948864972</c:v>
                </c:pt>
                <c:pt idx="5">
                  <c:v>18.74226482068201</c:v>
                </c:pt>
                <c:pt idx="6">
                  <c:v>20.52803969826136</c:v>
                </c:pt>
                <c:pt idx="7">
                  <c:v>21.099722896896978</c:v>
                </c:pt>
                <c:pt idx="8">
                  <c:v>21.035897837073257</c:v>
                </c:pt>
                <c:pt idx="9">
                  <c:v>20.723591787939544</c:v>
                </c:pt>
                <c:pt idx="10">
                  <c:v>20.634385584381697</c:v>
                </c:pt>
                <c:pt idx="11">
                  <c:v>21.139791579804957</c:v>
                </c:pt>
                <c:pt idx="12">
                  <c:v>22.326503800999266</c:v>
                </c:pt>
                <c:pt idx="13">
                  <c:v>22.652411367419965</c:v>
                </c:pt>
                <c:pt idx="14">
                  <c:v>22.705938534386082</c:v>
                </c:pt>
                <c:pt idx="15">
                  <c:v>21.796409286850537</c:v>
                </c:pt>
                <c:pt idx="16">
                  <c:v>20.056189356879173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635136"/>
        <c:axId val="328784128"/>
      </c:scatterChart>
      <c:valAx>
        <c:axId val="328635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8784128"/>
        <c:crosses val="autoZero"/>
        <c:crossBetween val="midCat"/>
      </c:valAx>
      <c:valAx>
        <c:axId val="328784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863513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77.5-82.5 Non Purchase loan age 24-42</c:v>
          </c:tx>
          <c:xVal>
            <c:numRef>
              <c:f>'0214 tover ramp'!$L$1195:$L$1210</c:f>
              <c:numCache>
                <c:formatCode>General</c:formatCode>
                <c:ptCount val="16"/>
                <c:pt idx="0">
                  <c:v>-154.88715617178499</c:v>
                </c:pt>
                <c:pt idx="1">
                  <c:v>-136.40262129705499</c:v>
                </c:pt>
                <c:pt idx="2">
                  <c:v>-111.812671683066</c:v>
                </c:pt>
                <c:pt idx="3">
                  <c:v>-87.241544576690103</c:v>
                </c:pt>
                <c:pt idx="4">
                  <c:v>-61.585232839757097</c:v>
                </c:pt>
                <c:pt idx="5">
                  <c:v>-37.802543934208003</c:v>
                </c:pt>
                <c:pt idx="6">
                  <c:v>-12.3726222102291</c:v>
                </c:pt>
                <c:pt idx="7">
                  <c:v>12.0487189472155</c:v>
                </c:pt>
                <c:pt idx="8">
                  <c:v>36.239174563375698</c:v>
                </c:pt>
                <c:pt idx="9">
                  <c:v>60.5911326563918</c:v>
                </c:pt>
                <c:pt idx="10">
                  <c:v>85.248848841885504</c:v>
                </c:pt>
                <c:pt idx="11">
                  <c:v>110.018200815746</c:v>
                </c:pt>
                <c:pt idx="12">
                  <c:v>135.85165362324901</c:v>
                </c:pt>
                <c:pt idx="13">
                  <c:v>159.89845512092199</c:v>
                </c:pt>
                <c:pt idx="14">
                  <c:v>184.991193388672</c:v>
                </c:pt>
                <c:pt idx="15">
                  <c:v>207.86349102329601</c:v>
                </c:pt>
              </c:numCache>
            </c:numRef>
          </c:xVal>
          <c:yVal>
            <c:numRef>
              <c:f>'0214 tover ramp'!$B$1195:$B$1210</c:f>
              <c:numCache>
                <c:formatCode>General</c:formatCode>
                <c:ptCount val="16"/>
                <c:pt idx="0">
                  <c:v>5.0248938690722698</c:v>
                </c:pt>
                <c:pt idx="1">
                  <c:v>9.7134780192503793</c:v>
                </c:pt>
                <c:pt idx="2">
                  <c:v>11.4022007736849</c:v>
                </c:pt>
                <c:pt idx="3">
                  <c:v>11.311828289307799</c:v>
                </c:pt>
                <c:pt idx="4">
                  <c:v>11.401338575430399</c:v>
                </c:pt>
                <c:pt idx="5">
                  <c:v>11.774848981168599</c:v>
                </c:pt>
                <c:pt idx="6">
                  <c:v>12.534656328728699</c:v>
                </c:pt>
                <c:pt idx="7">
                  <c:v>15.759664789147999</c:v>
                </c:pt>
                <c:pt idx="8">
                  <c:v>17.573580458636599</c:v>
                </c:pt>
                <c:pt idx="9">
                  <c:v>19.317769154547499</c:v>
                </c:pt>
                <c:pt idx="10">
                  <c:v>19.463529530349302</c:v>
                </c:pt>
                <c:pt idx="11">
                  <c:v>19.4184988789535</c:v>
                </c:pt>
                <c:pt idx="12">
                  <c:v>15.712758383727399</c:v>
                </c:pt>
                <c:pt idx="13">
                  <c:v>15.682687316696599</c:v>
                </c:pt>
                <c:pt idx="14">
                  <c:v>13.834235811146501</c:v>
                </c:pt>
                <c:pt idx="15">
                  <c:v>16.2903085103686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ramp'!$L$1195:$L$1210</c:f>
              <c:numCache>
                <c:formatCode>General</c:formatCode>
                <c:ptCount val="16"/>
                <c:pt idx="0">
                  <c:v>-154.88715617178499</c:v>
                </c:pt>
                <c:pt idx="1">
                  <c:v>-136.40262129705499</c:v>
                </c:pt>
                <c:pt idx="2">
                  <c:v>-111.812671683066</c:v>
                </c:pt>
                <c:pt idx="3">
                  <c:v>-87.241544576690103</c:v>
                </c:pt>
                <c:pt idx="4">
                  <c:v>-61.585232839757097</c:v>
                </c:pt>
                <c:pt idx="5">
                  <c:v>-37.802543934208003</c:v>
                </c:pt>
                <c:pt idx="6">
                  <c:v>-12.3726222102291</c:v>
                </c:pt>
                <c:pt idx="7">
                  <c:v>12.0487189472155</c:v>
                </c:pt>
                <c:pt idx="8">
                  <c:v>36.239174563375698</c:v>
                </c:pt>
                <c:pt idx="9">
                  <c:v>60.5911326563918</c:v>
                </c:pt>
                <c:pt idx="10">
                  <c:v>85.248848841885504</c:v>
                </c:pt>
                <c:pt idx="11">
                  <c:v>110.018200815746</c:v>
                </c:pt>
                <c:pt idx="12">
                  <c:v>135.85165362324901</c:v>
                </c:pt>
                <c:pt idx="13">
                  <c:v>159.89845512092199</c:v>
                </c:pt>
                <c:pt idx="14">
                  <c:v>184.991193388672</c:v>
                </c:pt>
                <c:pt idx="15">
                  <c:v>207.86349102329601</c:v>
                </c:pt>
              </c:numCache>
            </c:numRef>
          </c:xVal>
          <c:yVal>
            <c:numRef>
              <c:f>'0214 tover ramp'!$AP$1195:$AP$1210</c:f>
              <c:numCache>
                <c:formatCode>0.00</c:formatCode>
                <c:ptCount val="16"/>
                <c:pt idx="0">
                  <c:v>5.0932298173941408</c:v>
                </c:pt>
                <c:pt idx="1">
                  <c:v>6.6452723459527574</c:v>
                </c:pt>
                <c:pt idx="2">
                  <c:v>8.2375220336470498</c:v>
                </c:pt>
                <c:pt idx="3">
                  <c:v>9.3229299916000929</c:v>
                </c:pt>
                <c:pt idx="4">
                  <c:v>10.60969502223138</c:v>
                </c:pt>
                <c:pt idx="5">
                  <c:v>11.485270783765934</c:v>
                </c:pt>
                <c:pt idx="6">
                  <c:v>12.275343024432694</c:v>
                </c:pt>
                <c:pt idx="7">
                  <c:v>13.406932063829991</c:v>
                </c:pt>
                <c:pt idx="8">
                  <c:v>14.392318149573835</c:v>
                </c:pt>
                <c:pt idx="9">
                  <c:v>14.379437679427831</c:v>
                </c:pt>
                <c:pt idx="10">
                  <c:v>14.337050979006028</c:v>
                </c:pt>
                <c:pt idx="11">
                  <c:v>14.408552685149568</c:v>
                </c:pt>
                <c:pt idx="12">
                  <c:v>15.252783777707846</c:v>
                </c:pt>
                <c:pt idx="13">
                  <c:v>15.693367083022158</c:v>
                </c:pt>
                <c:pt idx="14">
                  <c:v>16.714903484638477</c:v>
                </c:pt>
                <c:pt idx="15">
                  <c:v>18.665061584689735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909760"/>
        <c:axId val="331129984"/>
      </c:scatterChart>
      <c:valAx>
        <c:axId val="329909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1129984"/>
        <c:crosses val="autoZero"/>
        <c:crossBetween val="midCat"/>
      </c:valAx>
      <c:valAx>
        <c:axId val="3311299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9909760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82.5-87.5 Non Purchase loan age 24-42</c:v>
          </c:tx>
          <c:xVal>
            <c:numRef>
              <c:f>'0214 tover ramp'!$L$1180:$L$1191</c:f>
              <c:numCache>
                <c:formatCode>General</c:formatCode>
                <c:ptCount val="12"/>
                <c:pt idx="0">
                  <c:v>-138.23196547798801</c:v>
                </c:pt>
                <c:pt idx="1">
                  <c:v>-112.973360224635</c:v>
                </c:pt>
                <c:pt idx="2">
                  <c:v>-88.383353202516204</c:v>
                </c:pt>
                <c:pt idx="3">
                  <c:v>-62.444379955753298</c:v>
                </c:pt>
                <c:pt idx="4">
                  <c:v>-37.855561464941601</c:v>
                </c:pt>
                <c:pt idx="5">
                  <c:v>-12.252849395443899</c:v>
                </c:pt>
                <c:pt idx="6">
                  <c:v>12.026622822801601</c:v>
                </c:pt>
                <c:pt idx="7">
                  <c:v>36.244646913601102</c:v>
                </c:pt>
                <c:pt idx="8">
                  <c:v>60.5042136331219</c:v>
                </c:pt>
                <c:pt idx="9">
                  <c:v>85.002164672809897</c:v>
                </c:pt>
                <c:pt idx="10">
                  <c:v>110.164730353419</c:v>
                </c:pt>
                <c:pt idx="11">
                  <c:v>135.732871338145</c:v>
                </c:pt>
              </c:numCache>
            </c:numRef>
          </c:xVal>
          <c:yVal>
            <c:numRef>
              <c:f>'0214 tover ramp'!$B$1180:$B$1191</c:f>
              <c:numCache>
                <c:formatCode>General</c:formatCode>
                <c:ptCount val="12"/>
                <c:pt idx="0">
                  <c:v>6.0497634954447497</c:v>
                </c:pt>
                <c:pt idx="1">
                  <c:v>7.5950048636699004</c:v>
                </c:pt>
                <c:pt idx="2">
                  <c:v>6.4023435620852096</c:v>
                </c:pt>
                <c:pt idx="3">
                  <c:v>8.1769459215644194</c:v>
                </c:pt>
                <c:pt idx="4">
                  <c:v>7.3785661777472198</c:v>
                </c:pt>
                <c:pt idx="5">
                  <c:v>11.8412771054183</c:v>
                </c:pt>
                <c:pt idx="6">
                  <c:v>9.96021701583682</c:v>
                </c:pt>
                <c:pt idx="7">
                  <c:v>12.4753237466523</c:v>
                </c:pt>
                <c:pt idx="8">
                  <c:v>13.619731207053601</c:v>
                </c:pt>
                <c:pt idx="9">
                  <c:v>17.595276276480401</c:v>
                </c:pt>
                <c:pt idx="10">
                  <c:v>17.7322760312566</c:v>
                </c:pt>
                <c:pt idx="11">
                  <c:v>13.932872198907599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ramp'!$L$1180:$L$1191</c:f>
              <c:numCache>
                <c:formatCode>General</c:formatCode>
                <c:ptCount val="12"/>
                <c:pt idx="0">
                  <c:v>-138.23196547798801</c:v>
                </c:pt>
                <c:pt idx="1">
                  <c:v>-112.973360224635</c:v>
                </c:pt>
                <c:pt idx="2">
                  <c:v>-88.383353202516204</c:v>
                </c:pt>
                <c:pt idx="3">
                  <c:v>-62.444379955753298</c:v>
                </c:pt>
                <c:pt idx="4">
                  <c:v>-37.855561464941601</c:v>
                </c:pt>
                <c:pt idx="5">
                  <c:v>-12.252849395443899</c:v>
                </c:pt>
                <c:pt idx="6">
                  <c:v>12.026622822801601</c:v>
                </c:pt>
                <c:pt idx="7">
                  <c:v>36.244646913601102</c:v>
                </c:pt>
                <c:pt idx="8">
                  <c:v>60.5042136331219</c:v>
                </c:pt>
                <c:pt idx="9">
                  <c:v>85.002164672809897</c:v>
                </c:pt>
                <c:pt idx="10">
                  <c:v>110.164730353419</c:v>
                </c:pt>
                <c:pt idx="11">
                  <c:v>135.732871338145</c:v>
                </c:pt>
              </c:numCache>
            </c:numRef>
          </c:xVal>
          <c:yVal>
            <c:numRef>
              <c:f>'0214 tover ramp'!$AP$1180:$AP$1191</c:f>
              <c:numCache>
                <c:formatCode>0.00</c:formatCode>
                <c:ptCount val="12"/>
                <c:pt idx="0">
                  <c:v>4.7589945207107132</c:v>
                </c:pt>
                <c:pt idx="1">
                  <c:v>5.5014286477488739</c:v>
                </c:pt>
                <c:pt idx="2">
                  <c:v>5.9466613946906</c:v>
                </c:pt>
                <c:pt idx="3">
                  <c:v>6.7585203113835757</c:v>
                </c:pt>
                <c:pt idx="4">
                  <c:v>7.1623548002840547</c:v>
                </c:pt>
                <c:pt idx="5">
                  <c:v>7.2457357250745318</c:v>
                </c:pt>
                <c:pt idx="6">
                  <c:v>7.1355744773641039</c:v>
                </c:pt>
                <c:pt idx="7">
                  <c:v>7.1460132689527551</c:v>
                </c:pt>
                <c:pt idx="8">
                  <c:v>7.1264991491627461</c:v>
                </c:pt>
                <c:pt idx="9">
                  <c:v>7.2446986101944884</c:v>
                </c:pt>
                <c:pt idx="10">
                  <c:v>7.4857584500422565</c:v>
                </c:pt>
                <c:pt idx="11">
                  <c:v>7.579099546981638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056256"/>
        <c:axId val="331332608"/>
      </c:scatterChart>
      <c:valAx>
        <c:axId val="329056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1332608"/>
        <c:crosses val="autoZero"/>
        <c:crossBetween val="midCat"/>
      </c:valAx>
      <c:valAx>
        <c:axId val="331332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905625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&gt;= 80 TX loan age 24-42</c:v>
          </c:tx>
          <c:xVal>
            <c:numRef>
              <c:f>'0214 tover ramp'!$L$1256:$L$1267</c:f>
              <c:numCache>
                <c:formatCode>General</c:formatCode>
                <c:ptCount val="12"/>
                <c:pt idx="0">
                  <c:v>-138.90408964312499</c:v>
                </c:pt>
                <c:pt idx="1">
                  <c:v>-113.806489688402</c:v>
                </c:pt>
                <c:pt idx="2">
                  <c:v>-88.657630126283394</c:v>
                </c:pt>
                <c:pt idx="3">
                  <c:v>-63.815825685764601</c:v>
                </c:pt>
                <c:pt idx="4">
                  <c:v>-39.350156985106899</c:v>
                </c:pt>
                <c:pt idx="5">
                  <c:v>-14.7001185560026</c:v>
                </c:pt>
                <c:pt idx="6">
                  <c:v>10.7847602498725</c:v>
                </c:pt>
                <c:pt idx="7">
                  <c:v>35.546019418875296</c:v>
                </c:pt>
                <c:pt idx="8">
                  <c:v>63.147342232937397</c:v>
                </c:pt>
                <c:pt idx="9">
                  <c:v>87.417442823367395</c:v>
                </c:pt>
                <c:pt idx="10">
                  <c:v>113.385052735031</c:v>
                </c:pt>
                <c:pt idx="11">
                  <c:v>135.98423067000101</c:v>
                </c:pt>
              </c:numCache>
            </c:numRef>
          </c:xVal>
          <c:yVal>
            <c:numRef>
              <c:f>'0214 tover ramp'!$B$1256:$B$1267</c:f>
              <c:numCache>
                <c:formatCode>General</c:formatCode>
                <c:ptCount val="12"/>
                <c:pt idx="0">
                  <c:v>3.7504097096551599</c:v>
                </c:pt>
                <c:pt idx="1">
                  <c:v>5.0587446893891599</c:v>
                </c:pt>
                <c:pt idx="2">
                  <c:v>6.1459907446228401</c:v>
                </c:pt>
                <c:pt idx="3">
                  <c:v>5.7686596096731799</c:v>
                </c:pt>
                <c:pt idx="4">
                  <c:v>5.8240542830392599</c:v>
                </c:pt>
                <c:pt idx="5">
                  <c:v>6.25782075794341</c:v>
                </c:pt>
                <c:pt idx="6">
                  <c:v>7.1361051741005799</c:v>
                </c:pt>
                <c:pt idx="7">
                  <c:v>5.0413355281626897</c:v>
                </c:pt>
                <c:pt idx="8">
                  <c:v>11.391730892312999</c:v>
                </c:pt>
                <c:pt idx="9">
                  <c:v>14.229640567613901</c:v>
                </c:pt>
                <c:pt idx="10">
                  <c:v>16.023152000660001</c:v>
                </c:pt>
                <c:pt idx="11">
                  <c:v>11.4542665678968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ramp'!$L$1256:$L$1267</c:f>
              <c:numCache>
                <c:formatCode>General</c:formatCode>
                <c:ptCount val="12"/>
                <c:pt idx="0">
                  <c:v>-138.90408964312499</c:v>
                </c:pt>
                <c:pt idx="1">
                  <c:v>-113.806489688402</c:v>
                </c:pt>
                <c:pt idx="2">
                  <c:v>-88.657630126283394</c:v>
                </c:pt>
                <c:pt idx="3">
                  <c:v>-63.815825685764601</c:v>
                </c:pt>
                <c:pt idx="4">
                  <c:v>-39.350156985106899</c:v>
                </c:pt>
                <c:pt idx="5">
                  <c:v>-14.7001185560026</c:v>
                </c:pt>
                <c:pt idx="6">
                  <c:v>10.7847602498725</c:v>
                </c:pt>
                <c:pt idx="7">
                  <c:v>35.546019418875296</c:v>
                </c:pt>
                <c:pt idx="8">
                  <c:v>63.147342232937397</c:v>
                </c:pt>
                <c:pt idx="9">
                  <c:v>87.417442823367395</c:v>
                </c:pt>
                <c:pt idx="10">
                  <c:v>113.385052735031</c:v>
                </c:pt>
                <c:pt idx="11">
                  <c:v>135.98423067000101</c:v>
                </c:pt>
              </c:numCache>
            </c:numRef>
          </c:xVal>
          <c:yVal>
            <c:numRef>
              <c:f>'0214 tover ramp'!$AP$1256:$AP$1267</c:f>
              <c:numCache>
                <c:formatCode>0.00</c:formatCode>
                <c:ptCount val="12"/>
                <c:pt idx="0">
                  <c:v>5.4072274457198972</c:v>
                </c:pt>
                <c:pt idx="1">
                  <c:v>5.9132859141707961</c:v>
                </c:pt>
                <c:pt idx="2">
                  <c:v>6.3639553808467646</c:v>
                </c:pt>
                <c:pt idx="3">
                  <c:v>7.0133305133498469</c:v>
                </c:pt>
                <c:pt idx="4">
                  <c:v>7.4921254958186463</c:v>
                </c:pt>
                <c:pt idx="5">
                  <c:v>7.6517813715096921</c:v>
                </c:pt>
                <c:pt idx="6">
                  <c:v>7.9696234206209855</c:v>
                </c:pt>
                <c:pt idx="7">
                  <c:v>7.8191076495259804</c:v>
                </c:pt>
                <c:pt idx="8">
                  <c:v>8.2402255684281052</c:v>
                </c:pt>
                <c:pt idx="9">
                  <c:v>8.2962196312389214</c:v>
                </c:pt>
                <c:pt idx="10">
                  <c:v>8.4472006147516261</c:v>
                </c:pt>
                <c:pt idx="11">
                  <c:v>8.4241682097763508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617024"/>
        <c:axId val="331693056"/>
      </c:scatterChart>
      <c:valAx>
        <c:axId val="331617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1693056"/>
        <c:crosses val="autoZero"/>
        <c:crossBetween val="midCat"/>
      </c:valAx>
      <c:valAx>
        <c:axId val="331693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161702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77.5-82.5 TX loan age 24-42</c:v>
          </c:tx>
          <c:xVal>
            <c:numRef>
              <c:f>'0214 tover ramp'!$L$1273:$L$1289</c:f>
              <c:numCache>
                <c:formatCode>General</c:formatCode>
                <c:ptCount val="17"/>
                <c:pt idx="0">
                  <c:v>-159.67278520525599</c:v>
                </c:pt>
                <c:pt idx="1">
                  <c:v>-138.20588184513201</c:v>
                </c:pt>
                <c:pt idx="2">
                  <c:v>-112.95361180503799</c:v>
                </c:pt>
                <c:pt idx="3">
                  <c:v>-87.827305137154099</c:v>
                </c:pt>
                <c:pt idx="4">
                  <c:v>-62.693687052364801</c:v>
                </c:pt>
                <c:pt idx="5">
                  <c:v>-38.425574740138103</c:v>
                </c:pt>
                <c:pt idx="6">
                  <c:v>-12.955381348023099</c:v>
                </c:pt>
                <c:pt idx="7">
                  <c:v>12.6022603976746</c:v>
                </c:pt>
                <c:pt idx="8">
                  <c:v>36.868695460133303</c:v>
                </c:pt>
                <c:pt idx="9">
                  <c:v>61.803058154694902</c:v>
                </c:pt>
                <c:pt idx="10">
                  <c:v>85.485346834831404</c:v>
                </c:pt>
                <c:pt idx="11">
                  <c:v>111.28547607204</c:v>
                </c:pt>
                <c:pt idx="12">
                  <c:v>135.06563614573599</c:v>
                </c:pt>
                <c:pt idx="13">
                  <c:v>160.96691903861401</c:v>
                </c:pt>
                <c:pt idx="14">
                  <c:v>183.38908393136799</c:v>
                </c:pt>
                <c:pt idx="15">
                  <c:v>210.102880165177</c:v>
                </c:pt>
                <c:pt idx="16">
                  <c:v>234.63203582823999</c:v>
                </c:pt>
              </c:numCache>
            </c:numRef>
          </c:xVal>
          <c:yVal>
            <c:numRef>
              <c:f>'0214 tover ramp'!$B$1273:$B$1289</c:f>
              <c:numCache>
                <c:formatCode>General</c:formatCode>
                <c:ptCount val="17"/>
                <c:pt idx="0">
                  <c:v>8.3785443078129909</c:v>
                </c:pt>
                <c:pt idx="1">
                  <c:v>4.5766005358325597</c:v>
                </c:pt>
                <c:pt idx="2">
                  <c:v>5.1780478736766904</c:v>
                </c:pt>
                <c:pt idx="3">
                  <c:v>7.40508661016632</c:v>
                </c:pt>
                <c:pt idx="4">
                  <c:v>7.0106916230939298</c:v>
                </c:pt>
                <c:pt idx="5">
                  <c:v>7.4842452003172397</c:v>
                </c:pt>
                <c:pt idx="6">
                  <c:v>8.5281355850215501</c:v>
                </c:pt>
                <c:pt idx="7">
                  <c:v>9.0661818547974899</c:v>
                </c:pt>
                <c:pt idx="8">
                  <c:v>10.9329692865344</c:v>
                </c:pt>
                <c:pt idx="9">
                  <c:v>11.391490087934301</c:v>
                </c:pt>
                <c:pt idx="10">
                  <c:v>12.074068179168499</c:v>
                </c:pt>
                <c:pt idx="11">
                  <c:v>12.985167592726899</c:v>
                </c:pt>
                <c:pt idx="12">
                  <c:v>11.957044758936499</c:v>
                </c:pt>
                <c:pt idx="13">
                  <c:v>13.512599764247801</c:v>
                </c:pt>
                <c:pt idx="14">
                  <c:v>13.072140134333001</c:v>
                </c:pt>
                <c:pt idx="15">
                  <c:v>16.2744716758876</c:v>
                </c:pt>
                <c:pt idx="16">
                  <c:v>16.553979947756599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ramp'!$L$1273:$L$1289</c:f>
              <c:numCache>
                <c:formatCode>General</c:formatCode>
                <c:ptCount val="17"/>
                <c:pt idx="0">
                  <c:v>-159.67278520525599</c:v>
                </c:pt>
                <c:pt idx="1">
                  <c:v>-138.20588184513201</c:v>
                </c:pt>
                <c:pt idx="2">
                  <c:v>-112.95361180503799</c:v>
                </c:pt>
                <c:pt idx="3">
                  <c:v>-87.827305137154099</c:v>
                </c:pt>
                <c:pt idx="4">
                  <c:v>-62.693687052364801</c:v>
                </c:pt>
                <c:pt idx="5">
                  <c:v>-38.425574740138103</c:v>
                </c:pt>
                <c:pt idx="6">
                  <c:v>-12.955381348023099</c:v>
                </c:pt>
                <c:pt idx="7">
                  <c:v>12.6022603976746</c:v>
                </c:pt>
                <c:pt idx="8">
                  <c:v>36.868695460133303</c:v>
                </c:pt>
                <c:pt idx="9">
                  <c:v>61.803058154694902</c:v>
                </c:pt>
                <c:pt idx="10">
                  <c:v>85.485346834831404</c:v>
                </c:pt>
                <c:pt idx="11">
                  <c:v>111.28547607204</c:v>
                </c:pt>
                <c:pt idx="12">
                  <c:v>135.06563614573599</c:v>
                </c:pt>
                <c:pt idx="13">
                  <c:v>160.96691903861401</c:v>
                </c:pt>
                <c:pt idx="14">
                  <c:v>183.38908393136799</c:v>
                </c:pt>
                <c:pt idx="15">
                  <c:v>210.102880165177</c:v>
                </c:pt>
                <c:pt idx="16">
                  <c:v>234.63203582823999</c:v>
                </c:pt>
              </c:numCache>
            </c:numRef>
          </c:xVal>
          <c:yVal>
            <c:numRef>
              <c:f>'0214 tover ramp'!$AP$1273:$AP$1289</c:f>
              <c:numCache>
                <c:formatCode>0.00</c:formatCode>
                <c:ptCount val="17"/>
                <c:pt idx="0">
                  <c:v>5.1661288588464966</c:v>
                </c:pt>
                <c:pt idx="1">
                  <c:v>5.4165431252812146</c:v>
                </c:pt>
                <c:pt idx="2">
                  <c:v>6.1078150254465724</c:v>
                </c:pt>
                <c:pt idx="3">
                  <c:v>6.6567837811713604</c:v>
                </c:pt>
                <c:pt idx="4">
                  <c:v>7.4567709184502835</c:v>
                </c:pt>
                <c:pt idx="5">
                  <c:v>8.0521923709738985</c:v>
                </c:pt>
                <c:pt idx="6">
                  <c:v>8.2881495895770989</c:v>
                </c:pt>
                <c:pt idx="7">
                  <c:v>8.3452787037590408</c:v>
                </c:pt>
                <c:pt idx="8">
                  <c:v>8.1277791686458549</c:v>
                </c:pt>
                <c:pt idx="9">
                  <c:v>7.9556986258457201</c:v>
                </c:pt>
                <c:pt idx="10">
                  <c:v>8.0067561571659951</c:v>
                </c:pt>
                <c:pt idx="11">
                  <c:v>8.0018419906233706</c:v>
                </c:pt>
                <c:pt idx="12">
                  <c:v>7.9453328791700866</c:v>
                </c:pt>
                <c:pt idx="13">
                  <c:v>7.8099113797296171</c:v>
                </c:pt>
                <c:pt idx="14">
                  <c:v>7.7908235327314834</c:v>
                </c:pt>
                <c:pt idx="15">
                  <c:v>7.8457973514752695</c:v>
                </c:pt>
                <c:pt idx="16">
                  <c:v>7.8084549949001829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404032"/>
        <c:axId val="335525760"/>
      </c:scatterChart>
      <c:valAx>
        <c:axId val="335404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5525760"/>
        <c:crosses val="autoZero"/>
        <c:crossBetween val="midCat"/>
      </c:valAx>
      <c:valAx>
        <c:axId val="335525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540403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&lt;77.5 TX loan age 24-42</c:v>
          </c:tx>
          <c:xVal>
            <c:numRef>
              <c:f>'0214 tover ramp'!$L$1295:$L$1312</c:f>
              <c:numCache>
                <c:formatCode>General</c:formatCode>
                <c:ptCount val="18"/>
                <c:pt idx="0">
                  <c:v>-154.890036614265</c:v>
                </c:pt>
                <c:pt idx="1">
                  <c:v>-134.272145195218</c:v>
                </c:pt>
                <c:pt idx="2">
                  <c:v>-109.864790993547</c:v>
                </c:pt>
                <c:pt idx="3">
                  <c:v>-85.040443052997603</c:v>
                </c:pt>
                <c:pt idx="4">
                  <c:v>-60.436302670834699</c:v>
                </c:pt>
                <c:pt idx="5">
                  <c:v>-36.842733047398603</c:v>
                </c:pt>
                <c:pt idx="6">
                  <c:v>-12.1625451642184</c:v>
                </c:pt>
                <c:pt idx="7">
                  <c:v>12.2651684620284</c:v>
                </c:pt>
                <c:pt idx="8">
                  <c:v>36.865987000085603</c:v>
                </c:pt>
                <c:pt idx="9">
                  <c:v>62.162903799992101</c:v>
                </c:pt>
                <c:pt idx="10">
                  <c:v>87.238193512529705</c:v>
                </c:pt>
                <c:pt idx="11">
                  <c:v>112.195564321842</c:v>
                </c:pt>
                <c:pt idx="12">
                  <c:v>136.725135875615</c:v>
                </c:pt>
                <c:pt idx="13">
                  <c:v>161.211524627502</c:v>
                </c:pt>
                <c:pt idx="14">
                  <c:v>185.49430149051901</c:v>
                </c:pt>
                <c:pt idx="15">
                  <c:v>210.425461136753</c:v>
                </c:pt>
                <c:pt idx="16">
                  <c:v>233.59849193733999</c:v>
                </c:pt>
                <c:pt idx="17">
                  <c:v>263.74524175399199</c:v>
                </c:pt>
              </c:numCache>
            </c:numRef>
          </c:xVal>
          <c:yVal>
            <c:numRef>
              <c:f>'0214 tover ramp'!$B$1295:$B$1312</c:f>
              <c:numCache>
                <c:formatCode>General</c:formatCode>
                <c:ptCount val="18"/>
                <c:pt idx="0">
                  <c:v>0.31865405560426102</c:v>
                </c:pt>
                <c:pt idx="1">
                  <c:v>10.186885759149501</c:v>
                </c:pt>
                <c:pt idx="2">
                  <c:v>6.5209170565473098</c:v>
                </c:pt>
                <c:pt idx="3">
                  <c:v>7.8644012614416399</c:v>
                </c:pt>
                <c:pt idx="4">
                  <c:v>8.6466166749531492</c:v>
                </c:pt>
                <c:pt idx="5">
                  <c:v>10.0641044468807</c:v>
                </c:pt>
                <c:pt idx="6">
                  <c:v>10.368258738733401</c:v>
                </c:pt>
                <c:pt idx="7">
                  <c:v>11.268498212695899</c:v>
                </c:pt>
                <c:pt idx="8">
                  <c:v>11.732711009544801</c:v>
                </c:pt>
                <c:pt idx="9">
                  <c:v>12.387402719497899</c:v>
                </c:pt>
                <c:pt idx="10">
                  <c:v>14.1266430041502</c:v>
                </c:pt>
                <c:pt idx="11">
                  <c:v>14.871584427756</c:v>
                </c:pt>
                <c:pt idx="12">
                  <c:v>15.557781495002599</c:v>
                </c:pt>
                <c:pt idx="13">
                  <c:v>15.929501896104901</c:v>
                </c:pt>
                <c:pt idx="14">
                  <c:v>14.9398992001321</c:v>
                </c:pt>
                <c:pt idx="15">
                  <c:v>14.827533252393099</c:v>
                </c:pt>
                <c:pt idx="16">
                  <c:v>16.838984465383099</c:v>
                </c:pt>
                <c:pt idx="17">
                  <c:v>10.5762248734647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ramp'!$L$1295:$L$1312</c:f>
              <c:numCache>
                <c:formatCode>General</c:formatCode>
                <c:ptCount val="18"/>
                <c:pt idx="0">
                  <c:v>-154.890036614265</c:v>
                </c:pt>
                <c:pt idx="1">
                  <c:v>-134.272145195218</c:v>
                </c:pt>
                <c:pt idx="2">
                  <c:v>-109.864790993547</c:v>
                </c:pt>
                <c:pt idx="3">
                  <c:v>-85.040443052997603</c:v>
                </c:pt>
                <c:pt idx="4">
                  <c:v>-60.436302670834699</c:v>
                </c:pt>
                <c:pt idx="5">
                  <c:v>-36.842733047398603</c:v>
                </c:pt>
                <c:pt idx="6">
                  <c:v>-12.1625451642184</c:v>
                </c:pt>
                <c:pt idx="7">
                  <c:v>12.2651684620284</c:v>
                </c:pt>
                <c:pt idx="8">
                  <c:v>36.865987000085603</c:v>
                </c:pt>
                <c:pt idx="9">
                  <c:v>62.162903799992101</c:v>
                </c:pt>
                <c:pt idx="10">
                  <c:v>87.238193512529705</c:v>
                </c:pt>
                <c:pt idx="11">
                  <c:v>112.195564321842</c:v>
                </c:pt>
                <c:pt idx="12">
                  <c:v>136.725135875615</c:v>
                </c:pt>
                <c:pt idx="13">
                  <c:v>161.211524627502</c:v>
                </c:pt>
                <c:pt idx="14">
                  <c:v>185.49430149051901</c:v>
                </c:pt>
                <c:pt idx="15">
                  <c:v>210.425461136753</c:v>
                </c:pt>
                <c:pt idx="16">
                  <c:v>233.59849193733999</c:v>
                </c:pt>
                <c:pt idx="17">
                  <c:v>263.74524175399199</c:v>
                </c:pt>
              </c:numCache>
            </c:numRef>
          </c:xVal>
          <c:yVal>
            <c:numRef>
              <c:f>'0214 tover ramp'!$AP$1295:$AP$1312</c:f>
              <c:numCache>
                <c:formatCode>0.00</c:formatCode>
                <c:ptCount val="18"/>
                <c:pt idx="0">
                  <c:v>5.251821841855131</c:v>
                </c:pt>
                <c:pt idx="1">
                  <c:v>5.7011712672833674</c:v>
                </c:pt>
                <c:pt idx="2">
                  <c:v>6.8115308989320944</c:v>
                </c:pt>
                <c:pt idx="3">
                  <c:v>7.7732217835481565</c:v>
                </c:pt>
                <c:pt idx="4">
                  <c:v>8.9121056229870987</c:v>
                </c:pt>
                <c:pt idx="5">
                  <c:v>9.8387944976305874</c:v>
                </c:pt>
                <c:pt idx="6">
                  <c:v>10.300958137218974</c:v>
                </c:pt>
                <c:pt idx="7">
                  <c:v>10.520684906122924</c:v>
                </c:pt>
                <c:pt idx="8">
                  <c:v>10.58931360619313</c:v>
                </c:pt>
                <c:pt idx="9">
                  <c:v>10.798758215645066</c:v>
                </c:pt>
                <c:pt idx="10">
                  <c:v>11.079707695815221</c:v>
                </c:pt>
                <c:pt idx="11">
                  <c:v>11.479690040454127</c:v>
                </c:pt>
                <c:pt idx="12">
                  <c:v>11.617389138216561</c:v>
                </c:pt>
                <c:pt idx="13">
                  <c:v>11.792364285873058</c:v>
                </c:pt>
                <c:pt idx="14">
                  <c:v>11.746205568007284</c:v>
                </c:pt>
                <c:pt idx="15">
                  <c:v>11.868655649572457</c:v>
                </c:pt>
                <c:pt idx="16">
                  <c:v>11.753424717484695</c:v>
                </c:pt>
                <c:pt idx="17">
                  <c:v>11.349828601793776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524608"/>
        <c:axId val="335676928"/>
      </c:scatterChart>
      <c:valAx>
        <c:axId val="335524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5676928"/>
        <c:crosses val="autoZero"/>
        <c:crossBetween val="midCat"/>
      </c:valAx>
      <c:valAx>
        <c:axId val="335676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552460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 TX loan age 42+</c:v>
          </c:tx>
          <c:xVal>
            <c:numRef>
              <c:f>'0214 tover ramp'!$L$1317:$L$1336</c:f>
              <c:numCache>
                <c:formatCode>General</c:formatCode>
                <c:ptCount val="20"/>
                <c:pt idx="0">
                  <c:v>-213.74918849754999</c:v>
                </c:pt>
                <c:pt idx="1">
                  <c:v>-188.43872382774501</c:v>
                </c:pt>
                <c:pt idx="2">
                  <c:v>-160.850418765961</c:v>
                </c:pt>
                <c:pt idx="3">
                  <c:v>-138.263907509528</c:v>
                </c:pt>
                <c:pt idx="4">
                  <c:v>-113.703195768169</c:v>
                </c:pt>
                <c:pt idx="5">
                  <c:v>-88.223341796911001</c:v>
                </c:pt>
                <c:pt idx="6">
                  <c:v>-62.955002367448401</c:v>
                </c:pt>
                <c:pt idx="7">
                  <c:v>-37.358615131330801</c:v>
                </c:pt>
                <c:pt idx="8">
                  <c:v>-11.8270309093954</c:v>
                </c:pt>
                <c:pt idx="9">
                  <c:v>12.8372831195729</c:v>
                </c:pt>
                <c:pt idx="10">
                  <c:v>38.473197458614003</c:v>
                </c:pt>
                <c:pt idx="11">
                  <c:v>62.949081723828598</c:v>
                </c:pt>
                <c:pt idx="12">
                  <c:v>87.966512239906095</c:v>
                </c:pt>
                <c:pt idx="13">
                  <c:v>112.42184894784199</c:v>
                </c:pt>
                <c:pt idx="14">
                  <c:v>137.26663574634301</c:v>
                </c:pt>
                <c:pt idx="15">
                  <c:v>161.85946433905499</c:v>
                </c:pt>
                <c:pt idx="16">
                  <c:v>186.488460356166</c:v>
                </c:pt>
                <c:pt idx="17">
                  <c:v>211.18284911077799</c:v>
                </c:pt>
                <c:pt idx="18">
                  <c:v>235.998192161568</c:v>
                </c:pt>
                <c:pt idx="19">
                  <c:v>291.50818965176398</c:v>
                </c:pt>
              </c:numCache>
            </c:numRef>
          </c:xVal>
          <c:yVal>
            <c:numRef>
              <c:f>'0214 tover ramp'!$B$1317:$B$1336</c:f>
              <c:numCache>
                <c:formatCode>General</c:formatCode>
                <c:ptCount val="20"/>
                <c:pt idx="0">
                  <c:v>7.6915986921355</c:v>
                </c:pt>
                <c:pt idx="1">
                  <c:v>10.436605670178899</c:v>
                </c:pt>
                <c:pt idx="2">
                  <c:v>6.4177080265840303</c:v>
                </c:pt>
                <c:pt idx="3">
                  <c:v>8.6055680914983608</c:v>
                </c:pt>
                <c:pt idx="4">
                  <c:v>10.647750508917801</c:v>
                </c:pt>
                <c:pt idx="5">
                  <c:v>11.605304262690099</c:v>
                </c:pt>
                <c:pt idx="6">
                  <c:v>11.0751375970839</c:v>
                </c:pt>
                <c:pt idx="7">
                  <c:v>10.3786789347132</c:v>
                </c:pt>
                <c:pt idx="8">
                  <c:v>11.090499410450001</c:v>
                </c:pt>
                <c:pt idx="9">
                  <c:v>11.491717739460301</c:v>
                </c:pt>
                <c:pt idx="10">
                  <c:v>12.4741262780885</c:v>
                </c:pt>
                <c:pt idx="11">
                  <c:v>12.9236208845756</c:v>
                </c:pt>
                <c:pt idx="12">
                  <c:v>13.606409346559399</c:v>
                </c:pt>
                <c:pt idx="13">
                  <c:v>13.852052386656901</c:v>
                </c:pt>
                <c:pt idx="14">
                  <c:v>14.738991167226301</c:v>
                </c:pt>
                <c:pt idx="15">
                  <c:v>15.3620196237519</c:v>
                </c:pt>
                <c:pt idx="16">
                  <c:v>15.918440112927801</c:v>
                </c:pt>
                <c:pt idx="17">
                  <c:v>14.850297299709201</c:v>
                </c:pt>
                <c:pt idx="18">
                  <c:v>14.4466241814228</c:v>
                </c:pt>
                <c:pt idx="19">
                  <c:v>15.9961860481844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ramp'!$L$1317:$L$1336</c:f>
              <c:numCache>
                <c:formatCode>General</c:formatCode>
                <c:ptCount val="20"/>
                <c:pt idx="0">
                  <c:v>-213.74918849754999</c:v>
                </c:pt>
                <c:pt idx="1">
                  <c:v>-188.43872382774501</c:v>
                </c:pt>
                <c:pt idx="2">
                  <c:v>-160.850418765961</c:v>
                </c:pt>
                <c:pt idx="3">
                  <c:v>-138.263907509528</c:v>
                </c:pt>
                <c:pt idx="4">
                  <c:v>-113.703195768169</c:v>
                </c:pt>
                <c:pt idx="5">
                  <c:v>-88.223341796911001</c:v>
                </c:pt>
                <c:pt idx="6">
                  <c:v>-62.955002367448401</c:v>
                </c:pt>
                <c:pt idx="7">
                  <c:v>-37.358615131330801</c:v>
                </c:pt>
                <c:pt idx="8">
                  <c:v>-11.8270309093954</c:v>
                </c:pt>
                <c:pt idx="9">
                  <c:v>12.8372831195729</c:v>
                </c:pt>
                <c:pt idx="10">
                  <c:v>38.473197458614003</c:v>
                </c:pt>
                <c:pt idx="11">
                  <c:v>62.949081723828598</c:v>
                </c:pt>
                <c:pt idx="12">
                  <c:v>87.966512239906095</c:v>
                </c:pt>
                <c:pt idx="13">
                  <c:v>112.42184894784199</c:v>
                </c:pt>
                <c:pt idx="14">
                  <c:v>137.26663574634301</c:v>
                </c:pt>
                <c:pt idx="15">
                  <c:v>161.85946433905499</c:v>
                </c:pt>
                <c:pt idx="16">
                  <c:v>186.488460356166</c:v>
                </c:pt>
                <c:pt idx="17">
                  <c:v>211.18284911077799</c:v>
                </c:pt>
                <c:pt idx="18">
                  <c:v>235.998192161568</c:v>
                </c:pt>
                <c:pt idx="19">
                  <c:v>291.50818965176398</c:v>
                </c:pt>
              </c:numCache>
            </c:numRef>
          </c:xVal>
          <c:yVal>
            <c:numRef>
              <c:f>'0214 tover ramp'!$AP$1317:$AP$1336</c:f>
              <c:numCache>
                <c:formatCode>0.00</c:formatCode>
                <c:ptCount val="20"/>
                <c:pt idx="0">
                  <c:v>5.6792072507043212</c:v>
                </c:pt>
                <c:pt idx="1">
                  <c:v>6.3131329690954257</c:v>
                </c:pt>
                <c:pt idx="2">
                  <c:v>6.405357632863784</c:v>
                </c:pt>
                <c:pt idx="3">
                  <c:v>6.9320333976493176</c:v>
                </c:pt>
                <c:pt idx="4">
                  <c:v>8.3563824809005922</c:v>
                </c:pt>
                <c:pt idx="5">
                  <c:v>8.5232890958496732</c:v>
                </c:pt>
                <c:pt idx="6">
                  <c:v>9.3921441449292047</c:v>
                </c:pt>
                <c:pt idx="7">
                  <c:v>9.6017716939201811</c:v>
                </c:pt>
                <c:pt idx="8">
                  <c:v>10.03314995561303</c:v>
                </c:pt>
                <c:pt idx="9">
                  <c:v>10.915577043105905</c:v>
                </c:pt>
                <c:pt idx="10">
                  <c:v>11.364106827047038</c:v>
                </c:pt>
                <c:pt idx="11">
                  <c:v>11.751319730596066</c:v>
                </c:pt>
                <c:pt idx="12">
                  <c:v>11.716214558790439</c:v>
                </c:pt>
                <c:pt idx="13">
                  <c:v>11.442195600280636</c:v>
                </c:pt>
                <c:pt idx="14">
                  <c:v>11.15077532710762</c:v>
                </c:pt>
                <c:pt idx="15">
                  <c:v>10.854018061550564</c:v>
                </c:pt>
                <c:pt idx="16">
                  <c:v>10.615237780846421</c:v>
                </c:pt>
                <c:pt idx="17">
                  <c:v>10.231292065837183</c:v>
                </c:pt>
                <c:pt idx="18">
                  <c:v>10.098832337519848</c:v>
                </c:pt>
                <c:pt idx="19">
                  <c:v>9.5790762322059528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6712832"/>
        <c:axId val="336714368"/>
      </c:scatterChart>
      <c:valAx>
        <c:axId val="336712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6714368"/>
        <c:crosses val="autoZero"/>
        <c:crossBetween val="midCat"/>
      </c:valAx>
      <c:valAx>
        <c:axId val="336714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671283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x TX PR NY loan age 42+</c:v>
          </c:tx>
          <c:xVal>
            <c:numRef>
              <c:f>'0214 tover ramp'!$L$1341:$L$1360</c:f>
              <c:numCache>
                <c:formatCode>General</c:formatCode>
                <c:ptCount val="20"/>
                <c:pt idx="0">
                  <c:v>-217.16647610289101</c:v>
                </c:pt>
                <c:pt idx="1">
                  <c:v>-185.85770543667101</c:v>
                </c:pt>
                <c:pt idx="2">
                  <c:v>-159.388542048971</c:v>
                </c:pt>
                <c:pt idx="3">
                  <c:v>-137.42718885043001</c:v>
                </c:pt>
                <c:pt idx="4">
                  <c:v>-113.70038325569701</c:v>
                </c:pt>
                <c:pt idx="5">
                  <c:v>-87.898898144779494</c:v>
                </c:pt>
                <c:pt idx="6">
                  <c:v>-62.675607527960302</c:v>
                </c:pt>
                <c:pt idx="7">
                  <c:v>-36.491304980999601</c:v>
                </c:pt>
                <c:pt idx="8">
                  <c:v>-11.5389926650869</c:v>
                </c:pt>
                <c:pt idx="9">
                  <c:v>12.7403179257396</c:v>
                </c:pt>
                <c:pt idx="10">
                  <c:v>38.270144526824403</c:v>
                </c:pt>
                <c:pt idx="11">
                  <c:v>62.6369285757089</c:v>
                </c:pt>
                <c:pt idx="12">
                  <c:v>87.622570439410097</c:v>
                </c:pt>
                <c:pt idx="13">
                  <c:v>112.09737025195101</c:v>
                </c:pt>
                <c:pt idx="14">
                  <c:v>136.84951400131001</c:v>
                </c:pt>
                <c:pt idx="15">
                  <c:v>161.46104263682599</c:v>
                </c:pt>
                <c:pt idx="16">
                  <c:v>186.199788127413</c:v>
                </c:pt>
                <c:pt idx="17">
                  <c:v>211.09217907694401</c:v>
                </c:pt>
                <c:pt idx="18">
                  <c:v>236.08791027033499</c:v>
                </c:pt>
                <c:pt idx="19">
                  <c:v>286.316624429314</c:v>
                </c:pt>
              </c:numCache>
            </c:numRef>
          </c:xVal>
          <c:yVal>
            <c:numRef>
              <c:f>'0214 tover ramp'!$B$1341:$B$1360</c:f>
              <c:numCache>
                <c:formatCode>General</c:formatCode>
                <c:ptCount val="20"/>
                <c:pt idx="0">
                  <c:v>8.8712176308186805</c:v>
                </c:pt>
                <c:pt idx="1">
                  <c:v>4.7554628529319496</c:v>
                </c:pt>
                <c:pt idx="2">
                  <c:v>6.2181522338148403</c:v>
                </c:pt>
                <c:pt idx="3">
                  <c:v>7.3306041760332601</c:v>
                </c:pt>
                <c:pt idx="4">
                  <c:v>8.5385851270551605</c:v>
                </c:pt>
                <c:pt idx="5">
                  <c:v>8.8485145448359503</c:v>
                </c:pt>
                <c:pt idx="6">
                  <c:v>9.4467466518188594</c:v>
                </c:pt>
                <c:pt idx="7">
                  <c:v>10.054861580529799</c:v>
                </c:pt>
                <c:pt idx="8">
                  <c:v>11.0125342722336</c:v>
                </c:pt>
                <c:pt idx="9">
                  <c:v>12.1408871901513</c:v>
                </c:pt>
                <c:pt idx="10">
                  <c:v>12.9088417886564</c:v>
                </c:pt>
                <c:pt idx="11">
                  <c:v>14.4791866962894</c:v>
                </c:pt>
                <c:pt idx="12">
                  <c:v>15.415994574807399</c:v>
                </c:pt>
                <c:pt idx="13">
                  <c:v>16.870832357896099</c:v>
                </c:pt>
                <c:pt idx="14">
                  <c:v>17.5179195978113</c:v>
                </c:pt>
                <c:pt idx="15">
                  <c:v>18.693173487068702</c:v>
                </c:pt>
                <c:pt idx="16">
                  <c:v>18.845982540389699</c:v>
                </c:pt>
                <c:pt idx="17">
                  <c:v>18.188628816347101</c:v>
                </c:pt>
                <c:pt idx="18">
                  <c:v>16.5118218572931</c:v>
                </c:pt>
                <c:pt idx="19">
                  <c:v>16.272358036986201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'0214 tover ramp'!$L$1341:$L$1360</c:f>
              <c:numCache>
                <c:formatCode>General</c:formatCode>
                <c:ptCount val="20"/>
                <c:pt idx="0">
                  <c:v>-217.16647610289101</c:v>
                </c:pt>
                <c:pt idx="1">
                  <c:v>-185.85770543667101</c:v>
                </c:pt>
                <c:pt idx="2">
                  <c:v>-159.388542048971</c:v>
                </c:pt>
                <c:pt idx="3">
                  <c:v>-137.42718885043001</c:v>
                </c:pt>
                <c:pt idx="4">
                  <c:v>-113.70038325569701</c:v>
                </c:pt>
                <c:pt idx="5">
                  <c:v>-87.898898144779494</c:v>
                </c:pt>
                <c:pt idx="6">
                  <c:v>-62.675607527960302</c:v>
                </c:pt>
                <c:pt idx="7">
                  <c:v>-36.491304980999601</c:v>
                </c:pt>
                <c:pt idx="8">
                  <c:v>-11.5389926650869</c:v>
                </c:pt>
                <c:pt idx="9">
                  <c:v>12.7403179257396</c:v>
                </c:pt>
                <c:pt idx="10">
                  <c:v>38.270144526824403</c:v>
                </c:pt>
                <c:pt idx="11">
                  <c:v>62.6369285757089</c:v>
                </c:pt>
                <c:pt idx="12">
                  <c:v>87.622570439410097</c:v>
                </c:pt>
                <c:pt idx="13">
                  <c:v>112.09737025195101</c:v>
                </c:pt>
                <c:pt idx="14">
                  <c:v>136.84951400131001</c:v>
                </c:pt>
                <c:pt idx="15">
                  <c:v>161.46104263682599</c:v>
                </c:pt>
                <c:pt idx="16">
                  <c:v>186.199788127413</c:v>
                </c:pt>
                <c:pt idx="17">
                  <c:v>211.09217907694401</c:v>
                </c:pt>
                <c:pt idx="18">
                  <c:v>236.08791027033499</c:v>
                </c:pt>
                <c:pt idx="19">
                  <c:v>286.316624429314</c:v>
                </c:pt>
              </c:numCache>
            </c:numRef>
          </c:xVal>
          <c:yVal>
            <c:numRef>
              <c:f>'0214 tover ramp'!$AP$1341:$AP$1360</c:f>
              <c:numCache>
                <c:formatCode>0.00</c:formatCode>
                <c:ptCount val="20"/>
                <c:pt idx="0">
                  <c:v>5.441223389477468</c:v>
                </c:pt>
                <c:pt idx="1">
                  <c:v>5.6523826293830908</c:v>
                </c:pt>
                <c:pt idx="2">
                  <c:v>5.8915437623212608</c:v>
                </c:pt>
                <c:pt idx="3">
                  <c:v>7.0872767149156353</c:v>
                </c:pt>
                <c:pt idx="4">
                  <c:v>8.5737347670835522</c:v>
                </c:pt>
                <c:pt idx="5">
                  <c:v>8.7282322818263758</c:v>
                </c:pt>
                <c:pt idx="6">
                  <c:v>9.5343798627875902</c:v>
                </c:pt>
                <c:pt idx="7">
                  <c:v>9.5121766085851647</c:v>
                </c:pt>
                <c:pt idx="8">
                  <c:v>10.271606793743205</c:v>
                </c:pt>
                <c:pt idx="9">
                  <c:v>11.073376682399338</c:v>
                </c:pt>
                <c:pt idx="10">
                  <c:v>11.653315946711796</c:v>
                </c:pt>
                <c:pt idx="11">
                  <c:v>12.313063660649492</c:v>
                </c:pt>
                <c:pt idx="12">
                  <c:v>12.199130101653811</c:v>
                </c:pt>
                <c:pt idx="13">
                  <c:v>12.107776597092457</c:v>
                </c:pt>
                <c:pt idx="14">
                  <c:v>11.721761993859015</c:v>
                </c:pt>
                <c:pt idx="15">
                  <c:v>11.719142213957456</c:v>
                </c:pt>
                <c:pt idx="16">
                  <c:v>11.788452566458519</c:v>
                </c:pt>
                <c:pt idx="17">
                  <c:v>11.904911390358519</c:v>
                </c:pt>
                <c:pt idx="18">
                  <c:v>11.198020265549957</c:v>
                </c:pt>
                <c:pt idx="19">
                  <c:v>10.21046294562089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556608"/>
        <c:axId val="337558912"/>
      </c:scatterChart>
      <c:valAx>
        <c:axId val="337556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7558912"/>
        <c:crosses val="autoZero"/>
        <c:crossBetween val="midCat"/>
      </c:valAx>
      <c:valAx>
        <c:axId val="337558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755660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9626001849938641E-2"/>
          <c:y val="4.3226124409720193E-2"/>
          <c:w val="0.92375906664412488"/>
          <c:h val="0.75186574999022537"/>
        </c:manualLayout>
      </c:layout>
      <c:scatterChart>
        <c:scatterStyle val="smoothMarker"/>
        <c:varyColors val="0"/>
        <c:ser>
          <c:idx val="0"/>
          <c:order val="0"/>
          <c:tx>
            <c:v>all HPA implied Refi 24-42+'0217'!$L$282:$L$301</c:v>
          </c:tx>
          <c:xVal>
            <c:numRef>
              <c:f>'0217'!$L$282:$L$301</c:f>
              <c:numCache>
                <c:formatCode>General</c:formatCode>
                <c:ptCount val="20"/>
                <c:pt idx="0">
                  <c:v>-213.04278712829199</c:v>
                </c:pt>
                <c:pt idx="1">
                  <c:v>-186.776462040708</c:v>
                </c:pt>
                <c:pt idx="2">
                  <c:v>-160.277583310632</c:v>
                </c:pt>
                <c:pt idx="3">
                  <c:v>-137.905337239598</c:v>
                </c:pt>
                <c:pt idx="4">
                  <c:v>-111.887952620177</c:v>
                </c:pt>
                <c:pt idx="5">
                  <c:v>-86.901631097919903</c:v>
                </c:pt>
                <c:pt idx="6">
                  <c:v>-61.609531368779997</c:v>
                </c:pt>
                <c:pt idx="7">
                  <c:v>-37.336368329027103</c:v>
                </c:pt>
                <c:pt idx="8">
                  <c:v>-12.425827226859999</c:v>
                </c:pt>
                <c:pt idx="9">
                  <c:v>12.0547612905865</c:v>
                </c:pt>
                <c:pt idx="10">
                  <c:v>37.007652745015498</c:v>
                </c:pt>
                <c:pt idx="11">
                  <c:v>61.780548072825901</c:v>
                </c:pt>
                <c:pt idx="12">
                  <c:v>86.722964693729494</c:v>
                </c:pt>
                <c:pt idx="13">
                  <c:v>111.396479110971</c:v>
                </c:pt>
                <c:pt idx="14">
                  <c:v>136.383996727864</c:v>
                </c:pt>
                <c:pt idx="15">
                  <c:v>160.71268589375001</c:v>
                </c:pt>
                <c:pt idx="16">
                  <c:v>185.23422341916799</c:v>
                </c:pt>
                <c:pt idx="17">
                  <c:v>210.12038550584299</c:v>
                </c:pt>
                <c:pt idx="18">
                  <c:v>233.850718248459</c:v>
                </c:pt>
                <c:pt idx="19">
                  <c:v>266.60233180701101</c:v>
                </c:pt>
              </c:numCache>
            </c:numRef>
          </c:xVal>
          <c:yVal>
            <c:numRef>
              <c:f>'0217'!$AQ$282:$AQ$301</c:f>
              <c:numCache>
                <c:formatCode>0.00000</c:formatCode>
                <c:ptCount val="20"/>
                <c:pt idx="0">
                  <c:v>1.0697501159866694E-5</c:v>
                </c:pt>
                <c:pt idx="1">
                  <c:v>1.6235166714736625E-4</c:v>
                </c:pt>
                <c:pt idx="2">
                  <c:v>-7.6405722149255288E-4</c:v>
                </c:pt>
                <c:pt idx="3">
                  <c:v>8.166434886399121E-4</c:v>
                </c:pt>
                <c:pt idx="4">
                  <c:v>8.9369702199810185E-5</c:v>
                </c:pt>
                <c:pt idx="5">
                  <c:v>3.9573833973675053E-5</c:v>
                </c:pt>
                <c:pt idx="6">
                  <c:v>1.5686530053689047E-4</c:v>
                </c:pt>
                <c:pt idx="7">
                  <c:v>4.1511029179448072E-4</c:v>
                </c:pt>
                <c:pt idx="8">
                  <c:v>6.9452959273128174E-4</c:v>
                </c:pt>
                <c:pt idx="9">
                  <c:v>1.7587405157627363E-3</c:v>
                </c:pt>
                <c:pt idx="10">
                  <c:v>3.0503913883001433E-3</c:v>
                </c:pt>
                <c:pt idx="11">
                  <c:v>4.2048509734545492E-3</c:v>
                </c:pt>
                <c:pt idx="12">
                  <c:v>5.3150446248717547E-3</c:v>
                </c:pt>
                <c:pt idx="13">
                  <c:v>5.9838125309723753E-3</c:v>
                </c:pt>
                <c:pt idx="14">
                  <c:v>7.3217292395153215E-3</c:v>
                </c:pt>
                <c:pt idx="15">
                  <c:v>6.3574769357961358E-3</c:v>
                </c:pt>
                <c:pt idx="16">
                  <c:v>7.564204921133107E-3</c:v>
                </c:pt>
                <c:pt idx="17">
                  <c:v>5.9926931331187299E-3</c:v>
                </c:pt>
                <c:pt idx="18">
                  <c:v>5.1228450570498657E-3</c:v>
                </c:pt>
                <c:pt idx="19">
                  <c:v>1.2624108737086708E-2</c:v>
                </c:pt>
              </c:numCache>
            </c:numRef>
          </c:yVal>
          <c:smooth val="1"/>
        </c:ser>
        <c:ser>
          <c:idx val="1"/>
          <c:order val="1"/>
          <c:tx>
            <c:v>ann HPA &gt; 9% </c:v>
          </c:tx>
          <c:xVal>
            <c:numRef>
              <c:f>'0217'!$L$260:$L$277</c:f>
              <c:numCache>
                <c:formatCode>General</c:formatCode>
                <c:ptCount val="18"/>
                <c:pt idx="0">
                  <c:v>-157.710164806514</c:v>
                </c:pt>
                <c:pt idx="1">
                  <c:v>-133.16865759548301</c:v>
                </c:pt>
                <c:pt idx="2">
                  <c:v>-109.736901608983</c:v>
                </c:pt>
                <c:pt idx="3">
                  <c:v>-85.5325350223019</c:v>
                </c:pt>
                <c:pt idx="4">
                  <c:v>-60.682549033571298</c:v>
                </c:pt>
                <c:pt idx="5">
                  <c:v>-36.442430544806598</c:v>
                </c:pt>
                <c:pt idx="6">
                  <c:v>-11.794295711804599</c:v>
                </c:pt>
                <c:pt idx="7">
                  <c:v>12.715367195835601</c:v>
                </c:pt>
                <c:pt idx="8">
                  <c:v>37.2293128487389</c:v>
                </c:pt>
                <c:pt idx="9">
                  <c:v>62.186938645583602</c:v>
                </c:pt>
                <c:pt idx="10">
                  <c:v>86.763786741060102</c:v>
                </c:pt>
                <c:pt idx="11">
                  <c:v>112.260060166908</c:v>
                </c:pt>
                <c:pt idx="12">
                  <c:v>137.003869055927</c:v>
                </c:pt>
                <c:pt idx="13">
                  <c:v>161.474786654718</c:v>
                </c:pt>
                <c:pt idx="14">
                  <c:v>185.52762183742499</c:v>
                </c:pt>
                <c:pt idx="15">
                  <c:v>210.22491044731001</c:v>
                </c:pt>
                <c:pt idx="16">
                  <c:v>233.56592896555</c:v>
                </c:pt>
                <c:pt idx="17">
                  <c:v>264.44762443359201</c:v>
                </c:pt>
              </c:numCache>
            </c:numRef>
          </c:xVal>
          <c:yVal>
            <c:numRef>
              <c:f>'0217'!$AQ$260:$AQ$277</c:f>
              <c:numCache>
                <c:formatCode>0.00000</c:formatCode>
                <c:ptCount val="18"/>
                <c:pt idx="0">
                  <c:v>-5.4048318005008927E-3</c:v>
                </c:pt>
                <c:pt idx="1">
                  <c:v>4.6539573606994931E-3</c:v>
                </c:pt>
                <c:pt idx="2">
                  <c:v>-3.2869276043823517E-4</c:v>
                </c:pt>
                <c:pt idx="3">
                  <c:v>3.260185189292962E-4</c:v>
                </c:pt>
                <c:pt idx="4">
                  <c:v>3.893865156157604E-5</c:v>
                </c:pt>
                <c:pt idx="5">
                  <c:v>9.3698873064579011E-4</c:v>
                </c:pt>
                <c:pt idx="6">
                  <c:v>8.1053619432930844E-4</c:v>
                </c:pt>
                <c:pt idx="7">
                  <c:v>2.1085657317951034E-3</c:v>
                </c:pt>
                <c:pt idx="8">
                  <c:v>2.4387135158709695E-3</c:v>
                </c:pt>
                <c:pt idx="9">
                  <c:v>3.2486462986676887E-3</c:v>
                </c:pt>
                <c:pt idx="10">
                  <c:v>4.8459966689316965E-3</c:v>
                </c:pt>
                <c:pt idx="11">
                  <c:v>5.9762557757140032E-3</c:v>
                </c:pt>
                <c:pt idx="12">
                  <c:v>6.6706978040963101E-3</c:v>
                </c:pt>
                <c:pt idx="13">
                  <c:v>5.6468213903248243E-3</c:v>
                </c:pt>
                <c:pt idx="14">
                  <c:v>8.4154653845339884E-3</c:v>
                </c:pt>
                <c:pt idx="15">
                  <c:v>7.3085422456800331E-3</c:v>
                </c:pt>
                <c:pt idx="16">
                  <c:v>1.1376905976953136E-3</c:v>
                </c:pt>
                <c:pt idx="17">
                  <c:v>7.3982982309096848E-3</c:v>
                </c:pt>
              </c:numCache>
            </c:numRef>
          </c:yVal>
          <c:smooth val="1"/>
        </c:ser>
        <c:ser>
          <c:idx val="2"/>
          <c:order val="2"/>
          <c:tx>
            <c:v>ann HPA 7-9%</c:v>
          </c:tx>
          <c:xVal>
            <c:numRef>
              <c:f>'0217'!$L$238:$L$255</c:f>
              <c:numCache>
                <c:formatCode>General</c:formatCode>
                <c:ptCount val="18"/>
                <c:pt idx="0">
                  <c:v>-185.12695212929501</c:v>
                </c:pt>
                <c:pt idx="1">
                  <c:v>-160.671745210685</c:v>
                </c:pt>
                <c:pt idx="2">
                  <c:v>-136.883414096499</c:v>
                </c:pt>
                <c:pt idx="3">
                  <c:v>-111.051751713247</c:v>
                </c:pt>
                <c:pt idx="4">
                  <c:v>-86.058802048056293</c:v>
                </c:pt>
                <c:pt idx="5">
                  <c:v>-60.966452322216597</c:v>
                </c:pt>
                <c:pt idx="6">
                  <c:v>-37.066612511838002</c:v>
                </c:pt>
                <c:pt idx="7">
                  <c:v>-12.313010152824599</c:v>
                </c:pt>
                <c:pt idx="8">
                  <c:v>12.057446570703499</c:v>
                </c:pt>
                <c:pt idx="9">
                  <c:v>36.791475686528202</c:v>
                </c:pt>
                <c:pt idx="10">
                  <c:v>61.739642096537402</c:v>
                </c:pt>
                <c:pt idx="11">
                  <c:v>86.529606039214897</c:v>
                </c:pt>
                <c:pt idx="12">
                  <c:v>111.90959284463101</c:v>
                </c:pt>
                <c:pt idx="13">
                  <c:v>136.43659502292499</c:v>
                </c:pt>
                <c:pt idx="14">
                  <c:v>160.87119726231199</c:v>
                </c:pt>
                <c:pt idx="15">
                  <c:v>184.99763973036201</c:v>
                </c:pt>
                <c:pt idx="16">
                  <c:v>210.325748030227</c:v>
                </c:pt>
                <c:pt idx="17">
                  <c:v>233.49006731480901</c:v>
                </c:pt>
              </c:numCache>
            </c:numRef>
          </c:xVal>
          <c:yVal>
            <c:numRef>
              <c:f>'0217'!$AQ$238:$AQ$255</c:f>
              <c:numCache>
                <c:formatCode>0.00000</c:formatCode>
                <c:ptCount val="18"/>
                <c:pt idx="0">
                  <c:v>-4.8711024807586746E-3</c:v>
                </c:pt>
                <c:pt idx="1">
                  <c:v>3.6089402998084425E-3</c:v>
                </c:pt>
                <c:pt idx="2">
                  <c:v>2.7519570484495093E-3</c:v>
                </c:pt>
                <c:pt idx="3">
                  <c:v>1.9552292062843812E-4</c:v>
                </c:pt>
                <c:pt idx="4">
                  <c:v>-2.5407090696689255E-4</c:v>
                </c:pt>
                <c:pt idx="5">
                  <c:v>8.3926295356024153E-5</c:v>
                </c:pt>
                <c:pt idx="6">
                  <c:v>5.5278793857367961E-4</c:v>
                </c:pt>
                <c:pt idx="7">
                  <c:v>1.2698858074904687E-3</c:v>
                </c:pt>
                <c:pt idx="8">
                  <c:v>2.9470280310936892E-3</c:v>
                </c:pt>
                <c:pt idx="9">
                  <c:v>5.3975530691261694E-3</c:v>
                </c:pt>
                <c:pt idx="10">
                  <c:v>6.6243523992778192E-3</c:v>
                </c:pt>
                <c:pt idx="11">
                  <c:v>7.7178208796720438E-3</c:v>
                </c:pt>
                <c:pt idx="12">
                  <c:v>8.065007120327896E-3</c:v>
                </c:pt>
                <c:pt idx="13">
                  <c:v>9.8413673588900706E-3</c:v>
                </c:pt>
                <c:pt idx="14">
                  <c:v>9.1602126554693082E-3</c:v>
                </c:pt>
                <c:pt idx="15">
                  <c:v>8.2863878014902779E-3</c:v>
                </c:pt>
                <c:pt idx="16">
                  <c:v>5.5746756100724763E-3</c:v>
                </c:pt>
                <c:pt idx="17">
                  <c:v>3.8228497799911547E-3</c:v>
                </c:pt>
              </c:numCache>
            </c:numRef>
          </c:yVal>
          <c:smooth val="1"/>
        </c:ser>
        <c:ser>
          <c:idx val="3"/>
          <c:order val="3"/>
          <c:tx>
            <c:v>ann HPA 5-7%</c:v>
          </c:tx>
          <c:xVal>
            <c:numRef>
              <c:f>'0217'!$L$216:$L$234</c:f>
              <c:numCache>
                <c:formatCode>General</c:formatCode>
                <c:ptCount val="19"/>
                <c:pt idx="0">
                  <c:v>-186.343426321289</c:v>
                </c:pt>
                <c:pt idx="1">
                  <c:v>-160.41693416207599</c:v>
                </c:pt>
                <c:pt idx="2">
                  <c:v>-138.17877645180599</c:v>
                </c:pt>
                <c:pt idx="3">
                  <c:v>-112.112991033719</c:v>
                </c:pt>
                <c:pt idx="4">
                  <c:v>-86.8940695124938</c:v>
                </c:pt>
                <c:pt idx="5">
                  <c:v>-61.894681698766497</c:v>
                </c:pt>
                <c:pt idx="6">
                  <c:v>-37.574989192748099</c:v>
                </c:pt>
                <c:pt idx="7">
                  <c:v>-12.712144968702299</c:v>
                </c:pt>
                <c:pt idx="8">
                  <c:v>11.7257975899748</c:v>
                </c:pt>
                <c:pt idx="9">
                  <c:v>36.902831068865098</c:v>
                </c:pt>
                <c:pt idx="10">
                  <c:v>61.640140091220502</c:v>
                </c:pt>
                <c:pt idx="11">
                  <c:v>86.691624511738297</c:v>
                </c:pt>
                <c:pt idx="12">
                  <c:v>111.130477479745</c:v>
                </c:pt>
                <c:pt idx="13">
                  <c:v>136.089288107356</c:v>
                </c:pt>
                <c:pt idx="14">
                  <c:v>160.373832954477</c:v>
                </c:pt>
                <c:pt idx="15">
                  <c:v>185.045061257665</c:v>
                </c:pt>
                <c:pt idx="16">
                  <c:v>209.884465283456</c:v>
                </c:pt>
                <c:pt idx="17">
                  <c:v>234.01311779352301</c:v>
                </c:pt>
                <c:pt idx="18">
                  <c:v>268.987011155544</c:v>
                </c:pt>
              </c:numCache>
            </c:numRef>
          </c:xVal>
          <c:yVal>
            <c:numRef>
              <c:f>'0217'!$AQ$216:$AQ$234</c:f>
              <c:numCache>
                <c:formatCode>0.00000</c:formatCode>
                <c:ptCount val="19"/>
                <c:pt idx="0">
                  <c:v>3.5729076069314653E-3</c:v>
                </c:pt>
                <c:pt idx="1">
                  <c:v>-3.4907140244893418E-3</c:v>
                </c:pt>
                <c:pt idx="2">
                  <c:v>4.7348350688041895E-4</c:v>
                </c:pt>
                <c:pt idx="3">
                  <c:v>5.100758160228409E-4</c:v>
                </c:pt>
                <c:pt idx="4">
                  <c:v>8.5710853404055015E-5</c:v>
                </c:pt>
                <c:pt idx="5">
                  <c:v>2.9333232546412472E-4</c:v>
                </c:pt>
                <c:pt idx="6">
                  <c:v>2.0580356292456553E-5</c:v>
                </c:pt>
                <c:pt idx="7">
                  <c:v>-1.6995175338099452E-4</c:v>
                </c:pt>
                <c:pt idx="8">
                  <c:v>3.9615543945702679E-4</c:v>
                </c:pt>
                <c:pt idx="9">
                  <c:v>1.1960502087734071E-3</c:v>
                </c:pt>
                <c:pt idx="10">
                  <c:v>2.3004467808162184E-3</c:v>
                </c:pt>
                <c:pt idx="11">
                  <c:v>3.1923613267700792E-3</c:v>
                </c:pt>
                <c:pt idx="12">
                  <c:v>4.1119468961233023E-3</c:v>
                </c:pt>
                <c:pt idx="13">
                  <c:v>5.4439641083587516E-3</c:v>
                </c:pt>
                <c:pt idx="14">
                  <c:v>4.1044293579293335E-3</c:v>
                </c:pt>
                <c:pt idx="15">
                  <c:v>4.8148130341045293E-3</c:v>
                </c:pt>
                <c:pt idx="16">
                  <c:v>2.6419182491689928E-3</c:v>
                </c:pt>
                <c:pt idx="17">
                  <c:v>1.09982927550108E-2</c:v>
                </c:pt>
                <c:pt idx="18">
                  <c:v>1.3126211123651591E-2</c:v>
                </c:pt>
              </c:numCache>
            </c:numRef>
          </c:yVal>
          <c:smooth val="1"/>
        </c:ser>
        <c:ser>
          <c:idx val="4"/>
          <c:order val="4"/>
          <c:tx>
            <c:v>ann HPA &lt;5%</c:v>
          </c:tx>
          <c:xVal>
            <c:numRef>
              <c:f>'0217'!$L$193:$L$212</c:f>
              <c:numCache>
                <c:formatCode>General</c:formatCode>
                <c:ptCount val="20"/>
                <c:pt idx="0">
                  <c:v>-213.70661062402701</c:v>
                </c:pt>
                <c:pt idx="1">
                  <c:v>-187.17759291764</c:v>
                </c:pt>
                <c:pt idx="2">
                  <c:v>-160.22879253220299</c:v>
                </c:pt>
                <c:pt idx="3">
                  <c:v>-138.30478459558401</c:v>
                </c:pt>
                <c:pt idx="4">
                  <c:v>-112.30498077238499</c:v>
                </c:pt>
                <c:pt idx="5">
                  <c:v>-87.570813369266602</c:v>
                </c:pt>
                <c:pt idx="6">
                  <c:v>-62.0856764614296</c:v>
                </c:pt>
                <c:pt idx="7">
                  <c:v>-37.828492437649601</c:v>
                </c:pt>
                <c:pt idx="8">
                  <c:v>-12.727285624924001</c:v>
                </c:pt>
                <c:pt idx="9">
                  <c:v>11.7904774601038</c:v>
                </c:pt>
                <c:pt idx="10">
                  <c:v>37.173523402779502</c:v>
                </c:pt>
                <c:pt idx="11">
                  <c:v>61.565621773617501</c:v>
                </c:pt>
                <c:pt idx="12">
                  <c:v>86.8915359421011</c:v>
                </c:pt>
                <c:pt idx="13">
                  <c:v>110.493044695656</c:v>
                </c:pt>
                <c:pt idx="14">
                  <c:v>135.77105342336301</c:v>
                </c:pt>
                <c:pt idx="15">
                  <c:v>159.464190318269</c:v>
                </c:pt>
                <c:pt idx="16">
                  <c:v>185.04423133569199</c:v>
                </c:pt>
                <c:pt idx="17">
                  <c:v>209.64568962263399</c:v>
                </c:pt>
                <c:pt idx="18">
                  <c:v>234.905139309053</c:v>
                </c:pt>
                <c:pt idx="19">
                  <c:v>264.19173822554097</c:v>
                </c:pt>
              </c:numCache>
            </c:numRef>
          </c:xVal>
          <c:yVal>
            <c:numRef>
              <c:f>'0217'!$AQ$193:$AQ$212</c:f>
              <c:numCache>
                <c:formatCode>0.00000</c:formatCode>
                <c:ptCount val="20"/>
                <c:pt idx="0">
                  <c:v>-3.1456093943287265E-3</c:v>
                </c:pt>
                <c:pt idx="1">
                  <c:v>-8.4922364520982488E-4</c:v>
                </c:pt>
                <c:pt idx="2">
                  <c:v>1.6805216008773747E-5</c:v>
                </c:pt>
                <c:pt idx="3">
                  <c:v>2.2120115321393316E-4</c:v>
                </c:pt>
                <c:pt idx="4">
                  <c:v>-2.3163888811875751E-4</c:v>
                </c:pt>
                <c:pt idx="5">
                  <c:v>1.2861294823833525E-4</c:v>
                </c:pt>
                <c:pt idx="6">
                  <c:v>1.2460555741455361E-4</c:v>
                </c:pt>
                <c:pt idx="7">
                  <c:v>3.9548785332481958E-4</c:v>
                </c:pt>
                <c:pt idx="8">
                  <c:v>6.5268276335725146E-4</c:v>
                </c:pt>
                <c:pt idx="9">
                  <c:v>1.0115900844310634E-3</c:v>
                </c:pt>
                <c:pt idx="10">
                  <c:v>2.0065647622395542E-3</c:v>
                </c:pt>
                <c:pt idx="11">
                  <c:v>3.9072677318552282E-3</c:v>
                </c:pt>
                <c:pt idx="12">
                  <c:v>5.0119990476014311E-3</c:v>
                </c:pt>
                <c:pt idx="13">
                  <c:v>5.5259370432354593E-3</c:v>
                </c:pt>
                <c:pt idx="14">
                  <c:v>6.6264379503613051E-3</c:v>
                </c:pt>
                <c:pt idx="15">
                  <c:v>5.6312106411451892E-3</c:v>
                </c:pt>
                <c:pt idx="16">
                  <c:v>6.6798545486567449E-3</c:v>
                </c:pt>
                <c:pt idx="17">
                  <c:v>6.489698491315735E-3</c:v>
                </c:pt>
                <c:pt idx="18">
                  <c:v>9.8891388380186532E-3</c:v>
                </c:pt>
                <c:pt idx="19">
                  <c:v>4.9874933042467727E-3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286592"/>
        <c:axId val="370141440"/>
      </c:scatterChart>
      <c:valAx>
        <c:axId val="370286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70141440"/>
        <c:crosses val="autoZero"/>
        <c:crossBetween val="midCat"/>
      </c:valAx>
      <c:valAx>
        <c:axId val="370141440"/>
        <c:scaling>
          <c:orientation val="minMax"/>
        </c:scaling>
        <c:delete val="0"/>
        <c:axPos val="l"/>
        <c:majorGridlines/>
        <c:numFmt formatCode="0.00000" sourceLinked="1"/>
        <c:majorTickMark val="out"/>
        <c:minorTickMark val="none"/>
        <c:tickLblPos val="nextTo"/>
        <c:crossAx val="37028659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cum  27.5</c:v>
          </c:tx>
          <c:xVal>
            <c:numRef>
              <c:f>'0217'!$L$396:$L$412</c:f>
              <c:numCache>
                <c:formatCode>General</c:formatCode>
                <c:ptCount val="17"/>
                <c:pt idx="0">
                  <c:v>-132.54646799536701</c:v>
                </c:pt>
                <c:pt idx="1">
                  <c:v>-109.16373987896</c:v>
                </c:pt>
                <c:pt idx="2">
                  <c:v>-84.763416907612097</c:v>
                </c:pt>
                <c:pt idx="3">
                  <c:v>-60.108913721368999</c:v>
                </c:pt>
                <c:pt idx="4">
                  <c:v>-35.927314016918501</c:v>
                </c:pt>
                <c:pt idx="5">
                  <c:v>-11.936905150422</c:v>
                </c:pt>
                <c:pt idx="6">
                  <c:v>12.3583908573061</c:v>
                </c:pt>
                <c:pt idx="7">
                  <c:v>37.0715437143296</c:v>
                </c:pt>
                <c:pt idx="8">
                  <c:v>62.2393292039907</c:v>
                </c:pt>
                <c:pt idx="9">
                  <c:v>87.318510543751501</c:v>
                </c:pt>
                <c:pt idx="10">
                  <c:v>112.809282229882</c:v>
                </c:pt>
                <c:pt idx="11">
                  <c:v>137.240626529575</c:v>
                </c:pt>
                <c:pt idx="12">
                  <c:v>161.566813000384</c:v>
                </c:pt>
                <c:pt idx="13">
                  <c:v>185.435183279092</c:v>
                </c:pt>
                <c:pt idx="14">
                  <c:v>210.26646569833801</c:v>
                </c:pt>
                <c:pt idx="15">
                  <c:v>233.43408821696599</c:v>
                </c:pt>
                <c:pt idx="16">
                  <c:v>265.25951661695098</c:v>
                </c:pt>
              </c:numCache>
            </c:numRef>
          </c:xVal>
          <c:yVal>
            <c:numRef>
              <c:f>'0217'!$AQ$396:$AQ$412</c:f>
              <c:numCache>
                <c:formatCode>0.00000</c:formatCode>
                <c:ptCount val="17"/>
                <c:pt idx="0">
                  <c:v>9.715744871872484E-3</c:v>
                </c:pt>
                <c:pt idx="1">
                  <c:v>3.8730906896132546E-3</c:v>
                </c:pt>
                <c:pt idx="2">
                  <c:v>1.123652597533463E-3</c:v>
                </c:pt>
                <c:pt idx="3">
                  <c:v>9.5426788060231325E-4</c:v>
                </c:pt>
                <c:pt idx="4">
                  <c:v>1.8703450751601167E-3</c:v>
                </c:pt>
                <c:pt idx="5">
                  <c:v>1.5708051288705477E-3</c:v>
                </c:pt>
                <c:pt idx="6">
                  <c:v>2.8416294527456552E-3</c:v>
                </c:pt>
                <c:pt idx="7">
                  <c:v>2.6340834527289365E-3</c:v>
                </c:pt>
                <c:pt idx="8">
                  <c:v>3.7034197891342609E-3</c:v>
                </c:pt>
                <c:pt idx="9">
                  <c:v>5.4365412258974358E-3</c:v>
                </c:pt>
                <c:pt idx="10">
                  <c:v>6.4771336111962285E-3</c:v>
                </c:pt>
                <c:pt idx="11">
                  <c:v>7.573467543297515E-3</c:v>
                </c:pt>
                <c:pt idx="12">
                  <c:v>7.0249585315546696E-3</c:v>
                </c:pt>
                <c:pt idx="13">
                  <c:v>8.6858779841200336E-3</c:v>
                </c:pt>
                <c:pt idx="14">
                  <c:v>7.5781218736055353E-3</c:v>
                </c:pt>
                <c:pt idx="15">
                  <c:v>1.0004562187509447E-3</c:v>
                </c:pt>
                <c:pt idx="16">
                  <c:v>9.1115668161864879E-3</c:v>
                </c:pt>
              </c:numCache>
            </c:numRef>
          </c:yVal>
          <c:smooth val="1"/>
        </c:ser>
        <c:ser>
          <c:idx val="1"/>
          <c:order val="1"/>
          <c:tx>
            <c:v>cum 22.5-27.5</c:v>
          </c:tx>
          <c:xVal>
            <c:numRef>
              <c:f>'0217'!$L$374:$L$390</c:f>
              <c:numCache>
                <c:formatCode>General</c:formatCode>
                <c:ptCount val="17"/>
                <c:pt idx="0">
                  <c:v>-155.996482691528</c:v>
                </c:pt>
                <c:pt idx="1">
                  <c:v>-132.656340209642</c:v>
                </c:pt>
                <c:pt idx="2">
                  <c:v>-109.477670932167</c:v>
                </c:pt>
                <c:pt idx="3">
                  <c:v>-84.935484930010105</c:v>
                </c:pt>
                <c:pt idx="4">
                  <c:v>-60.585859738071001</c:v>
                </c:pt>
                <c:pt idx="5">
                  <c:v>-36.739624058833002</c:v>
                </c:pt>
                <c:pt idx="6">
                  <c:v>-12.1300453980013</c:v>
                </c:pt>
                <c:pt idx="7">
                  <c:v>12.329400930491101</c:v>
                </c:pt>
                <c:pt idx="8">
                  <c:v>36.944358926126903</c:v>
                </c:pt>
                <c:pt idx="9">
                  <c:v>62.1714827898099</c:v>
                </c:pt>
                <c:pt idx="10">
                  <c:v>87.028048913762106</c:v>
                </c:pt>
                <c:pt idx="11">
                  <c:v>112.09115374949501</c:v>
                </c:pt>
                <c:pt idx="12">
                  <c:v>136.43167886531</c:v>
                </c:pt>
                <c:pt idx="13">
                  <c:v>160.79463003974499</c:v>
                </c:pt>
                <c:pt idx="14">
                  <c:v>185.03681037020601</c:v>
                </c:pt>
                <c:pt idx="15">
                  <c:v>210.233926800284</c:v>
                </c:pt>
                <c:pt idx="16">
                  <c:v>233.721372000602</c:v>
                </c:pt>
              </c:numCache>
            </c:numRef>
          </c:xVal>
          <c:yVal>
            <c:numRef>
              <c:f>'0217'!$AQ$374:$AQ$391</c:f>
              <c:numCache>
                <c:formatCode>0.00000</c:formatCode>
                <c:ptCount val="18"/>
                <c:pt idx="0">
                  <c:v>1.1227713891261624E-2</c:v>
                </c:pt>
                <c:pt idx="1">
                  <c:v>6.1440267757941324E-3</c:v>
                </c:pt>
                <c:pt idx="2">
                  <c:v>-3.0024861021743596E-4</c:v>
                </c:pt>
                <c:pt idx="3">
                  <c:v>1.2844965159567456E-3</c:v>
                </c:pt>
                <c:pt idx="4">
                  <c:v>9.6023721268946073E-4</c:v>
                </c:pt>
                <c:pt idx="5">
                  <c:v>7.7809699521249123E-4</c:v>
                </c:pt>
                <c:pt idx="6">
                  <c:v>8.7557338131316262E-4</c:v>
                </c:pt>
                <c:pt idx="7">
                  <c:v>1.3061424104174463E-3</c:v>
                </c:pt>
                <c:pt idx="8">
                  <c:v>2.5211297798182208E-3</c:v>
                </c:pt>
                <c:pt idx="9">
                  <c:v>3.2449835257796454E-3</c:v>
                </c:pt>
                <c:pt idx="10">
                  <c:v>5.0148076996321123E-3</c:v>
                </c:pt>
                <c:pt idx="11">
                  <c:v>7.3345335803883267E-3</c:v>
                </c:pt>
                <c:pt idx="12">
                  <c:v>9.3896178696605964E-3</c:v>
                </c:pt>
                <c:pt idx="13">
                  <c:v>7.9926959878865445E-3</c:v>
                </c:pt>
                <c:pt idx="14">
                  <c:v>7.1673862665283476E-3</c:v>
                </c:pt>
                <c:pt idx="15">
                  <c:v>4.725936503140328E-3</c:v>
                </c:pt>
                <c:pt idx="16">
                  <c:v>6.9983635210284483E-3</c:v>
                </c:pt>
                <c:pt idx="17">
                  <c:v>2.8786664555979034E-2</c:v>
                </c:pt>
              </c:numCache>
            </c:numRef>
          </c:yVal>
          <c:smooth val="1"/>
        </c:ser>
        <c:ser>
          <c:idx val="2"/>
          <c:order val="2"/>
          <c:tx>
            <c:v>cum 175-22.5</c:v>
          </c:tx>
          <c:xVal>
            <c:numRef>
              <c:f>'0217'!$L$353:$L$368</c:f>
              <c:numCache>
                <c:formatCode>General</c:formatCode>
                <c:ptCount val="16"/>
                <c:pt idx="0">
                  <c:v>-160.19532128719899</c:v>
                </c:pt>
                <c:pt idx="1">
                  <c:v>-135.65068293223101</c:v>
                </c:pt>
                <c:pt idx="2">
                  <c:v>-110.453932076244</c:v>
                </c:pt>
                <c:pt idx="3">
                  <c:v>-85.876820498943701</c:v>
                </c:pt>
                <c:pt idx="4">
                  <c:v>-61.198388610080798</c:v>
                </c:pt>
                <c:pt idx="5">
                  <c:v>-37.4311705435424</c:v>
                </c:pt>
                <c:pt idx="6">
                  <c:v>-12.537006961696701</c:v>
                </c:pt>
                <c:pt idx="7">
                  <c:v>11.998295858863001</c:v>
                </c:pt>
                <c:pt idx="8">
                  <c:v>36.9367973524174</c:v>
                </c:pt>
                <c:pt idx="9">
                  <c:v>61.729239610354597</c:v>
                </c:pt>
                <c:pt idx="10">
                  <c:v>86.345125851014501</c:v>
                </c:pt>
                <c:pt idx="11">
                  <c:v>111.04038184164401</c:v>
                </c:pt>
                <c:pt idx="12">
                  <c:v>135.97587055223599</c:v>
                </c:pt>
                <c:pt idx="13">
                  <c:v>160.205540687032</c:v>
                </c:pt>
                <c:pt idx="14">
                  <c:v>185.03980468487401</c:v>
                </c:pt>
                <c:pt idx="15">
                  <c:v>209.856715533082</c:v>
                </c:pt>
              </c:numCache>
            </c:numRef>
          </c:xVal>
          <c:yVal>
            <c:numRef>
              <c:f>'0217'!$AQ$353:$AQ$368</c:f>
              <c:numCache>
                <c:formatCode>0.00000</c:formatCode>
                <c:ptCount val="16"/>
                <c:pt idx="0">
                  <c:v>5.2978416836085666E-3</c:v>
                </c:pt>
                <c:pt idx="1">
                  <c:v>2.9466102583502046E-3</c:v>
                </c:pt>
                <c:pt idx="2">
                  <c:v>1.9610947625774318E-4</c:v>
                </c:pt>
                <c:pt idx="3">
                  <c:v>-3.5577254954521909E-4</c:v>
                </c:pt>
                <c:pt idx="4">
                  <c:v>-4.9447380961481491E-4</c:v>
                </c:pt>
                <c:pt idx="5">
                  <c:v>-4.4374335445024511E-4</c:v>
                </c:pt>
                <c:pt idx="6">
                  <c:v>4.0668719861695554E-4</c:v>
                </c:pt>
                <c:pt idx="7">
                  <c:v>2.3457132205918531E-3</c:v>
                </c:pt>
                <c:pt idx="8">
                  <c:v>4.5570131390439417E-3</c:v>
                </c:pt>
                <c:pt idx="9">
                  <c:v>5.1887610870629576E-3</c:v>
                </c:pt>
                <c:pt idx="10">
                  <c:v>5.8084062491445994E-3</c:v>
                </c:pt>
                <c:pt idx="11">
                  <c:v>4.8509086686984587E-3</c:v>
                </c:pt>
                <c:pt idx="12">
                  <c:v>5.9262644789026958E-3</c:v>
                </c:pt>
                <c:pt idx="13">
                  <c:v>4.2984403387026394E-3</c:v>
                </c:pt>
                <c:pt idx="14">
                  <c:v>6.4534041203514261E-3</c:v>
                </c:pt>
                <c:pt idx="15">
                  <c:v>2.5255328684141848E-3</c:v>
                </c:pt>
              </c:numCache>
            </c:numRef>
          </c:yVal>
          <c:smooth val="1"/>
        </c:ser>
        <c:ser>
          <c:idx val="3"/>
          <c:order val="3"/>
          <c:tx>
            <c:v>cum 12.5-17.5</c:v>
          </c:tx>
          <c:xVal>
            <c:numRef>
              <c:f>'0217'!$L$330:$L$346</c:f>
              <c:numCache>
                <c:formatCode>General</c:formatCode>
                <c:ptCount val="17"/>
                <c:pt idx="0">
                  <c:v>-186.17083935973201</c:v>
                </c:pt>
                <c:pt idx="1">
                  <c:v>-160.314262367699</c:v>
                </c:pt>
                <c:pt idx="2">
                  <c:v>-138.25339401541501</c:v>
                </c:pt>
                <c:pt idx="3">
                  <c:v>-112.157617033932</c:v>
                </c:pt>
                <c:pt idx="4">
                  <c:v>-87.274004437586697</c:v>
                </c:pt>
                <c:pt idx="5">
                  <c:v>-62.041365509189497</c:v>
                </c:pt>
                <c:pt idx="6">
                  <c:v>-37.7906554506676</c:v>
                </c:pt>
                <c:pt idx="7">
                  <c:v>-12.648278030794399</c:v>
                </c:pt>
                <c:pt idx="8">
                  <c:v>11.804127498476401</c:v>
                </c:pt>
                <c:pt idx="9">
                  <c:v>37.0572377087585</c:v>
                </c:pt>
                <c:pt idx="10">
                  <c:v>61.652093041577899</c:v>
                </c:pt>
                <c:pt idx="11">
                  <c:v>86.643061300583497</c:v>
                </c:pt>
                <c:pt idx="12">
                  <c:v>110.69218121482901</c:v>
                </c:pt>
                <c:pt idx="13">
                  <c:v>135.836990883222</c:v>
                </c:pt>
                <c:pt idx="14">
                  <c:v>159.76590310726101</c:v>
                </c:pt>
                <c:pt idx="15">
                  <c:v>185.24133870917601</c:v>
                </c:pt>
                <c:pt idx="16">
                  <c:v>209.79999917274199</c:v>
                </c:pt>
              </c:numCache>
            </c:numRef>
          </c:xVal>
          <c:yVal>
            <c:numRef>
              <c:f>'0217'!$AQ$330:$AQ$346</c:f>
              <c:numCache>
                <c:formatCode>0.00000</c:formatCode>
                <c:ptCount val="17"/>
                <c:pt idx="0">
                  <c:v>3.2123628183980506E-3</c:v>
                </c:pt>
                <c:pt idx="1">
                  <c:v>-3.5149177620286409E-3</c:v>
                </c:pt>
                <c:pt idx="2">
                  <c:v>7.0358050560514508E-4</c:v>
                </c:pt>
                <c:pt idx="3">
                  <c:v>5.6896927138790077E-4</c:v>
                </c:pt>
                <c:pt idx="4">
                  <c:v>1.2300830129819036E-4</c:v>
                </c:pt>
                <c:pt idx="5">
                  <c:v>2.5475660731924185E-4</c:v>
                </c:pt>
                <c:pt idx="6">
                  <c:v>6.2375181769353232E-4</c:v>
                </c:pt>
                <c:pt idx="7">
                  <c:v>5.4396955743539997E-4</c:v>
                </c:pt>
                <c:pt idx="8">
                  <c:v>1.5441865790975203E-3</c:v>
                </c:pt>
                <c:pt idx="9">
                  <c:v>3.1554542257135453E-3</c:v>
                </c:pt>
                <c:pt idx="10">
                  <c:v>4.4751795878272219E-3</c:v>
                </c:pt>
                <c:pt idx="11">
                  <c:v>5.1915604311924598E-3</c:v>
                </c:pt>
                <c:pt idx="12">
                  <c:v>5.7226435620097316E-3</c:v>
                </c:pt>
                <c:pt idx="13">
                  <c:v>6.3392414482120862E-3</c:v>
                </c:pt>
                <c:pt idx="14">
                  <c:v>4.7176641716416565E-3</c:v>
                </c:pt>
                <c:pt idx="15">
                  <c:v>6.3058973495794951E-3</c:v>
                </c:pt>
                <c:pt idx="16">
                  <c:v>4.8468925797017625E-3</c:v>
                </c:pt>
              </c:numCache>
            </c:numRef>
          </c:yVal>
          <c:smooth val="1"/>
        </c:ser>
        <c:ser>
          <c:idx val="4"/>
          <c:order val="4"/>
          <c:tx>
            <c:v>cum &lt;12.5</c:v>
          </c:tx>
          <c:xVal>
            <c:numRef>
              <c:f>'0217'!$L$307:$L$326</c:f>
              <c:numCache>
                <c:formatCode>General</c:formatCode>
                <c:ptCount val="20"/>
                <c:pt idx="0">
                  <c:v>-213.70661062402701</c:v>
                </c:pt>
                <c:pt idx="1">
                  <c:v>-187.22924386102801</c:v>
                </c:pt>
                <c:pt idx="2">
                  <c:v>-160.38998410271799</c:v>
                </c:pt>
                <c:pt idx="3">
                  <c:v>-138.41505136422799</c:v>
                </c:pt>
                <c:pt idx="4">
                  <c:v>-112.522020654985</c:v>
                </c:pt>
                <c:pt idx="5">
                  <c:v>-87.763847088420405</c:v>
                </c:pt>
                <c:pt idx="6">
                  <c:v>-62.217695040596098</c:v>
                </c:pt>
                <c:pt idx="7">
                  <c:v>-37.824898571739197</c:v>
                </c:pt>
                <c:pt idx="8">
                  <c:v>-12.6698315952068</c:v>
                </c:pt>
                <c:pt idx="9">
                  <c:v>11.8987547937764</c:v>
                </c:pt>
                <c:pt idx="10">
                  <c:v>37.060925732390501</c:v>
                </c:pt>
                <c:pt idx="11">
                  <c:v>61.3431126851032</c:v>
                </c:pt>
                <c:pt idx="12">
                  <c:v>86.519046320781101</c:v>
                </c:pt>
                <c:pt idx="13">
                  <c:v>110.303499959254</c:v>
                </c:pt>
                <c:pt idx="14">
                  <c:v>135.488193691026</c:v>
                </c:pt>
                <c:pt idx="15">
                  <c:v>159.07248503076599</c:v>
                </c:pt>
                <c:pt idx="16">
                  <c:v>184.61145565793899</c:v>
                </c:pt>
                <c:pt idx="17">
                  <c:v>209.46196537096299</c:v>
                </c:pt>
                <c:pt idx="18">
                  <c:v>234.967547959309</c:v>
                </c:pt>
                <c:pt idx="19">
                  <c:v>263.37845693750802</c:v>
                </c:pt>
              </c:numCache>
            </c:numRef>
          </c:xVal>
          <c:yVal>
            <c:numRef>
              <c:f>'0217'!$AQ$307:$AQ$326</c:f>
              <c:numCache>
                <c:formatCode>0.00000</c:formatCode>
                <c:ptCount val="20"/>
                <c:pt idx="0">
                  <c:v>-3.1456093943287265E-3</c:v>
                </c:pt>
                <c:pt idx="1">
                  <c:v>-1.0026463872584686E-3</c:v>
                </c:pt>
                <c:pt idx="2">
                  <c:v>-3.5257579039493477E-4</c:v>
                </c:pt>
                <c:pt idx="3">
                  <c:v>1.6732367379029616E-4</c:v>
                </c:pt>
                <c:pt idx="4">
                  <c:v>-3.9542125830407775E-4</c:v>
                </c:pt>
                <c:pt idx="5">
                  <c:v>-6.7140279794144705E-5</c:v>
                </c:pt>
                <c:pt idx="6">
                  <c:v>2.5926468755185957E-4</c:v>
                </c:pt>
                <c:pt idx="7">
                  <c:v>4.3852504373794593E-4</c:v>
                </c:pt>
                <c:pt idx="8">
                  <c:v>6.9007994910173266E-4</c:v>
                </c:pt>
                <c:pt idx="9">
                  <c:v>1.1775814732517325E-3</c:v>
                </c:pt>
                <c:pt idx="10">
                  <c:v>2.1431640306747426E-3</c:v>
                </c:pt>
                <c:pt idx="11">
                  <c:v>4.2272315633032388E-3</c:v>
                </c:pt>
                <c:pt idx="12">
                  <c:v>5.4789100851750407E-3</c:v>
                </c:pt>
                <c:pt idx="13">
                  <c:v>6.279511795161806E-3</c:v>
                </c:pt>
                <c:pt idx="14">
                  <c:v>7.828586589591513E-3</c:v>
                </c:pt>
                <c:pt idx="15">
                  <c:v>7.8378958613862133E-3</c:v>
                </c:pt>
                <c:pt idx="16">
                  <c:v>8.971763516062891E-3</c:v>
                </c:pt>
                <c:pt idx="17">
                  <c:v>9.6219527903689435E-3</c:v>
                </c:pt>
                <c:pt idx="18">
                  <c:v>1.1794678128351855E-2</c:v>
                </c:pt>
                <c:pt idx="19">
                  <c:v>1.8574887667569501E-2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8308608"/>
        <c:axId val="348291456"/>
      </c:scatterChart>
      <c:valAx>
        <c:axId val="348308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48291456"/>
        <c:crosses val="autoZero"/>
        <c:crossBetween val="midCat"/>
      </c:valAx>
      <c:valAx>
        <c:axId val="348291456"/>
        <c:scaling>
          <c:orientation val="minMax"/>
          <c:max val="1.5000000000000003E-2"/>
        </c:scaling>
        <c:delete val="0"/>
        <c:axPos val="l"/>
        <c:majorGridlines/>
        <c:numFmt formatCode="0.00000" sourceLinked="1"/>
        <c:majorTickMark val="out"/>
        <c:minorTickMark val="none"/>
        <c:tickLblPos val="nextTo"/>
        <c:crossAx val="34830860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refi -50 to -125</c:v>
          </c:tx>
          <c:xVal>
            <c:numRef>
              <c:f>'0219'!$AK$15:$AK$116</c:f>
              <c:numCache>
                <c:formatCode>General</c:formatCode>
                <c:ptCount val="102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  <c:pt idx="10">
                  <c:v>23</c:v>
                </c:pt>
                <c:pt idx="11">
                  <c:v>24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28</c:v>
                </c:pt>
                <c:pt idx="16">
                  <c:v>29</c:v>
                </c:pt>
                <c:pt idx="17">
                  <c:v>30</c:v>
                </c:pt>
                <c:pt idx="18">
                  <c:v>31</c:v>
                </c:pt>
                <c:pt idx="19">
                  <c:v>32</c:v>
                </c:pt>
                <c:pt idx="20">
                  <c:v>33</c:v>
                </c:pt>
                <c:pt idx="21">
                  <c:v>34</c:v>
                </c:pt>
                <c:pt idx="22">
                  <c:v>35</c:v>
                </c:pt>
                <c:pt idx="23">
                  <c:v>36</c:v>
                </c:pt>
                <c:pt idx="24">
                  <c:v>37</c:v>
                </c:pt>
                <c:pt idx="25">
                  <c:v>38</c:v>
                </c:pt>
                <c:pt idx="26">
                  <c:v>39</c:v>
                </c:pt>
                <c:pt idx="27">
                  <c:v>40</c:v>
                </c:pt>
                <c:pt idx="28">
                  <c:v>41</c:v>
                </c:pt>
                <c:pt idx="29">
                  <c:v>42</c:v>
                </c:pt>
                <c:pt idx="30">
                  <c:v>43</c:v>
                </c:pt>
                <c:pt idx="31">
                  <c:v>44</c:v>
                </c:pt>
                <c:pt idx="32">
                  <c:v>45</c:v>
                </c:pt>
                <c:pt idx="33">
                  <c:v>46</c:v>
                </c:pt>
                <c:pt idx="34">
                  <c:v>47</c:v>
                </c:pt>
                <c:pt idx="35">
                  <c:v>48</c:v>
                </c:pt>
                <c:pt idx="36">
                  <c:v>49</c:v>
                </c:pt>
                <c:pt idx="37">
                  <c:v>50</c:v>
                </c:pt>
                <c:pt idx="38">
                  <c:v>51</c:v>
                </c:pt>
                <c:pt idx="39">
                  <c:v>52</c:v>
                </c:pt>
                <c:pt idx="40">
                  <c:v>53</c:v>
                </c:pt>
                <c:pt idx="41">
                  <c:v>54</c:v>
                </c:pt>
                <c:pt idx="42">
                  <c:v>55</c:v>
                </c:pt>
                <c:pt idx="43">
                  <c:v>56</c:v>
                </c:pt>
                <c:pt idx="44">
                  <c:v>57</c:v>
                </c:pt>
                <c:pt idx="45">
                  <c:v>58</c:v>
                </c:pt>
                <c:pt idx="46">
                  <c:v>59</c:v>
                </c:pt>
                <c:pt idx="47">
                  <c:v>60</c:v>
                </c:pt>
                <c:pt idx="48">
                  <c:v>61</c:v>
                </c:pt>
                <c:pt idx="49">
                  <c:v>62</c:v>
                </c:pt>
                <c:pt idx="50">
                  <c:v>63</c:v>
                </c:pt>
                <c:pt idx="51">
                  <c:v>64</c:v>
                </c:pt>
                <c:pt idx="52">
                  <c:v>65</c:v>
                </c:pt>
                <c:pt idx="53">
                  <c:v>66</c:v>
                </c:pt>
                <c:pt idx="54">
                  <c:v>67</c:v>
                </c:pt>
                <c:pt idx="55">
                  <c:v>68</c:v>
                </c:pt>
                <c:pt idx="56">
                  <c:v>69</c:v>
                </c:pt>
                <c:pt idx="57">
                  <c:v>70</c:v>
                </c:pt>
                <c:pt idx="58">
                  <c:v>71</c:v>
                </c:pt>
                <c:pt idx="59">
                  <c:v>72</c:v>
                </c:pt>
                <c:pt idx="60">
                  <c:v>73</c:v>
                </c:pt>
                <c:pt idx="61">
                  <c:v>74</c:v>
                </c:pt>
                <c:pt idx="62">
                  <c:v>75</c:v>
                </c:pt>
                <c:pt idx="63">
                  <c:v>76</c:v>
                </c:pt>
                <c:pt idx="64">
                  <c:v>77</c:v>
                </c:pt>
                <c:pt idx="65">
                  <c:v>78</c:v>
                </c:pt>
                <c:pt idx="66">
                  <c:v>79</c:v>
                </c:pt>
                <c:pt idx="67">
                  <c:v>80</c:v>
                </c:pt>
                <c:pt idx="68">
                  <c:v>81</c:v>
                </c:pt>
                <c:pt idx="69">
                  <c:v>82</c:v>
                </c:pt>
                <c:pt idx="70">
                  <c:v>83</c:v>
                </c:pt>
                <c:pt idx="71">
                  <c:v>84</c:v>
                </c:pt>
                <c:pt idx="72">
                  <c:v>85</c:v>
                </c:pt>
                <c:pt idx="73">
                  <c:v>86</c:v>
                </c:pt>
                <c:pt idx="74">
                  <c:v>87</c:v>
                </c:pt>
                <c:pt idx="75">
                  <c:v>88</c:v>
                </c:pt>
                <c:pt idx="76">
                  <c:v>89</c:v>
                </c:pt>
                <c:pt idx="77">
                  <c:v>90</c:v>
                </c:pt>
                <c:pt idx="78">
                  <c:v>91</c:v>
                </c:pt>
                <c:pt idx="79">
                  <c:v>92</c:v>
                </c:pt>
                <c:pt idx="80">
                  <c:v>93</c:v>
                </c:pt>
                <c:pt idx="81">
                  <c:v>94</c:v>
                </c:pt>
                <c:pt idx="82">
                  <c:v>95</c:v>
                </c:pt>
                <c:pt idx="83">
                  <c:v>96</c:v>
                </c:pt>
                <c:pt idx="84">
                  <c:v>97</c:v>
                </c:pt>
                <c:pt idx="85">
                  <c:v>98</c:v>
                </c:pt>
                <c:pt idx="86">
                  <c:v>99</c:v>
                </c:pt>
                <c:pt idx="87">
                  <c:v>100</c:v>
                </c:pt>
                <c:pt idx="88">
                  <c:v>101</c:v>
                </c:pt>
                <c:pt idx="89">
                  <c:v>102</c:v>
                </c:pt>
                <c:pt idx="90">
                  <c:v>103</c:v>
                </c:pt>
                <c:pt idx="91">
                  <c:v>104</c:v>
                </c:pt>
                <c:pt idx="92">
                  <c:v>105</c:v>
                </c:pt>
                <c:pt idx="93">
                  <c:v>106</c:v>
                </c:pt>
                <c:pt idx="94">
                  <c:v>107</c:v>
                </c:pt>
                <c:pt idx="95">
                  <c:v>108</c:v>
                </c:pt>
                <c:pt idx="96">
                  <c:v>109</c:v>
                </c:pt>
                <c:pt idx="97">
                  <c:v>110</c:v>
                </c:pt>
                <c:pt idx="98">
                  <c:v>111</c:v>
                </c:pt>
                <c:pt idx="99">
                  <c:v>112</c:v>
                </c:pt>
                <c:pt idx="100">
                  <c:v>113</c:v>
                </c:pt>
                <c:pt idx="101">
                  <c:v>114</c:v>
                </c:pt>
              </c:numCache>
            </c:numRef>
          </c:xVal>
          <c:yVal>
            <c:numRef>
              <c:f>'0219'!$B$15:$B$116</c:f>
              <c:numCache>
                <c:formatCode>General</c:formatCode>
                <c:ptCount val="102"/>
                <c:pt idx="0">
                  <c:v>12.640004889344</c:v>
                </c:pt>
                <c:pt idx="1">
                  <c:v>12.7542360714392</c:v>
                </c:pt>
                <c:pt idx="2">
                  <c:v>12.1290212741985</c:v>
                </c:pt>
                <c:pt idx="3">
                  <c:v>13.178125837824</c:v>
                </c:pt>
                <c:pt idx="4">
                  <c:v>13.4791265990873</c:v>
                </c:pt>
                <c:pt idx="5">
                  <c:v>13.1558658783218</c:v>
                </c:pt>
                <c:pt idx="6">
                  <c:v>13.6152672191861</c:v>
                </c:pt>
                <c:pt idx="7">
                  <c:v>14.080586486930001</c:v>
                </c:pt>
                <c:pt idx="8">
                  <c:v>14.140141279089301</c:v>
                </c:pt>
                <c:pt idx="9">
                  <c:v>14.1768525683063</c:v>
                </c:pt>
                <c:pt idx="10">
                  <c:v>13.822564825415901</c:v>
                </c:pt>
                <c:pt idx="11">
                  <c:v>13.4938933750734</c:v>
                </c:pt>
                <c:pt idx="12">
                  <c:v>13.337045392375099</c:v>
                </c:pt>
                <c:pt idx="13">
                  <c:v>13.3354397194569</c:v>
                </c:pt>
                <c:pt idx="14">
                  <c:v>13.793136946860599</c:v>
                </c:pt>
                <c:pt idx="15">
                  <c:v>13.4080886175202</c:v>
                </c:pt>
                <c:pt idx="16">
                  <c:v>12.8533150523849</c:v>
                </c:pt>
                <c:pt idx="17">
                  <c:v>11.4456839110363</c:v>
                </c:pt>
                <c:pt idx="18">
                  <c:v>11.6051532384566</c:v>
                </c:pt>
                <c:pt idx="19">
                  <c:v>10.929601858448899</c:v>
                </c:pt>
                <c:pt idx="20">
                  <c:v>12.880253724802801</c:v>
                </c:pt>
                <c:pt idx="21">
                  <c:v>11.491227692852</c:v>
                </c:pt>
                <c:pt idx="22">
                  <c:v>11.079110878866899</c:v>
                </c:pt>
                <c:pt idx="23">
                  <c:v>12.798558615372301</c:v>
                </c:pt>
                <c:pt idx="24">
                  <c:v>12.1299612102508</c:v>
                </c:pt>
                <c:pt idx="25">
                  <c:v>12.713676260880799</c:v>
                </c:pt>
                <c:pt idx="26">
                  <c:v>13.5046948060851</c:v>
                </c:pt>
                <c:pt idx="27">
                  <c:v>11.4663517436018</c:v>
                </c:pt>
                <c:pt idx="28">
                  <c:v>11.7160372275064</c:v>
                </c:pt>
                <c:pt idx="29">
                  <c:v>9.6713145443319899</c:v>
                </c:pt>
                <c:pt idx="30">
                  <c:v>11.0013365791135</c:v>
                </c:pt>
                <c:pt idx="31">
                  <c:v>8.7927704474121793</c:v>
                </c:pt>
                <c:pt idx="32">
                  <c:v>12.7183648190375</c:v>
                </c:pt>
                <c:pt idx="33">
                  <c:v>6.7107814000526202</c:v>
                </c:pt>
                <c:pt idx="34">
                  <c:v>9.3498995431353293</c:v>
                </c:pt>
                <c:pt idx="35">
                  <c:v>4.0157503521090998</c:v>
                </c:pt>
                <c:pt idx="36">
                  <c:v>15.086866981369299</c:v>
                </c:pt>
                <c:pt idx="37">
                  <c:v>0.96786621899593805</c:v>
                </c:pt>
                <c:pt idx="38">
                  <c:v>8.1050360353831508</c:v>
                </c:pt>
                <c:pt idx="39">
                  <c:v>13.7329419903421</c:v>
                </c:pt>
                <c:pt idx="40">
                  <c:v>36.323572035251701</c:v>
                </c:pt>
                <c:pt idx="41">
                  <c:v>34.986804330541403</c:v>
                </c:pt>
                <c:pt idx="42">
                  <c:v>17.041489907270801</c:v>
                </c:pt>
                <c:pt idx="43">
                  <c:v>13.506779722095301</c:v>
                </c:pt>
                <c:pt idx="44">
                  <c:v>1.26759120098454</c:v>
                </c:pt>
                <c:pt idx="45">
                  <c:v>4.3176699324849999</c:v>
                </c:pt>
                <c:pt idx="46">
                  <c:v>18.138335429023801</c:v>
                </c:pt>
                <c:pt idx="47">
                  <c:v>2.25537869695254</c:v>
                </c:pt>
                <c:pt idx="48">
                  <c:v>10.4661691076229</c:v>
                </c:pt>
                <c:pt idx="49">
                  <c:v>8.3971451301096103</c:v>
                </c:pt>
                <c:pt idx="50">
                  <c:v>8.8062772341524802</c:v>
                </c:pt>
                <c:pt idx="51">
                  <c:v>8.51363226197698</c:v>
                </c:pt>
                <c:pt idx="52">
                  <c:v>8.2135026544904299</c:v>
                </c:pt>
                <c:pt idx="53">
                  <c:v>8.7763384193446505</c:v>
                </c:pt>
                <c:pt idx="54">
                  <c:v>7.3253744112730201</c:v>
                </c:pt>
                <c:pt idx="55">
                  <c:v>7.9429684343703499</c:v>
                </c:pt>
                <c:pt idx="56">
                  <c:v>8.4665401657009998</c:v>
                </c:pt>
                <c:pt idx="57">
                  <c:v>7.5502271016970299</c:v>
                </c:pt>
                <c:pt idx="58">
                  <c:v>9.1764914850321695</c:v>
                </c:pt>
                <c:pt idx="59">
                  <c:v>8.5072168362190297</c:v>
                </c:pt>
                <c:pt idx="60">
                  <c:v>9.2337706113335898</c:v>
                </c:pt>
                <c:pt idx="61">
                  <c:v>7.2163671423171198</c:v>
                </c:pt>
                <c:pt idx="62">
                  <c:v>9.1929336996183597</c:v>
                </c:pt>
                <c:pt idx="63">
                  <c:v>9.6097712744738306</c:v>
                </c:pt>
                <c:pt idx="64">
                  <c:v>8.5194409245598592</c:v>
                </c:pt>
                <c:pt idx="65">
                  <c:v>8.1830676003469591</c:v>
                </c:pt>
                <c:pt idx="66">
                  <c:v>9.2634540745099496</c:v>
                </c:pt>
                <c:pt idx="67">
                  <c:v>7.4929706115063599</c:v>
                </c:pt>
                <c:pt idx="68">
                  <c:v>8.4210321825238399</c:v>
                </c:pt>
                <c:pt idx="69">
                  <c:v>7.61797602285586</c:v>
                </c:pt>
                <c:pt idx="70">
                  <c:v>9.8603662172642306</c:v>
                </c:pt>
                <c:pt idx="71">
                  <c:v>6.3781249070241302</c:v>
                </c:pt>
                <c:pt idx="72">
                  <c:v>7.8567915404211996</c:v>
                </c:pt>
                <c:pt idx="73">
                  <c:v>6.0703962474978601</c:v>
                </c:pt>
                <c:pt idx="74">
                  <c:v>4.65958548482471</c:v>
                </c:pt>
                <c:pt idx="75">
                  <c:v>8.9493436602112393</c:v>
                </c:pt>
                <c:pt idx="76">
                  <c:v>3.1514891003712102</c:v>
                </c:pt>
                <c:pt idx="77">
                  <c:v>17.9377140026901</c:v>
                </c:pt>
                <c:pt idx="78">
                  <c:v>8.3005868287197302</c:v>
                </c:pt>
                <c:pt idx="79">
                  <c:v>4.4284179072167804</c:v>
                </c:pt>
                <c:pt idx="80">
                  <c:v>8.1057282379685098</c:v>
                </c:pt>
                <c:pt idx="81">
                  <c:v>6.1655882882121897</c:v>
                </c:pt>
                <c:pt idx="82">
                  <c:v>7.5670788281252603</c:v>
                </c:pt>
                <c:pt idx="83">
                  <c:v>8.8744641089616305</c:v>
                </c:pt>
                <c:pt idx="84">
                  <c:v>8.4976794682507695</c:v>
                </c:pt>
                <c:pt idx="85">
                  <c:v>9.4332229377883099</c:v>
                </c:pt>
                <c:pt idx="86">
                  <c:v>5.39094179342022</c:v>
                </c:pt>
                <c:pt idx="87">
                  <c:v>3.1183503900780298</c:v>
                </c:pt>
                <c:pt idx="88">
                  <c:v>13.3434730567456</c:v>
                </c:pt>
                <c:pt idx="89">
                  <c:v>15.6702833634369</c:v>
                </c:pt>
                <c:pt idx="90">
                  <c:v>14.6686167563445</c:v>
                </c:pt>
                <c:pt idx="91">
                  <c:v>9.66843406668489</c:v>
                </c:pt>
                <c:pt idx="92">
                  <c:v>0.68692774755888497</c:v>
                </c:pt>
                <c:pt idx="93">
                  <c:v>8.2568219733588002</c:v>
                </c:pt>
                <c:pt idx="94">
                  <c:v>8.6130894881189803</c:v>
                </c:pt>
                <c:pt idx="95">
                  <c:v>8.72381218523679</c:v>
                </c:pt>
                <c:pt idx="96">
                  <c:v>2.3488086751167598</c:v>
                </c:pt>
                <c:pt idx="97">
                  <c:v>11.615512181145199</c:v>
                </c:pt>
                <c:pt idx="98">
                  <c:v>0.56820920011404397</c:v>
                </c:pt>
                <c:pt idx="99">
                  <c:v>2.8416985122398999</c:v>
                </c:pt>
                <c:pt idx="100">
                  <c:v>9.8711369048007693</c:v>
                </c:pt>
                <c:pt idx="101">
                  <c:v>3.4909969386876201</c:v>
                </c:pt>
              </c:numCache>
            </c:numRef>
          </c:yVal>
          <c:smooth val="1"/>
        </c:ser>
        <c:ser>
          <c:idx val="1"/>
          <c:order val="1"/>
          <c:tx>
            <c:v>old model</c:v>
          </c:tx>
          <c:xVal>
            <c:numRef>
              <c:f>'0219'!$AK$15:$AK$116</c:f>
              <c:numCache>
                <c:formatCode>General</c:formatCode>
                <c:ptCount val="102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  <c:pt idx="10">
                  <c:v>23</c:v>
                </c:pt>
                <c:pt idx="11">
                  <c:v>24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28</c:v>
                </c:pt>
                <c:pt idx="16">
                  <c:v>29</c:v>
                </c:pt>
                <c:pt idx="17">
                  <c:v>30</c:v>
                </c:pt>
                <c:pt idx="18">
                  <c:v>31</c:v>
                </c:pt>
                <c:pt idx="19">
                  <c:v>32</c:v>
                </c:pt>
                <c:pt idx="20">
                  <c:v>33</c:v>
                </c:pt>
                <c:pt idx="21">
                  <c:v>34</c:v>
                </c:pt>
                <c:pt idx="22">
                  <c:v>35</c:v>
                </c:pt>
                <c:pt idx="23">
                  <c:v>36</c:v>
                </c:pt>
                <c:pt idx="24">
                  <c:v>37</c:v>
                </c:pt>
                <c:pt idx="25">
                  <c:v>38</c:v>
                </c:pt>
                <c:pt idx="26">
                  <c:v>39</c:v>
                </c:pt>
                <c:pt idx="27">
                  <c:v>40</c:v>
                </c:pt>
                <c:pt idx="28">
                  <c:v>41</c:v>
                </c:pt>
                <c:pt idx="29">
                  <c:v>42</c:v>
                </c:pt>
                <c:pt idx="30">
                  <c:v>43</c:v>
                </c:pt>
                <c:pt idx="31">
                  <c:v>44</c:v>
                </c:pt>
                <c:pt idx="32">
                  <c:v>45</c:v>
                </c:pt>
                <c:pt idx="33">
                  <c:v>46</c:v>
                </c:pt>
                <c:pt idx="34">
                  <c:v>47</c:v>
                </c:pt>
                <c:pt idx="35">
                  <c:v>48</c:v>
                </c:pt>
                <c:pt idx="36">
                  <c:v>49</c:v>
                </c:pt>
                <c:pt idx="37">
                  <c:v>50</c:v>
                </c:pt>
                <c:pt idx="38">
                  <c:v>51</c:v>
                </c:pt>
                <c:pt idx="39">
                  <c:v>52</c:v>
                </c:pt>
                <c:pt idx="40">
                  <c:v>53</c:v>
                </c:pt>
                <c:pt idx="41">
                  <c:v>54</c:v>
                </c:pt>
                <c:pt idx="42">
                  <c:v>55</c:v>
                </c:pt>
                <c:pt idx="43">
                  <c:v>56</c:v>
                </c:pt>
                <c:pt idx="44">
                  <c:v>57</c:v>
                </c:pt>
                <c:pt idx="45">
                  <c:v>58</c:v>
                </c:pt>
                <c:pt idx="46">
                  <c:v>59</c:v>
                </c:pt>
                <c:pt idx="47">
                  <c:v>60</c:v>
                </c:pt>
                <c:pt idx="48">
                  <c:v>61</c:v>
                </c:pt>
                <c:pt idx="49">
                  <c:v>62</c:v>
                </c:pt>
                <c:pt idx="50">
                  <c:v>63</c:v>
                </c:pt>
                <c:pt idx="51">
                  <c:v>64</c:v>
                </c:pt>
                <c:pt idx="52">
                  <c:v>65</c:v>
                </c:pt>
                <c:pt idx="53">
                  <c:v>66</c:v>
                </c:pt>
                <c:pt idx="54">
                  <c:v>67</c:v>
                </c:pt>
                <c:pt idx="55">
                  <c:v>68</c:v>
                </c:pt>
                <c:pt idx="56">
                  <c:v>69</c:v>
                </c:pt>
                <c:pt idx="57">
                  <c:v>70</c:v>
                </c:pt>
                <c:pt idx="58">
                  <c:v>71</c:v>
                </c:pt>
                <c:pt idx="59">
                  <c:v>72</c:v>
                </c:pt>
                <c:pt idx="60">
                  <c:v>73</c:v>
                </c:pt>
                <c:pt idx="61">
                  <c:v>74</c:v>
                </c:pt>
                <c:pt idx="62">
                  <c:v>75</c:v>
                </c:pt>
                <c:pt idx="63">
                  <c:v>76</c:v>
                </c:pt>
                <c:pt idx="64">
                  <c:v>77</c:v>
                </c:pt>
                <c:pt idx="65">
                  <c:v>78</c:v>
                </c:pt>
                <c:pt idx="66">
                  <c:v>79</c:v>
                </c:pt>
                <c:pt idx="67">
                  <c:v>80</c:v>
                </c:pt>
                <c:pt idx="68">
                  <c:v>81</c:v>
                </c:pt>
                <c:pt idx="69">
                  <c:v>82</c:v>
                </c:pt>
                <c:pt idx="70">
                  <c:v>83</c:v>
                </c:pt>
                <c:pt idx="71">
                  <c:v>84</c:v>
                </c:pt>
                <c:pt idx="72">
                  <c:v>85</c:v>
                </c:pt>
                <c:pt idx="73">
                  <c:v>86</c:v>
                </c:pt>
                <c:pt idx="74">
                  <c:v>87</c:v>
                </c:pt>
                <c:pt idx="75">
                  <c:v>88</c:v>
                </c:pt>
                <c:pt idx="76">
                  <c:v>89</c:v>
                </c:pt>
                <c:pt idx="77">
                  <c:v>90</c:v>
                </c:pt>
                <c:pt idx="78">
                  <c:v>91</c:v>
                </c:pt>
                <c:pt idx="79">
                  <c:v>92</c:v>
                </c:pt>
                <c:pt idx="80">
                  <c:v>93</c:v>
                </c:pt>
                <c:pt idx="81">
                  <c:v>94</c:v>
                </c:pt>
                <c:pt idx="82">
                  <c:v>95</c:v>
                </c:pt>
                <c:pt idx="83">
                  <c:v>96</c:v>
                </c:pt>
                <c:pt idx="84">
                  <c:v>97</c:v>
                </c:pt>
                <c:pt idx="85">
                  <c:v>98</c:v>
                </c:pt>
                <c:pt idx="86">
                  <c:v>99</c:v>
                </c:pt>
                <c:pt idx="87">
                  <c:v>100</c:v>
                </c:pt>
                <c:pt idx="88">
                  <c:v>101</c:v>
                </c:pt>
                <c:pt idx="89">
                  <c:v>102</c:v>
                </c:pt>
                <c:pt idx="90">
                  <c:v>103</c:v>
                </c:pt>
                <c:pt idx="91">
                  <c:v>104</c:v>
                </c:pt>
                <c:pt idx="92">
                  <c:v>105</c:v>
                </c:pt>
                <c:pt idx="93">
                  <c:v>106</c:v>
                </c:pt>
                <c:pt idx="94">
                  <c:v>107</c:v>
                </c:pt>
                <c:pt idx="95">
                  <c:v>108</c:v>
                </c:pt>
                <c:pt idx="96">
                  <c:v>109</c:v>
                </c:pt>
                <c:pt idx="97">
                  <c:v>110</c:v>
                </c:pt>
                <c:pt idx="98">
                  <c:v>111</c:v>
                </c:pt>
                <c:pt idx="99">
                  <c:v>112</c:v>
                </c:pt>
                <c:pt idx="100">
                  <c:v>113</c:v>
                </c:pt>
                <c:pt idx="101">
                  <c:v>114</c:v>
                </c:pt>
              </c:numCache>
            </c:numRef>
          </c:xVal>
          <c:yVal>
            <c:numRef>
              <c:f>'0219'!$D$15:$D$116</c:f>
              <c:numCache>
                <c:formatCode>General</c:formatCode>
                <c:ptCount val="102"/>
                <c:pt idx="0">
                  <c:v>9.1339371247613599</c:v>
                </c:pt>
                <c:pt idx="1">
                  <c:v>9.2123745249830904</c:v>
                </c:pt>
                <c:pt idx="2">
                  <c:v>9.5623077611590599</c:v>
                </c:pt>
                <c:pt idx="3">
                  <c:v>10.153485048379</c:v>
                </c:pt>
                <c:pt idx="4">
                  <c:v>10.8927602828155</c:v>
                </c:pt>
                <c:pt idx="5">
                  <c:v>11.819047399418899</c:v>
                </c:pt>
                <c:pt idx="6">
                  <c:v>12.6865701660711</c:v>
                </c:pt>
                <c:pt idx="7">
                  <c:v>13.2549328392156</c:v>
                </c:pt>
                <c:pt idx="8">
                  <c:v>13.6134967002784</c:v>
                </c:pt>
                <c:pt idx="9">
                  <c:v>13.683219465296199</c:v>
                </c:pt>
                <c:pt idx="10">
                  <c:v>13.6276354145878</c:v>
                </c:pt>
                <c:pt idx="11">
                  <c:v>13.542725734239999</c:v>
                </c:pt>
                <c:pt idx="12">
                  <c:v>13.502507537399801</c:v>
                </c:pt>
                <c:pt idx="13">
                  <c:v>13.3554692785252</c:v>
                </c:pt>
                <c:pt idx="14">
                  <c:v>13.1609891879896</c:v>
                </c:pt>
                <c:pt idx="15">
                  <c:v>13.1017109968088</c:v>
                </c:pt>
                <c:pt idx="16">
                  <c:v>12.564289136844399</c:v>
                </c:pt>
                <c:pt idx="17">
                  <c:v>12.261049162520299</c:v>
                </c:pt>
                <c:pt idx="18">
                  <c:v>11.9272440547232</c:v>
                </c:pt>
                <c:pt idx="19">
                  <c:v>11.3870620061835</c:v>
                </c:pt>
                <c:pt idx="20">
                  <c:v>11.426479047300599</c:v>
                </c:pt>
                <c:pt idx="21">
                  <c:v>11.205071938671299</c:v>
                </c:pt>
                <c:pt idx="22">
                  <c:v>11.157280762193301</c:v>
                </c:pt>
                <c:pt idx="23">
                  <c:v>11.1397469078019</c:v>
                </c:pt>
                <c:pt idx="24">
                  <c:v>11.2537059453957</c:v>
                </c:pt>
                <c:pt idx="25">
                  <c:v>11.2405889583803</c:v>
                </c:pt>
                <c:pt idx="26">
                  <c:v>10.9617567154438</c:v>
                </c:pt>
                <c:pt idx="27">
                  <c:v>10.435207153395</c:v>
                </c:pt>
                <c:pt idx="28">
                  <c:v>9.6634702423482803</c:v>
                </c:pt>
                <c:pt idx="29">
                  <c:v>9.1445042658141507</c:v>
                </c:pt>
                <c:pt idx="30">
                  <c:v>8.9529057836074006</c:v>
                </c:pt>
                <c:pt idx="31">
                  <c:v>8.6460853289147703</c:v>
                </c:pt>
                <c:pt idx="32">
                  <c:v>8.3973927875419196</c:v>
                </c:pt>
                <c:pt idx="33">
                  <c:v>8.1312171411982597</c:v>
                </c:pt>
                <c:pt idx="34">
                  <c:v>9.4582160430561899</c:v>
                </c:pt>
                <c:pt idx="35">
                  <c:v>9.4567726913110608</c:v>
                </c:pt>
                <c:pt idx="36">
                  <c:v>9.2616512488042808</c:v>
                </c:pt>
                <c:pt idx="37">
                  <c:v>9.6685216000315197</c:v>
                </c:pt>
                <c:pt idx="38">
                  <c:v>9.9828753183563492</c:v>
                </c:pt>
                <c:pt idx="39">
                  <c:v>10.545570105909899</c:v>
                </c:pt>
                <c:pt idx="40">
                  <c:v>11.182506429671299</c:v>
                </c:pt>
                <c:pt idx="41">
                  <c:v>11.1292654260248</c:v>
                </c:pt>
                <c:pt idx="42">
                  <c:v>11.0439126922995</c:v>
                </c:pt>
                <c:pt idx="43">
                  <c:v>10.9919501398031</c:v>
                </c:pt>
                <c:pt idx="44">
                  <c:v>10.5843229416489</c:v>
                </c:pt>
                <c:pt idx="45">
                  <c:v>10.903629828857399</c:v>
                </c:pt>
                <c:pt idx="46">
                  <c:v>11.256586977463799</c:v>
                </c:pt>
                <c:pt idx="47">
                  <c:v>11.317767354474499</c:v>
                </c:pt>
                <c:pt idx="48">
                  <c:v>7.8298891459803404</c:v>
                </c:pt>
                <c:pt idx="49">
                  <c:v>7.88174300640609</c:v>
                </c:pt>
                <c:pt idx="50">
                  <c:v>7.9167164430174202</c:v>
                </c:pt>
                <c:pt idx="51">
                  <c:v>7.9132243586369002</c:v>
                </c:pt>
                <c:pt idx="52">
                  <c:v>7.9203660460465102</c:v>
                </c:pt>
                <c:pt idx="53">
                  <c:v>7.9093902549079997</c:v>
                </c:pt>
                <c:pt idx="54">
                  <c:v>7.83648654351191</c:v>
                </c:pt>
                <c:pt idx="55">
                  <c:v>7.7845748667388799</c:v>
                </c:pt>
                <c:pt idx="56">
                  <c:v>7.7673825216972698</c:v>
                </c:pt>
                <c:pt idx="57">
                  <c:v>7.7122179761237097</c:v>
                </c:pt>
                <c:pt idx="58">
                  <c:v>7.82739472746694</c:v>
                </c:pt>
                <c:pt idx="59">
                  <c:v>7.88367139752099</c:v>
                </c:pt>
                <c:pt idx="60">
                  <c:v>8.0393685002169892</c:v>
                </c:pt>
                <c:pt idx="61">
                  <c:v>8.1976368755573503</c:v>
                </c:pt>
                <c:pt idx="62">
                  <c:v>8.2536670418046203</c:v>
                </c:pt>
                <c:pt idx="63">
                  <c:v>8.2511879542603506</c:v>
                </c:pt>
                <c:pt idx="64">
                  <c:v>8.1142726812118493</c:v>
                </c:pt>
                <c:pt idx="65">
                  <c:v>7.9546963055640401</c:v>
                </c:pt>
                <c:pt idx="66">
                  <c:v>7.7960994747824</c:v>
                </c:pt>
                <c:pt idx="67">
                  <c:v>7.6295651104755402</c:v>
                </c:pt>
                <c:pt idx="68">
                  <c:v>7.5514348651160796</c:v>
                </c:pt>
                <c:pt idx="69">
                  <c:v>7.3774811027240599</c:v>
                </c:pt>
                <c:pt idx="70">
                  <c:v>7.2292315818353696</c:v>
                </c:pt>
                <c:pt idx="71">
                  <c:v>7.0124533154964803</c:v>
                </c:pt>
                <c:pt idx="72">
                  <c:v>6.8895259385476502</c:v>
                </c:pt>
                <c:pt idx="73">
                  <c:v>7.0983251803282403</c:v>
                </c:pt>
                <c:pt idx="74">
                  <c:v>8.1925818359657807</c:v>
                </c:pt>
                <c:pt idx="75">
                  <c:v>8.9646766980107593</c:v>
                </c:pt>
                <c:pt idx="76">
                  <c:v>9.2306117204223597</c:v>
                </c:pt>
                <c:pt idx="77">
                  <c:v>9.4654350820624398</c:v>
                </c:pt>
                <c:pt idx="78">
                  <c:v>9.3516704435867801</c:v>
                </c:pt>
                <c:pt idx="79">
                  <c:v>9.1512779139492508</c:v>
                </c:pt>
                <c:pt idx="80">
                  <c:v>8.4908554444392603</c:v>
                </c:pt>
                <c:pt idx="81">
                  <c:v>7.7701023452572997</c:v>
                </c:pt>
                <c:pt idx="82">
                  <c:v>7.3133672002496404</c:v>
                </c:pt>
                <c:pt idx="83">
                  <c:v>6.9552741828920999</c:v>
                </c:pt>
                <c:pt idx="84">
                  <c:v>6.9128428614404198</c:v>
                </c:pt>
                <c:pt idx="85">
                  <c:v>6.8642554264813196</c:v>
                </c:pt>
                <c:pt idx="86">
                  <c:v>7.2247688782077102</c:v>
                </c:pt>
                <c:pt idx="87">
                  <c:v>8.2912268590447606</c:v>
                </c:pt>
                <c:pt idx="88">
                  <c:v>9.9559665434379294</c:v>
                </c:pt>
                <c:pt idx="89">
                  <c:v>10.621203238939801</c:v>
                </c:pt>
                <c:pt idx="90">
                  <c:v>10.463686023367799</c:v>
                </c:pt>
                <c:pt idx="91">
                  <c:v>10.376642597195801</c:v>
                </c:pt>
                <c:pt idx="92">
                  <c:v>10.043982001724499</c:v>
                </c:pt>
                <c:pt idx="93">
                  <c:v>9.91776337247199</c:v>
                </c:pt>
                <c:pt idx="94">
                  <c:v>10.323379872652101</c:v>
                </c:pt>
                <c:pt idx="95">
                  <c:v>10.112526212843299</c:v>
                </c:pt>
                <c:pt idx="96">
                  <c:v>9.7032764029316798</c:v>
                </c:pt>
                <c:pt idx="97">
                  <c:v>9.3907172983817695</c:v>
                </c:pt>
                <c:pt idx="98">
                  <c:v>9.1770357793676602</c:v>
                </c:pt>
                <c:pt idx="99">
                  <c:v>8.7902043280017104</c:v>
                </c:pt>
                <c:pt idx="100">
                  <c:v>8.18921235808887</c:v>
                </c:pt>
                <c:pt idx="101">
                  <c:v>7.7461194865940799</c:v>
                </c:pt>
              </c:numCache>
            </c:numRef>
          </c:yVal>
          <c:smooth val="1"/>
        </c:ser>
        <c:ser>
          <c:idx val="2"/>
          <c:order val="2"/>
          <c:tx>
            <c:v>new model</c:v>
          </c:tx>
          <c:xVal>
            <c:numRef>
              <c:f>'0219'!$AK$15:$AK$116</c:f>
              <c:numCache>
                <c:formatCode>General</c:formatCode>
                <c:ptCount val="102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  <c:pt idx="10">
                  <c:v>23</c:v>
                </c:pt>
                <c:pt idx="11">
                  <c:v>24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28</c:v>
                </c:pt>
                <c:pt idx="16">
                  <c:v>29</c:v>
                </c:pt>
                <c:pt idx="17">
                  <c:v>30</c:v>
                </c:pt>
                <c:pt idx="18">
                  <c:v>31</c:v>
                </c:pt>
                <c:pt idx="19">
                  <c:v>32</c:v>
                </c:pt>
                <c:pt idx="20">
                  <c:v>33</c:v>
                </c:pt>
                <c:pt idx="21">
                  <c:v>34</c:v>
                </c:pt>
                <c:pt idx="22">
                  <c:v>35</c:v>
                </c:pt>
                <c:pt idx="23">
                  <c:v>36</c:v>
                </c:pt>
                <c:pt idx="24">
                  <c:v>37</c:v>
                </c:pt>
                <c:pt idx="25">
                  <c:v>38</c:v>
                </c:pt>
                <c:pt idx="26">
                  <c:v>39</c:v>
                </c:pt>
                <c:pt idx="27">
                  <c:v>40</c:v>
                </c:pt>
                <c:pt idx="28">
                  <c:v>41</c:v>
                </c:pt>
                <c:pt idx="29">
                  <c:v>42</c:v>
                </c:pt>
                <c:pt idx="30">
                  <c:v>43</c:v>
                </c:pt>
                <c:pt idx="31">
                  <c:v>44</c:v>
                </c:pt>
                <c:pt idx="32">
                  <c:v>45</c:v>
                </c:pt>
                <c:pt idx="33">
                  <c:v>46</c:v>
                </c:pt>
                <c:pt idx="34">
                  <c:v>47</c:v>
                </c:pt>
                <c:pt idx="35">
                  <c:v>48</c:v>
                </c:pt>
                <c:pt idx="36">
                  <c:v>49</c:v>
                </c:pt>
                <c:pt idx="37">
                  <c:v>50</c:v>
                </c:pt>
                <c:pt idx="38">
                  <c:v>51</c:v>
                </c:pt>
                <c:pt idx="39">
                  <c:v>52</c:v>
                </c:pt>
                <c:pt idx="40">
                  <c:v>53</c:v>
                </c:pt>
                <c:pt idx="41">
                  <c:v>54</c:v>
                </c:pt>
                <c:pt idx="42">
                  <c:v>55</c:v>
                </c:pt>
                <c:pt idx="43">
                  <c:v>56</c:v>
                </c:pt>
                <c:pt idx="44">
                  <c:v>57</c:v>
                </c:pt>
                <c:pt idx="45">
                  <c:v>58</c:v>
                </c:pt>
                <c:pt idx="46">
                  <c:v>59</c:v>
                </c:pt>
                <c:pt idx="47">
                  <c:v>60</c:v>
                </c:pt>
                <c:pt idx="48">
                  <c:v>61</c:v>
                </c:pt>
                <c:pt idx="49">
                  <c:v>62</c:v>
                </c:pt>
                <c:pt idx="50">
                  <c:v>63</c:v>
                </c:pt>
                <c:pt idx="51">
                  <c:v>64</c:v>
                </c:pt>
                <c:pt idx="52">
                  <c:v>65</c:v>
                </c:pt>
                <c:pt idx="53">
                  <c:v>66</c:v>
                </c:pt>
                <c:pt idx="54">
                  <c:v>67</c:v>
                </c:pt>
                <c:pt idx="55">
                  <c:v>68</c:v>
                </c:pt>
                <c:pt idx="56">
                  <c:v>69</c:v>
                </c:pt>
                <c:pt idx="57">
                  <c:v>70</c:v>
                </c:pt>
                <c:pt idx="58">
                  <c:v>71</c:v>
                </c:pt>
                <c:pt idx="59">
                  <c:v>72</c:v>
                </c:pt>
                <c:pt idx="60">
                  <c:v>73</c:v>
                </c:pt>
                <c:pt idx="61">
                  <c:v>74</c:v>
                </c:pt>
                <c:pt idx="62">
                  <c:v>75</c:v>
                </c:pt>
                <c:pt idx="63">
                  <c:v>76</c:v>
                </c:pt>
                <c:pt idx="64">
                  <c:v>77</c:v>
                </c:pt>
                <c:pt idx="65">
                  <c:v>78</c:v>
                </c:pt>
                <c:pt idx="66">
                  <c:v>79</c:v>
                </c:pt>
                <c:pt idx="67">
                  <c:v>80</c:v>
                </c:pt>
                <c:pt idx="68">
                  <c:v>81</c:v>
                </c:pt>
                <c:pt idx="69">
                  <c:v>82</c:v>
                </c:pt>
                <c:pt idx="70">
                  <c:v>83</c:v>
                </c:pt>
                <c:pt idx="71">
                  <c:v>84</c:v>
                </c:pt>
                <c:pt idx="72">
                  <c:v>85</c:v>
                </c:pt>
                <c:pt idx="73">
                  <c:v>86</c:v>
                </c:pt>
                <c:pt idx="74">
                  <c:v>87</c:v>
                </c:pt>
                <c:pt idx="75">
                  <c:v>88</c:v>
                </c:pt>
                <c:pt idx="76">
                  <c:v>89</c:v>
                </c:pt>
                <c:pt idx="77">
                  <c:v>90</c:v>
                </c:pt>
                <c:pt idx="78">
                  <c:v>91</c:v>
                </c:pt>
                <c:pt idx="79">
                  <c:v>92</c:v>
                </c:pt>
                <c:pt idx="80">
                  <c:v>93</c:v>
                </c:pt>
                <c:pt idx="81">
                  <c:v>94</c:v>
                </c:pt>
                <c:pt idx="82">
                  <c:v>95</c:v>
                </c:pt>
                <c:pt idx="83">
                  <c:v>96</c:v>
                </c:pt>
                <c:pt idx="84">
                  <c:v>97</c:v>
                </c:pt>
                <c:pt idx="85">
                  <c:v>98</c:v>
                </c:pt>
                <c:pt idx="86">
                  <c:v>99</c:v>
                </c:pt>
                <c:pt idx="87">
                  <c:v>100</c:v>
                </c:pt>
                <c:pt idx="88">
                  <c:v>101</c:v>
                </c:pt>
                <c:pt idx="89">
                  <c:v>102</c:v>
                </c:pt>
                <c:pt idx="90">
                  <c:v>103</c:v>
                </c:pt>
                <c:pt idx="91">
                  <c:v>104</c:v>
                </c:pt>
                <c:pt idx="92">
                  <c:v>105</c:v>
                </c:pt>
                <c:pt idx="93">
                  <c:v>106</c:v>
                </c:pt>
                <c:pt idx="94">
                  <c:v>107</c:v>
                </c:pt>
                <c:pt idx="95">
                  <c:v>108</c:v>
                </c:pt>
                <c:pt idx="96">
                  <c:v>109</c:v>
                </c:pt>
                <c:pt idx="97">
                  <c:v>110</c:v>
                </c:pt>
                <c:pt idx="98">
                  <c:v>111</c:v>
                </c:pt>
                <c:pt idx="99">
                  <c:v>112</c:v>
                </c:pt>
                <c:pt idx="100">
                  <c:v>113</c:v>
                </c:pt>
                <c:pt idx="101">
                  <c:v>114</c:v>
                </c:pt>
              </c:numCache>
            </c:numRef>
          </c:xVal>
          <c:yVal>
            <c:numRef>
              <c:f>'0219'!$AP$15:$AP$116</c:f>
              <c:numCache>
                <c:formatCode>0.00</c:formatCode>
                <c:ptCount val="102"/>
                <c:pt idx="0">
                  <c:v>12.41918891021383</c:v>
                </c:pt>
                <c:pt idx="1">
                  <c:v>12.389078429358747</c:v>
                </c:pt>
                <c:pt idx="2">
                  <c:v>12.509741599394875</c:v>
                </c:pt>
                <c:pt idx="3">
                  <c:v>13.083241326899586</c:v>
                </c:pt>
                <c:pt idx="4">
                  <c:v>13.297369213043876</c:v>
                </c:pt>
                <c:pt idx="5">
                  <c:v>13.834529861308219</c:v>
                </c:pt>
                <c:pt idx="6">
                  <c:v>14.197883971819946</c:v>
                </c:pt>
                <c:pt idx="7">
                  <c:v>14.300422004125945</c:v>
                </c:pt>
                <c:pt idx="8">
                  <c:v>14.24590899506606</c:v>
                </c:pt>
                <c:pt idx="9">
                  <c:v>14.007946841151808</c:v>
                </c:pt>
                <c:pt idx="10">
                  <c:v>13.869092563139562</c:v>
                </c:pt>
                <c:pt idx="11">
                  <c:v>13.588276562739876</c:v>
                </c:pt>
                <c:pt idx="12">
                  <c:v>13.443938690267466</c:v>
                </c:pt>
                <c:pt idx="13">
                  <c:v>13.179556114661217</c:v>
                </c:pt>
                <c:pt idx="14">
                  <c:v>12.909773723831163</c:v>
                </c:pt>
                <c:pt idx="15">
                  <c:v>12.69267215586728</c:v>
                </c:pt>
                <c:pt idx="16">
                  <c:v>12.266180091701106</c:v>
                </c:pt>
                <c:pt idx="17">
                  <c:v>12.056333285730048</c:v>
                </c:pt>
                <c:pt idx="18">
                  <c:v>11.877251914645825</c:v>
                </c:pt>
                <c:pt idx="19">
                  <c:v>11.455998612282158</c:v>
                </c:pt>
                <c:pt idx="20">
                  <c:v>11.457007020613741</c:v>
                </c:pt>
                <c:pt idx="21">
                  <c:v>11.315694323745063</c:v>
                </c:pt>
                <c:pt idx="22">
                  <c:v>11.406358270629724</c:v>
                </c:pt>
                <c:pt idx="23">
                  <c:v>11.49626026014835</c:v>
                </c:pt>
                <c:pt idx="24">
                  <c:v>11.706969953959657</c:v>
                </c:pt>
                <c:pt idx="25">
                  <c:v>11.813394084876105</c:v>
                </c:pt>
                <c:pt idx="26">
                  <c:v>11.595725697685744</c:v>
                </c:pt>
                <c:pt idx="27">
                  <c:v>11.180541340362527</c:v>
                </c:pt>
                <c:pt idx="28">
                  <c:v>10.667981384932656</c:v>
                </c:pt>
                <c:pt idx="29">
                  <c:v>10.359469556176082</c:v>
                </c:pt>
                <c:pt idx="30">
                  <c:v>10.247870770934831</c:v>
                </c:pt>
                <c:pt idx="31">
                  <c:v>10.146796630247024</c:v>
                </c:pt>
                <c:pt idx="32">
                  <c:v>10.19920909751516</c:v>
                </c:pt>
                <c:pt idx="33">
                  <c:v>9.8834996209601904</c:v>
                </c:pt>
                <c:pt idx="34">
                  <c:v>10.336003468710576</c:v>
                </c:pt>
                <c:pt idx="35">
                  <c:v>10.115964412267065</c:v>
                </c:pt>
                <c:pt idx="36">
                  <c:v>10.042253203339701</c:v>
                </c:pt>
                <c:pt idx="37">
                  <c:v>10.570421023308308</c:v>
                </c:pt>
                <c:pt idx="38">
                  <c:v>11.659345634160923</c:v>
                </c:pt>
                <c:pt idx="39">
                  <c:v>12.309173626730384</c:v>
                </c:pt>
                <c:pt idx="40">
                  <c:v>12.943194696046401</c:v>
                </c:pt>
                <c:pt idx="41">
                  <c:v>12.766730401001114</c:v>
                </c:pt>
                <c:pt idx="42">
                  <c:v>12.203383614956664</c:v>
                </c:pt>
                <c:pt idx="43">
                  <c:v>11.824957662676184</c:v>
                </c:pt>
                <c:pt idx="44">
                  <c:v>11.08523575864101</c:v>
                </c:pt>
                <c:pt idx="45">
                  <c:v>10.655194586031502</c:v>
                </c:pt>
                <c:pt idx="46">
                  <c:v>10.963053933224131</c:v>
                </c:pt>
                <c:pt idx="47">
                  <c:v>10.677274859365561</c:v>
                </c:pt>
                <c:pt idx="48">
                  <c:v>8.6875900952979599</c:v>
                </c:pt>
                <c:pt idx="49">
                  <c:v>8.81560258052858</c:v>
                </c:pt>
                <c:pt idx="50">
                  <c:v>8.8954485406903654</c:v>
                </c:pt>
                <c:pt idx="51">
                  <c:v>8.9433450347640608</c:v>
                </c:pt>
                <c:pt idx="52">
                  <c:v>8.9838074755056461</c:v>
                </c:pt>
                <c:pt idx="53">
                  <c:v>9.0068177436711352</c:v>
                </c:pt>
                <c:pt idx="54">
                  <c:v>8.9920544713830921</c:v>
                </c:pt>
                <c:pt idx="55">
                  <c:v>8.9884429419638483</c:v>
                </c:pt>
                <c:pt idx="56">
                  <c:v>9.0284680127047157</c:v>
                </c:pt>
                <c:pt idx="57">
                  <c:v>9.0125332665312534</c:v>
                </c:pt>
                <c:pt idx="58">
                  <c:v>9.1533214336653401</c:v>
                </c:pt>
                <c:pt idx="59">
                  <c:v>9.1650056316034618</c:v>
                </c:pt>
                <c:pt idx="60">
                  <c:v>9.3028105055092514</c:v>
                </c:pt>
                <c:pt idx="61">
                  <c:v>9.4676541441006243</c:v>
                </c:pt>
                <c:pt idx="62">
                  <c:v>9.5214364062076058</c:v>
                </c:pt>
                <c:pt idx="63">
                  <c:v>9.5115407272019397</c:v>
                </c:pt>
                <c:pt idx="64">
                  <c:v>9.3592063622275354</c:v>
                </c:pt>
                <c:pt idx="65">
                  <c:v>9.1831034796251103</c:v>
                </c:pt>
                <c:pt idx="66">
                  <c:v>9.0076186131632152</c:v>
                </c:pt>
                <c:pt idx="67">
                  <c:v>8.8330052375432899</c:v>
                </c:pt>
                <c:pt idx="68">
                  <c:v>8.7198823926730071</c:v>
                </c:pt>
                <c:pt idx="69">
                  <c:v>8.5353735474978478</c:v>
                </c:pt>
                <c:pt idx="70">
                  <c:v>8.3766896549468903</c:v>
                </c:pt>
                <c:pt idx="71">
                  <c:v>8.0800442977206455</c:v>
                </c:pt>
                <c:pt idx="72">
                  <c:v>7.9168330334250303</c:v>
                </c:pt>
                <c:pt idx="73">
                  <c:v>7.9682243237787382</c:v>
                </c:pt>
                <c:pt idx="74">
                  <c:v>8.219547456954345</c:v>
                </c:pt>
                <c:pt idx="75">
                  <c:v>8.6702271653422365</c:v>
                </c:pt>
                <c:pt idx="76">
                  <c:v>9.0000201704424576</c:v>
                </c:pt>
                <c:pt idx="77">
                  <c:v>9.3163383955687689</c:v>
                </c:pt>
                <c:pt idx="78">
                  <c:v>9.3038422552319755</c:v>
                </c:pt>
                <c:pt idx="79">
                  <c:v>9.1071297496637111</c:v>
                </c:pt>
                <c:pt idx="80">
                  <c:v>8.5442481905326435</c:v>
                </c:pt>
                <c:pt idx="81">
                  <c:v>8.1682220715581408</c:v>
                </c:pt>
                <c:pt idx="82">
                  <c:v>7.9316589087808476</c:v>
                </c:pt>
                <c:pt idx="83">
                  <c:v>7.7305332040022652</c:v>
                </c:pt>
                <c:pt idx="84">
                  <c:v>7.5478788365238252</c:v>
                </c:pt>
                <c:pt idx="85">
                  <c:v>7.3750462568547448</c:v>
                </c:pt>
                <c:pt idx="86">
                  <c:v>7.3438836884770602</c:v>
                </c:pt>
                <c:pt idx="87">
                  <c:v>7.7947385773168287</c:v>
                </c:pt>
                <c:pt idx="88">
                  <c:v>8.537184404031029</c:v>
                </c:pt>
                <c:pt idx="89">
                  <c:v>9.0095297984570841</c:v>
                </c:pt>
                <c:pt idx="90">
                  <c:v>9.0083820262933489</c:v>
                </c:pt>
                <c:pt idx="91">
                  <c:v>8.8348668338648402</c:v>
                </c:pt>
                <c:pt idx="92">
                  <c:v>8.6818596716745073</c:v>
                </c:pt>
                <c:pt idx="93">
                  <c:v>8.683885509653388</c:v>
                </c:pt>
                <c:pt idx="94">
                  <c:v>8.8598431444876109</c:v>
                </c:pt>
                <c:pt idx="95">
                  <c:v>8.6498626474369225</c:v>
                </c:pt>
                <c:pt idx="96">
                  <c:v>8.4760568336332618</c:v>
                </c:pt>
                <c:pt idx="97">
                  <c:v>8.1876847660282017</c:v>
                </c:pt>
                <c:pt idx="98">
                  <c:v>7.9310084031121271</c:v>
                </c:pt>
                <c:pt idx="99">
                  <c:v>7.7498448465644243</c:v>
                </c:pt>
                <c:pt idx="100">
                  <c:v>7.4128108707482436</c:v>
                </c:pt>
                <c:pt idx="101">
                  <c:v>7.2641872467316571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804544"/>
        <c:axId val="387803008"/>
      </c:scatterChart>
      <c:valAx>
        <c:axId val="387804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87803008"/>
        <c:crosses val="autoZero"/>
        <c:crossBetween val="midCat"/>
      </c:valAx>
      <c:valAx>
        <c:axId val="387803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780454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purch -50 to -125</c:v>
          </c:tx>
          <c:xVal>
            <c:numRef>
              <c:f>'0219'!$AK$122:$AK$223</c:f>
              <c:numCache>
                <c:formatCode>General</c:formatCode>
                <c:ptCount val="10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</c:numCache>
            </c:numRef>
          </c:xVal>
          <c:yVal>
            <c:numRef>
              <c:f>'0219'!$B$122:$B$223</c:f>
              <c:numCache>
                <c:formatCode>General</c:formatCode>
                <c:ptCount val="102"/>
                <c:pt idx="0">
                  <c:v>0.34686102264058699</c:v>
                </c:pt>
                <c:pt idx="1">
                  <c:v>0.693619123276911</c:v>
                </c:pt>
                <c:pt idx="2">
                  <c:v>0.74916022130449</c:v>
                </c:pt>
                <c:pt idx="3">
                  <c:v>0.60767533278652797</c:v>
                </c:pt>
                <c:pt idx="4">
                  <c:v>1.2184076171478999</c:v>
                </c:pt>
                <c:pt idx="5">
                  <c:v>1.3393757171806999</c:v>
                </c:pt>
                <c:pt idx="6">
                  <c:v>2.0575267821086198</c:v>
                </c:pt>
                <c:pt idx="7">
                  <c:v>2.5106447914706602</c:v>
                </c:pt>
                <c:pt idx="8">
                  <c:v>2.50871635485561</c:v>
                </c:pt>
                <c:pt idx="9">
                  <c:v>2.64923813186976</c:v>
                </c:pt>
                <c:pt idx="10">
                  <c:v>3.00145053283897</c:v>
                </c:pt>
                <c:pt idx="11">
                  <c:v>3.6621574146042799</c:v>
                </c:pt>
                <c:pt idx="12">
                  <c:v>4.1069912233094303</c:v>
                </c:pt>
                <c:pt idx="13">
                  <c:v>4.2008713685211001</c:v>
                </c:pt>
                <c:pt idx="14">
                  <c:v>4.3080905588667502</c:v>
                </c:pt>
                <c:pt idx="15">
                  <c:v>4.4024591382959404</c:v>
                </c:pt>
                <c:pt idx="16">
                  <c:v>4.8703056395728996</c:v>
                </c:pt>
                <c:pt idx="17">
                  <c:v>5.3118189803943299</c:v>
                </c:pt>
                <c:pt idx="18">
                  <c:v>5.4371095020372602</c:v>
                </c:pt>
                <c:pt idx="19">
                  <c:v>5.8110548566735503</c:v>
                </c:pt>
                <c:pt idx="20">
                  <c:v>6.0796118170097504</c:v>
                </c:pt>
                <c:pt idx="21">
                  <c:v>6.4197609107598401</c:v>
                </c:pt>
                <c:pt idx="22">
                  <c:v>7.4970351135481099</c:v>
                </c:pt>
                <c:pt idx="23">
                  <c:v>7.9490180541002502</c:v>
                </c:pt>
                <c:pt idx="24">
                  <c:v>7.9201839865672703</c:v>
                </c:pt>
                <c:pt idx="25">
                  <c:v>7.8357344762182199</c:v>
                </c:pt>
                <c:pt idx="26">
                  <c:v>7.8916605570560003</c:v>
                </c:pt>
                <c:pt idx="27">
                  <c:v>8.0347774685645206</c:v>
                </c:pt>
                <c:pt idx="28">
                  <c:v>7.3668667753481998</c:v>
                </c:pt>
                <c:pt idx="29">
                  <c:v>7.7110344926170802</c:v>
                </c:pt>
                <c:pt idx="30">
                  <c:v>8.2354752942398797</c:v>
                </c:pt>
                <c:pt idx="31">
                  <c:v>8.9434902312888607</c:v>
                </c:pt>
                <c:pt idx="32">
                  <c:v>8.6341268858138704</c:v>
                </c:pt>
                <c:pt idx="33">
                  <c:v>8.9632888387595901</c:v>
                </c:pt>
                <c:pt idx="34">
                  <c:v>9.8645293304298196</c:v>
                </c:pt>
                <c:pt idx="35">
                  <c:v>9.4217299777684502</c:v>
                </c:pt>
                <c:pt idx="36">
                  <c:v>9.89940482809833</c:v>
                </c:pt>
                <c:pt idx="37">
                  <c:v>9.8988037063832603</c:v>
                </c:pt>
                <c:pt idx="38">
                  <c:v>9.2549014583769793</c:v>
                </c:pt>
                <c:pt idx="39">
                  <c:v>8.7381787446983292</c:v>
                </c:pt>
                <c:pt idx="40">
                  <c:v>8.2728542330010697</c:v>
                </c:pt>
                <c:pt idx="41">
                  <c:v>8.8759347089357608</c:v>
                </c:pt>
                <c:pt idx="42">
                  <c:v>8.6595574672143201</c:v>
                </c:pt>
                <c:pt idx="43">
                  <c:v>8.9507993860423998</c:v>
                </c:pt>
                <c:pt idx="44">
                  <c:v>7.8235251567778601</c:v>
                </c:pt>
                <c:pt idx="45">
                  <c:v>7.8908883020440097</c:v>
                </c:pt>
                <c:pt idx="46">
                  <c:v>9.5389981606707508</c:v>
                </c:pt>
                <c:pt idx="47">
                  <c:v>13.774292746619</c:v>
                </c:pt>
                <c:pt idx="48">
                  <c:v>16.339790230628001</c:v>
                </c:pt>
                <c:pt idx="49">
                  <c:v>0.23385413202574501</c:v>
                </c:pt>
                <c:pt idx="50">
                  <c:v>6.9639651472385298</c:v>
                </c:pt>
                <c:pt idx="51">
                  <c:v>7.7367924302915903</c:v>
                </c:pt>
                <c:pt idx="52">
                  <c:v>0.207778718290374</c:v>
                </c:pt>
                <c:pt idx="53">
                  <c:v>12.4524371350624</c:v>
                </c:pt>
                <c:pt idx="54">
                  <c:v>8.1492211559047707</c:v>
                </c:pt>
                <c:pt idx="55">
                  <c:v>5.2555567002518098</c:v>
                </c:pt>
                <c:pt idx="56">
                  <c:v>2.0733723372590598</c:v>
                </c:pt>
                <c:pt idx="57">
                  <c:v>6.38924950655516</c:v>
                </c:pt>
                <c:pt idx="58">
                  <c:v>10.4242390248848</c:v>
                </c:pt>
                <c:pt idx="59">
                  <c:v>8.9490775752053509</c:v>
                </c:pt>
                <c:pt idx="60">
                  <c:v>9.6799247806206505</c:v>
                </c:pt>
                <c:pt idx="61">
                  <c:v>9.4705365887700594</c:v>
                </c:pt>
                <c:pt idx="62">
                  <c:v>10.30748244544</c:v>
                </c:pt>
                <c:pt idx="63">
                  <c:v>8.3570386370505698</c:v>
                </c:pt>
                <c:pt idx="64">
                  <c:v>9.1804891097469508</c:v>
                </c:pt>
                <c:pt idx="65">
                  <c:v>10.2450994295009</c:v>
                </c:pt>
                <c:pt idx="66">
                  <c:v>8.8055882543678994</c:v>
                </c:pt>
                <c:pt idx="67">
                  <c:v>9.2856966453274197</c:v>
                </c:pt>
                <c:pt idx="68">
                  <c:v>7.6036764995761699</c:v>
                </c:pt>
                <c:pt idx="69">
                  <c:v>9.7839189443733297</c:v>
                </c:pt>
                <c:pt idx="70">
                  <c:v>9.3017047430121504</c:v>
                </c:pt>
                <c:pt idx="71">
                  <c:v>10.6253008359415</c:v>
                </c:pt>
                <c:pt idx="72">
                  <c:v>9.2282603565498302</c:v>
                </c:pt>
                <c:pt idx="73">
                  <c:v>9.6323376298845496</c:v>
                </c:pt>
                <c:pt idx="74">
                  <c:v>9.8087761149052799</c:v>
                </c:pt>
                <c:pt idx="75">
                  <c:v>10.928867320297501</c:v>
                </c:pt>
                <c:pt idx="76">
                  <c:v>9.3701428212671001</c:v>
                </c:pt>
                <c:pt idx="77">
                  <c:v>9.9020872611976394</c:v>
                </c:pt>
                <c:pt idx="78">
                  <c:v>11.651107564934501</c:v>
                </c:pt>
                <c:pt idx="79">
                  <c:v>10.5786927652895</c:v>
                </c:pt>
                <c:pt idx="80">
                  <c:v>7.8129405691806397</c:v>
                </c:pt>
                <c:pt idx="81">
                  <c:v>9.1214233909341207</c:v>
                </c:pt>
                <c:pt idx="82">
                  <c:v>10.458720175127601</c:v>
                </c:pt>
                <c:pt idx="83">
                  <c:v>8.5502402756003093</c:v>
                </c:pt>
                <c:pt idx="84">
                  <c:v>11.3144601293085</c:v>
                </c:pt>
                <c:pt idx="85">
                  <c:v>10.625636001983899</c:v>
                </c:pt>
                <c:pt idx="86">
                  <c:v>10.091309007934401</c:v>
                </c:pt>
                <c:pt idx="87">
                  <c:v>2.7504302623035199</c:v>
                </c:pt>
                <c:pt idx="88">
                  <c:v>6.0298935471356598</c:v>
                </c:pt>
                <c:pt idx="89">
                  <c:v>13.430989700179399</c:v>
                </c:pt>
                <c:pt idx="90">
                  <c:v>20.359244502803101</c:v>
                </c:pt>
                <c:pt idx="91">
                  <c:v>5.4731323322907901</c:v>
                </c:pt>
                <c:pt idx="92">
                  <c:v>10.326396204338</c:v>
                </c:pt>
                <c:pt idx="93">
                  <c:v>12.378785112072601</c:v>
                </c:pt>
                <c:pt idx="94">
                  <c:v>5.9236261676472601</c:v>
                </c:pt>
                <c:pt idx="95">
                  <c:v>15.795318107626301</c:v>
                </c:pt>
                <c:pt idx="96">
                  <c:v>9.8036688442872393</c:v>
                </c:pt>
                <c:pt idx="97">
                  <c:v>11.737937082810699</c:v>
                </c:pt>
                <c:pt idx="98">
                  <c:v>18.297853922030701</c:v>
                </c:pt>
                <c:pt idx="99">
                  <c:v>0.67897798266444098</c:v>
                </c:pt>
                <c:pt idx="100">
                  <c:v>0.37435805072709699</c:v>
                </c:pt>
                <c:pt idx="101">
                  <c:v>0.58885906437504598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'0219'!$AK$122:$AK$223</c:f>
              <c:numCache>
                <c:formatCode>General</c:formatCode>
                <c:ptCount val="10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</c:numCache>
            </c:numRef>
          </c:xVal>
          <c:yVal>
            <c:numRef>
              <c:f>'0219'!$D$122:$D$223</c:f>
              <c:numCache>
                <c:formatCode>General</c:formatCode>
                <c:ptCount val="102"/>
                <c:pt idx="0">
                  <c:v>0.50311814106360697</c:v>
                </c:pt>
                <c:pt idx="1">
                  <c:v>0.68493212094566902</c:v>
                </c:pt>
                <c:pt idx="2">
                  <c:v>0.88089990002039298</c:v>
                </c:pt>
                <c:pt idx="3">
                  <c:v>1.0880299537820399</c:v>
                </c:pt>
                <c:pt idx="4">
                  <c:v>1.34753642097619</c:v>
                </c:pt>
                <c:pt idx="5">
                  <c:v>1.68881172976723</c:v>
                </c:pt>
                <c:pt idx="6">
                  <c:v>2.53624038924149</c:v>
                </c:pt>
                <c:pt idx="7">
                  <c:v>2.74056857633621</c:v>
                </c:pt>
                <c:pt idx="8">
                  <c:v>2.9339170301022901</c:v>
                </c:pt>
                <c:pt idx="9">
                  <c:v>3.1251249622894299</c:v>
                </c:pt>
                <c:pt idx="10">
                  <c:v>3.3337896923608699</c:v>
                </c:pt>
                <c:pt idx="11">
                  <c:v>3.54682427822374</c:v>
                </c:pt>
                <c:pt idx="12">
                  <c:v>3.7058159638206098</c:v>
                </c:pt>
                <c:pt idx="13">
                  <c:v>3.8492320271697098</c:v>
                </c:pt>
                <c:pt idx="14">
                  <c:v>4.0606664511658499</c:v>
                </c:pt>
                <c:pt idx="15">
                  <c:v>4.3906684774201903</c:v>
                </c:pt>
                <c:pt idx="16">
                  <c:v>4.8048749458585904</c:v>
                </c:pt>
                <c:pt idx="17">
                  <c:v>5.3816358068012304</c:v>
                </c:pt>
                <c:pt idx="18">
                  <c:v>6.0096333712005103</c:v>
                </c:pt>
                <c:pt idx="19">
                  <c:v>6.5352175887642998</c:v>
                </c:pt>
                <c:pt idx="20">
                  <c:v>7.0248969935309997</c:v>
                </c:pt>
                <c:pt idx="21">
                  <c:v>7.4079958308656204</c:v>
                </c:pt>
                <c:pt idx="22">
                  <c:v>7.7182512192301296</c:v>
                </c:pt>
                <c:pt idx="23">
                  <c:v>7.9550904269695799</c:v>
                </c:pt>
                <c:pt idx="24">
                  <c:v>8.1392330776137491</c:v>
                </c:pt>
                <c:pt idx="25">
                  <c:v>8.1939435860659398</c:v>
                </c:pt>
                <c:pt idx="26">
                  <c:v>8.1866469783241502</c:v>
                </c:pt>
                <c:pt idx="27">
                  <c:v>8.1805594529615497</c:v>
                </c:pt>
                <c:pt idx="28">
                  <c:v>8.1120236321367098</c:v>
                </c:pt>
                <c:pt idx="29">
                  <c:v>8.2248700804665908</c:v>
                </c:pt>
                <c:pt idx="30">
                  <c:v>8.36847706561203</c:v>
                </c:pt>
                <c:pt idx="31">
                  <c:v>8.4311902983813507</c:v>
                </c:pt>
                <c:pt idx="32">
                  <c:v>8.5460507562433605</c:v>
                </c:pt>
                <c:pt idx="33">
                  <c:v>8.5079624684163395</c:v>
                </c:pt>
                <c:pt idx="34">
                  <c:v>8.5078969363161701</c:v>
                </c:pt>
                <c:pt idx="35">
                  <c:v>8.5836206325317708</c:v>
                </c:pt>
                <c:pt idx="36">
                  <c:v>8.6041434178083396</c:v>
                </c:pt>
                <c:pt idx="37">
                  <c:v>8.6037915918096992</c:v>
                </c:pt>
                <c:pt idx="38">
                  <c:v>8.5141004159438598</c:v>
                </c:pt>
                <c:pt idx="39">
                  <c:v>8.3930294310190803</c:v>
                </c:pt>
                <c:pt idx="40">
                  <c:v>8.2322073724414899</c:v>
                </c:pt>
                <c:pt idx="41">
                  <c:v>8.2563273514906701</c:v>
                </c:pt>
                <c:pt idx="42">
                  <c:v>8.4019127549862294</c:v>
                </c:pt>
                <c:pt idx="43">
                  <c:v>8.5206352890591894</c:v>
                </c:pt>
                <c:pt idx="44">
                  <c:v>8.60132977838086</c:v>
                </c:pt>
                <c:pt idx="45">
                  <c:v>8.4297655859677398</c:v>
                </c:pt>
                <c:pt idx="46">
                  <c:v>8.3382622003819709</c:v>
                </c:pt>
                <c:pt idx="47">
                  <c:v>8.2710256497582009</c:v>
                </c:pt>
                <c:pt idx="48">
                  <c:v>8.27190412914549</c:v>
                </c:pt>
                <c:pt idx="49">
                  <c:v>8.3080575932462501</c:v>
                </c:pt>
                <c:pt idx="50">
                  <c:v>8.43812810224928</c:v>
                </c:pt>
                <c:pt idx="51">
                  <c:v>8.6056182784321305</c:v>
                </c:pt>
                <c:pt idx="52">
                  <c:v>8.5402795121110202</c:v>
                </c:pt>
                <c:pt idx="53">
                  <c:v>8.3879672459727992</c:v>
                </c:pt>
                <c:pt idx="54">
                  <c:v>8.4063078124912298</c:v>
                </c:pt>
                <c:pt idx="55">
                  <c:v>8.7590757549254903</c:v>
                </c:pt>
                <c:pt idx="56">
                  <c:v>9.1727291832586602</c:v>
                </c:pt>
                <c:pt idx="57">
                  <c:v>9.5430296577936797</c:v>
                </c:pt>
                <c:pt idx="58">
                  <c:v>9.9730853649818396</c:v>
                </c:pt>
                <c:pt idx="59">
                  <c:v>9.9588849703288602</c:v>
                </c:pt>
                <c:pt idx="60">
                  <c:v>9.4455639912957299</c:v>
                </c:pt>
                <c:pt idx="61">
                  <c:v>9.3888021142748599</c:v>
                </c:pt>
                <c:pt idx="62">
                  <c:v>9.3197118226691096</c:v>
                </c:pt>
                <c:pt idx="63">
                  <c:v>9.2050389060132591</c:v>
                </c:pt>
                <c:pt idx="64">
                  <c:v>9.1088270380942102</c:v>
                </c:pt>
                <c:pt idx="65">
                  <c:v>9.2388253296549898</c:v>
                </c:pt>
                <c:pt idx="66">
                  <c:v>9.4359422564598905</c:v>
                </c:pt>
                <c:pt idx="67">
                  <c:v>9.4879898407288898</c:v>
                </c:pt>
                <c:pt idx="68">
                  <c:v>9.5722742410402795</c:v>
                </c:pt>
                <c:pt idx="69">
                  <c:v>9.5041099469286898</c:v>
                </c:pt>
                <c:pt idx="70">
                  <c:v>9.5199309328116701</c:v>
                </c:pt>
                <c:pt idx="71">
                  <c:v>9.5712564114257805</c:v>
                </c:pt>
                <c:pt idx="72">
                  <c:v>9.7496199896841595</c:v>
                </c:pt>
                <c:pt idx="73">
                  <c:v>9.8962315870306092</c:v>
                </c:pt>
                <c:pt idx="74">
                  <c:v>9.9343473446860298</c:v>
                </c:pt>
                <c:pt idx="75">
                  <c:v>10.037553269456801</c:v>
                </c:pt>
                <c:pt idx="76">
                  <c:v>10.117081797514</c:v>
                </c:pt>
                <c:pt idx="77">
                  <c:v>10.232849335269499</c:v>
                </c:pt>
                <c:pt idx="78">
                  <c:v>10.3277298970036</c:v>
                </c:pt>
                <c:pt idx="79">
                  <c:v>10.181890867501901</c:v>
                </c:pt>
                <c:pt idx="80">
                  <c:v>10.156623563827401</c:v>
                </c:pt>
                <c:pt idx="81">
                  <c:v>9.7906404557052102</c:v>
                </c:pt>
                <c:pt idx="82">
                  <c:v>9.3998094333658102</c:v>
                </c:pt>
                <c:pt idx="83">
                  <c:v>9.1576284276684099</c:v>
                </c:pt>
                <c:pt idx="84">
                  <c:v>9.02164205916886</c:v>
                </c:pt>
                <c:pt idx="85">
                  <c:v>8.9530432041819097</c:v>
                </c:pt>
                <c:pt idx="86">
                  <c:v>9.5353154704836101</c:v>
                </c:pt>
                <c:pt idx="87">
                  <c:v>10.010666703516801</c:v>
                </c:pt>
                <c:pt idx="88">
                  <c:v>10.6852570593934</c:v>
                </c:pt>
                <c:pt idx="89">
                  <c:v>11.2399160242168</c:v>
                </c:pt>
                <c:pt idx="90">
                  <c:v>11.291867210027499</c:v>
                </c:pt>
                <c:pt idx="91">
                  <c:v>10.7579066077887</c:v>
                </c:pt>
                <c:pt idx="92">
                  <c:v>10.2098491702953</c:v>
                </c:pt>
                <c:pt idx="93">
                  <c:v>9.5586070060774695</c:v>
                </c:pt>
                <c:pt idx="94">
                  <c:v>8.9800119433702701</c:v>
                </c:pt>
                <c:pt idx="95">
                  <c:v>8.6858817882913506</c:v>
                </c:pt>
                <c:pt idx="96">
                  <c:v>8.6624463538305498</c:v>
                </c:pt>
                <c:pt idx="97">
                  <c:v>8.5634597153801604</c:v>
                </c:pt>
                <c:pt idx="98">
                  <c:v>8.9513783024468498</c:v>
                </c:pt>
                <c:pt idx="99">
                  <c:v>9.2793837761568199</c:v>
                </c:pt>
                <c:pt idx="100">
                  <c:v>9.6664602466192502</c:v>
                </c:pt>
                <c:pt idx="101">
                  <c:v>10.2117640474694</c:v>
                </c:pt>
              </c:numCache>
            </c:numRef>
          </c:yVal>
          <c:smooth val="1"/>
        </c:ser>
        <c:ser>
          <c:idx val="2"/>
          <c:order val="2"/>
          <c:tx>
            <c:v>new model</c:v>
          </c:tx>
          <c:xVal>
            <c:numRef>
              <c:f>'0219'!$AK$122:$AK$223</c:f>
              <c:numCache>
                <c:formatCode>General</c:formatCode>
                <c:ptCount val="10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</c:numCache>
            </c:numRef>
          </c:xVal>
          <c:yVal>
            <c:numRef>
              <c:f>'0219'!$AP$122:$AP$223</c:f>
              <c:numCache>
                <c:formatCode>0.00</c:formatCode>
                <c:ptCount val="102"/>
                <c:pt idx="0">
                  <c:v>0.3168551379020057</c:v>
                </c:pt>
                <c:pt idx="1">
                  <c:v>0.65738096940469726</c:v>
                </c:pt>
                <c:pt idx="2">
                  <c:v>0.66157567115814331</c:v>
                </c:pt>
                <c:pt idx="3">
                  <c:v>0.67178179521841797</c:v>
                </c:pt>
                <c:pt idx="4">
                  <c:v>1.2195739456799526</c:v>
                </c:pt>
                <c:pt idx="5">
                  <c:v>1.3460188328614509</c:v>
                </c:pt>
                <c:pt idx="6">
                  <c:v>2.0162950824167525</c:v>
                </c:pt>
                <c:pt idx="7">
                  <c:v>2.5164718360381366</c:v>
                </c:pt>
                <c:pt idx="8">
                  <c:v>2.4630999971269829</c:v>
                </c:pt>
                <c:pt idx="9">
                  <c:v>2.6517694604398345</c:v>
                </c:pt>
                <c:pt idx="10">
                  <c:v>2.9669774493380152</c:v>
                </c:pt>
                <c:pt idx="11">
                  <c:v>3.5872363998167622</c:v>
                </c:pt>
                <c:pt idx="12">
                  <c:v>4.1940809581646477</c:v>
                </c:pt>
                <c:pt idx="13">
                  <c:v>4.1172910935775464</c:v>
                </c:pt>
                <c:pt idx="14">
                  <c:v>4.2663667873192868</c:v>
                </c:pt>
                <c:pt idx="15">
                  <c:v>4.4655312192798498</c:v>
                </c:pt>
                <c:pt idx="16">
                  <c:v>4.8905577810654632</c:v>
                </c:pt>
                <c:pt idx="17">
                  <c:v>5.2409862382688406</c:v>
                </c:pt>
                <c:pt idx="18">
                  <c:v>5.4386566922547281</c:v>
                </c:pt>
                <c:pt idx="19">
                  <c:v>5.8452274425772721</c:v>
                </c:pt>
                <c:pt idx="20">
                  <c:v>6.1176864389128616</c:v>
                </c:pt>
                <c:pt idx="21">
                  <c:v>6.3514435388442481</c:v>
                </c:pt>
                <c:pt idx="22">
                  <c:v>7.5973992273149049</c:v>
                </c:pt>
                <c:pt idx="23">
                  <c:v>7.9536119163849612</c:v>
                </c:pt>
                <c:pt idx="24">
                  <c:v>8.0041104811166655</c:v>
                </c:pt>
                <c:pt idx="25">
                  <c:v>7.9520295547585</c:v>
                </c:pt>
                <c:pt idx="26">
                  <c:v>7.8949565839080416</c:v>
                </c:pt>
                <c:pt idx="27">
                  <c:v>7.8604886656330368</c:v>
                </c:pt>
                <c:pt idx="28">
                  <c:v>7.5304547729229343</c:v>
                </c:pt>
                <c:pt idx="29">
                  <c:v>7.6810432875111578</c:v>
                </c:pt>
                <c:pt idx="30">
                  <c:v>8.1666156872962077</c:v>
                </c:pt>
                <c:pt idx="31">
                  <c:v>8.7776767088436962</c:v>
                </c:pt>
                <c:pt idx="32">
                  <c:v>8.8003929165729851</c:v>
                </c:pt>
                <c:pt idx="33">
                  <c:v>8.8280091886861598</c:v>
                </c:pt>
                <c:pt idx="34">
                  <c:v>9.5566051097641278</c:v>
                </c:pt>
                <c:pt idx="35">
                  <c:v>9.7066168054441899</c:v>
                </c:pt>
                <c:pt idx="36">
                  <c:v>9.7709521905372743</c:v>
                </c:pt>
                <c:pt idx="37">
                  <c:v>9.7288118753514841</c:v>
                </c:pt>
                <c:pt idx="38">
                  <c:v>9.5346307768662157</c:v>
                </c:pt>
                <c:pt idx="39">
                  <c:v>8.4861912547369087</c:v>
                </c:pt>
                <c:pt idx="40">
                  <c:v>8.3354145250964073</c:v>
                </c:pt>
                <c:pt idx="41">
                  <c:v>8.5937521527388423</c:v>
                </c:pt>
                <c:pt idx="42">
                  <c:v>8.8178667286524242</c:v>
                </c:pt>
                <c:pt idx="43">
                  <c:v>8.8439295859317859</c:v>
                </c:pt>
                <c:pt idx="44">
                  <c:v>8.5622890151207169</c:v>
                </c:pt>
                <c:pt idx="45">
                  <c:v>8.3548633763454774</c:v>
                </c:pt>
                <c:pt idx="46">
                  <c:v>8.1482825654837772</c:v>
                </c:pt>
                <c:pt idx="47">
                  <c:v>8.1901463173342126</c:v>
                </c:pt>
                <c:pt idx="48">
                  <c:v>8.3061624569993882</c:v>
                </c:pt>
                <c:pt idx="49">
                  <c:v>8.3013349175413804</c:v>
                </c:pt>
                <c:pt idx="50">
                  <c:v>8.4926303535137642</c:v>
                </c:pt>
                <c:pt idx="51">
                  <c:v>8.6557826263385369</c:v>
                </c:pt>
                <c:pt idx="52">
                  <c:v>8.4405664656721946</c:v>
                </c:pt>
                <c:pt idx="53">
                  <c:v>8.28143943678098</c:v>
                </c:pt>
                <c:pt idx="54">
                  <c:v>8.4232990420325731</c:v>
                </c:pt>
                <c:pt idx="55">
                  <c:v>8.8638499195492937</c:v>
                </c:pt>
                <c:pt idx="56">
                  <c:v>9.1953193542020024</c:v>
                </c:pt>
                <c:pt idx="57">
                  <c:v>9.5103382275513066</c:v>
                </c:pt>
                <c:pt idx="58">
                  <c:v>9.9928775126730596</c:v>
                </c:pt>
                <c:pt idx="59">
                  <c:v>10.095005783864275</c:v>
                </c:pt>
                <c:pt idx="60">
                  <c:v>9.2799322033424669</c:v>
                </c:pt>
                <c:pt idx="61">
                  <c:v>9.2450633926365313</c:v>
                </c:pt>
                <c:pt idx="62">
                  <c:v>9.1668763612318358</c:v>
                </c:pt>
                <c:pt idx="63">
                  <c:v>9.0977593376876609</c:v>
                </c:pt>
                <c:pt idx="64">
                  <c:v>9.0159838674263924</c:v>
                </c:pt>
                <c:pt idx="65">
                  <c:v>9.1370688807765212</c:v>
                </c:pt>
                <c:pt idx="66">
                  <c:v>9.3360885229149204</c:v>
                </c:pt>
                <c:pt idx="67">
                  <c:v>9.4058985078911093</c:v>
                </c:pt>
                <c:pt idx="68">
                  <c:v>9.519566471139429</c:v>
                </c:pt>
                <c:pt idx="69">
                  <c:v>9.4886474871539903</c:v>
                </c:pt>
                <c:pt idx="70">
                  <c:v>9.5341401609910896</c:v>
                </c:pt>
                <c:pt idx="71">
                  <c:v>9.5742216207532209</c:v>
                </c:pt>
                <c:pt idx="72">
                  <c:v>9.705495782971207</c:v>
                </c:pt>
                <c:pt idx="73">
                  <c:v>9.8063045931562787</c:v>
                </c:pt>
                <c:pt idx="74">
                  <c:v>9.8192258051989274</c:v>
                </c:pt>
                <c:pt idx="75">
                  <c:v>9.8968127691975045</c:v>
                </c:pt>
                <c:pt idx="76">
                  <c:v>9.9164085556785473</c:v>
                </c:pt>
                <c:pt idx="77">
                  <c:v>9.9872377090513549</c:v>
                </c:pt>
                <c:pt idx="78">
                  <c:v>10.025050035753956</c:v>
                </c:pt>
                <c:pt idx="79">
                  <c:v>9.8518097850423096</c:v>
                </c:pt>
                <c:pt idx="80">
                  <c:v>9.8070148537415918</c:v>
                </c:pt>
                <c:pt idx="81">
                  <c:v>9.509589334224799</c:v>
                </c:pt>
                <c:pt idx="82">
                  <c:v>9.2028271272327373</c:v>
                </c:pt>
                <c:pt idx="83">
                  <c:v>8.9822837802253535</c:v>
                </c:pt>
                <c:pt idx="84">
                  <c:v>8.8267410163423534</c:v>
                </c:pt>
                <c:pt idx="85">
                  <c:v>8.7147779443739299</c:v>
                </c:pt>
                <c:pt idx="86">
                  <c:v>8.8719710411917276</c:v>
                </c:pt>
                <c:pt idx="87">
                  <c:v>9.2379064833912885</c:v>
                </c:pt>
                <c:pt idx="88">
                  <c:v>9.7859333382005804</c:v>
                </c:pt>
                <c:pt idx="89">
                  <c:v>10.215569719592777</c:v>
                </c:pt>
                <c:pt idx="90">
                  <c:v>10.37419897310542</c:v>
                </c:pt>
                <c:pt idx="91">
                  <c:v>9.9409179048456249</c:v>
                </c:pt>
                <c:pt idx="92">
                  <c:v>9.5589583421625051</c:v>
                </c:pt>
                <c:pt idx="93">
                  <c:v>9.1561719665494969</c:v>
                </c:pt>
                <c:pt idx="94">
                  <c:v>8.7598028282026892</c:v>
                </c:pt>
                <c:pt idx="95">
                  <c:v>8.5535865924563304</c:v>
                </c:pt>
                <c:pt idx="96">
                  <c:v>8.3595062272277421</c:v>
                </c:pt>
                <c:pt idx="97">
                  <c:v>8.2199836700431188</c:v>
                </c:pt>
                <c:pt idx="98">
                  <c:v>8.2621150720433292</c:v>
                </c:pt>
                <c:pt idx="99">
                  <c:v>8.2804712320722942</c:v>
                </c:pt>
                <c:pt idx="100">
                  <c:v>8.3463604710367516</c:v>
                </c:pt>
                <c:pt idx="101">
                  <c:v>8.8186116777002947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702720"/>
        <c:axId val="386701184"/>
      </c:scatterChart>
      <c:valAx>
        <c:axId val="386702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86701184"/>
        <c:crosses val="autoZero"/>
        <c:crossBetween val="midCat"/>
      </c:valAx>
      <c:valAx>
        <c:axId val="386701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6702720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cashout ramp</c:v>
          </c:tx>
          <c:xVal>
            <c:numRef>
              <c:f>'0219'!$AK$15:$AK$116</c:f>
              <c:numCache>
                <c:formatCode>General</c:formatCode>
                <c:ptCount val="102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  <c:pt idx="10">
                  <c:v>23</c:v>
                </c:pt>
                <c:pt idx="11">
                  <c:v>24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28</c:v>
                </c:pt>
                <c:pt idx="16">
                  <c:v>29</c:v>
                </c:pt>
                <c:pt idx="17">
                  <c:v>30</c:v>
                </c:pt>
                <c:pt idx="18">
                  <c:v>31</c:v>
                </c:pt>
                <c:pt idx="19">
                  <c:v>32</c:v>
                </c:pt>
                <c:pt idx="20">
                  <c:v>33</c:v>
                </c:pt>
                <c:pt idx="21">
                  <c:v>34</c:v>
                </c:pt>
                <c:pt idx="22">
                  <c:v>35</c:v>
                </c:pt>
                <c:pt idx="23">
                  <c:v>36</c:v>
                </c:pt>
                <c:pt idx="24">
                  <c:v>37</c:v>
                </c:pt>
                <c:pt idx="25">
                  <c:v>38</c:v>
                </c:pt>
                <c:pt idx="26">
                  <c:v>39</c:v>
                </c:pt>
                <c:pt idx="27">
                  <c:v>40</c:v>
                </c:pt>
                <c:pt idx="28">
                  <c:v>41</c:v>
                </c:pt>
                <c:pt idx="29">
                  <c:v>42</c:v>
                </c:pt>
                <c:pt idx="30">
                  <c:v>43</c:v>
                </c:pt>
                <c:pt idx="31">
                  <c:v>44</c:v>
                </c:pt>
                <c:pt idx="32">
                  <c:v>45</c:v>
                </c:pt>
                <c:pt idx="33">
                  <c:v>46</c:v>
                </c:pt>
                <c:pt idx="34">
                  <c:v>47</c:v>
                </c:pt>
                <c:pt idx="35">
                  <c:v>48</c:v>
                </c:pt>
                <c:pt idx="36">
                  <c:v>49</c:v>
                </c:pt>
                <c:pt idx="37">
                  <c:v>50</c:v>
                </c:pt>
                <c:pt idx="38">
                  <c:v>51</c:v>
                </c:pt>
                <c:pt idx="39">
                  <c:v>52</c:v>
                </c:pt>
                <c:pt idx="40">
                  <c:v>53</c:v>
                </c:pt>
                <c:pt idx="41">
                  <c:v>54</c:v>
                </c:pt>
                <c:pt idx="42">
                  <c:v>55</c:v>
                </c:pt>
                <c:pt idx="43">
                  <c:v>56</c:v>
                </c:pt>
                <c:pt idx="44">
                  <c:v>57</c:v>
                </c:pt>
                <c:pt idx="45">
                  <c:v>58</c:v>
                </c:pt>
                <c:pt idx="46">
                  <c:v>59</c:v>
                </c:pt>
                <c:pt idx="47">
                  <c:v>60</c:v>
                </c:pt>
                <c:pt idx="48">
                  <c:v>61</c:v>
                </c:pt>
                <c:pt idx="49">
                  <c:v>62</c:v>
                </c:pt>
                <c:pt idx="50">
                  <c:v>63</c:v>
                </c:pt>
                <c:pt idx="51">
                  <c:v>64</c:v>
                </c:pt>
                <c:pt idx="52">
                  <c:v>65</c:v>
                </c:pt>
                <c:pt idx="53">
                  <c:v>66</c:v>
                </c:pt>
                <c:pt idx="54">
                  <c:v>67</c:v>
                </c:pt>
                <c:pt idx="55">
                  <c:v>68</c:v>
                </c:pt>
                <c:pt idx="56">
                  <c:v>69</c:v>
                </c:pt>
                <c:pt idx="57">
                  <c:v>70</c:v>
                </c:pt>
                <c:pt idx="58">
                  <c:v>71</c:v>
                </c:pt>
                <c:pt idx="59">
                  <c:v>72</c:v>
                </c:pt>
                <c:pt idx="60">
                  <c:v>73</c:v>
                </c:pt>
                <c:pt idx="61">
                  <c:v>74</c:v>
                </c:pt>
                <c:pt idx="62">
                  <c:v>75</c:v>
                </c:pt>
                <c:pt idx="63">
                  <c:v>76</c:v>
                </c:pt>
                <c:pt idx="64">
                  <c:v>77</c:v>
                </c:pt>
                <c:pt idx="65">
                  <c:v>78</c:v>
                </c:pt>
                <c:pt idx="66">
                  <c:v>79</c:v>
                </c:pt>
                <c:pt idx="67">
                  <c:v>80</c:v>
                </c:pt>
                <c:pt idx="68">
                  <c:v>81</c:v>
                </c:pt>
                <c:pt idx="69">
                  <c:v>82</c:v>
                </c:pt>
                <c:pt idx="70">
                  <c:v>83</c:v>
                </c:pt>
                <c:pt idx="71">
                  <c:v>84</c:v>
                </c:pt>
                <c:pt idx="72">
                  <c:v>85</c:v>
                </c:pt>
                <c:pt idx="73">
                  <c:v>86</c:v>
                </c:pt>
                <c:pt idx="74">
                  <c:v>87</c:v>
                </c:pt>
                <c:pt idx="75">
                  <c:v>88</c:v>
                </c:pt>
                <c:pt idx="76">
                  <c:v>89</c:v>
                </c:pt>
                <c:pt idx="77">
                  <c:v>90</c:v>
                </c:pt>
                <c:pt idx="78">
                  <c:v>91</c:v>
                </c:pt>
                <c:pt idx="79">
                  <c:v>92</c:v>
                </c:pt>
                <c:pt idx="80">
                  <c:v>93</c:v>
                </c:pt>
                <c:pt idx="81">
                  <c:v>94</c:v>
                </c:pt>
                <c:pt idx="82">
                  <c:v>95</c:v>
                </c:pt>
                <c:pt idx="83">
                  <c:v>96</c:v>
                </c:pt>
                <c:pt idx="84">
                  <c:v>97</c:v>
                </c:pt>
                <c:pt idx="85">
                  <c:v>98</c:v>
                </c:pt>
                <c:pt idx="86">
                  <c:v>99</c:v>
                </c:pt>
                <c:pt idx="87">
                  <c:v>100</c:v>
                </c:pt>
                <c:pt idx="88">
                  <c:v>101</c:v>
                </c:pt>
                <c:pt idx="89">
                  <c:v>102</c:v>
                </c:pt>
                <c:pt idx="90">
                  <c:v>103</c:v>
                </c:pt>
                <c:pt idx="91">
                  <c:v>104</c:v>
                </c:pt>
                <c:pt idx="92">
                  <c:v>105</c:v>
                </c:pt>
                <c:pt idx="93">
                  <c:v>106</c:v>
                </c:pt>
                <c:pt idx="94">
                  <c:v>107</c:v>
                </c:pt>
                <c:pt idx="95">
                  <c:v>108</c:v>
                </c:pt>
                <c:pt idx="96">
                  <c:v>109</c:v>
                </c:pt>
                <c:pt idx="97">
                  <c:v>110</c:v>
                </c:pt>
                <c:pt idx="98">
                  <c:v>111</c:v>
                </c:pt>
                <c:pt idx="99">
                  <c:v>112</c:v>
                </c:pt>
                <c:pt idx="100">
                  <c:v>113</c:v>
                </c:pt>
                <c:pt idx="101">
                  <c:v>114</c:v>
                </c:pt>
              </c:numCache>
            </c:numRef>
          </c:xVal>
          <c:yVal>
            <c:numRef>
              <c:f>'0219'!$AW$15:$AW$116</c:f>
              <c:numCache>
                <c:formatCode>0.00%</c:formatCode>
                <c:ptCount val="102"/>
                <c:pt idx="0" formatCode="0.0%">
                  <c:v>3.5</c:v>
                </c:pt>
                <c:pt idx="1">
                  <c:v>3.15</c:v>
                </c:pt>
                <c:pt idx="2">
                  <c:v>2.8000000000000003</c:v>
                </c:pt>
                <c:pt idx="3">
                  <c:v>2.4499999999999997</c:v>
                </c:pt>
                <c:pt idx="4">
                  <c:v>2.1</c:v>
                </c:pt>
                <c:pt idx="5">
                  <c:v>2.0133333333333336</c:v>
                </c:pt>
                <c:pt idx="6">
                  <c:v>1.926666666666667</c:v>
                </c:pt>
                <c:pt idx="7">
                  <c:v>1.8400000000000003</c:v>
                </c:pt>
                <c:pt idx="8">
                  <c:v>1.7533333333333336</c:v>
                </c:pt>
                <c:pt idx="9">
                  <c:v>1.666666666666667</c:v>
                </c:pt>
                <c:pt idx="10">
                  <c:v>1.5800000000000003</c:v>
                </c:pt>
                <c:pt idx="11">
                  <c:v>1.4933333333333336</c:v>
                </c:pt>
                <c:pt idx="12">
                  <c:v>1.406666666666667</c:v>
                </c:pt>
                <c:pt idx="13">
                  <c:v>1.3200000000000003</c:v>
                </c:pt>
                <c:pt idx="14">
                  <c:v>1.2333333333333336</c:v>
                </c:pt>
                <c:pt idx="15">
                  <c:v>1.1466666666666669</c:v>
                </c:pt>
                <c:pt idx="16">
                  <c:v>1.0600000000000003</c:v>
                </c:pt>
                <c:pt idx="17">
                  <c:v>0.97333333333333361</c:v>
                </c:pt>
                <c:pt idx="18">
                  <c:v>0.88666666666666694</c:v>
                </c:pt>
                <c:pt idx="19">
                  <c:v>0.8</c:v>
                </c:pt>
                <c:pt idx="20" formatCode="0.0%">
                  <c:v>0.78006896551724147</c:v>
                </c:pt>
                <c:pt idx="21" formatCode="0.0%">
                  <c:v>0.76013793103448291</c:v>
                </c:pt>
                <c:pt idx="22" formatCode="0.0%">
                  <c:v>0.74020689655172434</c:v>
                </c:pt>
                <c:pt idx="23" formatCode="0.0%">
                  <c:v>0.72027586206896577</c:v>
                </c:pt>
                <c:pt idx="24" formatCode="0.0%">
                  <c:v>0.7003448275862072</c:v>
                </c:pt>
                <c:pt idx="25" formatCode="0.0%">
                  <c:v>0.68041379310344863</c:v>
                </c:pt>
                <c:pt idx="26" formatCode="0.0%">
                  <c:v>0.66048275862069006</c:v>
                </c:pt>
                <c:pt idx="27" formatCode="0.0%">
                  <c:v>0.64055172413793149</c:v>
                </c:pt>
                <c:pt idx="28" formatCode="0.0%">
                  <c:v>0.62062068965517292</c:v>
                </c:pt>
                <c:pt idx="29" formatCode="0.0%">
                  <c:v>0.60068965517241435</c:v>
                </c:pt>
                <c:pt idx="30" formatCode="0.0%">
                  <c:v>0.58075862068965578</c:v>
                </c:pt>
                <c:pt idx="31" formatCode="0.0%">
                  <c:v>0.56082758620689721</c:v>
                </c:pt>
                <c:pt idx="32" formatCode="0.0%">
                  <c:v>0.54089655172413864</c:v>
                </c:pt>
                <c:pt idx="33" formatCode="0.0%">
                  <c:v>0.52096551724138007</c:v>
                </c:pt>
                <c:pt idx="34" formatCode="0.0%">
                  <c:v>0.5010344827586215</c:v>
                </c:pt>
                <c:pt idx="35" formatCode="0.0%">
                  <c:v>0.48110344827586288</c:v>
                </c:pt>
                <c:pt idx="36" formatCode="0.0%">
                  <c:v>0.46117241379310425</c:v>
                </c:pt>
                <c:pt idx="37" formatCode="0.0%">
                  <c:v>0.44124137931034563</c:v>
                </c:pt>
                <c:pt idx="38" formatCode="0.0%">
                  <c:v>0.421310344827587</c:v>
                </c:pt>
                <c:pt idx="39" formatCode="0.0%">
                  <c:v>0.40137931034482838</c:v>
                </c:pt>
                <c:pt idx="40" formatCode="0.0%">
                  <c:v>0.38144827586206975</c:v>
                </c:pt>
                <c:pt idx="41" formatCode="0.0%">
                  <c:v>0.36151724137931113</c:v>
                </c:pt>
                <c:pt idx="42" formatCode="0.0%">
                  <c:v>0.3415862068965525</c:v>
                </c:pt>
                <c:pt idx="43" formatCode="0.0%">
                  <c:v>0.32165517241379388</c:v>
                </c:pt>
                <c:pt idx="44" formatCode="0.0%">
                  <c:v>0.30172413793103525</c:v>
                </c:pt>
                <c:pt idx="45" formatCode="0.0%">
                  <c:v>0.28179310344827663</c:v>
                </c:pt>
                <c:pt idx="46" formatCode="0.0%">
                  <c:v>0.261862068965518</c:v>
                </c:pt>
                <c:pt idx="47" formatCode="0.0%">
                  <c:v>0.24193103448275938</c:v>
                </c:pt>
                <c:pt idx="48" formatCode="0.0%">
                  <c:v>0.222</c:v>
                </c:pt>
                <c:pt idx="49" formatCode="0.0%">
                  <c:v>0.222</c:v>
                </c:pt>
                <c:pt idx="50" formatCode="0.0%">
                  <c:v>0.222</c:v>
                </c:pt>
                <c:pt idx="51" formatCode="0.0%">
                  <c:v>0.222</c:v>
                </c:pt>
                <c:pt idx="52" formatCode="0.0%">
                  <c:v>0.222</c:v>
                </c:pt>
                <c:pt idx="53" formatCode="0.0%">
                  <c:v>0.222</c:v>
                </c:pt>
                <c:pt idx="54" formatCode="0.0%">
                  <c:v>0.222</c:v>
                </c:pt>
                <c:pt idx="55" formatCode="0.0%">
                  <c:v>0.222</c:v>
                </c:pt>
                <c:pt idx="56" formatCode="0.0%">
                  <c:v>0.222</c:v>
                </c:pt>
                <c:pt idx="57" formatCode="0.0%">
                  <c:v>0.222</c:v>
                </c:pt>
                <c:pt idx="58" formatCode="0.0%">
                  <c:v>0.222</c:v>
                </c:pt>
                <c:pt idx="59" formatCode="0.0%">
                  <c:v>0.222</c:v>
                </c:pt>
                <c:pt idx="60" formatCode="0.0%">
                  <c:v>0.222</c:v>
                </c:pt>
                <c:pt idx="61" formatCode="0.0%">
                  <c:v>0.222</c:v>
                </c:pt>
                <c:pt idx="62" formatCode="0.0%">
                  <c:v>0.222</c:v>
                </c:pt>
                <c:pt idx="63" formatCode="0.0%">
                  <c:v>0.222</c:v>
                </c:pt>
                <c:pt idx="64" formatCode="0.0%">
                  <c:v>0.222</c:v>
                </c:pt>
                <c:pt idx="65" formatCode="0.0%">
                  <c:v>0.222</c:v>
                </c:pt>
                <c:pt idx="66" formatCode="0.0%">
                  <c:v>0.222</c:v>
                </c:pt>
                <c:pt idx="67" formatCode="0.0%">
                  <c:v>0.222</c:v>
                </c:pt>
                <c:pt idx="68" formatCode="0.0%">
                  <c:v>0.222</c:v>
                </c:pt>
                <c:pt idx="69" formatCode="0.0%">
                  <c:v>0.222</c:v>
                </c:pt>
                <c:pt idx="70" formatCode="0.0%">
                  <c:v>0.222</c:v>
                </c:pt>
                <c:pt idx="71" formatCode="0.0%">
                  <c:v>0.222</c:v>
                </c:pt>
                <c:pt idx="72" formatCode="0.0%">
                  <c:v>0.222</c:v>
                </c:pt>
                <c:pt idx="73" formatCode="0.0%">
                  <c:v>0.222</c:v>
                </c:pt>
                <c:pt idx="74" formatCode="0.0%">
                  <c:v>0.222</c:v>
                </c:pt>
                <c:pt idx="75" formatCode="0.0%">
                  <c:v>0.222</c:v>
                </c:pt>
                <c:pt idx="76" formatCode="0.0%">
                  <c:v>0.222</c:v>
                </c:pt>
                <c:pt idx="77" formatCode="0.0%">
                  <c:v>0.222</c:v>
                </c:pt>
                <c:pt idx="78" formatCode="0.0%">
                  <c:v>0.222</c:v>
                </c:pt>
                <c:pt idx="79" formatCode="0.0%">
                  <c:v>0.222</c:v>
                </c:pt>
                <c:pt idx="80" formatCode="0.0%">
                  <c:v>0.222</c:v>
                </c:pt>
                <c:pt idx="81" formatCode="0.0%">
                  <c:v>0.222</c:v>
                </c:pt>
                <c:pt idx="82" formatCode="0.0%">
                  <c:v>0.222</c:v>
                </c:pt>
                <c:pt idx="83" formatCode="0.0%">
                  <c:v>0.222</c:v>
                </c:pt>
                <c:pt idx="84" formatCode="0.0%">
                  <c:v>0.222</c:v>
                </c:pt>
                <c:pt idx="85" formatCode="0.0%">
                  <c:v>0.222</c:v>
                </c:pt>
                <c:pt idx="86" formatCode="0.0%">
                  <c:v>0.222</c:v>
                </c:pt>
                <c:pt idx="87" formatCode="0.0%">
                  <c:v>0.222</c:v>
                </c:pt>
                <c:pt idx="88" formatCode="0.0%">
                  <c:v>0.222</c:v>
                </c:pt>
                <c:pt idx="89" formatCode="0.0%">
                  <c:v>0.222</c:v>
                </c:pt>
                <c:pt idx="90" formatCode="0.0%">
                  <c:v>0.222</c:v>
                </c:pt>
                <c:pt idx="91" formatCode="0.0%">
                  <c:v>0.222</c:v>
                </c:pt>
                <c:pt idx="92" formatCode="0.0%">
                  <c:v>0.222</c:v>
                </c:pt>
                <c:pt idx="93" formatCode="0.0%">
                  <c:v>0.222</c:v>
                </c:pt>
                <c:pt idx="94" formatCode="0.0%">
                  <c:v>0.222</c:v>
                </c:pt>
                <c:pt idx="95" formatCode="0.0%">
                  <c:v>0.222</c:v>
                </c:pt>
                <c:pt idx="96" formatCode="0.0%">
                  <c:v>0.222</c:v>
                </c:pt>
                <c:pt idx="97" formatCode="0.0%">
                  <c:v>0.222</c:v>
                </c:pt>
                <c:pt idx="98" formatCode="0.0%">
                  <c:v>0.222</c:v>
                </c:pt>
                <c:pt idx="99" formatCode="0.0%">
                  <c:v>0.222</c:v>
                </c:pt>
                <c:pt idx="100" formatCode="0.0%">
                  <c:v>0.222</c:v>
                </c:pt>
                <c:pt idx="101" formatCode="0.0%">
                  <c:v>0.222</c:v>
                </c:pt>
              </c:numCache>
            </c:numRef>
          </c:yVal>
          <c:smooth val="1"/>
        </c:ser>
        <c:ser>
          <c:idx val="1"/>
          <c:order val="1"/>
          <c:tx>
            <c:v>implied</c:v>
          </c:tx>
          <c:xVal>
            <c:numRef>
              <c:f>'0219'!$AK$19:$AK$39</c:f>
              <c:numCache>
                <c:formatCode>General</c:formatCode>
                <c:ptCount val="21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26</c:v>
                </c:pt>
                <c:pt idx="10">
                  <c:v>27</c:v>
                </c:pt>
                <c:pt idx="11">
                  <c:v>28</c:v>
                </c:pt>
                <c:pt idx="12">
                  <c:v>29</c:v>
                </c:pt>
                <c:pt idx="13">
                  <c:v>30</c:v>
                </c:pt>
                <c:pt idx="14">
                  <c:v>31</c:v>
                </c:pt>
                <c:pt idx="15">
                  <c:v>32</c:v>
                </c:pt>
                <c:pt idx="16">
                  <c:v>33</c:v>
                </c:pt>
                <c:pt idx="17">
                  <c:v>34</c:v>
                </c:pt>
                <c:pt idx="18">
                  <c:v>35</c:v>
                </c:pt>
                <c:pt idx="19">
                  <c:v>36</c:v>
                </c:pt>
                <c:pt idx="20">
                  <c:v>37</c:v>
                </c:pt>
              </c:numCache>
            </c:numRef>
          </c:xVal>
          <c:yVal>
            <c:numRef>
              <c:f>'0219'!$BA$19:$BA$40</c:f>
              <c:numCache>
                <c:formatCode>0.0%</c:formatCode>
                <c:ptCount val="22"/>
                <c:pt idx="0">
                  <c:v>2.1</c:v>
                </c:pt>
                <c:pt idx="1">
                  <c:v>2.0133333333333336</c:v>
                </c:pt>
                <c:pt idx="2">
                  <c:v>1.926666666666667</c:v>
                </c:pt>
                <c:pt idx="3">
                  <c:v>1.8400000000000003</c:v>
                </c:pt>
                <c:pt idx="4">
                  <c:v>1.7533333333333336</c:v>
                </c:pt>
                <c:pt idx="5">
                  <c:v>1.666666666666667</c:v>
                </c:pt>
                <c:pt idx="6">
                  <c:v>1.5800000000000003</c:v>
                </c:pt>
                <c:pt idx="7">
                  <c:v>1.4933333333333336</c:v>
                </c:pt>
                <c:pt idx="8">
                  <c:v>1.406666666666667</c:v>
                </c:pt>
                <c:pt idx="9">
                  <c:v>1.3200000000000003</c:v>
                </c:pt>
                <c:pt idx="10">
                  <c:v>1.2333333333333336</c:v>
                </c:pt>
                <c:pt idx="11">
                  <c:v>1.1466666666666669</c:v>
                </c:pt>
                <c:pt idx="12">
                  <c:v>1.0600000000000003</c:v>
                </c:pt>
                <c:pt idx="13">
                  <c:v>0.97333333333333361</c:v>
                </c:pt>
                <c:pt idx="14">
                  <c:v>0.88666666666666694</c:v>
                </c:pt>
                <c:pt idx="15">
                  <c:v>0.8</c:v>
                </c:pt>
                <c:pt idx="16">
                  <c:v>0.78006896551724147</c:v>
                </c:pt>
                <c:pt idx="17">
                  <c:v>0.76013793103448291</c:v>
                </c:pt>
                <c:pt idx="18">
                  <c:v>0.74020689655172434</c:v>
                </c:pt>
                <c:pt idx="19">
                  <c:v>0.72027586206896577</c:v>
                </c:pt>
                <c:pt idx="20">
                  <c:v>0.7003448275862072</c:v>
                </c:pt>
                <c:pt idx="21">
                  <c:v>0.68041379310344863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662400"/>
        <c:axId val="373029888"/>
      </c:scatterChart>
      <c:valAx>
        <c:axId val="386662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73029888"/>
        <c:crosses val="autoZero"/>
        <c:crossBetween val="midCat"/>
      </c:valAx>
      <c:valAx>
        <c:axId val="373029888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386662400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tover ramp refi as a function of loan age asOf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tover ramp refi</c:v>
          </c:tx>
          <c:xVal>
            <c:numRef>
              <c:f>'0219'!$AK$3:$AK$14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'0219'!$AZ$3:$AZ$14</c:f>
              <c:numCache>
                <c:formatCode>0%</c:formatCode>
                <c:ptCount val="12"/>
                <c:pt idx="0">
                  <c:v>0.1</c:v>
                </c:pt>
                <c:pt idx="1">
                  <c:v>0.45</c:v>
                </c:pt>
                <c:pt idx="2">
                  <c:v>0.8</c:v>
                </c:pt>
                <c:pt idx="3">
                  <c:v>0.83</c:v>
                </c:pt>
                <c:pt idx="4">
                  <c:v>0.86</c:v>
                </c:pt>
                <c:pt idx="5">
                  <c:v>0.89</c:v>
                </c:pt>
                <c:pt idx="6">
                  <c:v>0.92</c:v>
                </c:pt>
                <c:pt idx="7">
                  <c:v>0.95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814144"/>
        <c:axId val="386706816"/>
      </c:scatterChart>
      <c:valAx>
        <c:axId val="387814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86706816"/>
        <c:crosses val="autoZero"/>
        <c:crossBetween val="midCat"/>
      </c:valAx>
      <c:valAx>
        <c:axId val="38670681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8781414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tover ramp</c:v>
          </c:tx>
          <c:xVal>
            <c:numRef>
              <c:f>'0219'!$AK$122:$AK$181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'0219'!$AY$122:$AY$181</c:f>
              <c:numCache>
                <c:formatCode>0%</c:formatCode>
                <c:ptCount val="60"/>
                <c:pt idx="0">
                  <c:v>0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0.17</c:v>
                </c:pt>
                <c:pt idx="5">
                  <c:v>0.18</c:v>
                </c:pt>
                <c:pt idx="6">
                  <c:v>0.21</c:v>
                </c:pt>
                <c:pt idx="7">
                  <c:v>0.28000000000000003</c:v>
                </c:pt>
                <c:pt idx="8">
                  <c:v>0.28000000000000003</c:v>
                </c:pt>
                <c:pt idx="9">
                  <c:v>0.31</c:v>
                </c:pt>
                <c:pt idx="10">
                  <c:v>0.36</c:v>
                </c:pt>
                <c:pt idx="11">
                  <c:v>0.45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0.56999999999999995</c:v>
                </c:pt>
                <c:pt idx="15">
                  <c:v>0.56999999999999995</c:v>
                </c:pt>
                <c:pt idx="16">
                  <c:v>0.6</c:v>
                </c:pt>
                <c:pt idx="17">
                  <c:v>0.61</c:v>
                </c:pt>
                <c:pt idx="18">
                  <c:v>0.61</c:v>
                </c:pt>
                <c:pt idx="19">
                  <c:v>0.65</c:v>
                </c:pt>
                <c:pt idx="20">
                  <c:v>0.68</c:v>
                </c:pt>
                <c:pt idx="21">
                  <c:v>0.72</c:v>
                </c:pt>
                <c:pt idx="22">
                  <c:v>0.9</c:v>
                </c:pt>
                <c:pt idx="23">
                  <c:v>0.95</c:v>
                </c:pt>
                <c:pt idx="24">
                  <c:v>0.95</c:v>
                </c:pt>
                <c:pt idx="25">
                  <c:v>0.95</c:v>
                </c:pt>
                <c:pt idx="26">
                  <c:v>0.95</c:v>
                </c:pt>
                <c:pt idx="27">
                  <c:v>0.95</c:v>
                </c:pt>
                <c:pt idx="28">
                  <c:v>0.9</c:v>
                </c:pt>
                <c:pt idx="29">
                  <c:v>0.9</c:v>
                </c:pt>
                <c:pt idx="30">
                  <c:v>0.95</c:v>
                </c:pt>
                <c:pt idx="31">
                  <c:v>1.05</c:v>
                </c:pt>
                <c:pt idx="32">
                  <c:v>1.05</c:v>
                </c:pt>
                <c:pt idx="33">
                  <c:v>1.05</c:v>
                </c:pt>
                <c:pt idx="34">
                  <c:v>1.1499999999999999</c:v>
                </c:pt>
                <c:pt idx="35">
                  <c:v>1.1499999999999999</c:v>
                </c:pt>
                <c:pt idx="36">
                  <c:v>1.1499999999999999</c:v>
                </c:pt>
                <c:pt idx="37">
                  <c:v>1.1499999999999999</c:v>
                </c:pt>
                <c:pt idx="38">
                  <c:v>1.1499999999999999</c:v>
                </c:pt>
                <c:pt idx="39">
                  <c:v>1</c:v>
                </c:pt>
                <c:pt idx="40">
                  <c:v>1</c:v>
                </c:pt>
                <c:pt idx="41">
                  <c:v>1.05</c:v>
                </c:pt>
                <c:pt idx="42">
                  <c:v>1.05</c:v>
                </c:pt>
                <c:pt idx="43">
                  <c:v>1.05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098112"/>
        <c:axId val="411096576"/>
      </c:scatterChart>
      <c:valAx>
        <c:axId val="411098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11096576"/>
        <c:crosses val="autoZero"/>
        <c:crossBetween val="midCat"/>
      </c:valAx>
      <c:valAx>
        <c:axId val="41109657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1109811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purch &lt; 5%</c:v>
          </c:tx>
          <c:xVal>
            <c:numRef>
              <c:f>'0219'!$AK$240:$AK$347</c:f>
              <c:numCache>
                <c:formatCode>General</c:formatCode>
                <c:ptCount val="1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106</c:v>
                </c:pt>
                <c:pt idx="102">
                  <c:v>107</c:v>
                </c:pt>
                <c:pt idx="103">
                  <c:v>108</c:v>
                </c:pt>
                <c:pt idx="104">
                  <c:v>109</c:v>
                </c:pt>
                <c:pt idx="105">
                  <c:v>112</c:v>
                </c:pt>
                <c:pt idx="106">
                  <c:v>113</c:v>
                </c:pt>
                <c:pt idx="107">
                  <c:v>114</c:v>
                </c:pt>
              </c:numCache>
            </c:numRef>
          </c:xVal>
          <c:yVal>
            <c:numRef>
              <c:f>'0219'!$B$240:$B$347</c:f>
              <c:numCache>
                <c:formatCode>General</c:formatCode>
                <c:ptCount val="108"/>
                <c:pt idx="0">
                  <c:v>0.34939971022195299</c:v>
                </c:pt>
                <c:pt idx="1">
                  <c:v>0.45764139550737898</c:v>
                </c:pt>
                <c:pt idx="2">
                  <c:v>0.33360962104767</c:v>
                </c:pt>
                <c:pt idx="3">
                  <c:v>0.50581452547759898</c:v>
                </c:pt>
                <c:pt idx="4">
                  <c:v>0.67998567323003201</c:v>
                </c:pt>
                <c:pt idx="5">
                  <c:v>0.723075018677377</c:v>
                </c:pt>
                <c:pt idx="6">
                  <c:v>2.1341561405274598</c:v>
                </c:pt>
                <c:pt idx="7">
                  <c:v>2.3328665095961698</c:v>
                </c:pt>
                <c:pt idx="8">
                  <c:v>1.9165151473334501</c:v>
                </c:pt>
                <c:pt idx="9">
                  <c:v>2.0604324905820701</c:v>
                </c:pt>
                <c:pt idx="10">
                  <c:v>2.2845791137797802</c:v>
                </c:pt>
                <c:pt idx="11">
                  <c:v>2.8212643043279102</c:v>
                </c:pt>
                <c:pt idx="12">
                  <c:v>3.4483380503553498</c:v>
                </c:pt>
                <c:pt idx="13">
                  <c:v>3.4355171248010299</c:v>
                </c:pt>
                <c:pt idx="14">
                  <c:v>3.3269634463045299</c:v>
                </c:pt>
                <c:pt idx="15">
                  <c:v>3.4318058349334502</c:v>
                </c:pt>
                <c:pt idx="16">
                  <c:v>3.81747039931015</c:v>
                </c:pt>
                <c:pt idx="17">
                  <c:v>4.3727404767674898</c:v>
                </c:pt>
                <c:pt idx="18">
                  <c:v>3.5965963111454502</c:v>
                </c:pt>
                <c:pt idx="19">
                  <c:v>4.4837249721534302</c:v>
                </c:pt>
                <c:pt idx="20">
                  <c:v>4.6791839838168796</c:v>
                </c:pt>
                <c:pt idx="21">
                  <c:v>4.8325072425837501</c:v>
                </c:pt>
                <c:pt idx="22">
                  <c:v>4.9019402031666299</c:v>
                </c:pt>
                <c:pt idx="23">
                  <c:v>5.0652962014665901</c:v>
                </c:pt>
                <c:pt idx="24">
                  <c:v>5.0833405437514401</c:v>
                </c:pt>
                <c:pt idx="25">
                  <c:v>4.9788452526524702</c:v>
                </c:pt>
                <c:pt idx="26">
                  <c:v>5.3255892083338203</c:v>
                </c:pt>
                <c:pt idx="27">
                  <c:v>5.3712795274433001</c:v>
                </c:pt>
                <c:pt idx="28">
                  <c:v>4.8999649039169402</c:v>
                </c:pt>
                <c:pt idx="29">
                  <c:v>5.2759950640108002</c:v>
                </c:pt>
                <c:pt idx="30">
                  <c:v>5.5092865801956403</c:v>
                </c:pt>
                <c:pt idx="31">
                  <c:v>7.0796528021499396</c:v>
                </c:pt>
                <c:pt idx="32">
                  <c:v>5.7669655517440397</c:v>
                </c:pt>
                <c:pt idx="33">
                  <c:v>7.4875159302678096</c:v>
                </c:pt>
                <c:pt idx="34">
                  <c:v>7.6784522839778901</c:v>
                </c:pt>
                <c:pt idx="35">
                  <c:v>7.2416335604052398</c:v>
                </c:pt>
                <c:pt idx="36">
                  <c:v>7.2186641745595699</c:v>
                </c:pt>
                <c:pt idx="37">
                  <c:v>7.2701406627204399</c:v>
                </c:pt>
                <c:pt idx="38">
                  <c:v>7.5122301427662004</c:v>
                </c:pt>
                <c:pt idx="39">
                  <c:v>6.7427374868144598</c:v>
                </c:pt>
                <c:pt idx="40">
                  <c:v>5.90954726759729</c:v>
                </c:pt>
                <c:pt idx="41">
                  <c:v>6.85109036420726</c:v>
                </c:pt>
                <c:pt idx="42">
                  <c:v>6.9672517091699904</c:v>
                </c:pt>
                <c:pt idx="43">
                  <c:v>7.0351896588982701</c:v>
                </c:pt>
                <c:pt idx="44">
                  <c:v>7.4497072509243596</c:v>
                </c:pt>
                <c:pt idx="45">
                  <c:v>8.0244859072843102</c:v>
                </c:pt>
                <c:pt idx="46">
                  <c:v>11.7831721092805</c:v>
                </c:pt>
                <c:pt idx="47">
                  <c:v>7.9339148503437897</c:v>
                </c:pt>
                <c:pt idx="48">
                  <c:v>14.388163408636</c:v>
                </c:pt>
                <c:pt idx="49">
                  <c:v>0.208968523195141</c:v>
                </c:pt>
                <c:pt idx="50">
                  <c:v>5.1823601140773299</c:v>
                </c:pt>
                <c:pt idx="51">
                  <c:v>3.0119577460998399</c:v>
                </c:pt>
                <c:pt idx="52">
                  <c:v>0.164761504620036</c:v>
                </c:pt>
                <c:pt idx="53">
                  <c:v>13.422852563635701</c:v>
                </c:pt>
                <c:pt idx="54">
                  <c:v>7.7251652720941504</c:v>
                </c:pt>
                <c:pt idx="55">
                  <c:v>6.7494157081556301</c:v>
                </c:pt>
                <c:pt idx="56">
                  <c:v>0.23820720222497099</c:v>
                </c:pt>
                <c:pt idx="57">
                  <c:v>6.8782053347051404</c:v>
                </c:pt>
                <c:pt idx="58">
                  <c:v>7.8124030739333099</c:v>
                </c:pt>
                <c:pt idx="59">
                  <c:v>10.6063967253606</c:v>
                </c:pt>
                <c:pt idx="60">
                  <c:v>9.7757746211563994</c:v>
                </c:pt>
                <c:pt idx="61">
                  <c:v>9.0098033369984094</c:v>
                </c:pt>
                <c:pt idx="62">
                  <c:v>10.3315670214759</c:v>
                </c:pt>
                <c:pt idx="63">
                  <c:v>6.7253229138549298</c:v>
                </c:pt>
                <c:pt idx="64">
                  <c:v>7.8284764748560498</c:v>
                </c:pt>
                <c:pt idx="65">
                  <c:v>8.7871153813694693</c:v>
                </c:pt>
                <c:pt idx="66">
                  <c:v>8.0506043983983204</c:v>
                </c:pt>
                <c:pt idx="67">
                  <c:v>8.8598466309561097</c:v>
                </c:pt>
                <c:pt idx="68">
                  <c:v>7.2574888426972004</c:v>
                </c:pt>
                <c:pt idx="69">
                  <c:v>9.1985477598577106</c:v>
                </c:pt>
                <c:pt idx="70">
                  <c:v>7.8609535458730999</c:v>
                </c:pt>
                <c:pt idx="71">
                  <c:v>8.2853256153000103</c:v>
                </c:pt>
                <c:pt idx="72">
                  <c:v>8.0809044884775396</c:v>
                </c:pt>
                <c:pt idx="73">
                  <c:v>8.7131421662915294</c:v>
                </c:pt>
                <c:pt idx="74">
                  <c:v>9.1596942328172606</c:v>
                </c:pt>
                <c:pt idx="75">
                  <c:v>7.89471382652202</c:v>
                </c:pt>
                <c:pt idx="76">
                  <c:v>7.7512508795755499</c:v>
                </c:pt>
                <c:pt idx="77">
                  <c:v>10.321558757237799</c:v>
                </c:pt>
                <c:pt idx="78">
                  <c:v>9.6453295056606905</c:v>
                </c:pt>
                <c:pt idx="79">
                  <c:v>9.2137067554965508</c:v>
                </c:pt>
                <c:pt idx="80">
                  <c:v>7.9228655827294601</c:v>
                </c:pt>
                <c:pt idx="81">
                  <c:v>7.6455252295371601</c:v>
                </c:pt>
                <c:pt idx="82">
                  <c:v>10.7847870900136</c:v>
                </c:pt>
                <c:pt idx="83">
                  <c:v>7.1077332286999297</c:v>
                </c:pt>
                <c:pt idx="84">
                  <c:v>9.2200686142692803</c:v>
                </c:pt>
                <c:pt idx="85">
                  <c:v>7.0908746107166598</c:v>
                </c:pt>
                <c:pt idx="86">
                  <c:v>10.852281953733099</c:v>
                </c:pt>
                <c:pt idx="87">
                  <c:v>3.2093553803361501</c:v>
                </c:pt>
                <c:pt idx="88">
                  <c:v>8.1736336808657697</c:v>
                </c:pt>
                <c:pt idx="89">
                  <c:v>16.200909693888701</c:v>
                </c:pt>
                <c:pt idx="90">
                  <c:v>22.701421238908502</c:v>
                </c:pt>
                <c:pt idx="91">
                  <c:v>6.23283108734568</c:v>
                </c:pt>
                <c:pt idx="92">
                  <c:v>6.5344380356671401</c:v>
                </c:pt>
                <c:pt idx="93">
                  <c:v>12.193450085969101</c:v>
                </c:pt>
                <c:pt idx="94">
                  <c:v>5.4458690704723001</c:v>
                </c:pt>
                <c:pt idx="95">
                  <c:v>11.8257965776282</c:v>
                </c:pt>
                <c:pt idx="96">
                  <c:v>5.9521010676662804</c:v>
                </c:pt>
                <c:pt idx="97">
                  <c:v>12.105769345007699</c:v>
                </c:pt>
                <c:pt idx="98">
                  <c:v>21.261859857414802</c:v>
                </c:pt>
                <c:pt idx="99">
                  <c:v>0.64266590002229895</c:v>
                </c:pt>
                <c:pt idx="100">
                  <c:v>0.38568501527572702</c:v>
                </c:pt>
                <c:pt idx="101">
                  <c:v>0.65594098489619701</c:v>
                </c:pt>
                <c:pt idx="102">
                  <c:v>0.89844898568013298</c:v>
                </c:pt>
                <c:pt idx="103">
                  <c:v>1.0013839563860001</c:v>
                </c:pt>
                <c:pt idx="104">
                  <c:v>0.414599539078019</c:v>
                </c:pt>
                <c:pt idx="105">
                  <c:v>8.5991389763862802</c:v>
                </c:pt>
                <c:pt idx="106">
                  <c:v>10.7983316508163</c:v>
                </c:pt>
                <c:pt idx="107">
                  <c:v>35.9280472654332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'0219'!$AK$240:$AK$347</c:f>
              <c:numCache>
                <c:formatCode>General</c:formatCode>
                <c:ptCount val="1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106</c:v>
                </c:pt>
                <c:pt idx="102">
                  <c:v>107</c:v>
                </c:pt>
                <c:pt idx="103">
                  <c:v>108</c:v>
                </c:pt>
                <c:pt idx="104">
                  <c:v>109</c:v>
                </c:pt>
                <c:pt idx="105">
                  <c:v>112</c:v>
                </c:pt>
                <c:pt idx="106">
                  <c:v>113</c:v>
                </c:pt>
                <c:pt idx="107">
                  <c:v>114</c:v>
                </c:pt>
              </c:numCache>
            </c:numRef>
          </c:xVal>
          <c:yVal>
            <c:numRef>
              <c:f>'0219'!$AP$240:$AP$347</c:f>
              <c:numCache>
                <c:formatCode>0.00</c:formatCode>
                <c:ptCount val="108"/>
                <c:pt idx="0">
                  <c:v>0.62755841292363446</c:v>
                </c:pt>
                <c:pt idx="1">
                  <c:v>0.62638230772534831</c:v>
                </c:pt>
                <c:pt idx="2">
                  <c:v>0.62783721350598842</c:v>
                </c:pt>
                <c:pt idx="3">
                  <c:v>1.1232595595550565</c:v>
                </c:pt>
                <c:pt idx="4">
                  <c:v>1.1239605766144578</c:v>
                </c:pt>
                <c:pt idx="5">
                  <c:v>1.1264046121999938</c:v>
                </c:pt>
                <c:pt idx="6">
                  <c:v>1.6993081581250347</c:v>
                </c:pt>
                <c:pt idx="7">
                  <c:v>1.7326136006360349</c:v>
                </c:pt>
                <c:pt idx="8">
                  <c:v>1.7385527616328833</c:v>
                </c:pt>
                <c:pt idx="9">
                  <c:v>2.2955041220896755</c:v>
                </c:pt>
                <c:pt idx="10">
                  <c:v>2.2982424251267619</c:v>
                </c:pt>
                <c:pt idx="11">
                  <c:v>2.2880647832397849</c:v>
                </c:pt>
                <c:pt idx="12">
                  <c:v>2.953394597371406</c:v>
                </c:pt>
                <c:pt idx="13">
                  <c:v>2.8700956361543684</c:v>
                </c:pt>
                <c:pt idx="14">
                  <c:v>2.7919051060078193</c:v>
                </c:pt>
                <c:pt idx="15">
                  <c:v>3.3972841624732908</c:v>
                </c:pt>
                <c:pt idx="16">
                  <c:v>3.4114892847975864</c:v>
                </c:pt>
                <c:pt idx="17">
                  <c:v>3.5590004556185661</c:v>
                </c:pt>
                <c:pt idx="18">
                  <c:v>4.4215220241387909</c:v>
                </c:pt>
                <c:pt idx="19">
                  <c:v>4.5079242372587753</c:v>
                </c:pt>
                <c:pt idx="20">
                  <c:v>4.6123388589740628</c:v>
                </c:pt>
                <c:pt idx="21">
                  <c:v>5.2969860905929362</c:v>
                </c:pt>
                <c:pt idx="22">
                  <c:v>5.3127650287866484</c:v>
                </c:pt>
                <c:pt idx="23">
                  <c:v>5.3097605655102136</c:v>
                </c:pt>
                <c:pt idx="24">
                  <c:v>5.692361719439365</c:v>
                </c:pt>
                <c:pt idx="25">
                  <c:v>5.5906318273816762</c:v>
                </c:pt>
                <c:pt idx="26">
                  <c:v>5.4797420508444494</c:v>
                </c:pt>
                <c:pt idx="27">
                  <c:v>5.6030754780188925</c:v>
                </c:pt>
                <c:pt idx="28">
                  <c:v>5.5446538435084847</c:v>
                </c:pt>
                <c:pt idx="29">
                  <c:v>5.6421748327096122</c:v>
                </c:pt>
                <c:pt idx="30">
                  <c:v>6.1825595488491984</c:v>
                </c:pt>
                <c:pt idx="31">
                  <c:v>6.3924855749419525</c:v>
                </c:pt>
                <c:pt idx="32">
                  <c:v>6.7816499620244164</c:v>
                </c:pt>
                <c:pt idx="33">
                  <c:v>7.233352362234136</c:v>
                </c:pt>
                <c:pt idx="34">
                  <c:v>7.3850618989508394</c:v>
                </c:pt>
                <c:pt idx="35">
                  <c:v>7.5276576480384882</c:v>
                </c:pt>
                <c:pt idx="36">
                  <c:v>7.7474657036058385</c:v>
                </c:pt>
                <c:pt idx="37">
                  <c:v>7.6809753509008649</c:v>
                </c:pt>
                <c:pt idx="38">
                  <c:v>7.5870274646938407</c:v>
                </c:pt>
                <c:pt idx="39">
                  <c:v>7.5706701271847754</c:v>
                </c:pt>
                <c:pt idx="40">
                  <c:v>7.3483877183604829</c:v>
                </c:pt>
                <c:pt idx="41">
                  <c:v>7.3889647978424229</c:v>
                </c:pt>
                <c:pt idx="42">
                  <c:v>6.9848175381086008</c:v>
                </c:pt>
                <c:pt idx="43">
                  <c:v>7.0118081730191628</c:v>
                </c:pt>
                <c:pt idx="44">
                  <c:v>6.984914416902976</c:v>
                </c:pt>
                <c:pt idx="45">
                  <c:v>7.2471519967875704</c:v>
                </c:pt>
                <c:pt idx="46">
                  <c:v>7.532238539551539</c:v>
                </c:pt>
                <c:pt idx="47">
                  <c:v>7.5177061147157165</c:v>
                </c:pt>
                <c:pt idx="48">
                  <c:v>7.5875003317318779</c:v>
                </c:pt>
                <c:pt idx="49">
                  <c:v>7.7210371069853956</c:v>
                </c:pt>
                <c:pt idx="50">
                  <c:v>8.0058536236108697</c:v>
                </c:pt>
                <c:pt idx="51">
                  <c:v>8.2128741424946856</c:v>
                </c:pt>
                <c:pt idx="52">
                  <c:v>8.0889053500906023</c:v>
                </c:pt>
                <c:pt idx="53">
                  <c:v>7.8751628617241387</c:v>
                </c:pt>
                <c:pt idx="54">
                  <c:v>7.8546487024493628</c:v>
                </c:pt>
                <c:pt idx="55">
                  <c:v>7.9317154608495422</c:v>
                </c:pt>
                <c:pt idx="56">
                  <c:v>8.2756179614453469</c:v>
                </c:pt>
                <c:pt idx="57">
                  <c:v>8.6316030490092626</c:v>
                </c:pt>
                <c:pt idx="58">
                  <c:v>9.1708272057244855</c:v>
                </c:pt>
                <c:pt idx="59">
                  <c:v>9.4177815398557527</c:v>
                </c:pt>
                <c:pt idx="60">
                  <c:v>8.3651407792205141</c:v>
                </c:pt>
                <c:pt idx="61">
                  <c:v>8.2576881481664532</c:v>
                </c:pt>
                <c:pt idx="62">
                  <c:v>8.1725339107950106</c:v>
                </c:pt>
                <c:pt idx="63">
                  <c:v>8.1285275462087085</c:v>
                </c:pt>
                <c:pt idx="64">
                  <c:v>8.0416447699913185</c:v>
                </c:pt>
                <c:pt idx="65">
                  <c:v>8.1484447786534524</c:v>
                </c:pt>
                <c:pt idx="66">
                  <c:v>8.318875190382979</c:v>
                </c:pt>
                <c:pt idx="67">
                  <c:v>8.3777913590504571</c:v>
                </c:pt>
                <c:pt idx="68">
                  <c:v>8.4548418691352438</c:v>
                </c:pt>
                <c:pt idx="69">
                  <c:v>8.4380046983474006</c:v>
                </c:pt>
                <c:pt idx="70">
                  <c:v>8.4667589038581745</c:v>
                </c:pt>
                <c:pt idx="71">
                  <c:v>8.4755315412732184</c:v>
                </c:pt>
                <c:pt idx="72">
                  <c:v>8.568295842731299</c:v>
                </c:pt>
                <c:pt idx="73">
                  <c:v>8.6043461221425801</c:v>
                </c:pt>
                <c:pt idx="74">
                  <c:v>8.5659433173964299</c:v>
                </c:pt>
                <c:pt idx="75">
                  <c:v>8.6680693048917448</c:v>
                </c:pt>
                <c:pt idx="76">
                  <c:v>8.6909200854070825</c:v>
                </c:pt>
                <c:pt idx="77">
                  <c:v>8.8154949719965856</c:v>
                </c:pt>
                <c:pt idx="78">
                  <c:v>8.8931942429356763</c:v>
                </c:pt>
                <c:pt idx="79">
                  <c:v>8.7870778658697084</c:v>
                </c:pt>
                <c:pt idx="80">
                  <c:v>8.8002430378212981</c:v>
                </c:pt>
                <c:pt idx="81">
                  <c:v>8.5478376720990568</c:v>
                </c:pt>
                <c:pt idx="82">
                  <c:v>8.3121768542333001</c:v>
                </c:pt>
                <c:pt idx="83">
                  <c:v>8.1614087641693427</c:v>
                </c:pt>
                <c:pt idx="84">
                  <c:v>8.0772828362328912</c:v>
                </c:pt>
                <c:pt idx="85">
                  <c:v>8.1207357490800334</c:v>
                </c:pt>
                <c:pt idx="86">
                  <c:v>8.2712739460474864</c:v>
                </c:pt>
                <c:pt idx="87">
                  <c:v>8.6000647120532907</c:v>
                </c:pt>
                <c:pt idx="88">
                  <c:v>9.1018170047677103</c:v>
                </c:pt>
                <c:pt idx="89">
                  <c:v>9.4719856277782792</c:v>
                </c:pt>
                <c:pt idx="90">
                  <c:v>9.6217482465895792</c:v>
                </c:pt>
                <c:pt idx="91">
                  <c:v>9.3397691512001835</c:v>
                </c:pt>
                <c:pt idx="92">
                  <c:v>8.9603679105825442</c:v>
                </c:pt>
                <c:pt idx="93">
                  <c:v>8.602830192745758</c:v>
                </c:pt>
                <c:pt idx="94">
                  <c:v>8.2440808235920713</c:v>
                </c:pt>
                <c:pt idx="95">
                  <c:v>8.0514174132274583</c:v>
                </c:pt>
                <c:pt idx="96">
                  <c:v>7.9147033370034148</c:v>
                </c:pt>
                <c:pt idx="97">
                  <c:v>7.8459926546587067</c:v>
                </c:pt>
                <c:pt idx="98">
                  <c:v>7.8738507633329462</c:v>
                </c:pt>
                <c:pt idx="99">
                  <c:v>7.9494551359469812</c:v>
                </c:pt>
                <c:pt idx="100">
                  <c:v>8.0914124398904104</c:v>
                </c:pt>
                <c:pt idx="101">
                  <c:v>8.8996034764478935</c:v>
                </c:pt>
                <c:pt idx="102">
                  <c:v>8.9757502990949973</c:v>
                </c:pt>
                <c:pt idx="103">
                  <c:v>8.9642900362314482</c:v>
                </c:pt>
                <c:pt idx="104">
                  <c:v>8.8080477660757559</c:v>
                </c:pt>
                <c:pt idx="105">
                  <c:v>8.3755968532304372</c:v>
                </c:pt>
                <c:pt idx="106">
                  <c:v>7.9190005439180533</c:v>
                </c:pt>
                <c:pt idx="107">
                  <c:v>7.6876161574140127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'0219'!$AK$240:$AK$347</c:f>
              <c:numCache>
                <c:formatCode>General</c:formatCode>
                <c:ptCount val="10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106</c:v>
                </c:pt>
                <c:pt idx="102">
                  <c:v>107</c:v>
                </c:pt>
                <c:pt idx="103">
                  <c:v>108</c:v>
                </c:pt>
                <c:pt idx="104">
                  <c:v>109</c:v>
                </c:pt>
                <c:pt idx="105">
                  <c:v>112</c:v>
                </c:pt>
                <c:pt idx="106">
                  <c:v>113</c:v>
                </c:pt>
                <c:pt idx="107">
                  <c:v>114</c:v>
                </c:pt>
              </c:numCache>
            </c:numRef>
          </c:xVal>
          <c:yVal>
            <c:numRef>
              <c:f>'0219'!$D$240:$D$347</c:f>
              <c:numCache>
                <c:formatCode>General</c:formatCode>
                <c:ptCount val="108"/>
                <c:pt idx="0">
                  <c:v>0.50089372330005499</c:v>
                </c:pt>
                <c:pt idx="1">
                  <c:v>0.68131527966127603</c:v>
                </c:pt>
                <c:pt idx="2">
                  <c:v>0.86784016481488102</c:v>
                </c:pt>
                <c:pt idx="3">
                  <c:v>1.05608286272449</c:v>
                </c:pt>
                <c:pt idx="4">
                  <c:v>1.2358821301529399</c:v>
                </c:pt>
                <c:pt idx="5">
                  <c:v>1.4166744954387001</c:v>
                </c:pt>
                <c:pt idx="6">
                  <c:v>1.7026823778908</c:v>
                </c:pt>
                <c:pt idx="7">
                  <c:v>1.9060779411544</c:v>
                </c:pt>
                <c:pt idx="8">
                  <c:v>2.0987373788471002</c:v>
                </c:pt>
                <c:pt idx="9">
                  <c:v>2.24213539389992</c:v>
                </c:pt>
                <c:pt idx="10">
                  <c:v>2.4350667471768199</c:v>
                </c:pt>
                <c:pt idx="11">
                  <c:v>2.5645381933754399</c:v>
                </c:pt>
                <c:pt idx="12">
                  <c:v>2.6493369829817199</c:v>
                </c:pt>
                <c:pt idx="13">
                  <c:v>2.7129192298948999</c:v>
                </c:pt>
                <c:pt idx="14">
                  <c:v>2.80404388767028</c:v>
                </c:pt>
                <c:pt idx="15">
                  <c:v>2.88397631575813</c:v>
                </c:pt>
                <c:pt idx="16">
                  <c:v>3.03263564584437</c:v>
                </c:pt>
                <c:pt idx="17">
                  <c:v>3.3671801140026401</c:v>
                </c:pt>
                <c:pt idx="18">
                  <c:v>3.7410238639173401</c:v>
                </c:pt>
                <c:pt idx="19">
                  <c:v>4.0627923050068002</c:v>
                </c:pt>
                <c:pt idx="20">
                  <c:v>4.4930649846519097</c:v>
                </c:pt>
                <c:pt idx="21">
                  <c:v>4.9125416777035902</c:v>
                </c:pt>
                <c:pt idx="22">
                  <c:v>5.1351956838784298</c:v>
                </c:pt>
                <c:pt idx="23">
                  <c:v>5.3138838902063501</c:v>
                </c:pt>
                <c:pt idx="24">
                  <c:v>5.5286851051672601</c:v>
                </c:pt>
                <c:pt idx="25">
                  <c:v>5.6811313602544899</c:v>
                </c:pt>
                <c:pt idx="26">
                  <c:v>5.8002637891856796</c:v>
                </c:pt>
                <c:pt idx="27">
                  <c:v>5.8349054676751502</c:v>
                </c:pt>
                <c:pt idx="28">
                  <c:v>5.9030533290566503</c:v>
                </c:pt>
                <c:pt idx="29">
                  <c:v>6.08455352927301</c:v>
                </c:pt>
                <c:pt idx="30">
                  <c:v>6.4508813484457299</c:v>
                </c:pt>
                <c:pt idx="31">
                  <c:v>6.7607581515008004</c:v>
                </c:pt>
                <c:pt idx="32">
                  <c:v>7.1587168950704099</c:v>
                </c:pt>
                <c:pt idx="33">
                  <c:v>7.2099035144363697</c:v>
                </c:pt>
                <c:pt idx="34">
                  <c:v>7.1843718801404499</c:v>
                </c:pt>
                <c:pt idx="35">
                  <c:v>7.2281140812254003</c:v>
                </c:pt>
                <c:pt idx="36">
                  <c:v>7.2066852200166203</c:v>
                </c:pt>
                <c:pt idx="37">
                  <c:v>7.1617857898249797</c:v>
                </c:pt>
                <c:pt idx="38">
                  <c:v>7.1251926017666296</c:v>
                </c:pt>
                <c:pt idx="39">
                  <c:v>7.0420656223322897</c:v>
                </c:pt>
                <c:pt idx="40">
                  <c:v>6.8287703053180504</c:v>
                </c:pt>
                <c:pt idx="41">
                  <c:v>6.8549015849309303</c:v>
                </c:pt>
                <c:pt idx="42">
                  <c:v>6.9198088039632699</c:v>
                </c:pt>
                <c:pt idx="43">
                  <c:v>7.0402440084454998</c:v>
                </c:pt>
                <c:pt idx="44">
                  <c:v>7.0577947038714299</c:v>
                </c:pt>
                <c:pt idx="45">
                  <c:v>7.1974342025289504</c:v>
                </c:pt>
                <c:pt idx="46">
                  <c:v>7.8500648921515204</c:v>
                </c:pt>
                <c:pt idx="47">
                  <c:v>7.8199305981061</c:v>
                </c:pt>
                <c:pt idx="48">
                  <c:v>7.88359483715828</c:v>
                </c:pt>
                <c:pt idx="49">
                  <c:v>8.0491330221097197</c:v>
                </c:pt>
                <c:pt idx="50">
                  <c:v>8.22170226493472</c:v>
                </c:pt>
                <c:pt idx="51">
                  <c:v>8.3743087675800094</c:v>
                </c:pt>
                <c:pt idx="52">
                  <c:v>8.3897573857685899</c:v>
                </c:pt>
                <c:pt idx="53">
                  <c:v>8.2281822188474898</c:v>
                </c:pt>
                <c:pt idx="54">
                  <c:v>8.2465034862024105</c:v>
                </c:pt>
                <c:pt idx="55">
                  <c:v>8.34807377730192</c:v>
                </c:pt>
                <c:pt idx="56">
                  <c:v>8.7214120810616897</c:v>
                </c:pt>
                <c:pt idx="57">
                  <c:v>9.0474905303964999</c:v>
                </c:pt>
                <c:pt idx="58">
                  <c:v>9.4474810008763495</c:v>
                </c:pt>
                <c:pt idx="59">
                  <c:v>9.4967787673409596</c:v>
                </c:pt>
                <c:pt idx="60">
                  <c:v>8.1211907935220999</c:v>
                </c:pt>
                <c:pt idx="61">
                  <c:v>7.9699276937685903</c:v>
                </c:pt>
                <c:pt idx="62">
                  <c:v>7.8858367121748802</c:v>
                </c:pt>
                <c:pt idx="63">
                  <c:v>7.8392301751950102</c:v>
                </c:pt>
                <c:pt idx="64">
                  <c:v>7.7513278714673604</c:v>
                </c:pt>
                <c:pt idx="65">
                  <c:v>7.8403370262692</c:v>
                </c:pt>
                <c:pt idx="66">
                  <c:v>7.9560482383007702</c:v>
                </c:pt>
                <c:pt idx="67">
                  <c:v>7.9602861033247798</c:v>
                </c:pt>
                <c:pt idx="68">
                  <c:v>7.9793039130320302</c:v>
                </c:pt>
                <c:pt idx="69">
                  <c:v>7.9072810764906896</c:v>
                </c:pt>
                <c:pt idx="70">
                  <c:v>7.8880760335836504</c:v>
                </c:pt>
                <c:pt idx="71">
                  <c:v>7.8828606644033101</c:v>
                </c:pt>
                <c:pt idx="72">
                  <c:v>7.9476021973921496</c:v>
                </c:pt>
                <c:pt idx="73">
                  <c:v>7.9641453767915404</c:v>
                </c:pt>
                <c:pt idx="74">
                  <c:v>7.9103867623803898</c:v>
                </c:pt>
                <c:pt idx="75">
                  <c:v>7.9810297904420704</c:v>
                </c:pt>
                <c:pt idx="76">
                  <c:v>8.0040986076384808</c:v>
                </c:pt>
                <c:pt idx="77">
                  <c:v>8.1572610019396095</c:v>
                </c:pt>
                <c:pt idx="78">
                  <c:v>8.2678069597255295</c:v>
                </c:pt>
                <c:pt idx="79">
                  <c:v>8.2011781099350802</c:v>
                </c:pt>
                <c:pt idx="80">
                  <c:v>8.2519011950895198</c:v>
                </c:pt>
                <c:pt idx="81">
                  <c:v>7.9809139118729799</c:v>
                </c:pt>
                <c:pt idx="82">
                  <c:v>7.71426990064945</c:v>
                </c:pt>
                <c:pt idx="83">
                  <c:v>7.5885467663355897</c:v>
                </c:pt>
                <c:pt idx="84">
                  <c:v>7.5629931816131002</c:v>
                </c:pt>
                <c:pt idx="85">
                  <c:v>7.6910625767021301</c:v>
                </c:pt>
                <c:pt idx="86">
                  <c:v>8.2691656418354107</c:v>
                </c:pt>
                <c:pt idx="87">
                  <c:v>8.7174557811822293</c:v>
                </c:pt>
                <c:pt idx="88">
                  <c:v>9.3310835223574795</c:v>
                </c:pt>
                <c:pt idx="89">
                  <c:v>9.7713265863899998</c:v>
                </c:pt>
                <c:pt idx="90">
                  <c:v>9.8908681278529897</c:v>
                </c:pt>
                <c:pt idx="91">
                  <c:v>9.5259919426672699</c:v>
                </c:pt>
                <c:pt idx="92">
                  <c:v>9.0776898102172492</c:v>
                </c:pt>
                <c:pt idx="93">
                  <c:v>8.4949639037316498</c:v>
                </c:pt>
                <c:pt idx="94">
                  <c:v>8.0117134043615792</c:v>
                </c:pt>
                <c:pt idx="95">
                  <c:v>7.7849655997182303</c:v>
                </c:pt>
                <c:pt idx="96">
                  <c:v>7.8673367508322096</c:v>
                </c:pt>
                <c:pt idx="97">
                  <c:v>7.8426174249377096</c:v>
                </c:pt>
                <c:pt idx="98">
                  <c:v>8.15295958535323</c:v>
                </c:pt>
                <c:pt idx="99">
                  <c:v>8.3685406373937301</c:v>
                </c:pt>
                <c:pt idx="100">
                  <c:v>8.7972778954986595</c:v>
                </c:pt>
                <c:pt idx="101">
                  <c:v>10.1380057694772</c:v>
                </c:pt>
                <c:pt idx="102">
                  <c:v>10.0464127216907</c:v>
                </c:pt>
                <c:pt idx="103">
                  <c:v>10.3075813591737</c:v>
                </c:pt>
                <c:pt idx="104">
                  <c:v>10.258338407237</c:v>
                </c:pt>
                <c:pt idx="105">
                  <c:v>9.5520142530386192</c:v>
                </c:pt>
                <c:pt idx="106">
                  <c:v>8.7541204422547594</c:v>
                </c:pt>
                <c:pt idx="107">
                  <c:v>8.2578709395183498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691456"/>
        <c:axId val="386665088"/>
      </c:scatterChart>
      <c:valAx>
        <c:axId val="386691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86665088"/>
        <c:crosses val="autoZero"/>
        <c:crossBetween val="midCat"/>
      </c:valAx>
      <c:valAx>
        <c:axId val="386665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669145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purch 5-7%</c:v>
          </c:tx>
          <c:xVal>
            <c:numRef>
              <c:f>'0219'!$AK$351:$AK$435</c:f>
              <c:numCache>
                <c:formatCode>General</c:formatCode>
                <c:ptCount val="8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56</c:v>
                </c:pt>
                <c:pt idx="49">
                  <c:v>57</c:v>
                </c:pt>
                <c:pt idx="50">
                  <c:v>58</c:v>
                </c:pt>
                <c:pt idx="51">
                  <c:v>59</c:v>
                </c:pt>
                <c:pt idx="52">
                  <c:v>60</c:v>
                </c:pt>
                <c:pt idx="53">
                  <c:v>61</c:v>
                </c:pt>
                <c:pt idx="54">
                  <c:v>62</c:v>
                </c:pt>
                <c:pt idx="55">
                  <c:v>63</c:v>
                </c:pt>
                <c:pt idx="56">
                  <c:v>64</c:v>
                </c:pt>
                <c:pt idx="57">
                  <c:v>65</c:v>
                </c:pt>
                <c:pt idx="58">
                  <c:v>66</c:v>
                </c:pt>
                <c:pt idx="59">
                  <c:v>67</c:v>
                </c:pt>
                <c:pt idx="60">
                  <c:v>68</c:v>
                </c:pt>
                <c:pt idx="61">
                  <c:v>69</c:v>
                </c:pt>
                <c:pt idx="62">
                  <c:v>70</c:v>
                </c:pt>
                <c:pt idx="63">
                  <c:v>71</c:v>
                </c:pt>
                <c:pt idx="64">
                  <c:v>72</c:v>
                </c:pt>
                <c:pt idx="65">
                  <c:v>73</c:v>
                </c:pt>
                <c:pt idx="66">
                  <c:v>74</c:v>
                </c:pt>
                <c:pt idx="67">
                  <c:v>75</c:v>
                </c:pt>
                <c:pt idx="68">
                  <c:v>76</c:v>
                </c:pt>
                <c:pt idx="69">
                  <c:v>77</c:v>
                </c:pt>
                <c:pt idx="70">
                  <c:v>78</c:v>
                </c:pt>
                <c:pt idx="71">
                  <c:v>79</c:v>
                </c:pt>
                <c:pt idx="72">
                  <c:v>80</c:v>
                </c:pt>
                <c:pt idx="73">
                  <c:v>81</c:v>
                </c:pt>
                <c:pt idx="74">
                  <c:v>82</c:v>
                </c:pt>
                <c:pt idx="75">
                  <c:v>83</c:v>
                </c:pt>
                <c:pt idx="76">
                  <c:v>84</c:v>
                </c:pt>
                <c:pt idx="77">
                  <c:v>85</c:v>
                </c:pt>
                <c:pt idx="78">
                  <c:v>86</c:v>
                </c:pt>
                <c:pt idx="79">
                  <c:v>91</c:v>
                </c:pt>
                <c:pt idx="80">
                  <c:v>94</c:v>
                </c:pt>
                <c:pt idx="81">
                  <c:v>95</c:v>
                </c:pt>
                <c:pt idx="82">
                  <c:v>96</c:v>
                </c:pt>
                <c:pt idx="83">
                  <c:v>97</c:v>
                </c:pt>
                <c:pt idx="84">
                  <c:v>98</c:v>
                </c:pt>
              </c:numCache>
            </c:numRef>
          </c:xVal>
          <c:yVal>
            <c:numRef>
              <c:f>'0219'!$B$351:$B$435</c:f>
              <c:numCache>
                <c:formatCode>General</c:formatCode>
                <c:ptCount val="85"/>
                <c:pt idx="0">
                  <c:v>0.306750259667043</c:v>
                </c:pt>
                <c:pt idx="1">
                  <c:v>0.22426746745312001</c:v>
                </c:pt>
                <c:pt idx="2">
                  <c:v>0.23837588019563999</c:v>
                </c:pt>
                <c:pt idx="3">
                  <c:v>0.17545888894110401</c:v>
                </c:pt>
                <c:pt idx="4">
                  <c:v>0.67847876755596703</c:v>
                </c:pt>
                <c:pt idx="5">
                  <c:v>1.88938558640249</c:v>
                </c:pt>
                <c:pt idx="6">
                  <c:v>1.8513881781503201</c:v>
                </c:pt>
                <c:pt idx="7">
                  <c:v>2.4482130014264598</c:v>
                </c:pt>
                <c:pt idx="8">
                  <c:v>2.4027973426826099</c:v>
                </c:pt>
                <c:pt idx="9">
                  <c:v>3.3807188555698402</c:v>
                </c:pt>
                <c:pt idx="10">
                  <c:v>3.8798088413913701</c:v>
                </c:pt>
                <c:pt idx="11">
                  <c:v>4.1976877800978798</c:v>
                </c:pt>
                <c:pt idx="12">
                  <c:v>3.8582485250622498</c:v>
                </c:pt>
                <c:pt idx="13">
                  <c:v>3.78977849402927</c:v>
                </c:pt>
                <c:pt idx="14">
                  <c:v>3.9501475679901401</c:v>
                </c:pt>
                <c:pt idx="15">
                  <c:v>3.92786763678669</c:v>
                </c:pt>
                <c:pt idx="16">
                  <c:v>4.5087462456719702</c:v>
                </c:pt>
                <c:pt idx="17">
                  <c:v>4.7327671439624499</c:v>
                </c:pt>
                <c:pt idx="18">
                  <c:v>5.1688691087682699</c:v>
                </c:pt>
                <c:pt idx="19">
                  <c:v>5.8210990325474796</c:v>
                </c:pt>
                <c:pt idx="20">
                  <c:v>6.6632604627558196</c:v>
                </c:pt>
                <c:pt idx="21">
                  <c:v>6.8983017320632998</c:v>
                </c:pt>
                <c:pt idx="22">
                  <c:v>7.5674251648039901</c:v>
                </c:pt>
                <c:pt idx="23">
                  <c:v>7.8367467123071997</c:v>
                </c:pt>
                <c:pt idx="24">
                  <c:v>7.7246890390374396</c:v>
                </c:pt>
                <c:pt idx="25">
                  <c:v>7.7365554166058299</c:v>
                </c:pt>
                <c:pt idx="26">
                  <c:v>7.7060471330259999</c:v>
                </c:pt>
                <c:pt idx="27">
                  <c:v>7.5261544892869896</c:v>
                </c:pt>
                <c:pt idx="28">
                  <c:v>7.6013127507017098</c:v>
                </c:pt>
                <c:pt idx="29">
                  <c:v>8.3567143276891294</c:v>
                </c:pt>
                <c:pt idx="30">
                  <c:v>8.6495757443947294</c:v>
                </c:pt>
                <c:pt idx="31">
                  <c:v>10.892136628089199</c:v>
                </c:pt>
                <c:pt idx="32">
                  <c:v>9.7877574413618404</c:v>
                </c:pt>
                <c:pt idx="33">
                  <c:v>11.086375131574201</c:v>
                </c:pt>
                <c:pt idx="34">
                  <c:v>10.269422657376801</c:v>
                </c:pt>
                <c:pt idx="35">
                  <c:v>11.7293717416996</c:v>
                </c:pt>
                <c:pt idx="36">
                  <c:v>11.8293145508735</c:v>
                </c:pt>
                <c:pt idx="37">
                  <c:v>9.75685929345806</c:v>
                </c:pt>
                <c:pt idx="38">
                  <c:v>10.7660096776512</c:v>
                </c:pt>
                <c:pt idx="39">
                  <c:v>10.157673538899299</c:v>
                </c:pt>
                <c:pt idx="40">
                  <c:v>10.572229265929501</c:v>
                </c:pt>
                <c:pt idx="41">
                  <c:v>9.9049742793323006</c:v>
                </c:pt>
                <c:pt idx="42">
                  <c:v>9.8141275080045691</c:v>
                </c:pt>
                <c:pt idx="43">
                  <c:v>8.3103835829301094</c:v>
                </c:pt>
                <c:pt idx="44">
                  <c:v>8.7169360269189298</c:v>
                </c:pt>
                <c:pt idx="45">
                  <c:v>0.19904961982903899</c:v>
                </c:pt>
                <c:pt idx="46">
                  <c:v>37.620863845285797</c:v>
                </c:pt>
                <c:pt idx="47">
                  <c:v>25.120882148661799</c:v>
                </c:pt>
                <c:pt idx="48">
                  <c:v>0.85889216042784799</c:v>
                </c:pt>
                <c:pt idx="49">
                  <c:v>0.40280187222938502</c:v>
                </c:pt>
                <c:pt idx="50">
                  <c:v>5.7315210057699</c:v>
                </c:pt>
                <c:pt idx="51">
                  <c:v>13.446293683470101</c:v>
                </c:pt>
                <c:pt idx="52">
                  <c:v>0.91281994253407095</c:v>
                </c:pt>
                <c:pt idx="53">
                  <c:v>11.0553867738425</c:v>
                </c:pt>
                <c:pt idx="54">
                  <c:v>8.4138836973264404</c:v>
                </c:pt>
                <c:pt idx="55">
                  <c:v>11.9575978188067</c:v>
                </c:pt>
                <c:pt idx="56">
                  <c:v>7.7767930279891901</c:v>
                </c:pt>
                <c:pt idx="57">
                  <c:v>11.180875691797601</c:v>
                </c:pt>
                <c:pt idx="58">
                  <c:v>12.9468501674154</c:v>
                </c:pt>
                <c:pt idx="59">
                  <c:v>9.8302997908897698</c:v>
                </c:pt>
                <c:pt idx="60">
                  <c:v>12.955965573691</c:v>
                </c:pt>
                <c:pt idx="61">
                  <c:v>8.3190412550686794</c:v>
                </c:pt>
                <c:pt idx="62">
                  <c:v>11.2708939080396</c:v>
                </c:pt>
                <c:pt idx="63">
                  <c:v>8.7518324441031492</c:v>
                </c:pt>
                <c:pt idx="64">
                  <c:v>9.2802609500366096</c:v>
                </c:pt>
                <c:pt idx="65">
                  <c:v>9.7290940683261091</c:v>
                </c:pt>
                <c:pt idx="66">
                  <c:v>11.3734144282658</c:v>
                </c:pt>
                <c:pt idx="67">
                  <c:v>9.8038168769940608</c:v>
                </c:pt>
                <c:pt idx="68">
                  <c:v>14.244741355271801</c:v>
                </c:pt>
                <c:pt idx="69">
                  <c:v>13.24489314531</c:v>
                </c:pt>
                <c:pt idx="70">
                  <c:v>8.4529156745345109</c:v>
                </c:pt>
                <c:pt idx="71">
                  <c:v>12.208617197929099</c:v>
                </c:pt>
                <c:pt idx="72">
                  <c:v>8.07581025676037</c:v>
                </c:pt>
                <c:pt idx="73">
                  <c:v>7.4435755668700798</c:v>
                </c:pt>
                <c:pt idx="74">
                  <c:v>10.099794567124899</c:v>
                </c:pt>
                <c:pt idx="75">
                  <c:v>7.8697337788632904</c:v>
                </c:pt>
                <c:pt idx="76">
                  <c:v>11.8788094043552</c:v>
                </c:pt>
                <c:pt idx="77">
                  <c:v>9.6390582007957502</c:v>
                </c:pt>
                <c:pt idx="78">
                  <c:v>13.463777566822101</c:v>
                </c:pt>
                <c:pt idx="79">
                  <c:v>12.093087962695501</c:v>
                </c:pt>
                <c:pt idx="80">
                  <c:v>23.3382441730433</c:v>
                </c:pt>
                <c:pt idx="81">
                  <c:v>1.1790663326177899</c:v>
                </c:pt>
                <c:pt idx="82">
                  <c:v>17.658753428659299</c:v>
                </c:pt>
                <c:pt idx="83">
                  <c:v>32.316556241235403</c:v>
                </c:pt>
                <c:pt idx="84">
                  <c:v>19.132033613020599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'0219'!$AK$351:$AK$435</c:f>
              <c:numCache>
                <c:formatCode>General</c:formatCode>
                <c:ptCount val="8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56</c:v>
                </c:pt>
                <c:pt idx="49">
                  <c:v>57</c:v>
                </c:pt>
                <c:pt idx="50">
                  <c:v>58</c:v>
                </c:pt>
                <c:pt idx="51">
                  <c:v>59</c:v>
                </c:pt>
                <c:pt idx="52">
                  <c:v>60</c:v>
                </c:pt>
                <c:pt idx="53">
                  <c:v>61</c:v>
                </c:pt>
                <c:pt idx="54">
                  <c:v>62</c:v>
                </c:pt>
                <c:pt idx="55">
                  <c:v>63</c:v>
                </c:pt>
                <c:pt idx="56">
                  <c:v>64</c:v>
                </c:pt>
                <c:pt idx="57">
                  <c:v>65</c:v>
                </c:pt>
                <c:pt idx="58">
                  <c:v>66</c:v>
                </c:pt>
                <c:pt idx="59">
                  <c:v>67</c:v>
                </c:pt>
                <c:pt idx="60">
                  <c:v>68</c:v>
                </c:pt>
                <c:pt idx="61">
                  <c:v>69</c:v>
                </c:pt>
                <c:pt idx="62">
                  <c:v>70</c:v>
                </c:pt>
                <c:pt idx="63">
                  <c:v>71</c:v>
                </c:pt>
                <c:pt idx="64">
                  <c:v>72</c:v>
                </c:pt>
                <c:pt idx="65">
                  <c:v>73</c:v>
                </c:pt>
                <c:pt idx="66">
                  <c:v>74</c:v>
                </c:pt>
                <c:pt idx="67">
                  <c:v>75</c:v>
                </c:pt>
                <c:pt idx="68">
                  <c:v>76</c:v>
                </c:pt>
                <c:pt idx="69">
                  <c:v>77</c:v>
                </c:pt>
                <c:pt idx="70">
                  <c:v>78</c:v>
                </c:pt>
                <c:pt idx="71">
                  <c:v>79</c:v>
                </c:pt>
                <c:pt idx="72">
                  <c:v>80</c:v>
                </c:pt>
                <c:pt idx="73">
                  <c:v>81</c:v>
                </c:pt>
                <c:pt idx="74">
                  <c:v>82</c:v>
                </c:pt>
                <c:pt idx="75">
                  <c:v>83</c:v>
                </c:pt>
                <c:pt idx="76">
                  <c:v>84</c:v>
                </c:pt>
                <c:pt idx="77">
                  <c:v>85</c:v>
                </c:pt>
                <c:pt idx="78">
                  <c:v>86</c:v>
                </c:pt>
                <c:pt idx="79">
                  <c:v>91</c:v>
                </c:pt>
                <c:pt idx="80">
                  <c:v>94</c:v>
                </c:pt>
                <c:pt idx="81">
                  <c:v>95</c:v>
                </c:pt>
                <c:pt idx="82">
                  <c:v>96</c:v>
                </c:pt>
                <c:pt idx="83">
                  <c:v>97</c:v>
                </c:pt>
                <c:pt idx="84">
                  <c:v>98</c:v>
                </c:pt>
              </c:numCache>
            </c:numRef>
          </c:xVal>
          <c:yVal>
            <c:numRef>
              <c:f>'0219'!$AP$351:$AP$435</c:f>
              <c:numCache>
                <c:formatCode>0.00</c:formatCode>
                <c:ptCount val="85"/>
                <c:pt idx="0">
                  <c:v>0.73184757815364376</c:v>
                </c:pt>
                <c:pt idx="1">
                  <c:v>0.76036318201775366</c:v>
                </c:pt>
                <c:pt idx="2">
                  <c:v>1.4094087641358666</c:v>
                </c:pt>
                <c:pt idx="3">
                  <c:v>1.3884448596566568</c:v>
                </c:pt>
                <c:pt idx="4">
                  <c:v>1.3932902649718582</c:v>
                </c:pt>
                <c:pt idx="5">
                  <c:v>2.2523200944314703</c:v>
                </c:pt>
                <c:pt idx="6">
                  <c:v>2.2643879885810181</c:v>
                </c:pt>
                <c:pt idx="7">
                  <c:v>2.2803928452847178</c:v>
                </c:pt>
                <c:pt idx="8">
                  <c:v>2.9095324993278271</c:v>
                </c:pt>
                <c:pt idx="9">
                  <c:v>2.8738840256325893</c:v>
                </c:pt>
                <c:pt idx="10">
                  <c:v>2.8029547495836526</c:v>
                </c:pt>
                <c:pt idx="11">
                  <c:v>3.71230103746093</c:v>
                </c:pt>
                <c:pt idx="12">
                  <c:v>3.6498027646427733</c:v>
                </c:pt>
                <c:pt idx="13">
                  <c:v>3.6486201589228329</c:v>
                </c:pt>
                <c:pt idx="14">
                  <c:v>4.4844447374926988</c:v>
                </c:pt>
                <c:pt idx="15">
                  <c:v>4.5863445143875854</c:v>
                </c:pt>
                <c:pt idx="16">
                  <c:v>4.7211161106075146</c:v>
                </c:pt>
                <c:pt idx="17">
                  <c:v>5.94364836010981</c:v>
                </c:pt>
                <c:pt idx="18">
                  <c:v>6.0697194588097192</c:v>
                </c:pt>
                <c:pt idx="19">
                  <c:v>6.1617033818277882</c:v>
                </c:pt>
                <c:pt idx="20">
                  <c:v>7.1149336390005091</c:v>
                </c:pt>
                <c:pt idx="21">
                  <c:v>7.0945413177062715</c:v>
                </c:pt>
                <c:pt idx="22">
                  <c:v>6.9508966781241295</c:v>
                </c:pt>
                <c:pt idx="23">
                  <c:v>7.2943598913104086</c:v>
                </c:pt>
                <c:pt idx="24">
                  <c:v>7.4303665967222816</c:v>
                </c:pt>
                <c:pt idx="25">
                  <c:v>7.5409472931490029</c:v>
                </c:pt>
                <c:pt idx="26">
                  <c:v>7.9651888933244708</c:v>
                </c:pt>
                <c:pt idx="27">
                  <c:v>7.9993819052832098</c:v>
                </c:pt>
                <c:pt idx="28">
                  <c:v>8.2591989486545554</c:v>
                </c:pt>
                <c:pt idx="29">
                  <c:v>8.9011989624592562</c:v>
                </c:pt>
                <c:pt idx="30">
                  <c:v>9.3047944786443395</c:v>
                </c:pt>
                <c:pt idx="31">
                  <c:v>9.9071591771499605</c:v>
                </c:pt>
                <c:pt idx="32">
                  <c:v>10.364009292266074</c:v>
                </c:pt>
                <c:pt idx="33">
                  <c:v>10.477461491934614</c:v>
                </c:pt>
                <c:pt idx="34">
                  <c:v>10.535541899491863</c:v>
                </c:pt>
                <c:pt idx="35">
                  <c:v>10.675317997016965</c:v>
                </c:pt>
                <c:pt idx="36">
                  <c:v>10.799778993029797</c:v>
                </c:pt>
                <c:pt idx="37">
                  <c:v>10.643870986420445</c:v>
                </c:pt>
                <c:pt idx="38">
                  <c:v>10.377049100770375</c:v>
                </c:pt>
                <c:pt idx="39">
                  <c:v>10.050297021097254</c:v>
                </c:pt>
                <c:pt idx="40">
                  <c:v>9.8854668776575334</c:v>
                </c:pt>
                <c:pt idx="41">
                  <c:v>8.9701253554175686</c:v>
                </c:pt>
                <c:pt idx="42">
                  <c:v>8.9938417889266162</c:v>
                </c:pt>
                <c:pt idx="43">
                  <c:v>8.8584092100751572</c:v>
                </c:pt>
                <c:pt idx="44">
                  <c:v>8.937392299933034</c:v>
                </c:pt>
                <c:pt idx="45">
                  <c:v>9.6668437154224236</c:v>
                </c:pt>
                <c:pt idx="46">
                  <c:v>9.9779639575643291</c:v>
                </c:pt>
                <c:pt idx="47">
                  <c:v>10.366896324138629</c:v>
                </c:pt>
                <c:pt idx="48">
                  <c:v>10.674943141777293</c:v>
                </c:pt>
                <c:pt idx="49">
                  <c:v>11.267762717268837</c:v>
                </c:pt>
                <c:pt idx="50">
                  <c:v>11.39175102134552</c:v>
                </c:pt>
                <c:pt idx="51">
                  <c:v>11.574294057394329</c:v>
                </c:pt>
                <c:pt idx="52">
                  <c:v>11.675930674028933</c:v>
                </c:pt>
                <c:pt idx="53">
                  <c:v>9.301125914079666</c:v>
                </c:pt>
                <c:pt idx="54">
                  <c:v>9.2541178480989075</c:v>
                </c:pt>
                <c:pt idx="55">
                  <c:v>9.2198068488474014</c:v>
                </c:pt>
                <c:pt idx="56">
                  <c:v>9.1783994732325134</c:v>
                </c:pt>
                <c:pt idx="57">
                  <c:v>9.2461746316388709</c:v>
                </c:pt>
                <c:pt idx="58">
                  <c:v>9.4047650105267842</c:v>
                </c:pt>
                <c:pt idx="59">
                  <c:v>9.511779014229905</c:v>
                </c:pt>
                <c:pt idx="60">
                  <c:v>9.5805381369982072</c:v>
                </c:pt>
                <c:pt idx="61">
                  <c:v>9.6883531454505682</c:v>
                </c:pt>
                <c:pt idx="62">
                  <c:v>9.6731959328050561</c:v>
                </c:pt>
                <c:pt idx="63">
                  <c:v>9.702484082029283</c:v>
                </c:pt>
                <c:pt idx="64">
                  <c:v>9.8670293864764229</c:v>
                </c:pt>
                <c:pt idx="65">
                  <c:v>10.108182617166717</c:v>
                </c:pt>
                <c:pt idx="66">
                  <c:v>10.298855814047936</c:v>
                </c:pt>
                <c:pt idx="67">
                  <c:v>10.372764771254161</c:v>
                </c:pt>
                <c:pt idx="68">
                  <c:v>10.340362111130897</c:v>
                </c:pt>
                <c:pt idx="69">
                  <c:v>10.347005849112511</c:v>
                </c:pt>
                <c:pt idx="70">
                  <c:v>10.305654659080044</c:v>
                </c:pt>
                <c:pt idx="71">
                  <c:v>10.28710969635085</c:v>
                </c:pt>
                <c:pt idx="72">
                  <c:v>10.034003837248717</c:v>
                </c:pt>
                <c:pt idx="73">
                  <c:v>9.9573891313750167</c:v>
                </c:pt>
                <c:pt idx="74">
                  <c:v>9.6719251108603252</c:v>
                </c:pt>
                <c:pt idx="75">
                  <c:v>9.3507892415583331</c:v>
                </c:pt>
                <c:pt idx="76">
                  <c:v>9.2511637706823464</c:v>
                </c:pt>
                <c:pt idx="77">
                  <c:v>9.1135698220618515</c:v>
                </c:pt>
                <c:pt idx="78">
                  <c:v>9.0067316508235855</c:v>
                </c:pt>
                <c:pt idx="79">
                  <c:v>11.242331964331676</c:v>
                </c:pt>
                <c:pt idx="80">
                  <c:v>10.169797089056122</c:v>
                </c:pt>
                <c:pt idx="81">
                  <c:v>9.5893652909740048</c:v>
                </c:pt>
                <c:pt idx="82">
                  <c:v>9.4041578756034916</c:v>
                </c:pt>
                <c:pt idx="83">
                  <c:v>9.4607748767888467</c:v>
                </c:pt>
                <c:pt idx="84">
                  <c:v>9.3113607020002149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'0219'!$AK$351:$AK$435</c:f>
              <c:numCache>
                <c:formatCode>General</c:formatCode>
                <c:ptCount val="8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56</c:v>
                </c:pt>
                <c:pt idx="49">
                  <c:v>57</c:v>
                </c:pt>
                <c:pt idx="50">
                  <c:v>58</c:v>
                </c:pt>
                <c:pt idx="51">
                  <c:v>59</c:v>
                </c:pt>
                <c:pt idx="52">
                  <c:v>60</c:v>
                </c:pt>
                <c:pt idx="53">
                  <c:v>61</c:v>
                </c:pt>
                <c:pt idx="54">
                  <c:v>62</c:v>
                </c:pt>
                <c:pt idx="55">
                  <c:v>63</c:v>
                </c:pt>
                <c:pt idx="56">
                  <c:v>64</c:v>
                </c:pt>
                <c:pt idx="57">
                  <c:v>65</c:v>
                </c:pt>
                <c:pt idx="58">
                  <c:v>66</c:v>
                </c:pt>
                <c:pt idx="59">
                  <c:v>67</c:v>
                </c:pt>
                <c:pt idx="60">
                  <c:v>68</c:v>
                </c:pt>
                <c:pt idx="61">
                  <c:v>69</c:v>
                </c:pt>
                <c:pt idx="62">
                  <c:v>70</c:v>
                </c:pt>
                <c:pt idx="63">
                  <c:v>71</c:v>
                </c:pt>
                <c:pt idx="64">
                  <c:v>72</c:v>
                </c:pt>
                <c:pt idx="65">
                  <c:v>73</c:v>
                </c:pt>
                <c:pt idx="66">
                  <c:v>74</c:v>
                </c:pt>
                <c:pt idx="67">
                  <c:v>75</c:v>
                </c:pt>
                <c:pt idx="68">
                  <c:v>76</c:v>
                </c:pt>
                <c:pt idx="69">
                  <c:v>77</c:v>
                </c:pt>
                <c:pt idx="70">
                  <c:v>78</c:v>
                </c:pt>
                <c:pt idx="71">
                  <c:v>79</c:v>
                </c:pt>
                <c:pt idx="72">
                  <c:v>80</c:v>
                </c:pt>
                <c:pt idx="73">
                  <c:v>81</c:v>
                </c:pt>
                <c:pt idx="74">
                  <c:v>82</c:v>
                </c:pt>
                <c:pt idx="75">
                  <c:v>83</c:v>
                </c:pt>
                <c:pt idx="76">
                  <c:v>84</c:v>
                </c:pt>
                <c:pt idx="77">
                  <c:v>85</c:v>
                </c:pt>
                <c:pt idx="78">
                  <c:v>86</c:v>
                </c:pt>
                <c:pt idx="79">
                  <c:v>91</c:v>
                </c:pt>
                <c:pt idx="80">
                  <c:v>94</c:v>
                </c:pt>
                <c:pt idx="81">
                  <c:v>95</c:v>
                </c:pt>
                <c:pt idx="82">
                  <c:v>96</c:v>
                </c:pt>
                <c:pt idx="83">
                  <c:v>97</c:v>
                </c:pt>
                <c:pt idx="84">
                  <c:v>98</c:v>
                </c:pt>
              </c:numCache>
            </c:numRef>
          </c:xVal>
          <c:yVal>
            <c:numRef>
              <c:f>'0219'!$D$351:$D$435</c:f>
              <c:numCache>
                <c:formatCode>General</c:formatCode>
                <c:ptCount val="85"/>
                <c:pt idx="0">
                  <c:v>0.72876510413365503</c:v>
                </c:pt>
                <c:pt idx="1">
                  <c:v>1.05239357682657</c:v>
                </c:pt>
                <c:pt idx="2">
                  <c:v>1.3185312085264</c:v>
                </c:pt>
                <c:pt idx="3">
                  <c:v>1.5652023803701101</c:v>
                </c:pt>
                <c:pt idx="4">
                  <c:v>1.9098587531570099</c:v>
                </c:pt>
                <c:pt idx="5">
                  <c:v>2.0812614059213699</c:v>
                </c:pt>
                <c:pt idx="6">
                  <c:v>2.32872374233443</c:v>
                </c:pt>
                <c:pt idx="7">
                  <c:v>2.5293223074493398</c:v>
                </c:pt>
                <c:pt idx="8">
                  <c:v>2.7606052484098398</c:v>
                </c:pt>
                <c:pt idx="9">
                  <c:v>3.0000433987545501</c:v>
                </c:pt>
                <c:pt idx="10">
                  <c:v>3.1264328331575899</c:v>
                </c:pt>
                <c:pt idx="11">
                  <c:v>3.3198724305148399</c:v>
                </c:pt>
                <c:pt idx="12">
                  <c:v>3.4199879918503902</c:v>
                </c:pt>
                <c:pt idx="13">
                  <c:v>3.5917300624136801</c:v>
                </c:pt>
                <c:pt idx="14">
                  <c:v>3.74266705579429</c:v>
                </c:pt>
                <c:pt idx="15">
                  <c:v>4.0463811422567497</c:v>
                </c:pt>
                <c:pt idx="16">
                  <c:v>4.3061114966418801</c:v>
                </c:pt>
                <c:pt idx="17">
                  <c:v>4.9156789121706099</c:v>
                </c:pt>
                <c:pt idx="18">
                  <c:v>5.2907209038833098</c:v>
                </c:pt>
                <c:pt idx="19">
                  <c:v>5.7559186168662704</c:v>
                </c:pt>
                <c:pt idx="20">
                  <c:v>6.4527750287178103</c:v>
                </c:pt>
                <c:pt idx="21">
                  <c:v>6.9918868568654098</c:v>
                </c:pt>
                <c:pt idx="22">
                  <c:v>7.2506408391052002</c:v>
                </c:pt>
                <c:pt idx="23">
                  <c:v>7.3713258869896396</c:v>
                </c:pt>
                <c:pt idx="24">
                  <c:v>7.6622825607505396</c:v>
                </c:pt>
                <c:pt idx="25">
                  <c:v>7.8349545733313404</c:v>
                </c:pt>
                <c:pt idx="26">
                  <c:v>8.0491027177470098</c:v>
                </c:pt>
                <c:pt idx="27">
                  <c:v>7.9437813408493003</c:v>
                </c:pt>
                <c:pt idx="28">
                  <c:v>8.0783945815775198</c:v>
                </c:pt>
                <c:pt idx="29">
                  <c:v>8.1155622518619008</c:v>
                </c:pt>
                <c:pt idx="30">
                  <c:v>8.4248472815687094</c:v>
                </c:pt>
                <c:pt idx="31">
                  <c:v>8.7456375086191596</c:v>
                </c:pt>
                <c:pt idx="32">
                  <c:v>8.8152049710743601</c:v>
                </c:pt>
                <c:pt idx="33">
                  <c:v>8.8510623197062106</c:v>
                </c:pt>
                <c:pt idx="34">
                  <c:v>8.8396559126824794</c:v>
                </c:pt>
                <c:pt idx="35">
                  <c:v>8.9116098155572701</c:v>
                </c:pt>
                <c:pt idx="36">
                  <c:v>9.0527070467475603</c:v>
                </c:pt>
                <c:pt idx="37">
                  <c:v>8.9896998796446894</c:v>
                </c:pt>
                <c:pt idx="38">
                  <c:v>8.8700747626753706</c:v>
                </c:pt>
                <c:pt idx="39">
                  <c:v>8.8018222755620101</c:v>
                </c:pt>
                <c:pt idx="40">
                  <c:v>8.8764077818053106</c:v>
                </c:pt>
                <c:pt idx="41">
                  <c:v>8.8990951309097692</c:v>
                </c:pt>
                <c:pt idx="42">
                  <c:v>8.9951058075845296</c:v>
                </c:pt>
                <c:pt idx="43">
                  <c:v>8.5527521249964593</c:v>
                </c:pt>
                <c:pt idx="44">
                  <c:v>8.8080741240957696</c:v>
                </c:pt>
                <c:pt idx="45">
                  <c:v>9.5098509219836593</c:v>
                </c:pt>
                <c:pt idx="46">
                  <c:v>9.3982625968113798</c:v>
                </c:pt>
                <c:pt idx="47">
                  <c:v>9.3627724874626495</c:v>
                </c:pt>
                <c:pt idx="48">
                  <c:v>8.9813191135710593</c:v>
                </c:pt>
                <c:pt idx="49">
                  <c:v>9.6871567769464004</c:v>
                </c:pt>
                <c:pt idx="50">
                  <c:v>9.9280026333988491</c:v>
                </c:pt>
                <c:pt idx="51">
                  <c:v>10.2381449065344</c:v>
                </c:pt>
                <c:pt idx="52">
                  <c:v>10.478013268499501</c:v>
                </c:pt>
                <c:pt idx="53">
                  <c:v>8.8397382807403595</c:v>
                </c:pt>
                <c:pt idx="54">
                  <c:v>8.77869712996341</c:v>
                </c:pt>
                <c:pt idx="55">
                  <c:v>8.7786114639694706</c:v>
                </c:pt>
                <c:pt idx="56">
                  <c:v>8.7290043459783604</c:v>
                </c:pt>
                <c:pt idx="57">
                  <c:v>8.8546961217026503</c:v>
                </c:pt>
                <c:pt idx="58">
                  <c:v>9.0977366338248196</c:v>
                </c:pt>
                <c:pt idx="59">
                  <c:v>9.1910101626297607</c:v>
                </c:pt>
                <c:pt idx="60">
                  <c:v>9.2977442004687791</c:v>
                </c:pt>
                <c:pt idx="61">
                  <c:v>9.4138598274994294</c:v>
                </c:pt>
                <c:pt idx="62">
                  <c:v>9.3931273331045801</c:v>
                </c:pt>
                <c:pt idx="63">
                  <c:v>9.3585818051342997</c:v>
                </c:pt>
                <c:pt idx="64">
                  <c:v>9.5022933989123199</c:v>
                </c:pt>
                <c:pt idx="65">
                  <c:v>9.8170269085517603</c:v>
                </c:pt>
                <c:pt idx="66">
                  <c:v>9.9911699290238793</c:v>
                </c:pt>
                <c:pt idx="67">
                  <c:v>10.067313865428201</c:v>
                </c:pt>
                <c:pt idx="68">
                  <c:v>10.0209612653221</c:v>
                </c:pt>
                <c:pt idx="69">
                  <c:v>10.0174197264445</c:v>
                </c:pt>
                <c:pt idx="70">
                  <c:v>9.9780172830449008</c:v>
                </c:pt>
                <c:pt idx="71">
                  <c:v>10.009261992392601</c:v>
                </c:pt>
                <c:pt idx="72">
                  <c:v>9.7490417735618102</c:v>
                </c:pt>
                <c:pt idx="73">
                  <c:v>9.6532182469229593</c:v>
                </c:pt>
                <c:pt idx="74">
                  <c:v>9.3501398133082194</c:v>
                </c:pt>
                <c:pt idx="75">
                  <c:v>8.9881775618940196</c:v>
                </c:pt>
                <c:pt idx="76">
                  <c:v>8.9649867761783995</c:v>
                </c:pt>
                <c:pt idx="77">
                  <c:v>8.7679637277385805</c:v>
                </c:pt>
                <c:pt idx="78">
                  <c:v>8.5557202901809593</c:v>
                </c:pt>
                <c:pt idx="79">
                  <c:v>12.1650982903809</c:v>
                </c:pt>
                <c:pt idx="80">
                  <c:v>10.729817634400399</c:v>
                </c:pt>
                <c:pt idx="81">
                  <c:v>10.3925467314663</c:v>
                </c:pt>
                <c:pt idx="82">
                  <c:v>10.116224453687799</c:v>
                </c:pt>
                <c:pt idx="83">
                  <c:v>10.7810974729755</c:v>
                </c:pt>
                <c:pt idx="84">
                  <c:v>10.872083794153999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263552"/>
        <c:axId val="414847360"/>
      </c:scatterChart>
      <c:valAx>
        <c:axId val="414263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14847360"/>
        <c:crosses val="autoZero"/>
        <c:crossBetween val="midCat"/>
      </c:valAx>
      <c:valAx>
        <c:axId val="414847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1426355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purch 7-9%</c:v>
          </c:tx>
          <c:xVal>
            <c:numRef>
              <c:f>'0219'!$AK$440:$AK$522</c:f>
              <c:numCache>
                <c:formatCode>General</c:formatCode>
                <c:ptCount val="83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64</c:v>
                </c:pt>
                <c:pt idx="49">
                  <c:v>65</c:v>
                </c:pt>
                <c:pt idx="50">
                  <c:v>66</c:v>
                </c:pt>
                <c:pt idx="51">
                  <c:v>67</c:v>
                </c:pt>
                <c:pt idx="52">
                  <c:v>68</c:v>
                </c:pt>
                <c:pt idx="53">
                  <c:v>69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81</c:v>
                </c:pt>
                <c:pt idx="66">
                  <c:v>82</c:v>
                </c:pt>
                <c:pt idx="67">
                  <c:v>83</c:v>
                </c:pt>
                <c:pt idx="68">
                  <c:v>84</c:v>
                </c:pt>
                <c:pt idx="69">
                  <c:v>85</c:v>
                </c:pt>
                <c:pt idx="70">
                  <c:v>86</c:v>
                </c:pt>
                <c:pt idx="71">
                  <c:v>87</c:v>
                </c:pt>
                <c:pt idx="72">
                  <c:v>88</c:v>
                </c:pt>
                <c:pt idx="73">
                  <c:v>89</c:v>
                </c:pt>
                <c:pt idx="74">
                  <c:v>90</c:v>
                </c:pt>
                <c:pt idx="75">
                  <c:v>91</c:v>
                </c:pt>
                <c:pt idx="76">
                  <c:v>92</c:v>
                </c:pt>
                <c:pt idx="77">
                  <c:v>93</c:v>
                </c:pt>
                <c:pt idx="78">
                  <c:v>94</c:v>
                </c:pt>
                <c:pt idx="79">
                  <c:v>95</c:v>
                </c:pt>
                <c:pt idx="80">
                  <c:v>96</c:v>
                </c:pt>
                <c:pt idx="81">
                  <c:v>97</c:v>
                </c:pt>
                <c:pt idx="82">
                  <c:v>98</c:v>
                </c:pt>
              </c:numCache>
            </c:numRef>
          </c:xVal>
          <c:yVal>
            <c:numRef>
              <c:f>'0219'!$B$440:$B$522</c:f>
              <c:numCache>
                <c:formatCode>General</c:formatCode>
                <c:ptCount val="83"/>
                <c:pt idx="0">
                  <c:v>0.25040079669972298</c:v>
                </c:pt>
                <c:pt idx="1">
                  <c:v>9.7156325062830395E-2</c:v>
                </c:pt>
                <c:pt idx="2">
                  <c:v>0.18236046545124701</c:v>
                </c:pt>
                <c:pt idx="3">
                  <c:v>0.12790600087864101</c:v>
                </c:pt>
                <c:pt idx="4">
                  <c:v>1.9584944165995799</c:v>
                </c:pt>
                <c:pt idx="5">
                  <c:v>2.9866286523892001</c:v>
                </c:pt>
                <c:pt idx="6">
                  <c:v>2.9899489606612102</c:v>
                </c:pt>
                <c:pt idx="7">
                  <c:v>2.7587320175048502</c:v>
                </c:pt>
                <c:pt idx="8">
                  <c:v>3.1255091943614599</c:v>
                </c:pt>
                <c:pt idx="9">
                  <c:v>3.2293159845741499</c:v>
                </c:pt>
                <c:pt idx="10">
                  <c:v>3.8373173766973401</c:v>
                </c:pt>
                <c:pt idx="11">
                  <c:v>4.2689228459637603</c:v>
                </c:pt>
                <c:pt idx="12">
                  <c:v>4.5669506412179697</c:v>
                </c:pt>
                <c:pt idx="13">
                  <c:v>4.9428650092225004</c:v>
                </c:pt>
                <c:pt idx="14">
                  <c:v>4.4246208769669204</c:v>
                </c:pt>
                <c:pt idx="15">
                  <c:v>6.6830293905251397</c:v>
                </c:pt>
                <c:pt idx="16">
                  <c:v>6.44778131628218</c:v>
                </c:pt>
                <c:pt idx="17">
                  <c:v>6.3955560059099099</c:v>
                </c:pt>
                <c:pt idx="18">
                  <c:v>6.2362574832175</c:v>
                </c:pt>
                <c:pt idx="19">
                  <c:v>6.48901910407759</c:v>
                </c:pt>
                <c:pt idx="20">
                  <c:v>6.7498135452822901</c:v>
                </c:pt>
                <c:pt idx="21">
                  <c:v>8.5207483610831805</c:v>
                </c:pt>
                <c:pt idx="22">
                  <c:v>9.1023393563530899</c:v>
                </c:pt>
                <c:pt idx="23">
                  <c:v>9.4082579642313799</c:v>
                </c:pt>
                <c:pt idx="24">
                  <c:v>9.7405378482222194</c:v>
                </c:pt>
                <c:pt idx="25">
                  <c:v>9.8247453023315892</c:v>
                </c:pt>
                <c:pt idx="26">
                  <c:v>9.9119669470016198</c:v>
                </c:pt>
                <c:pt idx="27">
                  <c:v>8.8987499668602492</c:v>
                </c:pt>
                <c:pt idx="28">
                  <c:v>9.5872230141849997</c:v>
                </c:pt>
                <c:pt idx="29">
                  <c:v>10.4534580559709</c:v>
                </c:pt>
                <c:pt idx="30">
                  <c:v>11.562099754674501</c:v>
                </c:pt>
                <c:pt idx="31">
                  <c:v>10.058611471221401</c:v>
                </c:pt>
                <c:pt idx="32">
                  <c:v>10.7662845620605</c:v>
                </c:pt>
                <c:pt idx="33">
                  <c:v>11.3221116089363</c:v>
                </c:pt>
                <c:pt idx="34">
                  <c:v>13.453985254644699</c:v>
                </c:pt>
                <c:pt idx="35">
                  <c:v>14.0881076186469</c:v>
                </c:pt>
                <c:pt idx="36">
                  <c:v>14.4562398404658</c:v>
                </c:pt>
                <c:pt idx="37">
                  <c:v>12.8579219866778</c:v>
                </c:pt>
                <c:pt idx="38">
                  <c:v>10.581374479736199</c:v>
                </c:pt>
                <c:pt idx="39">
                  <c:v>10.7193670295181</c:v>
                </c:pt>
                <c:pt idx="40">
                  <c:v>10.3462827813769</c:v>
                </c:pt>
                <c:pt idx="41">
                  <c:v>9.9402769570618599</c:v>
                </c:pt>
                <c:pt idx="42">
                  <c:v>10.303378384547599</c:v>
                </c:pt>
                <c:pt idx="43">
                  <c:v>7.9431422375386598</c:v>
                </c:pt>
                <c:pt idx="44">
                  <c:v>6.6673295057852897</c:v>
                </c:pt>
                <c:pt idx="45">
                  <c:v>7.5016979163160098</c:v>
                </c:pt>
                <c:pt idx="46">
                  <c:v>7.3732624732666903</c:v>
                </c:pt>
                <c:pt idx="47">
                  <c:v>8.5385779506928206</c:v>
                </c:pt>
                <c:pt idx="48">
                  <c:v>9.5695923176067996</c:v>
                </c:pt>
                <c:pt idx="49">
                  <c:v>8.8894977937184692</c:v>
                </c:pt>
                <c:pt idx="50">
                  <c:v>9.7229141044923502</c:v>
                </c:pt>
                <c:pt idx="51">
                  <c:v>8.1488545605613698</c:v>
                </c:pt>
                <c:pt idx="52">
                  <c:v>10.691451658433399</c:v>
                </c:pt>
                <c:pt idx="53">
                  <c:v>6.1219161550981003</c:v>
                </c:pt>
                <c:pt idx="54">
                  <c:v>7.97697049946877</c:v>
                </c:pt>
                <c:pt idx="55">
                  <c:v>10.2472720086864</c:v>
                </c:pt>
                <c:pt idx="56">
                  <c:v>11.8702384514492</c:v>
                </c:pt>
                <c:pt idx="57">
                  <c:v>9.6748191429816508</c:v>
                </c:pt>
                <c:pt idx="58">
                  <c:v>7.3065162104087298</c:v>
                </c:pt>
                <c:pt idx="59">
                  <c:v>12.8746765523397</c:v>
                </c:pt>
                <c:pt idx="60">
                  <c:v>14.5102694957236</c:v>
                </c:pt>
                <c:pt idx="61">
                  <c:v>8.3700738603870004</c:v>
                </c:pt>
                <c:pt idx="62">
                  <c:v>16.233959485855799</c:v>
                </c:pt>
                <c:pt idx="63">
                  <c:v>13.1270786771014</c:v>
                </c:pt>
                <c:pt idx="64">
                  <c:v>18.9591400792903</c:v>
                </c:pt>
                <c:pt idx="65">
                  <c:v>9.4432984520807199</c:v>
                </c:pt>
                <c:pt idx="66">
                  <c:v>16.806168376128699</c:v>
                </c:pt>
                <c:pt idx="67">
                  <c:v>14.993429366023999</c:v>
                </c:pt>
                <c:pt idx="68">
                  <c:v>10.3805247675544</c:v>
                </c:pt>
                <c:pt idx="69">
                  <c:v>15.8385365225882</c:v>
                </c:pt>
                <c:pt idx="70">
                  <c:v>12.7408588237824</c:v>
                </c:pt>
                <c:pt idx="71">
                  <c:v>6.63320394685016</c:v>
                </c:pt>
                <c:pt idx="72">
                  <c:v>0.86299773553222203</c:v>
                </c:pt>
                <c:pt idx="73">
                  <c:v>1.0307240796886801</c:v>
                </c:pt>
                <c:pt idx="74">
                  <c:v>5.6527952906000403</c:v>
                </c:pt>
                <c:pt idx="75">
                  <c:v>11.6629679748934</c:v>
                </c:pt>
                <c:pt idx="76">
                  <c:v>4.7345312886584896</c:v>
                </c:pt>
                <c:pt idx="77">
                  <c:v>21.256949100126601</c:v>
                </c:pt>
                <c:pt idx="78">
                  <c:v>8.3839439590951894</c:v>
                </c:pt>
                <c:pt idx="79">
                  <c:v>8.3924773006897606</c:v>
                </c:pt>
                <c:pt idx="80">
                  <c:v>28.665166566087098</c:v>
                </c:pt>
                <c:pt idx="81">
                  <c:v>1.0836971489612099</c:v>
                </c:pt>
                <c:pt idx="82">
                  <c:v>0.96275500948105297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'0219'!$AK$440:$AK$522</c:f>
              <c:numCache>
                <c:formatCode>General</c:formatCode>
                <c:ptCount val="83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64</c:v>
                </c:pt>
                <c:pt idx="49">
                  <c:v>65</c:v>
                </c:pt>
                <c:pt idx="50">
                  <c:v>66</c:v>
                </c:pt>
                <c:pt idx="51">
                  <c:v>67</c:v>
                </c:pt>
                <c:pt idx="52">
                  <c:v>68</c:v>
                </c:pt>
                <c:pt idx="53">
                  <c:v>69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81</c:v>
                </c:pt>
                <c:pt idx="66">
                  <c:v>82</c:v>
                </c:pt>
                <c:pt idx="67">
                  <c:v>83</c:v>
                </c:pt>
                <c:pt idx="68">
                  <c:v>84</c:v>
                </c:pt>
                <c:pt idx="69">
                  <c:v>85</c:v>
                </c:pt>
                <c:pt idx="70">
                  <c:v>86</c:v>
                </c:pt>
                <c:pt idx="71">
                  <c:v>87</c:v>
                </c:pt>
                <c:pt idx="72">
                  <c:v>88</c:v>
                </c:pt>
                <c:pt idx="73">
                  <c:v>89</c:v>
                </c:pt>
                <c:pt idx="74">
                  <c:v>90</c:v>
                </c:pt>
                <c:pt idx="75">
                  <c:v>91</c:v>
                </c:pt>
                <c:pt idx="76">
                  <c:v>92</c:v>
                </c:pt>
                <c:pt idx="77">
                  <c:v>93</c:v>
                </c:pt>
                <c:pt idx="78">
                  <c:v>94</c:v>
                </c:pt>
                <c:pt idx="79">
                  <c:v>95</c:v>
                </c:pt>
                <c:pt idx="80">
                  <c:v>96</c:v>
                </c:pt>
                <c:pt idx="81">
                  <c:v>97</c:v>
                </c:pt>
                <c:pt idx="82">
                  <c:v>98</c:v>
                </c:pt>
              </c:numCache>
            </c:numRef>
          </c:xVal>
          <c:yVal>
            <c:numRef>
              <c:f>'0219'!$AP$440:$AP$522</c:f>
              <c:numCache>
                <c:formatCode>0.00</c:formatCode>
                <c:ptCount val="83"/>
                <c:pt idx="0">
                  <c:v>0.76441878588735523</c:v>
                </c:pt>
                <c:pt idx="1">
                  <c:v>0.78239154811735601</c:v>
                </c:pt>
                <c:pt idx="2">
                  <c:v>1.4713992539051812</c:v>
                </c:pt>
                <c:pt idx="3">
                  <c:v>1.4897253965055146</c:v>
                </c:pt>
                <c:pt idx="4">
                  <c:v>1.4976567741242675</c:v>
                </c:pt>
                <c:pt idx="5">
                  <c:v>2.4774433198200385</c:v>
                </c:pt>
                <c:pt idx="6">
                  <c:v>2.4971741601956809</c:v>
                </c:pt>
                <c:pt idx="7">
                  <c:v>2.4658132649914122</c:v>
                </c:pt>
                <c:pt idx="8">
                  <c:v>3.2659446919525048</c:v>
                </c:pt>
                <c:pt idx="9">
                  <c:v>3.2320720713313156</c:v>
                </c:pt>
                <c:pt idx="10">
                  <c:v>3.2457304473960336</c:v>
                </c:pt>
                <c:pt idx="11">
                  <c:v>4.3170873790921549</c:v>
                </c:pt>
                <c:pt idx="12">
                  <c:v>4.1982452377230857</c:v>
                </c:pt>
                <c:pt idx="13">
                  <c:v>4.1517894763142937</c:v>
                </c:pt>
                <c:pt idx="14">
                  <c:v>5.1995196969425894</c:v>
                </c:pt>
                <c:pt idx="15">
                  <c:v>5.389990790752563</c:v>
                </c:pt>
                <c:pt idx="16">
                  <c:v>5.691366496351236</c:v>
                </c:pt>
                <c:pt idx="17">
                  <c:v>7.0579198578243911</c:v>
                </c:pt>
                <c:pt idx="18">
                  <c:v>7.1145994041662668</c:v>
                </c:pt>
                <c:pt idx="19">
                  <c:v>7.1530473713440568</c:v>
                </c:pt>
                <c:pt idx="20">
                  <c:v>8.0875275303831771</c:v>
                </c:pt>
                <c:pt idx="21">
                  <c:v>8.3044880459620778</c:v>
                </c:pt>
                <c:pt idx="22">
                  <c:v>8.6026358700201264</c:v>
                </c:pt>
                <c:pt idx="23">
                  <c:v>9.2668092229593153</c:v>
                </c:pt>
                <c:pt idx="24">
                  <c:v>9.4264616675645119</c:v>
                </c:pt>
                <c:pt idx="25">
                  <c:v>9.5671591044496971</c:v>
                </c:pt>
                <c:pt idx="26">
                  <c:v>9.9718460923615915</c:v>
                </c:pt>
                <c:pt idx="27">
                  <c:v>10.017145359999812</c:v>
                </c:pt>
                <c:pt idx="28">
                  <c:v>10.218739391207821</c:v>
                </c:pt>
                <c:pt idx="29">
                  <c:v>10.560736085560606</c:v>
                </c:pt>
                <c:pt idx="30">
                  <c:v>10.631912640893237</c:v>
                </c:pt>
                <c:pt idx="31">
                  <c:v>10.722133004401002</c:v>
                </c:pt>
                <c:pt idx="32">
                  <c:v>11.407873744342057</c:v>
                </c:pt>
                <c:pt idx="33">
                  <c:v>11.607846184164384</c:v>
                </c:pt>
                <c:pt idx="34">
                  <c:v>11.894294233189417</c:v>
                </c:pt>
                <c:pt idx="35">
                  <c:v>12.219990899807732</c:v>
                </c:pt>
                <c:pt idx="36">
                  <c:v>12.299775162103776</c:v>
                </c:pt>
                <c:pt idx="37">
                  <c:v>12.12885678643798</c:v>
                </c:pt>
                <c:pt idx="38">
                  <c:v>11.983273178390363</c:v>
                </c:pt>
                <c:pt idx="39">
                  <c:v>11.667180137502664</c:v>
                </c:pt>
                <c:pt idx="40">
                  <c:v>11.271998094737112</c:v>
                </c:pt>
                <c:pt idx="41">
                  <c:v>10.183499535462682</c:v>
                </c:pt>
                <c:pt idx="42">
                  <c:v>10.00922385072508</c:v>
                </c:pt>
                <c:pt idx="43">
                  <c:v>9.726312311263241</c:v>
                </c:pt>
                <c:pt idx="44">
                  <c:v>9.8535746408090255</c:v>
                </c:pt>
                <c:pt idx="45">
                  <c:v>10.211041313954805</c:v>
                </c:pt>
                <c:pt idx="46">
                  <c:v>10.169133022161091</c:v>
                </c:pt>
                <c:pt idx="47">
                  <c:v>9.9183154745106421</c:v>
                </c:pt>
                <c:pt idx="48">
                  <c:v>9.7670472214721027</c:v>
                </c:pt>
                <c:pt idx="49">
                  <c:v>9.6011686765700492</c:v>
                </c:pt>
                <c:pt idx="50">
                  <c:v>9.650428730360872</c:v>
                </c:pt>
                <c:pt idx="51">
                  <c:v>9.8129341608497285</c:v>
                </c:pt>
                <c:pt idx="52">
                  <c:v>9.9203967607176207</c:v>
                </c:pt>
                <c:pt idx="53">
                  <c:v>10.140955581011724</c:v>
                </c:pt>
                <c:pt idx="54">
                  <c:v>10.243945126287713</c:v>
                </c:pt>
                <c:pt idx="55">
                  <c:v>10.422917041398961</c:v>
                </c:pt>
                <c:pt idx="56">
                  <c:v>10.366854173062023</c:v>
                </c:pt>
                <c:pt idx="57">
                  <c:v>10.273753367547588</c:v>
                </c:pt>
                <c:pt idx="58">
                  <c:v>10.461191276652249</c:v>
                </c:pt>
                <c:pt idx="59">
                  <c:v>10.506190213697121</c:v>
                </c:pt>
                <c:pt idx="60">
                  <c:v>10.424438686630522</c:v>
                </c:pt>
                <c:pt idx="61">
                  <c:v>10.437954227553758</c:v>
                </c:pt>
                <c:pt idx="62">
                  <c:v>10.476091513910223</c:v>
                </c:pt>
                <c:pt idx="63">
                  <c:v>10.693144173109381</c:v>
                </c:pt>
                <c:pt idx="64">
                  <c:v>10.726757631210493</c:v>
                </c:pt>
                <c:pt idx="65">
                  <c:v>10.578760420580736</c:v>
                </c:pt>
                <c:pt idx="66">
                  <c:v>10.329367751696994</c:v>
                </c:pt>
                <c:pt idx="67">
                  <c:v>10.008507286644452</c:v>
                </c:pt>
                <c:pt idx="68">
                  <c:v>9.8625136199606107</c:v>
                </c:pt>
                <c:pt idx="69">
                  <c:v>9.6332126288013029</c:v>
                </c:pt>
                <c:pt idx="70">
                  <c:v>9.5806897713812234</c:v>
                </c:pt>
                <c:pt idx="71">
                  <c:v>10.158514512693028</c:v>
                </c:pt>
                <c:pt idx="72">
                  <c:v>10.850669772365052</c:v>
                </c:pt>
                <c:pt idx="73">
                  <c:v>11.415010795731927</c:v>
                </c:pt>
                <c:pt idx="74">
                  <c:v>11.812341859308273</c:v>
                </c:pt>
                <c:pt idx="75">
                  <c:v>11.937546581365321</c:v>
                </c:pt>
                <c:pt idx="76">
                  <c:v>11.231271417520061</c:v>
                </c:pt>
                <c:pt idx="77">
                  <c:v>10.82416610223521</c:v>
                </c:pt>
                <c:pt idx="78">
                  <c:v>10.346711049709235</c:v>
                </c:pt>
                <c:pt idx="79">
                  <c:v>9.9384130201042318</c:v>
                </c:pt>
                <c:pt idx="80">
                  <c:v>9.802050877956459</c:v>
                </c:pt>
                <c:pt idx="81">
                  <c:v>9.7144787653360218</c:v>
                </c:pt>
                <c:pt idx="82">
                  <c:v>9.7077740618435762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'0219'!$AK$440:$AK$522</c:f>
              <c:numCache>
                <c:formatCode>General</c:formatCode>
                <c:ptCount val="83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64</c:v>
                </c:pt>
                <c:pt idx="49">
                  <c:v>65</c:v>
                </c:pt>
                <c:pt idx="50">
                  <c:v>66</c:v>
                </c:pt>
                <c:pt idx="51">
                  <c:v>67</c:v>
                </c:pt>
                <c:pt idx="52">
                  <c:v>68</c:v>
                </c:pt>
                <c:pt idx="53">
                  <c:v>69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81</c:v>
                </c:pt>
                <c:pt idx="66">
                  <c:v>82</c:v>
                </c:pt>
                <c:pt idx="67">
                  <c:v>83</c:v>
                </c:pt>
                <c:pt idx="68">
                  <c:v>84</c:v>
                </c:pt>
                <c:pt idx="69">
                  <c:v>85</c:v>
                </c:pt>
                <c:pt idx="70">
                  <c:v>86</c:v>
                </c:pt>
                <c:pt idx="71">
                  <c:v>87</c:v>
                </c:pt>
                <c:pt idx="72">
                  <c:v>88</c:v>
                </c:pt>
                <c:pt idx="73">
                  <c:v>89</c:v>
                </c:pt>
                <c:pt idx="74">
                  <c:v>90</c:v>
                </c:pt>
                <c:pt idx="75">
                  <c:v>91</c:v>
                </c:pt>
                <c:pt idx="76">
                  <c:v>92</c:v>
                </c:pt>
                <c:pt idx="77">
                  <c:v>93</c:v>
                </c:pt>
                <c:pt idx="78">
                  <c:v>94</c:v>
                </c:pt>
                <c:pt idx="79">
                  <c:v>95</c:v>
                </c:pt>
                <c:pt idx="80">
                  <c:v>96</c:v>
                </c:pt>
                <c:pt idx="81">
                  <c:v>97</c:v>
                </c:pt>
                <c:pt idx="82">
                  <c:v>98</c:v>
                </c:pt>
              </c:numCache>
            </c:numRef>
          </c:xVal>
          <c:yVal>
            <c:numRef>
              <c:f>'0219'!$D$440:$D$522</c:f>
              <c:numCache>
                <c:formatCode>General</c:formatCode>
                <c:ptCount val="83"/>
                <c:pt idx="0">
                  <c:v>0.58019795386110495</c:v>
                </c:pt>
                <c:pt idx="1">
                  <c:v>1.3549376039805401</c:v>
                </c:pt>
                <c:pt idx="2">
                  <c:v>1.6158819395085999</c:v>
                </c:pt>
                <c:pt idx="3">
                  <c:v>1.9083654027641801</c:v>
                </c:pt>
                <c:pt idx="4">
                  <c:v>2.3189284067391198</c:v>
                </c:pt>
                <c:pt idx="5">
                  <c:v>2.6829951071645599</c:v>
                </c:pt>
                <c:pt idx="6">
                  <c:v>3.1357525242059099</c:v>
                </c:pt>
                <c:pt idx="7">
                  <c:v>3.3870687101920298</c:v>
                </c:pt>
                <c:pt idx="8">
                  <c:v>3.6768127875200101</c:v>
                </c:pt>
                <c:pt idx="9">
                  <c:v>3.9261576637878699</c:v>
                </c:pt>
                <c:pt idx="10">
                  <c:v>4.2659157655322</c:v>
                </c:pt>
                <c:pt idx="11">
                  <c:v>4.5596145041157596</c:v>
                </c:pt>
                <c:pt idx="12">
                  <c:v>4.8121483253064703</c:v>
                </c:pt>
                <c:pt idx="13">
                  <c:v>4.9709069862915003</c:v>
                </c:pt>
                <c:pt idx="14">
                  <c:v>5.29028111014693</c:v>
                </c:pt>
                <c:pt idx="15">
                  <c:v>5.7220439607464098</c:v>
                </c:pt>
                <c:pt idx="16">
                  <c:v>6.3884050493644704</c:v>
                </c:pt>
                <c:pt idx="17">
                  <c:v>7.2565153480208604</c:v>
                </c:pt>
                <c:pt idx="18">
                  <c:v>7.81620931766194</c:v>
                </c:pt>
                <c:pt idx="19">
                  <c:v>8.3780193387126207</c:v>
                </c:pt>
                <c:pt idx="20">
                  <c:v>8.8102293363087494</c:v>
                </c:pt>
                <c:pt idx="21">
                  <c:v>9.2653412849666701</c:v>
                </c:pt>
                <c:pt idx="22">
                  <c:v>9.7105204335071296</c:v>
                </c:pt>
                <c:pt idx="23">
                  <c:v>10.011967666255201</c:v>
                </c:pt>
                <c:pt idx="24">
                  <c:v>10.0997965122103</c:v>
                </c:pt>
                <c:pt idx="25">
                  <c:v>10.106112510396899</c:v>
                </c:pt>
                <c:pt idx="26">
                  <c:v>10.0626793880049</c:v>
                </c:pt>
                <c:pt idx="27">
                  <c:v>10.0123953372859</c:v>
                </c:pt>
                <c:pt idx="28">
                  <c:v>10.1476279467248</c:v>
                </c:pt>
                <c:pt idx="29">
                  <c:v>10.234178819763599</c:v>
                </c:pt>
                <c:pt idx="30">
                  <c:v>10.336428898499101</c:v>
                </c:pt>
                <c:pt idx="31">
                  <c:v>10.5732745421203</c:v>
                </c:pt>
                <c:pt idx="32">
                  <c:v>11.047674641361001</c:v>
                </c:pt>
                <c:pt idx="33">
                  <c:v>11.1723687876983</c:v>
                </c:pt>
                <c:pt idx="34">
                  <c:v>11.3575129857837</c:v>
                </c:pt>
                <c:pt idx="35">
                  <c:v>11.564184149174499</c:v>
                </c:pt>
                <c:pt idx="36">
                  <c:v>11.714838583290399</c:v>
                </c:pt>
                <c:pt idx="37">
                  <c:v>11.6462402110418</c:v>
                </c:pt>
                <c:pt idx="38">
                  <c:v>11.490173429277201</c:v>
                </c:pt>
                <c:pt idx="39">
                  <c:v>11.1004172075298</c:v>
                </c:pt>
                <c:pt idx="40">
                  <c:v>10.640703048440701</c:v>
                </c:pt>
                <c:pt idx="41">
                  <c:v>10.782401357304201</c:v>
                </c:pt>
                <c:pt idx="42">
                  <c:v>10.648804492194801</c:v>
                </c:pt>
                <c:pt idx="43">
                  <c:v>10.556120855519101</c:v>
                </c:pt>
                <c:pt idx="44">
                  <c:v>10.831472841235</c:v>
                </c:pt>
                <c:pt idx="45">
                  <c:v>11.1226119958604</c:v>
                </c:pt>
                <c:pt idx="46">
                  <c:v>11.0959462886139</c:v>
                </c:pt>
                <c:pt idx="47">
                  <c:v>10.782778517855601</c:v>
                </c:pt>
                <c:pt idx="48">
                  <c:v>10.5299659319857</c:v>
                </c:pt>
                <c:pt idx="49">
                  <c:v>10.2565220033307</c:v>
                </c:pt>
                <c:pt idx="50">
                  <c:v>10.3889313782394</c:v>
                </c:pt>
                <c:pt idx="51">
                  <c:v>10.4593274548384</c:v>
                </c:pt>
                <c:pt idx="52">
                  <c:v>10.5554963150652</c:v>
                </c:pt>
                <c:pt idx="53">
                  <c:v>10.808142019491299</c:v>
                </c:pt>
                <c:pt idx="54">
                  <c:v>10.8374342426466</c:v>
                </c:pt>
                <c:pt idx="55">
                  <c:v>11.115649116337201</c:v>
                </c:pt>
                <c:pt idx="56">
                  <c:v>11.0845752289926</c:v>
                </c:pt>
                <c:pt idx="57">
                  <c:v>10.9955845112219</c:v>
                </c:pt>
                <c:pt idx="58">
                  <c:v>11.231093392858901</c:v>
                </c:pt>
                <c:pt idx="59">
                  <c:v>11.280257940651801</c:v>
                </c:pt>
                <c:pt idx="60">
                  <c:v>11.253773000768</c:v>
                </c:pt>
                <c:pt idx="61">
                  <c:v>11.3397826391852</c:v>
                </c:pt>
                <c:pt idx="62">
                  <c:v>11.4642958953036</c:v>
                </c:pt>
                <c:pt idx="63">
                  <c:v>11.772696626271401</c:v>
                </c:pt>
                <c:pt idx="64">
                  <c:v>11.8774457542882</c:v>
                </c:pt>
                <c:pt idx="65">
                  <c:v>11.7211958741985</c:v>
                </c:pt>
                <c:pt idx="66">
                  <c:v>11.458271323742499</c:v>
                </c:pt>
                <c:pt idx="67">
                  <c:v>11.0508509854489</c:v>
                </c:pt>
                <c:pt idx="68">
                  <c:v>10.8969647074486</c:v>
                </c:pt>
                <c:pt idx="69">
                  <c:v>10.839962733216099</c:v>
                </c:pt>
                <c:pt idx="70">
                  <c:v>10.9248057231461</c:v>
                </c:pt>
                <c:pt idx="71">
                  <c:v>12.5081988475666</c:v>
                </c:pt>
                <c:pt idx="72">
                  <c:v>13.6887715364059</c:v>
                </c:pt>
                <c:pt idx="73">
                  <c:v>14.1697009191987</c:v>
                </c:pt>
                <c:pt idx="74">
                  <c:v>14.476005481362</c:v>
                </c:pt>
                <c:pt idx="75">
                  <c:v>14.3474978069444</c:v>
                </c:pt>
                <c:pt idx="76">
                  <c:v>13.5048664356476</c:v>
                </c:pt>
                <c:pt idx="77">
                  <c:v>12.646862228619399</c:v>
                </c:pt>
                <c:pt idx="78">
                  <c:v>12.058575835236899</c:v>
                </c:pt>
                <c:pt idx="79">
                  <c:v>11.156994923122699</c:v>
                </c:pt>
                <c:pt idx="80">
                  <c:v>10.893988173349999</c:v>
                </c:pt>
                <c:pt idx="81">
                  <c:v>10.8919151180498</c:v>
                </c:pt>
                <c:pt idx="82">
                  <c:v>11.204993055973899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309312"/>
        <c:axId val="578176896"/>
      </c:scatterChart>
      <c:valAx>
        <c:axId val="573309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78176896"/>
        <c:crosses val="autoZero"/>
        <c:crossBetween val="midCat"/>
      </c:valAx>
      <c:valAx>
        <c:axId val="578176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330931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purch 9+%</c:v>
          </c:tx>
          <c:xVal>
            <c:numRef>
              <c:f>'0219'!$AK$529:$AK$598</c:f>
              <c:numCache>
                <c:formatCode>General</c:formatCode>
                <c:ptCount val="7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43</c:v>
                </c:pt>
                <c:pt idx="40">
                  <c:v>44</c:v>
                </c:pt>
                <c:pt idx="41">
                  <c:v>45</c:v>
                </c:pt>
                <c:pt idx="42">
                  <c:v>46</c:v>
                </c:pt>
                <c:pt idx="43">
                  <c:v>60</c:v>
                </c:pt>
                <c:pt idx="44">
                  <c:v>61</c:v>
                </c:pt>
                <c:pt idx="45">
                  <c:v>62</c:v>
                </c:pt>
                <c:pt idx="46">
                  <c:v>63</c:v>
                </c:pt>
                <c:pt idx="47">
                  <c:v>64</c:v>
                </c:pt>
                <c:pt idx="48">
                  <c:v>65</c:v>
                </c:pt>
                <c:pt idx="49">
                  <c:v>66</c:v>
                </c:pt>
                <c:pt idx="50">
                  <c:v>67</c:v>
                </c:pt>
                <c:pt idx="51">
                  <c:v>68</c:v>
                </c:pt>
                <c:pt idx="52">
                  <c:v>69</c:v>
                </c:pt>
                <c:pt idx="53">
                  <c:v>70</c:v>
                </c:pt>
                <c:pt idx="54">
                  <c:v>71</c:v>
                </c:pt>
                <c:pt idx="55">
                  <c:v>72</c:v>
                </c:pt>
                <c:pt idx="56">
                  <c:v>73</c:v>
                </c:pt>
                <c:pt idx="57">
                  <c:v>74</c:v>
                </c:pt>
                <c:pt idx="58">
                  <c:v>75</c:v>
                </c:pt>
                <c:pt idx="59">
                  <c:v>76</c:v>
                </c:pt>
                <c:pt idx="60">
                  <c:v>77</c:v>
                </c:pt>
                <c:pt idx="61">
                  <c:v>78</c:v>
                </c:pt>
                <c:pt idx="62">
                  <c:v>79</c:v>
                </c:pt>
                <c:pt idx="63">
                  <c:v>80</c:v>
                </c:pt>
                <c:pt idx="64">
                  <c:v>81</c:v>
                </c:pt>
                <c:pt idx="65">
                  <c:v>82</c:v>
                </c:pt>
                <c:pt idx="66">
                  <c:v>83</c:v>
                </c:pt>
                <c:pt idx="67">
                  <c:v>84</c:v>
                </c:pt>
                <c:pt idx="68">
                  <c:v>85</c:v>
                </c:pt>
                <c:pt idx="69">
                  <c:v>86</c:v>
                </c:pt>
              </c:numCache>
            </c:numRef>
          </c:xVal>
          <c:yVal>
            <c:numRef>
              <c:f>'0219'!$B$529:$B$598</c:f>
              <c:numCache>
                <c:formatCode>General</c:formatCode>
                <c:ptCount val="70"/>
                <c:pt idx="0">
                  <c:v>7.8256300739914897</c:v>
                </c:pt>
                <c:pt idx="1">
                  <c:v>11.497152149651599</c:v>
                </c:pt>
                <c:pt idx="2">
                  <c:v>5.6618580768267996</c:v>
                </c:pt>
                <c:pt idx="3">
                  <c:v>1.6204695152686499</c:v>
                </c:pt>
                <c:pt idx="4">
                  <c:v>2.7762623898671399</c:v>
                </c:pt>
                <c:pt idx="5">
                  <c:v>3.0648862082904902</c:v>
                </c:pt>
                <c:pt idx="6">
                  <c:v>3.1721567911676298</c:v>
                </c:pt>
                <c:pt idx="7">
                  <c:v>3.4953289115727499</c:v>
                </c:pt>
                <c:pt idx="8">
                  <c:v>4.5210196787519301</c:v>
                </c:pt>
                <c:pt idx="9">
                  <c:v>5.0378349615785396</c:v>
                </c:pt>
                <c:pt idx="10">
                  <c:v>5.92029285987328</c:v>
                </c:pt>
                <c:pt idx="11">
                  <c:v>6.0685990870125197</c:v>
                </c:pt>
                <c:pt idx="12">
                  <c:v>6.17645804373399</c:v>
                </c:pt>
                <c:pt idx="13">
                  <c:v>5.6500140958911196</c:v>
                </c:pt>
                <c:pt idx="14">
                  <c:v>5.8455383254576398</c:v>
                </c:pt>
                <c:pt idx="15">
                  <c:v>6.7713646502717699</c:v>
                </c:pt>
                <c:pt idx="16">
                  <c:v>7.3402686404450197</c:v>
                </c:pt>
                <c:pt idx="17">
                  <c:v>7.5014444919514496</c:v>
                </c:pt>
                <c:pt idx="18">
                  <c:v>8.6047466727421291</c:v>
                </c:pt>
                <c:pt idx="19">
                  <c:v>11.695378099553601</c:v>
                </c:pt>
                <c:pt idx="20">
                  <c:v>12.7361523276643</c:v>
                </c:pt>
                <c:pt idx="21">
                  <c:v>11.1935928734993</c:v>
                </c:pt>
                <c:pt idx="22">
                  <c:v>10.7451088700134</c:v>
                </c:pt>
                <c:pt idx="23">
                  <c:v>10.924583123960501</c:v>
                </c:pt>
                <c:pt idx="24">
                  <c:v>13.2834552854709</c:v>
                </c:pt>
                <c:pt idx="25">
                  <c:v>11.3801019976341</c:v>
                </c:pt>
                <c:pt idx="26">
                  <c:v>11.983671082885399</c:v>
                </c:pt>
                <c:pt idx="27">
                  <c:v>11.452127876049699</c:v>
                </c:pt>
                <c:pt idx="28">
                  <c:v>11.435058942503</c:v>
                </c:pt>
                <c:pt idx="29">
                  <c:v>16.682035512775599</c:v>
                </c:pt>
                <c:pt idx="30">
                  <c:v>13.629485822869</c:v>
                </c:pt>
                <c:pt idx="31">
                  <c:v>21.213110568836001</c:v>
                </c:pt>
                <c:pt idx="32">
                  <c:v>13.996697336760899</c:v>
                </c:pt>
                <c:pt idx="33">
                  <c:v>13.5942103230306</c:v>
                </c:pt>
                <c:pt idx="34">
                  <c:v>12.7756592809622</c:v>
                </c:pt>
                <c:pt idx="35">
                  <c:v>16.930411052503398</c:v>
                </c:pt>
                <c:pt idx="36">
                  <c:v>15.224432164753599</c:v>
                </c:pt>
                <c:pt idx="37">
                  <c:v>14.890083246034401</c:v>
                </c:pt>
                <c:pt idx="38">
                  <c:v>13.8575376416194</c:v>
                </c:pt>
                <c:pt idx="39">
                  <c:v>12.784857140093999</c:v>
                </c:pt>
                <c:pt idx="40">
                  <c:v>15.6896011368448</c:v>
                </c:pt>
                <c:pt idx="41">
                  <c:v>8.1045178854305995</c:v>
                </c:pt>
                <c:pt idx="42">
                  <c:v>6.5069657433655603</c:v>
                </c:pt>
                <c:pt idx="43">
                  <c:v>0.92061157074539901</c:v>
                </c:pt>
                <c:pt idx="44">
                  <c:v>9.9808458931158697</c:v>
                </c:pt>
                <c:pt idx="45">
                  <c:v>12.185969345514801</c:v>
                </c:pt>
                <c:pt idx="46">
                  <c:v>10.5041587855654</c:v>
                </c:pt>
                <c:pt idx="47">
                  <c:v>10.8944972570961</c:v>
                </c:pt>
                <c:pt idx="48">
                  <c:v>11.012837415708001</c:v>
                </c:pt>
                <c:pt idx="49">
                  <c:v>12.101426243887801</c:v>
                </c:pt>
                <c:pt idx="50">
                  <c:v>9.9203411220502105</c:v>
                </c:pt>
                <c:pt idx="51">
                  <c:v>7.3678013940600504</c:v>
                </c:pt>
                <c:pt idx="52">
                  <c:v>8.3358000083632202</c:v>
                </c:pt>
                <c:pt idx="53">
                  <c:v>10.6510273882616</c:v>
                </c:pt>
                <c:pt idx="54">
                  <c:v>11.9242305106209</c:v>
                </c:pt>
                <c:pt idx="55">
                  <c:v>15.037754228541001</c:v>
                </c:pt>
                <c:pt idx="56">
                  <c:v>10.7658860512687</c:v>
                </c:pt>
                <c:pt idx="57">
                  <c:v>10.9690156357179</c:v>
                </c:pt>
                <c:pt idx="58">
                  <c:v>9.8653334461970701</c:v>
                </c:pt>
                <c:pt idx="59">
                  <c:v>12.467607482855501</c:v>
                </c:pt>
                <c:pt idx="60">
                  <c:v>10.0107136709339</c:v>
                </c:pt>
                <c:pt idx="61">
                  <c:v>8.2413462683410899</c:v>
                </c:pt>
                <c:pt idx="62">
                  <c:v>13.425590629897499</c:v>
                </c:pt>
                <c:pt idx="63">
                  <c:v>11.4389207330111</c:v>
                </c:pt>
                <c:pt idx="64">
                  <c:v>7.4548290486494002</c:v>
                </c:pt>
                <c:pt idx="65">
                  <c:v>8.6655068227743808</c:v>
                </c:pt>
                <c:pt idx="66">
                  <c:v>9.7691479675092694</c:v>
                </c:pt>
                <c:pt idx="67">
                  <c:v>9.3944132575316903</c:v>
                </c:pt>
                <c:pt idx="68">
                  <c:v>14.044572414006799</c:v>
                </c:pt>
                <c:pt idx="69">
                  <c:v>27.149899575566401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'0219'!$AK$529:$AK$598</c:f>
              <c:numCache>
                <c:formatCode>General</c:formatCode>
                <c:ptCount val="7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43</c:v>
                </c:pt>
                <c:pt idx="40">
                  <c:v>44</c:v>
                </c:pt>
                <c:pt idx="41">
                  <c:v>45</c:v>
                </c:pt>
                <c:pt idx="42">
                  <c:v>46</c:v>
                </c:pt>
                <c:pt idx="43">
                  <c:v>60</c:v>
                </c:pt>
                <c:pt idx="44">
                  <c:v>61</c:v>
                </c:pt>
                <c:pt idx="45">
                  <c:v>62</c:v>
                </c:pt>
                <c:pt idx="46">
                  <c:v>63</c:v>
                </c:pt>
                <c:pt idx="47">
                  <c:v>64</c:v>
                </c:pt>
                <c:pt idx="48">
                  <c:v>65</c:v>
                </c:pt>
                <c:pt idx="49">
                  <c:v>66</c:v>
                </c:pt>
                <c:pt idx="50">
                  <c:v>67</c:v>
                </c:pt>
                <c:pt idx="51">
                  <c:v>68</c:v>
                </c:pt>
                <c:pt idx="52">
                  <c:v>69</c:v>
                </c:pt>
                <c:pt idx="53">
                  <c:v>70</c:v>
                </c:pt>
                <c:pt idx="54">
                  <c:v>71</c:v>
                </c:pt>
                <c:pt idx="55">
                  <c:v>72</c:v>
                </c:pt>
                <c:pt idx="56">
                  <c:v>73</c:v>
                </c:pt>
                <c:pt idx="57">
                  <c:v>74</c:v>
                </c:pt>
                <c:pt idx="58">
                  <c:v>75</c:v>
                </c:pt>
                <c:pt idx="59">
                  <c:v>76</c:v>
                </c:pt>
                <c:pt idx="60">
                  <c:v>77</c:v>
                </c:pt>
                <c:pt idx="61">
                  <c:v>78</c:v>
                </c:pt>
                <c:pt idx="62">
                  <c:v>79</c:v>
                </c:pt>
                <c:pt idx="63">
                  <c:v>80</c:v>
                </c:pt>
                <c:pt idx="64">
                  <c:v>81</c:v>
                </c:pt>
                <c:pt idx="65">
                  <c:v>82</c:v>
                </c:pt>
                <c:pt idx="66">
                  <c:v>83</c:v>
                </c:pt>
                <c:pt idx="67">
                  <c:v>84</c:v>
                </c:pt>
                <c:pt idx="68">
                  <c:v>85</c:v>
                </c:pt>
                <c:pt idx="69">
                  <c:v>86</c:v>
                </c:pt>
              </c:numCache>
            </c:numRef>
          </c:xVal>
          <c:yVal>
            <c:numRef>
              <c:f>'0219'!$AP$529:$AP$598</c:f>
              <c:numCache>
                <c:formatCode>0.00</c:formatCode>
                <c:ptCount val="70"/>
                <c:pt idx="0">
                  <c:v>1.6363253926594323</c:v>
                </c:pt>
                <c:pt idx="1">
                  <c:v>1.6134379988093195</c:v>
                </c:pt>
                <c:pt idx="2">
                  <c:v>1.634836467334555</c:v>
                </c:pt>
                <c:pt idx="3">
                  <c:v>2.8828374699150117</c:v>
                </c:pt>
                <c:pt idx="4">
                  <c:v>2.8920517890136832</c:v>
                </c:pt>
                <c:pt idx="5">
                  <c:v>2.8796549525696657</c:v>
                </c:pt>
                <c:pt idx="6">
                  <c:v>3.7874269171800035</c:v>
                </c:pt>
                <c:pt idx="7">
                  <c:v>3.7849426696485389</c:v>
                </c:pt>
                <c:pt idx="8">
                  <c:v>3.8089662154106585</c:v>
                </c:pt>
                <c:pt idx="9">
                  <c:v>5.1431172312632834</c:v>
                </c:pt>
                <c:pt idx="10">
                  <c:v>5.2142187742173274</c:v>
                </c:pt>
                <c:pt idx="11">
                  <c:v>5.3384445534451981</c:v>
                </c:pt>
                <c:pt idx="12">
                  <c:v>6.2061990558026414</c:v>
                </c:pt>
                <c:pt idx="13">
                  <c:v>5.6884004996180959</c:v>
                </c:pt>
                <c:pt idx="14">
                  <c:v>5.9527818523977043</c:v>
                </c:pt>
                <c:pt idx="15">
                  <c:v>7.0964212347918281</c:v>
                </c:pt>
                <c:pt idx="16">
                  <c:v>7.3990111732280877</c:v>
                </c:pt>
                <c:pt idx="17">
                  <c:v>7.7668577823470581</c:v>
                </c:pt>
                <c:pt idx="18">
                  <c:v>8.9829996567508115</c:v>
                </c:pt>
                <c:pt idx="19">
                  <c:v>11.332616598720225</c:v>
                </c:pt>
                <c:pt idx="20">
                  <c:v>11.918707158488107</c:v>
                </c:pt>
                <c:pt idx="21">
                  <c:v>12.065432767450535</c:v>
                </c:pt>
                <c:pt idx="22">
                  <c:v>11.959067539273438</c:v>
                </c:pt>
                <c:pt idx="23">
                  <c:v>11.916942628536608</c:v>
                </c:pt>
                <c:pt idx="24">
                  <c:v>11.908199281143339</c:v>
                </c:pt>
                <c:pt idx="25">
                  <c:v>11.710445585815354</c:v>
                </c:pt>
                <c:pt idx="26">
                  <c:v>11.837340110997074</c:v>
                </c:pt>
                <c:pt idx="27">
                  <c:v>11.736408677286237</c:v>
                </c:pt>
                <c:pt idx="28">
                  <c:v>11.944337016530405</c:v>
                </c:pt>
                <c:pt idx="29">
                  <c:v>12.274692063840797</c:v>
                </c:pt>
                <c:pt idx="30">
                  <c:v>12.580407732747712</c:v>
                </c:pt>
                <c:pt idx="31">
                  <c:v>12.779431182712031</c:v>
                </c:pt>
                <c:pt idx="32">
                  <c:v>13.066178579344657</c:v>
                </c:pt>
                <c:pt idx="33">
                  <c:v>13.370763307333799</c:v>
                </c:pt>
                <c:pt idx="34">
                  <c:v>13.767549929793576</c:v>
                </c:pt>
                <c:pt idx="35">
                  <c:v>13.444881631247242</c:v>
                </c:pt>
                <c:pt idx="36">
                  <c:v>13.35653534353084</c:v>
                </c:pt>
                <c:pt idx="37">
                  <c:v>12.92207909295956</c:v>
                </c:pt>
                <c:pt idx="38">
                  <c:v>12.443292113201633</c:v>
                </c:pt>
                <c:pt idx="39">
                  <c:v>11.007133409217406</c:v>
                </c:pt>
                <c:pt idx="40">
                  <c:v>10.932860026886825</c:v>
                </c:pt>
                <c:pt idx="41">
                  <c:v>10.791604528826682</c:v>
                </c:pt>
                <c:pt idx="42">
                  <c:v>10.75703934459683</c:v>
                </c:pt>
                <c:pt idx="43">
                  <c:v>13.829144662876725</c:v>
                </c:pt>
                <c:pt idx="44">
                  <c:v>10.172146450957452</c:v>
                </c:pt>
                <c:pt idx="45">
                  <c:v>10.163828511282913</c:v>
                </c:pt>
                <c:pt idx="46">
                  <c:v>10.253689427039102</c:v>
                </c:pt>
                <c:pt idx="47">
                  <c:v>10.403387427384548</c:v>
                </c:pt>
                <c:pt idx="48">
                  <c:v>10.563416856690377</c:v>
                </c:pt>
                <c:pt idx="49">
                  <c:v>10.747025633860751</c:v>
                </c:pt>
                <c:pt idx="50">
                  <c:v>10.765208346956999</c:v>
                </c:pt>
                <c:pt idx="51">
                  <c:v>10.822394824681625</c:v>
                </c:pt>
                <c:pt idx="52">
                  <c:v>10.949404487900106</c:v>
                </c:pt>
                <c:pt idx="53">
                  <c:v>11.003816528016197</c:v>
                </c:pt>
                <c:pt idx="54">
                  <c:v>11.103772894463425</c:v>
                </c:pt>
                <c:pt idx="55">
                  <c:v>11.157493473857738</c:v>
                </c:pt>
                <c:pt idx="56">
                  <c:v>11.229290685505621</c:v>
                </c:pt>
                <c:pt idx="57">
                  <c:v>11.213288683179057</c:v>
                </c:pt>
                <c:pt idx="58">
                  <c:v>11.183833007250787</c:v>
                </c:pt>
                <c:pt idx="59">
                  <c:v>11.188919899358375</c:v>
                </c:pt>
                <c:pt idx="60">
                  <c:v>11.165625882473474</c:v>
                </c:pt>
                <c:pt idx="61">
                  <c:v>11.199318837046857</c:v>
                </c:pt>
                <c:pt idx="62">
                  <c:v>11.098259898449248</c:v>
                </c:pt>
                <c:pt idx="63">
                  <c:v>10.832912388744287</c:v>
                </c:pt>
                <c:pt idx="64">
                  <c:v>10.793366554023597</c:v>
                </c:pt>
                <c:pt idx="65">
                  <c:v>10.548960135632646</c:v>
                </c:pt>
                <c:pt idx="66">
                  <c:v>10.276148903711846</c:v>
                </c:pt>
                <c:pt idx="67">
                  <c:v>10.072947388810483</c:v>
                </c:pt>
                <c:pt idx="68">
                  <c:v>9.9368358765659632</c:v>
                </c:pt>
                <c:pt idx="69">
                  <c:v>10.23039584614861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'0219'!$AK$529:$AK$598</c:f>
              <c:numCache>
                <c:formatCode>General</c:formatCode>
                <c:ptCount val="7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43</c:v>
                </c:pt>
                <c:pt idx="40">
                  <c:v>44</c:v>
                </c:pt>
                <c:pt idx="41">
                  <c:v>45</c:v>
                </c:pt>
                <c:pt idx="42">
                  <c:v>46</c:v>
                </c:pt>
                <c:pt idx="43">
                  <c:v>60</c:v>
                </c:pt>
                <c:pt idx="44">
                  <c:v>61</c:v>
                </c:pt>
                <c:pt idx="45">
                  <c:v>62</c:v>
                </c:pt>
                <c:pt idx="46">
                  <c:v>63</c:v>
                </c:pt>
                <c:pt idx="47">
                  <c:v>64</c:v>
                </c:pt>
                <c:pt idx="48">
                  <c:v>65</c:v>
                </c:pt>
                <c:pt idx="49">
                  <c:v>66</c:v>
                </c:pt>
                <c:pt idx="50">
                  <c:v>67</c:v>
                </c:pt>
                <c:pt idx="51">
                  <c:v>68</c:v>
                </c:pt>
                <c:pt idx="52">
                  <c:v>69</c:v>
                </c:pt>
                <c:pt idx="53">
                  <c:v>70</c:v>
                </c:pt>
                <c:pt idx="54">
                  <c:v>71</c:v>
                </c:pt>
                <c:pt idx="55">
                  <c:v>72</c:v>
                </c:pt>
                <c:pt idx="56">
                  <c:v>73</c:v>
                </c:pt>
                <c:pt idx="57">
                  <c:v>74</c:v>
                </c:pt>
                <c:pt idx="58">
                  <c:v>75</c:v>
                </c:pt>
                <c:pt idx="59">
                  <c:v>76</c:v>
                </c:pt>
                <c:pt idx="60">
                  <c:v>77</c:v>
                </c:pt>
                <c:pt idx="61">
                  <c:v>78</c:v>
                </c:pt>
                <c:pt idx="62">
                  <c:v>79</c:v>
                </c:pt>
                <c:pt idx="63">
                  <c:v>80</c:v>
                </c:pt>
                <c:pt idx="64">
                  <c:v>81</c:v>
                </c:pt>
                <c:pt idx="65">
                  <c:v>82</c:v>
                </c:pt>
                <c:pt idx="66">
                  <c:v>83</c:v>
                </c:pt>
                <c:pt idx="67">
                  <c:v>84</c:v>
                </c:pt>
                <c:pt idx="68">
                  <c:v>85</c:v>
                </c:pt>
                <c:pt idx="69">
                  <c:v>86</c:v>
                </c:pt>
              </c:numCache>
            </c:numRef>
          </c:xVal>
          <c:yVal>
            <c:numRef>
              <c:f>'0219'!$D$529:$D$598</c:f>
              <c:numCache>
                <c:formatCode>General</c:formatCode>
                <c:ptCount val="70"/>
                <c:pt idx="0">
                  <c:v>1.78413268126728</c:v>
                </c:pt>
                <c:pt idx="1">
                  <c:v>2.1134817183943899</c:v>
                </c:pt>
                <c:pt idx="2">
                  <c:v>2.4849114579216298</c:v>
                </c:pt>
                <c:pt idx="3">
                  <c:v>3.2158237324066299</c:v>
                </c:pt>
                <c:pt idx="4">
                  <c:v>3.5296408722649102</c:v>
                </c:pt>
                <c:pt idx="5">
                  <c:v>3.8449727902328301</c:v>
                </c:pt>
                <c:pt idx="6">
                  <c:v>4.1506077729898703</c:v>
                </c:pt>
                <c:pt idx="7">
                  <c:v>4.4867108067019501</c:v>
                </c:pt>
                <c:pt idx="8">
                  <c:v>4.8715996004468503</c:v>
                </c:pt>
                <c:pt idx="9">
                  <c:v>5.3003153969864396</c:v>
                </c:pt>
                <c:pt idx="10">
                  <c:v>5.6150653086168996</c:v>
                </c:pt>
                <c:pt idx="11">
                  <c:v>5.9075701116218804</c:v>
                </c:pt>
                <c:pt idx="12">
                  <c:v>6.27830618904816</c:v>
                </c:pt>
                <c:pt idx="13">
                  <c:v>6.7670940049825097</c:v>
                </c:pt>
                <c:pt idx="14">
                  <c:v>7.3539926215222602</c:v>
                </c:pt>
                <c:pt idx="15">
                  <c:v>7.7988795745678603</c:v>
                </c:pt>
                <c:pt idx="16">
                  <c:v>8.5098224739098995</c:v>
                </c:pt>
                <c:pt idx="17">
                  <c:v>9.1895473761324702</c:v>
                </c:pt>
                <c:pt idx="18">
                  <c:v>10.0055278087424</c:v>
                </c:pt>
                <c:pt idx="19">
                  <c:v>10.5056866080627</c:v>
                </c:pt>
                <c:pt idx="20">
                  <c:v>10.9880202215833</c:v>
                </c:pt>
                <c:pt idx="21">
                  <c:v>11.259987985865999</c:v>
                </c:pt>
                <c:pt idx="22">
                  <c:v>11.3326505600437</c:v>
                </c:pt>
                <c:pt idx="23">
                  <c:v>11.3501025016201</c:v>
                </c:pt>
                <c:pt idx="24">
                  <c:v>11.342357564283899</c:v>
                </c:pt>
                <c:pt idx="25">
                  <c:v>11.0932944045121</c:v>
                </c:pt>
                <c:pt idx="26">
                  <c:v>11.160468693419601</c:v>
                </c:pt>
                <c:pt idx="27">
                  <c:v>11.002343928178499</c:v>
                </c:pt>
                <c:pt idx="28">
                  <c:v>11.1628906757406</c:v>
                </c:pt>
                <c:pt idx="29">
                  <c:v>11.500845647770401</c:v>
                </c:pt>
                <c:pt idx="30">
                  <c:v>11.872760225076799</c:v>
                </c:pt>
                <c:pt idx="31">
                  <c:v>12.014166188028</c:v>
                </c:pt>
                <c:pt idx="32">
                  <c:v>12.4028580719096</c:v>
                </c:pt>
                <c:pt idx="33">
                  <c:v>12.672397564168801</c:v>
                </c:pt>
                <c:pt idx="34">
                  <c:v>13.0934409851189</c:v>
                </c:pt>
                <c:pt idx="35">
                  <c:v>12.889382010934</c:v>
                </c:pt>
                <c:pt idx="36">
                  <c:v>12.772152848543101</c:v>
                </c:pt>
                <c:pt idx="37">
                  <c:v>12.1561511108545</c:v>
                </c:pt>
                <c:pt idx="38">
                  <c:v>11.6875361277576</c:v>
                </c:pt>
                <c:pt idx="39">
                  <c:v>11.694555900179999</c:v>
                </c:pt>
                <c:pt idx="40">
                  <c:v>11.6167766856257</c:v>
                </c:pt>
                <c:pt idx="41">
                  <c:v>11.400218257030399</c:v>
                </c:pt>
                <c:pt idx="42">
                  <c:v>11.823154245976299</c:v>
                </c:pt>
                <c:pt idx="43">
                  <c:v>16.0805127980055</c:v>
                </c:pt>
                <c:pt idx="44">
                  <c:v>10.905623942675099</c:v>
                </c:pt>
                <c:pt idx="45">
                  <c:v>10.809179453984701</c:v>
                </c:pt>
                <c:pt idx="46">
                  <c:v>10.9749473101829</c:v>
                </c:pt>
                <c:pt idx="47">
                  <c:v>11.1173264954095</c:v>
                </c:pt>
                <c:pt idx="48">
                  <c:v>11.3760413441472</c:v>
                </c:pt>
                <c:pt idx="49">
                  <c:v>11.529574072800999</c:v>
                </c:pt>
                <c:pt idx="50">
                  <c:v>11.5895489451079</c:v>
                </c:pt>
                <c:pt idx="51">
                  <c:v>11.6752787241417</c:v>
                </c:pt>
                <c:pt idx="52">
                  <c:v>11.793965855661</c:v>
                </c:pt>
                <c:pt idx="53">
                  <c:v>11.9334498860363</c:v>
                </c:pt>
                <c:pt idx="54">
                  <c:v>12.0523231375736</c:v>
                </c:pt>
                <c:pt idx="55">
                  <c:v>12.1421536878527</c:v>
                </c:pt>
                <c:pt idx="56">
                  <c:v>12.2773431151449</c:v>
                </c:pt>
                <c:pt idx="57">
                  <c:v>12.3323618641825</c:v>
                </c:pt>
                <c:pt idx="58">
                  <c:v>12.358965995175</c:v>
                </c:pt>
                <c:pt idx="59">
                  <c:v>12.4035496782409</c:v>
                </c:pt>
                <c:pt idx="60">
                  <c:v>12.5208687999181</c:v>
                </c:pt>
                <c:pt idx="61">
                  <c:v>12.607738794645099</c:v>
                </c:pt>
                <c:pt idx="62">
                  <c:v>12.544253671375801</c:v>
                </c:pt>
                <c:pt idx="63">
                  <c:v>12.2997074858788</c:v>
                </c:pt>
                <c:pt idx="64">
                  <c:v>12.324921710399099</c:v>
                </c:pt>
                <c:pt idx="65">
                  <c:v>12.0315263268241</c:v>
                </c:pt>
                <c:pt idx="66">
                  <c:v>11.6698421487591</c:v>
                </c:pt>
                <c:pt idx="67">
                  <c:v>11.428867118266</c:v>
                </c:pt>
                <c:pt idx="68">
                  <c:v>11.303956132530701</c:v>
                </c:pt>
                <c:pt idx="69">
                  <c:v>12.667868664061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532736"/>
        <c:axId val="412534272"/>
      </c:scatterChart>
      <c:valAx>
        <c:axId val="412532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12534272"/>
        <c:crosses val="autoZero"/>
        <c:crossBetween val="midCat"/>
      </c:valAx>
      <c:valAx>
        <c:axId val="412534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1253273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purch 9+%</c:v>
          </c:tx>
          <c:xVal>
            <c:numRef>
              <c:f>'0219'!$AK$529:$AK$560</c:f>
              <c:numCache>
                <c:formatCode>General</c:formatCode>
                <c:ptCount val="32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</c:numCache>
            </c:numRef>
          </c:xVal>
          <c:yVal>
            <c:numRef>
              <c:f>'0219'!$B$529:$B$560</c:f>
              <c:numCache>
                <c:formatCode>General</c:formatCode>
                <c:ptCount val="32"/>
                <c:pt idx="0">
                  <c:v>7.8256300739914897</c:v>
                </c:pt>
                <c:pt idx="1">
                  <c:v>11.497152149651599</c:v>
                </c:pt>
                <c:pt idx="2">
                  <c:v>5.6618580768267996</c:v>
                </c:pt>
                <c:pt idx="3">
                  <c:v>1.6204695152686499</c:v>
                </c:pt>
                <c:pt idx="4">
                  <c:v>2.7762623898671399</c:v>
                </c:pt>
                <c:pt idx="5">
                  <c:v>3.0648862082904902</c:v>
                </c:pt>
                <c:pt idx="6">
                  <c:v>3.1721567911676298</c:v>
                </c:pt>
                <c:pt idx="7">
                  <c:v>3.4953289115727499</c:v>
                </c:pt>
                <c:pt idx="8">
                  <c:v>4.5210196787519301</c:v>
                </c:pt>
                <c:pt idx="9">
                  <c:v>5.0378349615785396</c:v>
                </c:pt>
                <c:pt idx="10">
                  <c:v>5.92029285987328</c:v>
                </c:pt>
                <c:pt idx="11">
                  <c:v>6.0685990870125197</c:v>
                </c:pt>
                <c:pt idx="12">
                  <c:v>6.17645804373399</c:v>
                </c:pt>
                <c:pt idx="13">
                  <c:v>5.6500140958911196</c:v>
                </c:pt>
                <c:pt idx="14">
                  <c:v>5.8455383254576398</c:v>
                </c:pt>
                <c:pt idx="15">
                  <c:v>6.7713646502717699</c:v>
                </c:pt>
                <c:pt idx="16">
                  <c:v>7.3402686404450197</c:v>
                </c:pt>
                <c:pt idx="17">
                  <c:v>7.5014444919514496</c:v>
                </c:pt>
                <c:pt idx="18">
                  <c:v>8.6047466727421291</c:v>
                </c:pt>
                <c:pt idx="19">
                  <c:v>11.695378099553601</c:v>
                </c:pt>
                <c:pt idx="20">
                  <c:v>12.7361523276643</c:v>
                </c:pt>
                <c:pt idx="21">
                  <c:v>11.1935928734993</c:v>
                </c:pt>
                <c:pt idx="22">
                  <c:v>10.7451088700134</c:v>
                </c:pt>
                <c:pt idx="23">
                  <c:v>10.924583123960501</c:v>
                </c:pt>
                <c:pt idx="24">
                  <c:v>13.2834552854709</c:v>
                </c:pt>
                <c:pt idx="25">
                  <c:v>11.3801019976341</c:v>
                </c:pt>
                <c:pt idx="26">
                  <c:v>11.983671082885399</c:v>
                </c:pt>
                <c:pt idx="27">
                  <c:v>11.452127876049699</c:v>
                </c:pt>
                <c:pt idx="28">
                  <c:v>11.435058942503</c:v>
                </c:pt>
                <c:pt idx="29">
                  <c:v>16.682035512775599</c:v>
                </c:pt>
                <c:pt idx="30">
                  <c:v>13.629485822869</c:v>
                </c:pt>
                <c:pt idx="31">
                  <c:v>21.213110568836001</c:v>
                </c:pt>
              </c:numCache>
            </c:numRef>
          </c:yVal>
          <c:smooth val="1"/>
        </c:ser>
        <c:ser>
          <c:idx val="1"/>
          <c:order val="1"/>
          <c:tx>
            <c:v>model</c:v>
          </c:tx>
          <c:xVal>
            <c:numRef>
              <c:f>'0219'!$AK$529:$AK$560</c:f>
              <c:numCache>
                <c:formatCode>General</c:formatCode>
                <c:ptCount val="32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</c:numCache>
            </c:numRef>
          </c:xVal>
          <c:yVal>
            <c:numRef>
              <c:f>'0219'!$AP$529:$AP$560</c:f>
              <c:numCache>
                <c:formatCode>0.00</c:formatCode>
                <c:ptCount val="32"/>
                <c:pt idx="0">
                  <c:v>1.6363253926594323</c:v>
                </c:pt>
                <c:pt idx="1">
                  <c:v>1.6134379988093195</c:v>
                </c:pt>
                <c:pt idx="2">
                  <c:v>1.634836467334555</c:v>
                </c:pt>
                <c:pt idx="3">
                  <c:v>2.8828374699150117</c:v>
                </c:pt>
                <c:pt idx="4">
                  <c:v>2.8920517890136832</c:v>
                </c:pt>
                <c:pt idx="5">
                  <c:v>2.8796549525696657</c:v>
                </c:pt>
                <c:pt idx="6">
                  <c:v>3.7874269171800035</c:v>
                </c:pt>
                <c:pt idx="7">
                  <c:v>3.7849426696485389</c:v>
                </c:pt>
                <c:pt idx="8">
                  <c:v>3.8089662154106585</c:v>
                </c:pt>
                <c:pt idx="9">
                  <c:v>5.1431172312632834</c:v>
                </c:pt>
                <c:pt idx="10">
                  <c:v>5.2142187742173274</c:v>
                </c:pt>
                <c:pt idx="11">
                  <c:v>5.3384445534451981</c:v>
                </c:pt>
                <c:pt idx="12">
                  <c:v>6.2061990558026414</c:v>
                </c:pt>
                <c:pt idx="13">
                  <c:v>5.6884004996180959</c:v>
                </c:pt>
                <c:pt idx="14">
                  <c:v>5.9527818523977043</c:v>
                </c:pt>
                <c:pt idx="15">
                  <c:v>7.0964212347918281</c:v>
                </c:pt>
                <c:pt idx="16">
                  <c:v>7.3990111732280877</c:v>
                </c:pt>
                <c:pt idx="17">
                  <c:v>7.7668577823470581</c:v>
                </c:pt>
                <c:pt idx="18">
                  <c:v>8.9829996567508115</c:v>
                </c:pt>
                <c:pt idx="19">
                  <c:v>11.332616598720225</c:v>
                </c:pt>
                <c:pt idx="20">
                  <c:v>11.918707158488107</c:v>
                </c:pt>
                <c:pt idx="21">
                  <c:v>12.065432767450535</c:v>
                </c:pt>
                <c:pt idx="22">
                  <c:v>11.959067539273438</c:v>
                </c:pt>
                <c:pt idx="23">
                  <c:v>11.916942628536608</c:v>
                </c:pt>
                <c:pt idx="24">
                  <c:v>11.908199281143339</c:v>
                </c:pt>
                <c:pt idx="25">
                  <c:v>11.710445585815354</c:v>
                </c:pt>
                <c:pt idx="26">
                  <c:v>11.837340110997074</c:v>
                </c:pt>
                <c:pt idx="27">
                  <c:v>11.736408677286237</c:v>
                </c:pt>
                <c:pt idx="28">
                  <c:v>11.944337016530405</c:v>
                </c:pt>
                <c:pt idx="29">
                  <c:v>12.274692063840797</c:v>
                </c:pt>
                <c:pt idx="30">
                  <c:v>12.580407732747712</c:v>
                </c:pt>
                <c:pt idx="31">
                  <c:v>12.779431182712031</c:v>
                </c:pt>
              </c:numCache>
            </c:numRef>
          </c:yVal>
          <c:smooth val="1"/>
        </c:ser>
        <c:ser>
          <c:idx val="2"/>
          <c:order val="2"/>
          <c:tx>
            <c:v>old model</c:v>
          </c:tx>
          <c:xVal>
            <c:numRef>
              <c:f>'0219'!$AK$529:$AK$560</c:f>
              <c:numCache>
                <c:formatCode>General</c:formatCode>
                <c:ptCount val="32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</c:numCache>
            </c:numRef>
          </c:xVal>
          <c:yVal>
            <c:numRef>
              <c:f>'0219'!$D$529:$D$560</c:f>
              <c:numCache>
                <c:formatCode>General</c:formatCode>
                <c:ptCount val="32"/>
                <c:pt idx="0">
                  <c:v>1.78413268126728</c:v>
                </c:pt>
                <c:pt idx="1">
                  <c:v>2.1134817183943899</c:v>
                </c:pt>
                <c:pt idx="2">
                  <c:v>2.4849114579216298</c:v>
                </c:pt>
                <c:pt idx="3">
                  <c:v>3.2158237324066299</c:v>
                </c:pt>
                <c:pt idx="4">
                  <c:v>3.5296408722649102</c:v>
                </c:pt>
                <c:pt idx="5">
                  <c:v>3.8449727902328301</c:v>
                </c:pt>
                <c:pt idx="6">
                  <c:v>4.1506077729898703</c:v>
                </c:pt>
                <c:pt idx="7">
                  <c:v>4.4867108067019501</c:v>
                </c:pt>
                <c:pt idx="8">
                  <c:v>4.8715996004468503</c:v>
                </c:pt>
                <c:pt idx="9">
                  <c:v>5.3003153969864396</c:v>
                </c:pt>
                <c:pt idx="10">
                  <c:v>5.6150653086168996</c:v>
                </c:pt>
                <c:pt idx="11">
                  <c:v>5.9075701116218804</c:v>
                </c:pt>
                <c:pt idx="12">
                  <c:v>6.27830618904816</c:v>
                </c:pt>
                <c:pt idx="13">
                  <c:v>6.7670940049825097</c:v>
                </c:pt>
                <c:pt idx="14">
                  <c:v>7.3539926215222602</c:v>
                </c:pt>
                <c:pt idx="15">
                  <c:v>7.7988795745678603</c:v>
                </c:pt>
                <c:pt idx="16">
                  <c:v>8.5098224739098995</c:v>
                </c:pt>
                <c:pt idx="17">
                  <c:v>9.1895473761324702</c:v>
                </c:pt>
                <c:pt idx="18">
                  <c:v>10.0055278087424</c:v>
                </c:pt>
                <c:pt idx="19">
                  <c:v>10.5056866080627</c:v>
                </c:pt>
                <c:pt idx="20">
                  <c:v>10.9880202215833</c:v>
                </c:pt>
                <c:pt idx="21">
                  <c:v>11.259987985865999</c:v>
                </c:pt>
                <c:pt idx="22">
                  <c:v>11.3326505600437</c:v>
                </c:pt>
                <c:pt idx="23">
                  <c:v>11.3501025016201</c:v>
                </c:pt>
                <c:pt idx="24">
                  <c:v>11.342357564283899</c:v>
                </c:pt>
                <c:pt idx="25">
                  <c:v>11.0932944045121</c:v>
                </c:pt>
                <c:pt idx="26">
                  <c:v>11.160468693419601</c:v>
                </c:pt>
                <c:pt idx="27">
                  <c:v>11.002343928178499</c:v>
                </c:pt>
                <c:pt idx="28">
                  <c:v>11.1628906757406</c:v>
                </c:pt>
                <c:pt idx="29">
                  <c:v>11.500845647770401</c:v>
                </c:pt>
                <c:pt idx="30">
                  <c:v>11.872760225076799</c:v>
                </c:pt>
                <c:pt idx="31">
                  <c:v>12.014166188028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296768"/>
        <c:axId val="571483648"/>
      </c:scatterChart>
      <c:valAx>
        <c:axId val="571296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71483648"/>
        <c:crosses val="autoZero"/>
        <c:crossBetween val="midCat"/>
      </c:valAx>
      <c:valAx>
        <c:axId val="571483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129676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purch 60+</c:v>
          </c:tx>
          <c:xVal>
            <c:numRef>
              <c:f>'0220 updated cashout'!$L$119:$L$138</c:f>
              <c:numCache>
                <c:formatCode>General</c:formatCode>
                <c:ptCount val="20"/>
                <c:pt idx="0">
                  <c:v>-219.58012974776099</c:v>
                </c:pt>
                <c:pt idx="1">
                  <c:v>-185.703993354304</c:v>
                </c:pt>
                <c:pt idx="2">
                  <c:v>-159.72831518648201</c:v>
                </c:pt>
                <c:pt idx="3">
                  <c:v>-137.61189380119501</c:v>
                </c:pt>
                <c:pt idx="4">
                  <c:v>-113.945273121032</c:v>
                </c:pt>
                <c:pt idx="5">
                  <c:v>-87.952778656860104</c:v>
                </c:pt>
                <c:pt idx="6">
                  <c:v>-62.403184160011499</c:v>
                </c:pt>
                <c:pt idx="7">
                  <c:v>-36.050301098318499</c:v>
                </c:pt>
                <c:pt idx="8">
                  <c:v>-11.5472231631101</c:v>
                </c:pt>
                <c:pt idx="9">
                  <c:v>12.369731313410901</c:v>
                </c:pt>
                <c:pt idx="10">
                  <c:v>38.040622174860701</c:v>
                </c:pt>
                <c:pt idx="11">
                  <c:v>62.523074609574302</c:v>
                </c:pt>
                <c:pt idx="12">
                  <c:v>88.061745369841006</c:v>
                </c:pt>
                <c:pt idx="13">
                  <c:v>112.37032364656901</c:v>
                </c:pt>
                <c:pt idx="14">
                  <c:v>137.034464679195</c:v>
                </c:pt>
                <c:pt idx="15">
                  <c:v>161.43607821172799</c:v>
                </c:pt>
                <c:pt idx="16">
                  <c:v>186.24174756223101</c:v>
                </c:pt>
                <c:pt idx="17">
                  <c:v>211.005911877394</c:v>
                </c:pt>
                <c:pt idx="18">
                  <c:v>236.12698840904301</c:v>
                </c:pt>
                <c:pt idx="19">
                  <c:v>287.15164584151302</c:v>
                </c:pt>
              </c:numCache>
            </c:numRef>
          </c:xVal>
          <c:yVal>
            <c:numRef>
              <c:f>'0220 updated cashout'!$AR$119:$AR$138</c:f>
              <c:numCache>
                <c:formatCode>General</c:formatCode>
                <c:ptCount val="20"/>
                <c:pt idx="0">
                  <c:v>4.1412685522943162E-3</c:v>
                </c:pt>
                <c:pt idx="1">
                  <c:v>7.4379997545011289E-4</c:v>
                </c:pt>
                <c:pt idx="2">
                  <c:v>9.6169901189276531E-4</c:v>
                </c:pt>
                <c:pt idx="3">
                  <c:v>5.7276929371380663E-4</c:v>
                </c:pt>
                <c:pt idx="4">
                  <c:v>3.242634190129632E-4</c:v>
                </c:pt>
                <c:pt idx="5">
                  <c:v>3.2556977197607112E-4</c:v>
                </c:pt>
                <c:pt idx="6">
                  <c:v>-5.5847832360662528E-5</c:v>
                </c:pt>
                <c:pt idx="7">
                  <c:v>2.4503545013132393E-4</c:v>
                </c:pt>
                <c:pt idx="8">
                  <c:v>5.487016994411946E-4</c:v>
                </c:pt>
                <c:pt idx="9">
                  <c:v>1.0223566888720656E-3</c:v>
                </c:pt>
                <c:pt idx="10">
                  <c:v>1.1842560074481721E-3</c:v>
                </c:pt>
                <c:pt idx="11">
                  <c:v>2.0096483689250148E-3</c:v>
                </c:pt>
                <c:pt idx="12">
                  <c:v>3.0630396976571751E-3</c:v>
                </c:pt>
                <c:pt idx="13">
                  <c:v>4.3774199479097147E-3</c:v>
                </c:pt>
                <c:pt idx="14">
                  <c:v>5.2407888850660757E-3</c:v>
                </c:pt>
                <c:pt idx="15">
                  <c:v>6.2192705686726271E-3</c:v>
                </c:pt>
                <c:pt idx="16">
                  <c:v>6.4276807899109195E-3</c:v>
                </c:pt>
                <c:pt idx="17">
                  <c:v>5.6262598448062577E-3</c:v>
                </c:pt>
                <c:pt idx="18">
                  <c:v>4.565076109580065E-3</c:v>
                </c:pt>
                <c:pt idx="19">
                  <c:v>4.8362094964791592E-3</c:v>
                </c:pt>
              </c:numCache>
            </c:numRef>
          </c:yVal>
          <c:smooth val="1"/>
        </c:ser>
        <c:ser>
          <c:idx val="1"/>
          <c:order val="1"/>
          <c:tx>
            <c:v>purch 45-60</c:v>
          </c:tx>
          <c:xVal>
            <c:numRef>
              <c:f>'0220 updated cashout'!$L$96:$L$115</c:f>
              <c:numCache>
                <c:formatCode>General</c:formatCode>
                <c:ptCount val="20"/>
                <c:pt idx="0">
                  <c:v>-219.988624162886</c:v>
                </c:pt>
                <c:pt idx="1">
                  <c:v>-185.35188162015601</c:v>
                </c:pt>
                <c:pt idx="2">
                  <c:v>-161.745813717918</c:v>
                </c:pt>
                <c:pt idx="3">
                  <c:v>-135.715686054055</c:v>
                </c:pt>
                <c:pt idx="4">
                  <c:v>-111.403992066556</c:v>
                </c:pt>
                <c:pt idx="5">
                  <c:v>-86.432375932041793</c:v>
                </c:pt>
                <c:pt idx="6">
                  <c:v>-59.835224071280301</c:v>
                </c:pt>
                <c:pt idx="7">
                  <c:v>-35.802808446434398</c:v>
                </c:pt>
                <c:pt idx="8">
                  <c:v>-10.8051771483146</c:v>
                </c:pt>
                <c:pt idx="9">
                  <c:v>13.5583470743459</c:v>
                </c:pt>
                <c:pt idx="10">
                  <c:v>38.419294846408</c:v>
                </c:pt>
                <c:pt idx="11">
                  <c:v>62.832934760654702</c:v>
                </c:pt>
                <c:pt idx="12">
                  <c:v>86.784812252615396</c:v>
                </c:pt>
                <c:pt idx="13">
                  <c:v>111.427731607084</c:v>
                </c:pt>
                <c:pt idx="14">
                  <c:v>135.954427055352</c:v>
                </c:pt>
                <c:pt idx="15">
                  <c:v>161.605283717975</c:v>
                </c:pt>
                <c:pt idx="16">
                  <c:v>185.53822750510199</c:v>
                </c:pt>
                <c:pt idx="17">
                  <c:v>210.89900973801099</c:v>
                </c:pt>
                <c:pt idx="18">
                  <c:v>234.15686254664499</c:v>
                </c:pt>
                <c:pt idx="19">
                  <c:v>265.62663682162901</c:v>
                </c:pt>
              </c:numCache>
            </c:numRef>
          </c:xVal>
          <c:yVal>
            <c:numRef>
              <c:f>'0220 updated cashout'!$AR$96:$AR$115</c:f>
              <c:numCache>
                <c:formatCode>General</c:formatCode>
                <c:ptCount val="20"/>
                <c:pt idx="0">
                  <c:v>-4.5398664349726447E-3</c:v>
                </c:pt>
                <c:pt idx="1">
                  <c:v>-4.4119131506151965E-3</c:v>
                </c:pt>
                <c:pt idx="2">
                  <c:v>2.208676511173879E-4</c:v>
                </c:pt>
                <c:pt idx="3">
                  <c:v>-2.1481360838787782E-3</c:v>
                </c:pt>
                <c:pt idx="4">
                  <c:v>1.3558688213222946E-3</c:v>
                </c:pt>
                <c:pt idx="5">
                  <c:v>-1.8229464974501373E-3</c:v>
                </c:pt>
                <c:pt idx="6">
                  <c:v>-1.4517734070854105E-4</c:v>
                </c:pt>
                <c:pt idx="7">
                  <c:v>-3.2957670860945046E-4</c:v>
                </c:pt>
                <c:pt idx="8">
                  <c:v>7.298102346986815E-5</c:v>
                </c:pt>
                <c:pt idx="9">
                  <c:v>3.0334508250893545E-4</c:v>
                </c:pt>
                <c:pt idx="10">
                  <c:v>5.2132972115066616E-4</c:v>
                </c:pt>
                <c:pt idx="11">
                  <c:v>1.7159245199694258E-3</c:v>
                </c:pt>
                <c:pt idx="12">
                  <c:v>2.2824320089773302E-3</c:v>
                </c:pt>
                <c:pt idx="13">
                  <c:v>3.6959270334262929E-3</c:v>
                </c:pt>
                <c:pt idx="14">
                  <c:v>3.9725321938808341E-3</c:v>
                </c:pt>
                <c:pt idx="15">
                  <c:v>5.5599764070294357E-3</c:v>
                </c:pt>
                <c:pt idx="16">
                  <c:v>6.5869724930341881E-3</c:v>
                </c:pt>
                <c:pt idx="17">
                  <c:v>6.5760424314374004E-3</c:v>
                </c:pt>
                <c:pt idx="18">
                  <c:v>4.4189839313481718E-3</c:v>
                </c:pt>
                <c:pt idx="19">
                  <c:v>6.3252466706681179E-3</c:v>
                </c:pt>
              </c:numCache>
            </c:numRef>
          </c:yVal>
          <c:smooth val="1"/>
        </c:ser>
        <c:ser>
          <c:idx val="2"/>
          <c:order val="2"/>
          <c:tx>
            <c:v>purch 36-45</c:v>
          </c:tx>
          <c:xVal>
            <c:numRef>
              <c:f>'0220 updated cashout'!$L$72:$L$90</c:f>
              <c:numCache>
                <c:formatCode>General</c:formatCode>
                <c:ptCount val="19"/>
                <c:pt idx="0">
                  <c:v>-186.932452273226</c:v>
                </c:pt>
                <c:pt idx="1">
                  <c:v>-160.27361689575099</c:v>
                </c:pt>
                <c:pt idx="2">
                  <c:v>-135.92157459303701</c:v>
                </c:pt>
                <c:pt idx="3">
                  <c:v>-110.505766598422</c:v>
                </c:pt>
                <c:pt idx="4">
                  <c:v>-86.368012092361894</c:v>
                </c:pt>
                <c:pt idx="5">
                  <c:v>-61.604767642789398</c:v>
                </c:pt>
                <c:pt idx="6">
                  <c:v>-37.315069980482598</c:v>
                </c:pt>
                <c:pt idx="7">
                  <c:v>-12.6615921456408</c:v>
                </c:pt>
                <c:pt idx="8">
                  <c:v>11.856454337176</c:v>
                </c:pt>
                <c:pt idx="9">
                  <c:v>37.6368752033232</c:v>
                </c:pt>
                <c:pt idx="10">
                  <c:v>62.477856537699601</c:v>
                </c:pt>
                <c:pt idx="11">
                  <c:v>87.831416915855698</c:v>
                </c:pt>
                <c:pt idx="12">
                  <c:v>111.954526052885</c:v>
                </c:pt>
                <c:pt idx="13">
                  <c:v>136.92769231783501</c:v>
                </c:pt>
                <c:pt idx="14">
                  <c:v>161.27277180184001</c:v>
                </c:pt>
                <c:pt idx="15">
                  <c:v>185.37160507623</c:v>
                </c:pt>
                <c:pt idx="16">
                  <c:v>210.36705230327101</c:v>
                </c:pt>
                <c:pt idx="17">
                  <c:v>233.64735154299899</c:v>
                </c:pt>
                <c:pt idx="18">
                  <c:v>266.07206743110299</c:v>
                </c:pt>
              </c:numCache>
            </c:numRef>
          </c:xVal>
          <c:yVal>
            <c:numRef>
              <c:f>'0220 updated cashout'!$AR$72:$AR$90</c:f>
              <c:numCache>
                <c:formatCode>General</c:formatCode>
                <c:ptCount val="19"/>
                <c:pt idx="0">
                  <c:v>-3.7385713279043482E-3</c:v>
                </c:pt>
                <c:pt idx="1">
                  <c:v>-1.0428257600259725E-3</c:v>
                </c:pt>
                <c:pt idx="2">
                  <c:v>8.0127279878122303E-4</c:v>
                </c:pt>
                <c:pt idx="3">
                  <c:v>2.9930869453113646E-4</c:v>
                </c:pt>
                <c:pt idx="4">
                  <c:v>5.0599208940545551E-4</c:v>
                </c:pt>
                <c:pt idx="5">
                  <c:v>-3.578673408984219E-4</c:v>
                </c:pt>
                <c:pt idx="6">
                  <c:v>-4.1487441249371884E-5</c:v>
                </c:pt>
                <c:pt idx="7">
                  <c:v>-1.0066809636307544E-4</c:v>
                </c:pt>
                <c:pt idx="8">
                  <c:v>1.5958529756316536E-4</c:v>
                </c:pt>
                <c:pt idx="9">
                  <c:v>1.0297965243348008E-4</c:v>
                </c:pt>
                <c:pt idx="10">
                  <c:v>1.4828702716616435E-3</c:v>
                </c:pt>
                <c:pt idx="11">
                  <c:v>2.7975520921590218E-3</c:v>
                </c:pt>
                <c:pt idx="12">
                  <c:v>3.9344230906205296E-3</c:v>
                </c:pt>
                <c:pt idx="13">
                  <c:v>5.6450300468324152E-3</c:v>
                </c:pt>
                <c:pt idx="14">
                  <c:v>5.4890240467515908E-3</c:v>
                </c:pt>
                <c:pt idx="15">
                  <c:v>5.7782116879011441E-3</c:v>
                </c:pt>
                <c:pt idx="16">
                  <c:v>5.2050072377310998E-3</c:v>
                </c:pt>
                <c:pt idx="17">
                  <c:v>6.192256038144453E-3</c:v>
                </c:pt>
                <c:pt idx="18">
                  <c:v>6.5523037243265993E-3</c:v>
                </c:pt>
              </c:numCache>
            </c:numRef>
          </c:yVal>
          <c:smooth val="1"/>
        </c:ser>
        <c:ser>
          <c:idx val="3"/>
          <c:order val="3"/>
          <c:tx>
            <c:v>purch 20-36</c:v>
          </c:tx>
          <c:xVal>
            <c:numRef>
              <c:f>'0220 updated cashout'!$L$49:$L$68</c:f>
              <c:numCache>
                <c:formatCode>General</c:formatCode>
                <c:ptCount val="20"/>
                <c:pt idx="0">
                  <c:v>-212.723288812791</c:v>
                </c:pt>
                <c:pt idx="1">
                  <c:v>-186.375956589255</c:v>
                </c:pt>
                <c:pt idx="2">
                  <c:v>-159.86889542156899</c:v>
                </c:pt>
                <c:pt idx="3">
                  <c:v>-137.53234201222801</c:v>
                </c:pt>
                <c:pt idx="4">
                  <c:v>-111.390009594717</c:v>
                </c:pt>
                <c:pt idx="5">
                  <c:v>-86.953132012122197</c:v>
                </c:pt>
                <c:pt idx="6">
                  <c:v>-61.647099405553</c:v>
                </c:pt>
                <c:pt idx="7">
                  <c:v>-37.564328673143997</c:v>
                </c:pt>
                <c:pt idx="8">
                  <c:v>-12.428028837929499</c:v>
                </c:pt>
                <c:pt idx="9">
                  <c:v>12.034246552211201</c:v>
                </c:pt>
                <c:pt idx="10">
                  <c:v>36.848756442493098</c:v>
                </c:pt>
                <c:pt idx="11">
                  <c:v>61.432200636574301</c:v>
                </c:pt>
                <c:pt idx="12">
                  <c:v>86.021732977638806</c:v>
                </c:pt>
                <c:pt idx="13">
                  <c:v>110.90000927923499</c:v>
                </c:pt>
                <c:pt idx="14">
                  <c:v>135.70936708476199</c:v>
                </c:pt>
                <c:pt idx="15">
                  <c:v>160.099095965224</c:v>
                </c:pt>
                <c:pt idx="16">
                  <c:v>185.01157890916801</c:v>
                </c:pt>
                <c:pt idx="17">
                  <c:v>209.79071058021401</c:v>
                </c:pt>
                <c:pt idx="18">
                  <c:v>234.49114640825101</c:v>
                </c:pt>
                <c:pt idx="19">
                  <c:v>266.95934317296599</c:v>
                </c:pt>
              </c:numCache>
            </c:numRef>
          </c:xVal>
          <c:yVal>
            <c:numRef>
              <c:f>'0220 updated cashout'!$AR$49:$AR$68</c:f>
              <c:numCache>
                <c:formatCode>General</c:formatCode>
                <c:ptCount val="20"/>
                <c:pt idx="0">
                  <c:v>-8.7915880834508325E-4</c:v>
                </c:pt>
                <c:pt idx="1">
                  <c:v>1.5604437528714309E-3</c:v>
                </c:pt>
                <c:pt idx="2">
                  <c:v>-2.7670957571889788E-4</c:v>
                </c:pt>
                <c:pt idx="3">
                  <c:v>7.9056841301357577E-4</c:v>
                </c:pt>
                <c:pt idx="4">
                  <c:v>5.9672719646615066E-5</c:v>
                </c:pt>
                <c:pt idx="5">
                  <c:v>-2.1141839084283433E-4</c:v>
                </c:pt>
                <c:pt idx="6">
                  <c:v>-1.057251433671854E-4</c:v>
                </c:pt>
                <c:pt idx="7">
                  <c:v>1.8737920222947763E-4</c:v>
                </c:pt>
                <c:pt idx="8">
                  <c:v>7.5758680462441851E-4</c:v>
                </c:pt>
                <c:pt idx="9">
                  <c:v>2.0073994850496966E-3</c:v>
                </c:pt>
                <c:pt idx="10">
                  <c:v>3.6704384871142949E-3</c:v>
                </c:pt>
                <c:pt idx="11">
                  <c:v>5.0052128128980113E-3</c:v>
                </c:pt>
                <c:pt idx="12">
                  <c:v>6.1959372986349504E-3</c:v>
                </c:pt>
                <c:pt idx="13">
                  <c:v>6.7646901912596646E-3</c:v>
                </c:pt>
                <c:pt idx="14">
                  <c:v>7.9421279739276263E-3</c:v>
                </c:pt>
                <c:pt idx="15">
                  <c:v>6.6914027323588671E-3</c:v>
                </c:pt>
                <c:pt idx="16">
                  <c:v>8.4204206231515075E-3</c:v>
                </c:pt>
                <c:pt idx="17">
                  <c:v>6.2006828061938329E-3</c:v>
                </c:pt>
                <c:pt idx="18">
                  <c:v>7.9125515112474735E-3</c:v>
                </c:pt>
                <c:pt idx="19">
                  <c:v>1.1160424284502347E-2</c:v>
                </c:pt>
              </c:numCache>
            </c:numRef>
          </c:yVal>
          <c:smooth val="1"/>
        </c:ser>
        <c:ser>
          <c:idx val="4"/>
          <c:order val="4"/>
          <c:tx>
            <c:v>purch 13-20</c:v>
          </c:tx>
          <c:xVal>
            <c:numRef>
              <c:f>'0220 updated cashout'!$L$26:$L$43</c:f>
              <c:numCache>
                <c:formatCode>General</c:formatCode>
                <c:ptCount val="18"/>
                <c:pt idx="0">
                  <c:v>-183.36508749763499</c:v>
                </c:pt>
                <c:pt idx="1">
                  <c:v>-158.24352144365301</c:v>
                </c:pt>
                <c:pt idx="2">
                  <c:v>-134.800721247192</c:v>
                </c:pt>
                <c:pt idx="3">
                  <c:v>-109.242197704718</c:v>
                </c:pt>
                <c:pt idx="4">
                  <c:v>-86.615173777614402</c:v>
                </c:pt>
                <c:pt idx="5">
                  <c:v>-61.709532126506502</c:v>
                </c:pt>
                <c:pt idx="6">
                  <c:v>-37.871194628207</c:v>
                </c:pt>
                <c:pt idx="7">
                  <c:v>-12.5521781878239</c:v>
                </c:pt>
                <c:pt idx="8">
                  <c:v>11.637475482278001</c:v>
                </c:pt>
                <c:pt idx="9">
                  <c:v>36.199139799059601</c:v>
                </c:pt>
                <c:pt idx="10">
                  <c:v>60.796390525994198</c:v>
                </c:pt>
                <c:pt idx="11">
                  <c:v>85.279248014084004</c:v>
                </c:pt>
                <c:pt idx="12">
                  <c:v>109.99134575005399</c:v>
                </c:pt>
                <c:pt idx="13">
                  <c:v>133.851607457798</c:v>
                </c:pt>
                <c:pt idx="14">
                  <c:v>159.453113903754</c:v>
                </c:pt>
                <c:pt idx="15">
                  <c:v>183.26848724216501</c:v>
                </c:pt>
                <c:pt idx="16">
                  <c:v>211.178205402917</c:v>
                </c:pt>
                <c:pt idx="17">
                  <c:v>234.042945328771</c:v>
                </c:pt>
              </c:numCache>
            </c:numRef>
          </c:xVal>
          <c:yVal>
            <c:numRef>
              <c:f>'0220 updated cashout'!$AR$26:$AR$43</c:f>
              <c:numCache>
                <c:formatCode>General</c:formatCode>
                <c:ptCount val="18"/>
                <c:pt idx="0">
                  <c:v>-2.8095744858047363E-3</c:v>
                </c:pt>
                <c:pt idx="1">
                  <c:v>-8.6863066817652063E-5</c:v>
                </c:pt>
                <c:pt idx="2">
                  <c:v>-3.3429993211662361E-4</c:v>
                </c:pt>
                <c:pt idx="3">
                  <c:v>-5.1920155763971951E-4</c:v>
                </c:pt>
                <c:pt idx="4">
                  <c:v>-3.1772517846503662E-4</c:v>
                </c:pt>
                <c:pt idx="5">
                  <c:v>-1.8555674058007721E-4</c:v>
                </c:pt>
                <c:pt idx="6">
                  <c:v>1.0492833633331082E-4</c:v>
                </c:pt>
                <c:pt idx="7">
                  <c:v>9.508471408794239E-4</c:v>
                </c:pt>
                <c:pt idx="8">
                  <c:v>1.8997719094026051E-3</c:v>
                </c:pt>
                <c:pt idx="9">
                  <c:v>3.8529101518870769E-3</c:v>
                </c:pt>
                <c:pt idx="10">
                  <c:v>6.1161705979634884E-3</c:v>
                </c:pt>
                <c:pt idx="11">
                  <c:v>7.8250465566643349E-3</c:v>
                </c:pt>
                <c:pt idx="12">
                  <c:v>9.4369230394614964E-3</c:v>
                </c:pt>
                <c:pt idx="13">
                  <c:v>1.1674357847947795E-2</c:v>
                </c:pt>
                <c:pt idx="14">
                  <c:v>1.3139381646613289E-2</c:v>
                </c:pt>
                <c:pt idx="15">
                  <c:v>1.5278526618603629E-2</c:v>
                </c:pt>
                <c:pt idx="16">
                  <c:v>1.5034333826555226E-2</c:v>
                </c:pt>
                <c:pt idx="17">
                  <c:v>4.7630245097142851E-2</c:v>
                </c:pt>
              </c:numCache>
            </c:numRef>
          </c:yVal>
          <c:smooth val="1"/>
        </c:ser>
        <c:ser>
          <c:idx val="5"/>
          <c:order val="5"/>
          <c:tx>
            <c:v>purch 7-13</c:v>
          </c:tx>
          <c:xVal>
            <c:numRef>
              <c:f>'0220 updated cashout'!$L$3:$L$14</c:f>
              <c:numCache>
                <c:formatCode>General</c:formatCode>
                <c:ptCount val="12"/>
                <c:pt idx="0">
                  <c:v>-182.03808344855199</c:v>
                </c:pt>
                <c:pt idx="1">
                  <c:v>-156.80439397603399</c:v>
                </c:pt>
                <c:pt idx="2">
                  <c:v>-134.81689449328599</c:v>
                </c:pt>
                <c:pt idx="3">
                  <c:v>-109.37190635131201</c:v>
                </c:pt>
                <c:pt idx="4">
                  <c:v>-86.112608044044507</c:v>
                </c:pt>
                <c:pt idx="5">
                  <c:v>-60.613363026374003</c:v>
                </c:pt>
                <c:pt idx="6">
                  <c:v>-37.664135838797002</c:v>
                </c:pt>
                <c:pt idx="7">
                  <c:v>-12.655524011262001</c:v>
                </c:pt>
                <c:pt idx="8">
                  <c:v>11.6166213287924</c:v>
                </c:pt>
                <c:pt idx="9">
                  <c:v>36.127893010108103</c:v>
                </c:pt>
                <c:pt idx="10">
                  <c:v>60.573552917593901</c:v>
                </c:pt>
                <c:pt idx="11">
                  <c:v>85.145373106979804</c:v>
                </c:pt>
              </c:numCache>
            </c:numRef>
          </c:xVal>
          <c:yVal>
            <c:numRef>
              <c:f>'0220 updated cashout'!$AR$3:$AR$14</c:f>
              <c:numCache>
                <c:formatCode>General</c:formatCode>
                <c:ptCount val="12"/>
                <c:pt idx="0">
                  <c:v>8.1400012160261284E-3</c:v>
                </c:pt>
                <c:pt idx="1">
                  <c:v>2.9545723741471663E-3</c:v>
                </c:pt>
                <c:pt idx="2">
                  <c:v>-3.4389832355702712E-4</c:v>
                </c:pt>
                <c:pt idx="3">
                  <c:v>1.3205977777578639E-4</c:v>
                </c:pt>
                <c:pt idx="4">
                  <c:v>-4.1391418160229097E-5</c:v>
                </c:pt>
                <c:pt idx="5">
                  <c:v>2.0769987950099069E-4</c:v>
                </c:pt>
                <c:pt idx="6">
                  <c:v>2.9570692173653797E-4</c:v>
                </c:pt>
                <c:pt idx="7">
                  <c:v>9.903463905609625E-4</c:v>
                </c:pt>
                <c:pt idx="8">
                  <c:v>2.4640937787258374E-3</c:v>
                </c:pt>
                <c:pt idx="9">
                  <c:v>6.0536615097438254E-3</c:v>
                </c:pt>
                <c:pt idx="10">
                  <c:v>1.3296846895645618E-2</c:v>
                </c:pt>
                <c:pt idx="11">
                  <c:v>1.9053878367599083E-2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525376"/>
        <c:axId val="571523456"/>
      </c:scatterChart>
      <c:valAx>
        <c:axId val="571525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71523456"/>
        <c:crosses val="autoZero"/>
        <c:crossBetween val="midCat"/>
      </c:valAx>
      <c:valAx>
        <c:axId val="5715234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152537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8155048412799729E-2"/>
          <c:y val="1.3311563620074763E-2"/>
          <c:w val="0.85051603266031062"/>
          <c:h val="0.95156364755599132"/>
        </c:manualLayout>
      </c:layout>
      <c:scatterChart>
        <c:scatterStyle val="smoothMarker"/>
        <c:varyColors val="0"/>
        <c:ser>
          <c:idx val="0"/>
          <c:order val="0"/>
          <c:tx>
            <c:v>refi 60+</c:v>
          </c:tx>
          <c:xVal>
            <c:numRef>
              <c:f>'0220 updated cashout'!$L$143:$L$162</c:f>
              <c:numCache>
                <c:formatCode>General</c:formatCode>
                <c:ptCount val="20"/>
                <c:pt idx="0">
                  <c:v>-214.76165515215101</c:v>
                </c:pt>
                <c:pt idx="1">
                  <c:v>-186.01791202054301</c:v>
                </c:pt>
                <c:pt idx="2">
                  <c:v>-159.132736266026</c:v>
                </c:pt>
                <c:pt idx="3">
                  <c:v>-137.39504433881299</c:v>
                </c:pt>
                <c:pt idx="4">
                  <c:v>-113.762936877494</c:v>
                </c:pt>
                <c:pt idx="5">
                  <c:v>-88.340191072663401</c:v>
                </c:pt>
                <c:pt idx="6">
                  <c:v>-63.3141867072572</c:v>
                </c:pt>
                <c:pt idx="7">
                  <c:v>-36.930039761090697</c:v>
                </c:pt>
                <c:pt idx="8">
                  <c:v>-11.775394279131801</c:v>
                </c:pt>
                <c:pt idx="9">
                  <c:v>12.299378285780699</c:v>
                </c:pt>
                <c:pt idx="10">
                  <c:v>37.941455238707398</c:v>
                </c:pt>
                <c:pt idx="11">
                  <c:v>62.251020062862104</c:v>
                </c:pt>
                <c:pt idx="12">
                  <c:v>87.951871605031897</c:v>
                </c:pt>
                <c:pt idx="13">
                  <c:v>112.201662458057</c:v>
                </c:pt>
                <c:pt idx="14">
                  <c:v>136.94133243356001</c:v>
                </c:pt>
                <c:pt idx="15">
                  <c:v>161.33125286014999</c:v>
                </c:pt>
                <c:pt idx="16">
                  <c:v>186.46383231472899</c:v>
                </c:pt>
                <c:pt idx="17">
                  <c:v>211.77817759684501</c:v>
                </c:pt>
                <c:pt idx="18">
                  <c:v>236.762317690293</c:v>
                </c:pt>
                <c:pt idx="19">
                  <c:v>286.93796631385402</c:v>
                </c:pt>
              </c:numCache>
            </c:numRef>
          </c:xVal>
          <c:yVal>
            <c:numRef>
              <c:f>'0220 updated cashout'!$AR$143:$AR$162</c:f>
              <c:numCache>
                <c:formatCode>General</c:formatCode>
                <c:ptCount val="20"/>
                <c:pt idx="0">
                  <c:v>2.6161801706502293E-3</c:v>
                </c:pt>
                <c:pt idx="1">
                  <c:v>-2.1845010860739953E-3</c:v>
                </c:pt>
                <c:pt idx="2">
                  <c:v>-4.4718471838009824E-4</c:v>
                </c:pt>
                <c:pt idx="3">
                  <c:v>-1.4132999053175724E-4</c:v>
                </c:pt>
                <c:pt idx="4">
                  <c:v>-2.7629359688622571E-4</c:v>
                </c:pt>
                <c:pt idx="5">
                  <c:v>-2.9510523396145735E-4</c:v>
                </c:pt>
                <c:pt idx="6">
                  <c:v>-6.8732185209296678E-4</c:v>
                </c:pt>
                <c:pt idx="7">
                  <c:v>-4.0825123672668523E-4</c:v>
                </c:pt>
                <c:pt idx="8">
                  <c:v>-2.0664438352582803E-4</c:v>
                </c:pt>
                <c:pt idx="9">
                  <c:v>4.6108817401534566E-4</c:v>
                </c:pt>
                <c:pt idx="10">
                  <c:v>9.1643385160068876E-4</c:v>
                </c:pt>
                <c:pt idx="11">
                  <c:v>1.6019957795765944E-3</c:v>
                </c:pt>
                <c:pt idx="12">
                  <c:v>3.1975082655266961E-3</c:v>
                </c:pt>
                <c:pt idx="13">
                  <c:v>4.8635334593228052E-3</c:v>
                </c:pt>
                <c:pt idx="14">
                  <c:v>5.6742621437303065E-3</c:v>
                </c:pt>
                <c:pt idx="15">
                  <c:v>7.1015454078163474E-3</c:v>
                </c:pt>
                <c:pt idx="16">
                  <c:v>6.6686876409746722E-3</c:v>
                </c:pt>
                <c:pt idx="17">
                  <c:v>6.1865108820543507E-3</c:v>
                </c:pt>
                <c:pt idx="18">
                  <c:v>4.5845655278688238E-3</c:v>
                </c:pt>
                <c:pt idx="19">
                  <c:v>5.0289974939013715E-3</c:v>
                </c:pt>
              </c:numCache>
            </c:numRef>
          </c:yVal>
          <c:smooth val="1"/>
        </c:ser>
        <c:ser>
          <c:idx val="1"/>
          <c:order val="1"/>
          <c:tx>
            <c:v>refi 45-60</c:v>
          </c:tx>
          <c:xVal>
            <c:numRef>
              <c:f>'0220 updated cashout'!$L$167:$L$182</c:f>
              <c:numCache>
                <c:formatCode>General</c:formatCode>
                <c:ptCount val="16"/>
                <c:pt idx="0">
                  <c:v>-109.713494663307</c:v>
                </c:pt>
                <c:pt idx="1">
                  <c:v>-85.176125782351903</c:v>
                </c:pt>
                <c:pt idx="2">
                  <c:v>-60.217503676867999</c:v>
                </c:pt>
                <c:pt idx="3">
                  <c:v>-34.722794078083702</c:v>
                </c:pt>
                <c:pt idx="4">
                  <c:v>-10.227747555377199</c:v>
                </c:pt>
                <c:pt idx="5">
                  <c:v>14.4092244338747</c:v>
                </c:pt>
                <c:pt idx="6">
                  <c:v>39.079283181403099</c:v>
                </c:pt>
                <c:pt idx="7">
                  <c:v>63.148206893190597</c:v>
                </c:pt>
                <c:pt idx="8">
                  <c:v>86.7903870990353</c:v>
                </c:pt>
                <c:pt idx="9">
                  <c:v>111.293173501136</c:v>
                </c:pt>
                <c:pt idx="10">
                  <c:v>134.68258395815499</c:v>
                </c:pt>
                <c:pt idx="11">
                  <c:v>160.84753549944901</c:v>
                </c:pt>
                <c:pt idx="12">
                  <c:v>185.27481061665301</c:v>
                </c:pt>
                <c:pt idx="13">
                  <c:v>211.070607210704</c:v>
                </c:pt>
                <c:pt idx="14">
                  <c:v>233.686798345932</c:v>
                </c:pt>
                <c:pt idx="15">
                  <c:v>305.11669687800298</c:v>
                </c:pt>
              </c:numCache>
            </c:numRef>
          </c:xVal>
          <c:yVal>
            <c:numRef>
              <c:f>'0220 updated cashout'!$AR$167:$AR$182</c:f>
              <c:numCache>
                <c:formatCode>General</c:formatCode>
                <c:ptCount val="16"/>
                <c:pt idx="0">
                  <c:v>-6.3373569498348693E-3</c:v>
                </c:pt>
                <c:pt idx="1">
                  <c:v>1.4069814039279187E-3</c:v>
                </c:pt>
                <c:pt idx="2">
                  <c:v>-4.5677790490016197E-4</c:v>
                </c:pt>
                <c:pt idx="3">
                  <c:v>3.1322537797830695E-4</c:v>
                </c:pt>
                <c:pt idx="4">
                  <c:v>1.2209620401155453E-4</c:v>
                </c:pt>
                <c:pt idx="5">
                  <c:v>4.1518434021620837E-4</c:v>
                </c:pt>
                <c:pt idx="6">
                  <c:v>1.4694635789864515E-3</c:v>
                </c:pt>
                <c:pt idx="7">
                  <c:v>2.8909826444878974E-3</c:v>
                </c:pt>
                <c:pt idx="8">
                  <c:v>3.4114161751241882E-3</c:v>
                </c:pt>
                <c:pt idx="9">
                  <c:v>4.7261246568252001E-3</c:v>
                </c:pt>
                <c:pt idx="10">
                  <c:v>6.0156006398746562E-3</c:v>
                </c:pt>
                <c:pt idx="11">
                  <c:v>5.7657790990090045E-3</c:v>
                </c:pt>
                <c:pt idx="12">
                  <c:v>8.3296565547123988E-3</c:v>
                </c:pt>
                <c:pt idx="13">
                  <c:v>5.7924249118610511E-3</c:v>
                </c:pt>
                <c:pt idx="14">
                  <c:v>4.1068744686903642E-3</c:v>
                </c:pt>
                <c:pt idx="15">
                  <c:v>1.0437264253287526E-2</c:v>
                </c:pt>
              </c:numCache>
            </c:numRef>
          </c:yVal>
          <c:smooth val="1"/>
        </c:ser>
        <c:ser>
          <c:idx val="2"/>
          <c:order val="2"/>
          <c:tx>
            <c:v>refi 36-45</c:v>
          </c:tx>
          <c:xVal>
            <c:numRef>
              <c:f>'0220 updated cashout'!$L$187:$L$204</c:f>
              <c:numCache>
                <c:formatCode>General</c:formatCode>
                <c:ptCount val="18"/>
                <c:pt idx="0">
                  <c:v>-153.093011476789</c:v>
                </c:pt>
                <c:pt idx="1">
                  <c:v>-133.742569353682</c:v>
                </c:pt>
                <c:pt idx="2">
                  <c:v>-109.03247223343</c:v>
                </c:pt>
                <c:pt idx="3">
                  <c:v>-85.426358684426106</c:v>
                </c:pt>
                <c:pt idx="4">
                  <c:v>-60.944058898364901</c:v>
                </c:pt>
                <c:pt idx="5">
                  <c:v>-36.897061460821497</c:v>
                </c:pt>
                <c:pt idx="6">
                  <c:v>-12.821285276979699</c:v>
                </c:pt>
                <c:pt idx="7">
                  <c:v>10.9896084390223</c:v>
                </c:pt>
                <c:pt idx="8">
                  <c:v>36.074921906156497</c:v>
                </c:pt>
                <c:pt idx="9">
                  <c:v>61.527314880152403</c:v>
                </c:pt>
                <c:pt idx="10">
                  <c:v>87.583926502915702</c:v>
                </c:pt>
                <c:pt idx="11">
                  <c:v>111.971300694468</c:v>
                </c:pt>
                <c:pt idx="12">
                  <c:v>137.18831185016799</c:v>
                </c:pt>
                <c:pt idx="13">
                  <c:v>161.764892021251</c:v>
                </c:pt>
                <c:pt idx="14">
                  <c:v>185.24327696146401</c:v>
                </c:pt>
                <c:pt idx="15">
                  <c:v>210.766665839463</c:v>
                </c:pt>
                <c:pt idx="16">
                  <c:v>233.66401700251799</c:v>
                </c:pt>
                <c:pt idx="17">
                  <c:v>282.525578204873</c:v>
                </c:pt>
              </c:numCache>
            </c:numRef>
          </c:xVal>
          <c:yVal>
            <c:numRef>
              <c:f>'0220 updated cashout'!$AR$187:$AR$204</c:f>
              <c:numCache>
                <c:formatCode>General</c:formatCode>
                <c:ptCount val="18"/>
                <c:pt idx="0">
                  <c:v>-5.1224891632197546E-3</c:v>
                </c:pt>
                <c:pt idx="1">
                  <c:v>4.6087664866840267E-3</c:v>
                </c:pt>
                <c:pt idx="2">
                  <c:v>-3.75846007860791E-4</c:v>
                </c:pt>
                <c:pt idx="3">
                  <c:v>7.3467502104257107E-4</c:v>
                </c:pt>
                <c:pt idx="4">
                  <c:v>-6.4170726746845888E-4</c:v>
                </c:pt>
                <c:pt idx="5">
                  <c:v>1.4101118858460965E-4</c:v>
                </c:pt>
                <c:pt idx="6">
                  <c:v>1.1695442071253843E-4</c:v>
                </c:pt>
                <c:pt idx="7">
                  <c:v>1.0283876660331648E-4</c:v>
                </c:pt>
                <c:pt idx="8">
                  <c:v>4.083109724048635E-4</c:v>
                </c:pt>
                <c:pt idx="9">
                  <c:v>-7.909248898042287E-4</c:v>
                </c:pt>
                <c:pt idx="10">
                  <c:v>8.7886038112088005E-4</c:v>
                </c:pt>
                <c:pt idx="11">
                  <c:v>1.7323997163900279E-3</c:v>
                </c:pt>
                <c:pt idx="12">
                  <c:v>4.1859283418676542E-3</c:v>
                </c:pt>
                <c:pt idx="13">
                  <c:v>4.3991345615984542E-3</c:v>
                </c:pt>
                <c:pt idx="14">
                  <c:v>2.7157536780102257E-3</c:v>
                </c:pt>
                <c:pt idx="15">
                  <c:v>2.6220920359019163E-3</c:v>
                </c:pt>
                <c:pt idx="16">
                  <c:v>6.7315056805270362E-3</c:v>
                </c:pt>
                <c:pt idx="17">
                  <c:v>-3.802478985193895E-3</c:v>
                </c:pt>
              </c:numCache>
            </c:numRef>
          </c:yVal>
          <c:smooth val="1"/>
        </c:ser>
        <c:ser>
          <c:idx val="3"/>
          <c:order val="3"/>
          <c:tx>
            <c:v>refi 20-36</c:v>
          </c:tx>
          <c:xVal>
            <c:numRef>
              <c:f>'0220 updated cashout'!$L$208:$L$226</c:f>
              <c:numCache>
                <c:formatCode>General</c:formatCode>
                <c:ptCount val="19"/>
                <c:pt idx="0">
                  <c:v>-185.08532283092799</c:v>
                </c:pt>
                <c:pt idx="1">
                  <c:v>-155.40247555487699</c:v>
                </c:pt>
                <c:pt idx="2">
                  <c:v>-135.87053872535901</c:v>
                </c:pt>
                <c:pt idx="3">
                  <c:v>-110.95867983271999</c:v>
                </c:pt>
                <c:pt idx="4">
                  <c:v>-86.724039765840402</c:v>
                </c:pt>
                <c:pt idx="5">
                  <c:v>-61.655881784082197</c:v>
                </c:pt>
                <c:pt idx="6">
                  <c:v>-37.3740236464199</c:v>
                </c:pt>
                <c:pt idx="7">
                  <c:v>-12.038223773745001</c:v>
                </c:pt>
                <c:pt idx="8">
                  <c:v>12.2121947547869</c:v>
                </c:pt>
                <c:pt idx="9">
                  <c:v>36.732805871497497</c:v>
                </c:pt>
                <c:pt idx="10">
                  <c:v>61.360520809861697</c:v>
                </c:pt>
                <c:pt idx="11">
                  <c:v>85.423290123042094</c:v>
                </c:pt>
                <c:pt idx="12">
                  <c:v>110.760967717292</c:v>
                </c:pt>
                <c:pt idx="13">
                  <c:v>135.39663293951099</c:v>
                </c:pt>
                <c:pt idx="14">
                  <c:v>160.603941675014</c:v>
                </c:pt>
                <c:pt idx="15">
                  <c:v>184.68105548123401</c:v>
                </c:pt>
                <c:pt idx="16">
                  <c:v>208.25915233419099</c:v>
                </c:pt>
                <c:pt idx="17">
                  <c:v>236.82876823204199</c:v>
                </c:pt>
                <c:pt idx="18">
                  <c:v>269.90302951763198</c:v>
                </c:pt>
              </c:numCache>
            </c:numRef>
          </c:xVal>
          <c:yVal>
            <c:numRef>
              <c:f>'0220 updated cashout'!$AR$208:$AR$226</c:f>
              <c:numCache>
                <c:formatCode>General</c:formatCode>
                <c:ptCount val="19"/>
                <c:pt idx="0">
                  <c:v>7.5059781233445533E-4</c:v>
                </c:pt>
                <c:pt idx="1">
                  <c:v>1.8156424442632582E-3</c:v>
                </c:pt>
                <c:pt idx="2">
                  <c:v>1.6496814384607374E-3</c:v>
                </c:pt>
                <c:pt idx="3">
                  <c:v>1.8896008758372187E-3</c:v>
                </c:pt>
                <c:pt idx="4">
                  <c:v>9.8334578342845758E-4</c:v>
                </c:pt>
                <c:pt idx="5">
                  <c:v>2.8342651678339714E-4</c:v>
                </c:pt>
                <c:pt idx="6">
                  <c:v>2.7679349166762415E-5</c:v>
                </c:pt>
                <c:pt idx="7">
                  <c:v>3.3922386134355859E-4</c:v>
                </c:pt>
                <c:pt idx="8">
                  <c:v>2.4751916147121543E-3</c:v>
                </c:pt>
                <c:pt idx="9">
                  <c:v>4.4999301709404554E-3</c:v>
                </c:pt>
                <c:pt idx="10">
                  <c:v>6.1501502121097881E-3</c:v>
                </c:pt>
                <c:pt idx="11">
                  <c:v>7.5737930184087143E-3</c:v>
                </c:pt>
                <c:pt idx="12">
                  <c:v>7.6119191688277521E-3</c:v>
                </c:pt>
                <c:pt idx="13">
                  <c:v>5.3369915371932093E-3</c:v>
                </c:pt>
                <c:pt idx="14">
                  <c:v>4.5641990275323667E-3</c:v>
                </c:pt>
                <c:pt idx="15">
                  <c:v>4.4690945585857643E-3</c:v>
                </c:pt>
                <c:pt idx="16">
                  <c:v>-1.4654953467958531E-3</c:v>
                </c:pt>
                <c:pt idx="17">
                  <c:v>4.5066427940516213E-4</c:v>
                </c:pt>
                <c:pt idx="18">
                  <c:v>-5.9936986345468513E-3</c:v>
                </c:pt>
              </c:numCache>
            </c:numRef>
          </c:yVal>
          <c:smooth val="1"/>
        </c:ser>
        <c:ser>
          <c:idx val="4"/>
          <c:order val="4"/>
          <c:tx>
            <c:v>refi 13-20</c:v>
          </c:tx>
          <c:xVal>
            <c:numRef>
              <c:f>'0220 updated cashout'!$L$231:$L$247</c:f>
              <c:numCache>
                <c:formatCode>General</c:formatCode>
                <c:ptCount val="17"/>
                <c:pt idx="0">
                  <c:v>-156.83007364689001</c:v>
                </c:pt>
                <c:pt idx="1">
                  <c:v>-135.78958454361</c:v>
                </c:pt>
                <c:pt idx="2">
                  <c:v>-109.12245674077801</c:v>
                </c:pt>
                <c:pt idx="3">
                  <c:v>-86.227173249015493</c:v>
                </c:pt>
                <c:pt idx="4">
                  <c:v>-61.280853408892099</c:v>
                </c:pt>
                <c:pt idx="5">
                  <c:v>-37.7683237411497</c:v>
                </c:pt>
                <c:pt idx="6">
                  <c:v>-12.3248988657636</c:v>
                </c:pt>
                <c:pt idx="7">
                  <c:v>11.5942193360156</c:v>
                </c:pt>
                <c:pt idx="8">
                  <c:v>36.240170947769897</c:v>
                </c:pt>
                <c:pt idx="9">
                  <c:v>60.730657902689003</c:v>
                </c:pt>
                <c:pt idx="10">
                  <c:v>85.012115911519402</c:v>
                </c:pt>
                <c:pt idx="11">
                  <c:v>109.445801389602</c:v>
                </c:pt>
                <c:pt idx="12">
                  <c:v>134.208761219976</c:v>
                </c:pt>
                <c:pt idx="13">
                  <c:v>160.33569464171799</c:v>
                </c:pt>
                <c:pt idx="14">
                  <c:v>183.538911094437</c:v>
                </c:pt>
                <c:pt idx="15">
                  <c:v>210.01206514219299</c:v>
                </c:pt>
                <c:pt idx="16">
                  <c:v>234.01953215660299</c:v>
                </c:pt>
              </c:numCache>
            </c:numRef>
          </c:xVal>
          <c:yVal>
            <c:numRef>
              <c:f>'0220 updated cashout'!$AR$231:$AR$247</c:f>
              <c:numCache>
                <c:formatCode>General</c:formatCode>
                <c:ptCount val="17"/>
                <c:pt idx="0">
                  <c:v>-4.5822251904951237E-3</c:v>
                </c:pt>
                <c:pt idx="1">
                  <c:v>4.1203490979666961E-3</c:v>
                </c:pt>
                <c:pt idx="2">
                  <c:v>1.1178244368185777E-3</c:v>
                </c:pt>
                <c:pt idx="3">
                  <c:v>-3.446381401629138E-4</c:v>
                </c:pt>
                <c:pt idx="4">
                  <c:v>-8.9399041572751914E-4</c:v>
                </c:pt>
                <c:pt idx="5">
                  <c:v>2.5161262647128632E-4</c:v>
                </c:pt>
                <c:pt idx="6">
                  <c:v>6.3706091712231044E-4</c:v>
                </c:pt>
                <c:pt idx="7">
                  <c:v>1.7940801368560924E-3</c:v>
                </c:pt>
                <c:pt idx="8">
                  <c:v>2.5417972671836209E-3</c:v>
                </c:pt>
                <c:pt idx="9">
                  <c:v>4.4987635683455436E-3</c:v>
                </c:pt>
                <c:pt idx="10">
                  <c:v>5.1305271082759153E-3</c:v>
                </c:pt>
                <c:pt idx="11">
                  <c:v>4.7815279731807346E-3</c:v>
                </c:pt>
                <c:pt idx="12">
                  <c:v>9.0306192630722794E-3</c:v>
                </c:pt>
                <c:pt idx="13">
                  <c:v>9.2593402279244064E-3</c:v>
                </c:pt>
                <c:pt idx="14">
                  <c:v>1.682120328507463E-3</c:v>
                </c:pt>
                <c:pt idx="15">
                  <c:v>-6.6601208763305414E-4</c:v>
                </c:pt>
                <c:pt idx="16">
                  <c:v>8.3750482178803765E-3</c:v>
                </c:pt>
              </c:numCache>
            </c:numRef>
          </c:yVal>
          <c:smooth val="1"/>
        </c:ser>
        <c:ser>
          <c:idx val="5"/>
          <c:order val="5"/>
          <c:tx>
            <c:v>refi 7-13</c:v>
          </c:tx>
          <c:xVal>
            <c:numRef>
              <c:f>'0220 updated cashout'!$L$252:$L$267</c:f>
              <c:numCache>
                <c:formatCode>General</c:formatCode>
                <c:ptCount val="16"/>
                <c:pt idx="0">
                  <c:v>-153.68168108296999</c:v>
                </c:pt>
                <c:pt idx="1">
                  <c:v>-134.37419642661999</c:v>
                </c:pt>
                <c:pt idx="2">
                  <c:v>-108.554110799565</c:v>
                </c:pt>
                <c:pt idx="3">
                  <c:v>-86.159359177580299</c:v>
                </c:pt>
                <c:pt idx="4">
                  <c:v>-60.937472643091397</c:v>
                </c:pt>
                <c:pt idx="5">
                  <c:v>-38.162648806150301</c:v>
                </c:pt>
                <c:pt idx="6">
                  <c:v>-12.671503256172601</c:v>
                </c:pt>
                <c:pt idx="7">
                  <c:v>11.389097823019499</c:v>
                </c:pt>
                <c:pt idx="8">
                  <c:v>36.046899021272502</c:v>
                </c:pt>
                <c:pt idx="9">
                  <c:v>60.6212891531991</c:v>
                </c:pt>
                <c:pt idx="10">
                  <c:v>85.278492664220394</c:v>
                </c:pt>
                <c:pt idx="11">
                  <c:v>109.676859933663</c:v>
                </c:pt>
                <c:pt idx="12">
                  <c:v>134.95867765935699</c:v>
                </c:pt>
                <c:pt idx="13">
                  <c:v>159.540696921164</c:v>
                </c:pt>
                <c:pt idx="14">
                  <c:v>184.41829675295801</c:v>
                </c:pt>
                <c:pt idx="15">
                  <c:v>207.83690518432101</c:v>
                </c:pt>
              </c:numCache>
            </c:numRef>
          </c:xVal>
          <c:yVal>
            <c:numRef>
              <c:f>'0220 updated cashout'!$AR$252:$AR$267</c:f>
              <c:numCache>
                <c:formatCode>General</c:formatCode>
                <c:ptCount val="16"/>
                <c:pt idx="0">
                  <c:v>1.9494330986186022E-2</c:v>
                </c:pt>
                <c:pt idx="1">
                  <c:v>3.4238837503597231E-3</c:v>
                </c:pt>
                <c:pt idx="2">
                  <c:v>5.495833716647712E-4</c:v>
                </c:pt>
                <c:pt idx="3">
                  <c:v>4.9551521851536051E-4</c:v>
                </c:pt>
                <c:pt idx="4">
                  <c:v>1.9619556120812481E-4</c:v>
                </c:pt>
                <c:pt idx="5">
                  <c:v>8.8965330873293919E-4</c:v>
                </c:pt>
                <c:pt idx="6">
                  <c:v>3.5432445264606087E-4</c:v>
                </c:pt>
                <c:pt idx="7">
                  <c:v>2.1842054703139421E-3</c:v>
                </c:pt>
                <c:pt idx="8">
                  <c:v>6.2809445466500795E-3</c:v>
                </c:pt>
                <c:pt idx="9">
                  <c:v>1.4540200034202793E-2</c:v>
                </c:pt>
                <c:pt idx="10">
                  <c:v>1.9853943134098717E-2</c:v>
                </c:pt>
                <c:pt idx="11">
                  <c:v>3.2651867989425723E-2</c:v>
                </c:pt>
                <c:pt idx="12">
                  <c:v>4.3119010540745073E-2</c:v>
                </c:pt>
                <c:pt idx="13">
                  <c:v>5.157565162980985E-2</c:v>
                </c:pt>
                <c:pt idx="14">
                  <c:v>4.6217306462547306E-2</c:v>
                </c:pt>
                <c:pt idx="15">
                  <c:v>1.813351591722711E-2</c:v>
                </c:pt>
              </c:numCache>
            </c:numRef>
          </c:yVal>
          <c:smooth val="1"/>
        </c:ser>
        <c:ser>
          <c:idx val="6"/>
          <c:order val="6"/>
          <c:tx>
            <c:v>refi 7-13 x bad actors</c:v>
          </c:tx>
          <c:xVal>
            <c:numRef>
              <c:f>'0220 updated cashout'!$L$271:$L$286</c:f>
              <c:numCache>
                <c:formatCode>General</c:formatCode>
                <c:ptCount val="16"/>
                <c:pt idx="0">
                  <c:v>-153.85368856417099</c:v>
                </c:pt>
                <c:pt idx="1">
                  <c:v>-133.79187489513001</c:v>
                </c:pt>
                <c:pt idx="2">
                  <c:v>-108.28513963981101</c:v>
                </c:pt>
                <c:pt idx="3">
                  <c:v>-85.719560776428196</c:v>
                </c:pt>
                <c:pt idx="4">
                  <c:v>-60.967204073822799</c:v>
                </c:pt>
                <c:pt idx="5">
                  <c:v>-37.955528674709797</c:v>
                </c:pt>
                <c:pt idx="6">
                  <c:v>-12.700104711063901</c:v>
                </c:pt>
                <c:pt idx="7">
                  <c:v>11.5663998933192</c:v>
                </c:pt>
                <c:pt idx="8">
                  <c:v>36.091661633168599</c:v>
                </c:pt>
                <c:pt idx="9">
                  <c:v>60.656440457248102</c:v>
                </c:pt>
                <c:pt idx="10">
                  <c:v>85.213558595665006</c:v>
                </c:pt>
                <c:pt idx="11">
                  <c:v>109.751950545261</c:v>
                </c:pt>
                <c:pt idx="12">
                  <c:v>134.858094432391</c:v>
                </c:pt>
                <c:pt idx="13">
                  <c:v>159.55572680272201</c:v>
                </c:pt>
                <c:pt idx="14">
                  <c:v>184.38645396099599</c:v>
                </c:pt>
                <c:pt idx="15">
                  <c:v>207.57450752245899</c:v>
                </c:pt>
              </c:numCache>
            </c:numRef>
          </c:xVal>
          <c:yVal>
            <c:numRef>
              <c:f>'0220 updated cashout'!$AR$271:$AR$286</c:f>
              <c:numCache>
                <c:formatCode>General</c:formatCode>
                <c:ptCount val="16"/>
                <c:pt idx="0">
                  <c:v>1.6974307441099505E-2</c:v>
                </c:pt>
                <c:pt idx="1">
                  <c:v>4.9891864050684472E-3</c:v>
                </c:pt>
                <c:pt idx="2">
                  <c:v>4.4250188965786093E-4</c:v>
                </c:pt>
                <c:pt idx="3">
                  <c:v>-9.7517373208726166E-5</c:v>
                </c:pt>
                <c:pt idx="4">
                  <c:v>-3.1554146762854084E-4</c:v>
                </c:pt>
                <c:pt idx="5">
                  <c:v>5.8496755636127523E-4</c:v>
                </c:pt>
                <c:pt idx="6">
                  <c:v>1.1125335984669624E-5</c:v>
                </c:pt>
                <c:pt idx="7">
                  <c:v>1.4817158620222294E-3</c:v>
                </c:pt>
                <c:pt idx="8">
                  <c:v>5.0706233571907455E-3</c:v>
                </c:pt>
                <c:pt idx="9">
                  <c:v>1.2612712692501353E-2</c:v>
                </c:pt>
                <c:pt idx="10">
                  <c:v>1.6843957747415893E-2</c:v>
                </c:pt>
                <c:pt idx="11">
                  <c:v>2.7093935767080128E-2</c:v>
                </c:pt>
                <c:pt idx="12">
                  <c:v>3.4135938672754752E-2</c:v>
                </c:pt>
                <c:pt idx="13">
                  <c:v>4.3654880094359333E-2</c:v>
                </c:pt>
                <c:pt idx="14">
                  <c:v>3.3061876316081276E-2</c:v>
                </c:pt>
                <c:pt idx="15">
                  <c:v>9.3551268576389131E-3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761600"/>
        <c:axId val="572699392"/>
      </c:scatterChart>
      <c:valAx>
        <c:axId val="572761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72699392"/>
        <c:crosses val="autoZero"/>
        <c:crossBetween val="midCat"/>
      </c:valAx>
      <c:valAx>
        <c:axId val="572699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276160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refi 12-24</c:v>
          </c:tx>
          <c:xVal>
            <c:numRef>
              <c:f>'0221'!$L$26:$L$44</c:f>
              <c:numCache>
                <c:formatCode>General</c:formatCode>
                <c:ptCount val="19"/>
                <c:pt idx="0">
                  <c:v>-184.12164662528801</c:v>
                </c:pt>
                <c:pt idx="1">
                  <c:v>-156.36930147628601</c:v>
                </c:pt>
                <c:pt idx="2">
                  <c:v>-135.58344110907399</c:v>
                </c:pt>
                <c:pt idx="3">
                  <c:v>-109.906476706635</c:v>
                </c:pt>
                <c:pt idx="4">
                  <c:v>-86.498079231061993</c:v>
                </c:pt>
                <c:pt idx="5">
                  <c:v>-61.458429015618101</c:v>
                </c:pt>
                <c:pt idx="6">
                  <c:v>-37.782455401059998</c:v>
                </c:pt>
                <c:pt idx="7">
                  <c:v>-12.2487102432593</c:v>
                </c:pt>
                <c:pt idx="8">
                  <c:v>11.650080315692</c:v>
                </c:pt>
                <c:pt idx="9">
                  <c:v>36.316217133387703</c:v>
                </c:pt>
                <c:pt idx="10">
                  <c:v>60.883129242724301</c:v>
                </c:pt>
                <c:pt idx="11">
                  <c:v>85.121107748206597</c:v>
                </c:pt>
                <c:pt idx="12">
                  <c:v>109.915216710053</c:v>
                </c:pt>
                <c:pt idx="13">
                  <c:v>134.08723046135799</c:v>
                </c:pt>
                <c:pt idx="14">
                  <c:v>160.09696003661799</c:v>
                </c:pt>
                <c:pt idx="15">
                  <c:v>183.96924211429999</c:v>
                </c:pt>
                <c:pt idx="16">
                  <c:v>207.87500984778799</c:v>
                </c:pt>
                <c:pt idx="17">
                  <c:v>236.674492866864</c:v>
                </c:pt>
                <c:pt idx="18">
                  <c:v>259.272476215778</c:v>
                </c:pt>
              </c:numCache>
            </c:numRef>
          </c:xVal>
          <c:yVal>
            <c:numRef>
              <c:f>'0221'!$B$26:$B$44</c:f>
              <c:numCache>
                <c:formatCode>General</c:formatCode>
                <c:ptCount val="19"/>
                <c:pt idx="0">
                  <c:v>7.7658476220101296</c:v>
                </c:pt>
                <c:pt idx="1">
                  <c:v>6.9145113612969897</c:v>
                </c:pt>
                <c:pt idx="2">
                  <c:v>10.061102984349899</c:v>
                </c:pt>
                <c:pt idx="3">
                  <c:v>12.617803938727199</c:v>
                </c:pt>
                <c:pt idx="4">
                  <c:v>13.1315667939443</c:v>
                </c:pt>
                <c:pt idx="5">
                  <c:v>14.0546804453248</c:v>
                </c:pt>
                <c:pt idx="6">
                  <c:v>15.6981712932867</c:v>
                </c:pt>
                <c:pt idx="7">
                  <c:v>16.905354547769502</c:v>
                </c:pt>
                <c:pt idx="8">
                  <c:v>19.069912535291099</c:v>
                </c:pt>
                <c:pt idx="9">
                  <c:v>22.146166520051398</c:v>
                </c:pt>
                <c:pt idx="10">
                  <c:v>25.507605209224302</c:v>
                </c:pt>
                <c:pt idx="11">
                  <c:v>27.598847343124898</c:v>
                </c:pt>
                <c:pt idx="12">
                  <c:v>28.2619831494046</c:v>
                </c:pt>
                <c:pt idx="13">
                  <c:v>30.709999669030399</c:v>
                </c:pt>
                <c:pt idx="14">
                  <c:v>27.378819361399898</c:v>
                </c:pt>
                <c:pt idx="15">
                  <c:v>22.4174449713013</c:v>
                </c:pt>
                <c:pt idx="16">
                  <c:v>23.8203148178407</c:v>
                </c:pt>
                <c:pt idx="17">
                  <c:v>24.025559357106399</c:v>
                </c:pt>
                <c:pt idx="18">
                  <c:v>16.665173825529799</c:v>
                </c:pt>
              </c:numCache>
            </c:numRef>
          </c:yVal>
          <c:smooth val="1"/>
        </c:ser>
        <c:ser>
          <c:idx val="1"/>
          <c:order val="1"/>
          <c:tx>
            <c:v>refi 12-24 x 4 bad actors</c:v>
          </c:tx>
          <c:xVal>
            <c:numRef>
              <c:f>'0221'!$L$49:$L$66</c:f>
              <c:numCache>
                <c:formatCode>General</c:formatCode>
                <c:ptCount val="18"/>
                <c:pt idx="0">
                  <c:v>-156.365925001938</c:v>
                </c:pt>
                <c:pt idx="1">
                  <c:v>-135.036536511832</c:v>
                </c:pt>
                <c:pt idx="2">
                  <c:v>-109.770565375028</c:v>
                </c:pt>
                <c:pt idx="3">
                  <c:v>-86.382112012902297</c:v>
                </c:pt>
                <c:pt idx="4">
                  <c:v>-61.381447041596097</c:v>
                </c:pt>
                <c:pt idx="5">
                  <c:v>-37.674087043885599</c:v>
                </c:pt>
                <c:pt idx="6">
                  <c:v>-12.247952926178501</c:v>
                </c:pt>
                <c:pt idx="7">
                  <c:v>11.6956416395911</c:v>
                </c:pt>
                <c:pt idx="8">
                  <c:v>36.339926180968497</c:v>
                </c:pt>
                <c:pt idx="9">
                  <c:v>60.921441080241102</c:v>
                </c:pt>
                <c:pt idx="10">
                  <c:v>85.158288643726095</c:v>
                </c:pt>
                <c:pt idx="11">
                  <c:v>109.91341422753401</c:v>
                </c:pt>
                <c:pt idx="12">
                  <c:v>134.050969983985</c:v>
                </c:pt>
                <c:pt idx="13">
                  <c:v>160.22502638346</c:v>
                </c:pt>
                <c:pt idx="14">
                  <c:v>184.00995210081999</c:v>
                </c:pt>
                <c:pt idx="15">
                  <c:v>207.83647526690299</c:v>
                </c:pt>
                <c:pt idx="16">
                  <c:v>236.76205748934001</c:v>
                </c:pt>
                <c:pt idx="17">
                  <c:v>259.272476215778</c:v>
                </c:pt>
              </c:numCache>
            </c:numRef>
          </c:xVal>
          <c:yVal>
            <c:numRef>
              <c:f>'0221'!$B$49:$B$66</c:f>
              <c:numCache>
                <c:formatCode>General</c:formatCode>
                <c:ptCount val="18"/>
                <c:pt idx="0">
                  <c:v>5.6369039592010104</c:v>
                </c:pt>
                <c:pt idx="1">
                  <c:v>10.7686207470736</c:v>
                </c:pt>
                <c:pt idx="2">
                  <c:v>12.5025419884988</c:v>
                </c:pt>
                <c:pt idx="3">
                  <c:v>12.979144804155</c:v>
                </c:pt>
                <c:pt idx="4">
                  <c:v>13.8841089172991</c:v>
                </c:pt>
                <c:pt idx="5">
                  <c:v>15.4205412039005</c:v>
                </c:pt>
                <c:pt idx="6">
                  <c:v>16.7864405120472</c:v>
                </c:pt>
                <c:pt idx="7">
                  <c:v>18.867818723751999</c:v>
                </c:pt>
                <c:pt idx="8">
                  <c:v>21.959899544645499</c:v>
                </c:pt>
                <c:pt idx="9">
                  <c:v>25.372833777263999</c:v>
                </c:pt>
                <c:pt idx="10">
                  <c:v>27.294731480681101</c:v>
                </c:pt>
                <c:pt idx="11">
                  <c:v>27.752296444431501</c:v>
                </c:pt>
                <c:pt idx="12">
                  <c:v>30.2159627494433</c:v>
                </c:pt>
                <c:pt idx="13">
                  <c:v>26.477630960814899</c:v>
                </c:pt>
                <c:pt idx="14">
                  <c:v>22.2342632710393</c:v>
                </c:pt>
                <c:pt idx="15">
                  <c:v>23.254614947652801</c:v>
                </c:pt>
                <c:pt idx="16">
                  <c:v>24.249624987430199</c:v>
                </c:pt>
                <c:pt idx="17">
                  <c:v>16.665173825529799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390272"/>
        <c:axId val="660892672"/>
      </c:scatterChart>
      <c:valAx>
        <c:axId val="618390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60892672"/>
        <c:crosses val="autoZero"/>
        <c:crossBetween val="midCat"/>
      </c:valAx>
      <c:valAx>
        <c:axId val="6608926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1839027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48+ all loan size</c:v>
          </c:tx>
          <c:xVal>
            <c:numRef>
              <c:f>'0221'!$L$94:$L$113</c:f>
              <c:numCache>
                <c:formatCode>General</c:formatCode>
                <c:ptCount val="20"/>
                <c:pt idx="0">
                  <c:v>-217.13970910440199</c:v>
                </c:pt>
                <c:pt idx="1">
                  <c:v>-185.86561214376599</c:v>
                </c:pt>
                <c:pt idx="2">
                  <c:v>-159.40507347488199</c:v>
                </c:pt>
                <c:pt idx="3">
                  <c:v>-137.479842949882</c:v>
                </c:pt>
                <c:pt idx="4">
                  <c:v>-113.825025472592</c:v>
                </c:pt>
                <c:pt idx="5">
                  <c:v>-88.178827941093004</c:v>
                </c:pt>
                <c:pt idx="6">
                  <c:v>-62.829304949112199</c:v>
                </c:pt>
                <c:pt idx="7">
                  <c:v>-36.3732962361956</c:v>
                </c:pt>
                <c:pt idx="8">
                  <c:v>-11.5031557593964</c:v>
                </c:pt>
                <c:pt idx="9">
                  <c:v>12.7219560910314</c:v>
                </c:pt>
                <c:pt idx="10">
                  <c:v>38.206470897017603</c:v>
                </c:pt>
                <c:pt idx="11">
                  <c:v>62.677109165988497</c:v>
                </c:pt>
                <c:pt idx="12">
                  <c:v>87.6238553503552</c:v>
                </c:pt>
                <c:pt idx="13">
                  <c:v>112.105663439438</c:v>
                </c:pt>
                <c:pt idx="14">
                  <c:v>136.81775118124301</c:v>
                </c:pt>
                <c:pt idx="15">
                  <c:v>161.38224346226701</c:v>
                </c:pt>
                <c:pt idx="16">
                  <c:v>186.257315556647</c:v>
                </c:pt>
                <c:pt idx="17">
                  <c:v>211.1880528538</c:v>
                </c:pt>
                <c:pt idx="18">
                  <c:v>236.27115583572501</c:v>
                </c:pt>
                <c:pt idx="19">
                  <c:v>287.07482416009299</c:v>
                </c:pt>
              </c:numCache>
            </c:numRef>
          </c:xVal>
          <c:yVal>
            <c:numRef>
              <c:f>'0221'!$B$94:$B$113</c:f>
              <c:numCache>
                <c:formatCode>General</c:formatCode>
                <c:ptCount val="20"/>
                <c:pt idx="0">
                  <c:v>8.9375048797518399</c:v>
                </c:pt>
                <c:pt idx="1">
                  <c:v>4.7830571951904197</c:v>
                </c:pt>
                <c:pt idx="2">
                  <c:v>6.2344548407565403</c:v>
                </c:pt>
                <c:pt idx="3">
                  <c:v>7.3044514696296101</c:v>
                </c:pt>
                <c:pt idx="4">
                  <c:v>8.5178147587947297</c:v>
                </c:pt>
                <c:pt idx="5">
                  <c:v>8.8034380677083508</c:v>
                </c:pt>
                <c:pt idx="6">
                  <c:v>9.2552197337235604</c:v>
                </c:pt>
                <c:pt idx="7">
                  <c:v>9.6737628654977108</c:v>
                </c:pt>
                <c:pt idx="8">
                  <c:v>10.737393254256499</c:v>
                </c:pt>
                <c:pt idx="9">
                  <c:v>11.9412462761552</c:v>
                </c:pt>
                <c:pt idx="10">
                  <c:v>12.677289788119101</c:v>
                </c:pt>
                <c:pt idx="11">
                  <c:v>14.148933201979199</c:v>
                </c:pt>
                <c:pt idx="12">
                  <c:v>15.1638319481506</c:v>
                </c:pt>
                <c:pt idx="13">
                  <c:v>16.628417137322899</c:v>
                </c:pt>
                <c:pt idx="14">
                  <c:v>17.207783922037699</c:v>
                </c:pt>
                <c:pt idx="15">
                  <c:v>18.2965501045868</c:v>
                </c:pt>
                <c:pt idx="16">
                  <c:v>18.480442280141499</c:v>
                </c:pt>
                <c:pt idx="17">
                  <c:v>17.838317421145401</c:v>
                </c:pt>
                <c:pt idx="18">
                  <c:v>16.072260552798902</c:v>
                </c:pt>
                <c:pt idx="19">
                  <c:v>15.920567705161</c:v>
                </c:pt>
              </c:numCache>
            </c:numRef>
          </c:yVal>
          <c:smooth val="1"/>
        </c:ser>
        <c:ser>
          <c:idx val="1"/>
          <c:order val="1"/>
          <c:tx>
            <c:v>48+ &gt; 150K</c:v>
          </c:tx>
          <c:xVal>
            <c:numRef>
              <c:f>'0221'!$L$118:$L$137</c:f>
              <c:numCache>
                <c:formatCode>General</c:formatCode>
                <c:ptCount val="20"/>
                <c:pt idx="0">
                  <c:v>-216.832122836313</c:v>
                </c:pt>
                <c:pt idx="1">
                  <c:v>-185.39317725215</c:v>
                </c:pt>
                <c:pt idx="2">
                  <c:v>-159.28437071466399</c:v>
                </c:pt>
                <c:pt idx="3">
                  <c:v>-137.48355801445601</c:v>
                </c:pt>
                <c:pt idx="4">
                  <c:v>-113.92627816562501</c:v>
                </c:pt>
                <c:pt idx="5">
                  <c:v>-88.180238215525506</c:v>
                </c:pt>
                <c:pt idx="6">
                  <c:v>-62.793289106596397</c:v>
                </c:pt>
                <c:pt idx="7">
                  <c:v>-36.2833292389045</c:v>
                </c:pt>
                <c:pt idx="8">
                  <c:v>-11.4679975596024</c:v>
                </c:pt>
                <c:pt idx="9">
                  <c:v>12.665016558603901</c:v>
                </c:pt>
                <c:pt idx="10">
                  <c:v>38.216612589702798</c:v>
                </c:pt>
                <c:pt idx="11">
                  <c:v>62.667736015284703</c:v>
                </c:pt>
                <c:pt idx="12">
                  <c:v>87.503737081803195</c:v>
                </c:pt>
                <c:pt idx="13">
                  <c:v>111.96324669699401</c:v>
                </c:pt>
                <c:pt idx="14">
                  <c:v>136.592188689746</c:v>
                </c:pt>
                <c:pt idx="15">
                  <c:v>161.17236401193301</c:v>
                </c:pt>
                <c:pt idx="16">
                  <c:v>185.96673565272499</c:v>
                </c:pt>
                <c:pt idx="17">
                  <c:v>210.85887979545299</c:v>
                </c:pt>
                <c:pt idx="18">
                  <c:v>236.049717479908</c:v>
                </c:pt>
                <c:pt idx="19">
                  <c:v>283.21492433467</c:v>
                </c:pt>
              </c:numCache>
            </c:numRef>
          </c:xVal>
          <c:yVal>
            <c:numRef>
              <c:f>'0221'!$B$118:$B$137</c:f>
              <c:numCache>
                <c:formatCode>General</c:formatCode>
                <c:ptCount val="20"/>
                <c:pt idx="0">
                  <c:v>8.6869458054181692</c:v>
                </c:pt>
                <c:pt idx="1">
                  <c:v>3.7243257161229999</c:v>
                </c:pt>
                <c:pt idx="2">
                  <c:v>5.5562528660356101</c:v>
                </c:pt>
                <c:pt idx="3">
                  <c:v>7.1271677418958204</c:v>
                </c:pt>
                <c:pt idx="4">
                  <c:v>8.1176489796692906</c:v>
                </c:pt>
                <c:pt idx="5">
                  <c:v>8.3475602471172792</c:v>
                </c:pt>
                <c:pt idx="6">
                  <c:v>8.8335882813899502</c:v>
                </c:pt>
                <c:pt idx="7">
                  <c:v>9.4841158976189295</c:v>
                </c:pt>
                <c:pt idx="8">
                  <c:v>10.8151144120031</c:v>
                </c:pt>
                <c:pt idx="9">
                  <c:v>12.2790038371012</c:v>
                </c:pt>
                <c:pt idx="10">
                  <c:v>13.2479449795328</c:v>
                </c:pt>
                <c:pt idx="11">
                  <c:v>15.060388099777199</c:v>
                </c:pt>
                <c:pt idx="12">
                  <c:v>16.467859433635901</c:v>
                </c:pt>
                <c:pt idx="13">
                  <c:v>18.4074252296836</c:v>
                </c:pt>
                <c:pt idx="14">
                  <c:v>19.3889943669048</c:v>
                </c:pt>
                <c:pt idx="15">
                  <c:v>20.9754179911099</c:v>
                </c:pt>
                <c:pt idx="16">
                  <c:v>21.319855649357699</c:v>
                </c:pt>
                <c:pt idx="17">
                  <c:v>21.127447207617099</c:v>
                </c:pt>
                <c:pt idx="18">
                  <c:v>19.072687467429301</c:v>
                </c:pt>
                <c:pt idx="19">
                  <c:v>19.523834601921902</c:v>
                </c:pt>
              </c:numCache>
            </c:numRef>
          </c:yVal>
          <c:smooth val="1"/>
        </c:ser>
        <c:ser>
          <c:idx val="2"/>
          <c:order val="2"/>
          <c:tx>
            <c:v>48+ &lt;= 150K</c:v>
          </c:tx>
          <c:xVal>
            <c:numRef>
              <c:f>'0221'!$L$141:$L$160</c:f>
              <c:numCache>
                <c:formatCode>General</c:formatCode>
                <c:ptCount val="20"/>
                <c:pt idx="0">
                  <c:v>-217.59492236776401</c:v>
                </c:pt>
                <c:pt idx="1">
                  <c:v>-186.904242072475</c:v>
                </c:pt>
                <c:pt idx="2">
                  <c:v>-159.82599664812699</c:v>
                </c:pt>
                <c:pt idx="3">
                  <c:v>-137.46704779177901</c:v>
                </c:pt>
                <c:pt idx="4">
                  <c:v>-113.515920264052</c:v>
                </c:pt>
                <c:pt idx="5">
                  <c:v>-88.175530354385302</c:v>
                </c:pt>
                <c:pt idx="6">
                  <c:v>-62.909508155471897</c:v>
                </c:pt>
                <c:pt idx="7">
                  <c:v>-36.575362629650598</c:v>
                </c:pt>
                <c:pt idx="8">
                  <c:v>-11.585645878763801</c:v>
                </c:pt>
                <c:pt idx="9">
                  <c:v>12.8548532699918</c:v>
                </c:pt>
                <c:pt idx="10">
                  <c:v>38.184545700304596</c:v>
                </c:pt>
                <c:pt idx="11">
                  <c:v>62.6966989220481</c:v>
                </c:pt>
                <c:pt idx="12">
                  <c:v>87.841622464296094</c:v>
                </c:pt>
                <c:pt idx="13">
                  <c:v>112.335061628099</c:v>
                </c:pt>
                <c:pt idx="14">
                  <c:v>137.10905720601099</c:v>
                </c:pt>
                <c:pt idx="15">
                  <c:v>161.61587641674501</c:v>
                </c:pt>
                <c:pt idx="16">
                  <c:v>186.52128788165399</c:v>
                </c:pt>
                <c:pt idx="17">
                  <c:v>211.43123568977899</c:v>
                </c:pt>
                <c:pt idx="18">
                  <c:v>236.39033003470399</c:v>
                </c:pt>
                <c:pt idx="19">
                  <c:v>288.57824460346302</c:v>
                </c:pt>
              </c:numCache>
            </c:numRef>
          </c:xVal>
          <c:yVal>
            <c:numRef>
              <c:f>'0221'!$B$141:$B$160</c:f>
              <c:numCache>
                <c:formatCode>General</c:formatCode>
                <c:ptCount val="20"/>
                <c:pt idx="0">
                  <c:v>9.3071429035540199</c:v>
                </c:pt>
                <c:pt idx="1">
                  <c:v>7.0730738038638901</c:v>
                </c:pt>
                <c:pt idx="2">
                  <c:v>8.5646310709757092</c:v>
                </c:pt>
                <c:pt idx="3">
                  <c:v>7.9126443373138304</c:v>
                </c:pt>
                <c:pt idx="4">
                  <c:v>9.7295451018429802</c:v>
                </c:pt>
                <c:pt idx="5">
                  <c:v>9.8612562097150906</c:v>
                </c:pt>
                <c:pt idx="6">
                  <c:v>10.1876999657842</c:v>
                </c:pt>
                <c:pt idx="7">
                  <c:v>10.098370311237799</c:v>
                </c:pt>
                <c:pt idx="8">
                  <c:v>10.5548011720012</c:v>
                </c:pt>
                <c:pt idx="9">
                  <c:v>11.148296858593501</c:v>
                </c:pt>
                <c:pt idx="10">
                  <c:v>11.4318515187268</c:v>
                </c:pt>
                <c:pt idx="11">
                  <c:v>12.2150377714076</c:v>
                </c:pt>
                <c:pt idx="12">
                  <c:v>12.7520812752403</c:v>
                </c:pt>
                <c:pt idx="13">
                  <c:v>13.6880352833914</c:v>
                </c:pt>
                <c:pt idx="14">
                  <c:v>14.310839792575599</c:v>
                </c:pt>
                <c:pt idx="15">
                  <c:v>15.216810728912399</c:v>
                </c:pt>
                <c:pt idx="16">
                  <c:v>15.819970208141401</c:v>
                </c:pt>
                <c:pt idx="17">
                  <c:v>15.328221628035401</c:v>
                </c:pt>
                <c:pt idx="18">
                  <c:v>14.415623878006301</c:v>
                </c:pt>
                <c:pt idx="19">
                  <c:v>14.4775407661001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081344"/>
        <c:axId val="667079808"/>
      </c:scatterChart>
      <c:valAx>
        <c:axId val="667081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67079808"/>
        <c:crosses val="autoZero"/>
        <c:crossBetween val="midCat"/>
      </c:valAx>
      <c:valAx>
        <c:axId val="667079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6708134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24-48 all loan size</c:v>
          </c:tx>
          <c:xVal>
            <c:numRef>
              <c:f>'0221'!$L$213:$L$232</c:f>
              <c:numCache>
                <c:formatCode>General</c:formatCode>
                <c:ptCount val="20"/>
                <c:pt idx="0">
                  <c:v>-211.68978303463501</c:v>
                </c:pt>
                <c:pt idx="1">
                  <c:v>-186.50284980748799</c:v>
                </c:pt>
                <c:pt idx="2">
                  <c:v>-158.47704344713199</c:v>
                </c:pt>
                <c:pt idx="3">
                  <c:v>-137.36557756558901</c:v>
                </c:pt>
                <c:pt idx="4">
                  <c:v>-111.68999537069401</c:v>
                </c:pt>
                <c:pt idx="5">
                  <c:v>-86.772073017651707</c:v>
                </c:pt>
                <c:pt idx="6">
                  <c:v>-61.555599717308901</c:v>
                </c:pt>
                <c:pt idx="7">
                  <c:v>-37.254921821819103</c:v>
                </c:pt>
                <c:pt idx="8">
                  <c:v>-12.3345189150279</c:v>
                </c:pt>
                <c:pt idx="9">
                  <c:v>12.1209113411386</c:v>
                </c:pt>
                <c:pt idx="10">
                  <c:v>37.123260990334103</c:v>
                </c:pt>
                <c:pt idx="11">
                  <c:v>61.744324900459397</c:v>
                </c:pt>
                <c:pt idx="12">
                  <c:v>86.706553901942002</c:v>
                </c:pt>
                <c:pt idx="13">
                  <c:v>111.48165298187401</c:v>
                </c:pt>
                <c:pt idx="14">
                  <c:v>136.538813936716</c:v>
                </c:pt>
                <c:pt idx="15">
                  <c:v>161.20931185650301</c:v>
                </c:pt>
                <c:pt idx="16">
                  <c:v>185.354031480343</c:v>
                </c:pt>
                <c:pt idx="17">
                  <c:v>210.48135243547799</c:v>
                </c:pt>
                <c:pt idx="18">
                  <c:v>233.98791378605799</c:v>
                </c:pt>
                <c:pt idx="19">
                  <c:v>271.45208637456301</c:v>
                </c:pt>
              </c:numCache>
            </c:numRef>
          </c:xVal>
          <c:yVal>
            <c:numRef>
              <c:f>'0221'!$B$213:$B$232</c:f>
              <c:numCache>
                <c:formatCode>General</c:formatCode>
                <c:ptCount val="20"/>
                <c:pt idx="0">
                  <c:v>3.1445784678784601</c:v>
                </c:pt>
                <c:pt idx="1">
                  <c:v>4.4848276663412898</c:v>
                </c:pt>
                <c:pt idx="2">
                  <c:v>5.25783963818182</c:v>
                </c:pt>
                <c:pt idx="3">
                  <c:v>7.1051122551166896</c:v>
                </c:pt>
                <c:pt idx="4">
                  <c:v>7.7176723528262201</c:v>
                </c:pt>
                <c:pt idx="5">
                  <c:v>8.6773412247951498</c:v>
                </c:pt>
                <c:pt idx="6">
                  <c:v>10.131422675627</c:v>
                </c:pt>
                <c:pt idx="7">
                  <c:v>12.029086826464001</c:v>
                </c:pt>
                <c:pt idx="8">
                  <c:v>13.457688386389901</c:v>
                </c:pt>
                <c:pt idx="9">
                  <c:v>15.2623819562702</c:v>
                </c:pt>
                <c:pt idx="10">
                  <c:v>16.918614098093801</c:v>
                </c:pt>
                <c:pt idx="11">
                  <c:v>18.189643008916601</c:v>
                </c:pt>
                <c:pt idx="12">
                  <c:v>18.947003306608099</c:v>
                </c:pt>
                <c:pt idx="13">
                  <c:v>19.378883144181302</c:v>
                </c:pt>
                <c:pt idx="14">
                  <c:v>21.158766577446301</c:v>
                </c:pt>
                <c:pt idx="15">
                  <c:v>21.605979222617702</c:v>
                </c:pt>
                <c:pt idx="16">
                  <c:v>22.3156316456745</c:v>
                </c:pt>
                <c:pt idx="17">
                  <c:v>21.610231691662801</c:v>
                </c:pt>
                <c:pt idx="18">
                  <c:v>22.077476825845501</c:v>
                </c:pt>
                <c:pt idx="19">
                  <c:v>20.146692154809799</c:v>
                </c:pt>
              </c:numCache>
            </c:numRef>
          </c:yVal>
          <c:smooth val="1"/>
        </c:ser>
        <c:ser>
          <c:idx val="1"/>
          <c:order val="1"/>
          <c:tx>
            <c:v>48+ &gt; 150K</c:v>
          </c:tx>
          <c:xVal>
            <c:numRef>
              <c:f>'0221'!$L$189:$L$208</c:f>
              <c:numCache>
                <c:formatCode>General</c:formatCode>
                <c:ptCount val="20"/>
                <c:pt idx="0">
                  <c:v>-210.969652137558</c:v>
                </c:pt>
                <c:pt idx="1">
                  <c:v>-186.52986813330401</c:v>
                </c:pt>
                <c:pt idx="2">
                  <c:v>-158.33767413948601</c:v>
                </c:pt>
                <c:pt idx="3">
                  <c:v>-137.34710700255599</c:v>
                </c:pt>
                <c:pt idx="4">
                  <c:v>-111.678094767814</c:v>
                </c:pt>
                <c:pt idx="5">
                  <c:v>-86.764215173104205</c:v>
                </c:pt>
                <c:pt idx="6">
                  <c:v>-61.564451550511798</c:v>
                </c:pt>
                <c:pt idx="7">
                  <c:v>-37.266794022179297</c:v>
                </c:pt>
                <c:pt idx="8">
                  <c:v>-12.383844652121599</c:v>
                </c:pt>
                <c:pt idx="9">
                  <c:v>12.061318182733601</c:v>
                </c:pt>
                <c:pt idx="10">
                  <c:v>37.058529070007197</c:v>
                </c:pt>
                <c:pt idx="11">
                  <c:v>61.604892321325501</c:v>
                </c:pt>
                <c:pt idx="12">
                  <c:v>86.556209554401605</c:v>
                </c:pt>
                <c:pt idx="13">
                  <c:v>111.383816980248</c:v>
                </c:pt>
                <c:pt idx="14">
                  <c:v>136.41669052552101</c:v>
                </c:pt>
                <c:pt idx="15">
                  <c:v>161.068415057707</c:v>
                </c:pt>
                <c:pt idx="16">
                  <c:v>185.13114592077201</c:v>
                </c:pt>
                <c:pt idx="17">
                  <c:v>210.22565029618499</c:v>
                </c:pt>
                <c:pt idx="18">
                  <c:v>233.513894895574</c:v>
                </c:pt>
                <c:pt idx="19">
                  <c:v>269.23987323569497</c:v>
                </c:pt>
              </c:numCache>
            </c:numRef>
          </c:xVal>
          <c:yVal>
            <c:numRef>
              <c:f>'0221'!$B$189:$B$208</c:f>
              <c:numCache>
                <c:formatCode>General</c:formatCode>
                <c:ptCount val="20"/>
                <c:pt idx="0">
                  <c:v>0.269121604656541</c:v>
                </c:pt>
                <c:pt idx="1">
                  <c:v>5.3109338335147598</c:v>
                </c:pt>
                <c:pt idx="2">
                  <c:v>5.6980211344756304</c:v>
                </c:pt>
                <c:pt idx="3">
                  <c:v>7.1443297236055399</c:v>
                </c:pt>
                <c:pt idx="4">
                  <c:v>7.9141116580977302</c:v>
                </c:pt>
                <c:pt idx="5">
                  <c:v>9.0244221855846796</c:v>
                </c:pt>
                <c:pt idx="6">
                  <c:v>10.5363554563191</c:v>
                </c:pt>
                <c:pt idx="7">
                  <c:v>12.6731655032647</c:v>
                </c:pt>
                <c:pt idx="8">
                  <c:v>14.384597671927899</c:v>
                </c:pt>
                <c:pt idx="9">
                  <c:v>16.6790024922093</c:v>
                </c:pt>
                <c:pt idx="10">
                  <c:v>18.876249451136498</c:v>
                </c:pt>
                <c:pt idx="11">
                  <c:v>20.793953273842899</c:v>
                </c:pt>
                <c:pt idx="12">
                  <c:v>22.164183739488301</c:v>
                </c:pt>
                <c:pt idx="13">
                  <c:v>23.0711369612327</c:v>
                </c:pt>
                <c:pt idx="14">
                  <c:v>25.510411404351199</c:v>
                </c:pt>
                <c:pt idx="15">
                  <c:v>26.4939211700102</c:v>
                </c:pt>
                <c:pt idx="16">
                  <c:v>27.665981060268901</c:v>
                </c:pt>
                <c:pt idx="17">
                  <c:v>27.823933137645501</c:v>
                </c:pt>
                <c:pt idx="18">
                  <c:v>29.9917392239058</c:v>
                </c:pt>
                <c:pt idx="19">
                  <c:v>32.180209568533797</c:v>
                </c:pt>
              </c:numCache>
            </c:numRef>
          </c:yVal>
          <c:smooth val="1"/>
        </c:ser>
        <c:ser>
          <c:idx val="2"/>
          <c:order val="2"/>
          <c:tx>
            <c:v>24-48 &lt;= 150K</c:v>
          </c:tx>
          <c:xVal>
            <c:numRef>
              <c:f>'0221'!$L$164:$L$183</c:f>
              <c:numCache>
                <c:formatCode>General</c:formatCode>
                <c:ptCount val="20"/>
                <c:pt idx="0">
                  <c:v>-212.64979354049899</c:v>
                </c:pt>
                <c:pt idx="1">
                  <c:v>-186.42202102229101</c:v>
                </c:pt>
                <c:pt idx="2">
                  <c:v>-159.19309669884601</c:v>
                </c:pt>
                <c:pt idx="3">
                  <c:v>-137.47104609690101</c:v>
                </c:pt>
                <c:pt idx="4">
                  <c:v>-111.74962265472401</c:v>
                </c:pt>
                <c:pt idx="5">
                  <c:v>-86.807287091025401</c:v>
                </c:pt>
                <c:pt idx="6">
                  <c:v>-61.519404494411901</c:v>
                </c:pt>
                <c:pt idx="7">
                  <c:v>-37.209769634195503</c:v>
                </c:pt>
                <c:pt idx="8">
                  <c:v>-12.1636381921957</c:v>
                </c:pt>
                <c:pt idx="9">
                  <c:v>12.3072682280658</c:v>
                </c:pt>
                <c:pt idx="10">
                  <c:v>37.295897965595401</c:v>
                </c:pt>
                <c:pt idx="11">
                  <c:v>62.049260583239104</c:v>
                </c:pt>
                <c:pt idx="12">
                  <c:v>86.961469928891304</c:v>
                </c:pt>
                <c:pt idx="13">
                  <c:v>111.615668618204</c:v>
                </c:pt>
                <c:pt idx="14">
                  <c:v>136.68292144578101</c:v>
                </c:pt>
                <c:pt idx="15">
                  <c:v>161.34853686597799</c:v>
                </c:pt>
                <c:pt idx="16">
                  <c:v>185.53676681814699</c:v>
                </c:pt>
                <c:pt idx="17">
                  <c:v>210.64993109576099</c:v>
                </c:pt>
                <c:pt idx="18">
                  <c:v>234.21948146684599</c:v>
                </c:pt>
                <c:pt idx="19">
                  <c:v>272.087914968446</c:v>
                </c:pt>
              </c:numCache>
            </c:numRef>
          </c:xVal>
          <c:yVal>
            <c:numRef>
              <c:f>'0221'!$B$164:$B$183</c:f>
              <c:numCache>
                <c:formatCode>General</c:formatCode>
                <c:ptCount val="20"/>
                <c:pt idx="0">
                  <c:v>6.8603558731129297</c:v>
                </c:pt>
                <c:pt idx="1">
                  <c:v>1.9738608039690899</c:v>
                </c:pt>
                <c:pt idx="2">
                  <c:v>2.96650054213409</c:v>
                </c:pt>
                <c:pt idx="3">
                  <c:v>6.8808921029936601</c:v>
                </c:pt>
                <c:pt idx="4">
                  <c:v>6.7276593492514003</c:v>
                </c:pt>
                <c:pt idx="5">
                  <c:v>7.1070203413721504</c:v>
                </c:pt>
                <c:pt idx="6">
                  <c:v>8.4581491718971709</c:v>
                </c:pt>
                <c:pt idx="7">
                  <c:v>9.5396172532409995</c:v>
                </c:pt>
                <c:pt idx="8">
                  <c:v>10.1750404585631</c:v>
                </c:pt>
                <c:pt idx="9">
                  <c:v>10.6887891729338</c:v>
                </c:pt>
                <c:pt idx="10">
                  <c:v>11.4841136779522</c:v>
                </c:pt>
                <c:pt idx="11">
                  <c:v>12.2184234916677</c:v>
                </c:pt>
                <c:pt idx="12">
                  <c:v>13.212385062327501</c:v>
                </c:pt>
                <c:pt idx="13">
                  <c:v>14.0574032222067</c:v>
                </c:pt>
                <c:pt idx="14">
                  <c:v>15.7246515376973</c:v>
                </c:pt>
                <c:pt idx="15">
                  <c:v>16.485058381495101</c:v>
                </c:pt>
                <c:pt idx="16">
                  <c:v>17.661076722008598</c:v>
                </c:pt>
                <c:pt idx="17">
                  <c:v>17.2494357656776</c:v>
                </c:pt>
                <c:pt idx="18">
                  <c:v>17.920202613831599</c:v>
                </c:pt>
                <c:pt idx="19">
                  <c:v>16.342690565620799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137088"/>
        <c:axId val="578740224"/>
      </c:scatterChart>
      <c:valAx>
        <c:axId val="682137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78740224"/>
        <c:crosses val="autoZero"/>
        <c:crossBetween val="midCat"/>
      </c:valAx>
      <c:valAx>
        <c:axId val="578740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8213708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12-24 all loan size</c:v>
          </c:tx>
          <c:xVal>
            <c:numRef>
              <c:f>'0221'!$L$239:$L$258</c:f>
              <c:numCache>
                <c:formatCode>General</c:formatCode>
                <c:ptCount val="20"/>
                <c:pt idx="0">
                  <c:v>-210.44824016632401</c:v>
                </c:pt>
                <c:pt idx="1">
                  <c:v>-184.632143060538</c:v>
                </c:pt>
                <c:pt idx="2">
                  <c:v>-158.06236213255099</c:v>
                </c:pt>
                <c:pt idx="3">
                  <c:v>-135.74598953449299</c:v>
                </c:pt>
                <c:pt idx="4">
                  <c:v>-109.95292775423501</c:v>
                </c:pt>
                <c:pt idx="5">
                  <c:v>-86.658239510601007</c:v>
                </c:pt>
                <c:pt idx="6">
                  <c:v>-61.565110762816701</c:v>
                </c:pt>
                <c:pt idx="7">
                  <c:v>-37.7824960307805</c:v>
                </c:pt>
                <c:pt idx="8">
                  <c:v>-12.480242313839</c:v>
                </c:pt>
                <c:pt idx="9">
                  <c:v>11.6791424286279</c:v>
                </c:pt>
                <c:pt idx="10">
                  <c:v>36.310346918268301</c:v>
                </c:pt>
                <c:pt idx="11">
                  <c:v>60.908027333414701</c:v>
                </c:pt>
                <c:pt idx="12">
                  <c:v>85.2044636413669</c:v>
                </c:pt>
                <c:pt idx="13">
                  <c:v>110.11514730180799</c:v>
                </c:pt>
                <c:pt idx="14">
                  <c:v>134.09515457686999</c:v>
                </c:pt>
                <c:pt idx="15">
                  <c:v>159.55654946556899</c:v>
                </c:pt>
                <c:pt idx="16">
                  <c:v>183.72527021759799</c:v>
                </c:pt>
                <c:pt idx="17">
                  <c:v>209.262955941477</c:v>
                </c:pt>
                <c:pt idx="18">
                  <c:v>236.28881783387399</c:v>
                </c:pt>
                <c:pt idx="19">
                  <c:v>258.93795328298501</c:v>
                </c:pt>
              </c:numCache>
            </c:numRef>
          </c:xVal>
          <c:yVal>
            <c:numRef>
              <c:f>'0221'!$B$239:$B$258</c:f>
              <c:numCache>
                <c:formatCode>General</c:formatCode>
                <c:ptCount val="20"/>
                <c:pt idx="0">
                  <c:v>0.26682480036829198</c:v>
                </c:pt>
                <c:pt idx="1">
                  <c:v>4.6015290295054401</c:v>
                </c:pt>
                <c:pt idx="2">
                  <c:v>4.9376123624809898</c:v>
                </c:pt>
                <c:pt idx="3">
                  <c:v>6.5887919261041397</c:v>
                </c:pt>
                <c:pt idx="4">
                  <c:v>7.5955197584554801</c:v>
                </c:pt>
                <c:pt idx="5">
                  <c:v>7.6980311526143597</c:v>
                </c:pt>
                <c:pt idx="6">
                  <c:v>8.144526555074</c:v>
                </c:pt>
                <c:pt idx="7">
                  <c:v>8.7075875292205591</c:v>
                </c:pt>
                <c:pt idx="8">
                  <c:v>9.7928928391040202</c:v>
                </c:pt>
                <c:pt idx="9">
                  <c:v>11.4910093196887</c:v>
                </c:pt>
                <c:pt idx="10">
                  <c:v>14.4817524407653</c:v>
                </c:pt>
                <c:pt idx="11">
                  <c:v>17.482312091796199</c:v>
                </c:pt>
                <c:pt idx="12">
                  <c:v>19.319172815830299</c:v>
                </c:pt>
                <c:pt idx="13">
                  <c:v>20.5442159531515</c:v>
                </c:pt>
                <c:pt idx="14">
                  <c:v>21.865618549970399</c:v>
                </c:pt>
                <c:pt idx="15">
                  <c:v>21.3105369609825</c:v>
                </c:pt>
                <c:pt idx="16">
                  <c:v>22.0496209856443</c:v>
                </c:pt>
                <c:pt idx="17">
                  <c:v>23.210829593265601</c:v>
                </c:pt>
                <c:pt idx="18">
                  <c:v>30.652117390708799</c:v>
                </c:pt>
                <c:pt idx="19">
                  <c:v>15.241107758525899</c:v>
                </c:pt>
              </c:numCache>
            </c:numRef>
          </c:yVal>
          <c:smooth val="1"/>
        </c:ser>
        <c:ser>
          <c:idx val="1"/>
          <c:order val="1"/>
          <c:tx>
            <c:v>48+ &gt; 150K</c:v>
          </c:tx>
          <c:xVal>
            <c:numRef>
              <c:f>'0221'!$L$287:$L$304</c:f>
              <c:numCache>
                <c:formatCode>General</c:formatCode>
                <c:ptCount val="18"/>
                <c:pt idx="0">
                  <c:v>-184.57441923278901</c:v>
                </c:pt>
                <c:pt idx="1">
                  <c:v>-157.76028083444601</c:v>
                </c:pt>
                <c:pt idx="2">
                  <c:v>-135.741693874351</c:v>
                </c:pt>
                <c:pt idx="3">
                  <c:v>-109.95835806865701</c:v>
                </c:pt>
                <c:pt idx="4">
                  <c:v>-86.696325802024006</c:v>
                </c:pt>
                <c:pt idx="5">
                  <c:v>-61.601259139696502</c:v>
                </c:pt>
                <c:pt idx="6">
                  <c:v>-37.805638561048497</c:v>
                </c:pt>
                <c:pt idx="7">
                  <c:v>-12.5030824893612</c:v>
                </c:pt>
                <c:pt idx="8">
                  <c:v>11.6258003927957</c:v>
                </c:pt>
                <c:pt idx="9">
                  <c:v>36.253335460235199</c:v>
                </c:pt>
                <c:pt idx="10">
                  <c:v>60.7973817729495</c:v>
                </c:pt>
                <c:pt idx="11">
                  <c:v>85.071348522911407</c:v>
                </c:pt>
                <c:pt idx="12">
                  <c:v>109.99737554105</c:v>
                </c:pt>
                <c:pt idx="13">
                  <c:v>133.85201222771701</c:v>
                </c:pt>
                <c:pt idx="14">
                  <c:v>159.119635321445</c:v>
                </c:pt>
                <c:pt idx="15">
                  <c:v>183.722842327184</c:v>
                </c:pt>
                <c:pt idx="16">
                  <c:v>208.07093906593801</c:v>
                </c:pt>
                <c:pt idx="17">
                  <c:v>235.89032490647</c:v>
                </c:pt>
              </c:numCache>
            </c:numRef>
          </c:xVal>
          <c:yVal>
            <c:numRef>
              <c:f>'0221'!$B$287:$B$304</c:f>
              <c:numCache>
                <c:formatCode>General</c:formatCode>
                <c:ptCount val="18"/>
                <c:pt idx="0">
                  <c:v>8.2883687219784097</c:v>
                </c:pt>
                <c:pt idx="1">
                  <c:v>4.8944007526575204</c:v>
                </c:pt>
                <c:pt idx="2">
                  <c:v>6.7368899278982797</c:v>
                </c:pt>
                <c:pt idx="3">
                  <c:v>7.82902770948622</c:v>
                </c:pt>
                <c:pt idx="4">
                  <c:v>7.9893371146025203</c:v>
                </c:pt>
                <c:pt idx="5">
                  <c:v>8.4651572030850293</c:v>
                </c:pt>
                <c:pt idx="6">
                  <c:v>9.1580577833150993</c:v>
                </c:pt>
                <c:pt idx="7">
                  <c:v>10.436022878819299</c:v>
                </c:pt>
                <c:pt idx="8">
                  <c:v>12.5216969327056</c:v>
                </c:pt>
                <c:pt idx="9">
                  <c:v>16.214915289890399</c:v>
                </c:pt>
                <c:pt idx="10">
                  <c:v>20.2016024104373</c:v>
                </c:pt>
                <c:pt idx="11">
                  <c:v>22.846728251931101</c:v>
                </c:pt>
                <c:pt idx="12">
                  <c:v>24.735284595258001</c:v>
                </c:pt>
                <c:pt idx="13">
                  <c:v>28.116129009651502</c:v>
                </c:pt>
                <c:pt idx="14">
                  <c:v>28.280951386268299</c:v>
                </c:pt>
                <c:pt idx="15">
                  <c:v>34.738346368798801</c:v>
                </c:pt>
                <c:pt idx="16">
                  <c:v>39.139906546491602</c:v>
                </c:pt>
                <c:pt idx="17">
                  <c:v>56.398462227848803</c:v>
                </c:pt>
              </c:numCache>
            </c:numRef>
          </c:yVal>
          <c:smooth val="1"/>
        </c:ser>
        <c:ser>
          <c:idx val="2"/>
          <c:order val="2"/>
          <c:tx>
            <c:v>24-48 &lt;= 150K</c:v>
          </c:tx>
          <c:xVal>
            <c:numRef>
              <c:f>'0221'!$L$263:$L$281</c:f>
              <c:numCache>
                <c:formatCode>General</c:formatCode>
                <c:ptCount val="19"/>
                <c:pt idx="0">
                  <c:v>-184.698365572196</c:v>
                </c:pt>
                <c:pt idx="1">
                  <c:v>-159.43464844438799</c:v>
                </c:pt>
                <c:pt idx="2">
                  <c:v>-135.77245845147499</c:v>
                </c:pt>
                <c:pt idx="3">
                  <c:v>-109.919688054015</c:v>
                </c:pt>
                <c:pt idx="4">
                  <c:v>-86.445297104030601</c:v>
                </c:pt>
                <c:pt idx="5">
                  <c:v>-61.3799093558819</c:v>
                </c:pt>
                <c:pt idx="6">
                  <c:v>-37.673638168776797</c:v>
                </c:pt>
                <c:pt idx="7">
                  <c:v>-12.3815013261665</c:v>
                </c:pt>
                <c:pt idx="8">
                  <c:v>11.8858032359178</c:v>
                </c:pt>
                <c:pt idx="9">
                  <c:v>36.492313011299998</c:v>
                </c:pt>
                <c:pt idx="10">
                  <c:v>61.185580321431999</c:v>
                </c:pt>
                <c:pt idx="11">
                  <c:v>85.463787304030205</c:v>
                </c:pt>
                <c:pt idx="12">
                  <c:v>110.292465040971</c:v>
                </c:pt>
                <c:pt idx="13">
                  <c:v>134.37148460683201</c:v>
                </c:pt>
                <c:pt idx="14">
                  <c:v>159.89574751081901</c:v>
                </c:pt>
                <c:pt idx="15">
                  <c:v>183.72648391512399</c:v>
                </c:pt>
                <c:pt idx="16">
                  <c:v>209.59982348005701</c:v>
                </c:pt>
                <c:pt idx="17">
                  <c:v>236.36975165261001</c:v>
                </c:pt>
                <c:pt idx="18">
                  <c:v>258.11909569472698</c:v>
                </c:pt>
              </c:numCache>
            </c:numRef>
          </c:xVal>
          <c:yVal>
            <c:numRef>
              <c:f>'0221'!$B$263:$B$281</c:f>
              <c:numCache>
                <c:formatCode>General</c:formatCode>
                <c:ptCount val="19"/>
                <c:pt idx="0">
                  <c:v>0.20521868242101499</c:v>
                </c:pt>
                <c:pt idx="1">
                  <c:v>5.1336809321890904</c:v>
                </c:pt>
                <c:pt idx="2">
                  <c:v>5.6714991728713597</c:v>
                </c:pt>
                <c:pt idx="3">
                  <c:v>6.1543619392790001</c:v>
                </c:pt>
                <c:pt idx="4">
                  <c:v>6.0537237234646799</c:v>
                </c:pt>
                <c:pt idx="5">
                  <c:v>6.4856452295589504</c:v>
                </c:pt>
                <c:pt idx="6">
                  <c:v>6.5611117364205196</c:v>
                </c:pt>
                <c:pt idx="7">
                  <c:v>6.9636072128028799</c:v>
                </c:pt>
                <c:pt idx="8">
                  <c:v>7.3919413050445897</c:v>
                </c:pt>
                <c:pt idx="9">
                  <c:v>8.7278082466798406</c:v>
                </c:pt>
                <c:pt idx="10">
                  <c:v>10.283057808803999</c:v>
                </c:pt>
                <c:pt idx="11">
                  <c:v>12.019132389649499</c:v>
                </c:pt>
                <c:pt idx="12">
                  <c:v>13.829295699900401</c:v>
                </c:pt>
                <c:pt idx="13">
                  <c:v>14.1596036811977</c:v>
                </c:pt>
                <c:pt idx="14">
                  <c:v>15.4767534198905</c:v>
                </c:pt>
                <c:pt idx="15">
                  <c:v>14.8925090826885</c:v>
                </c:pt>
                <c:pt idx="16">
                  <c:v>18.062494753392802</c:v>
                </c:pt>
                <c:pt idx="17">
                  <c:v>23.9625662434097</c:v>
                </c:pt>
                <c:pt idx="18">
                  <c:v>17.393390514030798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358336"/>
        <c:axId val="623359872"/>
      </c:scatterChart>
      <c:valAx>
        <c:axId val="62335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23359872"/>
        <c:crosses val="autoZero"/>
        <c:crossBetween val="midCat"/>
      </c:valAx>
      <c:valAx>
        <c:axId val="6233598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23358336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8.7507655293088363E-2"/>
          <c:y val="0.91628280839895015"/>
          <c:w val="0.82498447069116365"/>
          <c:h val="8.3717191601049873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12-24 all loan size low media</c:v>
          </c:tx>
          <c:xVal>
            <c:numRef>
              <c:f>'0221'!$L$239:$L$258</c:f>
              <c:numCache>
                <c:formatCode>General</c:formatCode>
                <c:ptCount val="20"/>
                <c:pt idx="0">
                  <c:v>-210.44824016632401</c:v>
                </c:pt>
                <c:pt idx="1">
                  <c:v>-184.632143060538</c:v>
                </c:pt>
                <c:pt idx="2">
                  <c:v>-158.06236213255099</c:v>
                </c:pt>
                <c:pt idx="3">
                  <c:v>-135.74598953449299</c:v>
                </c:pt>
                <c:pt idx="4">
                  <c:v>-109.95292775423501</c:v>
                </c:pt>
                <c:pt idx="5">
                  <c:v>-86.658239510601007</c:v>
                </c:pt>
                <c:pt idx="6">
                  <c:v>-61.565110762816701</c:v>
                </c:pt>
                <c:pt idx="7">
                  <c:v>-37.7824960307805</c:v>
                </c:pt>
                <c:pt idx="8">
                  <c:v>-12.480242313839</c:v>
                </c:pt>
                <c:pt idx="9">
                  <c:v>11.6791424286279</c:v>
                </c:pt>
                <c:pt idx="10">
                  <c:v>36.310346918268301</c:v>
                </c:pt>
                <c:pt idx="11">
                  <c:v>60.908027333414701</c:v>
                </c:pt>
                <c:pt idx="12">
                  <c:v>85.2044636413669</c:v>
                </c:pt>
                <c:pt idx="13">
                  <c:v>110.11514730180799</c:v>
                </c:pt>
                <c:pt idx="14">
                  <c:v>134.09515457686999</c:v>
                </c:pt>
                <c:pt idx="15">
                  <c:v>159.55654946556899</c:v>
                </c:pt>
                <c:pt idx="16">
                  <c:v>183.72527021759799</c:v>
                </c:pt>
                <c:pt idx="17">
                  <c:v>209.262955941477</c:v>
                </c:pt>
                <c:pt idx="18">
                  <c:v>236.28881783387399</c:v>
                </c:pt>
                <c:pt idx="19">
                  <c:v>258.93795328298501</c:v>
                </c:pt>
              </c:numCache>
            </c:numRef>
          </c:xVal>
          <c:yVal>
            <c:numRef>
              <c:f>'0221'!$B$239:$B$258</c:f>
              <c:numCache>
                <c:formatCode>General</c:formatCode>
                <c:ptCount val="20"/>
                <c:pt idx="0">
                  <c:v>0.26682480036829198</c:v>
                </c:pt>
                <c:pt idx="1">
                  <c:v>4.6015290295054401</c:v>
                </c:pt>
                <c:pt idx="2">
                  <c:v>4.9376123624809898</c:v>
                </c:pt>
                <c:pt idx="3">
                  <c:v>6.5887919261041397</c:v>
                </c:pt>
                <c:pt idx="4">
                  <c:v>7.5955197584554801</c:v>
                </c:pt>
                <c:pt idx="5">
                  <c:v>7.6980311526143597</c:v>
                </c:pt>
                <c:pt idx="6">
                  <c:v>8.144526555074</c:v>
                </c:pt>
                <c:pt idx="7">
                  <c:v>8.7075875292205591</c:v>
                </c:pt>
                <c:pt idx="8">
                  <c:v>9.7928928391040202</c:v>
                </c:pt>
                <c:pt idx="9">
                  <c:v>11.4910093196887</c:v>
                </c:pt>
                <c:pt idx="10">
                  <c:v>14.4817524407653</c:v>
                </c:pt>
                <c:pt idx="11">
                  <c:v>17.482312091796199</c:v>
                </c:pt>
                <c:pt idx="12">
                  <c:v>19.319172815830299</c:v>
                </c:pt>
                <c:pt idx="13">
                  <c:v>20.5442159531515</c:v>
                </c:pt>
                <c:pt idx="14">
                  <c:v>21.865618549970399</c:v>
                </c:pt>
                <c:pt idx="15">
                  <c:v>21.3105369609825</c:v>
                </c:pt>
                <c:pt idx="16">
                  <c:v>22.0496209856443</c:v>
                </c:pt>
                <c:pt idx="17">
                  <c:v>23.210829593265601</c:v>
                </c:pt>
                <c:pt idx="18">
                  <c:v>30.652117390708799</c:v>
                </c:pt>
                <c:pt idx="19">
                  <c:v>15.241107758525899</c:v>
                </c:pt>
              </c:numCache>
            </c:numRef>
          </c:yVal>
          <c:smooth val="1"/>
        </c:ser>
        <c:ser>
          <c:idx val="1"/>
          <c:order val="1"/>
          <c:tx>
            <c:v>12-24 all loan size mid media</c:v>
          </c:tx>
          <c:xVal>
            <c:numRef>
              <c:f>'0221'!$L$311:$L$324</c:f>
              <c:numCache>
                <c:formatCode>General</c:formatCode>
                <c:ptCount val="14"/>
                <c:pt idx="0">
                  <c:v>-57.487302879571502</c:v>
                </c:pt>
                <c:pt idx="1">
                  <c:v>-29.327145284502599</c:v>
                </c:pt>
                <c:pt idx="2">
                  <c:v>-8.7176009994307595</c:v>
                </c:pt>
                <c:pt idx="3">
                  <c:v>14.4174527339829</c:v>
                </c:pt>
                <c:pt idx="4">
                  <c:v>39.320228121871999</c:v>
                </c:pt>
                <c:pt idx="5">
                  <c:v>62.2876841175352</c:v>
                </c:pt>
                <c:pt idx="6">
                  <c:v>87.497656212633999</c:v>
                </c:pt>
                <c:pt idx="7">
                  <c:v>112.44223685999501</c:v>
                </c:pt>
                <c:pt idx="8">
                  <c:v>136.20315263412701</c:v>
                </c:pt>
                <c:pt idx="9">
                  <c:v>160.839939408265</c:v>
                </c:pt>
                <c:pt idx="10">
                  <c:v>185.32669265006399</c:v>
                </c:pt>
                <c:pt idx="11">
                  <c:v>209.64289197700899</c:v>
                </c:pt>
                <c:pt idx="12">
                  <c:v>235.368361141029</c:v>
                </c:pt>
                <c:pt idx="13">
                  <c:v>270.92578367254299</c:v>
                </c:pt>
              </c:numCache>
            </c:numRef>
          </c:xVal>
          <c:yVal>
            <c:numRef>
              <c:f>'0221'!$B$311:$B$324</c:f>
              <c:numCache>
                <c:formatCode>General</c:formatCode>
                <c:ptCount val="14"/>
                <c:pt idx="0">
                  <c:v>0.32969423431034001</c:v>
                </c:pt>
                <c:pt idx="1">
                  <c:v>8.0073416251000005</c:v>
                </c:pt>
                <c:pt idx="2">
                  <c:v>10.1828296571673</c:v>
                </c:pt>
                <c:pt idx="3">
                  <c:v>12.3776811370924</c:v>
                </c:pt>
                <c:pt idx="4">
                  <c:v>18.427066550535599</c:v>
                </c:pt>
                <c:pt idx="5">
                  <c:v>24.006791459893002</c:v>
                </c:pt>
                <c:pt idx="6">
                  <c:v>26.166142046983602</c:v>
                </c:pt>
                <c:pt idx="7">
                  <c:v>26.950977670531401</c:v>
                </c:pt>
                <c:pt idx="8">
                  <c:v>26.912163719677402</c:v>
                </c:pt>
                <c:pt idx="9">
                  <c:v>28.282164826391998</c:v>
                </c:pt>
                <c:pt idx="10">
                  <c:v>28.9762145409479</c:v>
                </c:pt>
                <c:pt idx="11">
                  <c:v>29.377473676802701</c:v>
                </c:pt>
                <c:pt idx="12">
                  <c:v>32.533266909692003</c:v>
                </c:pt>
                <c:pt idx="13">
                  <c:v>33.873738270535597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545216"/>
        <c:axId val="669546752"/>
      </c:scatterChart>
      <c:valAx>
        <c:axId val="669545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69546752"/>
        <c:crosses val="autoZero"/>
        <c:crossBetween val="midCat"/>
      </c:valAx>
      <c:valAx>
        <c:axId val="669546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69545216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8.7507655293088363E-2"/>
          <c:y val="0.91628280839895015"/>
          <c:w val="0.9"/>
          <c:h val="8.3717191601049873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24-48 all loan size</c:v>
          </c:tx>
          <c:xVal>
            <c:numRef>
              <c:f>'0221'!$L$213:$L$232</c:f>
              <c:numCache>
                <c:formatCode>General</c:formatCode>
                <c:ptCount val="20"/>
                <c:pt idx="0">
                  <c:v>-211.68978303463501</c:v>
                </c:pt>
                <c:pt idx="1">
                  <c:v>-186.50284980748799</c:v>
                </c:pt>
                <c:pt idx="2">
                  <c:v>-158.47704344713199</c:v>
                </c:pt>
                <c:pt idx="3">
                  <c:v>-137.36557756558901</c:v>
                </c:pt>
                <c:pt idx="4">
                  <c:v>-111.68999537069401</c:v>
                </c:pt>
                <c:pt idx="5">
                  <c:v>-86.772073017651707</c:v>
                </c:pt>
                <c:pt idx="6">
                  <c:v>-61.555599717308901</c:v>
                </c:pt>
                <c:pt idx="7">
                  <c:v>-37.254921821819103</c:v>
                </c:pt>
                <c:pt idx="8">
                  <c:v>-12.3345189150279</c:v>
                </c:pt>
                <c:pt idx="9">
                  <c:v>12.1209113411386</c:v>
                </c:pt>
                <c:pt idx="10">
                  <c:v>37.123260990334103</c:v>
                </c:pt>
                <c:pt idx="11">
                  <c:v>61.744324900459397</c:v>
                </c:pt>
                <c:pt idx="12">
                  <c:v>86.706553901942002</c:v>
                </c:pt>
                <c:pt idx="13">
                  <c:v>111.48165298187401</c:v>
                </c:pt>
                <c:pt idx="14">
                  <c:v>136.538813936716</c:v>
                </c:pt>
                <c:pt idx="15">
                  <c:v>161.20931185650301</c:v>
                </c:pt>
                <c:pt idx="16">
                  <c:v>185.354031480343</c:v>
                </c:pt>
                <c:pt idx="17">
                  <c:v>210.48135243547799</c:v>
                </c:pt>
                <c:pt idx="18">
                  <c:v>233.98791378605799</c:v>
                </c:pt>
                <c:pt idx="19">
                  <c:v>271.45208637456301</c:v>
                </c:pt>
              </c:numCache>
            </c:numRef>
          </c:xVal>
          <c:yVal>
            <c:numRef>
              <c:f>'0221'!$B$213:$B$232</c:f>
              <c:numCache>
                <c:formatCode>General</c:formatCode>
                <c:ptCount val="20"/>
                <c:pt idx="0">
                  <c:v>3.1445784678784601</c:v>
                </c:pt>
                <c:pt idx="1">
                  <c:v>4.4848276663412898</c:v>
                </c:pt>
                <c:pt idx="2">
                  <c:v>5.25783963818182</c:v>
                </c:pt>
                <c:pt idx="3">
                  <c:v>7.1051122551166896</c:v>
                </c:pt>
                <c:pt idx="4">
                  <c:v>7.7176723528262201</c:v>
                </c:pt>
                <c:pt idx="5">
                  <c:v>8.6773412247951498</c:v>
                </c:pt>
                <c:pt idx="6">
                  <c:v>10.131422675627</c:v>
                </c:pt>
                <c:pt idx="7">
                  <c:v>12.029086826464001</c:v>
                </c:pt>
                <c:pt idx="8">
                  <c:v>13.457688386389901</c:v>
                </c:pt>
                <c:pt idx="9">
                  <c:v>15.2623819562702</c:v>
                </c:pt>
                <c:pt idx="10">
                  <c:v>16.918614098093801</c:v>
                </c:pt>
                <c:pt idx="11">
                  <c:v>18.189643008916601</c:v>
                </c:pt>
                <c:pt idx="12">
                  <c:v>18.947003306608099</c:v>
                </c:pt>
                <c:pt idx="13">
                  <c:v>19.378883144181302</c:v>
                </c:pt>
                <c:pt idx="14">
                  <c:v>21.158766577446301</c:v>
                </c:pt>
                <c:pt idx="15">
                  <c:v>21.605979222617702</c:v>
                </c:pt>
                <c:pt idx="16">
                  <c:v>22.3156316456745</c:v>
                </c:pt>
                <c:pt idx="17">
                  <c:v>21.610231691662801</c:v>
                </c:pt>
                <c:pt idx="18">
                  <c:v>22.077476825845501</c:v>
                </c:pt>
                <c:pt idx="19">
                  <c:v>20.146692154809799</c:v>
                </c:pt>
              </c:numCache>
            </c:numRef>
          </c:yVal>
          <c:smooth val="1"/>
        </c:ser>
        <c:ser>
          <c:idx val="1"/>
          <c:order val="1"/>
          <c:tx>
            <c:v>24-48 all loan size mid media</c:v>
          </c:tx>
          <c:xVal>
            <c:numRef>
              <c:f>'0221'!$L$329:$L$342</c:f>
              <c:numCache>
                <c:formatCode>General</c:formatCode>
                <c:ptCount val="14"/>
                <c:pt idx="0">
                  <c:v>-57.929987591940602</c:v>
                </c:pt>
                <c:pt idx="1">
                  <c:v>-34.526403780379397</c:v>
                </c:pt>
                <c:pt idx="2">
                  <c:v>-9.2820812203626399</c:v>
                </c:pt>
                <c:pt idx="3">
                  <c:v>18.057405655547399</c:v>
                </c:pt>
                <c:pt idx="4">
                  <c:v>39.293906361069901</c:v>
                </c:pt>
                <c:pt idx="5">
                  <c:v>64.119492564991901</c:v>
                </c:pt>
                <c:pt idx="6">
                  <c:v>88.517004102016898</c:v>
                </c:pt>
                <c:pt idx="7">
                  <c:v>112.019734654302</c:v>
                </c:pt>
                <c:pt idx="8">
                  <c:v>137.38452943357001</c:v>
                </c:pt>
                <c:pt idx="9">
                  <c:v>160.89225065018101</c:v>
                </c:pt>
                <c:pt idx="10">
                  <c:v>186.639848009996</c:v>
                </c:pt>
                <c:pt idx="11">
                  <c:v>210.46222078626701</c:v>
                </c:pt>
                <c:pt idx="12">
                  <c:v>235.685634575557</c:v>
                </c:pt>
                <c:pt idx="13">
                  <c:v>270.87549713330901</c:v>
                </c:pt>
              </c:numCache>
            </c:numRef>
          </c:xVal>
          <c:yVal>
            <c:numRef>
              <c:f>'0221'!$B$329:$B$342</c:f>
              <c:numCache>
                <c:formatCode>General</c:formatCode>
                <c:ptCount val="14"/>
                <c:pt idx="0">
                  <c:v>4.0040307672502804</c:v>
                </c:pt>
                <c:pt idx="1">
                  <c:v>3.97221613717779</c:v>
                </c:pt>
                <c:pt idx="2">
                  <c:v>12.785341006630899</c:v>
                </c:pt>
                <c:pt idx="3">
                  <c:v>10.9874164889891</c:v>
                </c:pt>
                <c:pt idx="4">
                  <c:v>12.627387448287299</c:v>
                </c:pt>
                <c:pt idx="5">
                  <c:v>15.2392161542565</c:v>
                </c:pt>
                <c:pt idx="6">
                  <c:v>18.9127841793192</c:v>
                </c:pt>
                <c:pt idx="7">
                  <c:v>22.032104925095599</c:v>
                </c:pt>
                <c:pt idx="8">
                  <c:v>23.943704770039901</c:v>
                </c:pt>
                <c:pt idx="9">
                  <c:v>25.686616106990598</c:v>
                </c:pt>
                <c:pt idx="10">
                  <c:v>26.839828894740499</c:v>
                </c:pt>
                <c:pt idx="11">
                  <c:v>27.787968434776701</c:v>
                </c:pt>
                <c:pt idx="12">
                  <c:v>27.912396516790601</c:v>
                </c:pt>
                <c:pt idx="13">
                  <c:v>27.655175744570599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086848"/>
        <c:axId val="670429184"/>
      </c:scatterChart>
      <c:valAx>
        <c:axId val="667086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70429184"/>
        <c:crosses val="autoZero"/>
        <c:crossBetween val="midCat"/>
      </c:valAx>
      <c:valAx>
        <c:axId val="670429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6708684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48+ all loan size</c:v>
          </c:tx>
          <c:xVal>
            <c:numRef>
              <c:f>'0221'!$L$94:$L$113</c:f>
              <c:numCache>
                <c:formatCode>General</c:formatCode>
                <c:ptCount val="20"/>
                <c:pt idx="0">
                  <c:v>-217.13970910440199</c:v>
                </c:pt>
                <c:pt idx="1">
                  <c:v>-185.86561214376599</c:v>
                </c:pt>
                <c:pt idx="2">
                  <c:v>-159.40507347488199</c:v>
                </c:pt>
                <c:pt idx="3">
                  <c:v>-137.479842949882</c:v>
                </c:pt>
                <c:pt idx="4">
                  <c:v>-113.825025472592</c:v>
                </c:pt>
                <c:pt idx="5">
                  <c:v>-88.178827941093004</c:v>
                </c:pt>
                <c:pt idx="6">
                  <c:v>-62.829304949112199</c:v>
                </c:pt>
                <c:pt idx="7">
                  <c:v>-36.3732962361956</c:v>
                </c:pt>
                <c:pt idx="8">
                  <c:v>-11.5031557593964</c:v>
                </c:pt>
                <c:pt idx="9">
                  <c:v>12.7219560910314</c:v>
                </c:pt>
                <c:pt idx="10">
                  <c:v>38.206470897017603</c:v>
                </c:pt>
                <c:pt idx="11">
                  <c:v>62.677109165988497</c:v>
                </c:pt>
                <c:pt idx="12">
                  <c:v>87.6238553503552</c:v>
                </c:pt>
                <c:pt idx="13">
                  <c:v>112.105663439438</c:v>
                </c:pt>
                <c:pt idx="14">
                  <c:v>136.81775118124301</c:v>
                </c:pt>
                <c:pt idx="15">
                  <c:v>161.38224346226701</c:v>
                </c:pt>
                <c:pt idx="16">
                  <c:v>186.257315556647</c:v>
                </c:pt>
                <c:pt idx="17">
                  <c:v>211.1880528538</c:v>
                </c:pt>
                <c:pt idx="18">
                  <c:v>236.27115583572501</c:v>
                </c:pt>
                <c:pt idx="19">
                  <c:v>287.07482416009299</c:v>
                </c:pt>
              </c:numCache>
            </c:numRef>
          </c:xVal>
          <c:yVal>
            <c:numRef>
              <c:f>'0221'!$B$94:$B$113</c:f>
              <c:numCache>
                <c:formatCode>General</c:formatCode>
                <c:ptCount val="20"/>
                <c:pt idx="0">
                  <c:v>8.9375048797518399</c:v>
                </c:pt>
                <c:pt idx="1">
                  <c:v>4.7830571951904197</c:v>
                </c:pt>
                <c:pt idx="2">
                  <c:v>6.2344548407565403</c:v>
                </c:pt>
                <c:pt idx="3">
                  <c:v>7.3044514696296101</c:v>
                </c:pt>
                <c:pt idx="4">
                  <c:v>8.5178147587947297</c:v>
                </c:pt>
                <c:pt idx="5">
                  <c:v>8.8034380677083508</c:v>
                </c:pt>
                <c:pt idx="6">
                  <c:v>9.2552197337235604</c:v>
                </c:pt>
                <c:pt idx="7">
                  <c:v>9.6737628654977108</c:v>
                </c:pt>
                <c:pt idx="8">
                  <c:v>10.737393254256499</c:v>
                </c:pt>
                <c:pt idx="9">
                  <c:v>11.9412462761552</c:v>
                </c:pt>
                <c:pt idx="10">
                  <c:v>12.677289788119101</c:v>
                </c:pt>
                <c:pt idx="11">
                  <c:v>14.148933201979199</c:v>
                </c:pt>
                <c:pt idx="12">
                  <c:v>15.1638319481506</c:v>
                </c:pt>
                <c:pt idx="13">
                  <c:v>16.628417137322899</c:v>
                </c:pt>
                <c:pt idx="14">
                  <c:v>17.207783922037699</c:v>
                </c:pt>
                <c:pt idx="15">
                  <c:v>18.2965501045868</c:v>
                </c:pt>
                <c:pt idx="16">
                  <c:v>18.480442280141499</c:v>
                </c:pt>
                <c:pt idx="17">
                  <c:v>17.838317421145401</c:v>
                </c:pt>
                <c:pt idx="18">
                  <c:v>16.072260552798902</c:v>
                </c:pt>
                <c:pt idx="19">
                  <c:v>15.920567705161</c:v>
                </c:pt>
              </c:numCache>
            </c:numRef>
          </c:yVal>
          <c:smooth val="1"/>
        </c:ser>
        <c:ser>
          <c:idx val="1"/>
          <c:order val="1"/>
          <c:tx>
            <c:v>48+ all loan size mid media</c:v>
          </c:tx>
          <c:xVal>
            <c:numRef>
              <c:f>'0221'!$L$347:$L$360</c:f>
              <c:numCache>
                <c:formatCode>General</c:formatCode>
                <c:ptCount val="14"/>
                <c:pt idx="0">
                  <c:v>-61.470062432190801</c:v>
                </c:pt>
                <c:pt idx="1">
                  <c:v>-35.154949148013898</c:v>
                </c:pt>
                <c:pt idx="2">
                  <c:v>-8.4401318351012993</c:v>
                </c:pt>
                <c:pt idx="3">
                  <c:v>16.148740354226899</c:v>
                </c:pt>
                <c:pt idx="4">
                  <c:v>41.3423607792041</c:v>
                </c:pt>
                <c:pt idx="5">
                  <c:v>65.3749714234729</c:v>
                </c:pt>
                <c:pt idx="6">
                  <c:v>89.075068305671095</c:v>
                </c:pt>
                <c:pt idx="7">
                  <c:v>114.03054044362</c:v>
                </c:pt>
                <c:pt idx="8">
                  <c:v>138.38415376283999</c:v>
                </c:pt>
                <c:pt idx="9">
                  <c:v>162.31788501298101</c:v>
                </c:pt>
                <c:pt idx="10">
                  <c:v>186.92143670003</c:v>
                </c:pt>
                <c:pt idx="11">
                  <c:v>211.260597421786</c:v>
                </c:pt>
                <c:pt idx="12">
                  <c:v>235.91289911926199</c:v>
                </c:pt>
                <c:pt idx="13">
                  <c:v>291.29289190089901</c:v>
                </c:pt>
              </c:numCache>
            </c:numRef>
          </c:xVal>
          <c:yVal>
            <c:numRef>
              <c:f>'0221'!$B$347:$B$360</c:f>
              <c:numCache>
                <c:formatCode>General</c:formatCode>
                <c:ptCount val="14"/>
                <c:pt idx="0">
                  <c:v>6.2523282922783503</c:v>
                </c:pt>
                <c:pt idx="1">
                  <c:v>2.5537195763266398</c:v>
                </c:pt>
                <c:pt idx="2">
                  <c:v>16.0604894279588</c:v>
                </c:pt>
                <c:pt idx="3">
                  <c:v>12.307781229089001</c:v>
                </c:pt>
                <c:pt idx="4">
                  <c:v>12.4071696274742</c:v>
                </c:pt>
                <c:pt idx="5">
                  <c:v>14.7609357451605</c:v>
                </c:pt>
                <c:pt idx="6">
                  <c:v>17.015846268310799</c:v>
                </c:pt>
                <c:pt idx="7">
                  <c:v>19.1584871652644</c:v>
                </c:pt>
                <c:pt idx="8">
                  <c:v>22.6351990355802</c:v>
                </c:pt>
                <c:pt idx="9">
                  <c:v>23.693929288011201</c:v>
                </c:pt>
                <c:pt idx="10">
                  <c:v>24.631790392380001</c:v>
                </c:pt>
                <c:pt idx="11">
                  <c:v>25.424301877448102</c:v>
                </c:pt>
                <c:pt idx="12">
                  <c:v>24.7384260787749</c:v>
                </c:pt>
                <c:pt idx="13">
                  <c:v>19.3364932246233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010432"/>
        <c:axId val="618423808"/>
      </c:scatterChart>
      <c:valAx>
        <c:axId val="609010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18423808"/>
        <c:crosses val="autoZero"/>
        <c:crossBetween val="midCat"/>
      </c:valAx>
      <c:valAx>
        <c:axId val="618423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0901043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burnout &lt;= 250</c:v>
          </c:tx>
          <c:xVal>
            <c:numRef>
              <c:f>'0221'!$I$365:$I$375</c:f>
              <c:numCache>
                <c:formatCode>General</c:formatCode>
                <c:ptCount val="11"/>
                <c:pt idx="0">
                  <c:v>-220.06141302879701</c:v>
                </c:pt>
                <c:pt idx="1">
                  <c:v>-184.37841339314301</c:v>
                </c:pt>
                <c:pt idx="2">
                  <c:v>-159.377628013948</c:v>
                </c:pt>
                <c:pt idx="3">
                  <c:v>-134.618527182241</c:v>
                </c:pt>
                <c:pt idx="4">
                  <c:v>-111.14941732003</c:v>
                </c:pt>
                <c:pt idx="5">
                  <c:v>-86.383558377673495</c:v>
                </c:pt>
                <c:pt idx="6">
                  <c:v>-62.500093164135798</c:v>
                </c:pt>
                <c:pt idx="7">
                  <c:v>-37.739493587464501</c:v>
                </c:pt>
                <c:pt idx="8">
                  <c:v>-13.2923255306754</c:v>
                </c:pt>
                <c:pt idx="9">
                  <c:v>7.7553555693589598</c:v>
                </c:pt>
                <c:pt idx="10">
                  <c:v>29.053315363032901</c:v>
                </c:pt>
              </c:numCache>
            </c:numRef>
          </c:xVal>
          <c:yVal>
            <c:numRef>
              <c:f>'0221'!$AR$365:$AR$375</c:f>
              <c:numCache>
                <c:formatCode>0.00000</c:formatCode>
                <c:ptCount val="11"/>
                <c:pt idx="0">
                  <c:v>1.0121034496496442E-3</c:v>
                </c:pt>
                <c:pt idx="1">
                  <c:v>-1.2792058073730211E-4</c:v>
                </c:pt>
                <c:pt idx="2">
                  <c:v>4.2156685288977872E-4</c:v>
                </c:pt>
                <c:pt idx="3">
                  <c:v>-5.1290123522606049E-5</c:v>
                </c:pt>
                <c:pt idx="4">
                  <c:v>-4.053788278256705E-4</c:v>
                </c:pt>
                <c:pt idx="5">
                  <c:v>-5.5980038964337578E-4</c:v>
                </c:pt>
                <c:pt idx="6">
                  <c:v>-4.9125156783511384E-4</c:v>
                </c:pt>
                <c:pt idx="7">
                  <c:v>9.9516496663417872E-5</c:v>
                </c:pt>
                <c:pt idx="8">
                  <c:v>1.2119565837055458E-3</c:v>
                </c:pt>
                <c:pt idx="9">
                  <c:v>2.7348709937325012E-3</c:v>
                </c:pt>
                <c:pt idx="10">
                  <c:v>5.0575545298723636E-3</c:v>
                </c:pt>
              </c:numCache>
            </c:numRef>
          </c:yVal>
          <c:smooth val="1"/>
        </c:ser>
        <c:ser>
          <c:idx val="1"/>
          <c:order val="1"/>
          <c:tx>
            <c:v>burnout 250-750</c:v>
          </c:tx>
          <c:xVal>
            <c:numRef>
              <c:f>'0221'!$I$380:$I$391</c:f>
              <c:numCache>
                <c:formatCode>General</c:formatCode>
                <c:ptCount val="12"/>
                <c:pt idx="0">
                  <c:v>-210.95946296721999</c:v>
                </c:pt>
                <c:pt idx="1">
                  <c:v>-185.04654514834999</c:v>
                </c:pt>
                <c:pt idx="2">
                  <c:v>-161.69806585914</c:v>
                </c:pt>
                <c:pt idx="3">
                  <c:v>-138.437810069476</c:v>
                </c:pt>
                <c:pt idx="4">
                  <c:v>-108.213649103088</c:v>
                </c:pt>
                <c:pt idx="5">
                  <c:v>-85.1450796299481</c:v>
                </c:pt>
                <c:pt idx="6">
                  <c:v>-60.396184389664803</c:v>
                </c:pt>
                <c:pt idx="7">
                  <c:v>-36.336442483455798</c:v>
                </c:pt>
                <c:pt idx="8">
                  <c:v>-12.323679695040999</c:v>
                </c:pt>
                <c:pt idx="9">
                  <c:v>12.0061844992403</c:v>
                </c:pt>
                <c:pt idx="10">
                  <c:v>33.544125456962</c:v>
                </c:pt>
                <c:pt idx="11">
                  <c:v>54.526284129802498</c:v>
                </c:pt>
              </c:numCache>
            </c:numRef>
          </c:xVal>
          <c:yVal>
            <c:numRef>
              <c:f>'0221'!$AR$380:$AR$391</c:f>
              <c:numCache>
                <c:formatCode>0.00000</c:formatCode>
                <c:ptCount val="12"/>
                <c:pt idx="0">
                  <c:v>2.1056919325479935E-3</c:v>
                </c:pt>
                <c:pt idx="1">
                  <c:v>1.2559711011023607E-3</c:v>
                </c:pt>
                <c:pt idx="2">
                  <c:v>6.777459835924822E-4</c:v>
                </c:pt>
                <c:pt idx="3">
                  <c:v>3.6380121584798659E-4</c:v>
                </c:pt>
                <c:pt idx="4">
                  <c:v>1.9222040269655464E-3</c:v>
                </c:pt>
                <c:pt idx="5">
                  <c:v>1.2123575277782524E-3</c:v>
                </c:pt>
                <c:pt idx="6">
                  <c:v>8.8102420648848712E-5</c:v>
                </c:pt>
                <c:pt idx="7">
                  <c:v>3.6553393659101256E-4</c:v>
                </c:pt>
                <c:pt idx="8">
                  <c:v>1.4797897253577934E-3</c:v>
                </c:pt>
                <c:pt idx="9">
                  <c:v>3.19445747947502E-3</c:v>
                </c:pt>
                <c:pt idx="10">
                  <c:v>5.3925889358860078E-3</c:v>
                </c:pt>
                <c:pt idx="11">
                  <c:v>1.1304841880205769E-2</c:v>
                </c:pt>
              </c:numCache>
            </c:numRef>
          </c:yVal>
          <c:smooth val="1"/>
        </c:ser>
        <c:ser>
          <c:idx val="2"/>
          <c:order val="2"/>
          <c:tx>
            <c:v>burnout 750-1250</c:v>
          </c:tx>
          <c:xVal>
            <c:numRef>
              <c:f>'0221'!$I$396:$I$408</c:f>
              <c:numCache>
                <c:formatCode>General</c:formatCode>
                <c:ptCount val="13"/>
                <c:pt idx="0">
                  <c:v>-208.057483970465</c:v>
                </c:pt>
                <c:pt idx="1">
                  <c:v>-184.07688433242299</c:v>
                </c:pt>
                <c:pt idx="2">
                  <c:v>-161.003514767903</c:v>
                </c:pt>
                <c:pt idx="3">
                  <c:v>-138.814261150123</c:v>
                </c:pt>
                <c:pt idx="4">
                  <c:v>-113.164829699348</c:v>
                </c:pt>
                <c:pt idx="5">
                  <c:v>-84.064302302286706</c:v>
                </c:pt>
                <c:pt idx="6">
                  <c:v>-59.287945358610401</c:v>
                </c:pt>
                <c:pt idx="7">
                  <c:v>-35.585223769374501</c:v>
                </c:pt>
                <c:pt idx="8">
                  <c:v>-11.8324993808176</c:v>
                </c:pt>
                <c:pt idx="9">
                  <c:v>13.7542786044663</c:v>
                </c:pt>
                <c:pt idx="10">
                  <c:v>37.115239713618898</c:v>
                </c:pt>
                <c:pt idx="11">
                  <c:v>57.208550001128799</c:v>
                </c:pt>
                <c:pt idx="12">
                  <c:v>80.760914449612699</c:v>
                </c:pt>
              </c:numCache>
            </c:numRef>
          </c:xVal>
          <c:yVal>
            <c:numRef>
              <c:f>'0221'!$AR$396:$AR$409</c:f>
              <c:numCache>
                <c:formatCode>0.00000</c:formatCode>
                <c:ptCount val="14"/>
                <c:pt idx="0">
                  <c:v>8.5360725023006338E-3</c:v>
                </c:pt>
                <c:pt idx="1">
                  <c:v>1.6846371500749959E-3</c:v>
                </c:pt>
                <c:pt idx="2">
                  <c:v>9.0910102364927508E-4</c:v>
                </c:pt>
                <c:pt idx="3">
                  <c:v>1.2356657797222958E-3</c:v>
                </c:pt>
                <c:pt idx="4">
                  <c:v>2.920409017650831E-4</c:v>
                </c:pt>
                <c:pt idx="5">
                  <c:v>-9.7089921699683446E-5</c:v>
                </c:pt>
                <c:pt idx="6">
                  <c:v>-1.1994195739040148E-4</c:v>
                </c:pt>
                <c:pt idx="7">
                  <c:v>-2.1267304190469849E-5</c:v>
                </c:pt>
                <c:pt idx="8">
                  <c:v>7.3387523037769971E-4</c:v>
                </c:pt>
                <c:pt idx="9">
                  <c:v>2.3236274249844591E-3</c:v>
                </c:pt>
                <c:pt idx="10">
                  <c:v>4.7968670776197889E-3</c:v>
                </c:pt>
                <c:pt idx="11">
                  <c:v>7.8638663603044466E-3</c:v>
                </c:pt>
                <c:pt idx="12">
                  <c:v>1.1956404567964454E-2</c:v>
                </c:pt>
                <c:pt idx="13">
                  <c:v>1.3376764974797882E-2</c:v>
                </c:pt>
              </c:numCache>
            </c:numRef>
          </c:yVal>
          <c:smooth val="1"/>
        </c:ser>
        <c:ser>
          <c:idx val="3"/>
          <c:order val="3"/>
          <c:tx>
            <c:v>burnout 1250-1750</c:v>
          </c:tx>
          <c:xVal>
            <c:numRef>
              <c:f>'0221'!$I$415:$I$428</c:f>
              <c:numCache>
                <c:formatCode>General</c:formatCode>
                <c:ptCount val="14"/>
                <c:pt idx="0">
                  <c:v>-182.519491974506</c:v>
                </c:pt>
                <c:pt idx="1">
                  <c:v>-160.30940532205801</c:v>
                </c:pt>
                <c:pt idx="2">
                  <c:v>-138.22084084161699</c:v>
                </c:pt>
                <c:pt idx="3">
                  <c:v>-113.380691904236</c:v>
                </c:pt>
                <c:pt idx="4">
                  <c:v>-86.704746317459794</c:v>
                </c:pt>
                <c:pt idx="5">
                  <c:v>-59.623346657523697</c:v>
                </c:pt>
                <c:pt idx="6">
                  <c:v>-34.4384736480417</c:v>
                </c:pt>
                <c:pt idx="7">
                  <c:v>-11.5774169736525</c:v>
                </c:pt>
                <c:pt idx="8">
                  <c:v>12.350972970830099</c:v>
                </c:pt>
                <c:pt idx="9">
                  <c:v>38.962994017297198</c:v>
                </c:pt>
                <c:pt idx="10">
                  <c:v>60.571120782064099</c:v>
                </c:pt>
                <c:pt idx="11">
                  <c:v>81.787905121878893</c:v>
                </c:pt>
                <c:pt idx="12">
                  <c:v>106.578659540614</c:v>
                </c:pt>
                <c:pt idx="13">
                  <c:v>130.664678736507</c:v>
                </c:pt>
              </c:numCache>
            </c:numRef>
          </c:xVal>
          <c:yVal>
            <c:numRef>
              <c:f>'0221'!$AR$415:$AR$428</c:f>
              <c:numCache>
                <c:formatCode>0.00000</c:formatCode>
                <c:ptCount val="14"/>
                <c:pt idx="0">
                  <c:v>1.1074574397058525E-3</c:v>
                </c:pt>
                <c:pt idx="1">
                  <c:v>1.5374890386873376E-4</c:v>
                </c:pt>
                <c:pt idx="2">
                  <c:v>4.0110373303688454E-4</c:v>
                </c:pt>
                <c:pt idx="3">
                  <c:v>4.6342724257946496E-4</c:v>
                </c:pt>
                <c:pt idx="4">
                  <c:v>3.8693116050475367E-4</c:v>
                </c:pt>
                <c:pt idx="5">
                  <c:v>-4.3940017113077573E-5</c:v>
                </c:pt>
                <c:pt idx="6">
                  <c:v>-6.3750671080499768E-4</c:v>
                </c:pt>
                <c:pt idx="7">
                  <c:v>1.4417774106892725E-4</c:v>
                </c:pt>
                <c:pt idx="8">
                  <c:v>1.3488731188815058E-3</c:v>
                </c:pt>
                <c:pt idx="9">
                  <c:v>3.5375744413334662E-3</c:v>
                </c:pt>
                <c:pt idx="10">
                  <c:v>5.9988593003747412E-3</c:v>
                </c:pt>
                <c:pt idx="11">
                  <c:v>9.9132052162936336E-3</c:v>
                </c:pt>
                <c:pt idx="12">
                  <c:v>1.6542593753903212E-2</c:v>
                </c:pt>
                <c:pt idx="13">
                  <c:v>8.0518090221681632E-3</c:v>
                </c:pt>
              </c:numCache>
            </c:numRef>
          </c:yVal>
          <c:smooth val="1"/>
        </c:ser>
        <c:ser>
          <c:idx val="4"/>
          <c:order val="4"/>
          <c:tx>
            <c:v>burnout 1750-2250</c:v>
          </c:tx>
          <c:xVal>
            <c:numRef>
              <c:f>'0221'!$I$432:$I$445</c:f>
              <c:numCache>
                <c:formatCode>General</c:formatCode>
                <c:ptCount val="14"/>
                <c:pt idx="0">
                  <c:v>-180.51932021187699</c:v>
                </c:pt>
                <c:pt idx="1">
                  <c:v>-160.400422182402</c:v>
                </c:pt>
                <c:pt idx="2">
                  <c:v>-136.50981691988201</c:v>
                </c:pt>
                <c:pt idx="3">
                  <c:v>-113.43894181460399</c:v>
                </c:pt>
                <c:pt idx="4">
                  <c:v>-87.272019873140806</c:v>
                </c:pt>
                <c:pt idx="5">
                  <c:v>-60.631166215637798</c:v>
                </c:pt>
                <c:pt idx="6">
                  <c:v>-35.0907422017413</c:v>
                </c:pt>
                <c:pt idx="7">
                  <c:v>-10.543954625123501</c:v>
                </c:pt>
                <c:pt idx="8">
                  <c:v>12.790084306288</c:v>
                </c:pt>
                <c:pt idx="9">
                  <c:v>38.889777664428699</c:v>
                </c:pt>
                <c:pt idx="10">
                  <c:v>62.030325010988399</c:v>
                </c:pt>
                <c:pt idx="11">
                  <c:v>83.755930853858004</c:v>
                </c:pt>
                <c:pt idx="12">
                  <c:v>107.152808782454</c:v>
                </c:pt>
                <c:pt idx="13">
                  <c:v>132.78524106882</c:v>
                </c:pt>
              </c:numCache>
            </c:numRef>
          </c:xVal>
          <c:yVal>
            <c:numRef>
              <c:f>'0221'!$AR$432:$AR$445</c:f>
              <c:numCache>
                <c:formatCode>0.00000</c:formatCode>
                <c:ptCount val="14"/>
                <c:pt idx="0">
                  <c:v>3.1125280137605212E-3</c:v>
                </c:pt>
                <c:pt idx="1">
                  <c:v>1.3041822554182222E-3</c:v>
                </c:pt>
                <c:pt idx="2">
                  <c:v>4.9549952487884866E-5</c:v>
                </c:pt>
                <c:pt idx="3">
                  <c:v>2.7284194321480076E-4</c:v>
                </c:pt>
                <c:pt idx="4">
                  <c:v>-1.6026330332575243E-4</c:v>
                </c:pt>
                <c:pt idx="5">
                  <c:v>1.1501605914243304E-4</c:v>
                </c:pt>
                <c:pt idx="6">
                  <c:v>-5.3824666624920255E-4</c:v>
                </c:pt>
                <c:pt idx="7">
                  <c:v>2.9266466217629274E-4</c:v>
                </c:pt>
                <c:pt idx="8">
                  <c:v>1.1320054933152864E-3</c:v>
                </c:pt>
                <c:pt idx="9">
                  <c:v>2.1873899514489661E-3</c:v>
                </c:pt>
                <c:pt idx="10">
                  <c:v>4.6015473233127387E-3</c:v>
                </c:pt>
                <c:pt idx="11">
                  <c:v>7.3624220853222028E-3</c:v>
                </c:pt>
                <c:pt idx="12">
                  <c:v>1.2995576322638633E-2</c:v>
                </c:pt>
                <c:pt idx="13">
                  <c:v>2.7376689880199152E-2</c:v>
                </c:pt>
              </c:numCache>
            </c:numRef>
          </c:yVal>
          <c:smooth val="1"/>
        </c:ser>
        <c:ser>
          <c:idx val="5"/>
          <c:order val="5"/>
          <c:tx>
            <c:v>burnout 2250-3250</c:v>
          </c:tx>
          <c:xVal>
            <c:numRef>
              <c:f>'0221'!$I$450:$I$465</c:f>
              <c:numCache>
                <c:formatCode>General</c:formatCode>
                <c:ptCount val="16"/>
                <c:pt idx="0">
                  <c:v>-180.43973214444901</c:v>
                </c:pt>
                <c:pt idx="1">
                  <c:v>-158.81728092518401</c:v>
                </c:pt>
                <c:pt idx="2">
                  <c:v>-134.893607564268</c:v>
                </c:pt>
                <c:pt idx="3">
                  <c:v>-112.85158602828299</c:v>
                </c:pt>
                <c:pt idx="4">
                  <c:v>-87.925024906708998</c:v>
                </c:pt>
                <c:pt idx="5">
                  <c:v>-61.451252936484302</c:v>
                </c:pt>
                <c:pt idx="6">
                  <c:v>-35.893309307543497</c:v>
                </c:pt>
                <c:pt idx="7">
                  <c:v>-10.0976644586137</c:v>
                </c:pt>
                <c:pt idx="8">
                  <c:v>13.4303017716779</c:v>
                </c:pt>
                <c:pt idx="9">
                  <c:v>37.420230668166496</c:v>
                </c:pt>
                <c:pt idx="10">
                  <c:v>63.811208612680197</c:v>
                </c:pt>
                <c:pt idx="11">
                  <c:v>86.266159677012894</c:v>
                </c:pt>
                <c:pt idx="12">
                  <c:v>108.51589868440701</c:v>
                </c:pt>
                <c:pt idx="13">
                  <c:v>132.04085721496099</c:v>
                </c:pt>
                <c:pt idx="14">
                  <c:v>158.262402991909</c:v>
                </c:pt>
                <c:pt idx="15">
                  <c:v>183.46686683502799</c:v>
                </c:pt>
              </c:numCache>
            </c:numRef>
          </c:xVal>
          <c:yVal>
            <c:numRef>
              <c:f>'0221'!$AR$450:$AR$465</c:f>
              <c:numCache>
                <c:formatCode>0.00000</c:formatCode>
                <c:ptCount val="16"/>
                <c:pt idx="0">
                  <c:v>9.8303656286688711E-3</c:v>
                </c:pt>
                <c:pt idx="1">
                  <c:v>4.2906139469888003E-4</c:v>
                </c:pt>
                <c:pt idx="2">
                  <c:v>-5.2280942514013572E-4</c:v>
                </c:pt>
                <c:pt idx="3">
                  <c:v>-5.1555320841443694E-4</c:v>
                </c:pt>
                <c:pt idx="4">
                  <c:v>1.1475247606421678E-4</c:v>
                </c:pt>
                <c:pt idx="5">
                  <c:v>2.5081702560450503E-4</c:v>
                </c:pt>
                <c:pt idx="6">
                  <c:v>-4.747093682573901E-4</c:v>
                </c:pt>
                <c:pt idx="7">
                  <c:v>3.5285792511632885E-4</c:v>
                </c:pt>
                <c:pt idx="8">
                  <c:v>6.9261488172083809E-4</c:v>
                </c:pt>
                <c:pt idx="9">
                  <c:v>1.9109476671888732E-3</c:v>
                </c:pt>
                <c:pt idx="10">
                  <c:v>3.5022591480195937E-3</c:v>
                </c:pt>
                <c:pt idx="11">
                  <c:v>5.6040107999211011E-3</c:v>
                </c:pt>
                <c:pt idx="12">
                  <c:v>8.2694341028577804E-3</c:v>
                </c:pt>
                <c:pt idx="13">
                  <c:v>1.2739229862717406E-2</c:v>
                </c:pt>
                <c:pt idx="14">
                  <c:v>1.7424387288147831E-2</c:v>
                </c:pt>
                <c:pt idx="15">
                  <c:v>4.4710663328651659E-2</c:v>
                </c:pt>
              </c:numCache>
            </c:numRef>
          </c:yVal>
          <c:smooth val="1"/>
        </c:ser>
        <c:ser>
          <c:idx val="6"/>
          <c:order val="6"/>
          <c:tx>
            <c:v>burnout 3250-5000</c:v>
          </c:tx>
          <c:xVal>
            <c:numRef>
              <c:f>'0221'!$I$469:$I$484</c:f>
              <c:numCache>
                <c:formatCode>General</c:formatCode>
                <c:ptCount val="16"/>
                <c:pt idx="0">
                  <c:v>-156.624784623289</c:v>
                </c:pt>
                <c:pt idx="1">
                  <c:v>-133.832871910466</c:v>
                </c:pt>
                <c:pt idx="2">
                  <c:v>-110.75512457376</c:v>
                </c:pt>
                <c:pt idx="3">
                  <c:v>-87.394154118284405</c:v>
                </c:pt>
                <c:pt idx="4">
                  <c:v>-61.936039063251201</c:v>
                </c:pt>
                <c:pt idx="5">
                  <c:v>-35.980938925928101</c:v>
                </c:pt>
                <c:pt idx="6">
                  <c:v>-11.332828902871199</c:v>
                </c:pt>
                <c:pt idx="7">
                  <c:v>14.3755368257253</c:v>
                </c:pt>
                <c:pt idx="8">
                  <c:v>37.814458549468299</c:v>
                </c:pt>
                <c:pt idx="9">
                  <c:v>62.996206766513701</c:v>
                </c:pt>
                <c:pt idx="10">
                  <c:v>87.917681083488105</c:v>
                </c:pt>
                <c:pt idx="11">
                  <c:v>111.0935405715</c:v>
                </c:pt>
                <c:pt idx="12">
                  <c:v>134.56855460136001</c:v>
                </c:pt>
                <c:pt idx="13">
                  <c:v>157.03555333810601</c:v>
                </c:pt>
                <c:pt idx="14">
                  <c:v>182.731867731714</c:v>
                </c:pt>
                <c:pt idx="15">
                  <c:v>209.55564100905701</c:v>
                </c:pt>
              </c:numCache>
            </c:numRef>
          </c:xVal>
          <c:yVal>
            <c:numRef>
              <c:f>'0221'!$AR$469:$AR$484</c:f>
              <c:numCache>
                <c:formatCode>0.00000</c:formatCode>
                <c:ptCount val="16"/>
                <c:pt idx="0">
                  <c:v>4.9792571960492402E-3</c:v>
                </c:pt>
                <c:pt idx="1">
                  <c:v>1.0857568518810902E-4</c:v>
                </c:pt>
                <c:pt idx="2">
                  <c:v>-1.5986354715861149E-4</c:v>
                </c:pt>
                <c:pt idx="3">
                  <c:v>-6.9164005128195469E-4</c:v>
                </c:pt>
                <c:pt idx="4">
                  <c:v>-1.7225210159569487E-5</c:v>
                </c:pt>
                <c:pt idx="5">
                  <c:v>-2.1639220883618894E-4</c:v>
                </c:pt>
                <c:pt idx="6">
                  <c:v>3.1598644391528721E-5</c:v>
                </c:pt>
                <c:pt idx="7">
                  <c:v>4.3427514900683251E-4</c:v>
                </c:pt>
                <c:pt idx="8">
                  <c:v>1.5029587120416552E-3</c:v>
                </c:pt>
                <c:pt idx="9">
                  <c:v>3.2531894912891449E-3</c:v>
                </c:pt>
                <c:pt idx="10">
                  <c:v>5.410585707679598E-3</c:v>
                </c:pt>
                <c:pt idx="11">
                  <c:v>6.758267090194052E-3</c:v>
                </c:pt>
                <c:pt idx="12">
                  <c:v>8.1243238567842053E-3</c:v>
                </c:pt>
                <c:pt idx="13">
                  <c:v>1.1331764605325589E-2</c:v>
                </c:pt>
                <c:pt idx="14">
                  <c:v>6.7844717896017055E-3</c:v>
                </c:pt>
                <c:pt idx="15">
                  <c:v>1.7714486258637682E-2</c:v>
                </c:pt>
              </c:numCache>
            </c:numRef>
          </c:yVal>
          <c:smooth val="1"/>
        </c:ser>
        <c:ser>
          <c:idx val="7"/>
          <c:order val="7"/>
          <c:tx>
            <c:v>burnout 5000-7000</c:v>
          </c:tx>
          <c:xVal>
            <c:numRef>
              <c:f>'0221'!$I$489:$I$503</c:f>
              <c:numCache>
                <c:formatCode>General</c:formatCode>
                <c:ptCount val="15"/>
                <c:pt idx="0">
                  <c:v>-130.58642267344501</c:v>
                </c:pt>
                <c:pt idx="1">
                  <c:v>-109.289290031796</c:v>
                </c:pt>
                <c:pt idx="2">
                  <c:v>-85.327638113973194</c:v>
                </c:pt>
                <c:pt idx="3">
                  <c:v>-62.4067151931865</c:v>
                </c:pt>
                <c:pt idx="4">
                  <c:v>-36.391063774135297</c:v>
                </c:pt>
                <c:pt idx="5">
                  <c:v>-11.3340415758309</c:v>
                </c:pt>
                <c:pt idx="6">
                  <c:v>13.943499175496299</c:v>
                </c:pt>
                <c:pt idx="7">
                  <c:v>38.520875345474202</c:v>
                </c:pt>
                <c:pt idx="8">
                  <c:v>62.983814736953597</c:v>
                </c:pt>
                <c:pt idx="9">
                  <c:v>87.898786578473107</c:v>
                </c:pt>
                <c:pt idx="10">
                  <c:v>112.47542227393799</c:v>
                </c:pt>
                <c:pt idx="11">
                  <c:v>135.84211515760501</c:v>
                </c:pt>
                <c:pt idx="12">
                  <c:v>159.57054172920499</c:v>
                </c:pt>
                <c:pt idx="13">
                  <c:v>184.54002461296901</c:v>
                </c:pt>
                <c:pt idx="14">
                  <c:v>206.80992470892701</c:v>
                </c:pt>
              </c:numCache>
            </c:numRef>
          </c:xVal>
          <c:yVal>
            <c:numRef>
              <c:f>'0221'!$AR$489:$AR$503</c:f>
              <c:numCache>
                <c:formatCode>0.00000</c:formatCode>
                <c:ptCount val="15"/>
                <c:pt idx="0">
                  <c:v>4.5150809074576987E-3</c:v>
                </c:pt>
                <c:pt idx="1">
                  <c:v>7.7758222327547165E-4</c:v>
                </c:pt>
                <c:pt idx="2">
                  <c:v>-1.0586855303090451E-3</c:v>
                </c:pt>
                <c:pt idx="3">
                  <c:v>-7.6856716362851477E-4</c:v>
                </c:pt>
                <c:pt idx="4">
                  <c:v>-1.1612765337477154E-4</c:v>
                </c:pt>
                <c:pt idx="5">
                  <c:v>-7.0524067410432725E-4</c:v>
                </c:pt>
                <c:pt idx="6">
                  <c:v>4.1786473084608894E-4</c:v>
                </c:pt>
                <c:pt idx="7">
                  <c:v>1.0043390207020615E-3</c:v>
                </c:pt>
                <c:pt idx="8">
                  <c:v>2.1142296276499863E-3</c:v>
                </c:pt>
                <c:pt idx="9">
                  <c:v>4.7317693208483256E-3</c:v>
                </c:pt>
                <c:pt idx="10">
                  <c:v>6.46532420069219E-3</c:v>
                </c:pt>
                <c:pt idx="11">
                  <c:v>7.3955878789691634E-3</c:v>
                </c:pt>
                <c:pt idx="12">
                  <c:v>8.9854798658568873E-3</c:v>
                </c:pt>
                <c:pt idx="13">
                  <c:v>9.5553362937673119E-3</c:v>
                </c:pt>
                <c:pt idx="14">
                  <c:v>7.2637080385547503E-3</c:v>
                </c:pt>
              </c:numCache>
            </c:numRef>
          </c:yVal>
          <c:smooth val="1"/>
        </c:ser>
        <c:ser>
          <c:idx val="8"/>
          <c:order val="8"/>
          <c:tx>
            <c:v>burnout 7000-9000</c:v>
          </c:tx>
          <c:xVal>
            <c:numRef>
              <c:f>'0221'!$I$510:$I$525</c:f>
              <c:numCache>
                <c:formatCode>General</c:formatCode>
                <c:ptCount val="16"/>
                <c:pt idx="0">
                  <c:v>-106.857136575422</c:v>
                </c:pt>
                <c:pt idx="1">
                  <c:v>-83.311368074772403</c:v>
                </c:pt>
                <c:pt idx="2">
                  <c:v>-60.272364304796596</c:v>
                </c:pt>
                <c:pt idx="3">
                  <c:v>-36.487447339112201</c:v>
                </c:pt>
                <c:pt idx="4">
                  <c:v>-10.883056525360599</c:v>
                </c:pt>
                <c:pt idx="5">
                  <c:v>13.8762190718874</c:v>
                </c:pt>
                <c:pt idx="6">
                  <c:v>38.712142110302203</c:v>
                </c:pt>
                <c:pt idx="7">
                  <c:v>63.5589452955222</c:v>
                </c:pt>
                <c:pt idx="8">
                  <c:v>87.392381602135004</c:v>
                </c:pt>
                <c:pt idx="9">
                  <c:v>112.819355083857</c:v>
                </c:pt>
                <c:pt idx="10">
                  <c:v>137.597748696195</c:v>
                </c:pt>
                <c:pt idx="11">
                  <c:v>160.29565915776601</c:v>
                </c:pt>
                <c:pt idx="12">
                  <c:v>182.16273866484701</c:v>
                </c:pt>
                <c:pt idx="13">
                  <c:v>210.30218987049</c:v>
                </c:pt>
                <c:pt idx="14">
                  <c:v>233.564119565325</c:v>
                </c:pt>
                <c:pt idx="15">
                  <c:v>270.29936855314497</c:v>
                </c:pt>
              </c:numCache>
            </c:numRef>
          </c:xVal>
          <c:yVal>
            <c:numRef>
              <c:f>'0221'!$AR$510:$AR$525</c:f>
              <c:numCache>
                <c:formatCode>0.00000</c:formatCode>
                <c:ptCount val="16"/>
                <c:pt idx="0">
                  <c:v>5.9931883127407274E-3</c:v>
                </c:pt>
                <c:pt idx="1">
                  <c:v>-1.0991357223546008E-4</c:v>
                </c:pt>
                <c:pt idx="2">
                  <c:v>1.5735360247322652E-3</c:v>
                </c:pt>
                <c:pt idx="3">
                  <c:v>-2.8088002059400811E-4</c:v>
                </c:pt>
                <c:pt idx="4">
                  <c:v>4.4662427907404822E-7</c:v>
                </c:pt>
                <c:pt idx="5">
                  <c:v>4.8949130466903121E-4</c:v>
                </c:pt>
                <c:pt idx="6">
                  <c:v>7.3852261628675094E-4</c:v>
                </c:pt>
                <c:pt idx="7">
                  <c:v>1.6915529298305691E-3</c:v>
                </c:pt>
                <c:pt idx="8">
                  <c:v>3.4281279043410062E-3</c:v>
                </c:pt>
                <c:pt idx="9">
                  <c:v>6.021218902453029E-3</c:v>
                </c:pt>
                <c:pt idx="10">
                  <c:v>8.1967588166091988E-3</c:v>
                </c:pt>
                <c:pt idx="11">
                  <c:v>8.4663222891769724E-3</c:v>
                </c:pt>
                <c:pt idx="12">
                  <c:v>8.2040734915400093E-3</c:v>
                </c:pt>
                <c:pt idx="13">
                  <c:v>9.1343551574063105E-3</c:v>
                </c:pt>
                <c:pt idx="14">
                  <c:v>1.3916591924357803E-2</c:v>
                </c:pt>
                <c:pt idx="15">
                  <c:v>6.8466822389722133E-3</c:v>
                </c:pt>
              </c:numCache>
            </c:numRef>
          </c:yVal>
          <c:smooth val="1"/>
        </c:ser>
        <c:ser>
          <c:idx val="9"/>
          <c:order val="9"/>
          <c:tx>
            <c:v>burnout 9000-11000</c:v>
          </c:tx>
          <c:xVal>
            <c:numRef>
              <c:f>'0221'!$I$530:$I$544</c:f>
              <c:numCache>
                <c:formatCode>General</c:formatCode>
                <c:ptCount val="15"/>
                <c:pt idx="0">
                  <c:v>-81.023107013680502</c:v>
                </c:pt>
                <c:pt idx="1">
                  <c:v>-58.701781072925598</c:v>
                </c:pt>
                <c:pt idx="2">
                  <c:v>-34.777703459258603</c:v>
                </c:pt>
                <c:pt idx="3">
                  <c:v>-10.6901811912232</c:v>
                </c:pt>
                <c:pt idx="4">
                  <c:v>13.9627102106301</c:v>
                </c:pt>
                <c:pt idx="5">
                  <c:v>38.434391499714899</c:v>
                </c:pt>
                <c:pt idx="6">
                  <c:v>63.679019162516603</c:v>
                </c:pt>
                <c:pt idx="7">
                  <c:v>88.354926422949703</c:v>
                </c:pt>
                <c:pt idx="8">
                  <c:v>111.997381593846</c:v>
                </c:pt>
                <c:pt idx="9">
                  <c:v>137.72061602365201</c:v>
                </c:pt>
                <c:pt idx="10">
                  <c:v>162.50675941839</c:v>
                </c:pt>
                <c:pt idx="11">
                  <c:v>184.89691837756999</c:v>
                </c:pt>
                <c:pt idx="12">
                  <c:v>205.45957909667999</c:v>
                </c:pt>
                <c:pt idx="13">
                  <c:v>235.41422366861801</c:v>
                </c:pt>
                <c:pt idx="14">
                  <c:v>281.79511918836198</c:v>
                </c:pt>
              </c:numCache>
            </c:numRef>
          </c:xVal>
          <c:yVal>
            <c:numRef>
              <c:f>'0221'!$AR$530:$AR$544</c:f>
              <c:numCache>
                <c:formatCode>0.00000</c:formatCode>
                <c:ptCount val="15"/>
                <c:pt idx="0">
                  <c:v>7.2769286934026237E-3</c:v>
                </c:pt>
                <c:pt idx="1">
                  <c:v>-1.6361728603790666E-3</c:v>
                </c:pt>
                <c:pt idx="2">
                  <c:v>-2.520918331971652E-4</c:v>
                </c:pt>
                <c:pt idx="3">
                  <c:v>-7.1419316192291617E-4</c:v>
                </c:pt>
                <c:pt idx="4">
                  <c:v>-4.1039661196075328E-4</c:v>
                </c:pt>
                <c:pt idx="5">
                  <c:v>9.4658791254112994E-4</c:v>
                </c:pt>
                <c:pt idx="6">
                  <c:v>1.6265963978337062E-3</c:v>
                </c:pt>
                <c:pt idx="7">
                  <c:v>2.8539387929825445E-3</c:v>
                </c:pt>
                <c:pt idx="8">
                  <c:v>3.9001919307512425E-3</c:v>
                </c:pt>
                <c:pt idx="9">
                  <c:v>6.8776224555133977E-3</c:v>
                </c:pt>
                <c:pt idx="10">
                  <c:v>8.4740823830046219E-3</c:v>
                </c:pt>
                <c:pt idx="11">
                  <c:v>8.2285801118831166E-3</c:v>
                </c:pt>
                <c:pt idx="12">
                  <c:v>9.3633260558945927E-3</c:v>
                </c:pt>
                <c:pt idx="13">
                  <c:v>2.2260640307989847E-3</c:v>
                </c:pt>
                <c:pt idx="14">
                  <c:v>1.6719844974592092E-2</c:v>
                </c:pt>
              </c:numCache>
            </c:numRef>
          </c:yVal>
          <c:smooth val="1"/>
        </c:ser>
        <c:ser>
          <c:idx val="10"/>
          <c:order val="10"/>
          <c:tx>
            <c:v>burnout 11000+</c:v>
          </c:tx>
          <c:xVal>
            <c:numRef>
              <c:f>'0221'!$I$549:$I$561</c:f>
              <c:numCache>
                <c:formatCode>General</c:formatCode>
                <c:ptCount val="13"/>
                <c:pt idx="0">
                  <c:v>-33.272210212785502</c:v>
                </c:pt>
                <c:pt idx="1">
                  <c:v>-9.9688768276773505</c:v>
                </c:pt>
                <c:pt idx="2">
                  <c:v>14.202902446573599</c:v>
                </c:pt>
                <c:pt idx="3">
                  <c:v>39.3748953216652</c:v>
                </c:pt>
                <c:pt idx="4">
                  <c:v>63.879645776580297</c:v>
                </c:pt>
                <c:pt idx="5">
                  <c:v>88.603718817373107</c:v>
                </c:pt>
                <c:pt idx="6">
                  <c:v>113.398082799234</c:v>
                </c:pt>
                <c:pt idx="7">
                  <c:v>137.34148359045</c:v>
                </c:pt>
                <c:pt idx="8">
                  <c:v>162.59348458493</c:v>
                </c:pt>
                <c:pt idx="9">
                  <c:v>187.373867334826</c:v>
                </c:pt>
                <c:pt idx="10">
                  <c:v>211.34745604123799</c:v>
                </c:pt>
                <c:pt idx="11">
                  <c:v>236.75130510916301</c:v>
                </c:pt>
                <c:pt idx="12">
                  <c:v>275.826571305046</c:v>
                </c:pt>
              </c:numCache>
            </c:numRef>
          </c:xVal>
          <c:yVal>
            <c:numRef>
              <c:f>'0221'!$AR$549:$AR$561</c:f>
              <c:numCache>
                <c:formatCode>0.00000</c:formatCode>
                <c:ptCount val="13"/>
                <c:pt idx="0">
                  <c:v>-2.1030416576312636E-3</c:v>
                </c:pt>
                <c:pt idx="1">
                  <c:v>-2.3566455509386186E-3</c:v>
                </c:pt>
                <c:pt idx="2">
                  <c:v>-2.7937027815819887E-4</c:v>
                </c:pt>
                <c:pt idx="3">
                  <c:v>-6.7372802801861018E-5</c:v>
                </c:pt>
                <c:pt idx="4">
                  <c:v>4.2616111236356939E-4</c:v>
                </c:pt>
                <c:pt idx="5">
                  <c:v>1.4497464065312115E-3</c:v>
                </c:pt>
                <c:pt idx="6">
                  <c:v>2.5705148717424312E-3</c:v>
                </c:pt>
                <c:pt idx="7">
                  <c:v>3.7341946064437803E-3</c:v>
                </c:pt>
                <c:pt idx="8">
                  <c:v>5.1362990281530012E-3</c:v>
                </c:pt>
                <c:pt idx="9">
                  <c:v>6.0994951685924923E-3</c:v>
                </c:pt>
                <c:pt idx="10">
                  <c:v>5.5796081064362797E-3</c:v>
                </c:pt>
                <c:pt idx="11">
                  <c:v>5.8896771535337511E-3</c:v>
                </c:pt>
                <c:pt idx="12">
                  <c:v>6.4569244021496809E-3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733888"/>
        <c:axId val="697726848"/>
      </c:scatterChart>
      <c:valAx>
        <c:axId val="697733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97726848"/>
        <c:crosses val="autoZero"/>
        <c:crossBetween val="midCat"/>
      </c:valAx>
      <c:valAx>
        <c:axId val="697726848"/>
        <c:scaling>
          <c:orientation val="minMax"/>
        </c:scaling>
        <c:delete val="0"/>
        <c:axPos val="l"/>
        <c:majorGridlines/>
        <c:numFmt formatCode="0.00000" sourceLinked="1"/>
        <c:majorTickMark val="out"/>
        <c:minorTickMark val="none"/>
        <c:tickLblPos val="nextTo"/>
        <c:crossAx val="697733888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4.4021254350813964E-2"/>
          <c:y val="0.85609752559974472"/>
          <c:w val="0.71163932320542778"/>
          <c:h val="0.11560575636107857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6"/>
          <c:order val="0"/>
          <c:tx>
            <c:v>burnout 3250-5000</c:v>
          </c:tx>
          <c:xVal>
            <c:numRef>
              <c:f>'0221'!$I$469:$I$484</c:f>
              <c:numCache>
                <c:formatCode>General</c:formatCode>
                <c:ptCount val="16"/>
                <c:pt idx="0">
                  <c:v>-156.624784623289</c:v>
                </c:pt>
                <c:pt idx="1">
                  <c:v>-133.832871910466</c:v>
                </c:pt>
                <c:pt idx="2">
                  <c:v>-110.75512457376</c:v>
                </c:pt>
                <c:pt idx="3">
                  <c:v>-87.394154118284405</c:v>
                </c:pt>
                <c:pt idx="4">
                  <c:v>-61.936039063251201</c:v>
                </c:pt>
                <c:pt idx="5">
                  <c:v>-35.980938925928101</c:v>
                </c:pt>
                <c:pt idx="6">
                  <c:v>-11.332828902871199</c:v>
                </c:pt>
                <c:pt idx="7">
                  <c:v>14.3755368257253</c:v>
                </c:pt>
                <c:pt idx="8">
                  <c:v>37.814458549468299</c:v>
                </c:pt>
                <c:pt idx="9">
                  <c:v>62.996206766513701</c:v>
                </c:pt>
                <c:pt idx="10">
                  <c:v>87.917681083488105</c:v>
                </c:pt>
                <c:pt idx="11">
                  <c:v>111.0935405715</c:v>
                </c:pt>
                <c:pt idx="12">
                  <c:v>134.56855460136001</c:v>
                </c:pt>
                <c:pt idx="13">
                  <c:v>157.03555333810601</c:v>
                </c:pt>
                <c:pt idx="14">
                  <c:v>182.731867731714</c:v>
                </c:pt>
                <c:pt idx="15">
                  <c:v>209.55564100905701</c:v>
                </c:pt>
              </c:numCache>
            </c:numRef>
          </c:xVal>
          <c:yVal>
            <c:numRef>
              <c:f>'0221'!$AR$469:$AR$484</c:f>
              <c:numCache>
                <c:formatCode>0.00000</c:formatCode>
                <c:ptCount val="16"/>
                <c:pt idx="0">
                  <c:v>4.9792571960492402E-3</c:v>
                </c:pt>
                <c:pt idx="1">
                  <c:v>1.0857568518810902E-4</c:v>
                </c:pt>
                <c:pt idx="2">
                  <c:v>-1.5986354715861149E-4</c:v>
                </c:pt>
                <c:pt idx="3">
                  <c:v>-6.9164005128195469E-4</c:v>
                </c:pt>
                <c:pt idx="4">
                  <c:v>-1.7225210159569487E-5</c:v>
                </c:pt>
                <c:pt idx="5">
                  <c:v>-2.1639220883618894E-4</c:v>
                </c:pt>
                <c:pt idx="6">
                  <c:v>3.1598644391528721E-5</c:v>
                </c:pt>
                <c:pt idx="7">
                  <c:v>4.3427514900683251E-4</c:v>
                </c:pt>
                <c:pt idx="8">
                  <c:v>1.5029587120416552E-3</c:v>
                </c:pt>
                <c:pt idx="9">
                  <c:v>3.2531894912891449E-3</c:v>
                </c:pt>
                <c:pt idx="10">
                  <c:v>5.410585707679598E-3</c:v>
                </c:pt>
                <c:pt idx="11">
                  <c:v>6.758267090194052E-3</c:v>
                </c:pt>
                <c:pt idx="12">
                  <c:v>8.1243238567842053E-3</c:v>
                </c:pt>
                <c:pt idx="13">
                  <c:v>1.1331764605325589E-2</c:v>
                </c:pt>
                <c:pt idx="14">
                  <c:v>6.7844717896017055E-3</c:v>
                </c:pt>
                <c:pt idx="15">
                  <c:v>1.7714486258637682E-2</c:v>
                </c:pt>
              </c:numCache>
            </c:numRef>
          </c:yVal>
          <c:smooth val="1"/>
        </c:ser>
        <c:ser>
          <c:idx val="7"/>
          <c:order val="1"/>
          <c:tx>
            <c:v>burnout 5000-7000</c:v>
          </c:tx>
          <c:xVal>
            <c:numRef>
              <c:f>'0221'!$I$489:$I$503</c:f>
              <c:numCache>
                <c:formatCode>General</c:formatCode>
                <c:ptCount val="15"/>
                <c:pt idx="0">
                  <c:v>-130.58642267344501</c:v>
                </c:pt>
                <c:pt idx="1">
                  <c:v>-109.289290031796</c:v>
                </c:pt>
                <c:pt idx="2">
                  <c:v>-85.327638113973194</c:v>
                </c:pt>
                <c:pt idx="3">
                  <c:v>-62.4067151931865</c:v>
                </c:pt>
                <c:pt idx="4">
                  <c:v>-36.391063774135297</c:v>
                </c:pt>
                <c:pt idx="5">
                  <c:v>-11.3340415758309</c:v>
                </c:pt>
                <c:pt idx="6">
                  <c:v>13.943499175496299</c:v>
                </c:pt>
                <c:pt idx="7">
                  <c:v>38.520875345474202</c:v>
                </c:pt>
                <c:pt idx="8">
                  <c:v>62.983814736953597</c:v>
                </c:pt>
                <c:pt idx="9">
                  <c:v>87.898786578473107</c:v>
                </c:pt>
                <c:pt idx="10">
                  <c:v>112.47542227393799</c:v>
                </c:pt>
                <c:pt idx="11">
                  <c:v>135.84211515760501</c:v>
                </c:pt>
                <c:pt idx="12">
                  <c:v>159.57054172920499</c:v>
                </c:pt>
                <c:pt idx="13">
                  <c:v>184.54002461296901</c:v>
                </c:pt>
                <c:pt idx="14">
                  <c:v>206.80992470892701</c:v>
                </c:pt>
              </c:numCache>
            </c:numRef>
          </c:xVal>
          <c:yVal>
            <c:numRef>
              <c:f>'0221'!$AR$489:$AR$503</c:f>
              <c:numCache>
                <c:formatCode>0.00000</c:formatCode>
                <c:ptCount val="15"/>
                <c:pt idx="0">
                  <c:v>4.5150809074576987E-3</c:v>
                </c:pt>
                <c:pt idx="1">
                  <c:v>7.7758222327547165E-4</c:v>
                </c:pt>
                <c:pt idx="2">
                  <c:v>-1.0586855303090451E-3</c:v>
                </c:pt>
                <c:pt idx="3">
                  <c:v>-7.6856716362851477E-4</c:v>
                </c:pt>
                <c:pt idx="4">
                  <c:v>-1.1612765337477154E-4</c:v>
                </c:pt>
                <c:pt idx="5">
                  <c:v>-7.0524067410432725E-4</c:v>
                </c:pt>
                <c:pt idx="6">
                  <c:v>4.1786473084608894E-4</c:v>
                </c:pt>
                <c:pt idx="7">
                  <c:v>1.0043390207020615E-3</c:v>
                </c:pt>
                <c:pt idx="8">
                  <c:v>2.1142296276499863E-3</c:v>
                </c:pt>
                <c:pt idx="9">
                  <c:v>4.7317693208483256E-3</c:v>
                </c:pt>
                <c:pt idx="10">
                  <c:v>6.46532420069219E-3</c:v>
                </c:pt>
                <c:pt idx="11">
                  <c:v>7.3955878789691634E-3</c:v>
                </c:pt>
                <c:pt idx="12">
                  <c:v>8.9854798658568873E-3</c:v>
                </c:pt>
                <c:pt idx="13">
                  <c:v>9.5553362937673119E-3</c:v>
                </c:pt>
                <c:pt idx="14">
                  <c:v>7.2637080385547503E-3</c:v>
                </c:pt>
              </c:numCache>
            </c:numRef>
          </c:yVal>
          <c:smooth val="1"/>
        </c:ser>
        <c:ser>
          <c:idx val="8"/>
          <c:order val="2"/>
          <c:tx>
            <c:v>burnout 7000-9000</c:v>
          </c:tx>
          <c:xVal>
            <c:numRef>
              <c:f>'0221'!$I$510:$I$525</c:f>
              <c:numCache>
                <c:formatCode>General</c:formatCode>
                <c:ptCount val="16"/>
                <c:pt idx="0">
                  <c:v>-106.857136575422</c:v>
                </c:pt>
                <c:pt idx="1">
                  <c:v>-83.311368074772403</c:v>
                </c:pt>
                <c:pt idx="2">
                  <c:v>-60.272364304796596</c:v>
                </c:pt>
                <c:pt idx="3">
                  <c:v>-36.487447339112201</c:v>
                </c:pt>
                <c:pt idx="4">
                  <c:v>-10.883056525360599</c:v>
                </c:pt>
                <c:pt idx="5">
                  <c:v>13.8762190718874</c:v>
                </c:pt>
                <c:pt idx="6">
                  <c:v>38.712142110302203</c:v>
                </c:pt>
                <c:pt idx="7">
                  <c:v>63.5589452955222</c:v>
                </c:pt>
                <c:pt idx="8">
                  <c:v>87.392381602135004</c:v>
                </c:pt>
                <c:pt idx="9">
                  <c:v>112.819355083857</c:v>
                </c:pt>
                <c:pt idx="10">
                  <c:v>137.597748696195</c:v>
                </c:pt>
                <c:pt idx="11">
                  <c:v>160.29565915776601</c:v>
                </c:pt>
                <c:pt idx="12">
                  <c:v>182.16273866484701</c:v>
                </c:pt>
                <c:pt idx="13">
                  <c:v>210.30218987049</c:v>
                </c:pt>
                <c:pt idx="14">
                  <c:v>233.564119565325</c:v>
                </c:pt>
                <c:pt idx="15">
                  <c:v>270.29936855314497</c:v>
                </c:pt>
              </c:numCache>
            </c:numRef>
          </c:xVal>
          <c:yVal>
            <c:numRef>
              <c:f>'0221'!$AR$510:$AR$525</c:f>
              <c:numCache>
                <c:formatCode>0.00000</c:formatCode>
                <c:ptCount val="16"/>
                <c:pt idx="0">
                  <c:v>5.9931883127407274E-3</c:v>
                </c:pt>
                <c:pt idx="1">
                  <c:v>-1.0991357223546008E-4</c:v>
                </c:pt>
                <c:pt idx="2">
                  <c:v>1.5735360247322652E-3</c:v>
                </c:pt>
                <c:pt idx="3">
                  <c:v>-2.8088002059400811E-4</c:v>
                </c:pt>
                <c:pt idx="4">
                  <c:v>4.4662427907404822E-7</c:v>
                </c:pt>
                <c:pt idx="5">
                  <c:v>4.8949130466903121E-4</c:v>
                </c:pt>
                <c:pt idx="6">
                  <c:v>7.3852261628675094E-4</c:v>
                </c:pt>
                <c:pt idx="7">
                  <c:v>1.6915529298305691E-3</c:v>
                </c:pt>
                <c:pt idx="8">
                  <c:v>3.4281279043410062E-3</c:v>
                </c:pt>
                <c:pt idx="9">
                  <c:v>6.021218902453029E-3</c:v>
                </c:pt>
                <c:pt idx="10">
                  <c:v>8.1967588166091988E-3</c:v>
                </c:pt>
                <c:pt idx="11">
                  <c:v>8.4663222891769724E-3</c:v>
                </c:pt>
                <c:pt idx="12">
                  <c:v>8.2040734915400093E-3</c:v>
                </c:pt>
                <c:pt idx="13">
                  <c:v>9.1343551574063105E-3</c:v>
                </c:pt>
                <c:pt idx="14">
                  <c:v>1.3916591924357803E-2</c:v>
                </c:pt>
                <c:pt idx="15">
                  <c:v>6.8466822389722133E-3</c:v>
                </c:pt>
              </c:numCache>
            </c:numRef>
          </c:yVal>
          <c:smooth val="1"/>
        </c:ser>
        <c:ser>
          <c:idx val="9"/>
          <c:order val="3"/>
          <c:tx>
            <c:v>burnout 9000-11000</c:v>
          </c:tx>
          <c:xVal>
            <c:numRef>
              <c:f>'0221'!$I$530:$I$544</c:f>
              <c:numCache>
                <c:formatCode>General</c:formatCode>
                <c:ptCount val="15"/>
                <c:pt idx="0">
                  <c:v>-81.023107013680502</c:v>
                </c:pt>
                <c:pt idx="1">
                  <c:v>-58.701781072925598</c:v>
                </c:pt>
                <c:pt idx="2">
                  <c:v>-34.777703459258603</c:v>
                </c:pt>
                <c:pt idx="3">
                  <c:v>-10.6901811912232</c:v>
                </c:pt>
                <c:pt idx="4">
                  <c:v>13.9627102106301</c:v>
                </c:pt>
                <c:pt idx="5">
                  <c:v>38.434391499714899</c:v>
                </c:pt>
                <c:pt idx="6">
                  <c:v>63.679019162516603</c:v>
                </c:pt>
                <c:pt idx="7">
                  <c:v>88.354926422949703</c:v>
                </c:pt>
                <c:pt idx="8">
                  <c:v>111.997381593846</c:v>
                </c:pt>
                <c:pt idx="9">
                  <c:v>137.72061602365201</c:v>
                </c:pt>
                <c:pt idx="10">
                  <c:v>162.50675941839</c:v>
                </c:pt>
                <c:pt idx="11">
                  <c:v>184.89691837756999</c:v>
                </c:pt>
                <c:pt idx="12">
                  <c:v>205.45957909667999</c:v>
                </c:pt>
                <c:pt idx="13">
                  <c:v>235.41422366861801</c:v>
                </c:pt>
                <c:pt idx="14">
                  <c:v>281.79511918836198</c:v>
                </c:pt>
              </c:numCache>
            </c:numRef>
          </c:xVal>
          <c:yVal>
            <c:numRef>
              <c:f>'0221'!$AR$530:$AR$544</c:f>
              <c:numCache>
                <c:formatCode>0.00000</c:formatCode>
                <c:ptCount val="15"/>
                <c:pt idx="0">
                  <c:v>7.2769286934026237E-3</c:v>
                </c:pt>
                <c:pt idx="1">
                  <c:v>-1.6361728603790666E-3</c:v>
                </c:pt>
                <c:pt idx="2">
                  <c:v>-2.520918331971652E-4</c:v>
                </c:pt>
                <c:pt idx="3">
                  <c:v>-7.1419316192291617E-4</c:v>
                </c:pt>
                <c:pt idx="4">
                  <c:v>-4.1039661196075328E-4</c:v>
                </c:pt>
                <c:pt idx="5">
                  <c:v>9.4658791254112994E-4</c:v>
                </c:pt>
                <c:pt idx="6">
                  <c:v>1.6265963978337062E-3</c:v>
                </c:pt>
                <c:pt idx="7">
                  <c:v>2.8539387929825445E-3</c:v>
                </c:pt>
                <c:pt idx="8">
                  <c:v>3.9001919307512425E-3</c:v>
                </c:pt>
                <c:pt idx="9">
                  <c:v>6.8776224555133977E-3</c:v>
                </c:pt>
                <c:pt idx="10">
                  <c:v>8.4740823830046219E-3</c:v>
                </c:pt>
                <c:pt idx="11">
                  <c:v>8.2285801118831166E-3</c:v>
                </c:pt>
                <c:pt idx="12">
                  <c:v>9.3633260558945927E-3</c:v>
                </c:pt>
                <c:pt idx="13">
                  <c:v>2.2260640307989847E-3</c:v>
                </c:pt>
                <c:pt idx="14">
                  <c:v>1.6719844974592092E-2</c:v>
                </c:pt>
              </c:numCache>
            </c:numRef>
          </c:yVal>
          <c:smooth val="1"/>
        </c:ser>
        <c:ser>
          <c:idx val="10"/>
          <c:order val="4"/>
          <c:tx>
            <c:v>burnout 11000+</c:v>
          </c:tx>
          <c:xVal>
            <c:numRef>
              <c:f>'0221'!$I$549:$I$561</c:f>
              <c:numCache>
                <c:formatCode>General</c:formatCode>
                <c:ptCount val="13"/>
                <c:pt idx="0">
                  <c:v>-33.272210212785502</c:v>
                </c:pt>
                <c:pt idx="1">
                  <c:v>-9.9688768276773505</c:v>
                </c:pt>
                <c:pt idx="2">
                  <c:v>14.202902446573599</c:v>
                </c:pt>
                <c:pt idx="3">
                  <c:v>39.3748953216652</c:v>
                </c:pt>
                <c:pt idx="4">
                  <c:v>63.879645776580297</c:v>
                </c:pt>
                <c:pt idx="5">
                  <c:v>88.603718817373107</c:v>
                </c:pt>
                <c:pt idx="6">
                  <c:v>113.398082799234</c:v>
                </c:pt>
                <c:pt idx="7">
                  <c:v>137.34148359045</c:v>
                </c:pt>
                <c:pt idx="8">
                  <c:v>162.59348458493</c:v>
                </c:pt>
                <c:pt idx="9">
                  <c:v>187.373867334826</c:v>
                </c:pt>
                <c:pt idx="10">
                  <c:v>211.34745604123799</c:v>
                </c:pt>
                <c:pt idx="11">
                  <c:v>236.75130510916301</c:v>
                </c:pt>
                <c:pt idx="12">
                  <c:v>275.826571305046</c:v>
                </c:pt>
              </c:numCache>
            </c:numRef>
          </c:xVal>
          <c:yVal>
            <c:numRef>
              <c:f>'0221'!$AR$549:$AR$561</c:f>
              <c:numCache>
                <c:formatCode>0.00000</c:formatCode>
                <c:ptCount val="13"/>
                <c:pt idx="0">
                  <c:v>-2.1030416576312636E-3</c:v>
                </c:pt>
                <c:pt idx="1">
                  <c:v>-2.3566455509386186E-3</c:v>
                </c:pt>
                <c:pt idx="2">
                  <c:v>-2.7937027815819887E-4</c:v>
                </c:pt>
                <c:pt idx="3">
                  <c:v>-6.7372802801861018E-5</c:v>
                </c:pt>
                <c:pt idx="4">
                  <c:v>4.2616111236356939E-4</c:v>
                </c:pt>
                <c:pt idx="5">
                  <c:v>1.4497464065312115E-3</c:v>
                </c:pt>
                <c:pt idx="6">
                  <c:v>2.5705148717424312E-3</c:v>
                </c:pt>
                <c:pt idx="7">
                  <c:v>3.7341946064437803E-3</c:v>
                </c:pt>
                <c:pt idx="8">
                  <c:v>5.1362990281530012E-3</c:v>
                </c:pt>
                <c:pt idx="9">
                  <c:v>6.0994951685924923E-3</c:v>
                </c:pt>
                <c:pt idx="10">
                  <c:v>5.5796081064362797E-3</c:v>
                </c:pt>
                <c:pt idx="11">
                  <c:v>5.8896771535337511E-3</c:v>
                </c:pt>
                <c:pt idx="12">
                  <c:v>6.4569244021496809E-3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9780480"/>
        <c:axId val="699782272"/>
      </c:scatterChart>
      <c:valAx>
        <c:axId val="699780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99782272"/>
        <c:crosses val="autoZero"/>
        <c:crossBetween val="midCat"/>
      </c:valAx>
      <c:valAx>
        <c:axId val="699782272"/>
        <c:scaling>
          <c:orientation val="minMax"/>
        </c:scaling>
        <c:delete val="0"/>
        <c:axPos val="l"/>
        <c:majorGridlines/>
        <c:numFmt formatCode="0.00000" sourceLinked="1"/>
        <c:majorTickMark val="out"/>
        <c:minorTickMark val="none"/>
        <c:tickLblPos val="nextTo"/>
        <c:crossAx val="699780480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4.4021254350813964E-2"/>
          <c:y val="0.85609752559974472"/>
          <c:w val="0.71163932320542778"/>
          <c:h val="0.11560575636107857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turnover 99</c:v>
          </c:tx>
          <c:xVal>
            <c:numRef>
              <c:f>'0222'!$L$3:$L$20</c:f>
              <c:numCache>
                <c:formatCode>General</c:formatCode>
                <c:ptCount val="18"/>
                <c:pt idx="0">
                  <c:v>-164.19975162114801</c:v>
                </c:pt>
                <c:pt idx="1">
                  <c:v>-141.23586610189699</c:v>
                </c:pt>
                <c:pt idx="2">
                  <c:v>-127.354400479457</c:v>
                </c:pt>
                <c:pt idx="3">
                  <c:v>-109.161502034791</c:v>
                </c:pt>
                <c:pt idx="4">
                  <c:v>-89.143021722134407</c:v>
                </c:pt>
                <c:pt idx="5">
                  <c:v>-64.552981807941507</c:v>
                </c:pt>
                <c:pt idx="6">
                  <c:v>-41.177296966758703</c:v>
                </c:pt>
                <c:pt idx="7">
                  <c:v>-15.950914835751901</c:v>
                </c:pt>
                <c:pt idx="8">
                  <c:v>7.70609574828927</c:v>
                </c:pt>
                <c:pt idx="9">
                  <c:v>31.782263257008999</c:v>
                </c:pt>
                <c:pt idx="10">
                  <c:v>57.039556081133597</c:v>
                </c:pt>
                <c:pt idx="11">
                  <c:v>81.606357671578493</c:v>
                </c:pt>
                <c:pt idx="12">
                  <c:v>107.22954266010299</c:v>
                </c:pt>
                <c:pt idx="13">
                  <c:v>132.14501191828199</c:v>
                </c:pt>
                <c:pt idx="14">
                  <c:v>158.95134268953899</c:v>
                </c:pt>
                <c:pt idx="15">
                  <c:v>185.49572631865701</c:v>
                </c:pt>
                <c:pt idx="16">
                  <c:v>214.480238414404</c:v>
                </c:pt>
                <c:pt idx="17">
                  <c:v>240.60292910930099</c:v>
                </c:pt>
              </c:numCache>
            </c:numRef>
          </c:xVal>
          <c:yVal>
            <c:numRef>
              <c:f>'0222'!$AB$3:$AB$20</c:f>
              <c:numCache>
                <c:formatCode>General</c:formatCode>
                <c:ptCount val="18"/>
                <c:pt idx="0">
                  <c:v>2.93844194014379E-3</c:v>
                </c:pt>
                <c:pt idx="1">
                  <c:v>3.6204051608296401E-3</c:v>
                </c:pt>
                <c:pt idx="2">
                  <c:v>3.9215838427366896E-3</c:v>
                </c:pt>
                <c:pt idx="3">
                  <c:v>4.5739846552663999E-3</c:v>
                </c:pt>
                <c:pt idx="4">
                  <c:v>4.8056950156372897E-3</c:v>
                </c:pt>
                <c:pt idx="5">
                  <c:v>4.97155167574336E-3</c:v>
                </c:pt>
                <c:pt idx="6">
                  <c:v>4.9724063505269603E-3</c:v>
                </c:pt>
                <c:pt idx="7">
                  <c:v>4.96212734929323E-3</c:v>
                </c:pt>
                <c:pt idx="8">
                  <c:v>5.1384730421514101E-3</c:v>
                </c:pt>
                <c:pt idx="9">
                  <c:v>5.3983312138927396E-3</c:v>
                </c:pt>
                <c:pt idx="10">
                  <c:v>5.7117937214467502E-3</c:v>
                </c:pt>
                <c:pt idx="11">
                  <c:v>5.8968436377789804E-3</c:v>
                </c:pt>
                <c:pt idx="12">
                  <c:v>6.0468778994929003E-3</c:v>
                </c:pt>
                <c:pt idx="13">
                  <c:v>6.2036785923065101E-3</c:v>
                </c:pt>
                <c:pt idx="14">
                  <c:v>6.1241441660087898E-3</c:v>
                </c:pt>
                <c:pt idx="15">
                  <c:v>6.13647383275408E-3</c:v>
                </c:pt>
                <c:pt idx="16">
                  <c:v>6.1969301920847099E-3</c:v>
                </c:pt>
                <c:pt idx="17">
                  <c:v>6.3053810924769398E-3</c:v>
                </c:pt>
              </c:numCache>
            </c:numRef>
          </c:yVal>
          <c:smooth val="1"/>
        </c:ser>
        <c:ser>
          <c:idx val="1"/>
          <c:order val="1"/>
          <c:tx>
            <c:v>sql tover</c:v>
          </c:tx>
          <c:xVal>
            <c:numRef>
              <c:f>'0222'!$L$3:$L$20</c:f>
              <c:numCache>
                <c:formatCode>General</c:formatCode>
                <c:ptCount val="18"/>
                <c:pt idx="0">
                  <c:v>-164.19975162114801</c:v>
                </c:pt>
                <c:pt idx="1">
                  <c:v>-141.23586610189699</c:v>
                </c:pt>
                <c:pt idx="2">
                  <c:v>-127.354400479457</c:v>
                </c:pt>
                <c:pt idx="3">
                  <c:v>-109.161502034791</c:v>
                </c:pt>
                <c:pt idx="4">
                  <c:v>-89.143021722134407</c:v>
                </c:pt>
                <c:pt idx="5">
                  <c:v>-64.552981807941507</c:v>
                </c:pt>
                <c:pt idx="6">
                  <c:v>-41.177296966758703</c:v>
                </c:pt>
                <c:pt idx="7">
                  <c:v>-15.950914835751901</c:v>
                </c:pt>
                <c:pt idx="8">
                  <c:v>7.70609574828927</c:v>
                </c:pt>
                <c:pt idx="9">
                  <c:v>31.782263257008999</c:v>
                </c:pt>
                <c:pt idx="10">
                  <c:v>57.039556081133597</c:v>
                </c:pt>
                <c:pt idx="11">
                  <c:v>81.606357671578493</c:v>
                </c:pt>
                <c:pt idx="12">
                  <c:v>107.22954266010299</c:v>
                </c:pt>
                <c:pt idx="13">
                  <c:v>132.14501191828199</c:v>
                </c:pt>
                <c:pt idx="14">
                  <c:v>158.95134268953899</c:v>
                </c:pt>
                <c:pt idx="15">
                  <c:v>185.49572631865701</c:v>
                </c:pt>
                <c:pt idx="16">
                  <c:v>214.480238414404</c:v>
                </c:pt>
                <c:pt idx="17">
                  <c:v>240.60292910930099</c:v>
                </c:pt>
              </c:numCache>
            </c:numRef>
          </c:xVal>
          <c:yVal>
            <c:numRef>
              <c:f>'0222'!$AC$3:$AC$20</c:f>
              <c:numCache>
                <c:formatCode>General</c:formatCode>
                <c:ptCount val="18"/>
                <c:pt idx="0">
                  <c:v>3.2808382413047101E-3</c:v>
                </c:pt>
                <c:pt idx="1">
                  <c:v>3.8306644446473299E-3</c:v>
                </c:pt>
                <c:pt idx="2">
                  <c:v>4.0773916305504197E-3</c:v>
                </c:pt>
                <c:pt idx="3">
                  <c:v>4.7051453056446901E-3</c:v>
                </c:pt>
                <c:pt idx="4">
                  <c:v>4.9131661983432403E-3</c:v>
                </c:pt>
                <c:pt idx="5">
                  <c:v>5.05770077828203E-3</c:v>
                </c:pt>
                <c:pt idx="6">
                  <c:v>5.03976736178434E-3</c:v>
                </c:pt>
                <c:pt idx="7">
                  <c:v>5.0414570030443296E-3</c:v>
                </c:pt>
                <c:pt idx="8">
                  <c:v>5.2117017792029296E-3</c:v>
                </c:pt>
                <c:pt idx="9">
                  <c:v>5.4066087612457299E-3</c:v>
                </c:pt>
                <c:pt idx="10">
                  <c:v>5.6410913370867101E-3</c:v>
                </c:pt>
                <c:pt idx="11">
                  <c:v>5.7507434338731397E-3</c:v>
                </c:pt>
                <c:pt idx="12">
                  <c:v>5.8462064521851397E-3</c:v>
                </c:pt>
                <c:pt idx="13">
                  <c:v>5.9464186122192703E-3</c:v>
                </c:pt>
                <c:pt idx="14">
                  <c:v>5.9246384111975399E-3</c:v>
                </c:pt>
                <c:pt idx="15">
                  <c:v>6.0431920782659E-3</c:v>
                </c:pt>
                <c:pt idx="16">
                  <c:v>6.25596998160745E-3</c:v>
                </c:pt>
                <c:pt idx="17">
                  <c:v>6.5110163895913198E-3</c:v>
                </c:pt>
              </c:numCache>
            </c:numRef>
          </c:yVal>
          <c:smooth val="1"/>
        </c:ser>
        <c:ser>
          <c:idx val="2"/>
          <c:order val="2"/>
          <c:tx>
            <c:v>cashout 99</c:v>
          </c:tx>
          <c:xVal>
            <c:numRef>
              <c:f>'0222'!$L$3:$L$20</c:f>
              <c:numCache>
                <c:formatCode>General</c:formatCode>
                <c:ptCount val="18"/>
                <c:pt idx="0">
                  <c:v>-164.19975162114801</c:v>
                </c:pt>
                <c:pt idx="1">
                  <c:v>-141.23586610189699</c:v>
                </c:pt>
                <c:pt idx="2">
                  <c:v>-127.354400479457</c:v>
                </c:pt>
                <c:pt idx="3">
                  <c:v>-109.161502034791</c:v>
                </c:pt>
                <c:pt idx="4">
                  <c:v>-89.143021722134407</c:v>
                </c:pt>
                <c:pt idx="5">
                  <c:v>-64.552981807941507</c:v>
                </c:pt>
                <c:pt idx="6">
                  <c:v>-41.177296966758703</c:v>
                </c:pt>
                <c:pt idx="7">
                  <c:v>-15.950914835751901</c:v>
                </c:pt>
                <c:pt idx="8">
                  <c:v>7.70609574828927</c:v>
                </c:pt>
                <c:pt idx="9">
                  <c:v>31.782263257008999</c:v>
                </c:pt>
                <c:pt idx="10">
                  <c:v>57.039556081133597</c:v>
                </c:pt>
                <c:pt idx="11">
                  <c:v>81.606357671578493</c:v>
                </c:pt>
                <c:pt idx="12">
                  <c:v>107.22954266010299</c:v>
                </c:pt>
                <c:pt idx="13">
                  <c:v>132.14501191828199</c:v>
                </c:pt>
                <c:pt idx="14">
                  <c:v>158.95134268953899</c:v>
                </c:pt>
                <c:pt idx="15">
                  <c:v>185.49572631865701</c:v>
                </c:pt>
                <c:pt idx="16">
                  <c:v>214.480238414404</c:v>
                </c:pt>
                <c:pt idx="17">
                  <c:v>240.60292910930099</c:v>
                </c:pt>
              </c:numCache>
            </c:numRef>
          </c:xVal>
          <c:yVal>
            <c:numRef>
              <c:f>'0222'!$AD$3:$AD$20</c:f>
              <c:numCache>
                <c:formatCode>General</c:formatCode>
                <c:ptCount val="18"/>
                <c:pt idx="0">
                  <c:v>2.0353681826860301E-4</c:v>
                </c:pt>
                <c:pt idx="1">
                  <c:v>3.7260617111866702E-4</c:v>
                </c:pt>
                <c:pt idx="2">
                  <c:v>5.8186594058482995E-4</c:v>
                </c:pt>
                <c:pt idx="3">
                  <c:v>9.5046102693238698E-4</c:v>
                </c:pt>
                <c:pt idx="4">
                  <c:v>1.34948993423761E-3</c:v>
                </c:pt>
                <c:pt idx="5">
                  <c:v>1.71051412195574E-3</c:v>
                </c:pt>
                <c:pt idx="6">
                  <c:v>1.94434949853344E-3</c:v>
                </c:pt>
                <c:pt idx="7">
                  <c:v>2.1142340503036601E-3</c:v>
                </c:pt>
                <c:pt idx="8">
                  <c:v>2.4298009689083899E-3</c:v>
                </c:pt>
                <c:pt idx="9">
                  <c:v>3.0436458460383598E-3</c:v>
                </c:pt>
                <c:pt idx="10">
                  <c:v>3.8320798295112001E-3</c:v>
                </c:pt>
                <c:pt idx="11">
                  <c:v>4.2776416862692901E-3</c:v>
                </c:pt>
                <c:pt idx="12">
                  <c:v>4.3271278242449796E-3</c:v>
                </c:pt>
                <c:pt idx="13">
                  <c:v>4.4765706933825302E-3</c:v>
                </c:pt>
                <c:pt idx="14">
                  <c:v>4.8004052853537899E-3</c:v>
                </c:pt>
                <c:pt idx="15">
                  <c:v>4.6037362038013801E-3</c:v>
                </c:pt>
                <c:pt idx="16">
                  <c:v>5.0765084787095602E-3</c:v>
                </c:pt>
                <c:pt idx="17">
                  <c:v>7.6848520497986399E-3</c:v>
                </c:pt>
              </c:numCache>
            </c:numRef>
          </c:yVal>
          <c:smooth val="1"/>
        </c:ser>
        <c:ser>
          <c:idx val="3"/>
          <c:order val="3"/>
          <c:tx>
            <c:v>my cashout</c:v>
          </c:tx>
          <c:xVal>
            <c:numRef>
              <c:f>'0222'!$L$3:$L$20</c:f>
              <c:numCache>
                <c:formatCode>General</c:formatCode>
                <c:ptCount val="18"/>
                <c:pt idx="0">
                  <c:v>-164.19975162114801</c:v>
                </c:pt>
                <c:pt idx="1">
                  <c:v>-141.23586610189699</c:v>
                </c:pt>
                <c:pt idx="2">
                  <c:v>-127.354400479457</c:v>
                </c:pt>
                <c:pt idx="3">
                  <c:v>-109.161502034791</c:v>
                </c:pt>
                <c:pt idx="4">
                  <c:v>-89.143021722134407</c:v>
                </c:pt>
                <c:pt idx="5">
                  <c:v>-64.552981807941507</c:v>
                </c:pt>
                <c:pt idx="6">
                  <c:v>-41.177296966758703</c:v>
                </c:pt>
                <c:pt idx="7">
                  <c:v>-15.950914835751901</c:v>
                </c:pt>
                <c:pt idx="8">
                  <c:v>7.70609574828927</c:v>
                </c:pt>
                <c:pt idx="9">
                  <c:v>31.782263257008999</c:v>
                </c:pt>
                <c:pt idx="10">
                  <c:v>57.039556081133597</c:v>
                </c:pt>
                <c:pt idx="11">
                  <c:v>81.606357671578493</c:v>
                </c:pt>
                <c:pt idx="12">
                  <c:v>107.22954266010299</c:v>
                </c:pt>
                <c:pt idx="13">
                  <c:v>132.14501191828199</c:v>
                </c:pt>
                <c:pt idx="14">
                  <c:v>158.95134268953899</c:v>
                </c:pt>
                <c:pt idx="15">
                  <c:v>185.49572631865701</c:v>
                </c:pt>
                <c:pt idx="16">
                  <c:v>214.480238414404</c:v>
                </c:pt>
                <c:pt idx="17">
                  <c:v>240.60292910930099</c:v>
                </c:pt>
              </c:numCache>
            </c:numRef>
          </c:xVal>
          <c:yVal>
            <c:numRef>
              <c:f>'0222'!$AF$3:$AF$20</c:f>
              <c:numCache>
                <c:formatCode>0.00E+00</c:formatCode>
                <c:ptCount val="18"/>
                <c:pt idx="0">
                  <c:v>1.8319372838659001E-4</c:v>
                </c:pt>
                <c:pt idx="1">
                  <c:v>3.5859115261315801E-4</c:v>
                </c:pt>
                <c:pt idx="2">
                  <c:v>5.6770353092124904E-4</c:v>
                </c:pt>
                <c:pt idx="3">
                  <c:v>9.9484692268908006E-4</c:v>
                </c:pt>
                <c:pt idx="4" formatCode="General">
                  <c:v>1.4599816214950301E-3</c:v>
                </c:pt>
                <c:pt idx="5" formatCode="General">
                  <c:v>1.8373574167673001E-3</c:v>
                </c:pt>
                <c:pt idx="6" formatCode="General">
                  <c:v>2.0668957022199298E-3</c:v>
                </c:pt>
                <c:pt idx="7" formatCode="General">
                  <c:v>2.2545074392859E-3</c:v>
                </c:pt>
                <c:pt idx="8" formatCode="General">
                  <c:v>2.6002821661145399E-3</c:v>
                </c:pt>
                <c:pt idx="9" formatCode="General">
                  <c:v>3.2151133013018302E-3</c:v>
                </c:pt>
                <c:pt idx="10" formatCode="General">
                  <c:v>3.9293762153074499E-3</c:v>
                </c:pt>
                <c:pt idx="11" formatCode="General">
                  <c:v>4.3235698413904098E-3</c:v>
                </c:pt>
                <c:pt idx="12" formatCode="General">
                  <c:v>4.3596515029397497E-3</c:v>
                </c:pt>
                <c:pt idx="13" formatCode="General">
                  <c:v>4.4084423199647702E-3</c:v>
                </c:pt>
                <c:pt idx="14" formatCode="General">
                  <c:v>4.7736328631949E-3</c:v>
                </c:pt>
                <c:pt idx="15" formatCode="General">
                  <c:v>4.6534664495864898E-3</c:v>
                </c:pt>
                <c:pt idx="16" formatCode="General">
                  <c:v>5.2332232717426704E-3</c:v>
                </c:pt>
                <c:pt idx="17" formatCode="General">
                  <c:v>6.93605051487803E-3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160960"/>
        <c:axId val="411091328"/>
      </c:scatterChart>
      <c:valAx>
        <c:axId val="411160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11091328"/>
        <c:crosses val="autoZero"/>
        <c:crossBetween val="midCat"/>
      </c:valAx>
      <c:valAx>
        <c:axId val="411091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1116096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turnover 99</c:v>
          </c:tx>
          <c:xVal>
            <c:numRef>
              <c:f>'0222'!$L$24:$L$43</c:f>
              <c:numCache>
                <c:formatCode>General</c:formatCode>
                <c:ptCount val="20"/>
                <c:pt idx="0">
                  <c:v>-158.53382584904301</c:v>
                </c:pt>
                <c:pt idx="1">
                  <c:v>-143.966418353162</c:v>
                </c:pt>
                <c:pt idx="2">
                  <c:v>-131.50498268266099</c:v>
                </c:pt>
                <c:pt idx="3">
                  <c:v>-109.51755423010999</c:v>
                </c:pt>
                <c:pt idx="4">
                  <c:v>-86.195633078609703</c:v>
                </c:pt>
                <c:pt idx="5">
                  <c:v>-62.344261120412</c:v>
                </c:pt>
                <c:pt idx="6">
                  <c:v>-38.880289810524403</c:v>
                </c:pt>
                <c:pt idx="7">
                  <c:v>-13.9159285149816</c:v>
                </c:pt>
                <c:pt idx="8">
                  <c:v>10.342210827641299</c:v>
                </c:pt>
                <c:pt idx="9">
                  <c:v>35.5794712649285</c:v>
                </c:pt>
                <c:pt idx="10">
                  <c:v>61.3143672404398</c:v>
                </c:pt>
                <c:pt idx="11">
                  <c:v>87.744655468850894</c:v>
                </c:pt>
                <c:pt idx="12">
                  <c:v>113.42616022640399</c:v>
                </c:pt>
                <c:pt idx="13">
                  <c:v>138.766889458115</c:v>
                </c:pt>
                <c:pt idx="14">
                  <c:v>162.79566897121501</c:v>
                </c:pt>
                <c:pt idx="15">
                  <c:v>186.475718732872</c:v>
                </c:pt>
                <c:pt idx="16">
                  <c:v>211.53792997298001</c:v>
                </c:pt>
                <c:pt idx="17">
                  <c:v>234.46777383479301</c:v>
                </c:pt>
                <c:pt idx="18">
                  <c:v>262.71084155977201</c:v>
                </c:pt>
                <c:pt idx="19">
                  <c:v>312.29864102580899</c:v>
                </c:pt>
              </c:numCache>
            </c:numRef>
          </c:xVal>
          <c:yVal>
            <c:numRef>
              <c:f>'0222'!$AB$24:$AB$43</c:f>
              <c:numCache>
                <c:formatCode>General</c:formatCode>
                <c:ptCount val="20"/>
                <c:pt idx="0">
                  <c:v>3.3354764808658601E-3</c:v>
                </c:pt>
                <c:pt idx="1">
                  <c:v>3.6618302027647E-3</c:v>
                </c:pt>
                <c:pt idx="2">
                  <c:v>3.9132204887528301E-3</c:v>
                </c:pt>
                <c:pt idx="3">
                  <c:v>4.5298776687905801E-3</c:v>
                </c:pt>
                <c:pt idx="4">
                  <c:v>5.1348427654920002E-3</c:v>
                </c:pt>
                <c:pt idx="5">
                  <c:v>5.8394294255725001E-3</c:v>
                </c:pt>
                <c:pt idx="6">
                  <c:v>6.4920550861144498E-3</c:v>
                </c:pt>
                <c:pt idx="7">
                  <c:v>6.8134877362723599E-3</c:v>
                </c:pt>
                <c:pt idx="8">
                  <c:v>6.8103621523049104E-3</c:v>
                </c:pt>
                <c:pt idx="9">
                  <c:v>6.6796782957064902E-3</c:v>
                </c:pt>
                <c:pt idx="10">
                  <c:v>6.6338703981335097E-3</c:v>
                </c:pt>
                <c:pt idx="11">
                  <c:v>6.6511105015006396E-3</c:v>
                </c:pt>
                <c:pt idx="12">
                  <c:v>6.7468859608771402E-3</c:v>
                </c:pt>
                <c:pt idx="13">
                  <c:v>6.9955652128983904E-3</c:v>
                </c:pt>
                <c:pt idx="14">
                  <c:v>7.2589722923313699E-3</c:v>
                </c:pt>
                <c:pt idx="15">
                  <c:v>7.5347500579469899E-3</c:v>
                </c:pt>
                <c:pt idx="16">
                  <c:v>7.6793766716381001E-3</c:v>
                </c:pt>
                <c:pt idx="17">
                  <c:v>7.6890854274547799E-3</c:v>
                </c:pt>
                <c:pt idx="18">
                  <c:v>7.4346893955352699E-3</c:v>
                </c:pt>
                <c:pt idx="19">
                  <c:v>6.8285680730809702E-3</c:v>
                </c:pt>
              </c:numCache>
            </c:numRef>
          </c:yVal>
          <c:smooth val="1"/>
        </c:ser>
        <c:ser>
          <c:idx val="1"/>
          <c:order val="1"/>
          <c:tx>
            <c:v>sql tover</c:v>
          </c:tx>
          <c:xVal>
            <c:numRef>
              <c:f>'0222'!$L$24:$L$43</c:f>
              <c:numCache>
                <c:formatCode>General</c:formatCode>
                <c:ptCount val="20"/>
                <c:pt idx="0">
                  <c:v>-158.53382584904301</c:v>
                </c:pt>
                <c:pt idx="1">
                  <c:v>-143.966418353162</c:v>
                </c:pt>
                <c:pt idx="2">
                  <c:v>-131.50498268266099</c:v>
                </c:pt>
                <c:pt idx="3">
                  <c:v>-109.51755423010999</c:v>
                </c:pt>
                <c:pt idx="4">
                  <c:v>-86.195633078609703</c:v>
                </c:pt>
                <c:pt idx="5">
                  <c:v>-62.344261120412</c:v>
                </c:pt>
                <c:pt idx="6">
                  <c:v>-38.880289810524403</c:v>
                </c:pt>
                <c:pt idx="7">
                  <c:v>-13.9159285149816</c:v>
                </c:pt>
                <c:pt idx="8">
                  <c:v>10.342210827641299</c:v>
                </c:pt>
                <c:pt idx="9">
                  <c:v>35.5794712649285</c:v>
                </c:pt>
                <c:pt idx="10">
                  <c:v>61.3143672404398</c:v>
                </c:pt>
                <c:pt idx="11">
                  <c:v>87.744655468850894</c:v>
                </c:pt>
                <c:pt idx="12">
                  <c:v>113.42616022640399</c:v>
                </c:pt>
                <c:pt idx="13">
                  <c:v>138.766889458115</c:v>
                </c:pt>
                <c:pt idx="14">
                  <c:v>162.79566897121501</c:v>
                </c:pt>
                <c:pt idx="15">
                  <c:v>186.475718732872</c:v>
                </c:pt>
                <c:pt idx="16">
                  <c:v>211.53792997298001</c:v>
                </c:pt>
                <c:pt idx="17">
                  <c:v>234.46777383479301</c:v>
                </c:pt>
                <c:pt idx="18">
                  <c:v>262.71084155977201</c:v>
                </c:pt>
                <c:pt idx="19">
                  <c:v>312.29864102580899</c:v>
                </c:pt>
              </c:numCache>
            </c:numRef>
          </c:xVal>
          <c:yVal>
            <c:numRef>
              <c:f>'0222'!$AC$24:$AC$43</c:f>
              <c:numCache>
                <c:formatCode>General</c:formatCode>
                <c:ptCount val="20"/>
                <c:pt idx="0">
                  <c:v>3.7004196045585598E-3</c:v>
                </c:pt>
                <c:pt idx="1">
                  <c:v>3.9678146655532697E-3</c:v>
                </c:pt>
                <c:pt idx="2">
                  <c:v>4.1738974936245702E-3</c:v>
                </c:pt>
                <c:pt idx="3">
                  <c:v>4.7502072172019797E-3</c:v>
                </c:pt>
                <c:pt idx="4">
                  <c:v>5.32693338495723E-3</c:v>
                </c:pt>
                <c:pt idx="5">
                  <c:v>6.0060655157933001E-3</c:v>
                </c:pt>
                <c:pt idx="6">
                  <c:v>6.5981837081922302E-3</c:v>
                </c:pt>
                <c:pt idx="7">
                  <c:v>6.8927064518073998E-3</c:v>
                </c:pt>
                <c:pt idx="8">
                  <c:v>6.9017670078742703E-3</c:v>
                </c:pt>
                <c:pt idx="9">
                  <c:v>6.7790832624910601E-3</c:v>
                </c:pt>
                <c:pt idx="10">
                  <c:v>6.7441373141048297E-3</c:v>
                </c:pt>
                <c:pt idx="11">
                  <c:v>6.7968778779461296E-3</c:v>
                </c:pt>
                <c:pt idx="12">
                  <c:v>6.9141660936519996E-3</c:v>
                </c:pt>
                <c:pt idx="13">
                  <c:v>7.0774708917035502E-3</c:v>
                </c:pt>
                <c:pt idx="14">
                  <c:v>7.25037872943786E-3</c:v>
                </c:pt>
                <c:pt idx="15">
                  <c:v>7.4064781838062603E-3</c:v>
                </c:pt>
                <c:pt idx="16">
                  <c:v>7.4969759952280002E-3</c:v>
                </c:pt>
                <c:pt idx="17">
                  <c:v>7.50371808785573E-3</c:v>
                </c:pt>
                <c:pt idx="18">
                  <c:v>7.3718229350458698E-3</c:v>
                </c:pt>
                <c:pt idx="19">
                  <c:v>7.0838510611415601E-3</c:v>
                </c:pt>
              </c:numCache>
            </c:numRef>
          </c:yVal>
          <c:smooth val="1"/>
        </c:ser>
        <c:ser>
          <c:idx val="2"/>
          <c:order val="2"/>
          <c:tx>
            <c:v>cashout 99</c:v>
          </c:tx>
          <c:xVal>
            <c:numRef>
              <c:f>'0222'!$L$24:$L$43</c:f>
              <c:numCache>
                <c:formatCode>General</c:formatCode>
                <c:ptCount val="20"/>
                <c:pt idx="0">
                  <c:v>-158.53382584904301</c:v>
                </c:pt>
                <c:pt idx="1">
                  <c:v>-143.966418353162</c:v>
                </c:pt>
                <c:pt idx="2">
                  <c:v>-131.50498268266099</c:v>
                </c:pt>
                <c:pt idx="3">
                  <c:v>-109.51755423010999</c:v>
                </c:pt>
                <c:pt idx="4">
                  <c:v>-86.195633078609703</c:v>
                </c:pt>
                <c:pt idx="5">
                  <c:v>-62.344261120412</c:v>
                </c:pt>
                <c:pt idx="6">
                  <c:v>-38.880289810524403</c:v>
                </c:pt>
                <c:pt idx="7">
                  <c:v>-13.9159285149816</c:v>
                </c:pt>
                <c:pt idx="8">
                  <c:v>10.342210827641299</c:v>
                </c:pt>
                <c:pt idx="9">
                  <c:v>35.5794712649285</c:v>
                </c:pt>
                <c:pt idx="10">
                  <c:v>61.3143672404398</c:v>
                </c:pt>
                <c:pt idx="11">
                  <c:v>87.744655468850894</c:v>
                </c:pt>
                <c:pt idx="12">
                  <c:v>113.42616022640399</c:v>
                </c:pt>
                <c:pt idx="13">
                  <c:v>138.766889458115</c:v>
                </c:pt>
                <c:pt idx="14">
                  <c:v>162.79566897121501</c:v>
                </c:pt>
                <c:pt idx="15">
                  <c:v>186.475718732872</c:v>
                </c:pt>
                <c:pt idx="16">
                  <c:v>211.53792997298001</c:v>
                </c:pt>
                <c:pt idx="17">
                  <c:v>234.46777383479301</c:v>
                </c:pt>
                <c:pt idx="18">
                  <c:v>262.71084155977201</c:v>
                </c:pt>
                <c:pt idx="19">
                  <c:v>312.29864102580899</c:v>
                </c:pt>
              </c:numCache>
            </c:numRef>
          </c:xVal>
          <c:yVal>
            <c:numRef>
              <c:f>'0222'!$AD$24:$AD$43</c:f>
              <c:numCache>
                <c:formatCode>General</c:formatCode>
                <c:ptCount val="20"/>
                <c:pt idx="0">
                  <c:v>3.0324359257951603E-4</c:v>
                </c:pt>
                <c:pt idx="1">
                  <c:v>4.3810143687958002E-4</c:v>
                </c:pt>
                <c:pt idx="2">
                  <c:v>6.7794902446845695E-4</c:v>
                </c:pt>
                <c:pt idx="3">
                  <c:v>1.17954198806736E-3</c:v>
                </c:pt>
                <c:pt idx="4">
                  <c:v>1.74893181532251E-3</c:v>
                </c:pt>
                <c:pt idx="5">
                  <c:v>2.4565524441653801E-3</c:v>
                </c:pt>
                <c:pt idx="6">
                  <c:v>3.2803631337050602E-3</c:v>
                </c:pt>
                <c:pt idx="7">
                  <c:v>4.0830150030709E-3</c:v>
                </c:pt>
                <c:pt idx="8">
                  <c:v>4.69959671497537E-3</c:v>
                </c:pt>
                <c:pt idx="9">
                  <c:v>5.2677322476333199E-3</c:v>
                </c:pt>
                <c:pt idx="10">
                  <c:v>5.6881320483307997E-3</c:v>
                </c:pt>
                <c:pt idx="11">
                  <c:v>5.6993558370686996E-3</c:v>
                </c:pt>
                <c:pt idx="12">
                  <c:v>5.7017975211940798E-3</c:v>
                </c:pt>
                <c:pt idx="13">
                  <c:v>6.2243970943188899E-3</c:v>
                </c:pt>
                <c:pt idx="14">
                  <c:v>6.8528139089821397E-3</c:v>
                </c:pt>
                <c:pt idx="15">
                  <c:v>7.5040880103575897E-3</c:v>
                </c:pt>
                <c:pt idx="16">
                  <c:v>7.7162988684056797E-3</c:v>
                </c:pt>
                <c:pt idx="17">
                  <c:v>7.8340631927510205E-3</c:v>
                </c:pt>
                <c:pt idx="18">
                  <c:v>7.5882894447024101E-3</c:v>
                </c:pt>
                <c:pt idx="19">
                  <c:v>7.4106542275720298E-3</c:v>
                </c:pt>
              </c:numCache>
            </c:numRef>
          </c:yVal>
          <c:smooth val="1"/>
        </c:ser>
        <c:ser>
          <c:idx val="3"/>
          <c:order val="3"/>
          <c:tx>
            <c:v>my cashout</c:v>
          </c:tx>
          <c:xVal>
            <c:numRef>
              <c:f>'0222'!$L$24:$L$43</c:f>
              <c:numCache>
                <c:formatCode>General</c:formatCode>
                <c:ptCount val="20"/>
                <c:pt idx="0">
                  <c:v>-158.53382584904301</c:v>
                </c:pt>
                <c:pt idx="1">
                  <c:v>-143.966418353162</c:v>
                </c:pt>
                <c:pt idx="2">
                  <c:v>-131.50498268266099</c:v>
                </c:pt>
                <c:pt idx="3">
                  <c:v>-109.51755423010999</c:v>
                </c:pt>
                <c:pt idx="4">
                  <c:v>-86.195633078609703</c:v>
                </c:pt>
                <c:pt idx="5">
                  <c:v>-62.344261120412</c:v>
                </c:pt>
                <c:pt idx="6">
                  <c:v>-38.880289810524403</c:v>
                </c:pt>
                <c:pt idx="7">
                  <c:v>-13.9159285149816</c:v>
                </c:pt>
                <c:pt idx="8">
                  <c:v>10.342210827641299</c:v>
                </c:pt>
                <c:pt idx="9">
                  <c:v>35.5794712649285</c:v>
                </c:pt>
                <c:pt idx="10">
                  <c:v>61.3143672404398</c:v>
                </c:pt>
                <c:pt idx="11">
                  <c:v>87.744655468850894</c:v>
                </c:pt>
                <c:pt idx="12">
                  <c:v>113.42616022640399</c:v>
                </c:pt>
                <c:pt idx="13">
                  <c:v>138.766889458115</c:v>
                </c:pt>
                <c:pt idx="14">
                  <c:v>162.79566897121501</c:v>
                </c:pt>
                <c:pt idx="15">
                  <c:v>186.475718732872</c:v>
                </c:pt>
                <c:pt idx="16">
                  <c:v>211.53792997298001</c:v>
                </c:pt>
                <c:pt idx="17">
                  <c:v>234.46777383479301</c:v>
                </c:pt>
                <c:pt idx="18">
                  <c:v>262.71084155977201</c:v>
                </c:pt>
                <c:pt idx="19">
                  <c:v>312.29864102580899</c:v>
                </c:pt>
              </c:numCache>
            </c:numRef>
          </c:xVal>
          <c:yVal>
            <c:numRef>
              <c:f>'0222'!$AF$24:$AF$43</c:f>
              <c:numCache>
                <c:formatCode>0.00E+00</c:formatCode>
                <c:ptCount val="20"/>
                <c:pt idx="0">
                  <c:v>2.6116518298408697E-4</c:v>
                </c:pt>
                <c:pt idx="1">
                  <c:v>3.9626327186243702E-4</c:v>
                </c:pt>
                <c:pt idx="2">
                  <c:v>6.5001006747946995E-4</c:v>
                </c:pt>
                <c:pt idx="3" formatCode="General">
                  <c:v>1.15205018254385E-3</c:v>
                </c:pt>
                <c:pt idx="4" formatCode="General">
                  <c:v>1.7406189746783699E-3</c:v>
                </c:pt>
                <c:pt idx="5" formatCode="General">
                  <c:v>2.47724573345608E-3</c:v>
                </c:pt>
                <c:pt idx="6" formatCode="General">
                  <c:v>3.3657602857705702E-3</c:v>
                </c:pt>
                <c:pt idx="7" formatCode="General">
                  <c:v>4.2429992487277197E-3</c:v>
                </c:pt>
                <c:pt idx="8" formatCode="General">
                  <c:v>4.8735253476138796E-3</c:v>
                </c:pt>
                <c:pt idx="9" formatCode="General">
                  <c:v>5.3361134183718302E-3</c:v>
                </c:pt>
                <c:pt idx="10" formatCode="General">
                  <c:v>5.5556400335123202E-3</c:v>
                </c:pt>
                <c:pt idx="11" formatCode="General">
                  <c:v>5.5336442855522796E-3</c:v>
                </c:pt>
                <c:pt idx="12" formatCode="General">
                  <c:v>5.5326375927980502E-3</c:v>
                </c:pt>
                <c:pt idx="13" formatCode="General">
                  <c:v>6.0445896844149704E-3</c:v>
                </c:pt>
                <c:pt idx="14" formatCode="General">
                  <c:v>6.5223833951847899E-3</c:v>
                </c:pt>
                <c:pt idx="15" formatCode="General">
                  <c:v>6.9497549048102699E-3</c:v>
                </c:pt>
                <c:pt idx="16" formatCode="General">
                  <c:v>7.0295787851673598E-3</c:v>
                </c:pt>
                <c:pt idx="17" formatCode="General">
                  <c:v>6.9203119713564104E-3</c:v>
                </c:pt>
                <c:pt idx="18" formatCode="General">
                  <c:v>6.89147139187364E-3</c:v>
                </c:pt>
                <c:pt idx="19" formatCode="General">
                  <c:v>6.3429439253565199E-3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910912"/>
        <c:axId val="625913216"/>
      </c:scatterChart>
      <c:valAx>
        <c:axId val="625910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25913216"/>
        <c:crosses val="autoZero"/>
        <c:crossBetween val="midCat"/>
      </c:valAx>
      <c:valAx>
        <c:axId val="625913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2591091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turnover 99</c:v>
          </c:tx>
          <c:xVal>
            <c:numRef>
              <c:f>'0222'!$L$49:$L$68</c:f>
              <c:numCache>
                <c:formatCode>General</c:formatCode>
                <c:ptCount val="20"/>
                <c:pt idx="0">
                  <c:v>-156.193619326141</c:v>
                </c:pt>
                <c:pt idx="1">
                  <c:v>-140.05928782750601</c:v>
                </c:pt>
                <c:pt idx="2">
                  <c:v>-127.381796814829</c:v>
                </c:pt>
                <c:pt idx="3">
                  <c:v>-107.715835487033</c:v>
                </c:pt>
                <c:pt idx="4">
                  <c:v>-79.623905842028194</c:v>
                </c:pt>
                <c:pt idx="5">
                  <c:v>-53.283489543398296</c:v>
                </c:pt>
                <c:pt idx="6">
                  <c:v>-25.7969775436069</c:v>
                </c:pt>
                <c:pt idx="7">
                  <c:v>-3.5400488062402302</c:v>
                </c:pt>
                <c:pt idx="8">
                  <c:v>18.952886438306901</c:v>
                </c:pt>
                <c:pt idx="9">
                  <c:v>43.330058822949503</c:v>
                </c:pt>
                <c:pt idx="10">
                  <c:v>66.520773126863403</c:v>
                </c:pt>
                <c:pt idx="11">
                  <c:v>91.151976783102697</c:v>
                </c:pt>
                <c:pt idx="12">
                  <c:v>115.516533559585</c:v>
                </c:pt>
                <c:pt idx="13">
                  <c:v>140.637424289427</c:v>
                </c:pt>
                <c:pt idx="14">
                  <c:v>165.81615267911201</c:v>
                </c:pt>
                <c:pt idx="15">
                  <c:v>191.120408622556</c:v>
                </c:pt>
                <c:pt idx="16">
                  <c:v>216.741281234995</c:v>
                </c:pt>
                <c:pt idx="17">
                  <c:v>245.635818756996</c:v>
                </c:pt>
                <c:pt idx="18">
                  <c:v>275.00102855186702</c:v>
                </c:pt>
                <c:pt idx="19">
                  <c:v>312.78577801242301</c:v>
                </c:pt>
              </c:numCache>
            </c:numRef>
          </c:xVal>
          <c:yVal>
            <c:numRef>
              <c:f>'0222'!$AB$49:$AB$68</c:f>
              <c:numCache>
                <c:formatCode>General</c:formatCode>
                <c:ptCount val="20"/>
                <c:pt idx="0">
                  <c:v>4.7622621225528201E-3</c:v>
                </c:pt>
                <c:pt idx="1">
                  <c:v>4.6657386000082098E-3</c:v>
                </c:pt>
                <c:pt idx="2">
                  <c:v>5.0236100043790704E-3</c:v>
                </c:pt>
                <c:pt idx="3">
                  <c:v>5.6782524630736497E-3</c:v>
                </c:pt>
                <c:pt idx="4">
                  <c:v>5.7839877304649897E-3</c:v>
                </c:pt>
                <c:pt idx="5">
                  <c:v>5.9234513838067101E-3</c:v>
                </c:pt>
                <c:pt idx="6">
                  <c:v>5.8240111469028202E-3</c:v>
                </c:pt>
                <c:pt idx="7">
                  <c:v>6.0273045389799803E-3</c:v>
                </c:pt>
                <c:pt idx="8">
                  <c:v>6.2497862054567499E-3</c:v>
                </c:pt>
                <c:pt idx="9">
                  <c:v>6.21558357010598E-3</c:v>
                </c:pt>
                <c:pt idx="10">
                  <c:v>6.3260031923879903E-3</c:v>
                </c:pt>
                <c:pt idx="11">
                  <c:v>6.2683117968769303E-3</c:v>
                </c:pt>
                <c:pt idx="12">
                  <c:v>6.2647591336574297E-3</c:v>
                </c:pt>
                <c:pt idx="13">
                  <c:v>6.1607476206156503E-3</c:v>
                </c:pt>
                <c:pt idx="14">
                  <c:v>6.09147818606455E-3</c:v>
                </c:pt>
                <c:pt idx="15">
                  <c:v>6.1516279945470903E-3</c:v>
                </c:pt>
                <c:pt idx="16">
                  <c:v>6.1582417270005397E-3</c:v>
                </c:pt>
                <c:pt idx="17">
                  <c:v>5.7295976393448101E-3</c:v>
                </c:pt>
                <c:pt idx="18">
                  <c:v>5.3264105808651999E-3</c:v>
                </c:pt>
                <c:pt idx="19">
                  <c:v>5.1731448515910097E-3</c:v>
                </c:pt>
              </c:numCache>
            </c:numRef>
          </c:yVal>
          <c:smooth val="1"/>
        </c:ser>
        <c:ser>
          <c:idx val="1"/>
          <c:order val="1"/>
          <c:tx>
            <c:v>sql tover</c:v>
          </c:tx>
          <c:xVal>
            <c:numRef>
              <c:f>'0222'!$L$49:$L$68</c:f>
              <c:numCache>
                <c:formatCode>General</c:formatCode>
                <c:ptCount val="20"/>
                <c:pt idx="0">
                  <c:v>-156.193619326141</c:v>
                </c:pt>
                <c:pt idx="1">
                  <c:v>-140.05928782750601</c:v>
                </c:pt>
                <c:pt idx="2">
                  <c:v>-127.381796814829</c:v>
                </c:pt>
                <c:pt idx="3">
                  <c:v>-107.715835487033</c:v>
                </c:pt>
                <c:pt idx="4">
                  <c:v>-79.623905842028194</c:v>
                </c:pt>
                <c:pt idx="5">
                  <c:v>-53.283489543398296</c:v>
                </c:pt>
                <c:pt idx="6">
                  <c:v>-25.7969775436069</c:v>
                </c:pt>
                <c:pt idx="7">
                  <c:v>-3.5400488062402302</c:v>
                </c:pt>
                <c:pt idx="8">
                  <c:v>18.952886438306901</c:v>
                </c:pt>
                <c:pt idx="9">
                  <c:v>43.330058822949503</c:v>
                </c:pt>
                <c:pt idx="10">
                  <c:v>66.520773126863403</c:v>
                </c:pt>
                <c:pt idx="11">
                  <c:v>91.151976783102697</c:v>
                </c:pt>
                <c:pt idx="12">
                  <c:v>115.516533559585</c:v>
                </c:pt>
                <c:pt idx="13">
                  <c:v>140.637424289427</c:v>
                </c:pt>
                <c:pt idx="14">
                  <c:v>165.81615267911201</c:v>
                </c:pt>
                <c:pt idx="15">
                  <c:v>191.120408622556</c:v>
                </c:pt>
                <c:pt idx="16">
                  <c:v>216.741281234995</c:v>
                </c:pt>
                <c:pt idx="17">
                  <c:v>245.635818756996</c:v>
                </c:pt>
                <c:pt idx="18">
                  <c:v>275.00102855186702</c:v>
                </c:pt>
                <c:pt idx="19">
                  <c:v>312.78577801242301</c:v>
                </c:pt>
              </c:numCache>
            </c:numRef>
          </c:xVal>
          <c:yVal>
            <c:numRef>
              <c:f>'0222'!$AC$49:$AC$68</c:f>
              <c:numCache>
                <c:formatCode>General</c:formatCode>
                <c:ptCount val="20"/>
                <c:pt idx="0">
                  <c:v>4.9239111422644402E-3</c:v>
                </c:pt>
                <c:pt idx="1">
                  <c:v>4.9878458888582902E-3</c:v>
                </c:pt>
                <c:pt idx="2">
                  <c:v>5.3479108892507503E-3</c:v>
                </c:pt>
                <c:pt idx="3">
                  <c:v>5.95781733009902E-3</c:v>
                </c:pt>
                <c:pt idx="4">
                  <c:v>6.1209346095302004E-3</c:v>
                </c:pt>
                <c:pt idx="5">
                  <c:v>6.3852454830927901E-3</c:v>
                </c:pt>
                <c:pt idx="6">
                  <c:v>6.4397896972759197E-3</c:v>
                </c:pt>
                <c:pt idx="7">
                  <c:v>6.6488692323991901E-3</c:v>
                </c:pt>
                <c:pt idx="8">
                  <c:v>6.8093057724546296E-3</c:v>
                </c:pt>
                <c:pt idx="9">
                  <c:v>6.7758609199012098E-3</c:v>
                </c:pt>
                <c:pt idx="10">
                  <c:v>6.8114360481486896E-3</c:v>
                </c:pt>
                <c:pt idx="11">
                  <c:v>6.7594343733725602E-3</c:v>
                </c:pt>
                <c:pt idx="12">
                  <c:v>6.74773434649629E-3</c:v>
                </c:pt>
                <c:pt idx="13">
                  <c:v>6.6759318688977701E-3</c:v>
                </c:pt>
                <c:pt idx="14">
                  <c:v>6.6061393808363299E-3</c:v>
                </c:pt>
                <c:pt idx="15">
                  <c:v>6.6032519068605E-3</c:v>
                </c:pt>
                <c:pt idx="16">
                  <c:v>6.6032307238825597E-3</c:v>
                </c:pt>
                <c:pt idx="17">
                  <c:v>6.4434778166932204E-3</c:v>
                </c:pt>
                <c:pt idx="18">
                  <c:v>6.2808052819720399E-3</c:v>
                </c:pt>
                <c:pt idx="19">
                  <c:v>6.2142577535350997E-3</c:v>
                </c:pt>
              </c:numCache>
            </c:numRef>
          </c:yVal>
          <c:smooth val="1"/>
        </c:ser>
        <c:ser>
          <c:idx val="2"/>
          <c:order val="2"/>
          <c:tx>
            <c:v>cashout 99</c:v>
          </c:tx>
          <c:xVal>
            <c:numRef>
              <c:f>'0222'!$L$49:$L$68</c:f>
              <c:numCache>
                <c:formatCode>General</c:formatCode>
                <c:ptCount val="20"/>
                <c:pt idx="0">
                  <c:v>-156.193619326141</c:v>
                </c:pt>
                <c:pt idx="1">
                  <c:v>-140.05928782750601</c:v>
                </c:pt>
                <c:pt idx="2">
                  <c:v>-127.381796814829</c:v>
                </c:pt>
                <c:pt idx="3">
                  <c:v>-107.715835487033</c:v>
                </c:pt>
                <c:pt idx="4">
                  <c:v>-79.623905842028194</c:v>
                </c:pt>
                <c:pt idx="5">
                  <c:v>-53.283489543398296</c:v>
                </c:pt>
                <c:pt idx="6">
                  <c:v>-25.7969775436069</c:v>
                </c:pt>
                <c:pt idx="7">
                  <c:v>-3.5400488062402302</c:v>
                </c:pt>
                <c:pt idx="8">
                  <c:v>18.952886438306901</c:v>
                </c:pt>
                <c:pt idx="9">
                  <c:v>43.330058822949503</c:v>
                </c:pt>
                <c:pt idx="10">
                  <c:v>66.520773126863403</c:v>
                </c:pt>
                <c:pt idx="11">
                  <c:v>91.151976783102697</c:v>
                </c:pt>
                <c:pt idx="12">
                  <c:v>115.516533559585</c:v>
                </c:pt>
                <c:pt idx="13">
                  <c:v>140.637424289427</c:v>
                </c:pt>
                <c:pt idx="14">
                  <c:v>165.81615267911201</c:v>
                </c:pt>
                <c:pt idx="15">
                  <c:v>191.120408622556</c:v>
                </c:pt>
                <c:pt idx="16">
                  <c:v>216.741281234995</c:v>
                </c:pt>
                <c:pt idx="17">
                  <c:v>245.635818756996</c:v>
                </c:pt>
                <c:pt idx="18">
                  <c:v>275.00102855186702</c:v>
                </c:pt>
                <c:pt idx="19">
                  <c:v>312.78577801242301</c:v>
                </c:pt>
              </c:numCache>
            </c:numRef>
          </c:xVal>
          <c:yVal>
            <c:numRef>
              <c:f>'0222'!$AD$49:$AD$68</c:f>
              <c:numCache>
                <c:formatCode>General</c:formatCode>
                <c:ptCount val="20"/>
                <c:pt idx="0">
                  <c:v>5.6833916323365203E-4</c:v>
                </c:pt>
                <c:pt idx="1">
                  <c:v>5.5562750866216897E-4</c:v>
                </c:pt>
                <c:pt idx="2">
                  <c:v>7.0386867605391702E-4</c:v>
                </c:pt>
                <c:pt idx="3">
                  <c:v>9.9851652948489199E-4</c:v>
                </c:pt>
                <c:pt idx="4">
                  <c:v>1.37514392065698E-3</c:v>
                </c:pt>
                <c:pt idx="5">
                  <c:v>1.67965379217245E-3</c:v>
                </c:pt>
                <c:pt idx="6">
                  <c:v>1.9451451909241299E-3</c:v>
                </c:pt>
                <c:pt idx="7">
                  <c:v>2.2530475563516902E-3</c:v>
                </c:pt>
                <c:pt idx="8">
                  <c:v>2.6140307590001499E-3</c:v>
                </c:pt>
                <c:pt idx="9">
                  <c:v>3.0169728521831501E-3</c:v>
                </c:pt>
                <c:pt idx="10">
                  <c:v>3.3246076865232101E-3</c:v>
                </c:pt>
                <c:pt idx="11">
                  <c:v>3.3511683031208499E-3</c:v>
                </c:pt>
                <c:pt idx="12">
                  <c:v>3.3029389173179998E-3</c:v>
                </c:pt>
                <c:pt idx="13">
                  <c:v>3.1966324543606199E-3</c:v>
                </c:pt>
                <c:pt idx="14">
                  <c:v>3.2255991359721602E-3</c:v>
                </c:pt>
                <c:pt idx="15">
                  <c:v>3.3109367960143399E-3</c:v>
                </c:pt>
                <c:pt idx="16">
                  <c:v>3.2466408182338399E-3</c:v>
                </c:pt>
                <c:pt idx="17">
                  <c:v>2.77749388280943E-3</c:v>
                </c:pt>
                <c:pt idx="18">
                  <c:v>2.36028655614275E-3</c:v>
                </c:pt>
                <c:pt idx="19">
                  <c:v>2.23883410808517E-3</c:v>
                </c:pt>
              </c:numCache>
            </c:numRef>
          </c:yVal>
          <c:smooth val="1"/>
        </c:ser>
        <c:ser>
          <c:idx val="3"/>
          <c:order val="3"/>
          <c:tx>
            <c:v>my cashout</c:v>
          </c:tx>
          <c:xVal>
            <c:numRef>
              <c:f>'0222'!$L$49:$L$68</c:f>
              <c:numCache>
                <c:formatCode>General</c:formatCode>
                <c:ptCount val="20"/>
                <c:pt idx="0">
                  <c:v>-156.193619326141</c:v>
                </c:pt>
                <c:pt idx="1">
                  <c:v>-140.05928782750601</c:v>
                </c:pt>
                <c:pt idx="2">
                  <c:v>-127.381796814829</c:v>
                </c:pt>
                <c:pt idx="3">
                  <c:v>-107.715835487033</c:v>
                </c:pt>
                <c:pt idx="4">
                  <c:v>-79.623905842028194</c:v>
                </c:pt>
                <c:pt idx="5">
                  <c:v>-53.283489543398296</c:v>
                </c:pt>
                <c:pt idx="6">
                  <c:v>-25.7969775436069</c:v>
                </c:pt>
                <c:pt idx="7">
                  <c:v>-3.5400488062402302</c:v>
                </c:pt>
                <c:pt idx="8">
                  <c:v>18.952886438306901</c:v>
                </c:pt>
                <c:pt idx="9">
                  <c:v>43.330058822949503</c:v>
                </c:pt>
                <c:pt idx="10">
                  <c:v>66.520773126863403</c:v>
                </c:pt>
                <c:pt idx="11">
                  <c:v>91.151976783102697</c:v>
                </c:pt>
                <c:pt idx="12">
                  <c:v>115.516533559585</c:v>
                </c:pt>
                <c:pt idx="13">
                  <c:v>140.637424289427</c:v>
                </c:pt>
                <c:pt idx="14">
                  <c:v>165.81615267911201</c:v>
                </c:pt>
                <c:pt idx="15">
                  <c:v>191.120408622556</c:v>
                </c:pt>
                <c:pt idx="16">
                  <c:v>216.741281234995</c:v>
                </c:pt>
                <c:pt idx="17">
                  <c:v>245.635818756996</c:v>
                </c:pt>
                <c:pt idx="18">
                  <c:v>275.00102855186702</c:v>
                </c:pt>
                <c:pt idx="19">
                  <c:v>312.78577801242301</c:v>
                </c:pt>
              </c:numCache>
            </c:numRef>
          </c:xVal>
          <c:yVal>
            <c:numRef>
              <c:f>'0222'!$AF$49:$AF$68</c:f>
              <c:numCache>
                <c:formatCode>0.00E+00</c:formatCode>
                <c:ptCount val="20"/>
                <c:pt idx="0">
                  <c:v>3.4574430535472798E-4</c:v>
                </c:pt>
                <c:pt idx="1">
                  <c:v>4.87507369202007E-4</c:v>
                </c:pt>
                <c:pt idx="2">
                  <c:v>6.5895551635079504E-4</c:v>
                </c:pt>
                <c:pt idx="3">
                  <c:v>9.3306573580036396E-4</c:v>
                </c:pt>
                <c:pt idx="4" formatCode="General">
                  <c:v>1.28211518922864E-3</c:v>
                </c:pt>
                <c:pt idx="5" formatCode="General">
                  <c:v>1.58748059985599E-3</c:v>
                </c:pt>
                <c:pt idx="6" formatCode="General">
                  <c:v>1.90230596633495E-3</c:v>
                </c:pt>
                <c:pt idx="7" formatCode="General">
                  <c:v>2.2499281878005199E-3</c:v>
                </c:pt>
                <c:pt idx="8" formatCode="General">
                  <c:v>2.6589907427692198E-3</c:v>
                </c:pt>
                <c:pt idx="9" formatCode="General">
                  <c:v>3.0553501977194498E-3</c:v>
                </c:pt>
                <c:pt idx="10" formatCode="General">
                  <c:v>3.35319004250199E-3</c:v>
                </c:pt>
                <c:pt idx="11" formatCode="General">
                  <c:v>3.3971945964501901E-3</c:v>
                </c:pt>
                <c:pt idx="12" formatCode="General">
                  <c:v>3.2997197623379801E-3</c:v>
                </c:pt>
                <c:pt idx="13" formatCode="General">
                  <c:v>3.15822288035118E-3</c:v>
                </c:pt>
                <c:pt idx="14" formatCode="General">
                  <c:v>3.1570815869898798E-3</c:v>
                </c:pt>
                <c:pt idx="15" formatCode="General">
                  <c:v>3.22203736191388E-3</c:v>
                </c:pt>
                <c:pt idx="16" formatCode="General">
                  <c:v>3.1717368934549798E-3</c:v>
                </c:pt>
                <c:pt idx="17" formatCode="General">
                  <c:v>2.7630776130614801E-3</c:v>
                </c:pt>
                <c:pt idx="18" formatCode="General">
                  <c:v>2.3865989042836299E-3</c:v>
                </c:pt>
                <c:pt idx="19" formatCode="General">
                  <c:v>2.2554820056147101E-3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844736"/>
        <c:axId val="623899008"/>
      </c:scatterChart>
      <c:valAx>
        <c:axId val="623844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23899008"/>
        <c:crosses val="autoZero"/>
        <c:crossBetween val="midCat"/>
      </c:valAx>
      <c:valAx>
        <c:axId val="623899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2384473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turnover 99</c:v>
          </c:tx>
          <c:xVal>
            <c:numRef>
              <c:f>'0222'!$L$72:$L$91</c:f>
              <c:numCache>
                <c:formatCode>General</c:formatCode>
                <c:ptCount val="20"/>
                <c:pt idx="0">
                  <c:v>-166.08033134237201</c:v>
                </c:pt>
                <c:pt idx="1">
                  <c:v>-144.41134256800299</c:v>
                </c:pt>
                <c:pt idx="2">
                  <c:v>-130.77394143065399</c:v>
                </c:pt>
                <c:pt idx="3">
                  <c:v>-110.624567268307</c:v>
                </c:pt>
                <c:pt idx="4">
                  <c:v>-84.064369532429396</c:v>
                </c:pt>
                <c:pt idx="5">
                  <c:v>-58.718885418768103</c:v>
                </c:pt>
                <c:pt idx="6">
                  <c:v>-30.7283712351283</c:v>
                </c:pt>
                <c:pt idx="7">
                  <c:v>-7.1350837512916403</c:v>
                </c:pt>
                <c:pt idx="8">
                  <c:v>16.003038767901</c:v>
                </c:pt>
                <c:pt idx="9">
                  <c:v>40.866418279839202</c:v>
                </c:pt>
                <c:pt idx="10">
                  <c:v>63.922729814953399</c:v>
                </c:pt>
                <c:pt idx="11">
                  <c:v>88.481848053390095</c:v>
                </c:pt>
                <c:pt idx="12">
                  <c:v>112.810461503865</c:v>
                </c:pt>
                <c:pt idx="13">
                  <c:v>137.70193397738501</c:v>
                </c:pt>
                <c:pt idx="14">
                  <c:v>163.03682740214401</c:v>
                </c:pt>
                <c:pt idx="15">
                  <c:v>189.06807274217201</c:v>
                </c:pt>
                <c:pt idx="16">
                  <c:v>216.30441046166399</c:v>
                </c:pt>
                <c:pt idx="17">
                  <c:v>244.27191917309301</c:v>
                </c:pt>
                <c:pt idx="18">
                  <c:v>272.85261976546298</c:v>
                </c:pt>
                <c:pt idx="19">
                  <c:v>311.75030069028799</c:v>
                </c:pt>
              </c:numCache>
            </c:numRef>
          </c:xVal>
          <c:yVal>
            <c:numRef>
              <c:f>'0222'!$AB$72:$AB$91</c:f>
              <c:numCache>
                <c:formatCode>General</c:formatCode>
                <c:ptCount val="20"/>
                <c:pt idx="0">
                  <c:v>4.4223986743892598E-3</c:v>
                </c:pt>
                <c:pt idx="1">
                  <c:v>4.2396066676490297E-3</c:v>
                </c:pt>
                <c:pt idx="2">
                  <c:v>4.6916963075584097E-3</c:v>
                </c:pt>
                <c:pt idx="3">
                  <c:v>5.4594482348207501E-3</c:v>
                </c:pt>
                <c:pt idx="4">
                  <c:v>5.5591881864781997E-3</c:v>
                </c:pt>
                <c:pt idx="5">
                  <c:v>5.7896836972275599E-3</c:v>
                </c:pt>
                <c:pt idx="6">
                  <c:v>5.5790668889243496E-3</c:v>
                </c:pt>
                <c:pt idx="7">
                  <c:v>5.64264646659033E-3</c:v>
                </c:pt>
                <c:pt idx="8">
                  <c:v>5.8261579479304999E-3</c:v>
                </c:pt>
                <c:pt idx="9">
                  <c:v>5.7218192380375102E-3</c:v>
                </c:pt>
                <c:pt idx="10">
                  <c:v>5.8533574302622998E-3</c:v>
                </c:pt>
                <c:pt idx="11">
                  <c:v>5.7420709081543002E-3</c:v>
                </c:pt>
                <c:pt idx="12">
                  <c:v>5.7000206426552199E-3</c:v>
                </c:pt>
                <c:pt idx="13">
                  <c:v>5.5752496069341002E-3</c:v>
                </c:pt>
                <c:pt idx="14">
                  <c:v>5.4504044894896197E-3</c:v>
                </c:pt>
                <c:pt idx="15">
                  <c:v>5.3400453283116E-3</c:v>
                </c:pt>
                <c:pt idx="16">
                  <c:v>5.3325089047116699E-3</c:v>
                </c:pt>
                <c:pt idx="17">
                  <c:v>5.0705706434550904E-3</c:v>
                </c:pt>
                <c:pt idx="18">
                  <c:v>4.82749465862496E-3</c:v>
                </c:pt>
                <c:pt idx="19">
                  <c:v>4.7870548664196598E-3</c:v>
                </c:pt>
              </c:numCache>
            </c:numRef>
          </c:yVal>
          <c:smooth val="1"/>
        </c:ser>
        <c:ser>
          <c:idx val="1"/>
          <c:order val="1"/>
          <c:tx>
            <c:v>sql tover</c:v>
          </c:tx>
          <c:xVal>
            <c:numRef>
              <c:f>'0222'!$L$72:$L$91</c:f>
              <c:numCache>
                <c:formatCode>General</c:formatCode>
                <c:ptCount val="20"/>
                <c:pt idx="0">
                  <c:v>-166.08033134237201</c:v>
                </c:pt>
                <c:pt idx="1">
                  <c:v>-144.41134256800299</c:v>
                </c:pt>
                <c:pt idx="2">
                  <c:v>-130.77394143065399</c:v>
                </c:pt>
                <c:pt idx="3">
                  <c:v>-110.624567268307</c:v>
                </c:pt>
                <c:pt idx="4">
                  <c:v>-84.064369532429396</c:v>
                </c:pt>
                <c:pt idx="5">
                  <c:v>-58.718885418768103</c:v>
                </c:pt>
                <c:pt idx="6">
                  <c:v>-30.7283712351283</c:v>
                </c:pt>
                <c:pt idx="7">
                  <c:v>-7.1350837512916403</c:v>
                </c:pt>
                <c:pt idx="8">
                  <c:v>16.003038767901</c:v>
                </c:pt>
                <c:pt idx="9">
                  <c:v>40.866418279839202</c:v>
                </c:pt>
                <c:pt idx="10">
                  <c:v>63.922729814953399</c:v>
                </c:pt>
                <c:pt idx="11">
                  <c:v>88.481848053390095</c:v>
                </c:pt>
                <c:pt idx="12">
                  <c:v>112.810461503865</c:v>
                </c:pt>
                <c:pt idx="13">
                  <c:v>137.70193397738501</c:v>
                </c:pt>
                <c:pt idx="14">
                  <c:v>163.03682740214401</c:v>
                </c:pt>
                <c:pt idx="15">
                  <c:v>189.06807274217201</c:v>
                </c:pt>
                <c:pt idx="16">
                  <c:v>216.30441046166399</c:v>
                </c:pt>
                <c:pt idx="17">
                  <c:v>244.27191917309301</c:v>
                </c:pt>
                <c:pt idx="18">
                  <c:v>272.85261976546298</c:v>
                </c:pt>
                <c:pt idx="19">
                  <c:v>311.75030069028799</c:v>
                </c:pt>
              </c:numCache>
            </c:numRef>
          </c:xVal>
          <c:yVal>
            <c:numRef>
              <c:f>'0222'!$AC$72:$AC$91</c:f>
              <c:numCache>
                <c:formatCode>General</c:formatCode>
                <c:ptCount val="20"/>
                <c:pt idx="0">
                  <c:v>4.5867766389119796E-3</c:v>
                </c:pt>
                <c:pt idx="1">
                  <c:v>4.6448936848885302E-3</c:v>
                </c:pt>
                <c:pt idx="2">
                  <c:v>5.0904137947869301E-3</c:v>
                </c:pt>
                <c:pt idx="3">
                  <c:v>5.8039775236148504E-3</c:v>
                </c:pt>
                <c:pt idx="4">
                  <c:v>5.9344405146326698E-3</c:v>
                </c:pt>
                <c:pt idx="5">
                  <c:v>6.2340417455966496E-3</c:v>
                </c:pt>
                <c:pt idx="6">
                  <c:v>6.1594642278943196E-3</c:v>
                </c:pt>
                <c:pt idx="7">
                  <c:v>6.3012900319215697E-3</c:v>
                </c:pt>
                <c:pt idx="8">
                  <c:v>6.4681561251885098E-3</c:v>
                </c:pt>
                <c:pt idx="9">
                  <c:v>6.4082869515352699E-3</c:v>
                </c:pt>
                <c:pt idx="10">
                  <c:v>6.46546456460093E-3</c:v>
                </c:pt>
                <c:pt idx="11">
                  <c:v>6.3652014330697502E-3</c:v>
                </c:pt>
                <c:pt idx="12">
                  <c:v>6.3173319800373696E-3</c:v>
                </c:pt>
                <c:pt idx="13">
                  <c:v>6.2239840843052998E-3</c:v>
                </c:pt>
                <c:pt idx="14">
                  <c:v>6.1344074406995998E-3</c:v>
                </c:pt>
                <c:pt idx="15">
                  <c:v>6.0642599403544998E-3</c:v>
                </c:pt>
                <c:pt idx="16">
                  <c:v>6.06242854395288E-3</c:v>
                </c:pt>
                <c:pt idx="17">
                  <c:v>5.9243018691030602E-3</c:v>
                </c:pt>
                <c:pt idx="18">
                  <c:v>5.7855945301735099E-3</c:v>
                </c:pt>
                <c:pt idx="19">
                  <c:v>5.7754236987038899E-3</c:v>
                </c:pt>
              </c:numCache>
            </c:numRef>
          </c:yVal>
          <c:smooth val="1"/>
        </c:ser>
        <c:ser>
          <c:idx val="2"/>
          <c:order val="2"/>
          <c:tx>
            <c:v>cashout 99</c:v>
          </c:tx>
          <c:xVal>
            <c:numRef>
              <c:f>'0222'!$L$49:$L$68</c:f>
              <c:numCache>
                <c:formatCode>General</c:formatCode>
                <c:ptCount val="20"/>
                <c:pt idx="0">
                  <c:v>-156.193619326141</c:v>
                </c:pt>
                <c:pt idx="1">
                  <c:v>-140.05928782750601</c:v>
                </c:pt>
                <c:pt idx="2">
                  <c:v>-127.381796814829</c:v>
                </c:pt>
                <c:pt idx="3">
                  <c:v>-107.715835487033</c:v>
                </c:pt>
                <c:pt idx="4">
                  <c:v>-79.623905842028194</c:v>
                </c:pt>
                <c:pt idx="5">
                  <c:v>-53.283489543398296</c:v>
                </c:pt>
                <c:pt idx="6">
                  <c:v>-25.7969775436069</c:v>
                </c:pt>
                <c:pt idx="7">
                  <c:v>-3.5400488062402302</c:v>
                </c:pt>
                <c:pt idx="8">
                  <c:v>18.952886438306901</c:v>
                </c:pt>
                <c:pt idx="9">
                  <c:v>43.330058822949503</c:v>
                </c:pt>
                <c:pt idx="10">
                  <c:v>66.520773126863403</c:v>
                </c:pt>
                <c:pt idx="11">
                  <c:v>91.151976783102697</c:v>
                </c:pt>
                <c:pt idx="12">
                  <c:v>115.516533559585</c:v>
                </c:pt>
                <c:pt idx="13">
                  <c:v>140.637424289427</c:v>
                </c:pt>
                <c:pt idx="14">
                  <c:v>165.81615267911201</c:v>
                </c:pt>
                <c:pt idx="15">
                  <c:v>191.120408622556</c:v>
                </c:pt>
                <c:pt idx="16">
                  <c:v>216.741281234995</c:v>
                </c:pt>
                <c:pt idx="17">
                  <c:v>245.635818756996</c:v>
                </c:pt>
                <c:pt idx="18">
                  <c:v>275.00102855186702</c:v>
                </c:pt>
                <c:pt idx="19">
                  <c:v>312.78577801242301</c:v>
                </c:pt>
              </c:numCache>
            </c:numRef>
          </c:xVal>
          <c:yVal>
            <c:numRef>
              <c:f>'0222'!$AD$49:$AD$68</c:f>
              <c:numCache>
                <c:formatCode>General</c:formatCode>
                <c:ptCount val="20"/>
                <c:pt idx="0">
                  <c:v>5.6833916323365203E-4</c:v>
                </c:pt>
                <c:pt idx="1">
                  <c:v>5.5562750866216897E-4</c:v>
                </c:pt>
                <c:pt idx="2">
                  <c:v>7.0386867605391702E-4</c:v>
                </c:pt>
                <c:pt idx="3">
                  <c:v>9.9851652948489199E-4</c:v>
                </c:pt>
                <c:pt idx="4">
                  <c:v>1.37514392065698E-3</c:v>
                </c:pt>
                <c:pt idx="5">
                  <c:v>1.67965379217245E-3</c:v>
                </c:pt>
                <c:pt idx="6">
                  <c:v>1.9451451909241299E-3</c:v>
                </c:pt>
                <c:pt idx="7">
                  <c:v>2.2530475563516902E-3</c:v>
                </c:pt>
                <c:pt idx="8">
                  <c:v>2.6140307590001499E-3</c:v>
                </c:pt>
                <c:pt idx="9">
                  <c:v>3.0169728521831501E-3</c:v>
                </c:pt>
                <c:pt idx="10">
                  <c:v>3.3246076865232101E-3</c:v>
                </c:pt>
                <c:pt idx="11">
                  <c:v>3.3511683031208499E-3</c:v>
                </c:pt>
                <c:pt idx="12">
                  <c:v>3.3029389173179998E-3</c:v>
                </c:pt>
                <c:pt idx="13">
                  <c:v>3.1966324543606199E-3</c:v>
                </c:pt>
                <c:pt idx="14">
                  <c:v>3.2255991359721602E-3</c:v>
                </c:pt>
                <c:pt idx="15">
                  <c:v>3.3109367960143399E-3</c:v>
                </c:pt>
                <c:pt idx="16">
                  <c:v>3.2466408182338399E-3</c:v>
                </c:pt>
                <c:pt idx="17">
                  <c:v>2.77749388280943E-3</c:v>
                </c:pt>
                <c:pt idx="18">
                  <c:v>2.36028655614275E-3</c:v>
                </c:pt>
                <c:pt idx="19">
                  <c:v>2.23883410808517E-3</c:v>
                </c:pt>
              </c:numCache>
            </c:numRef>
          </c:yVal>
          <c:smooth val="1"/>
        </c:ser>
        <c:ser>
          <c:idx val="3"/>
          <c:order val="3"/>
          <c:tx>
            <c:v>my cashout</c:v>
          </c:tx>
          <c:xVal>
            <c:numRef>
              <c:f>'0222'!$L$49:$L$68</c:f>
              <c:numCache>
                <c:formatCode>General</c:formatCode>
                <c:ptCount val="20"/>
                <c:pt idx="0">
                  <c:v>-156.193619326141</c:v>
                </c:pt>
                <c:pt idx="1">
                  <c:v>-140.05928782750601</c:v>
                </c:pt>
                <c:pt idx="2">
                  <c:v>-127.381796814829</c:v>
                </c:pt>
                <c:pt idx="3">
                  <c:v>-107.715835487033</c:v>
                </c:pt>
                <c:pt idx="4">
                  <c:v>-79.623905842028194</c:v>
                </c:pt>
                <c:pt idx="5">
                  <c:v>-53.283489543398296</c:v>
                </c:pt>
                <c:pt idx="6">
                  <c:v>-25.7969775436069</c:v>
                </c:pt>
                <c:pt idx="7">
                  <c:v>-3.5400488062402302</c:v>
                </c:pt>
                <c:pt idx="8">
                  <c:v>18.952886438306901</c:v>
                </c:pt>
                <c:pt idx="9">
                  <c:v>43.330058822949503</c:v>
                </c:pt>
                <c:pt idx="10">
                  <c:v>66.520773126863403</c:v>
                </c:pt>
                <c:pt idx="11">
                  <c:v>91.151976783102697</c:v>
                </c:pt>
                <c:pt idx="12">
                  <c:v>115.516533559585</c:v>
                </c:pt>
                <c:pt idx="13">
                  <c:v>140.637424289427</c:v>
                </c:pt>
                <c:pt idx="14">
                  <c:v>165.81615267911201</c:v>
                </c:pt>
                <c:pt idx="15">
                  <c:v>191.120408622556</c:v>
                </c:pt>
                <c:pt idx="16">
                  <c:v>216.741281234995</c:v>
                </c:pt>
                <c:pt idx="17">
                  <c:v>245.635818756996</c:v>
                </c:pt>
                <c:pt idx="18">
                  <c:v>275.00102855186702</c:v>
                </c:pt>
                <c:pt idx="19">
                  <c:v>312.78577801242301</c:v>
                </c:pt>
              </c:numCache>
            </c:numRef>
          </c:xVal>
          <c:yVal>
            <c:numRef>
              <c:f>'0222'!$AF$49:$AF$68</c:f>
              <c:numCache>
                <c:formatCode>0.00E+00</c:formatCode>
                <c:ptCount val="20"/>
                <c:pt idx="0">
                  <c:v>3.4574430535472798E-4</c:v>
                </c:pt>
                <c:pt idx="1">
                  <c:v>4.87507369202007E-4</c:v>
                </c:pt>
                <c:pt idx="2">
                  <c:v>6.5895551635079504E-4</c:v>
                </c:pt>
                <c:pt idx="3">
                  <c:v>9.3306573580036396E-4</c:v>
                </c:pt>
                <c:pt idx="4" formatCode="General">
                  <c:v>1.28211518922864E-3</c:v>
                </c:pt>
                <c:pt idx="5" formatCode="General">
                  <c:v>1.58748059985599E-3</c:v>
                </c:pt>
                <c:pt idx="6" formatCode="General">
                  <c:v>1.90230596633495E-3</c:v>
                </c:pt>
                <c:pt idx="7" formatCode="General">
                  <c:v>2.2499281878005199E-3</c:v>
                </c:pt>
                <c:pt idx="8" formatCode="General">
                  <c:v>2.6589907427692198E-3</c:v>
                </c:pt>
                <c:pt idx="9" formatCode="General">
                  <c:v>3.0553501977194498E-3</c:v>
                </c:pt>
                <c:pt idx="10" formatCode="General">
                  <c:v>3.35319004250199E-3</c:v>
                </c:pt>
                <c:pt idx="11" formatCode="General">
                  <c:v>3.3971945964501901E-3</c:v>
                </c:pt>
                <c:pt idx="12" formatCode="General">
                  <c:v>3.2997197623379801E-3</c:v>
                </c:pt>
                <c:pt idx="13" formatCode="General">
                  <c:v>3.15822288035118E-3</c:v>
                </c:pt>
                <c:pt idx="14" formatCode="General">
                  <c:v>3.1570815869898798E-3</c:v>
                </c:pt>
                <c:pt idx="15" formatCode="General">
                  <c:v>3.22203736191388E-3</c:v>
                </c:pt>
                <c:pt idx="16" formatCode="General">
                  <c:v>3.1717368934549798E-3</c:v>
                </c:pt>
                <c:pt idx="17" formatCode="General">
                  <c:v>2.7630776130614801E-3</c:v>
                </c:pt>
                <c:pt idx="18" formatCode="General">
                  <c:v>2.3865989042836299E-3</c:v>
                </c:pt>
                <c:pt idx="19" formatCode="General">
                  <c:v>2.2554820056147101E-3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9945344"/>
        <c:axId val="699947264"/>
      </c:scatterChart>
      <c:valAx>
        <c:axId val="699945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99947264"/>
        <c:crosses val="autoZero"/>
        <c:crossBetween val="midCat"/>
      </c:valAx>
      <c:valAx>
        <c:axId val="699947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9994534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10" Type="http://schemas.openxmlformats.org/officeDocument/2006/relationships/chart" Target="../charts/chart26.xml"/><Relationship Id="rId4" Type="http://schemas.openxmlformats.org/officeDocument/2006/relationships/chart" Target="../charts/chart20.xml"/><Relationship Id="rId9" Type="http://schemas.openxmlformats.org/officeDocument/2006/relationships/chart" Target="../charts/chart2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5" Type="http://schemas.openxmlformats.org/officeDocument/2006/relationships/chart" Target="../charts/chart31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4.xml"/><Relationship Id="rId3" Type="http://schemas.openxmlformats.org/officeDocument/2006/relationships/chart" Target="../charts/chart39.xml"/><Relationship Id="rId7" Type="http://schemas.openxmlformats.org/officeDocument/2006/relationships/chart" Target="../charts/chart43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6" Type="http://schemas.openxmlformats.org/officeDocument/2006/relationships/chart" Target="../charts/chart42.xml"/><Relationship Id="rId5" Type="http://schemas.openxmlformats.org/officeDocument/2006/relationships/chart" Target="../charts/chart41.xml"/><Relationship Id="rId4" Type="http://schemas.openxmlformats.org/officeDocument/2006/relationships/chart" Target="../charts/chart40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2.xml"/><Relationship Id="rId3" Type="http://schemas.openxmlformats.org/officeDocument/2006/relationships/chart" Target="../charts/chart47.xml"/><Relationship Id="rId7" Type="http://schemas.openxmlformats.org/officeDocument/2006/relationships/chart" Target="../charts/chart51.xml"/><Relationship Id="rId12" Type="http://schemas.openxmlformats.org/officeDocument/2006/relationships/chart" Target="../charts/chart56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Relationship Id="rId6" Type="http://schemas.openxmlformats.org/officeDocument/2006/relationships/chart" Target="../charts/chart50.xml"/><Relationship Id="rId11" Type="http://schemas.openxmlformats.org/officeDocument/2006/relationships/chart" Target="../charts/chart55.xml"/><Relationship Id="rId5" Type="http://schemas.openxmlformats.org/officeDocument/2006/relationships/chart" Target="../charts/chart49.xml"/><Relationship Id="rId10" Type="http://schemas.openxmlformats.org/officeDocument/2006/relationships/chart" Target="../charts/chart54.xml"/><Relationship Id="rId4" Type="http://schemas.openxmlformats.org/officeDocument/2006/relationships/chart" Target="../charts/chart48.xml"/><Relationship Id="rId9" Type="http://schemas.openxmlformats.org/officeDocument/2006/relationships/chart" Target="../charts/chart53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4.xml"/><Relationship Id="rId13" Type="http://schemas.openxmlformats.org/officeDocument/2006/relationships/chart" Target="../charts/chart69.xml"/><Relationship Id="rId3" Type="http://schemas.openxmlformats.org/officeDocument/2006/relationships/chart" Target="../charts/chart59.xml"/><Relationship Id="rId7" Type="http://schemas.openxmlformats.org/officeDocument/2006/relationships/chart" Target="../charts/chart63.xml"/><Relationship Id="rId12" Type="http://schemas.openxmlformats.org/officeDocument/2006/relationships/chart" Target="../charts/chart68.xml"/><Relationship Id="rId17" Type="http://schemas.openxmlformats.org/officeDocument/2006/relationships/chart" Target="../charts/chart73.xml"/><Relationship Id="rId2" Type="http://schemas.openxmlformats.org/officeDocument/2006/relationships/chart" Target="../charts/chart58.xml"/><Relationship Id="rId16" Type="http://schemas.openxmlformats.org/officeDocument/2006/relationships/chart" Target="../charts/chart72.xml"/><Relationship Id="rId1" Type="http://schemas.openxmlformats.org/officeDocument/2006/relationships/chart" Target="../charts/chart57.xml"/><Relationship Id="rId6" Type="http://schemas.openxmlformats.org/officeDocument/2006/relationships/chart" Target="../charts/chart62.xml"/><Relationship Id="rId11" Type="http://schemas.openxmlformats.org/officeDocument/2006/relationships/chart" Target="../charts/chart67.xml"/><Relationship Id="rId5" Type="http://schemas.openxmlformats.org/officeDocument/2006/relationships/chart" Target="../charts/chart61.xml"/><Relationship Id="rId15" Type="http://schemas.openxmlformats.org/officeDocument/2006/relationships/chart" Target="../charts/chart71.xml"/><Relationship Id="rId10" Type="http://schemas.openxmlformats.org/officeDocument/2006/relationships/chart" Target="../charts/chart66.xml"/><Relationship Id="rId4" Type="http://schemas.openxmlformats.org/officeDocument/2006/relationships/chart" Target="../charts/chart60.xml"/><Relationship Id="rId9" Type="http://schemas.openxmlformats.org/officeDocument/2006/relationships/chart" Target="../charts/chart65.xml"/><Relationship Id="rId14" Type="http://schemas.openxmlformats.org/officeDocument/2006/relationships/chart" Target="../charts/chart7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4.xml"/></Relationships>
</file>

<file path=xl/drawings/_rels/drawing9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87.xml"/><Relationship Id="rId18" Type="http://schemas.openxmlformats.org/officeDocument/2006/relationships/chart" Target="../charts/chart92.xml"/><Relationship Id="rId26" Type="http://schemas.openxmlformats.org/officeDocument/2006/relationships/chart" Target="../charts/chart100.xml"/><Relationship Id="rId39" Type="http://schemas.openxmlformats.org/officeDocument/2006/relationships/chart" Target="../charts/chart113.xml"/><Relationship Id="rId21" Type="http://schemas.openxmlformats.org/officeDocument/2006/relationships/chart" Target="../charts/chart95.xml"/><Relationship Id="rId34" Type="http://schemas.openxmlformats.org/officeDocument/2006/relationships/chart" Target="../charts/chart108.xml"/><Relationship Id="rId42" Type="http://schemas.openxmlformats.org/officeDocument/2006/relationships/chart" Target="../charts/chart116.xml"/><Relationship Id="rId47" Type="http://schemas.openxmlformats.org/officeDocument/2006/relationships/chart" Target="../charts/chart121.xml"/><Relationship Id="rId50" Type="http://schemas.openxmlformats.org/officeDocument/2006/relationships/chart" Target="../charts/chart124.xml"/><Relationship Id="rId55" Type="http://schemas.openxmlformats.org/officeDocument/2006/relationships/chart" Target="../charts/chart129.xml"/><Relationship Id="rId7" Type="http://schemas.openxmlformats.org/officeDocument/2006/relationships/chart" Target="../charts/chart81.xml"/><Relationship Id="rId2" Type="http://schemas.openxmlformats.org/officeDocument/2006/relationships/chart" Target="../charts/chart76.xml"/><Relationship Id="rId16" Type="http://schemas.openxmlformats.org/officeDocument/2006/relationships/chart" Target="../charts/chart90.xml"/><Relationship Id="rId20" Type="http://schemas.openxmlformats.org/officeDocument/2006/relationships/chart" Target="../charts/chart94.xml"/><Relationship Id="rId29" Type="http://schemas.openxmlformats.org/officeDocument/2006/relationships/chart" Target="../charts/chart103.xml"/><Relationship Id="rId41" Type="http://schemas.openxmlformats.org/officeDocument/2006/relationships/chart" Target="../charts/chart115.xml"/><Relationship Id="rId54" Type="http://schemas.openxmlformats.org/officeDocument/2006/relationships/chart" Target="../charts/chart128.xml"/><Relationship Id="rId62" Type="http://schemas.openxmlformats.org/officeDocument/2006/relationships/chart" Target="../charts/chart136.xml"/><Relationship Id="rId1" Type="http://schemas.openxmlformats.org/officeDocument/2006/relationships/chart" Target="../charts/chart75.xml"/><Relationship Id="rId6" Type="http://schemas.openxmlformats.org/officeDocument/2006/relationships/chart" Target="../charts/chart80.xml"/><Relationship Id="rId11" Type="http://schemas.openxmlformats.org/officeDocument/2006/relationships/chart" Target="../charts/chart85.xml"/><Relationship Id="rId24" Type="http://schemas.openxmlformats.org/officeDocument/2006/relationships/chart" Target="../charts/chart98.xml"/><Relationship Id="rId32" Type="http://schemas.openxmlformats.org/officeDocument/2006/relationships/chart" Target="../charts/chart106.xml"/><Relationship Id="rId37" Type="http://schemas.openxmlformats.org/officeDocument/2006/relationships/chart" Target="../charts/chart111.xml"/><Relationship Id="rId40" Type="http://schemas.openxmlformats.org/officeDocument/2006/relationships/chart" Target="../charts/chart114.xml"/><Relationship Id="rId45" Type="http://schemas.openxmlformats.org/officeDocument/2006/relationships/chart" Target="../charts/chart119.xml"/><Relationship Id="rId53" Type="http://schemas.openxmlformats.org/officeDocument/2006/relationships/chart" Target="../charts/chart127.xml"/><Relationship Id="rId58" Type="http://schemas.openxmlformats.org/officeDocument/2006/relationships/chart" Target="../charts/chart132.xml"/><Relationship Id="rId5" Type="http://schemas.openxmlformats.org/officeDocument/2006/relationships/chart" Target="../charts/chart79.xml"/><Relationship Id="rId15" Type="http://schemas.openxmlformats.org/officeDocument/2006/relationships/chart" Target="../charts/chart89.xml"/><Relationship Id="rId23" Type="http://schemas.openxmlformats.org/officeDocument/2006/relationships/chart" Target="../charts/chart97.xml"/><Relationship Id="rId28" Type="http://schemas.openxmlformats.org/officeDocument/2006/relationships/chart" Target="../charts/chart102.xml"/><Relationship Id="rId36" Type="http://schemas.openxmlformats.org/officeDocument/2006/relationships/chart" Target="../charts/chart110.xml"/><Relationship Id="rId49" Type="http://schemas.openxmlformats.org/officeDocument/2006/relationships/chart" Target="../charts/chart123.xml"/><Relationship Id="rId57" Type="http://schemas.openxmlformats.org/officeDocument/2006/relationships/chart" Target="../charts/chart131.xml"/><Relationship Id="rId61" Type="http://schemas.openxmlformats.org/officeDocument/2006/relationships/chart" Target="../charts/chart135.xml"/><Relationship Id="rId10" Type="http://schemas.openxmlformats.org/officeDocument/2006/relationships/chart" Target="../charts/chart84.xml"/><Relationship Id="rId19" Type="http://schemas.openxmlformats.org/officeDocument/2006/relationships/chart" Target="../charts/chart93.xml"/><Relationship Id="rId31" Type="http://schemas.openxmlformats.org/officeDocument/2006/relationships/chart" Target="../charts/chart105.xml"/><Relationship Id="rId44" Type="http://schemas.openxmlformats.org/officeDocument/2006/relationships/chart" Target="../charts/chart118.xml"/><Relationship Id="rId52" Type="http://schemas.openxmlformats.org/officeDocument/2006/relationships/chart" Target="../charts/chart126.xml"/><Relationship Id="rId60" Type="http://schemas.openxmlformats.org/officeDocument/2006/relationships/chart" Target="../charts/chart134.xml"/><Relationship Id="rId4" Type="http://schemas.openxmlformats.org/officeDocument/2006/relationships/chart" Target="../charts/chart78.xml"/><Relationship Id="rId9" Type="http://schemas.openxmlformats.org/officeDocument/2006/relationships/chart" Target="../charts/chart83.xml"/><Relationship Id="rId14" Type="http://schemas.openxmlformats.org/officeDocument/2006/relationships/chart" Target="../charts/chart88.xml"/><Relationship Id="rId22" Type="http://schemas.openxmlformats.org/officeDocument/2006/relationships/chart" Target="../charts/chart96.xml"/><Relationship Id="rId27" Type="http://schemas.openxmlformats.org/officeDocument/2006/relationships/chart" Target="../charts/chart101.xml"/><Relationship Id="rId30" Type="http://schemas.openxmlformats.org/officeDocument/2006/relationships/chart" Target="../charts/chart104.xml"/><Relationship Id="rId35" Type="http://schemas.openxmlformats.org/officeDocument/2006/relationships/chart" Target="../charts/chart109.xml"/><Relationship Id="rId43" Type="http://schemas.openxmlformats.org/officeDocument/2006/relationships/chart" Target="../charts/chart117.xml"/><Relationship Id="rId48" Type="http://schemas.openxmlformats.org/officeDocument/2006/relationships/chart" Target="../charts/chart122.xml"/><Relationship Id="rId56" Type="http://schemas.openxmlformats.org/officeDocument/2006/relationships/chart" Target="../charts/chart130.xml"/><Relationship Id="rId8" Type="http://schemas.openxmlformats.org/officeDocument/2006/relationships/chart" Target="../charts/chart82.xml"/><Relationship Id="rId51" Type="http://schemas.openxmlformats.org/officeDocument/2006/relationships/chart" Target="../charts/chart125.xml"/><Relationship Id="rId3" Type="http://schemas.openxmlformats.org/officeDocument/2006/relationships/chart" Target="../charts/chart77.xml"/><Relationship Id="rId12" Type="http://schemas.openxmlformats.org/officeDocument/2006/relationships/chart" Target="../charts/chart86.xml"/><Relationship Id="rId17" Type="http://schemas.openxmlformats.org/officeDocument/2006/relationships/chart" Target="../charts/chart91.xml"/><Relationship Id="rId25" Type="http://schemas.openxmlformats.org/officeDocument/2006/relationships/chart" Target="../charts/chart99.xml"/><Relationship Id="rId33" Type="http://schemas.openxmlformats.org/officeDocument/2006/relationships/chart" Target="../charts/chart107.xml"/><Relationship Id="rId38" Type="http://schemas.openxmlformats.org/officeDocument/2006/relationships/chart" Target="../charts/chart112.xml"/><Relationship Id="rId46" Type="http://schemas.openxmlformats.org/officeDocument/2006/relationships/chart" Target="../charts/chart120.xml"/><Relationship Id="rId59" Type="http://schemas.openxmlformats.org/officeDocument/2006/relationships/chart" Target="../charts/chart133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8.xml"/><Relationship Id="rId1" Type="http://schemas.openxmlformats.org/officeDocument/2006/relationships/chart" Target="../charts/chart137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6.xml"/><Relationship Id="rId3" Type="http://schemas.openxmlformats.org/officeDocument/2006/relationships/chart" Target="../charts/chart141.xml"/><Relationship Id="rId7" Type="http://schemas.openxmlformats.org/officeDocument/2006/relationships/chart" Target="../charts/chart145.xml"/><Relationship Id="rId2" Type="http://schemas.openxmlformats.org/officeDocument/2006/relationships/chart" Target="../charts/chart140.xml"/><Relationship Id="rId1" Type="http://schemas.openxmlformats.org/officeDocument/2006/relationships/chart" Target="../charts/chart139.xml"/><Relationship Id="rId6" Type="http://schemas.openxmlformats.org/officeDocument/2006/relationships/chart" Target="../charts/chart144.xml"/><Relationship Id="rId5" Type="http://schemas.openxmlformats.org/officeDocument/2006/relationships/chart" Target="../charts/chart143.xml"/><Relationship Id="rId10" Type="http://schemas.openxmlformats.org/officeDocument/2006/relationships/chart" Target="../charts/chart148.xml"/><Relationship Id="rId4" Type="http://schemas.openxmlformats.org/officeDocument/2006/relationships/chart" Target="../charts/chart142.xml"/><Relationship Id="rId9" Type="http://schemas.openxmlformats.org/officeDocument/2006/relationships/chart" Target="../charts/chart147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0.xml"/><Relationship Id="rId1" Type="http://schemas.openxmlformats.org/officeDocument/2006/relationships/chart" Target="../charts/chart149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8.xml"/><Relationship Id="rId3" Type="http://schemas.openxmlformats.org/officeDocument/2006/relationships/chart" Target="../charts/chart153.xml"/><Relationship Id="rId7" Type="http://schemas.openxmlformats.org/officeDocument/2006/relationships/chart" Target="../charts/chart157.xml"/><Relationship Id="rId2" Type="http://schemas.openxmlformats.org/officeDocument/2006/relationships/chart" Target="../charts/chart152.xml"/><Relationship Id="rId1" Type="http://schemas.openxmlformats.org/officeDocument/2006/relationships/chart" Target="../charts/chart151.xml"/><Relationship Id="rId6" Type="http://schemas.openxmlformats.org/officeDocument/2006/relationships/chart" Target="../charts/chart156.xml"/><Relationship Id="rId5" Type="http://schemas.openxmlformats.org/officeDocument/2006/relationships/chart" Target="../charts/chart155.xml"/><Relationship Id="rId4" Type="http://schemas.openxmlformats.org/officeDocument/2006/relationships/chart" Target="../charts/chart154.xml"/><Relationship Id="rId9" Type="http://schemas.openxmlformats.org/officeDocument/2006/relationships/chart" Target="../charts/chart159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2.xml"/><Relationship Id="rId2" Type="http://schemas.openxmlformats.org/officeDocument/2006/relationships/chart" Target="../charts/chart161.xml"/><Relationship Id="rId1" Type="http://schemas.openxmlformats.org/officeDocument/2006/relationships/chart" Target="../charts/chart160.xml"/><Relationship Id="rId4" Type="http://schemas.openxmlformats.org/officeDocument/2006/relationships/chart" Target="../charts/chart16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351234</xdr:colOff>
      <xdr:row>3</xdr:row>
      <xdr:rowOff>63102</xdr:rowOff>
    </xdr:from>
    <xdr:to>
      <xdr:col>48</xdr:col>
      <xdr:colOff>65484</xdr:colOff>
      <xdr:row>17</xdr:row>
      <xdr:rowOff>139302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40</xdr:col>
      <xdr:colOff>571500</xdr:colOff>
      <xdr:row>63</xdr:row>
      <xdr:rowOff>178594</xdr:rowOff>
    </xdr:from>
    <xdr:to>
      <xdr:col>48</xdr:col>
      <xdr:colOff>547688</xdr:colOff>
      <xdr:row>78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128</xdr:row>
      <xdr:rowOff>0</xdr:rowOff>
    </xdr:from>
    <xdr:to>
      <xdr:col>48</xdr:col>
      <xdr:colOff>583407</xdr:colOff>
      <xdr:row>142</xdr:row>
      <xdr:rowOff>88106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41</xdr:col>
      <xdr:colOff>0</xdr:colOff>
      <xdr:row>150</xdr:row>
      <xdr:rowOff>0</xdr:rowOff>
    </xdr:from>
    <xdr:to>
      <xdr:col>48</xdr:col>
      <xdr:colOff>583407</xdr:colOff>
      <xdr:row>164</xdr:row>
      <xdr:rowOff>88106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41</xdr:col>
      <xdr:colOff>23813</xdr:colOff>
      <xdr:row>171</xdr:row>
      <xdr:rowOff>166688</xdr:rowOff>
    </xdr:from>
    <xdr:to>
      <xdr:col>49</xdr:col>
      <xdr:colOff>1</xdr:colOff>
      <xdr:row>186</xdr:row>
      <xdr:rowOff>64294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40</xdr:col>
      <xdr:colOff>511969</xdr:colOff>
      <xdr:row>197</xdr:row>
      <xdr:rowOff>47625</xdr:rowOff>
    </xdr:from>
    <xdr:to>
      <xdr:col>48</xdr:col>
      <xdr:colOff>488157</xdr:colOff>
      <xdr:row>211</xdr:row>
      <xdr:rowOff>135731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41</xdr:col>
      <xdr:colOff>0</xdr:colOff>
      <xdr:row>225</xdr:row>
      <xdr:rowOff>0</xdr:rowOff>
    </xdr:from>
    <xdr:to>
      <xdr:col>48</xdr:col>
      <xdr:colOff>583407</xdr:colOff>
      <xdr:row>239</xdr:row>
      <xdr:rowOff>88106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41</xdr:col>
      <xdr:colOff>0</xdr:colOff>
      <xdr:row>248</xdr:row>
      <xdr:rowOff>0</xdr:rowOff>
    </xdr:from>
    <xdr:to>
      <xdr:col>48</xdr:col>
      <xdr:colOff>583407</xdr:colOff>
      <xdr:row>262</xdr:row>
      <xdr:rowOff>88106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41</xdr:col>
      <xdr:colOff>0</xdr:colOff>
      <xdr:row>267</xdr:row>
      <xdr:rowOff>0</xdr:rowOff>
    </xdr:from>
    <xdr:to>
      <xdr:col>48</xdr:col>
      <xdr:colOff>583407</xdr:colOff>
      <xdr:row>281</xdr:row>
      <xdr:rowOff>88106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41</xdr:col>
      <xdr:colOff>0</xdr:colOff>
      <xdr:row>290</xdr:row>
      <xdr:rowOff>0</xdr:rowOff>
    </xdr:from>
    <xdr:to>
      <xdr:col>48</xdr:col>
      <xdr:colOff>583407</xdr:colOff>
      <xdr:row>304</xdr:row>
      <xdr:rowOff>88106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40</xdr:col>
      <xdr:colOff>0</xdr:colOff>
      <xdr:row>313</xdr:row>
      <xdr:rowOff>0</xdr:rowOff>
    </xdr:from>
    <xdr:to>
      <xdr:col>47</xdr:col>
      <xdr:colOff>583407</xdr:colOff>
      <xdr:row>327</xdr:row>
      <xdr:rowOff>88106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40</xdr:col>
      <xdr:colOff>0</xdr:colOff>
      <xdr:row>342</xdr:row>
      <xdr:rowOff>0</xdr:rowOff>
    </xdr:from>
    <xdr:to>
      <xdr:col>47</xdr:col>
      <xdr:colOff>583407</xdr:colOff>
      <xdr:row>356</xdr:row>
      <xdr:rowOff>88106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40</xdr:col>
      <xdr:colOff>0</xdr:colOff>
      <xdr:row>366</xdr:row>
      <xdr:rowOff>0</xdr:rowOff>
    </xdr:from>
    <xdr:to>
      <xdr:col>47</xdr:col>
      <xdr:colOff>583407</xdr:colOff>
      <xdr:row>380</xdr:row>
      <xdr:rowOff>88106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40</xdr:col>
      <xdr:colOff>0</xdr:colOff>
      <xdr:row>388</xdr:row>
      <xdr:rowOff>0</xdr:rowOff>
    </xdr:from>
    <xdr:to>
      <xdr:col>47</xdr:col>
      <xdr:colOff>583407</xdr:colOff>
      <xdr:row>402</xdr:row>
      <xdr:rowOff>88106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43</xdr:col>
      <xdr:colOff>297655</xdr:colOff>
      <xdr:row>411</xdr:row>
      <xdr:rowOff>23812</xdr:rowOff>
    </xdr:from>
    <xdr:to>
      <xdr:col>50</xdr:col>
      <xdr:colOff>273843</xdr:colOff>
      <xdr:row>425</xdr:row>
      <xdr:rowOff>35719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44</xdr:col>
      <xdr:colOff>0</xdr:colOff>
      <xdr:row>426</xdr:row>
      <xdr:rowOff>0</xdr:rowOff>
    </xdr:from>
    <xdr:to>
      <xdr:col>50</xdr:col>
      <xdr:colOff>583407</xdr:colOff>
      <xdr:row>440</xdr:row>
      <xdr:rowOff>11907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523876</xdr:colOff>
      <xdr:row>1</xdr:row>
      <xdr:rowOff>116681</xdr:rowOff>
    </xdr:from>
    <xdr:to>
      <xdr:col>48</xdr:col>
      <xdr:colOff>238126</xdr:colOff>
      <xdr:row>16</xdr:row>
      <xdr:rowOff>2381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41</xdr:col>
      <xdr:colOff>0</xdr:colOff>
      <xdr:row>19</xdr:row>
      <xdr:rowOff>0</xdr:rowOff>
    </xdr:from>
    <xdr:to>
      <xdr:col>48</xdr:col>
      <xdr:colOff>321469</xdr:colOff>
      <xdr:row>33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0</xdr:colOff>
      <xdr:row>37</xdr:row>
      <xdr:rowOff>0</xdr:rowOff>
    </xdr:from>
    <xdr:to>
      <xdr:col>48</xdr:col>
      <xdr:colOff>321469</xdr:colOff>
      <xdr:row>51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41</xdr:col>
      <xdr:colOff>0</xdr:colOff>
      <xdr:row>55</xdr:row>
      <xdr:rowOff>0</xdr:rowOff>
    </xdr:from>
    <xdr:to>
      <xdr:col>48</xdr:col>
      <xdr:colOff>321469</xdr:colOff>
      <xdr:row>69</xdr:row>
      <xdr:rowOff>76200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41</xdr:col>
      <xdr:colOff>0</xdr:colOff>
      <xdr:row>74</xdr:row>
      <xdr:rowOff>0</xdr:rowOff>
    </xdr:from>
    <xdr:to>
      <xdr:col>48</xdr:col>
      <xdr:colOff>321468</xdr:colOff>
      <xdr:row>88</xdr:row>
      <xdr:rowOff>76200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41</xdr:col>
      <xdr:colOff>0</xdr:colOff>
      <xdr:row>99</xdr:row>
      <xdr:rowOff>0</xdr:rowOff>
    </xdr:from>
    <xdr:to>
      <xdr:col>48</xdr:col>
      <xdr:colOff>321468</xdr:colOff>
      <xdr:row>113</xdr:row>
      <xdr:rowOff>76200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41</xdr:col>
      <xdr:colOff>0</xdr:colOff>
      <xdr:row>126</xdr:row>
      <xdr:rowOff>0</xdr:rowOff>
    </xdr:from>
    <xdr:to>
      <xdr:col>48</xdr:col>
      <xdr:colOff>321468</xdr:colOff>
      <xdr:row>140</xdr:row>
      <xdr:rowOff>76200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41</xdr:col>
      <xdr:colOff>0</xdr:colOff>
      <xdr:row>148</xdr:row>
      <xdr:rowOff>0</xdr:rowOff>
    </xdr:from>
    <xdr:to>
      <xdr:col>48</xdr:col>
      <xdr:colOff>321468</xdr:colOff>
      <xdr:row>162</xdr:row>
      <xdr:rowOff>76200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41</xdr:col>
      <xdr:colOff>0</xdr:colOff>
      <xdr:row>172</xdr:row>
      <xdr:rowOff>0</xdr:rowOff>
    </xdr:from>
    <xdr:to>
      <xdr:col>48</xdr:col>
      <xdr:colOff>321468</xdr:colOff>
      <xdr:row>186</xdr:row>
      <xdr:rowOff>76200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41</xdr:col>
      <xdr:colOff>0</xdr:colOff>
      <xdr:row>195</xdr:row>
      <xdr:rowOff>0</xdr:rowOff>
    </xdr:from>
    <xdr:to>
      <xdr:col>48</xdr:col>
      <xdr:colOff>321468</xdr:colOff>
      <xdr:row>209</xdr:row>
      <xdr:rowOff>76200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119062</xdr:colOff>
      <xdr:row>154</xdr:row>
      <xdr:rowOff>9525</xdr:rowOff>
    </xdr:from>
    <xdr:to>
      <xdr:col>47</xdr:col>
      <xdr:colOff>440531</xdr:colOff>
      <xdr:row>168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40</xdr:col>
      <xdr:colOff>333374</xdr:colOff>
      <xdr:row>170</xdr:row>
      <xdr:rowOff>190499</xdr:rowOff>
    </xdr:from>
    <xdr:to>
      <xdr:col>50</xdr:col>
      <xdr:colOff>535780</xdr:colOff>
      <xdr:row>189</xdr:row>
      <xdr:rowOff>111918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523874</xdr:colOff>
      <xdr:row>201</xdr:row>
      <xdr:rowOff>47625</xdr:rowOff>
    </xdr:from>
    <xdr:to>
      <xdr:col>50</xdr:col>
      <xdr:colOff>226217</xdr:colOff>
      <xdr:row>216</xdr:row>
      <xdr:rowOff>85725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49</xdr:col>
      <xdr:colOff>0</xdr:colOff>
      <xdr:row>154</xdr:row>
      <xdr:rowOff>0</xdr:rowOff>
    </xdr:from>
    <xdr:to>
      <xdr:col>56</xdr:col>
      <xdr:colOff>321468</xdr:colOff>
      <xdr:row>168</xdr:row>
      <xdr:rowOff>76200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41</xdr:col>
      <xdr:colOff>476251</xdr:colOff>
      <xdr:row>266</xdr:row>
      <xdr:rowOff>182165</xdr:rowOff>
    </xdr:from>
    <xdr:to>
      <xdr:col>49</xdr:col>
      <xdr:colOff>190501</xdr:colOff>
      <xdr:row>281</xdr:row>
      <xdr:rowOff>67865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47</xdr:col>
      <xdr:colOff>95248</xdr:colOff>
      <xdr:row>355</xdr:row>
      <xdr:rowOff>119064</xdr:rowOff>
    </xdr:from>
    <xdr:to>
      <xdr:col>57</xdr:col>
      <xdr:colOff>380999</xdr:colOff>
      <xdr:row>375</xdr:row>
      <xdr:rowOff>142876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40</xdr:col>
      <xdr:colOff>154780</xdr:colOff>
      <xdr:row>379</xdr:row>
      <xdr:rowOff>59531</xdr:rowOff>
    </xdr:from>
    <xdr:to>
      <xdr:col>50</xdr:col>
      <xdr:colOff>333375</xdr:colOff>
      <xdr:row>394</xdr:row>
      <xdr:rowOff>67865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39</xdr:col>
      <xdr:colOff>309563</xdr:colOff>
      <xdr:row>412</xdr:row>
      <xdr:rowOff>107156</xdr:rowOff>
    </xdr:from>
    <xdr:to>
      <xdr:col>49</xdr:col>
      <xdr:colOff>488158</xdr:colOff>
      <xdr:row>427</xdr:row>
      <xdr:rowOff>115490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40</xdr:col>
      <xdr:colOff>428625</xdr:colOff>
      <xdr:row>446</xdr:row>
      <xdr:rowOff>178594</xdr:rowOff>
    </xdr:from>
    <xdr:to>
      <xdr:col>50</xdr:col>
      <xdr:colOff>559594</xdr:colOff>
      <xdr:row>465</xdr:row>
      <xdr:rowOff>83344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257872</xdr:colOff>
      <xdr:row>35</xdr:row>
      <xdr:rowOff>150076</xdr:rowOff>
    </xdr:from>
    <xdr:to>
      <xdr:col>47</xdr:col>
      <xdr:colOff>601702</xdr:colOff>
      <xdr:row>50</xdr:row>
      <xdr:rowOff>105471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184546</xdr:colOff>
      <xdr:row>27</xdr:row>
      <xdr:rowOff>116680</xdr:rowOff>
    </xdr:from>
    <xdr:to>
      <xdr:col>53</xdr:col>
      <xdr:colOff>511967</xdr:colOff>
      <xdr:row>42</xdr:row>
      <xdr:rowOff>95249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45</xdr:col>
      <xdr:colOff>0</xdr:colOff>
      <xdr:row>47</xdr:row>
      <xdr:rowOff>0</xdr:rowOff>
    </xdr:from>
    <xdr:to>
      <xdr:col>53</xdr:col>
      <xdr:colOff>327421</xdr:colOff>
      <xdr:row>61</xdr:row>
      <xdr:rowOff>169069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45</xdr:col>
      <xdr:colOff>0</xdr:colOff>
      <xdr:row>68</xdr:row>
      <xdr:rowOff>0</xdr:rowOff>
    </xdr:from>
    <xdr:to>
      <xdr:col>53</xdr:col>
      <xdr:colOff>327421</xdr:colOff>
      <xdr:row>82</xdr:row>
      <xdr:rowOff>169069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42</xdr:col>
      <xdr:colOff>488156</xdr:colOff>
      <xdr:row>177</xdr:row>
      <xdr:rowOff>140494</xdr:rowOff>
    </xdr:from>
    <xdr:to>
      <xdr:col>53</xdr:col>
      <xdr:colOff>452437</xdr:colOff>
      <xdr:row>191</xdr:row>
      <xdr:rowOff>166688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45</xdr:col>
      <xdr:colOff>0</xdr:colOff>
      <xdr:row>199</xdr:row>
      <xdr:rowOff>0</xdr:rowOff>
    </xdr:from>
    <xdr:to>
      <xdr:col>53</xdr:col>
      <xdr:colOff>571500</xdr:colOff>
      <xdr:row>213</xdr:row>
      <xdr:rowOff>26194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45</xdr:col>
      <xdr:colOff>0</xdr:colOff>
      <xdr:row>223</xdr:row>
      <xdr:rowOff>0</xdr:rowOff>
    </xdr:from>
    <xdr:to>
      <xdr:col>53</xdr:col>
      <xdr:colOff>571500</xdr:colOff>
      <xdr:row>237</xdr:row>
      <xdr:rowOff>26194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95250</xdr:colOff>
      <xdr:row>243</xdr:row>
      <xdr:rowOff>166687</xdr:rowOff>
    </xdr:from>
    <xdr:to>
      <xdr:col>61</xdr:col>
      <xdr:colOff>59531</xdr:colOff>
      <xdr:row>258</xdr:row>
      <xdr:rowOff>2381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50</xdr:col>
      <xdr:colOff>547689</xdr:colOff>
      <xdr:row>261</xdr:row>
      <xdr:rowOff>130968</xdr:rowOff>
    </xdr:from>
    <xdr:to>
      <xdr:col>59</xdr:col>
      <xdr:colOff>511970</xdr:colOff>
      <xdr:row>275</xdr:row>
      <xdr:rowOff>157162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535781</xdr:colOff>
      <xdr:row>42</xdr:row>
      <xdr:rowOff>166688</xdr:rowOff>
    </xdr:from>
    <xdr:to>
      <xdr:col>52</xdr:col>
      <xdr:colOff>404812</xdr:colOff>
      <xdr:row>64</xdr:row>
      <xdr:rowOff>61913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386952</xdr:colOff>
      <xdr:row>112</xdr:row>
      <xdr:rowOff>75009</xdr:rowOff>
    </xdr:from>
    <xdr:to>
      <xdr:col>52</xdr:col>
      <xdr:colOff>101202</xdr:colOff>
      <xdr:row>126</xdr:row>
      <xdr:rowOff>151209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607218</xdr:colOff>
      <xdr:row>131</xdr:row>
      <xdr:rowOff>190499</xdr:rowOff>
    </xdr:from>
    <xdr:to>
      <xdr:col>55</xdr:col>
      <xdr:colOff>59531</xdr:colOff>
      <xdr:row>152</xdr:row>
      <xdr:rowOff>59530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0</xdr:colOff>
      <xdr:row>154</xdr:row>
      <xdr:rowOff>0</xdr:rowOff>
    </xdr:from>
    <xdr:to>
      <xdr:col>55</xdr:col>
      <xdr:colOff>59532</xdr:colOff>
      <xdr:row>174</xdr:row>
      <xdr:rowOff>59531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45</xdr:col>
      <xdr:colOff>0</xdr:colOff>
      <xdr:row>176</xdr:row>
      <xdr:rowOff>0</xdr:rowOff>
    </xdr:from>
    <xdr:to>
      <xdr:col>55</xdr:col>
      <xdr:colOff>59532</xdr:colOff>
      <xdr:row>196</xdr:row>
      <xdr:rowOff>59531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45</xdr:col>
      <xdr:colOff>0</xdr:colOff>
      <xdr:row>198</xdr:row>
      <xdr:rowOff>0</xdr:rowOff>
    </xdr:from>
    <xdr:to>
      <xdr:col>55</xdr:col>
      <xdr:colOff>59532</xdr:colOff>
      <xdr:row>218</xdr:row>
      <xdr:rowOff>59531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45</xdr:col>
      <xdr:colOff>0</xdr:colOff>
      <xdr:row>222</xdr:row>
      <xdr:rowOff>0</xdr:rowOff>
    </xdr:from>
    <xdr:to>
      <xdr:col>55</xdr:col>
      <xdr:colOff>59532</xdr:colOff>
      <xdr:row>242</xdr:row>
      <xdr:rowOff>59531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45</xdr:col>
      <xdr:colOff>488156</xdr:colOff>
      <xdr:row>245</xdr:row>
      <xdr:rowOff>0</xdr:rowOff>
    </xdr:from>
    <xdr:to>
      <xdr:col>55</xdr:col>
      <xdr:colOff>59532</xdr:colOff>
      <xdr:row>260</xdr:row>
      <xdr:rowOff>142875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0</xdr:colOff>
      <xdr:row>263</xdr:row>
      <xdr:rowOff>0</xdr:rowOff>
    </xdr:from>
    <xdr:to>
      <xdr:col>55</xdr:col>
      <xdr:colOff>178594</xdr:colOff>
      <xdr:row>279</xdr:row>
      <xdr:rowOff>142875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46</xdr:col>
      <xdr:colOff>0</xdr:colOff>
      <xdr:row>283</xdr:row>
      <xdr:rowOff>0</xdr:rowOff>
    </xdr:from>
    <xdr:to>
      <xdr:col>55</xdr:col>
      <xdr:colOff>178594</xdr:colOff>
      <xdr:row>298</xdr:row>
      <xdr:rowOff>142875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46</xdr:col>
      <xdr:colOff>0</xdr:colOff>
      <xdr:row>302</xdr:row>
      <xdr:rowOff>0</xdr:rowOff>
    </xdr:from>
    <xdr:to>
      <xdr:col>55</xdr:col>
      <xdr:colOff>178594</xdr:colOff>
      <xdr:row>317</xdr:row>
      <xdr:rowOff>142875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46</xdr:col>
      <xdr:colOff>482203</xdr:colOff>
      <xdr:row>495</xdr:row>
      <xdr:rowOff>188118</xdr:rowOff>
    </xdr:from>
    <xdr:to>
      <xdr:col>54</xdr:col>
      <xdr:colOff>196453</xdr:colOff>
      <xdr:row>510</xdr:row>
      <xdr:rowOff>73818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47624</xdr:colOff>
      <xdr:row>187</xdr:row>
      <xdr:rowOff>122635</xdr:rowOff>
    </xdr:from>
    <xdr:to>
      <xdr:col>57</xdr:col>
      <xdr:colOff>333374</xdr:colOff>
      <xdr:row>205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45</xdr:col>
      <xdr:colOff>0</xdr:colOff>
      <xdr:row>209</xdr:row>
      <xdr:rowOff>0</xdr:rowOff>
    </xdr:from>
    <xdr:to>
      <xdr:col>57</xdr:col>
      <xdr:colOff>381000</xdr:colOff>
      <xdr:row>228</xdr:row>
      <xdr:rowOff>107156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50</xdr:col>
      <xdr:colOff>297657</xdr:colOff>
      <xdr:row>231</xdr:row>
      <xdr:rowOff>178594</xdr:rowOff>
    </xdr:from>
    <xdr:to>
      <xdr:col>60</xdr:col>
      <xdr:colOff>71438</xdr:colOff>
      <xdr:row>251</xdr:row>
      <xdr:rowOff>95250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52</xdr:col>
      <xdr:colOff>464343</xdr:colOff>
      <xdr:row>255</xdr:row>
      <xdr:rowOff>119063</xdr:rowOff>
    </xdr:from>
    <xdr:to>
      <xdr:col>62</xdr:col>
      <xdr:colOff>238125</xdr:colOff>
      <xdr:row>275</xdr:row>
      <xdr:rowOff>35719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55</xdr:col>
      <xdr:colOff>226219</xdr:colOff>
      <xdr:row>3</xdr:row>
      <xdr:rowOff>69054</xdr:rowOff>
    </xdr:from>
    <xdr:to>
      <xdr:col>66</xdr:col>
      <xdr:colOff>321470</xdr:colOff>
      <xdr:row>23</xdr:row>
      <xdr:rowOff>166687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49</xdr:col>
      <xdr:colOff>440530</xdr:colOff>
      <xdr:row>55</xdr:row>
      <xdr:rowOff>21431</xdr:rowOff>
    </xdr:from>
    <xdr:to>
      <xdr:col>58</xdr:col>
      <xdr:colOff>130969</xdr:colOff>
      <xdr:row>71</xdr:row>
      <xdr:rowOff>142875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49</xdr:col>
      <xdr:colOff>279797</xdr:colOff>
      <xdr:row>37</xdr:row>
      <xdr:rowOff>164305</xdr:rowOff>
    </xdr:from>
    <xdr:to>
      <xdr:col>56</xdr:col>
      <xdr:colOff>339329</xdr:colOff>
      <xdr:row>52</xdr:row>
      <xdr:rowOff>50005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51</xdr:col>
      <xdr:colOff>125013</xdr:colOff>
      <xdr:row>11</xdr:row>
      <xdr:rowOff>92868</xdr:rowOff>
    </xdr:from>
    <xdr:to>
      <xdr:col>63</xdr:col>
      <xdr:colOff>119061</xdr:colOff>
      <xdr:row>33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49</xdr:col>
      <xdr:colOff>0</xdr:colOff>
      <xdr:row>279</xdr:row>
      <xdr:rowOff>0</xdr:rowOff>
    </xdr:from>
    <xdr:to>
      <xdr:col>58</xdr:col>
      <xdr:colOff>119064</xdr:colOff>
      <xdr:row>298</xdr:row>
      <xdr:rowOff>107156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49</xdr:col>
      <xdr:colOff>0</xdr:colOff>
      <xdr:row>303</xdr:row>
      <xdr:rowOff>0</xdr:rowOff>
    </xdr:from>
    <xdr:to>
      <xdr:col>58</xdr:col>
      <xdr:colOff>119062</xdr:colOff>
      <xdr:row>322</xdr:row>
      <xdr:rowOff>107156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49</xdr:col>
      <xdr:colOff>166688</xdr:colOff>
      <xdr:row>324</xdr:row>
      <xdr:rowOff>71438</xdr:rowOff>
    </xdr:from>
    <xdr:to>
      <xdr:col>60</xdr:col>
      <xdr:colOff>369095</xdr:colOff>
      <xdr:row>345</xdr:row>
      <xdr:rowOff>178594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48</xdr:col>
      <xdr:colOff>857251</xdr:colOff>
      <xdr:row>346</xdr:row>
      <xdr:rowOff>130970</xdr:rowOff>
    </xdr:from>
    <xdr:to>
      <xdr:col>60</xdr:col>
      <xdr:colOff>202407</xdr:colOff>
      <xdr:row>365</xdr:row>
      <xdr:rowOff>103584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49</xdr:col>
      <xdr:colOff>0</xdr:colOff>
      <xdr:row>370</xdr:row>
      <xdr:rowOff>0</xdr:rowOff>
    </xdr:from>
    <xdr:to>
      <xdr:col>58</xdr:col>
      <xdr:colOff>440531</xdr:colOff>
      <xdr:row>389</xdr:row>
      <xdr:rowOff>178594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49</xdr:col>
      <xdr:colOff>0</xdr:colOff>
      <xdr:row>392</xdr:row>
      <xdr:rowOff>0</xdr:rowOff>
    </xdr:from>
    <xdr:to>
      <xdr:col>58</xdr:col>
      <xdr:colOff>440531</xdr:colOff>
      <xdr:row>412</xdr:row>
      <xdr:rowOff>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49</xdr:col>
      <xdr:colOff>0</xdr:colOff>
      <xdr:row>416</xdr:row>
      <xdr:rowOff>0</xdr:rowOff>
    </xdr:from>
    <xdr:to>
      <xdr:col>58</xdr:col>
      <xdr:colOff>119062</xdr:colOff>
      <xdr:row>435</xdr:row>
      <xdr:rowOff>107156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49</xdr:col>
      <xdr:colOff>0</xdr:colOff>
      <xdr:row>439</xdr:row>
      <xdr:rowOff>0</xdr:rowOff>
    </xdr:from>
    <xdr:to>
      <xdr:col>58</xdr:col>
      <xdr:colOff>119064</xdr:colOff>
      <xdr:row>458</xdr:row>
      <xdr:rowOff>107156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45</xdr:col>
      <xdr:colOff>500063</xdr:colOff>
      <xdr:row>455</xdr:row>
      <xdr:rowOff>71443</xdr:rowOff>
    </xdr:from>
    <xdr:to>
      <xdr:col>53</xdr:col>
      <xdr:colOff>571501</xdr:colOff>
      <xdr:row>473</xdr:row>
      <xdr:rowOff>154780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464352</xdr:colOff>
      <xdr:row>142</xdr:row>
      <xdr:rowOff>63101</xdr:rowOff>
    </xdr:from>
    <xdr:to>
      <xdr:col>57</xdr:col>
      <xdr:colOff>0</xdr:colOff>
      <xdr:row>159</xdr:row>
      <xdr:rowOff>35718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458390</xdr:colOff>
      <xdr:row>2</xdr:row>
      <xdr:rowOff>188118</xdr:rowOff>
    </xdr:from>
    <xdr:to>
      <xdr:col>55</xdr:col>
      <xdr:colOff>172640</xdr:colOff>
      <xdr:row>17</xdr:row>
      <xdr:rowOff>73818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535781</xdr:colOff>
      <xdr:row>23</xdr:row>
      <xdr:rowOff>71437</xdr:rowOff>
    </xdr:from>
    <xdr:to>
      <xdr:col>52</xdr:col>
      <xdr:colOff>250031</xdr:colOff>
      <xdr:row>37</xdr:row>
      <xdr:rowOff>147637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46</xdr:col>
      <xdr:colOff>488157</xdr:colOff>
      <xdr:row>44</xdr:row>
      <xdr:rowOff>119063</xdr:rowOff>
    </xdr:from>
    <xdr:to>
      <xdr:col>57</xdr:col>
      <xdr:colOff>261939</xdr:colOff>
      <xdr:row>62</xdr:row>
      <xdr:rowOff>130968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44</xdr:col>
      <xdr:colOff>428624</xdr:colOff>
      <xdr:row>68</xdr:row>
      <xdr:rowOff>51195</xdr:rowOff>
    </xdr:from>
    <xdr:to>
      <xdr:col>52</xdr:col>
      <xdr:colOff>202405</xdr:colOff>
      <xdr:row>83</xdr:row>
      <xdr:rowOff>47624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45</xdr:col>
      <xdr:colOff>0</xdr:colOff>
      <xdr:row>87</xdr:row>
      <xdr:rowOff>0</xdr:rowOff>
    </xdr:from>
    <xdr:to>
      <xdr:col>52</xdr:col>
      <xdr:colOff>381000</xdr:colOff>
      <xdr:row>101</xdr:row>
      <xdr:rowOff>186929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45</xdr:col>
      <xdr:colOff>0</xdr:colOff>
      <xdr:row>104</xdr:row>
      <xdr:rowOff>0</xdr:rowOff>
    </xdr:from>
    <xdr:to>
      <xdr:col>52</xdr:col>
      <xdr:colOff>381000</xdr:colOff>
      <xdr:row>118</xdr:row>
      <xdr:rowOff>186929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47</xdr:col>
      <xdr:colOff>214313</xdr:colOff>
      <xdr:row>124</xdr:row>
      <xdr:rowOff>47625</xdr:rowOff>
    </xdr:from>
    <xdr:to>
      <xdr:col>54</xdr:col>
      <xdr:colOff>595313</xdr:colOff>
      <xdr:row>139</xdr:row>
      <xdr:rowOff>44054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53</xdr:col>
      <xdr:colOff>190501</xdr:colOff>
      <xdr:row>116</xdr:row>
      <xdr:rowOff>170258</xdr:rowOff>
    </xdr:from>
    <xdr:to>
      <xdr:col>60</xdr:col>
      <xdr:colOff>511970</xdr:colOff>
      <xdr:row>131</xdr:row>
      <xdr:rowOff>55958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45</xdr:col>
      <xdr:colOff>0</xdr:colOff>
      <xdr:row>145</xdr:row>
      <xdr:rowOff>0</xdr:rowOff>
    </xdr:from>
    <xdr:to>
      <xdr:col>52</xdr:col>
      <xdr:colOff>381000</xdr:colOff>
      <xdr:row>159</xdr:row>
      <xdr:rowOff>186929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45</xdr:col>
      <xdr:colOff>0</xdr:colOff>
      <xdr:row>167</xdr:row>
      <xdr:rowOff>0</xdr:rowOff>
    </xdr:from>
    <xdr:to>
      <xdr:col>52</xdr:col>
      <xdr:colOff>381000</xdr:colOff>
      <xdr:row>181</xdr:row>
      <xdr:rowOff>186929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45</xdr:col>
      <xdr:colOff>0</xdr:colOff>
      <xdr:row>185</xdr:row>
      <xdr:rowOff>0</xdr:rowOff>
    </xdr:from>
    <xdr:to>
      <xdr:col>52</xdr:col>
      <xdr:colOff>381000</xdr:colOff>
      <xdr:row>199</xdr:row>
      <xdr:rowOff>186929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45</xdr:col>
      <xdr:colOff>0</xdr:colOff>
      <xdr:row>204</xdr:row>
      <xdr:rowOff>0</xdr:rowOff>
    </xdr:from>
    <xdr:to>
      <xdr:col>52</xdr:col>
      <xdr:colOff>381000</xdr:colOff>
      <xdr:row>218</xdr:row>
      <xdr:rowOff>186929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45</xdr:col>
      <xdr:colOff>0</xdr:colOff>
      <xdr:row>225</xdr:row>
      <xdr:rowOff>0</xdr:rowOff>
    </xdr:from>
    <xdr:to>
      <xdr:col>52</xdr:col>
      <xdr:colOff>381000</xdr:colOff>
      <xdr:row>239</xdr:row>
      <xdr:rowOff>186929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45</xdr:col>
      <xdr:colOff>0</xdr:colOff>
      <xdr:row>246</xdr:row>
      <xdr:rowOff>0</xdr:rowOff>
    </xdr:from>
    <xdr:to>
      <xdr:col>52</xdr:col>
      <xdr:colOff>381000</xdr:colOff>
      <xdr:row>260</xdr:row>
      <xdr:rowOff>186929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45</xdr:col>
      <xdr:colOff>535781</xdr:colOff>
      <xdr:row>266</xdr:row>
      <xdr:rowOff>142875</xdr:rowOff>
    </xdr:from>
    <xdr:to>
      <xdr:col>53</xdr:col>
      <xdr:colOff>535781</xdr:colOff>
      <xdr:row>285</xdr:row>
      <xdr:rowOff>95250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46</xdr:col>
      <xdr:colOff>71438</xdr:colOff>
      <xdr:row>289</xdr:row>
      <xdr:rowOff>0</xdr:rowOff>
    </xdr:from>
    <xdr:to>
      <xdr:col>54</xdr:col>
      <xdr:colOff>71438</xdr:colOff>
      <xdr:row>307</xdr:row>
      <xdr:rowOff>142875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45</xdr:col>
      <xdr:colOff>440530</xdr:colOff>
      <xdr:row>311</xdr:row>
      <xdr:rowOff>119062</xdr:rowOff>
    </xdr:from>
    <xdr:to>
      <xdr:col>54</xdr:col>
      <xdr:colOff>47625</xdr:colOff>
      <xdr:row>331</xdr:row>
      <xdr:rowOff>142875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46</xdr:col>
      <xdr:colOff>59532</xdr:colOff>
      <xdr:row>334</xdr:row>
      <xdr:rowOff>47625</xdr:rowOff>
    </xdr:from>
    <xdr:to>
      <xdr:col>54</xdr:col>
      <xdr:colOff>273845</xdr:colOff>
      <xdr:row>354</xdr:row>
      <xdr:rowOff>71438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45</xdr:col>
      <xdr:colOff>178593</xdr:colOff>
      <xdr:row>357</xdr:row>
      <xdr:rowOff>23812</xdr:rowOff>
    </xdr:from>
    <xdr:to>
      <xdr:col>53</xdr:col>
      <xdr:colOff>392906</xdr:colOff>
      <xdr:row>377</xdr:row>
      <xdr:rowOff>47625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46</xdr:col>
      <xdr:colOff>0</xdr:colOff>
      <xdr:row>382</xdr:row>
      <xdr:rowOff>0</xdr:rowOff>
    </xdr:from>
    <xdr:to>
      <xdr:col>54</xdr:col>
      <xdr:colOff>214313</xdr:colOff>
      <xdr:row>402</xdr:row>
      <xdr:rowOff>23813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46</xdr:col>
      <xdr:colOff>0</xdr:colOff>
      <xdr:row>406</xdr:row>
      <xdr:rowOff>0</xdr:rowOff>
    </xdr:from>
    <xdr:to>
      <xdr:col>54</xdr:col>
      <xdr:colOff>214313</xdr:colOff>
      <xdr:row>426</xdr:row>
      <xdr:rowOff>23813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0</xdr:colOff>
      <xdr:row>430</xdr:row>
      <xdr:rowOff>0</xdr:rowOff>
    </xdr:from>
    <xdr:to>
      <xdr:col>54</xdr:col>
      <xdr:colOff>214313</xdr:colOff>
      <xdr:row>450</xdr:row>
      <xdr:rowOff>23813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46</xdr:col>
      <xdr:colOff>0</xdr:colOff>
      <xdr:row>455</xdr:row>
      <xdr:rowOff>0</xdr:rowOff>
    </xdr:from>
    <xdr:to>
      <xdr:col>54</xdr:col>
      <xdr:colOff>214313</xdr:colOff>
      <xdr:row>475</xdr:row>
      <xdr:rowOff>23813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46</xdr:col>
      <xdr:colOff>0</xdr:colOff>
      <xdr:row>478</xdr:row>
      <xdr:rowOff>0</xdr:rowOff>
    </xdr:from>
    <xdr:to>
      <xdr:col>54</xdr:col>
      <xdr:colOff>214313</xdr:colOff>
      <xdr:row>498</xdr:row>
      <xdr:rowOff>23813</xdr:rowOff>
    </xdr:to>
    <xdr:graphicFrame macro="">
      <xdr:nvGraphicFramePr>
        <xdr:cNvPr id="25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46</xdr:col>
      <xdr:colOff>0</xdr:colOff>
      <xdr:row>500</xdr:row>
      <xdr:rowOff>0</xdr:rowOff>
    </xdr:from>
    <xdr:to>
      <xdr:col>54</xdr:col>
      <xdr:colOff>214313</xdr:colOff>
      <xdr:row>520</xdr:row>
      <xdr:rowOff>23813</xdr:rowOff>
    </xdr:to>
    <xdr:graphicFrame macro="">
      <xdr:nvGraphicFramePr>
        <xdr:cNvPr id="26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46</xdr:col>
      <xdr:colOff>0</xdr:colOff>
      <xdr:row>527</xdr:row>
      <xdr:rowOff>0</xdr:rowOff>
    </xdr:from>
    <xdr:to>
      <xdr:col>54</xdr:col>
      <xdr:colOff>214313</xdr:colOff>
      <xdr:row>547</xdr:row>
      <xdr:rowOff>23813</xdr:rowOff>
    </xdr:to>
    <xdr:graphicFrame macro="">
      <xdr:nvGraphicFramePr>
        <xdr:cNvPr id="27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46</xdr:col>
      <xdr:colOff>0</xdr:colOff>
      <xdr:row>551</xdr:row>
      <xdr:rowOff>0</xdr:rowOff>
    </xdr:from>
    <xdr:to>
      <xdr:col>54</xdr:col>
      <xdr:colOff>214313</xdr:colOff>
      <xdr:row>571</xdr:row>
      <xdr:rowOff>23813</xdr:rowOff>
    </xdr:to>
    <xdr:graphicFrame macro="">
      <xdr:nvGraphicFramePr>
        <xdr:cNvPr id="28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46</xdr:col>
      <xdr:colOff>0</xdr:colOff>
      <xdr:row>574</xdr:row>
      <xdr:rowOff>0</xdr:rowOff>
    </xdr:from>
    <xdr:to>
      <xdr:col>54</xdr:col>
      <xdr:colOff>214313</xdr:colOff>
      <xdr:row>594</xdr:row>
      <xdr:rowOff>23813</xdr:rowOff>
    </xdr:to>
    <xdr:graphicFrame macro="">
      <xdr:nvGraphicFramePr>
        <xdr:cNvPr id="29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46</xdr:col>
      <xdr:colOff>0</xdr:colOff>
      <xdr:row>596</xdr:row>
      <xdr:rowOff>0</xdr:rowOff>
    </xdr:from>
    <xdr:to>
      <xdr:col>54</xdr:col>
      <xdr:colOff>214313</xdr:colOff>
      <xdr:row>616</xdr:row>
      <xdr:rowOff>23813</xdr:rowOff>
    </xdr:to>
    <xdr:graphicFrame macro="">
      <xdr:nvGraphicFramePr>
        <xdr:cNvPr id="30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0</xdr:colOff>
      <xdr:row>619</xdr:row>
      <xdr:rowOff>0</xdr:rowOff>
    </xdr:from>
    <xdr:to>
      <xdr:col>54</xdr:col>
      <xdr:colOff>214313</xdr:colOff>
      <xdr:row>639</xdr:row>
      <xdr:rowOff>23813</xdr:rowOff>
    </xdr:to>
    <xdr:graphicFrame macro="">
      <xdr:nvGraphicFramePr>
        <xdr:cNvPr id="31" name="Chart 3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46</xdr:col>
      <xdr:colOff>0</xdr:colOff>
      <xdr:row>642</xdr:row>
      <xdr:rowOff>0</xdr:rowOff>
    </xdr:from>
    <xdr:to>
      <xdr:col>54</xdr:col>
      <xdr:colOff>214313</xdr:colOff>
      <xdr:row>662</xdr:row>
      <xdr:rowOff>23813</xdr:rowOff>
    </xdr:to>
    <xdr:graphicFrame macro="">
      <xdr:nvGraphicFramePr>
        <xdr:cNvPr id="32" name="Chart 3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46</xdr:col>
      <xdr:colOff>0</xdr:colOff>
      <xdr:row>665</xdr:row>
      <xdr:rowOff>0</xdr:rowOff>
    </xdr:from>
    <xdr:to>
      <xdr:col>54</xdr:col>
      <xdr:colOff>214313</xdr:colOff>
      <xdr:row>685</xdr:row>
      <xdr:rowOff>23813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46</xdr:col>
      <xdr:colOff>0</xdr:colOff>
      <xdr:row>686</xdr:row>
      <xdr:rowOff>0</xdr:rowOff>
    </xdr:from>
    <xdr:to>
      <xdr:col>54</xdr:col>
      <xdr:colOff>214313</xdr:colOff>
      <xdr:row>706</xdr:row>
      <xdr:rowOff>23813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46</xdr:col>
      <xdr:colOff>0</xdr:colOff>
      <xdr:row>709</xdr:row>
      <xdr:rowOff>0</xdr:rowOff>
    </xdr:from>
    <xdr:to>
      <xdr:col>54</xdr:col>
      <xdr:colOff>214313</xdr:colOff>
      <xdr:row>729</xdr:row>
      <xdr:rowOff>23813</xdr:rowOff>
    </xdr:to>
    <xdr:graphicFrame macro="">
      <xdr:nvGraphicFramePr>
        <xdr:cNvPr id="35" name="Chart 3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46</xdr:col>
      <xdr:colOff>0</xdr:colOff>
      <xdr:row>731</xdr:row>
      <xdr:rowOff>0</xdr:rowOff>
    </xdr:from>
    <xdr:to>
      <xdr:col>54</xdr:col>
      <xdr:colOff>214313</xdr:colOff>
      <xdr:row>751</xdr:row>
      <xdr:rowOff>23813</xdr:rowOff>
    </xdr:to>
    <xdr:graphicFrame macro="">
      <xdr:nvGraphicFramePr>
        <xdr:cNvPr id="36" name="Chart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46</xdr:col>
      <xdr:colOff>0</xdr:colOff>
      <xdr:row>753</xdr:row>
      <xdr:rowOff>0</xdr:rowOff>
    </xdr:from>
    <xdr:to>
      <xdr:col>54</xdr:col>
      <xdr:colOff>214313</xdr:colOff>
      <xdr:row>773</xdr:row>
      <xdr:rowOff>23813</xdr:rowOff>
    </xdr:to>
    <xdr:graphicFrame macro="">
      <xdr:nvGraphicFramePr>
        <xdr:cNvPr id="37" name="Chart 3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45</xdr:col>
      <xdr:colOff>273842</xdr:colOff>
      <xdr:row>774</xdr:row>
      <xdr:rowOff>71438</xdr:rowOff>
    </xdr:from>
    <xdr:to>
      <xdr:col>51</xdr:col>
      <xdr:colOff>523874</xdr:colOff>
      <xdr:row>791</xdr:row>
      <xdr:rowOff>1</xdr:rowOff>
    </xdr:to>
    <xdr:graphicFrame macro="">
      <xdr:nvGraphicFramePr>
        <xdr:cNvPr id="38" name="Chart 3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45</xdr:col>
      <xdr:colOff>59532</xdr:colOff>
      <xdr:row>797</xdr:row>
      <xdr:rowOff>83345</xdr:rowOff>
    </xdr:from>
    <xdr:to>
      <xdr:col>52</xdr:col>
      <xdr:colOff>345281</xdr:colOff>
      <xdr:row>812</xdr:row>
      <xdr:rowOff>23814</xdr:rowOff>
    </xdr:to>
    <xdr:graphicFrame macro="">
      <xdr:nvGraphicFramePr>
        <xdr:cNvPr id="39" name="Chart 3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46</xdr:col>
      <xdr:colOff>71437</xdr:colOff>
      <xdr:row>823</xdr:row>
      <xdr:rowOff>35719</xdr:rowOff>
    </xdr:from>
    <xdr:to>
      <xdr:col>54</xdr:col>
      <xdr:colOff>285750</xdr:colOff>
      <xdr:row>843</xdr:row>
      <xdr:rowOff>59532</xdr:rowOff>
    </xdr:to>
    <xdr:graphicFrame macro="">
      <xdr:nvGraphicFramePr>
        <xdr:cNvPr id="40" name="Chart 3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46</xdr:col>
      <xdr:colOff>0</xdr:colOff>
      <xdr:row>844</xdr:row>
      <xdr:rowOff>0</xdr:rowOff>
    </xdr:from>
    <xdr:to>
      <xdr:col>54</xdr:col>
      <xdr:colOff>214313</xdr:colOff>
      <xdr:row>864</xdr:row>
      <xdr:rowOff>23813</xdr:rowOff>
    </xdr:to>
    <xdr:graphicFrame macro="">
      <xdr:nvGraphicFramePr>
        <xdr:cNvPr id="41" name="Chart 4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46</xdr:col>
      <xdr:colOff>0</xdr:colOff>
      <xdr:row>866</xdr:row>
      <xdr:rowOff>0</xdr:rowOff>
    </xdr:from>
    <xdr:to>
      <xdr:col>54</xdr:col>
      <xdr:colOff>214313</xdr:colOff>
      <xdr:row>886</xdr:row>
      <xdr:rowOff>23813</xdr:rowOff>
    </xdr:to>
    <xdr:graphicFrame macro="">
      <xdr:nvGraphicFramePr>
        <xdr:cNvPr id="42" name="Chart 4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46</xdr:col>
      <xdr:colOff>0</xdr:colOff>
      <xdr:row>891</xdr:row>
      <xdr:rowOff>0</xdr:rowOff>
    </xdr:from>
    <xdr:to>
      <xdr:col>54</xdr:col>
      <xdr:colOff>214313</xdr:colOff>
      <xdr:row>911</xdr:row>
      <xdr:rowOff>23813</xdr:rowOff>
    </xdr:to>
    <xdr:graphicFrame macro="">
      <xdr:nvGraphicFramePr>
        <xdr:cNvPr id="43" name="Chart 4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46</xdr:col>
      <xdr:colOff>0</xdr:colOff>
      <xdr:row>913</xdr:row>
      <xdr:rowOff>0</xdr:rowOff>
    </xdr:from>
    <xdr:to>
      <xdr:col>54</xdr:col>
      <xdr:colOff>214313</xdr:colOff>
      <xdr:row>933</xdr:row>
      <xdr:rowOff>23813</xdr:rowOff>
    </xdr:to>
    <xdr:graphicFrame macro="">
      <xdr:nvGraphicFramePr>
        <xdr:cNvPr id="44" name="Chart 4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46</xdr:col>
      <xdr:colOff>0</xdr:colOff>
      <xdr:row>934</xdr:row>
      <xdr:rowOff>0</xdr:rowOff>
    </xdr:from>
    <xdr:to>
      <xdr:col>54</xdr:col>
      <xdr:colOff>214313</xdr:colOff>
      <xdr:row>954</xdr:row>
      <xdr:rowOff>23813</xdr:rowOff>
    </xdr:to>
    <xdr:graphicFrame macro="">
      <xdr:nvGraphicFramePr>
        <xdr:cNvPr id="45" name="Chart 4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46</xdr:col>
      <xdr:colOff>0</xdr:colOff>
      <xdr:row>956</xdr:row>
      <xdr:rowOff>0</xdr:rowOff>
    </xdr:from>
    <xdr:to>
      <xdr:col>54</xdr:col>
      <xdr:colOff>214313</xdr:colOff>
      <xdr:row>976</xdr:row>
      <xdr:rowOff>23813</xdr:rowOff>
    </xdr:to>
    <xdr:graphicFrame macro="">
      <xdr:nvGraphicFramePr>
        <xdr:cNvPr id="46" name="Chart 4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46</xdr:col>
      <xdr:colOff>0</xdr:colOff>
      <xdr:row>981</xdr:row>
      <xdr:rowOff>0</xdr:rowOff>
    </xdr:from>
    <xdr:to>
      <xdr:col>54</xdr:col>
      <xdr:colOff>214313</xdr:colOff>
      <xdr:row>1001</xdr:row>
      <xdr:rowOff>23813</xdr:rowOff>
    </xdr:to>
    <xdr:graphicFrame macro="">
      <xdr:nvGraphicFramePr>
        <xdr:cNvPr id="47" name="Chart 4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46</xdr:col>
      <xdr:colOff>0</xdr:colOff>
      <xdr:row>1004</xdr:row>
      <xdr:rowOff>0</xdr:rowOff>
    </xdr:from>
    <xdr:to>
      <xdr:col>54</xdr:col>
      <xdr:colOff>214313</xdr:colOff>
      <xdr:row>1024</xdr:row>
      <xdr:rowOff>23813</xdr:rowOff>
    </xdr:to>
    <xdr:graphicFrame macro="">
      <xdr:nvGraphicFramePr>
        <xdr:cNvPr id="48" name="Chart 4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45</xdr:col>
      <xdr:colOff>285750</xdr:colOff>
      <xdr:row>1026</xdr:row>
      <xdr:rowOff>59532</xdr:rowOff>
    </xdr:from>
    <xdr:to>
      <xdr:col>51</xdr:col>
      <xdr:colOff>488157</xdr:colOff>
      <xdr:row>1040</xdr:row>
      <xdr:rowOff>23813</xdr:rowOff>
    </xdr:to>
    <xdr:graphicFrame macro="">
      <xdr:nvGraphicFramePr>
        <xdr:cNvPr id="49" name="Chart 4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45</xdr:col>
      <xdr:colOff>321468</xdr:colOff>
      <xdr:row>1045</xdr:row>
      <xdr:rowOff>0</xdr:rowOff>
    </xdr:from>
    <xdr:to>
      <xdr:col>53</xdr:col>
      <xdr:colOff>535781</xdr:colOff>
      <xdr:row>1065</xdr:row>
      <xdr:rowOff>23813</xdr:rowOff>
    </xdr:to>
    <xdr:graphicFrame macro="">
      <xdr:nvGraphicFramePr>
        <xdr:cNvPr id="50" name="Chart 4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46</xdr:col>
      <xdr:colOff>488156</xdr:colOff>
      <xdr:row>1074</xdr:row>
      <xdr:rowOff>95250</xdr:rowOff>
    </xdr:from>
    <xdr:to>
      <xdr:col>52</xdr:col>
      <xdr:colOff>250031</xdr:colOff>
      <xdr:row>1089</xdr:row>
      <xdr:rowOff>23813</xdr:rowOff>
    </xdr:to>
    <xdr:graphicFrame macro="">
      <xdr:nvGraphicFramePr>
        <xdr:cNvPr id="51" name="Chart 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47</xdr:col>
      <xdr:colOff>0</xdr:colOff>
      <xdr:row>1091</xdr:row>
      <xdr:rowOff>166687</xdr:rowOff>
    </xdr:from>
    <xdr:to>
      <xdr:col>53</xdr:col>
      <xdr:colOff>369092</xdr:colOff>
      <xdr:row>1106</xdr:row>
      <xdr:rowOff>178594</xdr:rowOff>
    </xdr:to>
    <xdr:graphicFrame macro="">
      <xdr:nvGraphicFramePr>
        <xdr:cNvPr id="52" name="Chart 5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45</xdr:col>
      <xdr:colOff>381000</xdr:colOff>
      <xdr:row>1115</xdr:row>
      <xdr:rowOff>83343</xdr:rowOff>
    </xdr:from>
    <xdr:to>
      <xdr:col>52</xdr:col>
      <xdr:colOff>285750</xdr:colOff>
      <xdr:row>1130</xdr:row>
      <xdr:rowOff>154781</xdr:rowOff>
    </xdr:to>
    <xdr:graphicFrame macro="">
      <xdr:nvGraphicFramePr>
        <xdr:cNvPr id="53" name="Chart 5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45</xdr:col>
      <xdr:colOff>107157</xdr:colOff>
      <xdr:row>1142</xdr:row>
      <xdr:rowOff>178595</xdr:rowOff>
    </xdr:from>
    <xdr:to>
      <xdr:col>52</xdr:col>
      <xdr:colOff>321470</xdr:colOff>
      <xdr:row>1159</xdr:row>
      <xdr:rowOff>142876</xdr:rowOff>
    </xdr:to>
    <xdr:graphicFrame macro="">
      <xdr:nvGraphicFramePr>
        <xdr:cNvPr id="54" name="Chart 5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45</xdr:col>
      <xdr:colOff>0</xdr:colOff>
      <xdr:row>1234</xdr:row>
      <xdr:rowOff>0</xdr:rowOff>
    </xdr:from>
    <xdr:to>
      <xdr:col>52</xdr:col>
      <xdr:colOff>381000</xdr:colOff>
      <xdr:row>1248</xdr:row>
      <xdr:rowOff>186929</xdr:rowOff>
    </xdr:to>
    <xdr:graphicFrame macro="">
      <xdr:nvGraphicFramePr>
        <xdr:cNvPr id="56" name="Chart 5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45</xdr:col>
      <xdr:colOff>0</xdr:colOff>
      <xdr:row>1213</xdr:row>
      <xdr:rowOff>0</xdr:rowOff>
    </xdr:from>
    <xdr:to>
      <xdr:col>52</xdr:col>
      <xdr:colOff>381000</xdr:colOff>
      <xdr:row>1227</xdr:row>
      <xdr:rowOff>186929</xdr:rowOff>
    </xdr:to>
    <xdr:graphicFrame macro="">
      <xdr:nvGraphicFramePr>
        <xdr:cNvPr id="57" name="Chart 5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45</xdr:col>
      <xdr:colOff>0</xdr:colOff>
      <xdr:row>1193</xdr:row>
      <xdr:rowOff>0</xdr:rowOff>
    </xdr:from>
    <xdr:to>
      <xdr:col>52</xdr:col>
      <xdr:colOff>381000</xdr:colOff>
      <xdr:row>1207</xdr:row>
      <xdr:rowOff>186929</xdr:rowOff>
    </xdr:to>
    <xdr:graphicFrame macro="">
      <xdr:nvGraphicFramePr>
        <xdr:cNvPr id="58" name="Chart 5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45</xdr:col>
      <xdr:colOff>202408</xdr:colOff>
      <xdr:row>1176</xdr:row>
      <xdr:rowOff>142876</xdr:rowOff>
    </xdr:from>
    <xdr:to>
      <xdr:col>52</xdr:col>
      <xdr:colOff>166689</xdr:colOff>
      <xdr:row>1188</xdr:row>
      <xdr:rowOff>79773</xdr:rowOff>
    </xdr:to>
    <xdr:graphicFrame macro="">
      <xdr:nvGraphicFramePr>
        <xdr:cNvPr id="59" name="Chart 5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45</xdr:col>
      <xdr:colOff>0</xdr:colOff>
      <xdr:row>1254</xdr:row>
      <xdr:rowOff>0</xdr:rowOff>
    </xdr:from>
    <xdr:to>
      <xdr:col>52</xdr:col>
      <xdr:colOff>381000</xdr:colOff>
      <xdr:row>1268</xdr:row>
      <xdr:rowOff>186929</xdr:rowOff>
    </xdr:to>
    <xdr:graphicFrame macro="">
      <xdr:nvGraphicFramePr>
        <xdr:cNvPr id="60" name="Chart 5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45</xdr:col>
      <xdr:colOff>0</xdr:colOff>
      <xdr:row>1271</xdr:row>
      <xdr:rowOff>0</xdr:rowOff>
    </xdr:from>
    <xdr:to>
      <xdr:col>52</xdr:col>
      <xdr:colOff>381000</xdr:colOff>
      <xdr:row>1285</xdr:row>
      <xdr:rowOff>186929</xdr:rowOff>
    </xdr:to>
    <xdr:graphicFrame macro="">
      <xdr:nvGraphicFramePr>
        <xdr:cNvPr id="61" name="Chart 6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44</xdr:col>
      <xdr:colOff>214312</xdr:colOff>
      <xdr:row>1294</xdr:row>
      <xdr:rowOff>130969</xdr:rowOff>
    </xdr:from>
    <xdr:to>
      <xdr:col>51</xdr:col>
      <xdr:colOff>595312</xdr:colOff>
      <xdr:row>1309</xdr:row>
      <xdr:rowOff>127398</xdr:rowOff>
    </xdr:to>
    <xdr:graphicFrame macro="">
      <xdr:nvGraphicFramePr>
        <xdr:cNvPr id="62" name="Chart 6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44</xdr:col>
      <xdr:colOff>607218</xdr:colOff>
      <xdr:row>1316</xdr:row>
      <xdr:rowOff>119063</xdr:rowOff>
    </xdr:from>
    <xdr:to>
      <xdr:col>52</xdr:col>
      <xdr:colOff>380999</xdr:colOff>
      <xdr:row>1331</xdr:row>
      <xdr:rowOff>115492</xdr:rowOff>
    </xdr:to>
    <xdr:graphicFrame macro="">
      <xdr:nvGraphicFramePr>
        <xdr:cNvPr id="63" name="Chart 6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44</xdr:col>
      <xdr:colOff>440531</xdr:colOff>
      <xdr:row>1344</xdr:row>
      <xdr:rowOff>178594</xdr:rowOff>
    </xdr:from>
    <xdr:to>
      <xdr:col>52</xdr:col>
      <xdr:colOff>214312</xdr:colOff>
      <xdr:row>1359</xdr:row>
      <xdr:rowOff>175023</xdr:rowOff>
    </xdr:to>
    <xdr:graphicFrame macro="">
      <xdr:nvGraphicFramePr>
        <xdr:cNvPr id="64" name="Chart 6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416718</xdr:colOff>
      <xdr:row>279</xdr:row>
      <xdr:rowOff>71438</xdr:rowOff>
    </xdr:from>
    <xdr:to>
      <xdr:col>56</xdr:col>
      <xdr:colOff>190499</xdr:colOff>
      <xdr:row>301</xdr:row>
      <xdr:rowOff>23812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46</xdr:col>
      <xdr:colOff>148825</xdr:colOff>
      <xdr:row>400</xdr:row>
      <xdr:rowOff>142875</xdr:rowOff>
    </xdr:from>
    <xdr:to>
      <xdr:col>53</xdr:col>
      <xdr:colOff>464343</xdr:colOff>
      <xdr:row>414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523873</xdr:colOff>
      <xdr:row>15</xdr:row>
      <xdr:rowOff>59531</xdr:rowOff>
    </xdr:from>
    <xdr:to>
      <xdr:col>36</xdr:col>
      <xdr:colOff>166688</xdr:colOff>
      <xdr:row>34</xdr:row>
      <xdr:rowOff>59531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53</xdr:col>
      <xdr:colOff>291704</xdr:colOff>
      <xdr:row>122</xdr:row>
      <xdr:rowOff>45243</xdr:rowOff>
    </xdr:from>
    <xdr:to>
      <xdr:col>66</xdr:col>
      <xdr:colOff>428626</xdr:colOff>
      <xdr:row>144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54</xdr:col>
      <xdr:colOff>71436</xdr:colOff>
      <xdr:row>17</xdr:row>
      <xdr:rowOff>33336</xdr:rowOff>
    </xdr:from>
    <xdr:to>
      <xdr:col>66</xdr:col>
      <xdr:colOff>523873</xdr:colOff>
      <xdr:row>36</xdr:row>
      <xdr:rowOff>11905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59</xdr:col>
      <xdr:colOff>95250</xdr:colOff>
      <xdr:row>1</xdr:row>
      <xdr:rowOff>80960</xdr:rowOff>
    </xdr:from>
    <xdr:to>
      <xdr:col>66</xdr:col>
      <xdr:colOff>416720</xdr:colOff>
      <xdr:row>15</xdr:row>
      <xdr:rowOff>157160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54</xdr:col>
      <xdr:colOff>77390</xdr:colOff>
      <xdr:row>146</xdr:row>
      <xdr:rowOff>116681</xdr:rowOff>
    </xdr:from>
    <xdr:to>
      <xdr:col>66</xdr:col>
      <xdr:colOff>559593</xdr:colOff>
      <xdr:row>170</xdr:row>
      <xdr:rowOff>23813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53</xdr:col>
      <xdr:colOff>291703</xdr:colOff>
      <xdr:row>240</xdr:row>
      <xdr:rowOff>9526</xdr:rowOff>
    </xdr:from>
    <xdr:to>
      <xdr:col>61</xdr:col>
      <xdr:colOff>5953</xdr:colOff>
      <xdr:row>254</xdr:row>
      <xdr:rowOff>85726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488156</xdr:colOff>
      <xdr:row>346</xdr:row>
      <xdr:rowOff>35719</xdr:rowOff>
    </xdr:from>
    <xdr:to>
      <xdr:col>60</xdr:col>
      <xdr:colOff>202406</xdr:colOff>
      <xdr:row>360</xdr:row>
      <xdr:rowOff>111919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52</xdr:col>
      <xdr:colOff>0</xdr:colOff>
      <xdr:row>440</xdr:row>
      <xdr:rowOff>0</xdr:rowOff>
    </xdr:from>
    <xdr:to>
      <xdr:col>59</xdr:col>
      <xdr:colOff>321468</xdr:colOff>
      <xdr:row>454</xdr:row>
      <xdr:rowOff>76200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52</xdr:col>
      <xdr:colOff>0</xdr:colOff>
      <xdr:row>535</xdr:row>
      <xdr:rowOff>0</xdr:rowOff>
    </xdr:from>
    <xdr:to>
      <xdr:col>59</xdr:col>
      <xdr:colOff>321468</xdr:colOff>
      <xdr:row>549</xdr:row>
      <xdr:rowOff>76200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52</xdr:col>
      <xdr:colOff>0</xdr:colOff>
      <xdr:row>552</xdr:row>
      <xdr:rowOff>0</xdr:rowOff>
    </xdr:from>
    <xdr:to>
      <xdr:col>59</xdr:col>
      <xdr:colOff>321468</xdr:colOff>
      <xdr:row>566</xdr:row>
      <xdr:rowOff>76200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261938</xdr:colOff>
      <xdr:row>21</xdr:row>
      <xdr:rowOff>21430</xdr:rowOff>
    </xdr:from>
    <xdr:to>
      <xdr:col>64</xdr:col>
      <xdr:colOff>35718</xdr:colOff>
      <xdr:row>44</xdr:row>
      <xdr:rowOff>71437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45</xdr:col>
      <xdr:colOff>434578</xdr:colOff>
      <xdr:row>200</xdr:row>
      <xdr:rowOff>59531</xdr:rowOff>
    </xdr:from>
    <xdr:to>
      <xdr:col>61</xdr:col>
      <xdr:colOff>416720</xdr:colOff>
      <xdr:row>230</xdr:row>
      <xdr:rowOff>166687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321468</xdr:colOff>
      <xdr:row>23</xdr:row>
      <xdr:rowOff>164306</xdr:rowOff>
    </xdr:from>
    <xdr:to>
      <xdr:col>54</xdr:col>
      <xdr:colOff>35718</xdr:colOff>
      <xdr:row>38</xdr:row>
      <xdr:rowOff>50006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46</xdr:col>
      <xdr:colOff>339328</xdr:colOff>
      <xdr:row>117</xdr:row>
      <xdr:rowOff>45244</xdr:rowOff>
    </xdr:from>
    <xdr:to>
      <xdr:col>54</xdr:col>
      <xdr:colOff>53578</xdr:colOff>
      <xdr:row>131</xdr:row>
      <xdr:rowOff>121444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46</xdr:col>
      <xdr:colOff>83344</xdr:colOff>
      <xdr:row>202</xdr:row>
      <xdr:rowOff>35719</xdr:rowOff>
    </xdr:from>
    <xdr:to>
      <xdr:col>53</xdr:col>
      <xdr:colOff>404813</xdr:colOff>
      <xdr:row>216</xdr:row>
      <xdr:rowOff>111919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190500</xdr:colOff>
      <xdr:row>271</xdr:row>
      <xdr:rowOff>154781</xdr:rowOff>
    </xdr:from>
    <xdr:to>
      <xdr:col>53</xdr:col>
      <xdr:colOff>511969</xdr:colOff>
      <xdr:row>286</xdr:row>
      <xdr:rowOff>40481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46</xdr:col>
      <xdr:colOff>0</xdr:colOff>
      <xdr:row>309</xdr:row>
      <xdr:rowOff>0</xdr:rowOff>
    </xdr:from>
    <xdr:to>
      <xdr:col>53</xdr:col>
      <xdr:colOff>321469</xdr:colOff>
      <xdr:row>323</xdr:row>
      <xdr:rowOff>76200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46</xdr:col>
      <xdr:colOff>0</xdr:colOff>
      <xdr:row>326</xdr:row>
      <xdr:rowOff>0</xdr:rowOff>
    </xdr:from>
    <xdr:to>
      <xdr:col>53</xdr:col>
      <xdr:colOff>321469</xdr:colOff>
      <xdr:row>340</xdr:row>
      <xdr:rowOff>76200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46</xdr:col>
      <xdr:colOff>0</xdr:colOff>
      <xdr:row>344</xdr:row>
      <xdr:rowOff>0</xdr:rowOff>
    </xdr:from>
    <xdr:to>
      <xdr:col>53</xdr:col>
      <xdr:colOff>321469</xdr:colOff>
      <xdr:row>358</xdr:row>
      <xdr:rowOff>76200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50</xdr:col>
      <xdr:colOff>226217</xdr:colOff>
      <xdr:row>510</xdr:row>
      <xdr:rowOff>51198</xdr:rowOff>
    </xdr:from>
    <xdr:to>
      <xdr:col>63</xdr:col>
      <xdr:colOff>47625</xdr:colOff>
      <xdr:row>540</xdr:row>
      <xdr:rowOff>130970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50</xdr:col>
      <xdr:colOff>0</xdr:colOff>
      <xdr:row>544</xdr:row>
      <xdr:rowOff>0</xdr:rowOff>
    </xdr:from>
    <xdr:to>
      <xdr:col>62</xdr:col>
      <xdr:colOff>428626</xdr:colOff>
      <xdr:row>574</xdr:row>
      <xdr:rowOff>79772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357188</xdr:colOff>
      <xdr:row>4</xdr:row>
      <xdr:rowOff>152400</xdr:rowOff>
    </xdr:from>
    <xdr:to>
      <xdr:col>48</xdr:col>
      <xdr:colOff>71438</xdr:colOff>
      <xdr:row>19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41</xdr:col>
      <xdr:colOff>0</xdr:colOff>
      <xdr:row>23</xdr:row>
      <xdr:rowOff>0</xdr:rowOff>
    </xdr:from>
    <xdr:to>
      <xdr:col>48</xdr:col>
      <xdr:colOff>321469</xdr:colOff>
      <xdr:row>37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547688</xdr:colOff>
      <xdr:row>44</xdr:row>
      <xdr:rowOff>83343</xdr:rowOff>
    </xdr:from>
    <xdr:to>
      <xdr:col>52</xdr:col>
      <xdr:colOff>214313</xdr:colOff>
      <xdr:row>65</xdr:row>
      <xdr:rowOff>11906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41</xdr:col>
      <xdr:colOff>357188</xdr:colOff>
      <xdr:row>69</xdr:row>
      <xdr:rowOff>178593</xdr:rowOff>
    </xdr:from>
    <xdr:to>
      <xdr:col>52</xdr:col>
      <xdr:colOff>23813</xdr:colOff>
      <xdr:row>90</xdr:row>
      <xdr:rowOff>107156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1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>
      <selection activeCell="N1" sqref="N1:T24"/>
    </sheetView>
  </sheetViews>
  <sheetFormatPr defaultRowHeight="15" x14ac:dyDescent="0.25"/>
  <sheetData>
    <row r="1" spans="1:20" x14ac:dyDescent="0.25">
      <c r="A1" t="s">
        <v>68</v>
      </c>
      <c r="B1" t="s">
        <v>69</v>
      </c>
      <c r="C1" t="s">
        <v>38</v>
      </c>
      <c r="D1" t="s">
        <v>39</v>
      </c>
      <c r="E1" t="s">
        <v>40</v>
      </c>
      <c r="G1" t="s">
        <v>68</v>
      </c>
      <c r="H1" t="s">
        <v>69</v>
      </c>
      <c r="I1" t="s">
        <v>38</v>
      </c>
      <c r="J1" t="s">
        <v>39</v>
      </c>
      <c r="K1" t="s">
        <v>40</v>
      </c>
      <c r="N1" t="s">
        <v>70</v>
      </c>
      <c r="O1" t="s">
        <v>71</v>
      </c>
      <c r="P1" t="s">
        <v>72</v>
      </c>
      <c r="Q1" t="s">
        <v>73</v>
      </c>
    </row>
    <row r="2" spans="1:20" x14ac:dyDescent="0.25">
      <c r="A2">
        <v>11.2265799670806</v>
      </c>
      <c r="B2">
        <v>11.2265799670806</v>
      </c>
      <c r="C2">
        <v>10284316251.1</v>
      </c>
      <c r="D2">
        <v>4.9427877872690704</v>
      </c>
      <c r="E2" t="s">
        <v>41</v>
      </c>
      <c r="F2" s="5">
        <f>A2-B2</f>
        <v>0</v>
      </c>
      <c r="G2">
        <v>20.104175765719301</v>
      </c>
      <c r="H2">
        <v>20.125879813982799</v>
      </c>
      <c r="I2">
        <v>1000930027443.5699</v>
      </c>
      <c r="J2">
        <v>4.9090965983094301E-2</v>
      </c>
      <c r="K2" t="s">
        <v>41</v>
      </c>
      <c r="L2" s="5">
        <f t="shared" ref="L2:L26" si="0">G2-H2</f>
        <v>-2.170404826349781E-2</v>
      </c>
      <c r="N2" s="6">
        <v>42826</v>
      </c>
      <c r="O2">
        <v>298</v>
      </c>
      <c r="P2">
        <v>521</v>
      </c>
      <c r="Q2">
        <v>1</v>
      </c>
      <c r="R2">
        <v>474</v>
      </c>
      <c r="S2">
        <v>829</v>
      </c>
      <c r="T2">
        <v>15.3</v>
      </c>
    </row>
    <row r="3" spans="1:20" x14ac:dyDescent="0.25">
      <c r="A3">
        <v>10.2005300110487</v>
      </c>
      <c r="B3">
        <v>10.2005300110487</v>
      </c>
      <c r="C3">
        <v>10888567436.540001</v>
      </c>
      <c r="D3">
        <v>4.9367960405929496</v>
      </c>
      <c r="E3" t="s">
        <v>42</v>
      </c>
      <c r="F3" s="5">
        <f t="shared" ref="F3:F27" si="1">A3-B3</f>
        <v>0</v>
      </c>
      <c r="G3">
        <v>13.882399636484401</v>
      </c>
      <c r="H3">
        <v>13.907093664706601</v>
      </c>
      <c r="I3">
        <v>1002302651808.62</v>
      </c>
      <c r="J3">
        <v>4.8880361905242802E-2</v>
      </c>
      <c r="K3" t="s">
        <v>42</v>
      </c>
      <c r="L3" s="5">
        <f t="shared" si="0"/>
        <v>-2.4694028222199904E-2</v>
      </c>
      <c r="N3" s="6">
        <v>42856</v>
      </c>
      <c r="O3">
        <v>306</v>
      </c>
      <c r="P3">
        <v>43</v>
      </c>
      <c r="Q3">
        <v>1</v>
      </c>
      <c r="R3">
        <v>503</v>
      </c>
      <c r="S3">
        <v>339</v>
      </c>
      <c r="T3">
        <v>13.5</v>
      </c>
    </row>
    <row r="4" spans="1:20" x14ac:dyDescent="0.25">
      <c r="A4">
        <v>9.7553326867939703</v>
      </c>
      <c r="B4">
        <v>9.7553326867939703</v>
      </c>
      <c r="C4">
        <v>11016364979.25</v>
      </c>
      <c r="D4">
        <v>4.9832189805531799</v>
      </c>
      <c r="E4" t="s">
        <v>43</v>
      </c>
      <c r="F4" s="5">
        <f t="shared" si="1"/>
        <v>0</v>
      </c>
      <c r="G4">
        <v>12.385049764061</v>
      </c>
      <c r="H4">
        <v>12.406802027357401</v>
      </c>
      <c r="I4">
        <v>1004438008099.1801</v>
      </c>
      <c r="J4">
        <v>4.84147545557915E-2</v>
      </c>
      <c r="K4" t="s">
        <v>43</v>
      </c>
      <c r="L4" s="5">
        <f t="shared" si="0"/>
        <v>-2.1752263296400898E-2</v>
      </c>
      <c r="N4" s="6">
        <v>42887</v>
      </c>
      <c r="O4">
        <v>314</v>
      </c>
      <c r="P4">
        <v>10</v>
      </c>
      <c r="Q4">
        <v>1</v>
      </c>
      <c r="R4">
        <v>533</v>
      </c>
      <c r="S4">
        <v>632</v>
      </c>
      <c r="T4">
        <v>16.2</v>
      </c>
    </row>
    <row r="5" spans="1:20" x14ac:dyDescent="0.25">
      <c r="A5">
        <v>13.0947457381621</v>
      </c>
      <c r="B5">
        <v>13.0947457381621</v>
      </c>
      <c r="C5">
        <v>10838311648.690001</v>
      </c>
      <c r="D5">
        <v>5.07323694796374</v>
      </c>
      <c r="E5" t="s">
        <v>44</v>
      </c>
      <c r="F5" s="5">
        <f t="shared" si="1"/>
        <v>0</v>
      </c>
      <c r="G5">
        <v>15.2056662531584</v>
      </c>
      <c r="H5">
        <v>15.2285111528016</v>
      </c>
      <c r="I5">
        <v>1011516026578.4301</v>
      </c>
      <c r="J5">
        <v>4.4642484303562997E-2</v>
      </c>
      <c r="K5" t="s">
        <v>44</v>
      </c>
      <c r="L5" s="5">
        <f t="shared" si="0"/>
        <v>-2.2844899643200023E-2</v>
      </c>
      <c r="N5" s="6">
        <v>42917</v>
      </c>
      <c r="O5">
        <v>322</v>
      </c>
      <c r="P5">
        <v>755</v>
      </c>
      <c r="Q5">
        <v>1</v>
      </c>
      <c r="R5">
        <v>566</v>
      </c>
      <c r="S5">
        <v>250</v>
      </c>
      <c r="T5">
        <v>17.8</v>
      </c>
    </row>
    <row r="6" spans="1:20" x14ac:dyDescent="0.25">
      <c r="A6">
        <v>12.387176903836901</v>
      </c>
      <c r="B6">
        <v>12.387176903836901</v>
      </c>
      <c r="C6">
        <v>10048780268.33</v>
      </c>
      <c r="D6">
        <v>5.1956313809682504</v>
      </c>
      <c r="E6" t="s">
        <v>45</v>
      </c>
      <c r="F6" s="5">
        <f t="shared" si="1"/>
        <v>0</v>
      </c>
      <c r="G6">
        <v>13.5625685689958</v>
      </c>
      <c r="H6">
        <v>13.581853824548</v>
      </c>
      <c r="I6">
        <v>1026630792187.76</v>
      </c>
      <c r="J6">
        <v>3.4488823606699602E-2</v>
      </c>
      <c r="K6" t="s">
        <v>45</v>
      </c>
      <c r="L6" s="5">
        <f t="shared" si="0"/>
        <v>-1.9285255552199843E-2</v>
      </c>
      <c r="N6" s="6">
        <v>42948</v>
      </c>
      <c r="O6">
        <v>332</v>
      </c>
      <c r="P6">
        <v>95</v>
      </c>
      <c r="Q6">
        <v>1</v>
      </c>
      <c r="R6">
        <v>600</v>
      </c>
      <c r="S6">
        <v>686</v>
      </c>
      <c r="T6">
        <v>16.3</v>
      </c>
    </row>
    <row r="7" spans="1:20" x14ac:dyDescent="0.25">
      <c r="A7">
        <v>12.9027508093617</v>
      </c>
      <c r="B7">
        <v>12.9027508093617</v>
      </c>
      <c r="C7">
        <v>10085906962.1</v>
      </c>
      <c r="D7">
        <v>5.1899099883280204</v>
      </c>
      <c r="E7" t="s">
        <v>46</v>
      </c>
      <c r="F7" s="5">
        <f t="shared" si="1"/>
        <v>0</v>
      </c>
      <c r="G7">
        <v>15.910502300200299</v>
      </c>
      <c r="H7">
        <v>15.931360737075099</v>
      </c>
      <c r="I7">
        <v>1043135530077.64</v>
      </c>
      <c r="J7">
        <v>3.97059807567164E-2</v>
      </c>
      <c r="K7" t="s">
        <v>46</v>
      </c>
      <c r="L7" s="5">
        <f t="shared" si="0"/>
        <v>-2.0858436874799935E-2</v>
      </c>
      <c r="N7" s="6">
        <v>42979</v>
      </c>
      <c r="O7">
        <v>341</v>
      </c>
      <c r="P7">
        <v>395</v>
      </c>
      <c r="Q7">
        <v>1</v>
      </c>
      <c r="R7">
        <v>634</v>
      </c>
      <c r="S7">
        <v>659</v>
      </c>
      <c r="T7">
        <v>16.899999999999999</v>
      </c>
    </row>
    <row r="8" spans="1:20" x14ac:dyDescent="0.25">
      <c r="A8">
        <v>13.4194844126823</v>
      </c>
      <c r="B8">
        <v>13.4194844126823</v>
      </c>
      <c r="C8">
        <v>10074869356.790001</v>
      </c>
      <c r="D8">
        <v>5.1472363107418602</v>
      </c>
      <c r="E8" t="s">
        <v>47</v>
      </c>
      <c r="F8" s="5">
        <f t="shared" si="1"/>
        <v>0</v>
      </c>
      <c r="G8">
        <v>16.916050434873501</v>
      </c>
      <c r="H8">
        <v>16.939367431708799</v>
      </c>
      <c r="I8">
        <v>1061426199762.16</v>
      </c>
      <c r="J8">
        <v>4.06278957589448E-2</v>
      </c>
      <c r="K8" t="s">
        <v>47</v>
      </c>
      <c r="L8" s="5">
        <f t="shared" si="0"/>
        <v>-2.3316996835298198E-2</v>
      </c>
      <c r="N8" s="6">
        <v>43009</v>
      </c>
      <c r="O8">
        <v>353</v>
      </c>
      <c r="P8">
        <v>859</v>
      </c>
      <c r="Q8">
        <v>1</v>
      </c>
      <c r="R8">
        <v>680</v>
      </c>
      <c r="S8">
        <v>69</v>
      </c>
      <c r="T8">
        <v>14.7</v>
      </c>
    </row>
    <row r="9" spans="1:20" x14ac:dyDescent="0.25">
      <c r="A9">
        <v>11.1119526134715</v>
      </c>
      <c r="B9">
        <v>11.1119526134715</v>
      </c>
      <c r="C9">
        <v>10238759811.98</v>
      </c>
      <c r="D9">
        <v>5.0921997741098899</v>
      </c>
      <c r="E9" t="s">
        <v>48</v>
      </c>
      <c r="F9" s="5">
        <f t="shared" si="1"/>
        <v>0</v>
      </c>
      <c r="G9">
        <v>15.587172476165099</v>
      </c>
      <c r="H9">
        <v>15.6078354027086</v>
      </c>
      <c r="I9">
        <v>1081070942843.78</v>
      </c>
      <c r="J9">
        <v>4.0199952042925299E-2</v>
      </c>
      <c r="K9" t="s">
        <v>48</v>
      </c>
      <c r="L9" s="5">
        <f t="shared" si="0"/>
        <v>-2.0662926543501214E-2</v>
      </c>
      <c r="N9" s="6">
        <v>43040</v>
      </c>
      <c r="O9">
        <v>365</v>
      </c>
      <c r="P9">
        <v>774</v>
      </c>
      <c r="Q9">
        <v>1</v>
      </c>
      <c r="R9">
        <v>725</v>
      </c>
      <c r="S9">
        <v>526</v>
      </c>
      <c r="T9">
        <v>15.1</v>
      </c>
    </row>
    <row r="10" spans="1:20" x14ac:dyDescent="0.25">
      <c r="A10">
        <v>12.702341824070199</v>
      </c>
      <c r="B10">
        <v>12.702341824070199</v>
      </c>
      <c r="C10">
        <v>10695174008.959999</v>
      </c>
      <c r="D10">
        <v>5.0340890054322198</v>
      </c>
      <c r="E10" t="s">
        <v>49</v>
      </c>
      <c r="F10" s="5">
        <f t="shared" si="1"/>
        <v>0</v>
      </c>
      <c r="G10">
        <v>16.707310365438499</v>
      </c>
      <c r="H10">
        <v>16.730023020501399</v>
      </c>
      <c r="I10">
        <v>1098853292404.46</v>
      </c>
      <c r="J10">
        <v>4.4059262887451697E-2</v>
      </c>
      <c r="K10" t="s">
        <v>49</v>
      </c>
      <c r="L10" s="5">
        <f t="shared" si="0"/>
        <v>-2.2712655062900211E-2</v>
      </c>
      <c r="N10" s="6">
        <v>43070</v>
      </c>
      <c r="O10">
        <v>376</v>
      </c>
      <c r="P10">
        <v>529</v>
      </c>
      <c r="Q10">
        <v>1</v>
      </c>
      <c r="R10">
        <v>766</v>
      </c>
      <c r="S10">
        <v>667</v>
      </c>
      <c r="T10">
        <v>13.4</v>
      </c>
    </row>
    <row r="11" spans="1:20" x14ac:dyDescent="0.25">
      <c r="A11">
        <v>11.2909532414739</v>
      </c>
      <c r="B11">
        <v>11.2909532414739</v>
      </c>
      <c r="C11">
        <v>10854241811.969999</v>
      </c>
      <c r="D11">
        <v>4.9961827517796404</v>
      </c>
      <c r="E11" t="s">
        <v>50</v>
      </c>
      <c r="F11" s="5">
        <f t="shared" si="1"/>
        <v>0</v>
      </c>
      <c r="G11">
        <v>14.7517209391251</v>
      </c>
      <c r="H11">
        <v>14.7716026196979</v>
      </c>
      <c r="I11">
        <v>1120709352353.3301</v>
      </c>
      <c r="J11">
        <v>4.4082279754639103E-2</v>
      </c>
      <c r="K11" t="s">
        <v>50</v>
      </c>
      <c r="L11" s="5">
        <f t="shared" si="0"/>
        <v>-1.9881680572799709E-2</v>
      </c>
      <c r="N11" s="6">
        <v>43101</v>
      </c>
      <c r="O11">
        <v>386</v>
      </c>
      <c r="P11">
        <v>683</v>
      </c>
      <c r="Q11">
        <v>1</v>
      </c>
      <c r="R11">
        <v>805</v>
      </c>
      <c r="S11">
        <v>989</v>
      </c>
      <c r="T11">
        <v>12.6</v>
      </c>
    </row>
    <row r="12" spans="1:20" x14ac:dyDescent="0.25">
      <c r="A12">
        <v>12.0006083659542</v>
      </c>
      <c r="B12">
        <v>12.0006083659542</v>
      </c>
      <c r="C12">
        <v>11717167512.93</v>
      </c>
      <c r="D12">
        <v>4.9392415267295204</v>
      </c>
      <c r="E12" t="s">
        <v>51</v>
      </c>
      <c r="F12" s="5">
        <f t="shared" si="1"/>
        <v>0</v>
      </c>
      <c r="G12">
        <v>15.279801415937399</v>
      </c>
      <c r="H12">
        <v>15.3068927125326</v>
      </c>
      <c r="I12">
        <v>1140846137413.8799</v>
      </c>
      <c r="J12">
        <v>5.2485261480862903E-2</v>
      </c>
      <c r="K12" t="s">
        <v>51</v>
      </c>
      <c r="L12" s="5">
        <f t="shared" si="0"/>
        <v>-2.7091296595200376E-2</v>
      </c>
      <c r="N12" s="6">
        <v>43132</v>
      </c>
      <c r="O12">
        <v>394</v>
      </c>
      <c r="P12">
        <v>927</v>
      </c>
      <c r="Q12">
        <v>1</v>
      </c>
      <c r="R12">
        <v>839</v>
      </c>
      <c r="S12">
        <v>168</v>
      </c>
      <c r="T12">
        <v>10.6</v>
      </c>
    </row>
    <row r="13" spans="1:20" x14ac:dyDescent="0.25">
      <c r="A13">
        <v>10.612724899370001</v>
      </c>
      <c r="B13">
        <v>10.612724899370001</v>
      </c>
      <c r="C13">
        <v>12525979301.969999</v>
      </c>
      <c r="D13">
        <v>4.86813176286981</v>
      </c>
      <c r="E13" t="s">
        <v>52</v>
      </c>
      <c r="F13" s="5">
        <f t="shared" si="1"/>
        <v>0</v>
      </c>
      <c r="G13">
        <v>13.8443314089991</v>
      </c>
      <c r="H13">
        <v>13.8639679432394</v>
      </c>
      <c r="I13">
        <v>1158190239351.3501</v>
      </c>
      <c r="J13">
        <v>6.1351040450449097E-2</v>
      </c>
      <c r="K13" t="s">
        <v>52</v>
      </c>
      <c r="L13" s="5">
        <f t="shared" si="0"/>
        <v>-1.9636534240300207E-2</v>
      </c>
      <c r="N13" s="6">
        <v>43160</v>
      </c>
      <c r="O13">
        <v>398</v>
      </c>
      <c r="P13">
        <v>825</v>
      </c>
      <c r="Q13">
        <v>1</v>
      </c>
      <c r="R13">
        <v>856</v>
      </c>
      <c r="S13">
        <v>523</v>
      </c>
      <c r="T13">
        <v>10.1</v>
      </c>
    </row>
    <row r="14" spans="1:20" x14ac:dyDescent="0.25">
      <c r="A14">
        <v>11.5682449068234</v>
      </c>
      <c r="B14">
        <v>11.5682449068234</v>
      </c>
      <c r="C14">
        <v>15624196329.4</v>
      </c>
      <c r="D14">
        <v>4.5815313981348904</v>
      </c>
      <c r="E14" t="s">
        <v>53</v>
      </c>
      <c r="F14" s="5">
        <f t="shared" si="1"/>
        <v>0</v>
      </c>
      <c r="G14">
        <v>13.056216325927</v>
      </c>
      <c r="H14">
        <v>13.066534427460899</v>
      </c>
      <c r="I14">
        <v>1171687159194.8799</v>
      </c>
      <c r="J14">
        <v>5.8754109141021998E-2</v>
      </c>
      <c r="K14" t="s">
        <v>53</v>
      </c>
      <c r="L14" s="5">
        <f t="shared" si="0"/>
        <v>-1.0318101533899338E-2</v>
      </c>
      <c r="N14" s="6">
        <v>43191</v>
      </c>
      <c r="O14">
        <v>401</v>
      </c>
      <c r="P14">
        <v>885</v>
      </c>
      <c r="Q14">
        <v>1</v>
      </c>
      <c r="R14">
        <v>870</v>
      </c>
      <c r="S14">
        <v>543</v>
      </c>
      <c r="T14">
        <v>11.8</v>
      </c>
    </row>
    <row r="15" spans="1:20" x14ac:dyDescent="0.25">
      <c r="A15">
        <v>9.6539659026305902</v>
      </c>
      <c r="B15">
        <v>9.6539659026305902</v>
      </c>
      <c r="C15">
        <v>19291175337.240002</v>
      </c>
      <c r="D15">
        <v>4.4392047601466702</v>
      </c>
      <c r="E15" t="s">
        <v>54</v>
      </c>
      <c r="F15" s="5">
        <f t="shared" si="1"/>
        <v>0</v>
      </c>
      <c r="G15">
        <v>11.0170068264335</v>
      </c>
      <c r="H15">
        <v>11.0321218138607</v>
      </c>
      <c r="I15">
        <v>1183299136819.8201</v>
      </c>
      <c r="J15">
        <v>5.5923468461928097E-2</v>
      </c>
      <c r="K15" t="s">
        <v>54</v>
      </c>
      <c r="L15" s="5">
        <f t="shared" si="0"/>
        <v>-1.5114987427200077E-2</v>
      </c>
      <c r="N15" s="6">
        <v>43221</v>
      </c>
      <c r="O15">
        <v>406</v>
      </c>
      <c r="P15">
        <v>330</v>
      </c>
      <c r="Q15">
        <v>1</v>
      </c>
      <c r="R15">
        <v>889</v>
      </c>
      <c r="S15">
        <v>963</v>
      </c>
      <c r="T15">
        <v>11.5</v>
      </c>
    </row>
    <row r="16" spans="1:20" x14ac:dyDescent="0.25">
      <c r="A16">
        <v>9.7906491815344108</v>
      </c>
      <c r="B16">
        <v>9.7906491815344108</v>
      </c>
      <c r="C16">
        <v>19328991429.389999</v>
      </c>
      <c r="D16">
        <v>4.5890400544514698</v>
      </c>
      <c r="E16" t="s">
        <v>55</v>
      </c>
      <c r="F16" s="5">
        <f t="shared" si="1"/>
        <v>0</v>
      </c>
      <c r="G16">
        <v>10.394252872235</v>
      </c>
      <c r="H16">
        <v>10.4058411216186</v>
      </c>
      <c r="I16">
        <v>1189415229244.4299</v>
      </c>
      <c r="J16">
        <v>5.1547492899235603E-2</v>
      </c>
      <c r="K16" t="s">
        <v>55</v>
      </c>
      <c r="L16" s="5">
        <f t="shared" si="0"/>
        <v>-1.1588249383599702E-2</v>
      </c>
      <c r="N16" s="6">
        <v>43252</v>
      </c>
      <c r="O16">
        <v>410</v>
      </c>
      <c r="P16">
        <v>478</v>
      </c>
      <c r="Q16">
        <v>1</v>
      </c>
      <c r="R16">
        <v>906</v>
      </c>
      <c r="S16">
        <v>926</v>
      </c>
      <c r="T16">
        <v>13.5</v>
      </c>
    </row>
    <row r="17" spans="1:20" x14ac:dyDescent="0.25">
      <c r="A17">
        <v>12.052895021910301</v>
      </c>
      <c r="B17">
        <v>12.052895021910301</v>
      </c>
      <c r="C17">
        <v>18916917236.16</v>
      </c>
      <c r="D17">
        <v>4.7720814771479496</v>
      </c>
      <c r="E17" t="s">
        <v>56</v>
      </c>
      <c r="F17" s="5">
        <f t="shared" si="1"/>
        <v>0</v>
      </c>
      <c r="G17">
        <v>12.0895189078323</v>
      </c>
      <c r="H17">
        <v>12.103073514180601</v>
      </c>
      <c r="I17">
        <v>1196310868627.3301</v>
      </c>
      <c r="J17">
        <v>4.6982113548120499E-2</v>
      </c>
      <c r="K17" t="s">
        <v>56</v>
      </c>
      <c r="L17" s="5">
        <f t="shared" si="0"/>
        <v>-1.3554606348300524E-2</v>
      </c>
      <c r="N17" s="6">
        <v>43282</v>
      </c>
      <c r="O17">
        <v>416</v>
      </c>
      <c r="P17">
        <v>218</v>
      </c>
      <c r="Q17">
        <v>1</v>
      </c>
      <c r="R17">
        <v>928</v>
      </c>
      <c r="S17">
        <v>788</v>
      </c>
      <c r="T17">
        <v>13.8</v>
      </c>
    </row>
    <row r="18" spans="1:20" x14ac:dyDescent="0.25">
      <c r="A18">
        <v>11.8409418374236</v>
      </c>
      <c r="B18">
        <v>11.8409418374236</v>
      </c>
      <c r="C18">
        <v>17827256724.259998</v>
      </c>
      <c r="D18">
        <v>4.9190003245768601</v>
      </c>
      <c r="E18" t="s">
        <v>57</v>
      </c>
      <c r="F18" s="5">
        <f t="shared" si="1"/>
        <v>0</v>
      </c>
      <c r="G18">
        <v>11.673265919872399</v>
      </c>
      <c r="H18">
        <v>11.692238276183801</v>
      </c>
      <c r="I18">
        <v>1208452360033.97</v>
      </c>
      <c r="J18">
        <v>3.8529577907474202E-2</v>
      </c>
      <c r="K18" t="s">
        <v>57</v>
      </c>
      <c r="L18" s="5">
        <f t="shared" si="0"/>
        <v>-1.8972356311401484E-2</v>
      </c>
      <c r="N18" s="6">
        <v>43313</v>
      </c>
      <c r="O18">
        <v>423</v>
      </c>
      <c r="P18">
        <v>266</v>
      </c>
      <c r="Q18">
        <v>1</v>
      </c>
      <c r="R18">
        <v>955</v>
      </c>
      <c r="S18">
        <v>94</v>
      </c>
      <c r="T18">
        <v>13</v>
      </c>
    </row>
    <row r="19" spans="1:20" x14ac:dyDescent="0.25">
      <c r="A19">
        <v>12.6424948861407</v>
      </c>
      <c r="B19">
        <v>12.6424948861407</v>
      </c>
      <c r="C19">
        <v>17631252964.360001</v>
      </c>
      <c r="D19">
        <v>4.9945816374517902</v>
      </c>
      <c r="E19" t="s">
        <v>58</v>
      </c>
      <c r="F19" s="5">
        <f t="shared" si="1"/>
        <v>0</v>
      </c>
      <c r="G19">
        <v>13.073583723332099</v>
      </c>
      <c r="H19">
        <v>13.090075601505401</v>
      </c>
      <c r="I19">
        <v>1218548799349.6399</v>
      </c>
      <c r="J19">
        <v>3.9947604892861303E-2</v>
      </c>
      <c r="K19" t="s">
        <v>58</v>
      </c>
      <c r="L19" s="5">
        <f t="shared" si="0"/>
        <v>-1.6491878173301444E-2</v>
      </c>
      <c r="N19" s="6">
        <v>43344</v>
      </c>
      <c r="O19">
        <v>429</v>
      </c>
      <c r="P19">
        <v>919</v>
      </c>
      <c r="Q19">
        <v>1</v>
      </c>
      <c r="R19">
        <v>979</v>
      </c>
      <c r="S19">
        <v>501</v>
      </c>
      <c r="T19">
        <v>13.4</v>
      </c>
    </row>
    <row r="20" spans="1:20" x14ac:dyDescent="0.25">
      <c r="A20">
        <v>10.9430056018053</v>
      </c>
      <c r="B20">
        <v>10.9430056018053</v>
      </c>
      <c r="C20">
        <v>17323760254.330002</v>
      </c>
      <c r="D20">
        <v>5.0557879007087001</v>
      </c>
      <c r="E20" t="s">
        <v>59</v>
      </c>
      <c r="F20" s="5">
        <f t="shared" si="1"/>
        <v>0</v>
      </c>
      <c r="G20">
        <v>13.1242224186686</v>
      </c>
      <c r="H20">
        <v>13.138564968479301</v>
      </c>
      <c r="I20">
        <v>1231920393213.6899</v>
      </c>
      <c r="J20">
        <v>3.9796763395867997E-2</v>
      </c>
      <c r="K20" t="s">
        <v>59</v>
      </c>
      <c r="L20" s="5">
        <f t="shared" si="0"/>
        <v>-1.4342549810701044E-2</v>
      </c>
      <c r="N20" s="6">
        <v>43374</v>
      </c>
      <c r="O20">
        <v>436</v>
      </c>
      <c r="P20">
        <v>820</v>
      </c>
      <c r="Q20">
        <v>2</v>
      </c>
      <c r="R20">
        <v>5</v>
      </c>
      <c r="S20">
        <v>824</v>
      </c>
      <c r="T20">
        <v>10.4</v>
      </c>
    </row>
    <row r="21" spans="1:20" x14ac:dyDescent="0.25">
      <c r="A21">
        <v>11.972606618791399</v>
      </c>
      <c r="B21">
        <v>11.972606618791399</v>
      </c>
      <c r="C21">
        <v>17124503060.1</v>
      </c>
      <c r="D21">
        <v>5.0612846422262097</v>
      </c>
      <c r="E21" t="s">
        <v>60</v>
      </c>
      <c r="F21" s="5">
        <f t="shared" si="1"/>
        <v>0</v>
      </c>
      <c r="G21">
        <v>12.424349660808399</v>
      </c>
      <c r="H21">
        <v>12.4353712431906</v>
      </c>
      <c r="I21">
        <v>1247648732350.27</v>
      </c>
      <c r="J21">
        <v>4.20724508362849E-2</v>
      </c>
      <c r="K21" t="s">
        <v>60</v>
      </c>
      <c r="L21" s="5">
        <f t="shared" si="0"/>
        <v>-1.1021582382200634E-2</v>
      </c>
      <c r="N21" s="6">
        <v>43405</v>
      </c>
      <c r="O21">
        <v>443</v>
      </c>
      <c r="P21">
        <v>956</v>
      </c>
      <c r="Q21">
        <v>2</v>
      </c>
      <c r="R21">
        <v>33</v>
      </c>
      <c r="S21">
        <v>27</v>
      </c>
      <c r="T21">
        <v>11</v>
      </c>
    </row>
    <row r="22" spans="1:20" x14ac:dyDescent="0.25">
      <c r="A22">
        <v>13.4934755336749</v>
      </c>
      <c r="B22">
        <v>13.4934755336749</v>
      </c>
      <c r="C22">
        <v>16891183263.690001</v>
      </c>
      <c r="D22">
        <v>5.0480276110160904</v>
      </c>
      <c r="E22" t="s">
        <v>61</v>
      </c>
      <c r="F22" s="5">
        <f t="shared" si="1"/>
        <v>0</v>
      </c>
      <c r="G22">
        <v>12.9517373917783</v>
      </c>
      <c r="H22">
        <v>12.9646052820533</v>
      </c>
      <c r="I22">
        <v>1261196982454.48</v>
      </c>
      <c r="J22">
        <v>4.4455482772829701E-2</v>
      </c>
      <c r="K22" t="s">
        <v>61</v>
      </c>
      <c r="L22" s="5">
        <f t="shared" si="0"/>
        <v>-1.2867890275000349E-2</v>
      </c>
      <c r="N22" s="6">
        <v>43435</v>
      </c>
      <c r="O22">
        <v>451</v>
      </c>
      <c r="P22">
        <v>364</v>
      </c>
      <c r="Q22">
        <v>2</v>
      </c>
      <c r="R22">
        <v>61</v>
      </c>
      <c r="S22">
        <v>444</v>
      </c>
      <c r="T22">
        <v>9.6999999999999993</v>
      </c>
    </row>
    <row r="23" spans="1:20" x14ac:dyDescent="0.25">
      <c r="A23">
        <v>11.0967261160815</v>
      </c>
      <c r="B23">
        <v>11.0967261160815</v>
      </c>
      <c r="C23">
        <v>16585603360.620001</v>
      </c>
      <c r="D23">
        <v>5.0578635028459997</v>
      </c>
      <c r="E23" t="s">
        <v>62</v>
      </c>
      <c r="F23" s="5">
        <f t="shared" si="1"/>
        <v>0</v>
      </c>
      <c r="G23">
        <v>10.223256057400601</v>
      </c>
      <c r="H23">
        <v>10.2319582528811</v>
      </c>
      <c r="I23">
        <v>1275682941400.8601</v>
      </c>
      <c r="J23">
        <v>4.1922476728035903E-2</v>
      </c>
      <c r="K23" t="s">
        <v>62</v>
      </c>
      <c r="L23" s="5">
        <f t="shared" si="0"/>
        <v>-8.7021954804988866E-3</v>
      </c>
      <c r="N23" s="6">
        <v>43466</v>
      </c>
      <c r="O23">
        <v>458</v>
      </c>
      <c r="P23">
        <v>496</v>
      </c>
      <c r="Q23">
        <v>2</v>
      </c>
      <c r="R23">
        <v>89</v>
      </c>
      <c r="S23">
        <v>455</v>
      </c>
      <c r="T23">
        <v>8.8000000000000007</v>
      </c>
    </row>
    <row r="24" spans="1:20" x14ac:dyDescent="0.25">
      <c r="A24">
        <v>11.3701655684584</v>
      </c>
      <c r="B24">
        <v>11.3701655684584</v>
      </c>
      <c r="C24">
        <v>17325801400.970001</v>
      </c>
      <c r="D24">
        <v>4.9929777195239398</v>
      </c>
      <c r="E24" t="s">
        <v>63</v>
      </c>
      <c r="F24" s="5">
        <f t="shared" si="1"/>
        <v>0</v>
      </c>
      <c r="G24">
        <v>10.753908562084</v>
      </c>
      <c r="H24">
        <v>10.763006814378601</v>
      </c>
      <c r="I24">
        <v>1288705278157.1101</v>
      </c>
      <c r="J24">
        <v>4.84734441682362E-2</v>
      </c>
      <c r="K24" t="s">
        <v>63</v>
      </c>
      <c r="L24" s="5">
        <f t="shared" si="0"/>
        <v>-9.0982522946010391E-3</v>
      </c>
      <c r="N24" s="6">
        <v>43497</v>
      </c>
      <c r="O24">
        <v>466</v>
      </c>
      <c r="P24">
        <v>105</v>
      </c>
      <c r="Q24">
        <v>2</v>
      </c>
      <c r="R24">
        <v>118</v>
      </c>
      <c r="S24">
        <v>819</v>
      </c>
      <c r="T24">
        <v>7.7</v>
      </c>
    </row>
    <row r="25" spans="1:20" x14ac:dyDescent="0.25">
      <c r="A25">
        <v>10.4705279009082</v>
      </c>
      <c r="B25">
        <v>10.4705279009082</v>
      </c>
      <c r="C25">
        <v>17533707768.080002</v>
      </c>
      <c r="D25">
        <v>4.9706535768009799</v>
      </c>
      <c r="E25" t="s">
        <v>64</v>
      </c>
      <c r="F25" s="5">
        <f t="shared" si="1"/>
        <v>0</v>
      </c>
      <c r="G25">
        <v>9.2361109857943493</v>
      </c>
      <c r="H25">
        <v>9.2486438105666107</v>
      </c>
      <c r="I25">
        <v>1302201571729.23</v>
      </c>
      <c r="J25">
        <v>4.7797736953862399E-2</v>
      </c>
      <c r="K25" t="s">
        <v>64</v>
      </c>
      <c r="L25" s="5">
        <f t="shared" si="0"/>
        <v>-1.2532824772261364E-2</v>
      </c>
    </row>
    <row r="26" spans="1:20" x14ac:dyDescent="0.25">
      <c r="A26">
        <v>10.873740376655199</v>
      </c>
      <c r="B26">
        <v>10.873740376655199</v>
      </c>
      <c r="C26">
        <v>18136746011.950001</v>
      </c>
      <c r="D26">
        <v>4.9561620023224497</v>
      </c>
      <c r="E26" t="s">
        <v>65</v>
      </c>
      <c r="F26" s="5">
        <f t="shared" si="1"/>
        <v>0</v>
      </c>
      <c r="G26">
        <v>8.3655449495657805</v>
      </c>
      <c r="H26">
        <v>8.3744865204603194</v>
      </c>
      <c r="I26">
        <v>1314914940650.6699</v>
      </c>
      <c r="J26">
        <v>4.7150208904395502E-2</v>
      </c>
      <c r="K26" t="s">
        <v>65</v>
      </c>
      <c r="L26" s="5">
        <f t="shared" si="0"/>
        <v>-8.9415708945388417E-3</v>
      </c>
    </row>
    <row r="27" spans="1:20" x14ac:dyDescent="0.25">
      <c r="A27">
        <v>9.7699034050072804</v>
      </c>
      <c r="B27">
        <v>9.7699034050072804</v>
      </c>
      <c r="C27">
        <v>19239241957.130001</v>
      </c>
      <c r="D27">
        <v>4.9318091710898297</v>
      </c>
      <c r="E27" t="s">
        <v>66</v>
      </c>
      <c r="F27" s="5">
        <f t="shared" si="1"/>
        <v>0</v>
      </c>
      <c r="G27">
        <v>7.2647923882379803</v>
      </c>
      <c r="H27">
        <v>7.2759781116526501</v>
      </c>
      <c r="I27">
        <v>1328303968323.6699</v>
      </c>
      <c r="J27">
        <v>5.12370947571964E-2</v>
      </c>
      <c r="K27" t="s">
        <v>66</v>
      </c>
      <c r="L27" s="5">
        <f>G27-H27</f>
        <v>-1.1185723414669724E-2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selection activeCell="D19" sqref="D19"/>
    </sheetView>
  </sheetViews>
  <sheetFormatPr defaultRowHeight="15" x14ac:dyDescent="0.25"/>
  <sheetData>
    <row r="1" spans="1:10" x14ac:dyDescent="0.25">
      <c r="A1" t="s">
        <v>70</v>
      </c>
      <c r="B1" t="s">
        <v>71</v>
      </c>
      <c r="C1" t="s">
        <v>72</v>
      </c>
      <c r="D1" t="s">
        <v>73</v>
      </c>
      <c r="F1" t="s">
        <v>68</v>
      </c>
      <c r="G1" t="s">
        <v>69</v>
      </c>
      <c r="H1" t="s">
        <v>38</v>
      </c>
      <c r="I1" t="s">
        <v>39</v>
      </c>
      <c r="J1" t="s">
        <v>40</v>
      </c>
    </row>
    <row r="2" spans="1:10" x14ac:dyDescent="0.25">
      <c r="A2" s="6">
        <v>42826</v>
      </c>
      <c r="B2" s="7">
        <v>298521</v>
      </c>
      <c r="C2" s="7">
        <v>1474829</v>
      </c>
      <c r="D2">
        <v>15.3</v>
      </c>
      <c r="E2" s="8">
        <f>G5</f>
        <v>15.3221714268126</v>
      </c>
      <c r="F2">
        <v>22.7055706481339</v>
      </c>
      <c r="G2">
        <v>22.7211688598648</v>
      </c>
      <c r="H2">
        <v>292215878486.37</v>
      </c>
      <c r="I2">
        <v>7.2653070498426897E-2</v>
      </c>
      <c r="J2" t="s">
        <v>41</v>
      </c>
    </row>
    <row r="3" spans="1:10" x14ac:dyDescent="0.25">
      <c r="A3" s="6">
        <v>42856</v>
      </c>
      <c r="B3" s="7">
        <v>306043</v>
      </c>
      <c r="C3" s="7">
        <v>1503339</v>
      </c>
      <c r="D3">
        <v>13.5</v>
      </c>
      <c r="E3" s="8">
        <f t="shared" ref="E3:E27" si="0">G6</f>
        <v>13.555001597043001</v>
      </c>
      <c r="F3">
        <v>14.7803947801051</v>
      </c>
      <c r="G3">
        <v>14.796753873654399</v>
      </c>
      <c r="H3">
        <v>293250127430.78003</v>
      </c>
      <c r="I3">
        <v>7.3483784033500699E-2</v>
      </c>
      <c r="J3" t="s">
        <v>42</v>
      </c>
    </row>
    <row r="4" spans="1:10" x14ac:dyDescent="0.25">
      <c r="A4" s="6">
        <v>42887</v>
      </c>
      <c r="B4" s="7">
        <v>314010</v>
      </c>
      <c r="C4" s="7">
        <v>1533632</v>
      </c>
      <c r="D4">
        <v>16.2</v>
      </c>
      <c r="E4" s="8">
        <f t="shared" si="0"/>
        <v>16.272196325276099</v>
      </c>
      <c r="F4">
        <v>11.913349780594</v>
      </c>
      <c r="G4">
        <v>11.927050695809999</v>
      </c>
      <c r="H4">
        <v>294770542610.88</v>
      </c>
      <c r="I4">
        <v>7.4510694258563007E-2</v>
      </c>
      <c r="J4" t="s">
        <v>43</v>
      </c>
    </row>
    <row r="5" spans="1:10" x14ac:dyDescent="0.25">
      <c r="A5" s="6">
        <v>42917</v>
      </c>
      <c r="B5" s="7">
        <v>322755</v>
      </c>
      <c r="C5" s="7">
        <v>1566250</v>
      </c>
      <c r="D5">
        <v>17.8</v>
      </c>
      <c r="E5" s="8">
        <f t="shared" si="0"/>
        <v>17.790363504752399</v>
      </c>
      <c r="F5">
        <v>15.3068868599554</v>
      </c>
      <c r="G5">
        <v>15.3221714268126</v>
      </c>
      <c r="H5">
        <v>298559293780.59998</v>
      </c>
      <c r="I5">
        <v>7.2678502994569794E-2</v>
      </c>
      <c r="J5" t="s">
        <v>44</v>
      </c>
    </row>
    <row r="6" spans="1:10" x14ac:dyDescent="0.25">
      <c r="A6" s="6">
        <v>42948</v>
      </c>
      <c r="B6" s="7">
        <v>332095</v>
      </c>
      <c r="C6" s="7">
        <v>1600686</v>
      </c>
      <c r="D6">
        <v>16.3</v>
      </c>
      <c r="E6" s="8">
        <f t="shared" si="0"/>
        <v>16.3577042270345</v>
      </c>
      <c r="F6">
        <v>13.544253702331201</v>
      </c>
      <c r="G6">
        <v>13.555001597043001</v>
      </c>
      <c r="H6">
        <v>306136757629.58002</v>
      </c>
      <c r="I6">
        <v>6.4739408276123303E-2</v>
      </c>
      <c r="J6" t="s">
        <v>45</v>
      </c>
    </row>
    <row r="7" spans="1:10" x14ac:dyDescent="0.25">
      <c r="A7" s="6">
        <v>42979</v>
      </c>
      <c r="B7" s="7">
        <v>341395</v>
      </c>
      <c r="C7" s="7">
        <v>1634659</v>
      </c>
      <c r="D7">
        <v>16.899999999999999</v>
      </c>
      <c r="E7" s="8">
        <f t="shared" si="0"/>
        <v>16.896084585553901</v>
      </c>
      <c r="F7">
        <v>16.250615235101801</v>
      </c>
      <c r="G7">
        <v>16.272196325276099</v>
      </c>
      <c r="H7">
        <v>314056640775.48999</v>
      </c>
      <c r="I7">
        <v>6.72306561660765E-2</v>
      </c>
      <c r="J7" t="s">
        <v>46</v>
      </c>
    </row>
    <row r="8" spans="1:10" x14ac:dyDescent="0.25">
      <c r="A8" s="6">
        <v>43009</v>
      </c>
      <c r="B8" s="7">
        <v>353859</v>
      </c>
      <c r="C8" s="7">
        <v>1680069</v>
      </c>
      <c r="D8">
        <v>14.7</v>
      </c>
      <c r="E8" s="8">
        <f t="shared" si="0"/>
        <v>14.674141142821099</v>
      </c>
      <c r="F8">
        <v>17.7744051885646</v>
      </c>
      <c r="G8">
        <v>17.790363504752399</v>
      </c>
      <c r="H8">
        <v>322798545335.51001</v>
      </c>
      <c r="I8">
        <v>6.6456159966313599E-2</v>
      </c>
      <c r="J8" t="s">
        <v>47</v>
      </c>
    </row>
    <row r="9" spans="1:10" x14ac:dyDescent="0.25">
      <c r="A9" s="6">
        <v>43040</v>
      </c>
      <c r="B9" s="7">
        <v>365774</v>
      </c>
      <c r="C9" s="7">
        <v>1725526</v>
      </c>
      <c r="D9">
        <v>15.1</v>
      </c>
      <c r="E9" s="8">
        <f t="shared" si="0"/>
        <v>15.129424657789601</v>
      </c>
      <c r="F9">
        <v>16.346217174879701</v>
      </c>
      <c r="G9">
        <v>16.3577042270345</v>
      </c>
      <c r="H9">
        <v>332200100153.19</v>
      </c>
      <c r="I9">
        <v>6.4854148543558504E-2</v>
      </c>
      <c r="J9" t="s">
        <v>48</v>
      </c>
    </row>
    <row r="10" spans="1:10" x14ac:dyDescent="0.25">
      <c r="A10" s="6">
        <v>43070</v>
      </c>
      <c r="B10" s="7">
        <v>376529</v>
      </c>
      <c r="C10" s="7">
        <v>1766667</v>
      </c>
      <c r="D10">
        <v>13.4</v>
      </c>
      <c r="E10" s="8">
        <f t="shared" si="0"/>
        <v>13.3960534158585</v>
      </c>
      <c r="F10">
        <v>16.878272417246901</v>
      </c>
      <c r="G10">
        <v>16.896084585553901</v>
      </c>
      <c r="H10">
        <v>341521142908.75</v>
      </c>
      <c r="I10">
        <v>6.7694059367115297E-2</v>
      </c>
      <c r="J10" t="s">
        <v>49</v>
      </c>
    </row>
    <row r="11" spans="1:10" x14ac:dyDescent="0.25">
      <c r="A11" s="6">
        <v>43101</v>
      </c>
      <c r="B11" s="7">
        <v>386683</v>
      </c>
      <c r="C11" s="7">
        <v>1805989</v>
      </c>
      <c r="D11">
        <v>12.6</v>
      </c>
      <c r="E11" s="8">
        <f t="shared" si="0"/>
        <v>12.6009034121961</v>
      </c>
      <c r="F11">
        <v>14.664921082557401</v>
      </c>
      <c r="G11">
        <v>14.674141142821099</v>
      </c>
      <c r="H11">
        <v>353928544187.84998</v>
      </c>
      <c r="I11">
        <v>6.7524537182498304E-2</v>
      </c>
      <c r="J11" t="s">
        <v>50</v>
      </c>
    </row>
    <row r="12" spans="1:10" x14ac:dyDescent="0.25">
      <c r="A12" s="6">
        <v>43132</v>
      </c>
      <c r="B12" s="7">
        <v>394927</v>
      </c>
      <c r="C12" s="7">
        <v>1839168</v>
      </c>
      <c r="D12">
        <v>10.6</v>
      </c>
      <c r="E12" s="8">
        <f t="shared" si="0"/>
        <v>10.5801329443243</v>
      </c>
      <c r="F12">
        <v>15.1108588732912</v>
      </c>
      <c r="G12">
        <v>15.129424657789601</v>
      </c>
      <c r="H12">
        <v>365860695012.70001</v>
      </c>
      <c r="I12">
        <v>7.1972556132316803E-2</v>
      </c>
      <c r="J12" t="s">
        <v>51</v>
      </c>
    </row>
    <row r="13" spans="1:10" x14ac:dyDescent="0.25">
      <c r="A13" s="6">
        <v>43160</v>
      </c>
      <c r="B13" s="7">
        <v>398825</v>
      </c>
      <c r="C13" s="7">
        <v>1856523</v>
      </c>
      <c r="D13">
        <v>10.1</v>
      </c>
      <c r="E13" s="8">
        <f t="shared" si="0"/>
        <v>10.0648124635927</v>
      </c>
      <c r="F13">
        <v>13.383039249886499</v>
      </c>
      <c r="G13">
        <v>13.3960534158585</v>
      </c>
      <c r="H13">
        <v>376592255368.35999</v>
      </c>
      <c r="I13">
        <v>7.8476011294503503E-2</v>
      </c>
      <c r="J13" t="s">
        <v>52</v>
      </c>
    </row>
    <row r="14" spans="1:10" x14ac:dyDescent="0.25">
      <c r="A14" s="6">
        <v>43191</v>
      </c>
      <c r="B14" s="7">
        <v>401885</v>
      </c>
      <c r="C14" s="7">
        <v>1870543</v>
      </c>
      <c r="D14">
        <v>11.8</v>
      </c>
      <c r="E14" s="8">
        <f t="shared" si="0"/>
        <v>11.8023233504447</v>
      </c>
      <c r="F14">
        <v>12.5918817546189</v>
      </c>
      <c r="G14">
        <v>12.6009034121961</v>
      </c>
      <c r="H14">
        <v>386740979686.40997</v>
      </c>
      <c r="I14">
        <v>8.1921777959992295E-2</v>
      </c>
      <c r="J14" t="s">
        <v>53</v>
      </c>
    </row>
    <row r="15" spans="1:10" x14ac:dyDescent="0.25">
      <c r="A15" s="6">
        <v>43221</v>
      </c>
      <c r="B15" s="7">
        <v>406330</v>
      </c>
      <c r="C15" s="7">
        <v>1889963</v>
      </c>
      <c r="D15">
        <v>11.5</v>
      </c>
      <c r="E15" s="8">
        <f t="shared" si="0"/>
        <v>11.5233199555573</v>
      </c>
      <c r="F15">
        <v>10.572904942552</v>
      </c>
      <c r="G15">
        <v>10.5801329443243</v>
      </c>
      <c r="H15">
        <v>395019892323.03003</v>
      </c>
      <c r="I15">
        <v>8.5543114432568804E-2</v>
      </c>
      <c r="J15" t="s">
        <v>54</v>
      </c>
    </row>
    <row r="16" spans="1:10" x14ac:dyDescent="0.25">
      <c r="A16" s="6">
        <v>43252</v>
      </c>
      <c r="B16" s="7">
        <v>410478</v>
      </c>
      <c r="C16" s="7">
        <v>1906926</v>
      </c>
      <c r="D16">
        <v>13.5</v>
      </c>
      <c r="E16" s="8">
        <f t="shared" si="0"/>
        <v>13.4842582177957</v>
      </c>
      <c r="F16">
        <v>10.0560745436141</v>
      </c>
      <c r="G16">
        <v>10.0648124635927</v>
      </c>
      <c r="H16">
        <v>398881361710.60999</v>
      </c>
      <c r="I16">
        <v>8.5283220239079693E-2</v>
      </c>
      <c r="J16" t="s">
        <v>55</v>
      </c>
    </row>
    <row r="17" spans="1:10" x14ac:dyDescent="0.25">
      <c r="A17" s="6">
        <v>43282</v>
      </c>
      <c r="B17" s="7">
        <v>416218</v>
      </c>
      <c r="C17" s="7">
        <v>1928788</v>
      </c>
      <c r="D17">
        <v>13.8</v>
      </c>
      <c r="E17" s="8">
        <f t="shared" si="0"/>
        <v>13.8540261582597</v>
      </c>
      <c r="F17">
        <v>11.7839474364346</v>
      </c>
      <c r="G17">
        <v>11.8023233504447</v>
      </c>
      <c r="H17">
        <v>401930387280.47998</v>
      </c>
      <c r="I17">
        <v>8.3192679240661899E-2</v>
      </c>
      <c r="J17" t="s">
        <v>56</v>
      </c>
    </row>
    <row r="18" spans="1:10" x14ac:dyDescent="0.25">
      <c r="A18" s="6">
        <v>43313</v>
      </c>
      <c r="B18" s="7">
        <v>423266</v>
      </c>
      <c r="C18" s="7">
        <v>1955094</v>
      </c>
      <c r="D18">
        <v>13</v>
      </c>
      <c r="E18" s="8">
        <f t="shared" si="0"/>
        <v>13.0258111348684</v>
      </c>
      <c r="F18">
        <v>11.501081414992001</v>
      </c>
      <c r="G18">
        <v>11.5233199555573</v>
      </c>
      <c r="H18">
        <v>406422013440.96997</v>
      </c>
      <c r="I18">
        <v>7.5611297110197803E-2</v>
      </c>
      <c r="J18" t="s">
        <v>57</v>
      </c>
    </row>
    <row r="19" spans="1:10" x14ac:dyDescent="0.25">
      <c r="A19" s="6">
        <v>43344</v>
      </c>
      <c r="B19" s="7">
        <v>429919</v>
      </c>
      <c r="C19" s="7">
        <v>1979501</v>
      </c>
      <c r="D19">
        <v>13.4</v>
      </c>
      <c r="E19" s="8">
        <f t="shared" si="0"/>
        <v>13.408414281698301</v>
      </c>
      <c r="F19">
        <v>13.472277267924699</v>
      </c>
      <c r="G19">
        <v>13.4842582177957</v>
      </c>
      <c r="H19">
        <v>410541068544.04999</v>
      </c>
      <c r="I19">
        <v>7.6662605007671705E-2</v>
      </c>
      <c r="J19" t="s">
        <v>58</v>
      </c>
    </row>
    <row r="20" spans="1:10" x14ac:dyDescent="0.25">
      <c r="A20" s="6">
        <v>43374</v>
      </c>
      <c r="B20" s="7">
        <v>436820</v>
      </c>
      <c r="C20" s="7">
        <v>2005824</v>
      </c>
      <c r="D20">
        <v>10.4</v>
      </c>
      <c r="E20" s="8">
        <f t="shared" si="0"/>
        <v>10.419992364653</v>
      </c>
      <c r="F20">
        <v>13.8445255421314</v>
      </c>
      <c r="G20">
        <v>13.8540261582597</v>
      </c>
      <c r="H20">
        <v>416280362547.77002</v>
      </c>
      <c r="I20">
        <v>7.5159304695665605E-2</v>
      </c>
      <c r="J20" t="s">
        <v>59</v>
      </c>
    </row>
    <row r="21" spans="1:10" x14ac:dyDescent="0.25">
      <c r="A21" s="6">
        <v>43405</v>
      </c>
      <c r="B21" s="7">
        <v>443956</v>
      </c>
      <c r="C21" s="7">
        <v>2033027</v>
      </c>
      <c r="D21">
        <v>11</v>
      </c>
      <c r="E21" s="8">
        <f t="shared" si="0"/>
        <v>11.0053756483742</v>
      </c>
      <c r="F21">
        <v>13.0161323994943</v>
      </c>
      <c r="G21">
        <v>13.0258111348684</v>
      </c>
      <c r="H21">
        <v>423368442544.21002</v>
      </c>
      <c r="I21">
        <v>7.4240137842342402E-2</v>
      </c>
      <c r="J21" t="s">
        <v>60</v>
      </c>
    </row>
    <row r="22" spans="1:10" x14ac:dyDescent="0.25">
      <c r="A22" s="6">
        <v>43435</v>
      </c>
      <c r="B22" s="7">
        <v>451364</v>
      </c>
      <c r="C22" s="7">
        <v>2061444</v>
      </c>
      <c r="D22">
        <v>9.6999999999999993</v>
      </c>
      <c r="E22" s="8">
        <f t="shared" si="0"/>
        <v>9.7271351039571403</v>
      </c>
      <c r="F22">
        <v>13.3984864377367</v>
      </c>
      <c r="G22">
        <v>13.408414281698301</v>
      </c>
      <c r="H22">
        <v>429970651428.98999</v>
      </c>
      <c r="I22">
        <v>7.47133224179264E-2</v>
      </c>
      <c r="J22" t="s">
        <v>61</v>
      </c>
    </row>
    <row r="23" spans="1:10" x14ac:dyDescent="0.25">
      <c r="A23" s="6">
        <v>43466</v>
      </c>
      <c r="B23" s="7">
        <v>458496</v>
      </c>
      <c r="C23" s="7">
        <v>2089455</v>
      </c>
      <c r="D23">
        <v>8.8000000000000007</v>
      </c>
      <c r="E23" s="8">
        <f t="shared" si="0"/>
        <v>8.8228192855089596</v>
      </c>
      <c r="F23">
        <v>10.413836077354301</v>
      </c>
      <c r="G23">
        <v>10.419992364653</v>
      </c>
      <c r="H23">
        <v>436966768940</v>
      </c>
      <c r="I23">
        <v>7.1436969816682294E-2</v>
      </c>
      <c r="J23" t="s">
        <v>62</v>
      </c>
    </row>
    <row r="24" spans="1:10" x14ac:dyDescent="0.25">
      <c r="A24" s="6">
        <v>43497</v>
      </c>
      <c r="B24" s="7">
        <v>466105</v>
      </c>
      <c r="C24" s="7">
        <v>2118819</v>
      </c>
      <c r="D24">
        <v>7.7</v>
      </c>
      <c r="E24" s="8">
        <f t="shared" si="0"/>
        <v>7.7047711672716597</v>
      </c>
      <c r="F24">
        <v>10.9971595006137</v>
      </c>
      <c r="G24">
        <v>11.0053756483742</v>
      </c>
      <c r="H24">
        <v>444019726677.22998</v>
      </c>
      <c r="I24">
        <v>7.6141228257333896E-2</v>
      </c>
      <c r="J24" t="s">
        <v>63</v>
      </c>
    </row>
    <row r="25" spans="1:10" x14ac:dyDescent="0.25">
      <c r="E25" s="8">
        <f t="shared" si="0"/>
        <v>0</v>
      </c>
      <c r="F25">
        <v>9.7153024689662395</v>
      </c>
      <c r="G25">
        <v>9.7271351039571403</v>
      </c>
      <c r="H25">
        <v>451491189116.15997</v>
      </c>
      <c r="I25">
        <v>7.5843446075909995E-2</v>
      </c>
      <c r="J25" t="s">
        <v>64</v>
      </c>
    </row>
    <row r="26" spans="1:10" x14ac:dyDescent="0.25">
      <c r="E26" s="8">
        <f t="shared" si="0"/>
        <v>0</v>
      </c>
      <c r="F26">
        <v>8.8160350502057891</v>
      </c>
      <c r="G26">
        <v>8.8228192855089596</v>
      </c>
      <c r="H26">
        <v>458607416788.57001</v>
      </c>
      <c r="I26">
        <v>7.5471763983217394E-2</v>
      </c>
      <c r="J26" t="s">
        <v>65</v>
      </c>
    </row>
    <row r="27" spans="1:10" x14ac:dyDescent="0.25">
      <c r="E27" s="8">
        <f t="shared" si="0"/>
        <v>0</v>
      </c>
      <c r="F27">
        <v>7.6992160425005203</v>
      </c>
      <c r="G27">
        <v>7.7047711672716597</v>
      </c>
      <c r="H27">
        <v>466224276087.58002</v>
      </c>
      <c r="I27">
        <v>7.8802842393664696E-2</v>
      </c>
      <c r="J27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Q435"/>
  <sheetViews>
    <sheetView topLeftCell="A418" zoomScale="80" zoomScaleNormal="80" workbookViewId="0">
      <pane xSplit="5700" topLeftCell="AL1"/>
      <selection activeCell="AF183" sqref="AF183:AH183"/>
      <selection pane="topRight" activeCell="AP420" sqref="AP420"/>
    </sheetView>
  </sheetViews>
  <sheetFormatPr defaultRowHeight="15" x14ac:dyDescent="0.25"/>
  <sheetData>
    <row r="2" spans="1:4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</row>
    <row r="3" spans="1:40" x14ac:dyDescent="0.25">
      <c r="A3" t="s">
        <v>37</v>
      </c>
      <c r="B3">
        <v>0.69769199070741605</v>
      </c>
      <c r="C3">
        <v>4.7553038573210001E-4</v>
      </c>
      <c r="D3">
        <v>0.56914637366231002</v>
      </c>
      <c r="E3">
        <v>4.7553038573210001E-4</v>
      </c>
      <c r="F3">
        <v>-74.262845379967601</v>
      </c>
      <c r="G3">
        <v>1</v>
      </c>
      <c r="H3">
        <v>3.9098425762103002</v>
      </c>
      <c r="I3">
        <v>-76.407303636718396</v>
      </c>
      <c r="J3">
        <v>-62.800936091781303</v>
      </c>
      <c r="K3">
        <v>1</v>
      </c>
      <c r="L3">
        <v>92.523151589380603</v>
      </c>
      <c r="M3">
        <v>0.91783589787325504</v>
      </c>
      <c r="N3">
        <v>91.744494519826603</v>
      </c>
      <c r="O3">
        <v>293407.39675087598</v>
      </c>
      <c r="P3">
        <v>350386.07583379099</v>
      </c>
      <c r="Q3">
        <v>-999</v>
      </c>
      <c r="R3">
        <v>738.81217781857799</v>
      </c>
      <c r="S3">
        <v>0.272700533481886</v>
      </c>
      <c r="T3">
        <v>0.24244099840585001</v>
      </c>
      <c r="U3">
        <v>0.50591671851097597</v>
      </c>
      <c r="V3" s="1">
        <v>0</v>
      </c>
      <c r="W3">
        <v>0.131285465369499</v>
      </c>
      <c r="X3">
        <v>0.362797816119524</v>
      </c>
      <c r="Y3" s="1">
        <v>0</v>
      </c>
      <c r="Z3">
        <v>0.34584384001044</v>
      </c>
      <c r="AA3">
        <v>2.8345243998943601E-4</v>
      </c>
      <c r="AB3">
        <v>1.91947628262113E-4</v>
      </c>
      <c r="AC3" s="3">
        <v>0</v>
      </c>
      <c r="AD3" s="1">
        <v>0</v>
      </c>
      <c r="AE3" s="1">
        <v>6.0187876528117996E-9</v>
      </c>
      <c r="AF3">
        <v>6.6171363043570199</v>
      </c>
      <c r="AG3">
        <v>5.3605336337799196E-4</v>
      </c>
      <c r="AH3" s="1">
        <v>0</v>
      </c>
      <c r="AI3">
        <v>1</v>
      </c>
      <c r="AJ3">
        <v>2009253852.95</v>
      </c>
      <c r="AK3">
        <v>6848</v>
      </c>
      <c r="AL3">
        <f>SUM(AA3:AE3)</f>
        <v>4.754060870392018E-4</v>
      </c>
      <c r="AM3">
        <f>100*(1-(1-AL3)^12)</f>
        <v>0.56899799349988678</v>
      </c>
      <c r="AN3" s="2">
        <f>AM3-D3</f>
        <v>-1.4838016242324503E-4</v>
      </c>
    </row>
    <row r="4" spans="1:40" x14ac:dyDescent="0.25">
      <c r="A4" t="s">
        <v>37</v>
      </c>
      <c r="B4">
        <v>0.87716055714449603</v>
      </c>
      <c r="C4">
        <v>6.7870927467402202E-4</v>
      </c>
      <c r="D4">
        <v>0.811417731859576</v>
      </c>
      <c r="E4">
        <v>6.7870927467402202E-4</v>
      </c>
      <c r="F4">
        <v>-67.505348164981598</v>
      </c>
      <c r="G4">
        <v>1</v>
      </c>
      <c r="H4">
        <v>3.9327800013453</v>
      </c>
      <c r="I4">
        <v>-75.281772622661094</v>
      </c>
      <c r="J4">
        <v>-61.828160207662897</v>
      </c>
      <c r="K4">
        <v>2</v>
      </c>
      <c r="L4">
        <v>92.710547727927207</v>
      </c>
      <c r="M4">
        <v>0.91865909783139998</v>
      </c>
      <c r="N4">
        <v>91.826301740883494</v>
      </c>
      <c r="O4">
        <v>296762.01973957702</v>
      </c>
      <c r="P4">
        <v>358043.34912630002</v>
      </c>
      <c r="Q4">
        <v>-999</v>
      </c>
      <c r="R4">
        <v>738.90535428940996</v>
      </c>
      <c r="S4">
        <v>0.28263320692793398</v>
      </c>
      <c r="T4">
        <v>0.27487451858702699</v>
      </c>
      <c r="U4">
        <v>0.48306195086807102</v>
      </c>
      <c r="V4" s="1">
        <v>0</v>
      </c>
      <c r="W4">
        <v>0.13242521597756601</v>
      </c>
      <c r="X4">
        <v>0.38451283315436202</v>
      </c>
      <c r="Y4" s="1">
        <v>0</v>
      </c>
      <c r="Z4">
        <v>0.31497984454005201</v>
      </c>
      <c r="AA4">
        <v>2.8793177163871398E-4</v>
      </c>
      <c r="AB4">
        <v>3.9064070193688501E-4</v>
      </c>
      <c r="AC4" s="3">
        <v>0</v>
      </c>
      <c r="AD4" s="1">
        <v>0</v>
      </c>
      <c r="AE4" s="1">
        <v>2.4198786372374899E-8</v>
      </c>
      <c r="AF4">
        <v>1.6048356158874999</v>
      </c>
      <c r="AG4">
        <v>7.3729283077523296E-4</v>
      </c>
      <c r="AH4" s="1">
        <v>0</v>
      </c>
      <c r="AI4">
        <v>2</v>
      </c>
      <c r="AJ4">
        <v>2655129790.6100001</v>
      </c>
      <c r="AK4">
        <v>8947</v>
      </c>
      <c r="AL4">
        <f t="shared" ref="AL4:AL59" si="0">SUM(AA4:AE4)</f>
        <v>6.7859667236197139E-4</v>
      </c>
      <c r="AM4">
        <f t="shared" ref="AM4:AM59" si="1">100*(1-(1-AL4)^12)</f>
        <v>0.81128361438533858</v>
      </c>
      <c r="AN4" s="2">
        <f t="shared" ref="AN4:AN59" si="2">AM4-D4</f>
        <v>-1.3411747423741627E-4</v>
      </c>
    </row>
    <row r="5" spans="1:40" x14ac:dyDescent="0.25">
      <c r="A5" t="s">
        <v>37</v>
      </c>
      <c r="B5">
        <v>1.21032213971573</v>
      </c>
      <c r="C5">
        <v>8.9842703299768904E-4</v>
      </c>
      <c r="D5">
        <v>1.0728010319672101</v>
      </c>
      <c r="E5">
        <v>8.9842703299768904E-4</v>
      </c>
      <c r="F5">
        <v>-67.852701779868397</v>
      </c>
      <c r="G5">
        <v>1</v>
      </c>
      <c r="H5">
        <v>3.91939149438964</v>
      </c>
      <c r="I5">
        <v>-74.6793919897883</v>
      </c>
      <c r="J5">
        <v>-61.279107639011698</v>
      </c>
      <c r="K5">
        <v>3</v>
      </c>
      <c r="L5">
        <v>92.295618257980394</v>
      </c>
      <c r="M5">
        <v>0.91210471563083595</v>
      </c>
      <c r="N5">
        <v>90.992969131828104</v>
      </c>
      <c r="O5">
        <v>297937.09286461398</v>
      </c>
      <c r="P5">
        <v>359879.960895781</v>
      </c>
      <c r="Q5">
        <v>-999</v>
      </c>
      <c r="R5">
        <v>740.47508099025504</v>
      </c>
      <c r="S5">
        <v>0.26159696636514501</v>
      </c>
      <c r="T5">
        <v>0.29375551932476301</v>
      </c>
      <c r="U5">
        <v>0.46752002965115402</v>
      </c>
      <c r="V5" s="1">
        <v>0</v>
      </c>
      <c r="W5">
        <v>0.13941660500199801</v>
      </c>
      <c r="X5">
        <v>0.39306336534684599</v>
      </c>
      <c r="Y5" s="1">
        <v>0</v>
      </c>
      <c r="Z5">
        <v>0.31901747793415097</v>
      </c>
      <c r="AA5">
        <v>2.97878516358512E-4</v>
      </c>
      <c r="AB5">
        <v>6.0040719691920399E-4</v>
      </c>
      <c r="AC5" s="3">
        <v>0</v>
      </c>
      <c r="AD5" s="1">
        <v>0</v>
      </c>
      <c r="AE5" s="1">
        <v>5.00281140029407E-8</v>
      </c>
      <c r="AF5">
        <v>2.3609048583644401</v>
      </c>
      <c r="AG5">
        <v>3.2626670237543101E-3</v>
      </c>
      <c r="AH5" s="1">
        <v>0</v>
      </c>
      <c r="AI5">
        <v>3</v>
      </c>
      <c r="AJ5">
        <v>2962090577.2600002</v>
      </c>
      <c r="AK5">
        <v>9942</v>
      </c>
      <c r="AL5">
        <f t="shared" si="0"/>
        <v>8.9833574139171885E-4</v>
      </c>
      <c r="AM5">
        <f t="shared" si="1"/>
        <v>1.0726925597840276</v>
      </c>
      <c r="AN5" s="2">
        <f t="shared" si="2"/>
        <v>-1.0847218318255081E-4</v>
      </c>
    </row>
    <row r="6" spans="1:40" x14ac:dyDescent="0.25">
      <c r="A6" t="s">
        <v>37</v>
      </c>
      <c r="B6">
        <v>2.3977501057618</v>
      </c>
      <c r="C6">
        <v>1.13130536109876E-3</v>
      </c>
      <c r="D6">
        <v>1.3491511842416399</v>
      </c>
      <c r="E6">
        <v>1.13130536109876E-3</v>
      </c>
      <c r="F6">
        <v>-69.775849134272406</v>
      </c>
      <c r="G6">
        <v>1</v>
      </c>
      <c r="H6">
        <v>3.8748533091628099</v>
      </c>
      <c r="I6">
        <v>-75.216372716904402</v>
      </c>
      <c r="J6">
        <v>-61.7543373797062</v>
      </c>
      <c r="K6">
        <v>4</v>
      </c>
      <c r="L6">
        <v>91.673274651682803</v>
      </c>
      <c r="M6">
        <v>0.90495491485266299</v>
      </c>
      <c r="N6">
        <v>89.823367434756307</v>
      </c>
      <c r="O6">
        <v>296557.62188984797</v>
      </c>
      <c r="P6">
        <v>361940.64968476701</v>
      </c>
      <c r="Q6">
        <v>-999</v>
      </c>
      <c r="R6">
        <v>740.78978420573105</v>
      </c>
      <c r="S6">
        <v>0.22998667144962501</v>
      </c>
      <c r="T6">
        <v>0.29118947307217402</v>
      </c>
      <c r="U6">
        <v>0.42690835487735301</v>
      </c>
      <c r="V6" s="1">
        <v>0</v>
      </c>
      <c r="W6">
        <v>0.150591528128251</v>
      </c>
      <c r="X6">
        <v>0.42250011699439499</v>
      </c>
      <c r="Y6" s="1">
        <v>0</v>
      </c>
      <c r="Z6">
        <v>0.37549736525727401</v>
      </c>
      <c r="AA6">
        <v>2.9837460480025601E-4</v>
      </c>
      <c r="AB6">
        <v>8.3271219491822099E-4</v>
      </c>
      <c r="AC6" s="3">
        <v>0</v>
      </c>
      <c r="AD6" s="1">
        <v>0</v>
      </c>
      <c r="AE6" s="1">
        <v>7.2490862548297899E-8</v>
      </c>
      <c r="AF6">
        <v>3.0504022653973402</v>
      </c>
      <c r="AG6">
        <v>8.5112047337864496E-3</v>
      </c>
      <c r="AH6" s="1">
        <v>0</v>
      </c>
      <c r="AI6">
        <v>4</v>
      </c>
      <c r="AJ6">
        <v>3020735936.5700002</v>
      </c>
      <c r="AK6">
        <v>10186</v>
      </c>
      <c r="AL6">
        <f t="shared" si="0"/>
        <v>1.1311592905810255E-3</v>
      </c>
      <c r="AM6">
        <f t="shared" si="1"/>
        <v>1.3489780684891373</v>
      </c>
      <c r="AN6" s="2">
        <f t="shared" si="2"/>
        <v>-1.7311575250267275E-4</v>
      </c>
    </row>
    <row r="7" spans="1:40" x14ac:dyDescent="0.25">
      <c r="A7" t="s">
        <v>37</v>
      </c>
      <c r="B7">
        <v>1.23865931426162</v>
      </c>
      <c r="C7">
        <v>1.3978553627552099E-3</v>
      </c>
      <c r="D7">
        <v>1.6645899402657001</v>
      </c>
      <c r="E7">
        <v>1.3978553627552099E-3</v>
      </c>
      <c r="F7">
        <v>-65.237667118893597</v>
      </c>
      <c r="G7">
        <v>1</v>
      </c>
      <c r="H7">
        <v>3.84008144028539</v>
      </c>
      <c r="I7">
        <v>-76.148423863224494</v>
      </c>
      <c r="J7">
        <v>-62.615267474798401</v>
      </c>
      <c r="K7">
        <v>5</v>
      </c>
      <c r="L7">
        <v>91.831653165093698</v>
      </c>
      <c r="M7">
        <v>0.90554555171065099</v>
      </c>
      <c r="N7">
        <v>89.280825171959506</v>
      </c>
      <c r="O7">
        <v>294975.72577438899</v>
      </c>
      <c r="P7">
        <v>362448.81863616098</v>
      </c>
      <c r="Q7">
        <v>-999</v>
      </c>
      <c r="R7">
        <v>737.52245315669495</v>
      </c>
      <c r="S7">
        <v>0.22501810862430199</v>
      </c>
      <c r="T7">
        <v>0.29189806911278898</v>
      </c>
      <c r="U7">
        <v>0.43657270525919201</v>
      </c>
      <c r="V7" s="1">
        <v>0</v>
      </c>
      <c r="W7">
        <v>0.157933917893119</v>
      </c>
      <c r="X7">
        <v>0.40549337684768799</v>
      </c>
      <c r="Y7" s="1">
        <v>0</v>
      </c>
      <c r="Z7">
        <v>0.41025793255323501</v>
      </c>
      <c r="AA7">
        <v>3.09677416958962E-4</v>
      </c>
      <c r="AB7">
        <v>1.0873774200869399E-3</v>
      </c>
      <c r="AC7" s="3">
        <v>0</v>
      </c>
      <c r="AD7" s="1">
        <v>0</v>
      </c>
      <c r="AE7" s="1">
        <v>1.02543171611947E-7</v>
      </c>
      <c r="AF7">
        <v>3.9546022459709</v>
      </c>
      <c r="AG7">
        <v>1.53346184025308E-2</v>
      </c>
      <c r="AH7" s="1">
        <v>0</v>
      </c>
      <c r="AI7">
        <v>5</v>
      </c>
      <c r="AJ7">
        <v>4662386321.5900002</v>
      </c>
      <c r="AK7">
        <v>15806</v>
      </c>
      <c r="AL7">
        <f t="shared" si="0"/>
        <v>1.3971573802175137E-3</v>
      </c>
      <c r="AM7">
        <f t="shared" si="1"/>
        <v>1.6637651473697113</v>
      </c>
      <c r="AN7" s="2">
        <f t="shared" si="2"/>
        <v>-8.2479289598880179E-4</v>
      </c>
    </row>
    <row r="8" spans="1:40" x14ac:dyDescent="0.25">
      <c r="A8" t="s">
        <v>37</v>
      </c>
      <c r="B8">
        <v>5.1441974889244202</v>
      </c>
      <c r="C8">
        <v>1.68798557770707E-3</v>
      </c>
      <c r="D8">
        <v>2.00688275394391</v>
      </c>
      <c r="E8">
        <v>1.68798557770707E-3</v>
      </c>
      <c r="F8">
        <v>-53.015548291714197</v>
      </c>
      <c r="G8">
        <v>1</v>
      </c>
      <c r="H8">
        <v>3.7923617613154001</v>
      </c>
      <c r="I8">
        <v>-78.269374299203406</v>
      </c>
      <c r="J8">
        <v>-64.503131225380102</v>
      </c>
      <c r="K8">
        <v>6</v>
      </c>
      <c r="L8">
        <v>92.303681528973897</v>
      </c>
      <c r="M8">
        <v>0.90945703432141201</v>
      </c>
      <c r="N8">
        <v>88.959439219133998</v>
      </c>
      <c r="O8">
        <v>289971.93356622697</v>
      </c>
      <c r="P8">
        <v>359595.95793719002</v>
      </c>
      <c r="Q8">
        <v>-999</v>
      </c>
      <c r="R8">
        <v>732.10348134967603</v>
      </c>
      <c r="S8">
        <v>0.21844754494928201</v>
      </c>
      <c r="T8">
        <v>0.30493949940298598</v>
      </c>
      <c r="U8">
        <v>0.45569371206812498</v>
      </c>
      <c r="V8" s="1">
        <v>0</v>
      </c>
      <c r="W8">
        <v>0.16429182997109601</v>
      </c>
      <c r="X8">
        <v>0.38001445796077798</v>
      </c>
      <c r="Y8" s="1">
        <v>0</v>
      </c>
      <c r="Z8">
        <v>0.45610082629829302</v>
      </c>
      <c r="AA8">
        <v>3.1622870725726398E-4</v>
      </c>
      <c r="AB8">
        <v>1.3717849983326401E-3</v>
      </c>
      <c r="AC8" s="3">
        <v>0</v>
      </c>
      <c r="AD8" s="1">
        <v>0</v>
      </c>
      <c r="AE8" s="1">
        <v>1.10080981165223E-7</v>
      </c>
      <c r="AF8">
        <v>14.541919118411</v>
      </c>
      <c r="AG8">
        <v>3.1777700143072497E-2</v>
      </c>
      <c r="AH8" s="1">
        <v>0</v>
      </c>
      <c r="AI8">
        <v>6</v>
      </c>
      <c r="AJ8">
        <v>8283918198.1199999</v>
      </c>
      <c r="AK8">
        <v>28568</v>
      </c>
      <c r="AL8">
        <f t="shared" si="0"/>
        <v>1.6881237865710693E-3</v>
      </c>
      <c r="AM8">
        <f t="shared" si="1"/>
        <v>2.0070455508277019</v>
      </c>
      <c r="AN8" s="2">
        <f t="shared" si="2"/>
        <v>1.627968837918381E-4</v>
      </c>
    </row>
    <row r="9" spans="1:40" x14ac:dyDescent="0.25">
      <c r="A9" t="s">
        <v>37</v>
      </c>
      <c r="B9">
        <v>6.7784747625668702</v>
      </c>
      <c r="C9">
        <v>2.32144989988004E-3</v>
      </c>
      <c r="D9">
        <v>2.7504454250363701</v>
      </c>
      <c r="E9">
        <v>2.32144989988004E-3</v>
      </c>
      <c r="F9">
        <v>-31.777517079806799</v>
      </c>
      <c r="G9">
        <v>1</v>
      </c>
      <c r="H9">
        <v>3.4315937808151702</v>
      </c>
      <c r="I9">
        <v>-80.290346128224499</v>
      </c>
      <c r="J9">
        <v>-65.830102204198198</v>
      </c>
      <c r="K9">
        <v>7</v>
      </c>
      <c r="L9">
        <v>93.046316152069593</v>
      </c>
      <c r="M9">
        <v>0.91870700067014899</v>
      </c>
      <c r="N9">
        <v>86.436797903961804</v>
      </c>
      <c r="O9">
        <v>276022.408611655</v>
      </c>
      <c r="P9">
        <v>339352.24662756402</v>
      </c>
      <c r="Q9">
        <v>-999</v>
      </c>
      <c r="R9">
        <v>726.212697861219</v>
      </c>
      <c r="S9">
        <v>0.15791420458767599</v>
      </c>
      <c r="T9">
        <v>0.35019039127979601</v>
      </c>
      <c r="U9">
        <v>0.476305918840848</v>
      </c>
      <c r="V9" s="1">
        <v>0</v>
      </c>
      <c r="W9">
        <v>0.21096169707506399</v>
      </c>
      <c r="X9">
        <v>0.31273238408408599</v>
      </c>
      <c r="Y9" s="1">
        <v>0</v>
      </c>
      <c r="Z9">
        <v>0.61276759137655901</v>
      </c>
      <c r="AA9">
        <v>3.1048901038702002E-4</v>
      </c>
      <c r="AB9">
        <v>2.0108731374311102E-3</v>
      </c>
      <c r="AC9" s="3">
        <v>0</v>
      </c>
      <c r="AD9" s="1">
        <v>0</v>
      </c>
      <c r="AE9" s="1">
        <v>2.12126792211022E-7</v>
      </c>
      <c r="AF9">
        <v>18.979976409078802</v>
      </c>
      <c r="AG9">
        <v>7.5986835107166695E-2</v>
      </c>
      <c r="AH9">
        <v>0.97224183717135104</v>
      </c>
      <c r="AI9">
        <v>7</v>
      </c>
      <c r="AJ9">
        <v>56226592701.419998</v>
      </c>
      <c r="AK9">
        <v>203703</v>
      </c>
      <c r="AL9">
        <f t="shared" si="0"/>
        <v>2.3215742746103413E-3</v>
      </c>
      <c r="AM9">
        <f t="shared" si="1"/>
        <v>2.7505909073121559</v>
      </c>
      <c r="AN9" s="2">
        <f t="shared" si="2"/>
        <v>1.4548227578581319E-4</v>
      </c>
    </row>
    <row r="10" spans="1:40" x14ac:dyDescent="0.25">
      <c r="A10" t="s">
        <v>37</v>
      </c>
      <c r="B10">
        <v>8.8221572069544099</v>
      </c>
      <c r="C10">
        <v>2.4733051885112698E-3</v>
      </c>
      <c r="D10">
        <v>2.9279234622888901</v>
      </c>
      <c r="E10">
        <v>2.4733051885112698E-3</v>
      </c>
      <c r="F10">
        <v>-31.846881852785</v>
      </c>
      <c r="G10">
        <v>1</v>
      </c>
      <c r="H10">
        <v>3.4478271328711299</v>
      </c>
      <c r="I10">
        <v>-82.34640998802</v>
      </c>
      <c r="J10">
        <v>-67.889105208885496</v>
      </c>
      <c r="K10">
        <v>8</v>
      </c>
      <c r="L10">
        <v>93.284684734051595</v>
      </c>
      <c r="M10">
        <v>0.91951682337395602</v>
      </c>
      <c r="N10">
        <v>86.449737826122004</v>
      </c>
      <c r="O10">
        <v>276068.529757643</v>
      </c>
      <c r="P10">
        <v>339171.71469575301</v>
      </c>
      <c r="Q10">
        <v>-999</v>
      </c>
      <c r="R10">
        <v>727.402096504582</v>
      </c>
      <c r="S10">
        <v>0.18418871081254901</v>
      </c>
      <c r="T10">
        <v>0.33113243307092799</v>
      </c>
      <c r="U10">
        <v>0.453794334957145</v>
      </c>
      <c r="V10">
        <v>3.33468546524973E-6</v>
      </c>
      <c r="W10">
        <v>0.18167159445983599</v>
      </c>
      <c r="X10">
        <v>0.36453073589755203</v>
      </c>
      <c r="Y10" s="1">
        <v>0</v>
      </c>
      <c r="Z10">
        <v>0.556646363782765</v>
      </c>
      <c r="AA10">
        <v>3.1091764233380601E-4</v>
      </c>
      <c r="AB10">
        <v>2.1621440638567701E-3</v>
      </c>
      <c r="AC10" s="3">
        <v>0</v>
      </c>
      <c r="AD10" s="1">
        <v>0</v>
      </c>
      <c r="AE10" s="1">
        <v>2.3920438700154002E-7</v>
      </c>
      <c r="AF10">
        <v>11.637284882954599</v>
      </c>
      <c r="AG10">
        <v>7.2860900541663998E-2</v>
      </c>
      <c r="AH10">
        <v>1.7466002326410901</v>
      </c>
      <c r="AI10">
        <v>8</v>
      </c>
      <c r="AJ10">
        <v>72013856329.929993</v>
      </c>
      <c r="AK10">
        <v>260855</v>
      </c>
      <c r="AL10">
        <f t="shared" si="0"/>
        <v>2.4733009105775776E-3</v>
      </c>
      <c r="AM10">
        <f t="shared" si="1"/>
        <v>2.9279184667184599</v>
      </c>
      <c r="AN10" s="2">
        <f t="shared" si="2"/>
        <v>-4.9955704302107051E-6</v>
      </c>
    </row>
    <row r="11" spans="1:40" x14ac:dyDescent="0.25">
      <c r="A11" t="s">
        <v>37</v>
      </c>
      <c r="B11">
        <v>7.6275346529422201</v>
      </c>
      <c r="C11">
        <v>2.5762507252937101E-3</v>
      </c>
      <c r="D11">
        <v>3.0480702238442898</v>
      </c>
      <c r="E11">
        <v>2.5762507252937101E-3</v>
      </c>
      <c r="F11">
        <v>-31.1350294537595</v>
      </c>
      <c r="G11">
        <v>1</v>
      </c>
      <c r="H11">
        <v>3.4746610702701202</v>
      </c>
      <c r="I11">
        <v>-84.497829500681803</v>
      </c>
      <c r="J11">
        <v>-69.975816836221398</v>
      </c>
      <c r="K11">
        <v>9</v>
      </c>
      <c r="L11">
        <v>93.413854990177995</v>
      </c>
      <c r="M11">
        <v>0.91916137624153904</v>
      </c>
      <c r="N11">
        <v>86.313326787097694</v>
      </c>
      <c r="O11">
        <v>274834.37875957298</v>
      </c>
      <c r="P11">
        <v>338170.63792634301</v>
      </c>
      <c r="Q11">
        <v>-999</v>
      </c>
      <c r="R11">
        <v>727.37683693254098</v>
      </c>
      <c r="S11">
        <v>0.19642579227986701</v>
      </c>
      <c r="T11">
        <v>0.33463499930947199</v>
      </c>
      <c r="U11">
        <v>0.45074547005940302</v>
      </c>
      <c r="V11">
        <v>3.2390408164517401E-6</v>
      </c>
      <c r="W11">
        <v>0.17691309597587801</v>
      </c>
      <c r="X11">
        <v>0.37233819492390102</v>
      </c>
      <c r="Y11" s="1">
        <v>0</v>
      </c>
      <c r="Z11">
        <v>0.53096253738470001</v>
      </c>
      <c r="AA11">
        <v>3.1269186494106699E-4</v>
      </c>
      <c r="AB11">
        <v>2.2633252860027502E-3</v>
      </c>
      <c r="AC11" s="3">
        <v>0</v>
      </c>
      <c r="AD11" s="1">
        <v>0</v>
      </c>
      <c r="AE11" s="1">
        <v>2.2966035721345101E-7</v>
      </c>
      <c r="AF11">
        <v>10.126557767056299</v>
      </c>
      <c r="AG11">
        <v>7.2875935478774995E-2</v>
      </c>
      <c r="AH11">
        <v>2.9324817862242298</v>
      </c>
      <c r="AI11">
        <v>9</v>
      </c>
      <c r="AJ11">
        <v>74029113428.300003</v>
      </c>
      <c r="AK11">
        <v>269359</v>
      </c>
      <c r="AL11">
        <f t="shared" si="0"/>
        <v>2.5762468113010306E-3</v>
      </c>
      <c r="AM11">
        <f t="shared" si="1"/>
        <v>3.0480656584530363</v>
      </c>
      <c r="AN11" s="2">
        <f t="shared" si="2"/>
        <v>-4.5653912534859842E-6</v>
      </c>
    </row>
    <row r="12" spans="1:40" x14ac:dyDescent="0.25">
      <c r="A12" t="s">
        <v>37</v>
      </c>
      <c r="B12">
        <v>7.4444860948166598</v>
      </c>
      <c r="C12">
        <v>2.7003687021913501E-3</v>
      </c>
      <c r="D12">
        <v>3.1927458838739802</v>
      </c>
      <c r="E12">
        <v>2.7003687021913501E-3</v>
      </c>
      <c r="F12">
        <v>-29.782912807110499</v>
      </c>
      <c r="G12">
        <v>1</v>
      </c>
      <c r="H12">
        <v>3.4936472017606301</v>
      </c>
      <c r="I12">
        <v>-86.1200322428666</v>
      </c>
      <c r="J12">
        <v>-71.524877256496595</v>
      </c>
      <c r="K12">
        <v>10</v>
      </c>
      <c r="L12">
        <v>93.535232876694806</v>
      </c>
      <c r="M12">
        <v>0.91870495367032101</v>
      </c>
      <c r="N12">
        <v>86.044024727829495</v>
      </c>
      <c r="O12">
        <v>273445.07847830799</v>
      </c>
      <c r="P12">
        <v>337169.61806280899</v>
      </c>
      <c r="Q12">
        <v>-999</v>
      </c>
      <c r="R12">
        <v>727.18220368195796</v>
      </c>
      <c r="S12">
        <v>0.20718794714425101</v>
      </c>
      <c r="T12">
        <v>0.33801137220737099</v>
      </c>
      <c r="U12">
        <v>0.45168437208717599</v>
      </c>
      <c r="V12" s="1">
        <v>0</v>
      </c>
      <c r="W12">
        <v>0.17142898278198301</v>
      </c>
      <c r="X12">
        <v>0.37688664513084003</v>
      </c>
      <c r="Y12" s="1">
        <v>0</v>
      </c>
      <c r="Z12">
        <v>0.51041188728528797</v>
      </c>
      <c r="AA12">
        <v>3.1418261991779899E-4</v>
      </c>
      <c r="AB12">
        <v>2.3858702738221902E-3</v>
      </c>
      <c r="AC12" s="3">
        <v>0</v>
      </c>
      <c r="AD12" s="1">
        <v>0</v>
      </c>
      <c r="AE12" s="1">
        <v>2.3594976977096801E-7</v>
      </c>
      <c r="AF12">
        <v>9.12717647126318</v>
      </c>
      <c r="AG12">
        <v>7.4601491329199798E-2</v>
      </c>
      <c r="AH12">
        <v>5.3243825520856101</v>
      </c>
      <c r="AI12">
        <v>10</v>
      </c>
      <c r="AJ12">
        <v>73877477187.720001</v>
      </c>
      <c r="AK12">
        <v>270173</v>
      </c>
      <c r="AL12">
        <f t="shared" si="0"/>
        <v>2.7002888435097602E-3</v>
      </c>
      <c r="AM12">
        <f t="shared" si="1"/>
        <v>3.1926528618433481</v>
      </c>
      <c r="AN12" s="2">
        <f t="shared" si="2"/>
        <v>-9.3022030632106123E-5</v>
      </c>
    </row>
    <row r="13" spans="1:40" x14ac:dyDescent="0.25">
      <c r="A13" t="s">
        <v>37</v>
      </c>
      <c r="B13">
        <v>7.7611625863056899</v>
      </c>
      <c r="C13">
        <v>2.8979596181393499E-3</v>
      </c>
      <c r="D13">
        <v>3.4226555713051301</v>
      </c>
      <c r="E13">
        <v>2.8979596181393499E-3</v>
      </c>
      <c r="F13">
        <v>-29.0566788486306</v>
      </c>
      <c r="G13">
        <v>1</v>
      </c>
      <c r="H13">
        <v>3.50632144989325</v>
      </c>
      <c r="I13">
        <v>-87.200581712261496</v>
      </c>
      <c r="J13">
        <v>-72.560376067772395</v>
      </c>
      <c r="K13">
        <v>11</v>
      </c>
      <c r="L13">
        <v>93.671297806512001</v>
      </c>
      <c r="M13">
        <v>0.91838970591782398</v>
      </c>
      <c r="N13">
        <v>85.673890275164098</v>
      </c>
      <c r="O13">
        <v>272607.643390021</v>
      </c>
      <c r="P13">
        <v>336401.02587957098</v>
      </c>
      <c r="Q13">
        <v>-999</v>
      </c>
      <c r="R13">
        <v>727.18767284186004</v>
      </c>
      <c r="S13">
        <v>0.21529245635974201</v>
      </c>
      <c r="T13">
        <v>0.33492795304378198</v>
      </c>
      <c r="U13">
        <v>0.45267278456823401</v>
      </c>
      <c r="V13">
        <v>3.3630665699755399E-6</v>
      </c>
      <c r="W13">
        <v>0.168479614174596</v>
      </c>
      <c r="X13">
        <v>0.37884423819059798</v>
      </c>
      <c r="Y13" s="1">
        <v>0</v>
      </c>
      <c r="Z13">
        <v>0.49438756769836001</v>
      </c>
      <c r="AA13">
        <v>3.1548414200116798E-4</v>
      </c>
      <c r="AB13">
        <v>2.5822033930332998E-3</v>
      </c>
      <c r="AC13" s="3">
        <v>0</v>
      </c>
      <c r="AD13" s="1">
        <v>0</v>
      </c>
      <c r="AE13" s="1">
        <v>2.5713778640090599E-7</v>
      </c>
      <c r="AF13">
        <v>8.8480498481635106</v>
      </c>
      <c r="AG13">
        <v>7.9953993888215696E-2</v>
      </c>
      <c r="AH13">
        <v>8.8229182322675808</v>
      </c>
      <c r="AI13">
        <v>11</v>
      </c>
      <c r="AJ13">
        <v>72918455492.179993</v>
      </c>
      <c r="AK13">
        <v>267485</v>
      </c>
      <c r="AL13">
        <f t="shared" si="0"/>
        <v>2.8979446728208684E-3</v>
      </c>
      <c r="AM13">
        <f t="shared" si="1"/>
        <v>3.4226382004135525</v>
      </c>
      <c r="AN13" s="2">
        <f t="shared" si="2"/>
        <v>-1.7370891577606073E-5</v>
      </c>
    </row>
    <row r="14" spans="1:40" x14ac:dyDescent="0.25">
      <c r="A14" t="s">
        <v>37</v>
      </c>
      <c r="B14">
        <v>8.0097538295127109</v>
      </c>
      <c r="C14">
        <v>3.1713343553190199E-3</v>
      </c>
      <c r="D14">
        <v>3.73991935386859</v>
      </c>
      <c r="E14">
        <v>3.1713343553190199E-3</v>
      </c>
      <c r="F14">
        <v>-29.130847321180099</v>
      </c>
      <c r="G14">
        <v>1</v>
      </c>
      <c r="H14">
        <v>3.51451077222158</v>
      </c>
      <c r="I14">
        <v>-88.5311734107798</v>
      </c>
      <c r="J14">
        <v>-73.792791727454699</v>
      </c>
      <c r="K14">
        <v>12</v>
      </c>
      <c r="L14">
        <v>93.704697333116798</v>
      </c>
      <c r="M14">
        <v>0.91702647831428397</v>
      </c>
      <c r="N14">
        <v>85.220203898296305</v>
      </c>
      <c r="O14">
        <v>270787.63367847801</v>
      </c>
      <c r="P14">
        <v>334499.06439133798</v>
      </c>
      <c r="Q14">
        <v>-999</v>
      </c>
      <c r="R14">
        <v>727.32768936577202</v>
      </c>
      <c r="S14">
        <v>0.22203611195307901</v>
      </c>
      <c r="T14">
        <v>0.32766045052641501</v>
      </c>
      <c r="U14">
        <v>0.46141053444067798</v>
      </c>
      <c r="V14">
        <v>3.6124769271175499E-6</v>
      </c>
      <c r="W14">
        <v>0.16282250498064099</v>
      </c>
      <c r="X14">
        <v>0.37576334810175299</v>
      </c>
      <c r="Y14" s="1">
        <v>0</v>
      </c>
      <c r="Z14">
        <v>0.48226419391706599</v>
      </c>
      <c r="AA14">
        <v>3.1754777384603001E-4</v>
      </c>
      <c r="AB14">
        <v>2.8535609009229901E-3</v>
      </c>
      <c r="AC14" s="3">
        <v>0</v>
      </c>
      <c r="AD14" s="1">
        <v>0</v>
      </c>
      <c r="AE14" s="1">
        <v>2.12970151986632E-7</v>
      </c>
      <c r="AF14">
        <v>8.8076002314197392</v>
      </c>
      <c r="AG14">
        <v>8.8076002314197405E-2</v>
      </c>
      <c r="AH14">
        <v>12.847668315244301</v>
      </c>
      <c r="AI14">
        <v>12</v>
      </c>
      <c r="AJ14">
        <v>67775707621.019997</v>
      </c>
      <c r="AK14">
        <v>250291</v>
      </c>
      <c r="AL14">
        <f t="shared" si="0"/>
        <v>3.1713216449210067E-3</v>
      </c>
      <c r="AM14">
        <f t="shared" si="1"/>
        <v>3.7399046251102797</v>
      </c>
      <c r="AN14" s="2">
        <f t="shared" si="2"/>
        <v>-1.4728758310322831E-5</v>
      </c>
    </row>
    <row r="15" spans="1:40" x14ac:dyDescent="0.25">
      <c r="A15" t="s">
        <v>37</v>
      </c>
      <c r="B15">
        <v>8.1904829440663995</v>
      </c>
      <c r="C15">
        <v>4.5705305755457401E-3</v>
      </c>
      <c r="D15">
        <v>5.3488433978693202</v>
      </c>
      <c r="E15">
        <v>4.5693033768401999E-3</v>
      </c>
      <c r="F15">
        <v>-29.732499493345902</v>
      </c>
      <c r="G15">
        <v>1</v>
      </c>
      <c r="H15">
        <v>3.5193898046497898</v>
      </c>
      <c r="I15">
        <v>-89.584791678717394</v>
      </c>
      <c r="J15">
        <v>-74.751483459685204</v>
      </c>
      <c r="K15">
        <v>13</v>
      </c>
      <c r="L15">
        <v>93.639772056629596</v>
      </c>
      <c r="M15">
        <v>0.91468825199953396</v>
      </c>
      <c r="N15">
        <v>84.680028873365899</v>
      </c>
      <c r="O15">
        <v>269050.35945976397</v>
      </c>
      <c r="P15">
        <v>332155.62912707502</v>
      </c>
      <c r="Q15">
        <v>-999</v>
      </c>
      <c r="R15">
        <v>727.61818514702395</v>
      </c>
      <c r="S15">
        <v>0.22575090167047199</v>
      </c>
      <c r="T15">
        <v>0.31862001128221601</v>
      </c>
      <c r="U15">
        <v>0.471214400059354</v>
      </c>
      <c r="V15">
        <v>3.8781526718488197E-6</v>
      </c>
      <c r="W15">
        <v>0.15590101053017</v>
      </c>
      <c r="X15">
        <v>0.37288071125780298</v>
      </c>
      <c r="Y15" s="1">
        <v>0</v>
      </c>
      <c r="Z15">
        <v>0.47363657643507001</v>
      </c>
      <c r="AA15">
        <v>3.2007455337106701E-4</v>
      </c>
      <c r="AB15">
        <v>3.1661447901340099E-3</v>
      </c>
      <c r="AC15" s="3">
        <v>1.22722869449354E-6</v>
      </c>
      <c r="AD15">
        <v>1.08284128595E-3</v>
      </c>
      <c r="AE15" s="1">
        <v>2.2218913116027899E-7</v>
      </c>
      <c r="AF15">
        <v>8.46149499656598</v>
      </c>
      <c r="AG15">
        <v>9.5686999940631096E-2</v>
      </c>
      <c r="AH15">
        <v>17.183397654876899</v>
      </c>
      <c r="AI15">
        <v>13</v>
      </c>
      <c r="AJ15">
        <v>62930340976.919998</v>
      </c>
      <c r="AK15">
        <v>233898</v>
      </c>
      <c r="AL15">
        <f t="shared" si="0"/>
        <v>4.5705100472807304E-3</v>
      </c>
      <c r="AM15">
        <f t="shared" si="1"/>
        <v>5.3488199745212572</v>
      </c>
      <c r="AN15" s="2">
        <f t="shared" si="2"/>
        <v>-2.3423348062934224E-5</v>
      </c>
    </row>
    <row r="16" spans="1:40" x14ac:dyDescent="0.25">
      <c r="A16" t="s">
        <v>37</v>
      </c>
      <c r="B16">
        <v>8.1016524331462705</v>
      </c>
      <c r="C16">
        <v>6.3658017896058797E-3</v>
      </c>
      <c r="D16">
        <v>7.3771022400299504</v>
      </c>
      <c r="E16">
        <v>6.3614629884408804E-3</v>
      </c>
      <c r="F16">
        <v>-29.516576054024199</v>
      </c>
      <c r="G16">
        <v>1</v>
      </c>
      <c r="H16">
        <v>3.5174361768351101</v>
      </c>
      <c r="I16">
        <v>-89.714437240596098</v>
      </c>
      <c r="J16">
        <v>-74.703606031195307</v>
      </c>
      <c r="K16">
        <v>14</v>
      </c>
      <c r="L16">
        <v>93.518833738683</v>
      </c>
      <c r="M16">
        <v>0.91175545674281799</v>
      </c>
      <c r="N16">
        <v>83.846616084600797</v>
      </c>
      <c r="O16">
        <v>265864.51407064998</v>
      </c>
      <c r="P16">
        <v>328208.620611761</v>
      </c>
      <c r="Q16">
        <v>-999</v>
      </c>
      <c r="R16">
        <v>728.01239139918198</v>
      </c>
      <c r="S16">
        <v>0.22780673804976401</v>
      </c>
      <c r="T16">
        <v>0.30659714893622497</v>
      </c>
      <c r="U16">
        <v>0.48747748376158101</v>
      </c>
      <c r="V16">
        <v>3.8361443258737799E-6</v>
      </c>
      <c r="W16">
        <v>0.14609658213160301</v>
      </c>
      <c r="X16">
        <v>0.36642209796248798</v>
      </c>
      <c r="Y16" s="1">
        <v>0</v>
      </c>
      <c r="Z16">
        <v>0.468743166131037</v>
      </c>
      <c r="AA16">
        <v>3.2206219331672002E-4</v>
      </c>
      <c r="AB16">
        <v>3.5094465379510698E-3</v>
      </c>
      <c r="AC16" s="3">
        <v>4.3389090230365201E-6</v>
      </c>
      <c r="AD16">
        <v>2.5297873642228098E-3</v>
      </c>
      <c r="AE16" s="1">
        <v>1.3909615963213101E-7</v>
      </c>
      <c r="AF16">
        <v>8.1389681079282195</v>
      </c>
      <c r="AG16">
        <v>9.65275856571466E-2</v>
      </c>
      <c r="AH16">
        <v>21.387716099117601</v>
      </c>
      <c r="AI16">
        <v>14</v>
      </c>
      <c r="AJ16">
        <v>63618985436.480003</v>
      </c>
      <c r="AK16">
        <v>239291</v>
      </c>
      <c r="AL16">
        <f t="shared" si="0"/>
        <v>6.3657741006732677E-3</v>
      </c>
      <c r="AM16">
        <f t="shared" si="1"/>
        <v>7.3770712673089767</v>
      </c>
      <c r="AN16" s="2">
        <f t="shared" si="2"/>
        <v>-3.0972720973743151E-5</v>
      </c>
    </row>
    <row r="17" spans="1:40" x14ac:dyDescent="0.25">
      <c r="A17" t="s">
        <v>37</v>
      </c>
      <c r="B17">
        <v>8.4482906348808893</v>
      </c>
      <c r="C17">
        <v>6.9760150717891904E-3</v>
      </c>
      <c r="D17">
        <v>8.0573832638423397</v>
      </c>
      <c r="E17">
        <v>6.9665016181246504E-3</v>
      </c>
      <c r="F17">
        <v>-26.037048757482701</v>
      </c>
      <c r="G17">
        <v>1</v>
      </c>
      <c r="H17">
        <v>3.4906615323639398</v>
      </c>
      <c r="I17">
        <v>-91.833897586755995</v>
      </c>
      <c r="J17">
        <v>-76.686501959474995</v>
      </c>
      <c r="K17">
        <v>15</v>
      </c>
      <c r="L17">
        <v>93.448222774604702</v>
      </c>
      <c r="M17">
        <v>0.90930225062938497</v>
      </c>
      <c r="N17">
        <v>82.730793467530006</v>
      </c>
      <c r="O17">
        <v>263466.11015997099</v>
      </c>
      <c r="P17">
        <v>326137.02471344097</v>
      </c>
      <c r="Q17">
        <v>-999</v>
      </c>
      <c r="R17">
        <v>727.62056476343605</v>
      </c>
      <c r="S17">
        <v>0.223357891017018</v>
      </c>
      <c r="T17">
        <v>0.30973463043017302</v>
      </c>
      <c r="U17">
        <v>0.493759693402818</v>
      </c>
      <c r="V17">
        <v>1.14017425466268E-5</v>
      </c>
      <c r="W17">
        <v>0.14195997577442501</v>
      </c>
      <c r="X17">
        <v>0.36426892908021002</v>
      </c>
      <c r="Y17" s="1">
        <v>0</v>
      </c>
      <c r="Z17">
        <v>0.48547642071909902</v>
      </c>
      <c r="AA17">
        <v>3.2355218477731802E-4</v>
      </c>
      <c r="AB17">
        <v>4.0218371116280604E-3</v>
      </c>
      <c r="AC17" s="3">
        <v>9.5135448654023407E-6</v>
      </c>
      <c r="AD17">
        <v>2.6210009978725902E-3</v>
      </c>
      <c r="AE17" s="1">
        <v>8.4470195466539005E-8</v>
      </c>
      <c r="AF17">
        <v>8.6771829731744905</v>
      </c>
      <c r="AG17">
        <v>0.111828696063642</v>
      </c>
      <c r="AH17">
        <v>21.683379413309002</v>
      </c>
      <c r="AI17">
        <v>15</v>
      </c>
      <c r="AJ17">
        <v>70522764104.850006</v>
      </c>
      <c r="AK17">
        <v>267673</v>
      </c>
      <c r="AL17">
        <f t="shared" si="0"/>
        <v>6.9759883093388373E-3</v>
      </c>
      <c r="AM17">
        <f t="shared" si="1"/>
        <v>8.0573535290915039</v>
      </c>
      <c r="AN17" s="2">
        <f t="shared" si="2"/>
        <v>-2.9734750835785917E-5</v>
      </c>
    </row>
    <row r="18" spans="1:40" x14ac:dyDescent="0.25">
      <c r="A18" t="s">
        <v>37</v>
      </c>
      <c r="B18">
        <v>8.7956872841397598</v>
      </c>
      <c r="C18">
        <v>7.7901527494321603E-3</v>
      </c>
      <c r="D18">
        <v>8.9578731358133492</v>
      </c>
      <c r="E18">
        <v>7.7725112477746699E-3</v>
      </c>
      <c r="F18">
        <v>-21.949266479747401</v>
      </c>
      <c r="G18">
        <v>1</v>
      </c>
      <c r="H18">
        <v>3.4628904577965298</v>
      </c>
      <c r="I18">
        <v>-94.943729558271201</v>
      </c>
      <c r="J18">
        <v>-79.666525322954996</v>
      </c>
      <c r="K18">
        <v>16</v>
      </c>
      <c r="L18">
        <v>93.416320263273803</v>
      </c>
      <c r="M18">
        <v>0.90721777660900205</v>
      </c>
      <c r="N18">
        <v>81.646946424397498</v>
      </c>
      <c r="O18">
        <v>261223.37807677899</v>
      </c>
      <c r="P18">
        <v>324145.54822396801</v>
      </c>
      <c r="Q18">
        <v>-999</v>
      </c>
      <c r="R18">
        <v>726.75538935162103</v>
      </c>
      <c r="S18">
        <v>0.218085684853769</v>
      </c>
      <c r="T18">
        <v>0.31677994470153598</v>
      </c>
      <c r="U18">
        <v>0.49880457535016698</v>
      </c>
      <c r="V18">
        <v>1.267578107262E-5</v>
      </c>
      <c r="W18">
        <v>0.13846010006838</v>
      </c>
      <c r="X18">
        <v>0.36272264880037902</v>
      </c>
      <c r="Y18" s="1">
        <v>0</v>
      </c>
      <c r="Z18">
        <v>0.50406154028296701</v>
      </c>
      <c r="AA18">
        <v>3.2470651844027499E-4</v>
      </c>
      <c r="AB18">
        <v>4.71937983672198E-3</v>
      </c>
      <c r="AC18" s="3">
        <v>1.7641520617248001E-5</v>
      </c>
      <c r="AD18">
        <v>2.72832552854913E-3</v>
      </c>
      <c r="AE18" s="1">
        <v>6.8832729972125104E-8</v>
      </c>
      <c r="AF18">
        <v>9.0777249460926708</v>
      </c>
      <c r="AG18">
        <v>0.124943003333606</v>
      </c>
      <c r="AH18">
        <v>20.973705850373101</v>
      </c>
      <c r="AI18">
        <v>16</v>
      </c>
      <c r="AJ18">
        <v>78905394805.25</v>
      </c>
      <c r="AK18">
        <v>302061</v>
      </c>
      <c r="AL18">
        <f t="shared" si="0"/>
        <v>7.7901222370586054E-3</v>
      </c>
      <c r="AM18">
        <f t="shared" si="1"/>
        <v>8.9578395391480043</v>
      </c>
      <c r="AN18" s="2">
        <f t="shared" si="2"/>
        <v>-3.3596665344859389E-5</v>
      </c>
    </row>
    <row r="19" spans="1:40" x14ac:dyDescent="0.25">
      <c r="A19" t="s">
        <v>37</v>
      </c>
      <c r="B19">
        <v>9.4152961372813007</v>
      </c>
      <c r="C19">
        <v>8.4980952343984596E-3</v>
      </c>
      <c r="D19">
        <v>9.7343249552957101</v>
      </c>
      <c r="E19">
        <v>8.4710536146501408E-3</v>
      </c>
      <c r="F19">
        <v>-18.134585178775499</v>
      </c>
      <c r="G19">
        <v>1</v>
      </c>
      <c r="H19">
        <v>3.4433968766835998</v>
      </c>
      <c r="I19">
        <v>-97.866935306452405</v>
      </c>
      <c r="J19">
        <v>-82.488882224528197</v>
      </c>
      <c r="K19">
        <v>17</v>
      </c>
      <c r="L19">
        <v>93.510970557061</v>
      </c>
      <c r="M19">
        <v>0.90640117191387104</v>
      </c>
      <c r="N19">
        <v>80.805508993220698</v>
      </c>
      <c r="O19">
        <v>259511.04289974101</v>
      </c>
      <c r="P19">
        <v>323138.45593308599</v>
      </c>
      <c r="Q19">
        <v>-999</v>
      </c>
      <c r="R19">
        <v>725.74442574177397</v>
      </c>
      <c r="S19">
        <v>0.21512488755926301</v>
      </c>
      <c r="T19">
        <v>0.324491126970614</v>
      </c>
      <c r="U19">
        <v>0.50408061346878197</v>
      </c>
      <c r="V19">
        <v>1.1548251558288599E-5</v>
      </c>
      <c r="W19">
        <v>0.13478303394021199</v>
      </c>
      <c r="X19">
        <v>0.36112480433944599</v>
      </c>
      <c r="Y19" s="1">
        <v>0</v>
      </c>
      <c r="Z19">
        <v>0.51682814727204296</v>
      </c>
      <c r="AA19">
        <v>3.25085119640789E-4</v>
      </c>
      <c r="AB19">
        <v>5.3670474458330196E-3</v>
      </c>
      <c r="AC19" s="3">
        <v>2.7041771692899199E-5</v>
      </c>
      <c r="AD19">
        <v>2.7788503009452798E-3</v>
      </c>
      <c r="AE19" s="1">
        <v>4.5189392703670399E-8</v>
      </c>
      <c r="AF19">
        <v>9.3017338761408901</v>
      </c>
      <c r="AG19">
        <v>0.136907050385564</v>
      </c>
      <c r="AH19">
        <v>21.714869217774702</v>
      </c>
      <c r="AI19">
        <v>17</v>
      </c>
      <c r="AJ19">
        <v>86515272459.830002</v>
      </c>
      <c r="AK19">
        <v>333378</v>
      </c>
      <c r="AL19">
        <f t="shared" si="0"/>
        <v>8.4980698275046902E-3</v>
      </c>
      <c r="AM19">
        <f t="shared" si="1"/>
        <v>9.7342971989711096</v>
      </c>
      <c r="AN19" s="2">
        <f t="shared" si="2"/>
        <v>-2.7756324600503035E-5</v>
      </c>
    </row>
    <row r="20" spans="1:40" x14ac:dyDescent="0.25">
      <c r="A20" t="s">
        <v>37</v>
      </c>
      <c r="B20">
        <v>9.8401067954558901</v>
      </c>
      <c r="C20">
        <v>9.1526785584365201E-3</v>
      </c>
      <c r="D20">
        <v>10.4468480095085</v>
      </c>
      <c r="E20">
        <v>9.1150338121914008E-3</v>
      </c>
      <c r="F20">
        <v>-15.9043295829971</v>
      </c>
      <c r="G20">
        <v>1</v>
      </c>
      <c r="H20">
        <v>3.4152171275957701</v>
      </c>
      <c r="I20">
        <v>-101.08451100430599</v>
      </c>
      <c r="J20">
        <v>-85.624081730649394</v>
      </c>
      <c r="K20">
        <v>18</v>
      </c>
      <c r="L20">
        <v>93.529135497729797</v>
      </c>
      <c r="M20">
        <v>0.90472729661064</v>
      </c>
      <c r="N20">
        <v>79.931300063418504</v>
      </c>
      <c r="O20">
        <v>258121.52658013999</v>
      </c>
      <c r="P20">
        <v>322174.94826093601</v>
      </c>
      <c r="Q20">
        <v>-999</v>
      </c>
      <c r="R20">
        <v>724.945572927939</v>
      </c>
      <c r="S20">
        <v>0.207708326015213</v>
      </c>
      <c r="T20">
        <v>0.33225827300431499</v>
      </c>
      <c r="U20">
        <v>0.50652767859074599</v>
      </c>
      <c r="V20">
        <v>6.0839655765282599E-6</v>
      </c>
      <c r="W20">
        <v>0.13434017486126901</v>
      </c>
      <c r="X20">
        <v>0.35912606258240698</v>
      </c>
      <c r="Y20" s="1">
        <v>0</v>
      </c>
      <c r="Z20">
        <v>0.53760922973686998</v>
      </c>
      <c r="AA20">
        <v>3.2673656098251402E-4</v>
      </c>
      <c r="AB20">
        <v>5.93162550648158E-3</v>
      </c>
      <c r="AC20" s="3">
        <v>3.7644743578164002E-5</v>
      </c>
      <c r="AD20">
        <v>2.8566288195037799E-3</v>
      </c>
      <c r="AE20" s="1">
        <v>2.7776916339359599E-8</v>
      </c>
      <c r="AF20">
        <v>9.4825243603499398</v>
      </c>
      <c r="AG20">
        <v>0.150491034192795</v>
      </c>
      <c r="AH20">
        <v>20.828301159981599</v>
      </c>
      <c r="AI20">
        <v>18</v>
      </c>
      <c r="AJ20">
        <v>91632367571.369995</v>
      </c>
      <c r="AK20">
        <v>354997</v>
      </c>
      <c r="AL20">
        <f t="shared" si="0"/>
        <v>9.1526634074623782E-3</v>
      </c>
      <c r="AM20">
        <f t="shared" si="1"/>
        <v>10.446831577298433</v>
      </c>
      <c r="AN20" s="2">
        <f t="shared" si="2"/>
        <v>-1.6432210067307551E-5</v>
      </c>
    </row>
    <row r="21" spans="1:40" x14ac:dyDescent="0.25">
      <c r="A21" t="s">
        <v>37</v>
      </c>
      <c r="B21">
        <v>10.286543054828099</v>
      </c>
      <c r="C21">
        <v>9.6334232113001808E-3</v>
      </c>
      <c r="D21">
        <v>10.9668574761134</v>
      </c>
      <c r="E21">
        <v>9.5849880491516003E-3</v>
      </c>
      <c r="F21">
        <v>-14.4153464078253</v>
      </c>
      <c r="G21">
        <v>1</v>
      </c>
      <c r="H21">
        <v>3.3976724020870899</v>
      </c>
      <c r="I21">
        <v>-103.772308973319</v>
      </c>
      <c r="J21">
        <v>-88.253563613432306</v>
      </c>
      <c r="K21">
        <v>19</v>
      </c>
      <c r="L21">
        <v>93.563889903555605</v>
      </c>
      <c r="M21">
        <v>0.90327398914104495</v>
      </c>
      <c r="N21">
        <v>79.240624500826499</v>
      </c>
      <c r="O21">
        <v>257149.212464451</v>
      </c>
      <c r="P21">
        <v>321121.53278781503</v>
      </c>
      <c r="Q21">
        <v>-999</v>
      </c>
      <c r="R21">
        <v>724.21894472283702</v>
      </c>
      <c r="S21">
        <v>0.20357924712991901</v>
      </c>
      <c r="T21">
        <v>0.33862649145010298</v>
      </c>
      <c r="U21">
        <v>0.50873220420932097</v>
      </c>
      <c r="V21">
        <v>5.7818851785511701E-6</v>
      </c>
      <c r="W21">
        <v>0.13391020565678899</v>
      </c>
      <c r="X21">
        <v>0.35735180824870999</v>
      </c>
      <c r="Y21" s="1">
        <v>0</v>
      </c>
      <c r="Z21">
        <v>0.54824858972296797</v>
      </c>
      <c r="AA21">
        <v>3.2788500753346803E-4</v>
      </c>
      <c r="AB21">
        <v>6.35512991184545E-3</v>
      </c>
      <c r="AC21" s="3">
        <v>4.8435457979790599E-5</v>
      </c>
      <c r="AD21">
        <v>2.9019327702129098E-3</v>
      </c>
      <c r="AE21" s="1">
        <v>2.1331437142985701E-8</v>
      </c>
      <c r="AF21">
        <v>9.45929764059718</v>
      </c>
      <c r="AG21">
        <v>0.16017602943454401</v>
      </c>
      <c r="AH21">
        <v>21.174615645837299</v>
      </c>
      <c r="AI21">
        <v>19</v>
      </c>
      <c r="AJ21">
        <v>96246321539.619995</v>
      </c>
      <c r="AK21">
        <v>374282</v>
      </c>
      <c r="AL21">
        <f t="shared" si="0"/>
        <v>9.6334044790087614E-3</v>
      </c>
      <c r="AM21">
        <f t="shared" si="1"/>
        <v>10.966837267899853</v>
      </c>
      <c r="AN21" s="2">
        <f t="shared" si="2"/>
        <v>-2.0208213546979437E-5</v>
      </c>
    </row>
    <row r="22" spans="1:40" x14ac:dyDescent="0.25">
      <c r="A22" t="s">
        <v>37</v>
      </c>
      <c r="B22">
        <v>10.559278716818</v>
      </c>
      <c r="C22">
        <v>9.8033384080777903E-3</v>
      </c>
      <c r="D22">
        <v>11.149987447074899</v>
      </c>
      <c r="E22">
        <v>9.7456361106634404E-3</v>
      </c>
      <c r="F22">
        <v>-13.5862530244426</v>
      </c>
      <c r="G22">
        <v>1</v>
      </c>
      <c r="H22">
        <v>3.3849384453987299</v>
      </c>
      <c r="I22">
        <v>-105.370255516393</v>
      </c>
      <c r="J22">
        <v>-89.845314923320103</v>
      </c>
      <c r="K22">
        <v>20</v>
      </c>
      <c r="L22">
        <v>93.631194963459805</v>
      </c>
      <c r="M22">
        <v>0.90214690928258501</v>
      </c>
      <c r="N22">
        <v>78.796415441374194</v>
      </c>
      <c r="O22">
        <v>257042.325989734</v>
      </c>
      <c r="P22">
        <v>321578.44634913001</v>
      </c>
      <c r="Q22">
        <v>-999</v>
      </c>
      <c r="R22">
        <v>724.18244082166996</v>
      </c>
      <c r="S22">
        <v>0.20426504500832199</v>
      </c>
      <c r="T22">
        <v>0.345564875363641</v>
      </c>
      <c r="U22">
        <v>0.50904364566377003</v>
      </c>
      <c r="V22">
        <v>5.42141778421148E-6</v>
      </c>
      <c r="W22">
        <v>0.13474809309395799</v>
      </c>
      <c r="X22">
        <v>0.35620283982448703</v>
      </c>
      <c r="Y22" s="1">
        <v>0</v>
      </c>
      <c r="Z22">
        <v>0.54415235325141598</v>
      </c>
      <c r="AA22">
        <v>3.28044572165949E-4</v>
      </c>
      <c r="AB22">
        <v>6.5321840946266398E-3</v>
      </c>
      <c r="AC22" s="3">
        <v>5.7703379954115303E-5</v>
      </c>
      <c r="AD22">
        <v>2.8853680828202399E-3</v>
      </c>
      <c r="AE22" s="1">
        <v>2.4846341605752799E-8</v>
      </c>
      <c r="AF22">
        <v>9.2153540389039392</v>
      </c>
      <c r="AG22">
        <v>0.16226024356937299</v>
      </c>
      <c r="AH22">
        <v>21.859835783312601</v>
      </c>
      <c r="AI22">
        <v>20</v>
      </c>
      <c r="AJ22">
        <v>102460155647.42</v>
      </c>
      <c r="AK22">
        <v>398612</v>
      </c>
      <c r="AL22">
        <f t="shared" si="0"/>
        <v>9.8033249759085488E-3</v>
      </c>
      <c r="AM22">
        <f t="shared" si="1"/>
        <v>11.14997298390562</v>
      </c>
      <c r="AN22" s="2">
        <f t="shared" si="2"/>
        <v>-1.4463169279110843E-5</v>
      </c>
    </row>
    <row r="23" spans="1:40" x14ac:dyDescent="0.25">
      <c r="A23" t="s">
        <v>37</v>
      </c>
      <c r="B23">
        <v>11.273213393432901</v>
      </c>
      <c r="C23">
        <v>9.8750428879228903E-3</v>
      </c>
      <c r="D23">
        <v>11.227164929648501</v>
      </c>
      <c r="E23">
        <v>9.8084677795815499E-3</v>
      </c>
      <c r="F23">
        <v>-13.0138680237635</v>
      </c>
      <c r="G23">
        <v>1</v>
      </c>
      <c r="H23">
        <v>3.3713839232134499</v>
      </c>
      <c r="I23">
        <v>-106.47412759672601</v>
      </c>
      <c r="J23">
        <v>-90.947728783230502</v>
      </c>
      <c r="K23">
        <v>21</v>
      </c>
      <c r="L23">
        <v>93.762755424079103</v>
      </c>
      <c r="M23">
        <v>0.90160631398102298</v>
      </c>
      <c r="N23">
        <v>78.465837387992394</v>
      </c>
      <c r="O23">
        <v>257010.545571119</v>
      </c>
      <c r="P23">
        <v>321713.329277593</v>
      </c>
      <c r="Q23">
        <v>-999</v>
      </c>
      <c r="R23">
        <v>724.30784231819803</v>
      </c>
      <c r="S23">
        <v>0.20551657530126699</v>
      </c>
      <c r="T23">
        <v>0.34850891912536802</v>
      </c>
      <c r="U23">
        <v>0.50959243108014796</v>
      </c>
      <c r="V23">
        <v>5.1245625690823901E-6</v>
      </c>
      <c r="W23">
        <v>0.136531386622534</v>
      </c>
      <c r="X23">
        <v>0.35387105773474797</v>
      </c>
      <c r="Y23" s="1">
        <v>0</v>
      </c>
      <c r="Z23">
        <v>0.54113704632731197</v>
      </c>
      <c r="AA23">
        <v>3.2855191808407801E-4</v>
      </c>
      <c r="AB23">
        <v>6.6029249501353103E-3</v>
      </c>
      <c r="AC23" s="3">
        <v>6.6576318920626596E-5</v>
      </c>
      <c r="AD23">
        <v>2.8769667948650699E-3</v>
      </c>
      <c r="AE23" s="1">
        <v>3.1001760670636402E-8</v>
      </c>
      <c r="AF23">
        <v>8.9836822488563204</v>
      </c>
      <c r="AG23">
        <v>0.16754092502833801</v>
      </c>
      <c r="AH23">
        <v>23.2565514236036</v>
      </c>
      <c r="AI23">
        <v>21</v>
      </c>
      <c r="AJ23">
        <v>108198612569.44</v>
      </c>
      <c r="AK23">
        <v>420989</v>
      </c>
      <c r="AL23">
        <f t="shared" si="0"/>
        <v>9.8750509837657562E-3</v>
      </c>
      <c r="AM23">
        <f t="shared" si="1"/>
        <v>11.227173639953902</v>
      </c>
      <c r="AN23" s="2">
        <f t="shared" si="2"/>
        <v>8.7103054013937253E-6</v>
      </c>
    </row>
    <row r="24" spans="1:40" x14ac:dyDescent="0.25">
      <c r="A24" t="s">
        <v>37</v>
      </c>
      <c r="B24">
        <v>10.923959439276899</v>
      </c>
      <c r="C24">
        <v>9.8655073863500899E-3</v>
      </c>
      <c r="D24">
        <v>11.216905153755</v>
      </c>
      <c r="E24">
        <v>9.7924346965095194E-3</v>
      </c>
      <c r="F24">
        <v>-12.210466823860999</v>
      </c>
      <c r="G24">
        <v>1</v>
      </c>
      <c r="H24">
        <v>3.3657593578763501</v>
      </c>
      <c r="I24">
        <v>-108.605926331243</v>
      </c>
      <c r="J24">
        <v>-93.059160436202106</v>
      </c>
      <c r="K24">
        <v>22</v>
      </c>
      <c r="L24">
        <v>93.910074562357494</v>
      </c>
      <c r="M24">
        <v>0.90124893184949595</v>
      </c>
      <c r="N24">
        <v>78.192552286665105</v>
      </c>
      <c r="O24">
        <v>256672.201818751</v>
      </c>
      <c r="P24">
        <v>321685.97057376802</v>
      </c>
      <c r="Q24">
        <v>-999</v>
      </c>
      <c r="R24">
        <v>724.02052610800899</v>
      </c>
      <c r="S24">
        <v>0.20854925174696901</v>
      </c>
      <c r="T24">
        <v>0.35275668365021301</v>
      </c>
      <c r="U24">
        <v>0.50718916918888801</v>
      </c>
      <c r="V24">
        <v>2.8990727235467599E-6</v>
      </c>
      <c r="W24">
        <v>0.13724998275872399</v>
      </c>
      <c r="X24">
        <v>0.35555794897966297</v>
      </c>
      <c r="Y24" s="1">
        <v>0</v>
      </c>
      <c r="Z24">
        <v>0.53716790130261405</v>
      </c>
      <c r="AA24">
        <v>3.2924077682767501E-4</v>
      </c>
      <c r="AB24">
        <v>6.6017026849124697E-3</v>
      </c>
      <c r="AC24" s="3">
        <v>7.3074130891585099E-5</v>
      </c>
      <c r="AD24">
        <v>2.8614480436482299E-3</v>
      </c>
      <c r="AE24" s="1">
        <v>3.1133123005732502E-8</v>
      </c>
      <c r="AF24">
        <v>8.7217181910021804</v>
      </c>
      <c r="AG24">
        <v>0.17047248391717501</v>
      </c>
      <c r="AH24">
        <v>26.040457699213</v>
      </c>
      <c r="AI24">
        <v>22</v>
      </c>
      <c r="AJ24">
        <v>112661899560.91</v>
      </c>
      <c r="AK24">
        <v>438933</v>
      </c>
      <c r="AL24">
        <f t="shared" si="0"/>
        <v>9.8654967694029646E-3</v>
      </c>
      <c r="AM24">
        <f t="shared" si="1"/>
        <v>11.21689372978607</v>
      </c>
      <c r="AN24" s="2">
        <f t="shared" si="2"/>
        <v>-1.1423968929946682E-5</v>
      </c>
    </row>
    <row r="25" spans="1:40" x14ac:dyDescent="0.25">
      <c r="A25" t="s">
        <v>37</v>
      </c>
      <c r="B25">
        <v>11.5137543597028</v>
      </c>
      <c r="C25">
        <v>9.8621133925936699E-3</v>
      </c>
      <c r="D25">
        <v>11.2132531050342</v>
      </c>
      <c r="E25">
        <v>9.7842310467976899E-3</v>
      </c>
      <c r="F25">
        <v>-11.6956476463968</v>
      </c>
      <c r="G25">
        <v>1</v>
      </c>
      <c r="H25">
        <v>3.3589898386822301</v>
      </c>
      <c r="I25">
        <v>-111.077505856672</v>
      </c>
      <c r="J25">
        <v>-95.551537517221803</v>
      </c>
      <c r="K25">
        <v>23</v>
      </c>
      <c r="L25">
        <v>94.050335213401098</v>
      </c>
      <c r="M25">
        <v>0.90080808890948405</v>
      </c>
      <c r="N25">
        <v>77.875925958157296</v>
      </c>
      <c r="O25">
        <v>257008.57149378699</v>
      </c>
      <c r="P25">
        <v>322533.86543633498</v>
      </c>
      <c r="Q25">
        <v>-999</v>
      </c>
      <c r="R25">
        <v>723.702377094864</v>
      </c>
      <c r="S25">
        <v>0.21033072224233099</v>
      </c>
      <c r="T25">
        <v>0.35801396343930902</v>
      </c>
      <c r="U25">
        <v>0.50033105071010098</v>
      </c>
      <c r="V25">
        <v>2.8437791068504499E-6</v>
      </c>
      <c r="W25">
        <v>0.13998906562968799</v>
      </c>
      <c r="X25">
        <v>0.359677039881103</v>
      </c>
      <c r="Y25" s="1">
        <v>0</v>
      </c>
      <c r="Z25">
        <v>0.53694170008167896</v>
      </c>
      <c r="AA25">
        <v>3.2984696558987901E-4</v>
      </c>
      <c r="AB25">
        <v>6.5899226772445597E-3</v>
      </c>
      <c r="AC25" s="3">
        <v>7.7884022574853704E-5</v>
      </c>
      <c r="AD25">
        <v>2.8644280449302401E-3</v>
      </c>
      <c r="AE25" s="1">
        <v>4.0035660184044801E-8</v>
      </c>
      <c r="AF25">
        <v>8.5276493980978003</v>
      </c>
      <c r="AG25">
        <v>0.175115268722981</v>
      </c>
      <c r="AH25">
        <v>29.511183912084501</v>
      </c>
      <c r="AI25">
        <v>23</v>
      </c>
      <c r="AJ25">
        <v>114634561177.66</v>
      </c>
      <c r="AK25">
        <v>446034</v>
      </c>
      <c r="AL25">
        <f t="shared" si="0"/>
        <v>9.8621217459997166E-3</v>
      </c>
      <c r="AM25">
        <f t="shared" si="1"/>
        <v>11.213262093742514</v>
      </c>
      <c r="AN25" s="2">
        <f t="shared" si="2"/>
        <v>8.9887083145612223E-6</v>
      </c>
    </row>
    <row r="26" spans="1:40" x14ac:dyDescent="0.25">
      <c r="A26" t="s">
        <v>37</v>
      </c>
      <c r="B26">
        <v>11.849050988159</v>
      </c>
      <c r="C26">
        <v>9.8756191999189395E-3</v>
      </c>
      <c r="D26">
        <v>11.2277849809134</v>
      </c>
      <c r="E26">
        <v>9.7953285030513201E-3</v>
      </c>
      <c r="F26">
        <v>-11.437309105124401</v>
      </c>
      <c r="G26">
        <v>1</v>
      </c>
      <c r="H26">
        <v>3.3595637089520101</v>
      </c>
      <c r="I26">
        <v>-112.793622709258</v>
      </c>
      <c r="J26">
        <v>-97.252607665557903</v>
      </c>
      <c r="K26">
        <v>24</v>
      </c>
      <c r="L26">
        <v>94.170760747889602</v>
      </c>
      <c r="M26">
        <v>0.90016687283178198</v>
      </c>
      <c r="N26">
        <v>77.5177845300434</v>
      </c>
      <c r="O26">
        <v>256758.97850642001</v>
      </c>
      <c r="P26">
        <v>322462.06940753001</v>
      </c>
      <c r="Q26">
        <v>-999</v>
      </c>
      <c r="R26">
        <v>723.56137986676094</v>
      </c>
      <c r="S26">
        <v>0.212135345718062</v>
      </c>
      <c r="T26">
        <v>0.35949475003163101</v>
      </c>
      <c r="U26">
        <v>0.49945798945440301</v>
      </c>
      <c r="V26">
        <v>2.99347835424547E-6</v>
      </c>
      <c r="W26">
        <v>0.139538674207451</v>
      </c>
      <c r="X26">
        <v>0.36100034285978999</v>
      </c>
      <c r="Y26" s="1">
        <v>0</v>
      </c>
      <c r="Z26">
        <v>0.53663838235391303</v>
      </c>
      <c r="AA26">
        <v>3.31024467253859E-4</v>
      </c>
      <c r="AB26">
        <v>6.5968222733960797E-3</v>
      </c>
      <c r="AC26" s="3">
        <v>8.0292493133549698E-5</v>
      </c>
      <c r="AD26">
        <v>2.8674465453637599E-3</v>
      </c>
      <c r="AE26" s="1">
        <v>3.9358946165173898E-8</v>
      </c>
      <c r="AF26">
        <v>8.3731362363264701</v>
      </c>
      <c r="AG26">
        <v>0.180864070511186</v>
      </c>
      <c r="AH26">
        <v>36.088990753131903</v>
      </c>
      <c r="AI26">
        <v>24</v>
      </c>
      <c r="AJ26">
        <v>108694291889.08</v>
      </c>
      <c r="AK26">
        <v>423332</v>
      </c>
      <c r="AL26">
        <f t="shared" si="0"/>
        <v>9.8756251380934124E-3</v>
      </c>
      <c r="AM26">
        <f t="shared" si="1"/>
        <v>11.22779136974561</v>
      </c>
      <c r="AN26" s="2">
        <f t="shared" si="2"/>
        <v>6.3888322099359129E-6</v>
      </c>
    </row>
    <row r="27" spans="1:40" x14ac:dyDescent="0.25">
      <c r="A27" t="s">
        <v>37</v>
      </c>
      <c r="B27">
        <v>11.5182401481855</v>
      </c>
      <c r="C27">
        <v>9.9630534745598805E-3</v>
      </c>
      <c r="D27">
        <v>11.3218091144161</v>
      </c>
      <c r="E27">
        <v>9.8808003626131603E-3</v>
      </c>
      <c r="F27">
        <v>-11.7060454861811</v>
      </c>
      <c r="G27">
        <v>1</v>
      </c>
      <c r="H27">
        <v>3.37352865434223</v>
      </c>
      <c r="I27">
        <v>-113.092431769247</v>
      </c>
      <c r="J27">
        <v>-97.524974405700505</v>
      </c>
      <c r="K27">
        <v>25</v>
      </c>
      <c r="L27">
        <v>94.286824001642103</v>
      </c>
      <c r="M27">
        <v>0.89955879479697598</v>
      </c>
      <c r="N27">
        <v>77.2323007405992</v>
      </c>
      <c r="O27">
        <v>256314.59341764299</v>
      </c>
      <c r="P27">
        <v>321994.97166575602</v>
      </c>
      <c r="Q27">
        <v>-999</v>
      </c>
      <c r="R27">
        <v>723.67044990414195</v>
      </c>
      <c r="S27">
        <v>0.21633348199080901</v>
      </c>
      <c r="T27">
        <v>0.36096945565202698</v>
      </c>
      <c r="U27">
        <v>0.49956651089398102</v>
      </c>
      <c r="V27" s="1">
        <v>0</v>
      </c>
      <c r="W27">
        <v>0.13837437344690001</v>
      </c>
      <c r="X27">
        <v>0.36205911565911703</v>
      </c>
      <c r="Y27" s="1">
        <v>0</v>
      </c>
      <c r="Z27">
        <v>0.52777499476427403</v>
      </c>
      <c r="AA27">
        <v>3.32530135514209E-4</v>
      </c>
      <c r="AB27">
        <v>6.6681014396769E-3</v>
      </c>
      <c r="AC27" s="3">
        <v>8.2255322308125099E-5</v>
      </c>
      <c r="AD27">
        <v>2.88014067122135E-3</v>
      </c>
      <c r="AE27" s="1">
        <v>3.41285786387481E-8</v>
      </c>
      <c r="AF27">
        <v>8.1602591357862106</v>
      </c>
      <c r="AG27">
        <v>0.18293361301366101</v>
      </c>
      <c r="AH27">
        <v>45.987876580842197</v>
      </c>
      <c r="AI27">
        <v>25</v>
      </c>
      <c r="AJ27">
        <v>97993939040.839996</v>
      </c>
      <c r="AK27">
        <v>382319</v>
      </c>
      <c r="AL27">
        <f t="shared" si="0"/>
        <v>9.9630616972992223E-3</v>
      </c>
      <c r="AM27">
        <f t="shared" si="1"/>
        <v>11.321817952602753</v>
      </c>
      <c r="AN27" s="2">
        <f t="shared" si="2"/>
        <v>8.8381866536479947E-6</v>
      </c>
    </row>
    <row r="28" spans="1:40" x14ac:dyDescent="0.25">
      <c r="A28" t="s">
        <v>37</v>
      </c>
      <c r="B28">
        <v>11.2772192163879</v>
      </c>
      <c r="C28">
        <v>9.9511930610367595E-3</v>
      </c>
      <c r="D28">
        <v>11.3090601439461</v>
      </c>
      <c r="E28">
        <v>9.8723752782208796E-3</v>
      </c>
      <c r="F28">
        <v>-12.0946962829534</v>
      </c>
      <c r="G28">
        <v>1</v>
      </c>
      <c r="H28">
        <v>3.3936673806190201</v>
      </c>
      <c r="I28">
        <v>-112.84398466886699</v>
      </c>
      <c r="J28">
        <v>-97.230442420297194</v>
      </c>
      <c r="K28">
        <v>26</v>
      </c>
      <c r="L28">
        <v>94.428069457979404</v>
      </c>
      <c r="M28">
        <v>0.89923819004046401</v>
      </c>
      <c r="N28">
        <v>77.003036042648603</v>
      </c>
      <c r="O28">
        <v>255555.986135324</v>
      </c>
      <c r="P28">
        <v>321354.53489301697</v>
      </c>
      <c r="Q28">
        <v>-999</v>
      </c>
      <c r="R28">
        <v>723.74599742066505</v>
      </c>
      <c r="S28">
        <v>0.223222564915456</v>
      </c>
      <c r="T28">
        <v>0.364457067288746</v>
      </c>
      <c r="U28">
        <v>0.50143425420412402</v>
      </c>
      <c r="V28" s="1">
        <v>0</v>
      </c>
      <c r="W28">
        <v>0.13763515394289</v>
      </c>
      <c r="X28">
        <v>0.36093059185298398</v>
      </c>
      <c r="Y28" s="1">
        <v>0</v>
      </c>
      <c r="Z28">
        <v>0.51295024143399903</v>
      </c>
      <c r="AA28">
        <v>3.3390476870880201E-4</v>
      </c>
      <c r="AB28">
        <v>6.6678587316667702E-3</v>
      </c>
      <c r="AC28" s="3">
        <v>7.8819797574617603E-5</v>
      </c>
      <c r="AD28">
        <v>2.8705724224252702E-3</v>
      </c>
      <c r="AE28" s="1">
        <v>3.85025813432729E-8</v>
      </c>
      <c r="AF28">
        <v>7.9459211951307598</v>
      </c>
      <c r="AG28">
        <v>0.18591513948792401</v>
      </c>
      <c r="AH28">
        <v>58.581698137592802</v>
      </c>
      <c r="AI28">
        <v>26</v>
      </c>
      <c r="AJ28">
        <v>86510812426.529999</v>
      </c>
      <c r="AK28">
        <v>338520</v>
      </c>
      <c r="AL28">
        <f t="shared" si="0"/>
        <v>9.9511942229568041E-3</v>
      </c>
      <c r="AM28">
        <f t="shared" si="1"/>
        <v>11.309061392997044</v>
      </c>
      <c r="AN28" s="2">
        <f t="shared" si="2"/>
        <v>1.2490509444518239E-6</v>
      </c>
    </row>
    <row r="29" spans="1:40" x14ac:dyDescent="0.25">
      <c r="A29" t="s">
        <v>37</v>
      </c>
      <c r="B29">
        <v>11.1741506657656</v>
      </c>
      <c r="C29">
        <v>9.9725176385012503E-3</v>
      </c>
      <c r="D29">
        <v>11.3319811082809</v>
      </c>
      <c r="E29">
        <v>9.8940017340799508E-3</v>
      </c>
      <c r="F29">
        <v>-12.984238639207501</v>
      </c>
      <c r="G29">
        <v>1</v>
      </c>
      <c r="H29">
        <v>3.4243844504680299</v>
      </c>
      <c r="I29">
        <v>-111.308957874022</v>
      </c>
      <c r="J29">
        <v>-95.603688468442002</v>
      </c>
      <c r="K29">
        <v>27</v>
      </c>
      <c r="L29">
        <v>94.479085077652201</v>
      </c>
      <c r="M29">
        <v>0.89809195324298896</v>
      </c>
      <c r="N29">
        <v>76.691992198368695</v>
      </c>
      <c r="O29">
        <v>254057.766020237</v>
      </c>
      <c r="P29">
        <v>319697.32754019799</v>
      </c>
      <c r="Q29">
        <v>-999</v>
      </c>
      <c r="R29">
        <v>723.92404233392597</v>
      </c>
      <c r="S29">
        <v>0.23211711538923599</v>
      </c>
      <c r="T29">
        <v>0.36216966566618197</v>
      </c>
      <c r="U29">
        <v>0.50635298346618096</v>
      </c>
      <c r="V29" s="1">
        <v>0</v>
      </c>
      <c r="W29">
        <v>0.135702372132642</v>
      </c>
      <c r="X29">
        <v>0.35794464440117602</v>
      </c>
      <c r="Y29" s="1">
        <v>0</v>
      </c>
      <c r="Z29">
        <v>0.49282540435504302</v>
      </c>
      <c r="AA29">
        <v>3.3574346502310401E-4</v>
      </c>
      <c r="AB29">
        <v>6.6709376030619503E-3</v>
      </c>
      <c r="AC29" s="3">
        <v>7.8517985396567302E-5</v>
      </c>
      <c r="AD29">
        <v>2.8872861648256902E-3</v>
      </c>
      <c r="AE29" s="1">
        <v>2.3868149541847099E-8</v>
      </c>
      <c r="AF29">
        <v>7.75385776364676</v>
      </c>
      <c r="AG29">
        <v>0.19263877031472501</v>
      </c>
      <c r="AH29">
        <v>75.730073867658604</v>
      </c>
      <c r="AI29">
        <v>27</v>
      </c>
      <c r="AJ29">
        <v>75047901909.080002</v>
      </c>
      <c r="AK29">
        <v>295397</v>
      </c>
      <c r="AL29">
        <f t="shared" si="0"/>
        <v>9.972509086456853E-3</v>
      </c>
      <c r="AM29">
        <f t="shared" si="1"/>
        <v>11.331971917107353</v>
      </c>
      <c r="AN29" s="2">
        <f t="shared" si="2"/>
        <v>-9.1911735466965183E-6</v>
      </c>
    </row>
    <row r="30" spans="1:40" x14ac:dyDescent="0.25">
      <c r="A30" t="s">
        <v>37</v>
      </c>
      <c r="B30">
        <v>10.9903298085736</v>
      </c>
      <c r="C30">
        <v>1.01340180541723E-2</v>
      </c>
      <c r="D30">
        <v>11.505395458701701</v>
      </c>
      <c r="E30">
        <v>1.00485892550972E-2</v>
      </c>
      <c r="F30">
        <v>-14.227967719094201</v>
      </c>
      <c r="G30">
        <v>1</v>
      </c>
      <c r="H30">
        <v>3.4602246244933599</v>
      </c>
      <c r="I30">
        <v>-108.189650530707</v>
      </c>
      <c r="J30">
        <v>-92.339732141670893</v>
      </c>
      <c r="K30">
        <v>28</v>
      </c>
      <c r="L30">
        <v>94.517567240146207</v>
      </c>
      <c r="M30">
        <v>0.89691816587506201</v>
      </c>
      <c r="N30">
        <v>76.304103487938804</v>
      </c>
      <c r="O30">
        <v>251732.57944534</v>
      </c>
      <c r="P30">
        <v>316911.05991668999</v>
      </c>
      <c r="Q30">
        <v>-999</v>
      </c>
      <c r="R30">
        <v>724.23224907442602</v>
      </c>
      <c r="S30">
        <v>0.24265700777850999</v>
      </c>
      <c r="T30">
        <v>0.36037591257415402</v>
      </c>
      <c r="U30">
        <v>0.51139911947542505</v>
      </c>
      <c r="V30" s="1">
        <v>0</v>
      </c>
      <c r="W30">
        <v>0.133684250274623</v>
      </c>
      <c r="X30">
        <v>0.35491663024995102</v>
      </c>
      <c r="Y30" s="1">
        <v>0</v>
      </c>
      <c r="Z30">
        <v>0.47175800355325798</v>
      </c>
      <c r="AA30">
        <v>3.3748805699518E-4</v>
      </c>
      <c r="AB30">
        <v>6.7644441673110197E-3</v>
      </c>
      <c r="AC30" s="3">
        <v>8.54310677753501E-5</v>
      </c>
      <c r="AD30">
        <v>2.9466285325969901E-3</v>
      </c>
      <c r="AE30" s="1">
        <v>1.6279089701509099E-8</v>
      </c>
      <c r="AF30">
        <v>7.6135907190479601</v>
      </c>
      <c r="AG30">
        <v>0.19968988448762301</v>
      </c>
      <c r="AH30">
        <v>96.575871472568394</v>
      </c>
      <c r="AI30">
        <v>28</v>
      </c>
      <c r="AJ30">
        <v>63498284502.190002</v>
      </c>
      <c r="AK30">
        <v>252245</v>
      </c>
      <c r="AL30">
        <f t="shared" si="0"/>
        <v>1.013400810376824E-2</v>
      </c>
      <c r="AM30">
        <f t="shared" si="1"/>
        <v>11.505384783837014</v>
      </c>
      <c r="AN30" s="2">
        <f t="shared" si="2"/>
        <v>-1.067486468642187E-5</v>
      </c>
    </row>
    <row r="31" spans="1:40" x14ac:dyDescent="0.25">
      <c r="A31" t="s">
        <v>37</v>
      </c>
      <c r="B31">
        <v>11.52237613174</v>
      </c>
      <c r="C31">
        <v>1.0155995591799799E-2</v>
      </c>
      <c r="D31">
        <v>11.528970238183399</v>
      </c>
      <c r="E31">
        <v>1.00664780974989E-2</v>
      </c>
      <c r="F31">
        <v>-15.119534651999301</v>
      </c>
      <c r="G31">
        <v>1</v>
      </c>
      <c r="H31">
        <v>3.4879735642760701</v>
      </c>
      <c r="I31">
        <v>-106.86742686124801</v>
      </c>
      <c r="J31">
        <v>-90.851306784701805</v>
      </c>
      <c r="K31">
        <v>29</v>
      </c>
      <c r="L31">
        <v>94.533553235735297</v>
      </c>
      <c r="M31">
        <v>0.895428046955276</v>
      </c>
      <c r="N31">
        <v>75.818939859805894</v>
      </c>
      <c r="O31">
        <v>249119.754324362</v>
      </c>
      <c r="P31">
        <v>313622.33722112502</v>
      </c>
      <c r="Q31">
        <v>-999</v>
      </c>
      <c r="R31">
        <v>724.45723443332895</v>
      </c>
      <c r="S31">
        <v>0.24709966487396401</v>
      </c>
      <c r="T31">
        <v>0.363333329382724</v>
      </c>
      <c r="U31">
        <v>0.51262714889694105</v>
      </c>
      <c r="V31" s="1">
        <v>0</v>
      </c>
      <c r="W31">
        <v>0.13268813535201501</v>
      </c>
      <c r="X31">
        <v>0.35468471575104199</v>
      </c>
      <c r="Y31" s="1">
        <v>0</v>
      </c>
      <c r="Z31">
        <v>0.46220090161258798</v>
      </c>
      <c r="AA31">
        <v>3.3969518152687501E-4</v>
      </c>
      <c r="AB31">
        <v>6.7633275445505899E-3</v>
      </c>
      <c r="AC31" s="3">
        <v>8.9520553634398603E-5</v>
      </c>
      <c r="AD31">
        <v>2.9634243101679899E-3</v>
      </c>
      <c r="AE31" s="1">
        <v>1.86214008041584E-8</v>
      </c>
      <c r="AF31">
        <v>7.5337616340503999</v>
      </c>
      <c r="AG31">
        <v>0.20260496316382401</v>
      </c>
      <c r="AH31">
        <v>116.88137529778299</v>
      </c>
      <c r="AI31">
        <v>29</v>
      </c>
      <c r="AJ31">
        <v>55149134733.309998</v>
      </c>
      <c r="AK31">
        <v>221376</v>
      </c>
      <c r="AL31">
        <f t="shared" si="0"/>
        <v>1.0155986211280658E-2</v>
      </c>
      <c r="AM31">
        <f t="shared" si="1"/>
        <v>11.528960177152857</v>
      </c>
      <c r="AN31" s="2">
        <f t="shared" si="2"/>
        <v>-1.0061030542019012E-5</v>
      </c>
    </row>
    <row r="32" spans="1:40" x14ac:dyDescent="0.25">
      <c r="A32" t="s">
        <v>37</v>
      </c>
      <c r="B32">
        <v>11.478999675918899</v>
      </c>
      <c r="C32">
        <v>1.0370672600862199E-2</v>
      </c>
      <c r="D32">
        <v>11.758946563348699</v>
      </c>
      <c r="E32">
        <v>1.0262339948792901E-2</v>
      </c>
      <c r="F32">
        <v>-16.129146039673</v>
      </c>
      <c r="G32">
        <v>1</v>
      </c>
      <c r="H32">
        <v>3.51127673806376</v>
      </c>
      <c r="I32">
        <v>-105.91582660508899</v>
      </c>
      <c r="J32">
        <v>-89.682632924418996</v>
      </c>
      <c r="K32">
        <v>30</v>
      </c>
      <c r="L32">
        <v>94.500706262495996</v>
      </c>
      <c r="M32">
        <v>0.89344824873045803</v>
      </c>
      <c r="N32">
        <v>75.185726831124796</v>
      </c>
      <c r="O32">
        <v>245781.223518527</v>
      </c>
      <c r="P32">
        <v>309085.01953124697</v>
      </c>
      <c r="Q32">
        <v>-999</v>
      </c>
      <c r="R32">
        <v>724.36816598989503</v>
      </c>
      <c r="S32">
        <v>0.24727521908768901</v>
      </c>
      <c r="T32">
        <v>0.36177579118808401</v>
      </c>
      <c r="U32">
        <v>0.51244505509677996</v>
      </c>
      <c r="V32" s="1">
        <v>0</v>
      </c>
      <c r="W32">
        <v>0.131415564918546</v>
      </c>
      <c r="X32">
        <v>0.35613937998467199</v>
      </c>
      <c r="Y32" s="1">
        <v>0</v>
      </c>
      <c r="Z32">
        <v>0.46485710949693398</v>
      </c>
      <c r="AA32">
        <v>3.42688385275045E-4</v>
      </c>
      <c r="AB32">
        <v>6.8858985678330598E-3</v>
      </c>
      <c r="AC32" s="3">
        <v>1.08333756556738E-4</v>
      </c>
      <c r="AD32">
        <v>3.0337145602229399E-3</v>
      </c>
      <c r="AE32" s="1">
        <v>1.21582693618086E-8</v>
      </c>
      <c r="AF32">
        <v>7.5341100294989101</v>
      </c>
      <c r="AG32">
        <v>0.20684648917224099</v>
      </c>
      <c r="AH32">
        <v>136.15497929803399</v>
      </c>
      <c r="AI32">
        <v>30</v>
      </c>
      <c r="AJ32">
        <v>46291172981.150002</v>
      </c>
      <c r="AK32">
        <v>188343</v>
      </c>
      <c r="AL32">
        <f t="shared" si="0"/>
        <v>1.0370647428157144E-2</v>
      </c>
      <c r="AM32">
        <f t="shared" si="1"/>
        <v>11.758919628823872</v>
      </c>
      <c r="AN32" s="2">
        <f t="shared" si="2"/>
        <v>-2.6934524827382234E-5</v>
      </c>
    </row>
    <row r="33" spans="1:40" x14ac:dyDescent="0.25">
      <c r="A33" t="s">
        <v>37</v>
      </c>
      <c r="B33">
        <v>10.9592411330392</v>
      </c>
      <c r="C33">
        <v>1.06244552206447E-2</v>
      </c>
      <c r="D33">
        <v>12.030108544627</v>
      </c>
      <c r="E33">
        <v>1.0477393926726799E-2</v>
      </c>
      <c r="F33">
        <v>-17.742260827431998</v>
      </c>
      <c r="G33">
        <v>1</v>
      </c>
      <c r="H33">
        <v>3.5383149509388399</v>
      </c>
      <c r="I33">
        <v>-103.518826142387</v>
      </c>
      <c r="J33">
        <v>-87.080550452222795</v>
      </c>
      <c r="K33">
        <v>31</v>
      </c>
      <c r="L33">
        <v>94.434403487894599</v>
      </c>
      <c r="M33">
        <v>0.89115006605487002</v>
      </c>
      <c r="N33">
        <v>74.501880431846601</v>
      </c>
      <c r="O33">
        <v>242707.382182348</v>
      </c>
      <c r="P33">
        <v>305046.51658382901</v>
      </c>
      <c r="Q33">
        <v>-999</v>
      </c>
      <c r="R33">
        <v>724.79145891632595</v>
      </c>
      <c r="S33">
        <v>0.24956105493827299</v>
      </c>
      <c r="T33">
        <v>0.35151731798357899</v>
      </c>
      <c r="U33">
        <v>0.51468187844879698</v>
      </c>
      <c r="V33" s="1">
        <v>0</v>
      </c>
      <c r="W33">
        <v>0.12840248251234901</v>
      </c>
      <c r="X33">
        <v>0.35691563903885198</v>
      </c>
      <c r="Y33" s="1">
        <v>0</v>
      </c>
      <c r="Z33">
        <v>0.45811784846360099</v>
      </c>
      <c r="AA33">
        <v>3.4544698925805499E-4</v>
      </c>
      <c r="AB33">
        <v>7.0356900729806196E-3</v>
      </c>
      <c r="AC33" s="3">
        <v>1.47064395193118E-4</v>
      </c>
      <c r="AD33">
        <v>3.0962312773120098E-3</v>
      </c>
      <c r="AE33" s="1">
        <v>1.3783758389016699E-8</v>
      </c>
      <c r="AF33">
        <v>7.5344854310328904</v>
      </c>
      <c r="AG33">
        <v>0.21314959949267101</v>
      </c>
      <c r="AH33">
        <v>158.59014606123699</v>
      </c>
      <c r="AI33">
        <v>31</v>
      </c>
      <c r="AJ33">
        <v>39429755894.580002</v>
      </c>
      <c r="AK33">
        <v>162458</v>
      </c>
      <c r="AL33">
        <f t="shared" si="0"/>
        <v>1.0624446518502194E-2</v>
      </c>
      <c r="AM33">
        <f t="shared" si="1"/>
        <v>12.030099259660465</v>
      </c>
      <c r="AN33" s="2">
        <f t="shared" si="2"/>
        <v>-9.2849665342953358E-6</v>
      </c>
    </row>
    <row r="34" spans="1:40" x14ac:dyDescent="0.25">
      <c r="A34" t="s">
        <v>37</v>
      </c>
      <c r="B34">
        <v>11.4941492452154</v>
      </c>
      <c r="C34">
        <v>1.07532773111036E-2</v>
      </c>
      <c r="D34">
        <v>12.1674600695659</v>
      </c>
      <c r="E34">
        <v>1.0564431118641301E-2</v>
      </c>
      <c r="F34">
        <v>-20.3608149468288</v>
      </c>
      <c r="G34">
        <v>1</v>
      </c>
      <c r="H34">
        <v>3.5585175969610399</v>
      </c>
      <c r="I34">
        <v>-99.477837276441505</v>
      </c>
      <c r="J34">
        <v>-82.870263482292003</v>
      </c>
      <c r="K34">
        <v>32</v>
      </c>
      <c r="L34">
        <v>94.464404844859402</v>
      </c>
      <c r="M34">
        <v>0.88974272287786604</v>
      </c>
      <c r="N34">
        <v>73.995522427221303</v>
      </c>
      <c r="O34">
        <v>240226.601546875</v>
      </c>
      <c r="P34">
        <v>300417.65242022899</v>
      </c>
      <c r="Q34">
        <v>-999</v>
      </c>
      <c r="R34">
        <v>726.096222129431</v>
      </c>
      <c r="S34">
        <v>0.25587455190776598</v>
      </c>
      <c r="T34">
        <v>0.334410355921269</v>
      </c>
      <c r="U34">
        <v>0.51599773050498099</v>
      </c>
      <c r="V34" s="1">
        <v>0</v>
      </c>
      <c r="W34">
        <v>0.12461309681147401</v>
      </c>
      <c r="X34">
        <v>0.35938917268354298</v>
      </c>
      <c r="Y34" s="1">
        <v>0</v>
      </c>
      <c r="Z34">
        <v>0.43482390016614503</v>
      </c>
      <c r="AA34">
        <v>3.4754310313920498E-4</v>
      </c>
      <c r="AB34">
        <v>7.1124887631190898E-3</v>
      </c>
      <c r="AC34" s="3">
        <v>1.8885241022946101E-4</v>
      </c>
      <c r="AD34">
        <v>3.1043752461948201E-3</v>
      </c>
      <c r="AE34" s="1">
        <v>1.53483528109619E-8</v>
      </c>
      <c r="AF34">
        <v>7.4853434813338797</v>
      </c>
      <c r="AG34">
        <v>0.21746939378219901</v>
      </c>
      <c r="AH34">
        <v>176.09399443756899</v>
      </c>
      <c r="AI34">
        <v>32</v>
      </c>
      <c r="AJ34">
        <v>35468496811.989998</v>
      </c>
      <c r="AK34">
        <v>147646</v>
      </c>
      <c r="AL34">
        <f t="shared" si="0"/>
        <v>1.0753274871035386E-2</v>
      </c>
      <c r="AM34">
        <f t="shared" si="1"/>
        <v>12.167457469801191</v>
      </c>
      <c r="AN34" s="2">
        <f t="shared" si="2"/>
        <v>-2.5997647092879106E-6</v>
      </c>
    </row>
    <row r="35" spans="1:40" x14ac:dyDescent="0.25">
      <c r="A35" t="s">
        <v>37</v>
      </c>
      <c r="B35">
        <v>12.6579785705331</v>
      </c>
      <c r="C35">
        <v>1.10402557582622E-2</v>
      </c>
      <c r="D35">
        <v>12.472733166567201</v>
      </c>
      <c r="E35">
        <v>1.0768754238169901E-2</v>
      </c>
      <c r="F35">
        <v>-23.2165082469295</v>
      </c>
      <c r="G35">
        <v>1</v>
      </c>
      <c r="H35">
        <v>3.57147823076573</v>
      </c>
      <c r="I35">
        <v>-93.450003434739003</v>
      </c>
      <c r="J35">
        <v>-76.666241418568305</v>
      </c>
      <c r="K35">
        <v>33</v>
      </c>
      <c r="L35">
        <v>94.554885104353602</v>
      </c>
      <c r="M35">
        <v>0.88890773190516303</v>
      </c>
      <c r="N35">
        <v>73.650542191120394</v>
      </c>
      <c r="O35">
        <v>237711.17192942201</v>
      </c>
      <c r="P35">
        <v>295024.18359740602</v>
      </c>
      <c r="Q35">
        <v>-999</v>
      </c>
      <c r="R35">
        <v>728.209588227327</v>
      </c>
      <c r="S35">
        <v>0.26784376368436502</v>
      </c>
      <c r="T35">
        <v>0.30788591879203298</v>
      </c>
      <c r="U35">
        <v>0.51282177708488696</v>
      </c>
      <c r="V35">
        <v>7.3529057943438903E-6</v>
      </c>
      <c r="W35">
        <v>0.12046593118938</v>
      </c>
      <c r="X35">
        <v>0.36670493881993699</v>
      </c>
      <c r="Y35" s="1">
        <v>0</v>
      </c>
      <c r="Z35">
        <v>0.39676542402120402</v>
      </c>
      <c r="AA35">
        <v>3.4899112827153802E-4</v>
      </c>
      <c r="AB35">
        <v>7.3099783513450598E-3</v>
      </c>
      <c r="AC35" s="3">
        <v>2.71507223480128E-4</v>
      </c>
      <c r="AD35">
        <v>3.1097681796524801E-3</v>
      </c>
      <c r="AE35" s="1">
        <v>1.5507155398287999E-8</v>
      </c>
      <c r="AF35">
        <v>7.3787555820728601</v>
      </c>
      <c r="AG35">
        <v>0.22287573855266901</v>
      </c>
      <c r="AH35">
        <v>186.50321349897499</v>
      </c>
      <c r="AI35">
        <v>33</v>
      </c>
      <c r="AJ35">
        <v>33195889737.599998</v>
      </c>
      <c r="AK35">
        <v>139648</v>
      </c>
      <c r="AL35">
        <f t="shared" si="0"/>
        <v>1.1040260389904603E-2</v>
      </c>
      <c r="AM35">
        <f t="shared" si="1"/>
        <v>12.47273808561472</v>
      </c>
      <c r="AN35" s="2">
        <f t="shared" si="2"/>
        <v>4.9190475195359795E-6</v>
      </c>
    </row>
    <row r="36" spans="1:40" x14ac:dyDescent="0.25">
      <c r="A36" t="s">
        <v>37</v>
      </c>
      <c r="B36">
        <v>12.8720841564647</v>
      </c>
      <c r="C36">
        <v>1.11385289692456E-2</v>
      </c>
      <c r="D36">
        <v>12.577047455429</v>
      </c>
      <c r="E36">
        <v>1.08042413857019E-2</v>
      </c>
      <c r="F36">
        <v>-23.1803297035475</v>
      </c>
      <c r="G36">
        <v>1</v>
      </c>
      <c r="H36">
        <v>3.5690477146913402</v>
      </c>
      <c r="I36">
        <v>-93.230733709087303</v>
      </c>
      <c r="J36">
        <v>-76.394005217017394</v>
      </c>
      <c r="K36">
        <v>34</v>
      </c>
      <c r="L36">
        <v>94.735471157319793</v>
      </c>
      <c r="M36">
        <v>0.88888331882150196</v>
      </c>
      <c r="N36">
        <v>73.388741206128003</v>
      </c>
      <c r="O36">
        <v>236959.812986226</v>
      </c>
      <c r="P36">
        <v>293379.09311602602</v>
      </c>
      <c r="Q36">
        <v>-999</v>
      </c>
      <c r="R36">
        <v>728.93276607794496</v>
      </c>
      <c r="S36">
        <v>0.27606327542645798</v>
      </c>
      <c r="T36">
        <v>0.29246675034654801</v>
      </c>
      <c r="U36">
        <v>0.50589747680088504</v>
      </c>
      <c r="V36">
        <v>7.0534576436393897E-6</v>
      </c>
      <c r="W36">
        <v>0.120510520973434</v>
      </c>
      <c r="X36">
        <v>0.373584948768035</v>
      </c>
      <c r="Y36" s="1">
        <v>0</v>
      </c>
      <c r="Z36">
        <v>0.376365883559797</v>
      </c>
      <c r="AA36">
        <v>3.4998361135011203E-4</v>
      </c>
      <c r="AB36">
        <v>7.3795682832423302E-3</v>
      </c>
      <c r="AC36" s="3">
        <v>3.3429299315251902E-4</v>
      </c>
      <c r="AD36">
        <v>3.0746564756830002E-3</v>
      </c>
      <c r="AE36" s="1">
        <v>1.7056945129676698E-8</v>
      </c>
      <c r="AF36">
        <v>7.2906693979577302</v>
      </c>
      <c r="AG36">
        <v>0.23020907809546301</v>
      </c>
      <c r="AH36">
        <v>184.60999665686401</v>
      </c>
      <c r="AI36">
        <v>34</v>
      </c>
      <c r="AJ36">
        <v>34545423296.010002</v>
      </c>
      <c r="AK36">
        <v>145786</v>
      </c>
      <c r="AL36">
        <f t="shared" si="0"/>
        <v>1.1138518420373091E-2</v>
      </c>
      <c r="AM36">
        <f t="shared" si="1"/>
        <v>12.577036264211639</v>
      </c>
      <c r="AN36" s="2">
        <f t="shared" si="2"/>
        <v>-1.1191217360817518E-5</v>
      </c>
    </row>
    <row r="37" spans="1:40" x14ac:dyDescent="0.25">
      <c r="A37" t="s">
        <v>37</v>
      </c>
      <c r="B37">
        <v>13.4276488834709</v>
      </c>
      <c r="C37">
        <v>1.1249930862160499E-2</v>
      </c>
      <c r="D37">
        <v>12.695159654108499</v>
      </c>
      <c r="E37">
        <v>1.0865513475218601E-2</v>
      </c>
      <c r="F37">
        <v>-22.2548166409996</v>
      </c>
      <c r="G37">
        <v>1</v>
      </c>
      <c r="H37">
        <v>3.5587446335370898</v>
      </c>
      <c r="I37">
        <v>-94.640409610158898</v>
      </c>
      <c r="J37">
        <v>-77.837418942222499</v>
      </c>
      <c r="K37">
        <v>35</v>
      </c>
      <c r="L37">
        <v>94.860194192133605</v>
      </c>
      <c r="M37">
        <v>0.88818308182209105</v>
      </c>
      <c r="N37">
        <v>73.004986620824695</v>
      </c>
      <c r="O37">
        <v>237419.537911833</v>
      </c>
      <c r="P37">
        <v>294236.56261502602</v>
      </c>
      <c r="Q37">
        <v>-999</v>
      </c>
      <c r="R37">
        <v>728.76175222449899</v>
      </c>
      <c r="S37">
        <v>0.27754626873767502</v>
      </c>
      <c r="T37">
        <v>0.283762481056335</v>
      </c>
      <c r="U37">
        <v>0.49352994024498298</v>
      </c>
      <c r="V37" s="1">
        <v>0</v>
      </c>
      <c r="W37">
        <v>0.122620696711189</v>
      </c>
      <c r="X37">
        <v>0.383849363043826</v>
      </c>
      <c r="Y37" s="1">
        <v>0</v>
      </c>
      <c r="Z37">
        <v>0.37509657843072097</v>
      </c>
      <c r="AA37">
        <v>3.5277891145442299E-4</v>
      </c>
      <c r="AB37">
        <v>7.4559161485221103E-3</v>
      </c>
      <c r="AC37" s="3">
        <v>3.8442365545993102E-4</v>
      </c>
      <c r="AD37">
        <v>3.0567613416108098E-3</v>
      </c>
      <c r="AE37" s="1">
        <v>1.37337466656959E-8</v>
      </c>
      <c r="AF37">
        <v>7.2446196169857204</v>
      </c>
      <c r="AG37">
        <v>0.23796604625161799</v>
      </c>
      <c r="AH37">
        <v>176.95913806356899</v>
      </c>
      <c r="AI37">
        <v>35</v>
      </c>
      <c r="AJ37">
        <v>36762990928.419998</v>
      </c>
      <c r="AK37">
        <v>154844</v>
      </c>
      <c r="AL37">
        <f t="shared" si="0"/>
        <v>1.1249893790793939E-2</v>
      </c>
      <c r="AM37">
        <f t="shared" si="1"/>
        <v>12.695120374086066</v>
      </c>
      <c r="AN37" s="2">
        <f t="shared" si="2"/>
        <v>-3.9280022432919282E-5</v>
      </c>
    </row>
    <row r="38" spans="1:40" x14ac:dyDescent="0.25">
      <c r="A38" t="s">
        <v>37</v>
      </c>
      <c r="B38">
        <v>12.8972449744189</v>
      </c>
      <c r="C38">
        <v>1.1405188223409799E-2</v>
      </c>
      <c r="D38">
        <v>12.859524980450299</v>
      </c>
      <c r="E38">
        <v>1.09778860756619E-2</v>
      </c>
      <c r="F38">
        <v>-21.441535378574901</v>
      </c>
      <c r="G38">
        <v>1</v>
      </c>
      <c r="H38">
        <v>3.5466466354981501</v>
      </c>
      <c r="I38">
        <v>-95.294436008633397</v>
      </c>
      <c r="J38">
        <v>-78.464748137124801</v>
      </c>
      <c r="K38">
        <v>36</v>
      </c>
      <c r="L38">
        <v>94.913919112006795</v>
      </c>
      <c r="M38">
        <v>0.88676879578479295</v>
      </c>
      <c r="N38">
        <v>72.449581181522603</v>
      </c>
      <c r="O38">
        <v>237044.877919233</v>
      </c>
      <c r="P38">
        <v>294557.718872422</v>
      </c>
      <c r="Q38">
        <v>-999</v>
      </c>
      <c r="R38">
        <v>728.53558342441295</v>
      </c>
      <c r="S38">
        <v>0.27068534197019001</v>
      </c>
      <c r="T38">
        <v>0.27116255160632902</v>
      </c>
      <c r="U38">
        <v>0.484035367855565</v>
      </c>
      <c r="V38" s="1">
        <v>0</v>
      </c>
      <c r="W38">
        <v>0.12434405132019</v>
      </c>
      <c r="X38">
        <v>0.391620580824243</v>
      </c>
      <c r="Y38" s="1">
        <v>0</v>
      </c>
      <c r="Z38">
        <v>0.39284784112180798</v>
      </c>
      <c r="AA38">
        <v>3.5618186527566298E-4</v>
      </c>
      <c r="AB38">
        <v>7.5560420675084301E-3</v>
      </c>
      <c r="AC38" s="3">
        <v>4.2730580493243299E-4</v>
      </c>
      <c r="AD38">
        <v>3.0656289174603901E-3</v>
      </c>
      <c r="AE38" s="1">
        <v>1.38898745990462E-8</v>
      </c>
      <c r="AF38">
        <v>7.2780620314872904</v>
      </c>
      <c r="AG38">
        <v>0.26523990282308701</v>
      </c>
      <c r="AH38">
        <v>168.161683827578</v>
      </c>
      <c r="AI38">
        <v>36</v>
      </c>
      <c r="AJ38">
        <v>37831177291.519997</v>
      </c>
      <c r="AK38">
        <v>159595</v>
      </c>
      <c r="AL38">
        <f t="shared" si="0"/>
        <v>1.1405172545051514E-2</v>
      </c>
      <c r="AM38">
        <f t="shared" si="1"/>
        <v>12.859508396672636</v>
      </c>
      <c r="AN38" s="2">
        <f t="shared" si="2"/>
        <v>-1.6583777663115029E-5</v>
      </c>
    </row>
    <row r="39" spans="1:40" x14ac:dyDescent="0.25">
      <c r="A39" t="s">
        <v>37</v>
      </c>
      <c r="B39">
        <v>12.620416136689499</v>
      </c>
      <c r="C39">
        <v>1.1459461311057901E-2</v>
      </c>
      <c r="D39">
        <v>12.916914982823499</v>
      </c>
      <c r="E39">
        <v>1.1037955259222101E-2</v>
      </c>
      <c r="F39">
        <v>-20.3984444853964</v>
      </c>
      <c r="G39">
        <v>1</v>
      </c>
      <c r="H39">
        <v>3.5516146494699101</v>
      </c>
      <c r="I39">
        <v>-95.904636196726997</v>
      </c>
      <c r="J39">
        <v>-78.957891572819506</v>
      </c>
      <c r="K39">
        <v>37</v>
      </c>
      <c r="L39">
        <v>94.954788027862094</v>
      </c>
      <c r="M39">
        <v>0.88532838812271497</v>
      </c>
      <c r="N39">
        <v>71.974422062422505</v>
      </c>
      <c r="O39">
        <v>235399.80265147099</v>
      </c>
      <c r="P39">
        <v>293170.56474804197</v>
      </c>
      <c r="Q39">
        <v>-999</v>
      </c>
      <c r="R39">
        <v>728.275758488419</v>
      </c>
      <c r="S39">
        <v>0.26827398583282103</v>
      </c>
      <c r="T39">
        <v>0.25865121923078799</v>
      </c>
      <c r="U39">
        <v>0.48653978521012903</v>
      </c>
      <c r="V39">
        <v>3.3529988925457299E-6</v>
      </c>
      <c r="W39">
        <v>0.12132301856904899</v>
      </c>
      <c r="X39">
        <v>0.39213384322192901</v>
      </c>
      <c r="Y39" s="1">
        <v>0</v>
      </c>
      <c r="Z39">
        <v>0.40136010652610199</v>
      </c>
      <c r="AA39">
        <v>3.61290549830683E-4</v>
      </c>
      <c r="AB39">
        <v>7.6243173738175102E-3</v>
      </c>
      <c r="AC39" s="3">
        <v>4.2151204995892E-4</v>
      </c>
      <c r="AD39">
        <v>3.0523254253691698E-3</v>
      </c>
      <c r="AE39" s="1">
        <v>1.3772052617004901E-8</v>
      </c>
      <c r="AF39">
        <v>7.2450595856268603</v>
      </c>
      <c r="AG39">
        <v>0.247327829399175</v>
      </c>
      <c r="AH39">
        <v>174.555234479484</v>
      </c>
      <c r="AI39">
        <v>37</v>
      </c>
      <c r="AJ39">
        <v>38821193854.07</v>
      </c>
      <c r="AK39">
        <v>164916</v>
      </c>
      <c r="AL39">
        <f t="shared" si="0"/>
        <v>1.1459459171028899E-2</v>
      </c>
      <c r="AM39">
        <f t="shared" si="1"/>
        <v>12.916912720575302</v>
      </c>
      <c r="AN39" s="2">
        <f t="shared" si="2"/>
        <v>-2.2622481967715657E-6</v>
      </c>
    </row>
    <row r="40" spans="1:40" x14ac:dyDescent="0.25">
      <c r="A40" t="s">
        <v>37</v>
      </c>
      <c r="B40">
        <v>13.479406637856901</v>
      </c>
      <c r="C40">
        <v>1.13578381856691E-2</v>
      </c>
      <c r="D40">
        <v>12.8094273043095</v>
      </c>
      <c r="E40">
        <v>1.0995925243296701E-2</v>
      </c>
      <c r="F40">
        <v>-19.8466044763762</v>
      </c>
      <c r="G40">
        <v>1</v>
      </c>
      <c r="H40">
        <v>3.55397432538674</v>
      </c>
      <c r="I40">
        <v>-95.990412305491901</v>
      </c>
      <c r="J40">
        <v>-78.944376109611596</v>
      </c>
      <c r="K40">
        <v>38</v>
      </c>
      <c r="L40">
        <v>94.990028945024903</v>
      </c>
      <c r="M40">
        <v>0.88382620773951304</v>
      </c>
      <c r="N40">
        <v>71.552494987619994</v>
      </c>
      <c r="O40">
        <v>234027.56303399199</v>
      </c>
      <c r="P40">
        <v>291550.02095668297</v>
      </c>
      <c r="Q40">
        <v>-999</v>
      </c>
      <c r="R40">
        <v>728.04661257080102</v>
      </c>
      <c r="S40">
        <v>0.26700362430625502</v>
      </c>
      <c r="T40">
        <v>0.24739065954082201</v>
      </c>
      <c r="U40">
        <v>0.48571051467707499</v>
      </c>
      <c r="V40">
        <v>1.7591521197580101E-5</v>
      </c>
      <c r="W40">
        <v>0.12070762421890301</v>
      </c>
      <c r="X40">
        <v>0.39356426958282298</v>
      </c>
      <c r="Y40" s="1">
        <v>0</v>
      </c>
      <c r="Z40">
        <v>0.40680507348204298</v>
      </c>
      <c r="AA40">
        <v>3.6614096440495698E-4</v>
      </c>
      <c r="AB40">
        <v>7.61186971502686E-3</v>
      </c>
      <c r="AC40" s="3">
        <v>3.61922374124145E-4</v>
      </c>
      <c r="AD40">
        <v>3.01789874967834E-3</v>
      </c>
      <c r="AE40" s="1">
        <v>1.5600162208475699E-8</v>
      </c>
      <c r="AF40">
        <v>7.2085238845653103</v>
      </c>
      <c r="AG40">
        <v>0.26172729112535098</v>
      </c>
      <c r="AH40">
        <v>180.62229689237401</v>
      </c>
      <c r="AI40">
        <v>38</v>
      </c>
      <c r="AJ40">
        <v>38746539446.160004</v>
      </c>
      <c r="AK40">
        <v>165564</v>
      </c>
      <c r="AL40">
        <f t="shared" si="0"/>
        <v>1.1357847403396511E-2</v>
      </c>
      <c r="AM40">
        <f t="shared" si="1"/>
        <v>12.809437059493966</v>
      </c>
      <c r="AN40" s="2">
        <f t="shared" si="2"/>
        <v>9.7551844664423015E-6</v>
      </c>
    </row>
    <row r="41" spans="1:40" x14ac:dyDescent="0.25">
      <c r="A41" t="s">
        <v>37</v>
      </c>
      <c r="B41">
        <v>12.6843303192622</v>
      </c>
      <c r="C41">
        <v>1.1136239985498101E-2</v>
      </c>
      <c r="D41">
        <v>12.574619059488199</v>
      </c>
      <c r="E41">
        <v>1.0839568159844401E-2</v>
      </c>
      <c r="F41">
        <v>-19.254542549977401</v>
      </c>
      <c r="G41">
        <v>1</v>
      </c>
      <c r="H41">
        <v>3.5520783830648699</v>
      </c>
      <c r="I41">
        <v>-96.962241410271005</v>
      </c>
      <c r="J41">
        <v>-79.873914796989197</v>
      </c>
      <c r="K41">
        <v>39</v>
      </c>
      <c r="L41">
        <v>94.983903428076502</v>
      </c>
      <c r="M41">
        <v>0.88188327058043903</v>
      </c>
      <c r="N41">
        <v>71.125744212437297</v>
      </c>
      <c r="O41">
        <v>233439.02115485101</v>
      </c>
      <c r="P41">
        <v>291414.18486112199</v>
      </c>
      <c r="Q41">
        <v>-999</v>
      </c>
      <c r="R41">
        <v>727.85273569631295</v>
      </c>
      <c r="S41">
        <v>0.26234643257037799</v>
      </c>
      <c r="T41">
        <v>0.23783902292058601</v>
      </c>
      <c r="U41">
        <v>0.48121793853740202</v>
      </c>
      <c r="V41">
        <v>1.7745192458548098E-5</v>
      </c>
      <c r="W41">
        <v>0.119564163446385</v>
      </c>
      <c r="X41">
        <v>0.39920015282375398</v>
      </c>
      <c r="Y41" s="1">
        <v>0</v>
      </c>
      <c r="Z41">
        <v>0.41622168409277699</v>
      </c>
      <c r="AA41">
        <v>3.7143752218381497E-4</v>
      </c>
      <c r="AB41">
        <v>7.5060475686942602E-3</v>
      </c>
      <c r="AC41" s="3">
        <v>2.9667837433342101E-4</v>
      </c>
      <c r="AD41">
        <v>2.96207224860685E-3</v>
      </c>
      <c r="AE41" s="1">
        <v>1.6100463366836001E-8</v>
      </c>
      <c r="AF41">
        <v>7.1471739299299299</v>
      </c>
      <c r="AG41">
        <v>0.26038242103147802</v>
      </c>
      <c r="AH41">
        <v>182.16190249318601</v>
      </c>
      <c r="AI41">
        <v>39</v>
      </c>
      <c r="AJ41">
        <v>38331387590.690002</v>
      </c>
      <c r="AK41">
        <v>164203</v>
      </c>
      <c r="AL41">
        <f t="shared" si="0"/>
        <v>1.1136251814281715E-2</v>
      </c>
      <c r="AM41">
        <f t="shared" si="1"/>
        <v>12.574631608871211</v>
      </c>
      <c r="AN41" s="2">
        <f t="shared" si="2"/>
        <v>1.2549383011872806E-5</v>
      </c>
    </row>
    <row r="42" spans="1:40" x14ac:dyDescent="0.25">
      <c r="A42" t="s">
        <v>37</v>
      </c>
      <c r="B42">
        <v>11.953601426688101</v>
      </c>
      <c r="C42">
        <v>1.0948381549248E-2</v>
      </c>
      <c r="D42">
        <v>12.375108058684299</v>
      </c>
      <c r="E42">
        <v>1.06945088407783E-2</v>
      </c>
      <c r="F42">
        <v>-18.224646955387001</v>
      </c>
      <c r="G42">
        <v>1</v>
      </c>
      <c r="H42">
        <v>3.5446607231067602</v>
      </c>
      <c r="I42">
        <v>-99.784457584009104</v>
      </c>
      <c r="J42">
        <v>-82.621012736380194</v>
      </c>
      <c r="K42">
        <v>40</v>
      </c>
      <c r="L42">
        <v>94.976965764712304</v>
      </c>
      <c r="M42">
        <v>0.879875345555723</v>
      </c>
      <c r="N42">
        <v>70.631473595226495</v>
      </c>
      <c r="O42">
        <v>232400.15560545801</v>
      </c>
      <c r="P42">
        <v>291289.99919325602</v>
      </c>
      <c r="Q42">
        <v>-999</v>
      </c>
      <c r="R42">
        <v>727.11267366312097</v>
      </c>
      <c r="S42">
        <v>0.25744377546825098</v>
      </c>
      <c r="T42">
        <v>0.23414233650810901</v>
      </c>
      <c r="U42">
        <v>0.47936976496200001</v>
      </c>
      <c r="V42">
        <v>2.9840303482022901E-5</v>
      </c>
      <c r="W42">
        <v>0.119017651773612</v>
      </c>
      <c r="X42">
        <v>0.40158274296090402</v>
      </c>
      <c r="Y42" s="1">
        <v>0</v>
      </c>
      <c r="Z42">
        <v>0.43175790019923699</v>
      </c>
      <c r="AA42">
        <v>3.77818477585061E-4</v>
      </c>
      <c r="AB42">
        <v>7.3967263049888304E-3</v>
      </c>
      <c r="AC42" s="3">
        <v>2.5387899849834002E-4</v>
      </c>
      <c r="AD42">
        <v>2.9199502137886202E-3</v>
      </c>
      <c r="AE42" s="1">
        <v>1.1874172455666701E-8</v>
      </c>
      <c r="AF42">
        <v>7.1197707870308298</v>
      </c>
      <c r="AG42">
        <v>0.264795478222837</v>
      </c>
      <c r="AH42">
        <v>172.48819088140601</v>
      </c>
      <c r="AI42">
        <v>40</v>
      </c>
      <c r="AJ42">
        <v>37178912093.449997</v>
      </c>
      <c r="AK42">
        <v>159978</v>
      </c>
      <c r="AL42">
        <f t="shared" si="0"/>
        <v>1.0948385869033307E-2</v>
      </c>
      <c r="AM42">
        <f t="shared" si="1"/>
        <v>12.375112651213616</v>
      </c>
      <c r="AN42" s="2">
        <f t="shared" si="2"/>
        <v>4.5925293168380676E-6</v>
      </c>
    </row>
    <row r="43" spans="1:40" x14ac:dyDescent="0.25">
      <c r="A43" t="s">
        <v>37</v>
      </c>
      <c r="B43">
        <v>12.1750302107579</v>
      </c>
      <c r="C43">
        <v>1.07414427461382E-2</v>
      </c>
      <c r="D43">
        <v>12.1548501318491</v>
      </c>
      <c r="E43">
        <v>1.0518000931971101E-2</v>
      </c>
      <c r="F43">
        <v>-17.122999374157601</v>
      </c>
      <c r="G43">
        <v>1</v>
      </c>
      <c r="H43">
        <v>3.5383605705871402</v>
      </c>
      <c r="I43">
        <v>-102.483284875435</v>
      </c>
      <c r="J43">
        <v>-85.239697180112103</v>
      </c>
      <c r="K43">
        <v>41</v>
      </c>
      <c r="L43">
        <v>94.945470972659294</v>
      </c>
      <c r="M43">
        <v>0.877586012566556</v>
      </c>
      <c r="N43">
        <v>70.0895661383381</v>
      </c>
      <c r="O43">
        <v>231311.31238477799</v>
      </c>
      <c r="P43">
        <v>291339.003313931</v>
      </c>
      <c r="Q43">
        <v>-999</v>
      </c>
      <c r="R43">
        <v>726.201419059606</v>
      </c>
      <c r="S43">
        <v>0.25150927243902499</v>
      </c>
      <c r="T43">
        <v>0.22931590349604</v>
      </c>
      <c r="U43">
        <v>0.47713686808919897</v>
      </c>
      <c r="V43">
        <v>3.15799224535316E-5</v>
      </c>
      <c r="W43">
        <v>0.119231438244171</v>
      </c>
      <c r="X43">
        <v>0.40360011374417398</v>
      </c>
      <c r="Y43" s="1">
        <v>0</v>
      </c>
      <c r="Z43">
        <v>0.44703767636762698</v>
      </c>
      <c r="AA43">
        <v>3.8449059562501901E-4</v>
      </c>
      <c r="AB43">
        <v>7.27928433938129E-3</v>
      </c>
      <c r="AC43" s="3">
        <v>2.2344754111555001E-4</v>
      </c>
      <c r="AD43">
        <v>2.8542088131445899E-3</v>
      </c>
      <c r="AE43" s="1">
        <v>1.38780239193384E-8</v>
      </c>
      <c r="AF43">
        <v>7.1107606602986699</v>
      </c>
      <c r="AG43">
        <v>0.27394777845819801</v>
      </c>
      <c r="AH43">
        <v>164.93588932736799</v>
      </c>
      <c r="AI43">
        <v>41</v>
      </c>
      <c r="AJ43">
        <v>35061706108.660004</v>
      </c>
      <c r="AK43">
        <v>151578</v>
      </c>
      <c r="AL43">
        <f t="shared" si="0"/>
        <v>1.074144516729037E-2</v>
      </c>
      <c r="AM43">
        <f t="shared" si="1"/>
        <v>12.154852711799247</v>
      </c>
      <c r="AN43" s="2">
        <f t="shared" si="2"/>
        <v>2.5799501468526387E-6</v>
      </c>
    </row>
    <row r="44" spans="1:40" x14ac:dyDescent="0.25">
      <c r="A44" t="s">
        <v>37</v>
      </c>
      <c r="B44">
        <v>11.497155443256601</v>
      </c>
      <c r="C44">
        <v>1.05850362064262E-2</v>
      </c>
      <c r="D44">
        <v>11.9880402351166</v>
      </c>
      <c r="E44">
        <v>1.0374225274011901E-2</v>
      </c>
      <c r="F44">
        <v>-17.357208068857901</v>
      </c>
      <c r="G44">
        <v>1</v>
      </c>
      <c r="H44">
        <v>3.54122796921042</v>
      </c>
      <c r="I44">
        <v>-103.056752605874</v>
      </c>
      <c r="J44">
        <v>-85.708793488233496</v>
      </c>
      <c r="K44">
        <v>42</v>
      </c>
      <c r="L44">
        <v>94.864146402579195</v>
      </c>
      <c r="M44">
        <v>0.87492600096196405</v>
      </c>
      <c r="N44">
        <v>69.462114625194701</v>
      </c>
      <c r="O44">
        <v>229913.624596526</v>
      </c>
      <c r="P44">
        <v>290690.449437876</v>
      </c>
      <c r="Q44">
        <v>-999</v>
      </c>
      <c r="R44">
        <v>725.85551377762295</v>
      </c>
      <c r="S44">
        <v>0.24435377571915601</v>
      </c>
      <c r="T44">
        <v>0.219432285773171</v>
      </c>
      <c r="U44">
        <v>0.47960744098392899</v>
      </c>
      <c r="V44">
        <v>3.5335896353500097E-5</v>
      </c>
      <c r="W44">
        <v>0.119212649740165</v>
      </c>
      <c r="X44">
        <v>0.40114457337955101</v>
      </c>
      <c r="Y44" s="1">
        <v>0</v>
      </c>
      <c r="Z44">
        <v>0.46812241274979499</v>
      </c>
      <c r="AA44">
        <v>3.91277839541874E-4</v>
      </c>
      <c r="AB44">
        <v>7.19095522621159E-3</v>
      </c>
      <c r="AC44" s="3">
        <v>2.1081529165524701E-4</v>
      </c>
      <c r="AD44">
        <v>2.7919661746707999E-3</v>
      </c>
      <c r="AE44" s="1">
        <v>1.91644922274113E-8</v>
      </c>
      <c r="AF44">
        <v>7.1286348904612202</v>
      </c>
      <c r="AG44">
        <v>0.28226336163474403</v>
      </c>
      <c r="AH44">
        <v>171.23591799362299</v>
      </c>
      <c r="AI44">
        <v>42</v>
      </c>
      <c r="AJ44">
        <v>31266873463.380001</v>
      </c>
      <c r="AK44">
        <v>135994</v>
      </c>
      <c r="AL44">
        <f t="shared" si="0"/>
        <v>1.0585033696571738E-2</v>
      </c>
      <c r="AM44">
        <f t="shared" si="1"/>
        <v>11.988037555991482</v>
      </c>
      <c r="AN44" s="2">
        <f t="shared" si="2"/>
        <v>-2.6791251173108321E-6</v>
      </c>
    </row>
    <row r="45" spans="1:40" x14ac:dyDescent="0.25">
      <c r="A45" t="s">
        <v>37</v>
      </c>
      <c r="B45">
        <v>12.2918182369114</v>
      </c>
      <c r="C45">
        <v>1.05866138615295E-2</v>
      </c>
      <c r="D45">
        <v>11.989724276351099</v>
      </c>
      <c r="E45">
        <v>1.0352897359820999E-2</v>
      </c>
      <c r="F45">
        <v>-19.791591855399499</v>
      </c>
      <c r="G45">
        <v>1</v>
      </c>
      <c r="H45">
        <v>3.5500155258793602</v>
      </c>
      <c r="I45">
        <v>-101.00060780306499</v>
      </c>
      <c r="J45">
        <v>-83.446579672994602</v>
      </c>
      <c r="K45">
        <v>43</v>
      </c>
      <c r="L45">
        <v>94.682132071011495</v>
      </c>
      <c r="M45">
        <v>0.87129047099130796</v>
      </c>
      <c r="N45">
        <v>68.872145663384003</v>
      </c>
      <c r="O45">
        <v>227198.539364931</v>
      </c>
      <c r="P45">
        <v>287819.20971354301</v>
      </c>
      <c r="Q45">
        <v>-999</v>
      </c>
      <c r="R45">
        <v>726.25224981863903</v>
      </c>
      <c r="S45">
        <v>0.23897666943121601</v>
      </c>
      <c r="T45">
        <v>0.20663952533197699</v>
      </c>
      <c r="U45">
        <v>0.48653239932611803</v>
      </c>
      <c r="V45">
        <v>4.3704636207245401E-5</v>
      </c>
      <c r="W45">
        <v>0.11704060425023</v>
      </c>
      <c r="X45">
        <v>0.39638329178744303</v>
      </c>
      <c r="Y45" s="1">
        <v>0</v>
      </c>
      <c r="Z45">
        <v>0.47901435280290799</v>
      </c>
      <c r="AA45">
        <v>3.99920777660062E-4</v>
      </c>
      <c r="AB45">
        <v>7.1860663884231301E-3</v>
      </c>
      <c r="AC45" s="3">
        <v>2.33722387669264E-4</v>
      </c>
      <c r="AD45">
        <v>2.7668580184258798E-3</v>
      </c>
      <c r="AE45" s="1">
        <v>4.5634062302063698E-8</v>
      </c>
      <c r="AF45">
        <v>7.0884805597972598</v>
      </c>
      <c r="AG45">
        <v>0.286961425354408</v>
      </c>
      <c r="AH45">
        <v>185.924282762746</v>
      </c>
      <c r="AI45">
        <v>43</v>
      </c>
      <c r="AJ45">
        <v>28080149075.73</v>
      </c>
      <c r="AK45">
        <v>123593</v>
      </c>
      <c r="AL45">
        <f t="shared" si="0"/>
        <v>1.0586613206240637E-2</v>
      </c>
      <c r="AM45">
        <f t="shared" si="1"/>
        <v>11.98972357688033</v>
      </c>
      <c r="AN45" s="2">
        <f t="shared" si="2"/>
        <v>-6.9947076930532148E-7</v>
      </c>
    </row>
    <row r="46" spans="1:40" x14ac:dyDescent="0.25">
      <c r="A46" t="s">
        <v>37</v>
      </c>
      <c r="B46">
        <v>11.395865890090899</v>
      </c>
      <c r="C46">
        <v>1.04083906798998E-2</v>
      </c>
      <c r="D46">
        <v>11.7992960397253</v>
      </c>
      <c r="E46">
        <v>1.01274900004315E-2</v>
      </c>
      <c r="F46">
        <v>-21.434801980876099</v>
      </c>
      <c r="G46">
        <v>1</v>
      </c>
      <c r="H46">
        <v>3.51933073118574</v>
      </c>
      <c r="I46">
        <v>-97.041442416830606</v>
      </c>
      <c r="J46">
        <v>-79.4010029015827</v>
      </c>
      <c r="K46">
        <v>44</v>
      </c>
      <c r="L46">
        <v>94.654101897362196</v>
      </c>
      <c r="M46">
        <v>0.868651414698555</v>
      </c>
      <c r="N46">
        <v>68.673719165371395</v>
      </c>
      <c r="O46">
        <v>226081.916894906</v>
      </c>
      <c r="P46">
        <v>286458.84780885698</v>
      </c>
      <c r="Q46">
        <v>-999</v>
      </c>
      <c r="R46">
        <v>728.10955100753802</v>
      </c>
      <c r="S46">
        <v>0.23678831193177499</v>
      </c>
      <c r="T46">
        <v>0.195249436620717</v>
      </c>
      <c r="U46">
        <v>0.48290321322389201</v>
      </c>
      <c r="V46">
        <v>4.4102816723903303E-5</v>
      </c>
      <c r="W46">
        <v>0.117584084152745</v>
      </c>
      <c r="X46">
        <v>0.39946859980663801</v>
      </c>
      <c r="Y46" s="1">
        <v>0</v>
      </c>
      <c r="Z46">
        <v>0.47645409931340699</v>
      </c>
      <c r="AA46">
        <v>4.06077125444172E-4</v>
      </c>
      <c r="AB46">
        <v>7.0511424639404302E-3</v>
      </c>
      <c r="AC46" s="3">
        <v>2.8090849979498102E-4</v>
      </c>
      <c r="AD46">
        <v>2.6701265595700601E-3</v>
      </c>
      <c r="AE46" s="1">
        <v>1.26696079099181E-7</v>
      </c>
      <c r="AF46">
        <v>6.92753680378308</v>
      </c>
      <c r="AG46">
        <v>0.28851926876967798</v>
      </c>
      <c r="AH46">
        <v>172.20444234906901</v>
      </c>
      <c r="AI46">
        <v>44</v>
      </c>
      <c r="AJ46">
        <v>27768285360.700001</v>
      </c>
      <c r="AK46">
        <v>122824</v>
      </c>
      <c r="AL46">
        <f t="shared" si="0"/>
        <v>1.0408381344828741E-2</v>
      </c>
      <c r="AM46">
        <f t="shared" si="1"/>
        <v>11.799286055486824</v>
      </c>
      <c r="AN46" s="2">
        <f t="shared" si="2"/>
        <v>-9.9842384759796232E-6</v>
      </c>
    </row>
    <row r="47" spans="1:40" x14ac:dyDescent="0.25">
      <c r="A47" t="s">
        <v>37</v>
      </c>
      <c r="B47">
        <v>11.9505058989786</v>
      </c>
      <c r="C47">
        <v>1.0466643598823299E-2</v>
      </c>
      <c r="D47">
        <v>11.8615797365721</v>
      </c>
      <c r="E47">
        <v>1.0113231276304801E-2</v>
      </c>
      <c r="F47">
        <v>-21.801285157365399</v>
      </c>
      <c r="G47">
        <v>1</v>
      </c>
      <c r="H47">
        <v>3.4893561654445802</v>
      </c>
      <c r="I47">
        <v>-90.929363348611503</v>
      </c>
      <c r="J47">
        <v>-73.183619770587995</v>
      </c>
      <c r="K47">
        <v>45</v>
      </c>
      <c r="L47">
        <v>94.760664651888305</v>
      </c>
      <c r="M47">
        <v>0.86720928347664195</v>
      </c>
      <c r="N47">
        <v>68.559575201908004</v>
      </c>
      <c r="O47">
        <v>224736.83938396699</v>
      </c>
      <c r="P47">
        <v>284581.95247443498</v>
      </c>
      <c r="Q47">
        <v>-999</v>
      </c>
      <c r="R47">
        <v>730.26894972973298</v>
      </c>
      <c r="S47">
        <v>0.240707106027055</v>
      </c>
      <c r="T47">
        <v>0.19206076897187099</v>
      </c>
      <c r="U47">
        <v>0.47091096425905599</v>
      </c>
      <c r="V47">
        <v>4.3673616858105401E-5</v>
      </c>
      <c r="W47">
        <v>0.11762726541679799</v>
      </c>
      <c r="X47">
        <v>0.41141809670728602</v>
      </c>
      <c r="Y47" s="1">
        <v>0</v>
      </c>
      <c r="Z47">
        <v>0.46125318568875001</v>
      </c>
      <c r="AA47">
        <v>4.1256346918233698E-4</v>
      </c>
      <c r="AB47">
        <v>7.09758841710687E-3</v>
      </c>
      <c r="AC47" s="3">
        <v>3.5341529585114999E-4</v>
      </c>
      <c r="AD47">
        <v>2.6029094288563602E-3</v>
      </c>
      <c r="AE47" s="1">
        <v>1.7174806313192001E-7</v>
      </c>
      <c r="AF47">
        <v>6.7708385470924899</v>
      </c>
      <c r="AG47">
        <v>0.28716438441845699</v>
      </c>
      <c r="AH47">
        <v>159.55625395608899</v>
      </c>
      <c r="AI47">
        <v>45</v>
      </c>
      <c r="AJ47">
        <v>27973893345.48</v>
      </c>
      <c r="AK47">
        <v>124474</v>
      </c>
      <c r="AL47">
        <f t="shared" si="0"/>
        <v>1.046664835905985E-2</v>
      </c>
      <c r="AM47">
        <f t="shared" si="1"/>
        <v>11.861584824542703</v>
      </c>
      <c r="AN47" s="2">
        <f t="shared" si="2"/>
        <v>5.0879706030571015E-6</v>
      </c>
    </row>
    <row r="48" spans="1:40" x14ac:dyDescent="0.25">
      <c r="A48" t="s">
        <v>37</v>
      </c>
      <c r="B48">
        <v>12.905089266006801</v>
      </c>
      <c r="C48">
        <v>1.07142795741307E-2</v>
      </c>
      <c r="D48">
        <v>12.1259010169315</v>
      </c>
      <c r="E48">
        <v>1.0311543985596699E-2</v>
      </c>
      <c r="F48">
        <v>-21.945585570092199</v>
      </c>
      <c r="G48">
        <v>1</v>
      </c>
      <c r="H48">
        <v>3.4965319701513602</v>
      </c>
      <c r="I48">
        <v>-85.755391927221794</v>
      </c>
      <c r="J48">
        <v>-67.759330430655794</v>
      </c>
      <c r="K48">
        <v>46</v>
      </c>
      <c r="L48">
        <v>94.897815310794002</v>
      </c>
      <c r="M48">
        <v>0.86664870538192595</v>
      </c>
      <c r="N48">
        <v>68.397312148825606</v>
      </c>
      <c r="O48">
        <v>221614.403585931</v>
      </c>
      <c r="P48">
        <v>279437.341740901</v>
      </c>
      <c r="Q48">
        <v>-999</v>
      </c>
      <c r="R48">
        <v>731.55596824702002</v>
      </c>
      <c r="S48">
        <v>0.256130317695899</v>
      </c>
      <c r="T48">
        <v>0.19229192780546001</v>
      </c>
      <c r="U48">
        <v>0.465184866992506</v>
      </c>
      <c r="V48">
        <v>4.6062450329932497E-5</v>
      </c>
      <c r="W48">
        <v>0.114235009326941</v>
      </c>
      <c r="X48">
        <v>0.42053406123022102</v>
      </c>
      <c r="Y48" s="1">
        <v>0</v>
      </c>
      <c r="Z48">
        <v>0.42325162356248403</v>
      </c>
      <c r="AA48">
        <v>4.1790660680550797E-4</v>
      </c>
      <c r="AB48">
        <v>7.3169694075247496E-3</v>
      </c>
      <c r="AC48" s="3">
        <v>4.02734400574436E-4</v>
      </c>
      <c r="AD48">
        <v>2.5764564163134802E-3</v>
      </c>
      <c r="AE48" s="1">
        <v>2.01440037954835E-7</v>
      </c>
      <c r="AF48">
        <v>6.6629943181769704</v>
      </c>
      <c r="AG48">
        <v>0.30240600637703902</v>
      </c>
      <c r="AH48">
        <v>177.49687695666299</v>
      </c>
      <c r="AI48">
        <v>46</v>
      </c>
      <c r="AJ48">
        <v>26457657186.509998</v>
      </c>
      <c r="AK48">
        <v>119386</v>
      </c>
      <c r="AL48">
        <f t="shared" si="0"/>
        <v>1.0714268271256128E-2</v>
      </c>
      <c r="AM48">
        <f t="shared" si="1"/>
        <v>12.125888969087695</v>
      </c>
      <c r="AN48" s="2">
        <f t="shared" si="2"/>
        <v>-1.2047843805262914E-5</v>
      </c>
    </row>
    <row r="49" spans="1:41" x14ac:dyDescent="0.25">
      <c r="A49" t="s">
        <v>37</v>
      </c>
      <c r="B49">
        <v>13.2828658457698</v>
      </c>
      <c r="C49">
        <v>1.07689108828312E-2</v>
      </c>
      <c r="D49">
        <v>12.184115372261401</v>
      </c>
      <c r="E49">
        <v>1.03695131897358E-2</v>
      </c>
      <c r="F49">
        <v>-22.444139818376598</v>
      </c>
      <c r="G49">
        <v>1</v>
      </c>
      <c r="H49">
        <v>3.5114193882139002</v>
      </c>
      <c r="I49">
        <v>-84.8153472695397</v>
      </c>
      <c r="J49">
        <v>-66.603232534730097</v>
      </c>
      <c r="K49">
        <v>47</v>
      </c>
      <c r="L49">
        <v>94.882276990371395</v>
      </c>
      <c r="M49">
        <v>0.86469408201867404</v>
      </c>
      <c r="N49">
        <v>67.950402875495797</v>
      </c>
      <c r="O49">
        <v>218957.459202673</v>
      </c>
      <c r="P49">
        <v>274876.547622032</v>
      </c>
      <c r="Q49">
        <v>-999</v>
      </c>
      <c r="R49">
        <v>731.98379746418198</v>
      </c>
      <c r="S49">
        <v>0.26310278008933302</v>
      </c>
      <c r="T49">
        <v>0.19131713036249801</v>
      </c>
      <c r="U49">
        <v>0.464831304740914</v>
      </c>
      <c r="V49">
        <v>1.9623662784844601E-5</v>
      </c>
      <c r="W49">
        <v>0.108753830460116</v>
      </c>
      <c r="X49">
        <v>0.42639524113618399</v>
      </c>
      <c r="Y49" s="1">
        <v>0</v>
      </c>
      <c r="Z49">
        <v>0.41049526051093299</v>
      </c>
      <c r="AA49">
        <v>4.2607193101134298E-4</v>
      </c>
      <c r="AB49">
        <v>7.3733123963086802E-3</v>
      </c>
      <c r="AC49" s="3">
        <v>3.9939851286989599E-4</v>
      </c>
      <c r="AD49">
        <v>2.5699057551162299E-3</v>
      </c>
      <c r="AE49" s="1">
        <v>2.20153101308653E-7</v>
      </c>
      <c r="AF49">
        <v>6.6274006089861697</v>
      </c>
      <c r="AG49">
        <v>0.34570165543681702</v>
      </c>
      <c r="AH49">
        <v>201.698484979527</v>
      </c>
      <c r="AI49">
        <v>47</v>
      </c>
      <c r="AJ49">
        <v>23883222777.450001</v>
      </c>
      <c r="AK49">
        <v>109077</v>
      </c>
      <c r="AL49">
        <f t="shared" si="0"/>
        <v>1.0768908748407458E-2</v>
      </c>
      <c r="AM49">
        <f t="shared" si="1"/>
        <v>12.184113098540085</v>
      </c>
      <c r="AN49" s="2">
        <f t="shared" si="2"/>
        <v>-2.2737213161150294E-6</v>
      </c>
    </row>
    <row r="50" spans="1:41" x14ac:dyDescent="0.25">
      <c r="A50" t="s">
        <v>37</v>
      </c>
      <c r="B50">
        <v>12.4553074778494</v>
      </c>
      <c r="C50">
        <v>1.06373443615628E-2</v>
      </c>
      <c r="D50">
        <v>12.0438599468461</v>
      </c>
      <c r="E50">
        <v>1.0272379608928E-2</v>
      </c>
      <c r="F50">
        <v>-24.2393579601945</v>
      </c>
      <c r="G50">
        <v>1</v>
      </c>
      <c r="H50">
        <v>3.5128836433254098</v>
      </c>
      <c r="I50">
        <v>-83.331669587542393</v>
      </c>
      <c r="J50">
        <v>-64.858623310584406</v>
      </c>
      <c r="K50">
        <v>48</v>
      </c>
      <c r="L50">
        <v>94.699231156773607</v>
      </c>
      <c r="M50">
        <v>0.86092940928651696</v>
      </c>
      <c r="N50">
        <v>67.288445663474505</v>
      </c>
      <c r="O50">
        <v>215865.02413983599</v>
      </c>
      <c r="P50">
        <v>269408.77325724001</v>
      </c>
      <c r="Q50">
        <v>-999</v>
      </c>
      <c r="R50">
        <v>732.76242159891103</v>
      </c>
      <c r="S50">
        <v>0.25922323058719199</v>
      </c>
      <c r="T50">
        <v>0.18571591281420499</v>
      </c>
      <c r="U50">
        <v>0.480397127660457</v>
      </c>
      <c r="V50">
        <v>1.79737037326308E-4</v>
      </c>
      <c r="W50">
        <v>0.10286284566112</v>
      </c>
      <c r="X50">
        <v>0.41656028964109598</v>
      </c>
      <c r="Y50" s="1">
        <v>0</v>
      </c>
      <c r="Z50">
        <v>0.42126092912276702</v>
      </c>
      <c r="AA50">
        <v>4.3602572952768098E-4</v>
      </c>
      <c r="AB50">
        <v>7.2768178627022999E-3</v>
      </c>
      <c r="AC50" s="3">
        <v>3.6497115199653299E-4</v>
      </c>
      <c r="AD50">
        <v>2.55933870727014E-3</v>
      </c>
      <c r="AE50" s="1">
        <v>1.98707838003402E-7</v>
      </c>
      <c r="AF50">
        <v>6.6332646693221999</v>
      </c>
      <c r="AG50">
        <v>0.30637042024413402</v>
      </c>
      <c r="AH50">
        <v>217.96553047455799</v>
      </c>
      <c r="AI50">
        <v>48</v>
      </c>
      <c r="AJ50">
        <v>20114302949.349998</v>
      </c>
      <c r="AK50">
        <v>93180</v>
      </c>
      <c r="AL50">
        <f t="shared" si="0"/>
        <v>1.0637352159334658E-2</v>
      </c>
      <c r="AM50">
        <f t="shared" si="1"/>
        <v>12.04386826567908</v>
      </c>
      <c r="AN50" s="2">
        <f t="shared" si="2"/>
        <v>8.3188329806915817E-6</v>
      </c>
    </row>
    <row r="51" spans="1:41" x14ac:dyDescent="0.25">
      <c r="A51" t="s">
        <v>37</v>
      </c>
      <c r="B51">
        <v>11.415821166431</v>
      </c>
      <c r="C51">
        <v>1.0581109478367001E-2</v>
      </c>
      <c r="D51">
        <v>11.9838485874648</v>
      </c>
      <c r="E51">
        <v>1.0251570558104099E-2</v>
      </c>
      <c r="F51">
        <v>-23.126286234749401</v>
      </c>
      <c r="G51">
        <v>1</v>
      </c>
      <c r="H51">
        <v>3.48073446781898</v>
      </c>
      <c r="I51">
        <v>-80.482446713563803</v>
      </c>
      <c r="J51">
        <v>-61.815892518005697</v>
      </c>
      <c r="K51">
        <v>49</v>
      </c>
      <c r="L51">
        <v>94.593863396367794</v>
      </c>
      <c r="M51">
        <v>0.85753170135521894</v>
      </c>
      <c r="N51">
        <v>66.568781537601893</v>
      </c>
      <c r="O51">
        <v>213629.82841695499</v>
      </c>
      <c r="P51">
        <v>265693.12635268498</v>
      </c>
      <c r="Q51">
        <v>-999</v>
      </c>
      <c r="R51">
        <v>733.13352984134303</v>
      </c>
      <c r="S51">
        <v>0.23278533871229701</v>
      </c>
      <c r="T51">
        <v>0.174540655178339</v>
      </c>
      <c r="U51">
        <v>0.41791436416397298</v>
      </c>
      <c r="V51">
        <v>0.119468500919583</v>
      </c>
      <c r="W51">
        <v>8.0440949884149099E-2</v>
      </c>
      <c r="X51">
        <v>0.382176185032293</v>
      </c>
      <c r="Y51" s="1">
        <v>0</v>
      </c>
      <c r="Z51">
        <v>0.44187994233384198</v>
      </c>
      <c r="AA51">
        <v>4.4558575668314499E-4</v>
      </c>
      <c r="AB51">
        <v>7.2585326972100898E-3</v>
      </c>
      <c r="AC51" s="3">
        <v>3.2954518390015502E-4</v>
      </c>
      <c r="AD51">
        <v>2.5472732586481802E-3</v>
      </c>
      <c r="AE51" s="1">
        <v>1.9923384408140599E-7</v>
      </c>
      <c r="AF51">
        <v>6.68136356951642</v>
      </c>
      <c r="AG51">
        <v>0.31150191925833898</v>
      </c>
      <c r="AH51">
        <v>211.575966981487</v>
      </c>
      <c r="AI51">
        <v>49</v>
      </c>
      <c r="AJ51">
        <v>19513589417.09</v>
      </c>
      <c r="AK51">
        <v>91343</v>
      </c>
      <c r="AL51">
        <f t="shared" si="0"/>
        <v>1.058113613028565E-2</v>
      </c>
      <c r="AM51">
        <f t="shared" si="1"/>
        <v>11.983877038091585</v>
      </c>
      <c r="AN51" s="2">
        <f t="shared" si="2"/>
        <v>2.8450626784248811E-5</v>
      </c>
    </row>
    <row r="52" spans="1:41" x14ac:dyDescent="0.25">
      <c r="A52" t="s">
        <v>37</v>
      </c>
      <c r="B52">
        <v>11.778401592703499</v>
      </c>
      <c r="C52">
        <v>1.0517707912094099E-2</v>
      </c>
      <c r="D52">
        <v>11.916144252393799</v>
      </c>
      <c r="E52">
        <v>1.0190231911866399E-2</v>
      </c>
      <c r="F52">
        <v>-21.1668780685931</v>
      </c>
      <c r="G52">
        <v>1</v>
      </c>
      <c r="H52">
        <v>3.4398526779012002</v>
      </c>
      <c r="I52">
        <v>-79.691380290637994</v>
      </c>
      <c r="J52">
        <v>-61.062303520105402</v>
      </c>
      <c r="K52">
        <v>50</v>
      </c>
      <c r="L52">
        <v>94.650898682285501</v>
      </c>
      <c r="M52">
        <v>0.85575138625206904</v>
      </c>
      <c r="N52">
        <v>65.914157528375199</v>
      </c>
      <c r="O52">
        <v>214052.67378233399</v>
      </c>
      <c r="P52">
        <v>267145.78815279301</v>
      </c>
      <c r="Q52">
        <v>-999</v>
      </c>
      <c r="R52">
        <v>733.51111433478695</v>
      </c>
      <c r="S52">
        <v>0.189559012258154</v>
      </c>
      <c r="T52">
        <v>0.17501230545070001</v>
      </c>
      <c r="U52">
        <v>0.32322317091616698</v>
      </c>
      <c r="V52">
        <v>0.31145793411433198</v>
      </c>
      <c r="W52">
        <v>5.83276547367306E-2</v>
      </c>
      <c r="X52">
        <v>0.30699124023276803</v>
      </c>
      <c r="Y52" s="1">
        <v>0</v>
      </c>
      <c r="Z52">
        <v>0.459979780870445</v>
      </c>
      <c r="AA52">
        <v>4.5219176103697601E-4</v>
      </c>
      <c r="AB52">
        <v>7.2502715856944504E-3</v>
      </c>
      <c r="AC52" s="3">
        <v>3.2747804261801602E-4</v>
      </c>
      <c r="AD52">
        <v>2.4875511100340298E-3</v>
      </c>
      <c r="AE52" s="1">
        <v>2.2088539502369801E-7</v>
      </c>
      <c r="AF52">
        <v>6.7629240097413401</v>
      </c>
      <c r="AG52">
        <v>0.32361119854036202</v>
      </c>
      <c r="AH52">
        <v>185.879015171925</v>
      </c>
      <c r="AI52">
        <v>50</v>
      </c>
      <c r="AJ52">
        <v>20033831897.310001</v>
      </c>
      <c r="AK52">
        <v>93593</v>
      </c>
      <c r="AL52">
        <f t="shared" si="0"/>
        <v>1.0517713384778495E-2</v>
      </c>
      <c r="AM52">
        <f t="shared" si="1"/>
        <v>11.916150098543365</v>
      </c>
      <c r="AN52" s="2">
        <f t="shared" si="2"/>
        <v>5.8461495662243124E-6</v>
      </c>
    </row>
    <row r="53" spans="1:41" x14ac:dyDescent="0.25">
      <c r="A53" t="s">
        <v>37</v>
      </c>
      <c r="B53">
        <v>11.5493090906599</v>
      </c>
      <c r="C53">
        <v>1.05390315057404E-2</v>
      </c>
      <c r="D53">
        <v>11.9389203051301</v>
      </c>
      <c r="E53">
        <v>1.0181687486914901E-2</v>
      </c>
      <c r="F53">
        <v>-20.786400411070499</v>
      </c>
      <c r="G53">
        <v>1</v>
      </c>
      <c r="H53">
        <v>3.41130829265804</v>
      </c>
      <c r="I53">
        <v>-79.527534653600398</v>
      </c>
      <c r="J53">
        <v>-60.928187879337003</v>
      </c>
      <c r="K53">
        <v>51</v>
      </c>
      <c r="L53">
        <v>94.785367325817205</v>
      </c>
      <c r="M53">
        <v>0.85472127152280397</v>
      </c>
      <c r="N53">
        <v>65.439163036668404</v>
      </c>
      <c r="O53">
        <v>214400.224229327</v>
      </c>
      <c r="P53">
        <v>267867.39986015501</v>
      </c>
      <c r="Q53">
        <v>-999</v>
      </c>
      <c r="R53">
        <v>734.03647573240801</v>
      </c>
      <c r="S53">
        <v>0.153348461849384</v>
      </c>
      <c r="T53">
        <v>0.17489183444743001</v>
      </c>
      <c r="U53">
        <v>0.23864095175369601</v>
      </c>
      <c r="V53">
        <v>0.49749877545482302</v>
      </c>
      <c r="W53">
        <v>3.6115331566471301E-2</v>
      </c>
      <c r="X53">
        <v>0.22774494122500799</v>
      </c>
      <c r="Y53" s="1">
        <v>0</v>
      </c>
      <c r="Z53">
        <v>0.45886576914951399</v>
      </c>
      <c r="AA53">
        <v>4.5949588228569798E-4</v>
      </c>
      <c r="AB53">
        <v>7.3086512976733298E-3</v>
      </c>
      <c r="AC53" s="3">
        <v>3.5734383112879202E-4</v>
      </c>
      <c r="AD53">
        <v>2.41332757172895E-3</v>
      </c>
      <c r="AE53" s="1">
        <v>2.06510924653775E-7</v>
      </c>
      <c r="AF53">
        <v>6.7879316298599397</v>
      </c>
      <c r="AG53">
        <v>0.33264877049270403</v>
      </c>
      <c r="AH53">
        <v>170.65791252502399</v>
      </c>
      <c r="AI53">
        <v>51</v>
      </c>
      <c r="AJ53">
        <v>19679796582.009998</v>
      </c>
      <c r="AK53">
        <v>91790</v>
      </c>
      <c r="AL53">
        <f t="shared" si="0"/>
        <v>1.0539025093741425E-2</v>
      </c>
      <c r="AM53">
        <f t="shared" si="1"/>
        <v>11.93891345718856</v>
      </c>
      <c r="AN53" s="2">
        <f t="shared" si="2"/>
        <v>-6.8479415400446442E-6</v>
      </c>
    </row>
    <row r="54" spans="1:41" x14ac:dyDescent="0.25">
      <c r="A54" t="s">
        <v>37</v>
      </c>
      <c r="B54">
        <v>11.0444361339324</v>
      </c>
      <c r="C54">
        <v>1.0569340232265099E-2</v>
      </c>
      <c r="D54">
        <v>11.9712842243189</v>
      </c>
      <c r="E54">
        <v>1.01754783130953E-2</v>
      </c>
      <c r="F54">
        <v>-23.031375171414801</v>
      </c>
      <c r="G54">
        <v>1</v>
      </c>
      <c r="H54">
        <v>3.3980075767156799</v>
      </c>
      <c r="I54">
        <v>-79.331882107942207</v>
      </c>
      <c r="J54">
        <v>-60.757724569113897</v>
      </c>
      <c r="K54">
        <v>52</v>
      </c>
      <c r="L54">
        <v>94.9837184841533</v>
      </c>
      <c r="M54">
        <v>0.854456687445178</v>
      </c>
      <c r="N54">
        <v>65.144533571210999</v>
      </c>
      <c r="O54">
        <v>214680.27627679601</v>
      </c>
      <c r="P54">
        <v>267488.59516249498</v>
      </c>
      <c r="Q54">
        <v>-999</v>
      </c>
      <c r="R54">
        <v>734.70019578099095</v>
      </c>
      <c r="S54">
        <v>0.13489761415260901</v>
      </c>
      <c r="T54">
        <v>0.16608021127098799</v>
      </c>
      <c r="U54">
        <v>0.218599876618816</v>
      </c>
      <c r="V54">
        <v>0.581695964413114</v>
      </c>
      <c r="W54">
        <v>2.9694747335582101E-2</v>
      </c>
      <c r="X54">
        <v>0.17000941163248601</v>
      </c>
      <c r="Y54" s="1">
        <v>0</v>
      </c>
      <c r="Z54">
        <v>0.44036387930497001</v>
      </c>
      <c r="AA54">
        <v>4.6732946568929902E-4</v>
      </c>
      <c r="AB54">
        <v>7.3871591071320601E-3</v>
      </c>
      <c r="AC54" s="3">
        <v>3.9386206367246599E-4</v>
      </c>
      <c r="AD54">
        <v>2.3207816814851401E-3</v>
      </c>
      <c r="AE54" s="1">
        <v>2.1435504975112101E-7</v>
      </c>
      <c r="AF54">
        <v>6.7658220731368903</v>
      </c>
      <c r="AG54">
        <v>0.34885101886263897</v>
      </c>
      <c r="AH54">
        <v>172.95376438078199</v>
      </c>
      <c r="AI54">
        <v>52</v>
      </c>
      <c r="AJ54">
        <v>17675700547.25</v>
      </c>
      <c r="AK54">
        <v>82335</v>
      </c>
      <c r="AL54">
        <f t="shared" si="0"/>
        <v>1.0569346673028718E-2</v>
      </c>
      <c r="AM54">
        <f t="shared" si="1"/>
        <v>11.971291100662773</v>
      </c>
      <c r="AN54" s="2">
        <f t="shared" si="2"/>
        <v>6.876343872974644E-6</v>
      </c>
    </row>
    <row r="55" spans="1:41" x14ac:dyDescent="0.25">
      <c r="A55" t="s">
        <v>37</v>
      </c>
      <c r="B55">
        <v>11.7368445639211</v>
      </c>
      <c r="C55">
        <v>1.05783924172351E-2</v>
      </c>
      <c r="D55">
        <v>11.9809481106908</v>
      </c>
      <c r="E55">
        <v>1.0156915259789101E-2</v>
      </c>
      <c r="F55">
        <v>-28.167689888519298</v>
      </c>
      <c r="G55">
        <v>1</v>
      </c>
      <c r="H55">
        <v>3.3954601480736102</v>
      </c>
      <c r="I55">
        <v>-78.761310114056997</v>
      </c>
      <c r="J55">
        <v>-60.115837439112198</v>
      </c>
      <c r="K55">
        <v>53</v>
      </c>
      <c r="L55">
        <v>95.048107388642805</v>
      </c>
      <c r="M55">
        <v>0.85287276856493699</v>
      </c>
      <c r="N55">
        <v>64.896823755990198</v>
      </c>
      <c r="O55">
        <v>213844.342327989</v>
      </c>
      <c r="P55">
        <v>265370.89306325099</v>
      </c>
      <c r="Q55">
        <v>-999</v>
      </c>
      <c r="R55">
        <v>735.67950567247499</v>
      </c>
      <c r="S55">
        <v>0.13346674704606601</v>
      </c>
      <c r="T55">
        <v>0.15041403124124</v>
      </c>
      <c r="U55">
        <v>0.22585987126484999</v>
      </c>
      <c r="V55">
        <v>0.57780227889373903</v>
      </c>
      <c r="W55">
        <v>3.0672825256185199E-2</v>
      </c>
      <c r="X55">
        <v>0.165665024585225</v>
      </c>
      <c r="Y55" s="1">
        <v>0</v>
      </c>
      <c r="Z55">
        <v>0.42843308852698597</v>
      </c>
      <c r="AA55">
        <v>4.7786858574374902E-4</v>
      </c>
      <c r="AB55">
        <v>7.4664854272161203E-3</v>
      </c>
      <c r="AC55" s="3">
        <v>4.2147863652361E-4</v>
      </c>
      <c r="AD55">
        <v>2.2123688577085901E-3</v>
      </c>
      <c r="AE55" s="1">
        <v>1.94517090656878E-7</v>
      </c>
      <c r="AF55">
        <v>6.6678468085296601</v>
      </c>
      <c r="AG55">
        <v>0.34112468748052499</v>
      </c>
      <c r="AH55">
        <v>185.23477367458301</v>
      </c>
      <c r="AI55">
        <v>53</v>
      </c>
      <c r="AJ55">
        <v>14231554826.27</v>
      </c>
      <c r="AK55">
        <v>66551</v>
      </c>
      <c r="AL55">
        <f t="shared" si="0"/>
        <v>1.0578396024282725E-2</v>
      </c>
      <c r="AM55">
        <f t="shared" si="1"/>
        <v>11.980951961290764</v>
      </c>
      <c r="AN55" s="2">
        <f t="shared" si="2"/>
        <v>3.8505999633287047E-6</v>
      </c>
    </row>
    <row r="56" spans="1:41" x14ac:dyDescent="0.25">
      <c r="A56" t="s">
        <v>37</v>
      </c>
      <c r="B56">
        <v>10.295389524296199</v>
      </c>
      <c r="C56">
        <v>1.0578861962645099E-2</v>
      </c>
      <c r="D56">
        <v>11.981449359100299</v>
      </c>
      <c r="E56">
        <v>1.01049948886265E-2</v>
      </c>
      <c r="F56">
        <v>-35.643250649934998</v>
      </c>
      <c r="G56">
        <v>1</v>
      </c>
      <c r="H56">
        <v>3.3849528401072702</v>
      </c>
      <c r="I56">
        <v>-78.066469028966296</v>
      </c>
      <c r="J56">
        <v>-59.229967345311401</v>
      </c>
      <c r="K56">
        <v>54</v>
      </c>
      <c r="L56">
        <v>94.969932470716998</v>
      </c>
      <c r="M56">
        <v>0.849855441773676</v>
      </c>
      <c r="N56">
        <v>64.606243689846806</v>
      </c>
      <c r="O56">
        <v>211687.10583307201</v>
      </c>
      <c r="P56">
        <v>261962.35402064599</v>
      </c>
      <c r="Q56">
        <v>-999</v>
      </c>
      <c r="R56">
        <v>736.28021273322895</v>
      </c>
      <c r="S56">
        <v>0.13676871460338599</v>
      </c>
      <c r="T56">
        <v>0.128190152307703</v>
      </c>
      <c r="U56">
        <v>0.25041540840473703</v>
      </c>
      <c r="V56">
        <v>0.53828174088380498</v>
      </c>
      <c r="W56">
        <v>3.3232312677503102E-2</v>
      </c>
      <c r="X56">
        <v>0.17807053803395301</v>
      </c>
      <c r="Y56" s="1">
        <v>0</v>
      </c>
      <c r="Z56">
        <v>0.42718010821316499</v>
      </c>
      <c r="AA56">
        <v>4.9001297823048301E-4</v>
      </c>
      <c r="AB56">
        <v>7.5075742020402703E-3</v>
      </c>
      <c r="AC56" s="3">
        <v>4.7386702935409901E-4</v>
      </c>
      <c r="AD56">
        <v>2.10720541145272E-3</v>
      </c>
      <c r="AE56" s="1">
        <v>1.84982825037517E-7</v>
      </c>
      <c r="AF56">
        <v>6.5547123989553597</v>
      </c>
      <c r="AG56">
        <v>0.34229283168167002</v>
      </c>
      <c r="AH56">
        <v>181.892282071529</v>
      </c>
      <c r="AI56">
        <v>54</v>
      </c>
      <c r="AJ56">
        <v>11479156688.01</v>
      </c>
      <c r="AK56">
        <v>54227</v>
      </c>
      <c r="AL56">
        <f t="shared" si="0"/>
        <v>1.0578844603902609E-2</v>
      </c>
      <c r="AM56">
        <f t="shared" si="1"/>
        <v>11.981430828368234</v>
      </c>
      <c r="AN56" s="2">
        <f t="shared" si="2"/>
        <v>-1.8530732065258348E-5</v>
      </c>
    </row>
    <row r="57" spans="1:41" x14ac:dyDescent="0.25">
      <c r="A57" t="s">
        <v>37</v>
      </c>
      <c r="B57">
        <v>11.2758060952576</v>
      </c>
      <c r="C57">
        <v>1.0284008658517901E-2</v>
      </c>
      <c r="D57">
        <v>11.666172409598801</v>
      </c>
      <c r="E57">
        <v>9.8022611190153198E-3</v>
      </c>
      <c r="F57">
        <v>-42.353811521012901</v>
      </c>
      <c r="G57">
        <v>1</v>
      </c>
      <c r="H57">
        <v>3.3855512581137499</v>
      </c>
      <c r="I57">
        <v>-81.525789720342502</v>
      </c>
      <c r="J57">
        <v>-62.374245328868099</v>
      </c>
      <c r="K57">
        <v>55</v>
      </c>
      <c r="L57">
        <v>94.671507419694507</v>
      </c>
      <c r="M57">
        <v>0.84501147619561001</v>
      </c>
      <c r="N57">
        <v>64.237882282996097</v>
      </c>
      <c r="O57">
        <v>208192.031922517</v>
      </c>
      <c r="P57">
        <v>258344.403093981</v>
      </c>
      <c r="Q57">
        <v>-999</v>
      </c>
      <c r="R57">
        <v>736.22236224204698</v>
      </c>
      <c r="S57">
        <v>0.159744676714869</v>
      </c>
      <c r="T57">
        <v>0.13422592285917001</v>
      </c>
      <c r="U57">
        <v>0.34262109864859602</v>
      </c>
      <c r="V57">
        <v>0.39540835182179301</v>
      </c>
      <c r="W57">
        <v>4.51254317769261E-2</v>
      </c>
      <c r="X57">
        <v>0.216845117752683</v>
      </c>
      <c r="Y57" s="1">
        <v>0</v>
      </c>
      <c r="Z57">
        <v>0.43961082667682599</v>
      </c>
      <c r="AA57">
        <v>5.0526902309364302E-4</v>
      </c>
      <c r="AB57">
        <v>7.2818865656850496E-3</v>
      </c>
      <c r="AC57" s="3">
        <v>4.8174715071546499E-4</v>
      </c>
      <c r="AD57">
        <v>2.0149654008169001E-3</v>
      </c>
      <c r="AE57" s="1">
        <v>1.13496485319203E-7</v>
      </c>
      <c r="AF57">
        <v>6.4237709489260899</v>
      </c>
      <c r="AG57">
        <v>0.34103024484794597</v>
      </c>
      <c r="AH57">
        <v>177.43287680606099</v>
      </c>
      <c r="AI57">
        <v>55</v>
      </c>
      <c r="AJ57">
        <v>10162061270.17</v>
      </c>
      <c r="AK57">
        <v>48811</v>
      </c>
      <c r="AL57">
        <f t="shared" si="0"/>
        <v>1.0283981636796379E-2</v>
      </c>
      <c r="AM57">
        <f t="shared" si="1"/>
        <v>11.66614346878182</v>
      </c>
      <c r="AN57" s="2">
        <f t="shared" si="2"/>
        <v>-2.8940816980238537E-5</v>
      </c>
    </row>
    <row r="58" spans="1:41" x14ac:dyDescent="0.25">
      <c r="A58" t="s">
        <v>37</v>
      </c>
      <c r="B58">
        <v>10.400002872229299</v>
      </c>
      <c r="C58">
        <v>9.9324172710957195E-3</v>
      </c>
      <c r="D58">
        <v>11.2888742765606</v>
      </c>
      <c r="E58">
        <v>9.42406339767142E-3</v>
      </c>
      <c r="F58">
        <v>-38.015290515742699</v>
      </c>
      <c r="G58">
        <v>1</v>
      </c>
      <c r="H58">
        <v>3.3591822397217599</v>
      </c>
      <c r="I58">
        <v>-87.703775684352195</v>
      </c>
      <c r="J58">
        <v>-68.605815805362994</v>
      </c>
      <c r="K58">
        <v>56</v>
      </c>
      <c r="L58">
        <v>94.610177519839695</v>
      </c>
      <c r="M58">
        <v>0.842342844482736</v>
      </c>
      <c r="N58">
        <v>64.017270510435907</v>
      </c>
      <c r="O58">
        <v>208781.88022242099</v>
      </c>
      <c r="P58">
        <v>261252.022692656</v>
      </c>
      <c r="Q58">
        <v>-999</v>
      </c>
      <c r="R58">
        <v>735.91673413012904</v>
      </c>
      <c r="S58">
        <v>0.18728369893415101</v>
      </c>
      <c r="T58">
        <v>0.156051523552583</v>
      </c>
      <c r="U58">
        <v>0.42416235932220397</v>
      </c>
      <c r="V58">
        <v>0.21153089446805401</v>
      </c>
      <c r="W58">
        <v>7.0793465957676396E-2</v>
      </c>
      <c r="X58">
        <v>0.29351328025206402</v>
      </c>
      <c r="Y58" s="1">
        <v>0</v>
      </c>
      <c r="Z58">
        <v>0.45706366351871602</v>
      </c>
      <c r="AA58">
        <v>5.1823418691492496E-4</v>
      </c>
      <c r="AB58">
        <v>7.0005317882878403E-3</v>
      </c>
      <c r="AC58" s="3">
        <v>5.0836300265702397E-4</v>
      </c>
      <c r="AD58">
        <v>1.90522170515561E-3</v>
      </c>
      <c r="AE58" s="1">
        <v>6.24376295129501E-8</v>
      </c>
      <c r="AF58">
        <v>6.3196359661690398</v>
      </c>
      <c r="AG58">
        <v>0.34184690704889598</v>
      </c>
      <c r="AH58">
        <v>126.28240006764899</v>
      </c>
      <c r="AI58">
        <v>56</v>
      </c>
      <c r="AJ58">
        <v>12324811953.290001</v>
      </c>
      <c r="AK58">
        <v>59032</v>
      </c>
      <c r="AL58">
        <f t="shared" si="0"/>
        <v>9.9324131206449118E-3</v>
      </c>
      <c r="AM58">
        <f t="shared" si="1"/>
        <v>11.288869813941904</v>
      </c>
      <c r="AN58" s="2">
        <f t="shared" si="2"/>
        <v>-4.4626186959106917E-6</v>
      </c>
    </row>
    <row r="59" spans="1:41" x14ac:dyDescent="0.25">
      <c r="A59" t="s">
        <v>37</v>
      </c>
      <c r="B59">
        <v>11.6913917337902</v>
      </c>
      <c r="C59">
        <v>9.7916851618917392E-3</v>
      </c>
      <c r="D59">
        <v>11.137438932652801</v>
      </c>
      <c r="E59">
        <v>9.2744935962972893E-3</v>
      </c>
      <c r="F59">
        <v>-30.285595344565401</v>
      </c>
      <c r="G59">
        <v>1</v>
      </c>
      <c r="H59">
        <v>3.3439881095481101</v>
      </c>
      <c r="I59">
        <v>-95.272287497910796</v>
      </c>
      <c r="J59">
        <v>-76.1536566086059</v>
      </c>
      <c r="K59">
        <v>57</v>
      </c>
      <c r="L59">
        <v>94.6825487166454</v>
      </c>
      <c r="M59">
        <v>0.84095706819888505</v>
      </c>
      <c r="N59">
        <v>63.6056344947675</v>
      </c>
      <c r="O59">
        <v>208535.29386907499</v>
      </c>
      <c r="P59">
        <v>263335.98496884701</v>
      </c>
      <c r="Q59">
        <v>-999</v>
      </c>
      <c r="R59">
        <v>734.77174104369794</v>
      </c>
      <c r="S59">
        <v>0.20835753225012299</v>
      </c>
      <c r="T59">
        <v>0.17554696662668501</v>
      </c>
      <c r="U59">
        <v>0.460286056089522</v>
      </c>
      <c r="V59">
        <v>8.4364781259922195E-2</v>
      </c>
      <c r="W59">
        <v>9.06201470167423E-2</v>
      </c>
      <c r="X59">
        <v>0.36472901563381299</v>
      </c>
      <c r="Y59" s="1">
        <v>0</v>
      </c>
      <c r="Z59">
        <v>0.47682321837881603</v>
      </c>
      <c r="AA59">
        <v>5.3063487864630804E-4</v>
      </c>
      <c r="AB59">
        <v>6.9351302007060302E-3</v>
      </c>
      <c r="AC59" s="3">
        <v>5.1719620222091204E-4</v>
      </c>
      <c r="AD59">
        <v>1.8086816824579501E-3</v>
      </c>
      <c r="AE59" s="1">
        <v>2.1201990559443901E-8</v>
      </c>
      <c r="AF59">
        <v>6.32366970899231</v>
      </c>
      <c r="AG59">
        <v>0.35050295766458101</v>
      </c>
      <c r="AH59">
        <v>84.749972948140893</v>
      </c>
      <c r="AI59">
        <v>57</v>
      </c>
      <c r="AJ59">
        <v>15816359363.5</v>
      </c>
      <c r="AK59">
        <v>75845</v>
      </c>
      <c r="AL59">
        <f t="shared" si="0"/>
        <v>9.7916641660217608E-3</v>
      </c>
      <c r="AM59">
        <f t="shared" si="1"/>
        <v>11.137416322295479</v>
      </c>
      <c r="AN59" s="2">
        <f t="shared" si="2"/>
        <v>-2.2610357321539709E-5</v>
      </c>
      <c r="AO59">
        <f>100*(1-(1-AC59)^12)</f>
        <v>0.6188730361172734</v>
      </c>
    </row>
    <row r="63" spans="1:41" x14ac:dyDescent="0.25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t="s">
        <v>7</v>
      </c>
      <c r="I63" t="s">
        <v>8</v>
      </c>
      <c r="J63" t="s">
        <v>9</v>
      </c>
      <c r="K63" t="s">
        <v>10</v>
      </c>
      <c r="L63" t="s">
        <v>11</v>
      </c>
      <c r="M63" t="s">
        <v>12</v>
      </c>
      <c r="N63" t="s">
        <v>13</v>
      </c>
      <c r="O63" t="s">
        <v>14</v>
      </c>
      <c r="P63" t="s">
        <v>15</v>
      </c>
      <c r="Q63" t="s">
        <v>16</v>
      </c>
      <c r="R63" t="s">
        <v>17</v>
      </c>
      <c r="S63" t="s">
        <v>18</v>
      </c>
      <c r="T63" t="s">
        <v>19</v>
      </c>
      <c r="U63" t="s">
        <v>20</v>
      </c>
      <c r="V63" t="s">
        <v>21</v>
      </c>
      <c r="W63" t="s">
        <v>22</v>
      </c>
      <c r="X63" t="s">
        <v>23</v>
      </c>
      <c r="Y63" t="s">
        <v>24</v>
      </c>
      <c r="Z63" t="s">
        <v>25</v>
      </c>
      <c r="AA63" t="s">
        <v>26</v>
      </c>
      <c r="AB63" t="s">
        <v>27</v>
      </c>
      <c r="AC63" t="s">
        <v>28</v>
      </c>
      <c r="AD63" t="s">
        <v>29</v>
      </c>
      <c r="AE63" t="s">
        <v>30</v>
      </c>
      <c r="AF63" t="s">
        <v>31</v>
      </c>
      <c r="AG63" t="s">
        <v>32</v>
      </c>
      <c r="AH63" t="s">
        <v>33</v>
      </c>
      <c r="AI63" t="s">
        <v>34</v>
      </c>
      <c r="AJ63" t="s">
        <v>35</v>
      </c>
      <c r="AK63" t="s">
        <v>36</v>
      </c>
    </row>
    <row r="64" spans="1:41" x14ac:dyDescent="0.25">
      <c r="A64" t="s">
        <v>37</v>
      </c>
      <c r="B64">
        <v>0.65002432565169899</v>
      </c>
      <c r="C64">
        <v>6.2447684939503597E-4</v>
      </c>
      <c r="D64">
        <v>0.74680375855743497</v>
      </c>
      <c r="E64">
        <v>6.2447684939503597E-4</v>
      </c>
      <c r="F64">
        <v>-84.168497094780307</v>
      </c>
      <c r="G64" s="1">
        <v>0</v>
      </c>
      <c r="H64">
        <v>4.0634648732169802</v>
      </c>
      <c r="I64">
        <v>-79.160253614481306</v>
      </c>
      <c r="J64">
        <v>-62.324708195575099</v>
      </c>
      <c r="K64">
        <v>1</v>
      </c>
      <c r="L64">
        <v>93.912672664716695</v>
      </c>
      <c r="M64">
        <v>0.93397575944267397</v>
      </c>
      <c r="N64">
        <v>93.476547752073202</v>
      </c>
      <c r="O64">
        <v>237162.201105972</v>
      </c>
      <c r="P64">
        <v>283656.98453977</v>
      </c>
      <c r="Q64">
        <v>83.204472859817301</v>
      </c>
      <c r="R64">
        <v>688.44423536443605</v>
      </c>
      <c r="S64">
        <v>0.54991538450931499</v>
      </c>
      <c r="T64">
        <v>0.35910695210655602</v>
      </c>
      <c r="U64">
        <v>0.28600621233510598</v>
      </c>
      <c r="V64" s="1">
        <v>0</v>
      </c>
      <c r="W64">
        <v>0.30983366435262999</v>
      </c>
      <c r="X64">
        <v>0.40416012331226298</v>
      </c>
      <c r="Y64" s="1">
        <v>0</v>
      </c>
      <c r="Z64">
        <v>0.26202744811130901</v>
      </c>
      <c r="AA64">
        <v>2.6951597990364701E-4</v>
      </c>
      <c r="AB64">
        <v>3.5493513157679001E-4</v>
      </c>
      <c r="AC64" s="1">
        <v>0</v>
      </c>
      <c r="AD64" s="1">
        <v>0</v>
      </c>
      <c r="AE64" s="1">
        <v>0</v>
      </c>
      <c r="AF64">
        <v>0.84258628905482602</v>
      </c>
      <c r="AG64">
        <v>-6.3092402893267802E-4</v>
      </c>
      <c r="AH64">
        <v>0.29602635102784802</v>
      </c>
      <c r="AI64">
        <v>1</v>
      </c>
      <c r="AJ64">
        <v>1179407626.0999999</v>
      </c>
      <c r="AK64">
        <v>4973</v>
      </c>
      <c r="AL64">
        <f>SUM(AA64:AE64)</f>
        <v>6.2445111148043701E-4</v>
      </c>
      <c r="AM64">
        <f t="shared" ref="AM64:AM122" si="3">100*(1-(1-AL64)^12)</f>
        <v>0.74677308455446401</v>
      </c>
      <c r="AN64" s="2">
        <f>AM64-D64</f>
        <v>-3.067400297096512E-5</v>
      </c>
    </row>
    <row r="65" spans="1:40" x14ac:dyDescent="0.25">
      <c r="A65" t="s">
        <v>37</v>
      </c>
      <c r="B65">
        <v>1.2494067420999</v>
      </c>
      <c r="C65">
        <v>8.5652403237115903E-4</v>
      </c>
      <c r="D65">
        <v>1.0230006559235501</v>
      </c>
      <c r="E65">
        <v>8.5652403237115903E-4</v>
      </c>
      <c r="F65">
        <v>-77.175288309465799</v>
      </c>
      <c r="G65" s="1">
        <v>0</v>
      </c>
      <c r="H65">
        <v>4.0752883306396201</v>
      </c>
      <c r="I65">
        <v>-79.7948241588646</v>
      </c>
      <c r="J65">
        <v>-62.837357012399899</v>
      </c>
      <c r="K65">
        <v>2</v>
      </c>
      <c r="L65">
        <v>94.583027789001804</v>
      </c>
      <c r="M65">
        <v>0.93910020730658395</v>
      </c>
      <c r="N65">
        <v>94.016034311009193</v>
      </c>
      <c r="O65">
        <v>235433.69675625701</v>
      </c>
      <c r="P65">
        <v>278951.87702065398</v>
      </c>
      <c r="Q65">
        <v>83.469995726589403</v>
      </c>
      <c r="R65">
        <v>688.51756165814004</v>
      </c>
      <c r="S65">
        <v>0.58974217817965102</v>
      </c>
      <c r="T65">
        <v>0.37704427283859299</v>
      </c>
      <c r="U65">
        <v>0.25839801235529603</v>
      </c>
      <c r="V65" s="1">
        <v>0</v>
      </c>
      <c r="W65">
        <v>0.31572431346072899</v>
      </c>
      <c r="X65">
        <v>0.42587767418397399</v>
      </c>
      <c r="Y65" s="1">
        <v>0</v>
      </c>
      <c r="Z65">
        <v>0.215983306733318</v>
      </c>
      <c r="AA65">
        <v>2.7015622862358899E-4</v>
      </c>
      <c r="AB65">
        <v>5.8634355299051798E-4</v>
      </c>
      <c r="AC65" s="1">
        <v>0</v>
      </c>
      <c r="AD65" s="1">
        <v>0</v>
      </c>
      <c r="AE65" s="1">
        <v>0</v>
      </c>
      <c r="AF65">
        <v>0.26597221413740202</v>
      </c>
      <c r="AG65">
        <v>-8.4441009871281101E-4</v>
      </c>
      <c r="AH65">
        <v>0.62895136512216498</v>
      </c>
      <c r="AI65">
        <v>2</v>
      </c>
      <c r="AJ65">
        <v>1655569755.5899999</v>
      </c>
      <c r="AK65">
        <v>7032</v>
      </c>
      <c r="AL65">
        <f t="shared" ref="AL65:AL122" si="4">SUM(AA65:AE65)</f>
        <v>8.5649978161410692E-4</v>
      </c>
      <c r="AM65">
        <f t="shared" si="3"/>
        <v>1.0229718280217903</v>
      </c>
      <c r="AN65" s="2">
        <f t="shared" ref="AN65:AN122" si="5">AM65-D65</f>
        <v>-2.8827901759731489E-5</v>
      </c>
    </row>
    <row r="66" spans="1:40" x14ac:dyDescent="0.25">
      <c r="A66" t="s">
        <v>37</v>
      </c>
      <c r="B66">
        <v>1.9699078402537999</v>
      </c>
      <c r="C66">
        <v>1.12747825742357E-3</v>
      </c>
      <c r="D66">
        <v>1.34461539309052</v>
      </c>
      <c r="E66">
        <v>1.12747825742357E-3</v>
      </c>
      <c r="F66">
        <v>-75.450777116776493</v>
      </c>
      <c r="G66" s="1">
        <v>0</v>
      </c>
      <c r="H66">
        <v>4.0742747463481104</v>
      </c>
      <c r="I66">
        <v>-79.140304803413002</v>
      </c>
      <c r="J66">
        <v>-62.1808781434125</v>
      </c>
      <c r="K66">
        <v>3</v>
      </c>
      <c r="L66">
        <v>94.892199665215799</v>
      </c>
      <c r="M66">
        <v>0.94034538002394097</v>
      </c>
      <c r="N66">
        <v>94.083642284233207</v>
      </c>
      <c r="O66">
        <v>235402.54057583201</v>
      </c>
      <c r="P66">
        <v>281942.49092099199</v>
      </c>
      <c r="Q66">
        <v>83.676830797628497</v>
      </c>
      <c r="R66">
        <v>688.00463033663402</v>
      </c>
      <c r="S66">
        <v>0.60227641143634503</v>
      </c>
      <c r="T66">
        <v>0.39528425504220199</v>
      </c>
      <c r="U66">
        <v>0.24478699181479999</v>
      </c>
      <c r="V66" s="1">
        <v>0</v>
      </c>
      <c r="W66">
        <v>0.31667448363819201</v>
      </c>
      <c r="X66">
        <v>0.43853852454700598</v>
      </c>
      <c r="Y66" s="1">
        <v>0</v>
      </c>
      <c r="Z66">
        <v>0.20118354364959701</v>
      </c>
      <c r="AA66">
        <v>2.7054400746640098E-4</v>
      </c>
      <c r="AB66">
        <v>8.5690868999498202E-4</v>
      </c>
      <c r="AC66" s="1">
        <v>0</v>
      </c>
      <c r="AD66" s="1">
        <v>0</v>
      </c>
      <c r="AE66" s="1">
        <v>0</v>
      </c>
      <c r="AF66">
        <v>0.54251584906656003</v>
      </c>
      <c r="AG66">
        <v>-7.1293112542365506E-5</v>
      </c>
      <c r="AH66">
        <v>1.23163600763958</v>
      </c>
      <c r="AI66">
        <v>3</v>
      </c>
      <c r="AJ66">
        <v>1909114604.0699999</v>
      </c>
      <c r="AK66">
        <v>8110</v>
      </c>
      <c r="AL66">
        <f t="shared" si="4"/>
        <v>1.1274526974613831E-3</v>
      </c>
      <c r="AM66">
        <f t="shared" si="3"/>
        <v>1.3445850993961561</v>
      </c>
      <c r="AN66" s="2">
        <f t="shared" si="5"/>
        <v>-3.029369436391427E-5</v>
      </c>
    </row>
    <row r="67" spans="1:40" x14ac:dyDescent="0.25">
      <c r="A67" t="s">
        <v>37</v>
      </c>
      <c r="B67">
        <v>1.7527497062575801</v>
      </c>
      <c r="C67">
        <v>1.4201212806452901E-3</v>
      </c>
      <c r="D67">
        <v>1.69089783099782</v>
      </c>
      <c r="E67">
        <v>1.4201212806452901E-3</v>
      </c>
      <c r="F67">
        <v>-74.920552618878204</v>
      </c>
      <c r="G67" s="1">
        <v>0</v>
      </c>
      <c r="H67">
        <v>4.0610771825426397</v>
      </c>
      <c r="I67">
        <v>-79.234921507416303</v>
      </c>
      <c r="J67">
        <v>-62.133072147569102</v>
      </c>
      <c r="K67">
        <v>4</v>
      </c>
      <c r="L67">
        <v>95.086792799824806</v>
      </c>
      <c r="M67">
        <v>0.94108611993414903</v>
      </c>
      <c r="N67">
        <v>93.828903503279093</v>
      </c>
      <c r="O67">
        <v>233449.606004728</v>
      </c>
      <c r="P67">
        <v>282118.29624633997</v>
      </c>
      <c r="Q67">
        <v>83.729039524090297</v>
      </c>
      <c r="R67">
        <v>688.44791576559305</v>
      </c>
      <c r="S67">
        <v>0.61047307713360099</v>
      </c>
      <c r="T67">
        <v>0.40244467706298698</v>
      </c>
      <c r="U67">
        <v>0.24271794374719899</v>
      </c>
      <c r="V67" s="1">
        <v>0</v>
      </c>
      <c r="W67">
        <v>0.323547913652042</v>
      </c>
      <c r="X67">
        <v>0.43373414260075799</v>
      </c>
      <c r="Y67" s="1">
        <v>0</v>
      </c>
      <c r="Z67">
        <v>0.191114772321923</v>
      </c>
      <c r="AA67">
        <v>2.7191921220204199E-4</v>
      </c>
      <c r="AB67">
        <v>1.1481762730344901E-3</v>
      </c>
      <c r="AC67" s="1">
        <v>0</v>
      </c>
      <c r="AD67" s="1">
        <v>0</v>
      </c>
      <c r="AE67" s="1">
        <v>0</v>
      </c>
      <c r="AF67">
        <v>1.14821727341086</v>
      </c>
      <c r="AG67">
        <v>3.3958915432398002E-3</v>
      </c>
      <c r="AH67">
        <v>3.2744408044056899</v>
      </c>
      <c r="AI67">
        <v>4</v>
      </c>
      <c r="AJ67">
        <v>1974983666.8</v>
      </c>
      <c r="AK67">
        <v>8460</v>
      </c>
      <c r="AL67">
        <f t="shared" si="4"/>
        <v>1.4200954852365321E-3</v>
      </c>
      <c r="AM67">
        <f t="shared" si="3"/>
        <v>1.6908673566347399</v>
      </c>
      <c r="AN67" s="2">
        <f t="shared" si="5"/>
        <v>-3.0474363080124078E-5</v>
      </c>
    </row>
    <row r="68" spans="1:40" x14ac:dyDescent="0.25">
      <c r="A68" t="s">
        <v>37</v>
      </c>
      <c r="B68">
        <v>1.9324512880961</v>
      </c>
      <c r="C68">
        <v>1.8635534775491901E-3</v>
      </c>
      <c r="D68">
        <v>2.2134852692787699</v>
      </c>
      <c r="E68">
        <v>1.8635534775491901E-3</v>
      </c>
      <c r="F68">
        <v>-72.516530002378602</v>
      </c>
      <c r="G68" s="1">
        <v>0</v>
      </c>
      <c r="H68">
        <v>4.0138773443389102</v>
      </c>
      <c r="I68">
        <v>-79.768288251520602</v>
      </c>
      <c r="J68">
        <v>-62.506570072329097</v>
      </c>
      <c r="K68">
        <v>5</v>
      </c>
      <c r="L68">
        <v>94.961749511816507</v>
      </c>
      <c r="M68">
        <v>0.93827450671799995</v>
      </c>
      <c r="N68">
        <v>92.958656903707606</v>
      </c>
      <c r="O68">
        <v>231284.112672316</v>
      </c>
      <c r="P68">
        <v>279647.05153715902</v>
      </c>
      <c r="Q68">
        <v>83.624416771565805</v>
      </c>
      <c r="R68">
        <v>685.761472294486</v>
      </c>
      <c r="S68">
        <v>0.588448823298519</v>
      </c>
      <c r="T68">
        <v>0.399983142621196</v>
      </c>
      <c r="U68">
        <v>0.26450133790762498</v>
      </c>
      <c r="V68" s="1">
        <v>0</v>
      </c>
      <c r="W68">
        <v>0.30918302483899601</v>
      </c>
      <c r="X68">
        <v>0.42631563725337701</v>
      </c>
      <c r="Y68" s="1">
        <v>0</v>
      </c>
      <c r="Z68">
        <v>0.21620710005854499</v>
      </c>
      <c r="AA68">
        <v>2.7482330271314898E-4</v>
      </c>
      <c r="AB68">
        <v>1.5886983261899799E-3</v>
      </c>
      <c r="AC68" s="1">
        <v>0</v>
      </c>
      <c r="AD68" s="1">
        <v>0</v>
      </c>
      <c r="AE68" s="1">
        <v>0</v>
      </c>
      <c r="AF68">
        <v>2.5171962836319799</v>
      </c>
      <c r="AG68">
        <v>9.9818558263401694E-3</v>
      </c>
      <c r="AH68">
        <v>4.9397290784548096</v>
      </c>
      <c r="AI68">
        <v>5</v>
      </c>
      <c r="AJ68">
        <v>2674338194.8299999</v>
      </c>
      <c r="AK68">
        <v>11563</v>
      </c>
      <c r="AL68">
        <f t="shared" si="4"/>
        <v>1.8635216289031289E-3</v>
      </c>
      <c r="AM68">
        <f t="shared" si="3"/>
        <v>2.2134478270794067</v>
      </c>
      <c r="AN68" s="2">
        <f t="shared" si="5"/>
        <v>-3.7442199363191264E-5</v>
      </c>
    </row>
    <row r="69" spans="1:40" x14ac:dyDescent="0.25">
      <c r="A69" t="s">
        <v>37</v>
      </c>
      <c r="B69">
        <v>2.8590764437066798</v>
      </c>
      <c r="C69">
        <v>2.5688771243245101E-3</v>
      </c>
      <c r="D69">
        <v>3.0394690982565802</v>
      </c>
      <c r="E69">
        <v>2.5688771243245101E-3</v>
      </c>
      <c r="F69">
        <v>-62.445809830828601</v>
      </c>
      <c r="G69" s="1">
        <v>0</v>
      </c>
      <c r="H69">
        <v>3.9470389334194902</v>
      </c>
      <c r="I69">
        <v>-80.784065177904694</v>
      </c>
      <c r="J69">
        <v>-63.370579874424898</v>
      </c>
      <c r="K69">
        <v>6</v>
      </c>
      <c r="L69">
        <v>94.657885664626704</v>
      </c>
      <c r="M69">
        <v>0.93407024929235405</v>
      </c>
      <c r="N69">
        <v>92.063712129802695</v>
      </c>
      <c r="O69">
        <v>229259.910653853</v>
      </c>
      <c r="P69">
        <v>276904.71686308697</v>
      </c>
      <c r="Q69">
        <v>83.527532945573199</v>
      </c>
      <c r="R69">
        <v>682.32117057884705</v>
      </c>
      <c r="S69">
        <v>0.53461844094543198</v>
      </c>
      <c r="T69">
        <v>0.401527036784252</v>
      </c>
      <c r="U69">
        <v>0.30842121624243102</v>
      </c>
      <c r="V69" s="1">
        <v>0</v>
      </c>
      <c r="W69">
        <v>0.28534158839222401</v>
      </c>
      <c r="X69">
        <v>0.40623719536534397</v>
      </c>
      <c r="Y69" s="1">
        <v>0</v>
      </c>
      <c r="Z69">
        <v>0.28221906419449699</v>
      </c>
      <c r="AA69">
        <v>2.7664289223557602E-4</v>
      </c>
      <c r="AB69">
        <v>2.2919739695879699E-3</v>
      </c>
      <c r="AC69" s="1">
        <v>0</v>
      </c>
      <c r="AD69" s="1">
        <v>0</v>
      </c>
      <c r="AE69" s="1">
        <v>0</v>
      </c>
      <c r="AF69">
        <v>4.1298606211392803</v>
      </c>
      <c r="AG69">
        <v>2.00070309561E-2</v>
      </c>
      <c r="AH69">
        <v>5.725574811065</v>
      </c>
      <c r="AI69">
        <v>6</v>
      </c>
      <c r="AJ69">
        <v>4628299076.2799997</v>
      </c>
      <c r="AK69">
        <v>20188</v>
      </c>
      <c r="AL69">
        <f t="shared" si="4"/>
        <v>2.5686168618235458E-3</v>
      </c>
      <c r="AM69">
        <f t="shared" si="3"/>
        <v>3.039165495620888</v>
      </c>
      <c r="AN69" s="2">
        <f t="shared" si="5"/>
        <v>-3.0360263569217949E-4</v>
      </c>
    </row>
    <row r="70" spans="1:40" x14ac:dyDescent="0.25">
      <c r="A70" t="s">
        <v>37</v>
      </c>
      <c r="B70">
        <v>4.7088735131593902</v>
      </c>
      <c r="C70">
        <v>4.0921101832516503E-3</v>
      </c>
      <c r="D70">
        <v>4.8015065416235396</v>
      </c>
      <c r="E70">
        <v>4.0919356826721398E-3</v>
      </c>
      <c r="F70">
        <v>-43.181026706288797</v>
      </c>
      <c r="G70" s="1">
        <v>0</v>
      </c>
      <c r="H70">
        <v>3.5842757780210799</v>
      </c>
      <c r="I70">
        <v>-82.255850287138799</v>
      </c>
      <c r="J70">
        <v>-64.3859950220195</v>
      </c>
      <c r="K70">
        <v>7</v>
      </c>
      <c r="L70">
        <v>94.113130244250499</v>
      </c>
      <c r="M70">
        <v>0.93136812276805603</v>
      </c>
      <c r="N70">
        <v>89.300590543980505</v>
      </c>
      <c r="O70">
        <v>223389.35118982501</v>
      </c>
      <c r="P70">
        <v>267882.80099319702</v>
      </c>
      <c r="Q70">
        <v>83.222663558098304</v>
      </c>
      <c r="R70">
        <v>680.87759394894897</v>
      </c>
      <c r="S70">
        <v>0.44843088639275402</v>
      </c>
      <c r="T70">
        <v>0.44131521836238202</v>
      </c>
      <c r="U70">
        <v>0.37437984520776302</v>
      </c>
      <c r="V70" s="1">
        <v>0</v>
      </c>
      <c r="W70">
        <v>0.28032766504842499</v>
      </c>
      <c r="X70">
        <v>0.34529248974381099</v>
      </c>
      <c r="Y70" s="1">
        <v>0</v>
      </c>
      <c r="Z70">
        <v>0.36184959029653602</v>
      </c>
      <c r="AA70">
        <v>2.7946610314527099E-4</v>
      </c>
      <c r="AB70">
        <v>3.8108723859190999E-3</v>
      </c>
      <c r="AC70" s="1">
        <v>0</v>
      </c>
      <c r="AD70">
        <v>1.3853679094518E-6</v>
      </c>
      <c r="AE70" s="1">
        <v>4.8719322941378901E-7</v>
      </c>
      <c r="AF70">
        <v>84.101365037526406</v>
      </c>
      <c r="AG70">
        <v>5.1234006832559797E-2</v>
      </c>
      <c r="AH70">
        <v>16.8024260979753</v>
      </c>
      <c r="AI70">
        <v>7</v>
      </c>
      <c r="AJ70">
        <v>38914871755.970001</v>
      </c>
      <c r="AK70">
        <v>174202</v>
      </c>
      <c r="AL70">
        <f t="shared" si="4"/>
        <v>4.0922110502032366E-3</v>
      </c>
      <c r="AM70">
        <f t="shared" si="3"/>
        <v>4.8016222436065403</v>
      </c>
      <c r="AN70" s="2">
        <f t="shared" si="5"/>
        <v>1.1570198300070444E-4</v>
      </c>
    </row>
    <row r="71" spans="1:40" x14ac:dyDescent="0.25">
      <c r="A71" t="s">
        <v>37</v>
      </c>
      <c r="B71">
        <v>4.9637653970083102</v>
      </c>
      <c r="C71">
        <v>4.0779361486597398E-3</v>
      </c>
      <c r="D71">
        <v>4.7852465756365703</v>
      </c>
      <c r="E71">
        <v>4.0768397232875996E-3</v>
      </c>
      <c r="F71">
        <v>-43.392876781554897</v>
      </c>
      <c r="G71" s="1">
        <v>0</v>
      </c>
      <c r="H71">
        <v>3.6074896795320499</v>
      </c>
      <c r="I71">
        <v>-83.730106143478196</v>
      </c>
      <c r="J71">
        <v>-65.616305950607199</v>
      </c>
      <c r="K71">
        <v>8</v>
      </c>
      <c r="L71">
        <v>94.391626892695797</v>
      </c>
      <c r="M71">
        <v>0.93281654409764903</v>
      </c>
      <c r="N71">
        <v>89.132709215322706</v>
      </c>
      <c r="O71">
        <v>220383.70148724699</v>
      </c>
      <c r="P71">
        <v>265535.81826822198</v>
      </c>
      <c r="Q71">
        <v>83.318102206445502</v>
      </c>
      <c r="R71">
        <v>681.03760421606501</v>
      </c>
      <c r="S71">
        <v>0.484676027152595</v>
      </c>
      <c r="T71">
        <v>0.42061356931167398</v>
      </c>
      <c r="U71">
        <v>0.33300269455885001</v>
      </c>
      <c r="V71" s="1">
        <v>0</v>
      </c>
      <c r="W71">
        <v>0.24610741827423999</v>
      </c>
      <c r="X71">
        <v>0.42088988716690801</v>
      </c>
      <c r="Y71" s="1">
        <v>0</v>
      </c>
      <c r="Z71">
        <v>0.31781852458840898</v>
      </c>
      <c r="AA71">
        <v>2.7959129434929297E-4</v>
      </c>
      <c r="AB71">
        <v>3.7903029072342302E-3</v>
      </c>
      <c r="AC71" s="1">
        <v>0</v>
      </c>
      <c r="AD71">
        <v>5.1158688721593703E-6</v>
      </c>
      <c r="AE71">
        <v>1.8735972404761201E-6</v>
      </c>
      <c r="AF71">
        <v>42.774259874104303</v>
      </c>
      <c r="AG71">
        <v>5.5816742501640898E-2</v>
      </c>
      <c r="AH71">
        <v>19.0420777075011</v>
      </c>
      <c r="AI71">
        <v>8</v>
      </c>
      <c r="AJ71">
        <v>49959662824.949997</v>
      </c>
      <c r="AK71">
        <v>226694</v>
      </c>
      <c r="AL71">
        <f t="shared" si="4"/>
        <v>4.0768836676961587E-3</v>
      </c>
      <c r="AM71">
        <f t="shared" si="3"/>
        <v>4.7840391040697821</v>
      </c>
      <c r="AN71" s="2">
        <f t="shared" si="5"/>
        <v>-1.207471566788243E-3</v>
      </c>
    </row>
    <row r="72" spans="1:40" x14ac:dyDescent="0.25">
      <c r="A72" t="s">
        <v>37</v>
      </c>
      <c r="B72">
        <v>4.9286363402670599</v>
      </c>
      <c r="C72">
        <v>4.1267160935514304E-3</v>
      </c>
      <c r="D72">
        <v>4.8411945611870104</v>
      </c>
      <c r="E72">
        <v>4.12363018652175E-3</v>
      </c>
      <c r="F72">
        <v>-42.274023185350799</v>
      </c>
      <c r="G72" s="1">
        <v>0</v>
      </c>
      <c r="H72">
        <v>3.6400122685190399</v>
      </c>
      <c r="I72">
        <v>-85.382712385153795</v>
      </c>
      <c r="J72">
        <v>-67.116142925172397</v>
      </c>
      <c r="K72">
        <v>9</v>
      </c>
      <c r="L72">
        <v>94.541358470926198</v>
      </c>
      <c r="M72">
        <v>0.93283290502387495</v>
      </c>
      <c r="N72">
        <v>88.851654285896799</v>
      </c>
      <c r="O72">
        <v>218537.154126301</v>
      </c>
      <c r="P72">
        <v>263694.96676211699</v>
      </c>
      <c r="Q72">
        <v>83.329516567856402</v>
      </c>
      <c r="R72">
        <v>680.08635976267794</v>
      </c>
      <c r="S72">
        <v>0.50019320667490597</v>
      </c>
      <c r="T72">
        <v>0.41857177402829399</v>
      </c>
      <c r="U72">
        <v>0.32834272686250299</v>
      </c>
      <c r="V72" s="1">
        <v>0</v>
      </c>
      <c r="W72">
        <v>0.23681047857703999</v>
      </c>
      <c r="X72">
        <v>0.434846794560455</v>
      </c>
      <c r="Y72" s="1">
        <v>0</v>
      </c>
      <c r="Z72">
        <v>0.30129053602417</v>
      </c>
      <c r="AA72">
        <v>2.8051514238110003E-4</v>
      </c>
      <c r="AB72">
        <v>3.8282024644638699E-3</v>
      </c>
      <c r="AC72" s="1">
        <v>0</v>
      </c>
      <c r="AD72">
        <v>1.1228710203902E-5</v>
      </c>
      <c r="AE72">
        <v>3.7071035327018199E-6</v>
      </c>
      <c r="AF72">
        <v>6.8529721531410699</v>
      </c>
      <c r="AG72">
        <v>5.0835395760034201E-2</v>
      </c>
      <c r="AH72">
        <v>21.414231769571298</v>
      </c>
      <c r="AI72">
        <v>9</v>
      </c>
      <c r="AJ72">
        <v>52624620862.230003</v>
      </c>
      <c r="AK72">
        <v>240804</v>
      </c>
      <c r="AL72">
        <f t="shared" si="4"/>
        <v>4.1236534205815736E-3</v>
      </c>
      <c r="AM72">
        <f t="shared" si="3"/>
        <v>4.8376827260700361</v>
      </c>
      <c r="AN72" s="2">
        <f t="shared" si="5"/>
        <v>-3.5118351169742823E-3</v>
      </c>
    </row>
    <row r="73" spans="1:40" x14ac:dyDescent="0.25">
      <c r="A73" t="s">
        <v>37</v>
      </c>
      <c r="B73">
        <v>5.0417707994219896</v>
      </c>
      <c r="C73">
        <v>4.1568011384236396E-3</v>
      </c>
      <c r="D73">
        <v>4.87568547105238</v>
      </c>
      <c r="E73">
        <v>4.1498940228008197E-3</v>
      </c>
      <c r="F73">
        <v>-41.026588394972201</v>
      </c>
      <c r="G73" s="1">
        <v>0</v>
      </c>
      <c r="H73">
        <v>3.6666249125746102</v>
      </c>
      <c r="I73">
        <v>-86.945328458683605</v>
      </c>
      <c r="J73">
        <v>-68.535491725216204</v>
      </c>
      <c r="K73">
        <v>10</v>
      </c>
      <c r="L73">
        <v>94.700083194687295</v>
      </c>
      <c r="M73">
        <v>0.93292386072189903</v>
      </c>
      <c r="N73">
        <v>88.520909530093903</v>
      </c>
      <c r="O73">
        <v>216835.29887501299</v>
      </c>
      <c r="P73">
        <v>262036.17739047299</v>
      </c>
      <c r="Q73">
        <v>83.351727610642399</v>
      </c>
      <c r="R73">
        <v>679.16302926003004</v>
      </c>
      <c r="S73">
        <v>0.51669054702794104</v>
      </c>
      <c r="T73">
        <v>0.42055495871882698</v>
      </c>
      <c r="U73">
        <v>0.32333699403473998</v>
      </c>
      <c r="V73" s="1">
        <v>0</v>
      </c>
      <c r="W73">
        <v>0.23431477716711999</v>
      </c>
      <c r="X73">
        <v>0.44234822879813801</v>
      </c>
      <c r="Y73" s="1">
        <v>0</v>
      </c>
      <c r="Z73">
        <v>0.283135086003869</v>
      </c>
      <c r="AA73">
        <v>2.8138093789548401E-4</v>
      </c>
      <c r="AB73">
        <v>3.8403508523660898E-3</v>
      </c>
      <c r="AC73" s="1">
        <v>0</v>
      </c>
      <c r="AD73">
        <v>2.25754591819695E-5</v>
      </c>
      <c r="AE73">
        <v>5.6069706894315799E-6</v>
      </c>
      <c r="AF73">
        <v>6.9031489747586701</v>
      </c>
      <c r="AG73">
        <v>5.5738510713581303E-2</v>
      </c>
      <c r="AH73">
        <v>24.538384501328199</v>
      </c>
      <c r="AI73">
        <v>10</v>
      </c>
      <c r="AJ73">
        <v>52559575435.510002</v>
      </c>
      <c r="AK73">
        <v>242394</v>
      </c>
      <c r="AL73">
        <f t="shared" si="4"/>
        <v>4.1499142201329754E-3</v>
      </c>
      <c r="AM73">
        <f t="shared" si="3"/>
        <v>4.8677909956862164</v>
      </c>
      <c r="AN73" s="2">
        <f t="shared" si="5"/>
        <v>-7.8944753661636113E-3</v>
      </c>
    </row>
    <row r="74" spans="1:40" x14ac:dyDescent="0.25">
      <c r="A74" t="s">
        <v>37</v>
      </c>
      <c r="B74">
        <v>5.2401085739641804</v>
      </c>
      <c r="C74">
        <v>4.2151616730188501E-3</v>
      </c>
      <c r="D74">
        <v>4.9425600572687802</v>
      </c>
      <c r="E74">
        <v>4.2012012136929504E-3</v>
      </c>
      <c r="F74">
        <v>-40.349908992877303</v>
      </c>
      <c r="G74" s="1">
        <v>0</v>
      </c>
      <c r="H74">
        <v>3.6855082319393699</v>
      </c>
      <c r="I74">
        <v>-88.165303176290195</v>
      </c>
      <c r="J74">
        <v>-69.687464379081703</v>
      </c>
      <c r="K74">
        <v>11</v>
      </c>
      <c r="L74">
        <v>94.821044813060496</v>
      </c>
      <c r="M74">
        <v>0.93262015448686497</v>
      </c>
      <c r="N74">
        <v>88.128144461731495</v>
      </c>
      <c r="O74">
        <v>216037.934926107</v>
      </c>
      <c r="P74">
        <v>260985.06753808499</v>
      </c>
      <c r="Q74">
        <v>83.372695247843893</v>
      </c>
      <c r="R74">
        <v>678.67931239540997</v>
      </c>
      <c r="S74">
        <v>0.528786826870702</v>
      </c>
      <c r="T74">
        <v>0.42223059087803599</v>
      </c>
      <c r="U74">
        <v>0.31945495389011103</v>
      </c>
      <c r="V74" s="1">
        <v>0</v>
      </c>
      <c r="W74">
        <v>0.230782680236539</v>
      </c>
      <c r="X74">
        <v>0.449762365873348</v>
      </c>
      <c r="Y74" s="1">
        <v>0</v>
      </c>
      <c r="Z74">
        <v>0.26799624660902899</v>
      </c>
      <c r="AA74">
        <v>2.8205256047270202E-4</v>
      </c>
      <c r="AB74">
        <v>3.8743955615817799E-3</v>
      </c>
      <c r="AC74" s="1">
        <v>0</v>
      </c>
      <c r="AD74">
        <v>3.76678400647472E-5</v>
      </c>
      <c r="AE74">
        <v>7.1032021028610601E-6</v>
      </c>
      <c r="AF74">
        <v>6.4935404605056597</v>
      </c>
      <c r="AG74">
        <v>5.9325548963108099E-2</v>
      </c>
      <c r="AH74">
        <v>28.0054024734374</v>
      </c>
      <c r="AI74">
        <v>11</v>
      </c>
      <c r="AJ74">
        <v>51325212390.07</v>
      </c>
      <c r="AK74">
        <v>237575</v>
      </c>
      <c r="AL74">
        <f t="shared" si="4"/>
        <v>4.2012191642220899E-3</v>
      </c>
      <c r="AM74">
        <f t="shared" si="3"/>
        <v>4.926587434967999</v>
      </c>
      <c r="AN74" s="2">
        <f t="shared" si="5"/>
        <v>-1.5972622300781225E-2</v>
      </c>
    </row>
    <row r="75" spans="1:40" x14ac:dyDescent="0.25">
      <c r="A75" t="s">
        <v>37</v>
      </c>
      <c r="B75">
        <v>5.6728287161681603</v>
      </c>
      <c r="C75">
        <v>4.2957305425424296E-3</v>
      </c>
      <c r="D75">
        <v>5.0348120734530202</v>
      </c>
      <c r="E75">
        <v>4.2690630830578696E-3</v>
      </c>
      <c r="F75">
        <v>-39.778447440367003</v>
      </c>
      <c r="G75" s="1">
        <v>0</v>
      </c>
      <c r="H75">
        <v>3.6967632793024801</v>
      </c>
      <c r="I75">
        <v>-89.099532146010205</v>
      </c>
      <c r="J75">
        <v>-70.516937941000094</v>
      </c>
      <c r="K75">
        <v>12</v>
      </c>
      <c r="L75">
        <v>94.840077913218906</v>
      </c>
      <c r="M75">
        <v>0.93127880215935599</v>
      </c>
      <c r="N75">
        <v>87.622803575941305</v>
      </c>
      <c r="O75">
        <v>214818.176625183</v>
      </c>
      <c r="P75">
        <v>259617.54862763299</v>
      </c>
      <c r="Q75">
        <v>83.366055058346504</v>
      </c>
      <c r="R75">
        <v>677.89885168318403</v>
      </c>
      <c r="S75">
        <v>0.53471545538175203</v>
      </c>
      <c r="T75">
        <v>0.421920523565185</v>
      </c>
      <c r="U75">
        <v>0.32246091954954997</v>
      </c>
      <c r="V75" s="1">
        <v>0</v>
      </c>
      <c r="W75">
        <v>0.22746365687</v>
      </c>
      <c r="X75">
        <v>0.450075423580449</v>
      </c>
      <c r="Y75" s="1">
        <v>0</v>
      </c>
      <c r="Z75">
        <v>0.26293007037208899</v>
      </c>
      <c r="AA75">
        <v>2.8321155005271497E-4</v>
      </c>
      <c r="AB75">
        <v>3.9290647524694603E-3</v>
      </c>
      <c r="AC75" s="1">
        <v>0</v>
      </c>
      <c r="AD75">
        <v>4.9390406081618398E-5</v>
      </c>
      <c r="AE75">
        <v>7.4133447936213596E-6</v>
      </c>
      <c r="AF75">
        <v>6.42345054925367</v>
      </c>
      <c r="AG75">
        <v>6.4234505492536703E-2</v>
      </c>
      <c r="AH75">
        <v>31.8599348436612</v>
      </c>
      <c r="AI75">
        <v>12</v>
      </c>
      <c r="AJ75">
        <v>48349771467.559998</v>
      </c>
      <c r="AK75">
        <v>225073</v>
      </c>
      <c r="AL75">
        <f t="shared" si="4"/>
        <v>4.2690800533974147E-3</v>
      </c>
      <c r="AM75">
        <f t="shared" si="3"/>
        <v>5.0043061323995381</v>
      </c>
      <c r="AN75" s="2">
        <f t="shared" si="5"/>
        <v>-3.0505941053482033E-2</v>
      </c>
    </row>
    <row r="76" spans="1:40" x14ac:dyDescent="0.25">
      <c r="A76" t="s">
        <v>37</v>
      </c>
      <c r="B76">
        <v>6.2696248105441601</v>
      </c>
      <c r="C76">
        <v>4.37517741938785E-3</v>
      </c>
      <c r="D76">
        <v>5.1256990297725702</v>
      </c>
      <c r="E76">
        <v>4.3238872927183697E-3</v>
      </c>
      <c r="F76">
        <v>-39.719213636942698</v>
      </c>
      <c r="G76" s="1">
        <v>0</v>
      </c>
      <c r="H76">
        <v>3.6961395415080101</v>
      </c>
      <c r="I76">
        <v>-89.714496106494394</v>
      </c>
      <c r="J76">
        <v>-71.048776010813299</v>
      </c>
      <c r="K76">
        <v>13</v>
      </c>
      <c r="L76">
        <v>94.795733876853006</v>
      </c>
      <c r="M76">
        <v>0.92926688081991105</v>
      </c>
      <c r="N76">
        <v>87.107263390649905</v>
      </c>
      <c r="O76">
        <v>213857.92780137499</v>
      </c>
      <c r="P76">
        <v>258806.05518421801</v>
      </c>
      <c r="Q76">
        <v>83.344558302789295</v>
      </c>
      <c r="R76">
        <v>677.18091621633596</v>
      </c>
      <c r="S76">
        <v>0.53419132057320695</v>
      </c>
      <c r="T76">
        <v>0.41980809566716898</v>
      </c>
      <c r="U76">
        <v>0.32910815450619202</v>
      </c>
      <c r="V76" s="1">
        <v>0</v>
      </c>
      <c r="W76">
        <v>0.22595167631915</v>
      </c>
      <c r="X76">
        <v>0.44494016917465701</v>
      </c>
      <c r="Y76" s="1">
        <v>0</v>
      </c>
      <c r="Z76">
        <v>0.26680457727933499</v>
      </c>
      <c r="AA76">
        <v>2.8428512024089299E-4</v>
      </c>
      <c r="AB76">
        <v>3.9704978738776099E-3</v>
      </c>
      <c r="AC76" s="1">
        <v>0</v>
      </c>
      <c r="AD76">
        <v>6.3033015074406395E-5</v>
      </c>
      <c r="AE76">
        <v>6.0837844354192699E-6</v>
      </c>
      <c r="AF76">
        <v>6.2668657255766202</v>
      </c>
      <c r="AG76">
        <v>6.8107013193862004E-2</v>
      </c>
      <c r="AH76">
        <v>34.386807755804703</v>
      </c>
      <c r="AI76">
        <v>13</v>
      </c>
      <c r="AJ76">
        <v>45847717993.769997</v>
      </c>
      <c r="AK76">
        <v>214384</v>
      </c>
      <c r="AL76">
        <f t="shared" si="4"/>
        <v>4.3238997936283288E-3</v>
      </c>
      <c r="AM76">
        <f t="shared" si="3"/>
        <v>5.0670467290756864</v>
      </c>
      <c r="AN76" s="2">
        <f t="shared" si="5"/>
        <v>-5.8652300696883763E-2</v>
      </c>
    </row>
    <row r="77" spans="1:40" x14ac:dyDescent="0.25">
      <c r="A77" t="s">
        <v>37</v>
      </c>
      <c r="B77">
        <v>6.4837250446711101</v>
      </c>
      <c r="C77">
        <v>4.5334061793709203E-3</v>
      </c>
      <c r="D77">
        <v>5.3064746956675402</v>
      </c>
      <c r="E77">
        <v>4.44461905109468E-3</v>
      </c>
      <c r="F77">
        <v>-39.4384689199196</v>
      </c>
      <c r="G77" s="1">
        <v>0</v>
      </c>
      <c r="H77">
        <v>3.6705489851266702</v>
      </c>
      <c r="I77">
        <v>-89.530838266062702</v>
      </c>
      <c r="J77">
        <v>-70.783560158989303</v>
      </c>
      <c r="K77">
        <v>14</v>
      </c>
      <c r="L77">
        <v>94.667667670796405</v>
      </c>
      <c r="M77">
        <v>0.92636886539172603</v>
      </c>
      <c r="N77">
        <v>86.369793620001701</v>
      </c>
      <c r="O77">
        <v>212921.96258452701</v>
      </c>
      <c r="P77">
        <v>257937.732330567</v>
      </c>
      <c r="Q77">
        <v>83.333745297633598</v>
      </c>
      <c r="R77">
        <v>676.55787706867397</v>
      </c>
      <c r="S77">
        <v>0.52646822451340203</v>
      </c>
      <c r="T77">
        <v>0.41847802109732002</v>
      </c>
      <c r="U77">
        <v>0.3384933094891</v>
      </c>
      <c r="V77" s="1">
        <v>0</v>
      </c>
      <c r="W77">
        <v>0.22146269839906799</v>
      </c>
      <c r="X77">
        <v>0.44004399211182998</v>
      </c>
      <c r="Y77" s="1">
        <v>0</v>
      </c>
      <c r="Z77">
        <v>0.27609273828618103</v>
      </c>
      <c r="AA77">
        <v>2.8506164065562602E-4</v>
      </c>
      <c r="AB77">
        <v>4.05652539638089E-3</v>
      </c>
      <c r="AC77" s="1">
        <v>0</v>
      </c>
      <c r="AD77">
        <v>9.7357383642000502E-5</v>
      </c>
      <c r="AE77">
        <v>5.6892286649861601E-6</v>
      </c>
      <c r="AF77">
        <v>6.3094481726820897</v>
      </c>
      <c r="AG77">
        <v>7.4084883671413707E-2</v>
      </c>
      <c r="AH77">
        <v>35.377939950611299</v>
      </c>
      <c r="AI77">
        <v>14</v>
      </c>
      <c r="AJ77">
        <v>45895754879.019997</v>
      </c>
      <c r="AK77">
        <v>215552</v>
      </c>
      <c r="AL77">
        <f t="shared" si="4"/>
        <v>4.4446336493435025E-3</v>
      </c>
      <c r="AM77">
        <f t="shared" si="3"/>
        <v>5.2050913874033604</v>
      </c>
      <c r="AN77" s="2">
        <f t="shared" si="5"/>
        <v>-0.10138330826417974</v>
      </c>
    </row>
    <row r="78" spans="1:40" x14ac:dyDescent="0.25">
      <c r="A78" t="s">
        <v>37</v>
      </c>
      <c r="B78">
        <v>6.4221893939722099</v>
      </c>
      <c r="C78">
        <v>4.8114926016628702E-3</v>
      </c>
      <c r="D78">
        <v>5.6234222948828902</v>
      </c>
      <c r="E78">
        <v>4.6796391954091396E-3</v>
      </c>
      <c r="F78">
        <v>-36.387674388103697</v>
      </c>
      <c r="G78" s="1">
        <v>0</v>
      </c>
      <c r="H78">
        <v>3.6310268432385802</v>
      </c>
      <c r="I78">
        <v>-90.582067229340495</v>
      </c>
      <c r="J78">
        <v>-71.672571458968093</v>
      </c>
      <c r="K78">
        <v>15</v>
      </c>
      <c r="L78">
        <v>94.4689326619757</v>
      </c>
      <c r="M78">
        <v>0.92270667689622798</v>
      </c>
      <c r="N78">
        <v>85.368615981581399</v>
      </c>
      <c r="O78">
        <v>211087.063207759</v>
      </c>
      <c r="P78">
        <v>255744.50308885399</v>
      </c>
      <c r="Q78">
        <v>83.358303154426494</v>
      </c>
      <c r="R78">
        <v>675.80692608099901</v>
      </c>
      <c r="S78">
        <v>0.51756734739514498</v>
      </c>
      <c r="T78">
        <v>0.42411313876754198</v>
      </c>
      <c r="U78">
        <v>0.34782849921190401</v>
      </c>
      <c r="V78" s="1">
        <v>0</v>
      </c>
      <c r="W78">
        <v>0.21483140691167199</v>
      </c>
      <c r="X78">
        <v>0.43734009387642298</v>
      </c>
      <c r="Y78" s="1">
        <v>0</v>
      </c>
      <c r="Z78">
        <v>0.28610912595016902</v>
      </c>
      <c r="AA78">
        <v>2.8548102544719798E-4</v>
      </c>
      <c r="AB78">
        <v>4.21251079552878E-3</v>
      </c>
      <c r="AC78" s="1">
        <v>0</v>
      </c>
      <c r="AD78">
        <v>1.7633484137975601E-4</v>
      </c>
      <c r="AE78">
        <v>5.3301260277198498E-6</v>
      </c>
      <c r="AF78">
        <v>6.5457074728179503</v>
      </c>
      <c r="AG78">
        <v>8.2676341864911698E-2</v>
      </c>
      <c r="AH78">
        <v>33.416335272148203</v>
      </c>
      <c r="AI78">
        <v>15</v>
      </c>
      <c r="AJ78">
        <v>50911455513.889999</v>
      </c>
      <c r="AK78">
        <v>241187</v>
      </c>
      <c r="AL78">
        <f t="shared" si="4"/>
        <v>4.6796567883834539E-3</v>
      </c>
      <c r="AM78">
        <f t="shared" si="3"/>
        <v>5.4732845203752545</v>
      </c>
      <c r="AN78" s="2">
        <f t="shared" si="5"/>
        <v>-0.15013777450763577</v>
      </c>
    </row>
    <row r="79" spans="1:40" x14ac:dyDescent="0.25">
      <c r="A79" t="s">
        <v>37</v>
      </c>
      <c r="B79">
        <v>6.9397556745493798</v>
      </c>
      <c r="C79">
        <v>5.2121103934451001E-3</v>
      </c>
      <c r="D79">
        <v>6.07831505779032</v>
      </c>
      <c r="E79">
        <v>5.0386180360383103E-3</v>
      </c>
      <c r="F79">
        <v>-32.430259867221203</v>
      </c>
      <c r="G79" s="1">
        <v>0</v>
      </c>
      <c r="H79">
        <v>3.58701702789087</v>
      </c>
      <c r="I79">
        <v>-92.8533204401609</v>
      </c>
      <c r="J79">
        <v>-73.799465884990894</v>
      </c>
      <c r="K79">
        <v>16</v>
      </c>
      <c r="L79">
        <v>94.303057589006897</v>
      </c>
      <c r="M79">
        <v>0.91932541518119404</v>
      </c>
      <c r="N79">
        <v>84.331129363794304</v>
      </c>
      <c r="O79">
        <v>209484.57779725801</v>
      </c>
      <c r="P79">
        <v>253969.822251637</v>
      </c>
      <c r="Q79">
        <v>83.388536673945396</v>
      </c>
      <c r="R79">
        <v>675.200455187035</v>
      </c>
      <c r="S79">
        <v>0.51040627347089296</v>
      </c>
      <c r="T79">
        <v>0.43118120300350299</v>
      </c>
      <c r="U79">
        <v>0.35709863781752599</v>
      </c>
      <c r="V79" s="1">
        <v>0</v>
      </c>
      <c r="W79">
        <v>0.20521478581255201</v>
      </c>
      <c r="X79">
        <v>0.43768657636991998</v>
      </c>
      <c r="Y79" s="1">
        <v>0</v>
      </c>
      <c r="Z79">
        <v>0.296043745732055</v>
      </c>
      <c r="AA79">
        <v>2.8601817633107298E-4</v>
      </c>
      <c r="AB79">
        <v>4.4733406621065104E-3</v>
      </c>
      <c r="AC79" s="1">
        <v>0</v>
      </c>
      <c r="AD79">
        <v>2.7435914710730199E-4</v>
      </c>
      <c r="AE79">
        <v>4.9159544040362397E-6</v>
      </c>
      <c r="AF79">
        <v>6.89572856999437</v>
      </c>
      <c r="AG79">
        <v>9.5982386910319906E-2</v>
      </c>
      <c r="AH79">
        <v>30.634176459127701</v>
      </c>
      <c r="AI79">
        <v>16</v>
      </c>
      <c r="AJ79">
        <v>56957390311.029999</v>
      </c>
      <c r="AK79">
        <v>271893</v>
      </c>
      <c r="AL79">
        <f t="shared" si="4"/>
        <v>5.0386339399489215E-3</v>
      </c>
      <c r="AM79">
        <f t="shared" si="3"/>
        <v>5.8815836275625148</v>
      </c>
      <c r="AN79" s="2">
        <f t="shared" si="5"/>
        <v>-0.19673143022780515</v>
      </c>
    </row>
    <row r="80" spans="1:40" x14ac:dyDescent="0.25">
      <c r="A80" t="s">
        <v>37</v>
      </c>
      <c r="B80">
        <v>7.4016252910076297</v>
      </c>
      <c r="C80">
        <v>5.7105324716431203E-3</v>
      </c>
      <c r="D80">
        <v>6.6414564818934299</v>
      </c>
      <c r="E80">
        <v>5.4987314035747801E-3</v>
      </c>
      <c r="F80">
        <v>-29.066761225454499</v>
      </c>
      <c r="G80" s="1">
        <v>0</v>
      </c>
      <c r="H80">
        <v>3.5557143398575102</v>
      </c>
      <c r="I80">
        <v>-94.762560822318406</v>
      </c>
      <c r="J80">
        <v>-75.5413976223807</v>
      </c>
      <c r="K80">
        <v>17</v>
      </c>
      <c r="L80">
        <v>94.153109963853495</v>
      </c>
      <c r="M80">
        <v>0.91612705175468201</v>
      </c>
      <c r="N80">
        <v>83.3867273873377</v>
      </c>
      <c r="O80">
        <v>207655.76436604999</v>
      </c>
      <c r="P80">
        <v>252474.299033168</v>
      </c>
      <c r="Q80">
        <v>83.415583774457403</v>
      </c>
      <c r="R80">
        <v>674.82141442218597</v>
      </c>
      <c r="S80">
        <v>0.50359895498035601</v>
      </c>
      <c r="T80">
        <v>0.43985324163634099</v>
      </c>
      <c r="U80">
        <v>0.36305168639980501</v>
      </c>
      <c r="V80" s="1">
        <v>0</v>
      </c>
      <c r="W80">
        <v>0.20070293856056801</v>
      </c>
      <c r="X80">
        <v>0.43624537503962502</v>
      </c>
      <c r="Y80" s="1">
        <v>0</v>
      </c>
      <c r="Z80">
        <v>0.30399684528630799</v>
      </c>
      <c r="AA80">
        <v>2.8675149193876698E-4</v>
      </c>
      <c r="AB80">
        <v>4.7971613268073003E-3</v>
      </c>
      <c r="AC80" s="1">
        <v>0</v>
      </c>
      <c r="AD80">
        <v>4.1046743697902E-4</v>
      </c>
      <c r="AE80">
        <v>4.3664595903746704E-6</v>
      </c>
      <c r="AF80">
        <v>7.5218620425767302</v>
      </c>
      <c r="AG80">
        <v>0.17943958464621701</v>
      </c>
      <c r="AH80">
        <v>29.987479140831699</v>
      </c>
      <c r="AI80">
        <v>17</v>
      </c>
      <c r="AJ80">
        <v>62848678331.5</v>
      </c>
      <c r="AK80">
        <v>302658</v>
      </c>
      <c r="AL80">
        <f t="shared" si="4"/>
        <v>5.4987467153154619E-3</v>
      </c>
      <c r="AM80">
        <f t="shared" si="3"/>
        <v>6.4025499261504137</v>
      </c>
      <c r="AN80" s="2">
        <f t="shared" si="5"/>
        <v>-0.23890655574301611</v>
      </c>
    </row>
    <row r="81" spans="1:40" x14ac:dyDescent="0.25">
      <c r="A81" t="s">
        <v>37</v>
      </c>
      <c r="B81">
        <v>7.7525079337683698</v>
      </c>
      <c r="C81">
        <v>6.3834250194545602E-3</v>
      </c>
      <c r="D81">
        <v>7.3968135832820501</v>
      </c>
      <c r="E81">
        <v>6.1329525738376203E-3</v>
      </c>
      <c r="F81">
        <v>-26.7976202661694</v>
      </c>
      <c r="G81" s="1">
        <v>0</v>
      </c>
      <c r="H81">
        <v>3.5242380458358098</v>
      </c>
      <c r="I81">
        <v>-96.459908146925798</v>
      </c>
      <c r="J81">
        <v>-77.055812723366103</v>
      </c>
      <c r="K81">
        <v>18</v>
      </c>
      <c r="L81">
        <v>93.944678585695399</v>
      </c>
      <c r="M81">
        <v>0.91235350120367198</v>
      </c>
      <c r="N81">
        <v>82.381998380804205</v>
      </c>
      <c r="O81">
        <v>205692.48802557899</v>
      </c>
      <c r="P81">
        <v>250534.85677167599</v>
      </c>
      <c r="Q81">
        <v>83.414368209995502</v>
      </c>
      <c r="R81">
        <v>674.52837955847804</v>
      </c>
      <c r="S81">
        <v>0.49509961935101299</v>
      </c>
      <c r="T81">
        <v>0.44986171150492599</v>
      </c>
      <c r="U81">
        <v>0.37083541508476903</v>
      </c>
      <c r="V81" s="1">
        <v>0</v>
      </c>
      <c r="W81">
        <v>0.19697885544829999</v>
      </c>
      <c r="X81">
        <v>0.43218572946692901</v>
      </c>
      <c r="Y81" s="1">
        <v>0</v>
      </c>
      <c r="Z81">
        <v>0.31455127511035702</v>
      </c>
      <c r="AA81">
        <v>2.8751253552420101E-4</v>
      </c>
      <c r="AB81">
        <v>5.2225928943458698E-3</v>
      </c>
      <c r="AC81" s="1">
        <v>0</v>
      </c>
      <c r="AD81">
        <v>6.1906582296458799E-4</v>
      </c>
      <c r="AE81">
        <v>3.80081610564833E-6</v>
      </c>
      <c r="AF81">
        <v>7.1685363736909302</v>
      </c>
      <c r="AG81">
        <v>0.111377754843505</v>
      </c>
      <c r="AH81">
        <v>28.330869869781999</v>
      </c>
      <c r="AI81">
        <v>18</v>
      </c>
      <c r="AJ81">
        <v>66983758725.529999</v>
      </c>
      <c r="AK81">
        <v>325650</v>
      </c>
      <c r="AL81">
        <f>SUM(AA81:AE81)</f>
        <v>6.132972068940307E-3</v>
      </c>
      <c r="AM81">
        <f t="shared" si="3"/>
        <v>7.116324043256772</v>
      </c>
      <c r="AN81" s="2">
        <f t="shared" si="5"/>
        <v>-0.28048954002527804</v>
      </c>
    </row>
    <row r="82" spans="1:40" x14ac:dyDescent="0.25">
      <c r="A82" t="s">
        <v>37</v>
      </c>
      <c r="B82">
        <v>8.0682860074189495</v>
      </c>
      <c r="C82">
        <v>7.03615858121225E-3</v>
      </c>
      <c r="D82">
        <v>8.1241841877966205</v>
      </c>
      <c r="E82">
        <v>6.75287615100375E-3</v>
      </c>
      <c r="F82">
        <v>-25.036688616718301</v>
      </c>
      <c r="G82" s="1">
        <v>0</v>
      </c>
      <c r="H82">
        <v>3.5013865219448399</v>
      </c>
      <c r="I82">
        <v>-97.848465493682795</v>
      </c>
      <c r="J82">
        <v>-78.348897812683902</v>
      </c>
      <c r="K82">
        <v>19</v>
      </c>
      <c r="L82">
        <v>93.783709481981305</v>
      </c>
      <c r="M82">
        <v>0.90905376710210395</v>
      </c>
      <c r="N82">
        <v>81.5176512381029</v>
      </c>
      <c r="O82">
        <v>204681.28519279201</v>
      </c>
      <c r="P82">
        <v>249468.56554373199</v>
      </c>
      <c r="Q82">
        <v>83.416737342305794</v>
      </c>
      <c r="R82">
        <v>674.36832094169097</v>
      </c>
      <c r="S82">
        <v>0.489653037808915</v>
      </c>
      <c r="T82">
        <v>0.458650789621314</v>
      </c>
      <c r="U82">
        <v>0.37639353652405799</v>
      </c>
      <c r="V82" s="1">
        <v>0</v>
      </c>
      <c r="W82">
        <v>0.19378293036639299</v>
      </c>
      <c r="X82">
        <v>0.42982353310954802</v>
      </c>
      <c r="Y82" s="1">
        <v>0</v>
      </c>
      <c r="Z82">
        <v>0.31989160695500601</v>
      </c>
      <c r="AA82">
        <v>2.8808916809411702E-4</v>
      </c>
      <c r="AB82">
        <v>5.6404809030399803E-3</v>
      </c>
      <c r="AC82" s="1">
        <v>0</v>
      </c>
      <c r="AD82">
        <v>8.2060503648050999E-4</v>
      </c>
      <c r="AE82">
        <v>3.7264755494588398E-6</v>
      </c>
      <c r="AF82">
        <v>7.2576675243251403</v>
      </c>
      <c r="AG82">
        <v>0.121648834032121</v>
      </c>
      <c r="AH82">
        <v>28.3243132342084</v>
      </c>
      <c r="AI82">
        <v>19</v>
      </c>
      <c r="AJ82">
        <v>71184876089.490005</v>
      </c>
      <c r="AK82">
        <v>347784</v>
      </c>
      <c r="AL82">
        <f t="shared" si="4"/>
        <v>6.752901583164066E-3</v>
      </c>
      <c r="AM82">
        <f t="shared" si="3"/>
        <v>7.8091837411654375</v>
      </c>
      <c r="AN82" s="2">
        <f t="shared" si="5"/>
        <v>-0.3150004466311831</v>
      </c>
    </row>
    <row r="83" spans="1:40" x14ac:dyDescent="0.25">
      <c r="A83" t="s">
        <v>37</v>
      </c>
      <c r="B83">
        <v>8.3564659941702804</v>
      </c>
      <c r="C83">
        <v>7.4944292082791001E-3</v>
      </c>
      <c r="D83">
        <v>8.6317226372257192</v>
      </c>
      <c r="E83">
        <v>7.1939740361092203E-3</v>
      </c>
      <c r="F83">
        <v>-23.988461985546099</v>
      </c>
      <c r="G83" s="1">
        <v>0</v>
      </c>
      <c r="H83">
        <v>3.4905318387188302</v>
      </c>
      <c r="I83">
        <v>-98.520936192163802</v>
      </c>
      <c r="J83">
        <v>-78.936885187951006</v>
      </c>
      <c r="K83">
        <v>20</v>
      </c>
      <c r="L83">
        <v>93.7017101095539</v>
      </c>
      <c r="M83">
        <v>0.90657654620556904</v>
      </c>
      <c r="N83">
        <v>80.928140750019395</v>
      </c>
      <c r="O83">
        <v>203795.61119194099</v>
      </c>
      <c r="P83">
        <v>248309.22674073299</v>
      </c>
      <c r="Q83">
        <v>83.4448149991007</v>
      </c>
      <c r="R83">
        <v>674.33574559927001</v>
      </c>
      <c r="S83">
        <v>0.48952822574758598</v>
      </c>
      <c r="T83">
        <v>0.465804541612372</v>
      </c>
      <c r="U83">
        <v>0.37824288329779898</v>
      </c>
      <c r="V83" s="1">
        <v>0</v>
      </c>
      <c r="W83">
        <v>0.191418061488934</v>
      </c>
      <c r="X83">
        <v>0.43033905521326499</v>
      </c>
      <c r="Y83" s="1">
        <v>0</v>
      </c>
      <c r="Z83">
        <v>0.31652212926159101</v>
      </c>
      <c r="AA83">
        <v>2.8843358473529902E-4</v>
      </c>
      <c r="AB83">
        <v>5.9199094806124597E-3</v>
      </c>
      <c r="AC83" s="1">
        <v>0</v>
      </c>
      <c r="AD83">
        <v>9.8223561303723895E-4</v>
      </c>
      <c r="AE83">
        <v>3.4258702176508198E-6</v>
      </c>
      <c r="AF83">
        <v>7.1290179240288696</v>
      </c>
      <c r="AG83">
        <v>0.121959535743476</v>
      </c>
      <c r="AH83">
        <v>31.455749821155599</v>
      </c>
      <c r="AI83">
        <v>20</v>
      </c>
      <c r="AJ83">
        <v>76702350388.699997</v>
      </c>
      <c r="AK83">
        <v>376369</v>
      </c>
      <c r="AL83">
        <f t="shared" si="4"/>
        <v>7.1940045486026481E-3</v>
      </c>
      <c r="AM83">
        <f t="shared" si="3"/>
        <v>8.2992909190807147</v>
      </c>
      <c r="AN83" s="2">
        <f t="shared" si="5"/>
        <v>-0.3324317181450045</v>
      </c>
    </row>
    <row r="84" spans="1:40" x14ac:dyDescent="0.25">
      <c r="A84" t="s">
        <v>37</v>
      </c>
      <c r="B84">
        <v>8.5398611765995192</v>
      </c>
      <c r="C84">
        <v>7.8419368126698506E-3</v>
      </c>
      <c r="D84">
        <v>9.0148753299058306</v>
      </c>
      <c r="E84">
        <v>7.5325535741126298E-3</v>
      </c>
      <c r="F84">
        <v>-23.274709651888301</v>
      </c>
      <c r="G84" s="1">
        <v>0</v>
      </c>
      <c r="H84">
        <v>3.4818706082133302</v>
      </c>
      <c r="I84">
        <v>-98.833414953955696</v>
      </c>
      <c r="J84">
        <v>-79.127637182805003</v>
      </c>
      <c r="K84">
        <v>21</v>
      </c>
      <c r="L84">
        <v>93.724971798367307</v>
      </c>
      <c r="M84">
        <v>0.90513029556423896</v>
      </c>
      <c r="N84">
        <v>80.532965716514099</v>
      </c>
      <c r="O84">
        <v>202533.76870814999</v>
      </c>
      <c r="P84">
        <v>246741.718092241</v>
      </c>
      <c r="Q84">
        <v>83.490831905859693</v>
      </c>
      <c r="R84">
        <v>674.30327361154605</v>
      </c>
      <c r="S84">
        <v>0.49300021819890599</v>
      </c>
      <c r="T84">
        <v>0.47140873731859001</v>
      </c>
      <c r="U84">
        <v>0.37720386942364498</v>
      </c>
      <c r="V84" s="1">
        <v>0</v>
      </c>
      <c r="W84">
        <v>0.18939314177262601</v>
      </c>
      <c r="X84">
        <v>0.43340298880372702</v>
      </c>
      <c r="Y84" s="1">
        <v>0</v>
      </c>
      <c r="Z84">
        <v>0.30903921905343001</v>
      </c>
      <c r="AA84">
        <v>2.88836332079521E-4</v>
      </c>
      <c r="AB84">
        <v>6.1477844397790898E-3</v>
      </c>
      <c r="AC84" s="1">
        <v>0</v>
      </c>
      <c r="AD84">
        <v>1.0926760371449901E-3</v>
      </c>
      <c r="AE84">
        <v>3.2934780098783402E-6</v>
      </c>
      <c r="AF84">
        <v>6.9792080576113804</v>
      </c>
      <c r="AG84">
        <v>0.12565403293916799</v>
      </c>
      <c r="AH84">
        <v>34.637421677083999</v>
      </c>
      <c r="AI84">
        <v>21</v>
      </c>
      <c r="AJ84">
        <v>81704957769.630005</v>
      </c>
      <c r="AK84">
        <v>403414</v>
      </c>
      <c r="AL84">
        <f t="shared" si="4"/>
        <v>7.5325902870134794E-3</v>
      </c>
      <c r="AM84">
        <f t="shared" si="3"/>
        <v>8.6738702065969679</v>
      </c>
      <c r="AN84" s="2">
        <f t="shared" si="5"/>
        <v>-0.34100512330886268</v>
      </c>
    </row>
    <row r="85" spans="1:40" x14ac:dyDescent="0.25">
      <c r="A85" t="s">
        <v>37</v>
      </c>
      <c r="B85">
        <v>8.6349069439005408</v>
      </c>
      <c r="C85">
        <v>7.9996595659696298E-3</v>
      </c>
      <c r="D85">
        <v>9.1882898434323295</v>
      </c>
      <c r="E85">
        <v>7.6879279855861698E-3</v>
      </c>
      <c r="F85">
        <v>-22.381221739608499</v>
      </c>
      <c r="G85" s="1">
        <v>0</v>
      </c>
      <c r="H85">
        <v>3.4836005377895098</v>
      </c>
      <c r="I85">
        <v>-99.875772618494693</v>
      </c>
      <c r="J85">
        <v>-80.036805000385499</v>
      </c>
      <c r="K85">
        <v>22</v>
      </c>
      <c r="L85">
        <v>93.745858564897503</v>
      </c>
      <c r="M85">
        <v>0.90372082328053605</v>
      </c>
      <c r="N85">
        <v>80.190353076522101</v>
      </c>
      <c r="O85">
        <v>201170.42192085</v>
      </c>
      <c r="P85">
        <v>245196.33091437901</v>
      </c>
      <c r="Q85">
        <v>83.539095479223505</v>
      </c>
      <c r="R85">
        <v>674.36020800644405</v>
      </c>
      <c r="S85">
        <v>0.50079335239742895</v>
      </c>
      <c r="T85">
        <v>0.474060879346002</v>
      </c>
      <c r="U85">
        <v>0.37344405532119501</v>
      </c>
      <c r="V85" s="1">
        <v>0</v>
      </c>
      <c r="W85">
        <v>0.18893003487226301</v>
      </c>
      <c r="X85">
        <v>0.43762590980653998</v>
      </c>
      <c r="Y85" s="1">
        <v>0</v>
      </c>
      <c r="Z85">
        <v>0.298306167537008</v>
      </c>
      <c r="AA85">
        <v>2.8936255141432797E-4</v>
      </c>
      <c r="AB85">
        <v>6.2742504453943701E-3</v>
      </c>
      <c r="AC85" s="1">
        <v>0</v>
      </c>
      <c r="AD85">
        <v>1.12155117335886E-3</v>
      </c>
      <c r="AE85">
        <v>2.7988451177615299E-6</v>
      </c>
      <c r="AF85">
        <v>6.8267831438821496</v>
      </c>
      <c r="AG85">
        <v>0.134753683495725</v>
      </c>
      <c r="AH85">
        <v>38.870103134291099</v>
      </c>
      <c r="AI85">
        <v>22</v>
      </c>
      <c r="AJ85">
        <v>87000172368.110001</v>
      </c>
      <c r="AK85">
        <v>432470</v>
      </c>
      <c r="AL85">
        <f t="shared" si="4"/>
        <v>7.6879630152853198E-3</v>
      </c>
      <c r="AM85">
        <f t="shared" si="3"/>
        <v>8.8452899844690727</v>
      </c>
      <c r="AN85" s="2">
        <f t="shared" si="5"/>
        <v>-0.3429998589632568</v>
      </c>
    </row>
    <row r="86" spans="1:40" x14ac:dyDescent="0.25">
      <c r="A86" t="s">
        <v>37</v>
      </c>
      <c r="B86">
        <v>9.1936780527052502</v>
      </c>
      <c r="C86">
        <v>8.0616876717836908E-3</v>
      </c>
      <c r="D86">
        <v>9.2564060489846103</v>
      </c>
      <c r="E86">
        <v>7.7517334147774002E-3</v>
      </c>
      <c r="F86">
        <v>-21.046989852282699</v>
      </c>
      <c r="G86" s="1">
        <v>0</v>
      </c>
      <c r="H86">
        <v>3.4864434744523098</v>
      </c>
      <c r="I86">
        <v>-101.809194140651</v>
      </c>
      <c r="J86">
        <v>-81.874057939117407</v>
      </c>
      <c r="K86">
        <v>23</v>
      </c>
      <c r="L86">
        <v>93.739421488146206</v>
      </c>
      <c r="M86">
        <v>0.902020051915566</v>
      </c>
      <c r="N86">
        <v>79.795131031941807</v>
      </c>
      <c r="O86">
        <v>200197.85599491501</v>
      </c>
      <c r="P86">
        <v>244081.08444226201</v>
      </c>
      <c r="Q86">
        <v>83.579112475299993</v>
      </c>
      <c r="R86">
        <v>674.56740138488499</v>
      </c>
      <c r="S86">
        <v>0.50554658143860598</v>
      </c>
      <c r="T86">
        <v>0.48007631513710203</v>
      </c>
      <c r="U86">
        <v>0.37099264716507602</v>
      </c>
      <c r="V86" s="1">
        <v>0</v>
      </c>
      <c r="W86">
        <v>0.187613600620789</v>
      </c>
      <c r="X86">
        <v>0.44139375221413302</v>
      </c>
      <c r="Y86" s="1">
        <v>0</v>
      </c>
      <c r="Z86">
        <v>0.292298323906518</v>
      </c>
      <c r="AA86">
        <v>2.9006281047825997E-4</v>
      </c>
      <c r="AB86">
        <v>6.3369469956995701E-3</v>
      </c>
      <c r="AC86" s="1">
        <v>0</v>
      </c>
      <c r="AD86">
        <v>1.1223012521327401E-3</v>
      </c>
      <c r="AE86">
        <v>2.4573059760031902E-6</v>
      </c>
      <c r="AF86">
        <v>6.6921324758152796</v>
      </c>
      <c r="AG86">
        <v>0.13798839005215399</v>
      </c>
      <c r="AH86">
        <v>43.587878380057198</v>
      </c>
      <c r="AI86">
        <v>23</v>
      </c>
      <c r="AJ86">
        <v>90397540093.800003</v>
      </c>
      <c r="AK86">
        <v>451541</v>
      </c>
      <c r="AL86">
        <f t="shared" si="4"/>
        <v>7.7517683642865732E-3</v>
      </c>
      <c r="AM86">
        <f t="shared" si="3"/>
        <v>8.915599743120751</v>
      </c>
      <c r="AN86" s="2">
        <f t="shared" si="5"/>
        <v>-0.34080630586385929</v>
      </c>
    </row>
    <row r="87" spans="1:40" x14ac:dyDescent="0.25">
      <c r="A87" t="s">
        <v>37</v>
      </c>
      <c r="B87">
        <v>9.2009929906140506</v>
      </c>
      <c r="C87">
        <v>8.0918072126294101E-3</v>
      </c>
      <c r="D87">
        <v>9.2894649472975299</v>
      </c>
      <c r="E87">
        <v>7.7798320472646397E-3</v>
      </c>
      <c r="F87">
        <v>-19.700770101865199</v>
      </c>
      <c r="G87" s="1">
        <v>0</v>
      </c>
      <c r="H87">
        <v>3.4869567268048298</v>
      </c>
      <c r="I87">
        <v>-103.477214772324</v>
      </c>
      <c r="J87">
        <v>-83.408643434197302</v>
      </c>
      <c r="K87">
        <v>24</v>
      </c>
      <c r="L87">
        <v>93.760524628519207</v>
      </c>
      <c r="M87">
        <v>0.90056119811683599</v>
      </c>
      <c r="N87">
        <v>79.417142570994599</v>
      </c>
      <c r="O87">
        <v>198864.92271576301</v>
      </c>
      <c r="P87">
        <v>242637.18191635399</v>
      </c>
      <c r="Q87">
        <v>83.613483204524499</v>
      </c>
      <c r="R87">
        <v>674.62222347375302</v>
      </c>
      <c r="S87">
        <v>0.50949959042076798</v>
      </c>
      <c r="T87">
        <v>0.482449242942394</v>
      </c>
      <c r="U87">
        <v>0.36799193885534098</v>
      </c>
      <c r="V87" s="1">
        <v>0</v>
      </c>
      <c r="W87">
        <v>0.18649290417581099</v>
      </c>
      <c r="X87">
        <v>0.44551515696884703</v>
      </c>
      <c r="Y87" s="1">
        <v>0</v>
      </c>
      <c r="Z87">
        <v>0.28674617849968098</v>
      </c>
      <c r="AA87">
        <v>2.9086135651485801E-4</v>
      </c>
      <c r="AB87">
        <v>6.3693469839319504E-3</v>
      </c>
      <c r="AC87" s="1">
        <v>0</v>
      </c>
      <c r="AD87">
        <v>1.11720888443528E-3</v>
      </c>
      <c r="AE87">
        <v>2.45734725806475E-6</v>
      </c>
      <c r="AF87">
        <v>6.5682156333598698</v>
      </c>
      <c r="AG87">
        <v>0.13771169857135601</v>
      </c>
      <c r="AH87">
        <v>49.999315897881203</v>
      </c>
      <c r="AI87">
        <v>24</v>
      </c>
      <c r="AJ87">
        <v>86564309938.789993</v>
      </c>
      <c r="AK87">
        <v>435292</v>
      </c>
      <c r="AL87">
        <f t="shared" si="4"/>
        <v>7.7798745721401538E-3</v>
      </c>
      <c r="AM87">
        <f t="shared" si="3"/>
        <v>8.9465553634070503</v>
      </c>
      <c r="AN87" s="2">
        <f t="shared" si="5"/>
        <v>-0.34290958389047965</v>
      </c>
    </row>
    <row r="88" spans="1:40" x14ac:dyDescent="0.25">
      <c r="A88" t="s">
        <v>37</v>
      </c>
      <c r="B88">
        <v>9.0127513545868894</v>
      </c>
      <c r="C88">
        <v>8.1076350606099096E-3</v>
      </c>
      <c r="D88">
        <v>9.3068330049842096</v>
      </c>
      <c r="E88">
        <v>7.7857805560629604E-3</v>
      </c>
      <c r="F88">
        <v>-19.646169952282001</v>
      </c>
      <c r="G88" s="1">
        <v>0</v>
      </c>
      <c r="H88">
        <v>3.4974075599137802</v>
      </c>
      <c r="I88">
        <v>-104.14606188368801</v>
      </c>
      <c r="J88">
        <v>-83.9633202206454</v>
      </c>
      <c r="K88">
        <v>25</v>
      </c>
      <c r="L88">
        <v>93.834860014218094</v>
      </c>
      <c r="M88">
        <v>0.89969191546279903</v>
      </c>
      <c r="N88">
        <v>79.153087935685093</v>
      </c>
      <c r="O88">
        <v>197737.311097534</v>
      </c>
      <c r="P88">
        <v>241365.88273352801</v>
      </c>
      <c r="Q88">
        <v>83.673133504120202</v>
      </c>
      <c r="R88">
        <v>674.28994972375597</v>
      </c>
      <c r="S88">
        <v>0.51662322968447205</v>
      </c>
      <c r="T88">
        <v>0.48304696694965599</v>
      </c>
      <c r="U88">
        <v>0.36405794937953001</v>
      </c>
      <c r="V88" s="1">
        <v>0</v>
      </c>
      <c r="W88">
        <v>0.18676682896306099</v>
      </c>
      <c r="X88">
        <v>0.44917522165740698</v>
      </c>
      <c r="Y88" s="1">
        <v>0</v>
      </c>
      <c r="Z88">
        <v>0.27633490310828301</v>
      </c>
      <c r="AA88">
        <v>2.9152251890901602E-4</v>
      </c>
      <c r="AB88">
        <v>6.4137918165833897E-3</v>
      </c>
      <c r="AC88" s="1">
        <v>0</v>
      </c>
      <c r="AD88">
        <v>1.07780858206932E-3</v>
      </c>
      <c r="AE88">
        <v>2.6958362192581899E-6</v>
      </c>
      <c r="AF88">
        <v>6.4145745329879</v>
      </c>
      <c r="AG88">
        <v>0.13962705548306401</v>
      </c>
      <c r="AH88">
        <v>59.8292667396382</v>
      </c>
      <c r="AI88">
        <v>25</v>
      </c>
      <c r="AJ88">
        <v>77986211335.690002</v>
      </c>
      <c r="AK88">
        <v>394393</v>
      </c>
      <c r="AL88">
        <f t="shared" si="4"/>
        <v>7.7858187537809846E-3</v>
      </c>
      <c r="AM88">
        <f t="shared" si="3"/>
        <v>8.9531009316775716</v>
      </c>
      <c r="AN88" s="2">
        <f t="shared" si="5"/>
        <v>-0.35373207330663803</v>
      </c>
    </row>
    <row r="89" spans="1:40" x14ac:dyDescent="0.25">
      <c r="A89" t="s">
        <v>37</v>
      </c>
      <c r="B89">
        <v>9.0654469273132108</v>
      </c>
      <c r="C89">
        <v>8.0320017043941597E-3</v>
      </c>
      <c r="D89">
        <v>9.2238122300063594</v>
      </c>
      <c r="E89">
        <v>7.7005913775407301E-3</v>
      </c>
      <c r="F89">
        <v>-19.943310706719299</v>
      </c>
      <c r="G89" s="1">
        <v>0</v>
      </c>
      <c r="H89">
        <v>3.51447533872757</v>
      </c>
      <c r="I89">
        <v>-104.348873800422</v>
      </c>
      <c r="J89">
        <v>-84.0469297770466</v>
      </c>
      <c r="K89">
        <v>26</v>
      </c>
      <c r="L89">
        <v>93.897933054474805</v>
      </c>
      <c r="M89">
        <v>0.89876992443253301</v>
      </c>
      <c r="N89">
        <v>78.900900867232593</v>
      </c>
      <c r="O89">
        <v>196575.34380385099</v>
      </c>
      <c r="P89">
        <v>240012.65009664799</v>
      </c>
      <c r="Q89">
        <v>83.703137704298101</v>
      </c>
      <c r="R89">
        <v>673.67784569445803</v>
      </c>
      <c r="S89">
        <v>0.52399752713616499</v>
      </c>
      <c r="T89">
        <v>0.482797710263557</v>
      </c>
      <c r="U89">
        <v>0.36059755721023501</v>
      </c>
      <c r="V89" s="1">
        <v>0</v>
      </c>
      <c r="W89">
        <v>0.187037910911171</v>
      </c>
      <c r="X89">
        <v>0.45236453187859299</v>
      </c>
      <c r="Y89" s="1">
        <v>0</v>
      </c>
      <c r="Z89">
        <v>0.264391511783234</v>
      </c>
      <c r="AA89">
        <v>2.9213607769875099E-4</v>
      </c>
      <c r="AB89">
        <v>6.3864870638195301E-3</v>
      </c>
      <c r="AC89" s="1">
        <v>0</v>
      </c>
      <c r="AD89">
        <v>1.01898310978562E-3</v>
      </c>
      <c r="AE89">
        <v>3.0180895597116299E-6</v>
      </c>
      <c r="AF89">
        <v>6.2738084494284703</v>
      </c>
      <c r="AG89">
        <v>0.14298258829246299</v>
      </c>
      <c r="AH89">
        <v>71.897346980499194</v>
      </c>
      <c r="AI89">
        <v>26</v>
      </c>
      <c r="AJ89">
        <v>68009761421.849998</v>
      </c>
      <c r="AK89">
        <v>345973</v>
      </c>
      <c r="AL89">
        <f t="shared" si="4"/>
        <v>7.700624340863613E-3</v>
      </c>
      <c r="AM89">
        <f t="shared" si="3"/>
        <v>8.8592459792946716</v>
      </c>
      <c r="AN89" s="2">
        <f t="shared" si="5"/>
        <v>-0.3645662507116878</v>
      </c>
    </row>
    <row r="90" spans="1:40" x14ac:dyDescent="0.25">
      <c r="A90" t="s">
        <v>37</v>
      </c>
      <c r="B90">
        <v>9.0146964934815497</v>
      </c>
      <c r="C90">
        <v>7.9453847217066907E-3</v>
      </c>
      <c r="D90">
        <v>9.12864944217025</v>
      </c>
      <c r="E90">
        <v>7.5967122148042103E-3</v>
      </c>
      <c r="F90">
        <v>-20.5841120307824</v>
      </c>
      <c r="G90" s="1">
        <v>0</v>
      </c>
      <c r="H90">
        <v>3.54111267036533</v>
      </c>
      <c r="I90">
        <v>-103.62384489661299</v>
      </c>
      <c r="J90">
        <v>-83.193531398911404</v>
      </c>
      <c r="K90">
        <v>27</v>
      </c>
      <c r="L90">
        <v>93.981868931557997</v>
      </c>
      <c r="M90">
        <v>0.89812360134152602</v>
      </c>
      <c r="N90">
        <v>78.654441550281206</v>
      </c>
      <c r="O90">
        <v>195339.88054143</v>
      </c>
      <c r="P90">
        <v>238684.55755811901</v>
      </c>
      <c r="Q90">
        <v>83.672683664365593</v>
      </c>
      <c r="R90">
        <v>672.53305154392399</v>
      </c>
      <c r="S90">
        <v>0.53153655656630405</v>
      </c>
      <c r="T90">
        <v>0.48019584164221102</v>
      </c>
      <c r="U90">
        <v>0.36047579520883499</v>
      </c>
      <c r="V90" s="1">
        <v>0</v>
      </c>
      <c r="W90">
        <v>0.188323185240661</v>
      </c>
      <c r="X90">
        <v>0.45120101955050301</v>
      </c>
      <c r="Y90" s="1">
        <v>0</v>
      </c>
      <c r="Z90">
        <v>0.251189177889307</v>
      </c>
      <c r="AA90">
        <v>2.9271128613064698E-4</v>
      </c>
      <c r="AB90">
        <v>6.3491733021488403E-3</v>
      </c>
      <c r="AC90" s="1">
        <v>0</v>
      </c>
      <c r="AD90">
        <v>9.5135995405512704E-4</v>
      </c>
      <c r="AE90">
        <v>3.5049786665123802E-6</v>
      </c>
      <c r="AF90">
        <v>6.1515776670933802</v>
      </c>
      <c r="AG90">
        <v>0.149449115866993</v>
      </c>
      <c r="AH90">
        <v>87.161622407934701</v>
      </c>
      <c r="AI90">
        <v>27</v>
      </c>
      <c r="AJ90">
        <v>58136859906.860001</v>
      </c>
      <c r="AK90">
        <v>297619</v>
      </c>
      <c r="AL90">
        <f t="shared" si="4"/>
        <v>7.5967495210011267E-3</v>
      </c>
      <c r="AM90">
        <f t="shared" si="3"/>
        <v>8.7446916552453402</v>
      </c>
      <c r="AN90" s="2">
        <f t="shared" si="5"/>
        <v>-0.38395778692490978</v>
      </c>
    </row>
    <row r="91" spans="1:40" x14ac:dyDescent="0.25">
      <c r="A91" t="s">
        <v>37</v>
      </c>
      <c r="B91">
        <v>9.0547783003406703</v>
      </c>
      <c r="C91">
        <v>7.9148152847771103E-3</v>
      </c>
      <c r="D91">
        <v>9.09504213688232</v>
      </c>
      <c r="E91">
        <v>7.5402381152928303E-3</v>
      </c>
      <c r="F91">
        <v>-21.5478189016413</v>
      </c>
      <c r="G91" s="1">
        <v>0</v>
      </c>
      <c r="H91">
        <v>3.5743778016810501</v>
      </c>
      <c r="I91">
        <v>-101.91983161227</v>
      </c>
      <c r="J91">
        <v>-81.280503280620707</v>
      </c>
      <c r="K91">
        <v>28</v>
      </c>
      <c r="L91">
        <v>94.114632256388902</v>
      </c>
      <c r="M91">
        <v>0.89801994748418701</v>
      </c>
      <c r="N91">
        <v>78.410771165943601</v>
      </c>
      <c r="O91">
        <v>193360.25229688099</v>
      </c>
      <c r="P91">
        <v>236572.48218593301</v>
      </c>
      <c r="Q91">
        <v>83.671698994521194</v>
      </c>
      <c r="R91">
        <v>670.853450930799</v>
      </c>
      <c r="S91">
        <v>0.54256311298869497</v>
      </c>
      <c r="T91">
        <v>0.474025140286853</v>
      </c>
      <c r="U91">
        <v>0.361210912041527</v>
      </c>
      <c r="V91" s="1">
        <v>0</v>
      </c>
      <c r="W91">
        <v>0.189123564016452</v>
      </c>
      <c r="X91">
        <v>0.44966552394201997</v>
      </c>
      <c r="Y91" s="1">
        <v>0</v>
      </c>
      <c r="Z91">
        <v>0.233829388071564</v>
      </c>
      <c r="AA91">
        <v>2.9332523000371501E-4</v>
      </c>
      <c r="AB91">
        <v>6.3588100370308804E-3</v>
      </c>
      <c r="AC91" s="1">
        <v>0</v>
      </c>
      <c r="AD91">
        <v>8.8440609162775304E-4</v>
      </c>
      <c r="AE91">
        <v>3.7319628892884998E-6</v>
      </c>
      <c r="AF91">
        <v>6.0608047587192804</v>
      </c>
      <c r="AG91">
        <v>0.14810567115651599</v>
      </c>
      <c r="AH91">
        <v>104.731617796314</v>
      </c>
      <c r="AI91">
        <v>28</v>
      </c>
      <c r="AJ91">
        <v>47990661098.32</v>
      </c>
      <c r="AK91">
        <v>248193</v>
      </c>
      <c r="AL91">
        <f t="shared" si="4"/>
        <v>7.540273321551637E-3</v>
      </c>
      <c r="AM91">
        <f t="shared" si="3"/>
        <v>8.6823536924432005</v>
      </c>
      <c r="AN91" s="2">
        <f t="shared" si="5"/>
        <v>-0.41268844443911945</v>
      </c>
    </row>
    <row r="92" spans="1:40" x14ac:dyDescent="0.25">
      <c r="A92" t="s">
        <v>37</v>
      </c>
      <c r="B92">
        <v>8.4067373178658702</v>
      </c>
      <c r="C92">
        <v>7.7510177485681899E-3</v>
      </c>
      <c r="D92">
        <v>8.9147728976017593</v>
      </c>
      <c r="E92">
        <v>7.3606433562490399E-3</v>
      </c>
      <c r="F92">
        <v>-22.291088730883398</v>
      </c>
      <c r="G92" s="1">
        <v>0</v>
      </c>
      <c r="H92">
        <v>3.60088672115742</v>
      </c>
      <c r="I92">
        <v>-101.207113252486</v>
      </c>
      <c r="J92">
        <v>-80.370136124337805</v>
      </c>
      <c r="K92">
        <v>29</v>
      </c>
      <c r="L92">
        <v>94.1673209860719</v>
      </c>
      <c r="M92">
        <v>0.89709336603160905</v>
      </c>
      <c r="N92">
        <v>78.092278974823799</v>
      </c>
      <c r="O92">
        <v>191522.70459193</v>
      </c>
      <c r="P92">
        <v>234650.49962217099</v>
      </c>
      <c r="Q92">
        <v>83.676331828920297</v>
      </c>
      <c r="R92">
        <v>669.78595266202899</v>
      </c>
      <c r="S92">
        <v>0.54996346902134796</v>
      </c>
      <c r="T92">
        <v>0.46868818923668798</v>
      </c>
      <c r="U92">
        <v>0.35904196722654103</v>
      </c>
      <c r="V92" s="1">
        <v>0</v>
      </c>
      <c r="W92">
        <v>0.189221285540985</v>
      </c>
      <c r="X92">
        <v>0.45173674723247198</v>
      </c>
      <c r="Y92" s="1">
        <v>0</v>
      </c>
      <c r="Z92">
        <v>0.226609293065961</v>
      </c>
      <c r="AA92">
        <v>2.9411781136687E-4</v>
      </c>
      <c r="AB92">
        <v>6.2697358281443103E-3</v>
      </c>
      <c r="AC92" s="1">
        <v>0</v>
      </c>
      <c r="AD92">
        <v>7.9284816302279001E-4</v>
      </c>
      <c r="AE92">
        <v>3.9688529486663704E-6</v>
      </c>
      <c r="AF92">
        <v>5.9798837577462196</v>
      </c>
      <c r="AG92">
        <v>0.151453662473367</v>
      </c>
      <c r="AH92">
        <v>120.646141114702</v>
      </c>
      <c r="AI92">
        <v>29</v>
      </c>
      <c r="AJ92">
        <v>40496901317.849998</v>
      </c>
      <c r="AK92">
        <v>211447</v>
      </c>
      <c r="AL92">
        <f t="shared" si="4"/>
        <v>7.3606706554826375E-3</v>
      </c>
      <c r="AM92">
        <f t="shared" si="3"/>
        <v>8.4838502012501653</v>
      </c>
      <c r="AN92" s="2">
        <f t="shared" si="5"/>
        <v>-0.43092269635159397</v>
      </c>
    </row>
    <row r="93" spans="1:40" x14ac:dyDescent="0.25">
      <c r="A93" t="s">
        <v>37</v>
      </c>
      <c r="B93">
        <v>8.4243778842876598</v>
      </c>
      <c r="C93">
        <v>7.7895849496590003E-3</v>
      </c>
      <c r="D93">
        <v>8.9572479390951791</v>
      </c>
      <c r="E93">
        <v>7.3705999746018899E-3</v>
      </c>
      <c r="F93">
        <v>-23.5480425166574</v>
      </c>
      <c r="G93" s="1">
        <v>0</v>
      </c>
      <c r="H93">
        <v>3.6220563485255299</v>
      </c>
      <c r="I93">
        <v>-100.020283857377</v>
      </c>
      <c r="J93">
        <v>-79.004543634678399</v>
      </c>
      <c r="K93">
        <v>30</v>
      </c>
      <c r="L93">
        <v>94.190597873187301</v>
      </c>
      <c r="M93">
        <v>0.89587205533853298</v>
      </c>
      <c r="N93">
        <v>77.616858079175799</v>
      </c>
      <c r="O93">
        <v>189885.80436652101</v>
      </c>
      <c r="P93">
        <v>233024.31615055501</v>
      </c>
      <c r="Q93">
        <v>83.663823648418997</v>
      </c>
      <c r="R93">
        <v>668.43447287461902</v>
      </c>
      <c r="S93">
        <v>0.55079654350667095</v>
      </c>
      <c r="T93">
        <v>0.46467368263758102</v>
      </c>
      <c r="U93">
        <v>0.35346385385795598</v>
      </c>
      <c r="V93" s="1">
        <v>0</v>
      </c>
      <c r="W93">
        <v>0.19312918575055599</v>
      </c>
      <c r="X93">
        <v>0.45340696039148698</v>
      </c>
      <c r="Y93" s="1">
        <v>0</v>
      </c>
      <c r="Z93">
        <v>0.22682744676617</v>
      </c>
      <c r="AA93">
        <v>2.9498594487520699E-4</v>
      </c>
      <c r="AB93">
        <v>6.3343285091848204E-3</v>
      </c>
      <c r="AC93" s="1">
        <v>0</v>
      </c>
      <c r="AD93">
        <v>7.3673346877742903E-4</v>
      </c>
      <c r="AE93">
        <v>4.5841528068205202E-6</v>
      </c>
      <c r="AF93">
        <v>5.9967744051122702</v>
      </c>
      <c r="AG93">
        <v>0.164089353817397</v>
      </c>
      <c r="AH93">
        <v>134.23452682099</v>
      </c>
      <c r="AI93">
        <v>30</v>
      </c>
      <c r="AJ93">
        <v>32558959331.509998</v>
      </c>
      <c r="AK93">
        <v>171466</v>
      </c>
      <c r="AL93">
        <f t="shared" si="4"/>
        <v>7.3706320756442767E-3</v>
      </c>
      <c r="AM93">
        <f t="shared" si="3"/>
        <v>8.4948702824962474</v>
      </c>
      <c r="AN93" s="2">
        <f t="shared" si="5"/>
        <v>-0.46237765659893171</v>
      </c>
    </row>
    <row r="94" spans="1:40" x14ac:dyDescent="0.25">
      <c r="A94" t="s">
        <v>37</v>
      </c>
      <c r="B94">
        <v>8.8024470986494201</v>
      </c>
      <c r="C94">
        <v>7.8713785302407108E-3</v>
      </c>
      <c r="D94">
        <v>9.0472692149686402</v>
      </c>
      <c r="E94">
        <v>7.4189802922213204E-3</v>
      </c>
      <c r="F94">
        <v>-25.774531896391501</v>
      </c>
      <c r="G94" s="1">
        <v>0</v>
      </c>
      <c r="H94">
        <v>3.6440644267105902</v>
      </c>
      <c r="I94">
        <v>-97.852518614994594</v>
      </c>
      <c r="J94">
        <v>-76.668867612367507</v>
      </c>
      <c r="K94">
        <v>31</v>
      </c>
      <c r="L94">
        <v>94.206931589559105</v>
      </c>
      <c r="M94">
        <v>0.89456029261409398</v>
      </c>
      <c r="N94">
        <v>77.054396092687895</v>
      </c>
      <c r="O94">
        <v>188372.45090524701</v>
      </c>
      <c r="P94">
        <v>231287.56811581401</v>
      </c>
      <c r="Q94">
        <v>83.644315093739905</v>
      </c>
      <c r="R94">
        <v>666.59347032303401</v>
      </c>
      <c r="S94">
        <v>0.54584684478054502</v>
      </c>
      <c r="T94">
        <v>0.45674455611473302</v>
      </c>
      <c r="U94">
        <v>0.34951154360585202</v>
      </c>
      <c r="V94" s="1">
        <v>0</v>
      </c>
      <c r="W94">
        <v>0.19347874781847901</v>
      </c>
      <c r="X94">
        <v>0.45700970857566697</v>
      </c>
      <c r="Y94" s="1">
        <v>0</v>
      </c>
      <c r="Z94">
        <v>0.22950336699585799</v>
      </c>
      <c r="AA94">
        <v>2.9633170739957999E-4</v>
      </c>
      <c r="AB94">
        <v>6.4342655653125396E-3</v>
      </c>
      <c r="AC94" s="1">
        <v>0</v>
      </c>
      <c r="AD94">
        <v>6.8265587262423904E-4</v>
      </c>
      <c r="AE94">
        <v>5.7507051566708699E-6</v>
      </c>
      <c r="AF94">
        <v>6.0194964309134402</v>
      </c>
      <c r="AG94">
        <v>0.163844380371615</v>
      </c>
      <c r="AH94">
        <v>146.63570605899301</v>
      </c>
      <c r="AI94">
        <v>31</v>
      </c>
      <c r="AJ94">
        <v>25443090198.869999</v>
      </c>
      <c r="AK94">
        <v>135068</v>
      </c>
      <c r="AL94">
        <f t="shared" si="4"/>
        <v>7.4190038504930297E-3</v>
      </c>
      <c r="AM94">
        <f t="shared" si="3"/>
        <v>8.5483655290297769</v>
      </c>
      <c r="AN94" s="2">
        <f t="shared" si="5"/>
        <v>-0.49890368593886336</v>
      </c>
    </row>
    <row r="95" spans="1:40" x14ac:dyDescent="0.25">
      <c r="A95" t="s">
        <v>37</v>
      </c>
      <c r="B95">
        <v>9.2478751053546802</v>
      </c>
      <c r="C95">
        <v>7.8307588783017405E-3</v>
      </c>
      <c r="D95">
        <v>9.0025737967726904</v>
      </c>
      <c r="E95">
        <v>7.3489179727674204E-3</v>
      </c>
      <c r="F95">
        <v>-28.9060358729682</v>
      </c>
      <c r="G95" s="1">
        <v>0</v>
      </c>
      <c r="H95">
        <v>3.6571413653463898</v>
      </c>
      <c r="I95">
        <v>-95.141818875822594</v>
      </c>
      <c r="J95">
        <v>-73.8250159248134</v>
      </c>
      <c r="K95">
        <v>32</v>
      </c>
      <c r="L95">
        <v>94.245844934385204</v>
      </c>
      <c r="M95">
        <v>0.89337588735110196</v>
      </c>
      <c r="N95">
        <v>76.720710714899198</v>
      </c>
      <c r="O95">
        <v>187189.13434035599</v>
      </c>
      <c r="P95">
        <v>229824.270627305</v>
      </c>
      <c r="Q95">
        <v>83.655083296046797</v>
      </c>
      <c r="R95">
        <v>664.18770668407797</v>
      </c>
      <c r="S95">
        <v>0.54277645633268401</v>
      </c>
      <c r="T95">
        <v>0.43602307359394599</v>
      </c>
      <c r="U95">
        <v>0.35066588977190399</v>
      </c>
      <c r="V95" s="1">
        <v>0</v>
      </c>
      <c r="W95">
        <v>0.19095581394097999</v>
      </c>
      <c r="X95">
        <v>0.45837829628711502</v>
      </c>
      <c r="Y95" s="1">
        <v>0</v>
      </c>
      <c r="Z95">
        <v>0.228110025882829</v>
      </c>
      <c r="AA95">
        <v>2.97572615842556E-4</v>
      </c>
      <c r="AB95">
        <v>6.4801731225800499E-3</v>
      </c>
      <c r="AC95" s="1">
        <v>0</v>
      </c>
      <c r="AD95">
        <v>5.6454039785528299E-4</v>
      </c>
      <c r="AE95">
        <v>6.6423432658796603E-6</v>
      </c>
      <c r="AF95">
        <v>5.9582124841736102</v>
      </c>
      <c r="AG95">
        <v>0.17088620128124901</v>
      </c>
      <c r="AH95">
        <v>154.117612374158</v>
      </c>
      <c r="AI95">
        <v>32</v>
      </c>
      <c r="AJ95">
        <v>20353636144.23</v>
      </c>
      <c r="AK95">
        <v>108733</v>
      </c>
      <c r="AL95">
        <f t="shared" si="4"/>
        <v>7.3489284795437686E-3</v>
      </c>
      <c r="AM95">
        <f t="shared" si="3"/>
        <v>8.4708585501943379</v>
      </c>
      <c r="AN95" s="2">
        <f t="shared" si="5"/>
        <v>-0.53171524657835256</v>
      </c>
    </row>
    <row r="96" spans="1:40" x14ac:dyDescent="0.25">
      <c r="A96" t="s">
        <v>37</v>
      </c>
      <c r="B96">
        <v>9.3161333278401894</v>
      </c>
      <c r="C96">
        <v>7.9442775436144204E-3</v>
      </c>
      <c r="D96">
        <v>9.1274324359541801</v>
      </c>
      <c r="E96">
        <v>7.4135189680239102E-3</v>
      </c>
      <c r="F96">
        <v>-32.5634427636693</v>
      </c>
      <c r="G96" s="1">
        <v>0</v>
      </c>
      <c r="H96">
        <v>3.6695705427478198</v>
      </c>
      <c r="I96">
        <v>-90.445797817011297</v>
      </c>
      <c r="J96">
        <v>-68.928197362839498</v>
      </c>
      <c r="K96">
        <v>33</v>
      </c>
      <c r="L96">
        <v>94.456072217213901</v>
      </c>
      <c r="M96">
        <v>0.89399177032264199</v>
      </c>
      <c r="N96">
        <v>76.928801425134296</v>
      </c>
      <c r="O96">
        <v>185439.81843730601</v>
      </c>
      <c r="P96">
        <v>227353.102922733</v>
      </c>
      <c r="Q96">
        <v>83.789146063724402</v>
      </c>
      <c r="R96">
        <v>660.732083011349</v>
      </c>
      <c r="S96">
        <v>0.55878710329768699</v>
      </c>
      <c r="T96">
        <v>0.39832182546439998</v>
      </c>
      <c r="U96">
        <v>0.34248495086436098</v>
      </c>
      <c r="V96" s="1">
        <v>0</v>
      </c>
      <c r="W96">
        <v>0.18894766351796</v>
      </c>
      <c r="X96">
        <v>0.46856738561767702</v>
      </c>
      <c r="Y96" s="1">
        <v>0</v>
      </c>
      <c r="Z96">
        <v>0.205936735154994</v>
      </c>
      <c r="AA96">
        <v>2.9783703444984002E-4</v>
      </c>
      <c r="AB96">
        <v>6.62150055138328E-3</v>
      </c>
      <c r="AC96" s="1">
        <v>0</v>
      </c>
      <c r="AD96">
        <v>4.8629084751450498E-4</v>
      </c>
      <c r="AE96">
        <v>7.9069270555416996E-6</v>
      </c>
      <c r="AF96">
        <v>5.6914817729117697</v>
      </c>
      <c r="AG96">
        <v>0.165408105849182</v>
      </c>
      <c r="AH96">
        <v>151.829936836353</v>
      </c>
      <c r="AI96">
        <v>33</v>
      </c>
      <c r="AJ96">
        <v>16812715698.799999</v>
      </c>
      <c r="AK96">
        <v>90664</v>
      </c>
      <c r="AL96">
        <f t="shared" si="4"/>
        <v>7.4135353604031671E-3</v>
      </c>
      <c r="AM96">
        <f t="shared" si="3"/>
        <v>8.5423192616173154</v>
      </c>
      <c r="AN96" s="2">
        <f t="shared" si="5"/>
        <v>-0.58511317433686472</v>
      </c>
    </row>
    <row r="97" spans="1:40" x14ac:dyDescent="0.25">
      <c r="A97" t="s">
        <v>37</v>
      </c>
      <c r="B97">
        <v>9.3514010751457395</v>
      </c>
      <c r="C97">
        <v>7.8953931976027698E-3</v>
      </c>
      <c r="D97">
        <v>9.0736840419048708</v>
      </c>
      <c r="E97">
        <v>7.3506220003344298E-3</v>
      </c>
      <c r="F97">
        <v>-33.217721384579498</v>
      </c>
      <c r="G97" s="1">
        <v>0</v>
      </c>
      <c r="H97">
        <v>3.6606885974807701</v>
      </c>
      <c r="I97">
        <v>-89.968262759058405</v>
      </c>
      <c r="J97">
        <v>-68.299621069638803</v>
      </c>
      <c r="K97">
        <v>34</v>
      </c>
      <c r="L97">
        <v>94.588783918374503</v>
      </c>
      <c r="M97">
        <v>0.89360160144423595</v>
      </c>
      <c r="N97">
        <v>76.898420145886405</v>
      </c>
      <c r="O97">
        <v>184137.590731704</v>
      </c>
      <c r="P97">
        <v>225597.37113176801</v>
      </c>
      <c r="Q97">
        <v>83.973080476115499</v>
      </c>
      <c r="R97">
        <v>660.59063844234504</v>
      </c>
      <c r="S97">
        <v>0.56482968963790103</v>
      </c>
      <c r="T97">
        <v>0.37040384957901201</v>
      </c>
      <c r="U97">
        <v>0.33707149622483501</v>
      </c>
      <c r="V97" s="1">
        <v>0</v>
      </c>
      <c r="W97">
        <v>0.18643405178028899</v>
      </c>
      <c r="X97">
        <v>0.476494451994874</v>
      </c>
      <c r="Y97" s="1">
        <v>0</v>
      </c>
      <c r="Z97">
        <v>0.19784580322932399</v>
      </c>
      <c r="AA97">
        <v>2.9808452132941302E-4</v>
      </c>
      <c r="AB97">
        <v>6.6205348707724402E-3</v>
      </c>
      <c r="AC97" s="1">
        <v>0</v>
      </c>
      <c r="AD97">
        <v>4.24983206169671E-4</v>
      </c>
      <c r="AE97">
        <v>7.0322165156722698E-6</v>
      </c>
      <c r="AF97">
        <v>5.5187909945093203</v>
      </c>
      <c r="AG97">
        <v>0.165431396398456</v>
      </c>
      <c r="AH97">
        <v>143.83200227314501</v>
      </c>
      <c r="AI97">
        <v>34</v>
      </c>
      <c r="AJ97">
        <v>16823178564.43</v>
      </c>
      <c r="AK97">
        <v>91362</v>
      </c>
      <c r="AL97">
        <f t="shared" si="4"/>
        <v>7.3506348147871969E-3</v>
      </c>
      <c r="AM97">
        <f t="shared" si="3"/>
        <v>8.4727465601238663</v>
      </c>
      <c r="AN97" s="2">
        <f t="shared" si="5"/>
        <v>-0.60093748178100448</v>
      </c>
    </row>
    <row r="98" spans="1:40" x14ac:dyDescent="0.25">
      <c r="A98" t="s">
        <v>37</v>
      </c>
      <c r="B98">
        <v>10.0221025930117</v>
      </c>
      <c r="C98">
        <v>7.9053806228350596E-3</v>
      </c>
      <c r="D98">
        <v>9.0846675954168106</v>
      </c>
      <c r="E98">
        <v>7.3506875897160796E-3</v>
      </c>
      <c r="F98">
        <v>-32.827542351983098</v>
      </c>
      <c r="G98" s="1">
        <v>0</v>
      </c>
      <c r="H98">
        <v>3.64943470670217</v>
      </c>
      <c r="I98">
        <v>-90.805692301593297</v>
      </c>
      <c r="J98">
        <v>-69.138199160949995</v>
      </c>
      <c r="K98">
        <v>35</v>
      </c>
      <c r="L98">
        <v>94.626253408829697</v>
      </c>
      <c r="M98">
        <v>0.89219461478727302</v>
      </c>
      <c r="N98">
        <v>76.517076851412398</v>
      </c>
      <c r="O98">
        <v>184147.00596316601</v>
      </c>
      <c r="P98">
        <v>225755.55269737399</v>
      </c>
      <c r="Q98">
        <v>84.136848686207102</v>
      </c>
      <c r="R98">
        <v>661.75358594093598</v>
      </c>
      <c r="S98">
        <v>0.56219790676257098</v>
      </c>
      <c r="T98">
        <v>0.35932504043873298</v>
      </c>
      <c r="U98">
        <v>0.333995816926625</v>
      </c>
      <c r="V98" s="1">
        <v>0</v>
      </c>
      <c r="W98">
        <v>0.18302547719543599</v>
      </c>
      <c r="X98">
        <v>0.48297870587793801</v>
      </c>
      <c r="Y98" s="1">
        <v>0</v>
      </c>
      <c r="Z98">
        <v>0.203477251652879</v>
      </c>
      <c r="AA98">
        <v>2.9894040174704398E-4</v>
      </c>
      <c r="AB98">
        <v>6.6331197483232504E-3</v>
      </c>
      <c r="AC98" s="1">
        <v>0</v>
      </c>
      <c r="AD98">
        <v>4.1152080055568198E-4</v>
      </c>
      <c r="AE98">
        <v>7.1296751518678597E-6</v>
      </c>
      <c r="AF98">
        <v>5.4994898981911202</v>
      </c>
      <c r="AG98">
        <v>0.176888016739672</v>
      </c>
      <c r="AH98">
        <v>139.99694207011601</v>
      </c>
      <c r="AI98">
        <v>35</v>
      </c>
      <c r="AJ98">
        <v>18167759461.32</v>
      </c>
      <c r="AK98">
        <v>98659</v>
      </c>
      <c r="AL98">
        <f t="shared" si="4"/>
        <v>7.3507106257778444E-3</v>
      </c>
      <c r="AM98">
        <f t="shared" si="3"/>
        <v>8.4728304419345317</v>
      </c>
      <c r="AN98" s="2">
        <f t="shared" si="5"/>
        <v>-0.61183715348227885</v>
      </c>
    </row>
    <row r="99" spans="1:40" x14ac:dyDescent="0.25">
      <c r="A99" t="s">
        <v>37</v>
      </c>
      <c r="B99">
        <v>9.96226136890572</v>
      </c>
      <c r="C99">
        <v>7.9987452210606401E-3</v>
      </c>
      <c r="D99">
        <v>9.1872854045136396</v>
      </c>
      <c r="E99">
        <v>7.4419393546441802E-3</v>
      </c>
      <c r="F99">
        <v>-32.531654801486397</v>
      </c>
      <c r="G99" s="1">
        <v>0</v>
      </c>
      <c r="H99">
        <v>3.6369935826683499</v>
      </c>
      <c r="I99">
        <v>-91.172050243616596</v>
      </c>
      <c r="J99">
        <v>-69.447773120042299</v>
      </c>
      <c r="K99">
        <v>36</v>
      </c>
      <c r="L99">
        <v>94.644361943696893</v>
      </c>
      <c r="M99">
        <v>0.89059685062193505</v>
      </c>
      <c r="N99">
        <v>76.156240661176597</v>
      </c>
      <c r="O99">
        <v>183659.684067383</v>
      </c>
      <c r="P99">
        <v>225099.655467042</v>
      </c>
      <c r="Q99">
        <v>84.337225435881706</v>
      </c>
      <c r="R99">
        <v>662.03410365640002</v>
      </c>
      <c r="S99">
        <v>0.55206847426983496</v>
      </c>
      <c r="T99">
        <v>0.34590050491424801</v>
      </c>
      <c r="U99">
        <v>0.33078536308909201</v>
      </c>
      <c r="V99" s="1">
        <v>0</v>
      </c>
      <c r="W99">
        <v>0.18207016721331101</v>
      </c>
      <c r="X99">
        <v>0.48714446969759501</v>
      </c>
      <c r="Y99" s="1">
        <v>0</v>
      </c>
      <c r="Z99">
        <v>0.21836766362698801</v>
      </c>
      <c r="AA99">
        <v>2.99994497246562E-4</v>
      </c>
      <c r="AB99">
        <v>6.7207622348261203E-3</v>
      </c>
      <c r="AC99" s="1">
        <v>0</v>
      </c>
      <c r="AD99">
        <v>4.1432768527400001E-4</v>
      </c>
      <c r="AE99">
        <v>6.8755184007014503E-6</v>
      </c>
      <c r="AF99">
        <v>5.4336066108319203</v>
      </c>
      <c r="AG99">
        <v>0.17322999637879799</v>
      </c>
      <c r="AH99">
        <v>132.292039586389</v>
      </c>
      <c r="AI99">
        <v>36</v>
      </c>
      <c r="AJ99">
        <v>18299667260.790001</v>
      </c>
      <c r="AK99">
        <v>99639</v>
      </c>
      <c r="AL99">
        <f t="shared" si="4"/>
        <v>7.4419599357473838E-3</v>
      </c>
      <c r="AM99">
        <f t="shared" si="3"/>
        <v>8.5737430589441388</v>
      </c>
      <c r="AN99" s="2">
        <f t="shared" si="5"/>
        <v>-0.61354234556950082</v>
      </c>
    </row>
    <row r="100" spans="1:40" x14ac:dyDescent="0.25">
      <c r="A100" t="s">
        <v>37</v>
      </c>
      <c r="B100">
        <v>10.1062007497243</v>
      </c>
      <c r="C100">
        <v>8.0599858376274001E-3</v>
      </c>
      <c r="D100">
        <v>9.2545378037161097</v>
      </c>
      <c r="E100">
        <v>7.4955503697686499E-3</v>
      </c>
      <c r="F100">
        <v>-32.283269729034402</v>
      </c>
      <c r="G100" s="1">
        <v>0</v>
      </c>
      <c r="H100">
        <v>3.6369565867984899</v>
      </c>
      <c r="I100">
        <v>-91.433285995878407</v>
      </c>
      <c r="J100">
        <v>-69.691421696136103</v>
      </c>
      <c r="K100">
        <v>37</v>
      </c>
      <c r="L100">
        <v>94.683394569883603</v>
      </c>
      <c r="M100">
        <v>0.88929170449945005</v>
      </c>
      <c r="N100">
        <v>75.875330097943603</v>
      </c>
      <c r="O100">
        <v>183514.844965364</v>
      </c>
      <c r="P100">
        <v>224719.917495837</v>
      </c>
      <c r="Q100">
        <v>84.660725899141298</v>
      </c>
      <c r="R100">
        <v>662.16734685957704</v>
      </c>
      <c r="S100">
        <v>0.54659880796253302</v>
      </c>
      <c r="T100">
        <v>0.33461024888118401</v>
      </c>
      <c r="U100">
        <v>0.32733860948652599</v>
      </c>
      <c r="V100" s="1">
        <v>0</v>
      </c>
      <c r="W100">
        <v>0.180633308831705</v>
      </c>
      <c r="X100">
        <v>0.49202808168176798</v>
      </c>
      <c r="Y100" s="1">
        <v>0</v>
      </c>
      <c r="Z100">
        <v>0.22577918021848301</v>
      </c>
      <c r="AA100">
        <v>3.0143448722903999E-4</v>
      </c>
      <c r="AB100">
        <v>6.7756767382644899E-3</v>
      </c>
      <c r="AC100" s="1">
        <v>0</v>
      </c>
      <c r="AD100">
        <v>4.1133444462473901E-4</v>
      </c>
      <c r="AE100">
        <v>7.1241503303851496E-6</v>
      </c>
      <c r="AF100">
        <v>5.3654476539494498</v>
      </c>
      <c r="AG100">
        <v>0.17722120766056801</v>
      </c>
      <c r="AH100">
        <v>135.26262270251999</v>
      </c>
      <c r="AI100">
        <v>37</v>
      </c>
      <c r="AJ100">
        <v>18014918270.869999</v>
      </c>
      <c r="AK100">
        <v>98166</v>
      </c>
      <c r="AL100">
        <f t="shared" si="4"/>
        <v>7.495569820448654E-3</v>
      </c>
      <c r="AM100">
        <f t="shared" si="3"/>
        <v>8.6329826617142054</v>
      </c>
      <c r="AN100" s="2">
        <f t="shared" si="5"/>
        <v>-0.62155514200190431</v>
      </c>
    </row>
    <row r="101" spans="1:40" x14ac:dyDescent="0.25">
      <c r="A101" t="s">
        <v>37</v>
      </c>
      <c r="B101">
        <v>10.441840834924299</v>
      </c>
      <c r="C101">
        <v>8.0791011418440296E-3</v>
      </c>
      <c r="D101">
        <v>9.2755202411956095</v>
      </c>
      <c r="E101">
        <v>7.51409989125421E-3</v>
      </c>
      <c r="F101">
        <v>-32.813414226763399</v>
      </c>
      <c r="G101" s="1">
        <v>0</v>
      </c>
      <c r="H101">
        <v>3.63355600885177</v>
      </c>
      <c r="I101">
        <v>-91.448006308421796</v>
      </c>
      <c r="J101">
        <v>-69.643566778570602</v>
      </c>
      <c r="K101">
        <v>38</v>
      </c>
      <c r="L101">
        <v>94.685440860184798</v>
      </c>
      <c r="M101">
        <v>0.88759418546259605</v>
      </c>
      <c r="N101">
        <v>75.635591538167802</v>
      </c>
      <c r="O101">
        <v>182992.99911061901</v>
      </c>
      <c r="P101">
        <v>223712.90840367801</v>
      </c>
      <c r="Q101">
        <v>85.2093925656593</v>
      </c>
      <c r="R101">
        <v>662.39960529174698</v>
      </c>
      <c r="S101">
        <v>0.54147224911871805</v>
      </c>
      <c r="T101">
        <v>0.32647780822081601</v>
      </c>
      <c r="U101">
        <v>0.32987606884639398</v>
      </c>
      <c r="V101" s="1">
        <v>0</v>
      </c>
      <c r="W101">
        <v>0.17913919529526801</v>
      </c>
      <c r="X101">
        <v>0.49098473585833702</v>
      </c>
      <c r="Y101" s="1">
        <v>0</v>
      </c>
      <c r="Z101">
        <v>0.234709079107005</v>
      </c>
      <c r="AA101">
        <v>3.0299581115423701E-4</v>
      </c>
      <c r="AB101">
        <v>6.7962487496589803E-3</v>
      </c>
      <c r="AC101" s="1">
        <v>0</v>
      </c>
      <c r="AD101">
        <v>4.0846236773778001E-4</v>
      </c>
      <c r="AE101">
        <v>6.4282995844202199E-6</v>
      </c>
      <c r="AF101">
        <v>5.2618646240925502</v>
      </c>
      <c r="AG101">
        <v>0.17768329480140699</v>
      </c>
      <c r="AH101">
        <v>135.34448636834</v>
      </c>
      <c r="AI101">
        <v>38</v>
      </c>
      <c r="AJ101">
        <v>16703051979.82</v>
      </c>
      <c r="AK101">
        <v>91277</v>
      </c>
      <c r="AL101">
        <f t="shared" si="4"/>
        <v>7.5141352281354176E-3</v>
      </c>
      <c r="AM101">
        <f t="shared" si="3"/>
        <v>8.6534894690024409</v>
      </c>
      <c r="AN101" s="2">
        <f t="shared" si="5"/>
        <v>-0.6220307721931686</v>
      </c>
    </row>
    <row r="102" spans="1:40" x14ac:dyDescent="0.25">
      <c r="A102" t="s">
        <v>37</v>
      </c>
      <c r="B102">
        <v>10.2073799427162</v>
      </c>
      <c r="C102">
        <v>7.9768896926385099E-3</v>
      </c>
      <c r="D102">
        <v>9.1632733334527998</v>
      </c>
      <c r="E102">
        <v>7.4114363255234203E-3</v>
      </c>
      <c r="F102">
        <v>-33.022467261069998</v>
      </c>
      <c r="G102" s="1">
        <v>0</v>
      </c>
      <c r="H102">
        <v>3.6271626083971502</v>
      </c>
      <c r="I102">
        <v>-91.718070735459804</v>
      </c>
      <c r="J102">
        <v>-69.905379590010298</v>
      </c>
      <c r="K102">
        <v>39</v>
      </c>
      <c r="L102">
        <v>94.6579526242448</v>
      </c>
      <c r="M102">
        <v>0.88553716955700201</v>
      </c>
      <c r="N102">
        <v>75.367429110969496</v>
      </c>
      <c r="O102">
        <v>182921.27979853199</v>
      </c>
      <c r="P102">
        <v>223800.14819887999</v>
      </c>
      <c r="Q102">
        <v>85.366738834394397</v>
      </c>
      <c r="R102">
        <v>663.16351828258803</v>
      </c>
      <c r="S102">
        <v>0.53335109231056499</v>
      </c>
      <c r="T102">
        <v>0.32386485400888898</v>
      </c>
      <c r="U102">
        <v>0.32791227780577697</v>
      </c>
      <c r="V102" s="1">
        <v>0</v>
      </c>
      <c r="W102">
        <v>0.17871799352304199</v>
      </c>
      <c r="X102">
        <v>0.49336972867118001</v>
      </c>
      <c r="Y102" s="1">
        <v>0</v>
      </c>
      <c r="Z102">
        <v>0.24430158071250499</v>
      </c>
      <c r="AA102">
        <v>3.0505921892482401E-4</v>
      </c>
      <c r="AB102">
        <v>6.7025837541614302E-3</v>
      </c>
      <c r="AC102" s="1">
        <v>0</v>
      </c>
      <c r="AD102">
        <v>3.9780818156274898E-4</v>
      </c>
      <c r="AE102">
        <v>6.0074012432963902E-6</v>
      </c>
      <c r="AF102">
        <v>5.1662268791300097</v>
      </c>
      <c r="AG102">
        <v>0.17931562330377701</v>
      </c>
      <c r="AH102">
        <v>133.70906473539799</v>
      </c>
      <c r="AI102">
        <v>39</v>
      </c>
      <c r="AJ102">
        <v>15607575277.530001</v>
      </c>
      <c r="AK102">
        <v>85324</v>
      </c>
      <c r="AL102">
        <f t="shared" si="4"/>
        <v>7.4114585558922993E-3</v>
      </c>
      <c r="AM102">
        <f t="shared" si="3"/>
        <v>8.5400229348008843</v>
      </c>
      <c r="AN102" s="2">
        <f t="shared" si="5"/>
        <v>-0.62325039865191556</v>
      </c>
    </row>
    <row r="103" spans="1:40" x14ac:dyDescent="0.25">
      <c r="A103" t="s">
        <v>37</v>
      </c>
      <c r="B103">
        <v>9.3167112049855501</v>
      </c>
      <c r="C103">
        <v>7.7741103931268296E-3</v>
      </c>
      <c r="D103">
        <v>8.9402075970845196</v>
      </c>
      <c r="E103">
        <v>7.2235287928094803E-3</v>
      </c>
      <c r="F103">
        <v>-32.087482046757302</v>
      </c>
      <c r="G103" s="1">
        <v>0</v>
      </c>
      <c r="H103">
        <v>3.61633541998129</v>
      </c>
      <c r="I103">
        <v>-93.676652542897401</v>
      </c>
      <c r="J103">
        <v>-71.744116374291806</v>
      </c>
      <c r="K103">
        <v>40</v>
      </c>
      <c r="L103">
        <v>94.585438885567996</v>
      </c>
      <c r="M103">
        <v>0.88297475593422803</v>
      </c>
      <c r="N103">
        <v>74.899432034975405</v>
      </c>
      <c r="O103">
        <v>181910.83086956499</v>
      </c>
      <c r="P103">
        <v>222488.45358496101</v>
      </c>
      <c r="Q103">
        <v>85.562939028971201</v>
      </c>
      <c r="R103">
        <v>665.213192118454</v>
      </c>
      <c r="S103">
        <v>0.52663820790573102</v>
      </c>
      <c r="T103">
        <v>0.32704075964917301</v>
      </c>
      <c r="U103">
        <v>0.32880676965285</v>
      </c>
      <c r="V103" s="1">
        <v>0</v>
      </c>
      <c r="W103">
        <v>0.17711771933249901</v>
      </c>
      <c r="X103">
        <v>0.49407551101465003</v>
      </c>
      <c r="Y103" s="1">
        <v>0</v>
      </c>
      <c r="Z103">
        <v>0.25082615661583801</v>
      </c>
      <c r="AA103">
        <v>3.0722128866736301E-4</v>
      </c>
      <c r="AB103">
        <v>6.5378708714212202E-3</v>
      </c>
      <c r="AC103" s="1">
        <v>0</v>
      </c>
      <c r="AD103">
        <v>3.7338797303202901E-4</v>
      </c>
      <c r="AE103">
        <v>5.0615673701804502E-6</v>
      </c>
      <c r="AF103">
        <v>5.1475425825505798</v>
      </c>
      <c r="AG103">
        <v>0.185984791790718</v>
      </c>
      <c r="AH103">
        <v>128.517533108355</v>
      </c>
      <c r="AI103">
        <v>40</v>
      </c>
      <c r="AJ103">
        <v>15384380877.469999</v>
      </c>
      <c r="AK103">
        <v>84571</v>
      </c>
      <c r="AL103">
        <f t="shared" si="4"/>
        <v>7.223541700490793E-3</v>
      </c>
      <c r="AM103">
        <f t="shared" si="3"/>
        <v>8.3320240164239898</v>
      </c>
      <c r="AN103" s="2">
        <f t="shared" si="5"/>
        <v>-0.6081835806605298</v>
      </c>
    </row>
    <row r="104" spans="1:40" x14ac:dyDescent="0.25">
      <c r="A104" t="s">
        <v>37</v>
      </c>
      <c r="B104">
        <v>8.91759517095673</v>
      </c>
      <c r="C104">
        <v>7.4797076139787701E-3</v>
      </c>
      <c r="D104">
        <v>8.6154583885767408</v>
      </c>
      <c r="E104">
        <v>6.9580838847431601E-3</v>
      </c>
      <c r="F104">
        <v>-29.986224708478701</v>
      </c>
      <c r="G104" s="1">
        <v>0</v>
      </c>
      <c r="H104">
        <v>3.6014718893471702</v>
      </c>
      <c r="I104">
        <v>-96.290562101208195</v>
      </c>
      <c r="J104">
        <v>-74.276301681419696</v>
      </c>
      <c r="K104">
        <v>41</v>
      </c>
      <c r="L104">
        <v>94.484942977693194</v>
      </c>
      <c r="M104">
        <v>0.88000704184991896</v>
      </c>
      <c r="N104">
        <v>74.243271897995896</v>
      </c>
      <c r="O104">
        <v>181238.401016444</v>
      </c>
      <c r="P104">
        <v>221585.79362274901</v>
      </c>
      <c r="Q104">
        <v>85.588612619216505</v>
      </c>
      <c r="R104">
        <v>668.50795413906997</v>
      </c>
      <c r="S104">
        <v>0.51581452769918101</v>
      </c>
      <c r="T104">
        <v>0.33482108057222898</v>
      </c>
      <c r="U104">
        <v>0.32758406693423697</v>
      </c>
      <c r="V104" s="1">
        <v>0</v>
      </c>
      <c r="W104">
        <v>0.17851332727571001</v>
      </c>
      <c r="X104">
        <v>0.49390260579005202</v>
      </c>
      <c r="Y104" s="1">
        <v>0</v>
      </c>
      <c r="Z104">
        <v>0.26279923466743499</v>
      </c>
      <c r="AA104">
        <v>3.0957765109886E-4</v>
      </c>
      <c r="AB104">
        <v>6.3055933260633898E-3</v>
      </c>
      <c r="AC104" s="1">
        <v>0</v>
      </c>
      <c r="AD104">
        <v>3.3952529812262497E-4</v>
      </c>
      <c r="AE104">
        <v>3.4048344685336101E-6</v>
      </c>
      <c r="AF104">
        <v>5.2015299640880199</v>
      </c>
      <c r="AG104">
        <v>0.201667529661363</v>
      </c>
      <c r="AH104">
        <v>124.382474641421</v>
      </c>
      <c r="AI104">
        <v>41</v>
      </c>
      <c r="AJ104">
        <v>15154248900.99</v>
      </c>
      <c r="AK104">
        <v>83615</v>
      </c>
      <c r="AL104">
        <f t="shared" si="4"/>
        <v>6.9581011097534081E-3</v>
      </c>
      <c r="AM104">
        <f t="shared" si="3"/>
        <v>8.0374777630724541</v>
      </c>
      <c r="AN104" s="2">
        <f t="shared" si="5"/>
        <v>-0.57798062550428675</v>
      </c>
    </row>
    <row r="105" spans="1:40" x14ac:dyDescent="0.25">
      <c r="A105" t="s">
        <v>37</v>
      </c>
      <c r="B105">
        <v>9.2584049989555197</v>
      </c>
      <c r="C105">
        <v>7.3768801569310599E-3</v>
      </c>
      <c r="D105">
        <v>8.5017817648407803</v>
      </c>
      <c r="E105">
        <v>6.8712397399392604E-3</v>
      </c>
      <c r="F105">
        <v>-28.826144061873499</v>
      </c>
      <c r="G105" s="1">
        <v>0</v>
      </c>
      <c r="H105">
        <v>3.5901449846090498</v>
      </c>
      <c r="I105">
        <v>-97.408163741727407</v>
      </c>
      <c r="J105">
        <v>-75.406791697204298</v>
      </c>
      <c r="K105">
        <v>42</v>
      </c>
      <c r="L105">
        <v>94.372295281453901</v>
      </c>
      <c r="M105">
        <v>0.87691023605301399</v>
      </c>
      <c r="N105">
        <v>73.490298148349495</v>
      </c>
      <c r="O105">
        <v>181345.75564264599</v>
      </c>
      <c r="P105">
        <v>221717.23875968999</v>
      </c>
      <c r="Q105">
        <v>85.655967417846</v>
      </c>
      <c r="R105">
        <v>670.58997464261995</v>
      </c>
      <c r="S105">
        <v>0.49129125434988602</v>
      </c>
      <c r="T105">
        <v>0.32464677360563898</v>
      </c>
      <c r="U105">
        <v>0.32182425356215399</v>
      </c>
      <c r="V105" s="1">
        <v>0</v>
      </c>
      <c r="W105">
        <v>0.180779462478842</v>
      </c>
      <c r="X105">
        <v>0.49739628395900298</v>
      </c>
      <c r="Y105" s="1">
        <v>0</v>
      </c>
      <c r="Z105">
        <v>0.29693769487023203</v>
      </c>
      <c r="AA105">
        <v>3.1263188305911201E-4</v>
      </c>
      <c r="AB105">
        <v>6.2195375535430497E-3</v>
      </c>
      <c r="AC105" s="1">
        <v>0</v>
      </c>
      <c r="AD105">
        <v>3.36037812042643E-4</v>
      </c>
      <c r="AE105">
        <v>3.0461908286251899E-6</v>
      </c>
      <c r="AF105">
        <v>5.2599325113051902</v>
      </c>
      <c r="AG105">
        <v>0.19827568391244199</v>
      </c>
      <c r="AH105">
        <v>127.59639732617001</v>
      </c>
      <c r="AI105">
        <v>42</v>
      </c>
      <c r="AJ105">
        <v>13108940638.139999</v>
      </c>
      <c r="AK105">
        <v>72287</v>
      </c>
      <c r="AL105">
        <f t="shared" si="4"/>
        <v>6.8712534394734298E-3</v>
      </c>
      <c r="AM105">
        <f t="shared" si="3"/>
        <v>7.9409190140981352</v>
      </c>
      <c r="AN105" s="2">
        <f t="shared" si="5"/>
        <v>-0.56086275074264513</v>
      </c>
    </row>
    <row r="106" spans="1:40" x14ac:dyDescent="0.25">
      <c r="A106" t="s">
        <v>37</v>
      </c>
      <c r="B106">
        <v>9.3575779334832792</v>
      </c>
      <c r="C106">
        <v>7.4595185641604797E-3</v>
      </c>
      <c r="D106">
        <v>8.5931494423519599</v>
      </c>
      <c r="E106">
        <v>6.9519563598261901E-3</v>
      </c>
      <c r="F106">
        <v>-29.498704726365801</v>
      </c>
      <c r="G106" s="1">
        <v>0</v>
      </c>
      <c r="H106">
        <v>3.5990216895802898</v>
      </c>
      <c r="I106">
        <v>-96.534730312095704</v>
      </c>
      <c r="J106">
        <v>-74.631180111082301</v>
      </c>
      <c r="K106">
        <v>43</v>
      </c>
      <c r="L106">
        <v>94.202845756669703</v>
      </c>
      <c r="M106">
        <v>0.87361766409047803</v>
      </c>
      <c r="N106">
        <v>72.675021557823001</v>
      </c>
      <c r="O106">
        <v>182153.37831604099</v>
      </c>
      <c r="P106">
        <v>223024.31029439101</v>
      </c>
      <c r="Q106">
        <v>85.967443356798</v>
      </c>
      <c r="R106">
        <v>670.59538058200906</v>
      </c>
      <c r="S106">
        <v>0.45582413161447299</v>
      </c>
      <c r="T106">
        <v>0.32050971614926299</v>
      </c>
      <c r="U106">
        <v>0.315438196716611</v>
      </c>
      <c r="V106" s="1">
        <v>0</v>
      </c>
      <c r="W106">
        <v>0.18769325698683301</v>
      </c>
      <c r="X106">
        <v>0.49686854629655403</v>
      </c>
      <c r="Y106" s="1">
        <v>0</v>
      </c>
      <c r="Z106">
        <v>0.356578447872059</v>
      </c>
      <c r="AA106">
        <v>3.1571706199500399E-4</v>
      </c>
      <c r="AB106">
        <v>6.2719649082305E-3</v>
      </c>
      <c r="AC106" s="1">
        <v>0</v>
      </c>
      <c r="AD106">
        <v>3.6153571165746198E-4</v>
      </c>
      <c r="AE106">
        <v>2.7440894594776301E-6</v>
      </c>
      <c r="AF106">
        <v>5.3538161166498304</v>
      </c>
      <c r="AG106">
        <v>0.207322712608874</v>
      </c>
      <c r="AH106">
        <v>144.494590684618</v>
      </c>
      <c r="AI106">
        <v>43</v>
      </c>
      <c r="AJ106">
        <v>10112791257.35</v>
      </c>
      <c r="AK106">
        <v>55518</v>
      </c>
      <c r="AL106">
        <f t="shared" si="4"/>
        <v>6.9519617713424435E-3</v>
      </c>
      <c r="AM106">
        <f t="shared" si="3"/>
        <v>8.0306549906131846</v>
      </c>
      <c r="AN106" s="2">
        <f t="shared" si="5"/>
        <v>-0.56249445173877533</v>
      </c>
    </row>
    <row r="107" spans="1:40" x14ac:dyDescent="0.25">
      <c r="A107" t="s">
        <v>37</v>
      </c>
      <c r="B107">
        <v>8.7232621225226001</v>
      </c>
      <c r="C107">
        <v>7.4343690606339299E-3</v>
      </c>
      <c r="D107">
        <v>8.5653522006193992</v>
      </c>
      <c r="E107">
        <v>6.9480330252619802E-3</v>
      </c>
      <c r="F107">
        <v>-30.134079232306199</v>
      </c>
      <c r="G107" s="1">
        <v>0</v>
      </c>
      <c r="H107">
        <v>3.5890091163894899</v>
      </c>
      <c r="I107">
        <v>-96.853251473776297</v>
      </c>
      <c r="J107">
        <v>-75.012948131392307</v>
      </c>
      <c r="K107">
        <v>44</v>
      </c>
      <c r="L107">
        <v>93.991579624879705</v>
      </c>
      <c r="M107">
        <v>0.869615495591883</v>
      </c>
      <c r="N107">
        <v>71.836350862174697</v>
      </c>
      <c r="O107">
        <v>182668.82488561701</v>
      </c>
      <c r="P107">
        <v>223941.52058485901</v>
      </c>
      <c r="Q107">
        <v>87.169009667363298</v>
      </c>
      <c r="R107">
        <v>672.67502023826705</v>
      </c>
      <c r="S107">
        <v>0.41328729799724701</v>
      </c>
      <c r="T107">
        <v>0.317524489931165</v>
      </c>
      <c r="U107">
        <v>0.31812602551185398</v>
      </c>
      <c r="V107" s="1">
        <v>0</v>
      </c>
      <c r="W107">
        <v>0.190894845733737</v>
      </c>
      <c r="X107">
        <v>0.49097912875440802</v>
      </c>
      <c r="Y107" s="1">
        <v>0</v>
      </c>
      <c r="Z107">
        <v>0.41869335285790898</v>
      </c>
      <c r="AA107">
        <v>3.1958602100426702E-4</v>
      </c>
      <c r="AB107">
        <v>6.2597770499238804E-3</v>
      </c>
      <c r="AC107" s="1">
        <v>0</v>
      </c>
      <c r="AD107">
        <v>3.6686165437955798E-4</v>
      </c>
      <c r="AE107">
        <v>1.8196267097216E-6</v>
      </c>
      <c r="AF107">
        <v>5.4340971566311298</v>
      </c>
      <c r="AG107">
        <v>0.216078632926922</v>
      </c>
      <c r="AH107">
        <v>152.14923441101601</v>
      </c>
      <c r="AI107">
        <v>44</v>
      </c>
      <c r="AJ107">
        <v>7481932398.4899998</v>
      </c>
      <c r="AK107">
        <v>40959</v>
      </c>
      <c r="AL107">
        <f t="shared" si="4"/>
        <v>6.9480443520174269E-3</v>
      </c>
      <c r="AM107">
        <f t="shared" si="3"/>
        <v>8.026301239826461</v>
      </c>
      <c r="AN107" s="2">
        <f t="shared" si="5"/>
        <v>-0.53905096079293813</v>
      </c>
    </row>
    <row r="108" spans="1:40" x14ac:dyDescent="0.25">
      <c r="A108" t="s">
        <v>37</v>
      </c>
      <c r="B108">
        <v>9.3235210337374195</v>
      </c>
      <c r="C108">
        <v>7.3806620922873701E-3</v>
      </c>
      <c r="D108">
        <v>8.5059650213665901</v>
      </c>
      <c r="E108">
        <v>6.9243570736523801E-3</v>
      </c>
      <c r="F108">
        <v>-30.967393514065702</v>
      </c>
      <c r="G108" s="1">
        <v>0</v>
      </c>
      <c r="H108">
        <v>3.57132571105508</v>
      </c>
      <c r="I108">
        <v>-97.788879721093096</v>
      </c>
      <c r="J108">
        <v>-75.4218427930373</v>
      </c>
      <c r="K108">
        <v>45</v>
      </c>
      <c r="L108">
        <v>93.732250344304106</v>
      </c>
      <c r="M108">
        <v>0.86503795376951897</v>
      </c>
      <c r="N108">
        <v>71.022045084666203</v>
      </c>
      <c r="O108">
        <v>178357.47871966101</v>
      </c>
      <c r="P108">
        <v>218734.29138135299</v>
      </c>
      <c r="Q108">
        <v>90.666862230883197</v>
      </c>
      <c r="R108">
        <v>672.48891021429495</v>
      </c>
      <c r="S108">
        <v>0.39671641195474899</v>
      </c>
      <c r="T108">
        <v>0.30042553382020198</v>
      </c>
      <c r="U108">
        <v>0.32653375667433399</v>
      </c>
      <c r="V108" s="1">
        <v>0</v>
      </c>
      <c r="W108">
        <v>0.190081871257608</v>
      </c>
      <c r="X108">
        <v>0.48338437206805601</v>
      </c>
      <c r="Y108" s="1">
        <v>0</v>
      </c>
      <c r="Z108">
        <v>0.43803611811072102</v>
      </c>
      <c r="AA108">
        <v>3.2571206658262502E-4</v>
      </c>
      <c r="AB108">
        <v>6.2841248208832202E-3</v>
      </c>
      <c r="AC108" s="1">
        <v>0</v>
      </c>
      <c r="AD108">
        <v>3.11907033584385E-4</v>
      </c>
      <c r="AE108">
        <v>2.62069097519295E-6</v>
      </c>
      <c r="AF108">
        <v>5.4880441833320202</v>
      </c>
      <c r="AG108">
        <v>0.22405252079674501</v>
      </c>
      <c r="AH108">
        <v>149.11970022900201</v>
      </c>
      <c r="AI108">
        <v>45</v>
      </c>
      <c r="AJ108">
        <v>4218154371.7199998</v>
      </c>
      <c r="AK108">
        <v>23650</v>
      </c>
      <c r="AL108">
        <f t="shared" si="4"/>
        <v>6.9243646120254231E-3</v>
      </c>
      <c r="AM108">
        <f t="shared" si="3"/>
        <v>7.9999799713453834</v>
      </c>
      <c r="AN108" s="2">
        <f t="shared" si="5"/>
        <v>-0.50598505002120664</v>
      </c>
    </row>
    <row r="109" spans="1:40" x14ac:dyDescent="0.25">
      <c r="A109" t="s">
        <v>37</v>
      </c>
      <c r="B109">
        <v>7.6873409453125898</v>
      </c>
      <c r="C109">
        <v>7.2972693353168501E-3</v>
      </c>
      <c r="D109">
        <v>8.4136823173368303</v>
      </c>
      <c r="E109">
        <v>6.91776828436441E-3</v>
      </c>
      <c r="F109">
        <v>-35.627584096744002</v>
      </c>
      <c r="G109" s="1">
        <v>0</v>
      </c>
      <c r="H109">
        <v>3.5867979673804999</v>
      </c>
      <c r="I109">
        <v>-98.5700555338003</v>
      </c>
      <c r="J109">
        <v>-73.466739507317698</v>
      </c>
      <c r="K109">
        <v>46</v>
      </c>
      <c r="L109">
        <v>93.016543074106906</v>
      </c>
      <c r="M109">
        <v>0.85657432392664701</v>
      </c>
      <c r="N109">
        <v>71.462841764768399</v>
      </c>
      <c r="O109">
        <v>158857.78065979099</v>
      </c>
      <c r="P109">
        <v>191304.75501098999</v>
      </c>
      <c r="Q109">
        <v>102.85654764616299</v>
      </c>
      <c r="R109">
        <v>662.55382863146895</v>
      </c>
      <c r="S109">
        <v>0.45679443012103499</v>
      </c>
      <c r="T109">
        <v>0.23783052776381</v>
      </c>
      <c r="U109">
        <v>0.38152715425966799</v>
      </c>
      <c r="V109" s="1">
        <v>0</v>
      </c>
      <c r="W109">
        <v>0.17845613230490301</v>
      </c>
      <c r="X109">
        <v>0.44001671343542698</v>
      </c>
      <c r="Y109" s="1">
        <v>0</v>
      </c>
      <c r="Z109">
        <v>0.37053323311678998</v>
      </c>
      <c r="AA109">
        <v>3.4279098822672901E-4</v>
      </c>
      <c r="AB109">
        <v>6.35991259948979E-3</v>
      </c>
      <c r="AC109" s="1">
        <v>0</v>
      </c>
      <c r="AD109">
        <v>2.10462998870011E-4</v>
      </c>
      <c r="AE109">
        <v>4.5858229109599404E-6</v>
      </c>
      <c r="AF109">
        <v>4.9318179427060302</v>
      </c>
      <c r="AG109">
        <v>0.20509435337655499</v>
      </c>
      <c r="AH109">
        <v>147.869799066886</v>
      </c>
      <c r="AI109">
        <v>46</v>
      </c>
      <c r="AJ109">
        <v>1432579465.99</v>
      </c>
      <c r="AK109">
        <v>9018</v>
      </c>
      <c r="AL109">
        <f t="shared" si="4"/>
        <v>6.917752409497489E-3</v>
      </c>
      <c r="AM109">
        <f t="shared" si="3"/>
        <v>7.9926289295392579</v>
      </c>
      <c r="AN109" s="2">
        <f t="shared" si="5"/>
        <v>-0.4210533877975724</v>
      </c>
    </row>
    <row r="110" spans="1:40" x14ac:dyDescent="0.25">
      <c r="A110" t="s">
        <v>37</v>
      </c>
      <c r="B110">
        <v>7.9483518066623402</v>
      </c>
      <c r="C110">
        <v>7.39914760642964E-3</v>
      </c>
      <c r="D110">
        <v>8.5264096085952996</v>
      </c>
      <c r="E110">
        <v>7.0937678560671902E-3</v>
      </c>
      <c r="F110">
        <v>-34.341727069628803</v>
      </c>
      <c r="G110" s="1">
        <v>0</v>
      </c>
      <c r="H110">
        <v>3.4822632443167301</v>
      </c>
      <c r="I110">
        <v>-92.039058582147604</v>
      </c>
      <c r="J110">
        <v>-67.125240738212497</v>
      </c>
      <c r="K110">
        <v>47</v>
      </c>
      <c r="L110">
        <v>90.886808091265607</v>
      </c>
      <c r="M110">
        <v>0.83278305135157304</v>
      </c>
      <c r="N110">
        <v>71.376926432356697</v>
      </c>
      <c r="O110">
        <v>160017.06757445601</v>
      </c>
      <c r="P110">
        <v>189849.13189205201</v>
      </c>
      <c r="Q110">
        <v>77.259201257586</v>
      </c>
      <c r="R110">
        <v>649.31676455674301</v>
      </c>
      <c r="S110">
        <v>0.20631795480534701</v>
      </c>
      <c r="T110">
        <v>0.20795123875594301</v>
      </c>
      <c r="U110">
        <v>0.47866268966234099</v>
      </c>
      <c r="V110" s="1">
        <v>0</v>
      </c>
      <c r="W110">
        <v>0.166093894580403</v>
      </c>
      <c r="X110">
        <v>0.35524341575725499</v>
      </c>
      <c r="Y110" s="1">
        <v>0</v>
      </c>
      <c r="Z110">
        <v>0.72105068582804699</v>
      </c>
      <c r="AA110">
        <v>3.7236660822141698E-4</v>
      </c>
      <c r="AB110">
        <v>6.3805406144116601E-3</v>
      </c>
      <c r="AC110" s="1">
        <v>0</v>
      </c>
      <c r="AD110">
        <v>3.32676041394047E-4</v>
      </c>
      <c r="AE110">
        <v>8.1934585043920897E-6</v>
      </c>
      <c r="AF110">
        <v>4.1329059332953504</v>
      </c>
      <c r="AG110">
        <v>0.174237848531059</v>
      </c>
      <c r="AH110">
        <v>178.598579436379</v>
      </c>
      <c r="AI110">
        <v>47</v>
      </c>
      <c r="AJ110">
        <v>596383610.85000002</v>
      </c>
      <c r="AK110">
        <v>3727</v>
      </c>
      <c r="AL110">
        <f t="shared" si="4"/>
        <v>7.0937767225315151E-3</v>
      </c>
      <c r="AM110">
        <f t="shared" si="3"/>
        <v>8.1881384755309696</v>
      </c>
      <c r="AN110" s="2">
        <f t="shared" si="5"/>
        <v>-0.33827113306432999</v>
      </c>
    </row>
    <row r="111" spans="1:40" x14ac:dyDescent="0.25">
      <c r="A111" t="s">
        <v>37</v>
      </c>
      <c r="B111">
        <v>9.5880704280062794</v>
      </c>
      <c r="C111">
        <v>7.3305193687415804E-3</v>
      </c>
      <c r="D111">
        <v>8.4504871383418703</v>
      </c>
      <c r="E111">
        <v>7.0172961714578801E-3</v>
      </c>
      <c r="F111">
        <v>-32.906582801941298</v>
      </c>
      <c r="G111" s="1">
        <v>0</v>
      </c>
      <c r="H111">
        <v>3.47521597288925</v>
      </c>
      <c r="I111">
        <v>-91.858041008904195</v>
      </c>
      <c r="J111">
        <v>-66.970772776883393</v>
      </c>
      <c r="K111">
        <v>48</v>
      </c>
      <c r="L111">
        <v>90.6145423641332</v>
      </c>
      <c r="M111">
        <v>0.828347388342902</v>
      </c>
      <c r="N111">
        <v>70.619795845590204</v>
      </c>
      <c r="O111">
        <v>160196.522685998</v>
      </c>
      <c r="P111">
        <v>189952.55598553899</v>
      </c>
      <c r="Q111">
        <v>72.727206509539201</v>
      </c>
      <c r="R111">
        <v>646.30519839953195</v>
      </c>
      <c r="S111">
        <v>0.16155649229832</v>
      </c>
      <c r="T111">
        <v>0.19604102762009801</v>
      </c>
      <c r="U111">
        <v>0.51979638442348197</v>
      </c>
      <c r="V111" s="1">
        <v>0</v>
      </c>
      <c r="W111">
        <v>0.14810105760650299</v>
      </c>
      <c r="X111">
        <v>0.33210255797001298</v>
      </c>
      <c r="Y111" s="1">
        <v>0</v>
      </c>
      <c r="Z111">
        <v>0.77914799424045</v>
      </c>
      <c r="AA111">
        <v>3.77327782940056E-4</v>
      </c>
      <c r="AB111">
        <v>6.3796575238496203E-3</v>
      </c>
      <c r="AC111" s="1">
        <v>0</v>
      </c>
      <c r="AD111">
        <v>2.4617908073360601E-4</v>
      </c>
      <c r="AE111">
        <v>1.4076762741047301E-5</v>
      </c>
      <c r="AF111">
        <v>4.1905864261709898</v>
      </c>
      <c r="AG111">
        <v>0.180978645458928</v>
      </c>
      <c r="AH111">
        <v>146.48370973261501</v>
      </c>
      <c r="AI111">
        <v>48</v>
      </c>
      <c r="AJ111">
        <v>546910928.45000005</v>
      </c>
      <c r="AK111">
        <v>3414</v>
      </c>
      <c r="AL111">
        <f t="shared" si="4"/>
        <v>7.0172411502643292E-3</v>
      </c>
      <c r="AM111">
        <f t="shared" si="3"/>
        <v>8.103177543333695</v>
      </c>
      <c r="AN111" s="2">
        <f t="shared" si="5"/>
        <v>-0.34730959500817526</v>
      </c>
    </row>
    <row r="112" spans="1:40" x14ac:dyDescent="0.25">
      <c r="A112" t="s">
        <v>37</v>
      </c>
      <c r="B112">
        <v>7.09187894171128</v>
      </c>
      <c r="C112">
        <v>7.1658441818343004E-3</v>
      </c>
      <c r="D112">
        <v>8.2680735996305703</v>
      </c>
      <c r="E112">
        <v>6.8550517786625199E-3</v>
      </c>
      <c r="F112">
        <v>-26.309832252808601</v>
      </c>
      <c r="G112" s="1">
        <v>0</v>
      </c>
      <c r="H112">
        <v>3.4746896772770799</v>
      </c>
      <c r="I112">
        <v>-91.353861627715503</v>
      </c>
      <c r="J112">
        <v>-66.770652139746502</v>
      </c>
      <c r="K112">
        <v>49</v>
      </c>
      <c r="L112">
        <v>90.4071068976845</v>
      </c>
      <c r="M112">
        <v>0.82504228216507103</v>
      </c>
      <c r="N112">
        <v>70.195849707257295</v>
      </c>
      <c r="O112">
        <v>162200.94745247101</v>
      </c>
      <c r="P112">
        <v>192665.93599627199</v>
      </c>
      <c r="Q112">
        <v>65.231880444816696</v>
      </c>
      <c r="R112">
        <v>645.34312638383403</v>
      </c>
      <c r="S112">
        <v>9.5488454019788796E-2</v>
      </c>
      <c r="T112">
        <v>0.20448920920973099</v>
      </c>
      <c r="U112">
        <v>0.43418940468473199</v>
      </c>
      <c r="V112">
        <v>0.16150024918013201</v>
      </c>
      <c r="W112">
        <v>0.1079041613067</v>
      </c>
      <c r="X112">
        <v>0.29640618482843401</v>
      </c>
      <c r="Y112" s="1">
        <v>0</v>
      </c>
      <c r="Z112">
        <v>0.870989230974337</v>
      </c>
      <c r="AA112">
        <v>3.7549684442248198E-4</v>
      </c>
      <c r="AB112">
        <v>6.20887250042426E-3</v>
      </c>
      <c r="AC112" s="1">
        <v>0</v>
      </c>
      <c r="AD112">
        <v>2.5850075914430302E-4</v>
      </c>
      <c r="AE112">
        <v>1.2156627027811301E-5</v>
      </c>
      <c r="AF112">
        <v>4.1486598864879403</v>
      </c>
      <c r="AG112">
        <v>0.183090246729671</v>
      </c>
      <c r="AH112">
        <v>117.469862525613</v>
      </c>
      <c r="AI112">
        <v>49</v>
      </c>
      <c r="AJ112">
        <v>554565039.34000003</v>
      </c>
      <c r="AK112">
        <v>3419</v>
      </c>
      <c r="AL112">
        <f t="shared" si="4"/>
        <v>6.8550267310188559E-3</v>
      </c>
      <c r="AM112">
        <f t="shared" si="3"/>
        <v>7.9228675767060501</v>
      </c>
      <c r="AN112" s="2">
        <f t="shared" si="5"/>
        <v>-0.34520602292452018</v>
      </c>
    </row>
    <row r="113" spans="1:40" x14ac:dyDescent="0.25">
      <c r="A113" t="s">
        <v>37</v>
      </c>
      <c r="B113">
        <v>7.9074769270362797</v>
      </c>
      <c r="C113">
        <v>7.1062304985521603E-3</v>
      </c>
      <c r="D113">
        <v>8.2019564026389506</v>
      </c>
      <c r="E113">
        <v>6.8094422420611096E-3</v>
      </c>
      <c r="F113">
        <v>-22.5005546022538</v>
      </c>
      <c r="G113" s="1">
        <v>0</v>
      </c>
      <c r="H113">
        <v>3.4614259256637401</v>
      </c>
      <c r="I113">
        <v>-91.330407683361301</v>
      </c>
      <c r="J113">
        <v>-66.626518778580703</v>
      </c>
      <c r="K113">
        <v>50</v>
      </c>
      <c r="L113">
        <v>90.315037606711599</v>
      </c>
      <c r="M113">
        <v>0.82179539814743596</v>
      </c>
      <c r="N113">
        <v>69.612030337221995</v>
      </c>
      <c r="O113">
        <v>161350.341385818</v>
      </c>
      <c r="P113">
        <v>191506.38072490101</v>
      </c>
      <c r="Q113">
        <v>62.508992513119402</v>
      </c>
      <c r="R113">
        <v>645.17457642565603</v>
      </c>
      <c r="S113">
        <v>7.7012542605840006E-2</v>
      </c>
      <c r="T113">
        <v>0.23130433884169399</v>
      </c>
      <c r="U113">
        <v>0.33890876446436802</v>
      </c>
      <c r="V113">
        <v>0.35933865654702002</v>
      </c>
      <c r="W113">
        <v>6.8738129948116303E-2</v>
      </c>
      <c r="X113">
        <v>0.23301444904049501</v>
      </c>
      <c r="Y113" s="1">
        <v>0</v>
      </c>
      <c r="Z113">
        <v>0.89826418407688902</v>
      </c>
      <c r="AA113">
        <v>3.9256906840721999E-4</v>
      </c>
      <c r="AB113">
        <v>6.11749471713449E-3</v>
      </c>
      <c r="AC113" s="1">
        <v>0</v>
      </c>
      <c r="AD113">
        <v>2.8987743955628098E-4</v>
      </c>
      <c r="AE113">
        <v>9.4491295629900606E-6</v>
      </c>
      <c r="AF113">
        <v>4.1776242318806602</v>
      </c>
      <c r="AG113">
        <v>0.18859188741696101</v>
      </c>
      <c r="AH113">
        <v>101.89367918526101</v>
      </c>
      <c r="AI113">
        <v>50</v>
      </c>
      <c r="AJ113">
        <v>598448416.20000005</v>
      </c>
      <c r="AK113">
        <v>3709</v>
      </c>
      <c r="AL113">
        <f t="shared" si="4"/>
        <v>6.8093903546609814E-3</v>
      </c>
      <c r="AM113">
        <f t="shared" si="3"/>
        <v>7.8720818935186117</v>
      </c>
      <c r="AN113" s="2">
        <f t="shared" si="5"/>
        <v>-0.329874509120339</v>
      </c>
    </row>
    <row r="114" spans="1:40" x14ac:dyDescent="0.25">
      <c r="A114" t="s">
        <v>37</v>
      </c>
      <c r="B114">
        <v>8.5513209239992793</v>
      </c>
      <c r="C114">
        <v>7.1274942192286498E-3</v>
      </c>
      <c r="D114">
        <v>8.2255448845087198</v>
      </c>
      <c r="E114">
        <v>6.8513839379615001E-3</v>
      </c>
      <c r="F114">
        <v>-21.549108941179099</v>
      </c>
      <c r="G114" s="1">
        <v>0</v>
      </c>
      <c r="H114">
        <v>3.4473612855288902</v>
      </c>
      <c r="I114">
        <v>-90.966168498617293</v>
      </c>
      <c r="J114">
        <v>-65.993037078550699</v>
      </c>
      <c r="K114">
        <v>51</v>
      </c>
      <c r="L114">
        <v>90.342480304781802</v>
      </c>
      <c r="M114">
        <v>0.81970862671206401</v>
      </c>
      <c r="N114">
        <v>69.211353344918507</v>
      </c>
      <c r="O114">
        <v>159585.74737771999</v>
      </c>
      <c r="P114">
        <v>190568.247996449</v>
      </c>
      <c r="Q114">
        <v>60.870539294583303</v>
      </c>
      <c r="R114">
        <v>646.96392671977196</v>
      </c>
      <c r="S114">
        <v>7.0368885811182003E-2</v>
      </c>
      <c r="T114">
        <v>0.26704455388237303</v>
      </c>
      <c r="U114">
        <v>0.28213277536027997</v>
      </c>
      <c r="V114">
        <v>0.50139041478633595</v>
      </c>
      <c r="W114">
        <v>4.7682920174908897E-2</v>
      </c>
      <c r="X114">
        <v>0.168793889678474</v>
      </c>
      <c r="Y114" s="1">
        <v>0</v>
      </c>
      <c r="Z114">
        <v>0.90767706392972103</v>
      </c>
      <c r="AA114">
        <v>4.1189292261252801E-4</v>
      </c>
      <c r="AB114">
        <v>6.1170681162598904E-3</v>
      </c>
      <c r="AC114" s="1">
        <v>0</v>
      </c>
      <c r="AD114">
        <v>3.0976285524608299E-4</v>
      </c>
      <c r="AE114">
        <v>1.2591698873962499E-5</v>
      </c>
      <c r="AF114">
        <v>4.1842703699771704</v>
      </c>
      <c r="AG114">
        <v>0.193220073253733</v>
      </c>
      <c r="AH114">
        <v>81.607954459912904</v>
      </c>
      <c r="AI114">
        <v>51</v>
      </c>
      <c r="AJ114">
        <v>623182343.50999999</v>
      </c>
      <c r="AK114">
        <v>3905</v>
      </c>
      <c r="AL114">
        <f t="shared" si="4"/>
        <v>6.8513155929924635E-3</v>
      </c>
      <c r="AM114">
        <f t="shared" si="3"/>
        <v>7.9187386572067364</v>
      </c>
      <c r="AN114" s="2">
        <f t="shared" si="5"/>
        <v>-0.30680622730198337</v>
      </c>
    </row>
    <row r="115" spans="1:40" x14ac:dyDescent="0.25">
      <c r="A115" t="s">
        <v>37</v>
      </c>
      <c r="B115">
        <v>7.2494098213219598</v>
      </c>
      <c r="C115">
        <v>7.2355778780426004E-3</v>
      </c>
      <c r="D115">
        <v>8.3453594470653805</v>
      </c>
      <c r="E115">
        <v>6.9810121918731597E-3</v>
      </c>
      <c r="F115">
        <v>-24.281368254193701</v>
      </c>
      <c r="G115" s="1">
        <v>0</v>
      </c>
      <c r="H115">
        <v>3.4280194228932701</v>
      </c>
      <c r="I115">
        <v>-89.981390061893606</v>
      </c>
      <c r="J115">
        <v>-65.163446988921507</v>
      </c>
      <c r="K115">
        <v>52</v>
      </c>
      <c r="L115">
        <v>90.3916053317582</v>
      </c>
      <c r="M115">
        <v>0.81754221581098596</v>
      </c>
      <c r="N115">
        <v>68.864278146509207</v>
      </c>
      <c r="O115">
        <v>160541.20535959801</v>
      </c>
      <c r="P115">
        <v>191642.35626855301</v>
      </c>
      <c r="Q115">
        <v>60.360450100630302</v>
      </c>
      <c r="R115">
        <v>647.19087289790696</v>
      </c>
      <c r="S115">
        <v>7.2322547368016604E-2</v>
      </c>
      <c r="T115">
        <v>0.25690322156210099</v>
      </c>
      <c r="U115">
        <v>0.247614873070683</v>
      </c>
      <c r="V115">
        <v>0.58176005859236402</v>
      </c>
      <c r="W115">
        <v>4.0760395073965699E-2</v>
      </c>
      <c r="X115">
        <v>0.12986467326298601</v>
      </c>
      <c r="Y115" s="1">
        <v>0</v>
      </c>
      <c r="Z115">
        <v>0.90997350125422605</v>
      </c>
      <c r="AA115">
        <v>4.2725425645722602E-4</v>
      </c>
      <c r="AB115">
        <v>6.1980786718426701E-3</v>
      </c>
      <c r="AC115" s="1">
        <v>0</v>
      </c>
      <c r="AD115">
        <v>3.3615995689119502E-4</v>
      </c>
      <c r="AE115">
        <v>1.9461954588098701E-5</v>
      </c>
      <c r="AF115">
        <v>4.1848400051551904</v>
      </c>
      <c r="AG115">
        <v>0.19900477519218099</v>
      </c>
      <c r="AH115">
        <v>67.894729979884502</v>
      </c>
      <c r="AI115">
        <v>52</v>
      </c>
      <c r="AJ115">
        <v>607166838.66999996</v>
      </c>
      <c r="AK115">
        <v>3782</v>
      </c>
      <c r="AL115">
        <f t="shared" si="4"/>
        <v>6.9809548397791899E-3</v>
      </c>
      <c r="AM115">
        <f t="shared" si="3"/>
        <v>8.0628715031131897</v>
      </c>
      <c r="AN115" s="2">
        <f t="shared" si="5"/>
        <v>-0.28248794395219079</v>
      </c>
    </row>
    <row r="116" spans="1:40" x14ac:dyDescent="0.25">
      <c r="A116" t="s">
        <v>37</v>
      </c>
      <c r="B116">
        <v>8.4144784372395005</v>
      </c>
      <c r="C116">
        <v>7.3683794223402196E-3</v>
      </c>
      <c r="D116">
        <v>8.49237833238106</v>
      </c>
      <c r="E116">
        <v>7.1494366419090002E-3</v>
      </c>
      <c r="F116">
        <v>-28.706969414677499</v>
      </c>
      <c r="G116" s="1">
        <v>0</v>
      </c>
      <c r="H116">
        <v>3.43607125977646</v>
      </c>
      <c r="I116">
        <v>-89.4273072922187</v>
      </c>
      <c r="J116">
        <v>-64.460491852005404</v>
      </c>
      <c r="K116">
        <v>53</v>
      </c>
      <c r="L116">
        <v>90.292713628345695</v>
      </c>
      <c r="M116">
        <v>0.81475015419817198</v>
      </c>
      <c r="N116">
        <v>68.564204648637499</v>
      </c>
      <c r="O116">
        <v>159507.52955985899</v>
      </c>
      <c r="P116">
        <v>191341.44327967899</v>
      </c>
      <c r="Q116">
        <v>60.529867623413601</v>
      </c>
      <c r="R116">
        <v>644.15046307888099</v>
      </c>
      <c r="S116">
        <v>7.8863311329183797E-2</v>
      </c>
      <c r="T116">
        <v>0.26566820453308598</v>
      </c>
      <c r="U116">
        <v>0.28382357255857199</v>
      </c>
      <c r="V116">
        <v>0.55352520354774304</v>
      </c>
      <c r="W116">
        <v>3.75585829561422E-2</v>
      </c>
      <c r="X116">
        <v>0.12509264093754099</v>
      </c>
      <c r="Y116" s="1">
        <v>0</v>
      </c>
      <c r="Z116">
        <v>0.90638210094736804</v>
      </c>
      <c r="AA116">
        <v>4.3610319211782802E-4</v>
      </c>
      <c r="AB116">
        <v>6.2813014927278797E-3</v>
      </c>
      <c r="AC116" s="1">
        <v>0</v>
      </c>
      <c r="AD116">
        <v>3.9955445764062103E-4</v>
      </c>
      <c r="AE116">
        <v>3.2396338392500598E-5</v>
      </c>
      <c r="AF116">
        <v>4.1365739568589701</v>
      </c>
      <c r="AG116">
        <v>0.199719698274997</v>
      </c>
      <c r="AH116">
        <v>71.112495008049507</v>
      </c>
      <c r="AI116">
        <v>53</v>
      </c>
      <c r="AJ116">
        <v>543601660.74000001</v>
      </c>
      <c r="AK116">
        <v>3408</v>
      </c>
      <c r="AL116">
        <f t="shared" si="4"/>
        <v>7.1493554808788294E-3</v>
      </c>
      <c r="AM116">
        <f t="shared" si="3"/>
        <v>8.2497904437541898</v>
      </c>
      <c r="AN116" s="2">
        <f t="shared" si="5"/>
        <v>-0.2425878886268702</v>
      </c>
    </row>
    <row r="117" spans="1:40" x14ac:dyDescent="0.25">
      <c r="A117" t="s">
        <v>37</v>
      </c>
      <c r="B117">
        <v>11.3950851644192</v>
      </c>
      <c r="C117">
        <v>7.5036678854629602E-3</v>
      </c>
      <c r="D117">
        <v>8.6419280667514808</v>
      </c>
      <c r="E117">
        <v>7.3320840701061102E-3</v>
      </c>
      <c r="F117">
        <v>-35.861019758601998</v>
      </c>
      <c r="G117" s="1">
        <v>0</v>
      </c>
      <c r="H117">
        <v>3.4536837897510901</v>
      </c>
      <c r="I117">
        <v>-90.2193247116968</v>
      </c>
      <c r="J117">
        <v>-64.1181288298787</v>
      </c>
      <c r="K117">
        <v>54</v>
      </c>
      <c r="L117">
        <v>90.120357614588698</v>
      </c>
      <c r="M117">
        <v>0.81145445909986802</v>
      </c>
      <c r="N117">
        <v>67.836148337983303</v>
      </c>
      <c r="O117">
        <v>152527.134236935</v>
      </c>
      <c r="P117">
        <v>186921.99707146001</v>
      </c>
      <c r="Q117">
        <v>60.515706119824699</v>
      </c>
      <c r="R117">
        <v>638.68260901723397</v>
      </c>
      <c r="S117">
        <v>7.9603343173781496E-2</v>
      </c>
      <c r="T117">
        <v>0.27600050466399201</v>
      </c>
      <c r="U117">
        <v>0.375990623296521</v>
      </c>
      <c r="V117">
        <v>0.46800548974499101</v>
      </c>
      <c r="W117">
        <v>3.4764423299442002E-2</v>
      </c>
      <c r="X117">
        <v>0.121239463659045</v>
      </c>
      <c r="Y117" s="1">
        <v>0</v>
      </c>
      <c r="Z117">
        <v>0.90635754672096203</v>
      </c>
      <c r="AA117">
        <v>4.44254715607574E-4</v>
      </c>
      <c r="AB117">
        <v>6.3574422666932903E-3</v>
      </c>
      <c r="AC117" s="1">
        <v>0</v>
      </c>
      <c r="AD117">
        <v>4.8581423758643598E-4</v>
      </c>
      <c r="AE117">
        <v>4.4539060124945599E-5</v>
      </c>
      <c r="AF117">
        <v>4.2290461574484199</v>
      </c>
      <c r="AG117">
        <v>0.209151655953384</v>
      </c>
      <c r="AH117">
        <v>49.465001753429199</v>
      </c>
      <c r="AI117">
        <v>54</v>
      </c>
      <c r="AJ117">
        <v>513711388.11000001</v>
      </c>
      <c r="AK117">
        <v>3368</v>
      </c>
      <c r="AL117">
        <f t="shared" si="4"/>
        <v>7.3320502800122457E-3</v>
      </c>
      <c r="AM117">
        <f t="shared" si="3"/>
        <v>8.4521813940230945</v>
      </c>
      <c r="AN117" s="2">
        <f t="shared" si="5"/>
        <v>-0.1897466727283863</v>
      </c>
    </row>
    <row r="118" spans="1:40" x14ac:dyDescent="0.25">
      <c r="A118" t="s">
        <v>37</v>
      </c>
      <c r="B118">
        <v>9.4947920874798708</v>
      </c>
      <c r="C118">
        <v>7.6292323923474997E-3</v>
      </c>
      <c r="D118">
        <v>8.7805283077261898</v>
      </c>
      <c r="E118">
        <v>7.5009455054983699E-3</v>
      </c>
      <c r="F118">
        <v>-39.894295134053301</v>
      </c>
      <c r="G118" s="1">
        <v>0</v>
      </c>
      <c r="H118">
        <v>3.51259725886819</v>
      </c>
      <c r="I118">
        <v>-92.052438029086204</v>
      </c>
      <c r="J118">
        <v>-64.852211272340696</v>
      </c>
      <c r="K118">
        <v>55</v>
      </c>
      <c r="L118">
        <v>89.729148567012899</v>
      </c>
      <c r="M118">
        <v>0.80718787426831595</v>
      </c>
      <c r="N118">
        <v>66.7283922745778</v>
      </c>
      <c r="O118">
        <v>146494.19671190699</v>
      </c>
      <c r="P118">
        <v>180171.815471134</v>
      </c>
      <c r="Q118">
        <v>60.371129404961998</v>
      </c>
      <c r="R118">
        <v>632.83969396667396</v>
      </c>
      <c r="S118">
        <v>7.4000962619857599E-2</v>
      </c>
      <c r="T118">
        <v>0.31286694490855199</v>
      </c>
      <c r="U118">
        <v>0.53269182699514905</v>
      </c>
      <c r="V118">
        <v>0.31622197380932798</v>
      </c>
      <c r="W118">
        <v>3.9393331810329002E-2</v>
      </c>
      <c r="X118">
        <v>0.111692867385193</v>
      </c>
      <c r="Y118" s="1">
        <v>0</v>
      </c>
      <c r="Z118">
        <v>0.91440165684851904</v>
      </c>
      <c r="AA118">
        <v>4.3857846545103098E-4</v>
      </c>
      <c r="AB118">
        <v>6.44229389146377E-3</v>
      </c>
      <c r="AC118" s="1">
        <v>0</v>
      </c>
      <c r="AD118">
        <v>5.6124609580755996E-4</v>
      </c>
      <c r="AE118">
        <v>5.8776756687566102E-5</v>
      </c>
      <c r="AF118">
        <v>4.4159209759131697</v>
      </c>
      <c r="AG118">
        <v>0.22376668489193299</v>
      </c>
      <c r="AH118">
        <v>44.192377503701998</v>
      </c>
      <c r="AI118">
        <v>55</v>
      </c>
      <c r="AJ118">
        <v>572059838.15999997</v>
      </c>
      <c r="AK118">
        <v>3905</v>
      </c>
      <c r="AL118">
        <f t="shared" si="4"/>
        <v>7.5008952094099274E-3</v>
      </c>
      <c r="AM118">
        <f t="shared" si="3"/>
        <v>8.6388653624710052</v>
      </c>
      <c r="AN118" s="2">
        <f t="shared" si="5"/>
        <v>-0.14166294525518452</v>
      </c>
    </row>
    <row r="119" spans="1:40" x14ac:dyDescent="0.25">
      <c r="A119" t="s">
        <v>37</v>
      </c>
      <c r="B119">
        <v>7.60468251291325</v>
      </c>
      <c r="C119">
        <v>7.6891279636550998E-3</v>
      </c>
      <c r="D119">
        <v>8.8465741351139808</v>
      </c>
      <c r="E119">
        <v>7.6061023349975401E-3</v>
      </c>
      <c r="F119">
        <v>-41.757721969029397</v>
      </c>
      <c r="G119" s="1">
        <v>0</v>
      </c>
      <c r="H119">
        <v>3.5146424765794899</v>
      </c>
      <c r="I119">
        <v>-94.428798803690498</v>
      </c>
      <c r="J119">
        <v>-66.372875071326504</v>
      </c>
      <c r="K119">
        <v>56</v>
      </c>
      <c r="L119">
        <v>89.519391585462799</v>
      </c>
      <c r="M119">
        <v>0.80341161776207004</v>
      </c>
      <c r="N119">
        <v>65.876344541653907</v>
      </c>
      <c r="O119">
        <v>142036.137800453</v>
      </c>
      <c r="P119">
        <v>176204.156813888</v>
      </c>
      <c r="Q119">
        <v>61.8289728627024</v>
      </c>
      <c r="R119">
        <v>639.41998361909395</v>
      </c>
      <c r="S119">
        <v>8.1946104058201297E-2</v>
      </c>
      <c r="T119">
        <v>0.302901839570688</v>
      </c>
      <c r="U119">
        <v>0.62902560172038502</v>
      </c>
      <c r="V119">
        <v>0.18374313926322</v>
      </c>
      <c r="W119">
        <v>5.4890952265839198E-2</v>
      </c>
      <c r="X119">
        <v>0.132340306750554</v>
      </c>
      <c r="Y119" s="1">
        <v>0</v>
      </c>
      <c r="Z119">
        <v>0.89983842412624704</v>
      </c>
      <c r="AA119">
        <v>4.3573593951813102E-4</v>
      </c>
      <c r="AB119">
        <v>6.5661629490219196E-3</v>
      </c>
      <c r="AC119" s="1">
        <v>0</v>
      </c>
      <c r="AD119">
        <v>5.4596773076014203E-4</v>
      </c>
      <c r="AE119">
        <v>5.8219632161571597E-5</v>
      </c>
      <c r="AF119">
        <v>4.5181479261873898</v>
      </c>
      <c r="AG119">
        <v>0.23396148860042601</v>
      </c>
      <c r="AH119">
        <v>49.218359771993804</v>
      </c>
      <c r="AI119">
        <v>56</v>
      </c>
      <c r="AJ119">
        <v>689017304.47000003</v>
      </c>
      <c r="AK119">
        <v>4851</v>
      </c>
      <c r="AL119">
        <f t="shared" si="4"/>
        <v>7.6060862514617644E-3</v>
      </c>
      <c r="AM119">
        <f t="shared" si="3"/>
        <v>8.7549937028845175</v>
      </c>
      <c r="AN119" s="2">
        <f t="shared" si="5"/>
        <v>-9.1580432229463327E-2</v>
      </c>
    </row>
    <row r="120" spans="1:40" x14ac:dyDescent="0.25">
      <c r="A120" t="s">
        <v>37</v>
      </c>
      <c r="B120">
        <v>9.1765274500191598</v>
      </c>
      <c r="C120">
        <v>7.7244367698630703E-3</v>
      </c>
      <c r="D120">
        <v>8.8854880151081499</v>
      </c>
      <c r="E120">
        <v>7.6798307384746299E-3</v>
      </c>
      <c r="F120">
        <v>-38.357264706796201</v>
      </c>
      <c r="G120" s="1">
        <v>0</v>
      </c>
      <c r="H120">
        <v>3.47666050007164</v>
      </c>
      <c r="I120">
        <v>-95.594766352017203</v>
      </c>
      <c r="J120">
        <v>-66.964165118673705</v>
      </c>
      <c r="K120">
        <v>57</v>
      </c>
      <c r="L120">
        <v>89.487560766177296</v>
      </c>
      <c r="M120">
        <v>0.80020710137750295</v>
      </c>
      <c r="N120">
        <v>65.191847818888604</v>
      </c>
      <c r="O120">
        <v>139181.86923552799</v>
      </c>
      <c r="P120">
        <v>172440.70933714701</v>
      </c>
      <c r="Q120">
        <v>63.689628356195897</v>
      </c>
      <c r="R120">
        <v>654.19743176161205</v>
      </c>
      <c r="S120">
        <v>8.8533815790733106E-2</v>
      </c>
      <c r="T120">
        <v>0.293530949590253</v>
      </c>
      <c r="U120">
        <v>0.65533519041039501</v>
      </c>
      <c r="V120">
        <v>9.2027897797245004E-2</v>
      </c>
      <c r="W120">
        <v>8.3549637021399795E-2</v>
      </c>
      <c r="X120">
        <v>0.16908727477096</v>
      </c>
      <c r="Y120" s="1">
        <v>0</v>
      </c>
      <c r="Z120">
        <v>0.88342106645537999</v>
      </c>
      <c r="AA120">
        <v>4.3796314670128901E-4</v>
      </c>
      <c r="AB120">
        <v>6.7380277698915201E-3</v>
      </c>
      <c r="AC120" s="1">
        <v>0</v>
      </c>
      <c r="AD120">
        <v>4.5604078149520102E-4</v>
      </c>
      <c r="AE120">
        <v>4.7778325866061303E-5</v>
      </c>
      <c r="AF120">
        <v>4.5831168853153903</v>
      </c>
      <c r="AG120">
        <v>0.24230779172358899</v>
      </c>
      <c r="AH120">
        <v>40.415837777538002</v>
      </c>
      <c r="AI120">
        <v>57</v>
      </c>
      <c r="AJ120">
        <v>944905710.24000001</v>
      </c>
      <c r="AK120">
        <v>6789</v>
      </c>
      <c r="AL120">
        <f t="shared" si="4"/>
        <v>7.6798100239540718E-3</v>
      </c>
      <c r="AM120">
        <f t="shared" si="3"/>
        <v>8.8363022816007391</v>
      </c>
      <c r="AN120" s="2">
        <f t="shared" si="5"/>
        <v>-4.9185733507410845E-2</v>
      </c>
    </row>
    <row r="121" spans="1:40" x14ac:dyDescent="0.25">
      <c r="A121" t="s">
        <v>37</v>
      </c>
      <c r="B121">
        <v>10.6762205442637</v>
      </c>
      <c r="C121">
        <v>7.8604280983610494E-3</v>
      </c>
      <c r="D121">
        <v>9.0352220010402693</v>
      </c>
      <c r="E121">
        <v>7.8408319271744999E-3</v>
      </c>
      <c r="F121">
        <v>-33.676802039304803</v>
      </c>
      <c r="G121" s="1">
        <v>0</v>
      </c>
      <c r="H121">
        <v>3.44980122467984</v>
      </c>
      <c r="I121">
        <v>-95.769665015068099</v>
      </c>
      <c r="J121">
        <v>-67.077380622824705</v>
      </c>
      <c r="K121">
        <v>58</v>
      </c>
      <c r="L121">
        <v>89.436266366254102</v>
      </c>
      <c r="M121">
        <v>0.79643631165756101</v>
      </c>
      <c r="N121">
        <v>64.380687692007896</v>
      </c>
      <c r="O121">
        <v>138863.94069008899</v>
      </c>
      <c r="P121">
        <v>171235.015130085</v>
      </c>
      <c r="Q121">
        <v>65.135988695718794</v>
      </c>
      <c r="R121">
        <v>665.70623818508102</v>
      </c>
      <c r="S121">
        <v>9.3978450896679999E-2</v>
      </c>
      <c r="T121">
        <v>0.29393847957420099</v>
      </c>
      <c r="U121">
        <v>0.61904575153373698</v>
      </c>
      <c r="V121">
        <v>5.05599465950946E-2</v>
      </c>
      <c r="W121">
        <v>0.11596579109168401</v>
      </c>
      <c r="X121">
        <v>0.21442851077948299</v>
      </c>
      <c r="Y121" s="1">
        <v>0</v>
      </c>
      <c r="Z121">
        <v>0.87204563891604903</v>
      </c>
      <c r="AA121">
        <v>4.4557254917797901E-4</v>
      </c>
      <c r="AB121">
        <v>6.9713089013767604E-3</v>
      </c>
      <c r="AC121" s="1">
        <v>0</v>
      </c>
      <c r="AD121">
        <v>3.8635430111085798E-4</v>
      </c>
      <c r="AE121">
        <v>3.7599694458026102E-5</v>
      </c>
      <c r="AF121">
        <v>4.6837143730194803</v>
      </c>
      <c r="AG121">
        <v>0.25311830138173402</v>
      </c>
      <c r="AH121">
        <v>42.410622810592599</v>
      </c>
      <c r="AI121">
        <v>58</v>
      </c>
      <c r="AJ121">
        <v>1324067674.48</v>
      </c>
      <c r="AK121">
        <v>9535</v>
      </c>
      <c r="AL121">
        <f t="shared" si="4"/>
        <v>7.8408354461236233E-3</v>
      </c>
      <c r="AM121">
        <f t="shared" si="3"/>
        <v>9.0136633224074956</v>
      </c>
      <c r="AN121" s="2">
        <f t="shared" si="5"/>
        <v>-2.155867863277372E-2</v>
      </c>
    </row>
    <row r="122" spans="1:40" x14ac:dyDescent="0.25">
      <c r="A122" t="s">
        <v>37</v>
      </c>
      <c r="B122">
        <v>9.8109641785221307</v>
      </c>
      <c r="C122">
        <v>8.1085015961853794E-3</v>
      </c>
      <c r="D122">
        <v>9.3077837752188692</v>
      </c>
      <c r="E122">
        <v>8.1032490318305398E-3</v>
      </c>
      <c r="F122">
        <v>-30.967452372682299</v>
      </c>
      <c r="G122" s="1">
        <v>0</v>
      </c>
      <c r="H122">
        <v>3.4373480646482202</v>
      </c>
      <c r="I122">
        <v>-95.892337036854997</v>
      </c>
      <c r="J122">
        <v>-67.380405213535497</v>
      </c>
      <c r="K122">
        <v>59</v>
      </c>
      <c r="L122">
        <v>89.431957611051402</v>
      </c>
      <c r="M122">
        <v>0.79344533371372805</v>
      </c>
      <c r="N122">
        <v>63.459757534905101</v>
      </c>
      <c r="O122">
        <v>139700.344780866</v>
      </c>
      <c r="P122">
        <v>172207.61730708901</v>
      </c>
      <c r="Q122">
        <v>66.426949612154104</v>
      </c>
      <c r="R122">
        <v>671.13308055172104</v>
      </c>
      <c r="S122">
        <v>0.102885783696404</v>
      </c>
      <c r="T122">
        <v>0.29981094770663802</v>
      </c>
      <c r="U122">
        <v>0.59067913425101104</v>
      </c>
      <c r="V122">
        <v>3.6592935322605998E-2</v>
      </c>
      <c r="W122">
        <v>0.13091138424757401</v>
      </c>
      <c r="X122">
        <v>0.24181654617880699</v>
      </c>
      <c r="Y122" s="1">
        <v>0</v>
      </c>
      <c r="Z122">
        <v>0.85720262333514197</v>
      </c>
      <c r="AA122">
        <v>4.6037797896622399E-4</v>
      </c>
      <c r="AB122">
        <v>7.2644525086905396E-3</v>
      </c>
      <c r="AC122" s="1">
        <v>0</v>
      </c>
      <c r="AD122">
        <v>3.4502681007434399E-4</v>
      </c>
      <c r="AE122">
        <v>3.3385253420720199E-5</v>
      </c>
      <c r="AF122">
        <v>4.8471851697809001</v>
      </c>
      <c r="AG122">
        <v>0.26816957456576601</v>
      </c>
      <c r="AH122">
        <v>51.434867693044097</v>
      </c>
      <c r="AI122">
        <v>59</v>
      </c>
      <c r="AJ122">
        <v>1708535216.6700001</v>
      </c>
      <c r="AK122">
        <v>12230</v>
      </c>
      <c r="AL122">
        <f t="shared" si="4"/>
        <v>8.1032425511518274E-3</v>
      </c>
      <c r="AM122">
        <f t="shared" si="3"/>
        <v>9.3020133655451467</v>
      </c>
      <c r="AN122" s="2">
        <f t="shared" si="5"/>
        <v>-5.7704096737225541E-3</v>
      </c>
    </row>
    <row r="124" spans="1:40" s="9" customFormat="1" x14ac:dyDescent="0.25"/>
    <row r="126" spans="1:40" x14ac:dyDescent="0.25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t="s">
        <v>7</v>
      </c>
      <c r="I126" t="s">
        <v>8</v>
      </c>
      <c r="J126" t="s">
        <v>9</v>
      </c>
      <c r="K126" t="s">
        <v>10</v>
      </c>
      <c r="L126" t="s">
        <v>11</v>
      </c>
      <c r="M126" t="s">
        <v>12</v>
      </c>
      <c r="N126" t="s">
        <v>13</v>
      </c>
      <c r="O126" t="s">
        <v>14</v>
      </c>
      <c r="P126" t="s">
        <v>15</v>
      </c>
      <c r="Q126" t="s">
        <v>16</v>
      </c>
      <c r="R126" t="s">
        <v>17</v>
      </c>
      <c r="S126" t="s">
        <v>18</v>
      </c>
      <c r="T126" t="s">
        <v>19</v>
      </c>
      <c r="U126" t="s">
        <v>20</v>
      </c>
      <c r="V126" t="s">
        <v>21</v>
      </c>
      <c r="W126" t="s">
        <v>22</v>
      </c>
      <c r="X126" t="s">
        <v>23</v>
      </c>
      <c r="Y126" t="s">
        <v>24</v>
      </c>
      <c r="Z126" t="s">
        <v>25</v>
      </c>
      <c r="AA126" t="s">
        <v>26</v>
      </c>
      <c r="AB126" t="s">
        <v>27</v>
      </c>
      <c r="AC126" t="s">
        <v>28</v>
      </c>
      <c r="AD126" t="s">
        <v>29</v>
      </c>
      <c r="AE126" t="s">
        <v>30</v>
      </c>
      <c r="AF126" t="s">
        <v>31</v>
      </c>
      <c r="AG126" t="s">
        <v>32</v>
      </c>
      <c r="AH126" t="s">
        <v>33</v>
      </c>
      <c r="AI126" t="s">
        <v>34</v>
      </c>
      <c r="AJ126" t="s">
        <v>74</v>
      </c>
      <c r="AK126" t="s">
        <v>35</v>
      </c>
      <c r="AL126" t="s">
        <v>36</v>
      </c>
    </row>
    <row r="127" spans="1:40" x14ac:dyDescent="0.25">
      <c r="A127" t="s">
        <v>37</v>
      </c>
      <c r="B127">
        <v>6.8451559509882403</v>
      </c>
      <c r="C127">
        <v>5.1296901087996196E-3</v>
      </c>
      <c r="D127">
        <v>5.9848931668723102</v>
      </c>
      <c r="E127">
        <v>5.1296901087996196E-3</v>
      </c>
      <c r="F127">
        <v>-66.809232069188695</v>
      </c>
      <c r="G127" s="1">
        <v>0</v>
      </c>
      <c r="H127">
        <v>2.9547208429874599</v>
      </c>
      <c r="I127">
        <v>-244.84123943311499</v>
      </c>
      <c r="J127">
        <v>-215.32045650558899</v>
      </c>
      <c r="K127">
        <v>61.8474505622181</v>
      </c>
      <c r="L127">
        <v>85.146761677238899</v>
      </c>
      <c r="M127">
        <v>0.73817487553850603</v>
      </c>
      <c r="N127">
        <v>58.589880913143702</v>
      </c>
      <c r="O127">
        <v>134349.78407684001</v>
      </c>
      <c r="P127">
        <v>182313.76258320801</v>
      </c>
      <c r="Q127">
        <v>103.003654815856</v>
      </c>
      <c r="R127">
        <v>623.79808461528103</v>
      </c>
      <c r="S127">
        <v>0.357984009737847</v>
      </c>
      <c r="T127">
        <v>0.206437582932157</v>
      </c>
      <c r="U127">
        <v>0.37570013983545297</v>
      </c>
      <c r="V127">
        <v>0.39207853112542201</v>
      </c>
      <c r="W127">
        <v>8.7617141230084405E-3</v>
      </c>
      <c r="X127">
        <v>0.22345961491611399</v>
      </c>
      <c r="Y127" s="1">
        <v>0</v>
      </c>
      <c r="Z127">
        <v>0.55204233291487004</v>
      </c>
      <c r="AA127">
        <v>5.0229490872681398E-4</v>
      </c>
      <c r="AB127">
        <v>4.6273983094823699E-3</v>
      </c>
      <c r="AC127" s="1">
        <v>0</v>
      </c>
      <c r="AD127" s="1">
        <v>0</v>
      </c>
      <c r="AE127" s="1">
        <v>0</v>
      </c>
      <c r="AF127">
        <v>4.8889637081894799</v>
      </c>
      <c r="AG127">
        <v>0.29427723788750298</v>
      </c>
      <c r="AH127">
        <v>53.609808515326897</v>
      </c>
      <c r="AI127" t="s">
        <v>75</v>
      </c>
      <c r="AJ127" t="s">
        <v>76</v>
      </c>
      <c r="AK127">
        <v>377657243.04000002</v>
      </c>
      <c r="AL127">
        <v>2811</v>
      </c>
      <c r="AM127" s="10">
        <f>B127/D127-1</f>
        <v>0.14373903762855322</v>
      </c>
    </row>
    <row r="128" spans="1:40" x14ac:dyDescent="0.25">
      <c r="A128" t="s">
        <v>37</v>
      </c>
      <c r="B128">
        <v>5.48476507001737</v>
      </c>
      <c r="C128">
        <v>5.1946917742907396E-3</v>
      </c>
      <c r="D128">
        <v>6.0585784650246799</v>
      </c>
      <c r="E128">
        <v>5.1946617098997897E-3</v>
      </c>
      <c r="F128">
        <v>-52.829701521735799</v>
      </c>
      <c r="G128" s="1">
        <v>0</v>
      </c>
      <c r="H128">
        <v>3.0972515108941301</v>
      </c>
      <c r="I128">
        <v>-212.37869208356901</v>
      </c>
      <c r="J128">
        <v>-185.84208271243801</v>
      </c>
      <c r="K128">
        <v>55.296900984244701</v>
      </c>
      <c r="L128">
        <v>87.439061460423105</v>
      </c>
      <c r="M128">
        <v>0.77134429555958095</v>
      </c>
      <c r="N128">
        <v>63.172596335463297</v>
      </c>
      <c r="O128">
        <v>149663.71014251499</v>
      </c>
      <c r="P128">
        <v>196474.885817965</v>
      </c>
      <c r="Q128">
        <v>98.321616726917895</v>
      </c>
      <c r="R128">
        <v>649.32919844249795</v>
      </c>
      <c r="S128">
        <v>0.39271122475936299</v>
      </c>
      <c r="T128">
        <v>0.189527445504067</v>
      </c>
      <c r="U128">
        <v>0.26905870916297298</v>
      </c>
      <c r="V128">
        <v>0.36947681696828699</v>
      </c>
      <c r="W128">
        <v>3.60995844883501E-2</v>
      </c>
      <c r="X128">
        <v>0.32536488938038799</v>
      </c>
      <c r="Y128" s="1">
        <v>0</v>
      </c>
      <c r="Z128">
        <v>0.49994252425103203</v>
      </c>
      <c r="AA128">
        <v>4.8523322045745899E-4</v>
      </c>
      <c r="AB128">
        <v>4.7082114364648004E-3</v>
      </c>
      <c r="AC128" s="1">
        <v>0</v>
      </c>
      <c r="AD128">
        <v>1.1653213069846299E-6</v>
      </c>
      <c r="AE128" s="1">
        <v>0</v>
      </c>
      <c r="AF128">
        <v>4.8199263095241998</v>
      </c>
      <c r="AG128">
        <v>0.261489058534561</v>
      </c>
      <c r="AH128">
        <v>152.46785357095899</v>
      </c>
      <c r="AI128" t="s">
        <v>77</v>
      </c>
      <c r="AJ128" t="s">
        <v>78</v>
      </c>
      <c r="AK128">
        <v>1375708823.6300001</v>
      </c>
      <c r="AL128">
        <v>9192</v>
      </c>
      <c r="AM128" s="10">
        <f t="shared" ref="AM128:AM146" si="6">B128/D128-1</f>
        <v>-9.4710896016260926E-2</v>
      </c>
    </row>
    <row r="129" spans="1:39" x14ac:dyDescent="0.25">
      <c r="A129" t="s">
        <v>37</v>
      </c>
      <c r="B129">
        <v>5.9466395883093899</v>
      </c>
      <c r="C129">
        <v>5.1271335686806302E-3</v>
      </c>
      <c r="D129">
        <v>5.9819940136411196</v>
      </c>
      <c r="E129">
        <v>5.1262545922556102E-3</v>
      </c>
      <c r="F129">
        <v>-45.374399602697999</v>
      </c>
      <c r="G129" s="1">
        <v>0</v>
      </c>
      <c r="H129">
        <v>3.1795792483537402</v>
      </c>
      <c r="I129">
        <v>-181.753422033763</v>
      </c>
      <c r="J129">
        <v>-158.96090596062399</v>
      </c>
      <c r="K129">
        <v>51.267259581206197</v>
      </c>
      <c r="L129">
        <v>89.017969071468897</v>
      </c>
      <c r="M129">
        <v>0.79207212725085197</v>
      </c>
      <c r="N129">
        <v>65.928291236753495</v>
      </c>
      <c r="O129">
        <v>174509.00462341899</v>
      </c>
      <c r="P129">
        <v>231138.34371884901</v>
      </c>
      <c r="Q129">
        <v>98.916026690574895</v>
      </c>
      <c r="R129">
        <v>673.15011687236597</v>
      </c>
      <c r="S129">
        <v>0.352710471967705</v>
      </c>
      <c r="T129">
        <v>0.25824325592943598</v>
      </c>
      <c r="U129">
        <v>0.231779884536613</v>
      </c>
      <c r="V129">
        <v>0.33119443227449002</v>
      </c>
      <c r="W129">
        <v>9.1986795657644893E-2</v>
      </c>
      <c r="X129">
        <v>0.345038887531251</v>
      </c>
      <c r="Y129" s="1">
        <v>0</v>
      </c>
      <c r="Z129">
        <v>0.52038421162119497</v>
      </c>
      <c r="AA129">
        <v>4.6725239017462002E-4</v>
      </c>
      <c r="AB129">
        <v>4.6178355592639197E-3</v>
      </c>
      <c r="AC129" s="1">
        <v>0</v>
      </c>
      <c r="AD129">
        <v>4.1170758272888097E-5</v>
      </c>
      <c r="AE129" s="1">
        <v>0</v>
      </c>
      <c r="AF129">
        <v>4.9054466988307803</v>
      </c>
      <c r="AG129">
        <v>0.24327731760099999</v>
      </c>
      <c r="AH129">
        <v>415.90282207202199</v>
      </c>
      <c r="AI129" t="s">
        <v>79</v>
      </c>
      <c r="AJ129" t="s">
        <v>80</v>
      </c>
      <c r="AK129">
        <v>8002982952.0299997</v>
      </c>
      <c r="AL129">
        <v>45860</v>
      </c>
      <c r="AM129" s="10">
        <f t="shared" si="6"/>
        <v>-5.910140540279496E-3</v>
      </c>
    </row>
    <row r="130" spans="1:39" s="9" customFormat="1" x14ac:dyDescent="0.25">
      <c r="A130" s="9" t="s">
        <v>37</v>
      </c>
      <c r="B130" s="9">
        <v>7.1774166824503496</v>
      </c>
      <c r="C130" s="9">
        <v>5.2056283182590002E-3</v>
      </c>
      <c r="D130" s="9">
        <v>6.0709708279443797</v>
      </c>
      <c r="E130" s="9">
        <v>5.2036082865550498E-3</v>
      </c>
      <c r="F130" s="9">
        <v>-38.7265082804131</v>
      </c>
      <c r="G130" s="13">
        <v>0</v>
      </c>
      <c r="H130" s="9">
        <v>3.2765504450357499</v>
      </c>
      <c r="I130" s="9">
        <v>-158.817902137331</v>
      </c>
      <c r="J130" s="9">
        <v>-137.02192287954301</v>
      </c>
      <c r="K130" s="9">
        <v>42.358677881417599</v>
      </c>
      <c r="L130" s="9">
        <v>91.224099395332104</v>
      </c>
      <c r="M130" s="9">
        <v>0.83179191890955195</v>
      </c>
      <c r="N130" s="9">
        <v>70.071286917508303</v>
      </c>
      <c r="O130" s="9">
        <v>182626.63053226101</v>
      </c>
      <c r="P130" s="9">
        <v>233509.815772945</v>
      </c>
      <c r="Q130" s="9">
        <v>93.131761753408597</v>
      </c>
      <c r="R130" s="9">
        <v>680.08338264989902</v>
      </c>
      <c r="S130" s="9">
        <v>0.39094490575552199</v>
      </c>
      <c r="T130" s="9">
        <v>0.35572006855888499</v>
      </c>
      <c r="U130" s="9">
        <v>0.26446813018959098</v>
      </c>
      <c r="V130" s="9">
        <v>0.22676196597091799</v>
      </c>
      <c r="W130" s="9">
        <v>0.14924655192137501</v>
      </c>
      <c r="X130" s="9">
        <v>0.35952335191811502</v>
      </c>
      <c r="Y130" s="13">
        <v>0</v>
      </c>
      <c r="Z130" s="9">
        <v>0.447422733952547</v>
      </c>
      <c r="AA130" s="9">
        <v>4.1927184671897399E-4</v>
      </c>
      <c r="AB130" s="9">
        <v>4.7401899514493903E-3</v>
      </c>
      <c r="AC130" s="13">
        <v>0</v>
      </c>
      <c r="AD130" s="9">
        <v>4.4133765272366499E-5</v>
      </c>
      <c r="AE130" s="13">
        <v>0</v>
      </c>
      <c r="AF130" s="9">
        <v>5.5380673693760096</v>
      </c>
      <c r="AG130" s="9">
        <v>0.22352683346819199</v>
      </c>
      <c r="AH130" s="9">
        <v>449.91637470982198</v>
      </c>
      <c r="AI130" s="9" t="s">
        <v>81</v>
      </c>
      <c r="AJ130" s="9" t="s">
        <v>82</v>
      </c>
      <c r="AK130" s="9">
        <v>59382875183.870003</v>
      </c>
      <c r="AL130" s="9">
        <v>325160</v>
      </c>
      <c r="AM130" s="14">
        <f t="shared" si="6"/>
        <v>0.18225188126634606</v>
      </c>
    </row>
    <row r="131" spans="1:39" s="9" customFormat="1" x14ac:dyDescent="0.25">
      <c r="A131" s="9" t="s">
        <v>37</v>
      </c>
      <c r="B131" s="9">
        <v>8.0244261981267506</v>
      </c>
      <c r="C131" s="9">
        <v>6.0950639108047497E-3</v>
      </c>
      <c r="D131" s="9">
        <v>7.0738018016836497</v>
      </c>
      <c r="E131" s="9">
        <v>6.0141767932048399E-3</v>
      </c>
      <c r="F131" s="9">
        <v>-34.853375409288503</v>
      </c>
      <c r="G131" s="13">
        <v>0</v>
      </c>
      <c r="H131" s="9">
        <v>3.3510998115577801</v>
      </c>
      <c r="I131" s="9">
        <v>-132.37720920626899</v>
      </c>
      <c r="J131" s="9">
        <v>-111.282317281087</v>
      </c>
      <c r="K131" s="9">
        <v>33.5350933260857</v>
      </c>
      <c r="L131" s="9">
        <v>92.535244668448499</v>
      </c>
      <c r="M131" s="9">
        <v>0.86468357306341004</v>
      </c>
      <c r="N131" s="9">
        <v>74.4299821087575</v>
      </c>
      <c r="O131" s="9">
        <v>188863.32149457201</v>
      </c>
      <c r="P131" s="9">
        <v>235622.02788016299</v>
      </c>
      <c r="Q131" s="9">
        <v>87.9219908544313</v>
      </c>
      <c r="R131" s="9">
        <v>676.59584233687201</v>
      </c>
      <c r="S131" s="9">
        <v>0.42358181402101602</v>
      </c>
      <c r="T131" s="9">
        <v>0.40088830420919502</v>
      </c>
      <c r="U131" s="9">
        <v>0.30497402097990001</v>
      </c>
      <c r="V131" s="9">
        <v>0.14278305563018101</v>
      </c>
      <c r="W131" s="9">
        <v>0.17457074932049799</v>
      </c>
      <c r="X131" s="9">
        <v>0.377672174069419</v>
      </c>
      <c r="Y131" s="13">
        <v>0</v>
      </c>
      <c r="Z131" s="9">
        <v>0.39967838113968401</v>
      </c>
      <c r="AA131" s="9">
        <v>3.6619770229359802E-4</v>
      </c>
      <c r="AB131" s="9">
        <v>5.31124783494385E-3</v>
      </c>
      <c r="AC131" s="13">
        <v>0</v>
      </c>
      <c r="AD131" s="9">
        <v>3.36690618240707E-4</v>
      </c>
      <c r="AE131" s="13">
        <v>4.3630688410872398E-8</v>
      </c>
      <c r="AF131" s="9">
        <v>6.1791567733525197</v>
      </c>
      <c r="AG131" s="9">
        <v>0.18892571849839801</v>
      </c>
      <c r="AH131" s="9">
        <v>325.89872672009301</v>
      </c>
      <c r="AI131" s="9" t="s">
        <v>83</v>
      </c>
      <c r="AJ131" s="9" t="s">
        <v>84</v>
      </c>
      <c r="AK131" s="9">
        <v>241670072774.42001</v>
      </c>
      <c r="AL131" s="9">
        <v>1279603</v>
      </c>
      <c r="AM131" s="14">
        <f t="shared" si="6"/>
        <v>0.13438663155883734</v>
      </c>
    </row>
    <row r="132" spans="1:39" x14ac:dyDescent="0.25">
      <c r="A132" t="s">
        <v>37</v>
      </c>
      <c r="B132">
        <v>8.2634886130656593</v>
      </c>
      <c r="C132">
        <v>6.9613313403257904E-3</v>
      </c>
      <c r="D132">
        <v>8.0410673981513892</v>
      </c>
      <c r="E132">
        <v>6.7192142551114999E-3</v>
      </c>
      <c r="F132">
        <v>-25.074251702098099</v>
      </c>
      <c r="G132" s="1">
        <v>0</v>
      </c>
      <c r="H132">
        <v>3.5265696585697399</v>
      </c>
      <c r="I132">
        <v>-108.059611670642</v>
      </c>
      <c r="J132">
        <v>-86.875314717519203</v>
      </c>
      <c r="K132">
        <v>30.696908895906699</v>
      </c>
      <c r="L132">
        <v>93.020401075082106</v>
      </c>
      <c r="M132">
        <v>0.87897366052415804</v>
      </c>
      <c r="N132">
        <v>76.427836427118095</v>
      </c>
      <c r="O132">
        <v>188171.75964588701</v>
      </c>
      <c r="P132">
        <v>235083.576281977</v>
      </c>
      <c r="Q132">
        <v>84.519226339882906</v>
      </c>
      <c r="R132">
        <v>675.81619025872203</v>
      </c>
      <c r="S132">
        <v>0.46218739915927498</v>
      </c>
      <c r="T132">
        <v>0.42184310716289197</v>
      </c>
      <c r="U132">
        <v>0.32985562972955301</v>
      </c>
      <c r="V132">
        <v>0.103272016913018</v>
      </c>
      <c r="W132">
        <v>0.17433563095565999</v>
      </c>
      <c r="X132">
        <v>0.39253672240176701</v>
      </c>
      <c r="Y132" s="1">
        <v>0</v>
      </c>
      <c r="Z132">
        <v>0.353905169106769</v>
      </c>
      <c r="AA132">
        <v>3.4008150628518299E-4</v>
      </c>
      <c r="AB132">
        <v>5.6816399392163501E-3</v>
      </c>
      <c r="AC132" s="1">
        <v>0</v>
      </c>
      <c r="AD132">
        <v>6.9684769311113305E-4</v>
      </c>
      <c r="AE132" s="1">
        <v>6.5487732804892705E-7</v>
      </c>
      <c r="AF132">
        <v>6.34905842265798</v>
      </c>
      <c r="AG132">
        <v>0.18217883619781799</v>
      </c>
      <c r="AH132">
        <v>283.605000356478</v>
      </c>
      <c r="AI132" t="s">
        <v>85</v>
      </c>
      <c r="AJ132" t="s">
        <v>86</v>
      </c>
      <c r="AK132">
        <v>480418685147.28003</v>
      </c>
      <c r="AL132">
        <v>2553086</v>
      </c>
      <c r="AM132" s="10">
        <f t="shared" si="6"/>
        <v>2.7660657957599533E-2</v>
      </c>
    </row>
    <row r="133" spans="1:39" x14ac:dyDescent="0.25">
      <c r="A133" t="s">
        <v>37</v>
      </c>
      <c r="B133">
        <v>8.9931639560704806</v>
      </c>
      <c r="C133">
        <v>7.8368629934286605E-3</v>
      </c>
      <c r="D133">
        <v>9.0092916825660794</v>
      </c>
      <c r="E133">
        <v>7.48752225360577E-3</v>
      </c>
      <c r="F133">
        <v>-18.1342994993398</v>
      </c>
      <c r="G133" s="1">
        <v>0</v>
      </c>
      <c r="H133">
        <v>3.6541305829036301</v>
      </c>
      <c r="I133">
        <v>-83.379452668596301</v>
      </c>
      <c r="J133">
        <v>-61.744403593669603</v>
      </c>
      <c r="K133">
        <v>30.984283452855401</v>
      </c>
      <c r="L133">
        <v>92.9118525811989</v>
      </c>
      <c r="M133">
        <v>0.87847364699515496</v>
      </c>
      <c r="N133">
        <v>75.960627416586604</v>
      </c>
      <c r="O133">
        <v>184271.48028864901</v>
      </c>
      <c r="P133">
        <v>230614.17537898</v>
      </c>
      <c r="Q133">
        <v>83.857181033780506</v>
      </c>
      <c r="R133">
        <v>679.77154549836405</v>
      </c>
      <c r="S133">
        <v>0.46889222670919101</v>
      </c>
      <c r="T133">
        <v>0.41534287170444001</v>
      </c>
      <c r="U133">
        <v>0.331190213783431</v>
      </c>
      <c r="V133">
        <v>0.108363483884356</v>
      </c>
      <c r="W133">
        <v>0.16235778834189199</v>
      </c>
      <c r="X133">
        <v>0.39808851399031903</v>
      </c>
      <c r="Y133" s="1">
        <v>0</v>
      </c>
      <c r="Z133">
        <v>0.34524772186716901</v>
      </c>
      <c r="AA133">
        <v>3.3909009609515203E-4</v>
      </c>
      <c r="AB133">
        <v>6.4214481721789601E-3</v>
      </c>
      <c r="AC133" s="1">
        <v>0</v>
      </c>
      <c r="AD133">
        <v>7.1976189059695997E-4</v>
      </c>
      <c r="AE133">
        <v>7.2299393293827698E-6</v>
      </c>
      <c r="AF133">
        <v>6.4990069765000804</v>
      </c>
      <c r="AG133">
        <v>0.17759945161875501</v>
      </c>
      <c r="AH133">
        <v>340.99993053094698</v>
      </c>
      <c r="AI133" t="s">
        <v>87</v>
      </c>
      <c r="AJ133" t="s">
        <v>88</v>
      </c>
      <c r="AK133">
        <v>878459737917.96997</v>
      </c>
      <c r="AL133">
        <v>4767204</v>
      </c>
      <c r="AM133" s="10">
        <f t="shared" si="6"/>
        <v>-1.7901214727910064E-3</v>
      </c>
    </row>
    <row r="134" spans="1:39" x14ac:dyDescent="0.25">
      <c r="A134" t="s">
        <v>37</v>
      </c>
      <c r="B134">
        <v>9.9003022707209301</v>
      </c>
      <c r="C134">
        <v>8.3722451901856107E-3</v>
      </c>
      <c r="D134">
        <v>9.5967412799513205</v>
      </c>
      <c r="E134">
        <v>7.8909483163373591E-3</v>
      </c>
      <c r="F134">
        <v>-15.0834690711929</v>
      </c>
      <c r="G134" s="1">
        <v>0</v>
      </c>
      <c r="H134">
        <v>3.7100951255966699</v>
      </c>
      <c r="I134">
        <v>-59.230934301361799</v>
      </c>
      <c r="J134">
        <v>-37.446440559665099</v>
      </c>
      <c r="K134">
        <v>30.432558648245699</v>
      </c>
      <c r="L134">
        <v>93.021044167686995</v>
      </c>
      <c r="M134">
        <v>0.88220114137868799</v>
      </c>
      <c r="N134">
        <v>76.3389480491321</v>
      </c>
      <c r="O134">
        <v>183063.71068892299</v>
      </c>
      <c r="P134">
        <v>228469.14650175199</v>
      </c>
      <c r="Q134">
        <v>83.997928419601493</v>
      </c>
      <c r="R134">
        <v>682.62160009846002</v>
      </c>
      <c r="S134">
        <v>0.476533210854163</v>
      </c>
      <c r="T134">
        <v>0.41011102306420399</v>
      </c>
      <c r="U134">
        <v>0.33332336412172098</v>
      </c>
      <c r="V134">
        <v>9.7715883231652007E-2</v>
      </c>
      <c r="W134">
        <v>0.15403634966541299</v>
      </c>
      <c r="X134">
        <v>0.41492440298121203</v>
      </c>
      <c r="Y134" s="1">
        <v>0</v>
      </c>
      <c r="Z134">
        <v>0.33307218473752198</v>
      </c>
      <c r="AA134">
        <v>3.2793847617999399E-4</v>
      </c>
      <c r="AB134">
        <v>6.5754223378355799E-3</v>
      </c>
      <c r="AC134" s="1">
        <v>0</v>
      </c>
      <c r="AD134">
        <v>9.4994671670137296E-4</v>
      </c>
      <c r="AE134">
        <v>3.7655920422948502E-5</v>
      </c>
      <c r="AF134">
        <v>6.6432993796237998</v>
      </c>
      <c r="AG134">
        <v>0.17242623082955799</v>
      </c>
      <c r="AH134">
        <v>359.60847493592598</v>
      </c>
      <c r="AI134" t="s">
        <v>89</v>
      </c>
      <c r="AJ134" t="s">
        <v>90</v>
      </c>
      <c r="AK134">
        <v>1221486019278.26</v>
      </c>
      <c r="AL134">
        <v>6672464</v>
      </c>
      <c r="AM134" s="10">
        <f t="shared" si="6"/>
        <v>3.1631673910370361E-2</v>
      </c>
    </row>
    <row r="135" spans="1:39" x14ac:dyDescent="0.25">
      <c r="A135" t="s">
        <v>37</v>
      </c>
      <c r="B135">
        <v>11.0122145729609</v>
      </c>
      <c r="C135">
        <v>9.3194578064383395E-3</v>
      </c>
      <c r="D135">
        <v>10.6275635002232</v>
      </c>
      <c r="E135">
        <v>8.6900030915458299E-3</v>
      </c>
      <c r="F135">
        <v>-9.5850197233797694</v>
      </c>
      <c r="G135" s="1">
        <v>0</v>
      </c>
      <c r="H135">
        <v>3.79386925974242</v>
      </c>
      <c r="I135">
        <v>-34.911791650663602</v>
      </c>
      <c r="J135">
        <v>-12.2351639372501</v>
      </c>
      <c r="K135">
        <v>34.013188849947198</v>
      </c>
      <c r="L135">
        <v>92.709293343415894</v>
      </c>
      <c r="M135">
        <v>0.87299731612273701</v>
      </c>
      <c r="N135">
        <v>74.470450909498297</v>
      </c>
      <c r="O135">
        <v>175824.748786877</v>
      </c>
      <c r="P135">
        <v>220669.93213652901</v>
      </c>
      <c r="Q135">
        <v>85.548079775799394</v>
      </c>
      <c r="R135">
        <v>687.230114170977</v>
      </c>
      <c r="S135">
        <v>0.462300418230712</v>
      </c>
      <c r="T135">
        <v>0.38489886280295799</v>
      </c>
      <c r="U135">
        <v>0.31977177075990199</v>
      </c>
      <c r="V135">
        <v>0.15338353552874601</v>
      </c>
      <c r="W135">
        <v>0.13301597489984299</v>
      </c>
      <c r="X135">
        <v>0.39382871881150699</v>
      </c>
      <c r="Y135" s="1">
        <v>0</v>
      </c>
      <c r="Z135">
        <v>0.35304928582699102</v>
      </c>
      <c r="AA135">
        <v>3.4359512232198602E-4</v>
      </c>
      <c r="AB135">
        <v>6.7899322325795297E-3</v>
      </c>
      <c r="AC135" s="1">
        <v>0</v>
      </c>
      <c r="AD135">
        <v>1.29796830259966E-3</v>
      </c>
      <c r="AE135">
        <v>2.5852990544844101E-4</v>
      </c>
      <c r="AF135">
        <v>6.6761901617785098</v>
      </c>
      <c r="AG135">
        <v>0.197510778777615</v>
      </c>
      <c r="AH135">
        <v>606.47096098286102</v>
      </c>
      <c r="AI135" t="s">
        <v>91</v>
      </c>
      <c r="AJ135" t="s">
        <v>92</v>
      </c>
      <c r="AK135">
        <v>1613033827845.6899</v>
      </c>
      <c r="AL135">
        <v>9174100</v>
      </c>
      <c r="AM135" s="10">
        <f t="shared" si="6"/>
        <v>3.6193721423506187E-2</v>
      </c>
    </row>
    <row r="136" spans="1:39" x14ac:dyDescent="0.25">
      <c r="A136" t="s">
        <v>37</v>
      </c>
      <c r="B136">
        <v>12.457157128412099</v>
      </c>
      <c r="C136">
        <v>1.08921066784882E-2</v>
      </c>
      <c r="D136">
        <v>12.3152613595805</v>
      </c>
      <c r="E136">
        <v>9.9955057161299505E-3</v>
      </c>
      <c r="F136">
        <v>-4.9527204816612702</v>
      </c>
      <c r="G136" s="1">
        <v>0</v>
      </c>
      <c r="H136">
        <v>3.8608625324391901</v>
      </c>
      <c r="I136">
        <v>-11.424363601863799</v>
      </c>
      <c r="J136">
        <v>12.111695509921899</v>
      </c>
      <c r="K136">
        <v>36.5223871233324</v>
      </c>
      <c r="L136">
        <v>92.711740577211501</v>
      </c>
      <c r="M136">
        <v>0.869361285562123</v>
      </c>
      <c r="N136">
        <v>73.345417952121693</v>
      </c>
      <c r="O136">
        <v>169331.45288756999</v>
      </c>
      <c r="P136">
        <v>212862.070953004</v>
      </c>
      <c r="Q136">
        <v>88.048053617031798</v>
      </c>
      <c r="R136">
        <v>688.00775770733799</v>
      </c>
      <c r="S136">
        <v>0.46387139761086299</v>
      </c>
      <c r="T136">
        <v>0.36735315911302502</v>
      </c>
      <c r="U136">
        <v>0.31782266366925599</v>
      </c>
      <c r="V136">
        <v>0.184991649277959</v>
      </c>
      <c r="W136">
        <v>0.114962664111113</v>
      </c>
      <c r="X136">
        <v>0.38222302294166999</v>
      </c>
      <c r="Y136" s="1">
        <v>0</v>
      </c>
      <c r="Z136">
        <v>0.35276581018121</v>
      </c>
      <c r="AA136">
        <v>3.5148534925977899E-4</v>
      </c>
      <c r="AB136">
        <v>6.9732730750689097E-3</v>
      </c>
      <c r="AC136" s="1">
        <v>0</v>
      </c>
      <c r="AD136">
        <v>1.5045746870017301E-3</v>
      </c>
      <c r="AE136">
        <v>1.16620544602807E-3</v>
      </c>
      <c r="AF136">
        <v>6.7287392565570601</v>
      </c>
      <c r="AG136">
        <v>0.21337968509157099</v>
      </c>
      <c r="AH136">
        <v>878.05910621126804</v>
      </c>
      <c r="AI136" t="s">
        <v>93</v>
      </c>
      <c r="AJ136" t="s">
        <v>94</v>
      </c>
      <c r="AK136">
        <v>1929344794398.4199</v>
      </c>
      <c r="AL136">
        <v>11393895</v>
      </c>
      <c r="AM136" s="10">
        <f t="shared" si="6"/>
        <v>1.1521945388614396E-2</v>
      </c>
    </row>
    <row r="137" spans="1:39" x14ac:dyDescent="0.25">
      <c r="A137" t="s">
        <v>37</v>
      </c>
      <c r="B137">
        <v>13.985970456674201</v>
      </c>
      <c r="C137">
        <v>1.26437398281112E-2</v>
      </c>
      <c r="D137">
        <v>14.160612705653699</v>
      </c>
      <c r="E137">
        <v>1.15748134652662E-2</v>
      </c>
      <c r="F137">
        <v>0.227447639719043</v>
      </c>
      <c r="G137" s="1">
        <v>0</v>
      </c>
      <c r="H137">
        <v>3.9734008880406901</v>
      </c>
      <c r="I137">
        <v>12.033845510670099</v>
      </c>
      <c r="J137">
        <v>37.323858343914402</v>
      </c>
      <c r="K137">
        <v>44.198946023430402</v>
      </c>
      <c r="L137">
        <v>92.292644729367098</v>
      </c>
      <c r="M137">
        <v>0.85285389493526698</v>
      </c>
      <c r="N137">
        <v>70.083981095171495</v>
      </c>
      <c r="O137">
        <v>157545.81303889101</v>
      </c>
      <c r="P137">
        <v>199081.874070349</v>
      </c>
      <c r="Q137">
        <v>90.297725981485499</v>
      </c>
      <c r="R137">
        <v>692.70040905560199</v>
      </c>
      <c r="S137">
        <v>0.44988561871802701</v>
      </c>
      <c r="T137">
        <v>0.32493065915046399</v>
      </c>
      <c r="U137">
        <v>0.28099584435612601</v>
      </c>
      <c r="V137">
        <v>0.305338987394072</v>
      </c>
      <c r="W137">
        <v>8.4566263480730305E-2</v>
      </c>
      <c r="X137">
        <v>0.32909890476907</v>
      </c>
      <c r="Y137" s="1">
        <v>0</v>
      </c>
      <c r="Z137">
        <v>0.38003105996641001</v>
      </c>
      <c r="AA137">
        <v>3.88049838535932E-4</v>
      </c>
      <c r="AB137">
        <v>7.2016155467185096E-3</v>
      </c>
      <c r="AC137" s="1">
        <v>0</v>
      </c>
      <c r="AD137">
        <v>1.8878636387594E-3</v>
      </c>
      <c r="AE137">
        <v>2.09733165696849E-3</v>
      </c>
      <c r="AF137">
        <v>6.5421857684394302</v>
      </c>
      <c r="AG137">
        <v>0.25113395919661202</v>
      </c>
      <c r="AH137">
        <v>1515.2023273084601</v>
      </c>
      <c r="AI137" t="s">
        <v>95</v>
      </c>
      <c r="AJ137" t="s">
        <v>96</v>
      </c>
      <c r="AK137">
        <v>1783728023577.0601</v>
      </c>
      <c r="AL137">
        <v>11321964</v>
      </c>
      <c r="AM137" s="10">
        <f t="shared" si="6"/>
        <v>-1.2332958510317238E-2</v>
      </c>
    </row>
    <row r="138" spans="1:39" x14ac:dyDescent="0.25">
      <c r="A138" t="s">
        <v>37</v>
      </c>
      <c r="B138">
        <v>15.359402906512701</v>
      </c>
      <c r="C138">
        <v>1.3861682721670101E-2</v>
      </c>
      <c r="D138">
        <v>15.4226627130897</v>
      </c>
      <c r="E138">
        <v>1.2878895891236799E-2</v>
      </c>
      <c r="F138">
        <v>1.8823335073765199</v>
      </c>
      <c r="G138" s="1">
        <v>0</v>
      </c>
      <c r="H138">
        <v>4.0638844059156902</v>
      </c>
      <c r="I138">
        <v>35.101740905873697</v>
      </c>
      <c r="J138">
        <v>61.980922984517299</v>
      </c>
      <c r="K138">
        <v>50.860388597850502</v>
      </c>
      <c r="L138">
        <v>92.375604663899097</v>
      </c>
      <c r="M138">
        <v>0.84320245086177403</v>
      </c>
      <c r="N138">
        <v>67.429275588083897</v>
      </c>
      <c r="O138">
        <v>148183.501552328</v>
      </c>
      <c r="P138">
        <v>186374.638228695</v>
      </c>
      <c r="Q138">
        <v>94.872287674999001</v>
      </c>
      <c r="R138">
        <v>696.04949388135606</v>
      </c>
      <c r="S138">
        <v>0.46730947238239201</v>
      </c>
      <c r="T138">
        <v>0.28866711182057198</v>
      </c>
      <c r="U138">
        <v>0.24070211186648599</v>
      </c>
      <c r="V138">
        <v>0.39507917921312902</v>
      </c>
      <c r="W138">
        <v>6.5139308685764105E-2</v>
      </c>
      <c r="X138">
        <v>0.29907940023461899</v>
      </c>
      <c r="Y138" s="1">
        <v>0</v>
      </c>
      <c r="Z138">
        <v>0.36176589795181102</v>
      </c>
      <c r="AA138">
        <v>4.1707941118349101E-4</v>
      </c>
      <c r="AB138">
        <v>7.5074628696779801E-3</v>
      </c>
      <c r="AC138" s="1">
        <v>0</v>
      </c>
      <c r="AD138">
        <v>2.3215585166090802E-3</v>
      </c>
      <c r="AE138">
        <v>2.6328391423138201E-3</v>
      </c>
      <c r="AF138">
        <v>6.4061099051910997</v>
      </c>
      <c r="AG138">
        <v>0.28465219060941499</v>
      </c>
      <c r="AH138">
        <v>2261.0765778515301</v>
      </c>
      <c r="AI138" t="s">
        <v>97</v>
      </c>
      <c r="AJ138" t="s">
        <v>98</v>
      </c>
      <c r="AK138">
        <v>1675168251796.5901</v>
      </c>
      <c r="AL138">
        <v>11304688</v>
      </c>
      <c r="AM138" s="10">
        <f t="shared" si="6"/>
        <v>-4.101743502651356E-3</v>
      </c>
    </row>
    <row r="139" spans="1:39" x14ac:dyDescent="0.25">
      <c r="A139" t="s">
        <v>37</v>
      </c>
      <c r="B139">
        <v>16.053014470332201</v>
      </c>
      <c r="C139">
        <v>1.42839985917908E-2</v>
      </c>
      <c r="D139">
        <v>15.8562855500584</v>
      </c>
      <c r="E139">
        <v>1.34320805480226E-2</v>
      </c>
      <c r="F139">
        <v>5.2934970448799996</v>
      </c>
      <c r="G139" s="1">
        <v>0</v>
      </c>
      <c r="H139">
        <v>4.2790123606252202</v>
      </c>
      <c r="I139">
        <v>58.453068049163299</v>
      </c>
      <c r="J139">
        <v>87.113628811721796</v>
      </c>
      <c r="K139">
        <v>58.694307330989801</v>
      </c>
      <c r="L139">
        <v>92.692632808163495</v>
      </c>
      <c r="M139">
        <v>0.83600227198952703</v>
      </c>
      <c r="N139">
        <v>65.727122005244397</v>
      </c>
      <c r="O139">
        <v>138876.89041595001</v>
      </c>
      <c r="P139">
        <v>174784.12749297399</v>
      </c>
      <c r="Q139">
        <v>94.9482580463537</v>
      </c>
      <c r="R139">
        <v>693.44931262722605</v>
      </c>
      <c r="S139">
        <v>0.49735201465897</v>
      </c>
      <c r="T139">
        <v>0.25873435417493601</v>
      </c>
      <c r="U139">
        <v>0.192534730132528</v>
      </c>
      <c r="V139">
        <v>0.50604758176789599</v>
      </c>
      <c r="W139">
        <v>4.8732818413529E-2</v>
      </c>
      <c r="X139">
        <v>0.25268486968604498</v>
      </c>
      <c r="Y139" s="1">
        <v>0</v>
      </c>
      <c r="Z139">
        <v>0.33917472584077002</v>
      </c>
      <c r="AA139">
        <v>4.5888524333636199E-4</v>
      </c>
      <c r="AB139">
        <v>7.5393122936745901E-3</v>
      </c>
      <c r="AC139" s="1">
        <v>0</v>
      </c>
      <c r="AD139">
        <v>2.9737024863474102E-3</v>
      </c>
      <c r="AE139">
        <v>2.4602066357696998E-3</v>
      </c>
      <c r="AF139">
        <v>6.0020201725764597</v>
      </c>
      <c r="AG139">
        <v>0.30422805909513601</v>
      </c>
      <c r="AH139">
        <v>3341.0073693446102</v>
      </c>
      <c r="AI139" t="s">
        <v>99</v>
      </c>
      <c r="AJ139" t="s">
        <v>100</v>
      </c>
      <c r="AK139">
        <v>1343727240044.6799</v>
      </c>
      <c r="AL139">
        <v>9675672</v>
      </c>
      <c r="AM139" s="10">
        <f t="shared" si="6"/>
        <v>1.2406999082649417E-2</v>
      </c>
    </row>
    <row r="140" spans="1:39" x14ac:dyDescent="0.25">
      <c r="A140" t="s">
        <v>37</v>
      </c>
      <c r="B140">
        <v>16.9428705486147</v>
      </c>
      <c r="C140">
        <v>1.5299437381226799E-2</v>
      </c>
      <c r="D140">
        <v>16.89058359573</v>
      </c>
      <c r="E140">
        <v>1.45903164635337E-2</v>
      </c>
      <c r="F140">
        <v>5.0959473306396497</v>
      </c>
      <c r="G140" s="1">
        <v>0</v>
      </c>
      <c r="H140">
        <v>4.4444877628698203</v>
      </c>
      <c r="I140">
        <v>81.867549950082605</v>
      </c>
      <c r="J140">
        <v>111.895734794115</v>
      </c>
      <c r="K140">
        <v>65.943964605752697</v>
      </c>
      <c r="L140">
        <v>93.302574488868004</v>
      </c>
      <c r="M140">
        <v>0.83259880899719396</v>
      </c>
      <c r="N140">
        <v>63.8301238948155</v>
      </c>
      <c r="O140">
        <v>132517.62377444</v>
      </c>
      <c r="P140">
        <v>165309.43664340299</v>
      </c>
      <c r="Q140">
        <v>94.340663472198401</v>
      </c>
      <c r="R140">
        <v>695.12615462048302</v>
      </c>
      <c r="S140">
        <v>0.522217070298724</v>
      </c>
      <c r="T140">
        <v>0.23997105637198399</v>
      </c>
      <c r="U140">
        <v>0.15057816617656899</v>
      </c>
      <c r="V140">
        <v>0.61408543088984302</v>
      </c>
      <c r="W140">
        <v>3.63829502809076E-2</v>
      </c>
      <c r="X140">
        <v>0.198953452652678</v>
      </c>
      <c r="Y140" s="1">
        <v>0</v>
      </c>
      <c r="Z140">
        <v>0.31870766575551301</v>
      </c>
      <c r="AA140">
        <v>4.9448144240767198E-4</v>
      </c>
      <c r="AB140">
        <v>7.6879836417679901E-3</v>
      </c>
      <c r="AC140" s="1">
        <v>0</v>
      </c>
      <c r="AD140">
        <v>3.6696858870078502E-3</v>
      </c>
      <c r="AE140">
        <v>2.7381950249728698E-3</v>
      </c>
      <c r="AF140">
        <v>5.7637625434954902</v>
      </c>
      <c r="AG140">
        <v>0.34058521348402698</v>
      </c>
      <c r="AH140">
        <v>4439.4158124820497</v>
      </c>
      <c r="AI140" t="s">
        <v>101</v>
      </c>
      <c r="AJ140" t="s">
        <v>102</v>
      </c>
      <c r="AK140">
        <v>1147539941050.6101</v>
      </c>
      <c r="AL140">
        <v>8659527</v>
      </c>
      <c r="AM140" s="10">
        <f t="shared" si="6"/>
        <v>3.095627370620857E-3</v>
      </c>
    </row>
    <row r="141" spans="1:39" x14ac:dyDescent="0.25">
      <c r="A141" t="s">
        <v>37</v>
      </c>
      <c r="B141">
        <v>17.637398887901501</v>
      </c>
      <c r="C141">
        <v>1.5829256093348801E-2</v>
      </c>
      <c r="D141">
        <v>17.425603317009202</v>
      </c>
      <c r="E141">
        <v>1.5235770162660801E-2</v>
      </c>
      <c r="F141">
        <v>10.8637531683963</v>
      </c>
      <c r="G141" s="1">
        <v>0</v>
      </c>
      <c r="H141">
        <v>4.7060899686685698</v>
      </c>
      <c r="I141">
        <v>104.902907447205</v>
      </c>
      <c r="J141">
        <v>136.73371593014301</v>
      </c>
      <c r="K141">
        <v>71.624831722977206</v>
      </c>
      <c r="L141">
        <v>93.737336585834399</v>
      </c>
      <c r="M141">
        <v>0.83195312357378504</v>
      </c>
      <c r="N141">
        <v>63.220507329122597</v>
      </c>
      <c r="O141">
        <v>124950.294027718</v>
      </c>
      <c r="P141">
        <v>155436.30007360401</v>
      </c>
      <c r="Q141">
        <v>88.700178340982603</v>
      </c>
      <c r="R141">
        <v>691.22416845931104</v>
      </c>
      <c r="S141">
        <v>0.55227781089320305</v>
      </c>
      <c r="T141">
        <v>0.23306027940047799</v>
      </c>
      <c r="U141">
        <v>0.116546021545749</v>
      </c>
      <c r="V141">
        <v>0.68287125452179198</v>
      </c>
      <c r="W141">
        <v>2.7974988040970001E-2</v>
      </c>
      <c r="X141">
        <v>0.17260773589148801</v>
      </c>
      <c r="Y141" s="1">
        <v>0</v>
      </c>
      <c r="Z141">
        <v>0.30328959221861701</v>
      </c>
      <c r="AA141">
        <v>5.2780763913579402E-4</v>
      </c>
      <c r="AB141">
        <v>7.6146953928583998E-3</v>
      </c>
      <c r="AC141" s="1">
        <v>0</v>
      </c>
      <c r="AD141">
        <v>3.8217994581954198E-3</v>
      </c>
      <c r="AE141">
        <v>3.2715126951864699E-3</v>
      </c>
      <c r="AF141">
        <v>5.4687455666681002</v>
      </c>
      <c r="AG141">
        <v>0.34942814960386798</v>
      </c>
      <c r="AH141">
        <v>5665.6793894668599</v>
      </c>
      <c r="AI141" t="s">
        <v>103</v>
      </c>
      <c r="AJ141" t="s">
        <v>104</v>
      </c>
      <c r="AK141">
        <v>791857744265.96997</v>
      </c>
      <c r="AL141">
        <v>6337382</v>
      </c>
      <c r="AM141" s="10">
        <f t="shared" si="6"/>
        <v>1.2154274778283458E-2</v>
      </c>
    </row>
    <row r="142" spans="1:39" x14ac:dyDescent="0.25">
      <c r="A142" t="s">
        <v>37</v>
      </c>
      <c r="B142">
        <v>18.476083269145999</v>
      </c>
      <c r="C142">
        <v>1.6479795874120601E-2</v>
      </c>
      <c r="D142">
        <v>18.078210407719599</v>
      </c>
      <c r="E142">
        <v>1.5999207738476101E-2</v>
      </c>
      <c r="F142">
        <v>13.286805048043901</v>
      </c>
      <c r="G142" s="1">
        <v>0</v>
      </c>
      <c r="H142">
        <v>4.8908469685995</v>
      </c>
      <c r="I142">
        <v>128.15603247618799</v>
      </c>
      <c r="J142">
        <v>161.37701075772799</v>
      </c>
      <c r="K142">
        <v>76.179379259916601</v>
      </c>
      <c r="L142">
        <v>94.099965668803605</v>
      </c>
      <c r="M142">
        <v>0.83106557810422699</v>
      </c>
      <c r="N142">
        <v>61.806669578884701</v>
      </c>
      <c r="O142">
        <v>119661.728248153</v>
      </c>
      <c r="P142">
        <v>148089.794599627</v>
      </c>
      <c r="Q142">
        <v>85.196274525345601</v>
      </c>
      <c r="R142">
        <v>690.70205021556001</v>
      </c>
      <c r="S142">
        <v>0.58458930130199405</v>
      </c>
      <c r="T142">
        <v>0.235102535263956</v>
      </c>
      <c r="U142">
        <v>9.0198193965568399E-2</v>
      </c>
      <c r="V142">
        <v>0.74159465120990797</v>
      </c>
      <c r="W142">
        <v>2.23218568739856E-2</v>
      </c>
      <c r="X142">
        <v>0.14588529795053701</v>
      </c>
      <c r="Y142" s="1">
        <v>0</v>
      </c>
      <c r="Z142">
        <v>0.28088147725211698</v>
      </c>
      <c r="AA142">
        <v>5.5559694183306195E-4</v>
      </c>
      <c r="AB142">
        <v>7.6222950636222198E-3</v>
      </c>
      <c r="AC142" s="1">
        <v>0</v>
      </c>
      <c r="AD142">
        <v>4.1875459155345301E-3</v>
      </c>
      <c r="AE142">
        <v>3.6338192276989399E-3</v>
      </c>
      <c r="AF142">
        <v>5.4180649185483096</v>
      </c>
      <c r="AG142">
        <v>0.37800126526905797</v>
      </c>
      <c r="AH142">
        <v>6857.3326646300202</v>
      </c>
      <c r="AI142" t="s">
        <v>105</v>
      </c>
      <c r="AJ142" t="s">
        <v>106</v>
      </c>
      <c r="AK142">
        <v>553971697351.98999</v>
      </c>
      <c r="AL142">
        <v>4629481</v>
      </c>
      <c r="AM142" s="10">
        <f t="shared" si="6"/>
        <v>2.2008420770260662E-2</v>
      </c>
    </row>
    <row r="143" spans="1:39" x14ac:dyDescent="0.25">
      <c r="A143" t="s">
        <v>37</v>
      </c>
      <c r="B143">
        <v>18.545316462189199</v>
      </c>
      <c r="C143">
        <v>1.6659221055942301E-2</v>
      </c>
      <c r="D143">
        <v>18.257372065671099</v>
      </c>
      <c r="E143">
        <v>1.63241971848294E-2</v>
      </c>
      <c r="F143">
        <v>20.191513314504601</v>
      </c>
      <c r="G143" s="1">
        <v>0</v>
      </c>
      <c r="H143">
        <v>5.1139167668251497</v>
      </c>
      <c r="I143">
        <v>151.09507480857999</v>
      </c>
      <c r="J143">
        <v>186.157724717158</v>
      </c>
      <c r="K143">
        <v>80.237176185062395</v>
      </c>
      <c r="L143">
        <v>94.441928251138194</v>
      </c>
      <c r="M143">
        <v>0.83147537863142096</v>
      </c>
      <c r="N143">
        <v>60.773156305854698</v>
      </c>
      <c r="O143">
        <v>113309.273726254</v>
      </c>
      <c r="P143">
        <v>140428.083230327</v>
      </c>
      <c r="Q143">
        <v>80.8396827821377</v>
      </c>
      <c r="R143">
        <v>685.80988079172005</v>
      </c>
      <c r="S143">
        <v>0.61260015289526604</v>
      </c>
      <c r="T143">
        <v>0.23260140559140399</v>
      </c>
      <c r="U143">
        <v>6.5505904335270204E-2</v>
      </c>
      <c r="V143">
        <v>0.80212650428212395</v>
      </c>
      <c r="W143">
        <v>1.49350996769508E-2</v>
      </c>
      <c r="X143">
        <v>0.11743249170565399</v>
      </c>
      <c r="Y143" s="1">
        <v>0</v>
      </c>
      <c r="Z143">
        <v>0.26515847735064402</v>
      </c>
      <c r="AA143">
        <v>5.8187024452666005E-4</v>
      </c>
      <c r="AB143">
        <v>7.57942423862053E-3</v>
      </c>
      <c r="AC143" s="1">
        <v>0</v>
      </c>
      <c r="AD143">
        <v>4.3642925753496703E-3</v>
      </c>
      <c r="AE143">
        <v>3.79866319918276E-3</v>
      </c>
      <c r="AF143">
        <v>5.3876205894627498</v>
      </c>
      <c r="AG143">
        <v>0.396285902948323</v>
      </c>
      <c r="AH143">
        <v>8380.6826499649997</v>
      </c>
      <c r="AI143" t="s">
        <v>107</v>
      </c>
      <c r="AJ143" t="s">
        <v>108</v>
      </c>
      <c r="AK143">
        <v>300281019611.21997</v>
      </c>
      <c r="AL143">
        <v>2650101</v>
      </c>
      <c r="AM143" s="10">
        <f t="shared" si="6"/>
        <v>1.5771404311769155E-2</v>
      </c>
    </row>
    <row r="144" spans="1:39" x14ac:dyDescent="0.25">
      <c r="A144" t="s">
        <v>37</v>
      </c>
      <c r="B144">
        <v>17.670735263491</v>
      </c>
      <c r="C144">
        <v>1.6102389788065601E-2</v>
      </c>
      <c r="D144">
        <v>17.700183181021</v>
      </c>
      <c r="E144">
        <v>1.5879086257546301E-2</v>
      </c>
      <c r="F144">
        <v>26.718203882834501</v>
      </c>
      <c r="G144" s="1">
        <v>0</v>
      </c>
      <c r="H144">
        <v>5.3790881353369704</v>
      </c>
      <c r="I144">
        <v>173.82020055090001</v>
      </c>
      <c r="J144">
        <v>211.17430869281301</v>
      </c>
      <c r="K144">
        <v>85.806608214484697</v>
      </c>
      <c r="L144">
        <v>94.425383505857596</v>
      </c>
      <c r="M144">
        <v>0.82663729799437602</v>
      </c>
      <c r="N144">
        <v>59.264522755540099</v>
      </c>
      <c r="O144">
        <v>106218.24728095101</v>
      </c>
      <c r="P144">
        <v>131259.65318937099</v>
      </c>
      <c r="Q144">
        <v>75.667777370021597</v>
      </c>
      <c r="R144">
        <v>676.61224099193703</v>
      </c>
      <c r="S144">
        <v>0.62747674805235698</v>
      </c>
      <c r="T144">
        <v>0.243893910197515</v>
      </c>
      <c r="U144">
        <v>4.5030682071077702E-2</v>
      </c>
      <c r="V144">
        <v>0.85629365543822999</v>
      </c>
      <c r="W144">
        <v>1.05533050421865E-2</v>
      </c>
      <c r="X144">
        <v>8.8122357448505495E-2</v>
      </c>
      <c r="Y144" s="1">
        <v>0</v>
      </c>
      <c r="Z144">
        <v>0.27050714004943199</v>
      </c>
      <c r="AA144">
        <v>6.3078814713339701E-4</v>
      </c>
      <c r="AB144">
        <v>7.5260202154111902E-3</v>
      </c>
      <c r="AC144" s="1">
        <v>0</v>
      </c>
      <c r="AD144">
        <v>4.0170718148482597E-3</v>
      </c>
      <c r="AE144">
        <v>3.7052664937417702E-3</v>
      </c>
      <c r="AF144">
        <v>5.3265248121982101</v>
      </c>
      <c r="AG144">
        <v>0.42330685009043101</v>
      </c>
      <c r="AH144">
        <v>10360.0520461255</v>
      </c>
      <c r="AI144" t="s">
        <v>109</v>
      </c>
      <c r="AJ144" t="s">
        <v>110</v>
      </c>
      <c r="AK144">
        <v>160503100700.57999</v>
      </c>
      <c r="AL144">
        <v>1511069</v>
      </c>
      <c r="AM144" s="10">
        <f t="shared" si="6"/>
        <v>-1.6637069361844503E-3</v>
      </c>
    </row>
    <row r="145" spans="1:39" x14ac:dyDescent="0.25">
      <c r="A145" t="s">
        <v>37</v>
      </c>
      <c r="B145">
        <v>16.295480969235101</v>
      </c>
      <c r="C145">
        <v>1.5281758840050799E-2</v>
      </c>
      <c r="D145">
        <v>16.872676852716101</v>
      </c>
      <c r="E145">
        <v>1.51633787326758E-2</v>
      </c>
      <c r="F145">
        <v>31.414172514260699</v>
      </c>
      <c r="G145" s="1">
        <v>0</v>
      </c>
      <c r="H145">
        <v>5.8311851820220104</v>
      </c>
      <c r="I145">
        <v>195.51917716732001</v>
      </c>
      <c r="J145">
        <v>236.13906733891801</v>
      </c>
      <c r="K145">
        <v>94.923210036148603</v>
      </c>
      <c r="L145">
        <v>93.667413397503196</v>
      </c>
      <c r="M145">
        <v>0.81216394870539399</v>
      </c>
      <c r="N145">
        <v>61.204473268880903</v>
      </c>
      <c r="O145">
        <v>97379.120089457094</v>
      </c>
      <c r="P145">
        <v>120788.065068564</v>
      </c>
      <c r="Q145">
        <v>67.710447552261996</v>
      </c>
      <c r="R145">
        <v>655.73542158297698</v>
      </c>
      <c r="S145">
        <v>0.57463643637735295</v>
      </c>
      <c r="T145">
        <v>0.28792967641085898</v>
      </c>
      <c r="U145">
        <v>3.12868157151448E-2</v>
      </c>
      <c r="V145">
        <v>0.89666113981538098</v>
      </c>
      <c r="W145">
        <v>1.0370092518388E-2</v>
      </c>
      <c r="X145">
        <v>6.1681951951085903E-2</v>
      </c>
      <c r="Y145" s="1">
        <v>0</v>
      </c>
      <c r="Z145">
        <v>0.34159373944004301</v>
      </c>
      <c r="AA145">
        <v>7.2361696063085704E-4</v>
      </c>
      <c r="AB145">
        <v>7.1080910593953502E-3</v>
      </c>
      <c r="AC145" s="1">
        <v>0</v>
      </c>
      <c r="AD145">
        <v>3.4675768088089001E-3</v>
      </c>
      <c r="AE145">
        <v>3.8641376626951801E-3</v>
      </c>
      <c r="AF145">
        <v>4.2484786307153097</v>
      </c>
      <c r="AG145">
        <v>0.356100175023361</v>
      </c>
      <c r="AH145">
        <v>13542.0181182377</v>
      </c>
      <c r="AI145" t="s">
        <v>111</v>
      </c>
      <c r="AJ145" t="s">
        <v>112</v>
      </c>
      <c r="AK145">
        <v>63658775764</v>
      </c>
      <c r="AL145">
        <v>653721</v>
      </c>
      <c r="AM145" s="10">
        <f t="shared" si="6"/>
        <v>-3.4208909974358104E-2</v>
      </c>
    </row>
    <row r="146" spans="1:39" x14ac:dyDescent="0.25">
      <c r="A146" t="s">
        <v>37</v>
      </c>
      <c r="B146">
        <v>16.007448825131601</v>
      </c>
      <c r="C146">
        <v>1.38842968163141E-2</v>
      </c>
      <c r="D146">
        <v>15.445934077705701</v>
      </c>
      <c r="E146">
        <v>1.3868840827627999E-2</v>
      </c>
      <c r="F146">
        <v>46.212536045900698</v>
      </c>
      <c r="G146" s="1">
        <v>0</v>
      </c>
      <c r="H146">
        <v>6.5263796337715601</v>
      </c>
      <c r="I146">
        <v>243.19593464587601</v>
      </c>
      <c r="J146">
        <v>287.69802724172098</v>
      </c>
      <c r="K146">
        <v>106.006721471533</v>
      </c>
      <c r="L146">
        <v>94.061792188532607</v>
      </c>
      <c r="M146">
        <v>0.81193811804878602</v>
      </c>
      <c r="N146">
        <v>63.937393266281397</v>
      </c>
      <c r="O146">
        <v>88517.789740150605</v>
      </c>
      <c r="P146">
        <v>109593.37117063699</v>
      </c>
      <c r="Q146">
        <v>55.727748104509701</v>
      </c>
      <c r="R146">
        <v>633.16389596386205</v>
      </c>
      <c r="S146">
        <v>0.51071067435162198</v>
      </c>
      <c r="T146">
        <v>0.36691264380336203</v>
      </c>
      <c r="U146">
        <v>1.27907140057685E-2</v>
      </c>
      <c r="V146">
        <v>0.97493043160035497</v>
      </c>
      <c r="W146">
        <v>1.49311531377997E-3</v>
      </c>
      <c r="X146">
        <v>1.0785739080095599E-2</v>
      </c>
      <c r="Y146" s="1">
        <v>0</v>
      </c>
      <c r="Z146">
        <v>0.37944568399421202</v>
      </c>
      <c r="AA146">
        <v>8.1442688956626802E-4</v>
      </c>
      <c r="AB146">
        <v>6.5306149439221996E-3</v>
      </c>
      <c r="AC146" s="1">
        <v>0</v>
      </c>
      <c r="AD146">
        <v>2.6620289326276E-3</v>
      </c>
      <c r="AE146">
        <v>3.8617661469712598E-3</v>
      </c>
      <c r="AF146">
        <v>3.0206801460957</v>
      </c>
      <c r="AG146">
        <v>0.296895476945498</v>
      </c>
      <c r="AH146">
        <v>17570.5899639704</v>
      </c>
      <c r="AI146" t="s">
        <v>113</v>
      </c>
      <c r="AJ146" t="s">
        <v>114</v>
      </c>
      <c r="AK146">
        <v>83776157297.139999</v>
      </c>
      <c r="AL146">
        <v>946433</v>
      </c>
      <c r="AM146" s="10">
        <f t="shared" si="6"/>
        <v>3.6353563636942976E-2</v>
      </c>
    </row>
    <row r="150" spans="1:39" x14ac:dyDescent="0.25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t="s">
        <v>7</v>
      </c>
      <c r="I150" t="s">
        <v>8</v>
      </c>
      <c r="J150" t="s">
        <v>9</v>
      </c>
      <c r="K150" t="s">
        <v>10</v>
      </c>
      <c r="L150" t="s">
        <v>11</v>
      </c>
      <c r="M150" t="s">
        <v>12</v>
      </c>
      <c r="N150" t="s">
        <v>13</v>
      </c>
      <c r="O150" t="s">
        <v>14</v>
      </c>
      <c r="P150" t="s">
        <v>15</v>
      </c>
      <c r="Q150" t="s">
        <v>16</v>
      </c>
      <c r="R150" t="s">
        <v>17</v>
      </c>
      <c r="S150" t="s">
        <v>18</v>
      </c>
      <c r="T150" t="s">
        <v>19</v>
      </c>
      <c r="U150" t="s">
        <v>20</v>
      </c>
      <c r="V150" t="s">
        <v>21</v>
      </c>
      <c r="W150" t="s">
        <v>22</v>
      </c>
      <c r="X150" t="s">
        <v>23</v>
      </c>
      <c r="Y150" t="s">
        <v>24</v>
      </c>
      <c r="Z150" t="s">
        <v>25</v>
      </c>
      <c r="AA150" t="s">
        <v>26</v>
      </c>
      <c r="AB150" t="s">
        <v>27</v>
      </c>
      <c r="AC150" t="s">
        <v>28</v>
      </c>
      <c r="AD150" t="s">
        <v>29</v>
      </c>
      <c r="AE150" t="s">
        <v>30</v>
      </c>
      <c r="AF150" t="s">
        <v>31</v>
      </c>
      <c r="AG150" t="s">
        <v>32</v>
      </c>
      <c r="AH150" t="s">
        <v>33</v>
      </c>
      <c r="AI150" t="s">
        <v>34</v>
      </c>
      <c r="AJ150" t="s">
        <v>74</v>
      </c>
      <c r="AK150" t="s">
        <v>35</v>
      </c>
      <c r="AL150" t="s">
        <v>36</v>
      </c>
    </row>
    <row r="151" spans="1:39" x14ac:dyDescent="0.25">
      <c r="A151" t="s">
        <v>37</v>
      </c>
      <c r="B151">
        <v>4.8666505858034501</v>
      </c>
      <c r="C151">
        <v>3.2936996677015201E-3</v>
      </c>
      <c r="D151">
        <v>3.8816200810500399</v>
      </c>
      <c r="E151">
        <v>3.2936996677015201E-3</v>
      </c>
      <c r="F151">
        <v>-108.08350066813099</v>
      </c>
      <c r="G151" s="1">
        <v>0</v>
      </c>
      <c r="H151">
        <v>2.6638136335960398</v>
      </c>
      <c r="I151">
        <v>-211.94356007589701</v>
      </c>
      <c r="J151">
        <v>-184.563074401015</v>
      </c>
      <c r="K151">
        <v>20.7473482872247</v>
      </c>
      <c r="L151">
        <v>95.110782312198594</v>
      </c>
      <c r="M151">
        <v>0.91611425025664905</v>
      </c>
      <c r="N151">
        <v>85.351175219604499</v>
      </c>
      <c r="O151">
        <v>145507.93023751001</v>
      </c>
      <c r="P151">
        <v>174005.77937493901</v>
      </c>
      <c r="Q151">
        <v>83.687265413908904</v>
      </c>
      <c r="R151">
        <v>667.06207693097099</v>
      </c>
      <c r="S151">
        <v>0.83070504747982499</v>
      </c>
      <c r="T151">
        <v>4.5093863934594802E-2</v>
      </c>
      <c r="U151">
        <v>0.11627292062581</v>
      </c>
      <c r="V151" s="1">
        <v>0</v>
      </c>
      <c r="W151">
        <v>3.2008189110195401E-2</v>
      </c>
      <c r="X151">
        <v>0.85171889026399294</v>
      </c>
      <c r="Y151" s="1">
        <v>0</v>
      </c>
      <c r="Z151">
        <v>0.109612765939234</v>
      </c>
      <c r="AA151">
        <v>2.8291141211668198E-4</v>
      </c>
      <c r="AB151">
        <v>3.0078207522328902E-3</v>
      </c>
      <c r="AC151" s="1">
        <v>0</v>
      </c>
      <c r="AD151">
        <v>2.9323359276354101E-6</v>
      </c>
      <c r="AE151" s="1">
        <v>0</v>
      </c>
      <c r="AF151">
        <v>4.1867893702399499</v>
      </c>
      <c r="AG151">
        <v>7.5668441622751798E-2</v>
      </c>
      <c r="AH151" s="1">
        <v>0</v>
      </c>
      <c r="AI151" t="s">
        <v>77</v>
      </c>
      <c r="AJ151" t="s">
        <v>78</v>
      </c>
      <c r="AK151">
        <v>177665182.81999999</v>
      </c>
      <c r="AL151">
        <v>1221</v>
      </c>
      <c r="AM151" s="10">
        <f t="shared" ref="AM151:AM168" si="7">B151/D151-1</f>
        <v>0.25376788149935159</v>
      </c>
    </row>
    <row r="152" spans="1:39" x14ac:dyDescent="0.25">
      <c r="A152" t="s">
        <v>37</v>
      </c>
      <c r="B152">
        <v>5.7295084066355697</v>
      </c>
      <c r="C152">
        <v>4.4742742309774397E-3</v>
      </c>
      <c r="D152">
        <v>5.2389536869494897</v>
      </c>
      <c r="E152">
        <v>4.4735410086109099E-3</v>
      </c>
      <c r="F152">
        <v>-78.463618610367703</v>
      </c>
      <c r="G152" s="1">
        <v>0</v>
      </c>
      <c r="H152">
        <v>2.96050726068035</v>
      </c>
      <c r="I152">
        <v>-177.720485974794</v>
      </c>
      <c r="J152">
        <v>-157.87178504677601</v>
      </c>
      <c r="K152">
        <v>20.8752715776358</v>
      </c>
      <c r="L152">
        <v>93.388763945990107</v>
      </c>
      <c r="M152">
        <v>0.89956396120988302</v>
      </c>
      <c r="N152">
        <v>82.364050707972297</v>
      </c>
      <c r="O152">
        <v>201066.158505203</v>
      </c>
      <c r="P152">
        <v>242665.78816822101</v>
      </c>
      <c r="Q152">
        <v>82.092792798091693</v>
      </c>
      <c r="R152">
        <v>663.72251643697598</v>
      </c>
      <c r="S152">
        <v>0.48749888773406302</v>
      </c>
      <c r="T152">
        <v>0.2290137295995</v>
      </c>
      <c r="U152">
        <v>0.34345279376790899</v>
      </c>
      <c r="V152" s="1">
        <v>0</v>
      </c>
      <c r="W152">
        <v>0.11575025020037</v>
      </c>
      <c r="X152">
        <v>0.54079695603171996</v>
      </c>
      <c r="Y152" s="1">
        <v>0</v>
      </c>
      <c r="Z152">
        <v>0.37767547129614798</v>
      </c>
      <c r="AA152">
        <v>2.9080707187164001E-4</v>
      </c>
      <c r="AB152">
        <v>4.1137026598504003E-3</v>
      </c>
      <c r="AC152" s="1">
        <v>0</v>
      </c>
      <c r="AD152">
        <v>6.9052790662930204E-5</v>
      </c>
      <c r="AE152" s="1">
        <v>0</v>
      </c>
      <c r="AF152">
        <v>5.2654912408395997</v>
      </c>
      <c r="AG152">
        <v>9.4899430092283604E-2</v>
      </c>
      <c r="AH152">
        <v>0.34323267127425</v>
      </c>
      <c r="AI152" t="s">
        <v>79</v>
      </c>
      <c r="AJ152" t="s">
        <v>80</v>
      </c>
      <c r="AK152">
        <v>1487688506.78</v>
      </c>
      <c r="AL152">
        <v>7399</v>
      </c>
      <c r="AM152" s="10">
        <f t="shared" si="7"/>
        <v>9.3636009974296552E-2</v>
      </c>
    </row>
    <row r="153" spans="1:39" x14ac:dyDescent="0.25">
      <c r="A153" t="s">
        <v>37</v>
      </c>
      <c r="B153">
        <v>6.7066636453627302</v>
      </c>
      <c r="C153">
        <v>4.57529671490147E-3</v>
      </c>
      <c r="D153">
        <v>5.3542815578202099</v>
      </c>
      <c r="E153">
        <v>4.5731033246592199E-3</v>
      </c>
      <c r="F153">
        <v>-55.165405908600199</v>
      </c>
      <c r="G153" s="1">
        <v>0</v>
      </c>
      <c r="H153">
        <v>3.2109103642966499</v>
      </c>
      <c r="I153">
        <v>-154.71548092092999</v>
      </c>
      <c r="J153">
        <v>-135.87196581121501</v>
      </c>
      <c r="K153">
        <v>21.1117559927462</v>
      </c>
      <c r="L153">
        <v>94.378071074823794</v>
      </c>
      <c r="M153">
        <v>0.90982017529346604</v>
      </c>
      <c r="N153">
        <v>82.504897486421797</v>
      </c>
      <c r="O153">
        <v>211791.217986098</v>
      </c>
      <c r="P153">
        <v>253924.63525673299</v>
      </c>
      <c r="Q153">
        <v>83.135598593275901</v>
      </c>
      <c r="R153">
        <v>668.55000181547302</v>
      </c>
      <c r="S153">
        <v>0.48138698446303502</v>
      </c>
      <c r="T153">
        <v>0.36684216098938399</v>
      </c>
      <c r="U153">
        <v>0.36405969617662198</v>
      </c>
      <c r="V153" s="1">
        <v>0</v>
      </c>
      <c r="W153">
        <v>0.18998503427103</v>
      </c>
      <c r="X153">
        <v>0.44595526955234599</v>
      </c>
      <c r="Y153" s="1">
        <v>0</v>
      </c>
      <c r="Z153">
        <v>0.343663606932123</v>
      </c>
      <c r="AA153">
        <v>2.8925102588970501E-4</v>
      </c>
      <c r="AB153">
        <v>4.2105380908718602E-3</v>
      </c>
      <c r="AC153" s="1">
        <v>0</v>
      </c>
      <c r="AD153">
        <v>7.3322453184459794E-5</v>
      </c>
      <c r="AE153" s="1">
        <v>0</v>
      </c>
      <c r="AF153">
        <v>5.7824161979747704</v>
      </c>
      <c r="AG153">
        <v>0.105057479738471</v>
      </c>
      <c r="AH153">
        <v>2.3815352592136199</v>
      </c>
      <c r="AI153" t="s">
        <v>81</v>
      </c>
      <c r="AJ153" t="s">
        <v>82</v>
      </c>
      <c r="AK153">
        <v>14686238428.809999</v>
      </c>
      <c r="AL153">
        <v>69343</v>
      </c>
      <c r="AM153" s="10">
        <f t="shared" si="7"/>
        <v>0.25257956141049309</v>
      </c>
    </row>
    <row r="154" spans="1:39" x14ac:dyDescent="0.25">
      <c r="A154" t="s">
        <v>37</v>
      </c>
      <c r="B154">
        <v>7.91231063926032</v>
      </c>
      <c r="C154">
        <v>5.9254152129169903E-3</v>
      </c>
      <c r="D154">
        <v>6.8832851892800502</v>
      </c>
      <c r="E154">
        <v>5.8314582627873902E-3</v>
      </c>
      <c r="F154">
        <v>-40.708396328524202</v>
      </c>
      <c r="G154" s="1">
        <v>0</v>
      </c>
      <c r="H154">
        <v>3.31135568736866</v>
      </c>
      <c r="I154">
        <v>-128.95678747304001</v>
      </c>
      <c r="J154">
        <v>-110.01321335143</v>
      </c>
      <c r="K154">
        <v>20.2875108487099</v>
      </c>
      <c r="L154">
        <v>94.418991142113398</v>
      </c>
      <c r="M154">
        <v>0.91220827466216203</v>
      </c>
      <c r="N154">
        <v>82.055525275887703</v>
      </c>
      <c r="O154">
        <v>210678.41851289</v>
      </c>
      <c r="P154">
        <v>252902.93887658499</v>
      </c>
      <c r="Q154">
        <v>83.612300831819994</v>
      </c>
      <c r="R154">
        <v>666.52483896171998</v>
      </c>
      <c r="S154">
        <v>0.47201295029990298</v>
      </c>
      <c r="T154">
        <v>0.43606256975740498</v>
      </c>
      <c r="U154">
        <v>0.36513006356962302</v>
      </c>
      <c r="V154" s="1">
        <v>0</v>
      </c>
      <c r="W154">
        <v>0.215522098086953</v>
      </c>
      <c r="X154">
        <v>0.41934783834342299</v>
      </c>
      <c r="Y154" s="1">
        <v>0</v>
      </c>
      <c r="Z154">
        <v>0.33455287408511197</v>
      </c>
      <c r="AA154">
        <v>2.8711666351642298E-4</v>
      </c>
      <c r="AB154">
        <v>5.0917443046968004E-3</v>
      </c>
      <c r="AC154" s="1">
        <v>0</v>
      </c>
      <c r="AD154">
        <v>4.5254816043674401E-4</v>
      </c>
      <c r="AE154" s="1">
        <v>7.1058305041176702E-8</v>
      </c>
      <c r="AF154">
        <v>6.5684014736876399</v>
      </c>
      <c r="AG154">
        <v>0.11432582542261401</v>
      </c>
      <c r="AH154">
        <v>6.2244576112417898</v>
      </c>
      <c r="AI154" t="s">
        <v>83</v>
      </c>
      <c r="AJ154" t="s">
        <v>84</v>
      </c>
      <c r="AK154">
        <v>117795570751.02</v>
      </c>
      <c r="AL154">
        <v>559125</v>
      </c>
      <c r="AM154" s="10">
        <f t="shared" si="7"/>
        <v>0.14949626837819574</v>
      </c>
    </row>
    <row r="155" spans="1:39" x14ac:dyDescent="0.25">
      <c r="A155" t="s">
        <v>37</v>
      </c>
      <c r="B155">
        <v>7.8916953963054297</v>
      </c>
      <c r="C155">
        <v>6.7296065205628601E-3</v>
      </c>
      <c r="D155">
        <v>7.7832340911263902</v>
      </c>
      <c r="E155">
        <v>6.4959758461291201E-3</v>
      </c>
      <c r="F155">
        <v>-28.996473651631199</v>
      </c>
      <c r="G155" s="1">
        <v>0</v>
      </c>
      <c r="H155">
        <v>3.4901081579908202</v>
      </c>
      <c r="I155">
        <v>-106.06633332806</v>
      </c>
      <c r="J155">
        <v>-86.659123654739403</v>
      </c>
      <c r="K155">
        <v>19.559972620685599</v>
      </c>
      <c r="L155">
        <v>94.141457662034298</v>
      </c>
      <c r="M155">
        <v>0.91156444470114895</v>
      </c>
      <c r="N155">
        <v>82.079143005460196</v>
      </c>
      <c r="O155">
        <v>205654.51979602801</v>
      </c>
      <c r="P155">
        <v>249974.39493006599</v>
      </c>
      <c r="Q155">
        <v>83.477888005139604</v>
      </c>
      <c r="R155">
        <v>672.70503979906903</v>
      </c>
      <c r="S155">
        <v>0.49957996175254998</v>
      </c>
      <c r="T155">
        <v>0.46465008933965302</v>
      </c>
      <c r="U155">
        <v>0.368751169295291</v>
      </c>
      <c r="V155" s="1">
        <v>0</v>
      </c>
      <c r="W155">
        <v>0.20304408281691499</v>
      </c>
      <c r="X155">
        <v>0.428204747887792</v>
      </c>
      <c r="Y155" s="1">
        <v>0</v>
      </c>
      <c r="Z155">
        <v>0.30543807157980701</v>
      </c>
      <c r="AA155">
        <v>2.8794069624721601E-4</v>
      </c>
      <c r="AB155">
        <v>5.3588975829631496E-3</v>
      </c>
      <c r="AC155" s="1">
        <v>0</v>
      </c>
      <c r="AD155">
        <v>8.4852535366751003E-4</v>
      </c>
      <c r="AE155" s="1">
        <v>6.2986825327333004E-7</v>
      </c>
      <c r="AF155">
        <v>6.8801186672904899</v>
      </c>
      <c r="AG155">
        <v>0.13545398215040599</v>
      </c>
      <c r="AH155">
        <v>19.637761100936601</v>
      </c>
      <c r="AI155" t="s">
        <v>85</v>
      </c>
      <c r="AJ155" t="s">
        <v>86</v>
      </c>
      <c r="AK155">
        <v>251356712421.26001</v>
      </c>
      <c r="AL155">
        <v>1222228</v>
      </c>
      <c r="AM155" s="10">
        <f t="shared" si="7"/>
        <v>1.3935249012064999E-2</v>
      </c>
    </row>
    <row r="156" spans="1:39" x14ac:dyDescent="0.25">
      <c r="A156" t="s">
        <v>37</v>
      </c>
      <c r="B156">
        <v>8.1460554150360895</v>
      </c>
      <c r="C156">
        <v>7.1194397495595897E-3</v>
      </c>
      <c r="D156">
        <v>8.2166104739841295</v>
      </c>
      <c r="E156">
        <v>6.8133187052897698E-3</v>
      </c>
      <c r="F156">
        <v>-20.570021448345301</v>
      </c>
      <c r="G156" s="1">
        <v>0</v>
      </c>
      <c r="H156">
        <v>3.63168623149501</v>
      </c>
      <c r="I156">
        <v>-81.276928702296004</v>
      </c>
      <c r="J156">
        <v>-61.581361600013899</v>
      </c>
      <c r="K156">
        <v>18.764986944344201</v>
      </c>
      <c r="L156">
        <v>93.765308134527899</v>
      </c>
      <c r="M156">
        <v>0.90978775446537097</v>
      </c>
      <c r="N156">
        <v>81.999984753219195</v>
      </c>
      <c r="O156">
        <v>202651.284685127</v>
      </c>
      <c r="P156">
        <v>247907.47778522299</v>
      </c>
      <c r="Q156">
        <v>83.431096192979197</v>
      </c>
      <c r="R156">
        <v>678.63308980191596</v>
      </c>
      <c r="S156">
        <v>0.51618340037104504</v>
      </c>
      <c r="T156">
        <v>0.46124999421003299</v>
      </c>
      <c r="U156">
        <v>0.36402746528501201</v>
      </c>
      <c r="V156" s="1">
        <v>0</v>
      </c>
      <c r="W156">
        <v>0.18985490135320199</v>
      </c>
      <c r="X156">
        <v>0.44611763336178401</v>
      </c>
      <c r="Y156" s="1">
        <v>0</v>
      </c>
      <c r="Z156">
        <v>0.283873483007543</v>
      </c>
      <c r="AA156">
        <v>2.8823015450131598E-4</v>
      </c>
      <c r="AB156">
        <v>5.7178437331502196E-3</v>
      </c>
      <c r="AC156" s="1">
        <v>0</v>
      </c>
      <c r="AD156">
        <v>8.0056669997318798E-4</v>
      </c>
      <c r="AE156">
        <v>6.6957619524138497E-6</v>
      </c>
      <c r="AF156">
        <v>6.99533647954385</v>
      </c>
      <c r="AG156">
        <v>0.11457204201875899</v>
      </c>
      <c r="AH156">
        <v>54.021814563876099</v>
      </c>
      <c r="AI156" t="s">
        <v>87</v>
      </c>
      <c r="AJ156" t="s">
        <v>88</v>
      </c>
      <c r="AK156">
        <v>437473460814.02002</v>
      </c>
      <c r="AL156">
        <v>2158750</v>
      </c>
      <c r="AM156" s="10">
        <f t="shared" si="7"/>
        <v>-8.586881314556094E-3</v>
      </c>
    </row>
    <row r="157" spans="1:39" x14ac:dyDescent="0.25">
      <c r="A157" t="s">
        <v>37</v>
      </c>
      <c r="B157">
        <v>8.6877549981591091</v>
      </c>
      <c r="C157">
        <v>7.0127250943880304E-3</v>
      </c>
      <c r="D157">
        <v>8.0981620898924902</v>
      </c>
      <c r="E157">
        <v>6.64166557441367E-3</v>
      </c>
      <c r="F157">
        <v>-16.281380544020099</v>
      </c>
      <c r="G157" s="1">
        <v>0</v>
      </c>
      <c r="H157">
        <v>3.6784853627293499</v>
      </c>
      <c r="I157">
        <v>-57.864492903852501</v>
      </c>
      <c r="J157">
        <v>-37.820483748761902</v>
      </c>
      <c r="K157">
        <v>17.878066119088501</v>
      </c>
      <c r="L157">
        <v>93.402515098555099</v>
      </c>
      <c r="M157">
        <v>0.907850980133038</v>
      </c>
      <c r="N157">
        <v>82.084878575578301</v>
      </c>
      <c r="O157">
        <v>199119.02048976001</v>
      </c>
      <c r="P157">
        <v>244432.446532192</v>
      </c>
      <c r="Q157">
        <v>83.386446356969998</v>
      </c>
      <c r="R157">
        <v>682.05726218253005</v>
      </c>
      <c r="S157">
        <v>0.522994774542204</v>
      </c>
      <c r="T157">
        <v>0.45493086986822601</v>
      </c>
      <c r="U157">
        <v>0.360760124801631</v>
      </c>
      <c r="V157" s="1">
        <v>0</v>
      </c>
      <c r="W157">
        <v>0.17671898013873</v>
      </c>
      <c r="X157">
        <v>0.462520895059637</v>
      </c>
      <c r="Y157" s="1">
        <v>0</v>
      </c>
      <c r="Z157">
        <v>0.27383960751769898</v>
      </c>
      <c r="AA157">
        <v>2.88485795673447E-4</v>
      </c>
      <c r="AB157">
        <v>5.55748573284878E-3</v>
      </c>
      <c r="AC157" s="1">
        <v>0</v>
      </c>
      <c r="AD157">
        <v>7.5192843656919097E-4</v>
      </c>
      <c r="AE157">
        <v>4.3789438052331303E-5</v>
      </c>
      <c r="AF157">
        <v>7.1566821197556498</v>
      </c>
      <c r="AG157">
        <v>0.110547954153976</v>
      </c>
      <c r="AH157">
        <v>110.51391508100301</v>
      </c>
      <c r="AI157" t="s">
        <v>89</v>
      </c>
      <c r="AJ157" t="s">
        <v>90</v>
      </c>
      <c r="AK157">
        <v>616026261711.38</v>
      </c>
      <c r="AL157">
        <v>3093759</v>
      </c>
      <c r="AM157" s="10">
        <f t="shared" si="7"/>
        <v>7.2805767743585159E-2</v>
      </c>
    </row>
    <row r="158" spans="1:39" x14ac:dyDescent="0.25">
      <c r="A158" t="s">
        <v>37</v>
      </c>
      <c r="B158">
        <v>9.6033391021925194</v>
      </c>
      <c r="C158">
        <v>7.4369113190263904E-3</v>
      </c>
      <c r="D158">
        <v>8.5681624598377901</v>
      </c>
      <c r="E158">
        <v>6.91054961201333E-3</v>
      </c>
      <c r="F158">
        <v>-7.97483144845223</v>
      </c>
      <c r="G158" s="1">
        <v>0</v>
      </c>
      <c r="H158">
        <v>3.8080150397566102</v>
      </c>
      <c r="I158">
        <v>-32.946132079882702</v>
      </c>
      <c r="J158">
        <v>-12.4813123262742</v>
      </c>
      <c r="K158">
        <v>17.5783852454345</v>
      </c>
      <c r="L158">
        <v>93.164372583853194</v>
      </c>
      <c r="M158">
        <v>0.90651572795664503</v>
      </c>
      <c r="N158">
        <v>81.975279576440201</v>
      </c>
      <c r="O158">
        <v>195025.24895281799</v>
      </c>
      <c r="P158">
        <v>240959.331436309</v>
      </c>
      <c r="Q158">
        <v>83.300587931430996</v>
      </c>
      <c r="R158">
        <v>682.87839019603905</v>
      </c>
      <c r="S158">
        <v>0.52981883062626001</v>
      </c>
      <c r="T158">
        <v>0.45201281106623098</v>
      </c>
      <c r="U158">
        <v>0.36817473341196</v>
      </c>
      <c r="V158" s="1">
        <v>0</v>
      </c>
      <c r="W158">
        <v>0.16501023600325301</v>
      </c>
      <c r="X158">
        <v>0.46681503058478602</v>
      </c>
      <c r="Y158" s="1">
        <v>0</v>
      </c>
      <c r="Z158">
        <v>0.26377980194185802</v>
      </c>
      <c r="AA158">
        <v>2.8814031707536698E-4</v>
      </c>
      <c r="AB158">
        <v>5.4822113195537904E-3</v>
      </c>
      <c r="AC158" s="1">
        <v>0</v>
      </c>
      <c r="AD158">
        <v>7.7566343025642598E-4</v>
      </c>
      <c r="AE158">
        <v>3.64576392678513E-4</v>
      </c>
      <c r="AF158">
        <v>7.3163246345255697</v>
      </c>
      <c r="AG158">
        <v>0.113378616398337</v>
      </c>
      <c r="AH158">
        <v>210.978610387305</v>
      </c>
      <c r="AI158" t="s">
        <v>91</v>
      </c>
      <c r="AJ158" t="s">
        <v>92</v>
      </c>
      <c r="AK158">
        <v>724860094045.39001</v>
      </c>
      <c r="AL158">
        <v>3716750</v>
      </c>
      <c r="AM158" s="10">
        <f t="shared" si="7"/>
        <v>0.12081664501659395</v>
      </c>
    </row>
    <row r="159" spans="1:39" x14ac:dyDescent="0.25">
      <c r="A159" t="s">
        <v>37</v>
      </c>
      <c r="B159">
        <v>11.3099597220258</v>
      </c>
      <c r="C159">
        <v>9.3785966659140699E-3</v>
      </c>
      <c r="D159">
        <v>10.6915637356269</v>
      </c>
      <c r="E159">
        <v>8.4921972757151503E-3</v>
      </c>
      <c r="F159">
        <v>0.33264068046221401</v>
      </c>
      <c r="G159" s="1">
        <v>0</v>
      </c>
      <c r="H159">
        <v>3.90445361900322</v>
      </c>
      <c r="I159">
        <v>-9.3601585551952091</v>
      </c>
      <c r="J159">
        <v>11.699952023889701</v>
      </c>
      <c r="K159">
        <v>17.946923392965001</v>
      </c>
      <c r="L159">
        <v>92.997098962414</v>
      </c>
      <c r="M159">
        <v>0.90471179350429798</v>
      </c>
      <c r="N159">
        <v>81.459043490520898</v>
      </c>
      <c r="O159">
        <v>189438.311923117</v>
      </c>
      <c r="P159">
        <v>234772.895147945</v>
      </c>
      <c r="Q159">
        <v>83.352253867981901</v>
      </c>
      <c r="R159">
        <v>681.64856054164397</v>
      </c>
      <c r="S159">
        <v>0.52710359602451495</v>
      </c>
      <c r="T159">
        <v>0.44525491650866</v>
      </c>
      <c r="U159">
        <v>0.387159687399866</v>
      </c>
      <c r="V159" s="1">
        <v>0</v>
      </c>
      <c r="W159">
        <v>0.14553479884270301</v>
      </c>
      <c r="X159">
        <v>0.46730551375742901</v>
      </c>
      <c r="Y159" s="1">
        <v>0</v>
      </c>
      <c r="Z159">
        <v>0.26926164601864</v>
      </c>
      <c r="AA159">
        <v>2.8802363390967398E-4</v>
      </c>
      <c r="AB159">
        <v>5.6437403125612403E-3</v>
      </c>
      <c r="AC159" s="1">
        <v>0</v>
      </c>
      <c r="AD159">
        <v>8.8208301474532896E-4</v>
      </c>
      <c r="AE159">
        <v>1.6784011852356299E-3</v>
      </c>
      <c r="AF159">
        <v>7.5364852372802797</v>
      </c>
      <c r="AG159">
        <v>0.12421003906538999</v>
      </c>
      <c r="AH159">
        <v>339.17545813715702</v>
      </c>
      <c r="AI159" t="s">
        <v>93</v>
      </c>
      <c r="AJ159" t="s">
        <v>94</v>
      </c>
      <c r="AK159">
        <v>788177798340.56995</v>
      </c>
      <c r="AL159">
        <v>4160604</v>
      </c>
      <c r="AM159" s="10">
        <f t="shared" si="7"/>
        <v>5.7839620254823254E-2</v>
      </c>
    </row>
    <row r="160" spans="1:39" x14ac:dyDescent="0.25">
      <c r="A160" t="s">
        <v>37</v>
      </c>
      <c r="B160">
        <v>14.025495433962901</v>
      </c>
      <c r="C160">
        <v>1.1920603681467299E-2</v>
      </c>
      <c r="D160">
        <v>13.4031448548906</v>
      </c>
      <c r="E160">
        <v>1.07305977504199E-2</v>
      </c>
      <c r="F160">
        <v>12.8967598624385</v>
      </c>
      <c r="G160" s="1">
        <v>0</v>
      </c>
      <c r="H160">
        <v>4.0553717771577196</v>
      </c>
      <c r="I160">
        <v>14.0682463074473</v>
      </c>
      <c r="J160">
        <v>36.327945711841998</v>
      </c>
      <c r="K160">
        <v>18.297073964346399</v>
      </c>
      <c r="L160">
        <v>92.1460492133928</v>
      </c>
      <c r="M160">
        <v>0.89629268331482204</v>
      </c>
      <c r="N160">
        <v>80.227474186401494</v>
      </c>
      <c r="O160">
        <v>179261.24518586401</v>
      </c>
      <c r="P160">
        <v>224404.90929555401</v>
      </c>
      <c r="Q160">
        <v>82.951942626428604</v>
      </c>
      <c r="R160">
        <v>687.72631229875697</v>
      </c>
      <c r="S160">
        <v>0.52448902332568703</v>
      </c>
      <c r="T160">
        <v>0.43407003227458102</v>
      </c>
      <c r="U160">
        <v>0.40176783728258603</v>
      </c>
      <c r="V160" s="1">
        <v>0</v>
      </c>
      <c r="W160">
        <v>0.122858599946155</v>
      </c>
      <c r="X160">
        <v>0.47537356277125797</v>
      </c>
      <c r="Y160" s="1">
        <v>0</v>
      </c>
      <c r="Z160">
        <v>0.27898783862496501</v>
      </c>
      <c r="AA160">
        <v>2.9054952991012199E-4</v>
      </c>
      <c r="AB160">
        <v>5.8132636927343004E-3</v>
      </c>
      <c r="AC160" s="1">
        <v>0</v>
      </c>
      <c r="AD160">
        <v>1.20352070925185E-3</v>
      </c>
      <c r="AE160">
        <v>3.4233404598422602E-3</v>
      </c>
      <c r="AF160">
        <v>7.8259474456152196</v>
      </c>
      <c r="AG160">
        <v>0.14068182080847</v>
      </c>
      <c r="AH160">
        <v>597.12859848445896</v>
      </c>
      <c r="AI160" t="s">
        <v>95</v>
      </c>
      <c r="AJ160" t="s">
        <v>96</v>
      </c>
      <c r="AK160">
        <v>525097058713.29999</v>
      </c>
      <c r="AL160">
        <v>2929228</v>
      </c>
      <c r="AM160" s="10">
        <f t="shared" si="7"/>
        <v>4.6433175632300427E-2</v>
      </c>
    </row>
    <row r="161" spans="1:39" x14ac:dyDescent="0.25">
      <c r="A161" t="s">
        <v>37</v>
      </c>
      <c r="B161">
        <v>16.864821773288199</v>
      </c>
      <c r="C161">
        <v>1.4373405005470101E-2</v>
      </c>
      <c r="D161">
        <v>15.9478239153612</v>
      </c>
      <c r="E161">
        <v>1.31236085864751E-2</v>
      </c>
      <c r="F161">
        <v>26.889840278956399</v>
      </c>
      <c r="G161" s="1">
        <v>0</v>
      </c>
      <c r="H161">
        <v>4.2200594230189203</v>
      </c>
      <c r="I161">
        <v>36.9215448323571</v>
      </c>
      <c r="J161">
        <v>60.896305040742597</v>
      </c>
      <c r="K161">
        <v>18.905832218259398</v>
      </c>
      <c r="L161">
        <v>91.353572723196507</v>
      </c>
      <c r="M161">
        <v>0.88816079559109395</v>
      </c>
      <c r="N161">
        <v>78.975338952697001</v>
      </c>
      <c r="O161">
        <v>166411.75200837699</v>
      </c>
      <c r="P161">
        <v>207472.420312331</v>
      </c>
      <c r="Q161">
        <v>82.810841708695193</v>
      </c>
      <c r="R161">
        <v>689.72770607765005</v>
      </c>
      <c r="S161">
        <v>0.53708226959126304</v>
      </c>
      <c r="T161">
        <v>0.39214664738771898</v>
      </c>
      <c r="U161">
        <v>0.39800915232421902</v>
      </c>
      <c r="V161" s="1">
        <v>0</v>
      </c>
      <c r="W161">
        <v>9.7478526236156798E-2</v>
      </c>
      <c r="X161">
        <v>0.50451232143962299</v>
      </c>
      <c r="Y161" s="1">
        <v>0</v>
      </c>
      <c r="Z161">
        <v>0.27684814672298103</v>
      </c>
      <c r="AA161">
        <v>2.9318826144712897E-4</v>
      </c>
      <c r="AB161">
        <v>6.00847304932708E-3</v>
      </c>
      <c r="AC161" s="1">
        <v>0</v>
      </c>
      <c r="AD161">
        <v>2.0215669956215499E-3</v>
      </c>
      <c r="AE161">
        <v>4.8004645176041999E-3</v>
      </c>
      <c r="AF161">
        <v>7.9904228703983096</v>
      </c>
      <c r="AG161">
        <v>0.13556686216049099</v>
      </c>
      <c r="AH161">
        <v>958.28636238479305</v>
      </c>
      <c r="AI161" t="s">
        <v>97</v>
      </c>
      <c r="AJ161" t="s">
        <v>98</v>
      </c>
      <c r="AK161">
        <v>331009283096.35999</v>
      </c>
      <c r="AL161">
        <v>1989098</v>
      </c>
      <c r="AM161" s="10">
        <f t="shared" si="7"/>
        <v>5.7499873512130595E-2</v>
      </c>
    </row>
    <row r="162" spans="1:39" x14ac:dyDescent="0.25">
      <c r="A162" t="s">
        <v>37</v>
      </c>
      <c r="B162">
        <v>18.442408692981001</v>
      </c>
      <c r="C162">
        <v>1.6131592577072099E-2</v>
      </c>
      <c r="D162">
        <v>17.729491009743299</v>
      </c>
      <c r="E162">
        <v>1.48957116967759E-2</v>
      </c>
      <c r="F162">
        <v>47.034437563052499</v>
      </c>
      <c r="G162" s="1">
        <v>0</v>
      </c>
      <c r="H162">
        <v>4.4213427809049</v>
      </c>
      <c r="I162">
        <v>59.312049710179998</v>
      </c>
      <c r="J162">
        <v>85.244494632747504</v>
      </c>
      <c r="K162">
        <v>19.073384046866799</v>
      </c>
      <c r="L162">
        <v>90.794143087179904</v>
      </c>
      <c r="M162">
        <v>0.88313581468587299</v>
      </c>
      <c r="N162">
        <v>78.257693394770698</v>
      </c>
      <c r="O162">
        <v>153805.616124191</v>
      </c>
      <c r="P162">
        <v>191889.994886386</v>
      </c>
      <c r="Q162">
        <v>82.723581137042999</v>
      </c>
      <c r="R162">
        <v>686.45610182369705</v>
      </c>
      <c r="S162">
        <v>0.57412960708516703</v>
      </c>
      <c r="T162">
        <v>0.33657743601116002</v>
      </c>
      <c r="U162">
        <v>0.37795825349344903</v>
      </c>
      <c r="V162" s="1">
        <v>0</v>
      </c>
      <c r="W162">
        <v>7.7985153210586203E-2</v>
      </c>
      <c r="X162">
        <v>0.54405659329596401</v>
      </c>
      <c r="Y162" s="1">
        <v>0</v>
      </c>
      <c r="Z162">
        <v>0.25244796920614399</v>
      </c>
      <c r="AA162">
        <v>2.9520265697169498E-4</v>
      </c>
      <c r="AB162">
        <v>5.9226887303339797E-3</v>
      </c>
      <c r="AC162" s="1">
        <v>0</v>
      </c>
      <c r="AD162">
        <v>3.14776796283061E-3</v>
      </c>
      <c r="AE162">
        <v>5.5301128703349797E-3</v>
      </c>
      <c r="AF162">
        <v>8.1956960608715193</v>
      </c>
      <c r="AG162">
        <v>0.146626260918026</v>
      </c>
      <c r="AH162">
        <v>1361.38720225579</v>
      </c>
      <c r="AI162" t="s">
        <v>99</v>
      </c>
      <c r="AJ162" t="s">
        <v>100</v>
      </c>
      <c r="AK162">
        <v>156788676048.92001</v>
      </c>
      <c r="AL162">
        <v>1019395</v>
      </c>
      <c r="AM162" s="10">
        <f t="shared" si="7"/>
        <v>4.0210837572602465E-2</v>
      </c>
    </row>
    <row r="163" spans="1:39" x14ac:dyDescent="0.25">
      <c r="A163" t="s">
        <v>37</v>
      </c>
      <c r="B163">
        <v>19.517686517337498</v>
      </c>
      <c r="C163">
        <v>1.7562784412650301E-2</v>
      </c>
      <c r="D163">
        <v>19.154162044640799</v>
      </c>
      <c r="E163">
        <v>1.65341786441256E-2</v>
      </c>
      <c r="F163">
        <v>64.210610696764505</v>
      </c>
      <c r="G163" s="1">
        <v>0</v>
      </c>
      <c r="H163">
        <v>4.6133317177949698</v>
      </c>
      <c r="I163">
        <v>81.956296729751799</v>
      </c>
      <c r="J163">
        <v>110.199530666714</v>
      </c>
      <c r="K163">
        <v>19.513073233684199</v>
      </c>
      <c r="L163">
        <v>90.415315578939001</v>
      </c>
      <c r="M163">
        <v>0.87920335738338395</v>
      </c>
      <c r="N163">
        <v>77.481723514437803</v>
      </c>
      <c r="O163">
        <v>141158.457949484</v>
      </c>
      <c r="P163">
        <v>175984.04105230799</v>
      </c>
      <c r="Q163">
        <v>82.598653644694593</v>
      </c>
      <c r="R163">
        <v>695.01384470595599</v>
      </c>
      <c r="S163">
        <v>0.58420135329181999</v>
      </c>
      <c r="T163">
        <v>0.27904227036478202</v>
      </c>
      <c r="U163">
        <v>0.37565273299658503</v>
      </c>
      <c r="V163" s="1">
        <v>0</v>
      </c>
      <c r="W163">
        <v>6.0687030471657799E-2</v>
      </c>
      <c r="X163">
        <v>0.56366023653175601</v>
      </c>
      <c r="Y163" s="1">
        <v>0</v>
      </c>
      <c r="Z163">
        <v>0.249474846562006</v>
      </c>
      <c r="AA163">
        <v>2.97049623019021E-4</v>
      </c>
      <c r="AB163">
        <v>6.0413121995945901E-3</v>
      </c>
      <c r="AC163" s="1">
        <v>0</v>
      </c>
      <c r="AD163">
        <v>4.1992380433254701E-3</v>
      </c>
      <c r="AE163">
        <v>5.9964224422482401E-3</v>
      </c>
      <c r="AF163">
        <v>8.3544649227938592</v>
      </c>
      <c r="AG163">
        <v>0.167386549840251</v>
      </c>
      <c r="AH163">
        <v>1814.8612292156199</v>
      </c>
      <c r="AI163" t="s">
        <v>101</v>
      </c>
      <c r="AJ163" t="s">
        <v>102</v>
      </c>
      <c r="AK163">
        <v>57804670847.230003</v>
      </c>
      <c r="AL163">
        <v>409502</v>
      </c>
      <c r="AM163" s="10">
        <f t="shared" si="7"/>
        <v>1.8978876332437222E-2</v>
      </c>
    </row>
    <row r="164" spans="1:39" x14ac:dyDescent="0.25">
      <c r="A164" t="s">
        <v>37</v>
      </c>
      <c r="B164">
        <v>20.042864616312901</v>
      </c>
      <c r="C164">
        <v>1.81900835003166E-2</v>
      </c>
      <c r="D164">
        <v>19.771444831447599</v>
      </c>
      <c r="E164">
        <v>1.7334432815067299E-2</v>
      </c>
      <c r="F164">
        <v>85.794202925472803</v>
      </c>
      <c r="G164" s="1">
        <v>0</v>
      </c>
      <c r="H164">
        <v>4.8198469077595698</v>
      </c>
      <c r="I164">
        <v>103.649780294553</v>
      </c>
      <c r="J164">
        <v>134.15869450865199</v>
      </c>
      <c r="K164">
        <v>19.6745527297733</v>
      </c>
      <c r="L164">
        <v>90.4957956422367</v>
      </c>
      <c r="M164">
        <v>0.88050828001616999</v>
      </c>
      <c r="N164">
        <v>77.471629831444602</v>
      </c>
      <c r="O164">
        <v>130587.91858848699</v>
      </c>
      <c r="P164">
        <v>162291.76052643001</v>
      </c>
      <c r="Q164">
        <v>82.886277216476202</v>
      </c>
      <c r="R164">
        <v>692.45076341076594</v>
      </c>
      <c r="S164">
        <v>0.63315292661974398</v>
      </c>
      <c r="T164">
        <v>0.22863069880817199</v>
      </c>
      <c r="U164">
        <v>0.315003170511233</v>
      </c>
      <c r="V164" s="1">
        <v>0</v>
      </c>
      <c r="W164">
        <v>5.6692718966664599E-2</v>
      </c>
      <c r="X164">
        <v>0.628304110522102</v>
      </c>
      <c r="Y164" s="1">
        <v>0</v>
      </c>
      <c r="Z164">
        <v>0.20619249749810001</v>
      </c>
      <c r="AA164">
        <v>2.98888150244179E-4</v>
      </c>
      <c r="AB164">
        <v>5.9081612972570604E-3</v>
      </c>
      <c r="AC164" s="1">
        <v>0</v>
      </c>
      <c r="AD164">
        <v>4.2957928595370601E-3</v>
      </c>
      <c r="AE164">
        <v>6.8316839097427801E-3</v>
      </c>
      <c r="AF164">
        <v>8.2814585444551092</v>
      </c>
      <c r="AG164">
        <v>0.144414034045592</v>
      </c>
      <c r="AH164">
        <v>2243.5639462918002</v>
      </c>
      <c r="AI164" t="s">
        <v>103</v>
      </c>
      <c r="AJ164" t="s">
        <v>104</v>
      </c>
      <c r="AK164">
        <v>20756035544.209999</v>
      </c>
      <c r="AL164">
        <v>158943</v>
      </c>
      <c r="AM164" s="10">
        <f t="shared" si="7"/>
        <v>1.3727868002524124E-2</v>
      </c>
    </row>
    <row r="165" spans="1:39" x14ac:dyDescent="0.25">
      <c r="A165" t="s">
        <v>37</v>
      </c>
      <c r="B165">
        <v>20.3448263758163</v>
      </c>
      <c r="C165">
        <v>1.7751535749399801E-2</v>
      </c>
      <c r="D165">
        <v>19.340355872202899</v>
      </c>
      <c r="E165">
        <v>1.71874811030149E-2</v>
      </c>
      <c r="F165">
        <v>108.751338647853</v>
      </c>
      <c r="G165" s="1">
        <v>0</v>
      </c>
      <c r="H165">
        <v>5.0474472460190896</v>
      </c>
      <c r="I165">
        <v>126.018544621131</v>
      </c>
      <c r="J165">
        <v>159.80484144143</v>
      </c>
      <c r="K165">
        <v>19.406803607220699</v>
      </c>
      <c r="L165">
        <v>89.178902670826304</v>
      </c>
      <c r="M165">
        <v>0.86771390290981598</v>
      </c>
      <c r="N165">
        <v>76.596857602909793</v>
      </c>
      <c r="O165">
        <v>117827.822341716</v>
      </c>
      <c r="P165">
        <v>150036.140921413</v>
      </c>
      <c r="Q165">
        <v>82.455638423261604</v>
      </c>
      <c r="R165">
        <v>693.21987544632202</v>
      </c>
      <c r="S165">
        <v>0.59987845264719997</v>
      </c>
      <c r="T165">
        <v>0.19348592203737899</v>
      </c>
      <c r="U165">
        <v>0.367426807372639</v>
      </c>
      <c r="V165" s="1">
        <v>0</v>
      </c>
      <c r="W165">
        <v>6.6074553427425395E-2</v>
      </c>
      <c r="X165">
        <v>0.56649863919993404</v>
      </c>
      <c r="Y165" s="1">
        <v>0</v>
      </c>
      <c r="Z165">
        <v>0.24095031019540999</v>
      </c>
      <c r="AA165">
        <v>3.07993594192066E-4</v>
      </c>
      <c r="AB165">
        <v>5.7929601092168099E-3</v>
      </c>
      <c r="AC165" s="1">
        <v>0</v>
      </c>
      <c r="AD165">
        <v>3.8634593505079001E-3</v>
      </c>
      <c r="AE165">
        <v>7.2231067652821397E-3</v>
      </c>
      <c r="AF165">
        <v>8.3079033821038895</v>
      </c>
      <c r="AG165">
        <v>0.14223452627022501</v>
      </c>
      <c r="AH165">
        <v>2640.4096443073299</v>
      </c>
      <c r="AI165" t="s">
        <v>105</v>
      </c>
      <c r="AJ165" t="s">
        <v>106</v>
      </c>
      <c r="AK165">
        <v>4834946861.9700003</v>
      </c>
      <c r="AL165">
        <v>41034</v>
      </c>
      <c r="AM165" s="10">
        <f t="shared" si="7"/>
        <v>5.1936505731887017E-2</v>
      </c>
    </row>
    <row r="166" spans="1:39" x14ac:dyDescent="0.25">
      <c r="A166" t="s">
        <v>37</v>
      </c>
      <c r="B166">
        <v>20.0909634634653</v>
      </c>
      <c r="C166">
        <v>1.6148544450459101E-2</v>
      </c>
      <c r="D166">
        <v>17.7464994684441</v>
      </c>
      <c r="E166">
        <v>1.5814948062800701E-2</v>
      </c>
      <c r="F166">
        <v>135.39402084037201</v>
      </c>
      <c r="G166" s="1">
        <v>0</v>
      </c>
      <c r="H166">
        <v>5.3254694116765799</v>
      </c>
      <c r="I166">
        <v>144.86862996974901</v>
      </c>
      <c r="J166">
        <v>183.316312009949</v>
      </c>
      <c r="K166">
        <v>19.874217511651501</v>
      </c>
      <c r="L166">
        <v>88.630995642981702</v>
      </c>
      <c r="M166">
        <v>0.86361252823693002</v>
      </c>
      <c r="N166">
        <v>76.5426066490637</v>
      </c>
      <c r="O166">
        <v>103384.214982169</v>
      </c>
      <c r="P166">
        <v>132102.12270149001</v>
      </c>
      <c r="Q166">
        <v>82.887718635878798</v>
      </c>
      <c r="R166">
        <v>675.08965462903097</v>
      </c>
      <c r="S166">
        <v>0.49807600202423502</v>
      </c>
      <c r="T166">
        <v>0.25293468607983299</v>
      </c>
      <c r="U166">
        <v>0.52578888674289204</v>
      </c>
      <c r="V166" s="1">
        <v>0</v>
      </c>
      <c r="W166">
        <v>7.3394505385559902E-2</v>
      </c>
      <c r="X166">
        <v>0.40081660787154699</v>
      </c>
      <c r="Y166" s="1">
        <v>0</v>
      </c>
      <c r="Z166">
        <v>0.36687366478954497</v>
      </c>
      <c r="AA166">
        <v>3.05627810396433E-4</v>
      </c>
      <c r="AB166">
        <v>5.8339190643866999E-3</v>
      </c>
      <c r="AC166" s="1">
        <v>0</v>
      </c>
      <c r="AD166">
        <v>3.2640288156202501E-3</v>
      </c>
      <c r="AE166">
        <v>6.4111813331023896E-3</v>
      </c>
      <c r="AF166">
        <v>7.7040600653853</v>
      </c>
      <c r="AG166">
        <v>0.13180215327577999</v>
      </c>
      <c r="AH166">
        <v>3104.8745162936698</v>
      </c>
      <c r="AI166" t="s">
        <v>107</v>
      </c>
      <c r="AJ166" t="s">
        <v>108</v>
      </c>
      <c r="AK166">
        <v>1681440872.47</v>
      </c>
      <c r="AL166">
        <v>16264</v>
      </c>
      <c r="AM166" s="10">
        <f t="shared" si="7"/>
        <v>0.13210853211868656</v>
      </c>
    </row>
    <row r="167" spans="1:39" x14ac:dyDescent="0.25">
      <c r="A167" t="s">
        <v>37</v>
      </c>
      <c r="B167">
        <v>22.394126167359701</v>
      </c>
      <c r="C167">
        <v>1.51761676570141E-2</v>
      </c>
      <c r="D167">
        <v>16.765648987816299</v>
      </c>
      <c r="E167">
        <v>1.4784879887589499E-2</v>
      </c>
      <c r="F167">
        <v>168.51160331829499</v>
      </c>
      <c r="G167" s="1">
        <v>0</v>
      </c>
      <c r="H167">
        <v>5.64615382209705</v>
      </c>
      <c r="I167">
        <v>166.72023970032001</v>
      </c>
      <c r="J167">
        <v>209.281359313492</v>
      </c>
      <c r="K167">
        <v>19.841977923519298</v>
      </c>
      <c r="L167">
        <v>87.773209508913695</v>
      </c>
      <c r="M167">
        <v>0.85551118031335405</v>
      </c>
      <c r="N167">
        <v>76.378536214098403</v>
      </c>
      <c r="O167">
        <v>93316.611062409196</v>
      </c>
      <c r="P167">
        <v>118195.793458296</v>
      </c>
      <c r="Q167">
        <v>83.162685997666202</v>
      </c>
      <c r="R167">
        <v>653.00117239122699</v>
      </c>
      <c r="S167">
        <v>0.41708718396737499</v>
      </c>
      <c r="T167">
        <v>0.41310249218524497</v>
      </c>
      <c r="U167">
        <v>0.86848134061900595</v>
      </c>
      <c r="V167" s="1">
        <v>0</v>
      </c>
      <c r="W167">
        <v>2.68088990142289E-2</v>
      </c>
      <c r="X167">
        <v>0.10470976036676399</v>
      </c>
      <c r="Y167" s="1">
        <v>0</v>
      </c>
      <c r="Z167">
        <v>0.45594977944242998</v>
      </c>
      <c r="AA167">
        <v>3.06438354206797E-4</v>
      </c>
      <c r="AB167">
        <v>5.7874164476750603E-3</v>
      </c>
      <c r="AC167" s="1">
        <v>0</v>
      </c>
      <c r="AD167">
        <v>3.5017852057558601E-3</v>
      </c>
      <c r="AE167">
        <v>5.1892297150383498E-3</v>
      </c>
      <c r="AF167">
        <v>7.2243324015458601</v>
      </c>
      <c r="AG167">
        <v>0.12225969426236399</v>
      </c>
      <c r="AH167">
        <v>3503.3813525456999</v>
      </c>
      <c r="AI167" t="s">
        <v>109</v>
      </c>
      <c r="AJ167" t="s">
        <v>110</v>
      </c>
      <c r="AK167">
        <v>321475725.11000001</v>
      </c>
      <c r="AL167">
        <v>3445</v>
      </c>
      <c r="AM167" s="10">
        <f t="shared" si="7"/>
        <v>0.33571484072186242</v>
      </c>
    </row>
    <row r="168" spans="1:39" x14ac:dyDescent="0.25">
      <c r="A168" t="s">
        <v>37</v>
      </c>
      <c r="B168">
        <v>27.4109247751318</v>
      </c>
      <c r="C168">
        <v>1.4440430625582E-2</v>
      </c>
      <c r="D168">
        <v>16.016387925104901</v>
      </c>
      <c r="E168">
        <v>1.42920753753604E-2</v>
      </c>
      <c r="F168">
        <v>172.78488646679801</v>
      </c>
      <c r="G168" s="1">
        <v>0</v>
      </c>
      <c r="H168">
        <v>5.7271086064196597</v>
      </c>
      <c r="I168">
        <v>185.79737377647601</v>
      </c>
      <c r="J168">
        <v>236.27904542885699</v>
      </c>
      <c r="K168">
        <v>20.5962177040794</v>
      </c>
      <c r="L168">
        <v>77.767809327989298</v>
      </c>
      <c r="M168">
        <v>0.75622612787868304</v>
      </c>
      <c r="N168">
        <v>67.448454630194703</v>
      </c>
      <c r="O168">
        <v>77954.496761565795</v>
      </c>
      <c r="P168">
        <v>101133.362222285</v>
      </c>
      <c r="Q168">
        <v>82.186904277521805</v>
      </c>
      <c r="R168">
        <v>674.187135021676</v>
      </c>
      <c r="S168">
        <v>0.24689171716038</v>
      </c>
      <c r="T168">
        <v>0.54669114659840201</v>
      </c>
      <c r="U168">
        <v>0.93367442321296201</v>
      </c>
      <c r="V168" s="1">
        <v>0</v>
      </c>
      <c r="W168">
        <v>1.6767008479098702E-2</v>
      </c>
      <c r="X168">
        <v>4.9558568307938602E-2</v>
      </c>
      <c r="Y168" s="1">
        <v>0</v>
      </c>
      <c r="Z168">
        <v>0.62629801228064597</v>
      </c>
      <c r="AA168">
        <v>3.1670102520231302E-4</v>
      </c>
      <c r="AB168">
        <v>6.0242638172016997E-3</v>
      </c>
      <c r="AC168" s="1">
        <v>0</v>
      </c>
      <c r="AD168">
        <v>2.95032479231205E-3</v>
      </c>
      <c r="AE168">
        <v>5.0010293955845501E-3</v>
      </c>
      <c r="AF168">
        <v>6.9472773858668697</v>
      </c>
      <c r="AG168">
        <v>0.122524728533403</v>
      </c>
      <c r="AH168">
        <v>3883.76784262005</v>
      </c>
      <c r="AI168" t="s">
        <v>111</v>
      </c>
      <c r="AJ168" t="s">
        <v>112</v>
      </c>
      <c r="AK168">
        <v>109526067.95</v>
      </c>
      <c r="AL168">
        <v>1405</v>
      </c>
      <c r="AM168" s="10">
        <f t="shared" si="7"/>
        <v>0.71142987440798189</v>
      </c>
    </row>
    <row r="172" spans="1:39" x14ac:dyDescent="0.25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  <c r="H172" t="s">
        <v>7</v>
      </c>
      <c r="I172" t="s">
        <v>8</v>
      </c>
      <c r="J172" t="s">
        <v>9</v>
      </c>
      <c r="K172" t="s">
        <v>10</v>
      </c>
      <c r="L172" t="s">
        <v>11</v>
      </c>
      <c r="M172" t="s">
        <v>12</v>
      </c>
      <c r="N172" t="s">
        <v>13</v>
      </c>
      <c r="O172" t="s">
        <v>14</v>
      </c>
      <c r="P172" t="s">
        <v>15</v>
      </c>
      <c r="Q172" t="s">
        <v>16</v>
      </c>
      <c r="R172" t="s">
        <v>17</v>
      </c>
      <c r="S172" t="s">
        <v>18</v>
      </c>
      <c r="T172" t="s">
        <v>19</v>
      </c>
      <c r="U172" t="s">
        <v>20</v>
      </c>
      <c r="V172" t="s">
        <v>21</v>
      </c>
      <c r="W172" t="s">
        <v>22</v>
      </c>
      <c r="X172" t="s">
        <v>23</v>
      </c>
      <c r="Y172" t="s">
        <v>24</v>
      </c>
      <c r="Z172" t="s">
        <v>25</v>
      </c>
      <c r="AA172" t="s">
        <v>26</v>
      </c>
      <c r="AB172" t="s">
        <v>27</v>
      </c>
      <c r="AC172" t="s">
        <v>28</v>
      </c>
      <c r="AD172" t="s">
        <v>29</v>
      </c>
      <c r="AE172" t="s">
        <v>30</v>
      </c>
      <c r="AF172" t="s">
        <v>31</v>
      </c>
      <c r="AG172" t="s">
        <v>32</v>
      </c>
      <c r="AH172" t="s">
        <v>33</v>
      </c>
      <c r="AI172" t="s">
        <v>34</v>
      </c>
      <c r="AJ172" t="s">
        <v>74</v>
      </c>
      <c r="AK172" t="s">
        <v>35</v>
      </c>
      <c r="AL172" t="s">
        <v>36</v>
      </c>
    </row>
    <row r="173" spans="1:39" x14ac:dyDescent="0.25">
      <c r="A173" t="s">
        <v>37</v>
      </c>
      <c r="B173">
        <v>4.2473930024008002</v>
      </c>
      <c r="C173">
        <v>4.1534412183548098E-3</v>
      </c>
      <c r="D173">
        <v>4.87183406924823</v>
      </c>
      <c r="E173">
        <v>4.1532564537496899E-3</v>
      </c>
      <c r="F173">
        <v>-94.334645069465694</v>
      </c>
      <c r="G173" s="1">
        <v>0</v>
      </c>
      <c r="H173">
        <v>2.7526665357092002</v>
      </c>
      <c r="I173">
        <v>-208.51454591777599</v>
      </c>
      <c r="J173">
        <v>-186.40718695655801</v>
      </c>
      <c r="K173">
        <v>28.2143871386562</v>
      </c>
      <c r="L173">
        <v>94.499773146445193</v>
      </c>
      <c r="M173">
        <v>0.89623262780031099</v>
      </c>
      <c r="N173">
        <v>81.709206406817799</v>
      </c>
      <c r="O173">
        <v>180524.395330645</v>
      </c>
      <c r="P173">
        <v>214836.52393704301</v>
      </c>
      <c r="Q173">
        <v>86.234846496890995</v>
      </c>
      <c r="R173">
        <v>666.28765262701097</v>
      </c>
      <c r="S173">
        <v>0.65510287717984805</v>
      </c>
      <c r="T173">
        <v>0.13985745747717401</v>
      </c>
      <c r="U173">
        <v>0.27159606961781202</v>
      </c>
      <c r="V173" s="1">
        <v>0</v>
      </c>
      <c r="W173">
        <v>6.7761943557221802E-2</v>
      </c>
      <c r="X173">
        <v>0.660641986824965</v>
      </c>
      <c r="Y173" s="1">
        <v>0</v>
      </c>
      <c r="Z173">
        <v>0.21738620021353</v>
      </c>
      <c r="AA173">
        <v>2.90636474820241E-4</v>
      </c>
      <c r="AB173">
        <v>3.8577878690466598E-3</v>
      </c>
      <c r="AC173" s="1">
        <v>0</v>
      </c>
      <c r="AD173">
        <v>4.8343426227783397E-6</v>
      </c>
      <c r="AE173" s="1">
        <v>0</v>
      </c>
      <c r="AF173">
        <v>4.1955545493129804</v>
      </c>
      <c r="AG173">
        <v>9.9144361995516905E-2</v>
      </c>
      <c r="AH173">
        <v>0.245950228304638</v>
      </c>
      <c r="AI173" t="s">
        <v>77</v>
      </c>
      <c r="AJ173" t="s">
        <v>78</v>
      </c>
      <c r="AK173">
        <v>223850250.21000001</v>
      </c>
      <c r="AL173">
        <v>1240</v>
      </c>
      <c r="AM173" s="10">
        <f t="shared" ref="AM173:AM191" si="8">B173/D173-1</f>
        <v>-0.12817371404108324</v>
      </c>
    </row>
    <row r="174" spans="1:39" x14ac:dyDescent="0.25">
      <c r="A174" t="s">
        <v>37</v>
      </c>
      <c r="B174">
        <v>5.1885853262326798</v>
      </c>
      <c r="C174">
        <v>4.5818948656467301E-3</v>
      </c>
      <c r="D174">
        <v>5.3618095681188001</v>
      </c>
      <c r="E174">
        <v>4.5784092054000601E-3</v>
      </c>
      <c r="F174">
        <v>-60.594651651646103</v>
      </c>
      <c r="G174" s="1">
        <v>0</v>
      </c>
      <c r="H174">
        <v>3.0751850069733102</v>
      </c>
      <c r="I174">
        <v>-178.42106880980799</v>
      </c>
      <c r="J174">
        <v>-158.476921270595</v>
      </c>
      <c r="K174">
        <v>27.6687328096695</v>
      </c>
      <c r="L174">
        <v>92.942137042690405</v>
      </c>
      <c r="M174">
        <v>0.88399459614780596</v>
      </c>
      <c r="N174">
        <v>79.934914775179905</v>
      </c>
      <c r="O174">
        <v>200066.82537134801</v>
      </c>
      <c r="P174">
        <v>241915.97858465099</v>
      </c>
      <c r="Q174">
        <v>83.728008896162805</v>
      </c>
      <c r="R174">
        <v>651.450172782854</v>
      </c>
      <c r="S174">
        <v>0.49534475921311699</v>
      </c>
      <c r="T174">
        <v>0.27951982132337899</v>
      </c>
      <c r="U174">
        <v>0.332048487450055</v>
      </c>
      <c r="V174" s="1">
        <v>0</v>
      </c>
      <c r="W174">
        <v>0.153274643630221</v>
      </c>
      <c r="X174">
        <v>0.51467686891972297</v>
      </c>
      <c r="Y174" s="1">
        <v>0</v>
      </c>
      <c r="Z174">
        <v>0.34320010916448201</v>
      </c>
      <c r="AA174">
        <v>2.9639647841787898E-4</v>
      </c>
      <c r="AB174">
        <v>4.1490358641719897E-3</v>
      </c>
      <c r="AC174" s="1">
        <v>0</v>
      </c>
      <c r="AD174">
        <v>1.3298374533996801E-4</v>
      </c>
      <c r="AE174" s="1">
        <v>0</v>
      </c>
      <c r="AF174">
        <v>4.6144854727803102</v>
      </c>
      <c r="AG174">
        <v>0.108697670393095</v>
      </c>
      <c r="AH174">
        <v>1.4611418845288899</v>
      </c>
      <c r="AI174" t="s">
        <v>79</v>
      </c>
      <c r="AJ174" t="s">
        <v>80</v>
      </c>
      <c r="AK174">
        <v>1705169552.6400001</v>
      </c>
      <c r="AL174">
        <v>8523</v>
      </c>
      <c r="AM174" s="10">
        <f t="shared" si="8"/>
        <v>-3.2307048522593473E-2</v>
      </c>
    </row>
    <row r="175" spans="1:39" x14ac:dyDescent="0.25">
      <c r="A175" t="s">
        <v>37</v>
      </c>
      <c r="B175">
        <v>7.0400343120234403</v>
      </c>
      <c r="C175">
        <v>4.7462057294819001E-3</v>
      </c>
      <c r="D175">
        <v>5.5490993880680399</v>
      </c>
      <c r="E175">
        <v>4.7420781925889598E-3</v>
      </c>
      <c r="F175">
        <v>-41.640278068779303</v>
      </c>
      <c r="G175" s="1">
        <v>0</v>
      </c>
      <c r="H175">
        <v>3.27418843943732</v>
      </c>
      <c r="I175">
        <v>-157.01628899180201</v>
      </c>
      <c r="J175">
        <v>-137.332882054035</v>
      </c>
      <c r="K175">
        <v>28.052697532357701</v>
      </c>
      <c r="L175">
        <v>94.638635203623593</v>
      </c>
      <c r="M175">
        <v>0.90102444044468699</v>
      </c>
      <c r="N175">
        <v>80.331851835212703</v>
      </c>
      <c r="O175">
        <v>202743.766524898</v>
      </c>
      <c r="P175">
        <v>243570.878994256</v>
      </c>
      <c r="Q175">
        <v>84.162789002123205</v>
      </c>
      <c r="R175">
        <v>661.29153175823706</v>
      </c>
      <c r="S175">
        <v>0.51750034863359595</v>
      </c>
      <c r="T175">
        <v>0.42349461948748002</v>
      </c>
      <c r="U175">
        <v>0.33122436693290502</v>
      </c>
      <c r="V175" s="1">
        <v>0</v>
      </c>
      <c r="W175">
        <v>0.213250318866579</v>
      </c>
      <c r="X175">
        <v>0.45552531420051401</v>
      </c>
      <c r="Y175" s="1">
        <v>0</v>
      </c>
      <c r="Z175">
        <v>0.266988432315583</v>
      </c>
      <c r="AA175">
        <v>2.9227280746111002E-4</v>
      </c>
      <c r="AB175">
        <v>4.3797016193365696E-3</v>
      </c>
      <c r="AC175" s="1">
        <v>0</v>
      </c>
      <c r="AD175">
        <v>7.0111324169435293E-5</v>
      </c>
      <c r="AE175" s="1">
        <v>0</v>
      </c>
      <c r="AF175">
        <v>5.1544112921924796</v>
      </c>
      <c r="AG175">
        <v>0.12398892289615</v>
      </c>
      <c r="AH175">
        <v>7.1636840531821298</v>
      </c>
      <c r="AI175" t="s">
        <v>81</v>
      </c>
      <c r="AJ175" t="s">
        <v>82</v>
      </c>
      <c r="AK175">
        <v>21175167207.16</v>
      </c>
      <c r="AL175">
        <v>104443</v>
      </c>
      <c r="AM175" s="10">
        <f t="shared" si="8"/>
        <v>0.26868052267387488</v>
      </c>
    </row>
    <row r="176" spans="1:39" x14ac:dyDescent="0.25">
      <c r="A176" t="s">
        <v>37</v>
      </c>
      <c r="B176">
        <v>7.5956335789441001</v>
      </c>
      <c r="C176">
        <v>5.8883957896924098E-3</v>
      </c>
      <c r="D176">
        <v>6.8416645713808197</v>
      </c>
      <c r="E176">
        <v>5.7653423436535402E-3</v>
      </c>
      <c r="F176">
        <v>-36.483898296200501</v>
      </c>
      <c r="G176" s="1">
        <v>0</v>
      </c>
      <c r="H176">
        <v>3.3864050869924198</v>
      </c>
      <c r="I176">
        <v>-131.949608324666</v>
      </c>
      <c r="J176">
        <v>-111.69729944165501</v>
      </c>
      <c r="K176">
        <v>29.0877300861716</v>
      </c>
      <c r="L176">
        <v>94.498348548529904</v>
      </c>
      <c r="M176">
        <v>0.89873150220215003</v>
      </c>
      <c r="N176">
        <v>79.153307982573395</v>
      </c>
      <c r="O176">
        <v>197043.46486039899</v>
      </c>
      <c r="P176">
        <v>239091.27900949499</v>
      </c>
      <c r="Q176">
        <v>84.090586868414206</v>
      </c>
      <c r="R176">
        <v>663.597769789582</v>
      </c>
      <c r="S176">
        <v>0.52786573454330299</v>
      </c>
      <c r="T176">
        <v>0.42497978722679403</v>
      </c>
      <c r="U176">
        <v>0.34114478687031002</v>
      </c>
      <c r="V176" s="1">
        <v>0</v>
      </c>
      <c r="W176">
        <v>0.199548501728465</v>
      </c>
      <c r="X176">
        <v>0.45930671140122298</v>
      </c>
      <c r="Y176" s="1">
        <v>0</v>
      </c>
      <c r="Z176">
        <v>0.25239124374127497</v>
      </c>
      <c r="AA176">
        <v>2.9369254780050002E-4</v>
      </c>
      <c r="AB176">
        <v>5.0736979934474296E-3</v>
      </c>
      <c r="AC176" s="1">
        <v>0</v>
      </c>
      <c r="AD176">
        <v>3.9793737836475799E-4</v>
      </c>
      <c r="AE176" s="1">
        <v>3.15603252974347E-8</v>
      </c>
      <c r="AF176">
        <v>5.5330962745911298</v>
      </c>
      <c r="AG176">
        <v>0.14007674478280999</v>
      </c>
      <c r="AH176">
        <v>20.0710458571271</v>
      </c>
      <c r="AI176" t="s">
        <v>83</v>
      </c>
      <c r="AJ176" t="s">
        <v>84</v>
      </c>
      <c r="AK176">
        <v>68880089924.320007</v>
      </c>
      <c r="AL176">
        <v>349568</v>
      </c>
      <c r="AM176" s="10">
        <f t="shared" si="8"/>
        <v>0.11020256835115649</v>
      </c>
    </row>
    <row r="177" spans="1:39" x14ac:dyDescent="0.25">
      <c r="A177" t="s">
        <v>37</v>
      </c>
      <c r="B177">
        <v>8.6132532373085091</v>
      </c>
      <c r="C177">
        <v>7.4109652905786604E-3</v>
      </c>
      <c r="D177">
        <v>8.5394775226101505</v>
      </c>
      <c r="E177">
        <v>7.0465584980628397E-3</v>
      </c>
      <c r="F177">
        <v>-27.3642678589677</v>
      </c>
      <c r="G177" s="1">
        <v>0</v>
      </c>
      <c r="H177">
        <v>3.5381225120068498</v>
      </c>
      <c r="I177">
        <v>-107.58714181273599</v>
      </c>
      <c r="J177">
        <v>-86.741726799765601</v>
      </c>
      <c r="K177">
        <v>30.854620192899699</v>
      </c>
      <c r="L177">
        <v>94.279555302712495</v>
      </c>
      <c r="M177">
        <v>0.89465908997795895</v>
      </c>
      <c r="N177">
        <v>77.792298023556597</v>
      </c>
      <c r="O177">
        <v>191434.07320821501</v>
      </c>
      <c r="P177">
        <v>234277.526655489</v>
      </c>
      <c r="Q177">
        <v>84.076860824452496</v>
      </c>
      <c r="R177">
        <v>668.559746842295</v>
      </c>
      <c r="S177">
        <v>0.53775522919382301</v>
      </c>
      <c r="T177">
        <v>0.43308132253386</v>
      </c>
      <c r="U177">
        <v>0.34428006451126802</v>
      </c>
      <c r="V177" s="1">
        <v>0</v>
      </c>
      <c r="W177">
        <v>0.19122802634653199</v>
      </c>
      <c r="X177">
        <v>0.46449190914219901</v>
      </c>
      <c r="Y177" s="1">
        <v>0</v>
      </c>
      <c r="Z177">
        <v>0.24176921334756701</v>
      </c>
      <c r="AA177">
        <v>2.9688509794679199E-4</v>
      </c>
      <c r="AB177">
        <v>6.0019290615401398E-3</v>
      </c>
      <c r="AC177" s="1">
        <v>0</v>
      </c>
      <c r="AD177">
        <v>7.4689286380663199E-4</v>
      </c>
      <c r="AE177" s="1">
        <v>8.7468532448522503E-7</v>
      </c>
      <c r="AF177">
        <v>5.7632613760372999</v>
      </c>
      <c r="AG177">
        <v>0.153737456094894</v>
      </c>
      <c r="AH177">
        <v>69.246440018690095</v>
      </c>
      <c r="AI177" t="s">
        <v>85</v>
      </c>
      <c r="AJ177" t="s">
        <v>86</v>
      </c>
      <c r="AK177">
        <v>157730956015.47</v>
      </c>
      <c r="AL177">
        <v>823944</v>
      </c>
      <c r="AM177" s="10">
        <f t="shared" si="8"/>
        <v>8.6393710274452751E-3</v>
      </c>
    </row>
    <row r="178" spans="1:39" x14ac:dyDescent="0.25">
      <c r="A178" t="s">
        <v>37</v>
      </c>
      <c r="B178">
        <v>9.93395362915407</v>
      </c>
      <c r="C178">
        <v>8.83237909330074E-3</v>
      </c>
      <c r="D178">
        <v>10.0988442927354</v>
      </c>
      <c r="E178">
        <v>8.2770211061320605E-3</v>
      </c>
      <c r="F178">
        <v>-20.0403674367987</v>
      </c>
      <c r="G178" s="1">
        <v>0</v>
      </c>
      <c r="H178">
        <v>3.6718488299471699</v>
      </c>
      <c r="I178">
        <v>-82.884777250127996</v>
      </c>
      <c r="J178">
        <v>-61.536981286594703</v>
      </c>
      <c r="K178">
        <v>31.9560866602557</v>
      </c>
      <c r="L178">
        <v>94.030213588265497</v>
      </c>
      <c r="M178">
        <v>0.89128245529911099</v>
      </c>
      <c r="N178">
        <v>76.460441166800393</v>
      </c>
      <c r="O178">
        <v>186922.063691346</v>
      </c>
      <c r="P178">
        <v>229681.77707457499</v>
      </c>
      <c r="Q178">
        <v>84.238705461515096</v>
      </c>
      <c r="R178">
        <v>671.03751211819099</v>
      </c>
      <c r="S178">
        <v>0.529172703444728</v>
      </c>
      <c r="T178">
        <v>0.42899868132518398</v>
      </c>
      <c r="U178">
        <v>0.35589022309306301</v>
      </c>
      <c r="V178" s="1">
        <v>0</v>
      </c>
      <c r="W178">
        <v>0.17998642662723699</v>
      </c>
      <c r="X178">
        <v>0.46412335027969898</v>
      </c>
      <c r="Y178" s="1">
        <v>0</v>
      </c>
      <c r="Z178">
        <v>0.25373305933645202</v>
      </c>
      <c r="AA178">
        <v>2.9891264446724099E-4</v>
      </c>
      <c r="AB178">
        <v>7.1194490611332199E-3</v>
      </c>
      <c r="AC178" s="1">
        <v>0</v>
      </c>
      <c r="AD178">
        <v>8.5117431307656804E-4</v>
      </c>
      <c r="AE178">
        <v>7.5131148649632897E-6</v>
      </c>
      <c r="AF178">
        <v>6.0990349744492303</v>
      </c>
      <c r="AG178">
        <v>0.17235531509636901</v>
      </c>
      <c r="AH178">
        <v>158.85693815775701</v>
      </c>
      <c r="AI178" t="s">
        <v>87</v>
      </c>
      <c r="AJ178" t="s">
        <v>88</v>
      </c>
      <c r="AK178">
        <v>309692848967.95001</v>
      </c>
      <c r="AL178">
        <v>1656802</v>
      </c>
      <c r="AM178" s="10">
        <f t="shared" si="8"/>
        <v>-1.6327676593641871E-2</v>
      </c>
    </row>
    <row r="179" spans="1:39" x14ac:dyDescent="0.25">
      <c r="A179" t="s">
        <v>37</v>
      </c>
      <c r="B179">
        <v>11.704370804440799</v>
      </c>
      <c r="C179">
        <v>1.0324483043779401E-2</v>
      </c>
      <c r="D179">
        <v>11.7095115495813</v>
      </c>
      <c r="E179">
        <v>9.5121124714765606E-3</v>
      </c>
      <c r="F179">
        <v>-15.810391963218599</v>
      </c>
      <c r="G179" s="1">
        <v>0</v>
      </c>
      <c r="H179">
        <v>3.7540644359399602</v>
      </c>
      <c r="I179">
        <v>-59.102924011981699</v>
      </c>
      <c r="J179">
        <v>-37.206060707447101</v>
      </c>
      <c r="K179">
        <v>32.872244927472799</v>
      </c>
      <c r="L179">
        <v>93.629608588727095</v>
      </c>
      <c r="M179">
        <v>0.88622185446549295</v>
      </c>
      <c r="N179">
        <v>74.878023475613801</v>
      </c>
      <c r="O179">
        <v>182228.09834932999</v>
      </c>
      <c r="P179">
        <v>224634.401237485</v>
      </c>
      <c r="Q179">
        <v>84.245693580407007</v>
      </c>
      <c r="R179">
        <v>679.08447704428102</v>
      </c>
      <c r="S179">
        <v>0.50388821936136796</v>
      </c>
      <c r="T179">
        <v>0.41729579346030099</v>
      </c>
      <c r="U179">
        <v>0.36688711224088999</v>
      </c>
      <c r="V179" s="1">
        <v>0</v>
      </c>
      <c r="W179">
        <v>0.16910058407041501</v>
      </c>
      <c r="X179">
        <v>0.46401230368869301</v>
      </c>
      <c r="Y179" s="1">
        <v>0</v>
      </c>
      <c r="Z179">
        <v>0.28402338534104998</v>
      </c>
      <c r="AA179">
        <v>3.0232227435530599E-4</v>
      </c>
      <c r="AB179">
        <v>7.8275442649488394E-3</v>
      </c>
      <c r="AC179" s="1">
        <v>0</v>
      </c>
      <c r="AD179">
        <v>1.3508949284163701E-3</v>
      </c>
      <c r="AE179">
        <v>3.1384290418992901E-5</v>
      </c>
      <c r="AF179">
        <v>6.5118232824344098</v>
      </c>
      <c r="AG179">
        <v>0.19164010028652301</v>
      </c>
      <c r="AH179">
        <v>295.39979371205101</v>
      </c>
      <c r="AI179" t="s">
        <v>89</v>
      </c>
      <c r="AJ179" t="s">
        <v>90</v>
      </c>
      <c r="AK179">
        <v>434589049313.67999</v>
      </c>
      <c r="AL179">
        <v>2384863</v>
      </c>
      <c r="AM179" s="10">
        <f t="shared" si="8"/>
        <v>-4.3902302147569294E-4</v>
      </c>
    </row>
    <row r="180" spans="1:39" x14ac:dyDescent="0.25">
      <c r="A180" t="s">
        <v>37</v>
      </c>
      <c r="B180">
        <v>13.020971670020201</v>
      </c>
      <c r="C180">
        <v>1.172023645873E-2</v>
      </c>
      <c r="D180">
        <v>13.1921836321096</v>
      </c>
      <c r="E180">
        <v>1.0581889239965E-2</v>
      </c>
      <c r="F180">
        <v>-10.2665037540567</v>
      </c>
      <c r="G180" s="1">
        <v>0</v>
      </c>
      <c r="H180">
        <v>3.83276078170588</v>
      </c>
      <c r="I180">
        <v>-34.900103102618203</v>
      </c>
      <c r="J180">
        <v>-12.313866449829399</v>
      </c>
      <c r="K180">
        <v>33.259866420807001</v>
      </c>
      <c r="L180">
        <v>93.128131687075793</v>
      </c>
      <c r="M180">
        <v>0.88097065051575096</v>
      </c>
      <c r="N180">
        <v>73.921905957150898</v>
      </c>
      <c r="O180">
        <v>176645.753758109</v>
      </c>
      <c r="P180">
        <v>218978.74888850801</v>
      </c>
      <c r="Q180">
        <v>85.320937208946305</v>
      </c>
      <c r="R180">
        <v>685.68455691338897</v>
      </c>
      <c r="S180">
        <v>0.48257635488133999</v>
      </c>
      <c r="T180">
        <v>0.39804962495997098</v>
      </c>
      <c r="U180">
        <v>0.37714711203985501</v>
      </c>
      <c r="V180" s="1">
        <v>2.97245489203026E-7</v>
      </c>
      <c r="W180">
        <v>0.15559434092924199</v>
      </c>
      <c r="X180">
        <v>0.46725824978541203</v>
      </c>
      <c r="Y180" s="1">
        <v>0</v>
      </c>
      <c r="Z180">
        <v>0.314246795477646</v>
      </c>
      <c r="AA180">
        <v>3.0635712327135601E-4</v>
      </c>
      <c r="AB180">
        <v>8.0566585341930105E-3</v>
      </c>
      <c r="AC180" s="1">
        <v>0</v>
      </c>
      <c r="AD180">
        <v>2.0048283467815398E-3</v>
      </c>
      <c r="AE180">
        <v>2.1407810572865601E-4</v>
      </c>
      <c r="AF180">
        <v>6.72245083414745</v>
      </c>
      <c r="AG180">
        <v>0.206736093988449</v>
      </c>
      <c r="AH180">
        <v>516.802927539047</v>
      </c>
      <c r="AI180" t="s">
        <v>91</v>
      </c>
      <c r="AJ180" t="s">
        <v>92</v>
      </c>
      <c r="AK180">
        <v>530481153550.15002</v>
      </c>
      <c r="AL180">
        <v>3003079</v>
      </c>
      <c r="AM180" s="10">
        <f t="shared" si="8"/>
        <v>-1.2978288270083849E-2</v>
      </c>
    </row>
    <row r="181" spans="1:39" x14ac:dyDescent="0.25">
      <c r="A181" t="s">
        <v>37</v>
      </c>
      <c r="B181">
        <v>14.6056120622669</v>
      </c>
      <c r="C181">
        <v>1.3206494608344299E-2</v>
      </c>
      <c r="D181">
        <v>14.745877224450499</v>
      </c>
      <c r="E181">
        <v>1.16526381702735E-2</v>
      </c>
      <c r="F181">
        <v>-4.8900846534203897</v>
      </c>
      <c r="G181" s="1">
        <v>0</v>
      </c>
      <c r="H181">
        <v>3.9016668086741202</v>
      </c>
      <c r="I181">
        <v>-11.094358090674801</v>
      </c>
      <c r="J181">
        <v>12.2090102317343</v>
      </c>
      <c r="K181">
        <v>32.660397398059601</v>
      </c>
      <c r="L181">
        <v>92.886853478784104</v>
      </c>
      <c r="M181">
        <v>0.88001895146333498</v>
      </c>
      <c r="N181">
        <v>73.882418064146705</v>
      </c>
      <c r="O181">
        <v>171137.613537736</v>
      </c>
      <c r="P181">
        <v>212734.150834061</v>
      </c>
      <c r="Q181">
        <v>86.851662572297997</v>
      </c>
      <c r="R181">
        <v>686.69985571562802</v>
      </c>
      <c r="S181">
        <v>0.46878341130573897</v>
      </c>
      <c r="T181">
        <v>0.38371771331061999</v>
      </c>
      <c r="U181">
        <v>0.38878946603286701</v>
      </c>
      <c r="V181" s="1">
        <v>4.25101476000051E-7</v>
      </c>
      <c r="W181">
        <v>0.14321588031288399</v>
      </c>
      <c r="X181">
        <v>0.46799422855277101</v>
      </c>
      <c r="Y181" s="1">
        <v>0</v>
      </c>
      <c r="Z181">
        <v>0.336267887869523</v>
      </c>
      <c r="AA181">
        <v>3.0703253246063499E-4</v>
      </c>
      <c r="AB181">
        <v>7.89423788429045E-3</v>
      </c>
      <c r="AC181" s="1">
        <v>0</v>
      </c>
      <c r="AD181">
        <v>2.3777884822182402E-3</v>
      </c>
      <c r="AE181">
        <v>1.0736257564154699E-3</v>
      </c>
      <c r="AF181">
        <v>6.8343214915255404</v>
      </c>
      <c r="AG181">
        <v>0.20465863125390299</v>
      </c>
      <c r="AH181">
        <v>739.08748463877396</v>
      </c>
      <c r="AI181" t="s">
        <v>93</v>
      </c>
      <c r="AJ181" t="s">
        <v>94</v>
      </c>
      <c r="AK181">
        <v>602566809248.07996</v>
      </c>
      <c r="AL181">
        <v>3520949</v>
      </c>
      <c r="AM181" s="10">
        <f t="shared" si="8"/>
        <v>-9.5121612670843181E-3</v>
      </c>
    </row>
    <row r="182" spans="1:39" x14ac:dyDescent="0.25">
      <c r="A182" t="s">
        <v>37</v>
      </c>
      <c r="B182">
        <v>16.021383012706</v>
      </c>
      <c r="C182">
        <v>1.5120757190424199E-2</v>
      </c>
      <c r="D182">
        <v>16.709434080416202</v>
      </c>
      <c r="E182">
        <v>1.3054538545796E-2</v>
      </c>
      <c r="F182">
        <v>0.46575222750825002</v>
      </c>
      <c r="G182" s="1">
        <v>0</v>
      </c>
      <c r="H182">
        <v>3.9714487462389099</v>
      </c>
      <c r="I182">
        <v>12.5696062450544</v>
      </c>
      <c r="J182">
        <v>37.134579078886702</v>
      </c>
      <c r="K182">
        <v>33.460043727460302</v>
      </c>
      <c r="L182">
        <v>92.580048007273604</v>
      </c>
      <c r="M182">
        <v>0.87592609267706401</v>
      </c>
      <c r="N182">
        <v>73.177793113975696</v>
      </c>
      <c r="O182">
        <v>162359.98079703099</v>
      </c>
      <c r="P182">
        <v>203067.65527440101</v>
      </c>
      <c r="Q182">
        <v>91.979450138122999</v>
      </c>
      <c r="R182">
        <v>689.20492834437403</v>
      </c>
      <c r="S182">
        <v>0.46601614935006502</v>
      </c>
      <c r="T182">
        <v>0.36400412348358802</v>
      </c>
      <c r="U182">
        <v>0.399398255141866</v>
      </c>
      <c r="V182">
        <v>4.7993626788737302E-6</v>
      </c>
      <c r="W182">
        <v>0.12723906809391899</v>
      </c>
      <c r="X182">
        <v>0.47335787740153501</v>
      </c>
      <c r="Y182" s="1">
        <v>0</v>
      </c>
      <c r="Z182">
        <v>0.34235611834797602</v>
      </c>
      <c r="AA182">
        <v>3.1167362044672698E-4</v>
      </c>
      <c r="AB182">
        <v>7.7562619331118902E-3</v>
      </c>
      <c r="AC182" s="1">
        <v>0</v>
      </c>
      <c r="AD182">
        <v>2.73317058057056E-3</v>
      </c>
      <c r="AE182">
        <v>2.25349643756605E-3</v>
      </c>
      <c r="AF182">
        <v>6.9006705792671097</v>
      </c>
      <c r="AG182">
        <v>0.21211985361541</v>
      </c>
      <c r="AH182">
        <v>1085.0419101801399</v>
      </c>
      <c r="AI182" t="s">
        <v>95</v>
      </c>
      <c r="AJ182" t="s">
        <v>96</v>
      </c>
      <c r="AK182">
        <v>504153393251.75</v>
      </c>
      <c r="AL182">
        <v>3105158</v>
      </c>
      <c r="AM182" s="10">
        <f t="shared" si="8"/>
        <v>-4.1177401005855208E-2</v>
      </c>
    </row>
    <row r="183" spans="1:39" s="11" customFormat="1" x14ac:dyDescent="0.25">
      <c r="A183" s="11" t="s">
        <v>37</v>
      </c>
      <c r="B183" s="11">
        <v>17.143235783852599</v>
      </c>
      <c r="C183" s="11">
        <v>1.6157378393521798E-2</v>
      </c>
      <c r="D183" s="11">
        <v>17.755361621612298</v>
      </c>
      <c r="E183" s="11">
        <v>1.40507261358618E-2</v>
      </c>
      <c r="F183" s="11">
        <v>3.46978333456609</v>
      </c>
      <c r="G183" s="21">
        <v>0</v>
      </c>
      <c r="H183" s="11">
        <v>4.0525789756241801</v>
      </c>
      <c r="I183" s="11">
        <v>35.810918435760499</v>
      </c>
      <c r="J183" s="11">
        <v>61.826987442078</v>
      </c>
      <c r="K183" s="11">
        <v>34.2225407074746</v>
      </c>
      <c r="L183" s="11">
        <v>92.510737460530095</v>
      </c>
      <c r="M183" s="11">
        <v>0.87446751306930304</v>
      </c>
      <c r="N183" s="11">
        <v>72.778830883865197</v>
      </c>
      <c r="O183" s="11">
        <v>153294.07021038799</v>
      </c>
      <c r="P183" s="11">
        <v>190526.52369658701</v>
      </c>
      <c r="Q183" s="11">
        <v>99.457174753519595</v>
      </c>
      <c r="R183" s="11">
        <v>690.82921722950903</v>
      </c>
      <c r="S183" s="11">
        <v>0.49214449008010902</v>
      </c>
      <c r="T183" s="11">
        <v>0.338199908716173</v>
      </c>
      <c r="U183" s="11">
        <v>0.39798408971927601</v>
      </c>
      <c r="V183" s="11">
        <v>3.75402975383045E-6</v>
      </c>
      <c r="W183" s="11">
        <v>0.115823549271533</v>
      </c>
      <c r="X183" s="11">
        <v>0.486188606979435</v>
      </c>
      <c r="Y183" s="21">
        <v>0</v>
      </c>
      <c r="Z183" s="11">
        <v>0.30404011203583498</v>
      </c>
      <c r="AA183" s="30">
        <v>3.13962020575442E-4</v>
      </c>
      <c r="AB183" s="30">
        <v>7.7018906214308099E-3</v>
      </c>
      <c r="AC183" s="32">
        <v>0</v>
      </c>
      <c r="AD183" s="30">
        <v>2.9773483415793398E-3</v>
      </c>
      <c r="AE183" s="30">
        <v>3.05758042041979E-3</v>
      </c>
      <c r="AF183" s="30">
        <v>6.8985806470515998</v>
      </c>
      <c r="AG183" s="30">
        <v>0.22001197361833</v>
      </c>
      <c r="AH183" s="30">
        <v>1557.3129053738301</v>
      </c>
      <c r="AI183" s="11" t="s">
        <v>97</v>
      </c>
      <c r="AJ183" s="11" t="s">
        <v>98</v>
      </c>
      <c r="AK183" s="11">
        <v>438202136869.45001</v>
      </c>
      <c r="AL183" s="11">
        <v>2858572</v>
      </c>
      <c r="AM183" s="24">
        <f t="shared" si="8"/>
        <v>-3.4475548896430452E-2</v>
      </c>
    </row>
    <row r="184" spans="1:39" x14ac:dyDescent="0.25">
      <c r="A184" t="s">
        <v>37</v>
      </c>
      <c r="B184">
        <v>17.779725776512901</v>
      </c>
      <c r="C184">
        <v>1.65409094126578E-2</v>
      </c>
      <c r="D184">
        <v>18.139274570071599</v>
      </c>
      <c r="E184">
        <v>1.43875363514722E-2</v>
      </c>
      <c r="F184">
        <v>8.7464804045094997</v>
      </c>
      <c r="G184" s="1">
        <v>0</v>
      </c>
      <c r="H184">
        <v>4.1806347247438804</v>
      </c>
      <c r="I184">
        <v>58.820110767639598</v>
      </c>
      <c r="J184">
        <v>86.744718187957801</v>
      </c>
      <c r="K184">
        <v>35.572553772686</v>
      </c>
      <c r="L184">
        <v>92.512157198884907</v>
      </c>
      <c r="M184">
        <v>0.87334061630216198</v>
      </c>
      <c r="N184">
        <v>72.2963545910211</v>
      </c>
      <c r="O184">
        <v>142779.93712033401</v>
      </c>
      <c r="P184">
        <v>176115.99869018199</v>
      </c>
      <c r="Q184">
        <v>108.030564596136</v>
      </c>
      <c r="R184">
        <v>687.23194504137598</v>
      </c>
      <c r="S184">
        <v>0.52887862555349097</v>
      </c>
      <c r="T184">
        <v>0.32301940254573602</v>
      </c>
      <c r="U184">
        <v>0.39894428743353</v>
      </c>
      <c r="V184">
        <v>4.6405724688249404E-6</v>
      </c>
      <c r="W184">
        <v>0.105172380334494</v>
      </c>
      <c r="X184">
        <v>0.49587869165950499</v>
      </c>
      <c r="Y184" s="1">
        <v>0</v>
      </c>
      <c r="Z184">
        <v>0.25887646307203799</v>
      </c>
      <c r="AA184">
        <v>3.1816135787352798E-4</v>
      </c>
      <c r="AB184">
        <v>7.6435154225988899E-3</v>
      </c>
      <c r="AC184" s="1">
        <v>0</v>
      </c>
      <c r="AD184">
        <v>3.37566637684068E-3</v>
      </c>
      <c r="AE184">
        <v>3.0502256823221698E-3</v>
      </c>
      <c r="AF184">
        <v>6.8218482828786096</v>
      </c>
      <c r="AG184">
        <v>0.22351750772269699</v>
      </c>
      <c r="AH184">
        <v>2179.7093080044801</v>
      </c>
      <c r="AI184" t="s">
        <v>99</v>
      </c>
      <c r="AJ184" t="s">
        <v>100</v>
      </c>
      <c r="AK184">
        <v>329245109361.88</v>
      </c>
      <c r="AL184">
        <v>2305962</v>
      </c>
      <c r="AM184" s="10">
        <f t="shared" si="8"/>
        <v>-1.9821564096721089E-2</v>
      </c>
    </row>
    <row r="185" spans="1:39" x14ac:dyDescent="0.25">
      <c r="A185" t="s">
        <v>37</v>
      </c>
      <c r="B185">
        <v>18.306611539393799</v>
      </c>
      <c r="C185">
        <v>1.73442410775719E-2</v>
      </c>
      <c r="D185">
        <v>18.9380877562369</v>
      </c>
      <c r="E185">
        <v>1.51051197268872E-2</v>
      </c>
      <c r="F185">
        <v>9.7740707244253393</v>
      </c>
      <c r="G185" s="1">
        <v>0</v>
      </c>
      <c r="H185">
        <v>4.2678193100348398</v>
      </c>
      <c r="I185">
        <v>82.056346921147394</v>
      </c>
      <c r="J185">
        <v>111.556753408102</v>
      </c>
      <c r="K185">
        <v>37.403629859566202</v>
      </c>
      <c r="L185">
        <v>92.969299190292801</v>
      </c>
      <c r="M185">
        <v>0.87573400553942005</v>
      </c>
      <c r="N185">
        <v>71.931866974745105</v>
      </c>
      <c r="O185">
        <v>135111.36525399401</v>
      </c>
      <c r="P185">
        <v>166254.36303323801</v>
      </c>
      <c r="Q185">
        <v>118.425814246276</v>
      </c>
      <c r="R185">
        <v>686.54905198832205</v>
      </c>
      <c r="S185">
        <v>0.57400471438420897</v>
      </c>
      <c r="T185">
        <v>0.32028075823978602</v>
      </c>
      <c r="U185">
        <v>0.39009936760798802</v>
      </c>
      <c r="V185" s="1">
        <v>5.7662220212398305E-7</v>
      </c>
      <c r="W185">
        <v>0.101452678647558</v>
      </c>
      <c r="X185">
        <v>0.50844737712225097</v>
      </c>
      <c r="Y185" s="1">
        <v>0</v>
      </c>
      <c r="Z185">
        <v>0.19152611234796099</v>
      </c>
      <c r="AA185">
        <v>3.1925496059111998E-4</v>
      </c>
      <c r="AB185">
        <v>7.7254615868630801E-3</v>
      </c>
      <c r="AC185" s="1">
        <v>0</v>
      </c>
      <c r="AD185">
        <v>3.40782910841187E-3</v>
      </c>
      <c r="AE185">
        <v>3.65261262008646E-3</v>
      </c>
      <c r="AF185">
        <v>6.7396451001515096</v>
      </c>
      <c r="AG185">
        <v>0.24006542262018399</v>
      </c>
      <c r="AH185">
        <v>2819.34409527966</v>
      </c>
      <c r="AI185" t="s">
        <v>101</v>
      </c>
      <c r="AJ185" t="s">
        <v>102</v>
      </c>
      <c r="AK185">
        <v>263118710034.29999</v>
      </c>
      <c r="AL185">
        <v>1947421</v>
      </c>
      <c r="AM185" s="10">
        <f t="shared" si="8"/>
        <v>-3.3344243884134261E-2</v>
      </c>
    </row>
    <row r="186" spans="1:39" x14ac:dyDescent="0.25">
      <c r="A186" t="s">
        <v>37</v>
      </c>
      <c r="B186">
        <v>19.753061397583298</v>
      </c>
      <c r="C186">
        <v>1.8672762625206299E-2</v>
      </c>
      <c r="D186">
        <v>20.243472394538902</v>
      </c>
      <c r="E186">
        <v>1.6468786732018501E-2</v>
      </c>
      <c r="F186">
        <v>15.9213653323455</v>
      </c>
      <c r="G186" s="1">
        <v>0</v>
      </c>
      <c r="H186">
        <v>4.3836741001598796</v>
      </c>
      <c r="I186">
        <v>105.738727212726</v>
      </c>
      <c r="J186">
        <v>136.550412084334</v>
      </c>
      <c r="K186">
        <v>38.5441216762678</v>
      </c>
      <c r="L186">
        <v>92.871588609114895</v>
      </c>
      <c r="M186">
        <v>0.87352757341528897</v>
      </c>
      <c r="N186">
        <v>70.6209816513568</v>
      </c>
      <c r="O186">
        <v>129317.841409835</v>
      </c>
      <c r="P186">
        <v>159065.85605533901</v>
      </c>
      <c r="Q186">
        <v>122.92396176523</v>
      </c>
      <c r="R186">
        <v>691.331794422901</v>
      </c>
      <c r="S186">
        <v>0.59522339371942801</v>
      </c>
      <c r="T186">
        <v>0.31729157295909599</v>
      </c>
      <c r="U186">
        <v>0.37226125283566802</v>
      </c>
      <c r="V186" s="1">
        <v>3.26498490300814E-7</v>
      </c>
      <c r="W186">
        <v>9.1933711549297401E-2</v>
      </c>
      <c r="X186">
        <v>0.53580470911654299</v>
      </c>
      <c r="Y186" s="1">
        <v>0</v>
      </c>
      <c r="Z186">
        <v>0.168482104145315</v>
      </c>
      <c r="AA186">
        <v>3.2378261978542703E-4</v>
      </c>
      <c r="AB186">
        <v>7.8425462978356196E-3</v>
      </c>
      <c r="AC186" s="1">
        <v>0</v>
      </c>
      <c r="AD186">
        <v>3.6824682388793698E-3</v>
      </c>
      <c r="AE186">
        <v>4.6200354608487999E-3</v>
      </c>
      <c r="AF186">
        <v>7.0354029708901598</v>
      </c>
      <c r="AG186">
        <v>0.25058724778579999</v>
      </c>
      <c r="AH186">
        <v>3465.8488709624899</v>
      </c>
      <c r="AI186" t="s">
        <v>103</v>
      </c>
      <c r="AJ186" t="s">
        <v>104</v>
      </c>
      <c r="AK186">
        <v>169716864384.10999</v>
      </c>
      <c r="AL186">
        <v>1312401</v>
      </c>
      <c r="AM186" s="10">
        <f t="shared" si="8"/>
        <v>-2.4225636165458586E-2</v>
      </c>
    </row>
    <row r="187" spans="1:39" x14ac:dyDescent="0.25">
      <c r="A187" t="s">
        <v>37</v>
      </c>
      <c r="B187">
        <v>20.358691750303201</v>
      </c>
      <c r="C187">
        <v>1.9183174234526201E-2</v>
      </c>
      <c r="D187">
        <v>20.739849993280298</v>
      </c>
      <c r="E187">
        <v>1.7126787788724399E-2</v>
      </c>
      <c r="F187">
        <v>22.498799014255301</v>
      </c>
      <c r="G187" s="1">
        <v>0</v>
      </c>
      <c r="H187">
        <v>4.4865066406359002</v>
      </c>
      <c r="I187">
        <v>129.051587010574</v>
      </c>
      <c r="J187">
        <v>161.20424871846299</v>
      </c>
      <c r="K187">
        <v>40.101344891044299</v>
      </c>
      <c r="L187">
        <v>92.885276479292301</v>
      </c>
      <c r="M187">
        <v>0.87169855629233495</v>
      </c>
      <c r="N187">
        <v>69.403060984649002</v>
      </c>
      <c r="O187">
        <v>123845.278392134</v>
      </c>
      <c r="P187">
        <v>152881.92851716699</v>
      </c>
      <c r="Q187">
        <v>128.66167375470101</v>
      </c>
      <c r="R187">
        <v>694.98351973679803</v>
      </c>
      <c r="S187">
        <v>0.61931744047710602</v>
      </c>
      <c r="T187">
        <v>0.30642252691230898</v>
      </c>
      <c r="U187">
        <v>0.352992664421096</v>
      </c>
      <c r="V187" s="1">
        <v>0</v>
      </c>
      <c r="W187">
        <v>8.6471706002318904E-2</v>
      </c>
      <c r="X187">
        <v>0.56053562957658398</v>
      </c>
      <c r="Y187" s="1">
        <v>0</v>
      </c>
      <c r="Z187">
        <v>0.138391898703357</v>
      </c>
      <c r="AA187">
        <v>3.2730726574619202E-4</v>
      </c>
      <c r="AB187">
        <v>8.01504215732304E-3</v>
      </c>
      <c r="AC187" s="1">
        <v>0</v>
      </c>
      <c r="AD187">
        <v>4.2043590078817503E-3</v>
      </c>
      <c r="AE187">
        <v>4.5801281912083098E-3</v>
      </c>
      <c r="AF187">
        <v>7.21628707059776</v>
      </c>
      <c r="AG187">
        <v>0.27189990854068702</v>
      </c>
      <c r="AH187">
        <v>4224.6717172878898</v>
      </c>
      <c r="AI187" t="s">
        <v>105</v>
      </c>
      <c r="AJ187" t="s">
        <v>106</v>
      </c>
      <c r="AK187">
        <v>107937723918.5</v>
      </c>
      <c r="AL187">
        <v>871553</v>
      </c>
      <c r="AM187" s="10">
        <f t="shared" si="8"/>
        <v>-1.837806170732148E-2</v>
      </c>
    </row>
    <row r="188" spans="1:39" x14ac:dyDescent="0.25">
      <c r="A188" t="s">
        <v>37</v>
      </c>
      <c r="B188">
        <v>20.684663889341898</v>
      </c>
      <c r="C188">
        <v>1.8929882817880099E-2</v>
      </c>
      <c r="D188">
        <v>20.493878009155701</v>
      </c>
      <c r="E188">
        <v>1.7106514529569398E-2</v>
      </c>
      <c r="F188">
        <v>36.469592128860199</v>
      </c>
      <c r="G188" s="1">
        <v>0</v>
      </c>
      <c r="H188">
        <v>4.6424809423114404</v>
      </c>
      <c r="I188">
        <v>151.22915996931701</v>
      </c>
      <c r="J188">
        <v>185.38146180685999</v>
      </c>
      <c r="K188">
        <v>41.079127504453602</v>
      </c>
      <c r="L188">
        <v>92.521097931507001</v>
      </c>
      <c r="M188">
        <v>0.866474936550231</v>
      </c>
      <c r="N188">
        <v>67.794187771742202</v>
      </c>
      <c r="O188">
        <v>116394.733377062</v>
      </c>
      <c r="P188">
        <v>144826.99848552901</v>
      </c>
      <c r="Q188">
        <v>130.07015415090501</v>
      </c>
      <c r="R188">
        <v>700.21306546127096</v>
      </c>
      <c r="S188">
        <v>0.62955841963766901</v>
      </c>
      <c r="T188">
        <v>0.282505230300856</v>
      </c>
      <c r="U188">
        <v>0.33200600583810702</v>
      </c>
      <c r="V188" s="1">
        <v>0</v>
      </c>
      <c r="W188">
        <v>7.3298814186567501E-2</v>
      </c>
      <c r="X188">
        <v>0.59469517997532395</v>
      </c>
      <c r="Y188" s="1">
        <v>0</v>
      </c>
      <c r="Z188">
        <v>0.13800570708725601</v>
      </c>
      <c r="AA188">
        <v>3.3944138544436301E-4</v>
      </c>
      <c r="AB188">
        <v>8.1268044607158401E-3</v>
      </c>
      <c r="AC188" s="1">
        <v>0</v>
      </c>
      <c r="AD188">
        <v>4.82483974061821E-3</v>
      </c>
      <c r="AE188">
        <v>3.81541069471343E-3</v>
      </c>
      <c r="AF188">
        <v>7.5518823296425497</v>
      </c>
      <c r="AG188">
        <v>0.29358680502501999</v>
      </c>
      <c r="AH188">
        <v>5009.20124071594</v>
      </c>
      <c r="AI188" t="s">
        <v>107</v>
      </c>
      <c r="AJ188" t="s">
        <v>108</v>
      </c>
      <c r="AK188">
        <v>43802830011.790001</v>
      </c>
      <c r="AL188">
        <v>376330</v>
      </c>
      <c r="AM188" s="10">
        <f t="shared" si="8"/>
        <v>9.3094084048399584E-3</v>
      </c>
    </row>
    <row r="189" spans="1:39" x14ac:dyDescent="0.25">
      <c r="A189" t="s">
        <v>37</v>
      </c>
      <c r="B189">
        <v>20.176392564655799</v>
      </c>
      <c r="C189">
        <v>1.7952498440359E-2</v>
      </c>
      <c r="D189">
        <v>19.5381634779704</v>
      </c>
      <c r="E189">
        <v>1.6357184739024401E-2</v>
      </c>
      <c r="F189">
        <v>56.044614850528497</v>
      </c>
      <c r="G189" s="1">
        <v>0</v>
      </c>
      <c r="H189">
        <v>4.8484192821400098</v>
      </c>
      <c r="I189">
        <v>174.151210598517</v>
      </c>
      <c r="J189">
        <v>210.54509585901999</v>
      </c>
      <c r="K189">
        <v>41.700841908833098</v>
      </c>
      <c r="L189">
        <v>92.364325326324604</v>
      </c>
      <c r="M189">
        <v>0.86533625121088997</v>
      </c>
      <c r="N189">
        <v>67.214905366055902</v>
      </c>
      <c r="O189">
        <v>109070.637905203</v>
      </c>
      <c r="P189">
        <v>135915.73219303001</v>
      </c>
      <c r="Q189">
        <v>130.995836616573</v>
      </c>
      <c r="R189">
        <v>699.27307701210304</v>
      </c>
      <c r="S189">
        <v>0.63902216011850099</v>
      </c>
      <c r="T189">
        <v>0.25661759411402302</v>
      </c>
      <c r="U189">
        <v>0.30876958329651799</v>
      </c>
      <c r="V189" s="1">
        <v>0</v>
      </c>
      <c r="W189">
        <v>7.3657845129579999E-2</v>
      </c>
      <c r="X189">
        <v>0.617572571573901</v>
      </c>
      <c r="Y189" s="1">
        <v>0</v>
      </c>
      <c r="Z189">
        <v>0.13923642101150799</v>
      </c>
      <c r="AA189">
        <v>3.4498906922264099E-4</v>
      </c>
      <c r="AB189">
        <v>8.1158832314220594E-3</v>
      </c>
      <c r="AC189" s="1">
        <v>0</v>
      </c>
      <c r="AD189">
        <v>4.7223863541012E-3</v>
      </c>
      <c r="AE189">
        <v>3.1739524760500499E-3</v>
      </c>
      <c r="AF189">
        <v>7.6318047812326402</v>
      </c>
      <c r="AG189">
        <v>0.29454962783214</v>
      </c>
      <c r="AH189">
        <v>5854.3504769443398</v>
      </c>
      <c r="AI189" t="s">
        <v>109</v>
      </c>
      <c r="AJ189" t="s">
        <v>110</v>
      </c>
      <c r="AK189">
        <v>16941178691.35</v>
      </c>
      <c r="AL189">
        <v>155323</v>
      </c>
      <c r="AM189" s="10">
        <f t="shared" si="8"/>
        <v>3.266576653455755E-2</v>
      </c>
    </row>
    <row r="190" spans="1:39" x14ac:dyDescent="0.25">
      <c r="A190" t="s">
        <v>37</v>
      </c>
      <c r="B190">
        <v>19.994748126752501</v>
      </c>
      <c r="C190">
        <v>1.72267193694511E-2</v>
      </c>
      <c r="D190">
        <v>18.8216750269827</v>
      </c>
      <c r="E190">
        <v>1.61100293822024E-2</v>
      </c>
      <c r="F190">
        <v>77.427008443116804</v>
      </c>
      <c r="G190" s="1">
        <v>0</v>
      </c>
      <c r="H190">
        <v>5.0636084193479904</v>
      </c>
      <c r="I190">
        <v>194.83357906912599</v>
      </c>
      <c r="J190">
        <v>234.01185047454399</v>
      </c>
      <c r="K190">
        <v>42.243240966227198</v>
      </c>
      <c r="L190">
        <v>91.957624675509805</v>
      </c>
      <c r="M190">
        <v>0.86002917288401604</v>
      </c>
      <c r="N190">
        <v>66.6296764793791</v>
      </c>
      <c r="O190">
        <v>101005.270253757</v>
      </c>
      <c r="P190">
        <v>125058.114308651</v>
      </c>
      <c r="Q190">
        <v>131.47459588993999</v>
      </c>
      <c r="R190">
        <v>699.00861955938205</v>
      </c>
      <c r="S190">
        <v>0.61753914497154505</v>
      </c>
      <c r="T190">
        <v>0.24529537756952299</v>
      </c>
      <c r="U190">
        <v>0.297012008375726</v>
      </c>
      <c r="V190" s="1">
        <v>0</v>
      </c>
      <c r="W190">
        <v>0.117966453885487</v>
      </c>
      <c r="X190">
        <v>0.58502153773878596</v>
      </c>
      <c r="Y190" s="1">
        <v>0</v>
      </c>
      <c r="Z190">
        <v>0.14077505840631699</v>
      </c>
      <c r="AA190">
        <v>3.6405506671995899E-4</v>
      </c>
      <c r="AB190">
        <v>8.04553591515683E-3</v>
      </c>
      <c r="AC190" s="1">
        <v>0</v>
      </c>
      <c r="AD190">
        <v>4.46483830892097E-3</v>
      </c>
      <c r="AE190">
        <v>3.2356131735355401E-3</v>
      </c>
      <c r="AF190">
        <v>7.6127146384253201</v>
      </c>
      <c r="AG190">
        <v>0.305705996950217</v>
      </c>
      <c r="AH190">
        <v>6661.9935001200402</v>
      </c>
      <c r="AI190" t="s">
        <v>111</v>
      </c>
      <c r="AJ190" t="s">
        <v>112</v>
      </c>
      <c r="AK190">
        <v>4402314704.0100002</v>
      </c>
      <c r="AL190">
        <v>43585</v>
      </c>
      <c r="AM190" s="10">
        <f t="shared" si="8"/>
        <v>6.2325648386133858E-2</v>
      </c>
    </row>
    <row r="191" spans="1:39" x14ac:dyDescent="0.25">
      <c r="A191" t="s">
        <v>37</v>
      </c>
      <c r="B191">
        <v>18.846076038909398</v>
      </c>
      <c r="C191">
        <v>1.6807013527391199E-2</v>
      </c>
      <c r="D191">
        <v>18.404677624008102</v>
      </c>
      <c r="E191">
        <v>1.6073443526274201E-2</v>
      </c>
      <c r="F191">
        <v>128.01573457477599</v>
      </c>
      <c r="G191" s="1">
        <v>0</v>
      </c>
      <c r="H191">
        <v>5.5115460180271301</v>
      </c>
      <c r="I191">
        <v>225.16680415640201</v>
      </c>
      <c r="J191">
        <v>269.94036147114701</v>
      </c>
      <c r="K191">
        <v>41.418072510118698</v>
      </c>
      <c r="L191">
        <v>88.929441441587102</v>
      </c>
      <c r="M191">
        <v>0.83778470416872997</v>
      </c>
      <c r="N191">
        <v>66.043837140697704</v>
      </c>
      <c r="O191">
        <v>88128.082822021606</v>
      </c>
      <c r="P191">
        <v>109582.204584558</v>
      </c>
      <c r="Q191">
        <v>128.93268840753001</v>
      </c>
      <c r="R191">
        <v>684.74866956601397</v>
      </c>
      <c r="S191">
        <v>0.46083644120449202</v>
      </c>
      <c r="T191">
        <v>0.33651958815028299</v>
      </c>
      <c r="U191">
        <v>0.50127231407792805</v>
      </c>
      <c r="V191" s="1">
        <v>0</v>
      </c>
      <c r="W191">
        <v>6.7475626834957295E-2</v>
      </c>
      <c r="X191">
        <v>0.431252059087114</v>
      </c>
      <c r="Y191" s="1">
        <v>0</v>
      </c>
      <c r="Z191">
        <v>0.34046569975176399</v>
      </c>
      <c r="AA191">
        <v>3.5215439271223299E-4</v>
      </c>
      <c r="AB191">
        <v>7.6089600073606101E-3</v>
      </c>
      <c r="AC191" s="1">
        <v>0</v>
      </c>
      <c r="AD191">
        <v>5.0255283591917801E-3</v>
      </c>
      <c r="AE191">
        <v>3.08682288156095E-3</v>
      </c>
      <c r="AF191">
        <v>7.1690602658637301</v>
      </c>
      <c r="AG191">
        <v>0.27378317487870202</v>
      </c>
      <c r="AH191">
        <v>7367.51193990099</v>
      </c>
      <c r="AI191" t="s">
        <v>113</v>
      </c>
      <c r="AJ191" t="s">
        <v>114</v>
      </c>
      <c r="AK191">
        <v>1093316995.49</v>
      </c>
      <c r="AL191">
        <v>12406</v>
      </c>
      <c r="AM191" s="10">
        <f t="shared" si="8"/>
        <v>2.3982947374503905E-2</v>
      </c>
    </row>
    <row r="196" spans="1:39" x14ac:dyDescent="0.25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t="s">
        <v>6</v>
      </c>
      <c r="H196" t="s">
        <v>7</v>
      </c>
      <c r="I196" t="s">
        <v>8</v>
      </c>
      <c r="J196" t="s">
        <v>9</v>
      </c>
      <c r="K196" t="s">
        <v>10</v>
      </c>
      <c r="L196" t="s">
        <v>11</v>
      </c>
      <c r="M196" t="s">
        <v>12</v>
      </c>
      <c r="N196" t="s">
        <v>13</v>
      </c>
      <c r="O196" t="s">
        <v>14</v>
      </c>
      <c r="P196" t="s">
        <v>15</v>
      </c>
      <c r="Q196" t="s">
        <v>16</v>
      </c>
      <c r="R196" t="s">
        <v>17</v>
      </c>
      <c r="S196" t="s">
        <v>18</v>
      </c>
      <c r="T196" t="s">
        <v>19</v>
      </c>
      <c r="U196" t="s">
        <v>20</v>
      </c>
      <c r="V196" t="s">
        <v>21</v>
      </c>
      <c r="W196" t="s">
        <v>22</v>
      </c>
      <c r="X196" t="s">
        <v>23</v>
      </c>
      <c r="Y196" t="s">
        <v>24</v>
      </c>
      <c r="Z196" t="s">
        <v>25</v>
      </c>
      <c r="AA196" t="s">
        <v>26</v>
      </c>
      <c r="AB196" t="s">
        <v>27</v>
      </c>
      <c r="AC196" t="s">
        <v>28</v>
      </c>
      <c r="AD196" t="s">
        <v>29</v>
      </c>
      <c r="AE196" t="s">
        <v>30</v>
      </c>
      <c r="AF196" t="s">
        <v>31</v>
      </c>
      <c r="AG196" t="s">
        <v>32</v>
      </c>
      <c r="AH196" t="s">
        <v>33</v>
      </c>
      <c r="AI196" t="s">
        <v>34</v>
      </c>
      <c r="AJ196" t="s">
        <v>74</v>
      </c>
      <c r="AK196" t="s">
        <v>35</v>
      </c>
      <c r="AL196" t="s">
        <v>36</v>
      </c>
    </row>
    <row r="197" spans="1:39" x14ac:dyDescent="0.25">
      <c r="A197" t="s">
        <v>37</v>
      </c>
      <c r="B197">
        <v>7.65192039053583</v>
      </c>
      <c r="C197">
        <v>5.3788792802108402E-3</v>
      </c>
      <c r="D197">
        <v>6.2670843145781898</v>
      </c>
      <c r="E197">
        <v>5.3788792802108402E-3</v>
      </c>
      <c r="F197">
        <v>-56.592230980424098</v>
      </c>
      <c r="G197" s="1">
        <v>0</v>
      </c>
      <c r="H197">
        <v>3.0370940168543998</v>
      </c>
      <c r="I197">
        <v>-246.22116594836001</v>
      </c>
      <c r="J197">
        <v>-216.01062487707</v>
      </c>
      <c r="K197">
        <v>68.002002226071397</v>
      </c>
      <c r="L197">
        <v>83.730051839302703</v>
      </c>
      <c r="M197">
        <v>0.712428946556802</v>
      </c>
      <c r="N197">
        <v>54.582143408877798</v>
      </c>
      <c r="O197">
        <v>131183.723709874</v>
      </c>
      <c r="P197">
        <v>176055.720010561</v>
      </c>
      <c r="Q197">
        <v>105.924863674056</v>
      </c>
      <c r="R197">
        <v>618.14230503771398</v>
      </c>
      <c r="S197">
        <v>0.29312591611158201</v>
      </c>
      <c r="T197">
        <v>0.24061722087543799</v>
      </c>
      <c r="U197">
        <v>0.39790068278515101</v>
      </c>
      <c r="V197">
        <v>0.45864779800641298</v>
      </c>
      <c r="W197">
        <v>8.5792354307237095E-3</v>
      </c>
      <c r="X197">
        <v>0.13487228377770999</v>
      </c>
      <c r="Y197" s="1">
        <v>0</v>
      </c>
      <c r="Z197">
        <v>0.60606250907312698</v>
      </c>
      <c r="AA197">
        <v>5.3918238314950402E-4</v>
      </c>
      <c r="AB197">
        <v>4.8396948541689798E-3</v>
      </c>
      <c r="AC197" s="1">
        <v>0</v>
      </c>
      <c r="AD197" s="1">
        <v>0</v>
      </c>
      <c r="AE197" s="1">
        <v>0</v>
      </c>
      <c r="AF197">
        <v>5.0332737065001902</v>
      </c>
      <c r="AG197">
        <v>0.329713066264535</v>
      </c>
      <c r="AH197">
        <v>62.711979042878703</v>
      </c>
      <c r="AI197" t="s">
        <v>75</v>
      </c>
      <c r="AJ197" t="s">
        <v>76</v>
      </c>
      <c r="AK197">
        <v>322843144.05000001</v>
      </c>
      <c r="AL197">
        <v>2461</v>
      </c>
      <c r="AM197" s="10">
        <f t="shared" ref="AM197:AM216" si="9">B197/D197-1</f>
        <v>0.22096975346833947</v>
      </c>
    </row>
    <row r="198" spans="1:39" x14ac:dyDescent="0.25">
      <c r="A198" t="s">
        <v>37</v>
      </c>
      <c r="B198">
        <v>5.8790286396072897</v>
      </c>
      <c r="C198">
        <v>5.7806287141909498E-3</v>
      </c>
      <c r="D198">
        <v>6.7204058803631499</v>
      </c>
      <c r="E198">
        <v>5.7806287141909498E-3</v>
      </c>
      <c r="F198">
        <v>-33.215969269675497</v>
      </c>
      <c r="G198" s="1">
        <v>0</v>
      </c>
      <c r="H198">
        <v>3.2554770276265899</v>
      </c>
      <c r="I198">
        <v>-213.34595166759701</v>
      </c>
      <c r="J198">
        <v>-185.94548776528401</v>
      </c>
      <c r="K198">
        <v>67.820779933373899</v>
      </c>
      <c r="L198">
        <v>84.417546642468395</v>
      </c>
      <c r="M198">
        <v>0.71624551804125303</v>
      </c>
      <c r="N198">
        <v>54.868509946954603</v>
      </c>
      <c r="O198">
        <v>144732.34149457701</v>
      </c>
      <c r="P198">
        <v>196353.47318638599</v>
      </c>
      <c r="Q198">
        <v>103.76780563857901</v>
      </c>
      <c r="R198">
        <v>642.19851024651302</v>
      </c>
      <c r="S198">
        <v>0.252541222629805</v>
      </c>
      <c r="T198">
        <v>0.22728119981765699</v>
      </c>
      <c r="U198">
        <v>0.29633945910082199</v>
      </c>
      <c r="V198">
        <v>0.52175730418058497</v>
      </c>
      <c r="W198">
        <v>2.95703588198825E-2</v>
      </c>
      <c r="X198">
        <v>0.152332877898709</v>
      </c>
      <c r="Y198" s="1">
        <v>0</v>
      </c>
      <c r="Z198">
        <v>0.63605339605965505</v>
      </c>
      <c r="AA198">
        <v>5.6684542603741299E-4</v>
      </c>
      <c r="AB198">
        <v>5.2137247717864597E-3</v>
      </c>
      <c r="AC198" s="1">
        <v>0</v>
      </c>
      <c r="AD198" s="1">
        <v>0</v>
      </c>
      <c r="AE198" s="1">
        <v>0</v>
      </c>
      <c r="AF198">
        <v>5.0788606928297604</v>
      </c>
      <c r="AG198">
        <v>0.33268103692930001</v>
      </c>
      <c r="AH198">
        <v>215.251219604559</v>
      </c>
      <c r="AI198" t="s">
        <v>77</v>
      </c>
      <c r="AJ198" t="s">
        <v>78</v>
      </c>
      <c r="AK198">
        <v>974193390.60000002</v>
      </c>
      <c r="AL198">
        <v>6731</v>
      </c>
      <c r="AM198" s="10">
        <f t="shared" si="9"/>
        <v>-0.12519738476128983</v>
      </c>
    </row>
    <row r="199" spans="1:39" x14ac:dyDescent="0.25">
      <c r="A199" t="s">
        <v>37</v>
      </c>
      <c r="B199">
        <v>6.2809151680616901</v>
      </c>
      <c r="C199">
        <v>5.5223326498136504E-3</v>
      </c>
      <c r="D199">
        <v>6.4291839244707996</v>
      </c>
      <c r="E199">
        <v>5.5223326498136504E-3</v>
      </c>
      <c r="F199">
        <v>-29.744959022285801</v>
      </c>
      <c r="G199" s="1">
        <v>0</v>
      </c>
      <c r="H199">
        <v>3.2843417589625998</v>
      </c>
      <c r="I199">
        <v>-184.182045019745</v>
      </c>
      <c r="J199">
        <v>-159.46932282671401</v>
      </c>
      <c r="K199">
        <v>69.032557259937306</v>
      </c>
      <c r="L199">
        <v>86.275056290854806</v>
      </c>
      <c r="M199">
        <v>0.72624062220892904</v>
      </c>
      <c r="N199">
        <v>55.879704237940402</v>
      </c>
      <c r="O199">
        <v>160669.546817088</v>
      </c>
      <c r="P199">
        <v>223752.476982397</v>
      </c>
      <c r="Q199">
        <v>109.50325225200299</v>
      </c>
      <c r="R199">
        <v>683.758451979852</v>
      </c>
      <c r="S199">
        <v>0.26045947419469201</v>
      </c>
      <c r="T199">
        <v>0.25974098811851698</v>
      </c>
      <c r="U199">
        <v>0.161696574875828</v>
      </c>
      <c r="V199">
        <v>0.55103421521801699</v>
      </c>
      <c r="W199">
        <v>6.2910878995036307E-2</v>
      </c>
      <c r="X199">
        <v>0.22435833091111701</v>
      </c>
      <c r="Y199" s="1">
        <v>0</v>
      </c>
      <c r="Z199">
        <v>0.627332596747329</v>
      </c>
      <c r="AA199">
        <v>5.8239159821919795E-4</v>
      </c>
      <c r="AB199">
        <v>4.9399427230685904E-3</v>
      </c>
      <c r="AC199" s="1">
        <v>0</v>
      </c>
      <c r="AD199" s="1">
        <v>0</v>
      </c>
      <c r="AE199" s="1">
        <v>0</v>
      </c>
      <c r="AF199">
        <v>4.8972357054996198</v>
      </c>
      <c r="AG199">
        <v>0.33687596727902802</v>
      </c>
      <c r="AH199">
        <v>691.34609828921896</v>
      </c>
      <c r="AI199" t="s">
        <v>79</v>
      </c>
      <c r="AJ199" t="s">
        <v>80</v>
      </c>
      <c r="AK199">
        <v>4810124892.6099997</v>
      </c>
      <c r="AL199">
        <v>29938</v>
      </c>
      <c r="AM199" s="10">
        <f t="shared" si="9"/>
        <v>-2.3061831509403219E-2</v>
      </c>
    </row>
    <row r="200" spans="1:39" x14ac:dyDescent="0.25">
      <c r="A200" t="s">
        <v>37</v>
      </c>
      <c r="B200">
        <v>7.5933968296917396</v>
      </c>
      <c r="C200">
        <v>6.0127828183750504E-3</v>
      </c>
      <c r="D200">
        <v>6.9814442587791996</v>
      </c>
      <c r="E200">
        <v>6.01276830867378E-3</v>
      </c>
      <c r="F200">
        <v>-25.839340158162798</v>
      </c>
      <c r="G200" s="1">
        <v>0</v>
      </c>
      <c r="H200">
        <v>3.3196609206651102</v>
      </c>
      <c r="I200">
        <v>-163.00125452176701</v>
      </c>
      <c r="J200">
        <v>-137.45998782071999</v>
      </c>
      <c r="K200">
        <v>68.503680660120395</v>
      </c>
      <c r="L200">
        <v>86.180904856973498</v>
      </c>
      <c r="M200">
        <v>0.72074648478821901</v>
      </c>
      <c r="N200">
        <v>53.070982310517998</v>
      </c>
      <c r="O200">
        <v>155386.45703951799</v>
      </c>
      <c r="P200">
        <v>211705.837863797</v>
      </c>
      <c r="Q200">
        <v>107.447429086276</v>
      </c>
      <c r="R200">
        <v>704.20188274753696</v>
      </c>
      <c r="S200">
        <v>0.22054370749480401</v>
      </c>
      <c r="T200">
        <v>0.28776176577046803</v>
      </c>
      <c r="U200">
        <v>0.14218835711302699</v>
      </c>
      <c r="V200">
        <v>0.57248878494933197</v>
      </c>
      <c r="W200">
        <v>6.6191131936269701E-2</v>
      </c>
      <c r="X200">
        <v>0.21913172600136999</v>
      </c>
      <c r="Y200" s="1">
        <v>0</v>
      </c>
      <c r="Z200">
        <v>0.67464313677530097</v>
      </c>
      <c r="AA200">
        <v>6.1478440419235401E-4</v>
      </c>
      <c r="AB200">
        <v>5.3954208750971499E-3</v>
      </c>
      <c r="AC200" s="1">
        <v>0</v>
      </c>
      <c r="AD200">
        <v>2.5227944362442698E-6</v>
      </c>
      <c r="AE200" s="1">
        <v>0</v>
      </c>
      <c r="AF200">
        <v>5.7308876529287396</v>
      </c>
      <c r="AG200">
        <v>0.38710509405946403</v>
      </c>
      <c r="AH200">
        <v>1127.9337741315701</v>
      </c>
      <c r="AI200" t="s">
        <v>81</v>
      </c>
      <c r="AJ200" t="s">
        <v>82</v>
      </c>
      <c r="AK200">
        <v>23521469547.900002</v>
      </c>
      <c r="AL200">
        <v>151374</v>
      </c>
      <c r="AM200" s="10">
        <f t="shared" si="9"/>
        <v>8.7654151237117839E-2</v>
      </c>
    </row>
    <row r="201" spans="1:39" x14ac:dyDescent="0.25">
      <c r="A201" t="s">
        <v>37</v>
      </c>
      <c r="B201">
        <v>8.7973456496508096</v>
      </c>
      <c r="C201">
        <v>6.7172801923805004E-3</v>
      </c>
      <c r="D201">
        <v>7.7695004083518002</v>
      </c>
      <c r="E201">
        <v>6.7171994591775398E-3</v>
      </c>
      <c r="F201">
        <v>-20.269964778954598</v>
      </c>
      <c r="G201" s="1">
        <v>0</v>
      </c>
      <c r="H201">
        <v>3.39201035428824</v>
      </c>
      <c r="I201">
        <v>-140.239166466082</v>
      </c>
      <c r="J201">
        <v>-113.480919076875</v>
      </c>
      <c r="K201">
        <v>67.481111614666005</v>
      </c>
      <c r="L201">
        <v>86.041571053700693</v>
      </c>
      <c r="M201">
        <v>0.72024301142782099</v>
      </c>
      <c r="N201">
        <v>52.180479406838401</v>
      </c>
      <c r="O201">
        <v>148268.884902213</v>
      </c>
      <c r="P201">
        <v>194261.87842386201</v>
      </c>
      <c r="Q201">
        <v>101.951958947855</v>
      </c>
      <c r="R201">
        <v>714.44746974878603</v>
      </c>
      <c r="S201">
        <v>0.18922965583978099</v>
      </c>
      <c r="T201">
        <v>0.29537219845999102</v>
      </c>
      <c r="U201">
        <v>0.13081885479889199</v>
      </c>
      <c r="V201">
        <v>0.62745268342776295</v>
      </c>
      <c r="W201">
        <v>5.5570343949383198E-2</v>
      </c>
      <c r="X201">
        <v>0.18615811782396</v>
      </c>
      <c r="Y201" s="1">
        <v>0</v>
      </c>
      <c r="Z201">
        <v>0.72365034233715797</v>
      </c>
      <c r="AA201">
        <v>6.2639791379911396E-4</v>
      </c>
      <c r="AB201">
        <v>6.0789439782362401E-3</v>
      </c>
      <c r="AC201" s="1">
        <v>0</v>
      </c>
      <c r="AD201">
        <v>1.18178362292909E-5</v>
      </c>
      <c r="AE201" s="1">
        <v>0</v>
      </c>
      <c r="AF201">
        <v>6.1545979802861197</v>
      </c>
      <c r="AG201">
        <v>0.40989832682765198</v>
      </c>
      <c r="AH201">
        <v>1393.67359514644</v>
      </c>
      <c r="AI201" t="s">
        <v>83</v>
      </c>
      <c r="AJ201" t="s">
        <v>84</v>
      </c>
      <c r="AK201">
        <v>54994412099.080002</v>
      </c>
      <c r="AL201">
        <v>370910</v>
      </c>
      <c r="AM201" s="10">
        <f t="shared" si="9"/>
        <v>0.13229232090574716</v>
      </c>
    </row>
    <row r="202" spans="1:39" x14ac:dyDescent="0.25">
      <c r="A202" t="s">
        <v>37</v>
      </c>
      <c r="B202">
        <v>8.7949824270652801</v>
      </c>
      <c r="C202">
        <v>6.7836223285244598E-3</v>
      </c>
      <c r="D202">
        <v>7.8433950328740298</v>
      </c>
      <c r="E202">
        <v>6.7820134505968003E-3</v>
      </c>
      <c r="F202">
        <v>-6.1892937349165198</v>
      </c>
      <c r="G202" s="1">
        <v>0</v>
      </c>
      <c r="H202">
        <v>3.6295066505926599</v>
      </c>
      <c r="I202">
        <v>-116.128289786409</v>
      </c>
      <c r="J202">
        <v>-87.932526968966101</v>
      </c>
      <c r="K202">
        <v>69.592579571594499</v>
      </c>
      <c r="L202">
        <v>86.285705280980395</v>
      </c>
      <c r="M202">
        <v>0.72944557805617305</v>
      </c>
      <c r="N202">
        <v>53.496554217770203</v>
      </c>
      <c r="O202">
        <v>140716.20967373101</v>
      </c>
      <c r="P202">
        <v>184393.59022535</v>
      </c>
      <c r="Q202">
        <v>89.166883576308905</v>
      </c>
      <c r="R202">
        <v>702.82511845820704</v>
      </c>
      <c r="S202">
        <v>0.16332361365735201</v>
      </c>
      <c r="T202">
        <v>0.24614903548224801</v>
      </c>
      <c r="U202">
        <v>0.160899186978958</v>
      </c>
      <c r="V202">
        <v>0.695543241437101</v>
      </c>
      <c r="W202">
        <v>3.58192294155553E-2</v>
      </c>
      <c r="X202">
        <v>0.107738342168384</v>
      </c>
      <c r="Y202" s="1">
        <v>0</v>
      </c>
      <c r="Z202">
        <v>0.772654868438717</v>
      </c>
      <c r="AA202">
        <v>6.1933384694090902E-4</v>
      </c>
      <c r="AB202">
        <v>6.1106811834424303E-3</v>
      </c>
      <c r="AC202" s="1">
        <v>0</v>
      </c>
      <c r="AD202">
        <v>5.1702385429703203E-5</v>
      </c>
      <c r="AE202" s="1">
        <v>2.56953284478516E-7</v>
      </c>
      <c r="AF202">
        <v>5.7730505247100501</v>
      </c>
      <c r="AG202">
        <v>0.409719288083084</v>
      </c>
      <c r="AH202">
        <v>1687.77562230072</v>
      </c>
      <c r="AI202" t="s">
        <v>85</v>
      </c>
      <c r="AJ202" t="s">
        <v>86</v>
      </c>
      <c r="AK202">
        <v>71331016710.550003</v>
      </c>
      <c r="AL202">
        <v>506914</v>
      </c>
      <c r="AM202" s="10">
        <f t="shared" si="9"/>
        <v>0.12132340526045948</v>
      </c>
    </row>
    <row r="203" spans="1:39" x14ac:dyDescent="0.25">
      <c r="A203" t="s">
        <v>37</v>
      </c>
      <c r="B203">
        <v>9.5723400552072508</v>
      </c>
      <c r="C203">
        <v>7.8790995764438793E-3</v>
      </c>
      <c r="D203">
        <v>9.0557627126553406</v>
      </c>
      <c r="E203">
        <v>7.8716972640505804E-3</v>
      </c>
      <c r="F203">
        <v>-5.5224015239515296</v>
      </c>
      <c r="G203" s="1">
        <v>0</v>
      </c>
      <c r="H203">
        <v>3.6871222850955498</v>
      </c>
      <c r="I203">
        <v>-91.551955214041001</v>
      </c>
      <c r="J203">
        <v>-62.776928620738602</v>
      </c>
      <c r="K203">
        <v>69.407055254728206</v>
      </c>
      <c r="L203">
        <v>87.430142100813001</v>
      </c>
      <c r="M203">
        <v>0.74392093134410997</v>
      </c>
      <c r="N203">
        <v>54.658363174470701</v>
      </c>
      <c r="O203">
        <v>137963.69695645</v>
      </c>
      <c r="P203">
        <v>175191.72302469501</v>
      </c>
      <c r="Q203">
        <v>84.376974171172407</v>
      </c>
      <c r="R203">
        <v>704.16661141649797</v>
      </c>
      <c r="S203">
        <v>0.16912805310246401</v>
      </c>
      <c r="T203">
        <v>0.23016791900411901</v>
      </c>
      <c r="U203">
        <v>0.16351356291673699</v>
      </c>
      <c r="V203">
        <v>0.72503977544347897</v>
      </c>
      <c r="W203">
        <v>2.9154469228688199E-2</v>
      </c>
      <c r="X203">
        <v>8.2292192411095103E-2</v>
      </c>
      <c r="Y203" s="1">
        <v>0</v>
      </c>
      <c r="Z203">
        <v>0.76561177225250598</v>
      </c>
      <c r="AA203">
        <v>6.0332681088972402E-4</v>
      </c>
      <c r="AB203">
        <v>7.1194449143211101E-3</v>
      </c>
      <c r="AC203" s="1">
        <v>0</v>
      </c>
      <c r="AD203">
        <v>1.4054442179150099E-4</v>
      </c>
      <c r="AE203">
        <v>8.3418836931781003E-6</v>
      </c>
      <c r="AF203">
        <v>5.7886704585023301</v>
      </c>
      <c r="AG203">
        <v>0.39997837033815797</v>
      </c>
      <c r="AH203">
        <v>1726.8552195643499</v>
      </c>
      <c r="AI203" t="s">
        <v>87</v>
      </c>
      <c r="AJ203" t="s">
        <v>88</v>
      </c>
      <c r="AK203">
        <v>131293428136</v>
      </c>
      <c r="AL203">
        <v>951652</v>
      </c>
      <c r="AM203" s="10">
        <f t="shared" si="9"/>
        <v>5.7044045757735917E-2</v>
      </c>
    </row>
    <row r="204" spans="1:39" x14ac:dyDescent="0.25">
      <c r="A204" t="s">
        <v>37</v>
      </c>
      <c r="B204">
        <v>9.6135305752930993</v>
      </c>
      <c r="C204">
        <v>8.3082936322599697E-3</v>
      </c>
      <c r="D204">
        <v>9.5267535611784204</v>
      </c>
      <c r="E204">
        <v>8.2716126191365799E-3</v>
      </c>
      <c r="F204">
        <v>-8.9158955542913407</v>
      </c>
      <c r="G204" s="1">
        <v>0</v>
      </c>
      <c r="H204">
        <v>3.7122245910585701</v>
      </c>
      <c r="I204">
        <v>-64.482833032826406</v>
      </c>
      <c r="J204">
        <v>-36.709310261933702</v>
      </c>
      <c r="K204">
        <v>69.489201111611195</v>
      </c>
      <c r="L204">
        <v>90.097947811463996</v>
      </c>
      <c r="M204">
        <v>0.77950166562479895</v>
      </c>
      <c r="N204">
        <v>59.339297784726803</v>
      </c>
      <c r="O204">
        <v>143126.73557572899</v>
      </c>
      <c r="P204">
        <v>180671.172073806</v>
      </c>
      <c r="Q204">
        <v>85.572294126919303</v>
      </c>
      <c r="R204">
        <v>693.65240778564305</v>
      </c>
      <c r="S204">
        <v>0.23945494889077101</v>
      </c>
      <c r="T204">
        <v>0.230252078676879</v>
      </c>
      <c r="U204">
        <v>0.14904249571818001</v>
      </c>
      <c r="V204">
        <v>0.69853157658843301</v>
      </c>
      <c r="W204">
        <v>3.3946443240024202E-2</v>
      </c>
      <c r="X204">
        <v>0.118479484453362</v>
      </c>
      <c r="Y204" s="1">
        <v>0</v>
      </c>
      <c r="Z204">
        <v>0.671368284794018</v>
      </c>
      <c r="AA204">
        <v>5.3532573668370505E-4</v>
      </c>
      <c r="AB204">
        <v>7.0606851681233899E-3</v>
      </c>
      <c r="AC204" s="1">
        <v>0</v>
      </c>
      <c r="AD204">
        <v>6.4408246514427903E-4</v>
      </c>
      <c r="AE204">
        <v>3.1494383281408897E-5</v>
      </c>
      <c r="AF204">
        <v>5.1268359623739599</v>
      </c>
      <c r="AG204">
        <v>0.34664278617121402</v>
      </c>
      <c r="AH204">
        <v>1420.95586504626</v>
      </c>
      <c r="AI204" t="s">
        <v>89</v>
      </c>
      <c r="AJ204" t="s">
        <v>90</v>
      </c>
      <c r="AK204">
        <v>170870708253.20001</v>
      </c>
      <c r="AL204">
        <v>1193842</v>
      </c>
      <c r="AM204" s="10">
        <f t="shared" si="9"/>
        <v>9.108770743088801E-3</v>
      </c>
    </row>
    <row r="205" spans="1:39" x14ac:dyDescent="0.25">
      <c r="A205" t="s">
        <v>37</v>
      </c>
      <c r="B205">
        <v>10.8362157898036</v>
      </c>
      <c r="C205">
        <v>9.5738904103284707E-3</v>
      </c>
      <c r="D205">
        <v>10.9026128391837</v>
      </c>
      <c r="E205">
        <v>9.4902339228551992E-3</v>
      </c>
      <c r="F205">
        <v>-11.8373638707249</v>
      </c>
      <c r="G205" s="1">
        <v>0</v>
      </c>
      <c r="H205">
        <v>3.7075243575240702</v>
      </c>
      <c r="I205">
        <v>-38.912514100056001</v>
      </c>
      <c r="J205">
        <v>-11.619626024992</v>
      </c>
      <c r="K205">
        <v>68.435363973007995</v>
      </c>
      <c r="L205">
        <v>91.165915987555707</v>
      </c>
      <c r="M205">
        <v>0.793247652988332</v>
      </c>
      <c r="N205">
        <v>60.075525382617499</v>
      </c>
      <c r="O205">
        <v>145742.90298428701</v>
      </c>
      <c r="P205">
        <v>182061.82057148099</v>
      </c>
      <c r="Q205">
        <v>90.439464437276499</v>
      </c>
      <c r="R205">
        <v>698.34099615750495</v>
      </c>
      <c r="S205">
        <v>0.295404574372788</v>
      </c>
      <c r="T205">
        <v>0.22938975414297899</v>
      </c>
      <c r="U205">
        <v>0.136592367816328</v>
      </c>
      <c r="V205">
        <v>0.69169081893251305</v>
      </c>
      <c r="W205">
        <v>3.4694783153877799E-2</v>
      </c>
      <c r="X205">
        <v>0.13702203009728001</v>
      </c>
      <c r="Y205" s="1">
        <v>0</v>
      </c>
      <c r="Z205">
        <v>0.59149951106189103</v>
      </c>
      <c r="AA205">
        <v>5.1120003041564901E-4</v>
      </c>
      <c r="AB205">
        <v>7.56137757286516E-3</v>
      </c>
      <c r="AC205" s="1">
        <v>0</v>
      </c>
      <c r="AD205">
        <v>1.30809439257457E-3</v>
      </c>
      <c r="AE205">
        <v>1.0955274557340201E-4</v>
      </c>
      <c r="AF205">
        <v>5.3103571086641201</v>
      </c>
      <c r="AG205">
        <v>0.35432194673741102</v>
      </c>
      <c r="AH205">
        <v>1540.9153490409601</v>
      </c>
      <c r="AI205" t="s">
        <v>91</v>
      </c>
      <c r="AJ205" t="s">
        <v>92</v>
      </c>
      <c r="AK205">
        <v>357692580250.15002</v>
      </c>
      <c r="AL205">
        <v>2454271</v>
      </c>
      <c r="AM205" s="10">
        <f t="shared" si="9"/>
        <v>-6.090012583173765E-3</v>
      </c>
    </row>
    <row r="206" spans="1:39" x14ac:dyDescent="0.25">
      <c r="A206" t="s">
        <v>37</v>
      </c>
      <c r="B206">
        <v>11.691818739851101</v>
      </c>
      <c r="C206">
        <v>1.0517694801221699E-2</v>
      </c>
      <c r="D206">
        <v>11.916130246811701</v>
      </c>
      <c r="E206">
        <v>1.03414698902297E-2</v>
      </c>
      <c r="F206">
        <v>-12.7572974170377</v>
      </c>
      <c r="G206" s="1">
        <v>0</v>
      </c>
      <c r="H206">
        <v>3.7514217438664801</v>
      </c>
      <c r="I206">
        <v>-14.814282509491299</v>
      </c>
      <c r="J206">
        <v>12.605361237112501</v>
      </c>
      <c r="K206">
        <v>68.026042984958593</v>
      </c>
      <c r="L206">
        <v>92.098242152520996</v>
      </c>
      <c r="M206">
        <v>0.80570657081112595</v>
      </c>
      <c r="N206">
        <v>60.871307987029802</v>
      </c>
      <c r="O206">
        <v>145083.666001076</v>
      </c>
      <c r="P206">
        <v>180941.278541621</v>
      </c>
      <c r="Q206">
        <v>96.258282188033704</v>
      </c>
      <c r="R206">
        <v>698.77692655144904</v>
      </c>
      <c r="S206">
        <v>0.36584315209215501</v>
      </c>
      <c r="T206">
        <v>0.235045048971701</v>
      </c>
      <c r="U206">
        <v>0.136960969306967</v>
      </c>
      <c r="V206">
        <v>0.66266672038052699</v>
      </c>
      <c r="W206">
        <v>3.8615256167235101E-2</v>
      </c>
      <c r="X206">
        <v>0.161757054145269</v>
      </c>
      <c r="Y206" s="1">
        <v>0</v>
      </c>
      <c r="Z206">
        <v>0.49342158885300103</v>
      </c>
      <c r="AA206">
        <v>4.9408631551499296E-4</v>
      </c>
      <c r="AB206">
        <v>7.8885445345395905E-3</v>
      </c>
      <c r="AC206" s="1">
        <v>0</v>
      </c>
      <c r="AD206">
        <v>1.4385971112026801E-3</v>
      </c>
      <c r="AE206">
        <v>5.2024231716662204E-4</v>
      </c>
      <c r="AF206">
        <v>5.4285766938759696</v>
      </c>
      <c r="AG206">
        <v>0.35362574277563102</v>
      </c>
      <c r="AH206">
        <v>1822.12824383922</v>
      </c>
      <c r="AI206" t="s">
        <v>93</v>
      </c>
      <c r="AJ206" t="s">
        <v>94</v>
      </c>
      <c r="AK206">
        <v>538600186809.77002</v>
      </c>
      <c r="AL206">
        <v>3712342</v>
      </c>
      <c r="AM206" s="10">
        <f t="shared" si="9"/>
        <v>-1.882419059833762E-2</v>
      </c>
    </row>
    <row r="207" spans="1:39" x14ac:dyDescent="0.25">
      <c r="A207" t="s">
        <v>37</v>
      </c>
      <c r="B207">
        <v>12.5728666911457</v>
      </c>
      <c r="C207">
        <v>1.14918523942934E-2</v>
      </c>
      <c r="D207">
        <v>12.9511497812387</v>
      </c>
      <c r="E207">
        <v>1.11735933444559E-2</v>
      </c>
      <c r="F207">
        <v>-8.7493078073133095</v>
      </c>
      <c r="G207" s="1">
        <v>0</v>
      </c>
      <c r="H207">
        <v>3.9176557003181101</v>
      </c>
      <c r="I207">
        <v>10.259951206584899</v>
      </c>
      <c r="J207">
        <v>38.1434673035968</v>
      </c>
      <c r="K207">
        <v>69.401883236100801</v>
      </c>
      <c r="L207">
        <v>92.202624209095902</v>
      </c>
      <c r="M207">
        <v>0.807204417615632</v>
      </c>
      <c r="N207">
        <v>60.957037533504099</v>
      </c>
      <c r="O207">
        <v>142688.688774332</v>
      </c>
      <c r="P207">
        <v>178794.33073022499</v>
      </c>
      <c r="Q207">
        <v>94.286449313808603</v>
      </c>
      <c r="R207">
        <v>698.49798635009995</v>
      </c>
      <c r="S207">
        <v>0.387184894584505</v>
      </c>
      <c r="T207">
        <v>0.22286296841394801</v>
      </c>
      <c r="U207">
        <v>0.117823339221996</v>
      </c>
      <c r="V207">
        <v>0.72187604957798601</v>
      </c>
      <c r="W207">
        <v>2.9401161083271201E-2</v>
      </c>
      <c r="X207">
        <v>0.130899450116746</v>
      </c>
      <c r="Y207" s="1">
        <v>0</v>
      </c>
      <c r="Z207">
        <v>0.47552952234330997</v>
      </c>
      <c r="AA207">
        <v>5.0694330624339798E-4</v>
      </c>
      <c r="AB207">
        <v>7.7972497101981E-3</v>
      </c>
      <c r="AC207" s="1">
        <v>0</v>
      </c>
      <c r="AD207">
        <v>1.79930182309809E-3</v>
      </c>
      <c r="AE207">
        <v>1.0701118224467801E-3</v>
      </c>
      <c r="AF207">
        <v>5.40917552831338</v>
      </c>
      <c r="AG207">
        <v>0.35407563650016499</v>
      </c>
      <c r="AH207">
        <v>2441.5978557161602</v>
      </c>
      <c r="AI207" t="s">
        <v>95</v>
      </c>
      <c r="AJ207" t="s">
        <v>96</v>
      </c>
      <c r="AK207">
        <v>754477571612.01001</v>
      </c>
      <c r="AL207">
        <v>5287578</v>
      </c>
      <c r="AM207" s="10">
        <f t="shared" si="9"/>
        <v>-2.9208456120319748E-2</v>
      </c>
    </row>
    <row r="208" spans="1:39" x14ac:dyDescent="0.25">
      <c r="A208" t="s">
        <v>37</v>
      </c>
      <c r="B208">
        <v>13.922518933417599</v>
      </c>
      <c r="C208">
        <v>1.25643243222128E-2</v>
      </c>
      <c r="D208">
        <v>14.077724753608701</v>
      </c>
      <c r="E208">
        <v>1.2222690014775999E-2</v>
      </c>
      <c r="F208">
        <v>-8.0224880908027192</v>
      </c>
      <c r="G208" s="1">
        <v>0</v>
      </c>
      <c r="H208">
        <v>4.0122910903241804</v>
      </c>
      <c r="I208">
        <v>34.093817492732498</v>
      </c>
      <c r="J208">
        <v>62.451666707237102</v>
      </c>
      <c r="K208">
        <v>70.583177443356703</v>
      </c>
      <c r="L208">
        <v>92.683661924403097</v>
      </c>
      <c r="M208">
        <v>0.811653434923578</v>
      </c>
      <c r="N208">
        <v>60.623166839659497</v>
      </c>
      <c r="O208">
        <v>140305.762169283</v>
      </c>
      <c r="P208">
        <v>176657.92050307701</v>
      </c>
      <c r="Q208">
        <v>97.061512589050295</v>
      </c>
      <c r="R208">
        <v>700.884279247265</v>
      </c>
      <c r="S208">
        <v>0.42980415180392501</v>
      </c>
      <c r="T208">
        <v>0.22690030090650701</v>
      </c>
      <c r="U208">
        <v>0.10715116857312</v>
      </c>
      <c r="V208">
        <v>0.73052316588021304</v>
      </c>
      <c r="W208">
        <v>2.8808081202190101E-2</v>
      </c>
      <c r="X208">
        <v>0.133517584344475</v>
      </c>
      <c r="Y208" s="1">
        <v>0</v>
      </c>
      <c r="Z208">
        <v>0.42071365883942302</v>
      </c>
      <c r="AA208">
        <v>5.1222233470985803E-4</v>
      </c>
      <c r="AB208">
        <v>7.9611057752541296E-3</v>
      </c>
      <c r="AC208" s="1">
        <v>0</v>
      </c>
      <c r="AD208">
        <v>2.1139674728260401E-3</v>
      </c>
      <c r="AE208">
        <v>1.6354112015664001E-3</v>
      </c>
      <c r="AF208">
        <v>5.5890466586492504</v>
      </c>
      <c r="AG208">
        <v>0.37038928775817898</v>
      </c>
      <c r="AH208">
        <v>3077.4801573496402</v>
      </c>
      <c r="AI208" t="s">
        <v>97</v>
      </c>
      <c r="AJ208" t="s">
        <v>98</v>
      </c>
      <c r="AK208">
        <v>905956831830.78003</v>
      </c>
      <c r="AL208">
        <v>6457018</v>
      </c>
      <c r="AM208" s="10">
        <f t="shared" si="9"/>
        <v>-1.1024922202099163E-2</v>
      </c>
    </row>
    <row r="209" spans="1:39" x14ac:dyDescent="0.25">
      <c r="A209" t="s">
        <v>37</v>
      </c>
      <c r="B209">
        <v>14.934485449582199</v>
      </c>
      <c r="C209">
        <v>1.30798932731023E-2</v>
      </c>
      <c r="D209">
        <v>14.6145317504195</v>
      </c>
      <c r="E209">
        <v>1.27977545017502E-2</v>
      </c>
      <c r="F209">
        <v>-3.6623654993035402</v>
      </c>
      <c r="G209" s="1">
        <v>0</v>
      </c>
      <c r="H209">
        <v>4.2907584655685902</v>
      </c>
      <c r="I209">
        <v>58.1551462030937</v>
      </c>
      <c r="J209">
        <v>87.596926299542801</v>
      </c>
      <c r="K209">
        <v>74.812929094749094</v>
      </c>
      <c r="L209">
        <v>93.108961508855302</v>
      </c>
      <c r="M209">
        <v>0.81305296194511001</v>
      </c>
      <c r="N209">
        <v>60.914750665428201</v>
      </c>
      <c r="O209">
        <v>135063.13539310699</v>
      </c>
      <c r="P209">
        <v>171145.85980840301</v>
      </c>
      <c r="Q209">
        <v>92.161021499267505</v>
      </c>
      <c r="R209">
        <v>697.11436815140905</v>
      </c>
      <c r="S209">
        <v>0.471214658244058</v>
      </c>
      <c r="T209">
        <v>0.21982715330782501</v>
      </c>
      <c r="U209">
        <v>7.9403814327172695E-2</v>
      </c>
      <c r="V209">
        <v>0.79281051851413897</v>
      </c>
      <c r="W209">
        <v>2.1719805248976799E-2</v>
      </c>
      <c r="X209">
        <v>0.10606586190971</v>
      </c>
      <c r="Y209" s="1">
        <v>0</v>
      </c>
      <c r="Z209">
        <v>0.38585292239376801</v>
      </c>
      <c r="AA209">
        <v>5.4282692049204397E-4</v>
      </c>
      <c r="AB209">
        <v>7.7948347025294899E-3</v>
      </c>
      <c r="AC209" s="1">
        <v>0</v>
      </c>
      <c r="AD209">
        <v>2.7875798806237199E-3</v>
      </c>
      <c r="AE209">
        <v>1.6725272895305901E-3</v>
      </c>
      <c r="AF209">
        <v>5.2863006684529097</v>
      </c>
      <c r="AG209">
        <v>0.364020670680688</v>
      </c>
      <c r="AH209">
        <v>4148.6779054115696</v>
      </c>
      <c r="AI209" t="s">
        <v>99</v>
      </c>
      <c r="AJ209" t="s">
        <v>100</v>
      </c>
      <c r="AK209">
        <v>857693454633.88</v>
      </c>
      <c r="AL209">
        <v>6350315</v>
      </c>
      <c r="AM209" s="10">
        <f t="shared" si="9"/>
        <v>2.18928464234589E-2</v>
      </c>
    </row>
    <row r="210" spans="1:39" x14ac:dyDescent="0.25">
      <c r="A210" t="s">
        <v>37</v>
      </c>
      <c r="B210">
        <v>16.320690144311801</v>
      </c>
      <c r="C210">
        <v>1.44902884471622E-2</v>
      </c>
      <c r="D210">
        <v>16.0673568394071</v>
      </c>
      <c r="E210">
        <v>1.4290518393155901E-2</v>
      </c>
      <c r="F210">
        <v>-0.52698072916972105</v>
      </c>
      <c r="G210" s="1">
        <v>0</v>
      </c>
      <c r="H210">
        <v>4.4889156245221402</v>
      </c>
      <c r="I210">
        <v>81.801248358131303</v>
      </c>
      <c r="J210">
        <v>112.122249571715</v>
      </c>
      <c r="K210">
        <v>78.2754601823531</v>
      </c>
      <c r="L210">
        <v>93.610562532967293</v>
      </c>
      <c r="M210">
        <v>0.81560950763618401</v>
      </c>
      <c r="N210">
        <v>60.296627771566499</v>
      </c>
      <c r="O210">
        <v>131154.76716751899</v>
      </c>
      <c r="P210">
        <v>164262.19194886801</v>
      </c>
      <c r="Q210">
        <v>87.495275825553804</v>
      </c>
      <c r="R210">
        <v>697.86416922980197</v>
      </c>
      <c r="S210">
        <v>0.50139813197490601</v>
      </c>
      <c r="T210">
        <v>0.21167561087744199</v>
      </c>
      <c r="U210">
        <v>5.8597344038114001E-2</v>
      </c>
      <c r="V210">
        <v>0.85249611657808999</v>
      </c>
      <c r="W210">
        <v>1.3971165617414801E-2</v>
      </c>
      <c r="X210">
        <v>7.4935373766380695E-2</v>
      </c>
      <c r="Y210" s="1">
        <v>0</v>
      </c>
      <c r="Z210">
        <v>0.36403197741749699</v>
      </c>
      <c r="AA210">
        <v>5.6406370093656699E-4</v>
      </c>
      <c r="AB210">
        <v>7.7912045984383496E-3</v>
      </c>
      <c r="AC210" s="1">
        <v>0</v>
      </c>
      <c r="AD210">
        <v>3.71600582729274E-3</v>
      </c>
      <c r="AE210">
        <v>2.21928315926788E-3</v>
      </c>
      <c r="AF210">
        <v>5.2719654064194899</v>
      </c>
      <c r="AG210">
        <v>0.38469312421916002</v>
      </c>
      <c r="AH210">
        <v>5138.6308077410704</v>
      </c>
      <c r="AI210" t="s">
        <v>101</v>
      </c>
      <c r="AJ210" t="s">
        <v>102</v>
      </c>
      <c r="AK210">
        <v>826616560169.07996</v>
      </c>
      <c r="AL210">
        <v>6302604</v>
      </c>
      <c r="AM210" s="10">
        <f t="shared" si="9"/>
        <v>1.5766955787237524E-2</v>
      </c>
    </row>
    <row r="211" spans="1:39" x14ac:dyDescent="0.25">
      <c r="A211" t="s">
        <v>37</v>
      </c>
      <c r="B211">
        <v>16.946397167404999</v>
      </c>
      <c r="C211">
        <v>1.4945313543595099E-2</v>
      </c>
      <c r="D211">
        <v>16.531213740781599</v>
      </c>
      <c r="E211">
        <v>1.48153699383161E-2</v>
      </c>
      <c r="F211">
        <v>6.8503145542320798</v>
      </c>
      <c r="G211" s="1">
        <v>0</v>
      </c>
      <c r="H211">
        <v>4.7931527998203398</v>
      </c>
      <c r="I211">
        <v>104.710280780332</v>
      </c>
      <c r="J211">
        <v>136.874319723019</v>
      </c>
      <c r="K211">
        <v>82.753539539704903</v>
      </c>
      <c r="L211">
        <v>94.093537067133497</v>
      </c>
      <c r="M211">
        <v>0.818544575130153</v>
      </c>
      <c r="N211">
        <v>60.640159459137699</v>
      </c>
      <c r="O211">
        <v>123588.193174334</v>
      </c>
      <c r="P211">
        <v>154175.39526647999</v>
      </c>
      <c r="Q211">
        <v>79.242541146953002</v>
      </c>
      <c r="R211">
        <v>691.15146095780096</v>
      </c>
      <c r="S211">
        <v>0.53736683247811901</v>
      </c>
      <c r="T211">
        <v>0.20944224075633899</v>
      </c>
      <c r="U211">
        <v>3.7531109023222403E-2</v>
      </c>
      <c r="V211">
        <v>0.89915274870778195</v>
      </c>
      <c r="W211">
        <v>8.9340355535521606E-3</v>
      </c>
      <c r="X211">
        <v>5.4382106715442698E-2</v>
      </c>
      <c r="Y211" s="1">
        <v>0</v>
      </c>
      <c r="Z211">
        <v>0.34468480720441402</v>
      </c>
      <c r="AA211">
        <v>5.9328642191359797E-4</v>
      </c>
      <c r="AB211">
        <v>7.60929243196788E-3</v>
      </c>
      <c r="AC211" s="1">
        <v>0</v>
      </c>
      <c r="AD211">
        <v>3.84476085121552E-3</v>
      </c>
      <c r="AE211">
        <v>2.7680711827135999E-3</v>
      </c>
      <c r="AF211">
        <v>4.9295418341422703</v>
      </c>
      <c r="AG211">
        <v>0.38439785061489901</v>
      </c>
      <c r="AH211">
        <v>6404.6037101177899</v>
      </c>
      <c r="AI211" t="s">
        <v>103</v>
      </c>
      <c r="AJ211" t="s">
        <v>104</v>
      </c>
      <c r="AK211">
        <v>601384844337.65002</v>
      </c>
      <c r="AL211">
        <v>4866038</v>
      </c>
      <c r="AM211" s="10">
        <f t="shared" si="9"/>
        <v>2.5115120591488349E-2</v>
      </c>
    </row>
    <row r="212" spans="1:39" x14ac:dyDescent="0.25">
      <c r="A212" t="s">
        <v>37</v>
      </c>
      <c r="B212">
        <v>17.988536526715201</v>
      </c>
      <c r="C212">
        <v>1.5804491776254901E-2</v>
      </c>
      <c r="D212">
        <v>17.400666405414199</v>
      </c>
      <c r="E212">
        <v>1.5710329336086501E-2</v>
      </c>
      <c r="F212">
        <v>9.9869618459065901</v>
      </c>
      <c r="G212" s="1">
        <v>0</v>
      </c>
      <c r="H212">
        <v>4.9880512190309299</v>
      </c>
      <c r="I212">
        <v>127.96036233031199</v>
      </c>
      <c r="J212">
        <v>161.43650521446801</v>
      </c>
      <c r="K212">
        <v>85.627888999662602</v>
      </c>
      <c r="L212">
        <v>94.451063144443197</v>
      </c>
      <c r="M212">
        <v>0.82072325273663005</v>
      </c>
      <c r="N212">
        <v>59.786159745863898</v>
      </c>
      <c r="O212">
        <v>118700.997814713</v>
      </c>
      <c r="P212">
        <v>146896.087276868</v>
      </c>
      <c r="Q212">
        <v>74.592657675919696</v>
      </c>
      <c r="R212">
        <v>689.62701242585104</v>
      </c>
      <c r="S212">
        <v>0.57592564090702902</v>
      </c>
      <c r="T212">
        <v>0.21811042285350701</v>
      </c>
      <c r="U212">
        <v>2.2868438402378101E-2</v>
      </c>
      <c r="V212">
        <v>0.931149941264238</v>
      </c>
      <c r="W212">
        <v>6.1483609282176601E-3</v>
      </c>
      <c r="X212">
        <v>3.98332594051658E-2</v>
      </c>
      <c r="Y212" s="1">
        <v>0</v>
      </c>
      <c r="Z212">
        <v>0.31617862190479401</v>
      </c>
      <c r="AA212">
        <v>6.1416057299150503E-4</v>
      </c>
      <c r="AB212">
        <v>7.5462579736651804E-3</v>
      </c>
      <c r="AC212" s="1">
        <v>0</v>
      </c>
      <c r="AD212">
        <v>4.1869842062276499E-3</v>
      </c>
      <c r="AE212">
        <v>3.3629744547854301E-3</v>
      </c>
      <c r="AF212">
        <v>4.9464677275484004</v>
      </c>
      <c r="AG212">
        <v>0.40654225889421702</v>
      </c>
      <c r="AH212">
        <v>7547.6153055418399</v>
      </c>
      <c r="AI212" t="s">
        <v>105</v>
      </c>
      <c r="AJ212" t="s">
        <v>106</v>
      </c>
      <c r="AK212">
        <v>441199026571.52002</v>
      </c>
      <c r="AL212">
        <v>3716894</v>
      </c>
      <c r="AM212" s="10">
        <f t="shared" si="9"/>
        <v>3.3784345243127456E-2</v>
      </c>
    </row>
    <row r="213" spans="1:39" x14ac:dyDescent="0.25">
      <c r="A213" t="s">
        <v>37</v>
      </c>
      <c r="B213">
        <v>18.161919359405399</v>
      </c>
      <c r="C213">
        <v>1.6272236726156901E-2</v>
      </c>
      <c r="D213">
        <v>17.8705070968178</v>
      </c>
      <c r="E213">
        <v>1.6193067915488302E-2</v>
      </c>
      <c r="F213">
        <v>16.6328645934394</v>
      </c>
      <c r="G213" s="1">
        <v>0</v>
      </c>
      <c r="H213">
        <v>5.1935665665981299</v>
      </c>
      <c r="I213">
        <v>151.113113065985</v>
      </c>
      <c r="J213">
        <v>186.309925166965</v>
      </c>
      <c r="K213">
        <v>87.367291090074801</v>
      </c>
      <c r="L213">
        <v>94.810490817324805</v>
      </c>
      <c r="M213">
        <v>0.82524642786652103</v>
      </c>
      <c r="N213">
        <v>59.462086020145797</v>
      </c>
      <c r="O213">
        <v>112866.426871305</v>
      </c>
      <c r="P213">
        <v>139726.79748897901</v>
      </c>
      <c r="Q213">
        <v>72.362817866276103</v>
      </c>
      <c r="R213">
        <v>683.40453289643096</v>
      </c>
      <c r="S213">
        <v>0.61044057083622605</v>
      </c>
      <c r="T213">
        <v>0.223888115603745</v>
      </c>
      <c r="U213">
        <v>1.6653643362683199E-2</v>
      </c>
      <c r="V213">
        <v>0.94531569090439604</v>
      </c>
      <c r="W213">
        <v>4.51584624093067E-3</v>
      </c>
      <c r="X213">
        <v>3.3514819491989999E-2</v>
      </c>
      <c r="Y213" s="1">
        <v>0</v>
      </c>
      <c r="Z213">
        <v>0.286346436517461</v>
      </c>
      <c r="AA213">
        <v>6.2536983971053805E-4</v>
      </c>
      <c r="AB213">
        <v>7.4968413988381402E-3</v>
      </c>
      <c r="AC213" s="1">
        <v>0</v>
      </c>
      <c r="AD213">
        <v>4.2923794099418997E-3</v>
      </c>
      <c r="AE213">
        <v>3.77854370199174E-3</v>
      </c>
      <c r="AF213">
        <v>5.0002697083677203</v>
      </c>
      <c r="AG213">
        <v>0.41568656225893003</v>
      </c>
      <c r="AH213">
        <v>8995.0993851497697</v>
      </c>
      <c r="AI213" t="s">
        <v>107</v>
      </c>
      <c r="AJ213" t="s">
        <v>108</v>
      </c>
      <c r="AK213">
        <v>254796748726.95999</v>
      </c>
      <c r="AL213">
        <v>2257507</v>
      </c>
      <c r="AM213" s="10">
        <f t="shared" si="9"/>
        <v>1.6306882675953371E-2</v>
      </c>
    </row>
    <row r="214" spans="1:39" x14ac:dyDescent="0.25">
      <c r="A214" t="s">
        <v>37</v>
      </c>
      <c r="B214">
        <v>17.358745872937501</v>
      </c>
      <c r="C214">
        <v>1.5885656726465899E-2</v>
      </c>
      <c r="D214">
        <v>17.482371278835</v>
      </c>
      <c r="E214">
        <v>1.5824997343372001E-2</v>
      </c>
      <c r="F214">
        <v>22.931514309115101</v>
      </c>
      <c r="G214" s="1">
        <v>0</v>
      </c>
      <c r="H214">
        <v>5.4412514485884396</v>
      </c>
      <c r="I214">
        <v>173.796986190788</v>
      </c>
      <c r="J214">
        <v>211.25297463262899</v>
      </c>
      <c r="K214">
        <v>91.1710825343511</v>
      </c>
      <c r="L214">
        <v>94.684076272692906</v>
      </c>
      <c r="M214">
        <v>0.82199553548167403</v>
      </c>
      <c r="N214">
        <v>58.285814604370202</v>
      </c>
      <c r="O214">
        <v>105923.49357437401</v>
      </c>
      <c r="P214">
        <v>130738.29379291899</v>
      </c>
      <c r="Q214">
        <v>69.1072562748613</v>
      </c>
      <c r="R214">
        <v>673.98511369181995</v>
      </c>
      <c r="S214">
        <v>0.62658344064842597</v>
      </c>
      <c r="T214">
        <v>0.242009312226522</v>
      </c>
      <c r="U214">
        <v>1.1989963657774501E-2</v>
      </c>
      <c r="V214">
        <v>0.95949007681433496</v>
      </c>
      <c r="W214">
        <v>3.0533907611015802E-3</v>
      </c>
      <c r="X214">
        <v>2.5466568766788301E-2</v>
      </c>
      <c r="Y214" s="1">
        <v>0</v>
      </c>
      <c r="Z214">
        <v>0.28561645768521698</v>
      </c>
      <c r="AA214">
        <v>6.6531780661078295E-4</v>
      </c>
      <c r="AB214">
        <v>7.4601585394985402E-3</v>
      </c>
      <c r="AC214" s="1">
        <v>0</v>
      </c>
      <c r="AD214">
        <v>3.9348100807328704E-3</v>
      </c>
      <c r="AE214">
        <v>3.7647750179293001E-3</v>
      </c>
      <c r="AF214">
        <v>5.04961797485681</v>
      </c>
      <c r="AG214">
        <v>0.43921072725563498</v>
      </c>
      <c r="AH214">
        <v>10908.3339778969</v>
      </c>
      <c r="AI214" t="s">
        <v>109</v>
      </c>
      <c r="AJ214" t="s">
        <v>110</v>
      </c>
      <c r="AK214">
        <v>143240446284.12</v>
      </c>
      <c r="AL214">
        <v>1352301</v>
      </c>
      <c r="AM214" s="10">
        <f t="shared" si="9"/>
        <v>-7.0714323546695601E-3</v>
      </c>
    </row>
    <row r="215" spans="1:39" x14ac:dyDescent="0.25">
      <c r="A215" t="s">
        <v>37</v>
      </c>
      <c r="B215">
        <v>15.991951751420901</v>
      </c>
      <c r="C215">
        <v>1.5138554742343E-2</v>
      </c>
      <c r="D215">
        <v>16.727493807344199</v>
      </c>
      <c r="E215">
        <v>1.5094533590847401E-2</v>
      </c>
      <c r="F215">
        <v>27.7276456868832</v>
      </c>
      <c r="G215" s="1">
        <v>0</v>
      </c>
      <c r="H215">
        <v>5.8885087536884697</v>
      </c>
      <c r="I215">
        <v>195.588208799949</v>
      </c>
      <c r="J215">
        <v>236.297137183655</v>
      </c>
      <c r="K215">
        <v>98.981823482277207</v>
      </c>
      <c r="L215">
        <v>93.824115501315106</v>
      </c>
      <c r="M215">
        <v>0.80870491687770996</v>
      </c>
      <c r="N215">
        <v>60.789112259963296</v>
      </c>
      <c r="O215">
        <v>97164.322158786003</v>
      </c>
      <c r="P215">
        <v>120506.640541</v>
      </c>
      <c r="Q215">
        <v>62.937666050792998</v>
      </c>
      <c r="R215">
        <v>652.480423172884</v>
      </c>
      <c r="S215">
        <v>0.57205008706746197</v>
      </c>
      <c r="T215">
        <v>0.29062378852908199</v>
      </c>
      <c r="U215">
        <v>9.8378447843207595E-3</v>
      </c>
      <c r="V215">
        <v>0.96506015812115797</v>
      </c>
      <c r="W215">
        <v>2.34983461558413E-3</v>
      </c>
      <c r="X215">
        <v>2.2752162478936602E-2</v>
      </c>
      <c r="Y215" s="1">
        <v>0</v>
      </c>
      <c r="Z215">
        <v>0.35601349750420402</v>
      </c>
      <c r="AA215">
        <v>7.5113271466237697E-4</v>
      </c>
      <c r="AB215">
        <v>7.0403238972071101E-3</v>
      </c>
      <c r="AC215" s="1">
        <v>0</v>
      </c>
      <c r="AD215">
        <v>3.3943083226774802E-3</v>
      </c>
      <c r="AE215">
        <v>3.90881357565035E-3</v>
      </c>
      <c r="AF215">
        <v>3.9930805367587201</v>
      </c>
      <c r="AG215">
        <v>0.36028354701693699</v>
      </c>
      <c r="AH215">
        <v>14071.9841041416</v>
      </c>
      <c r="AI215" t="s">
        <v>111</v>
      </c>
      <c r="AJ215" t="s">
        <v>112</v>
      </c>
      <c r="AK215">
        <v>59146934992.040001</v>
      </c>
      <c r="AL215">
        <v>608731</v>
      </c>
      <c r="AM215" s="10">
        <f t="shared" si="9"/>
        <v>-4.3972041741265455E-2</v>
      </c>
    </row>
    <row r="216" spans="1:39" x14ac:dyDescent="0.25">
      <c r="A216" t="s">
        <v>37</v>
      </c>
      <c r="B216">
        <v>15.9716048832382</v>
      </c>
      <c r="C216">
        <v>1.3844856810540099E-2</v>
      </c>
      <c r="D216">
        <v>15.4053439541564</v>
      </c>
      <c r="E216">
        <v>1.38390249528084E-2</v>
      </c>
      <c r="F216">
        <v>45.067506856150601</v>
      </c>
      <c r="G216" s="1">
        <v>0</v>
      </c>
      <c r="H216">
        <v>6.5400794417162897</v>
      </c>
      <c r="I216">
        <v>243.45004330023801</v>
      </c>
      <c r="J216">
        <v>287.94511190513401</v>
      </c>
      <c r="K216">
        <v>106.897828595433</v>
      </c>
      <c r="L216">
        <v>94.139796716656505</v>
      </c>
      <c r="M216">
        <v>0.81165029579052705</v>
      </c>
      <c r="N216">
        <v>63.910806162820897</v>
      </c>
      <c r="O216">
        <v>88530.540242549003</v>
      </c>
      <c r="P216">
        <v>109596.72899453899</v>
      </c>
      <c r="Q216">
        <v>54.747937138755297</v>
      </c>
      <c r="R216">
        <v>632.46234853795295</v>
      </c>
      <c r="S216">
        <v>0.51150004130665705</v>
      </c>
      <c r="T216">
        <v>0.36723686986961801</v>
      </c>
      <c r="U216">
        <v>5.9018129656874902E-3</v>
      </c>
      <c r="V216">
        <v>0.988249541289142</v>
      </c>
      <c r="W216">
        <v>6.2047990172518297E-4</v>
      </c>
      <c r="X216">
        <v>5.2281658434452797E-3</v>
      </c>
      <c r="Y216" s="1">
        <v>0</v>
      </c>
      <c r="Z216">
        <v>0.37981051749456601</v>
      </c>
      <c r="AA216">
        <v>8.2075201529536903E-4</v>
      </c>
      <c r="AB216">
        <v>6.5164554989065602E-3</v>
      </c>
      <c r="AC216" s="1">
        <v>0</v>
      </c>
      <c r="AD216">
        <v>2.6301684026684702E-3</v>
      </c>
      <c r="AE216">
        <v>3.8716432346326199E-3</v>
      </c>
      <c r="AF216">
        <v>2.96404067680393</v>
      </c>
      <c r="AG216">
        <v>0.29727365053432903</v>
      </c>
      <c r="AH216">
        <v>17711.329728418299</v>
      </c>
      <c r="AI216" t="s">
        <v>113</v>
      </c>
      <c r="AJ216" t="s">
        <v>114</v>
      </c>
      <c r="AK216">
        <v>82647066129.649994</v>
      </c>
      <c r="AL216">
        <v>933543</v>
      </c>
      <c r="AM216" s="10">
        <f t="shared" si="9"/>
        <v>3.6757435002223504E-2</v>
      </c>
    </row>
    <row r="220" spans="1:39" s="12" customFormat="1" x14ac:dyDescent="0.25"/>
    <row r="222" spans="1:39" x14ac:dyDescent="0.25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t="s">
        <v>7</v>
      </c>
      <c r="I222" t="s">
        <v>8</v>
      </c>
      <c r="J222" t="s">
        <v>9</v>
      </c>
      <c r="K222" t="s">
        <v>10</v>
      </c>
      <c r="L222" t="s">
        <v>11</v>
      </c>
      <c r="M222" t="s">
        <v>12</v>
      </c>
      <c r="N222" t="s">
        <v>13</v>
      </c>
      <c r="O222" t="s">
        <v>14</v>
      </c>
      <c r="P222" t="s">
        <v>15</v>
      </c>
      <c r="Q222" t="s">
        <v>16</v>
      </c>
      <c r="R222" t="s">
        <v>17</v>
      </c>
      <c r="S222" t="s">
        <v>18</v>
      </c>
      <c r="T222" t="s">
        <v>19</v>
      </c>
      <c r="U222" t="s">
        <v>20</v>
      </c>
      <c r="V222" t="s">
        <v>21</v>
      </c>
      <c r="W222" t="s">
        <v>22</v>
      </c>
      <c r="X222" t="s">
        <v>23</v>
      </c>
      <c r="Y222" t="s">
        <v>24</v>
      </c>
      <c r="Z222" t="s">
        <v>25</v>
      </c>
      <c r="AA222" t="s">
        <v>26</v>
      </c>
      <c r="AB222" t="s">
        <v>27</v>
      </c>
      <c r="AC222" t="s">
        <v>28</v>
      </c>
      <c r="AD222" t="s">
        <v>29</v>
      </c>
      <c r="AE222" t="s">
        <v>30</v>
      </c>
      <c r="AF222" t="s">
        <v>31</v>
      </c>
      <c r="AG222" t="s">
        <v>32</v>
      </c>
      <c r="AH222" t="s">
        <v>33</v>
      </c>
      <c r="AI222" t="s">
        <v>34</v>
      </c>
      <c r="AJ222" t="s">
        <v>74</v>
      </c>
      <c r="AK222" t="s">
        <v>35</v>
      </c>
      <c r="AL222" t="s">
        <v>36</v>
      </c>
    </row>
    <row r="223" spans="1:39" x14ac:dyDescent="0.25">
      <c r="A223" t="s">
        <v>37</v>
      </c>
      <c r="B223">
        <v>2.0651091180335999</v>
      </c>
      <c r="C223">
        <v>5.0281454797233404E-3</v>
      </c>
      <c r="D223">
        <v>5.86967706069849</v>
      </c>
      <c r="E223">
        <v>5.0281454797233404E-3</v>
      </c>
      <c r="F223">
        <v>-45.696630240774503</v>
      </c>
      <c r="G223" s="1">
        <v>0</v>
      </c>
      <c r="H223">
        <v>3.12532713240476</v>
      </c>
      <c r="I223">
        <v>-193.08845377690599</v>
      </c>
      <c r="J223">
        <v>-184.626509821757</v>
      </c>
      <c r="K223">
        <v>61.7910773683125</v>
      </c>
      <c r="L223">
        <v>86.606647870741298</v>
      </c>
      <c r="M223">
        <v>0.75007818832470297</v>
      </c>
      <c r="N223">
        <v>58.415585713969698</v>
      </c>
      <c r="O223">
        <v>471285.913681818</v>
      </c>
      <c r="P223">
        <v>486129.53973854397</v>
      </c>
      <c r="Q223">
        <v>113.471930685516</v>
      </c>
      <c r="R223">
        <v>695.90367605185804</v>
      </c>
      <c r="S223">
        <v>0.26060640999419799</v>
      </c>
      <c r="T223">
        <v>0.23551426871866599</v>
      </c>
      <c r="U223">
        <v>0.29241516127211598</v>
      </c>
      <c r="V223">
        <v>0.39538760239787302</v>
      </c>
      <c r="W223">
        <v>6.8460153707653196E-2</v>
      </c>
      <c r="X223">
        <v>0.24373708262235599</v>
      </c>
      <c r="Y223" s="1">
        <v>0</v>
      </c>
      <c r="Z223">
        <v>0.60986941794675698</v>
      </c>
      <c r="AA223">
        <v>5.1077541524117596E-4</v>
      </c>
      <c r="AB223">
        <v>4.51738790293127E-3</v>
      </c>
      <c r="AC223" s="1">
        <v>0</v>
      </c>
      <c r="AD223" s="1">
        <v>0</v>
      </c>
      <c r="AE223" s="1">
        <v>0</v>
      </c>
      <c r="AF223">
        <v>5.3412750575755004</v>
      </c>
      <c r="AG223">
        <v>0.32210245670902599</v>
      </c>
      <c r="AH223">
        <v>563.34102643336598</v>
      </c>
      <c r="AI223" t="s">
        <v>77</v>
      </c>
      <c r="AJ223" t="s">
        <v>78</v>
      </c>
      <c r="AK223">
        <v>103682901.01000001</v>
      </c>
      <c r="AL223">
        <v>220</v>
      </c>
      <c r="AM223" s="10">
        <f t="shared" ref="AM223:AM241" si="10">B223/D223-1</f>
        <v>-0.64817329868777274</v>
      </c>
    </row>
    <row r="224" spans="1:39" x14ac:dyDescent="0.25">
      <c r="A224" t="s">
        <v>37</v>
      </c>
      <c r="B224">
        <v>3.8999327741257601</v>
      </c>
      <c r="C224">
        <v>5.3683014120197896E-3</v>
      </c>
      <c r="D224">
        <v>6.2551213380750701</v>
      </c>
      <c r="E224">
        <v>5.3673831242565797E-3</v>
      </c>
      <c r="F224">
        <v>-39.573344616113303</v>
      </c>
      <c r="G224" s="1">
        <v>0</v>
      </c>
      <c r="H224">
        <v>3.2055015518785401</v>
      </c>
      <c r="I224">
        <v>-166.75565964774901</v>
      </c>
      <c r="J224">
        <v>-158.48216319135801</v>
      </c>
      <c r="K224">
        <v>56.382719118343097</v>
      </c>
      <c r="L224">
        <v>87.939421643114301</v>
      </c>
      <c r="M224">
        <v>0.77041599729138499</v>
      </c>
      <c r="N224">
        <v>60.385441718799797</v>
      </c>
      <c r="O224">
        <v>482034.36423571699</v>
      </c>
      <c r="P224">
        <v>498119.48785215698</v>
      </c>
      <c r="Q224">
        <v>112.09602671443599</v>
      </c>
      <c r="R224">
        <v>709.70383045395897</v>
      </c>
      <c r="S224">
        <v>0.25155156655004901</v>
      </c>
      <c r="T224">
        <v>0.35340657998298203</v>
      </c>
      <c r="U224">
        <v>0.223649002217749</v>
      </c>
      <c r="V224">
        <v>0.36555076566094902</v>
      </c>
      <c r="W224">
        <v>0.114799922321941</v>
      </c>
      <c r="X224">
        <v>0.29600030979935898</v>
      </c>
      <c r="Y224" s="1">
        <v>0</v>
      </c>
      <c r="Z224">
        <v>0.59087930171760195</v>
      </c>
      <c r="AA224">
        <v>4.9210600537331602E-4</v>
      </c>
      <c r="AB224">
        <v>4.84569046183348E-3</v>
      </c>
      <c r="AC224" s="1">
        <v>0</v>
      </c>
      <c r="AD224">
        <v>2.9621126496089299E-5</v>
      </c>
      <c r="AE224" s="1">
        <v>0</v>
      </c>
      <c r="AF224">
        <v>5.7713037398274496</v>
      </c>
      <c r="AG224">
        <v>0.32393371330950899</v>
      </c>
      <c r="AH224">
        <v>1122.4311214212901</v>
      </c>
      <c r="AI224" t="s">
        <v>79</v>
      </c>
      <c r="AJ224" t="s">
        <v>80</v>
      </c>
      <c r="AK224">
        <v>936592769.71000004</v>
      </c>
      <c r="AL224">
        <v>1943</v>
      </c>
      <c r="AM224" s="10">
        <f t="shared" si="10"/>
        <v>-0.37652164309159308</v>
      </c>
    </row>
    <row r="225" spans="1:39" x14ac:dyDescent="0.25">
      <c r="A225" t="s">
        <v>37</v>
      </c>
      <c r="B225">
        <v>6.1237827366762598</v>
      </c>
      <c r="C225">
        <v>5.6596624789754897E-3</v>
      </c>
      <c r="D225">
        <v>6.5841232583726503</v>
      </c>
      <c r="E225">
        <v>5.6528291039730696E-3</v>
      </c>
      <c r="F225">
        <v>-36.388092098167597</v>
      </c>
      <c r="G225" s="1">
        <v>0</v>
      </c>
      <c r="H225">
        <v>3.2871082604578601</v>
      </c>
      <c r="I225">
        <v>-144.468381179429</v>
      </c>
      <c r="J225">
        <v>-136.144883294045</v>
      </c>
      <c r="K225">
        <v>45.737833434226097</v>
      </c>
      <c r="L225">
        <v>90.2702818847564</v>
      </c>
      <c r="M225">
        <v>0.8162654795123</v>
      </c>
      <c r="N225">
        <v>66.574475884565402</v>
      </c>
      <c r="O225">
        <v>479234.39576535701</v>
      </c>
      <c r="P225">
        <v>493520.42596496298</v>
      </c>
      <c r="Q225">
        <v>102.82773819178399</v>
      </c>
      <c r="R225">
        <v>701.62474464921002</v>
      </c>
      <c r="S225">
        <v>0.28789522963759201</v>
      </c>
      <c r="T225">
        <v>0.42570258269786698</v>
      </c>
      <c r="U225">
        <v>0.24160398780683801</v>
      </c>
      <c r="V225">
        <v>0.28331572122440102</v>
      </c>
      <c r="W225">
        <v>0.18093015450069799</v>
      </c>
      <c r="X225">
        <v>0.29415013646805999</v>
      </c>
      <c r="Y225" s="1">
        <v>0</v>
      </c>
      <c r="Z225">
        <v>0.52978808469725402</v>
      </c>
      <c r="AA225">
        <v>4.18775368828276E-4</v>
      </c>
      <c r="AB225">
        <v>5.1814190328997901E-3</v>
      </c>
      <c r="AC225" s="1">
        <v>0</v>
      </c>
      <c r="AD225">
        <v>5.2618340873022202E-5</v>
      </c>
      <c r="AE225" s="1">
        <v>0</v>
      </c>
      <c r="AF225">
        <v>5.9695730533151599</v>
      </c>
      <c r="AG225">
        <v>0.27786072875242701</v>
      </c>
      <c r="AH225">
        <v>1022.24882512427</v>
      </c>
      <c r="AI225" t="s">
        <v>81</v>
      </c>
      <c r="AJ225" t="s">
        <v>82</v>
      </c>
      <c r="AK225">
        <v>5710557059.9399996</v>
      </c>
      <c r="AL225">
        <v>11916</v>
      </c>
      <c r="AM225" s="10">
        <f t="shared" si="10"/>
        <v>-6.9916753321864422E-2</v>
      </c>
    </row>
    <row r="226" spans="1:39" x14ac:dyDescent="0.25">
      <c r="A226" t="s">
        <v>37</v>
      </c>
      <c r="B226">
        <v>8.1602306746232998</v>
      </c>
      <c r="C226">
        <v>7.0353949418810102E-3</v>
      </c>
      <c r="D226">
        <v>8.1233362985135198</v>
      </c>
      <c r="E226">
        <v>6.8177549007830702E-3</v>
      </c>
      <c r="F226">
        <v>-33.981232289488602</v>
      </c>
      <c r="G226" s="1">
        <v>0</v>
      </c>
      <c r="H226">
        <v>3.3656393619321499</v>
      </c>
      <c r="I226">
        <v>-119.377617653835</v>
      </c>
      <c r="J226">
        <v>-111.028796305569</v>
      </c>
      <c r="K226">
        <v>32.726788466006198</v>
      </c>
      <c r="L226">
        <v>92.281935517947502</v>
      </c>
      <c r="M226">
        <v>0.86449579851615199</v>
      </c>
      <c r="N226">
        <v>74.195633371384602</v>
      </c>
      <c r="O226">
        <v>477876.43948896899</v>
      </c>
      <c r="P226">
        <v>489863.220079183</v>
      </c>
      <c r="Q226">
        <v>90.807633785565002</v>
      </c>
      <c r="R226">
        <v>688.22350772082905</v>
      </c>
      <c r="S226">
        <v>0.33635387239662201</v>
      </c>
      <c r="T226">
        <v>0.48933163490854298</v>
      </c>
      <c r="U226">
        <v>0.308863509876876</v>
      </c>
      <c r="V226">
        <v>0.14494434620976099</v>
      </c>
      <c r="W226">
        <v>0.23034405098396599</v>
      </c>
      <c r="X226">
        <v>0.31584809292939597</v>
      </c>
      <c r="Y226" s="1">
        <v>0</v>
      </c>
      <c r="Z226">
        <v>0.475072222396062</v>
      </c>
      <c r="AA226">
        <v>3.49834656895122E-4</v>
      </c>
      <c r="AB226">
        <v>6.0482230579752003E-3</v>
      </c>
      <c r="AC226" s="1">
        <v>0</v>
      </c>
      <c r="AD226">
        <v>4.1918389016089899E-4</v>
      </c>
      <c r="AE226" s="1">
        <v>5.1676344659280504E-7</v>
      </c>
      <c r="AF226">
        <v>6.3399349385812904</v>
      </c>
      <c r="AG226">
        <v>0.195910041556287</v>
      </c>
      <c r="AH226">
        <v>553.41856954220702</v>
      </c>
      <c r="AI226" t="s">
        <v>83</v>
      </c>
      <c r="AJ226" t="s">
        <v>84</v>
      </c>
      <c r="AK226">
        <v>20404368213.299999</v>
      </c>
      <c r="AL226">
        <v>42698</v>
      </c>
      <c r="AM226" s="10">
        <f t="shared" si="10"/>
        <v>4.5417762793509286E-3</v>
      </c>
    </row>
    <row r="227" spans="1:39" x14ac:dyDescent="0.25">
      <c r="A227" t="s">
        <v>37</v>
      </c>
      <c r="B227">
        <v>9.0740480892790991</v>
      </c>
      <c r="C227">
        <v>8.4214376626927899E-3</v>
      </c>
      <c r="D227">
        <v>9.6505430815507491</v>
      </c>
      <c r="E227">
        <v>7.8497879362125905E-3</v>
      </c>
      <c r="F227">
        <v>-25.3388457884754</v>
      </c>
      <c r="G227" s="1">
        <v>0</v>
      </c>
      <c r="H227">
        <v>3.5291990478416499</v>
      </c>
      <c r="I227">
        <v>-94.830627213100101</v>
      </c>
      <c r="J227">
        <v>-86.594241809595999</v>
      </c>
      <c r="K227">
        <v>28.5562520952985</v>
      </c>
      <c r="L227">
        <v>92.668030830907398</v>
      </c>
      <c r="M227">
        <v>0.87982141220429799</v>
      </c>
      <c r="N227">
        <v>76.744102933696198</v>
      </c>
      <c r="O227">
        <v>484451.12793621299</v>
      </c>
      <c r="P227">
        <v>494714.51372983202</v>
      </c>
      <c r="Q227">
        <v>86.386327217842705</v>
      </c>
      <c r="R227">
        <v>685.944732547532</v>
      </c>
      <c r="S227">
        <v>0.39254761397094901</v>
      </c>
      <c r="T227">
        <v>0.51905047089266199</v>
      </c>
      <c r="U227">
        <v>0.325974058311223</v>
      </c>
      <c r="V227">
        <v>9.0067190793398394E-2</v>
      </c>
      <c r="W227">
        <v>0.23498633122804</v>
      </c>
      <c r="X227">
        <v>0.348972419667337</v>
      </c>
      <c r="Y227" s="1">
        <v>0</v>
      </c>
      <c r="Z227">
        <v>0.407356274656068</v>
      </c>
      <c r="AA227">
        <v>3.2099168044754202E-4</v>
      </c>
      <c r="AB227">
        <v>6.6268445826847501E-3</v>
      </c>
      <c r="AC227" s="1">
        <v>0</v>
      </c>
      <c r="AD227">
        <v>8.9759054816560902E-4</v>
      </c>
      <c r="AE227">
        <v>4.3769803051198897E-6</v>
      </c>
      <c r="AF227">
        <v>7.2543732973692903</v>
      </c>
      <c r="AG227">
        <v>0.28214893357099402</v>
      </c>
      <c r="AH227">
        <v>425.06349015042201</v>
      </c>
      <c r="AI227" t="s">
        <v>85</v>
      </c>
      <c r="AJ227" t="s">
        <v>86</v>
      </c>
      <c r="AK227">
        <v>42546435859.870003</v>
      </c>
      <c r="AL227">
        <v>87824</v>
      </c>
      <c r="AM227" s="10">
        <f t="shared" si="10"/>
        <v>-5.9737051832218002E-2</v>
      </c>
    </row>
    <row r="228" spans="1:39" x14ac:dyDescent="0.25">
      <c r="A228" t="s">
        <v>37</v>
      </c>
      <c r="B228">
        <v>10.940389697738199</v>
      </c>
      <c r="C228">
        <v>9.4565138828216506E-3</v>
      </c>
      <c r="D228">
        <v>10.7758218213201</v>
      </c>
      <c r="E228">
        <v>8.5932838034688697E-3</v>
      </c>
      <c r="F228">
        <v>-19.119420901075198</v>
      </c>
      <c r="G228" s="1">
        <v>0</v>
      </c>
      <c r="H228">
        <v>3.65422570890594</v>
      </c>
      <c r="I228">
        <v>-70.037361723373095</v>
      </c>
      <c r="J228">
        <v>-61.787014404556899</v>
      </c>
      <c r="K228">
        <v>27.262357047214099</v>
      </c>
      <c r="L228">
        <v>92.670274731678305</v>
      </c>
      <c r="M228">
        <v>0.88330369306309398</v>
      </c>
      <c r="N228">
        <v>77.197503458574701</v>
      </c>
      <c r="O228">
        <v>483665.10419316601</v>
      </c>
      <c r="P228">
        <v>493732.846532116</v>
      </c>
      <c r="Q228">
        <v>85.117640372614503</v>
      </c>
      <c r="R228">
        <v>689.05666874509495</v>
      </c>
      <c r="S228">
        <v>0.429399723199822</v>
      </c>
      <c r="T228">
        <v>0.50688875601509398</v>
      </c>
      <c r="U228">
        <v>0.31796571555985298</v>
      </c>
      <c r="V228">
        <v>6.9250676626898003E-2</v>
      </c>
      <c r="W228">
        <v>0.22897719241084899</v>
      </c>
      <c r="X228">
        <v>0.38380641540239802</v>
      </c>
      <c r="Y228" s="1">
        <v>0</v>
      </c>
      <c r="Z228">
        <v>0.35507344238746202</v>
      </c>
      <c r="AA228">
        <v>3.1101773165593302E-4</v>
      </c>
      <c r="AB228">
        <v>7.3987081834426399E-3</v>
      </c>
      <c r="AC228" s="1">
        <v>0</v>
      </c>
      <c r="AD228">
        <v>8.5821332759682296E-4</v>
      </c>
      <c r="AE228">
        <v>2.5360206526021898E-5</v>
      </c>
      <c r="AF228">
        <v>6.7696521213367502</v>
      </c>
      <c r="AG228">
        <v>0.16780833305685799</v>
      </c>
      <c r="AH228">
        <v>397.901601509133</v>
      </c>
      <c r="AI228" t="s">
        <v>87</v>
      </c>
      <c r="AJ228" t="s">
        <v>88</v>
      </c>
      <c r="AK228">
        <v>74315143259.279999</v>
      </c>
      <c r="AL228">
        <v>153650</v>
      </c>
      <c r="AM228" s="10">
        <f t="shared" si="10"/>
        <v>1.5271955972072426E-2</v>
      </c>
    </row>
    <row r="229" spans="1:39" x14ac:dyDescent="0.25">
      <c r="A229" t="s">
        <v>37</v>
      </c>
      <c r="B229">
        <v>13.4418356783069</v>
      </c>
      <c r="C229">
        <v>1.05212488497255E-2</v>
      </c>
      <c r="D229">
        <v>11.9199267552631</v>
      </c>
      <c r="E229">
        <v>9.2773082123846305E-3</v>
      </c>
      <c r="F229">
        <v>-15.586715847775601</v>
      </c>
      <c r="G229" s="1">
        <v>0</v>
      </c>
      <c r="H229">
        <v>3.7098540133953199</v>
      </c>
      <c r="I229">
        <v>-45.627768592132</v>
      </c>
      <c r="J229">
        <v>-37.391650704345203</v>
      </c>
      <c r="K229">
        <v>26.831622967779602</v>
      </c>
      <c r="L229">
        <v>92.433900260850194</v>
      </c>
      <c r="M229">
        <v>0.88284484222265702</v>
      </c>
      <c r="N229">
        <v>77.151152039715598</v>
      </c>
      <c r="O229">
        <v>484514.663588439</v>
      </c>
      <c r="P229">
        <v>494215.20718496398</v>
      </c>
      <c r="Q229">
        <v>84.5612158013369</v>
      </c>
      <c r="R229">
        <v>693.09710776966494</v>
      </c>
      <c r="S229">
        <v>0.42753334001468801</v>
      </c>
      <c r="T229">
        <v>0.49696911630266799</v>
      </c>
      <c r="U229">
        <v>0.31175003664839201</v>
      </c>
      <c r="V229">
        <v>6.02814060185091E-2</v>
      </c>
      <c r="W229">
        <v>0.220845851873017</v>
      </c>
      <c r="X229">
        <v>0.407122705460081</v>
      </c>
      <c r="Y229" s="1">
        <v>0</v>
      </c>
      <c r="Z229">
        <v>0.34765765997515102</v>
      </c>
      <c r="AA229">
        <v>3.0652136856383898E-4</v>
      </c>
      <c r="AB229">
        <v>7.6165652106902097E-3</v>
      </c>
      <c r="AC229" s="1">
        <v>0</v>
      </c>
      <c r="AD229">
        <v>1.0332402486584E-3</v>
      </c>
      <c r="AE229">
        <v>3.2099623842978702E-4</v>
      </c>
      <c r="AF229">
        <v>6.8692365153842703</v>
      </c>
      <c r="AG229">
        <v>0.15887866135456499</v>
      </c>
      <c r="AH229">
        <v>438.81630179454601</v>
      </c>
      <c r="AI229" t="s">
        <v>89</v>
      </c>
      <c r="AJ229" t="s">
        <v>90</v>
      </c>
      <c r="AK229">
        <v>99363298179.389999</v>
      </c>
      <c r="AL229">
        <v>205078</v>
      </c>
      <c r="AM229" s="10">
        <f t="shared" si="10"/>
        <v>0.12767770761442132</v>
      </c>
    </row>
    <row r="230" spans="1:39" x14ac:dyDescent="0.25">
      <c r="A230" t="s">
        <v>37</v>
      </c>
      <c r="B230">
        <v>16.052413638749002</v>
      </c>
      <c r="C230">
        <v>1.32717637124747E-2</v>
      </c>
      <c r="D230">
        <v>14.8135197823197</v>
      </c>
      <c r="E230">
        <v>1.1562531316475E-2</v>
      </c>
      <c r="F230">
        <v>-11.149826078618799</v>
      </c>
      <c r="G230" s="1">
        <v>0</v>
      </c>
      <c r="H230">
        <v>3.78144931216133</v>
      </c>
      <c r="I230">
        <v>-20.676057243482301</v>
      </c>
      <c r="J230">
        <v>-12.4071768885651</v>
      </c>
      <c r="K230">
        <v>28.8094741707393</v>
      </c>
      <c r="L230">
        <v>92.009682015839303</v>
      </c>
      <c r="M230">
        <v>0.87544125097048198</v>
      </c>
      <c r="N230">
        <v>75.766591120473095</v>
      </c>
      <c r="O230">
        <v>482594.27768480999</v>
      </c>
      <c r="P230">
        <v>492642.78111642698</v>
      </c>
      <c r="Q230">
        <v>85.829235134622905</v>
      </c>
      <c r="R230">
        <v>697.53500844734106</v>
      </c>
      <c r="S230">
        <v>0.40857522750197001</v>
      </c>
      <c r="T230">
        <v>0.47432260270621202</v>
      </c>
      <c r="U230">
        <v>0.30167318644146102</v>
      </c>
      <c r="V230">
        <v>9.4356156335402605E-2</v>
      </c>
      <c r="W230">
        <v>0.198615972466645</v>
      </c>
      <c r="X230">
        <v>0.40535468475649</v>
      </c>
      <c r="Y230" s="1">
        <v>0</v>
      </c>
      <c r="Z230">
        <v>0.36443374242866</v>
      </c>
      <c r="AA230">
        <v>3.1481452091095799E-4</v>
      </c>
      <c r="AB230">
        <v>7.6404561227073602E-3</v>
      </c>
      <c r="AC230" s="1">
        <v>0</v>
      </c>
      <c r="AD230">
        <v>1.4382172418353899E-3</v>
      </c>
      <c r="AE230">
        <v>2.1690856967623699E-3</v>
      </c>
      <c r="AF230">
        <v>7.1139874700300396</v>
      </c>
      <c r="AG230">
        <v>0.195406350689911</v>
      </c>
      <c r="AH230">
        <v>688.95245861272099</v>
      </c>
      <c r="AI230" t="s">
        <v>91</v>
      </c>
      <c r="AJ230" t="s">
        <v>92</v>
      </c>
      <c r="AK230">
        <v>121660087027.23</v>
      </c>
      <c r="AL230">
        <v>252096</v>
      </c>
      <c r="AM230" s="10">
        <f t="shared" si="10"/>
        <v>8.3632646031090552E-2</v>
      </c>
    </row>
    <row r="231" spans="1:39" x14ac:dyDescent="0.25">
      <c r="A231" t="s">
        <v>37</v>
      </c>
      <c r="B231">
        <v>20.055099759624799</v>
      </c>
      <c r="C231">
        <v>1.78925988049419E-2</v>
      </c>
      <c r="D231">
        <v>19.479250826525199</v>
      </c>
      <c r="E231">
        <v>1.5327740404271E-2</v>
      </c>
      <c r="F231">
        <v>-6.4944502858516797</v>
      </c>
      <c r="G231" s="1">
        <v>0</v>
      </c>
      <c r="H231">
        <v>3.84604341568643</v>
      </c>
      <c r="I231">
        <v>3.6320926997301699</v>
      </c>
      <c r="J231">
        <v>11.934703936256801</v>
      </c>
      <c r="K231">
        <v>30.365595692172999</v>
      </c>
      <c r="L231">
        <v>91.990379432157795</v>
      </c>
      <c r="M231">
        <v>0.87318308658767196</v>
      </c>
      <c r="N231">
        <v>75.066515804508498</v>
      </c>
      <c r="O231">
        <v>480422.52390143799</v>
      </c>
      <c r="P231">
        <v>490616.23123931699</v>
      </c>
      <c r="Q231">
        <v>87.384271180091105</v>
      </c>
      <c r="R231">
        <v>697.14309911784301</v>
      </c>
      <c r="S231">
        <v>0.40303395150287002</v>
      </c>
      <c r="T231">
        <v>0.44856042584758499</v>
      </c>
      <c r="U231">
        <v>0.30387529411036202</v>
      </c>
      <c r="V231">
        <v>0.11381272979185</v>
      </c>
      <c r="W231">
        <v>0.17914291256651099</v>
      </c>
      <c r="X231">
        <v>0.40316906353127502</v>
      </c>
      <c r="Y231" s="1">
        <v>0</v>
      </c>
      <c r="Z231">
        <v>0.36449857431563099</v>
      </c>
      <c r="AA231">
        <v>3.1848920915830502E-4</v>
      </c>
      <c r="AB231">
        <v>7.6014231460457297E-3</v>
      </c>
      <c r="AC231" s="1">
        <v>0</v>
      </c>
      <c r="AD231">
        <v>1.75807217231861E-3</v>
      </c>
      <c r="AE231">
        <v>5.6497806775218902E-3</v>
      </c>
      <c r="AF231">
        <v>7.0964927123451202</v>
      </c>
      <c r="AG231">
        <v>0.18418905207731801</v>
      </c>
      <c r="AH231">
        <v>927.35299989121995</v>
      </c>
      <c r="AI231" t="s">
        <v>93</v>
      </c>
      <c r="AJ231" t="s">
        <v>94</v>
      </c>
      <c r="AK231">
        <v>130456814675.34</v>
      </c>
      <c r="AL231">
        <v>271546</v>
      </c>
      <c r="AM231" s="10">
        <f t="shared" si="10"/>
        <v>2.9562170446281177E-2</v>
      </c>
    </row>
    <row r="232" spans="1:39" x14ac:dyDescent="0.25">
      <c r="A232" t="s">
        <v>37</v>
      </c>
      <c r="B232">
        <v>23.748233492196601</v>
      </c>
      <c r="C232">
        <v>2.3130611633951401E-2</v>
      </c>
      <c r="D232">
        <v>24.484168847445002</v>
      </c>
      <c r="E232">
        <v>2.01656485744936E-2</v>
      </c>
      <c r="F232">
        <v>-1.39336757310655</v>
      </c>
      <c r="G232" s="1">
        <v>0</v>
      </c>
      <c r="H232">
        <v>3.9236354481342302</v>
      </c>
      <c r="I232">
        <v>28.458368043874302</v>
      </c>
      <c r="J232">
        <v>36.830859476950003</v>
      </c>
      <c r="K232">
        <v>37.241057980876299</v>
      </c>
      <c r="L232">
        <v>91.357246205025106</v>
      </c>
      <c r="M232">
        <v>0.85608042888761904</v>
      </c>
      <c r="N232">
        <v>71.644421661969304</v>
      </c>
      <c r="O232">
        <v>476591.84786826401</v>
      </c>
      <c r="P232">
        <v>487523.205309499</v>
      </c>
      <c r="Q232">
        <v>90.295681078052098</v>
      </c>
      <c r="R232">
        <v>703.95124320865705</v>
      </c>
      <c r="S232">
        <v>0.37661110807508802</v>
      </c>
      <c r="T232">
        <v>0.41036011367951702</v>
      </c>
      <c r="U232">
        <v>0.267620714563853</v>
      </c>
      <c r="V232">
        <v>0.22316833420047799</v>
      </c>
      <c r="W232">
        <v>0.14720430581298999</v>
      </c>
      <c r="X232">
        <v>0.36200664542267702</v>
      </c>
      <c r="Y232" s="1">
        <v>0</v>
      </c>
      <c r="Z232">
        <v>0.39363926737794502</v>
      </c>
      <c r="AA232">
        <v>3.4367408694098E-4</v>
      </c>
      <c r="AB232">
        <v>7.4702580868167201E-3</v>
      </c>
      <c r="AC232" s="1">
        <v>0</v>
      </c>
      <c r="AD232">
        <v>2.3488327625697399E-3</v>
      </c>
      <c r="AE232">
        <v>1.0002949903437801E-2</v>
      </c>
      <c r="AF232">
        <v>7.1343957333946202</v>
      </c>
      <c r="AG232">
        <v>0.24578173146754301</v>
      </c>
      <c r="AH232">
        <v>1572.6845125591301</v>
      </c>
      <c r="AI232" t="s">
        <v>95</v>
      </c>
      <c r="AJ232" t="s">
        <v>96</v>
      </c>
      <c r="AK232">
        <v>101348686224.73</v>
      </c>
      <c r="AL232">
        <v>212653</v>
      </c>
      <c r="AM232" s="10">
        <f t="shared" si="10"/>
        <v>-3.0057600069409718E-2</v>
      </c>
    </row>
    <row r="233" spans="1:39" x14ac:dyDescent="0.25">
      <c r="A233" t="s">
        <v>37</v>
      </c>
      <c r="B233">
        <v>24.8916087785237</v>
      </c>
      <c r="C233">
        <v>2.4702692658649401E-2</v>
      </c>
      <c r="D233">
        <v>25.929666117840501</v>
      </c>
      <c r="E233">
        <v>2.2098351345488199E-2</v>
      </c>
      <c r="F233">
        <v>-0.25884914354931998</v>
      </c>
      <c r="G233" s="1">
        <v>0</v>
      </c>
      <c r="H233">
        <v>3.97254351220823</v>
      </c>
      <c r="I233">
        <v>52.823810320149398</v>
      </c>
      <c r="J233">
        <v>61.339821000555297</v>
      </c>
      <c r="K233">
        <v>46.372713842066702</v>
      </c>
      <c r="L233">
        <v>90.869221185947197</v>
      </c>
      <c r="M233">
        <v>0.836228077302548</v>
      </c>
      <c r="N233">
        <v>67.091447609156702</v>
      </c>
      <c r="O233">
        <v>468521.432792312</v>
      </c>
      <c r="P233">
        <v>480946.32710310601</v>
      </c>
      <c r="Q233">
        <v>96.749187184910298</v>
      </c>
      <c r="R233">
        <v>710.02378400010195</v>
      </c>
      <c r="S233">
        <v>0.35408881699769301</v>
      </c>
      <c r="T233">
        <v>0.35545771356713701</v>
      </c>
      <c r="U233">
        <v>0.21648765886641699</v>
      </c>
      <c r="V233">
        <v>0.35859428318277697</v>
      </c>
      <c r="W233">
        <v>0.11170812949943799</v>
      </c>
      <c r="X233">
        <v>0.31320992845136603</v>
      </c>
      <c r="Y233" s="1">
        <v>0</v>
      </c>
      <c r="Z233">
        <v>0.40821491152047001</v>
      </c>
      <c r="AA233">
        <v>3.7599345666620098E-4</v>
      </c>
      <c r="AB233">
        <v>7.4714706772528597E-3</v>
      </c>
      <c r="AC233" s="1">
        <v>0</v>
      </c>
      <c r="AD233">
        <v>3.1733396453194501E-3</v>
      </c>
      <c r="AE233">
        <v>1.1077599460079E-2</v>
      </c>
      <c r="AF233">
        <v>6.9650017375996098</v>
      </c>
      <c r="AG233">
        <v>0.298217382151854</v>
      </c>
      <c r="AH233">
        <v>2502.6003835640099</v>
      </c>
      <c r="AI233" t="s">
        <v>97</v>
      </c>
      <c r="AJ233" t="s">
        <v>98</v>
      </c>
      <c r="AK233">
        <v>72062344534.919998</v>
      </c>
      <c r="AL233">
        <v>153808</v>
      </c>
      <c r="AM233" s="10">
        <f t="shared" si="10"/>
        <v>-4.0033579090421934E-2</v>
      </c>
    </row>
    <row r="234" spans="1:39" x14ac:dyDescent="0.25">
      <c r="A234" t="s">
        <v>37</v>
      </c>
      <c r="B234">
        <v>25.2573943925705</v>
      </c>
      <c r="C234">
        <v>2.46345721009055E-2</v>
      </c>
      <c r="D234">
        <v>25.8675601176257</v>
      </c>
      <c r="E234">
        <v>2.23177048392913E-2</v>
      </c>
      <c r="F234">
        <v>4.0365598232172299</v>
      </c>
      <c r="G234" s="1">
        <v>0</v>
      </c>
      <c r="H234">
        <v>4.1513182139817904</v>
      </c>
      <c r="I234">
        <v>77.995486461497606</v>
      </c>
      <c r="J234">
        <v>86.577476407756507</v>
      </c>
      <c r="K234">
        <v>56.315504362404603</v>
      </c>
      <c r="L234">
        <v>91.283597608260393</v>
      </c>
      <c r="M234">
        <v>0.82616651661434504</v>
      </c>
      <c r="N234">
        <v>63.919300007446303</v>
      </c>
      <c r="O234">
        <v>464862.53525326098</v>
      </c>
      <c r="P234">
        <v>478380.64180774201</v>
      </c>
      <c r="Q234">
        <v>98.283023988019394</v>
      </c>
      <c r="R234">
        <v>708.19063132076997</v>
      </c>
      <c r="S234">
        <v>0.345782744531903</v>
      </c>
      <c r="T234">
        <v>0.30170511042755699</v>
      </c>
      <c r="U234">
        <v>0.16009131439607599</v>
      </c>
      <c r="V234">
        <v>0.53053947884919395</v>
      </c>
      <c r="W234">
        <v>7.8888375641647496E-2</v>
      </c>
      <c r="X234">
        <v>0.23048083111308099</v>
      </c>
      <c r="Y234" s="1">
        <v>0</v>
      </c>
      <c r="Z234">
        <v>0.41198407716124602</v>
      </c>
      <c r="AA234">
        <v>4.1984053836134399E-4</v>
      </c>
      <c r="AB234">
        <v>6.9724791960506004E-3</v>
      </c>
      <c r="AC234" s="1">
        <v>0</v>
      </c>
      <c r="AD234">
        <v>4.2024062315256698E-3</v>
      </c>
      <c r="AE234">
        <v>1.0722981960306299E-2</v>
      </c>
      <c r="AF234">
        <v>6.6233479337099999</v>
      </c>
      <c r="AG234">
        <v>0.33679452338249599</v>
      </c>
      <c r="AH234">
        <v>3819.5687018293902</v>
      </c>
      <c r="AI234" t="s">
        <v>99</v>
      </c>
      <c r="AJ234" t="s">
        <v>100</v>
      </c>
      <c r="AK234">
        <v>47071515457.209999</v>
      </c>
      <c r="AL234">
        <v>101259</v>
      </c>
      <c r="AM234" s="10">
        <f t="shared" si="10"/>
        <v>-2.3588066376598271E-2</v>
      </c>
    </row>
    <row r="235" spans="1:39" x14ac:dyDescent="0.25">
      <c r="A235" t="s">
        <v>37</v>
      </c>
      <c r="B235">
        <v>26.1765946657349</v>
      </c>
      <c r="C235">
        <v>2.6160384351359301E-2</v>
      </c>
      <c r="D235">
        <v>27.247277261896901</v>
      </c>
      <c r="E235">
        <v>2.4022706096708299E-2</v>
      </c>
      <c r="F235">
        <v>4.5716835425596001</v>
      </c>
      <c r="G235" s="1">
        <v>0</v>
      </c>
      <c r="H235">
        <v>4.3070094680370499</v>
      </c>
      <c r="I235">
        <v>102.396290746906</v>
      </c>
      <c r="J235">
        <v>111.15081911214401</v>
      </c>
      <c r="K235">
        <v>64.183756462658806</v>
      </c>
      <c r="L235">
        <v>92.025960065563496</v>
      </c>
      <c r="M235">
        <v>0.82300075725121002</v>
      </c>
      <c r="N235">
        <v>61.4294734474012</v>
      </c>
      <c r="O235">
        <v>455701.03565853997</v>
      </c>
      <c r="P235">
        <v>469412.44271664199</v>
      </c>
      <c r="Q235">
        <v>98.569969152978302</v>
      </c>
      <c r="R235">
        <v>708.95860006215105</v>
      </c>
      <c r="S235">
        <v>0.35199579758455202</v>
      </c>
      <c r="T235">
        <v>0.26831642954684198</v>
      </c>
      <c r="U235">
        <v>0.11845372216044101</v>
      </c>
      <c r="V235">
        <v>0.65184078529804901</v>
      </c>
      <c r="W235">
        <v>5.3022350753487497E-2</v>
      </c>
      <c r="X235">
        <v>0.176683141788021</v>
      </c>
      <c r="Y235" s="1">
        <v>0</v>
      </c>
      <c r="Z235">
        <v>0.39730733479639702</v>
      </c>
      <c r="AA235">
        <v>4.5396148942687101E-4</v>
      </c>
      <c r="AB235">
        <v>6.8674847265972902E-3</v>
      </c>
      <c r="AC235" s="1">
        <v>0</v>
      </c>
      <c r="AD235">
        <v>5.4167040194579696E-3</v>
      </c>
      <c r="AE235">
        <v>1.1284271971479101E-2</v>
      </c>
      <c r="AF235">
        <v>6.3594665621210602</v>
      </c>
      <c r="AG235">
        <v>0.37838256749857302</v>
      </c>
      <c r="AH235">
        <v>5145.4829908178799</v>
      </c>
      <c r="AI235" t="s">
        <v>101</v>
      </c>
      <c r="AJ235" t="s">
        <v>102</v>
      </c>
      <c r="AK235">
        <v>30246700540.799999</v>
      </c>
      <c r="AL235">
        <v>66374</v>
      </c>
      <c r="AM235" s="10">
        <f t="shared" si="10"/>
        <v>-3.9295030687681365E-2</v>
      </c>
    </row>
    <row r="236" spans="1:39" x14ac:dyDescent="0.25">
      <c r="A236" t="s">
        <v>37</v>
      </c>
      <c r="B236">
        <v>26.429610893114599</v>
      </c>
      <c r="C236">
        <v>2.6035334706938799E-2</v>
      </c>
      <c r="D236">
        <v>27.135092915052599</v>
      </c>
      <c r="E236">
        <v>2.40228271954754E-2</v>
      </c>
      <c r="F236">
        <v>9.6745006893580499</v>
      </c>
      <c r="G236" s="1">
        <v>0</v>
      </c>
      <c r="H236">
        <v>4.6163743978899197</v>
      </c>
      <c r="I236">
        <v>127.426715757282</v>
      </c>
      <c r="J236">
        <v>136.227843398868</v>
      </c>
      <c r="K236">
        <v>70.588295154002097</v>
      </c>
      <c r="L236">
        <v>92.470803622103602</v>
      </c>
      <c r="M236">
        <v>0.82204258410679198</v>
      </c>
      <c r="N236">
        <v>60.792266254581001</v>
      </c>
      <c r="O236">
        <v>453324.90029529203</v>
      </c>
      <c r="P236">
        <v>467198.061273675</v>
      </c>
      <c r="Q236">
        <v>91.166364204458802</v>
      </c>
      <c r="R236">
        <v>704.35775447541903</v>
      </c>
      <c r="S236">
        <v>0.37534263880214602</v>
      </c>
      <c r="T236">
        <v>0.26457615101861698</v>
      </c>
      <c r="U236">
        <v>9.2196767193579499E-2</v>
      </c>
      <c r="V236">
        <v>0.71060792180874799</v>
      </c>
      <c r="W236">
        <v>4.52602624679306E-2</v>
      </c>
      <c r="X236">
        <v>0.15193504852974099</v>
      </c>
      <c r="Y236" s="1">
        <v>0</v>
      </c>
      <c r="Z236">
        <v>0.36234753825110899</v>
      </c>
      <c r="AA236">
        <v>4.9338469472020598E-4</v>
      </c>
      <c r="AB236">
        <v>6.6517546702117101E-3</v>
      </c>
      <c r="AC236" s="1">
        <v>0</v>
      </c>
      <c r="AD236">
        <v>5.8189585328310804E-3</v>
      </c>
      <c r="AE236">
        <v>1.10587801796519E-2</v>
      </c>
      <c r="AF236">
        <v>5.9549284504597102</v>
      </c>
      <c r="AG236">
        <v>0.39185736887716599</v>
      </c>
      <c r="AH236">
        <v>6784.58287140631</v>
      </c>
      <c r="AI236" t="s">
        <v>103</v>
      </c>
      <c r="AJ236" t="s">
        <v>104</v>
      </c>
      <c r="AK236">
        <v>15889037755.35</v>
      </c>
      <c r="AL236">
        <v>35050</v>
      </c>
      <c r="AM236" s="10">
        <f t="shared" si="10"/>
        <v>-2.5998879906051431E-2</v>
      </c>
    </row>
    <row r="237" spans="1:39" x14ac:dyDescent="0.25">
      <c r="A237" t="s">
        <v>37</v>
      </c>
      <c r="B237">
        <v>30.4452049758928</v>
      </c>
      <c r="C237">
        <v>2.7249073209269999E-2</v>
      </c>
      <c r="D237">
        <v>28.217291840784998</v>
      </c>
      <c r="E237">
        <v>2.5337069019951398E-2</v>
      </c>
      <c r="F237">
        <v>12.3860649399465</v>
      </c>
      <c r="G237" s="1">
        <v>0</v>
      </c>
      <c r="H237">
        <v>4.85338710386005</v>
      </c>
      <c r="I237">
        <v>151.745425827698</v>
      </c>
      <c r="J237">
        <v>160.73140141682299</v>
      </c>
      <c r="K237">
        <v>75.1511488464282</v>
      </c>
      <c r="L237">
        <v>93.230603662621903</v>
      </c>
      <c r="M237">
        <v>0.82494088809161303</v>
      </c>
      <c r="N237">
        <v>59.889263488697601</v>
      </c>
      <c r="O237">
        <v>444013.68269450299</v>
      </c>
      <c r="P237">
        <v>457303.34846710903</v>
      </c>
      <c r="Q237">
        <v>85.774704792318005</v>
      </c>
      <c r="R237">
        <v>701.742334002539</v>
      </c>
      <c r="S237">
        <v>0.42100627765850002</v>
      </c>
      <c r="T237">
        <v>0.26672892478265098</v>
      </c>
      <c r="U237">
        <v>8.4211394144416293E-2</v>
      </c>
      <c r="V237">
        <v>0.74714139996757301</v>
      </c>
      <c r="W237">
        <v>3.6899679198955898E-2</v>
      </c>
      <c r="X237">
        <v>0.13174752668905401</v>
      </c>
      <c r="Y237" s="1">
        <v>0</v>
      </c>
      <c r="Z237">
        <v>0.32109619550609603</v>
      </c>
      <c r="AA237">
        <v>5.2643151344170002E-4</v>
      </c>
      <c r="AB237">
        <v>6.6770216001108499E-3</v>
      </c>
      <c r="AC237" s="1">
        <v>0</v>
      </c>
      <c r="AD237">
        <v>6.6455329453021803E-3</v>
      </c>
      <c r="AE237">
        <v>1.14881513964429E-2</v>
      </c>
      <c r="AF237">
        <v>5.8096521382699899</v>
      </c>
      <c r="AG237">
        <v>0.41584095264404303</v>
      </c>
      <c r="AH237">
        <v>8233.0678987226092</v>
      </c>
      <c r="AI237" t="s">
        <v>105</v>
      </c>
      <c r="AJ237" t="s">
        <v>106</v>
      </c>
      <c r="AK237">
        <v>8400738876.5799999</v>
      </c>
      <c r="AL237">
        <v>18920</v>
      </c>
      <c r="AM237" s="10">
        <f t="shared" si="10"/>
        <v>7.8955597428651769E-2</v>
      </c>
    </row>
    <row r="238" spans="1:39" x14ac:dyDescent="0.25">
      <c r="A238" t="s">
        <v>37</v>
      </c>
      <c r="B238">
        <v>28.050589915087102</v>
      </c>
      <c r="C238">
        <v>2.7675580379881399E-2</v>
      </c>
      <c r="D238">
        <v>28.594063940565501</v>
      </c>
      <c r="E238">
        <v>2.5901710823989101E-2</v>
      </c>
      <c r="F238">
        <v>20.525079712621</v>
      </c>
      <c r="G238" s="1">
        <v>0</v>
      </c>
      <c r="H238">
        <v>5.0638234044696997</v>
      </c>
      <c r="I238">
        <v>176.89053683821601</v>
      </c>
      <c r="J238">
        <v>185.85569647376201</v>
      </c>
      <c r="K238">
        <v>78.478709026310796</v>
      </c>
      <c r="L238">
        <v>93.410267889781096</v>
      </c>
      <c r="M238">
        <v>0.82550080640835899</v>
      </c>
      <c r="N238">
        <v>58.235726843692497</v>
      </c>
      <c r="O238">
        <v>445056.13087628799</v>
      </c>
      <c r="P238">
        <v>459118.559247175</v>
      </c>
      <c r="Q238">
        <v>82.849195189054399</v>
      </c>
      <c r="R238">
        <v>695.99223090145699</v>
      </c>
      <c r="S238">
        <v>0.454683085803191</v>
      </c>
      <c r="T238">
        <v>0.27845809352498102</v>
      </c>
      <c r="U238">
        <v>6.6933640783391896E-2</v>
      </c>
      <c r="V238">
        <v>0.79166146237458002</v>
      </c>
      <c r="W238">
        <v>3.1044708131541199E-2</v>
      </c>
      <c r="X238">
        <v>0.110360188710486</v>
      </c>
      <c r="Y238" s="1">
        <v>0</v>
      </c>
      <c r="Z238">
        <v>0.31551719525643701</v>
      </c>
      <c r="AA238">
        <v>5.4352644989790703E-4</v>
      </c>
      <c r="AB238">
        <v>6.5618510040797101E-3</v>
      </c>
      <c r="AC238" s="1">
        <v>0</v>
      </c>
      <c r="AD238">
        <v>7.4663100152140898E-3</v>
      </c>
      <c r="AE238">
        <v>1.133000969798E-2</v>
      </c>
      <c r="AF238">
        <v>5.9707995694446696</v>
      </c>
      <c r="AG238">
        <v>0.45194443751456898</v>
      </c>
      <c r="AH238">
        <v>9913.8858651726005</v>
      </c>
      <c r="AI238" t="s">
        <v>107</v>
      </c>
      <c r="AJ238" t="s">
        <v>108</v>
      </c>
      <c r="AK238">
        <v>3712658243.77</v>
      </c>
      <c r="AL238">
        <v>8342</v>
      </c>
      <c r="AM238" s="10">
        <f t="shared" si="10"/>
        <v>-1.9006533195422781E-2</v>
      </c>
    </row>
    <row r="239" spans="1:39" x14ac:dyDescent="0.25">
      <c r="A239" t="s">
        <v>37</v>
      </c>
      <c r="B239">
        <v>28.946233609907001</v>
      </c>
      <c r="C239">
        <v>2.77783576349802E-2</v>
      </c>
      <c r="D239">
        <v>28.684584851669399</v>
      </c>
      <c r="E239">
        <v>2.6248187934432E-2</v>
      </c>
      <c r="F239">
        <v>30.050413552210401</v>
      </c>
      <c r="G239" s="1">
        <v>0</v>
      </c>
      <c r="H239">
        <v>5.29607863249168</v>
      </c>
      <c r="I239">
        <v>200.751271285527</v>
      </c>
      <c r="J239">
        <v>209.91953825549501</v>
      </c>
      <c r="K239">
        <v>82.058721511980806</v>
      </c>
      <c r="L239">
        <v>93.228050197922997</v>
      </c>
      <c r="M239">
        <v>0.82232605339018705</v>
      </c>
      <c r="N239">
        <v>56.537699486355898</v>
      </c>
      <c r="O239">
        <v>435209.40822083899</v>
      </c>
      <c r="P239">
        <v>447783.611551938</v>
      </c>
      <c r="Q239">
        <v>79.342377105098507</v>
      </c>
      <c r="R239">
        <v>684.46660123036099</v>
      </c>
      <c r="S239">
        <v>0.442099275986226</v>
      </c>
      <c r="T239">
        <v>0.31759784250460998</v>
      </c>
      <c r="U239">
        <v>5.95874625580326E-2</v>
      </c>
      <c r="V239">
        <v>0.80908900377009296</v>
      </c>
      <c r="W239">
        <v>4.0122105450827797E-2</v>
      </c>
      <c r="X239">
        <v>9.12014282210456E-2</v>
      </c>
      <c r="Y239" s="1">
        <v>0</v>
      </c>
      <c r="Z239">
        <v>0.37108008295727601</v>
      </c>
      <c r="AA239">
        <v>5.7193632161878097E-4</v>
      </c>
      <c r="AB239">
        <v>6.7201238497573501E-3</v>
      </c>
      <c r="AC239" s="1">
        <v>0</v>
      </c>
      <c r="AD239">
        <v>7.72854709886723E-3</v>
      </c>
      <c r="AE239">
        <v>1.1227682144467E-2</v>
      </c>
      <c r="AF239">
        <v>6.1072981728243496</v>
      </c>
      <c r="AG239">
        <v>0.48647250029025002</v>
      </c>
      <c r="AH239">
        <v>11578.640391296</v>
      </c>
      <c r="AI239" t="s">
        <v>109</v>
      </c>
      <c r="AJ239" t="s">
        <v>110</v>
      </c>
      <c r="AK239">
        <v>1399198247.4300001</v>
      </c>
      <c r="AL239">
        <v>3215</v>
      </c>
      <c r="AM239" s="10">
        <f t="shared" si="10"/>
        <v>9.1215807929803105E-3</v>
      </c>
    </row>
    <row r="240" spans="1:39" x14ac:dyDescent="0.25">
      <c r="A240" t="s">
        <v>37</v>
      </c>
      <c r="B240">
        <v>26.21523207724</v>
      </c>
      <c r="C240">
        <v>2.6144978422560899E-2</v>
      </c>
      <c r="D240">
        <v>27.233464875031601</v>
      </c>
      <c r="E240">
        <v>2.5195578539453398E-2</v>
      </c>
      <c r="F240">
        <v>38.5129164424336</v>
      </c>
      <c r="G240" s="1">
        <v>0</v>
      </c>
      <c r="H240">
        <v>5.8436271600205796</v>
      </c>
      <c r="I240">
        <v>226.28730477030001</v>
      </c>
      <c r="J240">
        <v>235.47671571615501</v>
      </c>
      <c r="K240">
        <v>93.085284945244894</v>
      </c>
      <c r="L240">
        <v>90.328327009165207</v>
      </c>
      <c r="M240">
        <v>0.78762113602575101</v>
      </c>
      <c r="N240">
        <v>57.785999889251798</v>
      </c>
      <c r="O240">
        <v>434206.23874058097</v>
      </c>
      <c r="P240">
        <v>447281.11828133598</v>
      </c>
      <c r="Q240">
        <v>67.911760011340505</v>
      </c>
      <c r="R240">
        <v>659.03322218375502</v>
      </c>
      <c r="S240">
        <v>0.41989911781857803</v>
      </c>
      <c r="T240">
        <v>0.34040865552058502</v>
      </c>
      <c r="U240">
        <v>2.7842012142505802E-2</v>
      </c>
      <c r="V240">
        <v>0.88150246464138104</v>
      </c>
      <c r="W240">
        <v>3.6171368569502697E-2</v>
      </c>
      <c r="X240">
        <v>5.4484154646609703E-2</v>
      </c>
      <c r="Y240" s="1">
        <v>0</v>
      </c>
      <c r="Z240">
        <v>0.439770169442805</v>
      </c>
      <c r="AA240">
        <v>6.7182085468188804E-4</v>
      </c>
      <c r="AB240">
        <v>6.0285957849308801E-3</v>
      </c>
      <c r="AC240" s="1">
        <v>0</v>
      </c>
      <c r="AD240">
        <v>6.7478424461813701E-3</v>
      </c>
      <c r="AE240">
        <v>1.1747375874302499E-2</v>
      </c>
      <c r="AF240">
        <v>4.6837256320322096</v>
      </c>
      <c r="AG240">
        <v>0.39962438375327602</v>
      </c>
      <c r="AH240">
        <v>15259.8626793122</v>
      </c>
      <c r="AI240" t="s">
        <v>111</v>
      </c>
      <c r="AJ240" t="s">
        <v>112</v>
      </c>
      <c r="AK240">
        <v>403377595.79000002</v>
      </c>
      <c r="AL240">
        <v>929</v>
      </c>
      <c r="AM240" s="10">
        <f t="shared" si="10"/>
        <v>-3.73890286257752E-2</v>
      </c>
    </row>
    <row r="241" spans="1:39" x14ac:dyDescent="0.25">
      <c r="A241" t="s">
        <v>37</v>
      </c>
      <c r="B241">
        <v>27.680866704538701</v>
      </c>
      <c r="C241">
        <v>2.38737721878267E-2</v>
      </c>
      <c r="D241">
        <v>25.170682295863699</v>
      </c>
      <c r="E241">
        <v>2.38489572165618E-2</v>
      </c>
      <c r="F241">
        <v>47.883123630218599</v>
      </c>
      <c r="G241" s="1">
        <v>0</v>
      </c>
      <c r="H241">
        <v>6.6116284117697397</v>
      </c>
      <c r="I241">
        <v>277.30371975943098</v>
      </c>
      <c r="J241">
        <v>286.78330172615199</v>
      </c>
      <c r="K241">
        <v>106.02531119659101</v>
      </c>
      <c r="L241">
        <v>89.624261495063493</v>
      </c>
      <c r="M241">
        <v>0.77683475443749805</v>
      </c>
      <c r="N241">
        <v>60.2900779610736</v>
      </c>
      <c r="O241">
        <v>420943.46</v>
      </c>
      <c r="P241">
        <v>427765.75505603</v>
      </c>
      <c r="Q241">
        <v>53.047129382143901</v>
      </c>
      <c r="R241">
        <v>631.30184036149603</v>
      </c>
      <c r="S241">
        <v>0.39969501031202598</v>
      </c>
      <c r="T241">
        <v>0.47860050849746799</v>
      </c>
      <c r="U241">
        <v>2.2580969326174601E-3</v>
      </c>
      <c r="V241">
        <v>0.99774190306738197</v>
      </c>
      <c r="W241" s="1">
        <v>0</v>
      </c>
      <c r="X241" s="1">
        <v>0</v>
      </c>
      <c r="Y241" s="1">
        <v>0</v>
      </c>
      <c r="Z241">
        <v>0.47695696791821901</v>
      </c>
      <c r="AA241">
        <v>7.7473086326854503E-4</v>
      </c>
      <c r="AB241">
        <v>5.03080163167438E-3</v>
      </c>
      <c r="AC241" s="1">
        <v>0</v>
      </c>
      <c r="AD241">
        <v>6.68857622328715E-3</v>
      </c>
      <c r="AE241">
        <v>1.13547561916804E-2</v>
      </c>
      <c r="AF241">
        <v>3.1066121789013601</v>
      </c>
      <c r="AG241">
        <v>0.32439164762429901</v>
      </c>
      <c r="AH241">
        <v>19411.7740768363</v>
      </c>
      <c r="AI241" t="s">
        <v>113</v>
      </c>
      <c r="AJ241" t="s">
        <v>114</v>
      </c>
      <c r="AK241">
        <v>359485714.83999997</v>
      </c>
      <c r="AL241">
        <v>854</v>
      </c>
      <c r="AM241" s="10">
        <f t="shared" si="10"/>
        <v>9.9726514330026772E-2</v>
      </c>
    </row>
    <row r="246" spans="1:39" x14ac:dyDescent="0.25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  <c r="G246" t="s">
        <v>6</v>
      </c>
      <c r="H246" t="s">
        <v>7</v>
      </c>
      <c r="I246" t="s">
        <v>8</v>
      </c>
      <c r="J246" t="s">
        <v>9</v>
      </c>
      <c r="K246" t="s">
        <v>10</v>
      </c>
      <c r="L246" t="s">
        <v>11</v>
      </c>
      <c r="M246" t="s">
        <v>12</v>
      </c>
      <c r="N246" t="s">
        <v>13</v>
      </c>
      <c r="O246" t="s">
        <v>14</v>
      </c>
      <c r="P246" t="s">
        <v>15</v>
      </c>
      <c r="Q246" t="s">
        <v>16</v>
      </c>
      <c r="R246" t="s">
        <v>17</v>
      </c>
      <c r="S246" t="s">
        <v>18</v>
      </c>
      <c r="T246" t="s">
        <v>19</v>
      </c>
      <c r="U246" t="s">
        <v>20</v>
      </c>
      <c r="V246" t="s">
        <v>21</v>
      </c>
      <c r="W246" t="s">
        <v>22</v>
      </c>
      <c r="X246" t="s">
        <v>23</v>
      </c>
      <c r="Y246" t="s">
        <v>24</v>
      </c>
      <c r="Z246" t="s">
        <v>25</v>
      </c>
      <c r="AA246" t="s">
        <v>26</v>
      </c>
      <c r="AB246" t="s">
        <v>27</v>
      </c>
      <c r="AC246" t="s">
        <v>28</v>
      </c>
      <c r="AD246" t="s">
        <v>29</v>
      </c>
      <c r="AE246" t="s">
        <v>30</v>
      </c>
      <c r="AF246" t="s">
        <v>31</v>
      </c>
      <c r="AG246" t="s">
        <v>32</v>
      </c>
      <c r="AH246" t="s">
        <v>33</v>
      </c>
      <c r="AI246" t="s">
        <v>34</v>
      </c>
      <c r="AJ246" t="s">
        <v>74</v>
      </c>
      <c r="AK246" t="s">
        <v>35</v>
      </c>
      <c r="AL246" t="s">
        <v>36</v>
      </c>
    </row>
    <row r="247" spans="1:39" x14ac:dyDescent="0.25">
      <c r="A247" t="s">
        <v>37</v>
      </c>
      <c r="B247">
        <v>6.9336773896376496</v>
      </c>
      <c r="C247">
        <v>5.1252014846832304E-3</v>
      </c>
      <c r="D247">
        <v>5.9798029482550996</v>
      </c>
      <c r="E247">
        <v>5.1252014846832304E-3</v>
      </c>
      <c r="F247">
        <v>-47.331969980266798</v>
      </c>
      <c r="G247" s="1">
        <v>0</v>
      </c>
      <c r="H247">
        <v>3.1142656961337201</v>
      </c>
      <c r="I247">
        <v>-197.89871543534599</v>
      </c>
      <c r="J247">
        <v>-185.27245562961599</v>
      </c>
      <c r="K247">
        <v>57.504493874925402</v>
      </c>
      <c r="L247">
        <v>88.678848853867095</v>
      </c>
      <c r="M247">
        <v>0.77471874111056405</v>
      </c>
      <c r="N247">
        <v>64.206786074399304</v>
      </c>
      <c r="O247">
        <v>315932.84699228703</v>
      </c>
      <c r="P247">
        <v>318744.853662387</v>
      </c>
      <c r="Q247">
        <v>101.93141359694</v>
      </c>
      <c r="R247">
        <v>658.59288449698204</v>
      </c>
      <c r="S247">
        <v>0.27148278736896497</v>
      </c>
      <c r="T247">
        <v>0.31551928271755803</v>
      </c>
      <c r="U247">
        <v>0.28703488598280003</v>
      </c>
      <c r="V247">
        <v>0.34812746369002601</v>
      </c>
      <c r="W247">
        <v>7.2320565515433005E-2</v>
      </c>
      <c r="X247">
        <v>0.29251708481173999</v>
      </c>
      <c r="Y247" s="1">
        <v>0</v>
      </c>
      <c r="Z247">
        <v>0.57260085204849798</v>
      </c>
      <c r="AA247">
        <v>4.7176692069550701E-4</v>
      </c>
      <c r="AB247">
        <v>4.6491569879403604E-3</v>
      </c>
      <c r="AC247" s="1">
        <v>0</v>
      </c>
      <c r="AD247">
        <v>4.2390805224262804E-6</v>
      </c>
      <c r="AE247" s="1">
        <v>0</v>
      </c>
      <c r="AF247">
        <v>4.4803964413275796</v>
      </c>
      <c r="AG247">
        <v>0.23550063240961899</v>
      </c>
      <c r="AH247">
        <v>262.47642294760198</v>
      </c>
      <c r="AI247" t="s">
        <v>77</v>
      </c>
      <c r="AJ247" t="s">
        <v>78</v>
      </c>
      <c r="AK247">
        <v>122897877.48</v>
      </c>
      <c r="AL247">
        <v>389</v>
      </c>
      <c r="AM247" s="10">
        <f t="shared" ref="AM247:AM265" si="11">B247/D247-1</f>
        <v>0.15951603249081803</v>
      </c>
    </row>
    <row r="248" spans="1:39" x14ac:dyDescent="0.25">
      <c r="A248" t="s">
        <v>37</v>
      </c>
      <c r="B248">
        <v>5.8843287732554899</v>
      </c>
      <c r="C248">
        <v>5.1339540924491703E-3</v>
      </c>
      <c r="D248">
        <v>5.9897284032803402</v>
      </c>
      <c r="E248">
        <v>5.1320036317619496E-3</v>
      </c>
      <c r="F248">
        <v>-46.795199971052597</v>
      </c>
      <c r="G248" s="1">
        <v>0</v>
      </c>
      <c r="H248">
        <v>3.1589818956461402</v>
      </c>
      <c r="I248">
        <v>-170.82195835503501</v>
      </c>
      <c r="J248">
        <v>-158.505493875664</v>
      </c>
      <c r="K248">
        <v>48.149331357530997</v>
      </c>
      <c r="L248">
        <v>90.145314588425904</v>
      </c>
      <c r="M248">
        <v>0.806516034390374</v>
      </c>
      <c r="N248">
        <v>68.268635751772507</v>
      </c>
      <c r="O248">
        <v>323892.30345023301</v>
      </c>
      <c r="P248">
        <v>327733.63957812497</v>
      </c>
      <c r="Q248">
        <v>98.238418355342105</v>
      </c>
      <c r="R248">
        <v>680.61549680466396</v>
      </c>
      <c r="S248">
        <v>0.25750773759294399</v>
      </c>
      <c r="T248">
        <v>0.32278739518932598</v>
      </c>
      <c r="U248">
        <v>0.24142244734495499</v>
      </c>
      <c r="V248">
        <v>0.30292131746078399</v>
      </c>
      <c r="W248">
        <v>0.15726086631022099</v>
      </c>
      <c r="X248">
        <v>0.298395368884038</v>
      </c>
      <c r="Y248" s="1">
        <v>0</v>
      </c>
      <c r="Z248">
        <v>0.595446999675045</v>
      </c>
      <c r="AA248">
        <v>4.4394252245765701E-4</v>
      </c>
      <c r="AB248">
        <v>4.6072207900189699E-3</v>
      </c>
      <c r="AC248" s="1">
        <v>0</v>
      </c>
      <c r="AD248">
        <v>8.0864498854455103E-5</v>
      </c>
      <c r="AE248" s="1">
        <v>0</v>
      </c>
      <c r="AF248">
        <v>4.8619005740159604</v>
      </c>
      <c r="AG248">
        <v>0.233944990938665</v>
      </c>
      <c r="AH248">
        <v>472.55186103607599</v>
      </c>
      <c r="AI248" t="s">
        <v>79</v>
      </c>
      <c r="AJ248" t="s">
        <v>80</v>
      </c>
      <c r="AK248">
        <v>969733556.52999997</v>
      </c>
      <c r="AL248">
        <v>2994</v>
      </c>
      <c r="AM248" s="10">
        <f t="shared" si="11"/>
        <v>-1.7596729422176605E-2</v>
      </c>
    </row>
    <row r="249" spans="1:39" x14ac:dyDescent="0.25">
      <c r="A249" t="s">
        <v>37</v>
      </c>
      <c r="B249">
        <v>7.19604521733228</v>
      </c>
      <c r="C249">
        <v>5.1339555230912604E-3</v>
      </c>
      <c r="D249">
        <v>5.9897300255495498</v>
      </c>
      <c r="E249">
        <v>5.1306418112429999E-3</v>
      </c>
      <c r="F249">
        <v>-41.320242401921398</v>
      </c>
      <c r="G249" s="1">
        <v>0</v>
      </c>
      <c r="H249">
        <v>3.2643605189671399</v>
      </c>
      <c r="I249">
        <v>-149.093495072466</v>
      </c>
      <c r="J249">
        <v>-137.11588405811099</v>
      </c>
      <c r="K249">
        <v>38.173604613969601</v>
      </c>
      <c r="L249">
        <v>92.310161780431798</v>
      </c>
      <c r="M249">
        <v>0.85089073587341102</v>
      </c>
      <c r="N249">
        <v>72.809044955425904</v>
      </c>
      <c r="O249">
        <v>333063.874729615</v>
      </c>
      <c r="P249">
        <v>336859.83758875198</v>
      </c>
      <c r="Q249">
        <v>92.014753373194495</v>
      </c>
      <c r="R249">
        <v>680.91936050339302</v>
      </c>
      <c r="S249">
        <v>0.32968503855450798</v>
      </c>
      <c r="T249">
        <v>0.42740494510312599</v>
      </c>
      <c r="U249">
        <v>0.28868034153787397</v>
      </c>
      <c r="V249">
        <v>0.18205730296016001</v>
      </c>
      <c r="W249">
        <v>0.19448600697048199</v>
      </c>
      <c r="X249">
        <v>0.33477634853148203</v>
      </c>
      <c r="Y249" s="1">
        <v>0</v>
      </c>
      <c r="Z249">
        <v>0.50083823101078195</v>
      </c>
      <c r="AA249">
        <v>3.82971278392777E-4</v>
      </c>
      <c r="AB249">
        <v>4.7018323330918401E-3</v>
      </c>
      <c r="AC249" s="1">
        <v>0</v>
      </c>
      <c r="AD249">
        <v>4.5826977846781003E-5</v>
      </c>
      <c r="AE249" s="1">
        <v>0</v>
      </c>
      <c r="AF249">
        <v>5.5289038803687403</v>
      </c>
      <c r="AG249">
        <v>0.20158950908877599</v>
      </c>
      <c r="AH249">
        <v>471.22011534248702</v>
      </c>
      <c r="AI249" t="s">
        <v>81</v>
      </c>
      <c r="AJ249" t="s">
        <v>82</v>
      </c>
      <c r="AK249">
        <v>7470955774.0600004</v>
      </c>
      <c r="AL249">
        <v>22431</v>
      </c>
      <c r="AM249" s="10">
        <f t="shared" si="11"/>
        <v>0.20139725607617054</v>
      </c>
    </row>
    <row r="250" spans="1:39" x14ac:dyDescent="0.25">
      <c r="A250" t="s">
        <v>37</v>
      </c>
      <c r="B250">
        <v>7.90889755712052</v>
      </c>
      <c r="C250">
        <v>6.3461013070779896E-3</v>
      </c>
      <c r="D250">
        <v>7.3550629651150397</v>
      </c>
      <c r="E250">
        <v>6.2252907515866701E-3</v>
      </c>
      <c r="F250">
        <v>-37.543487159072797</v>
      </c>
      <c r="G250" s="1">
        <v>0</v>
      </c>
      <c r="H250">
        <v>3.3350108892158601</v>
      </c>
      <c r="I250">
        <v>-122.90057566642101</v>
      </c>
      <c r="J250">
        <v>-111.196881275721</v>
      </c>
      <c r="K250">
        <v>30.173388972858898</v>
      </c>
      <c r="L250">
        <v>93.099739137497707</v>
      </c>
      <c r="M250">
        <v>0.87753190059677399</v>
      </c>
      <c r="N250">
        <v>76.332484308498607</v>
      </c>
      <c r="O250">
        <v>340956.80783901399</v>
      </c>
      <c r="P250">
        <v>343975.99520853598</v>
      </c>
      <c r="Q250">
        <v>87.340489509132993</v>
      </c>
      <c r="R250">
        <v>676.08940063453701</v>
      </c>
      <c r="S250">
        <v>0.36119527474588398</v>
      </c>
      <c r="T250">
        <v>0.47085248600090301</v>
      </c>
      <c r="U250">
        <v>0.323247124995726</v>
      </c>
      <c r="V250">
        <v>0.104853658677521</v>
      </c>
      <c r="W250">
        <v>0.21462349767505101</v>
      </c>
      <c r="X250">
        <v>0.35727571865170099</v>
      </c>
      <c r="Y250" s="1">
        <v>0</v>
      </c>
      <c r="Z250">
        <v>0.46385016112663202</v>
      </c>
      <c r="AA250">
        <v>3.3408048663428398E-4</v>
      </c>
      <c r="AB250">
        <v>5.4104981749062203E-3</v>
      </c>
      <c r="AC250" s="1">
        <v>0</v>
      </c>
      <c r="AD250">
        <v>4.8072680797345702E-4</v>
      </c>
      <c r="AE250" s="1">
        <v>0</v>
      </c>
      <c r="AF250">
        <v>6.2849652490696704</v>
      </c>
      <c r="AG250">
        <v>0.175789386691793</v>
      </c>
      <c r="AH250">
        <v>327.766888572673</v>
      </c>
      <c r="AI250" t="s">
        <v>83</v>
      </c>
      <c r="AJ250" t="s">
        <v>84</v>
      </c>
      <c r="AK250">
        <v>30845680491.580002</v>
      </c>
      <c r="AL250">
        <v>90468</v>
      </c>
      <c r="AM250" s="10">
        <f t="shared" si="11"/>
        <v>7.5299775764301469E-2</v>
      </c>
    </row>
    <row r="251" spans="1:39" x14ac:dyDescent="0.25">
      <c r="A251" t="s">
        <v>37</v>
      </c>
      <c r="B251">
        <v>8.7499453300705898</v>
      </c>
      <c r="C251">
        <v>7.2132234673972402E-3</v>
      </c>
      <c r="D251">
        <v>8.3205905590093696</v>
      </c>
      <c r="E251">
        <v>6.8819426122406803E-3</v>
      </c>
      <c r="F251">
        <v>-28.767964174758301</v>
      </c>
      <c r="G251" s="1">
        <v>0</v>
      </c>
      <c r="H251">
        <v>3.5020316823230502</v>
      </c>
      <c r="I251">
        <v>-98.517303240235805</v>
      </c>
      <c r="J251">
        <v>-86.932154282666204</v>
      </c>
      <c r="K251">
        <v>27.685476452171699</v>
      </c>
      <c r="L251">
        <v>93.268165184486307</v>
      </c>
      <c r="M251">
        <v>0.88746542290697505</v>
      </c>
      <c r="N251">
        <v>77.956647683141</v>
      </c>
      <c r="O251">
        <v>344468.01969880302</v>
      </c>
      <c r="P251">
        <v>346991.299217869</v>
      </c>
      <c r="Q251">
        <v>84.261178977907207</v>
      </c>
      <c r="R251">
        <v>676.21947284747398</v>
      </c>
      <c r="S251">
        <v>0.42366732822152797</v>
      </c>
      <c r="T251">
        <v>0.47647455547128298</v>
      </c>
      <c r="U251">
        <v>0.31917000951418001</v>
      </c>
      <c r="V251">
        <v>6.7842620916384197E-2</v>
      </c>
      <c r="W251">
        <v>0.21666258265077701</v>
      </c>
      <c r="X251">
        <v>0.39632478691865702</v>
      </c>
      <c r="Y251" s="1">
        <v>0</v>
      </c>
      <c r="Z251">
        <v>0.377800940036085</v>
      </c>
      <c r="AA251">
        <v>3.1262403843865401E-4</v>
      </c>
      <c r="AB251">
        <v>5.69359300851129E-3</v>
      </c>
      <c r="AC251" s="1">
        <v>0</v>
      </c>
      <c r="AD251">
        <v>8.7461420953314898E-4</v>
      </c>
      <c r="AE251">
        <v>1.1240973392035E-6</v>
      </c>
      <c r="AF251">
        <v>6.3342922919427096</v>
      </c>
      <c r="AG251">
        <v>0.15120282324239001</v>
      </c>
      <c r="AH251">
        <v>254.760781860771</v>
      </c>
      <c r="AI251" t="s">
        <v>85</v>
      </c>
      <c r="AJ251" t="s">
        <v>86</v>
      </c>
      <c r="AK251">
        <v>54941615737.900002</v>
      </c>
      <c r="AL251">
        <v>159497</v>
      </c>
      <c r="AM251" s="10">
        <f t="shared" si="11"/>
        <v>5.1601478046089388E-2</v>
      </c>
    </row>
    <row r="252" spans="1:39" x14ac:dyDescent="0.25">
      <c r="A252" t="s">
        <v>37</v>
      </c>
      <c r="B252">
        <v>9.4357353185347197</v>
      </c>
      <c r="C252">
        <v>8.0484856447873808E-3</v>
      </c>
      <c r="D252">
        <v>9.2419121588566107</v>
      </c>
      <c r="E252">
        <v>7.5607943856507301E-3</v>
      </c>
      <c r="F252">
        <v>-22.8362903180256</v>
      </c>
      <c r="G252" s="1">
        <v>0</v>
      </c>
      <c r="H252">
        <v>3.6217743693075799</v>
      </c>
      <c r="I252">
        <v>-73.351829468352804</v>
      </c>
      <c r="J252">
        <v>-61.770471450810597</v>
      </c>
      <c r="K252">
        <v>27.859075563812599</v>
      </c>
      <c r="L252">
        <v>93.0387026074917</v>
      </c>
      <c r="M252">
        <v>0.88576540794137304</v>
      </c>
      <c r="N252">
        <v>77.372147302943105</v>
      </c>
      <c r="O252">
        <v>344593.67561276403</v>
      </c>
      <c r="P252">
        <v>347088.11101518298</v>
      </c>
      <c r="Q252">
        <v>83.873818600449098</v>
      </c>
      <c r="R252">
        <v>680.75588626704598</v>
      </c>
      <c r="S252">
        <v>0.43762219441195699</v>
      </c>
      <c r="T252">
        <v>0.454601031102913</v>
      </c>
      <c r="U252">
        <v>0.312181230064906</v>
      </c>
      <c r="V252">
        <v>7.1545681257855501E-2</v>
      </c>
      <c r="W252">
        <v>0.20657121092307601</v>
      </c>
      <c r="X252">
        <v>0.409701877754161</v>
      </c>
      <c r="Y252" s="1">
        <v>0</v>
      </c>
      <c r="Z252">
        <v>0.355925624517268</v>
      </c>
      <c r="AA252">
        <v>3.1219155720185499E-4</v>
      </c>
      <c r="AB252">
        <v>6.3839547516481897E-3</v>
      </c>
      <c r="AC252" s="1">
        <v>0</v>
      </c>
      <c r="AD252">
        <v>8.5149175249211301E-4</v>
      </c>
      <c r="AE252">
        <v>1.3162259040129199E-5</v>
      </c>
      <c r="AF252">
        <v>6.6181904734185704</v>
      </c>
      <c r="AG252">
        <v>0.159131137637855</v>
      </c>
      <c r="AH252">
        <v>323.44863335790802</v>
      </c>
      <c r="AI252" t="s">
        <v>87</v>
      </c>
      <c r="AJ252" t="s">
        <v>88</v>
      </c>
      <c r="AK252">
        <v>93309420076.100006</v>
      </c>
      <c r="AL252">
        <v>270781</v>
      </c>
      <c r="AM252" s="10">
        <f t="shared" si="11"/>
        <v>2.0972192371723208E-2</v>
      </c>
    </row>
    <row r="253" spans="1:39" x14ac:dyDescent="0.25">
      <c r="A253" t="s">
        <v>37</v>
      </c>
      <c r="B253">
        <v>11.411151368471</v>
      </c>
      <c r="C253">
        <v>8.6398632552886698E-3</v>
      </c>
      <c r="D253">
        <v>9.8890808143288407</v>
      </c>
      <c r="E253">
        <v>7.9450607189284206E-3</v>
      </c>
      <c r="F253">
        <v>-20.816474827512799</v>
      </c>
      <c r="G253" s="1">
        <v>0</v>
      </c>
      <c r="H253">
        <v>3.6547621282338301</v>
      </c>
      <c r="I253">
        <v>-49.171410010853101</v>
      </c>
      <c r="J253">
        <v>-37.6040452897848</v>
      </c>
      <c r="K253">
        <v>27.739602129449299</v>
      </c>
      <c r="L253">
        <v>92.850949811882003</v>
      </c>
      <c r="M253">
        <v>0.88501513677476296</v>
      </c>
      <c r="N253">
        <v>77.234960229386004</v>
      </c>
      <c r="O253">
        <v>345026.32611797401</v>
      </c>
      <c r="P253">
        <v>347361.62421967601</v>
      </c>
      <c r="Q253">
        <v>83.910137415112601</v>
      </c>
      <c r="R253">
        <v>684.74025196578498</v>
      </c>
      <c r="S253">
        <v>0.43102950245192001</v>
      </c>
      <c r="T253">
        <v>0.44866417291348099</v>
      </c>
      <c r="U253">
        <v>0.31252839400836002</v>
      </c>
      <c r="V253">
        <v>7.0151699807839404E-2</v>
      </c>
      <c r="W253">
        <v>0.20185873904988799</v>
      </c>
      <c r="X253">
        <v>0.41546116713391201</v>
      </c>
      <c r="Y253" s="1">
        <v>0</v>
      </c>
      <c r="Z253">
        <v>0.36253868172332598</v>
      </c>
      <c r="AA253">
        <v>3.0897347431989698E-4</v>
      </c>
      <c r="AB253">
        <v>6.5875668197574897E-3</v>
      </c>
      <c r="AC253" s="1">
        <v>0</v>
      </c>
      <c r="AD253">
        <v>1.0258594152591401E-3</v>
      </c>
      <c r="AE253">
        <v>2.26590258733857E-5</v>
      </c>
      <c r="AF253">
        <v>6.79788970447001</v>
      </c>
      <c r="AG253">
        <v>0.159039754401644</v>
      </c>
      <c r="AH253">
        <v>365.58012318152203</v>
      </c>
      <c r="AI253" t="s">
        <v>89</v>
      </c>
      <c r="AJ253" t="s">
        <v>90</v>
      </c>
      <c r="AK253">
        <v>124224658560.82001</v>
      </c>
      <c r="AL253">
        <v>360044</v>
      </c>
      <c r="AM253" s="10">
        <f t="shared" si="11"/>
        <v>0.15391425985079898</v>
      </c>
    </row>
    <row r="254" spans="1:39" x14ac:dyDescent="0.25">
      <c r="A254" t="s">
        <v>37</v>
      </c>
      <c r="B254">
        <v>13.236169090080899</v>
      </c>
      <c r="C254">
        <v>9.9684914418531594E-3</v>
      </c>
      <c r="D254">
        <v>11.3276539209426</v>
      </c>
      <c r="E254">
        <v>9.0051814722143797E-3</v>
      </c>
      <c r="F254">
        <v>-14.908316304576299</v>
      </c>
      <c r="G254" s="1">
        <v>0</v>
      </c>
      <c r="H254">
        <v>3.74430974466001</v>
      </c>
      <c r="I254">
        <v>-24.1047979744163</v>
      </c>
      <c r="J254">
        <v>-12.4432739536211</v>
      </c>
      <c r="K254">
        <v>31.0744344676569</v>
      </c>
      <c r="L254">
        <v>92.584303433371602</v>
      </c>
      <c r="M254">
        <v>0.87675148497069999</v>
      </c>
      <c r="N254">
        <v>75.473036116307895</v>
      </c>
      <c r="O254">
        <v>342234.51907600201</v>
      </c>
      <c r="P254">
        <v>344793.45510676497</v>
      </c>
      <c r="Q254">
        <v>85.541710206322506</v>
      </c>
      <c r="R254">
        <v>688.81443771329396</v>
      </c>
      <c r="S254">
        <v>0.41723315964324997</v>
      </c>
      <c r="T254">
        <v>0.42086146819728398</v>
      </c>
      <c r="U254">
        <v>0.30077834850350599</v>
      </c>
      <c r="V254">
        <v>0.122004261545476</v>
      </c>
      <c r="W254">
        <v>0.17730837849916301</v>
      </c>
      <c r="X254">
        <v>0.39990901145185198</v>
      </c>
      <c r="Y254" s="1">
        <v>0</v>
      </c>
      <c r="Z254">
        <v>0.37559521148673602</v>
      </c>
      <c r="AA254">
        <v>3.2271758827220702E-4</v>
      </c>
      <c r="AB254">
        <v>6.8150942584174704E-3</v>
      </c>
      <c r="AC254" s="1">
        <v>0</v>
      </c>
      <c r="AD254">
        <v>1.43130251393184E-3</v>
      </c>
      <c r="AE254">
        <v>4.36086422736532E-4</v>
      </c>
      <c r="AF254">
        <v>6.8809735542976496</v>
      </c>
      <c r="AG254">
        <v>0.181601310557926</v>
      </c>
      <c r="AH254">
        <v>655.39091499999097</v>
      </c>
      <c r="AI254" t="s">
        <v>91</v>
      </c>
      <c r="AJ254" t="s">
        <v>92</v>
      </c>
      <c r="AK254">
        <v>149083516730.85001</v>
      </c>
      <c r="AL254">
        <v>435618</v>
      </c>
      <c r="AM254" s="10">
        <f t="shared" si="11"/>
        <v>0.16848282817060922</v>
      </c>
    </row>
    <row r="255" spans="1:39" x14ac:dyDescent="0.25">
      <c r="A255" t="s">
        <v>37</v>
      </c>
      <c r="B255">
        <v>15.7106849417845</v>
      </c>
      <c r="C255">
        <v>1.2689751904897999E-2</v>
      </c>
      <c r="D255">
        <v>14.208603119729</v>
      </c>
      <c r="E255">
        <v>1.1288721560119E-2</v>
      </c>
      <c r="F255">
        <v>-10.473945785879</v>
      </c>
      <c r="G255" s="1">
        <v>0</v>
      </c>
      <c r="H255">
        <v>3.8027731687969801</v>
      </c>
      <c r="I255">
        <v>5.4838394511109202E-2</v>
      </c>
      <c r="J255">
        <v>11.780997682478199</v>
      </c>
      <c r="K255">
        <v>33.909382295881102</v>
      </c>
      <c r="L255">
        <v>92.584840398610595</v>
      </c>
      <c r="M255">
        <v>0.87235398537419395</v>
      </c>
      <c r="N255">
        <v>74.095616861162895</v>
      </c>
      <c r="O255">
        <v>340198.876924282</v>
      </c>
      <c r="P255">
        <v>342819.66294292902</v>
      </c>
      <c r="Q255">
        <v>87.965388436851299</v>
      </c>
      <c r="R255">
        <v>690.14445180530197</v>
      </c>
      <c r="S255">
        <v>0.41069555180233802</v>
      </c>
      <c r="T255">
        <v>0.39897708459807701</v>
      </c>
      <c r="U255">
        <v>0.29724838101788997</v>
      </c>
      <c r="V255">
        <v>0.16092148394514</v>
      </c>
      <c r="W255">
        <v>0.15512772030097599</v>
      </c>
      <c r="X255">
        <v>0.38670241473599198</v>
      </c>
      <c r="Y255" s="1">
        <v>0</v>
      </c>
      <c r="Z255">
        <v>0.38267979036223099</v>
      </c>
      <c r="AA255">
        <v>3.31874240336675E-4</v>
      </c>
      <c r="AB255">
        <v>7.0453664711521199E-3</v>
      </c>
      <c r="AC255" s="1">
        <v>0</v>
      </c>
      <c r="AD255">
        <v>1.7821174725674599E-3</v>
      </c>
      <c r="AE255">
        <v>2.1293864746379202E-3</v>
      </c>
      <c r="AF255">
        <v>7.1198136559227203</v>
      </c>
      <c r="AG255">
        <v>0.211553464477611</v>
      </c>
      <c r="AH255">
        <v>971.90158740023298</v>
      </c>
      <c r="AI255" t="s">
        <v>93</v>
      </c>
      <c r="AJ255" t="s">
        <v>94</v>
      </c>
      <c r="AK255">
        <v>160453439505.82999</v>
      </c>
      <c r="AL255">
        <v>471646</v>
      </c>
      <c r="AM255" s="10">
        <f t="shared" si="11"/>
        <v>0.1057163613761456</v>
      </c>
    </row>
    <row r="256" spans="1:39" x14ac:dyDescent="0.25">
      <c r="A256" t="s">
        <v>37</v>
      </c>
      <c r="B256">
        <v>18.535176540443199</v>
      </c>
      <c r="C256">
        <v>1.6034605742919501E-2</v>
      </c>
      <c r="D256">
        <v>17.632118430303699</v>
      </c>
      <c r="E256">
        <v>1.43110378359686E-2</v>
      </c>
      <c r="F256">
        <v>-6.2609783886967403</v>
      </c>
      <c r="G256" s="1">
        <v>0</v>
      </c>
      <c r="H256">
        <v>3.8922001590422002</v>
      </c>
      <c r="I256">
        <v>25.139058576358501</v>
      </c>
      <c r="J256">
        <v>37.072317050331002</v>
      </c>
      <c r="K256">
        <v>42.107502739626703</v>
      </c>
      <c r="L256">
        <v>92.162387850604802</v>
      </c>
      <c r="M256">
        <v>0.85496920501152995</v>
      </c>
      <c r="N256">
        <v>70.617888411376597</v>
      </c>
      <c r="O256">
        <v>334411.44991629099</v>
      </c>
      <c r="P256">
        <v>337267.65876098798</v>
      </c>
      <c r="Q256">
        <v>90.6998994336587</v>
      </c>
      <c r="R256">
        <v>697.6186889265</v>
      </c>
      <c r="S256">
        <v>0.38621819689803999</v>
      </c>
      <c r="T256">
        <v>0.35259104931591101</v>
      </c>
      <c r="U256">
        <v>0.25438540886008698</v>
      </c>
      <c r="V256">
        <v>0.29413294524299899</v>
      </c>
      <c r="W256">
        <v>0.116844405184133</v>
      </c>
      <c r="X256">
        <v>0.334637240712779</v>
      </c>
      <c r="Y256" s="1">
        <v>0</v>
      </c>
      <c r="Z256">
        <v>0.4126538603646</v>
      </c>
      <c r="AA256">
        <v>3.6488863321690399E-4</v>
      </c>
      <c r="AB256">
        <v>7.2927259052822397E-3</v>
      </c>
      <c r="AC256" s="1">
        <v>0</v>
      </c>
      <c r="AD256">
        <v>2.3370832938441502E-3</v>
      </c>
      <c r="AE256">
        <v>4.3163724686063696E-3</v>
      </c>
      <c r="AF256">
        <v>6.8088808873356701</v>
      </c>
      <c r="AG256">
        <v>0.24787228181745999</v>
      </c>
      <c r="AH256">
        <v>1696.3471240942599</v>
      </c>
      <c r="AI256" t="s">
        <v>95</v>
      </c>
      <c r="AJ256" t="s">
        <v>96</v>
      </c>
      <c r="AK256">
        <v>125161511005.97</v>
      </c>
      <c r="AL256">
        <v>374274</v>
      </c>
      <c r="AM256" s="10">
        <f t="shared" si="11"/>
        <v>5.1216654068489298E-2</v>
      </c>
    </row>
    <row r="257" spans="1:39" x14ac:dyDescent="0.25">
      <c r="A257" t="s">
        <v>37</v>
      </c>
      <c r="B257">
        <v>20.983956135558898</v>
      </c>
      <c r="C257">
        <v>1.8308883585680599E-2</v>
      </c>
      <c r="D257">
        <v>19.887860262449401</v>
      </c>
      <c r="E257">
        <v>1.67503198535792E-2</v>
      </c>
      <c r="F257">
        <v>-6.0791796426858502</v>
      </c>
      <c r="G257" s="1">
        <v>0</v>
      </c>
      <c r="H257">
        <v>3.9445283624249998</v>
      </c>
      <c r="I257">
        <v>49.680224919997997</v>
      </c>
      <c r="J257">
        <v>61.815919433531903</v>
      </c>
      <c r="K257">
        <v>50.380839831973503</v>
      </c>
      <c r="L257">
        <v>92.205133049343402</v>
      </c>
      <c r="M257">
        <v>0.841793639461346</v>
      </c>
      <c r="N257">
        <v>67.000642159172799</v>
      </c>
      <c r="O257">
        <v>328799.39129336301</v>
      </c>
      <c r="P257">
        <v>331646.192671219</v>
      </c>
      <c r="Q257">
        <v>96.376935918154004</v>
      </c>
      <c r="R257">
        <v>703.88628123091496</v>
      </c>
      <c r="S257">
        <v>0.38384446994171001</v>
      </c>
      <c r="T257">
        <v>0.31632655742461002</v>
      </c>
      <c r="U257">
        <v>0.20396877488109399</v>
      </c>
      <c r="V257">
        <v>0.41537077698691499</v>
      </c>
      <c r="W257">
        <v>9.0255220903869199E-2</v>
      </c>
      <c r="X257">
        <v>0.29040522722812001</v>
      </c>
      <c r="Y257" s="1">
        <v>0</v>
      </c>
      <c r="Z257">
        <v>0.41278810416412598</v>
      </c>
      <c r="AA257">
        <v>3.96842134663085E-4</v>
      </c>
      <c r="AB257">
        <v>7.71126700382712E-3</v>
      </c>
      <c r="AC257" s="1">
        <v>0</v>
      </c>
      <c r="AD257">
        <v>2.9112423930943202E-3</v>
      </c>
      <c r="AE257">
        <v>5.7310031574317596E-3</v>
      </c>
      <c r="AF257">
        <v>6.7037725493209299</v>
      </c>
      <c r="AG257">
        <v>0.30274889310450698</v>
      </c>
      <c r="AH257">
        <v>2581.10765297025</v>
      </c>
      <c r="AI257" t="s">
        <v>97</v>
      </c>
      <c r="AJ257" t="s">
        <v>98</v>
      </c>
      <c r="AK257">
        <v>103205854534.89999</v>
      </c>
      <c r="AL257">
        <v>313887</v>
      </c>
      <c r="AM257" s="10">
        <f t="shared" si="11"/>
        <v>5.5113816099113144E-2</v>
      </c>
    </row>
    <row r="258" spans="1:39" x14ac:dyDescent="0.25">
      <c r="A258" t="s">
        <v>37</v>
      </c>
      <c r="B258">
        <v>21.355787762179698</v>
      </c>
      <c r="C258">
        <v>1.8513315430921402E-2</v>
      </c>
      <c r="D258">
        <v>20.087826147057299</v>
      </c>
      <c r="E258">
        <v>1.7089829090614399E-2</v>
      </c>
      <c r="F258">
        <v>-2.8011534838149301</v>
      </c>
      <c r="G258" s="1">
        <v>0</v>
      </c>
      <c r="H258">
        <v>4.1630211742646601</v>
      </c>
      <c r="I258">
        <v>74.439411658916299</v>
      </c>
      <c r="J258">
        <v>86.769405032670704</v>
      </c>
      <c r="K258">
        <v>59.869170920719696</v>
      </c>
      <c r="L258">
        <v>92.729992128588506</v>
      </c>
      <c r="M258">
        <v>0.83402246170281502</v>
      </c>
      <c r="N258">
        <v>64.877529940594201</v>
      </c>
      <c r="O258">
        <v>323617.920188591</v>
      </c>
      <c r="P258">
        <v>326348.36634086602</v>
      </c>
      <c r="Q258">
        <v>95.498932613826696</v>
      </c>
      <c r="R258">
        <v>701.52583606512303</v>
      </c>
      <c r="S258">
        <v>0.40195241359948503</v>
      </c>
      <c r="T258">
        <v>0.27013639469945999</v>
      </c>
      <c r="U258">
        <v>0.15820343401825901</v>
      </c>
      <c r="V258">
        <v>0.559610994765808</v>
      </c>
      <c r="W258">
        <v>6.18438562292912E-2</v>
      </c>
      <c r="X258">
        <v>0.22034171498664001</v>
      </c>
      <c r="Y258" s="1">
        <v>0</v>
      </c>
      <c r="Z258">
        <v>0.39225857602249298</v>
      </c>
      <c r="AA258">
        <v>4.4260235590932301E-4</v>
      </c>
      <c r="AB258">
        <v>7.7635974333745902E-3</v>
      </c>
      <c r="AC258" s="1">
        <v>0</v>
      </c>
      <c r="AD258">
        <v>3.6735983447068999E-3</v>
      </c>
      <c r="AE258">
        <v>5.2100394195715603E-3</v>
      </c>
      <c r="AF258">
        <v>6.3530507889405197</v>
      </c>
      <c r="AG258">
        <v>0.34499732349595402</v>
      </c>
      <c r="AH258">
        <v>3846.9356606291699</v>
      </c>
      <c r="AI258" t="s">
        <v>99</v>
      </c>
      <c r="AJ258" t="s">
        <v>100</v>
      </c>
      <c r="AK258">
        <v>68793403002.009995</v>
      </c>
      <c r="AL258">
        <v>212576</v>
      </c>
      <c r="AM258" s="10">
        <f t="shared" si="11"/>
        <v>6.3120897494831407E-2</v>
      </c>
    </row>
    <row r="259" spans="1:39" x14ac:dyDescent="0.25">
      <c r="A259" t="s">
        <v>37</v>
      </c>
      <c r="B259">
        <v>22.473463110335299</v>
      </c>
      <c r="C259">
        <v>2.17721436588223E-2</v>
      </c>
      <c r="D259">
        <v>23.214306802086099</v>
      </c>
      <c r="E259">
        <v>2.050791551331E-2</v>
      </c>
      <c r="F259">
        <v>-2.3962059994317699</v>
      </c>
      <c r="G259" s="1">
        <v>0</v>
      </c>
      <c r="H259">
        <v>4.33794234973643</v>
      </c>
      <c r="I259">
        <v>99.081665894061402</v>
      </c>
      <c r="J259">
        <v>111.563765353186</v>
      </c>
      <c r="K259">
        <v>67.438092275316606</v>
      </c>
      <c r="L259">
        <v>93.478754076159106</v>
      </c>
      <c r="M259">
        <v>0.831532475565533</v>
      </c>
      <c r="N259">
        <v>62.5404769012763</v>
      </c>
      <c r="O259">
        <v>319641.79428096698</v>
      </c>
      <c r="P259">
        <v>322183.34437784599</v>
      </c>
      <c r="Q259">
        <v>94.127627049962996</v>
      </c>
      <c r="R259">
        <v>702.53073090453802</v>
      </c>
      <c r="S259">
        <v>0.41497879496203799</v>
      </c>
      <c r="T259">
        <v>0.24452389867588201</v>
      </c>
      <c r="U259">
        <v>0.116424767562215</v>
      </c>
      <c r="V259">
        <v>0.68315959902694801</v>
      </c>
      <c r="W259">
        <v>4.3376984976835301E-2</v>
      </c>
      <c r="X259">
        <v>0.15703864843400001</v>
      </c>
      <c r="Y259" s="1">
        <v>0</v>
      </c>
      <c r="Z259">
        <v>0.38050053165241698</v>
      </c>
      <c r="AA259">
        <v>4.7871464728743598E-4</v>
      </c>
      <c r="AB259">
        <v>7.9066131472001495E-3</v>
      </c>
      <c r="AC259" s="1">
        <v>0</v>
      </c>
      <c r="AD259">
        <v>4.7792220363905196E-3</v>
      </c>
      <c r="AE259">
        <v>7.3433569937594902E-3</v>
      </c>
      <c r="AF259">
        <v>6.0560813244781002</v>
      </c>
      <c r="AG259">
        <v>0.37440056842594599</v>
      </c>
      <c r="AH259">
        <v>5159.7230235384004</v>
      </c>
      <c r="AI259" t="s">
        <v>101</v>
      </c>
      <c r="AJ259" t="s">
        <v>102</v>
      </c>
      <c r="AK259">
        <v>51662744284.25</v>
      </c>
      <c r="AL259">
        <v>161627</v>
      </c>
      <c r="AM259" s="10">
        <f t="shared" si="11"/>
        <v>-3.1913237731665767E-2</v>
      </c>
    </row>
    <row r="260" spans="1:39" x14ac:dyDescent="0.25">
      <c r="A260" t="s">
        <v>37</v>
      </c>
      <c r="B260">
        <v>24.376188270899402</v>
      </c>
      <c r="C260">
        <v>2.2909745828254498E-2</v>
      </c>
      <c r="D260">
        <v>24.279028369246401</v>
      </c>
      <c r="E260">
        <v>2.1686184197259002E-2</v>
      </c>
      <c r="F260">
        <v>2.4710032804120101</v>
      </c>
      <c r="G260" s="1">
        <v>0</v>
      </c>
      <c r="H260">
        <v>4.6306194548586896</v>
      </c>
      <c r="I260">
        <v>123.551698241388</v>
      </c>
      <c r="J260">
        <v>136.102149279516</v>
      </c>
      <c r="K260">
        <v>73.335322195968402</v>
      </c>
      <c r="L260">
        <v>93.948095904800198</v>
      </c>
      <c r="M260">
        <v>0.83138654395373801</v>
      </c>
      <c r="N260">
        <v>62.261941488794697</v>
      </c>
      <c r="O260">
        <v>317921.47705754801</v>
      </c>
      <c r="P260">
        <v>320248.14336957101</v>
      </c>
      <c r="Q260">
        <v>87.177839553641704</v>
      </c>
      <c r="R260">
        <v>698.11599675633795</v>
      </c>
      <c r="S260">
        <v>0.44421077257569602</v>
      </c>
      <c r="T260">
        <v>0.237524235142866</v>
      </c>
      <c r="U260">
        <v>9.6881474356313599E-2</v>
      </c>
      <c r="V260">
        <v>0.73748514030679502</v>
      </c>
      <c r="W260">
        <v>3.62526675960387E-2</v>
      </c>
      <c r="X260">
        <v>0.129380717740851</v>
      </c>
      <c r="Y260" s="1">
        <v>0</v>
      </c>
      <c r="Z260">
        <v>0.35276254025856502</v>
      </c>
      <c r="AA260">
        <v>5.1389416967597302E-4</v>
      </c>
      <c r="AB260">
        <v>7.8144812967094902E-3</v>
      </c>
      <c r="AC260" s="1">
        <v>0</v>
      </c>
      <c r="AD260">
        <v>5.0821192785671897E-3</v>
      </c>
      <c r="AE260">
        <v>8.2756968727506607E-3</v>
      </c>
      <c r="AF260">
        <v>5.7272067070494002</v>
      </c>
      <c r="AG260">
        <v>0.39319143705834497</v>
      </c>
      <c r="AH260">
        <v>6672.5427029166103</v>
      </c>
      <c r="AI260" t="s">
        <v>103</v>
      </c>
      <c r="AJ260" t="s">
        <v>104</v>
      </c>
      <c r="AK260">
        <v>28599898154.619999</v>
      </c>
      <c r="AL260">
        <v>89959</v>
      </c>
      <c r="AM260" s="10">
        <f t="shared" si="11"/>
        <v>4.0018035390605444E-3</v>
      </c>
    </row>
    <row r="261" spans="1:39" x14ac:dyDescent="0.25">
      <c r="A261" t="s">
        <v>37</v>
      </c>
      <c r="B261">
        <v>25.824780159304499</v>
      </c>
      <c r="C261">
        <v>2.5066669122652398E-2</v>
      </c>
      <c r="D261">
        <v>26.2606985897241</v>
      </c>
      <c r="E261">
        <v>2.3932457249397299E-2</v>
      </c>
      <c r="F261">
        <v>4.9422877374284404</v>
      </c>
      <c r="G261" s="1">
        <v>0</v>
      </c>
      <c r="H261">
        <v>4.8348510894369703</v>
      </c>
      <c r="I261">
        <v>148.379873133725</v>
      </c>
      <c r="J261">
        <v>160.999832425845</v>
      </c>
      <c r="K261">
        <v>77.693146251491896</v>
      </c>
      <c r="L261">
        <v>94.250217393986105</v>
      </c>
      <c r="M261">
        <v>0.83040493039577801</v>
      </c>
      <c r="N261">
        <v>60.220917294073502</v>
      </c>
      <c r="O261">
        <v>316197.97678440699</v>
      </c>
      <c r="P261">
        <v>318398.05088217102</v>
      </c>
      <c r="Q261">
        <v>82.656077194404304</v>
      </c>
      <c r="R261">
        <v>697.03621517081001</v>
      </c>
      <c r="S261">
        <v>0.47385223423293898</v>
      </c>
      <c r="T261">
        <v>0.24735670165771301</v>
      </c>
      <c r="U261">
        <v>7.6538395570163606E-2</v>
      </c>
      <c r="V261">
        <v>0.78127281837154605</v>
      </c>
      <c r="W261">
        <v>2.9185973714164499E-2</v>
      </c>
      <c r="X261">
        <v>0.113002812344125</v>
      </c>
      <c r="Y261" s="1">
        <v>0</v>
      </c>
      <c r="Z261">
        <v>0.32347061796648002</v>
      </c>
      <c r="AA261">
        <v>5.42412098906039E-4</v>
      </c>
      <c r="AB261">
        <v>7.8626985955684899E-3</v>
      </c>
      <c r="AC261" s="1">
        <v>0</v>
      </c>
      <c r="AD261">
        <v>6.0819499278671101E-3</v>
      </c>
      <c r="AE261">
        <v>9.4454197631240605E-3</v>
      </c>
      <c r="AF261">
        <v>5.7318325976095297</v>
      </c>
      <c r="AG261">
        <v>0.41663570316797899</v>
      </c>
      <c r="AH261">
        <v>8084.8988870302601</v>
      </c>
      <c r="AI261" t="s">
        <v>105</v>
      </c>
      <c r="AJ261" t="s">
        <v>106</v>
      </c>
      <c r="AK261">
        <v>17366541478.93</v>
      </c>
      <c r="AL261">
        <v>54923</v>
      </c>
      <c r="AM261" s="10">
        <f t="shared" si="11"/>
        <v>-1.6599650954837064E-2</v>
      </c>
    </row>
    <row r="262" spans="1:39" x14ac:dyDescent="0.25">
      <c r="A262" t="s">
        <v>37</v>
      </c>
      <c r="B262">
        <v>24.959820871517699</v>
      </c>
      <c r="C262">
        <v>2.59485101475786E-2</v>
      </c>
      <c r="D262">
        <v>27.057107750322</v>
      </c>
      <c r="E262">
        <v>2.5099812806112998E-2</v>
      </c>
      <c r="F262">
        <v>11.2920830011861</v>
      </c>
      <c r="G262" s="1">
        <v>0</v>
      </c>
      <c r="H262">
        <v>5.0533361387787803</v>
      </c>
      <c r="I262">
        <v>173.00258872160501</v>
      </c>
      <c r="J262">
        <v>185.65658124701099</v>
      </c>
      <c r="K262">
        <v>81.566018748726904</v>
      </c>
      <c r="L262">
        <v>94.613529691129699</v>
      </c>
      <c r="M262">
        <v>0.83099181328236005</v>
      </c>
      <c r="N262">
        <v>58.819892017089799</v>
      </c>
      <c r="O262">
        <v>315349.70547664998</v>
      </c>
      <c r="P262">
        <v>317354.10617954202</v>
      </c>
      <c r="Q262">
        <v>78.123919374038707</v>
      </c>
      <c r="R262">
        <v>692.39662363986201</v>
      </c>
      <c r="S262">
        <v>0.48762881217185</v>
      </c>
      <c r="T262">
        <v>0.24826092671193101</v>
      </c>
      <c r="U262">
        <v>5.9267276150623403E-2</v>
      </c>
      <c r="V262">
        <v>0.83735789443072794</v>
      </c>
      <c r="W262">
        <v>2.2428416645079201E-2</v>
      </c>
      <c r="X262">
        <v>8.0946412773568496E-2</v>
      </c>
      <c r="Y262" s="1">
        <v>0</v>
      </c>
      <c r="Z262">
        <v>0.31237180210006199</v>
      </c>
      <c r="AA262">
        <v>5.6784249970496202E-4</v>
      </c>
      <c r="AB262">
        <v>7.8470176822386904E-3</v>
      </c>
      <c r="AC262" s="1">
        <v>0</v>
      </c>
      <c r="AD262">
        <v>6.7497633999476997E-3</v>
      </c>
      <c r="AE262">
        <v>9.9352122804141508E-3</v>
      </c>
      <c r="AF262">
        <v>5.8083623168332501</v>
      </c>
      <c r="AG262">
        <v>0.44937517324119097</v>
      </c>
      <c r="AH262">
        <v>9826.1357953159404</v>
      </c>
      <c r="AI262" t="s">
        <v>107</v>
      </c>
      <c r="AJ262" t="s">
        <v>108</v>
      </c>
      <c r="AK262">
        <v>7833286684.04</v>
      </c>
      <c r="AL262">
        <v>24840</v>
      </c>
      <c r="AM262" s="10">
        <f t="shared" si="11"/>
        <v>-7.7513343190915962E-2</v>
      </c>
    </row>
    <row r="263" spans="1:39" x14ac:dyDescent="0.25">
      <c r="A263" t="s">
        <v>37</v>
      </c>
      <c r="B263">
        <v>23.329522244479001</v>
      </c>
      <c r="C263">
        <v>2.59058546226172E-2</v>
      </c>
      <c r="D263">
        <v>27.018766858850999</v>
      </c>
      <c r="E263">
        <v>2.5226042325399999E-2</v>
      </c>
      <c r="F263">
        <v>19.9798335860349</v>
      </c>
      <c r="G263" s="1">
        <v>0</v>
      </c>
      <c r="H263">
        <v>5.29541265017947</v>
      </c>
      <c r="I263">
        <v>197.910728000711</v>
      </c>
      <c r="J263">
        <v>210.643185515504</v>
      </c>
      <c r="K263">
        <v>85.754885023951601</v>
      </c>
      <c r="L263">
        <v>94.3754623773834</v>
      </c>
      <c r="M263">
        <v>0.82691872939637101</v>
      </c>
      <c r="N263">
        <v>57.128541341633003</v>
      </c>
      <c r="O263">
        <v>313418.07052862103</v>
      </c>
      <c r="P263">
        <v>315515.61558415001</v>
      </c>
      <c r="Q263">
        <v>74.659501305100306</v>
      </c>
      <c r="R263">
        <v>682.19134164422405</v>
      </c>
      <c r="S263">
        <v>0.47840245786900898</v>
      </c>
      <c r="T263">
        <v>0.26010394888362298</v>
      </c>
      <c r="U263">
        <v>4.3199416493966997E-2</v>
      </c>
      <c r="V263">
        <v>0.87438409923022997</v>
      </c>
      <c r="W263">
        <v>1.61569288141995E-2</v>
      </c>
      <c r="X263">
        <v>6.6259555461602601E-2</v>
      </c>
      <c r="Y263" s="1">
        <v>0</v>
      </c>
      <c r="Z263">
        <v>0.33506018458768</v>
      </c>
      <c r="AA263">
        <v>5.9899429644720797E-4</v>
      </c>
      <c r="AB263">
        <v>7.8023762300992302E-3</v>
      </c>
      <c r="AC263" s="1">
        <v>0</v>
      </c>
      <c r="AD263">
        <v>7.0095450260772296E-3</v>
      </c>
      <c r="AE263">
        <v>9.8151630842799893E-3</v>
      </c>
      <c r="AF263">
        <v>5.9025722459885896</v>
      </c>
      <c r="AG263">
        <v>0.48472436183126499</v>
      </c>
      <c r="AH263">
        <v>11808.709173494201</v>
      </c>
      <c r="AI263" t="s">
        <v>109</v>
      </c>
      <c r="AJ263" t="s">
        <v>110</v>
      </c>
      <c r="AK263">
        <v>3290576322.48</v>
      </c>
      <c r="AL263">
        <v>10499</v>
      </c>
      <c r="AM263" s="10">
        <f t="shared" si="11"/>
        <v>-0.13654378209209239</v>
      </c>
    </row>
    <row r="264" spans="1:39" x14ac:dyDescent="0.25">
      <c r="A264" t="s">
        <v>37</v>
      </c>
      <c r="B264">
        <v>20.0417316972087</v>
      </c>
      <c r="C264">
        <v>2.47223893303029E-2</v>
      </c>
      <c r="D264">
        <v>25.9476148232438</v>
      </c>
      <c r="E264">
        <v>2.4320314792137299E-2</v>
      </c>
      <c r="F264">
        <v>22.269949139066199</v>
      </c>
      <c r="G264" s="1">
        <v>0</v>
      </c>
      <c r="H264">
        <v>5.8263563035999599</v>
      </c>
      <c r="I264">
        <v>222.561367282806</v>
      </c>
      <c r="J264">
        <v>235.48611991265199</v>
      </c>
      <c r="K264">
        <v>97.292511641423502</v>
      </c>
      <c r="L264">
        <v>93.116206357351203</v>
      </c>
      <c r="M264">
        <v>0.80679604222290802</v>
      </c>
      <c r="N264">
        <v>61.477560576072797</v>
      </c>
      <c r="O264">
        <v>308740.23266984097</v>
      </c>
      <c r="P264">
        <v>310886.09010989999</v>
      </c>
      <c r="Q264">
        <v>63.458558782876501</v>
      </c>
      <c r="R264">
        <v>653.33893646394802</v>
      </c>
      <c r="S264">
        <v>0.45672022290824799</v>
      </c>
      <c r="T264">
        <v>0.341146223956378</v>
      </c>
      <c r="U264">
        <v>2.6728300825949E-2</v>
      </c>
      <c r="V264">
        <v>0.92786596418803702</v>
      </c>
      <c r="W264">
        <v>1.21840166948018E-2</v>
      </c>
      <c r="X264">
        <v>3.3221718291211698E-2</v>
      </c>
      <c r="Y264" s="1">
        <v>0</v>
      </c>
      <c r="Z264">
        <v>0.44407737844988798</v>
      </c>
      <c r="AA264">
        <v>7.0562622241648301E-4</v>
      </c>
      <c r="AB264">
        <v>7.1216855931497099E-3</v>
      </c>
      <c r="AC264" s="1">
        <v>0</v>
      </c>
      <c r="AD264">
        <v>5.8942884545789796E-3</v>
      </c>
      <c r="AE264">
        <v>1.05988615064247E-2</v>
      </c>
      <c r="AF264">
        <v>4.1168398220516602</v>
      </c>
      <c r="AG264">
        <v>0.36046847669182402</v>
      </c>
      <c r="AH264">
        <v>15267.935013305299</v>
      </c>
      <c r="AI264" t="s">
        <v>111</v>
      </c>
      <c r="AJ264" t="s">
        <v>112</v>
      </c>
      <c r="AK264">
        <v>972531732.90999997</v>
      </c>
      <c r="AL264">
        <v>3150</v>
      </c>
      <c r="AM264" s="10">
        <f t="shared" si="11"/>
        <v>-0.22760793877457386</v>
      </c>
    </row>
    <row r="265" spans="1:39" x14ac:dyDescent="0.25">
      <c r="A265" t="s">
        <v>37</v>
      </c>
      <c r="B265">
        <v>22.813198476717901</v>
      </c>
      <c r="C265">
        <v>2.3122832789922099E-2</v>
      </c>
      <c r="D265">
        <v>24.476952509941501</v>
      </c>
      <c r="E265">
        <v>2.30559967899195E-2</v>
      </c>
      <c r="F265">
        <v>35.298693945399997</v>
      </c>
      <c r="G265" s="1">
        <v>0</v>
      </c>
      <c r="H265">
        <v>6.4579138564950496</v>
      </c>
      <c r="I265">
        <v>270.983374498952</v>
      </c>
      <c r="J265">
        <v>283.87684137738398</v>
      </c>
      <c r="K265">
        <v>106.291156308316</v>
      </c>
      <c r="L265">
        <v>93.755110482841701</v>
      </c>
      <c r="M265">
        <v>0.81183326640905196</v>
      </c>
      <c r="N265">
        <v>65.094034907235496</v>
      </c>
      <c r="O265">
        <v>309523.27553066402</v>
      </c>
      <c r="P265">
        <v>311169.08756791102</v>
      </c>
      <c r="Q265">
        <v>54.282385696511703</v>
      </c>
      <c r="R265">
        <v>637.625861890294</v>
      </c>
      <c r="S265">
        <v>0.43177122808310497</v>
      </c>
      <c r="T265">
        <v>0.45303544829214998</v>
      </c>
      <c r="U265">
        <v>1.05983944007158E-2</v>
      </c>
      <c r="V265">
        <v>0.98373862996037698</v>
      </c>
      <c r="W265">
        <v>2.7932432290518798E-3</v>
      </c>
      <c r="X265">
        <v>2.86973240985486E-3</v>
      </c>
      <c r="Y265" s="1">
        <v>0</v>
      </c>
      <c r="Z265">
        <v>0.46339449175590902</v>
      </c>
      <c r="AA265">
        <v>7.65629137898876E-4</v>
      </c>
      <c r="AB265">
        <v>6.4951514123712997E-3</v>
      </c>
      <c r="AC265" s="1">
        <v>0</v>
      </c>
      <c r="AD265">
        <v>5.4990549093973202E-3</v>
      </c>
      <c r="AE265">
        <v>1.02962209580502E-2</v>
      </c>
      <c r="AF265">
        <v>2.8979881523798099</v>
      </c>
      <c r="AG265">
        <v>0.29105090168057601</v>
      </c>
      <c r="AH265">
        <v>18696.236038512801</v>
      </c>
      <c r="AI265" t="s">
        <v>113</v>
      </c>
      <c r="AJ265" t="s">
        <v>114</v>
      </c>
      <c r="AK265">
        <v>842831879.26999998</v>
      </c>
      <c r="AL265">
        <v>2723</v>
      </c>
      <c r="AM265" s="10">
        <f t="shared" si="11"/>
        <v>-6.7972270344841879E-2</v>
      </c>
    </row>
    <row r="270" spans="1:39" x14ac:dyDescent="0.25">
      <c r="A270" t="s">
        <v>0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t="s">
        <v>6</v>
      </c>
      <c r="H270" t="s">
        <v>7</v>
      </c>
      <c r="I270" t="s">
        <v>8</v>
      </c>
      <c r="J270" t="s">
        <v>9</v>
      </c>
      <c r="K270" t="s">
        <v>10</v>
      </c>
      <c r="L270" t="s">
        <v>11</v>
      </c>
      <c r="M270" t="s">
        <v>12</v>
      </c>
      <c r="N270" t="s">
        <v>13</v>
      </c>
      <c r="O270" t="s">
        <v>14</v>
      </c>
      <c r="P270" t="s">
        <v>15</v>
      </c>
      <c r="Q270" t="s">
        <v>16</v>
      </c>
      <c r="R270" t="s">
        <v>17</v>
      </c>
      <c r="S270" t="s">
        <v>18</v>
      </c>
      <c r="T270" t="s">
        <v>19</v>
      </c>
      <c r="U270" t="s">
        <v>20</v>
      </c>
      <c r="V270" t="s">
        <v>21</v>
      </c>
      <c r="W270" t="s">
        <v>22</v>
      </c>
      <c r="X270" t="s">
        <v>23</v>
      </c>
      <c r="Y270" t="s">
        <v>24</v>
      </c>
      <c r="Z270" t="s">
        <v>25</v>
      </c>
      <c r="AA270" t="s">
        <v>26</v>
      </c>
      <c r="AB270" t="s">
        <v>27</v>
      </c>
      <c r="AC270" t="s">
        <v>28</v>
      </c>
      <c r="AD270" t="s">
        <v>29</v>
      </c>
      <c r="AE270" t="s">
        <v>30</v>
      </c>
      <c r="AF270" t="s">
        <v>31</v>
      </c>
      <c r="AG270" t="s">
        <v>32</v>
      </c>
      <c r="AH270" t="s">
        <v>33</v>
      </c>
      <c r="AI270" t="s">
        <v>34</v>
      </c>
      <c r="AJ270" t="s">
        <v>74</v>
      </c>
      <c r="AK270" t="s">
        <v>35</v>
      </c>
      <c r="AL270" t="s">
        <v>36</v>
      </c>
    </row>
    <row r="271" spans="1:39" x14ac:dyDescent="0.25">
      <c r="A271" t="s">
        <v>37</v>
      </c>
      <c r="B271">
        <v>4.2825293151935</v>
      </c>
      <c r="C271">
        <v>5.2363894313258398E-3</v>
      </c>
      <c r="D271">
        <v>6.1058186745538503</v>
      </c>
      <c r="E271">
        <v>5.2363894313258398E-3</v>
      </c>
      <c r="F271">
        <v>-49.396639342807397</v>
      </c>
      <c r="G271" s="1">
        <v>0</v>
      </c>
      <c r="H271">
        <v>3.1133166295727501</v>
      </c>
      <c r="I271">
        <v>-202.73824803849001</v>
      </c>
      <c r="J271">
        <v>-185.50077718519401</v>
      </c>
      <c r="K271">
        <v>55.336942776213697</v>
      </c>
      <c r="L271">
        <v>88.3443631337542</v>
      </c>
      <c r="M271">
        <v>0.778074297532933</v>
      </c>
      <c r="N271">
        <v>63.794671108148798</v>
      </c>
      <c r="O271">
        <v>231293.650230642</v>
      </c>
      <c r="P271">
        <v>235641.74093494701</v>
      </c>
      <c r="Q271">
        <v>98.162473436282596</v>
      </c>
      <c r="R271">
        <v>656.95300995975595</v>
      </c>
      <c r="S271">
        <v>0.293358910642467</v>
      </c>
      <c r="T271">
        <v>0.21730806477852799</v>
      </c>
      <c r="U271">
        <v>0.28480463998965699</v>
      </c>
      <c r="V271">
        <v>0.37419761144192298</v>
      </c>
      <c r="W271">
        <v>6.3064656082087306E-2</v>
      </c>
      <c r="X271">
        <v>0.27793309248633102</v>
      </c>
      <c r="Y271" s="1">
        <v>0</v>
      </c>
      <c r="Z271">
        <v>0.54571137614709897</v>
      </c>
      <c r="AA271">
        <v>4.7541891521438699E-4</v>
      </c>
      <c r="AB271">
        <v>4.7609034380091996E-3</v>
      </c>
      <c r="AC271" s="1">
        <v>0</v>
      </c>
      <c r="AD271" s="1">
        <v>0</v>
      </c>
      <c r="AE271" s="1">
        <v>0</v>
      </c>
      <c r="AF271">
        <v>4.8567118631084698</v>
      </c>
      <c r="AG271">
        <v>0.26079634729418399</v>
      </c>
      <c r="AH271">
        <v>191.31269501777899</v>
      </c>
      <c r="AI271" t="s">
        <v>77</v>
      </c>
      <c r="AJ271" t="s">
        <v>78</v>
      </c>
      <c r="AK271">
        <v>280790491.38</v>
      </c>
      <c r="AL271">
        <v>1214</v>
      </c>
      <c r="AM271" s="10">
        <f t="shared" ref="AM271:AM289" si="12">B271/D271-1</f>
        <v>-0.29861505173072922</v>
      </c>
    </row>
    <row r="272" spans="1:39" x14ac:dyDescent="0.25">
      <c r="A272" t="s">
        <v>37</v>
      </c>
      <c r="B272">
        <v>5.5716031430912096</v>
      </c>
      <c r="C272">
        <v>5.0412091905207099E-3</v>
      </c>
      <c r="D272">
        <v>5.8845068573095798</v>
      </c>
      <c r="E272">
        <v>5.0397985026662999E-3</v>
      </c>
      <c r="F272">
        <v>-46.341410651542397</v>
      </c>
      <c r="G272" s="1">
        <v>0</v>
      </c>
      <c r="H272">
        <v>3.16441606033275</v>
      </c>
      <c r="I272">
        <v>-175.32350974874601</v>
      </c>
      <c r="J272">
        <v>-158.51288413634899</v>
      </c>
      <c r="K272">
        <v>48.444522798170603</v>
      </c>
      <c r="L272">
        <v>89.924713880454306</v>
      </c>
      <c r="M272">
        <v>0.80604423828742</v>
      </c>
      <c r="N272">
        <v>68.151845877092697</v>
      </c>
      <c r="O272">
        <v>237297.14699742899</v>
      </c>
      <c r="P272">
        <v>241373.23294481699</v>
      </c>
      <c r="Q272">
        <v>96.565592485412296</v>
      </c>
      <c r="R272">
        <v>674.98706241716695</v>
      </c>
      <c r="S272">
        <v>0.30402316878739</v>
      </c>
      <c r="T272">
        <v>0.287214742160878</v>
      </c>
      <c r="U272">
        <v>0.23247963425861201</v>
      </c>
      <c r="V272">
        <v>0.30089836368846601</v>
      </c>
      <c r="W272">
        <v>0.115156056732951</v>
      </c>
      <c r="X272">
        <v>0.351465945319969</v>
      </c>
      <c r="Y272" s="1">
        <v>0</v>
      </c>
      <c r="Z272">
        <v>0.54168350162705203</v>
      </c>
      <c r="AA272">
        <v>4.4039042233614699E-4</v>
      </c>
      <c r="AB272">
        <v>4.5618420698647702E-3</v>
      </c>
      <c r="AC272" s="1">
        <v>0</v>
      </c>
      <c r="AD272">
        <v>3.7580486714846699E-5</v>
      </c>
      <c r="AE272" s="1">
        <v>0</v>
      </c>
      <c r="AF272">
        <v>4.8257288775855702</v>
      </c>
      <c r="AG272">
        <v>0.21264896706736899</v>
      </c>
      <c r="AH272">
        <v>390.57288656422702</v>
      </c>
      <c r="AI272" t="s">
        <v>79</v>
      </c>
      <c r="AJ272" t="s">
        <v>80</v>
      </c>
      <c r="AK272">
        <v>2123572168.48</v>
      </c>
      <c r="AL272">
        <v>8949</v>
      </c>
      <c r="AM272" s="10">
        <f t="shared" si="12"/>
        <v>-5.3174160861022557E-2</v>
      </c>
    </row>
    <row r="273" spans="1:39" x14ac:dyDescent="0.25">
      <c r="A273" t="s">
        <v>37</v>
      </c>
      <c r="B273">
        <v>7.1186004517191899</v>
      </c>
      <c r="C273">
        <v>5.1110815571106197E-3</v>
      </c>
      <c r="D273">
        <v>5.9637889291033499</v>
      </c>
      <c r="E273">
        <v>5.1089640010999401E-3</v>
      </c>
      <c r="F273">
        <v>-40.205285095660201</v>
      </c>
      <c r="G273" s="1">
        <v>0</v>
      </c>
      <c r="H273">
        <v>3.26841026064091</v>
      </c>
      <c r="I273">
        <v>-153.45965277437901</v>
      </c>
      <c r="J273">
        <v>-137.05276729817399</v>
      </c>
      <c r="K273">
        <v>39.105260221611999</v>
      </c>
      <c r="L273">
        <v>92.146167599810298</v>
      </c>
      <c r="M273">
        <v>0.84811334312677999</v>
      </c>
      <c r="N273">
        <v>72.390560540742001</v>
      </c>
      <c r="O273">
        <v>243157.09961400501</v>
      </c>
      <c r="P273">
        <v>247290.78622424</v>
      </c>
      <c r="Q273">
        <v>91.273689894715801</v>
      </c>
      <c r="R273">
        <v>677.50717664117201</v>
      </c>
      <c r="S273">
        <v>0.36413111794420999</v>
      </c>
      <c r="T273">
        <v>0.38112270184860197</v>
      </c>
      <c r="U273">
        <v>0.27597733134816999</v>
      </c>
      <c r="V273">
        <v>0.18737251241889799</v>
      </c>
      <c r="W273">
        <v>0.16746833730739299</v>
      </c>
      <c r="X273">
        <v>0.36918181892553698</v>
      </c>
      <c r="Y273" s="1">
        <v>0</v>
      </c>
      <c r="Z273">
        <v>0.449160858272451</v>
      </c>
      <c r="AA273">
        <v>3.88736559254198E-4</v>
      </c>
      <c r="AB273">
        <v>4.6725936292741996E-3</v>
      </c>
      <c r="AC273" s="1">
        <v>0</v>
      </c>
      <c r="AD273">
        <v>4.7630750151686797E-5</v>
      </c>
      <c r="AE273" s="1">
        <v>0</v>
      </c>
      <c r="AF273">
        <v>5.5510320897547798</v>
      </c>
      <c r="AG273">
        <v>0.20210392855824</v>
      </c>
      <c r="AH273">
        <v>412.81002238191599</v>
      </c>
      <c r="AI273" t="s">
        <v>81</v>
      </c>
      <c r="AJ273" t="s">
        <v>82</v>
      </c>
      <c r="AK273">
        <v>17764571383.599998</v>
      </c>
      <c r="AL273">
        <v>73058</v>
      </c>
      <c r="AM273" s="10">
        <f t="shared" si="12"/>
        <v>0.19363722230013014</v>
      </c>
    </row>
    <row r="274" spans="1:39" x14ac:dyDescent="0.25">
      <c r="A274" t="s">
        <v>37</v>
      </c>
      <c r="B274">
        <v>8.3092362639040704</v>
      </c>
      <c r="C274">
        <v>6.1787860581339303E-3</v>
      </c>
      <c r="D274">
        <v>7.1676905890884202</v>
      </c>
      <c r="E274">
        <v>6.0733104472267402E-3</v>
      </c>
      <c r="F274">
        <v>-36.176218844733398</v>
      </c>
      <c r="G274" s="1">
        <v>0</v>
      </c>
      <c r="H274">
        <v>3.3415718384625999</v>
      </c>
      <c r="I274">
        <v>-127.231983966063</v>
      </c>
      <c r="J274">
        <v>-111.189441824445</v>
      </c>
      <c r="K274">
        <v>31.165008034027</v>
      </c>
      <c r="L274">
        <v>93.125135460197299</v>
      </c>
      <c r="M274">
        <v>0.87574237959263301</v>
      </c>
      <c r="N274">
        <v>75.902180662187206</v>
      </c>
      <c r="O274">
        <v>248742.926607036</v>
      </c>
      <c r="P274">
        <v>252416.74068073501</v>
      </c>
      <c r="Q274">
        <v>87.178485253041998</v>
      </c>
      <c r="R274">
        <v>674.05713504782295</v>
      </c>
      <c r="S274">
        <v>0.39071208813195701</v>
      </c>
      <c r="T274">
        <v>0.422732522857586</v>
      </c>
      <c r="U274">
        <v>0.312957726926124</v>
      </c>
      <c r="V274">
        <v>0.11506613048631099</v>
      </c>
      <c r="W274">
        <v>0.189041830486982</v>
      </c>
      <c r="X274">
        <v>0.38293431210057999</v>
      </c>
      <c r="Y274" s="1">
        <v>0</v>
      </c>
      <c r="Z274">
        <v>0.40210381519149302</v>
      </c>
      <c r="AA274">
        <v>3.43285353731093E-4</v>
      </c>
      <c r="AB274">
        <v>5.3181018035867904E-3</v>
      </c>
      <c r="AC274" s="1">
        <v>0</v>
      </c>
      <c r="AD274">
        <v>4.1192714938053E-4</v>
      </c>
      <c r="AE274" s="1">
        <v>0</v>
      </c>
      <c r="AF274">
        <v>6.3072585971551298</v>
      </c>
      <c r="AG274">
        <v>0.175267317222667</v>
      </c>
      <c r="AH274">
        <v>303.98596527587898</v>
      </c>
      <c r="AI274" t="s">
        <v>83</v>
      </c>
      <c r="AJ274" t="s">
        <v>84</v>
      </c>
      <c r="AK274">
        <v>75057680617.820007</v>
      </c>
      <c r="AL274">
        <v>301748</v>
      </c>
      <c r="AM274" s="10">
        <f t="shared" si="12"/>
        <v>0.15926268867596738</v>
      </c>
    </row>
    <row r="275" spans="1:39" x14ac:dyDescent="0.25">
      <c r="A275" t="s">
        <v>37</v>
      </c>
      <c r="B275">
        <v>8.5629858864975805</v>
      </c>
      <c r="C275">
        <v>7.1489124130365497E-3</v>
      </c>
      <c r="D275">
        <v>8.2492991110360201</v>
      </c>
      <c r="E275">
        <v>6.8410074331872201E-3</v>
      </c>
      <c r="F275">
        <v>-26.9978693892308</v>
      </c>
      <c r="G275" s="1">
        <v>0</v>
      </c>
      <c r="H275">
        <v>3.5122967162680898</v>
      </c>
      <c r="I275">
        <v>-102.77315509899501</v>
      </c>
      <c r="J275">
        <v>-86.8915317001305</v>
      </c>
      <c r="K275">
        <v>28.6448408630899</v>
      </c>
      <c r="L275">
        <v>93.513307874983497</v>
      </c>
      <c r="M275">
        <v>0.88792349021029404</v>
      </c>
      <c r="N275">
        <v>77.598305770045499</v>
      </c>
      <c r="O275">
        <v>251300.579785034</v>
      </c>
      <c r="P275">
        <v>254523.90319648801</v>
      </c>
      <c r="Q275">
        <v>84.219614264246104</v>
      </c>
      <c r="R275">
        <v>674.14697087552395</v>
      </c>
      <c r="S275">
        <v>0.435438833763094</v>
      </c>
      <c r="T275">
        <v>0.44995257716054199</v>
      </c>
      <c r="U275">
        <v>0.32649572182603598</v>
      </c>
      <c r="V275">
        <v>7.9448315988951607E-2</v>
      </c>
      <c r="W275">
        <v>0.18823167482782199</v>
      </c>
      <c r="X275">
        <v>0.40582428735718901</v>
      </c>
      <c r="Y275" s="1">
        <v>0</v>
      </c>
      <c r="Z275">
        <v>0.34292831755268399</v>
      </c>
      <c r="AA275">
        <v>3.20495887980944E-4</v>
      </c>
      <c r="AB275">
        <v>5.6737864330116197E-3</v>
      </c>
      <c r="AC275" s="1">
        <v>0</v>
      </c>
      <c r="AD275">
        <v>8.4630950121794904E-4</v>
      </c>
      <c r="AE275" s="1">
        <v>4.22576381775595E-7</v>
      </c>
      <c r="AF275">
        <v>6.4595396108240504</v>
      </c>
      <c r="AG275">
        <v>0.16312207864084499</v>
      </c>
      <c r="AH275">
        <v>249.21846468265699</v>
      </c>
      <c r="AI275" t="s">
        <v>85</v>
      </c>
      <c r="AJ275" t="s">
        <v>86</v>
      </c>
      <c r="AK275">
        <v>143077482499.45001</v>
      </c>
      <c r="AL275">
        <v>569348</v>
      </c>
      <c r="AM275" s="10">
        <f t="shared" si="12"/>
        <v>3.8025869984748883E-2</v>
      </c>
    </row>
    <row r="276" spans="1:39" x14ac:dyDescent="0.25">
      <c r="A276" t="s">
        <v>37</v>
      </c>
      <c r="B276">
        <v>8.9426672324932195</v>
      </c>
      <c r="C276">
        <v>7.9750530588083898E-3</v>
      </c>
      <c r="D276">
        <v>9.1612552090485</v>
      </c>
      <c r="E276">
        <v>7.53226349953678E-3</v>
      </c>
      <c r="F276">
        <v>-20.605728884079401</v>
      </c>
      <c r="G276" s="1">
        <v>0</v>
      </c>
      <c r="H276">
        <v>3.6362328498542098</v>
      </c>
      <c r="I276">
        <v>-77.6151905729063</v>
      </c>
      <c r="J276">
        <v>-61.723274859659703</v>
      </c>
      <c r="K276">
        <v>28.997772717077201</v>
      </c>
      <c r="L276">
        <v>93.385635100751799</v>
      </c>
      <c r="M276">
        <v>0.88698019008193996</v>
      </c>
      <c r="N276">
        <v>77.062076034572002</v>
      </c>
      <c r="O276">
        <v>251145.692774731</v>
      </c>
      <c r="P276">
        <v>254343.03599883601</v>
      </c>
      <c r="Q276">
        <v>83.863221697300801</v>
      </c>
      <c r="R276">
        <v>678.845830561713</v>
      </c>
      <c r="S276">
        <v>0.44554394844774298</v>
      </c>
      <c r="T276">
        <v>0.43898968867535398</v>
      </c>
      <c r="U276">
        <v>0.32365470055182299</v>
      </c>
      <c r="V276">
        <v>8.4280339885784206E-2</v>
      </c>
      <c r="W276">
        <v>0.17427731379353201</v>
      </c>
      <c r="X276">
        <v>0.41778764576885902</v>
      </c>
      <c r="Y276" s="1">
        <v>0</v>
      </c>
      <c r="Z276">
        <v>0.32846292987282999</v>
      </c>
      <c r="AA276">
        <v>3.1996296398535402E-4</v>
      </c>
      <c r="AB276">
        <v>6.3873928590591402E-3</v>
      </c>
      <c r="AC276" s="1">
        <v>0</v>
      </c>
      <c r="AD276">
        <v>8.16210589984473E-4</v>
      </c>
      <c r="AE276">
        <v>8.7057885729443894E-6</v>
      </c>
      <c r="AF276">
        <v>6.6801794446512002</v>
      </c>
      <c r="AG276">
        <v>0.16830486994914301</v>
      </c>
      <c r="AH276">
        <v>318.16768626110797</v>
      </c>
      <c r="AI276" t="s">
        <v>87</v>
      </c>
      <c r="AJ276" t="s">
        <v>88</v>
      </c>
      <c r="AK276">
        <v>254176770140.82999</v>
      </c>
      <c r="AL276">
        <v>1012069</v>
      </c>
      <c r="AM276" s="10">
        <f t="shared" si="12"/>
        <v>-2.3860046638519927E-2</v>
      </c>
    </row>
    <row r="277" spans="1:39" x14ac:dyDescent="0.25">
      <c r="A277" t="s">
        <v>37</v>
      </c>
      <c r="B277">
        <v>9.9786636038531498</v>
      </c>
      <c r="C277">
        <v>8.5149678128017998E-3</v>
      </c>
      <c r="D277">
        <v>9.7527560501938204</v>
      </c>
      <c r="E277">
        <v>7.9003725178935606E-3</v>
      </c>
      <c r="F277">
        <v>-17.830309879533299</v>
      </c>
      <c r="G277" s="1">
        <v>0</v>
      </c>
      <c r="H277">
        <v>3.6828295256718899</v>
      </c>
      <c r="I277">
        <v>-53.406829252151901</v>
      </c>
      <c r="J277">
        <v>-37.538932537517702</v>
      </c>
      <c r="K277">
        <v>28.770483530407201</v>
      </c>
      <c r="L277">
        <v>93.350548574129405</v>
      </c>
      <c r="M277">
        <v>0.88821582987211201</v>
      </c>
      <c r="N277">
        <v>77.074493515653401</v>
      </c>
      <c r="O277">
        <v>251540.17496116899</v>
      </c>
      <c r="P277">
        <v>254575.01335757499</v>
      </c>
      <c r="Q277">
        <v>83.900418994016505</v>
      </c>
      <c r="R277">
        <v>682.72876454538505</v>
      </c>
      <c r="S277">
        <v>0.44590507928548401</v>
      </c>
      <c r="T277">
        <v>0.427465791041442</v>
      </c>
      <c r="U277">
        <v>0.32403546359464502</v>
      </c>
      <c r="V277">
        <v>7.9492834491188893E-2</v>
      </c>
      <c r="W277">
        <v>0.16423940346069099</v>
      </c>
      <c r="X277">
        <v>0.432232298453474</v>
      </c>
      <c r="Y277" s="1">
        <v>0</v>
      </c>
      <c r="Z277">
        <v>0.32318739138003399</v>
      </c>
      <c r="AA277">
        <v>3.1420297025154802E-4</v>
      </c>
      <c r="AB277">
        <v>6.5600996090917603E-3</v>
      </c>
      <c r="AC277" s="1">
        <v>0</v>
      </c>
      <c r="AD277">
        <v>1.00858205188594E-3</v>
      </c>
      <c r="AE277">
        <v>1.7503062943222301E-5</v>
      </c>
      <c r="AF277">
        <v>6.8673989870383503</v>
      </c>
      <c r="AG277">
        <v>0.16719956164852301</v>
      </c>
      <c r="AH277">
        <v>356.958531789836</v>
      </c>
      <c r="AI277" t="s">
        <v>89</v>
      </c>
      <c r="AJ277" t="s">
        <v>90</v>
      </c>
      <c r="AK277">
        <v>348677192785.75</v>
      </c>
      <c r="AL277">
        <v>1386169</v>
      </c>
      <c r="AM277" s="10">
        <f t="shared" si="12"/>
        <v>2.3163457846855584E-2</v>
      </c>
    </row>
    <row r="278" spans="1:39" x14ac:dyDescent="0.25">
      <c r="A278" t="s">
        <v>37</v>
      </c>
      <c r="B278">
        <v>11.247120881686801</v>
      </c>
      <c r="C278">
        <v>9.4676081187327708E-3</v>
      </c>
      <c r="D278">
        <v>10.7878129730962</v>
      </c>
      <c r="E278">
        <v>8.6198414151904094E-3</v>
      </c>
      <c r="F278">
        <v>-12.157659942061301</v>
      </c>
      <c r="G278" s="1">
        <v>0</v>
      </c>
      <c r="H278">
        <v>3.7701316670332701</v>
      </c>
      <c r="I278">
        <v>-28.319073866625001</v>
      </c>
      <c r="J278">
        <v>-12.3178875033373</v>
      </c>
      <c r="K278">
        <v>32.0865967788218</v>
      </c>
      <c r="L278">
        <v>93.089174166442206</v>
      </c>
      <c r="M278">
        <v>0.87995303381194401</v>
      </c>
      <c r="N278">
        <v>75.327250902113406</v>
      </c>
      <c r="O278">
        <v>249438.17655354101</v>
      </c>
      <c r="P278">
        <v>252649.74954691899</v>
      </c>
      <c r="Q278">
        <v>85.344248726905207</v>
      </c>
      <c r="R278">
        <v>687.40870130187102</v>
      </c>
      <c r="S278">
        <v>0.43213317290287701</v>
      </c>
      <c r="T278">
        <v>0.40123159488012</v>
      </c>
      <c r="U278">
        <v>0.31008842134158998</v>
      </c>
      <c r="V278">
        <v>0.13250776236718101</v>
      </c>
      <c r="W278">
        <v>0.143315315757821</v>
      </c>
      <c r="X278">
        <v>0.41408850053340601</v>
      </c>
      <c r="Y278" s="1">
        <v>0</v>
      </c>
      <c r="Z278">
        <v>0.343169769644046</v>
      </c>
      <c r="AA278">
        <v>3.2852357760190597E-4</v>
      </c>
      <c r="AB278">
        <v>6.7764587900403803E-3</v>
      </c>
      <c r="AC278" s="1">
        <v>0</v>
      </c>
      <c r="AD278">
        <v>1.3598657618575001E-3</v>
      </c>
      <c r="AE278">
        <v>1.55010207517441E-4</v>
      </c>
      <c r="AF278">
        <v>6.9214520995541502</v>
      </c>
      <c r="AG278">
        <v>0.19207273883448001</v>
      </c>
      <c r="AH278">
        <v>630.32535050148601</v>
      </c>
      <c r="AI278" t="s">
        <v>91</v>
      </c>
      <c r="AJ278" t="s">
        <v>92</v>
      </c>
      <c r="AK278">
        <v>438460680678.58002</v>
      </c>
      <c r="AL278">
        <v>1757793</v>
      </c>
      <c r="AM278" s="10">
        <f t="shared" si="12"/>
        <v>4.2576554648849685E-2</v>
      </c>
    </row>
    <row r="279" spans="1:39" x14ac:dyDescent="0.25">
      <c r="A279" t="s">
        <v>37</v>
      </c>
      <c r="B279">
        <v>13.354533418090201</v>
      </c>
      <c r="C279">
        <v>1.1627181685477699E-2</v>
      </c>
      <c r="D279">
        <v>13.094048671796401</v>
      </c>
      <c r="E279">
        <v>1.0357805734104801E-2</v>
      </c>
      <c r="F279">
        <v>-7.5977772718997203</v>
      </c>
      <c r="G279" s="1">
        <v>0</v>
      </c>
      <c r="H279">
        <v>3.8330373669615598</v>
      </c>
      <c r="I279">
        <v>-4.1363444648510104</v>
      </c>
      <c r="J279">
        <v>11.942662925705299</v>
      </c>
      <c r="K279">
        <v>34.481552754123399</v>
      </c>
      <c r="L279">
        <v>93.070546705930695</v>
      </c>
      <c r="M279">
        <v>0.87623276323079702</v>
      </c>
      <c r="N279">
        <v>74.200214614104297</v>
      </c>
      <c r="O279">
        <v>248124.681742132</v>
      </c>
      <c r="P279">
        <v>251346.819450688</v>
      </c>
      <c r="Q279">
        <v>87.818223999784905</v>
      </c>
      <c r="R279">
        <v>688.45791981558602</v>
      </c>
      <c r="S279">
        <v>0.42839534015398101</v>
      </c>
      <c r="T279">
        <v>0.38540960340653402</v>
      </c>
      <c r="U279">
        <v>0.30896031117520301</v>
      </c>
      <c r="V279">
        <v>0.16406211540012899</v>
      </c>
      <c r="W279">
        <v>0.12396350633638401</v>
      </c>
      <c r="X279">
        <v>0.40301406708828202</v>
      </c>
      <c r="Y279" s="1">
        <v>0</v>
      </c>
      <c r="Z279">
        <v>0.34772833713099699</v>
      </c>
      <c r="AA279">
        <v>3.3590280546000702E-4</v>
      </c>
      <c r="AB279">
        <v>6.9829966156166202E-3</v>
      </c>
      <c r="AC279" s="1">
        <v>0</v>
      </c>
      <c r="AD279">
        <v>1.62028966904663E-3</v>
      </c>
      <c r="AE279">
        <v>1.4186341413182999E-3</v>
      </c>
      <c r="AF279">
        <v>7.0226763618521302</v>
      </c>
      <c r="AG279">
        <v>0.20873122030740199</v>
      </c>
      <c r="AH279">
        <v>928.37915344055</v>
      </c>
      <c r="AI279" t="s">
        <v>93</v>
      </c>
      <c r="AJ279" t="s">
        <v>94</v>
      </c>
      <c r="AK279">
        <v>500746375216.15997</v>
      </c>
      <c r="AL279">
        <v>2018124</v>
      </c>
      <c r="AM279" s="10">
        <f t="shared" si="12"/>
        <v>1.9893369333112698E-2</v>
      </c>
    </row>
    <row r="280" spans="1:39" x14ac:dyDescent="0.25">
      <c r="A280" t="s">
        <v>37</v>
      </c>
      <c r="B280">
        <v>15.4745231389078</v>
      </c>
      <c r="C280">
        <v>1.41488027757341E-2</v>
      </c>
      <c r="D280">
        <v>15.7176923227901</v>
      </c>
      <c r="E280">
        <v>1.2473653643969299E-2</v>
      </c>
      <c r="F280">
        <v>-2.8107846758333799</v>
      </c>
      <c r="G280" s="1">
        <v>0</v>
      </c>
      <c r="H280">
        <v>3.9355587042785101</v>
      </c>
      <c r="I280">
        <v>20.8086170341479</v>
      </c>
      <c r="J280">
        <v>37.181403835181101</v>
      </c>
      <c r="K280">
        <v>42.3024631573373</v>
      </c>
      <c r="L280">
        <v>92.698364021244799</v>
      </c>
      <c r="M280">
        <v>0.85994736502174096</v>
      </c>
      <c r="N280">
        <v>70.932043356742199</v>
      </c>
      <c r="O280">
        <v>243751.88250120799</v>
      </c>
      <c r="P280">
        <v>247132.37890557299</v>
      </c>
      <c r="Q280">
        <v>90.237811254194895</v>
      </c>
      <c r="R280">
        <v>694.57305913267601</v>
      </c>
      <c r="S280">
        <v>0.40806581365123501</v>
      </c>
      <c r="T280">
        <v>0.33881070545879099</v>
      </c>
      <c r="U280">
        <v>0.26750304495934801</v>
      </c>
      <c r="V280">
        <v>0.289969202127485</v>
      </c>
      <c r="W280">
        <v>9.16771062884882E-2</v>
      </c>
      <c r="X280">
        <v>0.35085064662467802</v>
      </c>
      <c r="Y280" s="1">
        <v>0</v>
      </c>
      <c r="Z280">
        <v>0.38041089561996899</v>
      </c>
      <c r="AA280">
        <v>3.6972042925166598E-4</v>
      </c>
      <c r="AB280">
        <v>7.2336209570583003E-3</v>
      </c>
      <c r="AC280" s="1">
        <v>0</v>
      </c>
      <c r="AD280">
        <v>2.1222760597385702E-3</v>
      </c>
      <c r="AE280">
        <v>2.7480572689633702E-3</v>
      </c>
      <c r="AF280">
        <v>6.8165563954340298</v>
      </c>
      <c r="AG280">
        <v>0.25021504349584101</v>
      </c>
      <c r="AH280">
        <v>1632.8677616524401</v>
      </c>
      <c r="AI280" t="s">
        <v>95</v>
      </c>
      <c r="AJ280" t="s">
        <v>96</v>
      </c>
      <c r="AK280">
        <v>419395589001.46002</v>
      </c>
      <c r="AL280">
        <v>1720584</v>
      </c>
      <c r="AM280" s="10">
        <f t="shared" si="12"/>
        <v>-1.5471048732116577E-2</v>
      </c>
    </row>
    <row r="281" spans="1:39" x14ac:dyDescent="0.25">
      <c r="A281" t="s">
        <v>37</v>
      </c>
      <c r="B281">
        <v>17.851047417248399</v>
      </c>
      <c r="C281">
        <v>1.6225775622520699E-2</v>
      </c>
      <c r="D281">
        <v>17.8239476515256</v>
      </c>
      <c r="E281">
        <v>1.4594844399378E-2</v>
      </c>
      <c r="F281">
        <v>-2.34117388363113</v>
      </c>
      <c r="G281" s="1">
        <v>0</v>
      </c>
      <c r="H281">
        <v>4.0067207312877704</v>
      </c>
      <c r="I281">
        <v>45.221089812989597</v>
      </c>
      <c r="J281">
        <v>61.850680260384102</v>
      </c>
      <c r="K281">
        <v>49.766633654404501</v>
      </c>
      <c r="L281">
        <v>92.737130365850305</v>
      </c>
      <c r="M281">
        <v>0.84834322975750798</v>
      </c>
      <c r="N281">
        <v>67.905792248139093</v>
      </c>
      <c r="O281">
        <v>239966.61234242001</v>
      </c>
      <c r="P281">
        <v>243334.40282692999</v>
      </c>
      <c r="Q281">
        <v>95.321496687894296</v>
      </c>
      <c r="R281">
        <v>699.71267215678904</v>
      </c>
      <c r="S281">
        <v>0.41061012041162098</v>
      </c>
      <c r="T281">
        <v>0.300525570019609</v>
      </c>
      <c r="U281">
        <v>0.219089810554259</v>
      </c>
      <c r="V281">
        <v>0.39440804193557799</v>
      </c>
      <c r="W281">
        <v>7.1432304905832203E-2</v>
      </c>
      <c r="X281">
        <v>0.31506984260433002</v>
      </c>
      <c r="Y281" s="1">
        <v>0</v>
      </c>
      <c r="Z281">
        <v>0.37346978701536299</v>
      </c>
      <c r="AA281">
        <v>3.99779972690842E-4</v>
      </c>
      <c r="AB281">
        <v>7.5910626757804299E-3</v>
      </c>
      <c r="AC281" s="1">
        <v>0</v>
      </c>
      <c r="AD281">
        <v>2.7087975459962801E-3</v>
      </c>
      <c r="AE281">
        <v>3.89522476141917E-3</v>
      </c>
      <c r="AF281">
        <v>6.6487093821898302</v>
      </c>
      <c r="AG281">
        <v>0.29122941054628099</v>
      </c>
      <c r="AH281">
        <v>2471.12791605543</v>
      </c>
      <c r="AI281" t="s">
        <v>97</v>
      </c>
      <c r="AJ281" t="s">
        <v>98</v>
      </c>
      <c r="AK281">
        <v>363505743775.32001</v>
      </c>
      <c r="AL281">
        <v>1514818</v>
      </c>
      <c r="AM281" s="10">
        <f t="shared" si="12"/>
        <v>1.5204132245349999E-3</v>
      </c>
    </row>
    <row r="282" spans="1:39" x14ac:dyDescent="0.25">
      <c r="A282" t="s">
        <v>37</v>
      </c>
      <c r="B282">
        <v>19.2103071308475</v>
      </c>
      <c r="C282">
        <v>1.69526579834271E-2</v>
      </c>
      <c r="D282">
        <v>18.549604152378102</v>
      </c>
      <c r="E282">
        <v>1.54364705369589E-2</v>
      </c>
      <c r="F282">
        <v>0.57320525930233901</v>
      </c>
      <c r="G282" s="1">
        <v>0</v>
      </c>
      <c r="H282">
        <v>4.2180591554068299</v>
      </c>
      <c r="I282">
        <v>70.0122198780914</v>
      </c>
      <c r="J282">
        <v>86.899682626849597</v>
      </c>
      <c r="K282">
        <v>58.508602851968199</v>
      </c>
      <c r="L282">
        <v>93.098520307780404</v>
      </c>
      <c r="M282">
        <v>0.84010243221691405</v>
      </c>
      <c r="N282">
        <v>66.083911246792397</v>
      </c>
      <c r="O282">
        <v>236295.30266796501</v>
      </c>
      <c r="P282">
        <v>239609.04239301701</v>
      </c>
      <c r="Q282">
        <v>95.149437968803099</v>
      </c>
      <c r="R282">
        <v>697.63397564553998</v>
      </c>
      <c r="S282">
        <v>0.42923521416814298</v>
      </c>
      <c r="T282">
        <v>0.25873342922098203</v>
      </c>
      <c r="U282">
        <v>0.17087935588325301</v>
      </c>
      <c r="V282">
        <v>0.52310436519421999</v>
      </c>
      <c r="W282">
        <v>5.0965408588095999E-2</v>
      </c>
      <c r="X282">
        <v>0.25505087033443002</v>
      </c>
      <c r="Y282" s="1">
        <v>0</v>
      </c>
      <c r="Z282">
        <v>0.35962984659221098</v>
      </c>
      <c r="AA282">
        <v>4.4288651256278998E-4</v>
      </c>
      <c r="AB282">
        <v>7.6179345328212201E-3</v>
      </c>
      <c r="AC282" s="1">
        <v>0</v>
      </c>
      <c r="AD282">
        <v>3.5205919483509299E-3</v>
      </c>
      <c r="AE282">
        <v>3.8550652437323099E-3</v>
      </c>
      <c r="AF282">
        <v>6.1261502288584104</v>
      </c>
      <c r="AG282">
        <v>0.30295569154211599</v>
      </c>
      <c r="AH282">
        <v>3666.87942790532</v>
      </c>
      <c r="AI282" t="s">
        <v>99</v>
      </c>
      <c r="AJ282" t="s">
        <v>100</v>
      </c>
      <c r="AK282">
        <v>261346149180.31</v>
      </c>
      <c r="AL282">
        <v>1106015</v>
      </c>
      <c r="AM282" s="10">
        <f t="shared" si="12"/>
        <v>3.5618171312011171E-2</v>
      </c>
    </row>
    <row r="283" spans="1:39" x14ac:dyDescent="0.25">
      <c r="A283" t="s">
        <v>37</v>
      </c>
      <c r="B283">
        <v>20.416128383416201</v>
      </c>
      <c r="C283">
        <v>1.90832421686974E-2</v>
      </c>
      <c r="D283">
        <v>20.642889129312898</v>
      </c>
      <c r="E283">
        <v>1.7753356422370199E-2</v>
      </c>
      <c r="F283">
        <v>-0.46564659769261402</v>
      </c>
      <c r="G283" s="1">
        <v>0</v>
      </c>
      <c r="H283">
        <v>4.38311967977317</v>
      </c>
      <c r="I283">
        <v>94.553290715566305</v>
      </c>
      <c r="J283">
        <v>111.682702437844</v>
      </c>
      <c r="K283">
        <v>66.706030627340695</v>
      </c>
      <c r="L283">
        <v>93.683301387781398</v>
      </c>
      <c r="M283">
        <v>0.83485824223621896</v>
      </c>
      <c r="N283">
        <v>63.674328892596698</v>
      </c>
      <c r="O283">
        <v>232944.75849587101</v>
      </c>
      <c r="P283">
        <v>236128.92133841399</v>
      </c>
      <c r="Q283">
        <v>93.994931338811</v>
      </c>
      <c r="R283">
        <v>699.58809859173198</v>
      </c>
      <c r="S283">
        <v>0.43405908532857801</v>
      </c>
      <c r="T283">
        <v>0.23462003365562001</v>
      </c>
      <c r="U283">
        <v>0.12582565184167199</v>
      </c>
      <c r="V283">
        <v>0.653080106865494</v>
      </c>
      <c r="W283">
        <v>3.59847302958579E-2</v>
      </c>
      <c r="X283">
        <v>0.18510951099697401</v>
      </c>
      <c r="Y283" s="1">
        <v>0</v>
      </c>
      <c r="Z283">
        <v>0.35511027254525901</v>
      </c>
      <c r="AA283">
        <v>4.8289694048674102E-4</v>
      </c>
      <c r="AB283">
        <v>7.7541579442774698E-3</v>
      </c>
      <c r="AC283" s="1">
        <v>0</v>
      </c>
      <c r="AD283">
        <v>4.4857861508066496E-3</v>
      </c>
      <c r="AE283">
        <v>5.0305388812929598E-3</v>
      </c>
      <c r="AF283">
        <v>5.88130892936032</v>
      </c>
      <c r="AG283">
        <v>0.35192474200478902</v>
      </c>
      <c r="AH283">
        <v>4934.3385012834797</v>
      </c>
      <c r="AI283" t="s">
        <v>101</v>
      </c>
      <c r="AJ283" t="s">
        <v>102</v>
      </c>
      <c r="AK283">
        <v>204983234409.82001</v>
      </c>
      <c r="AL283">
        <v>879965</v>
      </c>
      <c r="AM283" s="10">
        <f t="shared" si="12"/>
        <v>-1.0984932606875164E-2</v>
      </c>
    </row>
    <row r="284" spans="1:39" x14ac:dyDescent="0.25">
      <c r="A284" t="s">
        <v>37</v>
      </c>
      <c r="B284">
        <v>22.016695608546801</v>
      </c>
      <c r="C284">
        <v>2.0237961977800398E-2</v>
      </c>
      <c r="D284">
        <v>21.7566748472358</v>
      </c>
      <c r="E284">
        <v>1.9006610326513199E-2</v>
      </c>
      <c r="F284">
        <v>4.2227727271815203</v>
      </c>
      <c r="G284" s="1">
        <v>0</v>
      </c>
      <c r="H284">
        <v>4.6464175213321699</v>
      </c>
      <c r="I284">
        <v>119.105921683606</v>
      </c>
      <c r="J284">
        <v>136.34657677645799</v>
      </c>
      <c r="K284">
        <v>72.376350762395703</v>
      </c>
      <c r="L284">
        <v>94.069465890906599</v>
      </c>
      <c r="M284">
        <v>0.83398619133052199</v>
      </c>
      <c r="N284">
        <v>63.199978178229003</v>
      </c>
      <c r="O284">
        <v>231449.70148099799</v>
      </c>
      <c r="P284">
        <v>234457.71789355599</v>
      </c>
      <c r="Q284">
        <v>88.059309673979598</v>
      </c>
      <c r="R284">
        <v>695.97733930056995</v>
      </c>
      <c r="S284">
        <v>0.45122656031015601</v>
      </c>
      <c r="T284">
        <v>0.225783307528897</v>
      </c>
      <c r="U284">
        <v>9.9496228835701195E-2</v>
      </c>
      <c r="V284">
        <v>0.71459495742613099</v>
      </c>
      <c r="W284">
        <v>2.7768803944018199E-2</v>
      </c>
      <c r="X284">
        <v>0.158140009794148</v>
      </c>
      <c r="Y284" s="1">
        <v>0</v>
      </c>
      <c r="Z284">
        <v>0.344497930384905</v>
      </c>
      <c r="AA284">
        <v>5.1485524569798099E-4</v>
      </c>
      <c r="AB284">
        <v>7.6533155446101798E-3</v>
      </c>
      <c r="AC284" s="1">
        <v>0</v>
      </c>
      <c r="AD284">
        <v>4.8318426926397401E-3</v>
      </c>
      <c r="AE284">
        <v>6.0066160844369498E-3</v>
      </c>
      <c r="AF284">
        <v>5.5457838576513803</v>
      </c>
      <c r="AG284">
        <v>0.36088579864109199</v>
      </c>
      <c r="AH284">
        <v>6326.2266316656696</v>
      </c>
      <c r="AI284" t="s">
        <v>103</v>
      </c>
      <c r="AJ284" t="s">
        <v>104</v>
      </c>
      <c r="AK284">
        <v>123081016602.67</v>
      </c>
      <c r="AL284">
        <v>531783</v>
      </c>
      <c r="AM284" s="10">
        <f t="shared" si="12"/>
        <v>1.1951309799715926E-2</v>
      </c>
    </row>
    <row r="285" spans="1:39" x14ac:dyDescent="0.25">
      <c r="A285" t="s">
        <v>37</v>
      </c>
      <c r="B285">
        <v>23.086516841738</v>
      </c>
      <c r="C285">
        <v>2.1440278429725301E-2</v>
      </c>
      <c r="D285">
        <v>22.901126971731099</v>
      </c>
      <c r="E285">
        <v>2.0350902244076499E-2</v>
      </c>
      <c r="F285">
        <v>6.36859012833406</v>
      </c>
      <c r="G285" s="1">
        <v>0</v>
      </c>
      <c r="H285">
        <v>4.8434039976942396</v>
      </c>
      <c r="I285">
        <v>143.70464407387701</v>
      </c>
      <c r="J285">
        <v>161.06783409585799</v>
      </c>
      <c r="K285">
        <v>77.086918247422901</v>
      </c>
      <c r="L285">
        <v>94.379884130878196</v>
      </c>
      <c r="M285">
        <v>0.83246925323009802</v>
      </c>
      <c r="N285">
        <v>61.411279981621298</v>
      </c>
      <c r="O285">
        <v>229816.95603711199</v>
      </c>
      <c r="P285">
        <v>232747.131412446</v>
      </c>
      <c r="Q285">
        <v>83.814230191943494</v>
      </c>
      <c r="R285">
        <v>695.04824113743598</v>
      </c>
      <c r="S285">
        <v>0.47080981792778498</v>
      </c>
      <c r="T285">
        <v>0.22969115615871299</v>
      </c>
      <c r="U285">
        <v>7.8150353292654795E-2</v>
      </c>
      <c r="V285">
        <v>0.76917458768827796</v>
      </c>
      <c r="W285">
        <v>2.2875464897399202E-2</v>
      </c>
      <c r="X285">
        <v>0.129799594121667</v>
      </c>
      <c r="Y285" s="1">
        <v>0</v>
      </c>
      <c r="Z285">
        <v>0.32623720564803199</v>
      </c>
      <c r="AA285">
        <v>5.4439473788743498E-4</v>
      </c>
      <c r="AB285">
        <v>7.6418405216352198E-3</v>
      </c>
      <c r="AC285" s="1">
        <v>0</v>
      </c>
      <c r="AD285">
        <v>5.58174563821925E-3</v>
      </c>
      <c r="AE285">
        <v>6.5829085288821396E-3</v>
      </c>
      <c r="AF285">
        <v>5.5209883881631097</v>
      </c>
      <c r="AG285">
        <v>0.39333033776509102</v>
      </c>
      <c r="AH285">
        <v>7716.0031094142096</v>
      </c>
      <c r="AI285" t="s">
        <v>105</v>
      </c>
      <c r="AJ285" t="s">
        <v>106</v>
      </c>
      <c r="AK285">
        <v>76662340194.860001</v>
      </c>
      <c r="AL285">
        <v>333580</v>
      </c>
      <c r="AM285" s="10">
        <f t="shared" si="12"/>
        <v>8.095229122817571E-3</v>
      </c>
    </row>
    <row r="286" spans="1:39" x14ac:dyDescent="0.25">
      <c r="A286" t="s">
        <v>37</v>
      </c>
      <c r="B286">
        <v>23.4551895867592</v>
      </c>
      <c r="C286">
        <v>2.2177345734768102E-2</v>
      </c>
      <c r="D286">
        <v>23.595113006032001</v>
      </c>
      <c r="E286">
        <v>2.1371879370343801E-2</v>
      </c>
      <c r="F286">
        <v>12.492240787853</v>
      </c>
      <c r="G286" s="1">
        <v>0</v>
      </c>
      <c r="H286">
        <v>5.0601910455181898</v>
      </c>
      <c r="I286">
        <v>168.37692123494</v>
      </c>
      <c r="J286">
        <v>185.787500976204</v>
      </c>
      <c r="K286">
        <v>81.171788966514498</v>
      </c>
      <c r="L286">
        <v>94.718200614703505</v>
      </c>
      <c r="M286">
        <v>0.832737617388983</v>
      </c>
      <c r="N286">
        <v>60.039680966930803</v>
      </c>
      <c r="O286">
        <v>229209.51361854101</v>
      </c>
      <c r="P286">
        <v>232000.89901304099</v>
      </c>
      <c r="Q286">
        <v>79.754177848778198</v>
      </c>
      <c r="R286">
        <v>689.93670226472602</v>
      </c>
      <c r="S286">
        <v>0.49070443713325002</v>
      </c>
      <c r="T286">
        <v>0.22508038949933801</v>
      </c>
      <c r="U286">
        <v>5.5330022952867097E-2</v>
      </c>
      <c r="V286">
        <v>0.83010028389005497</v>
      </c>
      <c r="W286">
        <v>1.4470520609246199E-2</v>
      </c>
      <c r="X286">
        <v>0.100099172547831</v>
      </c>
      <c r="Y286" s="1">
        <v>0</v>
      </c>
      <c r="Z286">
        <v>0.31720877748801302</v>
      </c>
      <c r="AA286">
        <v>5.70081207027662E-4</v>
      </c>
      <c r="AB286">
        <v>7.6267258503399799E-3</v>
      </c>
      <c r="AC286" s="1">
        <v>0</v>
      </c>
      <c r="AD286">
        <v>6.1261180252917598E-3</v>
      </c>
      <c r="AE286">
        <v>7.0490002859536303E-3</v>
      </c>
      <c r="AF286">
        <v>5.5674366881558104</v>
      </c>
      <c r="AG286">
        <v>0.41867677909538098</v>
      </c>
      <c r="AH286">
        <v>9488.6537639566304</v>
      </c>
      <c r="AI286" t="s">
        <v>107</v>
      </c>
      <c r="AJ286" t="s">
        <v>108</v>
      </c>
      <c r="AK286">
        <v>35800233932.080002</v>
      </c>
      <c r="AL286">
        <v>156190</v>
      </c>
      <c r="AM286" s="10">
        <f t="shared" si="12"/>
        <v>-5.9301864431431373E-3</v>
      </c>
    </row>
    <row r="287" spans="1:39" x14ac:dyDescent="0.25">
      <c r="A287" t="s">
        <v>37</v>
      </c>
      <c r="B287">
        <v>23.850499962518999</v>
      </c>
      <c r="C287">
        <v>2.1814402401218298E-2</v>
      </c>
      <c r="D287">
        <v>23.254102388984901</v>
      </c>
      <c r="E287">
        <v>2.1219249616546299E-2</v>
      </c>
      <c r="F287">
        <v>19.320491756824101</v>
      </c>
      <c r="G287" s="1">
        <v>0</v>
      </c>
      <c r="H287">
        <v>5.3241638311194404</v>
      </c>
      <c r="I287">
        <v>193.20823780222901</v>
      </c>
      <c r="J287">
        <v>210.75041777551399</v>
      </c>
      <c r="K287">
        <v>86.458799124088799</v>
      </c>
      <c r="L287">
        <v>94.644419239814596</v>
      </c>
      <c r="M287">
        <v>0.82791348643937801</v>
      </c>
      <c r="N287">
        <v>58.607314388747199</v>
      </c>
      <c r="O287">
        <v>227499.59622262401</v>
      </c>
      <c r="P287">
        <v>230213.918046109</v>
      </c>
      <c r="Q287">
        <v>74.803695509549598</v>
      </c>
      <c r="R287">
        <v>680.52112152758605</v>
      </c>
      <c r="S287">
        <v>0.50113853338685199</v>
      </c>
      <c r="T287">
        <v>0.24172340871121401</v>
      </c>
      <c r="U287">
        <v>3.6862246924535498E-2</v>
      </c>
      <c r="V287">
        <v>0.87892137992517605</v>
      </c>
      <c r="W287">
        <v>9.8026570943956001E-3</v>
      </c>
      <c r="X287">
        <v>7.4413716055892698E-2</v>
      </c>
      <c r="Y287" s="1">
        <v>0</v>
      </c>
      <c r="Z287">
        <v>0.33729448040622101</v>
      </c>
      <c r="AA287">
        <v>6.1449600556207702E-4</v>
      </c>
      <c r="AB287">
        <v>7.5470665180233003E-3</v>
      </c>
      <c r="AC287" s="1">
        <v>0</v>
      </c>
      <c r="AD287">
        <v>6.1648128874748302E-3</v>
      </c>
      <c r="AE287">
        <v>6.8929144536408801E-3</v>
      </c>
      <c r="AF287">
        <v>5.5141199832131198</v>
      </c>
      <c r="AG287">
        <v>0.44608599266992099</v>
      </c>
      <c r="AH287">
        <v>11665.210019392</v>
      </c>
      <c r="AI287" t="s">
        <v>109</v>
      </c>
      <c r="AJ287" t="s">
        <v>110</v>
      </c>
      <c r="AK287">
        <v>15727047086.870001</v>
      </c>
      <c r="AL287">
        <v>69130</v>
      </c>
      <c r="AM287" s="10">
        <f t="shared" si="12"/>
        <v>2.5646983210007912E-2</v>
      </c>
    </row>
    <row r="288" spans="1:39" x14ac:dyDescent="0.25">
      <c r="A288" t="s">
        <v>37</v>
      </c>
      <c r="B288">
        <v>20.639902237041099</v>
      </c>
      <c r="C288">
        <v>2.12150209232192E-2</v>
      </c>
      <c r="D288">
        <v>22.6878857659391</v>
      </c>
      <c r="E288">
        <v>2.0867014877350099E-2</v>
      </c>
      <c r="F288">
        <v>22.475152644165</v>
      </c>
      <c r="G288" s="1">
        <v>0</v>
      </c>
      <c r="H288">
        <v>5.8140496107482598</v>
      </c>
      <c r="I288">
        <v>217.850057543416</v>
      </c>
      <c r="J288">
        <v>235.59357322345599</v>
      </c>
      <c r="K288">
        <v>96.434176590954493</v>
      </c>
      <c r="L288">
        <v>93.927136230506093</v>
      </c>
      <c r="M288">
        <v>0.81401504746527398</v>
      </c>
      <c r="N288">
        <v>62.325108181885298</v>
      </c>
      <c r="O288">
        <v>224912.81903688001</v>
      </c>
      <c r="P288">
        <v>227540.84424367099</v>
      </c>
      <c r="Q288">
        <v>65.395810112116905</v>
      </c>
      <c r="R288">
        <v>654.122755068473</v>
      </c>
      <c r="S288">
        <v>0.46327313010251497</v>
      </c>
      <c r="T288">
        <v>0.31465012632657402</v>
      </c>
      <c r="U288">
        <v>2.83963937063955E-2</v>
      </c>
      <c r="V288">
        <v>0.91502155401622998</v>
      </c>
      <c r="W288">
        <v>7.8304692629469208E-3</v>
      </c>
      <c r="X288">
        <v>4.8751583014427197E-2</v>
      </c>
      <c r="Y288" s="1">
        <v>0</v>
      </c>
      <c r="Z288">
        <v>0.43582233401922799</v>
      </c>
      <c r="AA288">
        <v>7.0425985019506598E-4</v>
      </c>
      <c r="AB288">
        <v>7.0184795527431301E-3</v>
      </c>
      <c r="AC288" s="1">
        <v>0</v>
      </c>
      <c r="AD288">
        <v>5.4989602818129903E-3</v>
      </c>
      <c r="AE288">
        <v>7.6453562907881998E-3</v>
      </c>
      <c r="AF288">
        <v>4.0501052018362298</v>
      </c>
      <c r="AG288">
        <v>0.34553643897835901</v>
      </c>
      <c r="AH288">
        <v>14937.482017321099</v>
      </c>
      <c r="AI288" t="s">
        <v>111</v>
      </c>
      <c r="AJ288" t="s">
        <v>112</v>
      </c>
      <c r="AK288">
        <v>5006784264.5799999</v>
      </c>
      <c r="AL288">
        <v>22261</v>
      </c>
      <c r="AM288" s="10">
        <f t="shared" si="12"/>
        <v>-9.0267711589618438E-2</v>
      </c>
    </row>
    <row r="289" spans="1:39" x14ac:dyDescent="0.25">
      <c r="A289" t="s">
        <v>37</v>
      </c>
      <c r="B289">
        <v>21.264023875529801</v>
      </c>
      <c r="C289">
        <v>1.9256972035979501E-2</v>
      </c>
      <c r="D289">
        <v>20.811383898935599</v>
      </c>
      <c r="E289">
        <v>1.9191059115523799E-2</v>
      </c>
      <c r="F289">
        <v>36.180265050995899</v>
      </c>
      <c r="G289" s="1">
        <v>0</v>
      </c>
      <c r="H289">
        <v>6.4420275607828401</v>
      </c>
      <c r="I289">
        <v>263.88483383298899</v>
      </c>
      <c r="J289">
        <v>281.76099645937501</v>
      </c>
      <c r="K289">
        <v>105.587410716487</v>
      </c>
      <c r="L289">
        <v>94.039357131377699</v>
      </c>
      <c r="M289">
        <v>0.81285944793230003</v>
      </c>
      <c r="N289">
        <v>65.588718148728105</v>
      </c>
      <c r="O289">
        <v>223264.03318219201</v>
      </c>
      <c r="P289">
        <v>225653.58999162601</v>
      </c>
      <c r="Q289">
        <v>55.382345321705202</v>
      </c>
      <c r="R289">
        <v>635.852621481195</v>
      </c>
      <c r="S289">
        <v>0.42368938952222202</v>
      </c>
      <c r="T289">
        <v>0.39170310077951898</v>
      </c>
      <c r="U289">
        <v>1.38538459829354E-2</v>
      </c>
      <c r="V289">
        <v>0.97612329142407495</v>
      </c>
      <c r="W289">
        <v>5.21599234009165E-4</v>
      </c>
      <c r="X289">
        <v>9.5012633589799805E-3</v>
      </c>
      <c r="Y289" s="1">
        <v>0</v>
      </c>
      <c r="Z289">
        <v>0.47601876739658699</v>
      </c>
      <c r="AA289">
        <v>7.7747334240591101E-4</v>
      </c>
      <c r="AB289">
        <v>6.4256834121446098E-3</v>
      </c>
      <c r="AC289" s="1">
        <v>0</v>
      </c>
      <c r="AD289">
        <v>4.7627697366340498E-3</v>
      </c>
      <c r="AE289">
        <v>7.2249230977172903E-3</v>
      </c>
      <c r="AF289">
        <v>2.8045986121143698</v>
      </c>
      <c r="AG289">
        <v>0.27659022579399201</v>
      </c>
      <c r="AH289">
        <v>18398.724853162501</v>
      </c>
      <c r="AI289" t="s">
        <v>113</v>
      </c>
      <c r="AJ289" t="s">
        <v>114</v>
      </c>
      <c r="AK289">
        <v>4608839436.9799995</v>
      </c>
      <c r="AL289">
        <v>20643</v>
      </c>
      <c r="AM289" s="10">
        <f t="shared" si="12"/>
        <v>2.1749633700109294E-2</v>
      </c>
    </row>
    <row r="294" spans="1:39" x14ac:dyDescent="0.25">
      <c r="A294" t="s">
        <v>0</v>
      </c>
      <c r="B294" t="s">
        <v>1</v>
      </c>
      <c r="C294" t="s">
        <v>2</v>
      </c>
      <c r="D294" t="s">
        <v>3</v>
      </c>
      <c r="E294" t="s">
        <v>4</v>
      </c>
      <c r="F294" t="s">
        <v>5</v>
      </c>
      <c r="G294" t="s">
        <v>6</v>
      </c>
      <c r="H294" t="s">
        <v>7</v>
      </c>
      <c r="I294" t="s">
        <v>8</v>
      </c>
      <c r="J294" t="s">
        <v>9</v>
      </c>
      <c r="K294" t="s">
        <v>10</v>
      </c>
      <c r="L294" t="s">
        <v>11</v>
      </c>
      <c r="M294" t="s">
        <v>12</v>
      </c>
      <c r="N294" t="s">
        <v>13</v>
      </c>
      <c r="O294" t="s">
        <v>14</v>
      </c>
      <c r="P294" t="s">
        <v>15</v>
      </c>
      <c r="Q294" t="s">
        <v>16</v>
      </c>
      <c r="R294" t="s">
        <v>17</v>
      </c>
      <c r="S294" t="s">
        <v>18</v>
      </c>
      <c r="T294" t="s">
        <v>19</v>
      </c>
      <c r="U294" t="s">
        <v>20</v>
      </c>
      <c r="V294" t="s">
        <v>21</v>
      </c>
      <c r="W294" t="s">
        <v>22</v>
      </c>
      <c r="X294" t="s">
        <v>23</v>
      </c>
      <c r="Y294" t="s">
        <v>24</v>
      </c>
      <c r="Z294" t="s">
        <v>25</v>
      </c>
      <c r="AA294" t="s">
        <v>26</v>
      </c>
      <c r="AB294" t="s">
        <v>27</v>
      </c>
      <c r="AC294" t="s">
        <v>28</v>
      </c>
      <c r="AD294" t="s">
        <v>29</v>
      </c>
      <c r="AE294" t="s">
        <v>30</v>
      </c>
      <c r="AF294" t="s">
        <v>31</v>
      </c>
      <c r="AG294" t="s">
        <v>32</v>
      </c>
      <c r="AH294" t="s">
        <v>33</v>
      </c>
      <c r="AI294" t="s">
        <v>34</v>
      </c>
      <c r="AJ294" t="s">
        <v>74</v>
      </c>
      <c r="AK294" t="s">
        <v>35</v>
      </c>
      <c r="AL294" t="s">
        <v>36</v>
      </c>
    </row>
    <row r="295" spans="1:39" x14ac:dyDescent="0.25">
      <c r="A295" t="s">
        <v>37</v>
      </c>
      <c r="B295">
        <v>6.4614667642911101</v>
      </c>
      <c r="C295">
        <v>5.1157755506656697E-3</v>
      </c>
      <c r="D295">
        <v>5.96911286716003</v>
      </c>
      <c r="E295">
        <v>5.1156165481155997E-3</v>
      </c>
      <c r="F295">
        <v>-57.1061794866376</v>
      </c>
      <c r="G295" s="1">
        <v>0</v>
      </c>
      <c r="H295">
        <v>3.0581331316864402</v>
      </c>
      <c r="I295">
        <v>-208.93056752249299</v>
      </c>
      <c r="J295">
        <v>-186.120521090468</v>
      </c>
      <c r="K295">
        <v>53.314904963777103</v>
      </c>
      <c r="L295">
        <v>88.109103764567706</v>
      </c>
      <c r="M295">
        <v>0.78113712720317996</v>
      </c>
      <c r="N295">
        <v>65.185923685096895</v>
      </c>
      <c r="O295">
        <v>174903.885085324</v>
      </c>
      <c r="P295">
        <v>176858.43661004101</v>
      </c>
      <c r="Q295">
        <v>96.345680966882696</v>
      </c>
      <c r="R295">
        <v>646.06363467929395</v>
      </c>
      <c r="S295">
        <v>0.412770914759376</v>
      </c>
      <c r="T295">
        <v>0.17613447432357901</v>
      </c>
      <c r="U295">
        <v>0.243950366527909</v>
      </c>
      <c r="V295">
        <v>0.36085357240808302</v>
      </c>
      <c r="W295">
        <v>3.4695609679380499E-2</v>
      </c>
      <c r="X295">
        <v>0.360500451384626</v>
      </c>
      <c r="Y295" s="1">
        <v>0</v>
      </c>
      <c r="Z295">
        <v>0.49896543695713202</v>
      </c>
      <c r="AA295">
        <v>4.6865011588455801E-4</v>
      </c>
      <c r="AB295">
        <v>4.6469185463674598E-3</v>
      </c>
      <c r="AC295" s="1">
        <v>0</v>
      </c>
      <c r="AD295" s="1">
        <v>0</v>
      </c>
      <c r="AE295" s="1">
        <v>0</v>
      </c>
      <c r="AF295">
        <v>4.4671615394729498</v>
      </c>
      <c r="AG295">
        <v>0.23799820809800901</v>
      </c>
      <c r="AH295">
        <v>120.57237728381899</v>
      </c>
      <c r="AI295" t="s">
        <v>77</v>
      </c>
      <c r="AJ295" t="s">
        <v>78</v>
      </c>
      <c r="AK295">
        <v>256234191.65000001</v>
      </c>
      <c r="AL295">
        <v>1465</v>
      </c>
      <c r="AM295" s="10">
        <f t="shared" ref="AM295:AM313" si="13">B295/D295-1</f>
        <v>8.2483596488824862E-2</v>
      </c>
    </row>
    <row r="296" spans="1:39" x14ac:dyDescent="0.25">
      <c r="A296" t="s">
        <v>37</v>
      </c>
      <c r="B296">
        <v>6.65673600956905</v>
      </c>
      <c r="C296">
        <v>5.0435395807091801E-3</v>
      </c>
      <c r="D296">
        <v>5.88715206832922</v>
      </c>
      <c r="E296">
        <v>5.0427876329634099E-3</v>
      </c>
      <c r="F296">
        <v>-48.6118472486977</v>
      </c>
      <c r="G296" s="1">
        <v>0</v>
      </c>
      <c r="H296">
        <v>3.15065657902788</v>
      </c>
      <c r="I296">
        <v>-181.63254500873899</v>
      </c>
      <c r="J296">
        <v>-159.09368656711001</v>
      </c>
      <c r="K296">
        <v>49.483609198879201</v>
      </c>
      <c r="L296">
        <v>89.797322912922297</v>
      </c>
      <c r="M296">
        <v>0.80298450654261999</v>
      </c>
      <c r="N296">
        <v>67.911970828764694</v>
      </c>
      <c r="O296">
        <v>177008.126202638</v>
      </c>
      <c r="P296">
        <v>179352.57236829499</v>
      </c>
      <c r="Q296">
        <v>96.617014043670295</v>
      </c>
      <c r="R296">
        <v>668.94144304487702</v>
      </c>
      <c r="S296">
        <v>0.38028443878811402</v>
      </c>
      <c r="T296">
        <v>0.229860242732807</v>
      </c>
      <c r="U296">
        <v>0.21929493821146701</v>
      </c>
      <c r="V296">
        <v>0.311732241695233</v>
      </c>
      <c r="W296">
        <v>7.9607854687250998E-2</v>
      </c>
      <c r="X296">
        <v>0.38936496540604798</v>
      </c>
      <c r="Y296" s="1">
        <v>0</v>
      </c>
      <c r="Z296">
        <v>0.49934693329334801</v>
      </c>
      <c r="AA296">
        <v>4.5086398185510901E-4</v>
      </c>
      <c r="AB296">
        <v>4.5511976609770299E-3</v>
      </c>
      <c r="AC296" s="1">
        <v>0</v>
      </c>
      <c r="AD296">
        <v>4.0703340144393398E-5</v>
      </c>
      <c r="AE296" s="1">
        <v>0</v>
      </c>
      <c r="AF296">
        <v>4.6663636076511601</v>
      </c>
      <c r="AG296">
        <v>0.23361742582192499</v>
      </c>
      <c r="AH296">
        <v>321.98292855234803</v>
      </c>
      <c r="AI296" t="s">
        <v>79</v>
      </c>
      <c r="AJ296" t="s">
        <v>80</v>
      </c>
      <c r="AK296">
        <v>1462264130.5599999</v>
      </c>
      <c r="AL296">
        <v>8261</v>
      </c>
      <c r="AM296" s="10">
        <f t="shared" si="13"/>
        <v>0.13072261975020449</v>
      </c>
    </row>
    <row r="297" spans="1:39" x14ac:dyDescent="0.25">
      <c r="A297" t="s">
        <v>37</v>
      </c>
      <c r="B297">
        <v>7.2205597836617699</v>
      </c>
      <c r="C297">
        <v>5.1311709726476699E-3</v>
      </c>
      <c r="D297">
        <v>5.9865724502728597</v>
      </c>
      <c r="E297">
        <v>5.1299383148618897E-3</v>
      </c>
      <c r="F297">
        <v>-39.395403404949001</v>
      </c>
      <c r="G297" s="1">
        <v>0</v>
      </c>
      <c r="H297">
        <v>3.2700085979112998</v>
      </c>
      <c r="I297">
        <v>-159.162342623771</v>
      </c>
      <c r="J297">
        <v>-137.11553969990999</v>
      </c>
      <c r="K297">
        <v>41.430684174040998</v>
      </c>
      <c r="L297">
        <v>91.696534400597301</v>
      </c>
      <c r="M297">
        <v>0.83816216812488997</v>
      </c>
      <c r="N297">
        <v>71.129595407868194</v>
      </c>
      <c r="O297">
        <v>180943.957703586</v>
      </c>
      <c r="P297">
        <v>183508.26742402601</v>
      </c>
      <c r="Q297">
        <v>91.681784091664895</v>
      </c>
      <c r="R297">
        <v>677.93344286919705</v>
      </c>
      <c r="S297">
        <v>0.412644758711596</v>
      </c>
      <c r="T297">
        <v>0.34081780929202399</v>
      </c>
      <c r="U297">
        <v>0.24972883286337799</v>
      </c>
      <c r="V297">
        <v>0.21422028822540901</v>
      </c>
      <c r="W297">
        <v>0.14587416794121399</v>
      </c>
      <c r="X297">
        <v>0.39017671096999701</v>
      </c>
      <c r="Y297" s="1">
        <v>0</v>
      </c>
      <c r="Z297">
        <v>0.42093851683683903</v>
      </c>
      <c r="AA297">
        <v>4.1288519600183302E-4</v>
      </c>
      <c r="AB297">
        <v>4.6755285184925796E-3</v>
      </c>
      <c r="AC297" s="1">
        <v>0</v>
      </c>
      <c r="AD297">
        <v>4.1506073933916103E-5</v>
      </c>
      <c r="AE297" s="1">
        <v>0</v>
      </c>
      <c r="AF297">
        <v>5.4351200953357397</v>
      </c>
      <c r="AG297">
        <v>0.21159273292259201</v>
      </c>
      <c r="AH297">
        <v>392.08379394578799</v>
      </c>
      <c r="AI297" t="s">
        <v>81</v>
      </c>
      <c r="AJ297" t="s">
        <v>82</v>
      </c>
      <c r="AK297">
        <v>11674142263.120001</v>
      </c>
      <c r="AL297">
        <v>64518</v>
      </c>
      <c r="AM297" s="10">
        <f t="shared" si="13"/>
        <v>0.20612584974774117</v>
      </c>
    </row>
    <row r="298" spans="1:39" x14ac:dyDescent="0.25">
      <c r="A298" t="s">
        <v>37</v>
      </c>
      <c r="B298">
        <v>7.9813125682440003</v>
      </c>
      <c r="C298">
        <v>5.95730370445351E-3</v>
      </c>
      <c r="D298">
        <v>6.9191234788959202</v>
      </c>
      <c r="E298">
        <v>5.8955388945352198E-3</v>
      </c>
      <c r="F298">
        <v>-34.961002420179398</v>
      </c>
      <c r="G298" s="1">
        <v>0</v>
      </c>
      <c r="H298">
        <v>3.34811513286727</v>
      </c>
      <c r="I298">
        <v>-132.765211265511</v>
      </c>
      <c r="J298">
        <v>-111.269120109097</v>
      </c>
      <c r="K298">
        <v>33.381383007719002</v>
      </c>
      <c r="L298">
        <v>92.879157854863294</v>
      </c>
      <c r="M298">
        <v>0.86828201981339104</v>
      </c>
      <c r="N298">
        <v>74.893349869727103</v>
      </c>
      <c r="O298">
        <v>185625.22345178001</v>
      </c>
      <c r="P298">
        <v>187799.95403112599</v>
      </c>
      <c r="Q298">
        <v>87.489860630239704</v>
      </c>
      <c r="R298">
        <v>675.36055518295404</v>
      </c>
      <c r="S298">
        <v>0.447357901178489</v>
      </c>
      <c r="T298">
        <v>0.38712435569870002</v>
      </c>
      <c r="U298">
        <v>0.28956587113193699</v>
      </c>
      <c r="V298">
        <v>0.139614462848452</v>
      </c>
      <c r="W298">
        <v>0.17017614652895099</v>
      </c>
      <c r="X298">
        <v>0.40064351949065802</v>
      </c>
      <c r="Y298" s="1">
        <v>0</v>
      </c>
      <c r="Z298">
        <v>0.36827809662630501</v>
      </c>
      <c r="AA298">
        <v>3.6364820209537098E-4</v>
      </c>
      <c r="AB298">
        <v>5.2330005245968796E-3</v>
      </c>
      <c r="AC298" s="1">
        <v>0</v>
      </c>
      <c r="AD298">
        <v>2.9888676315626903E-4</v>
      </c>
      <c r="AE298" s="1">
        <v>0</v>
      </c>
      <c r="AF298">
        <v>6.1232462953200404</v>
      </c>
      <c r="AG298">
        <v>0.18413282485921301</v>
      </c>
      <c r="AH298">
        <v>306.79958005604698</v>
      </c>
      <c r="AI298" t="s">
        <v>83</v>
      </c>
      <c r="AJ298" t="s">
        <v>84</v>
      </c>
      <c r="AK298">
        <v>48837810664.940002</v>
      </c>
      <c r="AL298">
        <v>263099</v>
      </c>
      <c r="AM298" s="10">
        <f t="shared" si="13"/>
        <v>0.15351497810204906</v>
      </c>
    </row>
    <row r="299" spans="1:39" x14ac:dyDescent="0.25">
      <c r="A299" t="s">
        <v>37</v>
      </c>
      <c r="B299">
        <v>8.0745817774421393</v>
      </c>
      <c r="C299">
        <v>6.8450784577811898E-3</v>
      </c>
      <c r="D299">
        <v>7.91179899399825</v>
      </c>
      <c r="E299">
        <v>6.6110086621233204E-3</v>
      </c>
      <c r="F299">
        <v>-25.2507852608253</v>
      </c>
      <c r="G299" s="1">
        <v>0</v>
      </c>
      <c r="H299">
        <v>3.5239083858356799</v>
      </c>
      <c r="I299">
        <v>-108.11772986449</v>
      </c>
      <c r="J299">
        <v>-86.873637796022095</v>
      </c>
      <c r="K299">
        <v>30.514945417884899</v>
      </c>
      <c r="L299">
        <v>93.391724015871603</v>
      </c>
      <c r="M299">
        <v>0.88305089632808298</v>
      </c>
      <c r="N299">
        <v>76.9030001629868</v>
      </c>
      <c r="O299">
        <v>187865.16044037501</v>
      </c>
      <c r="P299">
        <v>189597.52898611399</v>
      </c>
      <c r="Q299">
        <v>84.282335929283505</v>
      </c>
      <c r="R299">
        <v>674.80668534925405</v>
      </c>
      <c r="S299">
        <v>0.47975754245368002</v>
      </c>
      <c r="T299">
        <v>0.41254350928210398</v>
      </c>
      <c r="U299">
        <v>0.32073516223138399</v>
      </c>
      <c r="V299">
        <v>9.9966202319878697E-2</v>
      </c>
      <c r="W299">
        <v>0.16865238377672401</v>
      </c>
      <c r="X299">
        <v>0.41064625167201202</v>
      </c>
      <c r="Y299" s="1">
        <v>0</v>
      </c>
      <c r="Z299">
        <v>0.33452235970555899</v>
      </c>
      <c r="AA299">
        <v>3.35886907388996E-4</v>
      </c>
      <c r="AB299">
        <v>5.6212042746762404E-3</v>
      </c>
      <c r="AC299" s="1">
        <v>0</v>
      </c>
      <c r="AD299">
        <v>6.5385968111486602E-4</v>
      </c>
      <c r="AE299" s="1">
        <v>6.1047117202557598E-8</v>
      </c>
      <c r="AF299">
        <v>6.2377835207260404</v>
      </c>
      <c r="AG299">
        <v>0.16544808667295999</v>
      </c>
      <c r="AH299">
        <v>267.67601423202899</v>
      </c>
      <c r="AI299" t="s">
        <v>85</v>
      </c>
      <c r="AJ299" t="s">
        <v>86</v>
      </c>
      <c r="AK299">
        <v>98685944509.649994</v>
      </c>
      <c r="AL299">
        <v>525302</v>
      </c>
      <c r="AM299" s="10">
        <f t="shared" si="13"/>
        <v>2.0574686435711254E-2</v>
      </c>
    </row>
    <row r="300" spans="1:39" x14ac:dyDescent="0.25">
      <c r="A300" t="s">
        <v>37</v>
      </c>
      <c r="B300">
        <v>8.8693462307546191</v>
      </c>
      <c r="C300">
        <v>7.7888842099212204E-3</v>
      </c>
      <c r="D300">
        <v>8.9564763585388096</v>
      </c>
      <c r="E300">
        <v>7.4421499786031303E-3</v>
      </c>
      <c r="F300">
        <v>-18.366711532694602</v>
      </c>
      <c r="G300" s="1">
        <v>0</v>
      </c>
      <c r="H300">
        <v>3.65089412534534</v>
      </c>
      <c r="I300">
        <v>-82.952487966700204</v>
      </c>
      <c r="J300">
        <v>-61.7080042446132</v>
      </c>
      <c r="K300">
        <v>30.925887664741101</v>
      </c>
      <c r="L300">
        <v>93.299221448524804</v>
      </c>
      <c r="M300">
        <v>0.88246391366995602</v>
      </c>
      <c r="N300">
        <v>76.361433305568497</v>
      </c>
      <c r="O300">
        <v>187862.76113142099</v>
      </c>
      <c r="P300">
        <v>189572.01379989399</v>
      </c>
      <c r="Q300">
        <v>83.831060195244405</v>
      </c>
      <c r="R300">
        <v>679.25655444695099</v>
      </c>
      <c r="S300">
        <v>0.47991374141050103</v>
      </c>
      <c r="T300">
        <v>0.40970620073928798</v>
      </c>
      <c r="U300">
        <v>0.32180979703395601</v>
      </c>
      <c r="V300">
        <v>0.108378503009241</v>
      </c>
      <c r="W300">
        <v>0.155620107015017</v>
      </c>
      <c r="X300">
        <v>0.41419159294178398</v>
      </c>
      <c r="Y300" s="1">
        <v>0</v>
      </c>
      <c r="Z300">
        <v>0.33436832431749403</v>
      </c>
      <c r="AA300">
        <v>3.3475034418283E-4</v>
      </c>
      <c r="AB300">
        <v>6.3848515439977301E-3</v>
      </c>
      <c r="AC300" s="1">
        <v>0</v>
      </c>
      <c r="AD300">
        <v>7.1803984937843896E-4</v>
      </c>
      <c r="AE300">
        <v>4.50626641717302E-6</v>
      </c>
      <c r="AF300">
        <v>6.4652128116857899</v>
      </c>
      <c r="AG300">
        <v>0.17447138660789099</v>
      </c>
      <c r="AH300">
        <v>337.335573195699</v>
      </c>
      <c r="AI300" t="s">
        <v>87</v>
      </c>
      <c r="AJ300" t="s">
        <v>88</v>
      </c>
      <c r="AK300">
        <v>182320058227</v>
      </c>
      <c r="AL300">
        <v>970496</v>
      </c>
      <c r="AM300" s="10">
        <f t="shared" si="13"/>
        <v>-9.7281703536372666E-3</v>
      </c>
    </row>
    <row r="301" spans="1:39" x14ac:dyDescent="0.25">
      <c r="A301" t="s">
        <v>37</v>
      </c>
      <c r="B301">
        <v>9.5249781485222904</v>
      </c>
      <c r="C301">
        <v>8.3314455799630999E-3</v>
      </c>
      <c r="D301">
        <v>9.5520964727495095</v>
      </c>
      <c r="E301">
        <v>7.8547818350685802E-3</v>
      </c>
      <c r="F301">
        <v>-15.268310731572999</v>
      </c>
      <c r="G301" s="1">
        <v>0</v>
      </c>
      <c r="H301">
        <v>3.7074665371864501</v>
      </c>
      <c r="I301">
        <v>-58.595504721239202</v>
      </c>
      <c r="J301">
        <v>-37.432964581317599</v>
      </c>
      <c r="K301">
        <v>30.383749077365799</v>
      </c>
      <c r="L301">
        <v>93.442346160888107</v>
      </c>
      <c r="M301">
        <v>0.88645158081105002</v>
      </c>
      <c r="N301">
        <v>76.718481734776105</v>
      </c>
      <c r="O301">
        <v>188611.92069931899</v>
      </c>
      <c r="P301">
        <v>190128.97615002599</v>
      </c>
      <c r="Q301">
        <v>83.954226449127304</v>
      </c>
      <c r="R301">
        <v>682.434574176144</v>
      </c>
      <c r="S301">
        <v>0.48700558931101501</v>
      </c>
      <c r="T301">
        <v>0.40270047631578199</v>
      </c>
      <c r="U301">
        <v>0.32629858551362101</v>
      </c>
      <c r="V301">
        <v>9.6042352856478094E-2</v>
      </c>
      <c r="W301">
        <v>0.14576420909606499</v>
      </c>
      <c r="X301">
        <v>0.43189485253383503</v>
      </c>
      <c r="Y301" s="1">
        <v>0</v>
      </c>
      <c r="Z301">
        <v>0.32122029155687198</v>
      </c>
      <c r="AA301">
        <v>3.2404140893995098E-4</v>
      </c>
      <c r="AB301">
        <v>6.5488769488922802E-3</v>
      </c>
      <c r="AC301" s="1">
        <v>0</v>
      </c>
      <c r="AD301">
        <v>9.7060397188022702E-4</v>
      </c>
      <c r="AE301">
        <v>1.1274432779898901E-5</v>
      </c>
      <c r="AF301">
        <v>6.6953946804589703</v>
      </c>
      <c r="AG301">
        <v>0.173662231407615</v>
      </c>
      <c r="AH301">
        <v>349.55133113120303</v>
      </c>
      <c r="AI301" t="s">
        <v>89</v>
      </c>
      <c r="AJ301" t="s">
        <v>90</v>
      </c>
      <c r="AK301">
        <v>256764386289.04999</v>
      </c>
      <c r="AL301">
        <v>1361337</v>
      </c>
      <c r="AM301" s="10">
        <f t="shared" si="13"/>
        <v>-2.8389918699609495E-3</v>
      </c>
    </row>
    <row r="302" spans="1:39" x14ac:dyDescent="0.25">
      <c r="A302" t="s">
        <v>37</v>
      </c>
      <c r="B302">
        <v>10.531170574226101</v>
      </c>
      <c r="C302">
        <v>9.1133963614302305E-3</v>
      </c>
      <c r="D302">
        <v>10.404234642433201</v>
      </c>
      <c r="E302">
        <v>8.4773669028571294E-3</v>
      </c>
      <c r="F302">
        <v>-9.7557553940037796</v>
      </c>
      <c r="G302" s="1">
        <v>0</v>
      </c>
      <c r="H302">
        <v>3.7901991945578701</v>
      </c>
      <c r="I302">
        <v>-33.583158970078898</v>
      </c>
      <c r="J302">
        <v>-12.221218507297699</v>
      </c>
      <c r="K302">
        <v>34.005028212795303</v>
      </c>
      <c r="L302">
        <v>93.117205169992602</v>
      </c>
      <c r="M302">
        <v>0.87699451563441799</v>
      </c>
      <c r="N302">
        <v>74.788973260614796</v>
      </c>
      <c r="O302">
        <v>186842.02606987199</v>
      </c>
      <c r="P302">
        <v>188490.827030174</v>
      </c>
      <c r="Q302">
        <v>85.393322820486702</v>
      </c>
      <c r="R302">
        <v>687.65519894903605</v>
      </c>
      <c r="S302">
        <v>0.46713258766383697</v>
      </c>
      <c r="T302">
        <v>0.37926271422219199</v>
      </c>
      <c r="U302">
        <v>0.31216009872292</v>
      </c>
      <c r="V302">
        <v>0.154331162433928</v>
      </c>
      <c r="W302">
        <v>0.12556493687762901</v>
      </c>
      <c r="X302">
        <v>0.40794380196552199</v>
      </c>
      <c r="Y302" s="1">
        <v>0</v>
      </c>
      <c r="Z302">
        <v>0.34740721426619697</v>
      </c>
      <c r="AA302">
        <v>3.4000397805425701E-4</v>
      </c>
      <c r="AB302">
        <v>6.7938545176528097E-3</v>
      </c>
      <c r="AC302" s="1">
        <v>0</v>
      </c>
      <c r="AD302">
        <v>1.3076348156817201E-3</v>
      </c>
      <c r="AE302">
        <v>3.58888224613582E-5</v>
      </c>
      <c r="AF302">
        <v>6.73139984718728</v>
      </c>
      <c r="AG302">
        <v>0.19862061619867599</v>
      </c>
      <c r="AH302">
        <v>610.90212875766895</v>
      </c>
      <c r="AI302" t="s">
        <v>91</v>
      </c>
      <c r="AJ302" t="s">
        <v>92</v>
      </c>
      <c r="AK302">
        <v>340767905564.98999</v>
      </c>
      <c r="AL302">
        <v>1823829</v>
      </c>
      <c r="AM302" s="10">
        <f t="shared" si="13"/>
        <v>1.2200410328617295E-2</v>
      </c>
    </row>
    <row r="303" spans="1:39" x14ac:dyDescent="0.25">
      <c r="A303" t="s">
        <v>37</v>
      </c>
      <c r="B303">
        <v>11.8076488448162</v>
      </c>
      <c r="C303">
        <v>1.0640209677620799E-2</v>
      </c>
      <c r="D303">
        <v>12.046916679881701</v>
      </c>
      <c r="E303">
        <v>9.6825803097729899E-3</v>
      </c>
      <c r="F303">
        <v>-5.41525833708259</v>
      </c>
      <c r="G303" s="1">
        <v>0</v>
      </c>
      <c r="H303">
        <v>3.8543786454114501</v>
      </c>
      <c r="I303">
        <v>-9.3433343111601896</v>
      </c>
      <c r="J303">
        <v>12.116303758199701</v>
      </c>
      <c r="K303">
        <v>36.350765530277997</v>
      </c>
      <c r="L303">
        <v>93.145396692636297</v>
      </c>
      <c r="M303">
        <v>0.87384329164414498</v>
      </c>
      <c r="N303">
        <v>73.714877074102901</v>
      </c>
      <c r="O303">
        <v>185914.70144998399</v>
      </c>
      <c r="P303">
        <v>187569.614422179</v>
      </c>
      <c r="Q303">
        <v>88.079133598786598</v>
      </c>
      <c r="R303">
        <v>688.624536604269</v>
      </c>
      <c r="S303">
        <v>0.46373581482922399</v>
      </c>
      <c r="T303">
        <v>0.36464984637116599</v>
      </c>
      <c r="U303">
        <v>0.30943164252904098</v>
      </c>
      <c r="V303">
        <v>0.184451335041702</v>
      </c>
      <c r="W303">
        <v>0.108245408723197</v>
      </c>
      <c r="X303">
        <v>0.397871613706058</v>
      </c>
      <c r="Y303" s="1">
        <v>0</v>
      </c>
      <c r="Z303">
        <v>0.34963198339818702</v>
      </c>
      <c r="AA303">
        <v>3.4679619931123198E-4</v>
      </c>
      <c r="AB303">
        <v>7.0193959003610499E-3</v>
      </c>
      <c r="AC303" s="1">
        <v>0</v>
      </c>
      <c r="AD303">
        <v>1.51220282001361E-3</v>
      </c>
      <c r="AE303">
        <v>8.0420139932042595E-4</v>
      </c>
      <c r="AF303">
        <v>6.7456882454956704</v>
      </c>
      <c r="AG303">
        <v>0.21536676002265501</v>
      </c>
      <c r="AH303">
        <v>904.89788824035998</v>
      </c>
      <c r="AI303" t="s">
        <v>93</v>
      </c>
      <c r="AJ303" t="s">
        <v>94</v>
      </c>
      <c r="AK303">
        <v>409142297566.28003</v>
      </c>
      <c r="AL303">
        <v>2200699</v>
      </c>
      <c r="AM303" s="10">
        <f t="shared" si="13"/>
        <v>-1.9861333934937719E-2</v>
      </c>
    </row>
    <row r="304" spans="1:39" x14ac:dyDescent="0.25">
      <c r="A304" t="s">
        <v>37</v>
      </c>
      <c r="B304">
        <v>13.5676592522112</v>
      </c>
      <c r="C304">
        <v>1.2469198172188301E-2</v>
      </c>
      <c r="D304">
        <v>13.978342636250501</v>
      </c>
      <c r="E304">
        <v>1.1167088101727901E-2</v>
      </c>
      <c r="F304">
        <v>-0.64949503532993103</v>
      </c>
      <c r="G304" s="1">
        <v>0</v>
      </c>
      <c r="H304">
        <v>3.9653683542431799</v>
      </c>
      <c r="I304">
        <v>15.4768602389117</v>
      </c>
      <c r="J304">
        <v>37.313867961948603</v>
      </c>
      <c r="K304">
        <v>43.887415076001602</v>
      </c>
      <c r="L304">
        <v>92.784957585880406</v>
      </c>
      <c r="M304">
        <v>0.85817354018521697</v>
      </c>
      <c r="N304">
        <v>70.558120930720506</v>
      </c>
      <c r="O304">
        <v>182756.385809286</v>
      </c>
      <c r="P304">
        <v>184535.89277250899</v>
      </c>
      <c r="Q304">
        <v>90.158204682434601</v>
      </c>
      <c r="R304">
        <v>693.57803803229297</v>
      </c>
      <c r="S304">
        <v>0.443042190957052</v>
      </c>
      <c r="T304">
        <v>0.32258499620658898</v>
      </c>
      <c r="U304">
        <v>0.27028415243160397</v>
      </c>
      <c r="V304">
        <v>0.30448743198815997</v>
      </c>
      <c r="W304">
        <v>7.9823934122836795E-2</v>
      </c>
      <c r="X304">
        <v>0.34540448145739799</v>
      </c>
      <c r="Y304" s="1">
        <v>0</v>
      </c>
      <c r="Z304">
        <v>0.3807213955548</v>
      </c>
      <c r="AA304">
        <v>3.8130824146638E-4</v>
      </c>
      <c r="AB304">
        <v>7.2813074053632897E-3</v>
      </c>
      <c r="AC304" s="1">
        <v>0</v>
      </c>
      <c r="AD304">
        <v>1.95616768382915E-3</v>
      </c>
      <c r="AE304">
        <v>1.54833086274951E-3</v>
      </c>
      <c r="AF304">
        <v>6.61862437213217</v>
      </c>
      <c r="AG304">
        <v>0.24887453841608401</v>
      </c>
      <c r="AH304">
        <v>1586.5034156581501</v>
      </c>
      <c r="AI304" t="s">
        <v>95</v>
      </c>
      <c r="AJ304" t="s">
        <v>96</v>
      </c>
      <c r="AK304">
        <v>373964523436.71002</v>
      </c>
      <c r="AL304">
        <v>2046246</v>
      </c>
      <c r="AM304" s="10">
        <f t="shared" si="13"/>
        <v>-2.9379976920458462E-2</v>
      </c>
    </row>
    <row r="305" spans="1:39" x14ac:dyDescent="0.25">
      <c r="A305" t="s">
        <v>37</v>
      </c>
      <c r="B305">
        <v>15.613951231353299</v>
      </c>
      <c r="C305">
        <v>1.42523114403856E-2</v>
      </c>
      <c r="D305">
        <v>15.823820871674901</v>
      </c>
      <c r="E305">
        <v>1.2885800783312199E-2</v>
      </c>
      <c r="F305">
        <v>0.202956436962035</v>
      </c>
      <c r="G305" s="1">
        <v>0</v>
      </c>
      <c r="H305">
        <v>4.0498606768665004</v>
      </c>
      <c r="I305">
        <v>39.823293751241998</v>
      </c>
      <c r="J305">
        <v>61.952831641094299</v>
      </c>
      <c r="K305">
        <v>50.490536905275199</v>
      </c>
      <c r="L305">
        <v>92.914852626793206</v>
      </c>
      <c r="M305">
        <v>0.84908793372767599</v>
      </c>
      <c r="N305">
        <v>67.978627084389302</v>
      </c>
      <c r="O305">
        <v>180327.631741074</v>
      </c>
      <c r="P305">
        <v>182102.14693592201</v>
      </c>
      <c r="Q305">
        <v>95.021329594602193</v>
      </c>
      <c r="R305">
        <v>697.55146421921097</v>
      </c>
      <c r="S305">
        <v>0.45596194505732601</v>
      </c>
      <c r="T305">
        <v>0.286300596668003</v>
      </c>
      <c r="U305">
        <v>0.22601803569534901</v>
      </c>
      <c r="V305">
        <v>0.39363896883126398</v>
      </c>
      <c r="W305">
        <v>6.2873578798914601E-2</v>
      </c>
      <c r="X305">
        <v>0.31746941667447198</v>
      </c>
      <c r="Y305" s="1">
        <v>0</v>
      </c>
      <c r="Z305">
        <v>0.36281573724834398</v>
      </c>
      <c r="AA305">
        <v>4.09073083740866E-4</v>
      </c>
      <c r="AB305">
        <v>7.6225326569565799E-3</v>
      </c>
      <c r="AC305" s="1">
        <v>0</v>
      </c>
      <c r="AD305">
        <v>2.4762995034115901E-3</v>
      </c>
      <c r="AE305">
        <v>2.3779080292090798E-3</v>
      </c>
      <c r="AF305">
        <v>6.5107557639434104</v>
      </c>
      <c r="AG305">
        <v>0.28059364659115599</v>
      </c>
      <c r="AH305">
        <v>2388.51499507673</v>
      </c>
      <c r="AI305" t="s">
        <v>97</v>
      </c>
      <c r="AJ305" t="s">
        <v>98</v>
      </c>
      <c r="AK305">
        <v>345723233935.83002</v>
      </c>
      <c r="AL305">
        <v>1917195</v>
      </c>
      <c r="AM305" s="10">
        <f t="shared" si="13"/>
        <v>-1.32628928261741E-2</v>
      </c>
    </row>
    <row r="306" spans="1:39" x14ac:dyDescent="0.25">
      <c r="A306" t="s">
        <v>37</v>
      </c>
      <c r="B306">
        <v>17.052838397604202</v>
      </c>
      <c r="C306">
        <v>1.52428762554629E-2</v>
      </c>
      <c r="D306">
        <v>16.833279911595699</v>
      </c>
      <c r="E306">
        <v>1.3941161196367499E-2</v>
      </c>
      <c r="F306">
        <v>2.6962908070867702</v>
      </c>
      <c r="G306" s="1">
        <v>0</v>
      </c>
      <c r="H306">
        <v>4.2596432267142399</v>
      </c>
      <c r="I306">
        <v>64.619922341932096</v>
      </c>
      <c r="J306">
        <v>87.054997803199797</v>
      </c>
      <c r="K306">
        <v>58.547861667159303</v>
      </c>
      <c r="L306">
        <v>93.2523242967047</v>
      </c>
      <c r="M306">
        <v>0.84175673513029903</v>
      </c>
      <c r="N306">
        <v>66.322020052108698</v>
      </c>
      <c r="O306">
        <v>177862.2877481</v>
      </c>
      <c r="P306">
        <v>179602.936665666</v>
      </c>
      <c r="Q306">
        <v>94.953596402872293</v>
      </c>
      <c r="R306">
        <v>695.61724427137005</v>
      </c>
      <c r="S306">
        <v>0.47895630888187302</v>
      </c>
      <c r="T306">
        <v>0.25342458981900001</v>
      </c>
      <c r="U306">
        <v>0.176300312736691</v>
      </c>
      <c r="V306">
        <v>0.50746449201115795</v>
      </c>
      <c r="W306">
        <v>4.6844058546079599E-2</v>
      </c>
      <c r="X306">
        <v>0.26939113670607001</v>
      </c>
      <c r="Y306" s="1">
        <v>0</v>
      </c>
      <c r="Z306">
        <v>0.34436457763363498</v>
      </c>
      <c r="AA306">
        <v>4.5013676998710702E-4</v>
      </c>
      <c r="AB306">
        <v>7.6654281492963697E-3</v>
      </c>
      <c r="AC306" s="1">
        <v>0</v>
      </c>
      <c r="AD306">
        <v>3.2512507130419699E-3</v>
      </c>
      <c r="AE306">
        <v>2.57435631202307E-3</v>
      </c>
      <c r="AF306">
        <v>6.0498148133943097</v>
      </c>
      <c r="AG306">
        <v>0.29918625873557497</v>
      </c>
      <c r="AH306">
        <v>3539.7164413509299</v>
      </c>
      <c r="AI306" t="s">
        <v>99</v>
      </c>
      <c r="AJ306" t="s">
        <v>100</v>
      </c>
      <c r="AK306">
        <v>268358975478.91</v>
      </c>
      <c r="AL306">
        <v>1508802</v>
      </c>
      <c r="AM306" s="10">
        <f t="shared" si="13"/>
        <v>1.3043119769977629E-2</v>
      </c>
    </row>
    <row r="307" spans="1:39" x14ac:dyDescent="0.25">
      <c r="A307" t="s">
        <v>37</v>
      </c>
      <c r="B307">
        <v>18.4587495926306</v>
      </c>
      <c r="C307">
        <v>1.6569538043306999E-2</v>
      </c>
      <c r="D307">
        <v>18.167865717148</v>
      </c>
      <c r="E307">
        <v>1.54249312381053E-2</v>
      </c>
      <c r="F307">
        <v>1.4825131335372199</v>
      </c>
      <c r="G307" s="1">
        <v>0</v>
      </c>
      <c r="H307">
        <v>4.4219254704650703</v>
      </c>
      <c r="I307">
        <v>89.120032135681299</v>
      </c>
      <c r="J307">
        <v>111.848971606495</v>
      </c>
      <c r="K307">
        <v>66.577877073868294</v>
      </c>
      <c r="L307">
        <v>93.763245466682903</v>
      </c>
      <c r="M307">
        <v>0.83600585566372099</v>
      </c>
      <c r="N307">
        <v>64.111158501477902</v>
      </c>
      <c r="O307">
        <v>175554.36389654499</v>
      </c>
      <c r="P307">
        <v>177179.21057024901</v>
      </c>
      <c r="Q307">
        <v>93.893503487616101</v>
      </c>
      <c r="R307">
        <v>697.84068460806395</v>
      </c>
      <c r="S307">
        <v>0.48583444723599001</v>
      </c>
      <c r="T307">
        <v>0.23216334775279601</v>
      </c>
      <c r="U307">
        <v>0.13243396897172899</v>
      </c>
      <c r="V307">
        <v>0.63083077688478595</v>
      </c>
      <c r="W307">
        <v>3.4519965325805597E-2</v>
      </c>
      <c r="X307">
        <v>0.202215288817678</v>
      </c>
      <c r="Y307" s="1">
        <v>0</v>
      </c>
      <c r="Z307">
        <v>0.339769369239592</v>
      </c>
      <c r="AA307">
        <v>4.9001665991093505E-4</v>
      </c>
      <c r="AB307">
        <v>7.7968083927999797E-3</v>
      </c>
      <c r="AC307" s="1">
        <v>0</v>
      </c>
      <c r="AD307">
        <v>4.0809326943817698E-3</v>
      </c>
      <c r="AE307">
        <v>3.0571915347808501E-3</v>
      </c>
      <c r="AF307">
        <v>5.7731427048274799</v>
      </c>
      <c r="AG307">
        <v>0.352496777942018</v>
      </c>
      <c r="AH307">
        <v>4747.3652146211998</v>
      </c>
      <c r="AI307" t="s">
        <v>101</v>
      </c>
      <c r="AJ307" t="s">
        <v>102</v>
      </c>
      <c r="AK307">
        <v>223600433316.48001</v>
      </c>
      <c r="AL307">
        <v>1273682</v>
      </c>
      <c r="AM307" s="10">
        <f t="shared" si="13"/>
        <v>1.6010899684713253E-2</v>
      </c>
    </row>
    <row r="308" spans="1:39" x14ac:dyDescent="0.25">
      <c r="A308" t="s">
        <v>37</v>
      </c>
      <c r="B308">
        <v>19.8182338080377</v>
      </c>
      <c r="C308">
        <v>1.7779911214577102E-2</v>
      </c>
      <c r="D308">
        <v>19.368312847140899</v>
      </c>
      <c r="E308">
        <v>1.6748769131925901E-2</v>
      </c>
      <c r="F308">
        <v>6.1568038170539703</v>
      </c>
      <c r="G308" s="1">
        <v>0</v>
      </c>
      <c r="H308">
        <v>4.6785973449659402</v>
      </c>
      <c r="I308">
        <v>113.735375899071</v>
      </c>
      <c r="J308">
        <v>136.621653580415</v>
      </c>
      <c r="K308">
        <v>72.407828014235903</v>
      </c>
      <c r="L308">
        <v>94.195070282250995</v>
      </c>
      <c r="M308">
        <v>0.83511881491831197</v>
      </c>
      <c r="N308">
        <v>63.533257153290002</v>
      </c>
      <c r="O308">
        <v>174362.45683957101</v>
      </c>
      <c r="P308">
        <v>175854.45038031999</v>
      </c>
      <c r="Q308">
        <v>87.851759041615907</v>
      </c>
      <c r="R308">
        <v>694.43153640474895</v>
      </c>
      <c r="S308">
        <v>0.50212609286860799</v>
      </c>
      <c r="T308">
        <v>0.223208839602063</v>
      </c>
      <c r="U308">
        <v>0.10027094097696999</v>
      </c>
      <c r="V308">
        <v>0.70069942808337304</v>
      </c>
      <c r="W308">
        <v>2.5729179802018502E-2</v>
      </c>
      <c r="X308">
        <v>0.17330045113763701</v>
      </c>
      <c r="Y308" s="1">
        <v>0</v>
      </c>
      <c r="Z308">
        <v>0.33688159265367101</v>
      </c>
      <c r="AA308">
        <v>5.2267772012354395E-4</v>
      </c>
      <c r="AB308">
        <v>7.7022618644092397E-3</v>
      </c>
      <c r="AC308" s="1">
        <v>0</v>
      </c>
      <c r="AD308">
        <v>4.3949810562250499E-3</v>
      </c>
      <c r="AE308">
        <v>4.1288710818401199E-3</v>
      </c>
      <c r="AF308">
        <v>5.4518765657946799</v>
      </c>
      <c r="AG308">
        <v>0.346811645180299</v>
      </c>
      <c r="AH308">
        <v>6080.2784034750002</v>
      </c>
      <c r="AI308" t="s">
        <v>103</v>
      </c>
      <c r="AJ308" t="s">
        <v>104</v>
      </c>
      <c r="AK308">
        <v>145543655610.67001</v>
      </c>
      <c r="AL308">
        <v>834719</v>
      </c>
      <c r="AM308" s="10">
        <f t="shared" si="13"/>
        <v>2.3229744606444447E-2</v>
      </c>
    </row>
    <row r="309" spans="1:39" x14ac:dyDescent="0.25">
      <c r="A309" t="s">
        <v>37</v>
      </c>
      <c r="B309">
        <v>21.0601164412519</v>
      </c>
      <c r="C309">
        <v>1.86003945028476E-2</v>
      </c>
      <c r="D309">
        <v>20.172863877230199</v>
      </c>
      <c r="E309">
        <v>1.7722897473897801E-2</v>
      </c>
      <c r="F309">
        <v>7.8280030844554398</v>
      </c>
      <c r="G309" s="1">
        <v>0</v>
      </c>
      <c r="H309">
        <v>4.8666924364186404</v>
      </c>
      <c r="I309">
        <v>138.221506072501</v>
      </c>
      <c r="J309">
        <v>161.25211175922499</v>
      </c>
      <c r="K309">
        <v>77.359345202497806</v>
      </c>
      <c r="L309">
        <v>94.508341216634406</v>
      </c>
      <c r="M309">
        <v>0.83327972955596197</v>
      </c>
      <c r="N309">
        <v>61.891846399909497</v>
      </c>
      <c r="O309">
        <v>173270.86555338901</v>
      </c>
      <c r="P309">
        <v>174654.75534264301</v>
      </c>
      <c r="Q309">
        <v>83.587847586982903</v>
      </c>
      <c r="R309">
        <v>694.06927516820303</v>
      </c>
      <c r="S309">
        <v>0.520810231375746</v>
      </c>
      <c r="T309">
        <v>0.227363780456391</v>
      </c>
      <c r="U309">
        <v>7.6855934261802206E-2</v>
      </c>
      <c r="V309">
        <v>0.76425384728708101</v>
      </c>
      <c r="W309">
        <v>1.8896967965756899E-2</v>
      </c>
      <c r="X309">
        <v>0.13999325048535899</v>
      </c>
      <c r="Y309" s="1">
        <v>0</v>
      </c>
      <c r="Z309">
        <v>0.32500496530038098</v>
      </c>
      <c r="AA309">
        <v>5.5148543500543597E-4</v>
      </c>
      <c r="AB309">
        <v>7.6805974747110404E-3</v>
      </c>
      <c r="AC309" s="1">
        <v>0</v>
      </c>
      <c r="AD309">
        <v>4.9920313214428004E-3</v>
      </c>
      <c r="AE309">
        <v>4.4988161580146596E-3</v>
      </c>
      <c r="AF309">
        <v>5.3853112158684402</v>
      </c>
      <c r="AG309">
        <v>0.37961790745796398</v>
      </c>
      <c r="AH309">
        <v>7409.3416157487</v>
      </c>
      <c r="AI309" t="s">
        <v>105</v>
      </c>
      <c r="AJ309" t="s">
        <v>106</v>
      </c>
      <c r="AK309">
        <v>96883538119.850006</v>
      </c>
      <c r="AL309">
        <v>559145</v>
      </c>
      <c r="AM309" s="10">
        <f t="shared" si="13"/>
        <v>4.3982479107647743E-2</v>
      </c>
    </row>
    <row r="310" spans="1:39" x14ac:dyDescent="0.25">
      <c r="A310" t="s">
        <v>37</v>
      </c>
      <c r="B310">
        <v>21.5499833229293</v>
      </c>
      <c r="C310">
        <v>1.93538563771119E-2</v>
      </c>
      <c r="D310">
        <v>20.9052062712348</v>
      </c>
      <c r="E310">
        <v>1.8668035799095199E-2</v>
      </c>
      <c r="F310">
        <v>14.374464198079099</v>
      </c>
      <c r="G310" s="1">
        <v>0</v>
      </c>
      <c r="H310">
        <v>5.0801956682339897</v>
      </c>
      <c r="I310">
        <v>162.76939892295999</v>
      </c>
      <c r="J310">
        <v>185.881193719262</v>
      </c>
      <c r="K310">
        <v>80.970438700128497</v>
      </c>
      <c r="L310">
        <v>94.788344589076601</v>
      </c>
      <c r="M310">
        <v>0.83364064353910505</v>
      </c>
      <c r="N310">
        <v>60.689921381226597</v>
      </c>
      <c r="O310">
        <v>172670.172435243</v>
      </c>
      <c r="P310">
        <v>173972.25102683</v>
      </c>
      <c r="Q310">
        <v>79.952529356969606</v>
      </c>
      <c r="R310">
        <v>689.19599040262801</v>
      </c>
      <c r="S310">
        <v>0.53866070972745805</v>
      </c>
      <c r="T310">
        <v>0.22425681967212499</v>
      </c>
      <c r="U310">
        <v>5.6263026586401997E-2</v>
      </c>
      <c r="V310">
        <v>0.81618312588411102</v>
      </c>
      <c r="W310">
        <v>1.2402226313089199E-2</v>
      </c>
      <c r="X310">
        <v>0.11515162121639599</v>
      </c>
      <c r="Y310" s="1">
        <v>0</v>
      </c>
      <c r="Z310">
        <v>0.31646432680103398</v>
      </c>
      <c r="AA310">
        <v>5.7419395784163096E-4</v>
      </c>
      <c r="AB310">
        <v>7.6628506468124497E-3</v>
      </c>
      <c r="AC310" s="1">
        <v>0</v>
      </c>
      <c r="AD310">
        <v>5.4342917924169497E-3</v>
      </c>
      <c r="AE310">
        <v>4.9967330551686498E-3</v>
      </c>
      <c r="AF310">
        <v>5.4364837635629097</v>
      </c>
      <c r="AG310">
        <v>0.40284525007646999</v>
      </c>
      <c r="AH310">
        <v>9124.0880888014908</v>
      </c>
      <c r="AI310" t="s">
        <v>107</v>
      </c>
      <c r="AJ310" t="s">
        <v>108</v>
      </c>
      <c r="AK310">
        <v>47502600457.970001</v>
      </c>
      <c r="AL310">
        <v>275106</v>
      </c>
      <c r="AM310" s="10">
        <f t="shared" si="13"/>
        <v>3.0842893551435768E-2</v>
      </c>
    </row>
    <row r="311" spans="1:39" x14ac:dyDescent="0.25">
      <c r="A311" t="s">
        <v>37</v>
      </c>
      <c r="B311">
        <v>20.673773978109601</v>
      </c>
      <c r="C311">
        <v>1.8891927619491499E-2</v>
      </c>
      <c r="D311">
        <v>20.456959390177001</v>
      </c>
      <c r="E311">
        <v>1.83725944579873E-2</v>
      </c>
      <c r="F311">
        <v>20.485484401012499</v>
      </c>
      <c r="G311" s="1">
        <v>0</v>
      </c>
      <c r="H311">
        <v>5.3487106132200797</v>
      </c>
      <c r="I311">
        <v>187.63849987703301</v>
      </c>
      <c r="J311">
        <v>210.93384901362001</v>
      </c>
      <c r="K311">
        <v>86.567357381517596</v>
      </c>
      <c r="L311">
        <v>94.750730194598901</v>
      </c>
      <c r="M311">
        <v>0.82883584659479703</v>
      </c>
      <c r="N311">
        <v>59.220574118098902</v>
      </c>
      <c r="O311">
        <v>171298.94624113</v>
      </c>
      <c r="P311">
        <v>172607.53215262099</v>
      </c>
      <c r="Q311">
        <v>74.866388642441393</v>
      </c>
      <c r="R311">
        <v>678.566307732783</v>
      </c>
      <c r="S311">
        <v>0.54268112909927002</v>
      </c>
      <c r="T311">
        <v>0.236195290118211</v>
      </c>
      <c r="U311">
        <v>3.6784264858766097E-2</v>
      </c>
      <c r="V311">
        <v>0.86881200607772902</v>
      </c>
      <c r="W311">
        <v>7.9394426471394598E-3</v>
      </c>
      <c r="X311">
        <v>8.6464286416364694E-2</v>
      </c>
      <c r="Y311" s="1">
        <v>0</v>
      </c>
      <c r="Z311">
        <v>0.330945163604351</v>
      </c>
      <c r="AA311">
        <v>6.2032591547952305E-4</v>
      </c>
      <c r="AB311">
        <v>7.6176709334588501E-3</v>
      </c>
      <c r="AC311" s="1">
        <v>0</v>
      </c>
      <c r="AD311">
        <v>5.2956023387564204E-3</v>
      </c>
      <c r="AE311">
        <v>4.8390478977561897E-3</v>
      </c>
      <c r="AF311">
        <v>5.3761017778453501</v>
      </c>
      <c r="AG311">
        <v>0.43307323887384103</v>
      </c>
      <c r="AH311">
        <v>11322.8472479955</v>
      </c>
      <c r="AI311" t="s">
        <v>109</v>
      </c>
      <c r="AJ311" t="s">
        <v>110</v>
      </c>
      <c r="AK311">
        <v>22813764959.34</v>
      </c>
      <c r="AL311">
        <v>133181</v>
      </c>
      <c r="AM311" s="10">
        <f t="shared" si="13"/>
        <v>1.0598573512186293E-2</v>
      </c>
    </row>
    <row r="312" spans="1:39" x14ac:dyDescent="0.25">
      <c r="A312" t="s">
        <v>37</v>
      </c>
      <c r="B312">
        <v>19.3452638882782</v>
      </c>
      <c r="C312">
        <v>1.8378821497573802E-2</v>
      </c>
      <c r="D312">
        <v>19.956321889238101</v>
      </c>
      <c r="E312">
        <v>1.8037538898459701E-2</v>
      </c>
      <c r="F312">
        <v>22.135401096526302</v>
      </c>
      <c r="G312" s="1">
        <v>0</v>
      </c>
      <c r="H312">
        <v>5.8333426573620404</v>
      </c>
      <c r="I312">
        <v>212.40792039446299</v>
      </c>
      <c r="J312">
        <v>235.97615747555</v>
      </c>
      <c r="K312">
        <v>96.842482892760501</v>
      </c>
      <c r="L312">
        <v>93.9656680612852</v>
      </c>
      <c r="M312">
        <v>0.81352521745011597</v>
      </c>
      <c r="N312">
        <v>62.355864498873103</v>
      </c>
      <c r="O312">
        <v>169317.06352840801</v>
      </c>
      <c r="P312">
        <v>170660.67455819499</v>
      </c>
      <c r="Q312">
        <v>65.851478071251293</v>
      </c>
      <c r="R312">
        <v>653.89766300182305</v>
      </c>
      <c r="S312">
        <v>0.47692412038465698</v>
      </c>
      <c r="T312">
        <v>0.30303689012323598</v>
      </c>
      <c r="U312">
        <v>2.7378233385927899E-2</v>
      </c>
      <c r="V312">
        <v>0.90524486610412003</v>
      </c>
      <c r="W312">
        <v>6.39536674785335E-3</v>
      </c>
      <c r="X312">
        <v>6.0981533762097799E-2</v>
      </c>
      <c r="Y312" s="1">
        <v>0</v>
      </c>
      <c r="Z312">
        <v>0.43014280626221402</v>
      </c>
      <c r="AA312">
        <v>7.1607364800858799E-4</v>
      </c>
      <c r="AB312">
        <v>7.1592814673038397E-3</v>
      </c>
      <c r="AC312" s="1">
        <v>0</v>
      </c>
      <c r="AD312">
        <v>4.7052852136940703E-3</v>
      </c>
      <c r="AE312">
        <v>5.4569309115226096E-3</v>
      </c>
      <c r="AF312">
        <v>4.0051816073913002</v>
      </c>
      <c r="AG312">
        <v>0.33716149454105898</v>
      </c>
      <c r="AH312">
        <v>14772.119606288001</v>
      </c>
      <c r="AI312" t="s">
        <v>111</v>
      </c>
      <c r="AJ312" t="s">
        <v>112</v>
      </c>
      <c r="AK312">
        <v>7545445619.0799999</v>
      </c>
      <c r="AL312">
        <v>44564</v>
      </c>
      <c r="AM312" s="10">
        <f t="shared" si="13"/>
        <v>-3.0619770734878093E-2</v>
      </c>
    </row>
    <row r="313" spans="1:39" x14ac:dyDescent="0.25">
      <c r="A313" t="s">
        <v>37</v>
      </c>
      <c r="B313">
        <v>19.1271038334175</v>
      </c>
      <c r="C313">
        <v>1.6564710034816601E-2</v>
      </c>
      <c r="D313">
        <v>18.163044671766901</v>
      </c>
      <c r="E313">
        <v>1.6515841177289301E-2</v>
      </c>
      <c r="F313">
        <v>33.832823301807302</v>
      </c>
      <c r="G313" s="1">
        <v>0</v>
      </c>
      <c r="H313">
        <v>6.4652690523737704</v>
      </c>
      <c r="I313">
        <v>259.07772728832902</v>
      </c>
      <c r="J313">
        <v>282.83068736971398</v>
      </c>
      <c r="K313">
        <v>106.739942019864</v>
      </c>
      <c r="L313">
        <v>94.2329609295887</v>
      </c>
      <c r="M313">
        <v>0.81274025649451698</v>
      </c>
      <c r="N313">
        <v>65.178522880349206</v>
      </c>
      <c r="O313">
        <v>167953.05500010599</v>
      </c>
      <c r="P313">
        <v>169169.53143140799</v>
      </c>
      <c r="Q313">
        <v>54.652418421498801</v>
      </c>
      <c r="R313">
        <v>634.56496844519302</v>
      </c>
      <c r="S313">
        <v>0.43784351454257903</v>
      </c>
      <c r="T313">
        <v>0.39562881488740098</v>
      </c>
      <c r="U313">
        <v>1.0807205250378701E-2</v>
      </c>
      <c r="V313">
        <v>0.98124096465387101</v>
      </c>
      <c r="W313">
        <v>5.2611547908358505E-4</v>
      </c>
      <c r="X313">
        <v>7.42571461666629E-3</v>
      </c>
      <c r="Y313" s="1">
        <v>0</v>
      </c>
      <c r="Z313">
        <v>0.47130633866830002</v>
      </c>
      <c r="AA313">
        <v>7.9571185034426196E-4</v>
      </c>
      <c r="AB313">
        <v>6.5980068217374099E-3</v>
      </c>
      <c r="AC313" s="1">
        <v>0</v>
      </c>
      <c r="AD313">
        <v>3.9043631451241502E-3</v>
      </c>
      <c r="AE313">
        <v>5.2177729484353102E-3</v>
      </c>
      <c r="AF313">
        <v>2.8021799359779802</v>
      </c>
      <c r="AG313">
        <v>0.278258400528687</v>
      </c>
      <c r="AH313">
        <v>18299.4311868861</v>
      </c>
      <c r="AI313" t="s">
        <v>113</v>
      </c>
      <c r="AJ313" t="s">
        <v>114</v>
      </c>
      <c r="AK313">
        <v>7888587040.3000002</v>
      </c>
      <c r="AL313">
        <v>46969</v>
      </c>
      <c r="AM313" s="10">
        <f t="shared" si="13"/>
        <v>5.3078059272141598E-2</v>
      </c>
    </row>
    <row r="319" spans="1:39" x14ac:dyDescent="0.25">
      <c r="A319" t="s">
        <v>0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  <c r="G319" t="s">
        <v>6</v>
      </c>
      <c r="H319" t="s">
        <v>7</v>
      </c>
      <c r="I319" t="s">
        <v>8</v>
      </c>
      <c r="J319" t="s">
        <v>9</v>
      </c>
      <c r="K319" t="s">
        <v>10</v>
      </c>
      <c r="L319" t="s">
        <v>11</v>
      </c>
      <c r="M319" t="s">
        <v>12</v>
      </c>
      <c r="N319" t="s">
        <v>13</v>
      </c>
      <c r="O319" t="s">
        <v>14</v>
      </c>
      <c r="P319" t="s">
        <v>15</v>
      </c>
      <c r="Q319" t="s">
        <v>16</v>
      </c>
      <c r="R319" t="s">
        <v>17</v>
      </c>
      <c r="S319" t="s">
        <v>18</v>
      </c>
      <c r="T319" t="s">
        <v>19</v>
      </c>
      <c r="U319" t="s">
        <v>20</v>
      </c>
      <c r="V319" t="s">
        <v>21</v>
      </c>
      <c r="W319" t="s">
        <v>22</v>
      </c>
      <c r="X319" t="s">
        <v>23</v>
      </c>
      <c r="Y319" t="s">
        <v>24</v>
      </c>
      <c r="Z319" t="s">
        <v>25</v>
      </c>
      <c r="AA319" t="s">
        <v>26</v>
      </c>
      <c r="AB319" t="s">
        <v>27</v>
      </c>
      <c r="AC319" t="s">
        <v>28</v>
      </c>
      <c r="AD319" t="s">
        <v>29</v>
      </c>
      <c r="AE319" t="s">
        <v>30</v>
      </c>
      <c r="AF319" t="s">
        <v>31</v>
      </c>
      <c r="AG319" t="s">
        <v>32</v>
      </c>
      <c r="AH319" t="s">
        <v>33</v>
      </c>
      <c r="AI319" t="s">
        <v>34</v>
      </c>
      <c r="AJ319" t="s">
        <v>74</v>
      </c>
      <c r="AK319" t="s">
        <v>35</v>
      </c>
      <c r="AL319" t="s">
        <v>36</v>
      </c>
    </row>
    <row r="320" spans="1:39" x14ac:dyDescent="0.25">
      <c r="A320" t="s">
        <v>37</v>
      </c>
      <c r="B320">
        <v>3.8885085155469601</v>
      </c>
      <c r="C320">
        <v>5.1519508527028803E-3</v>
      </c>
      <c r="D320">
        <v>6.0101337071648198</v>
      </c>
      <c r="E320">
        <v>5.1519508527028803E-3</v>
      </c>
      <c r="F320">
        <v>-56.576533681365099</v>
      </c>
      <c r="G320" s="1">
        <v>0</v>
      </c>
      <c r="H320">
        <v>3.0840602651726998</v>
      </c>
      <c r="I320">
        <v>-213.89744786074201</v>
      </c>
      <c r="J320">
        <v>-185.94669776623999</v>
      </c>
      <c r="K320">
        <v>52.973089911463703</v>
      </c>
      <c r="L320">
        <v>87.841617388547704</v>
      </c>
      <c r="M320">
        <v>0.78094049475851801</v>
      </c>
      <c r="N320">
        <v>65.2824368713041</v>
      </c>
      <c r="O320">
        <v>142643.923466787</v>
      </c>
      <c r="P320">
        <v>143948.39680899499</v>
      </c>
      <c r="Q320">
        <v>92.956632033518304</v>
      </c>
      <c r="R320">
        <v>642.88983225050595</v>
      </c>
      <c r="S320">
        <v>0.45098281899118903</v>
      </c>
      <c r="T320">
        <v>0.16247336252207001</v>
      </c>
      <c r="U320">
        <v>0.26921711406061999</v>
      </c>
      <c r="V320">
        <v>0.34156587175266401</v>
      </c>
      <c r="W320">
        <v>1.5673844090842302E-2</v>
      </c>
      <c r="X320">
        <v>0.37354317009587201</v>
      </c>
      <c r="Y320" s="1">
        <v>0</v>
      </c>
      <c r="Z320">
        <v>0.47284547864543303</v>
      </c>
      <c r="AA320">
        <v>4.68703767930684E-4</v>
      </c>
      <c r="AB320">
        <v>4.6831727972484697E-3</v>
      </c>
      <c r="AC320" s="1">
        <v>0</v>
      </c>
      <c r="AD320" s="1">
        <v>0</v>
      </c>
      <c r="AE320" s="1">
        <v>0</v>
      </c>
      <c r="AF320">
        <v>4.4418116124711204</v>
      </c>
      <c r="AG320">
        <v>0.236000298916964</v>
      </c>
      <c r="AH320">
        <v>86.559477649608993</v>
      </c>
      <c r="AI320" t="s">
        <v>77</v>
      </c>
      <c r="AJ320" t="s">
        <v>78</v>
      </c>
      <c r="AK320">
        <v>156765671.88999999</v>
      </c>
      <c r="AL320">
        <v>1099</v>
      </c>
      <c r="AM320" s="10">
        <f t="shared" ref="AM320:AM338" si="14">B320/D320-1</f>
        <v>-0.3530079853445891</v>
      </c>
    </row>
    <row r="321" spans="1:39" x14ac:dyDescent="0.25">
      <c r="A321" t="s">
        <v>37</v>
      </c>
      <c r="B321">
        <v>6.07338549978682</v>
      </c>
      <c r="C321">
        <v>5.1486868968308201E-3</v>
      </c>
      <c r="D321">
        <v>6.0064332307506598</v>
      </c>
      <c r="E321">
        <v>5.1485054140317796E-3</v>
      </c>
      <c r="F321">
        <v>-47.931043045027003</v>
      </c>
      <c r="G321" s="1">
        <v>0</v>
      </c>
      <c r="H321">
        <v>3.1685408004161899</v>
      </c>
      <c r="I321">
        <v>-187.27142392007701</v>
      </c>
      <c r="J321">
        <v>-159.40525450605</v>
      </c>
      <c r="K321">
        <v>51.026138449685497</v>
      </c>
      <c r="L321">
        <v>89.241836121563907</v>
      </c>
      <c r="M321">
        <v>0.79446547746696605</v>
      </c>
      <c r="N321">
        <v>66.855320941965402</v>
      </c>
      <c r="O321">
        <v>143086.88379975001</v>
      </c>
      <c r="P321">
        <v>144660.126819378</v>
      </c>
      <c r="Q321">
        <v>97.046146444561401</v>
      </c>
      <c r="R321">
        <v>663.85770282393401</v>
      </c>
      <c r="S321">
        <v>0.44387286604846998</v>
      </c>
      <c r="T321">
        <v>0.192326214539118</v>
      </c>
      <c r="U321">
        <v>0.22071743401873301</v>
      </c>
      <c r="V321">
        <v>0.33185605121499301</v>
      </c>
      <c r="W321">
        <v>5.56482990698354E-2</v>
      </c>
      <c r="X321">
        <v>0.391778215696437</v>
      </c>
      <c r="Y321" s="1">
        <v>0</v>
      </c>
      <c r="Z321">
        <v>0.45194661601052399</v>
      </c>
      <c r="AA321">
        <v>4.7161068504206601E-4</v>
      </c>
      <c r="AB321">
        <v>4.6496777261459199E-3</v>
      </c>
      <c r="AC321" s="1">
        <v>0</v>
      </c>
      <c r="AD321">
        <v>2.7192469296835699E-5</v>
      </c>
      <c r="AE321" s="1">
        <v>0</v>
      </c>
      <c r="AF321">
        <v>4.5625513178794703</v>
      </c>
      <c r="AG321">
        <v>0.22272068203020901</v>
      </c>
      <c r="AH321">
        <v>268.017390846637</v>
      </c>
      <c r="AI321" t="s">
        <v>79</v>
      </c>
      <c r="AJ321" t="s">
        <v>80</v>
      </c>
      <c r="AK321">
        <v>801715809.92999995</v>
      </c>
      <c r="AL321">
        <v>5603</v>
      </c>
      <c r="AM321" s="10">
        <f t="shared" si="14"/>
        <v>1.1146759892941116E-2</v>
      </c>
    </row>
    <row r="322" spans="1:39" x14ac:dyDescent="0.25">
      <c r="A322" t="s">
        <v>37</v>
      </c>
      <c r="B322">
        <v>7.6738386034049997</v>
      </c>
      <c r="C322">
        <v>5.2734567091126203E-3</v>
      </c>
      <c r="D322">
        <v>6.14779473964622</v>
      </c>
      <c r="E322">
        <v>5.2729448993293002E-3</v>
      </c>
      <c r="F322">
        <v>-38.064710401059997</v>
      </c>
      <c r="G322" s="1">
        <v>0</v>
      </c>
      <c r="H322">
        <v>3.2770819236341802</v>
      </c>
      <c r="I322">
        <v>-164.60118213327601</v>
      </c>
      <c r="J322">
        <v>-137.20641980643899</v>
      </c>
      <c r="K322">
        <v>44.166578368667302</v>
      </c>
      <c r="L322">
        <v>91.162678443185399</v>
      </c>
      <c r="M322">
        <v>0.82598521887687104</v>
      </c>
      <c r="N322">
        <v>69.375160547642096</v>
      </c>
      <c r="O322">
        <v>145570.28012473299</v>
      </c>
      <c r="P322">
        <v>147284.68702715699</v>
      </c>
      <c r="Q322">
        <v>92.359834207186097</v>
      </c>
      <c r="R322">
        <v>677.646476587086</v>
      </c>
      <c r="S322">
        <v>0.45929974446705302</v>
      </c>
      <c r="T322">
        <v>0.31056277591487602</v>
      </c>
      <c r="U322">
        <v>0.240785196899923</v>
      </c>
      <c r="V322">
        <v>0.24716649414891201</v>
      </c>
      <c r="W322">
        <v>0.123631237310382</v>
      </c>
      <c r="X322">
        <v>0.38841707164078099</v>
      </c>
      <c r="Y322" s="1">
        <v>0</v>
      </c>
      <c r="Z322">
        <v>0.400706781392907</v>
      </c>
      <c r="AA322">
        <v>4.4192307736229701E-4</v>
      </c>
      <c r="AB322">
        <v>4.79977123203608E-3</v>
      </c>
      <c r="AC322" s="1">
        <v>0</v>
      </c>
      <c r="AD322">
        <v>3.1242928606346803E-5</v>
      </c>
      <c r="AE322" s="1">
        <v>0</v>
      </c>
      <c r="AF322">
        <v>5.3971142918031703</v>
      </c>
      <c r="AG322">
        <v>0.22689209845456901</v>
      </c>
      <c r="AH322">
        <v>372.20772749735301</v>
      </c>
      <c r="AI322" t="s">
        <v>81</v>
      </c>
      <c r="AJ322" t="s">
        <v>82</v>
      </c>
      <c r="AK322">
        <v>5660209202.0900002</v>
      </c>
      <c r="AL322">
        <v>38883</v>
      </c>
      <c r="AM322" s="10">
        <f t="shared" si="14"/>
        <v>0.24822622230985503</v>
      </c>
    </row>
    <row r="323" spans="1:39" x14ac:dyDescent="0.25">
      <c r="A323" t="s">
        <v>37</v>
      </c>
      <c r="B323">
        <v>7.7578550789039697</v>
      </c>
      <c r="C323">
        <v>5.8354367761253899E-3</v>
      </c>
      <c r="D323">
        <v>6.7820935615814104</v>
      </c>
      <c r="E323">
        <v>5.8195582497491301E-3</v>
      </c>
      <c r="F323">
        <v>-33.584627610812603</v>
      </c>
      <c r="G323" s="1">
        <v>0</v>
      </c>
      <c r="H323">
        <v>3.3566392795334998</v>
      </c>
      <c r="I323">
        <v>-138.002175088412</v>
      </c>
      <c r="J323">
        <v>-111.371214942297</v>
      </c>
      <c r="K323">
        <v>35.357663855607697</v>
      </c>
      <c r="L323">
        <v>92.5252107465096</v>
      </c>
      <c r="M323">
        <v>0.85994238583318805</v>
      </c>
      <c r="N323">
        <v>73.752549173601196</v>
      </c>
      <c r="O323">
        <v>149790.51849878801</v>
      </c>
      <c r="P323">
        <v>151201.51123944501</v>
      </c>
      <c r="Q323">
        <v>87.760192164013802</v>
      </c>
      <c r="R323">
        <v>676.59454080117496</v>
      </c>
      <c r="S323">
        <v>0.49033162302926098</v>
      </c>
      <c r="T323">
        <v>0.35627430747355998</v>
      </c>
      <c r="U323">
        <v>0.279108160245022</v>
      </c>
      <c r="V323">
        <v>0.16268033963394499</v>
      </c>
      <c r="W323">
        <v>0.14986744173522501</v>
      </c>
      <c r="X323">
        <v>0.40834405838580601</v>
      </c>
      <c r="Y323" s="1">
        <v>0</v>
      </c>
      <c r="Z323">
        <v>0.35532349730744001</v>
      </c>
      <c r="AA323">
        <v>3.8480946606890602E-4</v>
      </c>
      <c r="AB323">
        <v>5.2223736694733203E-3</v>
      </c>
      <c r="AC323" s="1">
        <v>0</v>
      </c>
      <c r="AD323">
        <v>2.12371426241241E-4</v>
      </c>
      <c r="AE323" s="1">
        <v>0</v>
      </c>
      <c r="AF323">
        <v>6.0202709434961497</v>
      </c>
      <c r="AG323">
        <v>0.19708873147377301</v>
      </c>
      <c r="AH323">
        <v>304.35465809303599</v>
      </c>
      <c r="AI323" t="s">
        <v>83</v>
      </c>
      <c r="AJ323" t="s">
        <v>84</v>
      </c>
      <c r="AK323">
        <v>23375409573.810001</v>
      </c>
      <c r="AL323">
        <v>156054</v>
      </c>
      <c r="AM323" s="10">
        <f t="shared" si="14"/>
        <v>0.14387320205223419</v>
      </c>
    </row>
    <row r="324" spans="1:39" x14ac:dyDescent="0.25">
      <c r="A324" t="s">
        <v>37</v>
      </c>
      <c r="B324">
        <v>8.0661964017470993</v>
      </c>
      <c r="C324">
        <v>6.5850650401025803E-3</v>
      </c>
      <c r="D324">
        <v>7.6220716768763204</v>
      </c>
      <c r="E324">
        <v>6.4951212587484996E-3</v>
      </c>
      <c r="F324">
        <v>-23.520227607553299</v>
      </c>
      <c r="G324" s="1">
        <v>0</v>
      </c>
      <c r="H324">
        <v>3.5350068005123201</v>
      </c>
      <c r="I324">
        <v>-113.10512522568401</v>
      </c>
      <c r="J324">
        <v>-86.8850892853781</v>
      </c>
      <c r="K324">
        <v>32.1228892771476</v>
      </c>
      <c r="L324">
        <v>93.188446448891597</v>
      </c>
      <c r="M324">
        <v>0.87743804421133997</v>
      </c>
      <c r="N324">
        <v>76.082268990819102</v>
      </c>
      <c r="O324">
        <v>152190.95864867099</v>
      </c>
      <c r="P324">
        <v>153204.368261439</v>
      </c>
      <c r="Q324">
        <v>84.304748139008097</v>
      </c>
      <c r="R324">
        <v>675.29999954573202</v>
      </c>
      <c r="S324">
        <v>0.50919035353296005</v>
      </c>
      <c r="T324">
        <v>0.37799651796969902</v>
      </c>
      <c r="U324">
        <v>0.32746462935909498</v>
      </c>
      <c r="V324">
        <v>0.117477073838833</v>
      </c>
      <c r="W324">
        <v>0.149126274558783</v>
      </c>
      <c r="X324">
        <v>0.40593202224328701</v>
      </c>
      <c r="Y324" s="1">
        <v>0</v>
      </c>
      <c r="Z324">
        <v>0.33514865559509199</v>
      </c>
      <c r="AA324">
        <v>3.5279419812426002E-4</v>
      </c>
      <c r="AB324">
        <v>5.6318711426646397E-3</v>
      </c>
      <c r="AC324" s="1">
        <v>0</v>
      </c>
      <c r="AD324">
        <v>5.1045110031021498E-4</v>
      </c>
      <c r="AE324" s="1">
        <v>2.9133462474386602E-9</v>
      </c>
      <c r="AF324">
        <v>6.1251338333007599</v>
      </c>
      <c r="AG324">
        <v>0.17441528839079401</v>
      </c>
      <c r="AH324">
        <v>278.693665551165</v>
      </c>
      <c r="AI324" t="s">
        <v>85</v>
      </c>
      <c r="AJ324" t="s">
        <v>86</v>
      </c>
      <c r="AK324">
        <v>49774966171.800003</v>
      </c>
      <c r="AL324">
        <v>327056</v>
      </c>
      <c r="AM324" s="10">
        <f t="shared" si="14"/>
        <v>5.8268243031373679E-2</v>
      </c>
    </row>
    <row r="325" spans="1:39" x14ac:dyDescent="0.25">
      <c r="A325" t="s">
        <v>37</v>
      </c>
      <c r="B325">
        <v>8.9686402430246392</v>
      </c>
      <c r="C325">
        <v>7.5673663936820599E-3</v>
      </c>
      <c r="D325">
        <v>8.7122636715928898</v>
      </c>
      <c r="E325">
        <v>7.4228077305413401E-3</v>
      </c>
      <c r="F325">
        <v>-16.301146804791301</v>
      </c>
      <c r="G325" s="1">
        <v>0</v>
      </c>
      <c r="H325">
        <v>3.6651906853976999</v>
      </c>
      <c r="I325">
        <v>-87.895061014477704</v>
      </c>
      <c r="J325">
        <v>-61.708616746620699</v>
      </c>
      <c r="K325">
        <v>32.463890759004002</v>
      </c>
      <c r="L325">
        <v>93.130545609694195</v>
      </c>
      <c r="M325">
        <v>0.877537677229286</v>
      </c>
      <c r="N325">
        <v>75.612259546646897</v>
      </c>
      <c r="O325">
        <v>152394.646078625</v>
      </c>
      <c r="P325">
        <v>153351.407461119</v>
      </c>
      <c r="Q325">
        <v>83.657267892379394</v>
      </c>
      <c r="R325">
        <v>678.59035147607506</v>
      </c>
      <c r="S325">
        <v>0.50302674498010702</v>
      </c>
      <c r="T325">
        <v>0.385127800011906</v>
      </c>
      <c r="U325">
        <v>0.33139156350714</v>
      </c>
      <c r="V325">
        <v>0.124621039341009</v>
      </c>
      <c r="W325">
        <v>0.140295454373558</v>
      </c>
      <c r="X325">
        <v>0.40369194277829101</v>
      </c>
      <c r="Y325" s="1">
        <v>0</v>
      </c>
      <c r="Z325">
        <v>0.33964371789388798</v>
      </c>
      <c r="AA325">
        <v>3.5009170596398998E-4</v>
      </c>
      <c r="AB325">
        <v>6.44898082280393E-3</v>
      </c>
      <c r="AC325" s="1">
        <v>0</v>
      </c>
      <c r="AD325">
        <v>6.2197620268545197E-4</v>
      </c>
      <c r="AE325">
        <v>1.75837899367707E-6</v>
      </c>
      <c r="AF325">
        <v>6.3351189187865797</v>
      </c>
      <c r="AG325">
        <v>0.181203238668324</v>
      </c>
      <c r="AH325">
        <v>337.611698115286</v>
      </c>
      <c r="AI325" t="s">
        <v>87</v>
      </c>
      <c r="AJ325" t="s">
        <v>88</v>
      </c>
      <c r="AK325">
        <v>94751980777.970001</v>
      </c>
      <c r="AL325">
        <v>621754</v>
      </c>
      <c r="AM325" s="10">
        <f t="shared" si="14"/>
        <v>2.9427090489431373E-2</v>
      </c>
    </row>
    <row r="326" spans="1:39" x14ac:dyDescent="0.25">
      <c r="A326" t="s">
        <v>37</v>
      </c>
      <c r="B326">
        <v>9.2284347675079896</v>
      </c>
      <c r="C326">
        <v>8.0301060279540492E-3</v>
      </c>
      <c r="D326">
        <v>9.2217305004809909</v>
      </c>
      <c r="E326">
        <v>7.8359244149168606E-3</v>
      </c>
      <c r="F326">
        <v>-13.0438558918593</v>
      </c>
      <c r="G326" s="1">
        <v>0</v>
      </c>
      <c r="H326">
        <v>3.7294235802542102</v>
      </c>
      <c r="I326">
        <v>-63.423631002350199</v>
      </c>
      <c r="J326">
        <v>-37.375433173520499</v>
      </c>
      <c r="K326">
        <v>31.8699157519269</v>
      </c>
      <c r="L326">
        <v>93.353465478456997</v>
      </c>
      <c r="M326">
        <v>0.88293722674513597</v>
      </c>
      <c r="N326">
        <v>76.163275141085094</v>
      </c>
      <c r="O326">
        <v>153226.00518721101</v>
      </c>
      <c r="P326">
        <v>153984.868536972</v>
      </c>
      <c r="Q326">
        <v>83.970323561181303</v>
      </c>
      <c r="R326">
        <v>681.00736326016101</v>
      </c>
      <c r="S326">
        <v>0.51416139242268699</v>
      </c>
      <c r="T326">
        <v>0.38292065572470002</v>
      </c>
      <c r="U326">
        <v>0.33534995118932398</v>
      </c>
      <c r="V326">
        <v>0.11139304444237</v>
      </c>
      <c r="W326">
        <v>0.13277434426916801</v>
      </c>
      <c r="X326">
        <v>0.42048266009913499</v>
      </c>
      <c r="Y326" s="1">
        <v>0</v>
      </c>
      <c r="Z326">
        <v>0.32408523166825198</v>
      </c>
      <c r="AA326">
        <v>3.35508754327143E-4</v>
      </c>
      <c r="AB326">
        <v>6.60011309299997E-3</v>
      </c>
      <c r="AC326" s="1">
        <v>0</v>
      </c>
      <c r="AD326">
        <v>8.9097529481142604E-4</v>
      </c>
      <c r="AE326">
        <v>9.3338475591720906E-6</v>
      </c>
      <c r="AF326">
        <v>6.44925159747421</v>
      </c>
      <c r="AG326">
        <v>0.175732350329981</v>
      </c>
      <c r="AH326">
        <v>345.37121357178802</v>
      </c>
      <c r="AI326" t="s">
        <v>89</v>
      </c>
      <c r="AJ326" t="s">
        <v>90</v>
      </c>
      <c r="AK326">
        <v>134383803329.34</v>
      </c>
      <c r="AL326">
        <v>877030</v>
      </c>
      <c r="AM326" s="10">
        <f t="shared" si="14"/>
        <v>7.2700747724607773E-4</v>
      </c>
    </row>
    <row r="327" spans="1:39" x14ac:dyDescent="0.25">
      <c r="A327" t="s">
        <v>37</v>
      </c>
      <c r="B327">
        <v>9.92559965689812</v>
      </c>
      <c r="C327">
        <v>8.7380047454121094E-3</v>
      </c>
      <c r="D327">
        <v>9.9960708691085998</v>
      </c>
      <c r="E327">
        <v>8.4849227653933205E-3</v>
      </c>
      <c r="F327">
        <v>-7.7615401983401</v>
      </c>
      <c r="G327" s="1">
        <v>0</v>
      </c>
      <c r="H327">
        <v>3.8078014664677799</v>
      </c>
      <c r="I327">
        <v>-38.426408374041998</v>
      </c>
      <c r="J327">
        <v>-12.1468668569995</v>
      </c>
      <c r="K327">
        <v>35.723511317127198</v>
      </c>
      <c r="L327">
        <v>93.048630491230597</v>
      </c>
      <c r="M327">
        <v>0.87318514912799206</v>
      </c>
      <c r="N327">
        <v>74.150640154094006</v>
      </c>
      <c r="O327">
        <v>151869.64639477999</v>
      </c>
      <c r="P327">
        <v>152728.19712485099</v>
      </c>
      <c r="Q327">
        <v>85.553666418376693</v>
      </c>
      <c r="R327">
        <v>686.30014795713805</v>
      </c>
      <c r="S327">
        <v>0.49341833661486501</v>
      </c>
      <c r="T327">
        <v>0.36290185502911398</v>
      </c>
      <c r="U327">
        <v>0.31735237648981701</v>
      </c>
      <c r="V327">
        <v>0.17187235215774099</v>
      </c>
      <c r="W327">
        <v>0.115761236198432</v>
      </c>
      <c r="X327">
        <v>0.39501403515400801</v>
      </c>
      <c r="Y327" s="1">
        <v>0</v>
      </c>
      <c r="Z327">
        <v>0.34804648903855101</v>
      </c>
      <c r="AA327">
        <v>3.5195084098622398E-4</v>
      </c>
      <c r="AB327">
        <v>6.8916426402586498E-3</v>
      </c>
      <c r="AC327" s="1">
        <v>0</v>
      </c>
      <c r="AD327">
        <v>1.22125850230291E-3</v>
      </c>
      <c r="AE327">
        <v>2.0080899531428098E-5</v>
      </c>
      <c r="AF327">
        <v>6.4743555571321201</v>
      </c>
      <c r="AG327">
        <v>0.199542054658533</v>
      </c>
      <c r="AH327">
        <v>592.97806483907902</v>
      </c>
      <c r="AI327" t="s">
        <v>91</v>
      </c>
      <c r="AJ327" t="s">
        <v>92</v>
      </c>
      <c r="AK327">
        <v>186587351299.92001</v>
      </c>
      <c r="AL327">
        <v>1228602</v>
      </c>
      <c r="AM327" s="10">
        <f t="shared" si="14"/>
        <v>-7.0498912155836368E-3</v>
      </c>
    </row>
    <row r="328" spans="1:39" x14ac:dyDescent="0.25">
      <c r="A328" t="s">
        <v>37</v>
      </c>
      <c r="B328">
        <v>10.873413163992501</v>
      </c>
      <c r="C328">
        <v>9.6613919210446399E-3</v>
      </c>
      <c r="D328">
        <v>10.997025158702501</v>
      </c>
      <c r="E328">
        <v>9.27912995449982E-3</v>
      </c>
      <c r="F328">
        <v>-3.5361960633163299</v>
      </c>
      <c r="G328" s="1">
        <v>0</v>
      </c>
      <c r="H328">
        <v>3.8729236720450202</v>
      </c>
      <c r="I328">
        <v>-14.142356227413201</v>
      </c>
      <c r="J328">
        <v>12.2292728467768</v>
      </c>
      <c r="K328">
        <v>37.9793505420838</v>
      </c>
      <c r="L328">
        <v>93.093392856535303</v>
      </c>
      <c r="M328">
        <v>0.87040415101819801</v>
      </c>
      <c r="N328">
        <v>73.140829349800896</v>
      </c>
      <c r="O328">
        <v>151283.52666584801</v>
      </c>
      <c r="P328">
        <v>152137.67916091901</v>
      </c>
      <c r="Q328">
        <v>88.350348099555006</v>
      </c>
      <c r="R328">
        <v>687.10666051165003</v>
      </c>
      <c r="S328">
        <v>0.496243648893683</v>
      </c>
      <c r="T328">
        <v>0.348589189859834</v>
      </c>
      <c r="U328">
        <v>0.31360637190261598</v>
      </c>
      <c r="V328">
        <v>0.20103761725338801</v>
      </c>
      <c r="W328">
        <v>0.101813083855135</v>
      </c>
      <c r="X328">
        <v>0.383542926988859</v>
      </c>
      <c r="Y328" s="1">
        <v>0</v>
      </c>
      <c r="Z328">
        <v>0.34252131285979098</v>
      </c>
      <c r="AA328">
        <v>3.5824402770984198E-4</v>
      </c>
      <c r="AB328">
        <v>7.1363598561904997E-3</v>
      </c>
      <c r="AC328" s="1">
        <v>0</v>
      </c>
      <c r="AD328">
        <v>1.3664248368972301E-3</v>
      </c>
      <c r="AE328">
        <v>4.18113826592322E-4</v>
      </c>
      <c r="AF328">
        <v>6.5458053200750497</v>
      </c>
      <c r="AG328">
        <v>0.21822485197334399</v>
      </c>
      <c r="AH328">
        <v>873.89392164700905</v>
      </c>
      <c r="AI328" t="s">
        <v>93</v>
      </c>
      <c r="AJ328" t="s">
        <v>94</v>
      </c>
      <c r="AK328">
        <v>233651204310.81</v>
      </c>
      <c r="AL328">
        <v>1544459</v>
      </c>
      <c r="AM328" s="10">
        <f t="shared" si="14"/>
        <v>-1.1240493945053776E-2</v>
      </c>
    </row>
    <row r="329" spans="1:39" x14ac:dyDescent="0.25">
      <c r="A329" t="s">
        <v>37</v>
      </c>
      <c r="B329">
        <v>12.500665843306701</v>
      </c>
      <c r="C329">
        <v>1.1103489407309101E-2</v>
      </c>
      <c r="D329">
        <v>12.5398670116794</v>
      </c>
      <c r="E329">
        <v>1.05747435425657E-2</v>
      </c>
      <c r="F329">
        <v>1.16071764556881</v>
      </c>
      <c r="G329" s="1">
        <v>0</v>
      </c>
      <c r="H329">
        <v>3.9856806307517201</v>
      </c>
      <c r="I329">
        <v>10.651479561238499</v>
      </c>
      <c r="J329">
        <v>37.437453146117598</v>
      </c>
      <c r="K329">
        <v>45.304097862883403</v>
      </c>
      <c r="L329">
        <v>92.769739449150194</v>
      </c>
      <c r="M329">
        <v>0.85534979009811996</v>
      </c>
      <c r="N329">
        <v>70.061137842328804</v>
      </c>
      <c r="O329">
        <v>148972.98045638399</v>
      </c>
      <c r="P329">
        <v>149953.8132029</v>
      </c>
      <c r="Q329">
        <v>90.561542934345994</v>
      </c>
      <c r="R329">
        <v>691.61610557938502</v>
      </c>
      <c r="S329">
        <v>0.47878435929444002</v>
      </c>
      <c r="T329">
        <v>0.31053354920537901</v>
      </c>
      <c r="U329">
        <v>0.27484049445238001</v>
      </c>
      <c r="V329">
        <v>0.31787264379545999</v>
      </c>
      <c r="W329">
        <v>7.51503007159883E-2</v>
      </c>
      <c r="X329">
        <v>0.33213656103617001</v>
      </c>
      <c r="Y329" s="1">
        <v>0</v>
      </c>
      <c r="Z329">
        <v>0.369315974454618</v>
      </c>
      <c r="AA329">
        <v>3.9354718036363099E-4</v>
      </c>
      <c r="AB329">
        <v>7.4590116150818802E-3</v>
      </c>
      <c r="AC329" s="1">
        <v>0</v>
      </c>
      <c r="AD329">
        <v>1.7081076411500399E-3</v>
      </c>
      <c r="AE329">
        <v>1.01409004274393E-3</v>
      </c>
      <c r="AF329">
        <v>6.4126770635095296</v>
      </c>
      <c r="AG329">
        <v>0.24836976677321701</v>
      </c>
      <c r="AH329">
        <v>1530.1686098032999</v>
      </c>
      <c r="AI329" t="s">
        <v>95</v>
      </c>
      <c r="AJ329" t="s">
        <v>96</v>
      </c>
      <c r="AK329">
        <v>229564383423.67999</v>
      </c>
      <c r="AL329">
        <v>1540980</v>
      </c>
      <c r="AM329" s="10">
        <f t="shared" si="14"/>
        <v>-3.1261231348137519E-3</v>
      </c>
    </row>
    <row r="330" spans="1:39" x14ac:dyDescent="0.25">
      <c r="A330" t="s">
        <v>37</v>
      </c>
      <c r="B330">
        <v>14.2249865748499</v>
      </c>
      <c r="C330">
        <v>1.2642860032629899E-2</v>
      </c>
      <c r="D330">
        <v>14.1596948427316</v>
      </c>
      <c r="E330">
        <v>1.2046509247797901E-2</v>
      </c>
      <c r="F330">
        <v>2.5753779023121499</v>
      </c>
      <c r="G330" s="1">
        <v>0</v>
      </c>
      <c r="H330">
        <v>4.0782420248268503</v>
      </c>
      <c r="I330">
        <v>34.968218636109498</v>
      </c>
      <c r="J330">
        <v>62.033344383037701</v>
      </c>
      <c r="K330">
        <v>51.025444699265201</v>
      </c>
      <c r="L330">
        <v>92.981077076819702</v>
      </c>
      <c r="M330">
        <v>0.84870689008122902</v>
      </c>
      <c r="N330">
        <v>67.873645199350705</v>
      </c>
      <c r="O330">
        <v>147434.39505782799</v>
      </c>
      <c r="P330">
        <v>148403.66546959299</v>
      </c>
      <c r="Q330">
        <v>95.380085637641898</v>
      </c>
      <c r="R330">
        <v>694.71038180250196</v>
      </c>
      <c r="S330">
        <v>0.50021969903677499</v>
      </c>
      <c r="T330">
        <v>0.27985024218346599</v>
      </c>
      <c r="U330">
        <v>0.234769999052614</v>
      </c>
      <c r="V330">
        <v>0.39278391987251698</v>
      </c>
      <c r="W330">
        <v>5.9579885337603201E-2</v>
      </c>
      <c r="X330">
        <v>0.31286619573726399</v>
      </c>
      <c r="Y330" s="1">
        <v>0</v>
      </c>
      <c r="Z330">
        <v>0.33959877854160597</v>
      </c>
      <c r="AA330">
        <v>4.1672623302687099E-4</v>
      </c>
      <c r="AB330">
        <v>7.8292477336406492E-3</v>
      </c>
      <c r="AC330" s="1">
        <v>0</v>
      </c>
      <c r="AD330">
        <v>2.1108926231105602E-3</v>
      </c>
      <c r="AE330">
        <v>1.6896430403364701E-3</v>
      </c>
      <c r="AF330">
        <v>6.3460016845140004</v>
      </c>
      <c r="AG330">
        <v>0.279122491391396</v>
      </c>
      <c r="AH330">
        <v>2286.71049847426</v>
      </c>
      <c r="AI330" t="s">
        <v>97</v>
      </c>
      <c r="AJ330" t="s">
        <v>98</v>
      </c>
      <c r="AK330">
        <v>224600820259.12</v>
      </c>
      <c r="AL330">
        <v>1523395</v>
      </c>
      <c r="AM330" s="10">
        <f t="shared" si="14"/>
        <v>4.6110974031206009E-3</v>
      </c>
    </row>
    <row r="331" spans="1:39" x14ac:dyDescent="0.25">
      <c r="A331" t="s">
        <v>37</v>
      </c>
      <c r="B331">
        <v>15.323613262481199</v>
      </c>
      <c r="C331">
        <v>1.3611323870714001E-2</v>
      </c>
      <c r="D331">
        <v>15.164634688330899</v>
      </c>
      <c r="E331">
        <v>1.3038997242232399E-2</v>
      </c>
      <c r="F331">
        <v>4.9758844403550597</v>
      </c>
      <c r="G331" s="1">
        <v>0</v>
      </c>
      <c r="H331">
        <v>4.28628822048411</v>
      </c>
      <c r="I331">
        <v>59.8083914547367</v>
      </c>
      <c r="J331">
        <v>87.194326014597706</v>
      </c>
      <c r="K331">
        <v>58.5552464506315</v>
      </c>
      <c r="L331">
        <v>93.295423851399505</v>
      </c>
      <c r="M331">
        <v>0.84203491060721303</v>
      </c>
      <c r="N331">
        <v>66.307419236046201</v>
      </c>
      <c r="O331">
        <v>145690.74723944199</v>
      </c>
      <c r="P331">
        <v>146668.242641763</v>
      </c>
      <c r="Q331">
        <v>95.665625386671095</v>
      </c>
      <c r="R331">
        <v>692.67689478976399</v>
      </c>
      <c r="S331">
        <v>0.52445310267957301</v>
      </c>
      <c r="T331">
        <v>0.254317440754178</v>
      </c>
      <c r="U331">
        <v>0.18465352014133801</v>
      </c>
      <c r="V331">
        <v>0.49669977977333002</v>
      </c>
      <c r="W331">
        <v>4.6688842063372801E-2</v>
      </c>
      <c r="X331">
        <v>0.27195785802195799</v>
      </c>
      <c r="Y331" s="1">
        <v>0</v>
      </c>
      <c r="Z331">
        <v>0.32028309071427602</v>
      </c>
      <c r="AA331">
        <v>4.5631240826738502E-4</v>
      </c>
      <c r="AB331">
        <v>7.9352281786337492E-3</v>
      </c>
      <c r="AC331" s="1">
        <v>0</v>
      </c>
      <c r="AD331">
        <v>2.7891892528907401E-3</v>
      </c>
      <c r="AE331">
        <v>1.8582568796473901E-3</v>
      </c>
      <c r="AF331">
        <v>5.9783994920014196</v>
      </c>
      <c r="AG331">
        <v>0.30281774823659602</v>
      </c>
      <c r="AH331">
        <v>3405.7022545039699</v>
      </c>
      <c r="AI331" t="s">
        <v>99</v>
      </c>
      <c r="AJ331" t="s">
        <v>100</v>
      </c>
      <c r="AK331">
        <v>185948305898.14001</v>
      </c>
      <c r="AL331">
        <v>1276322</v>
      </c>
      <c r="AM331" s="10">
        <f t="shared" si="14"/>
        <v>1.048350833486511E-2</v>
      </c>
    </row>
    <row r="332" spans="1:39" x14ac:dyDescent="0.25">
      <c r="A332" t="s">
        <v>37</v>
      </c>
      <c r="B332">
        <v>16.7221442535165</v>
      </c>
      <c r="C332">
        <v>1.4584866914536801E-2</v>
      </c>
      <c r="D332">
        <v>16.163965105797701</v>
      </c>
      <c r="E332">
        <v>1.40714113345323E-2</v>
      </c>
      <c r="F332">
        <v>3.88742446015016</v>
      </c>
      <c r="G332" s="1">
        <v>0</v>
      </c>
      <c r="H332">
        <v>4.4401625100855204</v>
      </c>
      <c r="I332">
        <v>84.277786509350193</v>
      </c>
      <c r="J332">
        <v>111.954912711734</v>
      </c>
      <c r="K332">
        <v>65.784104899484902</v>
      </c>
      <c r="L332">
        <v>93.828739315164299</v>
      </c>
      <c r="M332">
        <v>0.83784341730401801</v>
      </c>
      <c r="N332">
        <v>64.327074322545897</v>
      </c>
      <c r="O332">
        <v>144158.29629108799</v>
      </c>
      <c r="P332">
        <v>145045.84606023901</v>
      </c>
      <c r="Q332">
        <v>95.205710094573107</v>
      </c>
      <c r="R332">
        <v>695.408535135276</v>
      </c>
      <c r="S332">
        <v>0.54112635511940099</v>
      </c>
      <c r="T332">
        <v>0.237323876828791</v>
      </c>
      <c r="U332">
        <v>0.14182246407832999</v>
      </c>
      <c r="V332">
        <v>0.60626480292180396</v>
      </c>
      <c r="W332">
        <v>3.5504725612265003E-2</v>
      </c>
      <c r="X332">
        <v>0.21640800738759899</v>
      </c>
      <c r="Y332" s="1">
        <v>0</v>
      </c>
      <c r="Z332">
        <v>0.30455413786786001</v>
      </c>
      <c r="AA332">
        <v>4.9076718026485396E-4</v>
      </c>
      <c r="AB332">
        <v>8.1422861386134596E-3</v>
      </c>
      <c r="AC332" s="1">
        <v>0</v>
      </c>
      <c r="AD332">
        <v>3.4610855519823301E-3</v>
      </c>
      <c r="AE332">
        <v>1.9772873918030101E-3</v>
      </c>
      <c r="AF332">
        <v>5.7653447171290502</v>
      </c>
      <c r="AG332">
        <v>0.33119984304442102</v>
      </c>
      <c r="AH332">
        <v>4533.3356795677901</v>
      </c>
      <c r="AI332" t="s">
        <v>101</v>
      </c>
      <c r="AJ332" t="s">
        <v>102</v>
      </c>
      <c r="AK332">
        <v>162945149622.04001</v>
      </c>
      <c r="AL332">
        <v>1130321</v>
      </c>
      <c r="AM332" s="10">
        <f t="shared" si="14"/>
        <v>3.4532315806509173E-2</v>
      </c>
    </row>
    <row r="333" spans="1:39" x14ac:dyDescent="0.25">
      <c r="A333" t="s">
        <v>37</v>
      </c>
      <c r="B333">
        <v>17.700217460196001</v>
      </c>
      <c r="C333">
        <v>1.60403271438854E-2</v>
      </c>
      <c r="D333">
        <v>17.637865517862998</v>
      </c>
      <c r="E333">
        <v>1.55749852551523E-2</v>
      </c>
      <c r="F333">
        <v>8.7703530922743802</v>
      </c>
      <c r="G333" s="1">
        <v>0</v>
      </c>
      <c r="H333">
        <v>4.6917368707799003</v>
      </c>
      <c r="I333">
        <v>108.954510886679</v>
      </c>
      <c r="J333">
        <v>136.78335584956301</v>
      </c>
      <c r="K333">
        <v>71.511542669364204</v>
      </c>
      <c r="L333">
        <v>94.259620918516703</v>
      </c>
      <c r="M333">
        <v>0.83713522364656001</v>
      </c>
      <c r="N333">
        <v>63.737245835845897</v>
      </c>
      <c r="O333">
        <v>143384.58362072901</v>
      </c>
      <c r="P333">
        <v>144166.56070782599</v>
      </c>
      <c r="Q333">
        <v>89.338909031079794</v>
      </c>
      <c r="R333">
        <v>692.17323524906897</v>
      </c>
      <c r="S333">
        <v>0.55550040824880997</v>
      </c>
      <c r="T333">
        <v>0.22792669474129901</v>
      </c>
      <c r="U333">
        <v>0.106529589139638</v>
      </c>
      <c r="V333">
        <v>0.67927666161723099</v>
      </c>
      <c r="W333">
        <v>2.7196776705924099E-2</v>
      </c>
      <c r="X333">
        <v>0.18699697253720499</v>
      </c>
      <c r="Y333" s="1">
        <v>0</v>
      </c>
      <c r="Z333">
        <v>0.30469918129641599</v>
      </c>
      <c r="AA333">
        <v>5.21796254487013E-4</v>
      </c>
      <c r="AB333">
        <v>8.0760621096031791E-3</v>
      </c>
      <c r="AC333" s="1">
        <v>0</v>
      </c>
      <c r="AD333">
        <v>3.70632299578336E-3</v>
      </c>
      <c r="AE333">
        <v>3.2708309844322698E-3</v>
      </c>
      <c r="AF333">
        <v>5.4661956945359398</v>
      </c>
      <c r="AG333">
        <v>0.34688962538006901</v>
      </c>
      <c r="AH333">
        <v>5805.2887650454304</v>
      </c>
      <c r="AI333" t="s">
        <v>103</v>
      </c>
      <c r="AJ333" t="s">
        <v>104</v>
      </c>
      <c r="AK333">
        <v>113561880688.87</v>
      </c>
      <c r="AL333">
        <v>792009</v>
      </c>
      <c r="AM333" s="10">
        <f t="shared" si="14"/>
        <v>3.5351183662135632E-3</v>
      </c>
    </row>
    <row r="334" spans="1:39" x14ac:dyDescent="0.25">
      <c r="A334" t="s">
        <v>37</v>
      </c>
      <c r="B334">
        <v>19.072912636759501</v>
      </c>
      <c r="C334">
        <v>1.69637387976188E-2</v>
      </c>
      <c r="D334">
        <v>18.560620680830802</v>
      </c>
      <c r="E334">
        <v>1.6565740195717799E-2</v>
      </c>
      <c r="F334">
        <v>10.259375668375499</v>
      </c>
      <c r="G334" s="1">
        <v>0</v>
      </c>
      <c r="H334">
        <v>4.8648046584333002</v>
      </c>
      <c r="I334">
        <v>133.36508690176899</v>
      </c>
      <c r="J334">
        <v>161.337190272188</v>
      </c>
      <c r="K334">
        <v>76.086978811844503</v>
      </c>
      <c r="L334">
        <v>94.5785420173533</v>
      </c>
      <c r="M334">
        <v>0.83566122072030202</v>
      </c>
      <c r="N334">
        <v>62.229951210152699</v>
      </c>
      <c r="O334">
        <v>142658.69677658399</v>
      </c>
      <c r="P334">
        <v>143356.20462372201</v>
      </c>
      <c r="Q334">
        <v>85.787623900638195</v>
      </c>
      <c r="R334">
        <v>692.56768859310603</v>
      </c>
      <c r="S334">
        <v>0.57797480732242801</v>
      </c>
      <c r="T334">
        <v>0.232487079812221</v>
      </c>
      <c r="U334">
        <v>8.2464890059806006E-2</v>
      </c>
      <c r="V334">
        <v>0.73906303687702202</v>
      </c>
      <c r="W334">
        <v>2.0931563779394601E-2</v>
      </c>
      <c r="X334">
        <v>0.157540509283776</v>
      </c>
      <c r="Y334" s="1">
        <v>0</v>
      </c>
      <c r="Z334">
        <v>0.29304605261306998</v>
      </c>
      <c r="AA334">
        <v>5.4797305284125003E-4</v>
      </c>
      <c r="AB334">
        <v>8.0939478595150501E-3</v>
      </c>
      <c r="AC334" s="1">
        <v>0</v>
      </c>
      <c r="AD334">
        <v>4.1364671366933004E-3</v>
      </c>
      <c r="AE334">
        <v>3.78738214370514E-3</v>
      </c>
      <c r="AF334">
        <v>5.4309129541573098</v>
      </c>
      <c r="AG334">
        <v>0.37384976155320598</v>
      </c>
      <c r="AH334">
        <v>7038.9586249521699</v>
      </c>
      <c r="AI334" t="s">
        <v>105</v>
      </c>
      <c r="AJ334" t="s">
        <v>106</v>
      </c>
      <c r="AK334">
        <v>79459895493.679993</v>
      </c>
      <c r="AL334">
        <v>556993</v>
      </c>
      <c r="AM334" s="10">
        <f t="shared" si="14"/>
        <v>2.7601014251521727E-2</v>
      </c>
    </row>
    <row r="335" spans="1:39" x14ac:dyDescent="0.25">
      <c r="A335" t="s">
        <v>37</v>
      </c>
      <c r="B335">
        <v>19.664263439897098</v>
      </c>
      <c r="C335">
        <v>1.7667645178301401E-2</v>
      </c>
      <c r="D335">
        <v>19.257650569732</v>
      </c>
      <c r="E335">
        <v>1.7356947719191499E-2</v>
      </c>
      <c r="F335">
        <v>16.585607889215801</v>
      </c>
      <c r="G335" s="1">
        <v>0</v>
      </c>
      <c r="H335">
        <v>5.0819071606441399</v>
      </c>
      <c r="I335">
        <v>157.90794656448199</v>
      </c>
      <c r="J335">
        <v>185.98141590679299</v>
      </c>
      <c r="K335">
        <v>80.020791790741896</v>
      </c>
      <c r="L335">
        <v>94.835609457633893</v>
      </c>
      <c r="M335">
        <v>0.83535689986392803</v>
      </c>
      <c r="N335">
        <v>61.014377436140201</v>
      </c>
      <c r="O335">
        <v>142155.18861166699</v>
      </c>
      <c r="P335">
        <v>142782.63803778699</v>
      </c>
      <c r="Q335">
        <v>81.592985109403799</v>
      </c>
      <c r="R335">
        <v>688.051863365332</v>
      </c>
      <c r="S335">
        <v>0.59262945151856705</v>
      </c>
      <c r="T335">
        <v>0.22711451340786101</v>
      </c>
      <c r="U335">
        <v>5.8060029726930501E-2</v>
      </c>
      <c r="V335">
        <v>0.79846544613317405</v>
      </c>
      <c r="W335">
        <v>1.3327136401785801E-2</v>
      </c>
      <c r="X335">
        <v>0.13014738773810899</v>
      </c>
      <c r="Y335" s="1">
        <v>0</v>
      </c>
      <c r="Z335">
        <v>0.28528033408993497</v>
      </c>
      <c r="AA335">
        <v>5.7275089019170802E-4</v>
      </c>
      <c r="AB335">
        <v>8.0802400913905399E-3</v>
      </c>
      <c r="AC335" s="1">
        <v>0</v>
      </c>
      <c r="AD335">
        <v>4.4462692608761203E-3</v>
      </c>
      <c r="AE335">
        <v>4.2577253488218598E-3</v>
      </c>
      <c r="AF335">
        <v>5.4402550649486203</v>
      </c>
      <c r="AG335">
        <v>0.39633642400012897</v>
      </c>
      <c r="AH335">
        <v>8710.7293839746308</v>
      </c>
      <c r="AI335" t="s">
        <v>107</v>
      </c>
      <c r="AJ335" t="s">
        <v>108</v>
      </c>
      <c r="AK335">
        <v>41565324218.919998</v>
      </c>
      <c r="AL335">
        <v>292394</v>
      </c>
      <c r="AM335" s="10">
        <f t="shared" si="14"/>
        <v>2.1114354977662009E-2</v>
      </c>
    </row>
    <row r="336" spans="1:39" x14ac:dyDescent="0.25">
      <c r="A336" t="s">
        <v>37</v>
      </c>
      <c r="B336">
        <v>19.501487103958102</v>
      </c>
      <c r="C336">
        <v>1.7429028412511999E-2</v>
      </c>
      <c r="D336">
        <v>19.021979956034102</v>
      </c>
      <c r="E336">
        <v>1.7195732655934399E-2</v>
      </c>
      <c r="F336">
        <v>22.261228870489202</v>
      </c>
      <c r="G336" s="1">
        <v>0</v>
      </c>
      <c r="H336">
        <v>5.3446500509918602</v>
      </c>
      <c r="I336">
        <v>182.65686489178</v>
      </c>
      <c r="J336">
        <v>210.91943320437699</v>
      </c>
      <c r="K336">
        <v>85.738203583223296</v>
      </c>
      <c r="L336">
        <v>94.8606714177279</v>
      </c>
      <c r="M336">
        <v>0.83062454496063198</v>
      </c>
      <c r="N336">
        <v>59.454049630796</v>
      </c>
      <c r="O336">
        <v>141204.98148224701</v>
      </c>
      <c r="P336">
        <v>141824.43663934301</v>
      </c>
      <c r="Q336">
        <v>76.337055509441001</v>
      </c>
      <c r="R336">
        <v>678.27907134580801</v>
      </c>
      <c r="S336">
        <v>0.59908610618624802</v>
      </c>
      <c r="T336">
        <v>0.23021731782135099</v>
      </c>
      <c r="U336">
        <v>3.8661326856322398E-2</v>
      </c>
      <c r="V336">
        <v>0.85234442604156802</v>
      </c>
      <c r="W336">
        <v>8.0847690617227696E-3</v>
      </c>
      <c r="X336">
        <v>0.100909478040385</v>
      </c>
      <c r="Y336" s="1">
        <v>0</v>
      </c>
      <c r="Z336">
        <v>0.30293467398228802</v>
      </c>
      <c r="AA336">
        <v>6.2009841416662095E-4</v>
      </c>
      <c r="AB336">
        <v>8.0538247041994707E-3</v>
      </c>
      <c r="AC336" s="1">
        <v>0</v>
      </c>
      <c r="AD336">
        <v>4.2552368822635304E-3</v>
      </c>
      <c r="AE336">
        <v>4.2666128302406804E-3</v>
      </c>
      <c r="AF336">
        <v>5.3900567705783402</v>
      </c>
      <c r="AG336">
        <v>0.42665791355764499</v>
      </c>
      <c r="AH336">
        <v>10874.760672317499</v>
      </c>
      <c r="AI336" t="s">
        <v>109</v>
      </c>
      <c r="AJ336" t="s">
        <v>110</v>
      </c>
      <c r="AK336">
        <v>21086704704.669998</v>
      </c>
      <c r="AL336">
        <v>149334</v>
      </c>
      <c r="AM336" s="10">
        <f t="shared" si="14"/>
        <v>2.5208056628820641E-2</v>
      </c>
    </row>
    <row r="337" spans="1:39" x14ac:dyDescent="0.25">
      <c r="A337" t="s">
        <v>37</v>
      </c>
      <c r="B337">
        <v>18.587568555881099</v>
      </c>
      <c r="C337">
        <v>1.6987218700865302E-2</v>
      </c>
      <c r="D337">
        <v>18.5839598512196</v>
      </c>
      <c r="E337">
        <v>1.6839013527787099E-2</v>
      </c>
      <c r="F337">
        <v>23.776255271129202</v>
      </c>
      <c r="G337" s="1">
        <v>0</v>
      </c>
      <c r="H337">
        <v>5.8089982482220899</v>
      </c>
      <c r="I337">
        <v>207.69132160994599</v>
      </c>
      <c r="J337">
        <v>236.22511855220699</v>
      </c>
      <c r="K337">
        <v>95.359972790236</v>
      </c>
      <c r="L337">
        <v>94.300316175969797</v>
      </c>
      <c r="M337">
        <v>0.81831209792894199</v>
      </c>
      <c r="N337">
        <v>62.2181823312796</v>
      </c>
      <c r="O337">
        <v>139849.83033944899</v>
      </c>
      <c r="P337">
        <v>140537.814846105</v>
      </c>
      <c r="Q337">
        <v>68.028452840859401</v>
      </c>
      <c r="R337">
        <v>656.77478626117204</v>
      </c>
      <c r="S337">
        <v>0.51936050110436405</v>
      </c>
      <c r="T337">
        <v>0.282362322538106</v>
      </c>
      <c r="U337">
        <v>2.8400547369240501E-2</v>
      </c>
      <c r="V337">
        <v>0.88825231989280595</v>
      </c>
      <c r="W337">
        <v>9.6397245575170504E-3</v>
      </c>
      <c r="X337">
        <v>7.3707408180435696E-2</v>
      </c>
      <c r="Y337" s="1">
        <v>0</v>
      </c>
      <c r="Z337">
        <v>0.40525134896451098</v>
      </c>
      <c r="AA337">
        <v>7.08461536435278E-4</v>
      </c>
      <c r="AB337">
        <v>7.6146697894022E-3</v>
      </c>
      <c r="AC337" s="1">
        <v>0</v>
      </c>
      <c r="AD337">
        <v>3.8580964702218498E-3</v>
      </c>
      <c r="AE337">
        <v>4.6578163389240004E-3</v>
      </c>
      <c r="AF337">
        <v>4.1840300916050603</v>
      </c>
      <c r="AG337">
        <v>0.34706750665424801</v>
      </c>
      <c r="AH337">
        <v>14325.4899321746</v>
      </c>
      <c r="AI337" t="s">
        <v>111</v>
      </c>
      <c r="AJ337" t="s">
        <v>112</v>
      </c>
      <c r="AK337">
        <v>7263380638.3400002</v>
      </c>
      <c r="AL337">
        <v>51937</v>
      </c>
      <c r="AM337" s="10">
        <f t="shared" si="14"/>
        <v>1.9418383866454114E-4</v>
      </c>
    </row>
    <row r="338" spans="1:39" x14ac:dyDescent="0.25">
      <c r="A338" t="s">
        <v>37</v>
      </c>
      <c r="B338">
        <v>18.563018021753098</v>
      </c>
      <c r="C338">
        <v>1.5652324437276498E-2</v>
      </c>
      <c r="D338">
        <v>17.247286948115999</v>
      </c>
      <c r="E338">
        <v>1.56278051009449E-2</v>
      </c>
      <c r="F338">
        <v>35.395862815061797</v>
      </c>
      <c r="G338" s="1">
        <v>0</v>
      </c>
      <c r="H338">
        <v>6.4710447650220901</v>
      </c>
      <c r="I338">
        <v>255.601578391798</v>
      </c>
      <c r="J338">
        <v>284.28794928363197</v>
      </c>
      <c r="K338">
        <v>106.64908570535199</v>
      </c>
      <c r="L338">
        <v>94.697987787074098</v>
      </c>
      <c r="M338">
        <v>0.81728838078209698</v>
      </c>
      <c r="N338">
        <v>64.822837974761399</v>
      </c>
      <c r="O338">
        <v>139116.785151127</v>
      </c>
      <c r="P338">
        <v>139624.622121633</v>
      </c>
      <c r="Q338">
        <v>55.145735059562199</v>
      </c>
      <c r="R338">
        <v>633.50281228532003</v>
      </c>
      <c r="S338">
        <v>0.45322821587422002</v>
      </c>
      <c r="T338">
        <v>0.37565618984447702</v>
      </c>
      <c r="U338">
        <v>9.7923275118084394E-3</v>
      </c>
      <c r="V338">
        <v>0.976482376221119</v>
      </c>
      <c r="W338">
        <v>1.0650209305040001E-3</v>
      </c>
      <c r="X338">
        <v>1.2660275336567901E-2</v>
      </c>
      <c r="Y338" s="1">
        <v>0</v>
      </c>
      <c r="Z338">
        <v>0.46598426020191802</v>
      </c>
      <c r="AA338">
        <v>7.9452853814542803E-4</v>
      </c>
      <c r="AB338">
        <v>7.0285603296020701E-3</v>
      </c>
      <c r="AC338" s="1">
        <v>0</v>
      </c>
      <c r="AD338">
        <v>3.1362577154711302E-3</v>
      </c>
      <c r="AE338">
        <v>4.6684690243873998E-3</v>
      </c>
      <c r="AF338">
        <v>2.9248684543268899</v>
      </c>
      <c r="AG338">
        <v>0.28860200228874799</v>
      </c>
      <c r="AH338">
        <v>18096.345216676898</v>
      </c>
      <c r="AI338" t="s">
        <v>113</v>
      </c>
      <c r="AJ338" t="s">
        <v>114</v>
      </c>
      <c r="AK338">
        <v>8491827682.4099998</v>
      </c>
      <c r="AL338">
        <v>61041</v>
      </c>
      <c r="AM338" s="10">
        <f t="shared" si="14"/>
        <v>7.6286263317537184E-2</v>
      </c>
    </row>
    <row r="343" spans="1:39" x14ac:dyDescent="0.25">
      <c r="A343" t="s">
        <v>0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t="s">
        <v>6</v>
      </c>
      <c r="H343" t="s">
        <v>7</v>
      </c>
      <c r="I343" t="s">
        <v>8</v>
      </c>
      <c r="J343" t="s">
        <v>9</v>
      </c>
      <c r="K343" t="s">
        <v>10</v>
      </c>
      <c r="L343" t="s">
        <v>11</v>
      </c>
      <c r="M343" t="s">
        <v>12</v>
      </c>
      <c r="N343" t="s">
        <v>13</v>
      </c>
      <c r="O343" t="s">
        <v>14</v>
      </c>
      <c r="P343" t="s">
        <v>15</v>
      </c>
      <c r="Q343" t="s">
        <v>16</v>
      </c>
      <c r="R343" t="s">
        <v>17</v>
      </c>
      <c r="S343" t="s">
        <v>18</v>
      </c>
      <c r="T343" t="s">
        <v>19</v>
      </c>
      <c r="U343" t="s">
        <v>20</v>
      </c>
      <c r="V343" t="s">
        <v>21</v>
      </c>
      <c r="W343" t="s">
        <v>22</v>
      </c>
      <c r="X343" t="s">
        <v>23</v>
      </c>
      <c r="Y343" t="s">
        <v>24</v>
      </c>
      <c r="Z343" t="s">
        <v>25</v>
      </c>
      <c r="AA343" t="s">
        <v>26</v>
      </c>
      <c r="AB343" t="s">
        <v>27</v>
      </c>
      <c r="AC343" t="s">
        <v>28</v>
      </c>
      <c r="AD343" t="s">
        <v>29</v>
      </c>
      <c r="AE343" t="s">
        <v>30</v>
      </c>
      <c r="AF343" t="s">
        <v>31</v>
      </c>
      <c r="AG343" t="s">
        <v>32</v>
      </c>
      <c r="AH343" t="s">
        <v>33</v>
      </c>
      <c r="AI343" t="s">
        <v>34</v>
      </c>
      <c r="AJ343" t="s">
        <v>74</v>
      </c>
      <c r="AK343" t="s">
        <v>35</v>
      </c>
      <c r="AL343" t="s">
        <v>36</v>
      </c>
    </row>
    <row r="344" spans="1:39" x14ac:dyDescent="0.25">
      <c r="A344" t="s">
        <v>37</v>
      </c>
      <c r="B344">
        <v>6.0025175789639604</v>
      </c>
      <c r="C344">
        <v>5.3836493997076497E-3</v>
      </c>
      <c r="D344">
        <v>6.2724785947393098</v>
      </c>
      <c r="E344">
        <v>5.3836472586739504E-3</v>
      </c>
      <c r="F344">
        <v>-56.173008710033699</v>
      </c>
      <c r="G344" s="1">
        <v>0</v>
      </c>
      <c r="H344">
        <v>3.0802766038695002</v>
      </c>
      <c r="I344">
        <v>-220.48915484070301</v>
      </c>
      <c r="J344">
        <v>-185.95031086413101</v>
      </c>
      <c r="K344">
        <v>53.056535504109398</v>
      </c>
      <c r="L344">
        <v>87.590181016197505</v>
      </c>
      <c r="M344">
        <v>0.77816003085520502</v>
      </c>
      <c r="N344">
        <v>63.706927117534697</v>
      </c>
      <c r="O344">
        <v>115318.50392415099</v>
      </c>
      <c r="P344">
        <v>117161.728056072</v>
      </c>
      <c r="Q344">
        <v>93.671837764534104</v>
      </c>
      <c r="R344">
        <v>636.90471452409599</v>
      </c>
      <c r="S344">
        <v>0.48016823388285801</v>
      </c>
      <c r="T344">
        <v>0.123556245878122</v>
      </c>
      <c r="U344">
        <v>0.26723029373426199</v>
      </c>
      <c r="V344">
        <v>0.34176965631653</v>
      </c>
      <c r="W344">
        <v>1.1367481622152301E-2</v>
      </c>
      <c r="X344">
        <v>0.379632568327055</v>
      </c>
      <c r="Y344" s="1">
        <v>0</v>
      </c>
      <c r="Z344">
        <v>0.44924837195067402</v>
      </c>
      <c r="AA344">
        <v>4.9140201815734503E-4</v>
      </c>
      <c r="AB344">
        <v>4.89170233519951E-3</v>
      </c>
      <c r="AC344" s="1">
        <v>0</v>
      </c>
      <c r="AD344" s="1">
        <v>4.7649489292526699E-7</v>
      </c>
      <c r="AE344" s="1">
        <v>0</v>
      </c>
      <c r="AF344">
        <v>5.0126061510313802</v>
      </c>
      <c r="AG344">
        <v>0.263315397964835</v>
      </c>
      <c r="AH344">
        <v>54.851808380333303</v>
      </c>
      <c r="AI344" t="s">
        <v>77</v>
      </c>
      <c r="AJ344" t="s">
        <v>78</v>
      </c>
      <c r="AK344">
        <v>288872852.32999998</v>
      </c>
      <c r="AL344">
        <v>2505</v>
      </c>
      <c r="AM344" s="10">
        <f t="shared" ref="AM344:AM362" si="15">B344/D344-1</f>
        <v>-4.3038969635028179E-2</v>
      </c>
    </row>
    <row r="345" spans="1:39" x14ac:dyDescent="0.25">
      <c r="A345" t="s">
        <v>37</v>
      </c>
      <c r="B345">
        <v>6.4349115052817103</v>
      </c>
      <c r="C345">
        <v>5.2308443329528598E-3</v>
      </c>
      <c r="D345">
        <v>6.0995377640420196</v>
      </c>
      <c r="E345">
        <v>5.2308065581771002E-3</v>
      </c>
      <c r="F345">
        <v>-46.299221204862697</v>
      </c>
      <c r="G345" s="1">
        <v>0</v>
      </c>
      <c r="H345">
        <v>3.19048125863576</v>
      </c>
      <c r="I345">
        <v>-194.349850464453</v>
      </c>
      <c r="J345">
        <v>-159.63648215280401</v>
      </c>
      <c r="K345">
        <v>52.943112874307602</v>
      </c>
      <c r="L345">
        <v>88.583366737537006</v>
      </c>
      <c r="M345">
        <v>0.78615997218182698</v>
      </c>
      <c r="N345">
        <v>65.033332676620802</v>
      </c>
      <c r="O345">
        <v>114782.30492903999</v>
      </c>
      <c r="P345">
        <v>116734.81197834499</v>
      </c>
      <c r="Q345">
        <v>96.110505957572201</v>
      </c>
      <c r="R345">
        <v>656.53917375087997</v>
      </c>
      <c r="S345">
        <v>0.46175446363150402</v>
      </c>
      <c r="T345">
        <v>0.182813784998345</v>
      </c>
      <c r="U345">
        <v>0.229699505298153</v>
      </c>
      <c r="V345">
        <v>0.35439638938659901</v>
      </c>
      <c r="W345">
        <v>4.5520312119043102E-2</v>
      </c>
      <c r="X345">
        <v>0.37038379319620301</v>
      </c>
      <c r="Y345" s="1">
        <v>0</v>
      </c>
      <c r="Z345">
        <v>0.45363816652155198</v>
      </c>
      <c r="AA345">
        <v>4.8470563888507E-4</v>
      </c>
      <c r="AB345">
        <v>4.7147018010744697E-3</v>
      </c>
      <c r="AC345" s="1">
        <v>0</v>
      </c>
      <c r="AD345">
        <v>3.1408912851463E-5</v>
      </c>
      <c r="AE345" s="1">
        <v>0</v>
      </c>
      <c r="AF345">
        <v>4.8550120516003297</v>
      </c>
      <c r="AG345">
        <v>0.24439198837812101</v>
      </c>
      <c r="AH345">
        <v>204.93948070570801</v>
      </c>
      <c r="AI345" t="s">
        <v>79</v>
      </c>
      <c r="AJ345" t="s">
        <v>80</v>
      </c>
      <c r="AK345">
        <v>1083774523.1400001</v>
      </c>
      <c r="AL345">
        <v>9442</v>
      </c>
      <c r="AM345" s="10">
        <f t="shared" si="15"/>
        <v>5.4983468291119664E-2</v>
      </c>
    </row>
    <row r="346" spans="1:39" x14ac:dyDescent="0.25">
      <c r="A346" t="s">
        <v>37</v>
      </c>
      <c r="B346">
        <v>7.7785911532028704</v>
      </c>
      <c r="C346">
        <v>5.3128731650013998E-3</v>
      </c>
      <c r="D346">
        <v>6.1924122101756396</v>
      </c>
      <c r="E346">
        <v>5.3127014528044003E-3</v>
      </c>
      <c r="F346">
        <v>-36.8349148242865</v>
      </c>
      <c r="G346" s="1">
        <v>0</v>
      </c>
      <c r="H346">
        <v>3.28633864206481</v>
      </c>
      <c r="I346">
        <v>-171.497849037885</v>
      </c>
      <c r="J346">
        <v>-137.16369850929701</v>
      </c>
      <c r="K346">
        <v>46.7872925888541</v>
      </c>
      <c r="L346">
        <v>90.204606636555596</v>
      </c>
      <c r="M346">
        <v>0.81166990024569996</v>
      </c>
      <c r="N346">
        <v>67.304565226580706</v>
      </c>
      <c r="O346">
        <v>116064.27598160401</v>
      </c>
      <c r="P346">
        <v>118285.748903848</v>
      </c>
      <c r="Q346">
        <v>92.509288683457399</v>
      </c>
      <c r="R346">
        <v>676.91764930509896</v>
      </c>
      <c r="S346">
        <v>0.46961381257435802</v>
      </c>
      <c r="T346">
        <v>0.28201754892674302</v>
      </c>
      <c r="U346">
        <v>0.25149766847897997</v>
      </c>
      <c r="V346">
        <v>0.27299475326238898</v>
      </c>
      <c r="W346">
        <v>0.10266798748059799</v>
      </c>
      <c r="X346">
        <v>0.37283959077803203</v>
      </c>
      <c r="Y346" s="1">
        <v>0</v>
      </c>
      <c r="Z346">
        <v>0.41295802040180801</v>
      </c>
      <c r="AA346">
        <v>4.6797313985338099E-4</v>
      </c>
      <c r="AB346">
        <v>4.80292965592746E-3</v>
      </c>
      <c r="AC346" s="1">
        <v>0</v>
      </c>
      <c r="AD346">
        <v>4.17696872012744E-5</v>
      </c>
      <c r="AE346" s="1">
        <v>0</v>
      </c>
      <c r="AF346">
        <v>5.46931277325666</v>
      </c>
      <c r="AG346">
        <v>0.24405867813801099</v>
      </c>
      <c r="AH346">
        <v>333.00161211032002</v>
      </c>
      <c r="AI346" t="s">
        <v>81</v>
      </c>
      <c r="AJ346" t="s">
        <v>82</v>
      </c>
      <c r="AK346">
        <v>7293595166.96</v>
      </c>
      <c r="AL346">
        <v>62841</v>
      </c>
      <c r="AM346" s="10">
        <f t="shared" si="15"/>
        <v>0.25614879778525612</v>
      </c>
    </row>
    <row r="347" spans="1:39" x14ac:dyDescent="0.25">
      <c r="A347" t="s">
        <v>37</v>
      </c>
      <c r="B347">
        <v>8.02220302747914</v>
      </c>
      <c r="C347">
        <v>5.7830322074422002E-3</v>
      </c>
      <c r="D347">
        <v>6.7231118492933</v>
      </c>
      <c r="E347">
        <v>5.7804254723245203E-3</v>
      </c>
      <c r="F347">
        <v>-32.566014934370003</v>
      </c>
      <c r="G347" s="1">
        <v>0</v>
      </c>
      <c r="H347">
        <v>3.3635515734880701</v>
      </c>
      <c r="I347">
        <v>-144.909912819493</v>
      </c>
      <c r="J347">
        <v>-111.52308523795899</v>
      </c>
      <c r="K347">
        <v>38.080368301757197</v>
      </c>
      <c r="L347">
        <v>91.642906262076593</v>
      </c>
      <c r="M347">
        <v>0.84562455867604802</v>
      </c>
      <c r="N347">
        <v>71.766872269704294</v>
      </c>
      <c r="O347">
        <v>119411.84077526</v>
      </c>
      <c r="P347">
        <v>121441.221853882</v>
      </c>
      <c r="Q347">
        <v>87.958821346602903</v>
      </c>
      <c r="R347">
        <v>677.18305409317998</v>
      </c>
      <c r="S347">
        <v>0.49926160014393101</v>
      </c>
      <c r="T347">
        <v>0.32288192544963601</v>
      </c>
      <c r="U347">
        <v>0.29294182870100999</v>
      </c>
      <c r="V347">
        <v>0.192642505426109</v>
      </c>
      <c r="W347">
        <v>0.12608206297053801</v>
      </c>
      <c r="X347">
        <v>0.38833360290234098</v>
      </c>
      <c r="Y347" s="1">
        <v>0</v>
      </c>
      <c r="Z347">
        <v>0.371133079871518</v>
      </c>
      <c r="AA347">
        <v>4.1312910359302401E-4</v>
      </c>
      <c r="AB347">
        <v>5.1799432773091498E-3</v>
      </c>
      <c r="AC347" s="1">
        <v>0</v>
      </c>
      <c r="AD347">
        <v>1.87334838592732E-4</v>
      </c>
      <c r="AE347" s="1">
        <v>0</v>
      </c>
      <c r="AF347">
        <v>5.9780561863656096</v>
      </c>
      <c r="AG347">
        <v>0.21050570587648701</v>
      </c>
      <c r="AH347">
        <v>297.71063701613701</v>
      </c>
      <c r="AI347" t="s">
        <v>83</v>
      </c>
      <c r="AJ347" t="s">
        <v>84</v>
      </c>
      <c r="AK347">
        <v>29246825690.040001</v>
      </c>
      <c r="AL347">
        <v>244924</v>
      </c>
      <c r="AM347" s="10">
        <f t="shared" si="15"/>
        <v>0.19322766113468637</v>
      </c>
    </row>
    <row r="348" spans="1:39" x14ac:dyDescent="0.25">
      <c r="A348" t="s">
        <v>37</v>
      </c>
      <c r="B348">
        <v>7.6456070045631002</v>
      </c>
      <c r="C348">
        <v>6.4152119599700198E-3</v>
      </c>
      <c r="D348">
        <v>7.4323571220921796</v>
      </c>
      <c r="E348">
        <v>6.3808257133179599E-3</v>
      </c>
      <c r="F348">
        <v>-21.590618101397101</v>
      </c>
      <c r="G348" s="1">
        <v>0</v>
      </c>
      <c r="H348">
        <v>3.5489825502132502</v>
      </c>
      <c r="I348">
        <v>-119.752539419101</v>
      </c>
      <c r="J348">
        <v>-86.928980918077102</v>
      </c>
      <c r="K348">
        <v>34.762633308309198</v>
      </c>
      <c r="L348">
        <v>92.422846295010501</v>
      </c>
      <c r="M348">
        <v>0.86498961196173596</v>
      </c>
      <c r="N348">
        <v>74.289375858347299</v>
      </c>
      <c r="O348">
        <v>121531.186202414</v>
      </c>
      <c r="P348">
        <v>123188.82429035399</v>
      </c>
      <c r="Q348">
        <v>84.059695506359503</v>
      </c>
      <c r="R348">
        <v>675.37237450187695</v>
      </c>
      <c r="S348">
        <v>0.51095523857772596</v>
      </c>
      <c r="T348">
        <v>0.341005560846318</v>
      </c>
      <c r="U348">
        <v>0.34202394839341599</v>
      </c>
      <c r="V348">
        <v>0.14679784621664299</v>
      </c>
      <c r="W348">
        <v>0.129931300631414</v>
      </c>
      <c r="X348">
        <v>0.38124690475852502</v>
      </c>
      <c r="Y348" s="1">
        <v>0</v>
      </c>
      <c r="Z348">
        <v>0.36017747154445601</v>
      </c>
      <c r="AA348">
        <v>3.7722360563391302E-4</v>
      </c>
      <c r="AB348">
        <v>5.5547763036295798E-3</v>
      </c>
      <c r="AC348" s="1">
        <v>0</v>
      </c>
      <c r="AD348">
        <v>4.4882283130697002E-4</v>
      </c>
      <c r="AE348" s="1">
        <v>0</v>
      </c>
      <c r="AF348">
        <v>6.05393277077013</v>
      </c>
      <c r="AG348">
        <v>0.20158353149231101</v>
      </c>
      <c r="AH348">
        <v>301.24163811126198</v>
      </c>
      <c r="AI348" t="s">
        <v>85</v>
      </c>
      <c r="AJ348" t="s">
        <v>86</v>
      </c>
      <c r="AK348">
        <v>61981269556.790001</v>
      </c>
      <c r="AL348">
        <v>510003</v>
      </c>
      <c r="AM348" s="10">
        <f t="shared" si="15"/>
        <v>2.8692093096152504E-2</v>
      </c>
    </row>
    <row r="349" spans="1:39" x14ac:dyDescent="0.25">
      <c r="A349" t="s">
        <v>37</v>
      </c>
      <c r="B349">
        <v>8.3782799234837508</v>
      </c>
      <c r="C349">
        <v>7.3648292526259504E-3</v>
      </c>
      <c r="D349">
        <v>8.4884509058816295</v>
      </c>
      <c r="E349">
        <v>7.30171939166373E-3</v>
      </c>
      <c r="F349">
        <v>-13.921490905851</v>
      </c>
      <c r="G349" s="1">
        <v>0</v>
      </c>
      <c r="H349">
        <v>3.6808339855761201</v>
      </c>
      <c r="I349">
        <v>-94.552249559190003</v>
      </c>
      <c r="J349">
        <v>-61.766779687125201</v>
      </c>
      <c r="K349">
        <v>35.043731951311202</v>
      </c>
      <c r="L349">
        <v>92.385851475308897</v>
      </c>
      <c r="M349">
        <v>0.86545190225709101</v>
      </c>
      <c r="N349">
        <v>73.901398533227905</v>
      </c>
      <c r="O349">
        <v>121688.22007417701</v>
      </c>
      <c r="P349">
        <v>123303.80395076099</v>
      </c>
      <c r="Q349">
        <v>83.197710990707606</v>
      </c>
      <c r="R349">
        <v>678.32309258731004</v>
      </c>
      <c r="S349">
        <v>0.50294831074309299</v>
      </c>
      <c r="T349">
        <v>0.35234549140004101</v>
      </c>
      <c r="U349">
        <v>0.350873641578621</v>
      </c>
      <c r="V349">
        <v>0.15446704309058101</v>
      </c>
      <c r="W349">
        <v>0.123285150936198</v>
      </c>
      <c r="X349">
        <v>0.37137416439459803</v>
      </c>
      <c r="Y349" s="1">
        <v>0</v>
      </c>
      <c r="Z349">
        <v>0.369389305505264</v>
      </c>
      <c r="AA349">
        <v>3.7456984038766402E-4</v>
      </c>
      <c r="AB349">
        <v>6.3745519107705397E-3</v>
      </c>
      <c r="AC349" s="1">
        <v>0</v>
      </c>
      <c r="AD349">
        <v>5.5228593747437603E-4</v>
      </c>
      <c r="AE349" s="1">
        <v>3.1045836087341402E-7</v>
      </c>
      <c r="AF349">
        <v>6.2430983605895198</v>
      </c>
      <c r="AG349">
        <v>0.199853712862924</v>
      </c>
      <c r="AH349">
        <v>360.155001548798</v>
      </c>
      <c r="AI349" t="s">
        <v>87</v>
      </c>
      <c r="AJ349" t="s">
        <v>88</v>
      </c>
      <c r="AK349">
        <v>120462454633.37</v>
      </c>
      <c r="AL349">
        <v>989927</v>
      </c>
      <c r="AM349" s="10">
        <f t="shared" si="15"/>
        <v>-1.2978926734622642E-2</v>
      </c>
    </row>
    <row r="350" spans="1:39" x14ac:dyDescent="0.25">
      <c r="A350" t="s">
        <v>37</v>
      </c>
      <c r="B350">
        <v>8.6992786006321001</v>
      </c>
      <c r="C350">
        <v>7.7957383408027601E-3</v>
      </c>
      <c r="D350">
        <v>8.9640231458135702</v>
      </c>
      <c r="E350">
        <v>7.7092805675605296E-3</v>
      </c>
      <c r="F350">
        <v>-10.9737393844355</v>
      </c>
      <c r="G350" s="1">
        <v>0</v>
      </c>
      <c r="H350">
        <v>3.7485799194362199</v>
      </c>
      <c r="I350">
        <v>-69.853963113148197</v>
      </c>
      <c r="J350">
        <v>-37.327770033567099</v>
      </c>
      <c r="K350">
        <v>33.664099549580001</v>
      </c>
      <c r="L350">
        <v>92.832527196570595</v>
      </c>
      <c r="M350">
        <v>0.87491754295561397</v>
      </c>
      <c r="N350">
        <v>75.092123575140803</v>
      </c>
      <c r="O350">
        <v>122694.797896334</v>
      </c>
      <c r="P350">
        <v>124092.15753194899</v>
      </c>
      <c r="Q350">
        <v>83.861675263721096</v>
      </c>
      <c r="R350">
        <v>679.46218303990599</v>
      </c>
      <c r="S350">
        <v>0.524266809771192</v>
      </c>
      <c r="T350">
        <v>0.35970378512076001</v>
      </c>
      <c r="U350">
        <v>0.35460426837379999</v>
      </c>
      <c r="V350">
        <v>0.13122235182810699</v>
      </c>
      <c r="W350">
        <v>0.11968751226256</v>
      </c>
      <c r="X350">
        <v>0.394485867535532</v>
      </c>
      <c r="Y350" s="1">
        <v>0</v>
      </c>
      <c r="Z350">
        <v>0.34109787306619599</v>
      </c>
      <c r="AA350">
        <v>3.5114032342340801E-4</v>
      </c>
      <c r="AB350">
        <v>6.4940271115979603E-3</v>
      </c>
      <c r="AC350" s="1">
        <v>0</v>
      </c>
      <c r="AD350">
        <v>8.5848037222115896E-4</v>
      </c>
      <c r="AE350">
        <v>5.6384402393230703E-6</v>
      </c>
      <c r="AF350">
        <v>6.2992320255472203</v>
      </c>
      <c r="AG350">
        <v>0.18358820763759601</v>
      </c>
      <c r="AH350">
        <v>345.26993111210601</v>
      </c>
      <c r="AI350" t="s">
        <v>89</v>
      </c>
      <c r="AJ350" t="s">
        <v>90</v>
      </c>
      <c r="AK350">
        <v>172053197362.85999</v>
      </c>
      <c r="AL350">
        <v>1402286</v>
      </c>
      <c r="AM350" s="10">
        <f t="shared" si="15"/>
        <v>-2.9534121105556532E-2</v>
      </c>
    </row>
    <row r="351" spans="1:39" x14ac:dyDescent="0.25">
      <c r="A351" t="s">
        <v>37</v>
      </c>
      <c r="B351">
        <v>9.5378477288065202</v>
      </c>
      <c r="C351">
        <v>8.4939041000385001E-3</v>
      </c>
      <c r="D351">
        <v>9.7297461517748207</v>
      </c>
      <c r="E351">
        <v>8.3824203221693899E-3</v>
      </c>
      <c r="F351">
        <v>-6.2132178696661997</v>
      </c>
      <c r="G351" s="1">
        <v>0</v>
      </c>
      <c r="H351">
        <v>3.8234409907131499</v>
      </c>
      <c r="I351">
        <v>-44.895551979181697</v>
      </c>
      <c r="J351">
        <v>-12.0889028821686</v>
      </c>
      <c r="K351">
        <v>37.404283662811601</v>
      </c>
      <c r="L351">
        <v>92.529120079089097</v>
      </c>
      <c r="M351">
        <v>0.86543046689772096</v>
      </c>
      <c r="N351">
        <v>73.181406089923996</v>
      </c>
      <c r="O351">
        <v>121633.13263675501</v>
      </c>
      <c r="P351">
        <v>123095.225884789</v>
      </c>
      <c r="Q351">
        <v>85.509192197554</v>
      </c>
      <c r="R351">
        <v>684.49648636278403</v>
      </c>
      <c r="S351">
        <v>0.50387070774300602</v>
      </c>
      <c r="T351">
        <v>0.342214941481573</v>
      </c>
      <c r="U351">
        <v>0.33765887892923402</v>
      </c>
      <c r="V351">
        <v>0.18839657144364</v>
      </c>
      <c r="W351">
        <v>0.10544440951940499</v>
      </c>
      <c r="X351">
        <v>0.36850014010771898</v>
      </c>
      <c r="Y351" s="1">
        <v>0</v>
      </c>
      <c r="Z351">
        <v>0.362597620847883</v>
      </c>
      <c r="AA351">
        <v>3.6662459732176499E-4</v>
      </c>
      <c r="AB351">
        <v>6.7880793336078599E-3</v>
      </c>
      <c r="AC351" s="1">
        <v>0</v>
      </c>
      <c r="AD351">
        <v>1.2132970320105701E-3</v>
      </c>
      <c r="AE351">
        <v>1.44262171567667E-5</v>
      </c>
      <c r="AF351">
        <v>6.3046858000818604</v>
      </c>
      <c r="AG351">
        <v>0.20662002256319401</v>
      </c>
      <c r="AH351">
        <v>554.91576311132303</v>
      </c>
      <c r="AI351" t="s">
        <v>91</v>
      </c>
      <c r="AJ351" t="s">
        <v>92</v>
      </c>
      <c r="AK351">
        <v>246653504751.17999</v>
      </c>
      <c r="AL351">
        <v>2027848</v>
      </c>
      <c r="AM351" s="10">
        <f t="shared" si="15"/>
        <v>-1.972286018307845E-2</v>
      </c>
    </row>
    <row r="352" spans="1:39" x14ac:dyDescent="0.25">
      <c r="A352" t="s">
        <v>37</v>
      </c>
      <c r="B352">
        <v>10.192936922926499</v>
      </c>
      <c r="C352">
        <v>9.0147060945970896E-3</v>
      </c>
      <c r="D352">
        <v>10.297093317808599</v>
      </c>
      <c r="E352">
        <v>8.8495697394392996E-3</v>
      </c>
      <c r="F352">
        <v>-1.8947997995182599</v>
      </c>
      <c r="G352" s="1">
        <v>0</v>
      </c>
      <c r="H352">
        <v>3.89077319314308</v>
      </c>
      <c r="I352">
        <v>-20.608328141764702</v>
      </c>
      <c r="J352">
        <v>12.327481367111201</v>
      </c>
      <c r="K352">
        <v>39.643702334082597</v>
      </c>
      <c r="L352">
        <v>92.553575496331803</v>
      </c>
      <c r="M352">
        <v>0.86256119087319805</v>
      </c>
      <c r="N352">
        <v>72.182194459591102</v>
      </c>
      <c r="O352">
        <v>121123.098956702</v>
      </c>
      <c r="P352">
        <v>122568.06322389501</v>
      </c>
      <c r="Q352">
        <v>88.100245866954495</v>
      </c>
      <c r="R352">
        <v>685.72985977456005</v>
      </c>
      <c r="S352">
        <v>0.50667792701343195</v>
      </c>
      <c r="T352">
        <v>0.33119900626584498</v>
      </c>
      <c r="U352">
        <v>0.333201075750305</v>
      </c>
      <c r="V352">
        <v>0.216232886324494</v>
      </c>
      <c r="W352">
        <v>9.3585406209917996E-2</v>
      </c>
      <c r="X352">
        <v>0.35698063171528199</v>
      </c>
      <c r="Y352" s="1">
        <v>0</v>
      </c>
      <c r="Z352">
        <v>0.35843079526917698</v>
      </c>
      <c r="AA352">
        <v>3.7236410723327101E-4</v>
      </c>
      <c r="AB352">
        <v>7.0143108665643101E-3</v>
      </c>
      <c r="AC352" s="1">
        <v>0</v>
      </c>
      <c r="AD352">
        <v>1.36124321581058E-3</v>
      </c>
      <c r="AE352">
        <v>1.0165962906881901E-4</v>
      </c>
      <c r="AF352">
        <v>6.4019821229962703</v>
      </c>
      <c r="AG352">
        <v>0.22140736173522599</v>
      </c>
      <c r="AH352">
        <v>810.01864491412096</v>
      </c>
      <c r="AI352" t="s">
        <v>93</v>
      </c>
      <c r="AJ352" t="s">
        <v>94</v>
      </c>
      <c r="AK352">
        <v>318342269325.34998</v>
      </c>
      <c r="AL352">
        <v>2628254</v>
      </c>
      <c r="AM352" s="10">
        <f t="shared" si="15"/>
        <v>-1.0115125858086937E-2</v>
      </c>
    </row>
    <row r="353" spans="1:39" x14ac:dyDescent="0.25">
      <c r="A353" t="s">
        <v>37</v>
      </c>
      <c r="B353">
        <v>11.395547713069</v>
      </c>
      <c r="C353">
        <v>1.02380479858841E-2</v>
      </c>
      <c r="D353">
        <v>11.616935021123901</v>
      </c>
      <c r="E353">
        <v>1.0003479711083301E-2</v>
      </c>
      <c r="F353">
        <v>2.9789345254809798</v>
      </c>
      <c r="G353" s="1">
        <v>0</v>
      </c>
      <c r="H353">
        <v>4.0088006132592797</v>
      </c>
      <c r="I353">
        <v>4.0476726774107803</v>
      </c>
      <c r="J353">
        <v>37.517809573879397</v>
      </c>
      <c r="K353">
        <v>46.562736136584498</v>
      </c>
      <c r="L353">
        <v>92.171583463580106</v>
      </c>
      <c r="M353">
        <v>0.84759206251658104</v>
      </c>
      <c r="N353">
        <v>69.192201910698003</v>
      </c>
      <c r="O353">
        <v>119189.715603308</v>
      </c>
      <c r="P353">
        <v>120720.968882741</v>
      </c>
      <c r="Q353">
        <v>90.039171336031899</v>
      </c>
      <c r="R353">
        <v>689.55934521328197</v>
      </c>
      <c r="S353">
        <v>0.48878939501876401</v>
      </c>
      <c r="T353">
        <v>0.300124509370363</v>
      </c>
      <c r="U353">
        <v>0.29857120871345899</v>
      </c>
      <c r="V353">
        <v>0.32460222603330502</v>
      </c>
      <c r="W353">
        <v>7.0261906793943299E-2</v>
      </c>
      <c r="X353">
        <v>0.30656465845929098</v>
      </c>
      <c r="Y353" s="1">
        <v>0</v>
      </c>
      <c r="Z353">
        <v>0.38339560134827899</v>
      </c>
      <c r="AA353">
        <v>4.0772959969312601E-4</v>
      </c>
      <c r="AB353">
        <v>7.3354398637044699E-3</v>
      </c>
      <c r="AC353" s="1">
        <v>0</v>
      </c>
      <c r="AD353">
        <v>1.65450534990143E-3</v>
      </c>
      <c r="AE353">
        <v>6.0581586909447705E-4</v>
      </c>
      <c r="AF353">
        <v>6.2491973317818497</v>
      </c>
      <c r="AG353">
        <v>0.25834934795739301</v>
      </c>
      <c r="AH353">
        <v>1413.15882045169</v>
      </c>
      <c r="AI353" t="s">
        <v>95</v>
      </c>
      <c r="AJ353" t="s">
        <v>96</v>
      </c>
      <c r="AK353">
        <v>332137279622.5</v>
      </c>
      <c r="AL353">
        <v>2786627</v>
      </c>
      <c r="AM353" s="10">
        <f t="shared" si="15"/>
        <v>-1.9057290727058085E-2</v>
      </c>
    </row>
    <row r="354" spans="1:39" x14ac:dyDescent="0.25">
      <c r="A354" t="s">
        <v>37</v>
      </c>
      <c r="B354">
        <v>12.5974871156448</v>
      </c>
      <c r="C354">
        <v>1.1399774149942799E-2</v>
      </c>
      <c r="D354">
        <v>12.853798074272699</v>
      </c>
      <c r="E354">
        <v>1.11168733107783E-2</v>
      </c>
      <c r="F354">
        <v>4.9276235457564201</v>
      </c>
      <c r="G354" s="1">
        <v>0</v>
      </c>
      <c r="H354">
        <v>4.1103124093776797</v>
      </c>
      <c r="I354">
        <v>28.238540386460201</v>
      </c>
      <c r="J354">
        <v>62.100995046360403</v>
      </c>
      <c r="K354">
        <v>51.933437321469597</v>
      </c>
      <c r="L354">
        <v>92.385224768130797</v>
      </c>
      <c r="M354">
        <v>0.84148662805087304</v>
      </c>
      <c r="N354">
        <v>67.179870685761202</v>
      </c>
      <c r="O354">
        <v>117811.44644274699</v>
      </c>
      <c r="P354">
        <v>119342.618404138</v>
      </c>
      <c r="Q354">
        <v>94.139886625660594</v>
      </c>
      <c r="R354">
        <v>692.01834967612501</v>
      </c>
      <c r="S354">
        <v>0.51286195289786196</v>
      </c>
      <c r="T354">
        <v>0.27222605597900501</v>
      </c>
      <c r="U354">
        <v>0.26059978177991899</v>
      </c>
      <c r="V354">
        <v>0.39538274260821898</v>
      </c>
      <c r="W354">
        <v>5.6124316947795197E-2</v>
      </c>
      <c r="X354">
        <v>0.28789315866406601</v>
      </c>
      <c r="Y354" s="1">
        <v>0</v>
      </c>
      <c r="Z354">
        <v>0.35511911543452901</v>
      </c>
      <c r="AA354">
        <v>4.31706030293607E-4</v>
      </c>
      <c r="AB354">
        <v>7.67071360777518E-3</v>
      </c>
      <c r="AC354" s="1">
        <v>0</v>
      </c>
      <c r="AD354">
        <v>2.00237925451196E-3</v>
      </c>
      <c r="AE354">
        <v>1.01208382633492E-3</v>
      </c>
      <c r="AF354">
        <v>6.1901448941154298</v>
      </c>
      <c r="AG354">
        <v>0.281175852139254</v>
      </c>
      <c r="AH354">
        <v>2118.1673667939899</v>
      </c>
      <c r="AI354" t="s">
        <v>97</v>
      </c>
      <c r="AJ354" t="s">
        <v>98</v>
      </c>
      <c r="AK354">
        <v>340541643686.78003</v>
      </c>
      <c r="AL354">
        <v>2890565</v>
      </c>
      <c r="AM354" s="10">
        <f t="shared" si="15"/>
        <v>-1.9940484294748262E-2</v>
      </c>
    </row>
    <row r="355" spans="1:39" x14ac:dyDescent="0.25">
      <c r="A355" t="s">
        <v>37</v>
      </c>
      <c r="B355">
        <v>13.7210359901354</v>
      </c>
      <c r="C355">
        <v>1.2269576953338E-2</v>
      </c>
      <c r="D355">
        <v>13.769447657429</v>
      </c>
      <c r="E355">
        <v>1.1986145059016899E-2</v>
      </c>
      <c r="F355">
        <v>7.5113587608977603</v>
      </c>
      <c r="G355" s="1">
        <v>0</v>
      </c>
      <c r="H355">
        <v>4.3162430438223902</v>
      </c>
      <c r="I355">
        <v>53.032663587189603</v>
      </c>
      <c r="J355">
        <v>87.273271091756399</v>
      </c>
      <c r="K355">
        <v>58.787346853199601</v>
      </c>
      <c r="L355">
        <v>92.775987149709394</v>
      </c>
      <c r="M355">
        <v>0.83668927633630497</v>
      </c>
      <c r="N355">
        <v>65.797651436923204</v>
      </c>
      <c r="O355">
        <v>116504.37462524801</v>
      </c>
      <c r="P355">
        <v>118017.536756834</v>
      </c>
      <c r="Q355">
        <v>94.789228801045496</v>
      </c>
      <c r="R355">
        <v>690.06536378886403</v>
      </c>
      <c r="S355">
        <v>0.54502657062653603</v>
      </c>
      <c r="T355">
        <v>0.254826530347322</v>
      </c>
      <c r="U355">
        <v>0.207331931131398</v>
      </c>
      <c r="V355">
        <v>0.49006668742645099</v>
      </c>
      <c r="W355">
        <v>4.5244545951649499E-2</v>
      </c>
      <c r="X355">
        <v>0.25735683549049998</v>
      </c>
      <c r="Y355" s="1">
        <v>0</v>
      </c>
      <c r="Z355">
        <v>0.32553248441172</v>
      </c>
      <c r="AA355">
        <v>4.6678369037027198E-4</v>
      </c>
      <c r="AB355">
        <v>7.7819164629117903E-3</v>
      </c>
      <c r="AC355" s="1">
        <v>0</v>
      </c>
      <c r="AD355">
        <v>2.6308992482401501E-3</v>
      </c>
      <c r="AE355">
        <v>1.10654819987105E-3</v>
      </c>
      <c r="AF355">
        <v>5.8938997009932903</v>
      </c>
      <c r="AG355">
        <v>0.30136471431668399</v>
      </c>
      <c r="AH355">
        <v>3178.4723096358298</v>
      </c>
      <c r="AI355" t="s">
        <v>99</v>
      </c>
      <c r="AJ355" t="s">
        <v>100</v>
      </c>
      <c r="AK355">
        <v>295371443908.65002</v>
      </c>
      <c r="AL355">
        <v>2535282</v>
      </c>
      <c r="AM355" s="10">
        <f t="shared" si="15"/>
        <v>-3.5158757633593218E-3</v>
      </c>
    </row>
    <row r="356" spans="1:39" x14ac:dyDescent="0.25">
      <c r="A356" t="s">
        <v>37</v>
      </c>
      <c r="B356">
        <v>14.827490424034799</v>
      </c>
      <c r="C356">
        <v>1.31350777023125E-2</v>
      </c>
      <c r="D356">
        <v>14.671806897229599</v>
      </c>
      <c r="E356">
        <v>1.2874862565077199E-2</v>
      </c>
      <c r="F356">
        <v>7.0579384818124398</v>
      </c>
      <c r="G356" s="1">
        <v>0</v>
      </c>
      <c r="H356">
        <v>4.47609269610395</v>
      </c>
      <c r="I356">
        <v>77.425079911076296</v>
      </c>
      <c r="J356">
        <v>112.030548286773</v>
      </c>
      <c r="K356">
        <v>65.677322302627005</v>
      </c>
      <c r="L356">
        <v>93.429223283146101</v>
      </c>
      <c r="M356">
        <v>0.83431172090219996</v>
      </c>
      <c r="N356">
        <v>64.138258312496703</v>
      </c>
      <c r="O356">
        <v>115279.002101249</v>
      </c>
      <c r="P356">
        <v>116707.07362240501</v>
      </c>
      <c r="Q356">
        <v>94.489748171770103</v>
      </c>
      <c r="R356">
        <v>692.28190374242104</v>
      </c>
      <c r="S356">
        <v>0.57581738941566196</v>
      </c>
      <c r="T356">
        <v>0.23932911358897899</v>
      </c>
      <c r="U356">
        <v>0.16070184400577101</v>
      </c>
      <c r="V356">
        <v>0.59133551587775302</v>
      </c>
      <c r="W356">
        <v>3.5083896933495298E-2</v>
      </c>
      <c r="X356">
        <v>0.212878743182979</v>
      </c>
      <c r="Y356" s="1">
        <v>0</v>
      </c>
      <c r="Z356">
        <v>0.29738628949091001</v>
      </c>
      <c r="AA356">
        <v>4.9917342212461402E-4</v>
      </c>
      <c r="AB356">
        <v>7.9743079601720408E-3</v>
      </c>
      <c r="AC356" s="1">
        <v>0</v>
      </c>
      <c r="AD356">
        <v>3.2353177510176401E-3</v>
      </c>
      <c r="AE356">
        <v>1.1660710943733599E-3</v>
      </c>
      <c r="AF356">
        <v>5.6953775406220197</v>
      </c>
      <c r="AG356">
        <v>0.33073035157004999</v>
      </c>
      <c r="AH356">
        <v>4247.5274646232101</v>
      </c>
      <c r="AI356" t="s">
        <v>101</v>
      </c>
      <c r="AJ356" t="s">
        <v>102</v>
      </c>
      <c r="AK356">
        <v>268551772994.03</v>
      </c>
      <c r="AL356">
        <v>2329581</v>
      </c>
      <c r="AM356" s="10">
        <f t="shared" si="15"/>
        <v>1.0611067055046774E-2</v>
      </c>
    </row>
    <row r="357" spans="1:39" x14ac:dyDescent="0.25">
      <c r="A357" t="s">
        <v>37</v>
      </c>
      <c r="B357">
        <v>15.9117312378901</v>
      </c>
      <c r="C357">
        <v>1.4135774838509399E-2</v>
      </c>
      <c r="D357">
        <v>15.704325951555001</v>
      </c>
      <c r="E357">
        <v>1.38971744907297E-2</v>
      </c>
      <c r="F357">
        <v>12.6001725696874</v>
      </c>
      <c r="G357" s="1">
        <v>0</v>
      </c>
      <c r="H357">
        <v>4.7220909688668797</v>
      </c>
      <c r="I357">
        <v>102.04679968712</v>
      </c>
      <c r="J357">
        <v>136.878582344146</v>
      </c>
      <c r="K357">
        <v>71.241577602109203</v>
      </c>
      <c r="L357">
        <v>93.913294980402199</v>
      </c>
      <c r="M357">
        <v>0.83421773021844803</v>
      </c>
      <c r="N357">
        <v>63.4170944460881</v>
      </c>
      <c r="O357">
        <v>114545.200637798</v>
      </c>
      <c r="P357">
        <v>115882.68222577201</v>
      </c>
      <c r="Q357">
        <v>89.218402913127704</v>
      </c>
      <c r="R357">
        <v>689.25097293914905</v>
      </c>
      <c r="S357">
        <v>0.59937738853905198</v>
      </c>
      <c r="T357">
        <v>0.231705352385321</v>
      </c>
      <c r="U357">
        <v>0.12007121449943201</v>
      </c>
      <c r="V357">
        <v>0.66708193246241498</v>
      </c>
      <c r="W357">
        <v>2.6407655014617899E-2</v>
      </c>
      <c r="X357">
        <v>0.18643919802353301</v>
      </c>
      <c r="Y357" s="1">
        <v>0</v>
      </c>
      <c r="Z357">
        <v>0.28615954893733397</v>
      </c>
      <c r="AA357">
        <v>5.2888981935498495E-4</v>
      </c>
      <c r="AB357">
        <v>7.9522163638613801E-3</v>
      </c>
      <c r="AC357" s="1">
        <v>0</v>
      </c>
      <c r="AD357">
        <v>3.4157552490497998E-3</v>
      </c>
      <c r="AE357">
        <v>2.0003259930278E-3</v>
      </c>
      <c r="AF357">
        <v>5.4580173195715096</v>
      </c>
      <c r="AG357">
        <v>0.343318282798172</v>
      </c>
      <c r="AH357">
        <v>5490.2376169388999</v>
      </c>
      <c r="AI357" t="s">
        <v>103</v>
      </c>
      <c r="AJ357" t="s">
        <v>104</v>
      </c>
      <c r="AK357">
        <v>198276024126.01999</v>
      </c>
      <c r="AL357">
        <v>1730985</v>
      </c>
      <c r="AM357" s="10">
        <f t="shared" si="15"/>
        <v>1.320688878815357E-2</v>
      </c>
    </row>
    <row r="358" spans="1:39" x14ac:dyDescent="0.25">
      <c r="A358" t="s">
        <v>37</v>
      </c>
      <c r="B358">
        <v>16.937246120009799</v>
      </c>
      <c r="C358">
        <v>1.5263489869364801E-2</v>
      </c>
      <c r="D358">
        <v>16.854168342927601</v>
      </c>
      <c r="E358">
        <v>1.5059813998514301E-2</v>
      </c>
      <c r="F358">
        <v>14.1409767347299</v>
      </c>
      <c r="G358" s="1">
        <v>0</v>
      </c>
      <c r="H358">
        <v>4.8948341490421301</v>
      </c>
      <c r="I358">
        <v>126.466984730465</v>
      </c>
      <c r="J358">
        <v>161.49068790376899</v>
      </c>
      <c r="K358">
        <v>75.898686369004096</v>
      </c>
      <c r="L358">
        <v>94.321799013416296</v>
      </c>
      <c r="M358">
        <v>0.83362091739028399</v>
      </c>
      <c r="N358">
        <v>62.104541236070403</v>
      </c>
      <c r="O358">
        <v>113920.068744584</v>
      </c>
      <c r="P358">
        <v>115194.38676412099</v>
      </c>
      <c r="Q358">
        <v>85.857916207330405</v>
      </c>
      <c r="R358">
        <v>689.46647352432103</v>
      </c>
      <c r="S358">
        <v>0.627716339649247</v>
      </c>
      <c r="T358">
        <v>0.23178436859649801</v>
      </c>
      <c r="U358">
        <v>8.9000045704497502E-2</v>
      </c>
      <c r="V358">
        <v>0.73196538636389996</v>
      </c>
      <c r="W358">
        <v>2.1200423604724902E-2</v>
      </c>
      <c r="X358">
        <v>0.15783414432687601</v>
      </c>
      <c r="Y358" s="1">
        <v>0</v>
      </c>
      <c r="Z358">
        <v>0.267539977897577</v>
      </c>
      <c r="AA358">
        <v>5.5483713898908497E-4</v>
      </c>
      <c r="AB358">
        <v>7.9764235383894492E-3</v>
      </c>
      <c r="AC358" s="1">
        <v>0</v>
      </c>
      <c r="AD358">
        <v>3.7169251908973802E-3</v>
      </c>
      <c r="AE358">
        <v>2.81165652339727E-3</v>
      </c>
      <c r="AF358">
        <v>5.4028072704250398</v>
      </c>
      <c r="AG358">
        <v>0.37318085727938199</v>
      </c>
      <c r="AH358">
        <v>6689.0392077240904</v>
      </c>
      <c r="AI358" t="s">
        <v>105</v>
      </c>
      <c r="AJ358" t="s">
        <v>106</v>
      </c>
      <c r="AK358">
        <v>145219493712.09</v>
      </c>
      <c r="AL358">
        <v>1274749</v>
      </c>
      <c r="AM358" s="10">
        <f t="shared" si="15"/>
        <v>4.9292124886755051E-3</v>
      </c>
    </row>
    <row r="359" spans="1:39" x14ac:dyDescent="0.25">
      <c r="A359" t="s">
        <v>37</v>
      </c>
      <c r="B359">
        <v>17.8192781891976</v>
      </c>
      <c r="C359">
        <v>1.5800322703976102E-2</v>
      </c>
      <c r="D359">
        <v>17.396467598016699</v>
      </c>
      <c r="E359">
        <v>1.56452955665973E-2</v>
      </c>
      <c r="F359">
        <v>20.3284682556646</v>
      </c>
      <c r="G359" s="1">
        <v>0</v>
      </c>
      <c r="H359">
        <v>5.1159329969160003</v>
      </c>
      <c r="I359">
        <v>151.02642319685</v>
      </c>
      <c r="J359">
        <v>186.23424077074</v>
      </c>
      <c r="K359">
        <v>80.177478932803993</v>
      </c>
      <c r="L359">
        <v>94.694331926660197</v>
      </c>
      <c r="M359">
        <v>0.83406144100285695</v>
      </c>
      <c r="N359">
        <v>61.034602608733699</v>
      </c>
      <c r="O359">
        <v>113336.275853367</v>
      </c>
      <c r="P359">
        <v>114524.899144804</v>
      </c>
      <c r="Q359">
        <v>81.130700510242306</v>
      </c>
      <c r="R359">
        <v>685.06754618239995</v>
      </c>
      <c r="S359">
        <v>0.64910519517023602</v>
      </c>
      <c r="T359">
        <v>0.22726856118189501</v>
      </c>
      <c r="U359">
        <v>6.1947315331673698E-2</v>
      </c>
      <c r="V359">
        <v>0.79723948830254099</v>
      </c>
      <c r="W359">
        <v>1.3458381999196E-2</v>
      </c>
      <c r="X359">
        <v>0.12735481436658799</v>
      </c>
      <c r="Y359" s="1">
        <v>0</v>
      </c>
      <c r="Z359">
        <v>0.25647179995280101</v>
      </c>
      <c r="AA359">
        <v>5.8053025908078005E-4</v>
      </c>
      <c r="AB359">
        <v>7.9680208606501997E-3</v>
      </c>
      <c r="AC359" s="1">
        <v>0</v>
      </c>
      <c r="AD359">
        <v>3.9161178640336296E-3</v>
      </c>
      <c r="AE359">
        <v>3.1806530567115398E-3</v>
      </c>
      <c r="AF359">
        <v>5.3692814964998403</v>
      </c>
      <c r="AG359">
        <v>0.39497139646349799</v>
      </c>
      <c r="AH359">
        <v>8298.5812960541098</v>
      </c>
      <c r="AI359" t="s">
        <v>107</v>
      </c>
      <c r="AJ359" t="s">
        <v>108</v>
      </c>
      <c r="AK359">
        <v>81973408254.119995</v>
      </c>
      <c r="AL359">
        <v>723276</v>
      </c>
      <c r="AM359" s="10">
        <f t="shared" si="15"/>
        <v>2.4304393337248875E-2</v>
      </c>
    </row>
    <row r="360" spans="1:39" x14ac:dyDescent="0.25">
      <c r="A360" t="s">
        <v>37</v>
      </c>
      <c r="B360">
        <v>16.941037903792299</v>
      </c>
      <c r="C360">
        <v>1.5818555149057299E-2</v>
      </c>
      <c r="D360">
        <v>17.4148286395234</v>
      </c>
      <c r="E360">
        <v>1.5703338819164501E-2</v>
      </c>
      <c r="F360">
        <v>25.920212435027501</v>
      </c>
      <c r="G360" s="1">
        <v>0</v>
      </c>
      <c r="H360">
        <v>5.3754433923989504</v>
      </c>
      <c r="I360">
        <v>175.73250321306699</v>
      </c>
      <c r="J360">
        <v>211.23583504225999</v>
      </c>
      <c r="K360">
        <v>85.896525234431905</v>
      </c>
      <c r="L360">
        <v>94.770479870355103</v>
      </c>
      <c r="M360">
        <v>0.82989719379375704</v>
      </c>
      <c r="N360">
        <v>59.443641665910597</v>
      </c>
      <c r="O360">
        <v>112383.948929544</v>
      </c>
      <c r="P360">
        <v>113571.975212972</v>
      </c>
      <c r="Q360">
        <v>75.661697786644893</v>
      </c>
      <c r="R360">
        <v>676.16345648695096</v>
      </c>
      <c r="S360">
        <v>0.65604408022327598</v>
      </c>
      <c r="T360">
        <v>0.237854317093149</v>
      </c>
      <c r="U360">
        <v>4.1252526001389803E-2</v>
      </c>
      <c r="V360">
        <v>0.853797278370938</v>
      </c>
      <c r="W360">
        <v>9.7140912579332002E-3</v>
      </c>
      <c r="X360">
        <v>9.5236104369738006E-2</v>
      </c>
      <c r="Y360" s="1">
        <v>0</v>
      </c>
      <c r="Z360">
        <v>0.26803611184551102</v>
      </c>
      <c r="AA360">
        <v>6.2802559547622697E-4</v>
      </c>
      <c r="AB360">
        <v>7.9417615448566306E-3</v>
      </c>
      <c r="AC360" s="1">
        <v>0</v>
      </c>
      <c r="AD360">
        <v>3.6222356976474998E-3</v>
      </c>
      <c r="AE360">
        <v>3.5113445149978898E-3</v>
      </c>
      <c r="AF360">
        <v>5.3275717672136302</v>
      </c>
      <c r="AG360">
        <v>0.42209223417973102</v>
      </c>
      <c r="AH360">
        <v>10387.647623479899</v>
      </c>
      <c r="AI360" t="s">
        <v>109</v>
      </c>
      <c r="AJ360" t="s">
        <v>110</v>
      </c>
      <c r="AK360">
        <v>45106646510.260002</v>
      </c>
      <c r="AL360">
        <v>401362</v>
      </c>
      <c r="AM360" s="10">
        <f t="shared" si="15"/>
        <v>-2.7206166970590751E-2</v>
      </c>
    </row>
    <row r="361" spans="1:39" x14ac:dyDescent="0.25">
      <c r="A361" t="s">
        <v>37</v>
      </c>
      <c r="B361">
        <v>16.603960994066401</v>
      </c>
      <c r="C361">
        <v>1.54386831991454E-2</v>
      </c>
      <c r="D361">
        <v>17.0315032951119</v>
      </c>
      <c r="E361">
        <v>1.53648679096178E-2</v>
      </c>
      <c r="F361">
        <v>28.701171461526101</v>
      </c>
      <c r="G361" s="1">
        <v>0</v>
      </c>
      <c r="H361">
        <v>5.8183762371760901</v>
      </c>
      <c r="I361">
        <v>200.17654621825801</v>
      </c>
      <c r="J361">
        <v>236.11808412116301</v>
      </c>
      <c r="K361">
        <v>95.087491189169896</v>
      </c>
      <c r="L361">
        <v>94.229512778890296</v>
      </c>
      <c r="M361">
        <v>0.81707881708945895</v>
      </c>
      <c r="N361">
        <v>61.250384022040599</v>
      </c>
      <c r="O361">
        <v>111001.59906809501</v>
      </c>
      <c r="P361">
        <v>112241.739054035</v>
      </c>
      <c r="Q361">
        <v>67.858233929549499</v>
      </c>
      <c r="R361">
        <v>655.72136276174399</v>
      </c>
      <c r="S361">
        <v>0.58885385570766902</v>
      </c>
      <c r="T361">
        <v>0.27887343384033098</v>
      </c>
      <c r="U361">
        <v>2.75176471477191E-2</v>
      </c>
      <c r="V361">
        <v>0.89225302111503701</v>
      </c>
      <c r="W361">
        <v>9.5691622579102201E-3</v>
      </c>
      <c r="X361">
        <v>7.0660169479332999E-2</v>
      </c>
      <c r="Y361" s="1">
        <v>0</v>
      </c>
      <c r="Z361">
        <v>0.34803534875351</v>
      </c>
      <c r="AA361">
        <v>7.1815713993301101E-4</v>
      </c>
      <c r="AB361">
        <v>7.5737378385707004E-3</v>
      </c>
      <c r="AC361" s="1">
        <v>0</v>
      </c>
      <c r="AD361">
        <v>3.3343706242189102E-3</v>
      </c>
      <c r="AE361">
        <v>3.7386351908525101E-3</v>
      </c>
      <c r="AF361">
        <v>4.3016126944779201</v>
      </c>
      <c r="AG361">
        <v>0.361078828565363</v>
      </c>
      <c r="AH361">
        <v>13780.4097768832</v>
      </c>
      <c r="AI361" t="s">
        <v>111</v>
      </c>
      <c r="AJ361" t="s">
        <v>112</v>
      </c>
      <c r="AK361">
        <v>17997910274.5</v>
      </c>
      <c r="AL361">
        <v>162141</v>
      </c>
      <c r="AM361" s="10">
        <f t="shared" si="15"/>
        <v>-2.5103027820697732E-2</v>
      </c>
    </row>
    <row r="362" spans="1:39" x14ac:dyDescent="0.25">
      <c r="A362" t="s">
        <v>37</v>
      </c>
      <c r="B362">
        <v>17.189732070886699</v>
      </c>
      <c r="C362">
        <v>1.4529298929285299E-2</v>
      </c>
      <c r="D362">
        <v>16.1072169047426</v>
      </c>
      <c r="E362">
        <v>1.4515069678962499E-2</v>
      </c>
      <c r="F362">
        <v>40.984501240331198</v>
      </c>
      <c r="G362" s="1">
        <v>0</v>
      </c>
      <c r="H362">
        <v>6.4938018574518201</v>
      </c>
      <c r="I362">
        <v>249.800735898624</v>
      </c>
      <c r="J362">
        <v>285.97482311684701</v>
      </c>
      <c r="K362">
        <v>106.29810061750401</v>
      </c>
      <c r="L362">
        <v>94.575328578367206</v>
      </c>
      <c r="M362">
        <v>0.81610166396197104</v>
      </c>
      <c r="N362">
        <v>63.682190702840302</v>
      </c>
      <c r="O362">
        <v>110294.726067485</v>
      </c>
      <c r="P362">
        <v>111385.34586145</v>
      </c>
      <c r="Q362">
        <v>55.565456562836196</v>
      </c>
      <c r="R362">
        <v>632.92958725671099</v>
      </c>
      <c r="S362">
        <v>0.50419369407574299</v>
      </c>
      <c r="T362">
        <v>0.36197367570859301</v>
      </c>
      <c r="U362">
        <v>1.06124036398516E-2</v>
      </c>
      <c r="V362">
        <v>0.97425630404975505</v>
      </c>
      <c r="W362">
        <v>1.23191655675507E-3</v>
      </c>
      <c r="X362">
        <v>1.38993757536381E-2</v>
      </c>
      <c r="Y362" s="1">
        <v>0</v>
      </c>
      <c r="Z362">
        <v>0.41578247657848599</v>
      </c>
      <c r="AA362">
        <v>8.0431797837131596E-4</v>
      </c>
      <c r="AB362">
        <v>6.9993913360144296E-3</v>
      </c>
      <c r="AC362" s="1">
        <v>0</v>
      </c>
      <c r="AD362">
        <v>2.70353472617104E-3</v>
      </c>
      <c r="AE362">
        <v>4.0078536209815201E-3</v>
      </c>
      <c r="AF362">
        <v>3.10332470072272</v>
      </c>
      <c r="AG362">
        <v>0.30892000509565298</v>
      </c>
      <c r="AH362">
        <v>17832.849158339901</v>
      </c>
      <c r="AI362" t="s">
        <v>113</v>
      </c>
      <c r="AJ362" t="s">
        <v>114</v>
      </c>
      <c r="AK362">
        <v>22687956036.259998</v>
      </c>
      <c r="AL362">
        <v>205703</v>
      </c>
      <c r="AM362" s="10">
        <f t="shared" si="15"/>
        <v>6.7206841041878684E-2</v>
      </c>
    </row>
    <row r="368" spans="1:39" x14ac:dyDescent="0.25">
      <c r="A368" t="s">
        <v>0</v>
      </c>
      <c r="B368" t="s">
        <v>1</v>
      </c>
      <c r="C368" t="s">
        <v>2</v>
      </c>
      <c r="D368" t="s">
        <v>3</v>
      </c>
      <c r="E368" t="s">
        <v>4</v>
      </c>
      <c r="F368" t="s">
        <v>5</v>
      </c>
      <c r="G368" t="s">
        <v>6</v>
      </c>
      <c r="H368" t="s">
        <v>7</v>
      </c>
      <c r="I368" t="s">
        <v>8</v>
      </c>
      <c r="J368" t="s">
        <v>9</v>
      </c>
      <c r="K368" t="s">
        <v>10</v>
      </c>
      <c r="L368" t="s">
        <v>11</v>
      </c>
      <c r="M368" t="s">
        <v>12</v>
      </c>
      <c r="N368" t="s">
        <v>13</v>
      </c>
      <c r="O368" t="s">
        <v>14</v>
      </c>
      <c r="P368" t="s">
        <v>15</v>
      </c>
      <c r="Q368" t="s">
        <v>16</v>
      </c>
      <c r="R368" t="s">
        <v>17</v>
      </c>
      <c r="S368" t="s">
        <v>18</v>
      </c>
      <c r="T368" t="s">
        <v>19</v>
      </c>
      <c r="U368" t="s">
        <v>20</v>
      </c>
      <c r="V368" t="s">
        <v>21</v>
      </c>
      <c r="W368" t="s">
        <v>22</v>
      </c>
      <c r="X368" t="s">
        <v>23</v>
      </c>
      <c r="Y368" t="s">
        <v>24</v>
      </c>
      <c r="Z368" t="s">
        <v>25</v>
      </c>
      <c r="AA368" t="s">
        <v>26</v>
      </c>
      <c r="AB368" t="s">
        <v>27</v>
      </c>
      <c r="AC368" t="s">
        <v>28</v>
      </c>
      <c r="AD368" t="s">
        <v>29</v>
      </c>
      <c r="AE368" t="s">
        <v>30</v>
      </c>
      <c r="AF368" t="s">
        <v>31</v>
      </c>
      <c r="AG368" t="s">
        <v>32</v>
      </c>
      <c r="AH368" t="s">
        <v>33</v>
      </c>
      <c r="AI368" t="s">
        <v>34</v>
      </c>
      <c r="AJ368" t="s">
        <v>74</v>
      </c>
      <c r="AK368" t="s">
        <v>35</v>
      </c>
      <c r="AL368" t="s">
        <v>36</v>
      </c>
    </row>
    <row r="369" spans="1:39" x14ac:dyDescent="0.25">
      <c r="A369" t="s">
        <v>37</v>
      </c>
      <c r="B369">
        <v>6.3331125295405304</v>
      </c>
      <c r="C369">
        <v>5.2070669592666303E-3</v>
      </c>
      <c r="D369">
        <v>6.0726008622374401</v>
      </c>
      <c r="E369">
        <v>5.2070669592666303E-3</v>
      </c>
      <c r="F369">
        <v>-51.489402633321198</v>
      </c>
      <c r="G369" s="1">
        <v>0</v>
      </c>
      <c r="H369">
        <v>3.14310720485773</v>
      </c>
      <c r="I369">
        <v>-233.46665422744201</v>
      </c>
      <c r="J369">
        <v>-186.858411658958</v>
      </c>
      <c r="K369">
        <v>59.168710827588903</v>
      </c>
      <c r="L369">
        <v>84.423031788232606</v>
      </c>
      <c r="M369">
        <v>0.740654484579505</v>
      </c>
      <c r="N369">
        <v>58.542626925816997</v>
      </c>
      <c r="O369">
        <v>85570.819740585706</v>
      </c>
      <c r="P369">
        <v>86610.799587699803</v>
      </c>
      <c r="Q369">
        <v>102.42918941247299</v>
      </c>
      <c r="R369">
        <v>634.15607118324101</v>
      </c>
      <c r="S369">
        <v>0.47869833307727599</v>
      </c>
      <c r="T369">
        <v>0.18339116984009199</v>
      </c>
      <c r="U369">
        <v>0.279291928831854</v>
      </c>
      <c r="V369">
        <v>0.44201938927122097</v>
      </c>
      <c r="W369">
        <v>1.0275762132313499E-2</v>
      </c>
      <c r="X369">
        <v>0.26841291976461001</v>
      </c>
      <c r="Y369" s="1">
        <v>0</v>
      </c>
      <c r="Z369">
        <v>0.44249022040244002</v>
      </c>
      <c r="AA369">
        <v>4.9518262185632895E-4</v>
      </c>
      <c r="AB369">
        <v>4.7062883192797098E-3</v>
      </c>
      <c r="AC369" s="1">
        <v>0</v>
      </c>
      <c r="AD369">
        <v>5.6042813848262197E-6</v>
      </c>
      <c r="AE369" s="1">
        <v>0</v>
      </c>
      <c r="AF369">
        <v>5.2610831880526101</v>
      </c>
      <c r="AG369">
        <v>0.30366438270080498</v>
      </c>
      <c r="AH369">
        <v>40.586444981286299</v>
      </c>
      <c r="AI369" t="s">
        <v>77</v>
      </c>
      <c r="AJ369" t="s">
        <v>78</v>
      </c>
      <c r="AK369">
        <v>102257129.59</v>
      </c>
      <c r="AL369">
        <v>1195</v>
      </c>
      <c r="AM369" s="10">
        <f t="shared" ref="AM369:AM387" si="16">B369/D369-1</f>
        <v>4.2899520849968287E-2</v>
      </c>
    </row>
    <row r="370" spans="1:39" x14ac:dyDescent="0.25">
      <c r="A370" t="s">
        <v>37</v>
      </c>
      <c r="B370">
        <v>7.7721059991100798</v>
      </c>
      <c r="C370">
        <v>5.05432315214638E-3</v>
      </c>
      <c r="D370">
        <v>5.8993915440994904</v>
      </c>
      <c r="E370">
        <v>5.0543195886785901E-3</v>
      </c>
      <c r="F370">
        <v>-37.596228579496596</v>
      </c>
      <c r="G370" s="1">
        <v>0</v>
      </c>
      <c r="H370">
        <v>3.27600791743729</v>
      </c>
      <c r="I370">
        <v>-206.221542835262</v>
      </c>
      <c r="J370">
        <v>-159.75408547993999</v>
      </c>
      <c r="K370">
        <v>58.652433789453099</v>
      </c>
      <c r="L370">
        <v>85.348851867788895</v>
      </c>
      <c r="M370">
        <v>0.74745964717218205</v>
      </c>
      <c r="N370">
        <v>59.921533860714099</v>
      </c>
      <c r="O370">
        <v>85720.804930803497</v>
      </c>
      <c r="P370">
        <v>87011.044239757801</v>
      </c>
      <c r="Q370">
        <v>99.675881083695899</v>
      </c>
      <c r="R370">
        <v>652.82074711626501</v>
      </c>
      <c r="S370">
        <v>0.433854430516811</v>
      </c>
      <c r="T370">
        <v>0.20073378528906399</v>
      </c>
      <c r="U370">
        <v>0.26502601064187697</v>
      </c>
      <c r="V370">
        <v>0.42143901511509102</v>
      </c>
      <c r="W370">
        <v>3.9978128737432402E-2</v>
      </c>
      <c r="X370">
        <v>0.273556845505599</v>
      </c>
      <c r="Y370" s="1">
        <v>0</v>
      </c>
      <c r="Z370">
        <v>0.49630668313110599</v>
      </c>
      <c r="AA370">
        <v>5.2772087450939803E-4</v>
      </c>
      <c r="AB370">
        <v>4.4911506626944004E-3</v>
      </c>
      <c r="AC370" s="1">
        <v>0</v>
      </c>
      <c r="AD370">
        <v>3.54215338729374E-5</v>
      </c>
      <c r="AE370" s="1">
        <v>0</v>
      </c>
      <c r="AF370">
        <v>5.0128419836129696</v>
      </c>
      <c r="AG370">
        <v>0.28266182218816299</v>
      </c>
      <c r="AH370">
        <v>166.58693456323499</v>
      </c>
      <c r="AI370" t="s">
        <v>79</v>
      </c>
      <c r="AJ370" t="s">
        <v>80</v>
      </c>
      <c r="AK370">
        <v>384029206.08999997</v>
      </c>
      <c r="AL370">
        <v>4480</v>
      </c>
      <c r="AM370" s="10">
        <f t="shared" si="16"/>
        <v>0.31744196685565962</v>
      </c>
    </row>
    <row r="371" spans="1:39" x14ac:dyDescent="0.25">
      <c r="A371" t="s">
        <v>37</v>
      </c>
      <c r="B371">
        <v>7.2703363019796798</v>
      </c>
      <c r="C371">
        <v>5.0540434370003598E-3</v>
      </c>
      <c r="D371">
        <v>5.8990740826734704</v>
      </c>
      <c r="E371">
        <v>5.0540346607163E-3</v>
      </c>
      <c r="F371">
        <v>-33.299597433778104</v>
      </c>
      <c r="G371" s="1">
        <v>0</v>
      </c>
      <c r="H371">
        <v>3.3177925954139802</v>
      </c>
      <c r="I371">
        <v>-183.11811032239899</v>
      </c>
      <c r="J371">
        <v>-137.192384994588</v>
      </c>
      <c r="K371">
        <v>51.336203548100997</v>
      </c>
      <c r="L371">
        <v>87.713870443588405</v>
      </c>
      <c r="M371">
        <v>0.78019085369374097</v>
      </c>
      <c r="N371">
        <v>63.3254310359169</v>
      </c>
      <c r="O371">
        <v>86644.263327693494</v>
      </c>
      <c r="P371">
        <v>88213.005807284804</v>
      </c>
      <c r="Q371">
        <v>94.884848860117998</v>
      </c>
      <c r="R371">
        <v>675.16375771478101</v>
      </c>
      <c r="S371">
        <v>0.456160081779591</v>
      </c>
      <c r="T371">
        <v>0.25612925335641901</v>
      </c>
      <c r="U371">
        <v>0.28846983243611601</v>
      </c>
      <c r="V371">
        <v>0.32148938570539098</v>
      </c>
      <c r="W371">
        <v>7.6365970415287199E-2</v>
      </c>
      <c r="X371">
        <v>0.31367481144320403</v>
      </c>
      <c r="Y371" s="1">
        <v>0</v>
      </c>
      <c r="Z371">
        <v>0.44555106627133101</v>
      </c>
      <c r="AA371">
        <v>5.0494105886372299E-4</v>
      </c>
      <c r="AB371">
        <v>4.50804938130596E-3</v>
      </c>
      <c r="AC371" s="1">
        <v>0</v>
      </c>
      <c r="AD371">
        <v>4.1017158703936403E-5</v>
      </c>
      <c r="AE371" s="1">
        <v>0</v>
      </c>
      <c r="AF371">
        <v>5.5158259644859697</v>
      </c>
      <c r="AG371">
        <v>0.27219972250037999</v>
      </c>
      <c r="AH371">
        <v>284.45329885997501</v>
      </c>
      <c r="AI371" t="s">
        <v>81</v>
      </c>
      <c r="AJ371" t="s">
        <v>82</v>
      </c>
      <c r="AK371">
        <v>2406890990.98</v>
      </c>
      <c r="AL371">
        <v>27779</v>
      </c>
      <c r="AM371" s="10">
        <f t="shared" si="16"/>
        <v>0.23245380547666405</v>
      </c>
    </row>
    <row r="372" spans="1:39" x14ac:dyDescent="0.25">
      <c r="A372" t="s">
        <v>37</v>
      </c>
      <c r="B372">
        <v>7.0177495044610101</v>
      </c>
      <c r="C372">
        <v>5.3850047440458298E-3</v>
      </c>
      <c r="D372">
        <v>6.2740112312778296</v>
      </c>
      <c r="E372">
        <v>5.3849689662649504E-3</v>
      </c>
      <c r="F372">
        <v>-30.179338275750599</v>
      </c>
      <c r="G372" s="1">
        <v>0</v>
      </c>
      <c r="H372">
        <v>3.3852327999448799</v>
      </c>
      <c r="I372">
        <v>-156.34859240120801</v>
      </c>
      <c r="J372">
        <v>-111.703708435812</v>
      </c>
      <c r="K372">
        <v>42.056971818760502</v>
      </c>
      <c r="L372">
        <v>89.782351447955506</v>
      </c>
      <c r="M372">
        <v>0.82031468020647402</v>
      </c>
      <c r="N372">
        <v>68.529340443942004</v>
      </c>
      <c r="O372">
        <v>89207.148081391904</v>
      </c>
      <c r="P372">
        <v>90656.058199291496</v>
      </c>
      <c r="Q372">
        <v>89.610126674619593</v>
      </c>
      <c r="R372">
        <v>677.92885521680398</v>
      </c>
      <c r="S372">
        <v>0.49592179033331601</v>
      </c>
      <c r="T372">
        <v>0.29436410605040197</v>
      </c>
      <c r="U372">
        <v>0.32509660121081102</v>
      </c>
      <c r="V372">
        <v>0.23663849626212499</v>
      </c>
      <c r="W372">
        <v>9.5761049026289694E-2</v>
      </c>
      <c r="X372">
        <v>0.342503853500773</v>
      </c>
      <c r="Y372" s="1">
        <v>0</v>
      </c>
      <c r="Z372">
        <v>0.39627355373117501</v>
      </c>
      <c r="AA372">
        <v>4.4472972673091703E-4</v>
      </c>
      <c r="AB372">
        <v>4.77077039649505E-3</v>
      </c>
      <c r="AC372" s="1">
        <v>0</v>
      </c>
      <c r="AD372">
        <v>1.6944718588388899E-4</v>
      </c>
      <c r="AE372" s="1">
        <v>0</v>
      </c>
      <c r="AF372">
        <v>5.9386504250851102</v>
      </c>
      <c r="AG372">
        <v>0.23452747900493601</v>
      </c>
      <c r="AH372">
        <v>299.728500147771</v>
      </c>
      <c r="AI372" t="s">
        <v>83</v>
      </c>
      <c r="AJ372" t="s">
        <v>84</v>
      </c>
      <c r="AK372">
        <v>9029012285.9099998</v>
      </c>
      <c r="AL372">
        <v>101214</v>
      </c>
      <c r="AM372" s="10">
        <f t="shared" si="16"/>
        <v>0.11854270669383271</v>
      </c>
    </row>
    <row r="373" spans="1:39" x14ac:dyDescent="0.25">
      <c r="A373" t="s">
        <v>37</v>
      </c>
      <c r="B373">
        <v>7.3316905237614396</v>
      </c>
      <c r="C373">
        <v>5.8165067257979902E-3</v>
      </c>
      <c r="D373">
        <v>6.7607916016496796</v>
      </c>
      <c r="E373">
        <v>5.8147287831915497E-3</v>
      </c>
      <c r="F373">
        <v>-18.426924327512399</v>
      </c>
      <c r="G373" s="1">
        <v>0</v>
      </c>
      <c r="H373">
        <v>3.5776127153163002</v>
      </c>
      <c r="I373">
        <v>-130.87833764088401</v>
      </c>
      <c r="J373">
        <v>-86.990685488698304</v>
      </c>
      <c r="K373">
        <v>38.393339761304397</v>
      </c>
      <c r="L373">
        <v>90.801130471023896</v>
      </c>
      <c r="M373">
        <v>0.84204819739641601</v>
      </c>
      <c r="N373">
        <v>71.441812915857895</v>
      </c>
      <c r="O373">
        <v>90823.840407638898</v>
      </c>
      <c r="P373">
        <v>92032.880101510993</v>
      </c>
      <c r="Q373">
        <v>84.905916540092093</v>
      </c>
      <c r="R373">
        <v>674.31289236405598</v>
      </c>
      <c r="S373">
        <v>0.50621769603200895</v>
      </c>
      <c r="T373">
        <v>0.32205158037549703</v>
      </c>
      <c r="U373">
        <v>0.36996776848388702</v>
      </c>
      <c r="V373">
        <v>0.18901143808602</v>
      </c>
      <c r="W373">
        <v>0.105483033461342</v>
      </c>
      <c r="X373">
        <v>0.33553775996874802</v>
      </c>
      <c r="Y373" s="1">
        <v>0</v>
      </c>
      <c r="Z373">
        <v>0.38730389217314198</v>
      </c>
      <c r="AA373">
        <v>4.1391352632890301E-4</v>
      </c>
      <c r="AB373">
        <v>5.0130323638484398E-3</v>
      </c>
      <c r="AC373" s="1">
        <v>0</v>
      </c>
      <c r="AD373">
        <v>3.87768955654704E-4</v>
      </c>
      <c r="AE373" s="1">
        <v>0</v>
      </c>
      <c r="AF373">
        <v>5.9541609941924198</v>
      </c>
      <c r="AG373">
        <v>0.21608851121137301</v>
      </c>
      <c r="AH373">
        <v>345.21134651230699</v>
      </c>
      <c r="AI373" t="s">
        <v>85</v>
      </c>
      <c r="AJ373" t="s">
        <v>86</v>
      </c>
      <c r="AK373">
        <v>19089899719.919998</v>
      </c>
      <c r="AL373">
        <v>210186</v>
      </c>
      <c r="AM373" s="10">
        <f t="shared" si="16"/>
        <v>8.444261497018446E-2</v>
      </c>
    </row>
    <row r="374" spans="1:39" x14ac:dyDescent="0.25">
      <c r="A374" t="s">
        <v>37</v>
      </c>
      <c r="B374">
        <v>8.0137905413754709</v>
      </c>
      <c r="C374">
        <v>6.6465614568333104E-3</v>
      </c>
      <c r="D374">
        <v>7.6906711422102303</v>
      </c>
      <c r="E374">
        <v>6.64227132877629E-3</v>
      </c>
      <c r="F374">
        <v>-10.2252740151969</v>
      </c>
      <c r="G374" s="1">
        <v>0</v>
      </c>
      <c r="H374">
        <v>3.71180560269184</v>
      </c>
      <c r="I374">
        <v>-105.65359425644</v>
      </c>
      <c r="J374">
        <v>-61.852350781304303</v>
      </c>
      <c r="K374">
        <v>38.257161730061902</v>
      </c>
      <c r="L374">
        <v>90.809288453989396</v>
      </c>
      <c r="M374">
        <v>0.84366776557387702</v>
      </c>
      <c r="N374">
        <v>71.2514094932354</v>
      </c>
      <c r="O374">
        <v>91016.472331012803</v>
      </c>
      <c r="P374">
        <v>92180.499959515204</v>
      </c>
      <c r="Q374">
        <v>83.183961964198403</v>
      </c>
      <c r="R374">
        <v>677.51468092238201</v>
      </c>
      <c r="S374">
        <v>0.49142609058089398</v>
      </c>
      <c r="T374">
        <v>0.33253296674862998</v>
      </c>
      <c r="U374">
        <v>0.38887838461519503</v>
      </c>
      <c r="V374">
        <v>0.192935245861449</v>
      </c>
      <c r="W374">
        <v>0.100556695985226</v>
      </c>
      <c r="X374">
        <v>0.31762967353812799</v>
      </c>
      <c r="Y374" s="1">
        <v>0</v>
      </c>
      <c r="Z374">
        <v>0.40204222430317699</v>
      </c>
      <c r="AA374">
        <v>4.1093205360501201E-4</v>
      </c>
      <c r="AB374">
        <v>5.7380878807135102E-3</v>
      </c>
      <c r="AC374" s="1">
        <v>0</v>
      </c>
      <c r="AD374">
        <v>4.9323428762924101E-4</v>
      </c>
      <c r="AE374" s="1">
        <v>6.2886186924683604E-13</v>
      </c>
      <c r="AF374">
        <v>6.1409545790652302</v>
      </c>
      <c r="AG374">
        <v>0.21731102398200799</v>
      </c>
      <c r="AH374">
        <v>395.47089585780498</v>
      </c>
      <c r="AI374" t="s">
        <v>87</v>
      </c>
      <c r="AJ374" t="s">
        <v>88</v>
      </c>
      <c r="AK374">
        <v>38280982163.589996</v>
      </c>
      <c r="AL374">
        <v>420594</v>
      </c>
      <c r="AM374" s="10">
        <f t="shared" si="16"/>
        <v>4.2014460531513365E-2</v>
      </c>
    </row>
    <row r="375" spans="1:39" x14ac:dyDescent="0.25">
      <c r="A375" t="s">
        <v>37</v>
      </c>
      <c r="B375">
        <v>8.0952262671703696</v>
      </c>
      <c r="C375">
        <v>7.0131675517479501E-3</v>
      </c>
      <c r="D375">
        <v>8.0986534864605204</v>
      </c>
      <c r="E375">
        <v>7.0070988496584701E-3</v>
      </c>
      <c r="F375">
        <v>-6.9936830351610002</v>
      </c>
      <c r="G375" s="1">
        <v>0</v>
      </c>
      <c r="H375">
        <v>3.78761324940904</v>
      </c>
      <c r="I375">
        <v>-80.660872044711397</v>
      </c>
      <c r="J375">
        <v>-37.312570829670904</v>
      </c>
      <c r="K375">
        <v>36.122977178639303</v>
      </c>
      <c r="L375">
        <v>91.483763542752698</v>
      </c>
      <c r="M375">
        <v>0.85702230593515005</v>
      </c>
      <c r="N375">
        <v>73.055354039409806</v>
      </c>
      <c r="O375">
        <v>92015.952134977095</v>
      </c>
      <c r="P375">
        <v>92993.672440010705</v>
      </c>
      <c r="Q375">
        <v>83.668582237576999</v>
      </c>
      <c r="R375">
        <v>677.16466231863205</v>
      </c>
      <c r="S375">
        <v>0.52127520244248904</v>
      </c>
      <c r="T375">
        <v>0.35068758260760402</v>
      </c>
      <c r="U375">
        <v>0.389830287196964</v>
      </c>
      <c r="V375">
        <v>0.16363857667054599</v>
      </c>
      <c r="W375">
        <v>9.9994351508609705E-2</v>
      </c>
      <c r="X375">
        <v>0.34653678462387899</v>
      </c>
      <c r="Y375" s="1">
        <v>0</v>
      </c>
      <c r="Z375">
        <v>0.36488650644617798</v>
      </c>
      <c r="AA375">
        <v>3.7903548257532698E-4</v>
      </c>
      <c r="AB375">
        <v>5.8121904459701602E-3</v>
      </c>
      <c r="AC375" s="1">
        <v>0</v>
      </c>
      <c r="AD375">
        <v>8.1470513925121395E-4</v>
      </c>
      <c r="AE375">
        <v>1.1645656353941299E-6</v>
      </c>
      <c r="AF375">
        <v>6.1551194139684204</v>
      </c>
      <c r="AG375">
        <v>0.196104796052855</v>
      </c>
      <c r="AH375">
        <v>369.31594922654</v>
      </c>
      <c r="AI375" t="s">
        <v>89</v>
      </c>
      <c r="AJ375" t="s">
        <v>90</v>
      </c>
      <c r="AK375">
        <v>54873989103.550003</v>
      </c>
      <c r="AL375">
        <v>596353</v>
      </c>
      <c r="AM375" s="10">
        <f t="shared" si="16"/>
        <v>-4.2318384110151541E-4</v>
      </c>
    </row>
    <row r="376" spans="1:39" x14ac:dyDescent="0.25">
      <c r="A376" t="s">
        <v>37</v>
      </c>
      <c r="B376">
        <v>8.8323025109730509</v>
      </c>
      <c r="C376">
        <v>7.6323669029802199E-3</v>
      </c>
      <c r="D376">
        <v>8.78398576672509</v>
      </c>
      <c r="E376">
        <v>7.6248908222890802E-3</v>
      </c>
      <c r="F376">
        <v>-3.0003648019484701</v>
      </c>
      <c r="G376" s="1">
        <v>0</v>
      </c>
      <c r="H376">
        <v>3.86177581197154</v>
      </c>
      <c r="I376">
        <v>-55.673191081987</v>
      </c>
      <c r="J376">
        <v>-12.0088784531033</v>
      </c>
      <c r="K376">
        <v>39.4714180781084</v>
      </c>
      <c r="L376">
        <v>91.274973098305296</v>
      </c>
      <c r="M376">
        <v>0.84955236769409803</v>
      </c>
      <c r="N376">
        <v>71.518773622429507</v>
      </c>
      <c r="O376">
        <v>91344.3317438948</v>
      </c>
      <c r="P376">
        <v>92340.622592987507</v>
      </c>
      <c r="Q376">
        <v>85.640165054641002</v>
      </c>
      <c r="R376">
        <v>681.44809075764499</v>
      </c>
      <c r="S376">
        <v>0.51019077243007105</v>
      </c>
      <c r="T376">
        <v>0.33873641106696101</v>
      </c>
      <c r="U376">
        <v>0.372332575411636</v>
      </c>
      <c r="V376">
        <v>0.21374575358588799</v>
      </c>
      <c r="W376">
        <v>8.7895563957476802E-2</v>
      </c>
      <c r="X376">
        <v>0.32602610704499801</v>
      </c>
      <c r="Y376" s="1">
        <v>0</v>
      </c>
      <c r="Z376">
        <v>0.375053820390987</v>
      </c>
      <c r="AA376">
        <v>3.8949713021382701E-4</v>
      </c>
      <c r="AB376">
        <v>6.0569239521838904E-3</v>
      </c>
      <c r="AC376" s="1">
        <v>0</v>
      </c>
      <c r="AD376">
        <v>1.1709952384726301E-3</v>
      </c>
      <c r="AE376">
        <v>7.4553902538506997E-6</v>
      </c>
      <c r="AF376">
        <v>6.1232905680197902</v>
      </c>
      <c r="AG376">
        <v>0.212678249246565</v>
      </c>
      <c r="AH376">
        <v>535.14924715078405</v>
      </c>
      <c r="AI376" t="s">
        <v>91</v>
      </c>
      <c r="AJ376" t="s">
        <v>92</v>
      </c>
      <c r="AK376">
        <v>81706773990.259995</v>
      </c>
      <c r="AL376">
        <v>894492</v>
      </c>
      <c r="AM376" s="10">
        <f t="shared" si="16"/>
        <v>5.5005490139785618E-3</v>
      </c>
    </row>
    <row r="377" spans="1:39" x14ac:dyDescent="0.25">
      <c r="A377" t="s">
        <v>37</v>
      </c>
      <c r="B377">
        <v>8.9596718485689895</v>
      </c>
      <c r="C377">
        <v>7.9419724669700601E-3</v>
      </c>
      <c r="D377">
        <v>9.1248986559827099</v>
      </c>
      <c r="E377">
        <v>7.9316018145895503E-3</v>
      </c>
      <c r="F377">
        <v>1.2277454036156901</v>
      </c>
      <c r="G377" s="1">
        <v>0</v>
      </c>
      <c r="H377">
        <v>3.93234873408728</v>
      </c>
      <c r="I377">
        <v>-31.386628233278199</v>
      </c>
      <c r="J377">
        <v>12.437006232487899</v>
      </c>
      <c r="K377">
        <v>41.634090211973103</v>
      </c>
      <c r="L377">
        <v>91.348636229730303</v>
      </c>
      <c r="M377">
        <v>0.84748054384706395</v>
      </c>
      <c r="N377">
        <v>70.672783982717405</v>
      </c>
      <c r="O377">
        <v>90998.694251222696</v>
      </c>
      <c r="P377">
        <v>91969.361115401494</v>
      </c>
      <c r="Q377">
        <v>87.882148260067098</v>
      </c>
      <c r="R377">
        <v>682.86860453218605</v>
      </c>
      <c r="S377">
        <v>0.516826646369688</v>
      </c>
      <c r="T377">
        <v>0.33046116648169899</v>
      </c>
      <c r="U377">
        <v>0.36225697299806198</v>
      </c>
      <c r="V377">
        <v>0.23662880253263099</v>
      </c>
      <c r="W377">
        <v>8.1281138787245702E-2</v>
      </c>
      <c r="X377">
        <v>0.31983308568205998</v>
      </c>
      <c r="Y377" s="1">
        <v>0</v>
      </c>
      <c r="Z377">
        <v>0.364850325716088</v>
      </c>
      <c r="AA377">
        <v>3.93344994924173E-4</v>
      </c>
      <c r="AB377">
        <v>6.2275015206345301E-3</v>
      </c>
      <c r="AC377" s="1">
        <v>0</v>
      </c>
      <c r="AD377">
        <v>1.29455994371751E-3</v>
      </c>
      <c r="AE377">
        <v>1.61880668126526E-5</v>
      </c>
      <c r="AF377">
        <v>6.1389558181745896</v>
      </c>
      <c r="AG377">
        <v>0.22390897723608999</v>
      </c>
      <c r="AH377">
        <v>742.435100641708</v>
      </c>
      <c r="AI377" t="s">
        <v>93</v>
      </c>
      <c r="AJ377" t="s">
        <v>94</v>
      </c>
      <c r="AK377">
        <v>109568160796.21001</v>
      </c>
      <c r="AL377">
        <v>1204063</v>
      </c>
      <c r="AM377" s="10">
        <f t="shared" si="16"/>
        <v>-1.8107248490413674E-2</v>
      </c>
    </row>
    <row r="378" spans="1:39" x14ac:dyDescent="0.25">
      <c r="A378" t="s">
        <v>37</v>
      </c>
      <c r="B378">
        <v>9.9566463529834</v>
      </c>
      <c r="C378">
        <v>8.6376213352920405E-3</v>
      </c>
      <c r="D378">
        <v>9.8866353984571305</v>
      </c>
      <c r="E378">
        <v>8.6238866230573408E-3</v>
      </c>
      <c r="F378">
        <v>6.16800615262511</v>
      </c>
      <c r="G378" s="1">
        <v>0</v>
      </c>
      <c r="H378">
        <v>4.0531746509900204</v>
      </c>
      <c r="I378">
        <v>-6.84398233855139</v>
      </c>
      <c r="J378">
        <v>37.589266576880803</v>
      </c>
      <c r="K378">
        <v>48.081672239248903</v>
      </c>
      <c r="L378">
        <v>90.949781449237804</v>
      </c>
      <c r="M378">
        <v>0.83332989401782498</v>
      </c>
      <c r="N378">
        <v>67.9117178417509</v>
      </c>
      <c r="O378">
        <v>89731.109864538594</v>
      </c>
      <c r="P378">
        <v>90760.434026535295</v>
      </c>
      <c r="Q378">
        <v>89.550962324207504</v>
      </c>
      <c r="R378">
        <v>686.17740562760696</v>
      </c>
      <c r="S378">
        <v>0.50365949484943795</v>
      </c>
      <c r="T378">
        <v>0.30266694905804298</v>
      </c>
      <c r="U378">
        <v>0.32489905763168903</v>
      </c>
      <c r="V378">
        <v>0.33738317967178899</v>
      </c>
      <c r="W378">
        <v>6.3908019207810904E-2</v>
      </c>
      <c r="X378">
        <v>0.27380974348871001</v>
      </c>
      <c r="Y378" s="1">
        <v>0</v>
      </c>
      <c r="Z378">
        <v>0.38502932359705599</v>
      </c>
      <c r="AA378">
        <v>4.28038476077102E-4</v>
      </c>
      <c r="AB378">
        <v>6.5074928781876096E-3</v>
      </c>
      <c r="AC378" s="1">
        <v>0</v>
      </c>
      <c r="AD378">
        <v>1.51617550185958E-3</v>
      </c>
      <c r="AE378">
        <v>1.72149779975694E-4</v>
      </c>
      <c r="AF378">
        <v>6.1119250847037598</v>
      </c>
      <c r="AG378">
        <v>0.25499116684193701</v>
      </c>
      <c r="AH378">
        <v>1264.40560159042</v>
      </c>
      <c r="AI378" t="s">
        <v>95</v>
      </c>
      <c r="AJ378" t="s">
        <v>96</v>
      </c>
      <c r="AK378">
        <v>122903803870.36</v>
      </c>
      <c r="AL378">
        <v>1369690</v>
      </c>
      <c r="AM378" s="10">
        <f t="shared" si="16"/>
        <v>7.0813731572618721E-3</v>
      </c>
    </row>
    <row r="379" spans="1:39" x14ac:dyDescent="0.25">
      <c r="A379" t="s">
        <v>37</v>
      </c>
      <c r="B379">
        <v>10.8854656456345</v>
      </c>
      <c r="C379">
        <v>9.4990417695084393E-3</v>
      </c>
      <c r="D379">
        <v>10.8217798623033</v>
      </c>
      <c r="E379">
        <v>9.4822582833256203E-3</v>
      </c>
      <c r="F379">
        <v>8.8691508041457308</v>
      </c>
      <c r="G379" s="1">
        <v>0</v>
      </c>
      <c r="H379">
        <v>4.1596070017725904</v>
      </c>
      <c r="I379">
        <v>17.360823260201698</v>
      </c>
      <c r="J379">
        <v>62.215602332748603</v>
      </c>
      <c r="K379">
        <v>52.922412059884699</v>
      </c>
      <c r="L379">
        <v>91.083626695838305</v>
      </c>
      <c r="M379">
        <v>0.82752943404599699</v>
      </c>
      <c r="N379">
        <v>66.048091618260202</v>
      </c>
      <c r="O379">
        <v>88903.548836628994</v>
      </c>
      <c r="P379">
        <v>89910.290325239694</v>
      </c>
      <c r="Q379">
        <v>92.441276165319294</v>
      </c>
      <c r="R379">
        <v>688.32968274007806</v>
      </c>
      <c r="S379">
        <v>0.52338388994359997</v>
      </c>
      <c r="T379">
        <v>0.276568819402983</v>
      </c>
      <c r="U379">
        <v>0.29247965278688298</v>
      </c>
      <c r="V379">
        <v>0.40079451505172797</v>
      </c>
      <c r="W379">
        <v>5.26720710628596E-2</v>
      </c>
      <c r="X379">
        <v>0.25405376109852701</v>
      </c>
      <c r="Y379" s="1">
        <v>0</v>
      </c>
      <c r="Z379">
        <v>0.36349269909982801</v>
      </c>
      <c r="AA379">
        <v>4.5013092950013103E-4</v>
      </c>
      <c r="AB379">
        <v>6.7906212163336898E-3</v>
      </c>
      <c r="AC379" s="1">
        <v>0</v>
      </c>
      <c r="AD379">
        <v>1.81542657464714E-3</v>
      </c>
      <c r="AE379">
        <v>4.2607829008530499E-4</v>
      </c>
      <c r="AF379">
        <v>6.0094493168661796</v>
      </c>
      <c r="AG379">
        <v>0.28117478035402599</v>
      </c>
      <c r="AH379">
        <v>1876.9264287992301</v>
      </c>
      <c r="AI379" t="s">
        <v>97</v>
      </c>
      <c r="AJ379" t="s">
        <v>98</v>
      </c>
      <c r="AK379">
        <v>134109847673.92</v>
      </c>
      <c r="AL379">
        <v>1508487</v>
      </c>
      <c r="AM379" s="10">
        <f t="shared" si="16"/>
        <v>5.8849638545175331E-3</v>
      </c>
    </row>
    <row r="380" spans="1:39" x14ac:dyDescent="0.25">
      <c r="A380" t="s">
        <v>37</v>
      </c>
      <c r="B380">
        <v>11.511718597462</v>
      </c>
      <c r="C380">
        <v>1.0316517994067E-2</v>
      </c>
      <c r="D380">
        <v>11.7009842788088</v>
      </c>
      <c r="E380">
        <v>1.03000946070071E-2</v>
      </c>
      <c r="F380">
        <v>12.261337795510601</v>
      </c>
      <c r="G380" s="1">
        <v>0</v>
      </c>
      <c r="H380">
        <v>4.3671408552871203</v>
      </c>
      <c r="I380">
        <v>41.992594043807301</v>
      </c>
      <c r="J380">
        <v>87.341689185076405</v>
      </c>
      <c r="K380">
        <v>59.257766472604501</v>
      </c>
      <c r="L380">
        <v>91.446929486401302</v>
      </c>
      <c r="M380">
        <v>0.82320044757724598</v>
      </c>
      <c r="N380">
        <v>64.706144857232303</v>
      </c>
      <c r="O380">
        <v>87922.427104586997</v>
      </c>
      <c r="P380">
        <v>88943.060523085805</v>
      </c>
      <c r="Q380">
        <v>92.917243601350094</v>
      </c>
      <c r="R380">
        <v>686.200122855161</v>
      </c>
      <c r="S380">
        <v>0.55539131355534199</v>
      </c>
      <c r="T380">
        <v>0.26380149359807298</v>
      </c>
      <c r="U380">
        <v>0.236179332338323</v>
      </c>
      <c r="V380">
        <v>0.49036451388255797</v>
      </c>
      <c r="W380">
        <v>4.4728173010640498E-2</v>
      </c>
      <c r="X380">
        <v>0.228727980768478</v>
      </c>
      <c r="Y380" s="1">
        <v>0</v>
      </c>
      <c r="Z380">
        <v>0.33438875190488099</v>
      </c>
      <c r="AA380">
        <v>4.8423781491598402E-4</v>
      </c>
      <c r="AB380">
        <v>6.9170354684612604E-3</v>
      </c>
      <c r="AC380" s="1">
        <v>0</v>
      </c>
      <c r="AD380">
        <v>2.3681784828892601E-3</v>
      </c>
      <c r="AE380">
        <v>5.3063049264358102E-4</v>
      </c>
      <c r="AF380">
        <v>5.7794734431677801</v>
      </c>
      <c r="AG380">
        <v>0.29989035407332099</v>
      </c>
      <c r="AH380">
        <v>2865.6173838647901</v>
      </c>
      <c r="AI380" t="s">
        <v>99</v>
      </c>
      <c r="AJ380" t="s">
        <v>100</v>
      </c>
      <c r="AK380">
        <v>124917370912.53</v>
      </c>
      <c r="AL380">
        <v>1420768</v>
      </c>
      <c r="AM380" s="10">
        <f t="shared" si="16"/>
        <v>-1.6175193200590132E-2</v>
      </c>
    </row>
    <row r="381" spans="1:39" x14ac:dyDescent="0.25">
      <c r="A381" t="s">
        <v>37</v>
      </c>
      <c r="B381">
        <v>12.686486112587099</v>
      </c>
      <c r="C381">
        <v>1.10603358788126E-2</v>
      </c>
      <c r="D381">
        <v>12.4940569280676</v>
      </c>
      <c r="E381">
        <v>1.10457510197893E-2</v>
      </c>
      <c r="F381">
        <v>12.1669834852344</v>
      </c>
      <c r="G381" s="1">
        <v>0</v>
      </c>
      <c r="H381">
        <v>4.5238092149076996</v>
      </c>
      <c r="I381">
        <v>66.371207068852598</v>
      </c>
      <c r="J381">
        <v>112.09152061831701</v>
      </c>
      <c r="K381">
        <v>65.350365698859406</v>
      </c>
      <c r="L381">
        <v>92.303022246296507</v>
      </c>
      <c r="M381">
        <v>0.82421746601308699</v>
      </c>
      <c r="N381">
        <v>63.522306181081198</v>
      </c>
      <c r="O381">
        <v>87212.048341391201</v>
      </c>
      <c r="P381">
        <v>88160.818397832394</v>
      </c>
      <c r="Q381">
        <v>93.199725807545093</v>
      </c>
      <c r="R381">
        <v>688.364497563898</v>
      </c>
      <c r="S381">
        <v>0.59885998126485696</v>
      </c>
      <c r="T381">
        <v>0.249494041197621</v>
      </c>
      <c r="U381">
        <v>0.18997177331130899</v>
      </c>
      <c r="V381">
        <v>0.57777211373553095</v>
      </c>
      <c r="W381">
        <v>3.6718399219132898E-2</v>
      </c>
      <c r="X381">
        <v>0.19553771373402601</v>
      </c>
      <c r="Y381" s="1">
        <v>0</v>
      </c>
      <c r="Z381">
        <v>0.29220016351387901</v>
      </c>
      <c r="AA381">
        <v>5.1020802314772197E-4</v>
      </c>
      <c r="AB381">
        <v>7.0978318621881696E-3</v>
      </c>
      <c r="AC381" s="1">
        <v>0</v>
      </c>
      <c r="AD381">
        <v>2.90114777028483E-3</v>
      </c>
      <c r="AE381">
        <v>5.3656668457255504E-4</v>
      </c>
      <c r="AF381">
        <v>5.6071542629802504</v>
      </c>
      <c r="AG381">
        <v>0.32400973554568502</v>
      </c>
      <c r="AH381">
        <v>3839.10585034105</v>
      </c>
      <c r="AI381" t="s">
        <v>101</v>
      </c>
      <c r="AJ381" t="s">
        <v>102</v>
      </c>
      <c r="AK381">
        <v>116115080494.25999</v>
      </c>
      <c r="AL381">
        <v>1331411</v>
      </c>
      <c r="AM381" s="10">
        <f t="shared" si="16"/>
        <v>1.5401657414191083E-2</v>
      </c>
    </row>
    <row r="382" spans="1:39" x14ac:dyDescent="0.25">
      <c r="A382" t="s">
        <v>37</v>
      </c>
      <c r="B382">
        <v>13.187466947549201</v>
      </c>
      <c r="C382">
        <v>1.1394236754750301E-2</v>
      </c>
      <c r="D382">
        <v>12.8479403637825</v>
      </c>
      <c r="E382">
        <v>1.1381096273862501E-2</v>
      </c>
      <c r="F382">
        <v>17.821015196144302</v>
      </c>
      <c r="G382" s="1">
        <v>0</v>
      </c>
      <c r="H382">
        <v>4.7699163833715996</v>
      </c>
      <c r="I382">
        <v>90.967708617591001</v>
      </c>
      <c r="J382">
        <v>137.01656235871801</v>
      </c>
      <c r="K382">
        <v>71.171871046962195</v>
      </c>
      <c r="L382">
        <v>92.931400005183605</v>
      </c>
      <c r="M382">
        <v>0.82494917027942205</v>
      </c>
      <c r="N382">
        <v>62.755457913226003</v>
      </c>
      <c r="O382">
        <v>86593.788973263494</v>
      </c>
      <c r="P382">
        <v>87485.177393773498</v>
      </c>
      <c r="Q382">
        <v>88.325397873939394</v>
      </c>
      <c r="R382">
        <v>685.13209076357305</v>
      </c>
      <c r="S382">
        <v>0.62970488886160902</v>
      </c>
      <c r="T382">
        <v>0.24407675497829801</v>
      </c>
      <c r="U382">
        <v>0.141927883862459</v>
      </c>
      <c r="V382">
        <v>0.65910720480952001</v>
      </c>
      <c r="W382">
        <v>2.8210674664958701E-2</v>
      </c>
      <c r="X382">
        <v>0.170754236663061</v>
      </c>
      <c r="Y382" s="1">
        <v>0</v>
      </c>
      <c r="Z382">
        <v>0.27122488378991</v>
      </c>
      <c r="AA382">
        <v>5.4200747366670303E-4</v>
      </c>
      <c r="AB382">
        <v>7.1174234223474299E-3</v>
      </c>
      <c r="AC382" s="1">
        <v>0</v>
      </c>
      <c r="AD382">
        <v>3.0465591227573099E-3</v>
      </c>
      <c r="AE382">
        <v>6.7509462708961201E-4</v>
      </c>
      <c r="AF382">
        <v>5.3995955547316097</v>
      </c>
      <c r="AG382">
        <v>0.34663141613244502</v>
      </c>
      <c r="AH382">
        <v>5057.5436812090602</v>
      </c>
      <c r="AI382" t="s">
        <v>103</v>
      </c>
      <c r="AJ382" t="s">
        <v>104</v>
      </c>
      <c r="AK382">
        <v>91596225568.460007</v>
      </c>
      <c r="AL382">
        <v>1057769</v>
      </c>
      <c r="AM382" s="10">
        <f t="shared" si="16"/>
        <v>2.6426537962754182E-2</v>
      </c>
    </row>
    <row r="383" spans="1:39" x14ac:dyDescent="0.25">
      <c r="A383" t="s">
        <v>37</v>
      </c>
      <c r="B383">
        <v>14.287355593831499</v>
      </c>
      <c r="C383">
        <v>1.23481679505026E-2</v>
      </c>
      <c r="D383">
        <v>13.851745175015299</v>
      </c>
      <c r="E383">
        <v>1.2337508321680801E-2</v>
      </c>
      <c r="F383">
        <v>20.0589683113582</v>
      </c>
      <c r="G383" s="1">
        <v>0</v>
      </c>
      <c r="H383">
        <v>4.9410856195777297</v>
      </c>
      <c r="I383">
        <v>115.283505345487</v>
      </c>
      <c r="J383">
        <v>161.57729308203901</v>
      </c>
      <c r="K383">
        <v>75.630602263347996</v>
      </c>
      <c r="L383">
        <v>93.482551742363896</v>
      </c>
      <c r="M383">
        <v>0.82593341041813895</v>
      </c>
      <c r="N383">
        <v>61.625835302015602</v>
      </c>
      <c r="O383">
        <v>86150.977856686193</v>
      </c>
      <c r="P383">
        <v>86985.581782131398</v>
      </c>
      <c r="Q383">
        <v>85.651778992012296</v>
      </c>
      <c r="R383">
        <v>685.20449102743498</v>
      </c>
      <c r="S383">
        <v>0.66480555264278895</v>
      </c>
      <c r="T383">
        <v>0.24104348630002601</v>
      </c>
      <c r="U383">
        <v>0.10430094225669399</v>
      </c>
      <c r="V383">
        <v>0.72493839200946897</v>
      </c>
      <c r="W383">
        <v>2.3545862039772599E-2</v>
      </c>
      <c r="X383">
        <v>0.14721480369406301</v>
      </c>
      <c r="Y383" s="1">
        <v>0</v>
      </c>
      <c r="Z383">
        <v>0.241838281526223</v>
      </c>
      <c r="AA383">
        <v>5.6623697594940399E-4</v>
      </c>
      <c r="AB383">
        <v>7.1802891039546698E-3</v>
      </c>
      <c r="AC383" s="1">
        <v>0</v>
      </c>
      <c r="AD383">
        <v>3.2345346688724698E-3</v>
      </c>
      <c r="AE383">
        <v>1.3564712010545601E-3</v>
      </c>
      <c r="AF383">
        <v>5.3833289359258796</v>
      </c>
      <c r="AG383">
        <v>0.371720524174249</v>
      </c>
      <c r="AH383">
        <v>6225.30961189151</v>
      </c>
      <c r="AI383" t="s">
        <v>105</v>
      </c>
      <c r="AJ383" t="s">
        <v>106</v>
      </c>
      <c r="AK383">
        <v>69678824739.509995</v>
      </c>
      <c r="AL383">
        <v>808799</v>
      </c>
      <c r="AM383" s="10">
        <f t="shared" si="16"/>
        <v>3.1448053173972701E-2</v>
      </c>
    </row>
    <row r="384" spans="1:39" x14ac:dyDescent="0.25">
      <c r="A384" t="s">
        <v>37</v>
      </c>
      <c r="B384">
        <v>14.8242493508024</v>
      </c>
      <c r="C384">
        <v>1.30359310856605E-2</v>
      </c>
      <c r="D384">
        <v>14.568878793641501</v>
      </c>
      <c r="E384">
        <v>1.3028108666990499E-2</v>
      </c>
      <c r="F384">
        <v>25.552123721276502</v>
      </c>
      <c r="G384" s="1">
        <v>0</v>
      </c>
      <c r="H384">
        <v>5.1601294273921798</v>
      </c>
      <c r="I384">
        <v>139.931889841133</v>
      </c>
      <c r="J384">
        <v>186.460000714394</v>
      </c>
      <c r="K384">
        <v>80.143808050191197</v>
      </c>
      <c r="L384">
        <v>94.059571735923797</v>
      </c>
      <c r="M384">
        <v>0.82793609151213798</v>
      </c>
      <c r="N384">
        <v>60.847548222525603</v>
      </c>
      <c r="O384">
        <v>85731.133133639698</v>
      </c>
      <c r="P384">
        <v>86506.020704216004</v>
      </c>
      <c r="Q384">
        <v>80.647892471634805</v>
      </c>
      <c r="R384">
        <v>681.35750314288896</v>
      </c>
      <c r="S384">
        <v>0.68939067254807296</v>
      </c>
      <c r="T384">
        <v>0.23577608094067801</v>
      </c>
      <c r="U384">
        <v>7.0912668773453202E-2</v>
      </c>
      <c r="V384">
        <v>0.795747663943557</v>
      </c>
      <c r="W384">
        <v>1.5487037542297201E-2</v>
      </c>
      <c r="X384">
        <v>0.11785262974069199</v>
      </c>
      <c r="Y384" s="1">
        <v>0</v>
      </c>
      <c r="Z384">
        <v>0.22245854509471</v>
      </c>
      <c r="AA384">
        <v>5.9221822388043301E-4</v>
      </c>
      <c r="AB384">
        <v>7.1708418016191199E-3</v>
      </c>
      <c r="AC384" s="1">
        <v>0</v>
      </c>
      <c r="AD384">
        <v>3.3452431554184502E-3</v>
      </c>
      <c r="AE384">
        <v>1.9198117378974101E-3</v>
      </c>
      <c r="AF384">
        <v>5.2781265078369799</v>
      </c>
      <c r="AG384">
        <v>0.38519013079222397</v>
      </c>
      <c r="AH384">
        <v>7722.6198353751097</v>
      </c>
      <c r="AI384" t="s">
        <v>107</v>
      </c>
      <c r="AJ384" t="s">
        <v>108</v>
      </c>
      <c r="AK384">
        <v>42420450523.589996</v>
      </c>
      <c r="AL384">
        <v>494808</v>
      </c>
      <c r="AM384" s="10">
        <f t="shared" si="16"/>
        <v>1.7528497613169325E-2</v>
      </c>
    </row>
    <row r="385" spans="1:39" x14ac:dyDescent="0.25">
      <c r="A385" t="s">
        <v>37</v>
      </c>
      <c r="B385">
        <v>14.412242040301701</v>
      </c>
      <c r="C385">
        <v>1.32733554932986E-2</v>
      </c>
      <c r="D385">
        <v>14.8151688321504</v>
      </c>
      <c r="E385">
        <v>1.32679059982488E-2</v>
      </c>
      <c r="F385">
        <v>30.7465801781129</v>
      </c>
      <c r="G385" s="1">
        <v>0</v>
      </c>
      <c r="H385">
        <v>5.4146939629556599</v>
      </c>
      <c r="I385">
        <v>164.51516221332</v>
      </c>
      <c r="J385">
        <v>211.443366206836</v>
      </c>
      <c r="K385">
        <v>85.924890382904195</v>
      </c>
      <c r="L385">
        <v>94.110271177278406</v>
      </c>
      <c r="M385">
        <v>0.82326013162342404</v>
      </c>
      <c r="N385">
        <v>59.133137544018503</v>
      </c>
      <c r="O385">
        <v>84987.956545498193</v>
      </c>
      <c r="P385">
        <v>85770.002152557994</v>
      </c>
      <c r="Q385">
        <v>75.296790319996504</v>
      </c>
      <c r="R385">
        <v>673.65826793407405</v>
      </c>
      <c r="S385">
        <v>0.69711975787551295</v>
      </c>
      <c r="T385">
        <v>0.24714229305062901</v>
      </c>
      <c r="U385">
        <v>4.66504776765315E-2</v>
      </c>
      <c r="V385">
        <v>0.85647898622173302</v>
      </c>
      <c r="W385">
        <v>1.08517865338091E-2</v>
      </c>
      <c r="X385">
        <v>8.6018749567925906E-2</v>
      </c>
      <c r="Y385" s="1">
        <v>0</v>
      </c>
      <c r="Z385">
        <v>0.22358233337126601</v>
      </c>
      <c r="AA385">
        <v>6.4112177033915404E-4</v>
      </c>
      <c r="AB385">
        <v>7.1868697434439603E-3</v>
      </c>
      <c r="AC385" s="1">
        <v>0</v>
      </c>
      <c r="AD385">
        <v>3.03926434712005E-3</v>
      </c>
      <c r="AE385">
        <v>2.40068231099178E-3</v>
      </c>
      <c r="AF385">
        <v>5.2531629848544297</v>
      </c>
      <c r="AG385">
        <v>0.41806798811307999</v>
      </c>
      <c r="AH385">
        <v>9793.2255071019408</v>
      </c>
      <c r="AI385" t="s">
        <v>109</v>
      </c>
      <c r="AJ385" t="s">
        <v>110</v>
      </c>
      <c r="AK385">
        <v>25474969998.599998</v>
      </c>
      <c r="AL385">
        <v>299748</v>
      </c>
      <c r="AM385" s="10">
        <f t="shared" si="16"/>
        <v>-2.7196908547832965E-2</v>
      </c>
    </row>
    <row r="386" spans="1:39" x14ac:dyDescent="0.25">
      <c r="A386" t="s">
        <v>37</v>
      </c>
      <c r="B386">
        <v>14.187336107865599</v>
      </c>
      <c r="C386">
        <v>1.33560413151903E-2</v>
      </c>
      <c r="D386">
        <v>14.900789291418301</v>
      </c>
      <c r="E386">
        <v>1.3352564897161899E-2</v>
      </c>
      <c r="F386">
        <v>35.8673695435645</v>
      </c>
      <c r="G386" s="1">
        <v>0</v>
      </c>
      <c r="H386">
        <v>5.8442331121653597</v>
      </c>
      <c r="I386">
        <v>188.72796441713001</v>
      </c>
      <c r="J386">
        <v>236.229545383691</v>
      </c>
      <c r="K386">
        <v>94.471094596039805</v>
      </c>
      <c r="L386">
        <v>93.342383919344698</v>
      </c>
      <c r="M386">
        <v>0.80937962929947604</v>
      </c>
      <c r="N386">
        <v>60.394429316531998</v>
      </c>
      <c r="O386">
        <v>83937.653928589905</v>
      </c>
      <c r="P386">
        <v>84784.714317532897</v>
      </c>
      <c r="Q386">
        <v>68.012680847054995</v>
      </c>
      <c r="R386">
        <v>655.13611310627903</v>
      </c>
      <c r="S386">
        <v>0.61843073478378696</v>
      </c>
      <c r="T386">
        <v>0.28214794050949399</v>
      </c>
      <c r="U386">
        <v>3.1320792803369399E-2</v>
      </c>
      <c r="V386">
        <v>0.89743477532030902</v>
      </c>
      <c r="W386">
        <v>1.09015501857042E-2</v>
      </c>
      <c r="X386">
        <v>6.0342881690617203E-2</v>
      </c>
      <c r="Y386" s="1">
        <v>0</v>
      </c>
      <c r="Z386">
        <v>0.30283444011138</v>
      </c>
      <c r="AA386">
        <v>7.2767884073609104E-4</v>
      </c>
      <c r="AB386">
        <v>6.8729447167358397E-3</v>
      </c>
      <c r="AC386" s="1">
        <v>0</v>
      </c>
      <c r="AD386">
        <v>2.8075688146820201E-3</v>
      </c>
      <c r="AE386">
        <v>2.9443859352010098E-3</v>
      </c>
      <c r="AF386">
        <v>4.3498239888053201</v>
      </c>
      <c r="AG386">
        <v>0.36661492144623697</v>
      </c>
      <c r="AH386">
        <v>13163.034351795201</v>
      </c>
      <c r="AI386" t="s">
        <v>111</v>
      </c>
      <c r="AJ386" t="s">
        <v>112</v>
      </c>
      <c r="AK386">
        <v>11357016389.5</v>
      </c>
      <c r="AL386">
        <v>135303</v>
      </c>
      <c r="AM386" s="10">
        <f t="shared" si="16"/>
        <v>-4.7880227657711716E-2</v>
      </c>
    </row>
    <row r="387" spans="1:39" x14ac:dyDescent="0.25">
      <c r="A387" t="s">
        <v>37</v>
      </c>
      <c r="B387">
        <v>14.6877298300276</v>
      </c>
      <c r="C387">
        <v>1.27182346055041E-2</v>
      </c>
      <c r="D387">
        <v>14.238298138047901</v>
      </c>
      <c r="E387">
        <v>1.2717665491194401E-2</v>
      </c>
      <c r="F387">
        <v>49.394522808705297</v>
      </c>
      <c r="G387" s="1">
        <v>0</v>
      </c>
      <c r="H387">
        <v>6.5417504042487398</v>
      </c>
      <c r="I387">
        <v>240.605689534568</v>
      </c>
      <c r="J387">
        <v>288.48411392265803</v>
      </c>
      <c r="K387">
        <v>105.92268441202</v>
      </c>
      <c r="L387">
        <v>93.888176487083996</v>
      </c>
      <c r="M387">
        <v>0.81033758571457504</v>
      </c>
      <c r="N387">
        <v>63.182085885448799</v>
      </c>
      <c r="O387">
        <v>83280.6763580673</v>
      </c>
      <c r="P387">
        <v>84041.028752605707</v>
      </c>
      <c r="Q387">
        <v>55.837028152094</v>
      </c>
      <c r="R387">
        <v>632.27066641078795</v>
      </c>
      <c r="S387">
        <v>0.52284624352529496</v>
      </c>
      <c r="T387">
        <v>0.34557049061296102</v>
      </c>
      <c r="U387">
        <v>1.3409234191814501E-2</v>
      </c>
      <c r="V387">
        <v>0.97524357237085202</v>
      </c>
      <c r="W387">
        <v>1.3337215980828499E-3</v>
      </c>
      <c r="X387">
        <v>1.00134718392504E-2</v>
      </c>
      <c r="Y387" s="1">
        <v>0</v>
      </c>
      <c r="Z387">
        <v>0.364482744820743</v>
      </c>
      <c r="AA387">
        <v>8.1853227523580601E-4</v>
      </c>
      <c r="AB387">
        <v>6.3714598181535999E-3</v>
      </c>
      <c r="AC387" s="1">
        <v>0</v>
      </c>
      <c r="AD387">
        <v>2.2143503921039E-3</v>
      </c>
      <c r="AE387">
        <v>3.3133220807179801E-3</v>
      </c>
      <c r="AF387">
        <v>3.1232644264334799</v>
      </c>
      <c r="AG387">
        <v>0.307797656034699</v>
      </c>
      <c r="AH387">
        <v>17499.318228489799</v>
      </c>
      <c r="AI387" t="s">
        <v>113</v>
      </c>
      <c r="AJ387" t="s">
        <v>114</v>
      </c>
      <c r="AK387">
        <v>16272960879.690001</v>
      </c>
      <c r="AL387">
        <v>195399</v>
      </c>
      <c r="AM387" s="10">
        <f t="shared" si="16"/>
        <v>3.1564986743655599E-2</v>
      </c>
    </row>
    <row r="390" spans="1:39" x14ac:dyDescent="0.25">
      <c r="A390" t="s">
        <v>0</v>
      </c>
      <c r="B390" t="s">
        <v>1</v>
      </c>
      <c r="C390" t="s">
        <v>2</v>
      </c>
      <c r="D390" t="s">
        <v>3</v>
      </c>
      <c r="E390" t="s">
        <v>4</v>
      </c>
      <c r="F390" t="s">
        <v>5</v>
      </c>
      <c r="G390" t="s">
        <v>6</v>
      </c>
      <c r="H390" t="s">
        <v>7</v>
      </c>
      <c r="I390" t="s">
        <v>8</v>
      </c>
      <c r="J390" t="s">
        <v>9</v>
      </c>
      <c r="K390" t="s">
        <v>10</v>
      </c>
      <c r="L390" t="s">
        <v>11</v>
      </c>
      <c r="M390" t="s">
        <v>12</v>
      </c>
      <c r="N390" t="s">
        <v>13</v>
      </c>
      <c r="O390" t="s">
        <v>14</v>
      </c>
      <c r="P390" t="s">
        <v>15</v>
      </c>
      <c r="Q390" t="s">
        <v>16</v>
      </c>
      <c r="R390" t="s">
        <v>17</v>
      </c>
      <c r="S390" t="s">
        <v>18</v>
      </c>
      <c r="T390" t="s">
        <v>19</v>
      </c>
      <c r="U390" t="s">
        <v>20</v>
      </c>
      <c r="V390" t="s">
        <v>21</v>
      </c>
      <c r="W390" t="s">
        <v>22</v>
      </c>
      <c r="X390" t="s">
        <v>23</v>
      </c>
      <c r="Y390" t="s">
        <v>24</v>
      </c>
      <c r="Z390" t="s">
        <v>25</v>
      </c>
      <c r="AA390" t="s">
        <v>26</v>
      </c>
      <c r="AB390" t="s">
        <v>27</v>
      </c>
      <c r="AC390" t="s">
        <v>28</v>
      </c>
      <c r="AD390" t="s">
        <v>29</v>
      </c>
      <c r="AE390" t="s">
        <v>30</v>
      </c>
      <c r="AF390" t="s">
        <v>31</v>
      </c>
      <c r="AG390" t="s">
        <v>32</v>
      </c>
      <c r="AH390" t="s">
        <v>33</v>
      </c>
      <c r="AI390" t="s">
        <v>34</v>
      </c>
      <c r="AJ390" t="s">
        <v>74</v>
      </c>
      <c r="AK390" t="s">
        <v>35</v>
      </c>
      <c r="AL390" t="s">
        <v>36</v>
      </c>
    </row>
    <row r="391" spans="1:39" x14ac:dyDescent="0.25">
      <c r="A391" t="s">
        <v>37</v>
      </c>
      <c r="B391">
        <v>7.4759994097275699</v>
      </c>
      <c r="C391">
        <v>5.0049228076288997E-3</v>
      </c>
      <c r="D391">
        <v>5.8433096222941199</v>
      </c>
      <c r="E391">
        <v>5.0049228076288997E-3</v>
      </c>
      <c r="F391">
        <v>-33.782859854915202</v>
      </c>
      <c r="G391" s="1">
        <v>0</v>
      </c>
      <c r="H391">
        <v>3.3046967845448298</v>
      </c>
      <c r="I391">
        <v>-227.36665609216601</v>
      </c>
      <c r="J391">
        <v>-160.01454585056899</v>
      </c>
      <c r="K391">
        <v>61.1132754662883</v>
      </c>
      <c r="L391">
        <v>83.018639662285906</v>
      </c>
      <c r="M391">
        <v>0.71859461320168205</v>
      </c>
      <c r="N391">
        <v>56.947090094628699</v>
      </c>
      <c r="O391">
        <v>57617.189013848998</v>
      </c>
      <c r="P391">
        <v>60949.591808294899</v>
      </c>
      <c r="Q391">
        <v>102.70277511025</v>
      </c>
      <c r="R391">
        <v>648.43986600943094</v>
      </c>
      <c r="S391">
        <v>0.46754425514637399</v>
      </c>
      <c r="T391">
        <v>0.195836127564957</v>
      </c>
      <c r="U391">
        <v>0.28727514100692703</v>
      </c>
      <c r="V391">
        <v>0.44599542564634298</v>
      </c>
      <c r="W391">
        <v>2.4435431101942798E-2</v>
      </c>
      <c r="X391">
        <v>0.24229400224478501</v>
      </c>
      <c r="Y391" s="1">
        <v>0</v>
      </c>
      <c r="Z391">
        <v>0.45062489383481003</v>
      </c>
      <c r="AA391">
        <v>6.1106870208228899E-4</v>
      </c>
      <c r="AB391">
        <v>4.3334429291215001E-3</v>
      </c>
      <c r="AC391" s="1">
        <v>0</v>
      </c>
      <c r="AD391">
        <v>6.0345016561195997E-5</v>
      </c>
      <c r="AE391" s="1">
        <v>0</v>
      </c>
      <c r="AF391">
        <v>5.0649297138575999</v>
      </c>
      <c r="AG391">
        <v>0.29641525938790098</v>
      </c>
      <c r="AH391">
        <v>73.613147846950596</v>
      </c>
      <c r="AI391" t="s">
        <v>79</v>
      </c>
      <c r="AJ391" t="s">
        <v>80</v>
      </c>
      <c r="AK391">
        <v>241300787.59</v>
      </c>
      <c r="AL391">
        <v>4188</v>
      </c>
      <c r="AM391" s="10">
        <f t="shared" ref="AM391:AM408" si="17">B391/D391-1</f>
        <v>0.2794118218901509</v>
      </c>
    </row>
    <row r="392" spans="1:39" x14ac:dyDescent="0.25">
      <c r="A392" t="s">
        <v>37</v>
      </c>
      <c r="B392">
        <v>6.4247836087829997</v>
      </c>
      <c r="C392">
        <v>4.9847238491229004E-3</v>
      </c>
      <c r="D392">
        <v>5.8203698571920999</v>
      </c>
      <c r="E392">
        <v>4.9847238491229004E-3</v>
      </c>
      <c r="F392">
        <v>-31.951523295666799</v>
      </c>
      <c r="G392" s="1">
        <v>0</v>
      </c>
      <c r="H392">
        <v>3.3322526875494201</v>
      </c>
      <c r="I392">
        <v>-203.08143162303099</v>
      </c>
      <c r="J392">
        <v>-137.148133820917</v>
      </c>
      <c r="K392">
        <v>54.097438049511602</v>
      </c>
      <c r="L392">
        <v>85.282137537237602</v>
      </c>
      <c r="M392">
        <v>0.75011661461171697</v>
      </c>
      <c r="N392">
        <v>60.310214992986502</v>
      </c>
      <c r="O392">
        <v>59069.408575039997</v>
      </c>
      <c r="P392">
        <v>62424.8318956449</v>
      </c>
      <c r="Q392">
        <v>98.553224332453098</v>
      </c>
      <c r="R392">
        <v>673.18525327438601</v>
      </c>
      <c r="S392">
        <v>0.49900943347593102</v>
      </c>
      <c r="T392">
        <v>0.22759228110966301</v>
      </c>
      <c r="U392">
        <v>0.32736140059314101</v>
      </c>
      <c r="V392">
        <v>0.352648821714519</v>
      </c>
      <c r="W392">
        <v>4.7162799364529502E-2</v>
      </c>
      <c r="X392">
        <v>0.272826978327809</v>
      </c>
      <c r="Y392" s="1">
        <v>0</v>
      </c>
      <c r="Z392">
        <v>0.39691125716183701</v>
      </c>
      <c r="AA392">
        <v>5.6294666622898695E-4</v>
      </c>
      <c r="AB392">
        <v>4.3739061577962E-3</v>
      </c>
      <c r="AC392" s="1">
        <v>0</v>
      </c>
      <c r="AD392">
        <v>4.7814935296118501E-5</v>
      </c>
      <c r="AE392" s="1">
        <v>0</v>
      </c>
      <c r="AF392">
        <v>5.4871779063320201</v>
      </c>
      <c r="AG392">
        <v>0.28597946601567298</v>
      </c>
      <c r="AH392">
        <v>162.927890153936</v>
      </c>
      <c r="AI392" t="s">
        <v>81</v>
      </c>
      <c r="AJ392" t="s">
        <v>82</v>
      </c>
      <c r="AK392">
        <v>1401953343.1199999</v>
      </c>
      <c r="AL392">
        <v>23734</v>
      </c>
      <c r="AM392" s="10">
        <f t="shared" si="17"/>
        <v>0.10384456081326854</v>
      </c>
    </row>
    <row r="393" spans="1:39" x14ac:dyDescent="0.25">
      <c r="A393" t="s">
        <v>37</v>
      </c>
      <c r="B393">
        <v>7.3695103126266996</v>
      </c>
      <c r="C393">
        <v>5.0939184908164103E-3</v>
      </c>
      <c r="D393">
        <v>5.9443201883664001</v>
      </c>
      <c r="E393">
        <v>5.0939184908164103E-3</v>
      </c>
      <c r="F393">
        <v>-28.4980826058929</v>
      </c>
      <c r="G393" s="1">
        <v>0</v>
      </c>
      <c r="H393">
        <v>3.4041784074674699</v>
      </c>
      <c r="I393">
        <v>-175.53814925010701</v>
      </c>
      <c r="J393">
        <v>-111.795182969197</v>
      </c>
      <c r="K393">
        <v>44.432186964298801</v>
      </c>
      <c r="L393">
        <v>87.994799376564799</v>
      </c>
      <c r="M393">
        <v>0.79708595569301699</v>
      </c>
      <c r="N393">
        <v>66.215366452135598</v>
      </c>
      <c r="O393">
        <v>61377.934419254801</v>
      </c>
      <c r="P393">
        <v>64640.910972226899</v>
      </c>
      <c r="Q393">
        <v>92.729819519064804</v>
      </c>
      <c r="R393">
        <v>676.60920670662904</v>
      </c>
      <c r="S393">
        <v>0.54327180565546895</v>
      </c>
      <c r="T393">
        <v>0.26874322663921302</v>
      </c>
      <c r="U393">
        <v>0.36347551291973101</v>
      </c>
      <c r="V393">
        <v>0.26389515658361201</v>
      </c>
      <c r="W393">
        <v>6.4203224568756295E-2</v>
      </c>
      <c r="X393">
        <v>0.30842610592789899</v>
      </c>
      <c r="Y393" s="1">
        <v>0</v>
      </c>
      <c r="Z393">
        <v>0.345526621778385</v>
      </c>
      <c r="AA393">
        <v>5.0000805095113299E-4</v>
      </c>
      <c r="AB393">
        <v>4.4916190635016697E-3</v>
      </c>
      <c r="AC393" s="1">
        <v>0</v>
      </c>
      <c r="AD393">
        <v>1.02207749689873E-4</v>
      </c>
      <c r="AE393" s="1">
        <v>0</v>
      </c>
      <c r="AF393">
        <v>5.83817902627713</v>
      </c>
      <c r="AG393">
        <v>0.248071033485846</v>
      </c>
      <c r="AH393">
        <v>211.34829200038601</v>
      </c>
      <c r="AI393" t="s">
        <v>83</v>
      </c>
      <c r="AJ393" t="s">
        <v>84</v>
      </c>
      <c r="AK393">
        <v>4873285237.0200005</v>
      </c>
      <c r="AL393">
        <v>79398</v>
      </c>
      <c r="AM393" s="10">
        <f t="shared" si="17"/>
        <v>0.23975662129532194</v>
      </c>
    </row>
    <row r="394" spans="1:39" x14ac:dyDescent="0.25">
      <c r="A394" t="s">
        <v>37</v>
      </c>
      <c r="B394">
        <v>6.3058293118443496</v>
      </c>
      <c r="C394">
        <v>5.3247579229938301E-3</v>
      </c>
      <c r="D394">
        <v>6.2058613503548798</v>
      </c>
      <c r="E394">
        <v>5.3247579229938301E-3</v>
      </c>
      <c r="F394">
        <v>-16.676336422298998</v>
      </c>
      <c r="G394" s="1">
        <v>0</v>
      </c>
      <c r="H394">
        <v>3.59996388393122</v>
      </c>
      <c r="I394">
        <v>-149.359924690474</v>
      </c>
      <c r="J394">
        <v>-86.939818871418495</v>
      </c>
      <c r="K394">
        <v>40.210579218937397</v>
      </c>
      <c r="L394">
        <v>89.653475591055894</v>
      </c>
      <c r="M394">
        <v>0.82690375437033603</v>
      </c>
      <c r="N394">
        <v>69.947562783747699</v>
      </c>
      <c r="O394">
        <v>62983.2860920241</v>
      </c>
      <c r="P394">
        <v>65947.584636417698</v>
      </c>
      <c r="Q394">
        <v>87.6933755050879</v>
      </c>
      <c r="R394">
        <v>672.64410921994704</v>
      </c>
      <c r="S394">
        <v>0.55613828617988303</v>
      </c>
      <c r="T394">
        <v>0.31104326714786901</v>
      </c>
      <c r="U394">
        <v>0.400787105094777</v>
      </c>
      <c r="V394">
        <v>0.219697898113457</v>
      </c>
      <c r="W394">
        <v>7.6291950918540297E-2</v>
      </c>
      <c r="X394">
        <v>0.30322304587322402</v>
      </c>
      <c r="Y394" s="1">
        <v>0</v>
      </c>
      <c r="Z394">
        <v>0.33487479194310399</v>
      </c>
      <c r="AA394">
        <v>4.5563506317452298E-4</v>
      </c>
      <c r="AB394">
        <v>4.64686960150447E-3</v>
      </c>
      <c r="AC394" s="1">
        <v>0</v>
      </c>
      <c r="AD394">
        <v>2.22195668546606E-4</v>
      </c>
      <c r="AE394" s="1">
        <v>0</v>
      </c>
      <c r="AF394">
        <v>5.8107331037479701</v>
      </c>
      <c r="AG394">
        <v>0.21730638847855599</v>
      </c>
      <c r="AH394">
        <v>286.83729644036998</v>
      </c>
      <c r="AI394" t="s">
        <v>85</v>
      </c>
      <c r="AJ394" t="s">
        <v>86</v>
      </c>
      <c r="AK394">
        <v>10321071091.9</v>
      </c>
      <c r="AL394">
        <v>163870</v>
      </c>
      <c r="AM394" s="10">
        <f t="shared" si="17"/>
        <v>1.6108635988742126E-2</v>
      </c>
    </row>
    <row r="395" spans="1:39" x14ac:dyDescent="0.25">
      <c r="A395" t="s">
        <v>37</v>
      </c>
      <c r="B395">
        <v>7.1208219924534797</v>
      </c>
      <c r="C395">
        <v>5.9889002411381304E-3</v>
      </c>
      <c r="D395">
        <v>6.9546211801898004</v>
      </c>
      <c r="E395">
        <v>5.9889002411381304E-3</v>
      </c>
      <c r="F395">
        <v>-8.6079313155430892</v>
      </c>
      <c r="G395" s="1">
        <v>0</v>
      </c>
      <c r="H395">
        <v>3.73467343305358</v>
      </c>
      <c r="I395">
        <v>-123.860110668378</v>
      </c>
      <c r="J395">
        <v>-61.886937824200402</v>
      </c>
      <c r="K395">
        <v>39.436006421468697</v>
      </c>
      <c r="L395">
        <v>89.946672907876007</v>
      </c>
      <c r="M395">
        <v>0.83340861720009396</v>
      </c>
      <c r="N395">
        <v>70.427694377488294</v>
      </c>
      <c r="O395">
        <v>63558.497131517703</v>
      </c>
      <c r="P395">
        <v>66372.146782032505</v>
      </c>
      <c r="Q395">
        <v>85.400070349004594</v>
      </c>
      <c r="R395">
        <v>675.93880961873595</v>
      </c>
      <c r="S395">
        <v>0.54462127992741505</v>
      </c>
      <c r="T395">
        <v>0.32766836323610299</v>
      </c>
      <c r="U395">
        <v>0.41676053591770301</v>
      </c>
      <c r="V395">
        <v>0.210512543087888</v>
      </c>
      <c r="W395">
        <v>8.0096352466023493E-2</v>
      </c>
      <c r="X395">
        <v>0.29263056852838398</v>
      </c>
      <c r="Y395" s="1">
        <v>0</v>
      </c>
      <c r="Z395">
        <v>0.34390312183923799</v>
      </c>
      <c r="AA395">
        <v>4.4379722543608002E-4</v>
      </c>
      <c r="AB395">
        <v>5.2412785687152696E-3</v>
      </c>
      <c r="AC395" s="1">
        <v>0</v>
      </c>
      <c r="AD395">
        <v>3.03789613902899E-4</v>
      </c>
      <c r="AE395" s="1">
        <v>0</v>
      </c>
      <c r="AF395">
        <v>5.9683829451968897</v>
      </c>
      <c r="AG395">
        <v>0.217958698339036</v>
      </c>
      <c r="AH395">
        <v>331.83280629829699</v>
      </c>
      <c r="AI395" t="s">
        <v>87</v>
      </c>
      <c r="AJ395" t="s">
        <v>88</v>
      </c>
      <c r="AK395">
        <v>20842928639.830002</v>
      </c>
      <c r="AL395">
        <v>327933</v>
      </c>
      <c r="AM395" s="10">
        <f t="shared" si="17"/>
        <v>2.3897895795834456E-2</v>
      </c>
    </row>
    <row r="396" spans="1:39" x14ac:dyDescent="0.25">
      <c r="A396" t="s">
        <v>37</v>
      </c>
      <c r="B396">
        <v>7.1280868395476098</v>
      </c>
      <c r="C396">
        <v>6.2433066156830398E-3</v>
      </c>
      <c r="D396">
        <v>7.2399867410422996</v>
      </c>
      <c r="E396">
        <v>6.2433066156830398E-3</v>
      </c>
      <c r="F396">
        <v>-4.0929706287863201</v>
      </c>
      <c r="G396" s="1">
        <v>0</v>
      </c>
      <c r="H396">
        <v>3.8259035124293801</v>
      </c>
      <c r="I396">
        <v>-98.661418444654402</v>
      </c>
      <c r="J396">
        <v>-37.266057072070502</v>
      </c>
      <c r="K396">
        <v>37.591933764885397</v>
      </c>
      <c r="L396">
        <v>90.726140008329907</v>
      </c>
      <c r="M396">
        <v>0.84796946563199904</v>
      </c>
      <c r="N396">
        <v>72.241498017122794</v>
      </c>
      <c r="O396">
        <v>64327.997710500698</v>
      </c>
      <c r="P396">
        <v>66938.309992652401</v>
      </c>
      <c r="Q396">
        <v>85.4549967894243</v>
      </c>
      <c r="R396">
        <v>675.12597440090497</v>
      </c>
      <c r="S396">
        <v>0.566028035649212</v>
      </c>
      <c r="T396">
        <v>0.34651488464129598</v>
      </c>
      <c r="U396">
        <v>0.421120614477413</v>
      </c>
      <c r="V396">
        <v>0.184633873527283</v>
      </c>
      <c r="W396">
        <v>8.0827779127062002E-2</v>
      </c>
      <c r="X396">
        <v>0.31341773286823998</v>
      </c>
      <c r="Y396" s="1">
        <v>0</v>
      </c>
      <c r="Z396">
        <v>0.31576940807114201</v>
      </c>
      <c r="AA396">
        <v>4.0694540216416501E-4</v>
      </c>
      <c r="AB396">
        <v>5.2836275160379502E-3</v>
      </c>
      <c r="AC396" s="1">
        <v>0</v>
      </c>
      <c r="AD396">
        <v>5.5270546780149601E-4</v>
      </c>
      <c r="AE396" s="1">
        <v>0</v>
      </c>
      <c r="AF396">
        <v>5.9656642772298101</v>
      </c>
      <c r="AG396">
        <v>0.199718815249885</v>
      </c>
      <c r="AH396">
        <v>319.20699666926498</v>
      </c>
      <c r="AI396" t="s">
        <v>89</v>
      </c>
      <c r="AJ396" t="s">
        <v>90</v>
      </c>
      <c r="AK396">
        <v>31145493667.5</v>
      </c>
      <c r="AL396">
        <v>484167</v>
      </c>
      <c r="AM396" s="10">
        <f t="shared" si="17"/>
        <v>-1.5455815804240047E-2</v>
      </c>
    </row>
    <row r="397" spans="1:39" x14ac:dyDescent="0.25">
      <c r="A397" t="s">
        <v>37</v>
      </c>
      <c r="B397">
        <v>7.5001329472585399</v>
      </c>
      <c r="C397">
        <v>6.7765607694538002E-3</v>
      </c>
      <c r="D397">
        <v>7.8355321569987098</v>
      </c>
      <c r="E397">
        <v>6.7765607694538002E-3</v>
      </c>
      <c r="F397">
        <v>-1.9048795749509601E-2</v>
      </c>
      <c r="G397" s="1">
        <v>0</v>
      </c>
      <c r="H397">
        <v>3.9002039939450901</v>
      </c>
      <c r="I397">
        <v>-73.815404671261902</v>
      </c>
      <c r="J397">
        <v>-11.9767821612723</v>
      </c>
      <c r="K397">
        <v>40.605774377126103</v>
      </c>
      <c r="L397">
        <v>90.558166679378999</v>
      </c>
      <c r="M397">
        <v>0.84136440114519095</v>
      </c>
      <c r="N397">
        <v>70.883539813319999</v>
      </c>
      <c r="O397">
        <v>63826.749289195497</v>
      </c>
      <c r="P397">
        <v>66458.864588976605</v>
      </c>
      <c r="Q397">
        <v>87.831774087423099</v>
      </c>
      <c r="R397">
        <v>679.06533493593201</v>
      </c>
      <c r="S397">
        <v>0.56337005983900101</v>
      </c>
      <c r="T397">
        <v>0.32094479078315002</v>
      </c>
      <c r="U397">
        <v>0.394968160972686</v>
      </c>
      <c r="V397">
        <v>0.22969860877655601</v>
      </c>
      <c r="W397">
        <v>7.3695045820574803E-2</v>
      </c>
      <c r="X397">
        <v>0.30163818443018098</v>
      </c>
      <c r="Y397" s="1">
        <v>0</v>
      </c>
      <c r="Z397">
        <v>0.31747887976044098</v>
      </c>
      <c r="AA397">
        <v>4.15426511453497E-4</v>
      </c>
      <c r="AB397">
        <v>5.51620384625243E-3</v>
      </c>
      <c r="AC397" s="1">
        <v>0</v>
      </c>
      <c r="AD397">
        <v>8.4483275522080495E-4</v>
      </c>
      <c r="AE397" s="1">
        <v>6.4765607637662301E-8</v>
      </c>
      <c r="AF397">
        <v>5.9347135242967903</v>
      </c>
      <c r="AG397">
        <v>0.21349181546761201</v>
      </c>
      <c r="AH397">
        <v>435.299698854425</v>
      </c>
      <c r="AI397" t="s">
        <v>91</v>
      </c>
      <c r="AJ397" t="s">
        <v>92</v>
      </c>
      <c r="AK397">
        <v>48114007802.68</v>
      </c>
      <c r="AL397">
        <v>753822</v>
      </c>
      <c r="AM397" s="10">
        <f t="shared" si="17"/>
        <v>-4.2804905017279626E-2</v>
      </c>
    </row>
    <row r="398" spans="1:39" x14ac:dyDescent="0.25">
      <c r="A398" t="s">
        <v>37</v>
      </c>
      <c r="B398">
        <v>7.9513824068077597</v>
      </c>
      <c r="C398">
        <v>7.0372252220089497E-3</v>
      </c>
      <c r="D398">
        <v>8.1253684957480097</v>
      </c>
      <c r="E398">
        <v>7.0372252220089497E-3</v>
      </c>
      <c r="F398">
        <v>4.2905715171583099</v>
      </c>
      <c r="G398" s="1">
        <v>0</v>
      </c>
      <c r="H398">
        <v>3.9753303224105299</v>
      </c>
      <c r="I398">
        <v>-49.657929085603399</v>
      </c>
      <c r="J398">
        <v>12.516251040851699</v>
      </c>
      <c r="K398">
        <v>42.799556043958397</v>
      </c>
      <c r="L398">
        <v>90.739635768300801</v>
      </c>
      <c r="M398">
        <v>0.84047551276177801</v>
      </c>
      <c r="N398">
        <v>70.163214541463304</v>
      </c>
      <c r="O398">
        <v>63485.905657110503</v>
      </c>
      <c r="P398">
        <v>66092.730435237201</v>
      </c>
      <c r="Q398">
        <v>90.0359922279372</v>
      </c>
      <c r="R398">
        <v>680.34037673029002</v>
      </c>
      <c r="S398">
        <v>0.57278858411370304</v>
      </c>
      <c r="T398">
        <v>0.31259308524555701</v>
      </c>
      <c r="U398">
        <v>0.380712297368412</v>
      </c>
      <c r="V398">
        <v>0.252127084073274</v>
      </c>
      <c r="W398">
        <v>7.0055451845944999E-2</v>
      </c>
      <c r="X398">
        <v>0.29710516671236697</v>
      </c>
      <c r="Y398" s="1">
        <v>0</v>
      </c>
      <c r="Z398">
        <v>0.304103824331734</v>
      </c>
      <c r="AA398">
        <v>4.1658162618287602E-4</v>
      </c>
      <c r="AB398">
        <v>5.6787805927700904E-3</v>
      </c>
      <c r="AC398" s="1">
        <v>0</v>
      </c>
      <c r="AD398">
        <v>9.4101303689836705E-4</v>
      </c>
      <c r="AE398" s="1">
        <v>8.1909877729141102E-7</v>
      </c>
      <c r="AF398">
        <v>5.9305986462919504</v>
      </c>
      <c r="AG398">
        <v>0.22494274675270701</v>
      </c>
      <c r="AH398">
        <v>576.89708007754098</v>
      </c>
      <c r="AI398" t="s">
        <v>93</v>
      </c>
      <c r="AJ398" t="s">
        <v>94</v>
      </c>
      <c r="AK398">
        <v>66984233002.440002</v>
      </c>
      <c r="AL398">
        <v>1055104</v>
      </c>
      <c r="AM398" s="10">
        <f t="shared" si="17"/>
        <v>-2.1412701347796936E-2</v>
      </c>
    </row>
    <row r="399" spans="1:39" x14ac:dyDescent="0.25">
      <c r="A399" t="s">
        <v>37</v>
      </c>
      <c r="B399">
        <v>8.4029940807879502</v>
      </c>
      <c r="C399">
        <v>7.4939112590675701E-3</v>
      </c>
      <c r="D399">
        <v>8.6311504579116498</v>
      </c>
      <c r="E399">
        <v>7.4939112590675701E-3</v>
      </c>
      <c r="F399">
        <v>9.3161643087985997</v>
      </c>
      <c r="G399" s="1">
        <v>0</v>
      </c>
      <c r="H399">
        <v>4.0958016648883904</v>
      </c>
      <c r="I399">
        <v>-25.599577375045001</v>
      </c>
      <c r="J399">
        <v>37.599099509678197</v>
      </c>
      <c r="K399">
        <v>48.7768723108058</v>
      </c>
      <c r="L399">
        <v>90.432358605796296</v>
      </c>
      <c r="M399">
        <v>0.82784724751847605</v>
      </c>
      <c r="N399">
        <v>67.692354638039305</v>
      </c>
      <c r="O399">
        <v>62358.661897105201</v>
      </c>
      <c r="P399">
        <v>65036.053286750903</v>
      </c>
      <c r="Q399">
        <v>92.118082624598699</v>
      </c>
      <c r="R399">
        <v>682.91474213213905</v>
      </c>
      <c r="S399">
        <v>0.567594548401125</v>
      </c>
      <c r="T399">
        <v>0.28980472449266698</v>
      </c>
      <c r="U399">
        <v>0.33816155411774801</v>
      </c>
      <c r="V399">
        <v>0.34674160739752002</v>
      </c>
      <c r="W399">
        <v>5.74944651233684E-2</v>
      </c>
      <c r="X399">
        <v>0.25760237336136299</v>
      </c>
      <c r="Y399" s="1">
        <v>0</v>
      </c>
      <c r="Z399">
        <v>0.31502661173304602</v>
      </c>
      <c r="AA399">
        <v>4.4977143528220699E-4</v>
      </c>
      <c r="AB399">
        <v>5.9387916355459697E-3</v>
      </c>
      <c r="AC399" s="1">
        <v>0</v>
      </c>
      <c r="AD399">
        <v>1.1012108255843301E-3</v>
      </c>
      <c r="AE399">
        <v>4.1002863444385403E-6</v>
      </c>
      <c r="AF399">
        <v>5.82130804111004</v>
      </c>
      <c r="AG399">
        <v>0.250440037772377</v>
      </c>
      <c r="AH399">
        <v>969.72955152471798</v>
      </c>
      <c r="AI399" t="s">
        <v>95</v>
      </c>
      <c r="AJ399" t="s">
        <v>96</v>
      </c>
      <c r="AK399">
        <v>79252246991.649994</v>
      </c>
      <c r="AL399">
        <v>1270910</v>
      </c>
      <c r="AM399" s="10">
        <f t="shared" si="17"/>
        <v>-2.6434063249883732E-2</v>
      </c>
    </row>
    <row r="400" spans="1:39" x14ac:dyDescent="0.25">
      <c r="A400" t="s">
        <v>37</v>
      </c>
      <c r="B400">
        <v>8.9749589120445901</v>
      </c>
      <c r="C400">
        <v>7.9838471527883398E-3</v>
      </c>
      <c r="D400">
        <v>9.1709179359414694</v>
      </c>
      <c r="E400">
        <v>7.9838471527883398E-3</v>
      </c>
      <c r="F400">
        <v>12.4068125459324</v>
      </c>
      <c r="G400" s="1">
        <v>0</v>
      </c>
      <c r="H400">
        <v>4.2023175854977799</v>
      </c>
      <c r="I400">
        <v>-1.49954375293196</v>
      </c>
      <c r="J400">
        <v>62.376336502905502</v>
      </c>
      <c r="K400">
        <v>53.259348719830697</v>
      </c>
      <c r="L400">
        <v>90.650590046506096</v>
      </c>
      <c r="M400">
        <v>0.82345212817542601</v>
      </c>
      <c r="N400">
        <v>66.0706856151631</v>
      </c>
      <c r="O400">
        <v>61663.897799104598</v>
      </c>
      <c r="P400">
        <v>64340.842512431896</v>
      </c>
      <c r="Q400">
        <v>94.391250801431198</v>
      </c>
      <c r="R400">
        <v>685.57206065282196</v>
      </c>
      <c r="S400">
        <v>0.58634799619475697</v>
      </c>
      <c r="T400">
        <v>0.26724347939093201</v>
      </c>
      <c r="U400">
        <v>0.30722414177700702</v>
      </c>
      <c r="V400">
        <v>0.40517021748635501</v>
      </c>
      <c r="W400">
        <v>4.9151541409675599E-2</v>
      </c>
      <c r="X400">
        <v>0.23845409932695999</v>
      </c>
      <c r="Y400" s="1">
        <v>0</v>
      </c>
      <c r="Z400">
        <v>0.29373039507230497</v>
      </c>
      <c r="AA400">
        <v>4.6927429136511698E-4</v>
      </c>
      <c r="AB400">
        <v>6.1910733626919104E-3</v>
      </c>
      <c r="AC400" s="1">
        <v>0</v>
      </c>
      <c r="AD400">
        <v>1.30847875908148E-3</v>
      </c>
      <c r="AE400">
        <v>1.4984353732632199E-5</v>
      </c>
      <c r="AF400">
        <v>5.80318264253523</v>
      </c>
      <c r="AG400">
        <v>0.27436128945788701</v>
      </c>
      <c r="AH400">
        <v>1425.14658824768</v>
      </c>
      <c r="AI400" t="s">
        <v>97</v>
      </c>
      <c r="AJ400" t="s">
        <v>98</v>
      </c>
      <c r="AK400">
        <v>91418763395.800003</v>
      </c>
      <c r="AL400">
        <v>1482533</v>
      </c>
      <c r="AM400" s="10">
        <f t="shared" si="17"/>
        <v>-2.1367438381375337E-2</v>
      </c>
    </row>
    <row r="401" spans="1:43" x14ac:dyDescent="0.25">
      <c r="A401" t="s">
        <v>37</v>
      </c>
      <c r="B401">
        <v>9.6028012197072599</v>
      </c>
      <c r="C401">
        <v>8.6574185274846099E-3</v>
      </c>
      <c r="D401">
        <v>9.9082274504612098</v>
      </c>
      <c r="E401">
        <v>8.6574185274846099E-3</v>
      </c>
      <c r="F401">
        <v>17.0450140958974</v>
      </c>
      <c r="G401" s="1">
        <v>0</v>
      </c>
      <c r="H401">
        <v>4.4069426015804503</v>
      </c>
      <c r="I401">
        <v>22.6577864869897</v>
      </c>
      <c r="J401">
        <v>87.439107426512294</v>
      </c>
      <c r="K401">
        <v>59.205351702865002</v>
      </c>
      <c r="L401">
        <v>90.803834290364904</v>
      </c>
      <c r="M401">
        <v>0.81704938006865002</v>
      </c>
      <c r="N401">
        <v>64.524464600651299</v>
      </c>
      <c r="O401">
        <v>60687.417939296698</v>
      </c>
      <c r="P401">
        <v>63449.266334882501</v>
      </c>
      <c r="Q401">
        <v>94.060780355273195</v>
      </c>
      <c r="R401">
        <v>683.91672857584001</v>
      </c>
      <c r="S401">
        <v>0.60684881503351695</v>
      </c>
      <c r="T401">
        <v>0.25830663770350998</v>
      </c>
      <c r="U401">
        <v>0.25289135745222502</v>
      </c>
      <c r="V401">
        <v>0.49236123512681401</v>
      </c>
      <c r="W401">
        <v>4.3430667895262898E-2</v>
      </c>
      <c r="X401">
        <v>0.21131673952569699</v>
      </c>
      <c r="Y401" s="1">
        <v>0</v>
      </c>
      <c r="Z401">
        <v>0.27740989262398202</v>
      </c>
      <c r="AA401">
        <v>5.0746493244317595E-4</v>
      </c>
      <c r="AB401">
        <v>6.3351723737831798E-3</v>
      </c>
      <c r="AC401" s="1">
        <v>0</v>
      </c>
      <c r="AD401">
        <v>1.7531802091641901E-3</v>
      </c>
      <c r="AE401">
        <v>6.15514836916286E-5</v>
      </c>
      <c r="AF401">
        <v>5.6263178585957601</v>
      </c>
      <c r="AG401">
        <v>0.29332490647159798</v>
      </c>
      <c r="AH401">
        <v>2248.1108811249101</v>
      </c>
      <c r="AI401" t="s">
        <v>99</v>
      </c>
      <c r="AJ401" t="s">
        <v>100</v>
      </c>
      <c r="AK401">
        <v>91920076206.919998</v>
      </c>
      <c r="AL401">
        <v>1514648</v>
      </c>
      <c r="AM401" s="10">
        <f t="shared" si="17"/>
        <v>-3.0825516701247446E-2</v>
      </c>
    </row>
    <row r="402" spans="1:43" x14ac:dyDescent="0.25">
      <c r="A402" t="s">
        <v>37</v>
      </c>
      <c r="B402">
        <v>10.2595492956799</v>
      </c>
      <c r="C402">
        <v>9.3444995700178099E-3</v>
      </c>
      <c r="D402">
        <v>10.6546688954923</v>
      </c>
      <c r="E402">
        <v>9.3444995700178099E-3</v>
      </c>
      <c r="F402">
        <v>18.512356607332901</v>
      </c>
      <c r="G402" s="1">
        <v>0</v>
      </c>
      <c r="H402">
        <v>4.5595867865742497</v>
      </c>
      <c r="I402">
        <v>46.840685253355502</v>
      </c>
      <c r="J402">
        <v>112.17778577783901</v>
      </c>
      <c r="K402">
        <v>64.207250802436306</v>
      </c>
      <c r="L402">
        <v>91.5669856616</v>
      </c>
      <c r="M402">
        <v>0.81894693871430602</v>
      </c>
      <c r="N402">
        <v>63.610421271888498</v>
      </c>
      <c r="O402">
        <v>60162.028049161599</v>
      </c>
      <c r="P402">
        <v>62873.722748358297</v>
      </c>
      <c r="Q402">
        <v>94.401332435055494</v>
      </c>
      <c r="R402">
        <v>685.96223087266503</v>
      </c>
      <c r="S402">
        <v>0.63984350764867703</v>
      </c>
      <c r="T402">
        <v>0.25392634075574499</v>
      </c>
      <c r="U402">
        <v>0.217674995753384</v>
      </c>
      <c r="V402">
        <v>0.55988204603782699</v>
      </c>
      <c r="W402">
        <v>3.7351136033340698E-2</v>
      </c>
      <c r="X402">
        <v>0.18509182217544701</v>
      </c>
      <c r="Y402" s="1">
        <v>0</v>
      </c>
      <c r="Z402">
        <v>0.24456387574473101</v>
      </c>
      <c r="AA402">
        <v>5.2726727375926004E-4</v>
      </c>
      <c r="AB402">
        <v>6.4941615581753896E-3</v>
      </c>
      <c r="AC402" s="1">
        <v>0</v>
      </c>
      <c r="AD402">
        <v>2.2214196109506998E-3</v>
      </c>
      <c r="AE402">
        <v>1.01631234588697E-4</v>
      </c>
      <c r="AF402">
        <v>5.5063591376831198</v>
      </c>
      <c r="AG402">
        <v>0.32070951855658703</v>
      </c>
      <c r="AH402">
        <v>3064.7330343011299</v>
      </c>
      <c r="AI402" t="s">
        <v>101</v>
      </c>
      <c r="AJ402" t="s">
        <v>102</v>
      </c>
      <c r="AK402">
        <v>89434825388.929993</v>
      </c>
      <c r="AL402">
        <v>1486566</v>
      </c>
      <c r="AM402" s="10">
        <f t="shared" si="17"/>
        <v>-3.7084174429818706E-2</v>
      </c>
    </row>
    <row r="403" spans="1:43" x14ac:dyDescent="0.25">
      <c r="A403" t="s">
        <v>37</v>
      </c>
      <c r="B403">
        <v>10.8661005922329</v>
      </c>
      <c r="C403">
        <v>9.5467996339062208E-3</v>
      </c>
      <c r="D403">
        <v>10.8733638459631</v>
      </c>
      <c r="E403">
        <v>9.5467996339062208E-3</v>
      </c>
      <c r="F403">
        <v>24.375294844285101</v>
      </c>
      <c r="G403" s="1">
        <v>0</v>
      </c>
      <c r="H403">
        <v>4.8062221738320297</v>
      </c>
      <c r="I403">
        <v>71.145577197143098</v>
      </c>
      <c r="J403">
        <v>137.12930227348301</v>
      </c>
      <c r="K403">
        <v>70.183280312693995</v>
      </c>
      <c r="L403">
        <v>92.226489189917103</v>
      </c>
      <c r="M403">
        <v>0.81956066896424495</v>
      </c>
      <c r="N403">
        <v>62.794823630248601</v>
      </c>
      <c r="O403">
        <v>59528.519114028197</v>
      </c>
      <c r="P403">
        <v>62240.825088068101</v>
      </c>
      <c r="Q403">
        <v>89.573312484139706</v>
      </c>
      <c r="R403">
        <v>683.04262731700203</v>
      </c>
      <c r="S403">
        <v>0.669686932677935</v>
      </c>
      <c r="T403">
        <v>0.25355699263214199</v>
      </c>
      <c r="U403">
        <v>0.16342122287579999</v>
      </c>
      <c r="V403">
        <v>0.64587120832874101</v>
      </c>
      <c r="W403">
        <v>3.0875067722226899E-2</v>
      </c>
      <c r="X403">
        <v>0.15983250107323099</v>
      </c>
      <c r="Y403" s="1">
        <v>0</v>
      </c>
      <c r="Z403">
        <v>0.22174724880704799</v>
      </c>
      <c r="AA403">
        <v>5.6038146082575797E-4</v>
      </c>
      <c r="AB403">
        <v>6.5301176033727096E-3</v>
      </c>
      <c r="AC403" s="1">
        <v>0</v>
      </c>
      <c r="AD403">
        <v>2.3494001103120201E-3</v>
      </c>
      <c r="AE403">
        <v>1.0688184299365999E-4</v>
      </c>
      <c r="AF403">
        <v>5.2909058105173301</v>
      </c>
      <c r="AG403">
        <v>0.33350332555790302</v>
      </c>
      <c r="AH403">
        <v>4157.4728827791696</v>
      </c>
      <c r="AI403" t="s">
        <v>103</v>
      </c>
      <c r="AJ403" t="s">
        <v>104</v>
      </c>
      <c r="AK403">
        <v>75310005759.309998</v>
      </c>
      <c r="AL403">
        <v>1265108</v>
      </c>
      <c r="AM403" s="10">
        <f t="shared" si="17"/>
        <v>-6.6798589958860788E-4</v>
      </c>
    </row>
    <row r="404" spans="1:43" x14ac:dyDescent="0.25">
      <c r="A404" t="s">
        <v>37</v>
      </c>
      <c r="B404">
        <v>11.6063752986515</v>
      </c>
      <c r="C404">
        <v>9.8588637084488194E-3</v>
      </c>
      <c r="D404">
        <v>11.209756209146001</v>
      </c>
      <c r="E404">
        <v>9.8588637084488194E-3</v>
      </c>
      <c r="F404">
        <v>27.488342952422599</v>
      </c>
      <c r="G404" s="1">
        <v>0</v>
      </c>
      <c r="H404">
        <v>4.9779798953318597</v>
      </c>
      <c r="I404">
        <v>95.183675250085997</v>
      </c>
      <c r="J404">
        <v>161.716599293781</v>
      </c>
      <c r="K404">
        <v>74.268908712658003</v>
      </c>
      <c r="L404">
        <v>92.714374162224502</v>
      </c>
      <c r="M404">
        <v>0.82048769633144603</v>
      </c>
      <c r="N404">
        <v>61.830144662976899</v>
      </c>
      <c r="O404">
        <v>58980.806141492503</v>
      </c>
      <c r="P404">
        <v>61719.283122421301</v>
      </c>
      <c r="Q404">
        <v>87.289550160954803</v>
      </c>
      <c r="R404">
        <v>683.27394661135304</v>
      </c>
      <c r="S404">
        <v>0.69855896542443596</v>
      </c>
      <c r="T404">
        <v>0.251053315328649</v>
      </c>
      <c r="U404">
        <v>0.12849976318487399</v>
      </c>
      <c r="V404">
        <v>0.70369754946497098</v>
      </c>
      <c r="W404">
        <v>2.6231343184505498E-2</v>
      </c>
      <c r="X404">
        <v>0.14157134416564801</v>
      </c>
      <c r="Y404" s="1">
        <v>0</v>
      </c>
      <c r="Z404">
        <v>0.19567395179233299</v>
      </c>
      <c r="AA404">
        <v>5.8388629698842695E-4</v>
      </c>
      <c r="AB404">
        <v>6.6026270775733703E-3</v>
      </c>
      <c r="AC404" s="1">
        <v>0</v>
      </c>
      <c r="AD404">
        <v>2.5363866887709099E-3</v>
      </c>
      <c r="AE404">
        <v>1.3594829262014699E-4</v>
      </c>
      <c r="AF404">
        <v>5.2548721984137199</v>
      </c>
      <c r="AG404">
        <v>0.36385396882593002</v>
      </c>
      <c r="AH404">
        <v>5229.8471689738299</v>
      </c>
      <c r="AI404" t="s">
        <v>105</v>
      </c>
      <c r="AJ404" t="s">
        <v>106</v>
      </c>
      <c r="AK404">
        <v>60300324736.489998</v>
      </c>
      <c r="AL404">
        <v>1022372</v>
      </c>
      <c r="AM404" s="10">
        <f t="shared" si="17"/>
        <v>3.5381598145898918E-2</v>
      </c>
    </row>
    <row r="405" spans="1:43" x14ac:dyDescent="0.25">
      <c r="A405" t="s">
        <v>37</v>
      </c>
      <c r="B405">
        <v>12.0247890755843</v>
      </c>
      <c r="C405">
        <v>1.01481054362248E-2</v>
      </c>
      <c r="D405">
        <v>11.5205073193027</v>
      </c>
      <c r="E405">
        <v>1.01481054362248E-2</v>
      </c>
      <c r="F405">
        <v>33.661170371498201</v>
      </c>
      <c r="G405" s="1">
        <v>0</v>
      </c>
      <c r="H405">
        <v>5.1998135527279699</v>
      </c>
      <c r="I405">
        <v>119.56377632104601</v>
      </c>
      <c r="J405">
        <v>186.65604774275599</v>
      </c>
      <c r="K405">
        <v>78.860960094916294</v>
      </c>
      <c r="L405">
        <v>93.309651274957403</v>
      </c>
      <c r="M405">
        <v>0.82272861285455201</v>
      </c>
      <c r="N405">
        <v>61.287931076288402</v>
      </c>
      <c r="O405">
        <v>58466.044030141602</v>
      </c>
      <c r="P405">
        <v>61185.123892203403</v>
      </c>
      <c r="Q405">
        <v>82.050255510344201</v>
      </c>
      <c r="R405">
        <v>679.69292906442695</v>
      </c>
      <c r="S405">
        <v>0.71448222604323897</v>
      </c>
      <c r="T405">
        <v>0.25548467649642698</v>
      </c>
      <c r="U405">
        <v>9.6381911663963399E-2</v>
      </c>
      <c r="V405">
        <v>0.77469141926265805</v>
      </c>
      <c r="W405">
        <v>1.9569070177748501E-2</v>
      </c>
      <c r="X405">
        <v>0.109357598895629</v>
      </c>
      <c r="Y405" s="1">
        <v>0</v>
      </c>
      <c r="Z405">
        <v>0.18484245406687599</v>
      </c>
      <c r="AA405">
        <v>6.0945515569456505E-4</v>
      </c>
      <c r="AB405">
        <v>6.5834657525399897E-3</v>
      </c>
      <c r="AC405" s="1">
        <v>0</v>
      </c>
      <c r="AD405">
        <v>2.6531314928572199E-3</v>
      </c>
      <c r="AE405">
        <v>3.0200297082060799E-4</v>
      </c>
      <c r="AF405">
        <v>5.1277171371596397</v>
      </c>
      <c r="AG405">
        <v>0.36691531414828699</v>
      </c>
      <c r="AH405">
        <v>6580.2830724858704</v>
      </c>
      <c r="AI405" t="s">
        <v>107</v>
      </c>
      <c r="AJ405" t="s">
        <v>108</v>
      </c>
      <c r="AK405">
        <v>39473057296.730003</v>
      </c>
      <c r="AL405">
        <v>675145</v>
      </c>
      <c r="AM405" s="10">
        <f t="shared" si="17"/>
        <v>4.3772530350002281E-2</v>
      </c>
    </row>
    <row r="406" spans="1:43" x14ac:dyDescent="0.25">
      <c r="A406" t="s">
        <v>37</v>
      </c>
      <c r="B406">
        <v>12.3994908955039</v>
      </c>
      <c r="C406">
        <v>1.04327768949906E-2</v>
      </c>
      <c r="D406">
        <v>11.825374553190899</v>
      </c>
      <c r="E406">
        <v>1.04327768949906E-2</v>
      </c>
      <c r="F406">
        <v>38.567885474359798</v>
      </c>
      <c r="G406" s="1">
        <v>0</v>
      </c>
      <c r="H406">
        <v>5.4545382991159999</v>
      </c>
      <c r="I406">
        <v>143.64288712898201</v>
      </c>
      <c r="J406">
        <v>211.61957645787101</v>
      </c>
      <c r="K406">
        <v>84.719871521429397</v>
      </c>
      <c r="L406">
        <v>93.419882467921695</v>
      </c>
      <c r="M406">
        <v>0.81842734237008896</v>
      </c>
      <c r="N406">
        <v>59.789969536250702</v>
      </c>
      <c r="O406">
        <v>57589.277712393101</v>
      </c>
      <c r="P406">
        <v>60378.903517844999</v>
      </c>
      <c r="Q406">
        <v>76.669984674143294</v>
      </c>
      <c r="R406">
        <v>673.68086752662998</v>
      </c>
      <c r="S406">
        <v>0.71368487371327405</v>
      </c>
      <c r="T406">
        <v>0.26464718715711899</v>
      </c>
      <c r="U406">
        <v>6.7125489233497204E-2</v>
      </c>
      <c r="V406">
        <v>0.83896136989729497</v>
      </c>
      <c r="W406">
        <v>1.42218195990637E-2</v>
      </c>
      <c r="X406">
        <v>7.9691321270143403E-2</v>
      </c>
      <c r="Y406" s="1">
        <v>0</v>
      </c>
      <c r="Z406">
        <v>0.18617537762504899</v>
      </c>
      <c r="AA406">
        <v>6.60808526262942E-4</v>
      </c>
      <c r="AB406">
        <v>6.6103044765145101E-3</v>
      </c>
      <c r="AC406" s="1">
        <v>0</v>
      </c>
      <c r="AD406">
        <v>2.4435584988653498E-3</v>
      </c>
      <c r="AE406">
        <v>7.18096555009645E-4</v>
      </c>
      <c r="AF406">
        <v>5.0692484336136499</v>
      </c>
      <c r="AG406">
        <v>0.39386039143888701</v>
      </c>
      <c r="AH406">
        <v>8539.1943537220905</v>
      </c>
      <c r="AI406" t="s">
        <v>109</v>
      </c>
      <c r="AJ406" t="s">
        <v>110</v>
      </c>
      <c r="AK406">
        <v>25604192870.93</v>
      </c>
      <c r="AL406">
        <v>444600</v>
      </c>
      <c r="AM406" s="10">
        <f t="shared" si="17"/>
        <v>4.85495270979035E-2</v>
      </c>
    </row>
    <row r="407" spans="1:43" x14ac:dyDescent="0.25">
      <c r="A407" t="s">
        <v>37</v>
      </c>
      <c r="B407">
        <v>12.2106035848524</v>
      </c>
      <c r="C407">
        <v>1.0707558232045101E-2</v>
      </c>
      <c r="D407">
        <v>12.118736405875801</v>
      </c>
      <c r="E407">
        <v>1.0707558232045101E-2</v>
      </c>
      <c r="F407">
        <v>44.724408788388601</v>
      </c>
      <c r="G407" s="1">
        <v>0</v>
      </c>
      <c r="H407">
        <v>5.8550324513435399</v>
      </c>
      <c r="I407">
        <v>167.068437226702</v>
      </c>
      <c r="J407">
        <v>236.41267696341799</v>
      </c>
      <c r="K407">
        <v>93.046800102977301</v>
      </c>
      <c r="L407">
        <v>92.699612465338205</v>
      </c>
      <c r="M407">
        <v>0.80408673402123498</v>
      </c>
      <c r="N407">
        <v>60.275976326946498</v>
      </c>
      <c r="O407">
        <v>56170.981550831901</v>
      </c>
      <c r="P407">
        <v>59157.608437836403</v>
      </c>
      <c r="Q407">
        <v>69.332388776909397</v>
      </c>
      <c r="R407">
        <v>657.447662299375</v>
      </c>
      <c r="S407">
        <v>0.66006623131523601</v>
      </c>
      <c r="T407">
        <v>0.283994197715771</v>
      </c>
      <c r="U407">
        <v>4.1826660630816498E-2</v>
      </c>
      <c r="V407">
        <v>0.89290128217952003</v>
      </c>
      <c r="W407">
        <v>1.3742407579463401E-2</v>
      </c>
      <c r="X407">
        <v>5.1529649610199499E-2</v>
      </c>
      <c r="Y407" s="1">
        <v>0</v>
      </c>
      <c r="Z407">
        <v>0.23350385650920499</v>
      </c>
      <c r="AA407">
        <v>7.5064790346749202E-4</v>
      </c>
      <c r="AB407">
        <v>6.4289632005410302E-3</v>
      </c>
      <c r="AC407" s="1">
        <v>0</v>
      </c>
      <c r="AD407">
        <v>2.2369534699773399E-3</v>
      </c>
      <c r="AE407">
        <v>1.2909786827451099E-3</v>
      </c>
      <c r="AF407">
        <v>4.3355937950173704</v>
      </c>
      <c r="AG407">
        <v>0.35843174626327201</v>
      </c>
      <c r="AH407">
        <v>11687.5054751433</v>
      </c>
      <c r="AI407" t="s">
        <v>111</v>
      </c>
      <c r="AJ407" t="s">
        <v>112</v>
      </c>
      <c r="AK407">
        <v>13112329249.299999</v>
      </c>
      <c r="AL407">
        <v>233436</v>
      </c>
      <c r="AM407" s="10">
        <f t="shared" si="17"/>
        <v>7.5805905747778901E-3</v>
      </c>
    </row>
    <row r="408" spans="1:43" x14ac:dyDescent="0.25">
      <c r="A408" t="s">
        <v>37</v>
      </c>
      <c r="B408">
        <v>12.028326027128299</v>
      </c>
      <c r="C408">
        <v>1.0880573478207501E-2</v>
      </c>
      <c r="D408">
        <v>12.302991508942</v>
      </c>
      <c r="E408">
        <v>1.0880573478207501E-2</v>
      </c>
      <c r="F408">
        <v>59.967155484837299</v>
      </c>
      <c r="G408" s="1">
        <v>0</v>
      </c>
      <c r="H408">
        <v>6.60845253423334</v>
      </c>
      <c r="I408">
        <v>222.44937936532199</v>
      </c>
      <c r="J408">
        <v>293.20423058730898</v>
      </c>
      <c r="K408">
        <v>105.352713328199</v>
      </c>
      <c r="L408">
        <v>93.459702268384007</v>
      </c>
      <c r="M408">
        <v>0.80700006277656999</v>
      </c>
      <c r="N408">
        <v>63.649947453570597</v>
      </c>
      <c r="O408">
        <v>54765.465654621898</v>
      </c>
      <c r="P408">
        <v>57921.3056048281</v>
      </c>
      <c r="Q408">
        <v>56.572115463542701</v>
      </c>
      <c r="R408">
        <v>632.741230873885</v>
      </c>
      <c r="S408">
        <v>0.57793380097516001</v>
      </c>
      <c r="T408">
        <v>0.36388855163008699</v>
      </c>
      <c r="U408">
        <v>1.6379848770033501E-2</v>
      </c>
      <c r="V408">
        <v>0.97166468739451395</v>
      </c>
      <c r="W408">
        <v>2.5407776579793101E-3</v>
      </c>
      <c r="X408">
        <v>9.41468617747219E-3</v>
      </c>
      <c r="Y408" s="1">
        <v>0</v>
      </c>
      <c r="Z408">
        <v>0.26490474906108902</v>
      </c>
      <c r="AA408">
        <v>8.4558292229881197E-4</v>
      </c>
      <c r="AB408">
        <v>6.0111111225172702E-3</v>
      </c>
      <c r="AC408" s="1">
        <v>0</v>
      </c>
      <c r="AD408">
        <v>1.73359612653002E-3</v>
      </c>
      <c r="AE408">
        <v>2.2902255469298E-3</v>
      </c>
      <c r="AF408">
        <v>3.0233892902799</v>
      </c>
      <c r="AG408">
        <v>0.29052380535712002</v>
      </c>
      <c r="AH408">
        <v>16667.4727817126</v>
      </c>
      <c r="AI408" t="s">
        <v>113</v>
      </c>
      <c r="AJ408" t="s">
        <v>114</v>
      </c>
      <c r="AK408">
        <v>22623668627.389999</v>
      </c>
      <c r="AL408">
        <v>413101</v>
      </c>
      <c r="AM408" s="10">
        <f t="shared" si="17"/>
        <v>-2.2325097242737235E-2</v>
      </c>
    </row>
    <row r="411" spans="1:43" s="9" customFormat="1" x14ac:dyDescent="0.25">
      <c r="B411" s="9" t="s">
        <v>118</v>
      </c>
      <c r="X411" s="9" t="s">
        <v>115</v>
      </c>
    </row>
    <row r="413" spans="1:43" x14ac:dyDescent="0.25">
      <c r="AP413" t="s">
        <v>67</v>
      </c>
    </row>
    <row r="414" spans="1:43" x14ac:dyDescent="0.25">
      <c r="A414" t="s">
        <v>0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G414" t="s">
        <v>6</v>
      </c>
      <c r="H414" t="s">
        <v>7</v>
      </c>
      <c r="I414" t="s">
        <v>8</v>
      </c>
      <c r="J414" t="s">
        <v>9</v>
      </c>
      <c r="K414" t="s">
        <v>10</v>
      </c>
      <c r="L414" t="s">
        <v>11</v>
      </c>
      <c r="M414" t="s">
        <v>12</v>
      </c>
      <c r="N414" t="s">
        <v>13</v>
      </c>
      <c r="O414" t="s">
        <v>14</v>
      </c>
      <c r="P414" t="s">
        <v>15</v>
      </c>
      <c r="Q414" t="s">
        <v>16</v>
      </c>
      <c r="R414" t="s">
        <v>17</v>
      </c>
      <c r="S414" t="s">
        <v>18</v>
      </c>
      <c r="T414" t="s">
        <v>19</v>
      </c>
      <c r="U414" t="s">
        <v>20</v>
      </c>
      <c r="V414" t="s">
        <v>21</v>
      </c>
      <c r="W414" t="s">
        <v>22</v>
      </c>
      <c r="X414" t="s">
        <v>23</v>
      </c>
      <c r="Y414" t="s">
        <v>24</v>
      </c>
      <c r="Z414" t="s">
        <v>25</v>
      </c>
      <c r="AA414" t="s">
        <v>26</v>
      </c>
      <c r="AB414" t="s">
        <v>27</v>
      </c>
      <c r="AC414" t="s">
        <v>28</v>
      </c>
      <c r="AD414" t="s">
        <v>29</v>
      </c>
      <c r="AE414" t="s">
        <v>30</v>
      </c>
      <c r="AF414" t="s">
        <v>31</v>
      </c>
      <c r="AG414" t="s">
        <v>32</v>
      </c>
      <c r="AH414" t="s">
        <v>33</v>
      </c>
      <c r="AI414" t="s">
        <v>34</v>
      </c>
      <c r="AJ414" t="s">
        <v>74</v>
      </c>
      <c r="AK414" t="s">
        <v>35</v>
      </c>
      <c r="AL414" t="s">
        <v>36</v>
      </c>
      <c r="AN414" s="15" t="s">
        <v>67</v>
      </c>
    </row>
    <row r="415" spans="1:43" x14ac:dyDescent="0.25">
      <c r="A415" t="s">
        <v>37</v>
      </c>
      <c r="B415">
        <v>6.91092676491383</v>
      </c>
      <c r="C415">
        <v>5.1309543069339601E-3</v>
      </c>
      <c r="D415">
        <v>5.9863267554413602</v>
      </c>
      <c r="E415">
        <v>5.1309543069339601E-3</v>
      </c>
      <c r="F415">
        <v>-65.824895558852106</v>
      </c>
      <c r="G415" s="1">
        <v>0</v>
      </c>
      <c r="H415">
        <v>2.9599997906751701</v>
      </c>
      <c r="I415">
        <v>-245.07742818938499</v>
      </c>
      <c r="J415">
        <v>-215.39676160188299</v>
      </c>
      <c r="K415">
        <v>62.320813978552799</v>
      </c>
      <c r="L415">
        <v>85.1171990762478</v>
      </c>
      <c r="M415">
        <v>0.73697951872739298</v>
      </c>
      <c r="N415">
        <v>58.375766237723496</v>
      </c>
      <c r="O415">
        <v>133622.161025732</v>
      </c>
      <c r="P415">
        <v>179821.07735930799</v>
      </c>
      <c r="Q415">
        <v>103.217192559989</v>
      </c>
      <c r="R415">
        <v>623.463416484915</v>
      </c>
      <c r="S415">
        <v>0.35776831096029299</v>
      </c>
      <c r="T415">
        <v>0.20852608162987701</v>
      </c>
      <c r="U415">
        <v>0.37322156028006898</v>
      </c>
      <c r="V415">
        <v>0.39604513202254898</v>
      </c>
      <c r="W415">
        <v>8.3057498274752301E-3</v>
      </c>
      <c r="X415">
        <v>0.22242755786990501</v>
      </c>
      <c r="Y415" s="1">
        <v>0</v>
      </c>
      <c r="Z415">
        <v>0.551347781419534</v>
      </c>
      <c r="AA415">
        <v>5.0456735489580202E-4</v>
      </c>
      <c r="AB415">
        <v>4.6263903641524601E-3</v>
      </c>
      <c r="AC415" s="1">
        <v>0</v>
      </c>
      <c r="AD415" s="1">
        <v>0</v>
      </c>
      <c r="AE415" s="1">
        <v>0</v>
      </c>
      <c r="AF415">
        <v>4.8750509144990799</v>
      </c>
      <c r="AG415">
        <v>0.29643302334812099</v>
      </c>
      <c r="AH415">
        <v>54.152171071984398</v>
      </c>
      <c r="AI415" t="s">
        <v>75</v>
      </c>
      <c r="AJ415" t="s">
        <v>76</v>
      </c>
      <c r="AK415">
        <v>373874806.55000001</v>
      </c>
      <c r="AL415">
        <v>2798</v>
      </c>
      <c r="AM415" s="10">
        <f t="shared" ref="AM415:AM421" si="18">B415/D415-1</f>
        <v>0.15445197819047229</v>
      </c>
      <c r="AN415">
        <f>C415-AB415+AB415*AP415</f>
        <v>5.1309543069339601E-3</v>
      </c>
      <c r="AO415">
        <f>100*(1-(1-AN415)^12)</f>
        <v>5.9863267554414517</v>
      </c>
      <c r="AP415" s="10">
        <v>1</v>
      </c>
      <c r="AQ415" s="10">
        <f t="shared" ref="AQ415:AQ423" si="19">B415/AO415-1</f>
        <v>0.15445197819045475</v>
      </c>
    </row>
    <row r="416" spans="1:43" x14ac:dyDescent="0.25">
      <c r="A416" t="s">
        <v>37</v>
      </c>
      <c r="B416">
        <v>6.0665045823249102</v>
      </c>
      <c r="C416">
        <v>5.4934538410170101E-3</v>
      </c>
      <c r="D416">
        <v>6.3965720870546301</v>
      </c>
      <c r="E416">
        <v>5.4934538410170101E-3</v>
      </c>
      <c r="F416">
        <v>-54.647663676388902</v>
      </c>
      <c r="G416" s="1">
        <v>0</v>
      </c>
      <c r="H416">
        <v>3.0571180933421398</v>
      </c>
      <c r="I416">
        <v>-222.2106716381</v>
      </c>
      <c r="J416">
        <v>-194.22556199487099</v>
      </c>
      <c r="K416">
        <v>56.795329222134903</v>
      </c>
      <c r="L416">
        <v>86.143229456548895</v>
      </c>
      <c r="M416">
        <v>0.75626508043923901</v>
      </c>
      <c r="N416">
        <v>60.847060614023903</v>
      </c>
      <c r="O416">
        <v>141826.21413686799</v>
      </c>
      <c r="P416">
        <v>186821.982218672</v>
      </c>
      <c r="Q416">
        <v>100.05155734864699</v>
      </c>
      <c r="R416">
        <v>638.509069220784</v>
      </c>
      <c r="S416">
        <v>0.358717888295156</v>
      </c>
      <c r="T416">
        <v>0.21529913871533701</v>
      </c>
      <c r="U416">
        <v>0.30917090571128603</v>
      </c>
      <c r="V416">
        <v>0.38119466633067201</v>
      </c>
      <c r="W416">
        <v>2.06827427031946E-2</v>
      </c>
      <c r="X416">
        <v>0.28895168525484599</v>
      </c>
      <c r="Y416" s="1">
        <v>0</v>
      </c>
      <c r="Z416">
        <v>0.52033352187253101</v>
      </c>
      <c r="AA416">
        <v>4.9061005086579405E-4</v>
      </c>
      <c r="AB416">
        <v>5.0026191333775701E-3</v>
      </c>
      <c r="AC416" s="1">
        <v>0</v>
      </c>
      <c r="AD416" s="1">
        <v>1.78007299593069E-7</v>
      </c>
      <c r="AE416" s="1">
        <v>0</v>
      </c>
      <c r="AF416">
        <v>5.0808774630355797</v>
      </c>
      <c r="AG416">
        <v>0.28316854947054698</v>
      </c>
      <c r="AH416">
        <v>78.196494139082802</v>
      </c>
      <c r="AI416" t="s">
        <v>77</v>
      </c>
      <c r="AJ416" t="s">
        <v>78</v>
      </c>
      <c r="AK416">
        <v>460084238.66000003</v>
      </c>
      <c r="AL416">
        <v>3244</v>
      </c>
      <c r="AM416" s="10">
        <f t="shared" si="18"/>
        <v>-5.1600685529318069E-2</v>
      </c>
      <c r="AN416">
        <f t="shared" ref="AN416:AN421" si="20">C416-AB416+AB416*AP416</f>
        <v>5.4934538410170101E-3</v>
      </c>
      <c r="AO416">
        <f t="shared" ref="AO416:AO421" si="21">100*(1-(1-AN416)^12)</f>
        <v>6.3965720870547305</v>
      </c>
      <c r="AP416" s="10">
        <v>1</v>
      </c>
      <c r="AQ416" s="10">
        <f t="shared" si="19"/>
        <v>-5.1600685529332946E-2</v>
      </c>
    </row>
    <row r="417" spans="1:43" x14ac:dyDescent="0.25">
      <c r="A417" t="s">
        <v>37</v>
      </c>
      <c r="B417">
        <v>4.9906596271305004</v>
      </c>
      <c r="C417">
        <v>5.2167389158899501E-3</v>
      </c>
      <c r="D417">
        <v>6.0835588791955102</v>
      </c>
      <c r="E417">
        <v>5.2166778487376698E-3</v>
      </c>
      <c r="F417">
        <v>-49.030195048685201</v>
      </c>
      <c r="G417" s="1">
        <v>0</v>
      </c>
      <c r="H417">
        <v>3.1288310930343601</v>
      </c>
      <c r="I417">
        <v>-197.29049872581899</v>
      </c>
      <c r="J417">
        <v>-172.81842723590501</v>
      </c>
      <c r="K417">
        <v>54.446891175541801</v>
      </c>
      <c r="L417">
        <v>88.575088773984803</v>
      </c>
      <c r="M417">
        <v>0.78120817742915305</v>
      </c>
      <c r="N417">
        <v>64.244234835142194</v>
      </c>
      <c r="O417">
        <v>162388.39661425501</v>
      </c>
      <c r="P417">
        <v>213323.61211043401</v>
      </c>
      <c r="Q417">
        <v>99.020272171199096</v>
      </c>
      <c r="R417">
        <v>665.15795567018699</v>
      </c>
      <c r="S417">
        <v>0.38167193736782601</v>
      </c>
      <c r="T417">
        <v>0.21527569662636201</v>
      </c>
      <c r="U417">
        <v>0.233588115304286</v>
      </c>
      <c r="V417">
        <v>0.37718973154244101</v>
      </c>
      <c r="W417">
        <v>5.9873308920019602E-2</v>
      </c>
      <c r="X417">
        <v>0.329348844233251</v>
      </c>
      <c r="Y417" s="1">
        <v>0</v>
      </c>
      <c r="Z417">
        <v>0.49988764205538799</v>
      </c>
      <c r="AA417">
        <v>4.8749046519549197E-4</v>
      </c>
      <c r="AB417">
        <v>4.7142546345617202E-3</v>
      </c>
      <c r="AC417" s="1">
        <v>0</v>
      </c>
      <c r="AD417">
        <v>1.49235728710011E-5</v>
      </c>
      <c r="AE417" s="1">
        <v>0</v>
      </c>
      <c r="AF417">
        <v>4.8826219671589097</v>
      </c>
      <c r="AG417">
        <v>0.25377958467142198</v>
      </c>
      <c r="AH417">
        <v>249.26384034032</v>
      </c>
      <c r="AI417" t="s">
        <v>79</v>
      </c>
      <c r="AJ417" t="s">
        <v>80</v>
      </c>
      <c r="AK417">
        <v>2964075403.4000001</v>
      </c>
      <c r="AL417">
        <v>18253</v>
      </c>
      <c r="AM417" s="10">
        <f t="shared" si="18"/>
        <v>-0.17964801093690319</v>
      </c>
      <c r="AN417">
        <f t="shared" si="20"/>
        <v>5.2167389158899501E-3</v>
      </c>
      <c r="AO417">
        <f t="shared" si="21"/>
        <v>6.0835588791956274</v>
      </c>
      <c r="AP417" s="10">
        <v>1</v>
      </c>
      <c r="AQ417" s="10">
        <f t="shared" si="19"/>
        <v>-0.17964801093691907</v>
      </c>
    </row>
    <row r="418" spans="1:43" x14ac:dyDescent="0.25">
      <c r="A418" t="s">
        <v>37</v>
      </c>
      <c r="B418">
        <v>6.9739440929261898</v>
      </c>
      <c r="C418">
        <v>5.1925860313439603E-3</v>
      </c>
      <c r="D418">
        <v>6.0561922438754996</v>
      </c>
      <c r="E418">
        <v>5.1913509551740102E-3</v>
      </c>
      <c r="F418">
        <v>-39.3300380230964</v>
      </c>
      <c r="G418" s="1">
        <v>0</v>
      </c>
      <c r="H418">
        <v>3.2384226087902999</v>
      </c>
      <c r="I418">
        <v>-169.46004142311901</v>
      </c>
      <c r="J418">
        <v>-147.17104600437401</v>
      </c>
      <c r="K418">
        <v>47.217173280454801</v>
      </c>
      <c r="L418">
        <v>90.343989867284094</v>
      </c>
      <c r="M418">
        <v>0.81174442921345802</v>
      </c>
      <c r="N418">
        <v>67.508674327052901</v>
      </c>
      <c r="O418">
        <v>178514.82902834701</v>
      </c>
      <c r="P418">
        <v>229892.738759403</v>
      </c>
      <c r="Q418">
        <v>96.0265475914495</v>
      </c>
      <c r="R418">
        <v>681.57884132836102</v>
      </c>
      <c r="S418">
        <v>0.36768331369355201</v>
      </c>
      <c r="T418">
        <v>0.330963032569631</v>
      </c>
      <c r="U418">
        <v>0.239495733048675</v>
      </c>
      <c r="V418">
        <v>0.27958423604538302</v>
      </c>
      <c r="W418">
        <v>0.13313227381933301</v>
      </c>
      <c r="X418">
        <v>0.34778775708660697</v>
      </c>
      <c r="Y418" s="1">
        <v>0</v>
      </c>
      <c r="Z418">
        <v>0.48132139146494601</v>
      </c>
      <c r="AA418">
        <v>4.50791775855173E-4</v>
      </c>
      <c r="AB418">
        <v>4.7016134429379098E-3</v>
      </c>
      <c r="AC418" s="1">
        <v>0</v>
      </c>
      <c r="AD418">
        <v>3.8934027099160498E-5</v>
      </c>
      <c r="AE418" s="1">
        <v>0</v>
      </c>
      <c r="AF418">
        <v>5.3280361189645102</v>
      </c>
      <c r="AG418">
        <v>0.24232770328491399</v>
      </c>
      <c r="AH418">
        <v>493.44872012493602</v>
      </c>
      <c r="AI418" t="s">
        <v>81</v>
      </c>
      <c r="AJ418" t="s">
        <v>82</v>
      </c>
      <c r="AK418">
        <v>26656369815</v>
      </c>
      <c r="AL418">
        <v>149323</v>
      </c>
      <c r="AM418" s="10">
        <f t="shared" si="18"/>
        <v>0.15153941818455219</v>
      </c>
      <c r="AN418">
        <f t="shared" si="20"/>
        <v>5.5687151067789938E-3</v>
      </c>
      <c r="AO418">
        <f t="shared" si="21"/>
        <v>6.481540227966331</v>
      </c>
      <c r="AP418" s="10">
        <v>1.08</v>
      </c>
      <c r="AQ418" s="10">
        <f t="shared" si="19"/>
        <v>7.5970193448040568E-2</v>
      </c>
    </row>
    <row r="419" spans="1:43" x14ac:dyDescent="0.25">
      <c r="A419" t="s">
        <v>37</v>
      </c>
      <c r="B419">
        <v>7.7780636562822503</v>
      </c>
      <c r="C419">
        <v>5.8838764661346202E-3</v>
      </c>
      <c r="D419">
        <v>6.8365823671082104</v>
      </c>
      <c r="E419">
        <v>5.8566370380445498E-3</v>
      </c>
      <c r="F419">
        <v>-34.849534289607497</v>
      </c>
      <c r="G419" s="1">
        <v>0</v>
      </c>
      <c r="H419">
        <v>3.3070561791856399</v>
      </c>
      <c r="I419">
        <v>-143.789285870437</v>
      </c>
      <c r="J419">
        <v>-122.037836887769</v>
      </c>
      <c r="K419">
        <v>39.391196977263697</v>
      </c>
      <c r="L419">
        <v>91.661367565042397</v>
      </c>
      <c r="M419">
        <v>0.84218721965099697</v>
      </c>
      <c r="N419">
        <v>70.994890398412906</v>
      </c>
      <c r="O419">
        <v>183041.491746766</v>
      </c>
      <c r="P419">
        <v>231135.697882621</v>
      </c>
      <c r="Q419">
        <v>91.119733633102399</v>
      </c>
      <c r="R419">
        <v>679.58431124703998</v>
      </c>
      <c r="S419">
        <v>0.39973749651135099</v>
      </c>
      <c r="T419">
        <v>0.38437294592420601</v>
      </c>
      <c r="U419">
        <v>0.27413889197321101</v>
      </c>
      <c r="V419">
        <v>0.202452727763686</v>
      </c>
      <c r="W419">
        <v>0.159650774420216</v>
      </c>
      <c r="X419">
        <v>0.36375760584288502</v>
      </c>
      <c r="Y419" s="1">
        <v>0</v>
      </c>
      <c r="Z419">
        <v>0.43184219588627498</v>
      </c>
      <c r="AA419">
        <v>4.03870300688341E-4</v>
      </c>
      <c r="AB419">
        <v>5.3206341889407401E-3</v>
      </c>
      <c r="AC419" s="1">
        <v>0</v>
      </c>
      <c r="AD419">
        <v>1.32124737355081E-4</v>
      </c>
      <c r="AE419" s="1">
        <v>1.7312520391920699E-9</v>
      </c>
      <c r="AF419">
        <v>5.9693277341605704</v>
      </c>
      <c r="AG419">
        <v>0.22155771581867401</v>
      </c>
      <c r="AH419">
        <v>440.46315534758497</v>
      </c>
      <c r="AI419" t="s">
        <v>83</v>
      </c>
      <c r="AJ419" t="s">
        <v>84</v>
      </c>
      <c r="AK419">
        <v>130722925202.28</v>
      </c>
      <c r="AL419">
        <v>714171</v>
      </c>
      <c r="AM419" s="10">
        <f t="shared" si="18"/>
        <v>0.13771227180756918</v>
      </c>
      <c r="AN419">
        <f t="shared" si="20"/>
        <v>6.4691462269181018E-3</v>
      </c>
      <c r="AO419">
        <f t="shared" si="21"/>
        <v>7.4926367609301936</v>
      </c>
      <c r="AP419" s="10">
        <v>1.1100000000000001</v>
      </c>
      <c r="AQ419" s="10">
        <f t="shared" si="19"/>
        <v>3.8094319057397019E-2</v>
      </c>
    </row>
    <row r="420" spans="1:43" x14ac:dyDescent="0.25">
      <c r="A420" t="s">
        <v>37</v>
      </c>
      <c r="B420">
        <v>8.3238092893526296</v>
      </c>
      <c r="C420">
        <v>6.74588707593499E-3</v>
      </c>
      <c r="D420">
        <v>7.8013706006060497</v>
      </c>
      <c r="E420">
        <v>6.5697874208103498E-3</v>
      </c>
      <c r="F420">
        <v>-27.3979124932909</v>
      </c>
      <c r="G420" s="1">
        <v>0</v>
      </c>
      <c r="H420">
        <v>3.4418029211792298</v>
      </c>
      <c r="I420">
        <v>-120.30191564718</v>
      </c>
      <c r="J420">
        <v>-98.907069114262598</v>
      </c>
      <c r="K420">
        <v>33.429138503146802</v>
      </c>
      <c r="L420">
        <v>92.682024301773694</v>
      </c>
      <c r="M420">
        <v>0.86906414332496396</v>
      </c>
      <c r="N420">
        <v>74.768183797436606</v>
      </c>
      <c r="O420">
        <v>186258.257399686</v>
      </c>
      <c r="P420">
        <v>232849.68425767799</v>
      </c>
      <c r="Q420">
        <v>85.789813093777894</v>
      </c>
      <c r="R420">
        <v>674.97636612187603</v>
      </c>
      <c r="S420">
        <v>0.44184870969158002</v>
      </c>
      <c r="T420">
        <v>0.41771682422429302</v>
      </c>
      <c r="U420">
        <v>0.31783442305848397</v>
      </c>
      <c r="V420">
        <v>0.12819438667569499</v>
      </c>
      <c r="W420">
        <v>0.17088168127834499</v>
      </c>
      <c r="X420">
        <v>0.38308950898747501</v>
      </c>
      <c r="Y420" s="1">
        <v>0</v>
      </c>
      <c r="Z420">
        <v>0.37865082696610097</v>
      </c>
      <c r="AA420">
        <v>3.5500105303936302E-4</v>
      </c>
      <c r="AB420">
        <v>5.58500263849735E-3</v>
      </c>
      <c r="AC420" s="1">
        <v>0</v>
      </c>
      <c r="AD420">
        <v>6.2965545510347304E-4</v>
      </c>
      <c r="AE420" s="1">
        <v>1.46237357224422E-7</v>
      </c>
      <c r="AF420">
        <v>6.2035052615131701</v>
      </c>
      <c r="AG420">
        <v>0.18430302475742599</v>
      </c>
      <c r="AH420">
        <v>324.41638543801997</v>
      </c>
      <c r="AI420" t="s">
        <v>85</v>
      </c>
      <c r="AJ420" t="s">
        <v>86</v>
      </c>
      <c r="AK420">
        <v>305218240010.48999</v>
      </c>
      <c r="AL420">
        <v>1638683</v>
      </c>
      <c r="AM420" s="10">
        <f t="shared" si="18"/>
        <v>6.6967551664061986E-2</v>
      </c>
      <c r="AN420">
        <f t="shared" si="20"/>
        <v>7.4160873925546728E-3</v>
      </c>
      <c r="AO420">
        <f t="shared" si="21"/>
        <v>8.5451409761928545</v>
      </c>
      <c r="AP420" s="10">
        <v>1.1200000000000001</v>
      </c>
      <c r="AQ420" s="10">
        <f t="shared" si="19"/>
        <v>-2.5901466980692844E-2</v>
      </c>
    </row>
    <row r="421" spans="1:43" x14ac:dyDescent="0.25">
      <c r="A421" t="s">
        <v>37</v>
      </c>
      <c r="B421">
        <v>9.0404524210116293</v>
      </c>
      <c r="C421">
        <v>8.0177171176796895E-3</v>
      </c>
      <c r="D421">
        <v>9.2081245904846298</v>
      </c>
      <c r="E421">
        <v>7.6860223509959804E-3</v>
      </c>
      <c r="F421">
        <v>-18.369330725580401</v>
      </c>
      <c r="G421" s="1">
        <v>0</v>
      </c>
      <c r="H421">
        <v>3.5923494555775002</v>
      </c>
      <c r="I421">
        <v>-96.0242419806859</v>
      </c>
      <c r="J421">
        <v>-74.006479829434198</v>
      </c>
      <c r="K421">
        <v>34.6068206931646</v>
      </c>
      <c r="L421">
        <v>92.532381607301105</v>
      </c>
      <c r="M421">
        <v>0.86737465136394898</v>
      </c>
      <c r="N421">
        <v>73.983528217491795</v>
      </c>
      <c r="O421">
        <v>181001.49329175401</v>
      </c>
      <c r="P421">
        <v>227789.231232241</v>
      </c>
      <c r="Q421">
        <v>84.209376971672299</v>
      </c>
      <c r="R421">
        <v>678.70067963600002</v>
      </c>
      <c r="S421">
        <v>0.45017967458984598</v>
      </c>
      <c r="T421">
        <v>0.41193024481028201</v>
      </c>
      <c r="U421">
        <v>0.32695913544904298</v>
      </c>
      <c r="V421">
        <v>0.13734143936159199</v>
      </c>
      <c r="W421">
        <v>0.15729040352725801</v>
      </c>
      <c r="X421">
        <v>0.37840902166210599</v>
      </c>
      <c r="Y421" s="1">
        <v>0</v>
      </c>
      <c r="Z421">
        <v>0.36891919544616197</v>
      </c>
      <c r="AA421">
        <v>3.55311461985807E-4</v>
      </c>
      <c r="AB421">
        <v>6.5205809270550896E-3</v>
      </c>
      <c r="AC421" s="1">
        <v>0</v>
      </c>
      <c r="AD421">
        <v>8.0679480346664001E-4</v>
      </c>
      <c r="AE421">
        <v>3.3485012898484701E-6</v>
      </c>
      <c r="AF421">
        <v>6.3483971116311597</v>
      </c>
      <c r="AG421">
        <v>0.19835443021433799</v>
      </c>
      <c r="AH421">
        <v>397.81837552904102</v>
      </c>
      <c r="AI421" t="s">
        <v>87</v>
      </c>
      <c r="AJ421" t="s">
        <v>88</v>
      </c>
      <c r="AK421">
        <v>552451490814.64001</v>
      </c>
      <c r="AL421">
        <v>3052193</v>
      </c>
      <c r="AM421" s="10">
        <f t="shared" si="18"/>
        <v>-1.8209155167846824E-2</v>
      </c>
      <c r="AN421">
        <f t="shared" si="20"/>
        <v>8.0829229269502416E-3</v>
      </c>
      <c r="AO421">
        <f t="shared" si="21"/>
        <v>9.2797147948355132</v>
      </c>
      <c r="AP421" s="10">
        <v>1.01</v>
      </c>
      <c r="AQ421" s="10">
        <f t="shared" si="19"/>
        <v>-2.578337579480805E-2</v>
      </c>
    </row>
    <row r="422" spans="1:43" x14ac:dyDescent="0.25">
      <c r="A422" t="s">
        <v>37</v>
      </c>
      <c r="B422">
        <v>10.0122612133085</v>
      </c>
      <c r="C422">
        <v>8.8154171404587305E-3</v>
      </c>
      <c r="D422">
        <v>10.08038070293</v>
      </c>
      <c r="E422">
        <v>8.3431469508236898E-3</v>
      </c>
      <c r="F422">
        <v>-13.549718751375</v>
      </c>
      <c r="G422" s="1">
        <v>0</v>
      </c>
      <c r="H422">
        <v>3.692399988434</v>
      </c>
      <c r="I422">
        <v>-72.014109238370096</v>
      </c>
      <c r="J422">
        <v>-49.692405045815001</v>
      </c>
      <c r="K422">
        <v>34.435905159320697</v>
      </c>
      <c r="L422">
        <v>92.736949981000905</v>
      </c>
      <c r="M422">
        <v>0.871884524074931</v>
      </c>
      <c r="N422">
        <v>74.119858377562906</v>
      </c>
      <c r="O422">
        <v>178601.75830246901</v>
      </c>
      <c r="P422">
        <v>223535.43010997601</v>
      </c>
      <c r="Q422">
        <v>83.839032587531094</v>
      </c>
      <c r="R422">
        <v>681.32663272373804</v>
      </c>
      <c r="S422">
        <v>0.46324646501483902</v>
      </c>
      <c r="T422">
        <v>0.40981829245279</v>
      </c>
      <c r="U422">
        <v>0.33227209631697502</v>
      </c>
      <c r="V422">
        <v>0.11920228418385199</v>
      </c>
      <c r="W422">
        <v>0.14834037521356699</v>
      </c>
      <c r="X422">
        <v>0.40018524428560298</v>
      </c>
      <c r="Y422" s="1">
        <v>0</v>
      </c>
      <c r="Z422">
        <v>0.35026771353297897</v>
      </c>
      <c r="AA422">
        <v>3.4166508408693398E-4</v>
      </c>
      <c r="AB422">
        <v>7.0367883482367298E-3</v>
      </c>
      <c r="AC422" s="1">
        <v>0</v>
      </c>
      <c r="AD422">
        <v>9.5314303595165901E-4</v>
      </c>
      <c r="AE422">
        <v>1.15681418010223E-5</v>
      </c>
      <c r="AF422">
        <v>6.48084652322125</v>
      </c>
      <c r="AG422">
        <v>0.19514158918491201</v>
      </c>
      <c r="AH422">
        <v>398.90136084111202</v>
      </c>
      <c r="AI422" t="s">
        <v>117</v>
      </c>
      <c r="AJ422" t="s">
        <v>90</v>
      </c>
      <c r="AK422">
        <v>825408204596.62</v>
      </c>
      <c r="AL422">
        <v>4621501</v>
      </c>
      <c r="AM422" s="10">
        <f>B422/D422-1</f>
        <v>-6.7576306519554485E-3</v>
      </c>
      <c r="AN422">
        <f>C422-AB422+AB422*AP422</f>
        <v>8.8857850239410976E-3</v>
      </c>
      <c r="AO422">
        <f>100*(1-(1-AN422)^12)</f>
        <v>10.156955540780254</v>
      </c>
      <c r="AP422" s="10">
        <v>1.01</v>
      </c>
      <c r="AQ422" s="10">
        <f t="shared" si="19"/>
        <v>-1.4245836450775595E-2</v>
      </c>
    </row>
    <row r="423" spans="1:43" x14ac:dyDescent="0.25">
      <c r="A423" t="s">
        <v>37</v>
      </c>
      <c r="B423">
        <v>14.927569632481999</v>
      </c>
      <c r="C423">
        <v>1.34878527561759E-2</v>
      </c>
      <c r="D423">
        <v>15.0371158088196</v>
      </c>
      <c r="E423">
        <v>1.2670678723095199E-2</v>
      </c>
      <c r="F423">
        <v>0.43398304443728702</v>
      </c>
      <c r="G423" s="1">
        <v>0</v>
      </c>
      <c r="H423">
        <v>4.2009336171889302</v>
      </c>
      <c r="I423">
        <v>38.437891895117303</v>
      </c>
      <c r="J423">
        <v>66.086304456657899</v>
      </c>
      <c r="K423">
        <v>55.503457693333601</v>
      </c>
      <c r="L423">
        <v>92.919220774202998</v>
      </c>
      <c r="M423">
        <v>0.84382102313873797</v>
      </c>
      <c r="N423">
        <v>66.989965414539796</v>
      </c>
      <c r="O423">
        <v>143964.15016177701</v>
      </c>
      <c r="P423">
        <v>183803.22117459</v>
      </c>
      <c r="Q423">
        <v>90.187536021556795</v>
      </c>
      <c r="R423">
        <v>691.34951379824395</v>
      </c>
      <c r="S423">
        <v>0.483439047831772</v>
      </c>
      <c r="T423">
        <v>0.29392735158837902</v>
      </c>
      <c r="U423">
        <v>0.217046090334609</v>
      </c>
      <c r="V423">
        <v>0.44130955043223502</v>
      </c>
      <c r="W423">
        <v>7.0177387650249307E-2</v>
      </c>
      <c r="X423">
        <v>0.271466971582905</v>
      </c>
      <c r="Y423" s="1">
        <v>0</v>
      </c>
      <c r="Z423">
        <v>0.35276024592703897</v>
      </c>
      <c r="AA423">
        <v>4.4224190239302902E-4</v>
      </c>
      <c r="AB423">
        <v>7.5621612156517902E-3</v>
      </c>
      <c r="AC423" s="1">
        <v>0</v>
      </c>
      <c r="AD423">
        <v>2.6539381468207498E-3</v>
      </c>
      <c r="AE423">
        <v>2.0123632343498499E-3</v>
      </c>
      <c r="AF423">
        <v>6.0420181544740998</v>
      </c>
      <c r="AG423">
        <v>0.29364610025702598</v>
      </c>
      <c r="AH423">
        <v>3102.46320244037</v>
      </c>
      <c r="AI423" t="s">
        <v>116</v>
      </c>
      <c r="AJ423" t="s">
        <v>116</v>
      </c>
      <c r="AK423">
        <v>10719863876019.801</v>
      </c>
      <c r="AL423">
        <v>74462037</v>
      </c>
      <c r="AM423" s="10">
        <f>B423/D423-1</f>
        <v>-7.2850523817439283E-3</v>
      </c>
      <c r="AN423">
        <f>C423-AB423+AB423*AP423</f>
        <v>1.34878527561759E-2</v>
      </c>
      <c r="AO423">
        <f>100*(1-(1-AN423)^12)</f>
        <v>15.037115808819623</v>
      </c>
      <c r="AP423" s="10">
        <v>1</v>
      </c>
      <c r="AQ423" s="10">
        <f t="shared" si="19"/>
        <v>-7.2850523817454826E-3</v>
      </c>
    </row>
    <row r="426" spans="1:43" x14ac:dyDescent="0.25">
      <c r="A426" t="s">
        <v>0</v>
      </c>
      <c r="B426" t="s">
        <v>1</v>
      </c>
      <c r="C426" t="s">
        <v>2</v>
      </c>
      <c r="D426" t="s">
        <v>3</v>
      </c>
      <c r="E426" t="s">
        <v>4</v>
      </c>
      <c r="F426" t="s">
        <v>5</v>
      </c>
      <c r="G426" t="s">
        <v>6</v>
      </c>
      <c r="H426" t="s">
        <v>7</v>
      </c>
      <c r="I426" t="s">
        <v>8</v>
      </c>
      <c r="J426" t="s">
        <v>9</v>
      </c>
      <c r="K426" t="s">
        <v>10</v>
      </c>
      <c r="L426" t="s">
        <v>11</v>
      </c>
      <c r="M426" t="s">
        <v>12</v>
      </c>
      <c r="N426" t="s">
        <v>13</v>
      </c>
      <c r="O426" t="s">
        <v>14</v>
      </c>
      <c r="P426" t="s">
        <v>15</v>
      </c>
      <c r="Q426" t="s">
        <v>16</v>
      </c>
      <c r="R426" t="s">
        <v>17</v>
      </c>
      <c r="S426" t="s">
        <v>18</v>
      </c>
      <c r="T426" t="s">
        <v>19</v>
      </c>
      <c r="U426" t="s">
        <v>20</v>
      </c>
      <c r="V426" t="s">
        <v>21</v>
      </c>
      <c r="W426" t="s">
        <v>22</v>
      </c>
      <c r="X426" t="s">
        <v>23</v>
      </c>
      <c r="Y426" t="s">
        <v>24</v>
      </c>
      <c r="Z426" t="s">
        <v>25</v>
      </c>
      <c r="AA426" t="s">
        <v>26</v>
      </c>
      <c r="AB426" t="s">
        <v>27</v>
      </c>
      <c r="AC426" t="s">
        <v>28</v>
      </c>
      <c r="AD426" t="s">
        <v>29</v>
      </c>
      <c r="AE426" t="s">
        <v>30</v>
      </c>
      <c r="AF426" t="s">
        <v>31</v>
      </c>
      <c r="AG426" t="s">
        <v>32</v>
      </c>
      <c r="AH426" t="s">
        <v>33</v>
      </c>
      <c r="AI426" t="s">
        <v>34</v>
      </c>
      <c r="AJ426" t="s">
        <v>74</v>
      </c>
      <c r="AK426" t="s">
        <v>35</v>
      </c>
      <c r="AL426" t="s">
        <v>36</v>
      </c>
    </row>
    <row r="427" spans="1:43" x14ac:dyDescent="0.25">
      <c r="A427" t="s">
        <v>37</v>
      </c>
      <c r="B427">
        <v>7.65192039053583</v>
      </c>
      <c r="C427">
        <v>5.3788792802108402E-3</v>
      </c>
      <c r="D427">
        <v>6.2670843145781898</v>
      </c>
      <c r="E427">
        <v>5.3788792802108402E-3</v>
      </c>
      <c r="F427">
        <v>-56.592230980424098</v>
      </c>
      <c r="G427" s="1">
        <v>0</v>
      </c>
      <c r="H427">
        <v>3.0370940168543998</v>
      </c>
      <c r="I427">
        <v>-246.22116594836001</v>
      </c>
      <c r="J427">
        <v>-216.01062487707</v>
      </c>
      <c r="K427">
        <v>68.002002226071397</v>
      </c>
      <c r="L427">
        <v>83.730051839302703</v>
      </c>
      <c r="M427">
        <v>0.712428946556802</v>
      </c>
      <c r="N427">
        <v>54.582143408877798</v>
      </c>
      <c r="O427">
        <v>131183.723709874</v>
      </c>
      <c r="P427">
        <v>176055.720010561</v>
      </c>
      <c r="Q427">
        <v>105.924863674056</v>
      </c>
      <c r="R427">
        <v>618.14230503771398</v>
      </c>
      <c r="S427">
        <v>0.29312591611158201</v>
      </c>
      <c r="T427">
        <v>0.24061722087543799</v>
      </c>
      <c r="U427">
        <v>0.39790068278515101</v>
      </c>
      <c r="V427">
        <v>0.45864779800641298</v>
      </c>
      <c r="W427">
        <v>8.5792354307237095E-3</v>
      </c>
      <c r="X427">
        <v>0.13487228377770999</v>
      </c>
      <c r="Y427" s="1">
        <v>0</v>
      </c>
      <c r="Z427">
        <v>0.60606250907312698</v>
      </c>
      <c r="AA427">
        <v>5.3918238314950402E-4</v>
      </c>
      <c r="AB427">
        <v>4.8396948541689798E-3</v>
      </c>
      <c r="AC427" s="1">
        <v>0</v>
      </c>
      <c r="AD427" s="1">
        <v>0</v>
      </c>
      <c r="AE427" s="1">
        <v>0</v>
      </c>
      <c r="AF427">
        <v>5.0332737065001902</v>
      </c>
      <c r="AG427">
        <v>0.329713066264535</v>
      </c>
      <c r="AH427">
        <v>62.711979042878703</v>
      </c>
      <c r="AI427" t="s">
        <v>75</v>
      </c>
      <c r="AJ427" t="s">
        <v>76</v>
      </c>
      <c r="AK427">
        <v>322843144.05000001</v>
      </c>
      <c r="AL427">
        <v>2461</v>
      </c>
      <c r="AM427" s="10">
        <f t="shared" ref="AM427:AM433" si="22">B427/D427-1</f>
        <v>0.22096975346833947</v>
      </c>
      <c r="AN427">
        <f>C427-AB427+AB427*AP427</f>
        <v>5.3788792802108402E-3</v>
      </c>
      <c r="AO427">
        <f>100*(1-(1-AN427)^12)</f>
        <v>6.26708431457822</v>
      </c>
      <c r="AP427" s="10">
        <v>1</v>
      </c>
      <c r="AQ427" s="10">
        <f t="shared" ref="AQ427:AQ435" si="23">B427/AO427-1</f>
        <v>0.2209697534683337</v>
      </c>
    </row>
    <row r="428" spans="1:43" x14ac:dyDescent="0.25">
      <c r="A428" t="s">
        <v>37</v>
      </c>
      <c r="B428">
        <v>7.5737619825145401</v>
      </c>
      <c r="C428">
        <v>6.0435907436894899E-3</v>
      </c>
      <c r="D428">
        <v>7.0160348877825598</v>
      </c>
      <c r="E428">
        <v>6.0435907436894899E-3</v>
      </c>
      <c r="F428">
        <v>-37.897331965628503</v>
      </c>
      <c r="G428" s="1">
        <v>0</v>
      </c>
      <c r="H428">
        <v>3.19528790937553</v>
      </c>
      <c r="I428">
        <v>-223.02403565342601</v>
      </c>
      <c r="J428">
        <v>-194.202820661874</v>
      </c>
      <c r="K428">
        <v>66.893551975852503</v>
      </c>
      <c r="L428">
        <v>83.4030467009689</v>
      </c>
      <c r="M428">
        <v>0.70918033893278698</v>
      </c>
      <c r="N428">
        <v>53.779345030550097</v>
      </c>
      <c r="O428">
        <v>137514.51097589801</v>
      </c>
      <c r="P428">
        <v>185433.62300901199</v>
      </c>
      <c r="Q428">
        <v>104.83276419357399</v>
      </c>
      <c r="R428">
        <v>630.194596619246</v>
      </c>
      <c r="S428">
        <v>0.23958900079072701</v>
      </c>
      <c r="T428">
        <v>0.25826873463415201</v>
      </c>
      <c r="U428">
        <v>0.34079684140363498</v>
      </c>
      <c r="V428">
        <v>0.50389900075516603</v>
      </c>
      <c r="W428">
        <v>1.69447030125295E-2</v>
      </c>
      <c r="X428">
        <v>0.13835945482866799</v>
      </c>
      <c r="Y428" s="1">
        <v>0</v>
      </c>
      <c r="Z428">
        <v>0.63121304192197003</v>
      </c>
      <c r="AA428">
        <v>5.5649908164307198E-4</v>
      </c>
      <c r="AB428">
        <v>5.4870406889722398E-3</v>
      </c>
      <c r="AC428" s="1">
        <v>0</v>
      </c>
      <c r="AD428" s="1">
        <v>0</v>
      </c>
      <c r="AE428" s="1">
        <v>0</v>
      </c>
      <c r="AF428">
        <v>5.33681846239707</v>
      </c>
      <c r="AG428">
        <v>0.34466293054028102</v>
      </c>
      <c r="AH428">
        <v>103.367488424038</v>
      </c>
      <c r="AI428" t="s">
        <v>77</v>
      </c>
      <c r="AJ428" t="s">
        <v>78</v>
      </c>
      <c r="AK428">
        <v>348049227.27999997</v>
      </c>
      <c r="AL428">
        <v>2531</v>
      </c>
      <c r="AM428" s="10">
        <f t="shared" si="22"/>
        <v>7.9493204303072051E-2</v>
      </c>
      <c r="AN428">
        <f t="shared" ref="AN428:AN433" si="24">C428-AB428+AB428*AP428</f>
        <v>6.0435907436894899E-3</v>
      </c>
      <c r="AO428">
        <f t="shared" ref="AO428:AO433" si="25">100*(1-(1-AN428)^12)</f>
        <v>7.0160348877826628</v>
      </c>
      <c r="AP428" s="10">
        <v>1</v>
      </c>
      <c r="AQ428" s="10">
        <f t="shared" si="23"/>
        <v>7.9493204303056286E-2</v>
      </c>
    </row>
    <row r="429" spans="1:43" x14ac:dyDescent="0.25">
      <c r="A429" t="s">
        <v>37</v>
      </c>
      <c r="B429">
        <v>5.41433492083525</v>
      </c>
      <c r="C429">
        <v>5.62438409948182E-3</v>
      </c>
      <c r="D429">
        <v>6.5443436724548203</v>
      </c>
      <c r="E429">
        <v>5.62438409948182E-3</v>
      </c>
      <c r="F429">
        <v>-31.545868497451099</v>
      </c>
      <c r="G429" s="1">
        <v>0</v>
      </c>
      <c r="H429">
        <v>3.2729039581639801</v>
      </c>
      <c r="I429">
        <v>-198.898692273005</v>
      </c>
      <c r="J429">
        <v>-172.98242684012499</v>
      </c>
      <c r="K429">
        <v>68.6961125377359</v>
      </c>
      <c r="L429">
        <v>85.782992749821503</v>
      </c>
      <c r="M429">
        <v>0.72318429173297105</v>
      </c>
      <c r="N429">
        <v>55.6138575831502</v>
      </c>
      <c r="O429">
        <v>153091.271912803</v>
      </c>
      <c r="P429">
        <v>208543.61122338599</v>
      </c>
      <c r="Q429">
        <v>106.30526424923001</v>
      </c>
      <c r="R429">
        <v>665.15294494837497</v>
      </c>
      <c r="S429">
        <v>0.26809286639776803</v>
      </c>
      <c r="T429">
        <v>0.23781618656276099</v>
      </c>
      <c r="U429">
        <v>0.209234094148428</v>
      </c>
      <c r="V429">
        <v>0.56055848084214099</v>
      </c>
      <c r="W429">
        <v>4.57619807836235E-2</v>
      </c>
      <c r="X429">
        <v>0.184445444225806</v>
      </c>
      <c r="Y429" s="1">
        <v>0</v>
      </c>
      <c r="Z429">
        <v>0.62397991581349899</v>
      </c>
      <c r="AA429">
        <v>5.83188511999526E-4</v>
      </c>
      <c r="AB429">
        <v>5.0411736135008E-3</v>
      </c>
      <c r="AC429" s="1">
        <v>0</v>
      </c>
      <c r="AD429" s="1">
        <v>0</v>
      </c>
      <c r="AE429" s="1">
        <v>0</v>
      </c>
      <c r="AF429">
        <v>4.9341115191843699</v>
      </c>
      <c r="AG429">
        <v>0.32829265783411898</v>
      </c>
      <c r="AH429">
        <v>370.21667367723802</v>
      </c>
      <c r="AI429" t="s">
        <v>79</v>
      </c>
      <c r="AJ429" t="s">
        <v>80</v>
      </c>
      <c r="AK429">
        <v>1994473090.48</v>
      </c>
      <c r="AL429">
        <v>13028</v>
      </c>
      <c r="AM429" s="10">
        <f t="shared" si="22"/>
        <v>-0.17266953084627623</v>
      </c>
      <c r="AN429">
        <f t="shared" si="24"/>
        <v>5.62438409948182E-3</v>
      </c>
      <c r="AO429">
        <f t="shared" si="25"/>
        <v>6.5443436724548443</v>
      </c>
      <c r="AP429" s="10">
        <v>1</v>
      </c>
      <c r="AQ429" s="10">
        <f t="shared" si="23"/>
        <v>-0.17266953084627923</v>
      </c>
    </row>
    <row r="430" spans="1:43" x14ac:dyDescent="0.25">
      <c r="A430" t="s">
        <v>37</v>
      </c>
      <c r="B430">
        <v>7.0839996135054202</v>
      </c>
      <c r="C430">
        <v>5.7535458233445198E-3</v>
      </c>
      <c r="D430">
        <v>6.6899096780301202</v>
      </c>
      <c r="E430">
        <v>5.7535452040216196E-3</v>
      </c>
      <c r="F430">
        <v>-28.030090489100601</v>
      </c>
      <c r="G430" s="1">
        <v>0</v>
      </c>
      <c r="H430">
        <v>3.2952568016861301</v>
      </c>
      <c r="I430">
        <v>-172.93239540405901</v>
      </c>
      <c r="J430">
        <v>-147.645889887441</v>
      </c>
      <c r="K430">
        <v>69.011627635958305</v>
      </c>
      <c r="L430">
        <v>86.416759860610995</v>
      </c>
      <c r="M430">
        <v>0.72180451767515397</v>
      </c>
      <c r="N430">
        <v>53.837382838527901</v>
      </c>
      <c r="O430">
        <v>156991.38202363899</v>
      </c>
      <c r="P430">
        <v>211638.768934911</v>
      </c>
      <c r="Q430">
        <v>108.60020847150599</v>
      </c>
      <c r="R430">
        <v>703.52078830356402</v>
      </c>
      <c r="S430">
        <v>0.23489087013005999</v>
      </c>
      <c r="T430">
        <v>0.28379070945468099</v>
      </c>
      <c r="U430">
        <v>0.14091970256199399</v>
      </c>
      <c r="V430">
        <v>0.56506258154869504</v>
      </c>
      <c r="W430">
        <v>6.7834493184631695E-2</v>
      </c>
      <c r="X430">
        <v>0.226183222704678</v>
      </c>
      <c r="Y430" s="1">
        <v>0</v>
      </c>
      <c r="Z430">
        <v>0.65783294223397804</v>
      </c>
      <c r="AA430">
        <v>6.1316495712073903E-4</v>
      </c>
      <c r="AB430">
        <v>5.1400812779464899E-3</v>
      </c>
      <c r="AC430" s="1">
        <v>0</v>
      </c>
      <c r="AD430" s="1">
        <v>2.6478306125016499E-7</v>
      </c>
      <c r="AE430" s="1">
        <v>0</v>
      </c>
      <c r="AF430">
        <v>5.4527841161502</v>
      </c>
      <c r="AG430">
        <v>0.37293166087277402</v>
      </c>
      <c r="AH430">
        <v>994.028212557487</v>
      </c>
      <c r="AI430" t="s">
        <v>81</v>
      </c>
      <c r="AJ430" t="s">
        <v>82</v>
      </c>
      <c r="AK430">
        <v>13189159986.57</v>
      </c>
      <c r="AL430">
        <v>84012</v>
      </c>
      <c r="AM430" s="10">
        <f t="shared" si="22"/>
        <v>5.8908110040633899E-2</v>
      </c>
      <c r="AN430">
        <f t="shared" si="24"/>
        <v>6.1647523255802398E-3</v>
      </c>
      <c r="AO430">
        <f t="shared" si="25"/>
        <v>7.151958765653732</v>
      </c>
      <c r="AP430" s="10">
        <v>1.08</v>
      </c>
      <c r="AQ430" s="10">
        <f t="shared" si="23"/>
        <v>-9.5021733730731306E-3</v>
      </c>
    </row>
    <row r="431" spans="1:43" x14ac:dyDescent="0.25">
      <c r="A431" t="s">
        <v>37</v>
      </c>
      <c r="B431">
        <v>8.5712315405561998</v>
      </c>
      <c r="C431">
        <v>6.6369076860285196E-3</v>
      </c>
      <c r="D431">
        <v>7.6799054183155002</v>
      </c>
      <c r="E431">
        <v>6.6368723458216398E-3</v>
      </c>
      <c r="F431">
        <v>-24.391279552771401</v>
      </c>
      <c r="G431" s="1">
        <v>0</v>
      </c>
      <c r="H431">
        <v>3.3341256730442201</v>
      </c>
      <c r="I431">
        <v>-149.21711483123801</v>
      </c>
      <c r="J431">
        <v>-123.04256924776099</v>
      </c>
      <c r="K431">
        <v>67.537379497224904</v>
      </c>
      <c r="L431">
        <v>86.146805553968306</v>
      </c>
      <c r="M431">
        <v>0.71971093310896295</v>
      </c>
      <c r="N431">
        <v>52.123441699485198</v>
      </c>
      <c r="O431">
        <v>151599.33316560701</v>
      </c>
      <c r="P431">
        <v>201068.7774197</v>
      </c>
      <c r="Q431">
        <v>105.30567902502401</v>
      </c>
      <c r="R431">
        <v>713.37893464779097</v>
      </c>
      <c r="S431">
        <v>0.20340597975654201</v>
      </c>
      <c r="T431">
        <v>0.299025907481696</v>
      </c>
      <c r="U431">
        <v>0.131391257304485</v>
      </c>
      <c r="V431">
        <v>0.59646512098377302</v>
      </c>
      <c r="W431">
        <v>6.29846209646229E-2</v>
      </c>
      <c r="X431">
        <v>0.20915900074711799</v>
      </c>
      <c r="Y431" s="1">
        <v>0</v>
      </c>
      <c r="Z431">
        <v>0.69868774205681905</v>
      </c>
      <c r="AA431">
        <v>6.2511323992090503E-4</v>
      </c>
      <c r="AB431">
        <v>6.0060706646073402E-3</v>
      </c>
      <c r="AC431" s="1">
        <v>0</v>
      </c>
      <c r="AD431">
        <v>5.65229903887631E-6</v>
      </c>
      <c r="AE431" s="1">
        <v>0</v>
      </c>
      <c r="AF431">
        <v>6.1341349970277896</v>
      </c>
      <c r="AG431">
        <v>0.40924287022347999</v>
      </c>
      <c r="AH431">
        <v>1283.01963159262</v>
      </c>
      <c r="AI431" t="s">
        <v>83</v>
      </c>
      <c r="AJ431" t="s">
        <v>84</v>
      </c>
      <c r="AK431">
        <v>44370092830.910004</v>
      </c>
      <c r="AL431">
        <v>292680</v>
      </c>
      <c r="AM431" s="10">
        <f t="shared" si="22"/>
        <v>0.11605951814393589</v>
      </c>
      <c r="AN431">
        <f t="shared" si="24"/>
        <v>7.2975754591353276E-3</v>
      </c>
      <c r="AO431">
        <f t="shared" si="25"/>
        <v>8.414021230949519</v>
      </c>
      <c r="AP431" s="10">
        <v>1.1100000000000001</v>
      </c>
      <c r="AQ431" s="10">
        <f t="shared" si="23"/>
        <v>1.8684325281758341E-2</v>
      </c>
    </row>
    <row r="432" spans="1:43" x14ac:dyDescent="0.25">
      <c r="A432" t="s">
        <v>37</v>
      </c>
      <c r="B432">
        <v>8.8009963182391608</v>
      </c>
      <c r="C432">
        <v>6.5582195466216704E-3</v>
      </c>
      <c r="D432">
        <v>7.5921107861180896</v>
      </c>
      <c r="E432">
        <v>6.55779176911992E-3</v>
      </c>
      <c r="F432">
        <v>-10.904630890479099</v>
      </c>
      <c r="G432" s="1">
        <v>0</v>
      </c>
      <c r="H432">
        <v>3.5409848280456502</v>
      </c>
      <c r="I432">
        <v>-127.177843852837</v>
      </c>
      <c r="J432">
        <v>-99.428224381336804</v>
      </c>
      <c r="K432">
        <v>68.771497136219494</v>
      </c>
      <c r="L432">
        <v>85.998426626383804</v>
      </c>
      <c r="M432">
        <v>0.72408960987795601</v>
      </c>
      <c r="N432">
        <v>52.965635756966698</v>
      </c>
      <c r="O432">
        <v>142971.8461695</v>
      </c>
      <c r="P432">
        <v>187346.21163434701</v>
      </c>
      <c r="Q432">
        <v>94.069809534451394</v>
      </c>
      <c r="R432">
        <v>708.81402182272996</v>
      </c>
      <c r="S432">
        <v>0.16889751619097901</v>
      </c>
      <c r="T432">
        <v>0.26715941538867899</v>
      </c>
      <c r="U432">
        <v>0.148507695861477</v>
      </c>
      <c r="V432">
        <v>0.66809670890661599</v>
      </c>
      <c r="W432">
        <v>4.3620972025092498E-2</v>
      </c>
      <c r="X432">
        <v>0.139774623206814</v>
      </c>
      <c r="Y432" s="1">
        <v>0</v>
      </c>
      <c r="Z432">
        <v>0.76146464084496301</v>
      </c>
      <c r="AA432">
        <v>6.2360242815073601E-4</v>
      </c>
      <c r="AB432">
        <v>5.9047823404828103E-3</v>
      </c>
      <c r="AC432" s="1">
        <v>0</v>
      </c>
      <c r="AD432">
        <v>2.93391441463165E-5</v>
      </c>
      <c r="AE432" s="1">
        <v>2.28372014565321E-8</v>
      </c>
      <c r="AF432">
        <v>5.8826401429379898</v>
      </c>
      <c r="AG432">
        <v>0.40055592238943399</v>
      </c>
      <c r="AH432">
        <v>1591.9890123867999</v>
      </c>
      <c r="AI432" t="s">
        <v>85</v>
      </c>
      <c r="AJ432" t="s">
        <v>86</v>
      </c>
      <c r="AK432">
        <v>58565271402.720001</v>
      </c>
      <c r="AL432">
        <v>409628</v>
      </c>
      <c r="AM432" s="10">
        <f t="shared" si="22"/>
        <v>0.15922917435971518</v>
      </c>
      <c r="AN432">
        <f t="shared" si="24"/>
        <v>7.2667934274796078E-3</v>
      </c>
      <c r="AO432">
        <f t="shared" si="25"/>
        <v>8.3799362933407284</v>
      </c>
      <c r="AP432" s="10">
        <v>1.1200000000000001</v>
      </c>
      <c r="AQ432" s="10">
        <f t="shared" si="23"/>
        <v>5.0246208343258658E-2</v>
      </c>
    </row>
    <row r="433" spans="1:43" x14ac:dyDescent="0.25">
      <c r="A433" t="s">
        <v>37</v>
      </c>
      <c r="B433">
        <v>9.2099085397413898</v>
      </c>
      <c r="C433">
        <v>7.5343951329175504E-3</v>
      </c>
      <c r="D433">
        <v>8.6758631539650395</v>
      </c>
      <c r="E433">
        <v>7.5305668168359303E-3</v>
      </c>
      <c r="F433">
        <v>-4.6874937861841897</v>
      </c>
      <c r="G433" s="1">
        <v>0</v>
      </c>
      <c r="H433">
        <v>3.67716465428308</v>
      </c>
      <c r="I433">
        <v>-102.018907712846</v>
      </c>
      <c r="J433">
        <v>-73.402472213179394</v>
      </c>
      <c r="K433">
        <v>69.692460289374694</v>
      </c>
      <c r="L433">
        <v>86.7367292547614</v>
      </c>
      <c r="M433">
        <v>0.73495125498495195</v>
      </c>
      <c r="N433">
        <v>53.737604314132803</v>
      </c>
      <c r="O433">
        <v>138681.79866078301</v>
      </c>
      <c r="P433">
        <v>179081.28259621799</v>
      </c>
      <c r="Q433">
        <v>86.012549050866696</v>
      </c>
      <c r="R433">
        <v>703.52838919679698</v>
      </c>
      <c r="S433">
        <v>0.16171036969063801</v>
      </c>
      <c r="T433">
        <v>0.233854629234795</v>
      </c>
      <c r="U433">
        <v>0.16455465571167999</v>
      </c>
      <c r="V433">
        <v>0.72254246978449799</v>
      </c>
      <c r="W433">
        <v>2.9306963294385601E-2</v>
      </c>
      <c r="X433">
        <v>8.3595911209435506E-2</v>
      </c>
      <c r="Y433" s="1">
        <v>0</v>
      </c>
      <c r="Z433">
        <v>0.77482248477080495</v>
      </c>
      <c r="AA433">
        <v>6.1717833506174302E-4</v>
      </c>
      <c r="AB433">
        <v>6.82983024172607E-3</v>
      </c>
      <c r="AC433" s="1">
        <v>0</v>
      </c>
      <c r="AD433">
        <v>7.9926127209971703E-5</v>
      </c>
      <c r="AE433">
        <v>3.5902226163415798E-6</v>
      </c>
      <c r="AF433">
        <v>5.8335688477993397</v>
      </c>
      <c r="AG433">
        <v>0.41246865665997801</v>
      </c>
      <c r="AH433">
        <v>1778.26510653589</v>
      </c>
      <c r="AI433" t="s">
        <v>87</v>
      </c>
      <c r="AJ433" t="s">
        <v>88</v>
      </c>
      <c r="AK433">
        <v>105010412673.14</v>
      </c>
      <c r="AL433">
        <v>757204</v>
      </c>
      <c r="AM433" s="10">
        <f t="shared" si="22"/>
        <v>6.1555303063105749E-2</v>
      </c>
      <c r="AN433">
        <f t="shared" si="24"/>
        <v>7.6026934353348114E-3</v>
      </c>
      <c r="AO433">
        <f t="shared" si="25"/>
        <v>8.7512502295021832</v>
      </c>
      <c r="AP433" s="10">
        <v>1.01</v>
      </c>
      <c r="AQ433" s="10">
        <f t="shared" si="23"/>
        <v>5.2410603994955896E-2</v>
      </c>
    </row>
    <row r="434" spans="1:43" x14ac:dyDescent="0.25">
      <c r="A434" t="s">
        <v>37</v>
      </c>
      <c r="B434">
        <v>9.6461650570634792</v>
      </c>
      <c r="C434">
        <v>7.9553727971579807E-3</v>
      </c>
      <c r="D434">
        <v>9.1396276238225305</v>
      </c>
      <c r="E434">
        <v>7.9360200911721603E-3</v>
      </c>
      <c r="F434">
        <v>-6.81934619426002</v>
      </c>
      <c r="G434" s="1">
        <v>0</v>
      </c>
      <c r="H434">
        <v>3.7094021556743102</v>
      </c>
      <c r="I434">
        <v>-78.024885254829599</v>
      </c>
      <c r="J434">
        <v>-49.548551231952999</v>
      </c>
      <c r="K434">
        <v>69.537154764984805</v>
      </c>
      <c r="L434">
        <v>88.846740699916197</v>
      </c>
      <c r="M434">
        <v>0.76309007814701801</v>
      </c>
      <c r="N434">
        <v>57.2276032984689</v>
      </c>
      <c r="O434">
        <v>139495.73352352</v>
      </c>
      <c r="P434">
        <v>176663.463609984</v>
      </c>
      <c r="Q434">
        <v>83.684147127655805</v>
      </c>
      <c r="R434">
        <v>697.594157286273</v>
      </c>
      <c r="S434">
        <v>0.20010886413041001</v>
      </c>
      <c r="T434">
        <v>0.229994333501579</v>
      </c>
      <c r="U434">
        <v>0.15959366069660699</v>
      </c>
      <c r="V434">
        <v>0.70984688220902403</v>
      </c>
      <c r="W434">
        <v>3.1736074294330598E-2</v>
      </c>
      <c r="X434">
        <v>9.8823382800037704E-2</v>
      </c>
      <c r="Y434" s="1">
        <v>0</v>
      </c>
      <c r="Z434">
        <v>0.72583444290668897</v>
      </c>
      <c r="AA434">
        <v>5.6749895088398499E-4</v>
      </c>
      <c r="AB434">
        <v>7.0339978580092897E-3</v>
      </c>
      <c r="AC434" s="1">
        <v>0</v>
      </c>
      <c r="AD434">
        <v>3.1531895171479002E-4</v>
      </c>
      <c r="AE434">
        <v>1.91705811793244E-5</v>
      </c>
      <c r="AF434">
        <v>5.4155471055478897</v>
      </c>
      <c r="AG434">
        <v>0.37073233937032402</v>
      </c>
      <c r="AH434">
        <v>1552.1311811816799</v>
      </c>
      <c r="AI434" t="s">
        <v>89</v>
      </c>
      <c r="AJ434" t="s">
        <v>90</v>
      </c>
      <c r="AK434">
        <v>138608122171.10999</v>
      </c>
      <c r="AL434">
        <v>993637</v>
      </c>
      <c r="AM434" s="10">
        <f>B434/D434-1</f>
        <v>5.5422108436962381E-2</v>
      </c>
      <c r="AN434">
        <f>C434-AB434+AB434*AP434</f>
        <v>8.0257127757380736E-3</v>
      </c>
      <c r="AO434">
        <f>100*(1-(1-AN434)^12)</f>
        <v>9.2169058998475943</v>
      </c>
      <c r="AP434" s="10">
        <v>1.01</v>
      </c>
      <c r="AQ434" s="10">
        <f t="shared" si="23"/>
        <v>4.6573021562798189E-2</v>
      </c>
    </row>
    <row r="435" spans="1:43" x14ac:dyDescent="0.25">
      <c r="A435" t="s">
        <v>37</v>
      </c>
      <c r="B435">
        <v>14.725872582872601</v>
      </c>
      <c r="C435">
        <v>1.31066394458739E-2</v>
      </c>
      <c r="D435">
        <v>14.6422956283961</v>
      </c>
      <c r="E435">
        <v>1.28975780008488E-2</v>
      </c>
      <c r="F435">
        <v>-1.37210232905229</v>
      </c>
      <c r="G435" s="1">
        <v>0</v>
      </c>
      <c r="H435">
        <v>4.3514841962580801</v>
      </c>
      <c r="I435">
        <v>57.969719124403198</v>
      </c>
      <c r="J435">
        <v>88.164029289217197</v>
      </c>
      <c r="K435">
        <v>76.103691753805904</v>
      </c>
      <c r="L435">
        <v>93.080038180604603</v>
      </c>
      <c r="M435">
        <v>0.81194303603537099</v>
      </c>
      <c r="N435">
        <v>60.522071168638298</v>
      </c>
      <c r="O435">
        <v>131660.45185091399</v>
      </c>
      <c r="P435">
        <v>166515.60004034999</v>
      </c>
      <c r="Q435">
        <v>87.869452838867801</v>
      </c>
      <c r="R435">
        <v>694.46769399684001</v>
      </c>
      <c r="S435">
        <v>0.46053988328099399</v>
      </c>
      <c r="T435">
        <v>0.224568335463429</v>
      </c>
      <c r="U435">
        <v>8.0842831320644501E-2</v>
      </c>
      <c r="V435">
        <v>0.79923003883845201</v>
      </c>
      <c r="W435">
        <v>2.1091019588234498E-2</v>
      </c>
      <c r="X435">
        <v>9.88361102526681E-2</v>
      </c>
      <c r="Y435" s="1">
        <v>0</v>
      </c>
      <c r="Z435">
        <v>0.40954553769751201</v>
      </c>
      <c r="AA435">
        <v>5.5277342677466596E-4</v>
      </c>
      <c r="AB435">
        <v>7.7201419442716702E-3</v>
      </c>
      <c r="AC435" s="1">
        <v>0</v>
      </c>
      <c r="AD435">
        <v>2.7523787641778501E-3</v>
      </c>
      <c r="AE435">
        <v>1.87230347927524E-3</v>
      </c>
      <c r="AF435">
        <v>5.2323758859463103</v>
      </c>
      <c r="AG435">
        <v>0.37301036808758298</v>
      </c>
      <c r="AH435">
        <v>4634.3747524444098</v>
      </c>
      <c r="AI435" t="s">
        <v>116</v>
      </c>
      <c r="AJ435" t="s">
        <v>116</v>
      </c>
      <c r="AK435">
        <v>5919162023995.3398</v>
      </c>
      <c r="AL435">
        <v>44957783</v>
      </c>
      <c r="AM435" s="10">
        <f>B435/D435-1</f>
        <v>5.7079133352844202E-3</v>
      </c>
      <c r="AN435">
        <f>C435-AB435+AB435*AP435</f>
        <v>1.31066394458739E-2</v>
      </c>
      <c r="AO435">
        <f>100*(1-(1-AN435)^12)</f>
        <v>14.642295628396184</v>
      </c>
      <c r="AP435" s="10">
        <v>1</v>
      </c>
      <c r="AQ435" s="10">
        <f t="shared" si="23"/>
        <v>5.7079133352788691E-3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22"/>
  <sheetViews>
    <sheetView topLeftCell="V294" zoomScale="80" zoomScaleNormal="80" workbookViewId="0">
      <selection activeCell="Y317" sqref="Y317"/>
    </sheetView>
  </sheetViews>
  <sheetFormatPr defaultRowHeight="15" x14ac:dyDescent="0.25"/>
  <cols>
    <col min="9" max="9" width="13.28515625" customWidth="1"/>
    <col min="29" max="29" width="9.140625" style="3"/>
    <col min="39" max="39" width="10.85546875" bestFit="1" customWidth="1"/>
  </cols>
  <sheetData>
    <row r="1" spans="1:40" x14ac:dyDescent="0.25">
      <c r="B1" t="s">
        <v>119</v>
      </c>
    </row>
    <row r="2" spans="1:4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74</v>
      </c>
      <c r="AL2" t="s">
        <v>35</v>
      </c>
      <c r="AM2" t="s">
        <v>36</v>
      </c>
    </row>
    <row r="3" spans="1:40" x14ac:dyDescent="0.25">
      <c r="A3" t="s">
        <v>37</v>
      </c>
      <c r="B3">
        <v>6.7013904856139597</v>
      </c>
      <c r="C3">
        <v>7.1672938657813302E-3</v>
      </c>
      <c r="D3">
        <v>8.2696808920356499</v>
      </c>
      <c r="E3">
        <v>6.9548166686373303E-3</v>
      </c>
      <c r="F3">
        <v>-57.092111775147998</v>
      </c>
      <c r="G3" s="1">
        <v>0</v>
      </c>
      <c r="H3">
        <v>3.11351957218197</v>
      </c>
      <c r="I3">
        <v>-78.822799959597802</v>
      </c>
      <c r="J3">
        <v>-55.129867235031398</v>
      </c>
      <c r="K3">
        <v>35.512607996254097</v>
      </c>
      <c r="L3">
        <v>91.859222798991198</v>
      </c>
      <c r="M3">
        <v>0.85797706337016399</v>
      </c>
      <c r="N3">
        <v>77.680745941799202</v>
      </c>
      <c r="O3">
        <v>167754.97758709599</v>
      </c>
      <c r="P3">
        <v>210116.722790275</v>
      </c>
      <c r="Q3">
        <v>64.641381554577293</v>
      </c>
      <c r="R3">
        <v>661.37840146590702</v>
      </c>
      <c r="S3">
        <v>0.21514563432716999</v>
      </c>
      <c r="T3">
        <v>0.19552943927518199</v>
      </c>
      <c r="U3">
        <v>0.295200850088704</v>
      </c>
      <c r="V3">
        <v>0.34390969325436199</v>
      </c>
      <c r="W3">
        <v>8.7943104912572997E-2</v>
      </c>
      <c r="X3">
        <v>0.27294635174435899</v>
      </c>
      <c r="Y3" s="1">
        <v>0</v>
      </c>
      <c r="Z3">
        <v>0.748455373211662</v>
      </c>
      <c r="AA3">
        <v>3.83335248977559E-4</v>
      </c>
      <c r="AB3">
        <v>6.1210099264745301E-3</v>
      </c>
      <c r="AD3" s="1">
        <v>0</v>
      </c>
      <c r="AE3">
        <v>4.2359857970687199E-4</v>
      </c>
      <c r="AF3">
        <v>2.6812699469932099E-5</v>
      </c>
      <c r="AG3">
        <v>3.65898995159659</v>
      </c>
      <c r="AH3">
        <v>0.110181711271177</v>
      </c>
      <c r="AI3">
        <v>0.29091315160674103</v>
      </c>
      <c r="AJ3" t="s">
        <v>87</v>
      </c>
      <c r="AK3" t="s">
        <v>88</v>
      </c>
      <c r="AL3">
        <v>520040430.51999998</v>
      </c>
      <c r="AM3">
        <v>3100</v>
      </c>
      <c r="AN3" s="15">
        <f>B3/D3-1</f>
        <v>-0.18964340062167051</v>
      </c>
    </row>
    <row r="4" spans="1:40" x14ac:dyDescent="0.25">
      <c r="A4" t="s">
        <v>37</v>
      </c>
      <c r="B4">
        <v>6.2444961466461004</v>
      </c>
      <c r="C4">
        <v>7.9973611368493302E-3</v>
      </c>
      <c r="D4">
        <v>9.1857649216504793</v>
      </c>
      <c r="E4">
        <v>7.5979988545223399E-3</v>
      </c>
      <c r="F4">
        <v>-40.698960233529498</v>
      </c>
      <c r="G4" s="1">
        <v>0</v>
      </c>
      <c r="H4">
        <v>3.2756092359131999</v>
      </c>
      <c r="I4">
        <v>-55.557189407727101</v>
      </c>
      <c r="J4">
        <v>-32.755493383077599</v>
      </c>
      <c r="K4">
        <v>32.445006046432702</v>
      </c>
      <c r="L4">
        <v>91.832319914742101</v>
      </c>
      <c r="M4">
        <v>0.86536312910732405</v>
      </c>
      <c r="N4">
        <v>77.636301958184305</v>
      </c>
      <c r="O4">
        <v>174955.03500403301</v>
      </c>
      <c r="P4">
        <v>209351.29198418799</v>
      </c>
      <c r="Q4">
        <v>67.627481759687697</v>
      </c>
      <c r="R4">
        <v>658.57773828894199</v>
      </c>
      <c r="S4">
        <v>0.168294823871349</v>
      </c>
      <c r="T4">
        <v>0.231939773492357</v>
      </c>
      <c r="U4">
        <v>0.31264289719518801</v>
      </c>
      <c r="V4">
        <v>0.31398244677904702</v>
      </c>
      <c r="W4">
        <v>0.100320961786542</v>
      </c>
      <c r="X4">
        <v>0.27305369423922099</v>
      </c>
      <c r="Y4" s="1">
        <v>0</v>
      </c>
      <c r="Z4">
        <v>0.76792216483158204</v>
      </c>
      <c r="AA4">
        <v>3.3912734362581801E-4</v>
      </c>
      <c r="AB4">
        <v>6.4742944791833503E-3</v>
      </c>
      <c r="AD4" s="1">
        <v>0</v>
      </c>
      <c r="AE4">
        <v>6.5560987681813397E-4</v>
      </c>
      <c r="AF4">
        <v>1.28922614675862E-4</v>
      </c>
      <c r="AG4">
        <v>4.6933735839612298</v>
      </c>
      <c r="AH4">
        <v>0.120073392697562</v>
      </c>
      <c r="AI4">
        <v>1.0035469539008599</v>
      </c>
      <c r="AJ4" t="s">
        <v>89</v>
      </c>
      <c r="AK4" t="s">
        <v>90</v>
      </c>
      <c r="AL4">
        <v>4120366029.3800001</v>
      </c>
      <c r="AM4">
        <v>23551</v>
      </c>
      <c r="AN4" s="15">
        <f t="shared" ref="AN4:AN16" si="0">B4/D4-1</f>
        <v>-0.32019856812054126</v>
      </c>
    </row>
    <row r="5" spans="1:40" x14ac:dyDescent="0.25">
      <c r="A5" t="s">
        <v>37</v>
      </c>
      <c r="B5">
        <v>9.6828568434917095</v>
      </c>
      <c r="C5">
        <v>7.5428331722216403E-3</v>
      </c>
      <c r="D5">
        <v>8.6851800788326603</v>
      </c>
      <c r="E5">
        <v>7.1008886808250999E-3</v>
      </c>
      <c r="F5">
        <v>-43.823186302163997</v>
      </c>
      <c r="G5" s="1">
        <v>0</v>
      </c>
      <c r="H5">
        <v>3.35828691966592</v>
      </c>
      <c r="I5">
        <v>-30.073660888503198</v>
      </c>
      <c r="J5">
        <v>-8.8394359818594896</v>
      </c>
      <c r="K5">
        <v>23.893745956531699</v>
      </c>
      <c r="L5">
        <v>93.370242164866099</v>
      </c>
      <c r="M5">
        <v>0.89596083272254001</v>
      </c>
      <c r="N5">
        <v>81.414543394327197</v>
      </c>
      <c r="O5">
        <v>187914.43333245401</v>
      </c>
      <c r="P5">
        <v>228065.16692918399</v>
      </c>
      <c r="Q5">
        <v>78.954664803406601</v>
      </c>
      <c r="R5">
        <v>672.45063883318699</v>
      </c>
      <c r="S5">
        <v>0.335184633562845</v>
      </c>
      <c r="T5">
        <v>0.284693444151491</v>
      </c>
      <c r="U5">
        <v>0.27082612386320798</v>
      </c>
      <c r="V5">
        <v>0.176927867627062</v>
      </c>
      <c r="W5">
        <v>0.15032360902807901</v>
      </c>
      <c r="X5">
        <v>0.40192239948164898</v>
      </c>
      <c r="Y5" s="1">
        <v>0</v>
      </c>
      <c r="Z5">
        <v>0.50605135068010199</v>
      </c>
      <c r="AA5">
        <v>3.0350305401879697E-4</v>
      </c>
      <c r="AB5">
        <v>5.9322405362978404E-3</v>
      </c>
      <c r="AD5" s="1">
        <v>0</v>
      </c>
      <c r="AE5">
        <v>4.3412346531518598E-4</v>
      </c>
      <c r="AF5">
        <v>4.3103902331920901E-4</v>
      </c>
      <c r="AG5">
        <v>5.90346982625067</v>
      </c>
      <c r="AH5">
        <v>0.106613916966234</v>
      </c>
      <c r="AI5">
        <v>4.8225710410775102</v>
      </c>
      <c r="AJ5" t="s">
        <v>91</v>
      </c>
      <c r="AK5" t="s">
        <v>92</v>
      </c>
      <c r="AL5">
        <v>29234975880.130001</v>
      </c>
      <c r="AM5">
        <v>155576</v>
      </c>
      <c r="AN5" s="15">
        <f t="shared" si="0"/>
        <v>0.11487116623989935</v>
      </c>
    </row>
    <row r="6" spans="1:40" x14ac:dyDescent="0.25">
      <c r="A6" t="s">
        <v>37</v>
      </c>
      <c r="B6">
        <v>11.547506074069499</v>
      </c>
      <c r="C6">
        <v>9.9665856473046995E-3</v>
      </c>
      <c r="D6">
        <v>11.325605585371701</v>
      </c>
      <c r="E6">
        <v>9.2686090111996598E-3</v>
      </c>
      <c r="F6">
        <v>-31.290932308100999</v>
      </c>
      <c r="G6" s="1">
        <v>0</v>
      </c>
      <c r="H6">
        <v>3.4656671734118301</v>
      </c>
      <c r="I6">
        <v>-6.5746466930041798</v>
      </c>
      <c r="J6">
        <v>15.2441968800997</v>
      </c>
      <c r="K6">
        <v>26.263126153610798</v>
      </c>
      <c r="L6">
        <v>93.265722467191495</v>
      </c>
      <c r="M6">
        <v>0.89103533023336201</v>
      </c>
      <c r="N6">
        <v>80.194735334108998</v>
      </c>
      <c r="O6">
        <v>182820.293605146</v>
      </c>
      <c r="P6">
        <v>225409.05275588899</v>
      </c>
      <c r="Q6">
        <v>84.322510777187304</v>
      </c>
      <c r="R6">
        <v>679.115792798896</v>
      </c>
      <c r="S6">
        <v>0.35043104704835498</v>
      </c>
      <c r="T6">
        <v>0.30157868163388102</v>
      </c>
      <c r="U6">
        <v>0.25789187623663601</v>
      </c>
      <c r="V6">
        <v>0.23342109563603899</v>
      </c>
      <c r="W6">
        <v>0.14625576535273599</v>
      </c>
      <c r="X6">
        <v>0.36243126277458798</v>
      </c>
      <c r="Y6" s="1">
        <v>0</v>
      </c>
      <c r="Z6">
        <v>0.49288785329520002</v>
      </c>
      <c r="AA6">
        <v>3.0513209866016002E-4</v>
      </c>
      <c r="AB6">
        <v>6.3007301210683403E-3</v>
      </c>
      <c r="AD6" s="1">
        <v>0</v>
      </c>
      <c r="AE6">
        <v>6.7568795728890397E-4</v>
      </c>
      <c r="AF6">
        <v>1.9871003248520401E-3</v>
      </c>
      <c r="AG6">
        <v>5.8021044148774203</v>
      </c>
      <c r="AH6">
        <v>0.120174189381826</v>
      </c>
      <c r="AI6">
        <v>18.147007138897699</v>
      </c>
      <c r="AJ6" t="s">
        <v>93</v>
      </c>
      <c r="AK6" t="s">
        <v>94</v>
      </c>
      <c r="AL6">
        <v>112166466016.74001</v>
      </c>
      <c r="AM6">
        <v>613534</v>
      </c>
      <c r="AN6" s="15">
        <f t="shared" si="0"/>
        <v>1.9592814443795126E-2</v>
      </c>
    </row>
    <row r="7" spans="1:40" x14ac:dyDescent="0.25">
      <c r="A7" t="s">
        <v>37</v>
      </c>
      <c r="B7">
        <v>16.693770071774701</v>
      </c>
      <c r="C7">
        <v>1.2694986148857E-2</v>
      </c>
      <c r="D7">
        <v>14.214060857152001</v>
      </c>
      <c r="E7">
        <v>1.1701688916750899E-2</v>
      </c>
      <c r="F7">
        <v>-19.717859729491298</v>
      </c>
      <c r="G7" s="1">
        <v>0</v>
      </c>
      <c r="H7">
        <v>3.5967717805205401</v>
      </c>
      <c r="I7">
        <v>16.9919751739525</v>
      </c>
      <c r="J7">
        <v>39.274795516471698</v>
      </c>
      <c r="K7">
        <v>27.531337826296799</v>
      </c>
      <c r="L7">
        <v>93.1652241031898</v>
      </c>
      <c r="M7">
        <v>0.88817448064145899</v>
      </c>
      <c r="N7">
        <v>79.296433352191698</v>
      </c>
      <c r="O7">
        <v>179052.61422645199</v>
      </c>
      <c r="P7">
        <v>222793.33036669399</v>
      </c>
      <c r="Q7">
        <v>88.571328280447801</v>
      </c>
      <c r="R7">
        <v>681.87250961716302</v>
      </c>
      <c r="S7">
        <v>0.36254381192854501</v>
      </c>
      <c r="T7">
        <v>0.31224311774899</v>
      </c>
      <c r="U7">
        <v>0.28634266621327897</v>
      </c>
      <c r="V7">
        <v>0.23817914137714</v>
      </c>
      <c r="W7">
        <v>0.12787097981333501</v>
      </c>
      <c r="X7">
        <v>0.347607212596244</v>
      </c>
      <c r="Y7" s="1">
        <v>0</v>
      </c>
      <c r="Z7">
        <v>0.47979893566613702</v>
      </c>
      <c r="AA7">
        <v>3.0763764540704197E-4</v>
      </c>
      <c r="AB7">
        <v>6.4850863779966203E-3</v>
      </c>
      <c r="AD7" s="1">
        <v>0</v>
      </c>
      <c r="AE7">
        <v>8.6570695017136796E-4</v>
      </c>
      <c r="AF7">
        <v>4.0433256684902497E-3</v>
      </c>
      <c r="AG7">
        <v>6.0268771300589803</v>
      </c>
      <c r="AH7">
        <v>0.132685508508916</v>
      </c>
      <c r="AI7">
        <v>96.868390730729004</v>
      </c>
      <c r="AJ7" t="s">
        <v>95</v>
      </c>
      <c r="AK7" t="s">
        <v>96</v>
      </c>
      <c r="AL7">
        <v>290012593578.27002</v>
      </c>
      <c r="AM7">
        <v>1619706</v>
      </c>
      <c r="AN7" s="15">
        <f t="shared" si="0"/>
        <v>0.17445466426119882</v>
      </c>
    </row>
    <row r="8" spans="1:40" x14ac:dyDescent="0.25">
      <c r="A8" t="s">
        <v>37</v>
      </c>
      <c r="B8">
        <v>19.094409226125599</v>
      </c>
      <c r="C8">
        <v>1.6093081758995102E-2</v>
      </c>
      <c r="D8">
        <v>17.690839660640599</v>
      </c>
      <c r="E8">
        <v>1.48555040121868E-2</v>
      </c>
      <c r="F8">
        <v>-10.211532674931</v>
      </c>
      <c r="G8" s="1">
        <v>0</v>
      </c>
      <c r="H8">
        <v>3.7291566656888002</v>
      </c>
      <c r="I8">
        <v>40.022796724299802</v>
      </c>
      <c r="J8">
        <v>63.371685321628703</v>
      </c>
      <c r="K8">
        <v>31.676411923952401</v>
      </c>
      <c r="L8">
        <v>92.685941479064596</v>
      </c>
      <c r="M8">
        <v>0.87740895627798499</v>
      </c>
      <c r="N8">
        <v>77.080524673473207</v>
      </c>
      <c r="O8">
        <v>170865.62726753001</v>
      </c>
      <c r="P8">
        <v>213576.38312622</v>
      </c>
      <c r="Q8">
        <v>91.052575119465502</v>
      </c>
      <c r="R8">
        <v>686.41955844787299</v>
      </c>
      <c r="S8">
        <v>0.36468169960419</v>
      </c>
      <c r="T8">
        <v>0.29210127602351998</v>
      </c>
      <c r="U8">
        <v>0.27310247766155199</v>
      </c>
      <c r="V8">
        <v>0.33074710194989398</v>
      </c>
      <c r="W8">
        <v>9.3691109527532901E-2</v>
      </c>
      <c r="X8">
        <v>0.30245931086101902</v>
      </c>
      <c r="Y8" s="1">
        <v>0</v>
      </c>
      <c r="Z8">
        <v>0.48187245508623899</v>
      </c>
      <c r="AA8">
        <v>3.1817809775634898E-4</v>
      </c>
      <c r="AB8">
        <v>6.7077259008155501E-3</v>
      </c>
      <c r="AD8" s="1">
        <v>0</v>
      </c>
      <c r="AE8">
        <v>1.2985338266939899E-3</v>
      </c>
      <c r="AF8">
        <v>6.5311369308750401E-3</v>
      </c>
      <c r="AG8">
        <v>5.9591531006141096</v>
      </c>
      <c r="AH8">
        <v>0.15359510324877601</v>
      </c>
      <c r="AI8">
        <v>321.981108773583</v>
      </c>
      <c r="AJ8" t="s">
        <v>97</v>
      </c>
      <c r="AK8" t="s">
        <v>98</v>
      </c>
      <c r="AL8">
        <v>448751060652.17999</v>
      </c>
      <c r="AM8">
        <v>2626339</v>
      </c>
      <c r="AN8" s="15">
        <f t="shared" si="0"/>
        <v>7.9338776022470414E-2</v>
      </c>
    </row>
    <row r="9" spans="1:40" x14ac:dyDescent="0.25">
      <c r="A9" t="s">
        <v>37</v>
      </c>
      <c r="B9">
        <v>20.156043600425399</v>
      </c>
      <c r="C9">
        <v>2.0025533827423801E-2</v>
      </c>
      <c r="D9">
        <v>21.552858994272601</v>
      </c>
      <c r="E9">
        <v>1.8661737957692399E-2</v>
      </c>
      <c r="F9">
        <v>-8.7185083714170499</v>
      </c>
      <c r="G9" s="1">
        <v>0</v>
      </c>
      <c r="H9">
        <v>3.7886609999518899</v>
      </c>
      <c r="I9">
        <v>63.506116427473401</v>
      </c>
      <c r="J9">
        <v>88.139842076019207</v>
      </c>
      <c r="K9">
        <v>37.325878255250402</v>
      </c>
      <c r="L9">
        <v>92.266583676122394</v>
      </c>
      <c r="M9">
        <v>0.86358610020387505</v>
      </c>
      <c r="N9">
        <v>73.537825611098995</v>
      </c>
      <c r="O9">
        <v>161892.95060792399</v>
      </c>
      <c r="P9">
        <v>202152.99874332399</v>
      </c>
      <c r="Q9">
        <v>98.761809598653201</v>
      </c>
      <c r="R9">
        <v>695.67043958127397</v>
      </c>
      <c r="S9">
        <v>0.39029257975496501</v>
      </c>
      <c r="T9">
        <v>0.26020180339238902</v>
      </c>
      <c r="U9">
        <v>0.225371115900798</v>
      </c>
      <c r="V9">
        <v>0.44099037800280899</v>
      </c>
      <c r="W9">
        <v>7.03638043340271E-2</v>
      </c>
      <c r="X9">
        <v>0.26327470176236401</v>
      </c>
      <c r="Y9" s="1">
        <v>0</v>
      </c>
      <c r="Z9">
        <v>0.44440136084874698</v>
      </c>
      <c r="AA9">
        <v>3.36287539020518E-4</v>
      </c>
      <c r="AB9">
        <v>7.2486764384701204E-3</v>
      </c>
      <c r="AD9" s="1">
        <v>0</v>
      </c>
      <c r="AE9">
        <v>2.2477210841905502E-3</v>
      </c>
      <c r="AF9">
        <v>8.8291424391323692E-3</v>
      </c>
      <c r="AG9">
        <v>6.1089476969499499</v>
      </c>
      <c r="AH9">
        <v>0.195817976412964</v>
      </c>
      <c r="AI9">
        <v>739.05910093812201</v>
      </c>
      <c r="AJ9" t="s">
        <v>99</v>
      </c>
      <c r="AK9" t="s">
        <v>100</v>
      </c>
      <c r="AL9">
        <v>607828863879.91003</v>
      </c>
      <c r="AM9">
        <v>3754511</v>
      </c>
      <c r="AN9" s="15">
        <f t="shared" si="0"/>
        <v>-6.4808821614728118E-2</v>
      </c>
    </row>
    <row r="10" spans="1:40" x14ac:dyDescent="0.25">
      <c r="A10" t="s">
        <v>37</v>
      </c>
      <c r="B10">
        <v>21.664483386944202</v>
      </c>
      <c r="C10">
        <v>2.1591865572056598E-2</v>
      </c>
      <c r="D10">
        <v>23.0443241044829</v>
      </c>
      <c r="E10">
        <v>2.0271609249766599E-2</v>
      </c>
      <c r="F10">
        <v>-6.1025707220664298</v>
      </c>
      <c r="G10" s="1">
        <v>0</v>
      </c>
      <c r="H10">
        <v>3.98151265389735</v>
      </c>
      <c r="I10">
        <v>87.001170703336697</v>
      </c>
      <c r="J10">
        <v>112.68968614806001</v>
      </c>
      <c r="K10">
        <v>42.334819205898903</v>
      </c>
      <c r="L10">
        <v>92.521749474048207</v>
      </c>
      <c r="M10">
        <v>0.85952948477872904</v>
      </c>
      <c r="N10">
        <v>72.575449579525198</v>
      </c>
      <c r="O10">
        <v>155190.73170029401</v>
      </c>
      <c r="P10">
        <v>194913.95251801499</v>
      </c>
      <c r="Q10">
        <v>101.877581157591</v>
      </c>
      <c r="R10">
        <v>695.34195006974801</v>
      </c>
      <c r="S10">
        <v>0.43961085756141899</v>
      </c>
      <c r="T10">
        <v>0.246571063606599</v>
      </c>
      <c r="U10">
        <v>0.19230606153181301</v>
      </c>
      <c r="V10">
        <v>0.503001382266556</v>
      </c>
      <c r="W10">
        <v>5.8973557036066E-2</v>
      </c>
      <c r="X10">
        <v>0.245718999165564</v>
      </c>
      <c r="Y10" s="1">
        <v>0</v>
      </c>
      <c r="Z10">
        <v>0.385476161097284</v>
      </c>
      <c r="AA10">
        <v>3.5662956369886403E-4</v>
      </c>
      <c r="AB10">
        <v>7.3528140234556203E-3</v>
      </c>
      <c r="AD10" s="1">
        <v>0</v>
      </c>
      <c r="AE10">
        <v>2.75695306719632E-3</v>
      </c>
      <c r="AF10">
        <v>9.8053124520671997E-3</v>
      </c>
      <c r="AG10">
        <v>5.8903960859284101</v>
      </c>
      <c r="AH10">
        <v>0.20686046300000799</v>
      </c>
      <c r="AI10">
        <v>1344.8292956845</v>
      </c>
      <c r="AJ10" t="s">
        <v>101</v>
      </c>
      <c r="AK10" t="s">
        <v>102</v>
      </c>
      <c r="AL10">
        <v>642448814076.78003</v>
      </c>
      <c r="AM10">
        <v>4139737</v>
      </c>
      <c r="AN10" s="15">
        <f t="shared" si="0"/>
        <v>-5.9877682299663282E-2</v>
      </c>
    </row>
    <row r="11" spans="1:40" x14ac:dyDescent="0.25">
      <c r="A11" t="s">
        <v>37</v>
      </c>
      <c r="B11">
        <v>23.283708951321799</v>
      </c>
      <c r="C11">
        <v>2.3107951857342001E-2</v>
      </c>
      <c r="D11">
        <v>24.463145891304801</v>
      </c>
      <c r="E11">
        <v>2.1961220296797201E-2</v>
      </c>
      <c r="F11">
        <v>-3.2816808809215199</v>
      </c>
      <c r="G11" s="1">
        <v>0</v>
      </c>
      <c r="H11">
        <v>4.2255472026521703</v>
      </c>
      <c r="I11">
        <v>110.93908568817101</v>
      </c>
      <c r="J11">
        <v>137.70134684129499</v>
      </c>
      <c r="K11">
        <v>48.539790509849198</v>
      </c>
      <c r="L11">
        <v>92.861439156768498</v>
      </c>
      <c r="M11">
        <v>0.85489659200623003</v>
      </c>
      <c r="N11">
        <v>71.098742981369597</v>
      </c>
      <c r="O11">
        <v>148904.60394092201</v>
      </c>
      <c r="P11">
        <v>187002.40272688601</v>
      </c>
      <c r="Q11">
        <v>99.945112695602504</v>
      </c>
      <c r="R11">
        <v>696.29159122969804</v>
      </c>
      <c r="S11">
        <v>0.472255154144472</v>
      </c>
      <c r="T11">
        <v>0.21639832991873201</v>
      </c>
      <c r="U11">
        <v>0.151917862081247</v>
      </c>
      <c r="V11">
        <v>0.61240700142327098</v>
      </c>
      <c r="W11">
        <v>4.3205780738563702E-2</v>
      </c>
      <c r="X11">
        <v>0.19246935575691701</v>
      </c>
      <c r="Y11" s="1">
        <v>0</v>
      </c>
      <c r="Z11">
        <v>0.355047023852883</v>
      </c>
      <c r="AA11">
        <v>3.86143922234883E-4</v>
      </c>
      <c r="AB11">
        <v>7.5692780364564997E-3</v>
      </c>
      <c r="AD11" s="1">
        <v>0</v>
      </c>
      <c r="AE11">
        <v>3.17450283384039E-3</v>
      </c>
      <c r="AF11">
        <v>1.0831408490884801E-2</v>
      </c>
      <c r="AG11">
        <v>5.60560555148672</v>
      </c>
      <c r="AH11">
        <v>0.22468900322719201</v>
      </c>
      <c r="AI11">
        <v>2210.40049703458</v>
      </c>
      <c r="AJ11" t="s">
        <v>103</v>
      </c>
      <c r="AK11" t="s">
        <v>104</v>
      </c>
      <c r="AL11">
        <v>692527318863.68994</v>
      </c>
      <c r="AM11">
        <v>4650812</v>
      </c>
      <c r="AN11" s="15">
        <f t="shared" si="0"/>
        <v>-4.8212807347979836E-2</v>
      </c>
    </row>
    <row r="12" spans="1:40" x14ac:dyDescent="0.25">
      <c r="A12" t="s">
        <v>37</v>
      </c>
      <c r="B12">
        <v>24.107491530613601</v>
      </c>
      <c r="C12">
        <v>2.2810249415580901E-2</v>
      </c>
      <c r="D12">
        <v>24.186449171907299</v>
      </c>
      <c r="E12">
        <v>2.1955590587856001E-2</v>
      </c>
      <c r="F12">
        <v>1.6357281010713001</v>
      </c>
      <c r="G12" s="1">
        <v>0</v>
      </c>
      <c r="H12">
        <v>4.4741574088321796</v>
      </c>
      <c r="I12">
        <v>133.60086175353501</v>
      </c>
      <c r="J12">
        <v>161.878907881548</v>
      </c>
      <c r="K12">
        <v>55.289215076623798</v>
      </c>
      <c r="L12">
        <v>93.089545087210197</v>
      </c>
      <c r="M12">
        <v>0.84879711821640802</v>
      </c>
      <c r="N12">
        <v>69.444869171201304</v>
      </c>
      <c r="O12">
        <v>140843.793328634</v>
      </c>
      <c r="P12">
        <v>175571.73912261799</v>
      </c>
      <c r="Q12">
        <v>93.304918520933398</v>
      </c>
      <c r="R12">
        <v>696.30551896353495</v>
      </c>
      <c r="S12">
        <v>0.491271887787467</v>
      </c>
      <c r="T12">
        <v>0.20290649391169699</v>
      </c>
      <c r="U12">
        <v>0.11338410917542199</v>
      </c>
      <c r="V12">
        <v>0.70290353987215604</v>
      </c>
      <c r="W12">
        <v>2.9678703238146899E-2</v>
      </c>
      <c r="X12">
        <v>0.154033647714274</v>
      </c>
      <c r="Y12" s="1">
        <v>0</v>
      </c>
      <c r="Z12">
        <v>0.35379022957662898</v>
      </c>
      <c r="AA12">
        <v>4.21818384552699E-4</v>
      </c>
      <c r="AB12">
        <v>7.7008434663701298E-3</v>
      </c>
      <c r="AD12" s="1">
        <v>0</v>
      </c>
      <c r="AE12">
        <v>3.6567918921733898E-3</v>
      </c>
      <c r="AF12">
        <v>1.0176262295684999E-2</v>
      </c>
      <c r="AG12">
        <v>5.3830904285271401</v>
      </c>
      <c r="AH12">
        <v>0.24651596252970201</v>
      </c>
      <c r="AI12">
        <v>3197.5331653665398</v>
      </c>
      <c r="AJ12" t="s">
        <v>105</v>
      </c>
      <c r="AK12" t="s">
        <v>106</v>
      </c>
      <c r="AL12">
        <v>608819690826.16003</v>
      </c>
      <c r="AM12">
        <v>4322659</v>
      </c>
      <c r="AN12" s="15">
        <f t="shared" si="0"/>
        <v>-3.2645404347079188E-3</v>
      </c>
    </row>
    <row r="13" spans="1:40" x14ac:dyDescent="0.25">
      <c r="A13" t="s">
        <v>37</v>
      </c>
      <c r="B13">
        <v>24.8569022625462</v>
      </c>
      <c r="C13">
        <v>2.2751849565054601E-2</v>
      </c>
      <c r="D13">
        <v>24.132061098817701</v>
      </c>
      <c r="E13">
        <v>2.2201531215721101E-2</v>
      </c>
      <c r="F13">
        <v>7.9065861168115097</v>
      </c>
      <c r="G13" s="1">
        <v>0</v>
      </c>
      <c r="H13">
        <v>4.74974814537046</v>
      </c>
      <c r="I13">
        <v>156.693269168412</v>
      </c>
      <c r="J13">
        <v>186.83224973505699</v>
      </c>
      <c r="K13">
        <v>60.927150928664801</v>
      </c>
      <c r="L13">
        <v>93.419789163085198</v>
      </c>
      <c r="M13">
        <v>0.84665786657991404</v>
      </c>
      <c r="N13">
        <v>68.423143826336101</v>
      </c>
      <c r="O13">
        <v>132074.71869874699</v>
      </c>
      <c r="P13">
        <v>163785.423363362</v>
      </c>
      <c r="Q13">
        <v>86.377653307246703</v>
      </c>
      <c r="R13">
        <v>694.98390495742296</v>
      </c>
      <c r="S13">
        <v>0.52808503299410103</v>
      </c>
      <c r="T13">
        <v>0.195386118172231</v>
      </c>
      <c r="U13">
        <v>8.4127028090641903E-2</v>
      </c>
      <c r="V13">
        <v>0.76243058870560199</v>
      </c>
      <c r="W13">
        <v>2.1902384819292499E-2</v>
      </c>
      <c r="X13">
        <v>0.13153999838446201</v>
      </c>
      <c r="Y13" s="1">
        <v>0</v>
      </c>
      <c r="Z13">
        <v>0.32978116890605502</v>
      </c>
      <c r="AA13">
        <v>4.5144769764261501E-4</v>
      </c>
      <c r="AB13">
        <v>7.7130170161327297E-3</v>
      </c>
      <c r="AD13" s="1">
        <v>0</v>
      </c>
      <c r="AE13">
        <v>3.9089386563135303E-3</v>
      </c>
      <c r="AF13">
        <v>1.0128258823282599E-2</v>
      </c>
      <c r="AG13">
        <v>5.0980347488904796</v>
      </c>
      <c r="AH13">
        <v>0.260234990259326</v>
      </c>
      <c r="AI13">
        <v>4294.7894930662296</v>
      </c>
      <c r="AJ13" t="s">
        <v>107</v>
      </c>
      <c r="AK13" t="s">
        <v>108</v>
      </c>
      <c r="AL13">
        <v>463245736249.35999</v>
      </c>
      <c r="AM13">
        <v>3507452</v>
      </c>
      <c r="AN13" s="15">
        <f t="shared" si="0"/>
        <v>3.0036438278536082E-2</v>
      </c>
    </row>
    <row r="14" spans="1:40" x14ac:dyDescent="0.25">
      <c r="A14" t="s">
        <v>37</v>
      </c>
      <c r="B14">
        <v>25.3894372686328</v>
      </c>
      <c r="C14">
        <v>2.30133481773339E-2</v>
      </c>
      <c r="D14">
        <v>24.3753179048318</v>
      </c>
      <c r="E14">
        <v>2.2676398072761599E-2</v>
      </c>
      <c r="F14">
        <v>11.859092216795499</v>
      </c>
      <c r="G14" s="1">
        <v>0</v>
      </c>
      <c r="H14">
        <v>4.94976103884275</v>
      </c>
      <c r="I14">
        <v>179.41432708818499</v>
      </c>
      <c r="J14">
        <v>211.18377782626899</v>
      </c>
      <c r="K14">
        <v>65.831102236668698</v>
      </c>
      <c r="L14">
        <v>93.714195407587596</v>
      </c>
      <c r="M14">
        <v>0.84416957584101304</v>
      </c>
      <c r="N14">
        <v>66.033333382977602</v>
      </c>
      <c r="O14">
        <v>125206.90654498999</v>
      </c>
      <c r="P14">
        <v>155319.244847411</v>
      </c>
      <c r="Q14">
        <v>81.694369042442602</v>
      </c>
      <c r="R14">
        <v>694.83298148191102</v>
      </c>
      <c r="S14">
        <v>0.56707679306367198</v>
      </c>
      <c r="T14">
        <v>0.19565271289135699</v>
      </c>
      <c r="U14">
        <v>6.0327213135531702E-2</v>
      </c>
      <c r="V14">
        <v>0.823358262354701</v>
      </c>
      <c r="W14">
        <v>1.5226672421438299E-2</v>
      </c>
      <c r="X14">
        <v>0.101087852088328</v>
      </c>
      <c r="Y14" s="1">
        <v>0</v>
      </c>
      <c r="Z14">
        <v>0.30011935586684602</v>
      </c>
      <c r="AA14">
        <v>4.7952402014593998E-4</v>
      </c>
      <c r="AB14">
        <v>7.8852576117891902E-3</v>
      </c>
      <c r="AD14" s="1">
        <v>0</v>
      </c>
      <c r="AE14">
        <v>4.1185951539022998E-3</v>
      </c>
      <c r="AF14">
        <v>1.0193167976311099E-2</v>
      </c>
      <c r="AG14">
        <v>5.2585474657357896</v>
      </c>
      <c r="AH14">
        <v>0.30371271008215101</v>
      </c>
      <c r="AI14">
        <v>5624.0020450136999</v>
      </c>
      <c r="AJ14" t="s">
        <v>109</v>
      </c>
      <c r="AK14" t="s">
        <v>110</v>
      </c>
      <c r="AL14">
        <v>304574815067.96002</v>
      </c>
      <c r="AM14">
        <v>2432572</v>
      </c>
      <c r="AN14" s="15">
        <f t="shared" si="0"/>
        <v>4.1604354362080986E-2</v>
      </c>
    </row>
    <row r="15" spans="1:40" x14ac:dyDescent="0.25">
      <c r="A15" t="s">
        <v>37</v>
      </c>
      <c r="B15">
        <v>24.529454693222899</v>
      </c>
      <c r="C15">
        <v>2.2133880486469901E-2</v>
      </c>
      <c r="D15">
        <v>23.554347706919401</v>
      </c>
      <c r="E15">
        <v>2.19537052531131E-2</v>
      </c>
      <c r="F15">
        <v>20.265980730497201</v>
      </c>
      <c r="G15" s="1">
        <v>0</v>
      </c>
      <c r="H15">
        <v>5.1958853297273704</v>
      </c>
      <c r="I15">
        <v>202.065070261176</v>
      </c>
      <c r="J15">
        <v>236.0096242754</v>
      </c>
      <c r="K15">
        <v>70.525284949095095</v>
      </c>
      <c r="L15">
        <v>94.071807022213093</v>
      </c>
      <c r="M15">
        <v>0.84388068410920103</v>
      </c>
      <c r="N15">
        <v>64.632145315475896</v>
      </c>
      <c r="O15">
        <v>117122.030263238</v>
      </c>
      <c r="P15">
        <v>145540.626986085</v>
      </c>
      <c r="Q15">
        <v>77.018061794457097</v>
      </c>
      <c r="R15">
        <v>687.23258772301301</v>
      </c>
      <c r="S15">
        <v>0.59565155719674001</v>
      </c>
      <c r="T15">
        <v>0.20090170524378501</v>
      </c>
      <c r="U15">
        <v>3.7809653754869901E-2</v>
      </c>
      <c r="V15">
        <v>0.88242430394975202</v>
      </c>
      <c r="W15">
        <v>9.4486191368022502E-3</v>
      </c>
      <c r="X15">
        <v>7.0317423158575296E-2</v>
      </c>
      <c r="Y15" s="1">
        <v>0</v>
      </c>
      <c r="Z15">
        <v>0.28404346261931102</v>
      </c>
      <c r="AA15">
        <v>5.0778719414628303E-4</v>
      </c>
      <c r="AB15">
        <v>7.9874994011701998E-3</v>
      </c>
      <c r="AD15" s="1">
        <v>0</v>
      </c>
      <c r="AE15">
        <v>3.9193060786311398E-3</v>
      </c>
      <c r="AF15">
        <v>9.5392734140007998E-3</v>
      </c>
      <c r="AG15">
        <v>5.2624165016577296</v>
      </c>
      <c r="AH15">
        <v>0.32698788740860901</v>
      </c>
      <c r="AI15">
        <v>7193.1482744836903</v>
      </c>
      <c r="AJ15" t="s">
        <v>111</v>
      </c>
      <c r="AK15" t="s">
        <v>112</v>
      </c>
      <c r="AL15">
        <v>169379420604.06</v>
      </c>
      <c r="AM15">
        <v>1446179</v>
      </c>
      <c r="AN15" s="15">
        <f t="shared" si="0"/>
        <v>4.1398174062661441E-2</v>
      </c>
    </row>
    <row r="16" spans="1:40" x14ac:dyDescent="0.25">
      <c r="A16" t="s">
        <v>37</v>
      </c>
      <c r="B16">
        <v>19.663586022203901</v>
      </c>
      <c r="C16">
        <v>1.88260471620872E-2</v>
      </c>
      <c r="D16">
        <v>20.392840855179099</v>
      </c>
      <c r="E16">
        <v>1.87762699139758E-2</v>
      </c>
      <c r="F16">
        <v>28.665536287621801</v>
      </c>
      <c r="G16" s="1">
        <v>0</v>
      </c>
      <c r="H16">
        <v>6.0306830987508597</v>
      </c>
      <c r="I16">
        <v>252.44923273987001</v>
      </c>
      <c r="J16">
        <v>292.00731182955002</v>
      </c>
      <c r="K16">
        <v>88.035458922796195</v>
      </c>
      <c r="L16">
        <v>93.599507476019596</v>
      </c>
      <c r="M16">
        <v>0.825831271314866</v>
      </c>
      <c r="N16">
        <v>67.916626439170699</v>
      </c>
      <c r="O16">
        <v>100072.322448722</v>
      </c>
      <c r="P16">
        <v>124252.700496173</v>
      </c>
      <c r="Q16">
        <v>62.3683786683535</v>
      </c>
      <c r="R16">
        <v>649.19399505515901</v>
      </c>
      <c r="S16">
        <v>0.47067837328596301</v>
      </c>
      <c r="T16">
        <v>0.28101385204993601</v>
      </c>
      <c r="U16">
        <v>1.68394785499167E-2</v>
      </c>
      <c r="V16">
        <v>0.94982292067003704</v>
      </c>
      <c r="W16">
        <v>5.4544778166988198E-3</v>
      </c>
      <c r="X16">
        <v>2.78831229633465E-2</v>
      </c>
      <c r="Y16" s="1">
        <v>0</v>
      </c>
      <c r="Z16">
        <v>0.37060168928369902</v>
      </c>
      <c r="AA16">
        <v>6.6085901283111103E-4</v>
      </c>
      <c r="AB16">
        <v>7.2894609764601499E-3</v>
      </c>
      <c r="AD16" s="1">
        <v>0</v>
      </c>
      <c r="AE16">
        <v>2.28582613014847E-3</v>
      </c>
      <c r="AF16">
        <v>8.5402424827308206E-3</v>
      </c>
      <c r="AG16">
        <v>3.3725064028626699</v>
      </c>
      <c r="AH16">
        <v>0.24406540930489301</v>
      </c>
      <c r="AI16">
        <v>12298.534354264901</v>
      </c>
      <c r="AJ16" t="s">
        <v>113</v>
      </c>
      <c r="AK16" t="s">
        <v>114</v>
      </c>
      <c r="AL16">
        <v>192191697287.79999</v>
      </c>
      <c r="AM16">
        <v>1920528</v>
      </c>
      <c r="AN16" s="15">
        <f t="shared" si="0"/>
        <v>-3.5760335607679217E-2</v>
      </c>
    </row>
    <row r="20" spans="1:40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13</v>
      </c>
      <c r="O20" t="s">
        <v>14</v>
      </c>
      <c r="P20" t="s">
        <v>15</v>
      </c>
      <c r="Q20" t="s">
        <v>16</v>
      </c>
      <c r="R20" t="s">
        <v>17</v>
      </c>
      <c r="S20" t="s">
        <v>18</v>
      </c>
      <c r="T20" t="s">
        <v>19</v>
      </c>
      <c r="U20" t="s">
        <v>20</v>
      </c>
      <c r="V20" t="s">
        <v>21</v>
      </c>
      <c r="W20" t="s">
        <v>22</v>
      </c>
      <c r="X20" t="s">
        <v>23</v>
      </c>
      <c r="Y20" t="s">
        <v>24</v>
      </c>
      <c r="Z20" t="s">
        <v>25</v>
      </c>
      <c r="AA20" t="s">
        <v>26</v>
      </c>
      <c r="AB20" t="s">
        <v>27</v>
      </c>
      <c r="AD20" t="s">
        <v>28</v>
      </c>
      <c r="AE20" t="s">
        <v>29</v>
      </c>
      <c r="AF20" t="s">
        <v>30</v>
      </c>
      <c r="AG20" t="s">
        <v>31</v>
      </c>
      <c r="AH20" t="s">
        <v>32</v>
      </c>
      <c r="AI20" t="s">
        <v>33</v>
      </c>
      <c r="AJ20" t="s">
        <v>34</v>
      </c>
      <c r="AK20" t="s">
        <v>74</v>
      </c>
      <c r="AL20" t="s">
        <v>35</v>
      </c>
      <c r="AM20" t="s">
        <v>36</v>
      </c>
    </row>
    <row r="21" spans="1:40" x14ac:dyDescent="0.25">
      <c r="A21" t="s">
        <v>37</v>
      </c>
      <c r="B21">
        <v>7.3243742694998399</v>
      </c>
      <c r="C21">
        <v>5.9465045638820001E-3</v>
      </c>
      <c r="D21">
        <v>6.9069881426065498</v>
      </c>
      <c r="E21">
        <v>5.7999112081831101E-3</v>
      </c>
      <c r="F21">
        <v>-70.959082936551496</v>
      </c>
      <c r="G21" s="1">
        <v>0</v>
      </c>
      <c r="H21">
        <v>3.1893861569497299</v>
      </c>
      <c r="I21">
        <v>-50.054543265449603</v>
      </c>
      <c r="J21">
        <v>-29.339163985766898</v>
      </c>
      <c r="K21">
        <v>13.9096144479957</v>
      </c>
      <c r="L21">
        <v>93.613631641880005</v>
      </c>
      <c r="M21">
        <v>0.91462699628887301</v>
      </c>
      <c r="N21">
        <v>84.913182292151603</v>
      </c>
      <c r="O21">
        <v>192669.41747579601</v>
      </c>
      <c r="P21">
        <v>232360.01443654101</v>
      </c>
      <c r="Q21">
        <v>91.300376770819</v>
      </c>
      <c r="R21">
        <v>675.60730241909096</v>
      </c>
      <c r="S21">
        <v>0.454963549533067</v>
      </c>
      <c r="T21">
        <v>0.29944830287587798</v>
      </c>
      <c r="U21">
        <v>0.338281838538257</v>
      </c>
      <c r="V21" s="1">
        <v>0</v>
      </c>
      <c r="W21">
        <v>0.14048898219278699</v>
      </c>
      <c r="X21">
        <v>0.52122917926895496</v>
      </c>
      <c r="Y21" s="1">
        <v>0</v>
      </c>
      <c r="Z21">
        <v>0.357216404507538</v>
      </c>
      <c r="AA21">
        <v>2.8108654260496102E-4</v>
      </c>
      <c r="AB21">
        <v>5.34422375531077E-3</v>
      </c>
      <c r="AD21" s="1">
        <v>0</v>
      </c>
      <c r="AE21">
        <v>5.3369420220065901E-5</v>
      </c>
      <c r="AF21">
        <v>1.2129631610244E-4</v>
      </c>
      <c r="AG21">
        <v>6.79226157754775</v>
      </c>
      <c r="AH21">
        <v>7.8450408038993405E-2</v>
      </c>
      <c r="AI21">
        <v>2.4545782814375801</v>
      </c>
      <c r="AJ21" t="s">
        <v>89</v>
      </c>
      <c r="AK21" t="s">
        <v>90</v>
      </c>
      <c r="AL21">
        <v>1094554960.6800001</v>
      </c>
      <c r="AM21">
        <v>5681</v>
      </c>
      <c r="AN21" s="15">
        <f t="shared" ref="AN21:AN33" si="1">B21/D21-1</f>
        <v>6.0429541541934251E-2</v>
      </c>
    </row>
    <row r="22" spans="1:40" x14ac:dyDescent="0.25">
      <c r="A22" t="s">
        <v>37</v>
      </c>
      <c r="B22">
        <v>10.283425437081499</v>
      </c>
      <c r="C22">
        <v>6.5862385722677197E-3</v>
      </c>
      <c r="D22">
        <v>7.6233811933176199</v>
      </c>
      <c r="E22">
        <v>6.2706964260016698E-3</v>
      </c>
      <c r="F22">
        <v>-57.302069955056801</v>
      </c>
      <c r="G22" s="1">
        <v>0</v>
      </c>
      <c r="H22">
        <v>3.31876395830293</v>
      </c>
      <c r="I22">
        <v>-28.289137784428</v>
      </c>
      <c r="J22">
        <v>-8.6589005580326894</v>
      </c>
      <c r="K22">
        <v>14.807654571602701</v>
      </c>
      <c r="L22">
        <v>94.512086358845593</v>
      </c>
      <c r="M22">
        <v>0.92235254190000104</v>
      </c>
      <c r="N22">
        <v>85.139190963938404</v>
      </c>
      <c r="O22">
        <v>203319.31177339601</v>
      </c>
      <c r="P22">
        <v>245841.35288056999</v>
      </c>
      <c r="Q22">
        <v>88.294458520905295</v>
      </c>
      <c r="R22">
        <v>677.87451230871898</v>
      </c>
      <c r="S22">
        <v>0.47396044364173001</v>
      </c>
      <c r="T22">
        <v>0.31401184040258001</v>
      </c>
      <c r="U22">
        <v>0.27947429186416101</v>
      </c>
      <c r="V22" s="1">
        <v>0</v>
      </c>
      <c r="W22">
        <v>0.19181844048764199</v>
      </c>
      <c r="X22">
        <v>0.52870726764819498</v>
      </c>
      <c r="Y22" s="1">
        <v>0</v>
      </c>
      <c r="Z22">
        <v>0.29322275628850702</v>
      </c>
      <c r="AA22">
        <v>2.8112852382796799E-4</v>
      </c>
      <c r="AB22">
        <v>5.4108892148186103E-3</v>
      </c>
      <c r="AD22" s="1">
        <v>0</v>
      </c>
      <c r="AE22">
        <v>1.03303363466015E-4</v>
      </c>
      <c r="AF22">
        <v>4.7541955359376402E-4</v>
      </c>
      <c r="AG22">
        <v>6.9678565181235603</v>
      </c>
      <c r="AH22">
        <v>8.7873020710097102E-2</v>
      </c>
      <c r="AI22">
        <v>4.6865309564258499</v>
      </c>
      <c r="AJ22" t="s">
        <v>91</v>
      </c>
      <c r="AK22" t="s">
        <v>92</v>
      </c>
      <c r="AL22">
        <v>18799106885.880001</v>
      </c>
      <c r="AM22">
        <v>92461</v>
      </c>
      <c r="AN22" s="15">
        <f t="shared" si="1"/>
        <v>0.34893234069097545</v>
      </c>
    </row>
    <row r="23" spans="1:40" x14ac:dyDescent="0.25">
      <c r="A23" t="s">
        <v>37</v>
      </c>
      <c r="B23">
        <v>12.6647850176138</v>
      </c>
      <c r="C23">
        <v>8.8576806050880801E-3</v>
      </c>
      <c r="D23">
        <v>10.126379282074801</v>
      </c>
      <c r="E23">
        <v>8.3184174259332295E-3</v>
      </c>
      <c r="F23">
        <v>-40.562725540933698</v>
      </c>
      <c r="G23" s="1">
        <v>0</v>
      </c>
      <c r="H23">
        <v>3.4924472790029402</v>
      </c>
      <c r="I23">
        <v>-5.0623699046810202</v>
      </c>
      <c r="J23">
        <v>14.4171405118969</v>
      </c>
      <c r="K23">
        <v>15.2667298447242</v>
      </c>
      <c r="L23">
        <v>94.255409344925198</v>
      </c>
      <c r="M23">
        <v>0.91969482336927899</v>
      </c>
      <c r="N23">
        <v>84.760850133087104</v>
      </c>
      <c r="O23">
        <v>204832.43671767699</v>
      </c>
      <c r="P23">
        <v>249683.40926404999</v>
      </c>
      <c r="Q23">
        <v>87.070506297718694</v>
      </c>
      <c r="R23">
        <v>680.02221249360798</v>
      </c>
      <c r="S23">
        <v>0.44246096722678402</v>
      </c>
      <c r="T23">
        <v>0.35747055729681598</v>
      </c>
      <c r="U23">
        <v>0.28918630580986099</v>
      </c>
      <c r="V23" s="1">
        <v>0</v>
      </c>
      <c r="W23">
        <v>0.21422171254733799</v>
      </c>
      <c r="X23">
        <v>0.4965919816428</v>
      </c>
      <c r="Y23" s="1">
        <v>0</v>
      </c>
      <c r="Z23">
        <v>0.34861109375536498</v>
      </c>
      <c r="AA23">
        <v>2.8215412297622101E-4</v>
      </c>
      <c r="AB23">
        <v>5.6983524402088696E-3</v>
      </c>
      <c r="AD23" s="1">
        <v>0</v>
      </c>
      <c r="AE23">
        <v>1.8473354693662099E-4</v>
      </c>
      <c r="AF23">
        <v>2.1532437801909401E-3</v>
      </c>
      <c r="AG23">
        <v>6.8980374501714001</v>
      </c>
      <c r="AH23">
        <v>9.2544391309082097E-2</v>
      </c>
      <c r="AI23">
        <v>16.337895285346399</v>
      </c>
      <c r="AJ23" t="s">
        <v>93</v>
      </c>
      <c r="AK23" t="s">
        <v>94</v>
      </c>
      <c r="AL23">
        <v>63297729259.370003</v>
      </c>
      <c r="AM23">
        <v>309022</v>
      </c>
      <c r="AN23" s="15">
        <f t="shared" si="1"/>
        <v>0.25067259134094999</v>
      </c>
    </row>
    <row r="24" spans="1:40" x14ac:dyDescent="0.25">
      <c r="A24" t="s">
        <v>37</v>
      </c>
      <c r="B24">
        <v>20.372604085874499</v>
      </c>
      <c r="C24">
        <v>1.15023870183865E-2</v>
      </c>
      <c r="D24">
        <v>12.962281381943599</v>
      </c>
      <c r="E24">
        <v>1.07836185548868E-2</v>
      </c>
      <c r="F24">
        <v>-21.465966959948499</v>
      </c>
      <c r="G24" s="1">
        <v>0</v>
      </c>
      <c r="H24">
        <v>3.7029194529668401</v>
      </c>
      <c r="I24">
        <v>19.6094401536417</v>
      </c>
      <c r="J24">
        <v>39.387972712264997</v>
      </c>
      <c r="K24">
        <v>15.3381372663644</v>
      </c>
      <c r="L24">
        <v>93.966006376800095</v>
      </c>
      <c r="M24">
        <v>0.91756153474215496</v>
      </c>
      <c r="N24">
        <v>84.445145239531399</v>
      </c>
      <c r="O24">
        <v>201801.68587592899</v>
      </c>
      <c r="P24">
        <v>248356.285027615</v>
      </c>
      <c r="Q24">
        <v>86.722612392744907</v>
      </c>
      <c r="R24">
        <v>679.92359206271703</v>
      </c>
      <c r="S24">
        <v>0.41086665627102498</v>
      </c>
      <c r="T24">
        <v>0.38845208631224698</v>
      </c>
      <c r="U24">
        <v>0.34913924461069301</v>
      </c>
      <c r="V24" s="1">
        <v>0</v>
      </c>
      <c r="W24">
        <v>0.190480103200103</v>
      </c>
      <c r="X24">
        <v>0.46038065218920199</v>
      </c>
      <c r="Y24" s="1">
        <v>0</v>
      </c>
      <c r="Z24">
        <v>0.40168718794861402</v>
      </c>
      <c r="AA24">
        <v>2.82586152823833E-4</v>
      </c>
      <c r="AB24">
        <v>5.7969834620814602E-3</v>
      </c>
      <c r="AD24" s="1">
        <v>0</v>
      </c>
      <c r="AE24">
        <v>2.8288273144451198E-4</v>
      </c>
      <c r="AF24">
        <v>4.4212509307651002E-3</v>
      </c>
      <c r="AG24">
        <v>7.1590891215792496</v>
      </c>
      <c r="AH24">
        <v>9.6732516874336705E-2</v>
      </c>
      <c r="AI24">
        <v>96.752440743575306</v>
      </c>
      <c r="AJ24" t="s">
        <v>95</v>
      </c>
      <c r="AK24" t="s">
        <v>96</v>
      </c>
      <c r="AL24">
        <v>155927319435.87</v>
      </c>
      <c r="AM24">
        <v>772676</v>
      </c>
      <c r="AN24" s="15">
        <f t="shared" si="1"/>
        <v>0.57168352434112779</v>
      </c>
    </row>
    <row r="25" spans="1:40" s="9" customFormat="1" x14ac:dyDescent="0.25">
      <c r="A25" s="9" t="s">
        <v>37</v>
      </c>
      <c r="B25" s="9">
        <v>24.7318050330407</v>
      </c>
      <c r="C25" s="9">
        <v>1.35179460145439E-2</v>
      </c>
      <c r="D25" s="30">
        <v>15.0682118001513</v>
      </c>
      <c r="E25" s="9">
        <v>1.27239002223642E-2</v>
      </c>
      <c r="F25" s="9">
        <v>-9.3957836855095191</v>
      </c>
      <c r="G25" s="13">
        <v>0</v>
      </c>
      <c r="H25" s="9">
        <v>3.8524923279063499</v>
      </c>
      <c r="I25" s="9">
        <v>41.497463705614798</v>
      </c>
      <c r="J25" s="9">
        <v>62.293291704319898</v>
      </c>
      <c r="K25" s="9">
        <v>15.8266707292928</v>
      </c>
      <c r="L25" s="9">
        <v>93.405447808644197</v>
      </c>
      <c r="M25" s="9">
        <v>0.91188554645294795</v>
      </c>
      <c r="N25" s="9">
        <v>83.6679497924072</v>
      </c>
      <c r="O25" s="9">
        <v>191936.45064323299</v>
      </c>
      <c r="P25" s="9">
        <v>237930.35218436201</v>
      </c>
      <c r="Q25" s="9">
        <v>88.330129016359194</v>
      </c>
      <c r="R25" s="9">
        <v>682.31900335916202</v>
      </c>
      <c r="S25" s="9">
        <v>0.40847809728151202</v>
      </c>
      <c r="T25" s="9">
        <v>0.40452425734237701</v>
      </c>
      <c r="U25" s="9">
        <v>0.38753212660691699</v>
      </c>
      <c r="V25" s="13">
        <v>0</v>
      </c>
      <c r="W25" s="9">
        <v>0.158648505483655</v>
      </c>
      <c r="X25" s="9">
        <v>0.45381936790942701</v>
      </c>
      <c r="Y25" s="13">
        <v>0</v>
      </c>
      <c r="Z25" s="9">
        <v>0.408384828687409</v>
      </c>
      <c r="AA25" s="9">
        <v>2.8397636486669802E-4</v>
      </c>
      <c r="AB25" s="9">
        <v>5.7152618093381903E-3</v>
      </c>
      <c r="AC25" s="19"/>
      <c r="AD25" s="13">
        <v>0</v>
      </c>
      <c r="AE25" s="9">
        <v>5.6736509107641595E-4</v>
      </c>
      <c r="AF25" s="9">
        <v>6.1573719535620696E-3</v>
      </c>
      <c r="AG25" s="9">
        <v>7.1893343919750299</v>
      </c>
      <c r="AH25" s="9">
        <v>0.103525105397029</v>
      </c>
      <c r="AI25" s="9">
        <v>265.721966202771</v>
      </c>
      <c r="AJ25" s="9" t="s">
        <v>97</v>
      </c>
      <c r="AK25" s="9" t="s">
        <v>98</v>
      </c>
      <c r="AL25" s="9">
        <v>195883047941.35999</v>
      </c>
      <c r="AM25" s="9">
        <v>1020562</v>
      </c>
      <c r="AN25" s="16">
        <f t="shared" si="1"/>
        <v>0.64132316170339254</v>
      </c>
    </row>
    <row r="26" spans="1:40" x14ac:dyDescent="0.25">
      <c r="A26" t="s">
        <v>37</v>
      </c>
      <c r="B26">
        <v>25.932652657733701</v>
      </c>
      <c r="C26">
        <v>1.58274620767122E-2</v>
      </c>
      <c r="D26" s="30">
        <v>17.423797028892398</v>
      </c>
      <c r="E26">
        <v>1.49545349553262E-2</v>
      </c>
      <c r="F26">
        <v>-3.2433036375887601</v>
      </c>
      <c r="G26" s="1">
        <v>0</v>
      </c>
      <c r="H26">
        <v>3.9788561489037102</v>
      </c>
      <c r="I26">
        <v>64.800524526831495</v>
      </c>
      <c r="J26">
        <v>87.598737646516298</v>
      </c>
      <c r="K26">
        <v>16.898580592071699</v>
      </c>
      <c r="L26">
        <v>92.792184300891805</v>
      </c>
      <c r="M26">
        <v>0.90462224467193597</v>
      </c>
      <c r="N26">
        <v>82.562163326634305</v>
      </c>
      <c r="O26">
        <v>175059.33138382601</v>
      </c>
      <c r="P26">
        <v>217230.214842696</v>
      </c>
      <c r="Q26">
        <v>97.895873817474794</v>
      </c>
      <c r="R26">
        <v>685.93752162823705</v>
      </c>
      <c r="S26">
        <v>0.45811879407705203</v>
      </c>
      <c r="T26">
        <v>0.37362490017613997</v>
      </c>
      <c r="U26">
        <v>0.39300526204722103</v>
      </c>
      <c r="V26" s="1">
        <v>0</v>
      </c>
      <c r="W26">
        <v>0.13845480545796199</v>
      </c>
      <c r="X26">
        <v>0.46853993249481501</v>
      </c>
      <c r="Y26" s="1">
        <v>0</v>
      </c>
      <c r="Z26">
        <v>0.33466304051408302</v>
      </c>
      <c r="AA26">
        <v>2.86947460401365E-4</v>
      </c>
      <c r="AB26">
        <v>5.6367169360051102E-3</v>
      </c>
      <c r="AD26" s="1">
        <v>0</v>
      </c>
      <c r="AE26">
        <v>1.02078384632106E-3</v>
      </c>
      <c r="AF26">
        <v>8.0101609749696403E-3</v>
      </c>
      <c r="AG26">
        <v>7.1807920850478997</v>
      </c>
      <c r="AH26">
        <v>0.114962281965122</v>
      </c>
      <c r="AI26">
        <v>581.26950336009497</v>
      </c>
      <c r="AJ26" t="s">
        <v>99</v>
      </c>
      <c r="AK26" t="s">
        <v>100</v>
      </c>
      <c r="AL26">
        <v>176727121633.92001</v>
      </c>
      <c r="AM26">
        <v>1009527</v>
      </c>
      <c r="AN26" s="15">
        <f t="shared" si="1"/>
        <v>0.48834680607974223</v>
      </c>
    </row>
    <row r="27" spans="1:40" x14ac:dyDescent="0.25">
      <c r="A27" t="s">
        <v>37</v>
      </c>
      <c r="B27">
        <v>26.170699075846699</v>
      </c>
      <c r="C27">
        <v>1.76314151791018E-2</v>
      </c>
      <c r="D27">
        <v>19.2219084255591</v>
      </c>
      <c r="E27">
        <v>1.65767463060052E-2</v>
      </c>
      <c r="F27">
        <v>8.16931604660906</v>
      </c>
      <c r="G27" s="1">
        <v>0</v>
      </c>
      <c r="H27">
        <v>4.1414126232279598</v>
      </c>
      <c r="I27">
        <v>87.636771711936206</v>
      </c>
      <c r="J27">
        <v>112.479401739989</v>
      </c>
      <c r="K27">
        <v>17.909293631731401</v>
      </c>
      <c r="L27">
        <v>92.484005511302996</v>
      </c>
      <c r="M27">
        <v>0.900718411165915</v>
      </c>
      <c r="N27">
        <v>81.695905381644195</v>
      </c>
      <c r="O27">
        <v>160627.64007465099</v>
      </c>
      <c r="P27">
        <v>198421.90442690899</v>
      </c>
      <c r="Q27">
        <v>105.443633703803</v>
      </c>
      <c r="R27">
        <v>682.48099053685803</v>
      </c>
      <c r="S27">
        <v>0.52052329202570102</v>
      </c>
      <c r="T27">
        <v>0.35322832835772799</v>
      </c>
      <c r="U27">
        <v>0.38491408390165199</v>
      </c>
      <c r="V27" s="1">
        <v>0</v>
      </c>
      <c r="W27">
        <v>0.11871224668809099</v>
      </c>
      <c r="X27">
        <v>0.49637366941025501</v>
      </c>
      <c r="Y27" s="1">
        <v>0</v>
      </c>
      <c r="Z27">
        <v>0.25700213331924099</v>
      </c>
      <c r="AA27">
        <v>2.8889342341873202E-4</v>
      </c>
      <c r="AB27">
        <v>5.5514724580848296E-3</v>
      </c>
      <c r="AD27" s="1">
        <v>0</v>
      </c>
      <c r="AE27">
        <v>1.54472832513048E-3</v>
      </c>
      <c r="AF27">
        <v>9.1917346386437403E-3</v>
      </c>
      <c r="AG27">
        <v>7.3417428445256396</v>
      </c>
      <c r="AH27">
        <v>0.124005728509907</v>
      </c>
      <c r="AI27">
        <v>967.588576712286</v>
      </c>
      <c r="AJ27" t="s">
        <v>101</v>
      </c>
      <c r="AK27" t="s">
        <v>102</v>
      </c>
      <c r="AL27">
        <v>150318558134.66</v>
      </c>
      <c r="AM27">
        <v>935820</v>
      </c>
      <c r="AN27" s="15">
        <f t="shared" si="1"/>
        <v>0.36150368092732621</v>
      </c>
    </row>
    <row r="28" spans="1:40" x14ac:dyDescent="0.25">
      <c r="A28" t="s">
        <v>37</v>
      </c>
      <c r="B28">
        <v>26.1251154333691</v>
      </c>
      <c r="C28">
        <v>2.0988214141852798E-2</v>
      </c>
      <c r="D28">
        <v>22.472631826637102</v>
      </c>
      <c r="E28">
        <v>1.9742313719261599E-2</v>
      </c>
      <c r="F28">
        <v>13.9334479820963</v>
      </c>
      <c r="G28" s="1">
        <v>0</v>
      </c>
      <c r="H28">
        <v>4.2590358211296504</v>
      </c>
      <c r="I28">
        <v>109.584883435726</v>
      </c>
      <c r="J28">
        <v>136.26619219022899</v>
      </c>
      <c r="K28">
        <v>19.412990053724499</v>
      </c>
      <c r="L28">
        <v>92.809407932175702</v>
      </c>
      <c r="M28">
        <v>0.90219294389527704</v>
      </c>
      <c r="N28">
        <v>81.011194311753599</v>
      </c>
      <c r="O28">
        <v>149524.35832416301</v>
      </c>
      <c r="P28">
        <v>185028.39322303</v>
      </c>
      <c r="Q28">
        <v>117.61135746005699</v>
      </c>
      <c r="R28">
        <v>682.110429384442</v>
      </c>
      <c r="S28">
        <v>0.57298117231886103</v>
      </c>
      <c r="T28">
        <v>0.34353707463216898</v>
      </c>
      <c r="U28">
        <v>0.37682616519124501</v>
      </c>
      <c r="V28" s="1">
        <v>0</v>
      </c>
      <c r="W28">
        <v>0.10926008968428901</v>
      </c>
      <c r="X28">
        <v>0.51391374512446397</v>
      </c>
      <c r="Y28" s="1">
        <v>0</v>
      </c>
      <c r="Z28">
        <v>0.17849381624468999</v>
      </c>
      <c r="AA28">
        <v>2.8922139850717099E-4</v>
      </c>
      <c r="AB28">
        <v>5.8729586166300198E-3</v>
      </c>
      <c r="AD28" s="1">
        <v>0</v>
      </c>
      <c r="AE28">
        <v>2.2716645975524598E-3</v>
      </c>
      <c r="AF28">
        <v>1.13085522717076E-2</v>
      </c>
      <c r="AG28">
        <v>7.3250770731605499</v>
      </c>
      <c r="AH28">
        <v>0.12731561763754101</v>
      </c>
      <c r="AI28">
        <v>1412.0502631926499</v>
      </c>
      <c r="AJ28" t="s">
        <v>103</v>
      </c>
      <c r="AK28" t="s">
        <v>104</v>
      </c>
      <c r="AL28">
        <v>112947410742.19</v>
      </c>
      <c r="AM28">
        <v>755378</v>
      </c>
      <c r="AN28" s="15">
        <f t="shared" si="1"/>
        <v>0.16253030063006069</v>
      </c>
    </row>
    <row r="29" spans="1:40" x14ac:dyDescent="0.25">
      <c r="A29" t="s">
        <v>37</v>
      </c>
      <c r="B29">
        <v>26.970666361722099</v>
      </c>
      <c r="C29">
        <v>2.27648885353221E-2</v>
      </c>
      <c r="D29">
        <v>24.144207457443901</v>
      </c>
      <c r="E29">
        <v>2.15766291561682E-2</v>
      </c>
      <c r="F29">
        <v>25.904963206378401</v>
      </c>
      <c r="G29" s="1">
        <v>0</v>
      </c>
      <c r="H29">
        <v>4.39678218347529</v>
      </c>
      <c r="I29">
        <v>132.50955452466201</v>
      </c>
      <c r="J29">
        <v>160.94650191603401</v>
      </c>
      <c r="K29">
        <v>20.0233699927035</v>
      </c>
      <c r="L29">
        <v>92.258925401286504</v>
      </c>
      <c r="M29">
        <v>0.89619820503109404</v>
      </c>
      <c r="N29">
        <v>79.819584389884795</v>
      </c>
      <c r="O29">
        <v>140252.14550797801</v>
      </c>
      <c r="P29">
        <v>173657.39992174401</v>
      </c>
      <c r="Q29">
        <v>121.13958610786599</v>
      </c>
      <c r="R29">
        <v>688.34310485306003</v>
      </c>
      <c r="S29">
        <v>0.59288414375503595</v>
      </c>
      <c r="T29">
        <v>0.32111788021607401</v>
      </c>
      <c r="U29">
        <v>0.356395514020378</v>
      </c>
      <c r="V29" s="1">
        <v>0</v>
      </c>
      <c r="W29">
        <v>9.0609012313642295E-2</v>
      </c>
      <c r="X29">
        <v>0.55299547366597901</v>
      </c>
      <c r="Y29" s="1">
        <v>0</v>
      </c>
      <c r="Z29">
        <v>0.16442791972499701</v>
      </c>
      <c r="AA29">
        <v>2.9105928111509201E-4</v>
      </c>
      <c r="AB29">
        <v>6.0256141422494096E-3</v>
      </c>
      <c r="AD29" s="1">
        <v>0</v>
      </c>
      <c r="AE29">
        <v>3.1669307704418098E-3</v>
      </c>
      <c r="AF29">
        <v>1.20931541297809E-2</v>
      </c>
      <c r="AG29">
        <v>7.4456062174749897</v>
      </c>
      <c r="AH29">
        <v>0.15147685221294499</v>
      </c>
      <c r="AI29">
        <v>1841.96538010637</v>
      </c>
      <c r="AJ29" t="s">
        <v>105</v>
      </c>
      <c r="AK29" t="s">
        <v>106</v>
      </c>
      <c r="AL29">
        <v>62210522165.809998</v>
      </c>
      <c r="AM29">
        <v>443562</v>
      </c>
      <c r="AN29" s="15">
        <f t="shared" si="1"/>
        <v>0.11706571479971162</v>
      </c>
    </row>
    <row r="30" spans="1:40" x14ac:dyDescent="0.25">
      <c r="A30" t="s">
        <v>37</v>
      </c>
      <c r="B30">
        <v>27.860717086523</v>
      </c>
      <c r="C30">
        <v>2.4514877702879599E-2</v>
      </c>
      <c r="D30">
        <v>25.7583182406361</v>
      </c>
      <c r="E30">
        <v>2.3459177702785401E-2</v>
      </c>
      <c r="F30">
        <v>37.959640031055201</v>
      </c>
      <c r="G30" s="1">
        <v>0</v>
      </c>
      <c r="H30">
        <v>4.5444124318724102</v>
      </c>
      <c r="I30">
        <v>154.90250551852699</v>
      </c>
      <c r="J30">
        <v>185.30586259950101</v>
      </c>
      <c r="K30">
        <v>20.755514440351799</v>
      </c>
      <c r="L30">
        <v>91.694890628283403</v>
      </c>
      <c r="M30">
        <v>0.88988960556818297</v>
      </c>
      <c r="N30">
        <v>78.627790851819398</v>
      </c>
      <c r="O30">
        <v>131105.11402299901</v>
      </c>
      <c r="P30">
        <v>162217.87580528299</v>
      </c>
      <c r="Q30">
        <v>126.96460684999499</v>
      </c>
      <c r="R30">
        <v>690.63089364036705</v>
      </c>
      <c r="S30">
        <v>0.60291510809513804</v>
      </c>
      <c r="T30">
        <v>0.288999877204414</v>
      </c>
      <c r="U30">
        <v>0.34032404436618402</v>
      </c>
      <c r="V30" s="1">
        <v>0</v>
      </c>
      <c r="W30">
        <v>8.4369117523803203E-2</v>
      </c>
      <c r="X30">
        <v>0.57530683811001204</v>
      </c>
      <c r="Y30" s="1">
        <v>0</v>
      </c>
      <c r="Z30">
        <v>0.15550036310444601</v>
      </c>
      <c r="AA30">
        <v>2.9451461120206602E-4</v>
      </c>
      <c r="AB30">
        <v>6.3249521078791397E-3</v>
      </c>
      <c r="AD30" s="1">
        <v>0</v>
      </c>
      <c r="AE30">
        <v>4.0538137894944497E-3</v>
      </c>
      <c r="AF30">
        <v>1.27859390671719E-2</v>
      </c>
      <c r="AG30">
        <v>7.6074338579041303</v>
      </c>
      <c r="AH30">
        <v>0.14106673530496799</v>
      </c>
      <c r="AI30">
        <v>2345.5476651916902</v>
      </c>
      <c r="AJ30" t="s">
        <v>107</v>
      </c>
      <c r="AK30" t="s">
        <v>108</v>
      </c>
      <c r="AL30">
        <v>30987480330.02</v>
      </c>
      <c r="AM30">
        <v>236356</v>
      </c>
      <c r="AN30" s="15">
        <f t="shared" si="1"/>
        <v>8.1620190660202763E-2</v>
      </c>
    </row>
    <row r="31" spans="1:40" x14ac:dyDescent="0.25">
      <c r="A31" t="s">
        <v>37</v>
      </c>
      <c r="B31">
        <v>28.1937037268642</v>
      </c>
      <c r="C31">
        <v>2.4946605005012699E-2</v>
      </c>
      <c r="D31">
        <v>26.151651830682901</v>
      </c>
      <c r="E31">
        <v>2.4040044978648499E-2</v>
      </c>
      <c r="F31">
        <v>48.767155667765401</v>
      </c>
      <c r="G31" s="1">
        <v>0</v>
      </c>
      <c r="H31">
        <v>4.6533437134779101</v>
      </c>
      <c r="I31">
        <v>177.011925327716</v>
      </c>
      <c r="J31">
        <v>209.63198891803799</v>
      </c>
      <c r="K31">
        <v>21.1677682027413</v>
      </c>
      <c r="L31">
        <v>89.707130748212407</v>
      </c>
      <c r="M31">
        <v>0.86899317879260696</v>
      </c>
      <c r="N31">
        <v>76.230635031332497</v>
      </c>
      <c r="O31">
        <v>121969.08647619199</v>
      </c>
      <c r="P31">
        <v>152504.30234315901</v>
      </c>
      <c r="Q31">
        <v>128.70158326279901</v>
      </c>
      <c r="R31">
        <v>700.26505228573103</v>
      </c>
      <c r="S31">
        <v>0.582017766044584</v>
      </c>
      <c r="T31">
        <v>0.26663374060358602</v>
      </c>
      <c r="U31">
        <v>0.35260264809466002</v>
      </c>
      <c r="V31" s="1">
        <v>0</v>
      </c>
      <c r="W31">
        <v>8.1094874042411697E-2</v>
      </c>
      <c r="X31">
        <v>0.56630247786292798</v>
      </c>
      <c r="Y31" s="1">
        <v>0</v>
      </c>
      <c r="Z31">
        <v>0.19013130960661301</v>
      </c>
      <c r="AA31">
        <v>3.0314287386540398E-4</v>
      </c>
      <c r="AB31">
        <v>6.5248085105129201E-3</v>
      </c>
      <c r="AD31" s="1">
        <v>0</v>
      </c>
      <c r="AE31">
        <v>5.2028841276342604E-3</v>
      </c>
      <c r="AF31">
        <v>1.2009348712963899E-2</v>
      </c>
      <c r="AG31">
        <v>7.91562463097641</v>
      </c>
      <c r="AH31">
        <v>0.15365778325121199</v>
      </c>
      <c r="AI31">
        <v>2807.8355434508399</v>
      </c>
      <c r="AJ31" t="s">
        <v>109</v>
      </c>
      <c r="AK31" t="s">
        <v>110</v>
      </c>
      <c r="AL31">
        <v>10446164380.34</v>
      </c>
      <c r="AM31">
        <v>85646</v>
      </c>
      <c r="AN31" s="15">
        <f t="shared" si="1"/>
        <v>7.8085006232203824E-2</v>
      </c>
    </row>
    <row r="32" spans="1:40" x14ac:dyDescent="0.25">
      <c r="A32" t="s">
        <v>37</v>
      </c>
      <c r="B32">
        <v>30.724556464335802</v>
      </c>
      <c r="C32">
        <v>2.3281332214345401E-2</v>
      </c>
      <c r="D32">
        <v>24.623865758941101</v>
      </c>
      <c r="E32">
        <v>2.2693856008896101E-2</v>
      </c>
      <c r="F32">
        <v>73.773235958868497</v>
      </c>
      <c r="G32" s="1">
        <v>0</v>
      </c>
      <c r="H32">
        <v>4.9049943181301696</v>
      </c>
      <c r="I32">
        <v>199.83309896083099</v>
      </c>
      <c r="J32">
        <v>235.25039101697999</v>
      </c>
      <c r="K32">
        <v>21.0476687124204</v>
      </c>
      <c r="L32">
        <v>89.4778154477562</v>
      </c>
      <c r="M32">
        <v>0.86759916641828305</v>
      </c>
      <c r="N32">
        <v>76.076303117163803</v>
      </c>
      <c r="O32">
        <v>112129.357837738</v>
      </c>
      <c r="P32">
        <v>142694.71673370601</v>
      </c>
      <c r="Q32">
        <v>127.939801219141</v>
      </c>
      <c r="R32">
        <v>699.72830000751503</v>
      </c>
      <c r="S32">
        <v>0.55085357460185103</v>
      </c>
      <c r="T32">
        <v>0.20097331643794999</v>
      </c>
      <c r="U32">
        <v>0.35647028630158001</v>
      </c>
      <c r="V32" s="1">
        <v>0</v>
      </c>
      <c r="W32">
        <v>0.108328304574399</v>
      </c>
      <c r="X32">
        <v>0.53520140912402003</v>
      </c>
      <c r="Y32" s="1">
        <v>0</v>
      </c>
      <c r="Z32">
        <v>0.22833902639852199</v>
      </c>
      <c r="AA32">
        <v>3.0671024372452003E-4</v>
      </c>
      <c r="AB32">
        <v>6.5486397832592797E-3</v>
      </c>
      <c r="AD32" s="1">
        <v>0</v>
      </c>
      <c r="AE32">
        <v>5.0080761306535602E-3</v>
      </c>
      <c r="AF32">
        <v>1.08305614927521E-2</v>
      </c>
      <c r="AG32">
        <v>7.8483211154668604</v>
      </c>
      <c r="AH32">
        <v>0.142566278205216</v>
      </c>
      <c r="AI32">
        <v>3269.5584828338001</v>
      </c>
      <c r="AJ32" t="s">
        <v>111</v>
      </c>
      <c r="AK32" t="s">
        <v>112</v>
      </c>
      <c r="AL32">
        <v>3368141650.73</v>
      </c>
      <c r="AM32">
        <v>30038</v>
      </c>
      <c r="AN32" s="15">
        <f t="shared" si="1"/>
        <v>0.2477551967314271</v>
      </c>
    </row>
    <row r="33" spans="1:40" x14ac:dyDescent="0.25">
      <c r="A33" t="s">
        <v>37</v>
      </c>
      <c r="B33">
        <v>34.339718608265301</v>
      </c>
      <c r="C33">
        <v>2.0630217589960101E-2</v>
      </c>
      <c r="D33">
        <v>22.131752355971098</v>
      </c>
      <c r="E33">
        <v>2.0242042480701699E-2</v>
      </c>
      <c r="F33">
        <v>118.00766665258701</v>
      </c>
      <c r="G33" s="1">
        <v>0</v>
      </c>
      <c r="H33">
        <v>5.3275118997697204</v>
      </c>
      <c r="I33">
        <v>231.12175906096601</v>
      </c>
      <c r="J33">
        <v>270.14112689256001</v>
      </c>
      <c r="K33">
        <v>20.655018569030599</v>
      </c>
      <c r="L33">
        <v>87.883025201024495</v>
      </c>
      <c r="M33">
        <v>0.85458511842761498</v>
      </c>
      <c r="N33">
        <v>75.726854322989496</v>
      </c>
      <c r="O33">
        <v>101621.53280100699</v>
      </c>
      <c r="P33">
        <v>129534.15499102901</v>
      </c>
      <c r="Q33">
        <v>127.413242353554</v>
      </c>
      <c r="R33">
        <v>669.47888074286595</v>
      </c>
      <c r="S33">
        <v>0.42502600707640198</v>
      </c>
      <c r="T33">
        <v>0.17369760821423799</v>
      </c>
      <c r="U33">
        <v>0.41572731268162399</v>
      </c>
      <c r="V33" s="1">
        <v>0</v>
      </c>
      <c r="W33">
        <v>0.23040931087952901</v>
      </c>
      <c r="X33">
        <v>0.35386337643884502</v>
      </c>
      <c r="Y33" s="1">
        <v>0</v>
      </c>
      <c r="Z33">
        <v>0.32221599497443998</v>
      </c>
      <c r="AA33">
        <v>3.0997825191548102E-4</v>
      </c>
      <c r="AB33">
        <v>6.30553816412395E-3</v>
      </c>
      <c r="AD33" s="1">
        <v>0</v>
      </c>
      <c r="AE33">
        <v>4.4123080778849999E-3</v>
      </c>
      <c r="AF33">
        <v>9.2142809956126601E-3</v>
      </c>
      <c r="AG33">
        <v>7.3509886363552601</v>
      </c>
      <c r="AH33">
        <v>0.13066011703567099</v>
      </c>
      <c r="AI33">
        <v>3790.4003047833198</v>
      </c>
      <c r="AJ33" t="s">
        <v>113</v>
      </c>
      <c r="AK33" t="s">
        <v>114</v>
      </c>
      <c r="AL33">
        <v>1331851808.8900001</v>
      </c>
      <c r="AM33">
        <v>13106</v>
      </c>
      <c r="AN33" s="15">
        <f t="shared" si="1"/>
        <v>0.55160414123287982</v>
      </c>
    </row>
    <row r="34" spans="1:40" x14ac:dyDescent="0.25">
      <c r="AM34" s="7">
        <f>SUM(AM21:AM33)</f>
        <v>5709835</v>
      </c>
    </row>
    <row r="38" spans="1:40" x14ac:dyDescent="0.2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7</v>
      </c>
      <c r="I38" t="s">
        <v>8</v>
      </c>
      <c r="J38" t="s">
        <v>9</v>
      </c>
      <c r="K38" t="s">
        <v>10</v>
      </c>
      <c r="L38" t="s">
        <v>11</v>
      </c>
      <c r="M38" t="s">
        <v>12</v>
      </c>
      <c r="N38" t="s">
        <v>13</v>
      </c>
      <c r="O38" t="s">
        <v>14</v>
      </c>
      <c r="P38" t="s">
        <v>15</v>
      </c>
      <c r="Q38" t="s">
        <v>16</v>
      </c>
      <c r="R38" t="s">
        <v>17</v>
      </c>
      <c r="S38" t="s">
        <v>18</v>
      </c>
      <c r="T38" t="s">
        <v>19</v>
      </c>
      <c r="U38" t="s">
        <v>20</v>
      </c>
      <c r="V38" t="s">
        <v>21</v>
      </c>
      <c r="W38" t="s">
        <v>22</v>
      </c>
      <c r="X38" t="s">
        <v>23</v>
      </c>
      <c r="Y38" t="s">
        <v>24</v>
      </c>
      <c r="Z38" t="s">
        <v>25</v>
      </c>
      <c r="AA38" t="s">
        <v>26</v>
      </c>
      <c r="AB38" t="s">
        <v>27</v>
      </c>
      <c r="AD38" t="s">
        <v>28</v>
      </c>
      <c r="AE38" t="s">
        <v>29</v>
      </c>
      <c r="AF38" t="s">
        <v>30</v>
      </c>
      <c r="AG38" t="s">
        <v>31</v>
      </c>
      <c r="AH38" t="s">
        <v>32</v>
      </c>
      <c r="AI38" t="s">
        <v>33</v>
      </c>
      <c r="AJ38" t="s">
        <v>34</v>
      </c>
      <c r="AK38" t="s">
        <v>74</v>
      </c>
      <c r="AL38" t="s">
        <v>35</v>
      </c>
      <c r="AM38" t="s">
        <v>36</v>
      </c>
    </row>
    <row r="39" spans="1:40" x14ac:dyDescent="0.25">
      <c r="A39" t="s">
        <v>37</v>
      </c>
      <c r="B39">
        <v>7.84062837528485</v>
      </c>
      <c r="C39">
        <v>7.7782759093911703E-3</v>
      </c>
      <c r="D39">
        <v>8.9447948866380091</v>
      </c>
      <c r="E39">
        <v>7.5277099357310201E-3</v>
      </c>
      <c r="F39">
        <v>-42.3688711499967</v>
      </c>
      <c r="G39" s="1">
        <v>0</v>
      </c>
      <c r="H39">
        <v>3.1723164321830799</v>
      </c>
      <c r="I39">
        <v>-77.364623877978303</v>
      </c>
      <c r="J39">
        <v>-54.445112135130699</v>
      </c>
      <c r="K39">
        <v>37.725831052788003</v>
      </c>
      <c r="L39">
        <v>91.375744339498198</v>
      </c>
      <c r="M39">
        <v>0.849364829696727</v>
      </c>
      <c r="N39">
        <v>76.265411637523201</v>
      </c>
      <c r="O39">
        <v>173441.70765905301</v>
      </c>
      <c r="P39">
        <v>214967.567285839</v>
      </c>
      <c r="Q39">
        <v>58.743738122022599</v>
      </c>
      <c r="R39">
        <v>658.07874605818699</v>
      </c>
      <c r="S39">
        <v>7.9933698771992301E-2</v>
      </c>
      <c r="T39">
        <v>0.21082534605930001</v>
      </c>
      <c r="U39">
        <v>0.26960437152546501</v>
      </c>
      <c r="V39">
        <v>0.377896477166553</v>
      </c>
      <c r="W39">
        <v>0.100269303595776</v>
      </c>
      <c r="X39">
        <v>0.25222984771220502</v>
      </c>
      <c r="Y39" s="1">
        <v>0</v>
      </c>
      <c r="Z39">
        <v>0.89758487037979295</v>
      </c>
      <c r="AA39">
        <v>3.9825540775812899E-4</v>
      </c>
      <c r="AB39">
        <v>6.5802658498422999E-3</v>
      </c>
      <c r="AD39" s="1">
        <v>0</v>
      </c>
      <c r="AE39">
        <v>5.1680474089513804E-4</v>
      </c>
      <c r="AF39">
        <v>3.2304211330448903E-5</v>
      </c>
      <c r="AG39">
        <v>3.5777800579105601</v>
      </c>
      <c r="AH39">
        <v>0.118468918715823</v>
      </c>
      <c r="AI39">
        <v>5.7810958364649501E-2</v>
      </c>
      <c r="AJ39" t="s">
        <v>87</v>
      </c>
      <c r="AK39" t="s">
        <v>88</v>
      </c>
      <c r="AL39">
        <v>425279067.18000001</v>
      </c>
      <c r="AM39">
        <v>2452</v>
      </c>
      <c r="AN39" s="15">
        <f t="shared" ref="AN39:AN52" si="2">B39/D39-1</f>
        <v>-0.12344235114911295</v>
      </c>
    </row>
    <row r="40" spans="1:40" x14ac:dyDescent="0.25">
      <c r="A40" t="s">
        <v>37</v>
      </c>
      <c r="B40">
        <v>5.8974699216677999</v>
      </c>
      <c r="C40">
        <v>8.7449175086385007E-3</v>
      </c>
      <c r="D40">
        <v>10.0036025044335</v>
      </c>
      <c r="E40">
        <v>8.2501724643314397E-3</v>
      </c>
      <c r="F40">
        <v>-29.034392677253901</v>
      </c>
      <c r="G40" s="1">
        <v>0</v>
      </c>
      <c r="H40">
        <v>3.3052286952814298</v>
      </c>
      <c r="I40">
        <v>-57.463021206002303</v>
      </c>
      <c r="J40">
        <v>-33.9931114876903</v>
      </c>
      <c r="K40">
        <v>38.861607086775003</v>
      </c>
      <c r="L40">
        <v>91.2238893437287</v>
      </c>
      <c r="M40">
        <v>0.84848115388988898</v>
      </c>
      <c r="N40">
        <v>75.105015591206794</v>
      </c>
      <c r="O40">
        <v>169952.33047185899</v>
      </c>
      <c r="P40">
        <v>201076.576564811</v>
      </c>
      <c r="Q40">
        <v>59.0825911017278</v>
      </c>
      <c r="R40">
        <v>652.40413059510502</v>
      </c>
      <c r="S40">
        <v>6.0159286995706399E-2</v>
      </c>
      <c r="T40">
        <v>0.20888871405509599</v>
      </c>
      <c r="U40">
        <v>0.307057010300818</v>
      </c>
      <c r="V40">
        <v>0.420601849120389</v>
      </c>
      <c r="W40">
        <v>8.68337562493567E-2</v>
      </c>
      <c r="X40">
        <v>0.185507384329435</v>
      </c>
      <c r="Y40" s="1">
        <v>0</v>
      </c>
      <c r="Z40">
        <v>0.92155021780372504</v>
      </c>
      <c r="AA40">
        <v>3.5737891818853702E-4</v>
      </c>
      <c r="AB40">
        <v>6.8865793181730698E-3</v>
      </c>
      <c r="AD40" s="1">
        <v>0</v>
      </c>
      <c r="AE40">
        <v>8.8036582816646903E-4</v>
      </c>
      <c r="AF40">
        <v>1.2577765378087E-4</v>
      </c>
      <c r="AG40">
        <v>3.9457963383319301</v>
      </c>
      <c r="AH40">
        <v>0.13470766202694601</v>
      </c>
      <c r="AI40">
        <v>0.22489788697120999</v>
      </c>
      <c r="AJ40" t="s">
        <v>89</v>
      </c>
      <c r="AK40" t="s">
        <v>90</v>
      </c>
      <c r="AL40">
        <v>2989461493</v>
      </c>
      <c r="AM40">
        <v>17590</v>
      </c>
      <c r="AN40" s="15">
        <f t="shared" si="2"/>
        <v>-0.41046538793858534</v>
      </c>
    </row>
    <row r="41" spans="1:40" x14ac:dyDescent="0.25">
      <c r="A41" t="s">
        <v>37</v>
      </c>
      <c r="B41">
        <v>8.4734343541162307</v>
      </c>
      <c r="C41">
        <v>9.2620943434649407E-3</v>
      </c>
      <c r="D41">
        <v>10.565444438781</v>
      </c>
      <c r="E41">
        <v>8.5848258802684596E-3</v>
      </c>
      <c r="F41">
        <v>-18.707078558859202</v>
      </c>
      <c r="G41" s="1">
        <v>0</v>
      </c>
      <c r="H41">
        <v>3.4231410621021698</v>
      </c>
      <c r="I41">
        <v>-33.283146103858499</v>
      </c>
      <c r="J41">
        <v>-9.1773233823079803</v>
      </c>
      <c r="K41">
        <v>39.786485633015303</v>
      </c>
      <c r="L41">
        <v>91.4028689949739</v>
      </c>
      <c r="M41">
        <v>0.85011701831434305</v>
      </c>
      <c r="N41">
        <v>74.851216982313602</v>
      </c>
      <c r="O41">
        <v>165499.072997332</v>
      </c>
      <c r="P41">
        <v>195600.64447507</v>
      </c>
      <c r="Q41">
        <v>62.030375401343299</v>
      </c>
      <c r="R41">
        <v>663.11782026289404</v>
      </c>
      <c r="S41">
        <v>8.0729661900052194E-2</v>
      </c>
      <c r="T41">
        <v>0.23426026087739699</v>
      </c>
      <c r="U41">
        <v>0.26167092791937502</v>
      </c>
      <c r="V41">
        <v>0.48294487463339297</v>
      </c>
      <c r="W41">
        <v>7.7516112550780406E-2</v>
      </c>
      <c r="X41">
        <v>0.17786808489644901</v>
      </c>
      <c r="Y41" s="1">
        <v>0</v>
      </c>
      <c r="Z41">
        <v>0.89525413459080805</v>
      </c>
      <c r="AA41">
        <v>3.3973563346487802E-4</v>
      </c>
      <c r="AB41">
        <v>6.8770023281389701E-3</v>
      </c>
      <c r="AD41" s="1">
        <v>0</v>
      </c>
      <c r="AE41">
        <v>1.03947666844387E-3</v>
      </c>
      <c r="AF41">
        <v>3.2859860236038698E-4</v>
      </c>
      <c r="AG41">
        <v>4.01594759456614</v>
      </c>
      <c r="AH41">
        <v>0.14016683395325399</v>
      </c>
      <c r="AI41">
        <v>1.3528330133301101</v>
      </c>
      <c r="AJ41" t="s">
        <v>91</v>
      </c>
      <c r="AK41" t="s">
        <v>92</v>
      </c>
      <c r="AL41">
        <v>10174552009.73</v>
      </c>
      <c r="AM41">
        <v>61478</v>
      </c>
      <c r="AN41" s="15">
        <f t="shared" si="2"/>
        <v>-0.19800492982443219</v>
      </c>
    </row>
    <row r="42" spans="1:40" x14ac:dyDescent="0.25">
      <c r="A42" t="s">
        <v>37</v>
      </c>
      <c r="B42">
        <v>10.057643895235501</v>
      </c>
      <c r="C42">
        <v>1.14553814863386E-2</v>
      </c>
      <c r="D42">
        <v>12.9126020575717</v>
      </c>
      <c r="E42">
        <v>1.05293731246008E-2</v>
      </c>
      <c r="F42">
        <v>-18.7716399194451</v>
      </c>
      <c r="G42" s="1">
        <v>0</v>
      </c>
      <c r="H42">
        <v>3.41085078525205</v>
      </c>
      <c r="I42">
        <v>-8.5410729147008499</v>
      </c>
      <c r="J42">
        <v>16.3033727032585</v>
      </c>
      <c r="K42">
        <v>39.694136947199198</v>
      </c>
      <c r="L42">
        <v>92.120343043811701</v>
      </c>
      <c r="M42">
        <v>0.85643935569907703</v>
      </c>
      <c r="N42">
        <v>74.445559331301595</v>
      </c>
      <c r="O42">
        <v>160518.563113785</v>
      </c>
      <c r="P42">
        <v>193524.564514703</v>
      </c>
      <c r="Q42">
        <v>81.4991483453596</v>
      </c>
      <c r="R42">
        <v>679.14388192284196</v>
      </c>
      <c r="S42">
        <v>0.231840944432402</v>
      </c>
      <c r="T42">
        <v>0.23120538832972601</v>
      </c>
      <c r="U42">
        <v>0.22619567578619099</v>
      </c>
      <c r="V42">
        <v>0.51696234809959196</v>
      </c>
      <c r="W42">
        <v>6.0598001557106498E-2</v>
      </c>
      <c r="X42">
        <v>0.19624397455710901</v>
      </c>
      <c r="Y42" s="1">
        <v>0</v>
      </c>
      <c r="Z42">
        <v>0.67778361806769205</v>
      </c>
      <c r="AA42">
        <v>3.3038291403955601E-4</v>
      </c>
      <c r="AB42">
        <v>7.1046806620363801E-3</v>
      </c>
      <c r="AD42" s="1">
        <v>0</v>
      </c>
      <c r="AE42">
        <v>1.33976286482202E-3</v>
      </c>
      <c r="AF42">
        <v>1.75456708528793E-3</v>
      </c>
      <c r="AG42">
        <v>4.4550085266172301</v>
      </c>
      <c r="AH42">
        <v>0.156647288980758</v>
      </c>
      <c r="AI42">
        <v>8.3817934606886109</v>
      </c>
      <c r="AJ42" t="s">
        <v>93</v>
      </c>
      <c r="AK42" t="s">
        <v>94</v>
      </c>
      <c r="AL42">
        <v>46948469339.519997</v>
      </c>
      <c r="AM42">
        <v>292480</v>
      </c>
      <c r="AN42" s="15">
        <f t="shared" si="2"/>
        <v>-0.22109859419559108</v>
      </c>
    </row>
    <row r="43" spans="1:40" x14ac:dyDescent="0.25">
      <c r="A43" t="s">
        <v>37</v>
      </c>
      <c r="B43">
        <v>12.2301437642476</v>
      </c>
      <c r="C43">
        <v>1.4243045597545001E-2</v>
      </c>
      <c r="D43">
        <v>15.8143254977936</v>
      </c>
      <c r="E43">
        <v>1.2866907013860901E-2</v>
      </c>
      <c r="F43">
        <v>-16.9109151905222</v>
      </c>
      <c r="G43" s="1">
        <v>0</v>
      </c>
      <c r="H43">
        <v>3.4372526803094101</v>
      </c>
      <c r="I43">
        <v>13.780673634726901</v>
      </c>
      <c r="J43">
        <v>39.024198529111302</v>
      </c>
      <c r="K43">
        <v>40.317624608735002</v>
      </c>
      <c r="L43">
        <v>92.404391794217503</v>
      </c>
      <c r="M43">
        <v>0.857749444758236</v>
      </c>
      <c r="N43">
        <v>73.536322124239902</v>
      </c>
      <c r="O43">
        <v>158005.88955583499</v>
      </c>
      <c r="P43">
        <v>192105.69531834201</v>
      </c>
      <c r="Q43">
        <v>92.462323760002803</v>
      </c>
      <c r="R43">
        <v>685.26483962842406</v>
      </c>
      <c r="S43">
        <v>0.30791059348982702</v>
      </c>
      <c r="T43">
        <v>0.22782830136123899</v>
      </c>
      <c r="U43">
        <v>0.22894554483562901</v>
      </c>
      <c r="V43">
        <v>0.47970854530991802</v>
      </c>
      <c r="W43">
        <v>5.9092583217833297E-2</v>
      </c>
      <c r="X43">
        <v>0.23225332663661799</v>
      </c>
      <c r="Y43" s="1">
        <v>0</v>
      </c>
      <c r="Z43">
        <v>0.56580440059563397</v>
      </c>
      <c r="AA43">
        <v>3.2904185282832898E-4</v>
      </c>
      <c r="AB43">
        <v>7.3291960613693103E-3</v>
      </c>
      <c r="AD43" s="1">
        <v>0</v>
      </c>
      <c r="AE43">
        <v>1.5911417199312901E-3</v>
      </c>
      <c r="AF43">
        <v>3.6175886707430801E-3</v>
      </c>
      <c r="AG43">
        <v>4.8400412948085796</v>
      </c>
      <c r="AH43">
        <v>0.175655094299114</v>
      </c>
      <c r="AI43">
        <v>61.220453500628203</v>
      </c>
      <c r="AJ43" t="s">
        <v>95</v>
      </c>
      <c r="AK43" t="s">
        <v>96</v>
      </c>
      <c r="AL43">
        <v>124895913405.3</v>
      </c>
      <c r="AM43">
        <v>790451</v>
      </c>
      <c r="AN43" s="15">
        <f t="shared" si="2"/>
        <v>-0.22664145454993079</v>
      </c>
    </row>
    <row r="44" spans="1:40" s="11" customFormat="1" x14ac:dyDescent="0.25">
      <c r="A44" s="11" t="s">
        <v>37</v>
      </c>
      <c r="B44" s="11">
        <v>14.413703777475</v>
      </c>
      <c r="C44" s="11">
        <v>1.87103552543634E-2</v>
      </c>
      <c r="D44" s="30">
        <v>20.280128374126399</v>
      </c>
      <c r="E44" s="11">
        <v>1.6943687079089199E-2</v>
      </c>
      <c r="F44" s="11">
        <v>-8.7463745206694892</v>
      </c>
      <c r="G44" s="21">
        <v>0</v>
      </c>
      <c r="H44" s="11">
        <v>3.54685722443041</v>
      </c>
      <c r="I44" s="11">
        <v>38.617753392346302</v>
      </c>
      <c r="J44" s="11">
        <v>64.006986690464103</v>
      </c>
      <c r="K44" s="11">
        <v>40.648395966842202</v>
      </c>
      <c r="L44" s="11">
        <v>92.388247783125905</v>
      </c>
      <c r="M44" s="11">
        <v>0.85805882355054697</v>
      </c>
      <c r="N44" s="11">
        <v>72.307249713796296</v>
      </c>
      <c r="O44" s="11">
        <v>157113.78351367399</v>
      </c>
      <c r="P44" s="11">
        <v>193315.68213111401</v>
      </c>
      <c r="Q44" s="11">
        <v>96.971630874496896</v>
      </c>
      <c r="R44" s="11">
        <v>692.66691865014002</v>
      </c>
      <c r="S44" s="11">
        <v>0.32710211305882098</v>
      </c>
      <c r="T44" s="11">
        <v>0.216753542965539</v>
      </c>
      <c r="U44" s="11">
        <v>0.218110551535315</v>
      </c>
      <c r="V44" s="11">
        <v>0.51157062164066303</v>
      </c>
      <c r="W44" s="11">
        <v>5.1301916975559698E-2</v>
      </c>
      <c r="X44" s="11">
        <v>0.21901690984846001</v>
      </c>
      <c r="Y44" s="21">
        <v>0</v>
      </c>
      <c r="Z44" s="11">
        <v>0.53676387264618197</v>
      </c>
      <c r="AA44" s="30">
        <v>3.2673867558726899E-4</v>
      </c>
      <c r="AB44" s="30">
        <v>7.56196150877359E-3</v>
      </c>
      <c r="AC44" s="31"/>
      <c r="AD44" s="32">
        <v>0</v>
      </c>
      <c r="AE44" s="30">
        <v>1.9962385189019401E-3</v>
      </c>
      <c r="AF44" s="30">
        <v>7.0588349794991397E-3</v>
      </c>
      <c r="AG44" s="30">
        <v>5.3516072795599596</v>
      </c>
      <c r="AH44" s="11">
        <v>0.19638134785987299</v>
      </c>
      <c r="AI44" s="11">
        <v>252.98949141301901</v>
      </c>
      <c r="AJ44" s="11" t="s">
        <v>97</v>
      </c>
      <c r="AK44" s="11" t="s">
        <v>98</v>
      </c>
      <c r="AL44" s="11">
        <v>213624312054.09</v>
      </c>
      <c r="AM44" s="11">
        <v>1359679</v>
      </c>
      <c r="AN44" s="22">
        <f t="shared" si="2"/>
        <v>-0.28926959871397284</v>
      </c>
    </row>
    <row r="45" spans="1:40" x14ac:dyDescent="0.25">
      <c r="A45" t="s">
        <v>37</v>
      </c>
      <c r="B45">
        <v>17.762963106231101</v>
      </c>
      <c r="C45">
        <v>2.3422755324249599E-2</v>
      </c>
      <c r="D45" s="30">
        <v>24.754729753376001</v>
      </c>
      <c r="E45">
        <v>2.1568543036886399E-2</v>
      </c>
      <c r="F45">
        <v>-9.1423584375465197</v>
      </c>
      <c r="G45" s="1">
        <v>0</v>
      </c>
      <c r="H45">
        <v>3.5679549242003001</v>
      </c>
      <c r="I45">
        <v>62.831308458884401</v>
      </c>
      <c r="J45">
        <v>88.106766675993299</v>
      </c>
      <c r="K45">
        <v>40.491432741684903</v>
      </c>
      <c r="L45">
        <v>92.297121600543804</v>
      </c>
      <c r="M45">
        <v>0.85659593479166996</v>
      </c>
      <c r="N45">
        <v>70.048663142582399</v>
      </c>
      <c r="O45">
        <v>157790.10174573399</v>
      </c>
      <c r="P45">
        <v>196589.79547861399</v>
      </c>
      <c r="Q45">
        <v>106.309800072267</v>
      </c>
      <c r="R45">
        <v>705.36370515252099</v>
      </c>
      <c r="S45">
        <v>0.35841137100143799</v>
      </c>
      <c r="T45">
        <v>0.23789663368490299</v>
      </c>
      <c r="U45">
        <v>0.20634941970564999</v>
      </c>
      <c r="V45">
        <v>0.50153677105669803</v>
      </c>
      <c r="W45">
        <v>5.59582621945066E-2</v>
      </c>
      <c r="X45">
        <v>0.23615554704314301</v>
      </c>
      <c r="Y45" s="1">
        <v>0</v>
      </c>
      <c r="Z45">
        <v>0.48095487994973402</v>
      </c>
      <c r="AA45">
        <v>3.2854192192056502E-4</v>
      </c>
      <c r="AB45">
        <v>8.1531200010282294E-3</v>
      </c>
      <c r="AD45" s="1">
        <v>0</v>
      </c>
      <c r="AE45">
        <v>3.0299964391248299E-3</v>
      </c>
      <c r="AF45">
        <v>1.0056990161553101E-2</v>
      </c>
      <c r="AG45">
        <v>6.3282376607222401</v>
      </c>
      <c r="AH45">
        <v>0.23882255839113201</v>
      </c>
      <c r="AI45">
        <v>610.26069534432895</v>
      </c>
      <c r="AJ45" t="s">
        <v>99</v>
      </c>
      <c r="AK45" t="s">
        <v>100</v>
      </c>
      <c r="AL45">
        <v>326658962115.23999</v>
      </c>
      <c r="AM45">
        <v>2070212</v>
      </c>
      <c r="AN45" s="15">
        <f t="shared" si="2"/>
        <v>-0.2824416471842669</v>
      </c>
    </row>
    <row r="46" spans="1:40" x14ac:dyDescent="0.25">
      <c r="A46" t="s">
        <v>37</v>
      </c>
      <c r="B46">
        <v>20.866459770355601</v>
      </c>
      <c r="C46">
        <v>2.5170980201755799E-2</v>
      </c>
      <c r="D46">
        <v>26.355317999618801</v>
      </c>
      <c r="E46">
        <v>2.3224048996623801E-2</v>
      </c>
      <c r="F46">
        <v>-7.5815913559501</v>
      </c>
      <c r="G46" s="1">
        <v>0</v>
      </c>
      <c r="H46">
        <v>3.6651776437283998</v>
      </c>
      <c r="I46">
        <v>86.289261395482598</v>
      </c>
      <c r="J46">
        <v>111.953716028611</v>
      </c>
      <c r="K46">
        <v>39.835815068731101</v>
      </c>
      <c r="L46">
        <v>92.678376246827995</v>
      </c>
      <c r="M46">
        <v>0.86169839982692498</v>
      </c>
      <c r="N46">
        <v>69.709064485553796</v>
      </c>
      <c r="O46">
        <v>155360.856422955</v>
      </c>
      <c r="P46">
        <v>195652.070760895</v>
      </c>
      <c r="Q46">
        <v>115.963492827217</v>
      </c>
      <c r="R46">
        <v>707.99433664464198</v>
      </c>
      <c r="S46">
        <v>0.41345462649896098</v>
      </c>
      <c r="T46">
        <v>0.26469043922519803</v>
      </c>
      <c r="U46">
        <v>0.21912464615686</v>
      </c>
      <c r="V46">
        <v>0.435756696483316</v>
      </c>
      <c r="W46">
        <v>6.6952759805916098E-2</v>
      </c>
      <c r="X46">
        <v>0.27816589755390603</v>
      </c>
      <c r="Y46" s="1">
        <v>0</v>
      </c>
      <c r="Z46">
        <v>0.401793803240586</v>
      </c>
      <c r="AA46">
        <v>3.2633375481627502E-4</v>
      </c>
      <c r="AB46">
        <v>8.2822150281603706E-3</v>
      </c>
      <c r="AD46" s="1">
        <v>0</v>
      </c>
      <c r="AE46">
        <v>3.7018581022094398E-3</v>
      </c>
      <c r="AF46">
        <v>1.0913747684461799E-2</v>
      </c>
      <c r="AG46">
        <v>6.7396812568640403</v>
      </c>
      <c r="AH46">
        <v>0.25415561905963602</v>
      </c>
      <c r="AI46">
        <v>1069.6589019875701</v>
      </c>
      <c r="AJ46" t="s">
        <v>101</v>
      </c>
      <c r="AK46" t="s">
        <v>102</v>
      </c>
      <c r="AL46">
        <v>298862863314.28998</v>
      </c>
      <c r="AM46">
        <v>1923669</v>
      </c>
      <c r="AN46" s="15">
        <f t="shared" si="2"/>
        <v>-0.20826378301876647</v>
      </c>
    </row>
    <row r="47" spans="1:40" x14ac:dyDescent="0.25">
      <c r="A47" t="s">
        <v>37</v>
      </c>
      <c r="B47">
        <v>23.098834907890801</v>
      </c>
      <c r="C47">
        <v>2.6429681044761701E-2</v>
      </c>
      <c r="D47">
        <v>27.488330883179</v>
      </c>
      <c r="E47">
        <v>2.4372234710765502E-2</v>
      </c>
      <c r="F47">
        <v>1.66562153434007</v>
      </c>
      <c r="G47" s="1">
        <v>0</v>
      </c>
      <c r="H47">
        <v>3.9413124609297201</v>
      </c>
      <c r="I47">
        <v>110.579753731975</v>
      </c>
      <c r="J47">
        <v>137.35477705516999</v>
      </c>
      <c r="K47">
        <v>37.551048370847298</v>
      </c>
      <c r="L47">
        <v>92.997565090152506</v>
      </c>
      <c r="M47">
        <v>0.87155761639144502</v>
      </c>
      <c r="N47">
        <v>71.130255087637096</v>
      </c>
      <c r="O47">
        <v>148891.03550426499</v>
      </c>
      <c r="P47">
        <v>188218.24218698399</v>
      </c>
      <c r="Q47">
        <v>120.78674983634301</v>
      </c>
      <c r="R47">
        <v>700.251644441292</v>
      </c>
      <c r="S47">
        <v>0.47550169021908101</v>
      </c>
      <c r="T47">
        <v>0.27208425014801502</v>
      </c>
      <c r="U47">
        <v>0.259077009840323</v>
      </c>
      <c r="V47">
        <v>0.35622437931097101</v>
      </c>
      <c r="W47">
        <v>7.2830495627680999E-2</v>
      </c>
      <c r="X47">
        <v>0.31186811522102398</v>
      </c>
      <c r="Y47" s="1">
        <v>0</v>
      </c>
      <c r="Z47">
        <v>0.32366148966913</v>
      </c>
      <c r="AA47">
        <v>3.2000859522582798E-4</v>
      </c>
      <c r="AB47">
        <v>8.1629027776096395E-3</v>
      </c>
      <c r="AD47" s="1">
        <v>0</v>
      </c>
      <c r="AE47">
        <v>3.8665635427790599E-3</v>
      </c>
      <c r="AF47">
        <v>1.20228811103357E-2</v>
      </c>
      <c r="AG47">
        <v>6.8210241186195599</v>
      </c>
      <c r="AH47">
        <v>0.246141906427193</v>
      </c>
      <c r="AI47">
        <v>1687.85808092722</v>
      </c>
      <c r="AJ47" t="s">
        <v>103</v>
      </c>
      <c r="AK47" t="s">
        <v>104</v>
      </c>
      <c r="AL47">
        <v>240660323019.39001</v>
      </c>
      <c r="AM47">
        <v>1616352</v>
      </c>
      <c r="AN47" s="15">
        <f t="shared" si="2"/>
        <v>-0.15968579518133907</v>
      </c>
    </row>
    <row r="48" spans="1:40" x14ac:dyDescent="0.25">
      <c r="A48" t="s">
        <v>37</v>
      </c>
      <c r="B48">
        <v>24.565036461341801</v>
      </c>
      <c r="C48">
        <v>2.6573513241255401E-2</v>
      </c>
      <c r="D48">
        <v>27.616778212544801</v>
      </c>
      <c r="E48">
        <v>2.4541359454811201E-2</v>
      </c>
      <c r="F48">
        <v>9.5178970161296004</v>
      </c>
      <c r="G48" s="1">
        <v>0</v>
      </c>
      <c r="H48">
        <v>4.1595447648903798</v>
      </c>
      <c r="I48">
        <v>132.753035157418</v>
      </c>
      <c r="J48">
        <v>161.010144471073</v>
      </c>
      <c r="K48">
        <v>35.229474317562001</v>
      </c>
      <c r="L48">
        <v>92.943560027295604</v>
      </c>
      <c r="M48">
        <v>0.87662379296336901</v>
      </c>
      <c r="N48">
        <v>72.167434238868907</v>
      </c>
      <c r="O48">
        <v>141034.898094281</v>
      </c>
      <c r="P48">
        <v>177831.68499247899</v>
      </c>
      <c r="Q48">
        <v>123.70669495651801</v>
      </c>
      <c r="R48">
        <v>697.66385316978403</v>
      </c>
      <c r="S48">
        <v>0.51238620253189504</v>
      </c>
      <c r="T48">
        <v>0.30078786379349698</v>
      </c>
      <c r="U48">
        <v>0.309773414041911</v>
      </c>
      <c r="V48">
        <v>0.214204023168095</v>
      </c>
      <c r="W48">
        <v>8.2361520280175599E-2</v>
      </c>
      <c r="X48">
        <v>0.39366104250981698</v>
      </c>
      <c r="Y48" s="1">
        <v>0</v>
      </c>
      <c r="Z48">
        <v>0.26758257816190101</v>
      </c>
      <c r="AA48">
        <v>3.1728945932179599E-4</v>
      </c>
      <c r="AB48">
        <v>7.9953823348024797E-3</v>
      </c>
      <c r="AD48" s="1">
        <v>0</v>
      </c>
      <c r="AE48">
        <v>4.4572140494457896E-3</v>
      </c>
      <c r="AF48">
        <v>1.17716066016818E-2</v>
      </c>
      <c r="AG48">
        <v>6.9494507884856596</v>
      </c>
      <c r="AH48">
        <v>0.230312833112742</v>
      </c>
      <c r="AI48">
        <v>2177.9548671073399</v>
      </c>
      <c r="AJ48" t="s">
        <v>105</v>
      </c>
      <c r="AK48" t="s">
        <v>106</v>
      </c>
      <c r="AL48">
        <v>150205128203.26999</v>
      </c>
      <c r="AM48">
        <v>1065021</v>
      </c>
      <c r="AN48" s="15">
        <f t="shared" si="2"/>
        <v>-0.11050317773188911</v>
      </c>
    </row>
    <row r="49" spans="1:40" x14ac:dyDescent="0.25">
      <c r="A49" t="s">
        <v>37</v>
      </c>
      <c r="B49">
        <v>25.534956575645499</v>
      </c>
      <c r="C49">
        <v>2.7314785383842299E-2</v>
      </c>
      <c r="D49">
        <v>28.275459812329601</v>
      </c>
      <c r="E49">
        <v>2.5438992078037799E-2</v>
      </c>
      <c r="F49">
        <v>19.4032097726801</v>
      </c>
      <c r="G49" s="1">
        <v>0</v>
      </c>
      <c r="H49">
        <v>4.4258876110107197</v>
      </c>
      <c r="I49">
        <v>156.54809108154399</v>
      </c>
      <c r="J49">
        <v>186.62474774767099</v>
      </c>
      <c r="K49">
        <v>32.503553379532903</v>
      </c>
      <c r="L49">
        <v>92.9855845960967</v>
      </c>
      <c r="M49">
        <v>0.88424602811011399</v>
      </c>
      <c r="N49">
        <v>74.188781253385898</v>
      </c>
      <c r="O49">
        <v>132515.80527028799</v>
      </c>
      <c r="P49">
        <v>165642.361320923</v>
      </c>
      <c r="Q49">
        <v>126.834018394837</v>
      </c>
      <c r="R49">
        <v>696.38176967238405</v>
      </c>
      <c r="S49">
        <v>0.57094439292903598</v>
      </c>
      <c r="T49">
        <v>0.31407059720407798</v>
      </c>
      <c r="U49">
        <v>0.32837996558148302</v>
      </c>
      <c r="V49">
        <v>8.3959428920730897E-2</v>
      </c>
      <c r="W49">
        <v>8.7302083518403906E-2</v>
      </c>
      <c r="X49">
        <v>0.50035852197938102</v>
      </c>
      <c r="Y49" s="1">
        <v>0</v>
      </c>
      <c r="Z49">
        <v>0.18580492092408199</v>
      </c>
      <c r="AA49">
        <v>3.0908835069516199E-4</v>
      </c>
      <c r="AB49">
        <v>7.7500213825956801E-3</v>
      </c>
      <c r="AD49" s="1">
        <v>0</v>
      </c>
      <c r="AE49">
        <v>4.6357844596438E-3</v>
      </c>
      <c r="AF49">
        <v>1.2744264953419701E-2</v>
      </c>
      <c r="AG49">
        <v>6.8266987759969604</v>
      </c>
      <c r="AH49">
        <v>0.20261562561677701</v>
      </c>
      <c r="AI49">
        <v>2702.7921815282598</v>
      </c>
      <c r="AJ49" t="s">
        <v>107</v>
      </c>
      <c r="AK49" t="s">
        <v>108</v>
      </c>
      <c r="AL49">
        <v>85719703860.360001</v>
      </c>
      <c r="AM49">
        <v>646864</v>
      </c>
      <c r="AN49" s="15">
        <f t="shared" si="2"/>
        <v>-9.6921615240686432E-2</v>
      </c>
    </row>
    <row r="50" spans="1:40" x14ac:dyDescent="0.25">
      <c r="A50" t="s">
        <v>37</v>
      </c>
      <c r="B50">
        <v>26.5235543582288</v>
      </c>
      <c r="C50">
        <v>2.7920750063715E-2</v>
      </c>
      <c r="D50">
        <v>28.809822949994601</v>
      </c>
      <c r="E50">
        <v>2.6231110246081699E-2</v>
      </c>
      <c r="F50">
        <v>27.616194999796399</v>
      </c>
      <c r="G50" s="1">
        <v>0</v>
      </c>
      <c r="H50">
        <v>4.5543444834457798</v>
      </c>
      <c r="I50">
        <v>179.13967649714601</v>
      </c>
      <c r="J50">
        <v>210.45213145666699</v>
      </c>
      <c r="K50">
        <v>32.197322677008202</v>
      </c>
      <c r="L50">
        <v>92.474596369560601</v>
      </c>
      <c r="M50">
        <v>0.87990246721021603</v>
      </c>
      <c r="N50">
        <v>73.330006058232698</v>
      </c>
      <c r="O50">
        <v>127160.384930737</v>
      </c>
      <c r="P50">
        <v>159146.975799376</v>
      </c>
      <c r="Q50">
        <v>130.08365922122701</v>
      </c>
      <c r="R50">
        <v>704.07938771622605</v>
      </c>
      <c r="S50">
        <v>0.59761455035648203</v>
      </c>
      <c r="T50">
        <v>0.30747096949518299</v>
      </c>
      <c r="U50">
        <v>0.32697316754747502</v>
      </c>
      <c r="V50">
        <v>3.1018192205108899E-2</v>
      </c>
      <c r="W50">
        <v>8.4646229785485402E-2</v>
      </c>
      <c r="X50">
        <v>0.55736241046193002</v>
      </c>
      <c r="Y50" s="1">
        <v>0</v>
      </c>
      <c r="Z50">
        <v>0.14775607527360399</v>
      </c>
      <c r="AA50">
        <v>3.10216556444856E-4</v>
      </c>
      <c r="AB50">
        <v>7.7632843304192298E-3</v>
      </c>
      <c r="AD50" s="1">
        <v>0</v>
      </c>
      <c r="AE50">
        <v>5.0972041030440699E-3</v>
      </c>
      <c r="AF50">
        <v>1.3060569507055199E-2</v>
      </c>
      <c r="AG50">
        <v>7.1737770785345596</v>
      </c>
      <c r="AH50">
        <v>0.221137662780205</v>
      </c>
      <c r="AI50">
        <v>3268.1393261573699</v>
      </c>
      <c r="AJ50" t="s">
        <v>109</v>
      </c>
      <c r="AK50" t="s">
        <v>110</v>
      </c>
      <c r="AL50">
        <v>44374396566.970001</v>
      </c>
      <c r="AM50">
        <v>348964</v>
      </c>
      <c r="AN50" s="15">
        <f t="shared" si="2"/>
        <v>-7.9357259353314724E-2</v>
      </c>
    </row>
    <row r="51" spans="1:40" x14ac:dyDescent="0.25">
      <c r="A51" t="s">
        <v>37</v>
      </c>
      <c r="B51">
        <v>26.469129161671798</v>
      </c>
      <c r="C51">
        <v>2.5447479786429399E-2</v>
      </c>
      <c r="D51">
        <v>26.6055894310642</v>
      </c>
      <c r="E51">
        <v>2.39414166281595E-2</v>
      </c>
      <c r="F51">
        <v>47.215909641582201</v>
      </c>
      <c r="G51" s="1">
        <v>0</v>
      </c>
      <c r="H51">
        <v>4.7566292163734802</v>
      </c>
      <c r="I51">
        <v>202.15295596930099</v>
      </c>
      <c r="J51">
        <v>235.693052895937</v>
      </c>
      <c r="K51">
        <v>32.498415340052802</v>
      </c>
      <c r="L51">
        <v>92.064401414483399</v>
      </c>
      <c r="M51">
        <v>0.87577303050522504</v>
      </c>
      <c r="N51">
        <v>72.570906038468806</v>
      </c>
      <c r="O51">
        <v>118565.996938285</v>
      </c>
      <c r="P51">
        <v>149254.45642607301</v>
      </c>
      <c r="Q51">
        <v>130.690438594797</v>
      </c>
      <c r="R51">
        <v>707.63016155558796</v>
      </c>
      <c r="S51">
        <v>0.61198383066145101</v>
      </c>
      <c r="T51">
        <v>0.28408404852430702</v>
      </c>
      <c r="U51">
        <v>0.30597651075162402</v>
      </c>
      <c r="V51">
        <v>1.8574461295560001E-2</v>
      </c>
      <c r="W51">
        <v>7.31664109547705E-2</v>
      </c>
      <c r="X51">
        <v>0.60228261699804397</v>
      </c>
      <c r="Y51" s="1">
        <v>0</v>
      </c>
      <c r="Z51">
        <v>0.14374383885908801</v>
      </c>
      <c r="AA51">
        <v>3.1810088920951801E-4</v>
      </c>
      <c r="AB51">
        <v>7.6977140674100797E-3</v>
      </c>
      <c r="AD51" s="1">
        <v>0</v>
      </c>
      <c r="AE51">
        <v>5.0636895998577604E-3</v>
      </c>
      <c r="AF51">
        <v>1.08620615977142E-2</v>
      </c>
      <c r="AG51">
        <v>7.2877785408020399</v>
      </c>
      <c r="AH51">
        <v>0.21113639084590299</v>
      </c>
      <c r="AI51">
        <v>3917.1942625888</v>
      </c>
      <c r="AJ51" t="s">
        <v>111</v>
      </c>
      <c r="AK51" t="s">
        <v>112</v>
      </c>
      <c r="AL51">
        <v>16647258800.120001</v>
      </c>
      <c r="AM51">
        <v>140405</v>
      </c>
      <c r="AN51" s="15">
        <f t="shared" si="2"/>
        <v>-5.1290075623384723E-3</v>
      </c>
    </row>
    <row r="52" spans="1:40" x14ac:dyDescent="0.25">
      <c r="A52" t="s">
        <v>37</v>
      </c>
      <c r="B52">
        <v>25.860020085359899</v>
      </c>
      <c r="C52">
        <v>2.3404088107363202E-2</v>
      </c>
      <c r="D52">
        <v>24.737468231457299</v>
      </c>
      <c r="E52">
        <v>2.2386326006299299E-2</v>
      </c>
      <c r="F52">
        <v>79.1426653974857</v>
      </c>
      <c r="G52" s="1">
        <v>0</v>
      </c>
      <c r="H52">
        <v>5.0528298262693898</v>
      </c>
      <c r="I52">
        <v>233.55143127321401</v>
      </c>
      <c r="J52">
        <v>270.06152852199699</v>
      </c>
      <c r="K52">
        <v>33.306719201365802</v>
      </c>
      <c r="L52">
        <v>91.056397056644798</v>
      </c>
      <c r="M52">
        <v>0.86574903676345805</v>
      </c>
      <c r="N52">
        <v>71.213616382494095</v>
      </c>
      <c r="O52">
        <v>108682.298305057</v>
      </c>
      <c r="P52">
        <v>136541.29085436999</v>
      </c>
      <c r="Q52">
        <v>131.25516142546101</v>
      </c>
      <c r="R52">
        <v>706.06008035582204</v>
      </c>
      <c r="S52">
        <v>0.59099039763424699</v>
      </c>
      <c r="T52">
        <v>0.23811568969589</v>
      </c>
      <c r="U52">
        <v>0.300472998273073</v>
      </c>
      <c r="V52">
        <v>3.43771983325529E-2</v>
      </c>
      <c r="W52">
        <v>8.7112738708107498E-2</v>
      </c>
      <c r="X52">
        <v>0.57803706468626503</v>
      </c>
      <c r="Y52" s="1">
        <v>0</v>
      </c>
      <c r="Z52">
        <v>0.18017324239410301</v>
      </c>
      <c r="AA52">
        <v>3.2917233466117299E-4</v>
      </c>
      <c r="AB52">
        <v>7.5553074768525304E-3</v>
      </c>
      <c r="AD52" s="1">
        <v>0</v>
      </c>
      <c r="AE52">
        <v>5.1194404059388002E-3</v>
      </c>
      <c r="AF52">
        <v>9.3824258610405303E-3</v>
      </c>
      <c r="AG52">
        <v>7.4269182285027204</v>
      </c>
      <c r="AH52">
        <v>0.23375342904943</v>
      </c>
      <c r="AI52">
        <v>4906.1671692701902</v>
      </c>
      <c r="AJ52" t="s">
        <v>113</v>
      </c>
      <c r="AK52" t="s">
        <v>114</v>
      </c>
      <c r="AL52">
        <v>8110090464.1199999</v>
      </c>
      <c r="AM52">
        <v>74622</v>
      </c>
      <c r="AN52" s="15">
        <f t="shared" si="2"/>
        <v>4.5378607196152387E-2</v>
      </c>
    </row>
    <row r="53" spans="1:40" x14ac:dyDescent="0.25">
      <c r="AM53" s="7">
        <f>SUM(AM39:AM52)</f>
        <v>10410239</v>
      </c>
    </row>
    <row r="56" spans="1:40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t="s">
        <v>7</v>
      </c>
      <c r="I56" t="s">
        <v>8</v>
      </c>
      <c r="J56" t="s">
        <v>9</v>
      </c>
      <c r="K56" t="s">
        <v>10</v>
      </c>
      <c r="L56" t="s">
        <v>11</v>
      </c>
      <c r="M56" t="s">
        <v>12</v>
      </c>
      <c r="N56" t="s">
        <v>13</v>
      </c>
      <c r="O56" t="s">
        <v>14</v>
      </c>
      <c r="P56" t="s">
        <v>15</v>
      </c>
      <c r="Q56" t="s">
        <v>16</v>
      </c>
      <c r="R56" t="s">
        <v>17</v>
      </c>
      <c r="S56" t="s">
        <v>18</v>
      </c>
      <c r="T56" t="s">
        <v>19</v>
      </c>
      <c r="U56" t="s">
        <v>20</v>
      </c>
      <c r="V56" t="s">
        <v>21</v>
      </c>
      <c r="W56" t="s">
        <v>22</v>
      </c>
      <c r="X56" t="s">
        <v>23</v>
      </c>
      <c r="Y56" t="s">
        <v>24</v>
      </c>
      <c r="Z56" t="s">
        <v>25</v>
      </c>
      <c r="AA56" t="s">
        <v>26</v>
      </c>
      <c r="AB56" t="s">
        <v>27</v>
      </c>
      <c r="AD56" t="s">
        <v>28</v>
      </c>
      <c r="AE56" t="s">
        <v>29</v>
      </c>
      <c r="AF56" t="s">
        <v>30</v>
      </c>
      <c r="AG56" t="s">
        <v>31</v>
      </c>
      <c r="AH56" t="s">
        <v>32</v>
      </c>
      <c r="AI56" t="s">
        <v>33</v>
      </c>
      <c r="AJ56" t="s">
        <v>34</v>
      </c>
      <c r="AK56" t="s">
        <v>74</v>
      </c>
      <c r="AL56" t="s">
        <v>35</v>
      </c>
      <c r="AM56" t="s">
        <v>36</v>
      </c>
    </row>
    <row r="57" spans="1:40" x14ac:dyDescent="0.25">
      <c r="A57" t="s">
        <v>37</v>
      </c>
      <c r="B57">
        <v>13.0888416441449</v>
      </c>
      <c r="C57">
        <v>9.4190569819749999E-3</v>
      </c>
      <c r="D57">
        <v>10.735325793708</v>
      </c>
      <c r="E57">
        <v>9.0463018341235997E-3</v>
      </c>
      <c r="F57">
        <v>-52.066699547667803</v>
      </c>
      <c r="G57" s="1">
        <v>0</v>
      </c>
      <c r="H57">
        <v>3.6764236454429899</v>
      </c>
      <c r="I57">
        <v>-33.488541583604999</v>
      </c>
      <c r="J57">
        <v>-8.6712563276792007</v>
      </c>
      <c r="K57">
        <v>58.751398708815898</v>
      </c>
      <c r="L57">
        <v>87.827125965642907</v>
      </c>
      <c r="M57">
        <v>0.78230466237416996</v>
      </c>
      <c r="N57">
        <v>69.011439005836095</v>
      </c>
      <c r="O57">
        <v>159631.633793524</v>
      </c>
      <c r="P57">
        <v>213276.814958676</v>
      </c>
      <c r="Q57">
        <v>66.009782385881607</v>
      </c>
      <c r="R57">
        <v>645.63749741390097</v>
      </c>
      <c r="S57">
        <v>0.25904743350051501</v>
      </c>
      <c r="T57">
        <v>0.139181973941752</v>
      </c>
      <c r="U57">
        <v>5.1418345136198399E-3</v>
      </c>
      <c r="V57">
        <v>0.99011626927065499</v>
      </c>
      <c r="W57" s="1">
        <v>0</v>
      </c>
      <c r="X57">
        <v>4.7418962157247798E-3</v>
      </c>
      <c r="Y57" s="1">
        <v>0</v>
      </c>
      <c r="Z57">
        <v>0.66303895400545299</v>
      </c>
      <c r="AA57">
        <v>5.0238381430833801E-4</v>
      </c>
      <c r="AB57">
        <v>6.6532469800064603E-3</v>
      </c>
      <c r="AD57" s="1">
        <v>0</v>
      </c>
      <c r="AE57">
        <v>6.6344191272077902E-4</v>
      </c>
      <c r="AF57">
        <v>1.22689643397616E-3</v>
      </c>
      <c r="AG57">
        <v>2.8235855465920601</v>
      </c>
      <c r="AH57">
        <v>0.14842602081320599</v>
      </c>
      <c r="AI57">
        <v>149.70585210728299</v>
      </c>
      <c r="AJ57" t="s">
        <v>91</v>
      </c>
      <c r="AK57" t="s">
        <v>92</v>
      </c>
      <c r="AL57">
        <v>261316984.52000001</v>
      </c>
      <c r="AM57">
        <v>1637</v>
      </c>
      <c r="AN57" s="15">
        <f t="shared" ref="AN57:AN68" si="3">B57/D57-1</f>
        <v>0.21923096659221097</v>
      </c>
    </row>
    <row r="58" spans="1:40" x14ac:dyDescent="0.25">
      <c r="A58" t="s">
        <v>37</v>
      </c>
      <c r="B58">
        <v>10.647137018533099</v>
      </c>
      <c r="C58">
        <v>1.0119661265240601E-2</v>
      </c>
      <c r="D58">
        <v>11.4899921648943</v>
      </c>
      <c r="E58">
        <v>9.7651853572937805E-3</v>
      </c>
      <c r="F58">
        <v>-31.748242082996999</v>
      </c>
      <c r="G58" s="1">
        <v>0</v>
      </c>
      <c r="H58">
        <v>3.9231168168384101</v>
      </c>
      <c r="I58">
        <v>-8.3467881682600193</v>
      </c>
      <c r="J58">
        <v>16.6107286420911</v>
      </c>
      <c r="K58">
        <v>60.3633339363437</v>
      </c>
      <c r="L58">
        <v>88.645990228230204</v>
      </c>
      <c r="M58">
        <v>0.792167440391772</v>
      </c>
      <c r="N58">
        <v>70.243160444081795</v>
      </c>
      <c r="O58">
        <v>159596.69363779901</v>
      </c>
      <c r="P58">
        <v>204795.39903586899</v>
      </c>
      <c r="Q58">
        <v>62.768569115312197</v>
      </c>
      <c r="R58">
        <v>648.55075312782901</v>
      </c>
      <c r="S58">
        <v>0.216251207206827</v>
      </c>
      <c r="T58">
        <v>0.17976730873583199</v>
      </c>
      <c r="U58">
        <v>1.27228729565979E-3</v>
      </c>
      <c r="V58">
        <v>0.995397007751193</v>
      </c>
      <c r="W58">
        <v>1.3589448405689901E-4</v>
      </c>
      <c r="X58">
        <v>3.1948104690902E-3</v>
      </c>
      <c r="Y58" s="1">
        <v>0</v>
      </c>
      <c r="Z58">
        <v>0.72817701986819094</v>
      </c>
      <c r="AA58">
        <v>4.4519933597963698E-4</v>
      </c>
      <c r="AB58">
        <v>6.5011668041175296E-3</v>
      </c>
      <c r="AD58" s="1">
        <v>0</v>
      </c>
      <c r="AE58">
        <v>6.2309054853633005E-4</v>
      </c>
      <c r="AF58">
        <v>2.1957047151121602E-3</v>
      </c>
      <c r="AG58">
        <v>2.61193283246334</v>
      </c>
      <c r="AH58">
        <v>0.139206580038581</v>
      </c>
      <c r="AI58">
        <v>316.52967089975499</v>
      </c>
      <c r="AJ58" t="s">
        <v>93</v>
      </c>
      <c r="AK58" t="s">
        <v>94</v>
      </c>
      <c r="AL58">
        <v>1920267417.8499999</v>
      </c>
      <c r="AM58">
        <v>12032</v>
      </c>
      <c r="AN58" s="15">
        <f t="shared" si="3"/>
        <v>-7.335558930461239E-2</v>
      </c>
    </row>
    <row r="59" spans="1:40" x14ac:dyDescent="0.25">
      <c r="A59" t="s">
        <v>37</v>
      </c>
      <c r="B59">
        <v>12.0837514694436</v>
      </c>
      <c r="C59">
        <v>1.1890883082561201E-2</v>
      </c>
      <c r="D59">
        <v>13.3718825547148</v>
      </c>
      <c r="E59">
        <v>1.1442690682711001E-2</v>
      </c>
      <c r="F59">
        <v>-28.205743682724599</v>
      </c>
      <c r="G59" s="1">
        <v>0</v>
      </c>
      <c r="H59">
        <v>3.9637137032529801</v>
      </c>
      <c r="I59">
        <v>16.224146024499301</v>
      </c>
      <c r="J59">
        <v>40.760331155154901</v>
      </c>
      <c r="K59">
        <v>60.645514166216302</v>
      </c>
      <c r="L59">
        <v>89.918100820936104</v>
      </c>
      <c r="M59">
        <v>0.80304538979448603</v>
      </c>
      <c r="N59">
        <v>70.219578890209604</v>
      </c>
      <c r="O59">
        <v>162416.45729157401</v>
      </c>
      <c r="P59">
        <v>206121.573548268</v>
      </c>
      <c r="Q59">
        <v>67.056869618627502</v>
      </c>
      <c r="R59">
        <v>668.83583941889196</v>
      </c>
      <c r="S59">
        <v>0.28512973634517202</v>
      </c>
      <c r="T59">
        <v>0.16642289959797801</v>
      </c>
      <c r="U59">
        <v>8.9993379698464202E-4</v>
      </c>
      <c r="V59">
        <v>0.99694786768281196</v>
      </c>
      <c r="W59">
        <v>2.9604287042697198E-4</v>
      </c>
      <c r="X59">
        <v>1.85615564977622E-3</v>
      </c>
      <c r="Y59" s="1">
        <v>0</v>
      </c>
      <c r="Z59">
        <v>0.63628689810094696</v>
      </c>
      <c r="AA59">
        <v>4.4180519906413901E-4</v>
      </c>
      <c r="AB59">
        <v>6.68838596640264E-3</v>
      </c>
      <c r="AD59" s="1">
        <v>0</v>
      </c>
      <c r="AE59">
        <v>8.9556538658534498E-4</v>
      </c>
      <c r="AF59">
        <v>3.4169423917610599E-3</v>
      </c>
      <c r="AG59">
        <v>2.9459408195649299</v>
      </c>
      <c r="AH59">
        <v>0.15872953400894099</v>
      </c>
      <c r="AI59">
        <v>583.33982002239497</v>
      </c>
      <c r="AJ59" t="s">
        <v>95</v>
      </c>
      <c r="AK59" t="s">
        <v>96</v>
      </c>
      <c r="AL59">
        <v>9189360737.1000004</v>
      </c>
      <c r="AM59">
        <v>56579</v>
      </c>
      <c r="AN59" s="15">
        <f t="shared" si="3"/>
        <v>-9.6331319094409507E-2</v>
      </c>
    </row>
    <row r="60" spans="1:40" x14ac:dyDescent="0.25">
      <c r="A60" t="s">
        <v>37</v>
      </c>
      <c r="B60">
        <v>14.739022299978499</v>
      </c>
      <c r="C60">
        <v>1.4699471127437099E-2</v>
      </c>
      <c r="D60" s="30">
        <v>16.280892306462199</v>
      </c>
      <c r="E60">
        <v>1.4128153886900099E-2</v>
      </c>
      <c r="F60">
        <v>-22.2589388381021</v>
      </c>
      <c r="G60" s="1">
        <v>0</v>
      </c>
      <c r="H60">
        <v>4.1058853391884904</v>
      </c>
      <c r="I60">
        <v>40.310464604936897</v>
      </c>
      <c r="J60">
        <v>65.296152421077494</v>
      </c>
      <c r="K60">
        <v>61.950358455171902</v>
      </c>
      <c r="L60">
        <v>90.715065120335595</v>
      </c>
      <c r="M60">
        <v>0.81065376422926505</v>
      </c>
      <c r="N60">
        <v>70.183179969823996</v>
      </c>
      <c r="O60">
        <v>159463.71224768099</v>
      </c>
      <c r="P60">
        <v>202304.47529483601</v>
      </c>
      <c r="Q60">
        <v>72.420969004091702</v>
      </c>
      <c r="R60">
        <v>672.87958165050395</v>
      </c>
      <c r="S60">
        <v>0.35063973787192199</v>
      </c>
      <c r="T60">
        <v>0.141105103366961</v>
      </c>
      <c r="U60">
        <v>1.28264812154935E-3</v>
      </c>
      <c r="V60">
        <v>0.99733689834543904</v>
      </c>
      <c r="W60">
        <v>2.06281456247213E-4</v>
      </c>
      <c r="X60">
        <v>1.17417207676355E-3</v>
      </c>
      <c r="Y60" s="1">
        <v>0</v>
      </c>
      <c r="Z60">
        <v>0.54987926602404402</v>
      </c>
      <c r="AA60">
        <v>4.4229463243259401E-4</v>
      </c>
      <c r="AB60">
        <v>7.0115045182571603E-3</v>
      </c>
      <c r="AD60" s="1">
        <v>0</v>
      </c>
      <c r="AE60">
        <v>1.15015015491518E-3</v>
      </c>
      <c r="AF60">
        <v>5.52422603871793E-3</v>
      </c>
      <c r="AG60">
        <v>3.1259569201433699</v>
      </c>
      <c r="AH60">
        <v>0.17060883304542199</v>
      </c>
      <c r="AI60">
        <v>978.35394534168904</v>
      </c>
      <c r="AJ60" t="s">
        <v>97</v>
      </c>
      <c r="AK60" t="s">
        <v>98</v>
      </c>
      <c r="AL60">
        <v>39243700656.730003</v>
      </c>
      <c r="AM60">
        <v>246098</v>
      </c>
      <c r="AN60" s="15">
        <f t="shared" si="3"/>
        <v>-9.4704269118695783E-2</v>
      </c>
    </row>
    <row r="61" spans="1:40" x14ac:dyDescent="0.25">
      <c r="A61" t="s">
        <v>37</v>
      </c>
      <c r="B61">
        <v>17.382134494125999</v>
      </c>
      <c r="C61">
        <v>1.6503824541622799E-2</v>
      </c>
      <c r="D61" s="30">
        <v>18.1022246408663</v>
      </c>
      <c r="E61">
        <v>1.5843270642861802E-2</v>
      </c>
      <c r="F61">
        <v>-16.657427167273902</v>
      </c>
      <c r="G61" s="1">
        <v>0</v>
      </c>
      <c r="H61">
        <v>4.1571209008313703</v>
      </c>
      <c r="I61">
        <v>63.426408218227799</v>
      </c>
      <c r="J61">
        <v>89.158890056551897</v>
      </c>
      <c r="K61">
        <v>61.990108492037201</v>
      </c>
      <c r="L61">
        <v>91.2817059075267</v>
      </c>
      <c r="M61">
        <v>0.81601172972073499</v>
      </c>
      <c r="N61">
        <v>69.180616448989397</v>
      </c>
      <c r="O61">
        <v>154782.326668489</v>
      </c>
      <c r="P61">
        <v>194040.58735454801</v>
      </c>
      <c r="Q61">
        <v>76.619691271813295</v>
      </c>
      <c r="R61">
        <v>681.82245990990896</v>
      </c>
      <c r="S61">
        <v>0.37523697644669801</v>
      </c>
      <c r="T61">
        <v>0.13804157538071099</v>
      </c>
      <c r="U61">
        <v>1.2111254263018E-3</v>
      </c>
      <c r="V61">
        <v>0.99782100033094501</v>
      </c>
      <c r="W61">
        <v>2.0263872135062799E-4</v>
      </c>
      <c r="X61">
        <v>7.6523552140172297E-4</v>
      </c>
      <c r="Y61" s="1">
        <v>0</v>
      </c>
      <c r="Z61">
        <v>0.51576295104356595</v>
      </c>
      <c r="AA61">
        <v>4.4400111485872601E-4</v>
      </c>
      <c r="AB61">
        <v>7.1474953672393199E-3</v>
      </c>
      <c r="AD61" s="1">
        <v>0</v>
      </c>
      <c r="AE61">
        <v>1.8771433476676401E-3</v>
      </c>
      <c r="AF61">
        <v>6.3746766973396696E-3</v>
      </c>
      <c r="AG61">
        <v>3.60942589956624</v>
      </c>
      <c r="AH61">
        <v>0.19813084123701899</v>
      </c>
      <c r="AI61">
        <v>1408.88859809939</v>
      </c>
      <c r="AJ61" t="s">
        <v>99</v>
      </c>
      <c r="AK61" t="s">
        <v>100</v>
      </c>
      <c r="AL61">
        <v>104442780130.75</v>
      </c>
      <c r="AM61">
        <v>674772</v>
      </c>
      <c r="AN61" s="15">
        <f t="shared" si="3"/>
        <v>-3.9779096825186655E-2</v>
      </c>
    </row>
    <row r="62" spans="1:40" x14ac:dyDescent="0.25">
      <c r="A62" t="s">
        <v>37</v>
      </c>
      <c r="B62">
        <v>19.258823854489101</v>
      </c>
      <c r="C62">
        <v>1.91375856696109E-2</v>
      </c>
      <c r="D62">
        <v>20.6956303559604</v>
      </c>
      <c r="E62">
        <v>1.8579828997003601E-2</v>
      </c>
      <c r="F62">
        <v>-14.915775454770801</v>
      </c>
      <c r="G62" s="1">
        <v>0</v>
      </c>
      <c r="H62">
        <v>4.3463173584646801</v>
      </c>
      <c r="I62">
        <v>87.607691158804897</v>
      </c>
      <c r="J62">
        <v>113.991322098189</v>
      </c>
      <c r="K62">
        <v>65.196768434793697</v>
      </c>
      <c r="L62">
        <v>92.308902872419296</v>
      </c>
      <c r="M62">
        <v>0.82413982026146404</v>
      </c>
      <c r="N62">
        <v>69.914277913852004</v>
      </c>
      <c r="O62">
        <v>150960.90181576501</v>
      </c>
      <c r="P62">
        <v>191044.151232278</v>
      </c>
      <c r="Q62">
        <v>77.321965715028099</v>
      </c>
      <c r="R62">
        <v>685.77961489674499</v>
      </c>
      <c r="S62">
        <v>0.41712639023397902</v>
      </c>
      <c r="T62">
        <v>0.135596447355012</v>
      </c>
      <c r="U62">
        <v>1.02889523781657E-3</v>
      </c>
      <c r="V62">
        <v>0.99820846586497503</v>
      </c>
      <c r="W62">
        <v>1.71495676478781E-4</v>
      </c>
      <c r="X62">
        <v>5.9114322072945698E-4</v>
      </c>
      <c r="Y62" s="1">
        <v>0</v>
      </c>
      <c r="Z62">
        <v>0.46016694656082102</v>
      </c>
      <c r="AA62">
        <v>4.5616156890696598E-4</v>
      </c>
      <c r="AB62">
        <v>7.3166549046117697E-3</v>
      </c>
      <c r="AD62" s="1">
        <v>0</v>
      </c>
      <c r="AE62">
        <v>2.2386186104650699E-3</v>
      </c>
      <c r="AF62">
        <v>8.5684871817279205E-3</v>
      </c>
      <c r="AG62">
        <v>3.44826581426471</v>
      </c>
      <c r="AH62">
        <v>0.19816700718808999</v>
      </c>
      <c r="AI62">
        <v>2063.75291138583</v>
      </c>
      <c r="AJ62" t="s">
        <v>101</v>
      </c>
      <c r="AK62" t="s">
        <v>102</v>
      </c>
      <c r="AL62">
        <v>193267392627.82999</v>
      </c>
      <c r="AM62">
        <v>1280248</v>
      </c>
      <c r="AN62" s="15">
        <f t="shared" si="3"/>
        <v>-6.9425597421220564E-2</v>
      </c>
    </row>
    <row r="63" spans="1:40" x14ac:dyDescent="0.25">
      <c r="A63" t="s">
        <v>37</v>
      </c>
      <c r="B63">
        <v>22.447302018647498</v>
      </c>
      <c r="C63">
        <v>2.14556793064999E-2</v>
      </c>
      <c r="D63">
        <v>22.915686583464701</v>
      </c>
      <c r="E63">
        <v>2.09886764749742E-2</v>
      </c>
      <c r="F63">
        <v>-12.531732414703299</v>
      </c>
      <c r="G63" s="1">
        <v>0</v>
      </c>
      <c r="H63">
        <v>4.4162165379472098</v>
      </c>
      <c r="I63">
        <v>111.645538171914</v>
      </c>
      <c r="J63">
        <v>138.425715126049</v>
      </c>
      <c r="K63">
        <v>66.0494039648663</v>
      </c>
      <c r="L63">
        <v>92.782118514982798</v>
      </c>
      <c r="M63">
        <v>0.827304064442554</v>
      </c>
      <c r="N63">
        <v>67.772970511747999</v>
      </c>
      <c r="O63">
        <v>148708.81569952701</v>
      </c>
      <c r="P63">
        <v>186796.911341828</v>
      </c>
      <c r="Q63">
        <v>79.2584600546395</v>
      </c>
      <c r="R63">
        <v>698.20560816815805</v>
      </c>
      <c r="S63">
        <v>0.43638217452922001</v>
      </c>
      <c r="T63">
        <v>0.13448691260703399</v>
      </c>
      <c r="U63">
        <v>8.7387449506869997E-4</v>
      </c>
      <c r="V63">
        <v>0.99840646404279798</v>
      </c>
      <c r="W63">
        <v>1.5675890655298999E-4</v>
      </c>
      <c r="X63">
        <v>5.6290255557973098E-4</v>
      </c>
      <c r="Y63" s="1">
        <v>0</v>
      </c>
      <c r="Z63">
        <v>0.43617092952533998</v>
      </c>
      <c r="AA63">
        <v>4.6540548881133901E-4</v>
      </c>
      <c r="AB63">
        <v>7.7130672019253398E-3</v>
      </c>
      <c r="AD63" s="1">
        <v>0</v>
      </c>
      <c r="AE63">
        <v>2.9839611375409901E-3</v>
      </c>
      <c r="AF63">
        <v>9.8263549176047203E-3</v>
      </c>
      <c r="AG63">
        <v>4.1695336849367202</v>
      </c>
      <c r="AH63">
        <v>0.24190609371187999</v>
      </c>
      <c r="AI63">
        <v>2847.50389241536</v>
      </c>
      <c r="AJ63" t="s">
        <v>103</v>
      </c>
      <c r="AK63" t="s">
        <v>104</v>
      </c>
      <c r="AL63">
        <v>338919585102.10999</v>
      </c>
      <c r="AM63">
        <v>2279082</v>
      </c>
      <c r="AN63" s="15">
        <f t="shared" si="3"/>
        <v>-2.0439473332436675E-2</v>
      </c>
    </row>
    <row r="64" spans="1:40" x14ac:dyDescent="0.25">
      <c r="A64" t="s">
        <v>37</v>
      </c>
      <c r="B64">
        <v>23.473926539346099</v>
      </c>
      <c r="C64">
        <v>2.13914000485756E-2</v>
      </c>
      <c r="D64">
        <v>22.854901849611899</v>
      </c>
      <c r="E64">
        <v>2.10352695021074E-2</v>
      </c>
      <c r="F64">
        <v>-5.1597222625679304</v>
      </c>
      <c r="G64" s="1">
        <v>0</v>
      </c>
      <c r="H64">
        <v>4.6055132487720503</v>
      </c>
      <c r="I64">
        <v>134.093386236611</v>
      </c>
      <c r="J64">
        <v>162.35442821483301</v>
      </c>
      <c r="K64">
        <v>68.424758709641495</v>
      </c>
      <c r="L64">
        <v>93.275216729047898</v>
      </c>
      <c r="M64">
        <v>0.83081406334747498</v>
      </c>
      <c r="N64">
        <v>66.785058527266102</v>
      </c>
      <c r="O64">
        <v>140864.72449822901</v>
      </c>
      <c r="P64">
        <v>175015.83303858299</v>
      </c>
      <c r="Q64">
        <v>77.416806167822998</v>
      </c>
      <c r="R64">
        <v>697.04041857652703</v>
      </c>
      <c r="S64">
        <v>0.46732452881414899</v>
      </c>
      <c r="T64">
        <v>0.14726559843970699</v>
      </c>
      <c r="U64">
        <v>8.3089944671152298E-4</v>
      </c>
      <c r="V64">
        <v>0.99839288370424895</v>
      </c>
      <c r="W64">
        <v>1.53939520494385E-4</v>
      </c>
      <c r="X64">
        <v>6.2227732854480797E-4</v>
      </c>
      <c r="Y64" s="1">
        <v>0</v>
      </c>
      <c r="Z64">
        <v>0.41617395169694799</v>
      </c>
      <c r="AA64">
        <v>4.8194736984397103E-4</v>
      </c>
      <c r="AB64">
        <v>7.8521427377855908E-3</v>
      </c>
      <c r="AD64" s="1">
        <v>0</v>
      </c>
      <c r="AE64">
        <v>3.43037392611357E-3</v>
      </c>
      <c r="AF64">
        <v>9.2709240515762206E-3</v>
      </c>
      <c r="AG64">
        <v>4.4658809508776898</v>
      </c>
      <c r="AH64">
        <v>0.26757080798668598</v>
      </c>
      <c r="AI64">
        <v>3796.6099772013899</v>
      </c>
      <c r="AJ64" t="s">
        <v>105</v>
      </c>
      <c r="AK64" t="s">
        <v>106</v>
      </c>
      <c r="AL64">
        <v>396404040457.08002</v>
      </c>
      <c r="AM64">
        <v>2814076</v>
      </c>
      <c r="AN64" s="15">
        <f t="shared" si="3"/>
        <v>2.7084985698361708E-2</v>
      </c>
    </row>
    <row r="65" spans="1:40" x14ac:dyDescent="0.25">
      <c r="A65" t="s">
        <v>37</v>
      </c>
      <c r="B65">
        <v>24.413633872996499</v>
      </c>
      <c r="C65">
        <v>2.1465515092894599E-2</v>
      </c>
      <c r="D65">
        <v>22.924983776184401</v>
      </c>
      <c r="E65">
        <v>2.12882564904847E-2</v>
      </c>
      <c r="F65">
        <v>2.3754393488366099</v>
      </c>
      <c r="G65" s="1">
        <v>0</v>
      </c>
      <c r="H65">
        <v>4.8482193407906999</v>
      </c>
      <c r="I65">
        <v>156.88931049075899</v>
      </c>
      <c r="J65">
        <v>187.020066934216</v>
      </c>
      <c r="K65">
        <v>71.550154165076506</v>
      </c>
      <c r="L65">
        <v>93.681434356027793</v>
      </c>
      <c r="M65">
        <v>0.83349428431914596</v>
      </c>
      <c r="N65">
        <v>66.084457331068705</v>
      </c>
      <c r="O65">
        <v>132053.32152758501</v>
      </c>
      <c r="P65">
        <v>163466.261694249</v>
      </c>
      <c r="Q65">
        <v>72.741089551038897</v>
      </c>
      <c r="R65">
        <v>695.02737574320099</v>
      </c>
      <c r="S65">
        <v>0.51079204470766404</v>
      </c>
      <c r="T65">
        <v>0.157657407082578</v>
      </c>
      <c r="U65">
        <v>7.9953306991033799E-4</v>
      </c>
      <c r="V65">
        <v>0.99843362293988602</v>
      </c>
      <c r="W65">
        <v>1.39353228156216E-4</v>
      </c>
      <c r="X65">
        <v>6.2749076204655701E-4</v>
      </c>
      <c r="Y65" s="1">
        <v>0</v>
      </c>
      <c r="Z65">
        <v>0.38097929470245401</v>
      </c>
      <c r="AA65">
        <v>5.00694633921125E-4</v>
      </c>
      <c r="AB65">
        <v>7.8279843999052995E-3</v>
      </c>
      <c r="AD65" s="1">
        <v>0</v>
      </c>
      <c r="AE65">
        <v>3.7161914945432E-3</v>
      </c>
      <c r="AF65">
        <v>9.2435143028489104E-3</v>
      </c>
      <c r="AG65">
        <v>4.4460422861012399</v>
      </c>
      <c r="AH65">
        <v>0.28514373065445903</v>
      </c>
      <c r="AI65">
        <v>4862.8868366995403</v>
      </c>
      <c r="AJ65" t="s">
        <v>107</v>
      </c>
      <c r="AK65" t="s">
        <v>108</v>
      </c>
      <c r="AL65">
        <v>346538552058.97998</v>
      </c>
      <c r="AM65">
        <v>2624232</v>
      </c>
      <c r="AN65" s="15">
        <f t="shared" si="3"/>
        <v>6.4935709937495423E-2</v>
      </c>
    </row>
    <row r="66" spans="1:40" x14ac:dyDescent="0.25">
      <c r="A66" t="s">
        <v>37</v>
      </c>
      <c r="B66">
        <v>25.0665200753321</v>
      </c>
      <c r="C66">
        <v>2.2060586137472801E-2</v>
      </c>
      <c r="D66">
        <v>23.4855610548641</v>
      </c>
      <c r="E66">
        <v>2.1987793891968199E-2</v>
      </c>
      <c r="F66">
        <v>7.5157843150841996</v>
      </c>
      <c r="G66" s="1">
        <v>0</v>
      </c>
      <c r="H66">
        <v>5.0324134653927999</v>
      </c>
      <c r="I66">
        <v>179.56360717982099</v>
      </c>
      <c r="J66">
        <v>211.37867584048701</v>
      </c>
      <c r="K66">
        <v>73.674969434111901</v>
      </c>
      <c r="L66">
        <v>94.102036310450302</v>
      </c>
      <c r="M66">
        <v>0.83678256681671503</v>
      </c>
      <c r="N66">
        <v>64.310407230304804</v>
      </c>
      <c r="O66">
        <v>125004.506652604</v>
      </c>
      <c r="P66">
        <v>154756.90047578799</v>
      </c>
      <c r="Q66">
        <v>71.130822695316894</v>
      </c>
      <c r="R66">
        <v>692.96295126662005</v>
      </c>
      <c r="S66">
        <v>0.56102616374623204</v>
      </c>
      <c r="T66">
        <v>0.17281687705979801</v>
      </c>
      <c r="U66">
        <v>7.2698484560062399E-4</v>
      </c>
      <c r="V66">
        <v>0.99857268821207801</v>
      </c>
      <c r="W66">
        <v>1.3775614726217899E-4</v>
      </c>
      <c r="X66">
        <v>5.62570795058913E-4</v>
      </c>
      <c r="Y66" s="1">
        <v>0</v>
      </c>
      <c r="Z66">
        <v>0.33179041538191101</v>
      </c>
      <c r="AA66">
        <v>5.16982533181476E-4</v>
      </c>
      <c r="AB66">
        <v>7.9638307106546999E-3</v>
      </c>
      <c r="AD66" s="1">
        <v>0</v>
      </c>
      <c r="AE66">
        <v>3.8993722916476799E-3</v>
      </c>
      <c r="AF66">
        <v>9.6077471766685199E-3</v>
      </c>
      <c r="AG66">
        <v>4.8071300370659902</v>
      </c>
      <c r="AH66">
        <v>0.32466016639551298</v>
      </c>
      <c r="AI66">
        <v>6160.3617767558198</v>
      </c>
      <c r="AJ66" t="s">
        <v>109</v>
      </c>
      <c r="AK66" t="s">
        <v>110</v>
      </c>
      <c r="AL66">
        <v>249754254120.64999</v>
      </c>
      <c r="AM66">
        <v>1997962</v>
      </c>
      <c r="AN66" s="15">
        <f t="shared" si="3"/>
        <v>6.7316212577368528E-2</v>
      </c>
    </row>
    <row r="67" spans="1:40" x14ac:dyDescent="0.25">
      <c r="A67" t="s">
        <v>37</v>
      </c>
      <c r="B67">
        <v>24.1646310429633</v>
      </c>
      <c r="C67">
        <v>2.1738695601752699E-2</v>
      </c>
      <c r="D67">
        <v>23.1827949376387</v>
      </c>
      <c r="E67">
        <v>2.1715478917715102E-2</v>
      </c>
      <c r="F67">
        <v>16.055713388110899</v>
      </c>
      <c r="G67" s="1">
        <v>0</v>
      </c>
      <c r="H67">
        <v>5.2514018612321802</v>
      </c>
      <c r="I67">
        <v>202.10560572189601</v>
      </c>
      <c r="J67">
        <v>236.06202813300101</v>
      </c>
      <c r="K67">
        <v>75.879256802192302</v>
      </c>
      <c r="L67">
        <v>94.399134948868905</v>
      </c>
      <c r="M67">
        <v>0.83979129664006102</v>
      </c>
      <c r="N67">
        <v>63.4892720272356</v>
      </c>
      <c r="O67">
        <v>117080.665712349</v>
      </c>
      <c r="P67">
        <v>145190.879765046</v>
      </c>
      <c r="Q67">
        <v>69.8877664435132</v>
      </c>
      <c r="R67">
        <v>684.67741399981696</v>
      </c>
      <c r="S67">
        <v>0.59484144488193502</v>
      </c>
      <c r="T67">
        <v>0.191629062532265</v>
      </c>
      <c r="U67">
        <v>7.3554974181403495E-4</v>
      </c>
      <c r="V67">
        <v>0.99860263075869304</v>
      </c>
      <c r="W67">
        <v>1.17273099987751E-4</v>
      </c>
      <c r="X67">
        <v>5.4454639950484698E-4</v>
      </c>
      <c r="Y67" s="1">
        <v>0</v>
      </c>
      <c r="Z67">
        <v>0.30093658437295301</v>
      </c>
      <c r="AA67">
        <v>5.3346280636470305E-4</v>
      </c>
      <c r="AB67">
        <v>8.0522433364653492E-3</v>
      </c>
      <c r="AD67" s="1">
        <v>0</v>
      </c>
      <c r="AE67">
        <v>3.7672080005167899E-3</v>
      </c>
      <c r="AF67">
        <v>9.3627246148582591E-3</v>
      </c>
      <c r="AG67">
        <v>4.9783693862905896</v>
      </c>
      <c r="AH67">
        <v>0.34405871843135299</v>
      </c>
      <c r="AI67">
        <v>7646.74386183763</v>
      </c>
      <c r="AJ67" t="s">
        <v>111</v>
      </c>
      <c r="AK67" t="s">
        <v>112</v>
      </c>
      <c r="AL67">
        <v>149364020153.20999</v>
      </c>
      <c r="AM67">
        <v>1275736</v>
      </c>
      <c r="AN67" s="15">
        <f t="shared" si="3"/>
        <v>4.2351929867201932E-2</v>
      </c>
    </row>
    <row r="68" spans="1:40" x14ac:dyDescent="0.25">
      <c r="A68" t="s">
        <v>37</v>
      </c>
      <c r="B68">
        <v>19.2603353548085</v>
      </c>
      <c r="C68">
        <v>1.8609739111876598E-2</v>
      </c>
      <c r="D68">
        <v>20.1819844960959</v>
      </c>
      <c r="E68">
        <v>1.86053842871962E-2</v>
      </c>
      <c r="F68">
        <v>25.774344661433499</v>
      </c>
      <c r="G68" s="1">
        <v>0</v>
      </c>
      <c r="H68">
        <v>6.0792029905179703</v>
      </c>
      <c r="I68">
        <v>253.44331294452601</v>
      </c>
      <c r="J68">
        <v>293.14058178044701</v>
      </c>
      <c r="K68">
        <v>90.955275649520999</v>
      </c>
      <c r="L68">
        <v>93.754026768357605</v>
      </c>
      <c r="M68">
        <v>0.82385024238175497</v>
      </c>
      <c r="N68">
        <v>67.713392498684399</v>
      </c>
      <c r="O68">
        <v>99710.691300081802</v>
      </c>
      <c r="P68">
        <v>123668.86554550201</v>
      </c>
      <c r="Q68">
        <v>58.8372759358314</v>
      </c>
      <c r="R68">
        <v>646.52255203305697</v>
      </c>
      <c r="S68">
        <v>0.46567185924277998</v>
      </c>
      <c r="T68">
        <v>0.283699695929026</v>
      </c>
      <c r="U68">
        <v>1.3453237872198601E-3</v>
      </c>
      <c r="V68">
        <v>0.99737084212944005</v>
      </c>
      <c r="W68">
        <v>1.91201900255199E-4</v>
      </c>
      <c r="X68">
        <v>1.0926321830846701E-3</v>
      </c>
      <c r="Y68" s="1">
        <v>0</v>
      </c>
      <c r="Z68">
        <v>0.37940517307264499</v>
      </c>
      <c r="AA68">
        <v>6.7813580831341605E-4</v>
      </c>
      <c r="AB68">
        <v>7.2848338852212896E-3</v>
      </c>
      <c r="AD68" s="1">
        <v>0</v>
      </c>
      <c r="AE68">
        <v>2.1445781873336801E-3</v>
      </c>
      <c r="AF68">
        <v>8.4979556802260107E-3</v>
      </c>
      <c r="AG68">
        <v>3.1635846702947501</v>
      </c>
      <c r="AH68">
        <v>0.245349515739747</v>
      </c>
      <c r="AI68">
        <v>12688.5996669796</v>
      </c>
      <c r="AJ68" t="s">
        <v>113</v>
      </c>
      <c r="AK68" t="s">
        <v>114</v>
      </c>
      <c r="AL68">
        <v>182749755014.79001</v>
      </c>
      <c r="AM68">
        <v>1832800</v>
      </c>
      <c r="AN68" s="15">
        <f t="shared" si="3"/>
        <v>-4.5666923461649134E-2</v>
      </c>
    </row>
    <row r="69" spans="1:40" x14ac:dyDescent="0.25">
      <c r="AM69">
        <f>SUM(AM57:AM68)</f>
        <v>15095254</v>
      </c>
    </row>
    <row r="72" spans="1:40" s="18" customFormat="1" x14ac:dyDescent="0.25">
      <c r="C72" s="18" t="s">
        <v>121</v>
      </c>
      <c r="AC72" s="20"/>
    </row>
    <row r="75" spans="1:40" x14ac:dyDescent="0.25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t="s">
        <v>7</v>
      </c>
      <c r="I75" t="s">
        <v>8</v>
      </c>
      <c r="J75" t="s">
        <v>9</v>
      </c>
      <c r="K75" t="s">
        <v>10</v>
      </c>
      <c r="L75" t="s">
        <v>11</v>
      </c>
      <c r="M75" t="s">
        <v>12</v>
      </c>
      <c r="N75" t="s">
        <v>13</v>
      </c>
      <c r="O75" t="s">
        <v>14</v>
      </c>
      <c r="P75" t="s">
        <v>15</v>
      </c>
      <c r="Q75" t="s">
        <v>16</v>
      </c>
      <c r="R75" t="s">
        <v>17</v>
      </c>
      <c r="S75" t="s">
        <v>18</v>
      </c>
      <c r="T75" t="s">
        <v>19</v>
      </c>
      <c r="U75" t="s">
        <v>20</v>
      </c>
      <c r="V75" t="s">
        <v>21</v>
      </c>
      <c r="W75" t="s">
        <v>22</v>
      </c>
      <c r="X75" t="s">
        <v>23</v>
      </c>
      <c r="Y75" t="s">
        <v>24</v>
      </c>
      <c r="Z75" t="s">
        <v>25</v>
      </c>
      <c r="AA75" t="s">
        <v>26</v>
      </c>
      <c r="AB75" t="s">
        <v>27</v>
      </c>
      <c r="AC75" s="3" t="s">
        <v>120</v>
      </c>
      <c r="AD75" t="s">
        <v>28</v>
      </c>
      <c r="AE75" t="s">
        <v>29</v>
      </c>
      <c r="AF75" t="s">
        <v>30</v>
      </c>
      <c r="AG75" t="s">
        <v>31</v>
      </c>
      <c r="AH75" t="s">
        <v>32</v>
      </c>
      <c r="AI75" t="s">
        <v>33</v>
      </c>
      <c r="AJ75" t="s">
        <v>34</v>
      </c>
      <c r="AK75" t="s">
        <v>74</v>
      </c>
      <c r="AL75" t="s">
        <v>35</v>
      </c>
      <c r="AM75" t="s">
        <v>36</v>
      </c>
    </row>
    <row r="76" spans="1:40" x14ac:dyDescent="0.25">
      <c r="A76" t="s">
        <v>37</v>
      </c>
      <c r="B76">
        <v>6.0857592945180299</v>
      </c>
      <c r="C76">
        <v>5.0652298862459396E-3</v>
      </c>
      <c r="D76">
        <v>5.9117693266687503</v>
      </c>
      <c r="E76">
        <v>5.0652298862459396E-3</v>
      </c>
      <c r="F76">
        <v>-32.288970654507096</v>
      </c>
      <c r="G76" s="1">
        <v>0</v>
      </c>
      <c r="H76">
        <v>3.2637359354840201</v>
      </c>
      <c r="I76">
        <v>-239.617056828393</v>
      </c>
      <c r="J76">
        <v>-213.674645310465</v>
      </c>
      <c r="K76">
        <v>65.026584652094698</v>
      </c>
      <c r="L76">
        <v>81.866008007306903</v>
      </c>
      <c r="M76">
        <v>0.71039260879937305</v>
      </c>
      <c r="N76">
        <v>54.7267713645276</v>
      </c>
      <c r="O76">
        <v>153521.933350515</v>
      </c>
      <c r="P76">
        <v>209418.203958778</v>
      </c>
      <c r="Q76">
        <v>94.898850138631602</v>
      </c>
      <c r="R76">
        <v>605.16794824995998</v>
      </c>
      <c r="S76">
        <v>6.22190842736135E-4</v>
      </c>
      <c r="T76">
        <v>0.31107818498093998</v>
      </c>
      <c r="U76">
        <v>0.58001609046901403</v>
      </c>
      <c r="V76">
        <v>0.36403521840723002</v>
      </c>
      <c r="W76">
        <v>1.1027479629056799E-2</v>
      </c>
      <c r="X76">
        <v>4.4921211494697702E-2</v>
      </c>
      <c r="Y76" s="1">
        <v>0</v>
      </c>
      <c r="Z76">
        <v>1</v>
      </c>
      <c r="AA76">
        <v>5.2340728405351198E-4</v>
      </c>
      <c r="AB76">
        <v>4.5417946040715602E-3</v>
      </c>
      <c r="AC76" s="3">
        <v>0</v>
      </c>
      <c r="AD76" s="1">
        <v>0</v>
      </c>
      <c r="AE76" s="1">
        <v>0</v>
      </c>
      <c r="AF76" s="1">
        <v>0</v>
      </c>
      <c r="AG76">
        <v>5.2211854697297397</v>
      </c>
      <c r="AH76">
        <v>0.32191319518066502</v>
      </c>
      <c r="AI76">
        <v>68.227386992126299</v>
      </c>
      <c r="AJ76" t="s">
        <v>75</v>
      </c>
      <c r="AK76" t="s">
        <v>76</v>
      </c>
      <c r="AL76">
        <v>208482785.49000001</v>
      </c>
      <c r="AM76">
        <v>1358</v>
      </c>
      <c r="AN76" s="15">
        <f t="shared" ref="AN76:AN95" si="4">B76/D76-1</f>
        <v>2.9431115836064281E-2</v>
      </c>
    </row>
    <row r="77" spans="1:40" x14ac:dyDescent="0.25">
      <c r="A77" t="s">
        <v>37</v>
      </c>
      <c r="B77">
        <v>5.1334394639896601</v>
      </c>
      <c r="C77">
        <v>5.4582968650885803E-3</v>
      </c>
      <c r="D77">
        <v>6.3568564706485997</v>
      </c>
      <c r="E77">
        <v>5.4582968650885803E-3</v>
      </c>
      <c r="F77">
        <v>-28.700034234599201</v>
      </c>
      <c r="G77" s="1">
        <v>0</v>
      </c>
      <c r="H77">
        <v>3.2972303713221698</v>
      </c>
      <c r="I77">
        <v>-211.0366346639</v>
      </c>
      <c r="J77">
        <v>-185.79427387416601</v>
      </c>
      <c r="K77">
        <v>63.0529726878231</v>
      </c>
      <c r="L77">
        <v>83.456279007130306</v>
      </c>
      <c r="M77">
        <v>0.72723455855322505</v>
      </c>
      <c r="N77">
        <v>56.875936907202103</v>
      </c>
      <c r="O77">
        <v>157710.46592983199</v>
      </c>
      <c r="P77">
        <v>208007.75971165599</v>
      </c>
      <c r="Q77">
        <v>92.277757879092704</v>
      </c>
      <c r="R77">
        <v>630.63345129632501</v>
      </c>
      <c r="S77">
        <v>6.3696158221816096E-4</v>
      </c>
      <c r="T77">
        <v>0.26194191322281402</v>
      </c>
      <c r="U77">
        <v>0.41199660102522201</v>
      </c>
      <c r="V77">
        <v>0.41881592792476802</v>
      </c>
      <c r="W77">
        <v>4.6152180974368399E-2</v>
      </c>
      <c r="X77">
        <v>0.12303529007564</v>
      </c>
      <c r="Y77" s="1">
        <v>0</v>
      </c>
      <c r="Z77">
        <v>1</v>
      </c>
      <c r="AA77">
        <v>5.1493828005102203E-4</v>
      </c>
      <c r="AB77">
        <v>4.9409728193598196E-3</v>
      </c>
      <c r="AC77" s="3">
        <v>0</v>
      </c>
      <c r="AD77" s="1">
        <v>0</v>
      </c>
      <c r="AE77">
        <v>2.3309105556291802E-6</v>
      </c>
      <c r="AF77" s="1">
        <v>0</v>
      </c>
      <c r="AG77">
        <v>5.1228642785421998</v>
      </c>
      <c r="AH77">
        <v>0.30838863502769998</v>
      </c>
      <c r="AI77">
        <v>173.93217118831001</v>
      </c>
      <c r="AJ77" t="s">
        <v>77</v>
      </c>
      <c r="AK77" t="s">
        <v>78</v>
      </c>
      <c r="AL77">
        <v>687775341.91999996</v>
      </c>
      <c r="AM77">
        <v>4361</v>
      </c>
      <c r="AN77" s="15">
        <f t="shared" si="4"/>
        <v>-0.19245628909631685</v>
      </c>
    </row>
    <row r="78" spans="1:40" x14ac:dyDescent="0.25">
      <c r="A78" t="s">
        <v>37</v>
      </c>
      <c r="B78">
        <v>6.1040016354006301</v>
      </c>
      <c r="C78">
        <v>5.2005196435154898E-3</v>
      </c>
      <c r="D78">
        <v>6.0651822980584198</v>
      </c>
      <c r="E78">
        <v>5.1997698094646697E-3</v>
      </c>
      <c r="F78">
        <v>-34.145386989416899</v>
      </c>
      <c r="G78" s="1">
        <v>0</v>
      </c>
      <c r="H78">
        <v>3.2729484008060301</v>
      </c>
      <c r="I78">
        <v>-180.12854256953099</v>
      </c>
      <c r="J78">
        <v>-158.298015489264</v>
      </c>
      <c r="K78">
        <v>56.515830747326298</v>
      </c>
      <c r="L78">
        <v>86.0371981230182</v>
      </c>
      <c r="M78">
        <v>0.76157312194677995</v>
      </c>
      <c r="N78">
        <v>62.292414384150803</v>
      </c>
      <c r="O78">
        <v>182554.94560601399</v>
      </c>
      <c r="P78">
        <v>241217.41408796899</v>
      </c>
      <c r="Q78">
        <v>95.428719354109205</v>
      </c>
      <c r="R78">
        <v>666.67987813412105</v>
      </c>
      <c r="S78">
        <v>1.0601650418183199E-3</v>
      </c>
      <c r="T78">
        <v>0.30636574462432098</v>
      </c>
      <c r="U78">
        <v>0.29733853238876501</v>
      </c>
      <c r="V78">
        <v>0.37592586249346699</v>
      </c>
      <c r="W78">
        <v>0.105142980683535</v>
      </c>
      <c r="X78">
        <v>0.22159262443423</v>
      </c>
      <c r="Y78" s="1">
        <v>0</v>
      </c>
      <c r="Z78">
        <v>1</v>
      </c>
      <c r="AA78">
        <v>4.7536906472647099E-4</v>
      </c>
      <c r="AB78">
        <v>4.6452965360624298E-3</v>
      </c>
      <c r="AC78" s="3">
        <v>7.498434953212E-7</v>
      </c>
      <c r="AD78" s="1">
        <v>0</v>
      </c>
      <c r="AE78">
        <v>7.9116078761547095E-5</v>
      </c>
      <c r="AF78" s="1">
        <v>0</v>
      </c>
      <c r="AG78">
        <v>4.8360319594721801</v>
      </c>
      <c r="AH78">
        <v>0.25360754218161202</v>
      </c>
      <c r="AI78">
        <v>479.73721246464203</v>
      </c>
      <c r="AJ78" t="s">
        <v>79</v>
      </c>
      <c r="AK78" t="s">
        <v>80</v>
      </c>
      <c r="AL78">
        <v>4164625974.1100001</v>
      </c>
      <c r="AM78">
        <v>22813</v>
      </c>
      <c r="AN78" s="15">
        <f t="shared" si="4"/>
        <v>6.4003578844837872E-3</v>
      </c>
    </row>
    <row r="79" spans="1:40" x14ac:dyDescent="0.25">
      <c r="A79" t="s">
        <v>37</v>
      </c>
      <c r="B79">
        <v>8.1922102706889497</v>
      </c>
      <c r="C79">
        <v>5.5463228729181798E-3</v>
      </c>
      <c r="D79">
        <v>6.4562673313573304</v>
      </c>
      <c r="E79">
        <v>5.54446364425378E-3</v>
      </c>
      <c r="F79">
        <v>-32.513432706188802</v>
      </c>
      <c r="G79" s="1">
        <v>0</v>
      </c>
      <c r="H79">
        <v>3.3122025981639398</v>
      </c>
      <c r="I79">
        <v>-158.14932661413599</v>
      </c>
      <c r="J79">
        <v>-136.692260477292</v>
      </c>
      <c r="K79">
        <v>50.675069843362202</v>
      </c>
      <c r="L79">
        <v>87.764168576767204</v>
      </c>
      <c r="M79">
        <v>0.78547270577231298</v>
      </c>
      <c r="N79">
        <v>63.983578626095202</v>
      </c>
      <c r="O79">
        <v>185701.54369896901</v>
      </c>
      <c r="P79">
        <v>239649.034586013</v>
      </c>
      <c r="Q79">
        <v>92.532237491710305</v>
      </c>
      <c r="R79">
        <v>685.32165977056002</v>
      </c>
      <c r="S79">
        <v>7.5421149950937404E-4</v>
      </c>
      <c r="T79">
        <v>0.34633170414692999</v>
      </c>
      <c r="U79">
        <v>0.33514319921938401</v>
      </c>
      <c r="V79">
        <v>0.32895601846577899</v>
      </c>
      <c r="W79">
        <v>0.1252763366437</v>
      </c>
      <c r="X79">
        <v>0.210624445671136</v>
      </c>
      <c r="Y79" s="1">
        <v>0</v>
      </c>
      <c r="Z79">
        <v>1</v>
      </c>
      <c r="AA79">
        <v>4.6426828302954999E-4</v>
      </c>
      <c r="AB79">
        <v>4.98155645461175E-3</v>
      </c>
      <c r="AC79" s="3">
        <v>1.8592964400075E-6</v>
      </c>
      <c r="AD79" s="1">
        <v>0</v>
      </c>
      <c r="AE79">
        <v>9.8628797153612602E-5</v>
      </c>
      <c r="AF79" s="1">
        <v>0</v>
      </c>
      <c r="AG79">
        <v>5.5063066674372401</v>
      </c>
      <c r="AH79">
        <v>0.26731413590617498</v>
      </c>
      <c r="AI79">
        <v>631.95794024774</v>
      </c>
      <c r="AJ79" t="s">
        <v>81</v>
      </c>
      <c r="AK79" t="s">
        <v>82</v>
      </c>
      <c r="AL79">
        <v>26569248364.73</v>
      </c>
      <c r="AM79">
        <v>143075</v>
      </c>
      <c r="AN79" s="15">
        <f t="shared" si="4"/>
        <v>0.2688771778238408</v>
      </c>
    </row>
    <row r="80" spans="1:40" x14ac:dyDescent="0.25">
      <c r="A80" t="s">
        <v>37</v>
      </c>
      <c r="B80">
        <v>10.528229203778</v>
      </c>
      <c r="C80">
        <v>7.2502031733248798E-3</v>
      </c>
      <c r="D80">
        <v>8.3615610861845404</v>
      </c>
      <c r="E80">
        <v>7.24434770589756E-3</v>
      </c>
      <c r="F80">
        <v>-30.466696364937398</v>
      </c>
      <c r="G80" s="1">
        <v>0</v>
      </c>
      <c r="H80">
        <v>3.36617238696549</v>
      </c>
      <c r="I80">
        <v>-132.342474367969</v>
      </c>
      <c r="J80">
        <v>-111.52825775180401</v>
      </c>
      <c r="K80">
        <v>41.045746073087102</v>
      </c>
      <c r="L80">
        <v>89.072164153112595</v>
      </c>
      <c r="M80">
        <v>0.81703100508204096</v>
      </c>
      <c r="N80">
        <v>68.223936371973096</v>
      </c>
      <c r="O80">
        <v>191521.64641156301</v>
      </c>
      <c r="P80">
        <v>241926.080802365</v>
      </c>
      <c r="Q80">
        <v>87.058437047492802</v>
      </c>
      <c r="R80">
        <v>682.44216276562497</v>
      </c>
      <c r="S80">
        <v>6.7421249773174502E-4</v>
      </c>
      <c r="T80">
        <v>0.37424902201462601</v>
      </c>
      <c r="U80">
        <v>0.40527140118287203</v>
      </c>
      <c r="V80">
        <v>0.25086107864398599</v>
      </c>
      <c r="W80">
        <v>0.14443052078937299</v>
      </c>
      <c r="X80">
        <v>0.19943699938376699</v>
      </c>
      <c r="Y80" s="1">
        <v>0</v>
      </c>
      <c r="Z80">
        <v>1</v>
      </c>
      <c r="AA80">
        <v>4.1791963541231499E-4</v>
      </c>
      <c r="AB80">
        <v>5.9860332722430597E-3</v>
      </c>
      <c r="AC80" s="3">
        <v>5.8555214129880202E-6</v>
      </c>
      <c r="AD80" s="1">
        <v>0</v>
      </c>
      <c r="AE80">
        <v>8.4035168903594097E-4</v>
      </c>
      <c r="AF80" s="1">
        <v>5.9732011150396796E-8</v>
      </c>
      <c r="AG80">
        <v>6.1863556735490004</v>
      </c>
      <c r="AH80">
        <v>0.23385429624948501</v>
      </c>
      <c r="AI80">
        <v>531.20377864454395</v>
      </c>
      <c r="AJ80" t="s">
        <v>83</v>
      </c>
      <c r="AK80" t="s">
        <v>84</v>
      </c>
      <c r="AL80">
        <v>96590303456.389999</v>
      </c>
      <c r="AM80">
        <v>504331</v>
      </c>
      <c r="AN80" s="15">
        <f t="shared" si="4"/>
        <v>0.25912244080514535</v>
      </c>
    </row>
    <row r="81" spans="1:40" x14ac:dyDescent="0.25">
      <c r="A81" t="s">
        <v>37</v>
      </c>
      <c r="B81">
        <v>11.2331622709928</v>
      </c>
      <c r="C81">
        <v>8.9992809043268097E-3</v>
      </c>
      <c r="D81">
        <v>10.280336626757901</v>
      </c>
      <c r="E81">
        <v>8.9176736115777807E-3</v>
      </c>
      <c r="F81">
        <v>-20.102430529483598</v>
      </c>
      <c r="G81" s="1">
        <v>0</v>
      </c>
      <c r="H81">
        <v>3.5362528703041902</v>
      </c>
      <c r="I81">
        <v>-108.366256965639</v>
      </c>
      <c r="J81">
        <v>-86.909419946260797</v>
      </c>
      <c r="K81">
        <v>38.057292396947602</v>
      </c>
      <c r="L81">
        <v>88.984577197520807</v>
      </c>
      <c r="M81">
        <v>0.82591993190253399</v>
      </c>
      <c r="N81">
        <v>69.875928339906594</v>
      </c>
      <c r="O81">
        <v>185803.50510847801</v>
      </c>
      <c r="P81">
        <v>236574.62910142299</v>
      </c>
      <c r="Q81">
        <v>81.003198025129507</v>
      </c>
      <c r="R81">
        <v>677.77961509092199</v>
      </c>
      <c r="S81">
        <v>8.4362073659361597E-4</v>
      </c>
      <c r="T81">
        <v>0.39737166504941501</v>
      </c>
      <c r="U81">
        <v>0.43787739202771397</v>
      </c>
      <c r="V81">
        <v>0.21558071230852999</v>
      </c>
      <c r="W81">
        <v>0.14803537490346499</v>
      </c>
      <c r="X81">
        <v>0.19850652076028899</v>
      </c>
      <c r="Y81" s="1">
        <v>0</v>
      </c>
      <c r="Z81">
        <v>1</v>
      </c>
      <c r="AA81">
        <v>3.9680023722760301E-4</v>
      </c>
      <c r="AB81">
        <v>6.5591582032258396E-3</v>
      </c>
      <c r="AC81" s="3">
        <v>8.1608565710189693E-5</v>
      </c>
      <c r="AD81" s="1">
        <v>0</v>
      </c>
      <c r="AE81">
        <v>1.96058116258996E-3</v>
      </c>
      <c r="AF81">
        <v>1.1533372070362799E-6</v>
      </c>
      <c r="AG81">
        <v>6.2532015531843399</v>
      </c>
      <c r="AH81">
        <v>0.215215967782976</v>
      </c>
      <c r="AI81">
        <v>504.04558035792297</v>
      </c>
      <c r="AJ81" t="s">
        <v>85</v>
      </c>
      <c r="AK81" t="s">
        <v>86</v>
      </c>
      <c r="AL81">
        <v>170022656009.10001</v>
      </c>
      <c r="AM81">
        <v>915067</v>
      </c>
      <c r="AN81" s="15">
        <f t="shared" si="4"/>
        <v>9.2684284457656974E-2</v>
      </c>
    </row>
    <row r="82" spans="1:40" x14ac:dyDescent="0.25">
      <c r="A82" t="s">
        <v>37</v>
      </c>
      <c r="B82">
        <v>12.017920962085199</v>
      </c>
      <c r="C82">
        <v>1.0168479455331701E-2</v>
      </c>
      <c r="D82">
        <v>11.5423588163675</v>
      </c>
      <c r="E82">
        <v>9.9001265451230495E-3</v>
      </c>
      <c r="F82">
        <v>-14.301107550759699</v>
      </c>
      <c r="G82" s="1">
        <v>0</v>
      </c>
      <c r="H82">
        <v>3.6447614661934198</v>
      </c>
      <c r="I82">
        <v>-84.272407826580903</v>
      </c>
      <c r="J82">
        <v>-61.8936815103717</v>
      </c>
      <c r="K82">
        <v>38.851537088528197</v>
      </c>
      <c r="L82">
        <v>88.448538780316596</v>
      </c>
      <c r="M82">
        <v>0.82020607961144598</v>
      </c>
      <c r="N82">
        <v>68.802984026053394</v>
      </c>
      <c r="O82">
        <v>178150.58212492801</v>
      </c>
      <c r="P82">
        <v>226175.677275464</v>
      </c>
      <c r="Q82">
        <v>78.803372899929997</v>
      </c>
      <c r="R82">
        <v>681.63856372211501</v>
      </c>
      <c r="S82">
        <v>9.6291974426987101E-4</v>
      </c>
      <c r="T82">
        <v>0.39468809904613</v>
      </c>
      <c r="U82">
        <v>0.41871368188048802</v>
      </c>
      <c r="V82">
        <v>0.233684758593941</v>
      </c>
      <c r="W82">
        <v>0.14073167573043399</v>
      </c>
      <c r="X82">
        <v>0.20686988379513499</v>
      </c>
      <c r="Y82" s="1">
        <v>0</v>
      </c>
      <c r="Z82">
        <v>1</v>
      </c>
      <c r="AA82">
        <v>3.9849388152361499E-4</v>
      </c>
      <c r="AB82">
        <v>7.4205626176800602E-3</v>
      </c>
      <c r="AC82" s="3">
        <v>2.6835709936811502E-4</v>
      </c>
      <c r="AD82" s="1">
        <v>0</v>
      </c>
      <c r="AE82">
        <v>2.0666041803022498E-3</v>
      </c>
      <c r="AF82">
        <v>1.44875876004786E-5</v>
      </c>
      <c r="AG82">
        <v>6.4286104049961299</v>
      </c>
      <c r="AH82">
        <v>0.22401593100501799</v>
      </c>
      <c r="AI82">
        <v>580.59570538537002</v>
      </c>
      <c r="AJ82" t="s">
        <v>87</v>
      </c>
      <c r="AK82" t="s">
        <v>88</v>
      </c>
      <c r="AL82">
        <v>303286223268.21002</v>
      </c>
      <c r="AM82">
        <v>1702415</v>
      </c>
      <c r="AN82" s="15">
        <f t="shared" si="4"/>
        <v>4.1201469585517847E-2</v>
      </c>
    </row>
    <row r="83" spans="1:40" x14ac:dyDescent="0.25">
      <c r="A83" t="s">
        <v>37</v>
      </c>
      <c r="B83">
        <v>13.252575281496201</v>
      </c>
      <c r="C83">
        <v>1.1008346768228899E-2</v>
      </c>
      <c r="D83">
        <v>12.4388381283112</v>
      </c>
      <c r="E83">
        <v>1.04852776167764E-2</v>
      </c>
      <c r="F83">
        <v>-13.057738097295299</v>
      </c>
      <c r="G83" s="1">
        <v>0</v>
      </c>
      <c r="H83">
        <v>3.6977491702187701</v>
      </c>
      <c r="I83">
        <v>-59.379963694987097</v>
      </c>
      <c r="J83">
        <v>-37.278210034721397</v>
      </c>
      <c r="K83">
        <v>37.077649565805203</v>
      </c>
      <c r="L83">
        <v>88.657956874896101</v>
      </c>
      <c r="M83">
        <v>0.82816434335909095</v>
      </c>
      <c r="N83">
        <v>70.0826683031176</v>
      </c>
      <c r="O83">
        <v>180452.039148518</v>
      </c>
      <c r="P83">
        <v>227467.09377967499</v>
      </c>
      <c r="Q83">
        <v>77.557189236353494</v>
      </c>
      <c r="R83">
        <v>682.98908771528397</v>
      </c>
      <c r="S83">
        <v>1.63529902674933E-3</v>
      </c>
      <c r="T83">
        <v>0.41694922864245298</v>
      </c>
      <c r="U83">
        <v>0.42074710263844201</v>
      </c>
      <c r="V83">
        <v>0.20127774206805099</v>
      </c>
      <c r="W83">
        <v>0.14679348997112901</v>
      </c>
      <c r="X83">
        <v>0.231181665322376</v>
      </c>
      <c r="Y83" s="1">
        <v>0</v>
      </c>
      <c r="Z83">
        <v>1</v>
      </c>
      <c r="AA83">
        <v>3.7347268962020802E-4</v>
      </c>
      <c r="AB83">
        <v>7.6413879551220903E-3</v>
      </c>
      <c r="AC83" s="3">
        <v>5.2307474419474402E-4</v>
      </c>
      <c r="AD83" s="1">
        <v>0</v>
      </c>
      <c r="AE83">
        <v>2.4166527651081401E-3</v>
      </c>
      <c r="AF83">
        <v>5.3782298581332403E-5</v>
      </c>
      <c r="AG83">
        <v>6.4412434507340404</v>
      </c>
      <c r="AH83">
        <v>0.20518628577529599</v>
      </c>
      <c r="AI83">
        <v>523.55541933070197</v>
      </c>
      <c r="AJ83" t="s">
        <v>89</v>
      </c>
      <c r="AK83" t="s">
        <v>90</v>
      </c>
      <c r="AL83">
        <v>406843017067.34998</v>
      </c>
      <c r="AM83">
        <v>2254577</v>
      </c>
      <c r="AN83" s="15">
        <f t="shared" si="4"/>
        <v>6.5419064448865916E-2</v>
      </c>
    </row>
    <row r="84" spans="1:40" x14ac:dyDescent="0.25">
      <c r="A84" t="s">
        <v>37</v>
      </c>
      <c r="B84">
        <v>13.952230447544601</v>
      </c>
      <c r="C84">
        <v>1.172742077443E-2</v>
      </c>
      <c r="D84">
        <v>13.1997559392206</v>
      </c>
      <c r="E84">
        <v>1.1125640595167E-2</v>
      </c>
      <c r="F84">
        <v>-8.0100020851469598</v>
      </c>
      <c r="G84" s="1">
        <v>0</v>
      </c>
      <c r="H84">
        <v>3.7875606008717302</v>
      </c>
      <c r="I84">
        <v>-35.016150152629599</v>
      </c>
      <c r="J84">
        <v>-12.0603880221125</v>
      </c>
      <c r="K84">
        <v>41.272528897591698</v>
      </c>
      <c r="L84">
        <v>88.390699681228199</v>
      </c>
      <c r="M84">
        <v>0.81886686513815399</v>
      </c>
      <c r="N84">
        <v>68.008948105068299</v>
      </c>
      <c r="O84">
        <v>173723.777618514</v>
      </c>
      <c r="P84">
        <v>218826.48578111801</v>
      </c>
      <c r="Q84">
        <v>77.041760923811907</v>
      </c>
      <c r="R84">
        <v>689.78596024354601</v>
      </c>
      <c r="S84">
        <v>2.5943251900670799E-3</v>
      </c>
      <c r="T84">
        <v>0.40578528948498499</v>
      </c>
      <c r="U84">
        <v>0.37772640996247597</v>
      </c>
      <c r="V84">
        <v>0.26797028263400902</v>
      </c>
      <c r="W84">
        <v>0.129570397882183</v>
      </c>
      <c r="X84">
        <v>0.22473290952132999</v>
      </c>
      <c r="Y84" s="1">
        <v>0</v>
      </c>
      <c r="Z84">
        <v>1</v>
      </c>
      <c r="AA84">
        <v>3.8898037796330798E-4</v>
      </c>
      <c r="AB84">
        <v>7.7336396924980299E-3</v>
      </c>
      <c r="AC84" s="3">
        <v>6.01788067068584E-4</v>
      </c>
      <c r="AD84" s="1">
        <v>0</v>
      </c>
      <c r="AE84">
        <v>2.7158610039610901E-3</v>
      </c>
      <c r="AF84">
        <v>2.8718656216907901E-4</v>
      </c>
      <c r="AG84">
        <v>6.4476036699187498</v>
      </c>
      <c r="AH84">
        <v>0.23342205055234999</v>
      </c>
      <c r="AI84">
        <v>800.90776912581498</v>
      </c>
      <c r="AJ84" t="s">
        <v>91</v>
      </c>
      <c r="AK84" t="s">
        <v>92</v>
      </c>
      <c r="AL84">
        <v>569480440935.69995</v>
      </c>
      <c r="AM84">
        <v>3278080</v>
      </c>
      <c r="AN84" s="15">
        <f t="shared" si="4"/>
        <v>5.7006698592673599E-2</v>
      </c>
    </row>
    <row r="85" spans="1:40" x14ac:dyDescent="0.25">
      <c r="A85" t="s">
        <v>37</v>
      </c>
      <c r="B85">
        <v>15.220921888355299</v>
      </c>
      <c r="C85">
        <v>1.30043867491209E-2</v>
      </c>
      <c r="D85">
        <v>14.536107487466699</v>
      </c>
      <c r="E85">
        <v>1.23245907517423E-2</v>
      </c>
      <c r="F85">
        <v>-3.9478040909308398</v>
      </c>
      <c r="G85" s="1">
        <v>0</v>
      </c>
      <c r="H85">
        <v>3.8727794299361</v>
      </c>
      <c r="I85">
        <v>-11.4000657920932</v>
      </c>
      <c r="J85">
        <v>12.1697162342998</v>
      </c>
      <c r="K85">
        <v>42.118161816417803</v>
      </c>
      <c r="L85">
        <v>88.482140296852194</v>
      </c>
      <c r="M85">
        <v>0.81935702776456998</v>
      </c>
      <c r="N85">
        <v>67.9157064848429</v>
      </c>
      <c r="O85">
        <v>169133.620052807</v>
      </c>
      <c r="P85">
        <v>212569.835998714</v>
      </c>
      <c r="Q85">
        <v>78.403662582271494</v>
      </c>
      <c r="R85">
        <v>690.83899225476705</v>
      </c>
      <c r="S85">
        <v>4.5848235161306001E-3</v>
      </c>
      <c r="T85">
        <v>0.40651742075153202</v>
      </c>
      <c r="U85">
        <v>0.388961283441567</v>
      </c>
      <c r="V85">
        <v>0.271992040862787</v>
      </c>
      <c r="W85">
        <v>0.116003667312308</v>
      </c>
      <c r="X85">
        <v>0.22304300838333699</v>
      </c>
      <c r="Y85" s="1">
        <v>0</v>
      </c>
      <c r="Z85">
        <v>1</v>
      </c>
      <c r="AA85">
        <v>3.9127910989211702E-4</v>
      </c>
      <c r="AB85">
        <v>7.6503086193582797E-3</v>
      </c>
      <c r="AC85" s="3">
        <v>6.7980550069386898E-4</v>
      </c>
      <c r="AD85" s="1">
        <v>0</v>
      </c>
      <c r="AE85">
        <v>3.1030740591422301E-3</v>
      </c>
      <c r="AF85">
        <v>1.17996091431212E-3</v>
      </c>
      <c r="AG85">
        <v>6.46521697782803</v>
      </c>
      <c r="AH85">
        <v>0.23491341985424899</v>
      </c>
      <c r="AI85">
        <v>1059.97506231694</v>
      </c>
      <c r="AJ85" t="s">
        <v>93</v>
      </c>
      <c r="AK85" t="s">
        <v>94</v>
      </c>
      <c r="AL85">
        <v>680606879514.85999</v>
      </c>
      <c r="AM85">
        <v>4024078</v>
      </c>
      <c r="AN85" s="15">
        <f t="shared" si="4"/>
        <v>4.7111264241755269E-2</v>
      </c>
    </row>
    <row r="86" spans="1:40" x14ac:dyDescent="0.25">
      <c r="A86" t="s">
        <v>37</v>
      </c>
      <c r="B86">
        <v>15.699577895186399</v>
      </c>
      <c r="C86">
        <v>1.40086320787614E-2</v>
      </c>
      <c r="D86">
        <v>15.573778278903101</v>
      </c>
      <c r="E86">
        <v>1.3412196838062799E-2</v>
      </c>
      <c r="F86">
        <v>1.8163916740600801</v>
      </c>
      <c r="G86" s="1">
        <v>0</v>
      </c>
      <c r="H86">
        <v>4.0063317511313699</v>
      </c>
      <c r="I86">
        <v>12.2934563412859</v>
      </c>
      <c r="J86">
        <v>37.411928881788498</v>
      </c>
      <c r="K86">
        <v>49.544714032770599</v>
      </c>
      <c r="L86">
        <v>88.087717115707704</v>
      </c>
      <c r="M86">
        <v>0.80424363159767698</v>
      </c>
      <c r="N86">
        <v>65.170301107149896</v>
      </c>
      <c r="O86">
        <v>158709.41879187999</v>
      </c>
      <c r="P86">
        <v>199452.405769843</v>
      </c>
      <c r="Q86">
        <v>77.675078313620006</v>
      </c>
      <c r="R86">
        <v>696.77629456127102</v>
      </c>
      <c r="S86">
        <v>9.2004178327827497E-3</v>
      </c>
      <c r="T86">
        <v>0.37187640540273298</v>
      </c>
      <c r="U86">
        <v>0.34405023276297098</v>
      </c>
      <c r="V86">
        <v>0.39407793875115799</v>
      </c>
      <c r="W86">
        <v>8.1713913056380996E-2</v>
      </c>
      <c r="X86">
        <v>0.180157915429488</v>
      </c>
      <c r="Y86" s="1">
        <v>0</v>
      </c>
      <c r="Z86">
        <v>1</v>
      </c>
      <c r="AA86">
        <v>4.2965723390134898E-4</v>
      </c>
      <c r="AB86">
        <v>7.3779686723098696E-3</v>
      </c>
      <c r="AC86" s="3">
        <v>5.9644439574480705E-4</v>
      </c>
      <c r="AD86" s="1">
        <v>0</v>
      </c>
      <c r="AE86">
        <v>3.53778067776359E-3</v>
      </c>
      <c r="AF86">
        <v>2.0668409578475902E-3</v>
      </c>
      <c r="AG86">
        <v>6.2121404701795697</v>
      </c>
      <c r="AH86">
        <v>0.26697026684643799</v>
      </c>
      <c r="AI86">
        <v>1711.9656745979901</v>
      </c>
      <c r="AJ86" t="s">
        <v>95</v>
      </c>
      <c r="AK86" t="s">
        <v>96</v>
      </c>
      <c r="AL86">
        <v>677872051491.78003</v>
      </c>
      <c r="AM86">
        <v>4271152</v>
      </c>
      <c r="AN86" s="15">
        <f t="shared" si="4"/>
        <v>8.0776555329358235E-3</v>
      </c>
    </row>
    <row r="87" spans="1:40" x14ac:dyDescent="0.25">
      <c r="A87" t="s">
        <v>37</v>
      </c>
      <c r="B87">
        <v>16.304005665784</v>
      </c>
      <c r="C87">
        <v>1.4797479900291099E-2</v>
      </c>
      <c r="D87">
        <v>16.380769076268098</v>
      </c>
      <c r="E87">
        <v>1.4345213683739999E-2</v>
      </c>
      <c r="F87">
        <v>3.6725451189138401</v>
      </c>
      <c r="G87" s="1">
        <v>0</v>
      </c>
      <c r="H87">
        <v>4.1231488640962004</v>
      </c>
      <c r="I87">
        <v>35.420289196168</v>
      </c>
      <c r="J87">
        <v>61.786672068730198</v>
      </c>
      <c r="K87">
        <v>56.000807614596503</v>
      </c>
      <c r="L87">
        <v>87.986526641659395</v>
      </c>
      <c r="M87">
        <v>0.793697704234685</v>
      </c>
      <c r="N87">
        <v>62.968641405364899</v>
      </c>
      <c r="O87">
        <v>151167.2436283</v>
      </c>
      <c r="P87">
        <v>189636.78680269499</v>
      </c>
      <c r="Q87">
        <v>80.727903291094606</v>
      </c>
      <c r="R87">
        <v>700.277008639266</v>
      </c>
      <c r="S87">
        <v>1.6601110642351601E-2</v>
      </c>
      <c r="T87">
        <v>0.349104820570448</v>
      </c>
      <c r="U87">
        <v>0.30248012149030001</v>
      </c>
      <c r="V87">
        <v>0.47603078218849598</v>
      </c>
      <c r="W87">
        <v>6.2865050403612302E-2</v>
      </c>
      <c r="X87">
        <v>0.15862404591759</v>
      </c>
      <c r="Y87" s="1">
        <v>0</v>
      </c>
      <c r="Z87">
        <v>1</v>
      </c>
      <c r="AA87">
        <v>4.6502142670222702E-4</v>
      </c>
      <c r="AB87">
        <v>7.2278425710475902E-3</v>
      </c>
      <c r="AC87" s="3">
        <v>4.52272934905171E-4</v>
      </c>
      <c r="AD87" s="1">
        <v>0</v>
      </c>
      <c r="AE87">
        <v>4.0337294364212097E-3</v>
      </c>
      <c r="AF87">
        <v>2.6186751870678898E-3</v>
      </c>
      <c r="AG87">
        <v>6.04388686664032</v>
      </c>
      <c r="AH87">
        <v>0.29220538111225702</v>
      </c>
      <c r="AI87">
        <v>2531.5656297729101</v>
      </c>
      <c r="AJ87" t="s">
        <v>97</v>
      </c>
      <c r="AK87" t="s">
        <v>98</v>
      </c>
      <c r="AL87">
        <v>606018746831.56006</v>
      </c>
      <c r="AM87">
        <v>4008929</v>
      </c>
      <c r="AN87" s="15">
        <f t="shared" si="4"/>
        <v>-4.68619086971378E-3</v>
      </c>
    </row>
    <row r="88" spans="1:40" x14ac:dyDescent="0.25">
      <c r="A88" t="s">
        <v>37</v>
      </c>
      <c r="B88">
        <v>16.2292922626578</v>
      </c>
      <c r="C88">
        <v>1.46076000231818E-2</v>
      </c>
      <c r="D88">
        <v>16.187170901906601</v>
      </c>
      <c r="E88">
        <v>1.4273923931391E-2</v>
      </c>
      <c r="F88">
        <v>6.9735328714033704</v>
      </c>
      <c r="G88" s="1">
        <v>0</v>
      </c>
      <c r="H88">
        <v>4.3851801685759799</v>
      </c>
      <c r="I88">
        <v>59.165624523201103</v>
      </c>
      <c r="J88">
        <v>87.086726327882801</v>
      </c>
      <c r="K88">
        <v>65.041444328461395</v>
      </c>
      <c r="L88">
        <v>88.355006283446599</v>
      </c>
      <c r="M88">
        <v>0.78629752725924196</v>
      </c>
      <c r="N88">
        <v>61.953444858364399</v>
      </c>
      <c r="O88">
        <v>142689.698930051</v>
      </c>
      <c r="P88">
        <v>179354.87635306001</v>
      </c>
      <c r="Q88">
        <v>79.514257733091199</v>
      </c>
      <c r="R88">
        <v>696.42530175988702</v>
      </c>
      <c r="S88">
        <v>3.3097972478490403E-2</v>
      </c>
      <c r="T88">
        <v>0.31483155346851699</v>
      </c>
      <c r="U88">
        <v>0.24061605467866501</v>
      </c>
      <c r="V88">
        <v>0.60267651162254998</v>
      </c>
      <c r="W88">
        <v>4.2086112690646799E-2</v>
      </c>
      <c r="X88">
        <v>0.114621321008136</v>
      </c>
      <c r="Y88" s="1">
        <v>0</v>
      </c>
      <c r="Z88">
        <v>1</v>
      </c>
      <c r="AA88">
        <v>5.1520507323346402E-4</v>
      </c>
      <c r="AB88">
        <v>6.87490281381321E-3</v>
      </c>
      <c r="AC88" s="3">
        <v>3.3368255618820202E-4</v>
      </c>
      <c r="AD88" s="1">
        <v>0</v>
      </c>
      <c r="AE88">
        <v>4.5195009379157998E-3</v>
      </c>
      <c r="AF88">
        <v>2.3643577498487201E-3</v>
      </c>
      <c r="AG88">
        <v>5.4196678888186796</v>
      </c>
      <c r="AH88">
        <v>0.29909758487865601</v>
      </c>
      <c r="AI88">
        <v>3789.1073684630901</v>
      </c>
      <c r="AJ88" t="s">
        <v>99</v>
      </c>
      <c r="AK88" t="s">
        <v>100</v>
      </c>
      <c r="AL88">
        <v>455758318246.92999</v>
      </c>
      <c r="AM88">
        <v>3194052</v>
      </c>
      <c r="AN88" s="15">
        <f t="shared" si="4"/>
        <v>2.6021446864590292E-3</v>
      </c>
    </row>
    <row r="89" spans="1:40" x14ac:dyDescent="0.25">
      <c r="A89" t="s">
        <v>37</v>
      </c>
      <c r="B89">
        <v>16.801654676253801</v>
      </c>
      <c r="C89">
        <v>1.5341686819914E-2</v>
      </c>
      <c r="D89">
        <v>16.933364085559401</v>
      </c>
      <c r="E89">
        <v>1.50877815100867E-2</v>
      </c>
      <c r="F89">
        <v>7.2447562830644596</v>
      </c>
      <c r="G89" s="1">
        <v>0</v>
      </c>
      <c r="H89">
        <v>4.5780218220999203</v>
      </c>
      <c r="I89">
        <v>83.038968911227002</v>
      </c>
      <c r="J89">
        <v>111.851843035169</v>
      </c>
      <c r="K89">
        <v>73.339766682840093</v>
      </c>
      <c r="L89">
        <v>89.512113360278406</v>
      </c>
      <c r="M89">
        <v>0.78685136933822197</v>
      </c>
      <c r="N89">
        <v>60.749385359255903</v>
      </c>
      <c r="O89">
        <v>138237.11043836101</v>
      </c>
      <c r="P89">
        <v>171462.98216934901</v>
      </c>
      <c r="Q89">
        <v>77.552833564800906</v>
      </c>
      <c r="R89">
        <v>695.77060581319097</v>
      </c>
      <c r="S89">
        <v>5.3382362426533103E-2</v>
      </c>
      <c r="T89">
        <v>0.27480748362280799</v>
      </c>
      <c r="U89">
        <v>0.17294452350981099</v>
      </c>
      <c r="V89">
        <v>0.73267078149036202</v>
      </c>
      <c r="W89">
        <v>2.42019600178584E-2</v>
      </c>
      <c r="X89">
        <v>7.0182734981968295E-2</v>
      </c>
      <c r="Y89" s="1">
        <v>0</v>
      </c>
      <c r="Z89">
        <v>1</v>
      </c>
      <c r="AA89">
        <v>5.60006857084289E-4</v>
      </c>
      <c r="AB89">
        <v>6.6946717525168701E-3</v>
      </c>
      <c r="AC89" s="3">
        <v>2.5390992388413399E-4</v>
      </c>
      <c r="AD89" s="1">
        <v>0</v>
      </c>
      <c r="AE89">
        <v>5.2885266698014799E-3</v>
      </c>
      <c r="AF89">
        <v>2.5446284296026002E-3</v>
      </c>
      <c r="AG89">
        <v>5.0524102852287998</v>
      </c>
      <c r="AH89">
        <v>0.32636654514630198</v>
      </c>
      <c r="AI89">
        <v>4981.2112932247201</v>
      </c>
      <c r="AJ89" t="s">
        <v>101</v>
      </c>
      <c r="AK89" t="s">
        <v>102</v>
      </c>
      <c r="AL89">
        <v>365729775973.46002</v>
      </c>
      <c r="AM89">
        <v>2645670</v>
      </c>
      <c r="AN89" s="15">
        <f t="shared" si="4"/>
        <v>-7.7781005971471195E-3</v>
      </c>
    </row>
    <row r="90" spans="1:40" x14ac:dyDescent="0.25">
      <c r="A90" t="s">
        <v>37</v>
      </c>
      <c r="B90">
        <v>17.239376954066699</v>
      </c>
      <c r="C90">
        <v>1.57305518070609E-2</v>
      </c>
      <c r="D90">
        <v>17.326170031410101</v>
      </c>
      <c r="E90">
        <v>1.55471525359142E-2</v>
      </c>
      <c r="F90">
        <v>12.8574879527575</v>
      </c>
      <c r="G90" s="1">
        <v>0</v>
      </c>
      <c r="H90">
        <v>4.85951699697367</v>
      </c>
      <c r="I90">
        <v>106.42517887851</v>
      </c>
      <c r="J90">
        <v>136.71008948101499</v>
      </c>
      <c r="K90">
        <v>79.566977628801794</v>
      </c>
      <c r="L90">
        <v>90.455786790931896</v>
      </c>
      <c r="M90">
        <v>0.79106494460559096</v>
      </c>
      <c r="N90">
        <v>61.009259058502799</v>
      </c>
      <c r="O90">
        <v>131488.16467053501</v>
      </c>
      <c r="P90">
        <v>161354.62009067801</v>
      </c>
      <c r="Q90">
        <v>72.179651599075598</v>
      </c>
      <c r="R90">
        <v>687.49226357250495</v>
      </c>
      <c r="S90">
        <v>7.8914977455975602E-2</v>
      </c>
      <c r="T90">
        <v>0.25912678977993397</v>
      </c>
      <c r="U90">
        <v>0.12307337153978901</v>
      </c>
      <c r="V90">
        <v>0.80939981684892304</v>
      </c>
      <c r="W90">
        <v>1.6251384304804099E-2</v>
      </c>
      <c r="X90">
        <v>5.12754273064824E-2</v>
      </c>
      <c r="Y90" s="1">
        <v>0</v>
      </c>
      <c r="Z90">
        <v>1</v>
      </c>
      <c r="AA90">
        <v>5.9454414602492297E-4</v>
      </c>
      <c r="AB90">
        <v>6.4808024908878797E-3</v>
      </c>
      <c r="AC90" s="3">
        <v>1.8340263750680301E-4</v>
      </c>
      <c r="AD90" s="1">
        <v>0</v>
      </c>
      <c r="AE90">
        <v>5.4935496721539301E-3</v>
      </c>
      <c r="AF90">
        <v>2.9783148341253401E-3</v>
      </c>
      <c r="AG90">
        <v>4.6162875998102102</v>
      </c>
      <c r="AH90">
        <v>0.32775418252254801</v>
      </c>
      <c r="AI90">
        <v>6353.7452577608501</v>
      </c>
      <c r="AJ90" t="s">
        <v>103</v>
      </c>
      <c r="AK90" t="s">
        <v>104</v>
      </c>
      <c r="AL90">
        <v>240162212353.57999</v>
      </c>
      <c r="AM90">
        <v>1826493</v>
      </c>
      <c r="AN90" s="15">
        <f t="shared" si="4"/>
        <v>-5.0093631302277064E-3</v>
      </c>
    </row>
    <row r="91" spans="1:40" x14ac:dyDescent="0.25">
      <c r="A91" t="s">
        <v>37</v>
      </c>
      <c r="B91">
        <v>18.525570327153599</v>
      </c>
      <c r="C91">
        <v>1.6668255226685299E-2</v>
      </c>
      <c r="D91">
        <v>18.2663834630583</v>
      </c>
      <c r="E91">
        <v>1.65348952573139E-2</v>
      </c>
      <c r="F91">
        <v>14.394305645386799</v>
      </c>
      <c r="G91" s="1">
        <v>0</v>
      </c>
      <c r="H91">
        <v>5.06367979668142</v>
      </c>
      <c r="I91">
        <v>129.989281802177</v>
      </c>
      <c r="J91">
        <v>161.30230890745199</v>
      </c>
      <c r="K91">
        <v>84.751262470968797</v>
      </c>
      <c r="L91">
        <v>91.168867002809904</v>
      </c>
      <c r="M91">
        <v>0.79319170034333197</v>
      </c>
      <c r="N91">
        <v>59.966696687712499</v>
      </c>
      <c r="O91">
        <v>127120.03476029</v>
      </c>
      <c r="P91">
        <v>154360.86923972901</v>
      </c>
      <c r="Q91">
        <v>69.506259975794606</v>
      </c>
      <c r="R91">
        <v>683.11023135801099</v>
      </c>
      <c r="S91">
        <v>0.11271773731821</v>
      </c>
      <c r="T91">
        <v>0.26111922015717598</v>
      </c>
      <c r="U91">
        <v>7.9080600235610005E-2</v>
      </c>
      <c r="V91">
        <v>0.86877622665252097</v>
      </c>
      <c r="W91">
        <v>1.1824237575984499E-2</v>
      </c>
      <c r="X91">
        <v>4.0318935535884101E-2</v>
      </c>
      <c r="Y91" s="1">
        <v>0</v>
      </c>
      <c r="Z91">
        <v>1</v>
      </c>
      <c r="AA91">
        <v>6.2927563097075004E-4</v>
      </c>
      <c r="AB91">
        <v>6.39805026317318E-3</v>
      </c>
      <c r="AC91" s="3">
        <v>1.3336365653752999E-4</v>
      </c>
      <c r="AD91" s="1">
        <v>0</v>
      </c>
      <c r="AE91">
        <v>6.0317378115399903E-3</v>
      </c>
      <c r="AF91">
        <v>3.4758961194513598E-3</v>
      </c>
      <c r="AG91">
        <v>4.5177931217917804</v>
      </c>
      <c r="AH91">
        <v>0.35145342540229702</v>
      </c>
      <c r="AI91">
        <v>7797.60867688082</v>
      </c>
      <c r="AJ91" t="s">
        <v>105</v>
      </c>
      <c r="AK91" t="s">
        <v>106</v>
      </c>
      <c r="AL91">
        <v>155600388708.09</v>
      </c>
      <c r="AM91">
        <v>1224043</v>
      </c>
      <c r="AN91" s="15">
        <f t="shared" si="4"/>
        <v>1.4189281891485273E-2</v>
      </c>
    </row>
    <row r="92" spans="1:40" x14ac:dyDescent="0.25">
      <c r="A92" t="s">
        <v>37</v>
      </c>
      <c r="B92">
        <v>18.133165071000601</v>
      </c>
      <c r="C92">
        <v>1.6791914366375001E-2</v>
      </c>
      <c r="D92">
        <v>18.3896393762301</v>
      </c>
      <c r="E92">
        <v>1.6693969595760399E-2</v>
      </c>
      <c r="F92">
        <v>20.4418162948628</v>
      </c>
      <c r="G92" s="1">
        <v>0</v>
      </c>
      <c r="H92">
        <v>5.3203206443689197</v>
      </c>
      <c r="I92">
        <v>153.599357818931</v>
      </c>
      <c r="J92">
        <v>186.31712871693</v>
      </c>
      <c r="K92">
        <v>88.764286620113893</v>
      </c>
      <c r="L92">
        <v>91.899862615658293</v>
      </c>
      <c r="M92">
        <v>0.79850105332629895</v>
      </c>
      <c r="N92">
        <v>60.542477659513096</v>
      </c>
      <c r="O92">
        <v>121604.022721755</v>
      </c>
      <c r="P92">
        <v>148163.36952792699</v>
      </c>
      <c r="Q92">
        <v>66.904746186257</v>
      </c>
      <c r="R92">
        <v>672.04066507487505</v>
      </c>
      <c r="S92">
        <v>0.13834442888475601</v>
      </c>
      <c r="T92">
        <v>0.27206218419446399</v>
      </c>
      <c r="U92">
        <v>6.40122722942746E-2</v>
      </c>
      <c r="V92">
        <v>0.89654204471196297</v>
      </c>
      <c r="W92">
        <v>7.8549871501895005E-3</v>
      </c>
      <c r="X92">
        <v>3.1590695843572103E-2</v>
      </c>
      <c r="Y92" s="1">
        <v>0</v>
      </c>
      <c r="Z92">
        <v>1</v>
      </c>
      <c r="AA92">
        <v>6.56528655151172E-4</v>
      </c>
      <c r="AB92">
        <v>6.25791718088246E-3</v>
      </c>
      <c r="AC92" s="3">
        <v>9.7947395730487797E-5</v>
      </c>
      <c r="AD92" s="1">
        <v>0</v>
      </c>
      <c r="AE92">
        <v>5.9106979453265101E-3</v>
      </c>
      <c r="AF92">
        <v>3.8688854794655899E-3</v>
      </c>
      <c r="AG92">
        <v>4.2589987334345301</v>
      </c>
      <c r="AH92">
        <v>0.34193507636732701</v>
      </c>
      <c r="AI92">
        <v>9673.6977289555907</v>
      </c>
      <c r="AJ92" t="s">
        <v>107</v>
      </c>
      <c r="AK92" t="s">
        <v>108</v>
      </c>
      <c r="AL92">
        <v>79622057937.410004</v>
      </c>
      <c r="AM92">
        <v>654765</v>
      </c>
      <c r="AN92" s="15">
        <f t="shared" si="4"/>
        <v>-1.3946673993020742E-2</v>
      </c>
    </row>
    <row r="93" spans="1:40" x14ac:dyDescent="0.25">
      <c r="A93" t="s">
        <v>37</v>
      </c>
      <c r="B93">
        <v>17.376437692419302</v>
      </c>
      <c r="C93">
        <v>1.6246391668793499E-2</v>
      </c>
      <c r="D93">
        <v>17.844610319909201</v>
      </c>
      <c r="E93">
        <v>1.6185081645539699E-2</v>
      </c>
      <c r="F93">
        <v>24.605758840670301</v>
      </c>
      <c r="G93" s="1">
        <v>0</v>
      </c>
      <c r="H93">
        <v>5.6192642236068098</v>
      </c>
      <c r="I93">
        <v>177.22486119964</v>
      </c>
      <c r="J93">
        <v>211.71984032466699</v>
      </c>
      <c r="K93">
        <v>93.994346095176596</v>
      </c>
      <c r="L93">
        <v>91.618254242396901</v>
      </c>
      <c r="M93">
        <v>0.79264527216698999</v>
      </c>
      <c r="N93">
        <v>59.5956177824363</v>
      </c>
      <c r="O93">
        <v>115209.695902338</v>
      </c>
      <c r="P93">
        <v>140565.24392671601</v>
      </c>
      <c r="Q93">
        <v>63.578885613540002</v>
      </c>
      <c r="R93">
        <v>662.03757195450805</v>
      </c>
      <c r="S93">
        <v>0.175923912330301</v>
      </c>
      <c r="T93">
        <v>0.29207822262824901</v>
      </c>
      <c r="U93">
        <v>4.4073636264438602E-2</v>
      </c>
      <c r="V93">
        <v>0.92797235381600296</v>
      </c>
      <c r="W93">
        <v>5.0376415870771697E-3</v>
      </c>
      <c r="X93">
        <v>2.2916368332480799E-2</v>
      </c>
      <c r="Y93" s="1">
        <v>0</v>
      </c>
      <c r="Z93">
        <v>1</v>
      </c>
      <c r="AA93">
        <v>7.0951102409353599E-4</v>
      </c>
      <c r="AB93">
        <v>6.21509775859412E-3</v>
      </c>
      <c r="AC93" s="3">
        <v>6.1312831312217996E-5</v>
      </c>
      <c r="AD93" s="1">
        <v>0</v>
      </c>
      <c r="AE93">
        <v>5.2566860168493197E-3</v>
      </c>
      <c r="AF93">
        <v>4.0038646693545598E-3</v>
      </c>
      <c r="AG93">
        <v>4.1279339313980801</v>
      </c>
      <c r="AH93">
        <v>0.35631304246857498</v>
      </c>
      <c r="AI93">
        <v>12003.7373930376</v>
      </c>
      <c r="AJ93" t="s">
        <v>109</v>
      </c>
      <c r="AK93" t="s">
        <v>110</v>
      </c>
      <c r="AL93">
        <v>43417234739.580002</v>
      </c>
      <c r="AM93">
        <v>376854</v>
      </c>
      <c r="AN93" s="15">
        <f t="shared" si="4"/>
        <v>-2.6236080199944722E-2</v>
      </c>
    </row>
    <row r="94" spans="1:40" x14ac:dyDescent="0.25">
      <c r="A94" t="s">
        <v>37</v>
      </c>
      <c r="B94">
        <v>15.8639269275792</v>
      </c>
      <c r="C94">
        <v>1.54674414503915E-2</v>
      </c>
      <c r="D94">
        <v>17.060579947464699</v>
      </c>
      <c r="E94">
        <v>1.5440944615297899E-2</v>
      </c>
      <c r="F94">
        <v>25.551430106407899</v>
      </c>
      <c r="G94" s="1">
        <v>0</v>
      </c>
      <c r="H94">
        <v>6.0516600181917397</v>
      </c>
      <c r="I94">
        <v>199.47144328407299</v>
      </c>
      <c r="J94">
        <v>236.68183521196201</v>
      </c>
      <c r="K94">
        <v>102.366938436105</v>
      </c>
      <c r="L94">
        <v>90.291061878252506</v>
      </c>
      <c r="M94">
        <v>0.77488489439267705</v>
      </c>
      <c r="N94">
        <v>61.598680051275203</v>
      </c>
      <c r="O94">
        <v>106639.72371527299</v>
      </c>
      <c r="P94">
        <v>130366.513565965</v>
      </c>
      <c r="Q94">
        <v>58.232744342881801</v>
      </c>
      <c r="R94">
        <v>641.48124089098701</v>
      </c>
      <c r="S94">
        <v>0.16749215696990699</v>
      </c>
      <c r="T94">
        <v>0.34930305189525801</v>
      </c>
      <c r="U94">
        <v>2.6729044769941299E-2</v>
      </c>
      <c r="V94">
        <v>0.95819741728309904</v>
      </c>
      <c r="W94">
        <v>2.9405770626811899E-3</v>
      </c>
      <c r="X94">
        <v>1.21329608842775E-2</v>
      </c>
      <c r="Y94" s="1">
        <v>0</v>
      </c>
      <c r="Z94">
        <v>1</v>
      </c>
      <c r="AA94">
        <v>7.9583794026791299E-4</v>
      </c>
      <c r="AB94">
        <v>6.0277382764841901E-3</v>
      </c>
      <c r="AC94" s="3">
        <v>2.64979782133277E-5</v>
      </c>
      <c r="AD94" s="1">
        <v>0</v>
      </c>
      <c r="AE94">
        <v>4.2612315434646404E-3</v>
      </c>
      <c r="AF94">
        <v>4.3561962195975898E-3</v>
      </c>
      <c r="AG94">
        <v>3.0919357480110601</v>
      </c>
      <c r="AH94">
        <v>0.282166621065154</v>
      </c>
      <c r="AI94">
        <v>15242.3656381414</v>
      </c>
      <c r="AJ94" t="s">
        <v>111</v>
      </c>
      <c r="AK94" t="s">
        <v>112</v>
      </c>
      <c r="AL94">
        <v>21745439261.400002</v>
      </c>
      <c r="AM94">
        <v>203915</v>
      </c>
      <c r="AN94" s="15">
        <f t="shared" si="4"/>
        <v>-7.0141403373765621E-2</v>
      </c>
    </row>
    <row r="95" spans="1:40" x14ac:dyDescent="0.25">
      <c r="A95" t="s">
        <v>37</v>
      </c>
      <c r="B95">
        <v>15.7863996035778</v>
      </c>
      <c r="C95">
        <v>1.4033161252281301E-2</v>
      </c>
      <c r="D95">
        <v>15.5989787686054</v>
      </c>
      <c r="E95">
        <v>1.40256590681279E-2</v>
      </c>
      <c r="F95">
        <v>48.879885464871201</v>
      </c>
      <c r="G95" s="1">
        <v>0</v>
      </c>
      <c r="H95">
        <v>6.60110971986325</v>
      </c>
      <c r="I95">
        <v>247.11184139410199</v>
      </c>
      <c r="J95">
        <v>287.46890308648102</v>
      </c>
      <c r="K95">
        <v>107.14166062528901</v>
      </c>
      <c r="L95">
        <v>91.128238240187798</v>
      </c>
      <c r="M95">
        <v>0.78607167095276598</v>
      </c>
      <c r="N95">
        <v>63.850522672640501</v>
      </c>
      <c r="O95">
        <v>98183.265459481598</v>
      </c>
      <c r="P95">
        <v>119124.171235573</v>
      </c>
      <c r="Q95">
        <v>54.037551073149899</v>
      </c>
      <c r="R95">
        <v>627.43686280236602</v>
      </c>
      <c r="S95">
        <v>0.168625336708076</v>
      </c>
      <c r="T95">
        <v>0.42282597330717597</v>
      </c>
      <c r="U95">
        <v>2.0149363342222101E-2</v>
      </c>
      <c r="V95">
        <v>0.97651273469719502</v>
      </c>
      <c r="W95">
        <v>5.8294588097881699E-4</v>
      </c>
      <c r="X95">
        <v>2.75495607960307E-3</v>
      </c>
      <c r="Y95" s="1">
        <v>0</v>
      </c>
      <c r="Z95">
        <v>1</v>
      </c>
      <c r="AA95">
        <v>8.2972982698577996E-4</v>
      </c>
      <c r="AB95">
        <v>5.7740192380024901E-3</v>
      </c>
      <c r="AC95" s="3">
        <v>7.5026147592233302E-6</v>
      </c>
      <c r="AD95" s="1">
        <v>0</v>
      </c>
      <c r="AE95">
        <v>3.3468454168976902E-3</v>
      </c>
      <c r="AF95">
        <v>4.0751053423694799E-3</v>
      </c>
      <c r="AG95">
        <v>2.5831965207584102</v>
      </c>
      <c r="AH95">
        <v>0.25486582909334399</v>
      </c>
      <c r="AI95">
        <v>18103.534425588099</v>
      </c>
      <c r="AJ95" t="s">
        <v>113</v>
      </c>
      <c r="AK95" t="s">
        <v>114</v>
      </c>
      <c r="AL95">
        <v>31788501308.02</v>
      </c>
      <c r="AM95">
        <v>323767</v>
      </c>
      <c r="AN95" s="15">
        <f t="shared" si="4"/>
        <v>1.2014942628783221E-2</v>
      </c>
    </row>
    <row r="96" spans="1:40" x14ac:dyDescent="0.25">
      <c r="AM96" s="7">
        <f>SUM(AM76:AM95)</f>
        <v>31579795</v>
      </c>
    </row>
    <row r="99" spans="1:40" x14ac:dyDescent="0.25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t="s">
        <v>7</v>
      </c>
      <c r="I99" t="s">
        <v>8</v>
      </c>
      <c r="J99" t="s">
        <v>9</v>
      </c>
      <c r="K99" t="s">
        <v>10</v>
      </c>
      <c r="L99" t="s">
        <v>11</v>
      </c>
      <c r="M99" t="s">
        <v>12</v>
      </c>
      <c r="N99" t="s">
        <v>13</v>
      </c>
      <c r="O99" t="s">
        <v>14</v>
      </c>
      <c r="P99" t="s">
        <v>15</v>
      </c>
      <c r="Q99" t="s">
        <v>16</v>
      </c>
      <c r="R99" t="s">
        <v>17</v>
      </c>
      <c r="S99" t="s">
        <v>18</v>
      </c>
      <c r="T99" t="s">
        <v>19</v>
      </c>
      <c r="U99" t="s">
        <v>20</v>
      </c>
      <c r="V99" t="s">
        <v>21</v>
      </c>
      <c r="W99" t="s">
        <v>22</v>
      </c>
      <c r="X99" t="s">
        <v>23</v>
      </c>
      <c r="Y99" t="s">
        <v>24</v>
      </c>
      <c r="Z99" t="s">
        <v>25</v>
      </c>
      <c r="AA99" t="s">
        <v>26</v>
      </c>
      <c r="AB99" t="s">
        <v>27</v>
      </c>
      <c r="AC99" s="3" t="s">
        <v>120</v>
      </c>
      <c r="AD99" t="s">
        <v>28</v>
      </c>
      <c r="AE99" t="s">
        <v>29</v>
      </c>
      <c r="AF99" t="s">
        <v>30</v>
      </c>
      <c r="AG99" t="s">
        <v>31</v>
      </c>
      <c r="AH99" t="s">
        <v>32</v>
      </c>
      <c r="AI99" t="s">
        <v>33</v>
      </c>
      <c r="AJ99" t="s">
        <v>34</v>
      </c>
      <c r="AK99" t="s">
        <v>74</v>
      </c>
      <c r="AL99" t="s">
        <v>35</v>
      </c>
      <c r="AM99" t="s">
        <v>36</v>
      </c>
    </row>
    <row r="100" spans="1:40" x14ac:dyDescent="0.25">
      <c r="A100" t="s">
        <v>37</v>
      </c>
      <c r="B100">
        <v>7.7732907658936998</v>
      </c>
      <c r="C100">
        <v>5.2091307647702499E-3</v>
      </c>
      <c r="D100">
        <v>6.0749391861034701</v>
      </c>
      <c r="E100">
        <v>5.2091307647702499E-3</v>
      </c>
      <c r="F100">
        <v>-109.350407373083</v>
      </c>
      <c r="G100" s="1">
        <v>0</v>
      </c>
      <c r="H100">
        <v>2.5739049197379802</v>
      </c>
      <c r="I100">
        <v>-251.27928071377801</v>
      </c>
      <c r="J100">
        <v>-217.34867818467299</v>
      </c>
      <c r="K100">
        <v>57.929632588380002</v>
      </c>
      <c r="L100">
        <v>89.189810926631793</v>
      </c>
      <c r="M100">
        <v>0.772412457504974</v>
      </c>
      <c r="N100">
        <v>63.350598642121597</v>
      </c>
      <c r="O100">
        <v>116431.147660013</v>
      </c>
      <c r="P100">
        <v>148911.50127872601</v>
      </c>
      <c r="Q100">
        <v>112.99164165163801</v>
      </c>
      <c r="R100">
        <v>646.75700394477099</v>
      </c>
      <c r="S100">
        <v>0.79838020494365103</v>
      </c>
      <c r="T100">
        <v>7.7483339446357199E-2</v>
      </c>
      <c r="U100">
        <v>0.12391060183423</v>
      </c>
      <c r="V100">
        <v>0.42663781409594898</v>
      </c>
      <c r="W100">
        <v>5.9694893935245798E-3</v>
      </c>
      <c r="X100">
        <v>0.44348209467629501</v>
      </c>
      <c r="Y100" s="1">
        <v>0</v>
      </c>
      <c r="Z100" s="1">
        <v>0</v>
      </c>
      <c r="AA100">
        <v>4.7627699278273903E-4</v>
      </c>
      <c r="AB100">
        <v>4.7328923610713202E-3</v>
      </c>
      <c r="AC100" s="3">
        <v>0</v>
      </c>
      <c r="AD100" s="1">
        <v>0</v>
      </c>
      <c r="AE100" s="1">
        <v>0</v>
      </c>
      <c r="AF100" s="1">
        <v>0</v>
      </c>
      <c r="AG100">
        <v>4.4795489581771397</v>
      </c>
      <c r="AH100">
        <v>0.26021996092263799</v>
      </c>
      <c r="AI100">
        <v>35.595780144282102</v>
      </c>
      <c r="AJ100" t="s">
        <v>75</v>
      </c>
      <c r="AK100" t="s">
        <v>76</v>
      </c>
      <c r="AL100">
        <v>169174457.55000001</v>
      </c>
      <c r="AM100">
        <v>1453</v>
      </c>
      <c r="AN100" s="15">
        <f t="shared" ref="AN100:AN119" si="5">B100/D100-1</f>
        <v>0.27956684466492088</v>
      </c>
    </row>
    <row r="101" spans="1:40" x14ac:dyDescent="0.25">
      <c r="A101" t="s">
        <v>37</v>
      </c>
      <c r="B101">
        <v>5.8348247577791303</v>
      </c>
      <c r="C101">
        <v>4.9311416511919701E-3</v>
      </c>
      <c r="D101">
        <v>5.7594922414210803</v>
      </c>
      <c r="E101">
        <v>4.9310815286791798E-3</v>
      </c>
      <c r="F101">
        <v>-76.953821963691894</v>
      </c>
      <c r="G101" s="1">
        <v>0</v>
      </c>
      <c r="H101">
        <v>2.8973186209208399</v>
      </c>
      <c r="I101">
        <v>-213.72044099568001</v>
      </c>
      <c r="J101">
        <v>-185.889880560579</v>
      </c>
      <c r="K101">
        <v>47.542612219835704</v>
      </c>
      <c r="L101">
        <v>91.420928365341595</v>
      </c>
      <c r="M101">
        <v>0.81544389277083595</v>
      </c>
      <c r="N101">
        <v>69.4678083092451</v>
      </c>
      <c r="O101">
        <v>142399.809917201</v>
      </c>
      <c r="P101">
        <v>184944.663061781</v>
      </c>
      <c r="Q101">
        <v>104.364086233194</v>
      </c>
      <c r="R101">
        <v>668.02064787441998</v>
      </c>
      <c r="S101">
        <v>0.78469535924922695</v>
      </c>
      <c r="T101">
        <v>0.117129624174866</v>
      </c>
      <c r="U101">
        <v>0.12615367537320199</v>
      </c>
      <c r="V101">
        <v>0.32014904791746002</v>
      </c>
      <c r="W101">
        <v>2.60492988587438E-2</v>
      </c>
      <c r="X101">
        <v>0.52764797785059303</v>
      </c>
      <c r="Y101" s="1">
        <v>0</v>
      </c>
      <c r="Z101" s="1">
        <v>0</v>
      </c>
      <c r="AA101">
        <v>4.5553498936114201E-4</v>
      </c>
      <c r="AB101">
        <v>4.4755035599584004E-3</v>
      </c>
      <c r="AC101" s="3">
        <v>6.0016497257949606E-8</v>
      </c>
      <c r="AD101" s="1">
        <v>0</v>
      </c>
      <c r="AE101" s="1">
        <v>0</v>
      </c>
      <c r="AF101" s="1">
        <v>0</v>
      </c>
      <c r="AG101">
        <v>4.5170579788477996</v>
      </c>
      <c r="AH101">
        <v>0.21460026315525699</v>
      </c>
      <c r="AI101">
        <v>131.00847009734599</v>
      </c>
      <c r="AJ101" t="s">
        <v>77</v>
      </c>
      <c r="AK101" t="s">
        <v>78</v>
      </c>
      <c r="AL101">
        <v>687933481.71000004</v>
      </c>
      <c r="AM101">
        <v>4831</v>
      </c>
      <c r="AN101" s="15">
        <f t="shared" si="5"/>
        <v>1.3079714877689108E-2</v>
      </c>
    </row>
    <row r="102" spans="1:40" x14ac:dyDescent="0.25">
      <c r="A102" t="s">
        <v>37</v>
      </c>
      <c r="B102">
        <v>5.7756289503540703</v>
      </c>
      <c r="C102">
        <v>5.04750995702378E-3</v>
      </c>
      <c r="D102">
        <v>5.89165866015958</v>
      </c>
      <c r="E102">
        <v>5.0464908616146701E-3</v>
      </c>
      <c r="F102">
        <v>-57.5579036024278</v>
      </c>
      <c r="G102" s="1">
        <v>0</v>
      </c>
      <c r="H102">
        <v>3.0782735074546301</v>
      </c>
      <c r="I102">
        <v>-183.516419915531</v>
      </c>
      <c r="J102">
        <v>-159.680143616447</v>
      </c>
      <c r="K102">
        <v>45.572548033758103</v>
      </c>
      <c r="L102">
        <v>92.252112270290795</v>
      </c>
      <c r="M102">
        <v>0.825163616761734</v>
      </c>
      <c r="N102">
        <v>69.873225818429603</v>
      </c>
      <c r="O102">
        <v>166544.75540938001</v>
      </c>
      <c r="P102">
        <v>220202.52964642699</v>
      </c>
      <c r="Q102">
        <v>102.699763012312</v>
      </c>
      <c r="R102">
        <v>680.17034048965695</v>
      </c>
      <c r="S102">
        <v>0.73425184773127605</v>
      </c>
      <c r="T102">
        <v>0.20603024720971699</v>
      </c>
      <c r="U102">
        <v>0.16064860382375001</v>
      </c>
      <c r="V102">
        <v>0.28266072964582201</v>
      </c>
      <c r="W102">
        <v>7.7712305245678695E-2</v>
      </c>
      <c r="X102">
        <v>0.47897836128474802</v>
      </c>
      <c r="Y102" s="1">
        <v>0</v>
      </c>
      <c r="Z102" s="1">
        <v>0</v>
      </c>
      <c r="AA102">
        <v>4.5844577998789597E-4</v>
      </c>
      <c r="AB102">
        <v>4.5880403375304097E-3</v>
      </c>
      <c r="AC102" s="3">
        <v>1.0190321119829699E-6</v>
      </c>
      <c r="AD102" s="1">
        <v>0</v>
      </c>
      <c r="AE102" s="1">
        <v>0</v>
      </c>
      <c r="AF102" s="1">
        <v>0</v>
      </c>
      <c r="AG102">
        <v>4.9807618475211903</v>
      </c>
      <c r="AH102">
        <v>0.232069000642914</v>
      </c>
      <c r="AI102">
        <v>346.64236458986198</v>
      </c>
      <c r="AJ102" t="s">
        <v>79</v>
      </c>
      <c r="AK102" t="s">
        <v>80</v>
      </c>
      <c r="AL102">
        <v>3838356977.9200001</v>
      </c>
      <c r="AM102">
        <v>23047</v>
      </c>
      <c r="AN102" s="15">
        <f t="shared" si="5"/>
        <v>-1.9693895471257106E-2</v>
      </c>
    </row>
    <row r="103" spans="1:40" x14ac:dyDescent="0.25">
      <c r="A103" t="s">
        <v>37</v>
      </c>
      <c r="B103">
        <v>6.34822106414172</v>
      </c>
      <c r="C103">
        <v>4.9297695257648098E-3</v>
      </c>
      <c r="D103">
        <v>5.75793282237274</v>
      </c>
      <c r="E103">
        <v>4.9276192925894304E-3</v>
      </c>
      <c r="F103">
        <v>-43.757245935542301</v>
      </c>
      <c r="G103" s="1">
        <v>0</v>
      </c>
      <c r="H103">
        <v>3.2476828371842501</v>
      </c>
      <c r="I103">
        <v>-159.35924885356599</v>
      </c>
      <c r="J103">
        <v>-137.288851076485</v>
      </c>
      <c r="K103">
        <v>35.624881439066897</v>
      </c>
      <c r="L103">
        <v>94.025611149881996</v>
      </c>
      <c r="M103">
        <v>0.869296663041777</v>
      </c>
      <c r="N103">
        <v>75.000514474647304</v>
      </c>
      <c r="O103">
        <v>180210.48861323</v>
      </c>
      <c r="P103">
        <v>228538.880060508</v>
      </c>
      <c r="Q103">
        <v>93.617197548041702</v>
      </c>
      <c r="R103">
        <v>675.84194092846894</v>
      </c>
      <c r="S103">
        <v>0.70688296168682696</v>
      </c>
      <c r="T103">
        <v>0.36332184288193398</v>
      </c>
      <c r="U103">
        <v>0.20724240891846099</v>
      </c>
      <c r="V103">
        <v>0.14401527121816099</v>
      </c>
      <c r="W103">
        <v>0.16865527521120999</v>
      </c>
      <c r="X103">
        <v>0.48008704465216601</v>
      </c>
      <c r="Y103" s="1">
        <v>0</v>
      </c>
      <c r="Z103" s="1">
        <v>0</v>
      </c>
      <c r="AA103">
        <v>3.82838157189534E-4</v>
      </c>
      <c r="AB103">
        <v>4.5447550912678701E-3</v>
      </c>
      <c r="AC103" s="3">
        <v>2.1502917095750802E-6</v>
      </c>
      <c r="AD103" s="1">
        <v>0</v>
      </c>
      <c r="AE103" s="1">
        <v>9.0470668142400793E-9</v>
      </c>
      <c r="AF103" s="1">
        <v>0</v>
      </c>
      <c r="AG103">
        <v>5.5637840627089599</v>
      </c>
      <c r="AH103">
        <v>0.188072181652084</v>
      </c>
      <c r="AI103">
        <v>302.517015469836</v>
      </c>
      <c r="AJ103" t="s">
        <v>81</v>
      </c>
      <c r="AK103" t="s">
        <v>82</v>
      </c>
      <c r="AL103">
        <v>32813626819.139999</v>
      </c>
      <c r="AM103">
        <v>182085</v>
      </c>
      <c r="AN103" s="15">
        <f t="shared" si="5"/>
        <v>0.10251738948314659</v>
      </c>
    </row>
    <row r="104" spans="1:40" x14ac:dyDescent="0.25">
      <c r="A104" t="s">
        <v>37</v>
      </c>
      <c r="B104">
        <v>6.3220291514875102</v>
      </c>
      <c r="C104">
        <v>5.32600735331206E-3</v>
      </c>
      <c r="D104">
        <v>6.20727513961101</v>
      </c>
      <c r="E104">
        <v>5.1951664470591399E-3</v>
      </c>
      <c r="F104">
        <v>-37.773911208672402</v>
      </c>
      <c r="G104" s="1">
        <v>0</v>
      </c>
      <c r="H104">
        <v>3.3410648863621901</v>
      </c>
      <c r="I104">
        <v>-132.40033475015201</v>
      </c>
      <c r="J104">
        <v>-111.118576569266</v>
      </c>
      <c r="K104">
        <v>28.534697809891</v>
      </c>
      <c r="L104">
        <v>94.840872802836799</v>
      </c>
      <c r="M104">
        <v>0.896409402401524</v>
      </c>
      <c r="N104">
        <v>78.561804510998897</v>
      </c>
      <c r="O104">
        <v>187134.02433988301</v>
      </c>
      <c r="P104">
        <v>231424.95486562201</v>
      </c>
      <c r="Q104">
        <v>88.496922319067707</v>
      </c>
      <c r="R104">
        <v>672.70351560537097</v>
      </c>
      <c r="S104">
        <v>0.70514259783783795</v>
      </c>
      <c r="T104">
        <v>0.41862403926811398</v>
      </c>
      <c r="U104">
        <v>0.23819865708716201</v>
      </c>
      <c r="V104">
        <v>7.0827543921404404E-2</v>
      </c>
      <c r="W104">
        <v>0.19463732258395999</v>
      </c>
      <c r="X104">
        <v>0.49633647640747203</v>
      </c>
      <c r="Y104" s="1">
        <v>0</v>
      </c>
      <c r="Z104" s="1">
        <v>0</v>
      </c>
      <c r="AA104">
        <v>3.3176259642892999E-4</v>
      </c>
      <c r="AB104">
        <v>4.8619933974501702E-3</v>
      </c>
      <c r="AC104" s="3">
        <v>1.3084282161085099E-4</v>
      </c>
      <c r="AD104" s="1">
        <v>0</v>
      </c>
      <c r="AE104">
        <v>1.36629358839363E-6</v>
      </c>
      <c r="AF104" s="1">
        <v>3.2910850236532E-8</v>
      </c>
      <c r="AG104">
        <v>6.1743639345039396</v>
      </c>
      <c r="AH104">
        <v>0.15901345037693199</v>
      </c>
      <c r="AI104">
        <v>189.21201044167</v>
      </c>
      <c r="AJ104" t="s">
        <v>83</v>
      </c>
      <c r="AK104" t="s">
        <v>84</v>
      </c>
      <c r="AL104">
        <v>145079769318.03</v>
      </c>
      <c r="AM104">
        <v>775272</v>
      </c>
      <c r="AN104" s="15">
        <f t="shared" si="5"/>
        <v>1.8487018747438855E-2</v>
      </c>
    </row>
    <row r="105" spans="1:40" x14ac:dyDescent="0.25">
      <c r="A105" t="s">
        <v>37</v>
      </c>
      <c r="B105">
        <v>6.5984954590806497</v>
      </c>
      <c r="C105">
        <v>5.8450331916453701E-3</v>
      </c>
      <c r="D105">
        <v>6.7928906908283198</v>
      </c>
      <c r="E105">
        <v>5.51499597958443E-3</v>
      </c>
      <c r="F105">
        <v>-27.797618503269</v>
      </c>
      <c r="G105" s="1">
        <v>0</v>
      </c>
      <c r="H105">
        <v>3.5212655785453899</v>
      </c>
      <c r="I105">
        <v>-107.891643518301</v>
      </c>
      <c r="J105">
        <v>-86.856633223459596</v>
      </c>
      <c r="K105">
        <v>26.665182215745499</v>
      </c>
      <c r="L105">
        <v>95.231065614680503</v>
      </c>
      <c r="M105">
        <v>0.90803439263622698</v>
      </c>
      <c r="N105">
        <v>80.016712283578499</v>
      </c>
      <c r="O105">
        <v>189494.767239073</v>
      </c>
      <c r="P105">
        <v>234266.836579102</v>
      </c>
      <c r="Q105">
        <v>86.4451674491728</v>
      </c>
      <c r="R105">
        <v>674.740703868732</v>
      </c>
      <c r="S105">
        <v>0.71489325612041199</v>
      </c>
      <c r="T105">
        <v>0.43524759431454402</v>
      </c>
      <c r="U105">
        <v>0.27068558498474399</v>
      </c>
      <c r="V105">
        <v>4.17537599395656E-2</v>
      </c>
      <c r="W105">
        <v>0.188741869979173</v>
      </c>
      <c r="X105">
        <v>0.498818785096516</v>
      </c>
      <c r="Y105" s="1">
        <v>0</v>
      </c>
      <c r="Z105" s="1">
        <v>0</v>
      </c>
      <c r="AA105">
        <v>3.0901323100127802E-4</v>
      </c>
      <c r="AB105">
        <v>5.2009701756319396E-3</v>
      </c>
      <c r="AC105" s="3">
        <v>3.3003936974855303E-4</v>
      </c>
      <c r="AD105" s="1">
        <v>0</v>
      </c>
      <c r="AE105">
        <v>4.6245304471100799E-6</v>
      </c>
      <c r="AF105" s="1">
        <v>3.8184074064569101E-7</v>
      </c>
      <c r="AG105">
        <v>6.4015650207284498</v>
      </c>
      <c r="AH105">
        <v>0.164082403474027</v>
      </c>
      <c r="AI105">
        <v>162.85637799782299</v>
      </c>
      <c r="AJ105" t="s">
        <v>85</v>
      </c>
      <c r="AK105" t="s">
        <v>86</v>
      </c>
      <c r="AL105">
        <v>310396029138.17999</v>
      </c>
      <c r="AM105">
        <v>1638019</v>
      </c>
      <c r="AN105" s="15">
        <f t="shared" si="5"/>
        <v>-2.8617453245661673E-2</v>
      </c>
    </row>
    <row r="106" spans="1:40" x14ac:dyDescent="0.25">
      <c r="A106" t="s">
        <v>37</v>
      </c>
      <c r="B106">
        <v>7.36013214127696</v>
      </c>
      <c r="C106">
        <v>6.6074218323150203E-3</v>
      </c>
      <c r="D106">
        <v>7.64701616032219</v>
      </c>
      <c r="E106">
        <v>6.2153769115499196E-3</v>
      </c>
      <c r="F106">
        <v>-20.155523146702802</v>
      </c>
      <c r="G106" s="1">
        <v>0</v>
      </c>
      <c r="H106">
        <v>3.6590708730074399</v>
      </c>
      <c r="I106">
        <v>-82.908601715770402</v>
      </c>
      <c r="J106">
        <v>-61.665690067367002</v>
      </c>
      <c r="K106">
        <v>26.8359185127395</v>
      </c>
      <c r="L106">
        <v>95.265336445550204</v>
      </c>
      <c r="M106">
        <v>0.90919785456161695</v>
      </c>
      <c r="N106">
        <v>79.734818293121194</v>
      </c>
      <c r="O106">
        <v>187671.488852824</v>
      </c>
      <c r="P106">
        <v>232954.57404566399</v>
      </c>
      <c r="Q106">
        <v>86.522029715088394</v>
      </c>
      <c r="R106">
        <v>678.78707578369199</v>
      </c>
      <c r="S106">
        <v>0.71562909593433099</v>
      </c>
      <c r="T106">
        <v>0.426234033818914</v>
      </c>
      <c r="U106">
        <v>0.28503951071662598</v>
      </c>
      <c r="V106">
        <v>4.2282179488808497E-2</v>
      </c>
      <c r="W106">
        <v>0.173761133334048</v>
      </c>
      <c r="X106">
        <v>0.49891717646051598</v>
      </c>
      <c r="Y106" s="1">
        <v>0</v>
      </c>
      <c r="Z106" s="1">
        <v>0</v>
      </c>
      <c r="AA106">
        <v>3.0776676622763397E-4</v>
      </c>
      <c r="AB106">
        <v>5.8946199384880202E-3</v>
      </c>
      <c r="AC106" s="3">
        <v>3.92047545979192E-4</v>
      </c>
      <c r="AD106" s="1">
        <v>0</v>
      </c>
      <c r="AE106">
        <v>9.5784399014591201E-6</v>
      </c>
      <c r="AF106">
        <v>3.4030163611197698E-6</v>
      </c>
      <c r="AG106">
        <v>6.5361267495053896</v>
      </c>
      <c r="AH106">
        <v>0.15312426565849899</v>
      </c>
      <c r="AI106">
        <v>214.66223274792799</v>
      </c>
      <c r="AJ106" t="s">
        <v>87</v>
      </c>
      <c r="AK106" t="s">
        <v>88</v>
      </c>
      <c r="AL106">
        <v>575173514649.76001</v>
      </c>
      <c r="AM106">
        <v>3064789</v>
      </c>
      <c r="AN106" s="15">
        <f t="shared" si="5"/>
        <v>-3.7515811792549258E-2</v>
      </c>
    </row>
    <row r="107" spans="1:40" x14ac:dyDescent="0.25">
      <c r="A107" t="s">
        <v>37</v>
      </c>
      <c r="B107">
        <v>8.1820715226941108</v>
      </c>
      <c r="C107">
        <v>7.0557594101306699E-3</v>
      </c>
      <c r="D107">
        <v>8.1459450604959702</v>
      </c>
      <c r="E107">
        <v>6.59532387558915E-3</v>
      </c>
      <c r="F107">
        <v>-16.095144736423599</v>
      </c>
      <c r="G107" s="1">
        <v>0</v>
      </c>
      <c r="H107">
        <v>3.7162608518361302</v>
      </c>
      <c r="I107">
        <v>-59.156507137598503</v>
      </c>
      <c r="J107">
        <v>-37.5304570112215</v>
      </c>
      <c r="K107">
        <v>27.113916211927599</v>
      </c>
      <c r="L107">
        <v>95.2000251361723</v>
      </c>
      <c r="M107">
        <v>0.90918780164494795</v>
      </c>
      <c r="N107">
        <v>79.463413269575796</v>
      </c>
      <c r="O107">
        <v>184396.52309144801</v>
      </c>
      <c r="P107">
        <v>228969.58430285499</v>
      </c>
      <c r="Q107">
        <v>87.214515015625693</v>
      </c>
      <c r="R107">
        <v>682.43807213546597</v>
      </c>
      <c r="S107">
        <v>0.71370323345607301</v>
      </c>
      <c r="T107">
        <v>0.40669593672426002</v>
      </c>
      <c r="U107">
        <v>0.28966284356864402</v>
      </c>
      <c r="V107">
        <v>4.5995781312461299E-2</v>
      </c>
      <c r="W107">
        <v>0.15765352538805599</v>
      </c>
      <c r="X107">
        <v>0.50668784973083703</v>
      </c>
      <c r="Y107" s="1">
        <v>0</v>
      </c>
      <c r="Z107" s="1">
        <v>0</v>
      </c>
      <c r="AA107">
        <v>3.0519811417414801E-4</v>
      </c>
      <c r="AB107">
        <v>6.0430656286391497E-3</v>
      </c>
      <c r="AC107" s="3">
        <v>4.6043951514952502E-4</v>
      </c>
      <c r="AD107" s="1">
        <v>0</v>
      </c>
      <c r="AE107">
        <v>2.1745516854436501E-4</v>
      </c>
      <c r="AF107">
        <v>2.96022032406737E-5</v>
      </c>
      <c r="AG107">
        <v>6.7442086656579896</v>
      </c>
      <c r="AH107">
        <v>0.15606544511453399</v>
      </c>
      <c r="AI107">
        <v>277.73129767481799</v>
      </c>
      <c r="AJ107" t="s">
        <v>89</v>
      </c>
      <c r="AK107" t="s">
        <v>90</v>
      </c>
      <c r="AL107">
        <v>814643002210.91003</v>
      </c>
      <c r="AM107">
        <v>4417887</v>
      </c>
      <c r="AN107" s="15">
        <f t="shared" si="5"/>
        <v>4.43490128276669E-3</v>
      </c>
    </row>
    <row r="108" spans="1:40" x14ac:dyDescent="0.25">
      <c r="A108" t="s">
        <v>37</v>
      </c>
      <c r="B108">
        <v>9.3692683553855698</v>
      </c>
      <c r="C108">
        <v>8.0054171449484898E-3</v>
      </c>
      <c r="D108">
        <v>9.1946145054128099</v>
      </c>
      <c r="E108">
        <v>7.3608602604676304E-3</v>
      </c>
      <c r="F108">
        <v>-10.4445270091145</v>
      </c>
      <c r="G108" s="1">
        <v>0</v>
      </c>
      <c r="H108">
        <v>3.79731197564029</v>
      </c>
      <c r="I108">
        <v>-34.854841880330298</v>
      </c>
      <c r="J108">
        <v>-12.3305413913086</v>
      </c>
      <c r="K108">
        <v>30.051674064895501</v>
      </c>
      <c r="L108">
        <v>95.066005183762599</v>
      </c>
      <c r="M108">
        <v>0.90253699610597804</v>
      </c>
      <c r="N108">
        <v>77.996575698446406</v>
      </c>
      <c r="O108">
        <v>176992.85058564699</v>
      </c>
      <c r="P108">
        <v>221675.92440917101</v>
      </c>
      <c r="Q108">
        <v>90.190086855967493</v>
      </c>
      <c r="R108">
        <v>685.83535625381796</v>
      </c>
      <c r="S108">
        <v>0.713167917535945</v>
      </c>
      <c r="T108">
        <v>0.37350087241200097</v>
      </c>
      <c r="U108">
        <v>0.28814518231570402</v>
      </c>
      <c r="V108">
        <v>9.0852080899371898E-2</v>
      </c>
      <c r="W108">
        <v>0.13489627038247701</v>
      </c>
      <c r="X108">
        <v>0.48610646640244598</v>
      </c>
      <c r="Y108" s="1">
        <v>0</v>
      </c>
      <c r="Z108" s="1">
        <v>0</v>
      </c>
      <c r="AA108">
        <v>3.1882780737787001E-4</v>
      </c>
      <c r="AB108">
        <v>6.2749389920515701E-3</v>
      </c>
      <c r="AC108" s="3">
        <v>6.4456303815021098E-4</v>
      </c>
      <c r="AD108" s="1">
        <v>0</v>
      </c>
      <c r="AE108">
        <v>5.2420610614726203E-4</v>
      </c>
      <c r="AF108">
        <v>2.4289160106486199E-4</v>
      </c>
      <c r="AG108">
        <v>6.8009327363406697</v>
      </c>
      <c r="AH108">
        <v>0.17791353809844601</v>
      </c>
      <c r="AI108">
        <v>500.36430594794302</v>
      </c>
      <c r="AJ108" t="s">
        <v>91</v>
      </c>
      <c r="AK108" t="s">
        <v>92</v>
      </c>
      <c r="AL108">
        <v>1043553386909.99</v>
      </c>
      <c r="AM108">
        <v>5896020</v>
      </c>
      <c r="AN108" s="15">
        <f t="shared" si="5"/>
        <v>1.8995233554374824E-2</v>
      </c>
    </row>
    <row r="109" spans="1:40" x14ac:dyDescent="0.25">
      <c r="A109" t="s">
        <v>37</v>
      </c>
      <c r="B109">
        <v>10.916287872119399</v>
      </c>
      <c r="C109">
        <v>9.7408539712280605E-3</v>
      </c>
      <c r="D109">
        <v>11.082683601949901</v>
      </c>
      <c r="E109">
        <v>8.7260881374824802E-3</v>
      </c>
      <c r="F109">
        <v>-5.5004358995375302</v>
      </c>
      <c r="G109" s="1">
        <v>0</v>
      </c>
      <c r="H109">
        <v>3.8543673965726502</v>
      </c>
      <c r="I109">
        <v>-11.437606778266</v>
      </c>
      <c r="J109">
        <v>12.080072137478901</v>
      </c>
      <c r="K109">
        <v>33.472489537188999</v>
      </c>
      <c r="L109">
        <v>95.017024187246605</v>
      </c>
      <c r="M109">
        <v>0.89661539665814305</v>
      </c>
      <c r="N109">
        <v>76.304805133662697</v>
      </c>
      <c r="O109">
        <v>169439.47385444699</v>
      </c>
      <c r="P109">
        <v>213021.349467697</v>
      </c>
      <c r="Q109">
        <v>93.304592085795505</v>
      </c>
      <c r="R109">
        <v>686.46463349565704</v>
      </c>
      <c r="S109">
        <v>0.71419902702927096</v>
      </c>
      <c r="T109">
        <v>0.34600723409178202</v>
      </c>
      <c r="U109">
        <v>0.27904956849920898</v>
      </c>
      <c r="V109">
        <v>0.13757332047784299</v>
      </c>
      <c r="W109">
        <v>0.114395280089305</v>
      </c>
      <c r="X109">
        <v>0.46898183093364099</v>
      </c>
      <c r="Y109" s="1">
        <v>0</v>
      </c>
      <c r="Z109" s="1">
        <v>0</v>
      </c>
      <c r="AA109">
        <v>3.2979632474524598E-4</v>
      </c>
      <c r="AB109">
        <v>6.6042644595481698E-3</v>
      </c>
      <c r="AC109" s="3">
        <v>1.0147759644486001E-3</v>
      </c>
      <c r="AD109" s="1">
        <v>0</v>
      </c>
      <c r="AE109">
        <v>6.3333528871658304E-4</v>
      </c>
      <c r="AF109">
        <v>1.1587082232453799E-3</v>
      </c>
      <c r="AG109">
        <v>6.8723683349014397</v>
      </c>
      <c r="AH109">
        <v>0.201643028547037</v>
      </c>
      <c r="AI109">
        <v>778.90839592744499</v>
      </c>
      <c r="AJ109" t="s">
        <v>93</v>
      </c>
      <c r="AK109" t="s">
        <v>94</v>
      </c>
      <c r="AL109">
        <v>1248737914883.5601</v>
      </c>
      <c r="AM109">
        <v>7369817</v>
      </c>
      <c r="AN109" s="15">
        <f t="shared" si="5"/>
        <v>-1.5014028714238958E-2</v>
      </c>
    </row>
    <row r="110" spans="1:40" x14ac:dyDescent="0.25">
      <c r="A110" t="s">
        <v>37</v>
      </c>
      <c r="B110">
        <v>12.919848432557901</v>
      </c>
      <c r="C110">
        <v>1.18070955589919E-2</v>
      </c>
      <c r="D110">
        <v>13.2836930048563</v>
      </c>
      <c r="E110">
        <v>1.0448544143791901E-2</v>
      </c>
      <c r="F110">
        <v>-0.74654967950990603</v>
      </c>
      <c r="G110" s="1">
        <v>0</v>
      </c>
      <c r="H110">
        <v>3.9532147948385399</v>
      </c>
      <c r="I110">
        <v>11.8747082172238</v>
      </c>
      <c r="J110">
        <v>37.269872510594602</v>
      </c>
      <c r="K110">
        <v>40.922075600189501</v>
      </c>
      <c r="L110">
        <v>94.870198208117898</v>
      </c>
      <c r="M110">
        <v>0.88265121010468495</v>
      </c>
      <c r="N110">
        <v>73.095988461350899</v>
      </c>
      <c r="O110">
        <v>156840.93861604499</v>
      </c>
      <c r="P110">
        <v>198854.744055574</v>
      </c>
      <c r="Q110">
        <v>98.035207431026507</v>
      </c>
      <c r="R110">
        <v>690.20195632837795</v>
      </c>
      <c r="S110">
        <v>0.72001860956569097</v>
      </c>
      <c r="T110">
        <v>0.296153666373702</v>
      </c>
      <c r="U110">
        <v>0.242344511177259</v>
      </c>
      <c r="V110">
        <v>0.25094342728308699</v>
      </c>
      <c r="W110">
        <v>8.6314708741717594E-2</v>
      </c>
      <c r="X110">
        <v>0.420397352797936</v>
      </c>
      <c r="Y110" s="1">
        <v>0</v>
      </c>
      <c r="Z110" s="1">
        <v>0</v>
      </c>
      <c r="AA110">
        <v>3.6254516960476798E-4</v>
      </c>
      <c r="AB110">
        <v>7.0935138969112797E-3</v>
      </c>
      <c r="AC110" s="3">
        <v>1.3585630549260699E-3</v>
      </c>
      <c r="AD110" s="1">
        <v>0</v>
      </c>
      <c r="AE110">
        <v>8.7649084134889296E-4</v>
      </c>
      <c r="AF110">
        <v>2.1160219686241202E-3</v>
      </c>
      <c r="AG110">
        <v>6.7444982657845802</v>
      </c>
      <c r="AH110">
        <v>0.241426555497014</v>
      </c>
      <c r="AI110">
        <v>1394.58953753075</v>
      </c>
      <c r="AJ110" t="s">
        <v>95</v>
      </c>
      <c r="AK110" t="s">
        <v>96</v>
      </c>
      <c r="AL110">
        <v>1105855972085.28</v>
      </c>
      <c r="AM110">
        <v>7050812</v>
      </c>
      <c r="AN110" s="15">
        <f t="shared" si="5"/>
        <v>-2.7390317750145554E-2</v>
      </c>
    </row>
    <row r="111" spans="1:40" x14ac:dyDescent="0.25">
      <c r="A111" t="s">
        <v>37</v>
      </c>
      <c r="B111">
        <v>14.8196576134449</v>
      </c>
      <c r="C111">
        <v>1.3331258092592E-2</v>
      </c>
      <c r="D111">
        <v>14.8751347595268</v>
      </c>
      <c r="E111">
        <v>1.20477637944878E-2</v>
      </c>
      <c r="F111">
        <v>0.86760002777524003</v>
      </c>
      <c r="G111" s="1">
        <v>0</v>
      </c>
      <c r="H111">
        <v>4.0302919359090001</v>
      </c>
      <c r="I111">
        <v>34.921180343676298</v>
      </c>
      <c r="J111">
        <v>62.091028910778803</v>
      </c>
      <c r="K111">
        <v>47.946679826298102</v>
      </c>
      <c r="L111">
        <v>94.863435926441397</v>
      </c>
      <c r="M111">
        <v>0.87126288990593104</v>
      </c>
      <c r="N111">
        <v>69.957666542699599</v>
      </c>
      <c r="O111">
        <v>146543.972322143</v>
      </c>
      <c r="P111">
        <v>184525.576725497</v>
      </c>
      <c r="Q111">
        <v>102.889652935171</v>
      </c>
      <c r="R111">
        <v>693.65324042577799</v>
      </c>
      <c r="S111">
        <v>0.72278142957806901</v>
      </c>
      <c r="T111">
        <v>0.25440961616829799</v>
      </c>
      <c r="U111">
        <v>0.20568490257993599</v>
      </c>
      <c r="V111">
        <v>0.34919393233108298</v>
      </c>
      <c r="W111">
        <v>6.6428411049578098E-2</v>
      </c>
      <c r="X111">
        <v>0.378692754039401</v>
      </c>
      <c r="Y111" s="1">
        <v>0</v>
      </c>
      <c r="Z111" s="1">
        <v>0</v>
      </c>
      <c r="AA111">
        <v>3.89904764391512E-4</v>
      </c>
      <c r="AB111">
        <v>7.66595814295615E-3</v>
      </c>
      <c r="AC111" s="3">
        <v>1.28350232844548E-3</v>
      </c>
      <c r="AD111" s="1">
        <v>0</v>
      </c>
      <c r="AE111">
        <v>1.3510603118515401E-3</v>
      </c>
      <c r="AF111">
        <v>2.6408676007926902E-3</v>
      </c>
      <c r="AG111">
        <v>6.6114263280830201</v>
      </c>
      <c r="AH111">
        <v>0.280370866976138</v>
      </c>
      <c r="AI111">
        <v>2107.7571070798399</v>
      </c>
      <c r="AJ111" t="s">
        <v>97</v>
      </c>
      <c r="AK111" t="s">
        <v>98</v>
      </c>
      <c r="AL111">
        <v>1069149504965.03</v>
      </c>
      <c r="AM111">
        <v>7295759</v>
      </c>
      <c r="AN111" s="15">
        <f t="shared" si="5"/>
        <v>-3.7295222516467996E-3</v>
      </c>
    </row>
    <row r="112" spans="1:40" x14ac:dyDescent="0.25">
      <c r="A112" t="s">
        <v>37</v>
      </c>
      <c r="B112">
        <v>15.962407318819</v>
      </c>
      <c r="C112">
        <v>1.41179090768392E-2</v>
      </c>
      <c r="D112">
        <v>15.685992921538</v>
      </c>
      <c r="E112">
        <v>1.3000001621152901E-2</v>
      </c>
      <c r="F112">
        <v>4.4312030117276997</v>
      </c>
      <c r="G112" s="1">
        <v>0</v>
      </c>
      <c r="H112">
        <v>4.2245207445158997</v>
      </c>
      <c r="I112">
        <v>58.087341803242502</v>
      </c>
      <c r="J112">
        <v>87.127436762079199</v>
      </c>
      <c r="K112">
        <v>55.436580159869898</v>
      </c>
      <c r="L112">
        <v>94.918960015748496</v>
      </c>
      <c r="M112">
        <v>0.86151369509350795</v>
      </c>
      <c r="N112">
        <v>67.663996942924499</v>
      </c>
      <c r="O112">
        <v>136997.99152029099</v>
      </c>
      <c r="P112">
        <v>172438.148075829</v>
      </c>
      <c r="Q112">
        <v>102.86990243493599</v>
      </c>
      <c r="R112">
        <v>691.92185849124405</v>
      </c>
      <c r="S112">
        <v>0.73563472513395201</v>
      </c>
      <c r="T112">
        <v>0.22994194423716</v>
      </c>
      <c r="U112">
        <v>0.167856542556023</v>
      </c>
      <c r="V112">
        <v>0.456451883671394</v>
      </c>
      <c r="W112">
        <v>5.2144302022673901E-2</v>
      </c>
      <c r="X112">
        <v>0.32354727174990799</v>
      </c>
      <c r="Y112" s="1">
        <v>0</v>
      </c>
      <c r="Z112" s="1">
        <v>0</v>
      </c>
      <c r="AA112">
        <v>4.2997856616810201E-4</v>
      </c>
      <c r="AB112">
        <v>7.8803266464696001E-3</v>
      </c>
      <c r="AC112" s="3">
        <v>1.1179119566423999E-3</v>
      </c>
      <c r="AD112" s="1">
        <v>0</v>
      </c>
      <c r="AE112">
        <v>2.1803070359647601E-3</v>
      </c>
      <c r="AF112">
        <v>2.5094019690531399E-3</v>
      </c>
      <c r="AG112">
        <v>6.3009179053207198</v>
      </c>
      <c r="AH112">
        <v>0.30686132276384398</v>
      </c>
      <c r="AI112">
        <v>3111.0158719043402</v>
      </c>
      <c r="AJ112" t="s">
        <v>99</v>
      </c>
      <c r="AK112" t="s">
        <v>100</v>
      </c>
      <c r="AL112">
        <v>887968921797.75</v>
      </c>
      <c r="AM112">
        <v>6481620</v>
      </c>
      <c r="AN112" s="15">
        <f t="shared" si="5"/>
        <v>1.7621734158853375E-2</v>
      </c>
    </row>
    <row r="113" spans="1:40" x14ac:dyDescent="0.25">
      <c r="A113" t="s">
        <v>37</v>
      </c>
      <c r="B113">
        <v>17.0088551035503</v>
      </c>
      <c r="C113">
        <v>1.5279673323815499E-2</v>
      </c>
      <c r="D113">
        <v>16.870564182583401</v>
      </c>
      <c r="E113">
        <v>1.4357605022963099E-2</v>
      </c>
      <c r="F113">
        <v>4.0907373041077797</v>
      </c>
      <c r="G113" s="1">
        <v>0</v>
      </c>
      <c r="H113">
        <v>4.3820207040509702</v>
      </c>
      <c r="I113">
        <v>81.319561687243606</v>
      </c>
      <c r="J113">
        <v>111.916267301727</v>
      </c>
      <c r="K113">
        <v>62.484218036033603</v>
      </c>
      <c r="L113">
        <v>95.075747263180006</v>
      </c>
      <c r="M113">
        <v>0.85399940162850696</v>
      </c>
      <c r="N113">
        <v>65.271289365376802</v>
      </c>
      <c r="O113">
        <v>130001.455817314</v>
      </c>
      <c r="P113">
        <v>162430.81606877199</v>
      </c>
      <c r="Q113">
        <v>102.19398841650499</v>
      </c>
      <c r="R113">
        <v>694.824681192708</v>
      </c>
      <c r="S113">
        <v>0.74153733541929601</v>
      </c>
      <c r="T113">
        <v>0.22367462112046499</v>
      </c>
      <c r="U113">
        <v>0.14011521337520599</v>
      </c>
      <c r="V113">
        <v>0.55861135847920695</v>
      </c>
      <c r="W113">
        <v>4.2081201645547003E-2</v>
      </c>
      <c r="X113">
        <v>0.25919222650003898</v>
      </c>
      <c r="Y113" s="1">
        <v>0</v>
      </c>
      <c r="Z113" s="1">
        <v>0</v>
      </c>
      <c r="AA113">
        <v>4.6382873884774601E-4</v>
      </c>
      <c r="AB113">
        <v>8.1526536485742405E-3</v>
      </c>
      <c r="AC113" s="3">
        <v>9.2207073198425195E-4</v>
      </c>
      <c r="AD113" s="1">
        <v>0</v>
      </c>
      <c r="AE113">
        <v>2.9123942793074201E-3</v>
      </c>
      <c r="AF113">
        <v>2.8287452259333902E-3</v>
      </c>
      <c r="AG113">
        <v>6.0965322025193203</v>
      </c>
      <c r="AH113">
        <v>0.34723668799546897</v>
      </c>
      <c r="AI113">
        <v>4185.9645929319704</v>
      </c>
      <c r="AJ113" t="s">
        <v>101</v>
      </c>
      <c r="AK113" t="s">
        <v>102</v>
      </c>
      <c r="AL113">
        <v>781810165077.15002</v>
      </c>
      <c r="AM113">
        <v>6013857</v>
      </c>
      <c r="AN113" s="15">
        <f t="shared" si="5"/>
        <v>8.1971722741593922E-3</v>
      </c>
    </row>
    <row r="114" spans="1:40" x14ac:dyDescent="0.25">
      <c r="A114" t="s">
        <v>37</v>
      </c>
      <c r="B114">
        <v>17.8101143036845</v>
      </c>
      <c r="C114">
        <v>1.5872223378252899E-2</v>
      </c>
      <c r="D114">
        <v>17.4688536878446</v>
      </c>
      <c r="E114">
        <v>1.51002212858203E-2</v>
      </c>
      <c r="F114">
        <v>9.9958473599177395</v>
      </c>
      <c r="G114" s="1">
        <v>0</v>
      </c>
      <c r="H114">
        <v>4.6393006393715597</v>
      </c>
      <c r="I114">
        <v>104.240237453345</v>
      </c>
      <c r="J114">
        <v>136.74400091518399</v>
      </c>
      <c r="K114">
        <v>68.167483926510599</v>
      </c>
      <c r="L114">
        <v>95.165849620841897</v>
      </c>
      <c r="M114">
        <v>0.84975242581948396</v>
      </c>
      <c r="N114">
        <v>64.183100364622106</v>
      </c>
      <c r="O114">
        <v>122303.060862812</v>
      </c>
      <c r="P114">
        <v>152859.95724227899</v>
      </c>
      <c r="Q114">
        <v>95.891837548063094</v>
      </c>
      <c r="R114">
        <v>692.84872853287402</v>
      </c>
      <c r="S114">
        <v>0.75834050081597904</v>
      </c>
      <c r="T114">
        <v>0.22171309524010099</v>
      </c>
      <c r="U114">
        <v>0.11370455786751101</v>
      </c>
      <c r="V114">
        <v>0.62779127345131502</v>
      </c>
      <c r="W114">
        <v>3.3078467128927203E-2</v>
      </c>
      <c r="X114">
        <v>0.22542570155224501</v>
      </c>
      <c r="Y114" s="1">
        <v>0</v>
      </c>
      <c r="Z114" s="1">
        <v>0</v>
      </c>
      <c r="AA114">
        <v>4.9875613117145504E-4</v>
      </c>
      <c r="AB114">
        <v>8.1082977734419394E-3</v>
      </c>
      <c r="AC114" s="3">
        <v>7.72003606187343E-4</v>
      </c>
      <c r="AD114" s="1">
        <v>0</v>
      </c>
      <c r="AE114">
        <v>3.0940588718340999E-3</v>
      </c>
      <c r="AF114">
        <v>3.3991465854333099E-3</v>
      </c>
      <c r="AG114">
        <v>5.8398346537037602</v>
      </c>
      <c r="AH114">
        <v>0.35886318683660701</v>
      </c>
      <c r="AI114">
        <v>5366.1529086167102</v>
      </c>
      <c r="AJ114" t="s">
        <v>103</v>
      </c>
      <c r="AK114" t="s">
        <v>104</v>
      </c>
      <c r="AL114">
        <v>551695531912.39001</v>
      </c>
      <c r="AM114">
        <v>4510889</v>
      </c>
      <c r="AN114" s="15">
        <f t="shared" si="5"/>
        <v>1.9535375470993932E-2</v>
      </c>
    </row>
    <row r="115" spans="1:40" x14ac:dyDescent="0.25">
      <c r="A115" t="s">
        <v>37</v>
      </c>
      <c r="B115">
        <v>18.4567466443816</v>
      </c>
      <c r="C115">
        <v>1.6406185561736501E-2</v>
      </c>
      <c r="D115">
        <v>18.004604133914501</v>
      </c>
      <c r="E115">
        <v>1.57899736247782E-2</v>
      </c>
      <c r="F115">
        <v>12.854224890533001</v>
      </c>
      <c r="G115" s="1">
        <v>0</v>
      </c>
      <c r="H115">
        <v>4.8233399603196903</v>
      </c>
      <c r="I115">
        <v>127.43998114032701</v>
      </c>
      <c r="J115">
        <v>161.40618865454999</v>
      </c>
      <c r="K115">
        <v>72.831275792976598</v>
      </c>
      <c r="L115">
        <v>95.244827464506102</v>
      </c>
      <c r="M115">
        <v>0.845858787287737</v>
      </c>
      <c r="N115">
        <v>62.525347081171098</v>
      </c>
      <c r="O115">
        <v>116980.93127635799</v>
      </c>
      <c r="P115">
        <v>145640.36706695901</v>
      </c>
      <c r="Q115">
        <v>91.324658547418906</v>
      </c>
      <c r="R115">
        <v>693.667349019977</v>
      </c>
      <c r="S115">
        <v>0.76889825423867197</v>
      </c>
      <c r="T115">
        <v>0.224940643093404</v>
      </c>
      <c r="U115">
        <v>9.4540629950150099E-2</v>
      </c>
      <c r="V115">
        <v>0.69191862749539002</v>
      </c>
      <c r="W115">
        <v>2.6422136205945801E-2</v>
      </c>
      <c r="X115">
        <v>0.18711860634851299</v>
      </c>
      <c r="Y115" s="1">
        <v>0</v>
      </c>
      <c r="Z115" s="1">
        <v>0</v>
      </c>
      <c r="AA115">
        <v>5.2681868290585E-4</v>
      </c>
      <c r="AB115">
        <v>8.1004744974579306E-3</v>
      </c>
      <c r="AC115" s="3">
        <v>6.1621177627218398E-4</v>
      </c>
      <c r="AD115" s="1">
        <v>0</v>
      </c>
      <c r="AE115">
        <v>3.4672205064392001E-3</v>
      </c>
      <c r="AF115">
        <v>3.6955026283257602E-3</v>
      </c>
      <c r="AG115">
        <v>5.7697032983179097</v>
      </c>
      <c r="AH115">
        <v>0.38837062197973499</v>
      </c>
      <c r="AI115">
        <v>6490.0689841778303</v>
      </c>
      <c r="AJ115" t="s">
        <v>105</v>
      </c>
      <c r="AK115" t="s">
        <v>106</v>
      </c>
      <c r="AL115">
        <v>398371308643.90002</v>
      </c>
      <c r="AM115">
        <v>3405438</v>
      </c>
      <c r="AN115" s="15">
        <f t="shared" si="5"/>
        <v>2.5112604926170956E-2</v>
      </c>
    </row>
    <row r="116" spans="1:40" x14ac:dyDescent="0.25">
      <c r="A116" t="s">
        <v>37</v>
      </c>
      <c r="B116">
        <v>18.693568631842901</v>
      </c>
      <c r="C116">
        <v>1.6611340303204901E-2</v>
      </c>
      <c r="D116">
        <v>18.2095968043492</v>
      </c>
      <c r="E116">
        <v>1.6190769347969002E-2</v>
      </c>
      <c r="F116">
        <v>20.1011945789644</v>
      </c>
      <c r="G116" s="1">
        <v>0</v>
      </c>
      <c r="H116">
        <v>5.0394384797361802</v>
      </c>
      <c r="I116">
        <v>150.19143524901099</v>
      </c>
      <c r="J116">
        <v>186.10020575482301</v>
      </c>
      <c r="K116">
        <v>77.160273819764399</v>
      </c>
      <c r="L116">
        <v>95.359201203813896</v>
      </c>
      <c r="M116">
        <v>0.84337375620002697</v>
      </c>
      <c r="N116">
        <v>60.856393843114098</v>
      </c>
      <c r="O116">
        <v>110587.37058510901</v>
      </c>
      <c r="P116">
        <v>137636.900814358</v>
      </c>
      <c r="Q116">
        <v>85.867932351405202</v>
      </c>
      <c r="R116">
        <v>690.77833203087596</v>
      </c>
      <c r="S116">
        <v>0.78372946687315903</v>
      </c>
      <c r="T116">
        <v>0.21836247155330801</v>
      </c>
      <c r="U116">
        <v>6.6044862988946504E-2</v>
      </c>
      <c r="V116">
        <v>0.76805782393815802</v>
      </c>
      <c r="W116">
        <v>1.74898707387421E-2</v>
      </c>
      <c r="X116">
        <v>0.14840744233415201</v>
      </c>
      <c r="Y116" s="1">
        <v>0</v>
      </c>
      <c r="Z116" s="1">
        <v>0</v>
      </c>
      <c r="AA116">
        <v>5.5493068018189803E-4</v>
      </c>
      <c r="AB116">
        <v>8.0562737203626802E-3</v>
      </c>
      <c r="AC116" s="3">
        <v>4.2057005540580499E-4</v>
      </c>
      <c r="AD116" s="1">
        <v>0</v>
      </c>
      <c r="AE116">
        <v>3.80629131843706E-3</v>
      </c>
      <c r="AF116">
        <v>3.7733243576203602E-3</v>
      </c>
      <c r="AG116">
        <v>5.7948698311361797</v>
      </c>
      <c r="AH116">
        <v>0.41589772668823299</v>
      </c>
      <c r="AI116">
        <v>7914.11414645902</v>
      </c>
      <c r="AJ116" t="s">
        <v>107</v>
      </c>
      <c r="AK116" t="s">
        <v>108</v>
      </c>
      <c r="AL116">
        <v>220658961673.81</v>
      </c>
      <c r="AM116">
        <v>1995336</v>
      </c>
      <c r="AN116" s="15">
        <f t="shared" si="5"/>
        <v>2.6577844237501536E-2</v>
      </c>
    </row>
    <row r="117" spans="1:40" x14ac:dyDescent="0.25">
      <c r="A117" t="s">
        <v>37</v>
      </c>
      <c r="B117">
        <v>17.779620955956801</v>
      </c>
      <c r="C117">
        <v>1.60489916390083E-2</v>
      </c>
      <c r="D117">
        <v>17.646568212957199</v>
      </c>
      <c r="E117">
        <v>1.5765618382985801E-2</v>
      </c>
      <c r="F117">
        <v>27.501530901149899</v>
      </c>
      <c r="G117" s="1">
        <v>0</v>
      </c>
      <c r="H117">
        <v>5.29002715844058</v>
      </c>
      <c r="I117">
        <v>172.55770016811101</v>
      </c>
      <c r="J117">
        <v>210.97201719739101</v>
      </c>
      <c r="K117">
        <v>82.770469440308801</v>
      </c>
      <c r="L117">
        <v>95.466310087180602</v>
      </c>
      <c r="M117">
        <v>0.83924206247647903</v>
      </c>
      <c r="N117">
        <v>59.141747641858601</v>
      </c>
      <c r="O117">
        <v>103230.750749196</v>
      </c>
      <c r="P117">
        <v>127808.997432438</v>
      </c>
      <c r="Q117">
        <v>80.150523829849305</v>
      </c>
      <c r="R117">
        <v>682.01675178968401</v>
      </c>
      <c r="S117">
        <v>0.79491946460020901</v>
      </c>
      <c r="T117">
        <v>0.22602642818848001</v>
      </c>
      <c r="U117">
        <v>4.5385569333535401E-2</v>
      </c>
      <c r="V117">
        <v>0.82971409480764102</v>
      </c>
      <c r="W117">
        <v>1.2598597640139901E-2</v>
      </c>
      <c r="X117">
        <v>0.112301738218682</v>
      </c>
      <c r="Y117" s="1">
        <v>0</v>
      </c>
      <c r="Z117" s="1">
        <v>0</v>
      </c>
      <c r="AA117">
        <v>6.0159649705419905E-4</v>
      </c>
      <c r="AB117">
        <v>8.0121303668445904E-3</v>
      </c>
      <c r="AC117" s="3">
        <v>2.8337088082315098E-4</v>
      </c>
      <c r="AD117" s="1">
        <v>0</v>
      </c>
      <c r="AE117">
        <v>3.5574038578915701E-3</v>
      </c>
      <c r="AF117">
        <v>3.5945417108913E-3</v>
      </c>
      <c r="AG117">
        <v>5.7709806925156002</v>
      </c>
      <c r="AH117">
        <v>0.448149181380744</v>
      </c>
      <c r="AI117">
        <v>9750.5483117579806</v>
      </c>
      <c r="AJ117" t="s">
        <v>109</v>
      </c>
      <c r="AK117" t="s">
        <v>110</v>
      </c>
      <c r="AL117">
        <v>117085865961</v>
      </c>
      <c r="AM117">
        <v>1134215</v>
      </c>
      <c r="AN117" s="15">
        <f t="shared" si="5"/>
        <v>7.5398650544362678E-3</v>
      </c>
    </row>
    <row r="118" spans="1:40" x14ac:dyDescent="0.25">
      <c r="A118" t="s">
        <v>37</v>
      </c>
      <c r="B118">
        <v>16.518579428003399</v>
      </c>
      <c r="C118">
        <v>1.51854230163204E-2</v>
      </c>
      <c r="D118">
        <v>16.775035324522499</v>
      </c>
      <c r="E118">
        <v>1.5019372043558301E-2</v>
      </c>
      <c r="F118">
        <v>34.455875217344001</v>
      </c>
      <c r="G118" s="1">
        <v>0</v>
      </c>
      <c r="H118">
        <v>5.7167986273200597</v>
      </c>
      <c r="I118">
        <v>193.468666042265</v>
      </c>
      <c r="J118">
        <v>235.85746900289499</v>
      </c>
      <c r="K118">
        <v>91.061261613369695</v>
      </c>
      <c r="L118">
        <v>95.419129032989503</v>
      </c>
      <c r="M118">
        <v>0.83150503388073704</v>
      </c>
      <c r="N118">
        <v>60.999951263278703</v>
      </c>
      <c r="O118">
        <v>93180.919113128693</v>
      </c>
      <c r="P118">
        <v>115818.583099364</v>
      </c>
      <c r="Q118">
        <v>72.627660942428903</v>
      </c>
      <c r="R118">
        <v>663.13076269211194</v>
      </c>
      <c r="S118">
        <v>0.78587066245553405</v>
      </c>
      <c r="T118">
        <v>0.25608799736007998</v>
      </c>
      <c r="U118">
        <v>3.3651474306573101E-2</v>
      </c>
      <c r="V118">
        <v>0.86473494410524099</v>
      </c>
      <c r="W118">
        <v>1.42246669943113E-2</v>
      </c>
      <c r="X118">
        <v>8.7388914593873601E-2</v>
      </c>
      <c r="Y118" s="1">
        <v>0</v>
      </c>
      <c r="Z118" s="1">
        <v>0</v>
      </c>
      <c r="AA118">
        <v>6.8614733742395696E-4</v>
      </c>
      <c r="AB118">
        <v>7.6685987111835101E-3</v>
      </c>
      <c r="AC118" s="3">
        <v>1.66050554011923E-4</v>
      </c>
      <c r="AD118" s="1">
        <v>0</v>
      </c>
      <c r="AE118">
        <v>3.0558135786039201E-3</v>
      </c>
      <c r="AF118">
        <v>3.6088482881184302E-3</v>
      </c>
      <c r="AG118">
        <v>4.8485151610328003</v>
      </c>
      <c r="AH118">
        <v>0.39445831448758301</v>
      </c>
      <c r="AI118">
        <v>12659.845358857299</v>
      </c>
      <c r="AJ118" t="s">
        <v>111</v>
      </c>
      <c r="AK118" t="s">
        <v>112</v>
      </c>
      <c r="AL118">
        <v>41913336502.599998</v>
      </c>
      <c r="AM118">
        <v>449806</v>
      </c>
      <c r="AN118" s="15">
        <f t="shared" si="5"/>
        <v>-1.5287949715622973E-2</v>
      </c>
    </row>
    <row r="119" spans="1:40" x14ac:dyDescent="0.25">
      <c r="A119" t="s">
        <v>37</v>
      </c>
      <c r="B119">
        <v>16.142349006920099</v>
      </c>
      <c r="C119">
        <v>1.3793272441941101E-2</v>
      </c>
      <c r="D119">
        <v>15.3522283654794</v>
      </c>
      <c r="E119">
        <v>1.37729530345561E-2</v>
      </c>
      <c r="F119">
        <v>44.581551942450503</v>
      </c>
      <c r="G119" s="1">
        <v>0</v>
      </c>
      <c r="H119">
        <v>6.4806849896435201</v>
      </c>
      <c r="I119">
        <v>240.80150457551201</v>
      </c>
      <c r="J119">
        <v>287.83812806700303</v>
      </c>
      <c r="K119">
        <v>105.312748756524</v>
      </c>
      <c r="L119">
        <v>95.855550374968701</v>
      </c>
      <c r="M119">
        <v>0.82775448006206398</v>
      </c>
      <c r="N119">
        <v>63.990511375321702</v>
      </c>
      <c r="O119">
        <v>83492.042265227195</v>
      </c>
      <c r="P119">
        <v>103765.644481168</v>
      </c>
      <c r="Q119">
        <v>56.761240181041003</v>
      </c>
      <c r="R119">
        <v>636.66576189110106</v>
      </c>
      <c r="S119">
        <v>0.71988302490753397</v>
      </c>
      <c r="T119">
        <v>0.33272374041368602</v>
      </c>
      <c r="U119">
        <v>8.2911759980139801E-3</v>
      </c>
      <c r="V119">
        <v>0.97396291261711598</v>
      </c>
      <c r="W119">
        <v>2.0496497767142998E-3</v>
      </c>
      <c r="X119">
        <v>1.5696261608155099E-2</v>
      </c>
      <c r="Y119" s="1">
        <v>0</v>
      </c>
      <c r="Z119" s="1">
        <v>0</v>
      </c>
      <c r="AA119">
        <v>8.0506971742758701E-4</v>
      </c>
      <c r="AB119">
        <v>6.9932448342235496E-3</v>
      </c>
      <c r="AC119" s="3">
        <v>2.0320355054118602E-5</v>
      </c>
      <c r="AD119" s="1">
        <v>0</v>
      </c>
      <c r="AE119">
        <v>2.24328934355034E-3</v>
      </c>
      <c r="AF119">
        <v>3.73131723245611E-3</v>
      </c>
      <c r="AG119">
        <v>3.2881849706868098</v>
      </c>
      <c r="AH119">
        <v>0.32259502985481597</v>
      </c>
      <c r="AI119">
        <v>17244.714419229898</v>
      </c>
      <c r="AJ119" t="s">
        <v>113</v>
      </c>
      <c r="AK119" t="s">
        <v>114</v>
      </c>
      <c r="AL119">
        <v>51987655989.120003</v>
      </c>
      <c r="AM119">
        <v>622666</v>
      </c>
      <c r="AN119" s="15">
        <f t="shared" si="5"/>
        <v>5.1466186056569052E-2</v>
      </c>
    </row>
    <row r="120" spans="1:40" x14ac:dyDescent="0.25">
      <c r="AM120" s="7">
        <f>SUM(AM100:AM119)</f>
        <v>62333618</v>
      </c>
    </row>
    <row r="123" spans="1:40" s="18" customFormat="1" x14ac:dyDescent="0.25">
      <c r="C123" s="18" t="s">
        <v>122</v>
      </c>
      <c r="AC123" s="20"/>
    </row>
    <row r="126" spans="1:40" x14ac:dyDescent="0.25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t="s">
        <v>7</v>
      </c>
      <c r="I126" t="s">
        <v>8</v>
      </c>
      <c r="J126" t="s">
        <v>9</v>
      </c>
      <c r="K126" t="s">
        <v>10</v>
      </c>
      <c r="L126" t="s">
        <v>11</v>
      </c>
      <c r="M126" t="s">
        <v>12</v>
      </c>
      <c r="N126" t="s">
        <v>13</v>
      </c>
      <c r="O126" t="s">
        <v>14</v>
      </c>
      <c r="P126" t="s">
        <v>15</v>
      </c>
      <c r="Q126" t="s">
        <v>16</v>
      </c>
      <c r="R126" t="s">
        <v>17</v>
      </c>
      <c r="S126" t="s">
        <v>18</v>
      </c>
      <c r="T126" t="s">
        <v>19</v>
      </c>
      <c r="U126" t="s">
        <v>20</v>
      </c>
      <c r="V126" t="s">
        <v>21</v>
      </c>
      <c r="W126" t="s">
        <v>22</v>
      </c>
      <c r="X126" t="s">
        <v>23</v>
      </c>
      <c r="Y126" t="s">
        <v>24</v>
      </c>
      <c r="Z126" t="s">
        <v>25</v>
      </c>
      <c r="AA126" t="s">
        <v>26</v>
      </c>
      <c r="AB126" t="s">
        <v>27</v>
      </c>
      <c r="AC126" s="3" t="s">
        <v>120</v>
      </c>
      <c r="AD126" t="s">
        <v>28</v>
      </c>
      <c r="AE126" t="s">
        <v>29</v>
      </c>
      <c r="AF126" t="s">
        <v>30</v>
      </c>
      <c r="AG126" t="s">
        <v>31</v>
      </c>
      <c r="AH126" t="s">
        <v>32</v>
      </c>
      <c r="AI126" t="s">
        <v>33</v>
      </c>
      <c r="AJ126" t="s">
        <v>34</v>
      </c>
      <c r="AK126" t="s">
        <v>74</v>
      </c>
      <c r="AL126" t="s">
        <v>35</v>
      </c>
      <c r="AM126" t="s">
        <v>36</v>
      </c>
    </row>
    <row r="127" spans="1:40" x14ac:dyDescent="0.25">
      <c r="A127" t="s">
        <v>37</v>
      </c>
      <c r="B127">
        <v>7.5742749068833799</v>
      </c>
      <c r="C127">
        <v>5.44194735550446E-3</v>
      </c>
      <c r="D127">
        <v>6.3383817351546803</v>
      </c>
      <c r="E127">
        <v>5.44194735550446E-3</v>
      </c>
      <c r="F127">
        <v>-66.006267491190599</v>
      </c>
      <c r="G127" s="1">
        <v>0</v>
      </c>
      <c r="H127">
        <v>2.89723061955082</v>
      </c>
      <c r="I127">
        <v>-204.14977042549401</v>
      </c>
      <c r="J127">
        <v>-184.796033373261</v>
      </c>
      <c r="K127">
        <v>66.923588230245898</v>
      </c>
      <c r="L127">
        <v>89.812138215265804</v>
      </c>
      <c r="M127">
        <v>0.74171407554980395</v>
      </c>
      <c r="N127">
        <v>56.906900764264797</v>
      </c>
      <c r="O127">
        <v>205556.125948717</v>
      </c>
      <c r="P127">
        <v>283831.92888525501</v>
      </c>
      <c r="Q127">
        <v>116.424453470838</v>
      </c>
      <c r="R127">
        <v>774.24367280358604</v>
      </c>
      <c r="S127">
        <v>0.41723749660034998</v>
      </c>
      <c r="T127">
        <v>0.25779969619457199</v>
      </c>
      <c r="U127">
        <v>9.7647139352203996E-2</v>
      </c>
      <c r="V127">
        <v>0.54189048675245199</v>
      </c>
      <c r="W127">
        <v>4.4426386077367902E-2</v>
      </c>
      <c r="X127">
        <v>0.31603598781797498</v>
      </c>
      <c r="Y127" s="1">
        <v>0</v>
      </c>
      <c r="Z127">
        <v>0.416589492161482</v>
      </c>
      <c r="AA127">
        <v>6.3770836786115697E-4</v>
      </c>
      <c r="AB127">
        <v>4.8042496656739197E-3</v>
      </c>
      <c r="AC127" s="3">
        <v>0</v>
      </c>
      <c r="AD127" s="1">
        <v>0</v>
      </c>
      <c r="AE127" s="1">
        <v>0</v>
      </c>
      <c r="AF127" s="1">
        <v>0</v>
      </c>
      <c r="AG127">
        <v>5.1445716394472596</v>
      </c>
      <c r="AH127">
        <v>0.33946725044927101</v>
      </c>
      <c r="AI127">
        <v>494.67973180508602</v>
      </c>
      <c r="AJ127" t="s">
        <v>77</v>
      </c>
      <c r="AK127" t="s">
        <v>78</v>
      </c>
      <c r="AL127">
        <v>120250333.68000001</v>
      </c>
      <c r="AM127">
        <v>585</v>
      </c>
      <c r="AN127" s="15">
        <f t="shared" ref="AN127:AN145" si="6">B127/D127-1</f>
        <v>0.1949856009577402</v>
      </c>
    </row>
    <row r="128" spans="1:40" x14ac:dyDescent="0.25">
      <c r="A128" t="s">
        <v>37</v>
      </c>
      <c r="B128">
        <v>5.0024489560976804</v>
      </c>
      <c r="C128">
        <v>5.53524132013392E-3</v>
      </c>
      <c r="D128">
        <v>6.4437578696946103</v>
      </c>
      <c r="E128">
        <v>5.53524132013392E-3</v>
      </c>
      <c r="F128">
        <v>-43.488394279613097</v>
      </c>
      <c r="G128" s="1">
        <v>0</v>
      </c>
      <c r="H128">
        <v>3.13202512361429</v>
      </c>
      <c r="I128">
        <v>-178.35032465875301</v>
      </c>
      <c r="J128">
        <v>-158.77838150288599</v>
      </c>
      <c r="K128">
        <v>65.784491495694198</v>
      </c>
      <c r="L128">
        <v>89.5929296162507</v>
      </c>
      <c r="M128">
        <v>0.74527981739444704</v>
      </c>
      <c r="N128">
        <v>57.525533694493298</v>
      </c>
      <c r="O128">
        <v>203144.235034666</v>
      </c>
      <c r="P128">
        <v>283832.29718892497</v>
      </c>
      <c r="Q128">
        <v>112.03986180655301</v>
      </c>
      <c r="R128">
        <v>774.93416489223898</v>
      </c>
      <c r="S128">
        <v>0.29593693306611901</v>
      </c>
      <c r="T128">
        <v>0.32017838441194402</v>
      </c>
      <c r="U128">
        <v>0.10198212272191801</v>
      </c>
      <c r="V128">
        <v>0.51694114151986303</v>
      </c>
      <c r="W128">
        <v>8.0560761148553095E-2</v>
      </c>
      <c r="X128">
        <v>0.300515974609665</v>
      </c>
      <c r="Y128" s="1">
        <v>0</v>
      </c>
      <c r="Z128">
        <v>0.54785607685050197</v>
      </c>
      <c r="AA128">
        <v>6.3698772428945403E-4</v>
      </c>
      <c r="AB128">
        <v>4.8938868512164299E-3</v>
      </c>
      <c r="AC128" s="3">
        <v>0</v>
      </c>
      <c r="AD128" s="1">
        <v>0</v>
      </c>
      <c r="AE128">
        <v>4.3903372998224004E-6</v>
      </c>
      <c r="AF128" s="1">
        <v>0</v>
      </c>
      <c r="AG128">
        <v>5.1078445936303201</v>
      </c>
      <c r="AH128">
        <v>0.33095311939899802</v>
      </c>
      <c r="AI128">
        <v>1070.25591164092</v>
      </c>
      <c r="AJ128" t="s">
        <v>79</v>
      </c>
      <c r="AK128" t="s">
        <v>80</v>
      </c>
      <c r="AL128">
        <v>1142686322.0699999</v>
      </c>
      <c r="AM128">
        <v>5625</v>
      </c>
      <c r="AN128" s="15">
        <f t="shared" si="6"/>
        <v>-0.22367521293366632</v>
      </c>
    </row>
    <row r="129" spans="1:40" x14ac:dyDescent="0.25">
      <c r="A129" t="s">
        <v>37</v>
      </c>
      <c r="B129">
        <v>6.8782955963489698</v>
      </c>
      <c r="C129">
        <v>5.7844260345553998E-3</v>
      </c>
      <c r="D129">
        <v>6.7246810542955702</v>
      </c>
      <c r="E129">
        <v>5.7844260345553998E-3</v>
      </c>
      <c r="F129">
        <v>-32.993919053110801</v>
      </c>
      <c r="G129" s="1">
        <v>0</v>
      </c>
      <c r="H129">
        <v>3.2533342025149898</v>
      </c>
      <c r="I129">
        <v>-161.63723524032699</v>
      </c>
      <c r="J129">
        <v>-138.529852098606</v>
      </c>
      <c r="K129">
        <v>64.926029748582593</v>
      </c>
      <c r="L129">
        <v>88.797732698220898</v>
      </c>
      <c r="M129">
        <v>0.73879141218709898</v>
      </c>
      <c r="N129">
        <v>54.647225205475003</v>
      </c>
      <c r="O129">
        <v>171784.84278540601</v>
      </c>
      <c r="P129">
        <v>240788.82586651199</v>
      </c>
      <c r="Q129">
        <v>105.260864472874</v>
      </c>
      <c r="R129">
        <v>774.96259923449395</v>
      </c>
      <c r="S129">
        <v>0.22585967361850201</v>
      </c>
      <c r="T129">
        <v>0.33920723834862099</v>
      </c>
      <c r="U129">
        <v>0.112859462734634</v>
      </c>
      <c r="V129">
        <v>0.54503724532554698</v>
      </c>
      <c r="W129">
        <v>8.51688119156159E-2</v>
      </c>
      <c r="X129">
        <v>0.25693448002420199</v>
      </c>
      <c r="Y129" s="1">
        <v>0</v>
      </c>
      <c r="Z129">
        <v>0.64170044654859604</v>
      </c>
      <c r="AA129">
        <v>6.5284908624456601E-4</v>
      </c>
      <c r="AB129">
        <v>5.1264734441788E-3</v>
      </c>
      <c r="AC129" s="3">
        <v>0</v>
      </c>
      <c r="AD129" s="1">
        <v>0</v>
      </c>
      <c r="AE129">
        <v>5.0576066362916203E-6</v>
      </c>
      <c r="AF129" s="1">
        <v>0</v>
      </c>
      <c r="AG129">
        <v>6.0110326536265299</v>
      </c>
      <c r="AH129">
        <v>0.395566027945643</v>
      </c>
      <c r="AI129">
        <v>1403.36646300387</v>
      </c>
      <c r="AJ129" t="s">
        <v>81</v>
      </c>
      <c r="AK129" t="s">
        <v>82</v>
      </c>
      <c r="AL129">
        <v>7806590395.54</v>
      </c>
      <c r="AM129">
        <v>45444</v>
      </c>
      <c r="AN129" s="15">
        <f t="shared" si="6"/>
        <v>2.2843394476720125E-2</v>
      </c>
    </row>
    <row r="130" spans="1:40" x14ac:dyDescent="0.25">
      <c r="A130" t="s">
        <v>37</v>
      </c>
      <c r="B130">
        <v>8.4430703484392797</v>
      </c>
      <c r="C130">
        <v>6.6118345787435596E-3</v>
      </c>
      <c r="D130">
        <v>7.65193893126437</v>
      </c>
      <c r="E130">
        <v>6.6118345787435596E-3</v>
      </c>
      <c r="F130">
        <v>-29.4703875300115</v>
      </c>
      <c r="G130" s="1">
        <v>0</v>
      </c>
      <c r="H130">
        <v>3.3137146806022599</v>
      </c>
      <c r="I130">
        <v>-137.82213291103901</v>
      </c>
      <c r="J130">
        <v>-113.522008977604</v>
      </c>
      <c r="K130">
        <v>60.143186445131001</v>
      </c>
      <c r="L130">
        <v>88.842980903971494</v>
      </c>
      <c r="M130">
        <v>0.75128878209498096</v>
      </c>
      <c r="N130">
        <v>56.319544597672902</v>
      </c>
      <c r="O130">
        <v>163336.41089300899</v>
      </c>
      <c r="P130">
        <v>219949.118625075</v>
      </c>
      <c r="Q130">
        <v>98.861204199354503</v>
      </c>
      <c r="R130">
        <v>774.42486401424003</v>
      </c>
      <c r="S130">
        <v>0.22219353827584001</v>
      </c>
      <c r="T130">
        <v>0.340232974976164</v>
      </c>
      <c r="U130">
        <v>0.115716711406929</v>
      </c>
      <c r="V130">
        <v>0.55349055620052801</v>
      </c>
      <c r="W130">
        <v>8.1697247117606397E-2</v>
      </c>
      <c r="X130">
        <v>0.249095485274936</v>
      </c>
      <c r="Y130" s="1">
        <v>0</v>
      </c>
      <c r="Z130">
        <v>0.650880982004299</v>
      </c>
      <c r="AA130">
        <v>6.2464485582707896E-4</v>
      </c>
      <c r="AB130">
        <v>5.9643213781650703E-3</v>
      </c>
      <c r="AC130" s="3">
        <v>0</v>
      </c>
      <c r="AD130" s="1">
        <v>0</v>
      </c>
      <c r="AE130">
        <v>2.2831494156808699E-5</v>
      </c>
      <c r="AF130" s="1">
        <v>0</v>
      </c>
      <c r="AG130">
        <v>6.2806953877849896</v>
      </c>
      <c r="AH130">
        <v>0.38520935617596003</v>
      </c>
      <c r="AI130">
        <v>1397.0080027000199</v>
      </c>
      <c r="AJ130" t="s">
        <v>83</v>
      </c>
      <c r="AK130" t="s">
        <v>84</v>
      </c>
      <c r="AL130">
        <v>22585178879.82</v>
      </c>
      <c r="AM130">
        <v>138274</v>
      </c>
      <c r="AN130" s="15">
        <f t="shared" si="6"/>
        <v>0.10338966689115847</v>
      </c>
    </row>
    <row r="131" spans="1:40" x14ac:dyDescent="0.25">
      <c r="A131" t="s">
        <v>37</v>
      </c>
      <c r="B131">
        <v>7.5491918699112501</v>
      </c>
      <c r="C131">
        <v>6.2134117125939E-3</v>
      </c>
      <c r="D131">
        <v>7.2064955194603399</v>
      </c>
      <c r="E131">
        <v>6.2134117125939E-3</v>
      </c>
      <c r="F131">
        <v>-27.098776218582799</v>
      </c>
      <c r="G131" s="1">
        <v>0</v>
      </c>
      <c r="H131">
        <v>3.4552626466901</v>
      </c>
      <c r="I131">
        <v>-110.54350253315801</v>
      </c>
      <c r="J131">
        <v>-87.218820417446807</v>
      </c>
      <c r="K131">
        <v>49.525837143282502</v>
      </c>
      <c r="L131">
        <v>90.946490902941306</v>
      </c>
      <c r="M131">
        <v>0.80801649230244499</v>
      </c>
      <c r="N131">
        <v>65.453928601530095</v>
      </c>
      <c r="O131">
        <v>170321.43803337499</v>
      </c>
      <c r="P131">
        <v>229265.38316781801</v>
      </c>
      <c r="Q131">
        <v>87.403388184385605</v>
      </c>
      <c r="R131">
        <v>771.22437233616802</v>
      </c>
      <c r="S131">
        <v>0.32478007262095898</v>
      </c>
      <c r="T131">
        <v>0.33614801341497302</v>
      </c>
      <c r="U131">
        <v>0.15864603365784799</v>
      </c>
      <c r="V131">
        <v>0.41843730441017302</v>
      </c>
      <c r="W131">
        <v>0.112799297336887</v>
      </c>
      <c r="X131">
        <v>0.31011736459508998</v>
      </c>
      <c r="Y131" s="1">
        <v>0</v>
      </c>
      <c r="Z131">
        <v>0.50649622839763597</v>
      </c>
      <c r="AA131">
        <v>5.1441888692567005E-4</v>
      </c>
      <c r="AB131">
        <v>5.5953138709321504E-3</v>
      </c>
      <c r="AC131" s="3">
        <v>0</v>
      </c>
      <c r="AD131" s="1">
        <v>0</v>
      </c>
      <c r="AE131">
        <v>1.03561428845106E-4</v>
      </c>
      <c r="AF131" s="1">
        <v>7.8433756457391797E-8</v>
      </c>
      <c r="AG131">
        <v>5.7601968019389602</v>
      </c>
      <c r="AH131">
        <v>0.29277848929351602</v>
      </c>
      <c r="AI131">
        <v>1239.33159133807</v>
      </c>
      <c r="AJ131" t="s">
        <v>85</v>
      </c>
      <c r="AK131" t="s">
        <v>86</v>
      </c>
      <c r="AL131">
        <v>34303759548.549999</v>
      </c>
      <c r="AM131">
        <v>201406</v>
      </c>
      <c r="AN131" s="15">
        <f t="shared" si="6"/>
        <v>4.7553814406114059E-2</v>
      </c>
    </row>
    <row r="132" spans="1:40" x14ac:dyDescent="0.25">
      <c r="A132" t="s">
        <v>37</v>
      </c>
      <c r="B132">
        <v>8.4375420865774498</v>
      </c>
      <c r="C132">
        <v>7.2723529906592397E-3</v>
      </c>
      <c r="D132">
        <v>8.3860932568477295</v>
      </c>
      <c r="E132">
        <v>7.2723529906592397E-3</v>
      </c>
      <c r="F132">
        <v>-29.492637018128899</v>
      </c>
      <c r="G132" s="1">
        <v>0</v>
      </c>
      <c r="H132">
        <v>3.47355634730661</v>
      </c>
      <c r="I132">
        <v>-84.084810136572401</v>
      </c>
      <c r="J132">
        <v>-61.4237428646911</v>
      </c>
      <c r="K132">
        <v>41.538999892386201</v>
      </c>
      <c r="L132">
        <v>92.167394399125001</v>
      </c>
      <c r="M132">
        <v>0.84152460639058202</v>
      </c>
      <c r="N132">
        <v>70.096125231319405</v>
      </c>
      <c r="O132">
        <v>175544.138701925</v>
      </c>
      <c r="P132">
        <v>228345.458303753</v>
      </c>
      <c r="Q132">
        <v>83.996297311769894</v>
      </c>
      <c r="R132">
        <v>769.99571581647001</v>
      </c>
      <c r="S132">
        <v>0.37080665842391097</v>
      </c>
      <c r="T132">
        <v>0.37423702288579103</v>
      </c>
      <c r="U132">
        <v>0.19038629004816501</v>
      </c>
      <c r="V132">
        <v>0.30495412518681297</v>
      </c>
      <c r="W132">
        <v>0.13884003072439299</v>
      </c>
      <c r="X132">
        <v>0.36581955404062799</v>
      </c>
      <c r="Y132" s="1">
        <v>0</v>
      </c>
      <c r="Z132">
        <v>0.427753288270388</v>
      </c>
      <c r="AA132">
        <v>4.3812507905293199E-4</v>
      </c>
      <c r="AB132">
        <v>6.5227949600550096E-3</v>
      </c>
      <c r="AC132" s="3">
        <v>0</v>
      </c>
      <c r="AD132" s="1">
        <v>0</v>
      </c>
      <c r="AE132">
        <v>3.04179880409365E-4</v>
      </c>
      <c r="AF132">
        <v>7.2160546233958097E-6</v>
      </c>
      <c r="AG132">
        <v>6.0861936927846196</v>
      </c>
      <c r="AH132">
        <v>0.24686064875569699</v>
      </c>
      <c r="AI132">
        <v>929.05798123458396</v>
      </c>
      <c r="AJ132" t="s">
        <v>87</v>
      </c>
      <c r="AK132" t="s">
        <v>88</v>
      </c>
      <c r="AL132">
        <v>91229060074.419998</v>
      </c>
      <c r="AM132">
        <v>519693</v>
      </c>
      <c r="AN132" s="15">
        <f t="shared" si="6"/>
        <v>6.1350176004433266E-3</v>
      </c>
    </row>
    <row r="133" spans="1:40" x14ac:dyDescent="0.25">
      <c r="A133" t="s">
        <v>37</v>
      </c>
      <c r="B133">
        <v>8.7928898618837099</v>
      </c>
      <c r="C133">
        <v>7.9306586454116097E-3</v>
      </c>
      <c r="D133">
        <v>9.1124613693221796</v>
      </c>
      <c r="E133">
        <v>7.9306586454116097E-3</v>
      </c>
      <c r="F133">
        <v>-28.911237294647002</v>
      </c>
      <c r="G133" s="1">
        <v>0</v>
      </c>
      <c r="H133">
        <v>3.5367435785210799</v>
      </c>
      <c r="I133">
        <v>-58.574287028328897</v>
      </c>
      <c r="J133">
        <v>-36.858945696934697</v>
      </c>
      <c r="K133">
        <v>36.091531643821703</v>
      </c>
      <c r="L133">
        <v>92.914743565206095</v>
      </c>
      <c r="M133">
        <v>0.86536825017783903</v>
      </c>
      <c r="N133">
        <v>73.602727907589795</v>
      </c>
      <c r="O133">
        <v>183457.54203305201</v>
      </c>
      <c r="P133">
        <v>232982.19234578399</v>
      </c>
      <c r="Q133">
        <v>82.549454515919095</v>
      </c>
      <c r="R133">
        <v>769.15692321102199</v>
      </c>
      <c r="S133">
        <v>0.40975046029281098</v>
      </c>
      <c r="T133">
        <v>0.38559387216440699</v>
      </c>
      <c r="U133">
        <v>0.227942151908304</v>
      </c>
      <c r="V133">
        <v>0.19621814018637701</v>
      </c>
      <c r="W133">
        <v>0.14733964152924001</v>
      </c>
      <c r="X133">
        <v>0.42850006637607801</v>
      </c>
      <c r="Y133" s="1">
        <v>0</v>
      </c>
      <c r="Z133">
        <v>0.37082526133430499</v>
      </c>
      <c r="AA133">
        <v>3.75467252411426E-4</v>
      </c>
      <c r="AB133">
        <v>6.7088284009806896E-3</v>
      </c>
      <c r="AC133" s="3">
        <v>0</v>
      </c>
      <c r="AD133" s="1">
        <v>0</v>
      </c>
      <c r="AE133">
        <v>7.8466481633424003E-4</v>
      </c>
      <c r="AF133">
        <v>6.1685276211733895E-5</v>
      </c>
      <c r="AG133">
        <v>6.28998162702909</v>
      </c>
      <c r="AH133">
        <v>0.20704456753136999</v>
      </c>
      <c r="AI133">
        <v>643.93647673795795</v>
      </c>
      <c r="AJ133" t="s">
        <v>89</v>
      </c>
      <c r="AK133" t="s">
        <v>90</v>
      </c>
      <c r="AL133">
        <v>141072795724.53</v>
      </c>
      <c r="AM133">
        <v>768967</v>
      </c>
      <c r="AN133" s="15">
        <f t="shared" si="6"/>
        <v>-3.5069724247537848E-2</v>
      </c>
    </row>
    <row r="134" spans="1:40" x14ac:dyDescent="0.25">
      <c r="A134" t="s">
        <v>37</v>
      </c>
      <c r="B134">
        <v>10.093761928838299</v>
      </c>
      <c r="C134">
        <v>8.7649011754975907E-3</v>
      </c>
      <c r="D134">
        <v>10.0253719802252</v>
      </c>
      <c r="E134">
        <v>8.7649011754975907E-3</v>
      </c>
      <c r="F134">
        <v>-22.332401713833399</v>
      </c>
      <c r="G134" s="1">
        <v>0</v>
      </c>
      <c r="H134">
        <v>3.6363528433106498</v>
      </c>
      <c r="I134">
        <v>-34.173897895909299</v>
      </c>
      <c r="J134">
        <v>-11.567769158926</v>
      </c>
      <c r="K134">
        <v>39.774132462529202</v>
      </c>
      <c r="L134">
        <v>92.816713532739996</v>
      </c>
      <c r="M134">
        <v>0.85825671400388104</v>
      </c>
      <c r="N134">
        <v>71.821818194762201</v>
      </c>
      <c r="O134">
        <v>176227.20868974799</v>
      </c>
      <c r="P134">
        <v>223477.79699922699</v>
      </c>
      <c r="Q134">
        <v>83.794146013148094</v>
      </c>
      <c r="R134">
        <v>769.74679540142597</v>
      </c>
      <c r="S134">
        <v>0.38996838231525499</v>
      </c>
      <c r="T134">
        <v>0.36867338139135603</v>
      </c>
      <c r="U134">
        <v>0.22743572285476199</v>
      </c>
      <c r="V134">
        <v>0.25441949193878099</v>
      </c>
      <c r="W134">
        <v>0.12413287089255</v>
      </c>
      <c r="X134">
        <v>0.39401191431390498</v>
      </c>
      <c r="Y134" s="1">
        <v>0</v>
      </c>
      <c r="Z134">
        <v>0.39830631327246102</v>
      </c>
      <c r="AA134">
        <v>3.9031397023535803E-4</v>
      </c>
      <c r="AB134">
        <v>6.8558441615824001E-3</v>
      </c>
      <c r="AC134" s="3">
        <v>0</v>
      </c>
      <c r="AD134" s="1">
        <v>0</v>
      </c>
      <c r="AE134">
        <v>1.1307668381330201E-3</v>
      </c>
      <c r="AF134">
        <v>3.8797042179584197E-4</v>
      </c>
      <c r="AG134">
        <v>6.3310202404106404</v>
      </c>
      <c r="AH134">
        <v>0.23333694097048399</v>
      </c>
      <c r="AI134">
        <v>966.82997671651106</v>
      </c>
      <c r="AJ134" t="s">
        <v>91</v>
      </c>
      <c r="AK134" t="s">
        <v>92</v>
      </c>
      <c r="AL134">
        <v>237423869179.35001</v>
      </c>
      <c r="AM134">
        <v>1347260</v>
      </c>
      <c r="AN134" s="15">
        <f t="shared" si="6"/>
        <v>6.8216868908201889E-3</v>
      </c>
    </row>
    <row r="135" spans="1:40" x14ac:dyDescent="0.25">
      <c r="A135" t="s">
        <v>37</v>
      </c>
      <c r="B135">
        <v>11.777014258735701</v>
      </c>
      <c r="C135">
        <v>1.0506164628088101E-2</v>
      </c>
      <c r="D135">
        <v>11.9038124435688</v>
      </c>
      <c r="E135">
        <v>1.0506164628088101E-2</v>
      </c>
      <c r="F135">
        <v>-18.195042711136999</v>
      </c>
      <c r="G135" s="1">
        <v>0</v>
      </c>
      <c r="H135">
        <v>3.6855136881949302</v>
      </c>
      <c r="I135">
        <v>-10.9790372161362</v>
      </c>
      <c r="J135">
        <v>12.405032559818901</v>
      </c>
      <c r="K135">
        <v>41.665037175129299</v>
      </c>
      <c r="L135">
        <v>92.906610281496796</v>
      </c>
      <c r="M135">
        <v>0.85726039913266505</v>
      </c>
      <c r="N135">
        <v>70.614159044696194</v>
      </c>
      <c r="O135">
        <v>170323.53906522799</v>
      </c>
      <c r="P135">
        <v>214581.062586671</v>
      </c>
      <c r="Q135">
        <v>88.092827694517794</v>
      </c>
      <c r="R135">
        <v>769.96405681842498</v>
      </c>
      <c r="S135">
        <v>0.39486527600612398</v>
      </c>
      <c r="T135">
        <v>0.35795478973559303</v>
      </c>
      <c r="U135">
        <v>0.23802564535245399</v>
      </c>
      <c r="V135">
        <v>0.26731703690300102</v>
      </c>
      <c r="W135">
        <v>0.10759197991632501</v>
      </c>
      <c r="X135">
        <v>0.387065337828218</v>
      </c>
      <c r="Y135" s="1">
        <v>0</v>
      </c>
      <c r="Z135">
        <v>0.38698964237196398</v>
      </c>
      <c r="AA135">
        <v>3.8687029004100601E-4</v>
      </c>
      <c r="AB135">
        <v>7.2692416004725199E-3</v>
      </c>
      <c r="AC135" s="3">
        <v>0</v>
      </c>
      <c r="AD135" s="1">
        <v>0</v>
      </c>
      <c r="AE135">
        <v>1.38198319302095E-3</v>
      </c>
      <c r="AF135">
        <v>1.4680860544760001E-3</v>
      </c>
      <c r="AG135">
        <v>6.5895144405494799</v>
      </c>
      <c r="AH135">
        <v>0.25014453043997797</v>
      </c>
      <c r="AI135">
        <v>1269.13992826821</v>
      </c>
      <c r="AJ135" t="s">
        <v>93</v>
      </c>
      <c r="AK135" t="s">
        <v>94</v>
      </c>
      <c r="AL135">
        <v>311720861167.46997</v>
      </c>
      <c r="AM135">
        <v>1830169</v>
      </c>
      <c r="AN135" s="15">
        <f t="shared" si="6"/>
        <v>-1.0651897065263594E-2</v>
      </c>
    </row>
    <row r="136" spans="1:40" x14ac:dyDescent="0.25">
      <c r="A136" t="s">
        <v>37</v>
      </c>
      <c r="B136">
        <v>13.2287976342093</v>
      </c>
      <c r="C136">
        <v>1.22388989028585E-2</v>
      </c>
      <c r="D136">
        <v>13.737303212492501</v>
      </c>
      <c r="E136">
        <v>1.22388989028585E-2</v>
      </c>
      <c r="F136">
        <v>-11.991249369466001</v>
      </c>
      <c r="G136" s="1">
        <v>0</v>
      </c>
      <c r="H136">
        <v>3.8045050169242698</v>
      </c>
      <c r="I136">
        <v>13.6201626701144</v>
      </c>
      <c r="J136">
        <v>38.002832786148197</v>
      </c>
      <c r="K136">
        <v>46.1418996281867</v>
      </c>
      <c r="L136">
        <v>92.773057141014107</v>
      </c>
      <c r="M136">
        <v>0.84925773790263603</v>
      </c>
      <c r="N136">
        <v>68.983451433699003</v>
      </c>
      <c r="O136">
        <v>163331.93228248399</v>
      </c>
      <c r="P136">
        <v>206960.69418588199</v>
      </c>
      <c r="Q136">
        <v>89.313891051556794</v>
      </c>
      <c r="R136">
        <v>770.29567076124999</v>
      </c>
      <c r="S136">
        <v>0.383402122758283</v>
      </c>
      <c r="T136">
        <v>0.32865556600816198</v>
      </c>
      <c r="U136">
        <v>0.22197552553674399</v>
      </c>
      <c r="V136">
        <v>0.367148082146661</v>
      </c>
      <c r="W136">
        <v>8.2469546352279099E-2</v>
      </c>
      <c r="X136">
        <v>0.32840684596431402</v>
      </c>
      <c r="Y136" s="1">
        <v>0</v>
      </c>
      <c r="Z136">
        <v>0.40970420523557499</v>
      </c>
      <c r="AA136">
        <v>4.0960867042764699E-4</v>
      </c>
      <c r="AB136">
        <v>7.2473088234061896E-3</v>
      </c>
      <c r="AC136" s="3">
        <v>0</v>
      </c>
      <c r="AD136" s="1">
        <v>0</v>
      </c>
      <c r="AE136">
        <v>1.67787193474038E-3</v>
      </c>
      <c r="AF136">
        <v>2.9041436119504101E-3</v>
      </c>
      <c r="AG136">
        <v>6.4426975839603999</v>
      </c>
      <c r="AH136">
        <v>0.26538622986513</v>
      </c>
      <c r="AI136">
        <v>1885.9714010258399</v>
      </c>
      <c r="AJ136" t="s">
        <v>95</v>
      </c>
      <c r="AK136" t="s">
        <v>96</v>
      </c>
      <c r="AL136">
        <v>334873907473.08002</v>
      </c>
      <c r="AM136">
        <v>2050266</v>
      </c>
      <c r="AN136" s="15">
        <f t="shared" si="6"/>
        <v>-3.7016404924423041E-2</v>
      </c>
    </row>
    <row r="137" spans="1:40" x14ac:dyDescent="0.25">
      <c r="A137" t="s">
        <v>37</v>
      </c>
      <c r="B137">
        <v>14.927904545224401</v>
      </c>
      <c r="C137">
        <v>1.40958288057199E-2</v>
      </c>
      <c r="D137">
        <v>15.663330104246</v>
      </c>
      <c r="E137">
        <v>1.40958288057199E-2</v>
      </c>
      <c r="F137">
        <v>-10.123458554824801</v>
      </c>
      <c r="G137" s="1">
        <v>0</v>
      </c>
      <c r="H137">
        <v>3.8360575036841298</v>
      </c>
      <c r="I137">
        <v>36.955410941057103</v>
      </c>
      <c r="J137">
        <v>62.329112323303498</v>
      </c>
      <c r="K137">
        <v>50.4788890557369</v>
      </c>
      <c r="L137">
        <v>93.030576227808595</v>
      </c>
      <c r="M137">
        <v>0.84486975133640596</v>
      </c>
      <c r="N137">
        <v>67.034564640979298</v>
      </c>
      <c r="O137">
        <v>156961.84940831701</v>
      </c>
      <c r="P137">
        <v>197612.712206378</v>
      </c>
      <c r="Q137">
        <v>96.434961873268506</v>
      </c>
      <c r="R137">
        <v>770.42635743964001</v>
      </c>
      <c r="S137">
        <v>0.39842374761573401</v>
      </c>
      <c r="T137">
        <v>0.30707750190306998</v>
      </c>
      <c r="U137">
        <v>0.20437622654079199</v>
      </c>
      <c r="V137">
        <v>0.429721316933102</v>
      </c>
      <c r="W137">
        <v>6.6217164106857601E-2</v>
      </c>
      <c r="X137">
        <v>0.29968529241924702</v>
      </c>
      <c r="Y137" s="1">
        <v>0</v>
      </c>
      <c r="Z137">
        <v>0.38764317577079999</v>
      </c>
      <c r="AA137">
        <v>4.1731390486428403E-4</v>
      </c>
      <c r="AB137">
        <v>7.6119210371340699E-3</v>
      </c>
      <c r="AC137" s="3">
        <v>0</v>
      </c>
      <c r="AD137" s="1">
        <v>0</v>
      </c>
      <c r="AE137">
        <v>2.2222744024411102E-3</v>
      </c>
      <c r="AF137">
        <v>3.8443580617835401E-3</v>
      </c>
      <c r="AG137">
        <v>6.4810424256165602</v>
      </c>
      <c r="AH137">
        <v>0.30135079822375999</v>
      </c>
      <c r="AI137">
        <v>2451.9341586481601</v>
      </c>
      <c r="AJ137" t="s">
        <v>97</v>
      </c>
      <c r="AK137" t="s">
        <v>98</v>
      </c>
      <c r="AL137">
        <v>360874441135.34998</v>
      </c>
      <c r="AM137">
        <v>2299122</v>
      </c>
      <c r="AN137" s="15">
        <f t="shared" si="6"/>
        <v>-4.695205643544742E-2</v>
      </c>
    </row>
    <row r="138" spans="1:40" x14ac:dyDescent="0.25">
      <c r="A138" t="s">
        <v>37</v>
      </c>
      <c r="B138">
        <v>16.2856589285174</v>
      </c>
      <c r="C138">
        <v>1.4493095496731801E-2</v>
      </c>
      <c r="D138">
        <v>16.070225601383498</v>
      </c>
      <c r="E138">
        <v>1.4493095496731801E-2</v>
      </c>
      <c r="F138">
        <v>-4.8328331826221396</v>
      </c>
      <c r="G138" s="1">
        <v>0</v>
      </c>
      <c r="H138">
        <v>4.05023527588002</v>
      </c>
      <c r="I138">
        <v>60.2533988633433</v>
      </c>
      <c r="J138">
        <v>87.227033969447206</v>
      </c>
      <c r="K138">
        <v>56.846388361398702</v>
      </c>
      <c r="L138">
        <v>93.243522782569698</v>
      </c>
      <c r="M138">
        <v>0.838548639936464</v>
      </c>
      <c r="N138">
        <v>65.408117606545503</v>
      </c>
      <c r="O138">
        <v>147547.79621461299</v>
      </c>
      <c r="P138">
        <v>186470.90525358499</v>
      </c>
      <c r="Q138">
        <v>96.4777040930514</v>
      </c>
      <c r="R138">
        <v>770.235155808591</v>
      </c>
      <c r="S138">
        <v>0.427781564202872</v>
      </c>
      <c r="T138">
        <v>0.26687923615558101</v>
      </c>
      <c r="U138">
        <v>0.17628436818628199</v>
      </c>
      <c r="V138">
        <v>0.53158479217228505</v>
      </c>
      <c r="W138">
        <v>4.5143805681436E-2</v>
      </c>
      <c r="X138">
        <v>0.24698703395999599</v>
      </c>
      <c r="Y138" s="1">
        <v>0</v>
      </c>
      <c r="Z138">
        <v>0.35810903083010098</v>
      </c>
      <c r="AA138">
        <v>4.4954861234050098E-4</v>
      </c>
      <c r="AB138">
        <v>7.6313853805226404E-3</v>
      </c>
      <c r="AC138" s="3">
        <v>0</v>
      </c>
      <c r="AD138" s="1">
        <v>0</v>
      </c>
      <c r="AE138">
        <v>3.0443601734465101E-3</v>
      </c>
      <c r="AF138">
        <v>3.3678379361941702E-3</v>
      </c>
      <c r="AG138">
        <v>6.1649390072569101</v>
      </c>
      <c r="AH138">
        <v>0.31721140614579502</v>
      </c>
      <c r="AI138">
        <v>3582.4804462423899</v>
      </c>
      <c r="AJ138" t="s">
        <v>99</v>
      </c>
      <c r="AK138" t="s">
        <v>100</v>
      </c>
      <c r="AL138">
        <v>267427134587.47</v>
      </c>
      <c r="AM138">
        <v>1812478</v>
      </c>
      <c r="AN138" s="15">
        <f t="shared" si="6"/>
        <v>1.3405743794620673E-2</v>
      </c>
    </row>
    <row r="139" spans="1:40" x14ac:dyDescent="0.25">
      <c r="A139" t="s">
        <v>37</v>
      </c>
      <c r="B139">
        <v>17.14112106816</v>
      </c>
      <c r="C139">
        <v>1.57890268061451E-2</v>
      </c>
      <c r="D139">
        <v>17.385090151099899</v>
      </c>
      <c r="E139">
        <v>1.57890268061451E-2</v>
      </c>
      <c r="F139">
        <v>-2.5642144885303702</v>
      </c>
      <c r="G139" s="1">
        <v>0</v>
      </c>
      <c r="H139">
        <v>4.21358856183081</v>
      </c>
      <c r="I139">
        <v>83.737608332464205</v>
      </c>
      <c r="J139">
        <v>112.069313213868</v>
      </c>
      <c r="K139">
        <v>63.1766906698778</v>
      </c>
      <c r="L139">
        <v>93.942046076164203</v>
      </c>
      <c r="M139">
        <v>0.837762684215832</v>
      </c>
      <c r="N139">
        <v>63.920929995308697</v>
      </c>
      <c r="O139">
        <v>140472.28864611901</v>
      </c>
      <c r="P139">
        <v>175303.22704941701</v>
      </c>
      <c r="Q139">
        <v>97.499915979836402</v>
      </c>
      <c r="R139">
        <v>770.01256001798299</v>
      </c>
      <c r="S139">
        <v>0.47005973165389697</v>
      </c>
      <c r="T139">
        <v>0.23184411937185001</v>
      </c>
      <c r="U139">
        <v>0.132166775586643</v>
      </c>
      <c r="V139">
        <v>0.654625877166916</v>
      </c>
      <c r="W139">
        <v>2.84505530443106E-2</v>
      </c>
      <c r="X139">
        <v>0.18475679420212901</v>
      </c>
      <c r="Y139" s="1">
        <v>0</v>
      </c>
      <c r="Z139">
        <v>0.30900330796729503</v>
      </c>
      <c r="AA139">
        <v>4.7345299421728897E-4</v>
      </c>
      <c r="AB139">
        <v>7.7367522203068096E-3</v>
      </c>
      <c r="AC139" s="3">
        <v>0</v>
      </c>
      <c r="AD139" s="1">
        <v>0</v>
      </c>
      <c r="AE139">
        <v>3.8141429633111799E-3</v>
      </c>
      <c r="AF139">
        <v>3.7647252205244802E-3</v>
      </c>
      <c r="AG139">
        <v>5.9401927428364996</v>
      </c>
      <c r="AH139">
        <v>0.35546329701851698</v>
      </c>
      <c r="AI139">
        <v>4696.2028660263704</v>
      </c>
      <c r="AJ139" t="s">
        <v>101</v>
      </c>
      <c r="AK139" t="s">
        <v>102</v>
      </c>
      <c r="AL139">
        <v>234284599534.10001</v>
      </c>
      <c r="AM139">
        <v>1667835</v>
      </c>
      <c r="AN139" s="15">
        <f t="shared" si="6"/>
        <v>-1.4033236573378516E-2</v>
      </c>
    </row>
    <row r="140" spans="1:40" x14ac:dyDescent="0.25">
      <c r="A140" t="s">
        <v>37</v>
      </c>
      <c r="B140">
        <v>18.3663248480966</v>
      </c>
      <c r="C140">
        <v>1.6882941799641199E-2</v>
      </c>
      <c r="D140">
        <v>18.480261089198098</v>
      </c>
      <c r="E140">
        <v>1.6882941799641199E-2</v>
      </c>
      <c r="F140">
        <v>3.19634962713506</v>
      </c>
      <c r="G140" s="1">
        <v>0</v>
      </c>
      <c r="H140">
        <v>4.4642980716512799</v>
      </c>
      <c r="I140">
        <v>106.546344550534</v>
      </c>
      <c r="J140">
        <v>136.58650922405499</v>
      </c>
      <c r="K140">
        <v>66.359829326233196</v>
      </c>
      <c r="L140">
        <v>94.3345028263671</v>
      </c>
      <c r="M140">
        <v>0.84095666616118503</v>
      </c>
      <c r="N140">
        <v>63.833264550923502</v>
      </c>
      <c r="O140">
        <v>132447.234623041</v>
      </c>
      <c r="P140">
        <v>164851.49626554601</v>
      </c>
      <c r="Q140">
        <v>93.922168532181303</v>
      </c>
      <c r="R140">
        <v>769.61542087999806</v>
      </c>
      <c r="S140">
        <v>0.51508813672546205</v>
      </c>
      <c r="T140">
        <v>0.22241827399470601</v>
      </c>
      <c r="U140">
        <v>0.120153535207195</v>
      </c>
      <c r="V140">
        <v>0.66882599940432497</v>
      </c>
      <c r="W140">
        <v>2.5140458434710099E-2</v>
      </c>
      <c r="X140">
        <v>0.18588000695376899</v>
      </c>
      <c r="Y140" s="1">
        <v>0</v>
      </c>
      <c r="Z140">
        <v>0.26159540475861498</v>
      </c>
      <c r="AA140">
        <v>4.8841224026313103E-4</v>
      </c>
      <c r="AB140">
        <v>7.7346382486605404E-3</v>
      </c>
      <c r="AC140" s="3">
        <v>0</v>
      </c>
      <c r="AD140" s="1">
        <v>0</v>
      </c>
      <c r="AE140">
        <v>3.9183096502889798E-3</v>
      </c>
      <c r="AF140">
        <v>4.7416301106813497E-3</v>
      </c>
      <c r="AG140">
        <v>5.7737101695927704</v>
      </c>
      <c r="AH140">
        <v>0.35475803295026698</v>
      </c>
      <c r="AI140">
        <v>5890.8724315988302</v>
      </c>
      <c r="AJ140" t="s">
        <v>103</v>
      </c>
      <c r="AK140" t="s">
        <v>104</v>
      </c>
      <c r="AL140">
        <v>144051334190.07001</v>
      </c>
      <c r="AM140">
        <v>1087613</v>
      </c>
      <c r="AN140" s="15">
        <f t="shared" si="6"/>
        <v>-6.1652939074597901E-3</v>
      </c>
    </row>
    <row r="141" spans="1:40" x14ac:dyDescent="0.25">
      <c r="A141" t="s">
        <v>37</v>
      </c>
      <c r="B141">
        <v>19.084560531384501</v>
      </c>
      <c r="C141">
        <v>1.75660857208568E-2</v>
      </c>
      <c r="D141">
        <v>19.1574220037472</v>
      </c>
      <c r="E141">
        <v>1.75660857208568E-2</v>
      </c>
      <c r="F141">
        <v>5.0535779881940801</v>
      </c>
      <c r="G141" s="1">
        <v>0</v>
      </c>
      <c r="H141">
        <v>4.6562378281416796</v>
      </c>
      <c r="I141">
        <v>130.094549014753</v>
      </c>
      <c r="J141">
        <v>161.57808205446301</v>
      </c>
      <c r="K141">
        <v>70.187944070443507</v>
      </c>
      <c r="L141">
        <v>94.770180939277793</v>
      </c>
      <c r="M141">
        <v>0.84254073825651199</v>
      </c>
      <c r="N141">
        <v>63.562014690664498</v>
      </c>
      <c r="O141">
        <v>126346.753586783</v>
      </c>
      <c r="P141">
        <v>155827.39910785999</v>
      </c>
      <c r="Q141">
        <v>92.308157896318093</v>
      </c>
      <c r="R141">
        <v>769.47499607140105</v>
      </c>
      <c r="S141">
        <v>0.55805360744176302</v>
      </c>
      <c r="T141">
        <v>0.23671679884597599</v>
      </c>
      <c r="U141">
        <v>0.100235116792056</v>
      </c>
      <c r="V141">
        <v>0.71573059035931597</v>
      </c>
      <c r="W141">
        <v>2.1158185469388899E-2</v>
      </c>
      <c r="X141">
        <v>0.16287610737923799</v>
      </c>
      <c r="Y141" s="1">
        <v>0</v>
      </c>
      <c r="Z141">
        <v>0.214813965391073</v>
      </c>
      <c r="AA141">
        <v>5.0456527720749503E-4</v>
      </c>
      <c r="AB141">
        <v>7.7173114213028504E-3</v>
      </c>
      <c r="AC141" s="3">
        <v>0</v>
      </c>
      <c r="AD141" s="1">
        <v>0</v>
      </c>
      <c r="AE141">
        <v>4.0384137921063903E-3</v>
      </c>
      <c r="AF141">
        <v>5.3058448084592601E-3</v>
      </c>
      <c r="AG141">
        <v>5.5072398729209704</v>
      </c>
      <c r="AH141">
        <v>0.36118701490315902</v>
      </c>
      <c r="AI141">
        <v>6994.3008617079404</v>
      </c>
      <c r="AJ141" t="s">
        <v>105</v>
      </c>
      <c r="AK141" t="s">
        <v>106</v>
      </c>
      <c r="AL141">
        <v>100715040380.14</v>
      </c>
      <c r="AM141">
        <v>797132</v>
      </c>
      <c r="AN141" s="15">
        <f t="shared" si="6"/>
        <v>-3.8033025711105006E-3</v>
      </c>
    </row>
    <row r="142" spans="1:40" x14ac:dyDescent="0.25">
      <c r="A142" t="s">
        <v>37</v>
      </c>
      <c r="B142">
        <v>19.527376201142499</v>
      </c>
      <c r="C142">
        <v>1.8198511323592199E-2</v>
      </c>
      <c r="D142">
        <v>19.779708591898199</v>
      </c>
      <c r="E142">
        <v>1.8198511323592199E-2</v>
      </c>
      <c r="F142">
        <v>13.1605869988108</v>
      </c>
      <c r="G142" s="1">
        <v>0</v>
      </c>
      <c r="H142">
        <v>4.82519050191289</v>
      </c>
      <c r="I142">
        <v>152.37469519923201</v>
      </c>
      <c r="J142">
        <v>185.54320304304699</v>
      </c>
      <c r="K142">
        <v>71.261674296053698</v>
      </c>
      <c r="L142">
        <v>95.041164614801204</v>
      </c>
      <c r="M142">
        <v>0.84602093960117797</v>
      </c>
      <c r="N142">
        <v>62.7130446142639</v>
      </c>
      <c r="O142">
        <v>119911.102192199</v>
      </c>
      <c r="P142">
        <v>147623.326132727</v>
      </c>
      <c r="Q142">
        <v>92.502427493512698</v>
      </c>
      <c r="R142">
        <v>769.25744430935595</v>
      </c>
      <c r="S142">
        <v>0.59580418387517198</v>
      </c>
      <c r="T142">
        <v>0.21809922956480299</v>
      </c>
      <c r="U142">
        <v>8.5227004244305904E-2</v>
      </c>
      <c r="V142">
        <v>0.74192576068513105</v>
      </c>
      <c r="W142">
        <v>1.6493006528277301E-2</v>
      </c>
      <c r="X142">
        <v>0.15635422854228501</v>
      </c>
      <c r="Y142" s="1">
        <v>0</v>
      </c>
      <c r="Z142">
        <v>0.17604500259568201</v>
      </c>
      <c r="AA142">
        <v>5.0720485892427397E-4</v>
      </c>
      <c r="AB142">
        <v>7.7686066760698303E-3</v>
      </c>
      <c r="AC142" s="3">
        <v>0</v>
      </c>
      <c r="AD142" s="1">
        <v>0</v>
      </c>
      <c r="AE142">
        <v>4.2489560128331199E-3</v>
      </c>
      <c r="AF142">
        <v>5.6737936561937199E-3</v>
      </c>
      <c r="AG142">
        <v>5.6942241227745001</v>
      </c>
      <c r="AH142">
        <v>0.37971801493755097</v>
      </c>
      <c r="AI142">
        <v>8196.3602274205805</v>
      </c>
      <c r="AJ142" t="s">
        <v>107</v>
      </c>
      <c r="AK142" t="s">
        <v>108</v>
      </c>
      <c r="AL142">
        <v>52446478054.620003</v>
      </c>
      <c r="AM142">
        <v>437378</v>
      </c>
      <c r="AN142" s="15">
        <f t="shared" si="6"/>
        <v>-1.2757133887152272E-2</v>
      </c>
    </row>
    <row r="143" spans="1:40" x14ac:dyDescent="0.25">
      <c r="A143" t="s">
        <v>37</v>
      </c>
      <c r="B143">
        <v>18.528263955646299</v>
      </c>
      <c r="C143">
        <v>1.7838653425658099E-2</v>
      </c>
      <c r="D143">
        <v>19.426160484066699</v>
      </c>
      <c r="E143">
        <v>1.7838653425658099E-2</v>
      </c>
      <c r="F143">
        <v>23.2731353332134</v>
      </c>
      <c r="G143" s="1">
        <v>0</v>
      </c>
      <c r="H143">
        <v>4.9964358558195698</v>
      </c>
      <c r="I143">
        <v>174.257297622615</v>
      </c>
      <c r="J143">
        <v>209.95676285510399</v>
      </c>
      <c r="K143">
        <v>73.516542127308298</v>
      </c>
      <c r="L143">
        <v>95.157888101067201</v>
      </c>
      <c r="M143">
        <v>0.84604177660822799</v>
      </c>
      <c r="N143">
        <v>61.311419138656497</v>
      </c>
      <c r="O143">
        <v>111270.09075858101</v>
      </c>
      <c r="P143">
        <v>137643.00648404399</v>
      </c>
      <c r="Q143">
        <v>92.237294356116294</v>
      </c>
      <c r="R143">
        <v>768.98509583539499</v>
      </c>
      <c r="S143">
        <v>0.60198800943291497</v>
      </c>
      <c r="T143">
        <v>0.209066006969294</v>
      </c>
      <c r="U143">
        <v>6.7280193538329994E-2</v>
      </c>
      <c r="V143">
        <v>0.78325725560228099</v>
      </c>
      <c r="W143">
        <v>1.03801758969132E-2</v>
      </c>
      <c r="X143">
        <v>0.139082374962475</v>
      </c>
      <c r="Y143" s="1">
        <v>0</v>
      </c>
      <c r="Z143">
        <v>0.17921797564167599</v>
      </c>
      <c r="AA143">
        <v>5.2255465736936505E-4</v>
      </c>
      <c r="AB143">
        <v>7.76963982204666E-3</v>
      </c>
      <c r="AC143" s="3">
        <v>0</v>
      </c>
      <c r="AD143" s="1">
        <v>0</v>
      </c>
      <c r="AE143">
        <v>4.1979333938110498E-3</v>
      </c>
      <c r="AF143">
        <v>5.3485799900659997E-3</v>
      </c>
      <c r="AG143">
        <v>5.86472828676151</v>
      </c>
      <c r="AH143">
        <v>0.41544893648626702</v>
      </c>
      <c r="AI143">
        <v>9641.2430126147501</v>
      </c>
      <c r="AJ143" t="s">
        <v>109</v>
      </c>
      <c r="AK143" t="s">
        <v>110</v>
      </c>
      <c r="AL143">
        <v>23212387443.419998</v>
      </c>
      <c r="AM143">
        <v>208613</v>
      </c>
      <c r="AN143" s="15">
        <f t="shared" si="6"/>
        <v>-4.62209981821603E-2</v>
      </c>
    </row>
    <row r="144" spans="1:40" x14ac:dyDescent="0.25">
      <c r="A144" t="s">
        <v>37</v>
      </c>
      <c r="B144">
        <v>17.940800495992701</v>
      </c>
      <c r="C144">
        <v>1.67602153771217E-2</v>
      </c>
      <c r="D144">
        <v>18.358060001436598</v>
      </c>
      <c r="E144">
        <v>1.67602153771217E-2</v>
      </c>
      <c r="F144">
        <v>41.875129750687002</v>
      </c>
      <c r="G144" s="1">
        <v>0</v>
      </c>
      <c r="H144">
        <v>5.21521259068777</v>
      </c>
      <c r="I144">
        <v>193.52992477958199</v>
      </c>
      <c r="J144">
        <v>233.73123900217701</v>
      </c>
      <c r="K144">
        <v>72.145903354402805</v>
      </c>
      <c r="L144">
        <v>94.778088588760397</v>
      </c>
      <c r="M144">
        <v>0.84642686003211098</v>
      </c>
      <c r="N144">
        <v>61.1946906244046</v>
      </c>
      <c r="O144">
        <v>98449.322716201699</v>
      </c>
      <c r="P144">
        <v>121854.016679669</v>
      </c>
      <c r="Q144">
        <v>94.753248994509306</v>
      </c>
      <c r="R144">
        <v>768.34762477704999</v>
      </c>
      <c r="S144">
        <v>0.624698118565858</v>
      </c>
      <c r="T144">
        <v>0.23447284374212701</v>
      </c>
      <c r="U144">
        <v>8.9909730089281395E-2</v>
      </c>
      <c r="V144">
        <v>0.69444646461929305</v>
      </c>
      <c r="W144">
        <v>1.38744565949173E-2</v>
      </c>
      <c r="X144">
        <v>0.20176934869650701</v>
      </c>
      <c r="Y144" s="1">
        <v>0</v>
      </c>
      <c r="Z144">
        <v>0.19482905381042001</v>
      </c>
      <c r="AA144">
        <v>5.3402421253927797E-4</v>
      </c>
      <c r="AB144">
        <v>7.6716197941820398E-3</v>
      </c>
      <c r="AC144" s="3">
        <v>0</v>
      </c>
      <c r="AD144" s="1">
        <v>0</v>
      </c>
      <c r="AE144">
        <v>3.9052903813515901E-3</v>
      </c>
      <c r="AF144">
        <v>4.6492904706609698E-3</v>
      </c>
      <c r="AG144">
        <v>6.1387216632845201</v>
      </c>
      <c r="AH144">
        <v>0.41497692291183902</v>
      </c>
      <c r="AI144">
        <v>10562.787547808</v>
      </c>
      <c r="AJ144" t="s">
        <v>111</v>
      </c>
      <c r="AK144" t="s">
        <v>112</v>
      </c>
      <c r="AL144">
        <v>5424459232.3400002</v>
      </c>
      <c r="AM144">
        <v>55099</v>
      </c>
      <c r="AN144" s="15">
        <f t="shared" si="6"/>
        <v>-2.2728954225623266E-2</v>
      </c>
    </row>
    <row r="145" spans="1:40" x14ac:dyDescent="0.25">
      <c r="A145" t="s">
        <v>37</v>
      </c>
      <c r="B145">
        <v>17.065872647642401</v>
      </c>
      <c r="C145">
        <v>1.6091496977088799E-2</v>
      </c>
      <c r="D145">
        <v>17.6892487391274</v>
      </c>
      <c r="E145">
        <v>1.6091496977088799E-2</v>
      </c>
      <c r="F145">
        <v>51.511797840165698</v>
      </c>
      <c r="G145" s="1">
        <v>0</v>
      </c>
      <c r="H145">
        <v>5.9111036384641498</v>
      </c>
      <c r="I145">
        <v>232.01383717333999</v>
      </c>
      <c r="J145">
        <v>276.83013810065103</v>
      </c>
      <c r="K145">
        <v>88.713340833621302</v>
      </c>
      <c r="L145">
        <v>94.3325831128397</v>
      </c>
      <c r="M145">
        <v>0.82771975691853505</v>
      </c>
      <c r="N145">
        <v>62.386801767551603</v>
      </c>
      <c r="O145">
        <v>87651.496741815703</v>
      </c>
      <c r="P145">
        <v>109365.058317774</v>
      </c>
      <c r="Q145">
        <v>76.067987858192893</v>
      </c>
      <c r="R145">
        <v>769.98404888714595</v>
      </c>
      <c r="S145">
        <v>0.55512311397318503</v>
      </c>
      <c r="T145">
        <v>0.4033157446683</v>
      </c>
      <c r="U145">
        <v>5.0617017524260698E-2</v>
      </c>
      <c r="V145">
        <v>0.85437028108942104</v>
      </c>
      <c r="W145">
        <v>7.0980455096071298E-3</v>
      </c>
      <c r="X145">
        <v>8.7914655876710407E-2</v>
      </c>
      <c r="Y145" s="1">
        <v>0</v>
      </c>
      <c r="Z145">
        <v>0.29433287985941398</v>
      </c>
      <c r="AA145">
        <v>6.8124898371358397E-4</v>
      </c>
      <c r="AB145">
        <v>7.05197666225641E-3</v>
      </c>
      <c r="AC145" s="3">
        <v>0</v>
      </c>
      <c r="AD145" s="1">
        <v>0</v>
      </c>
      <c r="AE145">
        <v>3.2420157170420798E-3</v>
      </c>
      <c r="AF145">
        <v>5.1163188966568997E-3</v>
      </c>
      <c r="AG145">
        <v>4.5486621707026904</v>
      </c>
      <c r="AH145">
        <v>0.35564708804020101</v>
      </c>
      <c r="AI145">
        <v>14451.8803807236</v>
      </c>
      <c r="AJ145" t="s">
        <v>113</v>
      </c>
      <c r="AK145" t="s">
        <v>114</v>
      </c>
      <c r="AL145">
        <v>2597113848.46</v>
      </c>
      <c r="AM145">
        <v>29630</v>
      </c>
      <c r="AN145" s="15">
        <f t="shared" si="6"/>
        <v>-3.5240393793894431E-2</v>
      </c>
    </row>
    <row r="149" spans="1:40" x14ac:dyDescent="0.25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t="s">
        <v>7</v>
      </c>
      <c r="I149" t="s">
        <v>8</v>
      </c>
      <c r="J149" t="s">
        <v>9</v>
      </c>
      <c r="K149" t="s">
        <v>10</v>
      </c>
      <c r="L149" t="s">
        <v>11</v>
      </c>
      <c r="M149" t="s">
        <v>12</v>
      </c>
      <c r="N149" t="s">
        <v>13</v>
      </c>
      <c r="O149" t="s">
        <v>14</v>
      </c>
      <c r="P149" t="s">
        <v>15</v>
      </c>
      <c r="Q149" t="s">
        <v>16</v>
      </c>
      <c r="R149" t="s">
        <v>17</v>
      </c>
      <c r="S149" t="s">
        <v>18</v>
      </c>
      <c r="T149" t="s">
        <v>19</v>
      </c>
      <c r="U149" t="s">
        <v>20</v>
      </c>
      <c r="V149" t="s">
        <v>21</v>
      </c>
      <c r="W149" t="s">
        <v>22</v>
      </c>
      <c r="X149" t="s">
        <v>23</v>
      </c>
      <c r="Y149" t="s">
        <v>24</v>
      </c>
      <c r="Z149" t="s">
        <v>25</v>
      </c>
      <c r="AA149" t="s">
        <v>26</v>
      </c>
      <c r="AB149" t="s">
        <v>27</v>
      </c>
      <c r="AC149" s="3" t="s">
        <v>120</v>
      </c>
      <c r="AD149" t="s">
        <v>28</v>
      </c>
      <c r="AE149" t="s">
        <v>29</v>
      </c>
      <c r="AF149" t="s">
        <v>30</v>
      </c>
      <c r="AG149" t="s">
        <v>31</v>
      </c>
      <c r="AH149" t="s">
        <v>32</v>
      </c>
      <c r="AI149" t="s">
        <v>33</v>
      </c>
      <c r="AJ149" t="s">
        <v>34</v>
      </c>
      <c r="AK149" t="s">
        <v>74</v>
      </c>
      <c r="AL149" t="s">
        <v>35</v>
      </c>
      <c r="AM149" t="s">
        <v>36</v>
      </c>
    </row>
    <row r="150" spans="1:40" x14ac:dyDescent="0.25">
      <c r="A150" t="s">
        <v>37</v>
      </c>
      <c r="B150">
        <v>2.7814202850602601</v>
      </c>
      <c r="C150">
        <v>4.6385707571740204E-3</v>
      </c>
      <c r="D150">
        <v>5.42645003769249</v>
      </c>
      <c r="E150">
        <v>4.6385707571740204E-3</v>
      </c>
      <c r="F150">
        <v>-81.829034088255298</v>
      </c>
      <c r="G150" s="1">
        <v>0</v>
      </c>
      <c r="H150">
        <v>2.8032161797058901</v>
      </c>
      <c r="I150">
        <v>-209.27521030661899</v>
      </c>
      <c r="J150">
        <v>-184.11053106124001</v>
      </c>
      <c r="K150">
        <v>53.214867933767003</v>
      </c>
      <c r="L150">
        <v>91.996928137206098</v>
      </c>
      <c r="M150">
        <v>0.80119659677882804</v>
      </c>
      <c r="N150">
        <v>67.196649649564705</v>
      </c>
      <c r="O150">
        <v>157019.288183041</v>
      </c>
      <c r="P150">
        <v>219116.63631847201</v>
      </c>
      <c r="Q150">
        <v>108.73512218854199</v>
      </c>
      <c r="R150">
        <v>715.93428777198505</v>
      </c>
      <c r="S150">
        <v>0.61043694700311202</v>
      </c>
      <c r="T150">
        <v>0.146816489830916</v>
      </c>
      <c r="U150">
        <v>8.1991586087909907E-2</v>
      </c>
      <c r="V150">
        <v>0.385243937496484</v>
      </c>
      <c r="W150">
        <v>4.5549689517737101E-2</v>
      </c>
      <c r="X150">
        <v>0.48721478689786701</v>
      </c>
      <c r="Y150" s="1">
        <v>0</v>
      </c>
      <c r="Z150">
        <v>0.27453325218831198</v>
      </c>
      <c r="AA150">
        <v>5.0259885063901402E-4</v>
      </c>
      <c r="AB150">
        <v>4.1359609456029902E-3</v>
      </c>
      <c r="AC150" s="3">
        <v>0</v>
      </c>
      <c r="AD150" s="1">
        <v>0</v>
      </c>
      <c r="AE150" s="1">
        <v>0</v>
      </c>
      <c r="AF150" s="1">
        <v>0</v>
      </c>
      <c r="AG150">
        <v>4.32610440321222</v>
      </c>
      <c r="AH150">
        <v>0.23577580526733799</v>
      </c>
      <c r="AI150">
        <v>253.42896506564099</v>
      </c>
      <c r="AJ150" t="s">
        <v>77</v>
      </c>
      <c r="AK150" t="s">
        <v>78</v>
      </c>
      <c r="AL150">
        <v>116665331.12</v>
      </c>
      <c r="AM150">
        <v>743</v>
      </c>
      <c r="AN150" s="15">
        <f t="shared" ref="AN150:AN168" si="7">B150/D150-1</f>
        <v>-0.4874328030774584</v>
      </c>
    </row>
    <row r="151" spans="1:40" x14ac:dyDescent="0.25">
      <c r="A151" t="s">
        <v>37</v>
      </c>
      <c r="B151">
        <v>4.2755063868181997</v>
      </c>
      <c r="C151">
        <v>4.9084201304836301E-3</v>
      </c>
      <c r="D151">
        <v>5.7336662105441398</v>
      </c>
      <c r="E151">
        <v>4.9083035019103303E-3</v>
      </c>
      <c r="F151">
        <v>-50.798130681282402</v>
      </c>
      <c r="G151" s="1">
        <v>0</v>
      </c>
      <c r="H151">
        <v>3.0923839854344299</v>
      </c>
      <c r="I151">
        <v>-179.37066563391599</v>
      </c>
      <c r="J151">
        <v>-158.64262814410199</v>
      </c>
      <c r="K151">
        <v>57.352782013393103</v>
      </c>
      <c r="L151">
        <v>89.885987462905604</v>
      </c>
      <c r="M151">
        <v>0.78117354880243695</v>
      </c>
      <c r="N151">
        <v>64.442185535920999</v>
      </c>
      <c r="O151">
        <v>191681.68012141899</v>
      </c>
      <c r="P151">
        <v>257399.88610520301</v>
      </c>
      <c r="Q151">
        <v>107.110537716588</v>
      </c>
      <c r="R151">
        <v>716.45174387669897</v>
      </c>
      <c r="S151">
        <v>0.39108015266370499</v>
      </c>
      <c r="T151">
        <v>0.24471306086639</v>
      </c>
      <c r="U151">
        <v>0.12869987343754</v>
      </c>
      <c r="V151">
        <v>0.41867153195232998</v>
      </c>
      <c r="W151">
        <v>7.39711339944647E-2</v>
      </c>
      <c r="X151">
        <v>0.37865746061566302</v>
      </c>
      <c r="Y151" s="1">
        <v>0</v>
      </c>
      <c r="Z151">
        <v>0.48644230785720699</v>
      </c>
      <c r="AA151">
        <v>5.0421799909504796E-4</v>
      </c>
      <c r="AB151">
        <v>4.4021351872821999E-3</v>
      </c>
      <c r="AC151" s="3">
        <v>1.16645924653325E-7</v>
      </c>
      <c r="AD151" s="1">
        <v>0</v>
      </c>
      <c r="AE151">
        <v>1.9570419328670502E-6</v>
      </c>
      <c r="AF151" s="1">
        <v>0</v>
      </c>
      <c r="AG151">
        <v>4.4703228517652098</v>
      </c>
      <c r="AH151">
        <v>0.250623332681851</v>
      </c>
      <c r="AI151">
        <v>659.66181036694195</v>
      </c>
      <c r="AJ151" t="s">
        <v>79</v>
      </c>
      <c r="AK151" t="s">
        <v>80</v>
      </c>
      <c r="AL151">
        <v>1010354135.92</v>
      </c>
      <c r="AM151">
        <v>5271</v>
      </c>
      <c r="AN151" s="15">
        <f t="shared" si="7"/>
        <v>-0.25431543626386943</v>
      </c>
    </row>
    <row r="152" spans="1:40" x14ac:dyDescent="0.25">
      <c r="A152" t="s">
        <v>37</v>
      </c>
      <c r="B152">
        <v>6.22729545523599</v>
      </c>
      <c r="C152">
        <v>5.1355073405518299E-3</v>
      </c>
      <c r="D152">
        <v>5.9914896858897198</v>
      </c>
      <c r="E152">
        <v>5.1336809428542901E-3</v>
      </c>
      <c r="F152">
        <v>-40.233981414765402</v>
      </c>
      <c r="G152" s="1">
        <v>0</v>
      </c>
      <c r="H152">
        <v>3.2285430365267</v>
      </c>
      <c r="I152">
        <v>-158.97781857264599</v>
      </c>
      <c r="J152">
        <v>-137.00879093050099</v>
      </c>
      <c r="K152">
        <v>53.112427831018401</v>
      </c>
      <c r="L152">
        <v>89.834137583858904</v>
      </c>
      <c r="M152">
        <v>0.78976954760236096</v>
      </c>
      <c r="N152">
        <v>64.147138275407002</v>
      </c>
      <c r="O152">
        <v>180907.68723279599</v>
      </c>
      <c r="P152">
        <v>240494.33820297601</v>
      </c>
      <c r="Q152">
        <v>101.02600158517799</v>
      </c>
      <c r="R152">
        <v>715.649404940659</v>
      </c>
      <c r="S152">
        <v>0.356179516974092</v>
      </c>
      <c r="T152">
        <v>0.30527032446610503</v>
      </c>
      <c r="U152">
        <v>0.16400628353173599</v>
      </c>
      <c r="V152">
        <v>0.37188147744037497</v>
      </c>
      <c r="W152">
        <v>0.11136374122562399</v>
      </c>
      <c r="X152">
        <v>0.35274849780226197</v>
      </c>
      <c r="Y152" s="1">
        <v>0</v>
      </c>
      <c r="Z152">
        <v>0.50051484023022297</v>
      </c>
      <c r="AA152">
        <v>5.0601016308406696E-4</v>
      </c>
      <c r="AB152">
        <v>4.6223827361128204E-3</v>
      </c>
      <c r="AC152" s="3">
        <v>1.82656832835359E-6</v>
      </c>
      <c r="AD152" s="1">
        <v>0</v>
      </c>
      <c r="AE152">
        <v>5.2443901465633698E-6</v>
      </c>
      <c r="AF152" s="1">
        <v>0</v>
      </c>
      <c r="AG152">
        <v>5.1832405020237298</v>
      </c>
      <c r="AH152">
        <v>0.28324433168553798</v>
      </c>
      <c r="AI152">
        <v>858.76575128188904</v>
      </c>
      <c r="AJ152" t="s">
        <v>81</v>
      </c>
      <c r="AK152" t="s">
        <v>82</v>
      </c>
      <c r="AL152">
        <v>7318801394.6899996</v>
      </c>
      <c r="AM152">
        <v>40456</v>
      </c>
      <c r="AN152" s="15">
        <f t="shared" si="7"/>
        <v>3.9356784657679666E-2</v>
      </c>
    </row>
    <row r="153" spans="1:40" x14ac:dyDescent="0.25">
      <c r="A153" t="s">
        <v>37</v>
      </c>
      <c r="B153">
        <v>6.8113800484714702</v>
      </c>
      <c r="C153">
        <v>5.5274232748333896E-3</v>
      </c>
      <c r="D153">
        <v>6.4349315108788296</v>
      </c>
      <c r="E153">
        <v>5.4861530879097304E-3</v>
      </c>
      <c r="F153">
        <v>-36.213853539069603</v>
      </c>
      <c r="G153" s="1">
        <v>0</v>
      </c>
      <c r="H153">
        <v>3.3093605993286599</v>
      </c>
      <c r="I153">
        <v>-133.122553810608</v>
      </c>
      <c r="J153">
        <v>-111.233587062846</v>
      </c>
      <c r="K153">
        <v>42.566082427359497</v>
      </c>
      <c r="L153">
        <v>91.2903943691216</v>
      </c>
      <c r="M153">
        <v>0.82982438425545202</v>
      </c>
      <c r="N153">
        <v>69.820407240104203</v>
      </c>
      <c r="O153">
        <v>181798.21891512201</v>
      </c>
      <c r="P153">
        <v>235008.84717967501</v>
      </c>
      <c r="Q153">
        <v>92.648453371741795</v>
      </c>
      <c r="R153">
        <v>714.42736646617698</v>
      </c>
      <c r="S153">
        <v>0.40053194246440299</v>
      </c>
      <c r="T153">
        <v>0.35817707992195602</v>
      </c>
      <c r="U153">
        <v>0.198952961847806</v>
      </c>
      <c r="V153">
        <v>0.27900790389804497</v>
      </c>
      <c r="W153">
        <v>0.14283954755241801</v>
      </c>
      <c r="X153">
        <v>0.37919958670172998</v>
      </c>
      <c r="Y153" s="1">
        <v>0</v>
      </c>
      <c r="Z153">
        <v>0.43311784234478801</v>
      </c>
      <c r="AA153">
        <v>4.3731813148916397E-4</v>
      </c>
      <c r="AB153">
        <v>4.9774422082465297E-3</v>
      </c>
      <c r="AC153" s="3">
        <v>4.1271618965328602E-5</v>
      </c>
      <c r="AD153" s="1">
        <v>0</v>
      </c>
      <c r="AE153">
        <v>7.1354261100025506E-5</v>
      </c>
      <c r="AF153" s="1">
        <v>0</v>
      </c>
      <c r="AG153">
        <v>5.4695670581844702</v>
      </c>
      <c r="AH153">
        <v>0.23598509967614201</v>
      </c>
      <c r="AI153">
        <v>663.36084751852798</v>
      </c>
      <c r="AJ153" t="s">
        <v>83</v>
      </c>
      <c r="AK153" t="s">
        <v>84</v>
      </c>
      <c r="AL153">
        <v>28975363727.130001</v>
      </c>
      <c r="AM153">
        <v>159382</v>
      </c>
      <c r="AN153" s="15">
        <f t="shared" si="7"/>
        <v>5.8500783878774776E-2</v>
      </c>
    </row>
    <row r="154" spans="1:40" x14ac:dyDescent="0.25">
      <c r="A154" t="s">
        <v>37</v>
      </c>
      <c r="B154">
        <v>7.1854376265800202</v>
      </c>
      <c r="C154">
        <v>6.1354441797204897E-3</v>
      </c>
      <c r="D154">
        <v>7.11909643339248</v>
      </c>
      <c r="E154">
        <v>5.9759962336084198E-3</v>
      </c>
      <c r="F154">
        <v>-31.990141160056801</v>
      </c>
      <c r="G154" s="1">
        <v>0</v>
      </c>
      <c r="H154">
        <v>3.4311935084033198</v>
      </c>
      <c r="I154">
        <v>-107.10691089986901</v>
      </c>
      <c r="J154">
        <v>-86.139302077896502</v>
      </c>
      <c r="K154">
        <v>32.926163735476599</v>
      </c>
      <c r="L154">
        <v>93.186320376802101</v>
      </c>
      <c r="M154">
        <v>0.87372961095864199</v>
      </c>
      <c r="N154">
        <v>76.069523232219595</v>
      </c>
      <c r="O154">
        <v>190067.00864760901</v>
      </c>
      <c r="P154">
        <v>242335.22709997901</v>
      </c>
      <c r="Q154">
        <v>84.664058777576898</v>
      </c>
      <c r="R154">
        <v>714.12175302535695</v>
      </c>
      <c r="S154">
        <v>0.467036243014047</v>
      </c>
      <c r="T154">
        <v>0.39671345405632202</v>
      </c>
      <c r="U154">
        <v>0.2486137355885</v>
      </c>
      <c r="V154">
        <v>0.15674712649407399</v>
      </c>
      <c r="W154">
        <v>0.17213011569683001</v>
      </c>
      <c r="X154">
        <v>0.422509022220594</v>
      </c>
      <c r="Y154" s="1">
        <v>0</v>
      </c>
      <c r="Z154">
        <v>0.34207801528336101</v>
      </c>
      <c r="AA154">
        <v>3.6457947352614502E-4</v>
      </c>
      <c r="AB154">
        <v>5.2776685335543302E-3</v>
      </c>
      <c r="AC154" s="3">
        <v>1.5944948593568301E-4</v>
      </c>
      <c r="AD154" s="1">
        <v>0</v>
      </c>
      <c r="AE154">
        <v>3.3373296230321801E-4</v>
      </c>
      <c r="AF154" s="1">
        <v>9.8452849771765695E-9</v>
      </c>
      <c r="AG154">
        <v>6.2524456501284096</v>
      </c>
      <c r="AH154">
        <v>0.25047271255563103</v>
      </c>
      <c r="AI154">
        <v>410.239334647384</v>
      </c>
      <c r="AJ154" t="s">
        <v>85</v>
      </c>
      <c r="AK154" t="s">
        <v>86</v>
      </c>
      <c r="AL154">
        <v>75892426083.929993</v>
      </c>
      <c r="AM154">
        <v>399293</v>
      </c>
      <c r="AN154" s="15">
        <f t="shared" si="7"/>
        <v>9.3187659147815349E-3</v>
      </c>
    </row>
    <row r="155" spans="1:40" x14ac:dyDescent="0.25">
      <c r="A155" t="s">
        <v>37</v>
      </c>
      <c r="B155">
        <v>8.6107721300405</v>
      </c>
      <c r="C155">
        <v>7.4198936497040903E-3</v>
      </c>
      <c r="D155">
        <v>8.5493493059667394</v>
      </c>
      <c r="E155">
        <v>7.1731416652672996E-3</v>
      </c>
      <c r="F155">
        <v>-26.7051179009751</v>
      </c>
      <c r="G155" s="1">
        <v>0</v>
      </c>
      <c r="H155">
        <v>3.5305265252049698</v>
      </c>
      <c r="I155">
        <v>-82.989678956826097</v>
      </c>
      <c r="J155">
        <v>-61.799826940421397</v>
      </c>
      <c r="K155">
        <v>32.626176586539202</v>
      </c>
      <c r="L155">
        <v>92.833630420331701</v>
      </c>
      <c r="M155">
        <v>0.87190485512833205</v>
      </c>
      <c r="N155">
        <v>75.0882662104475</v>
      </c>
      <c r="O155">
        <v>188105.04437525201</v>
      </c>
      <c r="P155">
        <v>238186.62041640899</v>
      </c>
      <c r="Q155">
        <v>83.017857097899693</v>
      </c>
      <c r="R155">
        <v>715.47553377114696</v>
      </c>
      <c r="S155">
        <v>0.45838813766894798</v>
      </c>
      <c r="T155">
        <v>0.39533855225354703</v>
      </c>
      <c r="U155">
        <v>0.25794800816292202</v>
      </c>
      <c r="V155">
        <v>0.16057588710506601</v>
      </c>
      <c r="W155">
        <v>0.161846407911829</v>
      </c>
      <c r="X155">
        <v>0.41962969682018098</v>
      </c>
      <c r="Y155" s="1">
        <v>0</v>
      </c>
      <c r="Z155">
        <v>0.35047361714308101</v>
      </c>
      <c r="AA155">
        <v>3.6062504467950098E-4</v>
      </c>
      <c r="AB155">
        <v>6.2763591814905002E-3</v>
      </c>
      <c r="AC155" s="3">
        <v>2.46754125286287E-4</v>
      </c>
      <c r="AD155" s="1">
        <v>0</v>
      </c>
      <c r="AE155">
        <v>5.35785173836835E-4</v>
      </c>
      <c r="AF155" s="1">
        <v>3.6454987152611898E-7</v>
      </c>
      <c r="AG155">
        <v>6.4258834111676197</v>
      </c>
      <c r="AH155">
        <v>0.18989509390894899</v>
      </c>
      <c r="AI155">
        <v>428.246599819366</v>
      </c>
      <c r="AJ155" t="s">
        <v>87</v>
      </c>
      <c r="AK155" t="s">
        <v>88</v>
      </c>
      <c r="AL155">
        <v>158112635574.84</v>
      </c>
      <c r="AM155">
        <v>840555</v>
      </c>
      <c r="AN155" s="15">
        <f t="shared" si="7"/>
        <v>7.1845028054815518E-3</v>
      </c>
    </row>
    <row r="156" spans="1:40" x14ac:dyDescent="0.25">
      <c r="A156" t="s">
        <v>37</v>
      </c>
      <c r="B156">
        <v>9.4524605628919698</v>
      </c>
      <c r="C156">
        <v>7.9173286001386692E-3</v>
      </c>
      <c r="D156">
        <v>9.0978056452643994</v>
      </c>
      <c r="E156">
        <v>7.54140524293223E-3</v>
      </c>
      <c r="F156">
        <v>-23.557244380910699</v>
      </c>
      <c r="G156" s="1">
        <v>0</v>
      </c>
      <c r="H156">
        <v>3.6061094122557802</v>
      </c>
      <c r="I156">
        <v>-57.840602591630599</v>
      </c>
      <c r="J156">
        <v>-36.937386726949299</v>
      </c>
      <c r="K156">
        <v>30.598466621697298</v>
      </c>
      <c r="L156">
        <v>93.203335631462906</v>
      </c>
      <c r="M156">
        <v>0.88214095694361905</v>
      </c>
      <c r="N156">
        <v>76.547297377717896</v>
      </c>
      <c r="O156">
        <v>190792.757714476</v>
      </c>
      <c r="P156">
        <v>239315.89165139501</v>
      </c>
      <c r="Q156">
        <v>82.948808398885504</v>
      </c>
      <c r="R156">
        <v>715.74528146964997</v>
      </c>
      <c r="S156">
        <v>0.478073782422269</v>
      </c>
      <c r="T156">
        <v>0.40534696186317698</v>
      </c>
      <c r="U156">
        <v>0.27903981511967402</v>
      </c>
      <c r="V156">
        <v>0.11524533397412801</v>
      </c>
      <c r="W156">
        <v>0.15948048161320799</v>
      </c>
      <c r="X156">
        <v>0.44623436929298799</v>
      </c>
      <c r="Y156" s="1">
        <v>0</v>
      </c>
      <c r="Z156">
        <v>0.318151546996505</v>
      </c>
      <c r="AA156">
        <v>3.3222427693842802E-4</v>
      </c>
      <c r="AB156">
        <v>6.3956153595261002E-3</v>
      </c>
      <c r="AC156" s="3">
        <v>3.7592545672343001E-4</v>
      </c>
      <c r="AD156" s="1">
        <v>0</v>
      </c>
      <c r="AE156">
        <v>7.7804305279156698E-4</v>
      </c>
      <c r="AF156">
        <v>3.5525277669693197E-5</v>
      </c>
      <c r="AG156">
        <v>6.5165066039620596</v>
      </c>
      <c r="AH156">
        <v>0.172648065751102</v>
      </c>
      <c r="AI156">
        <v>354.46887743040099</v>
      </c>
      <c r="AJ156" t="s">
        <v>89</v>
      </c>
      <c r="AK156" t="s">
        <v>90</v>
      </c>
      <c r="AL156">
        <v>236189032521.26999</v>
      </c>
      <c r="AM156">
        <v>1237935</v>
      </c>
      <c r="AN156" s="15">
        <f t="shared" si="7"/>
        <v>3.8982468020975602E-2</v>
      </c>
    </row>
    <row r="157" spans="1:40" x14ac:dyDescent="0.25">
      <c r="A157" t="s">
        <v>37</v>
      </c>
      <c r="B157">
        <v>11.118292121397801</v>
      </c>
      <c r="C157">
        <v>9.2426865283407097E-3</v>
      </c>
      <c r="D157">
        <v>10.5444187003121</v>
      </c>
      <c r="E157">
        <v>8.7039632743561995E-3</v>
      </c>
      <c r="F157">
        <v>-16.3153282448665</v>
      </c>
      <c r="G157" s="1">
        <v>0</v>
      </c>
      <c r="H157">
        <v>3.7070633041704899</v>
      </c>
      <c r="I157">
        <v>-33.998641270610698</v>
      </c>
      <c r="J157">
        <v>-12.065316945925</v>
      </c>
      <c r="K157">
        <v>35.230820853681898</v>
      </c>
      <c r="L157">
        <v>92.829501716265199</v>
      </c>
      <c r="M157">
        <v>0.87079861406692105</v>
      </c>
      <c r="N157">
        <v>73.904946285928801</v>
      </c>
      <c r="O157">
        <v>181793.646001204</v>
      </c>
      <c r="P157">
        <v>228694.924605601</v>
      </c>
      <c r="Q157">
        <v>83.841965155448605</v>
      </c>
      <c r="R157">
        <v>716.17363285202805</v>
      </c>
      <c r="S157">
        <v>0.45038861622695697</v>
      </c>
      <c r="T157">
        <v>0.37609332831634701</v>
      </c>
      <c r="U157">
        <v>0.27930146515210702</v>
      </c>
      <c r="V157">
        <v>0.17645878483246699</v>
      </c>
      <c r="W157">
        <v>0.130256697360529</v>
      </c>
      <c r="X157">
        <v>0.41398305265489499</v>
      </c>
      <c r="Y157" s="1">
        <v>0</v>
      </c>
      <c r="Z157">
        <v>0.36031151731699701</v>
      </c>
      <c r="AA157">
        <v>3.4963223065009299E-4</v>
      </c>
      <c r="AB157">
        <v>6.8807642981404899E-3</v>
      </c>
      <c r="AC157" s="3">
        <v>5.3872878994260605E-4</v>
      </c>
      <c r="AD157" s="1">
        <v>0</v>
      </c>
      <c r="AE157">
        <v>1.1685279577699601E-3</v>
      </c>
      <c r="AF157">
        <v>3.0505275259370398E-4</v>
      </c>
      <c r="AG157">
        <v>6.6558456319361499</v>
      </c>
      <c r="AH157">
        <v>0.203133256357971</v>
      </c>
      <c r="AI157">
        <v>613.730547895624</v>
      </c>
      <c r="AJ157" t="s">
        <v>91</v>
      </c>
      <c r="AK157" t="s">
        <v>92</v>
      </c>
      <c r="AL157">
        <v>338284888764.66998</v>
      </c>
      <c r="AM157">
        <v>1860818</v>
      </c>
      <c r="AN157" s="15">
        <f t="shared" si="7"/>
        <v>5.4424377236529375E-2</v>
      </c>
    </row>
    <row r="158" spans="1:40" x14ac:dyDescent="0.25">
      <c r="A158" t="s">
        <v>37</v>
      </c>
      <c r="B158">
        <v>13.0472342641885</v>
      </c>
      <c r="C158">
        <v>1.10376931496245E-2</v>
      </c>
      <c r="D158">
        <v>12.470011502782899</v>
      </c>
      <c r="E158">
        <v>1.0269165851127301E-2</v>
      </c>
      <c r="F158">
        <v>-11.6816300952243</v>
      </c>
      <c r="G158" s="1">
        <v>0</v>
      </c>
      <c r="H158">
        <v>3.7736338726896301</v>
      </c>
      <c r="I158">
        <v>-10.651896102567701</v>
      </c>
      <c r="J158">
        <v>12.2029992927599</v>
      </c>
      <c r="K158">
        <v>38.272145790843702</v>
      </c>
      <c r="L158">
        <v>92.560789534589702</v>
      </c>
      <c r="M158">
        <v>0.863321316755709</v>
      </c>
      <c r="N158">
        <v>72.130806913356494</v>
      </c>
      <c r="O158">
        <v>174387.00254408701</v>
      </c>
      <c r="P158">
        <v>219863.789507935</v>
      </c>
      <c r="Q158">
        <v>86.802411627328397</v>
      </c>
      <c r="R158">
        <v>716.50424658218196</v>
      </c>
      <c r="S158">
        <v>0.44109862063542499</v>
      </c>
      <c r="T158">
        <v>0.35559152132619998</v>
      </c>
      <c r="U158">
        <v>0.28103720218816802</v>
      </c>
      <c r="V158">
        <v>0.21646362879268</v>
      </c>
      <c r="W158">
        <v>0.109530560512536</v>
      </c>
      <c r="X158">
        <v>0.39296860850661502</v>
      </c>
      <c r="Y158" s="1">
        <v>0</v>
      </c>
      <c r="Z158">
        <v>0.37477430105961101</v>
      </c>
      <c r="AA158">
        <v>3.5994602456257998E-4</v>
      </c>
      <c r="AB158">
        <v>7.14170253059672E-3</v>
      </c>
      <c r="AC158" s="3">
        <v>7.6853658656753099E-4</v>
      </c>
      <c r="AD158" s="1">
        <v>0</v>
      </c>
      <c r="AE158">
        <v>1.4315883944410099E-3</v>
      </c>
      <c r="AF158">
        <v>1.33594439215431E-3</v>
      </c>
      <c r="AG158">
        <v>6.8072876663367303</v>
      </c>
      <c r="AH158">
        <v>0.228446039991092</v>
      </c>
      <c r="AI158">
        <v>916.86792421098596</v>
      </c>
      <c r="AJ158" t="s">
        <v>93</v>
      </c>
      <c r="AK158" t="s">
        <v>94</v>
      </c>
      <c r="AL158">
        <v>385811188623.5</v>
      </c>
      <c r="AM158">
        <v>2212385</v>
      </c>
      <c r="AN158" s="15">
        <f t="shared" si="7"/>
        <v>4.6288871608240578E-2</v>
      </c>
    </row>
    <row r="159" spans="1:40" x14ac:dyDescent="0.25">
      <c r="A159" t="s">
        <v>37</v>
      </c>
      <c r="B159">
        <v>14.682522016069299</v>
      </c>
      <c r="C159">
        <v>1.3116649151945299E-2</v>
      </c>
      <c r="D159">
        <v>14.6526840805411</v>
      </c>
      <c r="E159">
        <v>1.2139174442898099E-2</v>
      </c>
      <c r="F159">
        <v>-6.4316762903430202</v>
      </c>
      <c r="G159" s="1">
        <v>0</v>
      </c>
      <c r="H159">
        <v>3.8629083255463299</v>
      </c>
      <c r="I159">
        <v>13.293673402079699</v>
      </c>
      <c r="J159">
        <v>37.606261426939099</v>
      </c>
      <c r="K159">
        <v>44.332077317229299</v>
      </c>
      <c r="L159">
        <v>92.274090593947605</v>
      </c>
      <c r="M159">
        <v>0.85077521678710299</v>
      </c>
      <c r="N159">
        <v>69.570777624348693</v>
      </c>
      <c r="O159">
        <v>163922.47502600501</v>
      </c>
      <c r="P159">
        <v>206696.42125673799</v>
      </c>
      <c r="Q159">
        <v>88.490550195535306</v>
      </c>
      <c r="R159">
        <v>716.577569677631</v>
      </c>
      <c r="S159">
        <v>0.41700229859932803</v>
      </c>
      <c r="T159">
        <v>0.31273143221350302</v>
      </c>
      <c r="U159">
        <v>0.25505018214949898</v>
      </c>
      <c r="V159">
        <v>0.32502740895141502</v>
      </c>
      <c r="W159">
        <v>8.3835606357645101E-2</v>
      </c>
      <c r="X159">
        <v>0.33608680254143902</v>
      </c>
      <c r="Y159" s="1">
        <v>0</v>
      </c>
      <c r="Z159">
        <v>0.416741897616003</v>
      </c>
      <c r="AA159">
        <v>3.8666270623709199E-4</v>
      </c>
      <c r="AB159">
        <v>7.30146948092878E-3</v>
      </c>
      <c r="AC159" s="3">
        <v>9.7748494549861607E-4</v>
      </c>
      <c r="AD159" s="1">
        <v>0</v>
      </c>
      <c r="AE159">
        <v>1.8584825112278401E-3</v>
      </c>
      <c r="AF159">
        <v>2.5926045362054998E-3</v>
      </c>
      <c r="AG159">
        <v>6.6302657726520602</v>
      </c>
      <c r="AH159">
        <v>0.26791139371481199</v>
      </c>
      <c r="AI159">
        <v>1445.0517263162101</v>
      </c>
      <c r="AJ159" t="s">
        <v>95</v>
      </c>
      <c r="AK159" t="s">
        <v>96</v>
      </c>
      <c r="AL159">
        <v>394343708340.76001</v>
      </c>
      <c r="AM159">
        <v>2405672</v>
      </c>
      <c r="AN159" s="15">
        <f t="shared" si="7"/>
        <v>2.0363460622088159E-3</v>
      </c>
    </row>
    <row r="160" spans="1:40" x14ac:dyDescent="0.25">
      <c r="A160" t="s">
        <v>37</v>
      </c>
      <c r="B160">
        <v>16.487942163174299</v>
      </c>
      <c r="C160">
        <v>1.4738267021233801E-2</v>
      </c>
      <c r="D160">
        <v>16.320440698789799</v>
      </c>
      <c r="E160">
        <v>1.38438077126783E-2</v>
      </c>
      <c r="F160">
        <v>-5.0714756254819697</v>
      </c>
      <c r="G160" s="1">
        <v>0</v>
      </c>
      <c r="H160">
        <v>3.9301887783042302</v>
      </c>
      <c r="I160">
        <v>36.098134338525703</v>
      </c>
      <c r="J160">
        <v>61.895498717049598</v>
      </c>
      <c r="K160">
        <v>50.646691254778901</v>
      </c>
      <c r="L160">
        <v>92.297263466854901</v>
      </c>
      <c r="M160">
        <v>0.84083403334957396</v>
      </c>
      <c r="N160">
        <v>66.609439604568706</v>
      </c>
      <c r="O160">
        <v>154451.09215966499</v>
      </c>
      <c r="P160">
        <v>193762.66895429901</v>
      </c>
      <c r="Q160">
        <v>94.728714965869599</v>
      </c>
      <c r="R160">
        <v>717.14716796752805</v>
      </c>
      <c r="S160">
        <v>0.43540607317653202</v>
      </c>
      <c r="T160">
        <v>0.280641804249533</v>
      </c>
      <c r="U160">
        <v>0.223302604588411</v>
      </c>
      <c r="V160">
        <v>0.41139412899714101</v>
      </c>
      <c r="W160">
        <v>6.3028637971520404E-2</v>
      </c>
      <c r="X160">
        <v>0.30227462844292602</v>
      </c>
      <c r="Y160" s="1">
        <v>0</v>
      </c>
      <c r="Z160">
        <v>0.40001028663898203</v>
      </c>
      <c r="AA160">
        <v>4.1069619241674898E-4</v>
      </c>
      <c r="AB160">
        <v>7.6743135532023003E-3</v>
      </c>
      <c r="AC160" s="3">
        <v>8.9446878620344495E-4</v>
      </c>
      <c r="AD160" s="1">
        <v>0</v>
      </c>
      <c r="AE160">
        <v>2.4829023549341801E-3</v>
      </c>
      <c r="AF160">
        <v>3.27593825188661E-3</v>
      </c>
      <c r="AG160">
        <v>6.6045978435830301</v>
      </c>
      <c r="AH160">
        <v>0.29601713317438599</v>
      </c>
      <c r="AI160">
        <v>2134.7634852317901</v>
      </c>
      <c r="AJ160" t="s">
        <v>97</v>
      </c>
      <c r="AK160" t="s">
        <v>98</v>
      </c>
      <c r="AL160">
        <v>363424655460.42999</v>
      </c>
      <c r="AM160">
        <v>2353008</v>
      </c>
      <c r="AN160" s="15">
        <f t="shared" si="7"/>
        <v>1.0263292975717375E-2</v>
      </c>
    </row>
    <row r="161" spans="1:40" x14ac:dyDescent="0.25">
      <c r="A161" t="s">
        <v>37</v>
      </c>
      <c r="B161">
        <v>16.9446144783218</v>
      </c>
      <c r="C161">
        <v>1.49148014925957E-2</v>
      </c>
      <c r="D161">
        <v>16.5001831250487</v>
      </c>
      <c r="E161">
        <v>1.4177909528164201E-2</v>
      </c>
      <c r="F161">
        <v>-1.3869388492088299</v>
      </c>
      <c r="G161" s="1">
        <v>0</v>
      </c>
      <c r="H161">
        <v>4.1240410479262799</v>
      </c>
      <c r="I161">
        <v>59.718775167158</v>
      </c>
      <c r="J161">
        <v>87.212687161563196</v>
      </c>
      <c r="K161">
        <v>57.007327616766602</v>
      </c>
      <c r="L161">
        <v>92.818440174930103</v>
      </c>
      <c r="M161">
        <v>0.83776132615328702</v>
      </c>
      <c r="N161">
        <v>65.622483173376594</v>
      </c>
      <c r="O161">
        <v>144840.28474268399</v>
      </c>
      <c r="P161">
        <v>182029.70979963601</v>
      </c>
      <c r="Q161">
        <v>97.097026542125903</v>
      </c>
      <c r="R161">
        <v>717.086893886236</v>
      </c>
      <c r="S161">
        <v>0.47943014014600699</v>
      </c>
      <c r="T161">
        <v>0.25087896060412201</v>
      </c>
      <c r="U161">
        <v>0.18647689146970201</v>
      </c>
      <c r="V161">
        <v>0.50684518220851205</v>
      </c>
      <c r="W161">
        <v>4.4304224513338403E-2</v>
      </c>
      <c r="X161">
        <v>0.26237370180844599</v>
      </c>
      <c r="Y161" s="1">
        <v>0</v>
      </c>
      <c r="Z161">
        <v>0.35794034222311999</v>
      </c>
      <c r="AA161">
        <v>4.3988053111488598E-4</v>
      </c>
      <c r="AB161">
        <v>7.6244324797908897E-3</v>
      </c>
      <c r="AC161" s="3">
        <v>7.36899574850059E-4</v>
      </c>
      <c r="AD161" s="1">
        <v>0</v>
      </c>
      <c r="AE161">
        <v>3.12155526857591E-3</v>
      </c>
      <c r="AF161">
        <v>2.9920741762588599E-3</v>
      </c>
      <c r="AG161">
        <v>6.1560074587867</v>
      </c>
      <c r="AH161">
        <v>0.307841059520226</v>
      </c>
      <c r="AI161">
        <v>3156.7410171312199</v>
      </c>
      <c r="AJ161" t="s">
        <v>99</v>
      </c>
      <c r="AK161" t="s">
        <v>100</v>
      </c>
      <c r="AL161">
        <v>272174303629.66</v>
      </c>
      <c r="AM161">
        <v>1879134</v>
      </c>
      <c r="AN161" s="15">
        <f t="shared" si="7"/>
        <v>2.6934934594659898E-2</v>
      </c>
    </row>
    <row r="162" spans="1:40" x14ac:dyDescent="0.25">
      <c r="A162" t="s">
        <v>37</v>
      </c>
      <c r="B162">
        <v>17.807536731073998</v>
      </c>
      <c r="C162">
        <v>1.6079450902873601E-2</v>
      </c>
      <c r="D162">
        <v>17.677155075733399</v>
      </c>
      <c r="E162">
        <v>1.5460673602853499E-2</v>
      </c>
      <c r="F162">
        <v>-0.237993142837371</v>
      </c>
      <c r="G162" s="1">
        <v>0</v>
      </c>
      <c r="H162">
        <v>4.2745250338776204</v>
      </c>
      <c r="I162">
        <v>82.870524266636394</v>
      </c>
      <c r="J162">
        <v>111.80585907569601</v>
      </c>
      <c r="K162">
        <v>62.7495558938678</v>
      </c>
      <c r="L162">
        <v>93.558812268334094</v>
      </c>
      <c r="M162">
        <v>0.83784489807584805</v>
      </c>
      <c r="N162">
        <v>63.8599825622087</v>
      </c>
      <c r="O162">
        <v>137586.69713548501</v>
      </c>
      <c r="P162">
        <v>171008.85317117101</v>
      </c>
      <c r="Q162">
        <v>98.106787599303402</v>
      </c>
      <c r="R162">
        <v>717.22009232533605</v>
      </c>
      <c r="S162">
        <v>0.51791351306227795</v>
      </c>
      <c r="T162">
        <v>0.227575193887528</v>
      </c>
      <c r="U162">
        <v>0.14871079543191801</v>
      </c>
      <c r="V162">
        <v>0.60208359551033697</v>
      </c>
      <c r="W162">
        <v>3.3363382757802401E-2</v>
      </c>
      <c r="X162">
        <v>0.21584222629994099</v>
      </c>
      <c r="Y162" s="1">
        <v>0</v>
      </c>
      <c r="Z162">
        <v>0.32006601159639197</v>
      </c>
      <c r="AA162">
        <v>4.6388344399768302E-4</v>
      </c>
      <c r="AB162">
        <v>7.7985744727202501E-3</v>
      </c>
      <c r="AC162" s="3">
        <v>6.1878354886713504E-4</v>
      </c>
      <c r="AD162" s="1">
        <v>0</v>
      </c>
      <c r="AE162">
        <v>3.8945058595554801E-3</v>
      </c>
      <c r="AF162">
        <v>3.3037549360978901E-3</v>
      </c>
      <c r="AG162">
        <v>6.0706873224803299</v>
      </c>
      <c r="AH162">
        <v>0.34511093601907</v>
      </c>
      <c r="AI162">
        <v>4140.0256552533701</v>
      </c>
      <c r="AJ162" t="s">
        <v>101</v>
      </c>
      <c r="AK162" t="s">
        <v>102</v>
      </c>
      <c r="AL162">
        <v>230337054168.54999</v>
      </c>
      <c r="AM162">
        <v>1674123</v>
      </c>
      <c r="AN162" s="15">
        <f t="shared" si="7"/>
        <v>7.3757148580759768E-3</v>
      </c>
    </row>
    <row r="163" spans="1:40" x14ac:dyDescent="0.25">
      <c r="A163" t="s">
        <v>37</v>
      </c>
      <c r="B163">
        <v>18.7365397174215</v>
      </c>
      <c r="C163">
        <v>1.6713015173260799E-2</v>
      </c>
      <c r="D163">
        <v>18.311017147425499</v>
      </c>
      <c r="E163">
        <v>1.6146693860311801E-2</v>
      </c>
      <c r="F163">
        <v>5.0388714911349197</v>
      </c>
      <c r="G163" s="1">
        <v>0</v>
      </c>
      <c r="H163">
        <v>4.5066586604389602</v>
      </c>
      <c r="I163">
        <v>105.859282893515</v>
      </c>
      <c r="J163">
        <v>136.557405726708</v>
      </c>
      <c r="K163">
        <v>66.359075799017603</v>
      </c>
      <c r="L163">
        <v>94.041245014447099</v>
      </c>
      <c r="M163">
        <v>0.84059885798734302</v>
      </c>
      <c r="N163">
        <v>63.640249650934301</v>
      </c>
      <c r="O163">
        <v>129633.16405409201</v>
      </c>
      <c r="P163">
        <v>160431.77458945499</v>
      </c>
      <c r="Q163">
        <v>95.409305865648506</v>
      </c>
      <c r="R163">
        <v>717.25932034430798</v>
      </c>
      <c r="S163">
        <v>0.56038787427161796</v>
      </c>
      <c r="T163">
        <v>0.227528411972484</v>
      </c>
      <c r="U163">
        <v>0.12847399043618599</v>
      </c>
      <c r="V163">
        <v>0.63613672711269198</v>
      </c>
      <c r="W163">
        <v>2.9356019369089499E-2</v>
      </c>
      <c r="X163">
        <v>0.20603326308203099</v>
      </c>
      <c r="Y163" s="1">
        <v>0</v>
      </c>
      <c r="Z163">
        <v>0.27631323632390697</v>
      </c>
      <c r="AA163">
        <v>4.81287885021005E-4</v>
      </c>
      <c r="AB163">
        <v>7.7686998765133901E-3</v>
      </c>
      <c r="AC163" s="3">
        <v>5.6632656609216698E-4</v>
      </c>
      <c r="AD163" s="1">
        <v>0</v>
      </c>
      <c r="AE163">
        <v>3.92346463922241E-3</v>
      </c>
      <c r="AF163">
        <v>3.9732834064292203E-3</v>
      </c>
      <c r="AG163">
        <v>5.8628324890582002</v>
      </c>
      <c r="AH163">
        <v>0.35461419517273701</v>
      </c>
      <c r="AI163">
        <v>5239.8332728106298</v>
      </c>
      <c r="AJ163" t="s">
        <v>103</v>
      </c>
      <c r="AK163" t="s">
        <v>104</v>
      </c>
      <c r="AL163">
        <v>145430779958.38</v>
      </c>
      <c r="AM163">
        <v>1121864</v>
      </c>
      <c r="AN163" s="15">
        <f t="shared" si="7"/>
        <v>2.323860911548703E-2</v>
      </c>
    </row>
    <row r="164" spans="1:40" x14ac:dyDescent="0.25">
      <c r="A164" t="s">
        <v>37</v>
      </c>
      <c r="B164">
        <v>19.836901627193001</v>
      </c>
      <c r="C164">
        <v>1.72699079842875E-2</v>
      </c>
      <c r="D164">
        <v>18.864473896725499</v>
      </c>
      <c r="E164">
        <v>1.67427883049296E-2</v>
      </c>
      <c r="F164">
        <v>8.7984076876778996</v>
      </c>
      <c r="G164" s="1">
        <v>0</v>
      </c>
      <c r="H164">
        <v>4.6793522058969703</v>
      </c>
      <c r="I164">
        <v>128.97033363856701</v>
      </c>
      <c r="J164">
        <v>161.269154947142</v>
      </c>
      <c r="K164">
        <v>68.936220648540996</v>
      </c>
      <c r="L164">
        <v>94.440983464161306</v>
      </c>
      <c r="M164">
        <v>0.84309761031057395</v>
      </c>
      <c r="N164">
        <v>62.851313425851998</v>
      </c>
      <c r="O164">
        <v>123174.400333386</v>
      </c>
      <c r="P164">
        <v>151141.59820701499</v>
      </c>
      <c r="Q164">
        <v>94.520487865058499</v>
      </c>
      <c r="R164">
        <v>717.56591757303295</v>
      </c>
      <c r="S164">
        <v>0.60450834507635798</v>
      </c>
      <c r="T164">
        <v>0.23757224713566</v>
      </c>
      <c r="U164">
        <v>0.111765031980107</v>
      </c>
      <c r="V164">
        <v>0.66716466463324398</v>
      </c>
      <c r="W164">
        <v>2.5150254461556901E-2</v>
      </c>
      <c r="X164">
        <v>0.19592004892508999</v>
      </c>
      <c r="Y164" s="1">
        <v>0</v>
      </c>
      <c r="Z164">
        <v>0.23379656758674899</v>
      </c>
      <c r="AA164">
        <v>4.9333379716719899E-4</v>
      </c>
      <c r="AB164">
        <v>7.8051741432065003E-3</v>
      </c>
      <c r="AC164" s="3">
        <v>5.2712474629877605E-4</v>
      </c>
      <c r="AD164" s="1">
        <v>0</v>
      </c>
      <c r="AE164">
        <v>4.1860946354704701E-3</v>
      </c>
      <c r="AF164">
        <v>4.2582348139944097E-3</v>
      </c>
      <c r="AG164">
        <v>5.8637124058028602</v>
      </c>
      <c r="AH164">
        <v>0.37655480607173197</v>
      </c>
      <c r="AI164">
        <v>6236.36871723678</v>
      </c>
      <c r="AJ164" t="s">
        <v>105</v>
      </c>
      <c r="AK164" t="s">
        <v>106</v>
      </c>
      <c r="AL164">
        <v>98779956696.160004</v>
      </c>
      <c r="AM164">
        <v>801952</v>
      </c>
      <c r="AN164" s="15">
        <f t="shared" si="7"/>
        <v>5.1548097009813443E-2</v>
      </c>
    </row>
    <row r="165" spans="1:40" x14ac:dyDescent="0.25">
      <c r="A165" t="s">
        <v>37</v>
      </c>
      <c r="B165">
        <v>19.559510752691899</v>
      </c>
      <c r="C165">
        <v>1.7383207787917999E-2</v>
      </c>
      <c r="D165">
        <v>18.976652967322401</v>
      </c>
      <c r="E165">
        <v>1.6980959153548501E-2</v>
      </c>
      <c r="F165">
        <v>17.5700790203312</v>
      </c>
      <c r="G165" s="1">
        <v>0</v>
      </c>
      <c r="H165">
        <v>4.8690068897096799</v>
      </c>
      <c r="I165">
        <v>151.51873938635401</v>
      </c>
      <c r="J165">
        <v>185.68873515125901</v>
      </c>
      <c r="K165">
        <v>71.151160843477498</v>
      </c>
      <c r="L165">
        <v>94.733406700495394</v>
      </c>
      <c r="M165">
        <v>0.84495687922686602</v>
      </c>
      <c r="N165">
        <v>61.837760830922498</v>
      </c>
      <c r="O165">
        <v>116340.990981451</v>
      </c>
      <c r="P165">
        <v>143949.981575132</v>
      </c>
      <c r="Q165">
        <v>92.989667538983596</v>
      </c>
      <c r="R165">
        <v>718.34549495763895</v>
      </c>
      <c r="S165">
        <v>0.63810988309138195</v>
      </c>
      <c r="T165">
        <v>0.22173934840323001</v>
      </c>
      <c r="U165">
        <v>8.9814199582573501E-2</v>
      </c>
      <c r="V165">
        <v>0.71559718801177297</v>
      </c>
      <c r="W165">
        <v>1.8905376415667099E-2</v>
      </c>
      <c r="X165">
        <v>0.175683235989985</v>
      </c>
      <c r="Y165" s="1">
        <v>0</v>
      </c>
      <c r="Z165">
        <v>0.196870908500099</v>
      </c>
      <c r="AA165">
        <v>5.0472899620731095E-4</v>
      </c>
      <c r="AB165">
        <v>7.8336579508336106E-3</v>
      </c>
      <c r="AC165" s="3">
        <v>4.0224967030626398E-4</v>
      </c>
      <c r="AD165" s="1">
        <v>0</v>
      </c>
      <c r="AE165">
        <v>4.3852645227920803E-3</v>
      </c>
      <c r="AF165">
        <v>4.2573188444432102E-3</v>
      </c>
      <c r="AG165">
        <v>5.94662454712096</v>
      </c>
      <c r="AH165">
        <v>0.39671334550000797</v>
      </c>
      <c r="AI165">
        <v>7514.1542739408897</v>
      </c>
      <c r="AJ165" t="s">
        <v>107</v>
      </c>
      <c r="AK165" t="s">
        <v>108</v>
      </c>
      <c r="AL165">
        <v>48001478492.010002</v>
      </c>
      <c r="AM165">
        <v>412593</v>
      </c>
      <c r="AN165" s="15">
        <f t="shared" si="7"/>
        <v>3.0714467212588747E-2</v>
      </c>
    </row>
    <row r="166" spans="1:40" x14ac:dyDescent="0.25">
      <c r="A166" t="s">
        <v>37</v>
      </c>
      <c r="B166">
        <v>18.491099136808501</v>
      </c>
      <c r="C166">
        <v>1.7026314291568201E-2</v>
      </c>
      <c r="D166">
        <v>18.622807509100902</v>
      </c>
      <c r="E166">
        <v>1.6701508009842499E-2</v>
      </c>
      <c r="F166">
        <v>28.5457271507446</v>
      </c>
      <c r="G166" s="1">
        <v>0</v>
      </c>
      <c r="H166">
        <v>5.0410454438630996</v>
      </c>
      <c r="I166">
        <v>173.375115712054</v>
      </c>
      <c r="J166">
        <v>210.122600749659</v>
      </c>
      <c r="K166">
        <v>72.747548154770698</v>
      </c>
      <c r="L166">
        <v>94.928673373598002</v>
      </c>
      <c r="M166">
        <v>0.84649519179787602</v>
      </c>
      <c r="N166">
        <v>60.182692013545598</v>
      </c>
      <c r="O166">
        <v>108091.411948284</v>
      </c>
      <c r="P166">
        <v>133651.32879884401</v>
      </c>
      <c r="Q166">
        <v>92.789233277651604</v>
      </c>
      <c r="R166">
        <v>718.62140265586595</v>
      </c>
      <c r="S166">
        <v>0.65424106768059198</v>
      </c>
      <c r="T166">
        <v>0.21924340142691501</v>
      </c>
      <c r="U166">
        <v>7.5828257788132902E-2</v>
      </c>
      <c r="V166">
        <v>0.74075770011801001</v>
      </c>
      <c r="W166">
        <v>1.34397576601869E-2</v>
      </c>
      <c r="X166">
        <v>0.16997428443366999</v>
      </c>
      <c r="Y166" s="1">
        <v>0</v>
      </c>
      <c r="Z166">
        <v>0.19276254104995</v>
      </c>
      <c r="AA166">
        <v>5.1822376201016704E-4</v>
      </c>
      <c r="AB166">
        <v>7.8976467211427093E-3</v>
      </c>
      <c r="AC166" s="3">
        <v>3.2480920890336299E-4</v>
      </c>
      <c r="AD166" s="1">
        <v>0</v>
      </c>
      <c r="AE166">
        <v>4.2904130663435399E-3</v>
      </c>
      <c r="AF166">
        <v>3.9952730743213804E-3</v>
      </c>
      <c r="AG166">
        <v>6.2883590076226703</v>
      </c>
      <c r="AH166">
        <v>0.435612239622024</v>
      </c>
      <c r="AI166">
        <v>8908.2900517890594</v>
      </c>
      <c r="AJ166" t="s">
        <v>109</v>
      </c>
      <c r="AK166" t="s">
        <v>110</v>
      </c>
      <c r="AL166">
        <v>21578504750.060001</v>
      </c>
      <c r="AM166">
        <v>199632</v>
      </c>
      <c r="AN166" s="15">
        <f t="shared" si="7"/>
        <v>-7.0724230075425165E-3</v>
      </c>
    </row>
    <row r="167" spans="1:40" x14ac:dyDescent="0.25">
      <c r="A167" t="s">
        <v>37</v>
      </c>
      <c r="B167">
        <v>18.377600067095202</v>
      </c>
      <c r="C167">
        <v>1.6218525874966701E-2</v>
      </c>
      <c r="D167">
        <v>17.816680376977502</v>
      </c>
      <c r="E167">
        <v>1.5938703868243299E-2</v>
      </c>
      <c r="F167">
        <v>44.205461886300299</v>
      </c>
      <c r="G167" s="1">
        <v>0</v>
      </c>
      <c r="H167">
        <v>5.2941229054520997</v>
      </c>
      <c r="I167">
        <v>193.510490616498</v>
      </c>
      <c r="J167">
        <v>234.21859842763399</v>
      </c>
      <c r="K167">
        <v>74.888082858289707</v>
      </c>
      <c r="L167">
        <v>94.641498923510099</v>
      </c>
      <c r="M167">
        <v>0.84356346686604899</v>
      </c>
      <c r="N167">
        <v>59.842271968355099</v>
      </c>
      <c r="O167">
        <v>97251.127083304295</v>
      </c>
      <c r="P167">
        <v>120421.50674887</v>
      </c>
      <c r="Q167">
        <v>91.705111300236197</v>
      </c>
      <c r="R167">
        <v>718.49176915348403</v>
      </c>
      <c r="S167">
        <v>0.65936818868411395</v>
      </c>
      <c r="T167">
        <v>0.25715687939632598</v>
      </c>
      <c r="U167">
        <v>8.1158664076419501E-2</v>
      </c>
      <c r="V167">
        <v>0.73345870551496695</v>
      </c>
      <c r="W167">
        <v>1.38760829976592E-2</v>
      </c>
      <c r="X167">
        <v>0.171506547410953</v>
      </c>
      <c r="Y167" s="1">
        <v>0</v>
      </c>
      <c r="Z167">
        <v>0.21903170232040201</v>
      </c>
      <c r="AA167">
        <v>5.4574004005129503E-4</v>
      </c>
      <c r="AB167">
        <v>7.7840708546628801E-3</v>
      </c>
      <c r="AC167" s="3">
        <v>2.7981922151844101E-4</v>
      </c>
      <c r="AD167" s="1">
        <v>0</v>
      </c>
      <c r="AE167">
        <v>3.9299680366134699E-3</v>
      </c>
      <c r="AF167">
        <v>3.6789805167233799E-3</v>
      </c>
      <c r="AG167">
        <v>6.2909724549782098</v>
      </c>
      <c r="AH167">
        <v>0.446777186852645</v>
      </c>
      <c r="AI167">
        <v>10412.573888946399</v>
      </c>
      <c r="AJ167" t="s">
        <v>111</v>
      </c>
      <c r="AK167" t="s">
        <v>112</v>
      </c>
      <c r="AL167">
        <v>5596607861.3900003</v>
      </c>
      <c r="AM167">
        <v>57548</v>
      </c>
      <c r="AN167" s="15">
        <f t="shared" si="7"/>
        <v>3.1482839577821276E-2</v>
      </c>
    </row>
    <row r="168" spans="1:40" x14ac:dyDescent="0.25">
      <c r="A168" t="s">
        <v>37</v>
      </c>
      <c r="B168">
        <v>17.319300850433802</v>
      </c>
      <c r="C168">
        <v>1.5049137275239899E-2</v>
      </c>
      <c r="D168">
        <v>16.636722834987001</v>
      </c>
      <c r="E168">
        <v>1.4956113583129199E-2</v>
      </c>
      <c r="F168">
        <v>54.085884005798498</v>
      </c>
      <c r="G168" s="1">
        <v>0</v>
      </c>
      <c r="H168">
        <v>5.9912683775213997</v>
      </c>
      <c r="I168">
        <v>231.523619609441</v>
      </c>
      <c r="J168">
        <v>277.33618144191001</v>
      </c>
      <c r="K168">
        <v>90.609343209289193</v>
      </c>
      <c r="L168">
        <v>94.026866199896105</v>
      </c>
      <c r="M168">
        <v>0.82456239881289295</v>
      </c>
      <c r="N168">
        <v>61.225087526689101</v>
      </c>
      <c r="O168">
        <v>85847.802577765906</v>
      </c>
      <c r="P168">
        <v>104915.61110138601</v>
      </c>
      <c r="Q168">
        <v>73.946009839998496</v>
      </c>
      <c r="R168">
        <v>717.96339847243996</v>
      </c>
      <c r="S168">
        <v>0.57240654612293795</v>
      </c>
      <c r="T168">
        <v>0.39874314433584901</v>
      </c>
      <c r="U168">
        <v>4.86531571608462E-2</v>
      </c>
      <c r="V168">
        <v>0.86843833301489204</v>
      </c>
      <c r="W168">
        <v>5.50748399322661E-3</v>
      </c>
      <c r="X168">
        <v>7.7401025831034198E-2</v>
      </c>
      <c r="Y168" s="1">
        <v>0</v>
      </c>
      <c r="Z168">
        <v>0.32602451212543299</v>
      </c>
      <c r="AA168">
        <v>6.9048578028837505E-4</v>
      </c>
      <c r="AB168">
        <v>7.0954407140923796E-3</v>
      </c>
      <c r="AC168" s="3">
        <v>9.3028197421335997E-5</v>
      </c>
      <c r="AD168" s="1">
        <v>0</v>
      </c>
      <c r="AE168">
        <v>3.2558174030832701E-3</v>
      </c>
      <c r="AF168">
        <v>3.9144124216721303E-3</v>
      </c>
      <c r="AG168">
        <v>4.6946513964419703</v>
      </c>
      <c r="AH168">
        <v>0.37491123007156402</v>
      </c>
      <c r="AI168">
        <v>14535.780617116799</v>
      </c>
      <c r="AJ168" t="s">
        <v>113</v>
      </c>
      <c r="AK168" t="s">
        <v>114</v>
      </c>
      <c r="AL168">
        <v>2914361201.9099998</v>
      </c>
      <c r="AM168">
        <v>33948</v>
      </c>
      <c r="AN168" s="15">
        <f t="shared" si="7"/>
        <v>4.1028393765828675E-2</v>
      </c>
    </row>
    <row r="173" spans="1:40" x14ac:dyDescent="0.25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6</v>
      </c>
      <c r="H173" t="s">
        <v>7</v>
      </c>
      <c r="I173" t="s">
        <v>8</v>
      </c>
      <c r="J173" t="s">
        <v>9</v>
      </c>
      <c r="K173" t="s">
        <v>10</v>
      </c>
      <c r="L173" t="s">
        <v>11</v>
      </c>
      <c r="M173" t="s">
        <v>12</v>
      </c>
      <c r="N173" t="s">
        <v>13</v>
      </c>
      <c r="O173" t="s">
        <v>14</v>
      </c>
      <c r="P173" t="s">
        <v>15</v>
      </c>
      <c r="Q173" t="s">
        <v>16</v>
      </c>
      <c r="R173" t="s">
        <v>17</v>
      </c>
      <c r="S173" t="s">
        <v>18</v>
      </c>
      <c r="T173" t="s">
        <v>19</v>
      </c>
      <c r="U173" t="s">
        <v>20</v>
      </c>
      <c r="V173" t="s">
        <v>21</v>
      </c>
      <c r="W173" t="s">
        <v>22</v>
      </c>
      <c r="X173" t="s">
        <v>23</v>
      </c>
      <c r="Y173" t="s">
        <v>24</v>
      </c>
      <c r="Z173" t="s">
        <v>25</v>
      </c>
      <c r="AA173" t="s">
        <v>26</v>
      </c>
      <c r="AB173" t="s">
        <v>27</v>
      </c>
      <c r="AC173" s="3" t="s">
        <v>120</v>
      </c>
      <c r="AD173" t="s">
        <v>28</v>
      </c>
      <c r="AE173" t="s">
        <v>29</v>
      </c>
      <c r="AF173" t="s">
        <v>30</v>
      </c>
      <c r="AG173" t="s">
        <v>31</v>
      </c>
      <c r="AH173" t="s">
        <v>32</v>
      </c>
      <c r="AI173" t="s">
        <v>33</v>
      </c>
      <c r="AJ173" t="s">
        <v>34</v>
      </c>
      <c r="AK173" t="s">
        <v>74</v>
      </c>
      <c r="AL173" t="s">
        <v>35</v>
      </c>
      <c r="AM173" t="s">
        <v>36</v>
      </c>
    </row>
    <row r="174" spans="1:40" x14ac:dyDescent="0.25">
      <c r="A174" t="s">
        <v>37</v>
      </c>
      <c r="B174">
        <v>4.1377872132646596</v>
      </c>
      <c r="C174">
        <v>4.2186014176289199E-3</v>
      </c>
      <c r="D174">
        <v>4.9465002711636199</v>
      </c>
      <c r="E174">
        <v>4.2186014176289199E-3</v>
      </c>
      <c r="F174">
        <v>-88.106621627116198</v>
      </c>
      <c r="G174" s="1">
        <v>0</v>
      </c>
      <c r="H174">
        <v>2.7993639740704399</v>
      </c>
      <c r="I174">
        <v>-209.86070289094499</v>
      </c>
      <c r="J174">
        <v>-185.10517129573199</v>
      </c>
      <c r="K174">
        <v>39.388022957508902</v>
      </c>
      <c r="L174">
        <v>92.875087866867204</v>
      </c>
      <c r="M174">
        <v>0.85337309384865301</v>
      </c>
      <c r="N174">
        <v>76.040869446981702</v>
      </c>
      <c r="O174">
        <v>161031.18848265099</v>
      </c>
      <c r="P174">
        <v>202578.66115906401</v>
      </c>
      <c r="Q174">
        <v>96.574487514069006</v>
      </c>
      <c r="R174">
        <v>675.727142444636</v>
      </c>
      <c r="S174">
        <v>0.65056414958977105</v>
      </c>
      <c r="T174">
        <v>0.122051502755398</v>
      </c>
      <c r="U174">
        <v>0.15292282860798101</v>
      </c>
      <c r="V174">
        <v>0.15355763906748399</v>
      </c>
      <c r="W174">
        <v>5.6457955334500799E-2</v>
      </c>
      <c r="X174">
        <v>0.63706157699003196</v>
      </c>
      <c r="Y174" s="1">
        <v>0</v>
      </c>
      <c r="Z174">
        <v>0.23297800907302699</v>
      </c>
      <c r="AA174">
        <v>3.7166990670937298E-4</v>
      </c>
      <c r="AB174">
        <v>3.8469304954478699E-3</v>
      </c>
      <c r="AC174" s="3">
        <v>0</v>
      </c>
      <c r="AD174" s="1">
        <v>0</v>
      </c>
      <c r="AE174" s="1">
        <v>0</v>
      </c>
      <c r="AF174" s="1">
        <v>0</v>
      </c>
      <c r="AG174">
        <v>4.0906976056904396</v>
      </c>
      <c r="AH174">
        <v>0.14067948066430699</v>
      </c>
      <c r="AI174">
        <v>75.720553715620497</v>
      </c>
      <c r="AJ174" t="s">
        <v>77</v>
      </c>
      <c r="AK174" t="s">
        <v>78</v>
      </c>
      <c r="AL174">
        <v>310951224.95999998</v>
      </c>
      <c r="AM174">
        <v>1931</v>
      </c>
      <c r="AN174" s="15">
        <f t="shared" ref="AN174:AN192" si="8">B174/D174-1</f>
        <v>-0.16349196675748245</v>
      </c>
    </row>
    <row r="175" spans="1:40" x14ac:dyDescent="0.25">
      <c r="A175" t="s">
        <v>37</v>
      </c>
      <c r="B175">
        <v>5.4554272659041398</v>
      </c>
      <c r="C175">
        <v>4.6314896309555603E-3</v>
      </c>
      <c r="D175">
        <v>5.4183760244330097</v>
      </c>
      <c r="E175">
        <v>4.6314896309555603E-3</v>
      </c>
      <c r="F175">
        <v>-56.160125671377997</v>
      </c>
      <c r="G175" s="1">
        <v>0</v>
      </c>
      <c r="H175">
        <v>3.0901002410857199</v>
      </c>
      <c r="I175">
        <v>-179.92869161562501</v>
      </c>
      <c r="J175">
        <v>-158.52650856751401</v>
      </c>
      <c r="K175">
        <v>42.858353030002</v>
      </c>
      <c r="L175">
        <v>91.1666330084376</v>
      </c>
      <c r="M175">
        <v>0.83220223867782905</v>
      </c>
      <c r="N175">
        <v>72.397951870928907</v>
      </c>
      <c r="O175">
        <v>186171.17298538401</v>
      </c>
      <c r="P175">
        <v>236033.74980795701</v>
      </c>
      <c r="Q175">
        <v>96.601451385601806</v>
      </c>
      <c r="R175">
        <v>675.91231463052804</v>
      </c>
      <c r="S175">
        <v>0.424777383231626</v>
      </c>
      <c r="T175">
        <v>0.24570827779832199</v>
      </c>
      <c r="U175">
        <v>0.23372119287045801</v>
      </c>
      <c r="V175">
        <v>0.211659406352324</v>
      </c>
      <c r="W175">
        <v>0.113351436605671</v>
      </c>
      <c r="X175">
        <v>0.44126796417154401</v>
      </c>
      <c r="Y175" s="1">
        <v>0</v>
      </c>
      <c r="Z175">
        <v>0.43677828614500802</v>
      </c>
      <c r="AA175">
        <v>3.98224713032439E-4</v>
      </c>
      <c r="AB175">
        <v>4.2332753452878E-3</v>
      </c>
      <c r="AC175" s="3">
        <v>0</v>
      </c>
      <c r="AD175" s="1">
        <v>0</v>
      </c>
      <c r="AE175" s="1">
        <v>0</v>
      </c>
      <c r="AF175" s="1">
        <v>0</v>
      </c>
      <c r="AG175">
        <v>4.5355532511986096</v>
      </c>
      <c r="AH175">
        <v>0.17308812621592701</v>
      </c>
      <c r="AI175">
        <v>243.14865191564701</v>
      </c>
      <c r="AJ175" t="s">
        <v>79</v>
      </c>
      <c r="AK175" t="s">
        <v>80</v>
      </c>
      <c r="AL175">
        <v>2509401240.6700001</v>
      </c>
      <c r="AM175">
        <v>13479</v>
      </c>
      <c r="AN175" s="15">
        <f t="shared" si="8"/>
        <v>6.8380712789322118E-3</v>
      </c>
    </row>
    <row r="176" spans="1:40" x14ac:dyDescent="0.25">
      <c r="A176" t="s">
        <v>37</v>
      </c>
      <c r="B176">
        <v>7.0760831615858102</v>
      </c>
      <c r="C176">
        <v>4.8215836169343699E-3</v>
      </c>
      <c r="D176">
        <v>5.6349051731893001</v>
      </c>
      <c r="E176">
        <v>4.8209379861908902E-3</v>
      </c>
      <c r="F176">
        <v>-42.995258759312101</v>
      </c>
      <c r="G176" s="1">
        <v>0</v>
      </c>
      <c r="H176">
        <v>3.2552480579373499</v>
      </c>
      <c r="I176">
        <v>-157.036058447675</v>
      </c>
      <c r="J176">
        <v>-136.74680798927099</v>
      </c>
      <c r="K176">
        <v>34.957754539395097</v>
      </c>
      <c r="L176">
        <v>92.905299499302899</v>
      </c>
      <c r="M176">
        <v>0.86667749476961498</v>
      </c>
      <c r="N176">
        <v>75.594274692361296</v>
      </c>
      <c r="O176">
        <v>196427.33798923399</v>
      </c>
      <c r="P176">
        <v>243205.41008807201</v>
      </c>
      <c r="Q176">
        <v>90.226866452465998</v>
      </c>
      <c r="R176">
        <v>676.86770549258199</v>
      </c>
      <c r="S176">
        <v>0.42692593379768701</v>
      </c>
      <c r="T176">
        <v>0.36011707732317899</v>
      </c>
      <c r="U176">
        <v>0.30600490054874702</v>
      </c>
      <c r="V176">
        <v>0.12309589049468</v>
      </c>
      <c r="W176">
        <v>0.16652076614547501</v>
      </c>
      <c r="X176">
        <v>0.40437844281109597</v>
      </c>
      <c r="Y176" s="1">
        <v>0</v>
      </c>
      <c r="Z176">
        <v>0.39871574773016399</v>
      </c>
      <c r="AA176">
        <v>3.56449048452804E-4</v>
      </c>
      <c r="AB176">
        <v>4.4644561100327098E-3</v>
      </c>
      <c r="AC176" s="3">
        <v>6.4563497303514205E-7</v>
      </c>
      <c r="AD176" s="1">
        <v>0</v>
      </c>
      <c r="AE176" s="1">
        <v>2.9242805128755199E-8</v>
      </c>
      <c r="AF176" s="1">
        <v>0</v>
      </c>
      <c r="AG176">
        <v>5.3107670327808902</v>
      </c>
      <c r="AH176">
        <v>0.16841959767647299</v>
      </c>
      <c r="AI176">
        <v>227.73707658075699</v>
      </c>
      <c r="AJ176" t="s">
        <v>81</v>
      </c>
      <c r="AK176" t="s">
        <v>82</v>
      </c>
      <c r="AL176">
        <v>24120098541.049999</v>
      </c>
      <c r="AM176">
        <v>122794</v>
      </c>
      <c r="AN176" s="15">
        <f t="shared" si="8"/>
        <v>0.25575904901711377</v>
      </c>
    </row>
    <row r="177" spans="1:40" x14ac:dyDescent="0.25">
      <c r="A177" t="s">
        <v>37</v>
      </c>
      <c r="B177">
        <v>7.8009947161421396</v>
      </c>
      <c r="C177">
        <v>5.9763321354417602E-3</v>
      </c>
      <c r="D177">
        <v>6.9405028008572698</v>
      </c>
      <c r="E177">
        <v>5.8734117805572198E-3</v>
      </c>
      <c r="F177">
        <v>-37.3898382273441</v>
      </c>
      <c r="G177" s="1">
        <v>0</v>
      </c>
      <c r="H177">
        <v>3.3350171552686199</v>
      </c>
      <c r="I177">
        <v>-130.87608820063599</v>
      </c>
      <c r="J177">
        <v>-110.898415394724</v>
      </c>
      <c r="K177">
        <v>28.861741166535101</v>
      </c>
      <c r="L177">
        <v>93.577938812195498</v>
      </c>
      <c r="M177">
        <v>0.88660967361986698</v>
      </c>
      <c r="N177">
        <v>77.784700891381306</v>
      </c>
      <c r="O177">
        <v>199573.01641133701</v>
      </c>
      <c r="P177">
        <v>244669.513628669</v>
      </c>
      <c r="Q177">
        <v>86.642943287659605</v>
      </c>
      <c r="R177">
        <v>677.33852983214797</v>
      </c>
      <c r="S177">
        <v>0.43400375735677799</v>
      </c>
      <c r="T177">
        <v>0.40096017259913302</v>
      </c>
      <c r="U177">
        <v>0.344075575745526</v>
      </c>
      <c r="V177">
        <v>7.6037727350451695E-2</v>
      </c>
      <c r="W177">
        <v>0.17931763839301901</v>
      </c>
      <c r="X177">
        <v>0.400569058511002</v>
      </c>
      <c r="Y177" s="1">
        <v>0</v>
      </c>
      <c r="Z177">
        <v>0.383214074046693</v>
      </c>
      <c r="AA177">
        <v>3.2701326890248803E-4</v>
      </c>
      <c r="AB177">
        <v>5.22182078080738E-3</v>
      </c>
      <c r="AC177" s="3">
        <v>1.02921335722116E-4</v>
      </c>
      <c r="AD177" s="1">
        <v>0</v>
      </c>
      <c r="AE177">
        <v>3.2458851606303497E-4</v>
      </c>
      <c r="AF177" s="1">
        <v>0</v>
      </c>
      <c r="AG177">
        <v>6.1596634627712996</v>
      </c>
      <c r="AH177">
        <v>0.15726068790671299</v>
      </c>
      <c r="AI177">
        <v>168.21884599957201</v>
      </c>
      <c r="AJ177" t="s">
        <v>83</v>
      </c>
      <c r="AK177" t="s">
        <v>84</v>
      </c>
      <c r="AL177">
        <v>108993011025.74001</v>
      </c>
      <c r="AM177">
        <v>546131</v>
      </c>
      <c r="AN177" s="15">
        <f t="shared" si="8"/>
        <v>0.12398120712213889</v>
      </c>
    </row>
    <row r="178" spans="1:40" x14ac:dyDescent="0.25">
      <c r="A178" t="s">
        <v>37</v>
      </c>
      <c r="B178">
        <v>8.5700622832284292</v>
      </c>
      <c r="C178">
        <v>7.1632586875749003E-3</v>
      </c>
      <c r="D178">
        <v>8.2652069484615005</v>
      </c>
      <c r="E178">
        <v>6.8451874766487196E-3</v>
      </c>
      <c r="F178">
        <v>-27.119736813807499</v>
      </c>
      <c r="G178" s="1">
        <v>0</v>
      </c>
      <c r="H178">
        <v>3.5096638083776002</v>
      </c>
      <c r="I178">
        <v>-107.484712788856</v>
      </c>
      <c r="J178">
        <v>-87.053794066448006</v>
      </c>
      <c r="K178">
        <v>27.855247897716101</v>
      </c>
      <c r="L178">
        <v>93.599083012048894</v>
      </c>
      <c r="M178">
        <v>0.89091708734809905</v>
      </c>
      <c r="N178">
        <v>78.149188539618095</v>
      </c>
      <c r="O178">
        <v>195206.30036335599</v>
      </c>
      <c r="P178">
        <v>241056.94570619799</v>
      </c>
      <c r="Q178">
        <v>84.419941866317302</v>
      </c>
      <c r="R178">
        <v>678.43460655519698</v>
      </c>
      <c r="S178">
        <v>0.459069944193361</v>
      </c>
      <c r="T178">
        <v>0.41884273278683498</v>
      </c>
      <c r="U178">
        <v>0.35981148532551699</v>
      </c>
      <c r="V178">
        <v>6.0752988515803998E-2</v>
      </c>
      <c r="W178">
        <v>0.16910786835369801</v>
      </c>
      <c r="X178">
        <v>0.41032765780497898</v>
      </c>
      <c r="Y178" s="1">
        <v>0</v>
      </c>
      <c r="Z178">
        <v>0.35642421519567802</v>
      </c>
      <c r="AA178">
        <v>3.1875561728388898E-4</v>
      </c>
      <c r="AB178">
        <v>5.7191751598495797E-3</v>
      </c>
      <c r="AC178" s="3">
        <v>3.1807294380820002E-4</v>
      </c>
      <c r="AD178" s="1">
        <v>0</v>
      </c>
      <c r="AE178">
        <v>8.0726994383762795E-4</v>
      </c>
      <c r="AF178" s="1">
        <v>0</v>
      </c>
      <c r="AG178">
        <v>6.4218159648248498</v>
      </c>
      <c r="AH178">
        <v>0.15305117376987201</v>
      </c>
      <c r="AI178">
        <v>177.88232099678299</v>
      </c>
      <c r="AJ178" t="s">
        <v>85</v>
      </c>
      <c r="AK178" t="s">
        <v>86</v>
      </c>
      <c r="AL178">
        <v>203427804115.76001</v>
      </c>
      <c r="AM178">
        <v>1042117</v>
      </c>
      <c r="AN178" s="15">
        <f t="shared" si="8"/>
        <v>3.6884174427559202E-2</v>
      </c>
    </row>
    <row r="179" spans="1:40" x14ac:dyDescent="0.25">
      <c r="A179" t="s">
        <v>37</v>
      </c>
      <c r="B179">
        <v>9.1586948060261193</v>
      </c>
      <c r="C179">
        <v>7.9395735023111199E-3</v>
      </c>
      <c r="D179">
        <v>9.1222616039156694</v>
      </c>
      <c r="E179">
        <v>7.4516558928978101E-3</v>
      </c>
      <c r="F179">
        <v>-18.615921525651899</v>
      </c>
      <c r="G179" s="1">
        <v>0</v>
      </c>
      <c r="H179">
        <v>3.6630569452831798</v>
      </c>
      <c r="I179">
        <v>-82.977281198476703</v>
      </c>
      <c r="J179">
        <v>-61.856803100218599</v>
      </c>
      <c r="K179">
        <v>28.938066903680099</v>
      </c>
      <c r="L179">
        <v>93.199763365213002</v>
      </c>
      <c r="M179">
        <v>0.88609051162486696</v>
      </c>
      <c r="N179">
        <v>77.212682932208907</v>
      </c>
      <c r="O179">
        <v>188824.44387737699</v>
      </c>
      <c r="P179">
        <v>235030.420433269</v>
      </c>
      <c r="Q179">
        <v>83.990568768700996</v>
      </c>
      <c r="R179">
        <v>678.33721453553903</v>
      </c>
      <c r="S179">
        <v>0.46533601929530399</v>
      </c>
      <c r="T179">
        <v>0.40674314281021501</v>
      </c>
      <c r="U179">
        <v>0.36074091763485699</v>
      </c>
      <c r="V179">
        <v>7.4670931545961397E-2</v>
      </c>
      <c r="W179">
        <v>0.15340252039524699</v>
      </c>
      <c r="X179">
        <v>0.41118563042393302</v>
      </c>
      <c r="Y179" s="1">
        <v>0</v>
      </c>
      <c r="Z179">
        <v>0.35374764638041201</v>
      </c>
      <c r="AA179">
        <v>3.2380751363357497E-4</v>
      </c>
      <c r="AB179">
        <v>6.3569022722837496E-3</v>
      </c>
      <c r="AC179" s="3">
        <v>4.8792177985238503E-4</v>
      </c>
      <c r="AD179" s="1">
        <v>0</v>
      </c>
      <c r="AE179">
        <v>7.7096065675935502E-4</v>
      </c>
      <c r="AF179" s="1">
        <v>5.6639006003746405E-10</v>
      </c>
      <c r="AG179">
        <v>6.5607669864914397</v>
      </c>
      <c r="AH179">
        <v>0.16393878424649799</v>
      </c>
      <c r="AI179">
        <v>253.48182568998999</v>
      </c>
      <c r="AJ179" t="s">
        <v>87</v>
      </c>
      <c r="AK179" t="s">
        <v>88</v>
      </c>
      <c r="AL179">
        <v>332552889945.73999</v>
      </c>
      <c r="AM179">
        <v>1761175</v>
      </c>
      <c r="AN179" s="15">
        <f t="shared" si="8"/>
        <v>3.9938782390116501E-3</v>
      </c>
    </row>
    <row r="180" spans="1:40" x14ac:dyDescent="0.25">
      <c r="A180" t="s">
        <v>37</v>
      </c>
      <c r="B180">
        <v>10.2966564726455</v>
      </c>
      <c r="C180">
        <v>8.5978086798322792E-3</v>
      </c>
      <c r="D180">
        <v>9.84319887168901</v>
      </c>
      <c r="E180">
        <v>7.8909032008258502E-3</v>
      </c>
      <c r="F180">
        <v>-16.172824810421002</v>
      </c>
      <c r="G180" s="1">
        <v>0</v>
      </c>
      <c r="H180">
        <v>3.7002546556382998</v>
      </c>
      <c r="I180">
        <v>-58.966023741919997</v>
      </c>
      <c r="J180">
        <v>-37.596133686159398</v>
      </c>
      <c r="K180">
        <v>28.943520765990399</v>
      </c>
      <c r="L180">
        <v>93.200016796283506</v>
      </c>
      <c r="M180">
        <v>0.88698478937304304</v>
      </c>
      <c r="N180">
        <v>77.111025879336097</v>
      </c>
      <c r="O180">
        <v>186658.12315784601</v>
      </c>
      <c r="P180">
        <v>231915.08934892199</v>
      </c>
      <c r="Q180">
        <v>84.324257277148206</v>
      </c>
      <c r="R180">
        <v>678.90707613620498</v>
      </c>
      <c r="S180">
        <v>0.46708102383484601</v>
      </c>
      <c r="T180">
        <v>0.39876418045702999</v>
      </c>
      <c r="U180">
        <v>0.35533670487496999</v>
      </c>
      <c r="V180">
        <v>7.36391056891912E-2</v>
      </c>
      <c r="W180">
        <v>0.14700808733440701</v>
      </c>
      <c r="X180">
        <v>0.42401610210143098</v>
      </c>
      <c r="Y180" s="1">
        <v>0</v>
      </c>
      <c r="Z180">
        <v>0.350058941468465</v>
      </c>
      <c r="AA180">
        <v>3.1827506591824002E-4</v>
      </c>
      <c r="AB180">
        <v>6.58270706076857E-3</v>
      </c>
      <c r="AC180" s="3">
        <v>7.0691310807897197E-4</v>
      </c>
      <c r="AD180" s="1">
        <v>0</v>
      </c>
      <c r="AE180">
        <v>9.7198436160702E-4</v>
      </c>
      <c r="AF180">
        <v>1.7957232100305702E-5</v>
      </c>
      <c r="AG180">
        <v>6.76723305623785</v>
      </c>
      <c r="AH180">
        <v>0.164575648818585</v>
      </c>
      <c r="AI180">
        <v>281.26450505150302</v>
      </c>
      <c r="AJ180" t="s">
        <v>89</v>
      </c>
      <c r="AK180" t="s">
        <v>90</v>
      </c>
      <c r="AL180">
        <v>458143777017.27002</v>
      </c>
      <c r="AM180">
        <v>2454454</v>
      </c>
      <c r="AN180" s="15">
        <f t="shared" si="8"/>
        <v>4.6068113310269831E-2</v>
      </c>
    </row>
    <row r="181" spans="1:40" x14ac:dyDescent="0.25">
      <c r="A181" t="s">
        <v>37</v>
      </c>
      <c r="B181">
        <v>11.7587210823118</v>
      </c>
      <c r="C181">
        <v>9.7713169381523097E-3</v>
      </c>
      <c r="D181">
        <v>11.1155020054783</v>
      </c>
      <c r="E181">
        <v>8.7812968669426592E-3</v>
      </c>
      <c r="F181">
        <v>-9.9406996420139695</v>
      </c>
      <c r="G181" s="1">
        <v>0</v>
      </c>
      <c r="H181">
        <v>3.7912451365763702</v>
      </c>
      <c r="I181">
        <v>-34.702042258120599</v>
      </c>
      <c r="J181">
        <v>-12.4135363999244</v>
      </c>
      <c r="K181">
        <v>32.681754350853801</v>
      </c>
      <c r="L181">
        <v>92.7762444747068</v>
      </c>
      <c r="M181">
        <v>0.87668740327567296</v>
      </c>
      <c r="N181">
        <v>75.075528958709896</v>
      </c>
      <c r="O181">
        <v>178926.18971632299</v>
      </c>
      <c r="P181">
        <v>224027.821279948</v>
      </c>
      <c r="Q181">
        <v>86.278398122528998</v>
      </c>
      <c r="R181">
        <v>679.17917156153896</v>
      </c>
      <c r="S181">
        <v>0.45597782938840897</v>
      </c>
      <c r="T181">
        <v>0.379628554234056</v>
      </c>
      <c r="U181">
        <v>0.344704625261743</v>
      </c>
      <c r="V181">
        <v>0.12497689111610701</v>
      </c>
      <c r="W181">
        <v>0.12774207093978601</v>
      </c>
      <c r="X181">
        <v>0.402576412682361</v>
      </c>
      <c r="Y181" s="1">
        <v>0</v>
      </c>
      <c r="Z181">
        <v>0.36812571299642599</v>
      </c>
      <c r="AA181">
        <v>3.3266608035524401E-4</v>
      </c>
      <c r="AB181">
        <v>6.8626309113830903E-3</v>
      </c>
      <c r="AC181" s="3">
        <v>9.9003076023979498E-4</v>
      </c>
      <c r="AD181" s="1">
        <v>0</v>
      </c>
      <c r="AE181">
        <v>1.38909709130394E-3</v>
      </c>
      <c r="AF181">
        <v>1.96925462649327E-4</v>
      </c>
      <c r="AG181">
        <v>6.79624509917375</v>
      </c>
      <c r="AH181">
        <v>0.192638194705546</v>
      </c>
      <c r="AI181">
        <v>492.50591316801803</v>
      </c>
      <c r="AJ181" t="s">
        <v>91</v>
      </c>
      <c r="AK181" t="s">
        <v>92</v>
      </c>
      <c r="AL181">
        <v>559876866684.20996</v>
      </c>
      <c r="AM181">
        <v>3129094</v>
      </c>
      <c r="AN181" s="15">
        <f t="shared" si="8"/>
        <v>5.7866849065070447E-2</v>
      </c>
    </row>
    <row r="182" spans="1:40" x14ac:dyDescent="0.25">
      <c r="A182" t="s">
        <v>37</v>
      </c>
      <c r="B182">
        <v>13.2152105524777</v>
      </c>
      <c r="C182">
        <v>1.13771648310624E-2</v>
      </c>
      <c r="D182">
        <v>12.8298786285046</v>
      </c>
      <c r="E182">
        <v>9.9559397727507007E-3</v>
      </c>
      <c r="F182">
        <v>-4.7987063165084596</v>
      </c>
      <c r="G182" s="1">
        <v>0</v>
      </c>
      <c r="H182">
        <v>3.8670718320172401</v>
      </c>
      <c r="I182">
        <v>-11.199889885826799</v>
      </c>
      <c r="J182">
        <v>12.0247624289843</v>
      </c>
      <c r="K182">
        <v>35.707842416458199</v>
      </c>
      <c r="L182">
        <v>92.743791397896402</v>
      </c>
      <c r="M182">
        <v>0.87175059717668302</v>
      </c>
      <c r="N182">
        <v>73.879571418201095</v>
      </c>
      <c r="O182">
        <v>171633.58807571299</v>
      </c>
      <c r="P182">
        <v>215948.32439815401</v>
      </c>
      <c r="Q182">
        <v>88.432812986052795</v>
      </c>
      <c r="R182">
        <v>678.866048949537</v>
      </c>
      <c r="S182">
        <v>0.45873052117353602</v>
      </c>
      <c r="T182">
        <v>0.355856002585627</v>
      </c>
      <c r="U182">
        <v>0.340150695709246</v>
      </c>
      <c r="V182">
        <v>0.164712904492711</v>
      </c>
      <c r="W182">
        <v>0.106970928001591</v>
      </c>
      <c r="X182">
        <v>0.38816547179645</v>
      </c>
      <c r="Y182" s="1">
        <v>0</v>
      </c>
      <c r="Z182">
        <v>0.36960994485378201</v>
      </c>
      <c r="AA182">
        <v>3.4457189354891499E-4</v>
      </c>
      <c r="AB182">
        <v>7.00118086703032E-3</v>
      </c>
      <c r="AC182" s="3">
        <v>1.42124018698663E-3</v>
      </c>
      <c r="AD182" s="1">
        <v>0</v>
      </c>
      <c r="AE182">
        <v>1.58435837275576E-3</v>
      </c>
      <c r="AF182">
        <v>1.02586033287709E-3</v>
      </c>
      <c r="AG182">
        <v>6.7322988781672901</v>
      </c>
      <c r="AH182">
        <v>0.20605419909710801</v>
      </c>
      <c r="AI182">
        <v>752.34667875071398</v>
      </c>
      <c r="AJ182" t="s">
        <v>93</v>
      </c>
      <c r="AK182" t="s">
        <v>94</v>
      </c>
      <c r="AL182">
        <v>653220101223.77002</v>
      </c>
      <c r="AM182">
        <v>3805899</v>
      </c>
      <c r="AN182" s="15">
        <f t="shared" si="8"/>
        <v>3.0033949278132299E-2</v>
      </c>
    </row>
    <row r="183" spans="1:40" x14ac:dyDescent="0.25">
      <c r="A183" t="s">
        <v>37</v>
      </c>
      <c r="B183">
        <v>14.800527150947399</v>
      </c>
      <c r="C183">
        <v>1.32242657377925E-2</v>
      </c>
      <c r="D183">
        <v>14.764299461565599</v>
      </c>
      <c r="E183">
        <v>1.14689649335978E-2</v>
      </c>
      <c r="F183">
        <v>0.48439942236589401</v>
      </c>
      <c r="G183" s="1">
        <v>0</v>
      </c>
      <c r="H183">
        <v>3.9989030202736702</v>
      </c>
      <c r="I183">
        <v>11.750779244744299</v>
      </c>
      <c r="J183">
        <v>37.1179782165432</v>
      </c>
      <c r="K183">
        <v>45.4938400873368</v>
      </c>
      <c r="L183">
        <v>92.034208576260397</v>
      </c>
      <c r="M183">
        <v>0.84887965639420004</v>
      </c>
      <c r="N183">
        <v>69.670631173039794</v>
      </c>
      <c r="O183">
        <v>157074.97828811299</v>
      </c>
      <c r="P183">
        <v>198399.74912600499</v>
      </c>
      <c r="Q183">
        <v>90.953106561591994</v>
      </c>
      <c r="R183">
        <v>679.47050135967299</v>
      </c>
      <c r="S183">
        <v>0.44608119808109697</v>
      </c>
      <c r="T183">
        <v>0.30516022318602098</v>
      </c>
      <c r="U183">
        <v>0.29743984788637401</v>
      </c>
      <c r="V183">
        <v>0.298413645447342</v>
      </c>
      <c r="W183">
        <v>7.3632099492793104E-2</v>
      </c>
      <c r="X183">
        <v>0.33051440717348901</v>
      </c>
      <c r="Y183" s="1">
        <v>0</v>
      </c>
      <c r="Z183">
        <v>0.400321356052046</v>
      </c>
      <c r="AA183">
        <v>3.93206997474125E-4</v>
      </c>
      <c r="AB183">
        <v>7.3092457381905302E-3</v>
      </c>
      <c r="AC183" s="3">
        <v>1.7553196639968501E-3</v>
      </c>
      <c r="AD183" s="1">
        <v>0</v>
      </c>
      <c r="AE183">
        <v>2.0929586108149301E-3</v>
      </c>
      <c r="AF183">
        <v>1.67359379158095E-3</v>
      </c>
      <c r="AG183">
        <v>6.4992032843286998</v>
      </c>
      <c r="AH183">
        <v>0.247133952383186</v>
      </c>
      <c r="AI183">
        <v>1459.0189271803399</v>
      </c>
      <c r="AJ183" t="s">
        <v>95</v>
      </c>
      <c r="AK183" t="s">
        <v>96</v>
      </c>
      <c r="AL183">
        <v>568691215491.93994</v>
      </c>
      <c r="AM183">
        <v>3620508</v>
      </c>
      <c r="AN183" s="15">
        <f t="shared" si="8"/>
        <v>2.4537357479172961E-3</v>
      </c>
    </row>
    <row r="184" spans="1:40" x14ac:dyDescent="0.25">
      <c r="A184" t="s">
        <v>37</v>
      </c>
      <c r="B184">
        <v>15.7558762102401</v>
      </c>
      <c r="C184">
        <v>1.3967612211289501E-2</v>
      </c>
      <c r="D184">
        <v>15.531620364721199</v>
      </c>
      <c r="E184">
        <v>1.23611353584866E-2</v>
      </c>
      <c r="F184">
        <v>2.0709119064778201</v>
      </c>
      <c r="G184" s="1">
        <v>0</v>
      </c>
      <c r="H184">
        <v>4.1299832107842898</v>
      </c>
      <c r="I184">
        <v>34.641347828114</v>
      </c>
      <c r="J184">
        <v>61.992638913467403</v>
      </c>
      <c r="K184">
        <v>54.1014265675555</v>
      </c>
      <c r="L184">
        <v>92.013586146627503</v>
      </c>
      <c r="M184">
        <v>0.83526013802757304</v>
      </c>
      <c r="N184">
        <v>66.528160307354298</v>
      </c>
      <c r="O184">
        <v>145610.263073521</v>
      </c>
      <c r="P184">
        <v>183022.14797886499</v>
      </c>
      <c r="Q184">
        <v>93.995311953142703</v>
      </c>
      <c r="R184">
        <v>679.31432947051405</v>
      </c>
      <c r="S184">
        <v>0.47187304037002098</v>
      </c>
      <c r="T184">
        <v>0.259592646116721</v>
      </c>
      <c r="U184">
        <v>0.240323792188047</v>
      </c>
      <c r="V184">
        <v>0.41468039900769899</v>
      </c>
      <c r="W184">
        <v>5.3982344312639902E-2</v>
      </c>
      <c r="X184">
        <v>0.29101346449161303</v>
      </c>
      <c r="Y184" s="1">
        <v>0</v>
      </c>
      <c r="Z184">
        <v>0.38037941475860398</v>
      </c>
      <c r="AA184">
        <v>4.3883892784548701E-4</v>
      </c>
      <c r="AB184">
        <v>7.5700705060362198E-3</v>
      </c>
      <c r="AC184" s="3">
        <v>1.60649338498633E-3</v>
      </c>
      <c r="AD184" s="1">
        <v>0</v>
      </c>
      <c r="AE184">
        <v>2.3858127373089298E-3</v>
      </c>
      <c r="AF184">
        <v>1.9664403836228798E-3</v>
      </c>
      <c r="AG184">
        <v>6.2366255304172</v>
      </c>
      <c r="AH184">
        <v>0.28883160245229</v>
      </c>
      <c r="AI184">
        <v>2314.2012560425201</v>
      </c>
      <c r="AJ184" t="s">
        <v>97</v>
      </c>
      <c r="AK184" t="s">
        <v>98</v>
      </c>
      <c r="AL184">
        <v>524030368923.71997</v>
      </c>
      <c r="AM184">
        <v>3598856</v>
      </c>
      <c r="AN184" s="15">
        <f t="shared" si="8"/>
        <v>1.4438663851730427E-2</v>
      </c>
    </row>
    <row r="185" spans="1:40" x14ac:dyDescent="0.25">
      <c r="A185" t="s">
        <v>37</v>
      </c>
      <c r="B185">
        <v>16.189390657969</v>
      </c>
      <c r="C185">
        <v>1.4272878355623899E-2</v>
      </c>
      <c r="D185">
        <v>15.8448937572667</v>
      </c>
      <c r="E185">
        <v>1.29503918576147E-2</v>
      </c>
      <c r="F185">
        <v>3.0724916928885699</v>
      </c>
      <c r="G185" s="1">
        <v>0</v>
      </c>
      <c r="H185">
        <v>4.3415743276754002</v>
      </c>
      <c r="I185">
        <v>58.3424052788654</v>
      </c>
      <c r="J185">
        <v>87.2367624599419</v>
      </c>
      <c r="K185">
        <v>62.861864142297897</v>
      </c>
      <c r="L185">
        <v>92.471555096550702</v>
      </c>
      <c r="M185">
        <v>0.82808438384841798</v>
      </c>
      <c r="N185">
        <v>65.035198105091098</v>
      </c>
      <c r="O185">
        <v>137758.839899668</v>
      </c>
      <c r="P185">
        <v>172698.121659747</v>
      </c>
      <c r="Q185">
        <v>93.026521998493607</v>
      </c>
      <c r="R185">
        <v>679.25002897174897</v>
      </c>
      <c r="S185">
        <v>0.49972449903341098</v>
      </c>
      <c r="T185">
        <v>0.234599069088645</v>
      </c>
      <c r="U185">
        <v>0.181483653051459</v>
      </c>
      <c r="V185">
        <v>0.53723003028179295</v>
      </c>
      <c r="W185">
        <v>4.1236418543050303E-2</v>
      </c>
      <c r="X185">
        <v>0.24004989812369601</v>
      </c>
      <c r="Y185" s="1">
        <v>0</v>
      </c>
      <c r="Z185">
        <v>0.36189783167650502</v>
      </c>
      <c r="AA185">
        <v>4.8580860262291702E-4</v>
      </c>
      <c r="AB185">
        <v>7.5515478811602798E-3</v>
      </c>
      <c r="AC185" s="3">
        <v>1.3224988448437499E-3</v>
      </c>
      <c r="AD185" s="1">
        <v>0</v>
      </c>
      <c r="AE185">
        <v>2.9581547291610399E-3</v>
      </c>
      <c r="AF185">
        <v>1.9548855945374301E-3</v>
      </c>
      <c r="AG185">
        <v>5.7261582377504698</v>
      </c>
      <c r="AH185">
        <v>0.30406445021830197</v>
      </c>
      <c r="AI185">
        <v>3373.2196265706998</v>
      </c>
      <c r="AJ185" t="s">
        <v>99</v>
      </c>
      <c r="AK185" t="s">
        <v>100</v>
      </c>
      <c r="AL185">
        <v>444095100808.32001</v>
      </c>
      <c r="AM185">
        <v>3223714</v>
      </c>
      <c r="AN185" s="15">
        <f t="shared" si="8"/>
        <v>2.1741824589029513E-2</v>
      </c>
    </row>
    <row r="186" spans="1:40" x14ac:dyDescent="0.25">
      <c r="A186" t="s">
        <v>37</v>
      </c>
      <c r="B186">
        <v>17.038030661186401</v>
      </c>
      <c r="C186">
        <v>1.50805676124291E-2</v>
      </c>
      <c r="D186">
        <v>16.668639262944701</v>
      </c>
      <c r="E186">
        <v>1.40391869189792E-2</v>
      </c>
      <c r="F186">
        <v>2.31917470953739</v>
      </c>
      <c r="G186" s="1">
        <v>0</v>
      </c>
      <c r="H186">
        <v>4.53701315582195</v>
      </c>
      <c r="I186">
        <v>81.842612020901697</v>
      </c>
      <c r="J186">
        <v>112.035887084355</v>
      </c>
      <c r="K186">
        <v>71.092323860962296</v>
      </c>
      <c r="L186">
        <v>93.018374181845303</v>
      </c>
      <c r="M186">
        <v>0.82266657983177305</v>
      </c>
      <c r="N186">
        <v>62.919957936586002</v>
      </c>
      <c r="O186">
        <v>131780.76386896201</v>
      </c>
      <c r="P186">
        <v>163985.391293516</v>
      </c>
      <c r="Q186">
        <v>89.336256500621801</v>
      </c>
      <c r="R186">
        <v>679.32228686762301</v>
      </c>
      <c r="S186">
        <v>0.51942581000507004</v>
      </c>
      <c r="T186">
        <v>0.22387253358649101</v>
      </c>
      <c r="U186">
        <v>0.13823721537434</v>
      </c>
      <c r="V186">
        <v>0.65238825430625302</v>
      </c>
      <c r="W186">
        <v>3.0283623936522799E-2</v>
      </c>
      <c r="X186">
        <v>0.179090906382882</v>
      </c>
      <c r="Y186" s="1">
        <v>0</v>
      </c>
      <c r="Z186">
        <v>0.35674495773882398</v>
      </c>
      <c r="AA186">
        <v>5.3424114481781103E-4</v>
      </c>
      <c r="AB186">
        <v>7.6718998436628699E-3</v>
      </c>
      <c r="AC186" s="3">
        <v>1.0413916779378599E-3</v>
      </c>
      <c r="AD186" s="1">
        <v>0</v>
      </c>
      <c r="AE186">
        <v>3.6241443261042202E-3</v>
      </c>
      <c r="AF186">
        <v>2.20889689410596E-3</v>
      </c>
      <c r="AG186">
        <v>5.4536940660784898</v>
      </c>
      <c r="AH186">
        <v>0.34214833535848499</v>
      </c>
      <c r="AI186">
        <v>4478.6348811233001</v>
      </c>
      <c r="AJ186" t="s">
        <v>101</v>
      </c>
      <c r="AK186" t="s">
        <v>102</v>
      </c>
      <c r="AL186">
        <v>399634786428.39001</v>
      </c>
      <c r="AM186">
        <v>3032573</v>
      </c>
      <c r="AN186" s="15">
        <f t="shared" si="8"/>
        <v>2.2160861028583057E-2</v>
      </c>
    </row>
    <row r="187" spans="1:40" x14ac:dyDescent="0.25">
      <c r="A187" t="s">
        <v>37</v>
      </c>
      <c r="B187">
        <v>17.853093855647401</v>
      </c>
      <c r="C187">
        <v>1.5634893148179299E-2</v>
      </c>
      <c r="D187">
        <v>17.2297001502542</v>
      </c>
      <c r="E187">
        <v>1.4760578195825399E-2</v>
      </c>
      <c r="F187">
        <v>7.2038023983478201</v>
      </c>
      <c r="G187" s="1">
        <v>0</v>
      </c>
      <c r="H187">
        <v>4.7467035754535702</v>
      </c>
      <c r="I187">
        <v>105.331246182372</v>
      </c>
      <c r="J187">
        <v>136.84095651069501</v>
      </c>
      <c r="K187">
        <v>75.325086893828896</v>
      </c>
      <c r="L187">
        <v>93.789010632535394</v>
      </c>
      <c r="M187">
        <v>0.82720148377432301</v>
      </c>
      <c r="N187">
        <v>62.899488362101003</v>
      </c>
      <c r="O187">
        <v>126266.909993486</v>
      </c>
      <c r="P187">
        <v>156544.79780127201</v>
      </c>
      <c r="Q187">
        <v>84.492206087693106</v>
      </c>
      <c r="R187">
        <v>679.13424342279404</v>
      </c>
      <c r="S187">
        <v>0.55447258346656603</v>
      </c>
      <c r="T187">
        <v>0.215005792300102</v>
      </c>
      <c r="U187">
        <v>0.107128120814294</v>
      </c>
      <c r="V187">
        <v>0.71724222641635205</v>
      </c>
      <c r="W187">
        <v>2.2836723599975801E-2</v>
      </c>
      <c r="X187">
        <v>0.15279292916937701</v>
      </c>
      <c r="Y187" s="1">
        <v>0</v>
      </c>
      <c r="Z187">
        <v>0.33431382854170999</v>
      </c>
      <c r="AA187">
        <v>5.5181407279851296E-4</v>
      </c>
      <c r="AB187">
        <v>7.5525953372577196E-3</v>
      </c>
      <c r="AC187" s="3">
        <v>8.7432188891870303E-4</v>
      </c>
      <c r="AD187" s="1">
        <v>0</v>
      </c>
      <c r="AE187">
        <v>3.8242661102345999E-3</v>
      </c>
      <c r="AF187">
        <v>2.83194064585977E-3</v>
      </c>
      <c r="AG187">
        <v>5.2094332985205902</v>
      </c>
      <c r="AH187">
        <v>0.346910673054865</v>
      </c>
      <c r="AI187">
        <v>5421.75675691779</v>
      </c>
      <c r="AJ187" t="s">
        <v>103</v>
      </c>
      <c r="AK187" t="s">
        <v>104</v>
      </c>
      <c r="AL187">
        <v>286712378518.56</v>
      </c>
      <c r="AM187">
        <v>2270685</v>
      </c>
      <c r="AN187" s="15">
        <f t="shared" si="8"/>
        <v>3.6181343839811753E-2</v>
      </c>
    </row>
    <row r="188" spans="1:40" x14ac:dyDescent="0.25">
      <c r="A188" t="s">
        <v>37</v>
      </c>
      <c r="B188">
        <v>18.885925791700402</v>
      </c>
      <c r="C188">
        <v>1.6627426958210598E-2</v>
      </c>
      <c r="D188">
        <v>18.225650871449201</v>
      </c>
      <c r="E188">
        <v>1.5919203372446799E-2</v>
      </c>
      <c r="F188">
        <v>9.4050204911982203</v>
      </c>
      <c r="G188" s="1">
        <v>0</v>
      </c>
      <c r="H188">
        <v>4.8945543628573001</v>
      </c>
      <c r="I188">
        <v>128.65663740605899</v>
      </c>
      <c r="J188">
        <v>161.366666982749</v>
      </c>
      <c r="K188">
        <v>79.237665412787706</v>
      </c>
      <c r="L188">
        <v>94.220481176363705</v>
      </c>
      <c r="M188">
        <v>0.82758569743986399</v>
      </c>
      <c r="N188">
        <v>60.490456549304099</v>
      </c>
      <c r="O188">
        <v>121590.170568616</v>
      </c>
      <c r="P188">
        <v>150179.9348976</v>
      </c>
      <c r="Q188">
        <v>80.725358826477503</v>
      </c>
      <c r="R188">
        <v>679.31790891055698</v>
      </c>
      <c r="S188">
        <v>0.59072185499421004</v>
      </c>
      <c r="T188">
        <v>0.21594186450601099</v>
      </c>
      <c r="U188">
        <v>7.9535454378265702E-2</v>
      </c>
      <c r="V188">
        <v>0.77780503929909295</v>
      </c>
      <c r="W188">
        <v>1.72072734407216E-2</v>
      </c>
      <c r="X188">
        <v>0.12545223288191901</v>
      </c>
      <c r="Y188" s="1">
        <v>0</v>
      </c>
      <c r="Z188">
        <v>0.30942039851126801</v>
      </c>
      <c r="AA188">
        <v>5.72411383207299E-4</v>
      </c>
      <c r="AB188">
        <v>7.6137968562348503E-3</v>
      </c>
      <c r="AC188" s="3">
        <v>7.0822907686480705E-4</v>
      </c>
      <c r="AD188" s="1">
        <v>0</v>
      </c>
      <c r="AE188">
        <v>4.4867246386667697E-3</v>
      </c>
      <c r="AF188">
        <v>3.24629339555575E-3</v>
      </c>
      <c r="AG188">
        <v>5.4404139342593201</v>
      </c>
      <c r="AH188">
        <v>0.397529809209757</v>
      </c>
      <c r="AI188">
        <v>6373.9608412465004</v>
      </c>
      <c r="AJ188" t="s">
        <v>105</v>
      </c>
      <c r="AK188" t="s">
        <v>106</v>
      </c>
      <c r="AL188">
        <v>197902107060.20999</v>
      </c>
      <c r="AM188">
        <v>1627616</v>
      </c>
      <c r="AN188" s="15">
        <f t="shared" si="8"/>
        <v>3.6227782750164028E-2</v>
      </c>
    </row>
    <row r="189" spans="1:40" x14ac:dyDescent="0.25">
      <c r="A189" t="s">
        <v>37</v>
      </c>
      <c r="B189">
        <v>19.332036871822101</v>
      </c>
      <c r="C189">
        <v>1.67999734220841E-2</v>
      </c>
      <c r="D189">
        <v>18.3976662360907</v>
      </c>
      <c r="E189">
        <v>1.6238096002622601E-2</v>
      </c>
      <c r="F189">
        <v>17.4030280128475</v>
      </c>
      <c r="G189" s="1">
        <v>0</v>
      </c>
      <c r="H189">
        <v>5.05483587426769</v>
      </c>
      <c r="I189">
        <v>151.33285486805201</v>
      </c>
      <c r="J189">
        <v>185.68346948009801</v>
      </c>
      <c r="K189">
        <v>80.376652333355807</v>
      </c>
      <c r="L189">
        <v>94.669176433749399</v>
      </c>
      <c r="M189">
        <v>0.83283563378034497</v>
      </c>
      <c r="N189">
        <v>59.129931239063197</v>
      </c>
      <c r="O189">
        <v>115760.165204132</v>
      </c>
      <c r="P189">
        <v>143290.1098068</v>
      </c>
      <c r="Q189">
        <v>79.318609445674696</v>
      </c>
      <c r="R189">
        <v>678.36329889639205</v>
      </c>
      <c r="S189">
        <v>0.63970894278769397</v>
      </c>
      <c r="T189">
        <v>0.212985577868542</v>
      </c>
      <c r="U189">
        <v>6.2837380454962594E-2</v>
      </c>
      <c r="V189">
        <v>0.81049582105803997</v>
      </c>
      <c r="W189">
        <v>1.1661111881652E-2</v>
      </c>
      <c r="X189">
        <v>0.11500568660534401</v>
      </c>
      <c r="Y189" s="1">
        <v>0</v>
      </c>
      <c r="Z189">
        <v>0.26558198488400298</v>
      </c>
      <c r="AA189">
        <v>5.7346226651533601E-4</v>
      </c>
      <c r="AB189">
        <v>7.6726816056464598E-3</v>
      </c>
      <c r="AC189" s="3">
        <v>5.6187977603837597E-4</v>
      </c>
      <c r="AD189" s="1">
        <v>0</v>
      </c>
      <c r="AE189">
        <v>4.6647164403307998E-3</v>
      </c>
      <c r="AF189">
        <v>3.3272826037916699E-3</v>
      </c>
      <c r="AG189">
        <v>5.7372094209508004</v>
      </c>
      <c r="AH189">
        <v>0.43483206890605802</v>
      </c>
      <c r="AI189">
        <v>7454.2370036703996</v>
      </c>
      <c r="AJ189" t="s">
        <v>107</v>
      </c>
      <c r="AK189" t="s">
        <v>108</v>
      </c>
      <c r="AL189">
        <v>96333178519.410004</v>
      </c>
      <c r="AM189">
        <v>832179</v>
      </c>
      <c r="AN189" s="15">
        <f t="shared" si="8"/>
        <v>5.0787454438022461E-2</v>
      </c>
    </row>
    <row r="190" spans="1:40" x14ac:dyDescent="0.25">
      <c r="A190" t="s">
        <v>37</v>
      </c>
      <c r="B190">
        <v>18.5145624794905</v>
      </c>
      <c r="C190">
        <v>1.6249842091815202E-2</v>
      </c>
      <c r="D190">
        <v>17.8480680805988</v>
      </c>
      <c r="E190">
        <v>1.58064682834646E-2</v>
      </c>
      <c r="F190">
        <v>26.5183411355796</v>
      </c>
      <c r="G190" s="1">
        <v>0</v>
      </c>
      <c r="H190">
        <v>5.23483047882746</v>
      </c>
      <c r="I190">
        <v>173.56699673692199</v>
      </c>
      <c r="J190">
        <v>210.370383144085</v>
      </c>
      <c r="K190">
        <v>82.510966827716999</v>
      </c>
      <c r="L190">
        <v>94.821094436167201</v>
      </c>
      <c r="M190">
        <v>0.83362419603733495</v>
      </c>
      <c r="N190">
        <v>57.228209690156199</v>
      </c>
      <c r="O190">
        <v>107945.990122159</v>
      </c>
      <c r="P190">
        <v>133438.207444353</v>
      </c>
      <c r="Q190">
        <v>78.1056630565988</v>
      </c>
      <c r="R190">
        <v>676.76117974326996</v>
      </c>
      <c r="S190">
        <v>0.67293713501546903</v>
      </c>
      <c r="T190">
        <v>0.23598380540915601</v>
      </c>
      <c r="U190">
        <v>4.8574495486559899E-2</v>
      </c>
      <c r="V190">
        <v>0.84093744659674996</v>
      </c>
      <c r="W190">
        <v>9.4850939189676606E-3</v>
      </c>
      <c r="X190">
        <v>0.101002963997721</v>
      </c>
      <c r="Y190" s="1">
        <v>0</v>
      </c>
      <c r="Z190">
        <v>0.24075923777785899</v>
      </c>
      <c r="AA190">
        <v>5.9183832055007197E-4</v>
      </c>
      <c r="AB190">
        <v>7.8041058364617397E-3</v>
      </c>
      <c r="AC190" s="3">
        <v>4.4337270655180099E-4</v>
      </c>
      <c r="AD190" s="1">
        <v>0</v>
      </c>
      <c r="AE190">
        <v>4.2768276726362596E-3</v>
      </c>
      <c r="AF190">
        <v>3.13373932737515E-3</v>
      </c>
      <c r="AG190">
        <v>6.0768979131769303</v>
      </c>
      <c r="AH190">
        <v>0.47821242500528699</v>
      </c>
      <c r="AI190">
        <v>8966.1807003958693</v>
      </c>
      <c r="AJ190" t="s">
        <v>109</v>
      </c>
      <c r="AK190" t="s">
        <v>110</v>
      </c>
      <c r="AL190">
        <v>44147103364.220001</v>
      </c>
      <c r="AM190">
        <v>408974</v>
      </c>
      <c r="AN190" s="15">
        <f t="shared" si="8"/>
        <v>3.7342663412192723E-2</v>
      </c>
    </row>
    <row r="191" spans="1:40" x14ac:dyDescent="0.25">
      <c r="A191" t="s">
        <v>37</v>
      </c>
      <c r="B191">
        <v>17.2974358868743</v>
      </c>
      <c r="C191">
        <v>1.5352677926132499E-2</v>
      </c>
      <c r="D191">
        <v>16.944490034412802</v>
      </c>
      <c r="E191">
        <v>1.5024710050315899E-2</v>
      </c>
      <c r="F191">
        <v>36.743911613737303</v>
      </c>
      <c r="G191" s="1">
        <v>0</v>
      </c>
      <c r="H191">
        <v>5.5005423278004297</v>
      </c>
      <c r="I191">
        <v>193.239074583286</v>
      </c>
      <c r="J191">
        <v>234.41258372484299</v>
      </c>
      <c r="K191">
        <v>85.053096999779996</v>
      </c>
      <c r="L191">
        <v>94.468687925830906</v>
      </c>
      <c r="M191">
        <v>0.82941432331134402</v>
      </c>
      <c r="N191">
        <v>57.896005018632302</v>
      </c>
      <c r="O191">
        <v>96129.409402916295</v>
      </c>
      <c r="P191">
        <v>118105.010135506</v>
      </c>
      <c r="Q191">
        <v>78.155315101891205</v>
      </c>
      <c r="R191">
        <v>676.49068932537898</v>
      </c>
      <c r="S191">
        <v>0.64729044822533199</v>
      </c>
      <c r="T191">
        <v>0.25515433571898999</v>
      </c>
      <c r="U191">
        <v>4.59669520496832E-2</v>
      </c>
      <c r="V191">
        <v>0.85245433883978805</v>
      </c>
      <c r="W191">
        <v>7.7100437079745104E-3</v>
      </c>
      <c r="X191">
        <v>9.38686654025533E-2</v>
      </c>
      <c r="Y191" s="1">
        <v>0</v>
      </c>
      <c r="Z191">
        <v>0.27502627656050299</v>
      </c>
      <c r="AA191">
        <v>6.2793383829500102E-4</v>
      </c>
      <c r="AB191">
        <v>7.6358286999504204E-3</v>
      </c>
      <c r="AC191" s="3">
        <v>3.2796933872641199E-4</v>
      </c>
      <c r="AD191" s="1">
        <v>0</v>
      </c>
      <c r="AE191">
        <v>3.8201499651610402E-3</v>
      </c>
      <c r="AF191">
        <v>2.94084220478057E-3</v>
      </c>
      <c r="AG191">
        <v>5.8128048717894103</v>
      </c>
      <c r="AH191">
        <v>0.459371812278009</v>
      </c>
      <c r="AI191">
        <v>11088.6795807253</v>
      </c>
      <c r="AJ191" t="s">
        <v>111</v>
      </c>
      <c r="AK191" t="s">
        <v>112</v>
      </c>
      <c r="AL191">
        <v>11484003764.91</v>
      </c>
      <c r="AM191">
        <v>119464</v>
      </c>
      <c r="AN191" s="15">
        <f t="shared" si="8"/>
        <v>2.0829535249788922E-2</v>
      </c>
    </row>
    <row r="192" spans="1:40" x14ac:dyDescent="0.25">
      <c r="A192" t="s">
        <v>37</v>
      </c>
      <c r="B192">
        <v>17.1205887959166</v>
      </c>
      <c r="C192">
        <v>1.3782029141851801E-2</v>
      </c>
      <c r="D192">
        <v>15.3406472644815</v>
      </c>
      <c r="E192">
        <v>1.3699386668905199E-2</v>
      </c>
      <c r="F192">
        <v>41.196964266739599</v>
      </c>
      <c r="G192" s="1">
        <v>0</v>
      </c>
      <c r="H192">
        <v>6.1936090332714899</v>
      </c>
      <c r="I192">
        <v>232.93910984854799</v>
      </c>
      <c r="J192">
        <v>278.68866352281401</v>
      </c>
      <c r="K192">
        <v>98.482854908036501</v>
      </c>
      <c r="L192">
        <v>94.383915461522193</v>
      </c>
      <c r="M192">
        <v>0.81978826342551603</v>
      </c>
      <c r="N192">
        <v>61.645276777930597</v>
      </c>
      <c r="O192">
        <v>85708.753030015898</v>
      </c>
      <c r="P192">
        <v>103198.600412485</v>
      </c>
      <c r="Q192">
        <v>63.9723284964114</v>
      </c>
      <c r="R192">
        <v>674.64489426858097</v>
      </c>
      <c r="S192">
        <v>0.57419370982620999</v>
      </c>
      <c r="T192">
        <v>0.37197381576991601</v>
      </c>
      <c r="U192">
        <v>2.47674481973746E-2</v>
      </c>
      <c r="V192">
        <v>0.94245655677728501</v>
      </c>
      <c r="W192">
        <v>3.3281016568956099E-3</v>
      </c>
      <c r="X192">
        <v>2.94478933684445E-2</v>
      </c>
      <c r="Y192" s="1">
        <v>0</v>
      </c>
      <c r="Z192">
        <v>0.33825280512730299</v>
      </c>
      <c r="AA192">
        <v>7.5103901949761804E-4</v>
      </c>
      <c r="AB192">
        <v>6.9421598033414999E-3</v>
      </c>
      <c r="AC192" s="3">
        <v>8.2646610228844894E-5</v>
      </c>
      <c r="AD192" s="1">
        <v>0</v>
      </c>
      <c r="AE192">
        <v>2.8311660588303902E-3</v>
      </c>
      <c r="AF192">
        <v>3.1750395357097198E-3</v>
      </c>
      <c r="AG192">
        <v>4.0609337528108602</v>
      </c>
      <c r="AH192">
        <v>0.35737620994809099</v>
      </c>
      <c r="AI192">
        <v>15558.172503316</v>
      </c>
      <c r="AJ192" t="s">
        <v>113</v>
      </c>
      <c r="AK192" t="s">
        <v>114</v>
      </c>
      <c r="AL192">
        <v>7781069143.8299999</v>
      </c>
      <c r="AM192">
        <v>90785</v>
      </c>
      <c r="AN192" s="15">
        <f t="shared" si="8"/>
        <v>0.11602779861552737</v>
      </c>
    </row>
    <row r="198" spans="1:40" x14ac:dyDescent="0.25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6</v>
      </c>
      <c r="H198" t="s">
        <v>7</v>
      </c>
      <c r="I198" t="s">
        <v>8</v>
      </c>
      <c r="J198" t="s">
        <v>9</v>
      </c>
      <c r="K198" t="s">
        <v>10</v>
      </c>
      <c r="L198" t="s">
        <v>11</v>
      </c>
      <c r="M198" t="s">
        <v>12</v>
      </c>
      <c r="N198" t="s">
        <v>13</v>
      </c>
      <c r="O198" t="s">
        <v>14</v>
      </c>
      <c r="P198" t="s">
        <v>15</v>
      </c>
      <c r="Q198" t="s">
        <v>16</v>
      </c>
      <c r="R198" t="s">
        <v>17</v>
      </c>
      <c r="S198" t="s">
        <v>18</v>
      </c>
      <c r="T198" t="s">
        <v>19</v>
      </c>
      <c r="U198" t="s">
        <v>20</v>
      </c>
      <c r="V198" t="s">
        <v>21</v>
      </c>
      <c r="W198" t="s">
        <v>22</v>
      </c>
      <c r="X198" t="s">
        <v>23</v>
      </c>
      <c r="Y198" t="s">
        <v>24</v>
      </c>
      <c r="Z198" t="s">
        <v>25</v>
      </c>
      <c r="AA198" t="s">
        <v>26</v>
      </c>
      <c r="AB198" t="s">
        <v>27</v>
      </c>
      <c r="AC198" s="3" t="s">
        <v>120</v>
      </c>
      <c r="AD198" t="s">
        <v>28</v>
      </c>
      <c r="AE198" t="s">
        <v>29</v>
      </c>
      <c r="AF198" t="s">
        <v>30</v>
      </c>
      <c r="AG198" t="s">
        <v>31</v>
      </c>
      <c r="AH198" t="s">
        <v>32</v>
      </c>
      <c r="AI198" t="s">
        <v>33</v>
      </c>
      <c r="AJ198" t="s">
        <v>34</v>
      </c>
      <c r="AK198" t="s">
        <v>74</v>
      </c>
      <c r="AL198" t="s">
        <v>35</v>
      </c>
      <c r="AM198" t="s">
        <v>36</v>
      </c>
    </row>
    <row r="199" spans="1:40" x14ac:dyDescent="0.25">
      <c r="A199" t="s">
        <v>37</v>
      </c>
      <c r="B199">
        <v>6.90115935934534</v>
      </c>
      <c r="C199">
        <v>5.3353617866372799E-3</v>
      </c>
      <c r="D199">
        <v>6.2178595009203104</v>
      </c>
      <c r="E199">
        <v>5.3353617866372799E-3</v>
      </c>
      <c r="F199">
        <v>-44.073625998666699</v>
      </c>
      <c r="G199" s="1">
        <v>0</v>
      </c>
      <c r="H199">
        <v>3.1609060090974102</v>
      </c>
      <c r="I199">
        <v>-244.36768915661401</v>
      </c>
      <c r="J199">
        <v>-215.02818309664201</v>
      </c>
      <c r="K199">
        <v>64.435057681517307</v>
      </c>
      <c r="L199">
        <v>83.113578424227597</v>
      </c>
      <c r="M199">
        <v>0.71767754074372603</v>
      </c>
      <c r="N199">
        <v>55.574553625236099</v>
      </c>
      <c r="O199">
        <v>135061.00597604201</v>
      </c>
      <c r="P199">
        <v>184935.94428743399</v>
      </c>
      <c r="Q199">
        <v>101.408012531496</v>
      </c>
      <c r="R199">
        <v>604.17451750317002</v>
      </c>
      <c r="S199">
        <v>0.247242121566222</v>
      </c>
      <c r="T199">
        <v>0.24756675228314201</v>
      </c>
      <c r="U199">
        <v>0.453189238536848</v>
      </c>
      <c r="V199">
        <v>0.41642706033222898</v>
      </c>
      <c r="W199">
        <v>1.02004928391893E-2</v>
      </c>
      <c r="X199">
        <v>0.120183208291732</v>
      </c>
      <c r="Y199" s="1">
        <v>0</v>
      </c>
      <c r="Z199">
        <v>0.65411358075000303</v>
      </c>
      <c r="AA199">
        <v>5.2524800943505102E-4</v>
      </c>
      <c r="AB199">
        <v>4.8101232791626699E-3</v>
      </c>
      <c r="AC199" s="3">
        <v>0</v>
      </c>
      <c r="AD199" s="1">
        <v>0</v>
      </c>
      <c r="AE199" s="1">
        <v>0</v>
      </c>
      <c r="AF199" s="1">
        <v>0</v>
      </c>
      <c r="AG199">
        <v>5.1659666145514596</v>
      </c>
      <c r="AH199">
        <v>0.32267790460302298</v>
      </c>
      <c r="AI199">
        <v>61.336634234430299</v>
      </c>
      <c r="AJ199" t="s">
        <v>75</v>
      </c>
      <c r="AK199" t="s">
        <v>76</v>
      </c>
      <c r="AL199">
        <v>304427507.47000003</v>
      </c>
      <c r="AM199">
        <v>2254</v>
      </c>
      <c r="AN199" s="15">
        <f t="shared" ref="AN199:AN218" si="9">B199/D199-1</f>
        <v>0.10989310040278233</v>
      </c>
    </row>
    <row r="200" spans="1:40" x14ac:dyDescent="0.25">
      <c r="A200" t="s">
        <v>37</v>
      </c>
      <c r="B200">
        <v>6.0552726961176502</v>
      </c>
      <c r="C200">
        <v>5.6037677736009896E-3</v>
      </c>
      <c r="D200">
        <v>6.5210896993381597</v>
      </c>
      <c r="E200">
        <v>5.6037178136464699E-3</v>
      </c>
      <c r="F200">
        <v>-33.5783154077265</v>
      </c>
      <c r="G200" s="1">
        <v>0</v>
      </c>
      <c r="H200">
        <v>3.2796351236339101</v>
      </c>
      <c r="I200">
        <v>-214.95716877204299</v>
      </c>
      <c r="J200">
        <v>-186.51484802396101</v>
      </c>
      <c r="K200">
        <v>59.8770907636384</v>
      </c>
      <c r="L200">
        <v>84.410165165036503</v>
      </c>
      <c r="M200">
        <v>0.74062992964872498</v>
      </c>
      <c r="N200">
        <v>58.682100427713799</v>
      </c>
      <c r="O200">
        <v>139531.76030170199</v>
      </c>
      <c r="P200">
        <v>178302.09618131901</v>
      </c>
      <c r="Q200">
        <v>94.880748203144805</v>
      </c>
      <c r="R200">
        <v>611.88245434817998</v>
      </c>
      <c r="S200">
        <v>0.261611295839489</v>
      </c>
      <c r="T200">
        <v>0.21097460007072599</v>
      </c>
      <c r="U200">
        <v>0.36394293455459598</v>
      </c>
      <c r="V200">
        <v>0.42331324802764903</v>
      </c>
      <c r="W200">
        <v>2.5911334401391199E-2</v>
      </c>
      <c r="X200">
        <v>0.18683248301636299</v>
      </c>
      <c r="Y200" s="1">
        <v>0</v>
      </c>
      <c r="Z200">
        <v>0.64409277252646602</v>
      </c>
      <c r="AA200">
        <v>5.0329403202102401E-4</v>
      </c>
      <c r="AB200">
        <v>5.0984182070077698E-3</v>
      </c>
      <c r="AC200" s="3">
        <v>4.9873479742309701E-8</v>
      </c>
      <c r="AD200" s="1">
        <v>0</v>
      </c>
      <c r="AE200">
        <v>1.9365324934536899E-6</v>
      </c>
      <c r="AF200" s="1">
        <v>0</v>
      </c>
      <c r="AG200">
        <v>5.1162724302739999</v>
      </c>
      <c r="AH200">
        <v>0.29916391717447099</v>
      </c>
      <c r="AI200">
        <v>117.35838887953</v>
      </c>
      <c r="AJ200" t="s">
        <v>77</v>
      </c>
      <c r="AK200" t="s">
        <v>78</v>
      </c>
      <c r="AL200">
        <v>827841933.87</v>
      </c>
      <c r="AM200">
        <v>5933</v>
      </c>
      <c r="AN200" s="15">
        <f t="shared" si="9"/>
        <v>-7.1432387023872113E-2</v>
      </c>
    </row>
    <row r="201" spans="1:40" x14ac:dyDescent="0.25">
      <c r="A201" t="s">
        <v>37</v>
      </c>
      <c r="B201">
        <v>7.1306946089564196</v>
      </c>
      <c r="C201">
        <v>5.4260043500073199E-3</v>
      </c>
      <c r="D201">
        <v>6.3203631265625297</v>
      </c>
      <c r="E201">
        <v>5.4239338876963597E-3</v>
      </c>
      <c r="F201">
        <v>-36.276924458830401</v>
      </c>
      <c r="G201" s="1">
        <v>0</v>
      </c>
      <c r="H201">
        <v>3.2894345820973401</v>
      </c>
      <c r="I201">
        <v>-185.00890686597799</v>
      </c>
      <c r="J201">
        <v>-159.445922831818</v>
      </c>
      <c r="K201">
        <v>50.777562120449602</v>
      </c>
      <c r="L201">
        <v>86.944692633310893</v>
      </c>
      <c r="M201">
        <v>0.78122891580882703</v>
      </c>
      <c r="N201">
        <v>64.3920835145843</v>
      </c>
      <c r="O201">
        <v>155482.48793902699</v>
      </c>
      <c r="P201">
        <v>201493.250767094</v>
      </c>
      <c r="Q201">
        <v>93.687057634270005</v>
      </c>
      <c r="R201">
        <v>623.16160685891703</v>
      </c>
      <c r="S201">
        <v>0.30638941079008303</v>
      </c>
      <c r="T201">
        <v>0.250565803680943</v>
      </c>
      <c r="U201">
        <v>0.30589779007492401</v>
      </c>
      <c r="V201">
        <v>0.33099334775601102</v>
      </c>
      <c r="W201">
        <v>8.5295100155567696E-2</v>
      </c>
      <c r="X201">
        <v>0.277813762013496</v>
      </c>
      <c r="Y201" s="1">
        <v>0</v>
      </c>
      <c r="Z201">
        <v>0.58405725595567004</v>
      </c>
      <c r="AA201">
        <v>4.4986465044687303E-4</v>
      </c>
      <c r="AB201">
        <v>4.8775268906121501E-3</v>
      </c>
      <c r="AC201" s="3">
        <v>2.07043484809458E-6</v>
      </c>
      <c r="AD201" s="1">
        <v>0</v>
      </c>
      <c r="AE201">
        <v>9.6539682742103797E-5</v>
      </c>
      <c r="AF201" s="1">
        <v>0</v>
      </c>
      <c r="AG201">
        <v>5.2456798714563897</v>
      </c>
      <c r="AH201">
        <v>0.26379040890428301</v>
      </c>
      <c r="AI201">
        <v>248.11752747064099</v>
      </c>
      <c r="AJ201" t="s">
        <v>79</v>
      </c>
      <c r="AK201" t="s">
        <v>80</v>
      </c>
      <c r="AL201">
        <v>3340541253.3699999</v>
      </c>
      <c r="AM201">
        <v>21485</v>
      </c>
      <c r="AN201" s="15">
        <f t="shared" si="9"/>
        <v>0.12820964020062675</v>
      </c>
    </row>
    <row r="202" spans="1:40" x14ac:dyDescent="0.25">
      <c r="A202" t="s">
        <v>37</v>
      </c>
      <c r="B202">
        <v>7.7565463234524499</v>
      </c>
      <c r="C202">
        <v>5.4667310526332596E-3</v>
      </c>
      <c r="D202">
        <v>6.3663856879132101</v>
      </c>
      <c r="E202">
        <v>5.46221137305307E-3</v>
      </c>
      <c r="F202">
        <v>-35.287948448548399</v>
      </c>
      <c r="G202" s="1">
        <v>0</v>
      </c>
      <c r="H202">
        <v>3.3285140971120901</v>
      </c>
      <c r="I202">
        <v>-159.80107200624099</v>
      </c>
      <c r="J202">
        <v>-136.77164820857101</v>
      </c>
      <c r="K202">
        <v>38.566346716127001</v>
      </c>
      <c r="L202">
        <v>90.656190162797103</v>
      </c>
      <c r="M202">
        <v>0.84133271709618396</v>
      </c>
      <c r="N202">
        <v>71.588464555951205</v>
      </c>
      <c r="O202">
        <v>172903.54998531699</v>
      </c>
      <c r="P202">
        <v>216536.34699412301</v>
      </c>
      <c r="Q202">
        <v>89.040021441542606</v>
      </c>
      <c r="R202">
        <v>634.22730991156698</v>
      </c>
      <c r="S202">
        <v>0.42448092974796497</v>
      </c>
      <c r="T202">
        <v>0.37519053492480903</v>
      </c>
      <c r="U202">
        <v>0.310002149787443</v>
      </c>
      <c r="V202">
        <v>0.174803398674543</v>
      </c>
      <c r="W202">
        <v>0.16716495050135699</v>
      </c>
      <c r="X202">
        <v>0.34802950103665498</v>
      </c>
      <c r="Y202" s="1">
        <v>0</v>
      </c>
      <c r="Z202">
        <v>0.41115189716231199</v>
      </c>
      <c r="AA202">
        <v>3.7244499866589302E-4</v>
      </c>
      <c r="AB202">
        <v>4.9635247124725796E-3</v>
      </c>
      <c r="AC202" s="3">
        <v>4.5198475012802804E-6</v>
      </c>
      <c r="AD202" s="1">
        <v>0</v>
      </c>
      <c r="AE202">
        <v>1.2624376206350299E-4</v>
      </c>
      <c r="AF202" s="1">
        <v>0</v>
      </c>
      <c r="AG202">
        <v>5.7559292057267104</v>
      </c>
      <c r="AH202">
        <v>0.201135242991862</v>
      </c>
      <c r="AI202">
        <v>197.82330692154801</v>
      </c>
      <c r="AJ202" t="s">
        <v>81</v>
      </c>
      <c r="AK202" t="s">
        <v>82</v>
      </c>
      <c r="AL202">
        <v>20137384852.59</v>
      </c>
      <c r="AM202">
        <v>116466</v>
      </c>
      <c r="AN202" s="15">
        <f t="shared" si="9"/>
        <v>0.21835947485533347</v>
      </c>
    </row>
    <row r="203" spans="1:40" x14ac:dyDescent="0.25">
      <c r="A203" t="s">
        <v>37</v>
      </c>
      <c r="B203">
        <v>8.6363248605164404</v>
      </c>
      <c r="C203">
        <v>6.3134738036970603E-3</v>
      </c>
      <c r="D203">
        <v>7.3185514316941997</v>
      </c>
      <c r="E203">
        <v>6.2255190091752202E-3</v>
      </c>
      <c r="F203">
        <v>-32.458039336656299</v>
      </c>
      <c r="G203" s="1">
        <v>0</v>
      </c>
      <c r="H203">
        <v>3.3980280562682599</v>
      </c>
      <c r="I203">
        <v>-132.61193934074001</v>
      </c>
      <c r="J203">
        <v>-111.19196282125699</v>
      </c>
      <c r="K203">
        <v>29.180098596844399</v>
      </c>
      <c r="L203">
        <v>92.606920001126099</v>
      </c>
      <c r="M203">
        <v>0.87924666829731202</v>
      </c>
      <c r="N203">
        <v>76.611420363700105</v>
      </c>
      <c r="O203">
        <v>186125.61067452701</v>
      </c>
      <c r="P203">
        <v>228048.10671685301</v>
      </c>
      <c r="Q203">
        <v>84.906479121163599</v>
      </c>
      <c r="R203">
        <v>634.84582756289501</v>
      </c>
      <c r="S203">
        <v>0.47388414087735198</v>
      </c>
      <c r="T203">
        <v>0.43293666618262899</v>
      </c>
      <c r="U203">
        <v>0.343000957848628</v>
      </c>
      <c r="V203">
        <v>6.9452830705253099E-2</v>
      </c>
      <c r="W203">
        <v>0.20538580483083399</v>
      </c>
      <c r="X203">
        <v>0.382160406615283</v>
      </c>
      <c r="Y203" s="1">
        <v>0</v>
      </c>
      <c r="Z203">
        <v>0.33991395986474698</v>
      </c>
      <c r="AA203">
        <v>3.2148441632365602E-4</v>
      </c>
      <c r="AB203">
        <v>5.3688104695254002E-3</v>
      </c>
      <c r="AC203" s="3">
        <v>8.7955777585327596E-5</v>
      </c>
      <c r="AD203" s="1">
        <v>0</v>
      </c>
      <c r="AE203">
        <v>5.3511908441593596E-4</v>
      </c>
      <c r="AF203" s="1">
        <v>1.29988709513413E-7</v>
      </c>
      <c r="AG203">
        <v>6.4305480701528301</v>
      </c>
      <c r="AH203">
        <v>0.160011796267339</v>
      </c>
      <c r="AI203">
        <v>118.99540429237599</v>
      </c>
      <c r="AJ203" t="s">
        <v>83</v>
      </c>
      <c r="AK203" t="s">
        <v>84</v>
      </c>
      <c r="AL203">
        <v>81116519141.729996</v>
      </c>
      <c r="AM203">
        <v>435816</v>
      </c>
      <c r="AN203" s="15">
        <f t="shared" si="9"/>
        <v>0.18005932473404562</v>
      </c>
    </row>
    <row r="204" spans="1:40" x14ac:dyDescent="0.25">
      <c r="A204" t="s">
        <v>37</v>
      </c>
      <c r="B204">
        <v>8.5229399346109105</v>
      </c>
      <c r="C204">
        <v>7.2446472666539202E-3</v>
      </c>
      <c r="D204">
        <v>8.35540666192788</v>
      </c>
      <c r="E204">
        <v>7.0077571159246803E-3</v>
      </c>
      <c r="F204">
        <v>-19.016379334421298</v>
      </c>
      <c r="G204" s="1">
        <v>0</v>
      </c>
      <c r="H204">
        <v>3.6052504941096299</v>
      </c>
      <c r="I204">
        <v>-108.68341085559</v>
      </c>
      <c r="J204">
        <v>-86.921878463832201</v>
      </c>
      <c r="K204">
        <v>29.275918091499999</v>
      </c>
      <c r="L204">
        <v>92.6656589890205</v>
      </c>
      <c r="M204">
        <v>0.88138654414483197</v>
      </c>
      <c r="N204">
        <v>76.748402213289097</v>
      </c>
      <c r="O204">
        <v>183236.507189119</v>
      </c>
      <c r="P204">
        <v>225695.33466259201</v>
      </c>
      <c r="Q204">
        <v>83.981247258292399</v>
      </c>
      <c r="R204">
        <v>635.57138457582698</v>
      </c>
      <c r="S204">
        <v>0.49204311113003302</v>
      </c>
      <c r="T204">
        <v>0.45456101698079698</v>
      </c>
      <c r="U204">
        <v>0.365497790432254</v>
      </c>
      <c r="V204">
        <v>6.5979719057260494E-2</v>
      </c>
      <c r="W204">
        <v>0.19437093096491001</v>
      </c>
      <c r="X204">
        <v>0.374151559545575</v>
      </c>
      <c r="Y204" s="1">
        <v>0</v>
      </c>
      <c r="Z204">
        <v>0.324831704794383</v>
      </c>
      <c r="AA204">
        <v>3.1908947788086102E-4</v>
      </c>
      <c r="AB204">
        <v>5.8374240974645103E-3</v>
      </c>
      <c r="AC204" s="3">
        <v>2.3689198266645399E-4</v>
      </c>
      <c r="AD204" s="1">
        <v>0</v>
      </c>
      <c r="AE204">
        <v>8.4941040602580801E-4</v>
      </c>
      <c r="AF204">
        <v>1.8656321704065999E-6</v>
      </c>
      <c r="AG204">
        <v>6.4253884167033597</v>
      </c>
      <c r="AH204">
        <v>0.16388331753413701</v>
      </c>
      <c r="AI204">
        <v>158.369185939858</v>
      </c>
      <c r="AJ204" t="s">
        <v>85</v>
      </c>
      <c r="AK204" t="s">
        <v>86</v>
      </c>
      <c r="AL204">
        <v>166794695399.04001</v>
      </c>
      <c r="AM204">
        <v>910270</v>
      </c>
      <c r="AN204" s="15">
        <f t="shared" si="9"/>
        <v>2.0050881957237365E-2</v>
      </c>
    </row>
    <row r="205" spans="1:40" x14ac:dyDescent="0.25">
      <c r="A205" t="s">
        <v>37</v>
      </c>
      <c r="B205">
        <v>9.1811303707351204</v>
      </c>
      <c r="C205">
        <v>8.1176411500969992E-3</v>
      </c>
      <c r="D205">
        <v>9.3178112154637702</v>
      </c>
      <c r="E205">
        <v>7.7615355514803197E-3</v>
      </c>
      <c r="F205">
        <v>-9.5306927738404603</v>
      </c>
      <c r="G205" s="1">
        <v>0</v>
      </c>
      <c r="H205">
        <v>3.76556813128974</v>
      </c>
      <c r="I205">
        <v>-83.821252164057995</v>
      </c>
      <c r="J205">
        <v>-61.687457134792403</v>
      </c>
      <c r="K205">
        <v>29.156605184857</v>
      </c>
      <c r="L205">
        <v>92.859717558189701</v>
      </c>
      <c r="M205">
        <v>0.88480083978897595</v>
      </c>
      <c r="N205">
        <v>76.825765041623697</v>
      </c>
      <c r="O205">
        <v>180197.21477096199</v>
      </c>
      <c r="P205">
        <v>222322.70433959001</v>
      </c>
      <c r="Q205">
        <v>84.112294606624005</v>
      </c>
      <c r="R205">
        <v>634.58981416993299</v>
      </c>
      <c r="S205">
        <v>0.50865317085373596</v>
      </c>
      <c r="T205">
        <v>0.44829633316989798</v>
      </c>
      <c r="U205">
        <v>0.38041634741059099</v>
      </c>
      <c r="V205">
        <v>5.7832717402824703E-2</v>
      </c>
      <c r="W205">
        <v>0.179906913130189</v>
      </c>
      <c r="X205">
        <v>0.38184402205639301</v>
      </c>
      <c r="Y205" s="1">
        <v>0</v>
      </c>
      <c r="Z205">
        <v>0.30754990159794798</v>
      </c>
      <c r="AA205">
        <v>3.1428088008881401E-4</v>
      </c>
      <c r="AB205">
        <v>6.5400040975129E-3</v>
      </c>
      <c r="AC205" s="3">
        <v>3.5610938174172798E-4</v>
      </c>
      <c r="AD205" s="1">
        <v>0</v>
      </c>
      <c r="AE205">
        <v>8.8827765080743597E-4</v>
      </c>
      <c r="AF205">
        <v>1.9001114554217E-5</v>
      </c>
      <c r="AG205">
        <v>6.5957272333021804</v>
      </c>
      <c r="AH205">
        <v>0.16505638686333099</v>
      </c>
      <c r="AI205">
        <v>211.72518239054401</v>
      </c>
      <c r="AJ205" t="s">
        <v>87</v>
      </c>
      <c r="AK205" t="s">
        <v>88</v>
      </c>
      <c r="AL205">
        <v>296565152322.96997</v>
      </c>
      <c r="AM205">
        <v>1645781</v>
      </c>
      <c r="AN205" s="15">
        <f t="shared" si="9"/>
        <v>-1.4668771621152321E-2</v>
      </c>
    </row>
    <row r="206" spans="1:40" x14ac:dyDescent="0.25">
      <c r="A206" t="s">
        <v>37</v>
      </c>
      <c r="B206">
        <v>10.104526361508499</v>
      </c>
      <c r="C206">
        <v>8.5442265052546301E-3</v>
      </c>
      <c r="D206">
        <v>9.7847091840488698</v>
      </c>
      <c r="E206">
        <v>8.0903228759326394E-3</v>
      </c>
      <c r="F206">
        <v>-3.5542225582408902</v>
      </c>
      <c r="G206" s="1">
        <v>0</v>
      </c>
      <c r="H206">
        <v>3.8487289970662402</v>
      </c>
      <c r="I206">
        <v>-60.635779697818101</v>
      </c>
      <c r="J206">
        <v>-37.794895171088797</v>
      </c>
      <c r="K206">
        <v>30.030260733054799</v>
      </c>
      <c r="L206">
        <v>92.735988740528001</v>
      </c>
      <c r="M206">
        <v>0.88271212136654997</v>
      </c>
      <c r="N206">
        <v>76.295106782063101</v>
      </c>
      <c r="O206">
        <v>174609.47815085901</v>
      </c>
      <c r="P206">
        <v>216095.331785138</v>
      </c>
      <c r="Q206">
        <v>84.781768675378004</v>
      </c>
      <c r="R206">
        <v>635.14588386487605</v>
      </c>
      <c r="S206">
        <v>0.511209468431011</v>
      </c>
      <c r="T206">
        <v>0.43544876877917799</v>
      </c>
      <c r="U206">
        <v>0.37891574702422998</v>
      </c>
      <c r="V206">
        <v>7.9570370718576006E-2</v>
      </c>
      <c r="W206">
        <v>0.161492914740831</v>
      </c>
      <c r="X206">
        <v>0.380020967516361</v>
      </c>
      <c r="Y206" s="1">
        <v>0</v>
      </c>
      <c r="Z206">
        <v>0.30824777611660298</v>
      </c>
      <c r="AA206">
        <v>3.1941681830918001E-4</v>
      </c>
      <c r="AB206">
        <v>6.6280305995775699E-3</v>
      </c>
      <c r="AC206" s="3">
        <v>4.5391016584703302E-4</v>
      </c>
      <c r="AD206" s="1">
        <v>0</v>
      </c>
      <c r="AE206">
        <v>1.0893532444757E-3</v>
      </c>
      <c r="AF206">
        <v>5.3554622604035001E-5</v>
      </c>
      <c r="AG206">
        <v>6.7029013242264304</v>
      </c>
      <c r="AH206">
        <v>0.168956991846062</v>
      </c>
      <c r="AI206">
        <v>351.82712375578501</v>
      </c>
      <c r="AJ206" t="s">
        <v>89</v>
      </c>
      <c r="AK206" t="s">
        <v>90</v>
      </c>
      <c r="AL206">
        <v>386080414015.19</v>
      </c>
      <c r="AM206">
        <v>2211108</v>
      </c>
      <c r="AN206" s="15">
        <f t="shared" si="9"/>
        <v>3.2685404486113789E-2</v>
      </c>
    </row>
    <row r="207" spans="1:40" x14ac:dyDescent="0.25">
      <c r="A207" t="s">
        <v>37</v>
      </c>
      <c r="B207">
        <v>10.511542092320999</v>
      </c>
      <c r="C207">
        <v>9.1197511200634893E-3</v>
      </c>
      <c r="D207">
        <v>10.411129551040601</v>
      </c>
      <c r="E207">
        <v>8.5358150910702594E-3</v>
      </c>
      <c r="F207">
        <v>1.9396469209409599</v>
      </c>
      <c r="G207" s="1">
        <v>0</v>
      </c>
      <c r="H207">
        <v>3.9367800204688099</v>
      </c>
      <c r="I207">
        <v>-36.171682029705401</v>
      </c>
      <c r="J207">
        <v>-12.4782175393381</v>
      </c>
      <c r="K207">
        <v>31.846979726013899</v>
      </c>
      <c r="L207">
        <v>92.492195065686801</v>
      </c>
      <c r="M207">
        <v>0.87755815439130502</v>
      </c>
      <c r="N207">
        <v>75.478688222596901</v>
      </c>
      <c r="O207">
        <v>168297.61037906399</v>
      </c>
      <c r="P207">
        <v>209650.114193124</v>
      </c>
      <c r="Q207">
        <v>86.772694683110899</v>
      </c>
      <c r="R207">
        <v>635.13012083684396</v>
      </c>
      <c r="S207">
        <v>0.51412343382092196</v>
      </c>
      <c r="T207">
        <v>0.40538657144329898</v>
      </c>
      <c r="U207">
        <v>0.36512526876715401</v>
      </c>
      <c r="V207">
        <v>0.12010216036136701</v>
      </c>
      <c r="W207">
        <v>0.14557277080595399</v>
      </c>
      <c r="X207">
        <v>0.369199800065524</v>
      </c>
      <c r="Y207" s="1">
        <v>0</v>
      </c>
      <c r="Z207">
        <v>0.30771924919891902</v>
      </c>
      <c r="AA207">
        <v>3.2890135169943302E-4</v>
      </c>
      <c r="AB207">
        <v>6.6075491210350603E-3</v>
      </c>
      <c r="AC207" s="3">
        <v>5.8394469745573301E-4</v>
      </c>
      <c r="AD207" s="1">
        <v>0</v>
      </c>
      <c r="AE207">
        <v>1.3659640147528299E-3</v>
      </c>
      <c r="AF207">
        <v>2.33439556584621E-4</v>
      </c>
      <c r="AG207">
        <v>6.7214680431186498</v>
      </c>
      <c r="AH207">
        <v>0.18142539382098499</v>
      </c>
      <c r="AI207">
        <v>555.76965701902498</v>
      </c>
      <c r="AJ207" t="s">
        <v>91</v>
      </c>
      <c r="AK207" t="s">
        <v>92</v>
      </c>
      <c r="AL207">
        <v>477448203217.46002</v>
      </c>
      <c r="AM207">
        <v>2836928</v>
      </c>
      <c r="AN207" s="15">
        <f t="shared" si="9"/>
        <v>9.6447307458931153E-3</v>
      </c>
    </row>
    <row r="208" spans="1:40" x14ac:dyDescent="0.25">
      <c r="A208" t="s">
        <v>37</v>
      </c>
      <c r="B208">
        <v>11.5642276427588</v>
      </c>
      <c r="C208">
        <v>1.0455343838699E-2</v>
      </c>
      <c r="D208">
        <v>11.8495012486195</v>
      </c>
      <c r="E208">
        <v>9.5825862410435399E-3</v>
      </c>
      <c r="F208">
        <v>6.4946970279924701</v>
      </c>
      <c r="G208" s="1">
        <v>0</v>
      </c>
      <c r="H208">
        <v>4.0064876925534003</v>
      </c>
      <c r="I208">
        <v>-12.4328017123719</v>
      </c>
      <c r="J208">
        <v>11.9909216569216</v>
      </c>
      <c r="K208">
        <v>33.504597633201499</v>
      </c>
      <c r="L208">
        <v>92.6712240040099</v>
      </c>
      <c r="M208">
        <v>0.87721074573129099</v>
      </c>
      <c r="N208">
        <v>75.023768233962102</v>
      </c>
      <c r="O208">
        <v>163193.37430528499</v>
      </c>
      <c r="P208">
        <v>203782.81673436399</v>
      </c>
      <c r="Q208">
        <v>88.420151415263604</v>
      </c>
      <c r="R208">
        <v>635.17230462846805</v>
      </c>
      <c r="S208">
        <v>0.52203799204863799</v>
      </c>
      <c r="T208">
        <v>0.39323944227351998</v>
      </c>
      <c r="U208">
        <v>0.36013484792713302</v>
      </c>
      <c r="V208">
        <v>0.142546763206817</v>
      </c>
      <c r="W208">
        <v>0.13157836973930501</v>
      </c>
      <c r="X208">
        <v>0.36574001912674298</v>
      </c>
      <c r="Y208" s="1">
        <v>0</v>
      </c>
      <c r="Z208">
        <v>0.30063529630531799</v>
      </c>
      <c r="AA208">
        <v>3.3458496298564101E-4</v>
      </c>
      <c r="AB208">
        <v>6.67000018567049E-3</v>
      </c>
      <c r="AC208" s="3">
        <v>8.7276749095816105E-4</v>
      </c>
      <c r="AD208" s="1">
        <v>0</v>
      </c>
      <c r="AE208">
        <v>1.5292154204095099E-3</v>
      </c>
      <c r="AF208">
        <v>1.04882853231567E-3</v>
      </c>
      <c r="AG208">
        <v>6.7473520196724897</v>
      </c>
      <c r="AH208">
        <v>0.19179630862682101</v>
      </c>
      <c r="AI208">
        <v>783.41040496251605</v>
      </c>
      <c r="AJ208" t="s">
        <v>93</v>
      </c>
      <c r="AK208" t="s">
        <v>94</v>
      </c>
      <c r="AL208">
        <v>578592643383.68005</v>
      </c>
      <c r="AM208">
        <v>3545442</v>
      </c>
      <c r="AN208" s="15">
        <f t="shared" si="9"/>
        <v>-2.4074735288452387E-2</v>
      </c>
    </row>
    <row r="209" spans="1:40" x14ac:dyDescent="0.25">
      <c r="A209" t="s">
        <v>37</v>
      </c>
      <c r="B209">
        <v>12.975234008986501</v>
      </c>
      <c r="C209">
        <v>1.18593937061191E-2</v>
      </c>
      <c r="D209">
        <v>13.338748437843201</v>
      </c>
      <c r="E209">
        <v>1.0782895027694601E-2</v>
      </c>
      <c r="F209">
        <v>13.7542500376593</v>
      </c>
      <c r="G209" s="1">
        <v>0</v>
      </c>
      <c r="H209">
        <v>4.1496558197929598</v>
      </c>
      <c r="I209">
        <v>10.249140123967299</v>
      </c>
      <c r="J209">
        <v>36.867613536797201</v>
      </c>
      <c r="K209">
        <v>41.235829588769398</v>
      </c>
      <c r="L209">
        <v>92.279078972830902</v>
      </c>
      <c r="M209">
        <v>0.86167217017331099</v>
      </c>
      <c r="N209">
        <v>71.743005090739501</v>
      </c>
      <c r="O209">
        <v>149689.26139718801</v>
      </c>
      <c r="P209">
        <v>188268.71215118701</v>
      </c>
      <c r="Q209">
        <v>91.675604583829099</v>
      </c>
      <c r="R209">
        <v>635.31958773742099</v>
      </c>
      <c r="S209">
        <v>0.52685758619857903</v>
      </c>
      <c r="T209">
        <v>0.35540822728646898</v>
      </c>
      <c r="U209">
        <v>0.32348966388100903</v>
      </c>
      <c r="V209">
        <v>0.25485955490925</v>
      </c>
      <c r="W209">
        <v>9.9403941819663E-2</v>
      </c>
      <c r="X209">
        <v>0.32224683939007598</v>
      </c>
      <c r="Y209" s="1">
        <v>0</v>
      </c>
      <c r="Z209">
        <v>0.306027472471468</v>
      </c>
      <c r="AA209">
        <v>3.6827846161360399E-4</v>
      </c>
      <c r="AB209">
        <v>6.9630770058910097E-3</v>
      </c>
      <c r="AC209" s="3">
        <v>1.07650778449738E-3</v>
      </c>
      <c r="AD209" s="1">
        <v>0</v>
      </c>
      <c r="AE209">
        <v>1.8163788060187099E-3</v>
      </c>
      <c r="AF209">
        <v>1.6352008526400699E-3</v>
      </c>
      <c r="AG209">
        <v>6.58958192547093</v>
      </c>
      <c r="AH209">
        <v>0.23237385107043901</v>
      </c>
      <c r="AI209">
        <v>1382.34130562422</v>
      </c>
      <c r="AJ209" t="s">
        <v>95</v>
      </c>
      <c r="AK209" t="s">
        <v>96</v>
      </c>
      <c r="AL209">
        <v>485819192271.28003</v>
      </c>
      <c r="AM209">
        <v>3245518</v>
      </c>
      <c r="AN209" s="15">
        <f t="shared" si="9"/>
        <v>-2.7252514023383023E-2</v>
      </c>
    </row>
    <row r="210" spans="1:40" x14ac:dyDescent="0.25">
      <c r="A210" t="s">
        <v>37</v>
      </c>
      <c r="B210">
        <v>14.2623312552382</v>
      </c>
      <c r="C210">
        <v>1.2787349760027499E-2</v>
      </c>
      <c r="D210">
        <v>14.3103158955967</v>
      </c>
      <c r="E210">
        <v>1.1664172877906101E-2</v>
      </c>
      <c r="F210">
        <v>17.721916503097301</v>
      </c>
      <c r="G210" s="1">
        <v>0</v>
      </c>
      <c r="H210">
        <v>4.2891858907168698</v>
      </c>
      <c r="I210">
        <v>33.251402677567</v>
      </c>
      <c r="J210">
        <v>61.744892769175301</v>
      </c>
      <c r="K210">
        <v>47.385854292841799</v>
      </c>
      <c r="L210">
        <v>92.333006198242401</v>
      </c>
      <c r="M210">
        <v>0.85356015137569596</v>
      </c>
      <c r="N210">
        <v>69.567322796147707</v>
      </c>
      <c r="O210">
        <v>139777.485254648</v>
      </c>
      <c r="P210">
        <v>174698.755799746</v>
      </c>
      <c r="Q210">
        <v>94.750018082251998</v>
      </c>
      <c r="R210">
        <v>635.74946854846803</v>
      </c>
      <c r="S210">
        <v>0.54711039997077704</v>
      </c>
      <c r="T210">
        <v>0.315629653102945</v>
      </c>
      <c r="U210">
        <v>0.28669311628118999</v>
      </c>
      <c r="V210">
        <v>0.32783516939812501</v>
      </c>
      <c r="W210">
        <v>7.9722536970175104E-2</v>
      </c>
      <c r="X210">
        <v>0.30574917735050899</v>
      </c>
      <c r="Y210" s="1">
        <v>0</v>
      </c>
      <c r="Z210">
        <v>0.28447336715828597</v>
      </c>
      <c r="AA210">
        <v>3.9560186150034002E-4</v>
      </c>
      <c r="AB210">
        <v>7.2002221924705899E-3</v>
      </c>
      <c r="AC210" s="3">
        <v>1.1231838344484199E-3</v>
      </c>
      <c r="AD210" s="1">
        <v>0</v>
      </c>
      <c r="AE210">
        <v>2.1892406616389999E-3</v>
      </c>
      <c r="AF210">
        <v>1.87913280566436E-3</v>
      </c>
      <c r="AG210">
        <v>6.3818345043885802</v>
      </c>
      <c r="AH210">
        <v>0.25572665676990403</v>
      </c>
      <c r="AI210">
        <v>2142.0403585906301</v>
      </c>
      <c r="AJ210" t="s">
        <v>97</v>
      </c>
      <c r="AK210" t="s">
        <v>98</v>
      </c>
      <c r="AL210">
        <v>426838786277.09003</v>
      </c>
      <c r="AM210">
        <v>3053702</v>
      </c>
      <c r="AN210" s="15">
        <f t="shared" si="9"/>
        <v>-3.353150322367493E-3</v>
      </c>
    </row>
    <row r="211" spans="1:40" x14ac:dyDescent="0.25">
      <c r="A211" t="s">
        <v>37</v>
      </c>
      <c r="B211">
        <v>15.0286601918608</v>
      </c>
      <c r="C211">
        <v>1.3665549772253699E-2</v>
      </c>
      <c r="D211">
        <v>15.2205828183509</v>
      </c>
      <c r="E211">
        <v>1.2674335634240599E-2</v>
      </c>
      <c r="F211">
        <v>20.6050692083817</v>
      </c>
      <c r="G211" s="1">
        <v>0</v>
      </c>
      <c r="H211">
        <v>4.4889304205884901</v>
      </c>
      <c r="I211">
        <v>56.295459078443002</v>
      </c>
      <c r="J211">
        <v>86.802622546514499</v>
      </c>
      <c r="K211">
        <v>56.201588360751899</v>
      </c>
      <c r="L211">
        <v>92.461027750849397</v>
      </c>
      <c r="M211">
        <v>0.84254770853096805</v>
      </c>
      <c r="N211">
        <v>66.896662398492097</v>
      </c>
      <c r="O211">
        <v>130429.5552149</v>
      </c>
      <c r="P211">
        <v>163198.899274417</v>
      </c>
      <c r="Q211">
        <v>94.558231922265804</v>
      </c>
      <c r="R211">
        <v>636.05885155638498</v>
      </c>
      <c r="S211">
        <v>0.55965028861674104</v>
      </c>
      <c r="T211">
        <v>0.28839359061905101</v>
      </c>
      <c r="U211">
        <v>0.222816328091656</v>
      </c>
      <c r="V211">
        <v>0.44801252557579702</v>
      </c>
      <c r="W211">
        <v>6.3993359507414305E-2</v>
      </c>
      <c r="X211">
        <v>0.26517778682513099</v>
      </c>
      <c r="Y211" s="1">
        <v>0</v>
      </c>
      <c r="Z211">
        <v>0.282895399052287</v>
      </c>
      <c r="AA211">
        <v>4.4697773334946897E-4</v>
      </c>
      <c r="AB211">
        <v>7.39148008526386E-3</v>
      </c>
      <c r="AC211" s="3">
        <v>9.9121904876829496E-4</v>
      </c>
      <c r="AD211" s="1">
        <v>0</v>
      </c>
      <c r="AE211">
        <v>2.8286236697427302E-3</v>
      </c>
      <c r="AF211">
        <v>2.0072582728050698E-3</v>
      </c>
      <c r="AG211">
        <v>6.1048687189084898</v>
      </c>
      <c r="AH211">
        <v>0.29205463260465298</v>
      </c>
      <c r="AI211">
        <v>3261.21086177599</v>
      </c>
      <c r="AJ211" t="s">
        <v>99</v>
      </c>
      <c r="AK211" t="s">
        <v>100</v>
      </c>
      <c r="AL211">
        <v>360030701019.22998</v>
      </c>
      <c r="AM211">
        <v>2760346</v>
      </c>
      <c r="AN211" s="15">
        <f t="shared" si="9"/>
        <v>-1.2609413764281485E-2</v>
      </c>
    </row>
    <row r="212" spans="1:40" x14ac:dyDescent="0.25">
      <c r="A212" t="s">
        <v>37</v>
      </c>
      <c r="B212">
        <v>15.932419939055199</v>
      </c>
      <c r="C212">
        <v>1.45690967174612E-2</v>
      </c>
      <c r="D212">
        <v>16.147863540565599</v>
      </c>
      <c r="E212">
        <v>1.36687924799931E-2</v>
      </c>
      <c r="F212">
        <v>19.685420420036301</v>
      </c>
      <c r="G212" s="1">
        <v>0</v>
      </c>
      <c r="H212">
        <v>4.6431173171092901</v>
      </c>
      <c r="I212">
        <v>79.540616109737101</v>
      </c>
      <c r="J212">
        <v>111.627541367144</v>
      </c>
      <c r="K212">
        <v>63.567041520387697</v>
      </c>
      <c r="L212">
        <v>92.966292740291294</v>
      </c>
      <c r="M212">
        <v>0.83807416896104903</v>
      </c>
      <c r="N212">
        <v>65.014739126073096</v>
      </c>
      <c r="O212">
        <v>123975.490950343</v>
      </c>
      <c r="P212">
        <v>154277.93143459901</v>
      </c>
      <c r="Q212">
        <v>95.725470438943006</v>
      </c>
      <c r="R212">
        <v>637.52305151742803</v>
      </c>
      <c r="S212">
        <v>0.57278978123413304</v>
      </c>
      <c r="T212">
        <v>0.27948190789677702</v>
      </c>
      <c r="U212">
        <v>0.18473300807295501</v>
      </c>
      <c r="V212">
        <v>0.53628112743023104</v>
      </c>
      <c r="W212">
        <v>5.4002966140811202E-2</v>
      </c>
      <c r="X212">
        <v>0.22498289835600099</v>
      </c>
      <c r="Y212" s="1">
        <v>0</v>
      </c>
      <c r="Z212">
        <v>0.27196890117350803</v>
      </c>
      <c r="AA212">
        <v>4.80661838413421E-4</v>
      </c>
      <c r="AB212">
        <v>7.5804191426256402E-3</v>
      </c>
      <c r="AC212" s="3">
        <v>9.0030506302727503E-4</v>
      </c>
      <c r="AD212" s="1">
        <v>0</v>
      </c>
      <c r="AE212">
        <v>3.4316612710939302E-3</v>
      </c>
      <c r="AF212">
        <v>2.1760596600258501E-3</v>
      </c>
      <c r="AG212">
        <v>5.8057103508020704</v>
      </c>
      <c r="AH212">
        <v>0.32239557201478097</v>
      </c>
      <c r="AI212">
        <v>4415.1506885333702</v>
      </c>
      <c r="AJ212" t="s">
        <v>101</v>
      </c>
      <c r="AK212" t="s">
        <v>102</v>
      </c>
      <c r="AL212">
        <v>283283500919.57001</v>
      </c>
      <c r="AM212">
        <v>2284996</v>
      </c>
      <c r="AN212" s="15">
        <f t="shared" si="9"/>
        <v>-1.3341926067753529E-2</v>
      </c>
    </row>
    <row r="213" spans="1:40" x14ac:dyDescent="0.25">
      <c r="A213" t="s">
        <v>37</v>
      </c>
      <c r="B213">
        <v>16.102757595952401</v>
      </c>
      <c r="C213">
        <v>1.47879297985943E-2</v>
      </c>
      <c r="D213">
        <v>16.3710417596645</v>
      </c>
      <c r="E213">
        <v>1.4153062725938101E-2</v>
      </c>
      <c r="F213">
        <v>24.7788266158826</v>
      </c>
      <c r="G213" s="1">
        <v>0</v>
      </c>
      <c r="H213">
        <v>4.9480851712687199</v>
      </c>
      <c r="I213">
        <v>102.590803978688</v>
      </c>
      <c r="J213">
        <v>136.8083649525</v>
      </c>
      <c r="K213">
        <v>73.773202603324705</v>
      </c>
      <c r="L213">
        <v>93.064825987700203</v>
      </c>
      <c r="M213">
        <v>0.82642610743346301</v>
      </c>
      <c r="N213">
        <v>62.954945919987097</v>
      </c>
      <c r="O213">
        <v>116121.542735357</v>
      </c>
      <c r="P213">
        <v>144305.11601467701</v>
      </c>
      <c r="Q213">
        <v>86.282193053387203</v>
      </c>
      <c r="R213">
        <v>637.37936321050495</v>
      </c>
      <c r="S213">
        <v>0.56873170764286696</v>
      </c>
      <c r="T213">
        <v>0.26790137428155403</v>
      </c>
      <c r="U213">
        <v>0.11861344722427999</v>
      </c>
      <c r="V213">
        <v>0.67807346637100896</v>
      </c>
      <c r="W213">
        <v>3.5768051139395803E-2</v>
      </c>
      <c r="X213">
        <v>0.167545035265313</v>
      </c>
      <c r="Y213" s="1">
        <v>0</v>
      </c>
      <c r="Z213">
        <v>0.30808532451979498</v>
      </c>
      <c r="AA213">
        <v>5.5357661997306297E-4</v>
      </c>
      <c r="AB213">
        <v>7.5132869898488601E-3</v>
      </c>
      <c r="AC213" s="3">
        <v>6.3486523426288305E-4</v>
      </c>
      <c r="AD213" s="1">
        <v>0</v>
      </c>
      <c r="AE213">
        <v>3.6854995185414698E-3</v>
      </c>
      <c r="AF213">
        <v>2.40070745683009E-3</v>
      </c>
      <c r="AG213">
        <v>5.3440377685262499</v>
      </c>
      <c r="AH213">
        <v>0.34571775497731899</v>
      </c>
      <c r="AI213">
        <v>6126.7102425844596</v>
      </c>
      <c r="AJ213" t="s">
        <v>103</v>
      </c>
      <c r="AK213" t="s">
        <v>104</v>
      </c>
      <c r="AL213">
        <v>215663251598.95999</v>
      </c>
      <c r="AM213">
        <v>1857220</v>
      </c>
      <c r="AN213" s="15">
        <f t="shared" si="9"/>
        <v>-1.6387727039650413E-2</v>
      </c>
    </row>
    <row r="214" spans="1:40" x14ac:dyDescent="0.25">
      <c r="A214" t="s">
        <v>37</v>
      </c>
      <c r="B214">
        <v>16.681160187900598</v>
      </c>
      <c r="C214">
        <v>1.50960315594114E-2</v>
      </c>
      <c r="D214">
        <v>16.684338258367699</v>
      </c>
      <c r="E214">
        <v>1.4623390452075899E-2</v>
      </c>
      <c r="F214">
        <v>26.320764094188402</v>
      </c>
      <c r="G214" s="1">
        <v>0</v>
      </c>
      <c r="H214">
        <v>5.1704990534074096</v>
      </c>
      <c r="I214">
        <v>125.762635388276</v>
      </c>
      <c r="J214">
        <v>161.32879184524401</v>
      </c>
      <c r="K214">
        <v>80.7373681565537</v>
      </c>
      <c r="L214">
        <v>93.301389403018803</v>
      </c>
      <c r="M214">
        <v>0.82049190143918904</v>
      </c>
      <c r="N214">
        <v>61.682139822902101</v>
      </c>
      <c r="O214">
        <v>111617.275408976</v>
      </c>
      <c r="P214">
        <v>138545.50445008199</v>
      </c>
      <c r="Q214">
        <v>80.390160340020799</v>
      </c>
      <c r="R214">
        <v>637.47319389533197</v>
      </c>
      <c r="S214">
        <v>0.58134034443284599</v>
      </c>
      <c r="T214">
        <v>0.25672416871401998</v>
      </c>
      <c r="U214">
        <v>8.3613078460073306E-2</v>
      </c>
      <c r="V214">
        <v>0.75941988470575295</v>
      </c>
      <c r="W214">
        <v>2.7750560484230701E-2</v>
      </c>
      <c r="X214">
        <v>0.12921647634994199</v>
      </c>
      <c r="Y214" s="1">
        <v>0</v>
      </c>
      <c r="Z214">
        <v>0.31701201858771699</v>
      </c>
      <c r="AA214">
        <v>6.0645061711185296E-4</v>
      </c>
      <c r="AB214">
        <v>7.4565430716714296E-3</v>
      </c>
      <c r="AC214" s="3">
        <v>4.72638253669545E-4</v>
      </c>
      <c r="AD214" s="1">
        <v>0</v>
      </c>
      <c r="AE214">
        <v>3.90624296863869E-3</v>
      </c>
      <c r="AF214">
        <v>2.6541859003104602E-3</v>
      </c>
      <c r="AG214">
        <v>5.0513054415224996</v>
      </c>
      <c r="AH214">
        <v>0.36504634793165203</v>
      </c>
      <c r="AI214">
        <v>7771.9404163355603</v>
      </c>
      <c r="AJ214" t="s">
        <v>105</v>
      </c>
      <c r="AK214" t="s">
        <v>106</v>
      </c>
      <c r="AL214">
        <v>156574593215.48001</v>
      </c>
      <c r="AM214">
        <v>1402781</v>
      </c>
      <c r="AN214" s="15">
        <f t="shared" si="9"/>
        <v>-1.9048226054196871E-4</v>
      </c>
    </row>
    <row r="215" spans="1:40" x14ac:dyDescent="0.25">
      <c r="A215" t="s">
        <v>37</v>
      </c>
      <c r="B215">
        <v>16.8198416928523</v>
      </c>
      <c r="C215">
        <v>1.54124769953669E-2</v>
      </c>
      <c r="D215">
        <v>17.004998808781298</v>
      </c>
      <c r="E215">
        <v>1.51500111489377E-2</v>
      </c>
      <c r="F215">
        <v>27.565470303218</v>
      </c>
      <c r="G215" s="1">
        <v>0</v>
      </c>
      <c r="H215">
        <v>5.4287979111702898</v>
      </c>
      <c r="I215">
        <v>150.02884929290099</v>
      </c>
      <c r="J215">
        <v>187.12804661570399</v>
      </c>
      <c r="K215">
        <v>88.869451052630097</v>
      </c>
      <c r="L215">
        <v>93.791581892264702</v>
      </c>
      <c r="M215">
        <v>0.81658615325759698</v>
      </c>
      <c r="N215">
        <v>60.8258538805703</v>
      </c>
      <c r="O215">
        <v>106926.780947775</v>
      </c>
      <c r="P215">
        <v>132484.793270547</v>
      </c>
      <c r="Q215">
        <v>70.710615567328304</v>
      </c>
      <c r="R215">
        <v>635.36600336895901</v>
      </c>
      <c r="S215">
        <v>0.58404851485368203</v>
      </c>
      <c r="T215">
        <v>0.26324528417146698</v>
      </c>
      <c r="U215">
        <v>4.6722608428409099E-2</v>
      </c>
      <c r="V215">
        <v>0.86497304013416998</v>
      </c>
      <c r="W215">
        <v>1.53516003327174E-2</v>
      </c>
      <c r="X215">
        <v>7.2952751104702798E-2</v>
      </c>
      <c r="Y215" s="1">
        <v>0</v>
      </c>
      <c r="Z215">
        <v>0.34159135815535002</v>
      </c>
      <c r="AA215">
        <v>6.6330799456159901E-4</v>
      </c>
      <c r="AB215">
        <v>7.2788507129068602E-3</v>
      </c>
      <c r="AC215" s="3">
        <v>2.6246484626347099E-4</v>
      </c>
      <c r="AD215" s="1">
        <v>0</v>
      </c>
      <c r="AE215">
        <v>4.1333891892163296E-3</v>
      </c>
      <c r="AF215">
        <v>3.0745025227013299E-3</v>
      </c>
      <c r="AG215">
        <v>4.6476169113863799</v>
      </c>
      <c r="AH215">
        <v>0.36860601520238501</v>
      </c>
      <c r="AI215">
        <v>9738.2605790986509</v>
      </c>
      <c r="AJ215" t="s">
        <v>107</v>
      </c>
      <c r="AK215" t="s">
        <v>108</v>
      </c>
      <c r="AL215">
        <v>103499884545.17999</v>
      </c>
      <c r="AM215">
        <v>967951</v>
      </c>
      <c r="AN215" s="15">
        <f t="shared" si="9"/>
        <v>-1.088839334898295E-2</v>
      </c>
    </row>
    <row r="216" spans="1:40" x14ac:dyDescent="0.25">
      <c r="A216" t="s">
        <v>37</v>
      </c>
      <c r="B216">
        <v>16.613616984412701</v>
      </c>
      <c r="C216">
        <v>1.5169715949762999E-2</v>
      </c>
      <c r="D216">
        <v>16.759105405125101</v>
      </c>
      <c r="E216">
        <v>1.5040345170145001E-2</v>
      </c>
      <c r="F216">
        <v>27.407875304244101</v>
      </c>
      <c r="G216" s="1">
        <v>0</v>
      </c>
      <c r="H216">
        <v>5.6941199713127801</v>
      </c>
      <c r="I216">
        <v>173.96882624853299</v>
      </c>
      <c r="J216">
        <v>212.38226352899099</v>
      </c>
      <c r="K216">
        <v>95.763552800551096</v>
      </c>
      <c r="L216">
        <v>93.791933523187893</v>
      </c>
      <c r="M216">
        <v>0.81004570298149303</v>
      </c>
      <c r="N216">
        <v>59.579917412442903</v>
      </c>
      <c r="O216">
        <v>103142.04099283701</v>
      </c>
      <c r="P216">
        <v>127124.138923694</v>
      </c>
      <c r="Q216">
        <v>63.627006168227197</v>
      </c>
      <c r="R216">
        <v>633.89219469649197</v>
      </c>
      <c r="S216">
        <v>0.59963044055080705</v>
      </c>
      <c r="T216">
        <v>0.26750273623799198</v>
      </c>
      <c r="U216">
        <v>2.6341699374943899E-2</v>
      </c>
      <c r="V216">
        <v>0.92429291989031503</v>
      </c>
      <c r="W216">
        <v>1.03980874422572E-2</v>
      </c>
      <c r="X216">
        <v>3.89672932924831E-2</v>
      </c>
      <c r="Y216" s="1">
        <v>0</v>
      </c>
      <c r="Z216">
        <v>0.34190975112183403</v>
      </c>
      <c r="AA216">
        <v>7.23862150514226E-4</v>
      </c>
      <c r="AB216">
        <v>7.1634019865687397E-3</v>
      </c>
      <c r="AC216" s="3">
        <v>1.2936808767703101E-4</v>
      </c>
      <c r="AD216" s="1">
        <v>0</v>
      </c>
      <c r="AE216">
        <v>3.7157518740968702E-3</v>
      </c>
      <c r="AF216">
        <v>3.4373723990298098E-3</v>
      </c>
      <c r="AG216">
        <v>4.39905142907645</v>
      </c>
      <c r="AH216">
        <v>0.38827506948430002</v>
      </c>
      <c r="AI216">
        <v>11890.7912105838</v>
      </c>
      <c r="AJ216" t="s">
        <v>109</v>
      </c>
      <c r="AK216" t="s">
        <v>110</v>
      </c>
      <c r="AL216">
        <v>71565105142.880005</v>
      </c>
      <c r="AM216">
        <v>693850</v>
      </c>
      <c r="AN216" s="15">
        <f t="shared" si="9"/>
        <v>-8.6811567321433136E-3</v>
      </c>
    </row>
    <row r="217" spans="1:40" x14ac:dyDescent="0.25">
      <c r="A217" t="s">
        <v>37</v>
      </c>
      <c r="B217">
        <v>15.5056857130101</v>
      </c>
      <c r="C217">
        <v>1.49397128516639E-2</v>
      </c>
      <c r="D217">
        <v>16.525518655018701</v>
      </c>
      <c r="E217">
        <v>1.48861685496883E-2</v>
      </c>
      <c r="F217">
        <v>26.8085213089227</v>
      </c>
      <c r="G217" s="1">
        <v>0</v>
      </c>
      <c r="H217">
        <v>6.0776793670556097</v>
      </c>
      <c r="I217">
        <v>196.69081301861999</v>
      </c>
      <c r="J217">
        <v>237.19939040052299</v>
      </c>
      <c r="K217">
        <v>103.40438415783601</v>
      </c>
      <c r="L217">
        <v>93.164950089388995</v>
      </c>
      <c r="M217">
        <v>0.79856391138037597</v>
      </c>
      <c r="N217">
        <v>62.314245378352702</v>
      </c>
      <c r="O217">
        <v>97610.836805009298</v>
      </c>
      <c r="P217">
        <v>121446.122104511</v>
      </c>
      <c r="Q217">
        <v>57.968185053636603</v>
      </c>
      <c r="R217">
        <v>626.56583529392901</v>
      </c>
      <c r="S217">
        <v>0.53624069790289397</v>
      </c>
      <c r="T217">
        <v>0.308306695321311</v>
      </c>
      <c r="U217">
        <v>1.26810175154371E-2</v>
      </c>
      <c r="V217">
        <v>0.95784533606732303</v>
      </c>
      <c r="W217">
        <v>1.0173684359958199E-2</v>
      </c>
      <c r="X217">
        <v>1.9299962057281302E-2</v>
      </c>
      <c r="Y217" s="1">
        <v>0</v>
      </c>
      <c r="Z217">
        <v>0.39618206177681098</v>
      </c>
      <c r="AA217">
        <v>7.9949763405188004E-4</v>
      </c>
      <c r="AB217">
        <v>6.7946181031906996E-3</v>
      </c>
      <c r="AC217" s="3">
        <v>5.3543255752374301E-5</v>
      </c>
      <c r="AD217" s="1">
        <v>0</v>
      </c>
      <c r="AE217">
        <v>3.24861394055815E-3</v>
      </c>
      <c r="AF217">
        <v>4.0434739113405496E-3</v>
      </c>
      <c r="AG217">
        <v>3.28503410497165</v>
      </c>
      <c r="AH217">
        <v>0.30719011767677201</v>
      </c>
      <c r="AI217">
        <v>15044.8994770872</v>
      </c>
      <c r="AJ217" t="s">
        <v>111</v>
      </c>
      <c r="AK217" t="s">
        <v>112</v>
      </c>
      <c r="AL217">
        <v>41153704905.360001</v>
      </c>
      <c r="AM217">
        <v>421610</v>
      </c>
      <c r="AN217" s="15">
        <f t="shared" si="9"/>
        <v>-6.1712613280000328E-2</v>
      </c>
    </row>
    <row r="218" spans="1:40" x14ac:dyDescent="0.25">
      <c r="A218" t="s">
        <v>37</v>
      </c>
      <c r="B218">
        <v>15.789696001946901</v>
      </c>
      <c r="C218">
        <v>1.3766098641428999E-2</v>
      </c>
      <c r="D218">
        <v>15.324235650993099</v>
      </c>
      <c r="E218">
        <v>1.37606972856383E-2</v>
      </c>
      <c r="F218">
        <v>46.245422339487</v>
      </c>
      <c r="G218" s="1">
        <v>0</v>
      </c>
      <c r="H218">
        <v>6.6079129163388197</v>
      </c>
      <c r="I218">
        <v>245.222896359869</v>
      </c>
      <c r="J218">
        <v>289.52151192350101</v>
      </c>
      <c r="K218">
        <v>108.11118404928</v>
      </c>
      <c r="L218">
        <v>94.017697522602802</v>
      </c>
      <c r="M218">
        <v>0.80996800124044999</v>
      </c>
      <c r="N218">
        <v>64.3597158011369</v>
      </c>
      <c r="O218">
        <v>88986.5960116403</v>
      </c>
      <c r="P218">
        <v>110501.153668453</v>
      </c>
      <c r="Q218">
        <v>53.314816131849497</v>
      </c>
      <c r="R218">
        <v>620.03686729450999</v>
      </c>
      <c r="S218">
        <v>0.49951496416110103</v>
      </c>
      <c r="T218">
        <v>0.3636964366282</v>
      </c>
      <c r="U218">
        <v>8.5919064606626901E-3</v>
      </c>
      <c r="V218">
        <v>0.98736092861501101</v>
      </c>
      <c r="W218">
        <v>9.1802961669257797E-4</v>
      </c>
      <c r="X218">
        <v>3.1291353076336498E-3</v>
      </c>
      <c r="Y218" s="1">
        <v>0</v>
      </c>
      <c r="Z218">
        <v>0.38933820852517198</v>
      </c>
      <c r="AA218">
        <v>8.3145656058967695E-4</v>
      </c>
      <c r="AB218">
        <v>6.4426171699284596E-3</v>
      </c>
      <c r="AC218" s="3">
        <v>5.4013654027531497E-6</v>
      </c>
      <c r="AD218" s="1">
        <v>0</v>
      </c>
      <c r="AE218">
        <v>2.59743415288372E-3</v>
      </c>
      <c r="AF218">
        <v>3.88917422921681E-3</v>
      </c>
      <c r="AG218">
        <v>2.7803237762022799</v>
      </c>
      <c r="AH218">
        <v>0.284828055388061</v>
      </c>
      <c r="AI218">
        <v>18033.150443434301</v>
      </c>
      <c r="AJ218" t="s">
        <v>113</v>
      </c>
      <c r="AK218" t="s">
        <v>114</v>
      </c>
      <c r="AL218">
        <v>70483613102.940002</v>
      </c>
      <c r="AM218">
        <v>792070</v>
      </c>
      <c r="AN218" s="15">
        <f t="shared" si="9"/>
        <v>3.0374131640532154E-2</v>
      </c>
    </row>
    <row r="222" spans="1:40" s="30" customFormat="1" x14ac:dyDescent="0.25">
      <c r="AC222" s="31"/>
    </row>
    <row r="224" spans="1:40" x14ac:dyDescent="0.25">
      <c r="A224" t="s">
        <v>131</v>
      </c>
    </row>
    <row r="225" spans="1:38" x14ac:dyDescent="0.25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t="s">
        <v>6</v>
      </c>
      <c r="H225" t="s">
        <v>7</v>
      </c>
      <c r="I225" t="s">
        <v>8</v>
      </c>
      <c r="J225" t="s">
        <v>134</v>
      </c>
      <c r="K225" t="s">
        <v>9</v>
      </c>
      <c r="L225" t="s">
        <v>10</v>
      </c>
      <c r="M225" t="s">
        <v>11</v>
      </c>
      <c r="N225" t="s">
        <v>13</v>
      </c>
      <c r="O225" t="s">
        <v>14</v>
      </c>
      <c r="P225" t="s">
        <v>15</v>
      </c>
      <c r="Q225" t="s">
        <v>16</v>
      </c>
      <c r="R225" t="s">
        <v>17</v>
      </c>
      <c r="S225" t="s">
        <v>18</v>
      </c>
      <c r="T225" t="s">
        <v>19</v>
      </c>
      <c r="U225" t="s">
        <v>20</v>
      </c>
      <c r="V225" t="s">
        <v>21</v>
      </c>
      <c r="W225" t="s">
        <v>22</v>
      </c>
      <c r="X225" t="s">
        <v>23</v>
      </c>
      <c r="Y225" t="s">
        <v>24</v>
      </c>
      <c r="Z225" t="s">
        <v>25</v>
      </c>
      <c r="AA225" t="s">
        <v>26</v>
      </c>
      <c r="AB225" t="s">
        <v>27</v>
      </c>
      <c r="AC225" s="3" t="s">
        <v>120</v>
      </c>
      <c r="AD225" t="s">
        <v>28</v>
      </c>
      <c r="AE225" t="s">
        <v>29</v>
      </c>
      <c r="AF225" t="s">
        <v>30</v>
      </c>
      <c r="AG225" t="s">
        <v>31</v>
      </c>
      <c r="AH225" t="s">
        <v>32</v>
      </c>
      <c r="AI225" t="s">
        <v>33</v>
      </c>
      <c r="AJ225" t="s">
        <v>34</v>
      </c>
      <c r="AK225" t="s">
        <v>35</v>
      </c>
      <c r="AL225" t="s">
        <v>36</v>
      </c>
    </row>
    <row r="226" spans="1:38" x14ac:dyDescent="0.25">
      <c r="A226" t="s">
        <v>37</v>
      </c>
      <c r="B226">
        <v>15.784359641527599</v>
      </c>
      <c r="C226">
        <v>2.3935732954210798E-2</v>
      </c>
      <c r="D226">
        <v>25.227660953738901</v>
      </c>
      <c r="E226">
        <v>2.21538935664473E-2</v>
      </c>
      <c r="F226">
        <v>-23.214138470435699</v>
      </c>
      <c r="G226" s="1">
        <v>0</v>
      </c>
      <c r="H226">
        <v>3.40100368730223</v>
      </c>
      <c r="I226">
        <v>44.271173614953298</v>
      </c>
      <c r="J226">
        <v>42.076458533622201</v>
      </c>
      <c r="K226">
        <v>68.144196058196698</v>
      </c>
      <c r="L226">
        <v>41.925446849100901</v>
      </c>
      <c r="M226">
        <v>93.562538373969801</v>
      </c>
      <c r="N226">
        <v>70.054967843786002</v>
      </c>
      <c r="O226">
        <v>167032.80153687001</v>
      </c>
      <c r="P226">
        <v>206228.71898158299</v>
      </c>
      <c r="Q226">
        <v>113.73188144078</v>
      </c>
      <c r="R226">
        <v>713.48872740705997</v>
      </c>
      <c r="S226">
        <v>0.46765403974681302</v>
      </c>
      <c r="T226">
        <v>0.207876444030311</v>
      </c>
      <c r="U226">
        <v>2.9374238001698499E-3</v>
      </c>
      <c r="V226">
        <v>0.98806274327881405</v>
      </c>
      <c r="W226">
        <v>1.3148753176019201E-3</v>
      </c>
      <c r="X226">
        <v>7.6849576034136204E-3</v>
      </c>
      <c r="Y226" s="1">
        <v>0</v>
      </c>
      <c r="Z226">
        <v>0.35961338406643101</v>
      </c>
      <c r="AA226">
        <v>3.2408062877419799E-4</v>
      </c>
      <c r="AB226">
        <v>7.6885532923543203E-3</v>
      </c>
      <c r="AC226" s="3">
        <v>1.7818431797648299E-3</v>
      </c>
      <c r="AD226" s="1">
        <v>0</v>
      </c>
      <c r="AE226">
        <v>2.5183765682554502E-3</v>
      </c>
      <c r="AF226">
        <v>1.1623033945163201E-2</v>
      </c>
      <c r="AG226">
        <v>6.4229943176775901</v>
      </c>
      <c r="AH226">
        <v>0.24773703514165801</v>
      </c>
      <c r="AI226">
        <v>584.01943515739799</v>
      </c>
      <c r="AJ226" t="s">
        <v>123</v>
      </c>
      <c r="AK226">
        <v>34149522208.610001</v>
      </c>
      <c r="AL226">
        <v>204448</v>
      </c>
    </row>
    <row r="227" spans="1:38" x14ac:dyDescent="0.25">
      <c r="A227" t="s">
        <v>37</v>
      </c>
      <c r="B227">
        <v>17.086863828526901</v>
      </c>
      <c r="C227">
        <v>2.5243272034960899E-2</v>
      </c>
      <c r="D227">
        <v>26.4208278031826</v>
      </c>
      <c r="E227">
        <v>2.3385487136227599E-2</v>
      </c>
      <c r="F227">
        <v>-23.215168948623099</v>
      </c>
      <c r="G227" s="1">
        <v>0</v>
      </c>
      <c r="H227">
        <v>3.4009591652389601</v>
      </c>
      <c r="I227">
        <v>48.057607636656201</v>
      </c>
      <c r="J227">
        <v>46.539772671461698</v>
      </c>
      <c r="K227">
        <v>72.019071170569802</v>
      </c>
      <c r="L227">
        <v>42.924640255057</v>
      </c>
      <c r="M227">
        <v>93.556346996936298</v>
      </c>
      <c r="N227">
        <v>69.139790766388899</v>
      </c>
      <c r="O227">
        <v>166411.35825507599</v>
      </c>
      <c r="P227">
        <v>205512.89208994701</v>
      </c>
      <c r="Q227">
        <v>113.697853897429</v>
      </c>
      <c r="R227">
        <v>713.45585137570504</v>
      </c>
      <c r="S227">
        <v>0.46776736348759201</v>
      </c>
      <c r="T227">
        <v>0.20838705439946101</v>
      </c>
      <c r="U227">
        <v>2.9526350089455798E-3</v>
      </c>
      <c r="V227">
        <v>0.98802075243076204</v>
      </c>
      <c r="W227">
        <v>1.32990016579957E-3</v>
      </c>
      <c r="X227">
        <v>7.6967123944920298E-3</v>
      </c>
      <c r="Y227" s="1">
        <v>0</v>
      </c>
      <c r="Z227">
        <v>0.35958242666644902</v>
      </c>
      <c r="AA227">
        <v>3.2721574767662998E-4</v>
      </c>
      <c r="AB227">
        <v>8.5435289604119408E-3</v>
      </c>
      <c r="AC227" s="3">
        <v>1.8577926456346599E-3</v>
      </c>
      <c r="AD227" s="1">
        <v>0</v>
      </c>
      <c r="AE227">
        <v>2.6554602007376601E-3</v>
      </c>
      <c r="AF227">
        <v>1.18593949606704E-2</v>
      </c>
      <c r="AG227">
        <v>6.5934260520799102</v>
      </c>
      <c r="AH227">
        <v>0.26261092379935003</v>
      </c>
      <c r="AI227">
        <v>631.19791078416904</v>
      </c>
      <c r="AJ227" t="s">
        <v>124</v>
      </c>
      <c r="AK227">
        <v>33573657939.32</v>
      </c>
      <c r="AL227">
        <v>201751</v>
      </c>
    </row>
    <row r="228" spans="1:38" x14ac:dyDescent="0.25">
      <c r="A228" t="s">
        <v>37</v>
      </c>
      <c r="B228">
        <v>19.288160400725801</v>
      </c>
      <c r="C228">
        <v>2.7840150119860602E-2</v>
      </c>
      <c r="D228">
        <v>28.738957842936902</v>
      </c>
      <c r="E228">
        <v>2.5791364425653201E-2</v>
      </c>
      <c r="F228">
        <v>-23.2166114103944</v>
      </c>
      <c r="G228" s="1">
        <v>0</v>
      </c>
      <c r="H228">
        <v>3.4009180917121</v>
      </c>
      <c r="I228">
        <v>53.667290173428903</v>
      </c>
      <c r="J228">
        <v>52.762030674543198</v>
      </c>
      <c r="K228">
        <v>77.721329679989495</v>
      </c>
      <c r="L228">
        <v>43.924171256921298</v>
      </c>
      <c r="M228">
        <v>93.550994088863703</v>
      </c>
      <c r="N228">
        <v>68.706527091215406</v>
      </c>
      <c r="O228">
        <v>165761.844490719</v>
      </c>
      <c r="P228">
        <v>204697.24321315301</v>
      </c>
      <c r="Q228">
        <v>113.65871940166301</v>
      </c>
      <c r="R228">
        <v>713.42057529695205</v>
      </c>
      <c r="S228">
        <v>0.46820342305326201</v>
      </c>
      <c r="T228">
        <v>0.208117169855698</v>
      </c>
      <c r="U228">
        <v>2.9898222205900099E-3</v>
      </c>
      <c r="V228">
        <v>0.98789900411157905</v>
      </c>
      <c r="W228">
        <v>1.3478741317072801E-3</v>
      </c>
      <c r="X228">
        <v>7.7632995361234403E-3</v>
      </c>
      <c r="Y228" s="1">
        <v>0</v>
      </c>
      <c r="Z228">
        <v>0.35954231481204701</v>
      </c>
      <c r="AA228">
        <v>3.3046462433509099E-4</v>
      </c>
      <c r="AB228">
        <v>9.8723781591118394E-3</v>
      </c>
      <c r="AC228" s="3">
        <v>2.0487821120429299E-3</v>
      </c>
      <c r="AD228" s="1">
        <v>0</v>
      </c>
      <c r="AE228">
        <v>3.0166052479091098E-3</v>
      </c>
      <c r="AF228">
        <v>1.2572033016019101E-2</v>
      </c>
      <c r="AG228">
        <v>6.55994948510107</v>
      </c>
      <c r="AH228">
        <v>0.26662132889731399</v>
      </c>
      <c r="AI228">
        <v>683.43358459203796</v>
      </c>
      <c r="AJ228" t="s">
        <v>125</v>
      </c>
      <c r="AK228">
        <v>32963234633.580002</v>
      </c>
      <c r="AL228">
        <v>198859</v>
      </c>
    </row>
    <row r="229" spans="1:38" x14ac:dyDescent="0.25">
      <c r="A229" t="s">
        <v>37</v>
      </c>
      <c r="B229">
        <v>18.311028652045401</v>
      </c>
      <c r="C229">
        <v>2.5005697851728601E-2</v>
      </c>
      <c r="D229">
        <v>26.205340641946599</v>
      </c>
      <c r="E229">
        <v>2.3120002414348698E-2</v>
      </c>
      <c r="F229">
        <v>-23.216267252229901</v>
      </c>
      <c r="G229" s="1">
        <v>0</v>
      </c>
      <c r="H229">
        <v>3.4008243908188698</v>
      </c>
      <c r="I229">
        <v>57.948307370831103</v>
      </c>
      <c r="J229">
        <v>57.115361341933898</v>
      </c>
      <c r="K229">
        <v>82.100988131788597</v>
      </c>
      <c r="L229">
        <v>44.922638943852597</v>
      </c>
      <c r="M229">
        <v>93.540136709175698</v>
      </c>
      <c r="N229">
        <v>68.277768025939295</v>
      </c>
      <c r="O229">
        <v>165080.78921815101</v>
      </c>
      <c r="P229">
        <v>203865.05540614101</v>
      </c>
      <c r="Q229">
        <v>113.61415466898799</v>
      </c>
      <c r="R229">
        <v>713.41827415428895</v>
      </c>
      <c r="S229">
        <v>0.468444157493279</v>
      </c>
      <c r="T229">
        <v>0.20738296065199399</v>
      </c>
      <c r="U229">
        <v>3.0297847446434101E-3</v>
      </c>
      <c r="V229">
        <v>0.987752681156982</v>
      </c>
      <c r="W229">
        <v>1.3686300196339501E-3</v>
      </c>
      <c r="X229">
        <v>7.8489040787397494E-3</v>
      </c>
      <c r="Y229" s="1">
        <v>0</v>
      </c>
      <c r="Z229">
        <v>0.35964779536811098</v>
      </c>
      <c r="AA229">
        <v>3.33869867711304E-4</v>
      </c>
      <c r="AB229">
        <v>8.8591986221451292E-3</v>
      </c>
      <c r="AC229" s="3">
        <v>1.88570153424322E-3</v>
      </c>
      <c r="AD229" s="1">
        <v>0</v>
      </c>
      <c r="AE229">
        <v>2.7936877862397699E-3</v>
      </c>
      <c r="AF229">
        <v>1.1133332792247101E-2</v>
      </c>
      <c r="AG229">
        <v>6.5277273487818599</v>
      </c>
      <c r="AH229">
        <v>0.27215299671020099</v>
      </c>
      <c r="AI229">
        <v>739.79210203245395</v>
      </c>
      <c r="AJ229" t="s">
        <v>126</v>
      </c>
      <c r="AK229">
        <v>32285675351.34</v>
      </c>
      <c r="AL229">
        <v>195575</v>
      </c>
    </row>
    <row r="230" spans="1:38" x14ac:dyDescent="0.25">
      <c r="A230" t="s">
        <v>37</v>
      </c>
      <c r="B230">
        <v>20.98060577643</v>
      </c>
      <c r="C230">
        <v>2.6821518127456302E-2</v>
      </c>
      <c r="D230">
        <v>27.8377657403862</v>
      </c>
      <c r="E230">
        <v>2.4610454346035999E-2</v>
      </c>
      <c r="F230">
        <v>-23.221739598504499</v>
      </c>
      <c r="G230" s="1">
        <v>0</v>
      </c>
      <c r="H230">
        <v>3.4007771974897198</v>
      </c>
      <c r="I230">
        <v>67.371586828980796</v>
      </c>
      <c r="J230">
        <v>66.620655507636101</v>
      </c>
      <c r="K230">
        <v>91.626612521195796</v>
      </c>
      <c r="L230">
        <v>45.922751471875301</v>
      </c>
      <c r="M230">
        <v>93.532011008798094</v>
      </c>
      <c r="N230">
        <v>67.853834490066504</v>
      </c>
      <c r="O230">
        <v>164379.11301509201</v>
      </c>
      <c r="P230">
        <v>202989.37076732301</v>
      </c>
      <c r="Q230">
        <v>113.575773406298</v>
      </c>
      <c r="R230">
        <v>713.394136457635</v>
      </c>
      <c r="S230">
        <v>0.46894096044803601</v>
      </c>
      <c r="T230">
        <v>0.20664092016874799</v>
      </c>
      <c r="U230">
        <v>3.0654385940788701E-3</v>
      </c>
      <c r="V230">
        <v>0.98765186591230303</v>
      </c>
      <c r="W230">
        <v>1.3930360249774199E-3</v>
      </c>
      <c r="X230">
        <v>7.8896594686398303E-3</v>
      </c>
      <c r="Y230" s="1">
        <v>0</v>
      </c>
      <c r="Z230">
        <v>0.35936317108596</v>
      </c>
      <c r="AA230">
        <v>3.37555077403774E-4</v>
      </c>
      <c r="AB230">
        <v>9.8548291578860105E-3</v>
      </c>
      <c r="AC230" s="3">
        <v>2.2110717502977499E-3</v>
      </c>
      <c r="AD230" s="1">
        <v>0</v>
      </c>
      <c r="AE230">
        <v>3.40232346290516E-3</v>
      </c>
      <c r="AF230">
        <v>1.10159087834609E-2</v>
      </c>
      <c r="AG230">
        <v>6.4951995412558396</v>
      </c>
      <c r="AH230">
        <v>0.27947439663282903</v>
      </c>
      <c r="AI230">
        <v>804.74980493164605</v>
      </c>
      <c r="AJ230" t="s">
        <v>127</v>
      </c>
      <c r="AK230">
        <v>31640513568.709999</v>
      </c>
      <c r="AL230">
        <v>192485</v>
      </c>
    </row>
    <row r="231" spans="1:38" x14ac:dyDescent="0.25">
      <c r="A231" t="s">
        <v>37</v>
      </c>
      <c r="B231">
        <v>19.591453643355798</v>
      </c>
      <c r="C231">
        <v>1.9557505801942002E-2</v>
      </c>
      <c r="D231">
        <v>21.102087370545298</v>
      </c>
      <c r="E231">
        <v>1.7532622290859699E-2</v>
      </c>
      <c r="F231">
        <v>-23.222496127666101</v>
      </c>
      <c r="G231" s="1">
        <v>0</v>
      </c>
      <c r="H231">
        <v>3.4007398197237002</v>
      </c>
      <c r="I231">
        <v>73.280370507983207</v>
      </c>
      <c r="J231">
        <v>72.522356503747503</v>
      </c>
      <c r="K231">
        <v>97.652703826858499</v>
      </c>
      <c r="L231">
        <v>46.922288291256997</v>
      </c>
      <c r="M231">
        <v>93.520191254485198</v>
      </c>
      <c r="N231">
        <v>67.672191338926496</v>
      </c>
      <c r="O231">
        <v>163585.04326264199</v>
      </c>
      <c r="P231">
        <v>201989.80703223299</v>
      </c>
      <c r="Q231">
        <v>113.52034516836</v>
      </c>
      <c r="R231">
        <v>713.34772474245005</v>
      </c>
      <c r="S231">
        <v>0.469317713276936</v>
      </c>
      <c r="T231">
        <v>0.20628579821976101</v>
      </c>
      <c r="U231">
        <v>3.1312177502178999E-3</v>
      </c>
      <c r="V231">
        <v>0.98755522441571697</v>
      </c>
      <c r="W231">
        <v>1.41086859181345E-3</v>
      </c>
      <c r="X231">
        <v>7.9026892422509806E-3</v>
      </c>
      <c r="Y231" s="1">
        <v>0</v>
      </c>
      <c r="Z231">
        <v>0.359289601244144</v>
      </c>
      <c r="AA231">
        <v>3.4133240577518002E-4</v>
      </c>
      <c r="AB231">
        <v>8.2636510295849997E-3</v>
      </c>
      <c r="AC231" s="3">
        <v>2.02488434331616E-3</v>
      </c>
      <c r="AD231" s="1">
        <v>0</v>
      </c>
      <c r="AE231">
        <v>3.2023460506895801E-3</v>
      </c>
      <c r="AF231">
        <v>5.7253679162053003E-3</v>
      </c>
      <c r="AG231">
        <v>6.36501296416158</v>
      </c>
      <c r="AH231">
        <v>0.28498399486662601</v>
      </c>
      <c r="AI231">
        <v>874.247143110553</v>
      </c>
      <c r="AJ231" t="s">
        <v>128</v>
      </c>
      <c r="AK231">
        <v>30924116578.369999</v>
      </c>
      <c r="AL231">
        <v>189040</v>
      </c>
    </row>
    <row r="232" spans="1:38" x14ac:dyDescent="0.25">
      <c r="A232" t="s">
        <v>37</v>
      </c>
      <c r="B232">
        <v>19.158697039254399</v>
      </c>
      <c r="C232">
        <v>2.0347975185199398E-2</v>
      </c>
      <c r="D232">
        <v>21.862036984803702</v>
      </c>
      <c r="E232">
        <v>1.84673141184509E-2</v>
      </c>
      <c r="F232">
        <v>-23.212821706485201</v>
      </c>
      <c r="G232" s="1">
        <v>0</v>
      </c>
      <c r="H232">
        <v>3.4006629064540599</v>
      </c>
      <c r="I232">
        <v>72.079555533664305</v>
      </c>
      <c r="J232">
        <v>71.3952813330895</v>
      </c>
      <c r="K232">
        <v>96.566417486702704</v>
      </c>
      <c r="L232">
        <v>47.9196386000961</v>
      </c>
      <c r="M232">
        <v>93.509336253343506</v>
      </c>
      <c r="N232">
        <v>67.503402009847505</v>
      </c>
      <c r="O232">
        <v>162811.75387672399</v>
      </c>
      <c r="P232">
        <v>201048.90452014899</v>
      </c>
      <c r="Q232">
        <v>113.458533561442</v>
      </c>
      <c r="R232">
        <v>713.29748568238494</v>
      </c>
      <c r="S232">
        <v>0.46953049634475202</v>
      </c>
      <c r="T232">
        <v>0.22515561731283401</v>
      </c>
      <c r="U232">
        <v>3.1787870135702302E-3</v>
      </c>
      <c r="V232">
        <v>0.98745142873978597</v>
      </c>
      <c r="W232">
        <v>1.4289236444999299E-3</v>
      </c>
      <c r="X232">
        <v>7.9408606021431401E-3</v>
      </c>
      <c r="Y232" s="1">
        <v>0</v>
      </c>
      <c r="Z232">
        <v>0.35953169083111303</v>
      </c>
      <c r="AA232">
        <v>3.4538447081032699E-4</v>
      </c>
      <c r="AB232">
        <v>7.4883279428047799E-3</v>
      </c>
      <c r="AC232" s="3">
        <v>1.8806800967821999E-3</v>
      </c>
      <c r="AD232" s="1">
        <v>0</v>
      </c>
      <c r="AE232">
        <v>2.9384291795676101E-3</v>
      </c>
      <c r="AF232">
        <v>7.6952517348346898E-3</v>
      </c>
      <c r="AG232">
        <v>6.2358380586901099</v>
      </c>
      <c r="AH232">
        <v>0.28219839425271298</v>
      </c>
      <c r="AI232">
        <v>941.92190221591795</v>
      </c>
      <c r="AJ232" t="s">
        <v>129</v>
      </c>
      <c r="AK232">
        <v>30270775339.529999</v>
      </c>
      <c r="AL232">
        <v>185925</v>
      </c>
    </row>
    <row r="233" spans="1:38" x14ac:dyDescent="0.25">
      <c r="A233" t="s">
        <v>37</v>
      </c>
      <c r="B233">
        <v>18.3320428708757</v>
      </c>
      <c r="C233">
        <v>2.14736599336489E-2</v>
      </c>
      <c r="D233">
        <v>22.932681839014201</v>
      </c>
      <c r="E233">
        <v>1.9671021224458799E-2</v>
      </c>
      <c r="F233">
        <v>-23.2151187649532</v>
      </c>
      <c r="G233" s="1">
        <v>0</v>
      </c>
      <c r="H233">
        <v>3.4005829106303098</v>
      </c>
      <c r="I233">
        <v>69.559280573899699</v>
      </c>
      <c r="J233">
        <v>68.947312290314798</v>
      </c>
      <c r="K233">
        <v>94.152914009354902</v>
      </c>
      <c r="L233">
        <v>48.918749435666001</v>
      </c>
      <c r="M233">
        <v>93.500265993355697</v>
      </c>
      <c r="N233">
        <v>67.331006790639194</v>
      </c>
      <c r="O233">
        <v>162099.13513313301</v>
      </c>
      <c r="P233">
        <v>200133.16192253199</v>
      </c>
      <c r="Q233">
        <v>113.408978491464</v>
      </c>
      <c r="R233">
        <v>713.28982212259302</v>
      </c>
      <c r="S233">
        <v>0.469749574966568</v>
      </c>
      <c r="T233">
        <v>0.22463294337675899</v>
      </c>
      <c r="U233">
        <v>3.2180281230423302E-3</v>
      </c>
      <c r="V233">
        <v>0.98732766305916098</v>
      </c>
      <c r="W233">
        <v>1.45688952028774E-3</v>
      </c>
      <c r="X233">
        <v>7.9974192975087992E-3</v>
      </c>
      <c r="Y233" s="1">
        <v>0</v>
      </c>
      <c r="Z233">
        <v>0.35943125726917402</v>
      </c>
      <c r="AA233">
        <v>3.4960089957455199E-4</v>
      </c>
      <c r="AB233">
        <v>7.2433900364819101E-3</v>
      </c>
      <c r="AC233" s="3">
        <v>1.80262957161171E-3</v>
      </c>
      <c r="AD233" s="1">
        <v>0</v>
      </c>
      <c r="AE233">
        <v>2.8164394393099101E-3</v>
      </c>
      <c r="AF233">
        <v>9.2616729544998892E-3</v>
      </c>
      <c r="AG233">
        <v>6.1164414682521002</v>
      </c>
      <c r="AH233">
        <v>0.28125578561408499</v>
      </c>
      <c r="AI233">
        <v>1007.68638621574</v>
      </c>
      <c r="AJ233" t="s">
        <v>130</v>
      </c>
      <c r="AK233">
        <v>29641609949.580002</v>
      </c>
      <c r="AL233">
        <v>182861</v>
      </c>
    </row>
    <row r="234" spans="1:38" x14ac:dyDescent="0.25">
      <c r="A234" t="s">
        <v>37</v>
      </c>
      <c r="B234">
        <v>13.006938902068701</v>
      </c>
      <c r="C234">
        <v>1.18824876366132E-2</v>
      </c>
      <c r="D234">
        <v>13.3630497367304</v>
      </c>
      <c r="E234">
        <v>1.0837461833744099E-2</v>
      </c>
      <c r="F234">
        <v>-23.231271771628201</v>
      </c>
      <c r="G234" s="1">
        <v>0</v>
      </c>
      <c r="H234">
        <v>3.4003120752265601</v>
      </c>
      <c r="I234">
        <v>5.9065811338590102</v>
      </c>
      <c r="J234">
        <v>4.8059535090158798</v>
      </c>
      <c r="K234">
        <v>30.856656036915801</v>
      </c>
      <c r="L234">
        <v>52.917130165108702</v>
      </c>
      <c r="M234">
        <v>93.478550348209097</v>
      </c>
      <c r="N234">
        <v>65.274828986226893</v>
      </c>
      <c r="O234">
        <v>159743.24492231201</v>
      </c>
      <c r="P234">
        <v>197204.090861545</v>
      </c>
      <c r="Q234">
        <v>113.237390961556</v>
      </c>
      <c r="R234">
        <v>713.341973293205</v>
      </c>
      <c r="S234">
        <v>0.46978764452044303</v>
      </c>
      <c r="T234">
        <v>0.23696555479510301</v>
      </c>
      <c r="U234">
        <v>3.3322183122307999E-3</v>
      </c>
      <c r="V234">
        <v>0.98721863882201599</v>
      </c>
      <c r="W234">
        <v>1.4640619065090701E-3</v>
      </c>
      <c r="X234">
        <v>7.9850809592431505E-3</v>
      </c>
      <c r="Y234" s="1">
        <v>0</v>
      </c>
      <c r="Z234">
        <v>0.36053192030187697</v>
      </c>
      <c r="AA234">
        <v>3.6817442312847798E-4</v>
      </c>
      <c r="AB234">
        <v>7.7584576174612903E-3</v>
      </c>
      <c r="AC234" s="3">
        <v>1.04502328869582E-3</v>
      </c>
      <c r="AD234" s="1">
        <v>0</v>
      </c>
      <c r="AE234">
        <v>1.59100213938297E-3</v>
      </c>
      <c r="AF234">
        <v>1.11982283799393E-3</v>
      </c>
      <c r="AG234">
        <v>6.1914921455096996</v>
      </c>
      <c r="AH234">
        <v>0.320223001621047</v>
      </c>
      <c r="AI234">
        <v>1102.79435136543</v>
      </c>
      <c r="AJ234" t="s">
        <v>44</v>
      </c>
      <c r="AK234">
        <v>27820883535.669998</v>
      </c>
      <c r="AL234">
        <v>174160</v>
      </c>
    </row>
    <row r="235" spans="1:38" x14ac:dyDescent="0.25">
      <c r="A235" t="s">
        <v>37</v>
      </c>
      <c r="B235">
        <v>12.716301204033201</v>
      </c>
      <c r="C235">
        <v>1.13318532877246E-2</v>
      </c>
      <c r="D235">
        <v>12.781923330466601</v>
      </c>
      <c r="E235">
        <v>1.05731713778434E-2</v>
      </c>
      <c r="F235">
        <v>-23.229484431232699</v>
      </c>
      <c r="G235" s="1">
        <v>0</v>
      </c>
      <c r="H235">
        <v>3.4002793940951399</v>
      </c>
      <c r="I235">
        <v>4.4390591930649403</v>
      </c>
      <c r="J235">
        <v>3.8267444702492899</v>
      </c>
      <c r="K235">
        <v>29.469315993308999</v>
      </c>
      <c r="L235">
        <v>53.9161190384376</v>
      </c>
      <c r="M235">
        <v>93.470811632132197</v>
      </c>
      <c r="N235">
        <v>64.361469501476506</v>
      </c>
      <c r="O235">
        <v>159226.95566186699</v>
      </c>
      <c r="P235">
        <v>196623.87731354201</v>
      </c>
      <c r="Q235">
        <v>113.214010775124</v>
      </c>
      <c r="R235">
        <v>713.31089527332597</v>
      </c>
      <c r="S235">
        <v>0.46973053220169098</v>
      </c>
      <c r="T235">
        <v>0.23680789198829499</v>
      </c>
      <c r="U235">
        <v>3.3189167198595E-3</v>
      </c>
      <c r="V235">
        <v>0.98722639038148696</v>
      </c>
      <c r="W235">
        <v>1.4811546122240301E-3</v>
      </c>
      <c r="X235">
        <v>7.9735382864292992E-3</v>
      </c>
      <c r="Y235" s="1">
        <v>0</v>
      </c>
      <c r="Z235">
        <v>0.36081134208099402</v>
      </c>
      <c r="AA235">
        <v>3.7365171756696902E-4</v>
      </c>
      <c r="AB235">
        <v>7.8554933743813105E-3</v>
      </c>
      <c r="AC235" s="3">
        <v>7.5869209631022904E-4</v>
      </c>
      <c r="AD235" s="1">
        <v>0</v>
      </c>
      <c r="AE235">
        <v>1.4513343507010701E-3</v>
      </c>
      <c r="AF235">
        <v>8.9268993318821301E-4</v>
      </c>
      <c r="AG235">
        <v>6.3438828841160104</v>
      </c>
      <c r="AH235">
        <v>0.32548883233748499</v>
      </c>
      <c r="AI235">
        <v>1116.21985841946</v>
      </c>
      <c r="AJ235" t="s">
        <v>45</v>
      </c>
      <c r="AK235">
        <v>27430027651.869999</v>
      </c>
      <c r="AL235">
        <v>172270</v>
      </c>
    </row>
    <row r="236" spans="1:38" x14ac:dyDescent="0.25">
      <c r="A236" t="s">
        <v>37</v>
      </c>
      <c r="B236">
        <v>14.864393775792101</v>
      </c>
      <c r="C236">
        <v>1.36768600646727E-2</v>
      </c>
      <c r="D236">
        <v>15.2322480646749</v>
      </c>
      <c r="E236">
        <v>1.29749475054712E-2</v>
      </c>
      <c r="F236">
        <v>-23.233312626964398</v>
      </c>
      <c r="G236" s="1">
        <v>0</v>
      </c>
      <c r="H236">
        <v>3.4002261500106998</v>
      </c>
      <c r="I236">
        <v>10.629250079944899</v>
      </c>
      <c r="J236">
        <v>10.3423562491882</v>
      </c>
      <c r="K236">
        <v>35.727375251646599</v>
      </c>
      <c r="L236">
        <v>54.9156798981995</v>
      </c>
      <c r="M236">
        <v>93.465814173368202</v>
      </c>
      <c r="N236">
        <v>63.452452680157599</v>
      </c>
      <c r="O236">
        <v>158792.61321121099</v>
      </c>
      <c r="P236">
        <v>196134.384562052</v>
      </c>
      <c r="Q236">
        <v>113.18616683714301</v>
      </c>
      <c r="R236">
        <v>713.33735755590897</v>
      </c>
      <c r="S236">
        <v>0.46948059503356898</v>
      </c>
      <c r="T236">
        <v>0.237053506877136</v>
      </c>
      <c r="U236">
        <v>3.32636851850377E-3</v>
      </c>
      <c r="V236">
        <v>0.987187322927364</v>
      </c>
      <c r="W236">
        <v>1.4948803705316499E-3</v>
      </c>
      <c r="X236">
        <v>7.9914281836001196E-3</v>
      </c>
      <c r="Y236" s="1">
        <v>0</v>
      </c>
      <c r="Z236">
        <v>0.36131109852344001</v>
      </c>
      <c r="AA236">
        <v>3.7918543916650599E-4</v>
      </c>
      <c r="AB236">
        <v>9.4642778792970797E-3</v>
      </c>
      <c r="AC236" s="3">
        <v>7.0191720953358496E-4</v>
      </c>
      <c r="AD236" s="1">
        <v>0</v>
      </c>
      <c r="AE236">
        <v>1.7806927731431701E-3</v>
      </c>
      <c r="AF236">
        <v>1.3507979577151101E-3</v>
      </c>
      <c r="AG236">
        <v>6.5034090979547203</v>
      </c>
      <c r="AH236">
        <v>0.34201369563636003</v>
      </c>
      <c r="AI236">
        <v>1134.2784233412301</v>
      </c>
      <c r="AJ236" t="s">
        <v>46</v>
      </c>
      <c r="AK236">
        <v>27045875467.360001</v>
      </c>
      <c r="AL236">
        <v>170322</v>
      </c>
    </row>
    <row r="237" spans="1:38" x14ac:dyDescent="0.25">
      <c r="A237" t="s">
        <v>37</v>
      </c>
      <c r="B237">
        <v>16.7245848739522</v>
      </c>
      <c r="C237">
        <v>1.5818711597546799E-2</v>
      </c>
      <c r="D237">
        <v>17.414986175279701</v>
      </c>
      <c r="E237">
        <v>1.5254120513311599E-2</v>
      </c>
      <c r="F237">
        <v>-23.236940674674699</v>
      </c>
      <c r="G237" s="1">
        <v>0</v>
      </c>
      <c r="H237">
        <v>3.40013069447703</v>
      </c>
      <c r="I237">
        <v>22.088701860881802</v>
      </c>
      <c r="J237">
        <v>21.933877921251401</v>
      </c>
      <c r="K237">
        <v>47.255778413537797</v>
      </c>
      <c r="L237">
        <v>55.914791939238299</v>
      </c>
      <c r="M237">
        <v>93.459898643204895</v>
      </c>
      <c r="N237">
        <v>63.009485710831903</v>
      </c>
      <c r="O237">
        <v>158351.20445050101</v>
      </c>
      <c r="P237">
        <v>195661.670024847</v>
      </c>
      <c r="Q237">
        <v>113.16867962137</v>
      </c>
      <c r="R237">
        <v>713.330806172905</v>
      </c>
      <c r="S237">
        <v>0.46951265479264898</v>
      </c>
      <c r="T237">
        <v>0.237266206871657</v>
      </c>
      <c r="U237">
        <v>3.34540884948359E-3</v>
      </c>
      <c r="V237">
        <v>0.98713198327700502</v>
      </c>
      <c r="W237">
        <v>1.4861529995440501E-3</v>
      </c>
      <c r="X237">
        <v>8.0364548739665902E-3</v>
      </c>
      <c r="Y237" s="1">
        <v>0</v>
      </c>
      <c r="Z237">
        <v>0.36146475138513301</v>
      </c>
      <c r="AA237">
        <v>3.8493369993670902E-4</v>
      </c>
      <c r="AB237">
        <v>1.0303812278932799E-2</v>
      </c>
      <c r="AC237" s="3">
        <v>5.6459220482526801E-4</v>
      </c>
      <c r="AD237" s="1">
        <v>0</v>
      </c>
      <c r="AE237">
        <v>2.0811020282538299E-3</v>
      </c>
      <c r="AF237">
        <v>2.4842924120144802E-3</v>
      </c>
      <c r="AG237">
        <v>6.4917449360230801</v>
      </c>
      <c r="AH237">
        <v>0.35129424956154998</v>
      </c>
      <c r="AI237">
        <v>1160.22164066242</v>
      </c>
      <c r="AJ237" t="s">
        <v>47</v>
      </c>
      <c r="AK237">
        <v>26608544639.84</v>
      </c>
      <c r="AL237">
        <v>168035</v>
      </c>
    </row>
    <row r="238" spans="1:38" x14ac:dyDescent="0.25">
      <c r="A238" t="s">
        <v>37</v>
      </c>
      <c r="B238">
        <v>15.488471116220399</v>
      </c>
      <c r="C238">
        <v>1.5140768469775899E-2</v>
      </c>
      <c r="D238">
        <v>16.7297398940803</v>
      </c>
      <c r="E238">
        <v>1.47816989046293E-2</v>
      </c>
      <c r="F238">
        <v>-23.228096418219401</v>
      </c>
      <c r="G238" s="1">
        <v>0</v>
      </c>
      <c r="H238">
        <v>3.4001092252898699</v>
      </c>
      <c r="I238">
        <v>29.283185864715701</v>
      </c>
      <c r="J238">
        <v>29.243559894701001</v>
      </c>
      <c r="K238">
        <v>54.529076025179201</v>
      </c>
      <c r="L238">
        <v>56.913116940533499</v>
      </c>
      <c r="M238">
        <v>93.451727741891503</v>
      </c>
      <c r="N238">
        <v>62.581797280427899</v>
      </c>
      <c r="O238">
        <v>157851.62275220299</v>
      </c>
      <c r="P238">
        <v>195112.85694893301</v>
      </c>
      <c r="Q238">
        <v>113.151492972046</v>
      </c>
      <c r="R238">
        <v>713.33840779135505</v>
      </c>
      <c r="S238">
        <v>0.46939284203812898</v>
      </c>
      <c r="T238">
        <v>0.237227258239573</v>
      </c>
      <c r="U238">
        <v>3.3667102620599299E-3</v>
      </c>
      <c r="V238">
        <v>0.98711553569029598</v>
      </c>
      <c r="W238">
        <v>1.4920563346597299E-3</v>
      </c>
      <c r="X238">
        <v>8.0256977129834102E-3</v>
      </c>
      <c r="Y238" s="1">
        <v>0</v>
      </c>
      <c r="Z238">
        <v>0.36183977084404301</v>
      </c>
      <c r="AA238">
        <v>3.9117332321403402E-4</v>
      </c>
      <c r="AB238">
        <v>9.1381905006603197E-3</v>
      </c>
      <c r="AC238" s="3">
        <v>3.5907357737781999E-4</v>
      </c>
      <c r="AD238" s="1">
        <v>0</v>
      </c>
      <c r="AE238">
        <v>2.080108444341E-3</v>
      </c>
      <c r="AF238">
        <v>3.17224353769791E-3</v>
      </c>
      <c r="AG238">
        <v>6.4699587832099796</v>
      </c>
      <c r="AH238">
        <v>0.354736895142097</v>
      </c>
      <c r="AI238">
        <v>1192.6653808930701</v>
      </c>
      <c r="AJ238" t="s">
        <v>48</v>
      </c>
      <c r="AK238">
        <v>26126179933.34</v>
      </c>
      <c r="AL238">
        <v>165511</v>
      </c>
    </row>
    <row r="239" spans="1:38" x14ac:dyDescent="0.25">
      <c r="A239" t="s">
        <v>37</v>
      </c>
      <c r="B239">
        <v>16.806239352993899</v>
      </c>
      <c r="C239">
        <v>1.69193645016972E-2</v>
      </c>
      <c r="D239">
        <v>18.516495605108801</v>
      </c>
      <c r="E239">
        <v>1.66690949907339E-2</v>
      </c>
      <c r="F239">
        <v>-23.2209084887104</v>
      </c>
      <c r="G239" s="1">
        <v>0</v>
      </c>
      <c r="H239">
        <v>3.40013078794557</v>
      </c>
      <c r="I239">
        <v>30.517717523508701</v>
      </c>
      <c r="J239">
        <v>30.5960161261414</v>
      </c>
      <c r="K239">
        <v>55.841746392501399</v>
      </c>
      <c r="L239">
        <v>57.9124422089427</v>
      </c>
      <c r="M239">
        <v>93.445481851217394</v>
      </c>
      <c r="N239">
        <v>62.145815081096003</v>
      </c>
      <c r="O239">
        <v>157356.51985941699</v>
      </c>
      <c r="P239">
        <v>194584.335799889</v>
      </c>
      <c r="Q239">
        <v>113.12521893938001</v>
      </c>
      <c r="R239">
        <v>713.33561846878604</v>
      </c>
      <c r="S239">
        <v>0.469319769817652</v>
      </c>
      <c r="T239">
        <v>0.23743903156746199</v>
      </c>
      <c r="U239">
        <v>3.3795519641996201E-3</v>
      </c>
      <c r="V239">
        <v>0.98706279334995195</v>
      </c>
      <c r="W239">
        <v>1.52717608184999E-3</v>
      </c>
      <c r="X239">
        <v>8.0304786039975904E-3</v>
      </c>
      <c r="Y239" s="1">
        <v>0</v>
      </c>
      <c r="Z239">
        <v>0.36208710458676802</v>
      </c>
      <c r="AA239">
        <v>3.97550921348573E-4</v>
      </c>
      <c r="AB239">
        <v>1.00668149653279E-2</v>
      </c>
      <c r="AC239" s="3">
        <v>2.50269881129594E-4</v>
      </c>
      <c r="AD239" s="1">
        <v>0</v>
      </c>
      <c r="AE239">
        <v>2.4663788751236098E-3</v>
      </c>
      <c r="AF239">
        <v>3.73838464689441E-3</v>
      </c>
      <c r="AG239">
        <v>6.4633600968202698</v>
      </c>
      <c r="AH239">
        <v>0.36986152136300199</v>
      </c>
      <c r="AI239">
        <v>1225.51340733286</v>
      </c>
      <c r="AJ239" t="s">
        <v>49</v>
      </c>
      <c r="AK239">
        <v>25688294510.529999</v>
      </c>
      <c r="AL239">
        <v>163249</v>
      </c>
    </row>
    <row r="240" spans="1:38" x14ac:dyDescent="0.25">
      <c r="A240" t="s">
        <v>37</v>
      </c>
      <c r="B240">
        <v>14.9908377121561</v>
      </c>
      <c r="C240">
        <v>1.41338985453434E-2</v>
      </c>
      <c r="D240">
        <v>15.702400756802501</v>
      </c>
      <c r="E240">
        <v>1.4021084083711E-2</v>
      </c>
      <c r="F240">
        <v>-23.2173532060872</v>
      </c>
      <c r="G240" s="1">
        <v>0</v>
      </c>
      <c r="H240">
        <v>3.40001967759367</v>
      </c>
      <c r="I240">
        <v>31.716224242670801</v>
      </c>
      <c r="J240">
        <v>31.874288624210401</v>
      </c>
      <c r="K240">
        <v>57.121587824824999</v>
      </c>
      <c r="L240">
        <v>58.910211940276902</v>
      </c>
      <c r="M240">
        <v>93.437935559070596</v>
      </c>
      <c r="N240">
        <v>61.924466215908403</v>
      </c>
      <c r="O240">
        <v>156844.88505643199</v>
      </c>
      <c r="P240">
        <v>193973.80685923799</v>
      </c>
      <c r="Q240">
        <v>113.094305589564</v>
      </c>
      <c r="R240">
        <v>713.34349393968103</v>
      </c>
      <c r="S240">
        <v>0.46926898705409298</v>
      </c>
      <c r="T240">
        <v>0.243965744142324</v>
      </c>
      <c r="U240">
        <v>3.3893754594412199E-3</v>
      </c>
      <c r="V240">
        <v>0.98700474439033603</v>
      </c>
      <c r="W240">
        <v>1.5522033783778701E-3</v>
      </c>
      <c r="X240">
        <v>8.0536767718443099E-3</v>
      </c>
      <c r="Y240" s="1">
        <v>0</v>
      </c>
      <c r="Z240">
        <v>0.36253033741256502</v>
      </c>
      <c r="AA240">
        <v>4.04479618649181E-4</v>
      </c>
      <c r="AB240">
        <v>7.9828667326312993E-3</v>
      </c>
      <c r="AC240" s="3">
        <v>1.12814007723247E-4</v>
      </c>
      <c r="AD240" s="1">
        <v>0</v>
      </c>
      <c r="AE240">
        <v>2.21115356125958E-3</v>
      </c>
      <c r="AF240">
        <v>3.4225909324469899E-3</v>
      </c>
      <c r="AG240">
        <v>6.3705762785502902</v>
      </c>
      <c r="AH240">
        <v>0.36267965214366099</v>
      </c>
      <c r="AI240">
        <v>1258.8948500807901</v>
      </c>
      <c r="AJ240" t="s">
        <v>50</v>
      </c>
      <c r="AK240">
        <v>25222696500.580002</v>
      </c>
      <c r="AL240">
        <v>160813</v>
      </c>
    </row>
    <row r="241" spans="1:38" x14ac:dyDescent="0.25">
      <c r="A241" t="s">
        <v>37</v>
      </c>
      <c r="B241">
        <v>15.723622854862899</v>
      </c>
      <c r="C241">
        <v>1.56881440999036E-2</v>
      </c>
      <c r="D241">
        <v>17.283415415602899</v>
      </c>
      <c r="E241">
        <v>1.5640977105601001E-2</v>
      </c>
      <c r="F241">
        <v>-23.213466591955399</v>
      </c>
      <c r="G241" s="1">
        <v>0</v>
      </c>
      <c r="H241">
        <v>3.3999314249289601</v>
      </c>
      <c r="I241">
        <v>37.035757180153603</v>
      </c>
      <c r="J241">
        <v>37.218362829821501</v>
      </c>
      <c r="K241">
        <v>62.525392000586002</v>
      </c>
      <c r="L241">
        <v>59.908419893936298</v>
      </c>
      <c r="M241">
        <v>93.427342031135296</v>
      </c>
      <c r="N241">
        <v>61.698798552545597</v>
      </c>
      <c r="O241">
        <v>156318.34578594399</v>
      </c>
      <c r="P241">
        <v>193367.91045036601</v>
      </c>
      <c r="Q241">
        <v>113.04709070637399</v>
      </c>
      <c r="R241">
        <v>713.38133073865697</v>
      </c>
      <c r="S241">
        <v>0.46894998576246399</v>
      </c>
      <c r="T241">
        <v>0.24405911814463599</v>
      </c>
      <c r="U241">
        <v>3.3764259554098998E-3</v>
      </c>
      <c r="V241">
        <v>0.98697194921494602</v>
      </c>
      <c r="W241">
        <v>1.57353736387657E-3</v>
      </c>
      <c r="X241">
        <v>8.07808746576681E-3</v>
      </c>
      <c r="Y241" s="1">
        <v>0</v>
      </c>
      <c r="Z241">
        <v>0.36316733460141998</v>
      </c>
      <c r="AA241">
        <v>4.11851748568523E-4</v>
      </c>
      <c r="AB241">
        <v>7.9526560918754697E-3</v>
      </c>
      <c r="AC241" s="3">
        <v>4.71669525887556E-5</v>
      </c>
      <c r="AD241" s="1">
        <v>0</v>
      </c>
      <c r="AE241">
        <v>2.4979037867724498E-3</v>
      </c>
      <c r="AF241">
        <v>4.77853763826829E-3</v>
      </c>
      <c r="AG241">
        <v>6.2873792530996697</v>
      </c>
      <c r="AH241">
        <v>0.36467299247757001</v>
      </c>
      <c r="AI241">
        <v>1298.3273245508501</v>
      </c>
      <c r="AJ241" t="s">
        <v>51</v>
      </c>
      <c r="AK241">
        <v>24802875607.509998</v>
      </c>
      <c r="AL241">
        <v>158669</v>
      </c>
    </row>
    <row r="242" spans="1:38" x14ac:dyDescent="0.25">
      <c r="A242" t="s">
        <v>37</v>
      </c>
      <c r="B242">
        <v>14.599888810326901</v>
      </c>
      <c r="C242">
        <v>1.4488923305974601E-2</v>
      </c>
      <c r="D242">
        <v>16.065961653385902</v>
      </c>
      <c r="E242">
        <v>1.44789701391419E-2</v>
      </c>
      <c r="F242">
        <v>-23.212245934888301</v>
      </c>
      <c r="G242" s="1">
        <v>0</v>
      </c>
      <c r="H242">
        <v>3.3998917618555402</v>
      </c>
      <c r="I242">
        <v>32.427943853858501</v>
      </c>
      <c r="J242">
        <v>32.6002440441857</v>
      </c>
      <c r="K242">
        <v>58.0078852481357</v>
      </c>
      <c r="L242">
        <v>60.907658108390997</v>
      </c>
      <c r="M242">
        <v>93.417341818637198</v>
      </c>
      <c r="N242">
        <v>61.479374699058397</v>
      </c>
      <c r="O242">
        <v>155760.75474248899</v>
      </c>
      <c r="P242">
        <v>192685.75445703699</v>
      </c>
      <c r="Q242">
        <v>113.020580132741</v>
      </c>
      <c r="R242">
        <v>713.39564580126398</v>
      </c>
      <c r="S242">
        <v>0.46878604791783202</v>
      </c>
      <c r="T242">
        <v>0.24425172986577501</v>
      </c>
      <c r="U242">
        <v>3.4063310565585602E-3</v>
      </c>
      <c r="V242">
        <v>0.98691316151448205</v>
      </c>
      <c r="W242">
        <v>1.6111076955795799E-3</v>
      </c>
      <c r="X242">
        <v>8.0693997333798392E-3</v>
      </c>
      <c r="Y242" s="1">
        <v>0</v>
      </c>
      <c r="Z242">
        <v>0.36369596456200398</v>
      </c>
      <c r="AA242">
        <v>4.1938406778636698E-4</v>
      </c>
      <c r="AB242">
        <v>7.6841333083851196E-3</v>
      </c>
      <c r="AC242" s="3">
        <v>9.9531318850663201E-6</v>
      </c>
      <c r="AD242" s="1">
        <v>0</v>
      </c>
      <c r="AE242">
        <v>2.3689931595474098E-3</v>
      </c>
      <c r="AF242">
        <v>4.0064919217228804E-3</v>
      </c>
      <c r="AG242">
        <v>6.2050565282630101</v>
      </c>
      <c r="AH242">
        <v>0.36748014427114101</v>
      </c>
      <c r="AI242">
        <v>1335.4195227804501</v>
      </c>
      <c r="AJ242" t="s">
        <v>52</v>
      </c>
      <c r="AK242">
        <v>24373287141.349998</v>
      </c>
      <c r="AL242">
        <v>156479</v>
      </c>
    </row>
    <row r="243" spans="1:38" x14ac:dyDescent="0.25">
      <c r="A243" t="s">
        <v>37</v>
      </c>
      <c r="B243">
        <v>13.3178643908099</v>
      </c>
      <c r="C243">
        <v>1.21594828817335E-2</v>
      </c>
      <c r="D243">
        <v>13.654040120123801</v>
      </c>
      <c r="E243">
        <v>1.21594828817335E-2</v>
      </c>
      <c r="F243">
        <v>-23.216397110726501</v>
      </c>
      <c r="G243" s="1">
        <v>0</v>
      </c>
      <c r="H243">
        <v>3.3998568374187199</v>
      </c>
      <c r="I243">
        <v>23.347708723342802</v>
      </c>
      <c r="J243">
        <v>23.521021283453202</v>
      </c>
      <c r="K243">
        <v>49.011878826440899</v>
      </c>
      <c r="L243">
        <v>61.907894578401397</v>
      </c>
      <c r="M243">
        <v>93.406689482051704</v>
      </c>
      <c r="N243">
        <v>61.014523010740099</v>
      </c>
      <c r="O243">
        <v>155238.04810499199</v>
      </c>
      <c r="P243">
        <v>192096.93603377699</v>
      </c>
      <c r="Q243">
        <v>112.96306458764001</v>
      </c>
      <c r="R243">
        <v>713.45927687328503</v>
      </c>
      <c r="S243">
        <v>0.46818413053843999</v>
      </c>
      <c r="T243">
        <v>0.24406262065269699</v>
      </c>
      <c r="U243">
        <v>3.3942612933293898E-3</v>
      </c>
      <c r="V243">
        <v>0.98693338468323</v>
      </c>
      <c r="W243">
        <v>1.62564515763666E-3</v>
      </c>
      <c r="X243">
        <v>8.0467088658037599E-3</v>
      </c>
      <c r="Y243" s="1">
        <v>0</v>
      </c>
      <c r="Z243">
        <v>0.364653620363113</v>
      </c>
      <c r="AA243">
        <v>4.2696037833182002E-4</v>
      </c>
      <c r="AB243">
        <v>6.9756202225593903E-3</v>
      </c>
      <c r="AC243" s="3">
        <v>0</v>
      </c>
      <c r="AD243" s="1">
        <v>0</v>
      </c>
      <c r="AE243">
        <v>2.02539257470558E-3</v>
      </c>
      <c r="AF243">
        <v>2.7315252870696999E-3</v>
      </c>
      <c r="AG243">
        <v>6.2100821612964596</v>
      </c>
      <c r="AH243">
        <v>0.37440850953349902</v>
      </c>
      <c r="AI243">
        <v>1365.8206712614499</v>
      </c>
      <c r="AJ243" t="s">
        <v>53</v>
      </c>
      <c r="AK243">
        <v>23940967016.799999</v>
      </c>
      <c r="AL243">
        <v>154221</v>
      </c>
    </row>
    <row r="244" spans="1:38" x14ac:dyDescent="0.25">
      <c r="A244" t="s">
        <v>37</v>
      </c>
      <c r="B244">
        <v>11.137915338367099</v>
      </c>
      <c r="C244">
        <v>1.04620633656182E-2</v>
      </c>
      <c r="D244">
        <v>11.8566840374771</v>
      </c>
      <c r="E244">
        <v>1.04620633656182E-2</v>
      </c>
      <c r="F244">
        <v>-23.222495393505</v>
      </c>
      <c r="G244" s="1">
        <v>0</v>
      </c>
      <c r="H244">
        <v>3.39981491099585</v>
      </c>
      <c r="I244">
        <v>16.8154373798024</v>
      </c>
      <c r="J244">
        <v>17.048599067785599</v>
      </c>
      <c r="K244">
        <v>42.564973270773798</v>
      </c>
      <c r="L244">
        <v>62.908219449736102</v>
      </c>
      <c r="M244">
        <v>93.395494069700106</v>
      </c>
      <c r="N244">
        <v>60.555080865244499</v>
      </c>
      <c r="O244">
        <v>154714.878609459</v>
      </c>
      <c r="P244">
        <v>191476.44525708101</v>
      </c>
      <c r="Q244">
        <v>112.90333846929801</v>
      </c>
      <c r="R244">
        <v>713.54840597109899</v>
      </c>
      <c r="S244">
        <v>0.46744641941661302</v>
      </c>
      <c r="T244">
        <v>0.24388903363579401</v>
      </c>
      <c r="U244">
        <v>3.4116851089311499E-3</v>
      </c>
      <c r="V244">
        <v>0.98685686913501902</v>
      </c>
      <c r="W244">
        <v>1.6416886253879401E-3</v>
      </c>
      <c r="X244">
        <v>8.0897571306609902E-3</v>
      </c>
      <c r="Y244" s="1">
        <v>0</v>
      </c>
      <c r="Z244">
        <v>0.36558220701655297</v>
      </c>
      <c r="AA244">
        <v>4.3488232929287702E-4</v>
      </c>
      <c r="AB244">
        <v>5.6437110255714504E-3</v>
      </c>
      <c r="AC244" s="3">
        <v>0</v>
      </c>
      <c r="AD244" s="1">
        <v>0</v>
      </c>
      <c r="AE244">
        <v>1.98952588521726E-3</v>
      </c>
      <c r="AF244">
        <v>2.3939769654804E-3</v>
      </c>
      <c r="AG244">
        <v>6.2132203242973496</v>
      </c>
      <c r="AH244">
        <v>0.38209071980534598</v>
      </c>
      <c r="AI244">
        <v>1394.2864451892999</v>
      </c>
      <c r="AJ244" t="s">
        <v>54</v>
      </c>
      <c r="AK244">
        <v>23554257264.139999</v>
      </c>
      <c r="AL244">
        <v>152243</v>
      </c>
    </row>
    <row r="245" spans="1:38" x14ac:dyDescent="0.25">
      <c r="A245" t="s">
        <v>37</v>
      </c>
      <c r="B245">
        <v>10.1952434042003</v>
      </c>
      <c r="C245">
        <v>8.8369111035744002E-3</v>
      </c>
      <c r="D245">
        <v>10.1037769322604</v>
      </c>
      <c r="E245">
        <v>8.8369111035744002E-3</v>
      </c>
      <c r="F245">
        <v>-23.231022604711001</v>
      </c>
      <c r="G245" s="1">
        <v>0</v>
      </c>
      <c r="H245">
        <v>3.39979312141985</v>
      </c>
      <c r="I245">
        <v>7.47765004976221</v>
      </c>
      <c r="J245">
        <v>7.7416443864132303</v>
      </c>
      <c r="K245">
        <v>33.309268961767899</v>
      </c>
      <c r="L245">
        <v>63.9091495952933</v>
      </c>
      <c r="M245">
        <v>93.387892574079601</v>
      </c>
      <c r="N245">
        <v>60.097795729757202</v>
      </c>
      <c r="O245">
        <v>154218.503709688</v>
      </c>
      <c r="P245">
        <v>190879.39138138801</v>
      </c>
      <c r="Q245">
        <v>112.871991618319</v>
      </c>
      <c r="R245">
        <v>713.58391475515702</v>
      </c>
      <c r="S245">
        <v>0.46742912610135501</v>
      </c>
      <c r="T245">
        <v>0.241876389171369</v>
      </c>
      <c r="U245">
        <v>3.38545668417325E-3</v>
      </c>
      <c r="V245">
        <v>0.98689994198039099</v>
      </c>
      <c r="W245">
        <v>1.6525883912412399E-3</v>
      </c>
      <c r="X245">
        <v>8.0620129441942405E-3</v>
      </c>
      <c r="Y245" s="1">
        <v>0</v>
      </c>
      <c r="Z245">
        <v>0.36598616949905899</v>
      </c>
      <c r="AA245">
        <v>4.4285162352053698E-4</v>
      </c>
      <c r="AB245">
        <v>5.5280659737952497E-3</v>
      </c>
      <c r="AC245" s="3">
        <v>0</v>
      </c>
      <c r="AD245" s="1">
        <v>0</v>
      </c>
      <c r="AE245">
        <v>1.61005605050372E-3</v>
      </c>
      <c r="AF245">
        <v>1.25594523485255E-3</v>
      </c>
      <c r="AG245">
        <v>6.2184944222267697</v>
      </c>
      <c r="AH245">
        <v>0.38998917631619801</v>
      </c>
      <c r="AI245">
        <v>1417.4321747741001</v>
      </c>
      <c r="AJ245" t="s">
        <v>55</v>
      </c>
      <c r="AK245">
        <v>23250290056.279999</v>
      </c>
      <c r="AL245">
        <v>150762</v>
      </c>
    </row>
    <row r="246" spans="1:38" x14ac:dyDescent="0.25">
      <c r="A246" t="s">
        <v>37</v>
      </c>
      <c r="B246">
        <v>12.4262257292743</v>
      </c>
      <c r="C246">
        <v>9.7875621878985696E-3</v>
      </c>
      <c r="D246">
        <v>11.132998819438599</v>
      </c>
      <c r="E246">
        <v>9.7875621878985696E-3</v>
      </c>
      <c r="F246">
        <v>-23.236631805068701</v>
      </c>
      <c r="G246" s="1">
        <v>0</v>
      </c>
      <c r="H246">
        <v>3.3998154533434999</v>
      </c>
      <c r="I246">
        <v>-15.2218191390741</v>
      </c>
      <c r="J246">
        <v>-14.9022322697148</v>
      </c>
      <c r="K246">
        <v>10.6863626826747</v>
      </c>
      <c r="L246">
        <v>64.910289159014795</v>
      </c>
      <c r="M246">
        <v>93.3814968752868</v>
      </c>
      <c r="N246">
        <v>59.348343870107499</v>
      </c>
      <c r="O246">
        <v>153751.37992272299</v>
      </c>
      <c r="P246">
        <v>190353.783649441</v>
      </c>
      <c r="Q246">
        <v>112.84542243333399</v>
      </c>
      <c r="R246">
        <v>713.60259055863798</v>
      </c>
      <c r="S246">
        <v>0.46721861387367097</v>
      </c>
      <c r="T246">
        <v>0.241932288037006</v>
      </c>
      <c r="U246">
        <v>3.3868249149821201E-3</v>
      </c>
      <c r="V246">
        <v>0.98688400132052101</v>
      </c>
      <c r="W246">
        <v>1.6451441867383399E-3</v>
      </c>
      <c r="X246">
        <v>8.0840295777582401E-3</v>
      </c>
      <c r="Y246" s="1">
        <v>0</v>
      </c>
      <c r="Z246">
        <v>0.36632798540113898</v>
      </c>
      <c r="AA246">
        <v>4.5083584904878399E-4</v>
      </c>
      <c r="AB246">
        <v>7.3966579986011801E-3</v>
      </c>
      <c r="AC246" s="3">
        <v>0</v>
      </c>
      <c r="AD246" s="1">
        <v>0</v>
      </c>
      <c r="AE246">
        <v>1.4773645501694099E-3</v>
      </c>
      <c r="AF246">
        <v>4.6270085096543302E-4</v>
      </c>
      <c r="AG246">
        <v>6.31536846993371</v>
      </c>
      <c r="AH246">
        <v>0.40873227944972201</v>
      </c>
      <c r="AI246">
        <v>1427.39428901366</v>
      </c>
      <c r="AJ246" t="s">
        <v>56</v>
      </c>
      <c r="AK246">
        <v>22980142497.389999</v>
      </c>
      <c r="AL246">
        <v>149463</v>
      </c>
    </row>
    <row r="247" spans="1:38" x14ac:dyDescent="0.25">
      <c r="A247" t="s">
        <v>37</v>
      </c>
      <c r="B247">
        <v>11.613611609010301</v>
      </c>
      <c r="C247">
        <v>1.00102113369168E-2</v>
      </c>
      <c r="D247">
        <v>11.3724833267032</v>
      </c>
      <c r="E247">
        <v>1.00102113369168E-2</v>
      </c>
      <c r="F247">
        <v>-23.237950159451302</v>
      </c>
      <c r="G247" s="1">
        <v>0</v>
      </c>
      <c r="H247">
        <v>3.3996805587282699</v>
      </c>
      <c r="I247">
        <v>-32.773037564429202</v>
      </c>
      <c r="J247">
        <v>-32.369195724769099</v>
      </c>
      <c r="K247">
        <v>-6.7869567841888703</v>
      </c>
      <c r="L247">
        <v>65.908396604785395</v>
      </c>
      <c r="M247">
        <v>93.374781904634204</v>
      </c>
      <c r="N247">
        <v>58.6293809462219</v>
      </c>
      <c r="O247">
        <v>153274.149815104</v>
      </c>
      <c r="P247">
        <v>189818.09067725801</v>
      </c>
      <c r="Q247">
        <v>112.823795795549</v>
      </c>
      <c r="R247">
        <v>713.60658860579997</v>
      </c>
      <c r="S247">
        <v>0.46684543124701999</v>
      </c>
      <c r="T247">
        <v>0.233500414580152</v>
      </c>
      <c r="U247">
        <v>3.3733286073398001E-3</v>
      </c>
      <c r="V247">
        <v>0.986901239348841</v>
      </c>
      <c r="W247">
        <v>1.6509121531386301E-3</v>
      </c>
      <c r="X247">
        <v>8.0745198906796E-3</v>
      </c>
      <c r="Y247" s="1">
        <v>0</v>
      </c>
      <c r="Z247">
        <v>0.36676051027895201</v>
      </c>
      <c r="AA247">
        <v>4.5910112448771501E-4</v>
      </c>
      <c r="AB247">
        <v>8.0848672287880795E-3</v>
      </c>
      <c r="AC247" s="3">
        <v>0</v>
      </c>
      <c r="AD247" s="1">
        <v>0</v>
      </c>
      <c r="AE247">
        <v>1.23917255976805E-3</v>
      </c>
      <c r="AF247">
        <v>2.2705920980890801E-4</v>
      </c>
      <c r="AG247">
        <v>6.3978904166032002</v>
      </c>
      <c r="AH247">
        <v>0.41665175003340199</v>
      </c>
      <c r="AI247">
        <v>1429.8319870520099</v>
      </c>
      <c r="AJ247" t="s">
        <v>57</v>
      </c>
      <c r="AK247">
        <v>22672465514.799999</v>
      </c>
      <c r="AL247">
        <v>147921</v>
      </c>
    </row>
    <row r="248" spans="1:38" x14ac:dyDescent="0.25">
      <c r="A248" t="s">
        <v>37</v>
      </c>
      <c r="B248">
        <v>13.743343707429601</v>
      </c>
      <c r="C248">
        <v>1.1157731036053701E-2</v>
      </c>
      <c r="D248">
        <v>12.5974166029687</v>
      </c>
      <c r="E248">
        <v>1.1157731036053701E-2</v>
      </c>
      <c r="F248">
        <v>-23.248796164438598</v>
      </c>
      <c r="G248" s="1">
        <v>0</v>
      </c>
      <c r="H248">
        <v>3.39956996415289</v>
      </c>
      <c r="I248">
        <v>-37.094960538311298</v>
      </c>
      <c r="J248">
        <v>-36.673134500318397</v>
      </c>
      <c r="K248">
        <v>-11.044286685298101</v>
      </c>
      <c r="L248">
        <v>66.908410902502695</v>
      </c>
      <c r="M248">
        <v>93.366058313526594</v>
      </c>
      <c r="N248">
        <v>57.912304106350099</v>
      </c>
      <c r="O248">
        <v>152879.61826709699</v>
      </c>
      <c r="P248">
        <v>189393.314398897</v>
      </c>
      <c r="Q248">
        <v>112.80277871637701</v>
      </c>
      <c r="R248">
        <v>713.63933037728998</v>
      </c>
      <c r="S248">
        <v>0.46656501687490098</v>
      </c>
      <c r="T248">
        <v>0.233580297498617</v>
      </c>
      <c r="U248">
        <v>3.3790775690736201E-3</v>
      </c>
      <c r="V248">
        <v>0.98684657693552402</v>
      </c>
      <c r="W248">
        <v>1.6500960162763E-3</v>
      </c>
      <c r="X248">
        <v>8.1242494791255795E-3</v>
      </c>
      <c r="Y248" s="1">
        <v>0</v>
      </c>
      <c r="Z248">
        <v>0.36725081320674702</v>
      </c>
      <c r="AA248">
        <v>4.6749736496293302E-4</v>
      </c>
      <c r="AB248">
        <v>9.2159067465819502E-3</v>
      </c>
      <c r="AC248" s="3">
        <v>0</v>
      </c>
      <c r="AD248" s="1">
        <v>0</v>
      </c>
      <c r="AE248">
        <v>1.2672237629437E-3</v>
      </c>
      <c r="AF248">
        <v>2.0709874660511699E-4</v>
      </c>
      <c r="AG248">
        <v>6.4850289237542098</v>
      </c>
      <c r="AH248">
        <v>0.43119912579776998</v>
      </c>
      <c r="AI248">
        <v>1432.1082754809499</v>
      </c>
      <c r="AJ248" t="s">
        <v>58</v>
      </c>
      <c r="AK248">
        <v>22380964595.830002</v>
      </c>
      <c r="AL248">
        <v>146396</v>
      </c>
    </row>
    <row r="249" spans="1:38" x14ac:dyDescent="0.25">
      <c r="A249" t="s">
        <v>37</v>
      </c>
      <c r="B249">
        <v>13.192481845412299</v>
      </c>
      <c r="C249">
        <v>1.1291645832733E-2</v>
      </c>
      <c r="D249">
        <v>12.7393496753966</v>
      </c>
      <c r="E249">
        <v>1.1291645832733E-2</v>
      </c>
      <c r="F249">
        <v>-23.258518866522301</v>
      </c>
      <c r="G249" s="1">
        <v>0</v>
      </c>
      <c r="H249">
        <v>3.3994672407220499</v>
      </c>
      <c r="I249">
        <v>-43.537722298283597</v>
      </c>
      <c r="J249">
        <v>-43.107079854717803</v>
      </c>
      <c r="K249">
        <v>-17.416110313471499</v>
      </c>
      <c r="L249">
        <v>67.908315370814805</v>
      </c>
      <c r="M249">
        <v>93.359676534934394</v>
      </c>
      <c r="N249">
        <v>57.599863689688597</v>
      </c>
      <c r="O249">
        <v>152459.33630654501</v>
      </c>
      <c r="P249">
        <v>188908.80506221001</v>
      </c>
      <c r="Q249">
        <v>112.790981877343</v>
      </c>
      <c r="R249">
        <v>713.64890165086695</v>
      </c>
      <c r="S249">
        <v>0.46625454456645699</v>
      </c>
      <c r="T249">
        <v>0.23360761791576001</v>
      </c>
      <c r="U249">
        <v>3.3758372972283999E-3</v>
      </c>
      <c r="V249">
        <v>0.98681830767434098</v>
      </c>
      <c r="W249">
        <v>1.6614698820699399E-3</v>
      </c>
      <c r="X249">
        <v>8.1443851463598796E-3</v>
      </c>
      <c r="Y249" s="1">
        <v>0</v>
      </c>
      <c r="Z249">
        <v>0.36748603216168302</v>
      </c>
      <c r="AA249">
        <v>4.7605052035490299E-4</v>
      </c>
      <c r="AB249">
        <v>9.4974535271509803E-3</v>
      </c>
      <c r="AC249" s="3">
        <v>0</v>
      </c>
      <c r="AD249" s="1">
        <v>0</v>
      </c>
      <c r="AE249">
        <v>1.1655618484573799E-3</v>
      </c>
      <c r="AF249">
        <v>1.5256900988907599E-4</v>
      </c>
      <c r="AG249">
        <v>6.43748911399629</v>
      </c>
      <c r="AH249">
        <v>0.43506844814304402</v>
      </c>
      <c r="AI249">
        <v>1432.7643021875101</v>
      </c>
      <c r="AJ249" t="s">
        <v>59</v>
      </c>
      <c r="AK249">
        <v>22048364297.98</v>
      </c>
      <c r="AL249">
        <v>144618</v>
      </c>
    </row>
    <row r="250" spans="1:38" x14ac:dyDescent="0.25">
      <c r="A250" t="s">
        <v>37</v>
      </c>
      <c r="B250">
        <v>12.553442020953399</v>
      </c>
      <c r="C250">
        <v>1.09515374433432E-2</v>
      </c>
      <c r="D250">
        <v>12.3784631518369</v>
      </c>
      <c r="E250">
        <v>1.09515374433432E-2</v>
      </c>
      <c r="F250">
        <v>-23.246908257658301</v>
      </c>
      <c r="G250" s="1">
        <v>0</v>
      </c>
      <c r="H250">
        <v>3.3994773280114301</v>
      </c>
      <c r="I250">
        <v>-48.094374787018303</v>
      </c>
      <c r="J250">
        <v>-47.658481995815102</v>
      </c>
      <c r="K250">
        <v>-21.898322913537399</v>
      </c>
      <c r="L250">
        <v>68.906729880160199</v>
      </c>
      <c r="M250">
        <v>93.351361938001006</v>
      </c>
      <c r="N250">
        <v>57.287224808481099</v>
      </c>
      <c r="O250">
        <v>152017.039566425</v>
      </c>
      <c r="P250">
        <v>188413.636294411</v>
      </c>
      <c r="Q250">
        <v>112.78233022877799</v>
      </c>
      <c r="R250">
        <v>713.64502875526796</v>
      </c>
      <c r="S250">
        <v>0.46573108256172002</v>
      </c>
      <c r="T250">
        <v>0.23236299775462699</v>
      </c>
      <c r="U250">
        <v>3.3539405255741902E-3</v>
      </c>
      <c r="V250">
        <v>0.98681533519698905</v>
      </c>
      <c r="W250">
        <v>1.6396201988106999E-3</v>
      </c>
      <c r="X250">
        <v>8.1911040786257997E-3</v>
      </c>
      <c r="Y250" s="1">
        <v>0</v>
      </c>
      <c r="Z250">
        <v>0.36812809106129901</v>
      </c>
      <c r="AA250">
        <v>4.8472656506863798E-4</v>
      </c>
      <c r="AB250">
        <v>9.2127961634558397E-3</v>
      </c>
      <c r="AC250" s="3">
        <v>0</v>
      </c>
      <c r="AD250" s="1">
        <v>0</v>
      </c>
      <c r="AE250">
        <v>1.1299208728855501E-3</v>
      </c>
      <c r="AF250">
        <v>1.2406874479288E-4</v>
      </c>
      <c r="AG250">
        <v>6.3960902111746503</v>
      </c>
      <c r="AH250">
        <v>0.44953490828799098</v>
      </c>
      <c r="AI250">
        <v>1433.4425293653001</v>
      </c>
      <c r="AJ250" t="s">
        <v>60</v>
      </c>
      <c r="AK250">
        <v>21727491431.150002</v>
      </c>
      <c r="AL250">
        <v>142928</v>
      </c>
    </row>
    <row r="251" spans="1:38" x14ac:dyDescent="0.25">
      <c r="A251" t="s">
        <v>37</v>
      </c>
      <c r="B251">
        <v>13.930615317863101</v>
      </c>
      <c r="C251">
        <v>1.1568586840268499E-2</v>
      </c>
      <c r="D251">
        <v>13.0322027603336</v>
      </c>
      <c r="E251">
        <v>1.1568586840268499E-2</v>
      </c>
      <c r="F251">
        <v>-23.2433598397918</v>
      </c>
      <c r="G251" s="1">
        <v>0</v>
      </c>
      <c r="H251">
        <v>3.39934747826767</v>
      </c>
      <c r="I251">
        <v>-46.246739684038701</v>
      </c>
      <c r="J251">
        <v>-45.815020226135701</v>
      </c>
      <c r="K251">
        <v>-19.985272355551501</v>
      </c>
      <c r="L251">
        <v>69.904128369516101</v>
      </c>
      <c r="M251">
        <v>93.342883076012001</v>
      </c>
      <c r="N251">
        <v>56.960055698460302</v>
      </c>
      <c r="O251">
        <v>151627.19992517601</v>
      </c>
      <c r="P251">
        <v>187987.950780207</v>
      </c>
      <c r="Q251">
        <v>112.767846217716</v>
      </c>
      <c r="R251">
        <v>713.65830833736595</v>
      </c>
      <c r="S251">
        <v>0.46546636712626799</v>
      </c>
      <c r="T251">
        <v>0.232252383368867</v>
      </c>
      <c r="U251">
        <v>3.3774446053422302E-3</v>
      </c>
      <c r="V251">
        <v>0.98675784617440498</v>
      </c>
      <c r="W251">
        <v>1.6324036785362399E-3</v>
      </c>
      <c r="X251">
        <v>8.23230554171628E-3</v>
      </c>
      <c r="Y251" s="1">
        <v>0</v>
      </c>
      <c r="Z251">
        <v>0.36857311767110901</v>
      </c>
      <c r="AA251">
        <v>4.9356001220031995E-4</v>
      </c>
      <c r="AB251">
        <v>9.6637207542370207E-3</v>
      </c>
      <c r="AC251" s="3">
        <v>0</v>
      </c>
      <c r="AD251" s="1">
        <v>0</v>
      </c>
      <c r="AE251">
        <v>1.25534449317681E-3</v>
      </c>
      <c r="AF251">
        <v>1.5595122061311801E-4</v>
      </c>
      <c r="AG251">
        <v>6.3556256157317996</v>
      </c>
      <c r="AH251">
        <v>0.44366276862937698</v>
      </c>
      <c r="AI251">
        <v>1434.79100368227</v>
      </c>
      <c r="AJ251" t="s">
        <v>61</v>
      </c>
      <c r="AK251">
        <v>21419616397.43</v>
      </c>
      <c r="AL251">
        <v>141265</v>
      </c>
    </row>
    <row r="252" spans="1:38" x14ac:dyDescent="0.25">
      <c r="A252" t="s">
        <v>37</v>
      </c>
      <c r="B252">
        <v>10.409339128461299</v>
      </c>
      <c r="C252">
        <v>8.9560780041330005E-3</v>
      </c>
      <c r="D252">
        <v>10.2333891831719</v>
      </c>
      <c r="E252">
        <v>8.9560780041330005E-3</v>
      </c>
      <c r="F252">
        <v>-23.246974936664301</v>
      </c>
      <c r="G252" s="1">
        <v>0</v>
      </c>
      <c r="H252">
        <v>3.3993441759370202</v>
      </c>
      <c r="I252">
        <v>-45.695106257729897</v>
      </c>
      <c r="J252">
        <v>-45.258579426751801</v>
      </c>
      <c r="K252">
        <v>-19.351805546307499</v>
      </c>
      <c r="L252">
        <v>70.904598380907501</v>
      </c>
      <c r="M252">
        <v>93.336685438573497</v>
      </c>
      <c r="N252">
        <v>56.888157105131199</v>
      </c>
      <c r="O252">
        <v>151145.903794279</v>
      </c>
      <c r="P252">
        <v>187446.363613781</v>
      </c>
      <c r="Q252">
        <v>112.75568491830499</v>
      </c>
      <c r="R252">
        <v>713.65365220677302</v>
      </c>
      <c r="S252">
        <v>0.46555467697161201</v>
      </c>
      <c r="T252">
        <v>0.232087255609362</v>
      </c>
      <c r="U252">
        <v>3.40959346982068E-3</v>
      </c>
      <c r="V252">
        <v>0.98673349922090203</v>
      </c>
      <c r="W252">
        <v>1.62408342648945E-3</v>
      </c>
      <c r="X252">
        <v>8.2328238827874996E-3</v>
      </c>
      <c r="Y252" s="1">
        <v>0</v>
      </c>
      <c r="Z252">
        <v>0.36887283044619301</v>
      </c>
      <c r="AA252">
        <v>5.0269065644223095E-4</v>
      </c>
      <c r="AB252">
        <v>7.2742003034191203E-3</v>
      </c>
      <c r="AC252" s="3">
        <v>0</v>
      </c>
      <c r="AD252" s="1">
        <v>0</v>
      </c>
      <c r="AE252">
        <v>1.0417977672540601E-3</v>
      </c>
      <c r="AF252">
        <v>1.37364358250013E-4</v>
      </c>
      <c r="AG252">
        <v>6.2375200822205503</v>
      </c>
      <c r="AH252">
        <v>0.44173882553625599</v>
      </c>
      <c r="AI252">
        <v>1435.9887745558101</v>
      </c>
      <c r="AJ252" t="s">
        <v>62</v>
      </c>
      <c r="AK252">
        <v>21095131500.759998</v>
      </c>
      <c r="AL252">
        <v>139568</v>
      </c>
    </row>
    <row r="253" spans="1:38" x14ac:dyDescent="0.25">
      <c r="A253" t="s">
        <v>37</v>
      </c>
      <c r="B253">
        <v>10.9980715968164</v>
      </c>
      <c r="C253">
        <v>9.6821291706978008E-3</v>
      </c>
      <c r="D253">
        <v>11.019386775388201</v>
      </c>
      <c r="E253">
        <v>9.6821291706978008E-3</v>
      </c>
      <c r="F253">
        <v>-23.2405228088634</v>
      </c>
      <c r="G253" s="1">
        <v>0</v>
      </c>
      <c r="H253">
        <v>3.3993885209345098</v>
      </c>
      <c r="I253">
        <v>-52.7201948851338</v>
      </c>
      <c r="J253">
        <v>-52.287689971629902</v>
      </c>
      <c r="K253">
        <v>-26.315561330944799</v>
      </c>
      <c r="L253">
        <v>71.904275313949</v>
      </c>
      <c r="M253">
        <v>93.330916717238196</v>
      </c>
      <c r="N253">
        <v>56.807888778993103</v>
      </c>
      <c r="O253">
        <v>150787.78791981001</v>
      </c>
      <c r="P253">
        <v>187079.74583179099</v>
      </c>
      <c r="Q253">
        <v>112.74684794775</v>
      </c>
      <c r="R253">
        <v>713.66802491957003</v>
      </c>
      <c r="S253">
        <v>0.46536240947604401</v>
      </c>
      <c r="T253">
        <v>0.23656508082362501</v>
      </c>
      <c r="U253">
        <v>3.4046918808205802E-3</v>
      </c>
      <c r="V253">
        <v>0.98672832924069898</v>
      </c>
      <c r="W253">
        <v>1.64951473415618E-3</v>
      </c>
      <c r="X253">
        <v>8.2174641443234202E-3</v>
      </c>
      <c r="Y253" s="1">
        <v>0</v>
      </c>
      <c r="Z253">
        <v>0.36907356134640801</v>
      </c>
      <c r="AA253">
        <v>5.1184024074030601E-4</v>
      </c>
      <c r="AB253">
        <v>7.9185329487522198E-3</v>
      </c>
      <c r="AC253" s="3">
        <v>0</v>
      </c>
      <c r="AD253" s="1">
        <v>0</v>
      </c>
      <c r="AE253">
        <v>1.1399454005606199E-3</v>
      </c>
      <c r="AF253">
        <v>1.11795910626356E-4</v>
      </c>
      <c r="AG253">
        <v>6.1279921383244096</v>
      </c>
      <c r="AH253">
        <v>0.44079591868797602</v>
      </c>
      <c r="AI253">
        <v>1436.5589945251099</v>
      </c>
      <c r="AJ253" t="s">
        <v>63</v>
      </c>
      <c r="AK253">
        <v>20842340409.639999</v>
      </c>
      <c r="AL253">
        <v>138223</v>
      </c>
    </row>
    <row r="254" spans="1:38" x14ac:dyDescent="0.25">
      <c r="A254" t="s">
        <v>37</v>
      </c>
      <c r="B254">
        <v>10.379663699030599</v>
      </c>
      <c r="C254">
        <v>8.3119983428215794E-3</v>
      </c>
      <c r="D254">
        <v>9.5308093011162196</v>
      </c>
      <c r="E254">
        <v>8.3119983428215794E-3</v>
      </c>
      <c r="F254">
        <v>-23.249773386568599</v>
      </c>
      <c r="G254" s="1">
        <v>0</v>
      </c>
      <c r="H254">
        <v>3.3992566079970001</v>
      </c>
      <c r="I254">
        <v>-68.255880368238294</v>
      </c>
      <c r="J254">
        <v>-67.800941073528705</v>
      </c>
      <c r="K254">
        <v>-41.784741344182997</v>
      </c>
      <c r="L254">
        <v>72.903589102147905</v>
      </c>
      <c r="M254">
        <v>93.324239115758203</v>
      </c>
      <c r="N254">
        <v>56.716939879204098</v>
      </c>
      <c r="O254">
        <v>150408.77428705001</v>
      </c>
      <c r="P254">
        <v>186669.98460948101</v>
      </c>
      <c r="Q254">
        <v>112.748476817509</v>
      </c>
      <c r="R254">
        <v>713.69434756907106</v>
      </c>
      <c r="S254">
        <v>0.46500636199281298</v>
      </c>
      <c r="T254">
        <v>0.22863910255016401</v>
      </c>
      <c r="U254">
        <v>3.39193513673572E-3</v>
      </c>
      <c r="V254">
        <v>0.98671192200471602</v>
      </c>
      <c r="W254">
        <v>1.6656729484873299E-3</v>
      </c>
      <c r="X254">
        <v>8.2304699100608798E-3</v>
      </c>
      <c r="Y254" s="1">
        <v>0</v>
      </c>
      <c r="Z254">
        <v>0.36930739158960402</v>
      </c>
      <c r="AA254">
        <v>5.2106888166479897E-4</v>
      </c>
      <c r="AB254">
        <v>6.8506770324834399E-3</v>
      </c>
      <c r="AC254" s="3">
        <v>0</v>
      </c>
      <c r="AD254" s="1">
        <v>0</v>
      </c>
      <c r="AE254">
        <v>9.00544868128305E-4</v>
      </c>
      <c r="AF254">
        <v>3.97044977807615E-5</v>
      </c>
      <c r="AG254">
        <v>6.0231230094908197</v>
      </c>
      <c r="AH254">
        <v>0.439484318517607</v>
      </c>
      <c r="AI254">
        <v>1436.1583098199101</v>
      </c>
      <c r="AJ254" t="s">
        <v>64</v>
      </c>
      <c r="AK254">
        <v>20584042396.279999</v>
      </c>
      <c r="AL254">
        <v>136854</v>
      </c>
    </row>
    <row r="255" spans="1:38" x14ac:dyDescent="0.25">
      <c r="A255" t="s">
        <v>37</v>
      </c>
      <c r="B255">
        <v>8.3364054664522698</v>
      </c>
      <c r="C255">
        <v>7.77368055225835E-3</v>
      </c>
      <c r="D255">
        <v>8.9397342212465301</v>
      </c>
      <c r="E255">
        <v>7.77368055225835E-3</v>
      </c>
      <c r="F255">
        <v>-23.249379339595801</v>
      </c>
      <c r="G255" s="1">
        <v>0</v>
      </c>
      <c r="H255">
        <v>3.3992426512574498</v>
      </c>
      <c r="I255">
        <v>-79.650148785658004</v>
      </c>
      <c r="J255">
        <v>-79.166918253115</v>
      </c>
      <c r="K255">
        <v>-53.103626103182997</v>
      </c>
      <c r="L255">
        <v>73.903283973987797</v>
      </c>
      <c r="M255">
        <v>93.320363903633293</v>
      </c>
      <c r="N255">
        <v>56.512549336560397</v>
      </c>
      <c r="O255">
        <v>149981.42033698899</v>
      </c>
      <c r="P255">
        <v>186220.768503675</v>
      </c>
      <c r="Q255">
        <v>112.73071923789701</v>
      </c>
      <c r="R255">
        <v>713.72198288169295</v>
      </c>
      <c r="S255">
        <v>0.46461577999581199</v>
      </c>
      <c r="T255">
        <v>0.23263560934833499</v>
      </c>
      <c r="U255">
        <v>3.3535545731586099E-3</v>
      </c>
      <c r="V255">
        <v>0.986754946280612</v>
      </c>
      <c r="W255">
        <v>1.6579536248895999E-3</v>
      </c>
      <c r="X255">
        <v>8.2335455213391091E-3</v>
      </c>
      <c r="Y255" s="1">
        <v>0</v>
      </c>
      <c r="Z255">
        <v>0.36970061393965897</v>
      </c>
      <c r="AA255">
        <v>5.3035958266559903E-4</v>
      </c>
      <c r="AB255">
        <v>6.4595029323568599E-3</v>
      </c>
      <c r="AC255" s="3">
        <v>0</v>
      </c>
      <c r="AD255" s="1">
        <v>0</v>
      </c>
      <c r="AE255">
        <v>7.6546150123712998E-4</v>
      </c>
      <c r="AF255">
        <v>1.8349088269808401E-5</v>
      </c>
      <c r="AG255">
        <v>5.9547487925796299</v>
      </c>
      <c r="AH255">
        <v>0.441244479411049</v>
      </c>
      <c r="AI255">
        <v>1435.46754800451</v>
      </c>
      <c r="AJ255" t="s">
        <v>65</v>
      </c>
      <c r="AK255">
        <v>20334930913.549999</v>
      </c>
      <c r="AL255">
        <v>135583</v>
      </c>
    </row>
    <row r="258" spans="1:38" x14ac:dyDescent="0.25">
      <c r="A258" t="s">
        <v>132</v>
      </c>
      <c r="B258" t="s">
        <v>135</v>
      </c>
      <c r="C258" t="s">
        <v>136</v>
      </c>
    </row>
    <row r="259" spans="1:38" x14ac:dyDescent="0.25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t="s">
        <v>6</v>
      </c>
      <c r="H259" t="s">
        <v>7</v>
      </c>
      <c r="I259" t="s">
        <v>8</v>
      </c>
      <c r="J259" t="s">
        <v>134</v>
      </c>
      <c r="K259" t="s">
        <v>9</v>
      </c>
      <c r="L259" t="s">
        <v>10</v>
      </c>
      <c r="M259" t="s">
        <v>11</v>
      </c>
      <c r="N259" t="s">
        <v>13</v>
      </c>
      <c r="O259" t="s">
        <v>14</v>
      </c>
      <c r="P259" t="s">
        <v>15</v>
      </c>
      <c r="Q259" t="s">
        <v>16</v>
      </c>
      <c r="R259" t="s">
        <v>17</v>
      </c>
      <c r="S259" t="s">
        <v>18</v>
      </c>
      <c r="T259" t="s">
        <v>19</v>
      </c>
      <c r="U259" t="s">
        <v>20</v>
      </c>
      <c r="V259" t="s">
        <v>21</v>
      </c>
      <c r="W259" t="s">
        <v>22</v>
      </c>
      <c r="X259" t="s">
        <v>23</v>
      </c>
      <c r="Y259" t="s">
        <v>24</v>
      </c>
      <c r="Z259" t="s">
        <v>25</v>
      </c>
      <c r="AA259" t="s">
        <v>26</v>
      </c>
      <c r="AB259" t="s">
        <v>27</v>
      </c>
      <c r="AC259" s="3" t="s">
        <v>120</v>
      </c>
      <c r="AD259" t="s">
        <v>28</v>
      </c>
      <c r="AE259" t="s">
        <v>29</v>
      </c>
      <c r="AF259" t="s">
        <v>30</v>
      </c>
      <c r="AG259" t="s">
        <v>31</v>
      </c>
      <c r="AH259" t="s">
        <v>32</v>
      </c>
      <c r="AI259" t="s">
        <v>33</v>
      </c>
      <c r="AJ259" t="s">
        <v>34</v>
      </c>
      <c r="AK259" t="s">
        <v>35</v>
      </c>
      <c r="AL259" t="s">
        <v>36</v>
      </c>
    </row>
    <row r="260" spans="1:38" s="30" customFormat="1" x14ac:dyDescent="0.25">
      <c r="A260" s="30" t="s">
        <v>37</v>
      </c>
      <c r="B260" s="30">
        <v>16.129919320068499</v>
      </c>
      <c r="C260" s="30">
        <v>2.28023099248338E-2</v>
      </c>
      <c r="D260" s="30">
        <v>24.179057184219101</v>
      </c>
      <c r="E260" s="30">
        <v>2.1065189961424601E-2</v>
      </c>
      <c r="F260" s="30">
        <v>-20.460929847649201</v>
      </c>
      <c r="G260" s="32">
        <v>0</v>
      </c>
      <c r="H260" s="23">
        <v>3.3652670539095499</v>
      </c>
      <c r="I260" s="30">
        <v>38.185742706476397</v>
      </c>
      <c r="J260" s="30">
        <v>33.432471482818897</v>
      </c>
      <c r="K260" s="30">
        <v>61.700237289092897</v>
      </c>
      <c r="L260" s="30">
        <v>35.964973899127898</v>
      </c>
      <c r="M260" s="30">
        <v>92.961030936691699</v>
      </c>
      <c r="N260" s="30">
        <v>72.897552471516804</v>
      </c>
      <c r="O260" s="30">
        <v>169592.760302537</v>
      </c>
      <c r="P260" s="30">
        <v>211629.340063087</v>
      </c>
      <c r="Q260" s="23">
        <v>116.835606045191</v>
      </c>
      <c r="R260" s="30">
        <v>708.44612837616501</v>
      </c>
      <c r="S260" s="30">
        <v>0.38835587447286202</v>
      </c>
      <c r="T260" s="30">
        <v>0.24490524723166299</v>
      </c>
      <c r="U260" s="30">
        <v>0.234086859387232</v>
      </c>
      <c r="V260" s="30">
        <v>0.24036612248169001</v>
      </c>
      <c r="W260" s="30">
        <v>9.4860755864178595E-2</v>
      </c>
      <c r="X260" s="30">
        <v>0.43068626226689799</v>
      </c>
      <c r="Y260" s="32">
        <v>0</v>
      </c>
      <c r="Z260" s="30">
        <v>0.40995644721424401</v>
      </c>
      <c r="AA260" s="30">
        <v>3.1031776559941801E-4</v>
      </c>
      <c r="AB260" s="30">
        <v>7.4223047526760502E-3</v>
      </c>
      <c r="AC260" s="31">
        <v>1.7371287043183501E-3</v>
      </c>
      <c r="AD260" s="32">
        <v>0</v>
      </c>
      <c r="AE260" s="30">
        <v>2.3649815830625201E-3</v>
      </c>
      <c r="AF260" s="30">
        <v>1.09677375557099E-2</v>
      </c>
      <c r="AG260" s="30">
        <v>6.1929860285352403</v>
      </c>
      <c r="AH260" s="30">
        <v>0.20194266637139799</v>
      </c>
      <c r="AI260" s="30">
        <v>367.20179296362198</v>
      </c>
      <c r="AJ260" s="30" t="s">
        <v>123</v>
      </c>
      <c r="AK260" s="30">
        <v>55883019225.57</v>
      </c>
      <c r="AL260" s="30">
        <v>329513</v>
      </c>
    </row>
    <row r="261" spans="1:38" x14ac:dyDescent="0.25">
      <c r="A261" t="s">
        <v>37</v>
      </c>
      <c r="B261">
        <v>16.9338134989029</v>
      </c>
      <c r="C261">
        <v>2.4134008823241598E-2</v>
      </c>
      <c r="D261">
        <v>25.409726806052799</v>
      </c>
      <c r="E261">
        <v>2.2281513790139901E-2</v>
      </c>
      <c r="F261">
        <v>-20.472328591644199</v>
      </c>
      <c r="G261" s="1">
        <v>0</v>
      </c>
      <c r="H261">
        <v>3.3651932861677101</v>
      </c>
      <c r="I261">
        <v>42.206494245397103</v>
      </c>
      <c r="J261">
        <v>38.5956387321135</v>
      </c>
      <c r="K261">
        <v>65.8211653302683</v>
      </c>
      <c r="L261">
        <v>36.9653507844925</v>
      </c>
      <c r="M261">
        <v>92.954473375302797</v>
      </c>
      <c r="N261">
        <v>71.940250592757906</v>
      </c>
      <c r="O261">
        <v>168867.98561280401</v>
      </c>
      <c r="P261">
        <v>210679.20620427301</v>
      </c>
      <c r="Q261">
        <v>116.777255889923</v>
      </c>
      <c r="R261">
        <v>708.43040626255197</v>
      </c>
      <c r="S261">
        <v>0.38840297233658699</v>
      </c>
      <c r="T261">
        <v>0.25124864532975399</v>
      </c>
      <c r="U261">
        <v>0.23442928316370801</v>
      </c>
      <c r="V261">
        <v>0.24041610406283601</v>
      </c>
      <c r="W261">
        <v>9.4760503505531807E-2</v>
      </c>
      <c r="X261">
        <v>0.43039410926792299</v>
      </c>
      <c r="Y261" s="1">
        <v>0</v>
      </c>
      <c r="Z261">
        <v>0.410338892457072</v>
      </c>
      <c r="AA261">
        <v>3.1250333795836903E-4</v>
      </c>
      <c r="AB261">
        <v>8.1778619864461E-3</v>
      </c>
      <c r="AC261" s="3">
        <v>1.8525059226430799E-3</v>
      </c>
      <c r="AD261" s="1">
        <v>0</v>
      </c>
      <c r="AE261">
        <v>2.5252779357814998E-3</v>
      </c>
      <c r="AF261">
        <v>1.12660092064463E-2</v>
      </c>
      <c r="AG261">
        <v>6.4035397720081102</v>
      </c>
      <c r="AH261">
        <v>0.21610486888368399</v>
      </c>
      <c r="AI261">
        <v>409.81478014858402</v>
      </c>
      <c r="AJ261" t="s">
        <v>124</v>
      </c>
      <c r="AK261">
        <v>54903710426.32</v>
      </c>
      <c r="AL261">
        <v>325128</v>
      </c>
    </row>
    <row r="262" spans="1:38" x14ac:dyDescent="0.25">
      <c r="A262" t="s">
        <v>37</v>
      </c>
      <c r="B262">
        <v>19.070746840236001</v>
      </c>
      <c r="C262">
        <v>2.6624397478453601E-2</v>
      </c>
      <c r="D262">
        <v>27.662169699287901</v>
      </c>
      <c r="E262">
        <v>2.4548522647157199E-2</v>
      </c>
      <c r="F262">
        <v>-20.481606349634699</v>
      </c>
      <c r="G262" s="1">
        <v>0</v>
      </c>
      <c r="H262">
        <v>3.3651069982783501</v>
      </c>
      <c r="I262">
        <v>47.949982016457099</v>
      </c>
      <c r="J262">
        <v>45.371536995067402</v>
      </c>
      <c r="K262">
        <v>71.656987838527698</v>
      </c>
      <c r="L262">
        <v>37.966300025423799</v>
      </c>
      <c r="M262">
        <v>92.945837331584102</v>
      </c>
      <c r="N262">
        <v>71.488448977562498</v>
      </c>
      <c r="O262">
        <v>168206.48557409301</v>
      </c>
      <c r="P262">
        <v>209831.98855010199</v>
      </c>
      <c r="Q262">
        <v>116.72061593392699</v>
      </c>
      <c r="R262">
        <v>708.406682106331</v>
      </c>
      <c r="S262">
        <v>0.38838233734802502</v>
      </c>
      <c r="T262">
        <v>0.25092786074439899</v>
      </c>
      <c r="U262">
        <v>0.23481808458260001</v>
      </c>
      <c r="V262">
        <v>0.240556278911815</v>
      </c>
      <c r="W262">
        <v>9.4679428410637104E-2</v>
      </c>
      <c r="X262">
        <v>0.42994620809494599</v>
      </c>
      <c r="Y262" s="1">
        <v>0</v>
      </c>
      <c r="Z262">
        <v>0.41078981897181499</v>
      </c>
      <c r="AA262">
        <v>3.1480699827881399E-4</v>
      </c>
      <c r="AB262">
        <v>9.3967693082339706E-3</v>
      </c>
      <c r="AC262" s="3">
        <v>2.0758660740673898E-3</v>
      </c>
      <c r="AD262" s="1">
        <v>0</v>
      </c>
      <c r="AE262">
        <v>2.88058633179463E-3</v>
      </c>
      <c r="AF262">
        <v>1.1956494355209299E-2</v>
      </c>
      <c r="AG262">
        <v>6.3757411277950498</v>
      </c>
      <c r="AH262">
        <v>0.22150303449723699</v>
      </c>
      <c r="AI262">
        <v>457.51351554994301</v>
      </c>
      <c r="AJ262" t="s">
        <v>125</v>
      </c>
      <c r="AK262">
        <v>53906646290.300003</v>
      </c>
      <c r="AL262">
        <v>320479</v>
      </c>
    </row>
    <row r="263" spans="1:38" x14ac:dyDescent="0.25">
      <c r="A263" t="s">
        <v>37</v>
      </c>
      <c r="B263">
        <v>17.379219163791898</v>
      </c>
      <c r="C263">
        <v>2.3917523092752298E-2</v>
      </c>
      <c r="D263">
        <v>25.210919429191598</v>
      </c>
      <c r="E263">
        <v>2.19977187672303E-2</v>
      </c>
      <c r="F263">
        <v>-20.490549752466599</v>
      </c>
      <c r="G263" s="1">
        <v>0</v>
      </c>
      <c r="H263">
        <v>3.3650522470281699</v>
      </c>
      <c r="I263">
        <v>52.343616528321903</v>
      </c>
      <c r="J263">
        <v>49.927041257548403</v>
      </c>
      <c r="K263">
        <v>76.150812945030495</v>
      </c>
      <c r="L263">
        <v>38.965986783840997</v>
      </c>
      <c r="M263">
        <v>92.939294801312997</v>
      </c>
      <c r="N263">
        <v>71.046207786736602</v>
      </c>
      <c r="O263">
        <v>167495.27923898699</v>
      </c>
      <c r="P263">
        <v>208922.15019714099</v>
      </c>
      <c r="Q263">
        <v>116.66284751969199</v>
      </c>
      <c r="R263">
        <v>708.40595651705598</v>
      </c>
      <c r="S263">
        <v>0.388426888096431</v>
      </c>
      <c r="T263">
        <v>0.25065654254805197</v>
      </c>
      <c r="U263">
        <v>0.235242850757657</v>
      </c>
      <c r="V263">
        <v>0.240375700885613</v>
      </c>
      <c r="W263">
        <v>9.4499093837836695E-2</v>
      </c>
      <c r="X263">
        <v>0.42988235451889201</v>
      </c>
      <c r="Y263" s="1">
        <v>0</v>
      </c>
      <c r="Z263">
        <v>0.41118573792951202</v>
      </c>
      <c r="AA263">
        <v>3.17282029502104E-4</v>
      </c>
      <c r="AB263">
        <v>8.3966170033719905E-3</v>
      </c>
      <c r="AC263" s="3">
        <v>1.9198008840253199E-3</v>
      </c>
      <c r="AD263" s="1">
        <v>0</v>
      </c>
      <c r="AE263">
        <v>2.6909806925714801E-3</v>
      </c>
      <c r="AF263">
        <v>1.0592963370711601E-2</v>
      </c>
      <c r="AG263">
        <v>6.3403379247576703</v>
      </c>
      <c r="AH263">
        <v>0.22559761670644099</v>
      </c>
      <c r="AI263">
        <v>509.28751661919</v>
      </c>
      <c r="AJ263" t="s">
        <v>126</v>
      </c>
      <c r="AK263">
        <v>52805231714</v>
      </c>
      <c r="AL263">
        <v>315264</v>
      </c>
    </row>
    <row r="264" spans="1:38" x14ac:dyDescent="0.25">
      <c r="A264" t="s">
        <v>37</v>
      </c>
      <c r="B264">
        <v>21.0131978756629</v>
      </c>
      <c r="C264">
        <v>2.5588487715367401E-2</v>
      </c>
      <c r="D264">
        <v>26.732921248537298</v>
      </c>
      <c r="E264">
        <v>2.33196995445322E-2</v>
      </c>
      <c r="F264">
        <v>-20.502273477546598</v>
      </c>
      <c r="G264" s="1">
        <v>0</v>
      </c>
      <c r="H264">
        <v>3.36494985461559</v>
      </c>
      <c r="I264">
        <v>61.838349277635501</v>
      </c>
      <c r="J264">
        <v>59.597718321668403</v>
      </c>
      <c r="K264">
        <v>85.740780415100403</v>
      </c>
      <c r="L264">
        <v>39.966650852298898</v>
      </c>
      <c r="M264">
        <v>92.928449547198895</v>
      </c>
      <c r="N264">
        <v>70.605666211643694</v>
      </c>
      <c r="O264">
        <v>166825.51463862299</v>
      </c>
      <c r="P264">
        <v>208086.25508140499</v>
      </c>
      <c r="Q264">
        <v>116.611778013158</v>
      </c>
      <c r="R264">
        <v>708.39414013417695</v>
      </c>
      <c r="S264">
        <v>0.38855969365655502</v>
      </c>
      <c r="T264">
        <v>0.250468095266978</v>
      </c>
      <c r="U264">
        <v>0.23538554764864</v>
      </c>
      <c r="V264">
        <v>0.24049635338486999</v>
      </c>
      <c r="W264">
        <v>9.4371208271811002E-2</v>
      </c>
      <c r="X264">
        <v>0.42974689069467698</v>
      </c>
      <c r="Y264" s="1">
        <v>0</v>
      </c>
      <c r="Z264">
        <v>0.41159830393900199</v>
      </c>
      <c r="AA264">
        <v>3.1991760012946199E-4</v>
      </c>
      <c r="AB264">
        <v>9.3425903378434594E-3</v>
      </c>
      <c r="AC264" s="3">
        <v>2.2687846515750498E-3</v>
      </c>
      <c r="AD264" s="1">
        <v>0</v>
      </c>
      <c r="AE264">
        <v>3.2875154775303598E-3</v>
      </c>
      <c r="AF264">
        <v>1.03698152112255E-2</v>
      </c>
      <c r="AG264">
        <v>6.3097887974619198</v>
      </c>
      <c r="AH264">
        <v>0.231419732315953</v>
      </c>
      <c r="AI264">
        <v>569.95548906207398</v>
      </c>
      <c r="AJ264" t="s">
        <v>127</v>
      </c>
      <c r="AK264">
        <v>51798154516.690002</v>
      </c>
      <c r="AL264">
        <v>310493</v>
      </c>
    </row>
    <row r="265" spans="1:38" x14ac:dyDescent="0.25">
      <c r="A265" t="s">
        <v>37</v>
      </c>
      <c r="B265">
        <v>19.587403232050601</v>
      </c>
      <c r="C265">
        <v>1.86990214101798E-2</v>
      </c>
      <c r="D265">
        <v>20.269078547926402</v>
      </c>
      <c r="E265">
        <v>1.6600868583566599E-2</v>
      </c>
      <c r="F265">
        <v>-20.510853607162399</v>
      </c>
      <c r="G265" s="1">
        <v>0</v>
      </c>
      <c r="H265">
        <v>3.3649767002595601</v>
      </c>
      <c r="I265">
        <v>67.883237739786594</v>
      </c>
      <c r="J265">
        <v>65.679326014461296</v>
      </c>
      <c r="K265">
        <v>91.910111209038604</v>
      </c>
      <c r="L265">
        <v>40.965316685121998</v>
      </c>
      <c r="M265">
        <v>92.917969590452103</v>
      </c>
      <c r="N265">
        <v>70.403589908492094</v>
      </c>
      <c r="O265">
        <v>165955.42561673099</v>
      </c>
      <c r="P265">
        <v>206928.57147478801</v>
      </c>
      <c r="Q265">
        <v>116.52920732879799</v>
      </c>
      <c r="R265">
        <v>708.34936095547596</v>
      </c>
      <c r="S265">
        <v>0.38879172602048501</v>
      </c>
      <c r="T265">
        <v>0.24973312008429499</v>
      </c>
      <c r="U265">
        <v>0.23594863147638501</v>
      </c>
      <c r="V265">
        <v>0.24035066315505299</v>
      </c>
      <c r="W265">
        <v>9.4094527451226498E-2</v>
      </c>
      <c r="X265">
        <v>0.42960617791733402</v>
      </c>
      <c r="Y265" s="1">
        <v>0</v>
      </c>
      <c r="Z265">
        <v>0.41187941869706202</v>
      </c>
      <c r="AA265">
        <v>3.22784389742267E-4</v>
      </c>
      <c r="AB265">
        <v>7.8719483616976199E-3</v>
      </c>
      <c r="AC265" s="3">
        <v>2.09815248575854E-3</v>
      </c>
      <c r="AD265" s="1">
        <v>0</v>
      </c>
      <c r="AE265">
        <v>3.1061051241213899E-3</v>
      </c>
      <c r="AF265">
        <v>5.3001256444355797E-3</v>
      </c>
      <c r="AG265">
        <v>6.1792783152219304</v>
      </c>
      <c r="AH265">
        <v>0.23736586907378099</v>
      </c>
      <c r="AI265">
        <v>635.02700972694299</v>
      </c>
      <c r="AJ265" t="s">
        <v>128</v>
      </c>
      <c r="AK265">
        <v>50626362138.639999</v>
      </c>
      <c r="AL265">
        <v>305060</v>
      </c>
    </row>
    <row r="266" spans="1:38" x14ac:dyDescent="0.25">
      <c r="A266" t="s">
        <v>37</v>
      </c>
      <c r="B266">
        <v>18.6639465384559</v>
      </c>
      <c r="C266">
        <v>1.9551867816504202E-2</v>
      </c>
      <c r="D266">
        <v>21.096642816429199</v>
      </c>
      <c r="E266">
        <v>1.75759915459145E-2</v>
      </c>
      <c r="F266">
        <v>-20.516561831763401</v>
      </c>
      <c r="G266" s="1">
        <v>0</v>
      </c>
      <c r="H266">
        <v>3.3649509733171801</v>
      </c>
      <c r="I266">
        <v>66.750572320217302</v>
      </c>
      <c r="J266">
        <v>64.681185970256394</v>
      </c>
      <c r="K266">
        <v>90.896675621106397</v>
      </c>
      <c r="L266">
        <v>41.964851549274201</v>
      </c>
      <c r="M266">
        <v>92.907173418778001</v>
      </c>
      <c r="N266">
        <v>70.219907559652199</v>
      </c>
      <c r="O266">
        <v>165128.41680606201</v>
      </c>
      <c r="P266">
        <v>205850.14701224299</v>
      </c>
      <c r="Q266">
        <v>116.45806842794499</v>
      </c>
      <c r="R266">
        <v>708.31072616582105</v>
      </c>
      <c r="S266">
        <v>0.38901691078404399</v>
      </c>
      <c r="T266">
        <v>0.27097238380792799</v>
      </c>
      <c r="U266">
        <v>0.236284297226726</v>
      </c>
      <c r="V266">
        <v>0.24032103886548001</v>
      </c>
      <c r="W266">
        <v>9.3994870249087398E-2</v>
      </c>
      <c r="X266">
        <v>0.42939979365870601</v>
      </c>
      <c r="Y266" s="1">
        <v>0</v>
      </c>
      <c r="Z266">
        <v>0.41228921914127897</v>
      </c>
      <c r="AA266">
        <v>3.25769643084504E-4</v>
      </c>
      <c r="AB266">
        <v>7.18014518023941E-3</v>
      </c>
      <c r="AC266" s="3">
        <v>1.97589077934146E-3</v>
      </c>
      <c r="AD266" s="1">
        <v>0</v>
      </c>
      <c r="AE266">
        <v>2.8410263415969599E-3</v>
      </c>
      <c r="AF266">
        <v>7.2291226746416604E-3</v>
      </c>
      <c r="AG266">
        <v>6.0342364928191801</v>
      </c>
      <c r="AH266">
        <v>0.23242870516924699</v>
      </c>
      <c r="AI266">
        <v>699.16152148544597</v>
      </c>
      <c r="AJ266" t="s">
        <v>129</v>
      </c>
      <c r="AK266">
        <v>49551900443.580002</v>
      </c>
      <c r="AL266">
        <v>300081</v>
      </c>
    </row>
    <row r="267" spans="1:38" x14ac:dyDescent="0.25">
      <c r="A267" t="s">
        <v>37</v>
      </c>
      <c r="B267">
        <v>17.829631835435499</v>
      </c>
      <c r="C267">
        <v>2.0798612931102901E-2</v>
      </c>
      <c r="D267">
        <v>22.292266887359901</v>
      </c>
      <c r="E267">
        <v>1.8851898557154498E-2</v>
      </c>
      <c r="F267">
        <v>-20.530102893010401</v>
      </c>
      <c r="G267" s="1">
        <v>0</v>
      </c>
      <c r="H267">
        <v>3.36493295018369</v>
      </c>
      <c r="I267">
        <v>64.237051667709693</v>
      </c>
      <c r="J267">
        <v>62.301417430639901</v>
      </c>
      <c r="K267">
        <v>88.492399762727601</v>
      </c>
      <c r="L267">
        <v>42.963579190816802</v>
      </c>
      <c r="M267">
        <v>92.899050670100905</v>
      </c>
      <c r="N267">
        <v>70.036968374191105</v>
      </c>
      <c r="O267">
        <v>164379.25099318899</v>
      </c>
      <c r="P267">
        <v>204877.63833073</v>
      </c>
      <c r="Q267">
        <v>116.380547960006</v>
      </c>
      <c r="R267">
        <v>708.31000702341998</v>
      </c>
      <c r="S267">
        <v>0.38888949121821298</v>
      </c>
      <c r="T267">
        <v>0.27046435054805101</v>
      </c>
      <c r="U267">
        <v>0.23666323027217501</v>
      </c>
      <c r="V267">
        <v>0.24031996599368399</v>
      </c>
      <c r="W267">
        <v>9.3873701125062894E-2</v>
      </c>
      <c r="X267">
        <v>0.42914310260907701</v>
      </c>
      <c r="Y267" s="1">
        <v>0</v>
      </c>
      <c r="Z267">
        <v>0.41284100475330299</v>
      </c>
      <c r="AA267">
        <v>3.2879624588172699E-4</v>
      </c>
      <c r="AB267">
        <v>7.0088564499740397E-3</v>
      </c>
      <c r="AC267" s="3">
        <v>1.94672004137229E-3</v>
      </c>
      <c r="AD267" s="1">
        <v>0</v>
      </c>
      <c r="AE267">
        <v>2.6989586262890601E-3</v>
      </c>
      <c r="AF267">
        <v>8.8153876448739399E-3</v>
      </c>
      <c r="AG267">
        <v>5.9118619252569404</v>
      </c>
      <c r="AH267">
        <v>0.239174443397767</v>
      </c>
      <c r="AI267">
        <v>760.69490019658201</v>
      </c>
      <c r="AJ267" t="s">
        <v>130</v>
      </c>
      <c r="AK267">
        <v>48539713405.029999</v>
      </c>
      <c r="AL267">
        <v>295291</v>
      </c>
    </row>
    <row r="268" spans="1:38" x14ac:dyDescent="0.25">
      <c r="A268" t="s">
        <v>37</v>
      </c>
      <c r="B268">
        <v>13.7806842695916</v>
      </c>
      <c r="C268">
        <v>1.2687485506304901E-2</v>
      </c>
      <c r="D268">
        <v>14.2062398509619</v>
      </c>
      <c r="E268">
        <v>1.1050876549137501E-2</v>
      </c>
      <c r="F268">
        <v>-20.5627763100754</v>
      </c>
      <c r="G268" s="1">
        <v>0</v>
      </c>
      <c r="H268">
        <v>3.3647139189947799</v>
      </c>
      <c r="I268">
        <v>1.4802820433388799</v>
      </c>
      <c r="J268">
        <v>-1.1705754014118399</v>
      </c>
      <c r="K268">
        <v>26.098040040508</v>
      </c>
      <c r="L268">
        <v>46.963232549723202</v>
      </c>
      <c r="M268">
        <v>92.872541559883899</v>
      </c>
      <c r="N268">
        <v>67.913985234754094</v>
      </c>
      <c r="O268">
        <v>161924.103115551</v>
      </c>
      <c r="P268">
        <v>201847.06452742501</v>
      </c>
      <c r="Q268">
        <v>116.159369488588</v>
      </c>
      <c r="R268">
        <v>708.41797348768296</v>
      </c>
      <c r="S268">
        <v>0.38858715071375</v>
      </c>
      <c r="T268">
        <v>0.27637392960020501</v>
      </c>
      <c r="U268">
        <v>0.23788156307469499</v>
      </c>
      <c r="V268">
        <v>0.240295151419332</v>
      </c>
      <c r="W268">
        <v>9.3069218141837495E-2</v>
      </c>
      <c r="X268">
        <v>0.42875406736413402</v>
      </c>
      <c r="Y268" s="1">
        <v>0</v>
      </c>
      <c r="Z268">
        <v>0.41432763069733802</v>
      </c>
      <c r="AA268">
        <v>3.4292870448000601E-4</v>
      </c>
      <c r="AB268">
        <v>7.7824524337615298E-3</v>
      </c>
      <c r="AC268" s="3">
        <v>1.6366118752504199E-3</v>
      </c>
      <c r="AD268" s="1">
        <v>0</v>
      </c>
      <c r="AE268">
        <v>1.46790976024844E-3</v>
      </c>
      <c r="AF268">
        <v>1.45759992303343E-3</v>
      </c>
      <c r="AG268">
        <v>6.0049318323826499</v>
      </c>
      <c r="AH268">
        <v>0.263945865896068</v>
      </c>
      <c r="AI268">
        <v>845.413024030732</v>
      </c>
      <c r="AJ268" t="s">
        <v>44</v>
      </c>
      <c r="AK268">
        <v>45542773242.279999</v>
      </c>
      <c r="AL268">
        <v>281260</v>
      </c>
    </row>
    <row r="269" spans="1:38" x14ac:dyDescent="0.25">
      <c r="A269" t="s">
        <v>37</v>
      </c>
      <c r="B269">
        <v>12.5730872691522</v>
      </c>
      <c r="C269">
        <v>1.21895603822515E-2</v>
      </c>
      <c r="D269">
        <v>13.6855832982809</v>
      </c>
      <c r="E269">
        <v>1.0758170934564401E-2</v>
      </c>
      <c r="F269">
        <v>-20.5694411068969</v>
      </c>
      <c r="G269" s="1">
        <v>0</v>
      </c>
      <c r="H269">
        <v>3.36469548261304</v>
      </c>
      <c r="I269">
        <v>0.26558041887802197</v>
      </c>
      <c r="J269">
        <v>-1.55539880204536</v>
      </c>
      <c r="K269">
        <v>24.9699796820016</v>
      </c>
      <c r="L269">
        <v>47.963304591117002</v>
      </c>
      <c r="M269">
        <v>92.866259220161794</v>
      </c>
      <c r="N269">
        <v>66.967073905537305</v>
      </c>
      <c r="O269">
        <v>161348.89331331701</v>
      </c>
      <c r="P269">
        <v>201153.69116452101</v>
      </c>
      <c r="Q269">
        <v>116.12038887246599</v>
      </c>
      <c r="R269">
        <v>708.41401177939997</v>
      </c>
      <c r="S269">
        <v>0.388289885818287</v>
      </c>
      <c r="T269">
        <v>0.27597627614103498</v>
      </c>
      <c r="U269">
        <v>0.23794745380302501</v>
      </c>
      <c r="V269">
        <v>0.240378180766678</v>
      </c>
      <c r="W269">
        <v>9.3130008971813102E-2</v>
      </c>
      <c r="X269">
        <v>0.42854435645848299</v>
      </c>
      <c r="Y269" s="1">
        <v>0</v>
      </c>
      <c r="Z269">
        <v>0.41480743013825599</v>
      </c>
      <c r="AA269">
        <v>3.4705518618899502E-4</v>
      </c>
      <c r="AB269">
        <v>7.9284039900219903E-3</v>
      </c>
      <c r="AC269" s="3">
        <v>1.4313960384050701E-3</v>
      </c>
      <c r="AD269" s="1">
        <v>0</v>
      </c>
      <c r="AE269">
        <v>1.30798159463697E-3</v>
      </c>
      <c r="AF269">
        <v>1.17473209446784E-3</v>
      </c>
      <c r="AG269">
        <v>6.1868844253284401</v>
      </c>
      <c r="AH269">
        <v>0.27806500950949498</v>
      </c>
      <c r="AI269">
        <v>857.26946023257096</v>
      </c>
      <c r="AJ269" t="s">
        <v>45</v>
      </c>
      <c r="AK269">
        <v>44873386114.940002</v>
      </c>
      <c r="AL269">
        <v>278114</v>
      </c>
    </row>
    <row r="270" spans="1:38" x14ac:dyDescent="0.25">
      <c r="A270" t="s">
        <v>37</v>
      </c>
      <c r="B270">
        <v>15.1685032705337</v>
      </c>
      <c r="C270">
        <v>1.4985916731579001E-2</v>
      </c>
      <c r="D270">
        <v>16.572490603599402</v>
      </c>
      <c r="E270">
        <v>1.3327087661592499E-2</v>
      </c>
      <c r="F270">
        <v>-20.577062014473</v>
      </c>
      <c r="G270" s="1">
        <v>0</v>
      </c>
      <c r="H270">
        <v>3.3646587062085098</v>
      </c>
      <c r="I270">
        <v>6.8338493943078804</v>
      </c>
      <c r="J270">
        <v>5.6574583350683803</v>
      </c>
      <c r="K270">
        <v>31.6055804361655</v>
      </c>
      <c r="L270">
        <v>48.963673468647698</v>
      </c>
      <c r="M270">
        <v>92.858344723297904</v>
      </c>
      <c r="N270">
        <v>66.021934061399506</v>
      </c>
      <c r="O270">
        <v>160902.493649821</v>
      </c>
      <c r="P270">
        <v>200677.46383522899</v>
      </c>
      <c r="Q270">
        <v>116.08843498051201</v>
      </c>
      <c r="R270">
        <v>708.430850879638</v>
      </c>
      <c r="S270">
        <v>0.38793326515472398</v>
      </c>
      <c r="T270">
        <v>0.275821816921622</v>
      </c>
      <c r="U270">
        <v>0.23820314133607601</v>
      </c>
      <c r="V270">
        <v>0.24049786435152101</v>
      </c>
      <c r="W270">
        <v>9.3135379468232707E-2</v>
      </c>
      <c r="X270">
        <v>0.42816361484416898</v>
      </c>
      <c r="Y270" s="1">
        <v>0</v>
      </c>
      <c r="Z270">
        <v>0.41550638808742402</v>
      </c>
      <c r="AA270">
        <v>3.5120715589009502E-4</v>
      </c>
      <c r="AB270">
        <v>9.5942763540449293E-3</v>
      </c>
      <c r="AC270" s="3">
        <v>1.65883395644816E-3</v>
      </c>
      <c r="AD270" s="1">
        <v>0</v>
      </c>
      <c r="AE270">
        <v>1.58237400519045E-3</v>
      </c>
      <c r="AF270">
        <v>1.7992532752022E-3</v>
      </c>
      <c r="AG270">
        <v>6.3700234189732798</v>
      </c>
      <c r="AH270">
        <v>0.29327691489133301</v>
      </c>
      <c r="AI270">
        <v>873.87941323640996</v>
      </c>
      <c r="AJ270" t="s">
        <v>46</v>
      </c>
      <c r="AK270">
        <v>44257839903.32</v>
      </c>
      <c r="AL270">
        <v>275060</v>
      </c>
    </row>
    <row r="271" spans="1:38" x14ac:dyDescent="0.25">
      <c r="A271" t="s">
        <v>37</v>
      </c>
      <c r="B271">
        <v>16.577075860745801</v>
      </c>
      <c r="C271">
        <v>1.7674505912753401E-2</v>
      </c>
      <c r="D271">
        <v>19.264417288195101</v>
      </c>
      <c r="E271">
        <v>1.59313839909161E-2</v>
      </c>
      <c r="F271">
        <v>-20.578351938193201</v>
      </c>
      <c r="G271" s="1">
        <v>0</v>
      </c>
      <c r="H271">
        <v>3.3646575161343302</v>
      </c>
      <c r="I271">
        <v>18.789053889890798</v>
      </c>
      <c r="J271">
        <v>17.9727815849871</v>
      </c>
      <c r="K271">
        <v>43.636702044945103</v>
      </c>
      <c r="L271">
        <v>49.9638105015948</v>
      </c>
      <c r="M271">
        <v>92.8491462420495</v>
      </c>
      <c r="N271">
        <v>65.5645178666622</v>
      </c>
      <c r="O271">
        <v>160407.252302779</v>
      </c>
      <c r="P271">
        <v>200120.13026988099</v>
      </c>
      <c r="Q271">
        <v>116.04440166779</v>
      </c>
      <c r="R271">
        <v>708.45710489836802</v>
      </c>
      <c r="S271">
        <v>0.38784223154321401</v>
      </c>
      <c r="T271">
        <v>0.27584831804722298</v>
      </c>
      <c r="U271">
        <v>0.23831931793295499</v>
      </c>
      <c r="V271">
        <v>0.24076628870817901</v>
      </c>
      <c r="W271">
        <v>9.3158794653969798E-2</v>
      </c>
      <c r="X271">
        <v>0.42775559870489399</v>
      </c>
      <c r="Y271" s="1">
        <v>0</v>
      </c>
      <c r="Z271">
        <v>0.41622385519139599</v>
      </c>
      <c r="AA271">
        <v>3.5571537942683901E-4</v>
      </c>
      <c r="AB271">
        <v>1.04699663187258E-2</v>
      </c>
      <c r="AC271" s="3">
        <v>1.7431209080250899E-3</v>
      </c>
      <c r="AD271" s="1">
        <v>0</v>
      </c>
      <c r="AE271">
        <v>1.8356932103922299E-3</v>
      </c>
      <c r="AF271">
        <v>3.2700453372731101E-3</v>
      </c>
      <c r="AG271">
        <v>6.3582533997189401</v>
      </c>
      <c r="AH271">
        <v>0.30097074064789497</v>
      </c>
      <c r="AI271">
        <v>898.23973269430905</v>
      </c>
      <c r="AJ271" t="s">
        <v>47</v>
      </c>
      <c r="AK271">
        <v>43530036871.910004</v>
      </c>
      <c r="AL271">
        <v>271372</v>
      </c>
    </row>
    <row r="272" spans="1:38" x14ac:dyDescent="0.25">
      <c r="A272" t="s">
        <v>37</v>
      </c>
      <c r="B272">
        <v>14.985935692796801</v>
      </c>
      <c r="C272">
        <v>1.7044275285249998E-2</v>
      </c>
      <c r="D272">
        <v>18.640648902616402</v>
      </c>
      <c r="E272">
        <v>1.55204409230346E-2</v>
      </c>
      <c r="F272">
        <v>-20.569695087173098</v>
      </c>
      <c r="G272" s="1">
        <v>0</v>
      </c>
      <c r="H272">
        <v>3.3646826271510402</v>
      </c>
      <c r="I272">
        <v>26.213883693380101</v>
      </c>
      <c r="J272">
        <v>25.648326914774099</v>
      </c>
      <c r="K272">
        <v>51.145157290676501</v>
      </c>
      <c r="L272">
        <v>50.964910040198099</v>
      </c>
      <c r="M272">
        <v>92.841563043887803</v>
      </c>
      <c r="N272">
        <v>65.127889260931596</v>
      </c>
      <c r="O272">
        <v>159862.648550307</v>
      </c>
      <c r="P272">
        <v>199523.121548439</v>
      </c>
      <c r="Q272">
        <v>116.00020367981</v>
      </c>
      <c r="R272">
        <v>708.44129213724102</v>
      </c>
      <c r="S272">
        <v>0.38781612626131201</v>
      </c>
      <c r="T272">
        <v>0.27569086742934001</v>
      </c>
      <c r="U272">
        <v>0.238496242108831</v>
      </c>
      <c r="V272">
        <v>0.24079990084690001</v>
      </c>
      <c r="W272">
        <v>9.3197529543616306E-2</v>
      </c>
      <c r="X272">
        <v>0.42750632750065098</v>
      </c>
      <c r="Y272" s="1">
        <v>0</v>
      </c>
      <c r="Z272">
        <v>0.41649096591155199</v>
      </c>
      <c r="AA272">
        <v>3.6051076216958702E-4</v>
      </c>
      <c r="AB272">
        <v>9.2851973035801092E-3</v>
      </c>
      <c r="AC272" s="3">
        <v>1.52385264766885E-3</v>
      </c>
      <c r="AD272" s="1">
        <v>0</v>
      </c>
      <c r="AE272">
        <v>1.81970660578687E-3</v>
      </c>
      <c r="AF272">
        <v>4.0550681897802603E-3</v>
      </c>
      <c r="AG272">
        <v>6.3370621843360597</v>
      </c>
      <c r="AH272">
        <v>0.30499201304671603</v>
      </c>
      <c r="AI272">
        <v>928.03287347802802</v>
      </c>
      <c r="AJ272" t="s">
        <v>48</v>
      </c>
      <c r="AK272">
        <v>42743115793.489998</v>
      </c>
      <c r="AL272">
        <v>267374</v>
      </c>
    </row>
    <row r="273" spans="1:38" x14ac:dyDescent="0.25">
      <c r="A273" t="s">
        <v>37</v>
      </c>
      <c r="B273">
        <v>16.2369719435276</v>
      </c>
      <c r="C273">
        <v>1.9127217172768E-2</v>
      </c>
      <c r="D273">
        <v>20.685570046966099</v>
      </c>
      <c r="E273">
        <v>1.75453710729888E-2</v>
      </c>
      <c r="F273">
        <v>-20.562533650568199</v>
      </c>
      <c r="G273" s="1">
        <v>0</v>
      </c>
      <c r="H273">
        <v>3.3647314065944398</v>
      </c>
      <c r="I273">
        <v>27.9671447904167</v>
      </c>
      <c r="J273">
        <v>27.665316456462499</v>
      </c>
      <c r="K273">
        <v>52.974644592248701</v>
      </c>
      <c r="L273">
        <v>51.965382508803401</v>
      </c>
      <c r="M273">
        <v>92.834166814189402</v>
      </c>
      <c r="N273">
        <v>64.686905289131701</v>
      </c>
      <c r="O273">
        <v>159367.72474305099</v>
      </c>
      <c r="P273">
        <v>198960.928436986</v>
      </c>
      <c r="Q273">
        <v>115.969306234306</v>
      </c>
      <c r="R273">
        <v>708.45366606711298</v>
      </c>
      <c r="S273">
        <v>0.38777083483330799</v>
      </c>
      <c r="T273">
        <v>0.27543604302821301</v>
      </c>
      <c r="U273">
        <v>0.23877465368849299</v>
      </c>
      <c r="V273">
        <v>0.24088952779134601</v>
      </c>
      <c r="W273">
        <v>9.3058763120674501E-2</v>
      </c>
      <c r="X273">
        <v>0.42727705539948502</v>
      </c>
      <c r="Y273" s="1">
        <v>0</v>
      </c>
      <c r="Z273">
        <v>0.41702312892599003</v>
      </c>
      <c r="AA273">
        <v>3.65392580500814E-4</v>
      </c>
      <c r="AB273">
        <v>1.0223479647941999E-2</v>
      </c>
      <c r="AC273" s="3">
        <v>1.58185020800279E-3</v>
      </c>
      <c r="AD273" s="1">
        <v>0</v>
      </c>
      <c r="AE273">
        <v>2.16637657853213E-3</v>
      </c>
      <c r="AF273">
        <v>4.7901939929557002E-3</v>
      </c>
      <c r="AG273">
        <v>6.3240494573843202</v>
      </c>
      <c r="AH273">
        <v>0.31336817216680402</v>
      </c>
      <c r="AI273">
        <v>959.705858132451</v>
      </c>
      <c r="AJ273" t="s">
        <v>49</v>
      </c>
      <c r="AK273">
        <v>42039293374.519997</v>
      </c>
      <c r="AL273">
        <v>263788</v>
      </c>
    </row>
    <row r="274" spans="1:38" x14ac:dyDescent="0.25">
      <c r="A274" t="s">
        <v>37</v>
      </c>
      <c r="B274">
        <v>14.4389824466731</v>
      </c>
      <c r="C274">
        <v>1.6036006532725799E-2</v>
      </c>
      <c r="D274">
        <v>17.633525543027002</v>
      </c>
      <c r="E274">
        <v>1.48368210780751E-2</v>
      </c>
      <c r="F274">
        <v>-20.555139539201001</v>
      </c>
      <c r="G274" s="1">
        <v>0</v>
      </c>
      <c r="H274">
        <v>3.3647901656336199</v>
      </c>
      <c r="I274">
        <v>30.430692831212401</v>
      </c>
      <c r="J274">
        <v>30.328287183828799</v>
      </c>
      <c r="K274">
        <v>55.515605474810499</v>
      </c>
      <c r="L274">
        <v>52.966355278103201</v>
      </c>
      <c r="M274">
        <v>92.8251708399401</v>
      </c>
      <c r="N274">
        <v>64.460746352321294</v>
      </c>
      <c r="O274">
        <v>158868.32133090199</v>
      </c>
      <c r="P274">
        <v>198398.603274074</v>
      </c>
      <c r="Q274">
        <v>115.922787008079</v>
      </c>
      <c r="R274">
        <v>708.48430287322401</v>
      </c>
      <c r="S274">
        <v>0.38770738734815202</v>
      </c>
      <c r="T274">
        <v>0.28196714758083102</v>
      </c>
      <c r="U274">
        <v>0.238892799939043</v>
      </c>
      <c r="V274">
        <v>0.241059355398512</v>
      </c>
      <c r="W274">
        <v>9.2963461526202107E-2</v>
      </c>
      <c r="X274">
        <v>0.42708438313624097</v>
      </c>
      <c r="Y274" s="1">
        <v>0</v>
      </c>
      <c r="Z274">
        <v>0.41739518347488502</v>
      </c>
      <c r="AA274">
        <v>3.7047153560844002E-4</v>
      </c>
      <c r="AB274">
        <v>8.1042802843086393E-3</v>
      </c>
      <c r="AC274" s="3">
        <v>1.1991832356067101E-3</v>
      </c>
      <c r="AD274" s="1">
        <v>0</v>
      </c>
      <c r="AE274">
        <v>1.9663379332652501E-3</v>
      </c>
      <c r="AF274">
        <v>4.3957350030351897E-3</v>
      </c>
      <c r="AG274">
        <v>6.2322007432225499</v>
      </c>
      <c r="AH274">
        <v>0.31372061655438499</v>
      </c>
      <c r="AI274">
        <v>993.196156403636</v>
      </c>
      <c r="AJ274" t="s">
        <v>50</v>
      </c>
      <c r="AK274">
        <v>41299249944.860001</v>
      </c>
      <c r="AL274">
        <v>259959</v>
      </c>
    </row>
    <row r="275" spans="1:38" x14ac:dyDescent="0.25">
      <c r="A275" t="s">
        <v>37</v>
      </c>
      <c r="B275">
        <v>14.667135171413699</v>
      </c>
      <c r="C275">
        <v>1.7743894003698399E-2</v>
      </c>
      <c r="D275">
        <v>19.332825310806498</v>
      </c>
      <c r="E275">
        <v>1.6680947113716298E-2</v>
      </c>
      <c r="F275">
        <v>-20.567731083691299</v>
      </c>
      <c r="G275" s="1">
        <v>0</v>
      </c>
      <c r="H275">
        <v>3.3647186256592598</v>
      </c>
      <c r="I275">
        <v>38.199545513990998</v>
      </c>
      <c r="J275">
        <v>38.170814845103799</v>
      </c>
      <c r="K275">
        <v>63.365159734781798</v>
      </c>
      <c r="L275">
        <v>53.966342193721196</v>
      </c>
      <c r="M275">
        <v>92.816745774507197</v>
      </c>
      <c r="N275">
        <v>64.241405351928094</v>
      </c>
      <c r="O275">
        <v>158351.26234483</v>
      </c>
      <c r="P275">
        <v>197842.51382796399</v>
      </c>
      <c r="Q275">
        <v>115.888276671223</v>
      </c>
      <c r="R275">
        <v>708.52629431620596</v>
      </c>
      <c r="S275">
        <v>0.387458243634345</v>
      </c>
      <c r="T275">
        <v>0.28168717080912398</v>
      </c>
      <c r="U275">
        <v>0.23896152587198199</v>
      </c>
      <c r="V275">
        <v>0.24118371925169299</v>
      </c>
      <c r="W275">
        <v>9.2966809159328395E-2</v>
      </c>
      <c r="X275">
        <v>0.42688794571699601</v>
      </c>
      <c r="Y275" s="1">
        <v>0</v>
      </c>
      <c r="Z275">
        <v>0.41800031111978703</v>
      </c>
      <c r="AA275">
        <v>3.7581435756483199E-4</v>
      </c>
      <c r="AB275">
        <v>8.0664850672959292E-3</v>
      </c>
      <c r="AC275" s="3">
        <v>1.06294705519377E-3</v>
      </c>
      <c r="AD275" s="1">
        <v>0</v>
      </c>
      <c r="AE275">
        <v>2.2641033398013198E-3</v>
      </c>
      <c r="AF275">
        <v>5.9745615276935501E-3</v>
      </c>
      <c r="AG275">
        <v>6.1421613734092597</v>
      </c>
      <c r="AH275">
        <v>0.31508250453042902</v>
      </c>
      <c r="AI275">
        <v>1032.98512182072</v>
      </c>
      <c r="AJ275" t="s">
        <v>51</v>
      </c>
      <c r="AK275">
        <v>40634042376.519997</v>
      </c>
      <c r="AL275">
        <v>256607</v>
      </c>
    </row>
    <row r="276" spans="1:38" x14ac:dyDescent="0.25">
      <c r="A276" t="s">
        <v>37</v>
      </c>
      <c r="B276">
        <v>13.6671508560423</v>
      </c>
      <c r="C276">
        <v>1.6426540733753301E-2</v>
      </c>
      <c r="D276">
        <v>18.0249642509343</v>
      </c>
      <c r="E276">
        <v>1.56010007310059E-2</v>
      </c>
      <c r="F276">
        <v>-20.5801898326851</v>
      </c>
      <c r="G276" s="1">
        <v>0</v>
      </c>
      <c r="H276">
        <v>3.36462158250785</v>
      </c>
      <c r="I276">
        <v>36.247197381969301</v>
      </c>
      <c r="J276">
        <v>36.207907408655103</v>
      </c>
      <c r="K276">
        <v>61.489217127211802</v>
      </c>
      <c r="L276">
        <v>54.966379927990403</v>
      </c>
      <c r="M276">
        <v>92.8077187024452</v>
      </c>
      <c r="N276">
        <v>64.022099010403196</v>
      </c>
      <c r="O276">
        <v>157864.85771143701</v>
      </c>
      <c r="P276">
        <v>197277.35598198499</v>
      </c>
      <c r="Q276">
        <v>115.84243063643601</v>
      </c>
      <c r="R276">
        <v>708.58809322156696</v>
      </c>
      <c r="S276">
        <v>0.38724527008584098</v>
      </c>
      <c r="T276">
        <v>0.28216949236564898</v>
      </c>
      <c r="U276">
        <v>0.23917323397020299</v>
      </c>
      <c r="V276">
        <v>0.24132907577710799</v>
      </c>
      <c r="W276">
        <v>9.3009692885307999E-2</v>
      </c>
      <c r="X276">
        <v>0.42648799736738002</v>
      </c>
      <c r="Y276" s="1">
        <v>0</v>
      </c>
      <c r="Z276">
        <v>0.41848543545019501</v>
      </c>
      <c r="AA276">
        <v>3.8126829503260201E-4</v>
      </c>
      <c r="AB276">
        <v>7.7894707067456296E-3</v>
      </c>
      <c r="AC276" s="3">
        <v>8.2553726462576704E-4</v>
      </c>
      <c r="AD276" s="1">
        <v>0</v>
      </c>
      <c r="AE276">
        <v>2.2061436464715098E-3</v>
      </c>
      <c r="AF276">
        <v>5.2241595085336101E-3</v>
      </c>
      <c r="AG276">
        <v>6.0585293187418197</v>
      </c>
      <c r="AH276">
        <v>0.31967781099478598</v>
      </c>
      <c r="AI276">
        <v>1070.7283642861601</v>
      </c>
      <c r="AJ276" t="s">
        <v>52</v>
      </c>
      <c r="AK276">
        <v>39959384243.349998</v>
      </c>
      <c r="AL276">
        <v>253124</v>
      </c>
    </row>
    <row r="277" spans="1:38" x14ac:dyDescent="0.25">
      <c r="A277" t="s">
        <v>37</v>
      </c>
      <c r="B277">
        <v>12.706090307495399</v>
      </c>
      <c r="C277">
        <v>1.3837668632369999E-2</v>
      </c>
      <c r="D277">
        <v>15.397944236057</v>
      </c>
      <c r="E277">
        <v>1.32658304939026E-2</v>
      </c>
      <c r="F277">
        <v>-20.585334713885601</v>
      </c>
      <c r="G277" s="1">
        <v>0</v>
      </c>
      <c r="H277">
        <v>3.36460565878749</v>
      </c>
      <c r="I277">
        <v>31.592869439993599</v>
      </c>
      <c r="J277">
        <v>31.5720206862112</v>
      </c>
      <c r="K277">
        <v>56.911481559876599</v>
      </c>
      <c r="L277">
        <v>55.966832997332801</v>
      </c>
      <c r="M277">
        <v>92.796896432814506</v>
      </c>
      <c r="N277">
        <v>63.540693031744503</v>
      </c>
      <c r="O277">
        <v>157377.217059627</v>
      </c>
      <c r="P277">
        <v>196760.338059895</v>
      </c>
      <c r="Q277">
        <v>115.79764810949</v>
      </c>
      <c r="R277">
        <v>708.65895028898296</v>
      </c>
      <c r="S277">
        <v>0.38646763380989702</v>
      </c>
      <c r="T277">
        <v>0.28179693145861501</v>
      </c>
      <c r="U277">
        <v>0.239640526549981</v>
      </c>
      <c r="V277">
        <v>0.241403348326621</v>
      </c>
      <c r="W277">
        <v>9.2811944828088799E-2</v>
      </c>
      <c r="X277">
        <v>0.42614418029530798</v>
      </c>
      <c r="Y277" s="1">
        <v>0</v>
      </c>
      <c r="Z277">
        <v>0.41956043134638199</v>
      </c>
      <c r="AA277">
        <v>3.8706269646836998E-4</v>
      </c>
      <c r="AB277">
        <v>7.0791822803574402E-3</v>
      </c>
      <c r="AC277" s="3">
        <v>5.7183471316729596E-4</v>
      </c>
      <c r="AD277" s="1">
        <v>0</v>
      </c>
      <c r="AE277">
        <v>1.9873376097698202E-3</v>
      </c>
      <c r="AF277">
        <v>3.81228992213803E-3</v>
      </c>
      <c r="AG277">
        <v>6.0685871833548903</v>
      </c>
      <c r="AH277">
        <v>0.32510637683337401</v>
      </c>
      <c r="AI277">
        <v>1104.88652965797</v>
      </c>
      <c r="AJ277" t="s">
        <v>53</v>
      </c>
      <c r="AK277">
        <v>39268133691.849998</v>
      </c>
      <c r="AL277">
        <v>249516</v>
      </c>
    </row>
    <row r="278" spans="1:38" x14ac:dyDescent="0.25">
      <c r="A278" t="s">
        <v>37</v>
      </c>
      <c r="B278">
        <v>10.9507237408611</v>
      </c>
      <c r="C278">
        <v>1.2163518125143401E-2</v>
      </c>
      <c r="D278">
        <v>13.6582726147203</v>
      </c>
      <c r="E278">
        <v>1.1741717688077E-2</v>
      </c>
      <c r="F278">
        <v>-20.5972191210783</v>
      </c>
      <c r="G278" s="1">
        <v>0</v>
      </c>
      <c r="H278">
        <v>3.3644955470289002</v>
      </c>
      <c r="I278">
        <v>30.0931422106394</v>
      </c>
      <c r="J278">
        <v>30.209357038509101</v>
      </c>
      <c r="K278">
        <v>55.490317253414901</v>
      </c>
      <c r="L278">
        <v>56.967922992190402</v>
      </c>
      <c r="M278">
        <v>92.789907269971096</v>
      </c>
      <c r="N278">
        <v>63.068669577923302</v>
      </c>
      <c r="O278">
        <v>156884.77216178799</v>
      </c>
      <c r="P278">
        <v>196214.700120225</v>
      </c>
      <c r="Q278">
        <v>115.762320113434</v>
      </c>
      <c r="R278">
        <v>708.73693849488802</v>
      </c>
      <c r="S278">
        <v>0.38622338997371902</v>
      </c>
      <c r="T278">
        <v>0.28202743995436402</v>
      </c>
      <c r="U278">
        <v>0.23964893497645701</v>
      </c>
      <c r="V278">
        <v>0.241496843756836</v>
      </c>
      <c r="W278">
        <v>9.2646321877479704E-2</v>
      </c>
      <c r="X278">
        <v>0.42620789938922599</v>
      </c>
      <c r="Y278" s="1">
        <v>0</v>
      </c>
      <c r="Z278">
        <v>0.420216088783117</v>
      </c>
      <c r="AA278">
        <v>3.9334500305275398E-4</v>
      </c>
      <c r="AB278">
        <v>5.7400668480668401E-3</v>
      </c>
      <c r="AC278" s="3">
        <v>4.2180568571753899E-4</v>
      </c>
      <c r="AD278" s="1">
        <v>0</v>
      </c>
      <c r="AE278">
        <v>2.0750029495229701E-3</v>
      </c>
      <c r="AF278">
        <v>3.5333084437277999E-3</v>
      </c>
      <c r="AG278">
        <v>6.0782179935571703</v>
      </c>
      <c r="AH278">
        <v>0.334531734862341</v>
      </c>
      <c r="AI278">
        <v>1137.8155237006299</v>
      </c>
      <c r="AJ278" t="s">
        <v>54</v>
      </c>
      <c r="AK278">
        <v>38648092967.739998</v>
      </c>
      <c r="AL278">
        <v>246347</v>
      </c>
    </row>
    <row r="279" spans="1:38" x14ac:dyDescent="0.25">
      <c r="A279" t="s">
        <v>37</v>
      </c>
      <c r="B279">
        <v>10.815833352920199</v>
      </c>
      <c r="C279">
        <v>9.8421590145881897E-3</v>
      </c>
      <c r="D279">
        <v>11.1917787541504</v>
      </c>
      <c r="E279">
        <v>9.5991470259549107E-3</v>
      </c>
      <c r="F279">
        <v>-20.601837596818999</v>
      </c>
      <c r="G279" s="1">
        <v>0</v>
      </c>
      <c r="H279">
        <v>3.3644619944013701</v>
      </c>
      <c r="I279">
        <v>18.633590752276401</v>
      </c>
      <c r="J279">
        <v>18.824335785489399</v>
      </c>
      <c r="K279">
        <v>44.109789630393401</v>
      </c>
      <c r="L279">
        <v>57.967737017197102</v>
      </c>
      <c r="M279">
        <v>92.780757239228706</v>
      </c>
      <c r="N279">
        <v>62.5941420022532</v>
      </c>
      <c r="O279">
        <v>156387.84431940099</v>
      </c>
      <c r="P279">
        <v>195567.71271048201</v>
      </c>
      <c r="Q279">
        <v>115.714678028029</v>
      </c>
      <c r="R279">
        <v>708.75586081074005</v>
      </c>
      <c r="S279">
        <v>0.38585909667118701</v>
      </c>
      <c r="T279">
        <v>0.27944902002189598</v>
      </c>
      <c r="U279">
        <v>0.23983767830455499</v>
      </c>
      <c r="V279">
        <v>0.24152046597666399</v>
      </c>
      <c r="W279">
        <v>9.2663053679756399E-2</v>
      </c>
      <c r="X279">
        <v>0.425978802039023</v>
      </c>
      <c r="Y279" s="1">
        <v>0</v>
      </c>
      <c r="Z279">
        <v>0.420883940392836</v>
      </c>
      <c r="AA279">
        <v>3.9996831642570801E-4</v>
      </c>
      <c r="AB279">
        <v>5.62460406815498E-3</v>
      </c>
      <c r="AC279" s="3">
        <v>2.4301133451396E-4</v>
      </c>
      <c r="AD279" s="1">
        <v>0</v>
      </c>
      <c r="AE279">
        <v>1.67334684072727E-3</v>
      </c>
      <c r="AF279">
        <v>1.90124317890421E-3</v>
      </c>
      <c r="AG279">
        <v>6.0836316850016603</v>
      </c>
      <c r="AH279">
        <v>0.33896972238367001</v>
      </c>
      <c r="AI279">
        <v>1163.57466917135</v>
      </c>
      <c r="AJ279" t="s">
        <v>55</v>
      </c>
      <c r="AK279">
        <v>38166453406.150002</v>
      </c>
      <c r="AL279">
        <v>244050</v>
      </c>
    </row>
    <row r="280" spans="1:38" x14ac:dyDescent="0.25">
      <c r="A280" t="s">
        <v>37</v>
      </c>
      <c r="B280">
        <v>12.1156175466684</v>
      </c>
      <c r="C280">
        <v>1.0279344316253099E-2</v>
      </c>
      <c r="D280">
        <v>11.661176674794801</v>
      </c>
      <c r="E280">
        <v>1.0133510241637E-2</v>
      </c>
      <c r="F280">
        <v>-20.6017633333947</v>
      </c>
      <c r="G280" s="1">
        <v>0</v>
      </c>
      <c r="H280">
        <v>3.3644496609376899</v>
      </c>
      <c r="I280">
        <v>-6.18432990744446</v>
      </c>
      <c r="J280">
        <v>-5.8848331705391503</v>
      </c>
      <c r="K280">
        <v>19.373228277748701</v>
      </c>
      <c r="L280">
        <v>58.968000761440798</v>
      </c>
      <c r="M280">
        <v>92.773732768356794</v>
      </c>
      <c r="N280">
        <v>61.817352106993198</v>
      </c>
      <c r="O280">
        <v>155879.500474564</v>
      </c>
      <c r="P280">
        <v>194934.00891115301</v>
      </c>
      <c r="Q280">
        <v>115.682018053268</v>
      </c>
      <c r="R280">
        <v>708.77092053991896</v>
      </c>
      <c r="S280">
        <v>0.38576667380664498</v>
      </c>
      <c r="T280">
        <v>0.27894337480965398</v>
      </c>
      <c r="U280">
        <v>0.240074551883832</v>
      </c>
      <c r="V280">
        <v>0.24147883037996901</v>
      </c>
      <c r="W280">
        <v>9.2624588611039005E-2</v>
      </c>
      <c r="X280">
        <v>0.42582202912515799</v>
      </c>
      <c r="Y280" s="1">
        <v>0</v>
      </c>
      <c r="Z280">
        <v>0.42153024354333202</v>
      </c>
      <c r="AA280">
        <v>4.0682948943822198E-4</v>
      </c>
      <c r="AB280">
        <v>7.5590935282154898E-3</v>
      </c>
      <c r="AC280" s="3">
        <v>1.45834402296349E-4</v>
      </c>
      <c r="AD280" s="1">
        <v>0</v>
      </c>
      <c r="AE280">
        <v>1.51590918603351E-3</v>
      </c>
      <c r="AF280">
        <v>6.5168597065923999E-4</v>
      </c>
      <c r="AG280">
        <v>6.1925345542448298</v>
      </c>
      <c r="AH280">
        <v>0.35277359716120299</v>
      </c>
      <c r="AI280">
        <v>1174.6530171250799</v>
      </c>
      <c r="AJ280" t="s">
        <v>56</v>
      </c>
      <c r="AK280">
        <v>37698366033.269997</v>
      </c>
      <c r="AL280">
        <v>241843</v>
      </c>
    </row>
    <row r="281" spans="1:38" x14ac:dyDescent="0.25">
      <c r="A281" t="s">
        <v>37</v>
      </c>
      <c r="B281">
        <v>12.696830164627</v>
      </c>
      <c r="C281">
        <v>1.02897098470988E-2</v>
      </c>
      <c r="D281">
        <v>11.672278304927101</v>
      </c>
      <c r="E281">
        <v>1.0228501843817199E-2</v>
      </c>
      <c r="F281">
        <v>-20.605016170178398</v>
      </c>
      <c r="G281" s="1">
        <v>0</v>
      </c>
      <c r="H281">
        <v>3.3644267054057</v>
      </c>
      <c r="I281">
        <v>-25.3375852407477</v>
      </c>
      <c r="J281">
        <v>-24.904776023076501</v>
      </c>
      <c r="K281">
        <v>0.29954286415952702</v>
      </c>
      <c r="L281">
        <v>59.967255418214101</v>
      </c>
      <c r="M281">
        <v>92.766175817225303</v>
      </c>
      <c r="N281">
        <v>61.071720703070604</v>
      </c>
      <c r="O281">
        <v>155376.920198031</v>
      </c>
      <c r="P281">
        <v>194328.21648180301</v>
      </c>
      <c r="Q281">
        <v>115.65704691799</v>
      </c>
      <c r="R281">
        <v>708.77705942133696</v>
      </c>
      <c r="S281">
        <v>0.38548337118529702</v>
      </c>
      <c r="T281">
        <v>0.26730838293606002</v>
      </c>
      <c r="U281">
        <v>0.24021548531407999</v>
      </c>
      <c r="V281">
        <v>0.241536272001734</v>
      </c>
      <c r="W281">
        <v>9.2718016466812797E-2</v>
      </c>
      <c r="X281">
        <v>0.42553022621737202</v>
      </c>
      <c r="Y281" s="1">
        <v>0</v>
      </c>
      <c r="Z281">
        <v>0.42211413924533298</v>
      </c>
      <c r="AA281">
        <v>4.1408065552885097E-4</v>
      </c>
      <c r="AB281">
        <v>8.2814498354598504E-3</v>
      </c>
      <c r="AC281" s="3">
        <v>6.12087771468562E-5</v>
      </c>
      <c r="AD281" s="1">
        <v>0</v>
      </c>
      <c r="AE281">
        <v>1.2404723870755501E-3</v>
      </c>
      <c r="AF281">
        <v>2.9249947277558701E-4</v>
      </c>
      <c r="AG281">
        <v>6.2878189341309598</v>
      </c>
      <c r="AH281">
        <v>0.36643638479037599</v>
      </c>
      <c r="AI281">
        <v>1178.26126944559</v>
      </c>
      <c r="AJ281" t="s">
        <v>57</v>
      </c>
      <c r="AK281">
        <v>37206091179.860001</v>
      </c>
      <c r="AL281">
        <v>239457</v>
      </c>
    </row>
    <row r="282" spans="1:38" x14ac:dyDescent="0.25">
      <c r="A282" t="s">
        <v>37</v>
      </c>
      <c r="B282">
        <v>13.803208651042199</v>
      </c>
      <c r="C282">
        <v>1.1385930897642201E-2</v>
      </c>
      <c r="D282">
        <v>12.8391533706523</v>
      </c>
      <c r="E282">
        <v>1.135917106342E-2</v>
      </c>
      <c r="F282">
        <v>-20.610312483324101</v>
      </c>
      <c r="G282" s="1">
        <v>0</v>
      </c>
      <c r="H282">
        <v>3.3643978187346302</v>
      </c>
      <c r="I282">
        <v>-31.343000053705001</v>
      </c>
      <c r="J282">
        <v>-30.880345755868099</v>
      </c>
      <c r="K282">
        <v>-5.6323168223416999</v>
      </c>
      <c r="L282">
        <v>60.967592156027699</v>
      </c>
      <c r="M282">
        <v>92.758116021745096</v>
      </c>
      <c r="N282">
        <v>60.328325616985801</v>
      </c>
      <c r="O282">
        <v>154923.56287670499</v>
      </c>
      <c r="P282">
        <v>193800.88663800299</v>
      </c>
      <c r="Q282">
        <v>115.634591738119</v>
      </c>
      <c r="R282">
        <v>708.77097431962602</v>
      </c>
      <c r="S282">
        <v>0.38522968504562299</v>
      </c>
      <c r="T282">
        <v>0.26727727307243598</v>
      </c>
      <c r="U282">
        <v>0.24024420246681699</v>
      </c>
      <c r="V282">
        <v>0.241778118213025</v>
      </c>
      <c r="W282">
        <v>9.2827224812779399E-2</v>
      </c>
      <c r="X282">
        <v>0.42515045450737698</v>
      </c>
      <c r="Y282" s="1">
        <v>0</v>
      </c>
      <c r="Z282">
        <v>0.42260325609089</v>
      </c>
      <c r="AA282">
        <v>4.2151957332294698E-4</v>
      </c>
      <c r="AB282">
        <v>9.4116405131001394E-3</v>
      </c>
      <c r="AC282" s="3">
        <v>2.67602007294784E-5</v>
      </c>
      <c r="AD282" s="1">
        <v>0</v>
      </c>
      <c r="AE282">
        <v>1.2643532915169E-3</v>
      </c>
      <c r="AF282">
        <v>2.6166205839597899E-4</v>
      </c>
      <c r="AG282">
        <v>6.3834499126014297</v>
      </c>
      <c r="AH282">
        <v>0.37905237550276799</v>
      </c>
      <c r="AI282">
        <v>1180.59246313626</v>
      </c>
      <c r="AJ282" t="s">
        <v>58</v>
      </c>
      <c r="AK282">
        <v>36689462931.150002</v>
      </c>
      <c r="AL282">
        <v>236823</v>
      </c>
    </row>
    <row r="283" spans="1:38" x14ac:dyDescent="0.25">
      <c r="A283" t="s">
        <v>37</v>
      </c>
      <c r="B283">
        <v>14.0577600383867</v>
      </c>
      <c r="C283">
        <v>1.14363554819193E-2</v>
      </c>
      <c r="D283">
        <v>12.892486417752799</v>
      </c>
      <c r="E283">
        <v>1.1428243696491499E-2</v>
      </c>
      <c r="F283">
        <v>-20.614645905419501</v>
      </c>
      <c r="G283" s="1">
        <v>0</v>
      </c>
      <c r="H283">
        <v>3.3643372982044499</v>
      </c>
      <c r="I283">
        <v>-39.8025282480938</v>
      </c>
      <c r="J283">
        <v>-39.323743974863397</v>
      </c>
      <c r="K283">
        <v>-14.0235530097495</v>
      </c>
      <c r="L283">
        <v>61.968540295924299</v>
      </c>
      <c r="M283">
        <v>92.750285719059704</v>
      </c>
      <c r="N283">
        <v>59.996080731628503</v>
      </c>
      <c r="O283">
        <v>154500.425657582</v>
      </c>
      <c r="P283">
        <v>193316.409300409</v>
      </c>
      <c r="Q283">
        <v>115.60699739195699</v>
      </c>
      <c r="R283">
        <v>708.75896276931303</v>
      </c>
      <c r="S283">
        <v>0.385041160688747</v>
      </c>
      <c r="T283">
        <v>0.26688222737963502</v>
      </c>
      <c r="U283">
        <v>0.24044464589085199</v>
      </c>
      <c r="V283">
        <v>0.24203037308914699</v>
      </c>
      <c r="W283">
        <v>9.2652003877803604E-2</v>
      </c>
      <c r="X283">
        <v>0.42487297714219502</v>
      </c>
      <c r="Y283" s="1">
        <v>0</v>
      </c>
      <c r="Z283">
        <v>0.42299288095627102</v>
      </c>
      <c r="AA283">
        <v>4.2924455802648397E-4</v>
      </c>
      <c r="AB283">
        <v>9.6633766567208301E-3</v>
      </c>
      <c r="AC283" s="3">
        <v>8.1119111798956198E-6</v>
      </c>
      <c r="AD283" s="1">
        <v>0</v>
      </c>
      <c r="AE283">
        <v>1.1474626919359E-3</v>
      </c>
      <c r="AF283">
        <v>1.8815870975095799E-4</v>
      </c>
      <c r="AG283">
        <v>6.3373961280568096</v>
      </c>
      <c r="AH283">
        <v>0.38389695056302697</v>
      </c>
      <c r="AI283">
        <v>1181.6666349714301</v>
      </c>
      <c r="AJ283" t="s">
        <v>59</v>
      </c>
      <c r="AK283">
        <v>36141512071.949997</v>
      </c>
      <c r="AL283">
        <v>233925</v>
      </c>
    </row>
    <row r="284" spans="1:38" x14ac:dyDescent="0.25">
      <c r="A284" t="s">
        <v>37</v>
      </c>
      <c r="B284">
        <v>13.4541278569551</v>
      </c>
      <c r="C284">
        <v>1.0990591701202E-2</v>
      </c>
      <c r="D284">
        <v>12.4199727580113</v>
      </c>
      <c r="E284">
        <v>1.09884502015693E-2</v>
      </c>
      <c r="F284">
        <v>-20.6094915726012</v>
      </c>
      <c r="G284" s="1">
        <v>0</v>
      </c>
      <c r="H284">
        <v>3.3643353361427399</v>
      </c>
      <c r="I284">
        <v>-46.7934921136398</v>
      </c>
      <c r="J284">
        <v>-46.307468502349103</v>
      </c>
      <c r="K284">
        <v>-20.9361522419095</v>
      </c>
      <c r="L284">
        <v>62.969544150211497</v>
      </c>
      <c r="M284">
        <v>92.738742746468802</v>
      </c>
      <c r="N284">
        <v>59.672227453043803</v>
      </c>
      <c r="O284">
        <v>154019.57152702799</v>
      </c>
      <c r="P284">
        <v>192788.79649164801</v>
      </c>
      <c r="Q284">
        <v>115.576277336008</v>
      </c>
      <c r="R284">
        <v>708.76601187707001</v>
      </c>
      <c r="S284">
        <v>0.384722515725819</v>
      </c>
      <c r="T284">
        <v>0.26607886145955501</v>
      </c>
      <c r="U284">
        <v>0.24033300753474099</v>
      </c>
      <c r="V284">
        <v>0.242178534057408</v>
      </c>
      <c r="W284">
        <v>9.2655804576720693E-2</v>
      </c>
      <c r="X284">
        <v>0.42483265383113</v>
      </c>
      <c r="Y284" s="1">
        <v>0</v>
      </c>
      <c r="Z284">
        <v>0.42366618677958701</v>
      </c>
      <c r="AA284">
        <v>4.3717927103322299E-4</v>
      </c>
      <c r="AB284">
        <v>9.3184251737761306E-3</v>
      </c>
      <c r="AC284" s="3">
        <v>2.1415847238703701E-6</v>
      </c>
      <c r="AD284" s="1">
        <v>0</v>
      </c>
      <c r="AE284">
        <v>1.0838220304772201E-3</v>
      </c>
      <c r="AF284">
        <v>1.4902802576434001E-4</v>
      </c>
      <c r="AG284">
        <v>6.2880485679146698</v>
      </c>
      <c r="AH284">
        <v>0.386675776623848</v>
      </c>
      <c r="AI284">
        <v>1182.55400779917</v>
      </c>
      <c r="AJ284" t="s">
        <v>60</v>
      </c>
      <c r="AK284">
        <v>35595309156.040001</v>
      </c>
      <c r="AL284">
        <v>231109</v>
      </c>
    </row>
    <row r="285" spans="1:38" x14ac:dyDescent="0.25">
      <c r="A285" t="s">
        <v>37</v>
      </c>
      <c r="B285">
        <v>13.508088303551901</v>
      </c>
      <c r="C285">
        <v>1.15495361905188E-2</v>
      </c>
      <c r="D285">
        <v>13.0120864184757</v>
      </c>
      <c r="E285">
        <v>1.1548793018723099E-2</v>
      </c>
      <c r="F285">
        <v>-20.606918892932001</v>
      </c>
      <c r="G285" s="1">
        <v>0</v>
      </c>
      <c r="H285">
        <v>3.36431759581339</v>
      </c>
      <c r="I285">
        <v>-46.452872096530797</v>
      </c>
      <c r="J285">
        <v>-45.969982102962497</v>
      </c>
      <c r="K285">
        <v>-20.526474095540699</v>
      </c>
      <c r="L285">
        <v>63.971044886324698</v>
      </c>
      <c r="M285">
        <v>92.730188591206499</v>
      </c>
      <c r="N285">
        <v>59.333957749233697</v>
      </c>
      <c r="O285">
        <v>153600.751123127</v>
      </c>
      <c r="P285">
        <v>192315.83607794699</v>
      </c>
      <c r="Q285">
        <v>115.55154873750899</v>
      </c>
      <c r="R285">
        <v>708.79797812789695</v>
      </c>
      <c r="S285">
        <v>0.384416764797471</v>
      </c>
      <c r="T285">
        <v>0.26617662549382598</v>
      </c>
      <c r="U285">
        <v>0.24049949700592499</v>
      </c>
      <c r="V285">
        <v>0.242371135003913</v>
      </c>
      <c r="W285">
        <v>9.2601199463018896E-2</v>
      </c>
      <c r="X285">
        <v>0.42452816852714198</v>
      </c>
      <c r="Y285" s="1">
        <v>0</v>
      </c>
      <c r="Z285">
        <v>0.42431272757243199</v>
      </c>
      <c r="AA285">
        <v>4.4500121791324701E-4</v>
      </c>
      <c r="AB285">
        <v>9.7276551520022406E-3</v>
      </c>
      <c r="AC285" s="3">
        <v>7.4320601092932201E-7</v>
      </c>
      <c r="AD285" s="1">
        <v>0</v>
      </c>
      <c r="AE285">
        <v>1.1898988015479901E-3</v>
      </c>
      <c r="AF285">
        <v>1.8624467630081701E-4</v>
      </c>
      <c r="AG285">
        <v>6.2498540151799</v>
      </c>
      <c r="AH285">
        <v>0.393156772190841</v>
      </c>
      <c r="AI285">
        <v>1184.1832505672801</v>
      </c>
      <c r="AJ285" t="s">
        <v>61</v>
      </c>
      <c r="AK285">
        <v>35067051481.410004</v>
      </c>
      <c r="AL285">
        <v>228300</v>
      </c>
    </row>
    <row r="286" spans="1:38" x14ac:dyDescent="0.25">
      <c r="A286" t="s">
        <v>37</v>
      </c>
      <c r="B286">
        <v>10.839599881783201</v>
      </c>
      <c r="C286">
        <v>8.9014144817528597E-3</v>
      </c>
      <c r="D286">
        <v>10.1739555143656</v>
      </c>
      <c r="E286">
        <v>8.9011803173653804E-3</v>
      </c>
      <c r="F286">
        <v>-20.606354779224599</v>
      </c>
      <c r="G286" s="1">
        <v>0</v>
      </c>
      <c r="H286">
        <v>3.3643288697648899</v>
      </c>
      <c r="I286">
        <v>-46.604151191535102</v>
      </c>
      <c r="J286">
        <v>-46.113238098772598</v>
      </c>
      <c r="K286">
        <v>-20.603593017045501</v>
      </c>
      <c r="L286">
        <v>64.971271800740595</v>
      </c>
      <c r="M286">
        <v>92.720108146695694</v>
      </c>
      <c r="N286">
        <v>59.261503927127002</v>
      </c>
      <c r="O286">
        <v>153151.98634622199</v>
      </c>
      <c r="P286">
        <v>191818.82132276401</v>
      </c>
      <c r="Q286">
        <v>115.526248257234</v>
      </c>
      <c r="R286">
        <v>708.81095552079205</v>
      </c>
      <c r="S286">
        <v>0.38407006480220901</v>
      </c>
      <c r="T286">
        <v>0.26842232204607303</v>
      </c>
      <c r="U286">
        <v>0.24062028003209199</v>
      </c>
      <c r="V286">
        <v>0.242481542609609</v>
      </c>
      <c r="W286">
        <v>9.2643057306063495E-2</v>
      </c>
      <c r="X286">
        <v>0.42425512005223298</v>
      </c>
      <c r="Y286" s="1">
        <v>0</v>
      </c>
      <c r="Z286">
        <v>0.42489709440809997</v>
      </c>
      <c r="AA286">
        <v>4.5312251969211798E-4</v>
      </c>
      <c r="AB286">
        <v>7.3024429581099101E-3</v>
      </c>
      <c r="AC286" s="3">
        <v>2.34140965374865E-7</v>
      </c>
      <c r="AD286" s="1">
        <v>0</v>
      </c>
      <c r="AE286">
        <v>9.817887248077411E-4</v>
      </c>
      <c r="AF286">
        <v>1.63823239928496E-4</v>
      </c>
      <c r="AG286">
        <v>6.1214482325904802</v>
      </c>
      <c r="AH286">
        <v>0.39008106709395102</v>
      </c>
      <c r="AI286">
        <v>1185.7672368374399</v>
      </c>
      <c r="AJ286" t="s">
        <v>62</v>
      </c>
      <c r="AK286">
        <v>34546799864.089996</v>
      </c>
      <c r="AL286">
        <v>225572</v>
      </c>
    </row>
    <row r="287" spans="1:38" x14ac:dyDescent="0.25">
      <c r="A287" t="s">
        <v>37</v>
      </c>
      <c r="B287">
        <v>11.051318857339499</v>
      </c>
      <c r="C287">
        <v>9.6090505522275094E-3</v>
      </c>
      <c r="D287">
        <v>10.940560932378</v>
      </c>
      <c r="E287">
        <v>9.6089633651418194E-3</v>
      </c>
      <c r="F287">
        <v>-20.603580992183101</v>
      </c>
      <c r="G287" s="1">
        <v>0</v>
      </c>
      <c r="H287">
        <v>3.3643310447152199</v>
      </c>
      <c r="I287">
        <v>-53.573355643354397</v>
      </c>
      <c r="J287">
        <v>-53.089159947160702</v>
      </c>
      <c r="K287">
        <v>-27.510425228873</v>
      </c>
      <c r="L287">
        <v>65.973148821813396</v>
      </c>
      <c r="M287">
        <v>92.712820489747102</v>
      </c>
      <c r="N287">
        <v>59.173567004255702</v>
      </c>
      <c r="O287">
        <v>152779.31939708901</v>
      </c>
      <c r="P287">
        <v>191373.77715614601</v>
      </c>
      <c r="Q287">
        <v>115.499673545375</v>
      </c>
      <c r="R287">
        <v>708.86472626570003</v>
      </c>
      <c r="S287">
        <v>0.38370323585424398</v>
      </c>
      <c r="T287">
        <v>0.26835003788192202</v>
      </c>
      <c r="U287">
        <v>0.24058335701335601</v>
      </c>
      <c r="V287">
        <v>0.24273942053827</v>
      </c>
      <c r="W287">
        <v>9.2715727698549993E-2</v>
      </c>
      <c r="X287">
        <v>0.42396149474982198</v>
      </c>
      <c r="Y287" s="1">
        <v>0</v>
      </c>
      <c r="Z287">
        <v>0.42542102834938</v>
      </c>
      <c r="AA287">
        <v>4.6127560056466601E-4</v>
      </c>
      <c r="AB287">
        <v>7.9473089334944295E-3</v>
      </c>
      <c r="AC287" s="3">
        <v>8.7191100031194604E-8</v>
      </c>
      <c r="AD287" s="1">
        <v>0</v>
      </c>
      <c r="AE287">
        <v>1.06834326475597E-3</v>
      </c>
      <c r="AF287">
        <v>1.32033032550392E-4</v>
      </c>
      <c r="AG287">
        <v>6.0061880076513896</v>
      </c>
      <c r="AH287">
        <v>0.38879997503672398</v>
      </c>
      <c r="AI287">
        <v>1186.7842277788</v>
      </c>
      <c r="AJ287" t="s">
        <v>63</v>
      </c>
      <c r="AK287">
        <v>34115622021.369999</v>
      </c>
      <c r="AL287">
        <v>223300</v>
      </c>
    </row>
    <row r="288" spans="1:38" x14ac:dyDescent="0.25">
      <c r="A288" t="s">
        <v>37</v>
      </c>
      <c r="B288">
        <v>9.5155312275132093</v>
      </c>
      <c r="C288">
        <v>8.2192436447405502E-3</v>
      </c>
      <c r="D288">
        <v>9.4292157283366809</v>
      </c>
      <c r="E288">
        <v>8.2192309209411594E-3</v>
      </c>
      <c r="F288">
        <v>-20.602004923643602</v>
      </c>
      <c r="G288" s="1">
        <v>0</v>
      </c>
      <c r="H288">
        <v>3.3643210211655701</v>
      </c>
      <c r="I288">
        <v>-69.070939884382696</v>
      </c>
      <c r="J288">
        <v>-68.554511395469603</v>
      </c>
      <c r="K288">
        <v>-42.943091181869299</v>
      </c>
      <c r="L288">
        <v>66.973867602140302</v>
      </c>
      <c r="M288">
        <v>92.705317728828803</v>
      </c>
      <c r="N288">
        <v>59.082031303051203</v>
      </c>
      <c r="O288">
        <v>152398.28037394001</v>
      </c>
      <c r="P288">
        <v>190966.11780977299</v>
      </c>
      <c r="Q288">
        <v>115.48713221841101</v>
      </c>
      <c r="R288">
        <v>708.89351941295399</v>
      </c>
      <c r="S288">
        <v>0.38353274036211299</v>
      </c>
      <c r="T288">
        <v>0.26289360248396998</v>
      </c>
      <c r="U288">
        <v>0.24066583771226099</v>
      </c>
      <c r="V288">
        <v>0.24269847891247701</v>
      </c>
      <c r="W288">
        <v>9.2699614050256396E-2</v>
      </c>
      <c r="X288">
        <v>0.423936069325003</v>
      </c>
      <c r="Y288" s="1">
        <v>0</v>
      </c>
      <c r="Z288">
        <v>0.42581274287590998</v>
      </c>
      <c r="AA288">
        <v>4.6960671522129898E-4</v>
      </c>
      <c r="AB288">
        <v>6.8734254626859103E-3</v>
      </c>
      <c r="AC288" s="3">
        <v>1.2722768899521501E-8</v>
      </c>
      <c r="AD288" s="1">
        <v>0</v>
      </c>
      <c r="AE288">
        <v>8.3282412674153005E-4</v>
      </c>
      <c r="AF288">
        <v>4.3370137804346601E-5</v>
      </c>
      <c r="AG288">
        <v>5.8929665848793604</v>
      </c>
      <c r="AH288">
        <v>0.38686925571111103</v>
      </c>
      <c r="AI288">
        <v>1186.7874193800101</v>
      </c>
      <c r="AJ288" t="s">
        <v>64</v>
      </c>
      <c r="AK288">
        <v>33691907028.509998</v>
      </c>
      <c r="AL288">
        <v>221078</v>
      </c>
    </row>
    <row r="289" spans="1:38" x14ac:dyDescent="0.25">
      <c r="A289" t="s">
        <v>37</v>
      </c>
      <c r="B289">
        <v>8.0678397776221509</v>
      </c>
      <c r="C289">
        <v>7.67666853772011E-3</v>
      </c>
      <c r="D289">
        <v>8.8328389500153701</v>
      </c>
      <c r="E289">
        <v>7.67666853772011E-3</v>
      </c>
      <c r="F289">
        <v>-20.6029381681392</v>
      </c>
      <c r="G289" s="1">
        <v>0</v>
      </c>
      <c r="H289">
        <v>3.36430921022647</v>
      </c>
      <c r="I289">
        <v>-80.315522313301202</v>
      </c>
      <c r="J289">
        <v>-79.761293152032295</v>
      </c>
      <c r="K289">
        <v>-54.117624213782797</v>
      </c>
      <c r="L289">
        <v>67.974378850298194</v>
      </c>
      <c r="M289">
        <v>92.699268935907398</v>
      </c>
      <c r="N289">
        <v>58.872432842991103</v>
      </c>
      <c r="O289">
        <v>151985.28490368999</v>
      </c>
      <c r="P289">
        <v>190499.874917507</v>
      </c>
      <c r="Q289">
        <v>115.47766808253201</v>
      </c>
      <c r="R289">
        <v>708.90804492902998</v>
      </c>
      <c r="S289">
        <v>0.38325370802671299</v>
      </c>
      <c r="T289">
        <v>0.27279846765460197</v>
      </c>
      <c r="U289">
        <v>0.24076018702558899</v>
      </c>
      <c r="V289">
        <v>0.24276298835690599</v>
      </c>
      <c r="W289">
        <v>9.2709478073045401E-2</v>
      </c>
      <c r="X289">
        <v>0.42376734654445802</v>
      </c>
      <c r="Y289" s="1">
        <v>0</v>
      </c>
      <c r="Z289">
        <v>0.42616411304316199</v>
      </c>
      <c r="AA289">
        <v>4.7811056499995298E-4</v>
      </c>
      <c r="AB289">
        <v>6.4756590210436797E-3</v>
      </c>
      <c r="AC289" s="3">
        <v>0</v>
      </c>
      <c r="AD289" s="1">
        <v>0</v>
      </c>
      <c r="AE289">
        <v>7.0271822543489402E-4</v>
      </c>
      <c r="AF289">
        <v>2.0178378458889501E-5</v>
      </c>
      <c r="AG289">
        <v>5.8198348572048699</v>
      </c>
      <c r="AH289">
        <v>0.38859300626370302</v>
      </c>
      <c r="AI289">
        <v>1186.7104427854099</v>
      </c>
      <c r="AJ289" t="s">
        <v>65</v>
      </c>
      <c r="AK289">
        <v>33313654598.040001</v>
      </c>
      <c r="AL289">
        <v>219190</v>
      </c>
    </row>
    <row r="291" spans="1:38" x14ac:dyDescent="0.25">
      <c r="A291" t="s">
        <v>133</v>
      </c>
    </row>
    <row r="292" spans="1:38" x14ac:dyDescent="0.25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  <c r="H292" t="s">
        <v>7</v>
      </c>
      <c r="I292" t="s">
        <v>8</v>
      </c>
      <c r="J292" t="s">
        <v>134</v>
      </c>
      <c r="K292" t="s">
        <v>9</v>
      </c>
      <c r="L292" t="s">
        <v>10</v>
      </c>
      <c r="M292" t="s">
        <v>11</v>
      </c>
      <c r="N292" t="s">
        <v>13</v>
      </c>
      <c r="O292" t="s">
        <v>14</v>
      </c>
      <c r="P292" t="s">
        <v>15</v>
      </c>
      <c r="Q292" t="s">
        <v>16</v>
      </c>
      <c r="R292" t="s">
        <v>17</v>
      </c>
      <c r="S292" t="s">
        <v>18</v>
      </c>
      <c r="T292" t="s">
        <v>19</v>
      </c>
      <c r="U292" t="s">
        <v>20</v>
      </c>
      <c r="V292" t="s">
        <v>21</v>
      </c>
      <c r="W292" t="s">
        <v>22</v>
      </c>
      <c r="X292" t="s">
        <v>23</v>
      </c>
      <c r="Y292" t="s">
        <v>24</v>
      </c>
      <c r="Z292" t="s">
        <v>25</v>
      </c>
      <c r="AA292" t="s">
        <v>26</v>
      </c>
      <c r="AB292" t="s">
        <v>27</v>
      </c>
      <c r="AC292" s="3" t="s">
        <v>120</v>
      </c>
      <c r="AD292" t="s">
        <v>28</v>
      </c>
      <c r="AE292" t="s">
        <v>29</v>
      </c>
      <c r="AF292" t="s">
        <v>30</v>
      </c>
      <c r="AG292" t="s">
        <v>31</v>
      </c>
      <c r="AH292" t="s">
        <v>32</v>
      </c>
      <c r="AI292" t="s">
        <v>33</v>
      </c>
      <c r="AJ292" t="s">
        <v>34</v>
      </c>
      <c r="AK292" t="s">
        <v>35</v>
      </c>
      <c r="AL292" t="s">
        <v>36</v>
      </c>
    </row>
    <row r="293" spans="1:38" s="30" customFormat="1" x14ac:dyDescent="0.25">
      <c r="A293" s="30" t="s">
        <v>37</v>
      </c>
      <c r="B293" s="30">
        <v>17.267058743612299</v>
      </c>
      <c r="C293" s="30">
        <v>1.66157224984049E-2</v>
      </c>
      <c r="D293" s="30">
        <v>18.213970408509802</v>
      </c>
      <c r="E293" s="30">
        <v>1.56797942294148E-2</v>
      </c>
      <c r="F293" s="30">
        <v>-62.716122473992101</v>
      </c>
      <c r="G293" s="32">
        <v>0</v>
      </c>
      <c r="H293" s="23">
        <v>3.5322503582241702</v>
      </c>
      <c r="I293" s="30">
        <v>41.665503442541201</v>
      </c>
      <c r="J293" s="30">
        <v>11.6953156858809</v>
      </c>
      <c r="K293" s="30">
        <v>64.806238198836894</v>
      </c>
      <c r="L293" s="30">
        <v>17.5614853445609</v>
      </c>
      <c r="M293" s="30">
        <v>94.108932710852997</v>
      </c>
      <c r="N293" s="30">
        <v>83.583295553663902</v>
      </c>
      <c r="O293" s="30">
        <v>172356.23966371</v>
      </c>
      <c r="P293" s="30">
        <v>207620.40601793001</v>
      </c>
      <c r="Q293" s="23">
        <v>132.54180374931801</v>
      </c>
      <c r="R293" s="30">
        <v>697.44906285269496</v>
      </c>
      <c r="S293" s="30">
        <v>0.59410866439288301</v>
      </c>
      <c r="T293" s="30">
        <v>0.266917888625127</v>
      </c>
      <c r="U293" s="30">
        <v>0.27639328913237898</v>
      </c>
      <c r="V293" s="32">
        <v>0</v>
      </c>
      <c r="W293" s="30">
        <v>0.15714428753186099</v>
      </c>
      <c r="X293" s="30">
        <v>0.56646242333575902</v>
      </c>
      <c r="Y293" s="32">
        <v>0</v>
      </c>
      <c r="Z293" s="30">
        <v>8.0267214112600904E-2</v>
      </c>
      <c r="AA293" s="30">
        <v>2.84928391317392E-4</v>
      </c>
      <c r="AB293" s="30">
        <v>4.4530081178590702E-3</v>
      </c>
      <c r="AC293" s="31">
        <v>9.3591214388280899E-4</v>
      </c>
      <c r="AD293" s="32">
        <v>0</v>
      </c>
      <c r="AE293" s="30">
        <v>5.9985330088045804E-4</v>
      </c>
      <c r="AF293" s="30">
        <v>1.0342116251688601E-2</v>
      </c>
      <c r="AG293" s="30">
        <v>6.5442676884626803</v>
      </c>
      <c r="AH293" s="30">
        <v>9.7564946478921596E-2</v>
      </c>
      <c r="AI293" s="30">
        <v>337.81328309905399</v>
      </c>
      <c r="AJ293" s="30" t="s">
        <v>123</v>
      </c>
      <c r="AK293" s="30">
        <v>1962965213.53</v>
      </c>
      <c r="AL293" s="30">
        <v>11389</v>
      </c>
    </row>
    <row r="294" spans="1:38" x14ac:dyDescent="0.25">
      <c r="A294" t="s">
        <v>37</v>
      </c>
      <c r="B294">
        <v>15.2788389740375</v>
      </c>
      <c r="C294">
        <v>1.8405161049875701E-2</v>
      </c>
      <c r="D294">
        <v>19.982091547536399</v>
      </c>
      <c r="E294">
        <v>1.7253697167510601E-2</v>
      </c>
      <c r="F294">
        <v>-62.758929951369602</v>
      </c>
      <c r="G294" s="1">
        <v>0</v>
      </c>
      <c r="H294">
        <v>3.5317555019872602</v>
      </c>
      <c r="I294">
        <v>45.443065568587599</v>
      </c>
      <c r="J294">
        <v>20.062360306112001</v>
      </c>
      <c r="K294">
        <v>68.724528069988196</v>
      </c>
      <c r="L294">
        <v>18.560300118799599</v>
      </c>
      <c r="M294">
        <v>94.1178162058238</v>
      </c>
      <c r="N294">
        <v>82.538271396754794</v>
      </c>
      <c r="O294">
        <v>171311.99907295301</v>
      </c>
      <c r="P294">
        <v>206160.420074939</v>
      </c>
      <c r="Q294">
        <v>132.532767957765</v>
      </c>
      <c r="R294">
        <v>697.42611162687899</v>
      </c>
      <c r="S294">
        <v>0.59701695890723605</v>
      </c>
      <c r="T294">
        <v>0.26406011964325998</v>
      </c>
      <c r="U294">
        <v>0.27657523702664299</v>
      </c>
      <c r="V294" s="1">
        <v>0</v>
      </c>
      <c r="W294">
        <v>0.15550726594118799</v>
      </c>
      <c r="X294">
        <v>0.56791749703216698</v>
      </c>
      <c r="Y294" s="1">
        <v>0</v>
      </c>
      <c r="Z294">
        <v>7.8972703995082896E-2</v>
      </c>
      <c r="AA294">
        <v>2.8586461242570199E-4</v>
      </c>
      <c r="AB294">
        <v>5.28487140399902E-3</v>
      </c>
      <c r="AC294" s="3">
        <v>1.1514857645702099E-3</v>
      </c>
      <c r="AD294" s="1">
        <v>0</v>
      </c>
      <c r="AE294">
        <v>1.02919823234895E-3</v>
      </c>
      <c r="AF294">
        <v>1.0653803714319199E-2</v>
      </c>
      <c r="AG294">
        <v>6.9135429620006299</v>
      </c>
      <c r="AH294">
        <v>0.108493799923451</v>
      </c>
      <c r="AI294">
        <v>380.79205749594797</v>
      </c>
      <c r="AJ294" t="s">
        <v>124</v>
      </c>
      <c r="AK294">
        <v>1925546869.5799999</v>
      </c>
      <c r="AL294">
        <v>11240</v>
      </c>
    </row>
    <row r="295" spans="1:38" x14ac:dyDescent="0.25">
      <c r="A295" t="s">
        <v>37</v>
      </c>
      <c r="B295">
        <v>18.194804751603701</v>
      </c>
      <c r="C295">
        <v>2.13398751741561E-2</v>
      </c>
      <c r="D295">
        <v>22.806146389040599</v>
      </c>
      <c r="E295">
        <v>1.9877765275686399E-2</v>
      </c>
      <c r="F295">
        <v>-62.753531403632202</v>
      </c>
      <c r="G295" s="1">
        <v>0</v>
      </c>
      <c r="H295">
        <v>3.5319628809033898</v>
      </c>
      <c r="I295">
        <v>50.889224748209202</v>
      </c>
      <c r="J295">
        <v>30.122042903809799</v>
      </c>
      <c r="K295">
        <v>74.280249101833306</v>
      </c>
      <c r="L295">
        <v>19.564994804108998</v>
      </c>
      <c r="M295">
        <v>94.108495908063105</v>
      </c>
      <c r="N295">
        <v>82.000024040772999</v>
      </c>
      <c r="O295">
        <v>170505.16555875901</v>
      </c>
      <c r="P295">
        <v>205059.122451595</v>
      </c>
      <c r="Q295">
        <v>132.53456364868299</v>
      </c>
      <c r="R295">
        <v>697.30894316044896</v>
      </c>
      <c r="S295">
        <v>0.59974869655280905</v>
      </c>
      <c r="T295">
        <v>0.26454955605914998</v>
      </c>
      <c r="U295">
        <v>0.27725511540311398</v>
      </c>
      <c r="V295" s="1">
        <v>0</v>
      </c>
      <c r="W295">
        <v>0.15396691517175801</v>
      </c>
      <c r="X295">
        <v>0.56877796942512604</v>
      </c>
      <c r="Y295" s="1">
        <v>0</v>
      </c>
      <c r="Z295">
        <v>7.8371703303796406E-2</v>
      </c>
      <c r="AA295">
        <v>2.8637864527823899E-4</v>
      </c>
      <c r="AB295">
        <v>6.5594893476281198E-3</v>
      </c>
      <c r="AC295" s="3">
        <v>1.4621133192920101E-3</v>
      </c>
      <c r="AD295" s="1">
        <v>0</v>
      </c>
      <c r="AE295">
        <v>1.6774463462321701E-3</v>
      </c>
      <c r="AF295">
        <v>1.13546624116398E-2</v>
      </c>
      <c r="AG295">
        <v>6.8525678197088196</v>
      </c>
      <c r="AH295">
        <v>0.113804258766597</v>
      </c>
      <c r="AI295">
        <v>430.77049122485698</v>
      </c>
      <c r="AJ295" t="s">
        <v>125</v>
      </c>
      <c r="AK295">
        <v>1891925317.04</v>
      </c>
      <c r="AL295">
        <v>11096</v>
      </c>
    </row>
    <row r="296" spans="1:38" x14ac:dyDescent="0.25">
      <c r="A296" t="s">
        <v>37</v>
      </c>
      <c r="B296">
        <v>19.7369436353606</v>
      </c>
      <c r="C296">
        <v>1.9946488716514499E-2</v>
      </c>
      <c r="D296">
        <v>21.476894387230899</v>
      </c>
      <c r="E296">
        <v>1.84833737886873E-2</v>
      </c>
      <c r="F296">
        <v>-62.757628141302199</v>
      </c>
      <c r="G296" s="1">
        <v>0</v>
      </c>
      <c r="H296">
        <v>3.5319999840821099</v>
      </c>
      <c r="I296">
        <v>55.701323972587801</v>
      </c>
      <c r="J296">
        <v>36.115534508647897</v>
      </c>
      <c r="K296">
        <v>79.220141573799097</v>
      </c>
      <c r="L296">
        <v>20.5690566172551</v>
      </c>
      <c r="M296">
        <v>94.144773630403407</v>
      </c>
      <c r="N296">
        <v>81.525552679868696</v>
      </c>
      <c r="O296">
        <v>169573.03901856701</v>
      </c>
      <c r="P296">
        <v>203934.70143828701</v>
      </c>
      <c r="Q296">
        <v>132.54514363943801</v>
      </c>
      <c r="R296">
        <v>697.15728813385294</v>
      </c>
      <c r="S296">
        <v>0.60241090990451396</v>
      </c>
      <c r="T296">
        <v>0.26391993089162902</v>
      </c>
      <c r="U296">
        <v>0.27850616055840199</v>
      </c>
      <c r="V296" s="1">
        <v>0</v>
      </c>
      <c r="W296">
        <v>0.15283025461463801</v>
      </c>
      <c r="X296">
        <v>0.568663584826959</v>
      </c>
      <c r="Y296" s="1">
        <v>0</v>
      </c>
      <c r="Z296">
        <v>7.5382068099839203E-2</v>
      </c>
      <c r="AA296">
        <v>2.8729177066062701E-4</v>
      </c>
      <c r="AB296">
        <v>6.1951531744682299E-3</v>
      </c>
      <c r="AC296" s="3">
        <v>1.4630979415524001E-3</v>
      </c>
      <c r="AD296" s="1">
        <v>0</v>
      </c>
      <c r="AE296">
        <v>1.82214493673888E-3</v>
      </c>
      <c r="AF296">
        <v>1.0178861501237899E-2</v>
      </c>
      <c r="AG296">
        <v>6.7792451036800099</v>
      </c>
      <c r="AH296">
        <v>0.11878943285876301</v>
      </c>
      <c r="AI296">
        <v>483.17534566514303</v>
      </c>
      <c r="AJ296" t="s">
        <v>126</v>
      </c>
      <c r="AK296">
        <v>1853942035.5899999</v>
      </c>
      <c r="AL296">
        <v>10933</v>
      </c>
    </row>
    <row r="297" spans="1:38" x14ac:dyDescent="0.25">
      <c r="A297" t="s">
        <v>37</v>
      </c>
      <c r="B297">
        <v>22.977393016342599</v>
      </c>
      <c r="C297">
        <v>2.2118450361769001E-2</v>
      </c>
      <c r="D297">
        <v>23.539871267250199</v>
      </c>
      <c r="E297">
        <v>2.0298032848391701E-2</v>
      </c>
      <c r="F297">
        <v>-62.796106254528802</v>
      </c>
      <c r="G297" s="1">
        <v>0</v>
      </c>
      <c r="H297">
        <v>3.5317545584414001</v>
      </c>
      <c r="I297">
        <v>65.597218567509898</v>
      </c>
      <c r="J297">
        <v>47.308709447279803</v>
      </c>
      <c r="K297">
        <v>89.249667625860496</v>
      </c>
      <c r="L297">
        <v>21.573424852715601</v>
      </c>
      <c r="M297">
        <v>94.148456244520801</v>
      </c>
      <c r="N297">
        <v>80.997722616652396</v>
      </c>
      <c r="O297">
        <v>168609.70223761199</v>
      </c>
      <c r="P297">
        <v>202761.62161064599</v>
      </c>
      <c r="Q297">
        <v>132.531378785165</v>
      </c>
      <c r="R297">
        <v>697.16817413686294</v>
      </c>
      <c r="S297">
        <v>0.603771885689662</v>
      </c>
      <c r="T297">
        <v>0.26215513523807898</v>
      </c>
      <c r="U297">
        <v>0.27865190996183897</v>
      </c>
      <c r="V297" s="1">
        <v>0</v>
      </c>
      <c r="W297">
        <v>0.15065310079880001</v>
      </c>
      <c r="X297">
        <v>0.57069498923936002</v>
      </c>
      <c r="Y297" s="1">
        <v>0</v>
      </c>
      <c r="Z297">
        <v>7.4763925432889899E-2</v>
      </c>
      <c r="AA297">
        <v>2.8819724728355699E-4</v>
      </c>
      <c r="AB297">
        <v>7.2832005926895997E-3</v>
      </c>
      <c r="AC297" s="3">
        <v>1.8204155916109E-3</v>
      </c>
      <c r="AD297" s="1">
        <v>0</v>
      </c>
      <c r="AE297">
        <v>2.5945369503041099E-3</v>
      </c>
      <c r="AF297">
        <v>1.01321405486192E-2</v>
      </c>
      <c r="AG297">
        <v>7.4305455193497902</v>
      </c>
      <c r="AH297">
        <v>0.194373094036773</v>
      </c>
      <c r="AI297">
        <v>546.53100419837995</v>
      </c>
      <c r="AJ297" t="s">
        <v>127</v>
      </c>
      <c r="AK297">
        <v>1813734566.97</v>
      </c>
      <c r="AL297">
        <v>10757</v>
      </c>
    </row>
    <row r="298" spans="1:38" x14ac:dyDescent="0.25">
      <c r="A298" t="s">
        <v>37</v>
      </c>
      <c r="B298">
        <v>21.759599777248599</v>
      </c>
      <c r="C298">
        <v>1.6737156007643299E-2</v>
      </c>
      <c r="D298">
        <v>18.335080607686901</v>
      </c>
      <c r="E298">
        <v>1.49778161539327E-2</v>
      </c>
      <c r="F298">
        <v>-62.786899718041298</v>
      </c>
      <c r="G298" s="1">
        <v>0</v>
      </c>
      <c r="H298">
        <v>3.5321750452102001</v>
      </c>
      <c r="I298">
        <v>72.4396862595068</v>
      </c>
      <c r="J298">
        <v>54.831616693570901</v>
      </c>
      <c r="K298">
        <v>96.274411226614802</v>
      </c>
      <c r="L298">
        <v>22.5802081816257</v>
      </c>
      <c r="M298">
        <v>94.146752361463498</v>
      </c>
      <c r="N298">
        <v>80.786869246821794</v>
      </c>
      <c r="O298">
        <v>167313.41215901499</v>
      </c>
      <c r="P298">
        <v>200885.14608521599</v>
      </c>
      <c r="Q298">
        <v>132.53935613998101</v>
      </c>
      <c r="R298">
        <v>697.03245649486098</v>
      </c>
      <c r="S298">
        <v>0.60520967727210695</v>
      </c>
      <c r="T298">
        <v>0.26222844519604599</v>
      </c>
      <c r="U298">
        <v>0.279098794495653</v>
      </c>
      <c r="V298" s="1">
        <v>0</v>
      </c>
      <c r="W298">
        <v>0.15149481209280699</v>
      </c>
      <c r="X298">
        <v>0.56940639341153798</v>
      </c>
      <c r="Y298" s="1">
        <v>0</v>
      </c>
      <c r="Z298">
        <v>7.4200693954587296E-2</v>
      </c>
      <c r="AA298">
        <v>2.8861526093426599E-4</v>
      </c>
      <c r="AB298">
        <v>6.4431529715089303E-3</v>
      </c>
      <c r="AC298" s="3">
        <v>1.75934324942935E-3</v>
      </c>
      <c r="AD298" s="1">
        <v>0</v>
      </c>
      <c r="AE298">
        <v>2.7433385615530099E-3</v>
      </c>
      <c r="AF298">
        <v>5.5028481903414903E-3</v>
      </c>
      <c r="AG298">
        <v>6.4711999946058203</v>
      </c>
      <c r="AH298">
        <v>0.12531927143928401</v>
      </c>
      <c r="AI298">
        <v>617.03874433012595</v>
      </c>
      <c r="AJ298" t="s">
        <v>128</v>
      </c>
      <c r="AK298">
        <v>1767666199.46</v>
      </c>
      <c r="AL298">
        <v>10565</v>
      </c>
    </row>
    <row r="299" spans="1:38" x14ac:dyDescent="0.25">
      <c r="A299" t="s">
        <v>37</v>
      </c>
      <c r="B299">
        <v>20.193018345350101</v>
      </c>
      <c r="C299">
        <v>1.7785375564617598E-2</v>
      </c>
      <c r="D299">
        <v>19.373695587161599</v>
      </c>
      <c r="E299">
        <v>1.6096305637978401E-2</v>
      </c>
      <c r="F299">
        <v>-62.808172641268101</v>
      </c>
      <c r="G299" s="1">
        <v>0</v>
      </c>
      <c r="H299">
        <v>3.5323209649942799</v>
      </c>
      <c r="I299">
        <v>71.300284832942395</v>
      </c>
      <c r="J299">
        <v>54.416387127404001</v>
      </c>
      <c r="K299">
        <v>95.283717927523497</v>
      </c>
      <c r="L299">
        <v>23.591269289813699</v>
      </c>
      <c r="M299">
        <v>94.148849043251701</v>
      </c>
      <c r="N299">
        <v>80.582089010243394</v>
      </c>
      <c r="O299">
        <v>166266.65607528901</v>
      </c>
      <c r="P299">
        <v>199647.74740522401</v>
      </c>
      <c r="Q299">
        <v>132.51709581911501</v>
      </c>
      <c r="R299">
        <v>697.00568772118504</v>
      </c>
      <c r="S299">
        <v>0.60766933411860102</v>
      </c>
      <c r="T299">
        <v>0.26081051065483801</v>
      </c>
      <c r="U299">
        <v>0.27945255811054498</v>
      </c>
      <c r="V299" s="1">
        <v>0</v>
      </c>
      <c r="W299">
        <v>0.150933560987356</v>
      </c>
      <c r="X299">
        <v>0.56961388090209797</v>
      </c>
      <c r="Y299" s="1">
        <v>0</v>
      </c>
      <c r="Z299">
        <v>7.35868507029456E-2</v>
      </c>
      <c r="AA299">
        <v>2.8977684368715302E-4</v>
      </c>
      <c r="AB299">
        <v>6.0520995752502502E-3</v>
      </c>
      <c r="AC299" s="3">
        <v>1.68904320480145E-3</v>
      </c>
      <c r="AD299" s="1">
        <v>0</v>
      </c>
      <c r="AE299">
        <v>2.54523081891926E-3</v>
      </c>
      <c r="AF299">
        <v>7.2092100709302996E-3</v>
      </c>
      <c r="AG299">
        <v>6.2197270726123604</v>
      </c>
      <c r="AH299">
        <v>0.126147896568198</v>
      </c>
      <c r="AI299">
        <v>685.70704153962299</v>
      </c>
      <c r="AJ299" t="s">
        <v>129</v>
      </c>
      <c r="AK299">
        <v>1722522556.9400001</v>
      </c>
      <c r="AL299">
        <v>10360</v>
      </c>
    </row>
    <row r="300" spans="1:38" x14ac:dyDescent="0.25">
      <c r="A300" t="s">
        <v>37</v>
      </c>
      <c r="B300">
        <v>20.322020105655401</v>
      </c>
      <c r="C300">
        <v>1.9105603618474399E-2</v>
      </c>
      <c r="D300">
        <v>20.664595161662099</v>
      </c>
      <c r="E300">
        <v>1.7400334547587899E-2</v>
      </c>
      <c r="F300">
        <v>-62.816546803335498</v>
      </c>
      <c r="G300" s="1">
        <v>0</v>
      </c>
      <c r="H300">
        <v>3.5322364069152998</v>
      </c>
      <c r="I300">
        <v>68.832465755836395</v>
      </c>
      <c r="J300">
        <v>52.784732675398701</v>
      </c>
      <c r="K300">
        <v>92.9481380544632</v>
      </c>
      <c r="L300">
        <v>24.594285139673101</v>
      </c>
      <c r="M300">
        <v>94.141598209536696</v>
      </c>
      <c r="N300">
        <v>80.358255620228107</v>
      </c>
      <c r="O300">
        <v>165354.89776032901</v>
      </c>
      <c r="P300">
        <v>198378.127352198</v>
      </c>
      <c r="Q300">
        <v>132.49687418377201</v>
      </c>
      <c r="R300">
        <v>697.07341795303296</v>
      </c>
      <c r="S300">
        <v>0.60984783544009402</v>
      </c>
      <c r="T300">
        <v>0.25864642272845101</v>
      </c>
      <c r="U300">
        <v>0.27963372829854299</v>
      </c>
      <c r="V300" s="1">
        <v>0</v>
      </c>
      <c r="W300">
        <v>0.15005733120703499</v>
      </c>
      <c r="X300">
        <v>0.57030894049442005</v>
      </c>
      <c r="Y300" s="1">
        <v>0</v>
      </c>
      <c r="Z300">
        <v>7.3553121027996604E-2</v>
      </c>
      <c r="AA300">
        <v>2.9073575920797798E-4</v>
      </c>
      <c r="AB300">
        <v>6.0326545155889996E-3</v>
      </c>
      <c r="AC300" s="3">
        <v>1.70527915994441E-3</v>
      </c>
      <c r="AD300" s="1">
        <v>0</v>
      </c>
      <c r="AE300">
        <v>2.4150352598904098E-3</v>
      </c>
      <c r="AF300">
        <v>8.6621267382229195E-3</v>
      </c>
      <c r="AG300">
        <v>6.0081900881978498</v>
      </c>
      <c r="AH300">
        <v>0.127355675314824</v>
      </c>
      <c r="AI300">
        <v>752.56231944506305</v>
      </c>
      <c r="AJ300" t="s">
        <v>130</v>
      </c>
      <c r="AK300">
        <v>1684801053.28</v>
      </c>
      <c r="AL300">
        <v>10189</v>
      </c>
    </row>
    <row r="301" spans="1:38" x14ac:dyDescent="0.25">
      <c r="A301" t="s">
        <v>37</v>
      </c>
      <c r="B301">
        <v>18.6641328982852</v>
      </c>
      <c r="C301">
        <v>1.2001544962852301E-2</v>
      </c>
      <c r="D301">
        <v>13.488232388954</v>
      </c>
      <c r="E301">
        <v>1.04056821914304E-2</v>
      </c>
      <c r="F301">
        <v>-62.798641320546103</v>
      </c>
      <c r="G301" s="1">
        <v>0</v>
      </c>
      <c r="H301">
        <v>3.5324608445745902</v>
      </c>
      <c r="I301">
        <v>9.7117452917968503</v>
      </c>
      <c r="J301">
        <v>-7.5487673778101598</v>
      </c>
      <c r="K301">
        <v>34.227356123514703</v>
      </c>
      <c r="L301">
        <v>28.598855567922001</v>
      </c>
      <c r="M301">
        <v>94.190382727731503</v>
      </c>
      <c r="N301">
        <v>78.125630492720205</v>
      </c>
      <c r="O301">
        <v>162612.31336617199</v>
      </c>
      <c r="P301">
        <v>195122.97191230601</v>
      </c>
      <c r="Q301">
        <v>132.51459586711599</v>
      </c>
      <c r="R301">
        <v>696.93692308631103</v>
      </c>
      <c r="S301">
        <v>0.61645184212972803</v>
      </c>
      <c r="T301">
        <v>0.25609712952452601</v>
      </c>
      <c r="U301">
        <v>0.28139679063920597</v>
      </c>
      <c r="V301" s="1">
        <v>0</v>
      </c>
      <c r="W301">
        <v>0.14865516616907201</v>
      </c>
      <c r="X301">
        <v>0.56994804319171999</v>
      </c>
      <c r="Y301" s="1">
        <v>0</v>
      </c>
      <c r="Z301">
        <v>7.0823469635823796E-2</v>
      </c>
      <c r="AA301">
        <v>2.9353103874696498E-4</v>
      </c>
      <c r="AB301">
        <v>6.98226736882327E-3</v>
      </c>
      <c r="AC301" s="3">
        <v>1.59586683363425E-3</v>
      </c>
      <c r="AD301" s="1">
        <v>0</v>
      </c>
      <c r="AE301">
        <v>1.1970386853583201E-3</v>
      </c>
      <c r="AF301">
        <v>1.93287412331317E-3</v>
      </c>
      <c r="AG301">
        <v>6.1143140682125896</v>
      </c>
      <c r="AH301">
        <v>0.15266609587861399</v>
      </c>
      <c r="AI301">
        <v>843.83062119633496</v>
      </c>
      <c r="AJ301" t="s">
        <v>44</v>
      </c>
      <c r="AK301">
        <v>1568070537.79</v>
      </c>
      <c r="AL301">
        <v>9643</v>
      </c>
    </row>
    <row r="302" spans="1:38" x14ac:dyDescent="0.25">
      <c r="A302" t="s">
        <v>37</v>
      </c>
      <c r="B302">
        <v>12.530995617729401</v>
      </c>
      <c r="C302">
        <v>1.16494432473191E-2</v>
      </c>
      <c r="D302">
        <v>13.1175348202792</v>
      </c>
      <c r="E302">
        <v>1.0154421471006401E-2</v>
      </c>
      <c r="F302">
        <v>-62.786191095177898</v>
      </c>
      <c r="G302" s="1">
        <v>0</v>
      </c>
      <c r="H302">
        <v>3.53263167280473</v>
      </c>
      <c r="I302">
        <v>8.1193733403775408</v>
      </c>
      <c r="J302">
        <v>-5.5906234931587999</v>
      </c>
      <c r="K302">
        <v>32.7411884296884</v>
      </c>
      <c r="L302">
        <v>29.600923104833999</v>
      </c>
      <c r="M302">
        <v>94.217249885227105</v>
      </c>
      <c r="N302">
        <v>77.139219260207</v>
      </c>
      <c r="O302">
        <v>161903.91767235901</v>
      </c>
      <c r="P302">
        <v>194106.09902763701</v>
      </c>
      <c r="Q302">
        <v>132.50095384537701</v>
      </c>
      <c r="R302">
        <v>696.80374146958695</v>
      </c>
      <c r="S302">
        <v>0.61846083313266598</v>
      </c>
      <c r="T302">
        <v>0.255093892833753</v>
      </c>
      <c r="U302">
        <v>0.28217730727096202</v>
      </c>
      <c r="V302" s="1">
        <v>0</v>
      </c>
      <c r="W302">
        <v>0.147804814730878</v>
      </c>
      <c r="X302">
        <v>0.57001787799815895</v>
      </c>
      <c r="Y302" s="1">
        <v>0</v>
      </c>
      <c r="Z302">
        <v>7.0134752458835603E-2</v>
      </c>
      <c r="AA302">
        <v>2.9472246767627198E-4</v>
      </c>
      <c r="AB302">
        <v>7.2422134744363903E-3</v>
      </c>
      <c r="AC302" s="3">
        <v>1.4950199743483999E-3</v>
      </c>
      <c r="AD302" s="1">
        <v>0</v>
      </c>
      <c r="AE302">
        <v>1.09425331891849E-3</v>
      </c>
      <c r="AF302">
        <v>1.5232863392467301E-3</v>
      </c>
      <c r="AG302">
        <v>6.3797499514030003</v>
      </c>
      <c r="AH302">
        <v>0.165593855769507</v>
      </c>
      <c r="AI302">
        <v>855.77386798950101</v>
      </c>
      <c r="AJ302" t="s">
        <v>45</v>
      </c>
      <c r="AK302">
        <v>1535820563.04</v>
      </c>
      <c r="AL302">
        <v>9486</v>
      </c>
    </row>
    <row r="303" spans="1:38" x14ac:dyDescent="0.25">
      <c r="A303" t="s">
        <v>37</v>
      </c>
      <c r="B303">
        <v>19.894455674056399</v>
      </c>
      <c r="C303">
        <v>1.49505602910859E-2</v>
      </c>
      <c r="D303">
        <v>16.536548593618299</v>
      </c>
      <c r="E303">
        <v>1.29535003528021E-2</v>
      </c>
      <c r="F303">
        <v>-62.780890297485698</v>
      </c>
      <c r="G303" s="1">
        <v>0</v>
      </c>
      <c r="H303">
        <v>3.53272330853008</v>
      </c>
      <c r="I303">
        <v>14.7145270487503</v>
      </c>
      <c r="J303">
        <v>4.0582838328328101</v>
      </c>
      <c r="K303">
        <v>39.4184260895601</v>
      </c>
      <c r="L303">
        <v>30.601946055458399</v>
      </c>
      <c r="M303">
        <v>94.212479557723697</v>
      </c>
      <c r="N303">
        <v>76.128230354043794</v>
      </c>
      <c r="O303">
        <v>161365.51851113699</v>
      </c>
      <c r="P303">
        <v>193569.581131421</v>
      </c>
      <c r="Q303">
        <v>132.51401377679099</v>
      </c>
      <c r="R303">
        <v>696.83021110657899</v>
      </c>
      <c r="S303">
        <v>0.61944355868702605</v>
      </c>
      <c r="T303">
        <v>0.25462870463398202</v>
      </c>
      <c r="U303">
        <v>0.281156888084101</v>
      </c>
      <c r="V303" s="1">
        <v>0</v>
      </c>
      <c r="W303">
        <v>0.147516232667009</v>
      </c>
      <c r="X303">
        <v>0.57132687924888803</v>
      </c>
      <c r="Y303" s="1">
        <v>0</v>
      </c>
      <c r="Z303">
        <v>7.0421345888183495E-2</v>
      </c>
      <c r="AA303">
        <v>2.9517774751971598E-4</v>
      </c>
      <c r="AB303">
        <v>8.8623335756469902E-3</v>
      </c>
      <c r="AC303" s="3">
        <v>1.9970602702094999E-3</v>
      </c>
      <c r="AD303" s="1">
        <v>0</v>
      </c>
      <c r="AE303">
        <v>1.36686066908071E-3</v>
      </c>
      <c r="AF303">
        <v>2.4292296486273001E-3</v>
      </c>
      <c r="AG303">
        <v>6.6427710383879903</v>
      </c>
      <c r="AH303">
        <v>0.17908977698671999</v>
      </c>
      <c r="AI303">
        <v>874.88158011431995</v>
      </c>
      <c r="AJ303" t="s">
        <v>46</v>
      </c>
      <c r="AK303">
        <v>1514092660.1900001</v>
      </c>
      <c r="AL303">
        <v>9383</v>
      </c>
    </row>
    <row r="304" spans="1:38" x14ac:dyDescent="0.25">
      <c r="A304" t="s">
        <v>37</v>
      </c>
      <c r="B304">
        <v>19.274937179027301</v>
      </c>
      <c r="C304">
        <v>1.8322189019445899E-2</v>
      </c>
      <c r="D304">
        <v>19.900888971324999</v>
      </c>
      <c r="E304">
        <v>1.58543179292744E-2</v>
      </c>
      <c r="F304">
        <v>-62.765775852242598</v>
      </c>
      <c r="G304" s="1">
        <v>0</v>
      </c>
      <c r="H304">
        <v>3.5327085486562102</v>
      </c>
      <c r="I304">
        <v>27.202198314202199</v>
      </c>
      <c r="J304">
        <v>18.472511947097399</v>
      </c>
      <c r="K304">
        <v>52.034152051702897</v>
      </c>
      <c r="L304">
        <v>31.594689184853699</v>
      </c>
      <c r="M304">
        <v>94.239099469591906</v>
      </c>
      <c r="N304">
        <v>75.640127382455901</v>
      </c>
      <c r="O304">
        <v>160532.610614851</v>
      </c>
      <c r="P304">
        <v>192277.23653505999</v>
      </c>
      <c r="Q304">
        <v>132.50397054994599</v>
      </c>
      <c r="R304">
        <v>696.83554601018295</v>
      </c>
      <c r="S304">
        <v>0.62147467782738597</v>
      </c>
      <c r="T304">
        <v>0.223041294942422</v>
      </c>
      <c r="U304">
        <v>0.28140039153708302</v>
      </c>
      <c r="V304" s="1">
        <v>0</v>
      </c>
      <c r="W304">
        <v>0.14731060178813099</v>
      </c>
      <c r="X304">
        <v>0.57128900667478399</v>
      </c>
      <c r="Y304" s="1">
        <v>0</v>
      </c>
      <c r="Z304">
        <v>6.8765644684326693E-2</v>
      </c>
      <c r="AA304">
        <v>2.9664605987929002E-4</v>
      </c>
      <c r="AB304">
        <v>9.7387894102854804E-3</v>
      </c>
      <c r="AC304" s="3">
        <v>2.4678585058669801E-3</v>
      </c>
      <c r="AD304" s="1">
        <v>0</v>
      </c>
      <c r="AE304">
        <v>1.55281153658945E-3</v>
      </c>
      <c r="AF304">
        <v>4.2660409204582804E-3</v>
      </c>
      <c r="AG304">
        <v>6.6479656466731702</v>
      </c>
      <c r="AH304">
        <v>0.187436781419277</v>
      </c>
      <c r="AI304">
        <v>900.63503338539499</v>
      </c>
      <c r="AJ304" t="s">
        <v>47</v>
      </c>
      <c r="AK304">
        <v>1483000256.8599999</v>
      </c>
      <c r="AL304">
        <v>9238</v>
      </c>
    </row>
    <row r="305" spans="1:38" x14ac:dyDescent="0.25">
      <c r="A305" t="s">
        <v>37</v>
      </c>
      <c r="B305">
        <v>18.8016765348166</v>
      </c>
      <c r="C305">
        <v>1.7691231836338799E-2</v>
      </c>
      <c r="D305">
        <v>19.280911829882999</v>
      </c>
      <c r="E305">
        <v>1.52721998399048E-2</v>
      </c>
      <c r="F305">
        <v>-62.786093864069898</v>
      </c>
      <c r="G305" s="1">
        <v>0</v>
      </c>
      <c r="H305">
        <v>3.5327409193162902</v>
      </c>
      <c r="I305">
        <v>34.619963811811303</v>
      </c>
      <c r="J305">
        <v>27.124093026530399</v>
      </c>
      <c r="K305">
        <v>59.563565720880298</v>
      </c>
      <c r="L305">
        <v>32.6006926621668</v>
      </c>
      <c r="M305">
        <v>94.237207155790301</v>
      </c>
      <c r="N305">
        <v>75.166984584151294</v>
      </c>
      <c r="O305">
        <v>159794.022398589</v>
      </c>
      <c r="P305">
        <v>191448.01237722</v>
      </c>
      <c r="Q305">
        <v>132.49430252682899</v>
      </c>
      <c r="R305">
        <v>696.76676328926499</v>
      </c>
      <c r="S305">
        <v>0.62193513254409405</v>
      </c>
      <c r="T305">
        <v>0.22319931310254301</v>
      </c>
      <c r="U305">
        <v>0.28247815412406702</v>
      </c>
      <c r="V305" s="1">
        <v>0</v>
      </c>
      <c r="W305">
        <v>0.14631538810219</v>
      </c>
      <c r="X305">
        <v>0.57120645777374202</v>
      </c>
      <c r="Y305" s="1">
        <v>0</v>
      </c>
      <c r="Z305">
        <v>6.8443946504094397E-2</v>
      </c>
      <c r="AA305">
        <v>2.9845789819633298E-4</v>
      </c>
      <c r="AB305">
        <v>8.6197730641012493E-3</v>
      </c>
      <c r="AC305" s="3">
        <v>2.4190419796568702E-3</v>
      </c>
      <c r="AD305" s="1">
        <v>0</v>
      </c>
      <c r="AE305">
        <v>1.38511500235484E-3</v>
      </c>
      <c r="AF305">
        <v>4.9689351936446904E-3</v>
      </c>
      <c r="AG305">
        <v>6.5774138402361997</v>
      </c>
      <c r="AH305">
        <v>0.19004802279984101</v>
      </c>
      <c r="AI305">
        <v>933.51040412752502</v>
      </c>
      <c r="AJ305" t="s">
        <v>48</v>
      </c>
      <c r="AK305">
        <v>1449651371.2</v>
      </c>
      <c r="AL305">
        <v>9072</v>
      </c>
    </row>
    <row r="306" spans="1:38" x14ac:dyDescent="0.25">
      <c r="A306" t="s">
        <v>37</v>
      </c>
      <c r="B306">
        <v>20.713513420032299</v>
      </c>
      <c r="C306">
        <v>1.99629923668872E-2</v>
      </c>
      <c r="D306">
        <v>21.492760433503602</v>
      </c>
      <c r="E306">
        <v>1.71233247119515E-2</v>
      </c>
      <c r="F306">
        <v>-62.767153348759699</v>
      </c>
      <c r="G306" s="1">
        <v>0</v>
      </c>
      <c r="H306">
        <v>3.53295829804925</v>
      </c>
      <c r="I306">
        <v>36.249222344266101</v>
      </c>
      <c r="J306">
        <v>30.1108573629521</v>
      </c>
      <c r="K306">
        <v>61.278177321108501</v>
      </c>
      <c r="L306">
        <v>33.6011574477522</v>
      </c>
      <c r="M306">
        <v>94.266852193638101</v>
      </c>
      <c r="N306">
        <v>74.707471020082906</v>
      </c>
      <c r="O306">
        <v>159249.50073766799</v>
      </c>
      <c r="P306">
        <v>190843.96058000001</v>
      </c>
      <c r="Q306">
        <v>132.50526835256099</v>
      </c>
      <c r="R306">
        <v>696.89513742452505</v>
      </c>
      <c r="S306">
        <v>0.62276992475662796</v>
      </c>
      <c r="T306">
        <v>0.22421455332350701</v>
      </c>
      <c r="U306">
        <v>0.28200372584567002</v>
      </c>
      <c r="V306" s="1">
        <v>0</v>
      </c>
      <c r="W306">
        <v>0.14619494752413001</v>
      </c>
      <c r="X306">
        <v>0.571801326630199</v>
      </c>
      <c r="Y306" s="1">
        <v>0</v>
      </c>
      <c r="Z306">
        <v>6.7495675543707098E-2</v>
      </c>
      <c r="AA306">
        <v>2.99795392454343E-4</v>
      </c>
      <c r="AB306">
        <v>9.4843494143835305E-3</v>
      </c>
      <c r="AC306" s="3">
        <v>2.8396375943588901E-3</v>
      </c>
      <c r="AD306" s="1">
        <v>0</v>
      </c>
      <c r="AE306">
        <v>1.5013572280069599E-3</v>
      </c>
      <c r="AF306">
        <v>5.8378673347169799E-3</v>
      </c>
      <c r="AG306">
        <v>6.5490634131473202</v>
      </c>
      <c r="AH306">
        <v>0.19560779582587001</v>
      </c>
      <c r="AI306">
        <v>968.73477711606995</v>
      </c>
      <c r="AJ306" t="s">
        <v>49</v>
      </c>
      <c r="AK306">
        <v>1420505546.5799999</v>
      </c>
      <c r="AL306">
        <v>8920</v>
      </c>
    </row>
    <row r="307" spans="1:38" x14ac:dyDescent="0.25">
      <c r="A307" t="s">
        <v>37</v>
      </c>
      <c r="B307">
        <v>17.017443517614002</v>
      </c>
      <c r="C307">
        <v>1.69586193252396E-2</v>
      </c>
      <c r="D307">
        <v>18.555531079012201</v>
      </c>
      <c r="E307">
        <v>1.44560168399711E-2</v>
      </c>
      <c r="F307">
        <v>-62.7907881617949</v>
      </c>
      <c r="G307" s="1">
        <v>0</v>
      </c>
      <c r="H307">
        <v>3.5329191334852901</v>
      </c>
      <c r="I307">
        <v>38.6287342357748</v>
      </c>
      <c r="J307">
        <v>33.537331683945297</v>
      </c>
      <c r="K307">
        <v>63.785605393555997</v>
      </c>
      <c r="L307">
        <v>34.606776859432799</v>
      </c>
      <c r="M307">
        <v>94.269123452202095</v>
      </c>
      <c r="N307">
        <v>74.503118375518298</v>
      </c>
      <c r="O307">
        <v>158431.70214782699</v>
      </c>
      <c r="P307">
        <v>189733.038069653</v>
      </c>
      <c r="Q307">
        <v>132.484648729208</v>
      </c>
      <c r="R307">
        <v>696.97368351684497</v>
      </c>
      <c r="S307">
        <v>0.62342737472807797</v>
      </c>
      <c r="T307">
        <v>0.22407811561174201</v>
      </c>
      <c r="U307">
        <v>0.28104375615802202</v>
      </c>
      <c r="V307" s="1">
        <v>0</v>
      </c>
      <c r="W307">
        <v>0.14584014489769401</v>
      </c>
      <c r="X307">
        <v>0.57311609894428295</v>
      </c>
      <c r="Y307" s="1">
        <v>0</v>
      </c>
      <c r="Z307">
        <v>6.7090114056502795E-2</v>
      </c>
      <c r="AA307">
        <v>3.0143267564461499E-4</v>
      </c>
      <c r="AB307">
        <v>7.5121730495099799E-3</v>
      </c>
      <c r="AC307" s="3">
        <v>2.5025998345132999E-3</v>
      </c>
      <c r="AD307" s="1">
        <v>0</v>
      </c>
      <c r="AE307">
        <v>1.3617411129156201E-3</v>
      </c>
      <c r="AF307">
        <v>5.2806983210633898E-3</v>
      </c>
      <c r="AG307">
        <v>6.3890268136084796</v>
      </c>
      <c r="AH307">
        <v>0.19701572854678701</v>
      </c>
      <c r="AI307">
        <v>1006.06270331555</v>
      </c>
      <c r="AJ307" t="s">
        <v>50</v>
      </c>
      <c r="AK307">
        <v>1388970732.73</v>
      </c>
      <c r="AL307">
        <v>8767</v>
      </c>
    </row>
    <row r="308" spans="1:38" x14ac:dyDescent="0.25">
      <c r="A308" t="s">
        <v>37</v>
      </c>
      <c r="B308">
        <v>16.0959034684244</v>
      </c>
      <c r="C308">
        <v>1.8783023996962502E-2</v>
      </c>
      <c r="D308">
        <v>20.350942742599699</v>
      </c>
      <c r="E308">
        <v>1.6116582863823E-2</v>
      </c>
      <c r="F308">
        <v>-62.812723869159797</v>
      </c>
      <c r="G308" s="1">
        <v>0</v>
      </c>
      <c r="H308">
        <v>3.5329382351194401</v>
      </c>
      <c r="I308">
        <v>46.391701353356702</v>
      </c>
      <c r="J308">
        <v>41.623327445435102</v>
      </c>
      <c r="K308">
        <v>71.681064551286497</v>
      </c>
      <c r="L308">
        <v>35.612298156965203</v>
      </c>
      <c r="M308">
        <v>94.284651093584301</v>
      </c>
      <c r="N308">
        <v>74.297123511165594</v>
      </c>
      <c r="O308">
        <v>157597.85620374599</v>
      </c>
      <c r="P308">
        <v>188514.164969732</v>
      </c>
      <c r="Q308">
        <v>132.479466845877</v>
      </c>
      <c r="R308">
        <v>696.95889628168402</v>
      </c>
      <c r="S308">
        <v>0.62443234403296699</v>
      </c>
      <c r="T308">
        <v>0.222329178310437</v>
      </c>
      <c r="U308">
        <v>0.28236467138461502</v>
      </c>
      <c r="V308" s="1">
        <v>0</v>
      </c>
      <c r="W308">
        <v>0.143495658076606</v>
      </c>
      <c r="X308">
        <v>0.57413967053877701</v>
      </c>
      <c r="Y308" s="1">
        <v>0</v>
      </c>
      <c r="Z308">
        <v>6.7131592747831897E-2</v>
      </c>
      <c r="AA308">
        <v>3.0314399005455502E-4</v>
      </c>
      <c r="AB308">
        <v>7.4537048799359698E-3</v>
      </c>
      <c r="AC308" s="3">
        <v>2.6664111237369201E-3</v>
      </c>
      <c r="AD308" s="1">
        <v>0</v>
      </c>
      <c r="AE308">
        <v>1.5258595828572901E-3</v>
      </c>
      <c r="AF308">
        <v>6.8338463292228896E-3</v>
      </c>
      <c r="AG308">
        <v>6.2447205960387304</v>
      </c>
      <c r="AH308">
        <v>0.19863856723529499</v>
      </c>
      <c r="AI308">
        <v>1050.3578481997099</v>
      </c>
      <c r="AJ308" t="s">
        <v>51</v>
      </c>
      <c r="AK308">
        <v>1362906260.45</v>
      </c>
      <c r="AL308">
        <v>8648</v>
      </c>
    </row>
    <row r="309" spans="1:38" x14ac:dyDescent="0.25">
      <c r="A309" t="s">
        <v>37</v>
      </c>
      <c r="B309">
        <v>13.007374507283201</v>
      </c>
      <c r="C309">
        <v>1.7749943904434299E-2</v>
      </c>
      <c r="D309">
        <v>19.338787241076801</v>
      </c>
      <c r="E309">
        <v>1.5135436958579799E-2</v>
      </c>
      <c r="F309">
        <v>-62.775478601872997</v>
      </c>
      <c r="G309" s="1">
        <v>0</v>
      </c>
      <c r="H309">
        <v>3.5330849793222701</v>
      </c>
      <c r="I309">
        <v>44.811682294567902</v>
      </c>
      <c r="J309">
        <v>39.939410374467201</v>
      </c>
      <c r="K309">
        <v>70.190315558956897</v>
      </c>
      <c r="L309">
        <v>36.606532594777399</v>
      </c>
      <c r="M309">
        <v>94.287430254975604</v>
      </c>
      <c r="N309">
        <v>74.091414231357305</v>
      </c>
      <c r="O309">
        <v>157055.57348848099</v>
      </c>
      <c r="P309">
        <v>187939.36940566599</v>
      </c>
      <c r="Q309">
        <v>132.46198596609901</v>
      </c>
      <c r="R309">
        <v>697.11678626828905</v>
      </c>
      <c r="S309">
        <v>0.62520907668729797</v>
      </c>
      <c r="T309">
        <v>0.222546784860646</v>
      </c>
      <c r="U309">
        <v>0.281932800389883</v>
      </c>
      <c r="V309" s="1">
        <v>0</v>
      </c>
      <c r="W309">
        <v>0.14280889368823399</v>
      </c>
      <c r="X309">
        <v>0.57525830592188198</v>
      </c>
      <c r="Y309" s="1">
        <v>0</v>
      </c>
      <c r="Z309">
        <v>6.7548831457876393E-2</v>
      </c>
      <c r="AA309">
        <v>3.04767456905994E-4</v>
      </c>
      <c r="AB309">
        <v>7.1942674761655296E-3</v>
      </c>
      <c r="AC309" s="3">
        <v>2.61447702363937E-3</v>
      </c>
      <c r="AD309" s="1">
        <v>0</v>
      </c>
      <c r="AE309">
        <v>1.496968112071E-3</v>
      </c>
      <c r="AF309">
        <v>6.1393648722461204E-3</v>
      </c>
      <c r="AG309">
        <v>6.1080003877529601</v>
      </c>
      <c r="AH309">
        <v>0.20017552046943399</v>
      </c>
      <c r="AI309">
        <v>1094.66749925728</v>
      </c>
      <c r="AJ309" t="s">
        <v>52</v>
      </c>
      <c r="AK309">
        <v>1336228819.24</v>
      </c>
      <c r="AL309">
        <v>8508</v>
      </c>
    </row>
    <row r="310" spans="1:38" x14ac:dyDescent="0.25">
      <c r="A310" t="s">
        <v>37</v>
      </c>
      <c r="B310">
        <v>14.7589297887602</v>
      </c>
      <c r="C310">
        <v>1.5323669275900099E-2</v>
      </c>
      <c r="D310">
        <v>16.9151225406648</v>
      </c>
      <c r="E310">
        <v>1.29016735483401E-2</v>
      </c>
      <c r="F310">
        <v>-62.783755516474102</v>
      </c>
      <c r="G310" s="1">
        <v>0</v>
      </c>
      <c r="H310">
        <v>3.5330108341855802</v>
      </c>
      <c r="I310">
        <v>40.314089088241602</v>
      </c>
      <c r="J310">
        <v>35.509798105217101</v>
      </c>
      <c r="K310">
        <v>65.801679769151306</v>
      </c>
      <c r="L310">
        <v>37.607073998192298</v>
      </c>
      <c r="M310">
        <v>94.289365747429898</v>
      </c>
      <c r="N310">
        <v>73.584069600932594</v>
      </c>
      <c r="O310">
        <v>156375.693697749</v>
      </c>
      <c r="P310">
        <v>187160.68388578901</v>
      </c>
      <c r="Q310">
        <v>132.45830179980001</v>
      </c>
      <c r="R310">
        <v>697.10657840646104</v>
      </c>
      <c r="S310">
        <v>0.62661535046583905</v>
      </c>
      <c r="T310">
        <v>0.22145210676829499</v>
      </c>
      <c r="U310">
        <v>0.28218917205211402</v>
      </c>
      <c r="V310" s="1">
        <v>0</v>
      </c>
      <c r="W310">
        <v>0.14244801761593401</v>
      </c>
      <c r="X310">
        <v>0.57536281033195003</v>
      </c>
      <c r="Y310" s="1">
        <v>0</v>
      </c>
      <c r="Z310">
        <v>6.6966481985796703E-2</v>
      </c>
      <c r="AA310">
        <v>3.0679534733767501E-4</v>
      </c>
      <c r="AB310">
        <v>6.5547552354343402E-3</v>
      </c>
      <c r="AC310" s="3">
        <v>2.4220057351583201E-3</v>
      </c>
      <c r="AD310" s="1">
        <v>0</v>
      </c>
      <c r="AE310">
        <v>1.3587791702210901E-3</v>
      </c>
      <c r="AF310">
        <v>4.6814390818838399E-3</v>
      </c>
      <c r="AG310">
        <v>6.3364696565507197</v>
      </c>
      <c r="AH310">
        <v>0.58067613285131903</v>
      </c>
      <c r="AI310">
        <v>1133.4293284708799</v>
      </c>
      <c r="AJ310" t="s">
        <v>53</v>
      </c>
      <c r="AK310">
        <v>1313086699.98</v>
      </c>
      <c r="AL310">
        <v>8397</v>
      </c>
    </row>
    <row r="311" spans="1:38" x14ac:dyDescent="0.25">
      <c r="A311" t="s">
        <v>37</v>
      </c>
      <c r="B311">
        <v>9.9618875233308692</v>
      </c>
      <c r="C311">
        <v>1.4076194230093901E-2</v>
      </c>
      <c r="D311">
        <v>15.6431728172065</v>
      </c>
      <c r="E311">
        <v>1.15577758754472E-2</v>
      </c>
      <c r="F311">
        <v>-62.788712678274301</v>
      </c>
      <c r="G311" s="1">
        <v>0</v>
      </c>
      <c r="H311">
        <v>3.5330814057641402</v>
      </c>
      <c r="I311">
        <v>38.817627656336001</v>
      </c>
      <c r="J311">
        <v>34.899881128642903</v>
      </c>
      <c r="K311">
        <v>64.414817854189806</v>
      </c>
      <c r="L311">
        <v>38.6115115528562</v>
      </c>
      <c r="M311">
        <v>94.302632804184995</v>
      </c>
      <c r="N311">
        <v>73.147171746542796</v>
      </c>
      <c r="O311">
        <v>155697.18770606699</v>
      </c>
      <c r="P311">
        <v>186362.02122433201</v>
      </c>
      <c r="Q311">
        <v>132.44075451403</v>
      </c>
      <c r="R311">
        <v>697.15945774376701</v>
      </c>
      <c r="S311">
        <v>0.62741659816865503</v>
      </c>
      <c r="T311">
        <v>0.22108095120492299</v>
      </c>
      <c r="U311">
        <v>0.281456647447136</v>
      </c>
      <c r="V311" s="1">
        <v>0</v>
      </c>
      <c r="W311">
        <v>0.14141201383510399</v>
      </c>
      <c r="X311">
        <v>0.57713133871775901</v>
      </c>
      <c r="Y311" s="1">
        <v>0</v>
      </c>
      <c r="Z311">
        <v>6.70736830527498E-2</v>
      </c>
      <c r="AA311">
        <v>3.0898403085186099E-4</v>
      </c>
      <c r="AB311">
        <v>5.3688600879226202E-3</v>
      </c>
      <c r="AC311" s="3">
        <v>2.5184121804199002E-3</v>
      </c>
      <c r="AD311" s="1">
        <v>0</v>
      </c>
      <c r="AE311">
        <v>1.44379258452423E-3</v>
      </c>
      <c r="AF311">
        <v>4.4361841495165703E-3</v>
      </c>
      <c r="AG311">
        <v>6.0912170608664598</v>
      </c>
      <c r="AH311">
        <v>0.21188374169801599</v>
      </c>
      <c r="AI311">
        <v>1168.96762019686</v>
      </c>
      <c r="AJ311" t="s">
        <v>54</v>
      </c>
      <c r="AK311">
        <v>1288238531.0799999</v>
      </c>
      <c r="AL311">
        <v>8274</v>
      </c>
    </row>
    <row r="312" spans="1:38" x14ac:dyDescent="0.25">
      <c r="A312" t="s">
        <v>37</v>
      </c>
      <c r="B312">
        <v>13.8148411853615</v>
      </c>
      <c r="C312">
        <v>1.1709230105435099E-2</v>
      </c>
      <c r="D312">
        <v>13.180581702497401</v>
      </c>
      <c r="E312">
        <v>9.5051786080495894E-3</v>
      </c>
      <c r="F312">
        <v>-62.819480185451198</v>
      </c>
      <c r="G312" s="1">
        <v>0</v>
      </c>
      <c r="H312">
        <v>3.5327211575108901</v>
      </c>
      <c r="I312">
        <v>30.8890590701346</v>
      </c>
      <c r="J312">
        <v>27.557877914372</v>
      </c>
      <c r="K312">
        <v>56.555109846191897</v>
      </c>
      <c r="L312">
        <v>39.612006393396399</v>
      </c>
      <c r="M312">
        <v>94.304286811511304</v>
      </c>
      <c r="N312">
        <v>72.646468911278205</v>
      </c>
      <c r="O312">
        <v>155270.38972748301</v>
      </c>
      <c r="P312">
        <v>185969.78888953</v>
      </c>
      <c r="Q312">
        <v>132.433350125674</v>
      </c>
      <c r="R312">
        <v>697.287374849294</v>
      </c>
      <c r="S312">
        <v>0.62885072649699703</v>
      </c>
      <c r="T312">
        <v>0.219612791126545</v>
      </c>
      <c r="U312">
        <v>0.281013731819033</v>
      </c>
      <c r="V312" s="1">
        <v>0</v>
      </c>
      <c r="W312">
        <v>0.14128936370475001</v>
      </c>
      <c r="X312">
        <v>0.57769690447621502</v>
      </c>
      <c r="Y312" s="1">
        <v>0</v>
      </c>
      <c r="Z312">
        <v>6.6784696737479707E-2</v>
      </c>
      <c r="AA312">
        <v>3.1134417122030401E-4</v>
      </c>
      <c r="AB312">
        <v>5.3600339195272496E-3</v>
      </c>
      <c r="AC312" s="3">
        <v>2.20406545444522E-3</v>
      </c>
      <c r="AD312" s="1">
        <v>0</v>
      </c>
      <c r="AE312">
        <v>1.2350655207535701E-3</v>
      </c>
      <c r="AF312">
        <v>2.59875858318565E-3</v>
      </c>
      <c r="AG312">
        <v>6.09728069324545</v>
      </c>
      <c r="AH312">
        <v>0.21835687888998401</v>
      </c>
      <c r="AI312">
        <v>1200.9210053572001</v>
      </c>
      <c r="AJ312" t="s">
        <v>55</v>
      </c>
      <c r="AK312">
        <v>1270577599.1400001</v>
      </c>
      <c r="AL312">
        <v>8183</v>
      </c>
    </row>
    <row r="313" spans="1:38" x14ac:dyDescent="0.25">
      <c r="A313" t="s">
        <v>37</v>
      </c>
      <c r="B313">
        <v>16.559661157663001</v>
      </c>
      <c r="C313">
        <v>1.18168668970652E-2</v>
      </c>
      <c r="D313">
        <v>13.2939819466367</v>
      </c>
      <c r="E313">
        <v>9.6524383755465203E-3</v>
      </c>
      <c r="F313">
        <v>-62.797081647703102</v>
      </c>
      <c r="G313" s="1">
        <v>0</v>
      </c>
      <c r="H313">
        <v>3.5329808477856099</v>
      </c>
      <c r="I313">
        <v>9.1629052147856793</v>
      </c>
      <c r="J313">
        <v>6.6529112765366802</v>
      </c>
      <c r="K313">
        <v>34.932756755147203</v>
      </c>
      <c r="L313">
        <v>40.613726799692799</v>
      </c>
      <c r="M313">
        <v>94.310428993784896</v>
      </c>
      <c r="N313">
        <v>71.787122762165197</v>
      </c>
      <c r="O313">
        <v>154627.73273783</v>
      </c>
      <c r="P313">
        <v>185129.600230521</v>
      </c>
      <c r="Q313">
        <v>132.46053480594799</v>
      </c>
      <c r="R313">
        <v>697.24846155235605</v>
      </c>
      <c r="S313">
        <v>0.63058356736862597</v>
      </c>
      <c r="T313">
        <v>0.16656711076437999</v>
      </c>
      <c r="U313">
        <v>0.28104145138276498</v>
      </c>
      <c r="V313" s="1">
        <v>0</v>
      </c>
      <c r="W313">
        <v>0.140255190769806</v>
      </c>
      <c r="X313">
        <v>0.57870335784742799</v>
      </c>
      <c r="Y313" s="1">
        <v>0</v>
      </c>
      <c r="Z313">
        <v>6.6675983594213104E-2</v>
      </c>
      <c r="AA313">
        <v>3.1336025542421498E-4</v>
      </c>
      <c r="AB313">
        <v>7.3928528204555803E-3</v>
      </c>
      <c r="AC313" s="3">
        <v>2.16440609143449E-3</v>
      </c>
      <c r="AD313" s="1">
        <v>0</v>
      </c>
      <c r="AE313">
        <v>1.19260669857211E-3</v>
      </c>
      <c r="AF313">
        <v>7.5358723549801302E-4</v>
      </c>
      <c r="AG313">
        <v>6.2583307247642201</v>
      </c>
      <c r="AH313">
        <v>0.23074729212137099</v>
      </c>
      <c r="AI313">
        <v>1217.5103372889801</v>
      </c>
      <c r="AJ313" t="s">
        <v>56</v>
      </c>
      <c r="AK313">
        <v>1251556868.78</v>
      </c>
      <c r="AL313">
        <v>8094</v>
      </c>
    </row>
    <row r="314" spans="1:38" x14ac:dyDescent="0.25">
      <c r="A314" t="s">
        <v>37</v>
      </c>
      <c r="B314">
        <v>13.516325647397</v>
      </c>
      <c r="C314">
        <v>1.1906816793759101E-2</v>
      </c>
      <c r="D314">
        <v>13.388644084005</v>
      </c>
      <c r="E314">
        <v>1.0145520889147599E-2</v>
      </c>
      <c r="F314">
        <v>-62.741428400616499</v>
      </c>
      <c r="G314" s="1">
        <v>0</v>
      </c>
      <c r="H314">
        <v>3.5334105252493</v>
      </c>
      <c r="I314">
        <v>-6.9385402307068702</v>
      </c>
      <c r="J314">
        <v>-8.2831379028548806</v>
      </c>
      <c r="K314">
        <v>18.911231685408001</v>
      </c>
      <c r="L314">
        <v>41.610179749911303</v>
      </c>
      <c r="M314">
        <v>94.310726184935902</v>
      </c>
      <c r="N314">
        <v>70.941327077854197</v>
      </c>
      <c r="O314">
        <v>154136.825692635</v>
      </c>
      <c r="P314">
        <v>184623.88324521799</v>
      </c>
      <c r="Q314">
        <v>132.449405925272</v>
      </c>
      <c r="R314">
        <v>697.11882044683796</v>
      </c>
      <c r="S314">
        <v>0.62910884653454402</v>
      </c>
      <c r="T314">
        <v>0.15430276730184</v>
      </c>
      <c r="U314">
        <v>0.28227615233032999</v>
      </c>
      <c r="V314" s="1">
        <v>0</v>
      </c>
      <c r="W314">
        <v>0.13992386187824299</v>
      </c>
      <c r="X314">
        <v>0.577799985791426</v>
      </c>
      <c r="Y314" s="1">
        <v>0</v>
      </c>
      <c r="Z314">
        <v>6.6944276693760602E-2</v>
      </c>
      <c r="AA314">
        <v>3.1600354128474698E-4</v>
      </c>
      <c r="AB314">
        <v>8.3946962171996802E-3</v>
      </c>
      <c r="AC314" s="3">
        <v>1.7613003130677E-3</v>
      </c>
      <c r="AD314" s="1">
        <v>0</v>
      </c>
      <c r="AE314">
        <v>1.1046868061382999E-3</v>
      </c>
      <c r="AF314">
        <v>3.3012220733533002E-4</v>
      </c>
      <c r="AG314">
        <v>6.4823774680502799</v>
      </c>
      <c r="AH314">
        <v>0.29097699739264998</v>
      </c>
      <c r="AI314">
        <v>1224.3241375740099</v>
      </c>
      <c r="AJ314" t="s">
        <v>57</v>
      </c>
      <c r="AK314">
        <v>1230628416.3299999</v>
      </c>
      <c r="AL314">
        <v>7984</v>
      </c>
    </row>
    <row r="315" spans="1:38" x14ac:dyDescent="0.25">
      <c r="A315" t="s">
        <v>37</v>
      </c>
      <c r="B315">
        <v>18.118087526685599</v>
      </c>
      <c r="C315">
        <v>1.3510026174737099E-2</v>
      </c>
      <c r="D315">
        <v>15.060029076220401</v>
      </c>
      <c r="E315">
        <v>1.1686360259248499E-2</v>
      </c>
      <c r="F315">
        <v>-62.717236609723798</v>
      </c>
      <c r="G315" s="1">
        <v>0</v>
      </c>
      <c r="H315">
        <v>3.5336488323344999</v>
      </c>
      <c r="I315">
        <v>-9.1043383362462702</v>
      </c>
      <c r="J315">
        <v>-10.008121937046401</v>
      </c>
      <c r="K315">
        <v>16.806031752660601</v>
      </c>
      <c r="L315">
        <v>42.611146221872801</v>
      </c>
      <c r="M315">
        <v>94.333808775708704</v>
      </c>
      <c r="N315">
        <v>70.138072106684007</v>
      </c>
      <c r="O315">
        <v>153750.49560279099</v>
      </c>
      <c r="P315">
        <v>184267.75023125901</v>
      </c>
      <c r="Q315">
        <v>132.463604496199</v>
      </c>
      <c r="R315">
        <v>697.12618620416697</v>
      </c>
      <c r="S315">
        <v>0.63065485058980497</v>
      </c>
      <c r="T315">
        <v>0.15373733268285</v>
      </c>
      <c r="U315">
        <v>0.281602682202934</v>
      </c>
      <c r="V315" s="1">
        <v>0</v>
      </c>
      <c r="W315">
        <v>0.13956860169680199</v>
      </c>
      <c r="X315">
        <v>0.57882871610026199</v>
      </c>
      <c r="Y315" s="1">
        <v>0</v>
      </c>
      <c r="Z315">
        <v>6.6246210668450406E-2</v>
      </c>
      <c r="AA315">
        <v>3.1883256719879099E-4</v>
      </c>
      <c r="AB315">
        <v>9.8473169645918405E-3</v>
      </c>
      <c r="AC315" s="3">
        <v>1.8237035362037501E-3</v>
      </c>
      <c r="AD315" s="1">
        <v>0</v>
      </c>
      <c r="AE315">
        <v>1.2009152307924399E-3</v>
      </c>
      <c r="AF315">
        <v>3.1932067230532301E-4</v>
      </c>
      <c r="AG315">
        <v>6.5427940058794398</v>
      </c>
      <c r="AH315">
        <v>0.255364572427425</v>
      </c>
      <c r="AI315">
        <v>1231.1705502797599</v>
      </c>
      <c r="AJ315" t="s">
        <v>58</v>
      </c>
      <c r="AK315">
        <v>1211553905.3499999</v>
      </c>
      <c r="AL315">
        <v>7880</v>
      </c>
    </row>
    <row r="316" spans="1:38" x14ac:dyDescent="0.25">
      <c r="A316" t="s">
        <v>37</v>
      </c>
      <c r="B316">
        <v>19.344621303155701</v>
      </c>
      <c r="C316">
        <v>1.38308698994797E-2</v>
      </c>
      <c r="D316">
        <v>15.3909448781897</v>
      </c>
      <c r="E316">
        <v>1.2186967688964399E-2</v>
      </c>
      <c r="F316">
        <v>-62.725174279428302</v>
      </c>
      <c r="G316" s="1">
        <v>0</v>
      </c>
      <c r="H316">
        <v>3.5336207643567001</v>
      </c>
      <c r="I316">
        <v>-13.282814198629801</v>
      </c>
      <c r="J316">
        <v>-13.7970245406653</v>
      </c>
      <c r="K316">
        <v>12.720965575328099</v>
      </c>
      <c r="L316">
        <v>43.612614345748</v>
      </c>
      <c r="M316">
        <v>94.336035280296798</v>
      </c>
      <c r="N316">
        <v>69.804872513120699</v>
      </c>
      <c r="O316">
        <v>153187.97537430699</v>
      </c>
      <c r="P316">
        <v>183675.10442552899</v>
      </c>
      <c r="Q316">
        <v>132.460876979814</v>
      </c>
      <c r="R316">
        <v>696.959369383953</v>
      </c>
      <c r="S316">
        <v>0.63185986246403003</v>
      </c>
      <c r="T316">
        <v>0.15404047939212601</v>
      </c>
      <c r="U316">
        <v>0.280473066486984</v>
      </c>
      <c r="V316" s="1">
        <v>0</v>
      </c>
      <c r="W316">
        <v>0.13954939153541299</v>
      </c>
      <c r="X316">
        <v>0.57997754197760099</v>
      </c>
      <c r="Y316" s="1">
        <v>0</v>
      </c>
      <c r="Z316">
        <v>6.6544053263798406E-2</v>
      </c>
      <c r="AA316">
        <v>3.21692538916035E-4</v>
      </c>
      <c r="AB316">
        <v>1.04334689301067E-2</v>
      </c>
      <c r="AC316" s="3">
        <v>1.6439221072364399E-3</v>
      </c>
      <c r="AD316" s="1">
        <v>0</v>
      </c>
      <c r="AE316">
        <v>1.1721548172300899E-3</v>
      </c>
      <c r="AF316">
        <v>2.5969047887902999E-4</v>
      </c>
      <c r="AG316">
        <v>6.4722242775854397</v>
      </c>
      <c r="AH316">
        <v>0.25912853826771998</v>
      </c>
      <c r="AI316">
        <v>1231.3927113176301</v>
      </c>
      <c r="AJ316" t="s">
        <v>59</v>
      </c>
      <c r="AK316">
        <v>1188891876.8800001</v>
      </c>
      <c r="AL316">
        <v>7761</v>
      </c>
    </row>
    <row r="317" spans="1:38" x14ac:dyDescent="0.25">
      <c r="A317" t="s">
        <v>37</v>
      </c>
      <c r="B317">
        <v>16.279156378734999</v>
      </c>
      <c r="C317">
        <v>1.35493959706647E-2</v>
      </c>
      <c r="D317">
        <v>15.100698546606599</v>
      </c>
      <c r="E317">
        <v>1.20149086772013E-2</v>
      </c>
      <c r="F317">
        <v>-62.722506115103201</v>
      </c>
      <c r="G317" s="1">
        <v>0</v>
      </c>
      <c r="H317">
        <v>3.5336131641641502</v>
      </c>
      <c r="I317">
        <v>-16.6537786735624</v>
      </c>
      <c r="J317">
        <v>-17.0699485098507</v>
      </c>
      <c r="K317">
        <v>9.4773937649797002</v>
      </c>
      <c r="L317">
        <v>44.610327770182501</v>
      </c>
      <c r="M317">
        <v>94.339778929732205</v>
      </c>
      <c r="N317">
        <v>69.479467231085906</v>
      </c>
      <c r="O317">
        <v>152422.105252882</v>
      </c>
      <c r="P317">
        <v>182818.488882306</v>
      </c>
      <c r="Q317">
        <v>132.45357638930699</v>
      </c>
      <c r="R317">
        <v>697.05245771043894</v>
      </c>
      <c r="S317">
        <v>0.63359747062185001</v>
      </c>
      <c r="T317">
        <v>0.15362507375022999</v>
      </c>
      <c r="U317">
        <v>0.27948483743032598</v>
      </c>
      <c r="V317" s="1">
        <v>0</v>
      </c>
      <c r="W317">
        <v>0.139410287916164</v>
      </c>
      <c r="X317">
        <v>0.58110487465350902</v>
      </c>
      <c r="Y317" s="1">
        <v>0</v>
      </c>
      <c r="Z317">
        <v>6.6264700924175801E-2</v>
      </c>
      <c r="AA317">
        <v>3.2481904443668302E-4</v>
      </c>
      <c r="AB317">
        <v>1.0315529558613999E-2</v>
      </c>
      <c r="AC317" s="3">
        <v>1.5345154091572499E-3</v>
      </c>
      <c r="AD317" s="1">
        <v>0</v>
      </c>
      <c r="AE317">
        <v>1.1486932793870099E-3</v>
      </c>
      <c r="AF317">
        <v>2.25863961371146E-4</v>
      </c>
      <c r="AG317">
        <v>6.39919649315061</v>
      </c>
      <c r="AH317">
        <v>0.26261666179125198</v>
      </c>
      <c r="AI317">
        <v>1232.8609980303299</v>
      </c>
      <c r="AJ317" t="s">
        <v>60</v>
      </c>
      <c r="AK317">
        <v>1163285507.29</v>
      </c>
      <c r="AL317">
        <v>7632</v>
      </c>
    </row>
    <row r="318" spans="1:38" x14ac:dyDescent="0.25">
      <c r="A318" t="s">
        <v>37</v>
      </c>
      <c r="B318">
        <v>16.816236848794102</v>
      </c>
      <c r="C318">
        <v>1.4618195022103601E-2</v>
      </c>
      <c r="D318">
        <v>16.1979841899688</v>
      </c>
      <c r="E318">
        <v>1.28537400585973E-2</v>
      </c>
      <c r="F318">
        <v>-62.7273098874062</v>
      </c>
      <c r="G318" s="1">
        <v>0</v>
      </c>
      <c r="H318">
        <v>3.5334979783970799</v>
      </c>
      <c r="I318">
        <v>-13.4507847042047</v>
      </c>
      <c r="J318">
        <v>-13.8294707698777</v>
      </c>
      <c r="K318">
        <v>12.767430366100299</v>
      </c>
      <c r="L318">
        <v>45.608346546918497</v>
      </c>
      <c r="M318">
        <v>94.333596517498506</v>
      </c>
      <c r="N318">
        <v>69.128732498230207</v>
      </c>
      <c r="O318">
        <v>151940.459193141</v>
      </c>
      <c r="P318">
        <v>182272.840807028</v>
      </c>
      <c r="Q318">
        <v>132.447660654087</v>
      </c>
      <c r="R318">
        <v>697.06624552515996</v>
      </c>
      <c r="S318">
        <v>0.634632653916126</v>
      </c>
      <c r="T318">
        <v>0.1523773620761</v>
      </c>
      <c r="U318">
        <v>0.27922061773895002</v>
      </c>
      <c r="V318" s="1">
        <v>0</v>
      </c>
      <c r="W318">
        <v>0.139550741519231</v>
      </c>
      <c r="X318">
        <v>0.58122864074181801</v>
      </c>
      <c r="Y318" s="1">
        <v>0</v>
      </c>
      <c r="Z318">
        <v>6.6538436681767496E-2</v>
      </c>
      <c r="AA318">
        <v>3.27411075383648E-4</v>
      </c>
      <c r="AB318">
        <v>1.09638729946081E-2</v>
      </c>
      <c r="AC318" s="3">
        <v>1.7644685785012E-3</v>
      </c>
      <c r="AD318" s="1">
        <v>0</v>
      </c>
      <c r="AE318">
        <v>1.2778460275989E-3</v>
      </c>
      <c r="AF318">
        <v>2.8461525376680499E-4</v>
      </c>
      <c r="AG318">
        <v>6.3410784981100798</v>
      </c>
      <c r="AH318">
        <v>0.266639576049094</v>
      </c>
      <c r="AI318">
        <v>1236.0813060698599</v>
      </c>
      <c r="AJ318" t="s">
        <v>61</v>
      </c>
      <c r="AK318">
        <v>1143048074.51</v>
      </c>
      <c r="AL318">
        <v>7523</v>
      </c>
    </row>
    <row r="319" spans="1:38" x14ac:dyDescent="0.25">
      <c r="A319" t="s">
        <v>37</v>
      </c>
      <c r="B319">
        <v>13.4715625465087</v>
      </c>
      <c r="C319">
        <v>1.1466309273843499E-2</v>
      </c>
      <c r="D319">
        <v>12.924153763410899</v>
      </c>
      <c r="E319">
        <v>9.9855750221586499E-3</v>
      </c>
      <c r="F319">
        <v>-62.744176251689801</v>
      </c>
      <c r="G319" s="1">
        <v>0</v>
      </c>
      <c r="H319">
        <v>3.5334060091286101</v>
      </c>
      <c r="I319">
        <v>-11.565714716379899</v>
      </c>
      <c r="J319">
        <v>-11.866700307837799</v>
      </c>
      <c r="K319">
        <v>14.7553938239326</v>
      </c>
      <c r="L319">
        <v>46.6130021585411</v>
      </c>
      <c r="M319">
        <v>94.333860875004603</v>
      </c>
      <c r="N319">
        <v>69.094374142185799</v>
      </c>
      <c r="O319">
        <v>151334.521805911</v>
      </c>
      <c r="P319">
        <v>181586.15580093701</v>
      </c>
      <c r="Q319">
        <v>132.46471874890801</v>
      </c>
      <c r="R319">
        <v>697.21886905459803</v>
      </c>
      <c r="S319">
        <v>0.63515108814691001</v>
      </c>
      <c r="T319">
        <v>0.15588875835452501</v>
      </c>
      <c r="U319">
        <v>0.27926283217659298</v>
      </c>
      <c r="V319" s="1">
        <v>0</v>
      </c>
      <c r="W319">
        <v>0.13955390665147699</v>
      </c>
      <c r="X319">
        <v>0.58118326117192798</v>
      </c>
      <c r="Y319" s="1">
        <v>0</v>
      </c>
      <c r="Z319">
        <v>6.6534195912075197E-2</v>
      </c>
      <c r="AA319">
        <v>3.3077390188798901E-4</v>
      </c>
      <c r="AB319">
        <v>8.33709621588858E-3</v>
      </c>
      <c r="AC319" s="3">
        <v>1.480743713744E-3</v>
      </c>
      <c r="AD319" s="1">
        <v>0</v>
      </c>
      <c r="AE319">
        <v>1.06274193427727E-3</v>
      </c>
      <c r="AF319">
        <v>2.5499119159049698E-4</v>
      </c>
      <c r="AG319">
        <v>6.1585706575718904</v>
      </c>
      <c r="AH319">
        <v>0.26486248959229097</v>
      </c>
      <c r="AI319">
        <v>1241.68842328251</v>
      </c>
      <c r="AJ319" t="s">
        <v>62</v>
      </c>
      <c r="AK319">
        <v>1121237472.0599999</v>
      </c>
      <c r="AL319">
        <v>7409</v>
      </c>
    </row>
    <row r="320" spans="1:38" x14ac:dyDescent="0.25">
      <c r="A320" t="s">
        <v>37</v>
      </c>
      <c r="B320">
        <v>15.244229847966</v>
      </c>
      <c r="C320">
        <v>1.24115766444502E-2</v>
      </c>
      <c r="D320">
        <v>13.918091873599099</v>
      </c>
      <c r="E320">
        <v>1.0899768990539301E-2</v>
      </c>
      <c r="F320">
        <v>-62.749264298474003</v>
      </c>
      <c r="G320" s="1">
        <v>0</v>
      </c>
      <c r="H320">
        <v>3.53332891942045</v>
      </c>
      <c r="I320">
        <v>-17.625330663858499</v>
      </c>
      <c r="J320">
        <v>-17.9658608709879</v>
      </c>
      <c r="K320">
        <v>8.7814606831510602</v>
      </c>
      <c r="L320">
        <v>47.610860153088502</v>
      </c>
      <c r="M320">
        <v>94.318712815969107</v>
      </c>
      <c r="N320">
        <v>69.029998894278606</v>
      </c>
      <c r="O320">
        <v>150844.53417155301</v>
      </c>
      <c r="P320">
        <v>180990.71085043901</v>
      </c>
      <c r="Q320">
        <v>132.46288893712</v>
      </c>
      <c r="R320">
        <v>697.16671172000702</v>
      </c>
      <c r="S320">
        <v>0.63420111164605097</v>
      </c>
      <c r="T320">
        <v>0.150674742007916</v>
      </c>
      <c r="U320">
        <v>0.278964569432328</v>
      </c>
      <c r="V320" s="1">
        <v>0</v>
      </c>
      <c r="W320">
        <v>0.13885521541374199</v>
      </c>
      <c r="X320">
        <v>0.58218021515392804</v>
      </c>
      <c r="Y320" s="1">
        <v>0</v>
      </c>
      <c r="Z320">
        <v>6.6381120851918995E-2</v>
      </c>
      <c r="AA320">
        <v>3.3342971567227301E-4</v>
      </c>
      <c r="AB320">
        <v>9.1751144917815702E-3</v>
      </c>
      <c r="AC320" s="3">
        <v>1.51182512529694E-3</v>
      </c>
      <c r="AD320" s="1">
        <v>0</v>
      </c>
      <c r="AE320">
        <v>1.16470967599819E-3</v>
      </c>
      <c r="AF320">
        <v>2.2652009141502599E-4</v>
      </c>
      <c r="AG320">
        <v>5.9968900675161896</v>
      </c>
      <c r="AH320">
        <v>0.26368597037285102</v>
      </c>
      <c r="AI320">
        <v>1243.30471554665</v>
      </c>
      <c r="AJ320" t="s">
        <v>63</v>
      </c>
      <c r="AK320">
        <v>1106142969.0799999</v>
      </c>
      <c r="AL320">
        <v>7333</v>
      </c>
    </row>
    <row r="321" spans="1:38" x14ac:dyDescent="0.25">
      <c r="A321" t="s">
        <v>37</v>
      </c>
      <c r="B321">
        <v>9.3582634172196002</v>
      </c>
      <c r="C321">
        <v>1.04000263798249E-2</v>
      </c>
      <c r="D321">
        <v>11.790349664946101</v>
      </c>
      <c r="E321">
        <v>9.3889559876580396E-3</v>
      </c>
      <c r="F321">
        <v>-62.728886643990002</v>
      </c>
      <c r="G321" s="1">
        <v>0</v>
      </c>
      <c r="H321">
        <v>3.5334572791071799</v>
      </c>
      <c r="I321">
        <v>-32.489343037581001</v>
      </c>
      <c r="J321">
        <v>-32.701735475802401</v>
      </c>
      <c r="K321">
        <v>-5.9965275157002003</v>
      </c>
      <c r="L321">
        <v>48.609386468765202</v>
      </c>
      <c r="M321">
        <v>94.318345870596403</v>
      </c>
      <c r="N321">
        <v>68.959119483547994</v>
      </c>
      <c r="O321">
        <v>150334.95743568399</v>
      </c>
      <c r="P321">
        <v>180418.19806322601</v>
      </c>
      <c r="Q321">
        <v>132.43998768813799</v>
      </c>
      <c r="R321">
        <v>697.20988652293897</v>
      </c>
      <c r="S321">
        <v>0.63324708305021205</v>
      </c>
      <c r="T321">
        <v>0.16174076161588699</v>
      </c>
      <c r="U321">
        <v>0.27826757317515299</v>
      </c>
      <c r="V321" s="1">
        <v>0</v>
      </c>
      <c r="W321">
        <v>0.13815213518295799</v>
      </c>
      <c r="X321">
        <v>0.58358029164188796</v>
      </c>
      <c r="Y321" s="1">
        <v>0</v>
      </c>
      <c r="Z321">
        <v>6.6795524633670597E-2</v>
      </c>
      <c r="AA321">
        <v>3.3698308491765598E-4</v>
      </c>
      <c r="AB321">
        <v>8.0120209574472395E-3</v>
      </c>
      <c r="AC321" s="3">
        <v>1.01106424463776E-3</v>
      </c>
      <c r="AD321" s="1">
        <v>0</v>
      </c>
      <c r="AE321">
        <v>9.4494671835624797E-4</v>
      </c>
      <c r="AF321">
        <v>9.4981233563802404E-5</v>
      </c>
      <c r="AG321">
        <v>5.8423723692541101</v>
      </c>
      <c r="AH321">
        <v>0.26240709537311702</v>
      </c>
      <c r="AI321">
        <v>1243.9308037695801</v>
      </c>
      <c r="AJ321" t="s">
        <v>64</v>
      </c>
      <c r="AK321">
        <v>1086921742.26</v>
      </c>
      <c r="AL321">
        <v>7230</v>
      </c>
    </row>
    <row r="322" spans="1:38" x14ac:dyDescent="0.25">
      <c r="A322" t="s">
        <v>37</v>
      </c>
      <c r="B322">
        <v>10.702611162134099</v>
      </c>
      <c r="C322">
        <v>9.6145163397421702E-3</v>
      </c>
      <c r="D322">
        <v>10.946458787505</v>
      </c>
      <c r="E322">
        <v>8.8190454171052299E-3</v>
      </c>
      <c r="F322">
        <v>-62.714205254345799</v>
      </c>
      <c r="G322" s="1">
        <v>0</v>
      </c>
      <c r="H322">
        <v>3.5336479459791099</v>
      </c>
      <c r="I322">
        <v>-43.066762831812198</v>
      </c>
      <c r="J322">
        <v>-43.1279424980467</v>
      </c>
      <c r="K322">
        <v>-16.524480443541201</v>
      </c>
      <c r="L322">
        <v>49.610336136188998</v>
      </c>
      <c r="M322">
        <v>94.314124563375898</v>
      </c>
      <c r="N322">
        <v>68.760664273831097</v>
      </c>
      <c r="O322">
        <v>150058.355734021</v>
      </c>
      <c r="P322">
        <v>180068.01516920899</v>
      </c>
      <c r="Q322">
        <v>132.42805733711299</v>
      </c>
      <c r="R322">
        <v>697.11432615521403</v>
      </c>
      <c r="S322">
        <v>0.63314167738624805</v>
      </c>
      <c r="T322">
        <v>0.16589986675030299</v>
      </c>
      <c r="U322">
        <v>0.278528638316768</v>
      </c>
      <c r="V322" s="1">
        <v>0</v>
      </c>
      <c r="W322">
        <v>0.137894009796693</v>
      </c>
      <c r="X322">
        <v>0.58357735188653803</v>
      </c>
      <c r="Y322" s="1">
        <v>0</v>
      </c>
      <c r="Z322">
        <v>6.6752587357515603E-2</v>
      </c>
      <c r="AA322">
        <v>3.41088634676006E-4</v>
      </c>
      <c r="AB322">
        <v>7.5752854049003903E-3</v>
      </c>
      <c r="AC322" s="3">
        <v>7.9547878717663005E-4</v>
      </c>
      <c r="AD322" s="1">
        <v>0</v>
      </c>
      <c r="AE322">
        <v>8.4963918246029396E-4</v>
      </c>
      <c r="AF322">
        <v>5.3028326156303199E-5</v>
      </c>
      <c r="AG322">
        <v>5.73745117905613</v>
      </c>
      <c r="AH322">
        <v>0.263376256723032</v>
      </c>
      <c r="AI322">
        <v>1243.1778444797801</v>
      </c>
      <c r="AJ322" t="s">
        <v>65</v>
      </c>
      <c r="AK322">
        <v>1075318177.1900001</v>
      </c>
      <c r="AL322">
        <v>7166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77"/>
  <sheetViews>
    <sheetView zoomScale="80" zoomScaleNormal="80" workbookViewId="0">
      <pane ySplit="6720" topLeftCell="A444"/>
      <selection activeCell="AM347" sqref="AM347:AM376"/>
      <selection pane="bottomLeft" activeCell="A414" sqref="A414"/>
    </sheetView>
  </sheetViews>
  <sheetFormatPr defaultRowHeight="15" x14ac:dyDescent="0.25"/>
  <cols>
    <col min="39" max="39" width="10.85546875" bestFit="1" customWidth="1"/>
  </cols>
  <sheetData>
    <row r="1" spans="1:38" x14ac:dyDescent="0.25">
      <c r="A1" t="s">
        <v>137</v>
      </c>
    </row>
    <row r="2" spans="1:3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134</v>
      </c>
      <c r="K2" t="s">
        <v>9</v>
      </c>
      <c r="L2" t="s">
        <v>10</v>
      </c>
      <c r="M2" t="s">
        <v>11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120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</row>
    <row r="3" spans="1:38" x14ac:dyDescent="0.25">
      <c r="A3" t="s">
        <v>37</v>
      </c>
      <c r="B3">
        <v>17.118700258348198</v>
      </c>
      <c r="C3">
        <v>2.5136673849526999E-2</v>
      </c>
      <c r="D3">
        <v>26.3242113818504</v>
      </c>
      <c r="E3">
        <v>2.3236152851443401E-2</v>
      </c>
      <c r="F3">
        <v>-20.158432820682101</v>
      </c>
      <c r="G3" s="1">
        <v>0</v>
      </c>
      <c r="H3">
        <v>3.36330630484944</v>
      </c>
      <c r="I3">
        <v>44.617747673412097</v>
      </c>
      <c r="J3">
        <v>44.858475217599398</v>
      </c>
      <c r="K3">
        <v>67.893179281513795</v>
      </c>
      <c r="L3">
        <v>36.1041507552019</v>
      </c>
      <c r="M3">
        <v>92.522193189275995</v>
      </c>
      <c r="N3">
        <v>71.384534113634302</v>
      </c>
      <c r="O3">
        <v>171332.27910780301</v>
      </c>
      <c r="P3">
        <v>213580.389954143</v>
      </c>
      <c r="Q3">
        <v>115.547420375767</v>
      </c>
      <c r="R3">
        <v>717.40666928128405</v>
      </c>
      <c r="S3">
        <v>0.35959947862619701</v>
      </c>
      <c r="T3">
        <v>0.25426133871198597</v>
      </c>
      <c r="U3">
        <v>0.22789496865231901</v>
      </c>
      <c r="V3">
        <v>0.25750520305298902</v>
      </c>
      <c r="W3">
        <v>9.6336108010799601E-2</v>
      </c>
      <c r="X3">
        <v>0.41826372028388997</v>
      </c>
      <c r="Y3" s="1">
        <v>0</v>
      </c>
      <c r="Z3">
        <v>0.44784737417828302</v>
      </c>
      <c r="AA3">
        <v>3.1302229391825501E-4</v>
      </c>
      <c r="AB3">
        <v>7.6924057102914101E-3</v>
      </c>
      <c r="AC3">
        <v>1.90052684944931E-3</v>
      </c>
      <c r="AD3" s="1">
        <v>0</v>
      </c>
      <c r="AE3">
        <v>2.7800194792005398E-3</v>
      </c>
      <c r="AF3">
        <v>1.24508393150494E-2</v>
      </c>
      <c r="AG3">
        <v>6.6895784742309603</v>
      </c>
      <c r="AH3">
        <v>0.21945695708867699</v>
      </c>
      <c r="AI3">
        <v>423.67041107914901</v>
      </c>
      <c r="AJ3" t="s">
        <v>123</v>
      </c>
      <c r="AK3">
        <v>47157839166.190002</v>
      </c>
      <c r="AL3">
        <v>275242</v>
      </c>
    </row>
    <row r="5" spans="1:38" x14ac:dyDescent="0.25">
      <c r="A5" t="s">
        <v>37</v>
      </c>
      <c r="B5">
        <v>10.596134022404099</v>
      </c>
      <c r="C5">
        <v>1.01857516226213E-2</v>
      </c>
      <c r="D5">
        <v>11.5608796476909</v>
      </c>
      <c r="E5">
        <v>9.3317667431655291E-3</v>
      </c>
      <c r="F5">
        <v>-22.095865292979099</v>
      </c>
      <c r="G5" s="1">
        <v>0</v>
      </c>
      <c r="H5">
        <v>3.3758645072792599</v>
      </c>
      <c r="I5">
        <v>3.4220525954849199</v>
      </c>
      <c r="J5">
        <v>-28.3227751447623</v>
      </c>
      <c r="K5">
        <v>28.228634358656201</v>
      </c>
      <c r="L5">
        <v>35.212751051034601</v>
      </c>
      <c r="M5">
        <v>95.332860488843096</v>
      </c>
      <c r="N5">
        <v>81.075111661233905</v>
      </c>
      <c r="O5">
        <v>160770.57838219299</v>
      </c>
      <c r="P5">
        <v>201084.30874666001</v>
      </c>
      <c r="Q5">
        <v>123.797989881563</v>
      </c>
      <c r="R5">
        <v>660.01621128908198</v>
      </c>
      <c r="S5">
        <v>0.54377839654201199</v>
      </c>
      <c r="T5">
        <v>0.194337459031245</v>
      </c>
      <c r="U5">
        <v>0.26755278048277598</v>
      </c>
      <c r="V5">
        <v>0.147732847347289</v>
      </c>
      <c r="W5">
        <v>8.6886774952569801E-2</v>
      </c>
      <c r="X5">
        <v>0.49782759721736303</v>
      </c>
      <c r="Y5" s="1">
        <v>0</v>
      </c>
      <c r="Z5">
        <v>0.20516362603836</v>
      </c>
      <c r="AA5">
        <v>2.9570033528713598E-4</v>
      </c>
      <c r="AB5">
        <v>5.9624635309277899E-3</v>
      </c>
      <c r="AC5">
        <v>8.53994672046366E-4</v>
      </c>
      <c r="AD5" s="1">
        <v>0</v>
      </c>
      <c r="AE5">
        <v>1.21785428857122E-4</v>
      </c>
      <c r="AF5">
        <v>2.95187154973146E-3</v>
      </c>
      <c r="AG5">
        <v>3.5090039759141201</v>
      </c>
      <c r="AH5">
        <v>0.10728145604286</v>
      </c>
      <c r="AI5">
        <v>62.000296500953503</v>
      </c>
      <c r="AJ5" t="s">
        <v>123</v>
      </c>
      <c r="AK5">
        <v>8725180059.3799992</v>
      </c>
      <c r="AL5">
        <v>54271</v>
      </c>
    </row>
    <row r="9" spans="1:38" x14ac:dyDescent="0.25">
      <c r="A9" t="s">
        <v>138</v>
      </c>
    </row>
    <row r="10" spans="1:38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134</v>
      </c>
      <c r="K10" t="s">
        <v>9</v>
      </c>
      <c r="L10" t="s">
        <v>10</v>
      </c>
      <c r="M10" t="s">
        <v>11</v>
      </c>
      <c r="N10" t="s">
        <v>13</v>
      </c>
      <c r="O10" t="s">
        <v>14</v>
      </c>
      <c r="P10" t="s">
        <v>15</v>
      </c>
      <c r="Q10" t="s">
        <v>16</v>
      </c>
      <c r="R10" t="s">
        <v>17</v>
      </c>
      <c r="S10" t="s">
        <v>18</v>
      </c>
      <c r="T10" t="s">
        <v>19</v>
      </c>
      <c r="U10" t="s">
        <v>20</v>
      </c>
      <c r="V10" t="s">
        <v>21</v>
      </c>
      <c r="W10" t="s">
        <v>22</v>
      </c>
      <c r="X10" t="s">
        <v>23</v>
      </c>
      <c r="Y10" t="s">
        <v>24</v>
      </c>
      <c r="Z10" t="s">
        <v>25</v>
      </c>
      <c r="AA10" t="s">
        <v>26</v>
      </c>
      <c r="AB10" t="s">
        <v>27</v>
      </c>
      <c r="AC10" t="s">
        <v>120</v>
      </c>
      <c r="AD10" t="s">
        <v>28</v>
      </c>
      <c r="AE10" t="s">
        <v>29</v>
      </c>
      <c r="AF10" t="s">
        <v>30</v>
      </c>
      <c r="AG10" t="s">
        <v>31</v>
      </c>
      <c r="AH10" t="s">
        <v>32</v>
      </c>
      <c r="AI10" t="s">
        <v>33</v>
      </c>
      <c r="AJ10" t="s">
        <v>34</v>
      </c>
      <c r="AK10" t="s">
        <v>35</v>
      </c>
      <c r="AL10" t="s">
        <v>36</v>
      </c>
    </row>
    <row r="11" spans="1:38" x14ac:dyDescent="0.25">
      <c r="A11" t="s">
        <v>37</v>
      </c>
      <c r="B11">
        <v>13.931005258958001</v>
      </c>
      <c r="C11">
        <v>1.15383147088932E-2</v>
      </c>
      <c r="D11">
        <v>13.000235211832299</v>
      </c>
      <c r="E11">
        <v>1.06335068508324E-2</v>
      </c>
      <c r="F11">
        <v>-61.837516045951503</v>
      </c>
      <c r="G11" s="1">
        <v>0</v>
      </c>
      <c r="H11">
        <v>3.5374060682331301</v>
      </c>
      <c r="I11">
        <v>27.886814447519299</v>
      </c>
      <c r="J11">
        <v>-26.926919472569502</v>
      </c>
      <c r="K11">
        <v>51.476794801715997</v>
      </c>
      <c r="L11">
        <v>17.428514448407899</v>
      </c>
      <c r="M11">
        <v>95.353695637603494</v>
      </c>
      <c r="N11">
        <v>85.615856301586007</v>
      </c>
      <c r="O11">
        <v>169123.784882518</v>
      </c>
      <c r="P11">
        <v>204071.59132032099</v>
      </c>
      <c r="Q11">
        <v>133.22066865760101</v>
      </c>
      <c r="R11">
        <v>670.16606891165202</v>
      </c>
      <c r="S11">
        <v>0.63727215219093403</v>
      </c>
      <c r="T11">
        <v>0.23049227283842699</v>
      </c>
      <c r="U11">
        <v>0.30549126628512702</v>
      </c>
      <c r="V11" s="1">
        <v>0</v>
      </c>
      <c r="W11">
        <v>0.13734189646665301</v>
      </c>
      <c r="X11">
        <v>0.55716683724821803</v>
      </c>
      <c r="Y11" s="1">
        <v>0</v>
      </c>
      <c r="Z11">
        <v>4.9324237574165798E-2</v>
      </c>
      <c r="AA11">
        <v>2.8102481162171298E-4</v>
      </c>
      <c r="AB11">
        <v>3.9954087159699897E-3</v>
      </c>
      <c r="AC11">
        <v>9.0479782062775004E-4</v>
      </c>
      <c r="AD11" s="1">
        <v>0</v>
      </c>
      <c r="AE11">
        <v>1.4738028145668499E-4</v>
      </c>
      <c r="AF11">
        <v>6.2097429221143899E-3</v>
      </c>
      <c r="AG11">
        <v>5.8412422284842496</v>
      </c>
      <c r="AH11">
        <v>8.5206710637321395E-2</v>
      </c>
      <c r="AI11">
        <v>236.476096195118</v>
      </c>
      <c r="AJ11" t="s">
        <v>123</v>
      </c>
      <c r="AK11">
        <v>1079686242.6900001</v>
      </c>
      <c r="AL11">
        <v>6384</v>
      </c>
    </row>
    <row r="14" spans="1:38" x14ac:dyDescent="0.25">
      <c r="A14" t="s">
        <v>37</v>
      </c>
      <c r="B14">
        <v>21.183836563826201</v>
      </c>
      <c r="C14">
        <v>2.2822219266456199E-2</v>
      </c>
      <c r="D14">
        <v>24.197592339491202</v>
      </c>
      <c r="E14">
        <v>2.1848250182573799E-2</v>
      </c>
      <c r="F14">
        <v>-63.790097180072003</v>
      </c>
      <c r="G14" s="1">
        <v>0</v>
      </c>
      <c r="H14">
        <v>3.5259482165998999</v>
      </c>
      <c r="I14">
        <v>58.508042936130003</v>
      </c>
      <c r="J14">
        <v>58.905650516857698</v>
      </c>
      <c r="K14">
        <v>81.099637151718298</v>
      </c>
      <c r="L14">
        <v>17.724023853904001</v>
      </c>
      <c r="M14">
        <v>92.587382383276406</v>
      </c>
      <c r="N14">
        <v>81.098771468508602</v>
      </c>
      <c r="O14">
        <v>176479.314853146</v>
      </c>
      <c r="P14">
        <v>211958.34061544601</v>
      </c>
      <c r="Q14">
        <v>131.71198539485201</v>
      </c>
      <c r="R14">
        <v>730.79874533129498</v>
      </c>
      <c r="S14">
        <v>0.54134727699366403</v>
      </c>
      <c r="T14">
        <v>0.31144316041894099</v>
      </c>
      <c r="U14">
        <v>0.24082504098077501</v>
      </c>
      <c r="V14" s="1">
        <v>0</v>
      </c>
      <c r="W14">
        <v>0.18134996876203899</v>
      </c>
      <c r="X14">
        <v>0.57782499025718503</v>
      </c>
      <c r="Y14" s="1">
        <v>0</v>
      </c>
      <c r="Z14">
        <v>0.11809071855384901</v>
      </c>
      <c r="AA14">
        <v>2.8969997700414299E-4</v>
      </c>
      <c r="AB14">
        <v>5.01236002727106E-3</v>
      </c>
      <c r="AC14">
        <v>9.7394509596039505E-4</v>
      </c>
      <c r="AD14" s="1">
        <v>0</v>
      </c>
      <c r="AE14">
        <v>1.1529389175295899E-3</v>
      </c>
      <c r="AF14">
        <v>1.53933704770183E-2</v>
      </c>
      <c r="AG14">
        <v>7.4036189720980596</v>
      </c>
      <c r="AH14">
        <v>0.112671178668967</v>
      </c>
      <c r="AI14">
        <v>461.683962901418</v>
      </c>
      <c r="AJ14" t="s">
        <v>123</v>
      </c>
      <c r="AK14">
        <v>883278970.84000003</v>
      </c>
      <c r="AL14">
        <v>5005</v>
      </c>
    </row>
    <row r="16" spans="1:38" s="9" customFormat="1" x14ac:dyDescent="0.25">
      <c r="A16" s="9" t="s">
        <v>139</v>
      </c>
    </row>
    <row r="18" spans="1:40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134</v>
      </c>
      <c r="K18" t="s">
        <v>9</v>
      </c>
      <c r="L18" t="s">
        <v>10</v>
      </c>
      <c r="M18" t="s">
        <v>11</v>
      </c>
      <c r="N18" t="s">
        <v>13</v>
      </c>
      <c r="O18" t="s">
        <v>14</v>
      </c>
      <c r="P18" t="s">
        <v>15</v>
      </c>
      <c r="Q18" t="s">
        <v>16</v>
      </c>
      <c r="R18" t="s">
        <v>17</v>
      </c>
      <c r="S18" t="s">
        <v>18</v>
      </c>
      <c r="T18" t="s">
        <v>19</v>
      </c>
      <c r="U18" t="s">
        <v>20</v>
      </c>
      <c r="V18" t="s">
        <v>21</v>
      </c>
      <c r="W18" t="s">
        <v>22</v>
      </c>
      <c r="X18" t="s">
        <v>23</v>
      </c>
      <c r="Y18" t="s">
        <v>24</v>
      </c>
      <c r="Z18" t="s">
        <v>25</v>
      </c>
      <c r="AA18" t="s">
        <v>26</v>
      </c>
      <c r="AB18" t="s">
        <v>27</v>
      </c>
      <c r="AC18" t="s">
        <v>120</v>
      </c>
      <c r="AD18" t="s">
        <v>28</v>
      </c>
      <c r="AE18" t="s">
        <v>29</v>
      </c>
      <c r="AF18" t="s">
        <v>30</v>
      </c>
      <c r="AG18" t="s">
        <v>31</v>
      </c>
      <c r="AH18" t="s">
        <v>32</v>
      </c>
      <c r="AI18" t="s">
        <v>33</v>
      </c>
      <c r="AJ18" t="s">
        <v>34</v>
      </c>
      <c r="AK18" t="s">
        <v>74</v>
      </c>
      <c r="AL18" t="s">
        <v>35</v>
      </c>
      <c r="AM18" t="s">
        <v>36</v>
      </c>
    </row>
    <row r="19" spans="1:40" x14ac:dyDescent="0.25">
      <c r="A19" t="s">
        <v>37</v>
      </c>
      <c r="B19">
        <v>7.3763960451306998</v>
      </c>
      <c r="C19">
        <v>5.3462696577883401E-3</v>
      </c>
      <c r="D19">
        <v>6.2302001645085703</v>
      </c>
      <c r="E19">
        <v>5.3462696577883401E-3</v>
      </c>
      <c r="F19">
        <v>-60.280918504723601</v>
      </c>
      <c r="G19" s="1">
        <v>0</v>
      </c>
      <c r="H19">
        <v>3.00935611093273</v>
      </c>
      <c r="I19">
        <v>-245.65781603465001</v>
      </c>
      <c r="J19">
        <v>-194.89433686605801</v>
      </c>
      <c r="K19">
        <v>-215.712049068201</v>
      </c>
      <c r="L19">
        <v>66.396475741589995</v>
      </c>
      <c r="M19">
        <v>83.9864042808573</v>
      </c>
      <c r="N19">
        <v>55.4333480653154</v>
      </c>
      <c r="O19">
        <v>132353.756539219</v>
      </c>
      <c r="P19">
        <v>179467.39368681001</v>
      </c>
      <c r="Q19">
        <v>105.328948169917</v>
      </c>
      <c r="R19">
        <v>619.98310412303101</v>
      </c>
      <c r="S19">
        <v>0.305417444780331</v>
      </c>
      <c r="T19">
        <v>0.23192504926461499</v>
      </c>
      <c r="U19">
        <v>0.40000811406870002</v>
      </c>
      <c r="V19">
        <v>0.440218885003203</v>
      </c>
      <c r="W19">
        <v>9.2480103633341398E-3</v>
      </c>
      <c r="X19">
        <v>0.15052499056476101</v>
      </c>
      <c r="Y19" s="1">
        <v>0</v>
      </c>
      <c r="Z19">
        <v>0.59707615907522305</v>
      </c>
      <c r="AA19">
        <v>5.2931741450546301E-4</v>
      </c>
      <c r="AB19">
        <v>4.8169502598722101E-3</v>
      </c>
      <c r="AC19" s="1">
        <v>0</v>
      </c>
      <c r="AD19" s="1">
        <v>0</v>
      </c>
      <c r="AE19" s="1">
        <v>0</v>
      </c>
      <c r="AF19" s="1">
        <v>0</v>
      </c>
      <c r="AG19">
        <v>5.0506360825963297</v>
      </c>
      <c r="AH19">
        <v>0.32162390062621299</v>
      </c>
      <c r="AI19">
        <v>60.295560265265898</v>
      </c>
      <c r="AJ19" t="s">
        <v>75</v>
      </c>
      <c r="AK19" t="s">
        <v>76</v>
      </c>
      <c r="AL19">
        <v>335781480.33999997</v>
      </c>
      <c r="AM19">
        <v>2537</v>
      </c>
      <c r="AN19" s="15">
        <f>B19/D19-1</f>
        <v>0.18397416621565954</v>
      </c>
    </row>
    <row r="20" spans="1:40" x14ac:dyDescent="0.25">
      <c r="A20" t="s">
        <v>37</v>
      </c>
      <c r="B20">
        <v>5.9644117925266498</v>
      </c>
      <c r="C20">
        <v>5.6576296923740001E-3</v>
      </c>
      <c r="D20">
        <v>6.58183152781762</v>
      </c>
      <c r="E20">
        <v>5.6575912393351697E-3</v>
      </c>
      <c r="F20">
        <v>-39.940353927067001</v>
      </c>
      <c r="G20" s="1">
        <v>0</v>
      </c>
      <c r="H20">
        <v>3.1996918317249898</v>
      </c>
      <c r="I20">
        <v>-212.708981569418</v>
      </c>
      <c r="J20">
        <v>-177.70209106328599</v>
      </c>
      <c r="K20">
        <v>-185.74065206033799</v>
      </c>
      <c r="L20">
        <v>63.918528826225199</v>
      </c>
      <c r="M20">
        <v>85.200506544111605</v>
      </c>
      <c r="N20">
        <v>57.143303820962501</v>
      </c>
      <c r="O20">
        <v>147099.64763402601</v>
      </c>
      <c r="P20">
        <v>198452.33923734</v>
      </c>
      <c r="Q20">
        <v>102.05199050799099</v>
      </c>
      <c r="R20">
        <v>645.94791391910201</v>
      </c>
      <c r="S20">
        <v>0.28278800816822403</v>
      </c>
      <c r="T20">
        <v>0.21735152337626601</v>
      </c>
      <c r="U20">
        <v>0.30179735094659599</v>
      </c>
      <c r="V20">
        <v>0.47190743333505197</v>
      </c>
      <c r="W20">
        <v>3.4401368884062401E-2</v>
      </c>
      <c r="X20">
        <v>0.19189384683428801</v>
      </c>
      <c r="Y20" s="1">
        <v>0</v>
      </c>
      <c r="Z20">
        <v>0.60711332909210802</v>
      </c>
      <c r="AA20">
        <v>5.4086516128423799E-4</v>
      </c>
      <c r="AB20">
        <v>5.1151808244750503E-3</v>
      </c>
      <c r="AC20" s="1">
        <v>3.8385683405256202E-8</v>
      </c>
      <c r="AD20" s="1">
        <v>0</v>
      </c>
      <c r="AE20">
        <v>1.49047396696171E-6</v>
      </c>
      <c r="AF20" s="1">
        <v>0</v>
      </c>
      <c r="AG20">
        <v>5.0880334431535896</v>
      </c>
      <c r="AH20">
        <v>0.31240135738361202</v>
      </c>
      <c r="AI20">
        <v>194.904723900221</v>
      </c>
      <c r="AJ20" t="s">
        <v>77</v>
      </c>
      <c r="AK20" t="s">
        <v>78</v>
      </c>
      <c r="AL20">
        <v>1075592623.5</v>
      </c>
      <c r="AM20">
        <v>7312</v>
      </c>
      <c r="AN20" s="15">
        <f t="shared" ref="AN20:AN38" si="0">B20/D20-1</f>
        <v>-9.380667564666334E-2</v>
      </c>
    </row>
    <row r="21" spans="1:40" x14ac:dyDescent="0.25">
      <c r="A21" t="s">
        <v>37</v>
      </c>
      <c r="B21">
        <v>6.2962818140615102</v>
      </c>
      <c r="C21">
        <v>5.4868265448839602E-3</v>
      </c>
      <c r="D21">
        <v>6.3890866416342398</v>
      </c>
      <c r="E21">
        <v>5.4856173329704402E-3</v>
      </c>
      <c r="F21">
        <v>-36.479670626786401</v>
      </c>
      <c r="G21" s="1">
        <v>0</v>
      </c>
      <c r="H21">
        <v>3.23521562713516</v>
      </c>
      <c r="I21">
        <v>-183.01890405917101</v>
      </c>
      <c r="J21">
        <v>-171.906501635572</v>
      </c>
      <c r="K21">
        <v>-159.146290316934</v>
      </c>
      <c r="L21">
        <v>61.555791676672101</v>
      </c>
      <c r="M21">
        <v>87.039195250530099</v>
      </c>
      <c r="N21">
        <v>59.489582034353603</v>
      </c>
      <c r="O21">
        <v>166437.900497405</v>
      </c>
      <c r="P21">
        <v>228109.47269314199</v>
      </c>
      <c r="Q21">
        <v>104.713745853871</v>
      </c>
      <c r="R21">
        <v>678.96749286714498</v>
      </c>
      <c r="S21">
        <v>0.28629456465511</v>
      </c>
      <c r="T21">
        <v>0.25814415707994998</v>
      </c>
      <c r="U21">
        <v>0.199685527611319</v>
      </c>
      <c r="V21">
        <v>0.45609357452663801</v>
      </c>
      <c r="W21">
        <v>7.8042031845102999E-2</v>
      </c>
      <c r="X21">
        <v>0.26617886601693802</v>
      </c>
      <c r="Y21" s="1">
        <v>0</v>
      </c>
      <c r="Z21">
        <v>0.59667187098406005</v>
      </c>
      <c r="AA21">
        <v>5.3500517585320295E-4</v>
      </c>
      <c r="AB21">
        <v>4.8963188471855103E-3</v>
      </c>
      <c r="AC21">
        <v>1.20917462763594E-6</v>
      </c>
      <c r="AD21" s="1">
        <v>0</v>
      </c>
      <c r="AE21">
        <v>5.4297253015998098E-5</v>
      </c>
      <c r="AF21" s="1">
        <v>0</v>
      </c>
      <c r="AG21">
        <v>5.0565096658158799</v>
      </c>
      <c r="AH21">
        <v>0.30103993534017898</v>
      </c>
      <c r="AI21">
        <v>573.03135869029995</v>
      </c>
      <c r="AJ21" t="s">
        <v>79</v>
      </c>
      <c r="AK21" t="s">
        <v>80</v>
      </c>
      <c r="AL21">
        <v>5805520407.25</v>
      </c>
      <c r="AM21">
        <v>34881</v>
      </c>
      <c r="AN21" s="15">
        <f t="shared" si="0"/>
        <v>-1.4525523408615348E-2</v>
      </c>
    </row>
    <row r="22" spans="1:40" x14ac:dyDescent="0.25">
      <c r="A22" t="s">
        <v>37</v>
      </c>
      <c r="B22">
        <v>7.8091097839420396</v>
      </c>
      <c r="C22">
        <v>5.7563402133057901E-3</v>
      </c>
      <c r="D22">
        <v>6.6930566734013697</v>
      </c>
      <c r="E22">
        <v>5.7532471577219904E-3</v>
      </c>
      <c r="F22">
        <v>-33.362901565979399</v>
      </c>
      <c r="G22" s="1">
        <v>0</v>
      </c>
      <c r="H22">
        <v>3.287340608994</v>
      </c>
      <c r="I22">
        <v>-159.478829794896</v>
      </c>
      <c r="J22">
        <v>-155.26895483640499</v>
      </c>
      <c r="K22">
        <v>-136.28093470383101</v>
      </c>
      <c r="L22">
        <v>53.739889693455503</v>
      </c>
      <c r="M22">
        <v>88.605957412949394</v>
      </c>
      <c r="N22">
        <v>61.9209274858489</v>
      </c>
      <c r="O22">
        <v>171350.65622494399</v>
      </c>
      <c r="P22">
        <v>226569.43228804</v>
      </c>
      <c r="Q22">
        <v>98.862007331085707</v>
      </c>
      <c r="R22">
        <v>693.30054013705103</v>
      </c>
      <c r="S22">
        <v>0.28873907238861302</v>
      </c>
      <c r="T22">
        <v>0.32536382944009401</v>
      </c>
      <c r="U22">
        <v>0.22738969011596799</v>
      </c>
      <c r="V22">
        <v>0.37118113191387297</v>
      </c>
      <c r="W22">
        <v>0.112853814451714</v>
      </c>
      <c r="X22">
        <v>0.28857536351844298</v>
      </c>
      <c r="Y22" s="1">
        <v>0</v>
      </c>
      <c r="Z22">
        <v>0.57885040344129601</v>
      </c>
      <c r="AA22">
        <v>5.0358031214712499E-4</v>
      </c>
      <c r="AB22">
        <v>5.1777757743471202E-3</v>
      </c>
      <c r="AC22">
        <v>3.0931530428634298E-6</v>
      </c>
      <c r="AD22" s="1">
        <v>0</v>
      </c>
      <c r="AE22">
        <v>7.1866436594426904E-5</v>
      </c>
      <c r="AF22" s="1">
        <v>0</v>
      </c>
      <c r="AG22">
        <v>5.82704555479968</v>
      </c>
      <c r="AH22">
        <v>0.29918113728289703</v>
      </c>
      <c r="AI22">
        <v>735.09997847153795</v>
      </c>
      <c r="AJ22" t="s">
        <v>81</v>
      </c>
      <c r="AK22" t="s">
        <v>82</v>
      </c>
      <c r="AL22">
        <v>36228669245.639999</v>
      </c>
      <c r="AM22">
        <v>211430</v>
      </c>
      <c r="AN22" s="15">
        <f t="shared" si="0"/>
        <v>0.16674789487080477</v>
      </c>
    </row>
    <row r="23" spans="1:40" x14ac:dyDescent="0.25">
      <c r="A23" t="s">
        <v>37</v>
      </c>
      <c r="B23">
        <v>8.8670209958236708</v>
      </c>
      <c r="C23">
        <v>6.8167759164244899E-3</v>
      </c>
      <c r="D23">
        <v>7.8803025342897399</v>
      </c>
      <c r="E23">
        <v>6.7421639371286601E-3</v>
      </c>
      <c r="F23">
        <v>-31.065470809359599</v>
      </c>
      <c r="G23" s="1">
        <v>0</v>
      </c>
      <c r="H23">
        <v>3.3498008471559899</v>
      </c>
      <c r="I23">
        <v>-133.97734069721</v>
      </c>
      <c r="J23">
        <v>-131.43202689233399</v>
      </c>
      <c r="K23">
        <v>-111.33823090059001</v>
      </c>
      <c r="L23">
        <v>44.9216081635007</v>
      </c>
      <c r="M23">
        <v>89.830231298395006</v>
      </c>
      <c r="N23">
        <v>66.090712058839998</v>
      </c>
      <c r="O23">
        <v>175716.608668567</v>
      </c>
      <c r="P23">
        <v>225239.74142220599</v>
      </c>
      <c r="Q23">
        <v>91.719407887446394</v>
      </c>
      <c r="R23">
        <v>693.66139871882297</v>
      </c>
      <c r="S23">
        <v>0.31137013259947799</v>
      </c>
      <c r="T23">
        <v>0.36357445333238703</v>
      </c>
      <c r="U23">
        <v>0.26886279842023098</v>
      </c>
      <c r="V23">
        <v>0.28681600242903899</v>
      </c>
      <c r="W23">
        <v>0.13411786391306699</v>
      </c>
      <c r="X23">
        <v>0.31020333523766103</v>
      </c>
      <c r="Y23" s="1">
        <v>0</v>
      </c>
      <c r="Z23">
        <v>0.54600238222947395</v>
      </c>
      <c r="AA23">
        <v>4.4745929019022199E-4</v>
      </c>
      <c r="AB23">
        <v>5.7974303190280402E-3</v>
      </c>
      <c r="AC23">
        <v>7.4613050901025201E-5</v>
      </c>
      <c r="AD23" s="1">
        <v>0</v>
      </c>
      <c r="AE23">
        <v>4.9718238126326498E-4</v>
      </c>
      <c r="AF23" s="1">
        <v>8.4061907702464205E-8</v>
      </c>
      <c r="AG23">
        <v>6.3728379659831402</v>
      </c>
      <c r="AH23">
        <v>0.266407311350286</v>
      </c>
      <c r="AI23">
        <v>646.32833906547</v>
      </c>
      <c r="AJ23" t="s">
        <v>83</v>
      </c>
      <c r="AK23" t="s">
        <v>84</v>
      </c>
      <c r="AL23">
        <v>120125496617.31</v>
      </c>
      <c r="AM23">
        <v>683632</v>
      </c>
      <c r="AN23" s="15">
        <f t="shared" si="0"/>
        <v>0.12521327160225137</v>
      </c>
    </row>
    <row r="24" spans="1:40" x14ac:dyDescent="0.25">
      <c r="A24" t="s">
        <v>37</v>
      </c>
      <c r="B24">
        <v>9.5181094695120692</v>
      </c>
      <c r="C24">
        <v>8.0369744510563907E-3</v>
      </c>
      <c r="D24">
        <v>9.2292728239737603</v>
      </c>
      <c r="E24">
        <v>7.7779864424859001E-3</v>
      </c>
      <c r="F24">
        <v>-25.4294044901795</v>
      </c>
      <c r="G24" s="1">
        <v>0</v>
      </c>
      <c r="H24">
        <v>3.4837009883880699</v>
      </c>
      <c r="I24">
        <v>-108.58592469790599</v>
      </c>
      <c r="J24">
        <v>-106.449977726462</v>
      </c>
      <c r="K24">
        <v>-86.427854151150399</v>
      </c>
      <c r="L24">
        <v>38.702625340677201</v>
      </c>
      <c r="M24">
        <v>91.060835288657003</v>
      </c>
      <c r="N24">
        <v>70.454958373231904</v>
      </c>
      <c r="O24">
        <v>179726.300954348</v>
      </c>
      <c r="P24">
        <v>228455.327637187</v>
      </c>
      <c r="Q24">
        <v>84.898109285628806</v>
      </c>
      <c r="R24">
        <v>689.70815337629699</v>
      </c>
      <c r="S24">
        <v>0.363824800874814</v>
      </c>
      <c r="T24">
        <v>0.38899350094246998</v>
      </c>
      <c r="U24">
        <v>0.30785096104954601</v>
      </c>
      <c r="V24">
        <v>0.19509861788500599</v>
      </c>
      <c r="W24">
        <v>0.15292032290013599</v>
      </c>
      <c r="X24">
        <v>0.34413009816531098</v>
      </c>
      <c r="Y24" s="1">
        <v>0</v>
      </c>
      <c r="Z24">
        <v>0.47351508477029097</v>
      </c>
      <c r="AA24">
        <v>3.8827147309926602E-4</v>
      </c>
      <c r="AB24">
        <v>6.3408160046947003E-3</v>
      </c>
      <c r="AC24">
        <v>2.58989258099229E-4</v>
      </c>
      <c r="AD24" s="1">
        <v>0</v>
      </c>
      <c r="AE24">
        <v>1.04789024365567E-3</v>
      </c>
      <c r="AF24">
        <v>1.0146653528826099E-6</v>
      </c>
      <c r="AG24">
        <v>6.5045949449212097</v>
      </c>
      <c r="AH24">
        <v>0.22668311689451201</v>
      </c>
      <c r="AI24">
        <v>505.102625404901</v>
      </c>
      <c r="AJ24" t="s">
        <v>85</v>
      </c>
      <c r="AK24" t="s">
        <v>86</v>
      </c>
      <c r="AL24">
        <v>252666063481.06</v>
      </c>
      <c r="AM24">
        <v>1405838</v>
      </c>
      <c r="AN24" s="15">
        <f t="shared" si="0"/>
        <v>3.1295709970565966E-2</v>
      </c>
    </row>
    <row r="25" spans="1:40" x14ac:dyDescent="0.25">
      <c r="A25" t="s">
        <v>37</v>
      </c>
      <c r="B25">
        <v>10.433370339093999</v>
      </c>
      <c r="C25">
        <v>9.1496116765271401E-3</v>
      </c>
      <c r="D25">
        <v>10.443521721656801</v>
      </c>
      <c r="E25">
        <v>8.7572202045407294E-3</v>
      </c>
      <c r="F25">
        <v>-19.9075100759148</v>
      </c>
      <c r="G25" s="1">
        <v>0</v>
      </c>
      <c r="H25">
        <v>3.5920041943214698</v>
      </c>
      <c r="I25">
        <v>-84.356157314602399</v>
      </c>
      <c r="J25">
        <v>-82.456371924163705</v>
      </c>
      <c r="K25">
        <v>-61.7166629360988</v>
      </c>
      <c r="L25">
        <v>39.259403546343002</v>
      </c>
      <c r="M25">
        <v>91.143728391777401</v>
      </c>
      <c r="N25">
        <v>70.004800294560695</v>
      </c>
      <c r="O25">
        <v>175945.89046640301</v>
      </c>
      <c r="P25">
        <v>222713.494286375</v>
      </c>
      <c r="Q25">
        <v>83.586945499461805</v>
      </c>
      <c r="R25">
        <v>694.41207647317799</v>
      </c>
      <c r="S25">
        <v>0.37598642546462202</v>
      </c>
      <c r="T25">
        <v>0.38881388209302697</v>
      </c>
      <c r="U25">
        <v>0.30844647932393698</v>
      </c>
      <c r="V25">
        <v>0.197429132155757</v>
      </c>
      <c r="W25">
        <v>0.14534711609130599</v>
      </c>
      <c r="X25">
        <v>0.34877727242899798</v>
      </c>
      <c r="Y25" s="1">
        <v>0</v>
      </c>
      <c r="Z25">
        <v>0.45460453777084697</v>
      </c>
      <c r="AA25">
        <v>3.8283441602744999E-4</v>
      </c>
      <c r="AB25">
        <v>7.2637833107666097E-3</v>
      </c>
      <c r="AC25">
        <v>3.9239518445414101E-4</v>
      </c>
      <c r="AD25" s="1">
        <v>0</v>
      </c>
      <c r="AE25">
        <v>1.10006416413367E-3</v>
      </c>
      <c r="AF25">
        <v>1.05475280933743E-5</v>
      </c>
      <c r="AG25">
        <v>6.6589313505110201</v>
      </c>
      <c r="AH25">
        <v>0.23357419742890101</v>
      </c>
      <c r="AI25">
        <v>545.63845675140794</v>
      </c>
      <c r="AJ25" t="s">
        <v>87</v>
      </c>
      <c r="AK25" t="s">
        <v>88</v>
      </c>
      <c r="AL25">
        <v>478223041638.37</v>
      </c>
      <c r="AM25">
        <v>2718012</v>
      </c>
      <c r="AN25" s="15">
        <f t="shared" si="0"/>
        <v>-9.7202675815288853E-4</v>
      </c>
    </row>
    <row r="26" spans="1:40" x14ac:dyDescent="0.25">
      <c r="A26" t="s">
        <v>37</v>
      </c>
      <c r="B26">
        <v>11.557345735932699</v>
      </c>
      <c r="C26">
        <v>1.01672872450359E-2</v>
      </c>
      <c r="D26">
        <v>11.5410802859471</v>
      </c>
      <c r="E26">
        <v>9.5725418768677108E-3</v>
      </c>
      <c r="F26">
        <v>-15.515942625620101</v>
      </c>
      <c r="G26" s="1">
        <v>0</v>
      </c>
      <c r="H26">
        <v>3.6936684525814001</v>
      </c>
      <c r="I26">
        <v>-59.733124592586698</v>
      </c>
      <c r="J26">
        <v>-58.183904632383303</v>
      </c>
      <c r="K26">
        <v>-36.973433626643498</v>
      </c>
      <c r="L26">
        <v>39.4697495797325</v>
      </c>
      <c r="M26">
        <v>91.701337419013299</v>
      </c>
      <c r="N26">
        <v>70.6315448401933</v>
      </c>
      <c r="O26">
        <v>175117.17939016299</v>
      </c>
      <c r="P26">
        <v>220072.307318618</v>
      </c>
      <c r="Q26">
        <v>83.877475777181104</v>
      </c>
      <c r="R26">
        <v>694.66112135031096</v>
      </c>
      <c r="S26">
        <v>0.40208199123220201</v>
      </c>
      <c r="T26">
        <v>0.38700327044088401</v>
      </c>
      <c r="U26">
        <v>0.31670865060356301</v>
      </c>
      <c r="V26">
        <v>0.17460114717488201</v>
      </c>
      <c r="W26">
        <v>0.13797903070964301</v>
      </c>
      <c r="X26">
        <v>0.37071117151191002</v>
      </c>
      <c r="Y26" s="1">
        <v>0</v>
      </c>
      <c r="Z26">
        <v>0.421414034063678</v>
      </c>
      <c r="AA26">
        <v>3.61949971886644E-4</v>
      </c>
      <c r="AB26">
        <v>7.6661115676176696E-3</v>
      </c>
      <c r="AC26">
        <v>5.9475111944165895E-4</v>
      </c>
      <c r="AD26" s="1">
        <v>0</v>
      </c>
      <c r="AE26">
        <v>1.5033090865545001E-3</v>
      </c>
      <c r="AF26">
        <v>4.1182923839502002E-5</v>
      </c>
      <c r="AG26">
        <v>6.6574499606210802</v>
      </c>
      <c r="AH26">
        <v>0.227349453545684</v>
      </c>
      <c r="AI26">
        <v>525.81769933970395</v>
      </c>
      <c r="AJ26" t="s">
        <v>89</v>
      </c>
      <c r="AK26" t="s">
        <v>90</v>
      </c>
      <c r="AL26">
        <v>670990367168.01001</v>
      </c>
      <c r="AM26">
        <v>3831665</v>
      </c>
      <c r="AN26" s="15">
        <f t="shared" si="0"/>
        <v>1.4093524681051406E-3</v>
      </c>
    </row>
    <row r="27" spans="1:40" x14ac:dyDescent="0.25">
      <c r="A27" t="s">
        <v>37</v>
      </c>
      <c r="B27">
        <v>12.587974997065</v>
      </c>
      <c r="C27">
        <v>1.11324953014167E-2</v>
      </c>
      <c r="D27">
        <v>12.570646169419</v>
      </c>
      <c r="E27">
        <v>1.0413133969588101E-2</v>
      </c>
      <c r="F27">
        <v>-11.3917571769046</v>
      </c>
      <c r="G27" s="1">
        <v>0</v>
      </c>
      <c r="H27">
        <v>3.7637500392798899</v>
      </c>
      <c r="I27">
        <v>-35.903653188258801</v>
      </c>
      <c r="J27">
        <v>-34.540151774053498</v>
      </c>
      <c r="K27">
        <v>-11.999482190848299</v>
      </c>
      <c r="L27">
        <v>44.549509289434901</v>
      </c>
      <c r="M27">
        <v>91.606168329378704</v>
      </c>
      <c r="N27">
        <v>68.3776056904711</v>
      </c>
      <c r="O27">
        <v>166689.26035204399</v>
      </c>
      <c r="P27">
        <v>209782.900511057</v>
      </c>
      <c r="Q27">
        <v>85.888945724120205</v>
      </c>
      <c r="R27">
        <v>699.70144043902098</v>
      </c>
      <c r="S27">
        <v>0.388080550991382</v>
      </c>
      <c r="T27">
        <v>0.350382317409973</v>
      </c>
      <c r="U27">
        <v>0.29130578202068802</v>
      </c>
      <c r="V27">
        <v>0.25719533547470103</v>
      </c>
      <c r="W27">
        <v>0.11138402324192</v>
      </c>
      <c r="X27">
        <v>0.34011485926268897</v>
      </c>
      <c r="Y27" s="1">
        <v>0</v>
      </c>
      <c r="Z27">
        <v>0.445144660126081</v>
      </c>
      <c r="AA27">
        <v>3.8443657382224102E-4</v>
      </c>
      <c r="AB27">
        <v>7.8446468250571999E-3</v>
      </c>
      <c r="AC27">
        <v>7.1936955376095601E-4</v>
      </c>
      <c r="AD27" s="1">
        <v>0</v>
      </c>
      <c r="AE27">
        <v>1.9638576304238401E-3</v>
      </c>
      <c r="AF27">
        <v>2.20209597165723E-4</v>
      </c>
      <c r="AG27">
        <v>6.5764850559193899</v>
      </c>
      <c r="AH27">
        <v>0.26004249604999602</v>
      </c>
      <c r="AI27">
        <v>860.09586648822199</v>
      </c>
      <c r="AJ27" t="s">
        <v>91</v>
      </c>
      <c r="AK27" t="s">
        <v>92</v>
      </c>
      <c r="AL27">
        <v>931841638631.94995</v>
      </c>
      <c r="AM27">
        <v>5590292</v>
      </c>
      <c r="AN27" s="15">
        <f t="shared" si="0"/>
        <v>1.3785152658387645E-3</v>
      </c>
    </row>
    <row r="28" spans="1:40" x14ac:dyDescent="0.25">
      <c r="A28" t="s">
        <v>37</v>
      </c>
      <c r="B28">
        <v>13.7237052412131</v>
      </c>
      <c r="C28">
        <v>1.2273097698120201E-2</v>
      </c>
      <c r="D28">
        <v>13.7731359894879</v>
      </c>
      <c r="E28">
        <v>1.1377816531777199E-2</v>
      </c>
      <c r="F28">
        <v>-9.4660759275424908</v>
      </c>
      <c r="G28" s="1">
        <v>0</v>
      </c>
      <c r="H28">
        <v>3.8141061233253999</v>
      </c>
      <c r="I28">
        <v>-12.2927492516336</v>
      </c>
      <c r="J28">
        <v>-11.0881761565593</v>
      </c>
      <c r="K28">
        <v>12.539861272602501</v>
      </c>
      <c r="L28">
        <v>47.333562319311802</v>
      </c>
      <c r="M28">
        <v>91.793809736529099</v>
      </c>
      <c r="N28">
        <v>67.416374352004496</v>
      </c>
      <c r="O28">
        <v>160390.66385314299</v>
      </c>
      <c r="P28">
        <v>201707.68955735301</v>
      </c>
      <c r="Q28">
        <v>89.825306682504106</v>
      </c>
      <c r="R28">
        <v>701.68073550403506</v>
      </c>
      <c r="S28">
        <v>0.40136689053632402</v>
      </c>
      <c r="T28">
        <v>0.32626519600319998</v>
      </c>
      <c r="U28">
        <v>0.27512292840095998</v>
      </c>
      <c r="V28">
        <v>0.30173081934830898</v>
      </c>
      <c r="W28">
        <v>9.5997377710753104E-2</v>
      </c>
      <c r="X28">
        <v>0.32714887453997599</v>
      </c>
      <c r="Y28" s="1">
        <v>0</v>
      </c>
      <c r="Z28">
        <v>0.42909598012926098</v>
      </c>
      <c r="AA28">
        <v>3.93750262810047E-4</v>
      </c>
      <c r="AB28">
        <v>7.8962934617544094E-3</v>
      </c>
      <c r="AC28">
        <v>8.9529117352696796E-4</v>
      </c>
      <c r="AD28" s="1">
        <v>0</v>
      </c>
      <c r="AE28">
        <v>2.1304137472471802E-3</v>
      </c>
      <c r="AF28">
        <v>9.5738760216186299E-4</v>
      </c>
      <c r="AG28">
        <v>6.5579019871337501</v>
      </c>
      <c r="AH28">
        <v>0.27431768271020102</v>
      </c>
      <c r="AI28">
        <v>1210.84775730297</v>
      </c>
      <c r="AJ28" t="s">
        <v>93</v>
      </c>
      <c r="AK28" t="s">
        <v>94</v>
      </c>
      <c r="AL28">
        <v>1150722336642.3899</v>
      </c>
      <c r="AM28">
        <v>7174497</v>
      </c>
      <c r="AN28" s="15">
        <f t="shared" si="0"/>
        <v>-3.5889247236451371E-3</v>
      </c>
    </row>
    <row r="29" spans="1:40" x14ac:dyDescent="0.25">
      <c r="A29" t="s">
        <v>37</v>
      </c>
      <c r="B29">
        <v>14.572395742327901</v>
      </c>
      <c r="C29">
        <v>1.3536077649617799E-2</v>
      </c>
      <c r="D29">
        <v>15.0869425598469</v>
      </c>
      <c r="E29">
        <v>1.25116474402711E-2</v>
      </c>
      <c r="F29">
        <v>-6.1129471216584204</v>
      </c>
      <c r="G29" s="1">
        <v>0</v>
      </c>
      <c r="H29">
        <v>3.9200261480586902</v>
      </c>
      <c r="I29">
        <v>11.7517601689083</v>
      </c>
      <c r="J29">
        <v>12.7714202310849</v>
      </c>
      <c r="K29">
        <v>37.776159814909697</v>
      </c>
      <c r="L29">
        <v>52.377029375962898</v>
      </c>
      <c r="M29">
        <v>91.812074337496099</v>
      </c>
      <c r="N29">
        <v>65.9259961103687</v>
      </c>
      <c r="O29">
        <v>153026.67129891299</v>
      </c>
      <c r="P29">
        <v>193225.12696673401</v>
      </c>
      <c r="Q29">
        <v>91.299504332119099</v>
      </c>
      <c r="R29">
        <v>702.35032824052905</v>
      </c>
      <c r="S29">
        <v>0.40332140256224902</v>
      </c>
      <c r="T29">
        <v>0.29362296112377101</v>
      </c>
      <c r="U29">
        <v>0.24082407762620101</v>
      </c>
      <c r="V29">
        <v>0.40633335777459501</v>
      </c>
      <c r="W29">
        <v>7.4114421301422206E-2</v>
      </c>
      <c r="X29">
        <v>0.27872814329778001</v>
      </c>
      <c r="Y29" s="1">
        <v>0</v>
      </c>
      <c r="Z29">
        <v>0.43594245121758002</v>
      </c>
      <c r="AA29">
        <v>4.2293574312124199E-4</v>
      </c>
      <c r="AB29">
        <v>7.7770830087791299E-3</v>
      </c>
      <c r="AC29">
        <v>1.02443884291271E-3</v>
      </c>
      <c r="AD29" s="1">
        <v>0</v>
      </c>
      <c r="AE29">
        <v>2.3543977136551999E-3</v>
      </c>
      <c r="AF29">
        <v>1.9572753408610599E-3</v>
      </c>
      <c r="AG29">
        <v>6.3662987758644602</v>
      </c>
      <c r="AH29">
        <v>0.29676825977160298</v>
      </c>
      <c r="AI29">
        <v>1802.8221044900199</v>
      </c>
      <c r="AJ29" t="s">
        <v>95</v>
      </c>
      <c r="AK29" t="s">
        <v>96</v>
      </c>
      <c r="AL29">
        <v>1295435043747.25</v>
      </c>
      <c r="AM29">
        <v>8465420</v>
      </c>
      <c r="AN29" s="15">
        <f t="shared" si="0"/>
        <v>-3.4105440216126937E-2</v>
      </c>
    </row>
    <row r="30" spans="1:40" x14ac:dyDescent="0.25">
      <c r="A30" t="s">
        <v>37</v>
      </c>
      <c r="B30">
        <v>15.567433951826899</v>
      </c>
      <c r="C30">
        <v>1.4534701607904901E-2</v>
      </c>
      <c r="D30">
        <v>16.112735876482802</v>
      </c>
      <c r="E30">
        <v>1.3648008655588101E-2</v>
      </c>
      <c r="F30">
        <v>-4.5421155010405396</v>
      </c>
      <c r="G30" s="1">
        <v>0</v>
      </c>
      <c r="H30">
        <v>4.0063533450123199</v>
      </c>
      <c r="I30">
        <v>34.980962954763797</v>
      </c>
      <c r="J30">
        <v>35.850368085582197</v>
      </c>
      <c r="K30">
        <v>62.235891695676301</v>
      </c>
      <c r="L30">
        <v>56.966653539219699</v>
      </c>
      <c r="M30">
        <v>92.0717928580397</v>
      </c>
      <c r="N30">
        <v>64.266133483915596</v>
      </c>
      <c r="O30">
        <v>146087.72621503301</v>
      </c>
      <c r="P30">
        <v>184071.23431676099</v>
      </c>
      <c r="Q30">
        <v>95.859029793144003</v>
      </c>
      <c r="R30">
        <v>704.212173304418</v>
      </c>
      <c r="S30">
        <v>0.43207602276561502</v>
      </c>
      <c r="T30">
        <v>0.27396011650505597</v>
      </c>
      <c r="U30">
        <v>0.21058389023917701</v>
      </c>
      <c r="V30">
        <v>0.47838917913622298</v>
      </c>
      <c r="W30">
        <v>5.8677161277489301E-2</v>
      </c>
      <c r="X30">
        <v>0.25234976934711001</v>
      </c>
      <c r="Y30" s="1">
        <v>0</v>
      </c>
      <c r="Z30">
        <v>0.40227968771983802</v>
      </c>
      <c r="AA30">
        <v>4.4440434104251001E-4</v>
      </c>
      <c r="AB30">
        <v>7.9173617857649994E-3</v>
      </c>
      <c r="AC30">
        <v>8.86698233981284E-4</v>
      </c>
      <c r="AD30" s="1">
        <v>0</v>
      </c>
      <c r="AE30">
        <v>2.6640334826409499E-3</v>
      </c>
      <c r="AF30">
        <v>2.6222517862081502E-3</v>
      </c>
      <c r="AG30">
        <v>6.32265724827319</v>
      </c>
      <c r="AH30">
        <v>0.32281870693896902</v>
      </c>
      <c r="AI30">
        <v>2495.6646805998398</v>
      </c>
      <c r="AJ30" t="s">
        <v>97</v>
      </c>
      <c r="AK30" t="s">
        <v>98</v>
      </c>
      <c r="AL30">
        <v>1344409552864.03</v>
      </c>
      <c r="AM30">
        <v>9202755</v>
      </c>
      <c r="AN30" s="15">
        <f t="shared" si="0"/>
        <v>-3.3842913384547701E-2</v>
      </c>
    </row>
    <row r="31" spans="1:40" x14ac:dyDescent="0.25">
      <c r="A31" t="s">
        <v>37</v>
      </c>
      <c r="B31">
        <v>16.200116421203301</v>
      </c>
      <c r="C31">
        <v>1.47403592160213E-2</v>
      </c>
      <c r="D31">
        <v>16.322572987750799</v>
      </c>
      <c r="E31">
        <v>1.39716977521506E-2</v>
      </c>
      <c r="F31">
        <v>-0.16486235800481699</v>
      </c>
      <c r="G31" s="1">
        <v>0</v>
      </c>
      <c r="H31">
        <v>4.2414448338883002</v>
      </c>
      <c r="I31">
        <v>58.457854891093397</v>
      </c>
      <c r="J31">
        <v>59.388892778680599</v>
      </c>
      <c r="K31">
        <v>87.376689442967404</v>
      </c>
      <c r="L31">
        <v>63.228588872139703</v>
      </c>
      <c r="M31">
        <v>92.450616430330896</v>
      </c>
      <c r="N31">
        <v>63.3165913610366</v>
      </c>
      <c r="O31">
        <v>137589.15814533099</v>
      </c>
      <c r="P31">
        <v>173486.720116924</v>
      </c>
      <c r="Q31">
        <v>94.896676804252294</v>
      </c>
      <c r="R31">
        <v>699.83400274212795</v>
      </c>
      <c r="S31">
        <v>0.47070765151482502</v>
      </c>
      <c r="T31">
        <v>0.25171610755627699</v>
      </c>
      <c r="U31">
        <v>0.17298518923033099</v>
      </c>
      <c r="V31">
        <v>0.57292054690470595</v>
      </c>
      <c r="W31">
        <v>4.2799666603535701E-2</v>
      </c>
      <c r="X31">
        <v>0.21129459726142699</v>
      </c>
      <c r="Y31" s="1">
        <v>0</v>
      </c>
      <c r="Z31">
        <v>0.37051125549544001</v>
      </c>
      <c r="AA31">
        <v>4.81459469485816E-4</v>
      </c>
      <c r="AB31">
        <v>7.8166177123828694E-3</v>
      </c>
      <c r="AC31">
        <v>7.68665078487867E-4</v>
      </c>
      <c r="AD31" s="1">
        <v>0</v>
      </c>
      <c r="AE31">
        <v>3.2627769212289601E-3</v>
      </c>
      <c r="AF31">
        <v>2.41086940925946E-3</v>
      </c>
      <c r="AG31">
        <v>5.9700980020080898</v>
      </c>
      <c r="AH31">
        <v>0.33301628772658498</v>
      </c>
      <c r="AI31">
        <v>3553.42026681377</v>
      </c>
      <c r="AJ31" t="s">
        <v>99</v>
      </c>
      <c r="AK31" t="s">
        <v>100</v>
      </c>
      <c r="AL31">
        <v>1146186619518.8401</v>
      </c>
      <c r="AM31">
        <v>8330501</v>
      </c>
      <c r="AN31" s="15">
        <f t="shared" si="0"/>
        <v>-7.5022832882656321E-3</v>
      </c>
    </row>
    <row r="32" spans="1:40" x14ac:dyDescent="0.25">
      <c r="A32" t="s">
        <v>37</v>
      </c>
      <c r="B32">
        <v>17.097322852181001</v>
      </c>
      <c r="C32">
        <v>1.57235907420171E-2</v>
      </c>
      <c r="D32">
        <v>17.319153412597299</v>
      </c>
      <c r="E32">
        <v>1.50640480212017E-2</v>
      </c>
      <c r="F32">
        <v>1.8754079754856301</v>
      </c>
      <c r="G32" s="1">
        <v>0</v>
      </c>
      <c r="H32">
        <v>4.4153173740099598</v>
      </c>
      <c r="I32">
        <v>81.915357949336496</v>
      </c>
      <c r="J32">
        <v>82.563937682274201</v>
      </c>
      <c r="K32">
        <v>112.010077612104</v>
      </c>
      <c r="L32">
        <v>68.305101548601101</v>
      </c>
      <c r="M32">
        <v>93.122091580802405</v>
      </c>
      <c r="N32">
        <v>62.124072893231997</v>
      </c>
      <c r="O32">
        <v>132195.64085685299</v>
      </c>
      <c r="P32">
        <v>165015.66403776401</v>
      </c>
      <c r="Q32">
        <v>93.801269268332803</v>
      </c>
      <c r="R32">
        <v>700.03629786268004</v>
      </c>
      <c r="S32">
        <v>0.50871009120708599</v>
      </c>
      <c r="T32">
        <v>0.233920989937457</v>
      </c>
      <c r="U32">
        <v>0.137348068800484</v>
      </c>
      <c r="V32">
        <v>0.65665572455522503</v>
      </c>
      <c r="W32">
        <v>3.22893988955541E-2</v>
      </c>
      <c r="X32">
        <v>0.17370680774873501</v>
      </c>
      <c r="Y32" s="1">
        <v>0</v>
      </c>
      <c r="Z32">
        <v>0.33528932102394898</v>
      </c>
      <c r="AA32">
        <v>5.0765251026897002E-4</v>
      </c>
      <c r="AB32">
        <v>7.8530837852295692E-3</v>
      </c>
      <c r="AC32">
        <v>6.5954522656672002E-4</v>
      </c>
      <c r="AD32" s="1">
        <v>0</v>
      </c>
      <c r="AE32">
        <v>3.9379522818545802E-3</v>
      </c>
      <c r="AF32">
        <v>2.7653886909405302E-3</v>
      </c>
      <c r="AG32">
        <v>5.8677434119115697</v>
      </c>
      <c r="AH32">
        <v>0.36410939389631303</v>
      </c>
      <c r="AI32">
        <v>4542.6864175333903</v>
      </c>
      <c r="AJ32" t="s">
        <v>101</v>
      </c>
      <c r="AK32" t="s">
        <v>102</v>
      </c>
      <c r="AL32">
        <v>1027065477378.9</v>
      </c>
      <c r="AM32">
        <v>7769284</v>
      </c>
      <c r="AN32" s="15">
        <f t="shared" si="0"/>
        <v>-1.2808395141008844E-2</v>
      </c>
    </row>
    <row r="33" spans="1:40" x14ac:dyDescent="0.25">
      <c r="A33" t="s">
        <v>37</v>
      </c>
      <c r="B33">
        <v>17.823477701181499</v>
      </c>
      <c r="C33">
        <v>1.6243911715980899E-2</v>
      </c>
      <c r="D33">
        <v>17.842125010829001</v>
      </c>
      <c r="E33">
        <v>1.5658801560465199E-2</v>
      </c>
      <c r="F33">
        <v>8.4516822366290505</v>
      </c>
      <c r="G33" s="1">
        <v>0</v>
      </c>
      <c r="H33">
        <v>4.67698397384014</v>
      </c>
      <c r="I33">
        <v>104.9245799577</v>
      </c>
      <c r="J33">
        <v>105.69191597934901</v>
      </c>
      <c r="K33">
        <v>136.81991059418399</v>
      </c>
      <c r="L33">
        <v>72.516349981128499</v>
      </c>
      <c r="M33">
        <v>93.607095179109095</v>
      </c>
      <c r="N33">
        <v>61.922699308807601</v>
      </c>
      <c r="O33">
        <v>124675.16650561101</v>
      </c>
      <c r="P33">
        <v>155111.50299781401</v>
      </c>
      <c r="Q33">
        <v>88.856701632026898</v>
      </c>
      <c r="R33">
        <v>695.13877132714799</v>
      </c>
      <c r="S33">
        <v>0.54793401010046405</v>
      </c>
      <c r="T33">
        <v>0.22977867377180899</v>
      </c>
      <c r="U33">
        <v>0.11242629225848801</v>
      </c>
      <c r="V33">
        <v>0.70177141737889204</v>
      </c>
      <c r="W33">
        <v>2.6372919981730199E-2</v>
      </c>
      <c r="X33">
        <v>0.159429370380888</v>
      </c>
      <c r="Y33" s="1">
        <v>0</v>
      </c>
      <c r="Z33">
        <v>0.30655100446602102</v>
      </c>
      <c r="AA33">
        <v>5.3268413110901705E-4</v>
      </c>
      <c r="AB33">
        <v>7.73761481545972E-3</v>
      </c>
      <c r="AC33">
        <v>5.8511176844652899E-4</v>
      </c>
      <c r="AD33" s="1">
        <v>0</v>
      </c>
      <c r="AE33">
        <v>4.0543515764185703E-3</v>
      </c>
      <c r="AF33">
        <v>3.3341968191498502E-3</v>
      </c>
      <c r="AG33">
        <v>5.6303062760523197</v>
      </c>
      <c r="AH33">
        <v>0.36931898842286098</v>
      </c>
      <c r="AI33">
        <v>5690.1216874042102</v>
      </c>
      <c r="AJ33" t="s">
        <v>103</v>
      </c>
      <c r="AK33" t="s">
        <v>104</v>
      </c>
      <c r="AL33">
        <v>724219839656.79004</v>
      </c>
      <c r="AM33">
        <v>5808854</v>
      </c>
      <c r="AN33" s="15">
        <f t="shared" si="0"/>
        <v>-1.0451282925203476E-3</v>
      </c>
    </row>
    <row r="34" spans="1:40" x14ac:dyDescent="0.25">
      <c r="A34" t="s">
        <v>37</v>
      </c>
      <c r="B34">
        <v>18.657326092615399</v>
      </c>
      <c r="C34">
        <v>1.6809401979754699E-2</v>
      </c>
      <c r="D34">
        <v>18.407056208144599</v>
      </c>
      <c r="E34">
        <v>1.6328864347432599E-2</v>
      </c>
      <c r="F34">
        <v>11.8276943204894</v>
      </c>
      <c r="G34" s="1">
        <v>0</v>
      </c>
      <c r="H34">
        <v>4.8611602077077398</v>
      </c>
      <c r="I34">
        <v>128.17019091534101</v>
      </c>
      <c r="J34">
        <v>128.79508466725801</v>
      </c>
      <c r="K34">
        <v>161.33574307651</v>
      </c>
      <c r="L34">
        <v>76.2928984719357</v>
      </c>
      <c r="M34">
        <v>94.031516964352505</v>
      </c>
      <c r="N34">
        <v>60.850309747569</v>
      </c>
      <c r="O34">
        <v>119848.264071748</v>
      </c>
      <c r="P34">
        <v>148225.80002635301</v>
      </c>
      <c r="Q34">
        <v>85.3924315604675</v>
      </c>
      <c r="R34">
        <v>694.35049347201902</v>
      </c>
      <c r="S34">
        <v>0.58616683106039902</v>
      </c>
      <c r="T34">
        <v>0.23234047795721</v>
      </c>
      <c r="U34">
        <v>8.7109930100482999E-2</v>
      </c>
      <c r="V34">
        <v>0.75142953916274802</v>
      </c>
      <c r="W34">
        <v>2.0972919942427101E-2</v>
      </c>
      <c r="X34">
        <v>0.14048761079434</v>
      </c>
      <c r="Y34" s="1">
        <v>0</v>
      </c>
      <c r="Z34">
        <v>0.27795094758956901</v>
      </c>
      <c r="AA34">
        <v>5.5572971251890101E-4</v>
      </c>
      <c r="AB34">
        <v>7.7069642905439797E-3</v>
      </c>
      <c r="AC34">
        <v>4.80538329224758E-4</v>
      </c>
      <c r="AD34" s="1">
        <v>0</v>
      </c>
      <c r="AE34">
        <v>4.3657713651204504E-3</v>
      </c>
      <c r="AF34">
        <v>3.7004465080821701E-3</v>
      </c>
      <c r="AG34">
        <v>5.5888212508724999</v>
      </c>
      <c r="AH34">
        <v>0.39484801977530598</v>
      </c>
      <c r="AI34">
        <v>6769.5885579112901</v>
      </c>
      <c r="AJ34" t="s">
        <v>105</v>
      </c>
      <c r="AK34" t="s">
        <v>106</v>
      </c>
      <c r="AL34">
        <v>517599604238.69</v>
      </c>
      <c r="AM34">
        <v>4318791</v>
      </c>
      <c r="AN34" s="15">
        <f t="shared" si="0"/>
        <v>1.3596410074526943E-2</v>
      </c>
    </row>
    <row r="35" spans="1:40" x14ac:dyDescent="0.25">
      <c r="A35" t="s">
        <v>37</v>
      </c>
      <c r="B35">
        <v>18.890251061227598</v>
      </c>
      <c r="C35">
        <v>1.70095718265613E-2</v>
      </c>
      <c r="D35">
        <v>18.6061733005867</v>
      </c>
      <c r="E35">
        <v>1.66540081041959E-2</v>
      </c>
      <c r="F35">
        <v>20.166746761697901</v>
      </c>
      <c r="G35" s="1">
        <v>0</v>
      </c>
      <c r="H35">
        <v>5.0698855027381899</v>
      </c>
      <c r="I35">
        <v>151.03511849080201</v>
      </c>
      <c r="J35">
        <v>151.775975078969</v>
      </c>
      <c r="K35">
        <v>186.02853062287599</v>
      </c>
      <c r="L35">
        <v>78.892235098109296</v>
      </c>
      <c r="M35">
        <v>94.383108048434806</v>
      </c>
      <c r="N35">
        <v>59.729163058019203</v>
      </c>
      <c r="O35">
        <v>113522.771060242</v>
      </c>
      <c r="P35">
        <v>140686.26743463401</v>
      </c>
      <c r="Q35">
        <v>82.541829909793904</v>
      </c>
      <c r="R35">
        <v>690.54485691244702</v>
      </c>
      <c r="S35">
        <v>0.62571111435971005</v>
      </c>
      <c r="T35">
        <v>0.227823527042191</v>
      </c>
      <c r="U35">
        <v>6.6071716154148905E-2</v>
      </c>
      <c r="V35">
        <v>0.79603866018150904</v>
      </c>
      <c r="W35">
        <v>1.47700595064472E-2</v>
      </c>
      <c r="X35">
        <v>0.123119564157894</v>
      </c>
      <c r="Y35" s="1">
        <v>0</v>
      </c>
      <c r="Z35">
        <v>0.24671372471150099</v>
      </c>
      <c r="AA35">
        <v>5.7154581963955199E-4</v>
      </c>
      <c r="AB35">
        <v>7.6872664001289403E-3</v>
      </c>
      <c r="AC35">
        <v>3.5556352038073003E-4</v>
      </c>
      <c r="AD35" s="1">
        <v>0</v>
      </c>
      <c r="AE35">
        <v>4.5468549473979903E-3</v>
      </c>
      <c r="AF35">
        <v>3.8483923492825499E-3</v>
      </c>
      <c r="AG35">
        <v>5.68356482847775</v>
      </c>
      <c r="AH35">
        <v>0.41878642551634399</v>
      </c>
      <c r="AI35">
        <v>8130.7085192683298</v>
      </c>
      <c r="AJ35" t="s">
        <v>107</v>
      </c>
      <c r="AK35" t="s">
        <v>108</v>
      </c>
      <c r="AL35">
        <v>276151746629.70001</v>
      </c>
      <c r="AM35">
        <v>2432567</v>
      </c>
      <c r="AN35" s="15">
        <f t="shared" si="0"/>
        <v>1.526793049014219E-2</v>
      </c>
    </row>
    <row r="36" spans="1:40" x14ac:dyDescent="0.25">
      <c r="A36" t="s">
        <v>37</v>
      </c>
      <c r="B36">
        <v>17.947533701535001</v>
      </c>
      <c r="C36">
        <v>1.64589207847082E-2</v>
      </c>
      <c r="D36">
        <v>18.057342618844601</v>
      </c>
      <c r="E36">
        <v>1.6212554303784099E-2</v>
      </c>
      <c r="F36">
        <v>29.282705846215499</v>
      </c>
      <c r="G36" s="1">
        <v>0</v>
      </c>
      <c r="H36">
        <v>5.2986553921100299</v>
      </c>
      <c r="I36">
        <v>173.31373878251901</v>
      </c>
      <c r="J36">
        <v>174.251648805321</v>
      </c>
      <c r="K36">
        <v>210.65784283523399</v>
      </c>
      <c r="L36">
        <v>83.475870631296601</v>
      </c>
      <c r="M36">
        <v>94.359811559187705</v>
      </c>
      <c r="N36">
        <v>57.5362668971744</v>
      </c>
      <c r="O36">
        <v>106219.21518563401</v>
      </c>
      <c r="P36">
        <v>131466.82239161999</v>
      </c>
      <c r="Q36">
        <v>78.235385401737403</v>
      </c>
      <c r="R36">
        <v>682.93031354556899</v>
      </c>
      <c r="S36">
        <v>0.64728655861941797</v>
      </c>
      <c r="T36">
        <v>0.23627717130095199</v>
      </c>
      <c r="U36">
        <v>4.65263365441409E-2</v>
      </c>
      <c r="V36">
        <v>0.84625461331838203</v>
      </c>
      <c r="W36">
        <v>1.0189692355160001E-2</v>
      </c>
      <c r="X36">
        <v>9.7029357782316403E-2</v>
      </c>
      <c r="Y36" s="1">
        <v>0</v>
      </c>
      <c r="Z36">
        <v>0.24871394752215201</v>
      </c>
      <c r="AA36">
        <v>6.1325252571195899E-4</v>
      </c>
      <c r="AB36">
        <v>7.6556815507231998E-3</v>
      </c>
      <c r="AC36">
        <v>2.4636535255730498E-4</v>
      </c>
      <c r="AD36" s="1">
        <v>0</v>
      </c>
      <c r="AE36">
        <v>4.2813930195606201E-3</v>
      </c>
      <c r="AF36">
        <v>3.6622859882603199E-3</v>
      </c>
      <c r="AG36">
        <v>5.8087827102619203</v>
      </c>
      <c r="AH36">
        <v>0.46125573669125403</v>
      </c>
      <c r="AI36">
        <v>9846.8878338840896</v>
      </c>
      <c r="AJ36" t="s">
        <v>109</v>
      </c>
      <c r="AK36" t="s">
        <v>110</v>
      </c>
      <c r="AL36">
        <v>142125027590.91</v>
      </c>
      <c r="AM36">
        <v>1338035</v>
      </c>
      <c r="AN36" s="15">
        <f t="shared" si="0"/>
        <v>-6.0811227669238521E-3</v>
      </c>
    </row>
    <row r="37" spans="1:40" x14ac:dyDescent="0.25">
      <c r="A37" t="s">
        <v>37</v>
      </c>
      <c r="B37">
        <v>16.870560462214499</v>
      </c>
      <c r="C37">
        <v>1.5801740260094101E-2</v>
      </c>
      <c r="D37">
        <v>17.3978952865377</v>
      </c>
      <c r="E37">
        <v>1.56438299880244E-2</v>
      </c>
      <c r="F37">
        <v>40.3307170389349</v>
      </c>
      <c r="G37" s="1">
        <v>0</v>
      </c>
      <c r="H37">
        <v>5.7140371819960496</v>
      </c>
      <c r="I37">
        <v>194.13136315587099</v>
      </c>
      <c r="J37">
        <v>196.519637926039</v>
      </c>
      <c r="K37">
        <v>235.57119813890299</v>
      </c>
      <c r="L37">
        <v>89.899440120736102</v>
      </c>
      <c r="M37">
        <v>93.130939296450407</v>
      </c>
      <c r="N37">
        <v>57.066764997564903</v>
      </c>
      <c r="O37">
        <v>95308.212947489606</v>
      </c>
      <c r="P37">
        <v>118692.35138901899</v>
      </c>
      <c r="Q37">
        <v>73.210529523791095</v>
      </c>
      <c r="R37">
        <v>667.19720883952903</v>
      </c>
      <c r="S37">
        <v>0.61344934261486195</v>
      </c>
      <c r="T37">
        <v>0.27513626392558999</v>
      </c>
      <c r="U37">
        <v>4.0117286454708502E-2</v>
      </c>
      <c r="V37">
        <v>0.86760369664477499</v>
      </c>
      <c r="W37">
        <v>9.7532048949875196E-3</v>
      </c>
      <c r="X37">
        <v>8.2525812005528804E-2</v>
      </c>
      <c r="Y37" s="1">
        <v>0</v>
      </c>
      <c r="Z37">
        <v>0.30715683860303999</v>
      </c>
      <c r="AA37">
        <v>6.9555957182710802E-4</v>
      </c>
      <c r="AB37">
        <v>7.3421312015279896E-3</v>
      </c>
      <c r="AC37">
        <v>1.5791033339768501E-4</v>
      </c>
      <c r="AD37" s="1">
        <v>0</v>
      </c>
      <c r="AE37">
        <v>3.9446988604815297E-3</v>
      </c>
      <c r="AF37">
        <v>3.6614855617759499E-3</v>
      </c>
      <c r="AG37">
        <v>5.3076498294303196</v>
      </c>
      <c r="AH37">
        <v>0.44020920146315701</v>
      </c>
      <c r="AI37">
        <v>12705.8947479121</v>
      </c>
      <c r="AJ37" t="s">
        <v>111</v>
      </c>
      <c r="AK37" t="s">
        <v>112</v>
      </c>
      <c r="AL37">
        <v>46107349485.82</v>
      </c>
      <c r="AM37">
        <v>483771</v>
      </c>
      <c r="AN37" s="15">
        <f t="shared" si="0"/>
        <v>-3.0310265445225859E-2</v>
      </c>
    </row>
    <row r="38" spans="1:40" x14ac:dyDescent="0.25">
      <c r="A38" t="s">
        <v>37</v>
      </c>
      <c r="B38">
        <v>16.2927784582768</v>
      </c>
      <c r="C38">
        <v>1.4648432572050901E-2</v>
      </c>
      <c r="D38">
        <v>16.228837692673402</v>
      </c>
      <c r="E38">
        <v>1.4621883118645099E-2</v>
      </c>
      <c r="F38">
        <v>52.386046641122398</v>
      </c>
      <c r="G38" s="1">
        <v>0</v>
      </c>
      <c r="H38">
        <v>6.4218131579617701</v>
      </c>
      <c r="I38">
        <v>239.729660218482</v>
      </c>
      <c r="J38">
        <v>243.798863203819</v>
      </c>
      <c r="K38">
        <v>284.538946257144</v>
      </c>
      <c r="L38">
        <v>103.082070183498</v>
      </c>
      <c r="M38">
        <v>92.832245859680697</v>
      </c>
      <c r="N38">
        <v>56.622023943362599</v>
      </c>
      <c r="O38">
        <v>87667.183163778303</v>
      </c>
      <c r="P38">
        <v>108492.42795307199</v>
      </c>
      <c r="Q38">
        <v>59.015572126984402</v>
      </c>
      <c r="R38">
        <v>644.35265143820504</v>
      </c>
      <c r="S38">
        <v>0.57046760841373201</v>
      </c>
      <c r="T38">
        <v>0.36859666717274497</v>
      </c>
      <c r="U38">
        <v>1.90028053518723E-2</v>
      </c>
      <c r="V38">
        <v>0.96023601571777795</v>
      </c>
      <c r="W38">
        <v>2.5175904378814899E-3</v>
      </c>
      <c r="X38">
        <v>1.8243588492467801E-2</v>
      </c>
      <c r="Y38" s="1">
        <v>0</v>
      </c>
      <c r="Z38">
        <v>0.35957915996032602</v>
      </c>
      <c r="AA38">
        <v>8.21058486545738E-4</v>
      </c>
      <c r="AB38">
        <v>6.7257742446233098E-3</v>
      </c>
      <c r="AC38">
        <v>2.6550878844461301E-5</v>
      </c>
      <c r="AD38" s="1">
        <v>0</v>
      </c>
      <c r="AE38">
        <v>3.1077682944571998E-3</v>
      </c>
      <c r="AF38">
        <v>3.9672603988755804E-3</v>
      </c>
      <c r="AG38">
        <v>4.3118281700699104</v>
      </c>
      <c r="AH38">
        <v>0.42337439225791401</v>
      </c>
      <c r="AI38">
        <v>17023.313593512201</v>
      </c>
      <c r="AJ38" t="s">
        <v>113</v>
      </c>
      <c r="AK38" t="s">
        <v>114</v>
      </c>
      <c r="AL38">
        <v>45791024447.57</v>
      </c>
      <c r="AM38">
        <v>522328</v>
      </c>
      <c r="AN38" s="15">
        <f t="shared" si="0"/>
        <v>3.939947321813797E-3</v>
      </c>
    </row>
    <row r="39" spans="1:40" x14ac:dyDescent="0.25">
      <c r="AM39" s="7">
        <f>SUM(AM19:AM38)</f>
        <v>70332402</v>
      </c>
    </row>
    <row r="41" spans="1:40" x14ac:dyDescent="0.25">
      <c r="B41" t="s">
        <v>140</v>
      </c>
    </row>
    <row r="42" spans="1:40" x14ac:dyDescent="0.25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7</v>
      </c>
      <c r="I42" t="s">
        <v>8</v>
      </c>
      <c r="J42" t="s">
        <v>134</v>
      </c>
      <c r="K42" t="s">
        <v>9</v>
      </c>
      <c r="L42" t="s">
        <v>10</v>
      </c>
      <c r="M42" t="s">
        <v>11</v>
      </c>
      <c r="N42" t="s">
        <v>13</v>
      </c>
      <c r="O42" t="s">
        <v>14</v>
      </c>
      <c r="P42" t="s">
        <v>15</v>
      </c>
      <c r="Q42" t="s">
        <v>16</v>
      </c>
      <c r="R42" t="s">
        <v>17</v>
      </c>
      <c r="S42" t="s">
        <v>18</v>
      </c>
      <c r="T42" t="s">
        <v>19</v>
      </c>
      <c r="U42" t="s">
        <v>20</v>
      </c>
      <c r="V42" t="s">
        <v>21</v>
      </c>
      <c r="W42" t="s">
        <v>22</v>
      </c>
      <c r="X42" t="s">
        <v>23</v>
      </c>
      <c r="Y42" t="s">
        <v>24</v>
      </c>
      <c r="Z42" t="s">
        <v>25</v>
      </c>
      <c r="AA42" t="s">
        <v>26</v>
      </c>
      <c r="AB42" t="s">
        <v>27</v>
      </c>
      <c r="AC42" t="s">
        <v>120</v>
      </c>
      <c r="AD42" t="s">
        <v>28</v>
      </c>
      <c r="AE42" t="s">
        <v>29</v>
      </c>
      <c r="AF42" t="s">
        <v>30</v>
      </c>
      <c r="AG42" t="s">
        <v>31</v>
      </c>
      <c r="AH42" t="s">
        <v>32</v>
      </c>
      <c r="AI42" t="s">
        <v>33</v>
      </c>
      <c r="AJ42" t="s">
        <v>34</v>
      </c>
      <c r="AK42" t="s">
        <v>74</v>
      </c>
      <c r="AL42" t="s">
        <v>35</v>
      </c>
      <c r="AM42" t="s">
        <v>36</v>
      </c>
    </row>
    <row r="43" spans="1:40" x14ac:dyDescent="0.25">
      <c r="A43" t="s">
        <v>37</v>
      </c>
      <c r="B43">
        <v>8.04352409180383</v>
      </c>
      <c r="C43">
        <v>5.5068820427138596E-3</v>
      </c>
      <c r="D43">
        <v>6.4117373853679398</v>
      </c>
      <c r="E43">
        <v>5.5068820427138596E-3</v>
      </c>
      <c r="F43">
        <v>-27.429803321696699</v>
      </c>
      <c r="G43" s="1">
        <v>0</v>
      </c>
      <c r="H43">
        <v>3.3075570792998801</v>
      </c>
      <c r="I43">
        <v>-244.56868708738801</v>
      </c>
      <c r="J43">
        <v>-178.11018962182999</v>
      </c>
      <c r="K43">
        <v>-214.83069770260499</v>
      </c>
      <c r="L43">
        <v>67.805356570536901</v>
      </c>
      <c r="M43">
        <v>81.522353289188104</v>
      </c>
      <c r="N43">
        <v>52.323721408812801</v>
      </c>
      <c r="O43">
        <v>133099.33515308701</v>
      </c>
      <c r="P43">
        <v>178665.3019164</v>
      </c>
      <c r="Q43">
        <v>101.86760289542001</v>
      </c>
      <c r="R43">
        <v>597.608190284486</v>
      </c>
      <c r="S43">
        <v>0.16377548340342199</v>
      </c>
      <c r="T43">
        <v>0.28630427134971997</v>
      </c>
      <c r="U43">
        <v>0.50367031753777702</v>
      </c>
      <c r="V43">
        <v>0.44345570181538602</v>
      </c>
      <c r="W43">
        <v>9.5749929414538099E-3</v>
      </c>
      <c r="X43">
        <v>4.3298987705382701E-2</v>
      </c>
      <c r="Y43" s="1">
        <v>0</v>
      </c>
      <c r="Z43">
        <v>0.72685275034892904</v>
      </c>
      <c r="AA43">
        <v>5.5152146352085399E-4</v>
      </c>
      <c r="AB43">
        <v>4.9553623009996398E-3</v>
      </c>
      <c r="AC43" s="1">
        <v>0</v>
      </c>
      <c r="AD43" s="1">
        <v>0</v>
      </c>
      <c r="AE43" s="1">
        <v>0</v>
      </c>
      <c r="AF43" s="1">
        <v>0</v>
      </c>
      <c r="AG43">
        <v>5.4260651837609499</v>
      </c>
      <c r="AH43">
        <v>0.355576811862721</v>
      </c>
      <c r="AI43">
        <v>70.698273754970401</v>
      </c>
      <c r="AJ43" t="s">
        <v>75</v>
      </c>
      <c r="AK43" t="s">
        <v>76</v>
      </c>
      <c r="AL43">
        <v>256482418.84</v>
      </c>
      <c r="AM43">
        <v>1927</v>
      </c>
      <c r="AN43" s="15">
        <f>B43/D43-1</f>
        <v>0.25449992854662895</v>
      </c>
    </row>
    <row r="44" spans="1:40" x14ac:dyDescent="0.25">
      <c r="A44" t="s">
        <v>37</v>
      </c>
      <c r="B44">
        <v>7.7704078950839399</v>
      </c>
      <c r="C44">
        <v>6.1655566037673902E-3</v>
      </c>
      <c r="D44">
        <v>7.1528604280420804</v>
      </c>
      <c r="E44">
        <v>6.1654850128320697E-3</v>
      </c>
      <c r="F44">
        <v>-17.0929481546201</v>
      </c>
      <c r="G44" s="1">
        <v>0</v>
      </c>
      <c r="H44">
        <v>3.4251378921774198</v>
      </c>
      <c r="I44">
        <v>-217.470971818278</v>
      </c>
      <c r="J44">
        <v>-152.293377736167</v>
      </c>
      <c r="K44">
        <v>-187.30118555545499</v>
      </c>
      <c r="L44">
        <v>65.858210887994304</v>
      </c>
      <c r="M44">
        <v>81.5769787892811</v>
      </c>
      <c r="N44">
        <v>52.532548466728002</v>
      </c>
      <c r="O44">
        <v>131415.12194039999</v>
      </c>
      <c r="P44">
        <v>168094.586444474</v>
      </c>
      <c r="Q44">
        <v>93.746606695404495</v>
      </c>
      <c r="R44">
        <v>600.29419023372702</v>
      </c>
      <c r="S44">
        <v>0.14260310346641999</v>
      </c>
      <c r="T44">
        <v>0.230254018739773</v>
      </c>
      <c r="U44">
        <v>0.432534361586069</v>
      </c>
      <c r="V44">
        <v>0.51210528179014603</v>
      </c>
      <c r="W44">
        <v>1.8656597465618398E-2</v>
      </c>
      <c r="X44">
        <v>3.6703759158164699E-2</v>
      </c>
      <c r="Y44" s="1">
        <v>0</v>
      </c>
      <c r="Z44">
        <v>0.76235579656950703</v>
      </c>
      <c r="AA44">
        <v>5.4477336082852496E-4</v>
      </c>
      <c r="AB44">
        <v>5.6178981613975096E-3</v>
      </c>
      <c r="AC44" s="1">
        <v>7.1468401088466702E-8</v>
      </c>
      <c r="AD44" s="1">
        <v>0</v>
      </c>
      <c r="AE44">
        <v>2.77503959374998E-6</v>
      </c>
      <c r="AF44" s="1">
        <v>0</v>
      </c>
      <c r="AG44">
        <v>5.69820963184055</v>
      </c>
      <c r="AH44">
        <v>0.36309364003095101</v>
      </c>
      <c r="AI44">
        <v>135.769562500799</v>
      </c>
      <c r="AJ44" t="s">
        <v>77</v>
      </c>
      <c r="AK44" t="s">
        <v>78</v>
      </c>
      <c r="AL44">
        <v>577700876.04999995</v>
      </c>
      <c r="AM44">
        <v>4396</v>
      </c>
      <c r="AN44" s="15">
        <f t="shared" ref="AN44:AN62" si="1">B44/D44-1</f>
        <v>8.6335735647913081E-2</v>
      </c>
    </row>
    <row r="45" spans="1:40" x14ac:dyDescent="0.25">
      <c r="A45" t="s">
        <v>37</v>
      </c>
      <c r="B45">
        <v>7.8603893320318399</v>
      </c>
      <c r="C45">
        <v>6.3835657143220103E-3</v>
      </c>
      <c r="D45">
        <v>7.3969709331074096</v>
      </c>
      <c r="E45">
        <v>6.3775455012296403E-3</v>
      </c>
      <c r="F45">
        <v>-14.406200545328799</v>
      </c>
      <c r="G45" s="1">
        <v>0</v>
      </c>
      <c r="H45">
        <v>3.53554043920342</v>
      </c>
      <c r="I45">
        <v>-189.019277236167</v>
      </c>
      <c r="J45">
        <v>-133.69389166188401</v>
      </c>
      <c r="K45">
        <v>-160.54729653201201</v>
      </c>
      <c r="L45">
        <v>57.029704371563902</v>
      </c>
      <c r="M45">
        <v>83.038281218411299</v>
      </c>
      <c r="N45">
        <v>57.575315007397599</v>
      </c>
      <c r="O45">
        <v>139432.036454621</v>
      </c>
      <c r="P45">
        <v>190351.65149442601</v>
      </c>
      <c r="Q45">
        <v>85.491532034434002</v>
      </c>
      <c r="R45">
        <v>598.43512395830101</v>
      </c>
      <c r="S45">
        <v>0.17014799551845999</v>
      </c>
      <c r="T45">
        <v>0.242278475019339</v>
      </c>
      <c r="U45">
        <v>0.374624021541755</v>
      </c>
      <c r="V45">
        <v>0.45602844470729997</v>
      </c>
      <c r="W45">
        <v>6.93830410126937E-2</v>
      </c>
      <c r="X45">
        <v>9.9964492738250504E-2</v>
      </c>
      <c r="Y45" s="1">
        <v>0</v>
      </c>
      <c r="Z45">
        <v>0.737486029809585</v>
      </c>
      <c r="AA45">
        <v>4.9725562153870304E-4</v>
      </c>
      <c r="AB45">
        <v>5.6099523039785703E-3</v>
      </c>
      <c r="AC45">
        <v>6.0201250774112002E-6</v>
      </c>
      <c r="AD45" s="1">
        <v>0</v>
      </c>
      <c r="AE45">
        <v>2.7033006403320397E-4</v>
      </c>
      <c r="AF45" s="1">
        <v>0</v>
      </c>
      <c r="AG45">
        <v>5.8345242772022301</v>
      </c>
      <c r="AH45">
        <v>0.31501305600240198</v>
      </c>
      <c r="AI45">
        <v>247.278777328145</v>
      </c>
      <c r="AJ45" t="s">
        <v>79</v>
      </c>
      <c r="AK45" t="s">
        <v>80</v>
      </c>
      <c r="AL45">
        <v>1166070120.8699999</v>
      </c>
      <c r="AM45">
        <v>8363</v>
      </c>
      <c r="AN45" s="15">
        <f t="shared" si="1"/>
        <v>6.2649752596736441E-2</v>
      </c>
    </row>
    <row r="46" spans="1:40" x14ac:dyDescent="0.25">
      <c r="A46" t="s">
        <v>37</v>
      </c>
      <c r="B46">
        <v>8.5600992274055798</v>
      </c>
      <c r="C46">
        <v>7.3679375444309697E-3</v>
      </c>
      <c r="D46">
        <v>8.4918895069836609</v>
      </c>
      <c r="E46">
        <v>7.3384184804247297E-3</v>
      </c>
      <c r="F46">
        <v>-18.505390445816001</v>
      </c>
      <c r="G46" s="1">
        <v>0</v>
      </c>
      <c r="H46">
        <v>3.5410973953904499</v>
      </c>
      <c r="I46">
        <v>-161.83472827751001</v>
      </c>
      <c r="J46">
        <v>-115.76365714188501</v>
      </c>
      <c r="K46">
        <v>-136.78323805082701</v>
      </c>
      <c r="L46">
        <v>47.461554957000097</v>
      </c>
      <c r="M46">
        <v>85.593317670603497</v>
      </c>
      <c r="N46">
        <v>63.439672750800803</v>
      </c>
      <c r="O46">
        <v>158738.79334260299</v>
      </c>
      <c r="P46">
        <v>221862.81470092299</v>
      </c>
      <c r="Q46">
        <v>81.577873096478001</v>
      </c>
      <c r="R46">
        <v>619.57785403696005</v>
      </c>
      <c r="S46">
        <v>0.231911187102845</v>
      </c>
      <c r="T46">
        <v>0.29622120347315201</v>
      </c>
      <c r="U46">
        <v>0.36396762029963697</v>
      </c>
      <c r="V46">
        <v>0.322803268273193</v>
      </c>
      <c r="W46">
        <v>0.12776327951851399</v>
      </c>
      <c r="X46">
        <v>0.18546583190865401</v>
      </c>
      <c r="Y46" s="1">
        <v>0</v>
      </c>
      <c r="Z46">
        <v>0.645801839063043</v>
      </c>
      <c r="AA46">
        <v>4.3463000377005402E-4</v>
      </c>
      <c r="AB46">
        <v>6.1172918034030598E-3</v>
      </c>
      <c r="AC46">
        <v>2.95202485387883E-5</v>
      </c>
      <c r="AD46" s="1">
        <v>0</v>
      </c>
      <c r="AE46">
        <v>7.8647554743351098E-4</v>
      </c>
      <c r="AF46" s="1">
        <v>0</v>
      </c>
      <c r="AG46">
        <v>5.9459948404051701</v>
      </c>
      <c r="AH46">
        <v>0.26284226438824498</v>
      </c>
      <c r="AI46">
        <v>228.220046811858</v>
      </c>
      <c r="AJ46" t="s">
        <v>81</v>
      </c>
      <c r="AK46" t="s">
        <v>82</v>
      </c>
      <c r="AL46">
        <v>3310497535.1599998</v>
      </c>
      <c r="AM46">
        <v>20855</v>
      </c>
      <c r="AN46" s="15">
        <f t="shared" si="1"/>
        <v>8.0323372514237157E-3</v>
      </c>
    </row>
    <row r="47" spans="1:40" x14ac:dyDescent="0.25">
      <c r="A47" t="s">
        <v>37</v>
      </c>
      <c r="B47">
        <v>9.9346786950392403</v>
      </c>
      <c r="C47">
        <v>9.4140003719982192E-3</v>
      </c>
      <c r="D47">
        <v>10.729857616857</v>
      </c>
      <c r="E47">
        <v>9.2913081032778393E-3</v>
      </c>
      <c r="F47">
        <v>-25.426192016346299</v>
      </c>
      <c r="G47" s="1">
        <v>0</v>
      </c>
      <c r="H47">
        <v>3.52471170827822</v>
      </c>
      <c r="I47">
        <v>-133.47244108951301</v>
      </c>
      <c r="J47">
        <v>-98.191562949489295</v>
      </c>
      <c r="K47">
        <v>-111.59490495511599</v>
      </c>
      <c r="L47">
        <v>35.962084712349402</v>
      </c>
      <c r="M47">
        <v>87.295855172929095</v>
      </c>
      <c r="N47">
        <v>68.867652304269996</v>
      </c>
      <c r="O47">
        <v>182016.851004767</v>
      </c>
      <c r="P47">
        <v>246433.75405229599</v>
      </c>
      <c r="Q47">
        <v>80.457415539524703</v>
      </c>
      <c r="R47">
        <v>621.50588867382305</v>
      </c>
      <c r="S47">
        <v>0.26538613927979099</v>
      </c>
      <c r="T47">
        <v>0.34779011146317401</v>
      </c>
      <c r="U47">
        <v>0.42664564303336799</v>
      </c>
      <c r="V47">
        <v>0.14130146003146399</v>
      </c>
      <c r="W47">
        <v>0.176753786500983</v>
      </c>
      <c r="X47">
        <v>0.25529911043418302</v>
      </c>
      <c r="Y47" s="1">
        <v>0</v>
      </c>
      <c r="Z47">
        <v>0.59552786992865903</v>
      </c>
      <c r="AA47">
        <v>3.7099429733723001E-4</v>
      </c>
      <c r="AB47">
        <v>6.7162172673506902E-3</v>
      </c>
      <c r="AC47">
        <v>1.2269318370366599E-4</v>
      </c>
      <c r="AD47" s="1">
        <v>0</v>
      </c>
      <c r="AE47">
        <v>2.2029462313800001E-3</v>
      </c>
      <c r="AF47">
        <v>1.16519146526752E-6</v>
      </c>
      <c r="AG47">
        <v>6.5379832795930897</v>
      </c>
      <c r="AH47">
        <v>0.205002513286732</v>
      </c>
      <c r="AI47">
        <v>139.87161459599</v>
      </c>
      <c r="AJ47" t="s">
        <v>83</v>
      </c>
      <c r="AK47" t="s">
        <v>84</v>
      </c>
      <c r="AL47">
        <v>8666368326.8899994</v>
      </c>
      <c r="AM47">
        <v>47613</v>
      </c>
      <c r="AN47" s="15">
        <f t="shared" si="1"/>
        <v>-7.4108991024121718E-2</v>
      </c>
    </row>
    <row r="48" spans="1:40" x14ac:dyDescent="0.25">
      <c r="A48" t="s">
        <v>37</v>
      </c>
      <c r="B48">
        <v>11.3550724667737</v>
      </c>
      <c r="C48">
        <v>1.06012512844496E-2</v>
      </c>
      <c r="D48">
        <v>12.0053473374031</v>
      </c>
      <c r="E48">
        <v>1.03618622397819E-2</v>
      </c>
      <c r="F48">
        <v>-11.4550889446566</v>
      </c>
      <c r="G48" s="1">
        <v>0</v>
      </c>
      <c r="H48">
        <v>3.7405044990962999</v>
      </c>
      <c r="I48">
        <v>-110.541245950771</v>
      </c>
      <c r="J48">
        <v>-75.534527768535696</v>
      </c>
      <c r="K48">
        <v>-86.9534482421777</v>
      </c>
      <c r="L48">
        <v>38.499156951553402</v>
      </c>
      <c r="M48">
        <v>86.852991553328394</v>
      </c>
      <c r="N48">
        <v>67.191753054226893</v>
      </c>
      <c r="O48">
        <v>168885.093984926</v>
      </c>
      <c r="P48">
        <v>220978.03593649901</v>
      </c>
      <c r="Q48">
        <v>78.877249604304694</v>
      </c>
      <c r="R48">
        <v>614.04360138887796</v>
      </c>
      <c r="S48">
        <v>0.25126195915727301</v>
      </c>
      <c r="T48">
        <v>0.35764417885028899</v>
      </c>
      <c r="U48">
        <v>0.46207104538336002</v>
      </c>
      <c r="V48">
        <v>0.14895003565965201</v>
      </c>
      <c r="W48">
        <v>0.16266365589777901</v>
      </c>
      <c r="X48">
        <v>0.22631526305920699</v>
      </c>
      <c r="Y48" s="1">
        <v>0</v>
      </c>
      <c r="Z48">
        <v>0.62240869496027396</v>
      </c>
      <c r="AA48">
        <v>3.7788384122370899E-4</v>
      </c>
      <c r="AB48">
        <v>7.2380347280004299E-3</v>
      </c>
      <c r="AC48">
        <v>2.3939110842863701E-4</v>
      </c>
      <c r="AD48" s="1">
        <v>0</v>
      </c>
      <c r="AE48">
        <v>2.7293187618477998E-3</v>
      </c>
      <c r="AF48">
        <v>1.6629675049293099E-5</v>
      </c>
      <c r="AG48">
        <v>6.61664617751061</v>
      </c>
      <c r="AH48">
        <v>0.221623863722956</v>
      </c>
      <c r="AI48">
        <v>194.13108215260399</v>
      </c>
      <c r="AJ48" t="s">
        <v>85</v>
      </c>
      <c r="AK48" t="s">
        <v>86</v>
      </c>
      <c r="AL48">
        <v>15416506919.32</v>
      </c>
      <c r="AM48">
        <v>91284</v>
      </c>
      <c r="AN48" s="15">
        <f t="shared" si="1"/>
        <v>-5.4165435814042984E-2</v>
      </c>
    </row>
    <row r="49" spans="1:40" x14ac:dyDescent="0.25">
      <c r="A49" t="s">
        <v>37</v>
      </c>
      <c r="B49">
        <v>13.182990708608701</v>
      </c>
      <c r="C49">
        <v>1.2399682165668899E-2</v>
      </c>
      <c r="D49">
        <v>13.9056498412734</v>
      </c>
      <c r="E49">
        <v>1.19998248254925E-2</v>
      </c>
      <c r="F49">
        <v>-3.46267123356952</v>
      </c>
      <c r="G49" s="1">
        <v>0</v>
      </c>
      <c r="H49">
        <v>3.8760479047583201</v>
      </c>
      <c r="I49">
        <v>-86.314416013637796</v>
      </c>
      <c r="J49">
        <v>-52.551861066431997</v>
      </c>
      <c r="K49">
        <v>-62.166623829471902</v>
      </c>
      <c r="L49">
        <v>39.169102009933702</v>
      </c>
      <c r="M49">
        <v>87.006493373755006</v>
      </c>
      <c r="N49">
        <v>66.630559220601299</v>
      </c>
      <c r="O49">
        <v>165009.78050804499</v>
      </c>
      <c r="P49">
        <v>211392.22187045499</v>
      </c>
      <c r="Q49">
        <v>80.636947089190002</v>
      </c>
      <c r="R49">
        <v>605.239576683368</v>
      </c>
      <c r="S49">
        <v>0.25370361627056898</v>
      </c>
      <c r="T49">
        <v>0.35253831982077699</v>
      </c>
      <c r="U49">
        <v>0.49308776590369302</v>
      </c>
      <c r="V49">
        <v>0.13755532325394301</v>
      </c>
      <c r="W49">
        <v>0.160573936369513</v>
      </c>
      <c r="X49">
        <v>0.20878297447284999</v>
      </c>
      <c r="Y49" s="1">
        <v>0</v>
      </c>
      <c r="Z49">
        <v>0.61960226132188601</v>
      </c>
      <c r="AA49">
        <v>3.68642468862084E-4</v>
      </c>
      <c r="AB49">
        <v>7.9956419796508704E-3</v>
      </c>
      <c r="AC49">
        <v>3.9986067086243899E-4</v>
      </c>
      <c r="AD49" s="1">
        <v>0</v>
      </c>
      <c r="AE49">
        <v>3.4481329604119999E-3</v>
      </c>
      <c r="AF49">
        <v>1.8744827631688999E-4</v>
      </c>
      <c r="AG49">
        <v>6.9115435470187903</v>
      </c>
      <c r="AH49">
        <v>0.23408384413956501</v>
      </c>
      <c r="AI49">
        <v>312.70660076573301</v>
      </c>
      <c r="AJ49" t="s">
        <v>87</v>
      </c>
      <c r="AK49" t="s">
        <v>88</v>
      </c>
      <c r="AL49">
        <v>26909134966.130001</v>
      </c>
      <c r="AM49">
        <v>163076</v>
      </c>
      <c r="AN49" s="15">
        <f t="shared" si="1"/>
        <v>-5.196874226760495E-2</v>
      </c>
    </row>
    <row r="50" spans="1:40" x14ac:dyDescent="0.25">
      <c r="A50" t="s">
        <v>37</v>
      </c>
      <c r="B50">
        <v>13.2027987043134</v>
      </c>
      <c r="C50">
        <v>1.2636576358329399E-2</v>
      </c>
      <c r="D50">
        <v>14.1531390216016</v>
      </c>
      <c r="E50">
        <v>1.2171623950366601E-2</v>
      </c>
      <c r="F50">
        <v>7.54557051643721</v>
      </c>
      <c r="G50" s="1">
        <v>0</v>
      </c>
      <c r="H50">
        <v>4.0722043517457696</v>
      </c>
      <c r="I50">
        <v>-63.778977662405602</v>
      </c>
      <c r="J50">
        <v>-28.857543405339701</v>
      </c>
      <c r="K50">
        <v>-37.690403649929699</v>
      </c>
      <c r="L50">
        <v>43.694143306161401</v>
      </c>
      <c r="M50">
        <v>87.307897119287503</v>
      </c>
      <c r="N50">
        <v>65.459668145200695</v>
      </c>
      <c r="O50">
        <v>152641.10685043101</v>
      </c>
      <c r="P50">
        <v>195891.59293908699</v>
      </c>
      <c r="Q50">
        <v>79.717616648055099</v>
      </c>
      <c r="R50">
        <v>605.72078913803796</v>
      </c>
      <c r="S50">
        <v>0.284473684051398</v>
      </c>
      <c r="T50">
        <v>0.37524786038281899</v>
      </c>
      <c r="U50">
        <v>0.46742632687913799</v>
      </c>
      <c r="V50">
        <v>0.207349668995575</v>
      </c>
      <c r="W50">
        <v>0.135361151162779</v>
      </c>
      <c r="X50">
        <v>0.18986285296250599</v>
      </c>
      <c r="Y50" s="1">
        <v>0</v>
      </c>
      <c r="Z50">
        <v>0.58915583048220999</v>
      </c>
      <c r="AA50">
        <v>3.9474549629167697E-4</v>
      </c>
      <c r="AB50">
        <v>7.8879214909218405E-3</v>
      </c>
      <c r="AC50">
        <v>4.6495636611804499E-4</v>
      </c>
      <c r="AD50" s="1">
        <v>0</v>
      </c>
      <c r="AE50">
        <v>3.39641586609475E-3</v>
      </c>
      <c r="AF50">
        <v>4.9258579534731202E-4</v>
      </c>
      <c r="AG50">
        <v>6.7527258834717996</v>
      </c>
      <c r="AH50">
        <v>0.25323422322532202</v>
      </c>
      <c r="AI50">
        <v>659.11308514826499</v>
      </c>
      <c r="AJ50" t="s">
        <v>89</v>
      </c>
      <c r="AK50" t="s">
        <v>90</v>
      </c>
      <c r="AL50">
        <v>29767152811.330002</v>
      </c>
      <c r="AM50">
        <v>195014</v>
      </c>
      <c r="AN50" s="15">
        <f t="shared" si="1"/>
        <v>-6.7146964064842329E-2</v>
      </c>
    </row>
    <row r="51" spans="1:40" x14ac:dyDescent="0.25">
      <c r="A51" t="s">
        <v>37</v>
      </c>
      <c r="B51">
        <v>13.4692147195311</v>
      </c>
      <c r="C51">
        <v>1.3506931262881701E-2</v>
      </c>
      <c r="D51">
        <v>15.0568312382362</v>
      </c>
      <c r="E51">
        <v>1.2961942654414201E-2</v>
      </c>
      <c r="F51">
        <v>14.860009155072399</v>
      </c>
      <c r="G51" s="1">
        <v>0</v>
      </c>
      <c r="H51">
        <v>4.1982609352112101</v>
      </c>
      <c r="I51">
        <v>-40.666086067178803</v>
      </c>
      <c r="J51">
        <v>-4.6161651908276999</v>
      </c>
      <c r="K51">
        <v>-12.867233062533201</v>
      </c>
      <c r="L51">
        <v>47.4683688167339</v>
      </c>
      <c r="M51">
        <v>87.507693373886298</v>
      </c>
      <c r="N51">
        <v>64.429085839429206</v>
      </c>
      <c r="O51">
        <v>143205.21552612001</v>
      </c>
      <c r="P51">
        <v>183929.877949291</v>
      </c>
      <c r="Q51">
        <v>81.100813384038304</v>
      </c>
      <c r="R51">
        <v>603.64339989788198</v>
      </c>
      <c r="S51">
        <v>0.31187316871694198</v>
      </c>
      <c r="T51">
        <v>0.34952739200856803</v>
      </c>
      <c r="U51">
        <v>0.44279106148246999</v>
      </c>
      <c r="V51">
        <v>0.27085598332231797</v>
      </c>
      <c r="W51">
        <v>0.118542446846372</v>
      </c>
      <c r="X51">
        <v>0.16781050834883801</v>
      </c>
      <c r="Y51" s="1">
        <v>0</v>
      </c>
      <c r="Z51">
        <v>0.56155402588303005</v>
      </c>
      <c r="AA51">
        <v>4.1298070613434698E-4</v>
      </c>
      <c r="AB51">
        <v>7.8272205011231701E-3</v>
      </c>
      <c r="AC51">
        <v>5.4499348721309096E-4</v>
      </c>
      <c r="AD51" s="1">
        <v>0</v>
      </c>
      <c r="AE51">
        <v>3.5823668931935001E-3</v>
      </c>
      <c r="AF51">
        <v>1.13941970279945E-3</v>
      </c>
      <c r="AG51">
        <v>6.66914171560349</v>
      </c>
      <c r="AH51">
        <v>0.28368331019258702</v>
      </c>
      <c r="AI51">
        <v>1075.3405081527801</v>
      </c>
      <c r="AJ51" t="s">
        <v>91</v>
      </c>
      <c r="AK51" t="s">
        <v>92</v>
      </c>
      <c r="AL51">
        <v>35244665208.779999</v>
      </c>
      <c r="AM51">
        <v>246113</v>
      </c>
      <c r="AN51" s="15">
        <f t="shared" si="1"/>
        <v>-0.10544160943196423</v>
      </c>
    </row>
    <row r="52" spans="1:40" x14ac:dyDescent="0.25">
      <c r="A52" t="s">
        <v>37</v>
      </c>
      <c r="B52">
        <v>14.3756256682392</v>
      </c>
      <c r="C52">
        <v>1.5001670470337999E-2</v>
      </c>
      <c r="D52">
        <v>16.588500684345998</v>
      </c>
      <c r="E52">
        <v>1.4370945589174001E-2</v>
      </c>
      <c r="F52">
        <v>19.369133110036501</v>
      </c>
      <c r="G52" s="1">
        <v>0</v>
      </c>
      <c r="H52">
        <v>4.3517025261806603</v>
      </c>
      <c r="I52">
        <v>-17.173232368363699</v>
      </c>
      <c r="J52">
        <v>19.041607710853899</v>
      </c>
      <c r="K52">
        <v>11.821107053391399</v>
      </c>
      <c r="L52">
        <v>50.648497925457399</v>
      </c>
      <c r="M52">
        <v>87.634138201001804</v>
      </c>
      <c r="N52">
        <v>63.835919097059801</v>
      </c>
      <c r="O52">
        <v>137179.122944526</v>
      </c>
      <c r="P52">
        <v>176311.652496936</v>
      </c>
      <c r="Q52">
        <v>80.946004132894004</v>
      </c>
      <c r="R52">
        <v>603.09210966376497</v>
      </c>
      <c r="S52">
        <v>0.33318490970686299</v>
      </c>
      <c r="T52">
        <v>0.35665101133226801</v>
      </c>
      <c r="U52">
        <v>0.41718033940323301</v>
      </c>
      <c r="V52">
        <v>0.30874750431070203</v>
      </c>
      <c r="W52">
        <v>0.106358743334542</v>
      </c>
      <c r="X52">
        <v>0.16771341295152101</v>
      </c>
      <c r="Y52" s="1">
        <v>0</v>
      </c>
      <c r="Z52">
        <v>0.54112931584722501</v>
      </c>
      <c r="AA52">
        <v>4.3227853327664297E-4</v>
      </c>
      <c r="AB52">
        <v>7.7398015589227502E-3</v>
      </c>
      <c r="AC52">
        <v>6.3072657875976805E-4</v>
      </c>
      <c r="AD52" s="1">
        <v>0</v>
      </c>
      <c r="AE52">
        <v>3.8282939785093798E-3</v>
      </c>
      <c r="AF52">
        <v>2.3706545892175799E-3</v>
      </c>
      <c r="AG52">
        <v>6.5391024481602198</v>
      </c>
      <c r="AH52">
        <v>0.27981240330677398</v>
      </c>
      <c r="AI52">
        <v>1620.8761621342001</v>
      </c>
      <c r="AJ52" t="s">
        <v>93</v>
      </c>
      <c r="AK52" t="s">
        <v>94</v>
      </c>
      <c r="AL52">
        <v>38275170167.489998</v>
      </c>
      <c r="AM52">
        <v>279016</v>
      </c>
      <c r="AN52" s="15">
        <f t="shared" si="1"/>
        <v>-0.13339813273148982</v>
      </c>
    </row>
    <row r="53" spans="1:40" x14ac:dyDescent="0.25">
      <c r="A53" t="s">
        <v>37</v>
      </c>
      <c r="B53">
        <v>14.179087176183501</v>
      </c>
      <c r="C53">
        <v>1.62647129091519E-2</v>
      </c>
      <c r="D53">
        <v>17.862968995821198</v>
      </c>
      <c r="E53">
        <v>1.5651245984766901E-2</v>
      </c>
      <c r="F53">
        <v>21.8428299549035</v>
      </c>
      <c r="G53" s="1">
        <v>0</v>
      </c>
      <c r="H53">
        <v>4.50429923262051</v>
      </c>
      <c r="I53">
        <v>5.6363814103126204</v>
      </c>
      <c r="J53">
        <v>44.180969146030499</v>
      </c>
      <c r="K53">
        <v>36.819864451592203</v>
      </c>
      <c r="L53">
        <v>58.182513617196499</v>
      </c>
      <c r="M53">
        <v>88.0526333940021</v>
      </c>
      <c r="N53">
        <v>62.116457355526201</v>
      </c>
      <c r="O53">
        <v>127455.575268676</v>
      </c>
      <c r="P53">
        <v>161867.67307685499</v>
      </c>
      <c r="Q53">
        <v>83.6859297951884</v>
      </c>
      <c r="R53">
        <v>599.35936088722497</v>
      </c>
      <c r="S53">
        <v>0.37769159954979498</v>
      </c>
      <c r="T53">
        <v>0.33352601252202901</v>
      </c>
      <c r="U53">
        <v>0.33677450749350202</v>
      </c>
      <c r="V53">
        <v>0.44581726186286003</v>
      </c>
      <c r="W53">
        <v>9.1518783584034605E-2</v>
      </c>
      <c r="X53">
        <v>0.12588944705960201</v>
      </c>
      <c r="Y53" s="1">
        <v>0</v>
      </c>
      <c r="Z53">
        <v>0.498661840511673</v>
      </c>
      <c r="AA53">
        <v>4.7074459685798702E-4</v>
      </c>
      <c r="AB53">
        <v>7.6887638991187503E-3</v>
      </c>
      <c r="AC53">
        <v>6.1346964539687597E-4</v>
      </c>
      <c r="AD53" s="1">
        <v>0</v>
      </c>
      <c r="AE53">
        <v>4.1691912558456598E-3</v>
      </c>
      <c r="AF53">
        <v>3.32262174371659E-3</v>
      </c>
      <c r="AG53">
        <v>6.21612050153953</v>
      </c>
      <c r="AH53">
        <v>0.30713752587948101</v>
      </c>
      <c r="AI53">
        <v>2318.5476548664001</v>
      </c>
      <c r="AJ53" t="s">
        <v>95</v>
      </c>
      <c r="AK53" t="s">
        <v>96</v>
      </c>
      <c r="AL53">
        <v>34269490344.790001</v>
      </c>
      <c r="AM53">
        <v>268874</v>
      </c>
      <c r="AN53" s="15">
        <f t="shared" si="1"/>
        <v>-0.20623009649176982</v>
      </c>
    </row>
    <row r="54" spans="1:40" x14ac:dyDescent="0.25">
      <c r="A54" t="s">
        <v>37</v>
      </c>
      <c r="B54">
        <v>15.3004990679679</v>
      </c>
      <c r="C54">
        <v>1.6921199547909601E-2</v>
      </c>
      <c r="D54">
        <v>18.518320779430599</v>
      </c>
      <c r="E54">
        <v>1.6385389295095299E-2</v>
      </c>
      <c r="F54">
        <v>28.437252057865599</v>
      </c>
      <c r="G54" s="1">
        <v>0</v>
      </c>
      <c r="H54">
        <v>4.6750454705355198</v>
      </c>
      <c r="I54">
        <v>29.430755869056298</v>
      </c>
      <c r="J54">
        <v>66.911790780769707</v>
      </c>
      <c r="K54">
        <v>61.978740808587098</v>
      </c>
      <c r="L54">
        <v>62.004578327968403</v>
      </c>
      <c r="M54">
        <v>88.3640986320097</v>
      </c>
      <c r="N54">
        <v>61.4479382440934</v>
      </c>
      <c r="O54">
        <v>122064.789618086</v>
      </c>
      <c r="P54">
        <v>154059.442019693</v>
      </c>
      <c r="Q54">
        <v>82.458851732600905</v>
      </c>
      <c r="R54">
        <v>597.16188458275894</v>
      </c>
      <c r="S54">
        <v>0.39154593171420699</v>
      </c>
      <c r="T54">
        <v>0.35536981689854202</v>
      </c>
      <c r="U54">
        <v>0.30147310199778499</v>
      </c>
      <c r="V54">
        <v>0.50395048682242505</v>
      </c>
      <c r="W54">
        <v>7.9479942806428103E-2</v>
      </c>
      <c r="X54">
        <v>0.11509646837336</v>
      </c>
      <c r="Y54" s="1">
        <v>0</v>
      </c>
      <c r="Z54">
        <v>0.49186915991945901</v>
      </c>
      <c r="AA54">
        <v>4.9810351577832398E-4</v>
      </c>
      <c r="AB54">
        <v>7.5719268756307004E-3</v>
      </c>
      <c r="AC54">
        <v>5.3581353777672897E-4</v>
      </c>
      <c r="AD54" s="1">
        <v>0</v>
      </c>
      <c r="AE54">
        <v>4.8367104341694497E-3</v>
      </c>
      <c r="AF54">
        <v>3.4786765333225502E-3</v>
      </c>
      <c r="AG54">
        <v>6.0448454531728997</v>
      </c>
      <c r="AH54">
        <v>0.31721071466688899</v>
      </c>
      <c r="AI54">
        <v>3247.8737162480102</v>
      </c>
      <c r="AJ54" t="s">
        <v>97</v>
      </c>
      <c r="AK54" t="s">
        <v>98</v>
      </c>
      <c r="AL54">
        <v>31184746257.259998</v>
      </c>
      <c r="AM54">
        <v>255477</v>
      </c>
      <c r="AN54" s="15">
        <f t="shared" si="1"/>
        <v>-0.17376422785790191</v>
      </c>
    </row>
    <row r="55" spans="1:40" x14ac:dyDescent="0.25">
      <c r="A55" t="s">
        <v>37</v>
      </c>
      <c r="B55">
        <v>15.3866592663802</v>
      </c>
      <c r="C55">
        <v>1.66800205083154E-2</v>
      </c>
      <c r="D55">
        <v>18.2781177215479</v>
      </c>
      <c r="E55">
        <v>1.62493096656212E-2</v>
      </c>
      <c r="F55">
        <v>32.677878787457203</v>
      </c>
      <c r="G55" s="1">
        <v>0</v>
      </c>
      <c r="H55">
        <v>4.9048085749311499</v>
      </c>
      <c r="I55">
        <v>51.554158335830103</v>
      </c>
      <c r="J55">
        <v>90.445708851941305</v>
      </c>
      <c r="K55">
        <v>86.197653500996296</v>
      </c>
      <c r="L55">
        <v>68.8811276831442</v>
      </c>
      <c r="M55">
        <v>88.876922243229103</v>
      </c>
      <c r="N55">
        <v>60.737418647586701</v>
      </c>
      <c r="O55">
        <v>114524.111398633</v>
      </c>
      <c r="P55">
        <v>144411.753397119</v>
      </c>
      <c r="Q55">
        <v>79.242859839895502</v>
      </c>
      <c r="R55">
        <v>595.59850830459004</v>
      </c>
      <c r="S55">
        <v>0.39190659522030502</v>
      </c>
      <c r="T55">
        <v>0.36079120502858902</v>
      </c>
      <c r="U55">
        <v>0.22975571388369201</v>
      </c>
      <c r="V55">
        <v>0.59987115306550698</v>
      </c>
      <c r="W55">
        <v>6.7355908930375102E-2</v>
      </c>
      <c r="X55">
        <v>0.10301722412042399</v>
      </c>
      <c r="Y55" s="1">
        <v>0</v>
      </c>
      <c r="Z55">
        <v>0.50629924201492205</v>
      </c>
      <c r="AA55">
        <v>5.4040866771624398E-4</v>
      </c>
      <c r="AB55">
        <v>7.3796801211811801E-3</v>
      </c>
      <c r="AC55">
        <v>4.3071442463856401E-4</v>
      </c>
      <c r="AD55" s="1">
        <v>0</v>
      </c>
      <c r="AE55">
        <v>5.0494778839023299E-3</v>
      </c>
      <c r="AF55">
        <v>3.2798298906417901E-3</v>
      </c>
      <c r="AG55">
        <v>5.6047882966012397</v>
      </c>
      <c r="AH55">
        <v>0.32676840238492899</v>
      </c>
      <c r="AI55">
        <v>4224.9056989560304</v>
      </c>
      <c r="AJ55" t="s">
        <v>99</v>
      </c>
      <c r="AK55" t="s">
        <v>100</v>
      </c>
      <c r="AL55">
        <v>27438946374.110001</v>
      </c>
      <c r="AM55">
        <v>239591</v>
      </c>
      <c r="AN55" s="15">
        <f t="shared" si="1"/>
        <v>-0.15819235323990655</v>
      </c>
    </row>
    <row r="56" spans="1:40" x14ac:dyDescent="0.25">
      <c r="A56" t="s">
        <v>37</v>
      </c>
      <c r="B56">
        <v>16.923449869214799</v>
      </c>
      <c r="C56">
        <v>1.6742310334085599E-2</v>
      </c>
      <c r="D56">
        <v>18.340217572074199</v>
      </c>
      <c r="E56">
        <v>1.6298139761593399E-2</v>
      </c>
      <c r="F56">
        <v>32.163524654945597</v>
      </c>
      <c r="G56" s="1">
        <v>0</v>
      </c>
      <c r="H56">
        <v>5.0526525130084803</v>
      </c>
      <c r="I56">
        <v>76.121069249260103</v>
      </c>
      <c r="J56">
        <v>111.29750858977999</v>
      </c>
      <c r="K56">
        <v>111.899830161916</v>
      </c>
      <c r="L56">
        <v>73.915789430829705</v>
      </c>
      <c r="M56">
        <v>90.260341164211297</v>
      </c>
      <c r="N56">
        <v>60.4173850429504</v>
      </c>
      <c r="O56">
        <v>110823.305786276</v>
      </c>
      <c r="P56">
        <v>139464.05680435401</v>
      </c>
      <c r="Q56">
        <v>81.976037166286702</v>
      </c>
      <c r="R56">
        <v>595.94930125636995</v>
      </c>
      <c r="S56">
        <v>0.45612372760659198</v>
      </c>
      <c r="T56">
        <v>0.35637160147125702</v>
      </c>
      <c r="U56">
        <v>0.181553026485721</v>
      </c>
      <c r="V56">
        <v>0.66304156054179497</v>
      </c>
      <c r="W56">
        <v>6.9190039809966603E-2</v>
      </c>
      <c r="X56">
        <v>8.6215373162515901E-2</v>
      </c>
      <c r="Y56" s="1">
        <v>0</v>
      </c>
      <c r="Z56">
        <v>0.43449080758443398</v>
      </c>
      <c r="AA56">
        <v>5.7122168540821902E-4</v>
      </c>
      <c r="AB56">
        <v>7.3683805836653703E-3</v>
      </c>
      <c r="AC56">
        <v>4.4416513821532401E-4</v>
      </c>
      <c r="AD56" s="1">
        <v>0</v>
      </c>
      <c r="AE56">
        <v>5.03593995841562E-3</v>
      </c>
      <c r="AF56">
        <v>3.3226291269901598E-3</v>
      </c>
      <c r="AG56">
        <v>5.4959284346247896</v>
      </c>
      <c r="AH56">
        <v>0.36820863666502002</v>
      </c>
      <c r="AI56">
        <v>5790.7521860345196</v>
      </c>
      <c r="AJ56" t="s">
        <v>101</v>
      </c>
      <c r="AK56" t="s">
        <v>102</v>
      </c>
      <c r="AL56">
        <v>18936932376.23</v>
      </c>
      <c r="AM56">
        <v>170875</v>
      </c>
      <c r="AN56" s="15">
        <f t="shared" si="1"/>
        <v>-7.724923094787306E-2</v>
      </c>
    </row>
    <row r="57" spans="1:40" x14ac:dyDescent="0.25">
      <c r="A57" t="s">
        <v>37</v>
      </c>
      <c r="B57">
        <v>15.0102141604604</v>
      </c>
      <c r="C57">
        <v>1.5712822046927401E-2</v>
      </c>
      <c r="D57">
        <v>17.3082977009655</v>
      </c>
      <c r="E57">
        <v>1.54302814689784E-2</v>
      </c>
      <c r="F57">
        <v>39.615492549501198</v>
      </c>
      <c r="G57" s="1">
        <v>0</v>
      </c>
      <c r="H57">
        <v>5.3225631424614699</v>
      </c>
      <c r="I57">
        <v>98.358316214537197</v>
      </c>
      <c r="J57">
        <v>132.965834083126</v>
      </c>
      <c r="K57">
        <v>136.39734834844199</v>
      </c>
      <c r="L57">
        <v>82.432720971528994</v>
      </c>
      <c r="M57">
        <v>90.489888982165397</v>
      </c>
      <c r="N57">
        <v>59.499012901466301</v>
      </c>
      <c r="O57">
        <v>104127.965396078</v>
      </c>
      <c r="P57">
        <v>129582.647004292</v>
      </c>
      <c r="Q57">
        <v>75.060648749654604</v>
      </c>
      <c r="R57">
        <v>593.77664002715505</v>
      </c>
      <c r="S57">
        <v>0.44596007291814199</v>
      </c>
      <c r="T57">
        <v>0.367034918114579</v>
      </c>
      <c r="U57">
        <v>0.112427699069757</v>
      </c>
      <c r="V57">
        <v>0.77545051906942997</v>
      </c>
      <c r="W57">
        <v>5.0447104502139302E-2</v>
      </c>
      <c r="X57">
        <v>6.1674677358672797E-2</v>
      </c>
      <c r="Y57" s="1">
        <v>0</v>
      </c>
      <c r="Z57">
        <v>0.46476125754542302</v>
      </c>
      <c r="AA57">
        <v>6.3549607493155601E-4</v>
      </c>
      <c r="AB57">
        <v>7.10493406043181E-3</v>
      </c>
      <c r="AC57">
        <v>2.8253835024193299E-4</v>
      </c>
      <c r="AD57" s="1">
        <v>0</v>
      </c>
      <c r="AE57">
        <v>4.91869278211812E-3</v>
      </c>
      <c r="AF57">
        <v>2.7711827047623601E-3</v>
      </c>
      <c r="AG57">
        <v>4.9146740271103102</v>
      </c>
      <c r="AH57">
        <v>0.35361322346833701</v>
      </c>
      <c r="AI57">
        <v>7390.5928870321304</v>
      </c>
      <c r="AJ57" t="s">
        <v>103</v>
      </c>
      <c r="AK57" t="s">
        <v>104</v>
      </c>
      <c r="AL57">
        <v>16057781799.66</v>
      </c>
      <c r="AM57">
        <v>154212</v>
      </c>
      <c r="AN57" s="15">
        <f t="shared" si="1"/>
        <v>-0.13277351592912034</v>
      </c>
    </row>
    <row r="58" spans="1:40" x14ac:dyDescent="0.25">
      <c r="A58" t="s">
        <v>37</v>
      </c>
      <c r="B58">
        <v>16.070653547398699</v>
      </c>
      <c r="C58">
        <v>1.5740135340160201E-2</v>
      </c>
      <c r="D58">
        <v>17.335829154235999</v>
      </c>
      <c r="E58">
        <v>1.5439566782052499E-2</v>
      </c>
      <c r="F58">
        <v>36.431266236184598</v>
      </c>
      <c r="G58" s="1">
        <v>0</v>
      </c>
      <c r="H58">
        <v>5.5798902619279902</v>
      </c>
      <c r="I58">
        <v>122.897951412992</v>
      </c>
      <c r="J58">
        <v>152.04569646316301</v>
      </c>
      <c r="K58">
        <v>162.08775788043499</v>
      </c>
      <c r="L58">
        <v>88.381363489526393</v>
      </c>
      <c r="M58">
        <v>89.660248640613105</v>
      </c>
      <c r="N58">
        <v>58.529327589788302</v>
      </c>
      <c r="O58">
        <v>100796.92516068601</v>
      </c>
      <c r="P58">
        <v>125275.592945193</v>
      </c>
      <c r="Q58">
        <v>73.201669859483104</v>
      </c>
      <c r="R58">
        <v>593.42129119649496</v>
      </c>
      <c r="S58">
        <v>0.42407413336475203</v>
      </c>
      <c r="T58">
        <v>0.36560510541524499</v>
      </c>
      <c r="U58">
        <v>9.4363561193474901E-2</v>
      </c>
      <c r="V58">
        <v>0.783741911759951</v>
      </c>
      <c r="W58">
        <v>5.4073700007295597E-2</v>
      </c>
      <c r="X58">
        <v>6.7820827039277498E-2</v>
      </c>
      <c r="Y58" s="1">
        <v>0</v>
      </c>
      <c r="Z58">
        <v>0.48866020294145601</v>
      </c>
      <c r="AA58">
        <v>7.0722059988887202E-4</v>
      </c>
      <c r="AB58">
        <v>7.0362435857401996E-3</v>
      </c>
      <c r="AC58">
        <v>3.0056493341349701E-4</v>
      </c>
      <c r="AD58" s="1">
        <v>0</v>
      </c>
      <c r="AE58">
        <v>4.6994150957412996E-3</v>
      </c>
      <c r="AF58">
        <v>2.9967343078698199E-3</v>
      </c>
      <c r="AG58">
        <v>4.6279848189731903</v>
      </c>
      <c r="AH58">
        <v>0.36314060894970801</v>
      </c>
      <c r="AI58">
        <v>9986.3484723686706</v>
      </c>
      <c r="AJ58" t="s">
        <v>105</v>
      </c>
      <c r="AK58" t="s">
        <v>106</v>
      </c>
      <c r="AL58">
        <v>11096733490.940001</v>
      </c>
      <c r="AM58">
        <v>110090</v>
      </c>
      <c r="AN58" s="15">
        <f t="shared" si="1"/>
        <v>-7.2980391972088277E-2</v>
      </c>
    </row>
    <row r="59" spans="1:40" x14ac:dyDescent="0.25">
      <c r="A59" t="s">
        <v>37</v>
      </c>
      <c r="B59">
        <v>15.277477363226399</v>
      </c>
      <c r="C59">
        <v>1.5248822891769299E-2</v>
      </c>
      <c r="D59">
        <v>16.839306321151401</v>
      </c>
      <c r="E59">
        <v>1.5152497756179901E-2</v>
      </c>
      <c r="F59">
        <v>39.313623272948398</v>
      </c>
      <c r="G59" s="1">
        <v>0</v>
      </c>
      <c r="H59">
        <v>5.8641123521718903</v>
      </c>
      <c r="I59">
        <v>145.23061870504401</v>
      </c>
      <c r="J59">
        <v>171.68501078275801</v>
      </c>
      <c r="K59">
        <v>187.022403949432</v>
      </c>
      <c r="L59">
        <v>98.166651449990994</v>
      </c>
      <c r="M59">
        <v>88.838265664201202</v>
      </c>
      <c r="N59">
        <v>56.710275260801701</v>
      </c>
      <c r="O59">
        <v>94367.967002391597</v>
      </c>
      <c r="P59">
        <v>114319.101115058</v>
      </c>
      <c r="Q59">
        <v>61.969518875820597</v>
      </c>
      <c r="R59">
        <v>590.35895617222002</v>
      </c>
      <c r="S59">
        <v>0.392146159877033</v>
      </c>
      <c r="T59">
        <v>0.38785542893830199</v>
      </c>
      <c r="U59">
        <v>4.5813719493621299E-2</v>
      </c>
      <c r="V59">
        <v>0.90437942128194504</v>
      </c>
      <c r="W59">
        <v>2.6064719216135401E-2</v>
      </c>
      <c r="X59">
        <v>2.3742140008297601E-2</v>
      </c>
      <c r="Y59" s="1">
        <v>0</v>
      </c>
      <c r="Z59">
        <v>0.558709921665409</v>
      </c>
      <c r="AA59">
        <v>8.1211368574396199E-4</v>
      </c>
      <c r="AB59">
        <v>6.64948300722446E-3</v>
      </c>
      <c r="AC59">
        <v>9.6322588666275803E-5</v>
      </c>
      <c r="AD59" s="1">
        <v>0</v>
      </c>
      <c r="AE59">
        <v>4.4141719390089996E-3</v>
      </c>
      <c r="AF59">
        <v>3.27677762527859E-3</v>
      </c>
      <c r="AG59">
        <v>3.9839666929476101</v>
      </c>
      <c r="AH59">
        <v>0.35195355163297198</v>
      </c>
      <c r="AI59">
        <v>12231.0294483299</v>
      </c>
      <c r="AJ59" t="s">
        <v>107</v>
      </c>
      <c r="AK59" t="s">
        <v>108</v>
      </c>
      <c r="AL59">
        <v>7733643631.7799997</v>
      </c>
      <c r="AM59">
        <v>81952</v>
      </c>
      <c r="AN59" s="15">
        <f t="shared" si="1"/>
        <v>-9.2749008073048089E-2</v>
      </c>
    </row>
    <row r="60" spans="1:40" x14ac:dyDescent="0.25">
      <c r="A60" t="s">
        <v>37</v>
      </c>
      <c r="B60">
        <v>14.9539992124698</v>
      </c>
      <c r="C60">
        <v>1.4714757879555E-2</v>
      </c>
      <c r="D60">
        <v>16.296477610742802</v>
      </c>
      <c r="E60">
        <v>1.4618545629386E-2</v>
      </c>
      <c r="F60">
        <v>46.747941427384099</v>
      </c>
      <c r="G60" s="1">
        <v>0</v>
      </c>
      <c r="H60">
        <v>6.1698695861372697</v>
      </c>
      <c r="I60">
        <v>169.97940698649401</v>
      </c>
      <c r="J60">
        <v>193.301238829889</v>
      </c>
      <c r="K60">
        <v>213.66251604415001</v>
      </c>
      <c r="L60">
        <v>102.20645426774</v>
      </c>
      <c r="M60">
        <v>88.551128410180297</v>
      </c>
      <c r="N60">
        <v>56.196200265348502</v>
      </c>
      <c r="O60">
        <v>89924.567546136706</v>
      </c>
      <c r="P60">
        <v>109314.41757483</v>
      </c>
      <c r="Q60">
        <v>59.880696656197301</v>
      </c>
      <c r="R60">
        <v>592.54462835966399</v>
      </c>
      <c r="S60">
        <v>0.41680243305387898</v>
      </c>
      <c r="T60">
        <v>0.37560453099935098</v>
      </c>
      <c r="U60">
        <v>3.2217952790514502E-2</v>
      </c>
      <c r="V60">
        <v>0.91882945987608799</v>
      </c>
      <c r="W60">
        <v>2.6495142769239099E-2</v>
      </c>
      <c r="X60">
        <v>2.24574445641572E-2</v>
      </c>
      <c r="Y60" s="1">
        <v>0</v>
      </c>
      <c r="Z60">
        <v>0.52135059550635698</v>
      </c>
      <c r="AA60">
        <v>8.764122952599E-4</v>
      </c>
      <c r="AB60">
        <v>6.62868330410486E-3</v>
      </c>
      <c r="AC60">
        <v>9.6212696733835807E-5</v>
      </c>
      <c r="AD60" s="1">
        <v>0</v>
      </c>
      <c r="AE60">
        <v>3.6433600505312701E-3</v>
      </c>
      <c r="AF60">
        <v>3.4701402828120802E-3</v>
      </c>
      <c r="AG60">
        <v>3.7815783801768101</v>
      </c>
      <c r="AH60">
        <v>0.35142544027136402</v>
      </c>
      <c r="AI60">
        <v>14760.951695817501</v>
      </c>
      <c r="AJ60" t="s">
        <v>109</v>
      </c>
      <c r="AK60" t="s">
        <v>110</v>
      </c>
      <c r="AL60">
        <v>5715695437.8000002</v>
      </c>
      <c r="AM60">
        <v>63561</v>
      </c>
      <c r="AN60" s="15">
        <f t="shared" si="1"/>
        <v>-8.2378439705769746E-2</v>
      </c>
    </row>
    <row r="61" spans="1:40" x14ac:dyDescent="0.25">
      <c r="A61" t="s">
        <v>37</v>
      </c>
      <c r="B61">
        <v>14.566105920785899</v>
      </c>
      <c r="C61">
        <v>1.4422446782448899E-2</v>
      </c>
      <c r="D61">
        <v>15.997996346465699</v>
      </c>
      <c r="E61">
        <v>1.43702603727229E-2</v>
      </c>
      <c r="F61">
        <v>46.783359543788698</v>
      </c>
      <c r="G61" s="1">
        <v>0</v>
      </c>
      <c r="H61">
        <v>6.3227109098005601</v>
      </c>
      <c r="I61">
        <v>191.91951088205701</v>
      </c>
      <c r="J61">
        <v>212.521800037144</v>
      </c>
      <c r="K61">
        <v>237.65982097217099</v>
      </c>
      <c r="L61">
        <v>106.235205034609</v>
      </c>
      <c r="M61">
        <v>88.053935901040305</v>
      </c>
      <c r="N61">
        <v>55.4254854215785</v>
      </c>
      <c r="O61">
        <v>85894.841984218801</v>
      </c>
      <c r="P61">
        <v>103092.192721247</v>
      </c>
      <c r="Q61">
        <v>56.454617257257603</v>
      </c>
      <c r="R61">
        <v>591.16991679127705</v>
      </c>
      <c r="S61">
        <v>0.40025670629523202</v>
      </c>
      <c r="T61">
        <v>0.39863962627886601</v>
      </c>
      <c r="U61">
        <v>1.3180978810390501E-2</v>
      </c>
      <c r="V61">
        <v>0.94927035323156705</v>
      </c>
      <c r="W61">
        <v>2.2397882787001399E-2</v>
      </c>
      <c r="X61">
        <v>1.5150785171039899E-2</v>
      </c>
      <c r="Y61" s="1">
        <v>0</v>
      </c>
      <c r="Z61">
        <v>0.52746905619281104</v>
      </c>
      <c r="AA61">
        <v>9.1236253229572703E-4</v>
      </c>
      <c r="AB61">
        <v>6.4479694332167398E-3</v>
      </c>
      <c r="AC61">
        <v>5.2185756231435202E-5</v>
      </c>
      <c r="AD61" s="1">
        <v>0</v>
      </c>
      <c r="AE61">
        <v>3.2810506971036502E-3</v>
      </c>
      <c r="AF61">
        <v>3.7288974474068699E-3</v>
      </c>
      <c r="AG61">
        <v>3.5602334809292899</v>
      </c>
      <c r="AH61">
        <v>0.35345533706395998</v>
      </c>
      <c r="AI61">
        <v>16138.881979920499</v>
      </c>
      <c r="AJ61" t="s">
        <v>111</v>
      </c>
      <c r="AK61" t="s">
        <v>112</v>
      </c>
      <c r="AL61">
        <v>5344892437.3100004</v>
      </c>
      <c r="AM61">
        <v>62226</v>
      </c>
      <c r="AN61" s="15">
        <f t="shared" si="1"/>
        <v>-8.9504360087951595E-2</v>
      </c>
    </row>
    <row r="62" spans="1:40" x14ac:dyDescent="0.25">
      <c r="A62" t="s">
        <v>37</v>
      </c>
      <c r="B62">
        <v>15.0982810456041</v>
      </c>
      <c r="C62">
        <v>1.3165879127993101E-2</v>
      </c>
      <c r="D62">
        <v>14.703759949570999</v>
      </c>
      <c r="E62">
        <v>1.31583681871437E-2</v>
      </c>
      <c r="F62">
        <v>70.736525392694801</v>
      </c>
      <c r="G62" s="1">
        <v>0</v>
      </c>
      <c r="H62">
        <v>6.8056868917954896</v>
      </c>
      <c r="I62">
        <v>246.02836493196699</v>
      </c>
      <c r="J62">
        <v>265.07588999038597</v>
      </c>
      <c r="K62">
        <v>294.28965863046699</v>
      </c>
      <c r="L62">
        <v>109.172054753365</v>
      </c>
      <c r="M62">
        <v>91.966237182632696</v>
      </c>
      <c r="N62">
        <v>56.500200577485899</v>
      </c>
      <c r="O62">
        <v>81308.997148105307</v>
      </c>
      <c r="P62">
        <v>96034.768565986204</v>
      </c>
      <c r="Q62">
        <v>54.621201750410599</v>
      </c>
      <c r="R62">
        <v>589.74314949227596</v>
      </c>
      <c r="S62">
        <v>0.442113095672167</v>
      </c>
      <c r="T62">
        <v>0.446090395340072</v>
      </c>
      <c r="U62">
        <v>2.25433729030073E-2</v>
      </c>
      <c r="V62">
        <v>0.97400740476395298</v>
      </c>
      <c r="W62">
        <v>1.30461090094719E-3</v>
      </c>
      <c r="X62">
        <v>2.1446114320921102E-3</v>
      </c>
      <c r="Y62" s="1">
        <v>0</v>
      </c>
      <c r="Z62">
        <v>0.439983908990079</v>
      </c>
      <c r="AA62">
        <v>9.0481057710265704E-4</v>
      </c>
      <c r="AB62">
        <v>6.4035796290705903E-3</v>
      </c>
      <c r="AC62">
        <v>7.5107136998048403E-6</v>
      </c>
      <c r="AD62" s="1">
        <v>0</v>
      </c>
      <c r="AE62">
        <v>2.2711976021053799E-3</v>
      </c>
      <c r="AF62">
        <v>3.5787621931747502E-3</v>
      </c>
      <c r="AG62">
        <v>3.7839998891376898</v>
      </c>
      <c r="AH62">
        <v>0.39780431213135198</v>
      </c>
      <c r="AI62">
        <v>18783.0123889077</v>
      </c>
      <c r="AJ62" t="s">
        <v>113</v>
      </c>
      <c r="AK62" t="s">
        <v>114</v>
      </c>
      <c r="AL62">
        <v>9782529373.8799992</v>
      </c>
      <c r="AM62">
        <v>120313</v>
      </c>
      <c r="AN62" s="15">
        <f t="shared" si="1"/>
        <v>2.6831306916474285E-2</v>
      </c>
    </row>
    <row r="63" spans="1:40" x14ac:dyDescent="0.25">
      <c r="AM63">
        <f>SUM(AM43:AM62)</f>
        <v>2584828</v>
      </c>
      <c r="AN63">
        <f>AM63/AM39</f>
        <v>3.6751595658570002E-2</v>
      </c>
    </row>
    <row r="64" spans="1:40" x14ac:dyDescent="0.25">
      <c r="A64" t="s">
        <v>141</v>
      </c>
    </row>
    <row r="65" spans="1:40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7</v>
      </c>
      <c r="I65" t="s">
        <v>8</v>
      </c>
      <c r="J65" t="s">
        <v>134</v>
      </c>
      <c r="K65" t="s">
        <v>9</v>
      </c>
      <c r="L65" t="s">
        <v>10</v>
      </c>
      <c r="M65" t="s">
        <v>11</v>
      </c>
      <c r="N65" t="s">
        <v>13</v>
      </c>
      <c r="O65" t="s">
        <v>14</v>
      </c>
      <c r="P65" t="s">
        <v>15</v>
      </c>
      <c r="Q65" t="s">
        <v>16</v>
      </c>
      <c r="R65" t="s">
        <v>17</v>
      </c>
      <c r="S65" t="s">
        <v>18</v>
      </c>
      <c r="T65" t="s">
        <v>19</v>
      </c>
      <c r="U65" t="s">
        <v>20</v>
      </c>
      <c r="V65" t="s">
        <v>21</v>
      </c>
      <c r="W65" t="s">
        <v>22</v>
      </c>
      <c r="X65" t="s">
        <v>23</v>
      </c>
      <c r="Y65" t="s">
        <v>24</v>
      </c>
      <c r="Z65" t="s">
        <v>25</v>
      </c>
      <c r="AA65" t="s">
        <v>26</v>
      </c>
      <c r="AB65" t="s">
        <v>27</v>
      </c>
      <c r="AC65" t="s">
        <v>120</v>
      </c>
      <c r="AD65" t="s">
        <v>28</v>
      </c>
      <c r="AE65" t="s">
        <v>29</v>
      </c>
      <c r="AF65" t="s">
        <v>30</v>
      </c>
      <c r="AG65" t="s">
        <v>31</v>
      </c>
      <c r="AH65" t="s">
        <v>32</v>
      </c>
      <c r="AI65" t="s">
        <v>33</v>
      </c>
      <c r="AJ65" t="s">
        <v>34</v>
      </c>
      <c r="AK65" t="s">
        <v>74</v>
      </c>
      <c r="AL65" t="s">
        <v>35</v>
      </c>
      <c r="AM65" t="s">
        <v>36</v>
      </c>
    </row>
    <row r="66" spans="1:40" x14ac:dyDescent="0.25">
      <c r="A66" t="s">
        <v>37</v>
      </c>
      <c r="B66">
        <v>4.1507329369301003</v>
      </c>
      <c r="C66">
        <v>3.7035890846778899E-3</v>
      </c>
      <c r="D66">
        <v>4.3548858795322696</v>
      </c>
      <c r="E66">
        <v>3.7035890846778899E-3</v>
      </c>
      <c r="F66">
        <v>-95.944989347375397</v>
      </c>
      <c r="G66" s="1">
        <v>0</v>
      </c>
      <c r="H66">
        <v>2.72988150796614</v>
      </c>
      <c r="I66">
        <v>-211.206848375372</v>
      </c>
      <c r="J66">
        <v>-248.289558970906</v>
      </c>
      <c r="K66">
        <v>-186.60442163699099</v>
      </c>
      <c r="L66">
        <v>25.4531857742566</v>
      </c>
      <c r="M66">
        <v>95.342475734817896</v>
      </c>
      <c r="N66">
        <v>84.089057120328803</v>
      </c>
      <c r="O66">
        <v>162224.449307228</v>
      </c>
      <c r="P66">
        <v>191705.805440728</v>
      </c>
      <c r="Q66">
        <v>85.010535669190602</v>
      </c>
      <c r="R66">
        <v>659.91298312908896</v>
      </c>
      <c r="S66">
        <v>0.76808628012214497</v>
      </c>
      <c r="T66">
        <v>9.84154094192638E-2</v>
      </c>
      <c r="U66">
        <v>0.16298232304266699</v>
      </c>
      <c r="V66">
        <v>2.6453121899048301E-3</v>
      </c>
      <c r="W66">
        <v>4.12695753019744E-2</v>
      </c>
      <c r="X66">
        <v>0.79310278946545298</v>
      </c>
      <c r="Y66" s="1">
        <v>0</v>
      </c>
      <c r="Z66">
        <v>0.123834981511801</v>
      </c>
      <c r="AA66">
        <v>2.8675601061192002E-4</v>
      </c>
      <c r="AB66">
        <v>3.4168146765729901E-3</v>
      </c>
      <c r="AC66" s="1">
        <v>0</v>
      </c>
      <c r="AD66" s="1">
        <v>0</v>
      </c>
      <c r="AE66" s="1">
        <v>0</v>
      </c>
      <c r="AF66" s="1">
        <v>0</v>
      </c>
      <c r="AG66">
        <v>3.9788269429585701</v>
      </c>
      <c r="AH66">
        <v>8.3835445710049902E-2</v>
      </c>
      <c r="AI66">
        <v>0.42068802138244898</v>
      </c>
      <c r="AJ66" t="s">
        <v>77</v>
      </c>
      <c r="AK66" t="s">
        <v>78</v>
      </c>
      <c r="AL66">
        <v>269292585.85000002</v>
      </c>
      <c r="AM66">
        <v>1660</v>
      </c>
      <c r="AN66" s="15">
        <f t="shared" ref="AN66:AN84" si="2">B66/D66-1</f>
        <v>-4.6879056822516807E-2</v>
      </c>
    </row>
    <row r="67" spans="1:40" x14ac:dyDescent="0.25">
      <c r="A67" t="s">
        <v>37</v>
      </c>
      <c r="B67">
        <v>5.28330248385691</v>
      </c>
      <c r="C67">
        <v>4.2825123160939197E-3</v>
      </c>
      <c r="D67">
        <v>5.0196827256713998</v>
      </c>
      <c r="E67">
        <v>4.2825123160939197E-3</v>
      </c>
      <c r="F67">
        <v>-65.360202232709099</v>
      </c>
      <c r="G67" s="1">
        <v>0</v>
      </c>
      <c r="H67">
        <v>3.0310588505553802</v>
      </c>
      <c r="I67">
        <v>-178.67141782202401</v>
      </c>
      <c r="J67">
        <v>-206.58722616173301</v>
      </c>
      <c r="K67">
        <v>-158.78184290648301</v>
      </c>
      <c r="L67">
        <v>25.225822947358399</v>
      </c>
      <c r="M67">
        <v>94.313152880734904</v>
      </c>
      <c r="N67">
        <v>82.407202276074798</v>
      </c>
      <c r="O67">
        <v>200649.749293439</v>
      </c>
      <c r="P67">
        <v>239304.51384612301</v>
      </c>
      <c r="Q67">
        <v>83.787899627599899</v>
      </c>
      <c r="R67">
        <v>656.30486763890303</v>
      </c>
      <c r="S67">
        <v>0.52848621665116402</v>
      </c>
      <c r="T67">
        <v>0.266695567260121</v>
      </c>
      <c r="U67">
        <v>0.31700305191580702</v>
      </c>
      <c r="V67">
        <v>1.3771516760140499E-3</v>
      </c>
      <c r="W67">
        <v>0.13186419723085099</v>
      </c>
      <c r="X67">
        <v>0.54975559917732597</v>
      </c>
      <c r="Y67" s="1">
        <v>0</v>
      </c>
      <c r="Z67">
        <v>0.31083221099035102</v>
      </c>
      <c r="AA67">
        <v>2.8875222913272199E-4</v>
      </c>
      <c r="AB67">
        <v>3.9937601500275397E-3</v>
      </c>
      <c r="AC67" s="1">
        <v>0</v>
      </c>
      <c r="AD67" s="1">
        <v>0</v>
      </c>
      <c r="AE67" s="1">
        <v>0</v>
      </c>
      <c r="AF67" s="1">
        <v>0</v>
      </c>
      <c r="AG67">
        <v>4.5741520478065301</v>
      </c>
      <c r="AH67">
        <v>9.5648735313115907E-2</v>
      </c>
      <c r="AI67">
        <v>0.75972270773325801</v>
      </c>
      <c r="AJ67" t="s">
        <v>79</v>
      </c>
      <c r="AK67" t="s">
        <v>80</v>
      </c>
      <c r="AL67">
        <v>1948108415.8900001</v>
      </c>
      <c r="AM67">
        <v>9709</v>
      </c>
      <c r="AN67" s="15">
        <f t="shared" si="2"/>
        <v>5.2517215248947924E-2</v>
      </c>
    </row>
    <row r="68" spans="1:40" x14ac:dyDescent="0.25">
      <c r="A68" t="s">
        <v>37</v>
      </c>
      <c r="B68">
        <v>6.1577383190457198</v>
      </c>
      <c r="C68">
        <v>4.4633368013666302E-3</v>
      </c>
      <c r="D68">
        <v>5.2264597266912904</v>
      </c>
      <c r="E68">
        <v>4.4629972720007299E-3</v>
      </c>
      <c r="F68">
        <v>-43.007972234534698</v>
      </c>
      <c r="G68" s="1">
        <v>0</v>
      </c>
      <c r="H68">
        <v>3.2573804664244701</v>
      </c>
      <c r="I68">
        <v>-158.32582166062301</v>
      </c>
      <c r="J68">
        <v>-185.294935763616</v>
      </c>
      <c r="K68">
        <v>-138.51046567721599</v>
      </c>
      <c r="L68">
        <v>25.807240437042701</v>
      </c>
      <c r="M68">
        <v>95.388181221365201</v>
      </c>
      <c r="N68">
        <v>82.282798050639201</v>
      </c>
      <c r="O68">
        <v>201398.48859014901</v>
      </c>
      <c r="P68">
        <v>241648.976703233</v>
      </c>
      <c r="Q68">
        <v>84.387963648703703</v>
      </c>
      <c r="R68">
        <v>656.96280875332695</v>
      </c>
      <c r="S68">
        <v>0.56356041368327003</v>
      </c>
      <c r="T68">
        <v>0.41799729886514603</v>
      </c>
      <c r="U68">
        <v>0.31736027779027698</v>
      </c>
      <c r="V68">
        <v>8.9782969680742496E-4</v>
      </c>
      <c r="W68">
        <v>0.20627736595978</v>
      </c>
      <c r="X68">
        <v>0.47546452655313498</v>
      </c>
      <c r="Y68" s="1">
        <v>0</v>
      </c>
      <c r="Z68">
        <v>0.22321889107728901</v>
      </c>
      <c r="AA68">
        <v>2.8741577501879801E-4</v>
      </c>
      <c r="AB68">
        <v>4.1755908836128399E-3</v>
      </c>
      <c r="AC68" s="1">
        <v>3.3953338477780703E-7</v>
      </c>
      <c r="AD68" s="1">
        <v>0</v>
      </c>
      <c r="AE68" s="1">
        <v>0</v>
      </c>
      <c r="AF68" s="1">
        <v>0</v>
      </c>
      <c r="AG68">
        <v>5.0793710735411697</v>
      </c>
      <c r="AH68">
        <v>0.110417434221038</v>
      </c>
      <c r="AI68">
        <v>3.5190318940776999</v>
      </c>
      <c r="AJ68" t="s">
        <v>81</v>
      </c>
      <c r="AK68" t="s">
        <v>82</v>
      </c>
      <c r="AL68">
        <v>20470545177.279999</v>
      </c>
      <c r="AM68">
        <v>101642</v>
      </c>
      <c r="AN68" s="15">
        <f t="shared" si="2"/>
        <v>0.17818535702062954</v>
      </c>
    </row>
    <row r="69" spans="1:40" x14ac:dyDescent="0.25">
      <c r="A69" t="s">
        <v>37</v>
      </c>
      <c r="B69">
        <v>7.2925931282782601</v>
      </c>
      <c r="C69">
        <v>5.5636546610796497E-3</v>
      </c>
      <c r="D69">
        <v>6.47582932558048</v>
      </c>
      <c r="E69">
        <v>5.4672303205817001E-3</v>
      </c>
      <c r="F69">
        <v>-35.024069860501797</v>
      </c>
      <c r="G69" s="1">
        <v>0</v>
      </c>
      <c r="H69">
        <v>3.3478248011138398</v>
      </c>
      <c r="I69">
        <v>-131.480449204167</v>
      </c>
      <c r="J69">
        <v>-160.42885733997599</v>
      </c>
      <c r="K69">
        <v>-111.660232777936</v>
      </c>
      <c r="L69">
        <v>23.716312104001599</v>
      </c>
      <c r="M69">
        <v>95.369211669926003</v>
      </c>
      <c r="N69">
        <v>82.164615103557495</v>
      </c>
      <c r="O69">
        <v>201352.45544565999</v>
      </c>
      <c r="P69">
        <v>242739.31053732699</v>
      </c>
      <c r="Q69">
        <v>84.378500914645201</v>
      </c>
      <c r="R69">
        <v>656.79379352068099</v>
      </c>
      <c r="S69">
        <v>0.55213585217644801</v>
      </c>
      <c r="T69">
        <v>0.44932107886192701</v>
      </c>
      <c r="U69">
        <v>0.33392447124101299</v>
      </c>
      <c r="V69">
        <v>5.2325060561668295E-4</v>
      </c>
      <c r="W69">
        <v>0.21216642392943599</v>
      </c>
      <c r="X69">
        <v>0.45338585422393302</v>
      </c>
      <c r="Y69" s="1">
        <v>0</v>
      </c>
      <c r="Z69">
        <v>0.231092577514287</v>
      </c>
      <c r="AA69">
        <v>2.8594517369043499E-4</v>
      </c>
      <c r="AB69">
        <v>5.00030646980275E-3</v>
      </c>
      <c r="AC69">
        <v>9.64256755433023E-5</v>
      </c>
      <c r="AD69" s="1">
        <v>0</v>
      </c>
      <c r="AE69">
        <v>1.8100015600280701E-4</v>
      </c>
      <c r="AF69" s="1">
        <v>0</v>
      </c>
      <c r="AG69">
        <v>5.90393951276981</v>
      </c>
      <c r="AH69">
        <v>0.118276544759882</v>
      </c>
      <c r="AI69">
        <v>9.7435324186490906</v>
      </c>
      <c r="AJ69" t="s">
        <v>83</v>
      </c>
      <c r="AK69" t="s">
        <v>84</v>
      </c>
      <c r="AL69">
        <v>100289832360.83</v>
      </c>
      <c r="AM69">
        <v>498081</v>
      </c>
      <c r="AN69" s="15">
        <f t="shared" si="2"/>
        <v>0.12612497359549657</v>
      </c>
    </row>
    <row r="70" spans="1:40" x14ac:dyDescent="0.25">
      <c r="A70" t="s">
        <v>37</v>
      </c>
      <c r="B70">
        <v>7.0780307380123899</v>
      </c>
      <c r="C70">
        <v>6.2521080645747996E-3</v>
      </c>
      <c r="D70">
        <v>7.2498448814043597</v>
      </c>
      <c r="E70">
        <v>5.97499027575224E-3</v>
      </c>
      <c r="F70">
        <v>-18.401263551027299</v>
      </c>
      <c r="G70" s="1">
        <v>0</v>
      </c>
      <c r="H70">
        <v>3.5792863909332402</v>
      </c>
      <c r="I70">
        <v>-108.397961756485</v>
      </c>
      <c r="J70">
        <v>-139.12196959927999</v>
      </c>
      <c r="K70">
        <v>-87.735236907319802</v>
      </c>
      <c r="L70">
        <v>24.670697411207001</v>
      </c>
      <c r="M70">
        <v>95.480321117812096</v>
      </c>
      <c r="N70">
        <v>82.018757887392596</v>
      </c>
      <c r="O70">
        <v>193145.210002518</v>
      </c>
      <c r="P70">
        <v>236282.80051047701</v>
      </c>
      <c r="Q70">
        <v>84.440316903474695</v>
      </c>
      <c r="R70">
        <v>653.97332516485403</v>
      </c>
      <c r="S70">
        <v>0.59989330486694104</v>
      </c>
      <c r="T70">
        <v>0.47169498428685103</v>
      </c>
      <c r="U70">
        <v>0.35538405197567902</v>
      </c>
      <c r="V70">
        <v>2.0194040956764401E-3</v>
      </c>
      <c r="W70">
        <v>0.18945875052702399</v>
      </c>
      <c r="X70">
        <v>0.45313779340161903</v>
      </c>
      <c r="Y70" s="1">
        <v>0</v>
      </c>
      <c r="Z70">
        <v>0.18623209212281</v>
      </c>
      <c r="AA70">
        <v>2.8697991134571101E-4</v>
      </c>
      <c r="AB70">
        <v>5.3549885789201798E-3</v>
      </c>
      <c r="AC70">
        <v>2.7712080644923303E-4</v>
      </c>
      <c r="AD70" s="1">
        <v>0</v>
      </c>
      <c r="AE70">
        <v>3.3304327468116002E-4</v>
      </c>
      <c r="AF70" s="1">
        <v>0</v>
      </c>
      <c r="AG70">
        <v>5.8926418556028999</v>
      </c>
      <c r="AH70">
        <v>0.123626737676922</v>
      </c>
      <c r="AI70">
        <v>45.818593445644602</v>
      </c>
      <c r="AJ70" t="s">
        <v>85</v>
      </c>
      <c r="AK70" t="s">
        <v>86</v>
      </c>
      <c r="AL70">
        <v>157970763228.12</v>
      </c>
      <c r="AM70">
        <v>817886</v>
      </c>
      <c r="AN70" s="15">
        <f t="shared" si="2"/>
        <v>-2.3699009592973219E-2</v>
      </c>
    </row>
    <row r="71" spans="1:40" x14ac:dyDescent="0.25">
      <c r="A71" t="s">
        <v>37</v>
      </c>
      <c r="B71">
        <v>7.4597102902426604</v>
      </c>
      <c r="C71">
        <v>7.0400213834300304E-3</v>
      </c>
      <c r="D71">
        <v>8.1284730510603005</v>
      </c>
      <c r="E71">
        <v>6.6477640402029603E-3</v>
      </c>
      <c r="F71">
        <v>-5.9728407290266903</v>
      </c>
      <c r="G71" s="1">
        <v>0</v>
      </c>
      <c r="H71">
        <v>3.7605420869138602</v>
      </c>
      <c r="I71">
        <v>-83.5071966931188</v>
      </c>
      <c r="J71">
        <v>-114.34182565996301</v>
      </c>
      <c r="K71">
        <v>-62.080935297087599</v>
      </c>
      <c r="L71">
        <v>25.486095133994102</v>
      </c>
      <c r="M71">
        <v>95.475776364610397</v>
      </c>
      <c r="N71">
        <v>81.663368250110693</v>
      </c>
      <c r="O71">
        <v>186264.213058252</v>
      </c>
      <c r="P71">
        <v>229658.10193641399</v>
      </c>
      <c r="Q71">
        <v>84.724392930609994</v>
      </c>
      <c r="R71">
        <v>652.00172518457498</v>
      </c>
      <c r="S71">
        <v>0.61564105157343396</v>
      </c>
      <c r="T71">
        <v>0.45521374123532199</v>
      </c>
      <c r="U71">
        <v>0.36869297381563199</v>
      </c>
      <c r="V71">
        <v>3.3557590201990198E-3</v>
      </c>
      <c r="W71">
        <v>0.16360073920012499</v>
      </c>
      <c r="X71">
        <v>0.46435052796404203</v>
      </c>
      <c r="Y71" s="1">
        <v>0</v>
      </c>
      <c r="Z71">
        <v>0.17413632946496399</v>
      </c>
      <c r="AA71">
        <v>2.8776290483191198E-4</v>
      </c>
      <c r="AB71">
        <v>6.0607253157538401E-3</v>
      </c>
      <c r="AC71">
        <v>3.9226212547532999E-4</v>
      </c>
      <c r="AD71" s="1">
        <v>0</v>
      </c>
      <c r="AE71">
        <v>2.9929248825471503E-4</v>
      </c>
      <c r="AF71" s="1">
        <v>0</v>
      </c>
      <c r="AG71">
        <v>5.9341518047079402</v>
      </c>
      <c r="AH71">
        <v>0.127434958536535</v>
      </c>
      <c r="AI71">
        <v>136.47320307603999</v>
      </c>
      <c r="AJ71" t="s">
        <v>87</v>
      </c>
      <c r="AK71" t="s">
        <v>88</v>
      </c>
      <c r="AL71">
        <v>231779922425.38</v>
      </c>
      <c r="AM71">
        <v>1244361</v>
      </c>
      <c r="AN71" s="15">
        <f t="shared" si="2"/>
        <v>-8.227409460752344E-2</v>
      </c>
    </row>
    <row r="72" spans="1:40" x14ac:dyDescent="0.25">
      <c r="A72" t="s">
        <v>37</v>
      </c>
      <c r="B72">
        <v>7.9850228434033204</v>
      </c>
      <c r="C72">
        <v>7.1233412226691904E-3</v>
      </c>
      <c r="D72">
        <v>8.2209382777688695</v>
      </c>
      <c r="E72">
        <v>6.64205114095696E-3</v>
      </c>
      <c r="F72">
        <v>-2.8584150214008699</v>
      </c>
      <c r="G72" s="1">
        <v>0</v>
      </c>
      <c r="H72">
        <v>3.8337661966194201</v>
      </c>
      <c r="I72">
        <v>-60.498079186709603</v>
      </c>
      <c r="J72">
        <v>-95.005786629890594</v>
      </c>
      <c r="K72">
        <v>-38.450317004700103</v>
      </c>
      <c r="L72">
        <v>25.209346930138</v>
      </c>
      <c r="M72">
        <v>95.462391353939907</v>
      </c>
      <c r="N72">
        <v>81.779041491065399</v>
      </c>
      <c r="O72">
        <v>181002.864621849</v>
      </c>
      <c r="P72">
        <v>224235.62611506</v>
      </c>
      <c r="Q72">
        <v>85.002812714776198</v>
      </c>
      <c r="R72">
        <v>652.75660928799198</v>
      </c>
      <c r="S72">
        <v>0.62458495636781297</v>
      </c>
      <c r="T72">
        <v>0.42702432330713003</v>
      </c>
      <c r="U72">
        <v>0.35681052237842997</v>
      </c>
      <c r="V72">
        <v>9.0789071811280993E-3</v>
      </c>
      <c r="W72">
        <v>0.15241241443307499</v>
      </c>
      <c r="X72">
        <v>0.48169815600736599</v>
      </c>
      <c r="Y72" s="1">
        <v>0</v>
      </c>
      <c r="Z72">
        <v>0.16421835830728801</v>
      </c>
      <c r="AA72">
        <v>2.87998191347482E-4</v>
      </c>
      <c r="AB72">
        <v>5.9756974637843298E-3</v>
      </c>
      <c r="AC72">
        <v>4.8129673545239103E-4</v>
      </c>
      <c r="AD72" s="1">
        <v>0</v>
      </c>
      <c r="AE72">
        <v>3.6564843539136E-4</v>
      </c>
      <c r="AF72">
        <v>1.27231271008672E-5</v>
      </c>
      <c r="AG72">
        <v>5.9944787955155796</v>
      </c>
      <c r="AH72">
        <v>0.12604590245121999</v>
      </c>
      <c r="AI72">
        <v>259.45907015730199</v>
      </c>
      <c r="AJ72" t="s">
        <v>89</v>
      </c>
      <c r="AK72" t="s">
        <v>90</v>
      </c>
      <c r="AL72">
        <v>242639046100.07001</v>
      </c>
      <c r="AM72">
        <v>1340526</v>
      </c>
      <c r="AN72" s="15">
        <f t="shared" si="2"/>
        <v>-2.8696898869015164E-2</v>
      </c>
    </row>
    <row r="73" spans="1:40" x14ac:dyDescent="0.25">
      <c r="A73" t="s">
        <v>37</v>
      </c>
      <c r="B73">
        <v>8.8538489111346603</v>
      </c>
      <c r="C73">
        <v>7.8266306263610804E-3</v>
      </c>
      <c r="D73">
        <v>8.99803019010524</v>
      </c>
      <c r="E73">
        <v>7.1139376016518697E-3</v>
      </c>
      <c r="F73">
        <v>-3.8558060169377102</v>
      </c>
      <c r="G73" s="1">
        <v>0</v>
      </c>
      <c r="H73">
        <v>3.8666265802258999</v>
      </c>
      <c r="I73">
        <v>-34.949614936062197</v>
      </c>
      <c r="J73">
        <v>-71.774916931451799</v>
      </c>
      <c r="K73">
        <v>-12.665248915238299</v>
      </c>
      <c r="L73">
        <v>25.9786476614047</v>
      </c>
      <c r="M73">
        <v>95.260963693562601</v>
      </c>
      <c r="N73">
        <v>81.544174361242398</v>
      </c>
      <c r="O73">
        <v>179078.26458317001</v>
      </c>
      <c r="P73">
        <v>222460.559437485</v>
      </c>
      <c r="Q73">
        <v>87.450411497041799</v>
      </c>
      <c r="R73">
        <v>654.90673540432601</v>
      </c>
      <c r="S73">
        <v>0.597742099793104</v>
      </c>
      <c r="T73">
        <v>0.39065853189852201</v>
      </c>
      <c r="U73">
        <v>0.34674121424525101</v>
      </c>
      <c r="V73">
        <v>2.66597001559612E-2</v>
      </c>
      <c r="W73">
        <v>0.15372797338736299</v>
      </c>
      <c r="X73">
        <v>0.47287111221142197</v>
      </c>
      <c r="Y73" s="1">
        <v>0</v>
      </c>
      <c r="Z73">
        <v>0.19009191107317799</v>
      </c>
      <c r="AA73">
        <v>2.9046307877945201E-4</v>
      </c>
      <c r="AB73">
        <v>6.0317802796095903E-3</v>
      </c>
      <c r="AC73">
        <v>7.1270096306708596E-4</v>
      </c>
      <c r="AD73" s="1">
        <v>0</v>
      </c>
      <c r="AE73">
        <v>5.9634017258982199E-4</v>
      </c>
      <c r="AF73">
        <v>1.9537300849460301E-4</v>
      </c>
      <c r="AG73">
        <v>5.9297013281272104</v>
      </c>
      <c r="AH73">
        <v>0.13509356815885601</v>
      </c>
      <c r="AI73">
        <v>370.94350068420601</v>
      </c>
      <c r="AJ73" t="s">
        <v>91</v>
      </c>
      <c r="AK73" t="s">
        <v>92</v>
      </c>
      <c r="AL73">
        <v>290607491452.51001</v>
      </c>
      <c r="AM73">
        <v>1622796</v>
      </c>
      <c r="AN73" s="15">
        <f t="shared" si="2"/>
        <v>-1.6023649168140142E-2</v>
      </c>
    </row>
    <row r="74" spans="1:40" x14ac:dyDescent="0.25">
      <c r="A74" t="s">
        <v>37</v>
      </c>
      <c r="B74">
        <v>10.722039529398799</v>
      </c>
      <c r="C74">
        <v>9.8667875401782894E-3</v>
      </c>
      <c r="D74">
        <v>11.218282605542401</v>
      </c>
      <c r="E74">
        <v>8.6454784102499901E-3</v>
      </c>
      <c r="F74">
        <v>-0.90084218263687499</v>
      </c>
      <c r="G74" s="1">
        <v>0</v>
      </c>
      <c r="H74">
        <v>3.9363733910088801</v>
      </c>
      <c r="I74">
        <v>-11.086244177219401</v>
      </c>
      <c r="J74">
        <v>-48.558460180436803</v>
      </c>
      <c r="K74">
        <v>11.343642684975601</v>
      </c>
      <c r="L74">
        <v>26.029682783803</v>
      </c>
      <c r="M74">
        <v>95.289700987079897</v>
      </c>
      <c r="N74">
        <v>81.322132062575307</v>
      </c>
      <c r="O74">
        <v>177859.67114352001</v>
      </c>
      <c r="P74">
        <v>221038.99281443699</v>
      </c>
      <c r="Q74">
        <v>87.532920214659697</v>
      </c>
      <c r="R74">
        <v>654.50123466688297</v>
      </c>
      <c r="S74">
        <v>0.57646474435617201</v>
      </c>
      <c r="T74">
        <v>0.39675251586800098</v>
      </c>
      <c r="U74">
        <v>0.36956698071022398</v>
      </c>
      <c r="V74">
        <v>2.46299746697894E-2</v>
      </c>
      <c r="W74">
        <v>0.14897138593086201</v>
      </c>
      <c r="X74">
        <v>0.45683165868912301</v>
      </c>
      <c r="Y74" s="1">
        <v>0</v>
      </c>
      <c r="Z74">
        <v>0.213959898545307</v>
      </c>
      <c r="AA74">
        <v>2.9156326131890201E-4</v>
      </c>
      <c r="AB74">
        <v>6.2424559376169598E-3</v>
      </c>
      <c r="AC74">
        <v>1.22132096465272E-3</v>
      </c>
      <c r="AD74" s="1">
        <v>0</v>
      </c>
      <c r="AE74">
        <v>8.8719853779268599E-4</v>
      </c>
      <c r="AF74">
        <v>1.2242967755582001E-3</v>
      </c>
      <c r="AG74">
        <v>6.1529034101292099</v>
      </c>
      <c r="AH74">
        <v>0.13990299631553099</v>
      </c>
      <c r="AI74">
        <v>470.52457203736401</v>
      </c>
      <c r="AJ74" t="s">
        <v>93</v>
      </c>
      <c r="AK74" t="s">
        <v>94</v>
      </c>
      <c r="AL74">
        <v>394002925062</v>
      </c>
      <c r="AM74">
        <v>2215246</v>
      </c>
      <c r="AN74" s="15">
        <f t="shared" si="2"/>
        <v>-4.4235209041572188E-2</v>
      </c>
    </row>
    <row r="75" spans="1:40" x14ac:dyDescent="0.25">
      <c r="A75" t="s">
        <v>37</v>
      </c>
      <c r="B75">
        <v>11.9007750037312</v>
      </c>
      <c r="C75">
        <v>1.0793784960139901E-2</v>
      </c>
      <c r="D75">
        <v>12.210609125628601</v>
      </c>
      <c r="E75">
        <v>9.2058985268534104E-3</v>
      </c>
      <c r="F75">
        <v>12.9536388043065</v>
      </c>
      <c r="G75" s="1">
        <v>0</v>
      </c>
      <c r="H75">
        <v>4.1247196658113596</v>
      </c>
      <c r="I75">
        <v>11.871795941820899</v>
      </c>
      <c r="J75">
        <v>-25.357131257234901</v>
      </c>
      <c r="K75">
        <v>36.161726009890899</v>
      </c>
      <c r="L75">
        <v>29.222548841991301</v>
      </c>
      <c r="M75">
        <v>95.236662692597505</v>
      </c>
      <c r="N75">
        <v>80.665771929188395</v>
      </c>
      <c r="O75">
        <v>164252.416859708</v>
      </c>
      <c r="P75">
        <v>205439.049087586</v>
      </c>
      <c r="Q75">
        <v>91.912975518478206</v>
      </c>
      <c r="R75">
        <v>650.72035903606798</v>
      </c>
      <c r="S75">
        <v>0.603396547215443</v>
      </c>
      <c r="T75">
        <v>0.38773902612077299</v>
      </c>
      <c r="U75">
        <v>0.37158232565875499</v>
      </c>
      <c r="V75">
        <v>7.0842500890906296E-2</v>
      </c>
      <c r="W75">
        <v>0.115383617709357</v>
      </c>
      <c r="X75">
        <v>0.44219155574098001</v>
      </c>
      <c r="Y75" s="1">
        <v>0</v>
      </c>
      <c r="Z75">
        <v>0.19411798001519101</v>
      </c>
      <c r="AA75">
        <v>3.0093323074988001E-4</v>
      </c>
      <c r="AB75">
        <v>6.2482736629988697E-3</v>
      </c>
      <c r="AC75">
        <v>1.5878990011602299E-3</v>
      </c>
      <c r="AD75" s="1">
        <v>0</v>
      </c>
      <c r="AE75">
        <v>9.2166829972156305E-4</v>
      </c>
      <c r="AF75">
        <v>1.73505461184645E-3</v>
      </c>
      <c r="AG75">
        <v>6.0099998299605399</v>
      </c>
      <c r="AH75">
        <v>0.15170962776428501</v>
      </c>
      <c r="AI75">
        <v>938.43974461648804</v>
      </c>
      <c r="AJ75" t="s">
        <v>95</v>
      </c>
      <c r="AK75" t="s">
        <v>96</v>
      </c>
      <c r="AL75">
        <v>257800574105.57001</v>
      </c>
      <c r="AM75">
        <v>1569539</v>
      </c>
      <c r="AN75" s="15">
        <f t="shared" si="2"/>
        <v>-2.5374174106277514E-2</v>
      </c>
    </row>
    <row r="76" spans="1:40" x14ac:dyDescent="0.25">
      <c r="A76" t="s">
        <v>37</v>
      </c>
      <c r="B76">
        <v>13.281019429888101</v>
      </c>
      <c r="C76">
        <v>1.09808832204573E-2</v>
      </c>
      <c r="D76">
        <v>12.4096555872117</v>
      </c>
      <c r="E76">
        <v>9.261992494969E-3</v>
      </c>
      <c r="F76">
        <v>21.094412854258501</v>
      </c>
      <c r="G76" s="1">
        <v>0</v>
      </c>
      <c r="H76">
        <v>4.2962335515317296</v>
      </c>
      <c r="I76">
        <v>35.048427102521998</v>
      </c>
      <c r="J76">
        <v>-1.0966575710075099</v>
      </c>
      <c r="K76">
        <v>61.096921055442301</v>
      </c>
      <c r="L76">
        <v>32.261251046061702</v>
      </c>
      <c r="M76">
        <v>95.308478528968905</v>
      </c>
      <c r="N76">
        <v>80.2042768703745</v>
      </c>
      <c r="O76">
        <v>153152.710794137</v>
      </c>
      <c r="P76">
        <v>189332.21137655701</v>
      </c>
      <c r="Q76">
        <v>95.485380353566299</v>
      </c>
      <c r="R76">
        <v>649.17857981121995</v>
      </c>
      <c r="S76">
        <v>0.63927074903428105</v>
      </c>
      <c r="T76">
        <v>0.33516108622290902</v>
      </c>
      <c r="U76">
        <v>0.34535147490024998</v>
      </c>
      <c r="V76">
        <v>8.8467539232117906E-2</v>
      </c>
      <c r="W76">
        <v>9.7340742816150599E-2</v>
      </c>
      <c r="X76">
        <v>0.46884024305147998</v>
      </c>
      <c r="Y76" s="1">
        <v>0</v>
      </c>
      <c r="Z76">
        <v>0.15440930201540901</v>
      </c>
      <c r="AA76">
        <v>3.1406193621555601E-4</v>
      </c>
      <c r="AB76">
        <v>6.2894897133829201E-3</v>
      </c>
      <c r="AC76">
        <v>1.7189021573751999E-3</v>
      </c>
      <c r="AD76" s="1">
        <v>0</v>
      </c>
      <c r="AE76">
        <v>1.1392630486143E-3</v>
      </c>
      <c r="AF76">
        <v>1.51918801694055E-3</v>
      </c>
      <c r="AG76">
        <v>5.8108157889784602</v>
      </c>
      <c r="AH76">
        <v>0.13994806012458499</v>
      </c>
      <c r="AI76">
        <v>1554.4896165622699</v>
      </c>
      <c r="AJ76" t="s">
        <v>97</v>
      </c>
      <c r="AK76" t="s">
        <v>98</v>
      </c>
      <c r="AL76">
        <v>211073075031.23999</v>
      </c>
      <c r="AM76">
        <v>1378187</v>
      </c>
      <c r="AN76" s="15">
        <f t="shared" si="2"/>
        <v>7.0216601625459285E-2</v>
      </c>
    </row>
    <row r="77" spans="1:40" x14ac:dyDescent="0.25">
      <c r="A77" t="s">
        <v>37</v>
      </c>
      <c r="B77">
        <v>14.005295184340801</v>
      </c>
      <c r="C77">
        <v>1.1377743076222999E-2</v>
      </c>
      <c r="D77">
        <v>12.830490455829199</v>
      </c>
      <c r="E77">
        <v>9.8193918754399308E-3</v>
      </c>
      <c r="F77">
        <v>27.116072326409501</v>
      </c>
      <c r="G77" s="1">
        <v>0</v>
      </c>
      <c r="H77">
        <v>4.4922180100803404</v>
      </c>
      <c r="I77">
        <v>58.1263454261126</v>
      </c>
      <c r="J77">
        <v>24.3048615028741</v>
      </c>
      <c r="K77">
        <v>85.732711449946905</v>
      </c>
      <c r="L77">
        <v>38.840829069700099</v>
      </c>
      <c r="M77">
        <v>95.448139040636605</v>
      </c>
      <c r="N77">
        <v>79.499991040960595</v>
      </c>
      <c r="O77">
        <v>144493.31737850499</v>
      </c>
      <c r="P77">
        <v>178651.219364202</v>
      </c>
      <c r="Q77">
        <v>99.855021826003096</v>
      </c>
      <c r="R77">
        <v>647.37944531055905</v>
      </c>
      <c r="S77">
        <v>0.66627553606926804</v>
      </c>
      <c r="T77">
        <v>0.298651332317384</v>
      </c>
      <c r="U77">
        <v>0.28415646450774901</v>
      </c>
      <c r="V77">
        <v>0.162033283224779</v>
      </c>
      <c r="W77">
        <v>8.8468196696548707E-2</v>
      </c>
      <c r="X77">
        <v>0.46534205557092201</v>
      </c>
      <c r="Y77" s="1">
        <v>0</v>
      </c>
      <c r="Z77">
        <v>0.13209138787138799</v>
      </c>
      <c r="AA77">
        <v>3.4133637304621601E-4</v>
      </c>
      <c r="AB77">
        <v>6.3631622818977997E-3</v>
      </c>
      <c r="AC77">
        <v>1.5583572470444899E-3</v>
      </c>
      <c r="AD77" s="1">
        <v>0</v>
      </c>
      <c r="AE77">
        <v>1.4975892696178299E-3</v>
      </c>
      <c r="AF77">
        <v>1.61729677203637E-3</v>
      </c>
      <c r="AG77">
        <v>5.2888027739477304</v>
      </c>
      <c r="AH77">
        <v>0.14428968575078699</v>
      </c>
      <c r="AI77">
        <v>2447.313872405</v>
      </c>
      <c r="AJ77" t="s">
        <v>99</v>
      </c>
      <c r="AK77" t="s">
        <v>100</v>
      </c>
      <c r="AL77">
        <v>143896704471.04999</v>
      </c>
      <c r="AM77">
        <v>995871</v>
      </c>
      <c r="AN77" s="15">
        <f t="shared" si="2"/>
        <v>9.1563509014408684E-2</v>
      </c>
    </row>
    <row r="78" spans="1:40" x14ac:dyDescent="0.25">
      <c r="A78" t="s">
        <v>37</v>
      </c>
      <c r="B78">
        <v>14.9159612660289</v>
      </c>
      <c r="C78">
        <v>1.13900455138711E-2</v>
      </c>
      <c r="D78">
        <v>12.843506437061899</v>
      </c>
      <c r="E78">
        <v>1.0165159219562099E-2</v>
      </c>
      <c r="F78">
        <v>24.4516274395538</v>
      </c>
      <c r="G78" s="1">
        <v>0</v>
      </c>
      <c r="H78">
        <v>4.6870279002245896</v>
      </c>
      <c r="I78">
        <v>81.476877510196303</v>
      </c>
      <c r="J78">
        <v>51.845280276959102</v>
      </c>
      <c r="K78">
        <v>111.10126161290199</v>
      </c>
      <c r="L78">
        <v>50.760423239449302</v>
      </c>
      <c r="M78">
        <v>95.610891773485307</v>
      </c>
      <c r="N78">
        <v>78.160856513134405</v>
      </c>
      <c r="O78">
        <v>134582.635309267</v>
      </c>
      <c r="P78">
        <v>166347.411366827</v>
      </c>
      <c r="Q78">
        <v>101.56511138181401</v>
      </c>
      <c r="R78">
        <v>647.54135581205298</v>
      </c>
      <c r="S78">
        <v>0.64237732954349802</v>
      </c>
      <c r="T78">
        <v>0.29841931333099603</v>
      </c>
      <c r="U78">
        <v>0.244067564859027</v>
      </c>
      <c r="V78">
        <v>0.29167883267375599</v>
      </c>
      <c r="W78">
        <v>7.3512539660717593E-2</v>
      </c>
      <c r="X78">
        <v>0.39074106280649701</v>
      </c>
      <c r="Y78" s="1">
        <v>0</v>
      </c>
      <c r="Z78">
        <v>0.168001087696065</v>
      </c>
      <c r="AA78">
        <v>3.9637966449395003E-4</v>
      </c>
      <c r="AB78">
        <v>6.5147145791198801E-3</v>
      </c>
      <c r="AC78">
        <v>1.22488644433795E-3</v>
      </c>
      <c r="AD78" s="1">
        <v>0</v>
      </c>
      <c r="AE78">
        <v>1.43563020844808E-3</v>
      </c>
      <c r="AF78">
        <v>1.81842441841322E-3</v>
      </c>
      <c r="AG78">
        <v>4.2765413699645602</v>
      </c>
      <c r="AH78">
        <v>0.144307069747801</v>
      </c>
      <c r="AI78">
        <v>3879.8140531733102</v>
      </c>
      <c r="AJ78" t="s">
        <v>101</v>
      </c>
      <c r="AK78" t="s">
        <v>102</v>
      </c>
      <c r="AL78">
        <v>103741274853.89</v>
      </c>
      <c r="AM78">
        <v>770837</v>
      </c>
      <c r="AN78" s="15">
        <f t="shared" si="2"/>
        <v>0.16136207344332498</v>
      </c>
    </row>
    <row r="79" spans="1:40" x14ac:dyDescent="0.25">
      <c r="A79" t="s">
        <v>37</v>
      </c>
      <c r="B79">
        <v>15.046708767840499</v>
      </c>
      <c r="C79">
        <v>1.11535138726015E-2</v>
      </c>
      <c r="D79">
        <v>12.5929434977499</v>
      </c>
      <c r="E79">
        <v>1.04541625646712E-2</v>
      </c>
      <c r="F79">
        <v>30.254452325870499</v>
      </c>
      <c r="G79" s="1">
        <v>0</v>
      </c>
      <c r="H79">
        <v>5.0248611331906199</v>
      </c>
      <c r="I79">
        <v>104.817806080675</v>
      </c>
      <c r="J79">
        <v>77.005081460668094</v>
      </c>
      <c r="K79">
        <v>135.96751113393401</v>
      </c>
      <c r="L79">
        <v>66.308787057309303</v>
      </c>
      <c r="M79">
        <v>95.557714774378297</v>
      </c>
      <c r="N79">
        <v>76.827345524578504</v>
      </c>
      <c r="O79">
        <v>127932.120368609</v>
      </c>
      <c r="P79">
        <v>158585.25862166099</v>
      </c>
      <c r="Q79">
        <v>87.387399824824797</v>
      </c>
      <c r="R79">
        <v>646.48017068709305</v>
      </c>
      <c r="S79">
        <v>0.59487892300581302</v>
      </c>
      <c r="T79">
        <v>0.27283735105222801</v>
      </c>
      <c r="U79">
        <v>0.144025889388668</v>
      </c>
      <c r="V79">
        <v>0.52384291726835597</v>
      </c>
      <c r="W79">
        <v>4.3417071673098398E-2</v>
      </c>
      <c r="X79">
        <v>0.28871412166987598</v>
      </c>
      <c r="Y79" s="1">
        <v>0</v>
      </c>
      <c r="Z79">
        <v>0.27541808619348801</v>
      </c>
      <c r="AA79">
        <v>4.9198736238438795E-4</v>
      </c>
      <c r="AB79">
        <v>6.4567898619172703E-3</v>
      </c>
      <c r="AC79">
        <v>6.9934824613890301E-4</v>
      </c>
      <c r="AD79" s="1">
        <v>0</v>
      </c>
      <c r="AE79">
        <v>1.3758114422603E-3</v>
      </c>
      <c r="AF79">
        <v>2.1295716246761899E-3</v>
      </c>
      <c r="AG79">
        <v>3.34022890370291</v>
      </c>
      <c r="AH79">
        <v>0.13932063346078799</v>
      </c>
      <c r="AI79">
        <v>5723.5751373693902</v>
      </c>
      <c r="AJ79" t="s">
        <v>103</v>
      </c>
      <c r="AK79" t="s">
        <v>104</v>
      </c>
      <c r="AL79">
        <v>62041705229.720001</v>
      </c>
      <c r="AM79">
        <v>484958</v>
      </c>
      <c r="AN79" s="15">
        <f t="shared" si="2"/>
        <v>0.19485240051533914</v>
      </c>
    </row>
    <row r="80" spans="1:40" x14ac:dyDescent="0.25">
      <c r="A80" t="s">
        <v>37</v>
      </c>
      <c r="B80">
        <v>15.4616416156104</v>
      </c>
      <c r="C80">
        <v>1.1666192611122599E-2</v>
      </c>
      <c r="D80">
        <v>13.135201714408399</v>
      </c>
      <c r="E80">
        <v>1.1176837709513001E-2</v>
      </c>
      <c r="F80">
        <v>30.003517682364802</v>
      </c>
      <c r="G80" s="1">
        <v>0</v>
      </c>
      <c r="H80">
        <v>5.3193089182652002</v>
      </c>
      <c r="I80">
        <v>128.027176191482</v>
      </c>
      <c r="J80">
        <v>97.657701280042303</v>
      </c>
      <c r="K80">
        <v>162.05753999900901</v>
      </c>
      <c r="L80">
        <v>77.070108028539906</v>
      </c>
      <c r="M80">
        <v>95.352248432148002</v>
      </c>
      <c r="N80">
        <v>75.271729670292402</v>
      </c>
      <c r="O80">
        <v>116998.150116201</v>
      </c>
      <c r="P80">
        <v>145881.67834469199</v>
      </c>
      <c r="Q80">
        <v>82.3940229915396</v>
      </c>
      <c r="R80">
        <v>637.17655476811399</v>
      </c>
      <c r="S80">
        <v>0.56126852952947004</v>
      </c>
      <c r="T80">
        <v>0.27720479346735599</v>
      </c>
      <c r="U80">
        <v>0.120768123820561</v>
      </c>
      <c r="V80">
        <v>0.62705747759242603</v>
      </c>
      <c r="W80">
        <v>4.0400448498258301E-2</v>
      </c>
      <c r="X80">
        <v>0.21177395008875299</v>
      </c>
      <c r="Y80" s="1">
        <v>0</v>
      </c>
      <c r="Z80">
        <v>0.32523198506548201</v>
      </c>
      <c r="AA80">
        <v>5.6442713769891103E-4</v>
      </c>
      <c r="AB80">
        <v>6.49131206813695E-3</v>
      </c>
      <c r="AC80">
        <v>4.8935369861754499E-4</v>
      </c>
      <c r="AD80" s="1">
        <v>0</v>
      </c>
      <c r="AE80">
        <v>1.6909818054161401E-3</v>
      </c>
      <c r="AF80">
        <v>2.4301327763245999E-3</v>
      </c>
      <c r="AG80">
        <v>2.7522112138826</v>
      </c>
      <c r="AH80">
        <v>0.139161332153311</v>
      </c>
      <c r="AI80">
        <v>8354.0492729512298</v>
      </c>
      <c r="AJ80" t="s">
        <v>105</v>
      </c>
      <c r="AK80" t="s">
        <v>106</v>
      </c>
      <c r="AL80">
        <v>34897623225.910004</v>
      </c>
      <c r="AM80">
        <v>298275</v>
      </c>
      <c r="AN80" s="15">
        <f t="shared" si="2"/>
        <v>0.177114897188831</v>
      </c>
    </row>
    <row r="81" spans="1:40" x14ac:dyDescent="0.25">
      <c r="A81" t="s">
        <v>37</v>
      </c>
      <c r="B81">
        <v>14.3327767008637</v>
      </c>
      <c r="C81">
        <v>1.26305676101745E-2</v>
      </c>
      <c r="D81">
        <v>14.146869604433</v>
      </c>
      <c r="E81">
        <v>1.2533580841885101E-2</v>
      </c>
      <c r="F81">
        <v>18.1867306252928</v>
      </c>
      <c r="G81" s="1">
        <v>0</v>
      </c>
      <c r="H81">
        <v>5.6203701229044096</v>
      </c>
      <c r="I81">
        <v>151.85458598213501</v>
      </c>
      <c r="J81">
        <v>119.97713804787701</v>
      </c>
      <c r="K81">
        <v>187.70520925430799</v>
      </c>
      <c r="L81">
        <v>96.959414949397996</v>
      </c>
      <c r="M81">
        <v>95.243750409365106</v>
      </c>
      <c r="N81">
        <v>72.631370058072903</v>
      </c>
      <c r="O81">
        <v>110934.85937547901</v>
      </c>
      <c r="P81">
        <v>137432.721745724</v>
      </c>
      <c r="Q81">
        <v>61.008349430058601</v>
      </c>
      <c r="R81">
        <v>631.22494430004997</v>
      </c>
      <c r="S81">
        <v>0.46100332842946901</v>
      </c>
      <c r="T81">
        <v>0.28878595996682799</v>
      </c>
      <c r="U81">
        <v>4.9866372316324098E-2</v>
      </c>
      <c r="V81">
        <v>0.88620883741651801</v>
      </c>
      <c r="W81">
        <v>1.5486879397709E-2</v>
      </c>
      <c r="X81">
        <v>4.8437910869448E-2</v>
      </c>
      <c r="Y81" s="1">
        <v>0</v>
      </c>
      <c r="Z81">
        <v>0.479863650942493</v>
      </c>
      <c r="AA81">
        <v>7.0669352639047504E-4</v>
      </c>
      <c r="AB81">
        <v>6.3752746812669996E-3</v>
      </c>
      <c r="AC81">
        <v>9.6987022038658995E-5</v>
      </c>
      <c r="AD81" s="1">
        <v>0</v>
      </c>
      <c r="AE81">
        <v>2.30327743198231E-3</v>
      </c>
      <c r="AF81">
        <v>3.1483634857567598E-3</v>
      </c>
      <c r="AG81">
        <v>1.9022216282884601</v>
      </c>
      <c r="AH81">
        <v>0.13931688995852101</v>
      </c>
      <c r="AI81">
        <v>11385.273822747</v>
      </c>
      <c r="AJ81" t="s">
        <v>107</v>
      </c>
      <c r="AK81" t="s">
        <v>108</v>
      </c>
      <c r="AL81">
        <v>23736953730.290001</v>
      </c>
      <c r="AM81">
        <v>213972</v>
      </c>
      <c r="AN81" s="15">
        <f t="shared" si="2"/>
        <v>1.3141217925161763E-2</v>
      </c>
    </row>
    <row r="82" spans="1:40" x14ac:dyDescent="0.25">
      <c r="A82" t="s">
        <v>37</v>
      </c>
      <c r="B82">
        <v>15.446661414720699</v>
      </c>
      <c r="C82">
        <v>1.33497383837169E-2</v>
      </c>
      <c r="D82">
        <v>14.8942654384931</v>
      </c>
      <c r="E82">
        <v>1.33055154076242E-2</v>
      </c>
      <c r="F82">
        <v>6.0425299628613596</v>
      </c>
      <c r="G82" s="1">
        <v>0</v>
      </c>
      <c r="H82">
        <v>6.0023223513287904</v>
      </c>
      <c r="I82">
        <v>177.76899108806299</v>
      </c>
      <c r="J82">
        <v>138.81339669296199</v>
      </c>
      <c r="K82">
        <v>215.186263656363</v>
      </c>
      <c r="L82">
        <v>104.237682904388</v>
      </c>
      <c r="M82">
        <v>94.958983829967195</v>
      </c>
      <c r="N82">
        <v>72.5962938518622</v>
      </c>
      <c r="O82">
        <v>106251.134324336</v>
      </c>
      <c r="P82">
        <v>129708.228797944</v>
      </c>
      <c r="Q82">
        <v>55.686682341218003</v>
      </c>
      <c r="R82">
        <v>627.66843856391301</v>
      </c>
      <c r="S82">
        <v>0.47408822905250603</v>
      </c>
      <c r="T82">
        <v>0.30321592737891001</v>
      </c>
      <c r="U82">
        <v>2.94972804512765E-2</v>
      </c>
      <c r="V82">
        <v>0.93821065435997797</v>
      </c>
      <c r="W82">
        <v>1.32977052506487E-2</v>
      </c>
      <c r="X82">
        <v>1.8994359938095701E-2</v>
      </c>
      <c r="Y82" s="1">
        <v>0</v>
      </c>
      <c r="Z82">
        <v>0.43965799659631299</v>
      </c>
      <c r="AA82">
        <v>7.6853285342763395E-4</v>
      </c>
      <c r="AB82">
        <v>6.53319075245059E-3</v>
      </c>
      <c r="AC82">
        <v>4.4221933900560301E-5</v>
      </c>
      <c r="AD82" s="1">
        <v>0</v>
      </c>
      <c r="AE82">
        <v>1.9806339305669901E-3</v>
      </c>
      <c r="AF82">
        <v>4.0232087277666901E-3</v>
      </c>
      <c r="AG82">
        <v>1.5707088509598399</v>
      </c>
      <c r="AH82">
        <v>0.12999946707877799</v>
      </c>
      <c r="AI82">
        <v>14381.2791576982</v>
      </c>
      <c r="AJ82" t="s">
        <v>109</v>
      </c>
      <c r="AK82" t="s">
        <v>110</v>
      </c>
      <c r="AL82">
        <v>18294214056.830002</v>
      </c>
      <c r="AM82">
        <v>172179</v>
      </c>
      <c r="AN82" s="15">
        <f t="shared" si="2"/>
        <v>3.7087829440717091E-2</v>
      </c>
    </row>
    <row r="83" spans="1:40" x14ac:dyDescent="0.25">
      <c r="A83" t="s">
        <v>37</v>
      </c>
      <c r="B83">
        <v>14.7335777123168</v>
      </c>
      <c r="C83">
        <v>1.39146582644427E-2</v>
      </c>
      <c r="D83">
        <v>15.477168739499399</v>
      </c>
      <c r="E83">
        <v>1.3900162176169699E-2</v>
      </c>
      <c r="F83">
        <v>7.81953442204059</v>
      </c>
      <c r="G83" s="1">
        <v>0</v>
      </c>
      <c r="H83">
        <v>6.1392416424864997</v>
      </c>
      <c r="I83">
        <v>199.177724139269</v>
      </c>
      <c r="J83">
        <v>161.76986991408901</v>
      </c>
      <c r="K83">
        <v>237.635604030563</v>
      </c>
      <c r="L83">
        <v>108.207167536713</v>
      </c>
      <c r="M83">
        <v>95.092055177128699</v>
      </c>
      <c r="N83">
        <v>72.075808496303793</v>
      </c>
      <c r="O83">
        <v>103297.485939276</v>
      </c>
      <c r="P83">
        <v>126301.389889067</v>
      </c>
      <c r="Q83">
        <v>53.234896297104498</v>
      </c>
      <c r="R83">
        <v>625.58664037744802</v>
      </c>
      <c r="S83">
        <v>0.47279837886415199</v>
      </c>
      <c r="T83">
        <v>0.32143369238953601</v>
      </c>
      <c r="U83">
        <v>7.2453804135344697E-3</v>
      </c>
      <c r="V83">
        <v>0.97390287800414299</v>
      </c>
      <c r="W83">
        <v>1.19492313278252E-2</v>
      </c>
      <c r="X83">
        <v>6.9025102544962797E-3</v>
      </c>
      <c r="Y83" s="1">
        <v>0</v>
      </c>
      <c r="Z83">
        <v>0.432001010788163</v>
      </c>
      <c r="AA83">
        <v>7.9774698735935205E-4</v>
      </c>
      <c r="AB83">
        <v>6.4947139783014798E-3</v>
      </c>
      <c r="AC83">
        <v>1.44957492543528E-5</v>
      </c>
      <c r="AD83" s="1">
        <v>0</v>
      </c>
      <c r="AE83">
        <v>2.2156100897347901E-3</v>
      </c>
      <c r="AF83">
        <v>4.3921212965830798E-3</v>
      </c>
      <c r="AG83">
        <v>1.4607332500658901</v>
      </c>
      <c r="AH83">
        <v>0.13518655196933799</v>
      </c>
      <c r="AI83">
        <v>15750.385555049599</v>
      </c>
      <c r="AJ83" t="s">
        <v>111</v>
      </c>
      <c r="AK83" t="s">
        <v>112</v>
      </c>
      <c r="AL83">
        <v>17535058130.650002</v>
      </c>
      <c r="AM83">
        <v>169753</v>
      </c>
      <c r="AN83" s="15">
        <f t="shared" si="2"/>
        <v>-4.8044383291168447E-2</v>
      </c>
    </row>
    <row r="84" spans="1:40" x14ac:dyDescent="0.25">
      <c r="A84" t="s">
        <v>37</v>
      </c>
      <c r="B84">
        <v>15.6625427089091</v>
      </c>
      <c r="C84">
        <v>1.29628466865905E-2</v>
      </c>
      <c r="D84">
        <v>14.492934075506801</v>
      </c>
      <c r="E84">
        <v>1.2960814959439199E-2</v>
      </c>
      <c r="F84">
        <v>38.743065347000702</v>
      </c>
      <c r="G84" s="1">
        <v>0</v>
      </c>
      <c r="H84">
        <v>6.65248530522602</v>
      </c>
      <c r="I84">
        <v>247.37711019896199</v>
      </c>
      <c r="J84">
        <v>203.287334039093</v>
      </c>
      <c r="K84">
        <v>291.51015479708201</v>
      </c>
      <c r="L84">
        <v>109.54478214967401</v>
      </c>
      <c r="M84">
        <v>95.545321353116293</v>
      </c>
      <c r="N84">
        <v>72.755405368880005</v>
      </c>
      <c r="O84">
        <v>89562.715932764506</v>
      </c>
      <c r="P84">
        <v>110916.54972716099</v>
      </c>
      <c r="Q84">
        <v>51.760109759761498</v>
      </c>
      <c r="R84">
        <v>619.67650311186196</v>
      </c>
      <c r="S84">
        <v>0.43867674252472899</v>
      </c>
      <c r="T84">
        <v>0.36489361994680702</v>
      </c>
      <c r="U84">
        <v>5.1714005103434702E-3</v>
      </c>
      <c r="V84">
        <v>0.99277490574224903</v>
      </c>
      <c r="W84">
        <v>2.5814588763576501E-4</v>
      </c>
      <c r="X84">
        <v>1.79554785977094E-3</v>
      </c>
      <c r="Y84" s="1">
        <v>0</v>
      </c>
      <c r="Z84">
        <v>0.40340826998062801</v>
      </c>
      <c r="AA84">
        <v>8.0650170550950297E-4</v>
      </c>
      <c r="AB84">
        <v>6.29557385410957E-3</v>
      </c>
      <c r="AC84">
        <v>2.0317836546459998E-6</v>
      </c>
      <c r="AD84" s="1">
        <v>0</v>
      </c>
      <c r="AE84">
        <v>2.1249617584455402E-3</v>
      </c>
      <c r="AF84">
        <v>3.7338064159265598E-3</v>
      </c>
      <c r="AG84">
        <v>1.46348536382224</v>
      </c>
      <c r="AH84">
        <v>0.14443271128219301</v>
      </c>
      <c r="AI84">
        <v>18232.304753407399</v>
      </c>
      <c r="AJ84" t="s">
        <v>113</v>
      </c>
      <c r="AK84" t="s">
        <v>114</v>
      </c>
      <c r="AL84">
        <v>37980144443.879997</v>
      </c>
      <c r="AM84">
        <v>424062</v>
      </c>
      <c r="AN84" s="15">
        <f t="shared" si="2"/>
        <v>8.0701990867325435E-2</v>
      </c>
    </row>
    <row r="85" spans="1:40" x14ac:dyDescent="0.25">
      <c r="AM85">
        <f>SUM(AM66:AM84)</f>
        <v>14329540</v>
      </c>
      <c r="AN85" s="15">
        <f>AM85/AM39</f>
        <v>0.20374023341332775</v>
      </c>
    </row>
    <row r="86" spans="1:40" s="9" customFormat="1" x14ac:dyDescent="0.25">
      <c r="B86" s="9" t="s">
        <v>142</v>
      </c>
    </row>
    <row r="87" spans="1:40" x14ac:dyDescent="0.25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t="s">
        <v>7</v>
      </c>
      <c r="I87" t="s">
        <v>8</v>
      </c>
      <c r="J87" t="s">
        <v>134</v>
      </c>
      <c r="K87" t="s">
        <v>9</v>
      </c>
      <c r="L87" t="s">
        <v>10</v>
      </c>
      <c r="M87" t="s">
        <v>11</v>
      </c>
      <c r="N87" t="s">
        <v>13</v>
      </c>
      <c r="O87" t="s">
        <v>14</v>
      </c>
      <c r="P87" t="s">
        <v>15</v>
      </c>
      <c r="Q87" t="s">
        <v>16</v>
      </c>
      <c r="R87" t="s">
        <v>17</v>
      </c>
      <c r="S87" t="s">
        <v>18</v>
      </c>
      <c r="T87" t="s">
        <v>19</v>
      </c>
      <c r="U87" t="s">
        <v>20</v>
      </c>
      <c r="V87" t="s">
        <v>21</v>
      </c>
      <c r="W87" t="s">
        <v>22</v>
      </c>
      <c r="X87" t="s">
        <v>23</v>
      </c>
      <c r="Y87" t="s">
        <v>24</v>
      </c>
      <c r="Z87" t="s">
        <v>25</v>
      </c>
      <c r="AA87" t="s">
        <v>26</v>
      </c>
      <c r="AB87" t="s">
        <v>27</v>
      </c>
      <c r="AC87" t="s">
        <v>120</v>
      </c>
      <c r="AD87" t="s">
        <v>28</v>
      </c>
      <c r="AE87" t="s">
        <v>29</v>
      </c>
      <c r="AF87" t="s">
        <v>30</v>
      </c>
      <c r="AG87" t="s">
        <v>31</v>
      </c>
      <c r="AH87" t="s">
        <v>32</v>
      </c>
      <c r="AI87" t="s">
        <v>33</v>
      </c>
      <c r="AJ87" t="s">
        <v>34</v>
      </c>
      <c r="AK87" t="s">
        <v>74</v>
      </c>
      <c r="AL87" t="s">
        <v>35</v>
      </c>
      <c r="AM87" t="s">
        <v>36</v>
      </c>
    </row>
    <row r="88" spans="1:40" x14ac:dyDescent="0.25">
      <c r="A88" t="s">
        <v>37</v>
      </c>
      <c r="B88">
        <v>9.9325042714367502</v>
      </c>
      <c r="C88">
        <v>7.4556729724088297E-3</v>
      </c>
      <c r="D88">
        <v>8.5888994886880905</v>
      </c>
      <c r="E88">
        <v>7.3530572176113201E-3</v>
      </c>
      <c r="F88">
        <v>-54.498626488160497</v>
      </c>
      <c r="G88" s="1">
        <v>0</v>
      </c>
      <c r="H88">
        <v>3.1362480539660802</v>
      </c>
      <c r="I88">
        <v>-79.168470393831498</v>
      </c>
      <c r="J88">
        <v>-94.995297082928005</v>
      </c>
      <c r="K88">
        <v>-54.446916138665301</v>
      </c>
      <c r="L88">
        <v>34.152750308195102</v>
      </c>
      <c r="M88">
        <v>91.603770474970204</v>
      </c>
      <c r="N88">
        <v>78.535384475531004</v>
      </c>
      <c r="O88">
        <v>161439.300106485</v>
      </c>
      <c r="P88">
        <v>194576.47414307701</v>
      </c>
      <c r="Q88">
        <v>64.486428312256507</v>
      </c>
      <c r="R88">
        <v>655.08216456156504</v>
      </c>
      <c r="S88">
        <v>0.13460214192789199</v>
      </c>
      <c r="T88">
        <v>0.21811454601372901</v>
      </c>
      <c r="U88">
        <v>0.47227735887544298</v>
      </c>
      <c r="V88" s="1">
        <v>0</v>
      </c>
      <c r="W88">
        <v>0.20889663077183701</v>
      </c>
      <c r="X88">
        <v>0.31882601035271801</v>
      </c>
      <c r="Y88" s="1">
        <v>0</v>
      </c>
      <c r="Z88">
        <v>0.82348911661213398</v>
      </c>
      <c r="AA88">
        <v>3.1770629423992698E-4</v>
      </c>
      <c r="AB88">
        <v>6.63276398087621E-3</v>
      </c>
      <c r="AC88">
        <v>1.02597192629657E-4</v>
      </c>
      <c r="AD88" s="1">
        <v>0</v>
      </c>
      <c r="AE88">
        <v>3.94433340901441E-4</v>
      </c>
      <c r="AF88">
        <v>7.9859958964345794E-6</v>
      </c>
      <c r="AG88">
        <v>3.3023000456074798</v>
      </c>
      <c r="AH88">
        <v>9.82114571401978E-2</v>
      </c>
      <c r="AI88">
        <v>1.3871830827099699E-2</v>
      </c>
      <c r="AJ88" t="s">
        <v>87</v>
      </c>
      <c r="AK88" t="s">
        <v>88</v>
      </c>
      <c r="AL88">
        <v>166766797.00999999</v>
      </c>
      <c r="AM88">
        <v>1033</v>
      </c>
      <c r="AN88" s="15">
        <f t="shared" ref="AN88:AN101" si="3">B88/D88-1</f>
        <v>0.1564350339083882</v>
      </c>
    </row>
    <row r="89" spans="1:40" x14ac:dyDescent="0.25">
      <c r="A89" t="s">
        <v>37</v>
      </c>
      <c r="B89">
        <v>5.7970752582509499</v>
      </c>
      <c r="C89">
        <v>8.5298164885034E-3</v>
      </c>
      <c r="D89">
        <v>9.7689734409746407</v>
      </c>
      <c r="E89">
        <v>8.2490374075171301E-3</v>
      </c>
      <c r="F89">
        <v>-38.405892263449402</v>
      </c>
      <c r="G89" s="1">
        <v>0</v>
      </c>
      <c r="H89">
        <v>3.3206495800409099</v>
      </c>
      <c r="I89">
        <v>-59.1755084572114</v>
      </c>
      <c r="J89">
        <v>-68.463547531855298</v>
      </c>
      <c r="K89">
        <v>-34.361637214097797</v>
      </c>
      <c r="L89">
        <v>34.439897397090498</v>
      </c>
      <c r="M89">
        <v>90.987883557248296</v>
      </c>
      <c r="N89">
        <v>76.735872423923993</v>
      </c>
      <c r="O89">
        <v>160829.18018185199</v>
      </c>
      <c r="P89">
        <v>188216.92536992801</v>
      </c>
      <c r="Q89">
        <v>61.356721710317998</v>
      </c>
      <c r="R89">
        <v>653.47233329114704</v>
      </c>
      <c r="S89">
        <v>8.1698615309504202E-2</v>
      </c>
      <c r="T89">
        <v>0.25684792844733201</v>
      </c>
      <c r="U89">
        <v>0.56018959979986505</v>
      </c>
      <c r="V89" s="1">
        <v>0</v>
      </c>
      <c r="W89">
        <v>0.174313926299065</v>
      </c>
      <c r="X89">
        <v>0.26549647390106901</v>
      </c>
      <c r="Y89" s="1">
        <v>0</v>
      </c>
      <c r="Z89">
        <v>0.89544861265469899</v>
      </c>
      <c r="AA89">
        <v>3.2898350363668398E-4</v>
      </c>
      <c r="AB89">
        <v>7.0556766287697501E-3</v>
      </c>
      <c r="AC89">
        <v>2.8078149858902003E-4</v>
      </c>
      <c r="AD89" s="1">
        <v>0</v>
      </c>
      <c r="AE89">
        <v>7.9074425148968305E-4</v>
      </c>
      <c r="AF89">
        <v>7.3604658389310202E-5</v>
      </c>
      <c r="AG89">
        <v>3.88852275745344</v>
      </c>
      <c r="AH89">
        <v>0.11693458708068701</v>
      </c>
      <c r="AI89">
        <v>4.1580346864870298E-2</v>
      </c>
      <c r="AJ89" t="s">
        <v>89</v>
      </c>
      <c r="AK89" t="s">
        <v>90</v>
      </c>
      <c r="AL89">
        <v>849017242.17999995</v>
      </c>
      <c r="AM89">
        <v>5279</v>
      </c>
      <c r="AN89" s="15">
        <f t="shared" si="3"/>
        <v>-0.40658296459934062</v>
      </c>
    </row>
    <row r="90" spans="1:40" x14ac:dyDescent="0.25">
      <c r="A90" t="s">
        <v>37</v>
      </c>
      <c r="B90">
        <v>8.6337706185171896</v>
      </c>
      <c r="C90">
        <v>9.30398712572259E-3</v>
      </c>
      <c r="D90">
        <v>10.6108141510792</v>
      </c>
      <c r="E90">
        <v>8.8757142220971808E-3</v>
      </c>
      <c r="F90">
        <v>-25.8188237905383</v>
      </c>
      <c r="G90" s="1">
        <v>0</v>
      </c>
      <c r="H90">
        <v>3.4846232805656299</v>
      </c>
      <c r="I90">
        <v>-34.258221045657002</v>
      </c>
      <c r="J90">
        <v>-42.420025107555297</v>
      </c>
      <c r="K90">
        <v>-8.5390947413644902</v>
      </c>
      <c r="L90">
        <v>34.298118958406398</v>
      </c>
      <c r="M90">
        <v>90.759800235402494</v>
      </c>
      <c r="N90">
        <v>76.271207472404996</v>
      </c>
      <c r="O90">
        <v>155142.85922182101</v>
      </c>
      <c r="P90">
        <v>185285.623603029</v>
      </c>
      <c r="Q90">
        <v>61.265439984591602</v>
      </c>
      <c r="R90">
        <v>665.20181677226606</v>
      </c>
      <c r="S90">
        <v>6.9800490467059703E-2</v>
      </c>
      <c r="T90">
        <v>0.281984003585801</v>
      </c>
      <c r="U90">
        <v>0.58059645061085596</v>
      </c>
      <c r="V90" s="1">
        <v>0</v>
      </c>
      <c r="W90">
        <v>0.150432245283706</v>
      </c>
      <c r="X90">
        <v>0.26897130410543701</v>
      </c>
      <c r="Y90" s="1">
        <v>0</v>
      </c>
      <c r="Z90">
        <v>0.910544721617768</v>
      </c>
      <c r="AA90">
        <v>3.2295774599749898E-4</v>
      </c>
      <c r="AB90">
        <v>7.1691765152175797E-3</v>
      </c>
      <c r="AC90">
        <v>4.2827833417394999E-4</v>
      </c>
      <c r="AD90" s="1">
        <v>0</v>
      </c>
      <c r="AE90">
        <v>1.13615841250627E-3</v>
      </c>
      <c r="AF90">
        <v>2.4743956646563402E-4</v>
      </c>
      <c r="AG90">
        <v>4.1177098564259902</v>
      </c>
      <c r="AH90">
        <v>0.123468975526159</v>
      </c>
      <c r="AI90">
        <v>0.204663935862677</v>
      </c>
      <c r="AJ90" t="s">
        <v>91</v>
      </c>
      <c r="AK90" t="s">
        <v>92</v>
      </c>
      <c r="AL90">
        <v>2280755173.4200001</v>
      </c>
      <c r="AM90">
        <v>14701</v>
      </c>
      <c r="AN90" s="15">
        <f t="shared" si="3"/>
        <v>-0.18632345307460974</v>
      </c>
    </row>
    <row r="91" spans="1:40" x14ac:dyDescent="0.25">
      <c r="A91" t="s">
        <v>37</v>
      </c>
      <c r="B91">
        <v>9.6367990386300608</v>
      </c>
      <c r="C91">
        <v>1.0824911837750599E-2</v>
      </c>
      <c r="D91">
        <v>12.243752509225001</v>
      </c>
      <c r="E91">
        <v>1.02830604168366E-2</v>
      </c>
      <c r="F91">
        <v>-24.723935529977901</v>
      </c>
      <c r="G91" s="1">
        <v>0</v>
      </c>
      <c r="H91">
        <v>3.4673509386585</v>
      </c>
      <c r="I91">
        <v>-9.3244724861663801</v>
      </c>
      <c r="J91">
        <v>-20.831130573543</v>
      </c>
      <c r="K91">
        <v>17.158428742450401</v>
      </c>
      <c r="L91">
        <v>34.243851660269897</v>
      </c>
      <c r="M91">
        <v>91.402100050719795</v>
      </c>
      <c r="N91">
        <v>76.328116957675107</v>
      </c>
      <c r="O91">
        <v>150598.44118056999</v>
      </c>
      <c r="P91">
        <v>184758.846909707</v>
      </c>
      <c r="Q91">
        <v>82.846051532598395</v>
      </c>
      <c r="R91">
        <v>678.72440493002205</v>
      </c>
      <c r="S91">
        <v>0.21181839581637699</v>
      </c>
      <c r="T91">
        <v>0.25805950317945903</v>
      </c>
      <c r="U91">
        <v>0.55621320835247101</v>
      </c>
      <c r="V91" s="1">
        <v>0</v>
      </c>
      <c r="W91">
        <v>0.11799292152388501</v>
      </c>
      <c r="X91">
        <v>0.32579387012364303</v>
      </c>
      <c r="Y91" s="1">
        <v>0</v>
      </c>
      <c r="Z91">
        <v>0.68438210971041002</v>
      </c>
      <c r="AA91">
        <v>3.2272071983595302E-4</v>
      </c>
      <c r="AB91">
        <v>7.0063759963684301E-3</v>
      </c>
      <c r="AC91">
        <v>5.4185667094823595E-4</v>
      </c>
      <c r="AD91" s="1">
        <v>0</v>
      </c>
      <c r="AE91">
        <v>1.31313218134775E-3</v>
      </c>
      <c r="AF91">
        <v>1.6408588579372499E-3</v>
      </c>
      <c r="AG91">
        <v>4.3394587735489596</v>
      </c>
      <c r="AH91">
        <v>0.13034317384793401</v>
      </c>
      <c r="AI91">
        <v>4.5259229481919103</v>
      </c>
      <c r="AJ91" t="s">
        <v>93</v>
      </c>
      <c r="AK91" t="s">
        <v>94</v>
      </c>
      <c r="AL91">
        <v>10284216949.780001</v>
      </c>
      <c r="AM91">
        <v>68289</v>
      </c>
      <c r="AN91" s="15">
        <f t="shared" si="3"/>
        <v>-0.21292111782157819</v>
      </c>
    </row>
    <row r="92" spans="1:40" x14ac:dyDescent="0.25">
      <c r="A92" t="s">
        <v>37</v>
      </c>
      <c r="B92">
        <v>12.2109171614718</v>
      </c>
      <c r="C92">
        <v>1.3642479370355801E-2</v>
      </c>
      <c r="D92">
        <v>15.1967838297284</v>
      </c>
      <c r="E92">
        <v>1.24910243193772E-2</v>
      </c>
      <c r="F92">
        <v>-23.4693552828568</v>
      </c>
      <c r="G92" s="1">
        <v>0</v>
      </c>
      <c r="H92">
        <v>3.4944865175791899</v>
      </c>
      <c r="I92">
        <v>11.9546537138415</v>
      </c>
      <c r="J92">
        <v>0.99254619817894596</v>
      </c>
      <c r="K92">
        <v>37.957787154683302</v>
      </c>
      <c r="L92">
        <v>34.365330284707397</v>
      </c>
      <c r="M92">
        <v>92.469773119766899</v>
      </c>
      <c r="N92">
        <v>76.561060751232603</v>
      </c>
      <c r="O92">
        <v>153414.118017081</v>
      </c>
      <c r="P92">
        <v>188856.97016063399</v>
      </c>
      <c r="Q92">
        <v>100.34418070793799</v>
      </c>
      <c r="R92">
        <v>676.30484918334605</v>
      </c>
      <c r="S92">
        <v>0.33946201919626101</v>
      </c>
      <c r="T92">
        <v>0.247467722089387</v>
      </c>
      <c r="U92">
        <v>0.49471127326216702</v>
      </c>
      <c r="V92" s="1">
        <v>0</v>
      </c>
      <c r="W92">
        <v>0.103087515142289</v>
      </c>
      <c r="X92">
        <v>0.40220121159554301</v>
      </c>
      <c r="Y92" s="1">
        <v>0</v>
      </c>
      <c r="Z92">
        <v>0.48426301705676</v>
      </c>
      <c r="AA92">
        <v>3.13929650969249E-4</v>
      </c>
      <c r="AB92">
        <v>7.24754481115611E-3</v>
      </c>
      <c r="AC92">
        <v>1.1514544536551799E-3</v>
      </c>
      <c r="AD92" s="1">
        <v>0</v>
      </c>
      <c r="AE92">
        <v>1.3358424955612E-3</v>
      </c>
      <c r="AF92">
        <v>3.5937686023764701E-3</v>
      </c>
      <c r="AG92">
        <v>4.67109552628086</v>
      </c>
      <c r="AH92">
        <v>0.14450998644157201</v>
      </c>
      <c r="AI92">
        <v>46.196213425521698</v>
      </c>
      <c r="AJ92" t="s">
        <v>95</v>
      </c>
      <c r="AK92" t="s">
        <v>96</v>
      </c>
      <c r="AL92">
        <v>25112050149.98</v>
      </c>
      <c r="AM92">
        <v>163688</v>
      </c>
      <c r="AN92" s="15">
        <f t="shared" si="3"/>
        <v>-0.19648016986433403</v>
      </c>
    </row>
    <row r="93" spans="1:40" x14ac:dyDescent="0.25">
      <c r="A93" t="s">
        <v>37</v>
      </c>
      <c r="B93">
        <v>14.923855791086</v>
      </c>
      <c r="C93">
        <v>1.9000713906185698E-2</v>
      </c>
      <c r="D93">
        <v>20.5627326533039</v>
      </c>
      <c r="E93">
        <v>1.7374998368582601E-2</v>
      </c>
      <c r="F93">
        <v>-14.740690997332599</v>
      </c>
      <c r="G93" s="1">
        <v>0</v>
      </c>
      <c r="H93">
        <v>3.64978097759459</v>
      </c>
      <c r="I93">
        <v>37.7389829610118</v>
      </c>
      <c r="J93">
        <v>30.706579333490101</v>
      </c>
      <c r="K93">
        <v>63.827368709273799</v>
      </c>
      <c r="L93">
        <v>33.7881508107413</v>
      </c>
      <c r="M93">
        <v>91.898821248083294</v>
      </c>
      <c r="N93">
        <v>75.047643297285404</v>
      </c>
      <c r="O93">
        <v>152918.88973629099</v>
      </c>
      <c r="P93">
        <v>190302.019943605</v>
      </c>
      <c r="Q93">
        <v>99.783842141630203</v>
      </c>
      <c r="R93">
        <v>684.64608070612405</v>
      </c>
      <c r="S93">
        <v>0.31697314599847598</v>
      </c>
      <c r="T93">
        <v>0.26670044727798098</v>
      </c>
      <c r="U93">
        <v>0.49454417360717301</v>
      </c>
      <c r="V93" s="1">
        <v>0</v>
      </c>
      <c r="W93">
        <v>0.10709048247842</v>
      </c>
      <c r="X93">
        <v>0.39836534391440598</v>
      </c>
      <c r="Y93" s="1">
        <v>0</v>
      </c>
      <c r="Z93">
        <v>0.51625078067547403</v>
      </c>
      <c r="AA93">
        <v>3.1832681916793299E-4</v>
      </c>
      <c r="AB93">
        <v>7.5167325762098202E-3</v>
      </c>
      <c r="AC93">
        <v>1.6257172839641901E-3</v>
      </c>
      <c r="AD93" s="1">
        <v>0</v>
      </c>
      <c r="AE93">
        <v>1.9522915969933199E-3</v>
      </c>
      <c r="AF93">
        <v>7.5877296366968598E-3</v>
      </c>
      <c r="AG93">
        <v>5.3267480051946601</v>
      </c>
      <c r="AH93">
        <v>0.159883669444469</v>
      </c>
      <c r="AI93">
        <v>209.39647893382801</v>
      </c>
      <c r="AJ93" t="s">
        <v>97</v>
      </c>
      <c r="AK93" t="s">
        <v>98</v>
      </c>
      <c r="AL93">
        <v>37802314137.260002</v>
      </c>
      <c r="AM93">
        <v>247205</v>
      </c>
      <c r="AN93" s="15">
        <f t="shared" si="3"/>
        <v>-0.27422799086540084</v>
      </c>
    </row>
    <row r="94" spans="1:40" x14ac:dyDescent="0.25">
      <c r="A94" t="s">
        <v>37</v>
      </c>
      <c r="B94">
        <v>18.115539250811501</v>
      </c>
      <c r="C94">
        <v>2.2525122900393602E-2</v>
      </c>
      <c r="D94">
        <v>23.920570278804998</v>
      </c>
      <c r="E94">
        <v>2.0870167742799699E-2</v>
      </c>
      <c r="F94">
        <v>-17.881217818663401</v>
      </c>
      <c r="G94" s="1">
        <v>0</v>
      </c>
      <c r="H94">
        <v>3.74179114201671</v>
      </c>
      <c r="I94">
        <v>62.591158204750201</v>
      </c>
      <c r="J94">
        <v>52.813162715911297</v>
      </c>
      <c r="K94">
        <v>88.446098296461003</v>
      </c>
      <c r="L94">
        <v>32.538938106125798</v>
      </c>
      <c r="M94">
        <v>92.456519304482399</v>
      </c>
      <c r="N94">
        <v>75.456688374608206</v>
      </c>
      <c r="O94">
        <v>154293.94365485499</v>
      </c>
      <c r="P94">
        <v>191770.549809074</v>
      </c>
      <c r="Q94">
        <v>111.540304727831</v>
      </c>
      <c r="R94">
        <v>690.39246617694801</v>
      </c>
      <c r="S94">
        <v>0.39036066303469802</v>
      </c>
      <c r="T94">
        <v>0.29351145549697799</v>
      </c>
      <c r="U94">
        <v>0.438682531406623</v>
      </c>
      <c r="V94" s="1">
        <v>0</v>
      </c>
      <c r="W94">
        <v>0.117239634217555</v>
      </c>
      <c r="X94">
        <v>0.44407783437582099</v>
      </c>
      <c r="Y94" s="1">
        <v>0</v>
      </c>
      <c r="Z94">
        <v>0.40035892012241697</v>
      </c>
      <c r="AA94">
        <v>3.1156335951525199E-4</v>
      </c>
      <c r="AB94">
        <v>7.6621852199444604E-3</v>
      </c>
      <c r="AC94">
        <v>1.65495435549068E-3</v>
      </c>
      <c r="AD94" s="1">
        <v>0</v>
      </c>
      <c r="AE94">
        <v>2.3863672287121299E-3</v>
      </c>
      <c r="AF94">
        <v>1.05101635676798E-2</v>
      </c>
      <c r="AG94">
        <v>5.6873175162675196</v>
      </c>
      <c r="AH94">
        <v>0.16856803732353501</v>
      </c>
      <c r="AI94">
        <v>567.90759568477904</v>
      </c>
      <c r="AJ94" t="s">
        <v>99</v>
      </c>
      <c r="AK94" t="s">
        <v>100</v>
      </c>
      <c r="AL94">
        <v>63504918505.239998</v>
      </c>
      <c r="AM94">
        <v>411584</v>
      </c>
      <c r="AN94" s="15">
        <f t="shared" si="3"/>
        <v>-0.24267945790310397</v>
      </c>
    </row>
    <row r="95" spans="1:40" x14ac:dyDescent="0.25">
      <c r="A95" t="s">
        <v>37</v>
      </c>
      <c r="B95">
        <v>20.3747912366013</v>
      </c>
      <c r="C95">
        <v>2.3129465814134598E-2</v>
      </c>
      <c r="D95">
        <v>24.483105924253099</v>
      </c>
      <c r="E95">
        <v>2.1305966566869901E-2</v>
      </c>
      <c r="F95">
        <v>-13.660799765967401</v>
      </c>
      <c r="G95" s="1">
        <v>0</v>
      </c>
      <c r="H95">
        <v>3.9764943656913401</v>
      </c>
      <c r="I95">
        <v>86.587386350020296</v>
      </c>
      <c r="J95">
        <v>74.492843708699894</v>
      </c>
      <c r="K95">
        <v>113.053134342752</v>
      </c>
      <c r="L95">
        <v>30.837366372335001</v>
      </c>
      <c r="M95">
        <v>92.714470823072503</v>
      </c>
      <c r="N95">
        <v>76.381945987879305</v>
      </c>
      <c r="O95">
        <v>150723.94048627</v>
      </c>
      <c r="P95">
        <v>185905.58199195701</v>
      </c>
      <c r="Q95">
        <v>114.82325445264399</v>
      </c>
      <c r="R95">
        <v>684.42344663160702</v>
      </c>
      <c r="S95">
        <v>0.44324694389796299</v>
      </c>
      <c r="T95">
        <v>0.30632244489011201</v>
      </c>
      <c r="U95">
        <v>0.432847959843077</v>
      </c>
      <c r="V95" s="1">
        <v>0</v>
      </c>
      <c r="W95">
        <v>0.117722371576644</v>
      </c>
      <c r="X95">
        <v>0.449429668580278</v>
      </c>
      <c r="Y95" s="1">
        <v>0</v>
      </c>
      <c r="Z95">
        <v>0.336277879628538</v>
      </c>
      <c r="AA95">
        <v>3.07362981575872E-4</v>
      </c>
      <c r="AB95">
        <v>7.54153842414224E-3</v>
      </c>
      <c r="AC95">
        <v>1.8235007212512901E-3</v>
      </c>
      <c r="AD95" s="1">
        <v>0</v>
      </c>
      <c r="AE95">
        <v>2.8394194746921E-3</v>
      </c>
      <c r="AF95">
        <v>1.06177617334802E-2</v>
      </c>
      <c r="AG95">
        <v>5.8385359925368299</v>
      </c>
      <c r="AH95">
        <v>0.16196139705322599</v>
      </c>
      <c r="AI95">
        <v>1002.06744914939</v>
      </c>
      <c r="AJ95" t="s">
        <v>101</v>
      </c>
      <c r="AK95" t="s">
        <v>102</v>
      </c>
      <c r="AL95">
        <v>75301379219.059998</v>
      </c>
      <c r="AM95">
        <v>499598</v>
      </c>
      <c r="AN95" s="15">
        <f t="shared" si="3"/>
        <v>-0.16780202235624364</v>
      </c>
    </row>
    <row r="96" spans="1:40" x14ac:dyDescent="0.25">
      <c r="A96" t="s">
        <v>37</v>
      </c>
      <c r="B96">
        <v>23.071021775140402</v>
      </c>
      <c r="C96">
        <v>2.4133004569287301E-2</v>
      </c>
      <c r="D96">
        <v>25.4088056795688</v>
      </c>
      <c r="E96">
        <v>2.22059385400405E-2</v>
      </c>
      <c r="F96">
        <v>-6.1619338168440096</v>
      </c>
      <c r="G96" s="1">
        <v>0</v>
      </c>
      <c r="H96">
        <v>4.1692471977722798</v>
      </c>
      <c r="I96">
        <v>110.824526724832</v>
      </c>
      <c r="J96">
        <v>95.635988270844905</v>
      </c>
      <c r="K96">
        <v>138.132847454917</v>
      </c>
      <c r="L96">
        <v>29.958686108723601</v>
      </c>
      <c r="M96">
        <v>93.446100451059095</v>
      </c>
      <c r="N96">
        <v>77.494301333081296</v>
      </c>
      <c r="O96">
        <v>146069.32563485901</v>
      </c>
      <c r="P96">
        <v>179805.71861372099</v>
      </c>
      <c r="Q96">
        <v>122.60768647918501</v>
      </c>
      <c r="R96">
        <v>681.85841112271999</v>
      </c>
      <c r="S96">
        <v>0.53243829128888598</v>
      </c>
      <c r="T96">
        <v>0.32167973597713301</v>
      </c>
      <c r="U96">
        <v>0.40558645097116103</v>
      </c>
      <c r="V96" s="1">
        <v>0</v>
      </c>
      <c r="W96">
        <v>0.11744630663200099</v>
      </c>
      <c r="X96">
        <v>0.47696724239683702</v>
      </c>
      <c r="Y96" s="1">
        <v>0</v>
      </c>
      <c r="Z96">
        <v>0.21797680014721599</v>
      </c>
      <c r="AA96">
        <v>3.0179600852696799E-4</v>
      </c>
      <c r="AB96">
        <v>7.4298282571976003E-3</v>
      </c>
      <c r="AC96">
        <v>1.92707278865001E-3</v>
      </c>
      <c r="AD96" s="1">
        <v>0</v>
      </c>
      <c r="AE96">
        <v>2.9361261033662399E-3</v>
      </c>
      <c r="AF96">
        <v>1.1538315281845899E-2</v>
      </c>
      <c r="AG96">
        <v>5.92627561774857</v>
      </c>
      <c r="AH96">
        <v>0.15843453377841901</v>
      </c>
      <c r="AI96">
        <v>1538.1617829059101</v>
      </c>
      <c r="AJ96" t="s">
        <v>103</v>
      </c>
      <c r="AK96" t="s">
        <v>104</v>
      </c>
      <c r="AL96">
        <v>105173566190.24001</v>
      </c>
      <c r="AM96">
        <v>720025</v>
      </c>
      <c r="AN96" s="15">
        <f t="shared" si="3"/>
        <v>-9.2006839436306498E-2</v>
      </c>
    </row>
    <row r="97" spans="1:40" x14ac:dyDescent="0.25">
      <c r="A97" t="s">
        <v>37</v>
      </c>
      <c r="B97">
        <v>24.766829969603201</v>
      </c>
      <c r="C97">
        <v>2.6045565930891499E-2</v>
      </c>
      <c r="D97">
        <v>27.144277487827502</v>
      </c>
      <c r="E97">
        <v>2.3993939768181601E-2</v>
      </c>
      <c r="F97">
        <v>2.4170179191342802</v>
      </c>
      <c r="G97" s="1">
        <v>0</v>
      </c>
      <c r="H97">
        <v>4.3040201055827296</v>
      </c>
      <c r="I97">
        <v>133.27499989367601</v>
      </c>
      <c r="J97">
        <v>122.534979644393</v>
      </c>
      <c r="K97">
        <v>161.605584630858</v>
      </c>
      <c r="L97">
        <v>30.101397823343301</v>
      </c>
      <c r="M97">
        <v>93.409955959504899</v>
      </c>
      <c r="N97">
        <v>76.674102113362395</v>
      </c>
      <c r="O97">
        <v>140771.63778786201</v>
      </c>
      <c r="P97">
        <v>174106.826174708</v>
      </c>
      <c r="Q97">
        <v>125.63974065242699</v>
      </c>
      <c r="R97">
        <v>687.23760518092502</v>
      </c>
      <c r="S97">
        <v>0.56578601549686602</v>
      </c>
      <c r="T97">
        <v>0.33457741893591902</v>
      </c>
      <c r="U97">
        <v>0.38068031230738397</v>
      </c>
      <c r="V97" s="1">
        <v>0</v>
      </c>
      <c r="W97">
        <v>0.10685643516226701</v>
      </c>
      <c r="X97">
        <v>0.51246325253034697</v>
      </c>
      <c r="Y97" s="1">
        <v>0</v>
      </c>
      <c r="Z97">
        <v>0.174418845999043</v>
      </c>
      <c r="AA97">
        <v>3.0169581298381302E-4</v>
      </c>
      <c r="AB97">
        <v>7.5843472499552197E-3</v>
      </c>
      <c r="AC97">
        <v>2.05163029795897E-3</v>
      </c>
      <c r="AD97" s="1">
        <v>0</v>
      </c>
      <c r="AE97">
        <v>3.82474849280266E-3</v>
      </c>
      <c r="AF97">
        <v>1.22832781284963E-2</v>
      </c>
      <c r="AG97">
        <v>6.3617481725224598</v>
      </c>
      <c r="AH97">
        <v>0.16997386130268199</v>
      </c>
      <c r="AI97">
        <v>2008.51223538359</v>
      </c>
      <c r="AJ97" t="s">
        <v>105</v>
      </c>
      <c r="AK97" t="s">
        <v>106</v>
      </c>
      <c r="AL97">
        <v>91632059870.339996</v>
      </c>
      <c r="AM97">
        <v>650927</v>
      </c>
      <c r="AN97" s="15">
        <f t="shared" si="3"/>
        <v>-8.7585588501680967E-2</v>
      </c>
    </row>
    <row r="98" spans="1:40" x14ac:dyDescent="0.25">
      <c r="A98" t="s">
        <v>37</v>
      </c>
      <c r="B98">
        <v>26.0996765089455</v>
      </c>
      <c r="C98">
        <v>2.7981547869107601E-2</v>
      </c>
      <c r="D98">
        <v>28.863234866404401</v>
      </c>
      <c r="E98">
        <v>2.60889128443571E-2</v>
      </c>
      <c r="F98">
        <v>15.4563919755273</v>
      </c>
      <c r="G98" s="1">
        <v>0</v>
      </c>
      <c r="H98">
        <v>4.4639604999548101</v>
      </c>
      <c r="I98">
        <v>157.07627320615001</v>
      </c>
      <c r="J98">
        <v>148.69381520142699</v>
      </c>
      <c r="K98">
        <v>186.828792943396</v>
      </c>
      <c r="L98">
        <v>30.310905030432401</v>
      </c>
      <c r="M98">
        <v>93.146026120088806</v>
      </c>
      <c r="N98">
        <v>75.807094087422598</v>
      </c>
      <c r="O98">
        <v>134020.017774062</v>
      </c>
      <c r="P98">
        <v>166674.90784336999</v>
      </c>
      <c r="Q98">
        <v>128.05273759594999</v>
      </c>
      <c r="R98">
        <v>694.61988100135898</v>
      </c>
      <c r="S98">
        <v>0.58857960189041503</v>
      </c>
      <c r="T98">
        <v>0.32465026463146102</v>
      </c>
      <c r="U98">
        <v>0.35655910085753101</v>
      </c>
      <c r="V98" s="1">
        <v>0</v>
      </c>
      <c r="W98">
        <v>9.4819554502470593E-2</v>
      </c>
      <c r="X98">
        <v>0.54862134463999701</v>
      </c>
      <c r="Y98" s="1">
        <v>0</v>
      </c>
      <c r="Z98">
        <v>0.15237996747193899</v>
      </c>
      <c r="AA98">
        <v>3.0225538129556101E-4</v>
      </c>
      <c r="AB98">
        <v>7.6830196702200003E-3</v>
      </c>
      <c r="AC98">
        <v>1.8926415197617499E-3</v>
      </c>
      <c r="AD98" s="1">
        <v>0</v>
      </c>
      <c r="AE98">
        <v>4.5879022340105198E-3</v>
      </c>
      <c r="AF98">
        <v>1.3515912680762E-2</v>
      </c>
      <c r="AG98">
        <v>6.6959846561904302</v>
      </c>
      <c r="AH98">
        <v>0.18127821094715299</v>
      </c>
      <c r="AI98">
        <v>2594.3641922676602</v>
      </c>
      <c r="AJ98" t="s">
        <v>107</v>
      </c>
      <c r="AK98" t="s">
        <v>108</v>
      </c>
      <c r="AL98">
        <v>69859140444.889999</v>
      </c>
      <c r="AM98">
        <v>521259</v>
      </c>
      <c r="AN98" s="15">
        <f t="shared" si="3"/>
        <v>-9.5746660769322367E-2</v>
      </c>
    </row>
    <row r="99" spans="1:40" x14ac:dyDescent="0.25">
      <c r="A99" t="s">
        <v>37</v>
      </c>
      <c r="B99">
        <v>26.693653246283901</v>
      </c>
      <c r="C99">
        <v>2.8489625962969799E-2</v>
      </c>
      <c r="D99">
        <v>29.308156126801101</v>
      </c>
      <c r="E99">
        <v>2.6833291653620101E-2</v>
      </c>
      <c r="F99">
        <v>24.747995845970902</v>
      </c>
      <c r="G99" s="1">
        <v>0</v>
      </c>
      <c r="H99">
        <v>4.56225226318253</v>
      </c>
      <c r="I99">
        <v>179.19226946364901</v>
      </c>
      <c r="J99">
        <v>174.336435397142</v>
      </c>
      <c r="K99">
        <v>210.37121399426499</v>
      </c>
      <c r="L99">
        <v>31.009606682903001</v>
      </c>
      <c r="M99">
        <v>92.401404896831295</v>
      </c>
      <c r="N99">
        <v>73.864698606520193</v>
      </c>
      <c r="O99">
        <v>127731.79395969299</v>
      </c>
      <c r="P99">
        <v>159594.98180329299</v>
      </c>
      <c r="Q99">
        <v>130.62431440310499</v>
      </c>
      <c r="R99">
        <v>704.65927150482901</v>
      </c>
      <c r="S99">
        <v>0.60078316977680102</v>
      </c>
      <c r="T99">
        <v>0.309761703286347</v>
      </c>
      <c r="U99">
        <v>0.34023077042572403</v>
      </c>
      <c r="V99" s="1">
        <v>0</v>
      </c>
      <c r="W99">
        <v>8.5505317845016998E-2</v>
      </c>
      <c r="X99">
        <v>0.57426391172925795</v>
      </c>
      <c r="Y99" s="1">
        <v>0</v>
      </c>
      <c r="Z99">
        <v>0.140446525658111</v>
      </c>
      <c r="AA99">
        <v>3.0763540549543899E-4</v>
      </c>
      <c r="AB99">
        <v>7.8207686230576702E-3</v>
      </c>
      <c r="AC99">
        <v>1.6563355016161001E-3</v>
      </c>
      <c r="AD99" s="1">
        <v>0</v>
      </c>
      <c r="AE99">
        <v>5.2338057463700901E-3</v>
      </c>
      <c r="AF99">
        <v>1.3471241463818799E-2</v>
      </c>
      <c r="AG99">
        <v>7.2033506633866597</v>
      </c>
      <c r="AH99">
        <v>0.215368891962814</v>
      </c>
      <c r="AI99">
        <v>3199.9709010798501</v>
      </c>
      <c r="AJ99" t="s">
        <v>109</v>
      </c>
      <c r="AK99" t="s">
        <v>110</v>
      </c>
      <c r="AL99">
        <v>38377017495.190002</v>
      </c>
      <c r="AM99">
        <v>300450</v>
      </c>
      <c r="AN99" s="15">
        <f t="shared" si="3"/>
        <v>-8.9207347920681523E-2</v>
      </c>
    </row>
    <row r="100" spans="1:40" x14ac:dyDescent="0.25">
      <c r="A100" t="s">
        <v>37</v>
      </c>
      <c r="B100">
        <v>26.742388444484199</v>
      </c>
      <c r="C100">
        <v>2.58016443447011E-2</v>
      </c>
      <c r="D100">
        <v>26.925019807014401</v>
      </c>
      <c r="E100">
        <v>2.4350589015321399E-2</v>
      </c>
      <c r="F100">
        <v>44.528866336168498</v>
      </c>
      <c r="G100" s="1">
        <v>0</v>
      </c>
      <c r="H100">
        <v>4.7642964373411498</v>
      </c>
      <c r="I100">
        <v>202.06373289646001</v>
      </c>
      <c r="J100">
        <v>198.98997905197999</v>
      </c>
      <c r="K100">
        <v>235.655501017663</v>
      </c>
      <c r="L100">
        <v>31.371182471482101</v>
      </c>
      <c r="M100">
        <v>91.885924232477507</v>
      </c>
      <c r="N100">
        <v>72.940820291747002</v>
      </c>
      <c r="O100">
        <v>118390.065319156</v>
      </c>
      <c r="P100">
        <v>148822.12114398999</v>
      </c>
      <c r="Q100">
        <v>131.041338346804</v>
      </c>
      <c r="R100">
        <v>708.390018116958</v>
      </c>
      <c r="S100">
        <v>0.61098260742451804</v>
      </c>
      <c r="T100">
        <v>0.28258041094636199</v>
      </c>
      <c r="U100">
        <v>0.31560008119849697</v>
      </c>
      <c r="V100" s="1">
        <v>0</v>
      </c>
      <c r="W100">
        <v>7.3662980721964699E-2</v>
      </c>
      <c r="X100">
        <v>0.610736938079537</v>
      </c>
      <c r="Y100" s="1">
        <v>0</v>
      </c>
      <c r="Z100">
        <v>0.14445760004937999</v>
      </c>
      <c r="AA100">
        <v>3.1621705637103798E-4</v>
      </c>
      <c r="AB100">
        <v>7.7963810581751997E-3</v>
      </c>
      <c r="AC100">
        <v>1.45105754696146E-3</v>
      </c>
      <c r="AD100" s="1">
        <v>0</v>
      </c>
      <c r="AE100">
        <v>5.2339002809424703E-3</v>
      </c>
      <c r="AF100">
        <v>1.10042334955344E-2</v>
      </c>
      <c r="AG100">
        <v>7.3335363442372303</v>
      </c>
      <c r="AH100">
        <v>0.20418520199729701</v>
      </c>
      <c r="AI100">
        <v>3837.0027319023998</v>
      </c>
      <c r="AJ100" t="s">
        <v>111</v>
      </c>
      <c r="AK100" t="s">
        <v>112</v>
      </c>
      <c r="AL100">
        <v>14101559070.23</v>
      </c>
      <c r="AM100">
        <v>119111</v>
      </c>
      <c r="AN100" s="15">
        <f t="shared" si="3"/>
        <v>-6.7829611208911622E-3</v>
      </c>
    </row>
    <row r="101" spans="1:40" x14ac:dyDescent="0.25">
      <c r="A101" t="s">
        <v>37</v>
      </c>
      <c r="B101">
        <v>26.124571472107</v>
      </c>
      <c r="C101">
        <v>2.37100990030472E-2</v>
      </c>
      <c r="D101">
        <v>25.019978172073401</v>
      </c>
      <c r="E101">
        <v>2.2739035496220798E-2</v>
      </c>
      <c r="F101">
        <v>68.967050746065098</v>
      </c>
      <c r="G101" s="1">
        <v>0</v>
      </c>
      <c r="H101">
        <v>5.0071243326230199</v>
      </c>
      <c r="I101">
        <v>230.35577627052899</v>
      </c>
      <c r="J101">
        <v>227.069775765049</v>
      </c>
      <c r="K101">
        <v>266.87071123057802</v>
      </c>
      <c r="L101">
        <v>31.850864720959098</v>
      </c>
      <c r="M101">
        <v>90.761800117172299</v>
      </c>
      <c r="N101">
        <v>71.558010471245495</v>
      </c>
      <c r="O101">
        <v>108633.372086651</v>
      </c>
      <c r="P101">
        <v>136761.83263356099</v>
      </c>
      <c r="Q101">
        <v>131.83188116017701</v>
      </c>
      <c r="R101">
        <v>711.44254385118597</v>
      </c>
      <c r="S101">
        <v>0.602141767809942</v>
      </c>
      <c r="T101">
        <v>0.24659521033555501</v>
      </c>
      <c r="U101">
        <v>0.30700829461742701</v>
      </c>
      <c r="V101" s="1">
        <v>0</v>
      </c>
      <c r="W101">
        <v>9.4736289586056899E-2</v>
      </c>
      <c r="X101">
        <v>0.59825541579651498</v>
      </c>
      <c r="Y101" s="1">
        <v>0</v>
      </c>
      <c r="Z101">
        <v>0.157795003455692</v>
      </c>
      <c r="AA101">
        <v>3.28348394214499E-4</v>
      </c>
      <c r="AB101">
        <v>7.6674240316658704E-3</v>
      </c>
      <c r="AC101">
        <v>9.7106484529850502E-4</v>
      </c>
      <c r="AD101" s="1">
        <v>0</v>
      </c>
      <c r="AE101">
        <v>5.2209276740331897E-3</v>
      </c>
      <c r="AF101">
        <v>9.5223251990792703E-3</v>
      </c>
      <c r="AG101">
        <v>7.4983293921857497</v>
      </c>
      <c r="AH101">
        <v>0.228336816353679</v>
      </c>
      <c r="AI101">
        <v>4683.1671303743096</v>
      </c>
      <c r="AJ101" t="s">
        <v>113</v>
      </c>
      <c r="AK101" t="s">
        <v>114</v>
      </c>
      <c r="AL101">
        <v>6506595821.1300001</v>
      </c>
      <c r="AM101">
        <v>59895</v>
      </c>
      <c r="AN101" s="15">
        <f t="shared" si="3"/>
        <v>4.4148451786681253E-2</v>
      </c>
    </row>
    <row r="103" spans="1:40" x14ac:dyDescent="0.25">
      <c r="B103" s="33">
        <v>17593</v>
      </c>
    </row>
    <row r="104" spans="1:40" x14ac:dyDescent="0.25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t="s">
        <v>7</v>
      </c>
      <c r="I104" t="s">
        <v>8</v>
      </c>
      <c r="J104" t="s">
        <v>134</v>
      </c>
      <c r="K104" t="s">
        <v>9</v>
      </c>
      <c r="L104" t="s">
        <v>10</v>
      </c>
      <c r="M104" t="s">
        <v>11</v>
      </c>
      <c r="N104" t="s">
        <v>13</v>
      </c>
      <c r="O104" t="s">
        <v>14</v>
      </c>
      <c r="P104" t="s">
        <v>15</v>
      </c>
      <c r="Q104" t="s">
        <v>16</v>
      </c>
      <c r="R104" t="s">
        <v>17</v>
      </c>
      <c r="S104" t="s">
        <v>18</v>
      </c>
      <c r="T104" t="s">
        <v>19</v>
      </c>
      <c r="U104" t="s">
        <v>20</v>
      </c>
      <c r="V104" t="s">
        <v>21</v>
      </c>
      <c r="W104" t="s">
        <v>22</v>
      </c>
      <c r="X104" t="s">
        <v>23</v>
      </c>
      <c r="Y104" t="s">
        <v>24</v>
      </c>
      <c r="Z104" t="s">
        <v>25</v>
      </c>
      <c r="AA104" t="s">
        <v>26</v>
      </c>
      <c r="AB104" t="s">
        <v>27</v>
      </c>
      <c r="AC104" t="s">
        <v>120</v>
      </c>
      <c r="AD104" t="s">
        <v>28</v>
      </c>
      <c r="AE104" t="s">
        <v>29</v>
      </c>
      <c r="AF104" t="s">
        <v>30</v>
      </c>
      <c r="AG104" t="s">
        <v>31</v>
      </c>
      <c r="AH104" t="s">
        <v>32</v>
      </c>
      <c r="AI104" t="s">
        <v>33</v>
      </c>
      <c r="AJ104" t="s">
        <v>34</v>
      </c>
      <c r="AK104" t="s">
        <v>74</v>
      </c>
      <c r="AL104" t="s">
        <v>35</v>
      </c>
      <c r="AM104" t="s">
        <v>36</v>
      </c>
    </row>
    <row r="105" spans="1:40" x14ac:dyDescent="0.25">
      <c r="A105" t="s">
        <v>37</v>
      </c>
      <c r="B105">
        <v>6.4676009259856002</v>
      </c>
      <c r="C105">
        <v>7.9863908471237803E-3</v>
      </c>
      <c r="D105">
        <v>9.1737127069244</v>
      </c>
      <c r="E105">
        <v>7.6403804522995099E-3</v>
      </c>
      <c r="F105">
        <v>-34.543941041533003</v>
      </c>
      <c r="G105" s="1">
        <v>0</v>
      </c>
      <c r="H105">
        <v>3.19558421713054</v>
      </c>
      <c r="I105">
        <v>-76.200958781738805</v>
      </c>
      <c r="J105">
        <v>-81.131292633557294</v>
      </c>
      <c r="K105">
        <v>-54.443948368741303</v>
      </c>
      <c r="L105">
        <v>40.030832787684503</v>
      </c>
      <c r="M105">
        <v>91.228644210664001</v>
      </c>
      <c r="N105">
        <v>74.801047492466097</v>
      </c>
      <c r="O105">
        <v>182179.189689922</v>
      </c>
      <c r="P105">
        <v>228121.903398066</v>
      </c>
      <c r="Q105">
        <v>55.039116872840602</v>
      </c>
      <c r="R105">
        <v>660.01184694288497</v>
      </c>
      <c r="S105">
        <v>4.46669736891274E-2</v>
      </c>
      <c r="T105">
        <v>0.20612306818147899</v>
      </c>
      <c r="U105">
        <v>0.13885961067300101</v>
      </c>
      <c r="V105">
        <v>0.621678271574168</v>
      </c>
      <c r="W105">
        <v>3.0193591487425599E-2</v>
      </c>
      <c r="X105">
        <v>0.20926852626540399</v>
      </c>
      <c r="Y105" s="1">
        <v>0</v>
      </c>
      <c r="Z105">
        <v>0.94538419348251701</v>
      </c>
      <c r="AA105">
        <v>4.5021780650458598E-4</v>
      </c>
      <c r="AB105">
        <v>6.54639919757168E-3</v>
      </c>
      <c r="AC105">
        <v>3.4602627026962399E-4</v>
      </c>
      <c r="AD105" s="1">
        <v>0</v>
      </c>
      <c r="AE105">
        <v>5.95746782637134E-4</v>
      </c>
      <c r="AF105">
        <v>4.7991942107261902E-5</v>
      </c>
      <c r="AG105">
        <v>3.7554927802577298</v>
      </c>
      <c r="AH105">
        <v>0.13153704882933301</v>
      </c>
      <c r="AI105">
        <v>8.6156179881726497E-2</v>
      </c>
      <c r="AJ105" t="s">
        <v>87</v>
      </c>
      <c r="AK105" t="s">
        <v>88</v>
      </c>
      <c r="AL105">
        <v>258512270.16999999</v>
      </c>
      <c r="AM105">
        <v>1419</v>
      </c>
      <c r="AN105" s="15">
        <f t="shared" ref="AN105:AN118" si="4">B105/D105-1</f>
        <v>-0.29498545108091323</v>
      </c>
    </row>
    <row r="106" spans="1:40" x14ac:dyDescent="0.25">
      <c r="A106" t="s">
        <v>37</v>
      </c>
      <c r="B106">
        <v>5.9372640333633404</v>
      </c>
      <c r="C106">
        <v>8.8302367754380905E-3</v>
      </c>
      <c r="D106">
        <v>10.0965125078315</v>
      </c>
      <c r="E106">
        <v>8.25062268169959E-3</v>
      </c>
      <c r="F106">
        <v>-25.317143451671502</v>
      </c>
      <c r="G106" s="1">
        <v>0</v>
      </c>
      <c r="H106">
        <v>3.2991119290795301</v>
      </c>
      <c r="I106">
        <v>-56.783755113118602</v>
      </c>
      <c r="J106">
        <v>-58.889041798761099</v>
      </c>
      <c r="K106">
        <v>-33.846934031404302</v>
      </c>
      <c r="L106">
        <v>40.615498955259</v>
      </c>
      <c r="M106">
        <v>91.317502144855894</v>
      </c>
      <c r="N106">
        <v>74.458128586336798</v>
      </c>
      <c r="O106">
        <v>173864.36932986701</v>
      </c>
      <c r="P106">
        <v>206177.41747141001</v>
      </c>
      <c r="Q106">
        <v>58.180546539285899</v>
      </c>
      <c r="R106">
        <v>651.98042299013605</v>
      </c>
      <c r="S106">
        <v>5.1615611487043002E-2</v>
      </c>
      <c r="T106">
        <v>0.18986546693019901</v>
      </c>
      <c r="U106">
        <v>0.206650782500196</v>
      </c>
      <c r="V106">
        <v>0.58743554350845695</v>
      </c>
      <c r="W106">
        <v>5.2134336868269203E-2</v>
      </c>
      <c r="X106">
        <v>0.15377933712307601</v>
      </c>
      <c r="Y106" s="1">
        <v>0</v>
      </c>
      <c r="Z106">
        <v>0.93190354179784796</v>
      </c>
      <c r="AA106">
        <v>3.6864209243105101E-4</v>
      </c>
      <c r="AB106">
        <v>6.8195060775372296E-3</v>
      </c>
      <c r="AC106">
        <v>5.7961786615072996E-4</v>
      </c>
      <c r="AD106" s="1">
        <v>0</v>
      </c>
      <c r="AE106">
        <v>9.1591464652078904E-4</v>
      </c>
      <c r="AF106">
        <v>1.4647231688486899E-4</v>
      </c>
      <c r="AG106">
        <v>3.9685141725705901</v>
      </c>
      <c r="AH106">
        <v>0.14175743548876299</v>
      </c>
      <c r="AI106">
        <v>0.29761164827785502</v>
      </c>
      <c r="AJ106" t="s">
        <v>89</v>
      </c>
      <c r="AK106" t="s">
        <v>90</v>
      </c>
      <c r="AL106">
        <v>2140444250.8199999</v>
      </c>
      <c r="AM106">
        <v>12311</v>
      </c>
      <c r="AN106" s="15">
        <f t="shared" si="4"/>
        <v>-0.41194902410530176</v>
      </c>
    </row>
    <row r="107" spans="1:40" x14ac:dyDescent="0.25">
      <c r="A107" t="s">
        <v>37</v>
      </c>
      <c r="B107">
        <v>8.4270605695396394</v>
      </c>
      <c r="C107">
        <v>9.2499903075997699E-3</v>
      </c>
      <c r="D107">
        <v>10.5523318873674</v>
      </c>
      <c r="E107">
        <v>8.5007798290752199E-3</v>
      </c>
      <c r="F107">
        <v>-16.6522816004947</v>
      </c>
      <c r="G107" s="1">
        <v>0</v>
      </c>
      <c r="H107">
        <v>3.4053770011893301</v>
      </c>
      <c r="I107">
        <v>-33.0014176449058</v>
      </c>
      <c r="J107">
        <v>-35.935767925713598</v>
      </c>
      <c r="K107">
        <v>-9.3617268202025201</v>
      </c>
      <c r="L107">
        <v>41.3722397316211</v>
      </c>
      <c r="M107">
        <v>91.588670888621706</v>
      </c>
      <c r="N107">
        <v>74.4409390484319</v>
      </c>
      <c r="O107">
        <v>168753.807134061</v>
      </c>
      <c r="P107">
        <v>198580.96404823501</v>
      </c>
      <c r="Q107">
        <v>62.251388235251497</v>
      </c>
      <c r="R107">
        <v>662.51569103171403</v>
      </c>
      <c r="S107">
        <v>8.38874280300764E-2</v>
      </c>
      <c r="T107">
        <v>0.22047143715489101</v>
      </c>
      <c r="U107">
        <v>0.16952375832559899</v>
      </c>
      <c r="V107">
        <v>0.62248216500678999</v>
      </c>
      <c r="W107">
        <v>5.6448450131165798E-2</v>
      </c>
      <c r="X107">
        <v>0.15154562653644399</v>
      </c>
      <c r="Y107" s="1">
        <v>0</v>
      </c>
      <c r="Z107">
        <v>0.89083622440265198</v>
      </c>
      <c r="AA107">
        <v>3.4458326945473102E-4</v>
      </c>
      <c r="AB107">
        <v>6.7925844234807096E-3</v>
      </c>
      <c r="AC107">
        <v>7.49219320963303E-4</v>
      </c>
      <c r="AD107" s="1">
        <v>0</v>
      </c>
      <c r="AE107">
        <v>1.0115424065774701E-3</v>
      </c>
      <c r="AF107">
        <v>3.5204788726410997E-4</v>
      </c>
      <c r="AG107">
        <v>3.9865454184006501</v>
      </c>
      <c r="AH107">
        <v>0.14499134714789999</v>
      </c>
      <c r="AI107">
        <v>1.6845735708460099</v>
      </c>
      <c r="AJ107" t="s">
        <v>91</v>
      </c>
      <c r="AK107" t="s">
        <v>92</v>
      </c>
      <c r="AL107">
        <v>7893796836.3100004</v>
      </c>
      <c r="AM107">
        <v>46777</v>
      </c>
      <c r="AN107" s="15">
        <f t="shared" si="4"/>
        <v>-0.20140300177366521</v>
      </c>
    </row>
    <row r="108" spans="1:40" x14ac:dyDescent="0.25">
      <c r="A108" t="s">
        <v>37</v>
      </c>
      <c r="B108">
        <v>10.1753650006873</v>
      </c>
      <c r="C108">
        <v>1.1632224029868601E-2</v>
      </c>
      <c r="D108">
        <v>13.099368900347899</v>
      </c>
      <c r="E108">
        <v>1.05984622010414E-2</v>
      </c>
      <c r="F108">
        <v>-17.102038184293502</v>
      </c>
      <c r="G108" s="1">
        <v>0</v>
      </c>
      <c r="H108">
        <v>3.3950026553310799</v>
      </c>
      <c r="I108">
        <v>-8.3213315964905608</v>
      </c>
      <c r="J108">
        <v>-13.0264751604228</v>
      </c>
      <c r="K108">
        <v>16.063531952715099</v>
      </c>
      <c r="L108">
        <v>41.222926235826797</v>
      </c>
      <c r="M108">
        <v>92.321808129887799</v>
      </c>
      <c r="N108">
        <v>73.917507351834402</v>
      </c>
      <c r="O108">
        <v>163540.25090097199</v>
      </c>
      <c r="P108">
        <v>195983.322997271</v>
      </c>
      <c r="Q108">
        <v>81.121345889696002</v>
      </c>
      <c r="R108">
        <v>679.26154400834605</v>
      </c>
      <c r="S108">
        <v>0.23745721151636801</v>
      </c>
      <c r="T108">
        <v>0.22367288663916299</v>
      </c>
      <c r="U108">
        <v>0.13362671062456999</v>
      </c>
      <c r="V108">
        <v>0.66196879432980804</v>
      </c>
      <c r="W108">
        <v>4.4498892199055402E-2</v>
      </c>
      <c r="X108">
        <v>0.15990560284656499</v>
      </c>
      <c r="Y108" s="1">
        <v>0</v>
      </c>
      <c r="Z108">
        <v>0.67593276021100701</v>
      </c>
      <c r="AA108">
        <v>3.3253213739378002E-4</v>
      </c>
      <c r="AB108">
        <v>7.13225483696181E-3</v>
      </c>
      <c r="AC108">
        <v>1.0337696213653701E-3</v>
      </c>
      <c r="AD108" s="1">
        <v>0</v>
      </c>
      <c r="AE108">
        <v>1.3472326946567901E-3</v>
      </c>
      <c r="AF108">
        <v>1.78646191479703E-3</v>
      </c>
      <c r="AG108">
        <v>4.4874198987738296</v>
      </c>
      <c r="AH108">
        <v>0.164025517338515</v>
      </c>
      <c r="AI108">
        <v>9.4633540079826801</v>
      </c>
      <c r="AJ108" t="s">
        <v>93</v>
      </c>
      <c r="AK108" t="s">
        <v>94</v>
      </c>
      <c r="AL108">
        <v>36664252389.739998</v>
      </c>
      <c r="AM108">
        <v>224191</v>
      </c>
      <c r="AN108" s="15">
        <f t="shared" si="4"/>
        <v>-0.22321715816270682</v>
      </c>
    </row>
    <row r="109" spans="1:40" x14ac:dyDescent="0.25">
      <c r="A109" t="s">
        <v>37</v>
      </c>
      <c r="B109">
        <v>12.234981787542701</v>
      </c>
      <c r="C109">
        <v>1.4394186106183799E-2</v>
      </c>
      <c r="D109">
        <v>15.9690874755081</v>
      </c>
      <c r="E109">
        <v>1.29615029119664E-2</v>
      </c>
      <c r="F109">
        <v>-15.260389031969501</v>
      </c>
      <c r="G109" s="1">
        <v>0</v>
      </c>
      <c r="H109">
        <v>3.42284895865637</v>
      </c>
      <c r="I109">
        <v>14.2402179170604</v>
      </c>
      <c r="J109">
        <v>10.211258324985801</v>
      </c>
      <c r="K109">
        <v>39.292576351351101</v>
      </c>
      <c r="L109">
        <v>41.815605431445398</v>
      </c>
      <c r="M109">
        <v>92.387937639482402</v>
      </c>
      <c r="N109">
        <v>72.775102969021702</v>
      </c>
      <c r="O109">
        <v>159205.095475195</v>
      </c>
      <c r="P109">
        <v>192923.28391856601</v>
      </c>
      <c r="Q109">
        <v>90.478740638500597</v>
      </c>
      <c r="R109">
        <v>687.51975061362498</v>
      </c>
      <c r="S109">
        <v>0.29997022158203601</v>
      </c>
      <c r="T109">
        <v>0.22288575752546999</v>
      </c>
      <c r="U109">
        <v>0.16206176139945899</v>
      </c>
      <c r="V109">
        <v>0.60043412812658004</v>
      </c>
      <c r="W109">
        <v>4.8020623275723102E-2</v>
      </c>
      <c r="X109">
        <v>0.18948348719823599</v>
      </c>
      <c r="Y109" s="1">
        <v>0</v>
      </c>
      <c r="Z109">
        <v>0.58632546728842705</v>
      </c>
      <c r="AA109">
        <v>3.3284505665890003E-4</v>
      </c>
      <c r="AB109">
        <v>7.3497447775972601E-3</v>
      </c>
      <c r="AC109">
        <v>1.43269255215398E-3</v>
      </c>
      <c r="AD109" s="1">
        <v>0</v>
      </c>
      <c r="AE109">
        <v>1.6553914564766601E-3</v>
      </c>
      <c r="AF109">
        <v>3.6235833349290902E-3</v>
      </c>
      <c r="AG109">
        <v>4.8825589371756601</v>
      </c>
      <c r="AH109">
        <v>0.18349321045266401</v>
      </c>
      <c r="AI109">
        <v>65.001520478021405</v>
      </c>
      <c r="AJ109" t="s">
        <v>95</v>
      </c>
      <c r="AK109" t="s">
        <v>96</v>
      </c>
      <c r="AL109">
        <v>99783863255.320007</v>
      </c>
      <c r="AM109">
        <v>626763</v>
      </c>
      <c r="AN109" s="15">
        <f t="shared" si="4"/>
        <v>-0.23383337925178405</v>
      </c>
    </row>
    <row r="110" spans="1:40" x14ac:dyDescent="0.25">
      <c r="A110" t="s">
        <v>37</v>
      </c>
      <c r="B110">
        <v>14.3036542157454</v>
      </c>
      <c r="C110">
        <v>1.8647927418280998E-2</v>
      </c>
      <c r="D110">
        <v>20.219247501679298</v>
      </c>
      <c r="E110">
        <v>1.6850954073504499E-2</v>
      </c>
      <c r="F110">
        <v>-7.4575765478688103</v>
      </c>
      <c r="G110" s="1">
        <v>0</v>
      </c>
      <c r="H110">
        <v>3.5247282752920901</v>
      </c>
      <c r="I110">
        <v>38.806691956879902</v>
      </c>
      <c r="J110">
        <v>36.095747902386897</v>
      </c>
      <c r="K110">
        <v>64.045605153626298</v>
      </c>
      <c r="L110">
        <v>42.123371484821597</v>
      </c>
      <c r="M110">
        <v>92.493476115439194</v>
      </c>
      <c r="N110">
        <v>71.718055981896001</v>
      </c>
      <c r="O110">
        <v>158045.938976398</v>
      </c>
      <c r="P110">
        <v>193963.629521461</v>
      </c>
      <c r="Q110">
        <v>96.366996101828605</v>
      </c>
      <c r="R110">
        <v>694.39142547634003</v>
      </c>
      <c r="S110">
        <v>0.32927987465428599</v>
      </c>
      <c r="T110">
        <v>0.206014792471441</v>
      </c>
      <c r="U110">
        <v>0.15867640368423699</v>
      </c>
      <c r="V110">
        <v>0.62156000619879803</v>
      </c>
      <c r="W110">
        <v>3.9307189902762697E-2</v>
      </c>
      <c r="X110">
        <v>0.18045640021420101</v>
      </c>
      <c r="Y110" s="1">
        <v>0</v>
      </c>
      <c r="Z110">
        <v>0.54117425562323196</v>
      </c>
      <c r="AA110">
        <v>3.28547252685749E-4</v>
      </c>
      <c r="AB110">
        <v>7.5716858796550804E-3</v>
      </c>
      <c r="AC110">
        <v>1.79697925193141E-3</v>
      </c>
      <c r="AD110" s="1">
        <v>0</v>
      </c>
      <c r="AE110">
        <v>2.0056872532300601E-3</v>
      </c>
      <c r="AF110">
        <v>6.9451208696960903E-3</v>
      </c>
      <c r="AG110">
        <v>5.3569521062023302</v>
      </c>
      <c r="AH110">
        <v>0.20422847006919101</v>
      </c>
      <c r="AI110">
        <v>262.362134037109</v>
      </c>
      <c r="AJ110" t="s">
        <v>97</v>
      </c>
      <c r="AK110" t="s">
        <v>98</v>
      </c>
      <c r="AL110">
        <v>175821997916.82999</v>
      </c>
      <c r="AM110">
        <v>1112474</v>
      </c>
      <c r="AN110" s="15">
        <f t="shared" si="4"/>
        <v>-0.2925723761699135</v>
      </c>
    </row>
    <row r="111" spans="1:40" x14ac:dyDescent="0.25">
      <c r="A111" t="s">
        <v>37</v>
      </c>
      <c r="B111">
        <v>17.677670236361799</v>
      </c>
      <c r="C111">
        <v>2.3639374587281398E-2</v>
      </c>
      <c r="D111">
        <v>24.9547717420106</v>
      </c>
      <c r="E111">
        <v>2.1737076990767899E-2</v>
      </c>
      <c r="F111">
        <v>-7.0334774748467801</v>
      </c>
      <c r="G111" s="1">
        <v>0</v>
      </c>
      <c r="H111">
        <v>3.5260043818706199</v>
      </c>
      <c r="I111">
        <v>62.889262051801303</v>
      </c>
      <c r="J111">
        <v>61.710624428829902</v>
      </c>
      <c r="K111">
        <v>88.024878415382005</v>
      </c>
      <c r="L111">
        <v>42.410546416764902</v>
      </c>
      <c r="M111">
        <v>92.258655392463893</v>
      </c>
      <c r="N111">
        <v>68.743586477512906</v>
      </c>
      <c r="O111">
        <v>158657.66381008801</v>
      </c>
      <c r="P111">
        <v>197752.786551456</v>
      </c>
      <c r="Q111">
        <v>105.04756306714199</v>
      </c>
      <c r="R111">
        <v>708.97659780666299</v>
      </c>
      <c r="S111">
        <v>0.35070129685992402</v>
      </c>
      <c r="T111">
        <v>0.224475541314787</v>
      </c>
      <c r="U111">
        <v>0.150282276969644</v>
      </c>
      <c r="V111">
        <v>0.62256873901132903</v>
      </c>
      <c r="W111">
        <v>4.1169705336985697E-2</v>
      </c>
      <c r="X111">
        <v>0.18597927868204001</v>
      </c>
      <c r="Y111" s="1">
        <v>0</v>
      </c>
      <c r="Z111">
        <v>0.50040447605121197</v>
      </c>
      <c r="AA111">
        <v>3.3263922632483802E-4</v>
      </c>
      <c r="AB111">
        <v>8.2715934732060601E-3</v>
      </c>
      <c r="AC111">
        <v>1.9023010552849399E-3</v>
      </c>
      <c r="AD111" s="1">
        <v>0</v>
      </c>
      <c r="AE111">
        <v>3.1853184702596601E-3</v>
      </c>
      <c r="AF111">
        <v>9.94762934828183E-3</v>
      </c>
      <c r="AG111">
        <v>6.4829059340408097</v>
      </c>
      <c r="AH111">
        <v>0.25577653551349899</v>
      </c>
      <c r="AI111">
        <v>620.48143945841196</v>
      </c>
      <c r="AJ111" t="s">
        <v>99</v>
      </c>
      <c r="AK111" t="s">
        <v>100</v>
      </c>
      <c r="AL111">
        <v>263154043610</v>
      </c>
      <c r="AM111">
        <v>1658628</v>
      </c>
      <c r="AN111" s="15">
        <f t="shared" si="4"/>
        <v>-0.29161162365584858</v>
      </c>
    </row>
    <row r="112" spans="1:40" x14ac:dyDescent="0.25">
      <c r="A112" t="s">
        <v>37</v>
      </c>
      <c r="B112">
        <v>21.031439298044798</v>
      </c>
      <c r="C112">
        <v>2.5858616873464298E-2</v>
      </c>
      <c r="D112">
        <v>26.976285681668799</v>
      </c>
      <c r="E112">
        <v>2.3870110482183699E-2</v>
      </c>
      <c r="F112">
        <v>-5.5339543057352198</v>
      </c>
      <c r="G112" s="1">
        <v>0</v>
      </c>
      <c r="H112">
        <v>3.5603179956873201</v>
      </c>
      <c r="I112">
        <v>86.188845081164601</v>
      </c>
      <c r="J112">
        <v>85.536425043892095</v>
      </c>
      <c r="K112">
        <v>111.583403066481</v>
      </c>
      <c r="L112">
        <v>42.866728915151803</v>
      </c>
      <c r="M112">
        <v>92.666218645600097</v>
      </c>
      <c r="N112">
        <v>67.4614627462649</v>
      </c>
      <c r="O112">
        <v>156987.59689315301</v>
      </c>
      <c r="P112">
        <v>198934.94414945901</v>
      </c>
      <c r="Q112">
        <v>116.34755505775399</v>
      </c>
      <c r="R112">
        <v>715.93363144126397</v>
      </c>
      <c r="S112">
        <v>0.40341979156593999</v>
      </c>
      <c r="T112">
        <v>0.25066768633951603</v>
      </c>
      <c r="U112">
        <v>0.14713702111056901</v>
      </c>
      <c r="V112">
        <v>0.582530996099066</v>
      </c>
      <c r="W112">
        <v>4.9852221203642397E-2</v>
      </c>
      <c r="X112">
        <v>0.220479761586721</v>
      </c>
      <c r="Y112" s="1">
        <v>0</v>
      </c>
      <c r="Z112">
        <v>0.423861286952119</v>
      </c>
      <c r="AA112">
        <v>3.3272360947140899E-4</v>
      </c>
      <c r="AB112">
        <v>8.5316943607188292E-3</v>
      </c>
      <c r="AC112">
        <v>1.9885064393523901E-3</v>
      </c>
      <c r="AD112" s="1">
        <v>0</v>
      </c>
      <c r="AE112">
        <v>3.99235008210784E-3</v>
      </c>
      <c r="AF112">
        <v>1.10134435262057E-2</v>
      </c>
      <c r="AG112">
        <v>7.0432106485890298</v>
      </c>
      <c r="AH112">
        <v>0.28520905432021798</v>
      </c>
      <c r="AI112">
        <v>1092.4254784519101</v>
      </c>
      <c r="AJ112" t="s">
        <v>101</v>
      </c>
      <c r="AK112" t="s">
        <v>102</v>
      </c>
      <c r="AL112">
        <v>223561484095.23001</v>
      </c>
      <c r="AM112">
        <v>1424071</v>
      </c>
      <c r="AN112" s="15">
        <f t="shared" si="4"/>
        <v>-0.22037305112259031</v>
      </c>
    </row>
    <row r="113" spans="1:40" x14ac:dyDescent="0.25">
      <c r="A113" t="s">
        <v>37</v>
      </c>
      <c r="B113">
        <v>23.1204190552379</v>
      </c>
      <c r="C113">
        <v>2.8212522264613901E-2</v>
      </c>
      <c r="D113">
        <v>29.065815149972</v>
      </c>
      <c r="E113">
        <v>2.6053865601672398E-2</v>
      </c>
      <c r="F113">
        <v>7.7418752590761004</v>
      </c>
      <c r="G113" s="1">
        <v>0</v>
      </c>
      <c r="H113">
        <v>3.7643748052251498</v>
      </c>
      <c r="I113">
        <v>110.38974513505801</v>
      </c>
      <c r="J113">
        <v>109.921702775707</v>
      </c>
      <c r="K113">
        <v>136.75078858719201</v>
      </c>
      <c r="L113">
        <v>43.444730038367702</v>
      </c>
      <c r="M113">
        <v>92.649382990492001</v>
      </c>
      <c r="N113">
        <v>66.190071598877296</v>
      </c>
      <c r="O113">
        <v>151157.732422598</v>
      </c>
      <c r="P113">
        <v>194748.586004832</v>
      </c>
      <c r="Q113">
        <v>119.373221274466</v>
      </c>
      <c r="R113">
        <v>714.52965940863601</v>
      </c>
      <c r="S113">
        <v>0.43130382526602401</v>
      </c>
      <c r="T113">
        <v>0.23358503270668701</v>
      </c>
      <c r="U113">
        <v>0.145346924591475</v>
      </c>
      <c r="V113">
        <v>0.63274873647219299</v>
      </c>
      <c r="W113">
        <v>3.8196823218566801E-2</v>
      </c>
      <c r="X113">
        <v>0.183707515717764</v>
      </c>
      <c r="Y113" s="1">
        <v>0</v>
      </c>
      <c r="Z113">
        <v>0.40570076752079798</v>
      </c>
      <c r="AA113">
        <v>3.34146380626386E-4</v>
      </c>
      <c r="AB113">
        <v>8.7319625396066001E-3</v>
      </c>
      <c r="AC113">
        <v>2.1586681873060399E-3</v>
      </c>
      <c r="AD113" s="1">
        <v>0</v>
      </c>
      <c r="AE113">
        <v>4.5888291420904496E-3</v>
      </c>
      <c r="AF113">
        <v>1.23990323846663E-2</v>
      </c>
      <c r="AG113">
        <v>7.5155856601482096</v>
      </c>
      <c r="AH113">
        <v>0.31422603050346598</v>
      </c>
      <c r="AI113">
        <v>1804.06201020299</v>
      </c>
      <c r="AJ113" t="s">
        <v>103</v>
      </c>
      <c r="AK113" t="s">
        <v>104</v>
      </c>
      <c r="AL113">
        <v>135486756829.14999</v>
      </c>
      <c r="AM113">
        <v>896327</v>
      </c>
      <c r="AN113" s="15">
        <f t="shared" si="4"/>
        <v>-0.20454943596308628</v>
      </c>
    </row>
    <row r="114" spans="1:40" x14ac:dyDescent="0.25">
      <c r="A114" t="s">
        <v>37</v>
      </c>
      <c r="B114">
        <v>24.2483528304755</v>
      </c>
      <c r="C114">
        <v>2.7399440387399901E-2</v>
      </c>
      <c r="D114">
        <v>28.350332161610002</v>
      </c>
      <c r="E114">
        <v>2.5397749421472202E-2</v>
      </c>
      <c r="F114">
        <v>20.626554920979501</v>
      </c>
      <c r="G114" s="1">
        <v>0</v>
      </c>
      <c r="H114">
        <v>3.9335266742405599</v>
      </c>
      <c r="I114">
        <v>131.936470389269</v>
      </c>
      <c r="J114">
        <v>131.08573116700799</v>
      </c>
      <c r="K114">
        <v>160.078634309091</v>
      </c>
      <c r="L114">
        <v>43.251867982634103</v>
      </c>
      <c r="M114">
        <v>92.213927429929001</v>
      </c>
      <c r="N114">
        <v>65.117175950467896</v>
      </c>
      <c r="O114">
        <v>141448.72500671301</v>
      </c>
      <c r="P114">
        <v>183658.87649725901</v>
      </c>
      <c r="Q114">
        <v>120.68262666061</v>
      </c>
      <c r="R114">
        <v>713.97473814012096</v>
      </c>
      <c r="S114">
        <v>0.42884721442803497</v>
      </c>
      <c r="T114">
        <v>0.24792728079989801</v>
      </c>
      <c r="U114">
        <v>0.19884623655223399</v>
      </c>
      <c r="V114">
        <v>0.54930608345015297</v>
      </c>
      <c r="W114">
        <v>4.4041528330345497E-2</v>
      </c>
      <c r="X114">
        <v>0.20780615166726599</v>
      </c>
      <c r="Y114" s="1">
        <v>0</v>
      </c>
      <c r="Z114">
        <v>0.41332848026776597</v>
      </c>
      <c r="AA114">
        <v>3.4168425330317301E-4</v>
      </c>
      <c r="AB114">
        <v>8.6384080900771092E-3</v>
      </c>
      <c r="AC114">
        <v>2.0017022636499202E-3</v>
      </c>
      <c r="AD114" s="1">
        <v>0</v>
      </c>
      <c r="AE114">
        <v>5.44664696463541E-3</v>
      </c>
      <c r="AF114">
        <v>1.0971144592204701E-2</v>
      </c>
      <c r="AG114">
        <v>7.8688562904443096</v>
      </c>
      <c r="AH114">
        <v>0.32470748298813201</v>
      </c>
      <c r="AI114">
        <v>2443.03193779189</v>
      </c>
      <c r="AJ114" t="s">
        <v>105</v>
      </c>
      <c r="AK114" t="s">
        <v>106</v>
      </c>
      <c r="AL114">
        <v>58573068332.93</v>
      </c>
      <c r="AM114">
        <v>414094</v>
      </c>
      <c r="AN114" s="15">
        <f t="shared" si="4"/>
        <v>-0.14468893372223379</v>
      </c>
    </row>
    <row r="115" spans="1:40" x14ac:dyDescent="0.25">
      <c r="A115" t="s">
        <v>37</v>
      </c>
      <c r="B115">
        <v>23.0002147320291</v>
      </c>
      <c r="C115">
        <v>2.43779841147421E-2</v>
      </c>
      <c r="D115">
        <v>25.633198240622701</v>
      </c>
      <c r="E115">
        <v>2.25763713194903E-2</v>
      </c>
      <c r="F115">
        <v>36.787289491611197</v>
      </c>
      <c r="G115" s="1">
        <v>0</v>
      </c>
      <c r="H115">
        <v>4.2581924777285698</v>
      </c>
      <c r="I115">
        <v>154.22166999190401</v>
      </c>
      <c r="J115">
        <v>152.27806150747799</v>
      </c>
      <c r="K115">
        <v>185.72601410171899</v>
      </c>
      <c r="L115">
        <v>42.161251214949601</v>
      </c>
      <c r="M115">
        <v>92.278906865668802</v>
      </c>
      <c r="N115">
        <v>67.060790866457396</v>
      </c>
      <c r="O115">
        <v>126273.344337168</v>
      </c>
      <c r="P115">
        <v>161094.42625468699</v>
      </c>
      <c r="Q115">
        <v>121.46607063640801</v>
      </c>
      <c r="R115">
        <v>704.142151500772</v>
      </c>
      <c r="S115">
        <v>0.49326868196366402</v>
      </c>
      <c r="T115">
        <v>0.26747159228165901</v>
      </c>
      <c r="U115">
        <v>0.20426267432908801</v>
      </c>
      <c r="V115">
        <v>0.45376555642091698</v>
      </c>
      <c r="W115">
        <v>5.4190771674710397E-2</v>
      </c>
      <c r="X115">
        <v>0.28778099757528303</v>
      </c>
      <c r="Y115" s="1">
        <v>0</v>
      </c>
      <c r="Z115">
        <v>0.333027844625497</v>
      </c>
      <c r="AA115">
        <v>3.3918471968522799E-4</v>
      </c>
      <c r="AB115">
        <v>8.0451358695334697E-3</v>
      </c>
      <c r="AC115">
        <v>1.80161495304215E-3</v>
      </c>
      <c r="AD115" s="1">
        <v>0</v>
      </c>
      <c r="AE115">
        <v>4.8466856135124699E-3</v>
      </c>
      <c r="AF115">
        <v>9.3454798317129505E-3</v>
      </c>
      <c r="AG115">
        <v>7.4024397389433698</v>
      </c>
      <c r="AH115">
        <v>0.29659800247750101</v>
      </c>
      <c r="AI115">
        <v>3180.3720714409401</v>
      </c>
      <c r="AJ115" t="s">
        <v>107</v>
      </c>
      <c r="AK115" t="s">
        <v>108</v>
      </c>
      <c r="AL115">
        <v>15860563415.469999</v>
      </c>
      <c r="AM115">
        <v>125605</v>
      </c>
      <c r="AN115" s="15">
        <f t="shared" si="4"/>
        <v>-0.10271771332930779</v>
      </c>
    </row>
    <row r="116" spans="1:40" x14ac:dyDescent="0.25">
      <c r="A116" t="s">
        <v>37</v>
      </c>
      <c r="B116">
        <v>25.4265228958526</v>
      </c>
      <c r="C116">
        <v>2.4280594008648501E-2</v>
      </c>
      <c r="D116">
        <v>25.544066568926901</v>
      </c>
      <c r="E116">
        <v>2.23778369754596E-2</v>
      </c>
      <c r="F116">
        <v>45.969700387505803</v>
      </c>
      <c r="G116" s="1">
        <v>0</v>
      </c>
      <c r="H116">
        <v>4.50374287936621</v>
      </c>
      <c r="I116">
        <v>178.803135956445</v>
      </c>
      <c r="J116">
        <v>176.739952570719</v>
      </c>
      <c r="K116">
        <v>210.96991944923599</v>
      </c>
      <c r="L116">
        <v>39.7974755003589</v>
      </c>
      <c r="M116">
        <v>92.942946026271599</v>
      </c>
      <c r="N116">
        <v>69.908527269818407</v>
      </c>
      <c r="O116">
        <v>123621.61585892701</v>
      </c>
      <c r="P116">
        <v>156280.201155905</v>
      </c>
      <c r="Q116">
        <v>126.62402575042999</v>
      </c>
      <c r="R116">
        <v>700.36873177234202</v>
      </c>
      <c r="S116">
        <v>0.57733866626215002</v>
      </c>
      <c r="T116">
        <v>0.29281264462891299</v>
      </c>
      <c r="U116">
        <v>0.24213823356824901</v>
      </c>
      <c r="V116">
        <v>0.22950251188499299</v>
      </c>
      <c r="W116">
        <v>7.9148955543527896E-2</v>
      </c>
      <c r="X116">
        <v>0.44921029900322801</v>
      </c>
      <c r="Y116" s="1">
        <v>0</v>
      </c>
      <c r="Z116">
        <v>0.194529625872679</v>
      </c>
      <c r="AA116">
        <v>3.2673325048035402E-4</v>
      </c>
      <c r="AB116">
        <v>7.3954443660146996E-3</v>
      </c>
      <c r="AC116">
        <v>1.90276912913941E-3</v>
      </c>
      <c r="AD116" s="1">
        <v>0</v>
      </c>
      <c r="AE116">
        <v>4.2230949975413604E-3</v>
      </c>
      <c r="AF116">
        <v>1.04326941166766E-2</v>
      </c>
      <c r="AG116">
        <v>6.9845367504378304</v>
      </c>
      <c r="AH116">
        <v>0.25805182410551802</v>
      </c>
      <c r="AI116">
        <v>3704.3466778202401</v>
      </c>
      <c r="AJ116" t="s">
        <v>109</v>
      </c>
      <c r="AK116" t="s">
        <v>110</v>
      </c>
      <c r="AL116">
        <v>5997379071.7799997</v>
      </c>
      <c r="AM116">
        <v>48514</v>
      </c>
      <c r="AN116" s="15">
        <f t="shared" si="4"/>
        <v>-4.6016037719416314E-3</v>
      </c>
    </row>
    <row r="117" spans="1:40" x14ac:dyDescent="0.25">
      <c r="A117" t="s">
        <v>37</v>
      </c>
      <c r="B117">
        <v>24.938475989512199</v>
      </c>
      <c r="C117">
        <v>2.3485667397093599E-2</v>
      </c>
      <c r="D117">
        <v>24.812877645364999</v>
      </c>
      <c r="E117">
        <v>2.16749011348382E-2</v>
      </c>
      <c r="F117">
        <v>62.100422316293802</v>
      </c>
      <c r="G117" s="1">
        <v>0</v>
      </c>
      <c r="H117">
        <v>4.7141576836507699</v>
      </c>
      <c r="I117">
        <v>202.64719510415699</v>
      </c>
      <c r="J117">
        <v>201.34278147489101</v>
      </c>
      <c r="K117">
        <v>235.90106644264901</v>
      </c>
      <c r="L117">
        <v>38.742569234330503</v>
      </c>
      <c r="M117">
        <v>93.053051605703601</v>
      </c>
      <c r="N117">
        <v>70.521816103675803</v>
      </c>
      <c r="O117">
        <v>119550.095326852</v>
      </c>
      <c r="P117">
        <v>151649.31920067401</v>
      </c>
      <c r="Q117">
        <v>128.74667691601101</v>
      </c>
      <c r="R117">
        <v>703.42103898733797</v>
      </c>
      <c r="S117">
        <v>0.61752997125781495</v>
      </c>
      <c r="T117">
        <v>0.29241324535638202</v>
      </c>
      <c r="U117">
        <v>0.25266804489852102</v>
      </c>
      <c r="V117">
        <v>0.121465175420889</v>
      </c>
      <c r="W117">
        <v>7.0415729944609595E-2</v>
      </c>
      <c r="X117">
        <v>0.55545104973597903</v>
      </c>
      <c r="Y117" s="1">
        <v>0</v>
      </c>
      <c r="Z117">
        <v>0.13979005535950401</v>
      </c>
      <c r="AA117">
        <v>3.2853612622445102E-4</v>
      </c>
      <c r="AB117">
        <v>7.15116162753676E-3</v>
      </c>
      <c r="AC117">
        <v>1.8107944837094899E-3</v>
      </c>
      <c r="AD117" s="1">
        <v>0</v>
      </c>
      <c r="AE117">
        <v>4.12083057154497E-3</v>
      </c>
      <c r="AF117">
        <v>1.00745196139923E-2</v>
      </c>
      <c r="AG117">
        <v>7.0343093824056204</v>
      </c>
      <c r="AH117">
        <v>0.24964156056644199</v>
      </c>
      <c r="AI117">
        <v>4361.4043921766997</v>
      </c>
      <c r="AJ117" t="s">
        <v>111</v>
      </c>
      <c r="AK117" t="s">
        <v>112</v>
      </c>
      <c r="AL117">
        <v>2545699729.8899999</v>
      </c>
      <c r="AM117">
        <v>21294</v>
      </c>
      <c r="AN117" s="15">
        <f t="shared" si="4"/>
        <v>5.0618209601602793E-3</v>
      </c>
    </row>
    <row r="118" spans="1:40" x14ac:dyDescent="0.25">
      <c r="A118" t="s">
        <v>37</v>
      </c>
      <c r="B118">
        <v>24.777602677194</v>
      </c>
      <c r="C118">
        <v>2.21623744531151E-2</v>
      </c>
      <c r="D118">
        <v>23.5810739521194</v>
      </c>
      <c r="E118">
        <v>2.09551214453002E-2</v>
      </c>
      <c r="F118">
        <v>120.43286368895301</v>
      </c>
      <c r="G118" s="1">
        <v>0</v>
      </c>
      <c r="H118">
        <v>5.2382917330254797</v>
      </c>
      <c r="I118">
        <v>246.518631118343</v>
      </c>
      <c r="J118">
        <v>246.92789191366001</v>
      </c>
      <c r="K118">
        <v>283.00909809766898</v>
      </c>
      <c r="L118">
        <v>39.214226731746002</v>
      </c>
      <c r="M118">
        <v>92.251800623266803</v>
      </c>
      <c r="N118">
        <v>69.816147954091505</v>
      </c>
      <c r="O118">
        <v>108881.282202077</v>
      </c>
      <c r="P118">
        <v>135646.385327158</v>
      </c>
      <c r="Q118">
        <v>128.91497137102201</v>
      </c>
      <c r="R118">
        <v>684.21933730162903</v>
      </c>
      <c r="S118">
        <v>0.54574081797257201</v>
      </c>
      <c r="T118">
        <v>0.20370783320542499</v>
      </c>
      <c r="U118">
        <v>0.273954336629947</v>
      </c>
      <c r="V118">
        <v>0.173871605744889</v>
      </c>
      <c r="W118">
        <v>5.6178201756899603E-2</v>
      </c>
      <c r="X118">
        <v>0.495995855868263</v>
      </c>
      <c r="Y118" s="1">
        <v>0</v>
      </c>
      <c r="Z118">
        <v>0.27097875683561501</v>
      </c>
      <c r="AA118">
        <v>3.3251568693903899E-4</v>
      </c>
      <c r="AB118">
        <v>7.1003654474437799E-3</v>
      </c>
      <c r="AC118">
        <v>1.2072461280236201E-3</v>
      </c>
      <c r="AD118" s="1">
        <v>0</v>
      </c>
      <c r="AE118">
        <v>4.7076294670201201E-3</v>
      </c>
      <c r="AF118">
        <v>8.8147479755913E-3</v>
      </c>
      <c r="AG118">
        <v>7.13714889173984</v>
      </c>
      <c r="AH118">
        <v>0.25573274135017698</v>
      </c>
      <c r="AI118">
        <v>5811.0477234616101</v>
      </c>
      <c r="AJ118" t="s">
        <v>113</v>
      </c>
      <c r="AK118" t="s">
        <v>114</v>
      </c>
      <c r="AL118">
        <v>1603494642.99</v>
      </c>
      <c r="AM118">
        <v>14727</v>
      </c>
      <c r="AN118" s="15">
        <f t="shared" si="4"/>
        <v>5.0741061560814149E-2</v>
      </c>
    </row>
    <row r="121" spans="1:40" x14ac:dyDescent="0.25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t="s">
        <v>7</v>
      </c>
      <c r="I121" t="s">
        <v>8</v>
      </c>
      <c r="J121" t="s">
        <v>134</v>
      </c>
      <c r="K121" t="s">
        <v>9</v>
      </c>
      <c r="L121" t="s">
        <v>10</v>
      </c>
      <c r="M121" t="s">
        <v>11</v>
      </c>
      <c r="N121" t="s">
        <v>13</v>
      </c>
      <c r="O121" t="s">
        <v>14</v>
      </c>
      <c r="P121" t="s">
        <v>15</v>
      </c>
      <c r="Q121" t="s">
        <v>16</v>
      </c>
      <c r="R121" t="s">
        <v>17</v>
      </c>
      <c r="S121" t="s">
        <v>18</v>
      </c>
      <c r="T121" t="s">
        <v>19</v>
      </c>
      <c r="U121" t="s">
        <v>20</v>
      </c>
      <c r="V121" t="s">
        <v>21</v>
      </c>
      <c r="W121" t="s">
        <v>22</v>
      </c>
      <c r="X121" t="s">
        <v>23</v>
      </c>
      <c r="Y121" t="s">
        <v>24</v>
      </c>
      <c r="Z121" t="s">
        <v>25</v>
      </c>
      <c r="AA121" t="s">
        <v>26</v>
      </c>
      <c r="AB121" t="s">
        <v>27</v>
      </c>
      <c r="AC121" t="s">
        <v>120</v>
      </c>
      <c r="AD121" t="s">
        <v>28</v>
      </c>
      <c r="AE121" t="s">
        <v>29</v>
      </c>
      <c r="AF121" t="s">
        <v>30</v>
      </c>
      <c r="AG121" t="s">
        <v>31</v>
      </c>
      <c r="AH121" t="s">
        <v>32</v>
      </c>
      <c r="AI121" t="s">
        <v>33</v>
      </c>
      <c r="AJ121" t="s">
        <v>34</v>
      </c>
      <c r="AK121" t="s">
        <v>74</v>
      </c>
      <c r="AL121" t="s">
        <v>35</v>
      </c>
      <c r="AM121" t="s">
        <v>36</v>
      </c>
    </row>
    <row r="122" spans="1:40" x14ac:dyDescent="0.25">
      <c r="A122" t="s">
        <v>37</v>
      </c>
      <c r="B122">
        <v>7.3243742694998399</v>
      </c>
      <c r="C122">
        <v>5.9465045638820001E-3</v>
      </c>
      <c r="D122">
        <v>6.9069881426065498</v>
      </c>
      <c r="E122">
        <v>5.7999112081831101E-3</v>
      </c>
      <c r="F122">
        <v>-70.959082936551496</v>
      </c>
      <c r="G122" s="1">
        <v>0</v>
      </c>
      <c r="H122">
        <v>3.1893861569497299</v>
      </c>
      <c r="I122">
        <v>-50.054543265449603</v>
      </c>
      <c r="J122">
        <v>-92.175147356229999</v>
      </c>
      <c r="K122">
        <v>-29.339163985766898</v>
      </c>
      <c r="L122">
        <v>13.9096144479957</v>
      </c>
      <c r="M122">
        <v>93.613631641880005</v>
      </c>
      <c r="N122">
        <v>84.913182292151603</v>
      </c>
      <c r="O122">
        <v>192669.41747579601</v>
      </c>
      <c r="P122">
        <v>232360.01443654101</v>
      </c>
      <c r="Q122">
        <v>91.300376770819</v>
      </c>
      <c r="R122">
        <v>675.60730241909096</v>
      </c>
      <c r="S122">
        <v>0.454963549533067</v>
      </c>
      <c r="T122">
        <v>0.29944830287587798</v>
      </c>
      <c r="U122">
        <v>0.338281838538257</v>
      </c>
      <c r="V122" s="1">
        <v>0</v>
      </c>
      <c r="W122">
        <v>0.14048898219278699</v>
      </c>
      <c r="X122">
        <v>0.52122917926895496</v>
      </c>
      <c r="Y122" s="1">
        <v>0</v>
      </c>
      <c r="Z122">
        <v>0.357216404507538</v>
      </c>
      <c r="AA122">
        <v>2.8108654260496102E-4</v>
      </c>
      <c r="AB122">
        <v>5.34422375531077E-3</v>
      </c>
      <c r="AC122">
        <v>1.4659656953707801E-4</v>
      </c>
      <c r="AD122" s="1">
        <v>0</v>
      </c>
      <c r="AE122">
        <v>5.3369420220065901E-5</v>
      </c>
      <c r="AF122">
        <v>1.2129631610244E-4</v>
      </c>
      <c r="AG122">
        <v>6.7922615775477402</v>
      </c>
      <c r="AH122">
        <v>7.8450408038993405E-2</v>
      </c>
      <c r="AI122">
        <v>2.4545782814375801</v>
      </c>
      <c r="AJ122" t="s">
        <v>89</v>
      </c>
      <c r="AK122" t="s">
        <v>90</v>
      </c>
      <c r="AL122">
        <v>1094554960.6800001</v>
      </c>
      <c r="AM122">
        <v>5681</v>
      </c>
      <c r="AN122" s="15">
        <f t="shared" ref="AN122:AN134" si="5">B122/D122-1</f>
        <v>6.0429541541934251E-2</v>
      </c>
    </row>
    <row r="123" spans="1:40" x14ac:dyDescent="0.25">
      <c r="A123" t="s">
        <v>37</v>
      </c>
      <c r="B123">
        <v>10.283425437081499</v>
      </c>
      <c r="C123">
        <v>6.5862385722677197E-3</v>
      </c>
      <c r="D123">
        <v>7.6233811933176199</v>
      </c>
      <c r="E123">
        <v>6.2706964260016698E-3</v>
      </c>
      <c r="F123">
        <v>-57.302069955056801</v>
      </c>
      <c r="G123" s="1">
        <v>0</v>
      </c>
      <c r="H123">
        <v>3.31876395830293</v>
      </c>
      <c r="I123">
        <v>-28.289137784428</v>
      </c>
      <c r="J123">
        <v>-67.989890252054295</v>
      </c>
      <c r="K123">
        <v>-8.6589005580326894</v>
      </c>
      <c r="L123">
        <v>14.807654571602701</v>
      </c>
      <c r="M123">
        <v>94.512086358845593</v>
      </c>
      <c r="N123">
        <v>85.139190963938404</v>
      </c>
      <c r="O123">
        <v>203319.31177339601</v>
      </c>
      <c r="P123">
        <v>245841.35288056999</v>
      </c>
      <c r="Q123">
        <v>88.294458520905295</v>
      </c>
      <c r="R123">
        <v>677.87451230871898</v>
      </c>
      <c r="S123">
        <v>0.47396044364173001</v>
      </c>
      <c r="T123">
        <v>0.31401184040258001</v>
      </c>
      <c r="U123">
        <v>0.27947429186416101</v>
      </c>
      <c r="V123" s="1">
        <v>0</v>
      </c>
      <c r="W123">
        <v>0.19181844048764199</v>
      </c>
      <c r="X123">
        <v>0.52870726764819498</v>
      </c>
      <c r="Y123" s="1">
        <v>0</v>
      </c>
      <c r="Z123">
        <v>0.29322275628850702</v>
      </c>
      <c r="AA123">
        <v>2.8112852382796799E-4</v>
      </c>
      <c r="AB123">
        <v>5.4108892148186103E-3</v>
      </c>
      <c r="AC123">
        <v>3.1554228954957999E-4</v>
      </c>
      <c r="AD123" s="1">
        <v>0</v>
      </c>
      <c r="AE123">
        <v>1.03303363466015E-4</v>
      </c>
      <c r="AF123">
        <v>4.7541955359376402E-4</v>
      </c>
      <c r="AG123">
        <v>6.9678565181235497</v>
      </c>
      <c r="AH123">
        <v>8.7873020710097102E-2</v>
      </c>
      <c r="AI123">
        <v>4.6865309564258499</v>
      </c>
      <c r="AJ123" t="s">
        <v>91</v>
      </c>
      <c r="AK123" t="s">
        <v>92</v>
      </c>
      <c r="AL123">
        <v>18799106885.880001</v>
      </c>
      <c r="AM123">
        <v>92461</v>
      </c>
      <c r="AN123" s="15">
        <f t="shared" si="5"/>
        <v>0.34893234069097545</v>
      </c>
    </row>
    <row r="124" spans="1:40" x14ac:dyDescent="0.25">
      <c r="A124" t="s">
        <v>37</v>
      </c>
      <c r="B124">
        <v>12.6647850176138</v>
      </c>
      <c r="C124">
        <v>8.8576806050880801E-3</v>
      </c>
      <c r="D124">
        <v>10.126379282074801</v>
      </c>
      <c r="E124">
        <v>8.3184174259332295E-3</v>
      </c>
      <c r="F124">
        <v>-40.562725540933698</v>
      </c>
      <c r="G124" s="1">
        <v>0</v>
      </c>
      <c r="H124">
        <v>3.4924472790029402</v>
      </c>
      <c r="I124">
        <v>-5.0623699046810202</v>
      </c>
      <c r="J124">
        <v>-42.5064614627723</v>
      </c>
      <c r="K124">
        <v>14.4171405118969</v>
      </c>
      <c r="L124">
        <v>15.2667298447242</v>
      </c>
      <c r="M124">
        <v>94.255409344925198</v>
      </c>
      <c r="N124">
        <v>84.760850133087104</v>
      </c>
      <c r="O124">
        <v>204832.43671767699</v>
      </c>
      <c r="P124">
        <v>249683.40926404999</v>
      </c>
      <c r="Q124">
        <v>87.070506297718694</v>
      </c>
      <c r="R124">
        <v>680.02221249360798</v>
      </c>
      <c r="S124">
        <v>0.44246096722678402</v>
      </c>
      <c r="T124">
        <v>0.35747055729681598</v>
      </c>
      <c r="U124">
        <v>0.28918630580986099</v>
      </c>
      <c r="V124" s="1">
        <v>0</v>
      </c>
      <c r="W124">
        <v>0.21422171254733799</v>
      </c>
      <c r="X124">
        <v>0.4965919816428</v>
      </c>
      <c r="Y124" s="1">
        <v>0</v>
      </c>
      <c r="Z124">
        <v>0.34861109375536498</v>
      </c>
      <c r="AA124">
        <v>2.8215412297622101E-4</v>
      </c>
      <c r="AB124">
        <v>5.6983524402088696E-3</v>
      </c>
      <c r="AC124">
        <v>5.3926597353487699E-4</v>
      </c>
      <c r="AD124" s="1">
        <v>0</v>
      </c>
      <c r="AE124">
        <v>1.8473354693662099E-4</v>
      </c>
      <c r="AF124">
        <v>2.1532437801909401E-3</v>
      </c>
      <c r="AG124">
        <v>6.8980374501714001</v>
      </c>
      <c r="AH124">
        <v>9.2544391309082097E-2</v>
      </c>
      <c r="AI124">
        <v>16.337895285346399</v>
      </c>
      <c r="AJ124" t="s">
        <v>93</v>
      </c>
      <c r="AK124" t="s">
        <v>94</v>
      </c>
      <c r="AL124">
        <v>63297729259.370003</v>
      </c>
      <c r="AM124">
        <v>309022</v>
      </c>
      <c r="AN124" s="15">
        <f t="shared" si="5"/>
        <v>0.25067259134094999</v>
      </c>
    </row>
    <row r="125" spans="1:40" x14ac:dyDescent="0.25">
      <c r="A125" t="s">
        <v>37</v>
      </c>
      <c r="B125">
        <v>20.372604085874499</v>
      </c>
      <c r="C125">
        <v>1.15023870183865E-2</v>
      </c>
      <c r="D125">
        <v>12.962281381943599</v>
      </c>
      <c r="E125">
        <v>1.07836185548868E-2</v>
      </c>
      <c r="F125">
        <v>-21.465966959948499</v>
      </c>
      <c r="G125" s="1">
        <v>0</v>
      </c>
      <c r="H125">
        <v>3.7029194529668401</v>
      </c>
      <c r="I125">
        <v>19.6094401536417</v>
      </c>
      <c r="J125">
        <v>-19.211891459821199</v>
      </c>
      <c r="K125">
        <v>39.387972712264997</v>
      </c>
      <c r="L125">
        <v>15.3381372663644</v>
      </c>
      <c r="M125">
        <v>93.966006376800095</v>
      </c>
      <c r="N125">
        <v>84.445145239531399</v>
      </c>
      <c r="O125">
        <v>201801.68587592899</v>
      </c>
      <c r="P125">
        <v>248356.285027615</v>
      </c>
      <c r="Q125">
        <v>86.722612392744907</v>
      </c>
      <c r="R125">
        <v>679.92359206271703</v>
      </c>
      <c r="S125">
        <v>0.41086665627102498</v>
      </c>
      <c r="T125">
        <v>0.38845208631224698</v>
      </c>
      <c r="U125">
        <v>0.34913924461069301</v>
      </c>
      <c r="V125" s="1">
        <v>0</v>
      </c>
      <c r="W125">
        <v>0.190480103200103</v>
      </c>
      <c r="X125">
        <v>0.46038065218920199</v>
      </c>
      <c r="Y125" s="1">
        <v>0</v>
      </c>
      <c r="Z125">
        <v>0.40168718794861402</v>
      </c>
      <c r="AA125">
        <v>2.82586152823833E-4</v>
      </c>
      <c r="AB125">
        <v>5.7969834620814602E-3</v>
      </c>
      <c r="AC125">
        <v>7.1877025216408798E-4</v>
      </c>
      <c r="AD125" s="1">
        <v>0</v>
      </c>
      <c r="AE125">
        <v>2.8288273144451198E-4</v>
      </c>
      <c r="AF125">
        <v>4.4212509307651002E-3</v>
      </c>
      <c r="AG125">
        <v>7.1590891215792603</v>
      </c>
      <c r="AH125">
        <v>9.6732516874336705E-2</v>
      </c>
      <c r="AI125">
        <v>96.752440743575306</v>
      </c>
      <c r="AJ125" t="s">
        <v>95</v>
      </c>
      <c r="AK125" t="s">
        <v>96</v>
      </c>
      <c r="AL125">
        <v>155927319435.87</v>
      </c>
      <c r="AM125">
        <v>772676</v>
      </c>
      <c r="AN125" s="15">
        <f t="shared" si="5"/>
        <v>0.57168352434112779</v>
      </c>
    </row>
    <row r="126" spans="1:40" x14ac:dyDescent="0.25">
      <c r="A126" t="s">
        <v>37</v>
      </c>
      <c r="B126">
        <v>24.7318050330407</v>
      </c>
      <c r="C126">
        <v>1.35179460145439E-2</v>
      </c>
      <c r="D126">
        <v>15.0682118001513</v>
      </c>
      <c r="E126">
        <v>1.27239002223642E-2</v>
      </c>
      <c r="F126">
        <v>-9.3957836855095191</v>
      </c>
      <c r="G126" s="1">
        <v>0</v>
      </c>
      <c r="H126">
        <v>3.8524923279063499</v>
      </c>
      <c r="I126">
        <v>41.497463705614798</v>
      </c>
      <c r="J126">
        <v>5.3005551770550996</v>
      </c>
      <c r="K126">
        <v>62.293291704319898</v>
      </c>
      <c r="L126">
        <v>15.8266707292928</v>
      </c>
      <c r="M126">
        <v>93.405447808644197</v>
      </c>
      <c r="N126">
        <v>83.6679497924072</v>
      </c>
      <c r="O126">
        <v>191936.45064323299</v>
      </c>
      <c r="P126">
        <v>237930.35218436201</v>
      </c>
      <c r="Q126">
        <v>88.330129016359194</v>
      </c>
      <c r="R126">
        <v>682.31900335916202</v>
      </c>
      <c r="S126">
        <v>0.40847809728151202</v>
      </c>
      <c r="T126">
        <v>0.40452425734237701</v>
      </c>
      <c r="U126">
        <v>0.38753212660691699</v>
      </c>
      <c r="V126" s="1">
        <v>0</v>
      </c>
      <c r="W126">
        <v>0.158648505483655</v>
      </c>
      <c r="X126">
        <v>0.45381936790942701</v>
      </c>
      <c r="Y126" s="1">
        <v>0</v>
      </c>
      <c r="Z126">
        <v>0.408384828687409</v>
      </c>
      <c r="AA126">
        <v>2.8397636486669802E-4</v>
      </c>
      <c r="AB126">
        <v>5.7152618093381903E-3</v>
      </c>
      <c r="AC126">
        <v>7.9404882585000795E-4</v>
      </c>
      <c r="AD126" s="1">
        <v>0</v>
      </c>
      <c r="AE126">
        <v>5.6736509107641595E-4</v>
      </c>
      <c r="AF126">
        <v>6.1573719535620696E-3</v>
      </c>
      <c r="AG126">
        <v>7.1893343919750299</v>
      </c>
      <c r="AH126">
        <v>0.103525105397029</v>
      </c>
      <c r="AI126">
        <v>265.721966202771</v>
      </c>
      <c r="AJ126" t="s">
        <v>97</v>
      </c>
      <c r="AK126" t="s">
        <v>98</v>
      </c>
      <c r="AL126">
        <v>195883047941.35999</v>
      </c>
      <c r="AM126">
        <v>1020562</v>
      </c>
      <c r="AN126" s="15">
        <f t="shared" si="5"/>
        <v>0.64132316170339254</v>
      </c>
    </row>
    <row r="127" spans="1:40" x14ac:dyDescent="0.25">
      <c r="A127" t="s">
        <v>37</v>
      </c>
      <c r="B127">
        <v>25.932652657733701</v>
      </c>
      <c r="C127">
        <v>1.58274620767122E-2</v>
      </c>
      <c r="D127">
        <v>17.423797028892398</v>
      </c>
      <c r="E127">
        <v>1.49545349553262E-2</v>
      </c>
      <c r="F127">
        <v>-3.2433036375887601</v>
      </c>
      <c r="G127" s="1">
        <v>0</v>
      </c>
      <c r="H127">
        <v>3.9788561489037102</v>
      </c>
      <c r="I127">
        <v>64.800524526831495</v>
      </c>
      <c r="J127">
        <v>32.726991692877696</v>
      </c>
      <c r="K127">
        <v>87.598737646516298</v>
      </c>
      <c r="L127">
        <v>16.898580592071699</v>
      </c>
      <c r="M127">
        <v>92.792184300891805</v>
      </c>
      <c r="N127">
        <v>82.562163326634305</v>
      </c>
      <c r="O127">
        <v>175059.33138382601</v>
      </c>
      <c r="P127">
        <v>217230.214842696</v>
      </c>
      <c r="Q127">
        <v>97.895873817474794</v>
      </c>
      <c r="R127">
        <v>685.93752162823705</v>
      </c>
      <c r="S127">
        <v>0.45811879407705203</v>
      </c>
      <c r="T127">
        <v>0.37362490017613997</v>
      </c>
      <c r="U127">
        <v>0.39300526204722103</v>
      </c>
      <c r="V127" s="1">
        <v>0</v>
      </c>
      <c r="W127">
        <v>0.13845480545796199</v>
      </c>
      <c r="X127">
        <v>0.46853993249481501</v>
      </c>
      <c r="Y127" s="1">
        <v>0</v>
      </c>
      <c r="Z127">
        <v>0.33466304051408302</v>
      </c>
      <c r="AA127">
        <v>2.86947460401365E-4</v>
      </c>
      <c r="AB127">
        <v>5.6367169360051102E-3</v>
      </c>
      <c r="AC127">
        <v>8.7292836923240401E-4</v>
      </c>
      <c r="AD127" s="1">
        <v>0</v>
      </c>
      <c r="AE127">
        <v>1.02078384632106E-3</v>
      </c>
      <c r="AF127">
        <v>8.0101609749696403E-3</v>
      </c>
      <c r="AG127">
        <v>7.1807920850479103</v>
      </c>
      <c r="AH127">
        <v>0.114962281965122</v>
      </c>
      <c r="AI127">
        <v>581.26950336009497</v>
      </c>
      <c r="AJ127" t="s">
        <v>99</v>
      </c>
      <c r="AK127" t="s">
        <v>100</v>
      </c>
      <c r="AL127">
        <v>176727121633.92001</v>
      </c>
      <c r="AM127">
        <v>1009527</v>
      </c>
      <c r="AN127" s="15">
        <f t="shared" si="5"/>
        <v>0.48834680607974223</v>
      </c>
    </row>
    <row r="128" spans="1:40" x14ac:dyDescent="0.25">
      <c r="A128" t="s">
        <v>37</v>
      </c>
      <c r="B128">
        <v>26.170699075846699</v>
      </c>
      <c r="C128">
        <v>1.76314151791018E-2</v>
      </c>
      <c r="D128">
        <v>19.2219084255591</v>
      </c>
      <c r="E128">
        <v>1.65767463060052E-2</v>
      </c>
      <c r="F128">
        <v>8.16931604660906</v>
      </c>
      <c r="G128" s="1">
        <v>0</v>
      </c>
      <c r="H128">
        <v>4.1414126232279598</v>
      </c>
      <c r="I128">
        <v>87.636771711936206</v>
      </c>
      <c r="J128">
        <v>54.496338515932699</v>
      </c>
      <c r="K128">
        <v>112.479401739989</v>
      </c>
      <c r="L128">
        <v>17.909293631731401</v>
      </c>
      <c r="M128">
        <v>92.484005511302996</v>
      </c>
      <c r="N128">
        <v>81.695905381644195</v>
      </c>
      <c r="O128">
        <v>160627.64007465099</v>
      </c>
      <c r="P128">
        <v>198421.90442690899</v>
      </c>
      <c r="Q128">
        <v>105.443633703803</v>
      </c>
      <c r="R128">
        <v>682.48099053685803</v>
      </c>
      <c r="S128">
        <v>0.52052329202570102</v>
      </c>
      <c r="T128">
        <v>0.35322832835772799</v>
      </c>
      <c r="U128">
        <v>0.38491408390165199</v>
      </c>
      <c r="V128" s="1">
        <v>0</v>
      </c>
      <c r="W128">
        <v>0.11871224668809099</v>
      </c>
      <c r="X128">
        <v>0.49637366941025501</v>
      </c>
      <c r="Y128" s="1">
        <v>0</v>
      </c>
      <c r="Z128">
        <v>0.25700213331924099</v>
      </c>
      <c r="AA128">
        <v>2.8889342341873202E-4</v>
      </c>
      <c r="AB128">
        <v>5.5514724580848296E-3</v>
      </c>
      <c r="AC128">
        <v>1.0546722370997901E-3</v>
      </c>
      <c r="AD128" s="1">
        <v>0</v>
      </c>
      <c r="AE128">
        <v>1.54472832513048E-3</v>
      </c>
      <c r="AF128">
        <v>9.1917346386437403E-3</v>
      </c>
      <c r="AG128">
        <v>7.3417428445256503</v>
      </c>
      <c r="AH128">
        <v>0.124005728509907</v>
      </c>
      <c r="AI128">
        <v>967.588576712286</v>
      </c>
      <c r="AJ128" t="s">
        <v>101</v>
      </c>
      <c r="AK128" t="s">
        <v>102</v>
      </c>
      <c r="AL128">
        <v>150318558134.66</v>
      </c>
      <c r="AM128">
        <v>935820</v>
      </c>
      <c r="AN128" s="15">
        <f t="shared" si="5"/>
        <v>0.36150368092732621</v>
      </c>
    </row>
    <row r="129" spans="1:40" x14ac:dyDescent="0.25">
      <c r="A129" t="s">
        <v>37</v>
      </c>
      <c r="B129">
        <v>26.1251154333691</v>
      </c>
      <c r="C129">
        <v>2.0988214141852798E-2</v>
      </c>
      <c r="D129">
        <v>22.472631826637102</v>
      </c>
      <c r="E129">
        <v>1.9742313719261599E-2</v>
      </c>
      <c r="F129">
        <v>13.9334479820963</v>
      </c>
      <c r="G129" s="1">
        <v>0</v>
      </c>
      <c r="H129">
        <v>4.2590358211296504</v>
      </c>
      <c r="I129">
        <v>109.584883435726</v>
      </c>
      <c r="J129">
        <v>79.399511215952501</v>
      </c>
      <c r="K129">
        <v>136.26619219022899</v>
      </c>
      <c r="L129">
        <v>19.412990053724499</v>
      </c>
      <c r="M129">
        <v>92.809407932175702</v>
      </c>
      <c r="N129">
        <v>81.011194311753599</v>
      </c>
      <c r="O129">
        <v>149524.35832416301</v>
      </c>
      <c r="P129">
        <v>185028.39322303</v>
      </c>
      <c r="Q129">
        <v>117.61135746005699</v>
      </c>
      <c r="R129">
        <v>682.110429384442</v>
      </c>
      <c r="S129">
        <v>0.57298117231886103</v>
      </c>
      <c r="T129">
        <v>0.34353707463216898</v>
      </c>
      <c r="U129">
        <v>0.37682616519124501</v>
      </c>
      <c r="V129" s="1">
        <v>0</v>
      </c>
      <c r="W129">
        <v>0.10926008968428901</v>
      </c>
      <c r="X129">
        <v>0.51391374512446397</v>
      </c>
      <c r="Y129" s="1">
        <v>0</v>
      </c>
      <c r="Z129">
        <v>0.17849381624468999</v>
      </c>
      <c r="AA129">
        <v>2.8922139850717099E-4</v>
      </c>
      <c r="AB129">
        <v>5.8729586166300198E-3</v>
      </c>
      <c r="AC129">
        <v>1.24590428737414E-3</v>
      </c>
      <c r="AD129" s="1">
        <v>0</v>
      </c>
      <c r="AE129">
        <v>2.2716645975524598E-3</v>
      </c>
      <c r="AF129">
        <v>1.13085522717076E-2</v>
      </c>
      <c r="AG129">
        <v>7.3250770731605597</v>
      </c>
      <c r="AH129">
        <v>0.12731561763754101</v>
      </c>
      <c r="AI129">
        <v>1412.0502631926499</v>
      </c>
      <c r="AJ129" t="s">
        <v>103</v>
      </c>
      <c r="AK129" t="s">
        <v>104</v>
      </c>
      <c r="AL129">
        <v>112947410742.19</v>
      </c>
      <c r="AM129">
        <v>755378</v>
      </c>
      <c r="AN129" s="15">
        <f t="shared" si="5"/>
        <v>0.16253030063006069</v>
      </c>
    </row>
    <row r="130" spans="1:40" x14ac:dyDescent="0.25">
      <c r="A130" t="s">
        <v>37</v>
      </c>
      <c r="B130">
        <v>26.970666361722099</v>
      </c>
      <c r="C130">
        <v>2.27648885353221E-2</v>
      </c>
      <c r="D130">
        <v>24.144207457443901</v>
      </c>
      <c r="E130">
        <v>2.15766291561682E-2</v>
      </c>
      <c r="F130">
        <v>25.904963206378401</v>
      </c>
      <c r="G130" s="1">
        <v>0</v>
      </c>
      <c r="H130">
        <v>4.39678218347529</v>
      </c>
      <c r="I130">
        <v>132.50955452466201</v>
      </c>
      <c r="J130">
        <v>108.168998279566</v>
      </c>
      <c r="K130">
        <v>160.94650191603401</v>
      </c>
      <c r="L130">
        <v>20.0233699927035</v>
      </c>
      <c r="M130">
        <v>92.258925401286504</v>
      </c>
      <c r="N130">
        <v>79.819584389884795</v>
      </c>
      <c r="O130">
        <v>140252.14550797801</v>
      </c>
      <c r="P130">
        <v>173657.39992174401</v>
      </c>
      <c r="Q130">
        <v>121.13958610786599</v>
      </c>
      <c r="R130">
        <v>688.34310485306003</v>
      </c>
      <c r="S130">
        <v>0.59288414375503595</v>
      </c>
      <c r="T130">
        <v>0.32111788021607401</v>
      </c>
      <c r="U130">
        <v>0.356395514020378</v>
      </c>
      <c r="V130" s="1">
        <v>0</v>
      </c>
      <c r="W130">
        <v>9.0609012313642295E-2</v>
      </c>
      <c r="X130">
        <v>0.55299547366597901</v>
      </c>
      <c r="Y130" s="1">
        <v>0</v>
      </c>
      <c r="Z130">
        <v>0.16442791972499701</v>
      </c>
      <c r="AA130">
        <v>2.9105928111509201E-4</v>
      </c>
      <c r="AB130">
        <v>6.0256141422494096E-3</v>
      </c>
      <c r="AC130">
        <v>1.18826433888031E-3</v>
      </c>
      <c r="AD130" s="1">
        <v>0</v>
      </c>
      <c r="AE130">
        <v>3.1669307704418098E-3</v>
      </c>
      <c r="AF130">
        <v>1.20931541297809E-2</v>
      </c>
      <c r="AG130">
        <v>7.4456062174750004</v>
      </c>
      <c r="AH130">
        <v>0.15147685221294499</v>
      </c>
      <c r="AI130">
        <v>1841.96538010637</v>
      </c>
      <c r="AJ130" t="s">
        <v>105</v>
      </c>
      <c r="AK130" t="s">
        <v>106</v>
      </c>
      <c r="AL130">
        <v>62210522165.809998</v>
      </c>
      <c r="AM130">
        <v>443562</v>
      </c>
      <c r="AN130" s="15">
        <f t="shared" si="5"/>
        <v>0.11706571479971162</v>
      </c>
    </row>
    <row r="131" spans="1:40" x14ac:dyDescent="0.25">
      <c r="A131" t="s">
        <v>37</v>
      </c>
      <c r="B131">
        <v>27.860717086523</v>
      </c>
      <c r="C131">
        <v>2.4514877702879599E-2</v>
      </c>
      <c r="D131">
        <v>25.7583182406361</v>
      </c>
      <c r="E131">
        <v>2.3459177702785401E-2</v>
      </c>
      <c r="F131">
        <v>37.959640031055201</v>
      </c>
      <c r="G131" s="1">
        <v>0</v>
      </c>
      <c r="H131">
        <v>4.5444124318724102</v>
      </c>
      <c r="I131">
        <v>154.90250551852699</v>
      </c>
      <c r="J131">
        <v>132.97579989695299</v>
      </c>
      <c r="K131">
        <v>185.30586259950101</v>
      </c>
      <c r="L131">
        <v>20.755514440351799</v>
      </c>
      <c r="M131">
        <v>91.694890628283403</v>
      </c>
      <c r="N131">
        <v>78.627790851819398</v>
      </c>
      <c r="O131">
        <v>131105.11402299901</v>
      </c>
      <c r="P131">
        <v>162217.87580528299</v>
      </c>
      <c r="Q131">
        <v>126.96460684999499</v>
      </c>
      <c r="R131">
        <v>690.63089364036705</v>
      </c>
      <c r="S131">
        <v>0.60291510809513804</v>
      </c>
      <c r="T131">
        <v>0.288999877204414</v>
      </c>
      <c r="U131">
        <v>0.34032404436618402</v>
      </c>
      <c r="V131" s="1">
        <v>0</v>
      </c>
      <c r="W131">
        <v>8.4369117523803203E-2</v>
      </c>
      <c r="X131">
        <v>0.57530683811001204</v>
      </c>
      <c r="Y131" s="1">
        <v>0</v>
      </c>
      <c r="Z131">
        <v>0.15550036310444601</v>
      </c>
      <c r="AA131">
        <v>2.9451461120206602E-4</v>
      </c>
      <c r="AB131">
        <v>6.3249521078791397E-3</v>
      </c>
      <c r="AC131">
        <v>1.0557098709281199E-3</v>
      </c>
      <c r="AD131" s="1">
        <v>0</v>
      </c>
      <c r="AE131">
        <v>4.0538137894944497E-3</v>
      </c>
      <c r="AF131">
        <v>1.27859390671719E-2</v>
      </c>
      <c r="AG131">
        <v>7.6074338579041196</v>
      </c>
      <c r="AH131">
        <v>0.14106673530496799</v>
      </c>
      <c r="AI131">
        <v>2345.5476651916902</v>
      </c>
      <c r="AJ131" t="s">
        <v>107</v>
      </c>
      <c r="AK131" t="s">
        <v>108</v>
      </c>
      <c r="AL131">
        <v>30987480330.02</v>
      </c>
      <c r="AM131">
        <v>236356</v>
      </c>
      <c r="AN131" s="15">
        <f t="shared" si="5"/>
        <v>8.1620190660202763E-2</v>
      </c>
    </row>
    <row r="132" spans="1:40" x14ac:dyDescent="0.25">
      <c r="A132" t="s">
        <v>37</v>
      </c>
      <c r="B132">
        <v>28.1937037268642</v>
      </c>
      <c r="C132">
        <v>2.4946605005012699E-2</v>
      </c>
      <c r="D132">
        <v>26.151651830682901</v>
      </c>
      <c r="E132">
        <v>2.4040044978648499E-2</v>
      </c>
      <c r="F132">
        <v>48.767155667765401</v>
      </c>
      <c r="G132" s="1">
        <v>0</v>
      </c>
      <c r="H132">
        <v>4.6533437134779101</v>
      </c>
      <c r="I132">
        <v>177.011925327716</v>
      </c>
      <c r="J132">
        <v>162.44143231717001</v>
      </c>
      <c r="K132">
        <v>209.63198891803799</v>
      </c>
      <c r="L132">
        <v>21.1677682027413</v>
      </c>
      <c r="M132">
        <v>89.707130748212407</v>
      </c>
      <c r="N132">
        <v>76.230635031332497</v>
      </c>
      <c r="O132">
        <v>121969.08647619199</v>
      </c>
      <c r="P132">
        <v>152504.30234315901</v>
      </c>
      <c r="Q132">
        <v>128.70158326279901</v>
      </c>
      <c r="R132">
        <v>700.26505228573103</v>
      </c>
      <c r="S132">
        <v>0.582017766044584</v>
      </c>
      <c r="T132">
        <v>0.26663374060358602</v>
      </c>
      <c r="U132">
        <v>0.35260264809466002</v>
      </c>
      <c r="V132" s="1">
        <v>0</v>
      </c>
      <c r="W132">
        <v>8.1094874042411697E-2</v>
      </c>
      <c r="X132">
        <v>0.56630247786292798</v>
      </c>
      <c r="Y132" s="1">
        <v>0</v>
      </c>
      <c r="Z132">
        <v>0.19013130960661301</v>
      </c>
      <c r="AA132">
        <v>3.0314287386540398E-4</v>
      </c>
      <c r="AB132">
        <v>6.5248085105129201E-3</v>
      </c>
      <c r="AC132">
        <v>9.0657580834971601E-4</v>
      </c>
      <c r="AD132" s="1">
        <v>0</v>
      </c>
      <c r="AE132">
        <v>5.2028841276342604E-3</v>
      </c>
      <c r="AF132">
        <v>1.2009348712963899E-2</v>
      </c>
      <c r="AG132">
        <v>7.9156246309764002</v>
      </c>
      <c r="AH132">
        <v>0.15365778325121199</v>
      </c>
      <c r="AI132">
        <v>2807.8355434508399</v>
      </c>
      <c r="AJ132" t="s">
        <v>109</v>
      </c>
      <c r="AK132" t="s">
        <v>110</v>
      </c>
      <c r="AL132">
        <v>10446164380.34</v>
      </c>
      <c r="AM132">
        <v>85646</v>
      </c>
      <c r="AN132" s="15">
        <f t="shared" si="5"/>
        <v>7.8085006232203824E-2</v>
      </c>
    </row>
    <row r="133" spans="1:40" x14ac:dyDescent="0.25">
      <c r="A133" t="s">
        <v>37</v>
      </c>
      <c r="B133">
        <v>30.724556464335802</v>
      </c>
      <c r="C133">
        <v>2.3281332214345401E-2</v>
      </c>
      <c r="D133">
        <v>24.623865758941101</v>
      </c>
      <c r="E133">
        <v>2.2693856008896101E-2</v>
      </c>
      <c r="F133">
        <v>73.773235958868497</v>
      </c>
      <c r="G133" s="1">
        <v>0</v>
      </c>
      <c r="H133">
        <v>4.9049943181301696</v>
      </c>
      <c r="I133">
        <v>199.83309896083099</v>
      </c>
      <c r="J133">
        <v>183.65663343166099</v>
      </c>
      <c r="K133">
        <v>235.25039101697999</v>
      </c>
      <c r="L133">
        <v>21.0476687124204</v>
      </c>
      <c r="M133">
        <v>89.4778154477562</v>
      </c>
      <c r="N133">
        <v>76.076303117163803</v>
      </c>
      <c r="O133">
        <v>112129.357837738</v>
      </c>
      <c r="P133">
        <v>142694.71673370601</v>
      </c>
      <c r="Q133">
        <v>127.939801219141</v>
      </c>
      <c r="R133">
        <v>699.72830000751503</v>
      </c>
      <c r="S133">
        <v>0.55085357460185103</v>
      </c>
      <c r="T133">
        <v>0.20097331643794999</v>
      </c>
      <c r="U133">
        <v>0.35647028630158001</v>
      </c>
      <c r="V133" s="1">
        <v>0</v>
      </c>
      <c r="W133">
        <v>0.108328304574399</v>
      </c>
      <c r="X133">
        <v>0.53520140912402003</v>
      </c>
      <c r="Y133" s="1">
        <v>0</v>
      </c>
      <c r="Z133">
        <v>0.22833902639852199</v>
      </c>
      <c r="AA133">
        <v>3.0671024372452003E-4</v>
      </c>
      <c r="AB133">
        <v>6.5486397832592797E-3</v>
      </c>
      <c r="AC133">
        <v>5.8747886042254398E-4</v>
      </c>
      <c r="AD133" s="1">
        <v>0</v>
      </c>
      <c r="AE133">
        <v>5.0080761306535602E-3</v>
      </c>
      <c r="AF133">
        <v>1.08305614927521E-2</v>
      </c>
      <c r="AG133">
        <v>7.8483211154668604</v>
      </c>
      <c r="AH133">
        <v>0.142566278205216</v>
      </c>
      <c r="AI133">
        <v>3269.5584828338001</v>
      </c>
      <c r="AJ133" t="s">
        <v>111</v>
      </c>
      <c r="AK133" t="s">
        <v>112</v>
      </c>
      <c r="AL133">
        <v>3368141650.73</v>
      </c>
      <c r="AM133">
        <v>30038</v>
      </c>
      <c r="AN133" s="15">
        <f t="shared" si="5"/>
        <v>0.2477551967314271</v>
      </c>
    </row>
    <row r="134" spans="1:40" x14ac:dyDescent="0.25">
      <c r="A134" t="s">
        <v>37</v>
      </c>
      <c r="B134">
        <v>34.339718608265301</v>
      </c>
      <c r="C134">
        <v>2.0630217589960101E-2</v>
      </c>
      <c r="D134">
        <v>22.131752355971098</v>
      </c>
      <c r="E134">
        <v>2.0242042480701699E-2</v>
      </c>
      <c r="F134">
        <v>118.00766665258701</v>
      </c>
      <c r="G134" s="1">
        <v>0</v>
      </c>
      <c r="H134">
        <v>5.3275118997697204</v>
      </c>
      <c r="I134">
        <v>231.12175906096601</v>
      </c>
      <c r="J134">
        <v>200.402298557948</v>
      </c>
      <c r="K134">
        <v>270.14112689256001</v>
      </c>
      <c r="L134">
        <v>20.655018569030599</v>
      </c>
      <c r="M134">
        <v>87.883025201024495</v>
      </c>
      <c r="N134">
        <v>75.726854322989496</v>
      </c>
      <c r="O134">
        <v>101621.53280100699</v>
      </c>
      <c r="P134">
        <v>129534.15499102901</v>
      </c>
      <c r="Q134">
        <v>127.413242353554</v>
      </c>
      <c r="R134">
        <v>669.47888074286595</v>
      </c>
      <c r="S134">
        <v>0.42502600707640198</v>
      </c>
      <c r="T134">
        <v>0.17369760821423799</v>
      </c>
      <c r="U134">
        <v>0.41572731268162399</v>
      </c>
      <c r="V134" s="1">
        <v>0</v>
      </c>
      <c r="W134">
        <v>0.23040931087952901</v>
      </c>
      <c r="X134">
        <v>0.35386337643884502</v>
      </c>
      <c r="Y134" s="1">
        <v>0</v>
      </c>
      <c r="Z134">
        <v>0.32221599497443998</v>
      </c>
      <c r="AA134">
        <v>3.0997825191548102E-4</v>
      </c>
      <c r="AB134">
        <v>6.30553816412395E-3</v>
      </c>
      <c r="AC134">
        <v>3.8816378522699401E-4</v>
      </c>
      <c r="AD134" s="1">
        <v>0</v>
      </c>
      <c r="AE134">
        <v>4.4123080778849999E-3</v>
      </c>
      <c r="AF134">
        <v>9.2142809956126601E-3</v>
      </c>
      <c r="AG134">
        <v>7.3509886363552601</v>
      </c>
      <c r="AH134">
        <v>0.13066011703567099</v>
      </c>
      <c r="AI134">
        <v>3790.4003047833198</v>
      </c>
      <c r="AJ134" t="s">
        <v>113</v>
      </c>
      <c r="AK134" t="s">
        <v>114</v>
      </c>
      <c r="AL134">
        <v>1331851808.8900001</v>
      </c>
      <c r="AM134">
        <v>13106</v>
      </c>
      <c r="AN134" s="15">
        <f t="shared" si="5"/>
        <v>0.55160414123287982</v>
      </c>
    </row>
    <row r="136" spans="1:40" s="9" customFormat="1" x14ac:dyDescent="0.25">
      <c r="A136" s="9" t="s">
        <v>144</v>
      </c>
    </row>
    <row r="138" spans="1:40" x14ac:dyDescent="0.25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  <c r="H138" t="s">
        <v>7</v>
      </c>
      <c r="I138" t="s">
        <v>8</v>
      </c>
      <c r="J138" t="s">
        <v>134</v>
      </c>
      <c r="K138" t="s">
        <v>143</v>
      </c>
      <c r="L138" t="s">
        <v>9</v>
      </c>
      <c r="M138" t="s">
        <v>10</v>
      </c>
      <c r="N138" t="s">
        <v>11</v>
      </c>
      <c r="O138" t="s">
        <v>13</v>
      </c>
      <c r="P138" t="s">
        <v>14</v>
      </c>
      <c r="Q138" t="s">
        <v>15</v>
      </c>
      <c r="R138" t="s">
        <v>16</v>
      </c>
      <c r="S138" t="s">
        <v>17</v>
      </c>
      <c r="T138" t="s">
        <v>18</v>
      </c>
      <c r="U138" t="s">
        <v>20</v>
      </c>
      <c r="V138" t="s">
        <v>21</v>
      </c>
      <c r="W138" t="s">
        <v>22</v>
      </c>
      <c r="X138" t="s">
        <v>23</v>
      </c>
      <c r="Y138" t="s">
        <v>24</v>
      </c>
      <c r="Z138" t="s">
        <v>25</v>
      </c>
      <c r="AA138" t="s">
        <v>26</v>
      </c>
      <c r="AB138" t="s">
        <v>27</v>
      </c>
      <c r="AC138" t="s">
        <v>120</v>
      </c>
      <c r="AD138" t="s">
        <v>28</v>
      </c>
      <c r="AE138" t="s">
        <v>29</v>
      </c>
      <c r="AF138" t="s">
        <v>30</v>
      </c>
      <c r="AG138" t="s">
        <v>31</v>
      </c>
      <c r="AH138" t="s">
        <v>32</v>
      </c>
      <c r="AI138" t="s">
        <v>33</v>
      </c>
      <c r="AJ138" t="s">
        <v>34</v>
      </c>
      <c r="AK138" t="s">
        <v>74</v>
      </c>
      <c r="AL138" t="s">
        <v>35</v>
      </c>
      <c r="AM138" t="s">
        <v>36</v>
      </c>
    </row>
    <row r="139" spans="1:40" x14ac:dyDescent="0.25">
      <c r="A139" t="s">
        <v>37</v>
      </c>
      <c r="B139">
        <v>7.3243742694998399</v>
      </c>
      <c r="C139">
        <v>5.9465045638820001E-3</v>
      </c>
      <c r="D139">
        <v>6.9069881426065498</v>
      </c>
      <c r="E139">
        <v>5.7999112081831101E-3</v>
      </c>
      <c r="F139">
        <v>-70.959082936551496</v>
      </c>
      <c r="G139" s="1">
        <v>0</v>
      </c>
      <c r="H139">
        <v>3.1893861569497299</v>
      </c>
      <c r="I139">
        <v>-50.054543265449603</v>
      </c>
      <c r="J139">
        <v>-92.175147356229999</v>
      </c>
      <c r="K139">
        <v>-50.726148899285199</v>
      </c>
      <c r="L139">
        <v>-29.339163985766898</v>
      </c>
      <c r="M139">
        <v>13.9096144479957</v>
      </c>
      <c r="N139">
        <v>93.613631641880005</v>
      </c>
      <c r="O139">
        <v>84.913182292151603</v>
      </c>
      <c r="P139">
        <v>192669.41747579601</v>
      </c>
      <c r="Q139">
        <v>232360.01443654101</v>
      </c>
      <c r="R139">
        <v>91.300376770819</v>
      </c>
      <c r="S139">
        <v>675.60730241909096</v>
      </c>
      <c r="T139">
        <v>0.454963549533067</v>
      </c>
      <c r="U139">
        <v>0.338281838538257</v>
      </c>
      <c r="V139" s="1">
        <v>0</v>
      </c>
      <c r="W139">
        <v>0.14048898219278699</v>
      </c>
      <c r="X139">
        <v>0.52122917926895496</v>
      </c>
      <c r="Y139" s="1">
        <v>0</v>
      </c>
      <c r="Z139">
        <v>0.357216404507538</v>
      </c>
      <c r="AA139">
        <v>2.8108654260496102E-4</v>
      </c>
      <c r="AB139">
        <v>5.34422375531077E-3</v>
      </c>
      <c r="AC139">
        <v>1.4659656953707801E-4</v>
      </c>
      <c r="AD139" s="1">
        <v>0</v>
      </c>
      <c r="AE139">
        <v>5.3369420220065901E-5</v>
      </c>
      <c r="AF139">
        <v>1.2129631610244E-4</v>
      </c>
      <c r="AG139">
        <v>6.7922615775477402</v>
      </c>
      <c r="AH139">
        <v>7.8450408038993405E-2</v>
      </c>
      <c r="AI139">
        <v>2.4545782814375801</v>
      </c>
      <c r="AJ139" t="s">
        <v>89</v>
      </c>
      <c r="AK139" t="s">
        <v>90</v>
      </c>
      <c r="AL139">
        <v>1094554960.6800001</v>
      </c>
      <c r="AM139">
        <v>5681</v>
      </c>
    </row>
    <row r="140" spans="1:40" x14ac:dyDescent="0.25">
      <c r="A140" t="s">
        <v>37</v>
      </c>
      <c r="B140">
        <v>10.283425437081499</v>
      </c>
      <c r="C140">
        <v>6.5862385722677197E-3</v>
      </c>
      <c r="D140">
        <v>7.6233811933176199</v>
      </c>
      <c r="E140">
        <v>6.2706964260016698E-3</v>
      </c>
      <c r="F140">
        <v>-57.302069955056801</v>
      </c>
      <c r="G140" s="1">
        <v>0</v>
      </c>
      <c r="H140">
        <v>3.31876395830293</v>
      </c>
      <c r="I140">
        <v>-28.289137784428</v>
      </c>
      <c r="J140">
        <v>-67.989890252054295</v>
      </c>
      <c r="K140">
        <v>-29.543660056830699</v>
      </c>
      <c r="L140">
        <v>-8.6589005580326894</v>
      </c>
      <c r="M140">
        <v>14.807654571602701</v>
      </c>
      <c r="N140">
        <v>94.512086358845593</v>
      </c>
      <c r="O140">
        <v>85.139190963938404</v>
      </c>
      <c r="P140">
        <v>203319.31177339601</v>
      </c>
      <c r="Q140">
        <v>245841.35288056999</v>
      </c>
      <c r="R140">
        <v>88.294458520905295</v>
      </c>
      <c r="S140">
        <v>677.87451230871898</v>
      </c>
      <c r="T140">
        <v>0.47396044364173001</v>
      </c>
      <c r="U140">
        <v>0.27947429186416101</v>
      </c>
      <c r="V140" s="1">
        <v>0</v>
      </c>
      <c r="W140">
        <v>0.19181844048764199</v>
      </c>
      <c r="X140">
        <v>0.52870726764819498</v>
      </c>
      <c r="Y140" s="1">
        <v>0</v>
      </c>
      <c r="Z140">
        <v>0.29322275628850702</v>
      </c>
      <c r="AA140">
        <v>2.8112852382796799E-4</v>
      </c>
      <c r="AB140">
        <v>5.4108892148186103E-3</v>
      </c>
      <c r="AC140">
        <v>3.1554228954957999E-4</v>
      </c>
      <c r="AD140" s="1">
        <v>0</v>
      </c>
      <c r="AE140">
        <v>1.03303363466015E-4</v>
      </c>
      <c r="AF140">
        <v>4.7541955359376402E-4</v>
      </c>
      <c r="AG140">
        <v>6.9678565181235497</v>
      </c>
      <c r="AH140">
        <v>8.7873020710097102E-2</v>
      </c>
      <c r="AI140">
        <v>4.6865309564258499</v>
      </c>
      <c r="AJ140" t="s">
        <v>91</v>
      </c>
      <c r="AK140" t="s">
        <v>92</v>
      </c>
      <c r="AL140">
        <v>18799106885.880001</v>
      </c>
      <c r="AM140">
        <v>92461</v>
      </c>
    </row>
    <row r="141" spans="1:40" x14ac:dyDescent="0.25">
      <c r="A141" t="s">
        <v>37</v>
      </c>
      <c r="B141">
        <v>12.6647850176138</v>
      </c>
      <c r="C141">
        <v>8.8576806050880801E-3</v>
      </c>
      <c r="D141">
        <v>10.126379282074801</v>
      </c>
      <c r="E141">
        <v>8.3184174259332295E-3</v>
      </c>
      <c r="F141">
        <v>-40.562725540933698</v>
      </c>
      <c r="G141" s="1">
        <v>0</v>
      </c>
      <c r="H141">
        <v>3.4924472790029402</v>
      </c>
      <c r="I141">
        <v>-5.0623699046810202</v>
      </c>
      <c r="J141">
        <v>-42.5064614627723</v>
      </c>
      <c r="K141">
        <v>-8.8018238513924594</v>
      </c>
      <c r="L141">
        <v>14.4171405118969</v>
      </c>
      <c r="M141">
        <v>15.2667298447242</v>
      </c>
      <c r="N141">
        <v>94.255409344925198</v>
      </c>
      <c r="O141">
        <v>84.760850133087104</v>
      </c>
      <c r="P141">
        <v>204832.43671767699</v>
      </c>
      <c r="Q141">
        <v>249683.40926404999</v>
      </c>
      <c r="R141">
        <v>87.070506297718694</v>
      </c>
      <c r="S141">
        <v>680.02221249360798</v>
      </c>
      <c r="T141">
        <v>0.44246096722678402</v>
      </c>
      <c r="U141">
        <v>0.28918630580986099</v>
      </c>
      <c r="V141" s="1">
        <v>0</v>
      </c>
      <c r="W141">
        <v>0.21422171254733799</v>
      </c>
      <c r="X141">
        <v>0.4965919816428</v>
      </c>
      <c r="Y141" s="1">
        <v>0</v>
      </c>
      <c r="Z141">
        <v>0.34861109375536498</v>
      </c>
      <c r="AA141">
        <v>2.8215412297622101E-4</v>
      </c>
      <c r="AB141">
        <v>5.6983524402088696E-3</v>
      </c>
      <c r="AC141">
        <v>5.3926597353487699E-4</v>
      </c>
      <c r="AD141" s="1">
        <v>0</v>
      </c>
      <c r="AE141">
        <v>1.8473354693662099E-4</v>
      </c>
      <c r="AF141">
        <v>2.1532437801909401E-3</v>
      </c>
      <c r="AG141">
        <v>6.8980374501714001</v>
      </c>
      <c r="AH141">
        <v>9.2544391309082097E-2</v>
      </c>
      <c r="AI141">
        <v>16.337895285346399</v>
      </c>
      <c r="AJ141" t="s">
        <v>93</v>
      </c>
      <c r="AK141" t="s">
        <v>94</v>
      </c>
      <c r="AL141">
        <v>63297729259.370003</v>
      </c>
      <c r="AM141">
        <v>309022</v>
      </c>
    </row>
    <row r="142" spans="1:40" x14ac:dyDescent="0.25">
      <c r="A142" t="s">
        <v>37</v>
      </c>
      <c r="B142">
        <v>20.372604085874499</v>
      </c>
      <c r="C142">
        <v>1.15023870183865E-2</v>
      </c>
      <c r="D142">
        <v>12.962281381943599</v>
      </c>
      <c r="E142">
        <v>1.07836185548868E-2</v>
      </c>
      <c r="F142">
        <v>-21.465966959948499</v>
      </c>
      <c r="G142" s="1">
        <v>0</v>
      </c>
      <c r="H142">
        <v>3.7029194529668401</v>
      </c>
      <c r="I142">
        <v>19.6094401536417</v>
      </c>
      <c r="J142">
        <v>-19.211891459821199</v>
      </c>
      <c r="K142">
        <v>13.6584867273697</v>
      </c>
      <c r="L142">
        <v>39.387972712264997</v>
      </c>
      <c r="M142">
        <v>15.3381372663644</v>
      </c>
      <c r="N142">
        <v>93.966006376800095</v>
      </c>
      <c r="O142">
        <v>84.445145239531399</v>
      </c>
      <c r="P142">
        <v>201801.68587592899</v>
      </c>
      <c r="Q142">
        <v>248356.285027615</v>
      </c>
      <c r="R142">
        <v>86.722612392744907</v>
      </c>
      <c r="S142">
        <v>679.92359206271703</v>
      </c>
      <c r="T142">
        <v>0.41086665627102498</v>
      </c>
      <c r="U142">
        <v>0.34913924461069301</v>
      </c>
      <c r="V142" s="1">
        <v>0</v>
      </c>
      <c r="W142">
        <v>0.190480103200103</v>
      </c>
      <c r="X142">
        <v>0.46038065218920199</v>
      </c>
      <c r="Y142" s="1">
        <v>0</v>
      </c>
      <c r="Z142">
        <v>0.40168718794861402</v>
      </c>
      <c r="AA142">
        <v>2.82586152823833E-4</v>
      </c>
      <c r="AB142">
        <v>5.7969834620814602E-3</v>
      </c>
      <c r="AC142">
        <v>7.1877025216408798E-4</v>
      </c>
      <c r="AD142" s="1">
        <v>0</v>
      </c>
      <c r="AE142">
        <v>2.8288273144451198E-4</v>
      </c>
      <c r="AF142">
        <v>4.4212509307651002E-3</v>
      </c>
      <c r="AG142">
        <v>7.15908912157927</v>
      </c>
      <c r="AH142">
        <v>9.6732516874336705E-2</v>
      </c>
      <c r="AI142">
        <v>96.752440743575306</v>
      </c>
      <c r="AJ142" t="s">
        <v>95</v>
      </c>
      <c r="AK142" t="s">
        <v>96</v>
      </c>
      <c r="AL142">
        <v>155927319435.87</v>
      </c>
      <c r="AM142">
        <v>772676</v>
      </c>
    </row>
    <row r="143" spans="1:40" x14ac:dyDescent="0.25">
      <c r="A143" t="s">
        <v>37</v>
      </c>
      <c r="B143">
        <v>24.7318050330407</v>
      </c>
      <c r="C143">
        <v>1.35179460145439E-2</v>
      </c>
      <c r="D143">
        <v>15.0682118001513</v>
      </c>
      <c r="E143">
        <v>1.27239002223642E-2</v>
      </c>
      <c r="F143">
        <v>-9.3957836855095191</v>
      </c>
      <c r="G143" s="1">
        <v>0</v>
      </c>
      <c r="H143">
        <v>3.8524923279063499</v>
      </c>
      <c r="I143">
        <v>41.497463705614798</v>
      </c>
      <c r="J143">
        <v>5.3005551770550996</v>
      </c>
      <c r="K143">
        <v>31.9695170339665</v>
      </c>
      <c r="L143">
        <v>62.293291704319898</v>
      </c>
      <c r="M143">
        <v>15.8266707292928</v>
      </c>
      <c r="N143">
        <v>93.405447808644197</v>
      </c>
      <c r="O143">
        <v>83.6679497924072</v>
      </c>
      <c r="P143">
        <v>191936.45064323299</v>
      </c>
      <c r="Q143">
        <v>237930.35218436201</v>
      </c>
      <c r="R143">
        <v>88.330129016359194</v>
      </c>
      <c r="S143">
        <v>682.31900335916202</v>
      </c>
      <c r="T143">
        <v>0.40847809728151202</v>
      </c>
      <c r="U143">
        <v>0.38753212660691699</v>
      </c>
      <c r="V143" s="1">
        <v>0</v>
      </c>
      <c r="W143">
        <v>0.158648505483655</v>
      </c>
      <c r="X143">
        <v>0.45381936790942701</v>
      </c>
      <c r="Y143" s="1">
        <v>0</v>
      </c>
      <c r="Z143">
        <v>0.408384828687409</v>
      </c>
      <c r="AA143">
        <v>2.8397636486669802E-4</v>
      </c>
      <c r="AB143">
        <v>5.7152618093381903E-3</v>
      </c>
      <c r="AC143">
        <v>7.9404882585000795E-4</v>
      </c>
      <c r="AD143" s="1">
        <v>0</v>
      </c>
      <c r="AE143">
        <v>5.6736509107641595E-4</v>
      </c>
      <c r="AF143">
        <v>6.1573719535620696E-3</v>
      </c>
      <c r="AG143">
        <v>7.1893343919750299</v>
      </c>
      <c r="AH143">
        <v>0.103525105397029</v>
      </c>
      <c r="AI143">
        <v>265.721966202771</v>
      </c>
      <c r="AJ143" t="s">
        <v>97</v>
      </c>
      <c r="AK143" t="s">
        <v>98</v>
      </c>
      <c r="AL143">
        <v>195883047941.35999</v>
      </c>
      <c r="AM143">
        <v>1020562</v>
      </c>
    </row>
    <row r="144" spans="1:40" x14ac:dyDescent="0.25">
      <c r="A144" t="s">
        <v>37</v>
      </c>
      <c r="B144">
        <v>25.932652657733701</v>
      </c>
      <c r="C144">
        <v>1.58274620767122E-2</v>
      </c>
      <c r="D144">
        <v>17.423797028892398</v>
      </c>
      <c r="E144">
        <v>1.49545349553262E-2</v>
      </c>
      <c r="F144">
        <v>-3.2433036375887601</v>
      </c>
      <c r="G144" s="1">
        <v>0</v>
      </c>
      <c r="H144">
        <v>3.9788561489037102</v>
      </c>
      <c r="I144">
        <v>64.800524526831495</v>
      </c>
      <c r="J144">
        <v>32.726991692877696</v>
      </c>
      <c r="K144">
        <v>50.482581506631398</v>
      </c>
      <c r="L144">
        <v>87.598737646516298</v>
      </c>
      <c r="M144">
        <v>16.898580592071699</v>
      </c>
      <c r="N144">
        <v>92.792184300891805</v>
      </c>
      <c r="O144">
        <v>82.562163326634305</v>
      </c>
      <c r="P144">
        <v>175059.33138382601</v>
      </c>
      <c r="Q144">
        <v>217230.214842696</v>
      </c>
      <c r="R144">
        <v>97.895873817474794</v>
      </c>
      <c r="S144">
        <v>685.93752162823705</v>
      </c>
      <c r="T144">
        <v>0.45811879407705203</v>
      </c>
      <c r="U144">
        <v>0.39300526204722103</v>
      </c>
      <c r="V144" s="1">
        <v>0</v>
      </c>
      <c r="W144">
        <v>0.13845480545796199</v>
      </c>
      <c r="X144">
        <v>0.46853993249481501</v>
      </c>
      <c r="Y144" s="1">
        <v>0</v>
      </c>
      <c r="Z144">
        <v>0.33466304051408302</v>
      </c>
      <c r="AA144">
        <v>2.86947460401365E-4</v>
      </c>
      <c r="AB144">
        <v>5.6367169360051102E-3</v>
      </c>
      <c r="AC144">
        <v>8.7292836923240401E-4</v>
      </c>
      <c r="AD144" s="1">
        <v>0</v>
      </c>
      <c r="AE144">
        <v>1.02078384632106E-3</v>
      </c>
      <c r="AF144">
        <v>8.0101609749696403E-3</v>
      </c>
      <c r="AG144">
        <v>7.1807920850479103</v>
      </c>
      <c r="AH144">
        <v>0.114962281965122</v>
      </c>
      <c r="AI144">
        <v>581.26950336009497</v>
      </c>
      <c r="AJ144" t="s">
        <v>99</v>
      </c>
      <c r="AK144" t="s">
        <v>100</v>
      </c>
      <c r="AL144">
        <v>176727121633.92001</v>
      </c>
      <c r="AM144">
        <v>1009527</v>
      </c>
    </row>
    <row r="145" spans="1:39" x14ac:dyDescent="0.25">
      <c r="A145" t="s">
        <v>37</v>
      </c>
      <c r="B145">
        <v>26.170699075846699</v>
      </c>
      <c r="C145">
        <v>1.76314151791018E-2</v>
      </c>
      <c r="D145">
        <v>19.2219084255591</v>
      </c>
      <c r="E145">
        <v>1.65767463060052E-2</v>
      </c>
      <c r="F145">
        <v>8.16931604660906</v>
      </c>
      <c r="G145" s="1">
        <v>0</v>
      </c>
      <c r="H145">
        <v>4.1414126232279598</v>
      </c>
      <c r="I145">
        <v>87.636771711936206</v>
      </c>
      <c r="J145">
        <v>54.496338515932699</v>
      </c>
      <c r="K145">
        <v>72.211634774918295</v>
      </c>
      <c r="L145">
        <v>112.479401739989</v>
      </c>
      <c r="M145">
        <v>17.909293631731401</v>
      </c>
      <c r="N145">
        <v>92.484005511302996</v>
      </c>
      <c r="O145">
        <v>81.695905381644195</v>
      </c>
      <c r="P145">
        <v>160627.64007465099</v>
      </c>
      <c r="Q145">
        <v>198421.90442690899</v>
      </c>
      <c r="R145">
        <v>105.443633703803</v>
      </c>
      <c r="S145">
        <v>682.48099053685803</v>
      </c>
      <c r="T145">
        <v>0.52052329202570102</v>
      </c>
      <c r="U145">
        <v>0.38491408390165199</v>
      </c>
      <c r="V145" s="1">
        <v>0</v>
      </c>
      <c r="W145">
        <v>0.11871224668809099</v>
      </c>
      <c r="X145">
        <v>0.49637366941025501</v>
      </c>
      <c r="Y145" s="1">
        <v>0</v>
      </c>
      <c r="Z145">
        <v>0.25700213331924099</v>
      </c>
      <c r="AA145">
        <v>2.8889342341873202E-4</v>
      </c>
      <c r="AB145">
        <v>5.5514724580848296E-3</v>
      </c>
      <c r="AC145">
        <v>1.0546722370997901E-3</v>
      </c>
      <c r="AD145" s="1">
        <v>0</v>
      </c>
      <c r="AE145">
        <v>1.54472832513048E-3</v>
      </c>
      <c r="AF145">
        <v>9.1917346386437403E-3</v>
      </c>
      <c r="AG145">
        <v>7.3417428445256503</v>
      </c>
      <c r="AH145">
        <v>0.124005728509907</v>
      </c>
      <c r="AI145">
        <v>967.588576712286</v>
      </c>
      <c r="AJ145" t="s">
        <v>101</v>
      </c>
      <c r="AK145" t="s">
        <v>102</v>
      </c>
      <c r="AL145">
        <v>150318558134.66</v>
      </c>
      <c r="AM145">
        <v>935820</v>
      </c>
    </row>
    <row r="146" spans="1:39" x14ac:dyDescent="0.25">
      <c r="A146" t="s">
        <v>37</v>
      </c>
      <c r="B146">
        <v>26.1251154333691</v>
      </c>
      <c r="C146">
        <v>2.0988214141852798E-2</v>
      </c>
      <c r="D146">
        <v>22.472631826637102</v>
      </c>
      <c r="E146">
        <v>1.9742313719261599E-2</v>
      </c>
      <c r="F146">
        <v>13.9334479820963</v>
      </c>
      <c r="G146" s="1">
        <v>0</v>
      </c>
      <c r="H146">
        <v>4.2590358211296504</v>
      </c>
      <c r="I146">
        <v>109.584883435726</v>
      </c>
      <c r="J146">
        <v>79.399511215952501</v>
      </c>
      <c r="K146">
        <v>92.855929892831099</v>
      </c>
      <c r="L146">
        <v>136.26619219022899</v>
      </c>
      <c r="M146">
        <v>19.412990053724499</v>
      </c>
      <c r="N146">
        <v>92.809407932175702</v>
      </c>
      <c r="O146">
        <v>81.011194311753599</v>
      </c>
      <c r="P146">
        <v>149524.35832416301</v>
      </c>
      <c r="Q146">
        <v>185028.39322303</v>
      </c>
      <c r="R146">
        <v>117.61135746005699</v>
      </c>
      <c r="S146">
        <v>682.110429384442</v>
      </c>
      <c r="T146">
        <v>0.57298117231886103</v>
      </c>
      <c r="U146">
        <v>0.37682616519124501</v>
      </c>
      <c r="V146" s="1">
        <v>0</v>
      </c>
      <c r="W146">
        <v>0.10926008968428901</v>
      </c>
      <c r="X146">
        <v>0.51391374512446397</v>
      </c>
      <c r="Y146" s="1">
        <v>0</v>
      </c>
      <c r="Z146">
        <v>0.17849381624468999</v>
      </c>
      <c r="AA146">
        <v>2.8922139850717099E-4</v>
      </c>
      <c r="AB146">
        <v>5.8729586166300198E-3</v>
      </c>
      <c r="AC146">
        <v>1.24590428737414E-3</v>
      </c>
      <c r="AD146" s="1">
        <v>0</v>
      </c>
      <c r="AE146">
        <v>2.2716645975524598E-3</v>
      </c>
      <c r="AF146">
        <v>1.13085522717076E-2</v>
      </c>
      <c r="AG146">
        <v>7.3250770731605703</v>
      </c>
      <c r="AH146">
        <v>0.12731561763754101</v>
      </c>
      <c r="AI146">
        <v>1412.0502631926499</v>
      </c>
      <c r="AJ146" t="s">
        <v>103</v>
      </c>
      <c r="AK146" t="s">
        <v>104</v>
      </c>
      <c r="AL146">
        <v>112947410742.19</v>
      </c>
      <c r="AM146">
        <v>755378</v>
      </c>
    </row>
    <row r="147" spans="1:39" x14ac:dyDescent="0.25">
      <c r="A147" t="s">
        <v>37</v>
      </c>
      <c r="B147">
        <v>26.970666361722099</v>
      </c>
      <c r="C147">
        <v>2.27648885353221E-2</v>
      </c>
      <c r="D147">
        <v>24.144207457443901</v>
      </c>
      <c r="E147">
        <v>2.15766291561682E-2</v>
      </c>
      <c r="F147">
        <v>25.904963206378401</v>
      </c>
      <c r="G147" s="1">
        <v>0</v>
      </c>
      <c r="H147">
        <v>4.39678218347529</v>
      </c>
      <c r="I147">
        <v>132.50955452466201</v>
      </c>
      <c r="J147">
        <v>108.168998279566</v>
      </c>
      <c r="K147">
        <v>109.981166721826</v>
      </c>
      <c r="L147">
        <v>160.94650191603401</v>
      </c>
      <c r="M147">
        <v>20.0233699927035</v>
      </c>
      <c r="N147">
        <v>92.258925401286504</v>
      </c>
      <c r="O147">
        <v>79.819584389884795</v>
      </c>
      <c r="P147">
        <v>140252.14550797801</v>
      </c>
      <c r="Q147">
        <v>173657.39992174401</v>
      </c>
      <c r="R147">
        <v>121.13958610786599</v>
      </c>
      <c r="S147">
        <v>688.34310485306003</v>
      </c>
      <c r="T147">
        <v>0.59288414375503595</v>
      </c>
      <c r="U147">
        <v>0.356395514020378</v>
      </c>
      <c r="V147" s="1">
        <v>0</v>
      </c>
      <c r="W147">
        <v>9.0609012313642295E-2</v>
      </c>
      <c r="X147">
        <v>0.55299547366597901</v>
      </c>
      <c r="Y147" s="1">
        <v>0</v>
      </c>
      <c r="Z147">
        <v>0.16442791972499701</v>
      </c>
      <c r="AA147">
        <v>2.9105928111509201E-4</v>
      </c>
      <c r="AB147">
        <v>6.0256141422494096E-3</v>
      </c>
      <c r="AC147">
        <v>1.18826433888031E-3</v>
      </c>
      <c r="AD147" s="1">
        <v>0</v>
      </c>
      <c r="AE147">
        <v>3.1669307704418098E-3</v>
      </c>
      <c r="AF147">
        <v>1.20931541297809E-2</v>
      </c>
      <c r="AG147">
        <v>7.4456062174750004</v>
      </c>
      <c r="AH147">
        <v>0.15147685221294499</v>
      </c>
      <c r="AI147">
        <v>1841.96538010637</v>
      </c>
      <c r="AJ147" t="s">
        <v>105</v>
      </c>
      <c r="AK147" t="s">
        <v>106</v>
      </c>
      <c r="AL147">
        <v>62210522165.809998</v>
      </c>
      <c r="AM147">
        <v>443562</v>
      </c>
    </row>
    <row r="148" spans="1:39" x14ac:dyDescent="0.25">
      <c r="A148" t="s">
        <v>37</v>
      </c>
      <c r="B148">
        <v>27.860717086523</v>
      </c>
      <c r="C148">
        <v>2.4514877702879599E-2</v>
      </c>
      <c r="D148">
        <v>25.7583182406361</v>
      </c>
      <c r="E148">
        <v>2.3459177702785401E-2</v>
      </c>
      <c r="F148">
        <v>37.959640031055201</v>
      </c>
      <c r="G148" s="1">
        <v>0</v>
      </c>
      <c r="H148">
        <v>4.5444124318724102</v>
      </c>
      <c r="I148">
        <v>154.90250551852699</v>
      </c>
      <c r="J148">
        <v>132.97579989695299</v>
      </c>
      <c r="K148">
        <v>127.73831008328401</v>
      </c>
      <c r="L148">
        <v>185.30586259950101</v>
      </c>
      <c r="M148">
        <v>20.755514440351799</v>
      </c>
      <c r="N148">
        <v>91.694890628283403</v>
      </c>
      <c r="O148">
        <v>78.627790851819398</v>
      </c>
      <c r="P148">
        <v>131105.11402299901</v>
      </c>
      <c r="Q148">
        <v>162217.87580528299</v>
      </c>
      <c r="R148">
        <v>126.96460684999499</v>
      </c>
      <c r="S148">
        <v>690.63089364036705</v>
      </c>
      <c r="T148">
        <v>0.60291510809513804</v>
      </c>
      <c r="U148">
        <v>0.34032404436618402</v>
      </c>
      <c r="V148" s="1">
        <v>0</v>
      </c>
      <c r="W148">
        <v>8.4369117523803203E-2</v>
      </c>
      <c r="X148">
        <v>0.57530683811001204</v>
      </c>
      <c r="Y148" s="1">
        <v>0</v>
      </c>
      <c r="Z148">
        <v>0.15550036310444601</v>
      </c>
      <c r="AA148">
        <v>2.9451461120206602E-4</v>
      </c>
      <c r="AB148">
        <v>6.3249521078791397E-3</v>
      </c>
      <c r="AC148">
        <v>1.0557098709281199E-3</v>
      </c>
      <c r="AD148" s="1">
        <v>0</v>
      </c>
      <c r="AE148">
        <v>4.0538137894944497E-3</v>
      </c>
      <c r="AF148">
        <v>1.27859390671719E-2</v>
      </c>
      <c r="AG148">
        <v>7.6074338579041196</v>
      </c>
      <c r="AH148">
        <v>0.14106673530496799</v>
      </c>
      <c r="AI148">
        <v>2345.5476651916902</v>
      </c>
      <c r="AJ148" t="s">
        <v>107</v>
      </c>
      <c r="AK148" t="s">
        <v>108</v>
      </c>
      <c r="AL148">
        <v>30987480330.02</v>
      </c>
      <c r="AM148">
        <v>236356</v>
      </c>
    </row>
    <row r="149" spans="1:39" x14ac:dyDescent="0.25">
      <c r="A149" t="s">
        <v>37</v>
      </c>
      <c r="B149">
        <v>28.1937037268642</v>
      </c>
      <c r="C149">
        <v>2.4946605005012699E-2</v>
      </c>
      <c r="D149">
        <v>26.151651830682901</v>
      </c>
      <c r="E149">
        <v>2.4040044978648499E-2</v>
      </c>
      <c r="F149">
        <v>48.767155667765401</v>
      </c>
      <c r="G149" s="1">
        <v>0</v>
      </c>
      <c r="H149">
        <v>4.6533437134779101</v>
      </c>
      <c r="I149">
        <v>177.011925327716</v>
      </c>
      <c r="J149">
        <v>162.44143231717001</v>
      </c>
      <c r="K149">
        <v>140.787274342356</v>
      </c>
      <c r="L149">
        <v>209.63198891803799</v>
      </c>
      <c r="M149">
        <v>21.1677682027413</v>
      </c>
      <c r="N149">
        <v>89.707130748212407</v>
      </c>
      <c r="O149">
        <v>76.230635031332497</v>
      </c>
      <c r="P149">
        <v>121969.08647619199</v>
      </c>
      <c r="Q149">
        <v>152504.30234315901</v>
      </c>
      <c r="R149">
        <v>128.70158326279901</v>
      </c>
      <c r="S149">
        <v>700.26505228573103</v>
      </c>
      <c r="T149">
        <v>0.582017766044584</v>
      </c>
      <c r="U149">
        <v>0.35260264809466002</v>
      </c>
      <c r="V149" s="1">
        <v>0</v>
      </c>
      <c r="W149">
        <v>8.1094874042411697E-2</v>
      </c>
      <c r="X149">
        <v>0.56630247786292798</v>
      </c>
      <c r="Y149" s="1">
        <v>0</v>
      </c>
      <c r="Z149">
        <v>0.19013130960661301</v>
      </c>
      <c r="AA149">
        <v>3.0314287386540398E-4</v>
      </c>
      <c r="AB149">
        <v>6.5248085105129201E-3</v>
      </c>
      <c r="AC149">
        <v>9.0657580834971601E-4</v>
      </c>
      <c r="AD149" s="1">
        <v>0</v>
      </c>
      <c r="AE149">
        <v>5.2028841276342604E-3</v>
      </c>
      <c r="AF149">
        <v>1.2009348712963899E-2</v>
      </c>
      <c r="AG149">
        <v>7.9156246309764002</v>
      </c>
      <c r="AH149">
        <v>0.15365778325121199</v>
      </c>
      <c r="AI149">
        <v>2807.8355434508399</v>
      </c>
      <c r="AJ149" t="s">
        <v>109</v>
      </c>
      <c r="AK149" t="s">
        <v>110</v>
      </c>
      <c r="AL149">
        <v>10446164380.34</v>
      </c>
      <c r="AM149">
        <v>85646</v>
      </c>
    </row>
    <row r="150" spans="1:39" x14ac:dyDescent="0.25">
      <c r="A150" t="s">
        <v>37</v>
      </c>
      <c r="B150">
        <v>30.724556464335802</v>
      </c>
      <c r="C150">
        <v>2.3281332214345401E-2</v>
      </c>
      <c r="D150">
        <v>24.623865758941101</v>
      </c>
      <c r="E150">
        <v>2.2693856008896101E-2</v>
      </c>
      <c r="F150">
        <v>73.773235958868497</v>
      </c>
      <c r="G150" s="1">
        <v>0</v>
      </c>
      <c r="H150">
        <v>4.9049943181301696</v>
      </c>
      <c r="I150">
        <v>199.83309896083099</v>
      </c>
      <c r="J150">
        <v>183.65663343166099</v>
      </c>
      <c r="K150">
        <v>160.97853553708299</v>
      </c>
      <c r="L150">
        <v>235.25039101697999</v>
      </c>
      <c r="M150">
        <v>21.0476687124204</v>
      </c>
      <c r="N150">
        <v>89.4778154477562</v>
      </c>
      <c r="O150">
        <v>76.076303117163803</v>
      </c>
      <c r="P150">
        <v>112129.357837738</v>
      </c>
      <c r="Q150">
        <v>142694.71673370601</v>
      </c>
      <c r="R150">
        <v>127.939801219141</v>
      </c>
      <c r="S150">
        <v>699.72830000751503</v>
      </c>
      <c r="T150">
        <v>0.55085357460185103</v>
      </c>
      <c r="U150">
        <v>0.35647028630158001</v>
      </c>
      <c r="V150" s="1">
        <v>0</v>
      </c>
      <c r="W150">
        <v>0.108328304574399</v>
      </c>
      <c r="X150">
        <v>0.53520140912402003</v>
      </c>
      <c r="Y150" s="1">
        <v>0</v>
      </c>
      <c r="Z150">
        <v>0.22833902639852199</v>
      </c>
      <c r="AA150">
        <v>3.0671024372452003E-4</v>
      </c>
      <c r="AB150">
        <v>6.5486397832592797E-3</v>
      </c>
      <c r="AC150">
        <v>5.8747886042254398E-4</v>
      </c>
      <c r="AD150" s="1">
        <v>0</v>
      </c>
      <c r="AE150">
        <v>5.0080761306535602E-3</v>
      </c>
      <c r="AF150">
        <v>1.08305614927521E-2</v>
      </c>
      <c r="AG150">
        <v>7.8483211154668604</v>
      </c>
      <c r="AH150">
        <v>0.142566278205216</v>
      </c>
      <c r="AI150">
        <v>3269.5584828338001</v>
      </c>
      <c r="AJ150" t="s">
        <v>111</v>
      </c>
      <c r="AK150" t="s">
        <v>112</v>
      </c>
      <c r="AL150">
        <v>3368141650.73</v>
      </c>
      <c r="AM150">
        <v>30038</v>
      </c>
    </row>
    <row r="151" spans="1:39" x14ac:dyDescent="0.25">
      <c r="A151" t="s">
        <v>37</v>
      </c>
      <c r="B151">
        <v>34.339718608265301</v>
      </c>
      <c r="C151">
        <v>2.0630217589960101E-2</v>
      </c>
      <c r="D151">
        <v>22.131752355971098</v>
      </c>
      <c r="E151">
        <v>2.0242042480701699E-2</v>
      </c>
      <c r="F151">
        <v>118.00766665258701</v>
      </c>
      <c r="G151" s="1">
        <v>0</v>
      </c>
      <c r="H151">
        <v>5.3275118997697204</v>
      </c>
      <c r="I151">
        <v>231.12175906096601</v>
      </c>
      <c r="J151">
        <v>200.402298557948</v>
      </c>
      <c r="K151">
        <v>200.560067990368</v>
      </c>
      <c r="L151">
        <v>270.14112689256001</v>
      </c>
      <c r="M151">
        <v>20.655018569030599</v>
      </c>
      <c r="N151">
        <v>87.883025201024495</v>
      </c>
      <c r="O151">
        <v>75.726854322989496</v>
      </c>
      <c r="P151">
        <v>101621.53280100699</v>
      </c>
      <c r="Q151">
        <v>129534.15499102901</v>
      </c>
      <c r="R151">
        <v>127.413242353554</v>
      </c>
      <c r="S151">
        <v>669.47888074286595</v>
      </c>
      <c r="T151">
        <v>0.42502600707640198</v>
      </c>
      <c r="U151">
        <v>0.41572731268162399</v>
      </c>
      <c r="V151" s="1">
        <v>0</v>
      </c>
      <c r="W151">
        <v>0.23040931087952901</v>
      </c>
      <c r="X151">
        <v>0.35386337643884502</v>
      </c>
      <c r="Y151" s="1">
        <v>0</v>
      </c>
      <c r="Z151">
        <v>0.32221599497443998</v>
      </c>
      <c r="AA151">
        <v>3.0997825191548102E-4</v>
      </c>
      <c r="AB151">
        <v>6.30553816412395E-3</v>
      </c>
      <c r="AC151">
        <v>3.8816378522699401E-4</v>
      </c>
      <c r="AD151" s="1">
        <v>0</v>
      </c>
      <c r="AE151">
        <v>4.4123080778849999E-3</v>
      </c>
      <c r="AF151">
        <v>9.2142809956126601E-3</v>
      </c>
      <c r="AG151">
        <v>7.3509886363552601</v>
      </c>
      <c r="AH151">
        <v>0.13066011703567099</v>
      </c>
      <c r="AI151">
        <v>3790.4003047833198</v>
      </c>
      <c r="AJ151" t="s">
        <v>113</v>
      </c>
      <c r="AK151" t="s">
        <v>114</v>
      </c>
      <c r="AL151">
        <v>1331851808.8900001</v>
      </c>
      <c r="AM151">
        <v>13106</v>
      </c>
    </row>
    <row r="154" spans="1:39" x14ac:dyDescent="0.25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t="s">
        <v>7</v>
      </c>
      <c r="I154" t="s">
        <v>8</v>
      </c>
      <c r="J154" t="s">
        <v>134</v>
      </c>
      <c r="K154" t="s">
        <v>143</v>
      </c>
      <c r="L154" t="s">
        <v>9</v>
      </c>
      <c r="M154" t="s">
        <v>10</v>
      </c>
      <c r="N154" t="s">
        <v>11</v>
      </c>
      <c r="O154" t="s">
        <v>13</v>
      </c>
      <c r="P154" t="s">
        <v>14</v>
      </c>
      <c r="Q154" t="s">
        <v>15</v>
      </c>
      <c r="R154" t="s">
        <v>16</v>
      </c>
      <c r="S154" t="s">
        <v>17</v>
      </c>
      <c r="T154" t="s">
        <v>18</v>
      </c>
      <c r="U154" t="s">
        <v>20</v>
      </c>
      <c r="V154" t="s">
        <v>21</v>
      </c>
      <c r="W154" t="s">
        <v>22</v>
      </c>
      <c r="X154" t="s">
        <v>23</v>
      </c>
      <c r="Y154" t="s">
        <v>24</v>
      </c>
      <c r="Z154" t="s">
        <v>25</v>
      </c>
      <c r="AA154" t="s">
        <v>26</v>
      </c>
      <c r="AB154" t="s">
        <v>27</v>
      </c>
      <c r="AC154" t="s">
        <v>120</v>
      </c>
      <c r="AD154" t="s">
        <v>28</v>
      </c>
      <c r="AE154" t="s">
        <v>29</v>
      </c>
      <c r="AF154" t="s">
        <v>30</v>
      </c>
      <c r="AG154" t="s">
        <v>31</v>
      </c>
      <c r="AH154" t="s">
        <v>32</v>
      </c>
      <c r="AI154" t="s">
        <v>33</v>
      </c>
      <c r="AJ154" t="s">
        <v>34</v>
      </c>
      <c r="AK154" t="s">
        <v>74</v>
      </c>
      <c r="AL154" t="s">
        <v>35</v>
      </c>
      <c r="AM154" t="s">
        <v>36</v>
      </c>
    </row>
    <row r="155" spans="1:39" x14ac:dyDescent="0.25">
      <c r="A155" t="s">
        <v>37</v>
      </c>
      <c r="B155">
        <v>7.84062837528485</v>
      </c>
      <c r="C155">
        <v>7.7782759093911703E-3</v>
      </c>
      <c r="D155">
        <v>8.9447948866380091</v>
      </c>
      <c r="E155">
        <v>7.5277099357310201E-3</v>
      </c>
      <c r="F155">
        <v>-42.3688711499967</v>
      </c>
      <c r="G155" s="1">
        <v>0</v>
      </c>
      <c r="H155">
        <v>3.1723164321830799</v>
      </c>
      <c r="I155">
        <v>-77.364623877978303</v>
      </c>
      <c r="J155">
        <v>-86.567853692358099</v>
      </c>
      <c r="K155">
        <v>-79.027373757903206</v>
      </c>
      <c r="L155">
        <v>-54.445112135130699</v>
      </c>
      <c r="M155">
        <v>37.725831052788003</v>
      </c>
      <c r="N155">
        <v>91.375744339498198</v>
      </c>
      <c r="O155">
        <v>76.265411637523201</v>
      </c>
      <c r="P155">
        <v>173441.70765905301</v>
      </c>
      <c r="Q155">
        <v>214967.567285839</v>
      </c>
      <c r="R155">
        <v>58.743738122022599</v>
      </c>
      <c r="S155">
        <v>658.07874605818699</v>
      </c>
      <c r="T155">
        <v>7.9933698771992301E-2</v>
      </c>
      <c r="U155">
        <v>0.26960437152546501</v>
      </c>
      <c r="V155">
        <v>0.377896477166553</v>
      </c>
      <c r="W155">
        <v>0.100269303595776</v>
      </c>
      <c r="X155">
        <v>0.25222984771220502</v>
      </c>
      <c r="Y155" s="1">
        <v>0</v>
      </c>
      <c r="Z155">
        <v>0.89758487037979295</v>
      </c>
      <c r="AA155">
        <v>3.9825540775812899E-4</v>
      </c>
      <c r="AB155">
        <v>6.5802658498422999E-3</v>
      </c>
      <c r="AC155">
        <v>2.5056921463247501E-4</v>
      </c>
      <c r="AD155" s="1">
        <v>0</v>
      </c>
      <c r="AE155">
        <v>5.1680474089513804E-4</v>
      </c>
      <c r="AF155">
        <v>3.2304211330448903E-5</v>
      </c>
      <c r="AG155">
        <v>3.5777800579105499</v>
      </c>
      <c r="AH155">
        <v>0.118468918715823</v>
      </c>
      <c r="AI155">
        <v>5.7810958364649501E-2</v>
      </c>
      <c r="AJ155" t="s">
        <v>87</v>
      </c>
      <c r="AK155" t="s">
        <v>88</v>
      </c>
      <c r="AL155">
        <v>425279067.18000001</v>
      </c>
      <c r="AM155">
        <v>2452</v>
      </c>
    </row>
    <row r="156" spans="1:39" x14ac:dyDescent="0.25">
      <c r="A156" t="s">
        <v>37</v>
      </c>
      <c r="B156">
        <v>5.8974699216677999</v>
      </c>
      <c r="C156">
        <v>8.7449175086385007E-3</v>
      </c>
      <c r="D156">
        <v>10.0036025044335</v>
      </c>
      <c r="E156">
        <v>8.2501724643314397E-3</v>
      </c>
      <c r="F156">
        <v>-29.034392677253901</v>
      </c>
      <c r="G156" s="1">
        <v>0</v>
      </c>
      <c r="H156">
        <v>3.3052286952814298</v>
      </c>
      <c r="I156">
        <v>-57.463021206002303</v>
      </c>
      <c r="J156">
        <v>-61.608234025114399</v>
      </c>
      <c r="K156">
        <v>-63.356498284203603</v>
      </c>
      <c r="L156">
        <v>-33.9931114876903</v>
      </c>
      <c r="M156">
        <v>38.861607086775003</v>
      </c>
      <c r="N156">
        <v>91.2238893437287</v>
      </c>
      <c r="O156">
        <v>75.105015591206794</v>
      </c>
      <c r="P156">
        <v>169952.33047185899</v>
      </c>
      <c r="Q156">
        <v>201076.576564811</v>
      </c>
      <c r="R156">
        <v>59.0825911017278</v>
      </c>
      <c r="S156">
        <v>652.40413059510502</v>
      </c>
      <c r="T156">
        <v>6.0159286995706399E-2</v>
      </c>
      <c r="U156">
        <v>0.307057010300818</v>
      </c>
      <c r="V156">
        <v>0.420601849120389</v>
      </c>
      <c r="W156">
        <v>8.68337562493567E-2</v>
      </c>
      <c r="X156">
        <v>0.185507384329435</v>
      </c>
      <c r="Y156" s="1">
        <v>0</v>
      </c>
      <c r="Z156">
        <v>0.92155021780372504</v>
      </c>
      <c r="AA156">
        <v>3.5737891818853702E-4</v>
      </c>
      <c r="AB156">
        <v>6.8865793181730698E-3</v>
      </c>
      <c r="AC156">
        <v>4.9474732032017601E-4</v>
      </c>
      <c r="AD156" s="1">
        <v>0</v>
      </c>
      <c r="AE156">
        <v>8.8036582816646903E-4</v>
      </c>
      <c r="AF156">
        <v>1.2577765378087E-4</v>
      </c>
      <c r="AG156">
        <v>3.9457963383319301</v>
      </c>
      <c r="AH156">
        <v>0.13470766202694601</v>
      </c>
      <c r="AI156">
        <v>0.22489788697120999</v>
      </c>
      <c r="AJ156" t="s">
        <v>89</v>
      </c>
      <c r="AK156" t="s">
        <v>90</v>
      </c>
      <c r="AL156">
        <v>2989461493</v>
      </c>
      <c r="AM156">
        <v>17590</v>
      </c>
    </row>
    <row r="157" spans="1:39" x14ac:dyDescent="0.25">
      <c r="A157" t="s">
        <v>37</v>
      </c>
      <c r="B157">
        <v>8.4734343541162307</v>
      </c>
      <c r="C157">
        <v>9.2620943434649407E-3</v>
      </c>
      <c r="D157">
        <v>10.565444438781</v>
      </c>
      <c r="E157">
        <v>8.5848258802684596E-3</v>
      </c>
      <c r="F157">
        <v>-18.707078558859202</v>
      </c>
      <c r="G157" s="1">
        <v>0</v>
      </c>
      <c r="H157">
        <v>3.4231410621021698</v>
      </c>
      <c r="I157">
        <v>-33.283146103858499</v>
      </c>
      <c r="J157">
        <v>-37.3892966018783</v>
      </c>
      <c r="K157">
        <v>-47.767295037205102</v>
      </c>
      <c r="L157">
        <v>-9.1773233823079803</v>
      </c>
      <c r="M157">
        <v>39.786485633015303</v>
      </c>
      <c r="N157">
        <v>91.4028689949739</v>
      </c>
      <c r="O157">
        <v>74.851216982313602</v>
      </c>
      <c r="P157">
        <v>165499.072997332</v>
      </c>
      <c r="Q157">
        <v>195600.64447507</v>
      </c>
      <c r="R157">
        <v>62.030375401343299</v>
      </c>
      <c r="S157">
        <v>663.11782026289404</v>
      </c>
      <c r="T157">
        <v>8.0729661900052194E-2</v>
      </c>
      <c r="U157">
        <v>0.26167092791937502</v>
      </c>
      <c r="V157">
        <v>0.48294487463339297</v>
      </c>
      <c r="W157">
        <v>7.7516112550780406E-2</v>
      </c>
      <c r="X157">
        <v>0.17786808489644901</v>
      </c>
      <c r="Y157" s="1">
        <v>0</v>
      </c>
      <c r="Z157">
        <v>0.89525413459080805</v>
      </c>
      <c r="AA157">
        <v>3.3973563346487802E-4</v>
      </c>
      <c r="AB157">
        <v>6.8770023281389701E-3</v>
      </c>
      <c r="AC157">
        <v>6.7727631892426198E-4</v>
      </c>
      <c r="AD157" s="1">
        <v>0</v>
      </c>
      <c r="AE157">
        <v>1.03947666844387E-3</v>
      </c>
      <c r="AF157">
        <v>3.2859860236038698E-4</v>
      </c>
      <c r="AG157">
        <v>4.01594759456614</v>
      </c>
      <c r="AH157">
        <v>0.14016683395325399</v>
      </c>
      <c r="AI157">
        <v>1.3528330133301101</v>
      </c>
      <c r="AJ157" t="s">
        <v>91</v>
      </c>
      <c r="AK157" t="s">
        <v>92</v>
      </c>
      <c r="AL157">
        <v>10174552009.73</v>
      </c>
      <c r="AM157">
        <v>61478</v>
      </c>
    </row>
    <row r="158" spans="1:39" x14ac:dyDescent="0.25">
      <c r="A158" t="s">
        <v>37</v>
      </c>
      <c r="B158">
        <v>10.057643895235501</v>
      </c>
      <c r="C158">
        <v>1.14553814863386E-2</v>
      </c>
      <c r="D158">
        <v>12.9126020575717</v>
      </c>
      <c r="E158">
        <v>1.05293731246008E-2</v>
      </c>
      <c r="F158">
        <v>-18.7716399194451</v>
      </c>
      <c r="G158" s="1">
        <v>0</v>
      </c>
      <c r="H158">
        <v>3.41085078525205</v>
      </c>
      <c r="I158">
        <v>-8.5410729147008499</v>
      </c>
      <c r="J158">
        <v>-14.7361106526121</v>
      </c>
      <c r="K158">
        <v>-31.449431651827499</v>
      </c>
      <c r="L158">
        <v>16.3033727032585</v>
      </c>
      <c r="M158">
        <v>39.694136947199198</v>
      </c>
      <c r="N158">
        <v>92.120343043811701</v>
      </c>
      <c r="O158">
        <v>74.445559331301595</v>
      </c>
      <c r="P158">
        <v>160518.563113785</v>
      </c>
      <c r="Q158">
        <v>193524.564514703</v>
      </c>
      <c r="R158">
        <v>81.4991483453596</v>
      </c>
      <c r="S158">
        <v>679.14388192284196</v>
      </c>
      <c r="T158">
        <v>0.231840944432402</v>
      </c>
      <c r="U158">
        <v>0.22619567578619099</v>
      </c>
      <c r="V158">
        <v>0.51696234809959196</v>
      </c>
      <c r="W158">
        <v>6.0598001557106498E-2</v>
      </c>
      <c r="X158">
        <v>0.19624397455710901</v>
      </c>
      <c r="Y158" s="1">
        <v>0</v>
      </c>
      <c r="Z158">
        <v>0.67778361806769205</v>
      </c>
      <c r="AA158">
        <v>3.3038291403955601E-4</v>
      </c>
      <c r="AB158">
        <v>7.1046806620363801E-3</v>
      </c>
      <c r="AC158">
        <v>9.2601446824395204E-4</v>
      </c>
      <c r="AD158" s="1">
        <v>0</v>
      </c>
      <c r="AE158">
        <v>1.33976286482202E-3</v>
      </c>
      <c r="AF158">
        <v>1.75456708528793E-3</v>
      </c>
      <c r="AG158">
        <v>4.4550085266172301</v>
      </c>
      <c r="AH158">
        <v>0.156647288980758</v>
      </c>
      <c r="AI158">
        <v>8.3817934606886109</v>
      </c>
      <c r="AJ158" t="s">
        <v>93</v>
      </c>
      <c r="AK158" t="s">
        <v>94</v>
      </c>
      <c r="AL158">
        <v>46948469339.519997</v>
      </c>
      <c r="AM158">
        <v>292480</v>
      </c>
    </row>
    <row r="159" spans="1:39" x14ac:dyDescent="0.25">
      <c r="A159" t="s">
        <v>37</v>
      </c>
      <c r="B159" s="9">
        <v>12.2301437642476</v>
      </c>
      <c r="C159">
        <v>1.4243045597545001E-2</v>
      </c>
      <c r="D159">
        <v>15.8143254977936</v>
      </c>
      <c r="E159">
        <v>1.2866907013860901E-2</v>
      </c>
      <c r="F159">
        <v>-16.9109151905222</v>
      </c>
      <c r="G159" s="1">
        <v>0</v>
      </c>
      <c r="H159">
        <v>3.4372526803094101</v>
      </c>
      <c r="I159" s="9">
        <v>13.780673634726901</v>
      </c>
      <c r="J159">
        <v>8.3577087977458309</v>
      </c>
      <c r="K159">
        <v>-13.935442154687101</v>
      </c>
      <c r="L159">
        <v>39.024198529111302</v>
      </c>
      <c r="M159">
        <v>40.317624608735002</v>
      </c>
      <c r="N159">
        <v>92.404391794217503</v>
      </c>
      <c r="O159">
        <v>73.536322124239902</v>
      </c>
      <c r="P159">
        <v>158005.88955583499</v>
      </c>
      <c r="Q159">
        <v>192105.69531834201</v>
      </c>
      <c r="R159">
        <v>92.462323760002803</v>
      </c>
      <c r="S159">
        <v>685.26483962842406</v>
      </c>
      <c r="T159">
        <v>0.30791059348982702</v>
      </c>
      <c r="U159">
        <v>0.22894554483562901</v>
      </c>
      <c r="V159">
        <v>0.47970854530991802</v>
      </c>
      <c r="W159">
        <v>5.9092583217833297E-2</v>
      </c>
      <c r="X159">
        <v>0.23225332663661799</v>
      </c>
      <c r="Y159" s="1">
        <v>0</v>
      </c>
      <c r="Z159">
        <v>0.56580440059563397</v>
      </c>
      <c r="AA159" s="9">
        <v>3.2904185282832898E-4</v>
      </c>
      <c r="AB159" s="9">
        <v>7.3291960613693103E-3</v>
      </c>
      <c r="AC159" s="9">
        <v>1.3761457441678099E-3</v>
      </c>
      <c r="AD159" s="13">
        <v>0</v>
      </c>
      <c r="AE159" s="9">
        <v>1.5911417199312901E-3</v>
      </c>
      <c r="AF159" s="9">
        <v>3.6175886707430801E-3</v>
      </c>
      <c r="AG159">
        <v>4.8400412948085698</v>
      </c>
      <c r="AH159">
        <v>0.175655094299114</v>
      </c>
      <c r="AI159">
        <v>61.220453500628203</v>
      </c>
      <c r="AJ159" t="s">
        <v>95</v>
      </c>
      <c r="AK159" t="s">
        <v>96</v>
      </c>
      <c r="AL159">
        <v>124895913405.3</v>
      </c>
      <c r="AM159">
        <v>790451</v>
      </c>
    </row>
    <row r="160" spans="1:39" x14ac:dyDescent="0.25">
      <c r="A160" t="s">
        <v>37</v>
      </c>
      <c r="B160">
        <v>14.413703777475</v>
      </c>
      <c r="C160">
        <v>1.87103552543634E-2</v>
      </c>
      <c r="D160">
        <v>20.280128374126399</v>
      </c>
      <c r="E160">
        <v>1.6943687079089199E-2</v>
      </c>
      <c r="F160">
        <v>-8.7463745206694892</v>
      </c>
      <c r="G160" s="1">
        <v>0</v>
      </c>
      <c r="H160">
        <v>3.54685722443041</v>
      </c>
      <c r="I160">
        <v>38.617753392346302</v>
      </c>
      <c r="J160">
        <v>35.142096881952099</v>
      </c>
      <c r="K160">
        <v>1.58023956501339</v>
      </c>
      <c r="L160">
        <v>64.006986690464103</v>
      </c>
      <c r="M160">
        <v>40.648395966842202</v>
      </c>
      <c r="N160">
        <v>92.388247783125905</v>
      </c>
      <c r="O160">
        <v>72.307249713796296</v>
      </c>
      <c r="P160">
        <v>157113.78351367399</v>
      </c>
      <c r="Q160">
        <v>193315.68213111401</v>
      </c>
      <c r="R160">
        <v>96.971630874496896</v>
      </c>
      <c r="S160">
        <v>692.66691865014002</v>
      </c>
      <c r="T160">
        <v>0.32710211305882098</v>
      </c>
      <c r="U160">
        <v>0.218110551535315</v>
      </c>
      <c r="V160">
        <v>0.51157062164066303</v>
      </c>
      <c r="W160">
        <v>5.1301916975559698E-2</v>
      </c>
      <c r="X160">
        <v>0.21901690984846001</v>
      </c>
      <c r="Y160" s="1">
        <v>0</v>
      </c>
      <c r="Z160">
        <v>0.53676387264618197</v>
      </c>
      <c r="AA160">
        <v>3.2673867558726899E-4</v>
      </c>
      <c r="AB160">
        <v>7.56196150877359E-3</v>
      </c>
      <c r="AC160">
        <v>1.76667325047206E-3</v>
      </c>
      <c r="AD160" s="1">
        <v>0</v>
      </c>
      <c r="AE160">
        <v>1.9962385189019401E-3</v>
      </c>
      <c r="AF160">
        <v>7.0588349794991397E-3</v>
      </c>
      <c r="AG160">
        <v>5.3516072795599499</v>
      </c>
      <c r="AH160">
        <v>0.19638134785987299</v>
      </c>
      <c r="AI160">
        <v>252.98949141301901</v>
      </c>
      <c r="AJ160" t="s">
        <v>97</v>
      </c>
      <c r="AK160" t="s">
        <v>98</v>
      </c>
      <c r="AL160">
        <v>213624312054.09</v>
      </c>
      <c r="AM160">
        <v>1359679</v>
      </c>
    </row>
    <row r="161" spans="1:39" x14ac:dyDescent="0.25">
      <c r="A161" t="s">
        <v>37</v>
      </c>
      <c r="B161">
        <v>17.762963106231101</v>
      </c>
      <c r="C161">
        <v>2.3422755324249599E-2</v>
      </c>
      <c r="D161">
        <v>24.754729753376001</v>
      </c>
      <c r="E161">
        <v>2.1568543036886399E-2</v>
      </c>
      <c r="F161">
        <v>-9.1423584375465197</v>
      </c>
      <c r="G161" s="1">
        <v>0</v>
      </c>
      <c r="H161">
        <v>3.5679549242003001</v>
      </c>
      <c r="I161">
        <v>62.831308458884401</v>
      </c>
      <c r="J161">
        <v>59.980892058030697</v>
      </c>
      <c r="K161">
        <v>14.924022747538601</v>
      </c>
      <c r="L161">
        <v>88.106766675993299</v>
      </c>
      <c r="M161">
        <v>40.491432741684903</v>
      </c>
      <c r="N161">
        <v>92.297121600543804</v>
      </c>
      <c r="O161">
        <v>70.048663142582399</v>
      </c>
      <c r="P161">
        <v>157790.10174573399</v>
      </c>
      <c r="Q161">
        <v>196589.79547861399</v>
      </c>
      <c r="R161">
        <v>106.309800072267</v>
      </c>
      <c r="S161">
        <v>705.36370515252099</v>
      </c>
      <c r="T161">
        <v>0.35841137100143799</v>
      </c>
      <c r="U161">
        <v>0.20634941970564999</v>
      </c>
      <c r="V161">
        <v>0.50153677105669803</v>
      </c>
      <c r="W161">
        <v>5.59582621945066E-2</v>
      </c>
      <c r="X161">
        <v>0.23615554704314301</v>
      </c>
      <c r="Y161" s="1">
        <v>0</v>
      </c>
      <c r="Z161">
        <v>0.48095487994973402</v>
      </c>
      <c r="AA161">
        <v>3.2854192192056502E-4</v>
      </c>
      <c r="AB161">
        <v>8.1531200010282294E-3</v>
      </c>
      <c r="AC161">
        <v>1.8542150272413101E-3</v>
      </c>
      <c r="AD161" s="1">
        <v>0</v>
      </c>
      <c r="AE161">
        <v>3.0299964391248299E-3</v>
      </c>
      <c r="AF161">
        <v>1.0056990161553101E-2</v>
      </c>
      <c r="AG161">
        <v>6.3282376607222401</v>
      </c>
      <c r="AH161">
        <v>0.23882255839113201</v>
      </c>
      <c r="AI161">
        <v>610.26069534432895</v>
      </c>
      <c r="AJ161" t="s">
        <v>99</v>
      </c>
      <c r="AK161" t="s">
        <v>100</v>
      </c>
      <c r="AL161">
        <v>326658962115.23999</v>
      </c>
      <c r="AM161">
        <v>2070212</v>
      </c>
    </row>
    <row r="162" spans="1:39" x14ac:dyDescent="0.25">
      <c r="A162" t="s">
        <v>37</v>
      </c>
      <c r="B162">
        <v>20.866459770355601</v>
      </c>
      <c r="C162">
        <v>2.5170980201755799E-2</v>
      </c>
      <c r="D162">
        <v>26.355317999618801</v>
      </c>
      <c r="E162">
        <v>2.3224048996623801E-2</v>
      </c>
      <c r="F162">
        <v>-7.5815913559501</v>
      </c>
      <c r="G162" s="1">
        <v>0</v>
      </c>
      <c r="H162">
        <v>3.6651776437283998</v>
      </c>
      <c r="I162">
        <v>86.289261395482598</v>
      </c>
      <c r="J162">
        <v>82.753888274901399</v>
      </c>
      <c r="K162">
        <v>36.994479762322598</v>
      </c>
      <c r="L162">
        <v>111.953716028611</v>
      </c>
      <c r="M162">
        <v>39.835815068731101</v>
      </c>
      <c r="N162">
        <v>92.678376246827995</v>
      </c>
      <c r="O162">
        <v>69.709064485553796</v>
      </c>
      <c r="P162">
        <v>155360.856422955</v>
      </c>
      <c r="Q162">
        <v>195652.070760895</v>
      </c>
      <c r="R162">
        <v>115.963492827217</v>
      </c>
      <c r="S162">
        <v>707.99433664464198</v>
      </c>
      <c r="T162">
        <v>0.41345462649896098</v>
      </c>
      <c r="U162">
        <v>0.21912464615686</v>
      </c>
      <c r="V162">
        <v>0.435756696483316</v>
      </c>
      <c r="W162">
        <v>6.6952759805916098E-2</v>
      </c>
      <c r="X162">
        <v>0.27816589755390603</v>
      </c>
      <c r="Y162" s="1">
        <v>0</v>
      </c>
      <c r="Z162">
        <v>0.401793803240586</v>
      </c>
      <c r="AA162">
        <v>3.2633375481627502E-4</v>
      </c>
      <c r="AB162">
        <v>8.2822150281603706E-3</v>
      </c>
      <c r="AC162">
        <v>1.9469316581492201E-3</v>
      </c>
      <c r="AD162" s="1">
        <v>0</v>
      </c>
      <c r="AE162">
        <v>3.7018581022094398E-3</v>
      </c>
      <c r="AF162">
        <v>1.0913747684461799E-2</v>
      </c>
      <c r="AG162">
        <v>6.7396812568640403</v>
      </c>
      <c r="AH162">
        <v>0.25415561905963602</v>
      </c>
      <c r="AI162">
        <v>1069.6589019875701</v>
      </c>
      <c r="AJ162" t="s">
        <v>101</v>
      </c>
      <c r="AK162" t="s">
        <v>102</v>
      </c>
      <c r="AL162">
        <v>298862863314.28998</v>
      </c>
      <c r="AM162">
        <v>1923669</v>
      </c>
    </row>
    <row r="163" spans="1:39" x14ac:dyDescent="0.25">
      <c r="A163" t="s">
        <v>37</v>
      </c>
      <c r="B163">
        <v>23.098834907890801</v>
      </c>
      <c r="C163">
        <v>2.6429681044761701E-2</v>
      </c>
      <c r="D163">
        <v>27.488330883179</v>
      </c>
      <c r="E163">
        <v>2.4372234710765502E-2</v>
      </c>
      <c r="F163">
        <v>1.66562153434007</v>
      </c>
      <c r="G163" s="1">
        <v>0</v>
      </c>
      <c r="H163">
        <v>3.9413124609297201</v>
      </c>
      <c r="I163">
        <v>110.579753731975</v>
      </c>
      <c r="J163">
        <v>103.67854843600701</v>
      </c>
      <c r="K163">
        <v>67.058971594070499</v>
      </c>
      <c r="L163">
        <v>137.35477705516999</v>
      </c>
      <c r="M163">
        <v>37.551048370847298</v>
      </c>
      <c r="N163">
        <v>92.997565090152506</v>
      </c>
      <c r="O163">
        <v>71.130255087637096</v>
      </c>
      <c r="P163">
        <v>148891.03550426499</v>
      </c>
      <c r="Q163">
        <v>188218.24218698399</v>
      </c>
      <c r="R163">
        <v>120.78674983634301</v>
      </c>
      <c r="S163">
        <v>700.251644441292</v>
      </c>
      <c r="T163">
        <v>0.47550169021908101</v>
      </c>
      <c r="U163">
        <v>0.259077009840323</v>
      </c>
      <c r="V163">
        <v>0.35622437931097101</v>
      </c>
      <c r="W163">
        <v>7.2830495627680999E-2</v>
      </c>
      <c r="X163">
        <v>0.31186811522102398</v>
      </c>
      <c r="Y163" s="1">
        <v>0</v>
      </c>
      <c r="Z163">
        <v>0.32366148966913</v>
      </c>
      <c r="AA163">
        <v>3.2000859522582798E-4</v>
      </c>
      <c r="AB163">
        <v>8.1629027776096395E-3</v>
      </c>
      <c r="AC163">
        <v>2.0574561815864998E-3</v>
      </c>
      <c r="AD163" s="1">
        <v>0</v>
      </c>
      <c r="AE163">
        <v>3.8665635427790599E-3</v>
      </c>
      <c r="AF163">
        <v>1.20228811103357E-2</v>
      </c>
      <c r="AG163">
        <v>6.8210241186195599</v>
      </c>
      <c r="AH163">
        <v>0.246141906427193</v>
      </c>
      <c r="AI163">
        <v>1687.85808092722</v>
      </c>
      <c r="AJ163" t="s">
        <v>103</v>
      </c>
      <c r="AK163" t="s">
        <v>104</v>
      </c>
      <c r="AL163">
        <v>240660323019.39001</v>
      </c>
      <c r="AM163">
        <v>1616352</v>
      </c>
    </row>
    <row r="164" spans="1:39" x14ac:dyDescent="0.25">
      <c r="A164" t="s">
        <v>37</v>
      </c>
      <c r="B164">
        <v>24.565036461341801</v>
      </c>
      <c r="C164">
        <v>2.6573513241255401E-2</v>
      </c>
      <c r="D164">
        <v>27.616778212544801</v>
      </c>
      <c r="E164">
        <v>2.4541359454811201E-2</v>
      </c>
      <c r="F164">
        <v>9.5178970161296004</v>
      </c>
      <c r="G164" s="1">
        <v>0</v>
      </c>
      <c r="H164">
        <v>4.1595447648903798</v>
      </c>
      <c r="I164">
        <v>132.753035157418</v>
      </c>
      <c r="J164">
        <v>125.869378138127</v>
      </c>
      <c r="K164">
        <v>92.819427360196798</v>
      </c>
      <c r="L164">
        <v>161.010144471073</v>
      </c>
      <c r="M164">
        <v>35.229474317562001</v>
      </c>
      <c r="N164">
        <v>92.943560027295604</v>
      </c>
      <c r="O164">
        <v>72.167434238868907</v>
      </c>
      <c r="P164">
        <v>141034.898094281</v>
      </c>
      <c r="Q164">
        <v>177831.68499247899</v>
      </c>
      <c r="R164">
        <v>123.70669495651801</v>
      </c>
      <c r="S164">
        <v>697.66385316978403</v>
      </c>
      <c r="T164">
        <v>0.51238620253189504</v>
      </c>
      <c r="U164">
        <v>0.309773414041911</v>
      </c>
      <c r="V164">
        <v>0.214204023168095</v>
      </c>
      <c r="W164">
        <v>8.2361520280175599E-2</v>
      </c>
      <c r="X164">
        <v>0.39366104250981698</v>
      </c>
      <c r="Y164" s="1">
        <v>0</v>
      </c>
      <c r="Z164">
        <v>0.26758257816190101</v>
      </c>
      <c r="AA164">
        <v>3.1728945932179599E-4</v>
      </c>
      <c r="AB164">
        <v>7.9953823348024797E-3</v>
      </c>
      <c r="AC164">
        <v>2.0321606686574002E-3</v>
      </c>
      <c r="AD164" s="1">
        <v>0</v>
      </c>
      <c r="AE164">
        <v>4.4572140494457896E-3</v>
      </c>
      <c r="AF164">
        <v>1.17716066016818E-2</v>
      </c>
      <c r="AG164">
        <v>6.9494507884856596</v>
      </c>
      <c r="AH164">
        <v>0.230312833112742</v>
      </c>
      <c r="AI164">
        <v>2177.9548671073399</v>
      </c>
      <c r="AJ164" t="s">
        <v>105</v>
      </c>
      <c r="AK164" t="s">
        <v>106</v>
      </c>
      <c r="AL164">
        <v>150205128203.26999</v>
      </c>
      <c r="AM164">
        <v>1065021</v>
      </c>
    </row>
    <row r="165" spans="1:39" x14ac:dyDescent="0.25">
      <c r="A165" t="s">
        <v>37</v>
      </c>
      <c r="B165">
        <v>25.534956575645499</v>
      </c>
      <c r="C165">
        <v>2.7314785383842299E-2</v>
      </c>
      <c r="D165">
        <v>28.275459812329601</v>
      </c>
      <c r="E165">
        <v>2.5438992078037799E-2</v>
      </c>
      <c r="F165">
        <v>19.4032097726801</v>
      </c>
      <c r="G165" s="1">
        <v>0</v>
      </c>
      <c r="H165">
        <v>4.4258876110107197</v>
      </c>
      <c r="I165">
        <v>156.54809108154399</v>
      </c>
      <c r="J165">
        <v>149.35700188166101</v>
      </c>
      <c r="K165">
        <v>119.907974388601</v>
      </c>
      <c r="L165">
        <v>186.62474774767099</v>
      </c>
      <c r="M165">
        <v>32.503553379532903</v>
      </c>
      <c r="N165">
        <v>92.9855845960967</v>
      </c>
      <c r="O165">
        <v>74.188781253385898</v>
      </c>
      <c r="P165">
        <v>132515.80527028799</v>
      </c>
      <c r="Q165">
        <v>165642.361320923</v>
      </c>
      <c r="R165">
        <v>126.834018394837</v>
      </c>
      <c r="S165">
        <v>696.38176967238405</v>
      </c>
      <c r="T165">
        <v>0.57094439292903598</v>
      </c>
      <c r="U165">
        <v>0.32837996558148302</v>
      </c>
      <c r="V165">
        <v>8.3959428920730897E-2</v>
      </c>
      <c r="W165">
        <v>8.7302083518403906E-2</v>
      </c>
      <c r="X165">
        <v>0.50035852197938102</v>
      </c>
      <c r="Y165" s="1">
        <v>0</v>
      </c>
      <c r="Z165">
        <v>0.18580492092408199</v>
      </c>
      <c r="AA165">
        <v>3.0908835069516199E-4</v>
      </c>
      <c r="AB165">
        <v>7.7500213825956801E-3</v>
      </c>
      <c r="AC165">
        <v>1.8757990370077201E-3</v>
      </c>
      <c r="AD165" s="1">
        <v>0</v>
      </c>
      <c r="AE165">
        <v>4.6357844596438E-3</v>
      </c>
      <c r="AF165">
        <v>1.2744264953419701E-2</v>
      </c>
      <c r="AG165">
        <v>6.8266987759969702</v>
      </c>
      <c r="AH165">
        <v>0.20261562561677701</v>
      </c>
      <c r="AI165">
        <v>2702.7921815282598</v>
      </c>
      <c r="AJ165" t="s">
        <v>107</v>
      </c>
      <c r="AK165" t="s">
        <v>108</v>
      </c>
      <c r="AL165">
        <v>85719703860.360001</v>
      </c>
      <c r="AM165">
        <v>646864</v>
      </c>
    </row>
    <row r="166" spans="1:39" x14ac:dyDescent="0.25">
      <c r="A166" t="s">
        <v>37</v>
      </c>
      <c r="B166">
        <v>26.5235543582288</v>
      </c>
      <c r="C166">
        <v>2.7920750063715E-2</v>
      </c>
      <c r="D166">
        <v>28.809822949994601</v>
      </c>
      <c r="E166">
        <v>2.6231110246081699E-2</v>
      </c>
      <c r="F166">
        <v>27.616194999796399</v>
      </c>
      <c r="G166" s="1">
        <v>0</v>
      </c>
      <c r="H166">
        <v>4.5543444834457798</v>
      </c>
      <c r="I166">
        <v>179.13967649714601</v>
      </c>
      <c r="J166">
        <v>174.66128045894999</v>
      </c>
      <c r="K166">
        <v>136.98116978416601</v>
      </c>
      <c r="L166">
        <v>210.45213145666699</v>
      </c>
      <c r="M166">
        <v>32.197322677008202</v>
      </c>
      <c r="N166">
        <v>92.474596369560601</v>
      </c>
      <c r="O166">
        <v>73.330006058232698</v>
      </c>
      <c r="P166">
        <v>127160.384930737</v>
      </c>
      <c r="Q166">
        <v>159146.975799376</v>
      </c>
      <c r="R166">
        <v>130.08365922122701</v>
      </c>
      <c r="S166">
        <v>704.07938771622605</v>
      </c>
      <c r="T166">
        <v>0.59761455035648203</v>
      </c>
      <c r="U166">
        <v>0.32697316754747502</v>
      </c>
      <c r="V166">
        <v>3.1018192205108899E-2</v>
      </c>
      <c r="W166">
        <v>8.4646229785485402E-2</v>
      </c>
      <c r="X166">
        <v>0.55736241046193002</v>
      </c>
      <c r="Y166" s="1">
        <v>0</v>
      </c>
      <c r="Z166">
        <v>0.14775607527360399</v>
      </c>
      <c r="AA166">
        <v>3.10216556444856E-4</v>
      </c>
      <c r="AB166">
        <v>7.7632843304192298E-3</v>
      </c>
      <c r="AC166">
        <v>1.6896420025408101E-3</v>
      </c>
      <c r="AD166" s="1">
        <v>0</v>
      </c>
      <c r="AE166">
        <v>5.0972041030440699E-3</v>
      </c>
      <c r="AF166">
        <v>1.3060569507055199E-2</v>
      </c>
      <c r="AG166">
        <v>7.1737770785345703</v>
      </c>
      <c r="AH166">
        <v>0.221137662780205</v>
      </c>
      <c r="AI166">
        <v>3268.1393261573699</v>
      </c>
      <c r="AJ166" t="s">
        <v>109</v>
      </c>
      <c r="AK166" t="s">
        <v>110</v>
      </c>
      <c r="AL166">
        <v>44374396566.970001</v>
      </c>
      <c r="AM166">
        <v>348964</v>
      </c>
    </row>
    <row r="167" spans="1:39" x14ac:dyDescent="0.25">
      <c r="A167" t="s">
        <v>37</v>
      </c>
      <c r="B167">
        <v>26.469129161671798</v>
      </c>
      <c r="C167">
        <v>2.5447479786429399E-2</v>
      </c>
      <c r="D167">
        <v>26.6055894310642</v>
      </c>
      <c r="E167">
        <v>2.39414166281595E-2</v>
      </c>
      <c r="F167">
        <v>47.215909641582201</v>
      </c>
      <c r="G167" s="1">
        <v>0</v>
      </c>
      <c r="H167">
        <v>4.7566292163734802</v>
      </c>
      <c r="I167">
        <v>202.15295596930099</v>
      </c>
      <c r="J167">
        <v>199.34976972769499</v>
      </c>
      <c r="K167">
        <v>155.36317216238999</v>
      </c>
      <c r="L167">
        <v>235.693052895937</v>
      </c>
      <c r="M167">
        <v>32.498415340052802</v>
      </c>
      <c r="N167">
        <v>92.064401414483399</v>
      </c>
      <c r="O167">
        <v>72.570906038468806</v>
      </c>
      <c r="P167">
        <v>118565.996938285</v>
      </c>
      <c r="Q167">
        <v>149254.45642607301</v>
      </c>
      <c r="R167">
        <v>130.690438594797</v>
      </c>
      <c r="S167">
        <v>707.63016155558796</v>
      </c>
      <c r="T167">
        <v>0.61198383066145101</v>
      </c>
      <c r="U167">
        <v>0.30597651075162402</v>
      </c>
      <c r="V167">
        <v>1.8574461295560001E-2</v>
      </c>
      <c r="W167">
        <v>7.31664109547705E-2</v>
      </c>
      <c r="X167">
        <v>0.60228261699804397</v>
      </c>
      <c r="Y167" s="1">
        <v>0</v>
      </c>
      <c r="Z167">
        <v>0.14374383885908801</v>
      </c>
      <c r="AA167">
        <v>3.1810088920951801E-4</v>
      </c>
      <c r="AB167">
        <v>7.6977140674100797E-3</v>
      </c>
      <c r="AC167">
        <v>1.5060685390837301E-3</v>
      </c>
      <c r="AD167" s="1">
        <v>0</v>
      </c>
      <c r="AE167">
        <v>5.0636895998577604E-3</v>
      </c>
      <c r="AF167">
        <v>1.08620615977142E-2</v>
      </c>
      <c r="AG167">
        <v>7.2877785408020399</v>
      </c>
      <c r="AH167">
        <v>0.21113639084590299</v>
      </c>
      <c r="AI167">
        <v>3917.1942625888</v>
      </c>
      <c r="AJ167" t="s">
        <v>111</v>
      </c>
      <c r="AK167" t="s">
        <v>112</v>
      </c>
      <c r="AL167">
        <v>16647258800.120001</v>
      </c>
      <c r="AM167">
        <v>140405</v>
      </c>
    </row>
    <row r="168" spans="1:39" x14ac:dyDescent="0.25">
      <c r="A168" t="s">
        <v>37</v>
      </c>
      <c r="B168">
        <v>25.860020085359899</v>
      </c>
      <c r="C168">
        <v>2.3404088107363202E-2</v>
      </c>
      <c r="D168">
        <v>24.737468231457299</v>
      </c>
      <c r="E168">
        <v>2.2386326006299299E-2</v>
      </c>
      <c r="F168">
        <v>79.1426653974857</v>
      </c>
      <c r="G168" s="1">
        <v>0</v>
      </c>
      <c r="H168">
        <v>5.0528298262693898</v>
      </c>
      <c r="I168">
        <v>233.55143127321401</v>
      </c>
      <c r="J168">
        <v>230.99604304961801</v>
      </c>
      <c r="K168">
        <v>183.679279620035</v>
      </c>
      <c r="L168">
        <v>270.06152852199699</v>
      </c>
      <c r="M168">
        <v>33.306719201365802</v>
      </c>
      <c r="N168">
        <v>91.056397056644798</v>
      </c>
      <c r="O168">
        <v>71.213616382494095</v>
      </c>
      <c r="P168">
        <v>108682.298305057</v>
      </c>
      <c r="Q168">
        <v>136541.29085436999</v>
      </c>
      <c r="R168">
        <v>131.25516142546101</v>
      </c>
      <c r="S168">
        <v>706.06008035582204</v>
      </c>
      <c r="T168">
        <v>0.59099039763424699</v>
      </c>
      <c r="U168">
        <v>0.300472998273073</v>
      </c>
      <c r="V168">
        <v>3.43771983325529E-2</v>
      </c>
      <c r="W168">
        <v>8.7112738708107498E-2</v>
      </c>
      <c r="X168">
        <v>0.57803706468626503</v>
      </c>
      <c r="Y168" s="1">
        <v>0</v>
      </c>
      <c r="Z168">
        <v>0.18017324239410301</v>
      </c>
      <c r="AA168">
        <v>3.2917233466117299E-4</v>
      </c>
      <c r="AB168">
        <v>7.5553074768525304E-3</v>
      </c>
      <c r="AC168">
        <v>1.0177616637001799E-3</v>
      </c>
      <c r="AD168" s="1">
        <v>0</v>
      </c>
      <c r="AE168">
        <v>5.1194404059388002E-3</v>
      </c>
      <c r="AF168">
        <v>9.3824258610405303E-3</v>
      </c>
      <c r="AG168">
        <v>7.4269182285027204</v>
      </c>
      <c r="AH168">
        <v>0.23375342904943</v>
      </c>
      <c r="AI168">
        <v>4906.1671692701902</v>
      </c>
      <c r="AJ168" t="s">
        <v>113</v>
      </c>
      <c r="AK168" t="s">
        <v>114</v>
      </c>
      <c r="AL168">
        <v>8110090464.1199999</v>
      </c>
      <c r="AM168">
        <v>74622</v>
      </c>
    </row>
    <row r="171" spans="1:39" x14ac:dyDescent="0.25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6</v>
      </c>
      <c r="H171" t="s">
        <v>7</v>
      </c>
      <c r="I171" t="s">
        <v>8</v>
      </c>
      <c r="J171" t="s">
        <v>134</v>
      </c>
      <c r="K171" t="s">
        <v>143</v>
      </c>
      <c r="L171" t="s">
        <v>9</v>
      </c>
      <c r="M171" t="s">
        <v>10</v>
      </c>
      <c r="N171" t="s">
        <v>11</v>
      </c>
      <c r="O171" t="s">
        <v>13</v>
      </c>
      <c r="P171" t="s">
        <v>14</v>
      </c>
      <c r="Q171" t="s">
        <v>15</v>
      </c>
      <c r="R171" t="s">
        <v>16</v>
      </c>
      <c r="S171" t="s">
        <v>17</v>
      </c>
      <c r="T171" t="s">
        <v>18</v>
      </c>
      <c r="U171" t="s">
        <v>20</v>
      </c>
      <c r="V171" t="s">
        <v>21</v>
      </c>
      <c r="W171" t="s">
        <v>22</v>
      </c>
      <c r="X171" t="s">
        <v>23</v>
      </c>
      <c r="Y171" t="s">
        <v>24</v>
      </c>
      <c r="Z171" t="s">
        <v>25</v>
      </c>
      <c r="AA171" t="s">
        <v>26</v>
      </c>
      <c r="AB171" t="s">
        <v>27</v>
      </c>
      <c r="AC171" t="s">
        <v>120</v>
      </c>
      <c r="AD171" t="s">
        <v>28</v>
      </c>
      <c r="AE171" t="s">
        <v>29</v>
      </c>
      <c r="AF171" t="s">
        <v>30</v>
      </c>
      <c r="AG171" t="s">
        <v>31</v>
      </c>
      <c r="AH171" t="s">
        <v>32</v>
      </c>
      <c r="AI171" t="s">
        <v>33</v>
      </c>
      <c r="AJ171" t="s">
        <v>34</v>
      </c>
      <c r="AK171" t="s">
        <v>74</v>
      </c>
      <c r="AL171" t="s">
        <v>35</v>
      </c>
      <c r="AM171" t="s">
        <v>36</v>
      </c>
    </row>
    <row r="172" spans="1:39" x14ac:dyDescent="0.25">
      <c r="A172" t="s">
        <v>37</v>
      </c>
      <c r="B172">
        <v>13.0888416441449</v>
      </c>
      <c r="C172">
        <v>9.4190569819749999E-3</v>
      </c>
      <c r="D172">
        <v>10.735325793708</v>
      </c>
      <c r="E172">
        <v>9.0463018341235997E-3</v>
      </c>
      <c r="F172">
        <v>-52.066699547667803</v>
      </c>
      <c r="G172" s="1">
        <v>0</v>
      </c>
      <c r="H172">
        <v>3.6764236454429899</v>
      </c>
      <c r="I172">
        <v>-33.488541583604999</v>
      </c>
      <c r="J172">
        <v>-23.578472579846899</v>
      </c>
      <c r="K172">
        <v>-42.993564716437398</v>
      </c>
      <c r="L172">
        <v>-8.6712563276792007</v>
      </c>
      <c r="M172">
        <v>58.751398708815898</v>
      </c>
      <c r="N172">
        <v>87.827125965642907</v>
      </c>
      <c r="O172">
        <v>69.011439005836095</v>
      </c>
      <c r="P172">
        <v>159631.633793524</v>
      </c>
      <c r="Q172">
        <v>213276.814958676</v>
      </c>
      <c r="R172">
        <v>66.009782385881607</v>
      </c>
      <c r="S172">
        <v>645.63749741390097</v>
      </c>
      <c r="T172">
        <v>0.25904743350051501</v>
      </c>
      <c r="U172">
        <v>5.1418345136198399E-3</v>
      </c>
      <c r="V172">
        <v>0.99011626927065499</v>
      </c>
      <c r="W172" s="1">
        <v>0</v>
      </c>
      <c r="X172">
        <v>4.7418962157247798E-3</v>
      </c>
      <c r="Y172" s="1">
        <v>0</v>
      </c>
      <c r="Z172">
        <v>0.66303895400545299</v>
      </c>
      <c r="AA172">
        <v>5.0238381430833801E-4</v>
      </c>
      <c r="AB172">
        <v>6.6532469800064603E-3</v>
      </c>
      <c r="AC172">
        <v>3.72753787149787E-4</v>
      </c>
      <c r="AD172" s="1">
        <v>0</v>
      </c>
      <c r="AE172">
        <v>6.6344191272077902E-4</v>
      </c>
      <c r="AF172">
        <v>1.22689643397616E-3</v>
      </c>
      <c r="AG172">
        <v>2.8235855465920601</v>
      </c>
      <c r="AH172">
        <v>0.14842602081320599</v>
      </c>
      <c r="AI172">
        <v>149.70585210728299</v>
      </c>
      <c r="AJ172" t="s">
        <v>91</v>
      </c>
      <c r="AK172" t="s">
        <v>92</v>
      </c>
      <c r="AL172">
        <v>261316984.52000001</v>
      </c>
      <c r="AM172">
        <v>1637</v>
      </c>
    </row>
    <row r="173" spans="1:39" x14ac:dyDescent="0.25">
      <c r="A173" t="s">
        <v>37</v>
      </c>
      <c r="B173">
        <v>10.647137018533099</v>
      </c>
      <c r="C173">
        <v>1.0119661265240601E-2</v>
      </c>
      <c r="D173">
        <v>11.4899921648943</v>
      </c>
      <c r="E173">
        <v>9.7651853572937805E-3</v>
      </c>
      <c r="F173">
        <v>-31.748242082996999</v>
      </c>
      <c r="G173" s="1">
        <v>0</v>
      </c>
      <c r="H173">
        <v>3.9231168168384101</v>
      </c>
      <c r="I173">
        <v>-8.3467881682600193</v>
      </c>
      <c r="J173">
        <v>-2.2112044908211201</v>
      </c>
      <c r="K173">
        <v>-22.014751209309999</v>
      </c>
      <c r="L173">
        <v>16.6107286420911</v>
      </c>
      <c r="M173">
        <v>60.3633339363437</v>
      </c>
      <c r="N173">
        <v>88.645990228230204</v>
      </c>
      <c r="O173">
        <v>70.243160444081795</v>
      </c>
      <c r="P173">
        <v>159596.69363779901</v>
      </c>
      <c r="Q173">
        <v>204795.39903586899</v>
      </c>
      <c r="R173">
        <v>62.768569115312197</v>
      </c>
      <c r="S173">
        <v>648.55075312782901</v>
      </c>
      <c r="T173">
        <v>0.216251207206827</v>
      </c>
      <c r="U173">
        <v>1.27228729565979E-3</v>
      </c>
      <c r="V173">
        <v>0.995397007751193</v>
      </c>
      <c r="W173">
        <v>1.3589448405689901E-4</v>
      </c>
      <c r="X173">
        <v>3.1948104690902E-3</v>
      </c>
      <c r="Y173" s="1">
        <v>0</v>
      </c>
      <c r="Z173">
        <v>0.72817701986819094</v>
      </c>
      <c r="AA173">
        <v>4.4519933597963698E-4</v>
      </c>
      <c r="AB173">
        <v>6.5011668041175296E-3</v>
      </c>
      <c r="AC173">
        <v>3.5448080807284199E-4</v>
      </c>
      <c r="AD173" s="1">
        <v>0</v>
      </c>
      <c r="AE173">
        <v>6.2309054853633005E-4</v>
      </c>
      <c r="AF173">
        <v>2.1957047151121602E-3</v>
      </c>
      <c r="AG173">
        <v>2.61193283246334</v>
      </c>
      <c r="AH173">
        <v>0.139206580038581</v>
      </c>
      <c r="AI173">
        <v>316.52967089975499</v>
      </c>
      <c r="AJ173" t="s">
        <v>93</v>
      </c>
      <c r="AK173" t="s">
        <v>94</v>
      </c>
      <c r="AL173">
        <v>1920267417.8499999</v>
      </c>
      <c r="AM173">
        <v>12032</v>
      </c>
    </row>
    <row r="174" spans="1:39" x14ac:dyDescent="0.25">
      <c r="A174" t="s">
        <v>37</v>
      </c>
      <c r="B174">
        <v>12.0837514694436</v>
      </c>
      <c r="C174">
        <v>1.1890883082561201E-2</v>
      </c>
      <c r="D174">
        <v>13.3718825547148</v>
      </c>
      <c r="E174">
        <v>1.1442690682711001E-2</v>
      </c>
      <c r="F174">
        <v>-28.205743682724599</v>
      </c>
      <c r="G174" s="1">
        <v>0</v>
      </c>
      <c r="H174">
        <v>3.9637137032529801</v>
      </c>
      <c r="I174">
        <v>16.224146024499301</v>
      </c>
      <c r="J174">
        <v>16.7599017279951</v>
      </c>
      <c r="K174">
        <v>-8.6252205907608204</v>
      </c>
      <c r="L174">
        <v>40.760331155154901</v>
      </c>
      <c r="M174">
        <v>60.645514166216302</v>
      </c>
      <c r="N174">
        <v>89.918100820936104</v>
      </c>
      <c r="O174">
        <v>70.219578890209604</v>
      </c>
      <c r="P174">
        <v>162416.45729157401</v>
      </c>
      <c r="Q174">
        <v>206121.573548268</v>
      </c>
      <c r="R174">
        <v>67.056869618627502</v>
      </c>
      <c r="S174">
        <v>668.83583941889196</v>
      </c>
      <c r="T174">
        <v>0.28512973634517202</v>
      </c>
      <c r="U174">
        <v>8.9993379698464202E-4</v>
      </c>
      <c r="V174">
        <v>0.99694786768281196</v>
      </c>
      <c r="W174">
        <v>2.9604287042697198E-4</v>
      </c>
      <c r="X174">
        <v>1.85615564977622E-3</v>
      </c>
      <c r="Y174" s="1">
        <v>0</v>
      </c>
      <c r="Z174">
        <v>0.63628689810094696</v>
      </c>
      <c r="AA174">
        <v>4.4180519906413901E-4</v>
      </c>
      <c r="AB174">
        <v>6.68838596640264E-3</v>
      </c>
      <c r="AC174">
        <v>4.4819322682810501E-4</v>
      </c>
      <c r="AD174" s="1">
        <v>0</v>
      </c>
      <c r="AE174">
        <v>8.9556538658534498E-4</v>
      </c>
      <c r="AF174">
        <v>3.4169423917610599E-3</v>
      </c>
      <c r="AG174">
        <v>2.9459408195649299</v>
      </c>
      <c r="AH174">
        <v>0.15872953400894099</v>
      </c>
      <c r="AI174">
        <v>583.33982002239497</v>
      </c>
      <c r="AJ174" t="s">
        <v>95</v>
      </c>
      <c r="AK174" t="s">
        <v>96</v>
      </c>
      <c r="AL174">
        <v>9189360737.1000004</v>
      </c>
      <c r="AM174">
        <v>56579</v>
      </c>
    </row>
    <row r="175" spans="1:39" x14ac:dyDescent="0.25">
      <c r="A175" t="s">
        <v>37</v>
      </c>
      <c r="B175">
        <v>14.739022299978499</v>
      </c>
      <c r="C175">
        <v>1.4699471127437099E-2</v>
      </c>
      <c r="D175">
        <v>16.280892306462199</v>
      </c>
      <c r="E175">
        <v>1.4128153886900099E-2</v>
      </c>
      <c r="F175">
        <v>-22.2589388381021</v>
      </c>
      <c r="G175" s="1">
        <v>0</v>
      </c>
      <c r="H175">
        <v>4.1058853391884904</v>
      </c>
      <c r="I175">
        <v>40.310464604936897</v>
      </c>
      <c r="J175">
        <v>39.435237005047803</v>
      </c>
      <c r="K175">
        <v>12.7650362205537</v>
      </c>
      <c r="L175">
        <v>65.296152421077494</v>
      </c>
      <c r="M175">
        <v>61.950358455171902</v>
      </c>
      <c r="N175">
        <v>90.715065120335595</v>
      </c>
      <c r="O175">
        <v>70.183179969823996</v>
      </c>
      <c r="P175">
        <v>159463.71224768099</v>
      </c>
      <c r="Q175">
        <v>202304.47529483601</v>
      </c>
      <c r="R175">
        <v>72.420969004091702</v>
      </c>
      <c r="S175">
        <v>672.87958165050395</v>
      </c>
      <c r="T175">
        <v>0.35063973787192199</v>
      </c>
      <c r="U175">
        <v>1.28264812154935E-3</v>
      </c>
      <c r="V175">
        <v>0.99733689834543904</v>
      </c>
      <c r="W175">
        <v>2.06281456247213E-4</v>
      </c>
      <c r="X175">
        <v>1.17417207676355E-3</v>
      </c>
      <c r="Y175" s="1">
        <v>0</v>
      </c>
      <c r="Z175">
        <v>0.54987926602404402</v>
      </c>
      <c r="AA175">
        <v>4.4229463243259401E-4</v>
      </c>
      <c r="AB175">
        <v>7.0115045182571603E-3</v>
      </c>
      <c r="AC175">
        <v>5.7131934362616803E-4</v>
      </c>
      <c r="AD175" s="1">
        <v>0</v>
      </c>
      <c r="AE175">
        <v>1.15015015491518E-3</v>
      </c>
      <c r="AF175">
        <v>5.52422603871793E-3</v>
      </c>
      <c r="AG175">
        <v>3.1259569201433699</v>
      </c>
      <c r="AH175">
        <v>0.17060883304542199</v>
      </c>
      <c r="AI175">
        <v>978.35394534168904</v>
      </c>
      <c r="AJ175" t="s">
        <v>97</v>
      </c>
      <c r="AK175" t="s">
        <v>98</v>
      </c>
      <c r="AL175">
        <v>39243700656.730003</v>
      </c>
      <c r="AM175">
        <v>246098</v>
      </c>
    </row>
    <row r="176" spans="1:39" x14ac:dyDescent="0.25">
      <c r="A176" t="s">
        <v>37</v>
      </c>
      <c r="B176">
        <v>17.382134494125999</v>
      </c>
      <c r="C176">
        <v>1.6503824541622799E-2</v>
      </c>
      <c r="D176">
        <v>18.1022246408663</v>
      </c>
      <c r="E176">
        <v>1.5843270642861802E-2</v>
      </c>
      <c r="F176">
        <v>-16.657427167273902</v>
      </c>
      <c r="G176" s="1">
        <v>0</v>
      </c>
      <c r="H176">
        <v>4.1571209008313703</v>
      </c>
      <c r="I176">
        <v>63.426408218227799</v>
      </c>
      <c r="J176">
        <v>62.306982157846903</v>
      </c>
      <c r="K176">
        <v>29.167717216384698</v>
      </c>
      <c r="L176">
        <v>89.158890056551897</v>
      </c>
      <c r="M176">
        <v>61.990108492037201</v>
      </c>
      <c r="N176">
        <v>91.2817059075267</v>
      </c>
      <c r="O176">
        <v>69.180616448989397</v>
      </c>
      <c r="P176">
        <v>154782.326668489</v>
      </c>
      <c r="Q176">
        <v>194040.58735454801</v>
      </c>
      <c r="R176">
        <v>76.619691271813295</v>
      </c>
      <c r="S176">
        <v>681.82245990990896</v>
      </c>
      <c r="T176">
        <v>0.37523697644669801</v>
      </c>
      <c r="U176">
        <v>1.2111254263018E-3</v>
      </c>
      <c r="V176">
        <v>0.99782100033094501</v>
      </c>
      <c r="W176">
        <v>2.0263872135062799E-4</v>
      </c>
      <c r="X176">
        <v>7.6523552140172297E-4</v>
      </c>
      <c r="Y176" s="1">
        <v>0</v>
      </c>
      <c r="Z176">
        <v>0.51576295104356595</v>
      </c>
      <c r="AA176">
        <v>4.4400111485872601E-4</v>
      </c>
      <c r="AB176">
        <v>7.1474953672393199E-3</v>
      </c>
      <c r="AC176">
        <v>6.6056195758761504E-4</v>
      </c>
      <c r="AD176" s="1">
        <v>0</v>
      </c>
      <c r="AE176">
        <v>1.8771433476676401E-3</v>
      </c>
      <c r="AF176">
        <v>6.3746766973396696E-3</v>
      </c>
      <c r="AG176">
        <v>3.60942589956624</v>
      </c>
      <c r="AH176">
        <v>0.19813084123701899</v>
      </c>
      <c r="AI176">
        <v>1408.88859809939</v>
      </c>
      <c r="AJ176" t="s">
        <v>99</v>
      </c>
      <c r="AK176" t="s">
        <v>100</v>
      </c>
      <c r="AL176">
        <v>104442780130.75</v>
      </c>
      <c r="AM176">
        <v>674772</v>
      </c>
    </row>
    <row r="177" spans="1:39" x14ac:dyDescent="0.25">
      <c r="A177" t="s">
        <v>37</v>
      </c>
      <c r="B177">
        <v>19.258823854489101</v>
      </c>
      <c r="C177">
        <v>1.91375856696109E-2</v>
      </c>
      <c r="D177">
        <v>20.6956303559604</v>
      </c>
      <c r="E177">
        <v>1.8579828997003601E-2</v>
      </c>
      <c r="F177">
        <v>-14.915775454770801</v>
      </c>
      <c r="G177" s="1">
        <v>0</v>
      </c>
      <c r="H177">
        <v>4.3463173584646801</v>
      </c>
      <c r="I177">
        <v>87.607691158804897</v>
      </c>
      <c r="J177">
        <v>85.675039164429293</v>
      </c>
      <c r="K177">
        <v>50.802798871428898</v>
      </c>
      <c r="L177">
        <v>113.991322098189</v>
      </c>
      <c r="M177">
        <v>65.196768434793697</v>
      </c>
      <c r="N177">
        <v>92.308902872419296</v>
      </c>
      <c r="O177">
        <v>69.914277913852004</v>
      </c>
      <c r="P177">
        <v>150960.90181576501</v>
      </c>
      <c r="Q177">
        <v>191044.151232278</v>
      </c>
      <c r="R177">
        <v>77.321965715028099</v>
      </c>
      <c r="S177">
        <v>685.77961489674499</v>
      </c>
      <c r="T177">
        <v>0.41712639023397902</v>
      </c>
      <c r="U177">
        <v>1.02889523781657E-3</v>
      </c>
      <c r="V177">
        <v>0.99820846586497503</v>
      </c>
      <c r="W177">
        <v>1.71495676478781E-4</v>
      </c>
      <c r="X177">
        <v>5.9114322072945698E-4</v>
      </c>
      <c r="Y177" s="1">
        <v>0</v>
      </c>
      <c r="Z177">
        <v>0.46016694656082102</v>
      </c>
      <c r="AA177">
        <v>4.5616156890696598E-4</v>
      </c>
      <c r="AB177">
        <v>7.3166549046117697E-3</v>
      </c>
      <c r="AC177">
        <v>5.5775986798353098E-4</v>
      </c>
      <c r="AD177" s="1">
        <v>0</v>
      </c>
      <c r="AE177">
        <v>2.2386186104650699E-3</v>
      </c>
      <c r="AF177">
        <v>8.5684871817279205E-3</v>
      </c>
      <c r="AG177">
        <v>3.44826581426471</v>
      </c>
      <c r="AH177">
        <v>0.19816700718808999</v>
      </c>
      <c r="AI177">
        <v>2063.75291138583</v>
      </c>
      <c r="AJ177" t="s">
        <v>101</v>
      </c>
      <c r="AK177" t="s">
        <v>102</v>
      </c>
      <c r="AL177">
        <v>193267392627.82999</v>
      </c>
      <c r="AM177">
        <v>1280248</v>
      </c>
    </row>
    <row r="178" spans="1:39" x14ac:dyDescent="0.25">
      <c r="A178" t="s">
        <v>37</v>
      </c>
      <c r="B178">
        <v>22.447302018647498</v>
      </c>
      <c r="C178">
        <v>2.14556793064999E-2</v>
      </c>
      <c r="D178">
        <v>22.915686583464701</v>
      </c>
      <c r="E178">
        <v>2.09886764749742E-2</v>
      </c>
      <c r="F178">
        <v>-12.531732414703299</v>
      </c>
      <c r="G178" s="1">
        <v>0</v>
      </c>
      <c r="H178">
        <v>4.4162165379472098</v>
      </c>
      <c r="I178">
        <v>111.645538171914</v>
      </c>
      <c r="J178">
        <v>110.08627207185501</v>
      </c>
      <c r="K178">
        <v>64.264896630243896</v>
      </c>
      <c r="L178">
        <v>138.425715126049</v>
      </c>
      <c r="M178">
        <v>66.0494039648663</v>
      </c>
      <c r="N178">
        <v>92.782118514982798</v>
      </c>
      <c r="O178">
        <v>67.772970511747999</v>
      </c>
      <c r="P178">
        <v>148708.81569952701</v>
      </c>
      <c r="Q178">
        <v>186796.911341828</v>
      </c>
      <c r="R178">
        <v>79.2584600546395</v>
      </c>
      <c r="S178">
        <v>698.20560816815805</v>
      </c>
      <c r="T178">
        <v>0.43638217452922001</v>
      </c>
      <c r="U178">
        <v>8.7387449506869997E-4</v>
      </c>
      <c r="V178">
        <v>0.99840646404279798</v>
      </c>
      <c r="W178">
        <v>1.5675890655298999E-4</v>
      </c>
      <c r="X178">
        <v>5.6290255557973098E-4</v>
      </c>
      <c r="Y178" s="1">
        <v>0</v>
      </c>
      <c r="Z178">
        <v>0.43617092952533998</v>
      </c>
      <c r="AA178">
        <v>4.6540548881133901E-4</v>
      </c>
      <c r="AB178">
        <v>7.7130672019253398E-3</v>
      </c>
      <c r="AC178">
        <v>4.6700628096216701E-4</v>
      </c>
      <c r="AD178" s="1">
        <v>0</v>
      </c>
      <c r="AE178">
        <v>2.9839611375409901E-3</v>
      </c>
      <c r="AF178">
        <v>9.8263549176047203E-3</v>
      </c>
      <c r="AG178">
        <v>4.1695336849367299</v>
      </c>
      <c r="AH178">
        <v>0.24190609371187999</v>
      </c>
      <c r="AI178">
        <v>2847.50389241536</v>
      </c>
      <c r="AJ178" t="s">
        <v>103</v>
      </c>
      <c r="AK178" t="s">
        <v>104</v>
      </c>
      <c r="AL178">
        <v>338919585102.10999</v>
      </c>
      <c r="AM178">
        <v>2279082</v>
      </c>
    </row>
    <row r="179" spans="1:39" x14ac:dyDescent="0.25">
      <c r="A179" t="s">
        <v>37</v>
      </c>
      <c r="B179">
        <v>23.473926539346099</v>
      </c>
      <c r="C179">
        <v>2.13914000485756E-2</v>
      </c>
      <c r="D179">
        <v>22.854901849611899</v>
      </c>
      <c r="E179">
        <v>2.10352695021074E-2</v>
      </c>
      <c r="F179">
        <v>-5.1597222625679304</v>
      </c>
      <c r="G179" s="1">
        <v>0</v>
      </c>
      <c r="H179">
        <v>4.6055132487720503</v>
      </c>
      <c r="I179">
        <v>134.093386236611</v>
      </c>
      <c r="J179">
        <v>131.10028957531</v>
      </c>
      <c r="K179">
        <v>85.598825731336504</v>
      </c>
      <c r="L179">
        <v>162.35442821483301</v>
      </c>
      <c r="M179">
        <v>68.424758709641495</v>
      </c>
      <c r="N179">
        <v>93.275216729047898</v>
      </c>
      <c r="O179">
        <v>66.785058527266102</v>
      </c>
      <c r="P179">
        <v>140864.72449822901</v>
      </c>
      <c r="Q179">
        <v>175015.83303858299</v>
      </c>
      <c r="R179">
        <v>77.416806167822998</v>
      </c>
      <c r="S179">
        <v>697.04041857652703</v>
      </c>
      <c r="T179">
        <v>0.46732452881414899</v>
      </c>
      <c r="U179">
        <v>8.3089944671152298E-4</v>
      </c>
      <c r="V179">
        <v>0.99839288370424895</v>
      </c>
      <c r="W179">
        <v>1.53939520494385E-4</v>
      </c>
      <c r="X179">
        <v>6.2227732854480797E-4</v>
      </c>
      <c r="Y179" s="1">
        <v>0</v>
      </c>
      <c r="Z179">
        <v>0.41617395169694799</v>
      </c>
      <c r="AA179">
        <v>4.8194736984397103E-4</v>
      </c>
      <c r="AB179">
        <v>7.8521427377855908E-3</v>
      </c>
      <c r="AC179">
        <v>3.5613495718982201E-4</v>
      </c>
      <c r="AD179" s="1">
        <v>0</v>
      </c>
      <c r="AE179">
        <v>3.43037392611357E-3</v>
      </c>
      <c r="AF179">
        <v>9.2709240515762206E-3</v>
      </c>
      <c r="AG179">
        <v>4.4658809508777004</v>
      </c>
      <c r="AH179">
        <v>0.26757080798668598</v>
      </c>
      <c r="AI179">
        <v>3796.6099772013899</v>
      </c>
      <c r="AJ179" t="s">
        <v>105</v>
      </c>
      <c r="AK179" t="s">
        <v>106</v>
      </c>
      <c r="AL179">
        <v>396404040457.08002</v>
      </c>
      <c r="AM179">
        <v>2814076</v>
      </c>
    </row>
    <row r="180" spans="1:39" x14ac:dyDescent="0.25">
      <c r="A180" t="s">
        <v>37</v>
      </c>
      <c r="B180">
        <v>24.413633872996499</v>
      </c>
      <c r="C180">
        <v>2.1465515092894599E-2</v>
      </c>
      <c r="D180">
        <v>22.924983776184401</v>
      </c>
      <c r="E180">
        <v>2.12882564904847E-2</v>
      </c>
      <c r="F180">
        <v>2.3754393488366099</v>
      </c>
      <c r="G180" s="1">
        <v>0</v>
      </c>
      <c r="H180">
        <v>4.8482193407906999</v>
      </c>
      <c r="I180">
        <v>156.88931049075899</v>
      </c>
      <c r="J180">
        <v>154.43236063124601</v>
      </c>
      <c r="K180">
        <v>106.132721972083</v>
      </c>
      <c r="L180">
        <v>187.020066934216</v>
      </c>
      <c r="M180">
        <v>71.550154165076506</v>
      </c>
      <c r="N180">
        <v>93.681434356027793</v>
      </c>
      <c r="O180">
        <v>66.084457331068705</v>
      </c>
      <c r="P180">
        <v>132053.32152758501</v>
      </c>
      <c r="Q180">
        <v>163466.261694249</v>
      </c>
      <c r="R180">
        <v>72.741089551038897</v>
      </c>
      <c r="S180">
        <v>695.02737574320099</v>
      </c>
      <c r="T180">
        <v>0.51079204470766404</v>
      </c>
      <c r="U180">
        <v>7.9953306991033799E-4</v>
      </c>
      <c r="V180">
        <v>0.99843362293988602</v>
      </c>
      <c r="W180">
        <v>1.39353228156216E-4</v>
      </c>
      <c r="X180">
        <v>6.2749076204655701E-4</v>
      </c>
      <c r="Y180" s="1">
        <v>0</v>
      </c>
      <c r="Z180">
        <v>0.38097929470245401</v>
      </c>
      <c r="AA180">
        <v>5.00694633921125E-4</v>
      </c>
      <c r="AB180">
        <v>7.8279843999052995E-3</v>
      </c>
      <c r="AC180">
        <v>1.77261144638361E-4</v>
      </c>
      <c r="AD180" s="1">
        <v>0</v>
      </c>
      <c r="AE180">
        <v>3.7161914945432E-3</v>
      </c>
      <c r="AF180">
        <v>9.2435143028489104E-3</v>
      </c>
      <c r="AG180">
        <v>4.4460422861012301</v>
      </c>
      <c r="AH180">
        <v>0.28514373065445903</v>
      </c>
      <c r="AI180">
        <v>4862.8868366995403</v>
      </c>
      <c r="AJ180" t="s">
        <v>107</v>
      </c>
      <c r="AK180" t="s">
        <v>108</v>
      </c>
      <c r="AL180">
        <v>346538552058.97998</v>
      </c>
      <c r="AM180">
        <v>2624232</v>
      </c>
    </row>
    <row r="181" spans="1:39" x14ac:dyDescent="0.25">
      <c r="A181" t="s">
        <v>37</v>
      </c>
      <c r="B181">
        <v>25.0665200753321</v>
      </c>
      <c r="C181">
        <v>2.2060586137472801E-2</v>
      </c>
      <c r="D181">
        <v>23.4855610548641</v>
      </c>
      <c r="E181">
        <v>2.1987793891968199E-2</v>
      </c>
      <c r="F181">
        <v>7.5157843150841996</v>
      </c>
      <c r="G181" s="1">
        <v>0</v>
      </c>
      <c r="H181">
        <v>5.0324134653927999</v>
      </c>
      <c r="I181">
        <v>179.56360717982099</v>
      </c>
      <c r="J181">
        <v>175.67548565822301</v>
      </c>
      <c r="K181">
        <v>125.564597864924</v>
      </c>
      <c r="L181">
        <v>211.37867584048701</v>
      </c>
      <c r="M181">
        <v>73.674969434111901</v>
      </c>
      <c r="N181">
        <v>94.102036310450302</v>
      </c>
      <c r="O181">
        <v>64.310407230304804</v>
      </c>
      <c r="P181">
        <v>125004.506652604</v>
      </c>
      <c r="Q181">
        <v>154756.90047578799</v>
      </c>
      <c r="R181">
        <v>71.130822695316894</v>
      </c>
      <c r="S181">
        <v>692.96295126662005</v>
      </c>
      <c r="T181">
        <v>0.56102616374623204</v>
      </c>
      <c r="U181">
        <v>7.2698484560062399E-4</v>
      </c>
      <c r="V181">
        <v>0.99857268821207801</v>
      </c>
      <c r="W181">
        <v>1.3775614726217899E-4</v>
      </c>
      <c r="X181">
        <v>5.62570795058913E-4</v>
      </c>
      <c r="Y181" s="1">
        <v>0</v>
      </c>
      <c r="Z181">
        <v>0.33179041538191101</v>
      </c>
      <c r="AA181">
        <v>5.16982533181476E-4</v>
      </c>
      <c r="AB181">
        <v>7.9638307106546999E-3</v>
      </c>
      <c r="AC181">
        <v>7.2793650674770499E-5</v>
      </c>
      <c r="AD181" s="1">
        <v>0</v>
      </c>
      <c r="AE181">
        <v>3.8993722916476799E-3</v>
      </c>
      <c r="AF181">
        <v>9.6077471766685199E-3</v>
      </c>
      <c r="AG181">
        <v>4.8071300370659698</v>
      </c>
      <c r="AH181">
        <v>0.32466016639551298</v>
      </c>
      <c r="AI181">
        <v>6160.3617767558198</v>
      </c>
      <c r="AJ181" t="s">
        <v>109</v>
      </c>
      <c r="AK181" t="s">
        <v>110</v>
      </c>
      <c r="AL181">
        <v>249754254120.64999</v>
      </c>
      <c r="AM181">
        <v>1997962</v>
      </c>
    </row>
    <row r="182" spans="1:39" x14ac:dyDescent="0.25">
      <c r="A182" t="s">
        <v>37</v>
      </c>
      <c r="B182">
        <v>24.1646310429633</v>
      </c>
      <c r="C182">
        <v>2.1738695601752699E-2</v>
      </c>
      <c r="D182">
        <v>23.1827949376387</v>
      </c>
      <c r="E182">
        <v>2.1715478917715102E-2</v>
      </c>
      <c r="F182">
        <v>16.055713388110899</v>
      </c>
      <c r="G182" s="1">
        <v>0</v>
      </c>
      <c r="H182">
        <v>5.2514018612321802</v>
      </c>
      <c r="I182">
        <v>202.10560572189601</v>
      </c>
      <c r="J182">
        <v>196.383768819376</v>
      </c>
      <c r="K182">
        <v>149.24410759569699</v>
      </c>
      <c r="L182">
        <v>236.06202813300101</v>
      </c>
      <c r="M182">
        <v>75.879256802192302</v>
      </c>
      <c r="N182">
        <v>94.399134948868905</v>
      </c>
      <c r="O182">
        <v>63.4892720272356</v>
      </c>
      <c r="P182">
        <v>117080.665712349</v>
      </c>
      <c r="Q182">
        <v>145190.879765046</v>
      </c>
      <c r="R182">
        <v>69.8877664435132</v>
      </c>
      <c r="S182">
        <v>684.67741399981696</v>
      </c>
      <c r="T182">
        <v>0.59484144488193502</v>
      </c>
      <c r="U182">
        <v>7.3554974181403495E-4</v>
      </c>
      <c r="V182">
        <v>0.99860263075869304</v>
      </c>
      <c r="W182">
        <v>1.17273099987751E-4</v>
      </c>
      <c r="X182">
        <v>5.4454639950484698E-4</v>
      </c>
      <c r="Y182" s="1">
        <v>0</v>
      </c>
      <c r="Z182">
        <v>0.30093658437295301</v>
      </c>
      <c r="AA182">
        <v>5.3346280636470305E-4</v>
      </c>
      <c r="AB182">
        <v>8.0522433364653492E-3</v>
      </c>
      <c r="AC182">
        <v>2.3216895113083399E-5</v>
      </c>
      <c r="AD182" s="1">
        <v>0</v>
      </c>
      <c r="AE182">
        <v>3.7672080005167899E-3</v>
      </c>
      <c r="AF182">
        <v>9.3627246148582591E-3</v>
      </c>
      <c r="AG182">
        <v>4.9783693862905798</v>
      </c>
      <c r="AH182">
        <v>0.34405871843135299</v>
      </c>
      <c r="AI182">
        <v>7646.74386183763</v>
      </c>
      <c r="AJ182" t="s">
        <v>111</v>
      </c>
      <c r="AK182" t="s">
        <v>112</v>
      </c>
      <c r="AL182">
        <v>149364020153.20999</v>
      </c>
      <c r="AM182">
        <v>1275736</v>
      </c>
    </row>
    <row r="183" spans="1:39" x14ac:dyDescent="0.25">
      <c r="A183" t="s">
        <v>37</v>
      </c>
      <c r="B183">
        <v>19.2603353548085</v>
      </c>
      <c r="C183">
        <v>1.8609739111876598E-2</v>
      </c>
      <c r="D183">
        <v>20.1819844960959</v>
      </c>
      <c r="E183">
        <v>1.86053842871962E-2</v>
      </c>
      <c r="F183">
        <v>25.774344661433499</v>
      </c>
      <c r="G183" s="1">
        <v>0</v>
      </c>
      <c r="H183">
        <v>6.0792029905179703</v>
      </c>
      <c r="I183">
        <v>253.44331294452601</v>
      </c>
      <c r="J183">
        <v>226.656235728605</v>
      </c>
      <c r="K183">
        <v>229.670394222732</v>
      </c>
      <c r="L183">
        <v>293.14058178044701</v>
      </c>
      <c r="M183">
        <v>90.955275649520999</v>
      </c>
      <c r="N183">
        <v>93.754026768357605</v>
      </c>
      <c r="O183">
        <v>67.713392498684399</v>
      </c>
      <c r="P183">
        <v>99710.691300081802</v>
      </c>
      <c r="Q183">
        <v>123668.86554550201</v>
      </c>
      <c r="R183">
        <v>58.8372759358314</v>
      </c>
      <c r="S183">
        <v>646.52255203305697</v>
      </c>
      <c r="T183">
        <v>0.46567185924277998</v>
      </c>
      <c r="U183">
        <v>1.3453237872198601E-3</v>
      </c>
      <c r="V183">
        <v>0.99737084212944005</v>
      </c>
      <c r="W183">
        <v>1.91201900255199E-4</v>
      </c>
      <c r="X183">
        <v>1.0926321830846701E-3</v>
      </c>
      <c r="Y183" s="1">
        <v>0</v>
      </c>
      <c r="Z183">
        <v>0.37940517307264499</v>
      </c>
      <c r="AA183">
        <v>6.7813580831341605E-4</v>
      </c>
      <c r="AB183">
        <v>7.2848338852212896E-3</v>
      </c>
      <c r="AC183">
        <v>4.3546504748125703E-6</v>
      </c>
      <c r="AD183" s="1">
        <v>0</v>
      </c>
      <c r="AE183">
        <v>2.1445781873336801E-3</v>
      </c>
      <c r="AF183">
        <v>8.4979556802260107E-3</v>
      </c>
      <c r="AG183">
        <v>3.1635846702947501</v>
      </c>
      <c r="AH183">
        <v>0.245349515739747</v>
      </c>
      <c r="AI183">
        <v>12688.5996669796</v>
      </c>
      <c r="AJ183" t="s">
        <v>113</v>
      </c>
      <c r="AK183" t="s">
        <v>114</v>
      </c>
      <c r="AL183">
        <v>182749755014.79001</v>
      </c>
      <c r="AM183">
        <v>1832800</v>
      </c>
    </row>
    <row r="185" spans="1:39" s="9" customFormat="1" x14ac:dyDescent="0.25">
      <c r="B185" s="9" t="s">
        <v>145</v>
      </c>
    </row>
    <row r="187" spans="1:39" x14ac:dyDescent="0.25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6</v>
      </c>
      <c r="H187" t="s">
        <v>7</v>
      </c>
      <c r="I187" t="s">
        <v>8</v>
      </c>
      <c r="J187" t="s">
        <v>134</v>
      </c>
      <c r="K187" t="s">
        <v>143</v>
      </c>
      <c r="L187" t="s">
        <v>9</v>
      </c>
      <c r="M187" t="s">
        <v>10</v>
      </c>
      <c r="N187" t="s">
        <v>11</v>
      </c>
      <c r="O187" t="s">
        <v>13</v>
      </c>
      <c r="P187" t="s">
        <v>14</v>
      </c>
      <c r="Q187" t="s">
        <v>15</v>
      </c>
      <c r="R187" t="s">
        <v>16</v>
      </c>
      <c r="S187" t="s">
        <v>17</v>
      </c>
      <c r="T187" t="s">
        <v>18</v>
      </c>
      <c r="U187" t="s">
        <v>20</v>
      </c>
      <c r="V187" t="s">
        <v>21</v>
      </c>
      <c r="W187" t="s">
        <v>22</v>
      </c>
      <c r="X187" t="s">
        <v>23</v>
      </c>
      <c r="Y187" t="s">
        <v>24</v>
      </c>
      <c r="Z187" t="s">
        <v>25</v>
      </c>
      <c r="AA187" t="s">
        <v>26</v>
      </c>
      <c r="AB187" t="s">
        <v>27</v>
      </c>
      <c r="AC187" t="s">
        <v>120</v>
      </c>
      <c r="AD187" t="s">
        <v>28</v>
      </c>
      <c r="AE187" t="s">
        <v>29</v>
      </c>
      <c r="AF187" t="s">
        <v>30</v>
      </c>
      <c r="AG187" t="s">
        <v>31</v>
      </c>
      <c r="AH187" t="s">
        <v>32</v>
      </c>
      <c r="AI187" t="s">
        <v>33</v>
      </c>
      <c r="AJ187" t="s">
        <v>34</v>
      </c>
      <c r="AK187" t="s">
        <v>74</v>
      </c>
      <c r="AL187" t="s">
        <v>35</v>
      </c>
      <c r="AM187" t="s">
        <v>36</v>
      </c>
    </row>
    <row r="188" spans="1:39" x14ac:dyDescent="0.25">
      <c r="A188" t="s">
        <v>37</v>
      </c>
      <c r="B188">
        <v>7.65192039053583</v>
      </c>
      <c r="C188">
        <v>5.3788792802108402E-3</v>
      </c>
      <c r="D188">
        <v>6.2670843145781898</v>
      </c>
      <c r="E188">
        <v>5.3788792802108402E-3</v>
      </c>
      <c r="F188">
        <v>-56.592230980424098</v>
      </c>
      <c r="G188" s="1">
        <v>0</v>
      </c>
      <c r="H188">
        <v>3.0370940168543998</v>
      </c>
      <c r="I188">
        <v>-246.22116594836001</v>
      </c>
      <c r="J188">
        <v>-193.664942994272</v>
      </c>
      <c r="K188">
        <v>-258.13571203534599</v>
      </c>
      <c r="L188">
        <v>-216.01062487707</v>
      </c>
      <c r="M188">
        <v>68.002002226071397</v>
      </c>
      <c r="N188">
        <v>83.730051839302703</v>
      </c>
      <c r="O188">
        <v>54.582143408877798</v>
      </c>
      <c r="P188">
        <v>131183.723709874</v>
      </c>
      <c r="Q188">
        <v>176055.720010561</v>
      </c>
      <c r="R188">
        <v>105.924863674056</v>
      </c>
      <c r="S188">
        <v>618.14230503771398</v>
      </c>
      <c r="T188">
        <v>0.29312591611158201</v>
      </c>
      <c r="U188">
        <v>0.39790068278515101</v>
      </c>
      <c r="V188">
        <v>0.45864779800641298</v>
      </c>
      <c r="W188">
        <v>8.5792354307237095E-3</v>
      </c>
      <c r="X188">
        <v>0.13487228377770999</v>
      </c>
      <c r="Y188" s="1">
        <v>0</v>
      </c>
      <c r="Z188">
        <v>0.60606250907312698</v>
      </c>
      <c r="AA188">
        <v>5.3918238314950402E-4</v>
      </c>
      <c r="AB188">
        <v>4.8396948541689798E-3</v>
      </c>
      <c r="AC188" s="1">
        <v>0</v>
      </c>
      <c r="AD188" s="1">
        <v>0</v>
      </c>
      <c r="AE188" s="1">
        <v>0</v>
      </c>
      <c r="AF188" s="1">
        <v>0</v>
      </c>
      <c r="AG188">
        <v>5.0332737065002</v>
      </c>
      <c r="AH188">
        <v>0.329713066264535</v>
      </c>
      <c r="AI188">
        <v>62.711979042878703</v>
      </c>
      <c r="AJ188" t="s">
        <v>75</v>
      </c>
      <c r="AK188" t="s">
        <v>76</v>
      </c>
      <c r="AL188">
        <v>322843144.05000001</v>
      </c>
      <c r="AM188">
        <v>2461</v>
      </c>
    </row>
    <row r="189" spans="1:39" x14ac:dyDescent="0.25">
      <c r="A189" t="s">
        <v>37</v>
      </c>
      <c r="B189">
        <v>5.8790286396072897</v>
      </c>
      <c r="C189">
        <v>5.7806287141909498E-3</v>
      </c>
      <c r="D189">
        <v>6.7204058803631499</v>
      </c>
      <c r="E189">
        <v>5.7806287141909498E-3</v>
      </c>
      <c r="F189">
        <v>-33.215969269675497</v>
      </c>
      <c r="G189" s="1">
        <v>0</v>
      </c>
      <c r="H189">
        <v>3.2554770276265899</v>
      </c>
      <c r="I189">
        <v>-213.34595166759701</v>
      </c>
      <c r="J189">
        <v>-175.27309073614401</v>
      </c>
      <c r="K189">
        <v>-238.34378010273801</v>
      </c>
      <c r="L189">
        <v>-185.94548776528401</v>
      </c>
      <c r="M189">
        <v>67.820779933373899</v>
      </c>
      <c r="N189">
        <v>84.417546642468395</v>
      </c>
      <c r="O189">
        <v>54.868509946954603</v>
      </c>
      <c r="P189">
        <v>144732.34149457701</v>
      </c>
      <c r="Q189">
        <v>196353.47318638599</v>
      </c>
      <c r="R189">
        <v>103.76780563857901</v>
      </c>
      <c r="S189">
        <v>642.19851024651302</v>
      </c>
      <c r="T189">
        <v>0.252541222629805</v>
      </c>
      <c r="U189">
        <v>0.29633945910082199</v>
      </c>
      <c r="V189">
        <v>0.52175730418058497</v>
      </c>
      <c r="W189">
        <v>2.95703588198825E-2</v>
      </c>
      <c r="X189">
        <v>0.152332877898709</v>
      </c>
      <c r="Y189" s="1">
        <v>0</v>
      </c>
      <c r="Z189">
        <v>0.63605339605965505</v>
      </c>
      <c r="AA189">
        <v>5.6684542603741299E-4</v>
      </c>
      <c r="AB189">
        <v>5.2137247717864597E-3</v>
      </c>
      <c r="AC189" s="1">
        <v>0</v>
      </c>
      <c r="AD189" s="1">
        <v>0</v>
      </c>
      <c r="AE189" s="1">
        <v>0</v>
      </c>
      <c r="AF189" s="1">
        <v>0</v>
      </c>
      <c r="AG189">
        <v>5.0788606928297604</v>
      </c>
      <c r="AH189">
        <v>0.33268103692930001</v>
      </c>
      <c r="AI189">
        <v>215.251219604559</v>
      </c>
      <c r="AJ189" t="s">
        <v>77</v>
      </c>
      <c r="AK189" t="s">
        <v>78</v>
      </c>
      <c r="AL189">
        <v>974193390.60000002</v>
      </c>
      <c r="AM189">
        <v>6731</v>
      </c>
    </row>
    <row r="190" spans="1:39" x14ac:dyDescent="0.25">
      <c r="A190" t="s">
        <v>37</v>
      </c>
      <c r="B190">
        <v>6.2809151680616901</v>
      </c>
      <c r="C190">
        <v>5.5223326498136504E-3</v>
      </c>
      <c r="D190">
        <v>6.4291839244707996</v>
      </c>
      <c r="E190">
        <v>5.5223326498136504E-3</v>
      </c>
      <c r="F190">
        <v>-29.744959022285801</v>
      </c>
      <c r="G190" s="1">
        <v>0</v>
      </c>
      <c r="H190">
        <v>3.2843417589625998</v>
      </c>
      <c r="I190">
        <v>-184.182045019745</v>
      </c>
      <c r="J190">
        <v>-172.94351256195901</v>
      </c>
      <c r="K190">
        <v>-240.503807977452</v>
      </c>
      <c r="L190">
        <v>-159.46932282671401</v>
      </c>
      <c r="M190">
        <v>69.032557259937306</v>
      </c>
      <c r="N190">
        <v>86.275056290854806</v>
      </c>
      <c r="O190">
        <v>55.879704237940402</v>
      </c>
      <c r="P190">
        <v>160669.546817088</v>
      </c>
      <c r="Q190">
        <v>223752.476982397</v>
      </c>
      <c r="R190">
        <v>109.50325225200299</v>
      </c>
      <c r="S190">
        <v>683.758451979852</v>
      </c>
      <c r="T190">
        <v>0.26045947419469201</v>
      </c>
      <c r="U190">
        <v>0.161696574875828</v>
      </c>
      <c r="V190">
        <v>0.55103421521801699</v>
      </c>
      <c r="W190">
        <v>6.2910878995036307E-2</v>
      </c>
      <c r="X190">
        <v>0.22435833091111701</v>
      </c>
      <c r="Y190" s="1">
        <v>0</v>
      </c>
      <c r="Z190">
        <v>0.627332596747329</v>
      </c>
      <c r="AA190">
        <v>5.8239159821919795E-4</v>
      </c>
      <c r="AB190">
        <v>4.9399427230685904E-3</v>
      </c>
      <c r="AC190" s="1">
        <v>0</v>
      </c>
      <c r="AD190" s="1">
        <v>0</v>
      </c>
      <c r="AE190" s="1">
        <v>0</v>
      </c>
      <c r="AF190" s="1">
        <v>0</v>
      </c>
      <c r="AG190">
        <v>4.8972357054996198</v>
      </c>
      <c r="AH190">
        <v>0.33687596727902802</v>
      </c>
      <c r="AI190">
        <v>691.34609828921896</v>
      </c>
      <c r="AJ190" t="s">
        <v>79</v>
      </c>
      <c r="AK190" t="s">
        <v>80</v>
      </c>
      <c r="AL190">
        <v>4810124892.6099997</v>
      </c>
      <c r="AM190">
        <v>29938</v>
      </c>
    </row>
    <row r="191" spans="1:39" x14ac:dyDescent="0.25">
      <c r="A191" t="s">
        <v>37</v>
      </c>
      <c r="B191">
        <v>7.5933968296917396</v>
      </c>
      <c r="C191">
        <v>6.0127828183750504E-3</v>
      </c>
      <c r="D191">
        <v>6.9814442587791996</v>
      </c>
      <c r="E191">
        <v>6.01276830867378E-3</v>
      </c>
      <c r="F191">
        <v>-25.839340158162798</v>
      </c>
      <c r="G191" s="1">
        <v>0</v>
      </c>
      <c r="H191">
        <v>3.3196609206651102</v>
      </c>
      <c r="I191">
        <v>-163.00125452176701</v>
      </c>
      <c r="J191">
        <v>-158.73134242526601</v>
      </c>
      <c r="K191">
        <v>-232.51071295390599</v>
      </c>
      <c r="L191">
        <v>-137.45998782071999</v>
      </c>
      <c r="M191">
        <v>68.503680660120395</v>
      </c>
      <c r="N191">
        <v>86.180904856973498</v>
      </c>
      <c r="O191">
        <v>53.070982310517998</v>
      </c>
      <c r="P191">
        <v>155386.45703951799</v>
      </c>
      <c r="Q191">
        <v>211705.837863797</v>
      </c>
      <c r="R191">
        <v>107.447429086276</v>
      </c>
      <c r="S191">
        <v>704.20188274753696</v>
      </c>
      <c r="T191">
        <v>0.22054370749480401</v>
      </c>
      <c r="U191">
        <v>0.14218835711302699</v>
      </c>
      <c r="V191">
        <v>0.57248878494933197</v>
      </c>
      <c r="W191">
        <v>6.6191131936269701E-2</v>
      </c>
      <c r="X191">
        <v>0.21913172600136999</v>
      </c>
      <c r="Y191" s="1">
        <v>0</v>
      </c>
      <c r="Z191">
        <v>0.67464313677530097</v>
      </c>
      <c r="AA191">
        <v>6.1478440419235401E-4</v>
      </c>
      <c r="AB191">
        <v>5.3954208750971499E-3</v>
      </c>
      <c r="AC191" s="1">
        <v>1.45118900075346E-8</v>
      </c>
      <c r="AD191" s="1">
        <v>0</v>
      </c>
      <c r="AE191">
        <v>2.5227944362442698E-6</v>
      </c>
      <c r="AF191" s="1">
        <v>0</v>
      </c>
      <c r="AG191">
        <v>5.7308876529287396</v>
      </c>
      <c r="AH191">
        <v>0.38710509405946403</v>
      </c>
      <c r="AI191">
        <v>1127.9337741315701</v>
      </c>
      <c r="AJ191" t="s">
        <v>81</v>
      </c>
      <c r="AK191" t="s">
        <v>82</v>
      </c>
      <c r="AL191">
        <v>23521469547.900002</v>
      </c>
      <c r="AM191">
        <v>151374</v>
      </c>
    </row>
    <row r="192" spans="1:39" x14ac:dyDescent="0.25">
      <c r="A192" t="s">
        <v>37</v>
      </c>
      <c r="B192">
        <v>8.7973456496508096</v>
      </c>
      <c r="C192">
        <v>6.7172801923805004E-3</v>
      </c>
      <c r="D192">
        <v>7.7695004083518002</v>
      </c>
      <c r="E192">
        <v>6.7171994591775398E-3</v>
      </c>
      <c r="F192">
        <v>-20.269964778954598</v>
      </c>
      <c r="G192" s="1">
        <v>0</v>
      </c>
      <c r="H192">
        <v>3.39201035428824</v>
      </c>
      <c r="I192">
        <v>-140.239166466082</v>
      </c>
      <c r="J192">
        <v>-138.22406539270401</v>
      </c>
      <c r="K192">
        <v>-214.578965750994</v>
      </c>
      <c r="L192">
        <v>-113.480919076875</v>
      </c>
      <c r="M192">
        <v>67.481111614666005</v>
      </c>
      <c r="N192">
        <v>86.041571053700693</v>
      </c>
      <c r="O192">
        <v>52.180479406838401</v>
      </c>
      <c r="P192">
        <v>148268.884902213</v>
      </c>
      <c r="Q192">
        <v>194261.87842386201</v>
      </c>
      <c r="R192">
        <v>101.951958947855</v>
      </c>
      <c r="S192">
        <v>714.44746974878603</v>
      </c>
      <c r="T192">
        <v>0.18922965583978099</v>
      </c>
      <c r="U192">
        <v>0.13081885479889199</v>
      </c>
      <c r="V192">
        <v>0.62745268342776295</v>
      </c>
      <c r="W192">
        <v>5.5570343949383198E-2</v>
      </c>
      <c r="X192">
        <v>0.18615811782396</v>
      </c>
      <c r="Y192" s="1">
        <v>0</v>
      </c>
      <c r="Z192">
        <v>0.72365034233715797</v>
      </c>
      <c r="AA192">
        <v>6.2639791379911396E-4</v>
      </c>
      <c r="AB192">
        <v>6.0789439782362401E-3</v>
      </c>
      <c r="AC192" s="1">
        <v>8.0733802575997899E-8</v>
      </c>
      <c r="AD192" s="1">
        <v>0</v>
      </c>
      <c r="AE192">
        <v>1.18178362292909E-5</v>
      </c>
      <c r="AF192" s="1">
        <v>0</v>
      </c>
      <c r="AG192">
        <v>6.1545979802861099</v>
      </c>
      <c r="AH192">
        <v>0.40989832682765198</v>
      </c>
      <c r="AI192">
        <v>1393.67359514644</v>
      </c>
      <c r="AJ192" t="s">
        <v>83</v>
      </c>
      <c r="AK192" t="s">
        <v>84</v>
      </c>
      <c r="AL192">
        <v>54994412099.080002</v>
      </c>
      <c r="AM192">
        <v>370910</v>
      </c>
    </row>
    <row r="193" spans="1:39" x14ac:dyDescent="0.25">
      <c r="A193" t="s">
        <v>37</v>
      </c>
      <c r="B193">
        <v>8.7949824270652801</v>
      </c>
      <c r="C193">
        <v>6.7836223285244598E-3</v>
      </c>
      <c r="D193">
        <v>7.8433950328740298</v>
      </c>
      <c r="E193">
        <v>6.7820134505968003E-3</v>
      </c>
      <c r="F193">
        <v>-6.1892937349165198</v>
      </c>
      <c r="G193" s="1">
        <v>0</v>
      </c>
      <c r="H193">
        <v>3.6295066505926599</v>
      </c>
      <c r="I193">
        <v>-116.128289786409</v>
      </c>
      <c r="J193">
        <v>-113.272744993537</v>
      </c>
      <c r="K193">
        <v>-186.06420096911799</v>
      </c>
      <c r="L193">
        <v>-87.932526968966101</v>
      </c>
      <c r="M193">
        <v>69.592579571594499</v>
      </c>
      <c r="N193">
        <v>86.285705280980395</v>
      </c>
      <c r="O193">
        <v>53.496554217770203</v>
      </c>
      <c r="P193">
        <v>140716.20967373101</v>
      </c>
      <c r="Q193">
        <v>184393.59022535</v>
      </c>
      <c r="R193">
        <v>89.166883576308905</v>
      </c>
      <c r="S193">
        <v>702.82511845820704</v>
      </c>
      <c r="T193">
        <v>0.16332361365735201</v>
      </c>
      <c r="U193">
        <v>0.160899186978958</v>
      </c>
      <c r="V193">
        <v>0.695543241437101</v>
      </c>
      <c r="W193">
        <v>3.58192294155553E-2</v>
      </c>
      <c r="X193">
        <v>0.107738342168384</v>
      </c>
      <c r="Y193" s="1">
        <v>0</v>
      </c>
      <c r="Z193">
        <v>0.772654868438717</v>
      </c>
      <c r="AA193">
        <v>6.1933384694090902E-4</v>
      </c>
      <c r="AB193">
        <v>6.1106811834424303E-3</v>
      </c>
      <c r="AC193">
        <v>1.6088927378146801E-6</v>
      </c>
      <c r="AD193" s="1">
        <v>0</v>
      </c>
      <c r="AE193">
        <v>5.1702385429703203E-5</v>
      </c>
      <c r="AF193" s="1">
        <v>2.56953284478516E-7</v>
      </c>
      <c r="AG193">
        <v>5.7730505247100501</v>
      </c>
      <c r="AH193">
        <v>0.409719288083084</v>
      </c>
      <c r="AI193">
        <v>1687.77562230072</v>
      </c>
      <c r="AJ193" t="s">
        <v>85</v>
      </c>
      <c r="AK193" t="s">
        <v>86</v>
      </c>
      <c r="AL193">
        <v>71331016710.550003</v>
      </c>
      <c r="AM193">
        <v>506914</v>
      </c>
    </row>
    <row r="194" spans="1:39" x14ac:dyDescent="0.25">
      <c r="A194" t="s">
        <v>37</v>
      </c>
      <c r="B194">
        <v>9.5723400552072508</v>
      </c>
      <c r="C194">
        <v>7.8790995764438793E-3</v>
      </c>
      <c r="D194">
        <v>9.0557627126553406</v>
      </c>
      <c r="E194">
        <v>7.8716972640505804E-3</v>
      </c>
      <c r="F194">
        <v>-5.5224015239515296</v>
      </c>
      <c r="G194" s="1">
        <v>0</v>
      </c>
      <c r="H194">
        <v>3.6871222850955498</v>
      </c>
      <c r="I194">
        <v>-91.551955214041001</v>
      </c>
      <c r="J194">
        <v>-89.026498876307897</v>
      </c>
      <c r="K194">
        <v>-159.47750705863899</v>
      </c>
      <c r="L194">
        <v>-62.776928620738602</v>
      </c>
      <c r="M194">
        <v>69.407055254728206</v>
      </c>
      <c r="N194">
        <v>87.430142100813001</v>
      </c>
      <c r="O194">
        <v>54.658363174470701</v>
      </c>
      <c r="P194">
        <v>137963.69695645</v>
      </c>
      <c r="Q194">
        <v>175191.72302469501</v>
      </c>
      <c r="R194">
        <v>84.376974171172407</v>
      </c>
      <c r="S194">
        <v>704.16661141649797</v>
      </c>
      <c r="T194">
        <v>0.16912805310246401</v>
      </c>
      <c r="U194">
        <v>0.16351356291673699</v>
      </c>
      <c r="V194">
        <v>0.72503977544347897</v>
      </c>
      <c r="W194">
        <v>2.9154469228688199E-2</v>
      </c>
      <c r="X194">
        <v>8.2292192411095103E-2</v>
      </c>
      <c r="Y194" s="1">
        <v>0</v>
      </c>
      <c r="Z194">
        <v>0.76561177225250598</v>
      </c>
      <c r="AA194">
        <v>6.0332681088972402E-4</v>
      </c>
      <c r="AB194">
        <v>7.1194449143211101E-3</v>
      </c>
      <c r="AC194">
        <v>7.4024654019459198E-6</v>
      </c>
      <c r="AD194" s="1">
        <v>0</v>
      </c>
      <c r="AE194">
        <v>1.4054442179150099E-4</v>
      </c>
      <c r="AF194">
        <v>8.3418836931781003E-6</v>
      </c>
      <c r="AG194">
        <v>5.7886704585023301</v>
      </c>
      <c r="AH194">
        <v>0.39997837033815797</v>
      </c>
      <c r="AI194">
        <v>1726.8552195643499</v>
      </c>
      <c r="AJ194" t="s">
        <v>87</v>
      </c>
      <c r="AK194" t="s">
        <v>88</v>
      </c>
      <c r="AL194">
        <v>131293428136</v>
      </c>
      <c r="AM194">
        <v>951652</v>
      </c>
    </row>
    <row r="195" spans="1:39" x14ac:dyDescent="0.25">
      <c r="A195" t="s">
        <v>37</v>
      </c>
      <c r="B195">
        <v>9.6135305752930993</v>
      </c>
      <c r="C195">
        <v>8.3082936322599697E-3</v>
      </c>
      <c r="D195">
        <v>9.5267535611784204</v>
      </c>
      <c r="E195">
        <v>8.2716126191365799E-3</v>
      </c>
      <c r="F195">
        <v>-8.9158955542913407</v>
      </c>
      <c r="G195" s="1">
        <v>0</v>
      </c>
      <c r="H195">
        <v>3.7122245910585701</v>
      </c>
      <c r="I195">
        <v>-64.482833032826406</v>
      </c>
      <c r="J195">
        <v>-61.857212244572999</v>
      </c>
      <c r="K195">
        <v>-123.47958785633701</v>
      </c>
      <c r="L195">
        <v>-36.709310261933702</v>
      </c>
      <c r="M195">
        <v>69.489201111611195</v>
      </c>
      <c r="N195">
        <v>90.097947811463996</v>
      </c>
      <c r="O195">
        <v>59.339297784726803</v>
      </c>
      <c r="P195">
        <v>143126.73557572899</v>
      </c>
      <c r="Q195">
        <v>180671.172073806</v>
      </c>
      <c r="R195">
        <v>85.572294126919303</v>
      </c>
      <c r="S195">
        <v>693.65240778564305</v>
      </c>
      <c r="T195">
        <v>0.23945494889077101</v>
      </c>
      <c r="U195">
        <v>0.14904249571818001</v>
      </c>
      <c r="V195">
        <v>0.69853157658843301</v>
      </c>
      <c r="W195">
        <v>3.3946443240024202E-2</v>
      </c>
      <c r="X195">
        <v>0.118479484453362</v>
      </c>
      <c r="Y195" s="1">
        <v>0</v>
      </c>
      <c r="Z195">
        <v>0.671368284794018</v>
      </c>
      <c r="AA195">
        <v>5.3532573668370505E-4</v>
      </c>
      <c r="AB195">
        <v>7.0606851681233899E-3</v>
      </c>
      <c r="AC195">
        <v>3.6681649377176201E-5</v>
      </c>
      <c r="AD195" s="1">
        <v>0</v>
      </c>
      <c r="AE195">
        <v>6.4408246514427903E-4</v>
      </c>
      <c r="AF195">
        <v>3.1494383281408897E-5</v>
      </c>
      <c r="AG195">
        <v>5.1268359623739697</v>
      </c>
      <c r="AH195">
        <v>0.34664278617121402</v>
      </c>
      <c r="AI195">
        <v>1420.95586504626</v>
      </c>
      <c r="AJ195" t="s">
        <v>89</v>
      </c>
      <c r="AK195" t="s">
        <v>90</v>
      </c>
      <c r="AL195">
        <v>170870708253.20001</v>
      </c>
      <c r="AM195">
        <v>1193842</v>
      </c>
    </row>
    <row r="196" spans="1:39" x14ac:dyDescent="0.25">
      <c r="A196" t="s">
        <v>37</v>
      </c>
      <c r="B196">
        <v>10.8362157898036</v>
      </c>
      <c r="C196">
        <v>9.5738904103284707E-3</v>
      </c>
      <c r="D196">
        <v>10.9026128391837</v>
      </c>
      <c r="E196">
        <v>9.4902339228551992E-3</v>
      </c>
      <c r="F196">
        <v>-11.8373638707249</v>
      </c>
      <c r="G196" s="1">
        <v>0</v>
      </c>
      <c r="H196">
        <v>3.7075243575240702</v>
      </c>
      <c r="I196">
        <v>-38.912514100056001</v>
      </c>
      <c r="J196">
        <v>-37.424668396131402</v>
      </c>
      <c r="K196">
        <v>-98.332087145816203</v>
      </c>
      <c r="L196">
        <v>-11.619626024992</v>
      </c>
      <c r="M196">
        <v>68.435363973007995</v>
      </c>
      <c r="N196">
        <v>91.165915987555707</v>
      </c>
      <c r="O196">
        <v>60.075525382617499</v>
      </c>
      <c r="P196">
        <v>145742.90298428701</v>
      </c>
      <c r="Q196">
        <v>182061.82057148099</v>
      </c>
      <c r="R196">
        <v>90.439464437276499</v>
      </c>
      <c r="S196">
        <v>698.34099615750495</v>
      </c>
      <c r="T196">
        <v>0.295404574372788</v>
      </c>
      <c r="U196">
        <v>0.136592367816328</v>
      </c>
      <c r="V196">
        <v>0.69169081893251305</v>
      </c>
      <c r="W196">
        <v>3.4694783153877799E-2</v>
      </c>
      <c r="X196">
        <v>0.13702203009728001</v>
      </c>
      <c r="Y196" s="1">
        <v>0</v>
      </c>
      <c r="Z196">
        <v>0.59149951106189103</v>
      </c>
      <c r="AA196">
        <v>5.1120003041564901E-4</v>
      </c>
      <c r="AB196">
        <v>7.56137757286516E-3</v>
      </c>
      <c r="AC196">
        <v>8.3657869925421902E-5</v>
      </c>
      <c r="AD196" s="1">
        <v>0</v>
      </c>
      <c r="AE196">
        <v>1.30809439257457E-3</v>
      </c>
      <c r="AF196">
        <v>1.0955274557340201E-4</v>
      </c>
      <c r="AG196">
        <v>5.3103571086640997</v>
      </c>
      <c r="AH196">
        <v>0.35432194673741102</v>
      </c>
      <c r="AI196">
        <v>1540.9153490409601</v>
      </c>
      <c r="AJ196" t="s">
        <v>91</v>
      </c>
      <c r="AK196" t="s">
        <v>92</v>
      </c>
      <c r="AL196">
        <v>357692580250.15002</v>
      </c>
      <c r="AM196">
        <v>2454271</v>
      </c>
    </row>
    <row r="197" spans="1:39" x14ac:dyDescent="0.25">
      <c r="A197" t="s">
        <v>37</v>
      </c>
      <c r="B197">
        <v>11.691818739851101</v>
      </c>
      <c r="C197">
        <v>1.0517694801221699E-2</v>
      </c>
      <c r="D197">
        <v>11.916130246811701</v>
      </c>
      <c r="E197">
        <v>1.03414698902297E-2</v>
      </c>
      <c r="F197">
        <v>-12.7572974170377</v>
      </c>
      <c r="G197" s="1">
        <v>0</v>
      </c>
      <c r="H197">
        <v>3.7514217438664801</v>
      </c>
      <c r="I197">
        <v>-14.814282509491299</v>
      </c>
      <c r="J197">
        <v>-13.757252971805499</v>
      </c>
      <c r="K197">
        <v>-73.439144759557706</v>
      </c>
      <c r="L197">
        <v>12.605361237112501</v>
      </c>
      <c r="M197">
        <v>68.026042984958593</v>
      </c>
      <c r="N197">
        <v>92.098242152520996</v>
      </c>
      <c r="O197">
        <v>60.871307987029802</v>
      </c>
      <c r="P197">
        <v>145083.666001076</v>
      </c>
      <c r="Q197">
        <v>180941.278541621</v>
      </c>
      <c r="R197">
        <v>96.258282188033704</v>
      </c>
      <c r="S197">
        <v>698.77692655144904</v>
      </c>
      <c r="T197">
        <v>0.36584315209215501</v>
      </c>
      <c r="U197">
        <v>0.136960969306967</v>
      </c>
      <c r="V197">
        <v>0.66266672038052699</v>
      </c>
      <c r="W197">
        <v>3.8615256167235101E-2</v>
      </c>
      <c r="X197">
        <v>0.161757054145269</v>
      </c>
      <c r="Y197" s="1">
        <v>0</v>
      </c>
      <c r="Z197">
        <v>0.49342158885300103</v>
      </c>
      <c r="AA197">
        <v>4.9408631551499296E-4</v>
      </c>
      <c r="AB197">
        <v>7.8885445345395905E-3</v>
      </c>
      <c r="AC197">
        <v>1.7622715094165999E-4</v>
      </c>
      <c r="AD197" s="1">
        <v>0</v>
      </c>
      <c r="AE197">
        <v>1.4385971112026801E-3</v>
      </c>
      <c r="AF197">
        <v>5.2024231716662204E-4</v>
      </c>
      <c r="AG197">
        <v>5.4285766938759696</v>
      </c>
      <c r="AH197">
        <v>0.35362574277563102</v>
      </c>
      <c r="AI197">
        <v>1822.12824383922</v>
      </c>
      <c r="AJ197" t="s">
        <v>93</v>
      </c>
      <c r="AK197" t="s">
        <v>94</v>
      </c>
      <c r="AL197">
        <v>538600186809.77002</v>
      </c>
      <c r="AM197">
        <v>3712342</v>
      </c>
    </row>
    <row r="198" spans="1:39" x14ac:dyDescent="0.25">
      <c r="A198" t="s">
        <v>37</v>
      </c>
      <c r="B198">
        <v>12.5728666911457</v>
      </c>
      <c r="C198">
        <v>1.14918523942934E-2</v>
      </c>
      <c r="D198">
        <v>12.9511497812387</v>
      </c>
      <c r="E198">
        <v>1.11735933444559E-2</v>
      </c>
      <c r="F198">
        <v>-8.7493078073133095</v>
      </c>
      <c r="G198" s="1">
        <v>0</v>
      </c>
      <c r="H198">
        <v>3.9176557003181101</v>
      </c>
      <c r="I198">
        <v>10.259951206584899</v>
      </c>
      <c r="J198">
        <v>10.963366218263101</v>
      </c>
      <c r="K198">
        <v>-47.712600647164201</v>
      </c>
      <c r="L198">
        <v>38.1434673035968</v>
      </c>
      <c r="M198">
        <v>69.401883236100801</v>
      </c>
      <c r="N198">
        <v>92.202624209095902</v>
      </c>
      <c r="O198">
        <v>60.957037533504099</v>
      </c>
      <c r="P198">
        <v>142688.688774332</v>
      </c>
      <c r="Q198">
        <v>178794.33073022499</v>
      </c>
      <c r="R198">
        <v>94.286449313808603</v>
      </c>
      <c r="S198">
        <v>698.49798635009995</v>
      </c>
      <c r="T198">
        <v>0.387184894584505</v>
      </c>
      <c r="U198">
        <v>0.117823339221996</v>
      </c>
      <c r="V198">
        <v>0.72187604957798601</v>
      </c>
      <c r="W198">
        <v>2.9401161083271201E-2</v>
      </c>
      <c r="X198">
        <v>0.130899450116746</v>
      </c>
      <c r="Y198" s="1">
        <v>0</v>
      </c>
      <c r="Z198">
        <v>0.47552952234330997</v>
      </c>
      <c r="AA198">
        <v>5.0694330624339798E-4</v>
      </c>
      <c r="AB198">
        <v>7.7972497101981E-3</v>
      </c>
      <c r="AC198">
        <v>3.1826283165470499E-4</v>
      </c>
      <c r="AD198" s="1">
        <v>0</v>
      </c>
      <c r="AE198">
        <v>1.79930182309809E-3</v>
      </c>
      <c r="AF198">
        <v>1.0701118224467801E-3</v>
      </c>
      <c r="AG198">
        <v>5.40917552831338</v>
      </c>
      <c r="AH198">
        <v>0.35407563650016499</v>
      </c>
      <c r="AI198">
        <v>2441.5978557161602</v>
      </c>
      <c r="AJ198" t="s">
        <v>95</v>
      </c>
      <c r="AK198" t="s">
        <v>96</v>
      </c>
      <c r="AL198">
        <v>754477571612.01001</v>
      </c>
      <c r="AM198">
        <v>5287578</v>
      </c>
    </row>
    <row r="199" spans="1:39" x14ac:dyDescent="0.25">
      <c r="A199" t="s">
        <v>37</v>
      </c>
      <c r="B199">
        <v>13.922518933417599</v>
      </c>
      <c r="C199">
        <v>1.25643243222128E-2</v>
      </c>
      <c r="D199">
        <v>14.077724753608701</v>
      </c>
      <c r="E199">
        <v>1.2222690014775999E-2</v>
      </c>
      <c r="F199">
        <v>-8.0224880908027192</v>
      </c>
      <c r="G199" s="1">
        <v>0</v>
      </c>
      <c r="H199">
        <v>4.0122910903241804</v>
      </c>
      <c r="I199">
        <v>34.093817492732498</v>
      </c>
      <c r="J199">
        <v>34.553802165887703</v>
      </c>
      <c r="K199">
        <v>-25.295075052904899</v>
      </c>
      <c r="L199">
        <v>62.451666707237102</v>
      </c>
      <c r="M199">
        <v>70.583177443356703</v>
      </c>
      <c r="N199">
        <v>92.683661924403097</v>
      </c>
      <c r="O199">
        <v>60.623166839659497</v>
      </c>
      <c r="P199">
        <v>140305.762169283</v>
      </c>
      <c r="Q199">
        <v>176657.92050307701</v>
      </c>
      <c r="R199">
        <v>97.061512589050295</v>
      </c>
      <c r="S199">
        <v>700.884279247265</v>
      </c>
      <c r="T199">
        <v>0.42980415180392501</v>
      </c>
      <c r="U199">
        <v>0.10715116857312</v>
      </c>
      <c r="V199">
        <v>0.73052316588021304</v>
      </c>
      <c r="W199">
        <v>2.8808081202190101E-2</v>
      </c>
      <c r="X199">
        <v>0.133517584344475</v>
      </c>
      <c r="Y199" s="1">
        <v>0</v>
      </c>
      <c r="Z199">
        <v>0.42071365883942302</v>
      </c>
      <c r="AA199">
        <v>5.1222233470985803E-4</v>
      </c>
      <c r="AB199">
        <v>7.9611057752541296E-3</v>
      </c>
      <c r="AC199">
        <v>3.4163550364391099E-4</v>
      </c>
      <c r="AD199" s="1">
        <v>0</v>
      </c>
      <c r="AE199">
        <v>2.1139674728260401E-3</v>
      </c>
      <c r="AF199">
        <v>1.6354112015664001E-3</v>
      </c>
      <c r="AG199">
        <v>5.5890466586492504</v>
      </c>
      <c r="AH199">
        <v>0.37038928775817898</v>
      </c>
      <c r="AI199">
        <v>3077.4801573496402</v>
      </c>
      <c r="AJ199" t="s">
        <v>97</v>
      </c>
      <c r="AK199" t="s">
        <v>98</v>
      </c>
      <c r="AL199">
        <v>905956831830.78003</v>
      </c>
      <c r="AM199">
        <v>6457018</v>
      </c>
    </row>
    <row r="200" spans="1:39" x14ac:dyDescent="0.25">
      <c r="A200" t="s">
        <v>37</v>
      </c>
      <c r="B200">
        <v>14.934485449582199</v>
      </c>
      <c r="C200">
        <v>1.30798932731023E-2</v>
      </c>
      <c r="D200">
        <v>14.6145317504195</v>
      </c>
      <c r="E200">
        <v>1.27977545017502E-2</v>
      </c>
      <c r="F200">
        <v>-3.6623654993035402</v>
      </c>
      <c r="G200" s="1">
        <v>0</v>
      </c>
      <c r="H200">
        <v>4.2907584655685902</v>
      </c>
      <c r="I200">
        <v>58.1551462030937</v>
      </c>
      <c r="J200">
        <v>58.526215161257703</v>
      </c>
      <c r="K200">
        <v>0.774671734476304</v>
      </c>
      <c r="L200">
        <v>87.596926299542801</v>
      </c>
      <c r="M200">
        <v>74.812929094749094</v>
      </c>
      <c r="N200">
        <v>93.108961508855302</v>
      </c>
      <c r="O200">
        <v>60.914750665428201</v>
      </c>
      <c r="P200">
        <v>135063.13539310699</v>
      </c>
      <c r="Q200">
        <v>171145.85980840301</v>
      </c>
      <c r="R200">
        <v>92.161021499267505</v>
      </c>
      <c r="S200">
        <v>697.11436815140905</v>
      </c>
      <c r="T200">
        <v>0.471214658244058</v>
      </c>
      <c r="U200">
        <v>7.9403814327172695E-2</v>
      </c>
      <c r="V200">
        <v>0.79281051851413897</v>
      </c>
      <c r="W200">
        <v>2.1719805248976799E-2</v>
      </c>
      <c r="X200">
        <v>0.10606586190971</v>
      </c>
      <c r="Y200" s="1">
        <v>0</v>
      </c>
      <c r="Z200">
        <v>0.38585292239376801</v>
      </c>
      <c r="AA200">
        <v>5.4282692049204397E-4</v>
      </c>
      <c r="AB200">
        <v>7.7948347025294899E-3</v>
      </c>
      <c r="AC200">
        <v>2.8214021561225402E-4</v>
      </c>
      <c r="AD200" s="1">
        <v>0</v>
      </c>
      <c r="AE200">
        <v>2.7875798806237199E-3</v>
      </c>
      <c r="AF200">
        <v>1.6725272895305901E-3</v>
      </c>
      <c r="AG200">
        <v>5.2863006684529097</v>
      </c>
      <c r="AH200">
        <v>0.364020670680688</v>
      </c>
      <c r="AI200">
        <v>4148.6779054115696</v>
      </c>
      <c r="AJ200" t="s">
        <v>99</v>
      </c>
      <c r="AK200" t="s">
        <v>100</v>
      </c>
      <c r="AL200">
        <v>857693454633.88</v>
      </c>
      <c r="AM200">
        <v>6350315</v>
      </c>
    </row>
    <row r="201" spans="1:39" x14ac:dyDescent="0.25">
      <c r="A201" t="s">
        <v>37</v>
      </c>
      <c r="B201">
        <v>16.320690144311801</v>
      </c>
      <c r="C201">
        <v>1.44902884471622E-2</v>
      </c>
      <c r="D201">
        <v>16.0673568394071</v>
      </c>
      <c r="E201">
        <v>1.4290518393155901E-2</v>
      </c>
      <c r="F201">
        <v>-0.52698072916972105</v>
      </c>
      <c r="G201" s="1">
        <v>0</v>
      </c>
      <c r="H201">
        <v>4.4889156245221402</v>
      </c>
      <c r="I201">
        <v>81.801248358131303</v>
      </c>
      <c r="J201">
        <v>81.5190509856495</v>
      </c>
      <c r="K201">
        <v>23.7529649724374</v>
      </c>
      <c r="L201">
        <v>112.122249571715</v>
      </c>
      <c r="M201">
        <v>78.2754601823531</v>
      </c>
      <c r="N201">
        <v>93.610562532967293</v>
      </c>
      <c r="O201">
        <v>60.296627771566499</v>
      </c>
      <c r="P201">
        <v>131154.76716751899</v>
      </c>
      <c r="Q201">
        <v>164262.19194886801</v>
      </c>
      <c r="R201">
        <v>87.495275825553804</v>
      </c>
      <c r="S201">
        <v>697.86416922980197</v>
      </c>
      <c r="T201">
        <v>0.50139813197490601</v>
      </c>
      <c r="U201">
        <v>5.8597344038114001E-2</v>
      </c>
      <c r="V201">
        <v>0.85249611657808999</v>
      </c>
      <c r="W201">
        <v>1.3971165617414801E-2</v>
      </c>
      <c r="X201">
        <v>7.4935373766380695E-2</v>
      </c>
      <c r="Y201" s="1">
        <v>0</v>
      </c>
      <c r="Z201">
        <v>0.36403197741749699</v>
      </c>
      <c r="AA201">
        <v>5.6406370093656699E-4</v>
      </c>
      <c r="AB201">
        <v>7.7912045984383496E-3</v>
      </c>
      <c r="AC201">
        <v>1.9977074009459701E-4</v>
      </c>
      <c r="AD201" s="1">
        <v>0</v>
      </c>
      <c r="AE201">
        <v>3.71600582729274E-3</v>
      </c>
      <c r="AF201">
        <v>2.21928315926788E-3</v>
      </c>
      <c r="AG201">
        <v>5.2719654064194703</v>
      </c>
      <c r="AH201">
        <v>0.38469312421916002</v>
      </c>
      <c r="AI201">
        <v>5138.6308077410704</v>
      </c>
      <c r="AJ201" t="s">
        <v>101</v>
      </c>
      <c r="AK201" t="s">
        <v>102</v>
      </c>
      <c r="AL201">
        <v>826616560169.07996</v>
      </c>
      <c r="AM201">
        <v>6302604</v>
      </c>
    </row>
    <row r="202" spans="1:39" x14ac:dyDescent="0.25">
      <c r="A202" t="s">
        <v>37</v>
      </c>
      <c r="B202">
        <v>16.946397167404999</v>
      </c>
      <c r="C202">
        <v>1.4945313543595099E-2</v>
      </c>
      <c r="D202">
        <v>16.531213740781599</v>
      </c>
      <c r="E202">
        <v>1.48153699383161E-2</v>
      </c>
      <c r="F202">
        <v>6.8503145542320798</v>
      </c>
      <c r="G202" s="1">
        <v>0</v>
      </c>
      <c r="H202">
        <v>4.7931527998203398</v>
      </c>
      <c r="I202">
        <v>104.710280780332</v>
      </c>
      <c r="J202">
        <v>104.173940146188</v>
      </c>
      <c r="K202">
        <v>50.251545095644403</v>
      </c>
      <c r="L202">
        <v>136.874319723019</v>
      </c>
      <c r="M202">
        <v>82.753539539704903</v>
      </c>
      <c r="N202">
        <v>94.093537067133497</v>
      </c>
      <c r="O202">
        <v>60.640159459137699</v>
      </c>
      <c r="P202">
        <v>123588.193174334</v>
      </c>
      <c r="Q202">
        <v>154175.39526647999</v>
      </c>
      <c r="R202">
        <v>79.242541146953002</v>
      </c>
      <c r="S202">
        <v>691.15146095780096</v>
      </c>
      <c r="T202">
        <v>0.53736683247811901</v>
      </c>
      <c r="U202">
        <v>3.7531109023222403E-2</v>
      </c>
      <c r="V202">
        <v>0.89915274870778195</v>
      </c>
      <c r="W202">
        <v>8.9340355535521606E-3</v>
      </c>
      <c r="X202">
        <v>5.4382106715442698E-2</v>
      </c>
      <c r="Y202" s="1">
        <v>0</v>
      </c>
      <c r="Z202">
        <v>0.34468480720441402</v>
      </c>
      <c r="AA202">
        <v>5.9328642191359797E-4</v>
      </c>
      <c r="AB202">
        <v>7.60929243196788E-3</v>
      </c>
      <c r="AC202">
        <v>1.2994398208984799E-4</v>
      </c>
      <c r="AD202" s="1">
        <v>0</v>
      </c>
      <c r="AE202">
        <v>3.84476085121552E-3</v>
      </c>
      <c r="AF202">
        <v>2.7680711827135999E-3</v>
      </c>
      <c r="AG202">
        <v>4.9295418341422801</v>
      </c>
      <c r="AH202">
        <v>0.38439785061489901</v>
      </c>
      <c r="AI202">
        <v>6404.6037101177899</v>
      </c>
      <c r="AJ202" t="s">
        <v>103</v>
      </c>
      <c r="AK202" t="s">
        <v>104</v>
      </c>
      <c r="AL202">
        <v>601384844337.65002</v>
      </c>
      <c r="AM202">
        <v>4866038</v>
      </c>
    </row>
    <row r="203" spans="1:39" x14ac:dyDescent="0.25">
      <c r="A203" t="s">
        <v>37</v>
      </c>
      <c r="B203">
        <v>17.988536526715201</v>
      </c>
      <c r="C203">
        <v>1.5804491776254901E-2</v>
      </c>
      <c r="D203">
        <v>17.400666405414199</v>
      </c>
      <c r="E203">
        <v>1.5710329336086501E-2</v>
      </c>
      <c r="F203">
        <v>9.9869618459065901</v>
      </c>
      <c r="G203" s="1">
        <v>0</v>
      </c>
      <c r="H203">
        <v>4.9880512190309299</v>
      </c>
      <c r="I203">
        <v>127.96036233031199</v>
      </c>
      <c r="J203">
        <v>126.982818141295</v>
      </c>
      <c r="K203">
        <v>72.977048567194004</v>
      </c>
      <c r="L203">
        <v>161.43650521446801</v>
      </c>
      <c r="M203">
        <v>85.627888999662602</v>
      </c>
      <c r="N203">
        <v>94.451063144443197</v>
      </c>
      <c r="O203">
        <v>59.786159745863898</v>
      </c>
      <c r="P203">
        <v>118700.997814713</v>
      </c>
      <c r="Q203">
        <v>146896.087276868</v>
      </c>
      <c r="R203">
        <v>74.592657675919696</v>
      </c>
      <c r="S203">
        <v>689.62701242585104</v>
      </c>
      <c r="T203">
        <v>0.57592564090702902</v>
      </c>
      <c r="U203">
        <v>2.2868438402378101E-2</v>
      </c>
      <c r="V203">
        <v>0.931149941264238</v>
      </c>
      <c r="W203">
        <v>6.1483609282176601E-3</v>
      </c>
      <c r="X203">
        <v>3.98332594051658E-2</v>
      </c>
      <c r="Y203" s="1">
        <v>0</v>
      </c>
      <c r="Z203">
        <v>0.31617862190479401</v>
      </c>
      <c r="AA203">
        <v>6.1416057299150503E-4</v>
      </c>
      <c r="AB203">
        <v>7.5462579736651804E-3</v>
      </c>
      <c r="AC203">
        <v>9.4162549967557901E-5</v>
      </c>
      <c r="AD203" s="1">
        <v>0</v>
      </c>
      <c r="AE203">
        <v>4.1869842062276499E-3</v>
      </c>
      <c r="AF203">
        <v>3.3629744547854301E-3</v>
      </c>
      <c r="AG203">
        <v>4.9464677275484101</v>
      </c>
      <c r="AH203">
        <v>0.40654225889421702</v>
      </c>
      <c r="AI203">
        <v>7547.6153055418399</v>
      </c>
      <c r="AJ203" t="s">
        <v>105</v>
      </c>
      <c r="AK203" t="s">
        <v>106</v>
      </c>
      <c r="AL203">
        <v>441199026571.52002</v>
      </c>
      <c r="AM203">
        <v>3716894</v>
      </c>
    </row>
    <row r="204" spans="1:39" x14ac:dyDescent="0.25">
      <c r="A204" t="s">
        <v>37</v>
      </c>
      <c r="B204">
        <v>18.161919359405399</v>
      </c>
      <c r="C204">
        <v>1.6272236726156901E-2</v>
      </c>
      <c r="D204">
        <v>17.8705070968178</v>
      </c>
      <c r="E204">
        <v>1.6193067915488302E-2</v>
      </c>
      <c r="F204">
        <v>16.6328645934394</v>
      </c>
      <c r="G204" s="1">
        <v>0</v>
      </c>
      <c r="H204">
        <v>5.1935665665981299</v>
      </c>
      <c r="I204">
        <v>151.113113065985</v>
      </c>
      <c r="J204">
        <v>149.217493387871</v>
      </c>
      <c r="K204">
        <v>98.676879687696399</v>
      </c>
      <c r="L204">
        <v>186.309925166965</v>
      </c>
      <c r="M204">
        <v>87.367291090074801</v>
      </c>
      <c r="N204">
        <v>94.810490817324805</v>
      </c>
      <c r="O204">
        <v>59.462086020145797</v>
      </c>
      <c r="P204">
        <v>112866.426871305</v>
      </c>
      <c r="Q204">
        <v>139726.79748897901</v>
      </c>
      <c r="R204">
        <v>72.362817866276103</v>
      </c>
      <c r="S204">
        <v>683.40453289643096</v>
      </c>
      <c r="T204">
        <v>0.61044057083622605</v>
      </c>
      <c r="U204">
        <v>1.6653643362683199E-2</v>
      </c>
      <c r="V204">
        <v>0.94531569090439604</v>
      </c>
      <c r="W204">
        <v>4.51584624093067E-3</v>
      </c>
      <c r="X204">
        <v>3.3514819491989999E-2</v>
      </c>
      <c r="Y204" s="1">
        <v>0</v>
      </c>
      <c r="Z204">
        <v>0.286346436517461</v>
      </c>
      <c r="AA204">
        <v>6.2536983971053805E-4</v>
      </c>
      <c r="AB204">
        <v>7.4968413988381402E-3</v>
      </c>
      <c r="AC204">
        <v>7.9169261370915498E-5</v>
      </c>
      <c r="AD204" s="1">
        <v>0</v>
      </c>
      <c r="AE204">
        <v>4.2923794099418997E-3</v>
      </c>
      <c r="AF204">
        <v>3.77854370199174E-3</v>
      </c>
      <c r="AG204">
        <v>5.0002697083677301</v>
      </c>
      <c r="AH204">
        <v>0.41568656225893003</v>
      </c>
      <c r="AI204">
        <v>8995.0993851497697</v>
      </c>
      <c r="AJ204" t="s">
        <v>107</v>
      </c>
      <c r="AK204" t="s">
        <v>108</v>
      </c>
      <c r="AL204">
        <v>254796748726.95999</v>
      </c>
      <c r="AM204">
        <v>2257507</v>
      </c>
    </row>
    <row r="205" spans="1:39" x14ac:dyDescent="0.25">
      <c r="A205" t="s">
        <v>37</v>
      </c>
      <c r="B205">
        <v>17.358745872937501</v>
      </c>
      <c r="C205">
        <v>1.5885656726465899E-2</v>
      </c>
      <c r="D205">
        <v>17.482371278835</v>
      </c>
      <c r="E205">
        <v>1.5824997343372001E-2</v>
      </c>
      <c r="F205">
        <v>22.931514309115101</v>
      </c>
      <c r="G205" s="1">
        <v>0</v>
      </c>
      <c r="H205">
        <v>5.4412514485884396</v>
      </c>
      <c r="I205">
        <v>173.796986190788</v>
      </c>
      <c r="J205">
        <v>169.944480015338</v>
      </c>
      <c r="K205">
        <v>124.308292132124</v>
      </c>
      <c r="L205">
        <v>211.25297463262899</v>
      </c>
      <c r="M205">
        <v>91.1710825343511</v>
      </c>
      <c r="N205">
        <v>94.684076272692906</v>
      </c>
      <c r="O205">
        <v>58.285814604370202</v>
      </c>
      <c r="P205">
        <v>105923.49357437401</v>
      </c>
      <c r="Q205">
        <v>130738.29379291899</v>
      </c>
      <c r="R205">
        <v>69.1072562748613</v>
      </c>
      <c r="S205">
        <v>673.98511369181995</v>
      </c>
      <c r="T205">
        <v>0.62658344064842597</v>
      </c>
      <c r="U205">
        <v>1.1989963657774501E-2</v>
      </c>
      <c r="V205">
        <v>0.95949007681433496</v>
      </c>
      <c r="W205">
        <v>3.0533907611015802E-3</v>
      </c>
      <c r="X205">
        <v>2.5466568766788301E-2</v>
      </c>
      <c r="Y205" s="1">
        <v>0</v>
      </c>
      <c r="Z205">
        <v>0.28561645768521698</v>
      </c>
      <c r="AA205">
        <v>6.6531780661078295E-4</v>
      </c>
      <c r="AB205">
        <v>7.4601585394985402E-3</v>
      </c>
      <c r="AC205">
        <v>6.0658973802581101E-5</v>
      </c>
      <c r="AD205" s="1">
        <v>0</v>
      </c>
      <c r="AE205">
        <v>3.9348100807328704E-3</v>
      </c>
      <c r="AF205">
        <v>3.7647750179293001E-3</v>
      </c>
      <c r="AG205">
        <v>5.0496179748568402</v>
      </c>
      <c r="AH205">
        <v>0.43921072725563498</v>
      </c>
      <c r="AI205">
        <v>10908.3339778969</v>
      </c>
      <c r="AJ205" t="s">
        <v>109</v>
      </c>
      <c r="AK205" t="s">
        <v>110</v>
      </c>
      <c r="AL205">
        <v>143240446284.12</v>
      </c>
      <c r="AM205">
        <v>1352301</v>
      </c>
    </row>
    <row r="206" spans="1:39" x14ac:dyDescent="0.25">
      <c r="A206" t="s">
        <v>37</v>
      </c>
      <c r="B206">
        <v>15.991951751420901</v>
      </c>
      <c r="C206">
        <v>1.5138554742343E-2</v>
      </c>
      <c r="D206">
        <v>16.727493807344199</v>
      </c>
      <c r="E206">
        <v>1.5094533590847401E-2</v>
      </c>
      <c r="F206">
        <v>27.7276456868832</v>
      </c>
      <c r="G206" s="1">
        <v>0</v>
      </c>
      <c r="H206">
        <v>5.8885087536884697</v>
      </c>
      <c r="I206">
        <v>195.588208799949</v>
      </c>
      <c r="J206">
        <v>186.52162369255601</v>
      </c>
      <c r="K206">
        <v>164.97582855630901</v>
      </c>
      <c r="L206">
        <v>236.297137183655</v>
      </c>
      <c r="M206">
        <v>98.981823482277207</v>
      </c>
      <c r="N206">
        <v>93.824115501315106</v>
      </c>
      <c r="O206">
        <v>60.789112259963296</v>
      </c>
      <c r="P206">
        <v>97164.322158786003</v>
      </c>
      <c r="Q206">
        <v>120506.640541</v>
      </c>
      <c r="R206">
        <v>62.937666050792998</v>
      </c>
      <c r="S206">
        <v>652.480423172884</v>
      </c>
      <c r="T206">
        <v>0.57205008706746197</v>
      </c>
      <c r="U206">
        <v>9.8378447843207595E-3</v>
      </c>
      <c r="V206">
        <v>0.96506015812115797</v>
      </c>
      <c r="W206">
        <v>2.34983461558413E-3</v>
      </c>
      <c r="X206">
        <v>2.2752162478936602E-2</v>
      </c>
      <c r="Y206" s="1">
        <v>0</v>
      </c>
      <c r="Z206">
        <v>0.35601349750420402</v>
      </c>
      <c r="AA206">
        <v>7.5113271466237697E-4</v>
      </c>
      <c r="AB206">
        <v>7.0403238972071101E-3</v>
      </c>
      <c r="AC206">
        <v>4.4021442126804403E-5</v>
      </c>
      <c r="AD206" s="1">
        <v>0</v>
      </c>
      <c r="AE206">
        <v>3.3943083226774802E-3</v>
      </c>
      <c r="AF206">
        <v>3.90881357565035E-3</v>
      </c>
      <c r="AG206">
        <v>3.9930805367587099</v>
      </c>
      <c r="AH206">
        <v>0.36028354701693699</v>
      </c>
      <c r="AI206">
        <v>14071.9841041416</v>
      </c>
      <c r="AJ206" t="s">
        <v>111</v>
      </c>
      <c r="AK206" t="s">
        <v>112</v>
      </c>
      <c r="AL206">
        <v>59146934992.040001</v>
      </c>
      <c r="AM206">
        <v>608731</v>
      </c>
    </row>
    <row r="207" spans="1:39" x14ac:dyDescent="0.25">
      <c r="A207" t="s">
        <v>37</v>
      </c>
      <c r="B207">
        <v>15.9716048832382</v>
      </c>
      <c r="C207">
        <v>1.3844856810540099E-2</v>
      </c>
      <c r="D207">
        <v>15.4053439541564</v>
      </c>
      <c r="E207">
        <v>1.38390249528084E-2</v>
      </c>
      <c r="F207">
        <v>45.067506856150601</v>
      </c>
      <c r="G207" s="1">
        <v>0</v>
      </c>
      <c r="H207">
        <v>6.5400794417162897</v>
      </c>
      <c r="I207">
        <v>243.45004330023801</v>
      </c>
      <c r="J207">
        <v>225.47003657517701</v>
      </c>
      <c r="K207">
        <v>229.80148240331101</v>
      </c>
      <c r="L207">
        <v>287.94511190513401</v>
      </c>
      <c r="M207">
        <v>106.897828595433</v>
      </c>
      <c r="N207">
        <v>94.139796716656505</v>
      </c>
      <c r="O207">
        <v>63.910806162820897</v>
      </c>
      <c r="P207">
        <v>88530.540242549003</v>
      </c>
      <c r="Q207">
        <v>109596.72899453899</v>
      </c>
      <c r="R207">
        <v>54.747937138755297</v>
      </c>
      <c r="S207">
        <v>632.46234853795295</v>
      </c>
      <c r="T207">
        <v>0.51150004130665705</v>
      </c>
      <c r="U207">
        <v>5.9018129656874902E-3</v>
      </c>
      <c r="V207">
        <v>0.988249541289142</v>
      </c>
      <c r="W207">
        <v>6.2047990172518297E-4</v>
      </c>
      <c r="X207">
        <v>5.2281658434452797E-3</v>
      </c>
      <c r="Y207" s="1">
        <v>0</v>
      </c>
      <c r="Z207">
        <v>0.37981051749456601</v>
      </c>
      <c r="AA207">
        <v>8.2075201529536903E-4</v>
      </c>
      <c r="AB207">
        <v>6.5164554989065602E-3</v>
      </c>
      <c r="AC207">
        <v>5.8320443342567801E-6</v>
      </c>
      <c r="AD207" s="1">
        <v>0</v>
      </c>
      <c r="AE207">
        <v>2.6301684026684702E-3</v>
      </c>
      <c r="AF207">
        <v>3.8716432346326199E-3</v>
      </c>
      <c r="AG207">
        <v>2.96404067680393</v>
      </c>
      <c r="AH207">
        <v>0.29727365053432903</v>
      </c>
      <c r="AI207">
        <v>17711.329728418299</v>
      </c>
      <c r="AJ207" t="s">
        <v>113</v>
      </c>
      <c r="AK207" t="s">
        <v>114</v>
      </c>
      <c r="AL207">
        <v>82647066129.649994</v>
      </c>
      <c r="AM207">
        <v>933543</v>
      </c>
    </row>
    <row r="210" spans="1:39" x14ac:dyDescent="0.25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t="s">
        <v>6</v>
      </c>
      <c r="H210" t="s">
        <v>7</v>
      </c>
      <c r="I210" t="s">
        <v>8</v>
      </c>
      <c r="J210" t="s">
        <v>134</v>
      </c>
      <c r="K210" t="s">
        <v>143</v>
      </c>
      <c r="L210" t="s">
        <v>9</v>
      </c>
      <c r="M210" t="s">
        <v>10</v>
      </c>
      <c r="N210" t="s">
        <v>11</v>
      </c>
      <c r="O210" t="s">
        <v>13</v>
      </c>
      <c r="P210" t="s">
        <v>14</v>
      </c>
      <c r="Q210" t="s">
        <v>15</v>
      </c>
      <c r="R210" t="s">
        <v>16</v>
      </c>
      <c r="S210" t="s">
        <v>17</v>
      </c>
      <c r="T210" t="s">
        <v>18</v>
      </c>
      <c r="U210" t="s">
        <v>20</v>
      </c>
      <c r="V210" t="s">
        <v>21</v>
      </c>
      <c r="W210" t="s">
        <v>22</v>
      </c>
      <c r="X210" t="s">
        <v>23</v>
      </c>
      <c r="Y210" t="s">
        <v>24</v>
      </c>
      <c r="Z210" t="s">
        <v>25</v>
      </c>
      <c r="AA210" t="s">
        <v>26</v>
      </c>
      <c r="AB210" t="s">
        <v>27</v>
      </c>
      <c r="AC210" t="s">
        <v>120</v>
      </c>
      <c r="AD210" t="s">
        <v>28</v>
      </c>
      <c r="AE210" t="s">
        <v>29</v>
      </c>
      <c r="AF210" t="s">
        <v>30</v>
      </c>
      <c r="AG210" t="s">
        <v>31</v>
      </c>
      <c r="AH210" t="s">
        <v>32</v>
      </c>
      <c r="AI210" t="s">
        <v>33</v>
      </c>
      <c r="AJ210" t="s">
        <v>34</v>
      </c>
      <c r="AK210" t="s">
        <v>74</v>
      </c>
      <c r="AL210" t="s">
        <v>35</v>
      </c>
      <c r="AM210" t="s">
        <v>36</v>
      </c>
    </row>
    <row r="211" spans="1:39" x14ac:dyDescent="0.25">
      <c r="A211" t="s">
        <v>37</v>
      </c>
      <c r="B211">
        <v>4.2473930024008002</v>
      </c>
      <c r="C211">
        <v>4.1534412183548098E-3</v>
      </c>
      <c r="D211">
        <v>4.87183406924823</v>
      </c>
      <c r="E211">
        <v>4.1532564537496899E-3</v>
      </c>
      <c r="F211">
        <v>-94.334645069465694</v>
      </c>
      <c r="G211" s="1">
        <v>0</v>
      </c>
      <c r="H211">
        <v>2.7526665357092002</v>
      </c>
      <c r="I211">
        <v>-208.51454591777599</v>
      </c>
      <c r="J211">
        <v>-227.33027735786601</v>
      </c>
      <c r="K211">
        <v>-212.76579408607699</v>
      </c>
      <c r="L211">
        <v>-186.40718695655801</v>
      </c>
      <c r="M211">
        <v>28.2143871386562</v>
      </c>
      <c r="N211">
        <v>94.499773146445193</v>
      </c>
      <c r="O211">
        <v>81.709206406817799</v>
      </c>
      <c r="P211">
        <v>180524.395330645</v>
      </c>
      <c r="Q211">
        <v>214836.52393704301</v>
      </c>
      <c r="R211">
        <v>86.234846496890995</v>
      </c>
      <c r="S211">
        <v>666.28765262701097</v>
      </c>
      <c r="T211">
        <v>0.65510287717984805</v>
      </c>
      <c r="U211">
        <v>0.27159606961781202</v>
      </c>
      <c r="V211" s="1">
        <v>0</v>
      </c>
      <c r="W211">
        <v>6.7761943557221802E-2</v>
      </c>
      <c r="X211">
        <v>0.660641986824965</v>
      </c>
      <c r="Y211" s="1">
        <v>0</v>
      </c>
      <c r="Z211">
        <v>0.21738620021353</v>
      </c>
      <c r="AA211">
        <v>2.90636474820241E-4</v>
      </c>
      <c r="AB211">
        <v>3.8577878690466598E-3</v>
      </c>
      <c r="AC211" s="1">
        <v>1.8444186629216199E-7</v>
      </c>
      <c r="AD211" s="1">
        <v>0</v>
      </c>
      <c r="AE211">
        <v>4.8343426227783397E-6</v>
      </c>
      <c r="AF211" s="1">
        <v>0</v>
      </c>
      <c r="AG211">
        <v>4.1955545493129902</v>
      </c>
      <c r="AH211">
        <v>9.9144361995516905E-2</v>
      </c>
      <c r="AI211">
        <v>0.245950228304638</v>
      </c>
      <c r="AJ211" t="s">
        <v>77</v>
      </c>
      <c r="AK211" t="s">
        <v>78</v>
      </c>
      <c r="AL211">
        <v>223850250.21000001</v>
      </c>
      <c r="AM211">
        <v>1240</v>
      </c>
    </row>
    <row r="212" spans="1:39" x14ac:dyDescent="0.25">
      <c r="A212" t="s">
        <v>37</v>
      </c>
      <c r="B212">
        <v>5.1885853262326798</v>
      </c>
      <c r="C212">
        <v>4.5818948656467301E-3</v>
      </c>
      <c r="D212">
        <v>5.3618095681188001</v>
      </c>
      <c r="E212">
        <v>4.5784092054000601E-3</v>
      </c>
      <c r="F212">
        <v>-60.594651651646103</v>
      </c>
      <c r="G212" s="1">
        <v>0</v>
      </c>
      <c r="H212">
        <v>3.0751850069733102</v>
      </c>
      <c r="I212">
        <v>-178.42106880980799</v>
      </c>
      <c r="J212">
        <v>-189.857832736365</v>
      </c>
      <c r="K212">
        <v>-182.32097832398301</v>
      </c>
      <c r="L212">
        <v>-158.476921270595</v>
      </c>
      <c r="M212">
        <v>27.6687328096695</v>
      </c>
      <c r="N212">
        <v>92.942137042690405</v>
      </c>
      <c r="O212">
        <v>79.934914775179905</v>
      </c>
      <c r="P212">
        <v>200066.82537134801</v>
      </c>
      <c r="Q212">
        <v>241915.97858465099</v>
      </c>
      <c r="R212">
        <v>83.728008896162805</v>
      </c>
      <c r="S212">
        <v>651.450172782854</v>
      </c>
      <c r="T212">
        <v>0.49534475921311699</v>
      </c>
      <c r="U212">
        <v>0.332048487450055</v>
      </c>
      <c r="V212" s="1">
        <v>0</v>
      </c>
      <c r="W212">
        <v>0.153274643630221</v>
      </c>
      <c r="X212">
        <v>0.51467686891972297</v>
      </c>
      <c r="Y212" s="1">
        <v>0</v>
      </c>
      <c r="Z212">
        <v>0.34320010916448201</v>
      </c>
      <c r="AA212">
        <v>2.9639647841787898E-4</v>
      </c>
      <c r="AB212">
        <v>4.1490358641719897E-3</v>
      </c>
      <c r="AC212">
        <v>3.48547388277326E-6</v>
      </c>
      <c r="AD212" s="1">
        <v>0</v>
      </c>
      <c r="AE212">
        <v>1.3298374533996801E-4</v>
      </c>
      <c r="AF212" s="1">
        <v>0</v>
      </c>
      <c r="AG212">
        <v>4.6144854727803102</v>
      </c>
      <c r="AH212">
        <v>0.108697670393095</v>
      </c>
      <c r="AI212">
        <v>1.4611418845288899</v>
      </c>
      <c r="AJ212" t="s">
        <v>79</v>
      </c>
      <c r="AK212" t="s">
        <v>80</v>
      </c>
      <c r="AL212">
        <v>1705169552.6400001</v>
      </c>
      <c r="AM212">
        <v>8523</v>
      </c>
    </row>
    <row r="213" spans="1:39" x14ac:dyDescent="0.25">
      <c r="A213" t="s">
        <v>37</v>
      </c>
      <c r="B213">
        <v>7.0400343120234403</v>
      </c>
      <c r="C213">
        <v>4.7462057294819001E-3</v>
      </c>
      <c r="D213">
        <v>5.5490993880680399</v>
      </c>
      <c r="E213">
        <v>4.7420781925889598E-3</v>
      </c>
      <c r="F213">
        <v>-41.640278068779303</v>
      </c>
      <c r="G213" s="1">
        <v>0</v>
      </c>
      <c r="H213">
        <v>3.27418843943732</v>
      </c>
      <c r="I213">
        <v>-157.01628899180201</v>
      </c>
      <c r="J213">
        <v>-170.601967122926</v>
      </c>
      <c r="K213">
        <v>-161.60379770450399</v>
      </c>
      <c r="L213">
        <v>-137.332882054035</v>
      </c>
      <c r="M213">
        <v>28.052697532357701</v>
      </c>
      <c r="N213">
        <v>94.638635203623593</v>
      </c>
      <c r="O213">
        <v>80.331851835212703</v>
      </c>
      <c r="P213">
        <v>202743.766524898</v>
      </c>
      <c r="Q213">
        <v>243570.878994256</v>
      </c>
      <c r="R213">
        <v>84.162789002123205</v>
      </c>
      <c r="S213">
        <v>661.29153175823706</v>
      </c>
      <c r="T213">
        <v>0.51750034863359595</v>
      </c>
      <c r="U213">
        <v>0.33122436693290502</v>
      </c>
      <c r="V213" s="1">
        <v>0</v>
      </c>
      <c r="W213">
        <v>0.213250318866579</v>
      </c>
      <c r="X213">
        <v>0.45552531420051401</v>
      </c>
      <c r="Y213" s="1">
        <v>0</v>
      </c>
      <c r="Z213">
        <v>0.266988432315583</v>
      </c>
      <c r="AA213">
        <v>2.9227280746111002E-4</v>
      </c>
      <c r="AB213">
        <v>4.3797016193365696E-3</v>
      </c>
      <c r="AC213">
        <v>4.1276608467551197E-6</v>
      </c>
      <c r="AD213" s="1">
        <v>0</v>
      </c>
      <c r="AE213">
        <v>7.0111324169435293E-5</v>
      </c>
      <c r="AF213" s="1">
        <v>0</v>
      </c>
      <c r="AG213">
        <v>5.1544112921924796</v>
      </c>
      <c r="AH213">
        <v>0.12398892289615</v>
      </c>
      <c r="AI213">
        <v>7.1636840531821298</v>
      </c>
      <c r="AJ213" t="s">
        <v>81</v>
      </c>
      <c r="AK213" t="s">
        <v>82</v>
      </c>
      <c r="AL213">
        <v>21175167207.16</v>
      </c>
      <c r="AM213">
        <v>104443</v>
      </c>
    </row>
    <row r="214" spans="1:39" x14ac:dyDescent="0.25">
      <c r="A214" t="s">
        <v>37</v>
      </c>
      <c r="B214">
        <v>7.5956335789441001</v>
      </c>
      <c r="C214">
        <v>5.8883957896924098E-3</v>
      </c>
      <c r="D214">
        <v>6.8416645713808197</v>
      </c>
      <c r="E214">
        <v>5.7653423436535402E-3</v>
      </c>
      <c r="F214">
        <v>-36.483898296200501</v>
      </c>
      <c r="G214" s="1">
        <v>0</v>
      </c>
      <c r="H214">
        <v>3.3864050869924198</v>
      </c>
      <c r="I214">
        <v>-131.949608324666</v>
      </c>
      <c r="J214">
        <v>-142.77560937797901</v>
      </c>
      <c r="K214">
        <v>-141.200461793665</v>
      </c>
      <c r="L214">
        <v>-111.69729944165501</v>
      </c>
      <c r="M214">
        <v>29.0877300861716</v>
      </c>
      <c r="N214">
        <v>94.498348548529904</v>
      </c>
      <c r="O214">
        <v>79.153307982573395</v>
      </c>
      <c r="P214">
        <v>197043.46486039899</v>
      </c>
      <c r="Q214">
        <v>239091.27900949499</v>
      </c>
      <c r="R214">
        <v>84.090586868414206</v>
      </c>
      <c r="S214">
        <v>663.597769789582</v>
      </c>
      <c r="T214">
        <v>0.52786573454330299</v>
      </c>
      <c r="U214">
        <v>0.34114478687031002</v>
      </c>
      <c r="V214" s="1">
        <v>0</v>
      </c>
      <c r="W214">
        <v>0.199548501728465</v>
      </c>
      <c r="X214">
        <v>0.45930671140122298</v>
      </c>
      <c r="Y214" s="1">
        <v>0</v>
      </c>
      <c r="Z214">
        <v>0.25239124374127497</v>
      </c>
      <c r="AA214">
        <v>2.9369254780050002E-4</v>
      </c>
      <c r="AB214">
        <v>5.0736979934474296E-3</v>
      </c>
      <c r="AC214">
        <v>1.2305455903934999E-4</v>
      </c>
      <c r="AD214" s="1">
        <v>0</v>
      </c>
      <c r="AE214">
        <v>3.9793737836475799E-4</v>
      </c>
      <c r="AF214" s="1">
        <v>3.15603252974347E-8</v>
      </c>
      <c r="AG214">
        <v>5.5330962745911298</v>
      </c>
      <c r="AH214">
        <v>0.14007674478280999</v>
      </c>
      <c r="AI214">
        <v>20.0710458571271</v>
      </c>
      <c r="AJ214" t="s">
        <v>83</v>
      </c>
      <c r="AK214" t="s">
        <v>84</v>
      </c>
      <c r="AL214">
        <v>68880089924.320007</v>
      </c>
      <c r="AM214">
        <v>349568</v>
      </c>
    </row>
    <row r="215" spans="1:39" x14ac:dyDescent="0.25">
      <c r="A215" t="s">
        <v>37</v>
      </c>
      <c r="B215">
        <v>8.6132532373085091</v>
      </c>
      <c r="C215">
        <v>7.4109652905786604E-3</v>
      </c>
      <c r="D215">
        <v>8.5394775226101505</v>
      </c>
      <c r="E215">
        <v>7.0465584980628397E-3</v>
      </c>
      <c r="F215">
        <v>-27.3642678589677</v>
      </c>
      <c r="G215" s="1">
        <v>0</v>
      </c>
      <c r="H215">
        <v>3.5381225120068498</v>
      </c>
      <c r="I215">
        <v>-107.58714181273599</v>
      </c>
      <c r="J215">
        <v>-115.51408623781801</v>
      </c>
      <c r="K215">
        <v>-123.135005701078</v>
      </c>
      <c r="L215">
        <v>-86.741726799765601</v>
      </c>
      <c r="M215">
        <v>30.854620192899699</v>
      </c>
      <c r="N215">
        <v>94.279555302712495</v>
      </c>
      <c r="O215">
        <v>77.792298023556597</v>
      </c>
      <c r="P215">
        <v>191434.07320821501</v>
      </c>
      <c r="Q215">
        <v>234277.526655489</v>
      </c>
      <c r="R215">
        <v>84.076860824452496</v>
      </c>
      <c r="S215">
        <v>668.559746842295</v>
      </c>
      <c r="T215">
        <v>0.53775522919382301</v>
      </c>
      <c r="U215">
        <v>0.34428006451126802</v>
      </c>
      <c r="V215" s="1">
        <v>0</v>
      </c>
      <c r="W215">
        <v>0.19122802634653199</v>
      </c>
      <c r="X215">
        <v>0.46449190914219901</v>
      </c>
      <c r="Y215" s="1">
        <v>0</v>
      </c>
      <c r="Z215">
        <v>0.24176921334756701</v>
      </c>
      <c r="AA215">
        <v>2.9688509794679199E-4</v>
      </c>
      <c r="AB215">
        <v>6.0019290615401398E-3</v>
      </c>
      <c r="AC215">
        <v>3.6440912091212298E-4</v>
      </c>
      <c r="AD215" s="1">
        <v>0</v>
      </c>
      <c r="AE215">
        <v>7.4689286380663199E-4</v>
      </c>
      <c r="AF215" s="1">
        <v>8.7468532448522503E-7</v>
      </c>
      <c r="AG215">
        <v>5.7632613760372902</v>
      </c>
      <c r="AH215">
        <v>0.153737456094894</v>
      </c>
      <c r="AI215">
        <v>69.246440018690095</v>
      </c>
      <c r="AJ215" t="s">
        <v>85</v>
      </c>
      <c r="AK215" t="s">
        <v>86</v>
      </c>
      <c r="AL215">
        <v>157730956015.47</v>
      </c>
      <c r="AM215">
        <v>823944</v>
      </c>
    </row>
    <row r="216" spans="1:39" x14ac:dyDescent="0.25">
      <c r="A216" t="s">
        <v>37</v>
      </c>
      <c r="B216">
        <v>9.93395362915407</v>
      </c>
      <c r="C216">
        <v>8.83237909330074E-3</v>
      </c>
      <c r="D216">
        <v>10.0988442927354</v>
      </c>
      <c r="E216">
        <v>8.2770211061320605E-3</v>
      </c>
      <c r="F216">
        <v>-20.0403674367987</v>
      </c>
      <c r="G216" s="1">
        <v>0</v>
      </c>
      <c r="H216">
        <v>3.6718488299471699</v>
      </c>
      <c r="I216">
        <v>-82.884777250127996</v>
      </c>
      <c r="J216">
        <v>-89.504384435316098</v>
      </c>
      <c r="K216">
        <v>-103.059733417267</v>
      </c>
      <c r="L216">
        <v>-61.536981286594703</v>
      </c>
      <c r="M216">
        <v>31.9560866602557</v>
      </c>
      <c r="N216">
        <v>94.030213588265497</v>
      </c>
      <c r="O216">
        <v>76.460441166800393</v>
      </c>
      <c r="P216">
        <v>186922.063691346</v>
      </c>
      <c r="Q216">
        <v>229681.77707457499</v>
      </c>
      <c r="R216">
        <v>84.238705461515096</v>
      </c>
      <c r="S216">
        <v>671.03751211819099</v>
      </c>
      <c r="T216">
        <v>0.529172703444728</v>
      </c>
      <c r="U216">
        <v>0.35589022309306301</v>
      </c>
      <c r="V216" s="1">
        <v>0</v>
      </c>
      <c r="W216">
        <v>0.17998642662723699</v>
      </c>
      <c r="X216">
        <v>0.46412335027969898</v>
      </c>
      <c r="Y216" s="1">
        <v>0</v>
      </c>
      <c r="Z216">
        <v>0.25373305933645202</v>
      </c>
      <c r="AA216">
        <v>2.9891264446724099E-4</v>
      </c>
      <c r="AB216">
        <v>7.1194490611332199E-3</v>
      </c>
      <c r="AC216">
        <v>5.5536282381041496E-4</v>
      </c>
      <c r="AD216" s="1">
        <v>0</v>
      </c>
      <c r="AE216">
        <v>8.5117431307656804E-4</v>
      </c>
      <c r="AF216">
        <v>7.5131148649632897E-6</v>
      </c>
      <c r="AG216">
        <v>6.0990349744492196</v>
      </c>
      <c r="AH216">
        <v>0.17235531509636901</v>
      </c>
      <c r="AI216">
        <v>158.85693815775701</v>
      </c>
      <c r="AJ216" t="s">
        <v>87</v>
      </c>
      <c r="AK216" t="s">
        <v>88</v>
      </c>
      <c r="AL216">
        <v>309692848967.95001</v>
      </c>
      <c r="AM216">
        <v>1656802</v>
      </c>
    </row>
    <row r="217" spans="1:39" x14ac:dyDescent="0.25">
      <c r="A217" t="s">
        <v>37</v>
      </c>
      <c r="B217">
        <v>11.704370804440799</v>
      </c>
      <c r="C217">
        <v>1.0324483043779401E-2</v>
      </c>
      <c r="D217">
        <v>11.7095115495813</v>
      </c>
      <c r="E217">
        <v>9.5121124714765606E-3</v>
      </c>
      <c r="F217">
        <v>-15.810391963218599</v>
      </c>
      <c r="G217" s="1">
        <v>0</v>
      </c>
      <c r="H217">
        <v>3.7540644359399602</v>
      </c>
      <c r="I217">
        <v>-59.102924011981699</v>
      </c>
      <c r="J217">
        <v>-63.8407667433261</v>
      </c>
      <c r="K217">
        <v>-87.046268305422004</v>
      </c>
      <c r="L217">
        <v>-37.206060707447101</v>
      </c>
      <c r="M217">
        <v>32.872244927472799</v>
      </c>
      <c r="N217">
        <v>93.629608588727095</v>
      </c>
      <c r="O217">
        <v>74.878023475613801</v>
      </c>
      <c r="P217">
        <v>182228.09834932999</v>
      </c>
      <c r="Q217">
        <v>224634.401237485</v>
      </c>
      <c r="R217">
        <v>84.245693580407007</v>
      </c>
      <c r="S217">
        <v>679.08447704428102</v>
      </c>
      <c r="T217">
        <v>0.50388821936136796</v>
      </c>
      <c r="U217">
        <v>0.36688711224088999</v>
      </c>
      <c r="V217" s="1">
        <v>0</v>
      </c>
      <c r="W217">
        <v>0.16910058407041501</v>
      </c>
      <c r="X217">
        <v>0.46401230368869301</v>
      </c>
      <c r="Y217" s="1">
        <v>0</v>
      </c>
      <c r="Z217">
        <v>0.28402338534104998</v>
      </c>
      <c r="AA217">
        <v>3.0232227435530599E-4</v>
      </c>
      <c r="AB217">
        <v>7.8275442649488394E-3</v>
      </c>
      <c r="AC217">
        <v>8.123786687747E-4</v>
      </c>
      <c r="AD217" s="1">
        <v>0</v>
      </c>
      <c r="AE217">
        <v>1.3508949284163701E-3</v>
      </c>
      <c r="AF217">
        <v>3.1384290418992901E-5</v>
      </c>
      <c r="AG217">
        <v>6.5118232824344</v>
      </c>
      <c r="AH217">
        <v>0.19164010028652301</v>
      </c>
      <c r="AI217">
        <v>295.39979371205101</v>
      </c>
      <c r="AJ217" t="s">
        <v>89</v>
      </c>
      <c r="AK217" t="s">
        <v>90</v>
      </c>
      <c r="AL217">
        <v>434589049313.67999</v>
      </c>
      <c r="AM217">
        <v>2384863</v>
      </c>
    </row>
    <row r="218" spans="1:39" x14ac:dyDescent="0.25">
      <c r="A218" t="s">
        <v>37</v>
      </c>
      <c r="B218">
        <v>13.020971670020201</v>
      </c>
      <c r="C218">
        <v>1.172023645873E-2</v>
      </c>
      <c r="D218">
        <v>13.1921836321096</v>
      </c>
      <c r="E218">
        <v>1.0581889239965E-2</v>
      </c>
      <c r="F218">
        <v>-10.2665037540567</v>
      </c>
      <c r="G218" s="1">
        <v>0</v>
      </c>
      <c r="H218">
        <v>3.83276078170588</v>
      </c>
      <c r="I218">
        <v>-34.900103102618203</v>
      </c>
      <c r="J218">
        <v>-39.617324484713698</v>
      </c>
      <c r="K218">
        <v>-68.068921384962493</v>
      </c>
      <c r="L218">
        <v>-12.313866449829399</v>
      </c>
      <c r="M218">
        <v>33.259866420807001</v>
      </c>
      <c r="N218">
        <v>93.128131687075793</v>
      </c>
      <c r="O218">
        <v>73.921905957150898</v>
      </c>
      <c r="P218">
        <v>176645.753758109</v>
      </c>
      <c r="Q218">
        <v>218978.74888850801</v>
      </c>
      <c r="R218">
        <v>85.320937208946305</v>
      </c>
      <c r="S218">
        <v>685.68455691338897</v>
      </c>
      <c r="T218">
        <v>0.48257635488133999</v>
      </c>
      <c r="U218">
        <v>0.37714711203985501</v>
      </c>
      <c r="V218" s="1">
        <v>2.97245489203026E-7</v>
      </c>
      <c r="W218">
        <v>0.15559434092924199</v>
      </c>
      <c r="X218">
        <v>0.46725824978541203</v>
      </c>
      <c r="Y218" s="1">
        <v>0</v>
      </c>
      <c r="Z218">
        <v>0.314246795477646</v>
      </c>
      <c r="AA218">
        <v>3.0635712327135601E-4</v>
      </c>
      <c r="AB218">
        <v>8.0566585341930105E-3</v>
      </c>
      <c r="AC218">
        <v>1.13835651649561E-3</v>
      </c>
      <c r="AD218" s="1">
        <v>0</v>
      </c>
      <c r="AE218">
        <v>2.0048283467815398E-3</v>
      </c>
      <c r="AF218">
        <v>2.1407810572865601E-4</v>
      </c>
      <c r="AG218">
        <v>6.72245083414745</v>
      </c>
      <c r="AH218">
        <v>0.206736093988449</v>
      </c>
      <c r="AI218">
        <v>516.802927539047</v>
      </c>
      <c r="AJ218" t="s">
        <v>91</v>
      </c>
      <c r="AK218" t="s">
        <v>92</v>
      </c>
      <c r="AL218">
        <v>530481153550.15002</v>
      </c>
      <c r="AM218">
        <v>3003079</v>
      </c>
    </row>
    <row r="219" spans="1:39" x14ac:dyDescent="0.25">
      <c r="A219" t="s">
        <v>37</v>
      </c>
      <c r="B219">
        <v>14.6056120622669</v>
      </c>
      <c r="C219">
        <v>1.3206494608344299E-2</v>
      </c>
      <c r="D219">
        <v>14.745877224450499</v>
      </c>
      <c r="E219">
        <v>1.16526381702735E-2</v>
      </c>
      <c r="F219">
        <v>-4.8900846534203897</v>
      </c>
      <c r="G219" s="1">
        <v>0</v>
      </c>
      <c r="H219">
        <v>3.9016668086741202</v>
      </c>
      <c r="I219">
        <v>-11.094358090674801</v>
      </c>
      <c r="J219">
        <v>-17.772824159079001</v>
      </c>
      <c r="K219">
        <v>-43.038350728856997</v>
      </c>
      <c r="L219">
        <v>12.2090102317343</v>
      </c>
      <c r="M219">
        <v>32.660397398059601</v>
      </c>
      <c r="N219">
        <v>92.886853478784104</v>
      </c>
      <c r="O219">
        <v>73.882418064146705</v>
      </c>
      <c r="P219">
        <v>171137.613537736</v>
      </c>
      <c r="Q219">
        <v>212734.150834061</v>
      </c>
      <c r="R219">
        <v>86.851662572297997</v>
      </c>
      <c r="S219">
        <v>686.69985571562802</v>
      </c>
      <c r="T219">
        <v>0.46878341130573897</v>
      </c>
      <c r="U219">
        <v>0.38878946603286701</v>
      </c>
      <c r="V219" s="1">
        <v>4.25101476000051E-7</v>
      </c>
      <c r="W219">
        <v>0.14321588031288399</v>
      </c>
      <c r="X219">
        <v>0.46799422855277101</v>
      </c>
      <c r="Y219" s="1">
        <v>0</v>
      </c>
      <c r="Z219">
        <v>0.336267887869523</v>
      </c>
      <c r="AA219">
        <v>3.0703253246063499E-4</v>
      </c>
      <c r="AB219">
        <v>7.89423788429045E-3</v>
      </c>
      <c r="AC219">
        <v>1.5538661142079099E-3</v>
      </c>
      <c r="AD219" s="1">
        <v>0</v>
      </c>
      <c r="AE219">
        <v>2.3777884822182402E-3</v>
      </c>
      <c r="AF219">
        <v>1.0736257564154699E-3</v>
      </c>
      <c r="AG219">
        <v>6.8343214915255404</v>
      </c>
      <c r="AH219">
        <v>0.20465863125390299</v>
      </c>
      <c r="AI219">
        <v>739.08748463877396</v>
      </c>
      <c r="AJ219" t="s">
        <v>93</v>
      </c>
      <c r="AK219" t="s">
        <v>94</v>
      </c>
      <c r="AL219">
        <v>602566809248.07996</v>
      </c>
      <c r="AM219">
        <v>3520949</v>
      </c>
    </row>
    <row r="220" spans="1:39" x14ac:dyDescent="0.25">
      <c r="A220" t="s">
        <v>37</v>
      </c>
      <c r="B220" s="9">
        <v>16.021383012706</v>
      </c>
      <c r="C220">
        <v>1.5120757190424199E-2</v>
      </c>
      <c r="D220">
        <v>16.709434080416202</v>
      </c>
      <c r="E220">
        <v>1.3054538545796E-2</v>
      </c>
      <c r="F220">
        <v>0.46575222750825002</v>
      </c>
      <c r="G220" s="1">
        <v>0</v>
      </c>
      <c r="H220">
        <v>3.9714487462389099</v>
      </c>
      <c r="I220" s="9">
        <v>12.5696062450544</v>
      </c>
      <c r="J220">
        <v>6.9219017057870804</v>
      </c>
      <c r="K220">
        <v>-20.867324241626001</v>
      </c>
      <c r="L220">
        <v>37.134579078886702</v>
      </c>
      <c r="M220">
        <v>33.460043727460302</v>
      </c>
      <c r="N220">
        <v>92.580048007273604</v>
      </c>
      <c r="O220">
        <v>73.177793113975696</v>
      </c>
      <c r="P220">
        <v>162359.98079703099</v>
      </c>
      <c r="Q220">
        <v>203067.65527440101</v>
      </c>
      <c r="R220">
        <v>91.979450138122999</v>
      </c>
      <c r="S220">
        <v>689.20492834437403</v>
      </c>
      <c r="T220">
        <v>0.46601614935006502</v>
      </c>
      <c r="U220">
        <v>0.399398255141866</v>
      </c>
      <c r="V220">
        <v>4.7993626788737302E-6</v>
      </c>
      <c r="W220">
        <v>0.12723906809391899</v>
      </c>
      <c r="X220">
        <v>0.47335787740153501</v>
      </c>
      <c r="Y220" s="1">
        <v>0</v>
      </c>
      <c r="Z220">
        <v>0.34235611834797602</v>
      </c>
      <c r="AA220" s="9">
        <v>3.1167362044672698E-4</v>
      </c>
      <c r="AB220" s="9">
        <v>7.7562619331118902E-3</v>
      </c>
      <c r="AC220" s="9">
        <v>2.0662245535466701E-3</v>
      </c>
      <c r="AD220" s="13">
        <v>0</v>
      </c>
      <c r="AE220" s="9">
        <v>2.73317058057056E-3</v>
      </c>
      <c r="AF220" s="9">
        <v>2.25349643756605E-3</v>
      </c>
      <c r="AG220">
        <v>6.9006705792671097</v>
      </c>
      <c r="AH220">
        <v>0.21211985361541</v>
      </c>
      <c r="AI220">
        <v>1085.0419101801399</v>
      </c>
      <c r="AJ220" t="s">
        <v>95</v>
      </c>
      <c r="AK220" t="s">
        <v>96</v>
      </c>
      <c r="AL220">
        <v>504153393251.75</v>
      </c>
      <c r="AM220">
        <v>3105158</v>
      </c>
    </row>
    <row r="221" spans="1:39" x14ac:dyDescent="0.25">
      <c r="A221" t="s">
        <v>37</v>
      </c>
      <c r="B221">
        <v>17.143235783852599</v>
      </c>
      <c r="C221">
        <v>1.6157378393521798E-2</v>
      </c>
      <c r="D221">
        <v>17.755361621612298</v>
      </c>
      <c r="E221">
        <v>1.40507261358618E-2</v>
      </c>
      <c r="F221">
        <v>3.46978333456609</v>
      </c>
      <c r="G221" s="1">
        <v>0</v>
      </c>
      <c r="H221">
        <v>4.0525789756241801</v>
      </c>
      <c r="I221">
        <v>35.810918435760499</v>
      </c>
      <c r="J221">
        <v>29.770015212812002</v>
      </c>
      <c r="K221">
        <v>1.5649408666586999</v>
      </c>
      <c r="L221">
        <v>61.826987442078</v>
      </c>
      <c r="M221">
        <v>34.2225407074746</v>
      </c>
      <c r="N221">
        <v>92.510737460530095</v>
      </c>
      <c r="O221">
        <v>72.778830883865197</v>
      </c>
      <c r="P221">
        <v>153294.07021038799</v>
      </c>
      <c r="Q221">
        <v>190526.52369658701</v>
      </c>
      <c r="R221">
        <v>99.457174753519595</v>
      </c>
      <c r="S221">
        <v>690.82921722950903</v>
      </c>
      <c r="T221">
        <v>0.49214449008010902</v>
      </c>
      <c r="U221">
        <v>0.39798408971927601</v>
      </c>
      <c r="V221">
        <v>3.75402975383045E-6</v>
      </c>
      <c r="W221">
        <v>0.115823549271533</v>
      </c>
      <c r="X221">
        <v>0.486188606979435</v>
      </c>
      <c r="Y221" s="1">
        <v>0</v>
      </c>
      <c r="Z221">
        <v>0.30404011203583498</v>
      </c>
      <c r="AA221">
        <v>3.13962020575442E-4</v>
      </c>
      <c r="AB221">
        <v>7.7018906214308099E-3</v>
      </c>
      <c r="AC221">
        <v>2.10665316602217E-3</v>
      </c>
      <c r="AD221" s="1">
        <v>0</v>
      </c>
      <c r="AE221">
        <v>2.9773483415793398E-3</v>
      </c>
      <c r="AF221">
        <v>3.05758042041979E-3</v>
      </c>
      <c r="AG221">
        <v>6.8985806470515998</v>
      </c>
      <c r="AH221">
        <v>0.22001197361833</v>
      </c>
      <c r="AI221">
        <v>1557.3129053738301</v>
      </c>
      <c r="AJ221" t="s">
        <v>97</v>
      </c>
      <c r="AK221" t="s">
        <v>98</v>
      </c>
      <c r="AL221">
        <v>438202136869.45001</v>
      </c>
      <c r="AM221">
        <v>2858572</v>
      </c>
    </row>
    <row r="222" spans="1:39" x14ac:dyDescent="0.25">
      <c r="A222" t="s">
        <v>37</v>
      </c>
      <c r="B222" s="9">
        <v>17.779725776512901</v>
      </c>
      <c r="C222">
        <v>1.65409094126578E-2</v>
      </c>
      <c r="D222">
        <v>18.139274570071599</v>
      </c>
      <c r="E222">
        <v>1.43875363514722E-2</v>
      </c>
      <c r="F222">
        <v>8.7464804045094997</v>
      </c>
      <c r="G222" s="1">
        <v>0</v>
      </c>
      <c r="H222">
        <v>4.1806347247438804</v>
      </c>
      <c r="I222" s="9">
        <v>58.820110767639598</v>
      </c>
      <c r="J222">
        <v>52.4177480464624</v>
      </c>
      <c r="K222">
        <v>25.955321130675799</v>
      </c>
      <c r="L222">
        <v>86.744718187957801</v>
      </c>
      <c r="M222">
        <v>35.572553772686</v>
      </c>
      <c r="N222">
        <v>92.512157198884907</v>
      </c>
      <c r="O222">
        <v>72.2963545910211</v>
      </c>
      <c r="P222">
        <v>142779.93712033401</v>
      </c>
      <c r="Q222">
        <v>176115.99869018199</v>
      </c>
      <c r="R222">
        <v>108.030564596136</v>
      </c>
      <c r="S222">
        <v>687.23194504137598</v>
      </c>
      <c r="T222">
        <v>0.52887862555349097</v>
      </c>
      <c r="U222">
        <v>0.39894428743353</v>
      </c>
      <c r="V222">
        <v>4.6405724688249404E-6</v>
      </c>
      <c r="W222">
        <v>0.105172380334494</v>
      </c>
      <c r="X222">
        <v>0.49587869165950499</v>
      </c>
      <c r="Y222" s="1">
        <v>0</v>
      </c>
      <c r="Z222">
        <v>0.25887646307203799</v>
      </c>
      <c r="AA222">
        <v>3.1816135787352798E-4</v>
      </c>
      <c r="AB222">
        <v>7.6435154225988899E-3</v>
      </c>
      <c r="AC222">
        <v>2.1533712929231999E-3</v>
      </c>
      <c r="AD222" s="1">
        <v>0</v>
      </c>
      <c r="AE222">
        <v>3.37566637684068E-3</v>
      </c>
      <c r="AF222">
        <v>3.0502256823221698E-3</v>
      </c>
      <c r="AG222">
        <v>6.8218482828786096</v>
      </c>
      <c r="AH222">
        <v>0.22351750772269699</v>
      </c>
      <c r="AI222">
        <v>2179.7093080044801</v>
      </c>
      <c r="AJ222" t="s">
        <v>99</v>
      </c>
      <c r="AK222" t="s">
        <v>100</v>
      </c>
      <c r="AL222">
        <v>329245109361.88</v>
      </c>
      <c r="AM222">
        <v>2305962</v>
      </c>
    </row>
    <row r="223" spans="1:39" x14ac:dyDescent="0.25">
      <c r="A223" t="s">
        <v>37</v>
      </c>
      <c r="B223">
        <v>18.306611539393799</v>
      </c>
      <c r="C223">
        <v>1.73442410775719E-2</v>
      </c>
      <c r="D223">
        <v>18.9380877562369</v>
      </c>
      <c r="E223">
        <v>1.51051197268872E-2</v>
      </c>
      <c r="F223">
        <v>9.7740707244253393</v>
      </c>
      <c r="G223" s="1">
        <v>0</v>
      </c>
      <c r="H223">
        <v>4.2678193100348398</v>
      </c>
      <c r="I223">
        <v>82.056346921147394</v>
      </c>
      <c r="J223">
        <v>76.348009252530204</v>
      </c>
      <c r="K223">
        <v>49.180065787727102</v>
      </c>
      <c r="L223">
        <v>111.556753408102</v>
      </c>
      <c r="M223">
        <v>37.403629859566202</v>
      </c>
      <c r="N223">
        <v>92.969299190292801</v>
      </c>
      <c r="O223">
        <v>71.931866974745105</v>
      </c>
      <c r="P223">
        <v>135111.36525399401</v>
      </c>
      <c r="Q223">
        <v>166254.36303323801</v>
      </c>
      <c r="R223">
        <v>118.425814246276</v>
      </c>
      <c r="S223">
        <v>686.54905198832205</v>
      </c>
      <c r="T223">
        <v>0.57400471438420897</v>
      </c>
      <c r="U223">
        <v>0.39009936760798802</v>
      </c>
      <c r="V223" s="1">
        <v>5.7662220212398305E-7</v>
      </c>
      <c r="W223">
        <v>0.101452678647558</v>
      </c>
      <c r="X223">
        <v>0.50844737712225097</v>
      </c>
      <c r="Y223" s="1">
        <v>0</v>
      </c>
      <c r="Z223">
        <v>0.19152611234796099</v>
      </c>
      <c r="AA223">
        <v>3.1925496059111998E-4</v>
      </c>
      <c r="AB223">
        <v>7.7254615868630801E-3</v>
      </c>
      <c r="AC223">
        <v>2.2391201894845399E-3</v>
      </c>
      <c r="AD223" s="1">
        <v>0</v>
      </c>
      <c r="AE223">
        <v>3.40782910841187E-3</v>
      </c>
      <c r="AF223">
        <v>3.65261262008646E-3</v>
      </c>
      <c r="AG223">
        <v>6.7396451001515203</v>
      </c>
      <c r="AH223">
        <v>0.24006542262018399</v>
      </c>
      <c r="AI223">
        <v>2819.34409527966</v>
      </c>
      <c r="AJ223" t="s">
        <v>101</v>
      </c>
      <c r="AK223" t="s">
        <v>102</v>
      </c>
      <c r="AL223">
        <v>263118710034.29999</v>
      </c>
      <c r="AM223">
        <v>1947421</v>
      </c>
    </row>
    <row r="224" spans="1:39" x14ac:dyDescent="0.25">
      <c r="A224" t="s">
        <v>37</v>
      </c>
      <c r="B224">
        <v>19.753061397583298</v>
      </c>
      <c r="C224">
        <v>1.8672762625206299E-2</v>
      </c>
      <c r="D224">
        <v>20.243472394538902</v>
      </c>
      <c r="E224">
        <v>1.6468786732018501E-2</v>
      </c>
      <c r="F224">
        <v>15.9213653323455</v>
      </c>
      <c r="G224" s="1">
        <v>0</v>
      </c>
      <c r="H224">
        <v>4.3836741001598796</v>
      </c>
      <c r="I224">
        <v>105.738727212726</v>
      </c>
      <c r="J224">
        <v>102.298700996345</v>
      </c>
      <c r="K224">
        <v>67.721435144330798</v>
      </c>
      <c r="L224">
        <v>136.550412084334</v>
      </c>
      <c r="M224">
        <v>38.5441216762678</v>
      </c>
      <c r="N224">
        <v>92.871588609114895</v>
      </c>
      <c r="O224">
        <v>70.6209816513568</v>
      </c>
      <c r="P224">
        <v>129317.841409835</v>
      </c>
      <c r="Q224">
        <v>159065.85605533901</v>
      </c>
      <c r="R224">
        <v>122.92396176523</v>
      </c>
      <c r="S224">
        <v>691.331794422901</v>
      </c>
      <c r="T224">
        <v>0.59522339371942801</v>
      </c>
      <c r="U224">
        <v>0.37226125283566802</v>
      </c>
      <c r="V224" s="1">
        <v>3.26498490300814E-7</v>
      </c>
      <c r="W224">
        <v>9.1933711549297401E-2</v>
      </c>
      <c r="X224">
        <v>0.53580470911654299</v>
      </c>
      <c r="Y224" s="1">
        <v>0</v>
      </c>
      <c r="Z224">
        <v>0.168482104145315</v>
      </c>
      <c r="AA224">
        <v>3.2378261978542703E-4</v>
      </c>
      <c r="AB224">
        <v>7.8425462978356196E-3</v>
      </c>
      <c r="AC224">
        <v>2.2039715628393601E-3</v>
      </c>
      <c r="AD224" s="1">
        <v>0</v>
      </c>
      <c r="AE224">
        <v>3.6824682388793698E-3</v>
      </c>
      <c r="AF224">
        <v>4.6200354608487999E-3</v>
      </c>
      <c r="AG224">
        <v>7.0354029708901598</v>
      </c>
      <c r="AH224">
        <v>0.25058724778579999</v>
      </c>
      <c r="AI224">
        <v>3465.8488709624899</v>
      </c>
      <c r="AJ224" t="s">
        <v>103</v>
      </c>
      <c r="AK224" t="s">
        <v>104</v>
      </c>
      <c r="AL224">
        <v>169716864384.10999</v>
      </c>
      <c r="AM224">
        <v>1312401</v>
      </c>
    </row>
    <row r="225" spans="1:39" x14ac:dyDescent="0.25">
      <c r="A225" t="s">
        <v>37</v>
      </c>
      <c r="B225">
        <v>20.358691750303201</v>
      </c>
      <c r="C225">
        <v>1.9183174234526201E-2</v>
      </c>
      <c r="D225">
        <v>20.739849993280298</v>
      </c>
      <c r="E225">
        <v>1.7126787788724399E-2</v>
      </c>
      <c r="F225">
        <v>22.498799014255301</v>
      </c>
      <c r="G225" s="1">
        <v>0</v>
      </c>
      <c r="H225">
        <v>4.4865066406359002</v>
      </c>
      <c r="I225">
        <v>129.051587010574</v>
      </c>
      <c r="J225">
        <v>126.632207540096</v>
      </c>
      <c r="K225">
        <v>86.347731619018404</v>
      </c>
      <c r="L225">
        <v>161.20424871846299</v>
      </c>
      <c r="M225">
        <v>40.101344891044299</v>
      </c>
      <c r="N225">
        <v>92.885276479292301</v>
      </c>
      <c r="O225">
        <v>69.403060984649002</v>
      </c>
      <c r="P225">
        <v>123845.278392134</v>
      </c>
      <c r="Q225">
        <v>152881.92851716699</v>
      </c>
      <c r="R225">
        <v>128.66167375470101</v>
      </c>
      <c r="S225">
        <v>694.98351973679803</v>
      </c>
      <c r="T225">
        <v>0.61931744047710602</v>
      </c>
      <c r="U225">
        <v>0.352992664421096</v>
      </c>
      <c r="V225" s="1">
        <v>0</v>
      </c>
      <c r="W225">
        <v>8.6471706002318904E-2</v>
      </c>
      <c r="X225">
        <v>0.56053562957658398</v>
      </c>
      <c r="Y225" s="1">
        <v>0</v>
      </c>
      <c r="Z225">
        <v>0.138391898703357</v>
      </c>
      <c r="AA225">
        <v>3.2730726574619202E-4</v>
      </c>
      <c r="AB225">
        <v>8.01504215732304E-3</v>
      </c>
      <c r="AC225">
        <v>2.05637983414043E-3</v>
      </c>
      <c r="AD225" s="1">
        <v>0</v>
      </c>
      <c r="AE225">
        <v>4.2043590078817503E-3</v>
      </c>
      <c r="AF225">
        <v>4.5801281912083098E-3</v>
      </c>
      <c r="AG225">
        <v>7.21628707059776</v>
      </c>
      <c r="AH225">
        <v>0.27189990854068702</v>
      </c>
      <c r="AI225">
        <v>4224.6717172878898</v>
      </c>
      <c r="AJ225" t="s">
        <v>105</v>
      </c>
      <c r="AK225" t="s">
        <v>106</v>
      </c>
      <c r="AL225">
        <v>107937723918.5</v>
      </c>
      <c r="AM225">
        <v>871553</v>
      </c>
    </row>
    <row r="226" spans="1:39" x14ac:dyDescent="0.25">
      <c r="A226" t="s">
        <v>37</v>
      </c>
      <c r="B226">
        <v>20.684663889341898</v>
      </c>
      <c r="C226">
        <v>1.8929882817880099E-2</v>
      </c>
      <c r="D226">
        <v>20.493878009155701</v>
      </c>
      <c r="E226">
        <v>1.7106514529569398E-2</v>
      </c>
      <c r="F226">
        <v>36.469592128860199</v>
      </c>
      <c r="G226" s="1">
        <v>0</v>
      </c>
      <c r="H226">
        <v>4.6424809423114404</v>
      </c>
      <c r="I226">
        <v>151.22915996931701</v>
      </c>
      <c r="J226">
        <v>150.23903218838899</v>
      </c>
      <c r="K226">
        <v>103.076502031757</v>
      </c>
      <c r="L226">
        <v>185.38146180685999</v>
      </c>
      <c r="M226">
        <v>41.079127504453602</v>
      </c>
      <c r="N226">
        <v>92.521097931507001</v>
      </c>
      <c r="O226">
        <v>67.794187771742202</v>
      </c>
      <c r="P226">
        <v>116394.733377062</v>
      </c>
      <c r="Q226">
        <v>144826.99848552901</v>
      </c>
      <c r="R226">
        <v>130.07015415090501</v>
      </c>
      <c r="S226">
        <v>700.21306546127096</v>
      </c>
      <c r="T226">
        <v>0.62955841963766901</v>
      </c>
      <c r="U226">
        <v>0.33200600583810702</v>
      </c>
      <c r="V226" s="1">
        <v>0</v>
      </c>
      <c r="W226">
        <v>7.3298814186567501E-2</v>
      </c>
      <c r="X226">
        <v>0.59469517997532395</v>
      </c>
      <c r="Y226" s="1">
        <v>0</v>
      </c>
      <c r="Z226">
        <v>0.13800570708725601</v>
      </c>
      <c r="AA226">
        <v>3.3944138544436301E-4</v>
      </c>
      <c r="AB226">
        <v>8.1268044607158401E-3</v>
      </c>
      <c r="AC226">
        <v>1.8233610552412501E-3</v>
      </c>
      <c r="AD226" s="1">
        <v>0</v>
      </c>
      <c r="AE226">
        <v>4.82483974061821E-3</v>
      </c>
      <c r="AF226">
        <v>3.81541069471343E-3</v>
      </c>
      <c r="AG226">
        <v>7.5518823296425497</v>
      </c>
      <c r="AH226">
        <v>0.29358680502501999</v>
      </c>
      <c r="AI226">
        <v>5009.20124071594</v>
      </c>
      <c r="AJ226" t="s">
        <v>107</v>
      </c>
      <c r="AK226" t="s">
        <v>108</v>
      </c>
      <c r="AL226">
        <v>43802830011.790001</v>
      </c>
      <c r="AM226">
        <v>376330</v>
      </c>
    </row>
    <row r="227" spans="1:39" x14ac:dyDescent="0.25">
      <c r="A227" t="s">
        <v>37</v>
      </c>
      <c r="B227">
        <v>20.176392564655799</v>
      </c>
      <c r="C227">
        <v>1.7952498440359E-2</v>
      </c>
      <c r="D227">
        <v>19.5381634779704</v>
      </c>
      <c r="E227">
        <v>1.6357184739024401E-2</v>
      </c>
      <c r="F227">
        <v>56.044614850528497</v>
      </c>
      <c r="G227" s="1">
        <v>0</v>
      </c>
      <c r="H227">
        <v>4.8484192821400098</v>
      </c>
      <c r="I227">
        <v>174.151210598517</v>
      </c>
      <c r="J227">
        <v>172.96341426428401</v>
      </c>
      <c r="K227">
        <v>123.78387046419</v>
      </c>
      <c r="L227">
        <v>210.54509585901999</v>
      </c>
      <c r="M227">
        <v>41.700841908833098</v>
      </c>
      <c r="N227">
        <v>92.364325326324604</v>
      </c>
      <c r="O227">
        <v>67.214905366055902</v>
      </c>
      <c r="P227">
        <v>109070.637905203</v>
      </c>
      <c r="Q227">
        <v>135915.73219303001</v>
      </c>
      <c r="R227">
        <v>130.995836616573</v>
      </c>
      <c r="S227">
        <v>699.27307701210304</v>
      </c>
      <c r="T227">
        <v>0.63902216011850099</v>
      </c>
      <c r="U227">
        <v>0.30876958329651799</v>
      </c>
      <c r="V227" s="1">
        <v>0</v>
      </c>
      <c r="W227">
        <v>7.3657845129579999E-2</v>
      </c>
      <c r="X227">
        <v>0.617572571573901</v>
      </c>
      <c r="Y227" s="1">
        <v>0</v>
      </c>
      <c r="Z227">
        <v>0.13923642101150799</v>
      </c>
      <c r="AA227">
        <v>3.4498906922264099E-4</v>
      </c>
      <c r="AB227">
        <v>8.1158832314220594E-3</v>
      </c>
      <c r="AC227">
        <v>1.5952935289314399E-3</v>
      </c>
      <c r="AD227" s="1">
        <v>0</v>
      </c>
      <c r="AE227">
        <v>4.7223863541012E-3</v>
      </c>
      <c r="AF227">
        <v>3.1739524760500499E-3</v>
      </c>
      <c r="AG227">
        <v>7.6318047812326499</v>
      </c>
      <c r="AH227">
        <v>0.29454962783214</v>
      </c>
      <c r="AI227">
        <v>5854.3504769443398</v>
      </c>
      <c r="AJ227" t="s">
        <v>109</v>
      </c>
      <c r="AK227" t="s">
        <v>110</v>
      </c>
      <c r="AL227">
        <v>16941178691.35</v>
      </c>
      <c r="AM227">
        <v>155323</v>
      </c>
    </row>
    <row r="228" spans="1:39" x14ac:dyDescent="0.25">
      <c r="A228" t="s">
        <v>37</v>
      </c>
      <c r="B228">
        <v>19.994748126752501</v>
      </c>
      <c r="C228">
        <v>1.72267193694511E-2</v>
      </c>
      <c r="D228">
        <v>18.8216750269827</v>
      </c>
      <c r="E228">
        <v>1.61100293822024E-2</v>
      </c>
      <c r="F228">
        <v>77.427008443116804</v>
      </c>
      <c r="G228" s="1">
        <v>0</v>
      </c>
      <c r="H228">
        <v>5.0636084193479904</v>
      </c>
      <c r="I228">
        <v>194.83357906912599</v>
      </c>
      <c r="J228">
        <v>193.00049705973601</v>
      </c>
      <c r="K228">
        <v>144.330179309263</v>
      </c>
      <c r="L228">
        <v>234.01185047454399</v>
      </c>
      <c r="M228">
        <v>42.243240966227198</v>
      </c>
      <c r="N228">
        <v>91.957624675509805</v>
      </c>
      <c r="O228">
        <v>66.6296764793791</v>
      </c>
      <c r="P228">
        <v>101005.270253757</v>
      </c>
      <c r="Q228">
        <v>125058.114308651</v>
      </c>
      <c r="R228">
        <v>131.47459588993999</v>
      </c>
      <c r="S228">
        <v>699.00861955938205</v>
      </c>
      <c r="T228">
        <v>0.61753914497154505</v>
      </c>
      <c r="U228">
        <v>0.297012008375726</v>
      </c>
      <c r="V228" s="1">
        <v>0</v>
      </c>
      <c r="W228">
        <v>0.117966453885487</v>
      </c>
      <c r="X228">
        <v>0.58502153773878596</v>
      </c>
      <c r="Y228" s="1">
        <v>0</v>
      </c>
      <c r="Z228">
        <v>0.14077505840631699</v>
      </c>
      <c r="AA228">
        <v>3.6405506671995899E-4</v>
      </c>
      <c r="AB228">
        <v>8.04553591515683E-3</v>
      </c>
      <c r="AC228">
        <v>1.1166763316623001E-3</v>
      </c>
      <c r="AD228" s="1">
        <v>0</v>
      </c>
      <c r="AE228">
        <v>4.46483830892097E-3</v>
      </c>
      <c r="AF228">
        <v>3.2356131735355401E-3</v>
      </c>
      <c r="AG228">
        <v>7.6127146384253201</v>
      </c>
      <c r="AH228">
        <v>0.305705996950217</v>
      </c>
      <c r="AI228">
        <v>6661.9935001200402</v>
      </c>
      <c r="AJ228" t="s">
        <v>111</v>
      </c>
      <c r="AK228" t="s">
        <v>112</v>
      </c>
      <c r="AL228">
        <v>4402314704.0100002</v>
      </c>
      <c r="AM228">
        <v>43585</v>
      </c>
    </row>
    <row r="229" spans="1:39" x14ac:dyDescent="0.25">
      <c r="A229" t="s">
        <v>37</v>
      </c>
      <c r="B229">
        <v>18.846076038909398</v>
      </c>
      <c r="C229">
        <v>1.6807013527391199E-2</v>
      </c>
      <c r="D229">
        <v>18.404677624008102</v>
      </c>
      <c r="E229">
        <v>1.6073443526274201E-2</v>
      </c>
      <c r="F229">
        <v>128.01573457477599</v>
      </c>
      <c r="G229" s="1">
        <v>0</v>
      </c>
      <c r="H229">
        <v>5.5115460180271301</v>
      </c>
      <c r="I229">
        <v>225.16680415640201</v>
      </c>
      <c r="J229">
        <v>223.520642999031</v>
      </c>
      <c r="K229">
        <v>178.78617335763201</v>
      </c>
      <c r="L229">
        <v>269.94036147114701</v>
      </c>
      <c r="M229">
        <v>41.418072510118698</v>
      </c>
      <c r="N229">
        <v>88.929441441587102</v>
      </c>
      <c r="O229">
        <v>66.043837140697704</v>
      </c>
      <c r="P229">
        <v>88128.082822021606</v>
      </c>
      <c r="Q229">
        <v>109582.204584558</v>
      </c>
      <c r="R229">
        <v>128.93268840753001</v>
      </c>
      <c r="S229">
        <v>684.74866956601397</v>
      </c>
      <c r="T229">
        <v>0.46083644120449202</v>
      </c>
      <c r="U229">
        <v>0.50127231407792805</v>
      </c>
      <c r="V229" s="1">
        <v>0</v>
      </c>
      <c r="W229">
        <v>6.7475626834957295E-2</v>
      </c>
      <c r="X229">
        <v>0.431252059087114</v>
      </c>
      <c r="Y229" s="1">
        <v>0</v>
      </c>
      <c r="Z229">
        <v>0.34046569975176399</v>
      </c>
      <c r="AA229">
        <v>3.5215439271223299E-4</v>
      </c>
      <c r="AB229">
        <v>7.6089600073606101E-3</v>
      </c>
      <c r="AC229">
        <v>7.3357723358462301E-4</v>
      </c>
      <c r="AD229" s="1">
        <v>0</v>
      </c>
      <c r="AE229">
        <v>5.0255283591917801E-3</v>
      </c>
      <c r="AF229">
        <v>3.08682288156095E-3</v>
      </c>
      <c r="AG229">
        <v>7.1690602658637301</v>
      </c>
      <c r="AH229">
        <v>0.27378317487870202</v>
      </c>
      <c r="AI229">
        <v>7367.51193990099</v>
      </c>
      <c r="AJ229" t="s">
        <v>113</v>
      </c>
      <c r="AK229" t="s">
        <v>114</v>
      </c>
      <c r="AL229">
        <v>1093316995.49</v>
      </c>
      <c r="AM229">
        <v>12406</v>
      </c>
    </row>
    <row r="233" spans="1:39" x14ac:dyDescent="0.25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t="s">
        <v>6</v>
      </c>
      <c r="H233" t="s">
        <v>7</v>
      </c>
      <c r="I233" t="s">
        <v>8</v>
      </c>
      <c r="J233" t="s">
        <v>134</v>
      </c>
      <c r="K233" t="s">
        <v>143</v>
      </c>
      <c r="L233" t="s">
        <v>9</v>
      </c>
      <c r="M233" t="s">
        <v>10</v>
      </c>
      <c r="N233" t="s">
        <v>11</v>
      </c>
      <c r="O233" t="s">
        <v>13</v>
      </c>
      <c r="P233" t="s">
        <v>14</v>
      </c>
      <c r="Q233" t="s">
        <v>15</v>
      </c>
      <c r="R233" t="s">
        <v>16</v>
      </c>
      <c r="S233" t="s">
        <v>17</v>
      </c>
      <c r="T233" t="s">
        <v>18</v>
      </c>
      <c r="U233" t="s">
        <v>20</v>
      </c>
      <c r="V233" t="s">
        <v>21</v>
      </c>
      <c r="W233" t="s">
        <v>22</v>
      </c>
      <c r="X233" t="s">
        <v>23</v>
      </c>
      <c r="Y233" t="s">
        <v>24</v>
      </c>
      <c r="Z233" t="s">
        <v>25</v>
      </c>
      <c r="AA233" t="s">
        <v>26</v>
      </c>
      <c r="AB233" t="s">
        <v>27</v>
      </c>
      <c r="AC233" t="s">
        <v>120</v>
      </c>
      <c r="AD233" t="s">
        <v>28</v>
      </c>
      <c r="AE233" t="s">
        <v>29</v>
      </c>
      <c r="AF233" t="s">
        <v>30</v>
      </c>
      <c r="AG233" t="s">
        <v>31</v>
      </c>
      <c r="AH233" t="s">
        <v>32</v>
      </c>
      <c r="AI233" t="s">
        <v>33</v>
      </c>
      <c r="AJ233" t="s">
        <v>34</v>
      </c>
      <c r="AK233" t="s">
        <v>74</v>
      </c>
      <c r="AL233" t="s">
        <v>35</v>
      </c>
      <c r="AM233" t="s">
        <v>36</v>
      </c>
    </row>
    <row r="234" spans="1:39" x14ac:dyDescent="0.25">
      <c r="A234" t="s">
        <v>37</v>
      </c>
      <c r="B234">
        <v>4.8666505858034501</v>
      </c>
      <c r="C234">
        <v>3.2936996677015201E-3</v>
      </c>
      <c r="D234">
        <v>3.8816200810500399</v>
      </c>
      <c r="E234">
        <v>3.2936996677015201E-3</v>
      </c>
      <c r="F234">
        <v>-108.08350066813099</v>
      </c>
      <c r="G234" s="1">
        <v>0</v>
      </c>
      <c r="H234">
        <v>2.6638136335960398</v>
      </c>
      <c r="I234">
        <v>-211.94356007589701</v>
      </c>
      <c r="J234">
        <v>-252.871560499993</v>
      </c>
      <c r="K234">
        <v>-213.43533982241101</v>
      </c>
      <c r="L234">
        <v>-184.563074401015</v>
      </c>
      <c r="M234">
        <v>20.7473482872247</v>
      </c>
      <c r="N234">
        <v>95.110782312198594</v>
      </c>
      <c r="O234">
        <v>85.351175219604499</v>
      </c>
      <c r="P234">
        <v>145507.93023751001</v>
      </c>
      <c r="Q234">
        <v>174005.77937493901</v>
      </c>
      <c r="R234">
        <v>83.687265413908904</v>
      </c>
      <c r="S234">
        <v>667.06207693097099</v>
      </c>
      <c r="T234">
        <v>0.83070504747982499</v>
      </c>
      <c r="U234">
        <v>0.11627292062581</v>
      </c>
      <c r="V234" s="1">
        <v>0</v>
      </c>
      <c r="W234">
        <v>3.2008189110195401E-2</v>
      </c>
      <c r="X234">
        <v>0.85171889026399294</v>
      </c>
      <c r="Y234" s="1">
        <v>0</v>
      </c>
      <c r="Z234">
        <v>0.109612765939234</v>
      </c>
      <c r="AA234">
        <v>2.8291141211668198E-4</v>
      </c>
      <c r="AB234">
        <v>3.0078207522328902E-3</v>
      </c>
      <c r="AC234" s="1">
        <v>0</v>
      </c>
      <c r="AD234" s="1">
        <v>0</v>
      </c>
      <c r="AE234">
        <v>2.9323359276354101E-6</v>
      </c>
      <c r="AF234" s="1">
        <v>0</v>
      </c>
      <c r="AG234">
        <v>4.1867893702399499</v>
      </c>
      <c r="AH234">
        <v>7.5668441622751798E-2</v>
      </c>
      <c r="AI234" s="1">
        <v>0</v>
      </c>
      <c r="AJ234" t="s">
        <v>77</v>
      </c>
      <c r="AK234" t="s">
        <v>78</v>
      </c>
      <c r="AL234">
        <v>177665182.81999999</v>
      </c>
      <c r="AM234">
        <v>1221</v>
      </c>
    </row>
    <row r="235" spans="1:39" x14ac:dyDescent="0.25">
      <c r="A235" t="s">
        <v>37</v>
      </c>
      <c r="B235">
        <v>5.7295084066355697</v>
      </c>
      <c r="C235">
        <v>4.4742742309774397E-3</v>
      </c>
      <c r="D235">
        <v>5.2389536869494897</v>
      </c>
      <c r="E235">
        <v>4.4735410086109099E-3</v>
      </c>
      <c r="F235">
        <v>-78.463618610367703</v>
      </c>
      <c r="G235" s="1">
        <v>0</v>
      </c>
      <c r="H235">
        <v>2.96050726068035</v>
      </c>
      <c r="I235">
        <v>-177.720485974794</v>
      </c>
      <c r="J235">
        <v>-202.12419280535099</v>
      </c>
      <c r="K235">
        <v>-179.94605671376101</v>
      </c>
      <c r="L235">
        <v>-157.87178504677601</v>
      </c>
      <c r="M235">
        <v>20.8752715776358</v>
      </c>
      <c r="N235">
        <v>93.388763945990107</v>
      </c>
      <c r="O235">
        <v>82.364050707972297</v>
      </c>
      <c r="P235">
        <v>201066.158505203</v>
      </c>
      <c r="Q235">
        <v>242665.78816822101</v>
      </c>
      <c r="R235">
        <v>82.092792798091693</v>
      </c>
      <c r="S235">
        <v>663.72251643697598</v>
      </c>
      <c r="T235">
        <v>0.48749888773406302</v>
      </c>
      <c r="U235">
        <v>0.34345279376790899</v>
      </c>
      <c r="V235" s="1">
        <v>0</v>
      </c>
      <c r="W235">
        <v>0.11575025020037</v>
      </c>
      <c r="X235">
        <v>0.54079695603171996</v>
      </c>
      <c r="Y235" s="1">
        <v>0</v>
      </c>
      <c r="Z235">
        <v>0.37767547129614798</v>
      </c>
      <c r="AA235">
        <v>2.9080707187164001E-4</v>
      </c>
      <c r="AB235">
        <v>4.1137026598504003E-3</v>
      </c>
      <c r="AC235" s="1">
        <v>7.3328708831715295E-7</v>
      </c>
      <c r="AD235" s="1">
        <v>0</v>
      </c>
      <c r="AE235">
        <v>6.9052790662930204E-5</v>
      </c>
      <c r="AF235" s="1">
        <v>0</v>
      </c>
      <c r="AG235">
        <v>5.26549124083959</v>
      </c>
      <c r="AH235">
        <v>9.4899430092283604E-2</v>
      </c>
      <c r="AI235">
        <v>0.34323267127425</v>
      </c>
      <c r="AJ235" t="s">
        <v>79</v>
      </c>
      <c r="AK235" t="s">
        <v>80</v>
      </c>
      <c r="AL235">
        <v>1487688506.78</v>
      </c>
      <c r="AM235">
        <v>7399</v>
      </c>
    </row>
    <row r="236" spans="1:39" x14ac:dyDescent="0.25">
      <c r="A236" t="s">
        <v>37</v>
      </c>
      <c r="B236">
        <v>6.7066636453627302</v>
      </c>
      <c r="C236">
        <v>4.57529671490147E-3</v>
      </c>
      <c r="D236">
        <v>5.3542815578202099</v>
      </c>
      <c r="E236">
        <v>4.5731033246592199E-3</v>
      </c>
      <c r="F236">
        <v>-55.165405908600199</v>
      </c>
      <c r="G236" s="1">
        <v>0</v>
      </c>
      <c r="H236">
        <v>3.2109103642966499</v>
      </c>
      <c r="I236">
        <v>-154.71548092092999</v>
      </c>
      <c r="J236">
        <v>-176.025996027133</v>
      </c>
      <c r="K236">
        <v>-158.153673134673</v>
      </c>
      <c r="L236">
        <v>-135.87196581121501</v>
      </c>
      <c r="M236">
        <v>21.1117559927462</v>
      </c>
      <c r="N236">
        <v>94.378071074823794</v>
      </c>
      <c r="O236">
        <v>82.504897486421797</v>
      </c>
      <c r="P236">
        <v>211791.217986098</v>
      </c>
      <c r="Q236">
        <v>253924.63525673299</v>
      </c>
      <c r="R236">
        <v>83.135598593275901</v>
      </c>
      <c r="S236">
        <v>668.55000181547302</v>
      </c>
      <c r="T236">
        <v>0.48138698446303502</v>
      </c>
      <c r="U236">
        <v>0.36405969617662198</v>
      </c>
      <c r="V236" s="1">
        <v>0</v>
      </c>
      <c r="W236">
        <v>0.18998503427103</v>
      </c>
      <c r="X236">
        <v>0.44595526955234599</v>
      </c>
      <c r="Y236" s="1">
        <v>0</v>
      </c>
      <c r="Z236">
        <v>0.343663606932123</v>
      </c>
      <c r="AA236">
        <v>2.8925102588970501E-4</v>
      </c>
      <c r="AB236">
        <v>4.2105380908718602E-3</v>
      </c>
      <c r="AC236">
        <v>2.1934635734858701E-6</v>
      </c>
      <c r="AD236" s="1">
        <v>0</v>
      </c>
      <c r="AE236">
        <v>7.3322453184459794E-5</v>
      </c>
      <c r="AF236" s="1">
        <v>0</v>
      </c>
      <c r="AG236">
        <v>5.7824161979747704</v>
      </c>
      <c r="AH236">
        <v>0.105057479738471</v>
      </c>
      <c r="AI236">
        <v>2.3815352592136199</v>
      </c>
      <c r="AJ236" t="s">
        <v>81</v>
      </c>
      <c r="AK236" t="s">
        <v>82</v>
      </c>
      <c r="AL236">
        <v>14686238428.809999</v>
      </c>
      <c r="AM236">
        <v>69343</v>
      </c>
    </row>
    <row r="237" spans="1:39" x14ac:dyDescent="0.25">
      <c r="A237" t="s">
        <v>37</v>
      </c>
      <c r="B237">
        <v>7.91231063926032</v>
      </c>
      <c r="C237">
        <v>5.9254152129169903E-3</v>
      </c>
      <c r="D237">
        <v>6.8832851892800502</v>
      </c>
      <c r="E237">
        <v>5.8314582627873902E-3</v>
      </c>
      <c r="F237">
        <v>-40.708396328524202</v>
      </c>
      <c r="G237" s="1">
        <v>0</v>
      </c>
      <c r="H237">
        <v>3.31135568736866</v>
      </c>
      <c r="I237">
        <v>-128.95678747304001</v>
      </c>
      <c r="J237">
        <v>-151.71774510031</v>
      </c>
      <c r="K237">
        <v>-132.53094212882601</v>
      </c>
      <c r="L237">
        <v>-110.01321335143</v>
      </c>
      <c r="M237">
        <v>20.2875108487099</v>
      </c>
      <c r="N237">
        <v>94.418991142113398</v>
      </c>
      <c r="O237">
        <v>82.055525275887703</v>
      </c>
      <c r="P237">
        <v>210678.41851289</v>
      </c>
      <c r="Q237">
        <v>252902.93887658499</v>
      </c>
      <c r="R237">
        <v>83.612300831819994</v>
      </c>
      <c r="S237">
        <v>666.52483896171998</v>
      </c>
      <c r="T237">
        <v>0.47201295029990298</v>
      </c>
      <c r="U237">
        <v>0.36513006356962302</v>
      </c>
      <c r="V237" s="1">
        <v>0</v>
      </c>
      <c r="W237">
        <v>0.215522098086953</v>
      </c>
      <c r="X237">
        <v>0.41934783834342299</v>
      </c>
      <c r="Y237" s="1">
        <v>0</v>
      </c>
      <c r="Z237">
        <v>0.33455287408511197</v>
      </c>
      <c r="AA237">
        <v>2.8711666351642298E-4</v>
      </c>
      <c r="AB237">
        <v>5.0917443046968004E-3</v>
      </c>
      <c r="AC237">
        <v>9.3957556261217395E-5</v>
      </c>
      <c r="AD237" s="1">
        <v>0</v>
      </c>
      <c r="AE237">
        <v>4.5254816043674401E-4</v>
      </c>
      <c r="AF237" s="1">
        <v>7.1058305041176702E-8</v>
      </c>
      <c r="AG237">
        <v>6.5684014736876497</v>
      </c>
      <c r="AH237">
        <v>0.11432582542261401</v>
      </c>
      <c r="AI237">
        <v>6.2244576112417898</v>
      </c>
      <c r="AJ237" t="s">
        <v>83</v>
      </c>
      <c r="AK237" t="s">
        <v>84</v>
      </c>
      <c r="AL237">
        <v>117795570751.02</v>
      </c>
      <c r="AM237">
        <v>559125</v>
      </c>
    </row>
    <row r="238" spans="1:39" x14ac:dyDescent="0.25">
      <c r="A238" t="s">
        <v>37</v>
      </c>
      <c r="B238">
        <v>7.8916953963054297</v>
      </c>
      <c r="C238">
        <v>6.7296065205628601E-3</v>
      </c>
      <c r="D238">
        <v>7.7832340911263902</v>
      </c>
      <c r="E238">
        <v>6.4959758461291201E-3</v>
      </c>
      <c r="F238">
        <v>-28.996473651631199</v>
      </c>
      <c r="G238" s="1">
        <v>0</v>
      </c>
      <c r="H238">
        <v>3.4901081579908202</v>
      </c>
      <c r="I238">
        <v>-106.06633332806</v>
      </c>
      <c r="J238">
        <v>-129.29534361763999</v>
      </c>
      <c r="K238">
        <v>-114.751016414319</v>
      </c>
      <c r="L238">
        <v>-86.659123654739403</v>
      </c>
      <c r="M238">
        <v>19.559972620685599</v>
      </c>
      <c r="N238">
        <v>94.141457662034298</v>
      </c>
      <c r="O238">
        <v>82.079143005460196</v>
      </c>
      <c r="P238">
        <v>205654.51979602801</v>
      </c>
      <c r="Q238">
        <v>249974.39493006599</v>
      </c>
      <c r="R238">
        <v>83.477888005139604</v>
      </c>
      <c r="S238">
        <v>672.70503979906903</v>
      </c>
      <c r="T238">
        <v>0.49957996175254998</v>
      </c>
      <c r="U238">
        <v>0.368751169295291</v>
      </c>
      <c r="V238" s="1">
        <v>0</v>
      </c>
      <c r="W238">
        <v>0.20304408281691499</v>
      </c>
      <c r="X238">
        <v>0.428204747887792</v>
      </c>
      <c r="Y238" s="1">
        <v>0</v>
      </c>
      <c r="Z238">
        <v>0.30543807157980701</v>
      </c>
      <c r="AA238">
        <v>2.8794069624721601E-4</v>
      </c>
      <c r="AB238">
        <v>5.3588975829631496E-3</v>
      </c>
      <c r="AC238">
        <v>2.3363152462364199E-4</v>
      </c>
      <c r="AD238" s="1">
        <v>0</v>
      </c>
      <c r="AE238">
        <v>8.4852535366751003E-4</v>
      </c>
      <c r="AF238" s="1">
        <v>6.2986825327333004E-7</v>
      </c>
      <c r="AG238">
        <v>6.8801186672904597</v>
      </c>
      <c r="AH238">
        <v>0.13545398215040599</v>
      </c>
      <c r="AI238">
        <v>19.637761100936601</v>
      </c>
      <c r="AJ238" t="s">
        <v>85</v>
      </c>
      <c r="AK238" t="s">
        <v>86</v>
      </c>
      <c r="AL238">
        <v>251356712421.26001</v>
      </c>
      <c r="AM238">
        <v>1222228</v>
      </c>
    </row>
    <row r="239" spans="1:39" x14ac:dyDescent="0.25">
      <c r="A239" t="s">
        <v>37</v>
      </c>
      <c r="B239">
        <v>8.1460554150360895</v>
      </c>
      <c r="C239">
        <v>7.1194397495595897E-3</v>
      </c>
      <c r="D239">
        <v>8.2166104739841295</v>
      </c>
      <c r="E239">
        <v>6.8133187052897698E-3</v>
      </c>
      <c r="F239">
        <v>-20.570021448345301</v>
      </c>
      <c r="G239" s="1">
        <v>0</v>
      </c>
      <c r="H239">
        <v>3.63168623149501</v>
      </c>
      <c r="I239">
        <v>-81.276928702296004</v>
      </c>
      <c r="J239">
        <v>-105.87717816743999</v>
      </c>
      <c r="K239">
        <v>-94.241170842074496</v>
      </c>
      <c r="L239">
        <v>-61.581361600013899</v>
      </c>
      <c r="M239">
        <v>18.764986944344201</v>
      </c>
      <c r="N239">
        <v>93.765308134527899</v>
      </c>
      <c r="O239">
        <v>81.999984753219195</v>
      </c>
      <c r="P239">
        <v>202651.284685127</v>
      </c>
      <c r="Q239">
        <v>247907.47778522299</v>
      </c>
      <c r="R239">
        <v>83.431096192979197</v>
      </c>
      <c r="S239">
        <v>678.63308980191596</v>
      </c>
      <c r="T239">
        <v>0.51618340037104504</v>
      </c>
      <c r="U239">
        <v>0.36402746528501201</v>
      </c>
      <c r="V239" s="1">
        <v>0</v>
      </c>
      <c r="W239">
        <v>0.18985490135320199</v>
      </c>
      <c r="X239">
        <v>0.44611763336178401</v>
      </c>
      <c r="Y239" s="1">
        <v>0</v>
      </c>
      <c r="Z239">
        <v>0.283873483007543</v>
      </c>
      <c r="AA239">
        <v>2.8823015450131598E-4</v>
      </c>
      <c r="AB239">
        <v>5.7178437331502196E-3</v>
      </c>
      <c r="AC239">
        <v>3.0612276607598101E-4</v>
      </c>
      <c r="AD239" s="1">
        <v>0</v>
      </c>
      <c r="AE239">
        <v>8.0056669997318798E-4</v>
      </c>
      <c r="AF239">
        <v>6.6957619524138497E-6</v>
      </c>
      <c r="AG239">
        <v>6.99533647954385</v>
      </c>
      <c r="AH239">
        <v>0.11457204201875899</v>
      </c>
      <c r="AI239">
        <v>54.021814563876099</v>
      </c>
      <c r="AJ239" t="s">
        <v>87</v>
      </c>
      <c r="AK239" t="s">
        <v>88</v>
      </c>
      <c r="AL239">
        <v>437473460814.02002</v>
      </c>
      <c r="AM239">
        <v>2158750</v>
      </c>
    </row>
    <row r="240" spans="1:39" x14ac:dyDescent="0.25">
      <c r="A240" t="s">
        <v>37</v>
      </c>
      <c r="B240">
        <v>8.6877549981591091</v>
      </c>
      <c r="C240">
        <v>7.0127250943880304E-3</v>
      </c>
      <c r="D240">
        <v>8.0981620898924902</v>
      </c>
      <c r="E240">
        <v>6.64166557441367E-3</v>
      </c>
      <c r="F240">
        <v>-16.281380544020099</v>
      </c>
      <c r="G240" s="1">
        <v>0</v>
      </c>
      <c r="H240">
        <v>3.6784853627293499</v>
      </c>
      <c r="I240">
        <v>-57.864492903852501</v>
      </c>
      <c r="J240">
        <v>-86.025937851698899</v>
      </c>
      <c r="K240">
        <v>-71.641140514065697</v>
      </c>
      <c r="L240">
        <v>-37.820483748761902</v>
      </c>
      <c r="M240">
        <v>17.878066119088501</v>
      </c>
      <c r="N240">
        <v>93.402515098555099</v>
      </c>
      <c r="O240">
        <v>82.084878575578301</v>
      </c>
      <c r="P240">
        <v>199119.02048976001</v>
      </c>
      <c r="Q240">
        <v>244432.446532192</v>
      </c>
      <c r="R240">
        <v>83.386446356969998</v>
      </c>
      <c r="S240">
        <v>682.05726218253005</v>
      </c>
      <c r="T240">
        <v>0.522994774542204</v>
      </c>
      <c r="U240">
        <v>0.360760124801631</v>
      </c>
      <c r="V240" s="1">
        <v>0</v>
      </c>
      <c r="W240">
        <v>0.17671898013873</v>
      </c>
      <c r="X240">
        <v>0.462520895059637</v>
      </c>
      <c r="Y240" s="1">
        <v>0</v>
      </c>
      <c r="Z240">
        <v>0.27383960751769898</v>
      </c>
      <c r="AA240">
        <v>2.88485795673447E-4</v>
      </c>
      <c r="AB240">
        <v>5.55748573284878E-3</v>
      </c>
      <c r="AC240">
        <v>3.7106282230298798E-4</v>
      </c>
      <c r="AD240" s="1">
        <v>0</v>
      </c>
      <c r="AE240">
        <v>7.5192843656919097E-4</v>
      </c>
      <c r="AF240">
        <v>4.3789438052331303E-5</v>
      </c>
      <c r="AG240">
        <v>7.1566821197556498</v>
      </c>
      <c r="AH240">
        <v>0.110547954153976</v>
      </c>
      <c r="AI240">
        <v>110.51391508100301</v>
      </c>
      <c r="AJ240" t="s">
        <v>89</v>
      </c>
      <c r="AK240" t="s">
        <v>90</v>
      </c>
      <c r="AL240">
        <v>616026261711.38</v>
      </c>
      <c r="AM240">
        <v>3093759</v>
      </c>
    </row>
    <row r="241" spans="1:39" x14ac:dyDescent="0.25">
      <c r="A241" t="s">
        <v>37</v>
      </c>
      <c r="B241">
        <v>9.6033391021925194</v>
      </c>
      <c r="C241">
        <v>7.4369113190263904E-3</v>
      </c>
      <c r="D241">
        <v>8.5681624598377901</v>
      </c>
      <c r="E241">
        <v>6.91054961201333E-3</v>
      </c>
      <c r="F241">
        <v>-7.97483144845223</v>
      </c>
      <c r="G241" s="1">
        <v>0</v>
      </c>
      <c r="H241">
        <v>3.8080150397566102</v>
      </c>
      <c r="I241">
        <v>-32.946132079882702</v>
      </c>
      <c r="J241">
        <v>-63.912475660969001</v>
      </c>
      <c r="K241">
        <v>-46.829296252516897</v>
      </c>
      <c r="L241">
        <v>-12.4813123262742</v>
      </c>
      <c r="M241">
        <v>17.5783852454345</v>
      </c>
      <c r="N241">
        <v>93.164372583853194</v>
      </c>
      <c r="O241">
        <v>81.975279576440201</v>
      </c>
      <c r="P241">
        <v>195025.24895281799</v>
      </c>
      <c r="Q241">
        <v>240959.331436309</v>
      </c>
      <c r="R241">
        <v>83.300587931430996</v>
      </c>
      <c r="S241">
        <v>682.87839019603905</v>
      </c>
      <c r="T241">
        <v>0.52981883062626001</v>
      </c>
      <c r="U241">
        <v>0.36817473341196</v>
      </c>
      <c r="V241" s="1">
        <v>0</v>
      </c>
      <c r="W241">
        <v>0.16501023600325301</v>
      </c>
      <c r="X241">
        <v>0.46681503058478602</v>
      </c>
      <c r="Y241" s="1">
        <v>0</v>
      </c>
      <c r="Z241">
        <v>0.26377980194185802</v>
      </c>
      <c r="AA241">
        <v>2.8814031707536698E-4</v>
      </c>
      <c r="AB241">
        <v>5.4822113195537904E-3</v>
      </c>
      <c r="AC241">
        <v>5.2636639964489E-4</v>
      </c>
      <c r="AD241" s="1">
        <v>0</v>
      </c>
      <c r="AE241">
        <v>7.7566343025642598E-4</v>
      </c>
      <c r="AF241">
        <v>3.64576392678513E-4</v>
      </c>
      <c r="AG241">
        <v>7.3163246345255599</v>
      </c>
      <c r="AH241">
        <v>0.113378616398337</v>
      </c>
      <c r="AI241">
        <v>210.978610387305</v>
      </c>
      <c r="AJ241" t="s">
        <v>91</v>
      </c>
      <c r="AK241" t="s">
        <v>92</v>
      </c>
      <c r="AL241">
        <v>724860094045.39001</v>
      </c>
      <c r="AM241">
        <v>3716750</v>
      </c>
    </row>
    <row r="242" spans="1:39" x14ac:dyDescent="0.25">
      <c r="A242" t="s">
        <v>37</v>
      </c>
      <c r="B242">
        <v>11.3099597220258</v>
      </c>
      <c r="C242">
        <v>9.3785966659140699E-3</v>
      </c>
      <c r="D242">
        <v>10.6915637356269</v>
      </c>
      <c r="E242">
        <v>8.4921972757151503E-3</v>
      </c>
      <c r="F242">
        <v>0.33264068046221401</v>
      </c>
      <c r="G242" s="1">
        <v>0</v>
      </c>
      <c r="H242">
        <v>3.90445361900322</v>
      </c>
      <c r="I242">
        <v>-9.3601585551952091</v>
      </c>
      <c r="J242">
        <v>-41.277148222925597</v>
      </c>
      <c r="K242">
        <v>-22.7719036603756</v>
      </c>
      <c r="L242">
        <v>11.699952023889701</v>
      </c>
      <c r="M242">
        <v>17.946923392965001</v>
      </c>
      <c r="N242">
        <v>92.997098962414</v>
      </c>
      <c r="O242">
        <v>81.459043490520898</v>
      </c>
      <c r="P242">
        <v>189438.311923117</v>
      </c>
      <c r="Q242">
        <v>234772.895147945</v>
      </c>
      <c r="R242">
        <v>83.352253867981901</v>
      </c>
      <c r="S242">
        <v>681.64856054164397</v>
      </c>
      <c r="T242">
        <v>0.52710359602451495</v>
      </c>
      <c r="U242">
        <v>0.387159687399866</v>
      </c>
      <c r="V242" s="1">
        <v>0</v>
      </c>
      <c r="W242">
        <v>0.14553479884270301</v>
      </c>
      <c r="X242">
        <v>0.46730551375742901</v>
      </c>
      <c r="Y242" s="1">
        <v>0</v>
      </c>
      <c r="Z242">
        <v>0.26926164601864</v>
      </c>
      <c r="AA242">
        <v>2.8802363390967398E-4</v>
      </c>
      <c r="AB242">
        <v>5.6437403125612403E-3</v>
      </c>
      <c r="AC242">
        <v>8.8640583512959996E-4</v>
      </c>
      <c r="AD242" s="1">
        <v>0</v>
      </c>
      <c r="AE242">
        <v>8.8208301474532896E-4</v>
      </c>
      <c r="AF242">
        <v>1.6784011852356299E-3</v>
      </c>
      <c r="AG242">
        <v>7.5364852372802797</v>
      </c>
      <c r="AH242">
        <v>0.12421003906538999</v>
      </c>
      <c r="AI242">
        <v>339.17545813715702</v>
      </c>
      <c r="AJ242" t="s">
        <v>93</v>
      </c>
      <c r="AK242" t="s">
        <v>94</v>
      </c>
      <c r="AL242">
        <v>788177798340.56995</v>
      </c>
      <c r="AM242">
        <v>4160604</v>
      </c>
    </row>
    <row r="243" spans="1:39" x14ac:dyDescent="0.25">
      <c r="A243" t="s">
        <v>37</v>
      </c>
      <c r="B243">
        <v>14.025495433962901</v>
      </c>
      <c r="C243">
        <v>1.1920603681467299E-2</v>
      </c>
      <c r="D243">
        <v>13.4031448548906</v>
      </c>
      <c r="E243">
        <v>1.07305977504199E-2</v>
      </c>
      <c r="F243">
        <v>12.8967598624385</v>
      </c>
      <c r="G243" s="1">
        <v>0</v>
      </c>
      <c r="H243">
        <v>4.0553717771577196</v>
      </c>
      <c r="I243">
        <v>14.0682463074473</v>
      </c>
      <c r="J243">
        <v>-13.174898646606</v>
      </c>
      <c r="K243">
        <v>-4.5346320462416498</v>
      </c>
      <c r="L243">
        <v>36.327945711841998</v>
      </c>
      <c r="M243">
        <v>18.297073964346399</v>
      </c>
      <c r="N243">
        <v>92.1460492133928</v>
      </c>
      <c r="O243">
        <v>80.227474186401494</v>
      </c>
      <c r="P243">
        <v>179261.24518586401</v>
      </c>
      <c r="Q243">
        <v>224404.90929555401</v>
      </c>
      <c r="R243">
        <v>82.951942626428604</v>
      </c>
      <c r="S243">
        <v>687.72631229875697</v>
      </c>
      <c r="T243">
        <v>0.52448902332568703</v>
      </c>
      <c r="U243">
        <v>0.40176783728258603</v>
      </c>
      <c r="V243" s="1">
        <v>0</v>
      </c>
      <c r="W243">
        <v>0.122858599946155</v>
      </c>
      <c r="X243">
        <v>0.47537356277125797</v>
      </c>
      <c r="Y243" s="1">
        <v>0</v>
      </c>
      <c r="Z243">
        <v>0.27898783862496501</v>
      </c>
      <c r="AA243">
        <v>2.9054952991012199E-4</v>
      </c>
      <c r="AB243">
        <v>5.8132636927343004E-3</v>
      </c>
      <c r="AC243">
        <v>1.1900119325902801E-3</v>
      </c>
      <c r="AD243" s="1">
        <v>0</v>
      </c>
      <c r="AE243">
        <v>1.20352070925185E-3</v>
      </c>
      <c r="AF243">
        <v>3.4233404598422602E-3</v>
      </c>
      <c r="AG243">
        <v>7.8259474456152196</v>
      </c>
      <c r="AH243">
        <v>0.14068182080847</v>
      </c>
      <c r="AI243">
        <v>597.12859848445896</v>
      </c>
      <c r="AJ243" t="s">
        <v>95</v>
      </c>
      <c r="AK243" t="s">
        <v>96</v>
      </c>
      <c r="AL243">
        <v>525097058713.29999</v>
      </c>
      <c r="AM243">
        <v>2929228</v>
      </c>
    </row>
    <row r="244" spans="1:39" x14ac:dyDescent="0.25">
      <c r="A244" t="s">
        <v>37</v>
      </c>
      <c r="B244">
        <v>16.864821773288199</v>
      </c>
      <c r="C244">
        <v>1.4373405005470101E-2</v>
      </c>
      <c r="D244">
        <v>15.9478239153612</v>
      </c>
      <c r="E244">
        <v>1.31236085864751E-2</v>
      </c>
      <c r="F244">
        <v>26.889840278956399</v>
      </c>
      <c r="G244" s="1">
        <v>0</v>
      </c>
      <c r="H244">
        <v>4.2200594230189203</v>
      </c>
      <c r="I244">
        <v>36.9215448323571</v>
      </c>
      <c r="J244">
        <v>11.2648421614802</v>
      </c>
      <c r="K244">
        <v>14.713556186447899</v>
      </c>
      <c r="L244">
        <v>60.896305040742597</v>
      </c>
      <c r="M244">
        <v>18.905832218259398</v>
      </c>
      <c r="N244">
        <v>91.353572723196507</v>
      </c>
      <c r="O244">
        <v>78.975338952697001</v>
      </c>
      <c r="P244">
        <v>166411.75200837699</v>
      </c>
      <c r="Q244">
        <v>207472.420312331</v>
      </c>
      <c r="R244">
        <v>82.810841708695193</v>
      </c>
      <c r="S244">
        <v>689.72770607765005</v>
      </c>
      <c r="T244">
        <v>0.53708226959126304</v>
      </c>
      <c r="U244">
        <v>0.39800915232421902</v>
      </c>
      <c r="V244" s="1">
        <v>0</v>
      </c>
      <c r="W244">
        <v>9.7478526236156798E-2</v>
      </c>
      <c r="X244">
        <v>0.50451232143962299</v>
      </c>
      <c r="Y244" s="1">
        <v>0</v>
      </c>
      <c r="Z244">
        <v>0.27684814672298103</v>
      </c>
      <c r="AA244">
        <v>2.9318826144712897E-4</v>
      </c>
      <c r="AB244">
        <v>6.00847304932708E-3</v>
      </c>
      <c r="AC244">
        <v>1.2497982380745699E-3</v>
      </c>
      <c r="AD244" s="1">
        <v>0</v>
      </c>
      <c r="AE244">
        <v>2.0215669956215499E-3</v>
      </c>
      <c r="AF244">
        <v>4.8004645176041999E-3</v>
      </c>
      <c r="AG244">
        <v>7.9904228703983096</v>
      </c>
      <c r="AH244">
        <v>0.13556686216049099</v>
      </c>
      <c r="AI244">
        <v>958.28636238479305</v>
      </c>
      <c r="AJ244" t="s">
        <v>97</v>
      </c>
      <c r="AK244" t="s">
        <v>98</v>
      </c>
      <c r="AL244">
        <v>331009283096.35999</v>
      </c>
      <c r="AM244">
        <v>1989098</v>
      </c>
    </row>
    <row r="245" spans="1:39" x14ac:dyDescent="0.25">
      <c r="A245" t="s">
        <v>37</v>
      </c>
      <c r="B245">
        <v>18.442408692981001</v>
      </c>
      <c r="C245">
        <v>1.6131592577072099E-2</v>
      </c>
      <c r="D245">
        <v>17.729491009743299</v>
      </c>
      <c r="E245">
        <v>1.48957116967759E-2</v>
      </c>
      <c r="F245">
        <v>47.034437563052499</v>
      </c>
      <c r="G245" s="1">
        <v>0</v>
      </c>
      <c r="H245">
        <v>4.4213427809049</v>
      </c>
      <c r="I245">
        <v>59.312049710179998</v>
      </c>
      <c r="J245">
        <v>32.469643082425499</v>
      </c>
      <c r="K245">
        <v>36.216497471119403</v>
      </c>
      <c r="L245">
        <v>85.244494632747504</v>
      </c>
      <c r="M245">
        <v>19.073384046866799</v>
      </c>
      <c r="N245">
        <v>90.794143087179904</v>
      </c>
      <c r="O245">
        <v>78.257693394770698</v>
      </c>
      <c r="P245">
        <v>153805.616124191</v>
      </c>
      <c r="Q245">
        <v>191889.994886386</v>
      </c>
      <c r="R245">
        <v>82.723581137042999</v>
      </c>
      <c r="S245">
        <v>686.45610182369705</v>
      </c>
      <c r="T245">
        <v>0.57412960708516703</v>
      </c>
      <c r="U245">
        <v>0.37795825349344903</v>
      </c>
      <c r="V245" s="1">
        <v>0</v>
      </c>
      <c r="W245">
        <v>7.7985153210586203E-2</v>
      </c>
      <c r="X245">
        <v>0.54405659329596401</v>
      </c>
      <c r="Y245" s="1">
        <v>0</v>
      </c>
      <c r="Z245">
        <v>0.25244796920614399</v>
      </c>
      <c r="AA245">
        <v>2.9520265697169498E-4</v>
      </c>
      <c r="AB245">
        <v>5.9226887303339797E-3</v>
      </c>
      <c r="AC245">
        <v>1.23588576209374E-3</v>
      </c>
      <c r="AD245" s="1">
        <v>0</v>
      </c>
      <c r="AE245">
        <v>3.14776796283061E-3</v>
      </c>
      <c r="AF245">
        <v>5.5301128703349797E-3</v>
      </c>
      <c r="AG245">
        <v>8.1956960608715299</v>
      </c>
      <c r="AH245">
        <v>0.146626260918026</v>
      </c>
      <c r="AI245">
        <v>1361.38720225579</v>
      </c>
      <c r="AJ245" t="s">
        <v>99</v>
      </c>
      <c r="AK245" t="s">
        <v>100</v>
      </c>
      <c r="AL245">
        <v>156788676048.92001</v>
      </c>
      <c r="AM245">
        <v>1019395</v>
      </c>
    </row>
    <row r="246" spans="1:39" x14ac:dyDescent="0.25">
      <c r="A246" t="s">
        <v>37</v>
      </c>
      <c r="B246">
        <v>19.517686517337498</v>
      </c>
      <c r="C246">
        <v>1.7562784412650301E-2</v>
      </c>
      <c r="D246">
        <v>19.154162044640799</v>
      </c>
      <c r="E246">
        <v>1.65341786441256E-2</v>
      </c>
      <c r="F246">
        <v>64.210610696764505</v>
      </c>
      <c r="G246" s="1">
        <v>0</v>
      </c>
      <c r="H246">
        <v>4.6133317177949698</v>
      </c>
      <c r="I246">
        <v>81.956296729751799</v>
      </c>
      <c r="J246">
        <v>60.050596380515699</v>
      </c>
      <c r="K246">
        <v>53.814507802708199</v>
      </c>
      <c r="L246">
        <v>110.199530666714</v>
      </c>
      <c r="M246">
        <v>19.513073233684199</v>
      </c>
      <c r="N246">
        <v>90.415315578939001</v>
      </c>
      <c r="O246">
        <v>77.481723514437803</v>
      </c>
      <c r="P246">
        <v>141158.457949484</v>
      </c>
      <c r="Q246">
        <v>175984.04105230799</v>
      </c>
      <c r="R246">
        <v>82.598653644694593</v>
      </c>
      <c r="S246">
        <v>695.01384470595599</v>
      </c>
      <c r="T246">
        <v>0.58420135329181999</v>
      </c>
      <c r="U246">
        <v>0.37565273299658503</v>
      </c>
      <c r="V246" s="1">
        <v>0</v>
      </c>
      <c r="W246">
        <v>6.0687030471657799E-2</v>
      </c>
      <c r="X246">
        <v>0.56366023653175601</v>
      </c>
      <c r="Y246" s="1">
        <v>0</v>
      </c>
      <c r="Z246">
        <v>0.249474846562006</v>
      </c>
      <c r="AA246">
        <v>2.97049623019021E-4</v>
      </c>
      <c r="AB246">
        <v>6.0413121995945901E-3</v>
      </c>
      <c r="AC246">
        <v>1.0286101802012399E-3</v>
      </c>
      <c r="AD246" s="1">
        <v>0</v>
      </c>
      <c r="AE246">
        <v>4.1992380433254701E-3</v>
      </c>
      <c r="AF246">
        <v>5.9964224422482401E-3</v>
      </c>
      <c r="AG246">
        <v>8.3544649227938699</v>
      </c>
      <c r="AH246">
        <v>0.167386549840251</v>
      </c>
      <c r="AI246">
        <v>1814.8612292156199</v>
      </c>
      <c r="AJ246" t="s">
        <v>101</v>
      </c>
      <c r="AK246" t="s">
        <v>102</v>
      </c>
      <c r="AL246">
        <v>57804670847.230003</v>
      </c>
      <c r="AM246">
        <v>409502</v>
      </c>
    </row>
    <row r="247" spans="1:39" x14ac:dyDescent="0.25">
      <c r="A247" t="s">
        <v>37</v>
      </c>
      <c r="B247">
        <v>20.042864616312901</v>
      </c>
      <c r="C247">
        <v>1.81900835003166E-2</v>
      </c>
      <c r="D247">
        <v>19.771444831447599</v>
      </c>
      <c r="E247">
        <v>1.7334432815067299E-2</v>
      </c>
      <c r="F247">
        <v>85.794202925472803</v>
      </c>
      <c r="G247" s="1">
        <v>0</v>
      </c>
      <c r="H247">
        <v>4.8198469077595698</v>
      </c>
      <c r="I247">
        <v>103.649780294553</v>
      </c>
      <c r="J247">
        <v>79.680632458579296</v>
      </c>
      <c r="K247">
        <v>76.254024123925007</v>
      </c>
      <c r="L247">
        <v>134.15869450865199</v>
      </c>
      <c r="M247">
        <v>19.6745527297733</v>
      </c>
      <c r="N247">
        <v>90.4957956422367</v>
      </c>
      <c r="O247">
        <v>77.471629831444602</v>
      </c>
      <c r="P247">
        <v>130587.91858848699</v>
      </c>
      <c r="Q247">
        <v>162291.76052643001</v>
      </c>
      <c r="R247">
        <v>82.886277216476202</v>
      </c>
      <c r="S247">
        <v>692.45076341076594</v>
      </c>
      <c r="T247">
        <v>0.63315292661974398</v>
      </c>
      <c r="U247">
        <v>0.315003170511233</v>
      </c>
      <c r="V247" s="1">
        <v>0</v>
      </c>
      <c r="W247">
        <v>5.6692718966664599E-2</v>
      </c>
      <c r="X247">
        <v>0.628304110522102</v>
      </c>
      <c r="Y247" s="1">
        <v>0</v>
      </c>
      <c r="Z247">
        <v>0.20619249749810001</v>
      </c>
      <c r="AA247">
        <v>2.98888150244179E-4</v>
      </c>
      <c r="AB247">
        <v>5.9081612972570604E-3</v>
      </c>
      <c r="AC247">
        <v>8.5564697615475496E-4</v>
      </c>
      <c r="AD247" s="1">
        <v>0</v>
      </c>
      <c r="AE247">
        <v>4.2957928595370601E-3</v>
      </c>
      <c r="AF247">
        <v>6.8316839097427801E-3</v>
      </c>
      <c r="AG247">
        <v>8.2814585444551003</v>
      </c>
      <c r="AH247">
        <v>0.144414034045592</v>
      </c>
      <c r="AI247">
        <v>2243.5639462918002</v>
      </c>
      <c r="AJ247" t="s">
        <v>103</v>
      </c>
      <c r="AK247" t="s">
        <v>104</v>
      </c>
      <c r="AL247">
        <v>20756035544.209999</v>
      </c>
      <c r="AM247">
        <v>158943</v>
      </c>
    </row>
    <row r="248" spans="1:39" x14ac:dyDescent="0.25">
      <c r="A248" t="s">
        <v>37</v>
      </c>
      <c r="B248">
        <v>20.3448263758163</v>
      </c>
      <c r="C248">
        <v>1.7751535749399801E-2</v>
      </c>
      <c r="D248">
        <v>19.340355872202899</v>
      </c>
      <c r="E248">
        <v>1.71874811030149E-2</v>
      </c>
      <c r="F248">
        <v>108.751338647853</v>
      </c>
      <c r="G248" s="1">
        <v>0</v>
      </c>
      <c r="H248">
        <v>5.0474472460190896</v>
      </c>
      <c r="I248">
        <v>126.018544621131</v>
      </c>
      <c r="J248">
        <v>105.65942182849599</v>
      </c>
      <c r="K248">
        <v>94.300634432322695</v>
      </c>
      <c r="L248">
        <v>159.80484144143</v>
      </c>
      <c r="M248">
        <v>19.406803607220699</v>
      </c>
      <c r="N248">
        <v>89.178902670826304</v>
      </c>
      <c r="O248">
        <v>76.596857602909793</v>
      </c>
      <c r="P248">
        <v>117827.822341716</v>
      </c>
      <c r="Q248">
        <v>150036.140921413</v>
      </c>
      <c r="R248">
        <v>82.455638423261604</v>
      </c>
      <c r="S248">
        <v>693.21987544632202</v>
      </c>
      <c r="T248">
        <v>0.59987845264719997</v>
      </c>
      <c r="U248">
        <v>0.367426807372639</v>
      </c>
      <c r="V248" s="1">
        <v>0</v>
      </c>
      <c r="W248">
        <v>6.6074553427425395E-2</v>
      </c>
      <c r="X248">
        <v>0.56649863919993404</v>
      </c>
      <c r="Y248" s="1">
        <v>0</v>
      </c>
      <c r="Z248">
        <v>0.24095031019540999</v>
      </c>
      <c r="AA248">
        <v>3.07993594192066E-4</v>
      </c>
      <c r="AB248">
        <v>5.7929601092168099E-3</v>
      </c>
      <c r="AC248">
        <v>5.6404845715174196E-4</v>
      </c>
      <c r="AD248" s="1">
        <v>0</v>
      </c>
      <c r="AE248">
        <v>3.8634593505079001E-3</v>
      </c>
      <c r="AF248">
        <v>7.2231067652821397E-3</v>
      </c>
      <c r="AG248">
        <v>8.3079033821038895</v>
      </c>
      <c r="AH248">
        <v>0.14223452627022501</v>
      </c>
      <c r="AI248">
        <v>2640.4096443073299</v>
      </c>
      <c r="AJ248" t="s">
        <v>105</v>
      </c>
      <c r="AK248" t="s">
        <v>106</v>
      </c>
      <c r="AL248">
        <v>4834946861.9700003</v>
      </c>
      <c r="AM248">
        <v>41034</v>
      </c>
    </row>
    <row r="249" spans="1:39" x14ac:dyDescent="0.25">
      <c r="A249" t="s">
        <v>37</v>
      </c>
      <c r="B249">
        <v>20.0909634634653</v>
      </c>
      <c r="C249">
        <v>1.6148544450459101E-2</v>
      </c>
      <c r="D249">
        <v>17.7464994684441</v>
      </c>
      <c r="E249">
        <v>1.5814948062800701E-2</v>
      </c>
      <c r="F249">
        <v>135.39402084037201</v>
      </c>
      <c r="G249" s="1">
        <v>0</v>
      </c>
      <c r="H249">
        <v>5.3254694116765799</v>
      </c>
      <c r="I249">
        <v>144.86862996974901</v>
      </c>
      <c r="J249">
        <v>118.08237167423</v>
      </c>
      <c r="K249">
        <v>117.65320961927</v>
      </c>
      <c r="L249">
        <v>183.316312009949</v>
      </c>
      <c r="M249">
        <v>19.874217511651501</v>
      </c>
      <c r="N249">
        <v>88.630995642981702</v>
      </c>
      <c r="O249">
        <v>76.5426066490637</v>
      </c>
      <c r="P249">
        <v>103384.214982169</v>
      </c>
      <c r="Q249">
        <v>132102.12270149001</v>
      </c>
      <c r="R249">
        <v>82.887718635878798</v>
      </c>
      <c r="S249">
        <v>675.08965462903097</v>
      </c>
      <c r="T249">
        <v>0.49807600202423502</v>
      </c>
      <c r="U249">
        <v>0.52578888674289204</v>
      </c>
      <c r="V249" s="1">
        <v>0</v>
      </c>
      <c r="W249">
        <v>7.3394505385559902E-2</v>
      </c>
      <c r="X249">
        <v>0.40081660787154699</v>
      </c>
      <c r="Y249" s="1">
        <v>0</v>
      </c>
      <c r="Z249">
        <v>0.36687366478954497</v>
      </c>
      <c r="AA249">
        <v>3.05627810396433E-4</v>
      </c>
      <c r="AB249">
        <v>5.8339190643866999E-3</v>
      </c>
      <c r="AC249">
        <v>3.3357117370073902E-4</v>
      </c>
      <c r="AD249" s="1">
        <v>0</v>
      </c>
      <c r="AE249">
        <v>3.2640288156202501E-3</v>
      </c>
      <c r="AF249">
        <v>6.4111813331023896E-3</v>
      </c>
      <c r="AG249">
        <v>7.7040600653853</v>
      </c>
      <c r="AH249">
        <v>0.13180215327577999</v>
      </c>
      <c r="AI249">
        <v>3104.8745162936698</v>
      </c>
      <c r="AJ249" t="s">
        <v>107</v>
      </c>
      <c r="AK249" t="s">
        <v>108</v>
      </c>
      <c r="AL249">
        <v>1681440872.47</v>
      </c>
      <c r="AM249">
        <v>16264</v>
      </c>
    </row>
    <row r="250" spans="1:39" x14ac:dyDescent="0.25">
      <c r="A250" t="s">
        <v>37</v>
      </c>
      <c r="B250">
        <v>22.394126167359701</v>
      </c>
      <c r="C250">
        <v>1.51761676570141E-2</v>
      </c>
      <c r="D250">
        <v>16.765648987816299</v>
      </c>
      <c r="E250">
        <v>1.4784879887589499E-2</v>
      </c>
      <c r="F250">
        <v>168.51160331829499</v>
      </c>
      <c r="G250" s="1">
        <v>0</v>
      </c>
      <c r="H250">
        <v>5.64615382209705</v>
      </c>
      <c r="I250">
        <v>166.72023970032001</v>
      </c>
      <c r="J250">
        <v>127.286755233398</v>
      </c>
      <c r="K250">
        <v>147.62748102032199</v>
      </c>
      <c r="L250">
        <v>209.281359313492</v>
      </c>
      <c r="M250">
        <v>19.841977923519298</v>
      </c>
      <c r="N250">
        <v>87.773209508913695</v>
      </c>
      <c r="O250">
        <v>76.378536214098403</v>
      </c>
      <c r="P250">
        <v>93316.611062409196</v>
      </c>
      <c r="Q250">
        <v>118195.793458296</v>
      </c>
      <c r="R250">
        <v>83.162685997666202</v>
      </c>
      <c r="S250">
        <v>653.00117239122699</v>
      </c>
      <c r="T250">
        <v>0.41708718396737499</v>
      </c>
      <c r="U250">
        <v>0.86848134061900595</v>
      </c>
      <c r="V250" s="1">
        <v>0</v>
      </c>
      <c r="W250">
        <v>2.68088990142289E-2</v>
      </c>
      <c r="X250">
        <v>0.10470976036676399</v>
      </c>
      <c r="Y250" s="1">
        <v>0</v>
      </c>
      <c r="Z250">
        <v>0.45594977944242998</v>
      </c>
      <c r="AA250">
        <v>3.06438354206797E-4</v>
      </c>
      <c r="AB250">
        <v>5.7874164476750603E-3</v>
      </c>
      <c r="AC250">
        <v>3.91280994847833E-4</v>
      </c>
      <c r="AD250" s="1">
        <v>0</v>
      </c>
      <c r="AE250">
        <v>3.5017852057558601E-3</v>
      </c>
      <c r="AF250">
        <v>5.1892297150383498E-3</v>
      </c>
      <c r="AG250">
        <v>7.2243324015458503</v>
      </c>
      <c r="AH250">
        <v>0.12225969426236399</v>
      </c>
      <c r="AI250">
        <v>3503.3813525456999</v>
      </c>
      <c r="AJ250" t="s">
        <v>109</v>
      </c>
      <c r="AK250" t="s">
        <v>110</v>
      </c>
      <c r="AL250">
        <v>321475725.11000001</v>
      </c>
      <c r="AM250">
        <v>3445</v>
      </c>
    </row>
    <row r="251" spans="1:39" x14ac:dyDescent="0.25">
      <c r="A251" t="s">
        <v>37</v>
      </c>
      <c r="B251">
        <v>27.4109247751318</v>
      </c>
      <c r="C251">
        <v>1.4440430625582E-2</v>
      </c>
      <c r="D251">
        <v>16.016387925104901</v>
      </c>
      <c r="E251">
        <v>1.42920753753604E-2</v>
      </c>
      <c r="F251">
        <v>172.78488646679801</v>
      </c>
      <c r="G251" s="1">
        <v>0</v>
      </c>
      <c r="H251">
        <v>5.7271086064196597</v>
      </c>
      <c r="I251">
        <v>185.79737377647601</v>
      </c>
      <c r="J251">
        <v>166.06631276980301</v>
      </c>
      <c r="K251">
        <v>145.06330031769599</v>
      </c>
      <c r="L251">
        <v>236.27904542885699</v>
      </c>
      <c r="M251">
        <v>20.5962177040794</v>
      </c>
      <c r="N251">
        <v>77.767809327989298</v>
      </c>
      <c r="O251">
        <v>67.448454630194703</v>
      </c>
      <c r="P251">
        <v>77954.496761565795</v>
      </c>
      <c r="Q251">
        <v>101133.362222285</v>
      </c>
      <c r="R251">
        <v>82.186904277521805</v>
      </c>
      <c r="S251">
        <v>674.187135021676</v>
      </c>
      <c r="T251">
        <v>0.24689171716038</v>
      </c>
      <c r="U251">
        <v>0.93367442321296201</v>
      </c>
      <c r="V251" s="1">
        <v>0</v>
      </c>
      <c r="W251">
        <v>1.6767008479098702E-2</v>
      </c>
      <c r="X251">
        <v>4.9558568307938602E-2</v>
      </c>
      <c r="Y251" s="1">
        <v>0</v>
      </c>
      <c r="Z251">
        <v>0.62629801228064597</v>
      </c>
      <c r="AA251">
        <v>3.1670102520231302E-4</v>
      </c>
      <c r="AB251">
        <v>6.0242638172016997E-3</v>
      </c>
      <c r="AC251">
        <v>1.4835657492326499E-4</v>
      </c>
      <c r="AD251" s="1">
        <v>0</v>
      </c>
      <c r="AE251">
        <v>2.95032479231205E-3</v>
      </c>
      <c r="AF251">
        <v>5.0010293955845501E-3</v>
      </c>
      <c r="AG251">
        <v>6.9472773858668697</v>
      </c>
      <c r="AH251">
        <v>0.122524728533403</v>
      </c>
      <c r="AI251">
        <v>3883.76784262005</v>
      </c>
      <c r="AJ251" t="s">
        <v>111</v>
      </c>
      <c r="AK251" t="s">
        <v>112</v>
      </c>
      <c r="AL251">
        <v>109526067.95</v>
      </c>
      <c r="AM251">
        <v>1405</v>
      </c>
    </row>
    <row r="253" spans="1:39" s="9" customFormat="1" x14ac:dyDescent="0.25">
      <c r="B253" s="9" t="s">
        <v>146</v>
      </c>
    </row>
    <row r="255" spans="1:39" x14ac:dyDescent="0.25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G255" t="s">
        <v>6</v>
      </c>
      <c r="H255" t="s">
        <v>7</v>
      </c>
      <c r="I255" t="s">
        <v>8</v>
      </c>
      <c r="J255" t="s">
        <v>134</v>
      </c>
      <c r="K255" t="s">
        <v>143</v>
      </c>
      <c r="L255" t="s">
        <v>9</v>
      </c>
      <c r="M255" t="s">
        <v>10</v>
      </c>
      <c r="N255" t="s">
        <v>11</v>
      </c>
      <c r="O255" t="s">
        <v>13</v>
      </c>
      <c r="P255" t="s">
        <v>14</v>
      </c>
      <c r="Q255" t="s">
        <v>15</v>
      </c>
      <c r="R255" t="s">
        <v>16</v>
      </c>
      <c r="S255" t="s">
        <v>17</v>
      </c>
      <c r="T255" t="s">
        <v>18</v>
      </c>
      <c r="U255" t="s">
        <v>20</v>
      </c>
      <c r="V255" t="s">
        <v>21</v>
      </c>
      <c r="W255" t="s">
        <v>22</v>
      </c>
      <c r="X255" t="s">
        <v>23</v>
      </c>
      <c r="Y255" t="s">
        <v>24</v>
      </c>
      <c r="Z255" t="s">
        <v>25</v>
      </c>
      <c r="AA255" t="s">
        <v>26</v>
      </c>
      <c r="AB255" t="s">
        <v>27</v>
      </c>
      <c r="AC255" t="s">
        <v>120</v>
      </c>
      <c r="AD255" t="s">
        <v>28</v>
      </c>
      <c r="AE255" t="s">
        <v>29</v>
      </c>
      <c r="AF255" t="s">
        <v>30</v>
      </c>
      <c r="AG255" t="s">
        <v>31</v>
      </c>
      <c r="AH255" t="s">
        <v>32</v>
      </c>
      <c r="AI255" t="s">
        <v>33</v>
      </c>
      <c r="AJ255" t="s">
        <v>34</v>
      </c>
      <c r="AK255" t="s">
        <v>74</v>
      </c>
      <c r="AL255" t="s">
        <v>35</v>
      </c>
      <c r="AM255" t="s">
        <v>36</v>
      </c>
    </row>
    <row r="256" spans="1:39" x14ac:dyDescent="0.25">
      <c r="A256" t="s">
        <v>37</v>
      </c>
      <c r="B256">
        <v>10.0627438844955</v>
      </c>
      <c r="C256">
        <v>7.0407941984648196E-3</v>
      </c>
      <c r="D256">
        <v>8.1293310843535806</v>
      </c>
      <c r="E256">
        <v>6.8151914380410903E-3</v>
      </c>
      <c r="F256">
        <v>-67.648023275232703</v>
      </c>
      <c r="G256" s="1">
        <v>0</v>
      </c>
      <c r="H256">
        <v>3.2168906186611501</v>
      </c>
      <c r="I256">
        <v>-41.962875076459603</v>
      </c>
      <c r="J256">
        <v>-77.1979751289213</v>
      </c>
      <c r="K256">
        <v>-42.517612524401699</v>
      </c>
      <c r="L256">
        <v>-28.4405480791971</v>
      </c>
      <c r="M256">
        <v>13.693658025473001</v>
      </c>
      <c r="N256">
        <v>93.276714067609802</v>
      </c>
      <c r="O256">
        <v>83.873803392105202</v>
      </c>
      <c r="P256">
        <v>295172.88160296599</v>
      </c>
      <c r="Q256">
        <v>314095.20618322102</v>
      </c>
      <c r="R256">
        <v>87.730546582523701</v>
      </c>
      <c r="S256">
        <v>676.28684688900501</v>
      </c>
      <c r="T256">
        <v>0.30889861600458401</v>
      </c>
      <c r="U256">
        <v>0.31242115161955603</v>
      </c>
      <c r="V256" s="1">
        <v>0</v>
      </c>
      <c r="W256">
        <v>0.19469340266097601</v>
      </c>
      <c r="X256">
        <v>0.49288544571946602</v>
      </c>
      <c r="Y256" s="1">
        <v>0</v>
      </c>
      <c r="Z256">
        <v>0.46187539799503802</v>
      </c>
      <c r="AA256">
        <v>2.7936575995429302E-4</v>
      </c>
      <c r="AB256">
        <v>6.2328212806100399E-3</v>
      </c>
      <c r="AC256">
        <v>2.2560801793792599E-4</v>
      </c>
      <c r="AD256" s="1">
        <v>0</v>
      </c>
      <c r="AE256">
        <v>4.87703303822086E-5</v>
      </c>
      <c r="AF256">
        <v>2.5430950149660399E-4</v>
      </c>
      <c r="AG256">
        <v>7.6038652921549303</v>
      </c>
      <c r="AH256">
        <v>8.7188239394810199E-2</v>
      </c>
      <c r="AI256">
        <v>4.09603895811422</v>
      </c>
      <c r="AJ256" t="s">
        <v>89</v>
      </c>
      <c r="AK256" t="s">
        <v>90</v>
      </c>
      <c r="AL256">
        <v>517438061.44999999</v>
      </c>
      <c r="AM256">
        <v>1753</v>
      </c>
    </row>
    <row r="257" spans="1:39" x14ac:dyDescent="0.25">
      <c r="A257" t="s">
        <v>37</v>
      </c>
      <c r="B257">
        <v>13.531877793111599</v>
      </c>
      <c r="C257">
        <v>7.7819702753349398E-3</v>
      </c>
      <c r="D257">
        <v>8.9488631429801604</v>
      </c>
      <c r="E257">
        <v>7.3378289310830598E-3</v>
      </c>
      <c r="F257">
        <v>-56.776985140630103</v>
      </c>
      <c r="G257" s="1">
        <v>0</v>
      </c>
      <c r="H257">
        <v>3.32160878205001</v>
      </c>
      <c r="I257">
        <v>-21.8757760883767</v>
      </c>
      <c r="J257">
        <v>-58.0060677536379</v>
      </c>
      <c r="K257">
        <v>-23.168998908901099</v>
      </c>
      <c r="L257">
        <v>-8.6058379715110007</v>
      </c>
      <c r="M257">
        <v>14.750349922167</v>
      </c>
      <c r="N257">
        <v>94.313757820829096</v>
      </c>
      <c r="O257">
        <v>84.780070851182799</v>
      </c>
      <c r="P257">
        <v>300793.56829159701</v>
      </c>
      <c r="Q257">
        <v>321599.05835197697</v>
      </c>
      <c r="R257">
        <v>86.500537857732795</v>
      </c>
      <c r="S257">
        <v>679.95767096206305</v>
      </c>
      <c r="T257">
        <v>0.37854407039765903</v>
      </c>
      <c r="U257">
        <v>0.26628565454647202</v>
      </c>
      <c r="V257" s="1">
        <v>0</v>
      </c>
      <c r="W257">
        <v>0.22743698537600601</v>
      </c>
      <c r="X257">
        <v>0.506277360077521</v>
      </c>
      <c r="Y257" s="1">
        <v>0</v>
      </c>
      <c r="Z257">
        <v>0.37769465224727</v>
      </c>
      <c r="AA257">
        <v>2.8055584320916302E-4</v>
      </c>
      <c r="AB257">
        <v>6.0547805568405702E-3</v>
      </c>
      <c r="AC257">
        <v>4.4413815599627699E-4</v>
      </c>
      <c r="AD257" s="1">
        <v>0</v>
      </c>
      <c r="AE257">
        <v>1.2526565012330101E-4</v>
      </c>
      <c r="AF257">
        <v>8.7726940741862896E-4</v>
      </c>
      <c r="AG257">
        <v>6.9990409567951399</v>
      </c>
      <c r="AH257">
        <v>8.6248878656654995E-2</v>
      </c>
      <c r="AI257">
        <v>6.8977383840644597</v>
      </c>
      <c r="AJ257" t="s">
        <v>91</v>
      </c>
      <c r="AK257" t="s">
        <v>92</v>
      </c>
      <c r="AL257">
        <v>9933707592.8299999</v>
      </c>
      <c r="AM257">
        <v>33025</v>
      </c>
    </row>
    <row r="258" spans="1:39" x14ac:dyDescent="0.25">
      <c r="A258" t="s">
        <v>37</v>
      </c>
      <c r="B258">
        <v>16.325085369113101</v>
      </c>
      <c r="C258">
        <v>1.09582145075236E-2</v>
      </c>
      <c r="D258">
        <v>12.3855612821033</v>
      </c>
      <c r="E258">
        <v>1.0207056945114E-2</v>
      </c>
      <c r="F258">
        <v>-40.306087584609301</v>
      </c>
      <c r="G258" s="1">
        <v>0</v>
      </c>
      <c r="H258">
        <v>3.49149453025912</v>
      </c>
      <c r="I258">
        <v>1.2487164030497699</v>
      </c>
      <c r="J258">
        <v>-33.186629531088499</v>
      </c>
      <c r="K258">
        <v>-2.57848628857516</v>
      </c>
      <c r="L258">
        <v>14.364550546565701</v>
      </c>
      <c r="M258">
        <v>15.235993011719099</v>
      </c>
      <c r="N258">
        <v>94.073565026580596</v>
      </c>
      <c r="O258">
        <v>84.401215396011295</v>
      </c>
      <c r="P258">
        <v>304243.07192555699</v>
      </c>
      <c r="Q258">
        <v>326266.929690675</v>
      </c>
      <c r="R258">
        <v>85.900939521659296</v>
      </c>
      <c r="S258">
        <v>681.89130194403299</v>
      </c>
      <c r="T258">
        <v>0.35054225792689497</v>
      </c>
      <c r="U258">
        <v>0.27801242871128901</v>
      </c>
      <c r="V258" s="1">
        <v>0</v>
      </c>
      <c r="W258">
        <v>0.24728699168620699</v>
      </c>
      <c r="X258">
        <v>0.474700579602503</v>
      </c>
      <c r="Y258" s="1">
        <v>0</v>
      </c>
      <c r="Z258">
        <v>0.432369681106269</v>
      </c>
      <c r="AA258">
        <v>2.8095813707463001E-4</v>
      </c>
      <c r="AB258">
        <v>6.3571506927776701E-3</v>
      </c>
      <c r="AC258">
        <v>7.5115781425697502E-4</v>
      </c>
      <c r="AD258" s="1">
        <v>0</v>
      </c>
      <c r="AE258">
        <v>2.1578822146988699E-4</v>
      </c>
      <c r="AF258">
        <v>3.35321452538262E-3</v>
      </c>
      <c r="AG258">
        <v>7.1399222508153697</v>
      </c>
      <c r="AH258">
        <v>9.7218332492464601E-2</v>
      </c>
      <c r="AI258">
        <v>23.785086665185901</v>
      </c>
      <c r="AJ258" t="s">
        <v>93</v>
      </c>
      <c r="AK258" t="s">
        <v>94</v>
      </c>
      <c r="AL258">
        <v>34109603522.790001</v>
      </c>
      <c r="AM258">
        <v>112113</v>
      </c>
    </row>
    <row r="259" spans="1:39" s="9" customFormat="1" x14ac:dyDescent="0.25">
      <c r="A259" s="9" t="s">
        <v>37</v>
      </c>
      <c r="B259" s="9">
        <v>26.363219569292699</v>
      </c>
      <c r="C259" s="9">
        <v>1.4653851585295301E-2</v>
      </c>
      <c r="D259" s="9">
        <v>16.234365993298201</v>
      </c>
      <c r="E259" s="9">
        <v>1.3654404204474901E-2</v>
      </c>
      <c r="F259" s="9">
        <v>-21.727451314303</v>
      </c>
      <c r="G259" s="13">
        <v>0</v>
      </c>
      <c r="H259" s="9">
        <v>3.69529689035644</v>
      </c>
      <c r="I259" s="9">
        <v>26.1968812279468</v>
      </c>
      <c r="J259" s="9">
        <v>-9.9615949981395797</v>
      </c>
      <c r="K259" s="9">
        <v>19.969239856159799</v>
      </c>
      <c r="L259" s="9">
        <v>39.227819593133297</v>
      </c>
      <c r="M259" s="9">
        <v>15.297388620806201</v>
      </c>
      <c r="N259" s="9">
        <v>93.816211598209605</v>
      </c>
      <c r="O259" s="9">
        <v>84.113908451597396</v>
      </c>
      <c r="P259" s="9">
        <v>306338.82077635598</v>
      </c>
      <c r="Q259" s="9">
        <v>330122.08247421798</v>
      </c>
      <c r="R259" s="9">
        <v>85.856349078557102</v>
      </c>
      <c r="S259" s="9">
        <v>682.18624899369502</v>
      </c>
      <c r="T259" s="9">
        <v>0.33295490810259498</v>
      </c>
      <c r="U259" s="9">
        <v>0.33584210786579499</v>
      </c>
      <c r="V259" s="13">
        <v>0</v>
      </c>
      <c r="W259" s="9">
        <v>0.21406330284183001</v>
      </c>
      <c r="X259" s="9">
        <v>0.450094589292374</v>
      </c>
      <c r="Y259" s="13">
        <v>0</v>
      </c>
      <c r="Z259" s="9">
        <v>0.46928659515701898</v>
      </c>
      <c r="AA259" s="9">
        <v>2.80696083716172E-4</v>
      </c>
      <c r="AB259" s="9">
        <v>6.3699133718317499E-3</v>
      </c>
      <c r="AC259" s="9">
        <v>9.9944591056180506E-4</v>
      </c>
      <c r="AD259" s="13">
        <v>0</v>
      </c>
      <c r="AE259" s="9">
        <v>3.2853604291238002E-4</v>
      </c>
      <c r="AF259" s="9">
        <v>6.6753328366041496E-3</v>
      </c>
      <c r="AG259" s="9">
        <v>7.4055751074619103</v>
      </c>
      <c r="AH259" s="9">
        <v>9.9328731207609794E-2</v>
      </c>
      <c r="AI259" s="9">
        <v>131.64762030645801</v>
      </c>
      <c r="AJ259" s="9" t="s">
        <v>95</v>
      </c>
      <c r="AK259" s="9" t="s">
        <v>96</v>
      </c>
      <c r="AL259" s="9">
        <v>81355625988.860001</v>
      </c>
      <c r="AM259" s="9">
        <v>265574</v>
      </c>
    </row>
    <row r="260" spans="1:39" x14ac:dyDescent="0.25">
      <c r="A260" t="s">
        <v>37</v>
      </c>
      <c r="B260">
        <v>33.433990978963998</v>
      </c>
      <c r="C260">
        <v>1.7450685229946802E-2</v>
      </c>
      <c r="D260">
        <v>19.043395369270499</v>
      </c>
      <c r="E260">
        <v>1.6318649767755E-2</v>
      </c>
      <c r="F260">
        <v>-10.2334040512211</v>
      </c>
      <c r="G260" s="1">
        <v>0</v>
      </c>
      <c r="H260">
        <v>3.83542229493038</v>
      </c>
      <c r="I260">
        <v>48.7504356600897</v>
      </c>
      <c r="J260">
        <v>15.2853746886196</v>
      </c>
      <c r="K260">
        <v>38.364010576891701</v>
      </c>
      <c r="L260">
        <v>61.890813639158303</v>
      </c>
      <c r="M260">
        <v>15.6988166012243</v>
      </c>
      <c r="N260">
        <v>93.250931814143598</v>
      </c>
      <c r="O260">
        <v>83.340970136520099</v>
      </c>
      <c r="P260">
        <v>303797.42334418697</v>
      </c>
      <c r="Q260">
        <v>328066.12067108002</v>
      </c>
      <c r="R260">
        <v>87.427070747469699</v>
      </c>
      <c r="S260">
        <v>685.80461085226102</v>
      </c>
      <c r="T260">
        <v>0.33855885835923399</v>
      </c>
      <c r="U260">
        <v>0.37233505324274102</v>
      </c>
      <c r="V260" s="1">
        <v>0</v>
      </c>
      <c r="W260">
        <v>0.180041143948381</v>
      </c>
      <c r="X260">
        <v>0.44762380280887698</v>
      </c>
      <c r="Y260" s="1">
        <v>0</v>
      </c>
      <c r="Z260">
        <v>0.459258957162064</v>
      </c>
      <c r="AA260">
        <v>2.8133896272735601E-4</v>
      </c>
      <c r="AB260">
        <v>6.2014113775336801E-3</v>
      </c>
      <c r="AC260">
        <v>1.13203393075344E-3</v>
      </c>
      <c r="AD260" s="1">
        <v>0</v>
      </c>
      <c r="AE260">
        <v>6.2538233826816799E-4</v>
      </c>
      <c r="AF260">
        <v>9.2105658802390591E-3</v>
      </c>
      <c r="AG260">
        <v>7.5063607409454498</v>
      </c>
      <c r="AH260">
        <v>0.11101053850134</v>
      </c>
      <c r="AI260">
        <v>335.45614864311602</v>
      </c>
      <c r="AJ260" t="s">
        <v>97</v>
      </c>
      <c r="AK260" t="s">
        <v>98</v>
      </c>
      <c r="AL260">
        <v>92924644460.25</v>
      </c>
      <c r="AM260">
        <v>305877</v>
      </c>
    </row>
    <row r="261" spans="1:39" x14ac:dyDescent="0.25">
      <c r="A261" t="s">
        <v>37</v>
      </c>
      <c r="B261">
        <v>37.534621355062797</v>
      </c>
      <c r="C261">
        <v>2.13212488209896E-2</v>
      </c>
      <c r="D261">
        <v>22.788514235069599</v>
      </c>
      <c r="E261">
        <v>1.9976540840919099E-2</v>
      </c>
      <c r="F261">
        <v>-4.86504103845611</v>
      </c>
      <c r="G261" s="1">
        <v>0</v>
      </c>
      <c r="H261">
        <v>3.9471296896483299</v>
      </c>
      <c r="I261">
        <v>73.679839921114393</v>
      </c>
      <c r="J261">
        <v>44.485108610715002</v>
      </c>
      <c r="K261">
        <v>57.203645765309197</v>
      </c>
      <c r="L261">
        <v>87.147751161027998</v>
      </c>
      <c r="M261">
        <v>16.593583350252</v>
      </c>
      <c r="N261">
        <v>92.477138615016997</v>
      </c>
      <c r="O261">
        <v>82.1264490168995</v>
      </c>
      <c r="P261">
        <v>296415.20577723603</v>
      </c>
      <c r="Q261">
        <v>318709.41929837101</v>
      </c>
      <c r="R261">
        <v>96.771670725229001</v>
      </c>
      <c r="S261">
        <v>691.27002033924805</v>
      </c>
      <c r="T261">
        <v>0.39401354915221298</v>
      </c>
      <c r="U261">
        <v>0.36976951560961102</v>
      </c>
      <c r="V261" s="1">
        <v>0</v>
      </c>
      <c r="W261">
        <v>0.16182285535551599</v>
      </c>
      <c r="X261">
        <v>0.46840762903487099</v>
      </c>
      <c r="Y261" s="1">
        <v>0</v>
      </c>
      <c r="Z261">
        <v>0.36301203907873097</v>
      </c>
      <c r="AA261">
        <v>2.8250630446978599E-4</v>
      </c>
      <c r="AB261">
        <v>6.0309164144929503E-3</v>
      </c>
      <c r="AC261">
        <v>1.3447068727880499E-3</v>
      </c>
      <c r="AD261" s="1">
        <v>0</v>
      </c>
      <c r="AE261">
        <v>1.13139854785035E-3</v>
      </c>
      <c r="AF261">
        <v>1.2531776700111401E-2</v>
      </c>
      <c r="AG261">
        <v>7.5695608278810997</v>
      </c>
      <c r="AH261">
        <v>0.12817943616819699</v>
      </c>
      <c r="AI261">
        <v>699.45602286058795</v>
      </c>
      <c r="AJ261" t="s">
        <v>99</v>
      </c>
      <c r="AK261" t="s">
        <v>100</v>
      </c>
      <c r="AL261">
        <v>69426665912.350006</v>
      </c>
      <c r="AM261">
        <v>234221</v>
      </c>
    </row>
    <row r="262" spans="1:39" x14ac:dyDescent="0.25">
      <c r="A262" t="s">
        <v>37</v>
      </c>
      <c r="B262">
        <v>39.765013047684697</v>
      </c>
      <c r="C262">
        <v>2.5463919409148002E-2</v>
      </c>
      <c r="D262">
        <v>26.620445042711498</v>
      </c>
      <c r="E262">
        <v>2.3645084686703E-2</v>
      </c>
      <c r="F262">
        <v>4.74677002832503</v>
      </c>
      <c r="G262" s="1">
        <v>0</v>
      </c>
      <c r="H262">
        <v>4.0977155271753398</v>
      </c>
      <c r="I262">
        <v>98.181990989274297</v>
      </c>
      <c r="J262">
        <v>67.815730756712</v>
      </c>
      <c r="K262">
        <v>80.702762814528697</v>
      </c>
      <c r="L262">
        <v>112.01210764251</v>
      </c>
      <c r="M262">
        <v>17.648273752375701</v>
      </c>
      <c r="N262">
        <v>92.045730662296805</v>
      </c>
      <c r="O262">
        <v>81.058119969513299</v>
      </c>
      <c r="P262">
        <v>288660.60506345599</v>
      </c>
      <c r="Q262">
        <v>308321.97051072598</v>
      </c>
      <c r="R262">
        <v>106.101359836754</v>
      </c>
      <c r="S262">
        <v>686.47404649189502</v>
      </c>
      <c r="T262">
        <v>0.46240097663095098</v>
      </c>
      <c r="U262">
        <v>0.36467084968287899</v>
      </c>
      <c r="V262" s="1">
        <v>0</v>
      </c>
      <c r="W262">
        <v>0.139292101412924</v>
      </c>
      <c r="X262">
        <v>0.49603704890419498</v>
      </c>
      <c r="Y262" s="1">
        <v>0</v>
      </c>
      <c r="Z262">
        <v>0.25602154557174001</v>
      </c>
      <c r="AA262">
        <v>2.83496671014486E-4</v>
      </c>
      <c r="AB262">
        <v>5.9318417022999996E-3</v>
      </c>
      <c r="AC262">
        <v>1.81883070260071E-3</v>
      </c>
      <c r="AD262" s="1">
        <v>0</v>
      </c>
      <c r="AE262">
        <v>1.77486864338389E-3</v>
      </c>
      <c r="AF262">
        <v>1.56549342080354E-2</v>
      </c>
      <c r="AG262">
        <v>8.2536898817219395</v>
      </c>
      <c r="AH262">
        <v>0.15821223475631799</v>
      </c>
      <c r="AI262">
        <v>1143.0071751214</v>
      </c>
      <c r="AJ262" t="s">
        <v>101</v>
      </c>
      <c r="AK262" t="s">
        <v>102</v>
      </c>
      <c r="AL262">
        <v>48036588609.82</v>
      </c>
      <c r="AM262">
        <v>166412</v>
      </c>
    </row>
    <row r="263" spans="1:39" x14ac:dyDescent="0.25">
      <c r="A263" t="s">
        <v>37</v>
      </c>
      <c r="B263">
        <v>40.446250796906099</v>
      </c>
      <c r="C263">
        <v>3.2306042192120098E-2</v>
      </c>
      <c r="D263">
        <v>32.569504290868601</v>
      </c>
      <c r="E263">
        <v>2.99075621549834E-2</v>
      </c>
      <c r="F263">
        <v>9.71209517849673</v>
      </c>
      <c r="G263" s="1">
        <v>0</v>
      </c>
      <c r="H263">
        <v>4.2145011845715699</v>
      </c>
      <c r="I263">
        <v>121.869046610404</v>
      </c>
      <c r="J263">
        <v>94.171022270674897</v>
      </c>
      <c r="K263">
        <v>103.961181202068</v>
      </c>
      <c r="L263">
        <v>135.90569135347701</v>
      </c>
      <c r="M263">
        <v>19.3307461142658</v>
      </c>
      <c r="N263">
        <v>92.573402506180798</v>
      </c>
      <c r="O263">
        <v>80.417758232548195</v>
      </c>
      <c r="P263">
        <v>284410.39889159298</v>
      </c>
      <c r="Q263">
        <v>302256.67289650399</v>
      </c>
      <c r="R263">
        <v>119.613500513368</v>
      </c>
      <c r="S263">
        <v>683.68542792823905</v>
      </c>
      <c r="T263">
        <v>0.51492802785499303</v>
      </c>
      <c r="U263">
        <v>0.35790495905130199</v>
      </c>
      <c r="V263" s="1">
        <v>0</v>
      </c>
      <c r="W263">
        <v>0.129310230738059</v>
      </c>
      <c r="X263">
        <v>0.51278481021063704</v>
      </c>
      <c r="Y263" s="1">
        <v>0</v>
      </c>
      <c r="Z263">
        <v>0.157728364910347</v>
      </c>
      <c r="AA263">
        <v>2.8392898024208002E-4</v>
      </c>
      <c r="AB263">
        <v>6.3390978586715004E-3</v>
      </c>
      <c r="AC263">
        <v>2.3984836837882902E-3</v>
      </c>
      <c r="AD263" s="1">
        <v>0</v>
      </c>
      <c r="AE263">
        <v>2.7155808086580802E-3</v>
      </c>
      <c r="AF263">
        <v>2.05690508145315E-2</v>
      </c>
      <c r="AG263">
        <v>7.6941954972630002</v>
      </c>
      <c r="AH263">
        <v>0.13423437420463899</v>
      </c>
      <c r="AI263">
        <v>1651.18226608076</v>
      </c>
      <c r="AJ263" t="s">
        <v>103</v>
      </c>
      <c r="AK263" t="s">
        <v>104</v>
      </c>
      <c r="AL263">
        <v>30375599422.419998</v>
      </c>
      <c r="AM263">
        <v>106802</v>
      </c>
    </row>
    <row r="264" spans="1:39" x14ac:dyDescent="0.25">
      <c r="A264" t="s">
        <v>37</v>
      </c>
      <c r="B264">
        <v>43.086342380073802</v>
      </c>
      <c r="C264">
        <v>3.65339461236018E-2</v>
      </c>
      <c r="D264">
        <v>36.021064276356597</v>
      </c>
      <c r="E264">
        <v>3.4053597016309299E-2</v>
      </c>
      <c r="F264">
        <v>19.963457889971899</v>
      </c>
      <c r="G264" s="1">
        <v>0</v>
      </c>
      <c r="H264">
        <v>4.3382536758011101</v>
      </c>
      <c r="I264">
        <v>146.37097974326201</v>
      </c>
      <c r="J264">
        <v>125.135798039772</v>
      </c>
      <c r="K264">
        <v>121.665538794075</v>
      </c>
      <c r="L264">
        <v>160.595728623752</v>
      </c>
      <c r="M264">
        <v>20.036776260657</v>
      </c>
      <c r="N264">
        <v>91.736801691717005</v>
      </c>
      <c r="O264">
        <v>78.859668787708998</v>
      </c>
      <c r="P264">
        <v>280633.22513994202</v>
      </c>
      <c r="Q264">
        <v>296635.369361141</v>
      </c>
      <c r="R264">
        <v>123.71872349988701</v>
      </c>
      <c r="S264">
        <v>689.56583789859906</v>
      </c>
      <c r="T264">
        <v>0.51900117397358903</v>
      </c>
      <c r="U264">
        <v>0.345593288606239</v>
      </c>
      <c r="V264" s="1">
        <v>0</v>
      </c>
      <c r="W264">
        <v>0.10985155147502</v>
      </c>
      <c r="X264">
        <v>0.54455515991873904</v>
      </c>
      <c r="Y264" s="1">
        <v>0</v>
      </c>
      <c r="Z264">
        <v>0.146957584771641</v>
      </c>
      <c r="AA264">
        <v>2.85759702224904E-4</v>
      </c>
      <c r="AB264">
        <v>6.62100054102778E-3</v>
      </c>
      <c r="AC264">
        <v>2.4803524051124899E-3</v>
      </c>
      <c r="AD264" s="1">
        <v>0</v>
      </c>
      <c r="AE264">
        <v>3.9324036206626004E-3</v>
      </c>
      <c r="AF264">
        <v>2.3214589595861802E-2</v>
      </c>
      <c r="AG264">
        <v>8.0640082710095804</v>
      </c>
      <c r="AH264">
        <v>0.22757401989120599</v>
      </c>
      <c r="AI264">
        <v>2126.4137412230298</v>
      </c>
      <c r="AJ264" t="s">
        <v>105</v>
      </c>
      <c r="AK264" t="s">
        <v>106</v>
      </c>
      <c r="AL264">
        <v>14137740616.1</v>
      </c>
      <c r="AM264">
        <v>50378</v>
      </c>
    </row>
    <row r="265" spans="1:39" x14ac:dyDescent="0.25">
      <c r="A265" t="s">
        <v>37</v>
      </c>
      <c r="B265">
        <v>44.664559319457503</v>
      </c>
      <c r="C265">
        <v>3.97112236842238E-2</v>
      </c>
      <c r="D265">
        <v>38.5074879025996</v>
      </c>
      <c r="E265">
        <v>3.7305232976636002E-2</v>
      </c>
      <c r="F265">
        <v>32.599356678338197</v>
      </c>
      <c r="G265" s="1">
        <v>0</v>
      </c>
      <c r="H265">
        <v>4.4900405647447004</v>
      </c>
      <c r="I265">
        <v>170.535212387304</v>
      </c>
      <c r="J265">
        <v>150.89259403129799</v>
      </c>
      <c r="K265">
        <v>140.92585714998</v>
      </c>
      <c r="L265">
        <v>185.01240291302</v>
      </c>
      <c r="M265">
        <v>20.7774919306577</v>
      </c>
      <c r="N265">
        <v>90.933733263916096</v>
      </c>
      <c r="O265">
        <v>77.479481199183297</v>
      </c>
      <c r="P265">
        <v>275752.06167627801</v>
      </c>
      <c r="Q265">
        <v>289580.43747194501</v>
      </c>
      <c r="R265">
        <v>128.88168325569899</v>
      </c>
      <c r="S265">
        <v>690.64692273811795</v>
      </c>
      <c r="T265">
        <v>0.51815229412824504</v>
      </c>
      <c r="U265">
        <v>0.34165606328732501</v>
      </c>
      <c r="V265" s="1">
        <v>0</v>
      </c>
      <c r="W265">
        <v>9.8300517486285294E-2</v>
      </c>
      <c r="X265">
        <v>0.56004341922638801</v>
      </c>
      <c r="Y265" s="1">
        <v>0</v>
      </c>
      <c r="Z265">
        <v>0.15202120053253401</v>
      </c>
      <c r="AA265">
        <v>2.91277468677165E-4</v>
      </c>
      <c r="AB265">
        <v>6.9550782563668201E-3</v>
      </c>
      <c r="AC265">
        <v>2.4059923113690799E-3</v>
      </c>
      <c r="AD265" s="1">
        <v>0</v>
      </c>
      <c r="AE265">
        <v>5.1354527435871298E-3</v>
      </c>
      <c r="AF265">
        <v>2.4923722602749498E-2</v>
      </c>
      <c r="AG265">
        <v>7.9847597811568596</v>
      </c>
      <c r="AH265">
        <v>0.150215768494351</v>
      </c>
      <c r="AI265">
        <v>2684.0197468433398</v>
      </c>
      <c r="AJ265" t="s">
        <v>107</v>
      </c>
      <c r="AK265" t="s">
        <v>108</v>
      </c>
      <c r="AL265">
        <v>5833259112.6999998</v>
      </c>
      <c r="AM265">
        <v>21154</v>
      </c>
    </row>
    <row r="266" spans="1:39" x14ac:dyDescent="0.25">
      <c r="A266" t="s">
        <v>37</v>
      </c>
      <c r="B266">
        <v>45.119486003211698</v>
      </c>
      <c r="C266">
        <v>3.9764965534053502E-2</v>
      </c>
      <c r="D266">
        <v>38.5487717882487</v>
      </c>
      <c r="E266">
        <v>3.7426293061819799E-2</v>
      </c>
      <c r="F266">
        <v>45.731558670040698</v>
      </c>
      <c r="G266" s="1">
        <v>0</v>
      </c>
      <c r="H266">
        <v>4.6213873292499796</v>
      </c>
      <c r="I266">
        <v>194.56590145155499</v>
      </c>
      <c r="J266">
        <v>179.476404715059</v>
      </c>
      <c r="K266">
        <v>157.78483007482399</v>
      </c>
      <c r="L266">
        <v>209.11886941384299</v>
      </c>
      <c r="M266">
        <v>21.195829248642301</v>
      </c>
      <c r="N266">
        <v>89.211064920388395</v>
      </c>
      <c r="O266">
        <v>75.399198519653893</v>
      </c>
      <c r="P266">
        <v>274097.36272090202</v>
      </c>
      <c r="Q266">
        <v>288905.04870469798</v>
      </c>
      <c r="R266">
        <v>130.031681476594</v>
      </c>
      <c r="S266">
        <v>694.96365228033198</v>
      </c>
      <c r="T266">
        <v>0.495174458719157</v>
      </c>
      <c r="U266">
        <v>0.355058729070863</v>
      </c>
      <c r="V266" s="1">
        <v>0</v>
      </c>
      <c r="W266">
        <v>9.7607095833635998E-2</v>
      </c>
      <c r="X266">
        <v>0.54733417509549998</v>
      </c>
      <c r="Y266" s="1">
        <v>0</v>
      </c>
      <c r="Z266">
        <v>0.178888784264881</v>
      </c>
      <c r="AA266">
        <v>2.9895415134369998E-4</v>
      </c>
      <c r="AB266">
        <v>7.1578602564651896E-3</v>
      </c>
      <c r="AC266">
        <v>2.3386916875939002E-3</v>
      </c>
      <c r="AD266" s="1">
        <v>0</v>
      </c>
      <c r="AE266">
        <v>6.4455174946744399E-3</v>
      </c>
      <c r="AF266">
        <v>2.3524199453568598E-2</v>
      </c>
      <c r="AG266">
        <v>8.5888564371220006</v>
      </c>
      <c r="AH266">
        <v>0.22118217506097801</v>
      </c>
      <c r="AI266">
        <v>3205.6188440094702</v>
      </c>
      <c r="AJ266" t="s">
        <v>109</v>
      </c>
      <c r="AK266" t="s">
        <v>110</v>
      </c>
      <c r="AL266">
        <v>1603743669.28</v>
      </c>
      <c r="AM266">
        <v>5851</v>
      </c>
    </row>
    <row r="267" spans="1:39" x14ac:dyDescent="0.25">
      <c r="A267" t="s">
        <v>37</v>
      </c>
      <c r="B267">
        <v>48.6707448132453</v>
      </c>
      <c r="C267">
        <v>3.7522189549643002E-2</v>
      </c>
      <c r="D267">
        <v>36.8041281603779</v>
      </c>
      <c r="E267">
        <v>3.5648146580923801E-2</v>
      </c>
      <c r="F267">
        <v>67.719170254408098</v>
      </c>
      <c r="G267" s="1">
        <v>0</v>
      </c>
      <c r="H267">
        <v>4.85514520411179</v>
      </c>
      <c r="I267">
        <v>220.53038228551799</v>
      </c>
      <c r="J267">
        <v>206.21872227143399</v>
      </c>
      <c r="K267">
        <v>179.74234199014199</v>
      </c>
      <c r="L267">
        <v>234.83268264340799</v>
      </c>
      <c r="M267">
        <v>21.225051462451699</v>
      </c>
      <c r="N267">
        <v>88.072170108870907</v>
      </c>
      <c r="O267">
        <v>74.717739573705799</v>
      </c>
      <c r="P267">
        <v>278649.00439383299</v>
      </c>
      <c r="Q267">
        <v>297316.98791507102</v>
      </c>
      <c r="R267">
        <v>130.33750842733801</v>
      </c>
      <c r="S267">
        <v>698.02891634272805</v>
      </c>
      <c r="T267">
        <v>0.43645547724881401</v>
      </c>
      <c r="U267">
        <v>0.34091827269810998</v>
      </c>
      <c r="V267" s="1">
        <v>0</v>
      </c>
      <c r="W267">
        <v>0.13759069530030399</v>
      </c>
      <c r="X267">
        <v>0.52149103200158498</v>
      </c>
      <c r="Y267" s="1">
        <v>0</v>
      </c>
      <c r="Z267">
        <v>0.22679603269373899</v>
      </c>
      <c r="AA267">
        <v>2.93152447538175E-4</v>
      </c>
      <c r="AB267">
        <v>7.28599738700375E-3</v>
      </c>
      <c r="AC267">
        <v>1.8740571811454399E-3</v>
      </c>
      <c r="AD267" s="1">
        <v>0</v>
      </c>
      <c r="AE267">
        <v>6.1289400489877204E-3</v>
      </c>
      <c r="AF267">
        <v>2.19402688424272E-2</v>
      </c>
      <c r="AG267">
        <v>7.9275188288579699</v>
      </c>
      <c r="AH267">
        <v>0.145274662307111</v>
      </c>
      <c r="AI267">
        <v>3700.8879974386</v>
      </c>
      <c r="AJ267" t="s">
        <v>111</v>
      </c>
      <c r="AK267" t="s">
        <v>112</v>
      </c>
      <c r="AL267">
        <v>397632129.26999998</v>
      </c>
      <c r="AM267">
        <v>1427</v>
      </c>
    </row>
    <row r="268" spans="1:39" x14ac:dyDescent="0.25">
      <c r="A268" t="s">
        <v>37</v>
      </c>
      <c r="B268">
        <v>46.673670273649599</v>
      </c>
      <c r="C268">
        <v>3.41653006271306E-2</v>
      </c>
      <c r="D268">
        <v>34.1078543113886</v>
      </c>
      <c r="E268">
        <v>3.29326343634097E-2</v>
      </c>
      <c r="F268">
        <v>115.222566851403</v>
      </c>
      <c r="G268" s="1">
        <v>0</v>
      </c>
      <c r="H268">
        <v>5.3147722443036702</v>
      </c>
      <c r="I268">
        <v>253.372814989679</v>
      </c>
      <c r="J268">
        <v>221.823813769222</v>
      </c>
      <c r="K268">
        <v>226.92692704850199</v>
      </c>
      <c r="L268">
        <v>267.93879379824</v>
      </c>
      <c r="M268">
        <v>20.907966116275102</v>
      </c>
      <c r="N268">
        <v>89.028301543764101</v>
      </c>
      <c r="O268">
        <v>76.928809035665495</v>
      </c>
      <c r="P268">
        <v>274164.79722090199</v>
      </c>
      <c r="Q268">
        <v>287518.085179288</v>
      </c>
      <c r="R268">
        <v>130.69013612490201</v>
      </c>
      <c r="S268">
        <v>661.50191031371298</v>
      </c>
      <c r="T268">
        <v>0.32234380772134003</v>
      </c>
      <c r="U268">
        <v>0.38480863116622599</v>
      </c>
      <c r="V268" s="1">
        <v>0</v>
      </c>
      <c r="W268">
        <v>0.26205159749228502</v>
      </c>
      <c r="X268">
        <v>0.353139771341488</v>
      </c>
      <c r="Y268" s="1">
        <v>0</v>
      </c>
      <c r="Z268">
        <v>0.31021971713860103</v>
      </c>
      <c r="AA268">
        <v>2.8425081637501002E-4</v>
      </c>
      <c r="AB268">
        <v>7.14453808852554E-3</v>
      </c>
      <c r="AC268">
        <v>1.23269048195723E-3</v>
      </c>
      <c r="AD268" s="1">
        <v>0</v>
      </c>
      <c r="AE268">
        <v>5.8470010017932401E-3</v>
      </c>
      <c r="AF268">
        <v>1.9657194161355099E-2</v>
      </c>
      <c r="AG268">
        <v>7.3075093985762702</v>
      </c>
      <c r="AH268">
        <v>0.13158964435326501</v>
      </c>
      <c r="AI268">
        <v>4123.0881820662398</v>
      </c>
      <c r="AJ268" t="s">
        <v>113</v>
      </c>
      <c r="AK268" t="s">
        <v>114</v>
      </c>
      <c r="AL268">
        <v>115423379.63</v>
      </c>
      <c r="AM268">
        <v>421</v>
      </c>
    </row>
    <row r="271" spans="1:39" x14ac:dyDescent="0.25">
      <c r="A271" t="s">
        <v>0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6</v>
      </c>
      <c r="H271" t="s">
        <v>7</v>
      </c>
      <c r="I271" t="s">
        <v>8</v>
      </c>
      <c r="J271" t="s">
        <v>134</v>
      </c>
      <c r="K271" t="s">
        <v>143</v>
      </c>
      <c r="L271" t="s">
        <v>9</v>
      </c>
      <c r="M271" t="s">
        <v>10</v>
      </c>
      <c r="N271" t="s">
        <v>11</v>
      </c>
      <c r="O271" t="s">
        <v>13</v>
      </c>
      <c r="P271" t="s">
        <v>14</v>
      </c>
      <c r="Q271" t="s">
        <v>15</v>
      </c>
      <c r="R271" t="s">
        <v>16</v>
      </c>
      <c r="S271" t="s">
        <v>17</v>
      </c>
      <c r="T271" t="s">
        <v>18</v>
      </c>
      <c r="U271" t="s">
        <v>20</v>
      </c>
      <c r="V271" t="s">
        <v>21</v>
      </c>
      <c r="W271" t="s">
        <v>22</v>
      </c>
      <c r="X271" t="s">
        <v>23</v>
      </c>
      <c r="Y271" t="s">
        <v>24</v>
      </c>
      <c r="Z271" t="s">
        <v>25</v>
      </c>
      <c r="AA271" t="s">
        <v>26</v>
      </c>
      <c r="AB271" t="s">
        <v>27</v>
      </c>
      <c r="AC271" t="s">
        <v>120</v>
      </c>
      <c r="AD271" t="s">
        <v>28</v>
      </c>
      <c r="AE271" t="s">
        <v>29</v>
      </c>
      <c r="AF271" t="s">
        <v>30</v>
      </c>
      <c r="AG271" t="s">
        <v>31</v>
      </c>
      <c r="AH271" t="s">
        <v>32</v>
      </c>
      <c r="AI271" t="s">
        <v>33</v>
      </c>
      <c r="AJ271" t="s">
        <v>34</v>
      </c>
      <c r="AK271" t="s">
        <v>74</v>
      </c>
      <c r="AL271" t="s">
        <v>35</v>
      </c>
      <c r="AM271" t="s">
        <v>36</v>
      </c>
    </row>
    <row r="272" spans="1:39" x14ac:dyDescent="0.25">
      <c r="A272" t="s">
        <v>37</v>
      </c>
      <c r="B272">
        <v>3.4965216703159898</v>
      </c>
      <c r="C272">
        <v>7.7744806432680797E-3</v>
      </c>
      <c r="D272">
        <v>8.9406153449430104</v>
      </c>
      <c r="E272">
        <v>7.4033274635243599E-3</v>
      </c>
      <c r="F272">
        <v>-33.872039910505002</v>
      </c>
      <c r="G272" s="1">
        <v>0</v>
      </c>
      <c r="H272">
        <v>3.2279767693749499</v>
      </c>
      <c r="I272">
        <v>-68.523797150316199</v>
      </c>
      <c r="J272">
        <v>-79.369191461432706</v>
      </c>
      <c r="K272">
        <v>-70.127800237835899</v>
      </c>
      <c r="L272">
        <v>-54.4017305105452</v>
      </c>
      <c r="M272">
        <v>38.593673357096897</v>
      </c>
      <c r="N272">
        <v>91.291651929983203</v>
      </c>
      <c r="O272">
        <v>76.501574392671998</v>
      </c>
      <c r="P272">
        <v>282556.652118003</v>
      </c>
      <c r="Q272">
        <v>303093.89444590901</v>
      </c>
      <c r="R272">
        <v>52.6108558606565</v>
      </c>
      <c r="S272">
        <v>668.71612823557803</v>
      </c>
      <c r="T272">
        <v>1.69811842863078E-2</v>
      </c>
      <c r="U272">
        <v>0.20960664302977799</v>
      </c>
      <c r="V272">
        <v>0.44167329280184597</v>
      </c>
      <c r="W272">
        <v>0.108230564977289</v>
      </c>
      <c r="X272">
        <v>0.240489499191085</v>
      </c>
      <c r="Y272" s="1">
        <v>0</v>
      </c>
      <c r="Z272">
        <v>0.965768896811388</v>
      </c>
      <c r="AA272">
        <v>4.2573208098759202E-4</v>
      </c>
      <c r="AB272">
        <v>6.5415071919677501E-3</v>
      </c>
      <c r="AC272">
        <v>3.71157557916406E-4</v>
      </c>
      <c r="AD272" s="1">
        <v>0</v>
      </c>
      <c r="AE272">
        <v>3.84710041723894E-4</v>
      </c>
      <c r="AF272">
        <v>5.1195678934420403E-5</v>
      </c>
      <c r="AG272">
        <v>3.2651362694461001</v>
      </c>
      <c r="AH272">
        <v>0.110563572563271</v>
      </c>
      <c r="AI272">
        <v>3.12696524025705E-2</v>
      </c>
      <c r="AJ272" t="s">
        <v>87</v>
      </c>
      <c r="AK272" t="s">
        <v>88</v>
      </c>
      <c r="AL272">
        <v>186769947.05000001</v>
      </c>
      <c r="AM272">
        <v>661</v>
      </c>
    </row>
    <row r="273" spans="1:39" x14ac:dyDescent="0.25">
      <c r="A273" t="s">
        <v>37</v>
      </c>
      <c r="B273">
        <v>5.74954986882602</v>
      </c>
      <c r="C273">
        <v>8.7961613264638302E-3</v>
      </c>
      <c r="D273">
        <v>10.059415964230601</v>
      </c>
      <c r="E273">
        <v>8.0139255590118107E-3</v>
      </c>
      <c r="F273">
        <v>-25.6332745785997</v>
      </c>
      <c r="G273" s="1">
        <v>0</v>
      </c>
      <c r="H273">
        <v>3.3311611164694099</v>
      </c>
      <c r="I273">
        <v>-48.825089249927203</v>
      </c>
      <c r="J273">
        <v>-54.5833842637538</v>
      </c>
      <c r="K273">
        <v>-54.840076549128099</v>
      </c>
      <c r="L273">
        <v>-34.176619539709399</v>
      </c>
      <c r="M273">
        <v>39.546419637757602</v>
      </c>
      <c r="N273">
        <v>91.172278742322405</v>
      </c>
      <c r="O273">
        <v>75.535764770450797</v>
      </c>
      <c r="P273">
        <v>272419.68902022101</v>
      </c>
      <c r="Q273">
        <v>287478.65859456698</v>
      </c>
      <c r="R273">
        <v>55.526020131831103</v>
      </c>
      <c r="S273">
        <v>659.12625081173996</v>
      </c>
      <c r="T273">
        <v>2.1303138629407099E-2</v>
      </c>
      <c r="U273">
        <v>0.26111661729586699</v>
      </c>
      <c r="V273">
        <v>0.481959202344454</v>
      </c>
      <c r="W273">
        <v>9.6407078584570496E-2</v>
      </c>
      <c r="X273">
        <v>0.160517101775107</v>
      </c>
      <c r="Y273" s="1">
        <v>0</v>
      </c>
      <c r="Z273">
        <v>0.96545454078246495</v>
      </c>
      <c r="AA273">
        <v>3.6211216739370598E-4</v>
      </c>
      <c r="AB273">
        <v>6.7128792383616496E-3</v>
      </c>
      <c r="AC273">
        <v>7.8223034793488205E-4</v>
      </c>
      <c r="AD273" s="1">
        <v>0</v>
      </c>
      <c r="AE273">
        <v>7.1630836383500295E-4</v>
      </c>
      <c r="AF273">
        <v>2.2256165233700901E-4</v>
      </c>
      <c r="AG273">
        <v>3.6147655943155801</v>
      </c>
      <c r="AH273">
        <v>0.12554871490426001</v>
      </c>
      <c r="AI273">
        <v>4.49841046088525E-2</v>
      </c>
      <c r="AJ273" t="s">
        <v>89</v>
      </c>
      <c r="AK273" t="s">
        <v>90</v>
      </c>
      <c r="AL273">
        <v>1131631388.1900001</v>
      </c>
      <c r="AM273">
        <v>4154</v>
      </c>
    </row>
    <row r="274" spans="1:39" x14ac:dyDescent="0.25">
      <c r="A274" t="s">
        <v>37</v>
      </c>
      <c r="B274">
        <v>7.8548661158904904</v>
      </c>
      <c r="C274">
        <v>9.7881937532356203E-3</v>
      </c>
      <c r="D274">
        <v>11.133678977980701</v>
      </c>
      <c r="E274">
        <v>8.7015571838694201E-3</v>
      </c>
      <c r="F274">
        <v>-16.5485440521228</v>
      </c>
      <c r="G274" s="1">
        <v>0</v>
      </c>
      <c r="H274">
        <v>3.4387074522507999</v>
      </c>
      <c r="I274">
        <v>-23.873154012421399</v>
      </c>
      <c r="J274">
        <v>-28.9436517473405</v>
      </c>
      <c r="K274">
        <v>-38.974910948860398</v>
      </c>
      <c r="L274">
        <v>-9.0859071036847396</v>
      </c>
      <c r="M274">
        <v>40.324426210842901</v>
      </c>
      <c r="N274">
        <v>91.410757589403403</v>
      </c>
      <c r="O274">
        <v>75.312113951963596</v>
      </c>
      <c r="P274">
        <v>269877.045494002</v>
      </c>
      <c r="Q274">
        <v>283959.60914903402</v>
      </c>
      <c r="R274">
        <v>59.861837701395501</v>
      </c>
      <c r="S274">
        <v>669.452294428605</v>
      </c>
      <c r="T274">
        <v>4.6505449099700003E-2</v>
      </c>
      <c r="U274">
        <v>0.21773955845642301</v>
      </c>
      <c r="V274">
        <v>0.53577780117817098</v>
      </c>
      <c r="W274">
        <v>8.1835426117157994E-2</v>
      </c>
      <c r="X274">
        <v>0.16464721424824599</v>
      </c>
      <c r="Y274" s="1">
        <v>0</v>
      </c>
      <c r="Z274">
        <v>0.929116977943791</v>
      </c>
      <c r="AA274">
        <v>3.3002378484779101E-4</v>
      </c>
      <c r="AB274">
        <v>6.68923088516119E-3</v>
      </c>
      <c r="AC274">
        <v>1.08664138823126E-3</v>
      </c>
      <c r="AD274" s="1">
        <v>0</v>
      </c>
      <c r="AE274">
        <v>9.4745067718755502E-4</v>
      </c>
      <c r="AF274">
        <v>7.34838901294518E-4</v>
      </c>
      <c r="AG274">
        <v>3.7282973104141499</v>
      </c>
      <c r="AH274">
        <v>0.13158069871528799</v>
      </c>
      <c r="AI274">
        <v>1.4138667510676499</v>
      </c>
      <c r="AJ274" t="s">
        <v>91</v>
      </c>
      <c r="AK274" t="s">
        <v>92</v>
      </c>
      <c r="AL274">
        <v>3600159786.8899999</v>
      </c>
      <c r="AM274">
        <v>13340</v>
      </c>
    </row>
    <row r="275" spans="1:39" x14ac:dyDescent="0.25">
      <c r="A275" t="s">
        <v>37</v>
      </c>
      <c r="B275">
        <v>11.178729621955499</v>
      </c>
      <c r="C275">
        <v>1.38075220899102E-2</v>
      </c>
      <c r="D275">
        <v>15.3669040523785</v>
      </c>
      <c r="E275">
        <v>1.22107217948581E-2</v>
      </c>
      <c r="F275">
        <v>-19.488703724169198</v>
      </c>
      <c r="G275" s="1">
        <v>0</v>
      </c>
      <c r="H275">
        <v>3.3947247551078101</v>
      </c>
      <c r="I275">
        <v>1.72593628623205</v>
      </c>
      <c r="J275">
        <v>-5.6288634665613104</v>
      </c>
      <c r="K275">
        <v>-20.9833366826923</v>
      </c>
      <c r="L275">
        <v>16.396511444148899</v>
      </c>
      <c r="M275">
        <v>40.078081598256297</v>
      </c>
      <c r="N275">
        <v>92.362551024119</v>
      </c>
      <c r="O275">
        <v>74.865441042600295</v>
      </c>
      <c r="P275">
        <v>271953.07034643501</v>
      </c>
      <c r="Q275">
        <v>287336.38829512399</v>
      </c>
      <c r="R275">
        <v>83.321153755368698</v>
      </c>
      <c r="S275">
        <v>683.76337406386097</v>
      </c>
      <c r="T275">
        <v>0.20233327056445899</v>
      </c>
      <c r="U275">
        <v>0.176094517437585</v>
      </c>
      <c r="V275">
        <v>0.55258181546973995</v>
      </c>
      <c r="W275">
        <v>6.4724852544701603E-2</v>
      </c>
      <c r="X275">
        <v>0.20659881454797199</v>
      </c>
      <c r="Y275" s="1">
        <v>0</v>
      </c>
      <c r="Z275">
        <v>0.68453672676980304</v>
      </c>
      <c r="AA275">
        <v>3.24369343958558E-4</v>
      </c>
      <c r="AB275">
        <v>6.9855389513197802E-3</v>
      </c>
      <c r="AC275">
        <v>1.59679813299243E-3</v>
      </c>
      <c r="AD275" s="1">
        <v>0</v>
      </c>
      <c r="AE275">
        <v>1.3414521893107001E-3</v>
      </c>
      <c r="AF275">
        <v>3.55938207899775E-3</v>
      </c>
      <c r="AG275">
        <v>4.2956666945280704</v>
      </c>
      <c r="AH275">
        <v>0.15330133506725699</v>
      </c>
      <c r="AI275">
        <v>14.6224728674273</v>
      </c>
      <c r="AJ275" t="s">
        <v>93</v>
      </c>
      <c r="AK275" t="s">
        <v>94</v>
      </c>
      <c r="AL275">
        <v>16273127823.389999</v>
      </c>
      <c r="AM275">
        <v>59838</v>
      </c>
    </row>
    <row r="276" spans="1:39" s="9" customFormat="1" x14ac:dyDescent="0.25">
      <c r="A276" s="9" t="s">
        <v>37</v>
      </c>
      <c r="B276" s="9">
        <v>14.747153537356301</v>
      </c>
      <c r="C276" s="9">
        <v>1.8702514642866999E-2</v>
      </c>
      <c r="D276" s="9">
        <v>20.272484392380498</v>
      </c>
      <c r="E276" s="9">
        <v>1.63211202026157E-2</v>
      </c>
      <c r="F276" s="9">
        <v>-19.158746486147201</v>
      </c>
      <c r="G276" s="13">
        <v>0</v>
      </c>
      <c r="H276" s="9">
        <v>3.4078888349288201</v>
      </c>
      <c r="I276" s="9">
        <v>24.350396741148302</v>
      </c>
      <c r="J276" s="9">
        <v>18.086855747397401</v>
      </c>
      <c r="K276" s="9">
        <v>-2.5891338424518899</v>
      </c>
      <c r="L276" s="9">
        <v>38.972478144071502</v>
      </c>
      <c r="M276" s="9">
        <v>40.639624956002997</v>
      </c>
      <c r="N276" s="9">
        <v>92.773656875604601</v>
      </c>
      <c r="O276" s="9">
        <v>74.044914237072604</v>
      </c>
      <c r="P276" s="9">
        <v>272921.842569092</v>
      </c>
      <c r="Q276" s="9">
        <v>289569.29808324401</v>
      </c>
      <c r="R276" s="9">
        <v>95.771761045733896</v>
      </c>
      <c r="S276" s="9">
        <v>688.39353432384996</v>
      </c>
      <c r="T276" s="9">
        <v>0.275152669376522</v>
      </c>
      <c r="U276" s="9">
        <v>0.17986861950132099</v>
      </c>
      <c r="V276" s="9">
        <v>0.50502603623583797</v>
      </c>
      <c r="W276" s="9">
        <v>6.5170421001294901E-2</v>
      </c>
      <c r="X276" s="9">
        <v>0.24993492326154501</v>
      </c>
      <c r="Y276" s="13">
        <v>0</v>
      </c>
      <c r="Z276" s="9">
        <v>0.565450029682533</v>
      </c>
      <c r="AA276" s="9">
        <v>3.1906074655570601E-4</v>
      </c>
      <c r="AB276" s="9">
        <v>7.25342155692155E-3</v>
      </c>
      <c r="AC276" s="9">
        <v>2.3813856785437101E-3</v>
      </c>
      <c r="AD276" s="13">
        <v>0</v>
      </c>
      <c r="AE276" s="9">
        <v>1.62406951282842E-3</v>
      </c>
      <c r="AF276" s="9">
        <v>7.1246204256917101E-3</v>
      </c>
      <c r="AG276" s="9">
        <v>4.7066686985308603</v>
      </c>
      <c r="AH276" s="9">
        <v>0.173102604646625</v>
      </c>
      <c r="AI276" s="9">
        <v>107.015818896052</v>
      </c>
      <c r="AJ276" s="9" t="s">
        <v>95</v>
      </c>
      <c r="AK276" s="9" t="s">
        <v>96</v>
      </c>
      <c r="AL276" s="9">
        <v>42216915217.800003</v>
      </c>
      <c r="AM276" s="9">
        <v>154685</v>
      </c>
    </row>
    <row r="277" spans="1:39" x14ac:dyDescent="0.25">
      <c r="A277" t="s">
        <v>37</v>
      </c>
      <c r="B277">
        <v>18.100873867176301</v>
      </c>
      <c r="C277">
        <v>2.6207301150813898E-2</v>
      </c>
      <c r="D277">
        <v>27.2893263289067</v>
      </c>
      <c r="E277">
        <v>2.31329873437E-2</v>
      </c>
      <c r="F277">
        <v>-13.319641775976899</v>
      </c>
      <c r="G277" s="1">
        <v>0</v>
      </c>
      <c r="H277">
        <v>3.49334864039563</v>
      </c>
      <c r="I277">
        <v>49.661977872323803</v>
      </c>
      <c r="J277">
        <v>45.955830843524801</v>
      </c>
      <c r="K277">
        <v>12.788526800642</v>
      </c>
      <c r="L277">
        <v>64.040122387360498</v>
      </c>
      <c r="M277">
        <v>40.8850508899978</v>
      </c>
      <c r="N277">
        <v>92.803101912296995</v>
      </c>
      <c r="O277">
        <v>72.527073932757204</v>
      </c>
      <c r="P277">
        <v>277560.73705362697</v>
      </c>
      <c r="Q277">
        <v>297335.60573059198</v>
      </c>
      <c r="R277">
        <v>102.393402584355</v>
      </c>
      <c r="S277">
        <v>696.41017628112195</v>
      </c>
      <c r="T277">
        <v>0.292244765227611</v>
      </c>
      <c r="U277">
        <v>0.165159917781323</v>
      </c>
      <c r="V277">
        <v>0.53396480327760498</v>
      </c>
      <c r="W277">
        <v>5.9058725168338599E-2</v>
      </c>
      <c r="X277">
        <v>0.24181655377273201</v>
      </c>
      <c r="Y277" s="1">
        <v>0</v>
      </c>
      <c r="Z277">
        <v>0.52779367292777701</v>
      </c>
      <c r="AA277">
        <v>3.15896303862944E-4</v>
      </c>
      <c r="AB277">
        <v>7.5274689007361704E-3</v>
      </c>
      <c r="AC277">
        <v>3.0743021103592501E-3</v>
      </c>
      <c r="AD277" s="1">
        <v>0</v>
      </c>
      <c r="AE277">
        <v>2.1441419829566601E-3</v>
      </c>
      <c r="AF277">
        <v>1.3145532006659501E-2</v>
      </c>
      <c r="AG277">
        <v>5.3779550231297497</v>
      </c>
      <c r="AH277">
        <v>0.19961568703278099</v>
      </c>
      <c r="AI277">
        <v>382.44394533178001</v>
      </c>
      <c r="AJ277" t="s">
        <v>97</v>
      </c>
      <c r="AK277" t="s">
        <v>98</v>
      </c>
      <c r="AL277">
        <v>71011138967.800003</v>
      </c>
      <c r="AM277">
        <v>255840</v>
      </c>
    </row>
    <row r="278" spans="1:39" x14ac:dyDescent="0.25">
      <c r="A278" t="s">
        <v>37</v>
      </c>
      <c r="B278">
        <v>23.3482690064201</v>
      </c>
      <c r="C278">
        <v>3.2863141903780403E-2</v>
      </c>
      <c r="D278">
        <v>33.033867539420498</v>
      </c>
      <c r="E278">
        <v>2.9664843026195199E-2</v>
      </c>
      <c r="F278">
        <v>-15.60659161888</v>
      </c>
      <c r="G278" s="1">
        <v>0</v>
      </c>
      <c r="H278">
        <v>3.4835211230163301</v>
      </c>
      <c r="I278">
        <v>73.951208395443999</v>
      </c>
      <c r="J278">
        <v>71.397150917986906</v>
      </c>
      <c r="K278">
        <v>23.9797018774447</v>
      </c>
      <c r="L278">
        <v>88.204653664176902</v>
      </c>
      <c r="M278">
        <v>40.658499183164601</v>
      </c>
      <c r="N278">
        <v>92.821561950379703</v>
      </c>
      <c r="O278">
        <v>69.602923207582904</v>
      </c>
      <c r="P278">
        <v>279986.41691683902</v>
      </c>
      <c r="Q278">
        <v>300373.28051099699</v>
      </c>
      <c r="R278">
        <v>113.005200585935</v>
      </c>
      <c r="S278">
        <v>711.22271854982898</v>
      </c>
      <c r="T278">
        <v>0.31111277138042998</v>
      </c>
      <c r="U278">
        <v>0.15139147328857799</v>
      </c>
      <c r="V278">
        <v>0.52123917294107702</v>
      </c>
      <c r="W278">
        <v>6.9150551065003896E-2</v>
      </c>
      <c r="X278">
        <v>0.25821880270533998</v>
      </c>
      <c r="Y278" s="1">
        <v>0</v>
      </c>
      <c r="Z278">
        <v>0.48407384679469601</v>
      </c>
      <c r="AA278">
        <v>3.1555333773056898E-4</v>
      </c>
      <c r="AB278">
        <v>8.3301642418983305E-3</v>
      </c>
      <c r="AC278">
        <v>3.1982835452915599E-3</v>
      </c>
      <c r="AD278" s="1">
        <v>0</v>
      </c>
      <c r="AE278">
        <v>3.59165949806668E-3</v>
      </c>
      <c r="AF278">
        <v>1.7427521666784199E-2</v>
      </c>
      <c r="AG278">
        <v>6.6941632702622904</v>
      </c>
      <c r="AH278">
        <v>0.25138116559386398</v>
      </c>
      <c r="AI278">
        <v>827.14449481891904</v>
      </c>
      <c r="AJ278" t="s">
        <v>99</v>
      </c>
      <c r="AK278" t="s">
        <v>100</v>
      </c>
      <c r="AL278">
        <v>114435208363</v>
      </c>
      <c r="AM278">
        <v>408717</v>
      </c>
    </row>
    <row r="279" spans="1:39" x14ac:dyDescent="0.25">
      <c r="A279" t="s">
        <v>37</v>
      </c>
      <c r="B279">
        <v>28.103569525049799</v>
      </c>
      <c r="C279">
        <v>3.5582735938433502E-2</v>
      </c>
      <c r="D279">
        <v>35.258953815082997</v>
      </c>
      <c r="E279">
        <v>3.21582495862867E-2</v>
      </c>
      <c r="F279">
        <v>-13.2573163874898</v>
      </c>
      <c r="G279" s="1">
        <v>0</v>
      </c>
      <c r="H279">
        <v>3.57060287205812</v>
      </c>
      <c r="I279">
        <v>97.511591974599497</v>
      </c>
      <c r="J279">
        <v>94.581474439392906</v>
      </c>
      <c r="K279">
        <v>44.556505015289702</v>
      </c>
      <c r="L279">
        <v>111.727293464176</v>
      </c>
      <c r="M279">
        <v>40.439537419460201</v>
      </c>
      <c r="N279">
        <v>92.996032557312105</v>
      </c>
      <c r="O279">
        <v>68.577505299474794</v>
      </c>
      <c r="P279">
        <v>280729.19594798097</v>
      </c>
      <c r="Q279">
        <v>302168.19876253401</v>
      </c>
      <c r="R279">
        <v>121.14685238654801</v>
      </c>
      <c r="S279">
        <v>714.85749739117102</v>
      </c>
      <c r="T279">
        <v>0.348413445323694</v>
      </c>
      <c r="U279">
        <v>0.16765701688314999</v>
      </c>
      <c r="V279">
        <v>0.46325901585170798</v>
      </c>
      <c r="W279">
        <v>8.1229657513827394E-2</v>
      </c>
      <c r="X279">
        <v>0.28785430975131299</v>
      </c>
      <c r="Y279" s="1">
        <v>0</v>
      </c>
      <c r="Z279">
        <v>0.42411390608299199</v>
      </c>
      <c r="AA279">
        <v>3.1614293136640403E-4</v>
      </c>
      <c r="AB279">
        <v>8.5305710150112707E-3</v>
      </c>
      <c r="AC279">
        <v>3.4244630926442898E-3</v>
      </c>
      <c r="AD279" s="1">
        <v>0</v>
      </c>
      <c r="AE279">
        <v>4.6008558376047304E-3</v>
      </c>
      <c r="AF279">
        <v>1.87107420420651E-2</v>
      </c>
      <c r="AG279">
        <v>7.2363672414029203</v>
      </c>
      <c r="AH279">
        <v>0.27780657019435601</v>
      </c>
      <c r="AI279">
        <v>1360.58819865392</v>
      </c>
      <c r="AJ279" t="s">
        <v>101</v>
      </c>
      <c r="AK279" t="s">
        <v>102</v>
      </c>
      <c r="AL279">
        <v>103270726396.60001</v>
      </c>
      <c r="AM279">
        <v>367866</v>
      </c>
    </row>
    <row r="280" spans="1:39" x14ac:dyDescent="0.25">
      <c r="A280" t="s">
        <v>37</v>
      </c>
      <c r="B280">
        <v>32.273182616313903</v>
      </c>
      <c r="C280">
        <v>3.89035122508741E-2</v>
      </c>
      <c r="D280">
        <v>37.883942699304299</v>
      </c>
      <c r="E280">
        <v>3.4970697285220398E-2</v>
      </c>
      <c r="F280">
        <v>-1.6363815563850801</v>
      </c>
      <c r="G280" s="1">
        <v>0</v>
      </c>
      <c r="H280">
        <v>3.8675012634494399</v>
      </c>
      <c r="I280">
        <v>122.93469335036001</v>
      </c>
      <c r="J280">
        <v>117.083526391066</v>
      </c>
      <c r="K280">
        <v>75.465614211597796</v>
      </c>
      <c r="L280">
        <v>137.08802953590799</v>
      </c>
      <c r="M280">
        <v>38.568783531506</v>
      </c>
      <c r="N280">
        <v>93.175430746757598</v>
      </c>
      <c r="O280">
        <v>69.543097292360102</v>
      </c>
      <c r="P280">
        <v>281999.24928564503</v>
      </c>
      <c r="Q280">
        <v>304007.87064461003</v>
      </c>
      <c r="R280">
        <v>123.98965709432601</v>
      </c>
      <c r="S280">
        <v>704.92692393402695</v>
      </c>
      <c r="T280">
        <v>0.40355060206545201</v>
      </c>
      <c r="U280">
        <v>0.21425118279269001</v>
      </c>
      <c r="V280">
        <v>0.40618297108024998</v>
      </c>
      <c r="W280">
        <v>8.0234624274877195E-2</v>
      </c>
      <c r="X280">
        <v>0.29933122185218197</v>
      </c>
      <c r="Y280" s="1">
        <v>0</v>
      </c>
      <c r="Z280">
        <v>0.34263012564308998</v>
      </c>
      <c r="AA280">
        <v>3.1271847827670602E-4</v>
      </c>
      <c r="AB280">
        <v>8.4761875757940301E-3</v>
      </c>
      <c r="AC280">
        <v>3.9328202486894302E-3</v>
      </c>
      <c r="AD280" s="1">
        <v>0</v>
      </c>
      <c r="AE280">
        <v>5.0359821046689502E-3</v>
      </c>
      <c r="AF280">
        <v>2.1145905569589899E-2</v>
      </c>
      <c r="AG280">
        <v>7.3831469346565504</v>
      </c>
      <c r="AH280">
        <v>0.27393476484225199</v>
      </c>
      <c r="AI280">
        <v>2080.40410674341</v>
      </c>
      <c r="AJ280" t="s">
        <v>103</v>
      </c>
      <c r="AK280" t="s">
        <v>104</v>
      </c>
      <c r="AL280">
        <v>73109715373.550003</v>
      </c>
      <c r="AM280">
        <v>259255</v>
      </c>
    </row>
    <row r="281" spans="1:39" x14ac:dyDescent="0.25">
      <c r="A281" t="s">
        <v>37</v>
      </c>
      <c r="B281">
        <v>35.145195441615201</v>
      </c>
      <c r="C281">
        <v>4.0803115194108799E-2</v>
      </c>
      <c r="D281">
        <v>39.341297622716397</v>
      </c>
      <c r="E281">
        <v>3.6522868648996301E-2</v>
      </c>
      <c r="F281">
        <v>5.2877505820089903</v>
      </c>
      <c r="G281" s="1">
        <v>0</v>
      </c>
      <c r="H281">
        <v>4.0867438242624399</v>
      </c>
      <c r="I281">
        <v>146.269832787919</v>
      </c>
      <c r="J281">
        <v>140.27333189527201</v>
      </c>
      <c r="K281">
        <v>103.13537554222501</v>
      </c>
      <c r="L281">
        <v>160.52490188277801</v>
      </c>
      <c r="M281">
        <v>36.091204312919899</v>
      </c>
      <c r="N281">
        <v>93.1735069521811</v>
      </c>
      <c r="O281">
        <v>70.781021738299501</v>
      </c>
      <c r="P281">
        <v>280010.84298285499</v>
      </c>
      <c r="Q281">
        <v>301327.94152906601</v>
      </c>
      <c r="R281">
        <v>127.09641207218399</v>
      </c>
      <c r="S281">
        <v>700.39971105457005</v>
      </c>
      <c r="T281">
        <v>0.43916082053880701</v>
      </c>
      <c r="U281">
        <v>0.27034301083058399</v>
      </c>
      <c r="V281">
        <v>0.252899604689514</v>
      </c>
      <c r="W281">
        <v>9.3270501413467002E-2</v>
      </c>
      <c r="X281">
        <v>0.38348688306643403</v>
      </c>
      <c r="Y281" s="1">
        <v>0</v>
      </c>
      <c r="Z281">
        <v>0.26516816331607901</v>
      </c>
      <c r="AA281">
        <v>3.0867659317756802E-4</v>
      </c>
      <c r="AB281">
        <v>8.5131948921516997E-3</v>
      </c>
      <c r="AC281">
        <v>4.2802417106122103E-3</v>
      </c>
      <c r="AD281" s="1">
        <v>0</v>
      </c>
      <c r="AE281">
        <v>5.7775985031832001E-3</v>
      </c>
      <c r="AF281">
        <v>2.1923518336102E-2</v>
      </c>
      <c r="AG281">
        <v>7.4963603779133896</v>
      </c>
      <c r="AH281">
        <v>0.26237807477083303</v>
      </c>
      <c r="AI281">
        <v>2612.85307497647</v>
      </c>
      <c r="AJ281" t="s">
        <v>105</v>
      </c>
      <c r="AK281" t="s">
        <v>106</v>
      </c>
      <c r="AL281">
        <v>38658016971.370003</v>
      </c>
      <c r="AM281">
        <v>138059</v>
      </c>
    </row>
    <row r="282" spans="1:39" x14ac:dyDescent="0.25">
      <c r="A282" t="s">
        <v>37</v>
      </c>
      <c r="B282">
        <v>39.069393683492301</v>
      </c>
      <c r="C282">
        <v>4.4092772489329697E-2</v>
      </c>
      <c r="D282">
        <v>41.791160183916602</v>
      </c>
      <c r="E282">
        <v>3.9615767122432297E-2</v>
      </c>
      <c r="F282">
        <v>13.6477566461172</v>
      </c>
      <c r="G282" s="1">
        <v>0</v>
      </c>
      <c r="H282">
        <v>4.3738449010881801</v>
      </c>
      <c r="I282">
        <v>171.96592991048101</v>
      </c>
      <c r="J282">
        <v>165.61835232043799</v>
      </c>
      <c r="K282">
        <v>134.16213118551099</v>
      </c>
      <c r="L282">
        <v>186.311145382099</v>
      </c>
      <c r="M282">
        <v>32.6118138634152</v>
      </c>
      <c r="N282">
        <v>93.211824240918304</v>
      </c>
      <c r="O282">
        <v>73.630596360653897</v>
      </c>
      <c r="P282">
        <v>278288.73658124002</v>
      </c>
      <c r="Q282">
        <v>296947.18615279603</v>
      </c>
      <c r="R282">
        <v>130.481406319613</v>
      </c>
      <c r="S282">
        <v>696.85243002100503</v>
      </c>
      <c r="T282">
        <v>0.48989464145339101</v>
      </c>
      <c r="U282">
        <v>0.31628552403975602</v>
      </c>
      <c r="V282">
        <v>7.4516070689579605E-2</v>
      </c>
      <c r="W282">
        <v>0.110611861432549</v>
      </c>
      <c r="X282">
        <v>0.49858654383811402</v>
      </c>
      <c r="Y282" s="1">
        <v>0</v>
      </c>
      <c r="Z282">
        <v>0.14994871085829301</v>
      </c>
      <c r="AA282">
        <v>2.9906215973071401E-4</v>
      </c>
      <c r="AB282">
        <v>8.4423850613770703E-3</v>
      </c>
      <c r="AC282">
        <v>4.4769948584652804E-3</v>
      </c>
      <c r="AD282" s="1">
        <v>0</v>
      </c>
      <c r="AE282">
        <v>6.0341392840091703E-3</v>
      </c>
      <c r="AF282">
        <v>2.4840374082948199E-2</v>
      </c>
      <c r="AG282">
        <v>7.18987599201024</v>
      </c>
      <c r="AH282">
        <v>0.21386247409079001</v>
      </c>
      <c r="AI282">
        <v>3124.2137142346401</v>
      </c>
      <c r="AJ282" t="s">
        <v>107</v>
      </c>
      <c r="AK282" t="s">
        <v>108</v>
      </c>
      <c r="AL282">
        <v>17689145252.049999</v>
      </c>
      <c r="AM282">
        <v>63564</v>
      </c>
    </row>
    <row r="283" spans="1:39" x14ac:dyDescent="0.25">
      <c r="A283" t="s">
        <v>37</v>
      </c>
      <c r="B283">
        <v>43.123162070273501</v>
      </c>
      <c r="C283">
        <v>4.49231209904963E-2</v>
      </c>
      <c r="D283">
        <v>42.395026811213398</v>
      </c>
      <c r="E283">
        <v>4.0628643038451602E-2</v>
      </c>
      <c r="F283">
        <v>22.1073264023631</v>
      </c>
      <c r="G283" s="1">
        <v>0</v>
      </c>
      <c r="H283">
        <v>4.5033141958718303</v>
      </c>
      <c r="I283">
        <v>195.76309078988899</v>
      </c>
      <c r="J283">
        <v>192.36760857132199</v>
      </c>
      <c r="K283">
        <v>151.16755555078001</v>
      </c>
      <c r="L283">
        <v>210.169365032564</v>
      </c>
      <c r="M283">
        <v>32.3770652250643</v>
      </c>
      <c r="N283">
        <v>92.508449119223798</v>
      </c>
      <c r="O283">
        <v>72.474977587088404</v>
      </c>
      <c r="P283">
        <v>277088.26596769103</v>
      </c>
      <c r="Q283">
        <v>296061.065599063</v>
      </c>
      <c r="R283">
        <v>132.48511027420699</v>
      </c>
      <c r="S283">
        <v>705.16500203756004</v>
      </c>
      <c r="T283">
        <v>0.495106280895863</v>
      </c>
      <c r="U283">
        <v>0.32821456589668402</v>
      </c>
      <c r="V283">
        <v>2.0257636190741401E-2</v>
      </c>
      <c r="W283">
        <v>0.115940072773709</v>
      </c>
      <c r="X283">
        <v>0.53558772513886399</v>
      </c>
      <c r="Y283" s="1">
        <v>0</v>
      </c>
      <c r="Z283">
        <v>0.123672725404036</v>
      </c>
      <c r="AA283">
        <v>3.0319792810801899E-4</v>
      </c>
      <c r="AB283">
        <v>8.5995868882707896E-3</v>
      </c>
      <c r="AC283">
        <v>4.2944680151357703E-3</v>
      </c>
      <c r="AD283" s="1">
        <v>0</v>
      </c>
      <c r="AE283">
        <v>6.6429842964374703E-3</v>
      </c>
      <c r="AF283">
        <v>2.5083080528697399E-2</v>
      </c>
      <c r="AG283">
        <v>7.6121241601270802</v>
      </c>
      <c r="AH283">
        <v>0.255794627587763</v>
      </c>
      <c r="AI283">
        <v>3732.0470030054698</v>
      </c>
      <c r="AJ283" t="s">
        <v>109</v>
      </c>
      <c r="AK283" t="s">
        <v>110</v>
      </c>
      <c r="AL283">
        <v>7975985735.8800001</v>
      </c>
      <c r="AM283">
        <v>28785</v>
      </c>
    </row>
    <row r="284" spans="1:39" x14ac:dyDescent="0.25">
      <c r="A284" t="s">
        <v>37</v>
      </c>
      <c r="B284">
        <v>43.584096127022697</v>
      </c>
      <c r="C284">
        <v>4.1272309438894303E-2</v>
      </c>
      <c r="D284">
        <v>39.696398063129003</v>
      </c>
      <c r="E284">
        <v>3.6864514610661397E-2</v>
      </c>
      <c r="F284">
        <v>43.162927925736803</v>
      </c>
      <c r="G284" s="1">
        <v>0</v>
      </c>
      <c r="H284">
        <v>4.7136093964071701</v>
      </c>
      <c r="I284">
        <v>221.04853551947099</v>
      </c>
      <c r="J284">
        <v>219.19488485817399</v>
      </c>
      <c r="K284">
        <v>172.29381136782999</v>
      </c>
      <c r="L284">
        <v>235.398464116947</v>
      </c>
      <c r="M284">
        <v>32.86142810666</v>
      </c>
      <c r="N284">
        <v>92.181570171778006</v>
      </c>
      <c r="O284">
        <v>71.5827132668079</v>
      </c>
      <c r="P284">
        <v>278014.69585947401</v>
      </c>
      <c r="Q284">
        <v>299102.24627034302</v>
      </c>
      <c r="R284">
        <v>132.68889767681401</v>
      </c>
      <c r="S284">
        <v>707.12980617036101</v>
      </c>
      <c r="T284">
        <v>0.50087092588920401</v>
      </c>
      <c r="U284">
        <v>0.31331081199994998</v>
      </c>
      <c r="V284">
        <v>9.2567853957377499E-3</v>
      </c>
      <c r="W284">
        <v>0.100984371760484</v>
      </c>
      <c r="X284">
        <v>0.57644803084382701</v>
      </c>
      <c r="Y284" s="1">
        <v>0</v>
      </c>
      <c r="Z284">
        <v>0.12658666577682301</v>
      </c>
      <c r="AA284">
        <v>3.1453021968805902E-4</v>
      </c>
      <c r="AB284">
        <v>8.6545423989288807E-3</v>
      </c>
      <c r="AC284">
        <v>4.4077818767199297E-3</v>
      </c>
      <c r="AD284" s="1">
        <v>0</v>
      </c>
      <c r="AE284">
        <v>6.7239272776421699E-3</v>
      </c>
      <c r="AF284">
        <v>2.1171708128061899E-2</v>
      </c>
      <c r="AG284">
        <v>7.7348582159720598</v>
      </c>
      <c r="AH284">
        <v>0.22806137956122999</v>
      </c>
      <c r="AI284">
        <v>4446.0519128954702</v>
      </c>
      <c r="AJ284" t="s">
        <v>111</v>
      </c>
      <c r="AK284" t="s">
        <v>112</v>
      </c>
      <c r="AL284">
        <v>2401768957.5300002</v>
      </c>
      <c r="AM284">
        <v>8639</v>
      </c>
    </row>
    <row r="285" spans="1:39" x14ac:dyDescent="0.25">
      <c r="A285" t="s">
        <v>37</v>
      </c>
      <c r="B285">
        <v>41.790707931929603</v>
      </c>
      <c r="C285">
        <v>3.8511472335981997E-2</v>
      </c>
      <c r="D285">
        <v>37.5792072377861</v>
      </c>
      <c r="E285">
        <v>3.4914895006421399E-2</v>
      </c>
      <c r="F285">
        <v>76.523531052100907</v>
      </c>
      <c r="G285" s="1">
        <v>0</v>
      </c>
      <c r="H285">
        <v>5.02608844595383</v>
      </c>
      <c r="I285">
        <v>253.93367671320601</v>
      </c>
      <c r="J285">
        <v>251.63357106503901</v>
      </c>
      <c r="K285">
        <v>203.57513227724101</v>
      </c>
      <c r="L285">
        <v>268.55992191346201</v>
      </c>
      <c r="M285">
        <v>33.4739747218213</v>
      </c>
      <c r="N285">
        <v>90.593200696113797</v>
      </c>
      <c r="O285">
        <v>70.069539875489497</v>
      </c>
      <c r="P285">
        <v>272871.38886123197</v>
      </c>
      <c r="Q285">
        <v>291960.92357388599</v>
      </c>
      <c r="R285">
        <v>132.408136670939</v>
      </c>
      <c r="S285">
        <v>700.94405340068499</v>
      </c>
      <c r="T285">
        <v>0.46186658439865103</v>
      </c>
      <c r="U285">
        <v>0.33452350194498698</v>
      </c>
      <c r="V285">
        <v>2.6322829943811299E-2</v>
      </c>
      <c r="W285">
        <v>0.113462875620975</v>
      </c>
      <c r="X285">
        <v>0.52569079249022499</v>
      </c>
      <c r="Y285" s="1">
        <v>0</v>
      </c>
      <c r="Z285">
        <v>0.19416360085366799</v>
      </c>
      <c r="AA285">
        <v>3.0936682215510901E-4</v>
      </c>
      <c r="AB285">
        <v>8.5840387961294198E-3</v>
      </c>
      <c r="AC285">
        <v>3.5965306044421501E-3</v>
      </c>
      <c r="AD285" s="1">
        <v>0</v>
      </c>
      <c r="AE285">
        <v>7.2118307028460303E-3</v>
      </c>
      <c r="AF285">
        <v>1.88098855828252E-2</v>
      </c>
      <c r="AG285">
        <v>7.8280142735508296</v>
      </c>
      <c r="AH285">
        <v>0.23413219733108001</v>
      </c>
      <c r="AI285">
        <v>5414.5366136412304</v>
      </c>
      <c r="AJ285" t="s">
        <v>113</v>
      </c>
      <c r="AK285" t="s">
        <v>114</v>
      </c>
      <c r="AL285">
        <v>877008643.79999995</v>
      </c>
      <c r="AM285">
        <v>3214</v>
      </c>
    </row>
    <row r="289" spans="1:39" x14ac:dyDescent="0.25">
      <c r="A289" t="s">
        <v>0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  <c r="G289" t="s">
        <v>6</v>
      </c>
      <c r="H289" t="s">
        <v>7</v>
      </c>
      <c r="I289" t="s">
        <v>8</v>
      </c>
      <c r="J289" t="s">
        <v>134</v>
      </c>
      <c r="K289" t="s">
        <v>143</v>
      </c>
      <c r="L289" t="s">
        <v>9</v>
      </c>
      <c r="M289" t="s">
        <v>10</v>
      </c>
      <c r="N289" t="s">
        <v>11</v>
      </c>
      <c r="O289" t="s">
        <v>13</v>
      </c>
      <c r="P289" t="s">
        <v>14</v>
      </c>
      <c r="Q289" t="s">
        <v>15</v>
      </c>
      <c r="R289" t="s">
        <v>16</v>
      </c>
      <c r="S289" t="s">
        <v>17</v>
      </c>
      <c r="T289" t="s">
        <v>18</v>
      </c>
      <c r="U289" t="s">
        <v>20</v>
      </c>
      <c r="V289" t="s">
        <v>21</v>
      </c>
      <c r="W289" t="s">
        <v>22</v>
      </c>
      <c r="X289" t="s">
        <v>23</v>
      </c>
      <c r="Y289" t="s">
        <v>24</v>
      </c>
      <c r="Z289" t="s">
        <v>25</v>
      </c>
      <c r="AA289" t="s">
        <v>26</v>
      </c>
      <c r="AB289" t="s">
        <v>27</v>
      </c>
      <c r="AC289" t="s">
        <v>120</v>
      </c>
      <c r="AD289" t="s">
        <v>28</v>
      </c>
      <c r="AE289" t="s">
        <v>29</v>
      </c>
      <c r="AF289" t="s">
        <v>30</v>
      </c>
      <c r="AG289" t="s">
        <v>31</v>
      </c>
      <c r="AH289" t="s">
        <v>32</v>
      </c>
      <c r="AI289" t="s">
        <v>33</v>
      </c>
      <c r="AJ289" t="s">
        <v>34</v>
      </c>
      <c r="AK289" t="s">
        <v>74</v>
      </c>
      <c r="AL289" t="s">
        <v>35</v>
      </c>
      <c r="AM289" t="s">
        <v>36</v>
      </c>
    </row>
    <row r="290" spans="1:39" x14ac:dyDescent="0.25">
      <c r="A290" t="s">
        <v>37</v>
      </c>
      <c r="B290">
        <v>16.682341955432999</v>
      </c>
      <c r="C290">
        <v>9.2580731412628108E-3</v>
      </c>
      <c r="D290">
        <v>10.5610883830603</v>
      </c>
      <c r="E290">
        <v>8.5892422390361402E-3</v>
      </c>
      <c r="F290">
        <v>-37.351964106600498</v>
      </c>
      <c r="G290" s="1">
        <v>0</v>
      </c>
      <c r="H290">
        <v>3.7357334176119399</v>
      </c>
      <c r="I290">
        <v>-22.839622769959298</v>
      </c>
      <c r="J290">
        <v>-19.234418803725799</v>
      </c>
      <c r="K290">
        <v>-32.171116494166199</v>
      </c>
      <c r="L290">
        <v>-9.3153375085880299</v>
      </c>
      <c r="M290">
        <v>57.3942726409459</v>
      </c>
      <c r="N290">
        <v>87.071034225600897</v>
      </c>
      <c r="O290">
        <v>70.179610331072794</v>
      </c>
      <c r="P290">
        <v>292868.09048387001</v>
      </c>
      <c r="Q290">
        <v>321060.58836677298</v>
      </c>
      <c r="R290">
        <v>56.367667357538203</v>
      </c>
      <c r="S290">
        <v>655.67058252617096</v>
      </c>
      <c r="T290">
        <v>7.2963203412959698E-2</v>
      </c>
      <c r="U290">
        <v>1.1736340197840801E-2</v>
      </c>
      <c r="V290">
        <v>0.98582774058141298</v>
      </c>
      <c r="W290" s="1">
        <v>0</v>
      </c>
      <c r="X290">
        <v>2.43591922074548E-3</v>
      </c>
      <c r="Y290" s="1">
        <v>0</v>
      </c>
      <c r="Z290">
        <v>0.86807367518428502</v>
      </c>
      <c r="AA290">
        <v>5.8230931661258298E-4</v>
      </c>
      <c r="AB290">
        <v>5.7529081568078897E-3</v>
      </c>
      <c r="AC290">
        <v>6.6884536751680404E-4</v>
      </c>
      <c r="AD290" s="1">
        <v>0</v>
      </c>
      <c r="AE290">
        <v>5.7422192324650104E-4</v>
      </c>
      <c r="AF290">
        <v>1.67894455694868E-3</v>
      </c>
      <c r="AG290">
        <v>2.4567079522660902</v>
      </c>
      <c r="AH290">
        <v>0.120466757059686</v>
      </c>
      <c r="AI290">
        <v>215.848414391771</v>
      </c>
      <c r="AJ290" t="s">
        <v>91</v>
      </c>
      <c r="AK290" t="s">
        <v>92</v>
      </c>
      <c r="AL290">
        <v>108946929.66</v>
      </c>
      <c r="AM290">
        <v>372</v>
      </c>
    </row>
    <row r="291" spans="1:39" x14ac:dyDescent="0.25">
      <c r="A291" t="s">
        <v>37</v>
      </c>
      <c r="B291">
        <v>9.8518607389206707</v>
      </c>
      <c r="C291">
        <v>1.0501074379849399E-2</v>
      </c>
      <c r="D291">
        <v>11.8983739763184</v>
      </c>
      <c r="E291">
        <v>9.9279105972799805E-3</v>
      </c>
      <c r="F291">
        <v>-22.9080643767651</v>
      </c>
      <c r="G291" s="1">
        <v>0</v>
      </c>
      <c r="H291">
        <v>3.9404848078326302</v>
      </c>
      <c r="I291">
        <v>2.35019506781454</v>
      </c>
      <c r="J291">
        <v>2.8249539494249798</v>
      </c>
      <c r="K291">
        <v>-12.979379815464499</v>
      </c>
      <c r="L291">
        <v>16.689174628961901</v>
      </c>
      <c r="M291">
        <v>59.039551075006997</v>
      </c>
      <c r="N291">
        <v>88.939564727387506</v>
      </c>
      <c r="O291">
        <v>71.964352553239493</v>
      </c>
      <c r="P291">
        <v>278223.58623821102</v>
      </c>
      <c r="Q291">
        <v>301868.07478547801</v>
      </c>
      <c r="R291">
        <v>58.355281609202997</v>
      </c>
      <c r="S291">
        <v>660.88252605718606</v>
      </c>
      <c r="T291">
        <v>8.4037293985905204E-2</v>
      </c>
      <c r="U291">
        <v>1.4788307906268201E-3</v>
      </c>
      <c r="V291">
        <v>0.99556515655561195</v>
      </c>
      <c r="W291" s="1">
        <v>0</v>
      </c>
      <c r="X291">
        <v>2.9560126537610601E-3</v>
      </c>
      <c r="Y291" s="1">
        <v>0</v>
      </c>
      <c r="Z291">
        <v>0.83926324536423402</v>
      </c>
      <c r="AA291">
        <v>4.2703234627053702E-4</v>
      </c>
      <c r="AB291">
        <v>5.8162757912462197E-3</v>
      </c>
      <c r="AC291">
        <v>5.7316348479077503E-4</v>
      </c>
      <c r="AD291" s="1">
        <v>0</v>
      </c>
      <c r="AE291">
        <v>4.9165952081359004E-4</v>
      </c>
      <c r="AF291">
        <v>3.1929275030746899E-3</v>
      </c>
      <c r="AG291">
        <v>2.2993251896952702</v>
      </c>
      <c r="AH291">
        <v>0.117477822748932</v>
      </c>
      <c r="AI291">
        <v>476.25856917887398</v>
      </c>
      <c r="AJ291" t="s">
        <v>93</v>
      </c>
      <c r="AK291" t="s">
        <v>94</v>
      </c>
      <c r="AL291">
        <v>796554127.39999998</v>
      </c>
      <c r="AM291">
        <v>2863</v>
      </c>
    </row>
    <row r="292" spans="1:39" x14ac:dyDescent="0.25">
      <c r="A292" t="s">
        <v>37</v>
      </c>
      <c r="B292">
        <v>13.3745614753617</v>
      </c>
      <c r="C292">
        <v>1.3728424961294901E-2</v>
      </c>
      <c r="D292">
        <v>15.2854125933425</v>
      </c>
      <c r="E292">
        <v>1.30763766984011E-2</v>
      </c>
      <c r="F292">
        <v>-25.495915594973301</v>
      </c>
      <c r="G292" s="1">
        <v>0</v>
      </c>
      <c r="H292">
        <v>3.9810925116493698</v>
      </c>
      <c r="I292">
        <v>26.404047317226201</v>
      </c>
      <c r="J292">
        <v>23.981672998763301</v>
      </c>
      <c r="K292">
        <v>-0.58538023956770102</v>
      </c>
      <c r="L292">
        <v>40.873617172304698</v>
      </c>
      <c r="M292">
        <v>60.591509943923903</v>
      </c>
      <c r="N292">
        <v>89.873335918989696</v>
      </c>
      <c r="O292">
        <v>70.928073585948596</v>
      </c>
      <c r="P292">
        <v>275775.507025739</v>
      </c>
      <c r="Q292">
        <v>299376.48169749399</v>
      </c>
      <c r="R292">
        <v>63.385996739963701</v>
      </c>
      <c r="S292">
        <v>680.40578809139504</v>
      </c>
      <c r="T292">
        <v>0.191891325838841</v>
      </c>
      <c r="U292">
        <v>6.2622454686130102E-4</v>
      </c>
      <c r="V292">
        <v>0.99748285495486</v>
      </c>
      <c r="W292">
        <v>2.4052026585117599E-4</v>
      </c>
      <c r="X292">
        <v>1.6504002324273801E-3</v>
      </c>
      <c r="Y292" s="1">
        <v>0</v>
      </c>
      <c r="Z292">
        <v>0.70811190388895595</v>
      </c>
      <c r="AA292">
        <v>4.2929269430628798E-4</v>
      </c>
      <c r="AB292">
        <v>6.2035540743866401E-3</v>
      </c>
      <c r="AC292">
        <v>6.5204258767295297E-4</v>
      </c>
      <c r="AD292" s="1">
        <v>0</v>
      </c>
      <c r="AE292">
        <v>9.1710069725036802E-4</v>
      </c>
      <c r="AF292">
        <v>5.5264042477318797E-3</v>
      </c>
      <c r="AG292">
        <v>2.78892684568694</v>
      </c>
      <c r="AH292">
        <v>0.14668410598220899</v>
      </c>
      <c r="AI292">
        <v>800.742893608283</v>
      </c>
      <c r="AJ292" t="s">
        <v>95</v>
      </c>
      <c r="AK292" t="s">
        <v>96</v>
      </c>
      <c r="AL292">
        <v>3878506730.8099999</v>
      </c>
      <c r="AM292">
        <v>14064</v>
      </c>
    </row>
    <row r="293" spans="1:39" x14ac:dyDescent="0.25">
      <c r="A293" t="s">
        <v>37</v>
      </c>
      <c r="B293">
        <v>18.031053274099602</v>
      </c>
      <c r="C293">
        <v>1.7619993014280799E-2</v>
      </c>
      <c r="D293">
        <v>19.210637059238302</v>
      </c>
      <c r="E293">
        <v>1.6766368980527101E-2</v>
      </c>
      <c r="F293">
        <v>-20.8802259815238</v>
      </c>
      <c r="G293" s="1">
        <v>0</v>
      </c>
      <c r="H293">
        <v>4.1167959037546797</v>
      </c>
      <c r="I293">
        <v>50.762952488572203</v>
      </c>
      <c r="J293">
        <v>47.228351169884299</v>
      </c>
      <c r="K293">
        <v>21.450064045816301</v>
      </c>
      <c r="L293">
        <v>65.249559887237993</v>
      </c>
      <c r="M293">
        <v>62.180412800359299</v>
      </c>
      <c r="N293">
        <v>90.708315795145197</v>
      </c>
      <c r="O293">
        <v>70.794693923136407</v>
      </c>
      <c r="P293">
        <v>275411.87606683502</v>
      </c>
      <c r="Q293">
        <v>299381.166975756</v>
      </c>
      <c r="R293">
        <v>69.245741879163106</v>
      </c>
      <c r="S293">
        <v>683.52647508550604</v>
      </c>
      <c r="T293">
        <v>0.25421205677492698</v>
      </c>
      <c r="U293">
        <v>9.4885544437104503E-4</v>
      </c>
      <c r="V293">
        <v>0.99786105947311499</v>
      </c>
      <c r="W293">
        <v>1.4752561380184699E-4</v>
      </c>
      <c r="X293">
        <v>1.04255946871114E-3</v>
      </c>
      <c r="Y293" s="1">
        <v>0</v>
      </c>
      <c r="Z293">
        <v>0.62426073451874498</v>
      </c>
      <c r="AA293">
        <v>4.3289575053834098E-4</v>
      </c>
      <c r="AB293">
        <v>6.4708495243420098E-3</v>
      </c>
      <c r="AC293">
        <v>8.5361989187050205E-4</v>
      </c>
      <c r="AD293" s="1">
        <v>0</v>
      </c>
      <c r="AE293">
        <v>1.25939559343095E-3</v>
      </c>
      <c r="AF293">
        <v>8.6032045591483905E-3</v>
      </c>
      <c r="AG293">
        <v>2.9871885501692099</v>
      </c>
      <c r="AH293">
        <v>0.16187874198017399</v>
      </c>
      <c r="AI293">
        <v>1298.6151336888199</v>
      </c>
      <c r="AJ293" t="s">
        <v>97</v>
      </c>
      <c r="AK293" t="s">
        <v>98</v>
      </c>
      <c r="AL293">
        <v>15675342338.219999</v>
      </c>
      <c r="AM293">
        <v>56916</v>
      </c>
    </row>
    <row r="294" spans="1:39" x14ac:dyDescent="0.25">
      <c r="A294" t="s">
        <v>37</v>
      </c>
      <c r="B294">
        <v>21.257472404551699</v>
      </c>
      <c r="C294">
        <v>2.03832114202648E-2</v>
      </c>
      <c r="D294">
        <v>21.895756015150901</v>
      </c>
      <c r="E294">
        <v>1.9345471976321901E-2</v>
      </c>
      <c r="F294">
        <v>-17.085173806857402</v>
      </c>
      <c r="G294" s="1">
        <v>0</v>
      </c>
      <c r="H294">
        <v>4.1612910873639501</v>
      </c>
      <c r="I294">
        <v>74.307901917234602</v>
      </c>
      <c r="J294">
        <v>71.592111937178004</v>
      </c>
      <c r="K294">
        <v>38.967989848867397</v>
      </c>
      <c r="L294">
        <v>89.128655234426205</v>
      </c>
      <c r="M294">
        <v>62.409446779391899</v>
      </c>
      <c r="N294">
        <v>91.401175462483806</v>
      </c>
      <c r="O294">
        <v>69.675872445853898</v>
      </c>
      <c r="P294">
        <v>269212.06877141597</v>
      </c>
      <c r="Q294">
        <v>290587.11940763303</v>
      </c>
      <c r="R294">
        <v>74.041191885701593</v>
      </c>
      <c r="S294">
        <v>689.25898018102396</v>
      </c>
      <c r="T294">
        <v>0.28391134732854201</v>
      </c>
      <c r="U294">
        <v>8.4413950078700902E-4</v>
      </c>
      <c r="V294">
        <v>0.99810647923962303</v>
      </c>
      <c r="W294">
        <v>2.3833974762043199E-4</v>
      </c>
      <c r="X294">
        <v>8.1104151196946203E-4</v>
      </c>
      <c r="Y294" s="1">
        <v>0</v>
      </c>
      <c r="Z294">
        <v>0.57995506145652798</v>
      </c>
      <c r="AA294">
        <v>4.3455791425368E-4</v>
      </c>
      <c r="AB294">
        <v>6.6866048118950699E-3</v>
      </c>
      <c r="AC294">
        <v>1.0377439151788E-3</v>
      </c>
      <c r="AD294" s="1">
        <v>0</v>
      </c>
      <c r="AE294">
        <v>2.1616734234006698E-3</v>
      </c>
      <c r="AF294">
        <v>1.0062645205906801E-2</v>
      </c>
      <c r="AG294">
        <v>3.5290039100692798</v>
      </c>
      <c r="AH294">
        <v>0.19819016859880001</v>
      </c>
      <c r="AI294">
        <v>1768.4891838676699</v>
      </c>
      <c r="AJ294" t="s">
        <v>99</v>
      </c>
      <c r="AK294" t="s">
        <v>100</v>
      </c>
      <c r="AL294">
        <v>38732347970.349998</v>
      </c>
      <c r="AM294">
        <v>143873</v>
      </c>
    </row>
    <row r="295" spans="1:39" x14ac:dyDescent="0.25">
      <c r="A295" t="s">
        <v>37</v>
      </c>
      <c r="B295">
        <v>23.8938599165913</v>
      </c>
      <c r="C295">
        <v>2.5285755400092601E-2</v>
      </c>
      <c r="D295">
        <v>26.459300684283601</v>
      </c>
      <c r="E295">
        <v>2.4393025713248698E-2</v>
      </c>
      <c r="F295">
        <v>-17.114898572057999</v>
      </c>
      <c r="G295" s="1">
        <v>0</v>
      </c>
      <c r="H295">
        <v>4.3234902590507698</v>
      </c>
      <c r="I295">
        <v>99.247086272271403</v>
      </c>
      <c r="J295">
        <v>95.650660790826507</v>
      </c>
      <c r="K295">
        <v>60.397974539160202</v>
      </c>
      <c r="L295">
        <v>114.03760039240299</v>
      </c>
      <c r="M295">
        <v>65.423761217278596</v>
      </c>
      <c r="N295">
        <v>92.5890864333889</v>
      </c>
      <c r="O295">
        <v>70.512308474609696</v>
      </c>
      <c r="P295">
        <v>269783.77998118399</v>
      </c>
      <c r="Q295">
        <v>292430.36228464299</v>
      </c>
      <c r="R295">
        <v>75.771155446235795</v>
      </c>
      <c r="S295">
        <v>696.143845694741</v>
      </c>
      <c r="T295">
        <v>0.32260432664078997</v>
      </c>
      <c r="U295">
        <v>7.2030076667700595E-4</v>
      </c>
      <c r="V295">
        <v>0.99853942816074703</v>
      </c>
      <c r="W295">
        <v>1.52181814340747E-4</v>
      </c>
      <c r="X295">
        <v>5.8808925823477804E-4</v>
      </c>
      <c r="Y295" s="1">
        <v>0</v>
      </c>
      <c r="Z295">
        <v>0.51717104664985003</v>
      </c>
      <c r="AA295">
        <v>4.44488171739574E-4</v>
      </c>
      <c r="AB295">
        <v>6.8263119914463702E-3</v>
      </c>
      <c r="AC295">
        <v>8.9272737995918397E-4</v>
      </c>
      <c r="AD295" s="1">
        <v>0</v>
      </c>
      <c r="AE295">
        <v>2.6895553570532101E-3</v>
      </c>
      <c r="AF295">
        <v>1.4432720530056901E-2</v>
      </c>
      <c r="AG295">
        <v>3.38075328453683</v>
      </c>
      <c r="AH295">
        <v>0.19275943729397299</v>
      </c>
      <c r="AI295">
        <v>2497.68119317022</v>
      </c>
      <c r="AJ295" t="s">
        <v>101</v>
      </c>
      <c r="AK295" t="s">
        <v>102</v>
      </c>
      <c r="AL295">
        <v>68825619246.119995</v>
      </c>
      <c r="AM295">
        <v>255114</v>
      </c>
    </row>
    <row r="296" spans="1:39" x14ac:dyDescent="0.25">
      <c r="A296" t="s">
        <v>37</v>
      </c>
      <c r="B296">
        <v>28.838815867092499</v>
      </c>
      <c r="C296">
        <v>2.8593283961670799E-2</v>
      </c>
      <c r="D296">
        <v>29.3986149822478</v>
      </c>
      <c r="E296">
        <v>2.7789771772762699E-2</v>
      </c>
      <c r="F296">
        <v>-14.919066043865801</v>
      </c>
      <c r="G296" s="1">
        <v>0</v>
      </c>
      <c r="H296">
        <v>4.3601249652342204</v>
      </c>
      <c r="I296">
        <v>123.325322918282</v>
      </c>
      <c r="J296">
        <v>120.816380827004</v>
      </c>
      <c r="K296">
        <v>72.782656373776902</v>
      </c>
      <c r="L296">
        <v>138.27507323002499</v>
      </c>
      <c r="M296">
        <v>65.585719599335206</v>
      </c>
      <c r="N296">
        <v>93.053330965402196</v>
      </c>
      <c r="O296">
        <v>67.455426383861393</v>
      </c>
      <c r="P296">
        <v>266903.32379440102</v>
      </c>
      <c r="Q296">
        <v>287869.653305165</v>
      </c>
      <c r="R296">
        <v>79.171963661747</v>
      </c>
      <c r="S296">
        <v>707.87096731066799</v>
      </c>
      <c r="T296">
        <v>0.338618615580347</v>
      </c>
      <c r="U296">
        <v>6.5818204715723905E-4</v>
      </c>
      <c r="V296">
        <v>0.99868267574568104</v>
      </c>
      <c r="W296">
        <v>1.4560778921344201E-4</v>
      </c>
      <c r="X296">
        <v>5.1353441794740602E-4</v>
      </c>
      <c r="Y296" s="1">
        <v>0</v>
      </c>
      <c r="Z296">
        <v>0.49534854171279802</v>
      </c>
      <c r="AA296">
        <v>4.47356116284114E-4</v>
      </c>
      <c r="AB296">
        <v>7.3408012845528397E-3</v>
      </c>
      <c r="AC296">
        <v>8.0351007945725502E-4</v>
      </c>
      <c r="AD296" s="1">
        <v>0</v>
      </c>
      <c r="AE296">
        <v>3.9212738481125397E-3</v>
      </c>
      <c r="AF296">
        <v>1.6080400642918401E-2</v>
      </c>
      <c r="AG296">
        <v>4.4545201285856004</v>
      </c>
      <c r="AH296">
        <v>0.25802432380170198</v>
      </c>
      <c r="AI296">
        <v>3336.6411386606401</v>
      </c>
      <c r="AJ296" t="s">
        <v>103</v>
      </c>
      <c r="AK296" t="s">
        <v>104</v>
      </c>
      <c r="AL296">
        <v>115399922495.69</v>
      </c>
      <c r="AM296">
        <v>432366</v>
      </c>
    </row>
    <row r="297" spans="1:39" x14ac:dyDescent="0.25">
      <c r="A297" t="s">
        <v>37</v>
      </c>
      <c r="B297">
        <v>30.1206845193208</v>
      </c>
      <c r="C297">
        <v>2.98394617978648E-2</v>
      </c>
      <c r="D297">
        <v>30.4778385549393</v>
      </c>
      <c r="E297">
        <v>2.9119112335281801E-2</v>
      </c>
      <c r="F297">
        <v>-8.0633756297229109</v>
      </c>
      <c r="G297" s="1">
        <v>0</v>
      </c>
      <c r="H297">
        <v>4.52358378479979</v>
      </c>
      <c r="I297">
        <v>146.67047635678799</v>
      </c>
      <c r="J297">
        <v>142.75739976777001</v>
      </c>
      <c r="K297">
        <v>93.791222621369599</v>
      </c>
      <c r="L297">
        <v>161.96549398847</v>
      </c>
      <c r="M297">
        <v>67.407149193522798</v>
      </c>
      <c r="N297">
        <v>93.451403761478801</v>
      </c>
      <c r="O297">
        <v>65.874439319327905</v>
      </c>
      <c r="P297">
        <v>260890.28004941801</v>
      </c>
      <c r="Q297">
        <v>278217.09555631399</v>
      </c>
      <c r="R297">
        <v>78.751461442238394</v>
      </c>
      <c r="S297">
        <v>705.69767100275703</v>
      </c>
      <c r="T297">
        <v>0.36559847696603998</v>
      </c>
      <c r="U297">
        <v>5.6627893297874897E-4</v>
      </c>
      <c r="V297">
        <v>0.99849690054055096</v>
      </c>
      <c r="W297">
        <v>2.31585739277489E-4</v>
      </c>
      <c r="X297">
        <v>7.0523478719197296E-4</v>
      </c>
      <c r="Y297" s="1">
        <v>0</v>
      </c>
      <c r="Z297">
        <v>0.47218090420324899</v>
      </c>
      <c r="AA297">
        <v>4.5934595177061799E-4</v>
      </c>
      <c r="AB297">
        <v>7.6053996517871699E-3</v>
      </c>
      <c r="AC297">
        <v>7.2035137569174501E-4</v>
      </c>
      <c r="AD297" s="1">
        <v>0</v>
      </c>
      <c r="AE297">
        <v>4.7757237902879201E-3</v>
      </c>
      <c r="AF297">
        <v>1.6278730810401001E-2</v>
      </c>
      <c r="AG297">
        <v>4.9580534670271001</v>
      </c>
      <c r="AH297">
        <v>0.29529398218856701</v>
      </c>
      <c r="AI297">
        <v>4400.1295487925499</v>
      </c>
      <c r="AJ297" t="s">
        <v>105</v>
      </c>
      <c r="AK297" t="s">
        <v>106</v>
      </c>
      <c r="AL297">
        <v>116616911620.97</v>
      </c>
      <c r="AM297">
        <v>446996</v>
      </c>
    </row>
    <row r="298" spans="1:39" x14ac:dyDescent="0.25">
      <c r="A298" t="s">
        <v>37</v>
      </c>
      <c r="B298">
        <v>31.7420242124889</v>
      </c>
      <c r="C298">
        <v>3.0978406578680499E-2</v>
      </c>
      <c r="D298">
        <v>31.4509471697706</v>
      </c>
      <c r="E298">
        <v>3.0584486805742502E-2</v>
      </c>
      <c r="F298">
        <v>-1.29440357259452</v>
      </c>
      <c r="G298" s="1">
        <v>0</v>
      </c>
      <c r="H298">
        <v>4.79282131136533</v>
      </c>
      <c r="I298">
        <v>171.242630185396</v>
      </c>
      <c r="J298">
        <v>167.72532049633301</v>
      </c>
      <c r="K298">
        <v>116.55299717982</v>
      </c>
      <c r="L298">
        <v>186.71874984734899</v>
      </c>
      <c r="M298">
        <v>71.031652324820897</v>
      </c>
      <c r="N298">
        <v>93.863861221927493</v>
      </c>
      <c r="O298">
        <v>65.349042781356701</v>
      </c>
      <c r="P298">
        <v>257867.07898101499</v>
      </c>
      <c r="Q298">
        <v>273992.72879087698</v>
      </c>
      <c r="R298">
        <v>72.888931016616795</v>
      </c>
      <c r="S298">
        <v>702.71894418729698</v>
      </c>
      <c r="T298">
        <v>0.40605109976047599</v>
      </c>
      <c r="U298">
        <v>4.6014416402814703E-4</v>
      </c>
      <c r="V298">
        <v>0.99877925037937298</v>
      </c>
      <c r="W298">
        <v>1.9852474017245799E-4</v>
      </c>
      <c r="X298">
        <v>5.6208071642573705E-4</v>
      </c>
      <c r="Y298" s="1">
        <v>0</v>
      </c>
      <c r="Z298">
        <v>0.42658249715257102</v>
      </c>
      <c r="AA298">
        <v>4.7954264280955202E-4</v>
      </c>
      <c r="AB298">
        <v>7.5522913910215997E-3</v>
      </c>
      <c r="AC298">
        <v>3.9392138106171401E-4</v>
      </c>
      <c r="AD298" s="1">
        <v>0</v>
      </c>
      <c r="AE298">
        <v>5.31254378407178E-3</v>
      </c>
      <c r="AF298">
        <v>1.7240213181639701E-2</v>
      </c>
      <c r="AG298">
        <v>4.7929259031784204</v>
      </c>
      <c r="AH298">
        <v>0.30787252457534497</v>
      </c>
      <c r="AI298">
        <v>5690.8056288199996</v>
      </c>
      <c r="AJ298" t="s">
        <v>107</v>
      </c>
      <c r="AK298" t="s">
        <v>108</v>
      </c>
      <c r="AL298">
        <v>83629645985.570007</v>
      </c>
      <c r="AM298">
        <v>324313</v>
      </c>
    </row>
    <row r="299" spans="1:39" x14ac:dyDescent="0.25">
      <c r="A299" t="s">
        <v>37</v>
      </c>
      <c r="B299">
        <v>33.059332988801003</v>
      </c>
      <c r="C299">
        <v>3.3655596954835901E-2</v>
      </c>
      <c r="D299">
        <v>33.689358806333303</v>
      </c>
      <c r="E299">
        <v>3.3493408660948097E-2</v>
      </c>
      <c r="F299">
        <v>2.2197597020819999</v>
      </c>
      <c r="G299" s="1">
        <v>0</v>
      </c>
      <c r="H299">
        <v>4.9704882944303197</v>
      </c>
      <c r="I299">
        <v>195.57524557403801</v>
      </c>
      <c r="J299">
        <v>191.02030052062699</v>
      </c>
      <c r="K299">
        <v>136.56928500265701</v>
      </c>
      <c r="L299">
        <v>211.187801971135</v>
      </c>
      <c r="M299">
        <v>73.355352048107605</v>
      </c>
      <c r="N299">
        <v>94.353391242133299</v>
      </c>
      <c r="O299">
        <v>63.011355382634797</v>
      </c>
      <c r="P299">
        <v>255622.73553751101</v>
      </c>
      <c r="Q299">
        <v>269971.83220280102</v>
      </c>
      <c r="R299">
        <v>71.012290751492898</v>
      </c>
      <c r="S299">
        <v>700.29354004053698</v>
      </c>
      <c r="T299">
        <v>0.45510572675363298</v>
      </c>
      <c r="U299">
        <v>5.1154172586067399E-4</v>
      </c>
      <c r="V299">
        <v>0.99884915479355496</v>
      </c>
      <c r="W299">
        <v>1.4222219940059199E-4</v>
      </c>
      <c r="X299">
        <v>4.9708128118300702E-4</v>
      </c>
      <c r="Y299" s="1">
        <v>0</v>
      </c>
      <c r="Z299">
        <v>0.37782976997322398</v>
      </c>
      <c r="AA299">
        <v>4.9520776159680104E-4</v>
      </c>
      <c r="AB299">
        <v>7.7865314839139204E-3</v>
      </c>
      <c r="AC299">
        <v>1.6219074318032299E-4</v>
      </c>
      <c r="AD299" s="1">
        <v>0</v>
      </c>
      <c r="AE299">
        <v>5.9539845858387896E-3</v>
      </c>
      <c r="AF299">
        <v>1.9257794367015399E-2</v>
      </c>
      <c r="AG299">
        <v>5.2525977972674802</v>
      </c>
      <c r="AH299">
        <v>0.36509753320982102</v>
      </c>
      <c r="AI299">
        <v>7085.9049320947897</v>
      </c>
      <c r="AJ299" t="s">
        <v>109</v>
      </c>
      <c r="AK299" t="s">
        <v>110</v>
      </c>
      <c r="AL299">
        <v>51991363803.709999</v>
      </c>
      <c r="AM299">
        <v>203391</v>
      </c>
    </row>
    <row r="300" spans="1:39" x14ac:dyDescent="0.25">
      <c r="A300" t="s">
        <v>37</v>
      </c>
      <c r="B300">
        <v>33.17939062992</v>
      </c>
      <c r="C300">
        <v>3.39288748808955E-2</v>
      </c>
      <c r="D300">
        <v>33.914037407484102</v>
      </c>
      <c r="E300">
        <v>3.3871605013108402E-2</v>
      </c>
      <c r="F300">
        <v>11.773363357135899</v>
      </c>
      <c r="G300" s="1">
        <v>0</v>
      </c>
      <c r="H300">
        <v>5.1875003618789997</v>
      </c>
      <c r="I300">
        <v>220.16441660599199</v>
      </c>
      <c r="J300">
        <v>212.77679567736001</v>
      </c>
      <c r="K300">
        <v>163.05006016966101</v>
      </c>
      <c r="L300">
        <v>235.82248643681299</v>
      </c>
      <c r="M300">
        <v>74.831674486469893</v>
      </c>
      <c r="N300">
        <v>94.598763462540205</v>
      </c>
      <c r="O300">
        <v>62.370565225077499</v>
      </c>
      <c r="P300">
        <v>254895.355045259</v>
      </c>
      <c r="Q300">
        <v>268747.67458168103</v>
      </c>
      <c r="R300">
        <v>70.684672749757496</v>
      </c>
      <c r="S300">
        <v>690.65596818357096</v>
      </c>
      <c r="T300">
        <v>0.48381785813356598</v>
      </c>
      <c r="U300">
        <v>7.2466052986270299E-4</v>
      </c>
      <c r="V300">
        <v>0.99842232221099503</v>
      </c>
      <c r="W300">
        <v>2.25355233759704E-4</v>
      </c>
      <c r="X300">
        <v>6.2766202538254196E-4</v>
      </c>
      <c r="Y300" s="1">
        <v>0</v>
      </c>
      <c r="Z300">
        <v>0.35006186005782203</v>
      </c>
      <c r="AA300">
        <v>5.0522340667776304E-4</v>
      </c>
      <c r="AB300">
        <v>7.9094877346656805E-3</v>
      </c>
      <c r="AC300">
        <v>5.7270365532212502E-5</v>
      </c>
      <c r="AD300" s="1">
        <v>0</v>
      </c>
      <c r="AE300">
        <v>6.0672771797011102E-3</v>
      </c>
      <c r="AF300">
        <v>1.9389795272386001E-2</v>
      </c>
      <c r="AG300">
        <v>5.4589973474082703</v>
      </c>
      <c r="AH300">
        <v>0.379070834610442</v>
      </c>
      <c r="AI300">
        <v>8735.1482955783995</v>
      </c>
      <c r="AJ300" t="s">
        <v>111</v>
      </c>
      <c r="AK300" t="s">
        <v>112</v>
      </c>
      <c r="AL300">
        <v>25484182702.07</v>
      </c>
      <c r="AM300">
        <v>99979</v>
      </c>
    </row>
    <row r="301" spans="1:39" x14ac:dyDescent="0.25">
      <c r="A301" t="s">
        <v>37</v>
      </c>
      <c r="B301">
        <v>27.4904244047476</v>
      </c>
      <c r="C301">
        <v>3.0657608064721498E-2</v>
      </c>
      <c r="D301">
        <v>31.178129489295099</v>
      </c>
      <c r="E301">
        <v>3.06421364334056E-2</v>
      </c>
      <c r="F301">
        <v>18.679232605488401</v>
      </c>
      <c r="G301" s="1">
        <v>0</v>
      </c>
      <c r="H301">
        <v>5.8527128933383796</v>
      </c>
      <c r="I301">
        <v>264.51781617662601</v>
      </c>
      <c r="J301">
        <v>229.91290814067699</v>
      </c>
      <c r="K301">
        <v>232.794073813512</v>
      </c>
      <c r="L301">
        <v>280.65198045056599</v>
      </c>
      <c r="M301">
        <v>86.668273583997205</v>
      </c>
      <c r="N301">
        <v>93.837028898825295</v>
      </c>
      <c r="O301">
        <v>67.022816773250199</v>
      </c>
      <c r="P301">
        <v>247374.265656039</v>
      </c>
      <c r="Q301">
        <v>258314.98119916199</v>
      </c>
      <c r="R301">
        <v>61.124154212146898</v>
      </c>
      <c r="S301">
        <v>656.30541227738001</v>
      </c>
      <c r="T301">
        <v>0.43327331462638502</v>
      </c>
      <c r="U301">
        <v>1.5586746995406701E-3</v>
      </c>
      <c r="V301">
        <v>0.99748727450639196</v>
      </c>
      <c r="W301">
        <v>8.2850974217937395E-5</v>
      </c>
      <c r="X301">
        <v>8.7119981984838603E-4</v>
      </c>
      <c r="Y301" s="1">
        <v>0</v>
      </c>
      <c r="Z301">
        <v>0.43766621612858098</v>
      </c>
      <c r="AA301">
        <v>6.0744344710349999E-4</v>
      </c>
      <c r="AB301">
        <v>7.2843442244732298E-3</v>
      </c>
      <c r="AC301">
        <v>1.5471638227741701E-5</v>
      </c>
      <c r="AD301" s="1">
        <v>0</v>
      </c>
      <c r="AE301">
        <v>4.5881649469040296E-3</v>
      </c>
      <c r="AF301">
        <v>1.8162343243229399E-2</v>
      </c>
      <c r="AG301">
        <v>3.72796215796884</v>
      </c>
      <c r="AH301">
        <v>0.27768551607998498</v>
      </c>
      <c r="AI301">
        <v>12814.2512651342</v>
      </c>
      <c r="AJ301" t="s">
        <v>113</v>
      </c>
      <c r="AK301" t="s">
        <v>114</v>
      </c>
      <c r="AL301">
        <v>18723510793.240002</v>
      </c>
      <c r="AM301">
        <v>75689</v>
      </c>
    </row>
    <row r="304" spans="1:39" x14ac:dyDescent="0.25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t="s">
        <v>6</v>
      </c>
      <c r="H304" t="s">
        <v>7</v>
      </c>
      <c r="I304" t="s">
        <v>8</v>
      </c>
      <c r="J304" t="s">
        <v>134</v>
      </c>
      <c r="K304" t="s">
        <v>143</v>
      </c>
      <c r="L304" t="s">
        <v>9</v>
      </c>
      <c r="M304" t="s">
        <v>10</v>
      </c>
      <c r="N304" t="s">
        <v>11</v>
      </c>
      <c r="O304" t="s">
        <v>13</v>
      </c>
      <c r="P304" t="s">
        <v>14</v>
      </c>
      <c r="Q304" t="s">
        <v>15</v>
      </c>
      <c r="R304" t="s">
        <v>16</v>
      </c>
      <c r="S304" t="s">
        <v>17</v>
      </c>
      <c r="T304" t="s">
        <v>18</v>
      </c>
      <c r="U304" t="s">
        <v>20</v>
      </c>
      <c r="V304" t="s">
        <v>21</v>
      </c>
      <c r="W304" t="s">
        <v>22</v>
      </c>
      <c r="X304" t="s">
        <v>23</v>
      </c>
      <c r="Y304" t="s">
        <v>24</v>
      </c>
      <c r="Z304" t="s">
        <v>25</v>
      </c>
      <c r="AA304" t="s">
        <v>26</v>
      </c>
      <c r="AB304" t="s">
        <v>27</v>
      </c>
      <c r="AC304" t="s">
        <v>120</v>
      </c>
      <c r="AD304" t="s">
        <v>28</v>
      </c>
      <c r="AE304" t="s">
        <v>29</v>
      </c>
      <c r="AF304" t="s">
        <v>30</v>
      </c>
      <c r="AG304" t="s">
        <v>31</v>
      </c>
      <c r="AH304" t="s">
        <v>32</v>
      </c>
      <c r="AI304" t="s">
        <v>33</v>
      </c>
      <c r="AJ304" t="s">
        <v>34</v>
      </c>
      <c r="AK304" t="s">
        <v>74</v>
      </c>
      <c r="AL304" t="s">
        <v>35</v>
      </c>
      <c r="AM304" t="s">
        <v>36</v>
      </c>
    </row>
    <row r="305" spans="1:39" x14ac:dyDescent="0.25">
      <c r="A305" t="s">
        <v>37</v>
      </c>
      <c r="B305">
        <v>4.9526435662399599</v>
      </c>
      <c r="C305">
        <v>4.6710048542695998E-3</v>
      </c>
      <c r="D305">
        <v>5.46342383958347</v>
      </c>
      <c r="E305">
        <v>4.6653962530724203E-3</v>
      </c>
      <c r="F305">
        <v>-54.546367321920201</v>
      </c>
      <c r="G305" s="1">
        <v>0</v>
      </c>
      <c r="H305">
        <v>3.1119593943664801</v>
      </c>
      <c r="I305">
        <v>-171.32280214573299</v>
      </c>
      <c r="J305">
        <v>-180.52162943073299</v>
      </c>
      <c r="K305">
        <v>-174.42639012196699</v>
      </c>
      <c r="L305">
        <v>-157.79678166904199</v>
      </c>
      <c r="M305">
        <v>27.073174749813699</v>
      </c>
      <c r="N305">
        <v>92.684230040282799</v>
      </c>
      <c r="O305">
        <v>79.666725185159606</v>
      </c>
      <c r="P305">
        <v>295048.547986447</v>
      </c>
      <c r="Q305">
        <v>315417.02314216999</v>
      </c>
      <c r="R305">
        <v>82.163213733279207</v>
      </c>
      <c r="S305">
        <v>655.45565717764805</v>
      </c>
      <c r="T305">
        <v>0.38913510279649</v>
      </c>
      <c r="U305">
        <v>0.33396158450181201</v>
      </c>
      <c r="V305" s="1">
        <v>0</v>
      </c>
      <c r="W305">
        <v>0.20194898225585101</v>
      </c>
      <c r="X305">
        <v>0.46408943324233598</v>
      </c>
      <c r="Y305" s="1">
        <v>0</v>
      </c>
      <c r="Z305">
        <v>0.41869977977609502</v>
      </c>
      <c r="AA305">
        <v>2.9290286265704898E-4</v>
      </c>
      <c r="AB305">
        <v>4.2482501656637998E-3</v>
      </c>
      <c r="AC305">
        <v>5.6081873835063601E-6</v>
      </c>
      <c r="AD305" s="1">
        <v>0</v>
      </c>
      <c r="AE305">
        <v>1.2424953211345201E-4</v>
      </c>
      <c r="AF305" s="1">
        <v>0</v>
      </c>
      <c r="AG305">
        <v>4.7487737344248497</v>
      </c>
      <c r="AH305">
        <v>0.110398229313836</v>
      </c>
      <c r="AI305">
        <v>1.8720310562427001</v>
      </c>
      <c r="AJ305" t="s">
        <v>79</v>
      </c>
      <c r="AK305" t="s">
        <v>80</v>
      </c>
      <c r="AL305">
        <v>914355450.21000004</v>
      </c>
      <c r="AM305">
        <v>3099</v>
      </c>
    </row>
    <row r="306" spans="1:39" x14ac:dyDescent="0.25">
      <c r="A306" t="s">
        <v>37</v>
      </c>
      <c r="B306">
        <v>7.4300275022124804</v>
      </c>
      <c r="C306">
        <v>4.8933577923093198E-3</v>
      </c>
      <c r="D306">
        <v>5.7165422837931104</v>
      </c>
      <c r="E306">
        <v>4.8870378950743596E-3</v>
      </c>
      <c r="F306">
        <v>-40.721541874278799</v>
      </c>
      <c r="G306" s="1">
        <v>0</v>
      </c>
      <c r="H306">
        <v>3.2773664098861901</v>
      </c>
      <c r="I306">
        <v>-150.85287410098601</v>
      </c>
      <c r="J306">
        <v>-163.21264472749399</v>
      </c>
      <c r="K306">
        <v>-155.500314792946</v>
      </c>
      <c r="L306">
        <v>-137.25282987644999</v>
      </c>
      <c r="M306">
        <v>27.8602220787389</v>
      </c>
      <c r="N306">
        <v>94.550619905296699</v>
      </c>
      <c r="O306">
        <v>80.216428755355693</v>
      </c>
      <c r="P306">
        <v>293457.21382549102</v>
      </c>
      <c r="Q306">
        <v>313533.03415637498</v>
      </c>
      <c r="R306">
        <v>83.885822911942398</v>
      </c>
      <c r="S306">
        <v>663.26346079109805</v>
      </c>
      <c r="T306">
        <v>0.43848909371811101</v>
      </c>
      <c r="U306">
        <v>0.34069107785140701</v>
      </c>
      <c r="V306" s="1">
        <v>0</v>
      </c>
      <c r="W306">
        <v>0.236332686341023</v>
      </c>
      <c r="X306">
        <v>0.42297623580756799</v>
      </c>
      <c r="Y306" s="1">
        <v>0</v>
      </c>
      <c r="Z306">
        <v>0.33082048471625602</v>
      </c>
      <c r="AA306">
        <v>2.9024461550808698E-4</v>
      </c>
      <c r="AB306">
        <v>4.5260470190725101E-3</v>
      </c>
      <c r="AC306">
        <v>6.3200087571741703E-6</v>
      </c>
      <c r="AD306" s="1">
        <v>0</v>
      </c>
      <c r="AE306">
        <v>7.07540846961284E-5</v>
      </c>
      <c r="AF306" s="1">
        <v>0</v>
      </c>
      <c r="AG306">
        <v>5.2104815163680298</v>
      </c>
      <c r="AH306">
        <v>0.12452641103602</v>
      </c>
      <c r="AI306">
        <v>9.5386483817486702</v>
      </c>
      <c r="AJ306" t="s">
        <v>81</v>
      </c>
      <c r="AK306" t="s">
        <v>82</v>
      </c>
      <c r="AL306">
        <v>11613275779.93</v>
      </c>
      <c r="AM306">
        <v>39574</v>
      </c>
    </row>
    <row r="307" spans="1:39" x14ac:dyDescent="0.25">
      <c r="A307" t="s">
        <v>37</v>
      </c>
      <c r="B307">
        <v>8.1021232619180701</v>
      </c>
      <c r="C307">
        <v>6.2201830762832998E-3</v>
      </c>
      <c r="D307">
        <v>7.2140824403656101</v>
      </c>
      <c r="E307">
        <v>6.0269158121169699E-3</v>
      </c>
      <c r="F307">
        <v>-36.485623852905498</v>
      </c>
      <c r="G307" s="1">
        <v>0</v>
      </c>
      <c r="H307">
        <v>3.3816075731137998</v>
      </c>
      <c r="I307">
        <v>-125.247079140617</v>
      </c>
      <c r="J307">
        <v>-135.19600601289801</v>
      </c>
      <c r="K307">
        <v>-134.954905510011</v>
      </c>
      <c r="L307">
        <v>-111.65845844563501</v>
      </c>
      <c r="M307">
        <v>28.8718994518978</v>
      </c>
      <c r="N307">
        <v>94.378329691022003</v>
      </c>
      <c r="O307">
        <v>79.039481704506201</v>
      </c>
      <c r="P307">
        <v>293710.28937285399</v>
      </c>
      <c r="Q307">
        <v>314571.29117992002</v>
      </c>
      <c r="R307">
        <v>83.8513302782316</v>
      </c>
      <c r="S307">
        <v>666.139881819175</v>
      </c>
      <c r="T307">
        <v>0.45636328368804702</v>
      </c>
      <c r="U307">
        <v>0.33739875037811601</v>
      </c>
      <c r="V307" s="1">
        <v>0</v>
      </c>
      <c r="W307">
        <v>0.225458747136354</v>
      </c>
      <c r="X307">
        <v>0.437142502485528</v>
      </c>
      <c r="Y307" s="1">
        <v>0</v>
      </c>
      <c r="Z307">
        <v>0.30029130705392099</v>
      </c>
      <c r="AA307">
        <v>2.9126201826585701E-4</v>
      </c>
      <c r="AB307">
        <v>5.2585421042021302E-3</v>
      </c>
      <c r="AC307">
        <v>1.9326718392959099E-4</v>
      </c>
      <c r="AD307" s="1">
        <v>0</v>
      </c>
      <c r="AE307">
        <v>4.7706958025207398E-4</v>
      </c>
      <c r="AF307" s="1">
        <v>6.0337633269707294E-8</v>
      </c>
      <c r="AG307">
        <v>5.5863090694425601</v>
      </c>
      <c r="AH307">
        <v>0.14192824697140799</v>
      </c>
      <c r="AI307">
        <v>28.7721897039123</v>
      </c>
      <c r="AJ307" t="s">
        <v>83</v>
      </c>
      <c r="AK307" t="s">
        <v>84</v>
      </c>
      <c r="AL307">
        <v>36028560066.5</v>
      </c>
      <c r="AM307">
        <v>122667</v>
      </c>
    </row>
    <row r="308" spans="1:39" x14ac:dyDescent="0.25">
      <c r="A308" t="s">
        <v>37</v>
      </c>
      <c r="B308">
        <v>9.4057467854482297</v>
      </c>
      <c r="C308">
        <v>7.9658652597050898E-3</v>
      </c>
      <c r="D308">
        <v>9.1511588824666994</v>
      </c>
      <c r="E308">
        <v>7.4334692529207502E-3</v>
      </c>
      <c r="F308">
        <v>-28.116560212348801</v>
      </c>
      <c r="G308" s="1">
        <v>0</v>
      </c>
      <c r="H308">
        <v>3.52660428237993</v>
      </c>
      <c r="I308">
        <v>-100.348327584247</v>
      </c>
      <c r="J308">
        <v>-107.51575727052099</v>
      </c>
      <c r="K308">
        <v>-117.040048764744</v>
      </c>
      <c r="L308">
        <v>-86.738445493348195</v>
      </c>
      <c r="M308">
        <v>30.653842088844101</v>
      </c>
      <c r="N308">
        <v>94.114795532828694</v>
      </c>
      <c r="O308">
        <v>77.609087812092397</v>
      </c>
      <c r="P308">
        <v>293258.858589001</v>
      </c>
      <c r="Q308">
        <v>314911.05876126199</v>
      </c>
      <c r="R308">
        <v>83.814659834455</v>
      </c>
      <c r="S308">
        <v>671.51003501341597</v>
      </c>
      <c r="T308">
        <v>0.47061584522716798</v>
      </c>
      <c r="U308">
        <v>0.33327557691460802</v>
      </c>
      <c r="V308" s="1">
        <v>0</v>
      </c>
      <c r="W308">
        <v>0.21609444689760601</v>
      </c>
      <c r="X308">
        <v>0.450629976187785</v>
      </c>
      <c r="Y308" s="1">
        <v>0</v>
      </c>
      <c r="Z308">
        <v>0.28133911733383898</v>
      </c>
      <c r="AA308">
        <v>2.9397055614662599E-4</v>
      </c>
      <c r="AB308">
        <v>6.2396074213201796E-3</v>
      </c>
      <c r="AC308">
        <v>5.3239565925896997E-4</v>
      </c>
      <c r="AD308" s="1">
        <v>0</v>
      </c>
      <c r="AE308">
        <v>8.9817098117503001E-4</v>
      </c>
      <c r="AF308">
        <v>1.73891595805698E-6</v>
      </c>
      <c r="AG308">
        <v>5.8305749983294097</v>
      </c>
      <c r="AH308">
        <v>0.15457209677407999</v>
      </c>
      <c r="AI308">
        <v>93.798639174387205</v>
      </c>
      <c r="AJ308" t="s">
        <v>85</v>
      </c>
      <c r="AK308" t="s">
        <v>86</v>
      </c>
      <c r="AL308">
        <v>78577244864.630005</v>
      </c>
      <c r="AM308">
        <v>267945</v>
      </c>
    </row>
    <row r="309" spans="1:39" x14ac:dyDescent="0.25">
      <c r="A309" t="s">
        <v>37</v>
      </c>
      <c r="B309">
        <v>10.6846143931773</v>
      </c>
      <c r="C309">
        <v>9.5388496134799199E-3</v>
      </c>
      <c r="D309">
        <v>10.864778808015201</v>
      </c>
      <c r="E309">
        <v>8.7127126550092492E-3</v>
      </c>
      <c r="F309">
        <v>-21.620979923372001</v>
      </c>
      <c r="G309" s="1">
        <v>0</v>
      </c>
      <c r="H309">
        <v>3.6540071993600498</v>
      </c>
      <c r="I309">
        <v>-75.253571686802104</v>
      </c>
      <c r="J309">
        <v>-81.179403758948794</v>
      </c>
      <c r="K309">
        <v>-96.9875435516403</v>
      </c>
      <c r="L309">
        <v>-61.575455067255398</v>
      </c>
      <c r="M309">
        <v>31.839635966189199</v>
      </c>
      <c r="N309">
        <v>93.8329872994628</v>
      </c>
      <c r="O309">
        <v>76.174807231787796</v>
      </c>
      <c r="P309">
        <v>291802.12034514401</v>
      </c>
      <c r="Q309">
        <v>313656.91560386098</v>
      </c>
      <c r="R309">
        <v>83.926756306586896</v>
      </c>
      <c r="S309">
        <v>674.35732638798095</v>
      </c>
      <c r="T309">
        <v>0.46433091631206902</v>
      </c>
      <c r="U309">
        <v>0.34121293330855301</v>
      </c>
      <c r="V309" s="1">
        <v>0</v>
      </c>
      <c r="W309">
        <v>0.202097024236746</v>
      </c>
      <c r="X309">
        <v>0.45669004245470002</v>
      </c>
      <c r="Y309" s="1">
        <v>0</v>
      </c>
      <c r="Z309">
        <v>0.28834186410229001</v>
      </c>
      <c r="AA309">
        <v>2.9587111037544599E-4</v>
      </c>
      <c r="AB309">
        <v>7.4288104223312803E-3</v>
      </c>
      <c r="AC309">
        <v>8.2613933465827802E-4</v>
      </c>
      <c r="AD309" s="1">
        <v>0</v>
      </c>
      <c r="AE309">
        <v>9.7460378958722004E-4</v>
      </c>
      <c r="AF309">
        <v>1.34537235818787E-5</v>
      </c>
      <c r="AG309">
        <v>6.1805981595981798</v>
      </c>
      <c r="AH309">
        <v>0.173289156754066</v>
      </c>
      <c r="AI309">
        <v>206.65458088002299</v>
      </c>
      <c r="AJ309" t="s">
        <v>87</v>
      </c>
      <c r="AK309" t="s">
        <v>88</v>
      </c>
      <c r="AL309">
        <v>148072067947.94</v>
      </c>
      <c r="AM309">
        <v>507440</v>
      </c>
    </row>
    <row r="310" spans="1:39" x14ac:dyDescent="0.25">
      <c r="A310" t="s">
        <v>37</v>
      </c>
      <c r="B310">
        <v>13.169355031444301</v>
      </c>
      <c r="C310">
        <v>1.1340503859570699E-2</v>
      </c>
      <c r="D310">
        <v>12.791080497310601</v>
      </c>
      <c r="E310">
        <v>1.00741916284695E-2</v>
      </c>
      <c r="F310">
        <v>-18.4952169357061</v>
      </c>
      <c r="G310" s="1">
        <v>0</v>
      </c>
      <c r="H310">
        <v>3.72624912984665</v>
      </c>
      <c r="I310">
        <v>-50.999525153494403</v>
      </c>
      <c r="J310">
        <v>-55.275400652286301</v>
      </c>
      <c r="K310">
        <v>-80.991731909023997</v>
      </c>
      <c r="L310">
        <v>-37.252010179662101</v>
      </c>
      <c r="M310">
        <v>32.721207391947999</v>
      </c>
      <c r="N310">
        <v>93.452986562016207</v>
      </c>
      <c r="O310">
        <v>74.527745849668406</v>
      </c>
      <c r="P310">
        <v>290331.995978044</v>
      </c>
      <c r="Q310">
        <v>312111.90031597699</v>
      </c>
      <c r="R310">
        <v>83.995541960859697</v>
      </c>
      <c r="S310">
        <v>682.55892756439403</v>
      </c>
      <c r="T310">
        <v>0.44250321057337599</v>
      </c>
      <c r="U310">
        <v>0.34584230981382702</v>
      </c>
      <c r="V310" s="1">
        <v>0</v>
      </c>
      <c r="W310">
        <v>0.19260195817964201</v>
      </c>
      <c r="X310">
        <v>0.46155573200653</v>
      </c>
      <c r="Y310" s="1">
        <v>0</v>
      </c>
      <c r="Z310">
        <v>0.31312658285988298</v>
      </c>
      <c r="AA310">
        <v>2.9802890865014898E-4</v>
      </c>
      <c r="AB310">
        <v>8.2173365615259408E-3</v>
      </c>
      <c r="AC310">
        <v>1.2663171128640201E-3</v>
      </c>
      <c r="AD310" s="1">
        <v>0</v>
      </c>
      <c r="AE310">
        <v>1.4974277923741101E-3</v>
      </c>
      <c r="AF310">
        <v>6.1426952468249702E-5</v>
      </c>
      <c r="AG310">
        <v>6.6487280883068403</v>
      </c>
      <c r="AH310">
        <v>0.19719579368599199</v>
      </c>
      <c r="AI310">
        <v>367.54804937760099</v>
      </c>
      <c r="AJ310" t="s">
        <v>89</v>
      </c>
      <c r="AK310" t="s">
        <v>90</v>
      </c>
      <c r="AL310">
        <v>198246525817.70001</v>
      </c>
      <c r="AM310">
        <v>682827</v>
      </c>
    </row>
    <row r="311" spans="1:39" x14ac:dyDescent="0.25">
      <c r="A311" t="s">
        <v>37</v>
      </c>
      <c r="B311">
        <v>15.258668603787401</v>
      </c>
      <c r="C311">
        <v>1.3361699402061099E-2</v>
      </c>
      <c r="D311">
        <v>14.9066453070891</v>
      </c>
      <c r="E311">
        <v>1.1517919513387501E-2</v>
      </c>
      <c r="F311">
        <v>-14.2714085578045</v>
      </c>
      <c r="G311" s="1">
        <v>0</v>
      </c>
      <c r="H311">
        <v>3.7921259290681602</v>
      </c>
      <c r="I311">
        <v>-26.253839766771598</v>
      </c>
      <c r="J311">
        <v>-30.685732443375201</v>
      </c>
      <c r="K311">
        <v>-61.2480972422088</v>
      </c>
      <c r="L311">
        <v>-12.446962236978299</v>
      </c>
      <c r="M311">
        <v>32.888595312142797</v>
      </c>
      <c r="N311">
        <v>93.037986062659797</v>
      </c>
      <c r="O311">
        <v>73.653925699740697</v>
      </c>
      <c r="P311">
        <v>289086.21523128398</v>
      </c>
      <c r="Q311">
        <v>310722.80149940599</v>
      </c>
      <c r="R311">
        <v>85.078357028909707</v>
      </c>
      <c r="S311">
        <v>689.16352087920995</v>
      </c>
      <c r="T311">
        <v>0.422743546838241</v>
      </c>
      <c r="U311">
        <v>0.35144094084897198</v>
      </c>
      <c r="V311" s="1">
        <v>0</v>
      </c>
      <c r="W311">
        <v>0.180794236410595</v>
      </c>
      <c r="X311">
        <v>0.46776482274043102</v>
      </c>
      <c r="Y311" s="1">
        <v>0</v>
      </c>
      <c r="Z311">
        <v>0.34012699544111402</v>
      </c>
      <c r="AA311">
        <v>2.9967721427306201E-4</v>
      </c>
      <c r="AB311">
        <v>8.5048111478322197E-3</v>
      </c>
      <c r="AC311">
        <v>1.84378341616771E-3</v>
      </c>
      <c r="AD311" s="1">
        <v>0</v>
      </c>
      <c r="AE311">
        <v>2.2399310100811101E-3</v>
      </c>
      <c r="AF311">
        <v>4.7352951617268699E-4</v>
      </c>
      <c r="AG311">
        <v>6.9210961670835696</v>
      </c>
      <c r="AH311">
        <v>0.21791760749796699</v>
      </c>
      <c r="AI311">
        <v>604.661585828939</v>
      </c>
      <c r="AJ311" t="s">
        <v>91</v>
      </c>
      <c r="AK311" t="s">
        <v>92</v>
      </c>
      <c r="AL311">
        <v>229290755214.20001</v>
      </c>
      <c r="AM311">
        <v>793157</v>
      </c>
    </row>
    <row r="312" spans="1:39" x14ac:dyDescent="0.25">
      <c r="A312" t="s">
        <v>37</v>
      </c>
      <c r="B312">
        <v>18.171375328877101</v>
      </c>
      <c r="C312">
        <v>1.60464421408027E-2</v>
      </c>
      <c r="D312">
        <v>17.644007562068001</v>
      </c>
      <c r="E312">
        <v>1.3452915207700601E-2</v>
      </c>
      <c r="F312">
        <v>-9.8932363133194894</v>
      </c>
      <c r="G312" s="1">
        <v>0</v>
      </c>
      <c r="H312">
        <v>3.8487143466229798</v>
      </c>
      <c r="I312">
        <v>-1.8510164804679801</v>
      </c>
      <c r="J312">
        <v>-8.5651760495314502</v>
      </c>
      <c r="K312">
        <v>-34.449601665045201</v>
      </c>
      <c r="L312">
        <v>12.0143489608812</v>
      </c>
      <c r="M312">
        <v>31.888799740929802</v>
      </c>
      <c r="N312">
        <v>92.888973314855505</v>
      </c>
      <c r="O312">
        <v>73.873588453973397</v>
      </c>
      <c r="P312">
        <v>287749.57457253098</v>
      </c>
      <c r="Q312">
        <v>308844.60336769099</v>
      </c>
      <c r="R312">
        <v>86.533724599651805</v>
      </c>
      <c r="S312">
        <v>689.82602743498705</v>
      </c>
      <c r="T312">
        <v>0.40760463477862502</v>
      </c>
      <c r="U312">
        <v>0.362170083822003</v>
      </c>
      <c r="V312" s="1">
        <v>0</v>
      </c>
      <c r="W312">
        <v>0.170054892297928</v>
      </c>
      <c r="X312">
        <v>0.46777502388006797</v>
      </c>
      <c r="Y312" s="1">
        <v>0</v>
      </c>
      <c r="Z312">
        <v>0.36353106762183002</v>
      </c>
      <c r="AA312">
        <v>2.9862046886351001E-4</v>
      </c>
      <c r="AB312">
        <v>8.2921836253704098E-3</v>
      </c>
      <c r="AC312">
        <v>2.5935272142725702E-3</v>
      </c>
      <c r="AD312" s="1">
        <v>0</v>
      </c>
      <c r="AE312">
        <v>2.7713840243240601E-3</v>
      </c>
      <c r="AF312">
        <v>2.0907707666187199E-3</v>
      </c>
      <c r="AG312">
        <v>7.0397238945752303</v>
      </c>
      <c r="AH312">
        <v>0.20685644595519101</v>
      </c>
      <c r="AI312">
        <v>818.75101637948501</v>
      </c>
      <c r="AJ312" t="s">
        <v>93</v>
      </c>
      <c r="AK312" t="s">
        <v>94</v>
      </c>
      <c r="AL312">
        <v>243659433758.23001</v>
      </c>
      <c r="AM312">
        <v>846776</v>
      </c>
    </row>
    <row r="313" spans="1:39" x14ac:dyDescent="0.25">
      <c r="A313" t="s">
        <v>37</v>
      </c>
      <c r="B313">
        <v>20.941789942528601</v>
      </c>
      <c r="C313">
        <v>1.9891180118794101E-2</v>
      </c>
      <c r="D313">
        <v>21.423701155454001</v>
      </c>
      <c r="E313">
        <v>1.6324611209418301E-2</v>
      </c>
      <c r="F313">
        <v>-5.2796063429311904</v>
      </c>
      <c r="G313" s="1">
        <v>0</v>
      </c>
      <c r="H313">
        <v>3.9017250375748298</v>
      </c>
      <c r="I313">
        <v>22.969301458078998</v>
      </c>
      <c r="J313">
        <v>17.644798878343899</v>
      </c>
      <c r="K313">
        <v>-11.0270570197144</v>
      </c>
      <c r="L313">
        <v>36.944431850030902</v>
      </c>
      <c r="M313">
        <v>32.3625299566961</v>
      </c>
      <c r="N313">
        <v>92.655148951325302</v>
      </c>
      <c r="O313">
        <v>73.290673059458399</v>
      </c>
      <c r="P313">
        <v>285608.02212894999</v>
      </c>
      <c r="Q313">
        <v>306683.53031899</v>
      </c>
      <c r="R313">
        <v>91.693644445245894</v>
      </c>
      <c r="S313">
        <v>693.13864577741106</v>
      </c>
      <c r="T313">
        <v>0.403504278402324</v>
      </c>
      <c r="U313">
        <v>0.36732395179358901</v>
      </c>
      <c r="V313">
        <v>2.7154631893647001E-6</v>
      </c>
      <c r="W313">
        <v>0.155627929668361</v>
      </c>
      <c r="X313">
        <v>0.47704540307485899</v>
      </c>
      <c r="Y313" s="1">
        <v>0</v>
      </c>
      <c r="Z313">
        <v>0.36454831719842801</v>
      </c>
      <c r="AA313">
        <v>3.0075482116593199E-4</v>
      </c>
      <c r="AB313">
        <v>8.1470208432547105E-3</v>
      </c>
      <c r="AC313">
        <v>3.5665559441990201E-3</v>
      </c>
      <c r="AD313" s="1">
        <v>0</v>
      </c>
      <c r="AE313">
        <v>3.31012006191886E-3</v>
      </c>
      <c r="AF313">
        <v>4.5667698657860904E-3</v>
      </c>
      <c r="AG313">
        <v>7.1735963866831396</v>
      </c>
      <c r="AH313">
        <v>0.21710016984542699</v>
      </c>
      <c r="AI313">
        <v>1168.6567765753</v>
      </c>
      <c r="AJ313" t="s">
        <v>95</v>
      </c>
      <c r="AK313" t="s">
        <v>96</v>
      </c>
      <c r="AL313">
        <v>182699453243.57999</v>
      </c>
      <c r="AM313">
        <v>639686</v>
      </c>
    </row>
    <row r="314" spans="1:39" x14ac:dyDescent="0.25">
      <c r="A314" t="s">
        <v>37</v>
      </c>
      <c r="B314">
        <v>23.451571449937301</v>
      </c>
      <c r="C314">
        <v>2.2201944195251701E-2</v>
      </c>
      <c r="D314">
        <v>23.618174642832201</v>
      </c>
      <c r="E314">
        <v>1.8440183563404499E-2</v>
      </c>
      <c r="F314">
        <v>-2.42835932471709</v>
      </c>
      <c r="G314" s="1">
        <v>0</v>
      </c>
      <c r="H314">
        <v>3.97176002441355</v>
      </c>
      <c r="I314">
        <v>47.1822103435101</v>
      </c>
      <c r="J314">
        <v>41.575368238898101</v>
      </c>
      <c r="K314">
        <v>11.026264017480001</v>
      </c>
      <c r="L314">
        <v>61.429691835805897</v>
      </c>
      <c r="M314">
        <v>33.205602336919</v>
      </c>
      <c r="N314">
        <v>92.450766675519105</v>
      </c>
      <c r="O314">
        <v>72.648477170693496</v>
      </c>
      <c r="P314">
        <v>280157.85322940099</v>
      </c>
      <c r="Q314">
        <v>299289.51075842802</v>
      </c>
      <c r="R314">
        <v>99.2688708818648</v>
      </c>
      <c r="S314">
        <v>696.35772858409302</v>
      </c>
      <c r="T314">
        <v>0.42962070785970402</v>
      </c>
      <c r="U314">
        <v>0.367481472594684</v>
      </c>
      <c r="V314" s="1">
        <v>0</v>
      </c>
      <c r="W314">
        <v>0.14141063706326401</v>
      </c>
      <c r="X314">
        <v>0.49110789034205099</v>
      </c>
      <c r="Y314" s="1">
        <v>0</v>
      </c>
      <c r="Z314">
        <v>0.31757291206393301</v>
      </c>
      <c r="AA314">
        <v>3.0280402644255902E-4</v>
      </c>
      <c r="AB314">
        <v>8.1223511542578494E-3</v>
      </c>
      <c r="AC314">
        <v>3.7617427302032401E-3</v>
      </c>
      <c r="AD314" s="1">
        <v>0</v>
      </c>
      <c r="AE314">
        <v>3.6649526744053401E-3</v>
      </c>
      <c r="AF314">
        <v>6.3501357113054397E-3</v>
      </c>
      <c r="AG314">
        <v>7.2402336227371604</v>
      </c>
      <c r="AH314">
        <v>0.23952772938425401</v>
      </c>
      <c r="AI314">
        <v>1686.4062715551099</v>
      </c>
      <c r="AJ314" t="s">
        <v>97</v>
      </c>
      <c r="AK314" t="s">
        <v>98</v>
      </c>
      <c r="AL314">
        <v>136693779274.13</v>
      </c>
      <c r="AM314">
        <v>487917</v>
      </c>
    </row>
    <row r="315" spans="1:39" x14ac:dyDescent="0.25">
      <c r="A315" t="s">
        <v>37</v>
      </c>
      <c r="B315">
        <v>24.941556484087599</v>
      </c>
      <c r="C315">
        <v>2.3386726875432501E-2</v>
      </c>
      <c r="D315">
        <v>24.721411092336499</v>
      </c>
      <c r="E315">
        <v>1.9036467014778E-2</v>
      </c>
      <c r="F315">
        <v>3.3865258601846899</v>
      </c>
      <c r="G315" s="1">
        <v>0</v>
      </c>
      <c r="H315">
        <v>4.1084165756533597</v>
      </c>
      <c r="I315">
        <v>71.859554530840995</v>
      </c>
      <c r="J315">
        <v>65.581669327569301</v>
      </c>
      <c r="K315">
        <v>37.7742728732971</v>
      </c>
      <c r="L315">
        <v>86.408411182053101</v>
      </c>
      <c r="M315">
        <v>34.844172600491099</v>
      </c>
      <c r="N315">
        <v>92.540480450343495</v>
      </c>
      <c r="O315">
        <v>72.097370795615802</v>
      </c>
      <c r="P315">
        <v>274359.86032740498</v>
      </c>
      <c r="Q315">
        <v>291393.18414736103</v>
      </c>
      <c r="R315">
        <v>109.790758782848</v>
      </c>
      <c r="S315">
        <v>690.59120207647095</v>
      </c>
      <c r="T315">
        <v>0.47818907584124598</v>
      </c>
      <c r="U315">
        <v>0.36899237021255898</v>
      </c>
      <c r="V315">
        <v>2.6342394458329201E-6</v>
      </c>
      <c r="W315">
        <v>0.125085614541185</v>
      </c>
      <c r="X315">
        <v>0.505919381006809</v>
      </c>
      <c r="Y315" s="1">
        <v>0</v>
      </c>
      <c r="Z315">
        <v>0.238938557353363</v>
      </c>
      <c r="AA315">
        <v>3.0626002838712299E-4</v>
      </c>
      <c r="AB315">
        <v>8.18245692847255E-3</v>
      </c>
      <c r="AC315">
        <v>4.3502412360138997E-3</v>
      </c>
      <c r="AD315" s="1">
        <v>0</v>
      </c>
      <c r="AE315">
        <v>4.0251992763481598E-3</v>
      </c>
      <c r="AF315">
        <v>6.5225688879359403E-3</v>
      </c>
      <c r="AG315">
        <v>7.1444478843477297</v>
      </c>
      <c r="AH315">
        <v>0.2289962513537</v>
      </c>
      <c r="AI315">
        <v>2444.1916577103202</v>
      </c>
      <c r="AJ315" t="s">
        <v>99</v>
      </c>
      <c r="AK315" t="s">
        <v>100</v>
      </c>
      <c r="AL315">
        <v>83186458370.990005</v>
      </c>
      <c r="AM315">
        <v>303202</v>
      </c>
    </row>
    <row r="316" spans="1:39" x14ac:dyDescent="0.25">
      <c r="A316" t="s">
        <v>37</v>
      </c>
      <c r="B316">
        <v>25.7807356874298</v>
      </c>
      <c r="C316">
        <v>2.6098184919456601E-2</v>
      </c>
      <c r="D316">
        <v>27.1914968078162</v>
      </c>
      <c r="E316">
        <v>2.10718849832928E-2</v>
      </c>
      <c r="F316">
        <v>2.8618742024866202</v>
      </c>
      <c r="G316" s="1">
        <v>0</v>
      </c>
      <c r="H316">
        <v>4.1936466296183399</v>
      </c>
      <c r="I316">
        <v>96.522218064850506</v>
      </c>
      <c r="J316">
        <v>90.781189393120201</v>
      </c>
      <c r="K316">
        <v>63.130318809846898</v>
      </c>
      <c r="L316">
        <v>111.26037296510501</v>
      </c>
      <c r="M316">
        <v>37.187665062062401</v>
      </c>
      <c r="N316">
        <v>93.168042605947605</v>
      </c>
      <c r="O316">
        <v>71.684227545582402</v>
      </c>
      <c r="P316">
        <v>270839.65091643902</v>
      </c>
      <c r="Q316">
        <v>286300.43811607303</v>
      </c>
      <c r="R316">
        <v>122.14197225900701</v>
      </c>
      <c r="S316">
        <v>687.46007093251001</v>
      </c>
      <c r="T316">
        <v>0.51998786101402295</v>
      </c>
      <c r="U316">
        <v>0.35645401777643099</v>
      </c>
      <c r="V316" s="1">
        <v>0</v>
      </c>
      <c r="W316">
        <v>0.122114345354796</v>
      </c>
      <c r="X316">
        <v>0.52143163686877103</v>
      </c>
      <c r="Y316" s="1">
        <v>0</v>
      </c>
      <c r="Z316">
        <v>0.15210859011976099</v>
      </c>
      <c r="AA316">
        <v>3.06927451464065E-4</v>
      </c>
      <c r="AB316">
        <v>8.3911427110495707E-3</v>
      </c>
      <c r="AC316">
        <v>5.0262759342416998E-3</v>
      </c>
      <c r="AD316" s="1">
        <v>0</v>
      </c>
      <c r="AE316">
        <v>3.8291006045578801E-3</v>
      </c>
      <c r="AF316">
        <v>8.5447650368194392E-3</v>
      </c>
      <c r="AG316">
        <v>7.0238357942328404</v>
      </c>
      <c r="AH316">
        <v>0.26235812851621798</v>
      </c>
      <c r="AI316">
        <v>3192.0608432541499</v>
      </c>
      <c r="AJ316" t="s">
        <v>101</v>
      </c>
      <c r="AK316" t="s">
        <v>102</v>
      </c>
      <c r="AL316">
        <v>56621466580.940002</v>
      </c>
      <c r="AM316">
        <v>209059</v>
      </c>
    </row>
    <row r="317" spans="1:39" x14ac:dyDescent="0.25">
      <c r="A317" t="s">
        <v>37</v>
      </c>
      <c r="B317">
        <v>28.686437013210799</v>
      </c>
      <c r="C317">
        <v>2.8092303627140401E-2</v>
      </c>
      <c r="D317">
        <v>28.960441300482199</v>
      </c>
      <c r="E317">
        <v>2.2707334781299601E-2</v>
      </c>
      <c r="F317">
        <v>8.3134971489673202</v>
      </c>
      <c r="G317" s="1">
        <v>0</v>
      </c>
      <c r="H317">
        <v>4.3093417717842897</v>
      </c>
      <c r="I317">
        <v>121.45527803155601</v>
      </c>
      <c r="J317">
        <v>118.303963725204</v>
      </c>
      <c r="K317">
        <v>82.472076502590596</v>
      </c>
      <c r="L317">
        <v>136.318984166619</v>
      </c>
      <c r="M317">
        <v>38.581314826940499</v>
      </c>
      <c r="N317">
        <v>93.168740117026005</v>
      </c>
      <c r="O317">
        <v>70.1638691168327</v>
      </c>
      <c r="P317">
        <v>268547.23979032203</v>
      </c>
      <c r="Q317">
        <v>283159.59673049097</v>
      </c>
      <c r="R317">
        <v>127.026641381913</v>
      </c>
      <c r="S317">
        <v>691.686984690033</v>
      </c>
      <c r="T317">
        <v>0.53583982200445002</v>
      </c>
      <c r="U317">
        <v>0.34791239958353598</v>
      </c>
      <c r="V317" s="1">
        <v>0</v>
      </c>
      <c r="W317">
        <v>0.112860818821437</v>
      </c>
      <c r="X317">
        <v>0.53922678159502502</v>
      </c>
      <c r="Y317" s="1">
        <v>0</v>
      </c>
      <c r="Z317">
        <v>0.119412690402208</v>
      </c>
      <c r="AA317">
        <v>3.1093468173720902E-4</v>
      </c>
      <c r="AB317">
        <v>8.6398504208256895E-3</v>
      </c>
      <c r="AC317">
        <v>5.3849408074519199E-3</v>
      </c>
      <c r="AD317" s="1">
        <v>0</v>
      </c>
      <c r="AE317">
        <v>4.1188421708272197E-3</v>
      </c>
      <c r="AF317">
        <v>9.6377724385245701E-3</v>
      </c>
      <c r="AG317">
        <v>7.3986527545429404</v>
      </c>
      <c r="AH317">
        <v>0.28399150373374499</v>
      </c>
      <c r="AI317">
        <v>3910.81075633301</v>
      </c>
      <c r="AJ317" t="s">
        <v>103</v>
      </c>
      <c r="AK317" t="s">
        <v>104</v>
      </c>
      <c r="AL317">
        <v>32044667935.220001</v>
      </c>
      <c r="AM317">
        <v>119326</v>
      </c>
    </row>
    <row r="318" spans="1:39" x14ac:dyDescent="0.25">
      <c r="A318" t="s">
        <v>37</v>
      </c>
      <c r="B318">
        <v>29.833076864809499</v>
      </c>
      <c r="C318">
        <v>2.8498757704968701E-2</v>
      </c>
      <c r="D318">
        <v>29.316129356838498</v>
      </c>
      <c r="E318">
        <v>2.3033550698916602E-2</v>
      </c>
      <c r="F318">
        <v>15.7832581370364</v>
      </c>
      <c r="G318" s="1">
        <v>0</v>
      </c>
      <c r="H318">
        <v>4.42524983907715</v>
      </c>
      <c r="I318">
        <v>145.91120583149001</v>
      </c>
      <c r="J318">
        <v>143.686501303228</v>
      </c>
      <c r="K318">
        <v>101.834603919435</v>
      </c>
      <c r="L318">
        <v>160.837000509348</v>
      </c>
      <c r="M318">
        <v>40.500114912504202</v>
      </c>
      <c r="N318">
        <v>93.049430964000294</v>
      </c>
      <c r="O318">
        <v>68.563065579332502</v>
      </c>
      <c r="P318">
        <v>267411.49128532503</v>
      </c>
      <c r="Q318">
        <v>282259.96003692801</v>
      </c>
      <c r="R318">
        <v>131.43849823772999</v>
      </c>
      <c r="S318">
        <v>693.35513775116794</v>
      </c>
      <c r="T318">
        <v>0.53169155572002702</v>
      </c>
      <c r="U318">
        <v>0.34633418993918702</v>
      </c>
      <c r="V318" s="1">
        <v>0</v>
      </c>
      <c r="W318">
        <v>0.106417520090899</v>
      </c>
      <c r="X318">
        <v>0.54724828996991304</v>
      </c>
      <c r="Y318" s="1">
        <v>0</v>
      </c>
      <c r="Z318">
        <v>0.106883179419501</v>
      </c>
      <c r="AA318">
        <v>3.1734477489942301E-4</v>
      </c>
      <c r="AB318">
        <v>8.8965254943729807E-3</v>
      </c>
      <c r="AC318">
        <v>5.4651824600063601E-3</v>
      </c>
      <c r="AD318" s="1">
        <v>0</v>
      </c>
      <c r="AE318">
        <v>4.7939045402346902E-3</v>
      </c>
      <c r="AF318">
        <v>9.0258515307817394E-3</v>
      </c>
      <c r="AG318">
        <v>7.5658758497659404</v>
      </c>
      <c r="AH318">
        <v>0.28131330224476198</v>
      </c>
      <c r="AI318">
        <v>4760.7498752773499</v>
      </c>
      <c r="AJ318" t="s">
        <v>105</v>
      </c>
      <c r="AK318" t="s">
        <v>106</v>
      </c>
      <c r="AL318">
        <v>18091991854.400002</v>
      </c>
      <c r="AM318">
        <v>67656</v>
      </c>
    </row>
    <row r="319" spans="1:39" x14ac:dyDescent="0.25">
      <c r="A319" t="s">
        <v>37</v>
      </c>
      <c r="B319">
        <v>30.431792188019099</v>
      </c>
      <c r="C319">
        <v>2.83887305189932E-2</v>
      </c>
      <c r="D319">
        <v>29.220006038400701</v>
      </c>
      <c r="E319">
        <v>2.28917235204017E-2</v>
      </c>
      <c r="F319">
        <v>30.1824812573158</v>
      </c>
      <c r="G319" s="1">
        <v>0</v>
      </c>
      <c r="H319">
        <v>4.5854644032039902</v>
      </c>
      <c r="I319">
        <v>169.99714199431699</v>
      </c>
      <c r="J319">
        <v>169.16185823305</v>
      </c>
      <c r="K319">
        <v>120.140286258473</v>
      </c>
      <c r="L319">
        <v>184.883993622237</v>
      </c>
      <c r="M319">
        <v>41.689347661374804</v>
      </c>
      <c r="N319">
        <v>92.577992211849605</v>
      </c>
      <c r="O319">
        <v>66.570792286819199</v>
      </c>
      <c r="P319">
        <v>268093.555705929</v>
      </c>
      <c r="Q319">
        <v>286008.06405123801</v>
      </c>
      <c r="R319">
        <v>132.47462441372701</v>
      </c>
      <c r="S319">
        <v>697.09935529973495</v>
      </c>
      <c r="T319">
        <v>0.51840816425862701</v>
      </c>
      <c r="U319">
        <v>0.33979589652055803</v>
      </c>
      <c r="V319" s="1">
        <v>0</v>
      </c>
      <c r="W319">
        <v>9.3594733296386207E-2</v>
      </c>
      <c r="X319">
        <v>0.56660937018305402</v>
      </c>
      <c r="Y319" s="1">
        <v>0</v>
      </c>
      <c r="Z319">
        <v>0.11674139684536</v>
      </c>
      <c r="AA319">
        <v>3.3050668585230301E-4</v>
      </c>
      <c r="AB319">
        <v>9.1720600702853202E-3</v>
      </c>
      <c r="AC319">
        <v>5.49699722723273E-3</v>
      </c>
      <c r="AD319" s="1">
        <v>0</v>
      </c>
      <c r="AE319">
        <v>5.78167908741474E-3</v>
      </c>
      <c r="AF319">
        <v>7.6075488936830802E-3</v>
      </c>
      <c r="AG319">
        <v>7.97115486339088</v>
      </c>
      <c r="AH319">
        <v>0.30666632469715599</v>
      </c>
      <c r="AI319">
        <v>5655.2849307086399</v>
      </c>
      <c r="AJ319" t="s">
        <v>107</v>
      </c>
      <c r="AK319" t="s">
        <v>108</v>
      </c>
      <c r="AL319">
        <v>5958647369.1199999</v>
      </c>
      <c r="AM319">
        <v>22226</v>
      </c>
    </row>
    <row r="320" spans="1:39" x14ac:dyDescent="0.25">
      <c r="A320" t="s">
        <v>37</v>
      </c>
      <c r="B320">
        <v>28.978126963742799</v>
      </c>
      <c r="C320">
        <v>2.76854819307297E-2</v>
      </c>
      <c r="D320">
        <v>28.602789298819701</v>
      </c>
      <c r="E320">
        <v>2.2174709183128999E-2</v>
      </c>
      <c r="F320">
        <v>51.019971736702999</v>
      </c>
      <c r="G320" s="1">
        <v>0</v>
      </c>
      <c r="H320">
        <v>4.8072534902553299</v>
      </c>
      <c r="I320">
        <v>194.97374583538399</v>
      </c>
      <c r="J320">
        <v>194.493066480512</v>
      </c>
      <c r="K320">
        <v>143.786258145772</v>
      </c>
      <c r="L320">
        <v>209.864822363223</v>
      </c>
      <c r="M320">
        <v>42.5530675408517</v>
      </c>
      <c r="N320">
        <v>92.233231982618307</v>
      </c>
      <c r="O320">
        <v>65.787499140938607</v>
      </c>
      <c r="P320">
        <v>268078.90601398598</v>
      </c>
      <c r="Q320">
        <v>285792.42129337799</v>
      </c>
      <c r="R320">
        <v>132.80824138445701</v>
      </c>
      <c r="S320">
        <v>693.52106718059997</v>
      </c>
      <c r="T320">
        <v>0.52751584535410001</v>
      </c>
      <c r="U320">
        <v>0.30803674745632398</v>
      </c>
      <c r="V320" s="1">
        <v>0</v>
      </c>
      <c r="W320">
        <v>9.8543152168523898E-2</v>
      </c>
      <c r="X320">
        <v>0.59342010037515103</v>
      </c>
      <c r="Y320" s="1">
        <v>0</v>
      </c>
      <c r="Z320">
        <v>0.132538012950494</v>
      </c>
      <c r="AA320">
        <v>3.3385066120852701E-4</v>
      </c>
      <c r="AB320">
        <v>9.2727123063380493E-3</v>
      </c>
      <c r="AC320">
        <v>5.5107243455097899E-3</v>
      </c>
      <c r="AD320" s="1">
        <v>0</v>
      </c>
      <c r="AE320">
        <v>5.7831788896293701E-3</v>
      </c>
      <c r="AF320">
        <v>6.7850511700671802E-3</v>
      </c>
      <c r="AG320">
        <v>8.05325443300136</v>
      </c>
      <c r="AH320">
        <v>0.31832747985007098</v>
      </c>
      <c r="AI320">
        <v>6567.2068864518196</v>
      </c>
      <c r="AJ320" t="s">
        <v>109</v>
      </c>
      <c r="AK320" t="s">
        <v>110</v>
      </c>
      <c r="AL320">
        <v>1801758327.3199999</v>
      </c>
      <c r="AM320">
        <v>6721</v>
      </c>
    </row>
    <row r="321" spans="1:39" x14ac:dyDescent="0.25">
      <c r="A321" t="s">
        <v>37</v>
      </c>
      <c r="B321">
        <v>36.991414326205501</v>
      </c>
      <c r="C321">
        <v>2.7356281361383801E-2</v>
      </c>
      <c r="D321">
        <v>28.312169509792099</v>
      </c>
      <c r="E321">
        <v>2.2619451605199001E-2</v>
      </c>
      <c r="F321">
        <v>76.1805061816261</v>
      </c>
      <c r="G321" s="1">
        <v>0</v>
      </c>
      <c r="H321">
        <v>5.0604385950874704</v>
      </c>
      <c r="I321">
        <v>218.118645629181</v>
      </c>
      <c r="J321">
        <v>217.81591330226101</v>
      </c>
      <c r="K321">
        <v>169.40471840905499</v>
      </c>
      <c r="L321">
        <v>233.39980480489001</v>
      </c>
      <c r="M321">
        <v>42.631499839103597</v>
      </c>
      <c r="N321">
        <v>91.822333342549797</v>
      </c>
      <c r="O321">
        <v>65.127725234305203</v>
      </c>
      <c r="P321">
        <v>261210.49247122</v>
      </c>
      <c r="Q321">
        <v>275746.52925921598</v>
      </c>
      <c r="R321">
        <v>132.636688278223</v>
      </c>
      <c r="S321">
        <v>689.52242204327501</v>
      </c>
      <c r="T321">
        <v>0.47963709868578103</v>
      </c>
      <c r="U321">
        <v>0.31800812538120898</v>
      </c>
      <c r="V321" s="1">
        <v>0</v>
      </c>
      <c r="W321">
        <v>0.13056751022048299</v>
      </c>
      <c r="X321">
        <v>0.551424364398306</v>
      </c>
      <c r="Y321" s="1">
        <v>0</v>
      </c>
      <c r="Z321">
        <v>0.13039137788841201</v>
      </c>
      <c r="AA321">
        <v>3.56320104586998E-4</v>
      </c>
      <c r="AB321">
        <v>9.3487757279335105E-3</v>
      </c>
      <c r="AC321">
        <v>4.7367613442519801E-3</v>
      </c>
      <c r="AD321" s="1">
        <v>0</v>
      </c>
      <c r="AE321">
        <v>5.7031505474649403E-3</v>
      </c>
      <c r="AF321">
        <v>7.2111721034566999E-3</v>
      </c>
      <c r="AG321">
        <v>8.2072775037697294</v>
      </c>
      <c r="AH321">
        <v>0.339021874319059</v>
      </c>
      <c r="AI321">
        <v>7368.5465240471804</v>
      </c>
      <c r="AJ321" t="s">
        <v>111</v>
      </c>
      <c r="AK321" t="s">
        <v>112</v>
      </c>
      <c r="AL321">
        <v>340357271.69</v>
      </c>
      <c r="AM321">
        <v>1303</v>
      </c>
    </row>
    <row r="324" spans="1:39" x14ac:dyDescent="0.25">
      <c r="A324" t="s">
        <v>0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G324" t="s">
        <v>6</v>
      </c>
      <c r="H324" t="s">
        <v>7</v>
      </c>
      <c r="I324" t="s">
        <v>8</v>
      </c>
      <c r="J324" t="s">
        <v>134</v>
      </c>
      <c r="K324" t="s">
        <v>143</v>
      </c>
      <c r="L324" t="s">
        <v>9</v>
      </c>
      <c r="M324" t="s">
        <v>10</v>
      </c>
      <c r="N324" t="s">
        <v>11</v>
      </c>
      <c r="O324" t="s">
        <v>13</v>
      </c>
      <c r="P324" t="s">
        <v>14</v>
      </c>
      <c r="Q324" t="s">
        <v>15</v>
      </c>
      <c r="R324" t="s">
        <v>16</v>
      </c>
      <c r="S324" t="s">
        <v>17</v>
      </c>
      <c r="T324" t="s">
        <v>18</v>
      </c>
      <c r="U324" t="s">
        <v>20</v>
      </c>
      <c r="V324" t="s">
        <v>21</v>
      </c>
      <c r="W324" t="s">
        <v>22</v>
      </c>
      <c r="X324" t="s">
        <v>23</v>
      </c>
      <c r="Y324" t="s">
        <v>24</v>
      </c>
      <c r="Z324" t="s">
        <v>25</v>
      </c>
      <c r="AA324" t="s">
        <v>26</v>
      </c>
      <c r="AB324" t="s">
        <v>27</v>
      </c>
      <c r="AC324" t="s">
        <v>120</v>
      </c>
      <c r="AD324" t="s">
        <v>28</v>
      </c>
      <c r="AE324" t="s">
        <v>29</v>
      </c>
      <c r="AF324" t="s">
        <v>30</v>
      </c>
      <c r="AG324" t="s">
        <v>31</v>
      </c>
      <c r="AH324" t="s">
        <v>32</v>
      </c>
      <c r="AI324" t="s">
        <v>33</v>
      </c>
      <c r="AJ324" t="s">
        <v>34</v>
      </c>
      <c r="AK324" t="s">
        <v>74</v>
      </c>
      <c r="AL324" t="s">
        <v>35</v>
      </c>
      <c r="AM324" t="s">
        <v>36</v>
      </c>
    </row>
    <row r="325" spans="1:39" x14ac:dyDescent="0.25">
      <c r="A325" t="s">
        <v>37</v>
      </c>
      <c r="B325">
        <v>2.4515399988506599</v>
      </c>
      <c r="C325">
        <v>5.5072100894146799E-3</v>
      </c>
      <c r="D325">
        <v>6.4121078406021201</v>
      </c>
      <c r="E325">
        <v>5.5072100894146799E-3</v>
      </c>
      <c r="F325">
        <v>-34.356049367453203</v>
      </c>
      <c r="G325" s="1">
        <v>0</v>
      </c>
      <c r="H325">
        <v>3.2243443866944901</v>
      </c>
      <c r="I325">
        <v>-199.576844265056</v>
      </c>
      <c r="J325">
        <v>-174.731213304817</v>
      </c>
      <c r="K325">
        <v>-233.948826544734</v>
      </c>
      <c r="L325">
        <v>-185.12401739557799</v>
      </c>
      <c r="M325">
        <v>68.048414177132102</v>
      </c>
      <c r="N325">
        <v>86.046739837900205</v>
      </c>
      <c r="O325">
        <v>56.425381444689201</v>
      </c>
      <c r="P325">
        <v>275826.08223357599</v>
      </c>
      <c r="Q325">
        <v>308935.18276992399</v>
      </c>
      <c r="R325">
        <v>108.779073335928</v>
      </c>
      <c r="S325">
        <v>665.09405796345197</v>
      </c>
      <c r="T325">
        <v>0.21286362564758701</v>
      </c>
      <c r="U325">
        <v>0.25320929330577302</v>
      </c>
      <c r="V325">
        <v>0.49976004365344201</v>
      </c>
      <c r="W325">
        <v>5.12194896105619E-2</v>
      </c>
      <c r="X325">
        <v>0.195811173430221</v>
      </c>
      <c r="Y325" s="1">
        <v>0</v>
      </c>
      <c r="Z325">
        <v>0.64093930581163905</v>
      </c>
      <c r="AA325">
        <v>5.4899653873943203E-4</v>
      </c>
      <c r="AB325">
        <v>4.9581476207274499E-3</v>
      </c>
      <c r="AC325" s="1">
        <v>0</v>
      </c>
      <c r="AD325" s="1">
        <v>0</v>
      </c>
      <c r="AE325" s="1">
        <v>0</v>
      </c>
      <c r="AF325" s="1">
        <v>0</v>
      </c>
      <c r="AG325">
        <v>4.8935425258999397</v>
      </c>
      <c r="AH325">
        <v>0.32315962495791001</v>
      </c>
      <c r="AI325">
        <v>381.95510140514301</v>
      </c>
      <c r="AJ325" t="s">
        <v>77</v>
      </c>
      <c r="AK325" t="s">
        <v>78</v>
      </c>
      <c r="AL325">
        <v>377881732.66000003</v>
      </c>
      <c r="AM325">
        <v>1370</v>
      </c>
    </row>
    <row r="326" spans="1:39" x14ac:dyDescent="0.25">
      <c r="A326" t="s">
        <v>37</v>
      </c>
      <c r="B326">
        <v>4.90356734176207</v>
      </c>
      <c r="C326">
        <v>5.3857045451037103E-3</v>
      </c>
      <c r="D326">
        <v>6.2748025641161203</v>
      </c>
      <c r="E326">
        <v>5.3857045451037103E-3</v>
      </c>
      <c r="F326">
        <v>-31.1868152458757</v>
      </c>
      <c r="G326" s="1">
        <v>0</v>
      </c>
      <c r="H326">
        <v>3.2556151495088699</v>
      </c>
      <c r="I326">
        <v>-173.23800890883101</v>
      </c>
      <c r="J326">
        <v>-168.259304193113</v>
      </c>
      <c r="K326">
        <v>-234.57045461147101</v>
      </c>
      <c r="L326">
        <v>-159.27094239113799</v>
      </c>
      <c r="M326">
        <v>68.917895606145194</v>
      </c>
      <c r="N326">
        <v>87.159393932414403</v>
      </c>
      <c r="O326">
        <v>56.236118460844501</v>
      </c>
      <c r="P326">
        <v>285507.53596364899</v>
      </c>
      <c r="Q326">
        <v>325012.61899336299</v>
      </c>
      <c r="R326">
        <v>114.018532253307</v>
      </c>
      <c r="S326">
        <v>702.33234222781402</v>
      </c>
      <c r="T326">
        <v>0.21670036101605</v>
      </c>
      <c r="U326">
        <v>0.12539166571070401</v>
      </c>
      <c r="V326">
        <v>0.54477893883381501</v>
      </c>
      <c r="W326">
        <v>8.2366476357734905E-2</v>
      </c>
      <c r="X326">
        <v>0.24746291909774501</v>
      </c>
      <c r="Y326" s="1">
        <v>0</v>
      </c>
      <c r="Z326">
        <v>0.64832079788428998</v>
      </c>
      <c r="AA326">
        <v>5.7053859584935303E-4</v>
      </c>
      <c r="AB326">
        <v>4.8151908637024997E-3</v>
      </c>
      <c r="AC326" s="1">
        <v>0</v>
      </c>
      <c r="AD326" s="1">
        <v>0</v>
      </c>
      <c r="AE326" s="1">
        <v>0</v>
      </c>
      <c r="AF326" s="1">
        <v>0</v>
      </c>
      <c r="AG326">
        <v>4.9784368169521196</v>
      </c>
      <c r="AH326">
        <v>0.34249308959319602</v>
      </c>
      <c r="AI326">
        <v>998.35832462276903</v>
      </c>
      <c r="AJ326" t="s">
        <v>79</v>
      </c>
      <c r="AK326" t="s">
        <v>80</v>
      </c>
      <c r="AL326">
        <v>2340590779.8299999</v>
      </c>
      <c r="AM326">
        <v>8198</v>
      </c>
    </row>
    <row r="327" spans="1:39" x14ac:dyDescent="0.25">
      <c r="A327" t="s">
        <v>37</v>
      </c>
      <c r="B327">
        <v>6.5361840623671599</v>
      </c>
      <c r="C327">
        <v>5.93147375179449E-3</v>
      </c>
      <c r="D327">
        <v>6.8900951289182997</v>
      </c>
      <c r="E327">
        <v>5.9314547243787203E-3</v>
      </c>
      <c r="F327">
        <v>-26.629048806608701</v>
      </c>
      <c r="G327" s="1">
        <v>0</v>
      </c>
      <c r="H327">
        <v>3.3038238172875198</v>
      </c>
      <c r="I327">
        <v>-151.78266478465301</v>
      </c>
      <c r="J327">
        <v>-149.91588447551501</v>
      </c>
      <c r="K327">
        <v>-222.69946378525901</v>
      </c>
      <c r="L327">
        <v>-137.27892574366601</v>
      </c>
      <c r="M327">
        <v>68.400379116620698</v>
      </c>
      <c r="N327">
        <v>86.969360816367399</v>
      </c>
      <c r="O327">
        <v>53.254808705182697</v>
      </c>
      <c r="P327">
        <v>274851.97796623502</v>
      </c>
      <c r="Q327">
        <v>310985.10782686301</v>
      </c>
      <c r="R327">
        <v>112.30640788731699</v>
      </c>
      <c r="S327">
        <v>713.68186192752501</v>
      </c>
      <c r="T327">
        <v>0.184501031006155</v>
      </c>
      <c r="U327">
        <v>0.103395536158497</v>
      </c>
      <c r="V327">
        <v>0.58515116437568604</v>
      </c>
      <c r="W327">
        <v>8.0319811391881393E-2</v>
      </c>
      <c r="X327">
        <v>0.231133488073935</v>
      </c>
      <c r="Y327" s="1">
        <v>0</v>
      </c>
      <c r="Z327">
        <v>0.687453399574809</v>
      </c>
      <c r="AA327">
        <v>5.8759784515160802E-4</v>
      </c>
      <c r="AB327">
        <v>5.3427839353881804E-3</v>
      </c>
      <c r="AC327" s="1">
        <v>1.9029950453123401E-8</v>
      </c>
      <c r="AD327" s="1">
        <v>0</v>
      </c>
      <c r="AE327">
        <v>1.0404064376817601E-6</v>
      </c>
      <c r="AF327" s="1">
        <v>0</v>
      </c>
      <c r="AG327">
        <v>5.9123123198972598</v>
      </c>
      <c r="AH327">
        <v>0.40200641094112799</v>
      </c>
      <c r="AI327">
        <v>1535.7529691268201</v>
      </c>
      <c r="AJ327" t="s">
        <v>81</v>
      </c>
      <c r="AK327" t="s">
        <v>82</v>
      </c>
      <c r="AL327">
        <v>10777770611.99</v>
      </c>
      <c r="AM327">
        <v>39213</v>
      </c>
    </row>
    <row r="328" spans="1:39" x14ac:dyDescent="0.25">
      <c r="A328" t="s">
        <v>37</v>
      </c>
      <c r="B328">
        <v>7.5536504511808404</v>
      </c>
      <c r="C328">
        <v>6.6260342155067698E-3</v>
      </c>
      <c r="D328">
        <v>7.6677781274370904</v>
      </c>
      <c r="E328">
        <v>6.6259261733463198E-3</v>
      </c>
      <c r="F328">
        <v>-21.059109574441901</v>
      </c>
      <c r="G328" s="1">
        <v>0</v>
      </c>
      <c r="H328">
        <v>3.38201100278848</v>
      </c>
      <c r="I328">
        <v>-128.82592578779401</v>
      </c>
      <c r="J328">
        <v>-127.92950093374</v>
      </c>
      <c r="K328">
        <v>-203.701658676178</v>
      </c>
      <c r="L328">
        <v>-113.622654030188</v>
      </c>
      <c r="M328">
        <v>67.538482627873904</v>
      </c>
      <c r="N328">
        <v>86.814671033576801</v>
      </c>
      <c r="O328">
        <v>52.2900640664066</v>
      </c>
      <c r="P328">
        <v>262245.86099862301</v>
      </c>
      <c r="Q328">
        <v>289252.328218529</v>
      </c>
      <c r="R328">
        <v>106.765772803662</v>
      </c>
      <c r="S328">
        <v>719.90663132745999</v>
      </c>
      <c r="T328">
        <v>0.15545369142917301</v>
      </c>
      <c r="U328">
        <v>9.5283304518149897E-2</v>
      </c>
      <c r="V328">
        <v>0.65399551875274797</v>
      </c>
      <c r="W328">
        <v>6.3654940352434103E-2</v>
      </c>
      <c r="X328">
        <v>0.187066236376667</v>
      </c>
      <c r="Y328" s="1">
        <v>0</v>
      </c>
      <c r="Z328">
        <v>0.73705626178229899</v>
      </c>
      <c r="AA328">
        <v>5.9327673728104503E-4</v>
      </c>
      <c r="AB328">
        <v>6.0259759502256302E-3</v>
      </c>
      <c r="AC328" s="1">
        <v>1.08052424573605E-7</v>
      </c>
      <c r="AD328" s="1">
        <v>0</v>
      </c>
      <c r="AE328">
        <v>6.6390648618588999E-6</v>
      </c>
      <c r="AF328" s="1">
        <v>0</v>
      </c>
      <c r="AG328">
        <v>6.36305701282574</v>
      </c>
      <c r="AH328">
        <v>0.42697507577455601</v>
      </c>
      <c r="AI328">
        <v>1879.7755487132799</v>
      </c>
      <c r="AJ328" t="s">
        <v>83</v>
      </c>
      <c r="AK328" t="s">
        <v>84</v>
      </c>
      <c r="AL328">
        <v>22673514896.080002</v>
      </c>
      <c r="AM328">
        <v>86459</v>
      </c>
    </row>
    <row r="329" spans="1:39" x14ac:dyDescent="0.25">
      <c r="A329" t="s">
        <v>37</v>
      </c>
      <c r="B329">
        <v>7.6313532296876803</v>
      </c>
      <c r="C329">
        <v>6.5215432157988296E-3</v>
      </c>
      <c r="D329">
        <v>7.5511637998490002</v>
      </c>
      <c r="E329">
        <v>6.5188029897372103E-3</v>
      </c>
      <c r="F329">
        <v>-9.0587005677938901</v>
      </c>
      <c r="G329" s="1">
        <v>0</v>
      </c>
      <c r="H329">
        <v>3.6129070483818899</v>
      </c>
      <c r="I329">
        <v>-102.943937680844</v>
      </c>
      <c r="J329">
        <v>-101.540119353129</v>
      </c>
      <c r="K329">
        <v>-172.10570935767001</v>
      </c>
      <c r="L329">
        <v>-87.7605163984623</v>
      </c>
      <c r="M329">
        <v>69.974886733610603</v>
      </c>
      <c r="N329">
        <v>87.052774837484904</v>
      </c>
      <c r="O329">
        <v>54.1093506089572</v>
      </c>
      <c r="P329">
        <v>262595.518762458</v>
      </c>
      <c r="Q329">
        <v>291000.24843000498</v>
      </c>
      <c r="R329">
        <v>93.335661743638099</v>
      </c>
      <c r="S329">
        <v>707.46295208843605</v>
      </c>
      <c r="T329">
        <v>0.136811102966233</v>
      </c>
      <c r="U329">
        <v>0.111181157702179</v>
      </c>
      <c r="V329">
        <v>0.75144329261869902</v>
      </c>
      <c r="W329">
        <v>3.6469672021553101E-2</v>
      </c>
      <c r="X329">
        <v>0.10090587765756701</v>
      </c>
      <c r="Y329" s="1">
        <v>0</v>
      </c>
      <c r="Z329">
        <v>0.78026239236657002</v>
      </c>
      <c r="AA329">
        <v>5.8151841673832999E-4</v>
      </c>
      <c r="AB329">
        <v>5.90174258783483E-3</v>
      </c>
      <c r="AC329">
        <v>2.7402650484874798E-6</v>
      </c>
      <c r="AD329" s="1">
        <v>0</v>
      </c>
      <c r="AE329">
        <v>3.4787799711015797E-5</v>
      </c>
      <c r="AF329" s="1">
        <v>7.2506652757943795E-7</v>
      </c>
      <c r="AG329">
        <v>5.7998026161667999</v>
      </c>
      <c r="AH329">
        <v>0.40540195604761797</v>
      </c>
      <c r="AI329">
        <v>2243.7978938088299</v>
      </c>
      <c r="AJ329" t="s">
        <v>85</v>
      </c>
      <c r="AK329" t="s">
        <v>86</v>
      </c>
      <c r="AL329">
        <v>25187111777.619999</v>
      </c>
      <c r="AM329">
        <v>95916</v>
      </c>
    </row>
    <row r="330" spans="1:39" x14ac:dyDescent="0.25">
      <c r="A330" t="s">
        <v>37</v>
      </c>
      <c r="B330">
        <v>8.4892017381086404</v>
      </c>
      <c r="C330">
        <v>7.5875059607481699E-3</v>
      </c>
      <c r="D330">
        <v>8.7344913602983496</v>
      </c>
      <c r="E330">
        <v>7.5736325671507398E-3</v>
      </c>
      <c r="F330">
        <v>-10.719765309840399</v>
      </c>
      <c r="G330" s="1">
        <v>0</v>
      </c>
      <c r="H330">
        <v>3.6547827522108198</v>
      </c>
      <c r="I330">
        <v>-78.36645309248</v>
      </c>
      <c r="J330">
        <v>-77.049548856206201</v>
      </c>
      <c r="K330">
        <v>-144.86911732627701</v>
      </c>
      <c r="L330">
        <v>-62.753931616678301</v>
      </c>
      <c r="M330">
        <v>70.051027680272796</v>
      </c>
      <c r="N330">
        <v>88.468420795600593</v>
      </c>
      <c r="O330">
        <v>55.637730675773099</v>
      </c>
      <c r="P330">
        <v>255393.490144916</v>
      </c>
      <c r="Q330">
        <v>276560.49895971402</v>
      </c>
      <c r="R330">
        <v>88.1574835361791</v>
      </c>
      <c r="S330">
        <v>707.92770020584396</v>
      </c>
      <c r="T330">
        <v>0.14877729301829701</v>
      </c>
      <c r="U330">
        <v>0.103748581007175</v>
      </c>
      <c r="V330">
        <v>0.78337311225129203</v>
      </c>
      <c r="W330">
        <v>3.0304850794288001E-2</v>
      </c>
      <c r="X330">
        <v>8.2573455947244107E-2</v>
      </c>
      <c r="Y330" s="1">
        <v>0</v>
      </c>
      <c r="Z330">
        <v>0.76449056898720602</v>
      </c>
      <c r="AA330">
        <v>5.6515101178798797E-4</v>
      </c>
      <c r="AB330">
        <v>6.8555735451187004E-3</v>
      </c>
      <c r="AC330">
        <v>1.3873640490655E-5</v>
      </c>
      <c r="AD330" s="1">
        <v>0</v>
      </c>
      <c r="AE330">
        <v>1.3407737849662E-4</v>
      </c>
      <c r="AF330">
        <v>1.87944874981336E-5</v>
      </c>
      <c r="AG330">
        <v>5.7224417843311004</v>
      </c>
      <c r="AH330">
        <v>0.40117225834096498</v>
      </c>
      <c r="AI330">
        <v>2197.1269063279301</v>
      </c>
      <c r="AJ330" t="s">
        <v>87</v>
      </c>
      <c r="AK330" t="s">
        <v>88</v>
      </c>
      <c r="AL330">
        <v>42437459289.93</v>
      </c>
      <c r="AM330">
        <v>166165</v>
      </c>
    </row>
    <row r="331" spans="1:39" x14ac:dyDescent="0.25">
      <c r="A331" t="s">
        <v>37</v>
      </c>
      <c r="B331">
        <v>8.9079722961340995</v>
      </c>
      <c r="C331">
        <v>8.1292219360298203E-3</v>
      </c>
      <c r="D331">
        <v>9.3305155879787698</v>
      </c>
      <c r="E331">
        <v>8.0646864244187395E-3</v>
      </c>
      <c r="F331">
        <v>-13.6553178945759</v>
      </c>
      <c r="G331" s="1">
        <v>0</v>
      </c>
      <c r="H331">
        <v>3.6726851656606301</v>
      </c>
      <c r="I331">
        <v>-51.913436372357303</v>
      </c>
      <c r="J331">
        <v>-50.7053741699917</v>
      </c>
      <c r="K331">
        <v>-109.30877041662301</v>
      </c>
      <c r="L331">
        <v>-36.504860826759803</v>
      </c>
      <c r="M331">
        <v>69.9428102140254</v>
      </c>
      <c r="N331">
        <v>90.810261967815094</v>
      </c>
      <c r="O331">
        <v>60.525113537449798</v>
      </c>
      <c r="P331">
        <v>258865.300679618</v>
      </c>
      <c r="Q331">
        <v>278966.05214081903</v>
      </c>
      <c r="R331">
        <v>87.223969907593897</v>
      </c>
      <c r="S331">
        <v>698.00643717381899</v>
      </c>
      <c r="T331">
        <v>0.20515330528026399</v>
      </c>
      <c r="U331">
        <v>0.10759904189371899</v>
      </c>
      <c r="V331">
        <v>0.73122450001843697</v>
      </c>
      <c r="W331">
        <v>3.6215015673770203E-2</v>
      </c>
      <c r="X331">
        <v>0.124961442414072</v>
      </c>
      <c r="Y331" s="1">
        <v>0</v>
      </c>
      <c r="Z331">
        <v>0.68156259380880602</v>
      </c>
      <c r="AA331">
        <v>5.0890164785708403E-4</v>
      </c>
      <c r="AB331">
        <v>6.7905420470453799E-3</v>
      </c>
      <c r="AC331">
        <v>6.4535682637791202E-5</v>
      </c>
      <c r="AD331" s="1">
        <v>0</v>
      </c>
      <c r="AE331">
        <v>7.1163732795443703E-4</v>
      </c>
      <c r="AF331">
        <v>5.3584531581653601E-5</v>
      </c>
      <c r="AG331">
        <v>4.9386481005307497</v>
      </c>
      <c r="AH331">
        <v>0.337141470596931</v>
      </c>
      <c r="AI331">
        <v>1662.70990303753</v>
      </c>
      <c r="AJ331" t="s">
        <v>89</v>
      </c>
      <c r="AK331" t="s">
        <v>90</v>
      </c>
      <c r="AL331">
        <v>58014561400.610001</v>
      </c>
      <c r="AM331">
        <v>224111</v>
      </c>
    </row>
    <row r="332" spans="1:39" x14ac:dyDescent="0.25">
      <c r="A332" t="s">
        <v>37</v>
      </c>
      <c r="B332">
        <v>10.5292078808634</v>
      </c>
      <c r="C332">
        <v>9.7507272368239795E-3</v>
      </c>
      <c r="D332">
        <v>11.0933214978291</v>
      </c>
      <c r="E332">
        <v>9.6028945443792802E-3</v>
      </c>
      <c r="F332">
        <v>-15.6728829410918</v>
      </c>
      <c r="G332" s="1">
        <v>0</v>
      </c>
      <c r="H332">
        <v>3.6708852588542502</v>
      </c>
      <c r="I332">
        <v>-27.033601186663901</v>
      </c>
      <c r="J332">
        <v>-26.516385589621699</v>
      </c>
      <c r="K332">
        <v>-85.783241024894593</v>
      </c>
      <c r="L332">
        <v>-11.6491308011254</v>
      </c>
      <c r="M332">
        <v>68.865812253685107</v>
      </c>
      <c r="N332">
        <v>91.610972701791795</v>
      </c>
      <c r="O332">
        <v>60.623864868385702</v>
      </c>
      <c r="P332">
        <v>259292.20241688701</v>
      </c>
      <c r="Q332">
        <v>278336.33163106401</v>
      </c>
      <c r="R332">
        <v>92.283362170344901</v>
      </c>
      <c r="S332">
        <v>703.42475575059098</v>
      </c>
      <c r="T332">
        <v>0.24960120205997599</v>
      </c>
      <c r="U332">
        <v>9.7994192805297697E-2</v>
      </c>
      <c r="V332">
        <v>0.71817156278707595</v>
      </c>
      <c r="W332">
        <v>3.85267442213433E-2</v>
      </c>
      <c r="X332">
        <v>0.145307500186282</v>
      </c>
      <c r="Y332" s="1">
        <v>0</v>
      </c>
      <c r="Z332">
        <v>0.60874566348679504</v>
      </c>
      <c r="AA332">
        <v>4.92996343368557E-4</v>
      </c>
      <c r="AB332">
        <v>7.3712983895564202E-3</v>
      </c>
      <c r="AC332">
        <v>1.47833811379355E-4</v>
      </c>
      <c r="AD332" s="1">
        <v>0</v>
      </c>
      <c r="AE332">
        <v>1.4747901751630201E-3</v>
      </c>
      <c r="AF332">
        <v>2.6380386865318699E-4</v>
      </c>
      <c r="AG332">
        <v>5.2556220099853501</v>
      </c>
      <c r="AH332">
        <v>0.35856879982856599</v>
      </c>
      <c r="AI332">
        <v>1853.6629315766399</v>
      </c>
      <c r="AJ332" t="s">
        <v>91</v>
      </c>
      <c r="AK332" t="s">
        <v>92</v>
      </c>
      <c r="AL332">
        <v>122209860135.33</v>
      </c>
      <c r="AM332">
        <v>471321</v>
      </c>
    </row>
    <row r="333" spans="1:39" x14ac:dyDescent="0.25">
      <c r="A333" t="s">
        <v>37</v>
      </c>
      <c r="B333">
        <v>11.9391354407413</v>
      </c>
      <c r="C333">
        <v>1.1321693309973801E-2</v>
      </c>
      <c r="D333">
        <v>12.7711672383519</v>
      </c>
      <c r="E333">
        <v>1.1008734238659E-2</v>
      </c>
      <c r="F333">
        <v>-16.5000594762212</v>
      </c>
      <c r="G333" s="1">
        <v>0</v>
      </c>
      <c r="H333">
        <v>3.7046979403364499</v>
      </c>
      <c r="I333">
        <v>-2.82903998884579</v>
      </c>
      <c r="J333">
        <v>-2.65313949391656</v>
      </c>
      <c r="K333">
        <v>-61.376129720646901</v>
      </c>
      <c r="L333">
        <v>12.5121824681764</v>
      </c>
      <c r="M333">
        <v>68.401106998627199</v>
      </c>
      <c r="N333">
        <v>92.5263570992919</v>
      </c>
      <c r="O333">
        <v>61.211467158382199</v>
      </c>
      <c r="P333">
        <v>259936.553421283</v>
      </c>
      <c r="Q333">
        <v>278243.03494123102</v>
      </c>
      <c r="R333">
        <v>98.304820439836007</v>
      </c>
      <c r="S333">
        <v>704.16890293071299</v>
      </c>
      <c r="T333">
        <v>0.304110272611611</v>
      </c>
      <c r="U333">
        <v>0.10199793017013301</v>
      </c>
      <c r="V333">
        <v>0.68219489899392904</v>
      </c>
      <c r="W333">
        <v>4.4476750717294698E-2</v>
      </c>
      <c r="X333">
        <v>0.171330420118642</v>
      </c>
      <c r="Y333" s="1">
        <v>0</v>
      </c>
      <c r="Z333">
        <v>0.51924590985340602</v>
      </c>
      <c r="AA333">
        <v>4.7639406409563602E-4</v>
      </c>
      <c r="AB333">
        <v>7.8087532878191304E-3</v>
      </c>
      <c r="AC333">
        <v>3.12960218988619E-4</v>
      </c>
      <c r="AD333" s="1">
        <v>0</v>
      </c>
      <c r="AE333">
        <v>1.63250903942784E-3</v>
      </c>
      <c r="AF333">
        <v>1.0910708488910399E-3</v>
      </c>
      <c r="AG333">
        <v>5.4417548472809996</v>
      </c>
      <c r="AH333">
        <v>0.35856707896136503</v>
      </c>
      <c r="AI333">
        <v>2180.3491719848298</v>
      </c>
      <c r="AJ333" t="s">
        <v>93</v>
      </c>
      <c r="AK333" t="s">
        <v>94</v>
      </c>
      <c r="AL333">
        <v>180038815249.97</v>
      </c>
      <c r="AM333">
        <v>692626</v>
      </c>
    </row>
    <row r="334" spans="1:39" x14ac:dyDescent="0.25">
      <c r="A334" t="s">
        <v>37</v>
      </c>
      <c r="B334">
        <v>13.4261878591381</v>
      </c>
      <c r="C334">
        <v>1.28721492694775E-2</v>
      </c>
      <c r="D334">
        <v>14.398600962164601</v>
      </c>
      <c r="E334">
        <v>1.22842131768878E-2</v>
      </c>
      <c r="F334">
        <v>-12.737037047267799</v>
      </c>
      <c r="G334" s="1">
        <v>0</v>
      </c>
      <c r="H334">
        <v>3.8613646604099099</v>
      </c>
      <c r="I334">
        <v>22.7813284139967</v>
      </c>
      <c r="J334">
        <v>22.767498813487698</v>
      </c>
      <c r="K334">
        <v>-34.880354301912</v>
      </c>
      <c r="L334">
        <v>38.096429008821801</v>
      </c>
      <c r="M334">
        <v>69.414511990989396</v>
      </c>
      <c r="N334">
        <v>92.601257158170498</v>
      </c>
      <c r="O334">
        <v>61.386167922408902</v>
      </c>
      <c r="P334">
        <v>260484.73426049799</v>
      </c>
      <c r="Q334">
        <v>279714.043463165</v>
      </c>
      <c r="R334">
        <v>95.797842258125101</v>
      </c>
      <c r="S334">
        <v>704.40326578538702</v>
      </c>
      <c r="T334">
        <v>0.31409296703129802</v>
      </c>
      <c r="U334">
        <v>8.6960101692480002E-2</v>
      </c>
      <c r="V334">
        <v>0.74686747176769097</v>
      </c>
      <c r="W334">
        <v>3.2458750409762101E-2</v>
      </c>
      <c r="X334">
        <v>0.13371367613006599</v>
      </c>
      <c r="Y334" s="1">
        <v>0</v>
      </c>
      <c r="Z334">
        <v>0.51242873100821495</v>
      </c>
      <c r="AA334">
        <v>4.8532845829422298E-4</v>
      </c>
      <c r="AB334">
        <v>7.62800573162841E-3</v>
      </c>
      <c r="AC334">
        <v>5.8793763134454898E-4</v>
      </c>
      <c r="AD334" s="1">
        <v>0</v>
      </c>
      <c r="AE334">
        <v>2.1029176911643299E-3</v>
      </c>
      <c r="AF334">
        <v>2.0679710793350598E-3</v>
      </c>
      <c r="AG334">
        <v>5.4472008175858404</v>
      </c>
      <c r="AH334">
        <v>0.35710795394414602</v>
      </c>
      <c r="AI334">
        <v>2831.1019798638399</v>
      </c>
      <c r="AJ334" t="s">
        <v>95</v>
      </c>
      <c r="AK334" t="s">
        <v>96</v>
      </c>
      <c r="AL334">
        <v>242403446916.54001</v>
      </c>
      <c r="AM334">
        <v>930586</v>
      </c>
    </row>
    <row r="335" spans="1:39" x14ac:dyDescent="0.25">
      <c r="A335" t="s">
        <v>37</v>
      </c>
      <c r="B335">
        <v>15.522552957568999</v>
      </c>
      <c r="C335">
        <v>1.4651371532078499E-2</v>
      </c>
      <c r="D335">
        <v>16.231835965373499</v>
      </c>
      <c r="E335">
        <v>1.4013410533636301E-2</v>
      </c>
      <c r="F335">
        <v>-13.008506013561799</v>
      </c>
      <c r="G335" s="1">
        <v>0</v>
      </c>
      <c r="H335">
        <v>3.9262455313531199</v>
      </c>
      <c r="I335">
        <v>47.138694887099703</v>
      </c>
      <c r="J335">
        <v>46.984549756475303</v>
      </c>
      <c r="K335">
        <v>-12.2014370616088</v>
      </c>
      <c r="L335">
        <v>62.4535825502238</v>
      </c>
      <c r="M335">
        <v>69.940416883143996</v>
      </c>
      <c r="N335">
        <v>92.987655553064599</v>
      </c>
      <c r="O335">
        <v>60.861746264364101</v>
      </c>
      <c r="P335">
        <v>260488.26614917099</v>
      </c>
      <c r="Q335">
        <v>279679.98083351902</v>
      </c>
      <c r="R335">
        <v>99.238915119791102</v>
      </c>
      <c r="S335">
        <v>707.738197438572</v>
      </c>
      <c r="T335">
        <v>0.34213882207306101</v>
      </c>
      <c r="U335">
        <v>7.8032644930693798E-2</v>
      </c>
      <c r="V335">
        <v>0.74731667453778905</v>
      </c>
      <c r="W335">
        <v>3.5427891532688799E-2</v>
      </c>
      <c r="X335">
        <v>0.13922278899882801</v>
      </c>
      <c r="Y335" s="1">
        <v>0</v>
      </c>
      <c r="Z335">
        <v>0.46691310537219599</v>
      </c>
      <c r="AA335">
        <v>4.8634280725516198E-4</v>
      </c>
      <c r="AB335">
        <v>7.8273363777066497E-3</v>
      </c>
      <c r="AC335">
        <v>6.3795500064089505E-4</v>
      </c>
      <c r="AD335" s="1">
        <v>0</v>
      </c>
      <c r="AE335">
        <v>2.5465390843973901E-3</v>
      </c>
      <c r="AF335">
        <v>3.1531991887126499E-3</v>
      </c>
      <c r="AG335">
        <v>5.7412704991443402</v>
      </c>
      <c r="AH335">
        <v>0.38202856814722203</v>
      </c>
      <c r="AI335">
        <v>3460.9249168810102</v>
      </c>
      <c r="AJ335" t="s">
        <v>97</v>
      </c>
      <c r="AK335" t="s">
        <v>98</v>
      </c>
      <c r="AL335">
        <v>283787899603.15002</v>
      </c>
      <c r="AM335">
        <v>1089446</v>
      </c>
    </row>
    <row r="336" spans="1:39" x14ac:dyDescent="0.25">
      <c r="A336" t="s">
        <v>37</v>
      </c>
      <c r="B336">
        <v>17.466394934416201</v>
      </c>
      <c r="C336">
        <v>1.55121716947059E-2</v>
      </c>
      <c r="D336">
        <v>17.1057868663672</v>
      </c>
      <c r="E336">
        <v>1.49590577871329E-2</v>
      </c>
      <c r="F336">
        <v>-8.4840438927257402</v>
      </c>
      <c r="G336" s="1">
        <v>0</v>
      </c>
      <c r="H336">
        <v>4.1970878709124397</v>
      </c>
      <c r="I336">
        <v>71.950232594778001</v>
      </c>
      <c r="J336">
        <v>71.524662326449203</v>
      </c>
      <c r="K336">
        <v>14.698537541337201</v>
      </c>
      <c r="L336">
        <v>87.3337519456487</v>
      </c>
      <c r="M336">
        <v>73.738714964010398</v>
      </c>
      <c r="N336">
        <v>93.355366615347606</v>
      </c>
      <c r="O336">
        <v>61.231429223038297</v>
      </c>
      <c r="P336">
        <v>259342.28594787899</v>
      </c>
      <c r="Q336">
        <v>279199.061567411</v>
      </c>
      <c r="R336">
        <v>93.148977109085607</v>
      </c>
      <c r="S336">
        <v>704.69724485984295</v>
      </c>
      <c r="T336">
        <v>0.369884361893349</v>
      </c>
      <c r="U336">
        <v>6.4218321789979105E-2</v>
      </c>
      <c r="V336">
        <v>0.80746064934304695</v>
      </c>
      <c r="W336">
        <v>2.60544953567871E-2</v>
      </c>
      <c r="X336">
        <v>0.102266533510185</v>
      </c>
      <c r="Y336" s="1">
        <v>0</v>
      </c>
      <c r="Z336">
        <v>0.44143964032423899</v>
      </c>
      <c r="AA336">
        <v>5.1289762770125697E-4</v>
      </c>
      <c r="AB336">
        <v>7.5784179948194903E-3</v>
      </c>
      <c r="AC336">
        <v>5.5311034292606102E-4</v>
      </c>
      <c r="AD336" s="1">
        <v>0</v>
      </c>
      <c r="AE336">
        <v>3.4439899234930201E-3</v>
      </c>
      <c r="AF336">
        <v>3.42376225467095E-3</v>
      </c>
      <c r="AG336">
        <v>5.4469130170832702</v>
      </c>
      <c r="AH336">
        <v>0.37013006470103899</v>
      </c>
      <c r="AI336">
        <v>4542.9951623366997</v>
      </c>
      <c r="AJ336" t="s">
        <v>99</v>
      </c>
      <c r="AK336" t="s">
        <v>100</v>
      </c>
      <c r="AL336">
        <v>247915405486.73001</v>
      </c>
      <c r="AM336">
        <v>955939</v>
      </c>
    </row>
    <row r="337" spans="1:43" x14ac:dyDescent="0.25">
      <c r="A337" t="s">
        <v>37</v>
      </c>
      <c r="B337">
        <v>19.693553591198601</v>
      </c>
      <c r="C337">
        <v>1.84224329956162E-2</v>
      </c>
      <c r="D337">
        <v>19.9989856611659</v>
      </c>
      <c r="E337">
        <v>1.8011046796318299E-2</v>
      </c>
      <c r="F337">
        <v>-4.8121586419539204</v>
      </c>
      <c r="G337" s="1">
        <v>0</v>
      </c>
      <c r="H337">
        <v>4.4001448075493501</v>
      </c>
      <c r="I337">
        <v>96.146363694394694</v>
      </c>
      <c r="J337">
        <v>95.132216991361503</v>
      </c>
      <c r="K337">
        <v>37.696937551628302</v>
      </c>
      <c r="L337">
        <v>111.80576648767099</v>
      </c>
      <c r="M337">
        <v>77.176599097794593</v>
      </c>
      <c r="N337">
        <v>93.768102159123004</v>
      </c>
      <c r="O337">
        <v>60.196923025616201</v>
      </c>
      <c r="P337">
        <v>254774.13613336001</v>
      </c>
      <c r="Q337">
        <v>272210.11539131298</v>
      </c>
      <c r="R337">
        <v>87.977199746942205</v>
      </c>
      <c r="S337">
        <v>704.92202323104402</v>
      </c>
      <c r="T337">
        <v>0.38829680079567602</v>
      </c>
      <c r="U337">
        <v>4.8563449325528397E-2</v>
      </c>
      <c r="V337">
        <v>0.87130333760046896</v>
      </c>
      <c r="W337">
        <v>1.55092183409998E-2</v>
      </c>
      <c r="X337">
        <v>6.4623994733002302E-2</v>
      </c>
      <c r="Y337" s="1">
        <v>0</v>
      </c>
      <c r="Z337">
        <v>0.42782571133578801</v>
      </c>
      <c r="AA337">
        <v>5.3591058300636596E-4</v>
      </c>
      <c r="AB337">
        <v>7.5784946923682997E-3</v>
      </c>
      <c r="AC337">
        <v>4.1138192507933301E-4</v>
      </c>
      <c r="AD337" s="1">
        <v>0</v>
      </c>
      <c r="AE337">
        <v>4.8053997986912001E-3</v>
      </c>
      <c r="AF337">
        <v>5.0912614213836898E-3</v>
      </c>
      <c r="AG337">
        <v>5.5138315880324003</v>
      </c>
      <c r="AH337">
        <v>0.39676957031565901</v>
      </c>
      <c r="AI337">
        <v>5650.11741809469</v>
      </c>
      <c r="AJ337" t="s">
        <v>101</v>
      </c>
      <c r="AK337" t="s">
        <v>102</v>
      </c>
      <c r="AL337">
        <v>216779159663.51999</v>
      </c>
      <c r="AM337">
        <v>850868</v>
      </c>
    </row>
    <row r="338" spans="1:43" x14ac:dyDescent="0.25">
      <c r="A338" t="s">
        <v>37</v>
      </c>
      <c r="B338">
        <v>21.012718384979799</v>
      </c>
      <c r="C338">
        <v>1.9350734311091699E-2</v>
      </c>
      <c r="D338">
        <v>20.902184465742501</v>
      </c>
      <c r="E338">
        <v>1.9057228316924E-2</v>
      </c>
      <c r="F338">
        <v>1.37863126620384</v>
      </c>
      <c r="G338" s="1">
        <v>0</v>
      </c>
      <c r="H338">
        <v>4.7181412296712004</v>
      </c>
      <c r="I338">
        <v>120.48973066484101</v>
      </c>
      <c r="J338">
        <v>118.70078402291</v>
      </c>
      <c r="K338">
        <v>65.619162601143898</v>
      </c>
      <c r="L338">
        <v>136.35327068671401</v>
      </c>
      <c r="M338">
        <v>82.075985676096195</v>
      </c>
      <c r="N338">
        <v>94.194515071992996</v>
      </c>
      <c r="O338">
        <v>60.652273588779202</v>
      </c>
      <c r="P338">
        <v>251515.26425285501</v>
      </c>
      <c r="Q338">
        <v>267609.20203964598</v>
      </c>
      <c r="R338">
        <v>78.896723173372607</v>
      </c>
      <c r="S338">
        <v>698.49232625589002</v>
      </c>
      <c r="T338">
        <v>0.41661242941024901</v>
      </c>
      <c r="U338">
        <v>3.1503376561424101E-2</v>
      </c>
      <c r="V338">
        <v>0.91303478600599497</v>
      </c>
      <c r="W338">
        <v>9.9916122081993002E-3</v>
      </c>
      <c r="X338">
        <v>4.5470225224381398E-2</v>
      </c>
      <c r="Y338" s="1">
        <v>0</v>
      </c>
      <c r="Z338">
        <v>0.40679316093793799</v>
      </c>
      <c r="AA338">
        <v>5.6796030794978704E-4</v>
      </c>
      <c r="AB338">
        <v>7.3590830469230598E-3</v>
      </c>
      <c r="AC338">
        <v>2.9350257111589899E-4</v>
      </c>
      <c r="AD338" s="1">
        <v>0</v>
      </c>
      <c r="AE338">
        <v>5.1362104610619902E-3</v>
      </c>
      <c r="AF338">
        <v>5.9939962995779004E-3</v>
      </c>
      <c r="AG338">
        <v>5.0814955447444099</v>
      </c>
      <c r="AH338">
        <v>0.395491387461609</v>
      </c>
      <c r="AI338">
        <v>7149.9756344018097</v>
      </c>
      <c r="AJ338" t="s">
        <v>103</v>
      </c>
      <c r="AK338" t="s">
        <v>104</v>
      </c>
      <c r="AL338">
        <v>131797771197.46001</v>
      </c>
      <c r="AM338">
        <v>524015</v>
      </c>
    </row>
    <row r="339" spans="1:43" x14ac:dyDescent="0.25">
      <c r="A339" t="s">
        <v>37</v>
      </c>
      <c r="B339">
        <v>22.844054620151301</v>
      </c>
      <c r="C339">
        <v>2.1181397891335298E-2</v>
      </c>
      <c r="D339">
        <v>22.656010014790901</v>
      </c>
      <c r="E339">
        <v>2.0951331299635299E-2</v>
      </c>
      <c r="F339">
        <v>3.77895011537314</v>
      </c>
      <c r="G339" s="1">
        <v>0</v>
      </c>
      <c r="H339">
        <v>4.9314954979676502</v>
      </c>
      <c r="I339">
        <v>144.99984871628999</v>
      </c>
      <c r="J339">
        <v>143.089233553513</v>
      </c>
      <c r="K339">
        <v>88.397660209898604</v>
      </c>
      <c r="L339">
        <v>161.08906965368999</v>
      </c>
      <c r="M339">
        <v>85.425711068737698</v>
      </c>
      <c r="N339">
        <v>94.571919809620596</v>
      </c>
      <c r="O339">
        <v>59.341632326659401</v>
      </c>
      <c r="P339">
        <v>247999.684443195</v>
      </c>
      <c r="Q339">
        <v>261842.55740503699</v>
      </c>
      <c r="R339">
        <v>73.470700483655406</v>
      </c>
      <c r="S339">
        <v>696.60469105005802</v>
      </c>
      <c r="T339">
        <v>0.45290162103697401</v>
      </c>
      <c r="U339">
        <v>1.79206561558167E-2</v>
      </c>
      <c r="V339">
        <v>0.94242836021606702</v>
      </c>
      <c r="W339">
        <v>7.0023342635744598E-3</v>
      </c>
      <c r="X339">
        <v>3.2648649364541801E-2</v>
      </c>
      <c r="Y339" s="1">
        <v>0</v>
      </c>
      <c r="Z339">
        <v>0.37332246426829901</v>
      </c>
      <c r="AA339">
        <v>5.9340212745001596E-4</v>
      </c>
      <c r="AB339">
        <v>7.3299363096265202E-3</v>
      </c>
      <c r="AC339">
        <v>2.30063166073799E-4</v>
      </c>
      <c r="AD339" s="1">
        <v>0</v>
      </c>
      <c r="AE339">
        <v>5.9576827174642102E-3</v>
      </c>
      <c r="AF339">
        <v>7.0703085666936503E-3</v>
      </c>
      <c r="AG339">
        <v>5.1253293601624303</v>
      </c>
      <c r="AH339">
        <v>0.426798361589173</v>
      </c>
      <c r="AI339">
        <v>8523.8904396855796</v>
      </c>
      <c r="AJ339" t="s">
        <v>105</v>
      </c>
      <c r="AK339" t="s">
        <v>106</v>
      </c>
      <c r="AL339">
        <v>83625741593.929993</v>
      </c>
      <c r="AM339">
        <v>337201</v>
      </c>
    </row>
    <row r="340" spans="1:43" x14ac:dyDescent="0.25">
      <c r="A340" t="s">
        <v>37</v>
      </c>
      <c r="B340">
        <v>23.104441737571999</v>
      </c>
      <c r="C340">
        <v>2.2463817411418601E-2</v>
      </c>
      <c r="D340">
        <v>23.863291722023799</v>
      </c>
      <c r="E340">
        <v>2.2243173330904101E-2</v>
      </c>
      <c r="F340">
        <v>9.9241216238861192</v>
      </c>
      <c r="G340" s="1">
        <v>0</v>
      </c>
      <c r="H340">
        <v>5.1267170974180996</v>
      </c>
      <c r="I340">
        <v>169.78550296690099</v>
      </c>
      <c r="J340">
        <v>166.09777992730301</v>
      </c>
      <c r="K340">
        <v>114.91080713687001</v>
      </c>
      <c r="L340">
        <v>185.90650547096701</v>
      </c>
      <c r="M340">
        <v>86.966128065370995</v>
      </c>
      <c r="N340">
        <v>94.909450402455604</v>
      </c>
      <c r="O340">
        <v>58.630975807685203</v>
      </c>
      <c r="P340">
        <v>247536.56313580999</v>
      </c>
      <c r="Q340">
        <v>260683.60016984199</v>
      </c>
      <c r="R340">
        <v>72.086603384601304</v>
      </c>
      <c r="S340">
        <v>690.01793020626906</v>
      </c>
      <c r="T340">
        <v>0.48295722609165298</v>
      </c>
      <c r="U340">
        <v>1.4090944848633101E-2</v>
      </c>
      <c r="V340">
        <v>0.95143868538604703</v>
      </c>
      <c r="W340">
        <v>5.9220212435955703E-3</v>
      </c>
      <c r="X340">
        <v>2.85483485217237E-2</v>
      </c>
      <c r="Y340" s="1">
        <v>0</v>
      </c>
      <c r="Z340">
        <v>0.34535674523614102</v>
      </c>
      <c r="AA340">
        <v>6.0301915828436196E-4</v>
      </c>
      <c r="AB340">
        <v>7.3545244070556499E-3</v>
      </c>
      <c r="AC340">
        <v>2.20641984684539E-4</v>
      </c>
      <c r="AD340" s="1">
        <v>0</v>
      </c>
      <c r="AE340">
        <v>6.4156424010663902E-3</v>
      </c>
      <c r="AF340">
        <v>7.8700363159661998E-3</v>
      </c>
      <c r="AG340">
        <v>5.2908324420056099</v>
      </c>
      <c r="AH340">
        <v>0.44484884665520003</v>
      </c>
      <c r="AI340">
        <v>10169.7868664773</v>
      </c>
      <c r="AJ340" t="s">
        <v>107</v>
      </c>
      <c r="AK340" t="s">
        <v>108</v>
      </c>
      <c r="AL340">
        <v>41217808200.870003</v>
      </c>
      <c r="AM340">
        <v>166512</v>
      </c>
    </row>
    <row r="341" spans="1:43" x14ac:dyDescent="0.25">
      <c r="A341" t="s">
        <v>37</v>
      </c>
      <c r="B341">
        <v>23.662971087330099</v>
      </c>
      <c r="C341">
        <v>2.2407277149711101E-2</v>
      </c>
      <c r="D341">
        <v>23.810430344431701</v>
      </c>
      <c r="E341">
        <v>2.2205137774093501E-2</v>
      </c>
      <c r="F341">
        <v>17.0316271901238</v>
      </c>
      <c r="G341" s="1">
        <v>0</v>
      </c>
      <c r="H341">
        <v>5.36679453551577</v>
      </c>
      <c r="I341">
        <v>194.437364080739</v>
      </c>
      <c r="J341">
        <v>188.01494746288699</v>
      </c>
      <c r="K341">
        <v>142.50466709153301</v>
      </c>
      <c r="L341">
        <v>210.758599576432</v>
      </c>
      <c r="M341">
        <v>90.325824685226607</v>
      </c>
      <c r="N341">
        <v>94.739231124942606</v>
      </c>
      <c r="O341">
        <v>57.483715026844799</v>
      </c>
      <c r="P341">
        <v>244507.79586866999</v>
      </c>
      <c r="Q341">
        <v>256224.10733995301</v>
      </c>
      <c r="R341">
        <v>69.491232196239494</v>
      </c>
      <c r="S341">
        <v>679.905955478647</v>
      </c>
      <c r="T341">
        <v>0.490298449511544</v>
      </c>
      <c r="U341">
        <v>1.2494799257202699E-2</v>
      </c>
      <c r="V341">
        <v>0.95894663592912599</v>
      </c>
      <c r="W341">
        <v>4.6204756108332596E-3</v>
      </c>
      <c r="X341">
        <v>2.3938089202837499E-2</v>
      </c>
      <c r="Y341" s="1">
        <v>0</v>
      </c>
      <c r="Z341">
        <v>0.35914901399736399</v>
      </c>
      <c r="AA341">
        <v>6.3609077406555597E-4</v>
      </c>
      <c r="AB341">
        <v>7.3623168694833402E-3</v>
      </c>
      <c r="AC341">
        <v>2.02132765711244E-4</v>
      </c>
      <c r="AD341" s="1">
        <v>0</v>
      </c>
      <c r="AE341">
        <v>6.4649154352032501E-3</v>
      </c>
      <c r="AF341">
        <v>7.7418663755220102E-3</v>
      </c>
      <c r="AG341">
        <v>5.3789256392642697</v>
      </c>
      <c r="AH341">
        <v>0.468657326070611</v>
      </c>
      <c r="AI341">
        <v>12185.878431024201</v>
      </c>
      <c r="AJ341" t="s">
        <v>109</v>
      </c>
      <c r="AK341" t="s">
        <v>110</v>
      </c>
      <c r="AL341">
        <v>18595551399.200001</v>
      </c>
      <c r="AM341">
        <v>76053</v>
      </c>
    </row>
    <row r="342" spans="1:43" x14ac:dyDescent="0.25">
      <c r="A342" t="s">
        <v>37</v>
      </c>
      <c r="B342">
        <v>19.8669159048073</v>
      </c>
      <c r="C342">
        <v>2.1753722575526699E-2</v>
      </c>
      <c r="D342">
        <v>23.1969535179954</v>
      </c>
      <c r="E342">
        <v>2.1604439089378299E-2</v>
      </c>
      <c r="F342">
        <v>20.372639580329299</v>
      </c>
      <c r="G342" s="1">
        <v>0</v>
      </c>
      <c r="H342">
        <v>5.8606047281203697</v>
      </c>
      <c r="I342">
        <v>219.15281270541001</v>
      </c>
      <c r="J342">
        <v>201.02349046703901</v>
      </c>
      <c r="K342">
        <v>188.99332734058501</v>
      </c>
      <c r="L342">
        <v>235.69039002846799</v>
      </c>
      <c r="M342">
        <v>99.444266287633695</v>
      </c>
      <c r="N342">
        <v>93.692077259130699</v>
      </c>
      <c r="O342">
        <v>61.726591343993803</v>
      </c>
      <c r="P342">
        <v>241306.751320943</v>
      </c>
      <c r="Q342">
        <v>252882.78801141301</v>
      </c>
      <c r="R342">
        <v>61.449506635342402</v>
      </c>
      <c r="S342">
        <v>652.28537637840304</v>
      </c>
      <c r="T342">
        <v>0.45876865947650303</v>
      </c>
      <c r="U342">
        <v>1.09849865300459E-2</v>
      </c>
      <c r="V342">
        <v>0.96716817762820995</v>
      </c>
      <c r="W342">
        <v>3.5123725299712701E-3</v>
      </c>
      <c r="X342">
        <v>1.8334463311772301E-2</v>
      </c>
      <c r="Y342" s="1">
        <v>0</v>
      </c>
      <c r="Z342">
        <v>0.45440456765735598</v>
      </c>
      <c r="AA342">
        <v>7.2226659683764598E-4</v>
      </c>
      <c r="AB342">
        <v>6.83688796507679E-3</v>
      </c>
      <c r="AC342">
        <v>1.4928045035589199E-4</v>
      </c>
      <c r="AD342" s="1">
        <v>0</v>
      </c>
      <c r="AE342">
        <v>5.6371425620866198E-3</v>
      </c>
      <c r="AF342">
        <v>8.4082175888166803E-3</v>
      </c>
      <c r="AG342">
        <v>3.8663656417789798</v>
      </c>
      <c r="AH342">
        <v>0.352108742599747</v>
      </c>
      <c r="AI342">
        <v>15447.794644458099</v>
      </c>
      <c r="AJ342" t="s">
        <v>111</v>
      </c>
      <c r="AK342" t="s">
        <v>112</v>
      </c>
      <c r="AL342">
        <v>6037494918.0500002</v>
      </c>
      <c r="AM342">
        <v>25020</v>
      </c>
    </row>
    <row r="343" spans="1:43" x14ac:dyDescent="0.25">
      <c r="A343" t="s">
        <v>37</v>
      </c>
      <c r="B343">
        <v>21.9272988988035</v>
      </c>
      <c r="C343">
        <v>2.0048677424762899E-2</v>
      </c>
      <c r="D343">
        <v>21.575087898821401</v>
      </c>
      <c r="E343">
        <v>2.00223136046777E-2</v>
      </c>
      <c r="F343">
        <v>35.813172761206999</v>
      </c>
      <c r="G343" s="1">
        <v>0</v>
      </c>
      <c r="H343">
        <v>6.4632035533255703</v>
      </c>
      <c r="I343">
        <v>265.846698719681</v>
      </c>
      <c r="J343">
        <v>234.55251101370999</v>
      </c>
      <c r="K343">
        <v>251.891918047395</v>
      </c>
      <c r="L343">
        <v>282.48970286298601</v>
      </c>
      <c r="M343">
        <v>106.319401608991</v>
      </c>
      <c r="N343">
        <v>93.746767728234602</v>
      </c>
      <c r="O343">
        <v>65.161415520545901</v>
      </c>
      <c r="P343">
        <v>239802.26851953601</v>
      </c>
      <c r="Q343">
        <v>250472.095288574</v>
      </c>
      <c r="R343">
        <v>54.354508148382799</v>
      </c>
      <c r="S343">
        <v>635.49267635813999</v>
      </c>
      <c r="T343">
        <v>0.42386177794955399</v>
      </c>
      <c r="U343">
        <v>7.5610965060377896E-3</v>
      </c>
      <c r="V343">
        <v>0.987823305043809</v>
      </c>
      <c r="W343">
        <v>4.79964353862677E-4</v>
      </c>
      <c r="X343">
        <v>4.13563409629027E-3</v>
      </c>
      <c r="Y343" s="1">
        <v>0</v>
      </c>
      <c r="Z343">
        <v>0.47518879988446</v>
      </c>
      <c r="AA343">
        <v>7.7982282297709804E-4</v>
      </c>
      <c r="AB343">
        <v>6.3288892865742997E-3</v>
      </c>
      <c r="AC343">
        <v>2.6366235369161401E-5</v>
      </c>
      <c r="AD343" s="1">
        <v>0</v>
      </c>
      <c r="AE343">
        <v>4.97629986852833E-3</v>
      </c>
      <c r="AF343">
        <v>7.9371723073394206E-3</v>
      </c>
      <c r="AG343">
        <v>2.7964597552317998</v>
      </c>
      <c r="AH343">
        <v>0.28166622884583098</v>
      </c>
      <c r="AI343">
        <v>18604.701070089901</v>
      </c>
      <c r="AJ343" t="s">
        <v>113</v>
      </c>
      <c r="AK343" t="s">
        <v>114</v>
      </c>
      <c r="AL343">
        <v>5756693258.0799999</v>
      </c>
      <c r="AM343">
        <v>24006</v>
      </c>
    </row>
    <row r="345" spans="1:43" s="9" customFormat="1" x14ac:dyDescent="0.25">
      <c r="B345" s="9" t="s">
        <v>200</v>
      </c>
    </row>
    <row r="346" spans="1:43" x14ac:dyDescent="0.25">
      <c r="A346" t="s">
        <v>0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t="s">
        <v>6</v>
      </c>
      <c r="H346" t="s">
        <v>7</v>
      </c>
      <c r="I346" t="s">
        <v>8</v>
      </c>
      <c r="J346" t="s">
        <v>134</v>
      </c>
      <c r="K346" t="s">
        <v>143</v>
      </c>
      <c r="L346" t="s">
        <v>9</v>
      </c>
      <c r="M346" t="s">
        <v>10</v>
      </c>
      <c r="N346" t="s">
        <v>11</v>
      </c>
      <c r="O346" t="s">
        <v>13</v>
      </c>
      <c r="P346" t="s">
        <v>14</v>
      </c>
      <c r="Q346" t="s">
        <v>15</v>
      </c>
      <c r="R346" t="s">
        <v>16</v>
      </c>
      <c r="S346" t="s">
        <v>17</v>
      </c>
      <c r="T346" t="s">
        <v>18</v>
      </c>
      <c r="U346" t="s">
        <v>20</v>
      </c>
      <c r="V346" t="s">
        <v>21</v>
      </c>
      <c r="W346" t="s">
        <v>22</v>
      </c>
      <c r="X346" t="s">
        <v>23</v>
      </c>
      <c r="Y346" t="s">
        <v>24</v>
      </c>
      <c r="Z346" t="s">
        <v>25</v>
      </c>
      <c r="AA346" t="s">
        <v>26</v>
      </c>
      <c r="AB346" t="s">
        <v>27</v>
      </c>
      <c r="AC346" t="s">
        <v>120</v>
      </c>
      <c r="AD346" t="s">
        <v>28</v>
      </c>
      <c r="AE346" t="s">
        <v>29</v>
      </c>
      <c r="AF346" t="s">
        <v>30</v>
      </c>
      <c r="AG346" t="s">
        <v>31</v>
      </c>
      <c r="AH346" t="s">
        <v>32</v>
      </c>
      <c r="AI346" t="s">
        <v>33</v>
      </c>
      <c r="AJ346" t="s">
        <v>34</v>
      </c>
      <c r="AK346" t="s">
        <v>35</v>
      </c>
      <c r="AL346" t="s">
        <v>36</v>
      </c>
      <c r="AN346" t="s">
        <v>201</v>
      </c>
      <c r="AO346" t="s">
        <v>201</v>
      </c>
      <c r="AQ346" t="s">
        <v>67</v>
      </c>
    </row>
    <row r="347" spans="1:43" x14ac:dyDescent="0.25">
      <c r="A347" t="s">
        <v>37</v>
      </c>
      <c r="B347">
        <v>16.895054682084002</v>
      </c>
      <c r="C347">
        <v>2.1093686031274001E-2</v>
      </c>
      <c r="D347">
        <v>22.572799543776501</v>
      </c>
      <c r="E347">
        <v>1.9593598051759899E-2</v>
      </c>
      <c r="F347">
        <v>11.818003436899399</v>
      </c>
      <c r="G347" s="1">
        <v>0</v>
      </c>
      <c r="H347">
        <v>3.85109284894116</v>
      </c>
      <c r="I347">
        <v>61.346037494489501</v>
      </c>
      <c r="J347">
        <v>55.183465410483301</v>
      </c>
      <c r="K347">
        <v>23.5335675496409</v>
      </c>
      <c r="L347">
        <v>88.767662275790798</v>
      </c>
      <c r="M347">
        <v>34.3269278844949</v>
      </c>
      <c r="N347">
        <v>91.289603308621494</v>
      </c>
      <c r="O347">
        <v>72.878626916926805</v>
      </c>
      <c r="P347">
        <v>145430.24997842</v>
      </c>
      <c r="Q347">
        <v>180704.52454412301</v>
      </c>
      <c r="R347">
        <v>100.402239497731</v>
      </c>
      <c r="S347">
        <v>695.09159291322896</v>
      </c>
      <c r="T347">
        <v>0.29078084412428901</v>
      </c>
      <c r="U347">
        <v>0.45622261065722602</v>
      </c>
      <c r="V347">
        <v>0.13409528978221799</v>
      </c>
      <c r="W347">
        <v>8.0219679719855094E-2</v>
      </c>
      <c r="X347">
        <v>0.32946241984069902</v>
      </c>
      <c r="Y347" s="1">
        <v>0</v>
      </c>
      <c r="Z347">
        <v>0.56520851162117502</v>
      </c>
      <c r="AA347">
        <v>3.2346237334280898E-4</v>
      </c>
      <c r="AB347">
        <v>7.1130299383831896E-3</v>
      </c>
      <c r="AC347">
        <v>1.5000933738784699E-3</v>
      </c>
      <c r="AD347" s="1">
        <v>0</v>
      </c>
      <c r="AE347">
        <v>3.1247574039499101E-3</v>
      </c>
      <c r="AF347">
        <v>9.0324526114931806E-3</v>
      </c>
      <c r="AG347">
        <v>6.0836401595260599</v>
      </c>
      <c r="AH347">
        <v>0.188211304724793</v>
      </c>
      <c r="AI347">
        <v>695.56842730107599</v>
      </c>
      <c r="AJ347" t="s">
        <v>123</v>
      </c>
      <c r="AK347">
        <v>36594904662.57</v>
      </c>
      <c r="AL347">
        <v>251632</v>
      </c>
      <c r="AM347" s="15">
        <f>B347/D347-1</f>
        <v>-0.2515303806548842</v>
      </c>
      <c r="AN347">
        <f t="shared" ref="AN347:AN376" si="6">H347+R347/100-K347/100</f>
        <v>4.6197795684220608</v>
      </c>
      <c r="AO347">
        <f t="shared" ref="AO347:AO376" si="7">H380+R380/100-K380/100</f>
        <v>4.6034203484509222</v>
      </c>
      <c r="AP347">
        <f t="shared" ref="AP347:AP375" si="8">AN347-AO347</f>
        <v>1.635921997113865E-2</v>
      </c>
      <c r="AQ347" t="s">
        <v>67</v>
      </c>
    </row>
    <row r="348" spans="1:43" x14ac:dyDescent="0.25">
      <c r="A348" t="s">
        <v>37</v>
      </c>
      <c r="B348">
        <v>18.000564270612099</v>
      </c>
      <c r="C348">
        <v>2.2167123333930699E-2</v>
      </c>
      <c r="D348">
        <v>23.5855273869523</v>
      </c>
      <c r="E348">
        <v>2.05733504923977E-2</v>
      </c>
      <c r="F348">
        <v>11.874597179581899</v>
      </c>
      <c r="G348" s="1">
        <v>0</v>
      </c>
      <c r="H348">
        <v>3.8510357247853499</v>
      </c>
      <c r="I348">
        <v>65.324341011875802</v>
      </c>
      <c r="J348">
        <v>60.617796411548703</v>
      </c>
      <c r="K348">
        <v>25.368342857869798</v>
      </c>
      <c r="L348">
        <v>92.874881502595699</v>
      </c>
      <c r="M348">
        <v>35.333392747001497</v>
      </c>
      <c r="N348">
        <v>91.270091969078905</v>
      </c>
      <c r="O348">
        <v>71.914823891307293</v>
      </c>
      <c r="P348">
        <v>144744.92834677699</v>
      </c>
      <c r="Q348">
        <v>179702.05781187699</v>
      </c>
      <c r="R348">
        <v>100.197007753994</v>
      </c>
      <c r="S348">
        <v>695.08443612467102</v>
      </c>
      <c r="T348">
        <v>0.29033548532362302</v>
      </c>
      <c r="U348">
        <v>0.45682649944891202</v>
      </c>
      <c r="V348">
        <v>0.134344900254008</v>
      </c>
      <c r="W348">
        <v>8.0074725397068905E-2</v>
      </c>
      <c r="X348">
        <v>0.32875387490000901</v>
      </c>
      <c r="Y348" s="1">
        <v>0</v>
      </c>
      <c r="Z348">
        <v>0.56697513437090896</v>
      </c>
      <c r="AA348">
        <v>3.2590887276554898E-4</v>
      </c>
      <c r="AB348">
        <v>7.8224432761389798E-3</v>
      </c>
      <c r="AC348">
        <v>1.59378425558585E-3</v>
      </c>
      <c r="AD348" s="1">
        <v>0</v>
      </c>
      <c r="AE348">
        <v>3.3128743810785701E-3</v>
      </c>
      <c r="AF348">
        <v>9.1122199913460603E-3</v>
      </c>
      <c r="AG348">
        <v>6.3086142299717496</v>
      </c>
      <c r="AH348">
        <v>0.201371914739503</v>
      </c>
      <c r="AI348">
        <v>757.57303756968702</v>
      </c>
      <c r="AJ348" t="s">
        <v>124</v>
      </c>
      <c r="AK348">
        <v>35923954276.529999</v>
      </c>
      <c r="AL348">
        <v>248188</v>
      </c>
      <c r="AM348" s="15">
        <f t="shared" ref="AM348:AM376" si="9">B348/D348-1</f>
        <v>-0.23679619389939299</v>
      </c>
      <c r="AN348">
        <f t="shared" si="6"/>
        <v>4.5993223737465918</v>
      </c>
      <c r="AO348">
        <f t="shared" si="7"/>
        <v>4.583021901720457</v>
      </c>
      <c r="AP348">
        <f t="shared" si="8"/>
        <v>1.6300472026134827E-2</v>
      </c>
    </row>
    <row r="349" spans="1:43" x14ac:dyDescent="0.25">
      <c r="A349" t="s">
        <v>37</v>
      </c>
      <c r="B349">
        <v>18.950449929794502</v>
      </c>
      <c r="C349">
        <v>2.4352242670206501E-2</v>
      </c>
      <c r="D349">
        <v>25.6096491198516</v>
      </c>
      <c r="E349">
        <v>2.2568400977593901E-2</v>
      </c>
      <c r="F349">
        <v>11.9342979150296</v>
      </c>
      <c r="G349" s="1">
        <v>0</v>
      </c>
      <c r="H349">
        <v>3.8509841457372498</v>
      </c>
      <c r="I349">
        <v>71.035715606733106</v>
      </c>
      <c r="J349">
        <v>67.641804042140194</v>
      </c>
      <c r="K349">
        <v>28.264486001419801</v>
      </c>
      <c r="L349">
        <v>98.7163562004163</v>
      </c>
      <c r="M349">
        <v>36.339497632618702</v>
      </c>
      <c r="N349">
        <v>91.250185402743796</v>
      </c>
      <c r="O349">
        <v>71.439103888750296</v>
      </c>
      <c r="P349">
        <v>144059.05318253301</v>
      </c>
      <c r="Q349">
        <v>178740.965244627</v>
      </c>
      <c r="R349">
        <v>99.999314742847801</v>
      </c>
      <c r="S349">
        <v>695.06109387582103</v>
      </c>
      <c r="T349">
        <v>0.28959043946055202</v>
      </c>
      <c r="U349">
        <v>0.45770194961731803</v>
      </c>
      <c r="V349">
        <v>0.13465138132018001</v>
      </c>
      <c r="W349">
        <v>7.9705478987153702E-2</v>
      </c>
      <c r="X349">
        <v>0.327941190075346</v>
      </c>
      <c r="Y349" s="1">
        <v>0</v>
      </c>
      <c r="Z349">
        <v>0.56887659722541895</v>
      </c>
      <c r="AA349">
        <v>3.2846341619293198E-4</v>
      </c>
      <c r="AB349">
        <v>8.9532460031124198E-3</v>
      </c>
      <c r="AC349">
        <v>1.7838421307445099E-3</v>
      </c>
      <c r="AD349" s="1">
        <v>0</v>
      </c>
      <c r="AE349">
        <v>3.7317980658559801E-3</v>
      </c>
      <c r="AF349">
        <v>9.5549575301925004E-3</v>
      </c>
      <c r="AG349">
        <v>6.2919725026951996</v>
      </c>
      <c r="AH349">
        <v>0.20704587414678199</v>
      </c>
      <c r="AI349">
        <v>825.07045459381197</v>
      </c>
      <c r="AJ349" t="s">
        <v>125</v>
      </c>
      <c r="AK349">
        <v>35222006325.970001</v>
      </c>
      <c r="AL349">
        <v>244497</v>
      </c>
      <c r="AM349" s="15">
        <f t="shared" si="9"/>
        <v>-0.260026959326637</v>
      </c>
      <c r="AN349">
        <f t="shared" si="6"/>
        <v>4.5683324331515296</v>
      </c>
      <c r="AO349">
        <f t="shared" si="7"/>
        <v>4.5521080606972788</v>
      </c>
      <c r="AP349">
        <f t="shared" si="8"/>
        <v>1.6224372454250791E-2</v>
      </c>
    </row>
    <row r="350" spans="1:43" x14ac:dyDescent="0.25">
      <c r="A350" t="s">
        <v>37</v>
      </c>
      <c r="B350">
        <v>17.682912705036301</v>
      </c>
      <c r="C350">
        <v>2.18417074291791E-2</v>
      </c>
      <c r="D350">
        <v>23.279805820224301</v>
      </c>
      <c r="E350">
        <v>2.0205181515412E-2</v>
      </c>
      <c r="F350">
        <v>11.981008763594801</v>
      </c>
      <c r="G350" s="1">
        <v>0</v>
      </c>
      <c r="H350">
        <v>3.8509795841057501</v>
      </c>
      <c r="I350">
        <v>75.437221419188305</v>
      </c>
      <c r="J350">
        <v>72.279596269849804</v>
      </c>
      <c r="K350">
        <v>32.5611618175624</v>
      </c>
      <c r="L350">
        <v>103.245390338517</v>
      </c>
      <c r="M350">
        <v>37.345463944234098</v>
      </c>
      <c r="N350">
        <v>91.230648190368598</v>
      </c>
      <c r="O350">
        <v>70.9751441904898</v>
      </c>
      <c r="P350">
        <v>143391.14114018</v>
      </c>
      <c r="Q350">
        <v>177810.56450623099</v>
      </c>
      <c r="R350">
        <v>99.7980679817625</v>
      </c>
      <c r="S350">
        <v>695.06217585414402</v>
      </c>
      <c r="T350">
        <v>0.28859300505024699</v>
      </c>
      <c r="U350">
        <v>0.45871895497912701</v>
      </c>
      <c r="V350">
        <v>0.135186501709148</v>
      </c>
      <c r="W350">
        <v>7.9297392320488796E-2</v>
      </c>
      <c r="X350">
        <v>0.32679715099123602</v>
      </c>
      <c r="Y350" s="1">
        <v>0</v>
      </c>
      <c r="Z350">
        <v>0.57076578714826698</v>
      </c>
      <c r="AA350">
        <v>3.3116766521513102E-4</v>
      </c>
      <c r="AB350">
        <v>7.9529106704378499E-3</v>
      </c>
      <c r="AC350">
        <v>1.6365256812710699E-3</v>
      </c>
      <c r="AD350" s="1">
        <v>0</v>
      </c>
      <c r="AE350">
        <v>3.4544579814853901E-3</v>
      </c>
      <c r="AF350">
        <v>8.4667209270027095E-3</v>
      </c>
      <c r="AG350">
        <v>6.2722266499277799</v>
      </c>
      <c r="AH350">
        <v>0.215199794310802</v>
      </c>
      <c r="AI350">
        <v>896.53234950916101</v>
      </c>
      <c r="AJ350" t="s">
        <v>126</v>
      </c>
      <c r="AK350">
        <v>34501485860.879997</v>
      </c>
      <c r="AL350">
        <v>240611</v>
      </c>
      <c r="AM350" s="15">
        <f t="shared" si="9"/>
        <v>-0.24041837627037699</v>
      </c>
      <c r="AN350">
        <f t="shared" si="6"/>
        <v>4.5233486457477516</v>
      </c>
      <c r="AO350">
        <f t="shared" si="7"/>
        <v>4.5073099159325327</v>
      </c>
      <c r="AP350">
        <f t="shared" si="8"/>
        <v>1.6038729815218922E-2</v>
      </c>
    </row>
    <row r="351" spans="1:43" x14ac:dyDescent="0.25">
      <c r="A351" t="s">
        <v>37</v>
      </c>
      <c r="B351">
        <v>20.5727185455235</v>
      </c>
      <c r="C351">
        <v>2.4123628416572101E-2</v>
      </c>
      <c r="D351">
        <v>25.400205137999102</v>
      </c>
      <c r="E351">
        <v>2.2219346510167201E-2</v>
      </c>
      <c r="F351">
        <v>12.0101973618105</v>
      </c>
      <c r="G351" s="1">
        <v>0</v>
      </c>
      <c r="H351">
        <v>3.85094994823194</v>
      </c>
      <c r="I351">
        <v>84.955620747528499</v>
      </c>
      <c r="J351">
        <v>82.056051760068399</v>
      </c>
      <c r="K351">
        <v>41.687248304440203</v>
      </c>
      <c r="L351">
        <v>112.89168623960499</v>
      </c>
      <c r="M351">
        <v>38.349373787389702</v>
      </c>
      <c r="N351">
        <v>91.209570118984104</v>
      </c>
      <c r="O351">
        <v>70.512735301020598</v>
      </c>
      <c r="P351">
        <v>142727.930364625</v>
      </c>
      <c r="Q351">
        <v>176852.54024718801</v>
      </c>
      <c r="R351">
        <v>99.605107853354298</v>
      </c>
      <c r="S351">
        <v>695.081778041387</v>
      </c>
      <c r="T351">
        <v>0.287697182341693</v>
      </c>
      <c r="U351">
        <v>0.459537026864626</v>
      </c>
      <c r="V351">
        <v>0.135369296913776</v>
      </c>
      <c r="W351">
        <v>7.9084342487242706E-2</v>
      </c>
      <c r="X351">
        <v>0.32600933373435398</v>
      </c>
      <c r="Y351" s="1">
        <v>0</v>
      </c>
      <c r="Z351">
        <v>0.57250523381857799</v>
      </c>
      <c r="AA351">
        <v>3.3397309134387099E-4</v>
      </c>
      <c r="AB351">
        <v>8.7880187652253795E-3</v>
      </c>
      <c r="AC351">
        <v>1.90429004909847E-3</v>
      </c>
      <c r="AD351" s="1">
        <v>0</v>
      </c>
      <c r="AE351">
        <v>4.2217888297221701E-3</v>
      </c>
      <c r="AF351">
        <v>8.8756954949658993E-3</v>
      </c>
      <c r="AG351">
        <v>6.25500002091181</v>
      </c>
      <c r="AH351">
        <v>0.22089116388371999</v>
      </c>
      <c r="AI351">
        <v>977.13997642297295</v>
      </c>
      <c r="AJ351" t="s">
        <v>127</v>
      </c>
      <c r="AK351">
        <v>33816243085.43</v>
      </c>
      <c r="AL351">
        <v>236928</v>
      </c>
      <c r="AM351" s="15">
        <f t="shared" si="9"/>
        <v>-0.1900569923056884</v>
      </c>
      <c r="AN351">
        <f t="shared" si="6"/>
        <v>4.4301285437210804</v>
      </c>
      <c r="AO351">
        <f t="shared" si="7"/>
        <v>4.4142554974042127</v>
      </c>
      <c r="AP351">
        <f t="shared" si="8"/>
        <v>1.5873046316867701E-2</v>
      </c>
    </row>
    <row r="352" spans="1:43" x14ac:dyDescent="0.25">
      <c r="A352" t="s">
        <v>37</v>
      </c>
      <c r="B352">
        <v>18.299409798094199</v>
      </c>
      <c r="C352">
        <v>1.9498032840195599E-2</v>
      </c>
      <c r="D352">
        <v>21.0446374943227</v>
      </c>
      <c r="E352">
        <v>1.7750387959039601E-2</v>
      </c>
      <c r="F352">
        <v>12.080514086737001</v>
      </c>
      <c r="G352" s="1">
        <v>0</v>
      </c>
      <c r="H352">
        <v>3.8509334276988501</v>
      </c>
      <c r="I352">
        <v>90.964054297963699</v>
      </c>
      <c r="J352">
        <v>88.153801886918203</v>
      </c>
      <c r="K352">
        <v>48.277220360871397</v>
      </c>
      <c r="L352">
        <v>119.04427434997601</v>
      </c>
      <c r="M352">
        <v>39.358127605261501</v>
      </c>
      <c r="N352">
        <v>91.185970975051404</v>
      </c>
      <c r="O352">
        <v>70.304312302177294</v>
      </c>
      <c r="P352">
        <v>141989.11395635101</v>
      </c>
      <c r="Q352">
        <v>175844.391497529</v>
      </c>
      <c r="R352">
        <v>99.355139061814995</v>
      </c>
      <c r="S352">
        <v>695.07295709274194</v>
      </c>
      <c r="T352">
        <v>0.28642880505070001</v>
      </c>
      <c r="U352">
        <v>0.46105561297063102</v>
      </c>
      <c r="V352">
        <v>0.13583627416195801</v>
      </c>
      <c r="W352">
        <v>7.8879793357780503E-2</v>
      </c>
      <c r="X352">
        <v>0.32422831950962899</v>
      </c>
      <c r="Y352" s="1">
        <v>0</v>
      </c>
      <c r="Z352">
        <v>0.57498833081175804</v>
      </c>
      <c r="AA352">
        <v>3.3699685859793699E-4</v>
      </c>
      <c r="AB352">
        <v>7.3503246524529E-3</v>
      </c>
      <c r="AC352">
        <v>1.7476401195901899E-3</v>
      </c>
      <c r="AD352" s="1">
        <v>0</v>
      </c>
      <c r="AE352">
        <v>4.0170612202264401E-3</v>
      </c>
      <c r="AF352">
        <v>6.0460717485484898E-3</v>
      </c>
      <c r="AG352">
        <v>6.1067378746313796</v>
      </c>
      <c r="AH352">
        <v>0.21888636419121599</v>
      </c>
      <c r="AI352">
        <v>1061.8391670517201</v>
      </c>
      <c r="AJ352" t="s">
        <v>128</v>
      </c>
      <c r="AK352">
        <v>33056911587.52</v>
      </c>
      <c r="AL352">
        <v>232813</v>
      </c>
      <c r="AM352" s="15">
        <f t="shared" si="9"/>
        <v>-0.13044784910023244</v>
      </c>
      <c r="AN352">
        <f t="shared" si="6"/>
        <v>4.3617126147082859</v>
      </c>
      <c r="AO352">
        <f t="shared" si="7"/>
        <v>4.346133498329201</v>
      </c>
      <c r="AP352">
        <f t="shared" si="8"/>
        <v>1.5579116379084823E-2</v>
      </c>
    </row>
    <row r="353" spans="1:42" x14ac:dyDescent="0.25">
      <c r="A353" t="s">
        <v>37</v>
      </c>
      <c r="B353">
        <v>17.783192845035298</v>
      </c>
      <c r="C353">
        <v>1.89481780503317E-2</v>
      </c>
      <c r="D353">
        <v>20.511667976790001</v>
      </c>
      <c r="E353">
        <v>1.73074336381875E-2</v>
      </c>
      <c r="F353">
        <v>12.130043912251701</v>
      </c>
      <c r="G353" s="1">
        <v>0</v>
      </c>
      <c r="H353">
        <v>3.85087776369248</v>
      </c>
      <c r="I353">
        <v>89.722968439466797</v>
      </c>
      <c r="J353">
        <v>87.079400406362893</v>
      </c>
      <c r="K353">
        <v>46.337049272531303</v>
      </c>
      <c r="L353">
        <v>117.93039434581701</v>
      </c>
      <c r="M353">
        <v>40.364477498441403</v>
      </c>
      <c r="N353">
        <v>91.163075499498404</v>
      </c>
      <c r="O353">
        <v>70.109213791877494</v>
      </c>
      <c r="P353">
        <v>141342.846200523</v>
      </c>
      <c r="Q353">
        <v>174945.69045424901</v>
      </c>
      <c r="R353">
        <v>99.150445084868693</v>
      </c>
      <c r="S353">
        <v>695.06859426457402</v>
      </c>
      <c r="T353">
        <v>0.28539320405958701</v>
      </c>
      <c r="U353">
        <v>0.46211929631290399</v>
      </c>
      <c r="V353">
        <v>0.13625126172368801</v>
      </c>
      <c r="W353">
        <v>7.8668522880097597E-2</v>
      </c>
      <c r="X353">
        <v>0.32296091908330898</v>
      </c>
      <c r="Y353" s="1">
        <v>0</v>
      </c>
      <c r="Z353">
        <v>0.57706241276319403</v>
      </c>
      <c r="AA353">
        <v>3.4022834916954699E-4</v>
      </c>
      <c r="AB353">
        <v>6.6548802810317501E-3</v>
      </c>
      <c r="AC353">
        <v>1.6407461154815501E-3</v>
      </c>
      <c r="AD353" s="1">
        <v>0</v>
      </c>
      <c r="AE353">
        <v>3.6592981632877601E-3</v>
      </c>
      <c r="AF353">
        <v>6.6530782702877702E-3</v>
      </c>
      <c r="AG353">
        <v>5.96841772666063</v>
      </c>
      <c r="AH353">
        <v>0.219752123837435</v>
      </c>
      <c r="AI353">
        <v>1146.72166498568</v>
      </c>
      <c r="AJ353" t="s">
        <v>129</v>
      </c>
      <c r="AK353">
        <v>32388713206.849998</v>
      </c>
      <c r="AL353">
        <v>229150</v>
      </c>
      <c r="AM353" s="15">
        <f t="shared" si="9"/>
        <v>-0.13302063658801966</v>
      </c>
      <c r="AN353">
        <f t="shared" si="6"/>
        <v>4.3790117218158535</v>
      </c>
      <c r="AO353">
        <f t="shared" si="7"/>
        <v>4.3637630135239212</v>
      </c>
      <c r="AP353">
        <f t="shared" si="8"/>
        <v>1.5248708291932367E-2</v>
      </c>
    </row>
    <row r="354" spans="1:42" x14ac:dyDescent="0.25">
      <c r="A354" t="s">
        <v>37</v>
      </c>
      <c r="B354">
        <v>17.468637744700999</v>
      </c>
      <c r="C354">
        <v>1.9065161540020598E-2</v>
      </c>
      <c r="D354">
        <v>20.625334466347599</v>
      </c>
      <c r="E354">
        <v>1.7449601857252299E-2</v>
      </c>
      <c r="F354">
        <v>12.186162335700599</v>
      </c>
      <c r="G354" s="1">
        <v>0</v>
      </c>
      <c r="H354">
        <v>3.850905739446</v>
      </c>
      <c r="I354">
        <v>87.126109638391199</v>
      </c>
      <c r="J354">
        <v>84.664776401118203</v>
      </c>
      <c r="K354">
        <v>42.844935655522498</v>
      </c>
      <c r="L354">
        <v>115.456432771536</v>
      </c>
      <c r="M354">
        <v>41.371021027116498</v>
      </c>
      <c r="N354">
        <v>91.140638016053799</v>
      </c>
      <c r="O354">
        <v>69.909374026766102</v>
      </c>
      <c r="P354">
        <v>140724.379477332</v>
      </c>
      <c r="Q354">
        <v>174077.56192795601</v>
      </c>
      <c r="R354">
        <v>98.931373071305003</v>
      </c>
      <c r="S354">
        <v>695.02885387339597</v>
      </c>
      <c r="T354">
        <v>0.28440847111103101</v>
      </c>
      <c r="U354">
        <v>0.46284183239792998</v>
      </c>
      <c r="V354">
        <v>0.13664242083387099</v>
      </c>
      <c r="W354">
        <v>7.8403072248056899E-2</v>
      </c>
      <c r="X354">
        <v>0.32211267452013997</v>
      </c>
      <c r="Y354" s="1">
        <v>0</v>
      </c>
      <c r="Z354">
        <v>0.57914701219349696</v>
      </c>
      <c r="AA354">
        <v>3.4358377377048801E-4</v>
      </c>
      <c r="AB354">
        <v>6.4535351774964601E-3</v>
      </c>
      <c r="AC354">
        <v>1.6155681576249599E-3</v>
      </c>
      <c r="AD354" s="1">
        <v>0</v>
      </c>
      <c r="AE354">
        <v>3.4608408403812101E-3</v>
      </c>
      <c r="AF354">
        <v>7.1917131646898501E-3</v>
      </c>
      <c r="AG354">
        <v>5.8457747904394699</v>
      </c>
      <c r="AH354">
        <v>0.23094651322781901</v>
      </c>
      <c r="AI354">
        <v>1228.2299019592001</v>
      </c>
      <c r="AJ354" t="s">
        <v>130</v>
      </c>
      <c r="AK354">
        <v>31732925399</v>
      </c>
      <c r="AL354">
        <v>225497</v>
      </c>
      <c r="AM354" s="15">
        <f t="shared" si="9"/>
        <v>-0.15304948032707455</v>
      </c>
      <c r="AN354">
        <f t="shared" si="6"/>
        <v>4.4117701136038248</v>
      </c>
      <c r="AO354">
        <f t="shared" si="7"/>
        <v>4.3968161990151913</v>
      </c>
      <c r="AP354">
        <f t="shared" si="8"/>
        <v>1.4953914588633488E-2</v>
      </c>
    </row>
    <row r="355" spans="1:42" x14ac:dyDescent="0.25">
      <c r="A355" t="s">
        <v>37</v>
      </c>
      <c r="B355">
        <v>14.3231118006507</v>
      </c>
      <c r="C355">
        <v>1.26696011379145E-2</v>
      </c>
      <c r="D355">
        <v>14.1875889772235</v>
      </c>
      <c r="E355">
        <v>1.1020514044823499E-2</v>
      </c>
      <c r="F355">
        <v>12.337660881471701</v>
      </c>
      <c r="G355" s="1">
        <v>0</v>
      </c>
      <c r="H355">
        <v>3.8506994633591001</v>
      </c>
      <c r="I355">
        <v>24.257982450204199</v>
      </c>
      <c r="J355">
        <v>20.937541572757599</v>
      </c>
      <c r="K355">
        <v>-13.5391569037878</v>
      </c>
      <c r="L355">
        <v>53.050549651413299</v>
      </c>
      <c r="M355">
        <v>45.3914707421077</v>
      </c>
      <c r="N355">
        <v>91.079430898185294</v>
      </c>
      <c r="O355">
        <v>67.752059551981304</v>
      </c>
      <c r="P355">
        <v>138429.445012051</v>
      </c>
      <c r="Q355">
        <v>170892.12424839</v>
      </c>
      <c r="R355">
        <v>98.275432163019502</v>
      </c>
      <c r="S355">
        <v>695.14368916885496</v>
      </c>
      <c r="T355">
        <v>0.28084229534094002</v>
      </c>
      <c r="U355">
        <v>0.46591402307718799</v>
      </c>
      <c r="V355">
        <v>0.13798385718498599</v>
      </c>
      <c r="W355">
        <v>7.7774659269660096E-2</v>
      </c>
      <c r="X355">
        <v>0.31832746046816401</v>
      </c>
      <c r="Y355" s="1">
        <v>0</v>
      </c>
      <c r="Z355">
        <v>0.58592050379913396</v>
      </c>
      <c r="AA355">
        <v>3.5823208575171101E-4</v>
      </c>
      <c r="AB355">
        <v>7.1130522486495601E-3</v>
      </c>
      <c r="AC355">
        <v>1.6490911620593799E-3</v>
      </c>
      <c r="AD355" s="1">
        <v>0</v>
      </c>
      <c r="AE355">
        <v>2.0925710033938699E-3</v>
      </c>
      <c r="AF355">
        <v>1.4566202720453301E-3</v>
      </c>
      <c r="AG355">
        <v>5.9728268278179497</v>
      </c>
      <c r="AH355">
        <v>0.26128219122679402</v>
      </c>
      <c r="AI355">
        <v>1375.62751076981</v>
      </c>
      <c r="AJ355" t="s">
        <v>44</v>
      </c>
      <c r="AK355">
        <v>29693531243.419998</v>
      </c>
      <c r="AL355">
        <v>214503</v>
      </c>
      <c r="AM355" s="15">
        <f t="shared" si="9"/>
        <v>9.5522095857700773E-3</v>
      </c>
      <c r="AN355">
        <f t="shared" si="6"/>
        <v>4.9688453540271738</v>
      </c>
      <c r="AO355">
        <f t="shared" si="7"/>
        <v>4.9543148924165301</v>
      </c>
      <c r="AP355">
        <f t="shared" si="8"/>
        <v>1.4530461610643641E-2</v>
      </c>
    </row>
    <row r="356" spans="1:42" x14ac:dyDescent="0.25">
      <c r="A356" t="s">
        <v>37</v>
      </c>
      <c r="B356">
        <v>13.28810116695</v>
      </c>
      <c r="C356">
        <v>1.2090147173361101E-2</v>
      </c>
      <c r="D356">
        <v>13.5812854205561</v>
      </c>
      <c r="E356">
        <v>1.0614894142288301E-2</v>
      </c>
      <c r="F356">
        <v>12.3615818306808</v>
      </c>
      <c r="G356" s="1">
        <v>0</v>
      </c>
      <c r="H356">
        <v>3.8506458324455899</v>
      </c>
      <c r="I356">
        <v>22.992957388694801</v>
      </c>
      <c r="J356">
        <v>20.723126422459298</v>
      </c>
      <c r="K356">
        <v>-17.671885753450201</v>
      </c>
      <c r="L356">
        <v>51.894171767251599</v>
      </c>
      <c r="M356">
        <v>46.3945522809232</v>
      </c>
      <c r="N356">
        <v>91.068300037191804</v>
      </c>
      <c r="O356">
        <v>66.805371962739898</v>
      </c>
      <c r="P356">
        <v>137898.39907285801</v>
      </c>
      <c r="Q356">
        <v>170207.88922826399</v>
      </c>
      <c r="R356">
        <v>98.1545728308202</v>
      </c>
      <c r="S356">
        <v>695.13643006806603</v>
      </c>
      <c r="T356">
        <v>0.28029684967003399</v>
      </c>
      <c r="U356">
        <v>0.46665205883875499</v>
      </c>
      <c r="V356">
        <v>0.13836686206202201</v>
      </c>
      <c r="W356">
        <v>7.7406909058408996E-2</v>
      </c>
      <c r="X356">
        <v>0.31757417004081301</v>
      </c>
      <c r="Y356" s="1">
        <v>0</v>
      </c>
      <c r="Z356">
        <v>0.58709314005271995</v>
      </c>
      <c r="AA356">
        <v>3.6244449783334103E-4</v>
      </c>
      <c r="AB356">
        <v>7.2689482817340596E-3</v>
      </c>
      <c r="AC356">
        <v>1.47526390752121E-3</v>
      </c>
      <c r="AD356" s="1">
        <v>0</v>
      </c>
      <c r="AE356">
        <v>1.8520871840810799E-3</v>
      </c>
      <c r="AF356">
        <v>1.1314137438574101E-3</v>
      </c>
      <c r="AG356">
        <v>6.1551427109136299</v>
      </c>
      <c r="AH356">
        <v>0.26531853264462202</v>
      </c>
      <c r="AI356">
        <v>1402.02028037799</v>
      </c>
      <c r="AJ356" t="s">
        <v>45</v>
      </c>
      <c r="AK356">
        <v>29238321758.619999</v>
      </c>
      <c r="AL356">
        <v>212028</v>
      </c>
      <c r="AM356" s="15">
        <f t="shared" si="9"/>
        <v>-2.1587371484171003E-2</v>
      </c>
      <c r="AN356">
        <f t="shared" si="6"/>
        <v>5.008910418288294</v>
      </c>
      <c r="AO356">
        <f t="shared" si="7"/>
        <v>4.9944710329709032</v>
      </c>
      <c r="AP356">
        <f t="shared" si="8"/>
        <v>1.4439385317390752E-2</v>
      </c>
    </row>
    <row r="357" spans="1:42" x14ac:dyDescent="0.25">
      <c r="A357" t="s">
        <v>37</v>
      </c>
      <c r="B357">
        <v>15.536375033561001</v>
      </c>
      <c r="C357">
        <v>1.4830524254553499E-2</v>
      </c>
      <c r="D357">
        <v>16.4144186104071</v>
      </c>
      <c r="E357">
        <v>1.31590092200466E-2</v>
      </c>
      <c r="F357">
        <v>12.3894545023952</v>
      </c>
      <c r="G357" s="1">
        <v>0</v>
      </c>
      <c r="H357">
        <v>3.8505962709047798</v>
      </c>
      <c r="I357">
        <v>29.533677346680001</v>
      </c>
      <c r="J357">
        <v>28.098919746036898</v>
      </c>
      <c r="K357">
        <v>-14.043546563051899</v>
      </c>
      <c r="L357">
        <v>58.531817351954501</v>
      </c>
      <c r="M357">
        <v>47.398091699162102</v>
      </c>
      <c r="N357">
        <v>91.052957906055994</v>
      </c>
      <c r="O357">
        <v>65.864087422444797</v>
      </c>
      <c r="P357">
        <v>137432.49578142399</v>
      </c>
      <c r="Q357">
        <v>169595.04986812599</v>
      </c>
      <c r="R357">
        <v>98.034973354190399</v>
      </c>
      <c r="S357">
        <v>695.13286705075802</v>
      </c>
      <c r="T357">
        <v>0.27976125428993498</v>
      </c>
      <c r="U357">
        <v>0.46697925186928801</v>
      </c>
      <c r="V357">
        <v>0.138642695080651</v>
      </c>
      <c r="W357">
        <v>7.7487027383333199E-2</v>
      </c>
      <c r="X357">
        <v>0.316891025666726</v>
      </c>
      <c r="Y357" s="1">
        <v>0</v>
      </c>
      <c r="Z357">
        <v>0.58824881108789695</v>
      </c>
      <c r="AA357">
        <v>3.6663794107108202E-4</v>
      </c>
      <c r="AB357">
        <v>8.8209696149671706E-3</v>
      </c>
      <c r="AC357">
        <v>1.6715168582587901E-3</v>
      </c>
      <c r="AD357" s="1">
        <v>0</v>
      </c>
      <c r="AE357">
        <v>2.2703359450141499E-3</v>
      </c>
      <c r="AF357">
        <v>1.7010694390651099E-3</v>
      </c>
      <c r="AG357">
        <v>6.3530233195617196</v>
      </c>
      <c r="AH357">
        <v>0.285628784013992</v>
      </c>
      <c r="AI357">
        <v>1433.2010518265799</v>
      </c>
      <c r="AJ357" t="s">
        <v>46</v>
      </c>
      <c r="AK357">
        <v>28801178410.93</v>
      </c>
      <c r="AL357">
        <v>209566</v>
      </c>
      <c r="AM357" s="15">
        <f t="shared" si="9"/>
        <v>-5.3492213016268608E-2</v>
      </c>
      <c r="AN357">
        <f t="shared" si="6"/>
        <v>4.971381470077203</v>
      </c>
      <c r="AO357">
        <f t="shared" si="7"/>
        <v>4.9569486890298107</v>
      </c>
      <c r="AP357">
        <f t="shared" si="8"/>
        <v>1.4432781047392318E-2</v>
      </c>
    </row>
    <row r="358" spans="1:42" x14ac:dyDescent="0.25">
      <c r="A358" t="s">
        <v>37</v>
      </c>
      <c r="B358">
        <v>17.2986004812341</v>
      </c>
      <c r="C358">
        <v>1.7276717346364299E-2</v>
      </c>
      <c r="D358">
        <v>18.871219921392701</v>
      </c>
      <c r="E358">
        <v>1.55702514811567E-2</v>
      </c>
      <c r="F358">
        <v>12.423421470139701</v>
      </c>
      <c r="G358" s="1">
        <v>0</v>
      </c>
      <c r="H358">
        <v>3.8505482448849602</v>
      </c>
      <c r="I358">
        <v>41.522324937591698</v>
      </c>
      <c r="J358">
        <v>40.5822068912709</v>
      </c>
      <c r="K358">
        <v>-3.3757606179811699</v>
      </c>
      <c r="L358">
        <v>70.623648398350099</v>
      </c>
      <c r="M358">
        <v>48.402915539789198</v>
      </c>
      <c r="N358">
        <v>91.036488759559305</v>
      </c>
      <c r="O358">
        <v>65.406517792080805</v>
      </c>
      <c r="P358">
        <v>136939.62504647899</v>
      </c>
      <c r="Q358">
        <v>168985.62471147301</v>
      </c>
      <c r="R358">
        <v>97.902806763307595</v>
      </c>
      <c r="S358">
        <v>695.15698838283799</v>
      </c>
      <c r="T358">
        <v>0.27883360683320402</v>
      </c>
      <c r="U358">
        <v>0.46776762621763301</v>
      </c>
      <c r="V358">
        <v>0.139092011618069</v>
      </c>
      <c r="W358">
        <v>7.7181382366030907E-2</v>
      </c>
      <c r="X358">
        <v>0.31595897979826598</v>
      </c>
      <c r="Y358" s="1">
        <v>0</v>
      </c>
      <c r="Z358">
        <v>0.58980534704781395</v>
      </c>
      <c r="AA358">
        <v>3.71190743272977E-4</v>
      </c>
      <c r="AB358">
        <v>9.65159444178516E-3</v>
      </c>
      <c r="AC358">
        <v>1.7064605850886699E-3</v>
      </c>
      <c r="AD358" s="1">
        <v>0</v>
      </c>
      <c r="AE358">
        <v>2.71111198891612E-3</v>
      </c>
      <c r="AF358">
        <v>2.83636018223742E-3</v>
      </c>
      <c r="AG358">
        <v>6.3376975018155104</v>
      </c>
      <c r="AH358">
        <v>0.292181397156136</v>
      </c>
      <c r="AI358">
        <v>1473.8015157412001</v>
      </c>
      <c r="AJ358" t="s">
        <v>47</v>
      </c>
      <c r="AK358">
        <v>28298710455.48</v>
      </c>
      <c r="AL358">
        <v>206651</v>
      </c>
      <c r="AM358" s="15">
        <f t="shared" si="9"/>
        <v>-8.3334275511031231E-2</v>
      </c>
      <c r="AN358">
        <f t="shared" si="6"/>
        <v>4.8633339186978475</v>
      </c>
      <c r="AO358">
        <f t="shared" si="7"/>
        <v>4.8487926016984026</v>
      </c>
      <c r="AP358">
        <f t="shared" si="8"/>
        <v>1.4541316999444831E-2</v>
      </c>
    </row>
    <row r="359" spans="1:42" x14ac:dyDescent="0.25">
      <c r="A359" t="s">
        <v>37</v>
      </c>
      <c r="B359">
        <v>15.1475586002</v>
      </c>
      <c r="C359">
        <v>1.63648550459203E-2</v>
      </c>
      <c r="D359">
        <v>17.9632493151841</v>
      </c>
      <c r="E359">
        <v>1.48662779185734E-2</v>
      </c>
      <c r="F359">
        <v>12.453756475800301</v>
      </c>
      <c r="G359" s="1">
        <v>0</v>
      </c>
      <c r="H359">
        <v>3.8505130554592402</v>
      </c>
      <c r="I359">
        <v>48.867100832229198</v>
      </c>
      <c r="J359">
        <v>48.274350542572101</v>
      </c>
      <c r="K359">
        <v>2.09621942360342</v>
      </c>
      <c r="L359">
        <v>78.079858523881498</v>
      </c>
      <c r="M359">
        <v>49.407173594019199</v>
      </c>
      <c r="N359">
        <v>91.019648001681901</v>
      </c>
      <c r="O359">
        <v>64.970166458829596</v>
      </c>
      <c r="P359">
        <v>136413.04561889201</v>
      </c>
      <c r="Q359">
        <v>168328.72894652799</v>
      </c>
      <c r="R359">
        <v>97.772781995152997</v>
      </c>
      <c r="S359">
        <v>695.18659471810201</v>
      </c>
      <c r="T359">
        <v>0.278077108101286</v>
      </c>
      <c r="U359">
        <v>0.46832444243770899</v>
      </c>
      <c r="V359">
        <v>0.13936323553332</v>
      </c>
      <c r="W359">
        <v>7.7083987541415405E-2</v>
      </c>
      <c r="X359">
        <v>0.315228334487554</v>
      </c>
      <c r="Y359" s="1">
        <v>0</v>
      </c>
      <c r="Z359">
        <v>0.59129512003658102</v>
      </c>
      <c r="AA359">
        <v>3.7607997646182901E-4</v>
      </c>
      <c r="AB359">
        <v>8.57874677427721E-3</v>
      </c>
      <c r="AC359">
        <v>1.49859102979203E-3</v>
      </c>
      <c r="AD359" s="1">
        <v>0</v>
      </c>
      <c r="AE359">
        <v>2.67730724884811E-3</v>
      </c>
      <c r="AF359">
        <v>3.2341736925225201E-3</v>
      </c>
      <c r="AG359">
        <v>6.3156901071751701</v>
      </c>
      <c r="AH359">
        <v>0.29443140826852798</v>
      </c>
      <c r="AI359">
        <v>1520.5941590486</v>
      </c>
      <c r="AJ359" t="s">
        <v>48</v>
      </c>
      <c r="AK359">
        <v>27766739022.68</v>
      </c>
      <c r="AL359">
        <v>203549</v>
      </c>
      <c r="AM359" s="15">
        <f t="shared" si="9"/>
        <v>-0.15674729363156104</v>
      </c>
      <c r="AN359">
        <f t="shared" si="6"/>
        <v>4.8072786811747363</v>
      </c>
      <c r="AO359">
        <f t="shared" si="7"/>
        <v>4.792696550316152</v>
      </c>
      <c r="AP359">
        <f t="shared" si="8"/>
        <v>1.4582130858584286E-2</v>
      </c>
    </row>
    <row r="360" spans="1:42" x14ac:dyDescent="0.25">
      <c r="A360" t="s">
        <v>37</v>
      </c>
      <c r="B360">
        <v>16.9919589677834</v>
      </c>
      <c r="C360">
        <v>1.8349149344617399E-2</v>
      </c>
      <c r="D360">
        <v>19.927282623835801</v>
      </c>
      <c r="E360">
        <v>1.6732424311742999E-2</v>
      </c>
      <c r="F360">
        <v>12.4917178268943</v>
      </c>
      <c r="G360" s="1">
        <v>0</v>
      </c>
      <c r="H360">
        <v>3.85042510634656</v>
      </c>
      <c r="I360">
        <v>50.483415580630997</v>
      </c>
      <c r="J360">
        <v>50.258054070505999</v>
      </c>
      <c r="K360">
        <v>1.0384653293691299</v>
      </c>
      <c r="L360">
        <v>79.792221830447502</v>
      </c>
      <c r="M360">
        <v>50.411496160145198</v>
      </c>
      <c r="N360">
        <v>91.002142192511698</v>
      </c>
      <c r="O360">
        <v>64.528937020478494</v>
      </c>
      <c r="P360">
        <v>135959.096731022</v>
      </c>
      <c r="Q360">
        <v>167768.98061897699</v>
      </c>
      <c r="R360">
        <v>97.650712081937598</v>
      </c>
      <c r="S360">
        <v>695.21419345116306</v>
      </c>
      <c r="T360">
        <v>0.27735365029329401</v>
      </c>
      <c r="U360">
        <v>0.469192123311858</v>
      </c>
      <c r="V360">
        <v>0.139499521892652</v>
      </c>
      <c r="W360">
        <v>7.70904595281207E-2</v>
      </c>
      <c r="X360">
        <v>0.31421789526736799</v>
      </c>
      <c r="Y360" s="1">
        <v>0</v>
      </c>
      <c r="Z360">
        <v>0.59259065710185299</v>
      </c>
      <c r="AA360">
        <v>3.8091623942268E-4</v>
      </c>
      <c r="AB360">
        <v>9.4631289237443704E-3</v>
      </c>
      <c r="AC360">
        <v>1.61672789535471E-3</v>
      </c>
      <c r="AD360" s="1">
        <v>0</v>
      </c>
      <c r="AE360">
        <v>3.1662338215371201E-3</v>
      </c>
      <c r="AF360">
        <v>3.7221703029674601E-3</v>
      </c>
      <c r="AG360">
        <v>6.30405483263793</v>
      </c>
      <c r="AH360">
        <v>0.30494830968824299</v>
      </c>
      <c r="AI360">
        <v>1568.90552075606</v>
      </c>
      <c r="AJ360" t="s">
        <v>49</v>
      </c>
      <c r="AK360">
        <v>27295148259.720001</v>
      </c>
      <c r="AL360">
        <v>200760</v>
      </c>
      <c r="AM360" s="15">
        <f t="shared" si="9"/>
        <v>-0.14730175265047651</v>
      </c>
      <c r="AN360">
        <f t="shared" si="6"/>
        <v>4.8165475738722447</v>
      </c>
      <c r="AO360">
        <f t="shared" si="7"/>
        <v>4.8020504772277244</v>
      </c>
      <c r="AP360">
        <f t="shared" si="8"/>
        <v>1.4497096644520369E-2</v>
      </c>
    </row>
    <row r="361" spans="1:42" x14ac:dyDescent="0.25">
      <c r="A361" t="s">
        <v>37</v>
      </c>
      <c r="B361">
        <v>14.3324802170645</v>
      </c>
      <c r="C361">
        <v>1.53568892971886E-2</v>
      </c>
      <c r="D361">
        <v>16.948752710011799</v>
      </c>
      <c r="E361">
        <v>1.40699366076076E-2</v>
      </c>
      <c r="F361">
        <v>12.540789643979799</v>
      </c>
      <c r="G361" s="1">
        <v>0</v>
      </c>
      <c r="H361">
        <v>3.8503713547154899</v>
      </c>
      <c r="I361">
        <v>52.8467097444845</v>
      </c>
      <c r="J361">
        <v>52.923395091689002</v>
      </c>
      <c r="K361">
        <v>0.91404188863409397</v>
      </c>
      <c r="L361">
        <v>82.260401768936902</v>
      </c>
      <c r="M361">
        <v>51.416988597364103</v>
      </c>
      <c r="N361">
        <v>90.981500302654894</v>
      </c>
      <c r="O361">
        <v>64.300278390122998</v>
      </c>
      <c r="P361">
        <v>135468.821709824</v>
      </c>
      <c r="Q361">
        <v>167164.467776698</v>
      </c>
      <c r="R361">
        <v>97.519173698531404</v>
      </c>
      <c r="S361">
        <v>695.22695952597496</v>
      </c>
      <c r="T361">
        <v>0.27615286775925402</v>
      </c>
      <c r="U361">
        <v>0.46965967769969702</v>
      </c>
      <c r="V361">
        <v>0.13981722055041601</v>
      </c>
      <c r="W361">
        <v>7.6817775324828794E-2</v>
      </c>
      <c r="X361">
        <v>0.313705326425057</v>
      </c>
      <c r="Y361" s="1">
        <v>0</v>
      </c>
      <c r="Z361">
        <v>0.59416123662931997</v>
      </c>
      <c r="AA361">
        <v>3.8611941985350502E-4</v>
      </c>
      <c r="AB361">
        <v>7.5080214033151097E-3</v>
      </c>
      <c r="AC361">
        <v>1.2869397791561801E-3</v>
      </c>
      <c r="AD361" s="1">
        <v>0</v>
      </c>
      <c r="AE361">
        <v>2.8523672269044902E-3</v>
      </c>
      <c r="AF361">
        <v>3.32340956129547E-3</v>
      </c>
      <c r="AG361">
        <v>6.2080519760565096</v>
      </c>
      <c r="AH361">
        <v>0.30115846463741902</v>
      </c>
      <c r="AI361">
        <v>1618.9432351642899</v>
      </c>
      <c r="AJ361" t="s">
        <v>50</v>
      </c>
      <c r="AK361">
        <v>26785166366.110001</v>
      </c>
      <c r="AL361">
        <v>197722</v>
      </c>
      <c r="AM361" s="15">
        <f t="shared" si="9"/>
        <v>-0.1543637185408836</v>
      </c>
      <c r="AN361">
        <f t="shared" si="6"/>
        <v>4.816422672814463</v>
      </c>
      <c r="AO361">
        <f t="shared" si="7"/>
        <v>4.8020295647790681</v>
      </c>
      <c r="AP361">
        <f t="shared" si="8"/>
        <v>1.4393108035394953E-2</v>
      </c>
    </row>
    <row r="362" spans="1:42" x14ac:dyDescent="0.25">
      <c r="A362" t="s">
        <v>37</v>
      </c>
      <c r="B362">
        <v>15.019075505745599</v>
      </c>
      <c r="C362">
        <v>1.6488041716505201E-2</v>
      </c>
      <c r="D362">
        <v>18.0864520240712</v>
      </c>
      <c r="E362">
        <v>1.52870831194359E-2</v>
      </c>
      <c r="F362">
        <v>12.574261896044399</v>
      </c>
      <c r="G362" s="1">
        <v>0</v>
      </c>
      <c r="H362">
        <v>3.8503242814748702</v>
      </c>
      <c r="I362">
        <v>60.561963905022303</v>
      </c>
      <c r="J362">
        <v>60.769636884117503</v>
      </c>
      <c r="K362">
        <v>7.0493425149948097</v>
      </c>
      <c r="L362">
        <v>90.068770640686395</v>
      </c>
      <c r="M362">
        <v>52.420440553758802</v>
      </c>
      <c r="N362">
        <v>90.965909380553597</v>
      </c>
      <c r="O362">
        <v>64.079806184884205</v>
      </c>
      <c r="P362">
        <v>135032.95477532799</v>
      </c>
      <c r="Q362">
        <v>166626.99360230201</v>
      </c>
      <c r="R362">
        <v>97.402271108636498</v>
      </c>
      <c r="S362">
        <v>695.23395447330995</v>
      </c>
      <c r="T362">
        <v>0.27546205360436699</v>
      </c>
      <c r="U362">
        <v>0.47024808504284199</v>
      </c>
      <c r="V362">
        <v>0.139973067532701</v>
      </c>
      <c r="W362">
        <v>7.6703020088235402E-2</v>
      </c>
      <c r="X362">
        <v>0.31307582733622003</v>
      </c>
      <c r="Y362" s="1">
        <v>0</v>
      </c>
      <c r="Z362">
        <v>0.59539307352410098</v>
      </c>
      <c r="AA362">
        <v>3.9144969033340501E-4</v>
      </c>
      <c r="AB362">
        <v>7.4771475912173996E-3</v>
      </c>
      <c r="AC362">
        <v>1.2009610749777399E-3</v>
      </c>
      <c r="AD362" s="1">
        <v>0</v>
      </c>
      <c r="AE362">
        <v>3.1608096815798699E-3</v>
      </c>
      <c r="AF362">
        <v>4.2576734484684898E-3</v>
      </c>
      <c r="AG362">
        <v>6.1170522317728802</v>
      </c>
      <c r="AH362">
        <v>0.30267865124993698</v>
      </c>
      <c r="AI362">
        <v>1676.57262883525</v>
      </c>
      <c r="AJ362" t="s">
        <v>51</v>
      </c>
      <c r="AK362">
        <v>26345874707.349998</v>
      </c>
      <c r="AL362">
        <v>195107</v>
      </c>
      <c r="AM362" s="15">
        <f t="shared" si="9"/>
        <v>-0.16959525916101392</v>
      </c>
      <c r="AN362">
        <f t="shared" si="6"/>
        <v>4.7538535674112872</v>
      </c>
      <c r="AO362">
        <f t="shared" si="7"/>
        <v>4.7396131877296712</v>
      </c>
      <c r="AP362">
        <f t="shared" si="8"/>
        <v>1.4240379681615956E-2</v>
      </c>
    </row>
    <row r="363" spans="1:42" x14ac:dyDescent="0.25">
      <c r="A363" t="s">
        <v>37</v>
      </c>
      <c r="B363">
        <v>13.7035422431205</v>
      </c>
      <c r="C363">
        <v>1.55082247678503E-2</v>
      </c>
      <c r="D363">
        <v>17.101798787275001</v>
      </c>
      <c r="E363">
        <v>1.4481513857691501E-2</v>
      </c>
      <c r="F363">
        <v>12.6107655256724</v>
      </c>
      <c r="G363" s="1">
        <v>0</v>
      </c>
      <c r="H363">
        <v>3.8502329024395801</v>
      </c>
      <c r="I363">
        <v>58.553556935984197</v>
      </c>
      <c r="J363">
        <v>58.748999083940603</v>
      </c>
      <c r="K363">
        <v>5.3794475524764298</v>
      </c>
      <c r="L363">
        <v>88.160974056489707</v>
      </c>
      <c r="M363">
        <v>53.425399693616299</v>
      </c>
      <c r="N363">
        <v>90.948046631183303</v>
      </c>
      <c r="O363">
        <v>63.854708490307502</v>
      </c>
      <c r="P363">
        <v>134561.10593238301</v>
      </c>
      <c r="Q363">
        <v>166118.61953680101</v>
      </c>
      <c r="R363">
        <v>97.264597058368395</v>
      </c>
      <c r="S363">
        <v>695.26705506964197</v>
      </c>
      <c r="T363">
        <v>0.27447709713016</v>
      </c>
      <c r="U363">
        <v>0.47082622863252199</v>
      </c>
      <c r="V363">
        <v>0.14026898632814799</v>
      </c>
      <c r="W363">
        <v>7.66195783519108E-2</v>
      </c>
      <c r="X363">
        <v>0.31228520668741699</v>
      </c>
      <c r="Y363" s="1">
        <v>0</v>
      </c>
      <c r="Z363">
        <v>0.59695333853241805</v>
      </c>
      <c r="AA363">
        <v>3.97037877681426E-4</v>
      </c>
      <c r="AB363">
        <v>7.2214224613332302E-3</v>
      </c>
      <c r="AC363">
        <v>1.02669962112961E-3</v>
      </c>
      <c r="AD363" s="1">
        <v>0</v>
      </c>
      <c r="AE363">
        <v>3.1169308905544201E-3</v>
      </c>
      <c r="AF363">
        <v>3.7461076965927898E-3</v>
      </c>
      <c r="AG363">
        <v>6.0324497438168301</v>
      </c>
      <c r="AH363">
        <v>0.306210491381052</v>
      </c>
      <c r="AI363">
        <v>1731.18943515808</v>
      </c>
      <c r="AJ363" t="s">
        <v>52</v>
      </c>
      <c r="AK363">
        <v>25890902392.450001</v>
      </c>
      <c r="AL363">
        <v>192410</v>
      </c>
      <c r="AM363" s="15">
        <f t="shared" si="9"/>
        <v>-0.19870755038253951</v>
      </c>
      <c r="AN363">
        <f t="shared" si="6"/>
        <v>4.7690843974984993</v>
      </c>
      <c r="AO363">
        <f t="shared" si="7"/>
        <v>4.7550127659544517</v>
      </c>
      <c r="AP363">
        <f t="shared" si="8"/>
        <v>1.4071631544047669E-2</v>
      </c>
    </row>
    <row r="364" spans="1:42" x14ac:dyDescent="0.25">
      <c r="A364" t="s">
        <v>37</v>
      </c>
      <c r="B364">
        <v>12.675419309015</v>
      </c>
      <c r="C364">
        <v>1.34699808266238E-2</v>
      </c>
      <c r="D364">
        <v>15.0186434322727</v>
      </c>
      <c r="E364">
        <v>1.26625514798154E-2</v>
      </c>
      <c r="F364">
        <v>12.6447161496913</v>
      </c>
      <c r="G364" s="1">
        <v>0</v>
      </c>
      <c r="H364">
        <v>3.8502570814824999</v>
      </c>
      <c r="I364">
        <v>53.810360172100403</v>
      </c>
      <c r="J364">
        <v>54.0443935417155</v>
      </c>
      <c r="K364">
        <v>0.19157109383283699</v>
      </c>
      <c r="L364">
        <v>83.518808171277598</v>
      </c>
      <c r="M364">
        <v>54.429349017139799</v>
      </c>
      <c r="N364">
        <v>90.925132646606997</v>
      </c>
      <c r="O364">
        <v>63.383129040927301</v>
      </c>
      <c r="P364">
        <v>134096.19723297801</v>
      </c>
      <c r="Q364">
        <v>165581.047109493</v>
      </c>
      <c r="R364">
        <v>97.122820061736107</v>
      </c>
      <c r="S364">
        <v>695.347474728017</v>
      </c>
      <c r="T364">
        <v>0.27344139695876901</v>
      </c>
      <c r="U364">
        <v>0.47149955774232399</v>
      </c>
      <c r="V364">
        <v>0.14066794778519201</v>
      </c>
      <c r="W364">
        <v>7.6469729056021701E-2</v>
      </c>
      <c r="X364">
        <v>0.31136276541646102</v>
      </c>
      <c r="Y364" s="1">
        <v>0</v>
      </c>
      <c r="Z364">
        <v>0.59876556800195901</v>
      </c>
      <c r="AA364">
        <v>4.0286913308423399E-4</v>
      </c>
      <c r="AB364">
        <v>6.5589205667208501E-3</v>
      </c>
      <c r="AC364">
        <v>8.0742748717746796E-4</v>
      </c>
      <c r="AD364" s="1">
        <v>0</v>
      </c>
      <c r="AE364">
        <v>2.8716121148800698E-3</v>
      </c>
      <c r="AF364">
        <v>2.8291446776550098E-3</v>
      </c>
      <c r="AG364">
        <v>6.04192301729754</v>
      </c>
      <c r="AH364">
        <v>0.31508263240325002</v>
      </c>
      <c r="AI364">
        <v>1781.27640844243</v>
      </c>
      <c r="AJ364" t="s">
        <v>53</v>
      </c>
      <c r="AK364">
        <v>25397149274.939999</v>
      </c>
      <c r="AL364">
        <v>189395</v>
      </c>
      <c r="AM364" s="15">
        <f t="shared" si="9"/>
        <v>-0.15602102372458493</v>
      </c>
      <c r="AN364">
        <f t="shared" si="6"/>
        <v>4.8195695711615327</v>
      </c>
      <c r="AO364">
        <f t="shared" si="7"/>
        <v>4.8056026616497185</v>
      </c>
      <c r="AP364">
        <f t="shared" si="8"/>
        <v>1.3966909511814229E-2</v>
      </c>
    </row>
    <row r="365" spans="1:42" x14ac:dyDescent="0.25">
      <c r="A365" t="s">
        <v>37</v>
      </c>
      <c r="B365">
        <v>10.941659808405801</v>
      </c>
      <c r="C365">
        <v>1.2090188855745299E-2</v>
      </c>
      <c r="D365">
        <v>13.5813291752031</v>
      </c>
      <c r="E365">
        <v>1.1403453657637499E-2</v>
      </c>
      <c r="F365">
        <v>12.6710600097213</v>
      </c>
      <c r="G365" s="1">
        <v>0</v>
      </c>
      <c r="H365">
        <v>3.8502218820764602</v>
      </c>
      <c r="I365">
        <v>52.179555997649302</v>
      </c>
      <c r="J365">
        <v>52.643018139286298</v>
      </c>
      <c r="K365">
        <v>-4.1472836298282001</v>
      </c>
      <c r="L365">
        <v>81.991164020914795</v>
      </c>
      <c r="M365">
        <v>55.433793298689402</v>
      </c>
      <c r="N365">
        <v>90.910471026660701</v>
      </c>
      <c r="O365">
        <v>62.926353907315502</v>
      </c>
      <c r="P365">
        <v>133627.89743604799</v>
      </c>
      <c r="Q365">
        <v>165011.78259627501</v>
      </c>
      <c r="R365">
        <v>97.003249243672798</v>
      </c>
      <c r="S365">
        <v>695.40651972128796</v>
      </c>
      <c r="T365">
        <v>0.27245233603625502</v>
      </c>
      <c r="U365">
        <v>0.472083570325391</v>
      </c>
      <c r="V365">
        <v>0.14096816463238501</v>
      </c>
      <c r="W365">
        <v>7.6121341674290396E-2</v>
      </c>
      <c r="X365">
        <v>0.310826923367932</v>
      </c>
      <c r="Y365" s="1">
        <v>0</v>
      </c>
      <c r="Z365">
        <v>0.60032204108388398</v>
      </c>
      <c r="AA365">
        <v>4.0909296360754999E-4</v>
      </c>
      <c r="AB365">
        <v>5.3149997330572997E-3</v>
      </c>
      <c r="AC365">
        <v>6.8673404448544998E-4</v>
      </c>
      <c r="AD365" s="1">
        <v>0</v>
      </c>
      <c r="AE365">
        <v>3.01892829287911E-3</v>
      </c>
      <c r="AF365">
        <v>2.66043771896306E-3</v>
      </c>
      <c r="AG365">
        <v>6.04371795634294</v>
      </c>
      <c r="AH365">
        <v>0.31935014714590898</v>
      </c>
      <c r="AI365">
        <v>1830.2198727728901</v>
      </c>
      <c r="AJ365" t="s">
        <v>54</v>
      </c>
      <c r="AK365">
        <v>24964497426.900002</v>
      </c>
      <c r="AL365">
        <v>186821</v>
      </c>
      <c r="AM365" s="15">
        <f t="shared" si="9"/>
        <v>-0.19436016407118895</v>
      </c>
      <c r="AN365">
        <f t="shared" si="6"/>
        <v>4.8617272108114697</v>
      </c>
      <c r="AO365">
        <f t="shared" si="7"/>
        <v>4.8477927924988826</v>
      </c>
      <c r="AP365">
        <f t="shared" si="8"/>
        <v>1.3934418312587127E-2</v>
      </c>
    </row>
    <row r="366" spans="1:42" x14ac:dyDescent="0.25">
      <c r="A366" t="s">
        <v>37</v>
      </c>
      <c r="B366">
        <v>10.9665527414606</v>
      </c>
      <c r="C366">
        <v>1.02245133618044E-2</v>
      </c>
      <c r="D366">
        <v>11.6024306664525</v>
      </c>
      <c r="E366">
        <v>9.7428835856746207E-3</v>
      </c>
      <c r="F366">
        <v>12.6719786287441</v>
      </c>
      <c r="G366" s="1">
        <v>0</v>
      </c>
      <c r="H366">
        <v>3.8501761483207799</v>
      </c>
      <c r="I366">
        <v>42.111092561512201</v>
      </c>
      <c r="J366">
        <v>42.708371553987803</v>
      </c>
      <c r="K366">
        <v>-15.656551485403901</v>
      </c>
      <c r="L366">
        <v>72.021157797564697</v>
      </c>
      <c r="M366">
        <v>56.4351653307722</v>
      </c>
      <c r="N366">
        <v>90.898059242418796</v>
      </c>
      <c r="O366">
        <v>62.4643936046077</v>
      </c>
      <c r="P366">
        <v>133179.04908276899</v>
      </c>
      <c r="Q366">
        <v>164470.92695733701</v>
      </c>
      <c r="R366">
        <v>96.896845397510901</v>
      </c>
      <c r="S366">
        <v>695.43498198154703</v>
      </c>
      <c r="T366">
        <v>0.27176438451254498</v>
      </c>
      <c r="U366">
        <v>0.47276558888381898</v>
      </c>
      <c r="V366">
        <v>0.14114896602386801</v>
      </c>
      <c r="W366">
        <v>7.5953405885662004E-2</v>
      </c>
      <c r="X366">
        <v>0.31013203920665</v>
      </c>
      <c r="Y366" s="1">
        <v>0</v>
      </c>
      <c r="Z366">
        <v>0.60155794848000299</v>
      </c>
      <c r="AA366">
        <v>4.1534676775795002E-4</v>
      </c>
      <c r="AB366">
        <v>5.2175761303764204E-3</v>
      </c>
      <c r="AC366">
        <v>4.81627093495617E-4</v>
      </c>
      <c r="AD366" s="1">
        <v>0</v>
      </c>
      <c r="AE366">
        <v>2.5172389040148098E-3</v>
      </c>
      <c r="AF366">
        <v>1.5927228270076401E-3</v>
      </c>
      <c r="AG366">
        <v>6.0558927080405596</v>
      </c>
      <c r="AH366">
        <v>0.32995398256632902</v>
      </c>
      <c r="AI366">
        <v>1871.40310498908</v>
      </c>
      <c r="AJ366" t="s">
        <v>55</v>
      </c>
      <c r="AK366">
        <v>24631198769.759998</v>
      </c>
      <c r="AL366">
        <v>184948</v>
      </c>
      <c r="AM366" s="15">
        <f t="shared" si="9"/>
        <v>-5.4805578526790133E-2</v>
      </c>
      <c r="AN366">
        <f t="shared" si="6"/>
        <v>4.9757101171499283</v>
      </c>
      <c r="AO366">
        <f t="shared" si="7"/>
        <v>4.9454949078257116</v>
      </c>
      <c r="AP366">
        <f t="shared" si="8"/>
        <v>3.021520932421673E-2</v>
      </c>
    </row>
    <row r="367" spans="1:42" x14ac:dyDescent="0.25">
      <c r="A367" t="s">
        <v>37</v>
      </c>
      <c r="B367">
        <v>12.310480578420799</v>
      </c>
      <c r="C367">
        <v>1.0651882880284401E-2</v>
      </c>
      <c r="D367">
        <v>12.059368702538899</v>
      </c>
      <c r="E367">
        <v>1.02503989220272E-2</v>
      </c>
      <c r="F367">
        <v>12.693931610377399</v>
      </c>
      <c r="G367" s="1">
        <v>0</v>
      </c>
      <c r="H367">
        <v>3.8501085885214699</v>
      </c>
      <c r="I367">
        <v>18.358565604646898</v>
      </c>
      <c r="J367">
        <v>19.188627316228601</v>
      </c>
      <c r="K367">
        <v>-43.327733403794497</v>
      </c>
      <c r="L367">
        <v>48.361812144378803</v>
      </c>
      <c r="M367">
        <v>57.438225367342604</v>
      </c>
      <c r="N367">
        <v>90.890075309872003</v>
      </c>
      <c r="O367">
        <v>61.694733270256698</v>
      </c>
      <c r="P367">
        <v>132750.01199376601</v>
      </c>
      <c r="Q367">
        <v>163930.26588457701</v>
      </c>
      <c r="R367">
        <v>96.810426139416407</v>
      </c>
      <c r="S367">
        <v>695.44026098934</v>
      </c>
      <c r="T367">
        <v>0.27112855425610499</v>
      </c>
      <c r="U367">
        <v>0.47304103158459698</v>
      </c>
      <c r="V367">
        <v>0.14146128173636199</v>
      </c>
      <c r="W367">
        <v>7.5848944699396501E-2</v>
      </c>
      <c r="X367">
        <v>0.30964874197964298</v>
      </c>
      <c r="Y367" s="1">
        <v>0</v>
      </c>
      <c r="Z367">
        <v>0.60262948591224497</v>
      </c>
      <c r="AA367">
        <v>4.2158670157781998E-4</v>
      </c>
      <c r="AB367">
        <v>7.0575818816357603E-3</v>
      </c>
      <c r="AC367">
        <v>4.01484313047162E-4</v>
      </c>
      <c r="AD367" s="1">
        <v>0</v>
      </c>
      <c r="AE367">
        <v>2.2035026219826099E-3</v>
      </c>
      <c r="AF367">
        <v>5.6772378992429699E-4</v>
      </c>
      <c r="AG367">
        <v>6.1706200500360797</v>
      </c>
      <c r="AH367">
        <v>0.34260709790877703</v>
      </c>
      <c r="AI367">
        <v>1896.66460887226</v>
      </c>
      <c r="AJ367" t="s">
        <v>56</v>
      </c>
      <c r="AK367">
        <v>24320598697.330002</v>
      </c>
      <c r="AL367">
        <v>183206</v>
      </c>
      <c r="AM367" s="15">
        <f t="shared" si="9"/>
        <v>2.0822970262865725E-2</v>
      </c>
      <c r="AN367">
        <f t="shared" si="6"/>
        <v>5.251490183953579</v>
      </c>
      <c r="AO367">
        <f t="shared" si="7"/>
        <v>5.2030252239750672</v>
      </c>
      <c r="AP367">
        <f t="shared" si="8"/>
        <v>4.8464959978511857E-2</v>
      </c>
    </row>
    <row r="368" spans="1:42" x14ac:dyDescent="0.25">
      <c r="A368" t="s">
        <v>37</v>
      </c>
      <c r="B368">
        <v>12.761674921397599</v>
      </c>
      <c r="C368">
        <v>1.04267330930733E-2</v>
      </c>
      <c r="D368">
        <v>11.8189119963144</v>
      </c>
      <c r="E368">
        <v>1.0161509645849E-2</v>
      </c>
      <c r="F368">
        <v>12.721485257304201</v>
      </c>
      <c r="G368" s="1">
        <v>0</v>
      </c>
      <c r="H368">
        <v>3.85010401764572</v>
      </c>
      <c r="I368">
        <v>-0.48167564393852103</v>
      </c>
      <c r="J368">
        <v>0.62582452347861195</v>
      </c>
      <c r="K368">
        <v>-67.794299382846205</v>
      </c>
      <c r="L368">
        <v>29.6109996630735</v>
      </c>
      <c r="M368">
        <v>58.441936590419303</v>
      </c>
      <c r="N368">
        <v>90.881042586581501</v>
      </c>
      <c r="O368">
        <v>60.957259821511201</v>
      </c>
      <c r="P368">
        <v>132346.638181427</v>
      </c>
      <c r="Q368">
        <v>163491.48568206499</v>
      </c>
      <c r="R368">
        <v>96.727758982373004</v>
      </c>
      <c r="S368">
        <v>695.41364464431001</v>
      </c>
      <c r="T368">
        <v>0.27054848736555798</v>
      </c>
      <c r="U368">
        <v>0.473562210787003</v>
      </c>
      <c r="V368">
        <v>0.14173308367576301</v>
      </c>
      <c r="W368">
        <v>7.59020896278359E-2</v>
      </c>
      <c r="X368">
        <v>0.30880261590939601</v>
      </c>
      <c r="Y368" s="1">
        <v>0</v>
      </c>
      <c r="Z368">
        <v>0.60368659651063605</v>
      </c>
      <c r="AA368">
        <v>4.28309178369817E-4</v>
      </c>
      <c r="AB368">
        <v>7.7988456023005102E-3</v>
      </c>
      <c r="AC368">
        <v>2.65225877442543E-4</v>
      </c>
      <c r="AD368" s="1">
        <v>0</v>
      </c>
      <c r="AE368">
        <v>1.7224096696070699E-3</v>
      </c>
      <c r="AF368">
        <v>2.11933601658232E-4</v>
      </c>
      <c r="AG368">
        <v>6.2703021835813999</v>
      </c>
      <c r="AH368">
        <v>0.355317552284038</v>
      </c>
      <c r="AI368">
        <v>1913.0323340029699</v>
      </c>
      <c r="AJ368" t="s">
        <v>57</v>
      </c>
      <c r="AK368">
        <v>23995371928.759998</v>
      </c>
      <c r="AL368">
        <v>181307</v>
      </c>
      <c r="AM368" s="15">
        <f t="shared" si="9"/>
        <v>7.9767319138782877E-2</v>
      </c>
      <c r="AN368">
        <f t="shared" si="6"/>
        <v>5.495324601297912</v>
      </c>
      <c r="AO368">
        <f t="shared" si="7"/>
        <v>5.4244683040371768</v>
      </c>
      <c r="AP368">
        <f t="shared" si="8"/>
        <v>7.0856297260735168E-2</v>
      </c>
    </row>
    <row r="369" spans="1:42" x14ac:dyDescent="0.25">
      <c r="A369" t="s">
        <v>37</v>
      </c>
      <c r="B369">
        <v>14.011303743485801</v>
      </c>
      <c r="C369">
        <v>1.1444761053113E-2</v>
      </c>
      <c r="D369">
        <v>12.9013739082546</v>
      </c>
      <c r="E369">
        <v>1.1253393871448299E-2</v>
      </c>
      <c r="F369">
        <v>12.749975761246301</v>
      </c>
      <c r="G369" s="1">
        <v>0</v>
      </c>
      <c r="H369">
        <v>3.85009133830884</v>
      </c>
      <c r="I369">
        <v>-6.35636853127225</v>
      </c>
      <c r="J369">
        <v>-5.19671363036458</v>
      </c>
      <c r="K369">
        <v>-74.1347476110668</v>
      </c>
      <c r="L369">
        <v>23.826292483095401</v>
      </c>
      <c r="M369">
        <v>59.445971112354201</v>
      </c>
      <c r="N369">
        <v>90.869392146939902</v>
      </c>
      <c r="O369">
        <v>60.228963062325299</v>
      </c>
      <c r="P369">
        <v>131944.469687184</v>
      </c>
      <c r="Q369">
        <v>163025.64435374</v>
      </c>
      <c r="R369">
        <v>96.640883437689098</v>
      </c>
      <c r="S369">
        <v>695.41393867701004</v>
      </c>
      <c r="T369">
        <v>0.270067030261125</v>
      </c>
      <c r="U369">
        <v>0.47382257857555898</v>
      </c>
      <c r="V369">
        <v>0.142086578460351</v>
      </c>
      <c r="W369">
        <v>7.5773796429066606E-2</v>
      </c>
      <c r="X369">
        <v>0.30831704653502201</v>
      </c>
      <c r="Y369" s="1">
        <v>0</v>
      </c>
      <c r="Z369">
        <v>0.60463379751097002</v>
      </c>
      <c r="AA369">
        <v>4.3517364739231002E-4</v>
      </c>
      <c r="AB369">
        <v>8.9016488105112292E-3</v>
      </c>
      <c r="AC369">
        <v>1.9136741892475799E-4</v>
      </c>
      <c r="AD369" s="1">
        <v>0</v>
      </c>
      <c r="AE369">
        <v>1.7328019985240401E-3</v>
      </c>
      <c r="AF369">
        <v>1.83773742875604E-4</v>
      </c>
      <c r="AG369">
        <v>6.3685711379493197</v>
      </c>
      <c r="AH369">
        <v>0.36684003305768098</v>
      </c>
      <c r="AI369">
        <v>1927.2382873122201</v>
      </c>
      <c r="AJ369" t="s">
        <v>58</v>
      </c>
      <c r="AK369">
        <v>23650122580.139999</v>
      </c>
      <c r="AL369">
        <v>179243</v>
      </c>
      <c r="AM369" s="15">
        <f t="shared" si="9"/>
        <v>8.6031909711650201E-2</v>
      </c>
      <c r="AN369">
        <f t="shared" si="6"/>
        <v>5.5578476487963986</v>
      </c>
      <c r="AO369">
        <f t="shared" si="7"/>
        <v>5.460074196185305</v>
      </c>
      <c r="AP369">
        <f t="shared" si="8"/>
        <v>9.7773452611093603E-2</v>
      </c>
    </row>
    <row r="370" spans="1:42" x14ac:dyDescent="0.25">
      <c r="A370" t="s">
        <v>37</v>
      </c>
      <c r="B370">
        <v>14.058891789994099</v>
      </c>
      <c r="C370">
        <v>1.14062821733244E-2</v>
      </c>
      <c r="D370">
        <v>12.860682098419</v>
      </c>
      <c r="E370">
        <v>1.12887629317739E-2</v>
      </c>
      <c r="F370">
        <v>12.7678892431971</v>
      </c>
      <c r="G370" s="1">
        <v>0</v>
      </c>
      <c r="H370">
        <v>3.8500759644402902</v>
      </c>
      <c r="I370">
        <v>-14.755750311250001</v>
      </c>
      <c r="J370">
        <v>-13.5673096522862</v>
      </c>
      <c r="K370">
        <v>-81.880376357531006</v>
      </c>
      <c r="L370">
        <v>15.513874482286999</v>
      </c>
      <c r="M370">
        <v>60.4483057717271</v>
      </c>
      <c r="N370">
        <v>90.861108558273401</v>
      </c>
      <c r="O370">
        <v>59.903597745374597</v>
      </c>
      <c r="P370">
        <v>131558.41093699599</v>
      </c>
      <c r="Q370">
        <v>162591.70414339699</v>
      </c>
      <c r="R370">
        <v>96.579381492929699</v>
      </c>
      <c r="S370">
        <v>695.39350748116499</v>
      </c>
      <c r="T370">
        <v>0.26969512368849302</v>
      </c>
      <c r="U370">
        <v>0.47426275209990998</v>
      </c>
      <c r="V370">
        <v>0.142239295639673</v>
      </c>
      <c r="W370">
        <v>7.5800297048700199E-2</v>
      </c>
      <c r="X370">
        <v>0.30769765521171599</v>
      </c>
      <c r="Y370" s="1">
        <v>0</v>
      </c>
      <c r="Z370">
        <v>0.60535499611680899</v>
      </c>
      <c r="AA370">
        <v>4.4226082077382199E-4</v>
      </c>
      <c r="AB370">
        <v>9.1853421691796798E-3</v>
      </c>
      <c r="AC370">
        <v>1.1751951669271599E-4</v>
      </c>
      <c r="AD370" s="1">
        <v>0</v>
      </c>
      <c r="AE370">
        <v>1.5245652556903199E-3</v>
      </c>
      <c r="AF370">
        <v>1.3658076888708499E-4</v>
      </c>
      <c r="AG370">
        <v>6.32514092164645</v>
      </c>
      <c r="AH370">
        <v>0.37151029409729602</v>
      </c>
      <c r="AI370">
        <v>1939.5218400717799</v>
      </c>
      <c r="AJ370" t="s">
        <v>59</v>
      </c>
      <c r="AK370">
        <v>23293074448.450001</v>
      </c>
      <c r="AL370">
        <v>177055</v>
      </c>
      <c r="AM370" s="15">
        <f t="shared" si="9"/>
        <v>9.3168440243336592E-2</v>
      </c>
      <c r="AN370">
        <f t="shared" si="6"/>
        <v>5.6346735429448973</v>
      </c>
      <c r="AO370">
        <f t="shared" si="7"/>
        <v>5.5072134357219502</v>
      </c>
      <c r="AP370">
        <f t="shared" si="8"/>
        <v>0.12746010722294709</v>
      </c>
    </row>
    <row r="371" spans="1:42" x14ac:dyDescent="0.25">
      <c r="A371" t="s">
        <v>37</v>
      </c>
      <c r="B371">
        <v>13.714052740477101</v>
      </c>
      <c r="C371">
        <v>1.0955492736889101E-2</v>
      </c>
      <c r="D371">
        <v>12.3826679360063</v>
      </c>
      <c r="E371">
        <v>1.08848841846588E-2</v>
      </c>
      <c r="F371">
        <v>12.781002134653299</v>
      </c>
      <c r="G371" s="1">
        <v>0</v>
      </c>
      <c r="H371">
        <v>3.8500498870006501</v>
      </c>
      <c r="I371">
        <v>-20.7966927357126</v>
      </c>
      <c r="J371">
        <v>-19.596758226279</v>
      </c>
      <c r="K371">
        <v>-87.974922490437393</v>
      </c>
      <c r="L371">
        <v>9.56634935071523</v>
      </c>
      <c r="M371">
        <v>61.449881869555597</v>
      </c>
      <c r="N371">
        <v>90.847246714951496</v>
      </c>
      <c r="O371">
        <v>59.583717030329403</v>
      </c>
      <c r="P371">
        <v>131148.22200937799</v>
      </c>
      <c r="Q371">
        <v>162128.485676265</v>
      </c>
      <c r="R371">
        <v>96.500984415596704</v>
      </c>
      <c r="S371">
        <v>695.40716870071105</v>
      </c>
      <c r="T371">
        <v>0.26916004358137402</v>
      </c>
      <c r="U371">
        <v>0.47484071659104399</v>
      </c>
      <c r="V371">
        <v>0.142320708954668</v>
      </c>
      <c r="W371">
        <v>7.5733953476324903E-2</v>
      </c>
      <c r="X371">
        <v>0.30710462097796198</v>
      </c>
      <c r="Y371" s="1">
        <v>0</v>
      </c>
      <c r="Z371">
        <v>0.606421785810484</v>
      </c>
      <c r="AA371">
        <v>4.4971069157041202E-4</v>
      </c>
      <c r="AB371">
        <v>8.9054740536432808E-3</v>
      </c>
      <c r="AC371">
        <v>7.0608842107423302E-5</v>
      </c>
      <c r="AD371" s="1">
        <v>0</v>
      </c>
      <c r="AE371">
        <v>1.41129390137668E-3</v>
      </c>
      <c r="AF371">
        <v>1.1839164663569001E-4</v>
      </c>
      <c r="AG371">
        <v>6.2803117653982996</v>
      </c>
      <c r="AH371">
        <v>0.37598867239607098</v>
      </c>
      <c r="AI371">
        <v>1949.85871508011</v>
      </c>
      <c r="AJ371" t="s">
        <v>60</v>
      </c>
      <c r="AK371">
        <v>22932578100.560001</v>
      </c>
      <c r="AL371">
        <v>174860</v>
      </c>
      <c r="AM371" s="15">
        <f t="shared" si="9"/>
        <v>0.1075200281031039</v>
      </c>
      <c r="AN371">
        <f t="shared" si="6"/>
        <v>5.6948089560609905</v>
      </c>
      <c r="AO371">
        <f t="shared" si="7"/>
        <v>5.5445672686960732</v>
      </c>
      <c r="AP371">
        <f t="shared" si="8"/>
        <v>0.15024168736491728</v>
      </c>
    </row>
    <row r="372" spans="1:42" x14ac:dyDescent="0.25">
      <c r="A372" t="s">
        <v>37</v>
      </c>
      <c r="B372">
        <v>14.0276798303946</v>
      </c>
      <c r="C372">
        <v>1.15158683188942E-2</v>
      </c>
      <c r="D372">
        <v>12.9765247380852</v>
      </c>
      <c r="E372">
        <v>1.1470417939369299E-2</v>
      </c>
      <c r="F372">
        <v>12.812355201251499</v>
      </c>
      <c r="G372" s="1">
        <v>0</v>
      </c>
      <c r="H372">
        <v>3.8500470539470699</v>
      </c>
      <c r="I372">
        <v>-20.538727866976899</v>
      </c>
      <c r="J372">
        <v>-19.344550110915701</v>
      </c>
      <c r="K372">
        <v>-87.095722681659097</v>
      </c>
      <c r="L372">
        <v>9.9082176414946108</v>
      </c>
      <c r="M372">
        <v>62.453570395031598</v>
      </c>
      <c r="N372">
        <v>90.831887606657304</v>
      </c>
      <c r="O372">
        <v>59.244486931604399</v>
      </c>
      <c r="P372">
        <v>130777.189501881</v>
      </c>
      <c r="Q372">
        <v>161735.61280393999</v>
      </c>
      <c r="R372">
        <v>96.410515886873497</v>
      </c>
      <c r="S372">
        <v>695.42585260601697</v>
      </c>
      <c r="T372">
        <v>0.26845452580447099</v>
      </c>
      <c r="U372">
        <v>0.47492416368748802</v>
      </c>
      <c r="V372">
        <v>0.14272067772458499</v>
      </c>
      <c r="W372">
        <v>7.5780087074903704E-2</v>
      </c>
      <c r="X372">
        <v>0.30657507151302099</v>
      </c>
      <c r="Y372" s="1">
        <v>0</v>
      </c>
      <c r="Z372">
        <v>0.60755457352704101</v>
      </c>
      <c r="AA372">
        <v>4.5738056225655302E-4</v>
      </c>
      <c r="AB372">
        <v>9.3198348678177403E-3</v>
      </c>
      <c r="AC372">
        <v>4.54510445288555E-5</v>
      </c>
      <c r="AD372" s="1">
        <v>0</v>
      </c>
      <c r="AE372">
        <v>1.5547004273108E-3</v>
      </c>
      <c r="AF372">
        <v>1.3849780046679299E-4</v>
      </c>
      <c r="AG372">
        <v>6.2435711855934599</v>
      </c>
      <c r="AH372">
        <v>0.38284834879123403</v>
      </c>
      <c r="AI372">
        <v>1961.3223597378201</v>
      </c>
      <c r="AJ372" t="s">
        <v>61</v>
      </c>
      <c r="AK372">
        <v>22583912855.080002</v>
      </c>
      <c r="AL372">
        <v>172690</v>
      </c>
      <c r="AM372" s="15">
        <f t="shared" si="9"/>
        <v>8.1004360838178302E-2</v>
      </c>
      <c r="AN372">
        <f t="shared" si="6"/>
        <v>5.685109439632396</v>
      </c>
      <c r="AO372">
        <f t="shared" si="7"/>
        <v>5.5104030812964044</v>
      </c>
      <c r="AP372">
        <f t="shared" si="8"/>
        <v>0.17470635833599157</v>
      </c>
    </row>
    <row r="373" spans="1:42" x14ac:dyDescent="0.25">
      <c r="A373" t="s">
        <v>37</v>
      </c>
      <c r="B373">
        <v>11.0062420219729</v>
      </c>
      <c r="C373">
        <v>8.8761020004309195E-3</v>
      </c>
      <c r="D373">
        <v>10.146421952870201</v>
      </c>
      <c r="E373">
        <v>8.8560319975696106E-3</v>
      </c>
      <c r="F373">
        <v>12.824490152917001</v>
      </c>
      <c r="G373" s="1">
        <v>0</v>
      </c>
      <c r="H373">
        <v>3.8500196854152202</v>
      </c>
      <c r="I373">
        <v>-21.435630681915999</v>
      </c>
      <c r="J373">
        <v>-20.229428248163799</v>
      </c>
      <c r="K373">
        <v>-87.931241439290503</v>
      </c>
      <c r="L373">
        <v>9.1079302928627293</v>
      </c>
      <c r="M373">
        <v>63.455530865247901</v>
      </c>
      <c r="N373">
        <v>90.821141585770405</v>
      </c>
      <c r="O373">
        <v>59.185189601907297</v>
      </c>
      <c r="P373">
        <v>130351.560032771</v>
      </c>
      <c r="Q373">
        <v>161285.67347630399</v>
      </c>
      <c r="R373">
        <v>96.335966869058694</v>
      </c>
      <c r="S373">
        <v>695.43025070093097</v>
      </c>
      <c r="T373">
        <v>0.26799799612337399</v>
      </c>
      <c r="U373">
        <v>0.47529927173515601</v>
      </c>
      <c r="V373">
        <v>0.14292410087771301</v>
      </c>
      <c r="W373">
        <v>7.5841237102602904E-2</v>
      </c>
      <c r="X373">
        <v>0.30593539028452599</v>
      </c>
      <c r="Y373" s="1">
        <v>0</v>
      </c>
      <c r="Z373">
        <v>0.60830307652210602</v>
      </c>
      <c r="AA373">
        <v>4.65428798256292E-4</v>
      </c>
      <c r="AB373">
        <v>7.0024570567185796E-3</v>
      </c>
      <c r="AC373">
        <v>2.0070587087715E-5</v>
      </c>
      <c r="AD373" s="1">
        <v>0</v>
      </c>
      <c r="AE373">
        <v>1.27185280752422E-3</v>
      </c>
      <c r="AF373">
        <v>1.16278449474808E-4</v>
      </c>
      <c r="AG373">
        <v>6.1135836810994704</v>
      </c>
      <c r="AH373">
        <v>0.37999856276481297</v>
      </c>
      <c r="AI373">
        <v>1972.4001261539599</v>
      </c>
      <c r="AJ373" t="s">
        <v>62</v>
      </c>
      <c r="AK373">
        <v>22234456649.470001</v>
      </c>
      <c r="AL373">
        <v>170573</v>
      </c>
      <c r="AM373" s="15">
        <f t="shared" si="9"/>
        <v>8.4741209570874831E-2</v>
      </c>
      <c r="AN373">
        <f t="shared" si="6"/>
        <v>5.6926917684987117</v>
      </c>
      <c r="AO373">
        <f t="shared" si="7"/>
        <v>5.495852345777986</v>
      </c>
      <c r="AP373">
        <f t="shared" si="8"/>
        <v>0.19683942272072574</v>
      </c>
    </row>
    <row r="374" spans="1:42" x14ac:dyDescent="0.25">
      <c r="A374" t="s">
        <v>37</v>
      </c>
      <c r="B374">
        <v>11.4941907197007</v>
      </c>
      <c r="C374">
        <v>9.5582639796121301E-3</v>
      </c>
      <c r="D374">
        <v>10.8857425855843</v>
      </c>
      <c r="E374">
        <v>9.5489259345580592E-3</v>
      </c>
      <c r="F374">
        <v>12.842576460361601</v>
      </c>
      <c r="G374" s="1">
        <v>0</v>
      </c>
      <c r="H374">
        <v>3.85002303560423</v>
      </c>
      <c r="I374">
        <v>-28.123541632548399</v>
      </c>
      <c r="J374">
        <v>-26.9259990757532</v>
      </c>
      <c r="K374">
        <v>-94.315196336673694</v>
      </c>
      <c r="L374">
        <v>2.4959773203861202</v>
      </c>
      <c r="M374">
        <v>64.457994005543497</v>
      </c>
      <c r="N374">
        <v>90.8111936245881</v>
      </c>
      <c r="O374">
        <v>59.113208245179699</v>
      </c>
      <c r="P374">
        <v>130019.03276356201</v>
      </c>
      <c r="Q374">
        <v>160901.912659294</v>
      </c>
      <c r="R374">
        <v>96.302547130463594</v>
      </c>
      <c r="S374">
        <v>695.44074694842698</v>
      </c>
      <c r="T374">
        <v>0.26746186281113399</v>
      </c>
      <c r="U374">
        <v>0.475466033529163</v>
      </c>
      <c r="V374">
        <v>0.143135266136455</v>
      </c>
      <c r="W374">
        <v>7.5799609009204599E-2</v>
      </c>
      <c r="X374">
        <v>0.30559909132517499</v>
      </c>
      <c r="Y374" s="1">
        <v>0</v>
      </c>
      <c r="Z374">
        <v>0.60904573298687603</v>
      </c>
      <c r="AA374">
        <v>4.7303441856676003E-4</v>
      </c>
      <c r="AB374">
        <v>7.6292714002988704E-3</v>
      </c>
      <c r="AC374">
        <v>9.3379339036120404E-6</v>
      </c>
      <c r="AD374" s="1">
        <v>0</v>
      </c>
      <c r="AE374">
        <v>1.33662255769466E-3</v>
      </c>
      <c r="AF374">
        <v>1.09991788798754E-4</v>
      </c>
      <c r="AG374">
        <v>5.9916634669312696</v>
      </c>
      <c r="AH374">
        <v>0.37646182062057998</v>
      </c>
      <c r="AI374">
        <v>1983.0334583280301</v>
      </c>
      <c r="AJ374" t="s">
        <v>63</v>
      </c>
      <c r="AK374">
        <v>21946302597.259998</v>
      </c>
      <c r="AL374">
        <v>168793</v>
      </c>
      <c r="AM374" s="15">
        <f t="shared" si="9"/>
        <v>5.5894040239583775E-2</v>
      </c>
      <c r="AN374">
        <f t="shared" si="6"/>
        <v>5.7562004702756031</v>
      </c>
      <c r="AO374">
        <f t="shared" si="7"/>
        <v>5.5538228338242828</v>
      </c>
      <c r="AP374">
        <f t="shared" si="8"/>
        <v>0.20237763645132034</v>
      </c>
    </row>
    <row r="375" spans="1:42" x14ac:dyDescent="0.25">
      <c r="A375" t="s">
        <v>37</v>
      </c>
      <c r="B375">
        <v>10.1619954852408</v>
      </c>
      <c r="C375">
        <v>8.0890481639657799E-3</v>
      </c>
      <c r="D375">
        <v>9.2864371032546398</v>
      </c>
      <c r="E375">
        <v>8.0872847328320296E-3</v>
      </c>
      <c r="F375">
        <v>12.8540030399346</v>
      </c>
      <c r="G375" s="1">
        <v>0</v>
      </c>
      <c r="H375">
        <v>3.8499718047668101</v>
      </c>
      <c r="I375">
        <v>-43.4523304833277</v>
      </c>
      <c r="J375">
        <v>-42.189321474408203</v>
      </c>
      <c r="K375" s="9">
        <v>-112.009741537881</v>
      </c>
      <c r="L375">
        <v>-12.751242590947101</v>
      </c>
      <c r="M375">
        <v>65.459677273040299</v>
      </c>
      <c r="N375">
        <v>90.799156864937899</v>
      </c>
      <c r="O375">
        <v>59.023702472375703</v>
      </c>
      <c r="P375">
        <v>129665.55429065799</v>
      </c>
      <c r="Q375">
        <v>160501.39046025299</v>
      </c>
      <c r="R375">
        <v>96.243602018569604</v>
      </c>
      <c r="S375">
        <v>695.44409494407296</v>
      </c>
      <c r="T375">
        <v>0.266896500292644</v>
      </c>
      <c r="U375">
        <v>0.475854600926987</v>
      </c>
      <c r="V375">
        <v>0.143183135648844</v>
      </c>
      <c r="W375">
        <v>7.5645058324580905E-2</v>
      </c>
      <c r="X375">
        <v>0.30531720509958599</v>
      </c>
      <c r="Y375" s="1">
        <v>0</v>
      </c>
      <c r="Z375">
        <v>0.60988144194632798</v>
      </c>
      <c r="AA375">
        <v>4.8095740254489099E-4</v>
      </c>
      <c r="AB375">
        <v>6.5634232197234604E-3</v>
      </c>
      <c r="AC375">
        <v>1.7634133525265501E-6</v>
      </c>
      <c r="AD375" s="1">
        <v>0</v>
      </c>
      <c r="AE375">
        <v>9.7259495264285503E-4</v>
      </c>
      <c r="AF375">
        <v>7.0295662604075195E-5</v>
      </c>
      <c r="AG375">
        <v>5.8844771767227302</v>
      </c>
      <c r="AH375">
        <v>0.41097346205221402</v>
      </c>
      <c r="AI375">
        <v>1987.5472483240201</v>
      </c>
      <c r="AJ375" t="s">
        <v>64</v>
      </c>
      <c r="AK375">
        <v>21654147566.540001</v>
      </c>
      <c r="AL375">
        <v>167000</v>
      </c>
      <c r="AM375" s="15">
        <f t="shared" si="9"/>
        <v>9.4283563464754527E-2</v>
      </c>
      <c r="AN375">
        <f t="shared" si="6"/>
        <v>5.9325052403313165</v>
      </c>
      <c r="AO375">
        <f t="shared" si="7"/>
        <v>5.7256988123991048</v>
      </c>
      <c r="AP375">
        <f t="shared" si="8"/>
        <v>0.20680642793221171</v>
      </c>
    </row>
    <row r="376" spans="1:42" x14ac:dyDescent="0.25">
      <c r="A376" t="s">
        <v>37</v>
      </c>
      <c r="B376">
        <v>9.2274554993883005</v>
      </c>
      <c r="C376">
        <v>7.5130493353517402E-3</v>
      </c>
      <c r="D376">
        <v>8.6522901397179499</v>
      </c>
      <c r="E376">
        <v>7.5130493353517402E-3</v>
      </c>
      <c r="F376">
        <v>12.869326248712801</v>
      </c>
      <c r="G376" s="1">
        <v>0</v>
      </c>
      <c r="H376">
        <v>3.8498782674189398</v>
      </c>
      <c r="I376">
        <v>-54.576868972920202</v>
      </c>
      <c r="J376">
        <v>-53.2308843611033</v>
      </c>
      <c r="K376">
        <v>-126.068833150117</v>
      </c>
      <c r="L376">
        <v>-23.784314986390299</v>
      </c>
      <c r="M376">
        <v>66.461962302702901</v>
      </c>
      <c r="N376">
        <v>90.788754564896294</v>
      </c>
      <c r="O376">
        <v>58.821000902808798</v>
      </c>
      <c r="P376">
        <v>129268.62835703501</v>
      </c>
      <c r="Q376">
        <v>160049.413039276</v>
      </c>
      <c r="R376">
        <v>96.197073590136498</v>
      </c>
      <c r="S376">
        <v>695.45691025418</v>
      </c>
      <c r="T376">
        <v>0.26650502909152302</v>
      </c>
      <c r="U376">
        <v>0.47608472095818</v>
      </c>
      <c r="V376">
        <v>0.14328861343041099</v>
      </c>
      <c r="W376">
        <v>7.5535833793724902E-2</v>
      </c>
      <c r="X376">
        <v>0.30509083181768198</v>
      </c>
      <c r="Y376" s="1">
        <v>0</v>
      </c>
      <c r="Z376">
        <v>0.61067492153194503</v>
      </c>
      <c r="AA376">
        <v>4.8921881593091499E-4</v>
      </c>
      <c r="AB376">
        <v>6.1406478407974403E-3</v>
      </c>
      <c r="AC376" s="1">
        <v>0</v>
      </c>
      <c r="AD376" s="1">
        <v>0</v>
      </c>
      <c r="AE376">
        <v>8.2740244983524499E-4</v>
      </c>
      <c r="AF376">
        <v>5.5754822279981601E-5</v>
      </c>
      <c r="AG376">
        <v>5.8062171587346301</v>
      </c>
      <c r="AH376">
        <v>0.37708863409533</v>
      </c>
      <c r="AI376">
        <v>1989.39655877625</v>
      </c>
      <c r="AJ376" t="s">
        <v>65</v>
      </c>
      <c r="AK376">
        <v>21388399442.07</v>
      </c>
      <c r="AL376">
        <v>165457</v>
      </c>
      <c r="AM376" s="15">
        <f t="shared" si="9"/>
        <v>6.6475505372858512E-2</v>
      </c>
      <c r="AN376">
        <f t="shared" si="6"/>
        <v>6.0725373348214742</v>
      </c>
      <c r="AO376">
        <f t="shared" si="7"/>
        <v>5.8604860298167667</v>
      </c>
      <c r="AP376">
        <f>AN376-AO376</f>
        <v>0.21205130500470748</v>
      </c>
    </row>
    <row r="379" spans="1:42" x14ac:dyDescent="0.25">
      <c r="A379" t="s">
        <v>0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G379" t="s">
        <v>6</v>
      </c>
      <c r="H379" t="s">
        <v>7</v>
      </c>
      <c r="I379" t="s">
        <v>8</v>
      </c>
      <c r="J379" t="s">
        <v>134</v>
      </c>
      <c r="K379" t="s">
        <v>143</v>
      </c>
      <c r="L379" t="s">
        <v>9</v>
      </c>
      <c r="M379" t="s">
        <v>10</v>
      </c>
      <c r="N379" t="s">
        <v>11</v>
      </c>
      <c r="O379" t="s">
        <v>13</v>
      </c>
      <c r="P379" t="s">
        <v>14</v>
      </c>
      <c r="Q379" t="s">
        <v>15</v>
      </c>
      <c r="R379" t="s">
        <v>16</v>
      </c>
      <c r="S379" t="s">
        <v>17</v>
      </c>
      <c r="T379" t="s">
        <v>18</v>
      </c>
      <c r="U379" t="s">
        <v>20</v>
      </c>
      <c r="V379" t="s">
        <v>21</v>
      </c>
      <c r="W379" t="s">
        <v>22</v>
      </c>
      <c r="X379" t="s">
        <v>23</v>
      </c>
      <c r="Y379" t="s">
        <v>24</v>
      </c>
      <c r="Z379" t="s">
        <v>25</v>
      </c>
      <c r="AA379" t="s">
        <v>26</v>
      </c>
      <c r="AB379" t="s">
        <v>27</v>
      </c>
      <c r="AC379" t="s">
        <v>120</v>
      </c>
      <c r="AD379" t="s">
        <v>28</v>
      </c>
      <c r="AE379" t="s">
        <v>29</v>
      </c>
      <c r="AF379" t="s">
        <v>30</v>
      </c>
      <c r="AG379" t="s">
        <v>31</v>
      </c>
      <c r="AH379" t="s">
        <v>32</v>
      </c>
      <c r="AI379" t="s">
        <v>33</v>
      </c>
      <c r="AJ379" t="s">
        <v>34</v>
      </c>
      <c r="AK379" t="s">
        <v>35</v>
      </c>
      <c r="AL379" t="s">
        <v>36</v>
      </c>
    </row>
    <row r="380" spans="1:42" x14ac:dyDescent="0.25">
      <c r="A380" t="s">
        <v>37</v>
      </c>
      <c r="B380">
        <v>22.278258057131701</v>
      </c>
      <c r="C380">
        <v>2.1777427300031599E-2</v>
      </c>
      <c r="D380">
        <v>23.219283507643901</v>
      </c>
      <c r="E380">
        <v>2.0595785292773498E-2</v>
      </c>
      <c r="F380">
        <v>-30.942411200198901</v>
      </c>
      <c r="G380" s="1">
        <v>0</v>
      </c>
      <c r="H380">
        <v>3.9214840787736498</v>
      </c>
      <c r="I380">
        <v>77.546924290406295</v>
      </c>
      <c r="J380">
        <v>45.591440930184199</v>
      </c>
      <c r="K380">
        <v>63.388393992028703</v>
      </c>
      <c r="L380">
        <v>102.207872192736</v>
      </c>
      <c r="M380">
        <v>20.1335490965361</v>
      </c>
      <c r="N380">
        <v>94.025589242355096</v>
      </c>
      <c r="O380">
        <v>82.632487919342196</v>
      </c>
      <c r="P380">
        <v>161777.097053409</v>
      </c>
      <c r="Q380">
        <v>196470.714845348</v>
      </c>
      <c r="R380">
        <v>131.58202095975599</v>
      </c>
      <c r="S380">
        <v>689.50653264634104</v>
      </c>
      <c r="T380">
        <v>0.59720362966957596</v>
      </c>
      <c r="U380">
        <v>0.35673777892327302</v>
      </c>
      <c r="V380" s="1">
        <v>0</v>
      </c>
      <c r="W380">
        <v>0.149969745829971</v>
      </c>
      <c r="X380">
        <v>0.49329247524675401</v>
      </c>
      <c r="Y380" s="1">
        <v>0</v>
      </c>
      <c r="Z380">
        <v>9.6691676260445406E-2</v>
      </c>
      <c r="AA380">
        <v>2.8596283532224297E-4</v>
      </c>
      <c r="AB380">
        <v>5.1247008702115498E-3</v>
      </c>
      <c r="AC380">
        <v>1.1816431167446699E-3</v>
      </c>
      <c r="AD380" s="1">
        <v>0</v>
      </c>
      <c r="AE380">
        <v>1.24144012340991E-3</v>
      </c>
      <c r="AF380">
        <v>1.3943769102062501E-2</v>
      </c>
      <c r="AG380">
        <v>6.2972244239759796</v>
      </c>
      <c r="AH380">
        <v>0.11143386451279499</v>
      </c>
      <c r="AI380">
        <v>876.95150743168495</v>
      </c>
      <c r="AJ380" t="s">
        <v>123</v>
      </c>
      <c r="AK380">
        <v>25994991062.93</v>
      </c>
      <c r="AL380">
        <v>160684</v>
      </c>
      <c r="AM380" s="15">
        <f>B380/D380-1</f>
        <v>-4.0527755742437499E-2</v>
      </c>
    </row>
    <row r="381" spans="1:42" x14ac:dyDescent="0.25">
      <c r="A381" t="s">
        <v>37</v>
      </c>
      <c r="B381">
        <v>22.055070058875302</v>
      </c>
      <c r="C381">
        <v>2.33491730364658E-2</v>
      </c>
      <c r="D381">
        <v>24.6866673748575</v>
      </c>
      <c r="E381">
        <v>2.1987573076660001E-2</v>
      </c>
      <c r="F381">
        <v>-30.964914987663999</v>
      </c>
      <c r="G381" s="1">
        <v>0</v>
      </c>
      <c r="H381">
        <v>3.92129533726732</v>
      </c>
      <c r="I381">
        <v>81.189005749806</v>
      </c>
      <c r="J381">
        <v>54.164115453286797</v>
      </c>
      <c r="K381">
        <v>65.391115847543304</v>
      </c>
      <c r="L381">
        <v>106.003989996982</v>
      </c>
      <c r="M381">
        <v>21.1351666202217</v>
      </c>
      <c r="N381">
        <v>94.038901909567798</v>
      </c>
      <c r="O381">
        <v>81.600913427288106</v>
      </c>
      <c r="P381">
        <v>160767.89873329099</v>
      </c>
      <c r="Q381">
        <v>195128.96099834799</v>
      </c>
      <c r="R381">
        <v>131.56377229285701</v>
      </c>
      <c r="S381">
        <v>689.48877025735601</v>
      </c>
      <c r="T381">
        <v>0.59909243529034795</v>
      </c>
      <c r="U381">
        <v>0.35734005922921303</v>
      </c>
      <c r="V381" s="1">
        <v>0</v>
      </c>
      <c r="W381">
        <v>0.14931920941396401</v>
      </c>
      <c r="X381">
        <v>0.49334073135682199</v>
      </c>
      <c r="Y381" s="1">
        <v>0</v>
      </c>
      <c r="Z381">
        <v>9.5978490672333203E-2</v>
      </c>
      <c r="AA381">
        <v>2.8683216244294098E-4</v>
      </c>
      <c r="AB381">
        <v>6.0759976669451203E-3</v>
      </c>
      <c r="AC381">
        <v>1.3616131978684701E-3</v>
      </c>
      <c r="AD381" s="1">
        <v>0</v>
      </c>
      <c r="AE381">
        <v>1.7694341828160701E-3</v>
      </c>
      <c r="AF381">
        <v>1.38552184677829E-2</v>
      </c>
      <c r="AG381">
        <v>6.6659179318413999</v>
      </c>
      <c r="AH381">
        <v>0.129647181781154</v>
      </c>
      <c r="AI381">
        <v>954.74733900930698</v>
      </c>
      <c r="AJ381" t="s">
        <v>124</v>
      </c>
      <c r="AK381">
        <v>25365798294.240002</v>
      </c>
      <c r="AL381">
        <v>157779</v>
      </c>
      <c r="AM381" s="15">
        <f t="shared" ref="AM381:AM409" si="10">B381/D381-1</f>
        <v>-0.10659994222883185</v>
      </c>
    </row>
    <row r="382" spans="1:42" x14ac:dyDescent="0.25">
      <c r="A382" t="s">
        <v>37</v>
      </c>
      <c r="B382">
        <v>23.462361704198901</v>
      </c>
      <c r="C382">
        <v>2.6143139106241699E-2</v>
      </c>
      <c r="D382">
        <v>27.231815651322901</v>
      </c>
      <c r="E382">
        <v>2.44925261600034E-2</v>
      </c>
      <c r="F382">
        <v>-30.986116827785501</v>
      </c>
      <c r="G382" s="1">
        <v>0</v>
      </c>
      <c r="H382">
        <v>3.9211590141099899</v>
      </c>
      <c r="I382">
        <v>86.352076478493601</v>
      </c>
      <c r="J382">
        <v>64.187465446136201</v>
      </c>
      <c r="K382">
        <v>68.440732793497105</v>
      </c>
      <c r="L382">
        <v>111.31053565757399</v>
      </c>
      <c r="M382">
        <v>22.138253120903599</v>
      </c>
      <c r="N382">
        <v>94.051777418115805</v>
      </c>
      <c r="O382">
        <v>81.106913720097396</v>
      </c>
      <c r="P382">
        <v>159842.218913508</v>
      </c>
      <c r="Q382">
        <v>193870.70441052999</v>
      </c>
      <c r="R382">
        <v>131.53563745222601</v>
      </c>
      <c r="S382">
        <v>689.490852820898</v>
      </c>
      <c r="T382">
        <v>0.60126784986193704</v>
      </c>
      <c r="U382">
        <v>0.35793971574498101</v>
      </c>
      <c r="V382" s="1">
        <v>0</v>
      </c>
      <c r="W382">
        <v>0.14814492457495701</v>
      </c>
      <c r="X382">
        <v>0.49391535968006001</v>
      </c>
      <c r="Y382" s="1">
        <v>0</v>
      </c>
      <c r="Z382">
        <v>9.5325086182011798E-2</v>
      </c>
      <c r="AA382">
        <v>2.87735228844699E-4</v>
      </c>
      <c r="AB382">
        <v>7.4568308021603202E-3</v>
      </c>
      <c r="AC382">
        <v>1.6506185675343699E-3</v>
      </c>
      <c r="AD382" s="1">
        <v>0</v>
      </c>
      <c r="AE382">
        <v>2.49891369048727E-3</v>
      </c>
      <c r="AF382">
        <v>1.4249177803809699E-2</v>
      </c>
      <c r="AG382">
        <v>6.5436548886824903</v>
      </c>
      <c r="AH382">
        <v>0.134504283488279</v>
      </c>
      <c r="AI382">
        <v>1037.79174206929</v>
      </c>
      <c r="AJ382" t="s">
        <v>125</v>
      </c>
      <c r="AK382">
        <v>24743735330.029999</v>
      </c>
      <c r="AL382">
        <v>154801</v>
      </c>
      <c r="AM382" s="15">
        <f t="shared" si="10"/>
        <v>-0.13842095567141821</v>
      </c>
    </row>
    <row r="383" spans="1:42" x14ac:dyDescent="0.25">
      <c r="A383" t="s">
        <v>37</v>
      </c>
      <c r="B383">
        <v>21.480970567746201</v>
      </c>
      <c r="C383">
        <v>2.3905822941038001E-2</v>
      </c>
      <c r="D383">
        <v>25.2001608963607</v>
      </c>
      <c r="E383">
        <v>2.2312794718912E-2</v>
      </c>
      <c r="F383">
        <v>-31.012208017552499</v>
      </c>
      <c r="G383" s="1">
        <v>0</v>
      </c>
      <c r="H383">
        <v>3.9209632730002499</v>
      </c>
      <c r="I383">
        <v>91.140821517597203</v>
      </c>
      <c r="J383">
        <v>70.314843202398293</v>
      </c>
      <c r="K383">
        <v>72.879258702412699</v>
      </c>
      <c r="L383">
        <v>116.253431356359</v>
      </c>
      <c r="M383">
        <v>23.1409634420584</v>
      </c>
      <c r="N383">
        <v>94.0668154854568</v>
      </c>
      <c r="O383">
        <v>80.617410746112498</v>
      </c>
      <c r="P383">
        <v>158853.251366546</v>
      </c>
      <c r="Q383">
        <v>192524.67615266499</v>
      </c>
      <c r="R383">
        <v>131.513922995641</v>
      </c>
      <c r="S383">
        <v>689.47063150509405</v>
      </c>
      <c r="T383">
        <v>0.602801358799405</v>
      </c>
      <c r="U383">
        <v>0.35861461080350399</v>
      </c>
      <c r="V383" s="1">
        <v>0</v>
      </c>
      <c r="W383">
        <v>0.147043870583873</v>
      </c>
      <c r="X383">
        <v>0.49434151861262099</v>
      </c>
      <c r="Y383" s="1">
        <v>0</v>
      </c>
      <c r="Z383">
        <v>9.4620779462719101E-2</v>
      </c>
      <c r="AA383">
        <v>2.8854782814928298E-4</v>
      </c>
      <c r="AB383">
        <v>6.9381769571032498E-3</v>
      </c>
      <c r="AC383">
        <v>1.5930234944189999E-3</v>
      </c>
      <c r="AD383" s="1">
        <v>0</v>
      </c>
      <c r="AE383">
        <v>2.50626030637731E-3</v>
      </c>
      <c r="AF383">
        <v>1.25799110743266E-2</v>
      </c>
      <c r="AG383">
        <v>6.5107030496713403</v>
      </c>
      <c r="AH383">
        <v>0.13439942893166701</v>
      </c>
      <c r="AI383">
        <v>1124.9967655212099</v>
      </c>
      <c r="AJ383" t="s">
        <v>126</v>
      </c>
      <c r="AK383">
        <v>24096290846.540001</v>
      </c>
      <c r="AL383">
        <v>151689</v>
      </c>
      <c r="AM383" s="15">
        <f t="shared" si="10"/>
        <v>-0.14758597549873609</v>
      </c>
    </row>
    <row r="384" spans="1:42" x14ac:dyDescent="0.25">
      <c r="A384" t="s">
        <v>37</v>
      </c>
      <c r="B384">
        <v>25.771092150008499</v>
      </c>
      <c r="C384">
        <v>2.6583265930897101E-2</v>
      </c>
      <c r="D384">
        <v>27.625480160255101</v>
      </c>
      <c r="E384">
        <v>2.4648978946746499E-2</v>
      </c>
      <c r="F384">
        <v>-31.024865168174799</v>
      </c>
      <c r="G384" s="1">
        <v>0</v>
      </c>
      <c r="H384">
        <v>3.9208006795975301</v>
      </c>
      <c r="I384">
        <v>100.981144435118</v>
      </c>
      <c r="J384">
        <v>81.587007828855505</v>
      </c>
      <c r="K384">
        <v>82.146139616867799</v>
      </c>
      <c r="L384">
        <v>126.239875744758</v>
      </c>
      <c r="M384">
        <v>24.140202840232799</v>
      </c>
      <c r="N384">
        <v>94.070631438854093</v>
      </c>
      <c r="O384">
        <v>80.129682561916297</v>
      </c>
      <c r="P384">
        <v>157925.412032208</v>
      </c>
      <c r="Q384">
        <v>191306.124434008</v>
      </c>
      <c r="R384">
        <v>131.49162139753599</v>
      </c>
      <c r="S384">
        <v>689.50209499022503</v>
      </c>
      <c r="T384">
        <v>0.60421987971921798</v>
      </c>
      <c r="U384">
        <v>0.35960716327456299</v>
      </c>
      <c r="V384" s="1">
        <v>0</v>
      </c>
      <c r="W384">
        <v>0.14657661567803201</v>
      </c>
      <c r="X384">
        <v>0.49381622104740303</v>
      </c>
      <c r="Y384" s="1">
        <v>0</v>
      </c>
      <c r="Z384">
        <v>9.4530891869346795E-2</v>
      </c>
      <c r="AA384">
        <v>2.8951789474303101E-4</v>
      </c>
      <c r="AB384">
        <v>7.9814686814490103E-3</v>
      </c>
      <c r="AC384">
        <v>1.93429148050185E-3</v>
      </c>
      <c r="AD384" s="1">
        <v>0</v>
      </c>
      <c r="AE384">
        <v>3.1654589177767299E-3</v>
      </c>
      <c r="AF384">
        <v>1.32126795093091E-2</v>
      </c>
      <c r="AG384">
        <v>6.4226669003271102</v>
      </c>
      <c r="AH384">
        <v>0.13397600556564401</v>
      </c>
      <c r="AI384">
        <v>1222.51416891655</v>
      </c>
      <c r="AJ384" t="s">
        <v>127</v>
      </c>
      <c r="AK384">
        <v>23506092103.110001</v>
      </c>
      <c r="AL384">
        <v>148843</v>
      </c>
      <c r="AM384" s="15">
        <f t="shared" si="10"/>
        <v>-6.7126001050092809E-2</v>
      </c>
    </row>
    <row r="385" spans="1:39" x14ac:dyDescent="0.25">
      <c r="A385" t="s">
        <v>37</v>
      </c>
      <c r="B385">
        <v>24.957345611490201</v>
      </c>
      <c r="C385">
        <v>2.1410091280832801E-2</v>
      </c>
      <c r="D385">
        <v>22.872581467177099</v>
      </c>
      <c r="E385">
        <v>1.95699038529621E-2</v>
      </c>
      <c r="F385">
        <v>-31.047180878928199</v>
      </c>
      <c r="G385" s="1">
        <v>0</v>
      </c>
      <c r="H385">
        <v>3.9206657875722999</v>
      </c>
      <c r="I385">
        <v>107.725394281454</v>
      </c>
      <c r="J385">
        <v>89.087756039886003</v>
      </c>
      <c r="K385">
        <v>88.920722855912899</v>
      </c>
      <c r="L385">
        <v>133.16600810685199</v>
      </c>
      <c r="M385">
        <v>25.142929148598</v>
      </c>
      <c r="N385">
        <v>94.082695855241695</v>
      </c>
      <c r="O385">
        <v>79.941890691497406</v>
      </c>
      <c r="P385">
        <v>156792.932791231</v>
      </c>
      <c r="Q385">
        <v>189774.85177390699</v>
      </c>
      <c r="R385">
        <v>131.467493931603</v>
      </c>
      <c r="S385">
        <v>689.49237963699102</v>
      </c>
      <c r="T385">
        <v>0.60639491784629196</v>
      </c>
      <c r="U385">
        <v>0.36006678987368501</v>
      </c>
      <c r="V385" s="1">
        <v>0</v>
      </c>
      <c r="W385">
        <v>0.14581644793738699</v>
      </c>
      <c r="X385">
        <v>0.49411676218892597</v>
      </c>
      <c r="Y385" s="1">
        <v>0</v>
      </c>
      <c r="Z385">
        <v>9.4001291459728298E-2</v>
      </c>
      <c r="AA385">
        <v>2.9055704940574202E-4</v>
      </c>
      <c r="AB385">
        <v>6.8931711507291202E-3</v>
      </c>
      <c r="AC385">
        <v>1.8401892463500501E-3</v>
      </c>
      <c r="AD385" s="1">
        <v>0</v>
      </c>
      <c r="AE385">
        <v>3.0643840562170101E-3</v>
      </c>
      <c r="AF385">
        <v>9.3219340172952803E-3</v>
      </c>
      <c r="AG385">
        <v>6.1927237925743803</v>
      </c>
      <c r="AH385">
        <v>0.13518832578083401</v>
      </c>
      <c r="AI385">
        <v>1325.7875021110599</v>
      </c>
      <c r="AJ385" t="s">
        <v>128</v>
      </c>
      <c r="AK385">
        <v>22816507579.779999</v>
      </c>
      <c r="AL385">
        <v>145520</v>
      </c>
      <c r="AM385" s="15">
        <f t="shared" si="10"/>
        <v>9.1146867147672284E-2</v>
      </c>
    </row>
    <row r="386" spans="1:39" x14ac:dyDescent="0.25">
      <c r="A386" t="s">
        <v>37</v>
      </c>
      <c r="B386">
        <v>24.5123494361982</v>
      </c>
      <c r="C386">
        <v>2.1158076202730199E-2</v>
      </c>
      <c r="D386">
        <v>22.6338932036541</v>
      </c>
      <c r="E386">
        <v>1.94040396996812E-2</v>
      </c>
      <c r="F386">
        <v>-31.063055537196</v>
      </c>
      <c r="G386" s="1">
        <v>0</v>
      </c>
      <c r="H386">
        <v>3.9205148533651601</v>
      </c>
      <c r="I386">
        <v>106.438698746442</v>
      </c>
      <c r="J386">
        <v>88.481088554468798</v>
      </c>
      <c r="K386">
        <v>87.126881219290894</v>
      </c>
      <c r="L386">
        <v>132.04359618009499</v>
      </c>
      <c r="M386">
        <v>26.145020647291801</v>
      </c>
      <c r="N386">
        <v>94.094056082059495</v>
      </c>
      <c r="O386">
        <v>79.770188817308593</v>
      </c>
      <c r="P386">
        <v>155781.73244574899</v>
      </c>
      <c r="Q386">
        <v>188475.818265485</v>
      </c>
      <c r="R386">
        <v>131.45169723516699</v>
      </c>
      <c r="S386">
        <v>689.43140440306297</v>
      </c>
      <c r="T386">
        <v>0.60799489285159802</v>
      </c>
      <c r="U386">
        <v>0.36095438530609503</v>
      </c>
      <c r="V386" s="1">
        <v>0</v>
      </c>
      <c r="W386">
        <v>0.14510192717006401</v>
      </c>
      <c r="X386">
        <v>0.49394368752383999</v>
      </c>
      <c r="Y386" s="1">
        <v>0</v>
      </c>
      <c r="Z386">
        <v>9.3372048314891806E-2</v>
      </c>
      <c r="AA386">
        <v>2.9161696488108098E-4</v>
      </c>
      <c r="AB386">
        <v>6.3329784933694204E-3</v>
      </c>
      <c r="AC386">
        <v>1.75404016996906E-3</v>
      </c>
      <c r="AD386" s="1">
        <v>0</v>
      </c>
      <c r="AE386">
        <v>2.7793415468372802E-3</v>
      </c>
      <c r="AF386">
        <v>1.00001863493946E-2</v>
      </c>
      <c r="AG386">
        <v>6.0306897198898097</v>
      </c>
      <c r="AH386">
        <v>0.152520165976848</v>
      </c>
      <c r="AI386">
        <v>1427.2809940074401</v>
      </c>
      <c r="AJ386" t="s">
        <v>129</v>
      </c>
      <c r="AK386">
        <v>22182384009.880001</v>
      </c>
      <c r="AL386">
        <v>142394</v>
      </c>
      <c r="AM386" s="15">
        <f t="shared" si="10"/>
        <v>8.2993067769747908E-2</v>
      </c>
    </row>
    <row r="387" spans="1:39" x14ac:dyDescent="0.25">
      <c r="A387" t="s">
        <v>37</v>
      </c>
      <c r="B387">
        <v>22.8069997775441</v>
      </c>
      <c r="C387">
        <v>2.14992096751618E-2</v>
      </c>
      <c r="D387">
        <v>22.956825499521099</v>
      </c>
      <c r="E387">
        <v>1.97451735286969E-2</v>
      </c>
      <c r="F387">
        <v>-31.083387577182599</v>
      </c>
      <c r="G387" s="1">
        <v>0</v>
      </c>
      <c r="H387">
        <v>3.9203507405510498</v>
      </c>
      <c r="I387">
        <v>103.80465672731199</v>
      </c>
      <c r="J387">
        <v>86.575005849297895</v>
      </c>
      <c r="K387">
        <v>83.783177819536903</v>
      </c>
      <c r="L387">
        <v>129.568467838906</v>
      </c>
      <c r="M387">
        <v>27.146535191553198</v>
      </c>
      <c r="N387">
        <v>94.095628011418199</v>
      </c>
      <c r="O387">
        <v>79.585999599798598</v>
      </c>
      <c r="P387">
        <v>154815.288311007</v>
      </c>
      <c r="Q387">
        <v>187186.117000125</v>
      </c>
      <c r="R387">
        <v>131.429723665951</v>
      </c>
      <c r="S387">
        <v>689.44290070042905</v>
      </c>
      <c r="T387">
        <v>0.609479866263544</v>
      </c>
      <c r="U387">
        <v>0.361373719956254</v>
      </c>
      <c r="V387" s="1">
        <v>0</v>
      </c>
      <c r="W387">
        <v>0.144037231410861</v>
      </c>
      <c r="X387">
        <v>0.494589048632884</v>
      </c>
      <c r="Y387" s="1">
        <v>0</v>
      </c>
      <c r="Z387">
        <v>9.3219814053906003E-2</v>
      </c>
      <c r="AA387">
        <v>2.9273739993858502E-4</v>
      </c>
      <c r="AB387">
        <v>6.1872202237288404E-3</v>
      </c>
      <c r="AC387">
        <v>1.75403718272576E-3</v>
      </c>
      <c r="AD387" s="1">
        <v>0</v>
      </c>
      <c r="AE387">
        <v>2.6117491448248999E-3</v>
      </c>
      <c r="AF387">
        <v>1.06535774178841E-2</v>
      </c>
      <c r="AG387">
        <v>5.8315106106804198</v>
      </c>
      <c r="AH387">
        <v>0.163557493651144</v>
      </c>
      <c r="AI387">
        <v>1527.0840593000501</v>
      </c>
      <c r="AJ387" t="s">
        <v>130</v>
      </c>
      <c r="AK387">
        <v>21566079292.299999</v>
      </c>
      <c r="AL387">
        <v>139302</v>
      </c>
      <c r="AM387" s="15">
        <f t="shared" si="10"/>
        <v>-6.5264128953772538E-3</v>
      </c>
    </row>
    <row r="388" spans="1:39" x14ac:dyDescent="0.25">
      <c r="A388" t="s">
        <v>37</v>
      </c>
      <c r="B388">
        <v>18.7972732628666</v>
      </c>
      <c r="C388">
        <v>1.3191053277665499E-2</v>
      </c>
      <c r="D388">
        <v>14.7298671830634</v>
      </c>
      <c r="E388">
        <v>1.1154750620852499E-2</v>
      </c>
      <c r="F388">
        <v>-31.154798377093801</v>
      </c>
      <c r="G388" s="1">
        <v>0</v>
      </c>
      <c r="H388">
        <v>3.9198316637607298</v>
      </c>
      <c r="I388">
        <v>44.618093592963298</v>
      </c>
      <c r="J388">
        <v>26.213065630643001</v>
      </c>
      <c r="K388">
        <v>27.886614466326002</v>
      </c>
      <c r="L388">
        <v>70.916715517264095</v>
      </c>
      <c r="M388">
        <v>31.154966165091398</v>
      </c>
      <c r="N388">
        <v>94.126742264486396</v>
      </c>
      <c r="O388">
        <v>77.302838753643002</v>
      </c>
      <c r="P388">
        <v>151637.827326203</v>
      </c>
      <c r="Q388">
        <v>183093.88544786099</v>
      </c>
      <c r="R388">
        <v>131.33493733190599</v>
      </c>
      <c r="S388">
        <v>689.45564973441105</v>
      </c>
      <c r="T388">
        <v>0.61357202899740104</v>
      </c>
      <c r="U388">
        <v>0.36328903746200603</v>
      </c>
      <c r="V388" s="1">
        <v>0</v>
      </c>
      <c r="W388">
        <v>0.14182586917134399</v>
      </c>
      <c r="X388">
        <v>0.49488509336664799</v>
      </c>
      <c r="Y388" s="1">
        <v>0</v>
      </c>
      <c r="Z388">
        <v>9.2770259871523403E-2</v>
      </c>
      <c r="AA388">
        <v>2.9780963200721399E-4</v>
      </c>
      <c r="AB388">
        <v>6.86721711069077E-3</v>
      </c>
      <c r="AC388">
        <v>2.0362994838755799E-3</v>
      </c>
      <c r="AD388" s="1">
        <v>0</v>
      </c>
      <c r="AE388">
        <v>1.60386102537531E-3</v>
      </c>
      <c r="AF388">
        <v>2.3858862455847802E-3</v>
      </c>
      <c r="AG388">
        <v>6.0135193998573797</v>
      </c>
      <c r="AH388">
        <v>0.27054711735707998</v>
      </c>
      <c r="AI388">
        <v>1738.59899317905</v>
      </c>
      <c r="AJ388" t="s">
        <v>44</v>
      </c>
      <c r="AK388">
        <v>19707610228.450001</v>
      </c>
      <c r="AL388">
        <v>129965</v>
      </c>
      <c r="AM388" s="15">
        <f t="shared" si="10"/>
        <v>0.27613324881027834</v>
      </c>
    </row>
    <row r="389" spans="1:39" x14ac:dyDescent="0.25">
      <c r="A389" t="s">
        <v>37</v>
      </c>
      <c r="B389">
        <v>16.335130748404399</v>
      </c>
      <c r="C389">
        <v>1.25921279302073E-2</v>
      </c>
      <c r="D389">
        <v>14.1067524185358</v>
      </c>
      <c r="E389">
        <v>1.0661725736619099E-2</v>
      </c>
      <c r="F389">
        <v>-31.164002418403999</v>
      </c>
      <c r="G389" s="1">
        <v>0</v>
      </c>
      <c r="H389">
        <v>3.9197537576028201</v>
      </c>
      <c r="I389">
        <v>42.958149666918402</v>
      </c>
      <c r="J389">
        <v>28.503264423386501</v>
      </c>
      <c r="K389">
        <v>23.853339175467699</v>
      </c>
      <c r="L389">
        <v>69.375055851476901</v>
      </c>
      <c r="M389">
        <v>32.155755859505099</v>
      </c>
      <c r="N389">
        <v>94.135780806804604</v>
      </c>
      <c r="O389">
        <v>76.280633217477998</v>
      </c>
      <c r="P389">
        <v>150952.512313919</v>
      </c>
      <c r="Q389">
        <v>182260.480526108</v>
      </c>
      <c r="R389">
        <v>131.325066712276</v>
      </c>
      <c r="S389">
        <v>689.39701840330497</v>
      </c>
      <c r="T389">
        <v>0.61426936061519199</v>
      </c>
      <c r="U389">
        <v>0.36344771913990698</v>
      </c>
      <c r="V389" s="1">
        <v>0</v>
      </c>
      <c r="W389">
        <v>0.14170648937969499</v>
      </c>
      <c r="X389">
        <v>0.49484579148039698</v>
      </c>
      <c r="Y389" s="1">
        <v>0</v>
      </c>
      <c r="Z389">
        <v>9.2498465689210593E-2</v>
      </c>
      <c r="AA389">
        <v>2.99279827309408E-4</v>
      </c>
      <c r="AB389">
        <v>7.0869995620969298E-3</v>
      </c>
      <c r="AC389">
        <v>1.9304225400502599E-3</v>
      </c>
      <c r="AD389" s="1">
        <v>0</v>
      </c>
      <c r="AE389">
        <v>1.4636848582024E-3</v>
      </c>
      <c r="AF389">
        <v>1.81179390956826E-3</v>
      </c>
      <c r="AG389">
        <v>6.20418246730656</v>
      </c>
      <c r="AH389">
        <v>0.176763915108472</v>
      </c>
      <c r="AI389">
        <v>1778.3677753597999</v>
      </c>
      <c r="AJ389" t="s">
        <v>45</v>
      </c>
      <c r="AK389">
        <v>19319204430.959999</v>
      </c>
      <c r="AL389">
        <v>127982</v>
      </c>
      <c r="AM389" s="15">
        <f t="shared" si="10"/>
        <v>0.15796536748887613</v>
      </c>
    </row>
    <row r="390" spans="1:39" x14ac:dyDescent="0.25">
      <c r="A390" t="s">
        <v>37</v>
      </c>
      <c r="B390">
        <v>19.376895054418998</v>
      </c>
      <c r="C390">
        <v>1.5928790881221899E-2</v>
      </c>
      <c r="D390">
        <v>17.525762215416702</v>
      </c>
      <c r="E390">
        <v>1.34942730191231E-2</v>
      </c>
      <c r="F390">
        <v>-31.178449458639399</v>
      </c>
      <c r="G390" s="1">
        <v>0</v>
      </c>
      <c r="H390">
        <v>3.9196269946594602</v>
      </c>
      <c r="I390">
        <v>49.3708077528443</v>
      </c>
      <c r="J390">
        <v>38.253859390453698</v>
      </c>
      <c r="K390">
        <v>27.574425150951001</v>
      </c>
      <c r="L390">
        <v>75.885006051043405</v>
      </c>
      <c r="M390">
        <v>33.156391586957497</v>
      </c>
      <c r="N390">
        <v>94.139520129905407</v>
      </c>
      <c r="O390">
        <v>75.261525378374699</v>
      </c>
      <c r="P390">
        <v>150393.58930686599</v>
      </c>
      <c r="Q390">
        <v>181498.671289494</v>
      </c>
      <c r="R390">
        <v>131.30659458798601</v>
      </c>
      <c r="S390">
        <v>689.41475343049399</v>
      </c>
      <c r="T390">
        <v>0.61536634756916597</v>
      </c>
      <c r="U390">
        <v>0.363692143600298</v>
      </c>
      <c r="V390" s="1">
        <v>0</v>
      </c>
      <c r="W390">
        <v>0.14145346890045399</v>
      </c>
      <c r="X390">
        <v>0.49485438749924698</v>
      </c>
      <c r="Y390" s="1">
        <v>0</v>
      </c>
      <c r="Z390">
        <v>9.2279477940472199E-2</v>
      </c>
      <c r="AA390">
        <v>3.0089380920351799E-4</v>
      </c>
      <c r="AB390">
        <v>8.6574523815721206E-3</v>
      </c>
      <c r="AC390">
        <v>2.4345050553445501E-3</v>
      </c>
      <c r="AD390" s="1">
        <v>0</v>
      </c>
      <c r="AE390">
        <v>1.8009185553910299E-3</v>
      </c>
      <c r="AF390">
        <v>2.7350192711235099E-3</v>
      </c>
      <c r="AG390">
        <v>6.4865185691637803</v>
      </c>
      <c r="AH390">
        <v>0.19891948651783101</v>
      </c>
      <c r="AI390">
        <v>1825.1036592369901</v>
      </c>
      <c r="AJ390" t="s">
        <v>46</v>
      </c>
      <c r="AK390">
        <v>18963729250.060001</v>
      </c>
      <c r="AL390">
        <v>126094</v>
      </c>
      <c r="AM390" s="15">
        <f t="shared" si="10"/>
        <v>0.10562352816666265</v>
      </c>
    </row>
    <row r="391" spans="1:39" x14ac:dyDescent="0.25">
      <c r="A391" t="s">
        <v>37</v>
      </c>
      <c r="B391">
        <v>20.1615890417469</v>
      </c>
      <c r="C391">
        <v>1.9200470838055001E-2</v>
      </c>
      <c r="D391">
        <v>20.7566213013511</v>
      </c>
      <c r="E391">
        <v>1.64952596051729E-2</v>
      </c>
      <c r="F391">
        <v>-31.186623038696901</v>
      </c>
      <c r="G391" s="1">
        <v>0</v>
      </c>
      <c r="H391">
        <v>3.9194668407385498</v>
      </c>
      <c r="I391">
        <v>61.762898110966198</v>
      </c>
      <c r="J391">
        <v>52.792175989615302</v>
      </c>
      <c r="K391">
        <v>38.356003077515801</v>
      </c>
      <c r="L391">
        <v>88.375007345401698</v>
      </c>
      <c r="M391">
        <v>34.155200881721299</v>
      </c>
      <c r="N391">
        <v>94.147949842088494</v>
      </c>
      <c r="O391">
        <v>74.792244375181994</v>
      </c>
      <c r="P391">
        <v>149833.65671953399</v>
      </c>
      <c r="Q391">
        <v>180839.77183623801</v>
      </c>
      <c r="R391">
        <v>131.28857917350101</v>
      </c>
      <c r="S391">
        <v>689.37769046549704</v>
      </c>
      <c r="T391">
        <v>0.61593177588464898</v>
      </c>
      <c r="U391">
        <v>0.36410498912198502</v>
      </c>
      <c r="V391" s="1">
        <v>0</v>
      </c>
      <c r="W391">
        <v>0.141275251445481</v>
      </c>
      <c r="X391">
        <v>0.494619759432533</v>
      </c>
      <c r="Y391" s="1">
        <v>0</v>
      </c>
      <c r="Z391">
        <v>9.2163042364886094E-2</v>
      </c>
      <c r="AA391">
        <v>3.0253154303627202E-4</v>
      </c>
      <c r="AB391">
        <v>9.5309721265730701E-3</v>
      </c>
      <c r="AC391">
        <v>2.7052199991389899E-3</v>
      </c>
      <c r="AD391" s="1">
        <v>0</v>
      </c>
      <c r="AE391">
        <v>2.0792703189136401E-3</v>
      </c>
      <c r="AF391">
        <v>4.5825607671306596E-3</v>
      </c>
      <c r="AG391">
        <v>6.47012704652282</v>
      </c>
      <c r="AH391">
        <v>0.214604398847104</v>
      </c>
      <c r="AI391">
        <v>1882.9843367164899</v>
      </c>
      <c r="AJ391" t="s">
        <v>47</v>
      </c>
      <c r="AK391">
        <v>18563491065.610001</v>
      </c>
      <c r="AL391">
        <v>123894</v>
      </c>
      <c r="AM391" s="15">
        <f t="shared" si="10"/>
        <v>-2.8667105834101592E-2</v>
      </c>
    </row>
    <row r="392" spans="1:39" x14ac:dyDescent="0.25">
      <c r="A392" t="s">
        <v>37</v>
      </c>
      <c r="B392">
        <v>18.6938713483855</v>
      </c>
      <c r="C392">
        <v>1.8364433113464002E-2</v>
      </c>
      <c r="D392">
        <v>19.9422416057633</v>
      </c>
      <c r="E392">
        <v>1.5849685534348699E-2</v>
      </c>
      <c r="F392">
        <v>-31.181132184916098</v>
      </c>
      <c r="G392" s="1">
        <v>0</v>
      </c>
      <c r="H392">
        <v>3.91957579138528</v>
      </c>
      <c r="I392">
        <v>69.037306675678593</v>
      </c>
      <c r="J392">
        <v>61.344158277479799</v>
      </c>
      <c r="K392">
        <v>43.959358771275802</v>
      </c>
      <c r="L392">
        <v>95.761516332469</v>
      </c>
      <c r="M392">
        <v>35.156475932860097</v>
      </c>
      <c r="N392">
        <v>94.151151300183002</v>
      </c>
      <c r="O392">
        <v>74.347473208590401</v>
      </c>
      <c r="P392">
        <v>149202.18921759201</v>
      </c>
      <c r="Q392">
        <v>180052.06514201101</v>
      </c>
      <c r="R392">
        <v>131.271434664363</v>
      </c>
      <c r="S392">
        <v>689.35289153697295</v>
      </c>
      <c r="T392">
        <v>0.61650340610045995</v>
      </c>
      <c r="U392">
        <v>0.36437580116146001</v>
      </c>
      <c r="V392" s="1">
        <v>0</v>
      </c>
      <c r="W392">
        <v>0.14110121878519999</v>
      </c>
      <c r="X392">
        <v>0.494522980053339</v>
      </c>
      <c r="Y392" s="1">
        <v>0</v>
      </c>
      <c r="Z392">
        <v>9.2000269463543394E-2</v>
      </c>
      <c r="AA392">
        <v>3.0437983425883201E-4</v>
      </c>
      <c r="AB392">
        <v>8.4676856970964907E-3</v>
      </c>
      <c r="AC392">
        <v>2.5147614784231899E-3</v>
      </c>
      <c r="AD392" s="1">
        <v>0</v>
      </c>
      <c r="AE392">
        <v>1.94772131639516E-3</v>
      </c>
      <c r="AF392">
        <v>5.1299209511906996E-3</v>
      </c>
      <c r="AG392">
        <v>6.4008533780789003</v>
      </c>
      <c r="AH392">
        <v>0.203206940981636</v>
      </c>
      <c r="AI392">
        <v>1948.9175931027901</v>
      </c>
      <c r="AJ392" t="s">
        <v>48</v>
      </c>
      <c r="AK392">
        <v>18152385946.779999</v>
      </c>
      <c r="AL392">
        <v>121663</v>
      </c>
      <c r="AM392" s="15">
        <f t="shared" si="10"/>
        <v>-6.2599294605728883E-2</v>
      </c>
    </row>
    <row r="393" spans="1:39" x14ac:dyDescent="0.25">
      <c r="A393" t="s">
        <v>37</v>
      </c>
      <c r="B393">
        <v>20.523969206450101</v>
      </c>
      <c r="C393">
        <v>2.06567112599534E-2</v>
      </c>
      <c r="D393">
        <v>22.157026267121399</v>
      </c>
      <c r="E393">
        <v>1.7725774673134999E-2</v>
      </c>
      <c r="F393">
        <v>-31.186659319428401</v>
      </c>
      <c r="G393" s="1">
        <v>0</v>
      </c>
      <c r="H393">
        <v>3.91951110768919</v>
      </c>
      <c r="I393">
        <v>70.454376124081406</v>
      </c>
      <c r="J393">
        <v>64.128242852516607</v>
      </c>
      <c r="K393">
        <v>43.006963137403602</v>
      </c>
      <c r="L393">
        <v>97.284281195510502</v>
      </c>
      <c r="M393">
        <v>36.154967847608397</v>
      </c>
      <c r="N393">
        <v>94.154384502192599</v>
      </c>
      <c r="O393">
        <v>73.889919211270197</v>
      </c>
      <c r="P393">
        <v>148610.91102951701</v>
      </c>
      <c r="Q393">
        <v>179370.41761913401</v>
      </c>
      <c r="R393">
        <v>131.26090009125701</v>
      </c>
      <c r="S393">
        <v>689.37134984843101</v>
      </c>
      <c r="T393">
        <v>0.61705189967170004</v>
      </c>
      <c r="U393">
        <v>0.364699408017779</v>
      </c>
      <c r="V393" s="1">
        <v>0</v>
      </c>
      <c r="W393">
        <v>0.14065237089334101</v>
      </c>
      <c r="X393">
        <v>0.49464822108887802</v>
      </c>
      <c r="Y393" s="1">
        <v>0</v>
      </c>
      <c r="Z393">
        <v>9.1679399117590002E-2</v>
      </c>
      <c r="AA393">
        <v>3.0628837570956599E-4</v>
      </c>
      <c r="AB393">
        <v>9.3631210203850498E-3</v>
      </c>
      <c r="AC393">
        <v>2.9309363349203201E-3</v>
      </c>
      <c r="AD393" s="1">
        <v>0</v>
      </c>
      <c r="AE393">
        <v>2.2579459652371102E-3</v>
      </c>
      <c r="AF393">
        <v>5.7985086537732204E-3</v>
      </c>
      <c r="AG393">
        <v>6.38462659358638</v>
      </c>
      <c r="AH393">
        <v>0.21943773046317699</v>
      </c>
      <c r="AI393">
        <v>2016.20057218639</v>
      </c>
      <c r="AJ393" t="s">
        <v>49</v>
      </c>
      <c r="AK393">
        <v>17772378850.02</v>
      </c>
      <c r="AL393">
        <v>119590</v>
      </c>
      <c r="AM393" s="15">
        <f t="shared" si="10"/>
        <v>-7.3703801267527291E-2</v>
      </c>
    </row>
    <row r="394" spans="1:39" x14ac:dyDescent="0.25">
      <c r="A394" t="s">
        <v>37</v>
      </c>
      <c r="B394">
        <v>18.2567278083555</v>
      </c>
      <c r="C394">
        <v>1.7502974492633199E-2</v>
      </c>
      <c r="D394">
        <v>19.0950803761923</v>
      </c>
      <c r="E394">
        <v>1.4934763884267999E-2</v>
      </c>
      <c r="F394">
        <v>-31.189636769129901</v>
      </c>
      <c r="G394" s="1">
        <v>0</v>
      </c>
      <c r="H394">
        <v>3.9195259902692201</v>
      </c>
      <c r="I394">
        <v>72.729083261917495</v>
      </c>
      <c r="J394">
        <v>67.548868812035195</v>
      </c>
      <c r="K394">
        <v>42.982271956058199</v>
      </c>
      <c r="L394">
        <v>99.678688497580197</v>
      </c>
      <c r="M394">
        <v>37.155356673575</v>
      </c>
      <c r="N394">
        <v>94.153572006281095</v>
      </c>
      <c r="O394">
        <v>73.676948360137402</v>
      </c>
      <c r="P394">
        <v>147946.02150916299</v>
      </c>
      <c r="Q394">
        <v>178528.99248865401</v>
      </c>
      <c r="R394">
        <v>131.23262940704299</v>
      </c>
      <c r="S394">
        <v>689.36031369446005</v>
      </c>
      <c r="T394">
        <v>0.61720685328466596</v>
      </c>
      <c r="U394">
        <v>0.36523631885858399</v>
      </c>
      <c r="V394" s="1">
        <v>0</v>
      </c>
      <c r="W394">
        <v>0.14051680717784401</v>
      </c>
      <c r="X394">
        <v>0.49424687396356998</v>
      </c>
      <c r="Y394" s="1">
        <v>0</v>
      </c>
      <c r="Z394">
        <v>9.1630082444868699E-2</v>
      </c>
      <c r="AA394">
        <v>3.0834816776860002E-4</v>
      </c>
      <c r="AB394">
        <v>7.4678407830615903E-3</v>
      </c>
      <c r="AC394">
        <v>2.5681934083665002E-3</v>
      </c>
      <c r="AD394" s="1">
        <v>0</v>
      </c>
      <c r="AE394">
        <v>2.0555025748157998E-3</v>
      </c>
      <c r="AF394">
        <v>5.1030857454794996E-3</v>
      </c>
      <c r="AG394">
        <v>6.2285236175805503</v>
      </c>
      <c r="AH394">
        <v>0.207242961392793</v>
      </c>
      <c r="AI394">
        <v>2084.79941434584</v>
      </c>
      <c r="AJ394" t="s">
        <v>50</v>
      </c>
      <c r="AK394">
        <v>17363388922.380001</v>
      </c>
      <c r="AL394">
        <v>117363</v>
      </c>
      <c r="AM394" s="15">
        <f t="shared" si="10"/>
        <v>-4.3904113065795558E-2</v>
      </c>
    </row>
    <row r="395" spans="1:39" x14ac:dyDescent="0.25">
      <c r="A395" t="s">
        <v>37</v>
      </c>
      <c r="B395">
        <v>19.345555590108798</v>
      </c>
      <c r="C395">
        <v>1.9206260108083999E-2</v>
      </c>
      <c r="D395">
        <v>20.762234025385901</v>
      </c>
      <c r="E395">
        <v>1.65207817483266E-2</v>
      </c>
      <c r="F395">
        <v>-31.191742444214398</v>
      </c>
      <c r="G395" s="1">
        <v>0</v>
      </c>
      <c r="H395">
        <v>3.9194976880139598</v>
      </c>
      <c r="I395">
        <v>80.458055188803101</v>
      </c>
      <c r="J395">
        <v>75.723979125388794</v>
      </c>
      <c r="K395">
        <v>49.209493954712897</v>
      </c>
      <c r="L395">
        <v>107.513237447164</v>
      </c>
      <c r="M395">
        <v>38.155196874908697</v>
      </c>
      <c r="N395">
        <v>94.156446139748397</v>
      </c>
      <c r="O395">
        <v>73.464132220856001</v>
      </c>
      <c r="P395">
        <v>147360.604145789</v>
      </c>
      <c r="Q395">
        <v>177827.98565329501</v>
      </c>
      <c r="R395">
        <v>131.22104392628401</v>
      </c>
      <c r="S395">
        <v>689.38320089919398</v>
      </c>
      <c r="T395">
        <v>0.61788147180147801</v>
      </c>
      <c r="U395">
        <v>0.36513524991900997</v>
      </c>
      <c r="V395" s="1">
        <v>0</v>
      </c>
      <c r="W395">
        <v>0.14019998763757599</v>
      </c>
      <c r="X395">
        <v>0.49466476244341201</v>
      </c>
      <c r="Y395" s="1">
        <v>0</v>
      </c>
      <c r="Z395">
        <v>9.1577128734330798E-2</v>
      </c>
      <c r="AA395">
        <v>3.10495827727893E-4</v>
      </c>
      <c r="AB395">
        <v>7.4760714324651799E-3</v>
      </c>
      <c r="AC395">
        <v>2.6854569665781102E-3</v>
      </c>
      <c r="AD395" s="1">
        <v>0</v>
      </c>
      <c r="AE395">
        <v>2.29763400312826E-3</v>
      </c>
      <c r="AF395">
        <v>6.4365797503878504E-3</v>
      </c>
      <c r="AG395">
        <v>6.1151558105292896</v>
      </c>
      <c r="AH395">
        <v>0.22182843167090199</v>
      </c>
      <c r="AI395">
        <v>2161.9441132125098</v>
      </c>
      <c r="AJ395" t="s">
        <v>51</v>
      </c>
      <c r="AK395">
        <v>16999224573.049999</v>
      </c>
      <c r="AL395">
        <v>115358</v>
      </c>
      <c r="AM395" s="15">
        <f t="shared" si="10"/>
        <v>-6.8233429675483626E-2</v>
      </c>
    </row>
    <row r="396" spans="1:39" x14ac:dyDescent="0.25">
      <c r="A396" t="s">
        <v>37</v>
      </c>
      <c r="B396">
        <v>17.590080520720001</v>
      </c>
      <c r="C396">
        <v>1.8144271693020599E-2</v>
      </c>
      <c r="D396">
        <v>19.726511182758198</v>
      </c>
      <c r="E396">
        <v>1.54886412618355E-2</v>
      </c>
      <c r="F396">
        <v>-31.196978744994698</v>
      </c>
      <c r="G396" s="1">
        <v>0</v>
      </c>
      <c r="H396">
        <v>3.9194786203230101</v>
      </c>
      <c r="I396">
        <v>78.781333313742394</v>
      </c>
      <c r="J396">
        <v>74.010707915400602</v>
      </c>
      <c r="K396">
        <v>47.637147628107797</v>
      </c>
      <c r="L396">
        <v>105.95742050400401</v>
      </c>
      <c r="M396">
        <v>39.156494040578004</v>
      </c>
      <c r="N396">
        <v>94.152326485983593</v>
      </c>
      <c r="O396">
        <v>73.245997069979893</v>
      </c>
      <c r="P396">
        <v>146697.87957110399</v>
      </c>
      <c r="Q396">
        <v>177007.773149441</v>
      </c>
      <c r="R396">
        <v>131.19056219125201</v>
      </c>
      <c r="S396">
        <v>689.365820838785</v>
      </c>
      <c r="T396">
        <v>0.61802585661637999</v>
      </c>
      <c r="U396">
        <v>0.36583890382603601</v>
      </c>
      <c r="V396" s="1">
        <v>0</v>
      </c>
      <c r="W396">
        <v>0.13994420571808899</v>
      </c>
      <c r="X396">
        <v>0.49421689045587303</v>
      </c>
      <c r="Y396" s="1">
        <v>0</v>
      </c>
      <c r="Z396">
        <v>9.2019598476927394E-2</v>
      </c>
      <c r="AA396">
        <v>3.1282560693968799E-4</v>
      </c>
      <c r="AB396">
        <v>7.2793613771722603E-3</v>
      </c>
      <c r="AC396">
        <v>2.6556202314764899E-3</v>
      </c>
      <c r="AD396" s="1">
        <v>0</v>
      </c>
      <c r="AE396">
        <v>2.26078725229438E-3</v>
      </c>
      <c r="AF396">
        <v>5.63570114740724E-3</v>
      </c>
      <c r="AG396">
        <v>6.0018204558539798</v>
      </c>
      <c r="AH396">
        <v>0.231397634728602</v>
      </c>
      <c r="AI396">
        <v>2236.5723999019801</v>
      </c>
      <c r="AJ396" t="s">
        <v>52</v>
      </c>
      <c r="AK396">
        <v>16619549474.49</v>
      </c>
      <c r="AL396">
        <v>113291</v>
      </c>
      <c r="AM396" s="15">
        <f t="shared" si="10"/>
        <v>-0.10830250936138808</v>
      </c>
    </row>
    <row r="397" spans="1:39" x14ac:dyDescent="0.25">
      <c r="A397" t="s">
        <v>37</v>
      </c>
      <c r="B397">
        <v>16.3931692919932</v>
      </c>
      <c r="C397">
        <v>1.5787857913321799E-2</v>
      </c>
      <c r="D397">
        <v>17.383912737614601</v>
      </c>
      <c r="E397">
        <v>1.3295751761553599E-2</v>
      </c>
      <c r="F397">
        <v>-31.216858205706</v>
      </c>
      <c r="G397" s="1">
        <v>0</v>
      </c>
      <c r="H397">
        <v>3.9193111315878402</v>
      </c>
      <c r="I397">
        <v>74.256115578159097</v>
      </c>
      <c r="J397">
        <v>69.613341495184798</v>
      </c>
      <c r="K397">
        <v>42.549566414455199</v>
      </c>
      <c r="L397">
        <v>101.551253513549</v>
      </c>
      <c r="M397">
        <v>40.157589020136903</v>
      </c>
      <c r="N397">
        <v>94.152547649617304</v>
      </c>
      <c r="O397">
        <v>72.766938261311296</v>
      </c>
      <c r="P397">
        <v>146048.488418978</v>
      </c>
      <c r="Q397">
        <v>176280.44418049301</v>
      </c>
      <c r="R397">
        <v>131.17871942064301</v>
      </c>
      <c r="S397">
        <v>689.41829288043505</v>
      </c>
      <c r="T397">
        <v>0.61837636578024002</v>
      </c>
      <c r="U397">
        <v>0.36612203052478198</v>
      </c>
      <c r="V397" s="1">
        <v>0</v>
      </c>
      <c r="W397">
        <v>0.139373243620453</v>
      </c>
      <c r="X397">
        <v>0.49450472585476402</v>
      </c>
      <c r="Y397" s="1">
        <v>0</v>
      </c>
      <c r="Z397">
        <v>9.2155665391188801E-2</v>
      </c>
      <c r="AA397">
        <v>3.1517046290880101E-4</v>
      </c>
      <c r="AB397">
        <v>6.6824402225436601E-3</v>
      </c>
      <c r="AC397">
        <v>2.4921089544955202E-3</v>
      </c>
      <c r="AD397" s="1">
        <v>0</v>
      </c>
      <c r="AE397">
        <v>2.0713026567812502E-3</v>
      </c>
      <c r="AF397">
        <v>4.2269127333431997E-3</v>
      </c>
      <c r="AG397">
        <v>5.9881288440919498</v>
      </c>
      <c r="AH397">
        <v>0.227237664358277</v>
      </c>
      <c r="AI397">
        <v>2306.6058573937098</v>
      </c>
      <c r="AJ397" t="s">
        <v>53</v>
      </c>
      <c r="AK397">
        <v>16231390857.42</v>
      </c>
      <c r="AL397">
        <v>111137</v>
      </c>
      <c r="AM397" s="15">
        <f t="shared" si="10"/>
        <v>-5.6991970713110573E-2</v>
      </c>
    </row>
    <row r="398" spans="1:39" x14ac:dyDescent="0.25">
      <c r="A398" t="s">
        <v>37</v>
      </c>
      <c r="B398">
        <v>13.9322161093408</v>
      </c>
      <c r="C398">
        <v>1.46018290004374E-2</v>
      </c>
      <c r="D398">
        <v>16.181280440522301</v>
      </c>
      <c r="E398">
        <v>1.19843918571982E-2</v>
      </c>
      <c r="F398">
        <v>-31.225442699213701</v>
      </c>
      <c r="G398" s="1">
        <v>0</v>
      </c>
      <c r="H398">
        <v>3.9192657653422698</v>
      </c>
      <c r="I398">
        <v>72.779964650530502</v>
      </c>
      <c r="J398">
        <v>69.035605996689398</v>
      </c>
      <c r="K398">
        <v>38.307503441545698</v>
      </c>
      <c r="L398">
        <v>100.185305231833</v>
      </c>
      <c r="M398">
        <v>41.1596052975558</v>
      </c>
      <c r="N398">
        <v>94.158879662408594</v>
      </c>
      <c r="O398">
        <v>72.305598685029906</v>
      </c>
      <c r="P398">
        <v>145455.501371005</v>
      </c>
      <c r="Q398">
        <v>175580.81477964899</v>
      </c>
      <c r="R398">
        <v>131.160206157207</v>
      </c>
      <c r="S398">
        <v>689.45473705718996</v>
      </c>
      <c r="T398">
        <v>0.61884592262910498</v>
      </c>
      <c r="U398">
        <v>0.36633426030271099</v>
      </c>
      <c r="V398" s="1">
        <v>0</v>
      </c>
      <c r="W398">
        <v>0.13849300042424201</v>
      </c>
      <c r="X398">
        <v>0.495172739273046</v>
      </c>
      <c r="Y398" s="1">
        <v>0</v>
      </c>
      <c r="Z398">
        <v>9.2192952020572705E-2</v>
      </c>
      <c r="AA398">
        <v>3.1790432612088099E-4</v>
      </c>
      <c r="AB398">
        <v>5.5042144200494201E-3</v>
      </c>
      <c r="AC398">
        <v>2.6174356926975399E-3</v>
      </c>
      <c r="AD398" s="1">
        <v>0</v>
      </c>
      <c r="AE398">
        <v>2.20018135321586E-3</v>
      </c>
      <c r="AF398">
        <v>3.96212291249445E-3</v>
      </c>
      <c r="AG398">
        <v>5.9743044964022598</v>
      </c>
      <c r="AH398">
        <v>0.22276643592032899</v>
      </c>
      <c r="AI398">
        <v>2375.4112039076899</v>
      </c>
      <c r="AJ398" t="s">
        <v>54</v>
      </c>
      <c r="AK398">
        <v>15889704425.27</v>
      </c>
      <c r="AL398">
        <v>109241</v>
      </c>
      <c r="AM398" s="15">
        <f t="shared" si="10"/>
        <v>-0.13899174045270457</v>
      </c>
    </row>
    <row r="399" spans="1:39" x14ac:dyDescent="0.25">
      <c r="A399" t="s">
        <v>37</v>
      </c>
      <c r="B399">
        <v>13.6240065252774</v>
      </c>
      <c r="C399">
        <v>1.2491411102046299E-2</v>
      </c>
      <c r="D399">
        <v>14.0015588032498</v>
      </c>
      <c r="E399">
        <v>1.0140344863037399E-2</v>
      </c>
      <c r="F399">
        <v>-31.228938057397599</v>
      </c>
      <c r="G399" s="1">
        <v>0</v>
      </c>
      <c r="H399">
        <v>3.9192508829753399</v>
      </c>
      <c r="I399">
        <v>64.798042090780498</v>
      </c>
      <c r="J399">
        <v>61.604068207195603</v>
      </c>
      <c r="K399">
        <v>28.520302676779799</v>
      </c>
      <c r="L399">
        <v>92.303065678284696</v>
      </c>
      <c r="M399">
        <v>42.159667973187602</v>
      </c>
      <c r="N399">
        <v>94.162263469512695</v>
      </c>
      <c r="O399">
        <v>71.8277413789083</v>
      </c>
      <c r="P399">
        <v>144923.96501047799</v>
      </c>
      <c r="Q399">
        <v>174922.65211697601</v>
      </c>
      <c r="R399">
        <v>131.144705161817</v>
      </c>
      <c r="S399">
        <v>689.46233196589503</v>
      </c>
      <c r="T399">
        <v>0.61914190289279403</v>
      </c>
      <c r="U399">
        <v>0.36652058889033501</v>
      </c>
      <c r="V399" s="1">
        <v>0</v>
      </c>
      <c r="W399">
        <v>0.13825699762917301</v>
      </c>
      <c r="X399">
        <v>0.49522241348049001</v>
      </c>
      <c r="Y399" s="1">
        <v>0</v>
      </c>
      <c r="Z399">
        <v>9.2362611919732496E-2</v>
      </c>
      <c r="AA399">
        <v>3.2051627069049499E-4</v>
      </c>
      <c r="AB399">
        <v>5.4992055606849499E-3</v>
      </c>
      <c r="AC399">
        <v>2.3510649960530902E-3</v>
      </c>
      <c r="AD399" s="1">
        <v>0</v>
      </c>
      <c r="AE399">
        <v>1.91845721333441E-3</v>
      </c>
      <c r="AF399">
        <v>2.4021926175902598E-3</v>
      </c>
      <c r="AG399">
        <v>5.98295836813947</v>
      </c>
      <c r="AH399">
        <v>0.23849355340647899</v>
      </c>
      <c r="AI399">
        <v>2437.2348911630202</v>
      </c>
      <c r="AJ399" t="s">
        <v>55</v>
      </c>
      <c r="AK399">
        <v>15628890234.66</v>
      </c>
      <c r="AL399">
        <v>107842</v>
      </c>
      <c r="AM399" s="15">
        <f t="shared" si="10"/>
        <v>-2.6965017486822229E-2</v>
      </c>
    </row>
    <row r="400" spans="1:39" x14ac:dyDescent="0.25">
      <c r="A400" t="s">
        <v>37</v>
      </c>
      <c r="B400">
        <v>16.378696441739201</v>
      </c>
      <c r="C400">
        <v>1.3220621705976401E-2</v>
      </c>
      <c r="D400">
        <v>14.760522215298</v>
      </c>
      <c r="E400">
        <v>1.0640774622477899E-2</v>
      </c>
      <c r="F400">
        <v>-31.224153753439602</v>
      </c>
      <c r="G400" s="1">
        <v>0</v>
      </c>
      <c r="H400">
        <v>3.9192322132449302</v>
      </c>
      <c r="I400">
        <v>43.027191445573301</v>
      </c>
      <c r="J400">
        <v>40.707523222109103</v>
      </c>
      <c r="K400">
        <v>2.7448184837802798</v>
      </c>
      <c r="L400">
        <v>70.628037859489297</v>
      </c>
      <c r="M400">
        <v>43.156561958860003</v>
      </c>
      <c r="N400">
        <v>94.165057762864805</v>
      </c>
      <c r="O400">
        <v>70.977054074780995</v>
      </c>
      <c r="P400">
        <v>144412.51216345999</v>
      </c>
      <c r="Q400">
        <v>174300.19875864801</v>
      </c>
      <c r="R400">
        <v>131.124119556794</v>
      </c>
      <c r="S400">
        <v>689.44260627096605</v>
      </c>
      <c r="T400">
        <v>0.61969769780770201</v>
      </c>
      <c r="U400">
        <v>0.366952113280123</v>
      </c>
      <c r="V400" s="1">
        <v>0</v>
      </c>
      <c r="W400">
        <v>0.13785668043486601</v>
      </c>
      <c r="X400">
        <v>0.49519120628500901</v>
      </c>
      <c r="Y400" s="1">
        <v>0</v>
      </c>
      <c r="Z400">
        <v>9.2452396413596497E-2</v>
      </c>
      <c r="AA400">
        <v>3.23359041021789E-4</v>
      </c>
      <c r="AB400">
        <v>7.5764359813741697E-3</v>
      </c>
      <c r="AC400">
        <v>2.57983793273195E-3</v>
      </c>
      <c r="AD400" s="1">
        <v>0</v>
      </c>
      <c r="AE400">
        <v>1.86556413907983E-3</v>
      </c>
      <c r="AF400">
        <v>8.7542207336658402E-4</v>
      </c>
      <c r="AG400">
        <v>6.14095066750704</v>
      </c>
      <c r="AH400">
        <v>0.247769338805721</v>
      </c>
      <c r="AI400">
        <v>2477.5979204065502</v>
      </c>
      <c r="AJ400" t="s">
        <v>56</v>
      </c>
      <c r="AK400">
        <v>15390041421.26</v>
      </c>
      <c r="AL400">
        <v>106570</v>
      </c>
      <c r="AM400" s="15">
        <f t="shared" si="10"/>
        <v>0.10962852146004054</v>
      </c>
    </row>
    <row r="401" spans="1:40" x14ac:dyDescent="0.25">
      <c r="A401" t="s">
        <v>37</v>
      </c>
      <c r="B401">
        <v>14.936518138274</v>
      </c>
      <c r="C401">
        <v>1.3144459203967101E-2</v>
      </c>
      <c r="D401">
        <v>14.681540323316799</v>
      </c>
      <c r="E401">
        <v>1.0834724193925499E-2</v>
      </c>
      <c r="F401">
        <v>-31.2287884626422</v>
      </c>
      <c r="G401" s="1">
        <v>0</v>
      </c>
      <c r="H401">
        <v>3.9192037848444099</v>
      </c>
      <c r="I401">
        <v>26.8851995518122</v>
      </c>
      <c r="J401">
        <v>25.832650194660999</v>
      </c>
      <c r="K401">
        <v>-19.417926905732699</v>
      </c>
      <c r="L401">
        <v>54.591426393701497</v>
      </c>
      <c r="M401">
        <v>44.157573347384201</v>
      </c>
      <c r="N401">
        <v>94.1649410463489</v>
      </c>
      <c r="O401">
        <v>70.158932017723501</v>
      </c>
      <c r="P401">
        <v>143852.89980387301</v>
      </c>
      <c r="Q401">
        <v>173526.88164712401</v>
      </c>
      <c r="R401">
        <v>131.10852501354401</v>
      </c>
      <c r="S401">
        <v>689.40738653859296</v>
      </c>
      <c r="T401">
        <v>0.61963106712831895</v>
      </c>
      <c r="U401">
        <v>0.367372013983298</v>
      </c>
      <c r="V401" s="1">
        <v>0</v>
      </c>
      <c r="W401">
        <v>0.137700083853868</v>
      </c>
      <c r="X401">
        <v>0.494927902162832</v>
      </c>
      <c r="Y401" s="1">
        <v>0</v>
      </c>
      <c r="Z401">
        <v>9.2602877425431898E-2</v>
      </c>
      <c r="AA401">
        <v>3.2653578700612902E-4</v>
      </c>
      <c r="AB401">
        <v>8.5698445951056697E-3</v>
      </c>
      <c r="AC401">
        <v>2.3097486932808099E-3</v>
      </c>
      <c r="AD401" s="1">
        <v>0</v>
      </c>
      <c r="AE401">
        <v>1.58145834505457E-3</v>
      </c>
      <c r="AF401">
        <v>3.5687539137592298E-4</v>
      </c>
      <c r="AG401">
        <v>6.2674515289216801</v>
      </c>
      <c r="AH401">
        <v>0.25591487089863102</v>
      </c>
      <c r="AI401">
        <v>2504.7718953214198</v>
      </c>
      <c r="AJ401" t="s">
        <v>57</v>
      </c>
      <c r="AK401">
        <v>15131454971.67</v>
      </c>
      <c r="AL401">
        <v>105187</v>
      </c>
      <c r="AM401" s="15">
        <f t="shared" si="10"/>
        <v>1.7367238678100527E-2</v>
      </c>
    </row>
    <row r="402" spans="1:40" x14ac:dyDescent="0.25">
      <c r="A402" t="s">
        <v>37</v>
      </c>
      <c r="B402">
        <v>16.861907596858099</v>
      </c>
      <c r="C402">
        <v>1.4735098040065699E-2</v>
      </c>
      <c r="D402">
        <v>16.317210893391199</v>
      </c>
      <c r="E402">
        <v>1.2320520176415399E-2</v>
      </c>
      <c r="F402">
        <v>-31.2246696996786</v>
      </c>
      <c r="G402" s="1">
        <v>0</v>
      </c>
      <c r="H402">
        <v>3.9192330926904999</v>
      </c>
      <c r="I402">
        <v>24.644307949850901</v>
      </c>
      <c r="J402">
        <v>24.044437868911501</v>
      </c>
      <c r="K402">
        <v>-22.9901919522115</v>
      </c>
      <c r="L402">
        <v>52.433120308267199</v>
      </c>
      <c r="M402">
        <v>45.156492702907897</v>
      </c>
      <c r="N402">
        <v>94.168381788374404</v>
      </c>
      <c r="O402">
        <v>69.351963668817802</v>
      </c>
      <c r="P402">
        <v>143424.46883286399</v>
      </c>
      <c r="Q402">
        <v>173039.40788300999</v>
      </c>
      <c r="R402">
        <v>131.09391839726899</v>
      </c>
      <c r="S402">
        <v>689.39248640808796</v>
      </c>
      <c r="T402">
        <v>0.61995943291565603</v>
      </c>
      <c r="U402">
        <v>0.36729107127728799</v>
      </c>
      <c r="V402" s="1">
        <v>0</v>
      </c>
      <c r="W402">
        <v>0.13788108521312401</v>
      </c>
      <c r="X402">
        <v>0.49482784350958597</v>
      </c>
      <c r="Y402" s="1">
        <v>0</v>
      </c>
      <c r="Z402">
        <v>9.2593137977193596E-2</v>
      </c>
      <c r="AA402">
        <v>3.2968854938740798E-4</v>
      </c>
      <c r="AB402">
        <v>9.9838012623334194E-3</v>
      </c>
      <c r="AC402">
        <v>2.4145744293543499E-3</v>
      </c>
      <c r="AD402" s="1">
        <v>0</v>
      </c>
      <c r="AE402">
        <v>1.6797914131593001E-3</v>
      </c>
      <c r="AF402">
        <v>3.2725077693249399E-4</v>
      </c>
      <c r="AG402">
        <v>6.39672426875011</v>
      </c>
      <c r="AH402">
        <v>0.26584061756322402</v>
      </c>
      <c r="AI402">
        <v>2531.2310191361798</v>
      </c>
      <c r="AJ402" t="s">
        <v>58</v>
      </c>
      <c r="AK402">
        <v>14885165073.35</v>
      </c>
      <c r="AL402">
        <v>103784</v>
      </c>
      <c r="AM402" s="15">
        <f t="shared" si="10"/>
        <v>3.3381728472205552E-2</v>
      </c>
    </row>
    <row r="403" spans="1:40" x14ac:dyDescent="0.25">
      <c r="A403" t="s">
        <v>37</v>
      </c>
      <c r="B403">
        <v>17.5674521467202</v>
      </c>
      <c r="C403">
        <v>1.4919948334422801E-2</v>
      </c>
      <c r="D403">
        <v>16.505418180874099</v>
      </c>
      <c r="E403">
        <v>1.2675532818508301E-2</v>
      </c>
      <c r="F403">
        <v>-31.227239876482201</v>
      </c>
      <c r="G403" s="1">
        <v>0</v>
      </c>
      <c r="H403">
        <v>3.91914236742518</v>
      </c>
      <c r="I403">
        <v>20.466746835024299</v>
      </c>
      <c r="J403">
        <v>20.265997145147601</v>
      </c>
      <c r="K403">
        <v>-27.729938118722099</v>
      </c>
      <c r="L403">
        <v>48.3488784478998</v>
      </c>
      <c r="M403">
        <v>46.154314723530099</v>
      </c>
      <c r="N403">
        <v>94.168067003560495</v>
      </c>
      <c r="O403">
        <v>69.013973093102393</v>
      </c>
      <c r="P403">
        <v>142937.60966946001</v>
      </c>
      <c r="Q403">
        <v>172465.04290336199</v>
      </c>
      <c r="R403">
        <v>131.07716871095499</v>
      </c>
      <c r="S403">
        <v>689.35882811717204</v>
      </c>
      <c r="T403">
        <v>0.62061109569096995</v>
      </c>
      <c r="U403">
        <v>0.36750537364098101</v>
      </c>
      <c r="V403" s="1">
        <v>0</v>
      </c>
      <c r="W403">
        <v>0.13818492448844</v>
      </c>
      <c r="X403">
        <v>0.49430970187057699</v>
      </c>
      <c r="Y403" s="1">
        <v>0</v>
      </c>
      <c r="Z403">
        <v>9.2671263404353096E-2</v>
      </c>
      <c r="AA403">
        <v>3.3314516517897501E-4</v>
      </c>
      <c r="AB403">
        <v>1.05016540677682E-2</v>
      </c>
      <c r="AC403">
        <v>2.2444213370065198E-3</v>
      </c>
      <c r="AD403" s="1">
        <v>0</v>
      </c>
      <c r="AE403">
        <v>1.58294378629512E-3</v>
      </c>
      <c r="AF403">
        <v>2.5780076464547701E-4</v>
      </c>
      <c r="AG403">
        <v>6.33581648097136</v>
      </c>
      <c r="AH403">
        <v>0.26935541345498598</v>
      </c>
      <c r="AI403">
        <v>2553.4162123733499</v>
      </c>
      <c r="AJ403" t="s">
        <v>59</v>
      </c>
      <c r="AK403">
        <v>14616371151.969999</v>
      </c>
      <c r="AL403">
        <v>102257</v>
      </c>
      <c r="AM403" s="15">
        <f t="shared" si="10"/>
        <v>6.4344565778814866E-2</v>
      </c>
    </row>
    <row r="404" spans="1:40" x14ac:dyDescent="0.25">
      <c r="A404" t="s">
        <v>37</v>
      </c>
      <c r="B404">
        <v>16.186150189857699</v>
      </c>
      <c r="C404">
        <v>1.45462311637848E-2</v>
      </c>
      <c r="D404">
        <v>16.124512494093199</v>
      </c>
      <c r="E404">
        <v>1.2406493332101899E-2</v>
      </c>
      <c r="F404">
        <v>-31.231719233519598</v>
      </c>
      <c r="G404" s="1">
        <v>0</v>
      </c>
      <c r="H404">
        <v>3.91907010815657</v>
      </c>
      <c r="I404">
        <v>17.156810962502501</v>
      </c>
      <c r="J404">
        <v>17.046204768486898</v>
      </c>
      <c r="K404">
        <v>-31.490540516718401</v>
      </c>
      <c r="L404">
        <v>45.134822795593898</v>
      </c>
      <c r="M404">
        <v>47.153337938600501</v>
      </c>
      <c r="N404">
        <v>94.167714845066797</v>
      </c>
      <c r="O404">
        <v>68.681425993532599</v>
      </c>
      <c r="P404">
        <v>142437.904641309</v>
      </c>
      <c r="Q404">
        <v>171912.98381493101</v>
      </c>
      <c r="R404">
        <v>131.05917553723199</v>
      </c>
      <c r="S404">
        <v>689.333330341438</v>
      </c>
      <c r="T404">
        <v>0.62132410547890904</v>
      </c>
      <c r="U404">
        <v>0.36764820925226499</v>
      </c>
      <c r="V404" s="1">
        <v>0</v>
      </c>
      <c r="W404">
        <v>0.13826306379355299</v>
      </c>
      <c r="X404">
        <v>0.49408872695417999</v>
      </c>
      <c r="Y404" s="1">
        <v>0</v>
      </c>
      <c r="Z404">
        <v>9.2852488091193494E-2</v>
      </c>
      <c r="AA404">
        <v>3.3684897580350798E-4</v>
      </c>
      <c r="AB404">
        <v>1.0314538592589699E-2</v>
      </c>
      <c r="AC404">
        <v>2.13974771703962E-3</v>
      </c>
      <c r="AD404" s="1">
        <v>0</v>
      </c>
      <c r="AE404">
        <v>1.5246830233666699E-3</v>
      </c>
      <c r="AF404">
        <v>2.3042087420981701E-4</v>
      </c>
      <c r="AG404">
        <v>6.2784872313099198</v>
      </c>
      <c r="AH404">
        <v>0.27568375541781298</v>
      </c>
      <c r="AI404">
        <v>2573.0506490504999</v>
      </c>
      <c r="AJ404" t="s">
        <v>60</v>
      </c>
      <c r="AK404">
        <v>14335520474.719999</v>
      </c>
      <c r="AL404">
        <v>100644</v>
      </c>
      <c r="AM404" s="15">
        <f t="shared" si="10"/>
        <v>3.8226083292178803E-3</v>
      </c>
    </row>
    <row r="405" spans="1:40" x14ac:dyDescent="0.25">
      <c r="A405" t="s">
        <v>37</v>
      </c>
      <c r="B405">
        <v>16.976415491128598</v>
      </c>
      <c r="C405">
        <v>1.5523261653214E-2</v>
      </c>
      <c r="D405">
        <v>17.116991511921999</v>
      </c>
      <c r="E405">
        <v>1.3199134985071999E-2</v>
      </c>
      <c r="F405">
        <v>-31.232134745877101</v>
      </c>
      <c r="G405" s="1">
        <v>0</v>
      </c>
      <c r="H405">
        <v>3.9190614167284998</v>
      </c>
      <c r="I405">
        <v>20.386426285865799</v>
      </c>
      <c r="J405">
        <v>20.3037440292435</v>
      </c>
      <c r="K405">
        <v>-28.089756146837399</v>
      </c>
      <c r="L405">
        <v>48.445043464085103</v>
      </c>
      <c r="M405">
        <v>48.1537154703745</v>
      </c>
      <c r="N405">
        <v>94.164801245712397</v>
      </c>
      <c r="O405">
        <v>68.346095436519903</v>
      </c>
      <c r="P405">
        <v>142026.234612297</v>
      </c>
      <c r="Q405">
        <v>171435.60825872899</v>
      </c>
      <c r="R405">
        <v>131.04441030995301</v>
      </c>
      <c r="S405">
        <v>689.34115039782205</v>
      </c>
      <c r="T405">
        <v>0.62169563507459003</v>
      </c>
      <c r="U405">
        <v>0.36778604741623799</v>
      </c>
      <c r="V405" s="1">
        <v>0</v>
      </c>
      <c r="W405">
        <v>0.13833331270555099</v>
      </c>
      <c r="X405">
        <v>0.49388063987821001</v>
      </c>
      <c r="Y405" s="1">
        <v>0</v>
      </c>
      <c r="Z405">
        <v>9.3034193867540194E-2</v>
      </c>
      <c r="AA405">
        <v>3.4047327196960601E-4</v>
      </c>
      <c r="AB405">
        <v>1.0869507705737899E-2</v>
      </c>
      <c r="AC405">
        <v>2.3241318378750099E-3</v>
      </c>
      <c r="AD405" s="1">
        <v>0</v>
      </c>
      <c r="AE405">
        <v>1.71484135670487E-3</v>
      </c>
      <c r="AF405">
        <v>2.74320560602816E-4</v>
      </c>
      <c r="AG405">
        <v>6.2176303761267597</v>
      </c>
      <c r="AH405">
        <v>0.27684159741055198</v>
      </c>
      <c r="AI405">
        <v>2596.35857136095</v>
      </c>
      <c r="AJ405" t="s">
        <v>61</v>
      </c>
      <c r="AK405">
        <v>14083463450.389999</v>
      </c>
      <c r="AL405">
        <v>99161</v>
      </c>
      <c r="AM405" s="15">
        <f t="shared" si="10"/>
        <v>-8.2126593739028086E-3</v>
      </c>
    </row>
    <row r="406" spans="1:40" x14ac:dyDescent="0.25">
      <c r="A406" t="s">
        <v>37</v>
      </c>
      <c r="B406">
        <v>13.5178168675523</v>
      </c>
      <c r="C406">
        <v>1.2090445752582101E-2</v>
      </c>
      <c r="D406">
        <v>13.581598843359201</v>
      </c>
      <c r="E406">
        <v>1.02327876438606E-2</v>
      </c>
      <c r="F406">
        <v>-31.230439079271999</v>
      </c>
      <c r="G406" s="1">
        <v>0</v>
      </c>
      <c r="H406">
        <v>3.9190484871626601</v>
      </c>
      <c r="I406">
        <v>22.276061239704799</v>
      </c>
      <c r="J406">
        <v>22.259582897577602</v>
      </c>
      <c r="K406">
        <v>-26.645385768183601</v>
      </c>
      <c r="L406">
        <v>50.4279784954809</v>
      </c>
      <c r="M406">
        <v>49.152327123151501</v>
      </c>
      <c r="N406">
        <v>94.164613676455602</v>
      </c>
      <c r="O406">
        <v>68.302925378457502</v>
      </c>
      <c r="P406">
        <v>141549.46099242201</v>
      </c>
      <c r="Q406">
        <v>170880.68751778899</v>
      </c>
      <c r="R406">
        <v>131.035000093349</v>
      </c>
      <c r="S406">
        <v>689.36204893755905</v>
      </c>
      <c r="T406">
        <v>0.62203545170213004</v>
      </c>
      <c r="U406">
        <v>0.36776723624918201</v>
      </c>
      <c r="V406" s="1">
        <v>0</v>
      </c>
      <c r="W406">
        <v>0.13853238766311099</v>
      </c>
      <c r="X406">
        <v>0.49370037608770501</v>
      </c>
      <c r="Y406" s="1">
        <v>0</v>
      </c>
      <c r="Z406">
        <v>9.3093706178066102E-2</v>
      </c>
      <c r="AA406">
        <v>3.4445546939692901E-4</v>
      </c>
      <c r="AB406">
        <v>8.20947559258417E-3</v>
      </c>
      <c r="AC406">
        <v>1.8576649332233701E-3</v>
      </c>
      <c r="AD406" s="1">
        <v>0</v>
      </c>
      <c r="AE406">
        <v>1.4416604305690899E-3</v>
      </c>
      <c r="AF406">
        <v>2.3719243303263601E-4</v>
      </c>
      <c r="AG406">
        <v>6.0564596859205304</v>
      </c>
      <c r="AH406">
        <v>0.27807772469564501</v>
      </c>
      <c r="AI406">
        <v>2621.5944318239699</v>
      </c>
      <c r="AJ406" t="s">
        <v>62</v>
      </c>
      <c r="AK406">
        <v>13823720360.52</v>
      </c>
      <c r="AL406">
        <v>97660</v>
      </c>
      <c r="AM406" s="15">
        <f t="shared" si="10"/>
        <v>-4.6962052511282382E-3</v>
      </c>
    </row>
    <row r="407" spans="1:40" x14ac:dyDescent="0.25">
      <c r="A407" t="s">
        <v>37</v>
      </c>
      <c r="B407">
        <v>13.8256765705168</v>
      </c>
      <c r="C407">
        <v>1.30338000995229E-2</v>
      </c>
      <c r="D407">
        <v>14.5666652820941</v>
      </c>
      <c r="E407">
        <v>1.11145383390638E-2</v>
      </c>
      <c r="F407">
        <v>-31.245080349696899</v>
      </c>
      <c r="G407" s="1">
        <v>0</v>
      </c>
      <c r="H407">
        <v>3.9188966268412901</v>
      </c>
      <c r="I407">
        <v>16.2026833143128</v>
      </c>
      <c r="J407">
        <v>16.153726354030798</v>
      </c>
      <c r="K407">
        <v>-32.4684029200073</v>
      </c>
      <c r="L407">
        <v>44.432271434768701</v>
      </c>
      <c r="M407">
        <v>50.153695759277497</v>
      </c>
      <c r="N407">
        <v>94.162161800739398</v>
      </c>
      <c r="O407">
        <v>68.248092014970695</v>
      </c>
      <c r="P407">
        <v>141148.86945992699</v>
      </c>
      <c r="Q407">
        <v>170437.68060287001</v>
      </c>
      <c r="R407">
        <v>131.02421777829201</v>
      </c>
      <c r="S407">
        <v>689.36717191817604</v>
      </c>
      <c r="T407">
        <v>0.622059242771556</v>
      </c>
      <c r="U407">
        <v>0.36852138143735802</v>
      </c>
      <c r="V407" s="1">
        <v>0</v>
      </c>
      <c r="W407">
        <v>0.13839064066670301</v>
      </c>
      <c r="X407">
        <v>0.493087977895937</v>
      </c>
      <c r="Y407" s="1">
        <v>0</v>
      </c>
      <c r="Z407">
        <v>9.3189197571584906E-2</v>
      </c>
      <c r="AA407">
        <v>3.4854357768362E-4</v>
      </c>
      <c r="AB407">
        <v>8.9946261907359795E-3</v>
      </c>
      <c r="AC407">
        <v>1.9192669995266201E-3</v>
      </c>
      <c r="AD407" s="1">
        <v>0</v>
      </c>
      <c r="AE407">
        <v>1.54217800646112E-3</v>
      </c>
      <c r="AF407">
        <v>2.2919176016961899E-4</v>
      </c>
      <c r="AG407">
        <v>5.8991505684988104</v>
      </c>
      <c r="AH407">
        <v>0.27398703994219697</v>
      </c>
      <c r="AI407">
        <v>2641.57341053353</v>
      </c>
      <c r="AJ407" t="s">
        <v>63</v>
      </c>
      <c r="AK407">
        <v>13608585951.24</v>
      </c>
      <c r="AL407">
        <v>96413</v>
      </c>
      <c r="AM407" s="15">
        <f t="shared" si="10"/>
        <v>-5.0868795103581554E-2</v>
      </c>
    </row>
    <row r="408" spans="1:40" x14ac:dyDescent="0.25">
      <c r="A408" t="s">
        <v>37</v>
      </c>
      <c r="B408">
        <v>12.647316343782601</v>
      </c>
      <c r="C408">
        <v>1.09790186142659E-2</v>
      </c>
      <c r="D408">
        <v>12.407673948767</v>
      </c>
      <c r="E408">
        <v>9.5976655582876505E-3</v>
      </c>
      <c r="F408">
        <v>-31.246819167431699</v>
      </c>
      <c r="G408" s="1">
        <v>0</v>
      </c>
      <c r="H408">
        <v>3.9188256455603199</v>
      </c>
      <c r="I408">
        <v>1.3149683114908901</v>
      </c>
      <c r="J408">
        <v>1.4212206118775701</v>
      </c>
      <c r="K408" s="9">
        <v>-49.677018812400497</v>
      </c>
      <c r="L408">
        <v>29.622755055681498</v>
      </c>
      <c r="M408">
        <v>51.151758974076103</v>
      </c>
      <c r="N408">
        <v>94.1631918345484</v>
      </c>
      <c r="O408">
        <v>68.1835017302312</v>
      </c>
      <c r="P408">
        <v>140748.841106907</v>
      </c>
      <c r="Q408">
        <v>170008.440593037</v>
      </c>
      <c r="R408">
        <v>131.010297871478</v>
      </c>
      <c r="S408">
        <v>689.36272229766803</v>
      </c>
      <c r="T408">
        <v>0.62247092105244295</v>
      </c>
      <c r="U408">
        <v>0.36877689121087598</v>
      </c>
      <c r="V408" s="1">
        <v>0</v>
      </c>
      <c r="W408">
        <v>0.13833485961220399</v>
      </c>
      <c r="X408">
        <v>0.49288824917691898</v>
      </c>
      <c r="Y408" s="1">
        <v>0</v>
      </c>
      <c r="Z408">
        <v>9.3304756361012903E-2</v>
      </c>
      <c r="AA408">
        <v>3.5295950169496901E-4</v>
      </c>
      <c r="AB408">
        <v>7.8650210873249301E-3</v>
      </c>
      <c r="AC408">
        <v>1.3813494057644401E-3</v>
      </c>
      <c r="AD408" s="1">
        <v>0</v>
      </c>
      <c r="AE408">
        <v>1.2274400748361299E-3</v>
      </c>
      <c r="AF408">
        <v>1.5223975443060499E-4</v>
      </c>
      <c r="AG408">
        <v>5.7539407031389196</v>
      </c>
      <c r="AH408">
        <v>0.272701013334752</v>
      </c>
      <c r="AI408">
        <v>2652.33456245155</v>
      </c>
      <c r="AJ408" t="s">
        <v>64</v>
      </c>
      <c r="AK408">
        <v>13394504212.780001</v>
      </c>
      <c r="AL408">
        <v>95166</v>
      </c>
      <c r="AM408" s="15">
        <f t="shared" si="10"/>
        <v>1.9314046775013471E-2</v>
      </c>
    </row>
    <row r="409" spans="1:40" x14ac:dyDescent="0.25">
      <c r="A409" t="s">
        <v>37</v>
      </c>
      <c r="B409">
        <v>10.363661787749299</v>
      </c>
      <c r="C409">
        <v>1.01568384086425E-2</v>
      </c>
      <c r="D409">
        <v>11.5298741930423</v>
      </c>
      <c r="E409">
        <v>9.0810474126289693E-3</v>
      </c>
      <c r="F409">
        <v>-31.2383834386624</v>
      </c>
      <c r="G409" s="1">
        <v>0</v>
      </c>
      <c r="H409">
        <v>3.91886596382174</v>
      </c>
      <c r="I409">
        <v>-9.2584226805423597</v>
      </c>
      <c r="J409">
        <v>-8.9777811206056395</v>
      </c>
      <c r="K409">
        <v>-63.157914417412599</v>
      </c>
      <c r="L409">
        <v>19.1377644930289</v>
      </c>
      <c r="M409">
        <v>52.150233967222498</v>
      </c>
      <c r="N409">
        <v>94.164566672579596</v>
      </c>
      <c r="O409">
        <v>67.980855554521199</v>
      </c>
      <c r="P409">
        <v>140301.393901695</v>
      </c>
      <c r="Q409">
        <v>169470.17203620699</v>
      </c>
      <c r="R409">
        <v>131.00409218209001</v>
      </c>
      <c r="S409">
        <v>689.38635410913002</v>
      </c>
      <c r="T409">
        <v>0.62256017573100297</v>
      </c>
      <c r="U409">
        <v>0.36881936260220399</v>
      </c>
      <c r="V409" s="1">
        <v>0</v>
      </c>
      <c r="W409">
        <v>0.138263653718776</v>
      </c>
      <c r="X409">
        <v>0.49291698367901898</v>
      </c>
      <c r="Y409" s="1">
        <v>0</v>
      </c>
      <c r="Z409">
        <v>9.3324290038281799E-2</v>
      </c>
      <c r="AA409">
        <v>3.5762655424061699E-4</v>
      </c>
      <c r="AB409">
        <v>7.4615268037122404E-3</v>
      </c>
      <c r="AC409">
        <v>1.0757911053895599E-3</v>
      </c>
      <c r="AD409" s="1">
        <v>0</v>
      </c>
      <c r="AE409">
        <v>1.1388039632534001E-3</v>
      </c>
      <c r="AF409">
        <v>1.23085463668822E-4</v>
      </c>
      <c r="AG409">
        <v>5.6643885795019999</v>
      </c>
      <c r="AH409">
        <v>0.27439546982811103</v>
      </c>
      <c r="AI409">
        <v>2658.9468985282001</v>
      </c>
      <c r="AJ409" t="s">
        <v>65</v>
      </c>
      <c r="AK409">
        <v>13201659659.18</v>
      </c>
      <c r="AL409">
        <v>94095</v>
      </c>
      <c r="AM409" s="15">
        <f t="shared" si="10"/>
        <v>-0.10114701910596313</v>
      </c>
    </row>
    <row r="411" spans="1:40" s="9" customFormat="1" x14ac:dyDescent="0.25">
      <c r="B411" s="9" t="s">
        <v>202</v>
      </c>
    </row>
    <row r="412" spans="1:40" x14ac:dyDescent="0.25">
      <c r="A412" t="s">
        <v>133</v>
      </c>
    </row>
    <row r="413" spans="1:40" x14ac:dyDescent="0.25">
      <c r="A413" t="s">
        <v>0</v>
      </c>
      <c r="B413" t="s">
        <v>1</v>
      </c>
      <c r="C413" t="s">
        <v>2</v>
      </c>
      <c r="D413" t="s">
        <v>3</v>
      </c>
      <c r="E413" t="s">
        <v>4</v>
      </c>
      <c r="F413" t="s">
        <v>5</v>
      </c>
      <c r="G413" t="s">
        <v>6</v>
      </c>
      <c r="H413" t="s">
        <v>7</v>
      </c>
      <c r="I413" t="s">
        <v>8</v>
      </c>
      <c r="J413" t="s">
        <v>134</v>
      </c>
      <c r="K413" t="s">
        <v>143</v>
      </c>
      <c r="L413" t="s">
        <v>9</v>
      </c>
      <c r="M413" t="s">
        <v>10</v>
      </c>
      <c r="N413" t="s">
        <v>11</v>
      </c>
      <c r="O413" t="s">
        <v>13</v>
      </c>
      <c r="P413" t="s">
        <v>14</v>
      </c>
      <c r="Q413" t="s">
        <v>15</v>
      </c>
      <c r="R413" t="s">
        <v>16</v>
      </c>
      <c r="S413" t="s">
        <v>17</v>
      </c>
      <c r="T413" t="s">
        <v>18</v>
      </c>
      <c r="U413" t="s">
        <v>20</v>
      </c>
      <c r="V413" t="s">
        <v>21</v>
      </c>
      <c r="W413" t="s">
        <v>22</v>
      </c>
      <c r="X413" t="s">
        <v>23</v>
      </c>
      <c r="Y413" t="s">
        <v>24</v>
      </c>
      <c r="Z413" t="s">
        <v>25</v>
      </c>
      <c r="AA413" t="s">
        <v>26</v>
      </c>
      <c r="AB413" t="s">
        <v>27</v>
      </c>
      <c r="AC413" t="s">
        <v>120</v>
      </c>
      <c r="AD413" t="s">
        <v>28</v>
      </c>
      <c r="AE413" t="s">
        <v>29</v>
      </c>
      <c r="AF413" t="s">
        <v>30</v>
      </c>
      <c r="AG413" t="s">
        <v>31</v>
      </c>
      <c r="AH413" t="s">
        <v>32</v>
      </c>
      <c r="AI413" t="s">
        <v>33</v>
      </c>
      <c r="AJ413" t="s">
        <v>34</v>
      </c>
      <c r="AK413" t="s">
        <v>35</v>
      </c>
      <c r="AL413" t="s">
        <v>36</v>
      </c>
    </row>
    <row r="414" spans="1:40" x14ac:dyDescent="0.25">
      <c r="A414" t="s">
        <v>37</v>
      </c>
      <c r="B414">
        <v>22.5664453314164</v>
      </c>
      <c r="C414">
        <v>2.18939031823502E-2</v>
      </c>
      <c r="D414">
        <v>23.328918034054201</v>
      </c>
      <c r="E414">
        <v>2.0690800755919E-2</v>
      </c>
      <c r="F414">
        <v>-31.140926975210199</v>
      </c>
      <c r="G414" s="1">
        <v>0</v>
      </c>
      <c r="H414">
        <v>3.9195272666233398</v>
      </c>
      <c r="I414">
        <v>78.816906333321796</v>
      </c>
      <c r="J414">
        <v>46.2490855682533</v>
      </c>
      <c r="K414">
        <v>65.130784035478101</v>
      </c>
      <c r="L414">
        <v>103.437062587453</v>
      </c>
      <c r="M414">
        <v>20.126693940252999</v>
      </c>
      <c r="N414">
        <v>94.229615874825697</v>
      </c>
      <c r="O414">
        <v>82.8164229685527</v>
      </c>
      <c r="P414">
        <v>162045.67812412101</v>
      </c>
      <c r="Q414">
        <v>196799.04725060699</v>
      </c>
      <c r="R414">
        <v>133.47521360456099</v>
      </c>
      <c r="S414">
        <v>689.315062378721</v>
      </c>
      <c r="T414">
        <v>0.61218406757780697</v>
      </c>
      <c r="U414">
        <v>0.35093178838216899</v>
      </c>
      <c r="V414" s="1">
        <v>0</v>
      </c>
      <c r="W414">
        <v>0.14890815790436401</v>
      </c>
      <c r="X414">
        <v>0.50016005371346495</v>
      </c>
      <c r="Y414" s="1">
        <v>0</v>
      </c>
      <c r="Z414">
        <v>7.4018267303130797E-2</v>
      </c>
      <c r="AA414">
        <v>2.84219925733641E-4</v>
      </c>
      <c r="AB414">
        <v>5.07009649793351E-3</v>
      </c>
      <c r="AC414">
        <v>1.2031035027735199E-3</v>
      </c>
      <c r="AD414" s="1">
        <v>0</v>
      </c>
      <c r="AE414">
        <v>1.2127645287164301E-3</v>
      </c>
      <c r="AF414">
        <v>1.4123808541977E-2</v>
      </c>
      <c r="AG414">
        <v>6.3061112176667997</v>
      </c>
      <c r="AH414">
        <v>0.111629031430748</v>
      </c>
      <c r="AI414">
        <v>893.62891464966197</v>
      </c>
      <c r="AJ414" t="s">
        <v>123</v>
      </c>
      <c r="AK414">
        <v>25351074068.450001</v>
      </c>
      <c r="AL414">
        <v>156444</v>
      </c>
      <c r="AM414" s="15">
        <f>B414/D414-1</f>
        <v>-3.2683586162238099E-2</v>
      </c>
      <c r="AN414" s="34"/>
    </row>
    <row r="415" spans="1:40" x14ac:dyDescent="0.25">
      <c r="A415" t="s">
        <v>37</v>
      </c>
      <c r="B415">
        <v>22.387295006303098</v>
      </c>
      <c r="C415">
        <v>2.3452925214824501E-2</v>
      </c>
      <c r="D415">
        <v>24.782620092524802</v>
      </c>
      <c r="E415">
        <v>2.2066480476414799E-2</v>
      </c>
      <c r="F415">
        <v>-31.1666968266372</v>
      </c>
      <c r="G415" s="1">
        <v>0</v>
      </c>
      <c r="H415">
        <v>3.9193021824960099</v>
      </c>
      <c r="I415">
        <v>82.460032863434407</v>
      </c>
      <c r="J415">
        <v>54.888563203759198</v>
      </c>
      <c r="K415">
        <v>67.151965808765198</v>
      </c>
      <c r="L415">
        <v>107.235605185924</v>
      </c>
      <c r="M415">
        <v>21.1280256703619</v>
      </c>
      <c r="N415">
        <v>94.245751488039602</v>
      </c>
      <c r="O415">
        <v>81.786386008744103</v>
      </c>
      <c r="P415">
        <v>161024.15462080899</v>
      </c>
      <c r="Q415">
        <v>195437.09983202399</v>
      </c>
      <c r="R415">
        <v>133.48025546206301</v>
      </c>
      <c r="S415">
        <v>689.29259552346502</v>
      </c>
      <c r="T415">
        <v>0.61431664159603006</v>
      </c>
      <c r="U415">
        <v>0.35144524755676299</v>
      </c>
      <c r="V415" s="1">
        <v>0</v>
      </c>
      <c r="W415">
        <v>0.14826482705066299</v>
      </c>
      <c r="X415">
        <v>0.500289925392573</v>
      </c>
      <c r="Y415" s="1">
        <v>0</v>
      </c>
      <c r="Z415">
        <v>7.2998539729030296E-2</v>
      </c>
      <c r="AA415">
        <v>2.8503203676671202E-4</v>
      </c>
      <c r="AB415">
        <v>6.0252760998470104E-3</v>
      </c>
      <c r="AC415">
        <v>1.3864591843414801E-3</v>
      </c>
      <c r="AD415" s="1">
        <v>0</v>
      </c>
      <c r="AE415">
        <v>1.73182641485125E-3</v>
      </c>
      <c r="AF415">
        <v>1.4024257630213701E-2</v>
      </c>
      <c r="AG415">
        <v>6.6739712089831</v>
      </c>
      <c r="AH415">
        <v>0.12998433377370799</v>
      </c>
      <c r="AI415">
        <v>972.75105546702696</v>
      </c>
      <c r="AJ415" t="s">
        <v>124</v>
      </c>
      <c r="AK415">
        <v>24729606594.200001</v>
      </c>
      <c r="AL415">
        <v>153577</v>
      </c>
      <c r="AM415" s="15">
        <f t="shared" ref="AM415:AM443" si="11">B415/D415-1</f>
        <v>-9.6653423943024008E-2</v>
      </c>
    </row>
    <row r="416" spans="1:40" x14ac:dyDescent="0.25">
      <c r="A416" t="s">
        <v>37</v>
      </c>
      <c r="B416">
        <v>23.699804548264801</v>
      </c>
      <c r="C416">
        <v>2.62367390944723E-2</v>
      </c>
      <c r="D416">
        <v>27.315698638355499</v>
      </c>
      <c r="E416">
        <v>2.4555767083878799E-2</v>
      </c>
      <c r="F416">
        <v>-31.1911422823189</v>
      </c>
      <c r="G416" s="1">
        <v>0</v>
      </c>
      <c r="H416">
        <v>3.9191346522391202</v>
      </c>
      <c r="I416">
        <v>87.624729323337704</v>
      </c>
      <c r="J416">
        <v>64.9833407101776</v>
      </c>
      <c r="K416">
        <v>70.226918523534593</v>
      </c>
      <c r="L416">
        <v>112.54606609569601</v>
      </c>
      <c r="M416">
        <v>22.1310814991214</v>
      </c>
      <c r="N416">
        <v>94.2628656439514</v>
      </c>
      <c r="O416">
        <v>81.294560630907199</v>
      </c>
      <c r="P416">
        <v>160080.698477803</v>
      </c>
      <c r="Q416">
        <v>194155.626535616</v>
      </c>
      <c r="R416">
        <v>133.482783134361</v>
      </c>
      <c r="S416">
        <v>689.28920236273802</v>
      </c>
      <c r="T416">
        <v>0.61680007375079704</v>
      </c>
      <c r="U416">
        <v>0.35197053600839501</v>
      </c>
      <c r="V416" s="1">
        <v>0</v>
      </c>
      <c r="W416">
        <v>0.14704932863388101</v>
      </c>
      <c r="X416">
        <v>0.50098013535772301</v>
      </c>
      <c r="Y416" s="1">
        <v>0</v>
      </c>
      <c r="Z416">
        <v>7.1948965813492596E-2</v>
      </c>
      <c r="AA416">
        <v>2.8587350950753498E-4</v>
      </c>
      <c r="AB416">
        <v>7.4094950303711304E-3</v>
      </c>
      <c r="AC416">
        <v>1.68097851902524E-3</v>
      </c>
      <c r="AD416" s="1">
        <v>0</v>
      </c>
      <c r="AE416">
        <v>2.4487526669536102E-3</v>
      </c>
      <c r="AF416">
        <v>1.44117802837367E-2</v>
      </c>
      <c r="AG416">
        <v>6.5501970380476102</v>
      </c>
      <c r="AH416">
        <v>0.13485028024825599</v>
      </c>
      <c r="AI416">
        <v>1057.23166548944</v>
      </c>
      <c r="AJ416" t="s">
        <v>125</v>
      </c>
      <c r="AK416">
        <v>24113115692.41</v>
      </c>
      <c r="AL416">
        <v>150631</v>
      </c>
      <c r="AM416" s="15">
        <f t="shared" si="11"/>
        <v>-0.13237421227855473</v>
      </c>
    </row>
    <row r="417" spans="1:39" x14ac:dyDescent="0.25">
      <c r="A417" t="s">
        <v>37</v>
      </c>
      <c r="B417">
        <v>21.7677999977066</v>
      </c>
      <c r="C417">
        <v>2.3992636386033099E-2</v>
      </c>
      <c r="D417">
        <v>25.2799538876783</v>
      </c>
      <c r="E417">
        <v>2.23700972572758E-2</v>
      </c>
      <c r="F417">
        <v>-31.220559102633</v>
      </c>
      <c r="G417" s="1">
        <v>0</v>
      </c>
      <c r="H417">
        <v>3.91891617212766</v>
      </c>
      <c r="I417">
        <v>92.435564639983795</v>
      </c>
      <c r="J417">
        <v>71.156244705744697</v>
      </c>
      <c r="K417">
        <v>74.685999706408097</v>
      </c>
      <c r="L417">
        <v>117.51292545648</v>
      </c>
      <c r="M417">
        <v>23.134014845597498</v>
      </c>
      <c r="N417">
        <v>94.280435483086094</v>
      </c>
      <c r="O417">
        <v>80.805391798292405</v>
      </c>
      <c r="P417">
        <v>159076.84201733401</v>
      </c>
      <c r="Q417">
        <v>192784.91850138901</v>
      </c>
      <c r="R417">
        <v>133.484946881833</v>
      </c>
      <c r="S417">
        <v>689.26860193794505</v>
      </c>
      <c r="T417">
        <v>0.61856173358325695</v>
      </c>
      <c r="U417">
        <v>0.35254187310076801</v>
      </c>
      <c r="V417" s="1">
        <v>0</v>
      </c>
      <c r="W417">
        <v>0.145935943514097</v>
      </c>
      <c r="X417">
        <v>0.50152218338513399</v>
      </c>
      <c r="Y417" s="1">
        <v>0</v>
      </c>
      <c r="Z417">
        <v>7.0947347981542799E-2</v>
      </c>
      <c r="AA417">
        <v>2.8666490322584498E-4</v>
      </c>
      <c r="AB417">
        <v>6.9044432165909202E-3</v>
      </c>
      <c r="AC417">
        <v>1.6225338958857701E-3</v>
      </c>
      <c r="AD417" s="1">
        <v>0</v>
      </c>
      <c r="AE417">
        <v>2.4592260578568301E-3</v>
      </c>
      <c r="AF417">
        <v>1.2719865687212201E-2</v>
      </c>
      <c r="AG417">
        <v>6.5178431839199504</v>
      </c>
      <c r="AH417">
        <v>0.134622248748103</v>
      </c>
      <c r="AI417">
        <v>1145.8641117288</v>
      </c>
      <c r="AJ417" t="s">
        <v>126</v>
      </c>
      <c r="AK417">
        <v>23475128653.34</v>
      </c>
      <c r="AL417">
        <v>147571</v>
      </c>
      <c r="AM417" s="15">
        <f t="shared" si="11"/>
        <v>-0.13893039147051445</v>
      </c>
    </row>
    <row r="418" spans="1:39" x14ac:dyDescent="0.25">
      <c r="A418" t="s">
        <v>37</v>
      </c>
      <c r="B418">
        <v>26.018183348455299</v>
      </c>
      <c r="C418">
        <v>2.6691063213899701E-2</v>
      </c>
      <c r="D418">
        <v>27.721599647840499</v>
      </c>
      <c r="E418">
        <v>2.4720902994283901E-2</v>
      </c>
      <c r="F418">
        <v>-31.235395658879099</v>
      </c>
      <c r="G418" s="1">
        <v>0</v>
      </c>
      <c r="H418">
        <v>3.9187336999009101</v>
      </c>
      <c r="I418">
        <v>102.29388053077101</v>
      </c>
      <c r="J418">
        <v>82.469435350950505</v>
      </c>
      <c r="K418">
        <v>83.972914384149703</v>
      </c>
      <c r="L418">
        <v>127.51791604172899</v>
      </c>
      <c r="M418">
        <v>24.1331177381708</v>
      </c>
      <c r="N418">
        <v>94.287171052402797</v>
      </c>
      <c r="O418">
        <v>80.318852184154693</v>
      </c>
      <c r="P418">
        <v>158142.753662745</v>
      </c>
      <c r="Q418">
        <v>191560.54610381299</v>
      </c>
      <c r="R418">
        <v>133.48518724518701</v>
      </c>
      <c r="S418">
        <v>689.29345098317197</v>
      </c>
      <c r="T418">
        <v>0.62020091017965995</v>
      </c>
      <c r="U418">
        <v>0.353467469945004</v>
      </c>
      <c r="V418" s="1">
        <v>0</v>
      </c>
      <c r="W418">
        <v>0.14546877818187801</v>
      </c>
      <c r="X418">
        <v>0.50106375187311702</v>
      </c>
      <c r="Y418" s="1">
        <v>0</v>
      </c>
      <c r="Z418">
        <v>7.0574162087861006E-2</v>
      </c>
      <c r="AA418">
        <v>2.8758315644214797E-4</v>
      </c>
      <c r="AB418">
        <v>7.9529533947128098E-3</v>
      </c>
      <c r="AC418">
        <v>1.9701661681405E-3</v>
      </c>
      <c r="AD418" s="1">
        <v>0</v>
      </c>
      <c r="AE418">
        <v>3.1085327200372601E-3</v>
      </c>
      <c r="AF418">
        <v>1.3371987485011999E-2</v>
      </c>
      <c r="AG418">
        <v>6.4289291948700198</v>
      </c>
      <c r="AH418">
        <v>0.13406795310862801</v>
      </c>
      <c r="AI418">
        <v>1244.83911348583</v>
      </c>
      <c r="AJ418" t="s">
        <v>127</v>
      </c>
      <c r="AK418">
        <v>22893219448.48</v>
      </c>
      <c r="AL418">
        <v>144763</v>
      </c>
      <c r="AM418" s="15">
        <f t="shared" si="11"/>
        <v>-6.1447258492454804E-2</v>
      </c>
    </row>
    <row r="419" spans="1:39" x14ac:dyDescent="0.25">
      <c r="A419" t="s">
        <v>37</v>
      </c>
      <c r="B419">
        <v>25.0747472985991</v>
      </c>
      <c r="C419">
        <v>2.15282649287067E-2</v>
      </c>
      <c r="D419">
        <v>22.984273327199901</v>
      </c>
      <c r="E419">
        <v>1.9653853294797199E-2</v>
      </c>
      <c r="F419">
        <v>-31.260778208680598</v>
      </c>
      <c r="G419" s="1">
        <v>0</v>
      </c>
      <c r="H419">
        <v>3.9185751016356498</v>
      </c>
      <c r="I419">
        <v>109.065511544793</v>
      </c>
      <c r="J419">
        <v>90.009053266809204</v>
      </c>
      <c r="K419">
        <v>90.770438636964201</v>
      </c>
      <c r="L419">
        <v>134.473141594379</v>
      </c>
      <c r="M419">
        <v>25.136043316709401</v>
      </c>
      <c r="N419">
        <v>94.303311331345</v>
      </c>
      <c r="O419">
        <v>80.134894860689698</v>
      </c>
      <c r="P419">
        <v>156996.63113145801</v>
      </c>
      <c r="Q419">
        <v>190004.51418805899</v>
      </c>
      <c r="R419">
        <v>133.488065548739</v>
      </c>
      <c r="S419">
        <v>689.27961087062999</v>
      </c>
      <c r="T419">
        <v>0.62265726267140598</v>
      </c>
      <c r="U419">
        <v>0.35379072933682199</v>
      </c>
      <c r="V419" s="1">
        <v>0</v>
      </c>
      <c r="W419">
        <v>0.14472412038951801</v>
      </c>
      <c r="X419">
        <v>0.50148515027365803</v>
      </c>
      <c r="Y419" s="1">
        <v>0</v>
      </c>
      <c r="Z419">
        <v>6.9696828611806094E-2</v>
      </c>
      <c r="AA419">
        <v>2.88541289893957E-4</v>
      </c>
      <c r="AB419">
        <v>6.8756557371866499E-3</v>
      </c>
      <c r="AC419">
        <v>1.8744137032765101E-3</v>
      </c>
      <c r="AD419" s="1">
        <v>0</v>
      </c>
      <c r="AE419">
        <v>3.0093731667064799E-3</v>
      </c>
      <c r="AF419">
        <v>9.4804295720959404E-3</v>
      </c>
      <c r="AG419">
        <v>6.1984458008836603</v>
      </c>
      <c r="AH419">
        <v>0.13528417532783801</v>
      </c>
      <c r="AI419">
        <v>1349.63403938172</v>
      </c>
      <c r="AJ419" t="s">
        <v>128</v>
      </c>
      <c r="AK419">
        <v>22213453338.790001</v>
      </c>
      <c r="AL419">
        <v>141490</v>
      </c>
      <c r="AM419" s="15">
        <f t="shared" si="11"/>
        <v>9.0952363019687121E-2</v>
      </c>
    </row>
    <row r="420" spans="1:39" x14ac:dyDescent="0.25">
      <c r="A420" t="s">
        <v>37</v>
      </c>
      <c r="B420">
        <v>24.7136600863554</v>
      </c>
      <c r="C420">
        <v>2.12631173368826E-2</v>
      </c>
      <c r="D420">
        <v>22.7334618307029</v>
      </c>
      <c r="E420">
        <v>1.9475849166714802E-2</v>
      </c>
      <c r="F420">
        <v>-31.278425081622999</v>
      </c>
      <c r="G420" s="1">
        <v>0</v>
      </c>
      <c r="H420">
        <v>3.9184072427941699</v>
      </c>
      <c r="I420">
        <v>107.788211909661</v>
      </c>
      <c r="J420">
        <v>89.419799717496304</v>
      </c>
      <c r="K420">
        <v>88.993902714114796</v>
      </c>
      <c r="L420">
        <v>133.359771649577</v>
      </c>
      <c r="M420">
        <v>26.138232052142001</v>
      </c>
      <c r="N420">
        <v>94.316973560772098</v>
      </c>
      <c r="O420">
        <v>79.964447499854401</v>
      </c>
      <c r="P420">
        <v>155985.021890784</v>
      </c>
      <c r="Q420">
        <v>188715.129025309</v>
      </c>
      <c r="R420">
        <v>133.49106029930101</v>
      </c>
      <c r="S420">
        <v>689.21442724341398</v>
      </c>
      <c r="T420">
        <v>0.62444991468661504</v>
      </c>
      <c r="U420">
        <v>0.35461329425778099</v>
      </c>
      <c r="V420" s="1">
        <v>0</v>
      </c>
      <c r="W420">
        <v>0.144003453003229</v>
      </c>
      <c r="X420">
        <v>0.50138325273898798</v>
      </c>
      <c r="Y420" s="1">
        <v>0</v>
      </c>
      <c r="Z420">
        <v>6.8846578774908296E-2</v>
      </c>
      <c r="AA420">
        <v>2.8952809480891701E-4</v>
      </c>
      <c r="AB420">
        <v>6.3217390215344104E-3</v>
      </c>
      <c r="AC420">
        <v>1.7872708321107101E-3</v>
      </c>
      <c r="AD420" s="1">
        <v>0</v>
      </c>
      <c r="AE420">
        <v>2.72798884275334E-3</v>
      </c>
      <c r="AF420">
        <v>1.0136674031266999E-2</v>
      </c>
      <c r="AG420">
        <v>6.0382848326537299</v>
      </c>
      <c r="AH420">
        <v>0.15308364035947999</v>
      </c>
      <c r="AI420">
        <v>1452.6219935410199</v>
      </c>
      <c r="AJ420" t="s">
        <v>129</v>
      </c>
      <c r="AK420">
        <v>21592070670.209999</v>
      </c>
      <c r="AL420">
        <v>138424</v>
      </c>
      <c r="AM420" s="15">
        <f t="shared" si="11"/>
        <v>8.7105002766368012E-2</v>
      </c>
    </row>
    <row r="421" spans="1:39" x14ac:dyDescent="0.25">
      <c r="A421" t="s">
        <v>37</v>
      </c>
      <c r="B421">
        <v>23.076568966131401</v>
      </c>
      <c r="C421">
        <v>2.1591101703596901E-2</v>
      </c>
      <c r="D421">
        <v>23.0436031260205</v>
      </c>
      <c r="E421">
        <v>1.9803484863324901E-2</v>
      </c>
      <c r="F421">
        <v>-31.302015882354699</v>
      </c>
      <c r="G421" s="1">
        <v>0</v>
      </c>
      <c r="H421">
        <v>3.9182214659767101</v>
      </c>
      <c r="I421">
        <v>105.159370567408</v>
      </c>
      <c r="J421">
        <v>87.528185499876102</v>
      </c>
      <c r="K421">
        <v>85.666274674259199</v>
      </c>
      <c r="L421">
        <v>130.891405606289</v>
      </c>
      <c r="M421">
        <v>27.139929841457</v>
      </c>
      <c r="N421">
        <v>94.320659233566801</v>
      </c>
      <c r="O421">
        <v>79.782257784444397</v>
      </c>
      <c r="P421">
        <v>155006.68477476301</v>
      </c>
      <c r="Q421">
        <v>187408.62879353401</v>
      </c>
      <c r="R421">
        <v>133.489026933703</v>
      </c>
      <c r="S421">
        <v>689.21925855296899</v>
      </c>
      <c r="T421">
        <v>0.62613976516109604</v>
      </c>
      <c r="U421">
        <v>0.35493687013386099</v>
      </c>
      <c r="V421" s="1">
        <v>0</v>
      </c>
      <c r="W421">
        <v>0.14292351585479601</v>
      </c>
      <c r="X421">
        <v>0.50213961401134199</v>
      </c>
      <c r="Y421" s="1">
        <v>0</v>
      </c>
      <c r="Z421">
        <v>6.8446171090707802E-2</v>
      </c>
      <c r="AA421">
        <v>2.9058412742345198E-4</v>
      </c>
      <c r="AB421">
        <v>6.1795249564472396E-3</v>
      </c>
      <c r="AC421">
        <v>1.7876180555790201E-3</v>
      </c>
      <c r="AD421" s="1">
        <v>0</v>
      </c>
      <c r="AE421">
        <v>2.5609686618621799E-3</v>
      </c>
      <c r="AF421">
        <v>1.0772518634295E-2</v>
      </c>
      <c r="AG421">
        <v>5.8322779375268103</v>
      </c>
      <c r="AH421">
        <v>0.162723377737648</v>
      </c>
      <c r="AI421">
        <v>1553.9109031278799</v>
      </c>
      <c r="AJ421" t="s">
        <v>130</v>
      </c>
      <c r="AK421">
        <v>20986510058.34</v>
      </c>
      <c r="AL421">
        <v>135391</v>
      </c>
      <c r="AM421" s="15">
        <f t="shared" si="11"/>
        <v>1.4305853095375465E-3</v>
      </c>
    </row>
    <row r="422" spans="1:39" x14ac:dyDescent="0.25">
      <c r="A422" t="s">
        <v>37</v>
      </c>
      <c r="B422">
        <v>18.989274377540699</v>
      </c>
      <c r="C422">
        <v>1.31999803118364E-2</v>
      </c>
      <c r="D422">
        <v>14.7391233397178</v>
      </c>
      <c r="E422">
        <v>1.1121534989211699E-2</v>
      </c>
      <c r="F422">
        <v>-31.385166303061698</v>
      </c>
      <c r="G422" s="1">
        <v>0</v>
      </c>
      <c r="H422">
        <v>3.9175887955836401</v>
      </c>
      <c r="I422">
        <v>46.106041493082898</v>
      </c>
      <c r="J422">
        <v>27.279835871329599</v>
      </c>
      <c r="K422">
        <v>29.8482070848052</v>
      </c>
      <c r="L422">
        <v>72.378679304785805</v>
      </c>
      <c r="M422">
        <v>31.147942918951902</v>
      </c>
      <c r="N422">
        <v>94.365004400769706</v>
      </c>
      <c r="O422">
        <v>77.504617215823799</v>
      </c>
      <c r="P422">
        <v>151789.25756795699</v>
      </c>
      <c r="Q422">
        <v>183266.65376465701</v>
      </c>
      <c r="R422">
        <v>133.489636714358</v>
      </c>
      <c r="S422">
        <v>689.21875972971998</v>
      </c>
      <c r="T422">
        <v>0.63114998405475597</v>
      </c>
      <c r="U422">
        <v>0.35654066645299098</v>
      </c>
      <c r="V422" s="1">
        <v>0</v>
      </c>
      <c r="W422">
        <v>0.140632900878046</v>
      </c>
      <c r="X422">
        <v>0.50282643266896099</v>
      </c>
      <c r="Y422" s="1">
        <v>0</v>
      </c>
      <c r="Z422">
        <v>6.6795144650147201E-2</v>
      </c>
      <c r="AA422">
        <v>2.9541191690507902E-4</v>
      </c>
      <c r="AB422">
        <v>6.8674184052181604E-3</v>
      </c>
      <c r="AC422">
        <v>2.0784422393332201E-3</v>
      </c>
      <c r="AD422" s="1">
        <v>0</v>
      </c>
      <c r="AE422">
        <v>1.5342805355177799E-3</v>
      </c>
      <c r="AF422">
        <v>2.42444515173086E-3</v>
      </c>
      <c r="AG422">
        <v>6.0214655102871797</v>
      </c>
      <c r="AH422">
        <v>0.27378005239258602</v>
      </c>
      <c r="AI422">
        <v>1770.83871945038</v>
      </c>
      <c r="AJ422" t="s">
        <v>44</v>
      </c>
      <c r="AK422">
        <v>19153072098.439999</v>
      </c>
      <c r="AL422">
        <v>126182</v>
      </c>
      <c r="AM422" s="15">
        <f t="shared" si="11"/>
        <v>0.28835846880865268</v>
      </c>
    </row>
    <row r="423" spans="1:39" x14ac:dyDescent="0.25">
      <c r="A423" t="s">
        <v>37</v>
      </c>
      <c r="B423">
        <v>16.584743016318399</v>
      </c>
      <c r="C423">
        <v>1.25924558205071E-2</v>
      </c>
      <c r="D423">
        <v>14.107094690604599</v>
      </c>
      <c r="E423">
        <v>1.06223388442788E-2</v>
      </c>
      <c r="F423">
        <v>-31.396409445695902</v>
      </c>
      <c r="G423" s="1">
        <v>0</v>
      </c>
      <c r="H423">
        <v>3.9174895146679098</v>
      </c>
      <c r="I423">
        <v>44.442502976271101</v>
      </c>
      <c r="J423">
        <v>29.6377939935334</v>
      </c>
      <c r="K423">
        <v>25.824798371623</v>
      </c>
      <c r="L423">
        <v>70.833780753388496</v>
      </c>
      <c r="M423">
        <v>32.148587599522401</v>
      </c>
      <c r="N423">
        <v>94.375253514070394</v>
      </c>
      <c r="O423">
        <v>76.482542442391306</v>
      </c>
      <c r="P423">
        <v>151100.66912209499</v>
      </c>
      <c r="Q423">
        <v>182426.721153416</v>
      </c>
      <c r="R423">
        <v>133.49144142535599</v>
      </c>
      <c r="S423">
        <v>689.15535358500699</v>
      </c>
      <c r="T423">
        <v>0.631965119042734</v>
      </c>
      <c r="U423">
        <v>0.35665037517626402</v>
      </c>
      <c r="V423" s="1">
        <v>0</v>
      </c>
      <c r="W423">
        <v>0.14048474284944601</v>
      </c>
      <c r="X423">
        <v>0.50286488197428902</v>
      </c>
      <c r="Y423" s="1">
        <v>0</v>
      </c>
      <c r="Z423">
        <v>6.6371560196495899E-2</v>
      </c>
      <c r="AA423">
        <v>2.9681088479020898E-4</v>
      </c>
      <c r="AB423">
        <v>7.0893697484681901E-3</v>
      </c>
      <c r="AC423">
        <v>1.9701375704221E-3</v>
      </c>
      <c r="AD423" s="1">
        <v>0</v>
      </c>
      <c r="AE423">
        <v>1.3966613782718301E-3</v>
      </c>
      <c r="AF423">
        <v>1.83953247069326E-3</v>
      </c>
      <c r="AG423">
        <v>6.2089335922792799</v>
      </c>
      <c r="AH423">
        <v>0.17686255959057001</v>
      </c>
      <c r="AI423">
        <v>1811.7405371633199</v>
      </c>
      <c r="AJ423" t="s">
        <v>45</v>
      </c>
      <c r="AK423">
        <v>18772596031.060001</v>
      </c>
      <c r="AL423">
        <v>124239</v>
      </c>
      <c r="AM423" s="15">
        <f t="shared" si="11"/>
        <v>0.17563136705702598</v>
      </c>
    </row>
    <row r="424" spans="1:39" x14ac:dyDescent="0.25">
      <c r="A424" t="s">
        <v>37</v>
      </c>
      <c r="B424">
        <v>19.559114427463999</v>
      </c>
      <c r="C424">
        <v>1.59415728569599E-2</v>
      </c>
      <c r="D424">
        <v>17.538616265695701</v>
      </c>
      <c r="E424">
        <v>1.34573895311163E-2</v>
      </c>
      <c r="F424">
        <v>-31.412991805022799</v>
      </c>
      <c r="G424" s="1">
        <v>0</v>
      </c>
      <c r="H424">
        <v>3.9173420321406698</v>
      </c>
      <c r="I424">
        <v>50.863863168419002</v>
      </c>
      <c r="J424">
        <v>39.457420127729399</v>
      </c>
      <c r="K424">
        <v>29.564679484171702</v>
      </c>
      <c r="L424">
        <v>77.353349903922705</v>
      </c>
      <c r="M424">
        <v>33.149177620473097</v>
      </c>
      <c r="N424">
        <v>94.382038730139499</v>
      </c>
      <c r="O424">
        <v>75.464858479756799</v>
      </c>
      <c r="P424">
        <v>150535.501132012</v>
      </c>
      <c r="Q424">
        <v>181652.55995990901</v>
      </c>
      <c r="R424">
        <v>133.49479310514999</v>
      </c>
      <c r="S424">
        <v>689.16989875037905</v>
      </c>
      <c r="T424">
        <v>0.63327627152799504</v>
      </c>
      <c r="U424">
        <v>0.35682149328949497</v>
      </c>
      <c r="V424" s="1">
        <v>0</v>
      </c>
      <c r="W424">
        <v>0.140225262099336</v>
      </c>
      <c r="X424">
        <v>0.50295324461116797</v>
      </c>
      <c r="Y424" s="1">
        <v>0</v>
      </c>
      <c r="Z424">
        <v>6.5877662914262503E-2</v>
      </c>
      <c r="AA424">
        <v>2.9833634950437998E-4</v>
      </c>
      <c r="AB424">
        <v>8.6617736057049699E-3</v>
      </c>
      <c r="AC424">
        <v>2.4841702148614398E-3</v>
      </c>
      <c r="AD424" s="1">
        <v>0</v>
      </c>
      <c r="AE424">
        <v>1.7212254616690099E-3</v>
      </c>
      <c r="AF424">
        <v>2.7760643598129099E-3</v>
      </c>
      <c r="AG424">
        <v>6.4911991280153698</v>
      </c>
      <c r="AH424">
        <v>0.19924227337834599</v>
      </c>
      <c r="AI424">
        <v>1859.8377580281699</v>
      </c>
      <c r="AJ424" t="s">
        <v>46</v>
      </c>
      <c r="AK424">
        <v>18421781951.029999</v>
      </c>
      <c r="AL424">
        <v>122375</v>
      </c>
      <c r="AM424" s="15">
        <f t="shared" si="11"/>
        <v>0.1152028262184086</v>
      </c>
    </row>
    <row r="425" spans="1:39" x14ac:dyDescent="0.25">
      <c r="A425" t="s">
        <v>37</v>
      </c>
      <c r="B425">
        <v>20.4167052548576</v>
      </c>
      <c r="C425">
        <v>1.9239630760079399E-2</v>
      </c>
      <c r="D425">
        <v>20.7945799229079</v>
      </c>
      <c r="E425">
        <v>1.64795290931504E-2</v>
      </c>
      <c r="F425">
        <v>-31.4229771571265</v>
      </c>
      <c r="G425" s="1">
        <v>0</v>
      </c>
      <c r="H425">
        <v>3.9171645406243498</v>
      </c>
      <c r="I425">
        <v>63.277542187913802</v>
      </c>
      <c r="J425">
        <v>54.059424282742</v>
      </c>
      <c r="K425">
        <v>40.3622553729343</v>
      </c>
      <c r="L425">
        <v>89.865367965512604</v>
      </c>
      <c r="M425">
        <v>34.147831712378398</v>
      </c>
      <c r="N425">
        <v>94.392945135834495</v>
      </c>
      <c r="O425">
        <v>74.996648074120202</v>
      </c>
      <c r="P425">
        <v>149972.260192658</v>
      </c>
      <c r="Q425">
        <v>180990.422387539</v>
      </c>
      <c r="R425">
        <v>133.49500647983999</v>
      </c>
      <c r="S425">
        <v>689.13381872095499</v>
      </c>
      <c r="T425">
        <v>0.63401873999005098</v>
      </c>
      <c r="U425">
        <v>0.35718103127235601</v>
      </c>
      <c r="V425" s="1">
        <v>0</v>
      </c>
      <c r="W425">
        <v>0.14003187915790299</v>
      </c>
      <c r="X425">
        <v>0.50278708956973905</v>
      </c>
      <c r="Y425" s="1">
        <v>0</v>
      </c>
      <c r="Z425">
        <v>6.5526806659257905E-2</v>
      </c>
      <c r="AA425">
        <v>2.9992004893578599E-4</v>
      </c>
      <c r="AB425">
        <v>9.5370593626253903E-3</v>
      </c>
      <c r="AC425">
        <v>2.7601108038181501E-3</v>
      </c>
      <c r="AD425" s="1">
        <v>0</v>
      </c>
      <c r="AE425">
        <v>1.99669540301433E-3</v>
      </c>
      <c r="AF425">
        <v>4.6459343465375903E-3</v>
      </c>
      <c r="AG425">
        <v>6.4749344820536701</v>
      </c>
      <c r="AH425">
        <v>0.215229623793947</v>
      </c>
      <c r="AI425">
        <v>1919.28003735127</v>
      </c>
      <c r="AJ425" t="s">
        <v>47</v>
      </c>
      <c r="AK425">
        <v>18028615314.540001</v>
      </c>
      <c r="AL425">
        <v>120213</v>
      </c>
      <c r="AM425" s="15">
        <f t="shared" si="11"/>
        <v>-1.8171786564152859E-2</v>
      </c>
    </row>
    <row r="426" spans="1:39" x14ac:dyDescent="0.25">
      <c r="A426" t="s">
        <v>37</v>
      </c>
      <c r="B426">
        <v>18.823109960184699</v>
      </c>
      <c r="C426">
        <v>1.84106556535742E-2</v>
      </c>
      <c r="D426">
        <v>19.987466308802802</v>
      </c>
      <c r="E426">
        <v>1.58448151505447E-2</v>
      </c>
      <c r="F426">
        <v>-31.4186360298234</v>
      </c>
      <c r="G426" s="1">
        <v>0</v>
      </c>
      <c r="H426">
        <v>3.9172623867179301</v>
      </c>
      <c r="I426">
        <v>70.561973994471998</v>
      </c>
      <c r="J426">
        <v>62.642791002036098</v>
      </c>
      <c r="K426">
        <v>45.984706434851901</v>
      </c>
      <c r="L426">
        <v>97.262367833572</v>
      </c>
      <c r="M426">
        <v>35.148989867461403</v>
      </c>
      <c r="N426">
        <v>94.399026193358907</v>
      </c>
      <c r="O426">
        <v>74.553421203672002</v>
      </c>
      <c r="P426">
        <v>149337.34524593901</v>
      </c>
      <c r="Q426">
        <v>180192.47246071699</v>
      </c>
      <c r="R426">
        <v>133.49867356966101</v>
      </c>
      <c r="S426">
        <v>689.10865322227096</v>
      </c>
      <c r="T426">
        <v>0.63478390216954095</v>
      </c>
      <c r="U426">
        <v>0.35736971043781002</v>
      </c>
      <c r="V426" s="1">
        <v>0</v>
      </c>
      <c r="W426">
        <v>0.13990516677018799</v>
      </c>
      <c r="X426">
        <v>0.50272512279200099</v>
      </c>
      <c r="Y426" s="1">
        <v>0</v>
      </c>
      <c r="Z426">
        <v>6.5099576795617703E-2</v>
      </c>
      <c r="AA426">
        <v>3.0167937547282997E-4</v>
      </c>
      <c r="AB426">
        <v>8.4740991853867395E-3</v>
      </c>
      <c r="AC426">
        <v>2.56585407317796E-3</v>
      </c>
      <c r="AD426" s="1">
        <v>0</v>
      </c>
      <c r="AE426">
        <v>1.8771959717999399E-3</v>
      </c>
      <c r="AF426">
        <v>5.1918636965146104E-3</v>
      </c>
      <c r="AG426">
        <v>6.40489744652292</v>
      </c>
      <c r="AH426">
        <v>0.20335462818890501</v>
      </c>
      <c r="AI426">
        <v>1986.8683164623901</v>
      </c>
      <c r="AJ426" t="s">
        <v>48</v>
      </c>
      <c r="AK426">
        <v>17624345473.889999</v>
      </c>
      <c r="AL426">
        <v>118017</v>
      </c>
      <c r="AM426" s="15">
        <f t="shared" si="11"/>
        <v>-5.8254324516624822E-2</v>
      </c>
    </row>
    <row r="427" spans="1:39" x14ac:dyDescent="0.25">
      <c r="A427" t="s">
        <v>37</v>
      </c>
      <c r="B427">
        <v>20.8456426669287</v>
      </c>
      <c r="C427">
        <v>2.0709639377746902E-2</v>
      </c>
      <c r="D427">
        <v>22.207495078354398</v>
      </c>
      <c r="E427">
        <v>1.7719039963223399E-2</v>
      </c>
      <c r="F427">
        <v>-31.424977768476001</v>
      </c>
      <c r="G427" s="1">
        <v>0</v>
      </c>
      <c r="H427">
        <v>3.9171816984738999</v>
      </c>
      <c r="I427">
        <v>71.978631217215494</v>
      </c>
      <c r="J427">
        <v>65.449797431622699</v>
      </c>
      <c r="K427">
        <v>45.0408683973126</v>
      </c>
      <c r="L427">
        <v>98.785984568394696</v>
      </c>
      <c r="M427">
        <v>36.147071986611003</v>
      </c>
      <c r="N427">
        <v>94.404469453698496</v>
      </c>
      <c r="O427">
        <v>74.096710223931794</v>
      </c>
      <c r="P427">
        <v>148738.22188244099</v>
      </c>
      <c r="Q427">
        <v>179501.03873494299</v>
      </c>
      <c r="R427">
        <v>133.49980648560501</v>
      </c>
      <c r="S427">
        <v>689.12583935541204</v>
      </c>
      <c r="T427">
        <v>0.63546335527503095</v>
      </c>
      <c r="U427">
        <v>0.35763491612207599</v>
      </c>
      <c r="V427" s="1">
        <v>0</v>
      </c>
      <c r="W427">
        <v>0.13946380495827301</v>
      </c>
      <c r="X427">
        <v>0.50290127891964898</v>
      </c>
      <c r="Y427" s="1">
        <v>0</v>
      </c>
      <c r="Z427">
        <v>6.4608194557721904E-2</v>
      </c>
      <c r="AA427">
        <v>3.03499748292903E-4</v>
      </c>
      <c r="AB427">
        <v>9.3717715365132306E-3</v>
      </c>
      <c r="AC427">
        <v>2.9905996255262901E-3</v>
      </c>
      <c r="AD427" s="1">
        <v>0</v>
      </c>
      <c r="AE427">
        <v>2.1818454883934702E-3</v>
      </c>
      <c r="AF427">
        <v>5.86201441545889E-3</v>
      </c>
      <c r="AG427">
        <v>6.3890141060773997</v>
      </c>
      <c r="AH427">
        <v>0.219915165453936</v>
      </c>
      <c r="AI427">
        <v>2055.6090107005698</v>
      </c>
      <c r="AJ427" t="s">
        <v>49</v>
      </c>
      <c r="AK427">
        <v>17252592570.810001</v>
      </c>
      <c r="AL427">
        <v>115993</v>
      </c>
      <c r="AM427" s="15">
        <f t="shared" si="11"/>
        <v>-6.1323999245331051E-2</v>
      </c>
    </row>
    <row r="428" spans="1:39" x14ac:dyDescent="0.25">
      <c r="A428" t="s">
        <v>37</v>
      </c>
      <c r="B428">
        <v>18.384426506585399</v>
      </c>
      <c r="C428">
        <v>1.7548798582461701E-2</v>
      </c>
      <c r="D428">
        <v>19.140350051230701</v>
      </c>
      <c r="E428">
        <v>1.4927846608589E-2</v>
      </c>
      <c r="F428">
        <v>-31.4313060850419</v>
      </c>
      <c r="G428" s="1">
        <v>0</v>
      </c>
      <c r="H428">
        <v>3.9171627566581599</v>
      </c>
      <c r="I428">
        <v>74.265990180217003</v>
      </c>
      <c r="J428">
        <v>68.900786041417803</v>
      </c>
      <c r="K428">
        <v>45.038787484631598</v>
      </c>
      <c r="L428">
        <v>101.194390598601</v>
      </c>
      <c r="M428">
        <v>37.147413778124701</v>
      </c>
      <c r="N428">
        <v>94.407288014112396</v>
      </c>
      <c r="O428">
        <v>73.885717027045203</v>
      </c>
      <c r="P428">
        <v>148064.96069729401</v>
      </c>
      <c r="Q428">
        <v>178646.451123003</v>
      </c>
      <c r="R428">
        <v>133.49893489657899</v>
      </c>
      <c r="S428">
        <v>689.11162985624799</v>
      </c>
      <c r="T428">
        <v>0.63585357987844704</v>
      </c>
      <c r="U428">
        <v>0.35810467996512002</v>
      </c>
      <c r="V428" s="1">
        <v>0</v>
      </c>
      <c r="W428">
        <v>0.13933368537795801</v>
      </c>
      <c r="X428">
        <v>0.50256163465692105</v>
      </c>
      <c r="Y428" s="1">
        <v>0</v>
      </c>
      <c r="Z428">
        <v>6.4218667337111096E-2</v>
      </c>
      <c r="AA428">
        <v>3.05487244651539E-4</v>
      </c>
      <c r="AB428">
        <v>7.4764332123823003E-3</v>
      </c>
      <c r="AC428">
        <v>2.62093496002061E-3</v>
      </c>
      <c r="AD428" s="1">
        <v>0</v>
      </c>
      <c r="AE428">
        <v>1.9926999766044801E-3</v>
      </c>
      <c r="AF428">
        <v>5.1532400242074597E-3</v>
      </c>
      <c r="AG428">
        <v>6.2327307386423998</v>
      </c>
      <c r="AH428">
        <v>0.207323768578694</v>
      </c>
      <c r="AI428">
        <v>2125.9681597604699</v>
      </c>
      <c r="AJ428" t="s">
        <v>50</v>
      </c>
      <c r="AK428">
        <v>16849348332.469999</v>
      </c>
      <c r="AL428">
        <v>113797</v>
      </c>
      <c r="AM428" s="15">
        <f t="shared" si="11"/>
        <v>-3.9493715769147952E-2</v>
      </c>
    </row>
    <row r="429" spans="1:39" x14ac:dyDescent="0.25">
      <c r="A429" t="s">
        <v>37</v>
      </c>
      <c r="B429">
        <v>19.612544447314601</v>
      </c>
      <c r="C429">
        <v>1.9261380657048001E-2</v>
      </c>
      <c r="D429">
        <v>20.8156554028083</v>
      </c>
      <c r="E429">
        <v>1.6520717209189899E-2</v>
      </c>
      <c r="F429">
        <v>-31.434396571482502</v>
      </c>
      <c r="G429" s="1">
        <v>0</v>
      </c>
      <c r="H429">
        <v>3.9171244925681301</v>
      </c>
      <c r="I429">
        <v>82.009720474539904</v>
      </c>
      <c r="J429">
        <v>77.096638874441197</v>
      </c>
      <c r="K429">
        <v>51.280080844530502</v>
      </c>
      <c r="L429">
        <v>109.044062024951</v>
      </c>
      <c r="M429">
        <v>38.147227549149001</v>
      </c>
      <c r="N429">
        <v>94.412112616679707</v>
      </c>
      <c r="O429">
        <v>73.673018682133801</v>
      </c>
      <c r="P429">
        <v>147476.656917691</v>
      </c>
      <c r="Q429">
        <v>177944.344389973</v>
      </c>
      <c r="R429">
        <v>133.50224793839899</v>
      </c>
      <c r="S429">
        <v>689.13732530182801</v>
      </c>
      <c r="T429">
        <v>0.63668023438633603</v>
      </c>
      <c r="U429">
        <v>0.35792677223275499</v>
      </c>
      <c r="V429" s="1">
        <v>0</v>
      </c>
      <c r="W429">
        <v>0.13902720243856501</v>
      </c>
      <c r="X429">
        <v>0.50304602532867804</v>
      </c>
      <c r="Y429" s="1">
        <v>0</v>
      </c>
      <c r="Z429">
        <v>6.3982154221045695E-2</v>
      </c>
      <c r="AA429">
        <v>3.0755149901832198E-4</v>
      </c>
      <c r="AB429">
        <v>7.4868052851622601E-3</v>
      </c>
      <c r="AC429">
        <v>2.74064217962532E-3</v>
      </c>
      <c r="AD429" s="1">
        <v>0</v>
      </c>
      <c r="AE429">
        <v>2.2371130668344002E-3</v>
      </c>
      <c r="AF429">
        <v>6.4892481280098497E-3</v>
      </c>
      <c r="AG429">
        <v>6.1203844133103598</v>
      </c>
      <c r="AH429">
        <v>0.22233312843459599</v>
      </c>
      <c r="AI429">
        <v>2204.8509506806099</v>
      </c>
      <c r="AJ429" t="s">
        <v>51</v>
      </c>
      <c r="AK429">
        <v>16493051926.389999</v>
      </c>
      <c r="AL429">
        <v>111835</v>
      </c>
      <c r="AM429" s="15">
        <f t="shared" si="11"/>
        <v>-5.7798370131136201E-2</v>
      </c>
    </row>
    <row r="430" spans="1:39" x14ac:dyDescent="0.25">
      <c r="A430" t="s">
        <v>37</v>
      </c>
      <c r="B430">
        <v>17.664189044052499</v>
      </c>
      <c r="C430">
        <v>1.82005868429185E-2</v>
      </c>
      <c r="D430">
        <v>19.781743587745002</v>
      </c>
      <c r="E430">
        <v>1.54895517606972E-2</v>
      </c>
      <c r="F430">
        <v>-31.443056873655799</v>
      </c>
      <c r="G430" s="1">
        <v>0</v>
      </c>
      <c r="H430">
        <v>3.91707271618515</v>
      </c>
      <c r="I430">
        <v>80.357961043410896</v>
      </c>
      <c r="J430">
        <v>75.405911489008702</v>
      </c>
      <c r="K430">
        <v>49.731179775922001</v>
      </c>
      <c r="L430">
        <v>107.515186680447</v>
      </c>
      <c r="M430">
        <v>39.148407615359503</v>
      </c>
      <c r="N430">
        <v>94.4111551300347</v>
      </c>
      <c r="O430">
        <v>73.456407148749406</v>
      </c>
      <c r="P430">
        <v>146802.19452116999</v>
      </c>
      <c r="Q430">
        <v>177110.942505863</v>
      </c>
      <c r="R430">
        <v>133.500543872278</v>
      </c>
      <c r="S430">
        <v>689.11441938271696</v>
      </c>
      <c r="T430">
        <v>0.63708323682111001</v>
      </c>
      <c r="U430">
        <v>0.35856164189829698</v>
      </c>
      <c r="V430" s="1">
        <v>0</v>
      </c>
      <c r="W430">
        <v>0.13874591632529701</v>
      </c>
      <c r="X430">
        <v>0.50269244177640504</v>
      </c>
      <c r="Y430" s="1">
        <v>0</v>
      </c>
      <c r="Z430">
        <v>6.4076356231162507E-2</v>
      </c>
      <c r="AA430">
        <v>3.0983807307106601E-4</v>
      </c>
      <c r="AB430">
        <v>7.2922812055678599E-3</v>
      </c>
      <c r="AC430">
        <v>2.7110252481053801E-3</v>
      </c>
      <c r="AD430" s="1">
        <v>0</v>
      </c>
      <c r="AE430">
        <v>2.20695774273674E-3</v>
      </c>
      <c r="AF430">
        <v>5.6805089178987101E-3</v>
      </c>
      <c r="AG430">
        <v>6.0075243378552496</v>
      </c>
      <c r="AH430">
        <v>0.23216633123529101</v>
      </c>
      <c r="AI430">
        <v>2281.3863548251202</v>
      </c>
      <c r="AJ430" t="s">
        <v>52</v>
      </c>
      <c r="AK430">
        <v>16118734156.23</v>
      </c>
      <c r="AL430">
        <v>109799</v>
      </c>
      <c r="AM430" s="15">
        <f t="shared" si="11"/>
        <v>-0.10704589988742697</v>
      </c>
    </row>
    <row r="431" spans="1:39" x14ac:dyDescent="0.25">
      <c r="A431" t="s">
        <v>37</v>
      </c>
      <c r="B431">
        <v>16.620973948570001</v>
      </c>
      <c r="C431">
        <v>1.58411911843091E-2</v>
      </c>
      <c r="D431">
        <v>17.4376191247576</v>
      </c>
      <c r="E431">
        <v>1.3296767591629999E-2</v>
      </c>
      <c r="F431">
        <v>-31.465796934274898</v>
      </c>
      <c r="G431" s="1">
        <v>0</v>
      </c>
      <c r="H431">
        <v>3.91687994116017</v>
      </c>
      <c r="I431">
        <v>75.844251326643203</v>
      </c>
      <c r="J431">
        <v>71.020056091916203</v>
      </c>
      <c r="K431">
        <v>44.652576062139602</v>
      </c>
      <c r="L431">
        <v>103.121215624659</v>
      </c>
      <c r="M431">
        <v>40.149574817670199</v>
      </c>
      <c r="N431">
        <v>94.413438835666895</v>
      </c>
      <c r="O431">
        <v>72.979033754492406</v>
      </c>
      <c r="P431">
        <v>146148.46777334099</v>
      </c>
      <c r="Q431">
        <v>176374.03129061699</v>
      </c>
      <c r="R431">
        <v>133.50119232715301</v>
      </c>
      <c r="S431">
        <v>689.16808398485398</v>
      </c>
      <c r="T431">
        <v>0.63755538747265705</v>
      </c>
      <c r="U431">
        <v>0.35883124887842799</v>
      </c>
      <c r="V431" s="1">
        <v>0</v>
      </c>
      <c r="W431">
        <v>0.13815168695434599</v>
      </c>
      <c r="X431">
        <v>0.50301706416722503</v>
      </c>
      <c r="Y431" s="1">
        <v>0</v>
      </c>
      <c r="Z431">
        <v>6.4044533843955601E-2</v>
      </c>
      <c r="AA431">
        <v>3.1210200236358901E-4</v>
      </c>
      <c r="AB431">
        <v>6.6969028088044299E-3</v>
      </c>
      <c r="AC431">
        <v>2.5444265675937101E-3</v>
      </c>
      <c r="AD431" s="1">
        <v>0</v>
      </c>
      <c r="AE431">
        <v>2.02716906791503E-3</v>
      </c>
      <c r="AF431">
        <v>4.2606664610570803E-3</v>
      </c>
      <c r="AG431">
        <v>5.9927266688666796</v>
      </c>
      <c r="AH431">
        <v>0.22766916754554201</v>
      </c>
      <c r="AI431">
        <v>2353.0311726044702</v>
      </c>
      <c r="AJ431" t="s">
        <v>53</v>
      </c>
      <c r="AK431">
        <v>15739459236.85</v>
      </c>
      <c r="AL431">
        <v>107695</v>
      </c>
      <c r="AM431" s="15">
        <f t="shared" si="11"/>
        <v>-4.6832378339319414E-2</v>
      </c>
    </row>
    <row r="432" spans="1:39" x14ac:dyDescent="0.25">
      <c r="A432" t="s">
        <v>37</v>
      </c>
      <c r="B432">
        <v>14.174374874704901</v>
      </c>
      <c r="C432">
        <v>1.4657023587786099E-2</v>
      </c>
      <c r="D432">
        <v>16.237601811644002</v>
      </c>
      <c r="E432">
        <v>1.1984311645439999E-2</v>
      </c>
      <c r="F432">
        <v>-31.478404317849002</v>
      </c>
      <c r="G432" s="1">
        <v>0</v>
      </c>
      <c r="H432">
        <v>3.9168015979913</v>
      </c>
      <c r="I432">
        <v>74.382384917685101</v>
      </c>
      <c r="J432">
        <v>70.4694321880324</v>
      </c>
      <c r="K432">
        <v>40.4281869582586</v>
      </c>
      <c r="L432">
        <v>101.770678862783</v>
      </c>
      <c r="M432">
        <v>41.151965166708599</v>
      </c>
      <c r="N432">
        <v>94.422501942256105</v>
      </c>
      <c r="O432">
        <v>72.519893680681193</v>
      </c>
      <c r="P432">
        <v>145548.83377274801</v>
      </c>
      <c r="Q432">
        <v>175669.70729360601</v>
      </c>
      <c r="R432">
        <v>133.50490163360999</v>
      </c>
      <c r="S432">
        <v>689.20147469123594</v>
      </c>
      <c r="T432">
        <v>0.63823121811348504</v>
      </c>
      <c r="U432">
        <v>0.35899585785891303</v>
      </c>
      <c r="V432" s="1">
        <v>0</v>
      </c>
      <c r="W432">
        <v>0.13723044306504201</v>
      </c>
      <c r="X432">
        <v>0.50377369907604397</v>
      </c>
      <c r="Y432" s="1">
        <v>0</v>
      </c>
      <c r="Z432">
        <v>6.3802829926454196E-2</v>
      </c>
      <c r="AA432">
        <v>3.1473264501354498E-4</v>
      </c>
      <c r="AB432">
        <v>5.5187254901014901E-3</v>
      </c>
      <c r="AC432">
        <v>2.6727111772209601E-3</v>
      </c>
      <c r="AD432" s="1">
        <v>0</v>
      </c>
      <c r="AE432">
        <v>2.1588635642301899E-3</v>
      </c>
      <c r="AF432">
        <v>3.99202504616087E-3</v>
      </c>
      <c r="AG432">
        <v>5.9780793878973197</v>
      </c>
      <c r="AH432">
        <v>0.222859282871502</v>
      </c>
      <c r="AI432">
        <v>2423.6136790861501</v>
      </c>
      <c r="AJ432" t="s">
        <v>54</v>
      </c>
      <c r="AK432">
        <v>15403433078.17</v>
      </c>
      <c r="AL432">
        <v>105830</v>
      </c>
      <c r="AM432" s="15">
        <f t="shared" si="11"/>
        <v>-0.12706475752223201</v>
      </c>
    </row>
    <row r="433" spans="1:39" x14ac:dyDescent="0.25">
      <c r="A433" t="s">
        <v>37</v>
      </c>
      <c r="B433">
        <v>13.8619500670622</v>
      </c>
      <c r="C433">
        <v>1.25435935374271E-2</v>
      </c>
      <c r="D433">
        <v>14.056075441951</v>
      </c>
      <c r="E433">
        <v>1.0142237811655399E-2</v>
      </c>
      <c r="F433">
        <v>-31.483716765849898</v>
      </c>
      <c r="G433" s="1">
        <v>0</v>
      </c>
      <c r="H433">
        <v>3.9167761422874601</v>
      </c>
      <c r="I433">
        <v>66.420971480230193</v>
      </c>
      <c r="J433">
        <v>63.0664022624807</v>
      </c>
      <c r="K433">
        <v>30.6559848711805</v>
      </c>
      <c r="L433">
        <v>93.9095517396552</v>
      </c>
      <c r="M433">
        <v>42.152122901329797</v>
      </c>
      <c r="N433">
        <v>94.4286887689683</v>
      </c>
      <c r="O433">
        <v>72.043471053313993</v>
      </c>
      <c r="P433">
        <v>145013.70983734299</v>
      </c>
      <c r="Q433">
        <v>175009.47881565601</v>
      </c>
      <c r="R433">
        <v>133.50608114003001</v>
      </c>
      <c r="S433">
        <v>689.20505382829299</v>
      </c>
      <c r="T433">
        <v>0.63868110884432705</v>
      </c>
      <c r="U433">
        <v>0.359162426153952</v>
      </c>
      <c r="V433" s="1">
        <v>0</v>
      </c>
      <c r="W433">
        <v>0.13696188354078201</v>
      </c>
      <c r="X433">
        <v>0.50387569030526502</v>
      </c>
      <c r="Y433" s="1">
        <v>0</v>
      </c>
      <c r="Z433">
        <v>6.3766593275465605E-2</v>
      </c>
      <c r="AA433">
        <v>3.17279541514089E-4</v>
      </c>
      <c r="AB433">
        <v>5.5165417738115702E-3</v>
      </c>
      <c r="AC433">
        <v>2.4013541396789898E-3</v>
      </c>
      <c r="AD433" s="1">
        <v>0</v>
      </c>
      <c r="AE433">
        <v>1.88585822212733E-3</v>
      </c>
      <c r="AF433">
        <v>2.4225834122996001E-3</v>
      </c>
      <c r="AG433">
        <v>5.9866259167325202</v>
      </c>
      <c r="AH433">
        <v>0.23888056897910501</v>
      </c>
      <c r="AI433">
        <v>2487.0861701136</v>
      </c>
      <c r="AJ433" t="s">
        <v>55</v>
      </c>
      <c r="AK433">
        <v>15147117033.639999</v>
      </c>
      <c r="AL433">
        <v>104453</v>
      </c>
      <c r="AM433" s="15">
        <f t="shared" si="11"/>
        <v>-1.3810780661394628E-2</v>
      </c>
    </row>
    <row r="434" spans="1:39" x14ac:dyDescent="0.25">
      <c r="A434" t="s">
        <v>37</v>
      </c>
      <c r="B434">
        <v>16.652556689320601</v>
      </c>
      <c r="C434">
        <v>1.32733111622947E-2</v>
      </c>
      <c r="D434">
        <v>14.815122906604</v>
      </c>
      <c r="E434">
        <v>1.0637466699040799E-2</v>
      </c>
      <c r="F434">
        <v>-31.481922810007799</v>
      </c>
      <c r="G434" s="1">
        <v>0</v>
      </c>
      <c r="H434">
        <v>3.91673464058288</v>
      </c>
      <c r="I434">
        <v>44.666374738615801</v>
      </c>
      <c r="J434">
        <v>42.197780637819299</v>
      </c>
      <c r="K434">
        <v>4.8972743189104904</v>
      </c>
      <c r="L434">
        <v>72.253045498453204</v>
      </c>
      <c r="M434">
        <v>43.149212105094399</v>
      </c>
      <c r="N434">
        <v>94.434022585638203</v>
      </c>
      <c r="O434">
        <v>71.193196766895099</v>
      </c>
      <c r="P434">
        <v>144489.40156752299</v>
      </c>
      <c r="Q434">
        <v>174372.20894990201</v>
      </c>
      <c r="R434">
        <v>133.50661760825099</v>
      </c>
      <c r="S434">
        <v>689.18230164504405</v>
      </c>
      <c r="T434">
        <v>0.63943177410088603</v>
      </c>
      <c r="U434">
        <v>0.35953251575471201</v>
      </c>
      <c r="V434" s="1">
        <v>0</v>
      </c>
      <c r="W434">
        <v>0.13653391857803801</v>
      </c>
      <c r="X434">
        <v>0.50393356566724801</v>
      </c>
      <c r="Y434" s="1">
        <v>0</v>
      </c>
      <c r="Z434">
        <v>6.36004593327444E-2</v>
      </c>
      <c r="AA434">
        <v>3.2004938071361801E-4</v>
      </c>
      <c r="AB434">
        <v>7.6042442532275496E-3</v>
      </c>
      <c r="AC434">
        <v>2.6358349850132599E-3</v>
      </c>
      <c r="AD434" s="1">
        <v>0</v>
      </c>
      <c r="AE434">
        <v>1.8319177871547101E-3</v>
      </c>
      <c r="AF434">
        <v>8.8126241432943096E-4</v>
      </c>
      <c r="AG434">
        <v>6.1442789594098999</v>
      </c>
      <c r="AH434">
        <v>0.24804039080248</v>
      </c>
      <c r="AI434">
        <v>2528.9236437476802</v>
      </c>
      <c r="AJ434" t="s">
        <v>56</v>
      </c>
      <c r="AK434">
        <v>14911450731.17</v>
      </c>
      <c r="AL434">
        <v>103201</v>
      </c>
      <c r="AM434" s="15">
        <f t="shared" si="11"/>
        <v>0.12402420110180423</v>
      </c>
    </row>
    <row r="435" spans="1:39" x14ac:dyDescent="0.25">
      <c r="A435" t="s">
        <v>37</v>
      </c>
      <c r="B435">
        <v>15.139407284372901</v>
      </c>
      <c r="C435">
        <v>1.32050173408426E-2</v>
      </c>
      <c r="D435">
        <v>14.7443456677721</v>
      </c>
      <c r="E435">
        <v>1.08444732365719E-2</v>
      </c>
      <c r="F435">
        <v>-31.488893559068199</v>
      </c>
      <c r="G435" s="1">
        <v>0</v>
      </c>
      <c r="H435">
        <v>3.9166819366427701</v>
      </c>
      <c r="I435">
        <v>28.551438654360901</v>
      </c>
      <c r="J435">
        <v>27.371289097671301</v>
      </c>
      <c r="K435">
        <v>-17.251432284526501</v>
      </c>
      <c r="L435">
        <v>56.244627015154499</v>
      </c>
      <c r="M435">
        <v>44.150034381119703</v>
      </c>
      <c r="N435">
        <v>94.435784080194495</v>
      </c>
      <c r="O435">
        <v>70.374656201262994</v>
      </c>
      <c r="P435">
        <v>143922.50694016201</v>
      </c>
      <c r="Q435">
        <v>173588.692262606</v>
      </c>
      <c r="R435">
        <v>133.50863466023699</v>
      </c>
      <c r="S435">
        <v>689.13771867436697</v>
      </c>
      <c r="T435">
        <v>0.63951550362320697</v>
      </c>
      <c r="U435">
        <v>0.35989719370308199</v>
      </c>
      <c r="V435" s="1">
        <v>0</v>
      </c>
      <c r="W435">
        <v>0.13636867607998099</v>
      </c>
      <c r="X435">
        <v>0.50373413021693503</v>
      </c>
      <c r="Y435" s="1">
        <v>0</v>
      </c>
      <c r="Z435">
        <v>6.3533060451168202E-2</v>
      </c>
      <c r="AA435">
        <v>3.2315032895185498E-4</v>
      </c>
      <c r="AB435">
        <v>8.6061826768983607E-3</v>
      </c>
      <c r="AC435">
        <v>2.3605583015880202E-3</v>
      </c>
      <c r="AD435" s="1">
        <v>0</v>
      </c>
      <c r="AE435">
        <v>1.55523958407736E-3</v>
      </c>
      <c r="AF435">
        <v>3.5989252084956102E-4</v>
      </c>
      <c r="AG435">
        <v>6.2704250610682104</v>
      </c>
      <c r="AH435">
        <v>0.25605714660490297</v>
      </c>
      <c r="AI435">
        <v>2557.2525809568901</v>
      </c>
      <c r="AJ435" t="s">
        <v>57</v>
      </c>
      <c r="AK435">
        <v>14657355951.799999</v>
      </c>
      <c r="AL435">
        <v>101842</v>
      </c>
      <c r="AM435" s="15">
        <f t="shared" si="11"/>
        <v>2.6794109789783249E-2</v>
      </c>
    </row>
    <row r="436" spans="1:39" x14ac:dyDescent="0.25">
      <c r="A436" t="s">
        <v>37</v>
      </c>
      <c r="B436">
        <v>17.069563727780501</v>
      </c>
      <c r="C436">
        <v>1.48132065677415E-2</v>
      </c>
      <c r="D436">
        <v>16.396785312854401</v>
      </c>
      <c r="E436">
        <v>1.2344934837047799E-2</v>
      </c>
      <c r="F436">
        <v>-31.486397180008201</v>
      </c>
      <c r="G436" s="1">
        <v>0</v>
      </c>
      <c r="H436">
        <v>3.91669904357529</v>
      </c>
      <c r="I436">
        <v>26.3460906102857</v>
      </c>
      <c r="J436">
        <v>25.627072441525801</v>
      </c>
      <c r="K436">
        <v>-20.811829976523601</v>
      </c>
      <c r="L436">
        <v>54.121884439575297</v>
      </c>
      <c r="M436">
        <v>45.148922925788099</v>
      </c>
      <c r="N436">
        <v>94.441385887997399</v>
      </c>
      <c r="O436">
        <v>69.567222558826302</v>
      </c>
      <c r="P436">
        <v>143493.839149554</v>
      </c>
      <c r="Q436">
        <v>173103.775486472</v>
      </c>
      <c r="R436">
        <v>133.50721160290601</v>
      </c>
      <c r="S436">
        <v>689.12391537326801</v>
      </c>
      <c r="T436">
        <v>0.63997094119325304</v>
      </c>
      <c r="U436">
        <v>0.35979490924493801</v>
      </c>
      <c r="V436" s="1">
        <v>0</v>
      </c>
      <c r="W436">
        <v>0.13651736621032501</v>
      </c>
      <c r="X436">
        <v>0.50368772454473498</v>
      </c>
      <c r="Y436" s="1">
        <v>0</v>
      </c>
      <c r="Z436">
        <v>6.3353432323445105E-2</v>
      </c>
      <c r="AA436">
        <v>3.2620460203661698E-4</v>
      </c>
      <c r="AB436">
        <v>1.0030563687002799E-2</v>
      </c>
      <c r="AC436">
        <v>2.4682695087016901E-3</v>
      </c>
      <c r="AD436" s="1">
        <v>0</v>
      </c>
      <c r="AE436">
        <v>1.65762861822691E-3</v>
      </c>
      <c r="AF436">
        <v>3.30550087550638E-4</v>
      </c>
      <c r="AG436">
        <v>6.3995872175575101</v>
      </c>
      <c r="AH436">
        <v>0.265906742054979</v>
      </c>
      <c r="AI436">
        <v>2584.8586126313098</v>
      </c>
      <c r="AJ436" t="s">
        <v>58</v>
      </c>
      <c r="AK436">
        <v>14416108550.16</v>
      </c>
      <c r="AL436">
        <v>100465</v>
      </c>
      <c r="AM436" s="15">
        <f t="shared" si="11"/>
        <v>4.1031116898180509E-2</v>
      </c>
    </row>
    <row r="437" spans="1:39" x14ac:dyDescent="0.25">
      <c r="A437" t="s">
        <v>37</v>
      </c>
      <c r="B437">
        <v>17.787841383300599</v>
      </c>
      <c r="C437">
        <v>1.5008434469266E-2</v>
      </c>
      <c r="D437">
        <v>16.5953738815892</v>
      </c>
      <c r="E437">
        <v>1.27134455141991E-2</v>
      </c>
      <c r="F437">
        <v>-31.4916869467169</v>
      </c>
      <c r="G437" s="1">
        <v>0</v>
      </c>
      <c r="H437">
        <v>3.9165814056063399</v>
      </c>
      <c r="I437">
        <v>22.214343290721601</v>
      </c>
      <c r="J437">
        <v>21.906280785491401</v>
      </c>
      <c r="K437">
        <v>-25.536847222612298</v>
      </c>
      <c r="L437">
        <v>50.083640538652098</v>
      </c>
      <c r="M437">
        <v>46.146558536938102</v>
      </c>
      <c r="N437">
        <v>94.442861890463007</v>
      </c>
      <c r="O437">
        <v>69.229253844074904</v>
      </c>
      <c r="P437">
        <v>143005.813156602</v>
      </c>
      <c r="Q437">
        <v>172528.216405588</v>
      </c>
      <c r="R437">
        <v>133.50808634805699</v>
      </c>
      <c r="S437">
        <v>689.08436928162996</v>
      </c>
      <c r="T437">
        <v>0.64079318189100798</v>
      </c>
      <c r="U437">
        <v>0.35999314185963999</v>
      </c>
      <c r="V437" s="1">
        <v>0</v>
      </c>
      <c r="W437">
        <v>0.13680134655531101</v>
      </c>
      <c r="X437">
        <v>0.503205511585048</v>
      </c>
      <c r="Y437" s="1">
        <v>0</v>
      </c>
      <c r="Z437">
        <v>6.3216558451988994E-2</v>
      </c>
      <c r="AA437">
        <v>3.29554240486325E-4</v>
      </c>
      <c r="AB437">
        <v>1.0555087074953199E-2</v>
      </c>
      <c r="AC437">
        <v>2.2949950564686802E-3</v>
      </c>
      <c r="AD437" s="1">
        <v>0</v>
      </c>
      <c r="AE437">
        <v>1.56735144968082E-3</v>
      </c>
      <c r="AF437">
        <v>2.6146526365823501E-4</v>
      </c>
      <c r="AG437">
        <v>6.3391166959010699</v>
      </c>
      <c r="AH437">
        <v>0.26943693725475198</v>
      </c>
      <c r="AI437">
        <v>2608.1822858312498</v>
      </c>
      <c r="AJ437" t="s">
        <v>59</v>
      </c>
      <c r="AK437">
        <v>14152427293.23</v>
      </c>
      <c r="AL437">
        <v>98964</v>
      </c>
      <c r="AM437" s="15">
        <f t="shared" si="11"/>
        <v>7.1855416468460165E-2</v>
      </c>
    </row>
    <row r="438" spans="1:39" x14ac:dyDescent="0.25">
      <c r="A438" t="s">
        <v>37</v>
      </c>
      <c r="B438">
        <v>16.4151585531027</v>
      </c>
      <c r="C438">
        <v>1.4641118262420099E-2</v>
      </c>
      <c r="D438">
        <v>16.2213753421075</v>
      </c>
      <c r="E438">
        <v>1.24526336225233E-2</v>
      </c>
      <c r="F438">
        <v>-31.4981009425676</v>
      </c>
      <c r="G438" s="1">
        <v>0</v>
      </c>
      <c r="H438">
        <v>3.9164899997012301</v>
      </c>
      <c r="I438">
        <v>18.923738669966699</v>
      </c>
      <c r="J438">
        <v>18.707380346785399</v>
      </c>
      <c r="K438">
        <v>-29.2826443198108</v>
      </c>
      <c r="L438">
        <v>46.8897683882916</v>
      </c>
      <c r="M438">
        <v>47.145577820611798</v>
      </c>
      <c r="N438">
        <v>94.445263009311603</v>
      </c>
      <c r="O438">
        <v>68.898577155313603</v>
      </c>
      <c r="P438">
        <v>142501.197453328</v>
      </c>
      <c r="Q438">
        <v>171971.93061695999</v>
      </c>
      <c r="R438">
        <v>133.507810099658</v>
      </c>
      <c r="S438">
        <v>689.05365694664499</v>
      </c>
      <c r="T438">
        <v>0.64168571733036295</v>
      </c>
      <c r="U438">
        <v>0.36005737729514498</v>
      </c>
      <c r="V438" s="1">
        <v>0</v>
      </c>
      <c r="W438">
        <v>0.13688228060032701</v>
      </c>
      <c r="X438">
        <v>0.50306034210452599</v>
      </c>
      <c r="Y438" s="1">
        <v>0</v>
      </c>
      <c r="Z438">
        <v>6.3176578302336403E-2</v>
      </c>
      <c r="AA438">
        <v>3.3314058386735301E-4</v>
      </c>
      <c r="AB438">
        <v>1.0370305417167699E-2</v>
      </c>
      <c r="AC438">
        <v>2.1884958315454002E-3</v>
      </c>
      <c r="AD438" s="1">
        <v>0</v>
      </c>
      <c r="AE438">
        <v>1.5148119576481899E-3</v>
      </c>
      <c r="AF438">
        <v>2.3437598762473101E-4</v>
      </c>
      <c r="AG438">
        <v>6.2817718838144101</v>
      </c>
      <c r="AH438">
        <v>0.27584778772635499</v>
      </c>
      <c r="AI438">
        <v>2628.76959671637</v>
      </c>
      <c r="AJ438" t="s">
        <v>60</v>
      </c>
      <c r="AK438">
        <v>13877051610.4</v>
      </c>
      <c r="AL438">
        <v>97382</v>
      </c>
      <c r="AM438" s="15">
        <f t="shared" si="11"/>
        <v>1.1946164052574204E-2</v>
      </c>
    </row>
    <row r="439" spans="1:39" x14ac:dyDescent="0.25">
      <c r="A439" t="s">
        <v>37</v>
      </c>
      <c r="B439">
        <v>17.1012126494964</v>
      </c>
      <c r="C439">
        <v>1.5632267468451599E-2</v>
      </c>
      <c r="D439">
        <v>17.227050749312799</v>
      </c>
      <c r="E439">
        <v>1.32547217703812E-2</v>
      </c>
      <c r="F439">
        <v>-31.500487679560301</v>
      </c>
      <c r="G439" s="1">
        <v>0</v>
      </c>
      <c r="H439">
        <v>3.9164640809075402</v>
      </c>
      <c r="I439">
        <v>22.177208634982001</v>
      </c>
      <c r="J439">
        <v>21.990301954495401</v>
      </c>
      <c r="K439">
        <v>-25.866198748828001</v>
      </c>
      <c r="L439">
        <v>50.2242888612586</v>
      </c>
      <c r="M439">
        <v>48.146046354535699</v>
      </c>
      <c r="N439">
        <v>94.444553160264704</v>
      </c>
      <c r="O439">
        <v>68.564257933957606</v>
      </c>
      <c r="P439">
        <v>142087.297933906</v>
      </c>
      <c r="Q439">
        <v>171487.39815761201</v>
      </c>
      <c r="R439">
        <v>133.511074217664</v>
      </c>
      <c r="S439">
        <v>689.05487695398404</v>
      </c>
      <c r="T439">
        <v>0.64222825106514103</v>
      </c>
      <c r="U439">
        <v>0.36014333552099898</v>
      </c>
      <c r="V439" s="1">
        <v>0</v>
      </c>
      <c r="W439">
        <v>0.13692704101370501</v>
      </c>
      <c r="X439">
        <v>0.50292962346529402</v>
      </c>
      <c r="Y439" s="1">
        <v>0</v>
      </c>
      <c r="Z439">
        <v>6.3135663925483795E-2</v>
      </c>
      <c r="AA439">
        <v>3.3666525874578802E-4</v>
      </c>
      <c r="AB439">
        <v>1.09304340882014E-2</v>
      </c>
      <c r="AC439">
        <v>2.3775509551718899E-3</v>
      </c>
      <c r="AD439" s="1">
        <v>0</v>
      </c>
      <c r="AE439">
        <v>1.7092202685369099E-3</v>
      </c>
      <c r="AF439">
        <v>2.7841055688716403E-4</v>
      </c>
      <c r="AG439">
        <v>6.22071714727449</v>
      </c>
      <c r="AH439">
        <v>0.27691753881551501</v>
      </c>
      <c r="AI439">
        <v>2653.1779390246902</v>
      </c>
      <c r="AJ439" t="s">
        <v>61</v>
      </c>
      <c r="AK439">
        <v>13629724054.309999</v>
      </c>
      <c r="AL439">
        <v>95925</v>
      </c>
      <c r="AM439" s="15">
        <f t="shared" si="11"/>
        <v>-7.3046803917622416E-3</v>
      </c>
    </row>
    <row r="440" spans="1:39" x14ac:dyDescent="0.25">
      <c r="A440" t="s">
        <v>37</v>
      </c>
      <c r="B440">
        <v>13.619034407521401</v>
      </c>
      <c r="C440">
        <v>1.21789584606301E-2</v>
      </c>
      <c r="D440">
        <v>13.6744659502844</v>
      </c>
      <c r="E440">
        <v>1.0278470563655599E-2</v>
      </c>
      <c r="F440">
        <v>-31.501302490246601</v>
      </c>
      <c r="G440" s="1">
        <v>0</v>
      </c>
      <c r="H440">
        <v>3.91642793381873</v>
      </c>
      <c r="I440">
        <v>24.086410219969199</v>
      </c>
      <c r="J440">
        <v>23.9674970203661</v>
      </c>
      <c r="K440">
        <v>-24.412257219795499</v>
      </c>
      <c r="L440">
        <v>52.227152065169399</v>
      </c>
      <c r="M440">
        <v>49.144832428473201</v>
      </c>
      <c r="N440">
        <v>94.445890596846596</v>
      </c>
      <c r="O440">
        <v>68.522513275434306</v>
      </c>
      <c r="P440">
        <v>141608.580641654</v>
      </c>
      <c r="Q440">
        <v>170929.23703051099</v>
      </c>
      <c r="R440">
        <v>133.514123346471</v>
      </c>
      <c r="S440">
        <v>689.07516629480403</v>
      </c>
      <c r="T440">
        <v>0.64269532751984404</v>
      </c>
      <c r="U440">
        <v>0.36007952976929197</v>
      </c>
      <c r="V440" s="1">
        <v>0</v>
      </c>
      <c r="W440">
        <v>0.137099836884855</v>
      </c>
      <c r="X440">
        <v>0.50282063334585103</v>
      </c>
      <c r="Y440" s="1">
        <v>0</v>
      </c>
      <c r="Z440">
        <v>6.3036241226614803E-2</v>
      </c>
      <c r="AA440">
        <v>3.4059170521648E-4</v>
      </c>
      <c r="AB440">
        <v>8.2566194834738094E-3</v>
      </c>
      <c r="AC440">
        <v>1.90049334056137E-3</v>
      </c>
      <c r="AD440" s="1">
        <v>0</v>
      </c>
      <c r="AE440">
        <v>1.4408204485252E-3</v>
      </c>
      <c r="AF440">
        <v>2.4043650706684E-4</v>
      </c>
      <c r="AG440">
        <v>6.0595505380913401</v>
      </c>
      <c r="AH440">
        <v>0.27824742360424098</v>
      </c>
      <c r="AI440">
        <v>2679.4377991348701</v>
      </c>
      <c r="AJ440" t="s">
        <v>62</v>
      </c>
      <c r="AK440">
        <v>13376204918.83</v>
      </c>
      <c r="AL440">
        <v>94459</v>
      </c>
      <c r="AM440" s="15">
        <f t="shared" si="11"/>
        <v>-4.0536532077032339E-3</v>
      </c>
    </row>
    <row r="441" spans="1:39" x14ac:dyDescent="0.25">
      <c r="A441" t="s">
        <v>37</v>
      </c>
      <c r="B441">
        <v>13.973467964024699</v>
      </c>
      <c r="C441">
        <v>1.3134171558467999E-2</v>
      </c>
      <c r="D441">
        <v>14.670866707677799</v>
      </c>
      <c r="E441">
        <v>1.11705345430619E-2</v>
      </c>
      <c r="F441">
        <v>-31.5178247327202</v>
      </c>
      <c r="G441" s="1">
        <v>0</v>
      </c>
      <c r="H441">
        <v>3.91624682009751</v>
      </c>
      <c r="I441">
        <v>18.021591468958601</v>
      </c>
      <c r="J441">
        <v>17.8686725268815</v>
      </c>
      <c r="K441">
        <v>-30.227989196644799</v>
      </c>
      <c r="L441">
        <v>46.2407065287954</v>
      </c>
      <c r="M441">
        <v>50.145897449877801</v>
      </c>
      <c r="N441">
        <v>94.445440945896095</v>
      </c>
      <c r="O441">
        <v>68.469384069398799</v>
      </c>
      <c r="P441">
        <v>141204.07308094</v>
      </c>
      <c r="Q441">
        <v>170484.88520216101</v>
      </c>
      <c r="R441">
        <v>133.51443525436699</v>
      </c>
      <c r="S441">
        <v>689.07830328790806</v>
      </c>
      <c r="T441">
        <v>0.64280087191051005</v>
      </c>
      <c r="U441">
        <v>0.360825472742548</v>
      </c>
      <c r="V441" s="1">
        <v>0</v>
      </c>
      <c r="W441">
        <v>0.13695869262233601</v>
      </c>
      <c r="X441">
        <v>0.50221583463511499</v>
      </c>
      <c r="Y441" s="1">
        <v>0</v>
      </c>
      <c r="Z441">
        <v>6.3010629261867596E-2</v>
      </c>
      <c r="AA441">
        <v>3.4459767284383098E-4</v>
      </c>
      <c r="AB441">
        <v>9.0475221797107208E-3</v>
      </c>
      <c r="AC441">
        <v>1.9636425379032599E-3</v>
      </c>
      <c r="AD441" s="1">
        <v>0</v>
      </c>
      <c r="AE441">
        <v>1.5449270739149601E-3</v>
      </c>
      <c r="AF441">
        <v>2.3349024709807601E-4</v>
      </c>
      <c r="AG441">
        <v>5.9020860217308204</v>
      </c>
      <c r="AH441">
        <v>0.274065076019543</v>
      </c>
      <c r="AI441">
        <v>2700.2975338659799</v>
      </c>
      <c r="AJ441" t="s">
        <v>63</v>
      </c>
      <c r="AK441">
        <v>13166008978.139999</v>
      </c>
      <c r="AL441">
        <v>93241</v>
      </c>
      <c r="AM441" s="15">
        <f t="shared" si="11"/>
        <v>-4.7536301538894432E-2</v>
      </c>
    </row>
    <row r="442" spans="1:39" x14ac:dyDescent="0.25">
      <c r="A442" t="s">
        <v>37</v>
      </c>
      <c r="B442">
        <v>12.734561904147601</v>
      </c>
      <c r="C442">
        <v>1.1067550950784599E-2</v>
      </c>
      <c r="D442">
        <v>12.501717694841901</v>
      </c>
      <c r="E442">
        <v>9.6540707472796295E-3</v>
      </c>
      <c r="F442">
        <v>-31.522153531945101</v>
      </c>
      <c r="G442" s="1">
        <v>0</v>
      </c>
      <c r="H442">
        <v>3.9161592763120399</v>
      </c>
      <c r="I442">
        <v>3.1446841133744399</v>
      </c>
      <c r="J442">
        <v>3.1451320340952602</v>
      </c>
      <c r="K442">
        <v>-47.425679599967999</v>
      </c>
      <c r="L442">
        <v>31.442185321723599</v>
      </c>
      <c r="M442">
        <v>51.144136909938901</v>
      </c>
      <c r="N442">
        <v>94.447897335744898</v>
      </c>
      <c r="O442">
        <v>68.406205034802696</v>
      </c>
      <c r="P442">
        <v>140800.98679518799</v>
      </c>
      <c r="Q442">
        <v>170049.52463636399</v>
      </c>
      <c r="R442">
        <v>133.513469617591</v>
      </c>
      <c r="S442">
        <v>689.06962458502505</v>
      </c>
      <c r="T442">
        <v>0.64334446188357597</v>
      </c>
      <c r="U442">
        <v>0.36106105789332099</v>
      </c>
      <c r="V442" s="1">
        <v>0</v>
      </c>
      <c r="W442">
        <v>0.13689797115845301</v>
      </c>
      <c r="X442">
        <v>0.50204097094822497</v>
      </c>
      <c r="Y442" s="1">
        <v>0</v>
      </c>
      <c r="Z442">
        <v>6.2963138459502105E-2</v>
      </c>
      <c r="AA442">
        <v>3.4891668642204898E-4</v>
      </c>
      <c r="AB442">
        <v>7.9135931383976892E-3</v>
      </c>
      <c r="AC442">
        <v>1.41347625573284E-3</v>
      </c>
      <c r="AD442" s="1">
        <v>0</v>
      </c>
      <c r="AE442">
        <v>1.2351184289339601E-3</v>
      </c>
      <c r="AF442">
        <v>1.5643883801392001E-4</v>
      </c>
      <c r="AG442">
        <v>5.7567704353891997</v>
      </c>
      <c r="AH442">
        <v>0.27277624643713699</v>
      </c>
      <c r="AI442">
        <v>2711.6752164601198</v>
      </c>
      <c r="AJ442" t="s">
        <v>64</v>
      </c>
      <c r="AK442">
        <v>12956647605.879999</v>
      </c>
      <c r="AL442">
        <v>92021</v>
      </c>
      <c r="AM442" s="15">
        <f t="shared" si="11"/>
        <v>1.8624977382249552E-2</v>
      </c>
    </row>
    <row r="443" spans="1:39" x14ac:dyDescent="0.25">
      <c r="A443" t="s">
        <v>37</v>
      </c>
      <c r="B443">
        <v>10.380864607231899</v>
      </c>
      <c r="C443">
        <v>1.02431669729573E-2</v>
      </c>
      <c r="D443">
        <v>11.622420205476001</v>
      </c>
      <c r="E443">
        <v>9.1423065001005593E-3</v>
      </c>
      <c r="F443">
        <v>-31.514084851558501</v>
      </c>
      <c r="G443" s="1">
        <v>0</v>
      </c>
      <c r="H443">
        <v>3.9161943849066199</v>
      </c>
      <c r="I443">
        <v>-7.4186749564891397</v>
      </c>
      <c r="J443">
        <v>-7.2460084431611103</v>
      </c>
      <c r="K443">
        <v>-60.901880974517098</v>
      </c>
      <c r="L443">
        <v>20.9668538095491</v>
      </c>
      <c r="M443">
        <v>52.142575696308903</v>
      </c>
      <c r="N443">
        <v>94.449320949809405</v>
      </c>
      <c r="O443">
        <v>68.203296629595698</v>
      </c>
      <c r="P443">
        <v>140355.02873859601</v>
      </c>
      <c r="Q443">
        <v>169507.75879490501</v>
      </c>
      <c r="R443">
        <v>133.51223528897901</v>
      </c>
      <c r="S443">
        <v>689.09386376849602</v>
      </c>
      <c r="T443">
        <v>0.64347942962363702</v>
      </c>
      <c r="U443">
        <v>0.36108640379784301</v>
      </c>
      <c r="V443" s="1">
        <v>0</v>
      </c>
      <c r="W443">
        <v>0.136826747407334</v>
      </c>
      <c r="X443">
        <v>0.50208684879482102</v>
      </c>
      <c r="Y443" s="1">
        <v>0</v>
      </c>
      <c r="Z443">
        <v>6.2921856284580302E-2</v>
      </c>
      <c r="AA443">
        <v>3.5353126788870203E-4</v>
      </c>
      <c r="AB443">
        <v>7.5099436667146798E-3</v>
      </c>
      <c r="AC443">
        <v>1.1008609527447799E-3</v>
      </c>
      <c r="AD443" s="1">
        <v>0</v>
      </c>
      <c r="AE443">
        <v>1.1520252393982201E-3</v>
      </c>
      <c r="AF443">
        <v>1.26803980076941E-4</v>
      </c>
      <c r="AG443">
        <v>5.6671008442202</v>
      </c>
      <c r="AH443">
        <v>0.274474417816922</v>
      </c>
      <c r="AI443">
        <v>2718.6927398309499</v>
      </c>
      <c r="AJ443" t="s">
        <v>65</v>
      </c>
      <c r="AK443">
        <v>12769219804.58</v>
      </c>
      <c r="AL443">
        <v>90978</v>
      </c>
      <c r="AM443" s="15">
        <f t="shared" si="11"/>
        <v>-0.10682418775902902</v>
      </c>
    </row>
    <row r="447" spans="1:39" x14ac:dyDescent="0.25">
      <c r="A447" t="s">
        <v>0</v>
      </c>
      <c r="B447" t="s">
        <v>1</v>
      </c>
      <c r="C447" t="s">
        <v>2</v>
      </c>
      <c r="D447" t="s">
        <v>3</v>
      </c>
      <c r="E447" t="s">
        <v>4</v>
      </c>
      <c r="F447" t="s">
        <v>5</v>
      </c>
      <c r="G447" t="s">
        <v>6</v>
      </c>
      <c r="H447" t="s">
        <v>7</v>
      </c>
      <c r="I447" t="s">
        <v>8</v>
      </c>
      <c r="J447" t="s">
        <v>134</v>
      </c>
      <c r="K447" t="s">
        <v>143</v>
      </c>
      <c r="L447" t="s">
        <v>9</v>
      </c>
      <c r="M447" t="s">
        <v>10</v>
      </c>
      <c r="N447" t="s">
        <v>11</v>
      </c>
      <c r="O447" t="s">
        <v>13</v>
      </c>
      <c r="P447" t="s">
        <v>14</v>
      </c>
      <c r="Q447" t="s">
        <v>15</v>
      </c>
      <c r="R447" t="s">
        <v>16</v>
      </c>
      <c r="S447" t="s">
        <v>17</v>
      </c>
      <c r="T447" t="s">
        <v>18</v>
      </c>
      <c r="U447" t="s">
        <v>20</v>
      </c>
      <c r="V447" t="s">
        <v>21</v>
      </c>
      <c r="W447" t="s">
        <v>22</v>
      </c>
      <c r="X447" t="s">
        <v>23</v>
      </c>
      <c r="Y447" t="s">
        <v>24</v>
      </c>
      <c r="Z447" t="s">
        <v>25</v>
      </c>
      <c r="AA447" t="s">
        <v>26</v>
      </c>
      <c r="AB447" t="s">
        <v>27</v>
      </c>
      <c r="AC447" t="s">
        <v>120</v>
      </c>
      <c r="AD447" t="s">
        <v>28</v>
      </c>
      <c r="AE447" t="s">
        <v>29</v>
      </c>
      <c r="AF447" t="s">
        <v>30</v>
      </c>
      <c r="AG447" t="s">
        <v>31</v>
      </c>
      <c r="AH447" t="s">
        <v>32</v>
      </c>
      <c r="AI447" t="s">
        <v>33</v>
      </c>
      <c r="AJ447" t="s">
        <v>34</v>
      </c>
      <c r="AK447" t="s">
        <v>35</v>
      </c>
      <c r="AL447" t="s">
        <v>36</v>
      </c>
    </row>
    <row r="448" spans="1:39" x14ac:dyDescent="0.25">
      <c r="A448" t="s">
        <v>37</v>
      </c>
      <c r="B448">
        <v>21.0529383415765</v>
      </c>
      <c r="C448">
        <v>2.4441008702819698E-2</v>
      </c>
      <c r="D448">
        <v>25.690826363933599</v>
      </c>
      <c r="E448">
        <v>2.2435950066149499E-2</v>
      </c>
      <c r="F448">
        <v>6.2524485090487003</v>
      </c>
      <c r="G448" s="1">
        <v>0</v>
      </c>
      <c r="H448">
        <v>3.8458210571701201</v>
      </c>
      <c r="I448">
        <v>83.808326270560698</v>
      </c>
      <c r="J448">
        <v>74.6540376174691</v>
      </c>
      <c r="K448">
        <v>52.702227904757102</v>
      </c>
      <c r="L448">
        <v>109.822049417095</v>
      </c>
      <c r="M448">
        <v>33.7051307241804</v>
      </c>
      <c r="N448">
        <v>93.491146315701798</v>
      </c>
      <c r="O448">
        <v>74.9613416538904</v>
      </c>
      <c r="P448">
        <v>153257.28385734299</v>
      </c>
      <c r="Q448">
        <v>194401.30871488701</v>
      </c>
      <c r="R448">
        <v>127.729836103962</v>
      </c>
      <c r="S448">
        <v>691.79080843520399</v>
      </c>
      <c r="T448">
        <v>0.465510438566346</v>
      </c>
      <c r="U448">
        <v>0.36028243714705699</v>
      </c>
      <c r="V448">
        <v>8.2917625774318202E-2</v>
      </c>
      <c r="W448">
        <v>9.1415775292447696E-2</v>
      </c>
      <c r="X448">
        <v>0.46538416178617598</v>
      </c>
      <c r="Y448" s="1">
        <v>0</v>
      </c>
      <c r="Z448">
        <v>0.304385015249859</v>
      </c>
      <c r="AA448">
        <v>3.0415788643348401E-4</v>
      </c>
      <c r="AB448">
        <v>7.2021028389673497E-3</v>
      </c>
      <c r="AC448">
        <v>2.0050681041855699E-3</v>
      </c>
      <c r="AD448" s="1">
        <v>0</v>
      </c>
      <c r="AE448">
        <v>2.77590100379542E-3</v>
      </c>
      <c r="AF448">
        <v>1.2153958895725099E-2</v>
      </c>
      <c r="AG448">
        <v>6.1319501385342896</v>
      </c>
      <c r="AH448">
        <v>0.18651295186580699</v>
      </c>
      <c r="AI448">
        <v>995.26745153515401</v>
      </c>
      <c r="AJ448" t="s">
        <v>123</v>
      </c>
      <c r="AK448">
        <v>22820469338.209999</v>
      </c>
      <c r="AL448">
        <v>148903</v>
      </c>
      <c r="AM448" s="15">
        <f>B448/D448-1</f>
        <v>-0.18052700822687662</v>
      </c>
    </row>
    <row r="449" spans="1:39" x14ac:dyDescent="0.25">
      <c r="A449" t="s">
        <v>37</v>
      </c>
      <c r="B449">
        <v>21.756456613958001</v>
      </c>
      <c r="C449">
        <v>2.5465197737827301E-2</v>
      </c>
      <c r="D449">
        <v>26.621600084763301</v>
      </c>
      <c r="E449">
        <v>2.3336630633049599E-2</v>
      </c>
      <c r="F449">
        <v>6.2736999439158501</v>
      </c>
      <c r="G449" s="1">
        <v>0</v>
      </c>
      <c r="H449">
        <v>3.8457013282536501</v>
      </c>
      <c r="I449">
        <v>87.994868386839997</v>
      </c>
      <c r="J449">
        <v>80.818109566251906</v>
      </c>
      <c r="K449">
        <v>54.721829976479299</v>
      </c>
      <c r="L449">
        <v>114.15189304269001</v>
      </c>
      <c r="M449">
        <v>34.707675013778797</v>
      </c>
      <c r="N449">
        <v>93.489087931410893</v>
      </c>
      <c r="O449">
        <v>74.001744168026207</v>
      </c>
      <c r="P449">
        <v>152410.088975652</v>
      </c>
      <c r="Q449">
        <v>193218.38703713799</v>
      </c>
      <c r="R449">
        <v>127.71991223666301</v>
      </c>
      <c r="S449">
        <v>691.74430510407603</v>
      </c>
      <c r="T449">
        <v>0.46683676768236798</v>
      </c>
      <c r="U449">
        <v>0.360045818310055</v>
      </c>
      <c r="V449">
        <v>8.2768345511690197E-2</v>
      </c>
      <c r="W449">
        <v>9.1360299205126796E-2</v>
      </c>
      <c r="X449">
        <v>0.46582553697312701</v>
      </c>
      <c r="Y449" s="1">
        <v>0</v>
      </c>
      <c r="Z449">
        <v>0.30415260965327301</v>
      </c>
      <c r="AA449">
        <v>3.0605029116419999E-4</v>
      </c>
      <c r="AB449">
        <v>7.9317915362714202E-3</v>
      </c>
      <c r="AC449">
        <v>2.1285880329305002E-3</v>
      </c>
      <c r="AD449" s="1">
        <v>0</v>
      </c>
      <c r="AE449">
        <v>2.9453170579153E-3</v>
      </c>
      <c r="AF449">
        <v>1.21536426510826E-2</v>
      </c>
      <c r="AG449">
        <v>6.35406585947384</v>
      </c>
      <c r="AH449">
        <v>0.199312855419955</v>
      </c>
      <c r="AI449">
        <v>1079.9746235954999</v>
      </c>
      <c r="AJ449" t="s">
        <v>124</v>
      </c>
      <c r="AK449">
        <v>22303235190.43</v>
      </c>
      <c r="AL449">
        <v>146337</v>
      </c>
      <c r="AM449" s="15">
        <f t="shared" ref="AM449:AM477" si="12">B449/D449-1</f>
        <v>-0.18275172999799638</v>
      </c>
    </row>
    <row r="450" spans="1:39" x14ac:dyDescent="0.25">
      <c r="A450" t="s">
        <v>37</v>
      </c>
      <c r="B450">
        <v>22.786185338764898</v>
      </c>
      <c r="C450">
        <v>2.7718920377639601E-2</v>
      </c>
      <c r="D450">
        <v>28.6322484123781</v>
      </c>
      <c r="E450">
        <v>2.5335247494115101E-2</v>
      </c>
      <c r="F450">
        <v>6.31524576636299</v>
      </c>
      <c r="G450" s="1">
        <v>0</v>
      </c>
      <c r="H450">
        <v>3.8455459018037002</v>
      </c>
      <c r="I450">
        <v>93.913240956802198</v>
      </c>
      <c r="J450">
        <v>88.528276453470298</v>
      </c>
      <c r="K450">
        <v>57.789471123290397</v>
      </c>
      <c r="L450">
        <v>120.213288062521</v>
      </c>
      <c r="M450">
        <v>35.711651294018203</v>
      </c>
      <c r="N450">
        <v>93.484697390973693</v>
      </c>
      <c r="O450">
        <v>73.532119922895404</v>
      </c>
      <c r="P450">
        <v>151572.50519308899</v>
      </c>
      <c r="Q450">
        <v>192085.778887013</v>
      </c>
      <c r="R450">
        <v>127.70643431691801</v>
      </c>
      <c r="S450">
        <v>691.69135356228196</v>
      </c>
      <c r="T450">
        <v>0.46759444896820201</v>
      </c>
      <c r="U450">
        <v>0.36017861278299401</v>
      </c>
      <c r="V450">
        <v>8.28519799880785E-2</v>
      </c>
      <c r="W450">
        <v>9.0995178605692506E-2</v>
      </c>
      <c r="X450">
        <v>0.46597422862323401</v>
      </c>
      <c r="Y450" s="1">
        <v>0</v>
      </c>
      <c r="Z450">
        <v>0.30430798785391799</v>
      </c>
      <c r="AA450">
        <v>3.0809994066200802E-4</v>
      </c>
      <c r="AB450">
        <v>9.0915614395437397E-3</v>
      </c>
      <c r="AC450">
        <v>2.3836792562959399E-3</v>
      </c>
      <c r="AD450" s="1">
        <v>0</v>
      </c>
      <c r="AE450">
        <v>3.3284926389315801E-3</v>
      </c>
      <c r="AF450">
        <v>1.26072243797826E-2</v>
      </c>
      <c r="AG450">
        <v>6.33529587211099</v>
      </c>
      <c r="AH450">
        <v>0.20489227807449301</v>
      </c>
      <c r="AI450">
        <v>1170.84611280379</v>
      </c>
      <c r="AJ450" t="s">
        <v>125</v>
      </c>
      <c r="AK450">
        <v>21775512386.060001</v>
      </c>
      <c r="AL450">
        <v>143664</v>
      </c>
      <c r="AM450" s="15">
        <f t="shared" si="12"/>
        <v>-0.20417757590723717</v>
      </c>
    </row>
    <row r="451" spans="1:39" x14ac:dyDescent="0.25">
      <c r="A451" t="s">
        <v>37</v>
      </c>
      <c r="B451">
        <v>21.267820705494898</v>
      </c>
      <c r="C451">
        <v>2.47966756535167E-2</v>
      </c>
      <c r="D451">
        <v>26.015272795102302</v>
      </c>
      <c r="E451">
        <v>2.26069019485611E-2</v>
      </c>
      <c r="F451">
        <v>6.3343034012277997</v>
      </c>
      <c r="G451" s="1">
        <v>0</v>
      </c>
      <c r="H451">
        <v>3.8454840376414499</v>
      </c>
      <c r="I451">
        <v>98.577121638866601</v>
      </c>
      <c r="J451">
        <v>93.513398525805201</v>
      </c>
      <c r="K451">
        <v>62.268283999951301</v>
      </c>
      <c r="L451">
        <v>125.01867687327299</v>
      </c>
      <c r="M451">
        <v>36.714762007431801</v>
      </c>
      <c r="N451">
        <v>93.482824172494702</v>
      </c>
      <c r="O451">
        <v>73.079022603374796</v>
      </c>
      <c r="P451">
        <v>150752.45296491901</v>
      </c>
      <c r="Q451">
        <v>190974.53310739301</v>
      </c>
      <c r="R451">
        <v>127.69738755962</v>
      </c>
      <c r="S451">
        <v>691.68741030510103</v>
      </c>
      <c r="T451">
        <v>0.46801746322797599</v>
      </c>
      <c r="U451">
        <v>0.36067918648534603</v>
      </c>
      <c r="V451">
        <v>8.3140579934444306E-2</v>
      </c>
      <c r="W451">
        <v>9.0422569164071695E-2</v>
      </c>
      <c r="X451">
        <v>0.46575766441613697</v>
      </c>
      <c r="Y451" s="1">
        <v>0</v>
      </c>
      <c r="Z451">
        <v>0.30434532556772698</v>
      </c>
      <c r="AA451">
        <v>3.1026762534775202E-4</v>
      </c>
      <c r="AB451">
        <v>8.0855483898377798E-3</v>
      </c>
      <c r="AC451">
        <v>2.1897786665355402E-3</v>
      </c>
      <c r="AD451" s="1">
        <v>0</v>
      </c>
      <c r="AE451">
        <v>3.09090089953158E-3</v>
      </c>
      <c r="AF451">
        <v>1.11203240972519E-2</v>
      </c>
      <c r="AG451">
        <v>6.3137151786195602</v>
      </c>
      <c r="AH451">
        <v>0.214637790347777</v>
      </c>
      <c r="AI451">
        <v>1266.42123452179</v>
      </c>
      <c r="AJ451" t="s">
        <v>126</v>
      </c>
      <c r="AK451">
        <v>21237101058.98</v>
      </c>
      <c r="AL451">
        <v>140874</v>
      </c>
      <c r="AM451" s="15">
        <f t="shared" si="12"/>
        <v>-0.18248711543402185</v>
      </c>
    </row>
    <row r="452" spans="1:39" x14ac:dyDescent="0.25">
      <c r="A452" t="s">
        <v>37</v>
      </c>
      <c r="B452">
        <v>25.256101281972899</v>
      </c>
      <c r="C452">
        <v>2.7424687842783999E-2</v>
      </c>
      <c r="D452">
        <v>28.372648170265599</v>
      </c>
      <c r="E452">
        <v>2.4878036030037E-2</v>
      </c>
      <c r="F452">
        <v>6.3344417214830502</v>
      </c>
      <c r="G452" s="1">
        <v>0</v>
      </c>
      <c r="H452">
        <v>3.8453794063187798</v>
      </c>
      <c r="I452">
        <v>108.306399878576</v>
      </c>
      <c r="J452">
        <v>103.590777710994</v>
      </c>
      <c r="K452">
        <v>71.564584234592502</v>
      </c>
      <c r="L452">
        <v>134.890338191777</v>
      </c>
      <c r="M452">
        <v>37.715571932911502</v>
      </c>
      <c r="N452">
        <v>93.478787219965596</v>
      </c>
      <c r="O452">
        <v>72.624976075426702</v>
      </c>
      <c r="P452">
        <v>149934.30155092399</v>
      </c>
      <c r="Q452">
        <v>189821.52615831001</v>
      </c>
      <c r="R452">
        <v>127.686093360805</v>
      </c>
      <c r="S452">
        <v>691.68489247068601</v>
      </c>
      <c r="T452">
        <v>0.46850278821742097</v>
      </c>
      <c r="U452">
        <v>0.36069947094118399</v>
      </c>
      <c r="V452">
        <v>8.2947439568551204E-2</v>
      </c>
      <c r="W452">
        <v>9.0254210902754706E-2</v>
      </c>
      <c r="X452">
        <v>0.46609887858750898</v>
      </c>
      <c r="Y452" s="1">
        <v>0</v>
      </c>
      <c r="Z452">
        <v>0.30428947630504499</v>
      </c>
      <c r="AA452">
        <v>3.1249127882187301E-4</v>
      </c>
      <c r="AB452">
        <v>8.9526933892189395E-3</v>
      </c>
      <c r="AC452">
        <v>2.5466671266347598E-3</v>
      </c>
      <c r="AD452" s="1">
        <v>0</v>
      </c>
      <c r="AE452">
        <v>3.7709921256330599E-3</v>
      </c>
      <c r="AF452">
        <v>1.18420826810495E-2</v>
      </c>
      <c r="AG452">
        <v>6.2947071587976504</v>
      </c>
      <c r="AH452">
        <v>0.21973315882748301</v>
      </c>
      <c r="AI452">
        <v>1371.4266945745001</v>
      </c>
      <c r="AJ452" t="s">
        <v>127</v>
      </c>
      <c r="AK452">
        <v>20728866992.32</v>
      </c>
      <c r="AL452">
        <v>138253</v>
      </c>
      <c r="AM452" s="15">
        <f t="shared" si="12"/>
        <v>-0.10984335581191274</v>
      </c>
    </row>
    <row r="453" spans="1:39" x14ac:dyDescent="0.25">
      <c r="A453" t="s">
        <v>37</v>
      </c>
      <c r="B453">
        <v>22.3872481821988</v>
      </c>
      <c r="C453">
        <v>2.2538811246206499E-2</v>
      </c>
      <c r="D453">
        <v>23.933354091813399</v>
      </c>
      <c r="E453">
        <v>2.0202685629371001E-2</v>
      </c>
      <c r="F453">
        <v>6.3732610069707301</v>
      </c>
      <c r="G453" s="1">
        <v>0</v>
      </c>
      <c r="H453">
        <v>3.8452567812623899</v>
      </c>
      <c r="I453">
        <v>114.62358769677699</v>
      </c>
      <c r="J453">
        <v>110.030255160886</v>
      </c>
      <c r="K453">
        <v>78.368718926510596</v>
      </c>
      <c r="L453">
        <v>141.37023602012499</v>
      </c>
      <c r="M453">
        <v>38.722058103158602</v>
      </c>
      <c r="N453">
        <v>93.474538245777296</v>
      </c>
      <c r="O453">
        <v>72.432547618132602</v>
      </c>
      <c r="P453">
        <v>149011.05522342399</v>
      </c>
      <c r="Q453">
        <v>188616.845919799</v>
      </c>
      <c r="R453">
        <v>127.667514448193</v>
      </c>
      <c r="S453">
        <v>691.63879578011199</v>
      </c>
      <c r="T453">
        <v>0.46893340108903198</v>
      </c>
      <c r="U453">
        <v>0.361488224335551</v>
      </c>
      <c r="V453">
        <v>8.3126418265961705E-2</v>
      </c>
      <c r="W453">
        <v>9.0043750008231199E-2</v>
      </c>
      <c r="X453">
        <v>0.46534160739025499</v>
      </c>
      <c r="Y453" s="1">
        <v>0</v>
      </c>
      <c r="Z453">
        <v>0.304640605877876</v>
      </c>
      <c r="AA453">
        <v>3.1492524878317302E-4</v>
      </c>
      <c r="AB453">
        <v>7.5090132745164097E-3</v>
      </c>
      <c r="AC453">
        <v>2.33612310600252E-3</v>
      </c>
      <c r="AD453" s="1">
        <v>0</v>
      </c>
      <c r="AE453">
        <v>3.6039091465713E-3</v>
      </c>
      <c r="AF453">
        <v>8.7749673946191601E-3</v>
      </c>
      <c r="AG453">
        <v>6.1393485701772601</v>
      </c>
      <c r="AH453">
        <v>0.21638860509136401</v>
      </c>
      <c r="AI453">
        <v>1481.47803849516</v>
      </c>
      <c r="AJ453" t="s">
        <v>128</v>
      </c>
      <c r="AK453">
        <v>20154937307.41</v>
      </c>
      <c r="AL453">
        <v>135258</v>
      </c>
      <c r="AM453" s="15">
        <f t="shared" si="12"/>
        <v>-6.460046944040565E-2</v>
      </c>
    </row>
    <row r="454" spans="1:39" x14ac:dyDescent="0.25">
      <c r="A454" t="s">
        <v>37</v>
      </c>
      <c r="B454">
        <v>21.8682541595124</v>
      </c>
      <c r="C454">
        <v>2.1787007775686099E-2</v>
      </c>
      <c r="D454">
        <v>23.228306683148698</v>
      </c>
      <c r="E454">
        <v>1.9588976105409699E-2</v>
      </c>
      <c r="F454">
        <v>6.3962229343141299</v>
      </c>
      <c r="G454" s="1">
        <v>0</v>
      </c>
      <c r="H454">
        <v>3.8451201931966299</v>
      </c>
      <c r="I454">
        <v>113.54954021992199</v>
      </c>
      <c r="J454">
        <v>109.16672027656</v>
      </c>
      <c r="K454">
        <v>76.610594091008295</v>
      </c>
      <c r="L454">
        <v>140.43396143080199</v>
      </c>
      <c r="M454">
        <v>39.725945045439701</v>
      </c>
      <c r="N454">
        <v>93.464317975612502</v>
      </c>
      <c r="O454">
        <v>72.243306802967993</v>
      </c>
      <c r="P454">
        <v>148240.350916439</v>
      </c>
      <c r="Q454">
        <v>187561.710495306</v>
      </c>
      <c r="R454">
        <v>127.65416326097601</v>
      </c>
      <c r="S454">
        <v>691.59240655962105</v>
      </c>
      <c r="T454">
        <v>0.46930087822383199</v>
      </c>
      <c r="U454">
        <v>0.36178076162091899</v>
      </c>
      <c r="V454">
        <v>8.3317763594020502E-2</v>
      </c>
      <c r="W454">
        <v>8.9851760287960505E-2</v>
      </c>
      <c r="X454">
        <v>0.46504971449709898</v>
      </c>
      <c r="Y454" s="1">
        <v>0</v>
      </c>
      <c r="Z454">
        <v>0.30497985085493401</v>
      </c>
      <c r="AA454">
        <v>3.1750997433697601E-4</v>
      </c>
      <c r="AB454">
        <v>6.8227243417316799E-3</v>
      </c>
      <c r="AC454">
        <v>2.1980346527267799E-3</v>
      </c>
      <c r="AD454" s="1">
        <v>0</v>
      </c>
      <c r="AE454">
        <v>3.3278667283032901E-3</v>
      </c>
      <c r="AF454">
        <v>9.1209783029568298E-3</v>
      </c>
      <c r="AG454">
        <v>6.0003452625677101</v>
      </c>
      <c r="AH454">
        <v>0.217347585778667</v>
      </c>
      <c r="AI454">
        <v>1592.1066422845599</v>
      </c>
      <c r="AJ454" t="s">
        <v>129</v>
      </c>
      <c r="AK454">
        <v>19659931819.240002</v>
      </c>
      <c r="AL454">
        <v>132622</v>
      </c>
      <c r="AM454" s="15">
        <f t="shared" si="12"/>
        <v>-5.8551513986293657E-2</v>
      </c>
    </row>
    <row r="455" spans="1:39" x14ac:dyDescent="0.25">
      <c r="A455" t="s">
        <v>37</v>
      </c>
      <c r="B455">
        <v>21.668433139207</v>
      </c>
      <c r="C455">
        <v>2.18114247865334E-2</v>
      </c>
      <c r="D455">
        <v>23.251298951213101</v>
      </c>
      <c r="E455">
        <v>1.9641997495315401E-2</v>
      </c>
      <c r="F455">
        <v>6.4163063299450496</v>
      </c>
      <c r="G455" s="1">
        <v>0</v>
      </c>
      <c r="H455">
        <v>3.8450834867368302</v>
      </c>
      <c r="I455">
        <v>111.090127506462</v>
      </c>
      <c r="J455">
        <v>106.93832269532599</v>
      </c>
      <c r="K455">
        <v>73.310637827431606</v>
      </c>
      <c r="L455">
        <v>138.11559540338399</v>
      </c>
      <c r="M455">
        <v>40.728666711757398</v>
      </c>
      <c r="N455">
        <v>93.458963968017102</v>
      </c>
      <c r="O455">
        <v>72.054672655326101</v>
      </c>
      <c r="P455">
        <v>147461.606152786</v>
      </c>
      <c r="Q455">
        <v>186482.40053862199</v>
      </c>
      <c r="R455">
        <v>127.642341747922</v>
      </c>
      <c r="S455">
        <v>691.50665773481398</v>
      </c>
      <c r="T455">
        <v>0.46994389917333002</v>
      </c>
      <c r="U455">
        <v>0.36178187034432502</v>
      </c>
      <c r="V455">
        <v>8.3341660051380703E-2</v>
      </c>
      <c r="W455">
        <v>8.95399984629274E-2</v>
      </c>
      <c r="X455">
        <v>0.465336471141366</v>
      </c>
      <c r="Y455" s="1">
        <v>0</v>
      </c>
      <c r="Z455">
        <v>0.30508576748731497</v>
      </c>
      <c r="AA455">
        <v>3.2022535822366698E-4</v>
      </c>
      <c r="AB455">
        <v>6.6440027425331803E-3</v>
      </c>
      <c r="AC455">
        <v>2.1694421639688998E-3</v>
      </c>
      <c r="AD455" s="1">
        <v>0</v>
      </c>
      <c r="AE455">
        <v>3.1981197558647498E-3</v>
      </c>
      <c r="AF455">
        <v>9.47978066935839E-3</v>
      </c>
      <c r="AG455">
        <v>5.8768765179510902</v>
      </c>
      <c r="AH455">
        <v>0.22309087219749099</v>
      </c>
      <c r="AI455">
        <v>1699.41449843141</v>
      </c>
      <c r="AJ455" t="s">
        <v>130</v>
      </c>
      <c r="AK455">
        <v>19169713876.650002</v>
      </c>
      <c r="AL455">
        <v>129998</v>
      </c>
      <c r="AM455" s="15">
        <f t="shared" si="12"/>
        <v>-6.8076446624652731E-2</v>
      </c>
    </row>
    <row r="456" spans="1:39" x14ac:dyDescent="0.25">
      <c r="A456" t="s">
        <v>37</v>
      </c>
      <c r="B456">
        <v>17.0531754251043</v>
      </c>
      <c r="C456">
        <v>1.44003137994824E-2</v>
      </c>
      <c r="D456">
        <v>15.975356489493601</v>
      </c>
      <c r="E456">
        <v>1.21368756610526E-2</v>
      </c>
      <c r="F456">
        <v>6.4595901813924099</v>
      </c>
      <c r="G456" s="1">
        <v>0</v>
      </c>
      <c r="H456">
        <v>3.8446065002913499</v>
      </c>
      <c r="I456">
        <v>49.619321775372804</v>
      </c>
      <c r="J456">
        <v>44.306819630279499</v>
      </c>
      <c r="K456">
        <v>17.5066002937061</v>
      </c>
      <c r="L456">
        <v>77.159339479900297</v>
      </c>
      <c r="M456">
        <v>44.7393193105571</v>
      </c>
      <c r="N456">
        <v>93.450478283384001</v>
      </c>
      <c r="O456">
        <v>69.898820906821797</v>
      </c>
      <c r="P456">
        <v>144668.62423756201</v>
      </c>
      <c r="Q456">
        <v>182677.64344534799</v>
      </c>
      <c r="R456">
        <v>127.618300788471</v>
      </c>
      <c r="S456">
        <v>691.52939531103596</v>
      </c>
      <c r="T456">
        <v>0.47093694655163099</v>
      </c>
      <c r="U456">
        <v>0.36286276191550398</v>
      </c>
      <c r="V456">
        <v>8.3635090262873302E-2</v>
      </c>
      <c r="W456">
        <v>8.9011571091940106E-2</v>
      </c>
      <c r="X456">
        <v>0.46449057672968203</v>
      </c>
      <c r="Y456" s="1">
        <v>0</v>
      </c>
      <c r="Z456">
        <v>0.30618767265206198</v>
      </c>
      <c r="AA456">
        <v>3.3241148426096999E-4</v>
      </c>
      <c r="AB456">
        <v>7.4777092438910097E-3</v>
      </c>
      <c r="AC456">
        <v>2.263444564328E-3</v>
      </c>
      <c r="AD456" s="1">
        <v>0</v>
      </c>
      <c r="AE456">
        <v>2.1905897030582802E-3</v>
      </c>
      <c r="AF456">
        <v>2.1361602261137798E-3</v>
      </c>
      <c r="AG456">
        <v>6.0023676043471896</v>
      </c>
      <c r="AH456">
        <v>0.26000984623770801</v>
      </c>
      <c r="AI456">
        <v>1933.64591984151</v>
      </c>
      <c r="AJ456" t="s">
        <v>44</v>
      </c>
      <c r="AK456">
        <v>17674744497.599998</v>
      </c>
      <c r="AL456">
        <v>122174</v>
      </c>
      <c r="AM456" s="15">
        <f t="shared" si="12"/>
        <v>6.7467598380013705E-2</v>
      </c>
    </row>
    <row r="457" spans="1:39" x14ac:dyDescent="0.25">
      <c r="A457" t="s">
        <v>37</v>
      </c>
      <c r="B457">
        <v>15.8611694842331</v>
      </c>
      <c r="C457">
        <v>1.3683231712622999E-2</v>
      </c>
      <c r="D457">
        <v>15.2388190278163</v>
      </c>
      <c r="E457">
        <v>1.16507404513565E-2</v>
      </c>
      <c r="F457">
        <v>6.47416219418613</v>
      </c>
      <c r="G457" s="1">
        <v>0</v>
      </c>
      <c r="H457">
        <v>3.84448580551136</v>
      </c>
      <c r="I457">
        <v>48.549384379232897</v>
      </c>
      <c r="J457">
        <v>44.692337453721102</v>
      </c>
      <c r="K457">
        <v>13.4763937888742</v>
      </c>
      <c r="L457">
        <v>76.208716704339494</v>
      </c>
      <c r="M457">
        <v>45.740997413009097</v>
      </c>
      <c r="N457">
        <v>93.449572310883099</v>
      </c>
      <c r="O457">
        <v>68.941855341635403</v>
      </c>
      <c r="P457">
        <v>144032.62867169501</v>
      </c>
      <c r="Q457">
        <v>181847.84846891099</v>
      </c>
      <c r="R457">
        <v>127.60937596063</v>
      </c>
      <c r="S457">
        <v>691.51052858083904</v>
      </c>
      <c r="T457">
        <v>0.47128837634926801</v>
      </c>
      <c r="U457">
        <v>0.36331795618368601</v>
      </c>
      <c r="V457">
        <v>8.3832462280600595E-2</v>
      </c>
      <c r="W457">
        <v>8.8497424134344305E-2</v>
      </c>
      <c r="X457">
        <v>0.46435215740136798</v>
      </c>
      <c r="Y457" s="1">
        <v>0</v>
      </c>
      <c r="Z457">
        <v>0.30631481713269698</v>
      </c>
      <c r="AA457">
        <v>3.3614410096297097E-4</v>
      </c>
      <c r="AB457">
        <v>7.6759541887811396E-3</v>
      </c>
      <c r="AC457">
        <v>2.0325062193666901E-3</v>
      </c>
      <c r="AD457" s="1">
        <v>0</v>
      </c>
      <c r="AE457">
        <v>1.9847570057834902E-3</v>
      </c>
      <c r="AF457">
        <v>1.65390155883172E-3</v>
      </c>
      <c r="AG457">
        <v>6.1822504559092799</v>
      </c>
      <c r="AH457">
        <v>0.26259067856235002</v>
      </c>
      <c r="AI457">
        <v>1980.0403075870099</v>
      </c>
      <c r="AJ457" t="s">
        <v>45</v>
      </c>
      <c r="AK457">
        <v>17356939983.34</v>
      </c>
      <c r="AL457">
        <v>120507</v>
      </c>
      <c r="AM457" s="15">
        <f t="shared" si="12"/>
        <v>4.0839808864505001E-2</v>
      </c>
    </row>
    <row r="458" spans="1:39" x14ac:dyDescent="0.25">
      <c r="A458" t="s">
        <v>37</v>
      </c>
      <c r="B458">
        <v>18.166117183492901</v>
      </c>
      <c r="C458">
        <v>1.69557477857043E-2</v>
      </c>
      <c r="D458">
        <v>18.552676166398101</v>
      </c>
      <c r="E458">
        <v>1.4648948141429899E-2</v>
      </c>
      <c r="F458">
        <v>6.4921124418063103</v>
      </c>
      <c r="G458" s="1">
        <v>0</v>
      </c>
      <c r="H458">
        <v>3.8443727799663101</v>
      </c>
      <c r="I458">
        <v>55.298248513725397</v>
      </c>
      <c r="J458">
        <v>52.601110251047501</v>
      </c>
      <c r="K458">
        <v>17.209318527181601</v>
      </c>
      <c r="L458">
        <v>83.065209781214804</v>
      </c>
      <c r="M458">
        <v>46.743275761130597</v>
      </c>
      <c r="N458">
        <v>93.442967455157998</v>
      </c>
      <c r="O458">
        <v>67.992512663145703</v>
      </c>
      <c r="P458">
        <v>143466.808184503</v>
      </c>
      <c r="Q458">
        <v>181117.96818579</v>
      </c>
      <c r="R458">
        <v>127.60427556785901</v>
      </c>
      <c r="S458">
        <v>691.49426498652895</v>
      </c>
      <c r="T458">
        <v>0.47165853509782202</v>
      </c>
      <c r="U458">
        <v>0.36311691409589097</v>
      </c>
      <c r="V458">
        <v>8.3988112473502699E-2</v>
      </c>
      <c r="W458">
        <v>8.8727558680527896E-2</v>
      </c>
      <c r="X458">
        <v>0.464167414750077</v>
      </c>
      <c r="Y458" s="1">
        <v>0</v>
      </c>
      <c r="Z458">
        <v>0.30638883745113099</v>
      </c>
      <c r="AA458">
        <v>3.3980335269694301E-4</v>
      </c>
      <c r="AB458">
        <v>9.3449371584878992E-3</v>
      </c>
      <c r="AC458">
        <v>2.3068079196918402E-3</v>
      </c>
      <c r="AD458" s="1">
        <v>0</v>
      </c>
      <c r="AE458">
        <v>2.4914100954364299E-3</v>
      </c>
      <c r="AF458">
        <v>2.4728252993595199E-3</v>
      </c>
      <c r="AG458">
        <v>6.3798210319348199</v>
      </c>
      <c r="AH458">
        <v>0.283571045396036</v>
      </c>
      <c r="AI458">
        <v>2033.2937520896601</v>
      </c>
      <c r="AJ458" t="s">
        <v>46</v>
      </c>
      <c r="AK458">
        <v>17050886685.92</v>
      </c>
      <c r="AL458">
        <v>118849</v>
      </c>
      <c r="AM458" s="15">
        <f t="shared" si="12"/>
        <v>-2.08357532594311E-2</v>
      </c>
    </row>
    <row r="459" spans="1:39" x14ac:dyDescent="0.25">
      <c r="A459" t="s">
        <v>37</v>
      </c>
      <c r="B459">
        <v>20.068860092498699</v>
      </c>
      <c r="C459">
        <v>1.9990788784666199E-2</v>
      </c>
      <c r="D459">
        <v>21.519476318280098</v>
      </c>
      <c r="E459">
        <v>1.7626944901058299E-2</v>
      </c>
      <c r="F459">
        <v>6.5135271708476896</v>
      </c>
      <c r="G459" s="1">
        <v>0</v>
      </c>
      <c r="H459">
        <v>3.8442296139703398</v>
      </c>
      <c r="I459">
        <v>67.596199266176797</v>
      </c>
      <c r="J459">
        <v>65.597938720913803</v>
      </c>
      <c r="K459">
        <v>27.984708683602001</v>
      </c>
      <c r="L459">
        <v>95.472710508735503</v>
      </c>
      <c r="M459">
        <v>47.746930939464796</v>
      </c>
      <c r="N459">
        <v>93.438386091707002</v>
      </c>
      <c r="O459">
        <v>67.5328049055951</v>
      </c>
      <c r="P459">
        <v>142889.98022812599</v>
      </c>
      <c r="Q459">
        <v>180396.49389950201</v>
      </c>
      <c r="R459">
        <v>127.59091339282099</v>
      </c>
      <c r="S459">
        <v>691.51189912669304</v>
      </c>
      <c r="T459">
        <v>0.47145173346008501</v>
      </c>
      <c r="U459">
        <v>0.36371349237454098</v>
      </c>
      <c r="V459">
        <v>8.4234137290647895E-2</v>
      </c>
      <c r="W459">
        <v>8.8277272026188305E-2</v>
      </c>
      <c r="X459">
        <v>0.46377509830862201</v>
      </c>
      <c r="Y459" s="1">
        <v>0</v>
      </c>
      <c r="Z459">
        <v>0.30702367227726202</v>
      </c>
      <c r="AA459">
        <v>3.4366046448406002E-4</v>
      </c>
      <c r="AB459">
        <v>1.02490260134438E-2</v>
      </c>
      <c r="AC459">
        <v>2.36384234399558E-3</v>
      </c>
      <c r="AD459" s="1">
        <v>0</v>
      </c>
      <c r="AE459">
        <v>2.9718259170864198E-3</v>
      </c>
      <c r="AF459">
        <v>4.06247586503556E-3</v>
      </c>
      <c r="AG459">
        <v>6.3647415516278603</v>
      </c>
      <c r="AH459">
        <v>0.292407072710477</v>
      </c>
      <c r="AI459">
        <v>2098.70978728829</v>
      </c>
      <c r="AJ459" t="s">
        <v>47</v>
      </c>
      <c r="AK459">
        <v>16705124698.49</v>
      </c>
      <c r="AL459">
        <v>116909</v>
      </c>
      <c r="AM459" s="15">
        <f t="shared" si="12"/>
        <v>-6.7409457568869735E-2</v>
      </c>
    </row>
    <row r="460" spans="1:39" x14ac:dyDescent="0.25">
      <c r="A460" t="s">
        <v>37</v>
      </c>
      <c r="B460">
        <v>17.5763954406214</v>
      </c>
      <c r="C460">
        <v>1.9032360424544901E-2</v>
      </c>
      <c r="D460">
        <v>20.593478448781799</v>
      </c>
      <c r="E460">
        <v>1.6940312258366501E-2</v>
      </c>
      <c r="F460">
        <v>6.5376525453890899</v>
      </c>
      <c r="G460" s="1">
        <v>0</v>
      </c>
      <c r="H460">
        <v>3.8441299019369102</v>
      </c>
      <c r="I460">
        <v>75.115008602234397</v>
      </c>
      <c r="J460">
        <v>73.599763274128804</v>
      </c>
      <c r="K460">
        <v>33.571107448826901</v>
      </c>
      <c r="L460">
        <v>103.110874655811</v>
      </c>
      <c r="M460">
        <v>48.7503057162549</v>
      </c>
      <c r="N460">
        <v>93.433333343815605</v>
      </c>
      <c r="O460">
        <v>67.095626663360605</v>
      </c>
      <c r="P460">
        <v>142271.06489427399</v>
      </c>
      <c r="Q460">
        <v>179620.736855322</v>
      </c>
      <c r="R460">
        <v>127.585829984014</v>
      </c>
      <c r="S460">
        <v>691.54015896803799</v>
      </c>
      <c r="T460">
        <v>0.47153532487220701</v>
      </c>
      <c r="U460">
        <v>0.36385783986438203</v>
      </c>
      <c r="V460">
        <v>8.4314058155647201E-2</v>
      </c>
      <c r="W460">
        <v>8.8201059989194197E-2</v>
      </c>
      <c r="X460">
        <v>0.46362704199077598</v>
      </c>
      <c r="Y460" s="1">
        <v>0</v>
      </c>
      <c r="Z460">
        <v>0.30754373387921602</v>
      </c>
      <c r="AA460">
        <v>3.4780858563912E-4</v>
      </c>
      <c r="AB460">
        <v>9.1296939760404303E-3</v>
      </c>
      <c r="AC460">
        <v>2.0920689713590998E-3</v>
      </c>
      <c r="AD460" s="1">
        <v>0</v>
      </c>
      <c r="AE460">
        <v>2.9202174950084198E-3</v>
      </c>
      <c r="AF460">
        <v>4.5426548660072296E-3</v>
      </c>
      <c r="AG460">
        <v>6.3418029746615101</v>
      </c>
      <c r="AH460">
        <v>0.29275069168622098</v>
      </c>
      <c r="AI460">
        <v>2171.6430150446499</v>
      </c>
      <c r="AJ460" t="s">
        <v>48</v>
      </c>
      <c r="AK460">
        <v>16343104037.6</v>
      </c>
      <c r="AL460">
        <v>114873</v>
      </c>
      <c r="AM460" s="15">
        <f t="shared" si="12"/>
        <v>-0.14650672132268516</v>
      </c>
    </row>
    <row r="461" spans="1:39" x14ac:dyDescent="0.25">
      <c r="A461" t="s">
        <v>37</v>
      </c>
      <c r="B461">
        <v>19.5085783420352</v>
      </c>
      <c r="C461">
        <v>2.1367702828715401E-2</v>
      </c>
      <c r="D461">
        <v>22.832481840041901</v>
      </c>
      <c r="E461">
        <v>1.90886071361266E-2</v>
      </c>
      <c r="F461">
        <v>6.5767719278883101</v>
      </c>
      <c r="G461" s="1">
        <v>0</v>
      </c>
      <c r="H461">
        <v>3.8439806304174802</v>
      </c>
      <c r="I461">
        <v>76.879536496268997</v>
      </c>
      <c r="J461">
        <v>75.867995179207995</v>
      </c>
      <c r="K461">
        <v>32.618245598411001</v>
      </c>
      <c r="L461">
        <v>104.978018431303</v>
      </c>
      <c r="M461">
        <v>49.754338514220102</v>
      </c>
      <c r="N461">
        <v>93.426512750545399</v>
      </c>
      <c r="O461">
        <v>66.654676722509294</v>
      </c>
      <c r="P461">
        <v>141742.37758309499</v>
      </c>
      <c r="Q461">
        <v>178957.39531257399</v>
      </c>
      <c r="R461">
        <v>127.57596597206</v>
      </c>
      <c r="S461">
        <v>691.580440059323</v>
      </c>
      <c r="T461">
        <v>0.47160549618558001</v>
      </c>
      <c r="U461">
        <v>0.36428137353527501</v>
      </c>
      <c r="V461">
        <v>8.4415568387128007E-2</v>
      </c>
      <c r="W461">
        <v>8.8281686233581805E-2</v>
      </c>
      <c r="X461">
        <v>0.46302137184401398</v>
      </c>
      <c r="Y461" s="1">
        <v>0</v>
      </c>
      <c r="Z461">
        <v>0.30784194908277501</v>
      </c>
      <c r="AA461">
        <v>3.5194521920481298E-4</v>
      </c>
      <c r="AB461">
        <v>1.0085693019762001E-2</v>
      </c>
      <c r="AC461">
        <v>2.2791066551902002E-3</v>
      </c>
      <c r="AD461" s="1">
        <v>0</v>
      </c>
      <c r="AE461">
        <v>3.4664474621866198E-3</v>
      </c>
      <c r="AF461">
        <v>5.1845874770392597E-3</v>
      </c>
      <c r="AG461">
        <v>6.3257587511435496</v>
      </c>
      <c r="AH461">
        <v>0.29596866159315699</v>
      </c>
      <c r="AI461">
        <v>2246.38581139914</v>
      </c>
      <c r="AJ461" t="s">
        <v>49</v>
      </c>
      <c r="AK461">
        <v>16021566165.35</v>
      </c>
      <c r="AL461">
        <v>113033</v>
      </c>
      <c r="AM461" s="15">
        <f t="shared" si="12"/>
        <v>-0.14557784481306302</v>
      </c>
    </row>
    <row r="462" spans="1:39" x14ac:dyDescent="0.25">
      <c r="A462" t="s">
        <v>37</v>
      </c>
      <c r="B462">
        <v>16.684325007645299</v>
      </c>
      <c r="C462">
        <v>1.79100538998242E-2</v>
      </c>
      <c r="D462">
        <v>19.496422389631199</v>
      </c>
      <c r="E462">
        <v>1.6074852583342701E-2</v>
      </c>
      <c r="F462">
        <v>6.6171579665122602</v>
      </c>
      <c r="G462" s="1">
        <v>0</v>
      </c>
      <c r="H462">
        <v>3.84384064916292</v>
      </c>
      <c r="I462">
        <v>79.409898656173198</v>
      </c>
      <c r="J462">
        <v>78.812475116586299</v>
      </c>
      <c r="K462">
        <v>32.603885771915401</v>
      </c>
      <c r="L462">
        <v>107.620399097487</v>
      </c>
      <c r="M462">
        <v>50.759461723352302</v>
      </c>
      <c r="N462">
        <v>93.417289279739094</v>
      </c>
      <c r="O462">
        <v>66.427856369793801</v>
      </c>
      <c r="P462">
        <v>141173.12707617701</v>
      </c>
      <c r="Q462">
        <v>178263.46903905101</v>
      </c>
      <c r="R462">
        <v>127.561419733877</v>
      </c>
      <c r="S462">
        <v>691.59315595848102</v>
      </c>
      <c r="T462">
        <v>0.470924070391122</v>
      </c>
      <c r="U462">
        <v>0.36415089193481398</v>
      </c>
      <c r="V462">
        <v>8.4560401438717195E-2</v>
      </c>
      <c r="W462">
        <v>8.7934772275661294E-2</v>
      </c>
      <c r="X462">
        <v>0.46335393435080602</v>
      </c>
      <c r="Y462" s="1">
        <v>0</v>
      </c>
      <c r="Z462">
        <v>0.30851753915260799</v>
      </c>
      <c r="AA462">
        <v>3.5648258561959398E-4</v>
      </c>
      <c r="AB462">
        <v>8.0093189121609194E-3</v>
      </c>
      <c r="AC462">
        <v>1.8351877133658901E-3</v>
      </c>
      <c r="AD462" s="1">
        <v>0</v>
      </c>
      <c r="AE462">
        <v>3.1265065078386499E-3</v>
      </c>
      <c r="AF462">
        <v>4.5825510981622403E-3</v>
      </c>
      <c r="AG462">
        <v>6.23243737472189</v>
      </c>
      <c r="AH462">
        <v>0.29854690220685098</v>
      </c>
      <c r="AI462">
        <v>2323.4246108874299</v>
      </c>
      <c r="AJ462" t="s">
        <v>50</v>
      </c>
      <c r="AK462">
        <v>15676287549.92</v>
      </c>
      <c r="AL462">
        <v>111043</v>
      </c>
      <c r="AM462" s="15">
        <f t="shared" si="12"/>
        <v>-0.14423658483524959</v>
      </c>
    </row>
    <row r="463" spans="1:39" x14ac:dyDescent="0.25">
      <c r="A463" t="s">
        <v>37</v>
      </c>
      <c r="B463">
        <v>17.793064681778802</v>
      </c>
      <c r="C463">
        <v>1.9213320290559301E-2</v>
      </c>
      <c r="D463">
        <v>20.769078411712002</v>
      </c>
      <c r="E463">
        <v>1.7478623286750102E-2</v>
      </c>
      <c r="F463">
        <v>6.6455896634130101</v>
      </c>
      <c r="G463" s="1">
        <v>0</v>
      </c>
      <c r="H463">
        <v>3.84372263730716</v>
      </c>
      <c r="I463">
        <v>87.264191372896406</v>
      </c>
      <c r="J463">
        <v>86.836084320009405</v>
      </c>
      <c r="K463">
        <v>38.842242723251999</v>
      </c>
      <c r="L463">
        <v>115.571018366895</v>
      </c>
      <c r="M463">
        <v>51.762755767205199</v>
      </c>
      <c r="N463">
        <v>93.408921268415298</v>
      </c>
      <c r="O463">
        <v>66.204417014541306</v>
      </c>
      <c r="P463">
        <v>140681.85699043999</v>
      </c>
      <c r="Q463">
        <v>177655.17775503499</v>
      </c>
      <c r="R463">
        <v>127.552556588873</v>
      </c>
      <c r="S463">
        <v>691.59692746160897</v>
      </c>
      <c r="T463">
        <v>0.47098171155018398</v>
      </c>
      <c r="U463">
        <v>0.36409607356853801</v>
      </c>
      <c r="V463">
        <v>8.4787228977740103E-2</v>
      </c>
      <c r="W463">
        <v>8.7841268491035698E-2</v>
      </c>
      <c r="X463">
        <v>0.46327542896268598</v>
      </c>
      <c r="Y463" s="1">
        <v>0</v>
      </c>
      <c r="Z463">
        <v>0.30881999687620199</v>
      </c>
      <c r="AA463">
        <v>3.6118899787301103E-4</v>
      </c>
      <c r="AB463">
        <v>7.9830222828371593E-3</v>
      </c>
      <c r="AC463">
        <v>1.73470813308791E-3</v>
      </c>
      <c r="AD463" s="1">
        <v>0</v>
      </c>
      <c r="AE463">
        <v>3.4405817381606102E-3</v>
      </c>
      <c r="AF463">
        <v>5.6938771142249203E-3</v>
      </c>
      <c r="AG463">
        <v>6.1416504798482903</v>
      </c>
      <c r="AH463">
        <v>0.29989983416462002</v>
      </c>
      <c r="AI463">
        <v>2408.7651474804602</v>
      </c>
      <c r="AJ463" t="s">
        <v>51</v>
      </c>
      <c r="AK463">
        <v>15378637196.91</v>
      </c>
      <c r="AL463">
        <v>109315</v>
      </c>
      <c r="AM463" s="15">
        <f t="shared" si="12"/>
        <v>-0.14329060110124969</v>
      </c>
    </row>
    <row r="464" spans="1:39" x14ac:dyDescent="0.25">
      <c r="A464" t="s">
        <v>37</v>
      </c>
      <c r="B464">
        <v>15.862119505496199</v>
      </c>
      <c r="C464">
        <v>1.8026712522200099E-2</v>
      </c>
      <c r="D464">
        <v>19.611099909103999</v>
      </c>
      <c r="E464">
        <v>1.6520027478451601E-2</v>
      </c>
      <c r="F464">
        <v>6.6737503933553999</v>
      </c>
      <c r="G464" s="1">
        <v>0</v>
      </c>
      <c r="H464">
        <v>3.8435406809332799</v>
      </c>
      <c r="I464">
        <v>85.457419001540202</v>
      </c>
      <c r="J464">
        <v>85.011507007939002</v>
      </c>
      <c r="K464">
        <v>37.291103515692797</v>
      </c>
      <c r="L464">
        <v>113.872519883393</v>
      </c>
      <c r="M464">
        <v>52.766524427034398</v>
      </c>
      <c r="N464">
        <v>93.402601414284106</v>
      </c>
      <c r="O464">
        <v>65.979478211502993</v>
      </c>
      <c r="P464">
        <v>140129.968375158</v>
      </c>
      <c r="Q464">
        <v>177101.922874304</v>
      </c>
      <c r="R464">
        <v>127.54439197644101</v>
      </c>
      <c r="S464">
        <v>691.61131936396305</v>
      </c>
      <c r="T464">
        <v>0.47076261039806999</v>
      </c>
      <c r="U464">
        <v>0.36424857863302901</v>
      </c>
      <c r="V464">
        <v>8.4730778355728203E-2</v>
      </c>
      <c r="W464">
        <v>8.7819532745992801E-2</v>
      </c>
      <c r="X464">
        <v>0.46320111026524902</v>
      </c>
      <c r="Y464" s="1">
        <v>0</v>
      </c>
      <c r="Z464">
        <v>0.30931717763144501</v>
      </c>
      <c r="AA464">
        <v>3.6620441822318798E-4</v>
      </c>
      <c r="AB464">
        <v>7.7145973898538498E-3</v>
      </c>
      <c r="AC464">
        <v>1.50667408023715E-3</v>
      </c>
      <c r="AD464" s="1">
        <v>0</v>
      </c>
      <c r="AE464">
        <v>3.4049699927828502E-3</v>
      </c>
      <c r="AF464">
        <v>5.0342681518912502E-3</v>
      </c>
      <c r="AG464">
        <v>6.0570166395250302</v>
      </c>
      <c r="AH464">
        <v>0.30244611606834898</v>
      </c>
      <c r="AI464">
        <v>2491.0906887804599</v>
      </c>
      <c r="AJ464" t="s">
        <v>52</v>
      </c>
      <c r="AK464">
        <v>15065653159.950001</v>
      </c>
      <c r="AL464">
        <v>107512</v>
      </c>
      <c r="AM464" s="15">
        <f t="shared" si="12"/>
        <v>-0.19116624875626798</v>
      </c>
    </row>
    <row r="465" spans="1:39" x14ac:dyDescent="0.25">
      <c r="A465" t="s">
        <v>37</v>
      </c>
      <c r="B465">
        <v>14.909137619544</v>
      </c>
      <c r="C465">
        <v>1.559192628549E-2</v>
      </c>
      <c r="D465">
        <v>17.186335337839498</v>
      </c>
      <c r="E465">
        <v>1.43858390288128E-2</v>
      </c>
      <c r="F465">
        <v>6.6782937271151797</v>
      </c>
      <c r="G465" s="1">
        <v>0</v>
      </c>
      <c r="H465">
        <v>3.8435574704737698</v>
      </c>
      <c r="I465">
        <v>80.902167726797401</v>
      </c>
      <c r="J465">
        <v>80.503438461878204</v>
      </c>
      <c r="K465">
        <v>32.242144320797998</v>
      </c>
      <c r="L465">
        <v>109.423065511687</v>
      </c>
      <c r="M465">
        <v>53.767973739625099</v>
      </c>
      <c r="N465">
        <v>93.389783284815607</v>
      </c>
      <c r="O465">
        <v>65.515104262803504</v>
      </c>
      <c r="P465">
        <v>139601.269710261</v>
      </c>
      <c r="Q465">
        <v>176518.94937146801</v>
      </c>
      <c r="R465">
        <v>127.540998660881</v>
      </c>
      <c r="S465">
        <v>691.687431298055</v>
      </c>
      <c r="T465">
        <v>0.470542605179054</v>
      </c>
      <c r="U465">
        <v>0.36472505166554903</v>
      </c>
      <c r="V465">
        <v>8.4922356227349005E-2</v>
      </c>
      <c r="W465">
        <v>8.7638727629726701E-2</v>
      </c>
      <c r="X465">
        <v>0.462713864477374</v>
      </c>
      <c r="Y465" s="1">
        <v>0</v>
      </c>
      <c r="Z465">
        <v>0.310127246280131</v>
      </c>
      <c r="AA465">
        <v>3.7133554282982897E-4</v>
      </c>
      <c r="AB465">
        <v>7.0079287119923497E-3</v>
      </c>
      <c r="AC465">
        <v>1.20609091604441E-3</v>
      </c>
      <c r="AD465" s="1">
        <v>0</v>
      </c>
      <c r="AE465">
        <v>3.15726698684377E-3</v>
      </c>
      <c r="AF465">
        <v>3.8493298855873E-3</v>
      </c>
      <c r="AG465">
        <v>6.0651163210745898</v>
      </c>
      <c r="AH465">
        <v>0.31456581809786099</v>
      </c>
      <c r="AI465">
        <v>2569.4695530067102</v>
      </c>
      <c r="AJ465" t="s">
        <v>53</v>
      </c>
      <c r="AK465">
        <v>14729190365.860001</v>
      </c>
      <c r="AL465">
        <v>105509</v>
      </c>
      <c r="AM465" s="15">
        <f t="shared" si="12"/>
        <v>-0.13250048212906373</v>
      </c>
    </row>
    <row r="466" spans="1:39" x14ac:dyDescent="0.25">
      <c r="A466" t="s">
        <v>37</v>
      </c>
      <c r="B466">
        <v>13.238880229610301</v>
      </c>
      <c r="C466">
        <v>1.4054252133921899E-2</v>
      </c>
      <c r="D466">
        <v>15.620641353570001</v>
      </c>
      <c r="E466">
        <v>1.30105314918717E-2</v>
      </c>
      <c r="F466">
        <v>6.6913205740388602</v>
      </c>
      <c r="G466" s="1">
        <v>0</v>
      </c>
      <c r="H466">
        <v>3.8434815891366099</v>
      </c>
      <c r="I466">
        <v>79.496513944864603</v>
      </c>
      <c r="J466">
        <v>79.397976489448297</v>
      </c>
      <c r="K466">
        <v>28.015372352074799</v>
      </c>
      <c r="L466">
        <v>108.12132449461301</v>
      </c>
      <c r="M466">
        <v>54.771223963178002</v>
      </c>
      <c r="N466">
        <v>93.383251737279295</v>
      </c>
      <c r="O466">
        <v>65.060110241988696</v>
      </c>
      <c r="P466">
        <v>139090.65885716199</v>
      </c>
      <c r="Q466">
        <v>175900.25078832899</v>
      </c>
      <c r="R466">
        <v>127.534317897135</v>
      </c>
      <c r="S466">
        <v>691.734777735634</v>
      </c>
      <c r="T466">
        <v>0.47013800187478699</v>
      </c>
      <c r="U466">
        <v>0.36480860996269199</v>
      </c>
      <c r="V466">
        <v>8.5164714283074497E-2</v>
      </c>
      <c r="W466">
        <v>8.7247748032934197E-2</v>
      </c>
      <c r="X466">
        <v>0.46277892772129797</v>
      </c>
      <c r="Y466" s="1">
        <v>0</v>
      </c>
      <c r="Z466">
        <v>0.310912888553107</v>
      </c>
      <c r="AA466">
        <v>3.7685196977791399E-4</v>
      </c>
      <c r="AB466">
        <v>5.6781334196560401E-3</v>
      </c>
      <c r="AC466">
        <v>1.04372022494296E-3</v>
      </c>
      <c r="AD466" s="1">
        <v>0</v>
      </c>
      <c r="AE466">
        <v>3.32860029499017E-3</v>
      </c>
      <c r="AF466">
        <v>3.62697284096119E-3</v>
      </c>
      <c r="AG466">
        <v>6.0608886707365697</v>
      </c>
      <c r="AH466">
        <v>0.31568458802850602</v>
      </c>
      <c r="AI466">
        <v>2646.2590182129202</v>
      </c>
      <c r="AJ466" t="s">
        <v>54</v>
      </c>
      <c r="AK466">
        <v>14438027661.35</v>
      </c>
      <c r="AL466">
        <v>103803</v>
      </c>
      <c r="AM466" s="15">
        <f t="shared" si="12"/>
        <v>-0.15247524541720325</v>
      </c>
    </row>
    <row r="467" spans="1:39" x14ac:dyDescent="0.25">
      <c r="A467" t="s">
        <v>37</v>
      </c>
      <c r="B467">
        <v>12.9946480757238</v>
      </c>
      <c r="C467">
        <v>1.17626380612358E-2</v>
      </c>
      <c r="D467">
        <v>13.2368663894985</v>
      </c>
      <c r="E467">
        <v>1.1017687223725601E-2</v>
      </c>
      <c r="F467">
        <v>6.6682948765068604</v>
      </c>
      <c r="G467" s="1">
        <v>0</v>
      </c>
      <c r="H467">
        <v>3.8433868707768202</v>
      </c>
      <c r="I467">
        <v>70.200294829388596</v>
      </c>
      <c r="J467">
        <v>70.280720698808494</v>
      </c>
      <c r="K467">
        <v>17.136094942242899</v>
      </c>
      <c r="L467">
        <v>98.928413983153206</v>
      </c>
      <c r="M467">
        <v>55.770579444152801</v>
      </c>
      <c r="N467">
        <v>93.379336142612701</v>
      </c>
      <c r="O467">
        <v>64.596214089778101</v>
      </c>
      <c r="P467">
        <v>138584.2857639</v>
      </c>
      <c r="Q467">
        <v>175289.71604822701</v>
      </c>
      <c r="R467">
        <v>127.53235580800801</v>
      </c>
      <c r="S467">
        <v>691.76905246829301</v>
      </c>
      <c r="T467">
        <v>0.47013195599076102</v>
      </c>
      <c r="U467">
        <v>0.36519424761014102</v>
      </c>
      <c r="V467">
        <v>8.5294532294179007E-2</v>
      </c>
      <c r="W467">
        <v>8.6958636330471795E-2</v>
      </c>
      <c r="X467">
        <v>0.46255258376520703</v>
      </c>
      <c r="Y467" s="1">
        <v>0</v>
      </c>
      <c r="Z467">
        <v>0.31132643107175101</v>
      </c>
      <c r="AA467">
        <v>3.8240989450638103E-4</v>
      </c>
      <c r="AB467">
        <v>5.57365277048248E-3</v>
      </c>
      <c r="AC467">
        <v>7.4494845757817701E-4</v>
      </c>
      <c r="AD467" s="1">
        <v>0</v>
      </c>
      <c r="AE467">
        <v>2.84966367372428E-3</v>
      </c>
      <c r="AF467">
        <v>2.2119832081062699E-3</v>
      </c>
      <c r="AG467">
        <v>6.0722528339919597</v>
      </c>
      <c r="AH467">
        <v>0.32612240120492397</v>
      </c>
      <c r="AI467">
        <v>2714.4087469160099</v>
      </c>
      <c r="AJ467" t="s">
        <v>55</v>
      </c>
      <c r="AK467">
        <v>14209462572.23</v>
      </c>
      <c r="AL467">
        <v>102533</v>
      </c>
      <c r="AM467" s="15">
        <f t="shared" si="12"/>
        <v>-1.8298765481750578E-2</v>
      </c>
    </row>
    <row r="468" spans="1:39" x14ac:dyDescent="0.25">
      <c r="A468" t="s">
        <v>37</v>
      </c>
      <c r="B468">
        <v>14.2315372932767</v>
      </c>
      <c r="C468">
        <v>1.1947753013982E-2</v>
      </c>
      <c r="D468">
        <v>13.4316934702294</v>
      </c>
      <c r="E468">
        <v>1.13140517800867E-2</v>
      </c>
      <c r="F468">
        <v>6.6850667473088299</v>
      </c>
      <c r="G468" s="1">
        <v>0</v>
      </c>
      <c r="H468">
        <v>3.8433253968773702</v>
      </c>
      <c r="I468">
        <v>47.213102989996599</v>
      </c>
      <c r="J468">
        <v>47.578171730022298</v>
      </c>
      <c r="K468">
        <v>-9.8987275386393598</v>
      </c>
      <c r="L468">
        <v>76.044419066370395</v>
      </c>
      <c r="M468">
        <v>56.772578156470601</v>
      </c>
      <c r="N468">
        <v>93.375754732789801</v>
      </c>
      <c r="O468">
        <v>63.819053976196997</v>
      </c>
      <c r="P468">
        <v>138077.031510481</v>
      </c>
      <c r="Q468">
        <v>174640.31157437299</v>
      </c>
      <c r="R468">
        <v>127.524477902624</v>
      </c>
      <c r="S468">
        <v>691.75763163858005</v>
      </c>
      <c r="T468">
        <v>0.469935367114867</v>
      </c>
      <c r="U468">
        <v>0.36524105029319298</v>
      </c>
      <c r="V468">
        <v>8.55153697488268E-2</v>
      </c>
      <c r="W468">
        <v>8.6887757863631704E-2</v>
      </c>
      <c r="X468">
        <v>0.462355822094347</v>
      </c>
      <c r="Y468" s="1">
        <v>0</v>
      </c>
      <c r="Z468">
        <v>0.31183853038140402</v>
      </c>
      <c r="AA468">
        <v>3.88122507780953E-4</v>
      </c>
      <c r="AB468">
        <v>7.5429857669711501E-3</v>
      </c>
      <c r="AC468">
        <v>6.3370453674428304E-4</v>
      </c>
      <c r="AD468" s="1">
        <v>0</v>
      </c>
      <c r="AE468">
        <v>2.58401191707583E-3</v>
      </c>
      <c r="AF468">
        <v>7.9894224873195395E-4</v>
      </c>
      <c r="AG468">
        <v>6.1850761091505904</v>
      </c>
      <c r="AH468">
        <v>0.34080975602417402</v>
      </c>
      <c r="AI468">
        <v>2761.1311361732201</v>
      </c>
      <c r="AJ468" t="s">
        <v>56</v>
      </c>
      <c r="AK468">
        <v>14003496381.73</v>
      </c>
      <c r="AL468">
        <v>101418</v>
      </c>
      <c r="AM468" s="15">
        <f t="shared" si="12"/>
        <v>5.9548993194351141E-2</v>
      </c>
    </row>
    <row r="469" spans="1:39" x14ac:dyDescent="0.25">
      <c r="A469" t="s">
        <v>37</v>
      </c>
      <c r="B469">
        <v>14.542565207925101</v>
      </c>
      <c r="C469">
        <v>1.1520463913494299E-2</v>
      </c>
      <c r="D469">
        <v>12.981379618897201</v>
      </c>
      <c r="E469">
        <v>1.10934887935059E-2</v>
      </c>
      <c r="F469">
        <v>6.7176744275284399</v>
      </c>
      <c r="G469" s="1">
        <v>0</v>
      </c>
      <c r="H469">
        <v>3.8432703697757602</v>
      </c>
      <c r="I469">
        <v>29.150185795116101</v>
      </c>
      <c r="J469">
        <v>29.828103551163899</v>
      </c>
      <c r="K469">
        <v>-33.8779667825236</v>
      </c>
      <c r="L469">
        <v>58.068730503559202</v>
      </c>
      <c r="M469">
        <v>57.777073920092398</v>
      </c>
      <c r="N469">
        <v>93.369860943142399</v>
      </c>
      <c r="O469">
        <v>63.072179476357803</v>
      </c>
      <c r="P469">
        <v>137647.56814342699</v>
      </c>
      <c r="Q469">
        <v>174191.99857159701</v>
      </c>
      <c r="R469">
        <v>127.513620151864</v>
      </c>
      <c r="S469">
        <v>691.70623769541805</v>
      </c>
      <c r="T469">
        <v>0.46979068633489601</v>
      </c>
      <c r="U469">
        <v>0.36558261389858998</v>
      </c>
      <c r="V469">
        <v>8.5724433872917394E-2</v>
      </c>
      <c r="W469">
        <v>8.7057767474322006E-2</v>
      </c>
      <c r="X469">
        <v>0.46163518475416998</v>
      </c>
      <c r="Y469" s="1">
        <v>0</v>
      </c>
      <c r="Z469">
        <v>0.312409323161849</v>
      </c>
      <c r="AA469">
        <v>3.9421912680474001E-4</v>
      </c>
      <c r="AB469">
        <v>8.3491874810625206E-3</v>
      </c>
      <c r="AC469">
        <v>4.2698022803382699E-4</v>
      </c>
      <c r="AD469" s="1">
        <v>0</v>
      </c>
      <c r="AE469">
        <v>2.0262268955794699E-3</v>
      </c>
      <c r="AF469">
        <v>3.2385811230044401E-4</v>
      </c>
      <c r="AG469">
        <v>6.2819231851210704</v>
      </c>
      <c r="AH469">
        <v>0.35346400939131101</v>
      </c>
      <c r="AI469">
        <v>2793.4697314165301</v>
      </c>
      <c r="AJ469" t="s">
        <v>57</v>
      </c>
      <c r="AK469">
        <v>13790909852.290001</v>
      </c>
      <c r="AL469">
        <v>100190</v>
      </c>
      <c r="AM469" s="15">
        <f t="shared" si="12"/>
        <v>0.12026345695608942</v>
      </c>
    </row>
    <row r="470" spans="1:39" x14ac:dyDescent="0.25">
      <c r="A470" t="s">
        <v>37</v>
      </c>
      <c r="B470">
        <v>15.586983333547</v>
      </c>
      <c r="C470">
        <v>1.26060303328406E-2</v>
      </c>
      <c r="D470">
        <v>14.121263504525199</v>
      </c>
      <c r="E470">
        <v>1.22932927450184E-2</v>
      </c>
      <c r="F470">
        <v>6.7375315762821399</v>
      </c>
      <c r="G470" s="1">
        <v>0</v>
      </c>
      <c r="H470">
        <v>3.84321071761009</v>
      </c>
      <c r="I470">
        <v>23.914543833324799</v>
      </c>
      <c r="J470">
        <v>24.6479606598391</v>
      </c>
      <c r="K470">
        <v>-39.842711271083502</v>
      </c>
      <c r="L470">
        <v>52.9251548211043</v>
      </c>
      <c r="M470">
        <v>58.780897694149502</v>
      </c>
      <c r="N470">
        <v>93.364812736670203</v>
      </c>
      <c r="O470">
        <v>62.339061109023902</v>
      </c>
      <c r="P470">
        <v>137198.01673291001</v>
      </c>
      <c r="Q470">
        <v>173677.48689069701</v>
      </c>
      <c r="R470">
        <v>127.504324263965</v>
      </c>
      <c r="S470">
        <v>691.69036036400303</v>
      </c>
      <c r="T470">
        <v>0.469878697048286</v>
      </c>
      <c r="U470">
        <v>0.36557424897542801</v>
      </c>
      <c r="V470">
        <v>8.5929936020245498E-2</v>
      </c>
      <c r="W470">
        <v>8.6953236663049105E-2</v>
      </c>
      <c r="X470">
        <v>0.46154257834127699</v>
      </c>
      <c r="Y470" s="1">
        <v>0</v>
      </c>
      <c r="Z470">
        <v>0.31269334708285801</v>
      </c>
      <c r="AA470">
        <v>4.0051455034658198E-4</v>
      </c>
      <c r="AB470">
        <v>9.5365893841636695E-3</v>
      </c>
      <c r="AC470">
        <v>3.12738355285893E-4</v>
      </c>
      <c r="AD470" s="1">
        <v>0</v>
      </c>
      <c r="AE470">
        <v>2.0670785476010799E-3</v>
      </c>
      <c r="AF470">
        <v>2.89119229628E-4</v>
      </c>
      <c r="AG470">
        <v>6.37469408900132</v>
      </c>
      <c r="AH470">
        <v>0.36216737488940198</v>
      </c>
      <c r="AI470">
        <v>2822.4733459283598</v>
      </c>
      <c r="AJ470" t="s">
        <v>58</v>
      </c>
      <c r="AK470">
        <v>13565728300.5</v>
      </c>
      <c r="AL470">
        <v>98877</v>
      </c>
      <c r="AM470" s="15">
        <f t="shared" si="12"/>
        <v>0.10379523252661538</v>
      </c>
    </row>
    <row r="471" spans="1:39" x14ac:dyDescent="0.25">
      <c r="A471" t="s">
        <v>37</v>
      </c>
      <c r="B471">
        <v>15.8838818748288</v>
      </c>
      <c r="C471">
        <v>1.25465782533183E-2</v>
      </c>
      <c r="D471">
        <v>14.0591927109012</v>
      </c>
      <c r="E471">
        <v>1.2351845059218099E-2</v>
      </c>
      <c r="F471">
        <v>6.7536007513017502</v>
      </c>
      <c r="G471" s="1">
        <v>0</v>
      </c>
      <c r="H471">
        <v>3.8431505404684598</v>
      </c>
      <c r="I471">
        <v>16.116111018706999</v>
      </c>
      <c r="J471">
        <v>16.8939920310894</v>
      </c>
      <c r="K471">
        <v>-47.232818200385402</v>
      </c>
      <c r="L471">
        <v>45.210888145323104</v>
      </c>
      <c r="M471">
        <v>59.783478797300702</v>
      </c>
      <c r="N471">
        <v>93.364162117503099</v>
      </c>
      <c r="O471">
        <v>62.014105117844899</v>
      </c>
      <c r="P471">
        <v>136789.51811991801</v>
      </c>
      <c r="Q471">
        <v>173211.31422335401</v>
      </c>
      <c r="R471">
        <v>127.500468783464</v>
      </c>
      <c r="S471">
        <v>691.66190822580904</v>
      </c>
      <c r="T471">
        <v>0.46990310748719499</v>
      </c>
      <c r="U471">
        <v>0.36598242849166301</v>
      </c>
      <c r="V471">
        <v>8.5983553391421594E-2</v>
      </c>
      <c r="W471">
        <v>8.7060392952077195E-2</v>
      </c>
      <c r="X471">
        <v>0.46097362516483698</v>
      </c>
      <c r="Y471" s="1">
        <v>0</v>
      </c>
      <c r="Z471">
        <v>0.31299356896239</v>
      </c>
      <c r="AA471">
        <v>4.0691279501665499E-4</v>
      </c>
      <c r="AB471">
        <v>9.8565805546568103E-3</v>
      </c>
      <c r="AC471">
        <v>1.9473459371774799E-4</v>
      </c>
      <c r="AD471" s="1">
        <v>0</v>
      </c>
      <c r="AE471">
        <v>1.8654736912249101E-3</v>
      </c>
      <c r="AF471">
        <v>2.22869737574986E-4</v>
      </c>
      <c r="AG471">
        <v>6.3292029012543098</v>
      </c>
      <c r="AH471">
        <v>0.36617863470794398</v>
      </c>
      <c r="AI471">
        <v>2847.2129853020401</v>
      </c>
      <c r="AJ471" t="s">
        <v>59</v>
      </c>
      <c r="AK471">
        <v>13341492070.790001</v>
      </c>
      <c r="AL471">
        <v>97533</v>
      </c>
      <c r="AM471" s="15">
        <f t="shared" si="12"/>
        <v>0.12978619764652444</v>
      </c>
    </row>
    <row r="472" spans="1:39" x14ac:dyDescent="0.25">
      <c r="A472" t="s">
        <v>37</v>
      </c>
      <c r="B472">
        <v>15.594884941314101</v>
      </c>
      <c r="C472">
        <v>1.2070335100555199E-2</v>
      </c>
      <c r="D472">
        <v>13.5604860807659</v>
      </c>
      <c r="E472">
        <v>1.1951766180343701E-2</v>
      </c>
      <c r="F472">
        <v>6.7531456885643601</v>
      </c>
      <c r="G472" s="1">
        <v>0</v>
      </c>
      <c r="H472">
        <v>3.8431040443295799</v>
      </c>
      <c r="I472">
        <v>10.586595350392701</v>
      </c>
      <c r="J472">
        <v>11.3790562253098</v>
      </c>
      <c r="K472">
        <v>-52.907088174864803</v>
      </c>
      <c r="L472">
        <v>39.770830910440601</v>
      </c>
      <c r="M472">
        <v>60.783781920657802</v>
      </c>
      <c r="N472">
        <v>93.356457045212196</v>
      </c>
      <c r="O472">
        <v>61.700466599427102</v>
      </c>
      <c r="P472">
        <v>136359.90681285801</v>
      </c>
      <c r="Q472">
        <v>172739.61630341</v>
      </c>
      <c r="R472">
        <v>127.494988782325</v>
      </c>
      <c r="S472">
        <v>691.66450935626301</v>
      </c>
      <c r="T472">
        <v>0.46980250734929702</v>
      </c>
      <c r="U472">
        <v>0.36637756082650702</v>
      </c>
      <c r="V472">
        <v>8.6033044605500306E-2</v>
      </c>
      <c r="W472">
        <v>8.69713076554718E-2</v>
      </c>
      <c r="X472">
        <v>0.46061808691251999</v>
      </c>
      <c r="Y472" s="1">
        <v>0</v>
      </c>
      <c r="Z472">
        <v>0.31359034062296898</v>
      </c>
      <c r="AA472">
        <v>4.13783302474252E-4</v>
      </c>
      <c r="AB472">
        <v>9.5730977823393505E-3</v>
      </c>
      <c r="AC472">
        <v>1.1857003154837901E-4</v>
      </c>
      <c r="AD472" s="1">
        <v>0</v>
      </c>
      <c r="AE472">
        <v>1.76786604338E-3</v>
      </c>
      <c r="AF472">
        <v>1.9702044748636701E-4</v>
      </c>
      <c r="AG472">
        <v>6.2807168543640302</v>
      </c>
      <c r="AH472">
        <v>0.37130293864029601</v>
      </c>
      <c r="AI472">
        <v>2869.0749518794601</v>
      </c>
      <c r="AJ472" t="s">
        <v>60</v>
      </c>
      <c r="AK472">
        <v>13111277759.870001</v>
      </c>
      <c r="AL472">
        <v>96152</v>
      </c>
      <c r="AM472" s="15">
        <f t="shared" si="12"/>
        <v>0.1500240366334491</v>
      </c>
    </row>
    <row r="473" spans="1:39" x14ac:dyDescent="0.25">
      <c r="A473" t="s">
        <v>37</v>
      </c>
      <c r="B473">
        <v>15.656517462838901</v>
      </c>
      <c r="C473">
        <v>1.2695228176407799E-2</v>
      </c>
      <c r="D473">
        <v>14.214313211175901</v>
      </c>
      <c r="E473">
        <v>1.2618042240493701E-2</v>
      </c>
      <c r="F473">
        <v>6.78628695856397</v>
      </c>
      <c r="G473" s="1">
        <v>0</v>
      </c>
      <c r="H473">
        <v>3.84305981310693</v>
      </c>
      <c r="I473">
        <v>11.068430842039</v>
      </c>
      <c r="J473">
        <v>11.8601320477262</v>
      </c>
      <c r="K473">
        <v>-51.900097780802497</v>
      </c>
      <c r="L473">
        <v>40.335966564570001</v>
      </c>
      <c r="M473">
        <v>61.787705772719697</v>
      </c>
      <c r="N473">
        <v>93.347090088028196</v>
      </c>
      <c r="O473">
        <v>61.362425814862902</v>
      </c>
      <c r="P473">
        <v>135963.43757232901</v>
      </c>
      <c r="Q473">
        <v>172327.22726555399</v>
      </c>
      <c r="R473">
        <v>127.482941022703</v>
      </c>
      <c r="S473">
        <v>691.68500886192703</v>
      </c>
      <c r="T473">
        <v>0.46949416094102198</v>
      </c>
      <c r="U473">
        <v>0.366022725248634</v>
      </c>
      <c r="V473">
        <v>8.6375795516418705E-2</v>
      </c>
      <c r="W473">
        <v>8.7118381396766406E-2</v>
      </c>
      <c r="X473">
        <v>0.46048309783817998</v>
      </c>
      <c r="Y473" s="1">
        <v>0</v>
      </c>
      <c r="Z473">
        <v>0.31418949939720597</v>
      </c>
      <c r="AA473">
        <v>4.20888956869983E-4</v>
      </c>
      <c r="AB473">
        <v>1.00155444269417E-2</v>
      </c>
      <c r="AC473">
        <v>7.71877141712511E-5</v>
      </c>
      <c r="AD473" s="1">
        <v>0</v>
      </c>
      <c r="AE473">
        <v>1.9529562249315699E-3</v>
      </c>
      <c r="AF473">
        <v>2.2866020596974199E-4</v>
      </c>
      <c r="AG473">
        <v>6.2427970544856004</v>
      </c>
      <c r="AH473">
        <v>0.38075023253006501</v>
      </c>
      <c r="AI473">
        <v>2893.4911784404499</v>
      </c>
      <c r="AJ473" t="s">
        <v>61</v>
      </c>
      <c r="AK473">
        <v>12885798832.48</v>
      </c>
      <c r="AL473">
        <v>94774</v>
      </c>
      <c r="AM473" s="15">
        <f t="shared" si="12"/>
        <v>0.10146140937214443</v>
      </c>
    </row>
    <row r="474" spans="1:39" x14ac:dyDescent="0.25">
      <c r="A474" t="s">
        <v>37</v>
      </c>
      <c r="B474">
        <v>11.7826756846272</v>
      </c>
      <c r="C474">
        <v>9.7866318119616703E-3</v>
      </c>
      <c r="D474">
        <v>11.131996850847701</v>
      </c>
      <c r="E474">
        <v>9.7522396122810898E-3</v>
      </c>
      <c r="F474">
        <v>6.7855618841836902</v>
      </c>
      <c r="G474" s="1">
        <v>0</v>
      </c>
      <c r="H474">
        <v>3.8430018819224498</v>
      </c>
      <c r="I474">
        <v>10.3528414422351</v>
      </c>
      <c r="J474">
        <v>11.1499366758331</v>
      </c>
      <c r="K474">
        <v>-52.643917091645498</v>
      </c>
      <c r="L474">
        <v>39.716399215630503</v>
      </c>
      <c r="M474">
        <v>62.788232365242898</v>
      </c>
      <c r="N474">
        <v>93.342762941238604</v>
      </c>
      <c r="O474">
        <v>61.315780872001902</v>
      </c>
      <c r="P474">
        <v>135500.50943900499</v>
      </c>
      <c r="Q474">
        <v>171839.24050286901</v>
      </c>
      <c r="R474">
        <v>127.48100430998601</v>
      </c>
      <c r="S474">
        <v>691.69475969565201</v>
      </c>
      <c r="T474">
        <v>0.46954617395399101</v>
      </c>
      <c r="U474">
        <v>0.36612546262064</v>
      </c>
      <c r="V474">
        <v>8.6491787520017904E-2</v>
      </c>
      <c r="W474">
        <v>8.7397059043941697E-2</v>
      </c>
      <c r="X474">
        <v>0.45998569081539997</v>
      </c>
      <c r="Y474" s="1">
        <v>0</v>
      </c>
      <c r="Z474">
        <v>0.31428820439460697</v>
      </c>
      <c r="AA474">
        <v>4.2837475906838598E-4</v>
      </c>
      <c r="AB474">
        <v>7.5255985780703499E-3</v>
      </c>
      <c r="AC474">
        <v>3.4393121061837002E-5</v>
      </c>
      <c r="AD474" s="1">
        <v>0</v>
      </c>
      <c r="AE474">
        <v>1.6067344103167401E-3</v>
      </c>
      <c r="AF474">
        <v>1.9152623589702299E-4</v>
      </c>
      <c r="AG474">
        <v>6.1091100557668403</v>
      </c>
      <c r="AH474">
        <v>0.376342170948681</v>
      </c>
      <c r="AI474">
        <v>2916.9110821110999</v>
      </c>
      <c r="AJ474" t="s">
        <v>62</v>
      </c>
      <c r="AK474">
        <v>12663742111.66</v>
      </c>
      <c r="AL474">
        <v>93459</v>
      </c>
      <c r="AM474" s="15">
        <f t="shared" si="12"/>
        <v>5.8451223306800637E-2</v>
      </c>
    </row>
    <row r="475" spans="1:39" x14ac:dyDescent="0.25">
      <c r="A475" t="s">
        <v>37</v>
      </c>
      <c r="B475">
        <v>12.6736774332556</v>
      </c>
      <c r="C475">
        <v>1.0582862565288301E-2</v>
      </c>
      <c r="D475">
        <v>11.9857199702943</v>
      </c>
      <c r="E475">
        <v>1.0566786820247301E-2</v>
      </c>
      <c r="F475">
        <v>6.8046311732560296</v>
      </c>
      <c r="G475" s="1">
        <v>0</v>
      </c>
      <c r="H475">
        <v>3.8429541559714302</v>
      </c>
      <c r="I475">
        <v>3.7378236987835201</v>
      </c>
      <c r="J475">
        <v>4.5241181720969701</v>
      </c>
      <c r="K475">
        <v>-58.970536191611302</v>
      </c>
      <c r="L475">
        <v>33.1728072116356</v>
      </c>
      <c r="M475">
        <v>63.791268696398703</v>
      </c>
      <c r="N475">
        <v>93.333829723120999</v>
      </c>
      <c r="O475">
        <v>61.2490063048512</v>
      </c>
      <c r="P475">
        <v>135164.18386281899</v>
      </c>
      <c r="Q475">
        <v>171416.651720336</v>
      </c>
      <c r="R475">
        <v>127.48026330250001</v>
      </c>
      <c r="S475">
        <v>691.70882473475001</v>
      </c>
      <c r="T475">
        <v>0.46898329569191499</v>
      </c>
      <c r="U475">
        <v>0.36633725817479501</v>
      </c>
      <c r="V475">
        <v>8.6637580092654806E-2</v>
      </c>
      <c r="W475">
        <v>8.7364716038504306E-2</v>
      </c>
      <c r="X475">
        <v>0.45966044569404402</v>
      </c>
      <c r="Y475" s="1">
        <v>0</v>
      </c>
      <c r="Z475">
        <v>0.31502668374156401</v>
      </c>
      <c r="AA475">
        <v>4.3545547849404301E-4</v>
      </c>
      <c r="AB475">
        <v>8.2184862244658492E-3</v>
      </c>
      <c r="AC475">
        <v>1.6075635622879401E-5</v>
      </c>
      <c r="AD475" s="1">
        <v>0</v>
      </c>
      <c r="AE475">
        <v>1.72735543432719E-3</v>
      </c>
      <c r="AF475">
        <v>1.8549422371345699E-4</v>
      </c>
      <c r="AG475">
        <v>5.9838651440101804</v>
      </c>
      <c r="AH475">
        <v>0.37089035464675002</v>
      </c>
      <c r="AI475">
        <v>2937.5282994047002</v>
      </c>
      <c r="AJ475" t="s">
        <v>63</v>
      </c>
      <c r="AK475">
        <v>12489711245.66</v>
      </c>
      <c r="AL475">
        <v>92404</v>
      </c>
      <c r="AM475" s="15">
        <f t="shared" si="12"/>
        <v>5.7398092452213945E-2</v>
      </c>
    </row>
    <row r="476" spans="1:39" x14ac:dyDescent="0.25">
      <c r="A476" t="s">
        <v>37</v>
      </c>
      <c r="B476">
        <v>11.1888667055236</v>
      </c>
      <c r="C476">
        <v>9.0448799090858904E-3</v>
      </c>
      <c r="D476">
        <v>10.3298634384425</v>
      </c>
      <c r="E476">
        <v>9.0418322062055904E-3</v>
      </c>
      <c r="F476">
        <v>6.8107671857012297</v>
      </c>
      <c r="G476" s="1">
        <v>0</v>
      </c>
      <c r="H476">
        <v>3.8428390914356401</v>
      </c>
      <c r="I476">
        <v>-11.5088469449391</v>
      </c>
      <c r="J476">
        <v>-10.6668786057567</v>
      </c>
      <c r="K476">
        <v>-76.598562476896902</v>
      </c>
      <c r="L476">
        <v>18.001707187464799</v>
      </c>
      <c r="M476">
        <v>64.793698215648604</v>
      </c>
      <c r="N476">
        <v>93.324866194393806</v>
      </c>
      <c r="O476">
        <v>61.164739983841301</v>
      </c>
      <c r="P476">
        <v>134801.95643620699</v>
      </c>
      <c r="Q476">
        <v>171021.14414928699</v>
      </c>
      <c r="R476">
        <v>127.474796869359</v>
      </c>
      <c r="S476">
        <v>691.705969855126</v>
      </c>
      <c r="T476">
        <v>0.468614963480872</v>
      </c>
      <c r="U476">
        <v>0.36646447389874598</v>
      </c>
      <c r="V476">
        <v>8.6724652598486898E-2</v>
      </c>
      <c r="W476">
        <v>8.7155137507896899E-2</v>
      </c>
      <c r="X476">
        <v>0.45965573599486897</v>
      </c>
      <c r="Y476" s="1">
        <v>0</v>
      </c>
      <c r="Z476">
        <v>0.31556131097861301</v>
      </c>
      <c r="AA476">
        <v>4.42906219244055E-4</v>
      </c>
      <c r="AB476">
        <v>7.1359657095556202E-3</v>
      </c>
      <c r="AC476">
        <v>3.0476963121932101E-6</v>
      </c>
      <c r="AD476" s="1">
        <v>0</v>
      </c>
      <c r="AE476">
        <v>1.3405590428528999E-3</v>
      </c>
      <c r="AF476">
        <v>1.2239255635144501E-4</v>
      </c>
      <c r="AG476">
        <v>5.87470952625302</v>
      </c>
      <c r="AH476">
        <v>0.37545991745308799</v>
      </c>
      <c r="AI476">
        <v>2948.4755829728701</v>
      </c>
      <c r="AJ476" t="s">
        <v>64</v>
      </c>
      <c r="AK476">
        <v>12306879414.799999</v>
      </c>
      <c r="AL476">
        <v>91296</v>
      </c>
      <c r="AM476" s="15">
        <f t="shared" si="12"/>
        <v>8.3157272329886345E-2</v>
      </c>
    </row>
    <row r="477" spans="1:39" x14ac:dyDescent="0.25">
      <c r="A477" t="s">
        <v>37</v>
      </c>
      <c r="B477">
        <v>10.0680115970699</v>
      </c>
      <c r="C477">
        <v>8.5044969373717794E-3</v>
      </c>
      <c r="D477">
        <v>9.7413183884026608</v>
      </c>
      <c r="E477">
        <v>8.5044969373717794E-3</v>
      </c>
      <c r="F477">
        <v>6.8299463925608501</v>
      </c>
      <c r="G477" s="1">
        <v>0</v>
      </c>
      <c r="H477">
        <v>3.8427118517699301</v>
      </c>
      <c r="I477">
        <v>-22.547508169077201</v>
      </c>
      <c r="J477">
        <v>-21.633961833046101</v>
      </c>
      <c r="K477">
        <v>-90.599583631231695</v>
      </c>
      <c r="L477">
        <v>7.0515461816115304</v>
      </c>
      <c r="M477">
        <v>65.795690948542799</v>
      </c>
      <c r="N477">
        <v>93.3169772345545</v>
      </c>
      <c r="O477">
        <v>60.960609622713797</v>
      </c>
      <c r="P477">
        <v>134383.253862235</v>
      </c>
      <c r="Q477">
        <v>170520.52767300999</v>
      </c>
      <c r="R477">
        <v>127.472229502887</v>
      </c>
      <c r="S477">
        <v>691.71992519515095</v>
      </c>
      <c r="T477">
        <v>0.46845042388576502</v>
      </c>
      <c r="U477">
        <v>0.36663712461770998</v>
      </c>
      <c r="V477">
        <v>8.6701946926967602E-2</v>
      </c>
      <c r="W477">
        <v>8.7095155690627604E-2</v>
      </c>
      <c r="X477">
        <v>0.45956577276469401</v>
      </c>
      <c r="Y477" s="1">
        <v>0</v>
      </c>
      <c r="Z477">
        <v>0.31620936648402698</v>
      </c>
      <c r="AA477">
        <v>4.5059114047960302E-4</v>
      </c>
      <c r="AB477">
        <v>6.7460707353659503E-3</v>
      </c>
      <c r="AC477" s="1">
        <v>0</v>
      </c>
      <c r="AD477" s="1">
        <v>0</v>
      </c>
      <c r="AE477">
        <v>1.2099915202732801E-3</v>
      </c>
      <c r="AF477">
        <v>9.7829852877941598E-5</v>
      </c>
      <c r="AG477">
        <v>5.7961403873347104</v>
      </c>
      <c r="AH477">
        <v>0.37154170681314902</v>
      </c>
      <c r="AI477">
        <v>2954.58170717949</v>
      </c>
      <c r="AJ477" t="s">
        <v>65</v>
      </c>
      <c r="AK477">
        <v>12142467669.23</v>
      </c>
      <c r="AL477">
        <v>90357</v>
      </c>
      <c r="AM477" s="15">
        <f t="shared" si="12"/>
        <v>3.353685770667103E-2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66"/>
  <sheetViews>
    <sheetView zoomScale="80" zoomScaleNormal="80" workbookViewId="0">
      <selection activeCell="B24" sqref="B24"/>
    </sheetView>
  </sheetViews>
  <sheetFormatPr defaultRowHeight="15" x14ac:dyDescent="0.25"/>
  <sheetData>
    <row r="2" spans="1:40" x14ac:dyDescent="0.25">
      <c r="A2" t="s">
        <v>147</v>
      </c>
      <c r="B2" t="s">
        <v>148</v>
      </c>
      <c r="C2" t="s">
        <v>149</v>
      </c>
      <c r="D2" t="s">
        <v>150</v>
      </c>
      <c r="E2" t="s">
        <v>151</v>
      </c>
      <c r="F2" t="s">
        <v>152</v>
      </c>
      <c r="G2" t="s">
        <v>153</v>
      </c>
      <c r="H2" t="s">
        <v>154</v>
      </c>
      <c r="I2" t="s">
        <v>155</v>
      </c>
      <c r="J2" t="s">
        <v>156</v>
      </c>
      <c r="K2" t="s">
        <v>157</v>
      </c>
      <c r="L2" t="s">
        <v>158</v>
      </c>
      <c r="M2" t="s">
        <v>159</v>
      </c>
      <c r="N2" t="s">
        <v>160</v>
      </c>
      <c r="O2" t="s">
        <v>161</v>
      </c>
      <c r="P2" t="s">
        <v>162</v>
      </c>
      <c r="Q2" t="s">
        <v>163</v>
      </c>
      <c r="R2" t="s">
        <v>164</v>
      </c>
      <c r="S2" t="s">
        <v>165</v>
      </c>
      <c r="T2" t="s">
        <v>166</v>
      </c>
      <c r="U2" t="s">
        <v>167</v>
      </c>
      <c r="V2" t="s">
        <v>168</v>
      </c>
      <c r="W2" t="s">
        <v>169</v>
      </c>
      <c r="X2" t="s">
        <v>170</v>
      </c>
      <c r="Y2" t="s">
        <v>171</v>
      </c>
      <c r="Z2" t="s">
        <v>172</v>
      </c>
      <c r="AA2" t="s">
        <v>173</v>
      </c>
      <c r="AB2" t="s">
        <v>174</v>
      </c>
      <c r="AC2" t="s">
        <v>175</v>
      </c>
      <c r="AD2" t="s">
        <v>176</v>
      </c>
      <c r="AE2" t="s">
        <v>177</v>
      </c>
      <c r="AF2" t="s">
        <v>178</v>
      </c>
      <c r="AG2" t="s">
        <v>179</v>
      </c>
      <c r="AH2" t="s">
        <v>180</v>
      </c>
      <c r="AI2" t="s">
        <v>181</v>
      </c>
      <c r="AJ2" t="s">
        <v>182</v>
      </c>
      <c r="AK2" t="s">
        <v>183</v>
      </c>
      <c r="AL2" t="s">
        <v>184</v>
      </c>
      <c r="AM2" t="s">
        <v>39</v>
      </c>
      <c r="AN2" t="s">
        <v>185</v>
      </c>
    </row>
    <row r="3" spans="1:40" x14ac:dyDescent="0.25">
      <c r="A3" t="s">
        <v>186</v>
      </c>
      <c r="B3" t="s">
        <v>123</v>
      </c>
      <c r="C3">
        <v>243465.85</v>
      </c>
      <c r="D3">
        <v>243463.92</v>
      </c>
      <c r="E3">
        <v>243465.85</v>
      </c>
      <c r="F3" t="s">
        <v>187</v>
      </c>
      <c r="G3">
        <v>3</v>
      </c>
      <c r="H3">
        <v>3.5</v>
      </c>
      <c r="I3">
        <v>19</v>
      </c>
      <c r="J3">
        <v>341</v>
      </c>
      <c r="K3">
        <v>96</v>
      </c>
      <c r="L3">
        <v>96</v>
      </c>
      <c r="M3">
        <v>90.23</v>
      </c>
      <c r="N3">
        <v>90.23</v>
      </c>
      <c r="O3">
        <v>708</v>
      </c>
      <c r="P3">
        <v>708</v>
      </c>
      <c r="Q3">
        <v>-70.580399999999997</v>
      </c>
      <c r="R3" t="s">
        <v>188</v>
      </c>
      <c r="S3" t="s">
        <v>189</v>
      </c>
      <c r="T3" t="s">
        <v>190</v>
      </c>
      <c r="U3" t="s">
        <v>191</v>
      </c>
      <c r="V3">
        <v>52</v>
      </c>
      <c r="W3">
        <v>-999</v>
      </c>
      <c r="X3" t="s">
        <v>192</v>
      </c>
      <c r="Y3">
        <v>251000</v>
      </c>
      <c r="Z3" t="s">
        <v>192</v>
      </c>
      <c r="AA3">
        <v>360</v>
      </c>
      <c r="AC3">
        <v>175</v>
      </c>
      <c r="AD3">
        <v>135</v>
      </c>
      <c r="AE3" t="s">
        <v>193</v>
      </c>
      <c r="AF3">
        <v>201409</v>
      </c>
      <c r="AG3">
        <v>48.82</v>
      </c>
      <c r="AH3">
        <v>32.42</v>
      </c>
      <c r="AI3">
        <v>3.2</v>
      </c>
      <c r="AJ3">
        <v>32.42</v>
      </c>
      <c r="AK3">
        <v>212.15</v>
      </c>
      <c r="AL3" t="s">
        <v>37</v>
      </c>
      <c r="AM3">
        <v>0</v>
      </c>
      <c r="AN3">
        <v>0</v>
      </c>
    </row>
    <row r="4" spans="1:40" x14ac:dyDescent="0.25">
      <c r="A4" t="s">
        <v>186</v>
      </c>
      <c r="B4" t="s">
        <v>124</v>
      </c>
      <c r="C4">
        <v>243046.12</v>
      </c>
      <c r="D4">
        <v>243046.12</v>
      </c>
      <c r="E4">
        <v>242629.05</v>
      </c>
      <c r="F4" t="s">
        <v>187</v>
      </c>
      <c r="G4">
        <v>3</v>
      </c>
      <c r="H4">
        <v>3.5</v>
      </c>
      <c r="I4">
        <v>20</v>
      </c>
      <c r="J4">
        <v>340</v>
      </c>
      <c r="K4">
        <v>96</v>
      </c>
      <c r="L4">
        <v>96</v>
      </c>
      <c r="M4">
        <v>88.82</v>
      </c>
      <c r="N4">
        <v>88.67</v>
      </c>
      <c r="O4">
        <v>708</v>
      </c>
      <c r="P4">
        <v>708</v>
      </c>
      <c r="Q4">
        <v>-70.580399999999997</v>
      </c>
      <c r="R4" t="s">
        <v>188</v>
      </c>
      <c r="S4" t="s">
        <v>189</v>
      </c>
      <c r="T4" t="s">
        <v>190</v>
      </c>
      <c r="U4" t="s">
        <v>191</v>
      </c>
      <c r="V4">
        <v>52</v>
      </c>
      <c r="W4">
        <v>-999</v>
      </c>
      <c r="X4" t="s">
        <v>192</v>
      </c>
      <c r="Y4">
        <v>251000</v>
      </c>
      <c r="Z4" t="s">
        <v>192</v>
      </c>
      <c r="AA4">
        <v>360</v>
      </c>
      <c r="AC4">
        <v>175</v>
      </c>
      <c r="AD4">
        <v>135</v>
      </c>
      <c r="AE4" t="s">
        <v>193</v>
      </c>
      <c r="AF4">
        <v>201409</v>
      </c>
      <c r="AG4">
        <v>51</v>
      </c>
      <c r="AH4">
        <v>34.58</v>
      </c>
      <c r="AI4">
        <v>13.23</v>
      </c>
      <c r="AJ4">
        <v>34.58</v>
      </c>
      <c r="AK4">
        <v>246.73</v>
      </c>
      <c r="AL4" t="s">
        <v>37</v>
      </c>
      <c r="AM4">
        <v>0</v>
      </c>
      <c r="AN4">
        <v>0</v>
      </c>
    </row>
    <row r="5" spans="1:40" x14ac:dyDescent="0.25">
      <c r="A5" t="s">
        <v>186</v>
      </c>
      <c r="B5" t="s">
        <v>125</v>
      </c>
      <c r="C5">
        <v>242208.82</v>
      </c>
      <c r="D5">
        <v>242208.82</v>
      </c>
      <c r="E5">
        <v>242208.82</v>
      </c>
      <c r="F5" t="s">
        <v>187</v>
      </c>
      <c r="G5">
        <v>3</v>
      </c>
      <c r="H5">
        <v>3.5</v>
      </c>
      <c r="I5">
        <v>21</v>
      </c>
      <c r="J5">
        <v>339</v>
      </c>
      <c r="K5">
        <v>96</v>
      </c>
      <c r="L5">
        <v>96</v>
      </c>
      <c r="M5">
        <v>88.36</v>
      </c>
      <c r="N5">
        <v>88.36</v>
      </c>
      <c r="O5">
        <v>708</v>
      </c>
      <c r="P5">
        <v>708</v>
      </c>
      <c r="Q5">
        <v>-70.580399999999997</v>
      </c>
      <c r="R5" t="s">
        <v>188</v>
      </c>
      <c r="S5" t="s">
        <v>189</v>
      </c>
      <c r="T5" t="s">
        <v>190</v>
      </c>
      <c r="U5" t="s">
        <v>191</v>
      </c>
      <c r="V5">
        <v>52</v>
      </c>
      <c r="W5">
        <v>-999</v>
      </c>
      <c r="X5" t="s">
        <v>192</v>
      </c>
      <c r="Y5">
        <v>251000</v>
      </c>
      <c r="Z5" t="s">
        <v>192</v>
      </c>
      <c r="AA5">
        <v>360</v>
      </c>
      <c r="AC5">
        <v>175</v>
      </c>
      <c r="AD5">
        <v>135</v>
      </c>
      <c r="AE5" t="s">
        <v>193</v>
      </c>
      <c r="AF5">
        <v>201409</v>
      </c>
      <c r="AG5">
        <v>54.23</v>
      </c>
      <c r="AH5">
        <v>37.75</v>
      </c>
      <c r="AI5">
        <v>25.71</v>
      </c>
      <c r="AJ5">
        <v>37.75</v>
      </c>
      <c r="AK5">
        <v>284.48</v>
      </c>
      <c r="AL5" t="s">
        <v>37</v>
      </c>
      <c r="AM5">
        <v>0</v>
      </c>
      <c r="AN5">
        <v>0</v>
      </c>
    </row>
    <row r="6" spans="1:40" x14ac:dyDescent="0.25">
      <c r="A6" t="s">
        <v>186</v>
      </c>
      <c r="B6" t="s">
        <v>126</v>
      </c>
      <c r="C6">
        <v>242208.82</v>
      </c>
      <c r="D6">
        <v>241787.36</v>
      </c>
      <c r="E6">
        <v>242208.82</v>
      </c>
      <c r="F6" t="s">
        <v>187</v>
      </c>
      <c r="G6">
        <v>3</v>
      </c>
      <c r="H6">
        <v>3.5</v>
      </c>
      <c r="I6">
        <v>22</v>
      </c>
      <c r="J6">
        <v>338</v>
      </c>
      <c r="K6">
        <v>96</v>
      </c>
      <c r="L6">
        <v>96</v>
      </c>
      <c r="M6">
        <v>88.2</v>
      </c>
      <c r="N6">
        <v>88.2</v>
      </c>
      <c r="O6">
        <v>708</v>
      </c>
      <c r="P6">
        <v>708</v>
      </c>
      <c r="Q6">
        <v>-70.580399999999997</v>
      </c>
      <c r="R6" t="s">
        <v>188</v>
      </c>
      <c r="S6" t="s">
        <v>189</v>
      </c>
      <c r="T6" t="s">
        <v>190</v>
      </c>
      <c r="U6" t="s">
        <v>191</v>
      </c>
      <c r="V6">
        <v>52</v>
      </c>
      <c r="W6">
        <v>-999</v>
      </c>
      <c r="X6" t="s">
        <v>192</v>
      </c>
      <c r="Y6">
        <v>251000</v>
      </c>
      <c r="Z6" t="s">
        <v>192</v>
      </c>
      <c r="AA6">
        <v>360</v>
      </c>
      <c r="AC6">
        <v>175</v>
      </c>
      <c r="AD6">
        <v>135</v>
      </c>
      <c r="AE6" t="s">
        <v>193</v>
      </c>
      <c r="AF6">
        <v>201409</v>
      </c>
      <c r="AG6">
        <v>58.86</v>
      </c>
      <c r="AH6">
        <v>42.35</v>
      </c>
      <c r="AI6">
        <v>31.01</v>
      </c>
      <c r="AJ6">
        <v>42.35</v>
      </c>
      <c r="AK6">
        <v>326.83</v>
      </c>
      <c r="AL6" t="s">
        <v>37</v>
      </c>
      <c r="AM6">
        <v>0</v>
      </c>
      <c r="AN6">
        <v>0</v>
      </c>
    </row>
    <row r="7" spans="1:40" x14ac:dyDescent="0.25">
      <c r="A7" t="s">
        <v>186</v>
      </c>
      <c r="B7" t="s">
        <v>127</v>
      </c>
      <c r="C7">
        <v>241785.39</v>
      </c>
      <c r="D7">
        <v>241785.39</v>
      </c>
      <c r="E7">
        <v>241364.67</v>
      </c>
      <c r="F7" t="s">
        <v>187</v>
      </c>
      <c r="G7">
        <v>3</v>
      </c>
      <c r="H7">
        <v>3.5</v>
      </c>
      <c r="I7">
        <v>23</v>
      </c>
      <c r="J7">
        <v>337</v>
      </c>
      <c r="K7">
        <v>96</v>
      </c>
      <c r="L7">
        <v>96</v>
      </c>
      <c r="M7">
        <v>87.89</v>
      </c>
      <c r="N7">
        <v>87.74</v>
      </c>
      <c r="O7">
        <v>708</v>
      </c>
      <c r="P7">
        <v>708</v>
      </c>
      <c r="Q7">
        <v>-70.580399999999997</v>
      </c>
      <c r="R7" t="s">
        <v>188</v>
      </c>
      <c r="S7" t="s">
        <v>189</v>
      </c>
      <c r="T7" t="s">
        <v>190</v>
      </c>
      <c r="U7" t="s">
        <v>191</v>
      </c>
      <c r="V7">
        <v>52</v>
      </c>
      <c r="W7">
        <v>-999</v>
      </c>
      <c r="X7" t="s">
        <v>192</v>
      </c>
      <c r="Y7">
        <v>251000</v>
      </c>
      <c r="Z7" t="s">
        <v>192</v>
      </c>
      <c r="AA7">
        <v>360</v>
      </c>
      <c r="AC7">
        <v>175</v>
      </c>
      <c r="AD7">
        <v>135</v>
      </c>
      <c r="AE7" t="s">
        <v>193</v>
      </c>
      <c r="AF7">
        <v>201409</v>
      </c>
      <c r="AG7">
        <v>68.31</v>
      </c>
      <c r="AH7">
        <v>51.8</v>
      </c>
      <c r="AI7">
        <v>40.67</v>
      </c>
      <c r="AJ7">
        <v>51.8</v>
      </c>
      <c r="AK7">
        <v>378.63</v>
      </c>
      <c r="AL7" t="s">
        <v>37</v>
      </c>
      <c r="AM7">
        <v>0</v>
      </c>
      <c r="AN7">
        <v>0</v>
      </c>
    </row>
    <row r="8" spans="1:40" x14ac:dyDescent="0.25">
      <c r="A8" t="s">
        <v>186</v>
      </c>
      <c r="B8" t="s">
        <v>128</v>
      </c>
      <c r="C8">
        <v>241364.67</v>
      </c>
      <c r="D8">
        <v>240940.75</v>
      </c>
      <c r="E8">
        <v>241364.67</v>
      </c>
      <c r="F8" t="s">
        <v>187</v>
      </c>
      <c r="G8">
        <v>3</v>
      </c>
      <c r="H8">
        <v>3.5</v>
      </c>
      <c r="I8">
        <v>24</v>
      </c>
      <c r="J8">
        <v>336</v>
      </c>
      <c r="K8">
        <v>96</v>
      </c>
      <c r="L8">
        <v>96</v>
      </c>
      <c r="M8">
        <v>87.91</v>
      </c>
      <c r="N8">
        <v>87.91</v>
      </c>
      <c r="O8">
        <v>708</v>
      </c>
      <c r="P8">
        <v>708</v>
      </c>
      <c r="Q8">
        <v>-70.580399999999997</v>
      </c>
      <c r="R8" t="s">
        <v>188</v>
      </c>
      <c r="S8" t="s">
        <v>189</v>
      </c>
      <c r="T8" t="s">
        <v>190</v>
      </c>
      <c r="U8" t="s">
        <v>191</v>
      </c>
      <c r="V8">
        <v>52</v>
      </c>
      <c r="W8">
        <v>-999</v>
      </c>
      <c r="X8" t="s">
        <v>192</v>
      </c>
      <c r="Y8">
        <v>251000</v>
      </c>
      <c r="Z8" t="s">
        <v>192</v>
      </c>
      <c r="AA8">
        <v>360</v>
      </c>
      <c r="AC8">
        <v>175</v>
      </c>
      <c r="AD8">
        <v>135</v>
      </c>
      <c r="AE8" t="s">
        <v>193</v>
      </c>
      <c r="AF8">
        <v>201409</v>
      </c>
      <c r="AG8">
        <v>75.3</v>
      </c>
      <c r="AH8">
        <v>58.73</v>
      </c>
      <c r="AI8">
        <v>48.28</v>
      </c>
      <c r="AJ8">
        <v>58.73</v>
      </c>
      <c r="AK8">
        <v>437.36</v>
      </c>
      <c r="AL8" t="s">
        <v>37</v>
      </c>
      <c r="AM8">
        <v>0</v>
      </c>
      <c r="AN8">
        <v>0</v>
      </c>
    </row>
    <row r="9" spans="1:40" x14ac:dyDescent="0.25">
      <c r="A9" t="s">
        <v>186</v>
      </c>
      <c r="B9" t="s">
        <v>129</v>
      </c>
      <c r="C9">
        <v>240940.75</v>
      </c>
      <c r="D9">
        <v>240938.76</v>
      </c>
      <c r="E9">
        <v>240940.75</v>
      </c>
      <c r="F9" t="s">
        <v>187</v>
      </c>
      <c r="G9">
        <v>3</v>
      </c>
      <c r="H9">
        <v>3.5</v>
      </c>
      <c r="I9">
        <v>25</v>
      </c>
      <c r="J9">
        <v>335</v>
      </c>
      <c r="K9">
        <v>96</v>
      </c>
      <c r="L9">
        <v>96</v>
      </c>
      <c r="M9">
        <v>87.93</v>
      </c>
      <c r="N9">
        <v>87.93</v>
      </c>
      <c r="O9">
        <v>708</v>
      </c>
      <c r="P9">
        <v>708</v>
      </c>
      <c r="Q9">
        <v>-70.580399999999997</v>
      </c>
      <c r="R9" t="s">
        <v>188</v>
      </c>
      <c r="S9" t="s">
        <v>189</v>
      </c>
      <c r="T9" t="s">
        <v>190</v>
      </c>
      <c r="U9" t="s">
        <v>191</v>
      </c>
      <c r="V9">
        <v>52</v>
      </c>
      <c r="W9">
        <v>-999</v>
      </c>
      <c r="X9" t="s">
        <v>192</v>
      </c>
      <c r="Y9">
        <v>251000</v>
      </c>
      <c r="Z9" t="s">
        <v>192</v>
      </c>
      <c r="AA9">
        <v>360</v>
      </c>
      <c r="AC9">
        <v>175</v>
      </c>
      <c r="AD9">
        <v>135</v>
      </c>
      <c r="AE9" t="s">
        <v>193</v>
      </c>
      <c r="AF9">
        <v>201409</v>
      </c>
      <c r="AG9">
        <v>73.7</v>
      </c>
      <c r="AH9">
        <v>57.13</v>
      </c>
      <c r="AI9">
        <v>46.09</v>
      </c>
      <c r="AJ9">
        <v>57.13</v>
      </c>
      <c r="AK9">
        <v>494.49</v>
      </c>
      <c r="AL9" t="s">
        <v>37</v>
      </c>
      <c r="AM9">
        <v>0</v>
      </c>
      <c r="AN9">
        <v>0</v>
      </c>
    </row>
    <row r="10" spans="1:40" x14ac:dyDescent="0.25">
      <c r="A10" t="s">
        <v>186</v>
      </c>
      <c r="B10" t="s">
        <v>130</v>
      </c>
      <c r="C10">
        <v>240515.59</v>
      </c>
      <c r="D10">
        <v>240513.6</v>
      </c>
      <c r="E10">
        <v>240515.59</v>
      </c>
      <c r="F10" t="s">
        <v>187</v>
      </c>
      <c r="G10">
        <v>3</v>
      </c>
      <c r="H10">
        <v>3.5</v>
      </c>
      <c r="I10">
        <v>26</v>
      </c>
      <c r="J10">
        <v>334</v>
      </c>
      <c r="K10">
        <v>96</v>
      </c>
      <c r="L10">
        <v>96</v>
      </c>
      <c r="M10">
        <v>87.94</v>
      </c>
      <c r="N10">
        <v>87.94</v>
      </c>
      <c r="O10">
        <v>708</v>
      </c>
      <c r="P10">
        <v>708</v>
      </c>
      <c r="Q10">
        <v>-70.580399999999997</v>
      </c>
      <c r="R10" t="s">
        <v>188</v>
      </c>
      <c r="S10" t="s">
        <v>189</v>
      </c>
      <c r="T10" t="s">
        <v>190</v>
      </c>
      <c r="U10" t="s">
        <v>191</v>
      </c>
      <c r="V10">
        <v>52</v>
      </c>
      <c r="W10">
        <v>-999</v>
      </c>
      <c r="X10" t="s">
        <v>192</v>
      </c>
      <c r="Y10">
        <v>251000</v>
      </c>
      <c r="Z10" t="s">
        <v>192</v>
      </c>
      <c r="AA10">
        <v>360</v>
      </c>
      <c r="AC10">
        <v>175</v>
      </c>
      <c r="AD10">
        <v>135</v>
      </c>
      <c r="AE10" t="s">
        <v>193</v>
      </c>
      <c r="AF10">
        <v>201409</v>
      </c>
      <c r="AG10">
        <v>70.55</v>
      </c>
      <c r="AH10">
        <v>53.95</v>
      </c>
      <c r="AI10">
        <v>43.44</v>
      </c>
      <c r="AJ10">
        <v>53.95</v>
      </c>
      <c r="AK10">
        <v>548.44000000000005</v>
      </c>
      <c r="AL10" t="s">
        <v>37</v>
      </c>
      <c r="AM10">
        <v>0</v>
      </c>
      <c r="AN10">
        <v>0</v>
      </c>
    </row>
    <row r="11" spans="1:40" x14ac:dyDescent="0.25">
      <c r="A11" t="s">
        <v>186</v>
      </c>
      <c r="B11" t="s">
        <v>44</v>
      </c>
      <c r="C11">
        <v>238802.52</v>
      </c>
      <c r="D11">
        <v>238800.49</v>
      </c>
      <c r="E11">
        <v>238802.52</v>
      </c>
      <c r="F11" t="s">
        <v>187</v>
      </c>
      <c r="G11">
        <v>3</v>
      </c>
      <c r="H11">
        <v>3.5</v>
      </c>
      <c r="I11">
        <v>30</v>
      </c>
      <c r="J11">
        <v>330</v>
      </c>
      <c r="K11">
        <v>96</v>
      </c>
      <c r="L11">
        <v>96</v>
      </c>
      <c r="M11">
        <v>86.93</v>
      </c>
      <c r="N11">
        <v>86.93</v>
      </c>
      <c r="O11">
        <v>708</v>
      </c>
      <c r="P11">
        <v>708</v>
      </c>
      <c r="Q11">
        <v>-70.580399999999997</v>
      </c>
      <c r="R11" t="s">
        <v>188</v>
      </c>
      <c r="S11" t="s">
        <v>189</v>
      </c>
      <c r="T11" t="s">
        <v>190</v>
      </c>
      <c r="U11" t="s">
        <v>191</v>
      </c>
      <c r="V11">
        <v>52</v>
      </c>
      <c r="W11">
        <v>-999</v>
      </c>
      <c r="X11" t="s">
        <v>192</v>
      </c>
      <c r="Y11">
        <v>251000</v>
      </c>
      <c r="Z11" t="s">
        <v>192</v>
      </c>
      <c r="AA11">
        <v>360</v>
      </c>
      <c r="AC11">
        <v>175</v>
      </c>
      <c r="AD11">
        <v>135</v>
      </c>
      <c r="AE11" t="s">
        <v>193</v>
      </c>
      <c r="AF11">
        <v>201409</v>
      </c>
      <c r="AG11">
        <v>15.32</v>
      </c>
      <c r="AH11">
        <v>-1.39</v>
      </c>
      <c r="AI11">
        <v>-24.62</v>
      </c>
      <c r="AJ11">
        <v>-1.39</v>
      </c>
      <c r="AK11">
        <v>597.14</v>
      </c>
      <c r="AL11" t="s">
        <v>37</v>
      </c>
      <c r="AM11">
        <v>0</v>
      </c>
      <c r="AN11">
        <v>0</v>
      </c>
    </row>
    <row r="12" spans="1:40" x14ac:dyDescent="0.25">
      <c r="A12" t="s">
        <v>186</v>
      </c>
      <c r="B12" t="s">
        <v>45</v>
      </c>
      <c r="C12">
        <v>238371.13</v>
      </c>
      <c r="D12">
        <v>238369.08</v>
      </c>
      <c r="E12">
        <v>238371.13</v>
      </c>
      <c r="F12" t="s">
        <v>187</v>
      </c>
      <c r="G12">
        <v>3</v>
      </c>
      <c r="H12">
        <v>3.5</v>
      </c>
      <c r="I12">
        <v>31</v>
      </c>
      <c r="J12">
        <v>329</v>
      </c>
      <c r="K12">
        <v>96</v>
      </c>
      <c r="L12">
        <v>96</v>
      </c>
      <c r="M12">
        <v>85.68</v>
      </c>
      <c r="N12">
        <v>85.68</v>
      </c>
      <c r="O12">
        <v>708</v>
      </c>
      <c r="P12">
        <v>708</v>
      </c>
      <c r="Q12">
        <v>-70.580399999999997</v>
      </c>
      <c r="R12" t="s">
        <v>188</v>
      </c>
      <c r="S12" t="s">
        <v>189</v>
      </c>
      <c r="T12" t="s">
        <v>190</v>
      </c>
      <c r="U12" t="s">
        <v>191</v>
      </c>
      <c r="V12">
        <v>52</v>
      </c>
      <c r="W12">
        <v>-999</v>
      </c>
      <c r="X12" t="s">
        <v>192</v>
      </c>
      <c r="Y12">
        <v>251000</v>
      </c>
      <c r="Z12" t="s">
        <v>192</v>
      </c>
      <c r="AA12">
        <v>360</v>
      </c>
      <c r="AC12">
        <v>175</v>
      </c>
      <c r="AD12">
        <v>135</v>
      </c>
      <c r="AE12" t="s">
        <v>193</v>
      </c>
      <c r="AF12">
        <v>201409</v>
      </c>
      <c r="AG12">
        <v>11.42</v>
      </c>
      <c r="AH12">
        <v>-5.32</v>
      </c>
      <c r="AI12">
        <v>-19.66</v>
      </c>
      <c r="AJ12">
        <v>-5.32</v>
      </c>
      <c r="AK12">
        <v>597.14</v>
      </c>
      <c r="AL12" t="s">
        <v>37</v>
      </c>
      <c r="AM12">
        <v>0</v>
      </c>
      <c r="AN12">
        <v>0</v>
      </c>
    </row>
    <row r="13" spans="1:40" x14ac:dyDescent="0.25">
      <c r="A13" t="s">
        <v>186</v>
      </c>
      <c r="B13" t="s">
        <v>46</v>
      </c>
      <c r="C13">
        <v>237938.48</v>
      </c>
      <c r="D13">
        <v>237936.43</v>
      </c>
      <c r="E13">
        <v>237938.48</v>
      </c>
      <c r="F13" t="s">
        <v>187</v>
      </c>
      <c r="G13">
        <v>3</v>
      </c>
      <c r="H13">
        <v>3.5</v>
      </c>
      <c r="I13">
        <v>32</v>
      </c>
      <c r="J13">
        <v>328</v>
      </c>
      <c r="K13">
        <v>96</v>
      </c>
      <c r="L13">
        <v>96</v>
      </c>
      <c r="M13">
        <v>84.45</v>
      </c>
      <c r="N13">
        <v>84.45</v>
      </c>
      <c r="O13">
        <v>708</v>
      </c>
      <c r="P13">
        <v>708</v>
      </c>
      <c r="Q13">
        <v>-70.580399999999997</v>
      </c>
      <c r="R13" t="s">
        <v>188</v>
      </c>
      <c r="S13" t="s">
        <v>189</v>
      </c>
      <c r="T13" t="s">
        <v>190</v>
      </c>
      <c r="U13" t="s">
        <v>191</v>
      </c>
      <c r="V13">
        <v>52</v>
      </c>
      <c r="W13">
        <v>-999</v>
      </c>
      <c r="X13" t="s">
        <v>192</v>
      </c>
      <c r="Y13">
        <v>251000</v>
      </c>
      <c r="Z13" t="s">
        <v>192</v>
      </c>
      <c r="AA13">
        <v>360</v>
      </c>
      <c r="AC13">
        <v>175</v>
      </c>
      <c r="AD13">
        <v>135</v>
      </c>
      <c r="AE13" t="s">
        <v>193</v>
      </c>
      <c r="AF13">
        <v>201409</v>
      </c>
      <c r="AG13">
        <v>15.27</v>
      </c>
      <c r="AH13">
        <v>-1.5</v>
      </c>
      <c r="AI13">
        <v>-6.27</v>
      </c>
      <c r="AJ13">
        <v>-1.5</v>
      </c>
      <c r="AK13">
        <v>597.14</v>
      </c>
      <c r="AL13" t="s">
        <v>37</v>
      </c>
      <c r="AM13">
        <v>0</v>
      </c>
      <c r="AN13">
        <v>0</v>
      </c>
    </row>
    <row r="14" spans="1:40" x14ac:dyDescent="0.25">
      <c r="A14" t="s">
        <v>186</v>
      </c>
      <c r="B14" t="s">
        <v>47</v>
      </c>
      <c r="C14">
        <v>237504.57</v>
      </c>
      <c r="D14">
        <v>237502.5</v>
      </c>
      <c r="E14">
        <v>237504.57</v>
      </c>
      <c r="F14" t="s">
        <v>187</v>
      </c>
      <c r="G14">
        <v>3</v>
      </c>
      <c r="H14">
        <v>3.5</v>
      </c>
      <c r="I14">
        <v>33</v>
      </c>
      <c r="J14">
        <v>327</v>
      </c>
      <c r="K14">
        <v>96</v>
      </c>
      <c r="L14">
        <v>96</v>
      </c>
      <c r="M14">
        <v>83.83</v>
      </c>
      <c r="N14">
        <v>83.83</v>
      </c>
      <c r="O14">
        <v>708</v>
      </c>
      <c r="P14">
        <v>708</v>
      </c>
      <c r="Q14">
        <v>-70.580399999999997</v>
      </c>
      <c r="R14" t="s">
        <v>188</v>
      </c>
      <c r="S14" t="s">
        <v>189</v>
      </c>
      <c r="T14" t="s">
        <v>190</v>
      </c>
      <c r="U14" t="s">
        <v>191</v>
      </c>
      <c r="V14">
        <v>52</v>
      </c>
      <c r="W14">
        <v>-999</v>
      </c>
      <c r="X14" t="s">
        <v>192</v>
      </c>
      <c r="Y14">
        <v>251000</v>
      </c>
      <c r="Z14" t="s">
        <v>192</v>
      </c>
      <c r="AA14">
        <v>360</v>
      </c>
      <c r="AC14">
        <v>175</v>
      </c>
      <c r="AD14">
        <v>135</v>
      </c>
      <c r="AE14" t="s">
        <v>193</v>
      </c>
      <c r="AF14">
        <v>201409</v>
      </c>
      <c r="AG14">
        <v>29.05</v>
      </c>
      <c r="AH14">
        <v>12.24</v>
      </c>
      <c r="AI14">
        <v>12.24</v>
      </c>
      <c r="AJ14">
        <v>9.3699999999999992</v>
      </c>
      <c r="AK14">
        <v>609.38</v>
      </c>
      <c r="AL14" t="s">
        <v>37</v>
      </c>
      <c r="AM14">
        <v>0</v>
      </c>
      <c r="AN14">
        <v>0</v>
      </c>
    </row>
    <row r="15" spans="1:40" x14ac:dyDescent="0.25">
      <c r="A15" t="s">
        <v>186</v>
      </c>
      <c r="B15" t="s">
        <v>48</v>
      </c>
      <c r="C15">
        <v>237069.39</v>
      </c>
      <c r="D15">
        <v>237067.32</v>
      </c>
      <c r="E15">
        <v>237069.39</v>
      </c>
      <c r="F15" t="s">
        <v>187</v>
      </c>
      <c r="G15">
        <v>3</v>
      </c>
      <c r="H15">
        <v>3.5</v>
      </c>
      <c r="I15">
        <v>34</v>
      </c>
      <c r="J15">
        <v>326</v>
      </c>
      <c r="K15">
        <v>96</v>
      </c>
      <c r="L15">
        <v>96</v>
      </c>
      <c r="M15">
        <v>83.21</v>
      </c>
      <c r="N15">
        <v>83.21</v>
      </c>
      <c r="O15">
        <v>708</v>
      </c>
      <c r="P15">
        <v>708</v>
      </c>
      <c r="Q15">
        <v>-70.580399999999997</v>
      </c>
      <c r="R15" t="s">
        <v>188</v>
      </c>
      <c r="S15" t="s">
        <v>189</v>
      </c>
      <c r="T15" t="s">
        <v>190</v>
      </c>
      <c r="U15" t="s">
        <v>191</v>
      </c>
      <c r="V15">
        <v>52</v>
      </c>
      <c r="W15">
        <v>-999</v>
      </c>
      <c r="X15" t="s">
        <v>192</v>
      </c>
      <c r="Y15">
        <v>251000</v>
      </c>
      <c r="Z15" t="s">
        <v>192</v>
      </c>
      <c r="AA15">
        <v>360</v>
      </c>
      <c r="AC15">
        <v>175</v>
      </c>
      <c r="AD15">
        <v>135</v>
      </c>
      <c r="AE15" t="s">
        <v>193</v>
      </c>
      <c r="AF15">
        <v>201409</v>
      </c>
      <c r="AG15">
        <v>40.04</v>
      </c>
      <c r="AH15">
        <v>23.2</v>
      </c>
      <c r="AI15">
        <v>23.2</v>
      </c>
      <c r="AJ15">
        <v>15.06</v>
      </c>
      <c r="AK15">
        <v>632.58000000000004</v>
      </c>
      <c r="AL15" t="s">
        <v>37</v>
      </c>
      <c r="AM15">
        <v>0</v>
      </c>
      <c r="AN15">
        <v>0</v>
      </c>
    </row>
    <row r="16" spans="1:40" x14ac:dyDescent="0.25">
      <c r="A16" t="s">
        <v>186</v>
      </c>
      <c r="B16" t="s">
        <v>49</v>
      </c>
      <c r="C16">
        <v>236632.94</v>
      </c>
      <c r="D16">
        <v>236630.86</v>
      </c>
      <c r="E16">
        <v>236632.94</v>
      </c>
      <c r="F16" t="s">
        <v>187</v>
      </c>
      <c r="G16">
        <v>3</v>
      </c>
      <c r="H16">
        <v>3.5</v>
      </c>
      <c r="I16">
        <v>35</v>
      </c>
      <c r="J16">
        <v>325</v>
      </c>
      <c r="K16">
        <v>96</v>
      </c>
      <c r="L16">
        <v>96</v>
      </c>
      <c r="M16">
        <v>82.59</v>
      </c>
      <c r="N16">
        <v>82.59</v>
      </c>
      <c r="O16">
        <v>708</v>
      </c>
      <c r="P16">
        <v>708</v>
      </c>
      <c r="Q16">
        <v>-70.580399999999997</v>
      </c>
      <c r="R16" t="s">
        <v>188</v>
      </c>
      <c r="S16" t="s">
        <v>189</v>
      </c>
      <c r="T16" t="s">
        <v>190</v>
      </c>
      <c r="U16" t="s">
        <v>191</v>
      </c>
      <c r="V16">
        <v>52</v>
      </c>
      <c r="W16">
        <v>-999</v>
      </c>
      <c r="X16" t="s">
        <v>192</v>
      </c>
      <c r="Y16">
        <v>251000</v>
      </c>
      <c r="Z16" t="s">
        <v>192</v>
      </c>
      <c r="AA16">
        <v>360</v>
      </c>
      <c r="AC16">
        <v>175</v>
      </c>
      <c r="AD16">
        <v>135</v>
      </c>
      <c r="AE16" t="s">
        <v>193</v>
      </c>
      <c r="AF16">
        <v>201409</v>
      </c>
      <c r="AG16">
        <v>45.4</v>
      </c>
      <c r="AH16">
        <v>28.53</v>
      </c>
      <c r="AI16">
        <v>28.53</v>
      </c>
      <c r="AJ16">
        <v>14.2</v>
      </c>
      <c r="AK16">
        <v>661.11</v>
      </c>
      <c r="AL16" t="s">
        <v>37</v>
      </c>
      <c r="AM16">
        <v>0</v>
      </c>
      <c r="AN16">
        <v>0</v>
      </c>
    </row>
    <row r="17" spans="1:40" x14ac:dyDescent="0.25">
      <c r="A17" t="s">
        <v>186</v>
      </c>
      <c r="B17" t="s">
        <v>50</v>
      </c>
      <c r="C17">
        <v>236195.22</v>
      </c>
      <c r="D17">
        <v>236193.13</v>
      </c>
      <c r="E17">
        <v>236195.22</v>
      </c>
      <c r="F17" t="s">
        <v>187</v>
      </c>
      <c r="G17">
        <v>3</v>
      </c>
      <c r="H17">
        <v>3.5</v>
      </c>
      <c r="I17">
        <v>36</v>
      </c>
      <c r="J17">
        <v>324</v>
      </c>
      <c r="K17">
        <v>96</v>
      </c>
      <c r="L17">
        <v>96</v>
      </c>
      <c r="M17">
        <v>82.43</v>
      </c>
      <c r="N17">
        <v>82.43</v>
      </c>
      <c r="O17">
        <v>708</v>
      </c>
      <c r="P17">
        <v>708</v>
      </c>
      <c r="Q17">
        <v>-70.580399999999997</v>
      </c>
      <c r="R17" t="s">
        <v>188</v>
      </c>
      <c r="S17" t="s">
        <v>189</v>
      </c>
      <c r="T17" t="s">
        <v>190</v>
      </c>
      <c r="U17" t="s">
        <v>191</v>
      </c>
      <c r="V17">
        <v>52</v>
      </c>
      <c r="W17">
        <v>-999</v>
      </c>
      <c r="X17" t="s">
        <v>192</v>
      </c>
      <c r="Y17">
        <v>251000</v>
      </c>
      <c r="Z17" t="s">
        <v>192</v>
      </c>
      <c r="AA17">
        <v>360</v>
      </c>
      <c r="AC17">
        <v>175</v>
      </c>
      <c r="AD17">
        <v>135</v>
      </c>
      <c r="AE17" t="s">
        <v>193</v>
      </c>
      <c r="AF17">
        <v>201409</v>
      </c>
      <c r="AG17">
        <v>51.4</v>
      </c>
      <c r="AH17">
        <v>34.5</v>
      </c>
      <c r="AI17">
        <v>34.5</v>
      </c>
      <c r="AJ17">
        <v>14.29</v>
      </c>
      <c r="AK17">
        <v>695.61</v>
      </c>
      <c r="AL17" t="s">
        <v>37</v>
      </c>
      <c r="AM17">
        <v>0</v>
      </c>
      <c r="AN17">
        <v>0</v>
      </c>
    </row>
    <row r="18" spans="1:40" x14ac:dyDescent="0.25">
      <c r="A18" t="s">
        <v>186</v>
      </c>
      <c r="B18" t="s">
        <v>51</v>
      </c>
      <c r="C18">
        <v>235754.12</v>
      </c>
      <c r="D18">
        <v>235754.12</v>
      </c>
      <c r="E18">
        <v>235315.94</v>
      </c>
      <c r="F18" t="s">
        <v>187</v>
      </c>
      <c r="G18">
        <v>3</v>
      </c>
      <c r="H18">
        <v>3.5</v>
      </c>
      <c r="I18">
        <v>37</v>
      </c>
      <c r="J18">
        <v>323</v>
      </c>
      <c r="K18">
        <v>96</v>
      </c>
      <c r="L18">
        <v>96</v>
      </c>
      <c r="M18">
        <v>82.26</v>
      </c>
      <c r="N18">
        <v>82.11</v>
      </c>
      <c r="O18">
        <v>708</v>
      </c>
      <c r="P18">
        <v>708</v>
      </c>
      <c r="Q18">
        <v>-70.580399999999997</v>
      </c>
      <c r="R18" t="s">
        <v>188</v>
      </c>
      <c r="S18" t="s">
        <v>189</v>
      </c>
      <c r="T18" t="s">
        <v>190</v>
      </c>
      <c r="U18" t="s">
        <v>191</v>
      </c>
      <c r="V18">
        <v>52</v>
      </c>
      <c r="W18">
        <v>-999</v>
      </c>
      <c r="X18" t="s">
        <v>192</v>
      </c>
      <c r="Y18">
        <v>251000</v>
      </c>
      <c r="Z18" t="s">
        <v>192</v>
      </c>
      <c r="AA18">
        <v>360</v>
      </c>
      <c r="AC18">
        <v>175</v>
      </c>
      <c r="AD18">
        <v>135</v>
      </c>
      <c r="AE18" t="s">
        <v>193</v>
      </c>
      <c r="AF18">
        <v>201409</v>
      </c>
      <c r="AG18">
        <v>59.87</v>
      </c>
      <c r="AH18">
        <v>42.94</v>
      </c>
      <c r="AI18">
        <v>42.94</v>
      </c>
      <c r="AJ18">
        <v>20.61</v>
      </c>
      <c r="AK18">
        <v>738.55</v>
      </c>
      <c r="AL18" t="s">
        <v>37</v>
      </c>
      <c r="AM18">
        <v>0</v>
      </c>
      <c r="AN18">
        <v>0</v>
      </c>
    </row>
    <row r="19" spans="1:40" x14ac:dyDescent="0.25">
      <c r="A19" t="s">
        <v>186</v>
      </c>
      <c r="B19" t="s">
        <v>52</v>
      </c>
      <c r="C19">
        <v>235315.94</v>
      </c>
      <c r="D19">
        <v>234874.38</v>
      </c>
      <c r="E19">
        <v>235315.94</v>
      </c>
      <c r="F19" t="s">
        <v>187</v>
      </c>
      <c r="G19">
        <v>3</v>
      </c>
      <c r="H19">
        <v>3.5</v>
      </c>
      <c r="I19">
        <v>38</v>
      </c>
      <c r="J19">
        <v>322</v>
      </c>
      <c r="K19">
        <v>96</v>
      </c>
      <c r="L19">
        <v>96</v>
      </c>
      <c r="M19">
        <v>82.1</v>
      </c>
      <c r="N19">
        <v>82.1</v>
      </c>
      <c r="O19">
        <v>708</v>
      </c>
      <c r="P19">
        <v>708</v>
      </c>
      <c r="Q19">
        <v>-70.580399999999997</v>
      </c>
      <c r="R19" t="s">
        <v>188</v>
      </c>
      <c r="S19" t="s">
        <v>189</v>
      </c>
      <c r="T19" t="s">
        <v>190</v>
      </c>
      <c r="U19" t="s">
        <v>191</v>
      </c>
      <c r="V19">
        <v>52</v>
      </c>
      <c r="W19">
        <v>-999</v>
      </c>
      <c r="X19" t="s">
        <v>192</v>
      </c>
      <c r="Y19">
        <v>251000</v>
      </c>
      <c r="Z19" t="s">
        <v>192</v>
      </c>
      <c r="AA19">
        <v>360</v>
      </c>
      <c r="AC19">
        <v>175</v>
      </c>
      <c r="AD19">
        <v>135</v>
      </c>
      <c r="AE19" t="s">
        <v>193</v>
      </c>
      <c r="AF19">
        <v>201409</v>
      </c>
      <c r="AG19">
        <v>58.5</v>
      </c>
      <c r="AH19">
        <v>41.51</v>
      </c>
      <c r="AI19">
        <v>41.51</v>
      </c>
      <c r="AJ19">
        <v>19.13</v>
      </c>
      <c r="AK19">
        <v>780.06</v>
      </c>
      <c r="AL19" t="s">
        <v>37</v>
      </c>
      <c r="AM19">
        <v>0</v>
      </c>
      <c r="AN19">
        <v>0</v>
      </c>
    </row>
    <row r="20" spans="1:40" x14ac:dyDescent="0.25">
      <c r="A20" t="s">
        <v>186</v>
      </c>
      <c r="B20" t="s">
        <v>53</v>
      </c>
      <c r="C20">
        <v>234872.26</v>
      </c>
      <c r="D20">
        <v>234872.26</v>
      </c>
      <c r="E20">
        <v>234431.53</v>
      </c>
      <c r="F20" t="s">
        <v>187</v>
      </c>
      <c r="G20">
        <v>3</v>
      </c>
      <c r="H20">
        <v>3.5</v>
      </c>
      <c r="I20">
        <v>39</v>
      </c>
      <c r="J20">
        <v>321</v>
      </c>
      <c r="K20">
        <v>96</v>
      </c>
      <c r="L20">
        <v>96</v>
      </c>
      <c r="M20">
        <v>81.87</v>
      </c>
      <c r="N20">
        <v>81.72</v>
      </c>
      <c r="O20">
        <v>708</v>
      </c>
      <c r="P20">
        <v>708</v>
      </c>
      <c r="Q20">
        <v>-70.580399999999997</v>
      </c>
      <c r="R20" t="s">
        <v>188</v>
      </c>
      <c r="S20" t="s">
        <v>189</v>
      </c>
      <c r="T20" t="s">
        <v>190</v>
      </c>
      <c r="U20" t="s">
        <v>191</v>
      </c>
      <c r="V20">
        <v>52</v>
      </c>
      <c r="W20">
        <v>-999</v>
      </c>
      <c r="X20" t="s">
        <v>192</v>
      </c>
      <c r="Y20">
        <v>251000</v>
      </c>
      <c r="Z20" t="s">
        <v>192</v>
      </c>
      <c r="AA20">
        <v>360</v>
      </c>
      <c r="AC20">
        <v>175</v>
      </c>
      <c r="AD20">
        <v>135</v>
      </c>
      <c r="AE20" t="s">
        <v>193</v>
      </c>
      <c r="AF20">
        <v>201409</v>
      </c>
      <c r="AG20">
        <v>53.66</v>
      </c>
      <c r="AH20">
        <v>36.67</v>
      </c>
      <c r="AI20">
        <v>36.67</v>
      </c>
      <c r="AJ20">
        <v>14.19</v>
      </c>
      <c r="AK20">
        <v>816.73</v>
      </c>
      <c r="AL20" t="s">
        <v>37</v>
      </c>
      <c r="AM20">
        <v>0</v>
      </c>
      <c r="AN20">
        <v>0</v>
      </c>
    </row>
    <row r="21" spans="1:40" x14ac:dyDescent="0.25">
      <c r="A21" t="s">
        <v>186</v>
      </c>
      <c r="B21" t="s">
        <v>54</v>
      </c>
      <c r="C21">
        <v>234431.53</v>
      </c>
      <c r="D21">
        <v>233987.39</v>
      </c>
      <c r="E21">
        <v>234431.53</v>
      </c>
      <c r="F21" t="s">
        <v>187</v>
      </c>
      <c r="G21">
        <v>3</v>
      </c>
      <c r="H21">
        <v>3.5</v>
      </c>
      <c r="I21">
        <v>40</v>
      </c>
      <c r="J21">
        <v>320</v>
      </c>
      <c r="K21">
        <v>96</v>
      </c>
      <c r="L21">
        <v>96</v>
      </c>
      <c r="M21">
        <v>81.64</v>
      </c>
      <c r="N21">
        <v>81.64</v>
      </c>
      <c r="O21">
        <v>708</v>
      </c>
      <c r="P21">
        <v>708</v>
      </c>
      <c r="Q21">
        <v>-70.580399999999997</v>
      </c>
      <c r="R21" t="s">
        <v>188</v>
      </c>
      <c r="S21" t="s">
        <v>189</v>
      </c>
      <c r="T21" t="s">
        <v>190</v>
      </c>
      <c r="U21" t="s">
        <v>191</v>
      </c>
      <c r="V21">
        <v>52</v>
      </c>
      <c r="W21">
        <v>-999</v>
      </c>
      <c r="X21" t="s">
        <v>192</v>
      </c>
      <c r="Y21">
        <v>251000</v>
      </c>
      <c r="Z21" t="s">
        <v>192</v>
      </c>
      <c r="AA21">
        <v>360</v>
      </c>
      <c r="AC21">
        <v>175</v>
      </c>
      <c r="AD21">
        <v>135</v>
      </c>
      <c r="AE21" t="s">
        <v>193</v>
      </c>
      <c r="AF21">
        <v>201409</v>
      </c>
      <c r="AG21">
        <v>52.52</v>
      </c>
      <c r="AH21">
        <v>35.46</v>
      </c>
      <c r="AI21">
        <v>35.46</v>
      </c>
      <c r="AJ21">
        <v>10.01</v>
      </c>
      <c r="AK21">
        <v>852.19</v>
      </c>
      <c r="AL21" t="s">
        <v>37</v>
      </c>
      <c r="AM21">
        <v>0</v>
      </c>
      <c r="AN21">
        <v>0</v>
      </c>
    </row>
    <row r="22" spans="1:40" x14ac:dyDescent="0.25">
      <c r="A22" t="s">
        <v>186</v>
      </c>
      <c r="B22" t="s">
        <v>55</v>
      </c>
      <c r="C22">
        <v>233987.39</v>
      </c>
      <c r="D22">
        <v>233985.25</v>
      </c>
      <c r="E22">
        <v>233987.39</v>
      </c>
      <c r="F22" t="s">
        <v>187</v>
      </c>
      <c r="G22">
        <v>3</v>
      </c>
      <c r="H22">
        <v>3.5</v>
      </c>
      <c r="I22">
        <v>41</v>
      </c>
      <c r="J22">
        <v>319</v>
      </c>
      <c r="K22">
        <v>96</v>
      </c>
      <c r="L22">
        <v>96</v>
      </c>
      <c r="M22">
        <v>81.41</v>
      </c>
      <c r="N22">
        <v>81.41</v>
      </c>
      <c r="O22">
        <v>708</v>
      </c>
      <c r="P22">
        <v>708</v>
      </c>
      <c r="Q22">
        <v>-70.580399999999997</v>
      </c>
      <c r="R22" t="s">
        <v>188</v>
      </c>
      <c r="S22" t="s">
        <v>189</v>
      </c>
      <c r="T22" t="s">
        <v>190</v>
      </c>
      <c r="U22" t="s">
        <v>191</v>
      </c>
      <c r="V22">
        <v>52</v>
      </c>
      <c r="W22">
        <v>-999</v>
      </c>
      <c r="X22" t="s">
        <v>192</v>
      </c>
      <c r="Y22">
        <v>251000</v>
      </c>
      <c r="Z22" t="s">
        <v>192</v>
      </c>
      <c r="AA22">
        <v>360</v>
      </c>
      <c r="AC22">
        <v>175</v>
      </c>
      <c r="AD22">
        <v>135</v>
      </c>
      <c r="AE22" t="s">
        <v>193</v>
      </c>
      <c r="AF22">
        <v>201409</v>
      </c>
      <c r="AG22">
        <v>43.78</v>
      </c>
      <c r="AH22">
        <v>26.72</v>
      </c>
      <c r="AI22">
        <v>26.72</v>
      </c>
      <c r="AJ22">
        <v>0.34</v>
      </c>
      <c r="AK22">
        <v>878.91</v>
      </c>
      <c r="AL22" t="s">
        <v>37</v>
      </c>
      <c r="AM22">
        <v>0</v>
      </c>
      <c r="AN22">
        <v>0</v>
      </c>
    </row>
    <row r="23" spans="1:40" x14ac:dyDescent="0.25">
      <c r="A23" t="s">
        <v>186</v>
      </c>
      <c r="B23" t="s">
        <v>56</v>
      </c>
      <c r="C23">
        <v>233541.95</v>
      </c>
      <c r="D23">
        <v>233539.8</v>
      </c>
      <c r="E23">
        <v>233541.95</v>
      </c>
      <c r="F23" t="s">
        <v>187</v>
      </c>
      <c r="G23">
        <v>3</v>
      </c>
      <c r="H23">
        <v>3.5</v>
      </c>
      <c r="I23">
        <v>42</v>
      </c>
      <c r="J23">
        <v>318</v>
      </c>
      <c r="K23">
        <v>96</v>
      </c>
      <c r="L23">
        <v>96</v>
      </c>
      <c r="M23">
        <v>80.66</v>
      </c>
      <c r="N23">
        <v>80.66</v>
      </c>
      <c r="O23">
        <v>708</v>
      </c>
      <c r="P23">
        <v>708</v>
      </c>
      <c r="Q23">
        <v>-70.580399999999997</v>
      </c>
      <c r="R23" t="s">
        <v>188</v>
      </c>
      <c r="S23" t="s">
        <v>189</v>
      </c>
      <c r="T23" t="s">
        <v>190</v>
      </c>
      <c r="U23" t="s">
        <v>191</v>
      </c>
      <c r="V23">
        <v>52</v>
      </c>
      <c r="W23">
        <v>-999</v>
      </c>
      <c r="X23" t="s">
        <v>192</v>
      </c>
      <c r="Y23">
        <v>251000</v>
      </c>
      <c r="Z23" t="s">
        <v>192</v>
      </c>
      <c r="AA23">
        <v>360</v>
      </c>
      <c r="AC23">
        <v>175</v>
      </c>
      <c r="AD23">
        <v>135</v>
      </c>
      <c r="AE23" t="s">
        <v>193</v>
      </c>
      <c r="AF23">
        <v>201409</v>
      </c>
      <c r="AG23">
        <v>21.99</v>
      </c>
      <c r="AH23">
        <v>4.9000000000000004</v>
      </c>
      <c r="AI23">
        <v>4.9000000000000004</v>
      </c>
      <c r="AJ23">
        <v>-25.34</v>
      </c>
      <c r="AK23">
        <v>883.81</v>
      </c>
      <c r="AL23" t="s">
        <v>37</v>
      </c>
      <c r="AM23">
        <v>0</v>
      </c>
      <c r="AN23">
        <v>0</v>
      </c>
    </row>
    <row r="24" spans="1:40" x14ac:dyDescent="0.25">
      <c r="A24" t="s">
        <v>186</v>
      </c>
      <c r="B24" t="s">
        <v>57</v>
      </c>
      <c r="C24">
        <v>233095.21</v>
      </c>
      <c r="D24">
        <v>233093.05</v>
      </c>
      <c r="E24">
        <v>233095.21</v>
      </c>
      <c r="F24" t="s">
        <v>187</v>
      </c>
      <c r="G24">
        <v>3</v>
      </c>
      <c r="H24">
        <v>3.5</v>
      </c>
      <c r="I24">
        <v>43</v>
      </c>
      <c r="J24">
        <v>317</v>
      </c>
      <c r="K24">
        <v>96</v>
      </c>
      <c r="L24">
        <v>96</v>
      </c>
      <c r="M24">
        <v>79.92</v>
      </c>
      <c r="N24">
        <v>79.92</v>
      </c>
      <c r="O24">
        <v>708</v>
      </c>
      <c r="P24">
        <v>708</v>
      </c>
      <c r="Q24">
        <v>-70.580399999999997</v>
      </c>
      <c r="R24" t="s">
        <v>188</v>
      </c>
      <c r="S24" t="s">
        <v>189</v>
      </c>
      <c r="T24" t="s">
        <v>190</v>
      </c>
      <c r="U24" t="s">
        <v>191</v>
      </c>
      <c r="V24">
        <v>52</v>
      </c>
      <c r="W24">
        <v>-999</v>
      </c>
      <c r="X24" t="s">
        <v>192</v>
      </c>
      <c r="Y24">
        <v>251000</v>
      </c>
      <c r="Z24" t="s">
        <v>192</v>
      </c>
      <c r="AA24">
        <v>360</v>
      </c>
      <c r="AC24">
        <v>175</v>
      </c>
      <c r="AD24">
        <v>135</v>
      </c>
      <c r="AE24" t="s">
        <v>193</v>
      </c>
      <c r="AF24">
        <v>201409</v>
      </c>
      <c r="AG24">
        <v>6.25</v>
      </c>
      <c r="AH24">
        <v>-10.86</v>
      </c>
      <c r="AI24">
        <v>-10.86</v>
      </c>
      <c r="AJ24">
        <v>-47.41</v>
      </c>
      <c r="AK24">
        <v>883.81</v>
      </c>
      <c r="AL24" t="s">
        <v>37</v>
      </c>
      <c r="AM24">
        <v>0</v>
      </c>
      <c r="AN24">
        <v>0</v>
      </c>
    </row>
    <row r="25" spans="1:40" x14ac:dyDescent="0.25">
      <c r="A25" t="s">
        <v>186</v>
      </c>
      <c r="B25" t="s">
        <v>58</v>
      </c>
      <c r="C25">
        <v>232647.17</v>
      </c>
      <c r="D25">
        <v>232645</v>
      </c>
      <c r="E25">
        <v>232647.17</v>
      </c>
      <c r="F25" t="s">
        <v>187</v>
      </c>
      <c r="G25">
        <v>3</v>
      </c>
      <c r="H25">
        <v>3.5</v>
      </c>
      <c r="I25">
        <v>44</v>
      </c>
      <c r="J25">
        <v>316</v>
      </c>
      <c r="K25">
        <v>96</v>
      </c>
      <c r="L25">
        <v>96</v>
      </c>
      <c r="M25">
        <v>79.2</v>
      </c>
      <c r="N25">
        <v>79.2</v>
      </c>
      <c r="O25">
        <v>708</v>
      </c>
      <c r="P25">
        <v>708</v>
      </c>
      <c r="Q25">
        <v>-70.580399999999997</v>
      </c>
      <c r="R25" t="s">
        <v>188</v>
      </c>
      <c r="S25" t="s">
        <v>189</v>
      </c>
      <c r="T25" t="s">
        <v>190</v>
      </c>
      <c r="U25" t="s">
        <v>191</v>
      </c>
      <c r="V25">
        <v>52</v>
      </c>
      <c r="W25">
        <v>-999</v>
      </c>
      <c r="X25" t="s">
        <v>192</v>
      </c>
      <c r="Y25">
        <v>251000</v>
      </c>
      <c r="Z25" t="s">
        <v>192</v>
      </c>
      <c r="AA25">
        <v>360</v>
      </c>
      <c r="AC25">
        <v>175</v>
      </c>
      <c r="AD25">
        <v>135</v>
      </c>
      <c r="AE25" t="s">
        <v>193</v>
      </c>
      <c r="AF25">
        <v>201409</v>
      </c>
      <c r="AG25">
        <v>3.77</v>
      </c>
      <c r="AH25">
        <v>-13.38</v>
      </c>
      <c r="AI25">
        <v>-13.38</v>
      </c>
      <c r="AJ25">
        <v>-50.93</v>
      </c>
      <c r="AK25">
        <v>883.81</v>
      </c>
      <c r="AL25" t="s">
        <v>37</v>
      </c>
      <c r="AM25">
        <v>0</v>
      </c>
      <c r="AN25">
        <v>0</v>
      </c>
    </row>
    <row r="26" spans="1:40" x14ac:dyDescent="0.25">
      <c r="A26" t="s">
        <v>186</v>
      </c>
      <c r="B26" t="s">
        <v>59</v>
      </c>
      <c r="C26">
        <v>232197.82</v>
      </c>
      <c r="D26">
        <v>232195.64</v>
      </c>
      <c r="E26">
        <v>232197.82</v>
      </c>
      <c r="F26" t="s">
        <v>187</v>
      </c>
      <c r="G26">
        <v>3</v>
      </c>
      <c r="H26">
        <v>3.5</v>
      </c>
      <c r="I26">
        <v>45</v>
      </c>
      <c r="J26">
        <v>315</v>
      </c>
      <c r="K26">
        <v>96</v>
      </c>
      <c r="L26">
        <v>96</v>
      </c>
      <c r="M26">
        <v>78.7</v>
      </c>
      <c r="N26">
        <v>78.7</v>
      </c>
      <c r="O26">
        <v>708</v>
      </c>
      <c r="P26">
        <v>708</v>
      </c>
      <c r="Q26">
        <v>-70.580399999999997</v>
      </c>
      <c r="R26" t="s">
        <v>188</v>
      </c>
      <c r="S26" t="s">
        <v>189</v>
      </c>
      <c r="T26" t="s">
        <v>190</v>
      </c>
      <c r="U26" t="s">
        <v>191</v>
      </c>
      <c r="V26">
        <v>52</v>
      </c>
      <c r="W26">
        <v>-999</v>
      </c>
      <c r="X26" t="s">
        <v>192</v>
      </c>
      <c r="Y26">
        <v>251000</v>
      </c>
      <c r="Z26" t="s">
        <v>192</v>
      </c>
      <c r="AA26">
        <v>360</v>
      </c>
      <c r="AC26">
        <v>175</v>
      </c>
      <c r="AD26">
        <v>135</v>
      </c>
      <c r="AE26" t="s">
        <v>193</v>
      </c>
      <c r="AF26">
        <v>201409</v>
      </c>
      <c r="AG26">
        <v>0.83</v>
      </c>
      <c r="AH26">
        <v>-16.350000000000001</v>
      </c>
      <c r="AI26">
        <v>-16.350000000000001</v>
      </c>
      <c r="AJ26">
        <v>-55.58</v>
      </c>
      <c r="AK26">
        <v>883.81</v>
      </c>
      <c r="AL26" t="s">
        <v>37</v>
      </c>
      <c r="AM26">
        <v>0</v>
      </c>
      <c r="AN26">
        <v>0</v>
      </c>
    </row>
    <row r="27" spans="1:40" x14ac:dyDescent="0.25">
      <c r="A27" t="s">
        <v>186</v>
      </c>
      <c r="B27" t="s">
        <v>60</v>
      </c>
      <c r="C27">
        <v>231747.16</v>
      </c>
      <c r="D27">
        <v>231744.97</v>
      </c>
      <c r="E27">
        <v>231747.16</v>
      </c>
      <c r="F27" t="s">
        <v>187</v>
      </c>
      <c r="G27">
        <v>3</v>
      </c>
      <c r="H27">
        <v>3.5</v>
      </c>
      <c r="I27">
        <v>46</v>
      </c>
      <c r="J27">
        <v>314</v>
      </c>
      <c r="K27">
        <v>96</v>
      </c>
      <c r="L27">
        <v>96</v>
      </c>
      <c r="M27">
        <v>78.209999999999994</v>
      </c>
      <c r="N27">
        <v>78.209999999999994</v>
      </c>
      <c r="O27">
        <v>708</v>
      </c>
      <c r="P27">
        <v>708</v>
      </c>
      <c r="Q27">
        <v>-70.580399999999997</v>
      </c>
      <c r="R27" t="s">
        <v>188</v>
      </c>
      <c r="S27" t="s">
        <v>189</v>
      </c>
      <c r="T27" t="s">
        <v>190</v>
      </c>
      <c r="U27" t="s">
        <v>191</v>
      </c>
      <c r="V27">
        <v>52</v>
      </c>
      <c r="W27">
        <v>-999</v>
      </c>
      <c r="X27" t="s">
        <v>192</v>
      </c>
      <c r="Y27">
        <v>251000</v>
      </c>
      <c r="Z27" t="s">
        <v>192</v>
      </c>
      <c r="AA27">
        <v>360</v>
      </c>
      <c r="AC27">
        <v>175</v>
      </c>
      <c r="AD27">
        <v>135</v>
      </c>
      <c r="AE27" t="s">
        <v>193</v>
      </c>
      <c r="AF27">
        <v>201409</v>
      </c>
      <c r="AG27">
        <v>-2.14</v>
      </c>
      <c r="AH27">
        <v>-19.36</v>
      </c>
      <c r="AI27">
        <v>-19.36</v>
      </c>
      <c r="AJ27">
        <v>-59.25</v>
      </c>
      <c r="AK27">
        <v>883.81</v>
      </c>
      <c r="AL27" t="s">
        <v>37</v>
      </c>
      <c r="AM27">
        <v>0</v>
      </c>
      <c r="AN27">
        <v>0</v>
      </c>
    </row>
    <row r="28" spans="1:40" x14ac:dyDescent="0.25">
      <c r="A28" t="s">
        <v>186</v>
      </c>
      <c r="B28" t="s">
        <v>61</v>
      </c>
      <c r="C28">
        <v>231292.98</v>
      </c>
      <c r="D28">
        <v>231292.98</v>
      </c>
      <c r="E28">
        <v>230841.9</v>
      </c>
      <c r="F28" t="s">
        <v>187</v>
      </c>
      <c r="G28">
        <v>3</v>
      </c>
      <c r="H28">
        <v>3.5</v>
      </c>
      <c r="I28">
        <v>47</v>
      </c>
      <c r="J28">
        <v>313</v>
      </c>
      <c r="K28">
        <v>96</v>
      </c>
      <c r="L28">
        <v>96</v>
      </c>
      <c r="M28">
        <v>77.72</v>
      </c>
      <c r="N28">
        <v>77.569999999999993</v>
      </c>
      <c r="O28">
        <v>708</v>
      </c>
      <c r="P28">
        <v>708</v>
      </c>
      <c r="Q28">
        <v>-70.580399999999997</v>
      </c>
      <c r="R28" t="s">
        <v>188</v>
      </c>
      <c r="S28" t="s">
        <v>189</v>
      </c>
      <c r="T28" t="s">
        <v>190</v>
      </c>
      <c r="U28" t="s">
        <v>191</v>
      </c>
      <c r="V28">
        <v>52</v>
      </c>
      <c r="W28">
        <v>-999</v>
      </c>
      <c r="X28" t="s">
        <v>192</v>
      </c>
      <c r="Y28">
        <v>251000</v>
      </c>
      <c r="Z28" t="s">
        <v>192</v>
      </c>
      <c r="AA28">
        <v>360</v>
      </c>
      <c r="AC28">
        <v>175</v>
      </c>
      <c r="AD28">
        <v>135</v>
      </c>
      <c r="AE28" t="s">
        <v>193</v>
      </c>
      <c r="AF28">
        <v>201409</v>
      </c>
      <c r="AG28">
        <v>1.17</v>
      </c>
      <c r="AH28">
        <v>-16.079999999999998</v>
      </c>
      <c r="AI28">
        <v>-16.079999999999998</v>
      </c>
      <c r="AJ28">
        <v>-55.79</v>
      </c>
      <c r="AK28">
        <v>883.81</v>
      </c>
      <c r="AL28" t="s">
        <v>37</v>
      </c>
      <c r="AM28">
        <v>0</v>
      </c>
      <c r="AN28">
        <v>0</v>
      </c>
    </row>
    <row r="29" spans="1:40" x14ac:dyDescent="0.25">
      <c r="A29" t="s">
        <v>186</v>
      </c>
      <c r="B29" t="s">
        <v>62</v>
      </c>
      <c r="C29">
        <v>230387.29</v>
      </c>
      <c r="D29">
        <v>230387.29</v>
      </c>
      <c r="E29">
        <v>230387.29</v>
      </c>
      <c r="F29" t="s">
        <v>187</v>
      </c>
      <c r="G29">
        <v>3</v>
      </c>
      <c r="H29">
        <v>3.5</v>
      </c>
      <c r="I29">
        <v>48</v>
      </c>
      <c r="J29">
        <v>312</v>
      </c>
      <c r="K29">
        <v>96</v>
      </c>
      <c r="L29">
        <v>96</v>
      </c>
      <c r="M29">
        <v>77.569999999999993</v>
      </c>
      <c r="N29">
        <v>77.569999999999993</v>
      </c>
      <c r="O29">
        <v>708</v>
      </c>
      <c r="P29">
        <v>708</v>
      </c>
      <c r="Q29">
        <v>-70.580399999999997</v>
      </c>
      <c r="R29" t="s">
        <v>188</v>
      </c>
      <c r="S29" t="s">
        <v>189</v>
      </c>
      <c r="T29" t="s">
        <v>190</v>
      </c>
      <c r="U29" t="s">
        <v>191</v>
      </c>
      <c r="V29">
        <v>52</v>
      </c>
      <c r="W29">
        <v>-999</v>
      </c>
      <c r="X29" t="s">
        <v>192</v>
      </c>
      <c r="Y29">
        <v>251000</v>
      </c>
      <c r="Z29" t="s">
        <v>192</v>
      </c>
      <c r="AA29">
        <v>360</v>
      </c>
      <c r="AC29">
        <v>175</v>
      </c>
      <c r="AD29">
        <v>135</v>
      </c>
      <c r="AE29" t="s">
        <v>193</v>
      </c>
      <c r="AF29">
        <v>201409</v>
      </c>
      <c r="AG29">
        <v>3.54</v>
      </c>
      <c r="AH29">
        <v>-13.77</v>
      </c>
      <c r="AI29">
        <v>-13.77</v>
      </c>
      <c r="AJ29">
        <v>-54.3</v>
      </c>
      <c r="AK29">
        <v>883.81</v>
      </c>
      <c r="AL29" t="s">
        <v>37</v>
      </c>
      <c r="AM29">
        <v>0</v>
      </c>
      <c r="AN29">
        <v>0</v>
      </c>
    </row>
    <row r="30" spans="1:40" x14ac:dyDescent="0.25">
      <c r="A30" t="s">
        <v>186</v>
      </c>
      <c r="B30" t="s">
        <v>63</v>
      </c>
      <c r="C30">
        <v>230387.29</v>
      </c>
      <c r="D30">
        <v>229931.35</v>
      </c>
      <c r="E30">
        <v>230387.29</v>
      </c>
      <c r="F30" t="s">
        <v>187</v>
      </c>
      <c r="G30">
        <v>3</v>
      </c>
      <c r="H30">
        <v>3.5</v>
      </c>
      <c r="I30">
        <v>49</v>
      </c>
      <c r="J30">
        <v>311</v>
      </c>
      <c r="K30">
        <v>96</v>
      </c>
      <c r="L30">
        <v>96</v>
      </c>
      <c r="M30">
        <v>77.73</v>
      </c>
      <c r="N30">
        <v>77.73</v>
      </c>
      <c r="O30">
        <v>708</v>
      </c>
      <c r="P30">
        <v>708</v>
      </c>
      <c r="Q30">
        <v>-70.580399999999997</v>
      </c>
      <c r="R30" t="s">
        <v>188</v>
      </c>
      <c r="S30" t="s">
        <v>189</v>
      </c>
      <c r="T30" t="s">
        <v>190</v>
      </c>
      <c r="U30" t="s">
        <v>191</v>
      </c>
      <c r="V30">
        <v>52</v>
      </c>
      <c r="W30">
        <v>-999</v>
      </c>
      <c r="X30" t="s">
        <v>192</v>
      </c>
      <c r="Y30">
        <v>251000</v>
      </c>
      <c r="Z30" t="s">
        <v>192</v>
      </c>
      <c r="AA30">
        <v>360</v>
      </c>
      <c r="AC30">
        <v>175</v>
      </c>
      <c r="AD30">
        <v>135</v>
      </c>
      <c r="AE30" t="s">
        <v>193</v>
      </c>
      <c r="AF30">
        <v>201409</v>
      </c>
      <c r="AG30">
        <v>-2.5299999999999998</v>
      </c>
      <c r="AH30">
        <v>-19.89</v>
      </c>
      <c r="AI30">
        <v>-19.89</v>
      </c>
      <c r="AJ30">
        <v>-60.06</v>
      </c>
      <c r="AK30">
        <v>883.81</v>
      </c>
      <c r="AL30" t="s">
        <v>37</v>
      </c>
      <c r="AM30">
        <v>0</v>
      </c>
      <c r="AN30">
        <v>0</v>
      </c>
    </row>
    <row r="31" spans="1:40" x14ac:dyDescent="0.25">
      <c r="A31" t="s">
        <v>186</v>
      </c>
      <c r="B31" t="s">
        <v>64</v>
      </c>
      <c r="C31">
        <v>229931.35</v>
      </c>
      <c r="D31">
        <v>229929.11</v>
      </c>
      <c r="E31">
        <v>229931.35</v>
      </c>
      <c r="F31" t="s">
        <v>187</v>
      </c>
      <c r="G31">
        <v>3</v>
      </c>
      <c r="H31">
        <v>3.5</v>
      </c>
      <c r="I31">
        <v>50</v>
      </c>
      <c r="J31">
        <v>310</v>
      </c>
      <c r="K31">
        <v>96</v>
      </c>
      <c r="L31">
        <v>96</v>
      </c>
      <c r="M31">
        <v>77.73</v>
      </c>
      <c r="N31">
        <v>77.73</v>
      </c>
      <c r="O31">
        <v>708</v>
      </c>
      <c r="P31">
        <v>708</v>
      </c>
      <c r="Q31">
        <v>-70.580399999999997</v>
      </c>
      <c r="R31" t="s">
        <v>188</v>
      </c>
      <c r="S31" t="s">
        <v>189</v>
      </c>
      <c r="T31" t="s">
        <v>190</v>
      </c>
      <c r="U31" t="s">
        <v>191</v>
      </c>
      <c r="V31">
        <v>52</v>
      </c>
      <c r="W31">
        <v>-999</v>
      </c>
      <c r="X31" t="s">
        <v>192</v>
      </c>
      <c r="Y31">
        <v>251000</v>
      </c>
      <c r="Z31" t="s">
        <v>192</v>
      </c>
      <c r="AA31">
        <v>360</v>
      </c>
      <c r="AC31">
        <v>175</v>
      </c>
      <c r="AD31">
        <v>135</v>
      </c>
      <c r="AE31" t="s">
        <v>193</v>
      </c>
      <c r="AF31">
        <v>201409</v>
      </c>
      <c r="AG31">
        <v>-17.579999999999998</v>
      </c>
      <c r="AH31">
        <v>-34.94</v>
      </c>
      <c r="AI31">
        <v>-34.94</v>
      </c>
      <c r="AJ31">
        <v>-77.17</v>
      </c>
      <c r="AK31">
        <v>883.81</v>
      </c>
      <c r="AL31" t="s">
        <v>37</v>
      </c>
      <c r="AM31">
        <v>0</v>
      </c>
      <c r="AN31">
        <v>0</v>
      </c>
    </row>
    <row r="32" spans="1:40" x14ac:dyDescent="0.25">
      <c r="A32" t="s">
        <v>186</v>
      </c>
      <c r="B32" t="s">
        <v>65</v>
      </c>
      <c r="C32">
        <v>229471.83</v>
      </c>
      <c r="D32">
        <v>229471.83</v>
      </c>
      <c r="E32">
        <v>229015.48</v>
      </c>
      <c r="F32" t="s">
        <v>187</v>
      </c>
      <c r="G32">
        <v>3</v>
      </c>
      <c r="H32">
        <v>3.5</v>
      </c>
      <c r="I32">
        <v>51</v>
      </c>
      <c r="J32">
        <v>309</v>
      </c>
      <c r="K32">
        <v>96</v>
      </c>
      <c r="L32">
        <v>96</v>
      </c>
      <c r="M32">
        <v>77.55</v>
      </c>
      <c r="N32">
        <v>77.39</v>
      </c>
      <c r="O32">
        <v>708</v>
      </c>
      <c r="P32">
        <v>708</v>
      </c>
      <c r="Q32">
        <v>-70.580399999999997</v>
      </c>
      <c r="R32" t="s">
        <v>188</v>
      </c>
      <c r="S32" t="s">
        <v>189</v>
      </c>
      <c r="T32" t="s">
        <v>190</v>
      </c>
      <c r="U32" t="s">
        <v>191</v>
      </c>
      <c r="V32">
        <v>52</v>
      </c>
      <c r="W32">
        <v>-999</v>
      </c>
      <c r="X32" t="s">
        <v>192</v>
      </c>
      <c r="Y32">
        <v>251000</v>
      </c>
      <c r="Z32" t="s">
        <v>192</v>
      </c>
      <c r="AA32">
        <v>360</v>
      </c>
      <c r="AC32">
        <v>175</v>
      </c>
      <c r="AD32">
        <v>135</v>
      </c>
      <c r="AE32" t="s">
        <v>193</v>
      </c>
      <c r="AF32">
        <v>201409</v>
      </c>
      <c r="AG32">
        <v>-28.02</v>
      </c>
      <c r="AH32">
        <v>-45.41</v>
      </c>
      <c r="AI32">
        <v>-45.41</v>
      </c>
      <c r="AJ32">
        <v>-90.59</v>
      </c>
      <c r="AK32">
        <v>883.81</v>
      </c>
      <c r="AL32" t="s">
        <v>37</v>
      </c>
      <c r="AM32">
        <v>0</v>
      </c>
      <c r="AN32">
        <v>0</v>
      </c>
    </row>
    <row r="36" spans="1:40" x14ac:dyDescent="0.25">
      <c r="A36" t="s">
        <v>147</v>
      </c>
      <c r="B36" t="s">
        <v>148</v>
      </c>
      <c r="C36" t="s">
        <v>149</v>
      </c>
      <c r="D36" t="s">
        <v>150</v>
      </c>
      <c r="E36" t="s">
        <v>151</v>
      </c>
      <c r="F36" t="s">
        <v>152</v>
      </c>
      <c r="G36" t="s">
        <v>153</v>
      </c>
      <c r="H36" t="s">
        <v>154</v>
      </c>
      <c r="I36" t="s">
        <v>155</v>
      </c>
      <c r="J36" t="s">
        <v>156</v>
      </c>
      <c r="K36" t="s">
        <v>157</v>
      </c>
      <c r="L36" t="s">
        <v>158</v>
      </c>
      <c r="M36" t="s">
        <v>159</v>
      </c>
      <c r="N36" t="s">
        <v>160</v>
      </c>
      <c r="O36" t="s">
        <v>161</v>
      </c>
      <c r="P36" t="s">
        <v>162</v>
      </c>
      <c r="Q36" t="s">
        <v>163</v>
      </c>
      <c r="R36" t="s">
        <v>164</v>
      </c>
      <c r="S36" t="s">
        <v>165</v>
      </c>
      <c r="T36" t="s">
        <v>166</v>
      </c>
      <c r="U36" t="s">
        <v>167</v>
      </c>
      <c r="V36" t="s">
        <v>168</v>
      </c>
      <c r="W36" t="s">
        <v>169</v>
      </c>
      <c r="X36" t="s">
        <v>170</v>
      </c>
      <c r="Y36" t="s">
        <v>171</v>
      </c>
      <c r="Z36" t="s">
        <v>172</v>
      </c>
      <c r="AA36" t="s">
        <v>173</v>
      </c>
      <c r="AB36" t="s">
        <v>174</v>
      </c>
      <c r="AC36" t="s">
        <v>175</v>
      </c>
      <c r="AD36" t="s">
        <v>176</v>
      </c>
      <c r="AE36" t="s">
        <v>177</v>
      </c>
      <c r="AF36" t="s">
        <v>178</v>
      </c>
      <c r="AG36" t="s">
        <v>179</v>
      </c>
      <c r="AH36" t="s">
        <v>180</v>
      </c>
      <c r="AI36" t="s">
        <v>181</v>
      </c>
      <c r="AJ36" t="s">
        <v>182</v>
      </c>
      <c r="AK36" t="s">
        <v>183</v>
      </c>
      <c r="AL36" t="s">
        <v>184</v>
      </c>
      <c r="AM36" t="s">
        <v>39</v>
      </c>
      <c r="AN36" t="s">
        <v>185</v>
      </c>
    </row>
    <row r="37" spans="1:40" x14ac:dyDescent="0.25">
      <c r="A37" t="s">
        <v>194</v>
      </c>
      <c r="B37" t="s">
        <v>123</v>
      </c>
      <c r="C37">
        <v>240400.3</v>
      </c>
      <c r="D37">
        <v>240398.78</v>
      </c>
      <c r="E37">
        <v>240400.3</v>
      </c>
      <c r="F37" t="s">
        <v>187</v>
      </c>
      <c r="G37">
        <v>3</v>
      </c>
      <c r="H37">
        <v>3.625</v>
      </c>
      <c r="I37">
        <v>13</v>
      </c>
      <c r="J37">
        <v>347</v>
      </c>
      <c r="K37">
        <v>96</v>
      </c>
      <c r="L37">
        <v>96</v>
      </c>
      <c r="M37">
        <v>85.65</v>
      </c>
      <c r="N37">
        <v>85.65</v>
      </c>
      <c r="O37">
        <v>702</v>
      </c>
      <c r="P37">
        <v>702</v>
      </c>
      <c r="Q37">
        <v>-23.494299999999999</v>
      </c>
      <c r="R37" t="s">
        <v>195</v>
      </c>
      <c r="S37" t="s">
        <v>196</v>
      </c>
      <c r="T37" t="s">
        <v>197</v>
      </c>
      <c r="U37" t="s">
        <v>191</v>
      </c>
      <c r="V37">
        <v>39</v>
      </c>
      <c r="W37">
        <v>-999</v>
      </c>
      <c r="X37" t="s">
        <v>192</v>
      </c>
      <c r="Y37">
        <v>245000</v>
      </c>
      <c r="Z37" t="s">
        <v>198</v>
      </c>
      <c r="AA37">
        <v>360</v>
      </c>
      <c r="AC37">
        <v>175</v>
      </c>
      <c r="AD37">
        <v>135</v>
      </c>
      <c r="AE37" t="s">
        <v>193</v>
      </c>
      <c r="AF37">
        <v>201503</v>
      </c>
      <c r="AG37">
        <v>10.82</v>
      </c>
      <c r="AH37">
        <v>-5.78</v>
      </c>
      <c r="AI37">
        <v>-12.08</v>
      </c>
      <c r="AJ37">
        <v>-5.78</v>
      </c>
      <c r="AK37">
        <v>0</v>
      </c>
      <c r="AL37" t="s">
        <v>37</v>
      </c>
      <c r="AM37">
        <v>0</v>
      </c>
      <c r="AN37">
        <v>0</v>
      </c>
    </row>
    <row r="38" spans="1:40" x14ac:dyDescent="0.25">
      <c r="A38" t="s">
        <v>194</v>
      </c>
      <c r="B38" t="s">
        <v>124</v>
      </c>
      <c r="C38">
        <v>240007.04000000001</v>
      </c>
      <c r="D38">
        <v>240005.51</v>
      </c>
      <c r="E38">
        <v>240007.04000000001</v>
      </c>
      <c r="F38" t="s">
        <v>187</v>
      </c>
      <c r="G38">
        <v>3</v>
      </c>
      <c r="H38">
        <v>3.625</v>
      </c>
      <c r="I38">
        <v>14</v>
      </c>
      <c r="J38">
        <v>346</v>
      </c>
      <c r="K38">
        <v>96</v>
      </c>
      <c r="L38">
        <v>96</v>
      </c>
      <c r="M38">
        <v>84.63</v>
      </c>
      <c r="N38">
        <v>84.63</v>
      </c>
      <c r="O38">
        <v>702</v>
      </c>
      <c r="P38">
        <v>702</v>
      </c>
      <c r="Q38">
        <v>-23.494299999999999</v>
      </c>
      <c r="R38" t="s">
        <v>195</v>
      </c>
      <c r="S38" t="s">
        <v>196</v>
      </c>
      <c r="T38" t="s">
        <v>197</v>
      </c>
      <c r="U38" t="s">
        <v>191</v>
      </c>
      <c r="V38">
        <v>39</v>
      </c>
      <c r="W38">
        <v>-999</v>
      </c>
      <c r="X38" t="s">
        <v>192</v>
      </c>
      <c r="Y38">
        <v>245000</v>
      </c>
      <c r="Z38" t="s">
        <v>198</v>
      </c>
      <c r="AA38">
        <v>360</v>
      </c>
      <c r="AC38">
        <v>175</v>
      </c>
      <c r="AD38">
        <v>135</v>
      </c>
      <c r="AE38" t="s">
        <v>193</v>
      </c>
      <c r="AF38">
        <v>201503</v>
      </c>
      <c r="AG38">
        <v>13.45</v>
      </c>
      <c r="AH38">
        <v>-3.17</v>
      </c>
      <c r="AI38">
        <v>-3.17</v>
      </c>
      <c r="AJ38">
        <v>-3.62</v>
      </c>
      <c r="AK38">
        <v>0</v>
      </c>
      <c r="AL38" t="s">
        <v>37</v>
      </c>
      <c r="AM38">
        <v>0</v>
      </c>
      <c r="AN38">
        <v>0</v>
      </c>
    </row>
    <row r="39" spans="1:40" x14ac:dyDescent="0.25">
      <c r="A39" t="s">
        <v>194</v>
      </c>
      <c r="B39" t="s">
        <v>125</v>
      </c>
      <c r="C39">
        <v>239611.06</v>
      </c>
      <c r="D39">
        <v>239611.06</v>
      </c>
      <c r="E39">
        <v>239567.81</v>
      </c>
      <c r="F39" t="s">
        <v>187</v>
      </c>
      <c r="G39">
        <v>3</v>
      </c>
      <c r="H39">
        <v>3.625</v>
      </c>
      <c r="I39">
        <v>15</v>
      </c>
      <c r="J39">
        <v>345</v>
      </c>
      <c r="K39">
        <v>96</v>
      </c>
      <c r="L39">
        <v>96</v>
      </c>
      <c r="M39">
        <v>84.32</v>
      </c>
      <c r="N39">
        <v>84.3</v>
      </c>
      <c r="O39">
        <v>702</v>
      </c>
      <c r="P39">
        <v>702</v>
      </c>
      <c r="Q39">
        <v>-23.494299999999999</v>
      </c>
      <c r="R39" t="s">
        <v>195</v>
      </c>
      <c r="S39" t="s">
        <v>196</v>
      </c>
      <c r="T39" t="s">
        <v>197</v>
      </c>
      <c r="U39" t="s">
        <v>191</v>
      </c>
      <c r="V39">
        <v>39</v>
      </c>
      <c r="W39">
        <v>-999</v>
      </c>
      <c r="X39" t="s">
        <v>192</v>
      </c>
      <c r="Y39">
        <v>245000</v>
      </c>
      <c r="Z39" t="s">
        <v>198</v>
      </c>
      <c r="AA39">
        <v>360</v>
      </c>
      <c r="AC39">
        <v>175</v>
      </c>
      <c r="AD39">
        <v>135</v>
      </c>
      <c r="AE39" t="s">
        <v>193</v>
      </c>
      <c r="AF39">
        <v>201503</v>
      </c>
      <c r="AG39">
        <v>24.29</v>
      </c>
      <c r="AH39">
        <v>7.63</v>
      </c>
      <c r="AI39">
        <v>7.63</v>
      </c>
      <c r="AJ39">
        <v>-0.42</v>
      </c>
      <c r="AK39">
        <v>7.63</v>
      </c>
      <c r="AL39" t="s">
        <v>37</v>
      </c>
      <c r="AM39">
        <v>0</v>
      </c>
      <c r="AN39">
        <v>0</v>
      </c>
    </row>
    <row r="40" spans="1:40" x14ac:dyDescent="0.25">
      <c r="A40" t="s">
        <v>194</v>
      </c>
      <c r="B40" t="s">
        <v>126</v>
      </c>
      <c r="C40">
        <v>239172.03</v>
      </c>
      <c r="D40">
        <v>239170.7</v>
      </c>
      <c r="E40">
        <v>239172.03</v>
      </c>
      <c r="F40" t="s">
        <v>187</v>
      </c>
      <c r="G40">
        <v>3</v>
      </c>
      <c r="H40">
        <v>3.625</v>
      </c>
      <c r="I40">
        <v>16</v>
      </c>
      <c r="J40">
        <v>344</v>
      </c>
      <c r="K40">
        <v>96</v>
      </c>
      <c r="L40">
        <v>96</v>
      </c>
      <c r="M40">
        <v>83.98</v>
      </c>
      <c r="N40">
        <v>83.98</v>
      </c>
      <c r="O40">
        <v>702</v>
      </c>
      <c r="P40">
        <v>702</v>
      </c>
      <c r="Q40">
        <v>-23.494299999999999</v>
      </c>
      <c r="R40" t="s">
        <v>195</v>
      </c>
      <c r="S40" t="s">
        <v>196</v>
      </c>
      <c r="T40" t="s">
        <v>197</v>
      </c>
      <c r="U40" t="s">
        <v>191</v>
      </c>
      <c r="V40">
        <v>39</v>
      </c>
      <c r="W40">
        <v>-999</v>
      </c>
      <c r="X40" t="s">
        <v>192</v>
      </c>
      <c r="Y40">
        <v>245000</v>
      </c>
      <c r="Z40" t="s">
        <v>198</v>
      </c>
      <c r="AA40">
        <v>360</v>
      </c>
      <c r="AC40">
        <v>175</v>
      </c>
      <c r="AD40">
        <v>135</v>
      </c>
      <c r="AE40" t="s">
        <v>193</v>
      </c>
      <c r="AF40">
        <v>201503</v>
      </c>
      <c r="AG40">
        <v>30.05</v>
      </c>
      <c r="AH40">
        <v>13.36</v>
      </c>
      <c r="AI40">
        <v>13.36</v>
      </c>
      <c r="AJ40">
        <v>4.17</v>
      </c>
      <c r="AK40">
        <v>20.99</v>
      </c>
      <c r="AL40" t="s">
        <v>37</v>
      </c>
      <c r="AM40">
        <v>0</v>
      </c>
      <c r="AN40">
        <v>0</v>
      </c>
    </row>
    <row r="41" spans="1:40" x14ac:dyDescent="0.25">
      <c r="A41" t="s">
        <v>194</v>
      </c>
      <c r="B41" t="s">
        <v>127</v>
      </c>
      <c r="C41">
        <v>238775.06</v>
      </c>
      <c r="D41">
        <v>238773.72</v>
      </c>
      <c r="E41">
        <v>238775.06</v>
      </c>
      <c r="F41" t="s">
        <v>187</v>
      </c>
      <c r="G41">
        <v>3</v>
      </c>
      <c r="H41">
        <v>3.625</v>
      </c>
      <c r="I41">
        <v>17</v>
      </c>
      <c r="J41">
        <v>343</v>
      </c>
      <c r="K41">
        <v>96</v>
      </c>
      <c r="L41">
        <v>96</v>
      </c>
      <c r="M41">
        <v>83.67</v>
      </c>
      <c r="N41">
        <v>83.67</v>
      </c>
      <c r="O41">
        <v>702</v>
      </c>
      <c r="P41">
        <v>702</v>
      </c>
      <c r="Q41">
        <v>-23.494299999999999</v>
      </c>
      <c r="R41" t="s">
        <v>195</v>
      </c>
      <c r="S41" t="s">
        <v>196</v>
      </c>
      <c r="T41" t="s">
        <v>197</v>
      </c>
      <c r="U41" t="s">
        <v>191</v>
      </c>
      <c r="V41">
        <v>39</v>
      </c>
      <c r="W41">
        <v>-999</v>
      </c>
      <c r="X41" t="s">
        <v>192</v>
      </c>
      <c r="Y41">
        <v>245000</v>
      </c>
      <c r="Z41" t="s">
        <v>198</v>
      </c>
      <c r="AA41">
        <v>360</v>
      </c>
      <c r="AC41">
        <v>175</v>
      </c>
      <c r="AD41">
        <v>135</v>
      </c>
      <c r="AE41" t="s">
        <v>193</v>
      </c>
      <c r="AF41">
        <v>201503</v>
      </c>
      <c r="AG41">
        <v>40.96</v>
      </c>
      <c r="AH41">
        <v>24.24</v>
      </c>
      <c r="AI41">
        <v>24.24</v>
      </c>
      <c r="AJ41">
        <v>13.59</v>
      </c>
      <c r="AK41">
        <v>45.23</v>
      </c>
      <c r="AL41" t="s">
        <v>37</v>
      </c>
      <c r="AM41">
        <v>0</v>
      </c>
      <c r="AN41">
        <v>0</v>
      </c>
    </row>
    <row r="42" spans="1:40" x14ac:dyDescent="0.25">
      <c r="A42" t="s">
        <v>194</v>
      </c>
      <c r="B42" t="s">
        <v>128</v>
      </c>
      <c r="C42">
        <v>238376.89</v>
      </c>
      <c r="D42">
        <v>238375.54</v>
      </c>
      <c r="E42">
        <v>238376.89</v>
      </c>
      <c r="F42" t="s">
        <v>187</v>
      </c>
      <c r="G42">
        <v>3</v>
      </c>
      <c r="H42">
        <v>3.625</v>
      </c>
      <c r="I42">
        <v>18</v>
      </c>
      <c r="J42">
        <v>342</v>
      </c>
      <c r="K42">
        <v>96</v>
      </c>
      <c r="L42">
        <v>96</v>
      </c>
      <c r="M42">
        <v>82.98</v>
      </c>
      <c r="N42">
        <v>82.98</v>
      </c>
      <c r="O42">
        <v>702</v>
      </c>
      <c r="P42">
        <v>702</v>
      </c>
      <c r="Q42">
        <v>-23.494299999999999</v>
      </c>
      <c r="R42" t="s">
        <v>195</v>
      </c>
      <c r="S42" t="s">
        <v>196</v>
      </c>
      <c r="T42" t="s">
        <v>197</v>
      </c>
      <c r="U42" t="s">
        <v>191</v>
      </c>
      <c r="V42">
        <v>39</v>
      </c>
      <c r="W42">
        <v>-999</v>
      </c>
      <c r="X42" t="s">
        <v>192</v>
      </c>
      <c r="Y42">
        <v>245000</v>
      </c>
      <c r="Z42" t="s">
        <v>198</v>
      </c>
      <c r="AA42">
        <v>360</v>
      </c>
      <c r="AC42">
        <v>175</v>
      </c>
      <c r="AD42">
        <v>135</v>
      </c>
      <c r="AE42" t="s">
        <v>193</v>
      </c>
      <c r="AF42">
        <v>201503</v>
      </c>
      <c r="AG42">
        <v>48.28</v>
      </c>
      <c r="AH42">
        <v>31.53</v>
      </c>
      <c r="AI42">
        <v>31.53</v>
      </c>
      <c r="AJ42">
        <v>20.55</v>
      </c>
      <c r="AK42">
        <v>76.760000000000005</v>
      </c>
      <c r="AL42" t="s">
        <v>37</v>
      </c>
      <c r="AM42">
        <v>0</v>
      </c>
      <c r="AN42">
        <v>0</v>
      </c>
    </row>
    <row r="43" spans="1:40" x14ac:dyDescent="0.25">
      <c r="A43" t="s">
        <v>194</v>
      </c>
      <c r="B43" t="s">
        <v>129</v>
      </c>
      <c r="C43">
        <v>237977.52</v>
      </c>
      <c r="D43">
        <v>237976.17</v>
      </c>
      <c r="E43">
        <v>237977.52</v>
      </c>
      <c r="F43" t="s">
        <v>187</v>
      </c>
      <c r="G43">
        <v>3</v>
      </c>
      <c r="H43">
        <v>3.625</v>
      </c>
      <c r="I43">
        <v>19</v>
      </c>
      <c r="J43">
        <v>341</v>
      </c>
      <c r="K43">
        <v>96</v>
      </c>
      <c r="L43">
        <v>96</v>
      </c>
      <c r="M43">
        <v>82.31</v>
      </c>
      <c r="N43">
        <v>82.31</v>
      </c>
      <c r="O43">
        <v>702</v>
      </c>
      <c r="P43">
        <v>702</v>
      </c>
      <c r="Q43">
        <v>-23.494299999999999</v>
      </c>
      <c r="R43" t="s">
        <v>195</v>
      </c>
      <c r="S43" t="s">
        <v>196</v>
      </c>
      <c r="T43" t="s">
        <v>197</v>
      </c>
      <c r="U43" t="s">
        <v>191</v>
      </c>
      <c r="V43">
        <v>39</v>
      </c>
      <c r="W43">
        <v>-999</v>
      </c>
      <c r="X43" t="s">
        <v>192</v>
      </c>
      <c r="Y43">
        <v>245000</v>
      </c>
      <c r="Z43" t="s">
        <v>198</v>
      </c>
      <c r="AA43">
        <v>360</v>
      </c>
      <c r="AC43">
        <v>175</v>
      </c>
      <c r="AD43">
        <v>135</v>
      </c>
      <c r="AE43" t="s">
        <v>193</v>
      </c>
      <c r="AF43">
        <v>201503</v>
      </c>
      <c r="AG43">
        <v>51.64</v>
      </c>
      <c r="AH43">
        <v>34.86</v>
      </c>
      <c r="AI43">
        <v>34.86</v>
      </c>
      <c r="AJ43">
        <v>18.920000000000002</v>
      </c>
      <c r="AK43">
        <v>111.62</v>
      </c>
      <c r="AL43" t="s">
        <v>37</v>
      </c>
      <c r="AM43">
        <v>0</v>
      </c>
      <c r="AN43">
        <v>0</v>
      </c>
    </row>
    <row r="44" spans="1:40" x14ac:dyDescent="0.25">
      <c r="A44" t="s">
        <v>194</v>
      </c>
      <c r="B44" t="s">
        <v>130</v>
      </c>
      <c r="C44">
        <v>237576.94</v>
      </c>
      <c r="D44">
        <v>237575.58</v>
      </c>
      <c r="E44">
        <v>237576.94</v>
      </c>
      <c r="F44" t="s">
        <v>187</v>
      </c>
      <c r="G44">
        <v>3</v>
      </c>
      <c r="H44">
        <v>3.625</v>
      </c>
      <c r="I44">
        <v>20</v>
      </c>
      <c r="J44">
        <v>340</v>
      </c>
      <c r="K44">
        <v>96</v>
      </c>
      <c r="L44">
        <v>96</v>
      </c>
      <c r="M44">
        <v>81.64</v>
      </c>
      <c r="N44">
        <v>81.64</v>
      </c>
      <c r="O44">
        <v>702</v>
      </c>
      <c r="P44">
        <v>702</v>
      </c>
      <c r="Q44">
        <v>-23.494299999999999</v>
      </c>
      <c r="R44" t="s">
        <v>195</v>
      </c>
      <c r="S44" t="s">
        <v>196</v>
      </c>
      <c r="T44" t="s">
        <v>197</v>
      </c>
      <c r="U44" t="s">
        <v>191</v>
      </c>
      <c r="V44">
        <v>39</v>
      </c>
      <c r="W44">
        <v>-999</v>
      </c>
      <c r="X44" t="s">
        <v>192</v>
      </c>
      <c r="Y44">
        <v>245000</v>
      </c>
      <c r="Z44" t="s">
        <v>198</v>
      </c>
      <c r="AA44">
        <v>360</v>
      </c>
      <c r="AC44">
        <v>175</v>
      </c>
      <c r="AD44">
        <v>135</v>
      </c>
      <c r="AE44" t="s">
        <v>193</v>
      </c>
      <c r="AF44">
        <v>201503</v>
      </c>
      <c r="AG44">
        <v>52.84</v>
      </c>
      <c r="AH44">
        <v>36.04</v>
      </c>
      <c r="AI44">
        <v>36.04</v>
      </c>
      <c r="AJ44">
        <v>15.75</v>
      </c>
      <c r="AK44">
        <v>147.66</v>
      </c>
      <c r="AL44" t="s">
        <v>37</v>
      </c>
      <c r="AM44">
        <v>0</v>
      </c>
      <c r="AN44">
        <v>0</v>
      </c>
    </row>
    <row r="45" spans="1:40" x14ac:dyDescent="0.25">
      <c r="A45" t="s">
        <v>194</v>
      </c>
      <c r="B45" t="s">
        <v>44</v>
      </c>
      <c r="C45">
        <v>235962.49</v>
      </c>
      <c r="D45">
        <v>235961.1</v>
      </c>
      <c r="E45">
        <v>235962.49</v>
      </c>
      <c r="F45" t="s">
        <v>187</v>
      </c>
      <c r="G45">
        <v>3</v>
      </c>
      <c r="H45">
        <v>3.625</v>
      </c>
      <c r="I45">
        <v>24</v>
      </c>
      <c r="J45">
        <v>336</v>
      </c>
      <c r="K45">
        <v>96</v>
      </c>
      <c r="L45">
        <v>96</v>
      </c>
      <c r="M45">
        <v>78.72</v>
      </c>
      <c r="N45">
        <v>78.72</v>
      </c>
      <c r="O45">
        <v>702</v>
      </c>
      <c r="P45">
        <v>702</v>
      </c>
      <c r="Q45">
        <v>-23.494299999999999</v>
      </c>
      <c r="R45" t="s">
        <v>195</v>
      </c>
      <c r="S45" t="s">
        <v>196</v>
      </c>
      <c r="T45" t="s">
        <v>197</v>
      </c>
      <c r="U45" t="s">
        <v>191</v>
      </c>
      <c r="V45">
        <v>39</v>
      </c>
      <c r="W45">
        <v>-999</v>
      </c>
      <c r="X45" t="s">
        <v>192</v>
      </c>
      <c r="Y45">
        <v>245000</v>
      </c>
      <c r="Z45" t="s">
        <v>198</v>
      </c>
      <c r="AA45">
        <v>360</v>
      </c>
      <c r="AC45">
        <v>175</v>
      </c>
      <c r="AD45">
        <v>135</v>
      </c>
      <c r="AE45" t="s">
        <v>193</v>
      </c>
      <c r="AF45">
        <v>201503</v>
      </c>
      <c r="AG45">
        <v>-7.2</v>
      </c>
      <c r="AH45">
        <v>-24.12</v>
      </c>
      <c r="AI45">
        <v>-24.12</v>
      </c>
      <c r="AJ45">
        <v>-39.590000000000003</v>
      </c>
      <c r="AK45">
        <v>165.91</v>
      </c>
      <c r="AL45" t="s">
        <v>37</v>
      </c>
      <c r="AM45">
        <v>0</v>
      </c>
      <c r="AN45">
        <v>0</v>
      </c>
    </row>
    <row r="46" spans="1:40" x14ac:dyDescent="0.25">
      <c r="A46" t="s">
        <v>194</v>
      </c>
      <c r="B46" t="s">
        <v>45</v>
      </c>
      <c r="C46">
        <v>235555.82</v>
      </c>
      <c r="D46">
        <v>235554.43</v>
      </c>
      <c r="E46">
        <v>235555.82</v>
      </c>
      <c r="F46" t="s">
        <v>187</v>
      </c>
      <c r="G46">
        <v>3</v>
      </c>
      <c r="H46">
        <v>3.625</v>
      </c>
      <c r="I46">
        <v>25</v>
      </c>
      <c r="J46">
        <v>335</v>
      </c>
      <c r="K46">
        <v>96</v>
      </c>
      <c r="L46">
        <v>96</v>
      </c>
      <c r="M46">
        <v>77.55</v>
      </c>
      <c r="N46">
        <v>77.55</v>
      </c>
      <c r="O46">
        <v>702</v>
      </c>
      <c r="P46">
        <v>702</v>
      </c>
      <c r="Q46">
        <v>-23.494299999999999</v>
      </c>
      <c r="R46" t="s">
        <v>195</v>
      </c>
      <c r="S46" t="s">
        <v>196</v>
      </c>
      <c r="T46" t="s">
        <v>197</v>
      </c>
      <c r="U46" t="s">
        <v>191</v>
      </c>
      <c r="V46">
        <v>39</v>
      </c>
      <c r="W46">
        <v>-999</v>
      </c>
      <c r="X46" t="s">
        <v>192</v>
      </c>
      <c r="Y46">
        <v>245000</v>
      </c>
      <c r="Z46" t="s">
        <v>198</v>
      </c>
      <c r="AA46">
        <v>360</v>
      </c>
      <c r="AC46">
        <v>175</v>
      </c>
      <c r="AD46">
        <v>135</v>
      </c>
      <c r="AE46" t="s">
        <v>193</v>
      </c>
      <c r="AF46">
        <v>201503</v>
      </c>
      <c r="AG46">
        <v>-6.86</v>
      </c>
      <c r="AH46">
        <v>-23.81</v>
      </c>
      <c r="AI46">
        <v>-23.81</v>
      </c>
      <c r="AJ46">
        <v>-43.52</v>
      </c>
      <c r="AK46">
        <v>165.91</v>
      </c>
      <c r="AL46" t="s">
        <v>37</v>
      </c>
      <c r="AM46">
        <v>0</v>
      </c>
      <c r="AN46">
        <v>0</v>
      </c>
    </row>
    <row r="47" spans="1:40" x14ac:dyDescent="0.25">
      <c r="A47" t="s">
        <v>194</v>
      </c>
      <c r="B47" t="s">
        <v>46</v>
      </c>
      <c r="C47">
        <v>235147.92</v>
      </c>
      <c r="D47">
        <v>235146.53</v>
      </c>
      <c r="E47">
        <v>235147.92</v>
      </c>
      <c r="F47" t="s">
        <v>187</v>
      </c>
      <c r="G47">
        <v>3</v>
      </c>
      <c r="H47">
        <v>3.625</v>
      </c>
      <c r="I47">
        <v>26</v>
      </c>
      <c r="J47">
        <v>334</v>
      </c>
      <c r="K47">
        <v>96</v>
      </c>
      <c r="L47">
        <v>96</v>
      </c>
      <c r="M47">
        <v>76.41</v>
      </c>
      <c r="N47">
        <v>76.41</v>
      </c>
      <c r="O47">
        <v>702</v>
      </c>
      <c r="P47">
        <v>702</v>
      </c>
      <c r="Q47">
        <v>-23.494299999999999</v>
      </c>
      <c r="R47" t="s">
        <v>195</v>
      </c>
      <c r="S47" t="s">
        <v>196</v>
      </c>
      <c r="T47" t="s">
        <v>197</v>
      </c>
      <c r="U47" t="s">
        <v>191</v>
      </c>
      <c r="V47">
        <v>39</v>
      </c>
      <c r="W47">
        <v>-999</v>
      </c>
      <c r="X47" t="s">
        <v>192</v>
      </c>
      <c r="Y47">
        <v>245000</v>
      </c>
      <c r="Z47" t="s">
        <v>198</v>
      </c>
      <c r="AA47">
        <v>360</v>
      </c>
      <c r="AC47">
        <v>175</v>
      </c>
      <c r="AD47">
        <v>135</v>
      </c>
      <c r="AE47" t="s">
        <v>193</v>
      </c>
      <c r="AF47">
        <v>201503</v>
      </c>
      <c r="AG47">
        <v>1.28</v>
      </c>
      <c r="AH47">
        <v>-15.69</v>
      </c>
      <c r="AI47">
        <v>-15.69</v>
      </c>
      <c r="AJ47">
        <v>-39.700000000000003</v>
      </c>
      <c r="AK47">
        <v>165.91</v>
      </c>
      <c r="AL47" t="s">
        <v>37</v>
      </c>
      <c r="AM47">
        <v>0</v>
      </c>
      <c r="AN47">
        <v>0</v>
      </c>
    </row>
    <row r="48" spans="1:40" x14ac:dyDescent="0.25">
      <c r="A48" t="s">
        <v>194</v>
      </c>
      <c r="B48" t="s">
        <v>47</v>
      </c>
      <c r="C48">
        <v>234738.79</v>
      </c>
      <c r="D48">
        <v>234737.39</v>
      </c>
      <c r="E48">
        <v>234738.79</v>
      </c>
      <c r="F48" t="s">
        <v>187</v>
      </c>
      <c r="G48">
        <v>3</v>
      </c>
      <c r="H48">
        <v>3.625</v>
      </c>
      <c r="I48">
        <v>27</v>
      </c>
      <c r="J48">
        <v>333</v>
      </c>
      <c r="K48">
        <v>96</v>
      </c>
      <c r="L48">
        <v>96</v>
      </c>
      <c r="M48">
        <v>75.78</v>
      </c>
      <c r="N48">
        <v>75.78</v>
      </c>
      <c r="O48">
        <v>702</v>
      </c>
      <c r="P48">
        <v>702</v>
      </c>
      <c r="Q48">
        <v>-23.494299999999999</v>
      </c>
      <c r="R48" t="s">
        <v>195</v>
      </c>
      <c r="S48" t="s">
        <v>196</v>
      </c>
      <c r="T48" t="s">
        <v>197</v>
      </c>
      <c r="U48" t="s">
        <v>191</v>
      </c>
      <c r="V48">
        <v>39</v>
      </c>
      <c r="W48">
        <v>-999</v>
      </c>
      <c r="X48" t="s">
        <v>192</v>
      </c>
      <c r="Y48">
        <v>245000</v>
      </c>
      <c r="Z48" t="s">
        <v>198</v>
      </c>
      <c r="AA48">
        <v>360</v>
      </c>
      <c r="AC48">
        <v>175</v>
      </c>
      <c r="AD48">
        <v>135</v>
      </c>
      <c r="AE48" t="s">
        <v>193</v>
      </c>
      <c r="AF48">
        <v>201503</v>
      </c>
      <c r="AG48">
        <v>17.93</v>
      </c>
      <c r="AH48">
        <v>0.92</v>
      </c>
      <c r="AI48">
        <v>0.92</v>
      </c>
      <c r="AJ48">
        <v>-28.82</v>
      </c>
      <c r="AK48">
        <v>166.83</v>
      </c>
      <c r="AL48" t="s">
        <v>37</v>
      </c>
      <c r="AM48">
        <v>0</v>
      </c>
      <c r="AN48">
        <v>0</v>
      </c>
    </row>
    <row r="49" spans="1:40" x14ac:dyDescent="0.25">
      <c r="A49" t="s">
        <v>194</v>
      </c>
      <c r="B49" t="s">
        <v>48</v>
      </c>
      <c r="C49">
        <v>234328.43</v>
      </c>
      <c r="D49">
        <v>234327.02</v>
      </c>
      <c r="E49">
        <v>234328.43</v>
      </c>
      <c r="F49" t="s">
        <v>187</v>
      </c>
      <c r="G49">
        <v>3</v>
      </c>
      <c r="H49">
        <v>3.625</v>
      </c>
      <c r="I49">
        <v>28</v>
      </c>
      <c r="J49">
        <v>332</v>
      </c>
      <c r="K49">
        <v>96</v>
      </c>
      <c r="L49">
        <v>96</v>
      </c>
      <c r="M49">
        <v>75.16</v>
      </c>
      <c r="N49">
        <v>75.16</v>
      </c>
      <c r="O49">
        <v>702</v>
      </c>
      <c r="P49">
        <v>702</v>
      </c>
      <c r="Q49">
        <v>-23.494299999999999</v>
      </c>
      <c r="R49" t="s">
        <v>195</v>
      </c>
      <c r="S49" t="s">
        <v>196</v>
      </c>
      <c r="T49" t="s">
        <v>197</v>
      </c>
      <c r="U49" t="s">
        <v>191</v>
      </c>
      <c r="V49">
        <v>39</v>
      </c>
      <c r="W49">
        <v>-999</v>
      </c>
      <c r="X49" t="s">
        <v>192</v>
      </c>
      <c r="Y49">
        <v>245000</v>
      </c>
      <c r="Z49" t="s">
        <v>198</v>
      </c>
      <c r="AA49">
        <v>360</v>
      </c>
      <c r="AC49">
        <v>175</v>
      </c>
      <c r="AD49">
        <v>135</v>
      </c>
      <c r="AE49" t="s">
        <v>193</v>
      </c>
      <c r="AF49">
        <v>201503</v>
      </c>
      <c r="AG49">
        <v>28.29</v>
      </c>
      <c r="AH49">
        <v>11.25</v>
      </c>
      <c r="AI49">
        <v>11.25</v>
      </c>
      <c r="AJ49">
        <v>-23.13</v>
      </c>
      <c r="AK49">
        <v>178.08</v>
      </c>
      <c r="AL49" t="s">
        <v>37</v>
      </c>
      <c r="AM49">
        <v>0</v>
      </c>
      <c r="AN49">
        <v>0</v>
      </c>
    </row>
    <row r="50" spans="1:40" x14ac:dyDescent="0.25">
      <c r="A50" t="s">
        <v>194</v>
      </c>
      <c r="B50" t="s">
        <v>49</v>
      </c>
      <c r="C50">
        <v>233916.83</v>
      </c>
      <c r="D50">
        <v>233915.41</v>
      </c>
      <c r="E50">
        <v>233916.83</v>
      </c>
      <c r="F50" t="s">
        <v>187</v>
      </c>
      <c r="G50">
        <v>3</v>
      </c>
      <c r="H50">
        <v>3.625</v>
      </c>
      <c r="I50">
        <v>29</v>
      </c>
      <c r="J50">
        <v>331</v>
      </c>
      <c r="K50">
        <v>96</v>
      </c>
      <c r="L50">
        <v>96</v>
      </c>
      <c r="M50">
        <v>74.55</v>
      </c>
      <c r="N50">
        <v>74.55</v>
      </c>
      <c r="O50">
        <v>702</v>
      </c>
      <c r="P50">
        <v>702</v>
      </c>
      <c r="Q50">
        <v>-23.494299999999999</v>
      </c>
      <c r="R50" t="s">
        <v>195</v>
      </c>
      <c r="S50" t="s">
        <v>196</v>
      </c>
      <c r="T50" t="s">
        <v>197</v>
      </c>
      <c r="U50" t="s">
        <v>191</v>
      </c>
      <c r="V50">
        <v>39</v>
      </c>
      <c r="W50">
        <v>-999</v>
      </c>
      <c r="X50" t="s">
        <v>192</v>
      </c>
      <c r="Y50">
        <v>245000</v>
      </c>
      <c r="Z50" t="s">
        <v>198</v>
      </c>
      <c r="AA50">
        <v>360</v>
      </c>
      <c r="AC50">
        <v>175</v>
      </c>
      <c r="AD50">
        <v>135</v>
      </c>
      <c r="AE50" t="s">
        <v>193</v>
      </c>
      <c r="AF50">
        <v>201503</v>
      </c>
      <c r="AG50">
        <v>33</v>
      </c>
      <c r="AH50">
        <v>15.93</v>
      </c>
      <c r="AI50">
        <v>15.93</v>
      </c>
      <c r="AJ50">
        <v>-23.99</v>
      </c>
      <c r="AK50">
        <v>194.01</v>
      </c>
      <c r="AL50" t="s">
        <v>37</v>
      </c>
      <c r="AM50">
        <v>0</v>
      </c>
      <c r="AN50">
        <v>0</v>
      </c>
    </row>
    <row r="51" spans="1:40" x14ac:dyDescent="0.25">
      <c r="A51" t="s">
        <v>194</v>
      </c>
      <c r="B51" t="s">
        <v>50</v>
      </c>
      <c r="C51">
        <v>233503.98</v>
      </c>
      <c r="D51">
        <v>233502.56</v>
      </c>
      <c r="E51">
        <v>233503.98</v>
      </c>
      <c r="F51" t="s">
        <v>187</v>
      </c>
      <c r="G51">
        <v>3</v>
      </c>
      <c r="H51">
        <v>3.625</v>
      </c>
      <c r="I51">
        <v>30</v>
      </c>
      <c r="J51">
        <v>330</v>
      </c>
      <c r="K51">
        <v>96</v>
      </c>
      <c r="L51">
        <v>96</v>
      </c>
      <c r="M51">
        <v>74.19</v>
      </c>
      <c r="N51">
        <v>74.19</v>
      </c>
      <c r="O51">
        <v>702</v>
      </c>
      <c r="P51">
        <v>702</v>
      </c>
      <c r="Q51">
        <v>-23.494299999999999</v>
      </c>
      <c r="R51" t="s">
        <v>195</v>
      </c>
      <c r="S51" t="s">
        <v>196</v>
      </c>
      <c r="T51" t="s">
        <v>197</v>
      </c>
      <c r="U51" t="s">
        <v>191</v>
      </c>
      <c r="V51">
        <v>39</v>
      </c>
      <c r="W51">
        <v>-999</v>
      </c>
      <c r="X51" t="s">
        <v>192</v>
      </c>
      <c r="Y51">
        <v>245000</v>
      </c>
      <c r="Z51" t="s">
        <v>198</v>
      </c>
      <c r="AA51">
        <v>360</v>
      </c>
      <c r="AC51">
        <v>175</v>
      </c>
      <c r="AD51">
        <v>135</v>
      </c>
      <c r="AE51" t="s">
        <v>193</v>
      </c>
      <c r="AF51">
        <v>201503</v>
      </c>
      <c r="AG51">
        <v>36.65</v>
      </c>
      <c r="AH51">
        <v>19.55</v>
      </c>
      <c r="AI51">
        <v>19.55</v>
      </c>
      <c r="AJ51">
        <v>-23.9</v>
      </c>
      <c r="AK51">
        <v>213.56</v>
      </c>
      <c r="AL51" t="s">
        <v>37</v>
      </c>
      <c r="AM51">
        <v>0</v>
      </c>
      <c r="AN51">
        <v>0</v>
      </c>
    </row>
    <row r="52" spans="1:40" s="9" customFormat="1" x14ac:dyDescent="0.25">
      <c r="A52" s="9" t="s">
        <v>194</v>
      </c>
      <c r="B52" s="9" t="s">
        <v>51</v>
      </c>
      <c r="C52" s="9">
        <v>233089.89</v>
      </c>
      <c r="D52" s="9">
        <v>233088.46</v>
      </c>
      <c r="E52" s="9">
        <v>233089.89</v>
      </c>
      <c r="F52" s="9" t="s">
        <v>187</v>
      </c>
      <c r="G52" s="9">
        <v>3</v>
      </c>
      <c r="H52" s="9">
        <v>3.625</v>
      </c>
      <c r="I52" s="9">
        <v>31</v>
      </c>
      <c r="J52" s="9">
        <v>329</v>
      </c>
      <c r="K52" s="9">
        <v>96</v>
      </c>
      <c r="L52" s="9">
        <v>96</v>
      </c>
      <c r="M52" s="9">
        <v>73.84</v>
      </c>
      <c r="N52" s="9">
        <v>73.84</v>
      </c>
      <c r="O52" s="9">
        <v>702</v>
      </c>
      <c r="P52" s="9">
        <v>702</v>
      </c>
      <c r="Q52" s="9">
        <v>-23.494299999999999</v>
      </c>
      <c r="R52" s="9" t="s">
        <v>195</v>
      </c>
      <c r="S52" s="9" t="s">
        <v>196</v>
      </c>
      <c r="T52" s="9" t="s">
        <v>197</v>
      </c>
      <c r="U52" s="9" t="s">
        <v>191</v>
      </c>
      <c r="V52" s="9">
        <v>39</v>
      </c>
      <c r="W52" s="9">
        <v>-999</v>
      </c>
      <c r="X52" s="9" t="s">
        <v>192</v>
      </c>
      <c r="Y52" s="9">
        <v>245000</v>
      </c>
      <c r="Z52" s="9" t="s">
        <v>198</v>
      </c>
      <c r="AA52" s="9">
        <v>360</v>
      </c>
      <c r="AC52" s="9">
        <v>175</v>
      </c>
      <c r="AD52" s="9">
        <v>135</v>
      </c>
      <c r="AE52" s="9" t="s">
        <v>193</v>
      </c>
      <c r="AF52" s="9">
        <v>201503</v>
      </c>
      <c r="AG52" s="9">
        <v>44.95</v>
      </c>
      <c r="AH52" s="9">
        <v>27.82</v>
      </c>
      <c r="AI52" s="9">
        <v>27.82</v>
      </c>
      <c r="AJ52" s="9">
        <v>-17.579999999999998</v>
      </c>
      <c r="AK52" s="9">
        <v>241.38</v>
      </c>
      <c r="AL52" s="9" t="s">
        <v>37</v>
      </c>
      <c r="AM52" s="9">
        <v>0</v>
      </c>
      <c r="AN52" s="9">
        <v>0</v>
      </c>
    </row>
    <row r="53" spans="1:40" s="9" customFormat="1" x14ac:dyDescent="0.25">
      <c r="A53" s="9" t="s">
        <v>194</v>
      </c>
      <c r="B53" s="9" t="s">
        <v>52</v>
      </c>
      <c r="C53" s="9">
        <v>232674.55</v>
      </c>
      <c r="D53" s="9">
        <v>232673.11</v>
      </c>
      <c r="E53" s="9">
        <v>232674.55</v>
      </c>
      <c r="F53" s="9" t="s">
        <v>187</v>
      </c>
      <c r="G53" s="9">
        <v>3</v>
      </c>
      <c r="H53" s="9">
        <v>3.625</v>
      </c>
      <c r="I53" s="9">
        <v>32</v>
      </c>
      <c r="J53" s="9">
        <v>328</v>
      </c>
      <c r="K53" s="9">
        <v>96</v>
      </c>
      <c r="L53" s="9">
        <v>96</v>
      </c>
      <c r="M53" s="9">
        <v>73.489999999999995</v>
      </c>
      <c r="N53" s="9">
        <v>73.489999999999995</v>
      </c>
      <c r="O53" s="9">
        <v>702</v>
      </c>
      <c r="P53" s="9">
        <v>702</v>
      </c>
      <c r="Q53" s="9">
        <v>-23.494299999999999</v>
      </c>
      <c r="R53" s="9" t="s">
        <v>195</v>
      </c>
      <c r="S53" s="9" t="s">
        <v>196</v>
      </c>
      <c r="T53" s="9" t="s">
        <v>197</v>
      </c>
      <c r="U53" s="9" t="s">
        <v>191</v>
      </c>
      <c r="V53" s="9">
        <v>39</v>
      </c>
      <c r="W53" s="9">
        <v>-999</v>
      </c>
      <c r="X53" s="9" t="s">
        <v>192</v>
      </c>
      <c r="Y53" s="9">
        <v>245000</v>
      </c>
      <c r="Z53" s="9" t="s">
        <v>198</v>
      </c>
      <c r="AA53" s="9">
        <v>360</v>
      </c>
      <c r="AC53" s="9">
        <v>175</v>
      </c>
      <c r="AD53" s="9">
        <v>135</v>
      </c>
      <c r="AE53" s="9" t="s">
        <v>193</v>
      </c>
      <c r="AF53" s="9">
        <v>201503</v>
      </c>
      <c r="AG53" s="9">
        <v>43.4</v>
      </c>
      <c r="AH53" s="9">
        <v>26.24</v>
      </c>
      <c r="AI53" s="9">
        <v>26.24</v>
      </c>
      <c r="AJ53" s="9">
        <v>-19.03</v>
      </c>
      <c r="AK53" s="9">
        <v>267.62</v>
      </c>
      <c r="AL53" s="9" t="s">
        <v>37</v>
      </c>
      <c r="AM53" s="9">
        <v>0</v>
      </c>
      <c r="AN53" s="9">
        <v>0</v>
      </c>
    </row>
    <row r="54" spans="1:40" s="9" customFormat="1" x14ac:dyDescent="0.25">
      <c r="A54" s="9" t="s">
        <v>194</v>
      </c>
      <c r="B54" s="9" t="s">
        <v>53</v>
      </c>
      <c r="C54" s="9">
        <v>232257.95</v>
      </c>
      <c r="D54" s="9">
        <v>232256.51</v>
      </c>
      <c r="E54" s="9">
        <v>232257.95</v>
      </c>
      <c r="F54" s="9" t="s">
        <v>187</v>
      </c>
      <c r="G54" s="9">
        <v>3</v>
      </c>
      <c r="H54" s="9">
        <v>3.625</v>
      </c>
      <c r="I54" s="9">
        <v>33</v>
      </c>
      <c r="J54" s="9">
        <v>327</v>
      </c>
      <c r="K54" s="9">
        <v>96</v>
      </c>
      <c r="L54" s="9">
        <v>96</v>
      </c>
      <c r="M54" s="9">
        <v>72.739999999999995</v>
      </c>
      <c r="N54" s="9">
        <v>72.739999999999995</v>
      </c>
      <c r="O54" s="9">
        <v>702</v>
      </c>
      <c r="P54" s="9">
        <v>702</v>
      </c>
      <c r="Q54" s="9">
        <v>-23.494299999999999</v>
      </c>
      <c r="R54" s="9" t="s">
        <v>195</v>
      </c>
      <c r="S54" s="9" t="s">
        <v>196</v>
      </c>
      <c r="T54" s="9" t="s">
        <v>197</v>
      </c>
      <c r="U54" s="9" t="s">
        <v>191</v>
      </c>
      <c r="V54" s="9">
        <v>39</v>
      </c>
      <c r="W54" s="9">
        <v>-999</v>
      </c>
      <c r="X54" s="9" t="s">
        <v>192</v>
      </c>
      <c r="Y54" s="9">
        <v>245000</v>
      </c>
      <c r="Z54" s="9" t="s">
        <v>198</v>
      </c>
      <c r="AA54" s="9">
        <v>360</v>
      </c>
      <c r="AC54" s="9">
        <v>175</v>
      </c>
      <c r="AD54" s="9">
        <v>135</v>
      </c>
      <c r="AE54" s="9" t="s">
        <v>193</v>
      </c>
      <c r="AF54" s="9">
        <v>201503</v>
      </c>
      <c r="AG54" s="9">
        <v>39.19</v>
      </c>
      <c r="AH54" s="9">
        <v>22</v>
      </c>
      <c r="AI54" s="9">
        <v>22</v>
      </c>
      <c r="AJ54" s="9">
        <v>-24</v>
      </c>
      <c r="AK54" s="9">
        <v>289.62</v>
      </c>
      <c r="AL54" s="9" t="s">
        <v>37</v>
      </c>
      <c r="AM54" s="9">
        <v>0</v>
      </c>
      <c r="AN54" s="9">
        <v>0</v>
      </c>
    </row>
    <row r="55" spans="1:40" x14ac:dyDescent="0.25">
      <c r="A55" t="s">
        <v>194</v>
      </c>
      <c r="B55" t="s">
        <v>54</v>
      </c>
      <c r="C55">
        <v>231840.09</v>
      </c>
      <c r="D55">
        <v>231838.64</v>
      </c>
      <c r="E55">
        <v>231840.09</v>
      </c>
      <c r="F55" t="s">
        <v>187</v>
      </c>
      <c r="G55">
        <v>3</v>
      </c>
      <c r="H55">
        <v>3.625</v>
      </c>
      <c r="I55">
        <v>34</v>
      </c>
      <c r="J55">
        <v>326</v>
      </c>
      <c r="K55">
        <v>96</v>
      </c>
      <c r="L55">
        <v>96</v>
      </c>
      <c r="M55">
        <v>72.010000000000005</v>
      </c>
      <c r="N55">
        <v>72.010000000000005</v>
      </c>
      <c r="O55">
        <v>702</v>
      </c>
      <c r="P55">
        <v>702</v>
      </c>
      <c r="Q55">
        <v>-23.494299999999999</v>
      </c>
      <c r="R55" t="s">
        <v>195</v>
      </c>
      <c r="S55" t="s">
        <v>196</v>
      </c>
      <c r="T55" t="s">
        <v>197</v>
      </c>
      <c r="U55" t="s">
        <v>191</v>
      </c>
      <c r="V55">
        <v>39</v>
      </c>
      <c r="W55">
        <v>-999</v>
      </c>
      <c r="X55" t="s">
        <v>192</v>
      </c>
      <c r="Y55">
        <v>245000</v>
      </c>
      <c r="Z55" t="s">
        <v>198</v>
      </c>
      <c r="AA55">
        <v>360</v>
      </c>
      <c r="AC55">
        <v>175</v>
      </c>
      <c r="AD55">
        <v>135</v>
      </c>
      <c r="AE55" t="s">
        <v>193</v>
      </c>
      <c r="AF55">
        <v>201503</v>
      </c>
      <c r="AG55">
        <v>38.44</v>
      </c>
      <c r="AH55">
        <v>21.22</v>
      </c>
      <c r="AI55">
        <v>21.22</v>
      </c>
      <c r="AJ55">
        <v>-28.14</v>
      </c>
      <c r="AK55">
        <v>310.83999999999997</v>
      </c>
      <c r="AL55" t="s">
        <v>37</v>
      </c>
      <c r="AM55">
        <v>0</v>
      </c>
      <c r="AN55">
        <v>0</v>
      </c>
    </row>
    <row r="56" spans="1:40" x14ac:dyDescent="0.25">
      <c r="A56" t="s">
        <v>194</v>
      </c>
      <c r="B56" t="s">
        <v>55</v>
      </c>
      <c r="C56">
        <v>231420.97</v>
      </c>
      <c r="D56">
        <v>231419.51</v>
      </c>
      <c r="E56">
        <v>231420.97</v>
      </c>
      <c r="F56" t="s">
        <v>187</v>
      </c>
      <c r="G56">
        <v>3</v>
      </c>
      <c r="H56">
        <v>3.625</v>
      </c>
      <c r="I56">
        <v>35</v>
      </c>
      <c r="J56">
        <v>325</v>
      </c>
      <c r="K56">
        <v>96</v>
      </c>
      <c r="L56">
        <v>96</v>
      </c>
      <c r="M56">
        <v>71.28</v>
      </c>
      <c r="N56">
        <v>71.28</v>
      </c>
      <c r="O56">
        <v>702</v>
      </c>
      <c r="P56">
        <v>702</v>
      </c>
      <c r="Q56">
        <v>-23.494299999999999</v>
      </c>
      <c r="R56" t="s">
        <v>195</v>
      </c>
      <c r="S56" t="s">
        <v>196</v>
      </c>
      <c r="T56" t="s">
        <v>197</v>
      </c>
      <c r="U56" t="s">
        <v>191</v>
      </c>
      <c r="V56">
        <v>39</v>
      </c>
      <c r="W56">
        <v>-999</v>
      </c>
      <c r="X56" t="s">
        <v>192</v>
      </c>
      <c r="Y56">
        <v>245000</v>
      </c>
      <c r="Z56" t="s">
        <v>198</v>
      </c>
      <c r="AA56">
        <v>360</v>
      </c>
      <c r="AC56">
        <v>175</v>
      </c>
      <c r="AD56">
        <v>135</v>
      </c>
      <c r="AE56" t="s">
        <v>193</v>
      </c>
      <c r="AF56">
        <v>201503</v>
      </c>
      <c r="AG56">
        <v>30.9</v>
      </c>
      <c r="AH56">
        <v>13.65</v>
      </c>
      <c r="AI56">
        <v>13.65</v>
      </c>
      <c r="AJ56">
        <v>-37.840000000000003</v>
      </c>
      <c r="AK56">
        <v>324.49</v>
      </c>
      <c r="AL56" t="s">
        <v>37</v>
      </c>
      <c r="AM56">
        <v>0</v>
      </c>
      <c r="AN56">
        <v>0</v>
      </c>
    </row>
    <row r="57" spans="1:40" x14ac:dyDescent="0.25">
      <c r="A57" t="s">
        <v>194</v>
      </c>
      <c r="B57" t="s">
        <v>56</v>
      </c>
      <c r="C57">
        <v>231000.58</v>
      </c>
      <c r="D57">
        <v>230999.12</v>
      </c>
      <c r="E57">
        <v>231000.58</v>
      </c>
      <c r="F57" t="s">
        <v>187</v>
      </c>
      <c r="G57">
        <v>3</v>
      </c>
      <c r="H57">
        <v>3.625</v>
      </c>
      <c r="I57">
        <v>36</v>
      </c>
      <c r="J57">
        <v>324</v>
      </c>
      <c r="K57">
        <v>96</v>
      </c>
      <c r="L57">
        <v>96</v>
      </c>
      <c r="M57">
        <v>70.510000000000005</v>
      </c>
      <c r="N57">
        <v>70.510000000000005</v>
      </c>
      <c r="O57">
        <v>702</v>
      </c>
      <c r="P57">
        <v>702</v>
      </c>
      <c r="Q57">
        <v>-23.494299999999999</v>
      </c>
      <c r="R57" t="s">
        <v>195</v>
      </c>
      <c r="S57" t="s">
        <v>196</v>
      </c>
      <c r="T57" t="s">
        <v>197</v>
      </c>
      <c r="U57" t="s">
        <v>191</v>
      </c>
      <c r="V57">
        <v>39</v>
      </c>
      <c r="W57">
        <v>-999</v>
      </c>
      <c r="X57" t="s">
        <v>192</v>
      </c>
      <c r="Y57">
        <v>245000</v>
      </c>
      <c r="Z57" t="s">
        <v>198</v>
      </c>
      <c r="AA57">
        <v>360</v>
      </c>
      <c r="AC57">
        <v>175</v>
      </c>
      <c r="AD57">
        <v>135</v>
      </c>
      <c r="AE57" t="s">
        <v>193</v>
      </c>
      <c r="AF57">
        <v>201503</v>
      </c>
      <c r="AG57">
        <v>10.039999999999999</v>
      </c>
      <c r="AH57">
        <v>-7.23</v>
      </c>
      <c r="AI57">
        <v>-7.23</v>
      </c>
      <c r="AJ57">
        <v>-63.53</v>
      </c>
      <c r="AK57">
        <v>324.49</v>
      </c>
      <c r="AL57" t="s">
        <v>37</v>
      </c>
      <c r="AM57">
        <v>0</v>
      </c>
      <c r="AN57">
        <v>0</v>
      </c>
    </row>
    <row r="58" spans="1:40" x14ac:dyDescent="0.25">
      <c r="A58" t="s">
        <v>194</v>
      </c>
      <c r="B58" t="s">
        <v>57</v>
      </c>
      <c r="C58">
        <v>230578.92</v>
      </c>
      <c r="D58">
        <v>230577.45</v>
      </c>
      <c r="E58">
        <v>230578.92</v>
      </c>
      <c r="F58" t="s">
        <v>187</v>
      </c>
      <c r="G58">
        <v>3</v>
      </c>
      <c r="H58">
        <v>3.625</v>
      </c>
      <c r="I58">
        <v>37</v>
      </c>
      <c r="J58">
        <v>323</v>
      </c>
      <c r="K58">
        <v>96</v>
      </c>
      <c r="L58">
        <v>96</v>
      </c>
      <c r="M58">
        <v>69.75</v>
      </c>
      <c r="N58">
        <v>69.75</v>
      </c>
      <c r="O58">
        <v>702</v>
      </c>
      <c r="P58">
        <v>702</v>
      </c>
      <c r="Q58">
        <v>-23.494299999999999</v>
      </c>
      <c r="R58" t="s">
        <v>195</v>
      </c>
      <c r="S58" t="s">
        <v>196</v>
      </c>
      <c r="T58" t="s">
        <v>197</v>
      </c>
      <c r="U58" t="s">
        <v>191</v>
      </c>
      <c r="V58">
        <v>39</v>
      </c>
      <c r="W58">
        <v>-999</v>
      </c>
      <c r="X58" t="s">
        <v>192</v>
      </c>
      <c r="Y58">
        <v>245000</v>
      </c>
      <c r="Z58" t="s">
        <v>198</v>
      </c>
      <c r="AA58">
        <v>360</v>
      </c>
      <c r="AC58">
        <v>175</v>
      </c>
      <c r="AD58">
        <v>135</v>
      </c>
      <c r="AE58" t="s">
        <v>193</v>
      </c>
      <c r="AF58">
        <v>201503</v>
      </c>
      <c r="AG58">
        <v>-5.99</v>
      </c>
      <c r="AH58">
        <v>-23.3</v>
      </c>
      <c r="AI58">
        <v>-23.3</v>
      </c>
      <c r="AJ58">
        <v>-85.6</v>
      </c>
      <c r="AK58">
        <v>324.49</v>
      </c>
      <c r="AL58" t="s">
        <v>37</v>
      </c>
      <c r="AM58">
        <v>0</v>
      </c>
      <c r="AN58">
        <v>0</v>
      </c>
    </row>
    <row r="59" spans="1:40" x14ac:dyDescent="0.25">
      <c r="A59" t="s">
        <v>194</v>
      </c>
      <c r="B59" t="s">
        <v>58</v>
      </c>
      <c r="C59">
        <v>230155.99</v>
      </c>
      <c r="D59">
        <v>230154.51</v>
      </c>
      <c r="E59">
        <v>230155.99</v>
      </c>
      <c r="F59" t="s">
        <v>187</v>
      </c>
      <c r="G59">
        <v>3</v>
      </c>
      <c r="H59">
        <v>3.625</v>
      </c>
      <c r="I59">
        <v>38</v>
      </c>
      <c r="J59">
        <v>322</v>
      </c>
      <c r="K59">
        <v>96</v>
      </c>
      <c r="L59">
        <v>96</v>
      </c>
      <c r="M59">
        <v>69.010000000000005</v>
      </c>
      <c r="N59">
        <v>69.010000000000005</v>
      </c>
      <c r="O59">
        <v>702</v>
      </c>
      <c r="P59">
        <v>702</v>
      </c>
      <c r="Q59">
        <v>-23.494299999999999</v>
      </c>
      <c r="R59" t="s">
        <v>195</v>
      </c>
      <c r="S59" t="s">
        <v>196</v>
      </c>
      <c r="T59" t="s">
        <v>197</v>
      </c>
      <c r="U59" t="s">
        <v>191</v>
      </c>
      <c r="V59">
        <v>39</v>
      </c>
      <c r="W59">
        <v>-999</v>
      </c>
      <c r="X59" t="s">
        <v>192</v>
      </c>
      <c r="Y59">
        <v>245000</v>
      </c>
      <c r="Z59" t="s">
        <v>198</v>
      </c>
      <c r="AA59">
        <v>360</v>
      </c>
      <c r="AC59">
        <v>175</v>
      </c>
      <c r="AD59">
        <v>135</v>
      </c>
      <c r="AE59" t="s">
        <v>193</v>
      </c>
      <c r="AF59">
        <v>201503</v>
      </c>
      <c r="AG59">
        <v>-8.74</v>
      </c>
      <c r="AH59">
        <v>-26.08</v>
      </c>
      <c r="AI59">
        <v>-26.08</v>
      </c>
      <c r="AJ59">
        <v>-89.11</v>
      </c>
      <c r="AK59">
        <v>324.49</v>
      </c>
      <c r="AL59" t="s">
        <v>37</v>
      </c>
      <c r="AM59">
        <v>0</v>
      </c>
      <c r="AN59">
        <v>0</v>
      </c>
    </row>
    <row r="60" spans="1:40" x14ac:dyDescent="0.25">
      <c r="A60" t="s">
        <v>194</v>
      </c>
      <c r="B60" t="s">
        <v>59</v>
      </c>
      <c r="C60">
        <v>229731.78</v>
      </c>
      <c r="D60">
        <v>229730.3</v>
      </c>
      <c r="E60">
        <v>229731.78</v>
      </c>
      <c r="F60" t="s">
        <v>187</v>
      </c>
      <c r="G60">
        <v>3</v>
      </c>
      <c r="H60">
        <v>3.625</v>
      </c>
      <c r="I60">
        <v>39</v>
      </c>
      <c r="J60">
        <v>321</v>
      </c>
      <c r="K60">
        <v>96</v>
      </c>
      <c r="L60">
        <v>96</v>
      </c>
      <c r="M60">
        <v>68.709999999999994</v>
      </c>
      <c r="N60">
        <v>68.709999999999994</v>
      </c>
      <c r="O60">
        <v>702</v>
      </c>
      <c r="P60">
        <v>702</v>
      </c>
      <c r="Q60">
        <v>-23.494299999999999</v>
      </c>
      <c r="R60" t="s">
        <v>195</v>
      </c>
      <c r="S60" t="s">
        <v>196</v>
      </c>
      <c r="T60" t="s">
        <v>197</v>
      </c>
      <c r="U60" t="s">
        <v>191</v>
      </c>
      <c r="V60">
        <v>39</v>
      </c>
      <c r="W60">
        <v>-999</v>
      </c>
      <c r="X60" t="s">
        <v>192</v>
      </c>
      <c r="Y60">
        <v>245000</v>
      </c>
      <c r="Z60" t="s">
        <v>198</v>
      </c>
      <c r="AA60">
        <v>360</v>
      </c>
      <c r="AC60">
        <v>175</v>
      </c>
      <c r="AD60">
        <v>135</v>
      </c>
      <c r="AE60" t="s">
        <v>193</v>
      </c>
      <c r="AF60">
        <v>201503</v>
      </c>
      <c r="AG60">
        <v>-13.69</v>
      </c>
      <c r="AH60">
        <v>-31.06</v>
      </c>
      <c r="AI60">
        <v>-31.06</v>
      </c>
      <c r="AJ60">
        <v>-93.76</v>
      </c>
      <c r="AK60">
        <v>324.49</v>
      </c>
      <c r="AL60" t="s">
        <v>37</v>
      </c>
      <c r="AM60">
        <v>0</v>
      </c>
      <c r="AN60">
        <v>0</v>
      </c>
    </row>
    <row r="61" spans="1:40" x14ac:dyDescent="0.25">
      <c r="A61" t="s">
        <v>194</v>
      </c>
      <c r="B61" t="s">
        <v>60</v>
      </c>
      <c r="C61">
        <v>229306.29</v>
      </c>
      <c r="D61">
        <v>229304.8</v>
      </c>
      <c r="E61">
        <v>229306.29</v>
      </c>
      <c r="F61" t="s">
        <v>187</v>
      </c>
      <c r="G61">
        <v>3</v>
      </c>
      <c r="H61">
        <v>3.625</v>
      </c>
      <c r="I61">
        <v>40</v>
      </c>
      <c r="J61">
        <v>320</v>
      </c>
      <c r="K61">
        <v>96</v>
      </c>
      <c r="L61">
        <v>96</v>
      </c>
      <c r="M61">
        <v>68.42</v>
      </c>
      <c r="N61">
        <v>68.42</v>
      </c>
      <c r="O61">
        <v>702</v>
      </c>
      <c r="P61">
        <v>702</v>
      </c>
      <c r="Q61">
        <v>-23.494299999999999</v>
      </c>
      <c r="R61" t="s">
        <v>195</v>
      </c>
      <c r="S61" t="s">
        <v>196</v>
      </c>
      <c r="T61" t="s">
        <v>197</v>
      </c>
      <c r="U61" t="s">
        <v>191</v>
      </c>
      <c r="V61">
        <v>39</v>
      </c>
      <c r="W61">
        <v>-999</v>
      </c>
      <c r="X61" t="s">
        <v>192</v>
      </c>
      <c r="Y61">
        <v>245000</v>
      </c>
      <c r="Z61" t="s">
        <v>198</v>
      </c>
      <c r="AA61">
        <v>360</v>
      </c>
      <c r="AC61">
        <v>175</v>
      </c>
      <c r="AD61">
        <v>135</v>
      </c>
      <c r="AE61" t="s">
        <v>193</v>
      </c>
      <c r="AF61">
        <v>201503</v>
      </c>
      <c r="AG61">
        <v>-17.14</v>
      </c>
      <c r="AH61">
        <v>-34.549999999999997</v>
      </c>
      <c r="AI61">
        <v>-34.549999999999997</v>
      </c>
      <c r="AJ61">
        <v>-97.44</v>
      </c>
      <c r="AK61">
        <v>324.49</v>
      </c>
      <c r="AL61" t="s">
        <v>37</v>
      </c>
      <c r="AM61">
        <v>0</v>
      </c>
      <c r="AN61">
        <v>0</v>
      </c>
    </row>
    <row r="62" spans="1:40" x14ac:dyDescent="0.25">
      <c r="A62" t="s">
        <v>194</v>
      </c>
      <c r="B62" t="s">
        <v>61</v>
      </c>
      <c r="C62">
        <v>228879.52</v>
      </c>
      <c r="D62">
        <v>228878.02</v>
      </c>
      <c r="E62">
        <v>228879.52</v>
      </c>
      <c r="F62" t="s">
        <v>187</v>
      </c>
      <c r="G62">
        <v>3</v>
      </c>
      <c r="H62">
        <v>3.625</v>
      </c>
      <c r="I62">
        <v>41</v>
      </c>
      <c r="J62">
        <v>319</v>
      </c>
      <c r="K62">
        <v>96</v>
      </c>
      <c r="L62">
        <v>96</v>
      </c>
      <c r="M62">
        <v>68.12</v>
      </c>
      <c r="N62">
        <v>68.12</v>
      </c>
      <c r="O62">
        <v>702</v>
      </c>
      <c r="P62">
        <v>702</v>
      </c>
      <c r="Q62">
        <v>-23.494299999999999</v>
      </c>
      <c r="R62" t="s">
        <v>199</v>
      </c>
      <c r="S62" t="s">
        <v>196</v>
      </c>
      <c r="T62" t="s">
        <v>197</v>
      </c>
      <c r="U62" t="s">
        <v>191</v>
      </c>
      <c r="V62">
        <v>39</v>
      </c>
      <c r="W62">
        <v>-999</v>
      </c>
      <c r="X62" t="s">
        <v>192</v>
      </c>
      <c r="Y62">
        <v>245000</v>
      </c>
      <c r="Z62" t="s">
        <v>198</v>
      </c>
      <c r="AA62">
        <v>360</v>
      </c>
      <c r="AC62">
        <v>175</v>
      </c>
      <c r="AD62">
        <v>135</v>
      </c>
      <c r="AE62" t="s">
        <v>193</v>
      </c>
      <c r="AF62">
        <v>201503</v>
      </c>
      <c r="AG62">
        <v>-14.14</v>
      </c>
      <c r="AH62">
        <v>-31.58</v>
      </c>
      <c r="AI62">
        <v>-31.58</v>
      </c>
      <c r="AJ62">
        <v>-93.97</v>
      </c>
      <c r="AK62">
        <v>324.49</v>
      </c>
      <c r="AL62" t="s">
        <v>37</v>
      </c>
      <c r="AM62">
        <v>0</v>
      </c>
      <c r="AN62">
        <v>0</v>
      </c>
    </row>
    <row r="63" spans="1:40" x14ac:dyDescent="0.25">
      <c r="A63" t="s">
        <v>194</v>
      </c>
      <c r="B63" t="s">
        <v>62</v>
      </c>
      <c r="C63">
        <v>228451.46</v>
      </c>
      <c r="D63">
        <v>228449.95</v>
      </c>
      <c r="E63">
        <v>228451.46</v>
      </c>
      <c r="F63" t="s">
        <v>187</v>
      </c>
      <c r="G63">
        <v>3</v>
      </c>
      <c r="H63">
        <v>3.625</v>
      </c>
      <c r="I63">
        <v>42</v>
      </c>
      <c r="J63">
        <v>318</v>
      </c>
      <c r="K63">
        <v>96</v>
      </c>
      <c r="L63">
        <v>96</v>
      </c>
      <c r="M63">
        <v>68.03</v>
      </c>
      <c r="N63">
        <v>68.03</v>
      </c>
      <c r="O63">
        <v>702</v>
      </c>
      <c r="P63">
        <v>702</v>
      </c>
      <c r="Q63">
        <v>-23.494299999999999</v>
      </c>
      <c r="R63" t="s">
        <v>199</v>
      </c>
      <c r="S63" t="s">
        <v>196</v>
      </c>
      <c r="T63" t="s">
        <v>197</v>
      </c>
      <c r="U63" t="s">
        <v>191</v>
      </c>
      <c r="V63">
        <v>39</v>
      </c>
      <c r="W63">
        <v>-999</v>
      </c>
      <c r="X63" t="s">
        <v>192</v>
      </c>
      <c r="Y63">
        <v>245000</v>
      </c>
      <c r="Z63" t="s">
        <v>198</v>
      </c>
      <c r="AA63">
        <v>360</v>
      </c>
      <c r="AC63">
        <v>175</v>
      </c>
      <c r="AD63">
        <v>135</v>
      </c>
      <c r="AE63" t="s">
        <v>193</v>
      </c>
      <c r="AF63">
        <v>201503</v>
      </c>
      <c r="AG63">
        <v>-12.47</v>
      </c>
      <c r="AH63">
        <v>-29.94</v>
      </c>
      <c r="AI63">
        <v>-29.94</v>
      </c>
      <c r="AJ63">
        <v>-92.45</v>
      </c>
      <c r="AK63">
        <v>324.49</v>
      </c>
      <c r="AL63" t="s">
        <v>37</v>
      </c>
      <c r="AM63">
        <v>0</v>
      </c>
      <c r="AN63">
        <v>0</v>
      </c>
    </row>
    <row r="64" spans="1:40" x14ac:dyDescent="0.25">
      <c r="A64" t="s">
        <v>194</v>
      </c>
      <c r="B64" t="s">
        <v>63</v>
      </c>
      <c r="C64">
        <v>228022.1</v>
      </c>
      <c r="D64">
        <v>228020.59</v>
      </c>
      <c r="E64">
        <v>228022.1</v>
      </c>
      <c r="F64" t="s">
        <v>187</v>
      </c>
      <c r="G64">
        <v>3</v>
      </c>
      <c r="H64">
        <v>3.625</v>
      </c>
      <c r="I64">
        <v>43</v>
      </c>
      <c r="J64">
        <v>317</v>
      </c>
      <c r="K64">
        <v>96</v>
      </c>
      <c r="L64">
        <v>96</v>
      </c>
      <c r="M64">
        <v>67.94</v>
      </c>
      <c r="N64">
        <v>67.94</v>
      </c>
      <c r="O64">
        <v>702</v>
      </c>
      <c r="P64">
        <v>702</v>
      </c>
      <c r="Q64">
        <v>-23.494299999999999</v>
      </c>
      <c r="R64" t="s">
        <v>199</v>
      </c>
      <c r="S64" t="s">
        <v>196</v>
      </c>
      <c r="T64" t="s">
        <v>197</v>
      </c>
      <c r="U64" t="s">
        <v>191</v>
      </c>
      <c r="V64">
        <v>39</v>
      </c>
      <c r="W64">
        <v>-999</v>
      </c>
      <c r="X64" t="s">
        <v>192</v>
      </c>
      <c r="Y64">
        <v>245000</v>
      </c>
      <c r="Z64" t="s">
        <v>198</v>
      </c>
      <c r="AA64">
        <v>360</v>
      </c>
      <c r="AC64">
        <v>175</v>
      </c>
      <c r="AD64">
        <v>135</v>
      </c>
      <c r="AE64" t="s">
        <v>193</v>
      </c>
      <c r="AF64">
        <v>201503</v>
      </c>
      <c r="AG64">
        <v>-18.38</v>
      </c>
      <c r="AH64">
        <v>-35.880000000000003</v>
      </c>
      <c r="AI64">
        <v>-35.880000000000003</v>
      </c>
      <c r="AJ64">
        <v>-98.2</v>
      </c>
      <c r="AK64">
        <v>324.49</v>
      </c>
      <c r="AL64" t="s">
        <v>37</v>
      </c>
      <c r="AM64">
        <v>0</v>
      </c>
      <c r="AN64">
        <v>0</v>
      </c>
    </row>
    <row r="65" spans="1:40" x14ac:dyDescent="0.25">
      <c r="A65" t="s">
        <v>194</v>
      </c>
      <c r="B65" t="s">
        <v>64</v>
      </c>
      <c r="C65">
        <v>227591.45</v>
      </c>
      <c r="D65">
        <v>227589.92</v>
      </c>
      <c r="E65">
        <v>227591.45</v>
      </c>
      <c r="F65" t="s">
        <v>187</v>
      </c>
      <c r="G65">
        <v>3</v>
      </c>
      <c r="H65">
        <v>3.625</v>
      </c>
      <c r="I65">
        <v>44</v>
      </c>
      <c r="J65">
        <v>316</v>
      </c>
      <c r="K65">
        <v>96</v>
      </c>
      <c r="L65">
        <v>96</v>
      </c>
      <c r="M65">
        <v>67.84</v>
      </c>
      <c r="N65">
        <v>67.84</v>
      </c>
      <c r="O65">
        <v>702</v>
      </c>
      <c r="P65">
        <v>702</v>
      </c>
      <c r="Q65">
        <v>-23.494299999999999</v>
      </c>
      <c r="R65" t="s">
        <v>199</v>
      </c>
      <c r="S65" t="s">
        <v>196</v>
      </c>
      <c r="T65" t="s">
        <v>197</v>
      </c>
      <c r="U65" t="s">
        <v>191</v>
      </c>
      <c r="V65">
        <v>39</v>
      </c>
      <c r="W65">
        <v>-999</v>
      </c>
      <c r="X65" t="s">
        <v>192</v>
      </c>
      <c r="Y65">
        <v>245000</v>
      </c>
      <c r="Z65" t="s">
        <v>198</v>
      </c>
      <c r="AA65">
        <v>360</v>
      </c>
      <c r="AC65">
        <v>175</v>
      </c>
      <c r="AD65">
        <v>135</v>
      </c>
      <c r="AE65" t="s">
        <v>193</v>
      </c>
      <c r="AF65">
        <v>201503</v>
      </c>
      <c r="AG65">
        <v>-32.950000000000003</v>
      </c>
      <c r="AH65">
        <v>-50.49</v>
      </c>
      <c r="AI65">
        <v>-50.49</v>
      </c>
      <c r="AJ65">
        <v>-115.35</v>
      </c>
      <c r="AK65">
        <v>324.49</v>
      </c>
      <c r="AL65" t="s">
        <v>37</v>
      </c>
      <c r="AM65">
        <v>0</v>
      </c>
      <c r="AN65">
        <v>0</v>
      </c>
    </row>
    <row r="66" spans="1:40" x14ac:dyDescent="0.25">
      <c r="A66" t="s">
        <v>194</v>
      </c>
      <c r="B66" t="s">
        <v>65</v>
      </c>
      <c r="C66">
        <v>227159.5</v>
      </c>
      <c r="D66">
        <v>227157.97</v>
      </c>
      <c r="E66">
        <v>227159.5</v>
      </c>
      <c r="F66" t="s">
        <v>187</v>
      </c>
      <c r="G66">
        <v>3</v>
      </c>
      <c r="H66">
        <v>3.625</v>
      </c>
      <c r="I66">
        <v>45</v>
      </c>
      <c r="J66">
        <v>315</v>
      </c>
      <c r="K66">
        <v>96</v>
      </c>
      <c r="L66">
        <v>96</v>
      </c>
      <c r="M66">
        <v>67.61</v>
      </c>
      <c r="N66">
        <v>67.61</v>
      </c>
      <c r="O66">
        <v>702</v>
      </c>
      <c r="P66">
        <v>702</v>
      </c>
      <c r="Q66">
        <v>-23.494299999999999</v>
      </c>
      <c r="R66" t="s">
        <v>199</v>
      </c>
      <c r="S66" t="s">
        <v>196</v>
      </c>
      <c r="T66" t="s">
        <v>197</v>
      </c>
      <c r="U66" t="s">
        <v>191</v>
      </c>
      <c r="V66">
        <v>39</v>
      </c>
      <c r="W66">
        <v>-999</v>
      </c>
      <c r="X66" t="s">
        <v>192</v>
      </c>
      <c r="Y66">
        <v>245000</v>
      </c>
      <c r="Z66" t="s">
        <v>198</v>
      </c>
      <c r="AA66">
        <v>360</v>
      </c>
      <c r="AC66">
        <v>175</v>
      </c>
      <c r="AD66">
        <v>135</v>
      </c>
      <c r="AE66" t="s">
        <v>193</v>
      </c>
      <c r="AF66">
        <v>201503</v>
      </c>
      <c r="AG66">
        <v>-43.2</v>
      </c>
      <c r="AH66">
        <v>-60.77</v>
      </c>
      <c r="AI66">
        <v>-60.77</v>
      </c>
      <c r="AJ66">
        <v>-128.77000000000001</v>
      </c>
      <c r="AK66">
        <v>324.49</v>
      </c>
      <c r="AL66" t="s">
        <v>37</v>
      </c>
      <c r="AM66">
        <v>0</v>
      </c>
      <c r="AN6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9"/>
  <sheetViews>
    <sheetView topLeftCell="A16" zoomScale="82" zoomScaleNormal="82" workbookViewId="0">
      <selection activeCell="A40" sqref="A40:XFD58"/>
    </sheetView>
  </sheetViews>
  <sheetFormatPr defaultRowHeight="15" x14ac:dyDescent="0.25"/>
  <sheetData>
    <row r="1" spans="1:39" x14ac:dyDescent="0.25">
      <c r="A1" t="s">
        <v>203</v>
      </c>
      <c r="C1" t="s">
        <v>204</v>
      </c>
    </row>
    <row r="2" spans="1:3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134</v>
      </c>
      <c r="K2" t="s">
        <v>143</v>
      </c>
      <c r="L2" t="s">
        <v>9</v>
      </c>
      <c r="M2" t="s">
        <v>10</v>
      </c>
      <c r="N2" t="s">
        <v>11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120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74</v>
      </c>
      <c r="AL2" t="s">
        <v>35</v>
      </c>
      <c r="AM2" t="s">
        <v>36</v>
      </c>
    </row>
    <row r="3" spans="1:39" x14ac:dyDescent="0.25">
      <c r="A3" t="s">
        <v>37</v>
      </c>
      <c r="B3">
        <v>4.1876524794447496</v>
      </c>
      <c r="C3">
        <v>7.7777106209050099E-3</v>
      </c>
      <c r="D3">
        <v>8.9441723731120906</v>
      </c>
      <c r="E3">
        <v>7.59199704434002E-3</v>
      </c>
      <c r="F3">
        <v>-91.720303845006697</v>
      </c>
      <c r="G3" s="1">
        <v>0</v>
      </c>
      <c r="H3">
        <v>2.7390045131023899</v>
      </c>
      <c r="I3">
        <v>-64.413669002804696</v>
      </c>
      <c r="J3">
        <v>-85.524673693805696</v>
      </c>
      <c r="K3">
        <v>-71.7939179023181</v>
      </c>
      <c r="L3">
        <v>-34.523573301051201</v>
      </c>
      <c r="M3">
        <v>38.549540641853902</v>
      </c>
      <c r="N3">
        <v>91.302434792849297</v>
      </c>
      <c r="O3">
        <v>75.434276719098406</v>
      </c>
      <c r="P3">
        <v>132995.33534794499</v>
      </c>
      <c r="Q3">
        <v>183598.682223988</v>
      </c>
      <c r="R3">
        <v>106.29308085885</v>
      </c>
      <c r="S3">
        <v>672.32157146571001</v>
      </c>
      <c r="T3">
        <v>0.64956803335532898</v>
      </c>
      <c r="U3">
        <v>2.9435472752642598E-2</v>
      </c>
      <c r="V3">
        <v>0.33406106469668601</v>
      </c>
      <c r="W3">
        <v>3.4181553269012899E-2</v>
      </c>
      <c r="X3">
        <v>0.60232190928165796</v>
      </c>
      <c r="Y3" s="1">
        <v>0</v>
      </c>
      <c r="Z3">
        <v>0.20575875456677301</v>
      </c>
      <c r="AA3">
        <v>6.6284428731394499E-4</v>
      </c>
      <c r="AB3">
        <v>6.5114343852488796E-3</v>
      </c>
      <c r="AC3">
        <v>1.8571557574124901E-4</v>
      </c>
      <c r="AD3" s="1">
        <v>0</v>
      </c>
      <c r="AE3">
        <v>3.0675813481623599E-4</v>
      </c>
      <c r="AF3">
        <v>1.10872922463942E-4</v>
      </c>
      <c r="AG3">
        <v>3.4984134505814999</v>
      </c>
      <c r="AH3">
        <v>0.120069997134632</v>
      </c>
      <c r="AI3">
        <v>0.48264454377989302</v>
      </c>
      <c r="AJ3" t="s">
        <v>89</v>
      </c>
      <c r="AK3" t="s">
        <v>90</v>
      </c>
      <c r="AL3">
        <v>242716487.00999999</v>
      </c>
      <c r="AM3">
        <v>1825</v>
      </c>
    </row>
    <row r="4" spans="1:39" x14ac:dyDescent="0.25">
      <c r="A4" t="s">
        <v>37</v>
      </c>
      <c r="B4">
        <v>12.6398785794219</v>
      </c>
      <c r="C4">
        <v>8.6565031923060299E-3</v>
      </c>
      <c r="D4">
        <v>9.90722923342868</v>
      </c>
      <c r="E4">
        <v>8.0909520765809605E-3</v>
      </c>
      <c r="F4">
        <v>-67.432611086678705</v>
      </c>
      <c r="G4" s="1">
        <v>0</v>
      </c>
      <c r="H4">
        <v>2.9155007207394701</v>
      </c>
      <c r="I4">
        <v>-37.4634906301808</v>
      </c>
      <c r="J4">
        <v>-53.401692238301301</v>
      </c>
      <c r="K4">
        <v>-45.067820090207597</v>
      </c>
      <c r="L4">
        <v>-9.2855046527608405</v>
      </c>
      <c r="M4">
        <v>39.748924424662697</v>
      </c>
      <c r="N4">
        <v>94.0808157041415</v>
      </c>
      <c r="O4">
        <v>77.194650608975707</v>
      </c>
      <c r="P4">
        <v>141348.46940259699</v>
      </c>
      <c r="Q4">
        <v>174732.22141780899</v>
      </c>
      <c r="R4">
        <v>118.00440277916201</v>
      </c>
      <c r="S4">
        <v>667.07594481074705</v>
      </c>
      <c r="T4">
        <v>0.69877419775763605</v>
      </c>
      <c r="U4">
        <v>8.50276278606759E-2</v>
      </c>
      <c r="V4">
        <v>0.49972602738074701</v>
      </c>
      <c r="W4">
        <v>1.2383089480815899E-2</v>
      </c>
      <c r="X4">
        <v>0.40286325527776001</v>
      </c>
      <c r="Y4" s="1">
        <v>0</v>
      </c>
      <c r="Z4">
        <v>0.11743694764014399</v>
      </c>
      <c r="AA4">
        <v>4.4911928782735499E-4</v>
      </c>
      <c r="AB4">
        <v>7.0329956769415699E-3</v>
      </c>
      <c r="AC4">
        <v>5.6557635086274297E-4</v>
      </c>
      <c r="AD4" s="1">
        <v>0</v>
      </c>
      <c r="AE4">
        <v>3.5787101894581698E-4</v>
      </c>
      <c r="AF4">
        <v>2.5092249397912599E-4</v>
      </c>
      <c r="AG4">
        <v>3.7037749359309302</v>
      </c>
      <c r="AH4">
        <v>0.128844960323412</v>
      </c>
      <c r="AI4">
        <v>3.9806974549062399</v>
      </c>
      <c r="AJ4" t="s">
        <v>91</v>
      </c>
      <c r="AK4" t="s">
        <v>92</v>
      </c>
      <c r="AL4">
        <v>1142802375.1199999</v>
      </c>
      <c r="AM4">
        <v>8085</v>
      </c>
    </row>
    <row r="5" spans="1:39" x14ac:dyDescent="0.25">
      <c r="A5" t="s">
        <v>37</v>
      </c>
      <c r="B5">
        <v>10.8950226725352</v>
      </c>
      <c r="C5">
        <v>1.0919157470485099E-2</v>
      </c>
      <c r="D5">
        <v>12.344033770267799</v>
      </c>
      <c r="E5">
        <v>9.7014409225277803E-3</v>
      </c>
      <c r="F5">
        <v>-35.021705754954603</v>
      </c>
      <c r="G5" s="1">
        <v>0</v>
      </c>
      <c r="H5">
        <v>3.2141823803130398</v>
      </c>
      <c r="I5">
        <v>-6.7712761670300399</v>
      </c>
      <c r="J5">
        <v>-21.5561163345259</v>
      </c>
      <c r="K5">
        <v>-10.103282772360799</v>
      </c>
      <c r="L5">
        <v>18.0840634554216</v>
      </c>
      <c r="M5">
        <v>39.256653995903598</v>
      </c>
      <c r="N5">
        <v>94.972751148477101</v>
      </c>
      <c r="O5">
        <v>78.149224765376104</v>
      </c>
      <c r="P5">
        <v>160359.49344912701</v>
      </c>
      <c r="Q5">
        <v>199129.674768286</v>
      </c>
      <c r="R5">
        <v>123.926051103739</v>
      </c>
      <c r="S5">
        <v>661.68992523801398</v>
      </c>
      <c r="T5">
        <v>0.60053974191723303</v>
      </c>
      <c r="U5">
        <v>0.150753775735293</v>
      </c>
      <c r="V5">
        <v>0.52889134380681402</v>
      </c>
      <c r="W5">
        <v>3.85531403858861E-2</v>
      </c>
      <c r="X5">
        <v>0.28180174007200598</v>
      </c>
      <c r="Y5" s="1">
        <v>0</v>
      </c>
      <c r="Z5">
        <v>0.16844954442988699</v>
      </c>
      <c r="AA5">
        <v>3.2623723269089899E-4</v>
      </c>
      <c r="AB5">
        <v>6.9565320113871201E-3</v>
      </c>
      <c r="AC5">
        <v>1.2177249234351401E-3</v>
      </c>
      <c r="AD5" s="1">
        <v>0</v>
      </c>
      <c r="AE5">
        <v>3.8668891324844702E-4</v>
      </c>
      <c r="AF5">
        <v>2.0320065899412602E-3</v>
      </c>
      <c r="AG5">
        <v>3.8739383551736499</v>
      </c>
      <c r="AH5">
        <v>0.13330405686042701</v>
      </c>
      <c r="AI5">
        <v>10.3955029172837</v>
      </c>
      <c r="AJ5" t="s">
        <v>93</v>
      </c>
      <c r="AK5" t="s">
        <v>94</v>
      </c>
      <c r="AL5">
        <v>18058723995.279999</v>
      </c>
      <c r="AM5">
        <v>112614</v>
      </c>
    </row>
    <row r="6" spans="1:39" x14ac:dyDescent="0.25">
      <c r="A6" t="s">
        <v>37</v>
      </c>
      <c r="B6">
        <v>12.815501962793</v>
      </c>
      <c r="C6">
        <v>1.39811455845022E-2</v>
      </c>
      <c r="D6">
        <v>15.5455313375973</v>
      </c>
      <c r="E6">
        <v>1.20697795653677E-2</v>
      </c>
      <c r="F6">
        <v>-28.4540208297866</v>
      </c>
      <c r="G6" s="1">
        <v>0</v>
      </c>
      <c r="H6">
        <v>3.29801769123232</v>
      </c>
      <c r="I6">
        <v>14.546605436937099</v>
      </c>
      <c r="J6">
        <v>4.4401195391187498</v>
      </c>
      <c r="K6">
        <v>5.2297922414883597</v>
      </c>
      <c r="L6">
        <v>39.347438985234596</v>
      </c>
      <c r="M6">
        <v>39.907805910517702</v>
      </c>
      <c r="N6">
        <v>94.968935537192294</v>
      </c>
      <c r="O6">
        <v>77.188175999037796</v>
      </c>
      <c r="P6">
        <v>160785.454732549</v>
      </c>
      <c r="Q6">
        <v>199817.4748652</v>
      </c>
      <c r="R6">
        <v>125.220158176339</v>
      </c>
      <c r="S6">
        <v>666.03640320761895</v>
      </c>
      <c r="T6">
        <v>0.57627698163871699</v>
      </c>
      <c r="U6">
        <v>0.175501782416735</v>
      </c>
      <c r="V6">
        <v>0.43958580648816697</v>
      </c>
      <c r="W6">
        <v>5.56143437447272E-2</v>
      </c>
      <c r="X6">
        <v>0.32929806735036998</v>
      </c>
      <c r="Y6" s="1">
        <v>0</v>
      </c>
      <c r="Z6">
        <v>0.18879845295063</v>
      </c>
      <c r="AA6">
        <v>3.1283259024488501E-4</v>
      </c>
      <c r="AB6">
        <v>7.2634709217623203E-3</v>
      </c>
      <c r="AC6">
        <v>1.9113840113697299E-3</v>
      </c>
      <c r="AD6" s="1">
        <v>0</v>
      </c>
      <c r="AE6">
        <v>6.24152075349736E-4</v>
      </c>
      <c r="AF6">
        <v>3.8693979714783501E-3</v>
      </c>
      <c r="AG6">
        <v>4.2271503936669097</v>
      </c>
      <c r="AH6">
        <v>0.14991803562982001</v>
      </c>
      <c r="AI6">
        <v>63.0795263857271</v>
      </c>
      <c r="AJ6" t="s">
        <v>95</v>
      </c>
      <c r="AK6" t="s">
        <v>96</v>
      </c>
      <c r="AL6">
        <v>66646535699.370003</v>
      </c>
      <c r="AM6">
        <v>414506</v>
      </c>
    </row>
    <row r="7" spans="1:39" x14ac:dyDescent="0.25">
      <c r="A7" t="s">
        <v>37</v>
      </c>
      <c r="B7">
        <v>15.4182490907529</v>
      </c>
      <c r="C7">
        <v>1.92255205145139E-2</v>
      </c>
      <c r="D7">
        <v>20.780904455567001</v>
      </c>
      <c r="E7">
        <v>1.6862117860079798E-2</v>
      </c>
      <c r="F7">
        <v>-21.366085397320699</v>
      </c>
      <c r="G7" s="1">
        <v>0</v>
      </c>
      <c r="H7">
        <v>3.3945798264101201</v>
      </c>
      <c r="I7">
        <v>39.5377174329737</v>
      </c>
      <c r="J7">
        <v>33.931158534596896</v>
      </c>
      <c r="K7">
        <v>15.424415782530801</v>
      </c>
      <c r="L7">
        <v>64.157880861664196</v>
      </c>
      <c r="M7">
        <v>40.511611955481797</v>
      </c>
      <c r="N7">
        <v>94.649125025238902</v>
      </c>
      <c r="O7">
        <v>75.216608708630702</v>
      </c>
      <c r="P7">
        <v>161986.57957623701</v>
      </c>
      <c r="Q7">
        <v>203847.541414721</v>
      </c>
      <c r="R7">
        <v>124.869660734414</v>
      </c>
      <c r="S7">
        <v>680.54693657492498</v>
      </c>
      <c r="T7">
        <v>0.54406836230942901</v>
      </c>
      <c r="U7">
        <v>0.15446527760931</v>
      </c>
      <c r="V7">
        <v>0.48180045952492401</v>
      </c>
      <c r="W7">
        <v>5.4454842902716502E-2</v>
      </c>
      <c r="X7">
        <v>0.30927941996304797</v>
      </c>
      <c r="Y7" s="1">
        <v>0</v>
      </c>
      <c r="Z7">
        <v>0.23068163601390701</v>
      </c>
      <c r="AA7">
        <v>3.1018988780274099E-4</v>
      </c>
      <c r="AB7">
        <v>7.6061206793555597E-3</v>
      </c>
      <c r="AC7">
        <v>2.3634168323727498E-3</v>
      </c>
      <c r="AD7" s="1">
        <v>0</v>
      </c>
      <c r="AE7">
        <v>1.0355631325205E-3</v>
      </c>
      <c r="AF7">
        <v>7.9103613364256403E-3</v>
      </c>
      <c r="AG7">
        <v>4.8913108520404398</v>
      </c>
      <c r="AH7">
        <v>0.17718536209334201</v>
      </c>
      <c r="AI7">
        <v>249.76073644566799</v>
      </c>
      <c r="AJ7" t="s">
        <v>97</v>
      </c>
      <c r="AK7" t="s">
        <v>98</v>
      </c>
      <c r="AL7">
        <v>128323986487.92</v>
      </c>
      <c r="AM7">
        <v>792189</v>
      </c>
    </row>
    <row r="8" spans="1:39" x14ac:dyDescent="0.25">
      <c r="A8" t="s">
        <v>37</v>
      </c>
      <c r="B8" s="9">
        <v>18.751512520452199</v>
      </c>
      <c r="C8">
        <v>2.4787720462282298E-2</v>
      </c>
      <c r="D8">
        <v>26.0071196541817</v>
      </c>
      <c r="E8">
        <v>2.2572230691805101E-2</v>
      </c>
      <c r="F8">
        <v>-19.7589129545565</v>
      </c>
      <c r="G8" s="1">
        <v>0</v>
      </c>
      <c r="H8">
        <v>3.4445727639515402</v>
      </c>
      <c r="I8">
        <v>64.467763684116093</v>
      </c>
      <c r="J8">
        <v>60.732717085357102</v>
      </c>
      <c r="K8">
        <v>21.848047054274598</v>
      </c>
      <c r="L8">
        <v>88.5540552917696</v>
      </c>
      <c r="M8">
        <v>40.2491851925326</v>
      </c>
      <c r="N8">
        <v>93.974364272792499</v>
      </c>
      <c r="O8">
        <v>72.016326594807396</v>
      </c>
      <c r="P8">
        <v>165562.45038630199</v>
      </c>
      <c r="Q8">
        <v>208180.81097262999</v>
      </c>
      <c r="R8">
        <v>124.929372628934</v>
      </c>
      <c r="S8">
        <v>702.49237906351902</v>
      </c>
      <c r="T8">
        <v>0.48833486179992203</v>
      </c>
      <c r="U8">
        <v>0.154793039988913</v>
      </c>
      <c r="V8">
        <v>0.48625307456556699</v>
      </c>
      <c r="W8">
        <v>6.1425957122658498E-2</v>
      </c>
      <c r="X8">
        <v>0.29752792832286001</v>
      </c>
      <c r="Y8" s="1">
        <v>0</v>
      </c>
      <c r="Z8">
        <v>0.29347335329576302</v>
      </c>
      <c r="AA8">
        <v>3.12828013180442E-4</v>
      </c>
      <c r="AB8">
        <v>8.2616888460646503E-3</v>
      </c>
      <c r="AC8">
        <v>2.2154964170513201E-3</v>
      </c>
      <c r="AD8" s="1">
        <v>0</v>
      </c>
      <c r="AE8">
        <v>2.38207769601387E-3</v>
      </c>
      <c r="AF8">
        <v>1.16157736099156E-2</v>
      </c>
      <c r="AG8">
        <v>6.0923757938182099</v>
      </c>
      <c r="AH8">
        <v>0.22782079077971901</v>
      </c>
      <c r="AI8">
        <v>625.35497622212995</v>
      </c>
      <c r="AJ8" t="s">
        <v>99</v>
      </c>
      <c r="AK8" t="s">
        <v>100</v>
      </c>
      <c r="AL8">
        <v>239628799316.01999</v>
      </c>
      <c r="AM8">
        <v>1447362</v>
      </c>
    </row>
    <row r="9" spans="1:39" x14ac:dyDescent="0.25">
      <c r="A9" t="s">
        <v>37</v>
      </c>
      <c r="B9">
        <v>21.6719038616558</v>
      </c>
      <c r="C9">
        <v>2.6051718112408001E-2</v>
      </c>
      <c r="D9">
        <v>27.149799792058602</v>
      </c>
      <c r="E9">
        <v>2.3920701487957399E-2</v>
      </c>
      <c r="F9">
        <v>-13.7847912300653</v>
      </c>
      <c r="G9" s="1">
        <v>0</v>
      </c>
      <c r="H9">
        <v>3.5796438099415302</v>
      </c>
      <c r="I9">
        <v>87.400592863180904</v>
      </c>
      <c r="J9">
        <v>83.428652281237902</v>
      </c>
      <c r="K9">
        <v>38.925015952321402</v>
      </c>
      <c r="L9">
        <v>112.055275791434</v>
      </c>
      <c r="M9">
        <v>40.1438196846522</v>
      </c>
      <c r="N9">
        <v>93.628259004298997</v>
      </c>
      <c r="O9">
        <v>70.294559429267593</v>
      </c>
      <c r="P9">
        <v>161710.341330708</v>
      </c>
      <c r="Q9">
        <v>203255.439820959</v>
      </c>
      <c r="R9">
        <v>125.472689963439</v>
      </c>
      <c r="S9">
        <v>709.21860640563602</v>
      </c>
      <c r="T9">
        <v>0.478000467801389</v>
      </c>
      <c r="U9">
        <v>0.17691228701619699</v>
      </c>
      <c r="V9">
        <v>0.44859713625804798</v>
      </c>
      <c r="W9">
        <v>6.8115893563049798E-2</v>
      </c>
      <c r="X9">
        <v>0.306374683162704</v>
      </c>
      <c r="Y9" s="1">
        <v>0</v>
      </c>
      <c r="Z9">
        <v>0.30861206940276498</v>
      </c>
      <c r="AA9">
        <v>3.1821497157431301E-4</v>
      </c>
      <c r="AB9">
        <v>8.3962729426873307E-3</v>
      </c>
      <c r="AC9">
        <v>2.13101779571628E-3</v>
      </c>
      <c r="AD9" s="1">
        <v>0</v>
      </c>
      <c r="AE9">
        <v>3.3999499659345699E-3</v>
      </c>
      <c r="AF9">
        <v>1.1806385368223701E-2</v>
      </c>
      <c r="AG9">
        <v>6.7363183928085499</v>
      </c>
      <c r="AH9">
        <v>0.25520371756287002</v>
      </c>
      <c r="AI9">
        <v>1093.9224630124099</v>
      </c>
      <c r="AJ9" t="s">
        <v>101</v>
      </c>
      <c r="AK9" t="s">
        <v>102</v>
      </c>
      <c r="AL9">
        <v>258429781611.63</v>
      </c>
      <c r="AM9">
        <v>1598103</v>
      </c>
    </row>
    <row r="10" spans="1:39" x14ac:dyDescent="0.25">
      <c r="A10" t="s">
        <v>37</v>
      </c>
      <c r="B10">
        <v>23.7456855339741</v>
      </c>
      <c r="C10">
        <v>2.6935287087212899E-2</v>
      </c>
      <c r="D10">
        <v>27.9389337685603</v>
      </c>
      <c r="E10">
        <v>2.4748613935257398E-2</v>
      </c>
      <c r="F10">
        <v>-1.8212955924262</v>
      </c>
      <c r="G10" s="1">
        <v>0</v>
      </c>
      <c r="H10">
        <v>3.89005733199749</v>
      </c>
      <c r="I10">
        <v>111.34020119153099</v>
      </c>
      <c r="J10">
        <v>103.820349862987</v>
      </c>
      <c r="K10">
        <v>68.629501449336402</v>
      </c>
      <c r="L10">
        <v>137.426818753704</v>
      </c>
      <c r="M10">
        <v>37.842920671502903</v>
      </c>
      <c r="N10">
        <v>93.692781504532405</v>
      </c>
      <c r="O10">
        <v>71.478838597763101</v>
      </c>
      <c r="P10">
        <v>152815.68898615899</v>
      </c>
      <c r="Q10">
        <v>192872.32764064299</v>
      </c>
      <c r="R10">
        <v>126.94571527769899</v>
      </c>
      <c r="S10">
        <v>700.32385920776505</v>
      </c>
      <c r="T10">
        <v>0.52023952571644705</v>
      </c>
      <c r="U10">
        <v>0.227360208572008</v>
      </c>
      <c r="V10">
        <v>0.37247605860449401</v>
      </c>
      <c r="W10">
        <v>7.1811786614197001E-2</v>
      </c>
      <c r="X10">
        <v>0.32835194620929897</v>
      </c>
      <c r="Y10" s="1">
        <v>0</v>
      </c>
      <c r="Z10">
        <v>0.260046884959797</v>
      </c>
      <c r="AA10">
        <v>3.1499310143218601E-4</v>
      </c>
      <c r="AB10">
        <v>8.2326406037675805E-3</v>
      </c>
      <c r="AC10">
        <v>2.18668566555256E-3</v>
      </c>
      <c r="AD10" s="1">
        <v>0</v>
      </c>
      <c r="AE10">
        <v>3.6327155396378599E-3</v>
      </c>
      <c r="AF10">
        <v>1.25683950596043E-2</v>
      </c>
      <c r="AG10">
        <v>6.8435632042714101</v>
      </c>
      <c r="AH10">
        <v>0.249670222920191</v>
      </c>
      <c r="AI10">
        <v>1718.5817745397901</v>
      </c>
      <c r="AJ10" t="s">
        <v>103</v>
      </c>
      <c r="AK10" t="s">
        <v>104</v>
      </c>
      <c r="AL10">
        <v>219921795306.34</v>
      </c>
      <c r="AM10">
        <v>1439131</v>
      </c>
    </row>
    <row r="11" spans="1:39" x14ac:dyDescent="0.25">
      <c r="A11" t="s">
        <v>37</v>
      </c>
      <c r="B11">
        <v>25.2830604058666</v>
      </c>
      <c r="C11">
        <v>2.6926939220930701E-2</v>
      </c>
      <c r="D11">
        <v>27.931514925536</v>
      </c>
      <c r="E11">
        <v>2.4778836688476601E-2</v>
      </c>
      <c r="F11">
        <v>6.3092101593937002</v>
      </c>
      <c r="G11" s="1">
        <v>0</v>
      </c>
      <c r="H11">
        <v>4.1153210611875304</v>
      </c>
      <c r="I11">
        <v>133.36880943400999</v>
      </c>
      <c r="J11">
        <v>125.919330600116</v>
      </c>
      <c r="K11">
        <v>94.635039446292097</v>
      </c>
      <c r="L11">
        <v>160.963760443268</v>
      </c>
      <c r="M11">
        <v>35.436113360182098</v>
      </c>
      <c r="N11">
        <v>93.646985573871206</v>
      </c>
      <c r="O11">
        <v>72.567514666737495</v>
      </c>
      <c r="P11">
        <v>144421.868360427</v>
      </c>
      <c r="Q11">
        <v>181773.42883137599</v>
      </c>
      <c r="R11">
        <v>129.25483416169101</v>
      </c>
      <c r="S11">
        <v>697.39455857984899</v>
      </c>
      <c r="T11">
        <v>0.55438419018805696</v>
      </c>
      <c r="U11">
        <v>0.27703767026505299</v>
      </c>
      <c r="V11">
        <v>0.22662681023863099</v>
      </c>
      <c r="W11">
        <v>8.2930990036790095E-2</v>
      </c>
      <c r="X11">
        <v>0.41340452945952499</v>
      </c>
      <c r="Y11" s="1">
        <v>0</v>
      </c>
      <c r="Z11">
        <v>0.20757368456990399</v>
      </c>
      <c r="AA11">
        <v>3.1211891648392901E-4</v>
      </c>
      <c r="AB11">
        <v>8.0562928558282603E-3</v>
      </c>
      <c r="AC11">
        <v>2.14811138941436E-3</v>
      </c>
      <c r="AD11" s="1">
        <v>0</v>
      </c>
      <c r="AE11">
        <v>4.1908064986124699E-3</v>
      </c>
      <c r="AF11">
        <v>1.2219755302852801E-2</v>
      </c>
      <c r="AG11">
        <v>6.9750462495498002</v>
      </c>
      <c r="AH11">
        <v>0.23324698428706001</v>
      </c>
      <c r="AI11">
        <v>2203.4973903729501</v>
      </c>
      <c r="AJ11" t="s">
        <v>105</v>
      </c>
      <c r="AK11" t="s">
        <v>106</v>
      </c>
      <c r="AL11">
        <v>138802702306.26001</v>
      </c>
      <c r="AM11">
        <v>961092</v>
      </c>
    </row>
    <row r="12" spans="1:39" x14ac:dyDescent="0.25">
      <c r="A12" t="s">
        <v>37</v>
      </c>
      <c r="B12">
        <v>26.1313600709206</v>
      </c>
      <c r="C12">
        <v>2.7589891456565999E-2</v>
      </c>
      <c r="D12">
        <v>28.518513053044401</v>
      </c>
      <c r="E12">
        <v>2.56166138642029E-2</v>
      </c>
      <c r="F12">
        <v>16.9254048076122</v>
      </c>
      <c r="G12" s="1">
        <v>0</v>
      </c>
      <c r="H12">
        <v>4.3967065586937704</v>
      </c>
      <c r="I12">
        <v>157.156083360471</v>
      </c>
      <c r="J12">
        <v>149.46314674759199</v>
      </c>
      <c r="K12">
        <v>122.210146120557</v>
      </c>
      <c r="L12">
        <v>186.68750422563801</v>
      </c>
      <c r="M12">
        <v>32.5266054090213</v>
      </c>
      <c r="N12">
        <v>93.719779596397103</v>
      </c>
      <c r="O12">
        <v>74.776404547703606</v>
      </c>
      <c r="P12">
        <v>134961.56216822501</v>
      </c>
      <c r="Q12">
        <v>168669.333518456</v>
      </c>
      <c r="R12">
        <v>131.68120714595901</v>
      </c>
      <c r="S12">
        <v>695.31966072724504</v>
      </c>
      <c r="T12">
        <v>0.61052412213346097</v>
      </c>
      <c r="U12">
        <v>0.30016612809829801</v>
      </c>
      <c r="V12">
        <v>8.8376643434264407E-2</v>
      </c>
      <c r="W12">
        <v>8.8213849030175803E-2</v>
      </c>
      <c r="X12">
        <v>0.52324337943726096</v>
      </c>
      <c r="Y12" s="1">
        <v>0</v>
      </c>
      <c r="Z12">
        <v>0.129341376207709</v>
      </c>
      <c r="AA12">
        <v>3.0372044195008802E-4</v>
      </c>
      <c r="AB12">
        <v>7.7928773202685202E-3</v>
      </c>
      <c r="AC12">
        <v>1.9732855423452399E-3</v>
      </c>
      <c r="AD12" s="1">
        <v>0</v>
      </c>
      <c r="AE12">
        <v>4.3485840333059196E-3</v>
      </c>
      <c r="AF12">
        <v>1.3171608373832799E-2</v>
      </c>
      <c r="AG12">
        <v>6.8284521501323097</v>
      </c>
      <c r="AH12">
        <v>0.20291323703386799</v>
      </c>
      <c r="AI12">
        <v>2714.7422755252801</v>
      </c>
      <c r="AJ12" t="s">
        <v>107</v>
      </c>
      <c r="AK12" t="s">
        <v>108</v>
      </c>
      <c r="AL12">
        <v>80149353001.720001</v>
      </c>
      <c r="AM12">
        <v>593868</v>
      </c>
    </row>
    <row r="13" spans="1:39" x14ac:dyDescent="0.25">
      <c r="A13" t="s">
        <v>37</v>
      </c>
      <c r="B13">
        <v>26.870338337362899</v>
      </c>
      <c r="C13">
        <v>2.8095465676660901E-2</v>
      </c>
      <c r="D13">
        <v>28.963214731546099</v>
      </c>
      <c r="E13">
        <v>2.6357128344264201E-2</v>
      </c>
      <c r="F13">
        <v>25.934274058116898</v>
      </c>
      <c r="G13" s="1">
        <v>0</v>
      </c>
      <c r="H13">
        <v>4.5365811082373302</v>
      </c>
      <c r="I13">
        <v>179.502680976801</v>
      </c>
      <c r="J13">
        <v>174.859162383523</v>
      </c>
      <c r="K13">
        <v>138.046553578941</v>
      </c>
      <c r="L13">
        <v>210.46082985207499</v>
      </c>
      <c r="M13">
        <v>32.1938388263858</v>
      </c>
      <c r="N13">
        <v>92.868915249244196</v>
      </c>
      <c r="O13">
        <v>73.627650962568694</v>
      </c>
      <c r="P13">
        <v>128614.739139721</v>
      </c>
      <c r="Q13">
        <v>160817.93765053799</v>
      </c>
      <c r="R13">
        <v>132.637345214498</v>
      </c>
      <c r="S13">
        <v>703.87291700954404</v>
      </c>
      <c r="T13">
        <v>0.61974504296241395</v>
      </c>
      <c r="U13">
        <v>0.30879327093672099</v>
      </c>
      <c r="V13">
        <v>3.1790778225863597E-2</v>
      </c>
      <c r="W13">
        <v>8.5695676872617005E-2</v>
      </c>
      <c r="X13">
        <v>0.57372027396479697</v>
      </c>
      <c r="Y13" s="1">
        <v>0</v>
      </c>
      <c r="Z13">
        <v>0.11615873697264099</v>
      </c>
      <c r="AA13">
        <v>3.0774868860874001E-4</v>
      </c>
      <c r="AB13">
        <v>7.7932725441173904E-3</v>
      </c>
      <c r="AC13">
        <v>1.73834037617683E-3</v>
      </c>
      <c r="AD13" s="1">
        <v>0</v>
      </c>
      <c r="AE13">
        <v>4.9630667680771604E-3</v>
      </c>
      <c r="AF13">
        <v>1.32932094554578E-2</v>
      </c>
      <c r="AG13">
        <v>7.1791967000583998</v>
      </c>
      <c r="AH13">
        <v>0.21535432181087399</v>
      </c>
      <c r="AI13">
        <v>3272.1754018994998</v>
      </c>
      <c r="AJ13" t="s">
        <v>109</v>
      </c>
      <c r="AK13" t="s">
        <v>110</v>
      </c>
      <c r="AL13">
        <v>42780477606.349998</v>
      </c>
      <c r="AM13">
        <v>332625</v>
      </c>
    </row>
    <row r="14" spans="1:39" x14ac:dyDescent="0.25">
      <c r="A14" t="s">
        <v>37</v>
      </c>
      <c r="B14">
        <v>26.837933100233201</v>
      </c>
      <c r="C14">
        <v>2.5527746902586801E-2</v>
      </c>
      <c r="D14">
        <v>26.678096428236401</v>
      </c>
      <c r="E14">
        <v>2.3985056488289601E-2</v>
      </c>
      <c r="F14">
        <v>46.048743775061901</v>
      </c>
      <c r="G14" s="1">
        <v>0</v>
      </c>
      <c r="H14">
        <v>4.7443312197273597</v>
      </c>
      <c r="I14">
        <v>202.49288273923801</v>
      </c>
      <c r="J14">
        <v>199.60120234535299</v>
      </c>
      <c r="K14">
        <v>156.24561335178899</v>
      </c>
      <c r="L14">
        <v>235.71571851133001</v>
      </c>
      <c r="M14">
        <v>32.500819334425898</v>
      </c>
      <c r="N14">
        <v>92.430772623527702</v>
      </c>
      <c r="O14">
        <v>72.836259953834301</v>
      </c>
      <c r="P14">
        <v>119696.91131495099</v>
      </c>
      <c r="Q14">
        <v>150673.170782389</v>
      </c>
      <c r="R14">
        <v>132.718901402613</v>
      </c>
      <c r="S14">
        <v>707.61613295036796</v>
      </c>
      <c r="T14">
        <v>0.63161636183845404</v>
      </c>
      <c r="U14">
        <v>0.28917877925289798</v>
      </c>
      <c r="V14">
        <v>1.9071559280389401E-2</v>
      </c>
      <c r="W14">
        <v>7.3829186423324394E-2</v>
      </c>
      <c r="X14">
        <v>0.61792047504338699</v>
      </c>
      <c r="Y14" s="1">
        <v>0</v>
      </c>
      <c r="Z14">
        <v>0.11619806084932401</v>
      </c>
      <c r="AA14">
        <v>3.1606918448015499E-4</v>
      </c>
      <c r="AB14">
        <v>7.7265331717125997E-3</v>
      </c>
      <c r="AC14">
        <v>1.5426953908234699E-3</v>
      </c>
      <c r="AD14" s="1">
        <v>0</v>
      </c>
      <c r="AE14">
        <v>4.94395594950985E-3</v>
      </c>
      <c r="AF14">
        <v>1.09986466440865E-2</v>
      </c>
      <c r="AG14">
        <v>7.3022170346006501</v>
      </c>
      <c r="AH14">
        <v>0.21154344918691101</v>
      </c>
      <c r="AI14">
        <v>3919.4098589938599</v>
      </c>
      <c r="AJ14" t="s">
        <v>111</v>
      </c>
      <c r="AK14" t="s">
        <v>112</v>
      </c>
      <c r="AL14">
        <v>16127363346.02</v>
      </c>
      <c r="AM14">
        <v>134735</v>
      </c>
    </row>
    <row r="15" spans="1:39" x14ac:dyDescent="0.25">
      <c r="A15" t="s">
        <v>37</v>
      </c>
      <c r="B15">
        <v>26.038497269537199</v>
      </c>
      <c r="C15">
        <v>2.3421489712495702E-2</v>
      </c>
      <c r="D15">
        <v>24.753559560507799</v>
      </c>
      <c r="E15">
        <v>2.2389351977922099E-2</v>
      </c>
      <c r="F15">
        <v>78.889361991530393</v>
      </c>
      <c r="G15" s="1">
        <v>0</v>
      </c>
      <c r="H15">
        <v>5.0494789556550703</v>
      </c>
      <c r="I15">
        <v>233.86882819821099</v>
      </c>
      <c r="J15">
        <v>231.26212143356901</v>
      </c>
      <c r="K15">
        <v>184.384933907858</v>
      </c>
      <c r="L15">
        <v>270.19917955558498</v>
      </c>
      <c r="M15">
        <v>33.327898724961599</v>
      </c>
      <c r="N15">
        <v>91.330554085795299</v>
      </c>
      <c r="O15">
        <v>71.402750207982805</v>
      </c>
      <c r="P15">
        <v>109211.295180318</v>
      </c>
      <c r="Q15">
        <v>137279.46662523199</v>
      </c>
      <c r="R15">
        <v>132.37865235652399</v>
      </c>
      <c r="S15">
        <v>706.02492361540396</v>
      </c>
      <c r="T15">
        <v>0.60317853085319395</v>
      </c>
      <c r="U15">
        <v>0.29118657487077798</v>
      </c>
      <c r="V15">
        <v>3.50861673355157E-2</v>
      </c>
      <c r="W15">
        <v>8.7926549008608496E-2</v>
      </c>
      <c r="X15">
        <v>0.58580070878509605</v>
      </c>
      <c r="Y15" s="1">
        <v>0</v>
      </c>
      <c r="Z15">
        <v>0.163265763392487</v>
      </c>
      <c r="AA15">
        <v>3.28203200032149E-4</v>
      </c>
      <c r="AB15">
        <v>7.5720770634053001E-3</v>
      </c>
      <c r="AC15">
        <v>1.0321375412745001E-3</v>
      </c>
      <c r="AD15" s="1">
        <v>0</v>
      </c>
      <c r="AE15">
        <v>5.0416638212682696E-3</v>
      </c>
      <c r="AF15">
        <v>9.4474269349685194E-3</v>
      </c>
      <c r="AG15">
        <v>7.4346039809291504</v>
      </c>
      <c r="AH15">
        <v>0.23399900395334899</v>
      </c>
      <c r="AI15">
        <v>4909.8482743944196</v>
      </c>
      <c r="AJ15" t="s">
        <v>113</v>
      </c>
      <c r="AK15" t="s">
        <v>114</v>
      </c>
      <c r="AL15">
        <v>7946213837.3199997</v>
      </c>
      <c r="AM15">
        <v>72760</v>
      </c>
    </row>
    <row r="18" spans="1:39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134</v>
      </c>
      <c r="K18" t="s">
        <v>143</v>
      </c>
      <c r="L18" t="s">
        <v>9</v>
      </c>
      <c r="M18" t="s">
        <v>10</v>
      </c>
      <c r="N18" t="s">
        <v>11</v>
      </c>
      <c r="O18" t="s">
        <v>13</v>
      </c>
      <c r="P18" t="s">
        <v>14</v>
      </c>
      <c r="Q18" t="s">
        <v>15</v>
      </c>
      <c r="R18" t="s">
        <v>16</v>
      </c>
      <c r="S18" t="s">
        <v>17</v>
      </c>
      <c r="T18" t="s">
        <v>18</v>
      </c>
      <c r="U18" t="s">
        <v>20</v>
      </c>
      <c r="V18" t="s">
        <v>21</v>
      </c>
      <c r="W18" t="s">
        <v>22</v>
      </c>
      <c r="X18" t="s">
        <v>23</v>
      </c>
      <c r="Y18" t="s">
        <v>24</v>
      </c>
      <c r="Z18" t="s">
        <v>25</v>
      </c>
      <c r="AA18" t="s">
        <v>26</v>
      </c>
      <c r="AB18" t="s">
        <v>27</v>
      </c>
      <c r="AC18" t="s">
        <v>120</v>
      </c>
      <c r="AD18" t="s">
        <v>28</v>
      </c>
      <c r="AE18" t="s">
        <v>29</v>
      </c>
      <c r="AF18" t="s">
        <v>30</v>
      </c>
      <c r="AG18" t="s">
        <v>31</v>
      </c>
      <c r="AH18" t="s">
        <v>32</v>
      </c>
      <c r="AI18" t="s">
        <v>33</v>
      </c>
      <c r="AJ18" t="s">
        <v>34</v>
      </c>
      <c r="AK18" t="s">
        <v>74</v>
      </c>
      <c r="AL18" t="s">
        <v>35</v>
      </c>
      <c r="AM18" t="s">
        <v>36</v>
      </c>
    </row>
    <row r="19" spans="1:39" x14ac:dyDescent="0.25">
      <c r="A19" t="s">
        <v>37</v>
      </c>
      <c r="B19">
        <v>7.1622683940265102</v>
      </c>
      <c r="C19">
        <v>5.7894115631724301E-3</v>
      </c>
      <c r="D19">
        <v>6.7302936875171104</v>
      </c>
      <c r="E19">
        <v>5.6480313948604199E-3</v>
      </c>
      <c r="F19">
        <v>-71.6082132945821</v>
      </c>
      <c r="G19" s="1">
        <v>0</v>
      </c>
      <c r="H19">
        <v>3.1806712149344101</v>
      </c>
      <c r="I19">
        <v>-49.874305142385801</v>
      </c>
      <c r="J19">
        <v>-92.833587647145094</v>
      </c>
      <c r="K19">
        <v>-50.4819239548263</v>
      </c>
      <c r="L19">
        <v>-29.234276073158</v>
      </c>
      <c r="M19">
        <v>13.865693094384399</v>
      </c>
      <c r="N19">
        <v>93.751459653241298</v>
      </c>
      <c r="O19">
        <v>85.074670281192994</v>
      </c>
      <c r="P19">
        <v>193381.04978292799</v>
      </c>
      <c r="Q19">
        <v>233791.641854388</v>
      </c>
      <c r="R19">
        <v>92.781513461813603</v>
      </c>
      <c r="S19">
        <v>675.95867798209099</v>
      </c>
      <c r="T19">
        <v>0.47319057543200699</v>
      </c>
      <c r="U19">
        <v>0.338673135723566</v>
      </c>
      <c r="V19" s="1">
        <v>0</v>
      </c>
      <c r="W19">
        <v>0.13978121700405499</v>
      </c>
      <c r="X19">
        <v>0.52154564727237696</v>
      </c>
      <c r="Y19" s="1">
        <v>0</v>
      </c>
      <c r="Z19">
        <v>0.33124666608329301</v>
      </c>
      <c r="AA19">
        <v>2.8059676412560901E-4</v>
      </c>
      <c r="AB19">
        <v>5.2053639187545101E-3</v>
      </c>
      <c r="AC19">
        <v>1.4138337910343801E-4</v>
      </c>
      <c r="AD19" s="1">
        <v>0</v>
      </c>
      <c r="AE19">
        <v>3.5842489529588801E-5</v>
      </c>
      <c r="AF19">
        <v>1.2629664767600701E-4</v>
      </c>
      <c r="AG19">
        <v>6.7846166097440701</v>
      </c>
      <c r="AH19">
        <v>7.8087547328708207E-2</v>
      </c>
      <c r="AI19">
        <v>2.4008049500884998</v>
      </c>
      <c r="AJ19" t="s">
        <v>89</v>
      </c>
      <c r="AK19" t="s">
        <v>90</v>
      </c>
      <c r="AL19">
        <v>1051219386.62</v>
      </c>
      <c r="AM19">
        <v>5436</v>
      </c>
    </row>
    <row r="20" spans="1:39" x14ac:dyDescent="0.25">
      <c r="A20" t="s">
        <v>37</v>
      </c>
      <c r="B20">
        <v>10.3371512522206</v>
      </c>
      <c r="C20">
        <v>6.5251742178050404E-3</v>
      </c>
      <c r="D20">
        <v>7.5552183436762501</v>
      </c>
      <c r="E20">
        <v>6.2084494495845003E-3</v>
      </c>
      <c r="F20">
        <v>-57.770626149954097</v>
      </c>
      <c r="G20" s="1">
        <v>0</v>
      </c>
      <c r="H20">
        <v>3.3124552464392298</v>
      </c>
      <c r="I20">
        <v>-28.266025313273602</v>
      </c>
      <c r="J20">
        <v>-68.332028252483099</v>
      </c>
      <c r="K20">
        <v>-29.4971846592471</v>
      </c>
      <c r="L20">
        <v>-8.6991012187456498</v>
      </c>
      <c r="M20">
        <v>14.791144551016799</v>
      </c>
      <c r="N20">
        <v>94.623530055469899</v>
      </c>
      <c r="O20">
        <v>85.241975956209004</v>
      </c>
      <c r="P20">
        <v>203977.34782372799</v>
      </c>
      <c r="Q20">
        <v>246579.69476800601</v>
      </c>
      <c r="R20">
        <v>88.980592957552801</v>
      </c>
      <c r="S20">
        <v>678.33579191505305</v>
      </c>
      <c r="T20">
        <v>0.48293082407847099</v>
      </c>
      <c r="U20">
        <v>0.27814392841207802</v>
      </c>
      <c r="V20" s="1">
        <v>0</v>
      </c>
      <c r="W20">
        <v>0.19217939344211099</v>
      </c>
      <c r="X20">
        <v>0.52967667814580899</v>
      </c>
      <c r="Y20" s="1">
        <v>0</v>
      </c>
      <c r="Z20">
        <v>0.27986431165417502</v>
      </c>
      <c r="AA20">
        <v>2.8018769182791201E-4</v>
      </c>
      <c r="AB20">
        <v>5.3553424924068001E-3</v>
      </c>
      <c r="AC20">
        <v>3.1672511809683002E-4</v>
      </c>
      <c r="AD20" s="1">
        <v>0</v>
      </c>
      <c r="AE20">
        <v>9.4802078705866793E-5</v>
      </c>
      <c r="AF20">
        <v>4.7816231113153001E-4</v>
      </c>
      <c r="AG20">
        <v>6.9770893064030197</v>
      </c>
      <c r="AH20">
        <v>8.7939046619109396E-2</v>
      </c>
      <c r="AI20">
        <v>4.68638064419644</v>
      </c>
      <c r="AJ20" t="s">
        <v>91</v>
      </c>
      <c r="AK20" t="s">
        <v>92</v>
      </c>
      <c r="AL20">
        <v>18426905647.700001</v>
      </c>
      <c r="AM20">
        <v>90338</v>
      </c>
    </row>
    <row r="21" spans="1:39" x14ac:dyDescent="0.25">
      <c r="A21" t="s">
        <v>37</v>
      </c>
      <c r="B21">
        <v>12.796084327873499</v>
      </c>
      <c r="C21">
        <v>8.8078017728041302E-3</v>
      </c>
      <c r="D21">
        <v>10.072090018317599</v>
      </c>
      <c r="E21">
        <v>8.2607786503118008E-3</v>
      </c>
      <c r="F21">
        <v>-41.162215816226997</v>
      </c>
      <c r="G21" s="1">
        <v>0</v>
      </c>
      <c r="H21">
        <v>3.48427783931669</v>
      </c>
      <c r="I21">
        <v>-4.9758934814302602</v>
      </c>
      <c r="J21">
        <v>-42.972820759895697</v>
      </c>
      <c r="K21">
        <v>-8.6658237864085095</v>
      </c>
      <c r="L21">
        <v>14.3884273812355</v>
      </c>
      <c r="M21">
        <v>15.239925221483</v>
      </c>
      <c r="N21">
        <v>94.431962256215698</v>
      </c>
      <c r="O21">
        <v>84.920232649709803</v>
      </c>
      <c r="P21">
        <v>206052.41006789001</v>
      </c>
      <c r="Q21">
        <v>251015.790633592</v>
      </c>
      <c r="R21">
        <v>87.964335811164304</v>
      </c>
      <c r="S21">
        <v>680.69686409436304</v>
      </c>
      <c r="T21">
        <v>0.45431549890696699</v>
      </c>
      <c r="U21">
        <v>0.28531178096538501</v>
      </c>
      <c r="V21" s="1">
        <v>0</v>
      </c>
      <c r="W21">
        <v>0.21523090382263099</v>
      </c>
      <c r="X21">
        <v>0.499457315211983</v>
      </c>
      <c r="Y21" s="1">
        <v>0</v>
      </c>
      <c r="Z21">
        <v>0.33117688544872098</v>
      </c>
      <c r="AA21">
        <v>2.8028751806532002E-4</v>
      </c>
      <c r="AB21">
        <v>5.6382564145236796E-3</v>
      </c>
      <c r="AC21">
        <v>5.4702590917201797E-4</v>
      </c>
      <c r="AD21" s="1">
        <v>0</v>
      </c>
      <c r="AE21">
        <v>1.69484447558054E-4</v>
      </c>
      <c r="AF21">
        <v>2.1728163583393501E-3</v>
      </c>
      <c r="AG21">
        <v>6.9173590925230801</v>
      </c>
      <c r="AH21">
        <v>9.2788853547840305E-2</v>
      </c>
      <c r="AI21">
        <v>16.505469732544999</v>
      </c>
      <c r="AJ21" t="s">
        <v>93</v>
      </c>
      <c r="AK21" t="s">
        <v>94</v>
      </c>
      <c r="AL21">
        <v>61550945673.43</v>
      </c>
      <c r="AM21">
        <v>298715</v>
      </c>
    </row>
    <row r="22" spans="1:39" x14ac:dyDescent="0.25">
      <c r="A22" t="s">
        <v>37</v>
      </c>
      <c r="B22">
        <v>20.6698489996073</v>
      </c>
      <c r="C22">
        <v>1.1467218249857599E-2</v>
      </c>
      <c r="D22">
        <v>12.9251145738245</v>
      </c>
      <c r="E22">
        <v>1.07349358595593E-2</v>
      </c>
      <c r="F22">
        <v>-22.137456248934299</v>
      </c>
      <c r="G22" s="1">
        <v>0</v>
      </c>
      <c r="H22">
        <v>3.6915783327102898</v>
      </c>
      <c r="I22">
        <v>19.735677826197399</v>
      </c>
      <c r="J22">
        <v>-19.8656673688388</v>
      </c>
      <c r="K22">
        <v>13.8515851280613</v>
      </c>
      <c r="L22">
        <v>39.3483364774957</v>
      </c>
      <c r="M22">
        <v>15.2614116744783</v>
      </c>
      <c r="N22">
        <v>94.183756669240907</v>
      </c>
      <c r="O22">
        <v>84.653161949188501</v>
      </c>
      <c r="P22">
        <v>203508.753119464</v>
      </c>
      <c r="Q22">
        <v>250319.26267326201</v>
      </c>
      <c r="R22">
        <v>87.811078503805305</v>
      </c>
      <c r="S22">
        <v>680.76389975688096</v>
      </c>
      <c r="T22">
        <v>0.42454461149265299</v>
      </c>
      <c r="U22">
        <v>0.33989610477075399</v>
      </c>
      <c r="V22" s="1">
        <v>0</v>
      </c>
      <c r="W22">
        <v>0.191902408274256</v>
      </c>
      <c r="X22">
        <v>0.46820148695498798</v>
      </c>
      <c r="Y22" s="1">
        <v>0</v>
      </c>
      <c r="Z22">
        <v>0.381892597728477</v>
      </c>
      <c r="AA22">
        <v>2.8047691364440898E-4</v>
      </c>
      <c r="AB22">
        <v>5.7333996991087302E-3</v>
      </c>
      <c r="AC22">
        <v>7.3228427014081405E-4</v>
      </c>
      <c r="AD22" s="1">
        <v>0</v>
      </c>
      <c r="AE22">
        <v>2.5780668621601702E-4</v>
      </c>
      <c r="AF22">
        <v>4.4633392475151596E-3</v>
      </c>
      <c r="AG22">
        <v>7.19826040359641</v>
      </c>
      <c r="AH22">
        <v>9.7041686424540002E-2</v>
      </c>
      <c r="AI22">
        <v>97.325917513369504</v>
      </c>
      <c r="AJ22" t="s">
        <v>95</v>
      </c>
      <c r="AK22" t="s">
        <v>96</v>
      </c>
      <c r="AL22">
        <v>150587115905.76001</v>
      </c>
      <c r="AM22">
        <v>739954</v>
      </c>
    </row>
    <row r="23" spans="1:39" x14ac:dyDescent="0.25">
      <c r="A23" t="s">
        <v>37</v>
      </c>
      <c r="B23">
        <v>25.236979700713398</v>
      </c>
      <c r="C23">
        <v>1.34605598889931E-2</v>
      </c>
      <c r="D23">
        <v>15.0089044956491</v>
      </c>
      <c r="E23">
        <v>1.26443686715493E-2</v>
      </c>
      <c r="F23">
        <v>-10.449397954072801</v>
      </c>
      <c r="G23" s="1">
        <v>0</v>
      </c>
      <c r="H23">
        <v>3.8351527412409601</v>
      </c>
      <c r="I23">
        <v>41.710385733610103</v>
      </c>
      <c r="J23">
        <v>4.2498913945466503</v>
      </c>
      <c r="K23">
        <v>32.374799536658898</v>
      </c>
      <c r="L23">
        <v>62.223729623502898</v>
      </c>
      <c r="M23">
        <v>15.6854521065233</v>
      </c>
      <c r="N23">
        <v>93.731682664971103</v>
      </c>
      <c r="O23">
        <v>83.998150661510294</v>
      </c>
      <c r="P23">
        <v>194578.73552647899</v>
      </c>
      <c r="Q23">
        <v>241026.31895214599</v>
      </c>
      <c r="R23">
        <v>89.996971419690794</v>
      </c>
      <c r="S23">
        <v>683.46351780755595</v>
      </c>
      <c r="T23">
        <v>0.42851716036769</v>
      </c>
      <c r="U23">
        <v>0.37132505680933298</v>
      </c>
      <c r="V23" s="1">
        <v>0</v>
      </c>
      <c r="W23">
        <v>0.16136549459083999</v>
      </c>
      <c r="X23">
        <v>0.46730944859982598</v>
      </c>
      <c r="Y23" s="1">
        <v>0</v>
      </c>
      <c r="Z23">
        <v>0.37941841534722398</v>
      </c>
      <c r="AA23">
        <v>2.8105832071408202E-4</v>
      </c>
      <c r="AB23">
        <v>5.6190768127659897E-3</v>
      </c>
      <c r="AC23">
        <v>8.1619465530619701E-4</v>
      </c>
      <c r="AD23" s="1">
        <v>0</v>
      </c>
      <c r="AE23">
        <v>5.0291214050476299E-4</v>
      </c>
      <c r="AF23">
        <v>6.2413976038363196E-3</v>
      </c>
      <c r="AG23">
        <v>7.2406662963268698</v>
      </c>
      <c r="AH23">
        <v>0.103909155501427</v>
      </c>
      <c r="AI23">
        <v>267.25828738453799</v>
      </c>
      <c r="AJ23" t="s">
        <v>97</v>
      </c>
      <c r="AK23" t="s">
        <v>98</v>
      </c>
      <c r="AL23">
        <v>186226248725.26999</v>
      </c>
      <c r="AM23">
        <v>957074</v>
      </c>
    </row>
    <row r="24" spans="1:39" x14ac:dyDescent="0.25">
      <c r="A24" t="s">
        <v>37</v>
      </c>
      <c r="B24" s="9">
        <v>26.7342858753392</v>
      </c>
      <c r="C24">
        <v>1.58169895919297E-2</v>
      </c>
      <c r="D24">
        <v>17.413252187105901</v>
      </c>
      <c r="E24">
        <v>1.4902405026684801E-2</v>
      </c>
      <c r="F24">
        <v>-5.5042244348831497</v>
      </c>
      <c r="G24" s="1">
        <v>0</v>
      </c>
      <c r="H24">
        <v>3.9502464086195501</v>
      </c>
      <c r="I24">
        <v>65.221187979090601</v>
      </c>
      <c r="J24">
        <v>31.429965170595199</v>
      </c>
      <c r="K24">
        <v>51.298911812257103</v>
      </c>
      <c r="L24">
        <v>87.550016921684701</v>
      </c>
      <c r="M24">
        <v>16.747994443537799</v>
      </c>
      <c r="N24">
        <v>93.304592361923994</v>
      </c>
      <c r="O24">
        <v>83.061781807075505</v>
      </c>
      <c r="P24">
        <v>178736.19305704001</v>
      </c>
      <c r="Q24">
        <v>221573.681930828</v>
      </c>
      <c r="R24">
        <v>101.01302582244</v>
      </c>
      <c r="S24">
        <v>687.64600034759997</v>
      </c>
      <c r="T24">
        <v>0.491439772088683</v>
      </c>
      <c r="U24">
        <v>0.366178682859709</v>
      </c>
      <c r="V24" s="1">
        <v>0</v>
      </c>
      <c r="W24">
        <v>0.14261511310297301</v>
      </c>
      <c r="X24">
        <v>0.49120620403731702</v>
      </c>
      <c r="Y24" s="1">
        <v>0</v>
      </c>
      <c r="Z24">
        <v>0.28633356512313102</v>
      </c>
      <c r="AA24">
        <v>2.8209588054168498E-4</v>
      </c>
      <c r="AB24">
        <v>5.4995431466389501E-3</v>
      </c>
      <c r="AC24">
        <v>9.1458649716317901E-4</v>
      </c>
      <c r="AD24" s="1">
        <v>0</v>
      </c>
      <c r="AE24">
        <v>9.0091048566670899E-4</v>
      </c>
      <c r="AF24">
        <v>8.2199327535073495E-3</v>
      </c>
      <c r="AG24">
        <v>7.24162687936815</v>
      </c>
      <c r="AH24">
        <v>0.11597965629340699</v>
      </c>
      <c r="AI24">
        <v>587.91186781529598</v>
      </c>
      <c r="AJ24" t="s">
        <v>99</v>
      </c>
      <c r="AK24" t="s">
        <v>100</v>
      </c>
      <c r="AL24">
        <v>164478406936.88</v>
      </c>
      <c r="AM24">
        <v>920230</v>
      </c>
    </row>
    <row r="25" spans="1:39" x14ac:dyDescent="0.25">
      <c r="A25" t="s">
        <v>37</v>
      </c>
      <c r="B25">
        <v>26.991212192589099</v>
      </c>
      <c r="C25">
        <v>1.76021841197294E-2</v>
      </c>
      <c r="D25">
        <v>19.1930604062429</v>
      </c>
      <c r="E25">
        <v>1.6492007195438599E-2</v>
      </c>
      <c r="F25">
        <v>6.0539128477401896</v>
      </c>
      <c r="G25" s="1">
        <v>0</v>
      </c>
      <c r="H25">
        <v>4.1165820192261497</v>
      </c>
      <c r="I25">
        <v>88.201292983014298</v>
      </c>
      <c r="J25">
        <v>52.911765009892299</v>
      </c>
      <c r="K25">
        <v>73.958818541441701</v>
      </c>
      <c r="L25">
        <v>112.503942164655</v>
      </c>
      <c r="M25">
        <v>17.791223676185499</v>
      </c>
      <c r="N25">
        <v>93.0817530443164</v>
      </c>
      <c r="O25">
        <v>82.277951092436894</v>
      </c>
      <c r="P25">
        <v>164194.21437210299</v>
      </c>
      <c r="Q25">
        <v>202455.98542153399</v>
      </c>
      <c r="R25">
        <v>109.09509945629</v>
      </c>
      <c r="S25">
        <v>682.83990174984001</v>
      </c>
      <c r="T25">
        <v>0.55864213521009898</v>
      </c>
      <c r="U25">
        <v>0.35638244013349701</v>
      </c>
      <c r="V25" s="1">
        <v>0</v>
      </c>
      <c r="W25">
        <v>0.122054113869711</v>
      </c>
      <c r="X25">
        <v>0.52156344599679005</v>
      </c>
      <c r="Y25" s="1">
        <v>0</v>
      </c>
      <c r="Z25">
        <v>0.202623227249454</v>
      </c>
      <c r="AA25">
        <v>2.8343380107937399E-4</v>
      </c>
      <c r="AB25">
        <v>5.4081039889167602E-3</v>
      </c>
      <c r="AC25">
        <v>1.11018138773105E-3</v>
      </c>
      <c r="AD25" s="1">
        <v>0</v>
      </c>
      <c r="AE25">
        <v>1.37767418452706E-3</v>
      </c>
      <c r="AF25">
        <v>9.4228834366376305E-3</v>
      </c>
      <c r="AG25">
        <v>7.3815462361092301</v>
      </c>
      <c r="AH25">
        <v>0.124594960356185</v>
      </c>
      <c r="AI25">
        <v>980.37074622148702</v>
      </c>
      <c r="AJ25" t="s">
        <v>101</v>
      </c>
      <c r="AK25" t="s">
        <v>102</v>
      </c>
      <c r="AL25">
        <v>139922697215.19</v>
      </c>
      <c r="AM25">
        <v>852178</v>
      </c>
    </row>
    <row r="26" spans="1:39" x14ac:dyDescent="0.25">
      <c r="A26" t="s">
        <v>37</v>
      </c>
      <c r="B26">
        <v>26.7383373539354</v>
      </c>
      <c r="C26">
        <v>2.11084528311716E-2</v>
      </c>
      <c r="D26">
        <v>22.5868142510454</v>
      </c>
      <c r="E26">
        <v>1.9804752109787101E-2</v>
      </c>
      <c r="F26">
        <v>12.155741368597001</v>
      </c>
      <c r="G26" s="1">
        <v>0</v>
      </c>
      <c r="H26">
        <v>4.2413845831117101</v>
      </c>
      <c r="I26">
        <v>110.13680190284001</v>
      </c>
      <c r="J26">
        <v>78.295111986549898</v>
      </c>
      <c r="K26">
        <v>95.043271271429603</v>
      </c>
      <c r="L26">
        <v>136.271730960637</v>
      </c>
      <c r="M26">
        <v>19.388218233999599</v>
      </c>
      <c r="N26">
        <v>93.426375804413397</v>
      </c>
      <c r="O26">
        <v>81.575143007752501</v>
      </c>
      <c r="P26">
        <v>152648.17724364999</v>
      </c>
      <c r="Q26">
        <v>188402.226851919</v>
      </c>
      <c r="R26">
        <v>121.148979098806</v>
      </c>
      <c r="S26">
        <v>681.20046832976902</v>
      </c>
      <c r="T26">
        <v>0.60620651002410297</v>
      </c>
      <c r="U26">
        <v>0.35105785611192702</v>
      </c>
      <c r="V26" s="1">
        <v>0</v>
      </c>
      <c r="W26">
        <v>0.112710713539247</v>
      </c>
      <c r="X26">
        <v>0.53623143034882403</v>
      </c>
      <c r="Y26" s="1">
        <v>0</v>
      </c>
      <c r="Z26">
        <v>0.13092549022462299</v>
      </c>
      <c r="AA26">
        <v>2.8434067505618701E-4</v>
      </c>
      <c r="AB26">
        <v>5.7852838873914203E-3</v>
      </c>
      <c r="AC26">
        <v>1.30370602844748E-3</v>
      </c>
      <c r="AD26" s="1">
        <v>0</v>
      </c>
      <c r="AE26">
        <v>2.1140330513773E-3</v>
      </c>
      <c r="AF26">
        <v>1.1621182198421001E-2</v>
      </c>
      <c r="AG26">
        <v>7.3427339503933098</v>
      </c>
      <c r="AH26">
        <v>0.127502334653878</v>
      </c>
      <c r="AI26">
        <v>1428.27091969248</v>
      </c>
      <c r="AJ26" t="s">
        <v>103</v>
      </c>
      <c r="AK26" t="s">
        <v>104</v>
      </c>
      <c r="AL26">
        <v>106705044745.92</v>
      </c>
      <c r="AM26">
        <v>699026</v>
      </c>
    </row>
    <row r="27" spans="1:39" x14ac:dyDescent="0.25">
      <c r="A27" t="s">
        <v>37</v>
      </c>
      <c r="B27">
        <v>27.598752488734402</v>
      </c>
      <c r="C27">
        <v>2.29469243880547E-2</v>
      </c>
      <c r="D27">
        <v>24.3135955865116</v>
      </c>
      <c r="E27">
        <v>2.17097081717764E-2</v>
      </c>
      <c r="F27">
        <v>24.423242383126201</v>
      </c>
      <c r="G27" s="1">
        <v>0</v>
      </c>
      <c r="H27">
        <v>4.3824273468729098</v>
      </c>
      <c r="I27">
        <v>133.068029021444</v>
      </c>
      <c r="J27">
        <v>107.590653605947</v>
      </c>
      <c r="K27">
        <v>112.070182991519</v>
      </c>
      <c r="L27">
        <v>160.947214752436</v>
      </c>
      <c r="M27">
        <v>20.019609982399899</v>
      </c>
      <c r="N27">
        <v>92.844732176527003</v>
      </c>
      <c r="O27">
        <v>80.334052635862193</v>
      </c>
      <c r="P27">
        <v>143057.64671133101</v>
      </c>
      <c r="Q27">
        <v>176535.38145957299</v>
      </c>
      <c r="R27">
        <v>124.155188630835</v>
      </c>
      <c r="S27">
        <v>687.30160970723205</v>
      </c>
      <c r="T27">
        <v>0.62139483821643504</v>
      </c>
      <c r="U27">
        <v>0.333012799226024</v>
      </c>
      <c r="V27" s="1">
        <v>0</v>
      </c>
      <c r="W27">
        <v>9.3051091446670994E-2</v>
      </c>
      <c r="X27">
        <v>0.57393610932730399</v>
      </c>
      <c r="Y27" s="1">
        <v>0</v>
      </c>
      <c r="Z27">
        <v>0.124178479044056</v>
      </c>
      <c r="AA27">
        <v>2.8649826792628499E-4</v>
      </c>
      <c r="AB27">
        <v>5.9706111265994E-3</v>
      </c>
      <c r="AC27">
        <v>1.2372224371128601E-3</v>
      </c>
      <c r="AD27" s="1">
        <v>0</v>
      </c>
      <c r="AE27">
        <v>3.0572728859721301E-3</v>
      </c>
      <c r="AF27">
        <v>1.23954607978607E-2</v>
      </c>
      <c r="AG27">
        <v>7.4613089416366298</v>
      </c>
      <c r="AH27">
        <v>0.15290343571307299</v>
      </c>
      <c r="AI27">
        <v>1856.35541992241</v>
      </c>
      <c r="AJ27" t="s">
        <v>105</v>
      </c>
      <c r="AK27" t="s">
        <v>106</v>
      </c>
      <c r="AL27">
        <v>59328581128.830002</v>
      </c>
      <c r="AM27">
        <v>414718</v>
      </c>
    </row>
    <row r="28" spans="1:39" x14ac:dyDescent="0.25">
      <c r="A28" t="s">
        <v>37</v>
      </c>
      <c r="B28">
        <v>28.346492957416601</v>
      </c>
      <c r="C28">
        <v>2.4682355355307901E-2</v>
      </c>
      <c r="D28">
        <v>25.911129448685699</v>
      </c>
      <c r="E28">
        <v>2.35955504415097E-2</v>
      </c>
      <c r="F28">
        <v>36.878117484411298</v>
      </c>
      <c r="G28" s="1">
        <v>0</v>
      </c>
      <c r="H28">
        <v>4.5353329931770796</v>
      </c>
      <c r="I28">
        <v>155.358703025305</v>
      </c>
      <c r="J28">
        <v>132.69626394885401</v>
      </c>
      <c r="K28">
        <v>129.307898874675</v>
      </c>
      <c r="L28">
        <v>185.298414490135</v>
      </c>
      <c r="M28">
        <v>20.778599164519701</v>
      </c>
      <c r="N28">
        <v>92.194207626044602</v>
      </c>
      <c r="O28">
        <v>79.052568896590699</v>
      </c>
      <c r="P28">
        <v>133133.10817967201</v>
      </c>
      <c r="Q28">
        <v>164221.79718691899</v>
      </c>
      <c r="R28">
        <v>129.17287554087901</v>
      </c>
      <c r="S28">
        <v>689.95565623212406</v>
      </c>
      <c r="T28">
        <v>0.62368882181767005</v>
      </c>
      <c r="U28">
        <v>0.32388313435801203</v>
      </c>
      <c r="V28" s="1">
        <v>0</v>
      </c>
      <c r="W28">
        <v>8.5722291199535894E-2</v>
      </c>
      <c r="X28">
        <v>0.59039457444245103</v>
      </c>
      <c r="Y28" s="1">
        <v>0</v>
      </c>
      <c r="Z28">
        <v>0.12639590659320399</v>
      </c>
      <c r="AA28">
        <v>2.9050218006503102E-4</v>
      </c>
      <c r="AB28">
        <v>6.2994664456257404E-3</v>
      </c>
      <c r="AC28">
        <v>1.0868154026350101E-3</v>
      </c>
      <c r="AD28" s="1">
        <v>0</v>
      </c>
      <c r="AE28">
        <v>3.9808283456932497E-3</v>
      </c>
      <c r="AF28">
        <v>1.3024800156767401E-2</v>
      </c>
      <c r="AG28">
        <v>7.6149573496199103</v>
      </c>
      <c r="AH28">
        <v>0.141568329738198</v>
      </c>
      <c r="AI28">
        <v>2357.6109398506101</v>
      </c>
      <c r="AJ28" t="s">
        <v>107</v>
      </c>
      <c r="AK28" t="s">
        <v>108</v>
      </c>
      <c r="AL28">
        <v>29950289681.639999</v>
      </c>
      <c r="AM28">
        <v>224965</v>
      </c>
    </row>
    <row r="29" spans="1:39" x14ac:dyDescent="0.25">
      <c r="A29" t="s">
        <v>37</v>
      </c>
      <c r="B29">
        <v>28.615867933925301</v>
      </c>
      <c r="C29">
        <v>2.5096238867433E-2</v>
      </c>
      <c r="D29">
        <v>26.287532284603898</v>
      </c>
      <c r="E29">
        <v>2.41674843916274E-2</v>
      </c>
      <c r="F29">
        <v>47.946388796793201</v>
      </c>
      <c r="G29" s="1">
        <v>0</v>
      </c>
      <c r="H29">
        <v>4.6462741406566899</v>
      </c>
      <c r="I29">
        <v>177.421924573908</v>
      </c>
      <c r="J29">
        <v>162.43927530510601</v>
      </c>
      <c r="K29">
        <v>141.92932264103899</v>
      </c>
      <c r="L29">
        <v>209.610648943277</v>
      </c>
      <c r="M29">
        <v>21.1913301120554</v>
      </c>
      <c r="N29">
        <v>90.095279691577502</v>
      </c>
      <c r="O29">
        <v>76.542774380669798</v>
      </c>
      <c r="P29">
        <v>123602.636739236</v>
      </c>
      <c r="Q29">
        <v>154125.44620519501</v>
      </c>
      <c r="R29">
        <v>130.40675878130801</v>
      </c>
      <c r="S29">
        <v>700.02910937477998</v>
      </c>
      <c r="T29">
        <v>0.59881532205215704</v>
      </c>
      <c r="U29">
        <v>0.33986212140623501</v>
      </c>
      <c r="V29" s="1">
        <v>0</v>
      </c>
      <c r="W29">
        <v>8.1462088467493504E-2</v>
      </c>
      <c r="X29">
        <v>0.57867579012627002</v>
      </c>
      <c r="Y29" s="1">
        <v>0</v>
      </c>
      <c r="Z29">
        <v>0.166733760635593</v>
      </c>
      <c r="AA29">
        <v>3.0003436050391998E-4</v>
      </c>
      <c r="AB29">
        <v>6.5126709326387396E-3</v>
      </c>
      <c r="AC29">
        <v>9.2877085228657398E-4</v>
      </c>
      <c r="AD29" s="1">
        <v>0</v>
      </c>
      <c r="AE29">
        <v>5.1697656282361998E-3</v>
      </c>
      <c r="AF29">
        <v>1.2185156074688E-2</v>
      </c>
      <c r="AG29">
        <v>7.8928670198245596</v>
      </c>
      <c r="AH29">
        <v>0.15385408799752301</v>
      </c>
      <c r="AI29">
        <v>2818.1784816816198</v>
      </c>
      <c r="AJ29" t="s">
        <v>109</v>
      </c>
      <c r="AK29" t="s">
        <v>110</v>
      </c>
      <c r="AL29">
        <v>10151237350.120001</v>
      </c>
      <c r="AM29">
        <v>82128</v>
      </c>
    </row>
    <row r="30" spans="1:39" x14ac:dyDescent="0.25">
      <c r="A30" t="s">
        <v>37</v>
      </c>
      <c r="B30">
        <v>31.176321767929998</v>
      </c>
      <c r="C30">
        <v>2.3387902431164301E-2</v>
      </c>
      <c r="D30">
        <v>24.722498445046998</v>
      </c>
      <c r="E30">
        <v>2.2788249275754E-2</v>
      </c>
      <c r="F30">
        <v>73.597078184481504</v>
      </c>
      <c r="G30" s="1">
        <v>0</v>
      </c>
      <c r="H30">
        <v>4.9034743518325099</v>
      </c>
      <c r="I30">
        <v>200.20781493832399</v>
      </c>
      <c r="J30">
        <v>183.57463580696401</v>
      </c>
      <c r="K30">
        <v>162.12267867740499</v>
      </c>
      <c r="L30">
        <v>235.25624659047699</v>
      </c>
      <c r="M30">
        <v>21.052705176224599</v>
      </c>
      <c r="N30">
        <v>89.905797878146998</v>
      </c>
      <c r="O30">
        <v>76.426094939511003</v>
      </c>
      <c r="P30">
        <v>113304.725142867</v>
      </c>
      <c r="Q30">
        <v>144055.876349281</v>
      </c>
      <c r="R30">
        <v>129.39844688253999</v>
      </c>
      <c r="S30">
        <v>699.46136977395804</v>
      </c>
      <c r="T30">
        <v>0.56644852762845999</v>
      </c>
      <c r="U30">
        <v>0.34549742094643299</v>
      </c>
      <c r="V30" s="1">
        <v>0</v>
      </c>
      <c r="W30">
        <v>0.108830945934509</v>
      </c>
      <c r="X30">
        <v>0.54567163311905698</v>
      </c>
      <c r="Y30" s="1">
        <v>0</v>
      </c>
      <c r="Z30">
        <v>0.20654418383283299</v>
      </c>
      <c r="AA30">
        <v>3.0347993493483203E-4</v>
      </c>
      <c r="AB30">
        <v>6.5369688955699097E-3</v>
      </c>
      <c r="AC30">
        <v>5.9965577888029798E-4</v>
      </c>
      <c r="AD30" s="1">
        <v>0</v>
      </c>
      <c r="AE30">
        <v>4.9830225190931297E-3</v>
      </c>
      <c r="AF30">
        <v>1.0964915441411999E-2</v>
      </c>
      <c r="AG30">
        <v>7.8647271815813804</v>
      </c>
      <c r="AH30">
        <v>0.14294497625213201</v>
      </c>
      <c r="AI30">
        <v>3277.0858204069</v>
      </c>
      <c r="AJ30" t="s">
        <v>111</v>
      </c>
      <c r="AK30" t="s">
        <v>112</v>
      </c>
      <c r="AL30">
        <v>3275412994.4299998</v>
      </c>
      <c r="AM30">
        <v>28908</v>
      </c>
    </row>
    <row r="31" spans="1:39" x14ac:dyDescent="0.25">
      <c r="A31" t="s">
        <v>37</v>
      </c>
      <c r="B31">
        <v>34.388033932231103</v>
      </c>
      <c r="C31">
        <v>2.0587383051569999E-2</v>
      </c>
      <c r="D31">
        <v>22.0908739914804</v>
      </c>
      <c r="E31">
        <v>2.0198971227674299E-2</v>
      </c>
      <c r="F31">
        <v>118.75202550765999</v>
      </c>
      <c r="G31" s="1">
        <v>0</v>
      </c>
      <c r="H31">
        <v>5.3347613397933999</v>
      </c>
      <c r="I31">
        <v>231.35363557963001</v>
      </c>
      <c r="J31">
        <v>199.99598106949901</v>
      </c>
      <c r="K31">
        <v>201.47274263109099</v>
      </c>
      <c r="L31">
        <v>270.26252671510002</v>
      </c>
      <c r="M31">
        <v>20.638045155503399</v>
      </c>
      <c r="N31">
        <v>88.174862960568205</v>
      </c>
      <c r="O31">
        <v>75.997438660827299</v>
      </c>
      <c r="P31">
        <v>101893.46602889401</v>
      </c>
      <c r="Q31">
        <v>130025.24825430699</v>
      </c>
      <c r="R31">
        <v>128.321385904328</v>
      </c>
      <c r="S31">
        <v>668.66973141557798</v>
      </c>
      <c r="T31">
        <v>0.43385588384318502</v>
      </c>
      <c r="U31">
        <v>0.41612242337627797</v>
      </c>
      <c r="V31" s="1">
        <v>0</v>
      </c>
      <c r="W31">
        <v>0.23113917617360899</v>
      </c>
      <c r="X31">
        <v>0.35273840045011201</v>
      </c>
      <c r="Y31" s="1">
        <v>0</v>
      </c>
      <c r="Z31">
        <v>0.30813509371373998</v>
      </c>
      <c r="AA31">
        <v>3.0826394777043302E-4</v>
      </c>
      <c r="AB31">
        <v>6.2823674701121702E-3</v>
      </c>
      <c r="AC31">
        <v>3.8839959951929997E-4</v>
      </c>
      <c r="AD31" s="1">
        <v>0</v>
      </c>
      <c r="AE31">
        <v>4.3529467967006403E-3</v>
      </c>
      <c r="AF31">
        <v>9.2554518764473692E-3</v>
      </c>
      <c r="AG31">
        <v>7.3459443177875796</v>
      </c>
      <c r="AH31">
        <v>0.13048657229222499</v>
      </c>
      <c r="AI31">
        <v>3791.2830277969601</v>
      </c>
      <c r="AJ31" t="s">
        <v>113</v>
      </c>
      <c r="AK31" t="s">
        <v>114</v>
      </c>
      <c r="AL31">
        <v>1304745832.5</v>
      </c>
      <c r="AM31">
        <v>12805</v>
      </c>
    </row>
    <row r="33" spans="1:39" s="17" customFormat="1" x14ac:dyDescent="0.25"/>
    <row r="34" spans="1:39" x14ac:dyDescent="0.25">
      <c r="D34" t="s">
        <v>205</v>
      </c>
    </row>
    <row r="35" spans="1:39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7</v>
      </c>
      <c r="I35" t="s">
        <v>8</v>
      </c>
      <c r="J35" t="s">
        <v>134</v>
      </c>
      <c r="K35" t="s">
        <v>143</v>
      </c>
      <c r="L35" t="s">
        <v>9</v>
      </c>
      <c r="M35" t="s">
        <v>10</v>
      </c>
      <c r="N35" t="s">
        <v>11</v>
      </c>
      <c r="O35" t="s">
        <v>13</v>
      </c>
      <c r="P35" t="s">
        <v>14</v>
      </c>
      <c r="Q35" t="s">
        <v>15</v>
      </c>
      <c r="R35" t="s">
        <v>16</v>
      </c>
      <c r="S35" t="s">
        <v>17</v>
      </c>
      <c r="T35" t="s">
        <v>18</v>
      </c>
      <c r="U35" t="s">
        <v>20</v>
      </c>
      <c r="V35" t="s">
        <v>21</v>
      </c>
      <c r="W35" t="s">
        <v>22</v>
      </c>
      <c r="X35" t="s">
        <v>23</v>
      </c>
      <c r="Y35" t="s">
        <v>24</v>
      </c>
      <c r="Z35" t="s">
        <v>25</v>
      </c>
      <c r="AA35" t="s">
        <v>26</v>
      </c>
      <c r="AB35" t="s">
        <v>27</v>
      </c>
      <c r="AC35" t="s">
        <v>120</v>
      </c>
      <c r="AD35" t="s">
        <v>28</v>
      </c>
      <c r="AE35" t="s">
        <v>29</v>
      </c>
      <c r="AF35" t="s">
        <v>30</v>
      </c>
      <c r="AG35" t="s">
        <v>31</v>
      </c>
      <c r="AH35" t="s">
        <v>32</v>
      </c>
      <c r="AI35" t="s">
        <v>33</v>
      </c>
      <c r="AJ35" t="s">
        <v>34</v>
      </c>
      <c r="AK35" t="s">
        <v>74</v>
      </c>
      <c r="AL35" t="s">
        <v>35</v>
      </c>
      <c r="AM35" t="s">
        <v>36</v>
      </c>
    </row>
    <row r="36" spans="1:39" x14ac:dyDescent="0.25">
      <c r="A36" s="34" t="s">
        <v>37</v>
      </c>
      <c r="B36">
        <v>3.9457501297042099</v>
      </c>
      <c r="C36">
        <v>3.8710944107026302E-3</v>
      </c>
      <c r="D36">
        <v>4.5476750061822804</v>
      </c>
      <c r="E36">
        <v>3.8571731469853499E-3</v>
      </c>
      <c r="F36">
        <v>-73.818598551732606</v>
      </c>
      <c r="G36" s="1">
        <v>0</v>
      </c>
      <c r="H36">
        <v>3.1634422313565902</v>
      </c>
      <c r="I36">
        <v>-67.669684627242603</v>
      </c>
      <c r="J36">
        <v>-103.869329650403</v>
      </c>
      <c r="K36">
        <v>-83.166632688220602</v>
      </c>
      <c r="L36">
        <v>-10.519899026171601</v>
      </c>
      <c r="M36">
        <v>14.7398074381315</v>
      </c>
      <c r="N36">
        <v>91.229413187034197</v>
      </c>
      <c r="O36">
        <v>82.873923098216295</v>
      </c>
      <c r="P36">
        <v>67836.187673967201</v>
      </c>
      <c r="Q36">
        <v>92852.276495529295</v>
      </c>
      <c r="R36">
        <v>96.799712121376899</v>
      </c>
      <c r="S36">
        <v>694.78957634109895</v>
      </c>
      <c r="T36">
        <v>0.74304908527801405</v>
      </c>
      <c r="U36">
        <v>0.42347781758902298</v>
      </c>
      <c r="V36" s="1">
        <v>0</v>
      </c>
      <c r="W36">
        <v>4.4685686365030897E-2</v>
      </c>
      <c r="X36">
        <v>0.53183649604594496</v>
      </c>
      <c r="Y36" s="1">
        <v>0</v>
      </c>
      <c r="Z36">
        <v>0.118424568242173</v>
      </c>
      <c r="AA36">
        <v>3.3307183754264602E-4</v>
      </c>
      <c r="AB36">
        <v>3.4560216539003801E-3</v>
      </c>
      <c r="AC36">
        <v>1.39224390458144E-5</v>
      </c>
      <c r="AD36" s="1">
        <v>0</v>
      </c>
      <c r="AE36">
        <v>5.5452753940649397E-5</v>
      </c>
      <c r="AF36">
        <v>1.2230359566266499E-5</v>
      </c>
      <c r="AG36">
        <v>6.0386347047282998</v>
      </c>
      <c r="AH36">
        <v>7.4340059241905995E-2</v>
      </c>
      <c r="AI36">
        <v>0.51465072821029101</v>
      </c>
      <c r="AJ36" t="s">
        <v>85</v>
      </c>
      <c r="AK36" t="s">
        <v>86</v>
      </c>
      <c r="AL36">
        <v>244685128.94</v>
      </c>
      <c r="AM36">
        <v>3607</v>
      </c>
    </row>
    <row r="37" spans="1:39" x14ac:dyDescent="0.25">
      <c r="A37" t="s">
        <v>37</v>
      </c>
      <c r="B37">
        <v>6.8435887675078497</v>
      </c>
      <c r="C37">
        <v>5.1045601297065001E-3</v>
      </c>
      <c r="D37">
        <v>5.95639185284357</v>
      </c>
      <c r="E37">
        <v>5.0667292857902203E-3</v>
      </c>
      <c r="F37">
        <v>-61.6619918412879</v>
      </c>
      <c r="G37" s="1">
        <v>0</v>
      </c>
      <c r="H37">
        <v>3.2809474013287101</v>
      </c>
      <c r="I37">
        <v>-39.631362066491299</v>
      </c>
      <c r="J37">
        <v>-68.149580217536894</v>
      </c>
      <c r="K37">
        <v>-57.700651331945899</v>
      </c>
      <c r="L37">
        <v>2.6996128969235098</v>
      </c>
      <c r="M37">
        <v>14.565443141650499</v>
      </c>
      <c r="N37">
        <v>92.0273656348879</v>
      </c>
      <c r="O37">
        <v>83.017315100993798</v>
      </c>
      <c r="P37">
        <v>93242.351251998203</v>
      </c>
      <c r="Q37">
        <v>114011.501953122</v>
      </c>
      <c r="R37">
        <v>93.495636996162006</v>
      </c>
      <c r="S37">
        <v>701.07753924295605</v>
      </c>
      <c r="T37">
        <v>0.60813623456196297</v>
      </c>
      <c r="U37">
        <v>0.354810651183954</v>
      </c>
      <c r="V37" s="1">
        <v>0</v>
      </c>
      <c r="W37">
        <v>0.100156362031199</v>
      </c>
      <c r="X37">
        <v>0.54503298678484602</v>
      </c>
      <c r="Y37" s="1">
        <v>0</v>
      </c>
      <c r="Z37">
        <v>0.216566145839519</v>
      </c>
      <c r="AA37">
        <v>3.0334120943701601E-4</v>
      </c>
      <c r="AB37">
        <v>4.4328444736378703E-3</v>
      </c>
      <c r="AC37">
        <v>3.7831672877649098E-5</v>
      </c>
      <c r="AD37" s="1">
        <v>0</v>
      </c>
      <c r="AE37">
        <v>1.0411982031693899E-4</v>
      </c>
      <c r="AF37">
        <v>2.2631109763807201E-4</v>
      </c>
      <c r="AG37">
        <v>7.8747456687796502</v>
      </c>
      <c r="AH37">
        <v>0.10937160728843801</v>
      </c>
      <c r="AI37">
        <v>4.1018375157273796</v>
      </c>
      <c r="AJ37" t="s">
        <v>87</v>
      </c>
      <c r="AK37" t="s">
        <v>88</v>
      </c>
      <c r="AL37">
        <v>2566402475.8600001</v>
      </c>
      <c r="AM37">
        <v>27524</v>
      </c>
    </row>
    <row r="38" spans="1:39" x14ac:dyDescent="0.25">
      <c r="A38" t="s">
        <v>37</v>
      </c>
      <c r="B38">
        <v>9.7193117231445605</v>
      </c>
      <c r="C38">
        <v>7.5641525466145299E-3</v>
      </c>
      <c r="D38">
        <v>8.7087161455730406</v>
      </c>
      <c r="E38">
        <v>7.3740490927313102E-3</v>
      </c>
      <c r="F38">
        <v>-54.606984280292998</v>
      </c>
      <c r="G38" s="1">
        <v>0</v>
      </c>
      <c r="H38">
        <v>3.34659396337711</v>
      </c>
      <c r="I38">
        <v>-15.549466333955699</v>
      </c>
      <c r="J38">
        <v>-39.832326882646299</v>
      </c>
      <c r="K38">
        <v>-34.055253887748997</v>
      </c>
      <c r="L38">
        <v>11.561782976145199</v>
      </c>
      <c r="M38">
        <v>14.8424678492952</v>
      </c>
      <c r="N38">
        <v>92.588128444346196</v>
      </c>
      <c r="O38">
        <v>83.066279843921706</v>
      </c>
      <c r="P38">
        <v>146821.754670792</v>
      </c>
      <c r="Q38">
        <v>184566.21393234501</v>
      </c>
      <c r="R38">
        <v>89.313172894128101</v>
      </c>
      <c r="S38">
        <v>703.01249810502804</v>
      </c>
      <c r="T38">
        <v>0.48213526713115701</v>
      </c>
      <c r="U38">
        <v>0.27869173316197299</v>
      </c>
      <c r="V38" s="1">
        <v>0</v>
      </c>
      <c r="W38">
        <v>0.18641337576953701</v>
      </c>
      <c r="X38">
        <v>0.53489489106848798</v>
      </c>
      <c r="Y38" s="1">
        <v>0</v>
      </c>
      <c r="Z38">
        <v>0.30472040176131299</v>
      </c>
      <c r="AA38">
        <v>2.8624726156113798E-4</v>
      </c>
      <c r="AB38">
        <v>5.4593923046612298E-3</v>
      </c>
      <c r="AC38">
        <v>1.90104506518925E-4</v>
      </c>
      <c r="AD38" s="1">
        <v>0</v>
      </c>
      <c r="AE38">
        <v>2.29163095449959E-4</v>
      </c>
      <c r="AF38">
        <v>1.3992650897756199E-3</v>
      </c>
      <c r="AG38">
        <v>7.1779446650383498</v>
      </c>
      <c r="AH38">
        <v>8.9906187215701996E-2</v>
      </c>
      <c r="AI38">
        <v>22.54522582912</v>
      </c>
      <c r="AJ38" t="s">
        <v>89</v>
      </c>
      <c r="AK38" t="s">
        <v>90</v>
      </c>
      <c r="AL38">
        <v>24794523820.029999</v>
      </c>
      <c r="AM38">
        <v>168875</v>
      </c>
    </row>
    <row r="39" spans="1:39" x14ac:dyDescent="0.25">
      <c r="A39" t="s">
        <v>37</v>
      </c>
      <c r="B39">
        <v>13.570564416876801</v>
      </c>
      <c r="C39">
        <v>9.9787678924276695E-3</v>
      </c>
      <c r="D39">
        <v>11.3386982356368</v>
      </c>
      <c r="E39">
        <v>9.5841934719329194E-3</v>
      </c>
      <c r="F39">
        <v>-40.337464874938703</v>
      </c>
      <c r="G39" s="1">
        <v>0</v>
      </c>
      <c r="H39">
        <v>3.4950057893499999</v>
      </c>
      <c r="I39">
        <v>5.5934749062771703</v>
      </c>
      <c r="J39">
        <v>-20.585846943824599</v>
      </c>
      <c r="K39">
        <v>-11.042727876634601</v>
      </c>
      <c r="L39">
        <v>28.6468666195758</v>
      </c>
      <c r="M39">
        <v>15.3697048468966</v>
      </c>
      <c r="N39">
        <v>92.856681269020797</v>
      </c>
      <c r="O39">
        <v>83.159015969663301</v>
      </c>
      <c r="P39">
        <v>172924.37021136601</v>
      </c>
      <c r="Q39">
        <v>219324.52065399199</v>
      </c>
      <c r="R39">
        <v>87.984731507301007</v>
      </c>
      <c r="S39">
        <v>699.26343082821995</v>
      </c>
      <c r="T39">
        <v>0.43874035156487201</v>
      </c>
      <c r="U39">
        <v>0.29012427958569997</v>
      </c>
      <c r="V39" s="1">
        <v>0</v>
      </c>
      <c r="W39">
        <v>0.21268494495748699</v>
      </c>
      <c r="X39">
        <v>0.49719077545681101</v>
      </c>
      <c r="Y39" s="1">
        <v>0</v>
      </c>
      <c r="Z39">
        <v>0.35498591861059298</v>
      </c>
      <c r="AA39">
        <v>2.8383743832993902E-4</v>
      </c>
      <c r="AB39">
        <v>5.7594826166242697E-3</v>
      </c>
      <c r="AC39">
        <v>3.9457517843018901E-4</v>
      </c>
      <c r="AD39" s="1">
        <v>0</v>
      </c>
      <c r="AE39">
        <v>3.5445541221441798E-4</v>
      </c>
      <c r="AF39">
        <v>3.1864829467718502E-3</v>
      </c>
      <c r="AG39">
        <v>7.06156839672009</v>
      </c>
      <c r="AH39">
        <v>9.3017835433318694E-2</v>
      </c>
      <c r="AI39">
        <v>63.207497558474401</v>
      </c>
      <c r="AJ39" t="s">
        <v>91</v>
      </c>
      <c r="AK39" t="s">
        <v>92</v>
      </c>
      <c r="AL39">
        <v>81198886049.559998</v>
      </c>
      <c r="AM39">
        <v>469563</v>
      </c>
    </row>
    <row r="40" spans="1:39" x14ac:dyDescent="0.25">
      <c r="A40" t="s">
        <v>37</v>
      </c>
      <c r="B40">
        <v>18.980294435487501</v>
      </c>
      <c r="C40">
        <v>1.24051491594001E-2</v>
      </c>
      <c r="D40">
        <v>13.9113687087237</v>
      </c>
      <c r="E40">
        <v>1.1830716672719401E-2</v>
      </c>
      <c r="F40">
        <v>-20.247192053428499</v>
      </c>
      <c r="G40" s="1">
        <v>0</v>
      </c>
      <c r="H40">
        <v>3.7120796779349101</v>
      </c>
      <c r="I40">
        <v>27.860452374249</v>
      </c>
      <c r="J40">
        <v>-2.5644399163865699</v>
      </c>
      <c r="K40">
        <v>13.7011769990999</v>
      </c>
      <c r="L40">
        <v>50.033169118613799</v>
      </c>
      <c r="M40">
        <v>15.416685922551199</v>
      </c>
      <c r="N40">
        <v>92.851740386970704</v>
      </c>
      <c r="O40">
        <v>83.183483240493999</v>
      </c>
      <c r="P40">
        <v>179933.084460274</v>
      </c>
      <c r="Q40">
        <v>224497.892825897</v>
      </c>
      <c r="R40">
        <v>88.494763599738107</v>
      </c>
      <c r="S40">
        <v>692.17464114909899</v>
      </c>
      <c r="T40">
        <v>0.40832222122405398</v>
      </c>
      <c r="U40">
        <v>0.34391113964259001</v>
      </c>
      <c r="V40" s="1">
        <v>0</v>
      </c>
      <c r="W40">
        <v>0.18312461528826199</v>
      </c>
      <c r="X40">
        <v>0.47296424506914603</v>
      </c>
      <c r="Y40" s="1">
        <v>0</v>
      </c>
      <c r="Z40">
        <v>0.40887220056975099</v>
      </c>
      <c r="AA40">
        <v>2.82958827297989E-4</v>
      </c>
      <c r="AB40">
        <v>5.8947952747610303E-3</v>
      </c>
      <c r="AC40">
        <v>5.7443489651404103E-4</v>
      </c>
      <c r="AD40" s="1">
        <v>0</v>
      </c>
      <c r="AE40">
        <v>4.9642749626424099E-4</v>
      </c>
      <c r="AF40">
        <v>5.1565926000072303E-3</v>
      </c>
      <c r="AG40">
        <v>7.3337711208605301</v>
      </c>
      <c r="AH40">
        <v>0.10001006175941</v>
      </c>
      <c r="AI40">
        <v>154.533227191934</v>
      </c>
      <c r="AJ40" t="s">
        <v>93</v>
      </c>
      <c r="AK40" t="s">
        <v>94</v>
      </c>
      <c r="AL40">
        <v>163235654088.53</v>
      </c>
      <c r="AM40">
        <v>907202</v>
      </c>
    </row>
    <row r="41" spans="1:39" x14ac:dyDescent="0.25">
      <c r="A41" t="s">
        <v>37</v>
      </c>
      <c r="B41">
        <v>26.219047407590399</v>
      </c>
      <c r="C41">
        <v>1.4288426910793401E-2</v>
      </c>
      <c r="D41">
        <v>15.8608216152425</v>
      </c>
      <c r="E41">
        <v>1.3502486538775499E-2</v>
      </c>
      <c r="F41">
        <v>-8.9605608523766591</v>
      </c>
      <c r="G41" s="1">
        <v>0</v>
      </c>
      <c r="H41">
        <v>3.8624523431685001</v>
      </c>
      <c r="I41">
        <v>48.576483197174397</v>
      </c>
      <c r="J41">
        <v>13.599842027933301</v>
      </c>
      <c r="K41">
        <v>36.9016078830062</v>
      </c>
      <c r="L41">
        <v>69.145669762700507</v>
      </c>
      <c r="M41">
        <v>15.900187525630001</v>
      </c>
      <c r="N41">
        <v>93.263142681859406</v>
      </c>
      <c r="O41">
        <v>83.437703001864406</v>
      </c>
      <c r="P41">
        <v>193995.78572476699</v>
      </c>
      <c r="Q41">
        <v>243634.98140193001</v>
      </c>
      <c r="R41">
        <v>91.420420875569107</v>
      </c>
      <c r="S41">
        <v>686.691623597957</v>
      </c>
      <c r="T41">
        <v>0.42116922750602098</v>
      </c>
      <c r="U41">
        <v>0.37655604683134802</v>
      </c>
      <c r="V41" s="1">
        <v>0</v>
      </c>
      <c r="W41">
        <v>0.15435911014907999</v>
      </c>
      <c r="X41">
        <v>0.46908484301957099</v>
      </c>
      <c r="Y41" s="1">
        <v>0</v>
      </c>
      <c r="Z41">
        <v>0.38446125187525299</v>
      </c>
      <c r="AA41">
        <v>2.8181927601120699E-4</v>
      </c>
      <c r="AB41">
        <v>5.6571489139045899E-3</v>
      </c>
      <c r="AC41">
        <v>7.8594287465000702E-4</v>
      </c>
      <c r="AD41" s="1">
        <v>0</v>
      </c>
      <c r="AE41">
        <v>6.8809415540881395E-4</v>
      </c>
      <c r="AF41">
        <v>6.8755099130342898E-3</v>
      </c>
      <c r="AG41">
        <v>7.38370703863374</v>
      </c>
      <c r="AH41">
        <v>0.113328250159573</v>
      </c>
      <c r="AI41">
        <v>336.41819910300501</v>
      </c>
      <c r="AJ41" t="s">
        <v>95</v>
      </c>
      <c r="AK41" t="s">
        <v>96</v>
      </c>
      <c r="AL41">
        <v>215223774577.70001</v>
      </c>
      <c r="AM41">
        <v>1109425</v>
      </c>
    </row>
    <row r="42" spans="1:39" x14ac:dyDescent="0.25">
      <c r="A42" t="s">
        <v>37</v>
      </c>
      <c r="B42">
        <v>27.138910625034399</v>
      </c>
      <c r="C42">
        <v>1.6693766200989599E-2</v>
      </c>
      <c r="D42">
        <v>18.291825212993299</v>
      </c>
      <c r="E42">
        <v>1.56908102640551E-2</v>
      </c>
      <c r="F42">
        <v>-2.93451388948202</v>
      </c>
      <c r="G42" s="1">
        <v>0</v>
      </c>
      <c r="H42">
        <v>4.0098694859583803</v>
      </c>
      <c r="I42">
        <v>73.341116698977203</v>
      </c>
      <c r="J42">
        <v>36.022834908831904</v>
      </c>
      <c r="K42">
        <v>62.038502697191298</v>
      </c>
      <c r="L42">
        <v>96.334733991808804</v>
      </c>
      <c r="M42">
        <v>17.3763380165766</v>
      </c>
      <c r="N42">
        <v>93.708226760153096</v>
      </c>
      <c r="O42">
        <v>83.112098613571305</v>
      </c>
      <c r="P42">
        <v>173577.189531271</v>
      </c>
      <c r="Q42">
        <v>220582.21636253499</v>
      </c>
      <c r="R42">
        <v>106.761068079312</v>
      </c>
      <c r="S42">
        <v>681.86367874627103</v>
      </c>
      <c r="T42">
        <v>0.52478131604844402</v>
      </c>
      <c r="U42">
        <v>0.37683089597963498</v>
      </c>
      <c r="V42" s="1">
        <v>0</v>
      </c>
      <c r="W42">
        <v>0.135367297835675</v>
      </c>
      <c r="X42">
        <v>0.48780180618468799</v>
      </c>
      <c r="Y42" s="1">
        <v>0</v>
      </c>
      <c r="Z42">
        <v>0.24005866198924999</v>
      </c>
      <c r="AA42">
        <v>2.82239137554975E-4</v>
      </c>
      <c r="AB42">
        <v>5.4793720561076001E-3</v>
      </c>
      <c r="AC42">
        <v>1.0029610208322601E-3</v>
      </c>
      <c r="AD42" s="1">
        <v>0</v>
      </c>
      <c r="AE42">
        <v>1.18166603198389E-3</v>
      </c>
      <c r="AF42">
        <v>8.74761213137977E-3</v>
      </c>
      <c r="AG42">
        <v>7.2423038089263096</v>
      </c>
      <c r="AH42">
        <v>0.115691565465457</v>
      </c>
      <c r="AI42">
        <v>726.59844854271796</v>
      </c>
      <c r="AJ42" t="s">
        <v>97</v>
      </c>
      <c r="AK42" t="s">
        <v>98</v>
      </c>
      <c r="AL42">
        <v>161494481368</v>
      </c>
      <c r="AM42">
        <v>930390</v>
      </c>
    </row>
    <row r="43" spans="1:39" x14ac:dyDescent="0.25">
      <c r="A43" t="s">
        <v>37</v>
      </c>
      <c r="B43">
        <v>27.675938034970301</v>
      </c>
      <c r="C43">
        <v>1.8566241374128802E-2</v>
      </c>
      <c r="D43">
        <v>20.139521271469899</v>
      </c>
      <c r="E43">
        <v>1.7379238054968101E-2</v>
      </c>
      <c r="F43">
        <v>9.7773784710042602</v>
      </c>
      <c r="G43" s="1">
        <v>0</v>
      </c>
      <c r="H43">
        <v>4.18872251641851</v>
      </c>
      <c r="I43">
        <v>97.606577188268602</v>
      </c>
      <c r="J43">
        <v>58.708120555768701</v>
      </c>
      <c r="K43">
        <v>86.898578191854497</v>
      </c>
      <c r="L43">
        <v>121.823590388913</v>
      </c>
      <c r="M43">
        <v>18.494031163321601</v>
      </c>
      <c r="N43">
        <v>94.030744854063499</v>
      </c>
      <c r="O43">
        <v>82.798139655913204</v>
      </c>
      <c r="P43">
        <v>164838.79414838899</v>
      </c>
      <c r="Q43">
        <v>204660.963553432</v>
      </c>
      <c r="R43">
        <v>114.843879814023</v>
      </c>
      <c r="S43">
        <v>676.89862424086402</v>
      </c>
      <c r="T43">
        <v>0.60598267227147096</v>
      </c>
      <c r="U43">
        <v>0.35014322894261501</v>
      </c>
      <c r="V43" s="1">
        <v>0</v>
      </c>
      <c r="W43">
        <v>0.119524086472825</v>
      </c>
      <c r="X43">
        <v>0.53033268458455896</v>
      </c>
      <c r="Y43" s="1">
        <v>0</v>
      </c>
      <c r="Z43">
        <v>0.14046616246478699</v>
      </c>
      <c r="AA43">
        <v>2.8262546057588797E-4</v>
      </c>
      <c r="AB43">
        <v>5.3981798690569101E-3</v>
      </c>
      <c r="AC43">
        <v>1.1870098013766601E-3</v>
      </c>
      <c r="AD43" s="1">
        <v>0</v>
      </c>
      <c r="AE43">
        <v>1.66726958705592E-3</v>
      </c>
      <c r="AF43">
        <v>1.0031267522764399E-2</v>
      </c>
      <c r="AG43">
        <v>7.1445911332141501</v>
      </c>
      <c r="AH43">
        <v>0.126509735186947</v>
      </c>
      <c r="AI43">
        <v>1180.7456315970301</v>
      </c>
      <c r="AJ43" t="s">
        <v>99</v>
      </c>
      <c r="AK43" t="s">
        <v>100</v>
      </c>
      <c r="AL43">
        <v>133584369745.09</v>
      </c>
      <c r="AM43">
        <v>810394</v>
      </c>
    </row>
    <row r="44" spans="1:39" x14ac:dyDescent="0.25">
      <c r="A44" t="s">
        <v>37</v>
      </c>
      <c r="B44">
        <v>29.2181502046204</v>
      </c>
      <c r="C44">
        <v>2.2334084935001001E-2</v>
      </c>
      <c r="D44">
        <v>23.741950535720999</v>
      </c>
      <c r="E44">
        <v>2.07760472810378E-2</v>
      </c>
      <c r="F44">
        <v>21.7677000367521</v>
      </c>
      <c r="G44" s="1">
        <v>0</v>
      </c>
      <c r="H44">
        <v>4.3528077229460402</v>
      </c>
      <c r="I44">
        <v>120.696438865084</v>
      </c>
      <c r="J44">
        <v>82.327374946315103</v>
      </c>
      <c r="K44">
        <v>110.860008921068</v>
      </c>
      <c r="L44">
        <v>144.31132334811301</v>
      </c>
      <c r="M44">
        <v>19.658540864295599</v>
      </c>
      <c r="N44">
        <v>94.292460400890405</v>
      </c>
      <c r="O44">
        <v>82.203958386009006</v>
      </c>
      <c r="P44">
        <v>169064.661531216</v>
      </c>
      <c r="Q44">
        <v>204545.53137683499</v>
      </c>
      <c r="R44">
        <v>122.986927865886</v>
      </c>
      <c r="S44">
        <v>671.06655885898294</v>
      </c>
      <c r="T44">
        <v>0.63622861240671602</v>
      </c>
      <c r="U44">
        <v>0.33337133730044799</v>
      </c>
      <c r="V44" s="1">
        <v>0</v>
      </c>
      <c r="W44">
        <v>0.103224026857413</v>
      </c>
      <c r="X44">
        <v>0.56340463584213696</v>
      </c>
      <c r="Y44" s="1">
        <v>0</v>
      </c>
      <c r="Z44">
        <v>9.3501597267899694E-2</v>
      </c>
      <c r="AA44">
        <v>2.8286662688107298E-4</v>
      </c>
      <c r="AB44">
        <v>5.7374642231958596E-3</v>
      </c>
      <c r="AC44">
        <v>1.55804547740662E-3</v>
      </c>
      <c r="AD44" s="1">
        <v>0</v>
      </c>
      <c r="AE44">
        <v>2.38384430010476E-3</v>
      </c>
      <c r="AF44">
        <v>1.2371982206800299E-2</v>
      </c>
      <c r="AG44">
        <v>7.3299475061594999</v>
      </c>
      <c r="AH44">
        <v>0.130973663461288</v>
      </c>
      <c r="AI44">
        <v>1685.53327720177</v>
      </c>
      <c r="AJ44" t="s">
        <v>101</v>
      </c>
      <c r="AK44" t="s">
        <v>102</v>
      </c>
      <c r="AL44">
        <v>92017330525.580002</v>
      </c>
      <c r="AM44">
        <v>544273</v>
      </c>
    </row>
    <row r="45" spans="1:39" x14ac:dyDescent="0.25">
      <c r="A45" t="s">
        <v>37</v>
      </c>
      <c r="B45">
        <v>30.039583308388501</v>
      </c>
      <c r="C45">
        <v>2.2442700920221801E-2</v>
      </c>
      <c r="D45">
        <v>23.843553144311802</v>
      </c>
      <c r="E45">
        <v>2.0700394950038701E-2</v>
      </c>
      <c r="F45">
        <v>40.372063546624197</v>
      </c>
      <c r="G45" s="1">
        <v>0</v>
      </c>
      <c r="H45">
        <v>4.5483897623764404</v>
      </c>
      <c r="I45">
        <v>143.90851142029501</v>
      </c>
      <c r="J45">
        <v>105.023761480679</v>
      </c>
      <c r="K45">
        <v>135.353407207608</v>
      </c>
      <c r="L45">
        <v>168.00087064933001</v>
      </c>
      <c r="M45">
        <v>20.295901456661099</v>
      </c>
      <c r="N45">
        <v>94.455688364993094</v>
      </c>
      <c r="O45">
        <v>81.828471431126999</v>
      </c>
      <c r="P45">
        <v>165716.46672695401</v>
      </c>
      <c r="Q45">
        <v>201933.06631224399</v>
      </c>
      <c r="R45">
        <v>126.018746759604</v>
      </c>
      <c r="S45">
        <v>664.39961157886398</v>
      </c>
      <c r="T45">
        <v>0.65781627693943001</v>
      </c>
      <c r="U45">
        <v>0.31482179560302598</v>
      </c>
      <c r="V45" s="1">
        <v>0</v>
      </c>
      <c r="W45">
        <v>8.4775126388990901E-2</v>
      </c>
      <c r="X45">
        <v>0.60040307800798198</v>
      </c>
      <c r="Y45" s="1">
        <v>0</v>
      </c>
      <c r="Z45">
        <v>7.6095474426963405E-2</v>
      </c>
      <c r="AA45">
        <v>2.8331374318647698E-4</v>
      </c>
      <c r="AB45">
        <v>5.8781525849954204E-3</v>
      </c>
      <c r="AC45">
        <v>1.74232183349101E-3</v>
      </c>
      <c r="AD45" s="1">
        <v>0</v>
      </c>
      <c r="AE45">
        <v>3.1098698487392498E-3</v>
      </c>
      <c r="AF45">
        <v>1.14291964221557E-2</v>
      </c>
      <c r="AG45">
        <v>7.3202880069987302</v>
      </c>
      <c r="AH45">
        <v>0.149430847592498</v>
      </c>
      <c r="AI45">
        <v>2210.0729689479599</v>
      </c>
      <c r="AJ45" t="s">
        <v>103</v>
      </c>
      <c r="AK45" t="s">
        <v>104</v>
      </c>
      <c r="AL45">
        <v>39554697726.589996</v>
      </c>
      <c r="AM45">
        <v>238689</v>
      </c>
    </row>
    <row r="46" spans="1:39" x14ac:dyDescent="0.25">
      <c r="A46" t="s">
        <v>37</v>
      </c>
      <c r="B46">
        <v>31.9842019104907</v>
      </c>
      <c r="C46">
        <v>2.33503571480458E-2</v>
      </c>
      <c r="D46">
        <v>24.687763104780402</v>
      </c>
      <c r="E46">
        <v>2.1614319278609299E-2</v>
      </c>
      <c r="F46">
        <v>60.527125770132201</v>
      </c>
      <c r="G46" s="1">
        <v>0</v>
      </c>
      <c r="H46">
        <v>4.7691191260289898</v>
      </c>
      <c r="I46">
        <v>167.439544867818</v>
      </c>
      <c r="J46">
        <v>127.16030100664101</v>
      </c>
      <c r="K46">
        <v>159.817095199921</v>
      </c>
      <c r="L46">
        <v>191.48371374500201</v>
      </c>
      <c r="M46">
        <v>20.660659554740299</v>
      </c>
      <c r="N46">
        <v>94.490130051992494</v>
      </c>
      <c r="O46">
        <v>81.516877409784101</v>
      </c>
      <c r="P46">
        <v>166081.157024074</v>
      </c>
      <c r="Q46">
        <v>196697.055951196</v>
      </c>
      <c r="R46">
        <v>129.36629402295199</v>
      </c>
      <c r="S46">
        <v>656.55602813415805</v>
      </c>
      <c r="T46">
        <v>0.65771089633028501</v>
      </c>
      <c r="U46">
        <v>0.304115804006579</v>
      </c>
      <c r="V46" s="1">
        <v>0</v>
      </c>
      <c r="W46">
        <v>8.3558685717418493E-2</v>
      </c>
      <c r="X46">
        <v>0.61232551027600202</v>
      </c>
      <c r="Y46" s="1">
        <v>0</v>
      </c>
      <c r="Z46">
        <v>7.4491037775060095E-2</v>
      </c>
      <c r="AA46">
        <v>2.8366309908857401E-4</v>
      </c>
      <c r="AB46">
        <v>6.09708853050662E-3</v>
      </c>
      <c r="AC46">
        <v>1.73605486745504E-3</v>
      </c>
      <c r="AD46" s="1">
        <v>0</v>
      </c>
      <c r="AE46">
        <v>3.5387924647539699E-3</v>
      </c>
      <c r="AF46">
        <v>1.16948780478366E-2</v>
      </c>
      <c r="AG46">
        <v>7.4231559362871504</v>
      </c>
      <c r="AH46">
        <v>0.14142821430129399</v>
      </c>
      <c r="AI46">
        <v>2772.5472153373498</v>
      </c>
      <c r="AJ46" t="s">
        <v>105</v>
      </c>
      <c r="AK46" t="s">
        <v>106</v>
      </c>
      <c r="AL46">
        <v>14473308510.02</v>
      </c>
      <c r="AM46">
        <v>87146</v>
      </c>
    </row>
    <row r="47" spans="1:39" x14ac:dyDescent="0.25">
      <c r="A47" t="s">
        <v>37</v>
      </c>
      <c r="B47">
        <v>33.884720878795498</v>
      </c>
      <c r="C47">
        <v>2.48179598714479E-2</v>
      </c>
      <c r="D47">
        <v>26.034647438371199</v>
      </c>
      <c r="E47">
        <v>2.30400784777712E-2</v>
      </c>
      <c r="F47">
        <v>81.925803309878603</v>
      </c>
      <c r="G47" s="1">
        <v>0</v>
      </c>
      <c r="H47">
        <v>4.9695418956696402</v>
      </c>
      <c r="I47">
        <v>189.711690647936</v>
      </c>
      <c r="J47">
        <v>146.562774227901</v>
      </c>
      <c r="K47">
        <v>183.75629827149399</v>
      </c>
      <c r="L47">
        <v>213.85742257798699</v>
      </c>
      <c r="M47">
        <v>21.0533653467965</v>
      </c>
      <c r="N47">
        <v>94.144417343590106</v>
      </c>
      <c r="O47">
        <v>81.291532715524298</v>
      </c>
      <c r="P47">
        <v>165362.99931920099</v>
      </c>
      <c r="Q47">
        <v>205237.44944397401</v>
      </c>
      <c r="R47">
        <v>129.60873572943899</v>
      </c>
      <c r="S47">
        <v>645.45697266912202</v>
      </c>
      <c r="T47">
        <v>0.589246620298855</v>
      </c>
      <c r="U47">
        <v>0.35701719765922801</v>
      </c>
      <c r="V47" s="1">
        <v>0</v>
      </c>
      <c r="W47">
        <v>0.128147851436344</v>
      </c>
      <c r="X47">
        <v>0.51483495090442699</v>
      </c>
      <c r="Y47" s="1">
        <v>0</v>
      </c>
      <c r="Z47">
        <v>0.111127123881269</v>
      </c>
      <c r="AA47">
        <v>2.8372354882163901E-4</v>
      </c>
      <c r="AB47">
        <v>6.2299242254464302E-3</v>
      </c>
      <c r="AC47">
        <v>1.7778908448695199E-3</v>
      </c>
      <c r="AD47" s="1">
        <v>0</v>
      </c>
      <c r="AE47">
        <v>3.6652058988824502E-3</v>
      </c>
      <c r="AF47">
        <v>1.28613364784829E-2</v>
      </c>
      <c r="AG47">
        <v>7.29025592935582</v>
      </c>
      <c r="AH47">
        <v>0.141161103294417</v>
      </c>
      <c r="AI47">
        <v>3268.0446315269601</v>
      </c>
      <c r="AJ47" t="s">
        <v>107</v>
      </c>
      <c r="AK47" t="s">
        <v>108</v>
      </c>
      <c r="AL47">
        <v>3315528136.3499999</v>
      </c>
      <c r="AM47">
        <v>20050</v>
      </c>
    </row>
    <row r="48" spans="1:39" x14ac:dyDescent="0.25">
      <c r="A48" t="s">
        <v>37</v>
      </c>
      <c r="B48">
        <v>39.135860910278403</v>
      </c>
      <c r="C48">
        <v>2.04883167336199E-2</v>
      </c>
      <c r="D48">
        <v>21.996256479079101</v>
      </c>
      <c r="E48">
        <v>1.9615375836806899E-2</v>
      </c>
      <c r="F48">
        <v>124.071832119333</v>
      </c>
      <c r="G48" s="1">
        <v>0</v>
      </c>
      <c r="H48">
        <v>5.3780433336774101</v>
      </c>
      <c r="I48">
        <v>214.41624495270801</v>
      </c>
      <c r="J48">
        <v>158.78139829862201</v>
      </c>
      <c r="K48">
        <v>210.63154420076</v>
      </c>
      <c r="L48">
        <v>243.089600291209</v>
      </c>
      <c r="M48">
        <v>19.8838790480626</v>
      </c>
      <c r="N48">
        <v>93.129129734425803</v>
      </c>
      <c r="O48">
        <v>81.780780521614304</v>
      </c>
      <c r="P48">
        <v>139275.83307436499</v>
      </c>
      <c r="Q48">
        <v>174006.17194004601</v>
      </c>
      <c r="R48">
        <v>125.578494877484</v>
      </c>
      <c r="S48">
        <v>624.11309515014295</v>
      </c>
      <c r="T48">
        <v>0.41479604984468899</v>
      </c>
      <c r="U48">
        <v>0.39562014921925798</v>
      </c>
      <c r="V48" s="1">
        <v>0</v>
      </c>
      <c r="W48">
        <v>0.29425584202160598</v>
      </c>
      <c r="X48">
        <v>0.31012400875913498</v>
      </c>
      <c r="Y48" s="1">
        <v>0</v>
      </c>
      <c r="Z48">
        <v>0.23348424700508</v>
      </c>
      <c r="AA48">
        <v>2.8288495613553702E-4</v>
      </c>
      <c r="AB48">
        <v>6.0649147581735797E-3</v>
      </c>
      <c r="AC48">
        <v>8.7292023840160999E-4</v>
      </c>
      <c r="AD48" s="1">
        <v>0</v>
      </c>
      <c r="AE48">
        <v>2.2575571850074298E-3</v>
      </c>
      <c r="AF48">
        <v>1.1009978894148099E-2</v>
      </c>
      <c r="AG48">
        <v>6.79900274809241</v>
      </c>
      <c r="AH48">
        <v>0.115620878855443</v>
      </c>
      <c r="AI48">
        <v>3631.8241790851698</v>
      </c>
      <c r="AJ48" t="s">
        <v>109</v>
      </c>
      <c r="AK48" t="s">
        <v>110</v>
      </c>
      <c r="AL48">
        <v>795961386.01999998</v>
      </c>
      <c r="AM48">
        <v>5715</v>
      </c>
    </row>
    <row r="49" spans="1:39" x14ac:dyDescent="0.25">
      <c r="A49" t="s">
        <v>37</v>
      </c>
      <c r="B49">
        <v>43.561834374928402</v>
      </c>
      <c r="C49">
        <v>1.9383163279226599E-2</v>
      </c>
      <c r="D49">
        <v>20.933566866980001</v>
      </c>
      <c r="E49">
        <v>1.8709313715003301E-2</v>
      </c>
      <c r="F49">
        <v>143.83537040868799</v>
      </c>
      <c r="G49" s="1">
        <v>0</v>
      </c>
      <c r="H49">
        <v>5.5890702136506203</v>
      </c>
      <c r="I49">
        <v>238.679142872196</v>
      </c>
      <c r="J49">
        <v>177.090750756869</v>
      </c>
      <c r="K49">
        <v>235.55666042001101</v>
      </c>
      <c r="L49">
        <v>266.99698647187603</v>
      </c>
      <c r="M49">
        <v>20.069384788314501</v>
      </c>
      <c r="N49">
        <v>92.775608812780305</v>
      </c>
      <c r="O49">
        <v>81.951594071353298</v>
      </c>
      <c r="P49">
        <v>141056.90841155199</v>
      </c>
      <c r="Q49">
        <v>169647.94183132501</v>
      </c>
      <c r="R49">
        <v>128.938748158549</v>
      </c>
      <c r="S49">
        <v>613.82756665221302</v>
      </c>
      <c r="T49">
        <v>0.386054321156521</v>
      </c>
      <c r="U49">
        <v>0.32513892585044801</v>
      </c>
      <c r="V49" s="1">
        <v>0</v>
      </c>
      <c r="W49">
        <v>0.453388891214421</v>
      </c>
      <c r="X49">
        <v>0.22147218293512899</v>
      </c>
      <c r="Y49" s="1">
        <v>0</v>
      </c>
      <c r="Z49">
        <v>0.24529634645770301</v>
      </c>
      <c r="AA49">
        <v>2.8274637480872101E-4</v>
      </c>
      <c r="AB49">
        <v>5.9137933138212204E-3</v>
      </c>
      <c r="AC49">
        <v>6.7385237720306301E-4</v>
      </c>
      <c r="AD49" s="1">
        <v>0</v>
      </c>
      <c r="AE49">
        <v>2.23731619392185E-3</v>
      </c>
      <c r="AF49">
        <v>1.0275681238057799E-2</v>
      </c>
      <c r="AG49">
        <v>6.4838227318725501</v>
      </c>
      <c r="AH49">
        <v>0.110748654983676</v>
      </c>
      <c r="AI49">
        <v>3986.66099734208</v>
      </c>
      <c r="AJ49" t="s">
        <v>111</v>
      </c>
      <c r="AK49" t="s">
        <v>112</v>
      </c>
      <c r="AL49">
        <v>351654872.67000002</v>
      </c>
      <c r="AM49">
        <v>2493</v>
      </c>
    </row>
    <row r="50" spans="1:39" x14ac:dyDescent="0.25">
      <c r="A50" t="s">
        <v>37</v>
      </c>
      <c r="B50">
        <v>41.195083194291399</v>
      </c>
      <c r="C50">
        <v>2.27258751005808E-2</v>
      </c>
      <c r="D50">
        <v>24.107859460544201</v>
      </c>
      <c r="E50">
        <v>2.2016390236095602E-2</v>
      </c>
      <c r="F50">
        <v>166.73148816958599</v>
      </c>
      <c r="G50" s="1">
        <v>0</v>
      </c>
      <c r="H50">
        <v>5.8129028661582298</v>
      </c>
      <c r="I50">
        <v>270.92902192604998</v>
      </c>
      <c r="J50">
        <v>214.90219885712699</v>
      </c>
      <c r="K50">
        <v>267.40780001498501</v>
      </c>
      <c r="L50">
        <v>296.525535978981</v>
      </c>
      <c r="M50">
        <v>20.786763866565199</v>
      </c>
      <c r="N50">
        <v>92.013474593851797</v>
      </c>
      <c r="O50">
        <v>81.146377906551507</v>
      </c>
      <c r="P50">
        <v>156026.00390609301</v>
      </c>
      <c r="Q50">
        <v>183925.36647775199</v>
      </c>
      <c r="R50">
        <v>130.91610180783499</v>
      </c>
      <c r="S50">
        <v>606.10199880337802</v>
      </c>
      <c r="T50">
        <v>0.25614124853578002</v>
      </c>
      <c r="U50">
        <v>0.65377325911847595</v>
      </c>
      <c r="V50" s="1">
        <v>0</v>
      </c>
      <c r="W50">
        <v>0.25713826739953599</v>
      </c>
      <c r="X50">
        <v>8.9088473481987396E-2</v>
      </c>
      <c r="Y50" s="1">
        <v>0</v>
      </c>
      <c r="Z50">
        <v>0.52643078264111898</v>
      </c>
      <c r="AA50">
        <v>2.8251281199615798E-4</v>
      </c>
      <c r="AB50">
        <v>6.7203833481732202E-3</v>
      </c>
      <c r="AC50">
        <v>7.0943513895201603E-4</v>
      </c>
      <c r="AD50" s="1">
        <v>0</v>
      </c>
      <c r="AE50">
        <v>3.6207875674646498E-3</v>
      </c>
      <c r="AF50">
        <v>1.1392276589432799E-2</v>
      </c>
      <c r="AG50">
        <v>6.3478415227239102</v>
      </c>
      <c r="AH50">
        <v>0.11184710453696101</v>
      </c>
      <c r="AI50">
        <v>4278.0532080861003</v>
      </c>
      <c r="AJ50" t="s">
        <v>113</v>
      </c>
      <c r="AK50" t="s">
        <v>114</v>
      </c>
      <c r="AL50">
        <v>156182029.91</v>
      </c>
      <c r="AM50">
        <v>1001</v>
      </c>
    </row>
    <row r="53" spans="1:39" x14ac:dyDescent="0.2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7</v>
      </c>
      <c r="I53" t="s">
        <v>8</v>
      </c>
      <c r="J53" t="s">
        <v>134</v>
      </c>
      <c r="K53" t="s">
        <v>143</v>
      </c>
      <c r="L53" t="s">
        <v>9</v>
      </c>
      <c r="M53" t="s">
        <v>10</v>
      </c>
      <c r="N53" t="s">
        <v>11</v>
      </c>
      <c r="O53" t="s">
        <v>13</v>
      </c>
      <c r="P53" t="s">
        <v>14</v>
      </c>
      <c r="Q53" t="s">
        <v>15</v>
      </c>
      <c r="R53" t="s">
        <v>16</v>
      </c>
      <c r="S53" t="s">
        <v>17</v>
      </c>
      <c r="T53" t="s">
        <v>18</v>
      </c>
      <c r="U53" t="s">
        <v>20</v>
      </c>
      <c r="V53" t="s">
        <v>21</v>
      </c>
      <c r="W53" t="s">
        <v>22</v>
      </c>
      <c r="X53" t="s">
        <v>23</v>
      </c>
      <c r="Y53" t="s">
        <v>24</v>
      </c>
      <c r="Z53" t="s">
        <v>25</v>
      </c>
      <c r="AA53" t="s">
        <v>26</v>
      </c>
      <c r="AB53" t="s">
        <v>27</v>
      </c>
      <c r="AC53" t="s">
        <v>120</v>
      </c>
      <c r="AD53" t="s">
        <v>28</v>
      </c>
      <c r="AE53" t="s">
        <v>29</v>
      </c>
      <c r="AF53" t="s">
        <v>30</v>
      </c>
      <c r="AG53" t="s">
        <v>31</v>
      </c>
      <c r="AH53" t="s">
        <v>32</v>
      </c>
      <c r="AI53" t="s">
        <v>33</v>
      </c>
      <c r="AJ53" t="s">
        <v>34</v>
      </c>
      <c r="AK53" t="s">
        <v>74</v>
      </c>
      <c r="AL53" t="s">
        <v>35</v>
      </c>
      <c r="AM53" t="s">
        <v>36</v>
      </c>
    </row>
    <row r="54" spans="1:39" x14ac:dyDescent="0.25">
      <c r="A54" t="s">
        <v>37</v>
      </c>
      <c r="B54">
        <v>11.1523734967226</v>
      </c>
      <c r="C54">
        <v>9.47165426387752E-3</v>
      </c>
      <c r="D54">
        <v>10.7921858620698</v>
      </c>
      <c r="E54">
        <v>9.4681379278224193E-3</v>
      </c>
      <c r="F54">
        <v>-83.074939837884799</v>
      </c>
      <c r="G54" s="1">
        <v>0</v>
      </c>
      <c r="H54">
        <v>3.2446505193838502</v>
      </c>
      <c r="I54">
        <v>-60.954474069483197</v>
      </c>
      <c r="J54">
        <v>-63.638268152184999</v>
      </c>
      <c r="K54">
        <v>-109.248106824385</v>
      </c>
      <c r="L54">
        <v>5.6892936858940004</v>
      </c>
      <c r="M54">
        <v>51.020984375072899</v>
      </c>
      <c r="N54">
        <v>83.736526048001807</v>
      </c>
      <c r="O54">
        <v>57.692262857649702</v>
      </c>
      <c r="P54">
        <v>53342.8432375189</v>
      </c>
      <c r="Q54">
        <v>79497.903735945394</v>
      </c>
      <c r="R54">
        <v>78.280243375673095</v>
      </c>
      <c r="S54">
        <v>707.82930090285004</v>
      </c>
      <c r="T54">
        <v>0.61712057675649201</v>
      </c>
      <c r="U54">
        <v>6.1140812065113098E-2</v>
      </c>
      <c r="V54">
        <v>0.65206104842530399</v>
      </c>
      <c r="W54">
        <v>4.9347705692675504E-3</v>
      </c>
      <c r="X54">
        <v>0.281863368940314</v>
      </c>
      <c r="Y54" s="1">
        <v>0</v>
      </c>
      <c r="Z54">
        <v>0.27207817743607099</v>
      </c>
      <c r="AA54">
        <v>1.61533318077135E-3</v>
      </c>
      <c r="AB54">
        <v>7.2781286458214302E-3</v>
      </c>
      <c r="AC54">
        <v>3.5158809893886001E-6</v>
      </c>
      <c r="AD54" s="1">
        <v>0</v>
      </c>
      <c r="AE54">
        <v>5.7254668552890898E-4</v>
      </c>
      <c r="AF54" s="1">
        <v>0</v>
      </c>
      <c r="AG54">
        <v>4.6984146561344602</v>
      </c>
      <c r="AH54">
        <v>0.22014407296452501</v>
      </c>
      <c r="AI54">
        <v>251.389479565003</v>
      </c>
      <c r="AJ54" t="s">
        <v>83</v>
      </c>
      <c r="AK54" t="s">
        <v>84</v>
      </c>
      <c r="AL54">
        <v>176298096.90000001</v>
      </c>
      <c r="AM54">
        <v>3305</v>
      </c>
    </row>
    <row r="55" spans="1:39" x14ac:dyDescent="0.25">
      <c r="A55" t="s">
        <v>37</v>
      </c>
      <c r="B55">
        <v>13.635882623210501</v>
      </c>
      <c r="C55">
        <v>9.5900221527963105E-3</v>
      </c>
      <c r="D55">
        <v>10.920025554875901</v>
      </c>
      <c r="E55">
        <v>9.5504931124499003E-3</v>
      </c>
      <c r="F55">
        <v>-59.634262796333502</v>
      </c>
      <c r="G55" s="1">
        <v>0</v>
      </c>
      <c r="H55">
        <v>3.4163635652747999</v>
      </c>
      <c r="I55">
        <v>-29.1212757745486</v>
      </c>
      <c r="J55">
        <v>-31.085557282204899</v>
      </c>
      <c r="K55">
        <v>-83.989157497373498</v>
      </c>
      <c r="L55">
        <v>35.139814586136303</v>
      </c>
      <c r="M55">
        <v>50.973334804920697</v>
      </c>
      <c r="N55">
        <v>86.487281106839205</v>
      </c>
      <c r="O55">
        <v>59.774701523324701</v>
      </c>
      <c r="P55">
        <v>56351.123345936699</v>
      </c>
      <c r="Q55">
        <v>81255.435139619105</v>
      </c>
      <c r="R55">
        <v>92.809864698466697</v>
      </c>
      <c r="S55">
        <v>709.30651897800703</v>
      </c>
      <c r="T55">
        <v>0.599065551962633</v>
      </c>
      <c r="U55">
        <v>6.8383270727947601E-2</v>
      </c>
      <c r="V55">
        <v>0.67747245295884095</v>
      </c>
      <c r="W55">
        <v>6.6960914428320301E-3</v>
      </c>
      <c r="X55">
        <v>0.24744818487037901</v>
      </c>
      <c r="Y55" s="1">
        <v>0</v>
      </c>
      <c r="Z55">
        <v>0.25540842195678098</v>
      </c>
      <c r="AA55">
        <v>1.1914496936920301E-3</v>
      </c>
      <c r="AB55">
        <v>7.4924850629484799E-3</v>
      </c>
      <c r="AC55">
        <v>3.9532462566939098E-5</v>
      </c>
      <c r="AD55" s="1">
        <v>0</v>
      </c>
      <c r="AE55">
        <v>8.0320101287694801E-4</v>
      </c>
      <c r="AF55">
        <v>6.2078217392710696E-5</v>
      </c>
      <c r="AG55">
        <v>5.1531995958149501</v>
      </c>
      <c r="AH55">
        <v>0.25185423303813198</v>
      </c>
      <c r="AI55">
        <v>450.76718512041202</v>
      </c>
      <c r="AJ55" t="s">
        <v>85</v>
      </c>
      <c r="AK55" t="s">
        <v>86</v>
      </c>
      <c r="AL55">
        <v>998541905.69000006</v>
      </c>
      <c r="AM55">
        <v>17720</v>
      </c>
    </row>
    <row r="56" spans="1:39" x14ac:dyDescent="0.25">
      <c r="A56" t="s">
        <v>37</v>
      </c>
      <c r="B56">
        <v>11.9445483125949</v>
      </c>
      <c r="C56">
        <v>1.0053484774555199E-2</v>
      </c>
      <c r="D56">
        <v>11.4189601142538</v>
      </c>
      <c r="E56">
        <v>9.9303340284719894E-3</v>
      </c>
      <c r="F56">
        <v>-44.575914405026097</v>
      </c>
      <c r="G56" s="1">
        <v>0</v>
      </c>
      <c r="H56">
        <v>3.5459170840251302</v>
      </c>
      <c r="I56">
        <v>-3.18583416392373</v>
      </c>
      <c r="J56">
        <v>-4.74981490994079</v>
      </c>
      <c r="K56">
        <v>-59.172431721707802</v>
      </c>
      <c r="L56">
        <v>52.481108050446203</v>
      </c>
      <c r="M56">
        <v>51.875700481206799</v>
      </c>
      <c r="N56">
        <v>87.820770247955807</v>
      </c>
      <c r="O56">
        <v>62.580863398130099</v>
      </c>
      <c r="P56">
        <v>68680.3839981044</v>
      </c>
      <c r="Q56">
        <v>95567.058424718998</v>
      </c>
      <c r="R56">
        <v>96.766472754382093</v>
      </c>
      <c r="S56">
        <v>707.41016420327696</v>
      </c>
      <c r="T56">
        <v>0.55959171353718296</v>
      </c>
      <c r="U56">
        <v>7.5666271445918296E-2</v>
      </c>
      <c r="V56">
        <v>0.76033266213608897</v>
      </c>
      <c r="W56">
        <v>1.16404927299169E-2</v>
      </c>
      <c r="X56">
        <v>0.15236057368807501</v>
      </c>
      <c r="Y56" s="1">
        <v>0</v>
      </c>
      <c r="Z56">
        <v>0.30938996142160602</v>
      </c>
      <c r="AA56">
        <v>7.3988679883402002E-4</v>
      </c>
      <c r="AB56">
        <v>7.5959917662514597E-3</v>
      </c>
      <c r="AC56">
        <v>1.2315917472229801E-4</v>
      </c>
      <c r="AD56" s="1">
        <v>0</v>
      </c>
      <c r="AE56">
        <v>1.0870321531738099E-3</v>
      </c>
      <c r="AF56">
        <v>5.0692810931239705E-4</v>
      </c>
      <c r="AG56">
        <v>5.1603568636214803</v>
      </c>
      <c r="AH56">
        <v>0.27149801872930701</v>
      </c>
      <c r="AI56">
        <v>684.31091425790805</v>
      </c>
      <c r="AJ56" t="s">
        <v>87</v>
      </c>
      <c r="AK56" t="s">
        <v>88</v>
      </c>
      <c r="AL56">
        <v>5000069315.8299999</v>
      </c>
      <c r="AM56">
        <v>72802</v>
      </c>
    </row>
    <row r="57" spans="1:39" x14ac:dyDescent="0.25">
      <c r="A57" t="s">
        <v>37</v>
      </c>
      <c r="B57">
        <v>12.033420633460199</v>
      </c>
      <c r="C57">
        <v>1.1327628614769601E-2</v>
      </c>
      <c r="D57">
        <v>12.7774509317862</v>
      </c>
      <c r="E57">
        <v>1.1107892152491399E-2</v>
      </c>
      <c r="F57">
        <v>-33.392455527188297</v>
      </c>
      <c r="G57" s="1">
        <v>0</v>
      </c>
      <c r="H57">
        <v>3.5972999111612398</v>
      </c>
      <c r="I57">
        <v>20.008638943977299</v>
      </c>
      <c r="J57">
        <v>18.570452882308899</v>
      </c>
      <c r="K57">
        <v>-34.120880456911301</v>
      </c>
      <c r="L57">
        <v>65.631489074343904</v>
      </c>
      <c r="M57">
        <v>50.560562032194198</v>
      </c>
      <c r="N57">
        <v>89.413875088833393</v>
      </c>
      <c r="O57">
        <v>65.589699152403597</v>
      </c>
      <c r="P57">
        <v>85813.729161729207</v>
      </c>
      <c r="Q57">
        <v>112704.476990337</v>
      </c>
      <c r="R57">
        <v>101.41983363685701</v>
      </c>
      <c r="S57">
        <v>707.16829808956595</v>
      </c>
      <c r="T57">
        <v>0.52353822956799501</v>
      </c>
      <c r="U57">
        <v>8.2990823505185204E-2</v>
      </c>
      <c r="V57">
        <v>0.760613284827928</v>
      </c>
      <c r="W57">
        <v>1.26818247636155E-2</v>
      </c>
      <c r="X57">
        <v>0.14371406690326999</v>
      </c>
      <c r="Y57" s="1">
        <v>0</v>
      </c>
      <c r="Z57">
        <v>0.33212589968289602</v>
      </c>
      <c r="AA57">
        <v>5.2416450569020903E-4</v>
      </c>
      <c r="AB57">
        <v>7.6556731809020902E-3</v>
      </c>
      <c r="AC57">
        <v>2.19742743657646E-4</v>
      </c>
      <c r="AD57" s="1">
        <v>0</v>
      </c>
      <c r="AE57">
        <v>1.32063909889476E-3</v>
      </c>
      <c r="AF57">
        <v>1.60732325912073E-3</v>
      </c>
      <c r="AG57">
        <v>5.1962589518667501</v>
      </c>
      <c r="AH57">
        <v>0.236772006504917</v>
      </c>
      <c r="AI57">
        <v>862.138232092556</v>
      </c>
      <c r="AJ57" t="s">
        <v>89</v>
      </c>
      <c r="AK57" t="s">
        <v>90</v>
      </c>
      <c r="AL57">
        <v>26171900188.389999</v>
      </c>
      <c r="AM57">
        <v>304985</v>
      </c>
    </row>
    <row r="58" spans="1:39" x14ac:dyDescent="0.25">
      <c r="A58" t="s">
        <v>37</v>
      </c>
      <c r="B58">
        <v>14.495391479278799</v>
      </c>
      <c r="C58">
        <v>1.7737762197510502E-2</v>
      </c>
      <c r="D58">
        <v>19.326782253874899</v>
      </c>
      <c r="E58">
        <v>1.6865325237586399E-2</v>
      </c>
      <c r="F58">
        <v>-27.806086144272602</v>
      </c>
      <c r="G58" s="1">
        <v>0</v>
      </c>
      <c r="H58">
        <v>3.4875673000838598</v>
      </c>
      <c r="I58">
        <v>42.2648446237679</v>
      </c>
      <c r="J58">
        <v>40.6801768686407</v>
      </c>
      <c r="K58">
        <v>-9.0951980690644696</v>
      </c>
      <c r="L58">
        <v>74.748978091396395</v>
      </c>
      <c r="M58">
        <v>46.003720464266102</v>
      </c>
      <c r="N58">
        <v>91.808175807148402</v>
      </c>
      <c r="O58">
        <v>68.564355926331601</v>
      </c>
      <c r="P58">
        <v>122109.652081012</v>
      </c>
      <c r="Q58">
        <v>151282.90962314</v>
      </c>
      <c r="R58">
        <v>112.04963682632</v>
      </c>
      <c r="S58">
        <v>708.97664642447205</v>
      </c>
      <c r="T58">
        <v>0.487015668226564</v>
      </c>
      <c r="U58">
        <v>9.5124869017869207E-2</v>
      </c>
      <c r="V58">
        <v>0.69033766614529701</v>
      </c>
      <c r="W58">
        <v>3.0018414110230499E-2</v>
      </c>
      <c r="X58">
        <v>0.18451905072660199</v>
      </c>
      <c r="Y58" s="1">
        <v>0</v>
      </c>
      <c r="Z58">
        <v>0.34403411543645201</v>
      </c>
      <c r="AA58">
        <v>3.8772096529158699E-4</v>
      </c>
      <c r="AB58">
        <v>8.2085716452995599E-3</v>
      </c>
      <c r="AC58">
        <v>8.7244500830639595E-4</v>
      </c>
      <c r="AD58" s="1">
        <v>0</v>
      </c>
      <c r="AE58">
        <v>2.0857084855304001E-3</v>
      </c>
      <c r="AF58">
        <v>6.1834001695230296E-3</v>
      </c>
      <c r="AG58">
        <v>5.7778803455633199</v>
      </c>
      <c r="AH58">
        <v>0.237006557269441</v>
      </c>
      <c r="AI58">
        <v>777.19345536773596</v>
      </c>
      <c r="AJ58" t="s">
        <v>91</v>
      </c>
      <c r="AK58" t="s">
        <v>92</v>
      </c>
      <c r="AL58">
        <v>147132728314.41</v>
      </c>
      <c r="AM58">
        <v>1204923</v>
      </c>
    </row>
    <row r="59" spans="1:39" x14ac:dyDescent="0.25">
      <c r="A59" t="s">
        <v>37</v>
      </c>
      <c r="B59">
        <v>17.975301716909499</v>
      </c>
      <c r="C59">
        <v>2.21627671998205E-2</v>
      </c>
      <c r="D59">
        <v>23.5814422735791</v>
      </c>
      <c r="E59">
        <v>2.0564113340970702E-2</v>
      </c>
      <c r="F59">
        <v>-23.0976433241939</v>
      </c>
      <c r="G59" s="1">
        <v>0</v>
      </c>
      <c r="H59">
        <v>3.5494872025393902</v>
      </c>
      <c r="I59">
        <v>63.629938536674501</v>
      </c>
      <c r="J59">
        <v>61.918270998782802</v>
      </c>
      <c r="K59">
        <v>13.462129238856701</v>
      </c>
      <c r="L59">
        <v>90.658583422537106</v>
      </c>
      <c r="M59">
        <v>46.489284942965902</v>
      </c>
      <c r="N59">
        <v>92.796687597013801</v>
      </c>
      <c r="O59">
        <v>68.9695872833734</v>
      </c>
      <c r="P59">
        <v>147155.530991129</v>
      </c>
      <c r="Q59">
        <v>189457.79757864299</v>
      </c>
      <c r="R59">
        <v>113.599282516144</v>
      </c>
      <c r="S59">
        <v>708.04410070184997</v>
      </c>
      <c r="T59">
        <v>0.46737715810911701</v>
      </c>
      <c r="U59">
        <v>0.105756818367839</v>
      </c>
      <c r="V59">
        <v>0.62821510176315998</v>
      </c>
      <c r="W59">
        <v>4.5494904137414499E-2</v>
      </c>
      <c r="X59">
        <v>0.22053317573158501</v>
      </c>
      <c r="Y59" s="1">
        <v>0</v>
      </c>
      <c r="Z59">
        <v>0.341579308852547</v>
      </c>
      <c r="AA59">
        <v>3.6400860458375402E-4</v>
      </c>
      <c r="AB59">
        <v>8.3011612797671292E-3</v>
      </c>
      <c r="AC59">
        <v>1.5986590377679601E-3</v>
      </c>
      <c r="AD59" s="1">
        <v>0</v>
      </c>
      <c r="AE59">
        <v>2.6784537366181002E-3</v>
      </c>
      <c r="AF59">
        <v>9.2206195843940394E-3</v>
      </c>
      <c r="AG59">
        <v>5.9305468947809903</v>
      </c>
      <c r="AH59">
        <v>0.24768592665293299</v>
      </c>
      <c r="AI59">
        <v>971.843267098556</v>
      </c>
      <c r="AJ59" t="s">
        <v>93</v>
      </c>
      <c r="AK59" t="s">
        <v>94</v>
      </c>
      <c r="AL59">
        <v>359893131701.41998</v>
      </c>
      <c r="AM59">
        <v>2445665</v>
      </c>
    </row>
    <row r="60" spans="1:39" x14ac:dyDescent="0.25">
      <c r="A60" t="s">
        <v>37</v>
      </c>
      <c r="B60">
        <v>20.329005301631501</v>
      </c>
      <c r="C60">
        <v>2.33678120856993E-2</v>
      </c>
      <c r="D60">
        <v>24.703913516932399</v>
      </c>
      <c r="E60">
        <v>2.1963443667923299E-2</v>
      </c>
      <c r="F60">
        <v>-13.027706909831601</v>
      </c>
      <c r="G60" s="1">
        <v>0</v>
      </c>
      <c r="H60">
        <v>3.8910044047475201</v>
      </c>
      <c r="I60">
        <v>88.815481329529604</v>
      </c>
      <c r="J60">
        <v>87.273040495071101</v>
      </c>
      <c r="K60">
        <v>38.157950065293797</v>
      </c>
      <c r="L60">
        <v>115.94238685829799</v>
      </c>
      <c r="M60">
        <v>51.912845492008003</v>
      </c>
      <c r="N60">
        <v>92.9074553821644</v>
      </c>
      <c r="O60">
        <v>68.015853024682002</v>
      </c>
      <c r="P60">
        <v>146797.39481984699</v>
      </c>
      <c r="Q60">
        <v>187588.07778073</v>
      </c>
      <c r="R60">
        <v>104.208249505727</v>
      </c>
      <c r="S60">
        <v>704.17519511767205</v>
      </c>
      <c r="T60">
        <v>0.46438348335303598</v>
      </c>
      <c r="U60">
        <v>8.2928467213567406E-2</v>
      </c>
      <c r="V60">
        <v>0.74506194903636302</v>
      </c>
      <c r="W60">
        <v>2.9079680596860901E-2</v>
      </c>
      <c r="X60">
        <v>0.142929903153208</v>
      </c>
      <c r="Y60" s="1">
        <v>0</v>
      </c>
      <c r="Z60">
        <v>0.36395091687949399</v>
      </c>
      <c r="AA60">
        <v>3.8540534935762699E-4</v>
      </c>
      <c r="AB60">
        <v>8.2229890788767801E-3</v>
      </c>
      <c r="AC60">
        <v>1.40437539403215E-3</v>
      </c>
      <c r="AD60" s="1">
        <v>0</v>
      </c>
      <c r="AE60">
        <v>3.0776264350969298E-3</v>
      </c>
      <c r="AF60">
        <v>1.0277554104209399E-2</v>
      </c>
      <c r="AG60">
        <v>5.6370825739423198</v>
      </c>
      <c r="AH60">
        <v>0.264907433794425</v>
      </c>
      <c r="AI60">
        <v>1685.1143261628799</v>
      </c>
      <c r="AJ60" t="s">
        <v>95</v>
      </c>
      <c r="AK60" t="s">
        <v>96</v>
      </c>
      <c r="AL60">
        <v>485154526872.38</v>
      </c>
      <c r="AM60">
        <v>3304926</v>
      </c>
    </row>
    <row r="61" spans="1:39" x14ac:dyDescent="0.25">
      <c r="A61" t="s">
        <v>37</v>
      </c>
      <c r="B61">
        <v>22.525778800488101</v>
      </c>
      <c r="C61">
        <v>2.4008012217844599E-2</v>
      </c>
      <c r="D61">
        <v>25.2940781662113</v>
      </c>
      <c r="E61">
        <v>2.2720138787510499E-2</v>
      </c>
      <c r="F61">
        <v>-6.69144315934345</v>
      </c>
      <c r="G61" s="1">
        <v>0</v>
      </c>
      <c r="H61">
        <v>4.1341005996065201</v>
      </c>
      <c r="I61">
        <v>111.63584736973201</v>
      </c>
      <c r="J61">
        <v>109.785041499032</v>
      </c>
      <c r="K61">
        <v>62.311188241912603</v>
      </c>
      <c r="L61">
        <v>138.03792729551401</v>
      </c>
      <c r="M61">
        <v>55.199694226679703</v>
      </c>
      <c r="N61">
        <v>93.218827250875506</v>
      </c>
      <c r="O61">
        <v>67.815739541241996</v>
      </c>
      <c r="P61">
        <v>150894.01299943399</v>
      </c>
      <c r="Q61">
        <v>193156.04856699801</v>
      </c>
      <c r="R61">
        <v>99.601042930974799</v>
      </c>
      <c r="S61">
        <v>700.36405659671698</v>
      </c>
      <c r="T61">
        <v>0.46727396349377898</v>
      </c>
      <c r="U61">
        <v>7.8322300014206994E-2</v>
      </c>
      <c r="V61">
        <v>0.79527185259598299</v>
      </c>
      <c r="W61">
        <v>2.1303992089132699E-2</v>
      </c>
      <c r="X61">
        <v>0.10510185530067601</v>
      </c>
      <c r="Y61" s="1">
        <v>0</v>
      </c>
      <c r="Z61">
        <v>0.37000013115673103</v>
      </c>
      <c r="AA61">
        <v>3.9810148493478502E-4</v>
      </c>
      <c r="AB61">
        <v>7.9788546056149406E-3</v>
      </c>
      <c r="AC61">
        <v>1.2878807964842301E-3</v>
      </c>
      <c r="AD61" s="1">
        <v>0</v>
      </c>
      <c r="AE61">
        <v>3.53069229725905E-3</v>
      </c>
      <c r="AF61">
        <v>1.0812617974729301E-2</v>
      </c>
      <c r="AG61">
        <v>5.4762366514436698</v>
      </c>
      <c r="AH61">
        <v>0.27185647054372503</v>
      </c>
      <c r="AI61">
        <v>2386.3080907368599</v>
      </c>
      <c r="AJ61" t="s">
        <v>97</v>
      </c>
      <c r="AK61" t="s">
        <v>98</v>
      </c>
      <c r="AL61">
        <v>544086540054.75</v>
      </c>
      <c r="AM61">
        <v>3605753</v>
      </c>
    </row>
    <row r="62" spans="1:39" x14ac:dyDescent="0.25">
      <c r="A62" t="s">
        <v>37</v>
      </c>
      <c r="B62">
        <v>23.313592816786599</v>
      </c>
      <c r="C62">
        <v>2.2598739136358799E-2</v>
      </c>
      <c r="D62">
        <v>23.989298738861098</v>
      </c>
      <c r="E62">
        <v>2.1763072755844898E-2</v>
      </c>
      <c r="F62">
        <v>-3.1983510973044398</v>
      </c>
      <c r="G62" s="1">
        <v>0</v>
      </c>
      <c r="H62">
        <v>4.4983484889836198</v>
      </c>
      <c r="I62">
        <v>132.13791382485601</v>
      </c>
      <c r="J62">
        <v>129.11640005162499</v>
      </c>
      <c r="K62">
        <v>87.450746644373595</v>
      </c>
      <c r="L62">
        <v>160.32958859222401</v>
      </c>
      <c r="M62">
        <v>59.849970440947303</v>
      </c>
      <c r="N62">
        <v>93.660041308490094</v>
      </c>
      <c r="O62">
        <v>68.864515682772804</v>
      </c>
      <c r="P62">
        <v>141381.21348501599</v>
      </c>
      <c r="Q62">
        <v>179282.90089948499</v>
      </c>
      <c r="R62">
        <v>89.947062797452602</v>
      </c>
      <c r="S62">
        <v>694.04901179491401</v>
      </c>
      <c r="T62">
        <v>0.51101457510141701</v>
      </c>
      <c r="U62">
        <v>7.5312549689469196E-2</v>
      </c>
      <c r="V62">
        <v>0.79055818868969696</v>
      </c>
      <c r="W62">
        <v>2.4658559877769399E-2</v>
      </c>
      <c r="X62">
        <v>0.109470701743063</v>
      </c>
      <c r="Y62" s="1">
        <v>0</v>
      </c>
      <c r="Z62">
        <v>0.33765942827814699</v>
      </c>
      <c r="AA62">
        <v>4.2707970137956502E-4</v>
      </c>
      <c r="AB62">
        <v>7.7743736968697097E-3</v>
      </c>
      <c r="AC62">
        <v>8.3567218146616401E-4</v>
      </c>
      <c r="AD62" s="1">
        <v>0</v>
      </c>
      <c r="AE62">
        <v>3.3662958267066498E-3</v>
      </c>
      <c r="AF62">
        <v>1.01954425966348E-2</v>
      </c>
      <c r="AG62">
        <v>4.88000957778151</v>
      </c>
      <c r="AH62">
        <v>0.254734798359809</v>
      </c>
      <c r="AI62">
        <v>3248.3905561577099</v>
      </c>
      <c r="AJ62" t="s">
        <v>99</v>
      </c>
      <c r="AK62" t="s">
        <v>100</v>
      </c>
      <c r="AL62">
        <v>490615997312.02002</v>
      </c>
      <c r="AM62">
        <v>3470164</v>
      </c>
    </row>
    <row r="63" spans="1:39" x14ac:dyDescent="0.25">
      <c r="A63" t="s">
        <v>37</v>
      </c>
      <c r="B63">
        <v>25.1189979313558</v>
      </c>
      <c r="C63">
        <v>2.2694374564142701E-2</v>
      </c>
      <c r="D63">
        <v>24.078499424001802</v>
      </c>
      <c r="E63">
        <v>2.2058394333656601E-2</v>
      </c>
      <c r="F63">
        <v>1.63332987390988</v>
      </c>
      <c r="G63" s="1">
        <v>0</v>
      </c>
      <c r="H63">
        <v>4.73963959513351</v>
      </c>
      <c r="I63">
        <v>151.89449539322999</v>
      </c>
      <c r="J63">
        <v>147.06969918881001</v>
      </c>
      <c r="K63">
        <v>112.03493511054999</v>
      </c>
      <c r="L63">
        <v>179.97280389598799</v>
      </c>
      <c r="M63">
        <v>61.652472850096203</v>
      </c>
      <c r="N63">
        <v>94.359288918271105</v>
      </c>
      <c r="O63">
        <v>70.128804663549204</v>
      </c>
      <c r="P63">
        <v>142023.69209667001</v>
      </c>
      <c r="Q63">
        <v>175154.30751366401</v>
      </c>
      <c r="R63">
        <v>86.920407706458107</v>
      </c>
      <c r="S63">
        <v>688.92628233719302</v>
      </c>
      <c r="T63">
        <v>0.56163250301429701</v>
      </c>
      <c r="U63">
        <v>8.3691409666773603E-2</v>
      </c>
      <c r="V63">
        <v>0.75293831574326697</v>
      </c>
      <c r="W63">
        <v>2.8144184811172399E-2</v>
      </c>
      <c r="X63">
        <v>0.135226089778786</v>
      </c>
      <c r="Y63" s="1">
        <v>0</v>
      </c>
      <c r="Z63">
        <v>0.28369049454413398</v>
      </c>
      <c r="AA63">
        <v>4.39314496112466E-4</v>
      </c>
      <c r="AB63">
        <v>7.6318434074370998E-3</v>
      </c>
      <c r="AC63">
        <v>6.3598182042130802E-4</v>
      </c>
      <c r="AD63" s="1">
        <v>0</v>
      </c>
      <c r="AE63">
        <v>3.3136060063172798E-3</v>
      </c>
      <c r="AF63">
        <v>1.0673755110052099E-2</v>
      </c>
      <c r="AG63">
        <v>4.6139692108218897</v>
      </c>
      <c r="AH63">
        <v>0.24281638022598201</v>
      </c>
      <c r="AI63">
        <v>4067.2830675372902</v>
      </c>
      <c r="AJ63" t="s">
        <v>101</v>
      </c>
      <c r="AK63" t="s">
        <v>102</v>
      </c>
      <c r="AL63">
        <v>457283907149.47998</v>
      </c>
      <c r="AM63">
        <v>3219772</v>
      </c>
    </row>
    <row r="64" spans="1:39" x14ac:dyDescent="0.25">
      <c r="A64" t="s">
        <v>37</v>
      </c>
      <c r="B64">
        <v>25.770575693585901</v>
      </c>
      <c r="C64">
        <v>2.1870657871978699E-2</v>
      </c>
      <c r="D64">
        <v>23.3070495343507</v>
      </c>
      <c r="E64">
        <v>2.12068586186311E-2</v>
      </c>
      <c r="F64">
        <v>12.102374014377499</v>
      </c>
      <c r="G64" s="1">
        <v>0</v>
      </c>
      <c r="H64">
        <v>4.9649694557348196</v>
      </c>
      <c r="I64">
        <v>170.21981880921001</v>
      </c>
      <c r="J64">
        <v>162.99145518952301</v>
      </c>
      <c r="K64">
        <v>136.38000456301299</v>
      </c>
      <c r="L64">
        <v>198.11018075450599</v>
      </c>
      <c r="M64">
        <v>64.445629793224299</v>
      </c>
      <c r="N64">
        <v>94.694925208811995</v>
      </c>
      <c r="O64">
        <v>70.313403826066306</v>
      </c>
      <c r="P64">
        <v>142970.16822195001</v>
      </c>
      <c r="Q64">
        <v>175320.31079058201</v>
      </c>
      <c r="R64">
        <v>83.629291348871305</v>
      </c>
      <c r="S64">
        <v>679.59011072990597</v>
      </c>
      <c r="T64">
        <v>0.57675851343817597</v>
      </c>
      <c r="U64">
        <v>7.52347537955355E-2</v>
      </c>
      <c r="V64">
        <v>0.76216717099374898</v>
      </c>
      <c r="W64">
        <v>2.3977763184455599E-2</v>
      </c>
      <c r="X64">
        <v>0.13862031202625899</v>
      </c>
      <c r="Y64" s="1">
        <v>0</v>
      </c>
      <c r="Z64">
        <v>0.27684735832165902</v>
      </c>
      <c r="AA64">
        <v>4.5723583734233502E-4</v>
      </c>
      <c r="AB64">
        <v>7.5906330132107904E-3</v>
      </c>
      <c r="AC64">
        <v>6.6379999915204199E-4</v>
      </c>
      <c r="AD64" s="1">
        <v>0</v>
      </c>
      <c r="AE64">
        <v>3.27718884365428E-3</v>
      </c>
      <c r="AF64">
        <v>9.8819270280336505E-3</v>
      </c>
      <c r="AG64">
        <v>4.4413490494596699</v>
      </c>
      <c r="AH64">
        <v>0.24269660944521401</v>
      </c>
      <c r="AI64">
        <v>5211.9056486584404</v>
      </c>
      <c r="AJ64" t="s">
        <v>103</v>
      </c>
      <c r="AK64" t="s">
        <v>104</v>
      </c>
      <c r="AL64">
        <v>318719678792.82001</v>
      </c>
      <c r="AM64">
        <v>2229274</v>
      </c>
    </row>
    <row r="65" spans="1:39" x14ac:dyDescent="0.25">
      <c r="A65" t="s">
        <v>37</v>
      </c>
      <c r="B65">
        <v>25.1713475663542</v>
      </c>
      <c r="C65">
        <v>2.1285803095866598E-2</v>
      </c>
      <c r="D65">
        <v>22.7549502611887</v>
      </c>
      <c r="E65">
        <v>2.0701642421666399E-2</v>
      </c>
      <c r="F65">
        <v>23.534601931922399</v>
      </c>
      <c r="G65" s="1">
        <v>0</v>
      </c>
      <c r="H65">
        <v>5.18453567865786</v>
      </c>
      <c r="I65">
        <v>188.38729681211601</v>
      </c>
      <c r="J65">
        <v>177.96637368071401</v>
      </c>
      <c r="K65">
        <v>160.558658567458</v>
      </c>
      <c r="L65">
        <v>216.15005893315299</v>
      </c>
      <c r="M65">
        <v>68.094926208430493</v>
      </c>
      <c r="N65">
        <v>94.599365854247694</v>
      </c>
      <c r="O65">
        <v>70.199634559853607</v>
      </c>
      <c r="P65">
        <v>143448.05780448401</v>
      </c>
      <c r="Q65">
        <v>177462.576795295</v>
      </c>
      <c r="R65">
        <v>80.587866268999804</v>
      </c>
      <c r="S65">
        <v>667.17767423308703</v>
      </c>
      <c r="T65">
        <v>0.55568316327089495</v>
      </c>
      <c r="U65">
        <v>6.4170523671074495E-2</v>
      </c>
      <c r="V65">
        <v>0.77262129387789802</v>
      </c>
      <c r="W65">
        <v>1.80818020976471E-2</v>
      </c>
      <c r="X65">
        <v>0.14512638035337999</v>
      </c>
      <c r="Y65" s="1">
        <v>0</v>
      </c>
      <c r="Z65">
        <v>0.31714816634687998</v>
      </c>
      <c r="AA65">
        <v>4.8915709393560197E-4</v>
      </c>
      <c r="AB65">
        <v>7.3302055999292298E-3</v>
      </c>
      <c r="AC65">
        <v>5.8416403368171299E-4</v>
      </c>
      <c r="AD65" s="1">
        <v>0</v>
      </c>
      <c r="AE65">
        <v>3.4037038191465502E-3</v>
      </c>
      <c r="AF65">
        <v>9.4787080160685499E-3</v>
      </c>
      <c r="AG65">
        <v>4.2600770672300001</v>
      </c>
      <c r="AH65">
        <v>0.242022431337581</v>
      </c>
      <c r="AI65">
        <v>6519.6340394525096</v>
      </c>
      <c r="AJ65" t="s">
        <v>105</v>
      </c>
      <c r="AK65" t="s">
        <v>106</v>
      </c>
      <c r="AL65">
        <v>158693430491.82999</v>
      </c>
      <c r="AM65">
        <v>1106278</v>
      </c>
    </row>
    <row r="66" spans="1:39" x14ac:dyDescent="0.25">
      <c r="A66" t="s">
        <v>37</v>
      </c>
      <c r="B66">
        <v>22.501013124798199</v>
      </c>
      <c r="C66">
        <v>1.9077068669412001E-2</v>
      </c>
      <c r="D66">
        <v>20.6368956173635</v>
      </c>
      <c r="E66">
        <v>1.8508460099240901E-2</v>
      </c>
      <c r="F66">
        <v>25.696857463345399</v>
      </c>
      <c r="G66" s="1">
        <v>0</v>
      </c>
      <c r="H66">
        <v>5.49738190941037</v>
      </c>
      <c r="I66">
        <v>202.78154413830299</v>
      </c>
      <c r="J66">
        <v>184.461171779951</v>
      </c>
      <c r="K66">
        <v>186.052225860325</v>
      </c>
      <c r="L66">
        <v>233.938587647693</v>
      </c>
      <c r="M66">
        <v>76.695150398075299</v>
      </c>
      <c r="N66">
        <v>93.756672181519306</v>
      </c>
      <c r="O66">
        <v>70.015330973257903</v>
      </c>
      <c r="P66">
        <v>127544.977321429</v>
      </c>
      <c r="Q66">
        <v>161985.02497108301</v>
      </c>
      <c r="R66">
        <v>72.083323818466397</v>
      </c>
      <c r="S66">
        <v>647.90963537815605</v>
      </c>
      <c r="T66">
        <v>0.49593731831201798</v>
      </c>
      <c r="U66">
        <v>5.1527796185873498E-2</v>
      </c>
      <c r="V66">
        <v>0.82052710276982499</v>
      </c>
      <c r="W66">
        <v>1.49541545397861E-2</v>
      </c>
      <c r="X66">
        <v>0.11299094650451399</v>
      </c>
      <c r="Y66" s="1">
        <v>0</v>
      </c>
      <c r="Z66">
        <v>0.39753568366352798</v>
      </c>
      <c r="AA66">
        <v>5.6848785448499297E-4</v>
      </c>
      <c r="AB66">
        <v>7.1849136337351202E-3</v>
      </c>
      <c r="AC66">
        <v>5.6861761790579499E-4</v>
      </c>
      <c r="AD66" s="1">
        <v>0</v>
      </c>
      <c r="AE66">
        <v>2.8851940666534E-3</v>
      </c>
      <c r="AF66">
        <v>7.8699797212648404E-3</v>
      </c>
      <c r="AG66">
        <v>3.5457499096921201</v>
      </c>
      <c r="AH66">
        <v>0.21449327777744401</v>
      </c>
      <c r="AI66">
        <v>8595.3849835270594</v>
      </c>
      <c r="AJ66" t="s">
        <v>107</v>
      </c>
      <c r="AK66" t="s">
        <v>108</v>
      </c>
      <c r="AL66">
        <v>66054523394.949997</v>
      </c>
      <c r="AM66">
        <v>517892</v>
      </c>
    </row>
    <row r="67" spans="1:39" x14ac:dyDescent="0.25">
      <c r="A67" t="s">
        <v>37</v>
      </c>
      <c r="B67">
        <v>19.123246254967</v>
      </c>
      <c r="C67">
        <v>1.8336922104646498E-2</v>
      </c>
      <c r="D67">
        <v>19.915313373398</v>
      </c>
      <c r="E67">
        <v>1.8189380704920901E-2</v>
      </c>
      <c r="F67">
        <v>14.145913209660799</v>
      </c>
      <c r="G67" s="1">
        <v>0</v>
      </c>
      <c r="H67">
        <v>5.8644851442080199</v>
      </c>
      <c r="I67">
        <v>220.80976483224299</v>
      </c>
      <c r="J67">
        <v>193.68559850584501</v>
      </c>
      <c r="K67">
        <v>211.66916013097199</v>
      </c>
      <c r="L67">
        <v>256.13177055807699</v>
      </c>
      <c r="M67">
        <v>90.190302704123098</v>
      </c>
      <c r="N67">
        <v>93.017184967602503</v>
      </c>
      <c r="O67">
        <v>70.099217082828503</v>
      </c>
      <c r="P67">
        <v>112244.809987071</v>
      </c>
      <c r="Q67">
        <v>142684.27042663301</v>
      </c>
      <c r="R67">
        <v>58.635590681407102</v>
      </c>
      <c r="S67">
        <v>636.540554954002</v>
      </c>
      <c r="T67">
        <v>0.42434643662610499</v>
      </c>
      <c r="U67">
        <v>1.9344817709336801E-2</v>
      </c>
      <c r="V67">
        <v>0.93879679602868304</v>
      </c>
      <c r="W67">
        <v>8.0957443809308895E-3</v>
      </c>
      <c r="X67">
        <v>3.3762641881048397E-2</v>
      </c>
      <c r="Y67" s="1">
        <v>0</v>
      </c>
      <c r="Z67">
        <v>0.46541341874324998</v>
      </c>
      <c r="AA67">
        <v>6.7854612098171405E-4</v>
      </c>
      <c r="AB67">
        <v>6.91911954629249E-3</v>
      </c>
      <c r="AC67">
        <v>1.4754271154588801E-4</v>
      </c>
      <c r="AD67" s="1">
        <v>0</v>
      </c>
      <c r="AE67">
        <v>2.0282116041329501E-3</v>
      </c>
      <c r="AF67">
        <v>8.5636110930093403E-3</v>
      </c>
      <c r="AG67">
        <v>2.41106625776494</v>
      </c>
      <c r="AH67">
        <v>0.181645371760837</v>
      </c>
      <c r="AI67">
        <v>11245.752279152999</v>
      </c>
      <c r="AJ67" t="s">
        <v>109</v>
      </c>
      <c r="AK67" t="s">
        <v>110</v>
      </c>
      <c r="AL67">
        <v>39243254957.300003</v>
      </c>
      <c r="AM67">
        <v>349622</v>
      </c>
    </row>
    <row r="68" spans="1:39" x14ac:dyDescent="0.25">
      <c r="A68" t="s">
        <v>37</v>
      </c>
      <c r="B68">
        <v>18.934456493995199</v>
      </c>
      <c r="C68">
        <v>1.83045123780173E-2</v>
      </c>
      <c r="D68">
        <v>19.883579542746599</v>
      </c>
      <c r="E68">
        <v>1.8263635747924101E-2</v>
      </c>
      <c r="F68">
        <v>8.0205510795995103</v>
      </c>
      <c r="G68" s="1">
        <v>0</v>
      </c>
      <c r="H68">
        <v>6.1597265197070898</v>
      </c>
      <c r="I68">
        <v>242.207224890395</v>
      </c>
      <c r="J68">
        <v>207.05279265402001</v>
      </c>
      <c r="K68">
        <v>237.16071361644899</v>
      </c>
      <c r="L68">
        <v>279.43304856904302</v>
      </c>
      <c r="M68">
        <v>96.941762687129099</v>
      </c>
      <c r="N68">
        <v>92.831531101116397</v>
      </c>
      <c r="O68">
        <v>71.167694723229104</v>
      </c>
      <c r="P68">
        <v>106639.48088822501</v>
      </c>
      <c r="Q68">
        <v>130356.346792702</v>
      </c>
      <c r="R68">
        <v>53.179601774138902</v>
      </c>
      <c r="S68">
        <v>629.74548492126905</v>
      </c>
      <c r="T68">
        <v>0.39024577827076301</v>
      </c>
      <c r="U68">
        <v>6.7640341402130004E-3</v>
      </c>
      <c r="V68">
        <v>0.97820943191818899</v>
      </c>
      <c r="W68">
        <v>6.2893374403445697E-3</v>
      </c>
      <c r="X68">
        <v>8.7371965012529897E-3</v>
      </c>
      <c r="Y68" s="1">
        <v>0</v>
      </c>
      <c r="Z68">
        <v>0.46512662237400698</v>
      </c>
      <c r="AA68">
        <v>7.2462693084302898E-4</v>
      </c>
      <c r="AB68">
        <v>6.9298876904356098E-3</v>
      </c>
      <c r="AC68">
        <v>4.0876782229677997E-5</v>
      </c>
      <c r="AD68" s="1">
        <v>0</v>
      </c>
      <c r="AE68">
        <v>1.32265198875226E-3</v>
      </c>
      <c r="AF68">
        <v>9.2865399783288397E-3</v>
      </c>
      <c r="AG68">
        <v>1.7971071203228299</v>
      </c>
      <c r="AH68">
        <v>0.153936257461363</v>
      </c>
      <c r="AI68">
        <v>13333.1202078038</v>
      </c>
      <c r="AJ68" t="s">
        <v>111</v>
      </c>
      <c r="AK68" t="s">
        <v>112</v>
      </c>
      <c r="AL68">
        <v>33233554381.93</v>
      </c>
      <c r="AM68">
        <v>311644</v>
      </c>
    </row>
    <row r="69" spans="1:39" x14ac:dyDescent="0.25">
      <c r="A69" t="s">
        <v>37</v>
      </c>
      <c r="B69">
        <v>17.1902296072913</v>
      </c>
      <c r="C69">
        <v>1.7345111206243501E-2</v>
      </c>
      <c r="D69">
        <v>18.938949103049801</v>
      </c>
      <c r="E69">
        <v>1.7338211403080499E-2</v>
      </c>
      <c r="F69">
        <v>34.4451153177097</v>
      </c>
      <c r="G69" s="1">
        <v>0</v>
      </c>
      <c r="H69">
        <v>6.6153729352428297</v>
      </c>
      <c r="I69">
        <v>291.39861776389</v>
      </c>
      <c r="J69">
        <v>245.95744785117901</v>
      </c>
      <c r="K69">
        <v>288.36921165237101</v>
      </c>
      <c r="L69">
        <v>329.32129526919402</v>
      </c>
      <c r="M69">
        <v>99.745874879605793</v>
      </c>
      <c r="N69">
        <v>94.340948582603701</v>
      </c>
      <c r="O69">
        <v>73.030473484185606</v>
      </c>
      <c r="P69">
        <v>104813.86859260499</v>
      </c>
      <c r="Q69">
        <v>126735.522339502</v>
      </c>
      <c r="R69">
        <v>51.876355886243203</v>
      </c>
      <c r="S69">
        <v>622.110555278319</v>
      </c>
      <c r="T69">
        <v>0.34873723567041498</v>
      </c>
      <c r="U69">
        <v>4.9174661664169502E-3</v>
      </c>
      <c r="V69">
        <v>0.99201056162892698</v>
      </c>
      <c r="W69">
        <v>1.2334561257786099E-3</v>
      </c>
      <c r="X69">
        <v>1.8385160788768999E-3</v>
      </c>
      <c r="Y69" s="1">
        <v>0</v>
      </c>
      <c r="Z69">
        <v>0.43819452173627499</v>
      </c>
      <c r="AA69">
        <v>7.2877785760230005E-4</v>
      </c>
      <c r="AB69">
        <v>6.7258857111561904E-3</v>
      </c>
      <c r="AC69">
        <v>6.8999309256470299E-6</v>
      </c>
      <c r="AD69" s="1">
        <v>0</v>
      </c>
      <c r="AE69">
        <v>1.1157290534995401E-3</v>
      </c>
      <c r="AF69">
        <v>8.7678777839609208E-3</v>
      </c>
      <c r="AG69">
        <v>1.67887191270283</v>
      </c>
      <c r="AH69">
        <v>0.15136107380795699</v>
      </c>
      <c r="AI69">
        <v>15894.1315548818</v>
      </c>
      <c r="AJ69" t="s">
        <v>113</v>
      </c>
      <c r="AK69" t="s">
        <v>114</v>
      </c>
      <c r="AL69">
        <v>71030052840.100006</v>
      </c>
      <c r="AM69">
        <v>677678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X303"/>
  <sheetViews>
    <sheetView zoomScale="80" zoomScaleNormal="80" workbookViewId="0">
      <pane xSplit="9525" topLeftCell="AR1"/>
      <selection activeCell="A285" sqref="A285:AM303"/>
      <selection pane="topRight" activeCell="AS245" sqref="AS245:AS260"/>
    </sheetView>
  </sheetViews>
  <sheetFormatPr defaultRowHeight="15" x14ac:dyDescent="0.25"/>
  <cols>
    <col min="38" max="38" width="18.7109375" style="4" bestFit="1" customWidth="1"/>
    <col min="39" max="41" width="12.140625" customWidth="1"/>
  </cols>
  <sheetData>
    <row r="2" spans="1:42" x14ac:dyDescent="0.25">
      <c r="A2" t="s">
        <v>206</v>
      </c>
      <c r="B2" t="s">
        <v>207</v>
      </c>
    </row>
    <row r="3" spans="1:42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134</v>
      </c>
      <c r="K3" t="s">
        <v>143</v>
      </c>
      <c r="L3" t="s">
        <v>9</v>
      </c>
      <c r="M3" t="s">
        <v>10</v>
      </c>
      <c r="N3" t="s">
        <v>11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120</v>
      </c>
      <c r="AD3" t="s">
        <v>28</v>
      </c>
      <c r="AE3" t="s">
        <v>29</v>
      </c>
      <c r="AF3" t="s">
        <v>30</v>
      </c>
      <c r="AG3" t="s">
        <v>31</v>
      </c>
      <c r="AH3" t="s">
        <v>32</v>
      </c>
      <c r="AI3" t="s">
        <v>33</v>
      </c>
      <c r="AJ3" t="s">
        <v>34</v>
      </c>
      <c r="AK3" t="s">
        <v>74</v>
      </c>
      <c r="AL3" s="4" t="s">
        <v>35</v>
      </c>
      <c r="AM3" t="s">
        <v>36</v>
      </c>
    </row>
    <row r="4" spans="1:42" x14ac:dyDescent="0.25">
      <c r="A4" t="s">
        <v>37</v>
      </c>
      <c r="B4">
        <v>7.7292645035695102</v>
      </c>
      <c r="C4">
        <v>5.1363625749992897E-3</v>
      </c>
      <c r="D4">
        <v>5.99245945337268</v>
      </c>
      <c r="E4">
        <v>5.1363625749992897E-3</v>
      </c>
      <c r="F4">
        <v>-77.295638912953706</v>
      </c>
      <c r="G4" s="1">
        <v>0</v>
      </c>
      <c r="H4">
        <v>2.85632611798184</v>
      </c>
      <c r="I4">
        <v>-245.99914953580199</v>
      </c>
      <c r="J4">
        <v>-210.78310859779401</v>
      </c>
      <c r="K4">
        <v>-259.12858030365197</v>
      </c>
      <c r="L4">
        <v>-215.99527575439799</v>
      </c>
      <c r="M4">
        <v>60.887222241459398</v>
      </c>
      <c r="N4">
        <v>85.743944199285195</v>
      </c>
      <c r="O4">
        <v>59.6631299101427</v>
      </c>
      <c r="P4">
        <v>131996.588609625</v>
      </c>
      <c r="Q4">
        <v>183890.301930516</v>
      </c>
      <c r="R4">
        <v>115.86148735069099</v>
      </c>
      <c r="S4">
        <v>629.32612362994405</v>
      </c>
      <c r="T4">
        <v>0.45158812398497999</v>
      </c>
      <c r="U4">
        <v>0.30566088026975702</v>
      </c>
      <c r="V4">
        <v>0.41084851651923499</v>
      </c>
      <c r="W4">
        <v>1.04838183482784E-2</v>
      </c>
      <c r="X4">
        <v>0.273006784862728</v>
      </c>
      <c r="Y4" s="1">
        <v>0</v>
      </c>
      <c r="Z4">
        <v>0.435560787850161</v>
      </c>
      <c r="AA4">
        <v>4.7287714849888302E-4</v>
      </c>
      <c r="AB4">
        <v>4.6635077395157697E-3</v>
      </c>
      <c r="AC4" s="1">
        <v>0</v>
      </c>
      <c r="AD4" s="1">
        <v>0</v>
      </c>
      <c r="AE4" s="1">
        <v>0</v>
      </c>
      <c r="AF4" s="1">
        <v>0</v>
      </c>
      <c r="AG4">
        <v>4.7673598076042296</v>
      </c>
      <c r="AH4">
        <v>0.28367524154257101</v>
      </c>
      <c r="AI4">
        <v>68.352832251890703</v>
      </c>
      <c r="AJ4" t="s">
        <v>75</v>
      </c>
      <c r="AK4" t="s">
        <v>76</v>
      </c>
      <c r="AL4" s="4">
        <v>296200344.83999997</v>
      </c>
      <c r="AM4">
        <v>2244</v>
      </c>
      <c r="AP4" s="15">
        <f>B4/D4-1</f>
        <v>0.28983175667869054</v>
      </c>
    </row>
    <row r="5" spans="1:42" x14ac:dyDescent="0.25">
      <c r="A5" t="s">
        <v>37</v>
      </c>
      <c r="B5">
        <v>5.0631489413378699</v>
      </c>
      <c r="C5">
        <v>5.1642883113270904E-3</v>
      </c>
      <c r="D5">
        <v>6.02411996765158</v>
      </c>
      <c r="E5">
        <v>5.1642500813196901E-3</v>
      </c>
      <c r="F5">
        <v>-59.503232070620797</v>
      </c>
      <c r="G5" s="1">
        <v>0</v>
      </c>
      <c r="H5">
        <v>3.0306637115386201</v>
      </c>
      <c r="I5">
        <v>-212.203038497862</v>
      </c>
      <c r="J5">
        <v>-200.10413127778199</v>
      </c>
      <c r="K5">
        <v>-234.490280999665</v>
      </c>
      <c r="L5">
        <v>-185.988566039223</v>
      </c>
      <c r="M5">
        <v>54.047313810488802</v>
      </c>
      <c r="N5">
        <v>88.293113831968796</v>
      </c>
      <c r="O5">
        <v>64.368579414157196</v>
      </c>
      <c r="P5">
        <v>151374.04642087501</v>
      </c>
      <c r="Q5">
        <v>202664.68543094801</v>
      </c>
      <c r="R5">
        <v>109.274136735244</v>
      </c>
      <c r="S5">
        <v>658.47474085097895</v>
      </c>
      <c r="T5">
        <v>0.47213603349424599</v>
      </c>
      <c r="U5">
        <v>0.21343356788216999</v>
      </c>
      <c r="V5">
        <v>0.37224748703531402</v>
      </c>
      <c r="W5">
        <v>3.8431395421914497E-2</v>
      </c>
      <c r="X5">
        <v>0.37588754966060001</v>
      </c>
      <c r="Y5" s="1">
        <v>0</v>
      </c>
      <c r="Z5">
        <v>0.39418018020169199</v>
      </c>
      <c r="AA5">
        <v>4.6944512292170702E-4</v>
      </c>
      <c r="AB5">
        <v>4.6932848107055303E-3</v>
      </c>
      <c r="AC5" s="1">
        <v>3.8162945730045397E-8</v>
      </c>
      <c r="AD5" s="1">
        <v>0</v>
      </c>
      <c r="AE5">
        <v>1.48182530743783E-6</v>
      </c>
      <c r="AF5" s="1">
        <v>0</v>
      </c>
      <c r="AG5">
        <v>4.7707983289723304</v>
      </c>
      <c r="AH5">
        <v>0.25154540798447</v>
      </c>
      <c r="AI5">
        <v>192.94341357740799</v>
      </c>
      <c r="AJ5" t="s">
        <v>77</v>
      </c>
      <c r="AK5" t="s">
        <v>78</v>
      </c>
      <c r="AL5" s="4">
        <v>1081870309.77</v>
      </c>
      <c r="AM5">
        <v>7147</v>
      </c>
      <c r="AP5" s="15">
        <f t="shared" ref="AP5:AP23" si="0">B5/D5-1</f>
        <v>-0.15952056590405705</v>
      </c>
    </row>
    <row r="6" spans="1:42" x14ac:dyDescent="0.25">
      <c r="A6" t="s">
        <v>37</v>
      </c>
      <c r="B6">
        <v>6.0549612972868596</v>
      </c>
      <c r="C6">
        <v>5.1820975779937302E-3</v>
      </c>
      <c r="D6">
        <v>6.0443059345858403</v>
      </c>
      <c r="E6">
        <v>5.1810742389790899E-3</v>
      </c>
      <c r="F6">
        <v>-47.7564493850264</v>
      </c>
      <c r="G6" s="1">
        <v>0</v>
      </c>
      <c r="H6">
        <v>3.14769192817029</v>
      </c>
      <c r="I6">
        <v>-181.29225568182201</v>
      </c>
      <c r="J6">
        <v>-183.48208501693099</v>
      </c>
      <c r="K6">
        <v>-217.73542343098899</v>
      </c>
      <c r="L6">
        <v>-158.99804954583101</v>
      </c>
      <c r="M6">
        <v>50.636066170912002</v>
      </c>
      <c r="N6">
        <v>89.439266286786605</v>
      </c>
      <c r="O6">
        <v>66.246802058000199</v>
      </c>
      <c r="P6">
        <v>178349.46863617201</v>
      </c>
      <c r="Q6">
        <v>237553.66037382701</v>
      </c>
      <c r="R6">
        <v>105.85213120131399</v>
      </c>
      <c r="S6">
        <v>676.08071201474604</v>
      </c>
      <c r="T6">
        <v>0.39665045948247002</v>
      </c>
      <c r="U6">
        <v>0.21496424216279</v>
      </c>
      <c r="V6">
        <v>0.32310198095696802</v>
      </c>
      <c r="W6">
        <v>9.4164106426597102E-2</v>
      </c>
      <c r="X6">
        <v>0.367769670453644</v>
      </c>
      <c r="Y6" s="1">
        <v>0</v>
      </c>
      <c r="Z6">
        <v>0.45828466379399502</v>
      </c>
      <c r="AA6">
        <v>4.6284642342613199E-4</v>
      </c>
      <c r="AB6">
        <v>4.6770250433610097E-3</v>
      </c>
      <c r="AC6">
        <v>1.0233069385840099E-6</v>
      </c>
      <c r="AD6" s="1">
        <v>0</v>
      </c>
      <c r="AE6">
        <v>4.12085110040807E-5</v>
      </c>
      <c r="AF6" s="1">
        <v>0</v>
      </c>
      <c r="AG6">
        <v>4.9673336603225202</v>
      </c>
      <c r="AH6">
        <v>0.24367497469187199</v>
      </c>
      <c r="AI6">
        <v>487.59281859209398</v>
      </c>
      <c r="AJ6" t="s">
        <v>79</v>
      </c>
      <c r="AK6" t="s">
        <v>80</v>
      </c>
      <c r="AL6" s="4">
        <v>6780490098.6099997</v>
      </c>
      <c r="AM6">
        <v>38018</v>
      </c>
      <c r="AP6" s="15">
        <f t="shared" si="0"/>
        <v>1.7628761376966562E-3</v>
      </c>
    </row>
    <row r="7" spans="1:42" x14ac:dyDescent="0.25">
      <c r="A7" t="s">
        <v>37</v>
      </c>
      <c r="B7">
        <v>7.0925289309953303</v>
      </c>
      <c r="C7">
        <v>5.2507520475753196E-3</v>
      </c>
      <c r="D7">
        <v>6.1220853613769197</v>
      </c>
      <c r="E7">
        <v>5.2485159815430799E-3</v>
      </c>
      <c r="F7">
        <v>-38.622089187624198</v>
      </c>
      <c r="G7" s="1">
        <v>0</v>
      </c>
      <c r="H7">
        <v>3.2645183768675601</v>
      </c>
      <c r="I7">
        <v>-158.452276466461</v>
      </c>
      <c r="J7">
        <v>-167.28806605439101</v>
      </c>
      <c r="K7">
        <v>-187.00503319403899</v>
      </c>
      <c r="L7">
        <v>-137.09644157800099</v>
      </c>
      <c r="M7">
        <v>41.371479971011503</v>
      </c>
      <c r="N7">
        <v>91.686110471433494</v>
      </c>
      <c r="O7">
        <v>70.715229115744094</v>
      </c>
      <c r="P7">
        <v>186365.318435161</v>
      </c>
      <c r="Q7">
        <v>238029.13470619399</v>
      </c>
      <c r="R7">
        <v>97.7733458565109</v>
      </c>
      <c r="S7">
        <v>678.80627848077904</v>
      </c>
      <c r="T7">
        <v>0.429256296031022</v>
      </c>
      <c r="U7">
        <v>0.25920361746348503</v>
      </c>
      <c r="V7">
        <v>0.20922389835378299</v>
      </c>
      <c r="W7">
        <v>0.15389348833509001</v>
      </c>
      <c r="X7">
        <v>0.37767899584763998</v>
      </c>
      <c r="Y7" s="1">
        <v>0</v>
      </c>
      <c r="Z7">
        <v>0.39236893962649599</v>
      </c>
      <c r="AA7">
        <v>4.0811095472704698E-4</v>
      </c>
      <c r="AB7">
        <v>4.7979234569617002E-3</v>
      </c>
      <c r="AC7">
        <v>2.2361308316223899E-6</v>
      </c>
      <c r="AD7" s="1">
        <v>0</v>
      </c>
      <c r="AE7">
        <v>4.24712077080991E-5</v>
      </c>
      <c r="AF7" s="1">
        <v>0</v>
      </c>
      <c r="AG7">
        <v>5.5758170783515002</v>
      </c>
      <c r="AH7">
        <v>0.219357102919778</v>
      </c>
      <c r="AI7">
        <v>514.00278159336199</v>
      </c>
      <c r="AJ7" t="s">
        <v>81</v>
      </c>
      <c r="AK7" t="s">
        <v>82</v>
      </c>
      <c r="AL7" s="4">
        <v>51202753048.150002</v>
      </c>
      <c r="AM7">
        <v>274744</v>
      </c>
      <c r="AP7" s="15">
        <f t="shared" si="0"/>
        <v>0.15851519740981646</v>
      </c>
    </row>
    <row r="8" spans="1:42" x14ac:dyDescent="0.25">
      <c r="A8" t="s">
        <v>37</v>
      </c>
      <c r="B8">
        <v>8.0756627370970406</v>
      </c>
      <c r="C8">
        <v>6.2497064623194803E-3</v>
      </c>
      <c r="D8">
        <v>7.2471550409209096</v>
      </c>
      <c r="E8">
        <v>6.1583349306798402E-3</v>
      </c>
      <c r="F8">
        <v>-34.3579082878395</v>
      </c>
      <c r="G8" s="1">
        <v>0</v>
      </c>
      <c r="H8">
        <v>3.34045169461054</v>
      </c>
      <c r="I8">
        <v>-132.20668736429701</v>
      </c>
      <c r="J8">
        <v>-145.28712077786801</v>
      </c>
      <c r="K8">
        <v>-151.805414144438</v>
      </c>
      <c r="L8">
        <v>-111.40750639491399</v>
      </c>
      <c r="M8">
        <v>32.8792374219354</v>
      </c>
      <c r="N8">
        <v>92.943739452317402</v>
      </c>
      <c r="O8">
        <v>74.909449179122703</v>
      </c>
      <c r="P8">
        <v>191528.451975228</v>
      </c>
      <c r="Q8">
        <v>238302.51802802901</v>
      </c>
      <c r="R8">
        <v>91.167711757925403</v>
      </c>
      <c r="S8">
        <v>674.37144897030805</v>
      </c>
      <c r="T8">
        <v>0.45585531952015701</v>
      </c>
      <c r="U8">
        <v>0.30331637697205199</v>
      </c>
      <c r="V8">
        <v>0.124265866302694</v>
      </c>
      <c r="W8">
        <v>0.17788478523232901</v>
      </c>
      <c r="X8">
        <v>0.39453297149292299</v>
      </c>
      <c r="Y8" s="1">
        <v>0</v>
      </c>
      <c r="Z8">
        <v>0.35332174903980201</v>
      </c>
      <c r="AA8">
        <v>3.5599280234975599E-4</v>
      </c>
      <c r="AB8">
        <v>5.4319325558593798E-3</v>
      </c>
      <c r="AC8">
        <v>9.1372715908374702E-5</v>
      </c>
      <c r="AD8" s="1">
        <v>0</v>
      </c>
      <c r="AE8">
        <v>3.7036806533095098E-4</v>
      </c>
      <c r="AF8" s="1">
        <v>4.9325386191787302E-8</v>
      </c>
      <c r="AG8">
        <v>6.1991311374902196</v>
      </c>
      <c r="AH8">
        <v>0.18602323683811101</v>
      </c>
      <c r="AI8">
        <v>372.52979168847702</v>
      </c>
      <c r="AJ8" t="s">
        <v>83</v>
      </c>
      <c r="AK8" t="s">
        <v>84</v>
      </c>
      <c r="AL8" s="4">
        <v>203362228908.97</v>
      </c>
      <c r="AM8">
        <v>1061786</v>
      </c>
      <c r="AP8" s="15">
        <f t="shared" si="0"/>
        <v>0.11432178441029328</v>
      </c>
    </row>
    <row r="9" spans="1:42" x14ac:dyDescent="0.25">
      <c r="A9" t="s">
        <v>37</v>
      </c>
      <c r="B9">
        <v>8.58699200815607</v>
      </c>
      <c r="C9">
        <v>7.4078605307646697E-3</v>
      </c>
      <c r="D9">
        <v>8.5360444662687094</v>
      </c>
      <c r="E9">
        <v>7.1175881822462001E-3</v>
      </c>
      <c r="F9">
        <v>-24.814150427581598</v>
      </c>
      <c r="G9" s="1">
        <v>0</v>
      </c>
      <c r="H9">
        <v>3.5100078668474399</v>
      </c>
      <c r="I9">
        <v>-107.84386824161</v>
      </c>
      <c r="J9">
        <v>-119.706191465136</v>
      </c>
      <c r="K9">
        <v>-126.725605370756</v>
      </c>
      <c r="L9">
        <v>-86.891101208923899</v>
      </c>
      <c r="M9">
        <v>30.4228959063554</v>
      </c>
      <c r="N9">
        <v>93.411110947926403</v>
      </c>
      <c r="O9">
        <v>76.631130140660701</v>
      </c>
      <c r="P9">
        <v>190229.681558221</v>
      </c>
      <c r="Q9">
        <v>237232.166211826</v>
      </c>
      <c r="R9">
        <v>87.613901646327093</v>
      </c>
      <c r="S9">
        <v>674.06477574345001</v>
      </c>
      <c r="T9">
        <v>0.498551526590437</v>
      </c>
      <c r="U9">
        <v>0.32908138487403699</v>
      </c>
      <c r="V9">
        <v>8.0923255667439506E-2</v>
      </c>
      <c r="W9">
        <v>0.177460335265159</v>
      </c>
      <c r="X9">
        <v>0.41253502419336302</v>
      </c>
      <c r="Y9" s="1">
        <v>0</v>
      </c>
      <c r="Z9">
        <v>0.30175329387491501</v>
      </c>
      <c r="AA9">
        <v>3.2925686183896699E-4</v>
      </c>
      <c r="AB9">
        <v>5.97445336630739E-3</v>
      </c>
      <c r="AC9">
        <v>2.9027429600857999E-4</v>
      </c>
      <c r="AD9" s="1">
        <v>0</v>
      </c>
      <c r="AE9">
        <v>8.1329836413438601E-4</v>
      </c>
      <c r="AF9" s="1">
        <v>5.9866855594158898E-7</v>
      </c>
      <c r="AG9">
        <v>6.33255770295363</v>
      </c>
      <c r="AH9">
        <v>0.169791033740606</v>
      </c>
      <c r="AI9">
        <v>321.59788723740002</v>
      </c>
      <c r="AJ9" t="s">
        <v>85</v>
      </c>
      <c r="AK9" t="s">
        <v>86</v>
      </c>
      <c r="AL9" s="4">
        <v>374180452017.25</v>
      </c>
      <c r="AM9">
        <v>1966993</v>
      </c>
      <c r="AP9" s="15">
        <f t="shared" si="0"/>
        <v>5.9685188014995116E-3</v>
      </c>
    </row>
    <row r="10" spans="1:42" x14ac:dyDescent="0.25">
      <c r="A10" t="s">
        <v>37</v>
      </c>
      <c r="B10">
        <v>9.4654126482799992</v>
      </c>
      <c r="C10">
        <v>8.5278955808527502E-3</v>
      </c>
      <c r="D10">
        <v>9.7668756191451607</v>
      </c>
      <c r="E10">
        <v>8.0949253127432404E-3</v>
      </c>
      <c r="F10">
        <v>-17.440805870759199</v>
      </c>
      <c r="G10" s="1">
        <v>0</v>
      </c>
      <c r="H10">
        <v>3.6437486702386699</v>
      </c>
      <c r="I10">
        <v>-83.259801058929</v>
      </c>
      <c r="J10">
        <v>-93.320395941440694</v>
      </c>
      <c r="K10">
        <v>-106.91658617745399</v>
      </c>
      <c r="L10">
        <v>-61.756898772250402</v>
      </c>
      <c r="M10">
        <v>31.612346550430601</v>
      </c>
      <c r="N10">
        <v>93.2249648641194</v>
      </c>
      <c r="O10">
        <v>75.723379997808195</v>
      </c>
      <c r="P10">
        <v>185373.31162198799</v>
      </c>
      <c r="Q10">
        <v>231607.27468626999</v>
      </c>
      <c r="R10">
        <v>87.328305206312294</v>
      </c>
      <c r="S10">
        <v>678.07634148447698</v>
      </c>
      <c r="T10">
        <v>0.50676167990549204</v>
      </c>
      <c r="U10">
        <v>0.33113223021287502</v>
      </c>
      <c r="V10">
        <v>8.6306091249827604E-2</v>
      </c>
      <c r="W10">
        <v>0.162535729373435</v>
      </c>
      <c r="X10">
        <v>0.42002594916386099</v>
      </c>
      <c r="Y10" s="1">
        <v>0</v>
      </c>
      <c r="Z10">
        <v>0.28968782239640201</v>
      </c>
      <c r="AA10">
        <v>3.3103647857210902E-4</v>
      </c>
      <c r="AB10">
        <v>6.8715956798197997E-3</v>
      </c>
      <c r="AC10">
        <v>4.3297441230193498E-4</v>
      </c>
      <c r="AD10" s="1">
        <v>0</v>
      </c>
      <c r="AE10">
        <v>8.8517303367791197E-4</v>
      </c>
      <c r="AF10">
        <v>7.1381795711216503E-6</v>
      </c>
      <c r="AG10">
        <v>6.4824359352880103</v>
      </c>
      <c r="AH10">
        <v>0.18037405010631999</v>
      </c>
      <c r="AI10">
        <v>398.94019642827197</v>
      </c>
      <c r="AJ10" t="s">
        <v>87</v>
      </c>
      <c r="AK10" t="s">
        <v>88</v>
      </c>
      <c r="AL10" s="4">
        <v>635916286706.69995</v>
      </c>
      <c r="AM10">
        <v>3430463</v>
      </c>
      <c r="AP10" s="15">
        <f t="shared" si="0"/>
        <v>-3.0865855430187938E-2</v>
      </c>
    </row>
    <row r="11" spans="1:42" x14ac:dyDescent="0.25">
      <c r="A11" t="s">
        <v>37</v>
      </c>
      <c r="B11">
        <v>10.782595517143299</v>
      </c>
      <c r="C11">
        <v>9.4504873775601399E-3</v>
      </c>
      <c r="D11">
        <v>10.7693074827156</v>
      </c>
      <c r="E11">
        <v>8.8385437276950994E-3</v>
      </c>
      <c r="F11">
        <v>-13.994956168227199</v>
      </c>
      <c r="G11" s="1">
        <v>0</v>
      </c>
      <c r="H11">
        <v>3.7307092007389002</v>
      </c>
      <c r="I11">
        <v>-59.428283487319597</v>
      </c>
      <c r="J11">
        <v>-68.592487770590395</v>
      </c>
      <c r="K11">
        <v>-87.474593507104501</v>
      </c>
      <c r="L11">
        <v>-37.426037797031398</v>
      </c>
      <c r="M11">
        <v>33.151909109225798</v>
      </c>
      <c r="N11">
        <v>93.147060594562603</v>
      </c>
      <c r="O11">
        <v>74.965817099169598</v>
      </c>
      <c r="P11">
        <v>181206.50522410101</v>
      </c>
      <c r="Q11">
        <v>226587.94234326601</v>
      </c>
      <c r="R11">
        <v>87.513339116589094</v>
      </c>
      <c r="S11">
        <v>682.14905464195499</v>
      </c>
      <c r="T11">
        <v>0.51356545617312399</v>
      </c>
      <c r="U11">
        <v>0.32718949298889599</v>
      </c>
      <c r="V11">
        <v>8.9372871735989803E-2</v>
      </c>
      <c r="W11">
        <v>0.15077575210907801</v>
      </c>
      <c r="X11">
        <v>0.43266188316603499</v>
      </c>
      <c r="Y11" s="1">
        <v>0</v>
      </c>
      <c r="Z11">
        <v>0.27985398953756901</v>
      </c>
      <c r="AA11">
        <v>3.2916759352014498E-4</v>
      </c>
      <c r="AB11">
        <v>7.2580012748064502E-3</v>
      </c>
      <c r="AC11">
        <v>6.1195058277644504E-4</v>
      </c>
      <c r="AD11" s="1">
        <v>0</v>
      </c>
      <c r="AE11">
        <v>1.21746710232694E-3</v>
      </c>
      <c r="AF11">
        <v>3.3928355616816503E-5</v>
      </c>
      <c r="AG11">
        <v>6.5765944759324197</v>
      </c>
      <c r="AH11">
        <v>0.187342660624566</v>
      </c>
      <c r="AI11">
        <v>456.99689722778101</v>
      </c>
      <c r="AJ11" t="s">
        <v>89</v>
      </c>
      <c r="AK11" t="s">
        <v>90</v>
      </c>
      <c r="AL11" s="4">
        <v>819731840768.5</v>
      </c>
      <c r="AM11">
        <v>4523744</v>
      </c>
      <c r="AP11" s="15">
        <f t="shared" si="0"/>
        <v>1.2338801217279816E-3</v>
      </c>
    </row>
    <row r="12" spans="1:42" x14ac:dyDescent="0.25">
      <c r="A12" t="s">
        <v>37</v>
      </c>
      <c r="B12">
        <v>11.8654875832498</v>
      </c>
      <c r="C12">
        <v>1.0430494878568499E-2</v>
      </c>
      <c r="D12">
        <v>11.8229344744489</v>
      </c>
      <c r="E12">
        <v>9.6392958950568004E-3</v>
      </c>
      <c r="F12">
        <v>-11.770608430904201</v>
      </c>
      <c r="G12" s="1">
        <v>0</v>
      </c>
      <c r="H12">
        <v>3.7919114292742502</v>
      </c>
      <c r="I12">
        <v>-35.146390496924198</v>
      </c>
      <c r="J12">
        <v>-44.184594361876897</v>
      </c>
      <c r="K12">
        <v>-68.606524162863806</v>
      </c>
      <c r="L12">
        <v>-12.204792695653101</v>
      </c>
      <c r="M12">
        <v>37.817224540112001</v>
      </c>
      <c r="N12">
        <v>92.9820688443656</v>
      </c>
      <c r="O12">
        <v>72.964310286303402</v>
      </c>
      <c r="P12">
        <v>173729.38111803401</v>
      </c>
      <c r="Q12">
        <v>218653.336499506</v>
      </c>
      <c r="R12">
        <v>90.801326105041895</v>
      </c>
      <c r="S12">
        <v>687.06707317723306</v>
      </c>
      <c r="T12">
        <v>0.50121753124539903</v>
      </c>
      <c r="U12">
        <v>0.30015480426940699</v>
      </c>
      <c r="V12">
        <v>0.15925900851903799</v>
      </c>
      <c r="W12">
        <v>0.130576992651216</v>
      </c>
      <c r="X12">
        <v>0.41000919456033802</v>
      </c>
      <c r="Y12" s="1">
        <v>0</v>
      </c>
      <c r="Z12">
        <v>0.29580930554527401</v>
      </c>
      <c r="AA12">
        <v>3.5113065146855001E-4</v>
      </c>
      <c r="AB12">
        <v>7.4391910906212496E-3</v>
      </c>
      <c r="AC12">
        <v>7.9120803411264105E-4</v>
      </c>
      <c r="AD12" s="1">
        <v>0</v>
      </c>
      <c r="AE12">
        <v>1.62038781350319E-3</v>
      </c>
      <c r="AF12">
        <v>2.2861018013856899E-4</v>
      </c>
      <c r="AG12">
        <v>6.4862226418061004</v>
      </c>
      <c r="AH12">
        <v>0.216588151772107</v>
      </c>
      <c r="AI12">
        <v>774.30005165252896</v>
      </c>
      <c r="AJ12" t="s">
        <v>91</v>
      </c>
      <c r="AK12" t="s">
        <v>92</v>
      </c>
      <c r="AL12" s="4">
        <v>1067031960476.48</v>
      </c>
      <c r="AM12">
        <v>6141920</v>
      </c>
      <c r="AP12" s="15">
        <f t="shared" si="0"/>
        <v>3.5992002571665349E-3</v>
      </c>
    </row>
    <row r="13" spans="1:42" x14ac:dyDescent="0.25">
      <c r="A13" t="s">
        <v>37</v>
      </c>
      <c r="B13">
        <v>13.2401549375966</v>
      </c>
      <c r="C13">
        <v>1.1786011678111901E-2</v>
      </c>
      <c r="D13">
        <v>13.261488463520999</v>
      </c>
      <c r="E13">
        <v>1.07305665021383E-2</v>
      </c>
      <c r="F13">
        <v>-9.4651911972376297</v>
      </c>
      <c r="G13" s="1">
        <v>0</v>
      </c>
      <c r="H13">
        <v>3.8429978327062102</v>
      </c>
      <c r="I13">
        <v>-11.496019339576099</v>
      </c>
      <c r="J13">
        <v>-21.343381046970499</v>
      </c>
      <c r="K13">
        <v>-45.841548636109103</v>
      </c>
      <c r="L13">
        <v>12.210359038805599</v>
      </c>
      <c r="M13">
        <v>40.613775842548201</v>
      </c>
      <c r="N13">
        <v>93.2070430295704</v>
      </c>
      <c r="O13">
        <v>72.011386830225405</v>
      </c>
      <c r="P13">
        <v>168061.519937726</v>
      </c>
      <c r="Q13">
        <v>211478.04478159401</v>
      </c>
      <c r="R13">
        <v>93.406981904566294</v>
      </c>
      <c r="S13">
        <v>688.22190344840897</v>
      </c>
      <c r="T13">
        <v>0.50007795499466401</v>
      </c>
      <c r="U13">
        <v>0.28704926711477202</v>
      </c>
      <c r="V13">
        <v>0.20619210471700999</v>
      </c>
      <c r="W13">
        <v>0.11559028752374</v>
      </c>
      <c r="X13">
        <v>0.39116834064447598</v>
      </c>
      <c r="Y13" s="1">
        <v>0</v>
      </c>
      <c r="Z13">
        <v>0.298611721290513</v>
      </c>
      <c r="AA13">
        <v>3.6075896426257E-4</v>
      </c>
      <c r="AB13">
        <v>7.5239231613637896E-3</v>
      </c>
      <c r="AC13">
        <v>1.0554567995560899E-3</v>
      </c>
      <c r="AD13" s="1">
        <v>0</v>
      </c>
      <c r="AE13">
        <v>1.7824240668716899E-3</v>
      </c>
      <c r="AF13">
        <v>1.06349661363548E-3</v>
      </c>
      <c r="AG13">
        <v>6.5000484793042501</v>
      </c>
      <c r="AH13">
        <v>0.23183726949705799</v>
      </c>
      <c r="AI13">
        <v>1065.9497577950301</v>
      </c>
      <c r="AJ13" t="s">
        <v>93</v>
      </c>
      <c r="AK13" t="s">
        <v>94</v>
      </c>
      <c r="AL13" s="4">
        <v>1376453090994.45</v>
      </c>
      <c r="AM13">
        <v>8190174</v>
      </c>
      <c r="AP13" s="15">
        <f t="shared" si="0"/>
        <v>-1.6086826138017596E-3</v>
      </c>
    </row>
    <row r="14" spans="1:42" x14ac:dyDescent="0.25">
      <c r="A14" t="s">
        <v>37</v>
      </c>
      <c r="B14">
        <v>14.4485758381966</v>
      </c>
      <c r="C14">
        <v>1.3197759318707701E-2</v>
      </c>
      <c r="D14">
        <v>14.7368205489409</v>
      </c>
      <c r="E14">
        <v>1.19801862629189E-2</v>
      </c>
      <c r="F14">
        <v>-5.7875233497438998</v>
      </c>
      <c r="G14" s="1">
        <v>0</v>
      </c>
      <c r="H14">
        <v>3.9527524982989202</v>
      </c>
      <c r="I14">
        <v>12.213787194591101</v>
      </c>
      <c r="J14">
        <v>6.0946134736331103</v>
      </c>
      <c r="K14">
        <v>-28.3965445952579</v>
      </c>
      <c r="L14">
        <v>37.491285644730802</v>
      </c>
      <c r="M14">
        <v>48.172829643099703</v>
      </c>
      <c r="N14">
        <v>93.001639366429998</v>
      </c>
      <c r="O14">
        <v>69.302160574411701</v>
      </c>
      <c r="P14">
        <v>157566.825771281</v>
      </c>
      <c r="Q14">
        <v>199722.189226655</v>
      </c>
      <c r="R14">
        <v>96.446285055013007</v>
      </c>
      <c r="S14">
        <v>692.32376073844296</v>
      </c>
      <c r="T14">
        <v>0.49693443030187801</v>
      </c>
      <c r="U14">
        <v>0.24060807593549299</v>
      </c>
      <c r="V14">
        <v>0.33832553006663002</v>
      </c>
      <c r="W14">
        <v>8.5150419530543794E-2</v>
      </c>
      <c r="X14">
        <v>0.33591597446733201</v>
      </c>
      <c r="Y14" s="1">
        <v>0</v>
      </c>
      <c r="Z14">
        <v>0.312418651743815</v>
      </c>
      <c r="AA14">
        <v>3.9992015954262798E-4</v>
      </c>
      <c r="AB14">
        <v>7.5762418403744801E-3</v>
      </c>
      <c r="AC14">
        <v>1.21758342989466E-3</v>
      </c>
      <c r="AD14" s="1">
        <v>0</v>
      </c>
      <c r="AE14">
        <v>2.0154814257257801E-3</v>
      </c>
      <c r="AF14">
        <v>1.9885926862009701E-3</v>
      </c>
      <c r="AG14">
        <v>6.2876799228742097</v>
      </c>
      <c r="AH14">
        <v>0.26691139667985098</v>
      </c>
      <c r="AI14">
        <v>1762.8230479917499</v>
      </c>
      <c r="AJ14" t="s">
        <v>95</v>
      </c>
      <c r="AK14" t="s">
        <v>96</v>
      </c>
      <c r="AL14" s="4">
        <v>1363270382508.6899</v>
      </c>
      <c r="AM14">
        <v>8652014</v>
      </c>
      <c r="AP14" s="15">
        <f t="shared" si="0"/>
        <v>-1.9559491125445971E-2</v>
      </c>
    </row>
    <row r="15" spans="1:42" x14ac:dyDescent="0.25">
      <c r="A15" t="s">
        <v>37</v>
      </c>
      <c r="B15">
        <v>15.5168706731826</v>
      </c>
      <c r="C15">
        <v>1.41341470179465E-2</v>
      </c>
      <c r="D15">
        <v>15.7026557076302</v>
      </c>
      <c r="E15">
        <v>1.30762630725444E-2</v>
      </c>
      <c r="F15">
        <v>-3.75945846097096</v>
      </c>
      <c r="G15" s="1">
        <v>0</v>
      </c>
      <c r="H15">
        <v>4.0361327660460704</v>
      </c>
      <c r="I15">
        <v>35.554673680743697</v>
      </c>
      <c r="J15">
        <v>30.976895195790799</v>
      </c>
      <c r="K15">
        <v>-10.8135541363693</v>
      </c>
      <c r="L15">
        <v>62.205906312509903</v>
      </c>
      <c r="M15">
        <v>54.041337890856497</v>
      </c>
      <c r="N15">
        <v>93.035947747163107</v>
      </c>
      <c r="O15">
        <v>66.946103213346106</v>
      </c>
      <c r="P15">
        <v>149416.81877652899</v>
      </c>
      <c r="Q15">
        <v>188179.20863963201</v>
      </c>
      <c r="R15">
        <v>99.578671715961505</v>
      </c>
      <c r="S15">
        <v>696.50662170529802</v>
      </c>
      <c r="T15">
        <v>0.50281337514827695</v>
      </c>
      <c r="U15">
        <v>0.20190314063041401</v>
      </c>
      <c r="V15">
        <v>0.43356947685211999</v>
      </c>
      <c r="W15">
        <v>6.5101183380900901E-2</v>
      </c>
      <c r="X15">
        <v>0.29942619913656399</v>
      </c>
      <c r="Y15" s="1">
        <v>0</v>
      </c>
      <c r="Z15">
        <v>0.31031454219997701</v>
      </c>
      <c r="AA15">
        <v>4.2602931947897498E-4</v>
      </c>
      <c r="AB15">
        <v>7.7502415413914496E-3</v>
      </c>
      <c r="AC15">
        <v>1.05789036311422E-3</v>
      </c>
      <c r="AD15" s="1">
        <v>0</v>
      </c>
      <c r="AE15">
        <v>2.3425947650334198E-3</v>
      </c>
      <c r="AF15">
        <v>2.5574426735186801E-3</v>
      </c>
      <c r="AG15">
        <v>6.1995362146059296</v>
      </c>
      <c r="AH15">
        <v>0.295269442982249</v>
      </c>
      <c r="AI15">
        <v>2463.2994456055799</v>
      </c>
      <c r="AJ15" t="s">
        <v>97</v>
      </c>
      <c r="AK15" t="s">
        <v>98</v>
      </c>
      <c r="AL15" s="4">
        <v>1422849298910.98</v>
      </c>
      <c r="AM15">
        <v>9522685</v>
      </c>
      <c r="AP15" s="15">
        <f t="shared" si="0"/>
        <v>-1.1831440356762313E-2</v>
      </c>
    </row>
    <row r="16" spans="1:42" x14ac:dyDescent="0.25">
      <c r="A16" t="s">
        <v>37</v>
      </c>
      <c r="B16">
        <v>16.146647418581299</v>
      </c>
      <c r="C16">
        <v>1.43638435936226E-2</v>
      </c>
      <c r="D16">
        <v>15.9380388666637</v>
      </c>
      <c r="E16">
        <v>1.3484516505836401E-2</v>
      </c>
      <c r="F16">
        <v>0.91923704227419401</v>
      </c>
      <c r="G16" s="1">
        <v>0</v>
      </c>
      <c r="H16">
        <v>4.2594646858782301</v>
      </c>
      <c r="I16">
        <v>58.820729677023799</v>
      </c>
      <c r="J16">
        <v>55.655742482103598</v>
      </c>
      <c r="K16">
        <v>10.648608031701199</v>
      </c>
      <c r="L16">
        <v>87.250633470588994</v>
      </c>
      <c r="M16">
        <v>61.408571038785901</v>
      </c>
      <c r="N16">
        <v>93.196336480105799</v>
      </c>
      <c r="O16">
        <v>65.264769013685694</v>
      </c>
      <c r="P16">
        <v>139978.341442776</v>
      </c>
      <c r="Q16">
        <v>176262.79122654701</v>
      </c>
      <c r="R16">
        <v>97.677228729690995</v>
      </c>
      <c r="S16">
        <v>694.05260209457003</v>
      </c>
      <c r="T16">
        <v>0.51998884695159697</v>
      </c>
      <c r="U16">
        <v>0.159219137301467</v>
      </c>
      <c r="V16">
        <v>0.54814796729840998</v>
      </c>
      <c r="W16">
        <v>4.6766014421455497E-2</v>
      </c>
      <c r="X16">
        <v>0.24586688097866599</v>
      </c>
      <c r="Y16" s="1">
        <v>0</v>
      </c>
      <c r="Z16">
        <v>0.307361317347498</v>
      </c>
      <c r="AA16">
        <v>4.6789395739408202E-4</v>
      </c>
      <c r="AB16">
        <v>7.6919342912821096E-3</v>
      </c>
      <c r="AC16">
        <v>8.7933047251102499E-4</v>
      </c>
      <c r="AD16" s="1">
        <v>0</v>
      </c>
      <c r="AE16">
        <v>2.9716552289544801E-3</v>
      </c>
      <c r="AF16">
        <v>2.3530591645934398E-3</v>
      </c>
      <c r="AG16">
        <v>5.8510830983694797</v>
      </c>
      <c r="AH16">
        <v>0.31356502524320901</v>
      </c>
      <c r="AI16">
        <v>3508.7179891852202</v>
      </c>
      <c r="AJ16" t="s">
        <v>99</v>
      </c>
      <c r="AK16" t="s">
        <v>100</v>
      </c>
      <c r="AL16" s="4">
        <v>1221573488478.4299</v>
      </c>
      <c r="AM16">
        <v>8726875</v>
      </c>
      <c r="AP16" s="15">
        <f t="shared" si="0"/>
        <v>1.3088721495963185E-2</v>
      </c>
    </row>
    <row r="17" spans="1:45" x14ac:dyDescent="0.25">
      <c r="A17" t="s">
        <v>37</v>
      </c>
      <c r="B17">
        <v>17.0276875101803</v>
      </c>
      <c r="C17">
        <v>1.53122205092899E-2</v>
      </c>
      <c r="D17">
        <v>16.9035295307925</v>
      </c>
      <c r="E17">
        <v>1.45952781857333E-2</v>
      </c>
      <c r="F17">
        <v>2.5526249612993999</v>
      </c>
      <c r="G17" s="1">
        <v>0</v>
      </c>
      <c r="H17">
        <v>4.4345438871217802</v>
      </c>
      <c r="I17">
        <v>82.139102939575395</v>
      </c>
      <c r="J17">
        <v>79.919879356288803</v>
      </c>
      <c r="K17">
        <v>31.1587534006526</v>
      </c>
      <c r="L17">
        <v>111.95641324769301</v>
      </c>
      <c r="M17">
        <v>67.473260819439602</v>
      </c>
      <c r="N17">
        <v>93.644283221712499</v>
      </c>
      <c r="O17">
        <v>63.637743241708797</v>
      </c>
      <c r="P17">
        <v>133445.56098209001</v>
      </c>
      <c r="Q17">
        <v>166403.92113127001</v>
      </c>
      <c r="R17">
        <v>95.756458542579196</v>
      </c>
      <c r="S17">
        <v>695.17653752542697</v>
      </c>
      <c r="T17">
        <v>0.53789099411880403</v>
      </c>
      <c r="U17">
        <v>0.12808747567568701</v>
      </c>
      <c r="V17">
        <v>0.64109083768975295</v>
      </c>
      <c r="W17">
        <v>3.5145970156415102E-2</v>
      </c>
      <c r="X17">
        <v>0.195675716478144</v>
      </c>
      <c r="Y17" s="1">
        <v>0</v>
      </c>
      <c r="Z17">
        <v>0.29787354276955103</v>
      </c>
      <c r="AA17">
        <v>4.9965779929705295E-4</v>
      </c>
      <c r="AB17">
        <v>7.7601517027748399E-3</v>
      </c>
      <c r="AC17">
        <v>7.1694418186535303E-4</v>
      </c>
      <c r="AD17" s="1">
        <v>0</v>
      </c>
      <c r="AE17">
        <v>3.6298818515889302E-3</v>
      </c>
      <c r="AF17">
        <v>2.7056154348012499E-3</v>
      </c>
      <c r="AG17">
        <v>5.6868326773198499</v>
      </c>
      <c r="AH17">
        <v>0.34593823688213599</v>
      </c>
      <c r="AI17">
        <v>4543.7862541780996</v>
      </c>
      <c r="AJ17" t="s">
        <v>101</v>
      </c>
      <c r="AK17" t="s">
        <v>102</v>
      </c>
      <c r="AL17" s="4">
        <v>1095102180375.4301</v>
      </c>
      <c r="AM17">
        <v>8206359</v>
      </c>
      <c r="AP17" s="15">
        <f t="shared" si="0"/>
        <v>7.3450919916828727E-3</v>
      </c>
    </row>
    <row r="18" spans="1:45" x14ac:dyDescent="0.25">
      <c r="A18" t="s">
        <v>37</v>
      </c>
      <c r="B18">
        <v>17.715751549349601</v>
      </c>
      <c r="C18">
        <v>1.5826679827365801E-2</v>
      </c>
      <c r="D18">
        <v>17.4230094174439</v>
      </c>
      <c r="E18">
        <v>1.5232079587176E-2</v>
      </c>
      <c r="F18">
        <v>9.0967300724759994</v>
      </c>
      <c r="G18" s="1">
        <v>0</v>
      </c>
      <c r="H18">
        <v>4.7025272330890102</v>
      </c>
      <c r="I18">
        <v>105.106352995508</v>
      </c>
      <c r="J18">
        <v>103.57054306689101</v>
      </c>
      <c r="K18">
        <v>54.896268021271801</v>
      </c>
      <c r="L18">
        <v>136.770074135588</v>
      </c>
      <c r="M18">
        <v>72.718981718258803</v>
      </c>
      <c r="N18">
        <v>94.008521444754393</v>
      </c>
      <c r="O18">
        <v>63.1407834842569</v>
      </c>
      <c r="P18">
        <v>125604.082736846</v>
      </c>
      <c r="Q18">
        <v>156250.441263443</v>
      </c>
      <c r="R18">
        <v>89.487929943313105</v>
      </c>
      <c r="S18">
        <v>691.14694826373898</v>
      </c>
      <c r="T18">
        <v>0.56473558743863195</v>
      </c>
      <c r="U18">
        <v>9.9401573485553493E-2</v>
      </c>
      <c r="V18">
        <v>0.70349318340159706</v>
      </c>
      <c r="W18">
        <v>2.6890521718270801E-2</v>
      </c>
      <c r="X18">
        <v>0.170214721394577</v>
      </c>
      <c r="Y18" s="1">
        <v>0</v>
      </c>
      <c r="Z18">
        <v>0.287581114118315</v>
      </c>
      <c r="AA18">
        <v>5.31595988710662E-4</v>
      </c>
      <c r="AB18">
        <v>7.6591970606815296E-3</v>
      </c>
      <c r="AC18">
        <v>5.9460135334802298E-4</v>
      </c>
      <c r="AD18" s="1">
        <v>0</v>
      </c>
      <c r="AE18">
        <v>3.7741928212112899E-3</v>
      </c>
      <c r="AF18">
        <v>3.26713873012332E-3</v>
      </c>
      <c r="AG18">
        <v>5.4157267542004401</v>
      </c>
      <c r="AH18">
        <v>0.35308452072857799</v>
      </c>
      <c r="AI18">
        <v>5749.4603195851196</v>
      </c>
      <c r="AJ18" t="s">
        <v>103</v>
      </c>
      <c r="AK18" t="s">
        <v>104</v>
      </c>
      <c r="AL18" s="4">
        <v>767967603441.05005</v>
      </c>
      <c r="AM18">
        <v>6114193</v>
      </c>
      <c r="AP18" s="15">
        <f t="shared" si="0"/>
        <v>1.680204176510447E-2</v>
      </c>
    </row>
    <row r="19" spans="1:45" x14ac:dyDescent="0.25">
      <c r="A19" t="s">
        <v>37</v>
      </c>
      <c r="B19">
        <v>18.514171205837801</v>
      </c>
      <c r="C19">
        <v>1.6478238947806999E-2</v>
      </c>
      <c r="D19">
        <v>18.0766541940312</v>
      </c>
      <c r="E19">
        <v>1.59972506995682E-2</v>
      </c>
      <c r="F19">
        <v>12.357895770515899</v>
      </c>
      <c r="G19" s="1">
        <v>0</v>
      </c>
      <c r="H19">
        <v>4.8895928862673799</v>
      </c>
      <c r="I19">
        <v>128.280419611193</v>
      </c>
      <c r="J19">
        <v>126.92710098397001</v>
      </c>
      <c r="K19">
        <v>75.935843327318594</v>
      </c>
      <c r="L19">
        <v>161.40370075586</v>
      </c>
      <c r="M19">
        <v>76.723620731151101</v>
      </c>
      <c r="N19">
        <v>94.252193119311102</v>
      </c>
      <c r="O19">
        <v>61.780685824872101</v>
      </c>
      <c r="P19">
        <v>120011.92821870399</v>
      </c>
      <c r="Q19">
        <v>148502.025755126</v>
      </c>
      <c r="R19">
        <v>85.492914954750603</v>
      </c>
      <c r="S19">
        <v>690.623814076793</v>
      </c>
      <c r="T19">
        <v>0.59129205323840694</v>
      </c>
      <c r="U19">
        <v>8.1081930285352405E-2</v>
      </c>
      <c r="V19">
        <v>0.75201774129721599</v>
      </c>
      <c r="W19">
        <v>2.1718733048473899E-2</v>
      </c>
      <c r="X19">
        <v>0.145181595368956</v>
      </c>
      <c r="Y19" s="1">
        <v>0</v>
      </c>
      <c r="Z19">
        <v>0.272703712166253</v>
      </c>
      <c r="AA19">
        <v>5.5757639861380803E-4</v>
      </c>
      <c r="AB19">
        <v>7.6421716869181601E-3</v>
      </c>
      <c r="AC19">
        <v>4.8098878636287001E-4</v>
      </c>
      <c r="AD19" s="1">
        <v>0</v>
      </c>
      <c r="AE19">
        <v>4.1594788604393E-3</v>
      </c>
      <c r="AF19">
        <v>3.6380733611351898E-3</v>
      </c>
      <c r="AG19">
        <v>5.3911518265001996</v>
      </c>
      <c r="AH19">
        <v>0.37985275119114298</v>
      </c>
      <c r="AI19">
        <v>6901.0445505910902</v>
      </c>
      <c r="AJ19" t="s">
        <v>105</v>
      </c>
      <c r="AK19" t="s">
        <v>106</v>
      </c>
      <c r="AL19" s="4">
        <v>546211008973.35999</v>
      </c>
      <c r="AM19">
        <v>4551306</v>
      </c>
      <c r="AP19" s="15">
        <f t="shared" si="0"/>
        <v>2.4203428749058453E-2</v>
      </c>
    </row>
    <row r="20" spans="1:45" x14ac:dyDescent="0.25">
      <c r="A20" t="s">
        <v>37</v>
      </c>
      <c r="B20">
        <v>18.5760282966231</v>
      </c>
      <c r="C20">
        <v>1.6662280999948501E-2</v>
      </c>
      <c r="D20">
        <v>18.260424398155202</v>
      </c>
      <c r="E20">
        <v>1.6327488366569502E-2</v>
      </c>
      <c r="F20">
        <v>19.634940976057699</v>
      </c>
      <c r="G20" s="1">
        <v>0</v>
      </c>
      <c r="H20">
        <v>5.1136872989829403</v>
      </c>
      <c r="I20">
        <v>151.16695466367401</v>
      </c>
      <c r="J20">
        <v>149.31398425603399</v>
      </c>
      <c r="K20">
        <v>99.531570435751107</v>
      </c>
      <c r="L20">
        <v>186.16852557273501</v>
      </c>
      <c r="M20">
        <v>80.553019514519406</v>
      </c>
      <c r="N20">
        <v>94.531038163538895</v>
      </c>
      <c r="O20">
        <v>60.755917014454901</v>
      </c>
      <c r="P20">
        <v>113506.623553593</v>
      </c>
      <c r="Q20">
        <v>140663.94237436901</v>
      </c>
      <c r="R20">
        <v>80.934455866658197</v>
      </c>
      <c r="S20">
        <v>685.767648700064</v>
      </c>
      <c r="T20">
        <v>0.61647037769350699</v>
      </c>
      <c r="U20">
        <v>5.9983631120722601E-2</v>
      </c>
      <c r="V20">
        <v>0.808153746369487</v>
      </c>
      <c r="W20">
        <v>1.4606403311863501E-2</v>
      </c>
      <c r="X20">
        <v>0.117256219197926</v>
      </c>
      <c r="Y20" s="1">
        <v>0</v>
      </c>
      <c r="Z20">
        <v>0.26061640842042799</v>
      </c>
      <c r="AA20">
        <v>5.8311804923724404E-4</v>
      </c>
      <c r="AB20">
        <v>7.5908106486620797E-3</v>
      </c>
      <c r="AC20">
        <v>3.3479275588808801E-4</v>
      </c>
      <c r="AD20" s="1">
        <v>0</v>
      </c>
      <c r="AE20">
        <v>4.3495318378201702E-3</v>
      </c>
      <c r="AF20">
        <v>3.8040813780258198E-3</v>
      </c>
      <c r="AG20">
        <v>5.3745507996820301</v>
      </c>
      <c r="AH20">
        <v>0.39741926240506897</v>
      </c>
      <c r="AI20">
        <v>8409.6110932371394</v>
      </c>
      <c r="AJ20" t="s">
        <v>107</v>
      </c>
      <c r="AK20" t="s">
        <v>108</v>
      </c>
      <c r="AL20" s="4">
        <v>298031163279.21002</v>
      </c>
      <c r="AM20">
        <v>2625672</v>
      </c>
      <c r="AP20" s="15">
        <f t="shared" si="0"/>
        <v>1.7283491970744302E-2</v>
      </c>
    </row>
    <row r="21" spans="1:45" x14ac:dyDescent="0.25">
      <c r="A21" t="s">
        <v>37</v>
      </c>
      <c r="B21">
        <v>17.6735180057387</v>
      </c>
      <c r="C21">
        <v>1.6101558755948101E-2</v>
      </c>
      <c r="D21">
        <v>17.699349019725499</v>
      </c>
      <c r="E21">
        <v>1.5878809691359099E-2</v>
      </c>
      <c r="F21">
        <v>26.432694950462299</v>
      </c>
      <c r="G21" s="1">
        <v>0</v>
      </c>
      <c r="H21">
        <v>5.3795605154692803</v>
      </c>
      <c r="I21">
        <v>173.85065212303201</v>
      </c>
      <c r="J21">
        <v>170.22700377774399</v>
      </c>
      <c r="K21">
        <v>124.358605331959</v>
      </c>
      <c r="L21">
        <v>211.17708032592699</v>
      </c>
      <c r="M21">
        <v>85.976225415489196</v>
      </c>
      <c r="N21">
        <v>94.468054059261107</v>
      </c>
      <c r="O21">
        <v>59.2522898720973</v>
      </c>
      <c r="P21">
        <v>106295.873326203</v>
      </c>
      <c r="Q21">
        <v>131363.951599375</v>
      </c>
      <c r="R21">
        <v>75.678124630101806</v>
      </c>
      <c r="S21">
        <v>676.56108222932301</v>
      </c>
      <c r="T21">
        <v>0.62951497133610601</v>
      </c>
      <c r="U21">
        <v>4.2292007829895499E-2</v>
      </c>
      <c r="V21">
        <v>0.85945480627396498</v>
      </c>
      <c r="W21">
        <v>1.0354631175641201E-2</v>
      </c>
      <c r="X21">
        <v>8.7898554720497402E-2</v>
      </c>
      <c r="Y21" s="1">
        <v>0</v>
      </c>
      <c r="Z21">
        <v>0.268186513707244</v>
      </c>
      <c r="AA21">
        <v>6.3164722085102295E-4</v>
      </c>
      <c r="AB21">
        <v>7.5312150608620801E-3</v>
      </c>
      <c r="AC21">
        <v>2.22748226511912E-4</v>
      </c>
      <c r="AD21" s="1">
        <v>0</v>
      </c>
      <c r="AE21">
        <v>4.0073463349952999E-3</v>
      </c>
      <c r="AF21">
        <v>3.70866208583527E-3</v>
      </c>
      <c r="AG21">
        <v>5.3198919054528497</v>
      </c>
      <c r="AH21">
        <v>0.42391216987179903</v>
      </c>
      <c r="AI21">
        <v>10378.0367180509</v>
      </c>
      <c r="AJ21" t="s">
        <v>109</v>
      </c>
      <c r="AK21" t="s">
        <v>110</v>
      </c>
      <c r="AL21" s="4">
        <v>159912468494.79999</v>
      </c>
      <c r="AM21">
        <v>1504409</v>
      </c>
      <c r="AP21" s="15">
        <f t="shared" si="0"/>
        <v>-1.4594329971125974E-3</v>
      </c>
    </row>
    <row r="22" spans="1:45" x14ac:dyDescent="0.25">
      <c r="A22" t="s">
        <v>37</v>
      </c>
      <c r="B22">
        <v>16.2927619994163</v>
      </c>
      <c r="C22">
        <v>1.5278633685625599E-2</v>
      </c>
      <c r="D22">
        <v>16.8695109896837</v>
      </c>
      <c r="E22">
        <v>1.51608643705347E-2</v>
      </c>
      <c r="F22">
        <v>31.284675147753799</v>
      </c>
      <c r="G22" s="1">
        <v>0</v>
      </c>
      <c r="H22">
        <v>5.8322168606659304</v>
      </c>
      <c r="I22">
        <v>195.535249735001</v>
      </c>
      <c r="J22">
        <v>186.945596955214</v>
      </c>
      <c r="K22">
        <v>163.58602259315401</v>
      </c>
      <c r="L22">
        <v>236.14646850272101</v>
      </c>
      <c r="M22">
        <v>95.021377689931896</v>
      </c>
      <c r="N22">
        <v>93.694052991192095</v>
      </c>
      <c r="O22">
        <v>61.208536682858998</v>
      </c>
      <c r="P22">
        <v>97399.737304561306</v>
      </c>
      <c r="Q22">
        <v>120814.19908489101</v>
      </c>
      <c r="R22">
        <v>67.687216165012899</v>
      </c>
      <c r="S22">
        <v>655.66286138616704</v>
      </c>
      <c r="T22">
        <v>0.57557525550645605</v>
      </c>
      <c r="U22">
        <v>3.0170878095589999E-2</v>
      </c>
      <c r="V22">
        <v>0.89826313460674301</v>
      </c>
      <c r="W22">
        <v>1.0247001115105899E-2</v>
      </c>
      <c r="X22">
        <v>6.1318986182560202E-2</v>
      </c>
      <c r="Y22" s="1">
        <v>0</v>
      </c>
      <c r="Z22">
        <v>0.34054770797643902</v>
      </c>
      <c r="AA22">
        <v>7.2415054689207396E-4</v>
      </c>
      <c r="AB22">
        <v>7.1097279575948798E-3</v>
      </c>
      <c r="AC22">
        <v>1.17769487594476E-4</v>
      </c>
      <c r="AD22" s="1">
        <v>0</v>
      </c>
      <c r="AE22">
        <v>3.4619124641058099E-3</v>
      </c>
      <c r="AF22">
        <v>3.86511722333626E-3</v>
      </c>
      <c r="AG22">
        <v>4.2432806029980696</v>
      </c>
      <c r="AH22">
        <v>0.35626718717177902</v>
      </c>
      <c r="AI22">
        <v>13554.755992648101</v>
      </c>
      <c r="AJ22" t="s">
        <v>111</v>
      </c>
      <c r="AK22" t="s">
        <v>112</v>
      </c>
      <c r="AL22" s="4">
        <v>63545244413.029999</v>
      </c>
      <c r="AM22">
        <v>652417</v>
      </c>
      <c r="AP22" s="15">
        <f t="shared" si="0"/>
        <v>-3.4188838705526359E-2</v>
      </c>
    </row>
    <row r="23" spans="1:45" x14ac:dyDescent="0.25">
      <c r="A23" t="s">
        <v>37</v>
      </c>
      <c r="B23">
        <v>16.008211317008598</v>
      </c>
      <c r="C23">
        <v>1.38830986154099E-2</v>
      </c>
      <c r="D23">
        <v>15.444701198825801</v>
      </c>
      <c r="E23">
        <v>1.3867789510731801E-2</v>
      </c>
      <c r="F23">
        <v>46.191562615940398</v>
      </c>
      <c r="G23" s="1">
        <v>0</v>
      </c>
      <c r="H23">
        <v>6.5265727147933701</v>
      </c>
      <c r="I23">
        <v>243.19948954440699</v>
      </c>
      <c r="J23">
        <v>225.43176649460599</v>
      </c>
      <c r="K23">
        <v>229.116818808234</v>
      </c>
      <c r="L23">
        <v>287.70279674726902</v>
      </c>
      <c r="M23">
        <v>106.021748982402</v>
      </c>
      <c r="N23">
        <v>94.064336187034598</v>
      </c>
      <c r="O23">
        <v>63.9373246726283</v>
      </c>
      <c r="P23">
        <v>88515.158215457603</v>
      </c>
      <c r="Q23">
        <v>109590.736969174</v>
      </c>
      <c r="R23">
        <v>55.719490218926801</v>
      </c>
      <c r="S23">
        <v>633.15643357321699</v>
      </c>
      <c r="T23">
        <v>0.51079175197632998</v>
      </c>
      <c r="U23">
        <v>1.2691107950674799E-2</v>
      </c>
      <c r="V23">
        <v>0.97513251035107595</v>
      </c>
      <c r="W23">
        <v>1.49203349745355E-3</v>
      </c>
      <c r="X23">
        <v>1.0684348200794599E-2</v>
      </c>
      <c r="Y23" s="1">
        <v>0</v>
      </c>
      <c r="Z23">
        <v>0.37935872065300502</v>
      </c>
      <c r="AA23">
        <v>8.1452721884943402E-4</v>
      </c>
      <c r="AB23">
        <v>6.5306686597604502E-3</v>
      </c>
      <c r="AC23">
        <v>1.5309835189216301E-5</v>
      </c>
      <c r="AD23" s="1">
        <v>0</v>
      </c>
      <c r="AE23">
        <v>2.6610636407487401E-3</v>
      </c>
      <c r="AF23">
        <v>3.8615260989478301E-3</v>
      </c>
      <c r="AG23">
        <v>3.0197347109989399</v>
      </c>
      <c r="AH23">
        <v>0.296909057381609</v>
      </c>
      <c r="AI23">
        <v>17572.912204225799</v>
      </c>
      <c r="AJ23" t="s">
        <v>113</v>
      </c>
      <c r="AK23" t="s">
        <v>114</v>
      </c>
      <c r="AL23" s="4">
        <v>83758796188.75</v>
      </c>
      <c r="AM23">
        <v>946265</v>
      </c>
      <c r="AP23" s="15">
        <f t="shared" si="0"/>
        <v>3.6485660093290795E-2</v>
      </c>
    </row>
    <row r="24" spans="1:45" x14ac:dyDescent="0.25">
      <c r="AM24" s="35">
        <f>SUM(AM4:AM23)</f>
        <v>77139428</v>
      </c>
      <c r="AN24" s="35"/>
      <c r="AO24" s="35"/>
    </row>
    <row r="25" spans="1:45" x14ac:dyDescent="0.25">
      <c r="AN25" t="s">
        <v>209</v>
      </c>
    </row>
    <row r="26" spans="1:45" x14ac:dyDescent="0.25">
      <c r="A26" t="s">
        <v>0</v>
      </c>
      <c r="B26" t="s">
        <v>1</v>
      </c>
      <c r="C26" t="s">
        <v>2</v>
      </c>
      <c r="D26" t="s">
        <v>3</v>
      </c>
      <c r="E26" t="s">
        <v>5</v>
      </c>
      <c r="F26" t="s">
        <v>6</v>
      </c>
      <c r="G26" t="s">
        <v>208</v>
      </c>
      <c r="H26" t="s">
        <v>7</v>
      </c>
      <c r="I26" t="s">
        <v>8</v>
      </c>
      <c r="J26" t="s">
        <v>134</v>
      </c>
      <c r="K26" t="s">
        <v>143</v>
      </c>
      <c r="L26" t="s">
        <v>9</v>
      </c>
      <c r="M26" t="s">
        <v>10</v>
      </c>
      <c r="N26" t="s">
        <v>11</v>
      </c>
      <c r="O26" t="s">
        <v>13</v>
      </c>
      <c r="P26" t="s">
        <v>14</v>
      </c>
      <c r="Q26" t="s">
        <v>15</v>
      </c>
      <c r="R26" t="s">
        <v>16</v>
      </c>
      <c r="S26" t="s">
        <v>17</v>
      </c>
      <c r="T26" t="s">
        <v>18</v>
      </c>
      <c r="U26" t="s">
        <v>20</v>
      </c>
      <c r="V26" t="s">
        <v>21</v>
      </c>
      <c r="W26" t="s">
        <v>22</v>
      </c>
      <c r="X26" t="s">
        <v>23</v>
      </c>
      <c r="Y26" t="s">
        <v>24</v>
      </c>
      <c r="Z26" t="s">
        <v>25</v>
      </c>
      <c r="AA26" t="s">
        <v>26</v>
      </c>
      <c r="AB26" t="s">
        <v>27</v>
      </c>
      <c r="AC26" t="s">
        <v>120</v>
      </c>
      <c r="AD26" t="s">
        <v>28</v>
      </c>
      <c r="AE26" t="s">
        <v>29</v>
      </c>
      <c r="AF26" t="s">
        <v>30</v>
      </c>
      <c r="AG26" t="s">
        <v>31</v>
      </c>
      <c r="AH26" t="s">
        <v>32</v>
      </c>
      <c r="AI26" t="s">
        <v>33</v>
      </c>
      <c r="AJ26" t="s">
        <v>34</v>
      </c>
      <c r="AK26" t="s">
        <v>74</v>
      </c>
      <c r="AL26" s="4" t="s">
        <v>35</v>
      </c>
      <c r="AM26" t="s">
        <v>36</v>
      </c>
      <c r="AN26" s="15">
        <v>0.4</v>
      </c>
    </row>
    <row r="27" spans="1:45" x14ac:dyDescent="0.25">
      <c r="A27" t="s">
        <v>37</v>
      </c>
      <c r="B27">
        <v>7.7980337792101402</v>
      </c>
      <c r="C27">
        <v>5.6862156283097199E-3</v>
      </c>
      <c r="D27">
        <v>6.6140541141933902</v>
      </c>
      <c r="E27">
        <v>-16.812903904457901</v>
      </c>
      <c r="F27" s="1">
        <v>0</v>
      </c>
      <c r="G27">
        <v>1</v>
      </c>
      <c r="H27">
        <v>3.4139385070723098</v>
      </c>
      <c r="I27">
        <v>-213.252112227271</v>
      </c>
      <c r="J27">
        <v>-157.82709374093901</v>
      </c>
      <c r="K27">
        <v>-218.74824103944499</v>
      </c>
      <c r="L27">
        <v>-185.60528318840801</v>
      </c>
      <c r="M27">
        <v>65.138774338253398</v>
      </c>
      <c r="N27">
        <v>82.863593705651994</v>
      </c>
      <c r="O27">
        <v>55.012171472887701</v>
      </c>
      <c r="P27">
        <v>144117.75319451999</v>
      </c>
      <c r="Q27">
        <v>174217.956230407</v>
      </c>
      <c r="R27">
        <v>54.896627689863102</v>
      </c>
      <c r="S27">
        <v>608.71917687899804</v>
      </c>
      <c r="T27">
        <v>8.1622493760929299E-4</v>
      </c>
      <c r="U27">
        <v>0.52313954726412304</v>
      </c>
      <c r="V27">
        <v>0.40138035255257298</v>
      </c>
      <c r="W27">
        <v>2.4856628276343901E-2</v>
      </c>
      <c r="X27">
        <v>5.0623471906959802E-2</v>
      </c>
      <c r="Y27" s="1">
        <v>0</v>
      </c>
      <c r="Z27">
        <v>0.98816693482015705</v>
      </c>
      <c r="AA27">
        <v>5.7446595260242199E-4</v>
      </c>
      <c r="AB27">
        <v>5.1116804882486199E-3</v>
      </c>
      <c r="AC27" s="1">
        <v>0</v>
      </c>
      <c r="AD27" s="1">
        <v>0</v>
      </c>
      <c r="AE27" s="1">
        <v>0</v>
      </c>
      <c r="AF27" s="1">
        <v>0</v>
      </c>
      <c r="AG27">
        <v>5.2572488170397103</v>
      </c>
      <c r="AH27">
        <v>0.32870134435358001</v>
      </c>
      <c r="AI27">
        <v>3.8462492582725298</v>
      </c>
      <c r="AJ27" t="s">
        <v>77</v>
      </c>
      <c r="AK27" t="s">
        <v>78</v>
      </c>
      <c r="AL27" s="4">
        <v>263014899.58000001</v>
      </c>
      <c r="AM27">
        <v>1825</v>
      </c>
      <c r="AN27" s="1">
        <f>SUM(AA27:AD27,AF27)+AE27*$AN$26</f>
        <v>5.6861464408510419E-3</v>
      </c>
      <c r="AO27" s="5">
        <f>100*(1-(1-AN27)^12)</f>
        <v>6.6139761371342365</v>
      </c>
      <c r="AP27" s="15">
        <f t="shared" ref="AP27:AP43" si="1">B27/D27-1</f>
        <v>0.17900967312559413</v>
      </c>
      <c r="AQ27" s="5">
        <f>AO27-D27</f>
        <v>-7.7977059153688799E-5</v>
      </c>
      <c r="AR27" s="5"/>
      <c r="AS27" s="5"/>
    </row>
    <row r="28" spans="1:45" x14ac:dyDescent="0.25">
      <c r="A28" t="s">
        <v>37</v>
      </c>
      <c r="B28">
        <v>5.9578796450331897</v>
      </c>
      <c r="C28">
        <v>5.1992963020589004E-3</v>
      </c>
      <c r="D28">
        <v>6.0637961075403402</v>
      </c>
      <c r="E28">
        <v>-15.7209395117625</v>
      </c>
      <c r="F28" s="1">
        <v>0</v>
      </c>
      <c r="G28">
        <v>1</v>
      </c>
      <c r="H28">
        <v>3.4363717130040898</v>
      </c>
      <c r="I28">
        <v>-186.34596915537199</v>
      </c>
      <c r="J28">
        <v>-160.675472024383</v>
      </c>
      <c r="K28">
        <v>-220.79653733254401</v>
      </c>
      <c r="L28">
        <v>-159.45045714081601</v>
      </c>
      <c r="M28">
        <v>64.911902942232501</v>
      </c>
      <c r="N28">
        <v>84.877308847163903</v>
      </c>
      <c r="O28">
        <v>58.285568420130502</v>
      </c>
      <c r="P28">
        <v>148080.685996043</v>
      </c>
      <c r="Q28">
        <v>184725.52131610599</v>
      </c>
      <c r="R28">
        <v>54.890799262289597</v>
      </c>
      <c r="S28">
        <v>653.70259622908497</v>
      </c>
      <c r="T28">
        <v>2.2125244695000599E-3</v>
      </c>
      <c r="U28">
        <v>0.32811847200081101</v>
      </c>
      <c r="V28">
        <v>0.47249287684811497</v>
      </c>
      <c r="W28">
        <v>7.3462244868757298E-2</v>
      </c>
      <c r="X28">
        <v>0.125926406282315</v>
      </c>
      <c r="Y28" s="1">
        <v>0</v>
      </c>
      <c r="Z28">
        <v>0.98868720644330899</v>
      </c>
      <c r="AA28">
        <v>5.4481599614539396E-4</v>
      </c>
      <c r="AB28">
        <v>4.6175906851744697E-3</v>
      </c>
      <c r="AC28" s="1">
        <v>8.3619957358095295E-8</v>
      </c>
      <c r="AD28" s="1">
        <v>0</v>
      </c>
      <c r="AE28">
        <v>3.6802162601391699E-5</v>
      </c>
      <c r="AF28" s="1">
        <v>0</v>
      </c>
      <c r="AG28">
        <v>4.7123200016272699</v>
      </c>
      <c r="AH28">
        <v>0.289574696129211</v>
      </c>
      <c r="AI28">
        <v>22.718680740379</v>
      </c>
      <c r="AJ28" t="s">
        <v>79</v>
      </c>
      <c r="AK28" t="s">
        <v>80</v>
      </c>
      <c r="AL28" s="4">
        <v>973038187.67999995</v>
      </c>
      <c r="AM28">
        <v>6571</v>
      </c>
      <c r="AN28" s="1">
        <f t="shared" ref="AN28:AN43" si="2">SUM(AA28:AD28,AF28)+AE28*$AN$26</f>
        <v>5.1772111663177783E-3</v>
      </c>
      <c r="AO28" s="5">
        <f t="shared" ref="AO28:AO43" si="3">100*(1-(1-AN28)^12)</f>
        <v>6.0387678122525212</v>
      </c>
      <c r="AP28" s="15">
        <f t="shared" si="1"/>
        <v>-1.7467022411166377E-2</v>
      </c>
      <c r="AQ28" s="5">
        <f t="shared" ref="AQ28:AQ43" si="4">AO28-D28</f>
        <v>-2.5028295287818914E-2</v>
      </c>
      <c r="AR28" s="5"/>
      <c r="AS28" s="5"/>
    </row>
    <row r="29" spans="1:45" x14ac:dyDescent="0.25">
      <c r="A29" t="s">
        <v>37</v>
      </c>
      <c r="B29">
        <v>8.3669448106895103</v>
      </c>
      <c r="C29">
        <v>5.6518047902855096E-3</v>
      </c>
      <c r="D29">
        <v>6.5752643425094401</v>
      </c>
      <c r="E29">
        <v>-20.265483821143299</v>
      </c>
      <c r="F29" s="1">
        <v>0</v>
      </c>
      <c r="G29">
        <v>1</v>
      </c>
      <c r="H29">
        <v>3.3885186764980202</v>
      </c>
      <c r="I29">
        <v>-164.75347751803699</v>
      </c>
      <c r="J29">
        <v>-155.096686671811</v>
      </c>
      <c r="K29">
        <v>-222.30839785632699</v>
      </c>
      <c r="L29">
        <v>-136.984534712044</v>
      </c>
      <c r="M29">
        <v>64.954910488799001</v>
      </c>
      <c r="N29">
        <v>85.165073350259306</v>
      </c>
      <c r="O29">
        <v>55.813511203757102</v>
      </c>
      <c r="P29">
        <v>143360.131731637</v>
      </c>
      <c r="Q29">
        <v>175806.684238427</v>
      </c>
      <c r="R29">
        <v>55.071828774971003</v>
      </c>
      <c r="S29">
        <v>692.978370843363</v>
      </c>
      <c r="T29">
        <v>2.6425767604173599E-3</v>
      </c>
      <c r="U29">
        <v>0.26628806087552997</v>
      </c>
      <c r="V29">
        <v>0.50139568538022095</v>
      </c>
      <c r="W29">
        <v>7.8568340440228895E-2</v>
      </c>
      <c r="X29">
        <v>0.15374791330401799</v>
      </c>
      <c r="Y29" s="1">
        <v>0</v>
      </c>
      <c r="Z29">
        <v>0.99219044047526594</v>
      </c>
      <c r="AA29">
        <v>5.8810160501827501E-4</v>
      </c>
      <c r="AB29">
        <v>4.9847263286272201E-3</v>
      </c>
      <c r="AC29" s="1">
        <v>8.2235796273673997E-7</v>
      </c>
      <c r="AD29" s="1">
        <v>0</v>
      </c>
      <c r="AE29">
        <v>7.8131084482285304E-5</v>
      </c>
      <c r="AF29" s="1">
        <v>0</v>
      </c>
      <c r="AG29">
        <v>5.3834220597493001</v>
      </c>
      <c r="AH29">
        <v>0.33990191668217101</v>
      </c>
      <c r="AI29">
        <v>70.168994178551799</v>
      </c>
      <c r="AJ29" t="s">
        <v>81</v>
      </c>
      <c r="AK29" t="s">
        <v>82</v>
      </c>
      <c r="AL29" s="4">
        <v>5490549685.1899996</v>
      </c>
      <c r="AM29">
        <v>38299</v>
      </c>
      <c r="AN29" s="1">
        <f t="shared" si="2"/>
        <v>5.6049027254011455E-3</v>
      </c>
      <c r="AO29" s="5">
        <f t="shared" si="3"/>
        <v>6.522369994513566</v>
      </c>
      <c r="AP29" s="15">
        <f t="shared" si="1"/>
        <v>0.27248797536499914</v>
      </c>
      <c r="AQ29" s="5">
        <f t="shared" si="4"/>
        <v>-5.2894347995874114E-2</v>
      </c>
      <c r="AR29" s="5"/>
      <c r="AS29" s="5"/>
    </row>
    <row r="30" spans="1:45" x14ac:dyDescent="0.25">
      <c r="A30" t="s">
        <v>37</v>
      </c>
      <c r="B30">
        <v>9.0778923697611091</v>
      </c>
      <c r="C30">
        <v>6.2103170049585101E-3</v>
      </c>
      <c r="D30">
        <v>7.2030278894234101</v>
      </c>
      <c r="E30">
        <v>-15.0386831891356</v>
      </c>
      <c r="F30" s="1">
        <v>0</v>
      </c>
      <c r="G30">
        <v>1</v>
      </c>
      <c r="H30">
        <v>3.4499586228569701</v>
      </c>
      <c r="I30">
        <v>-140.42500560893799</v>
      </c>
      <c r="J30">
        <v>-136.70754354748601</v>
      </c>
      <c r="K30">
        <v>-206.09380758549699</v>
      </c>
      <c r="L30">
        <v>-112.408163766817</v>
      </c>
      <c r="M30">
        <v>63.870329046004798</v>
      </c>
      <c r="N30">
        <v>85.264529642461298</v>
      </c>
      <c r="O30">
        <v>55.425411545466098</v>
      </c>
      <c r="P30">
        <v>142123.57560755001</v>
      </c>
      <c r="Q30">
        <v>172134.141297672</v>
      </c>
      <c r="R30">
        <v>55.085362078128597</v>
      </c>
      <c r="S30">
        <v>706.89241536528505</v>
      </c>
      <c r="T30">
        <v>3.36293358470105E-3</v>
      </c>
      <c r="U30">
        <v>0.24078012944265501</v>
      </c>
      <c r="V30">
        <v>0.54252549383215198</v>
      </c>
      <c r="W30">
        <v>7.1295021860403096E-2</v>
      </c>
      <c r="X30">
        <v>0.145399354864788</v>
      </c>
      <c r="Y30" s="1">
        <v>0</v>
      </c>
      <c r="Z30">
        <v>0.99281170237734295</v>
      </c>
      <c r="AA30">
        <v>5.8877840479192403E-4</v>
      </c>
      <c r="AB30">
        <v>5.4683954526547097E-3</v>
      </c>
      <c r="AC30">
        <v>2.94658300698538E-6</v>
      </c>
      <c r="AD30" s="1">
        <v>0</v>
      </c>
      <c r="AE30">
        <v>1.5017047426157099E-4</v>
      </c>
      <c r="AF30" s="1">
        <v>3.9392561610834099E-9</v>
      </c>
      <c r="AG30">
        <v>5.6864411984289198</v>
      </c>
      <c r="AH30">
        <v>0.35409692949464899</v>
      </c>
      <c r="AI30">
        <v>167.774070505515</v>
      </c>
      <c r="AJ30" t="s">
        <v>83</v>
      </c>
      <c r="AK30" t="s">
        <v>84</v>
      </c>
      <c r="AL30" s="4">
        <v>17022993391.969999</v>
      </c>
      <c r="AM30">
        <v>119776</v>
      </c>
      <c r="AN30" s="1">
        <f t="shared" si="2"/>
        <v>6.1201925694144088E-3</v>
      </c>
      <c r="AO30" s="5">
        <f t="shared" si="3"/>
        <v>7.1019910492923444</v>
      </c>
      <c r="AP30" s="15">
        <f t="shared" si="1"/>
        <v>0.26028838276340194</v>
      </c>
      <c r="AQ30" s="5">
        <f t="shared" si="4"/>
        <v>-0.10103684013106573</v>
      </c>
      <c r="AR30" s="5"/>
      <c r="AS30" s="5"/>
    </row>
    <row r="31" spans="1:45" x14ac:dyDescent="0.25">
      <c r="A31" t="s">
        <v>37</v>
      </c>
      <c r="B31">
        <v>8.5889905010345409</v>
      </c>
      <c r="C31">
        <v>6.7596268536400696E-3</v>
      </c>
      <c r="D31">
        <v>7.8166741441500296</v>
      </c>
      <c r="E31">
        <v>-1.2605508477177201</v>
      </c>
      <c r="F31" s="1">
        <v>0</v>
      </c>
      <c r="G31">
        <v>1</v>
      </c>
      <c r="H31">
        <v>3.6280495765492602</v>
      </c>
      <c r="I31">
        <v>-115.39748929558399</v>
      </c>
      <c r="J31">
        <v>-111.956352835142</v>
      </c>
      <c r="K31">
        <v>-177.79906282101101</v>
      </c>
      <c r="L31">
        <v>-87.339489486189194</v>
      </c>
      <c r="M31">
        <v>62.919765152897597</v>
      </c>
      <c r="N31">
        <v>86.079225329699696</v>
      </c>
      <c r="O31">
        <v>57.148593512593301</v>
      </c>
      <c r="P31">
        <v>141959.03817856699</v>
      </c>
      <c r="Q31">
        <v>172180.687399824</v>
      </c>
      <c r="R31">
        <v>55.013254847941198</v>
      </c>
      <c r="S31">
        <v>695.43154006727104</v>
      </c>
      <c r="T31">
        <v>3.2993003070927E-3</v>
      </c>
      <c r="U31">
        <v>0.295858082266728</v>
      </c>
      <c r="V31">
        <v>0.53102285550358697</v>
      </c>
      <c r="W31">
        <v>5.9413224015208002E-2</v>
      </c>
      <c r="X31">
        <v>0.113705838214476</v>
      </c>
      <c r="Y31" s="1">
        <v>0</v>
      </c>
      <c r="Z31">
        <v>0.992543027996586</v>
      </c>
      <c r="AA31">
        <v>5.55366827786576E-4</v>
      </c>
      <c r="AB31">
        <v>5.82921995707931E-3</v>
      </c>
      <c r="AC31">
        <v>1.5962713865170201E-5</v>
      </c>
      <c r="AD31" s="1">
        <v>0</v>
      </c>
      <c r="AE31">
        <v>3.5817017963611799E-4</v>
      </c>
      <c r="AF31" s="1">
        <v>8.8883532269747296E-7</v>
      </c>
      <c r="AG31">
        <v>5.6176506629035403</v>
      </c>
      <c r="AH31">
        <v>0.364272186908637</v>
      </c>
      <c r="AI31">
        <v>398.51044592166397</v>
      </c>
      <c r="AJ31" t="s">
        <v>85</v>
      </c>
      <c r="AK31" t="s">
        <v>86</v>
      </c>
      <c r="AL31" s="4">
        <v>36408802357.809998</v>
      </c>
      <c r="AM31">
        <v>256474</v>
      </c>
      <c r="AN31" s="1">
        <f t="shared" si="2"/>
        <v>6.5447064059082011E-3</v>
      </c>
      <c r="AO31" s="5">
        <f t="shared" si="3"/>
        <v>7.5770260865302923</v>
      </c>
      <c r="AP31" s="15">
        <f t="shared" si="1"/>
        <v>9.8803703805730558E-2</v>
      </c>
      <c r="AQ31" s="5">
        <f t="shared" si="4"/>
        <v>-0.23964805761973729</v>
      </c>
      <c r="AR31" s="5"/>
      <c r="AS31" s="5"/>
    </row>
    <row r="32" spans="1:45" x14ac:dyDescent="0.25">
      <c r="A32" t="s">
        <v>37</v>
      </c>
      <c r="B32">
        <v>9.5329343425352402</v>
      </c>
      <c r="C32">
        <v>7.8865951881750395E-3</v>
      </c>
      <c r="D32">
        <v>9.0640075267643994</v>
      </c>
      <c r="E32">
        <v>2.5314994308049799</v>
      </c>
      <c r="F32" s="1">
        <v>0</v>
      </c>
      <c r="G32">
        <v>1</v>
      </c>
      <c r="H32">
        <v>3.6751332144148599</v>
      </c>
      <c r="I32">
        <v>-91.116594810091797</v>
      </c>
      <c r="J32">
        <v>-88.953836022710803</v>
      </c>
      <c r="K32">
        <v>-156.01643529493799</v>
      </c>
      <c r="L32">
        <v>-62.511463792685099</v>
      </c>
      <c r="M32">
        <v>61.831475110356003</v>
      </c>
      <c r="N32">
        <v>86.825836801922406</v>
      </c>
      <c r="O32">
        <v>57.377325563514702</v>
      </c>
      <c r="P32">
        <v>139257.77725430499</v>
      </c>
      <c r="Q32">
        <v>168061.96365204599</v>
      </c>
      <c r="R32">
        <v>55.011212425472301</v>
      </c>
      <c r="S32">
        <v>701.96518991980099</v>
      </c>
      <c r="T32">
        <v>2.81495421468447E-3</v>
      </c>
      <c r="U32">
        <v>0.30201306046425602</v>
      </c>
      <c r="V32">
        <v>0.54461510017499604</v>
      </c>
      <c r="W32">
        <v>5.4936347129900399E-2</v>
      </c>
      <c r="X32">
        <v>9.8435492230846203E-2</v>
      </c>
      <c r="Y32" s="1">
        <v>0</v>
      </c>
      <c r="Z32">
        <v>0.99341882626383005</v>
      </c>
      <c r="AA32">
        <v>5.3021407003630097E-4</v>
      </c>
      <c r="AB32">
        <v>6.8666465548296498E-3</v>
      </c>
      <c r="AC32">
        <v>4.3341664003395701E-5</v>
      </c>
      <c r="AD32" s="1">
        <v>0</v>
      </c>
      <c r="AE32">
        <v>4.3955973860354601E-4</v>
      </c>
      <c r="AF32">
        <v>6.82008443690389E-6</v>
      </c>
      <c r="AG32">
        <v>5.9064289668535999</v>
      </c>
      <c r="AH32">
        <v>0.35830269322633801</v>
      </c>
      <c r="AI32">
        <v>524.90841891059904</v>
      </c>
      <c r="AJ32" t="s">
        <v>87</v>
      </c>
      <c r="AK32" t="s">
        <v>88</v>
      </c>
      <c r="AL32" s="4">
        <v>74014673064</v>
      </c>
      <c r="AM32">
        <v>531494</v>
      </c>
      <c r="AN32" s="1">
        <f t="shared" si="2"/>
        <v>7.6228462687476682E-3</v>
      </c>
      <c r="AO32" s="5">
        <f t="shared" si="3"/>
        <v>8.773483850650809</v>
      </c>
      <c r="AP32" s="15">
        <f t="shared" si="1"/>
        <v>5.1735042627246708E-2</v>
      </c>
      <c r="AQ32" s="5">
        <f t="shared" si="4"/>
        <v>-0.29052367611359031</v>
      </c>
      <c r="AR32" s="5"/>
      <c r="AS32" s="5"/>
    </row>
    <row r="33" spans="1:45" x14ac:dyDescent="0.25">
      <c r="A33" t="s">
        <v>37</v>
      </c>
      <c r="B33">
        <v>9.19352876963368</v>
      </c>
      <c r="C33">
        <v>8.5585720772810205E-3</v>
      </c>
      <c r="D33">
        <v>9.8003720547417092</v>
      </c>
      <c r="E33">
        <v>3.94192258462708</v>
      </c>
      <c r="F33" s="1">
        <v>0</v>
      </c>
      <c r="G33">
        <v>1</v>
      </c>
      <c r="H33">
        <v>3.73232967242157</v>
      </c>
      <c r="I33">
        <v>-64.379258667539006</v>
      </c>
      <c r="J33">
        <v>-62.456308395542798</v>
      </c>
      <c r="K33">
        <v>-121.691585122484</v>
      </c>
      <c r="L33">
        <v>-36.838734040183397</v>
      </c>
      <c r="M33">
        <v>57.809926023161303</v>
      </c>
      <c r="N33">
        <v>88.7902000249792</v>
      </c>
      <c r="O33">
        <v>61.5794695700001</v>
      </c>
      <c r="P33">
        <v>144761.92907021401</v>
      </c>
      <c r="Q33">
        <v>173881.53189975099</v>
      </c>
      <c r="R33">
        <v>55.0042440511858</v>
      </c>
      <c r="S33">
        <v>695.62667018763398</v>
      </c>
      <c r="T33">
        <v>2.9491475254893301E-3</v>
      </c>
      <c r="U33">
        <v>0.328330241498273</v>
      </c>
      <c r="V33">
        <v>0.49171816259144402</v>
      </c>
      <c r="W33">
        <v>6.3623345894022298E-2</v>
      </c>
      <c r="X33">
        <v>0.116328250016259</v>
      </c>
      <c r="Y33" s="1">
        <v>0</v>
      </c>
      <c r="Z33">
        <v>0.99395452749324698</v>
      </c>
      <c r="AA33">
        <v>4.5728531807107201E-4</v>
      </c>
      <c r="AB33">
        <v>6.8600911787889702E-3</v>
      </c>
      <c r="AC33">
        <v>1.50651630881594E-4</v>
      </c>
      <c r="AD33" s="1">
        <v>0</v>
      </c>
      <c r="AE33">
        <v>1.05953980757154E-3</v>
      </c>
      <c r="AF33">
        <v>3.1002669756495502E-5</v>
      </c>
      <c r="AG33">
        <v>5.6488119639464998</v>
      </c>
      <c r="AH33">
        <v>0.31499928149704698</v>
      </c>
      <c r="AI33">
        <v>438.574522865083</v>
      </c>
      <c r="AJ33" t="s">
        <v>89</v>
      </c>
      <c r="AK33" t="s">
        <v>90</v>
      </c>
      <c r="AL33" s="4">
        <v>93746377646.580002</v>
      </c>
      <c r="AM33">
        <v>647590</v>
      </c>
      <c r="AN33" s="1">
        <f t="shared" si="2"/>
        <v>7.9228467205267484E-3</v>
      </c>
      <c r="AO33" s="5">
        <f t="shared" si="3"/>
        <v>9.1038728078697275</v>
      </c>
      <c r="AP33" s="15">
        <f t="shared" si="1"/>
        <v>-6.192043339971165E-2</v>
      </c>
      <c r="AQ33" s="5">
        <f t="shared" si="4"/>
        <v>-0.69649924687198173</v>
      </c>
      <c r="AR33" s="5"/>
      <c r="AS33" s="5"/>
    </row>
    <row r="34" spans="1:45" x14ac:dyDescent="0.25">
      <c r="A34" t="s">
        <v>37</v>
      </c>
      <c r="B34">
        <v>10.650195662244499</v>
      </c>
      <c r="C34">
        <v>9.7669767354753804E-3</v>
      </c>
      <c r="D34">
        <v>11.1108268910204</v>
      </c>
      <c r="E34">
        <v>5.3336736607289001</v>
      </c>
      <c r="F34" s="1">
        <v>0</v>
      </c>
      <c r="G34">
        <v>1</v>
      </c>
      <c r="H34">
        <v>3.7627335092385201</v>
      </c>
      <c r="I34">
        <v>-39.3293873962958</v>
      </c>
      <c r="J34">
        <v>-37.9443507261511</v>
      </c>
      <c r="K34">
        <v>-98.173788048899596</v>
      </c>
      <c r="L34">
        <v>-11.836165746465699</v>
      </c>
      <c r="M34">
        <v>56.091637438507099</v>
      </c>
      <c r="N34">
        <v>88.982591865748503</v>
      </c>
      <c r="O34">
        <v>61.483741214871102</v>
      </c>
      <c r="P34">
        <v>145042.73873365601</v>
      </c>
      <c r="Q34">
        <v>172527.093521937</v>
      </c>
      <c r="R34">
        <v>55.022916573274401</v>
      </c>
      <c r="S34">
        <v>702.70325672373201</v>
      </c>
      <c r="T34">
        <v>2.1642250064279199E-3</v>
      </c>
      <c r="U34">
        <v>0.33317721060309502</v>
      </c>
      <c r="V34">
        <v>0.49963120147399698</v>
      </c>
      <c r="W34">
        <v>5.8904716187649503E-2</v>
      </c>
      <c r="X34">
        <v>0.108286871735257</v>
      </c>
      <c r="Y34" s="1">
        <v>0</v>
      </c>
      <c r="Z34">
        <v>0.99538096168729395</v>
      </c>
      <c r="AA34">
        <v>4.3767073413536603E-4</v>
      </c>
      <c r="AB34">
        <v>7.2362611394076E-3</v>
      </c>
      <c r="AC34">
        <v>2.11604225447276E-4</v>
      </c>
      <c r="AD34" s="1">
        <v>0</v>
      </c>
      <c r="AE34">
        <v>1.7654422537313301E-3</v>
      </c>
      <c r="AF34">
        <v>1.16001780932548E-4</v>
      </c>
      <c r="AG34">
        <v>5.9835446176446601</v>
      </c>
      <c r="AH34">
        <v>0.32493235214006899</v>
      </c>
      <c r="AI34">
        <v>534.66303565041699</v>
      </c>
      <c r="AJ34" t="s">
        <v>91</v>
      </c>
      <c r="AK34" t="s">
        <v>92</v>
      </c>
      <c r="AL34" s="4">
        <v>155071138732.44</v>
      </c>
      <c r="AM34">
        <v>1069141</v>
      </c>
      <c r="AN34" s="1">
        <f t="shared" si="2"/>
        <v>8.7077147814153232E-3</v>
      </c>
      <c r="AO34" s="5">
        <f t="shared" si="3"/>
        <v>9.9630623525759692</v>
      </c>
      <c r="AP34" s="15">
        <f t="shared" si="1"/>
        <v>-4.1457871074220054E-2</v>
      </c>
      <c r="AQ34" s="5">
        <f t="shared" si="4"/>
        <v>-1.1477645384444308</v>
      </c>
      <c r="AR34" s="5"/>
      <c r="AS34" s="5"/>
    </row>
    <row r="35" spans="1:45" x14ac:dyDescent="0.25">
      <c r="A35" t="s">
        <v>37</v>
      </c>
      <c r="B35">
        <v>10.6871750962618</v>
      </c>
      <c r="C35">
        <v>1.0613568623266701E-2</v>
      </c>
      <c r="D35">
        <v>12.0184921174084</v>
      </c>
      <c r="E35">
        <v>10.630444366893199</v>
      </c>
      <c r="F35" s="1">
        <v>0</v>
      </c>
      <c r="G35">
        <v>1</v>
      </c>
      <c r="H35">
        <v>3.86409862097043</v>
      </c>
      <c r="I35">
        <v>-16.004154822640999</v>
      </c>
      <c r="J35">
        <v>-14.928841917061501</v>
      </c>
      <c r="K35">
        <v>-72.2537835077583</v>
      </c>
      <c r="L35">
        <v>12.4330505418139</v>
      </c>
      <c r="M35">
        <v>52.483648892908199</v>
      </c>
      <c r="N35">
        <v>88.399967222186802</v>
      </c>
      <c r="O35">
        <v>62.355634559608497</v>
      </c>
      <c r="P35">
        <v>140188.15988785401</v>
      </c>
      <c r="Q35">
        <v>166952.15277305199</v>
      </c>
      <c r="R35">
        <v>55.068589703459999</v>
      </c>
      <c r="S35">
        <v>701.32445948987902</v>
      </c>
      <c r="T35">
        <v>2.1605805055576002E-3</v>
      </c>
      <c r="U35">
        <v>0.39713153382979899</v>
      </c>
      <c r="V35">
        <v>0.43587143441652898</v>
      </c>
      <c r="W35">
        <v>5.9941039577467999E-2</v>
      </c>
      <c r="X35">
        <v>0.107055992176202</v>
      </c>
      <c r="Y35" s="1">
        <v>0</v>
      </c>
      <c r="Z35">
        <v>0.995538669765481</v>
      </c>
      <c r="AA35">
        <v>4.2475917914635902E-4</v>
      </c>
      <c r="AB35">
        <v>7.0649758577219102E-3</v>
      </c>
      <c r="AC35">
        <v>3.4330874369171201E-4</v>
      </c>
      <c r="AD35" s="1">
        <v>0</v>
      </c>
      <c r="AE35">
        <v>2.0665497022956101E-3</v>
      </c>
      <c r="AF35">
        <v>7.1398648193435397E-4</v>
      </c>
      <c r="AG35">
        <v>6.0764923544064402</v>
      </c>
      <c r="AH35">
        <v>0.30730637603532801</v>
      </c>
      <c r="AI35">
        <v>662.64601477906604</v>
      </c>
      <c r="AJ35" t="s">
        <v>93</v>
      </c>
      <c r="AK35" t="s">
        <v>94</v>
      </c>
      <c r="AL35" s="4">
        <v>167707516238.32001</v>
      </c>
      <c r="AM35">
        <v>1196303</v>
      </c>
      <c r="AN35" s="1">
        <f t="shared" si="2"/>
        <v>9.3736501434125794E-3</v>
      </c>
      <c r="AO35" s="5">
        <f t="shared" si="3"/>
        <v>10.686212205922075</v>
      </c>
      <c r="AP35" s="15">
        <f t="shared" si="1"/>
        <v>-0.11077238376836218</v>
      </c>
      <c r="AQ35" s="5">
        <f t="shared" si="4"/>
        <v>-1.3322799114863244</v>
      </c>
      <c r="AR35" s="5"/>
      <c r="AS35" s="5"/>
    </row>
    <row r="36" spans="1:45" x14ac:dyDescent="0.25">
      <c r="A36" t="s">
        <v>37</v>
      </c>
      <c r="B36">
        <v>11.8368935029958</v>
      </c>
      <c r="C36">
        <v>1.22321470955926E-2</v>
      </c>
      <c r="D36">
        <v>13.730227197865901</v>
      </c>
      <c r="E36">
        <v>17.4685522802795</v>
      </c>
      <c r="F36" s="1">
        <v>0</v>
      </c>
      <c r="G36">
        <v>1</v>
      </c>
      <c r="H36">
        <v>3.9631059319466</v>
      </c>
      <c r="I36">
        <v>8.5872505880557704</v>
      </c>
      <c r="J36">
        <v>8.9415027079661797</v>
      </c>
      <c r="K36">
        <v>-49.746327946489501</v>
      </c>
      <c r="L36">
        <v>37.631743775454702</v>
      </c>
      <c r="M36">
        <v>51.1768295238113</v>
      </c>
      <c r="N36">
        <v>87.909017290293903</v>
      </c>
      <c r="O36">
        <v>61.672390445130702</v>
      </c>
      <c r="P36">
        <v>137297.10497309201</v>
      </c>
      <c r="Q36">
        <v>163095.746052681</v>
      </c>
      <c r="R36">
        <v>55.128325645107999</v>
      </c>
      <c r="S36">
        <v>704.25133712858701</v>
      </c>
      <c r="T36">
        <v>1.7304223509959601E-3</v>
      </c>
      <c r="U36">
        <v>0.41867448663620599</v>
      </c>
      <c r="V36">
        <v>0.44021042347365202</v>
      </c>
      <c r="W36">
        <v>5.1015024148907399E-2</v>
      </c>
      <c r="X36">
        <v>9.0100065741233096E-2</v>
      </c>
      <c r="Y36" s="1">
        <v>0</v>
      </c>
      <c r="Z36">
        <v>0.99630677836468795</v>
      </c>
      <c r="AA36">
        <v>4.2284467883231899E-4</v>
      </c>
      <c r="AB36">
        <v>7.1408373654052101E-3</v>
      </c>
      <c r="AC36">
        <v>3.9700010618415798E-4</v>
      </c>
      <c r="AD36" s="1">
        <v>0</v>
      </c>
      <c r="AE36">
        <v>2.8429082586948901E-3</v>
      </c>
      <c r="AF36">
        <v>1.42858134170216E-3</v>
      </c>
      <c r="AG36">
        <v>6.4425571404979696</v>
      </c>
      <c r="AH36">
        <v>0.31439812203184803</v>
      </c>
      <c r="AI36">
        <v>917.05328447445299</v>
      </c>
      <c r="AJ36" t="s">
        <v>95</v>
      </c>
      <c r="AK36" t="s">
        <v>96</v>
      </c>
      <c r="AL36" s="4">
        <v>189483322682.04999</v>
      </c>
      <c r="AM36">
        <v>1380097</v>
      </c>
      <c r="AN36" s="1">
        <f t="shared" si="2"/>
        <v>1.0526426795601803E-2</v>
      </c>
      <c r="AO36" s="5">
        <f t="shared" si="3"/>
        <v>11.925457676167628</v>
      </c>
      <c r="AP36" s="15">
        <f t="shared" si="1"/>
        <v>-0.13789529245112442</v>
      </c>
      <c r="AQ36" s="5">
        <f t="shared" si="4"/>
        <v>-1.8047695216982724</v>
      </c>
      <c r="AR36" s="5"/>
      <c r="AS36" s="5"/>
    </row>
    <row r="37" spans="1:45" x14ac:dyDescent="0.25">
      <c r="A37" t="s">
        <v>37</v>
      </c>
      <c r="B37">
        <v>12.45712977532</v>
      </c>
      <c r="C37">
        <v>1.31573125627517E-2</v>
      </c>
      <c r="D37">
        <v>14.6948741924496</v>
      </c>
      <c r="E37">
        <v>27.9255490193305</v>
      </c>
      <c r="F37" s="1">
        <v>0</v>
      </c>
      <c r="G37">
        <v>1</v>
      </c>
      <c r="H37">
        <v>4.1488010952645604</v>
      </c>
      <c r="I37">
        <v>28.908910321537299</v>
      </c>
      <c r="J37">
        <v>29.312233373177001</v>
      </c>
      <c r="K37">
        <v>-29.458761442472099</v>
      </c>
      <c r="L37">
        <v>60.7425074385391</v>
      </c>
      <c r="M37">
        <v>49.077960305750302</v>
      </c>
      <c r="N37">
        <v>86.864081637403501</v>
      </c>
      <c r="O37">
        <v>60.8524204928787</v>
      </c>
      <c r="P37">
        <v>125243.840738264</v>
      </c>
      <c r="Q37">
        <v>148259.912833907</v>
      </c>
      <c r="R37">
        <v>55.297917507834804</v>
      </c>
      <c r="S37">
        <v>699.25599446655099</v>
      </c>
      <c r="T37">
        <v>1.6960904371399899E-3</v>
      </c>
      <c r="U37">
        <v>0.51722254155594805</v>
      </c>
      <c r="V37">
        <v>0.33957446334410801</v>
      </c>
      <c r="W37">
        <v>5.13972935373836E-2</v>
      </c>
      <c r="X37">
        <v>9.18057015625591E-2</v>
      </c>
      <c r="Y37" s="1">
        <v>0</v>
      </c>
      <c r="Z37">
        <v>0.99642954152827601</v>
      </c>
      <c r="AA37">
        <v>4.3445033038715998E-4</v>
      </c>
      <c r="AB37">
        <v>7.1167443457998501E-3</v>
      </c>
      <c r="AC37">
        <v>3.6819216758151202E-4</v>
      </c>
      <c r="AD37" s="1">
        <v>0</v>
      </c>
      <c r="AE37">
        <v>3.6842704730106002E-3</v>
      </c>
      <c r="AF37">
        <v>1.5536715185684199E-3</v>
      </c>
      <c r="AG37">
        <v>6.8246229140069303</v>
      </c>
      <c r="AH37">
        <v>0.32756354367089102</v>
      </c>
      <c r="AI37">
        <v>1345.5558927736699</v>
      </c>
      <c r="AJ37" t="s">
        <v>97</v>
      </c>
      <c r="AK37" t="s">
        <v>98</v>
      </c>
      <c r="AL37" s="4">
        <v>132283421294.64</v>
      </c>
      <c r="AM37">
        <v>1056207</v>
      </c>
      <c r="AN37" s="1">
        <f t="shared" si="2"/>
        <v>1.0946766551541183E-2</v>
      </c>
      <c r="AO37" s="5">
        <f t="shared" si="3"/>
        <v>12.373391077271044</v>
      </c>
      <c r="AP37" s="15">
        <f t="shared" si="1"/>
        <v>-0.15228061076422006</v>
      </c>
      <c r="AQ37" s="5">
        <f t="shared" si="4"/>
        <v>-2.3214831151785553</v>
      </c>
      <c r="AR37" s="5"/>
      <c r="AS37" s="5"/>
    </row>
    <row r="38" spans="1:45" x14ac:dyDescent="0.25">
      <c r="A38" t="s">
        <v>37</v>
      </c>
      <c r="B38">
        <v>12.5112452699343</v>
      </c>
      <c r="C38">
        <v>1.4376008639214E-2</v>
      </c>
      <c r="D38">
        <v>15.9504882659809</v>
      </c>
      <c r="E38">
        <v>37.866984664872</v>
      </c>
      <c r="F38" s="1">
        <v>0</v>
      </c>
      <c r="G38">
        <v>1</v>
      </c>
      <c r="H38">
        <v>4.4478746973660499</v>
      </c>
      <c r="I38">
        <v>51.271875795852701</v>
      </c>
      <c r="J38">
        <v>52.250666356560103</v>
      </c>
      <c r="K38">
        <v>-3.6018885675825398</v>
      </c>
      <c r="L38">
        <v>86.173811969096505</v>
      </c>
      <c r="M38">
        <v>44.479371305141598</v>
      </c>
      <c r="N38">
        <v>85.440960763214704</v>
      </c>
      <c r="O38">
        <v>62.5602275509222</v>
      </c>
      <c r="P38">
        <v>114207.23232024501</v>
      </c>
      <c r="Q38">
        <v>134723.740271274</v>
      </c>
      <c r="R38">
        <v>55.692304568742102</v>
      </c>
      <c r="S38">
        <v>692.68257888590097</v>
      </c>
      <c r="T38">
        <v>1.85841363133975E-3</v>
      </c>
      <c r="U38">
        <v>0.65156674299167805</v>
      </c>
      <c r="V38">
        <v>0.15194939913645</v>
      </c>
      <c r="W38">
        <v>6.8114980015285195E-2</v>
      </c>
      <c r="X38">
        <v>0.12836887785658599</v>
      </c>
      <c r="Y38" s="1">
        <v>0</v>
      </c>
      <c r="Z38">
        <v>0.99723435223590395</v>
      </c>
      <c r="AA38">
        <v>4.29283986748775E-4</v>
      </c>
      <c r="AB38">
        <v>6.9843947559307899E-3</v>
      </c>
      <c r="AC38">
        <v>4.51242074197462E-4</v>
      </c>
      <c r="AD38" s="1">
        <v>0</v>
      </c>
      <c r="AE38">
        <v>4.7432864531669096E-3</v>
      </c>
      <c r="AF38">
        <v>1.7678271621546699E-3</v>
      </c>
      <c r="AG38">
        <v>6.6574045417186403</v>
      </c>
      <c r="AH38">
        <v>0.28349190766839599</v>
      </c>
      <c r="AI38">
        <v>2027.34152784002</v>
      </c>
      <c r="AJ38" t="s">
        <v>99</v>
      </c>
      <c r="AK38" t="s">
        <v>100</v>
      </c>
      <c r="AL38" s="4">
        <v>68357596832.959999</v>
      </c>
      <c r="AM38">
        <v>598540</v>
      </c>
      <c r="AN38" s="1">
        <f t="shared" si="2"/>
        <v>1.1530062560298461E-2</v>
      </c>
      <c r="AO38" s="5">
        <f t="shared" si="3"/>
        <v>12.991519026306975</v>
      </c>
      <c r="AP38" s="15">
        <f t="shared" si="1"/>
        <v>-0.21561991950941062</v>
      </c>
      <c r="AQ38" s="5">
        <f t="shared" si="4"/>
        <v>-2.9589692396739249</v>
      </c>
      <c r="AR38" s="5"/>
      <c r="AS38" s="5"/>
    </row>
    <row r="39" spans="1:45" x14ac:dyDescent="0.25">
      <c r="A39" t="s">
        <v>37</v>
      </c>
      <c r="B39">
        <v>12.8782021768625</v>
      </c>
      <c r="C39">
        <v>1.5740421131471401E-2</v>
      </c>
      <c r="D39">
        <v>17.336117183829401</v>
      </c>
      <c r="E39">
        <v>46.7614947127718</v>
      </c>
      <c r="F39" s="1">
        <v>0</v>
      </c>
      <c r="G39">
        <v>1</v>
      </c>
      <c r="H39">
        <v>4.6161752124869402</v>
      </c>
      <c r="I39">
        <v>73.754502870561694</v>
      </c>
      <c r="J39">
        <v>74.387007045601905</v>
      </c>
      <c r="K39">
        <v>16.574216857992599</v>
      </c>
      <c r="L39">
        <v>111.013326910145</v>
      </c>
      <c r="M39">
        <v>42.840169115833397</v>
      </c>
      <c r="N39">
        <v>84.328154782721001</v>
      </c>
      <c r="O39">
        <v>62.293531741796997</v>
      </c>
      <c r="P39">
        <v>106912.218783826</v>
      </c>
      <c r="Q39">
        <v>126202.063600127</v>
      </c>
      <c r="R39">
        <v>56.4075379658223</v>
      </c>
      <c r="S39">
        <v>696.54330739683098</v>
      </c>
      <c r="T39">
        <v>1.7600321134497001E-3</v>
      </c>
      <c r="U39">
        <v>0.73156994180854995</v>
      </c>
      <c r="V39">
        <v>7.3742230189176999E-2</v>
      </c>
      <c r="W39">
        <v>6.4518743616052407E-2</v>
      </c>
      <c r="X39">
        <v>0.13016908438621999</v>
      </c>
      <c r="Y39" s="1">
        <v>0</v>
      </c>
      <c r="Z39">
        <v>0.99748080221212698</v>
      </c>
      <c r="AA39">
        <v>4.2976904063501102E-4</v>
      </c>
      <c r="AB39">
        <v>6.8115934707266802E-3</v>
      </c>
      <c r="AC39">
        <v>5.3938539887826503E-4</v>
      </c>
      <c r="AD39" s="1">
        <v>0</v>
      </c>
      <c r="AE39">
        <v>6.1158358064081599E-3</v>
      </c>
      <c r="AF39">
        <v>1.8438694175143299E-3</v>
      </c>
      <c r="AG39">
        <v>6.79022579159078</v>
      </c>
      <c r="AH39">
        <v>0.28267105101449302</v>
      </c>
      <c r="AI39">
        <v>2581.1932792684001</v>
      </c>
      <c r="AJ39" t="s">
        <v>101</v>
      </c>
      <c r="AK39" t="s">
        <v>102</v>
      </c>
      <c r="AL39" s="4">
        <v>35632025012.93</v>
      </c>
      <c r="AM39">
        <v>333283</v>
      </c>
      <c r="AN39" s="1">
        <f t="shared" si="2"/>
        <v>1.207095165031755E-2</v>
      </c>
      <c r="AO39" s="5">
        <f t="shared" si="3"/>
        <v>13.561133423353944</v>
      </c>
      <c r="AP39" s="15">
        <f t="shared" si="1"/>
        <v>-0.25714610484550182</v>
      </c>
      <c r="AQ39" s="5">
        <f t="shared" si="4"/>
        <v>-3.7749837604754575</v>
      </c>
      <c r="AR39" s="5"/>
      <c r="AS39" s="5"/>
    </row>
    <row r="40" spans="1:45" x14ac:dyDescent="0.25">
      <c r="A40" t="s">
        <v>37</v>
      </c>
      <c r="B40">
        <v>12.934344819767301</v>
      </c>
      <c r="C40">
        <v>1.6484032740470399E-2</v>
      </c>
      <c r="D40">
        <v>18.082445197592801</v>
      </c>
      <c r="E40">
        <v>55.398340766459199</v>
      </c>
      <c r="F40" s="1">
        <v>0</v>
      </c>
      <c r="G40">
        <v>1</v>
      </c>
      <c r="H40">
        <v>4.7857669856862399</v>
      </c>
      <c r="I40">
        <v>96.905593152393095</v>
      </c>
      <c r="J40">
        <v>97.432803391335298</v>
      </c>
      <c r="K40">
        <v>36.6153858384993</v>
      </c>
      <c r="L40">
        <v>136.02205473446699</v>
      </c>
      <c r="M40">
        <v>42.9477542591953</v>
      </c>
      <c r="N40">
        <v>83.358969411941899</v>
      </c>
      <c r="O40">
        <v>61.3391576535738</v>
      </c>
      <c r="P40">
        <v>101778.327440008</v>
      </c>
      <c r="Q40">
        <v>118966.107986656</v>
      </c>
      <c r="R40">
        <v>57.421465583965798</v>
      </c>
      <c r="S40">
        <v>697.66569550589998</v>
      </c>
      <c r="T40">
        <v>1.6382004892723501E-3</v>
      </c>
      <c r="U40">
        <v>0.76657769631146999</v>
      </c>
      <c r="V40">
        <v>2.6125344263031799E-2</v>
      </c>
      <c r="W40">
        <v>6.24410880289629E-2</v>
      </c>
      <c r="X40">
        <v>0.144855871396535</v>
      </c>
      <c r="Y40" s="1">
        <v>0</v>
      </c>
      <c r="Z40">
        <v>0.99774141393947902</v>
      </c>
      <c r="AA40">
        <v>4.4059017511613002E-4</v>
      </c>
      <c r="AB40">
        <v>6.6822504725510996E-3</v>
      </c>
      <c r="AC40">
        <v>5.7197359267798398E-4</v>
      </c>
      <c r="AD40" s="1">
        <v>0</v>
      </c>
      <c r="AE40">
        <v>6.7306493433330799E-3</v>
      </c>
      <c r="AF40">
        <v>2.05859447829909E-3</v>
      </c>
      <c r="AG40">
        <v>6.86787395576237</v>
      </c>
      <c r="AH40">
        <v>0.27055454730363798</v>
      </c>
      <c r="AI40">
        <v>3309.6690543006598</v>
      </c>
      <c r="AJ40" t="s">
        <v>103</v>
      </c>
      <c r="AK40" t="s">
        <v>104</v>
      </c>
      <c r="AL40" s="4">
        <v>18254960809.639999</v>
      </c>
      <c r="AM40">
        <v>179360</v>
      </c>
      <c r="AN40" s="1">
        <f t="shared" si="2"/>
        <v>1.2445668455977535E-2</v>
      </c>
      <c r="AO40" s="5">
        <f t="shared" si="3"/>
        <v>13.953743944826391</v>
      </c>
      <c r="AP40" s="15">
        <f t="shared" si="1"/>
        <v>-0.28470156118658296</v>
      </c>
      <c r="AQ40" s="5">
        <f t="shared" si="4"/>
        <v>-4.12870125276641</v>
      </c>
      <c r="AR40" s="5"/>
      <c r="AS40" s="5"/>
    </row>
    <row r="41" spans="1:45" x14ac:dyDescent="0.25">
      <c r="A41" t="s">
        <v>37</v>
      </c>
      <c r="B41">
        <v>13.4931595868052</v>
      </c>
      <c r="C41">
        <v>1.7009687649811901E-2</v>
      </c>
      <c r="D41">
        <v>18.606288385631601</v>
      </c>
      <c r="E41">
        <v>66.811588386867896</v>
      </c>
      <c r="F41" s="1">
        <v>0</v>
      </c>
      <c r="G41">
        <v>1</v>
      </c>
      <c r="H41">
        <v>4.9354466558311296</v>
      </c>
      <c r="I41">
        <v>117.750722671381</v>
      </c>
      <c r="J41">
        <v>118.20156282927201</v>
      </c>
      <c r="K41">
        <v>54.928346625530303</v>
      </c>
      <c r="L41">
        <v>159.422504138063</v>
      </c>
      <c r="M41">
        <v>43.177751743846002</v>
      </c>
      <c r="N41">
        <v>82.174815038230605</v>
      </c>
      <c r="O41">
        <v>60.0739240785025</v>
      </c>
      <c r="P41">
        <v>95518.488298579294</v>
      </c>
      <c r="Q41">
        <v>111123.966263927</v>
      </c>
      <c r="R41">
        <v>60.128624988958201</v>
      </c>
      <c r="S41">
        <v>700.734057488845</v>
      </c>
      <c r="T41">
        <v>2.4817728059662401E-3</v>
      </c>
      <c r="U41">
        <v>0.79807156103906296</v>
      </c>
      <c r="V41">
        <v>9.9065633458868593E-3</v>
      </c>
      <c r="W41">
        <v>6.4064078820476697E-2</v>
      </c>
      <c r="X41">
        <v>0.127957796794572</v>
      </c>
      <c r="Y41" s="1">
        <v>0</v>
      </c>
      <c r="Z41">
        <v>0.99662613095312402</v>
      </c>
      <c r="AA41">
        <v>4.4391561423706499E-4</v>
      </c>
      <c r="AB41">
        <v>6.5819082249443201E-3</v>
      </c>
      <c r="AC41">
        <v>4.8901253371615595E-4</v>
      </c>
      <c r="AD41" s="1">
        <v>0</v>
      </c>
      <c r="AE41">
        <v>7.4330336358095998E-3</v>
      </c>
      <c r="AF41">
        <v>2.0618560079538402E-3</v>
      </c>
      <c r="AG41">
        <v>7.0102729540727804</v>
      </c>
      <c r="AH41">
        <v>0.27800264880820702</v>
      </c>
      <c r="AI41">
        <v>4137.8734698416802</v>
      </c>
      <c r="AJ41" t="s">
        <v>105</v>
      </c>
      <c r="AK41" t="s">
        <v>106</v>
      </c>
      <c r="AL41" s="4">
        <v>6266394906.3400002</v>
      </c>
      <c r="AM41">
        <v>65604</v>
      </c>
      <c r="AN41" s="1">
        <f t="shared" si="2"/>
        <v>1.2549905835175221E-2</v>
      </c>
      <c r="AO41" s="5">
        <f t="shared" si="3"/>
        <v>14.062667950516916</v>
      </c>
      <c r="AP41" s="15">
        <f t="shared" si="1"/>
        <v>-0.27480648976584332</v>
      </c>
      <c r="AQ41" s="5">
        <f t="shared" si="4"/>
        <v>-4.5436204351146845</v>
      </c>
      <c r="AR41" s="5"/>
      <c r="AS41" s="5"/>
    </row>
    <row r="42" spans="1:45" x14ac:dyDescent="0.25">
      <c r="A42" t="s">
        <v>37</v>
      </c>
      <c r="B42">
        <v>12.022300958319899</v>
      </c>
      <c r="C42">
        <v>1.6704725432661799E-2</v>
      </c>
      <c r="D42">
        <v>18.302752477328099</v>
      </c>
      <c r="E42">
        <v>80.643893555531406</v>
      </c>
      <c r="F42" s="1">
        <v>0</v>
      </c>
      <c r="G42">
        <v>1</v>
      </c>
      <c r="H42">
        <v>5.0810132037625104</v>
      </c>
      <c r="I42">
        <v>140.20572620002699</v>
      </c>
      <c r="J42">
        <v>140.29256956322001</v>
      </c>
      <c r="K42">
        <v>76.578445413284797</v>
      </c>
      <c r="L42">
        <v>184.974022755737</v>
      </c>
      <c r="M42">
        <v>43.2981236170058</v>
      </c>
      <c r="N42">
        <v>81.607050134321199</v>
      </c>
      <c r="O42">
        <v>59.875599742572099</v>
      </c>
      <c r="P42">
        <v>88756.888452409607</v>
      </c>
      <c r="Q42">
        <v>102365.92989945599</v>
      </c>
      <c r="R42">
        <v>65.666498905988604</v>
      </c>
      <c r="S42">
        <v>698.88061700997196</v>
      </c>
      <c r="T42">
        <v>2.8913242810515798E-3</v>
      </c>
      <c r="U42">
        <v>0.83635992271348303</v>
      </c>
      <c r="V42">
        <v>4.5457306430213597E-3</v>
      </c>
      <c r="W42">
        <v>5.0516505575324097E-2</v>
      </c>
      <c r="X42">
        <v>0.10857784106817001</v>
      </c>
      <c r="Y42" s="1">
        <v>0</v>
      </c>
      <c r="Z42">
        <v>0.99614491077466005</v>
      </c>
      <c r="AA42">
        <v>4.4304562131989401E-4</v>
      </c>
      <c r="AB42">
        <v>6.3800468911623899E-3</v>
      </c>
      <c r="AC42">
        <v>3.8018349781507999E-4</v>
      </c>
      <c r="AD42" s="1">
        <v>0</v>
      </c>
      <c r="AE42">
        <v>7.5073365126930398E-3</v>
      </c>
      <c r="AF42">
        <v>1.99410933974376E-3</v>
      </c>
      <c r="AG42">
        <v>6.9247875130098704</v>
      </c>
      <c r="AH42">
        <v>0.27488701698578999</v>
      </c>
      <c r="AI42">
        <v>4959.5718245685002</v>
      </c>
      <c r="AJ42" t="s">
        <v>107</v>
      </c>
      <c r="AK42" t="s">
        <v>108</v>
      </c>
      <c r="AL42" s="4">
        <v>1839841540.73</v>
      </c>
      <c r="AM42">
        <v>20729</v>
      </c>
      <c r="AN42" s="1">
        <f t="shared" si="2"/>
        <v>1.220031995511834E-2</v>
      </c>
      <c r="AO42" s="5">
        <f t="shared" si="3"/>
        <v>13.696864620088011</v>
      </c>
      <c r="AP42" s="15">
        <f t="shared" si="1"/>
        <v>-0.34314246050083952</v>
      </c>
      <c r="AQ42" s="5">
        <f t="shared" si="4"/>
        <v>-4.6058878572400879</v>
      </c>
      <c r="AR42" s="5"/>
      <c r="AS42" s="5"/>
    </row>
    <row r="43" spans="1:45" x14ac:dyDescent="0.25">
      <c r="A43" t="s">
        <v>37</v>
      </c>
      <c r="B43">
        <v>15.241886476058699</v>
      </c>
      <c r="C43">
        <v>1.6856050680165401E-2</v>
      </c>
      <c r="D43">
        <v>18.453499431376901</v>
      </c>
      <c r="E43">
        <v>90.570961000443802</v>
      </c>
      <c r="F43" s="1">
        <v>0</v>
      </c>
      <c r="G43">
        <v>1</v>
      </c>
      <c r="H43">
        <v>5.1796054014224797</v>
      </c>
      <c r="I43">
        <v>164.45975894983201</v>
      </c>
      <c r="J43">
        <v>164.67098994180799</v>
      </c>
      <c r="K43">
        <v>100.1148435237</v>
      </c>
      <c r="L43">
        <v>210.251307129823</v>
      </c>
      <c r="M43">
        <v>43.958090181316699</v>
      </c>
      <c r="N43">
        <v>81.812110652980905</v>
      </c>
      <c r="O43">
        <v>59.779823150240198</v>
      </c>
      <c r="P43">
        <v>86859.357818721604</v>
      </c>
      <c r="Q43">
        <v>99836.562275241798</v>
      </c>
      <c r="R43">
        <v>72.505107294514104</v>
      </c>
      <c r="S43">
        <v>697.57065614703697</v>
      </c>
      <c r="T43">
        <v>2.8119182433214598E-3</v>
      </c>
      <c r="U43">
        <v>0.765353039278444</v>
      </c>
      <c r="V43">
        <v>4.9698151952772202E-4</v>
      </c>
      <c r="W43">
        <v>7.0830860996408895E-2</v>
      </c>
      <c r="X43">
        <v>0.16331911820561801</v>
      </c>
      <c r="Y43" s="1">
        <v>0</v>
      </c>
      <c r="Z43">
        <v>0.99705156968729503</v>
      </c>
      <c r="AA43">
        <v>4.1568094127265002E-4</v>
      </c>
      <c r="AB43">
        <v>6.3764598232924803E-3</v>
      </c>
      <c r="AC43">
        <v>3.9253914107586103E-4</v>
      </c>
      <c r="AD43" s="1">
        <v>0</v>
      </c>
      <c r="AE43">
        <v>7.6370094022094699E-3</v>
      </c>
      <c r="AF43">
        <v>2.0342529045707298E-3</v>
      </c>
      <c r="AG43">
        <v>7.0452671805575902</v>
      </c>
      <c r="AH43">
        <v>0.28484557333122501</v>
      </c>
      <c r="AI43">
        <v>5909.49804544786</v>
      </c>
      <c r="AJ43" t="s">
        <v>109</v>
      </c>
      <c r="AK43" t="s">
        <v>110</v>
      </c>
      <c r="AL43" s="4">
        <v>497356682.87</v>
      </c>
      <c r="AM43">
        <v>5726</v>
      </c>
      <c r="AN43" s="1">
        <f t="shared" si="2"/>
        <v>1.227373657109551E-2</v>
      </c>
      <c r="AO43" s="5">
        <f t="shared" si="3"/>
        <v>13.773805257283245</v>
      </c>
      <c r="AP43" s="15">
        <f t="shared" si="1"/>
        <v>-0.17403815288591951</v>
      </c>
      <c r="AQ43" s="5">
        <f t="shared" si="4"/>
        <v>-4.6796941740936564</v>
      </c>
      <c r="AR43" s="5"/>
      <c r="AS43" s="5"/>
    </row>
    <row r="44" spans="1:45" x14ac:dyDescent="0.25">
      <c r="AM44" s="35">
        <f>SUM(AM27:AM43)</f>
        <v>7507019</v>
      </c>
      <c r="AN44" s="35"/>
      <c r="AO44" s="35"/>
      <c r="AP44">
        <f>AM44/AM24</f>
        <v>9.7317535203916727E-2</v>
      </c>
    </row>
    <row r="47" spans="1:45" x14ac:dyDescent="0.25">
      <c r="AN47" t="s">
        <v>209</v>
      </c>
    </row>
    <row r="48" spans="1:45" x14ac:dyDescent="0.25">
      <c r="A48" t="s">
        <v>0</v>
      </c>
      <c r="B48" t="s">
        <v>1</v>
      </c>
      <c r="C48" t="s">
        <v>2</v>
      </c>
      <c r="D48" t="s">
        <v>3</v>
      </c>
      <c r="E48" t="s">
        <v>5</v>
      </c>
      <c r="F48" t="s">
        <v>6</v>
      </c>
      <c r="G48" t="s">
        <v>208</v>
      </c>
      <c r="H48" t="s">
        <v>7</v>
      </c>
      <c r="I48" t="s">
        <v>8</v>
      </c>
      <c r="J48" t="s">
        <v>134</v>
      </c>
      <c r="K48" t="s">
        <v>143</v>
      </c>
      <c r="L48" t="s">
        <v>9</v>
      </c>
      <c r="M48" t="s">
        <v>10</v>
      </c>
      <c r="N48" t="s">
        <v>11</v>
      </c>
      <c r="O48" t="s">
        <v>13</v>
      </c>
      <c r="P48" t="s">
        <v>14</v>
      </c>
      <c r="Q48" t="s">
        <v>15</v>
      </c>
      <c r="R48" t="s">
        <v>16</v>
      </c>
      <c r="S48" t="s">
        <v>17</v>
      </c>
      <c r="T48" t="s">
        <v>18</v>
      </c>
      <c r="U48" t="s">
        <v>20</v>
      </c>
      <c r="V48" t="s">
        <v>21</v>
      </c>
      <c r="W48" t="s">
        <v>22</v>
      </c>
      <c r="X48" t="s">
        <v>23</v>
      </c>
      <c r="Y48" t="s">
        <v>24</v>
      </c>
      <c r="Z48" t="s">
        <v>25</v>
      </c>
      <c r="AA48" t="s">
        <v>26</v>
      </c>
      <c r="AB48" t="s">
        <v>27</v>
      </c>
      <c r="AC48" t="s">
        <v>120</v>
      </c>
      <c r="AD48" t="s">
        <v>28</v>
      </c>
      <c r="AE48" t="s">
        <v>29</v>
      </c>
      <c r="AF48" t="s">
        <v>30</v>
      </c>
      <c r="AG48" t="s">
        <v>31</v>
      </c>
      <c r="AH48" t="s">
        <v>32</v>
      </c>
      <c r="AI48" t="s">
        <v>33</v>
      </c>
      <c r="AJ48" t="s">
        <v>34</v>
      </c>
      <c r="AK48" t="s">
        <v>74</v>
      </c>
      <c r="AL48" s="4" t="s">
        <v>35</v>
      </c>
      <c r="AM48" t="s">
        <v>36</v>
      </c>
      <c r="AN48" s="15">
        <v>1</v>
      </c>
    </row>
    <row r="49" spans="1:42" x14ac:dyDescent="0.25">
      <c r="A49" t="s">
        <v>37</v>
      </c>
      <c r="B49">
        <v>9.15635995181791</v>
      </c>
      <c r="C49">
        <v>4.8755320927379598E-3</v>
      </c>
      <c r="D49">
        <v>5.6962730891280202</v>
      </c>
      <c r="E49">
        <v>-59.686063722864702</v>
      </c>
      <c r="F49" s="1">
        <v>0</v>
      </c>
      <c r="G49" s="1">
        <v>0</v>
      </c>
      <c r="H49">
        <v>3.1043147007604501</v>
      </c>
      <c r="I49">
        <v>-176.82038750967399</v>
      </c>
      <c r="J49">
        <v>-184.35519335596001</v>
      </c>
      <c r="K49">
        <v>-179.726189340969</v>
      </c>
      <c r="L49">
        <v>-157.023867678746</v>
      </c>
      <c r="M49">
        <v>28.741580908882501</v>
      </c>
      <c r="N49">
        <v>91.918053276341098</v>
      </c>
      <c r="O49">
        <v>78.518826234072506</v>
      </c>
      <c r="P49">
        <v>201528.577254901</v>
      </c>
      <c r="Q49">
        <v>247129.010291037</v>
      </c>
      <c r="R49">
        <v>86.139999917987495</v>
      </c>
      <c r="S49">
        <v>633.34736173974204</v>
      </c>
      <c r="T49">
        <v>0.348821703051652</v>
      </c>
      <c r="U49">
        <v>1</v>
      </c>
      <c r="V49" s="1">
        <v>0</v>
      </c>
      <c r="W49" s="1">
        <v>0</v>
      </c>
      <c r="X49" s="1">
        <v>0</v>
      </c>
      <c r="Y49" s="1">
        <v>0</v>
      </c>
      <c r="Z49">
        <v>0.53613927296374897</v>
      </c>
      <c r="AA49">
        <v>3.0465437569920901E-4</v>
      </c>
      <c r="AB49">
        <v>4.3327368449909203E-3</v>
      </c>
      <c r="AC49">
        <v>3.2760350055484698E-6</v>
      </c>
      <c r="AD49" s="1">
        <v>0</v>
      </c>
      <c r="AE49">
        <v>2.3488737065600199E-4</v>
      </c>
      <c r="AF49" s="1">
        <v>0</v>
      </c>
      <c r="AG49">
        <v>4.7086899704003704</v>
      </c>
      <c r="AH49">
        <v>0.113879737439604</v>
      </c>
      <c r="AI49">
        <v>0.61034027749021902</v>
      </c>
      <c r="AJ49" t="s">
        <v>79</v>
      </c>
      <c r="AK49" t="s">
        <v>80</v>
      </c>
      <c r="AL49" s="4">
        <v>544731744.32000005</v>
      </c>
      <c r="AM49">
        <v>2703</v>
      </c>
      <c r="AN49" s="1">
        <f>SUM(AA49:AD49,AF49)+AE49*$AN$48</f>
        <v>4.8755546263516804E-3</v>
      </c>
      <c r="AO49" s="5">
        <f>100*(1-(1-AN49)^12)</f>
        <v>5.6962987141050974</v>
      </c>
      <c r="AP49" s="15">
        <f t="shared" ref="AP49:AP65" si="5">B49/D49-1</f>
        <v>0.60742994736222466</v>
      </c>
    </row>
    <row r="50" spans="1:42" x14ac:dyDescent="0.25">
      <c r="A50" t="s">
        <v>37</v>
      </c>
      <c r="B50">
        <v>7.4535824745853398</v>
      </c>
      <c r="C50">
        <v>4.8265023464056801E-3</v>
      </c>
      <c r="D50">
        <v>5.6405018832612202</v>
      </c>
      <c r="E50">
        <v>-41.0496944498258</v>
      </c>
      <c r="F50" s="1">
        <v>0</v>
      </c>
      <c r="G50" s="1">
        <v>0</v>
      </c>
      <c r="H50">
        <v>3.2792830147549701</v>
      </c>
      <c r="I50">
        <v>-156.48603819071499</v>
      </c>
      <c r="J50">
        <v>-168.22005343569199</v>
      </c>
      <c r="K50">
        <v>-161.219124111724</v>
      </c>
      <c r="L50">
        <v>-136.868113731449</v>
      </c>
      <c r="M50">
        <v>28.118123109360202</v>
      </c>
      <c r="N50">
        <v>94.240229452375999</v>
      </c>
      <c r="O50">
        <v>79.820836147448105</v>
      </c>
      <c r="P50">
        <v>203376.04279841</v>
      </c>
      <c r="Q50">
        <v>247113.10807728799</v>
      </c>
      <c r="R50">
        <v>84.418216420441397</v>
      </c>
      <c r="S50">
        <v>657.52234378468495</v>
      </c>
      <c r="T50">
        <v>0.37248309360704102</v>
      </c>
      <c r="U50">
        <v>1</v>
      </c>
      <c r="V50" s="1">
        <v>0</v>
      </c>
      <c r="W50" s="1">
        <v>0</v>
      </c>
      <c r="X50" s="1">
        <v>0</v>
      </c>
      <c r="Y50" s="1">
        <v>0</v>
      </c>
      <c r="Z50">
        <v>0.44047176040946801</v>
      </c>
      <c r="AA50">
        <v>2.9560748641193799E-4</v>
      </c>
      <c r="AB50">
        <v>4.4225934553093196E-3</v>
      </c>
      <c r="AC50">
        <v>4.11562350426351E-6</v>
      </c>
      <c r="AD50" s="1">
        <v>0</v>
      </c>
      <c r="AE50">
        <v>1.04190715755633E-4</v>
      </c>
      <c r="AF50" s="1">
        <v>0</v>
      </c>
      <c r="AG50">
        <v>5.2248651774811998</v>
      </c>
      <c r="AH50">
        <v>0.126052018100451</v>
      </c>
      <c r="AI50">
        <v>6.1668716613390204</v>
      </c>
      <c r="AJ50" t="s">
        <v>81</v>
      </c>
      <c r="AK50" t="s">
        <v>82</v>
      </c>
      <c r="AL50" s="4">
        <v>6910717934.29</v>
      </c>
      <c r="AM50">
        <v>33980</v>
      </c>
      <c r="AN50" s="1">
        <f t="shared" ref="AN50:AN65" si="6">SUM(AA50:AD50,AF50)+AE50*$AN$48</f>
        <v>4.8265072809811549E-3</v>
      </c>
      <c r="AO50" s="5">
        <f t="shared" ref="AO50:AO65" si="7">100*(1-(1-AN50)^12)</f>
        <v>5.6405074978485903</v>
      </c>
      <c r="AP50" s="15">
        <f t="shared" si="5"/>
        <v>0.32143958620147361</v>
      </c>
    </row>
    <row r="51" spans="1:42" x14ac:dyDescent="0.25">
      <c r="A51" t="s">
        <v>37</v>
      </c>
      <c r="B51">
        <v>8.2393533777620807</v>
      </c>
      <c r="C51">
        <v>6.2259801789101201E-3</v>
      </c>
      <c r="D51">
        <v>7.2205773063728902</v>
      </c>
      <c r="E51">
        <v>-34.7067869515433</v>
      </c>
      <c r="F51" s="1">
        <v>0</v>
      </c>
      <c r="G51" s="1">
        <v>0</v>
      </c>
      <c r="H51">
        <v>3.3960864816476102</v>
      </c>
      <c r="I51">
        <v>-132.20805707242701</v>
      </c>
      <c r="J51">
        <v>-141.586187817227</v>
      </c>
      <c r="K51">
        <v>-141.18660287166799</v>
      </c>
      <c r="L51">
        <v>-111.630988571999</v>
      </c>
      <c r="M51">
        <v>28.905907579509499</v>
      </c>
      <c r="N51">
        <v>94.054365962995107</v>
      </c>
      <c r="O51">
        <v>78.619783800800306</v>
      </c>
      <c r="P51">
        <v>193890.72983979201</v>
      </c>
      <c r="Q51">
        <v>237600.291095416</v>
      </c>
      <c r="R51">
        <v>84.100416051627306</v>
      </c>
      <c r="S51">
        <v>658.088585202844</v>
      </c>
      <c r="T51">
        <v>0.40083316523534501</v>
      </c>
      <c r="U51">
        <v>1</v>
      </c>
      <c r="V51" s="1">
        <v>0</v>
      </c>
      <c r="W51" s="1">
        <v>0</v>
      </c>
      <c r="X51" s="1">
        <v>0</v>
      </c>
      <c r="Y51" s="1">
        <v>0</v>
      </c>
      <c r="Z51">
        <v>0.39728976652528097</v>
      </c>
      <c r="AA51">
        <v>2.9615162908564803E-4</v>
      </c>
      <c r="AB51">
        <v>5.0900272348480798E-3</v>
      </c>
      <c r="AC51">
        <v>1.04263923902725E-4</v>
      </c>
      <c r="AD51" s="1">
        <v>0</v>
      </c>
      <c r="AE51">
        <v>7.3550925276127303E-4</v>
      </c>
      <c r="AF51" s="1">
        <v>4.7915166371835297E-8</v>
      </c>
      <c r="AG51">
        <v>5.6655685242656801</v>
      </c>
      <c r="AH51">
        <v>0.14663764271280899</v>
      </c>
      <c r="AI51">
        <v>20.245925915344099</v>
      </c>
      <c r="AJ51" t="s">
        <v>83</v>
      </c>
      <c r="AK51" t="s">
        <v>84</v>
      </c>
      <c r="AL51" s="4">
        <v>23055158903.790001</v>
      </c>
      <c r="AM51">
        <v>118908</v>
      </c>
      <c r="AN51" s="1">
        <f t="shared" si="6"/>
        <v>6.2259999557640975E-3</v>
      </c>
      <c r="AO51" s="5">
        <f t="shared" si="7"/>
        <v>7.2205994629380266</v>
      </c>
      <c r="AP51" s="15">
        <f t="shared" si="5"/>
        <v>0.14109343729205936</v>
      </c>
    </row>
    <row r="52" spans="1:42" x14ac:dyDescent="0.25">
      <c r="A52" t="s">
        <v>37</v>
      </c>
      <c r="B52">
        <v>8.8682233982956102</v>
      </c>
      <c r="C52">
        <v>7.8300657332477895E-3</v>
      </c>
      <c r="D52">
        <v>9.0018109270245397</v>
      </c>
      <c r="E52">
        <v>-24.0115791960447</v>
      </c>
      <c r="F52" s="1">
        <v>0</v>
      </c>
      <c r="G52" s="1">
        <v>0</v>
      </c>
      <c r="H52">
        <v>3.56153668754314</v>
      </c>
      <c r="I52">
        <v>-108.142949948705</v>
      </c>
      <c r="J52">
        <v>-115.77364314771</v>
      </c>
      <c r="K52">
        <v>-122.184351525087</v>
      </c>
      <c r="L52">
        <v>-86.766422348710606</v>
      </c>
      <c r="M52">
        <v>30.463923274051101</v>
      </c>
      <c r="N52">
        <v>93.989213976641096</v>
      </c>
      <c r="O52">
        <v>77.544036959327698</v>
      </c>
      <c r="P52">
        <v>186642.78214198799</v>
      </c>
      <c r="Q52">
        <v>230977.71640758999</v>
      </c>
      <c r="R52">
        <v>84.325567280287103</v>
      </c>
      <c r="S52">
        <v>663.30360849106501</v>
      </c>
      <c r="T52">
        <v>0.44830244518309897</v>
      </c>
      <c r="U52">
        <v>1</v>
      </c>
      <c r="V52" s="1">
        <v>0</v>
      </c>
      <c r="W52" s="1">
        <v>0</v>
      </c>
      <c r="X52" s="1">
        <v>0</v>
      </c>
      <c r="Y52" s="1">
        <v>0</v>
      </c>
      <c r="Z52">
        <v>0.33406128169354499</v>
      </c>
      <c r="AA52">
        <v>2.9771138082099403E-4</v>
      </c>
      <c r="AB52">
        <v>5.9362702276796898E-3</v>
      </c>
      <c r="AC52">
        <v>3.33368235368459E-4</v>
      </c>
      <c r="AD52" s="1">
        <v>0</v>
      </c>
      <c r="AE52">
        <v>1.26184029562538E-3</v>
      </c>
      <c r="AF52" s="1">
        <v>8.9832324503071901E-7</v>
      </c>
      <c r="AG52">
        <v>5.8648574162449698</v>
      </c>
      <c r="AH52">
        <v>0.15466898175740601</v>
      </c>
      <c r="AI52">
        <v>74.390263803817007</v>
      </c>
      <c r="AJ52" t="s">
        <v>85</v>
      </c>
      <c r="AK52" t="s">
        <v>86</v>
      </c>
      <c r="AL52" s="4">
        <v>52668913335.43</v>
      </c>
      <c r="AM52">
        <v>282191</v>
      </c>
      <c r="AN52" s="1">
        <f t="shared" si="6"/>
        <v>7.8300884627395522E-3</v>
      </c>
      <c r="AO52" s="5">
        <f t="shared" si="7"/>
        <v>9.0018359430093948</v>
      </c>
      <c r="AP52" s="15">
        <f t="shared" si="5"/>
        <v>-1.4840072715578079E-2</v>
      </c>
    </row>
    <row r="53" spans="1:42" x14ac:dyDescent="0.25">
      <c r="A53" t="s">
        <v>37</v>
      </c>
      <c r="B53">
        <v>10.3096880769774</v>
      </c>
      <c r="C53">
        <v>9.2587412988280101E-3</v>
      </c>
      <c r="D53">
        <v>10.561812192910001</v>
      </c>
      <c r="E53">
        <v>-16.462188392126698</v>
      </c>
      <c r="F53" s="1">
        <v>0</v>
      </c>
      <c r="G53" s="1">
        <v>0</v>
      </c>
      <c r="H53">
        <v>3.7013087373307498</v>
      </c>
      <c r="I53">
        <v>-83.479635872139994</v>
      </c>
      <c r="J53">
        <v>-89.889754048291493</v>
      </c>
      <c r="K53">
        <v>-101.219364803001</v>
      </c>
      <c r="L53">
        <v>-61.5285646805428</v>
      </c>
      <c r="M53">
        <v>31.5596754765259</v>
      </c>
      <c r="N53">
        <v>93.786454404671005</v>
      </c>
      <c r="O53">
        <v>76.295929358404294</v>
      </c>
      <c r="P53">
        <v>181729.50447490701</v>
      </c>
      <c r="Q53">
        <v>225902.04185459699</v>
      </c>
      <c r="R53">
        <v>84.583833422487103</v>
      </c>
      <c r="S53">
        <v>664.31206354212895</v>
      </c>
      <c r="T53">
        <v>0.45505722966084</v>
      </c>
      <c r="U53">
        <v>1</v>
      </c>
      <c r="V53" s="1">
        <v>0</v>
      </c>
      <c r="W53" s="1">
        <v>0</v>
      </c>
      <c r="X53" s="1">
        <v>0</v>
      </c>
      <c r="Y53" s="1">
        <v>0</v>
      </c>
      <c r="Z53">
        <v>0.32536729261806602</v>
      </c>
      <c r="AA53">
        <v>2.99407695480078E-4</v>
      </c>
      <c r="AB53">
        <v>7.0628960960273501E-3</v>
      </c>
      <c r="AC53">
        <v>5.44985363542121E-4</v>
      </c>
      <c r="AD53" s="1">
        <v>0</v>
      </c>
      <c r="AE53">
        <v>1.34180551289563E-3</v>
      </c>
      <c r="AF53">
        <v>9.6816008312319497E-6</v>
      </c>
      <c r="AG53">
        <v>6.1966701225183698</v>
      </c>
      <c r="AH53">
        <v>0.176794934905353</v>
      </c>
      <c r="AI53">
        <v>167.734859718444</v>
      </c>
      <c r="AJ53" t="s">
        <v>87</v>
      </c>
      <c r="AK53" t="s">
        <v>88</v>
      </c>
      <c r="AL53" s="4">
        <v>106459142745.95</v>
      </c>
      <c r="AM53">
        <v>585811</v>
      </c>
      <c r="AN53" s="1">
        <f t="shared" si="6"/>
        <v>9.2587762687764107E-3</v>
      </c>
      <c r="AO53" s="5">
        <f t="shared" si="7"/>
        <v>10.561850075432922</v>
      </c>
      <c r="AP53" s="15">
        <f t="shared" si="5"/>
        <v>-2.3871293233357016E-2</v>
      </c>
    </row>
    <row r="54" spans="1:42" x14ac:dyDescent="0.25">
      <c r="A54" t="s">
        <v>37</v>
      </c>
      <c r="B54">
        <v>11.9790288921059</v>
      </c>
      <c r="C54">
        <v>1.0880291968595799E-2</v>
      </c>
      <c r="D54">
        <v>12.3026919990289</v>
      </c>
      <c r="E54">
        <v>-12.153765778221</v>
      </c>
      <c r="F54" s="1">
        <v>0</v>
      </c>
      <c r="G54" s="1">
        <v>0</v>
      </c>
      <c r="H54">
        <v>3.7879105018578398</v>
      </c>
      <c r="I54">
        <v>-59.702270661721897</v>
      </c>
      <c r="J54">
        <v>-64.388232855996606</v>
      </c>
      <c r="K54">
        <v>-85.352148375124898</v>
      </c>
      <c r="L54">
        <v>-37.228377127354797</v>
      </c>
      <c r="M54">
        <v>32.446536712661597</v>
      </c>
      <c r="N54">
        <v>93.512641509298703</v>
      </c>
      <c r="O54">
        <v>74.809237973068903</v>
      </c>
      <c r="P54">
        <v>177495.53082422601</v>
      </c>
      <c r="Q54">
        <v>220544.81317304401</v>
      </c>
      <c r="R54">
        <v>85.016715431559504</v>
      </c>
      <c r="S54">
        <v>672.67176045614804</v>
      </c>
      <c r="T54">
        <v>0.44337970028465301</v>
      </c>
      <c r="U54">
        <v>1</v>
      </c>
      <c r="V54" s="1">
        <v>0</v>
      </c>
      <c r="W54" s="1">
        <v>0</v>
      </c>
      <c r="X54" s="1">
        <v>0</v>
      </c>
      <c r="Y54" s="1">
        <v>0</v>
      </c>
      <c r="Z54">
        <v>0.33556791392409602</v>
      </c>
      <c r="AA54">
        <v>3.00984602413458E-4</v>
      </c>
      <c r="AB54">
        <v>7.7926907535417504E-3</v>
      </c>
      <c r="AC54">
        <v>8.2936181017817404E-4</v>
      </c>
      <c r="AD54" s="1">
        <v>0</v>
      </c>
      <c r="AE54">
        <v>1.92456177927371E-3</v>
      </c>
      <c r="AF54">
        <v>3.2737305197358903E-5</v>
      </c>
      <c r="AG54">
        <v>6.6251475677682796</v>
      </c>
      <c r="AH54">
        <v>0.19535033948998901</v>
      </c>
      <c r="AI54">
        <v>310.09953286411599</v>
      </c>
      <c r="AJ54" t="s">
        <v>89</v>
      </c>
      <c r="AK54" t="s">
        <v>90</v>
      </c>
      <c r="AL54" s="4">
        <v>149931717355.94</v>
      </c>
      <c r="AM54">
        <v>844707</v>
      </c>
      <c r="AN54" s="1">
        <f t="shared" si="6"/>
        <v>1.088033625060445E-2</v>
      </c>
      <c r="AO54" s="5">
        <f t="shared" si="7"/>
        <v>12.302739112582039</v>
      </c>
      <c r="AP54" s="15">
        <f t="shared" si="5"/>
        <v>-2.6308315850591679E-2</v>
      </c>
    </row>
    <row r="55" spans="1:42" x14ac:dyDescent="0.25">
      <c r="A55" t="s">
        <v>37</v>
      </c>
      <c r="B55">
        <v>13.494918448110599</v>
      </c>
      <c r="C55">
        <v>1.25158248226802E-2</v>
      </c>
      <c r="D55">
        <v>14.0270685332803</v>
      </c>
      <c r="E55">
        <v>-7.7890819306592203</v>
      </c>
      <c r="F55" s="1">
        <v>0</v>
      </c>
      <c r="G55" s="1">
        <v>0</v>
      </c>
      <c r="H55">
        <v>3.8588649029331998</v>
      </c>
      <c r="I55">
        <v>-35.350015660003102</v>
      </c>
      <c r="J55">
        <v>-39.690735954477297</v>
      </c>
      <c r="K55">
        <v>-67.920714642678107</v>
      </c>
      <c r="L55">
        <v>-12.29082757324</v>
      </c>
      <c r="M55">
        <v>32.960859492797297</v>
      </c>
      <c r="N55">
        <v>92.988946326309403</v>
      </c>
      <c r="O55">
        <v>73.634365857234698</v>
      </c>
      <c r="P55">
        <v>172961.04164524699</v>
      </c>
      <c r="Q55">
        <v>215766.99819487301</v>
      </c>
      <c r="R55">
        <v>86.442067888602907</v>
      </c>
      <c r="S55">
        <v>680.833995966982</v>
      </c>
      <c r="T55">
        <v>0.432711964068489</v>
      </c>
      <c r="U55">
        <v>1</v>
      </c>
      <c r="V55" s="1">
        <v>0</v>
      </c>
      <c r="W55" s="1">
        <v>0</v>
      </c>
      <c r="X55" s="1">
        <v>0</v>
      </c>
      <c r="Y55" s="1">
        <v>0</v>
      </c>
      <c r="Z55">
        <v>0.35115655534899498</v>
      </c>
      <c r="AA55">
        <v>3.0339186389460502E-4</v>
      </c>
      <c r="AB55">
        <v>8.1014855867467695E-3</v>
      </c>
      <c r="AC55">
        <v>1.18265423625345E-3</v>
      </c>
      <c r="AD55" s="1">
        <v>0</v>
      </c>
      <c r="AE55">
        <v>2.7143224828296499E-3</v>
      </c>
      <c r="AF55">
        <v>2.14013299015422E-4</v>
      </c>
      <c r="AG55">
        <v>6.8957215437476203</v>
      </c>
      <c r="AH55">
        <v>0.21127439765731701</v>
      </c>
      <c r="AI55">
        <v>537.02844537590897</v>
      </c>
      <c r="AJ55" t="s">
        <v>91</v>
      </c>
      <c r="AK55" t="s">
        <v>92</v>
      </c>
      <c r="AL55" s="4">
        <v>181988570252.88</v>
      </c>
      <c r="AM55">
        <v>1052194</v>
      </c>
      <c r="AN55" s="1">
        <f t="shared" si="6"/>
        <v>1.2515867468739898E-2</v>
      </c>
      <c r="AO55" s="5">
        <f t="shared" si="7"/>
        <v>14.027113087787557</v>
      </c>
      <c r="AP55" s="15">
        <f t="shared" si="5"/>
        <v>-3.7937369729614812E-2</v>
      </c>
    </row>
    <row r="56" spans="1:42" x14ac:dyDescent="0.25">
      <c r="A56" t="s">
        <v>37</v>
      </c>
      <c r="B56">
        <v>15.657335718547399</v>
      </c>
      <c r="C56">
        <v>1.40876022057246E-2</v>
      </c>
      <c r="D56">
        <v>15.654885033292301</v>
      </c>
      <c r="E56">
        <v>-3.8318330383862098</v>
      </c>
      <c r="F56" s="1">
        <v>0</v>
      </c>
      <c r="G56" s="1">
        <v>0</v>
      </c>
      <c r="H56">
        <v>3.9131772507991802</v>
      </c>
      <c r="I56">
        <v>-11.450582218331</v>
      </c>
      <c r="J56">
        <v>-18.103122973306998</v>
      </c>
      <c r="K56">
        <v>-43.047185689941898</v>
      </c>
      <c r="L56">
        <v>12.122334505155701</v>
      </c>
      <c r="M56">
        <v>32.176895648555799</v>
      </c>
      <c r="N56">
        <v>92.746828097818707</v>
      </c>
      <c r="O56">
        <v>73.648806579020103</v>
      </c>
      <c r="P56">
        <v>169108.24358007501</v>
      </c>
      <c r="Q56">
        <v>211511.09971546501</v>
      </c>
      <c r="R56">
        <v>88.217130889710305</v>
      </c>
      <c r="S56">
        <v>682.915704979883</v>
      </c>
      <c r="T56">
        <v>0.42609166260340597</v>
      </c>
      <c r="U56">
        <v>1</v>
      </c>
      <c r="V56" s="1">
        <v>0</v>
      </c>
      <c r="W56" s="1">
        <v>0</v>
      </c>
      <c r="X56" s="1">
        <v>0</v>
      </c>
      <c r="Y56" s="1">
        <v>0</v>
      </c>
      <c r="Z56">
        <v>0.36672514918566801</v>
      </c>
      <c r="AA56">
        <v>3.0307529914618702E-4</v>
      </c>
      <c r="AB56">
        <v>7.9803588958586701E-3</v>
      </c>
      <c r="AC56">
        <v>1.60587372797963E-3</v>
      </c>
      <c r="AD56" s="1">
        <v>0</v>
      </c>
      <c r="AE56">
        <v>3.1619544537157601E-3</v>
      </c>
      <c r="AF56">
        <v>1.03639993796949E-3</v>
      </c>
      <c r="AG56">
        <v>7.0257592015961796</v>
      </c>
      <c r="AH56">
        <v>0.20960547328961601</v>
      </c>
      <c r="AI56">
        <v>754.40216856056804</v>
      </c>
      <c r="AJ56" t="s">
        <v>93</v>
      </c>
      <c r="AK56" t="s">
        <v>94</v>
      </c>
      <c r="AL56" s="4">
        <v>206658221742.29999</v>
      </c>
      <c r="AM56">
        <v>1222047</v>
      </c>
      <c r="AN56" s="1">
        <f t="shared" si="6"/>
        <v>1.4087662314669739E-2</v>
      </c>
      <c r="AO56" s="5">
        <f t="shared" si="7"/>
        <v>15.65494674134098</v>
      </c>
      <c r="AP56" s="15">
        <f t="shared" si="5"/>
        <v>1.565444428295315E-4</v>
      </c>
    </row>
    <row r="57" spans="1:42" x14ac:dyDescent="0.25">
      <c r="A57" t="s">
        <v>37</v>
      </c>
      <c r="B57">
        <v>17.151610062846899</v>
      </c>
      <c r="C57">
        <v>1.6134020650395299E-2</v>
      </c>
      <c r="D57">
        <v>17.731927385770199</v>
      </c>
      <c r="E57">
        <v>0.60748515486102395</v>
      </c>
      <c r="F57" s="1">
        <v>0</v>
      </c>
      <c r="G57" s="1">
        <v>0</v>
      </c>
      <c r="H57">
        <v>3.9708540043610498</v>
      </c>
      <c r="I57">
        <v>12.457862516828101</v>
      </c>
      <c r="J57">
        <v>6.3593354334335803</v>
      </c>
      <c r="K57">
        <v>-19.525057591802199</v>
      </c>
      <c r="L57">
        <v>37.0579979035045</v>
      </c>
      <c r="M57">
        <v>32.6473157259164</v>
      </c>
      <c r="N57">
        <v>92.603857826707696</v>
      </c>
      <c r="O57">
        <v>73.316786657197099</v>
      </c>
      <c r="P57">
        <v>162037.21077859099</v>
      </c>
      <c r="Q57">
        <v>204508.89603723699</v>
      </c>
      <c r="R57">
        <v>94.230765459388195</v>
      </c>
      <c r="S57">
        <v>685.24989217467703</v>
      </c>
      <c r="T57">
        <v>0.429467206270852</v>
      </c>
      <c r="U57">
        <v>1</v>
      </c>
      <c r="V57" s="1">
        <v>0</v>
      </c>
      <c r="W57" s="1">
        <v>0</v>
      </c>
      <c r="X57" s="1">
        <v>0</v>
      </c>
      <c r="Y57" s="1">
        <v>0</v>
      </c>
      <c r="Z57">
        <v>0.36293982265228197</v>
      </c>
      <c r="AA57">
        <v>3.0428025138315798E-4</v>
      </c>
      <c r="AB57">
        <v>7.8185508130999403E-3</v>
      </c>
      <c r="AC57">
        <v>2.1357537773401699E-3</v>
      </c>
      <c r="AD57" s="1">
        <v>0</v>
      </c>
      <c r="AE57">
        <v>3.6282837968644602E-3</v>
      </c>
      <c r="AF57">
        <v>2.2472254080556399E-3</v>
      </c>
      <c r="AG57">
        <v>7.0605321729340504</v>
      </c>
      <c r="AH57">
        <v>0.20980450041051199</v>
      </c>
      <c r="AI57">
        <v>1084.09513146019</v>
      </c>
      <c r="AJ57" t="s">
        <v>95</v>
      </c>
      <c r="AK57" t="s">
        <v>96</v>
      </c>
      <c r="AL57" s="4">
        <v>167545827796.22</v>
      </c>
      <c r="AM57">
        <v>1033996</v>
      </c>
      <c r="AN57" s="1">
        <f t="shared" si="6"/>
        <v>1.6134094046743368E-2</v>
      </c>
      <c r="AO57" s="5">
        <f t="shared" si="7"/>
        <v>17.732001032064517</v>
      </c>
      <c r="AP57" s="15">
        <f t="shared" si="5"/>
        <v>-3.2727255774180675E-2</v>
      </c>
    </row>
    <row r="58" spans="1:42" x14ac:dyDescent="0.25">
      <c r="A58" t="s">
        <v>37</v>
      </c>
      <c r="B58">
        <v>18.293935850637698</v>
      </c>
      <c r="C58">
        <v>1.7232982701980998E-2</v>
      </c>
      <c r="D58">
        <v>18.8278831203253</v>
      </c>
      <c r="E58">
        <v>1.3393914478161999</v>
      </c>
      <c r="F58" s="1">
        <v>0</v>
      </c>
      <c r="G58" s="1">
        <v>0</v>
      </c>
      <c r="H58">
        <v>4.0216951898956301</v>
      </c>
      <c r="I58">
        <v>35.745148175332197</v>
      </c>
      <c r="J58">
        <v>29.247513870397899</v>
      </c>
      <c r="K58">
        <v>2.69893009341228</v>
      </c>
      <c r="L58">
        <v>61.7924912967488</v>
      </c>
      <c r="M58">
        <v>33.614015384789802</v>
      </c>
      <c r="N58">
        <v>92.569740560445894</v>
      </c>
      <c r="O58">
        <v>72.940625822566304</v>
      </c>
      <c r="P58">
        <v>153012.122670301</v>
      </c>
      <c r="Q58">
        <v>192809.962283445</v>
      </c>
      <c r="R58">
        <v>102.998776730974</v>
      </c>
      <c r="S58">
        <v>688.00575324337206</v>
      </c>
      <c r="T58">
        <v>0.46170484807057</v>
      </c>
      <c r="U58">
        <v>1</v>
      </c>
      <c r="V58" s="1">
        <v>0</v>
      </c>
      <c r="W58" s="1">
        <v>0</v>
      </c>
      <c r="X58" s="1">
        <v>0</v>
      </c>
      <c r="Y58" s="1">
        <v>0</v>
      </c>
      <c r="Z58">
        <v>0.31467792389731403</v>
      </c>
      <c r="AA58">
        <v>3.06292141513291E-4</v>
      </c>
      <c r="AB58">
        <v>7.7475804306414604E-3</v>
      </c>
      <c r="AC58">
        <v>2.16271753682279E-3</v>
      </c>
      <c r="AD58" s="1">
        <v>0</v>
      </c>
      <c r="AE58">
        <v>3.8130053376560398E-3</v>
      </c>
      <c r="AF58">
        <v>3.2034413797604401E-3</v>
      </c>
      <c r="AG58">
        <v>7.0297697524579803</v>
      </c>
      <c r="AH58">
        <v>0.23313041052661501</v>
      </c>
      <c r="AI58">
        <v>1526.7919963592601</v>
      </c>
      <c r="AJ58" t="s">
        <v>97</v>
      </c>
      <c r="AK58" t="s">
        <v>98</v>
      </c>
      <c r="AL58" s="4">
        <v>143071384096.78</v>
      </c>
      <c r="AM58">
        <v>935033</v>
      </c>
      <c r="AN58" s="1">
        <f t="shared" si="6"/>
        <v>1.7233036826394019E-2</v>
      </c>
      <c r="AO58" s="5">
        <f t="shared" si="7"/>
        <v>18.82793676549386</v>
      </c>
      <c r="AP58" s="15">
        <f t="shared" si="5"/>
        <v>-2.835938943721128E-2</v>
      </c>
    </row>
    <row r="59" spans="1:42" x14ac:dyDescent="0.25">
      <c r="A59" t="s">
        <v>37</v>
      </c>
      <c r="B59">
        <v>19.1659112855884</v>
      </c>
      <c r="C59">
        <v>1.76547418531952E-2</v>
      </c>
      <c r="D59">
        <v>19.244922656815799</v>
      </c>
      <c r="E59">
        <v>4.7083643854956803</v>
      </c>
      <c r="F59" s="1">
        <v>0</v>
      </c>
      <c r="G59" s="1">
        <v>0</v>
      </c>
      <c r="H59">
        <v>4.1244566465247097</v>
      </c>
      <c r="I59">
        <v>58.892102434275799</v>
      </c>
      <c r="J59">
        <v>52.241633081612797</v>
      </c>
      <c r="K59">
        <v>26.877787961165001</v>
      </c>
      <c r="L59">
        <v>86.788707488264805</v>
      </c>
      <c r="M59">
        <v>35.245071271319198</v>
      </c>
      <c r="N59">
        <v>92.620380443640002</v>
      </c>
      <c r="O59">
        <v>72.366578836086006</v>
      </c>
      <c r="P59">
        <v>142810.90302866499</v>
      </c>
      <c r="Q59">
        <v>178968.72376203901</v>
      </c>
      <c r="R59">
        <v>114.324026913262</v>
      </c>
      <c r="S59">
        <v>685.21947160049103</v>
      </c>
      <c r="T59">
        <v>0.50559803908223799</v>
      </c>
      <c r="U59">
        <v>1</v>
      </c>
      <c r="V59" s="1">
        <v>0</v>
      </c>
      <c r="W59" s="1">
        <v>0</v>
      </c>
      <c r="X59" s="1">
        <v>0</v>
      </c>
      <c r="Y59" s="1">
        <v>0</v>
      </c>
      <c r="Z59">
        <v>0.25238307500213703</v>
      </c>
      <c r="AA59">
        <v>3.0988821956270799E-4</v>
      </c>
      <c r="AB59">
        <v>7.7433621826333296E-3</v>
      </c>
      <c r="AC59">
        <v>2.2308297769784301E-3</v>
      </c>
      <c r="AD59" s="1">
        <v>0</v>
      </c>
      <c r="AE59">
        <v>4.1316158952866E-3</v>
      </c>
      <c r="AF59">
        <v>3.2390858408310901E-3</v>
      </c>
      <c r="AG59">
        <v>6.9015490240285704</v>
      </c>
      <c r="AH59">
        <v>0.22471435432419101</v>
      </c>
      <c r="AI59">
        <v>2170.8812512549798</v>
      </c>
      <c r="AJ59" t="s">
        <v>99</v>
      </c>
      <c r="AK59" t="s">
        <v>100</v>
      </c>
      <c r="AL59" s="4">
        <v>103623591237.60001</v>
      </c>
      <c r="AM59">
        <v>725600</v>
      </c>
      <c r="AN59" s="1">
        <f t="shared" si="6"/>
        <v>1.7654781915292156E-2</v>
      </c>
      <c r="AO59" s="5">
        <f t="shared" si="7"/>
        <v>19.244962177141211</v>
      </c>
      <c r="AP59" s="15">
        <f t="shared" si="5"/>
        <v>-4.1055696942182696E-3</v>
      </c>
    </row>
    <row r="60" spans="1:42" x14ac:dyDescent="0.25">
      <c r="A60" t="s">
        <v>37</v>
      </c>
      <c r="B60">
        <v>19.111833173471901</v>
      </c>
      <c r="C60">
        <v>1.8120893926778799E-2</v>
      </c>
      <c r="D60">
        <v>19.703572652314101</v>
      </c>
      <c r="E60">
        <v>5.9529338153612601</v>
      </c>
      <c r="F60" s="1">
        <v>0</v>
      </c>
      <c r="G60" s="1">
        <v>0</v>
      </c>
      <c r="H60">
        <v>4.2223768572851998</v>
      </c>
      <c r="I60">
        <v>81.729011683832894</v>
      </c>
      <c r="J60">
        <v>75.941905915129297</v>
      </c>
      <c r="K60">
        <v>50.509348646280699</v>
      </c>
      <c r="L60">
        <v>111.513248770012</v>
      </c>
      <c r="M60">
        <v>37.271063870390499</v>
      </c>
      <c r="N60">
        <v>93.1762361344542</v>
      </c>
      <c r="O60">
        <v>72.050686760435894</v>
      </c>
      <c r="P60">
        <v>133678.239854983</v>
      </c>
      <c r="Q60">
        <v>167136.743196278</v>
      </c>
      <c r="R60">
        <v>124.431481940617</v>
      </c>
      <c r="S60">
        <v>683.23955791196397</v>
      </c>
      <c r="T60">
        <v>0.56107564624990602</v>
      </c>
      <c r="U60">
        <v>1</v>
      </c>
      <c r="V60" s="1">
        <v>0</v>
      </c>
      <c r="W60" s="1">
        <v>0</v>
      </c>
      <c r="X60" s="1">
        <v>0</v>
      </c>
      <c r="Y60" s="1">
        <v>0</v>
      </c>
      <c r="Z60">
        <v>0.17434440573946</v>
      </c>
      <c r="AA60">
        <v>3.1230237862149498E-4</v>
      </c>
      <c r="AB60">
        <v>7.8351249197627093E-3</v>
      </c>
      <c r="AC60">
        <v>2.3116931992133399E-3</v>
      </c>
      <c r="AD60" s="1">
        <v>0</v>
      </c>
      <c r="AE60">
        <v>3.9124963608341001E-3</v>
      </c>
      <c r="AF60">
        <v>3.74930765458115E-3</v>
      </c>
      <c r="AG60">
        <v>6.7681877913260902</v>
      </c>
      <c r="AH60">
        <v>0.23378414997305899</v>
      </c>
      <c r="AI60">
        <v>2813.7537301688299</v>
      </c>
      <c r="AJ60" t="s">
        <v>101</v>
      </c>
      <c r="AK60" t="s">
        <v>102</v>
      </c>
      <c r="AL60" s="4">
        <v>84069175618.880005</v>
      </c>
      <c r="AM60">
        <v>628892</v>
      </c>
      <c r="AN60" s="1">
        <f t="shared" si="6"/>
        <v>1.8120924513012795E-2</v>
      </c>
      <c r="AO60" s="5">
        <f t="shared" si="7"/>
        <v>19.703602667800336</v>
      </c>
      <c r="AP60" s="15">
        <f t="shared" si="5"/>
        <v>-3.0032090590063731E-2</v>
      </c>
    </row>
    <row r="61" spans="1:42" x14ac:dyDescent="0.25">
      <c r="A61" t="s">
        <v>37</v>
      </c>
      <c r="B61">
        <v>20.380850592461499</v>
      </c>
      <c r="C61">
        <v>1.9540241027029601E-2</v>
      </c>
      <c r="D61">
        <v>21.085413838212801</v>
      </c>
      <c r="E61">
        <v>10.8083570777329</v>
      </c>
      <c r="F61" s="1">
        <v>0</v>
      </c>
      <c r="G61" s="1">
        <v>0</v>
      </c>
      <c r="H61">
        <v>4.33377392120609</v>
      </c>
      <c r="I61">
        <v>105.491135525711</v>
      </c>
      <c r="J61">
        <v>102.29677363656199</v>
      </c>
      <c r="K61">
        <v>68.475965599885001</v>
      </c>
      <c r="L61">
        <v>136.530886842954</v>
      </c>
      <c r="M61">
        <v>38.529387526591798</v>
      </c>
      <c r="N61">
        <v>93.008026966996496</v>
      </c>
      <c r="O61">
        <v>70.682020959449204</v>
      </c>
      <c r="P61">
        <v>128186.284507979</v>
      </c>
      <c r="Q61">
        <v>160527.618437036</v>
      </c>
      <c r="R61">
        <v>128.95782942255099</v>
      </c>
      <c r="S61">
        <v>689.08423240012701</v>
      </c>
      <c r="T61">
        <v>0.57679650334829902</v>
      </c>
      <c r="U61">
        <v>1</v>
      </c>
      <c r="V61" s="1">
        <v>0</v>
      </c>
      <c r="W61" s="1">
        <v>0</v>
      </c>
      <c r="X61" s="1">
        <v>0</v>
      </c>
      <c r="Y61" s="1">
        <v>0</v>
      </c>
      <c r="Z61">
        <v>0.148240454739507</v>
      </c>
      <c r="AA61">
        <v>3.1817711037306702E-4</v>
      </c>
      <c r="AB61">
        <v>7.9513967051026702E-3</v>
      </c>
      <c r="AC61">
        <v>2.2984295375932302E-3</v>
      </c>
      <c r="AD61" s="1">
        <v>0</v>
      </c>
      <c r="AE61">
        <v>4.1938239217809998E-3</v>
      </c>
      <c r="AF61">
        <v>4.7784460216312901E-3</v>
      </c>
      <c r="AG61">
        <v>7.0255757730223598</v>
      </c>
      <c r="AH61">
        <v>0.25425733602836498</v>
      </c>
      <c r="AI61">
        <v>3449.45125137577</v>
      </c>
      <c r="AJ61" t="s">
        <v>103</v>
      </c>
      <c r="AK61" t="s">
        <v>104</v>
      </c>
      <c r="AL61" s="4">
        <v>52481259485.550003</v>
      </c>
      <c r="AM61">
        <v>409414</v>
      </c>
      <c r="AN61" s="1">
        <f t="shared" si="6"/>
        <v>1.954027329648126E-2</v>
      </c>
      <c r="AO61" s="5">
        <f t="shared" si="7"/>
        <v>21.085445005590387</v>
      </c>
      <c r="AP61" s="15">
        <f t="shared" si="5"/>
        <v>-3.341472219409003E-2</v>
      </c>
    </row>
    <row r="62" spans="1:42" x14ac:dyDescent="0.25">
      <c r="A62" t="s">
        <v>37</v>
      </c>
      <c r="B62">
        <v>21.395904126017399</v>
      </c>
      <c r="C62">
        <v>2.0211379069832301E-2</v>
      </c>
      <c r="D62">
        <v>21.731196266444499</v>
      </c>
      <c r="E62">
        <v>18.698960124157601</v>
      </c>
      <c r="F62" s="1">
        <v>0</v>
      </c>
      <c r="G62" s="1">
        <v>0</v>
      </c>
      <c r="H62">
        <v>4.4516851682888099</v>
      </c>
      <c r="I62">
        <v>128.73071474977201</v>
      </c>
      <c r="J62">
        <v>126.453798470764</v>
      </c>
      <c r="K62">
        <v>85.455995549218699</v>
      </c>
      <c r="L62">
        <v>161.26966055947</v>
      </c>
      <c r="M62">
        <v>40.087058599988403</v>
      </c>
      <c r="N62">
        <v>92.534961432938204</v>
      </c>
      <c r="O62">
        <v>69.136480629296898</v>
      </c>
      <c r="P62">
        <v>122167.96276216301</v>
      </c>
      <c r="Q62">
        <v>153776.25431509101</v>
      </c>
      <c r="R62">
        <v>131.474716953414</v>
      </c>
      <c r="S62">
        <v>694.54257677591602</v>
      </c>
      <c r="T62">
        <v>0.57787004463494596</v>
      </c>
      <c r="U62">
        <v>1</v>
      </c>
      <c r="V62" s="1">
        <v>0</v>
      </c>
      <c r="W62" s="1">
        <v>0</v>
      </c>
      <c r="X62" s="1">
        <v>0</v>
      </c>
      <c r="Y62" s="1">
        <v>0</v>
      </c>
      <c r="Z62">
        <v>0.15177750257844499</v>
      </c>
      <c r="AA62">
        <v>3.25672029360396E-4</v>
      </c>
      <c r="AB62">
        <v>8.0758342578511194E-3</v>
      </c>
      <c r="AC62">
        <v>2.0640296861776999E-3</v>
      </c>
      <c r="AD62" s="1">
        <v>0</v>
      </c>
      <c r="AE62">
        <v>5.0525447352971799E-3</v>
      </c>
      <c r="AF62">
        <v>4.6933455491312099E-3</v>
      </c>
      <c r="AG62">
        <v>7.1771199884620804</v>
      </c>
      <c r="AH62">
        <v>0.26604773416504002</v>
      </c>
      <c r="AI62">
        <v>4195.8991439296697</v>
      </c>
      <c r="AJ62" t="s">
        <v>105</v>
      </c>
      <c r="AK62" t="s">
        <v>106</v>
      </c>
      <c r="AL62" s="4">
        <v>34260294805.169998</v>
      </c>
      <c r="AM62">
        <v>280436</v>
      </c>
      <c r="AN62" s="1">
        <f t="shared" si="6"/>
        <v>2.0211426257817605E-2</v>
      </c>
      <c r="AO62" s="5">
        <f t="shared" si="7"/>
        <v>21.731241500848299</v>
      </c>
      <c r="AP62" s="15">
        <f t="shared" si="5"/>
        <v>-1.5429069634092407E-2</v>
      </c>
    </row>
    <row r="63" spans="1:42" x14ac:dyDescent="0.25">
      <c r="A63" t="s">
        <v>37</v>
      </c>
      <c r="B63">
        <v>21.503919033873601</v>
      </c>
      <c r="C63">
        <v>1.9933196843339499E-2</v>
      </c>
      <c r="D63">
        <v>21.464113897101299</v>
      </c>
      <c r="E63">
        <v>35.071797766360703</v>
      </c>
      <c r="F63" s="1">
        <v>0</v>
      </c>
      <c r="G63" s="1">
        <v>0</v>
      </c>
      <c r="H63">
        <v>4.6281149619261601</v>
      </c>
      <c r="I63">
        <v>150.070751325689</v>
      </c>
      <c r="J63">
        <v>148.76680823132</v>
      </c>
      <c r="K63">
        <v>101.44694543998899</v>
      </c>
      <c r="L63">
        <v>185.131859552984</v>
      </c>
      <c r="M63">
        <v>40.984941094470599</v>
      </c>
      <c r="N63">
        <v>91.627596866512306</v>
      </c>
      <c r="O63">
        <v>67.353988325860996</v>
      </c>
      <c r="P63">
        <v>113027.45438912199</v>
      </c>
      <c r="Q63">
        <v>145017.212258574</v>
      </c>
      <c r="R63">
        <v>131.18769252140601</v>
      </c>
      <c r="S63">
        <v>699.66729485830797</v>
      </c>
      <c r="T63">
        <v>0.55091049884282906</v>
      </c>
      <c r="U63">
        <v>1</v>
      </c>
      <c r="V63" s="1">
        <v>0</v>
      </c>
      <c r="W63" s="1">
        <v>0</v>
      </c>
      <c r="X63" s="1">
        <v>0</v>
      </c>
      <c r="Y63" s="1">
        <v>0</v>
      </c>
      <c r="Z63">
        <v>0.186869596076775</v>
      </c>
      <c r="AA63">
        <v>3.42226307288936E-4</v>
      </c>
      <c r="AB63">
        <v>8.0723457391420304E-3</v>
      </c>
      <c r="AC63">
        <v>1.7405283881820801E-3</v>
      </c>
      <c r="AD63" s="1">
        <v>0</v>
      </c>
      <c r="AE63">
        <v>5.9339934300188203E-3</v>
      </c>
      <c r="AF63">
        <v>3.8440061595941002E-3</v>
      </c>
      <c r="AG63">
        <v>7.41935891401803</v>
      </c>
      <c r="AH63">
        <v>0.28687090165282803</v>
      </c>
      <c r="AI63">
        <v>5000.7352518826801</v>
      </c>
      <c r="AJ63" t="s">
        <v>107</v>
      </c>
      <c r="AK63" t="s">
        <v>108</v>
      </c>
      <c r="AL63" s="4">
        <v>13345829704.450001</v>
      </c>
      <c r="AM63">
        <v>118076</v>
      </c>
      <c r="AN63" s="1">
        <f t="shared" si="6"/>
        <v>1.9933100024225967E-2</v>
      </c>
      <c r="AO63" s="5">
        <f t="shared" si="7"/>
        <v>21.46402079594969</v>
      </c>
      <c r="AP63" s="15">
        <f t="shared" si="5"/>
        <v>1.8544970904983415E-3</v>
      </c>
    </row>
    <row r="64" spans="1:42" x14ac:dyDescent="0.25">
      <c r="A64" t="s">
        <v>37</v>
      </c>
      <c r="B64">
        <v>19.576652558027799</v>
      </c>
      <c r="C64">
        <v>1.86171910076708E-2</v>
      </c>
      <c r="D64">
        <v>20.189257085419101</v>
      </c>
      <c r="E64">
        <v>61.388353469883398</v>
      </c>
      <c r="F64" s="1">
        <v>0</v>
      </c>
      <c r="G64" s="1">
        <v>0</v>
      </c>
      <c r="H64">
        <v>4.8857458540530603</v>
      </c>
      <c r="I64">
        <v>171.619683142253</v>
      </c>
      <c r="J64">
        <v>169.492654646864</v>
      </c>
      <c r="K64">
        <v>122.55211729497999</v>
      </c>
      <c r="L64">
        <v>210.30402067910299</v>
      </c>
      <c r="M64">
        <v>40.989148738321802</v>
      </c>
      <c r="N64">
        <v>91.109138530700903</v>
      </c>
      <c r="O64">
        <v>67.156270923826398</v>
      </c>
      <c r="P64">
        <v>102218.620238818</v>
      </c>
      <c r="Q64">
        <v>132293.95259976099</v>
      </c>
      <c r="R64">
        <v>129.25726982059001</v>
      </c>
      <c r="S64">
        <v>696.37761665048697</v>
      </c>
      <c r="T64">
        <v>0.52620450187411105</v>
      </c>
      <c r="U64">
        <v>1</v>
      </c>
      <c r="V64" s="1">
        <v>0</v>
      </c>
      <c r="W64" s="1">
        <v>0</v>
      </c>
      <c r="X64" s="1">
        <v>0</v>
      </c>
      <c r="Y64" s="1">
        <v>0</v>
      </c>
      <c r="Z64">
        <v>0.23416740284654899</v>
      </c>
      <c r="AA64">
        <v>3.5011774081968798E-4</v>
      </c>
      <c r="AB64">
        <v>7.8657686554034593E-3</v>
      </c>
      <c r="AC64">
        <v>1.3809859206038199E-3</v>
      </c>
      <c r="AD64" s="1">
        <v>0</v>
      </c>
      <c r="AE64">
        <v>5.9980359581686604E-3</v>
      </c>
      <c r="AF64">
        <v>3.02225257991282E-3</v>
      </c>
      <c r="AG64">
        <v>7.3737972927797202</v>
      </c>
      <c r="AH64">
        <v>0.28035593948565002</v>
      </c>
      <c r="AI64">
        <v>5767.7384508564701</v>
      </c>
      <c r="AJ64" t="s">
        <v>109</v>
      </c>
      <c r="AK64" t="s">
        <v>110</v>
      </c>
      <c r="AL64" s="4">
        <v>4947892312.6599998</v>
      </c>
      <c r="AM64">
        <v>48405</v>
      </c>
      <c r="AN64" s="1">
        <f t="shared" si="6"/>
        <v>1.8617160854908447E-2</v>
      </c>
      <c r="AO64" s="5">
        <f t="shared" si="7"/>
        <v>20.189227659412477</v>
      </c>
      <c r="AP64" s="15">
        <f t="shared" si="5"/>
        <v>-3.0343094092042167E-2</v>
      </c>
    </row>
    <row r="65" spans="1:42" x14ac:dyDescent="0.25">
      <c r="A65" t="s">
        <v>37</v>
      </c>
      <c r="B65">
        <v>19.206537058430801</v>
      </c>
      <c r="C65">
        <v>1.8414013400734799E-2</v>
      </c>
      <c r="D65">
        <v>19.9907506574542</v>
      </c>
      <c r="E65">
        <v>80.215145404281202</v>
      </c>
      <c r="F65" s="1">
        <v>0</v>
      </c>
      <c r="G65" s="1">
        <v>0</v>
      </c>
      <c r="H65">
        <v>5.0772052515361397</v>
      </c>
      <c r="I65">
        <v>192.701974026541</v>
      </c>
      <c r="J65">
        <v>190.921282989014</v>
      </c>
      <c r="K65">
        <v>139.876646511849</v>
      </c>
      <c r="L65">
        <v>234.11805034190999</v>
      </c>
      <c r="M65">
        <v>41.410604019188902</v>
      </c>
      <c r="N65">
        <v>89.705173572343597</v>
      </c>
      <c r="O65">
        <v>65.473681463287903</v>
      </c>
      <c r="P65">
        <v>94882.172026632703</v>
      </c>
      <c r="Q65">
        <v>122189.97317570299</v>
      </c>
      <c r="R65">
        <v>129.008309407186</v>
      </c>
      <c r="S65">
        <v>700.09333022780902</v>
      </c>
      <c r="T65">
        <v>0.491034261834078</v>
      </c>
      <c r="U65">
        <v>1</v>
      </c>
      <c r="V65" s="1">
        <v>0</v>
      </c>
      <c r="W65" s="1">
        <v>0</v>
      </c>
      <c r="X65" s="1">
        <v>0</v>
      </c>
      <c r="Y65" s="1">
        <v>0</v>
      </c>
      <c r="Z65">
        <v>0.26998671277098502</v>
      </c>
      <c r="AA65">
        <v>3.7109182184428099E-4</v>
      </c>
      <c r="AB65">
        <v>7.7360425471061896E-3</v>
      </c>
      <c r="AC65">
        <v>1.0641176317201901E-3</v>
      </c>
      <c r="AD65" s="1">
        <v>0</v>
      </c>
      <c r="AE65">
        <v>6.1362906914663902E-3</v>
      </c>
      <c r="AF65">
        <v>3.1065027173250402E-3</v>
      </c>
      <c r="AG65">
        <v>7.50669317995062</v>
      </c>
      <c r="AH65">
        <v>0.29082257233566899</v>
      </c>
      <c r="AI65">
        <v>6535.4878378349204</v>
      </c>
      <c r="AJ65" t="s">
        <v>111</v>
      </c>
      <c r="AK65" t="s">
        <v>112</v>
      </c>
      <c r="AL65" s="4">
        <v>1268289993.48</v>
      </c>
      <c r="AM65">
        <v>13367</v>
      </c>
      <c r="AN65" s="1">
        <f t="shared" si="6"/>
        <v>1.8414045409462093E-2</v>
      </c>
      <c r="AO65" s="5">
        <f t="shared" si="7"/>
        <v>19.990781965893756</v>
      </c>
      <c r="AP65" s="15">
        <f t="shared" si="5"/>
        <v>-3.9228821991783458E-2</v>
      </c>
    </row>
    <row r="66" spans="1:42" x14ac:dyDescent="0.25">
      <c r="A66" t="s">
        <v>37</v>
      </c>
      <c r="B66">
        <v>16.771742764848899</v>
      </c>
      <c r="C66">
        <v>1.72576515230645E-2</v>
      </c>
      <c r="D66">
        <v>18.852330143475498</v>
      </c>
      <c r="E66">
        <v>152.67435936866099</v>
      </c>
      <c r="F66" s="1">
        <v>0</v>
      </c>
      <c r="G66" s="1">
        <v>0</v>
      </c>
      <c r="H66">
        <v>5.6886805654984096</v>
      </c>
      <c r="I66">
        <v>229.13167629230401</v>
      </c>
      <c r="J66">
        <v>226.173413080373</v>
      </c>
      <c r="K66">
        <v>188.04090147318399</v>
      </c>
      <c r="L66">
        <v>275.781140987502</v>
      </c>
      <c r="M66">
        <v>39.291834444834301</v>
      </c>
      <c r="N66">
        <v>85.745211445189597</v>
      </c>
      <c r="O66">
        <v>65.573233490963602</v>
      </c>
      <c r="P66">
        <v>84450.243529138199</v>
      </c>
      <c r="Q66">
        <v>107694.31562659099</v>
      </c>
      <c r="R66">
        <v>124.96348714548</v>
      </c>
      <c r="S66">
        <v>667.05509790792303</v>
      </c>
      <c r="T66">
        <v>0.26258507107036</v>
      </c>
      <c r="U66">
        <v>1</v>
      </c>
      <c r="V66" s="1">
        <v>0</v>
      </c>
      <c r="W66" s="1">
        <v>0</v>
      </c>
      <c r="X66" s="1">
        <v>0</v>
      </c>
      <c r="Y66" s="1">
        <v>0</v>
      </c>
      <c r="Z66">
        <v>0.57529665430252297</v>
      </c>
      <c r="AA66">
        <v>3.4276968910598097E-4</v>
      </c>
      <c r="AB66">
        <v>6.9962982910298102E-3</v>
      </c>
      <c r="AC66">
        <v>5.8616717502051497E-4</v>
      </c>
      <c r="AD66" s="1">
        <v>0</v>
      </c>
      <c r="AE66">
        <v>6.3520226949796803E-3</v>
      </c>
      <c r="AF66">
        <v>2.9803777762578499E-3</v>
      </c>
      <c r="AG66">
        <v>6.8035451547688304</v>
      </c>
      <c r="AH66">
        <v>0.24435655502767401</v>
      </c>
      <c r="AI66">
        <v>7240.1953591603296</v>
      </c>
      <c r="AJ66" t="s">
        <v>113</v>
      </c>
      <c r="AK66" t="s">
        <v>114</v>
      </c>
      <c r="AL66" s="4">
        <v>544872971.25</v>
      </c>
      <c r="AM66">
        <v>6452</v>
      </c>
    </row>
    <row r="67" spans="1:42" x14ac:dyDescent="0.25">
      <c r="AM67">
        <f>SUM(AM49:AM66)</f>
        <v>8342212</v>
      </c>
    </row>
    <row r="69" spans="1:42" x14ac:dyDescent="0.25">
      <c r="AN69" t="s">
        <v>209</v>
      </c>
    </row>
    <row r="70" spans="1:42" x14ac:dyDescent="0.25">
      <c r="A70" t="s">
        <v>0</v>
      </c>
      <c r="B70" t="s">
        <v>1</v>
      </c>
      <c r="C70" t="s">
        <v>2</v>
      </c>
      <c r="D70" t="s">
        <v>3</v>
      </c>
      <c r="E70" t="s">
        <v>5</v>
      </c>
      <c r="F70" t="s">
        <v>6</v>
      </c>
      <c r="G70" t="s">
        <v>208</v>
      </c>
      <c r="H70" t="s">
        <v>7</v>
      </c>
      <c r="I70" t="s">
        <v>8</v>
      </c>
      <c r="J70" t="s">
        <v>134</v>
      </c>
      <c r="K70" t="s">
        <v>143</v>
      </c>
      <c r="L70" t="s">
        <v>9</v>
      </c>
      <c r="M70" t="s">
        <v>10</v>
      </c>
      <c r="N70" t="s">
        <v>11</v>
      </c>
      <c r="O70" t="s">
        <v>13</v>
      </c>
      <c r="P70" t="s">
        <v>14</v>
      </c>
      <c r="Q70" t="s">
        <v>15</v>
      </c>
      <c r="R70" t="s">
        <v>16</v>
      </c>
      <c r="S70" t="s">
        <v>17</v>
      </c>
      <c r="T70" t="s">
        <v>18</v>
      </c>
      <c r="U70" t="s">
        <v>20</v>
      </c>
      <c r="V70" t="s">
        <v>21</v>
      </c>
      <c r="W70" t="s">
        <v>22</v>
      </c>
      <c r="X70" t="s">
        <v>23</v>
      </c>
      <c r="Y70" t="s">
        <v>24</v>
      </c>
      <c r="Z70" t="s">
        <v>25</v>
      </c>
      <c r="AA70" t="s">
        <v>26</v>
      </c>
      <c r="AB70" t="s">
        <v>27</v>
      </c>
      <c r="AC70" t="s">
        <v>120</v>
      </c>
      <c r="AD70" t="s">
        <v>28</v>
      </c>
      <c r="AE70" t="s">
        <v>29</v>
      </c>
      <c r="AF70" t="s">
        <v>30</v>
      </c>
      <c r="AG70" t="s">
        <v>31</v>
      </c>
      <c r="AH70" t="s">
        <v>32</v>
      </c>
      <c r="AI70" t="s">
        <v>33</v>
      </c>
      <c r="AJ70" t="s">
        <v>34</v>
      </c>
      <c r="AK70" t="s">
        <v>74</v>
      </c>
      <c r="AL70" s="4" t="s">
        <v>35</v>
      </c>
      <c r="AM70" t="s">
        <v>36</v>
      </c>
      <c r="AN70" s="15">
        <v>1</v>
      </c>
    </row>
    <row r="71" spans="1:42" x14ac:dyDescent="0.25">
      <c r="A71" t="s">
        <v>37</v>
      </c>
      <c r="B71">
        <v>13.905917205899801</v>
      </c>
      <c r="C71">
        <v>6.4881886404489202E-3</v>
      </c>
      <c r="D71">
        <v>7.5139109199563201</v>
      </c>
      <c r="E71">
        <v>-17.287630384256399</v>
      </c>
      <c r="F71" s="1">
        <v>0</v>
      </c>
      <c r="G71">
        <v>1</v>
      </c>
      <c r="H71">
        <v>3.5685413363176099</v>
      </c>
      <c r="I71">
        <v>-157.73779496729199</v>
      </c>
      <c r="J71">
        <v>-144.40968630498801</v>
      </c>
      <c r="K71">
        <v>-164.387234913985</v>
      </c>
      <c r="L71">
        <v>-132.87152099110401</v>
      </c>
      <c r="M71">
        <v>29.272374536068401</v>
      </c>
      <c r="N71">
        <v>85.018344966468206</v>
      </c>
      <c r="O71">
        <v>71.724975441044094</v>
      </c>
      <c r="P71">
        <v>160457.03831775699</v>
      </c>
      <c r="Q71">
        <v>197567.89600796899</v>
      </c>
      <c r="R71">
        <v>54.987780582208501</v>
      </c>
      <c r="S71">
        <v>616.87643056746299</v>
      </c>
      <c r="T71" s="1">
        <v>0</v>
      </c>
      <c r="U71">
        <v>1</v>
      </c>
      <c r="V71" s="1">
        <v>0</v>
      </c>
      <c r="W71" s="1">
        <v>0</v>
      </c>
      <c r="X71" s="1">
        <v>0</v>
      </c>
      <c r="Y71" s="1">
        <v>0</v>
      </c>
      <c r="Z71">
        <v>1</v>
      </c>
      <c r="AA71">
        <v>4.5332314501831902E-4</v>
      </c>
      <c r="AB71">
        <v>4.6029611246721303E-3</v>
      </c>
      <c r="AC71">
        <v>1.4666532861966299E-5</v>
      </c>
      <c r="AD71" s="1">
        <v>0</v>
      </c>
      <c r="AE71">
        <v>1.4171125428687401E-3</v>
      </c>
      <c r="AF71" s="1">
        <v>0</v>
      </c>
      <c r="AG71">
        <v>4.8518008774876602</v>
      </c>
      <c r="AH71">
        <v>0.122411616997433</v>
      </c>
      <c r="AI71">
        <v>3.5423782525765</v>
      </c>
      <c r="AJ71" t="s">
        <v>81</v>
      </c>
      <c r="AK71" t="s">
        <v>82</v>
      </c>
      <c r="AL71" s="4">
        <v>103013418.59999999</v>
      </c>
      <c r="AM71">
        <v>642</v>
      </c>
      <c r="AN71" s="1">
        <f>SUM(AA71:AD71,AF71)+AE71*$AN$70</f>
        <v>6.4880633454211557E-3</v>
      </c>
      <c r="AO71" s="5">
        <f>100*(1-(1-AN71)^12)</f>
        <v>7.5137709551767689</v>
      </c>
      <c r="AP71" s="15">
        <f t="shared" ref="AP71:AP87" si="8">B71/D71-1</f>
        <v>0.8506896546999041</v>
      </c>
    </row>
    <row r="72" spans="1:42" x14ac:dyDescent="0.25">
      <c r="A72" t="s">
        <v>37</v>
      </c>
      <c r="B72">
        <v>7.2098986921799897</v>
      </c>
      <c r="C72">
        <v>7.3599101560178097E-3</v>
      </c>
      <c r="D72">
        <v>8.4830088288707302</v>
      </c>
      <c r="E72">
        <v>-7.6676166850670002</v>
      </c>
      <c r="F72" s="1">
        <v>0</v>
      </c>
      <c r="G72">
        <v>1</v>
      </c>
      <c r="H72">
        <v>3.7407599602447799</v>
      </c>
      <c r="I72">
        <v>-136.36835935155901</v>
      </c>
      <c r="J72">
        <v>-121.489147105085</v>
      </c>
      <c r="K72">
        <v>-146.20739121513901</v>
      </c>
      <c r="L72">
        <v>-109.344008353249</v>
      </c>
      <c r="M72">
        <v>31.5303285178401</v>
      </c>
      <c r="N72">
        <v>85.037063561656296</v>
      </c>
      <c r="O72">
        <v>70.433706231624797</v>
      </c>
      <c r="P72">
        <v>147592.36689436799</v>
      </c>
      <c r="Q72">
        <v>180219.688989897</v>
      </c>
      <c r="R72">
        <v>55.0037010696755</v>
      </c>
      <c r="S72">
        <v>620.58165553843003</v>
      </c>
      <c r="T72">
        <v>1.50509709767918E-3</v>
      </c>
      <c r="U72">
        <v>1</v>
      </c>
      <c r="V72" s="1">
        <v>0</v>
      </c>
      <c r="W72" s="1">
        <v>0</v>
      </c>
      <c r="X72" s="1">
        <v>0</v>
      </c>
      <c r="Y72" s="1">
        <v>0</v>
      </c>
      <c r="Z72">
        <v>0.99849490290232001</v>
      </c>
      <c r="AA72">
        <v>4.6253567049807202E-4</v>
      </c>
      <c r="AB72">
        <v>4.9789678443960504E-3</v>
      </c>
      <c r="AC72">
        <v>4.6796413727597799E-5</v>
      </c>
      <c r="AD72" s="1">
        <v>0</v>
      </c>
      <c r="AE72">
        <v>1.87152773464421E-3</v>
      </c>
      <c r="AF72" s="1">
        <v>8.2794102086469695E-8</v>
      </c>
      <c r="AG72">
        <v>5.0816242085355503</v>
      </c>
      <c r="AH72">
        <v>0.140994361202532</v>
      </c>
      <c r="AI72">
        <v>18.4956447011987</v>
      </c>
      <c r="AJ72" t="s">
        <v>83</v>
      </c>
      <c r="AK72" t="s">
        <v>84</v>
      </c>
      <c r="AL72" s="4">
        <v>442924693.05000001</v>
      </c>
      <c r="AM72">
        <v>3001</v>
      </c>
      <c r="AN72" s="1">
        <f t="shared" ref="AN72:AN87" si="9">SUM(AA72:AD72,AF72)+AE72*$AN$70</f>
        <v>7.3599104573680175E-3</v>
      </c>
      <c r="AO72" s="5">
        <f t="shared" ref="AO72:AO87" si="10">100*(1-(1-AN72)^12)</f>
        <v>8.4830091622684183</v>
      </c>
      <c r="AP72" s="15">
        <f t="shared" si="8"/>
        <v>-0.15007766258098054</v>
      </c>
    </row>
    <row r="73" spans="1:42" x14ac:dyDescent="0.25">
      <c r="A73" t="s">
        <v>37</v>
      </c>
      <c r="B73">
        <v>8.1619751369730302</v>
      </c>
      <c r="C73">
        <v>9.3369400878827898E-3</v>
      </c>
      <c r="D73">
        <v>10.6464872487219</v>
      </c>
      <c r="E73">
        <v>-7.8850048488463003</v>
      </c>
      <c r="F73" s="1">
        <v>0</v>
      </c>
      <c r="G73">
        <v>1</v>
      </c>
      <c r="H73">
        <v>3.7624309590396301</v>
      </c>
      <c r="I73">
        <v>-111.41577175002401</v>
      </c>
      <c r="J73">
        <v>-99.102504232577004</v>
      </c>
      <c r="K73">
        <v>-124.27622363370401</v>
      </c>
      <c r="L73">
        <v>-84.490793698981804</v>
      </c>
      <c r="M73">
        <v>34.122208104885601</v>
      </c>
      <c r="N73">
        <v>85.765065306904802</v>
      </c>
      <c r="O73">
        <v>69.719354359459402</v>
      </c>
      <c r="P73">
        <v>148125.260692279</v>
      </c>
      <c r="Q73">
        <v>179552.791217416</v>
      </c>
      <c r="R73">
        <v>55.070025072276103</v>
      </c>
      <c r="S73">
        <v>626.60440441713695</v>
      </c>
      <c r="T73">
        <v>4.8313329328061099E-3</v>
      </c>
      <c r="U73">
        <v>1</v>
      </c>
      <c r="V73" s="1">
        <v>0</v>
      </c>
      <c r="W73" s="1">
        <v>0</v>
      </c>
      <c r="X73" s="1">
        <v>0</v>
      </c>
      <c r="Y73" s="1">
        <v>0</v>
      </c>
      <c r="Z73">
        <v>0.99268211733508804</v>
      </c>
      <c r="AA73">
        <v>4.4773497025245599E-4</v>
      </c>
      <c r="AB73">
        <v>6.0911876715678001E-3</v>
      </c>
      <c r="AC73">
        <v>1.28302815847211E-4</v>
      </c>
      <c r="AD73" s="1">
        <v>0</v>
      </c>
      <c r="AE73">
        <v>2.6609981324205701E-3</v>
      </c>
      <c r="AF73">
        <v>8.7306470768518797E-6</v>
      </c>
      <c r="AG73">
        <v>5.3165146383614799</v>
      </c>
      <c r="AH73">
        <v>0.157884042462104</v>
      </c>
      <c r="AI73">
        <v>44.550500606170097</v>
      </c>
      <c r="AJ73" t="s">
        <v>85</v>
      </c>
      <c r="AK73" t="s">
        <v>86</v>
      </c>
      <c r="AL73" s="4">
        <v>1634710377</v>
      </c>
      <c r="AM73">
        <v>11036</v>
      </c>
      <c r="AN73" s="1">
        <f t="shared" si="9"/>
        <v>9.3369542371648882E-3</v>
      </c>
      <c r="AO73" s="5">
        <f t="shared" si="10"/>
        <v>10.646502563167214</v>
      </c>
      <c r="AP73" s="15">
        <f t="shared" si="8"/>
        <v>-0.23336449419475269</v>
      </c>
    </row>
    <row r="74" spans="1:42" x14ac:dyDescent="0.25">
      <c r="A74" t="s">
        <v>37</v>
      </c>
      <c r="B74">
        <v>7.8773290333030399</v>
      </c>
      <c r="C74">
        <v>1.01626977360528E-2</v>
      </c>
      <c r="D74">
        <v>11.5361583226116</v>
      </c>
      <c r="E74">
        <v>-0.61559833264336705</v>
      </c>
      <c r="F74" s="1">
        <v>0</v>
      </c>
      <c r="G74">
        <v>1</v>
      </c>
      <c r="H74">
        <v>3.8778590005482001</v>
      </c>
      <c r="I74">
        <v>-87.823133345962503</v>
      </c>
      <c r="J74">
        <v>-78.470043421432706</v>
      </c>
      <c r="K74">
        <v>-109.226861698881</v>
      </c>
      <c r="L74">
        <v>-60.773689533308897</v>
      </c>
      <c r="M74">
        <v>35.396328686991602</v>
      </c>
      <c r="N74">
        <v>86.210316100049894</v>
      </c>
      <c r="O74">
        <v>69.501837805635404</v>
      </c>
      <c r="P74">
        <v>147434.44885741099</v>
      </c>
      <c r="Q74">
        <v>178788.80373613699</v>
      </c>
      <c r="R74">
        <v>55.093318776702098</v>
      </c>
      <c r="S74">
        <v>642.66545417002396</v>
      </c>
      <c r="T74">
        <v>2.51682444960496E-3</v>
      </c>
      <c r="U74">
        <v>1</v>
      </c>
      <c r="V74" s="1">
        <v>0</v>
      </c>
      <c r="W74" s="1">
        <v>0</v>
      </c>
      <c r="X74" s="1">
        <v>0</v>
      </c>
      <c r="Y74" s="1">
        <v>0</v>
      </c>
      <c r="Z74">
        <v>0.99578852141900398</v>
      </c>
      <c r="AA74">
        <v>4.3479541411497899E-4</v>
      </c>
      <c r="AB74">
        <v>6.5193315193686503E-3</v>
      </c>
      <c r="AC74">
        <v>3.0318912214267302E-4</v>
      </c>
      <c r="AD74" s="1">
        <v>0</v>
      </c>
      <c r="AE74">
        <v>2.88142969829514E-3</v>
      </c>
      <c r="AF74">
        <v>2.3994229838290599E-5</v>
      </c>
      <c r="AG74">
        <v>5.40801301100357</v>
      </c>
      <c r="AH74">
        <v>0.165880772384077</v>
      </c>
      <c r="AI74">
        <v>131.781008668737</v>
      </c>
      <c r="AJ74" t="s">
        <v>87</v>
      </c>
      <c r="AK74" t="s">
        <v>88</v>
      </c>
      <c r="AL74" s="4">
        <v>3757514363.5799999</v>
      </c>
      <c r="AM74">
        <v>25486</v>
      </c>
      <c r="AN74" s="1">
        <f t="shared" si="9"/>
        <v>1.0162739983759734E-2</v>
      </c>
      <c r="AO74" s="5">
        <f t="shared" si="10"/>
        <v>11.536203631798191</v>
      </c>
      <c r="AP74" s="15">
        <f t="shared" si="8"/>
        <v>-0.31716184773028155</v>
      </c>
    </row>
    <row r="75" spans="1:42" x14ac:dyDescent="0.25">
      <c r="A75" t="s">
        <v>37</v>
      </c>
      <c r="B75">
        <v>7.2943193024617701</v>
      </c>
      <c r="C75">
        <v>1.09074692810999E-2</v>
      </c>
      <c r="D75">
        <v>12.3316027605999</v>
      </c>
      <c r="E75">
        <v>2.7325202791464398</v>
      </c>
      <c r="F75" s="1">
        <v>0</v>
      </c>
      <c r="G75">
        <v>1</v>
      </c>
      <c r="H75">
        <v>3.9345301513178601</v>
      </c>
      <c r="I75">
        <v>-64.059544401529806</v>
      </c>
      <c r="J75">
        <v>-56.608037652782699</v>
      </c>
      <c r="K75">
        <v>-92.660704437263703</v>
      </c>
      <c r="L75">
        <v>-35.681255803605303</v>
      </c>
      <c r="M75">
        <v>38.002768316256201</v>
      </c>
      <c r="N75">
        <v>86.415952904459601</v>
      </c>
      <c r="O75">
        <v>68.4796449341532</v>
      </c>
      <c r="P75">
        <v>140547.86606592001</v>
      </c>
      <c r="Q75">
        <v>169333.776677627</v>
      </c>
      <c r="R75">
        <v>55.1572950989232</v>
      </c>
      <c r="S75">
        <v>656.30699603828202</v>
      </c>
      <c r="T75">
        <v>1.66826232751353E-3</v>
      </c>
      <c r="U75">
        <v>1</v>
      </c>
      <c r="V75" s="1">
        <v>0</v>
      </c>
      <c r="W75" s="1">
        <v>0</v>
      </c>
      <c r="X75" s="1">
        <v>0</v>
      </c>
      <c r="Y75" s="1">
        <v>0</v>
      </c>
      <c r="Z75">
        <v>0.99746196064459003</v>
      </c>
      <c r="AA75">
        <v>4.2289198104998197E-4</v>
      </c>
      <c r="AB75">
        <v>6.9353073537804302E-3</v>
      </c>
      <c r="AC75">
        <v>4.9410554359739897E-4</v>
      </c>
      <c r="AD75" s="1">
        <v>0</v>
      </c>
      <c r="AE75">
        <v>2.9797644570515799E-3</v>
      </c>
      <c r="AF75">
        <v>7.5406774259539298E-5</v>
      </c>
      <c r="AG75">
        <v>5.4821168411587804</v>
      </c>
      <c r="AH75">
        <v>0.18201526604768001</v>
      </c>
      <c r="AI75">
        <v>242.53589912714</v>
      </c>
      <c r="AJ75" t="s">
        <v>89</v>
      </c>
      <c r="AK75" t="s">
        <v>90</v>
      </c>
      <c r="AL75" s="4">
        <v>9513403958.2700005</v>
      </c>
      <c r="AM75">
        <v>67688</v>
      </c>
      <c r="AN75" s="1">
        <f t="shared" si="9"/>
        <v>1.0907476109738929E-2</v>
      </c>
      <c r="AO75" s="5">
        <f t="shared" si="10"/>
        <v>12.331610023691608</v>
      </c>
      <c r="AP75" s="15">
        <f t="shared" si="8"/>
        <v>-0.40848570586724597</v>
      </c>
    </row>
    <row r="76" spans="1:42" x14ac:dyDescent="0.25">
      <c r="A76" t="s">
        <v>37</v>
      </c>
      <c r="B76">
        <v>9.3855371640621303</v>
      </c>
      <c r="C76">
        <v>1.1818028994396801E-2</v>
      </c>
      <c r="D76">
        <v>13.2952055276971</v>
      </c>
      <c r="E76">
        <v>7.1071417543342701</v>
      </c>
      <c r="F76" s="1">
        <v>0</v>
      </c>
      <c r="G76">
        <v>1</v>
      </c>
      <c r="H76">
        <v>4.0012718011164896</v>
      </c>
      <c r="I76">
        <v>-41.3082916282277</v>
      </c>
      <c r="J76">
        <v>-35.948196093010203</v>
      </c>
      <c r="K76">
        <v>-76.289138344690997</v>
      </c>
      <c r="L76">
        <v>-11.6640854809279</v>
      </c>
      <c r="M76">
        <v>38.863569816574099</v>
      </c>
      <c r="N76">
        <v>86.211566649577605</v>
      </c>
      <c r="O76">
        <v>67.407280741885501</v>
      </c>
      <c r="P76">
        <v>134524.23850222401</v>
      </c>
      <c r="Q76">
        <v>161177.859660722</v>
      </c>
      <c r="R76">
        <v>55.214187961189999</v>
      </c>
      <c r="S76">
        <v>668.51794307022999</v>
      </c>
      <c r="T76">
        <v>1.25463885111495E-3</v>
      </c>
      <c r="U76">
        <v>1</v>
      </c>
      <c r="V76" s="1">
        <v>0</v>
      </c>
      <c r="W76" s="1">
        <v>0</v>
      </c>
      <c r="X76" s="1">
        <v>0</v>
      </c>
      <c r="Y76" s="1">
        <v>0</v>
      </c>
      <c r="Z76">
        <v>0.99824244917423499</v>
      </c>
      <c r="AA76">
        <v>4.2592100456893199E-4</v>
      </c>
      <c r="AB76">
        <v>7.2193451013143799E-3</v>
      </c>
      <c r="AC76">
        <v>5.8726354436106499E-4</v>
      </c>
      <c r="AD76" s="1">
        <v>0</v>
      </c>
      <c r="AE76">
        <v>3.4311846629839198E-3</v>
      </c>
      <c r="AF76">
        <v>1.54276428451072E-4</v>
      </c>
      <c r="AG76">
        <v>5.74011166596107</v>
      </c>
      <c r="AH76">
        <v>0.19764734375641499</v>
      </c>
      <c r="AI76">
        <v>405.93789195057798</v>
      </c>
      <c r="AJ76" t="s">
        <v>91</v>
      </c>
      <c r="AK76" t="s">
        <v>92</v>
      </c>
      <c r="AL76" s="4">
        <v>18080864800.130001</v>
      </c>
      <c r="AM76">
        <v>134406</v>
      </c>
      <c r="AN76" s="1">
        <f t="shared" si="9"/>
        <v>1.1817990741679368E-2</v>
      </c>
      <c r="AO76" s="5">
        <f t="shared" si="10"/>
        <v>13.295165251373964</v>
      </c>
      <c r="AP76" s="15">
        <f t="shared" si="8"/>
        <v>-0.29406603421738708</v>
      </c>
    </row>
    <row r="77" spans="1:42" x14ac:dyDescent="0.25">
      <c r="A77" t="s">
        <v>37</v>
      </c>
      <c r="B77">
        <v>9.9810393303826306</v>
      </c>
      <c r="C77">
        <v>1.2513976652815799E-2</v>
      </c>
      <c r="D77">
        <v>14.025137635906599</v>
      </c>
      <c r="E77">
        <v>14.755447177742401</v>
      </c>
      <c r="F77" s="1">
        <v>0</v>
      </c>
      <c r="G77">
        <v>1</v>
      </c>
      <c r="H77">
        <v>4.1112131864462897</v>
      </c>
      <c r="I77">
        <v>-17.216494072760401</v>
      </c>
      <c r="J77">
        <v>-13.9140747805214</v>
      </c>
      <c r="K77">
        <v>-55.9029830215799</v>
      </c>
      <c r="L77">
        <v>13.286370860798799</v>
      </c>
      <c r="M77">
        <v>39.495650621403499</v>
      </c>
      <c r="N77">
        <v>86.354618944226402</v>
      </c>
      <c r="O77">
        <v>66.830206097171896</v>
      </c>
      <c r="P77">
        <v>130723.631379222</v>
      </c>
      <c r="Q77">
        <v>154589.05855424999</v>
      </c>
      <c r="R77">
        <v>55.227072566927902</v>
      </c>
      <c r="S77">
        <v>672.76942971122503</v>
      </c>
      <c r="T77">
        <v>8.5974914337236805E-4</v>
      </c>
      <c r="U77">
        <v>1</v>
      </c>
      <c r="V77" s="1">
        <v>0</v>
      </c>
      <c r="W77" s="1">
        <v>0</v>
      </c>
      <c r="X77" s="1">
        <v>0</v>
      </c>
      <c r="Y77" s="1">
        <v>0</v>
      </c>
      <c r="Z77">
        <v>0.99905501129014196</v>
      </c>
      <c r="AA77">
        <v>4.1373247798131597E-4</v>
      </c>
      <c r="AB77">
        <v>7.1764850347704702E-3</v>
      </c>
      <c r="AC77">
        <v>6.8317054274928495E-4</v>
      </c>
      <c r="AD77" s="1">
        <v>0</v>
      </c>
      <c r="AE77">
        <v>3.6197781941358E-3</v>
      </c>
      <c r="AF77">
        <v>6.20824274275695E-4</v>
      </c>
      <c r="AG77">
        <v>5.9478091244066702</v>
      </c>
      <c r="AH77">
        <v>0.21478141398037301</v>
      </c>
      <c r="AI77">
        <v>637.29791594657797</v>
      </c>
      <c r="AJ77" t="s">
        <v>93</v>
      </c>
      <c r="AK77" t="s">
        <v>94</v>
      </c>
      <c r="AL77" s="4">
        <v>27613406274.389999</v>
      </c>
      <c r="AM77">
        <v>211235</v>
      </c>
      <c r="AN77" s="1">
        <f t="shared" si="9"/>
        <v>1.2513990523912565E-2</v>
      </c>
      <c r="AO77" s="5">
        <f t="shared" si="10"/>
        <v>14.02515212804747</v>
      </c>
      <c r="AP77" s="15">
        <f t="shared" si="8"/>
        <v>-0.28834642557591939</v>
      </c>
    </row>
    <row r="78" spans="1:42" x14ac:dyDescent="0.25">
      <c r="A78" t="s">
        <v>37</v>
      </c>
      <c r="B78">
        <v>10.729088276416199</v>
      </c>
      <c r="C78">
        <v>1.3737902674475101E-2</v>
      </c>
      <c r="D78">
        <v>15.2951809956477</v>
      </c>
      <c r="E78">
        <v>19.423993111193798</v>
      </c>
      <c r="F78" s="1">
        <v>0</v>
      </c>
      <c r="G78">
        <v>1</v>
      </c>
      <c r="H78">
        <v>4.2131753753030701</v>
      </c>
      <c r="I78">
        <v>5.2236332046060499</v>
      </c>
      <c r="J78">
        <v>6.86231995766257</v>
      </c>
      <c r="K78">
        <v>-37.974413604878499</v>
      </c>
      <c r="L78">
        <v>37.318536382954903</v>
      </c>
      <c r="M78">
        <v>39.232929546295999</v>
      </c>
      <c r="N78">
        <v>85.670085800059596</v>
      </c>
      <c r="O78">
        <v>65.628157639565202</v>
      </c>
      <c r="P78">
        <v>124247.736573318</v>
      </c>
      <c r="Q78">
        <v>146683.08529885</v>
      </c>
      <c r="R78">
        <v>55.325785459498803</v>
      </c>
      <c r="S78">
        <v>679.226837599806</v>
      </c>
      <c r="T78">
        <v>7.9146903679808904E-4</v>
      </c>
      <c r="U78">
        <v>1</v>
      </c>
      <c r="V78" s="1">
        <v>0</v>
      </c>
      <c r="W78" s="1">
        <v>0</v>
      </c>
      <c r="X78" s="1">
        <v>0</v>
      </c>
      <c r="Y78" s="1">
        <v>0</v>
      </c>
      <c r="Z78">
        <v>0.99907543252098896</v>
      </c>
      <c r="AA78">
        <v>4.16649800023676E-4</v>
      </c>
      <c r="AB78">
        <v>7.2517556014294604E-3</v>
      </c>
      <c r="AC78">
        <v>6.8205653092136699E-4</v>
      </c>
      <c r="AD78" s="1">
        <v>0</v>
      </c>
      <c r="AE78">
        <v>4.1931117166798901E-3</v>
      </c>
      <c r="AF78">
        <v>1.1943673019193799E-3</v>
      </c>
      <c r="AG78">
        <v>6.2977361380250496</v>
      </c>
      <c r="AH78">
        <v>0.22431515192545201</v>
      </c>
      <c r="AI78">
        <v>930.74685418125603</v>
      </c>
      <c r="AJ78" t="s">
        <v>95</v>
      </c>
      <c r="AK78" t="s">
        <v>96</v>
      </c>
      <c r="AL78" s="4">
        <v>33812157792.380001</v>
      </c>
      <c r="AM78">
        <v>272135</v>
      </c>
      <c r="AN78" s="1">
        <f t="shared" si="9"/>
        <v>1.3737940950973773E-2</v>
      </c>
      <c r="AO78" s="5">
        <f t="shared" si="10"/>
        <v>15.295220444024027</v>
      </c>
      <c r="AP78" s="15">
        <f t="shared" si="8"/>
        <v>-0.2985314603685173</v>
      </c>
    </row>
    <row r="79" spans="1:42" x14ac:dyDescent="0.25">
      <c r="A79" t="s">
        <v>37</v>
      </c>
      <c r="B79">
        <v>11.653811339389801</v>
      </c>
      <c r="C79">
        <v>1.4631229754276999E-2</v>
      </c>
      <c r="D79">
        <v>16.211285722720799</v>
      </c>
      <c r="E79">
        <v>26.8339107026605</v>
      </c>
      <c r="F79" s="1">
        <v>0</v>
      </c>
      <c r="G79">
        <v>1</v>
      </c>
      <c r="H79">
        <v>4.3950347372037797</v>
      </c>
      <c r="I79">
        <v>28.6840367058164</v>
      </c>
      <c r="J79">
        <v>30.2183672959844</v>
      </c>
      <c r="K79">
        <v>-12.0243113818797</v>
      </c>
      <c r="L79">
        <v>62.133213105182897</v>
      </c>
      <c r="M79">
        <v>37.801815670716799</v>
      </c>
      <c r="N79">
        <v>85.322452948312801</v>
      </c>
      <c r="O79">
        <v>66.156678344261806</v>
      </c>
      <c r="P79">
        <v>119235.754853953</v>
      </c>
      <c r="Q79">
        <v>139855.72709326001</v>
      </c>
      <c r="R79">
        <v>55.5200095121901</v>
      </c>
      <c r="S79">
        <v>675.861418890354</v>
      </c>
      <c r="T79">
        <v>6.4074336067494796E-4</v>
      </c>
      <c r="U79">
        <v>1</v>
      </c>
      <c r="V79" s="1">
        <v>0</v>
      </c>
      <c r="W79" s="1">
        <v>0</v>
      </c>
      <c r="X79" s="1">
        <v>0</v>
      </c>
      <c r="Y79" s="1">
        <v>0</v>
      </c>
      <c r="Z79">
        <v>0.999396567020022</v>
      </c>
      <c r="AA79">
        <v>4.13711517254823E-4</v>
      </c>
      <c r="AB79">
        <v>7.0439099815832297E-3</v>
      </c>
      <c r="AC79">
        <v>6.0572257538521999E-4</v>
      </c>
      <c r="AD79" s="1">
        <v>0</v>
      </c>
      <c r="AE79">
        <v>4.8641476933222504E-3</v>
      </c>
      <c r="AF79">
        <v>1.70375936840743E-3</v>
      </c>
      <c r="AG79">
        <v>6.3097819848757304</v>
      </c>
      <c r="AH79">
        <v>0.21448757188973799</v>
      </c>
      <c r="AI79">
        <v>1318.95562518564</v>
      </c>
      <c r="AJ79" t="s">
        <v>97</v>
      </c>
      <c r="AK79" t="s">
        <v>98</v>
      </c>
      <c r="AL79" s="4">
        <v>31326094458.25</v>
      </c>
      <c r="AM79">
        <v>262724</v>
      </c>
      <c r="AN79" s="1">
        <f t="shared" si="9"/>
        <v>1.4631251135952955E-2</v>
      </c>
      <c r="AO79" s="5">
        <f t="shared" si="10"/>
        <v>16.211307540456367</v>
      </c>
      <c r="AP79" s="15">
        <f t="shared" si="8"/>
        <v>-0.28112973031765798</v>
      </c>
    </row>
    <row r="80" spans="1:42" x14ac:dyDescent="0.25">
      <c r="A80" t="s">
        <v>37</v>
      </c>
      <c r="B80">
        <v>12.2851357991348</v>
      </c>
      <c r="C80">
        <v>1.58357454214192E-2</v>
      </c>
      <c r="D80">
        <v>17.432136731108201</v>
      </c>
      <c r="E80">
        <v>32.526123311178402</v>
      </c>
      <c r="F80" s="1">
        <v>0</v>
      </c>
      <c r="G80">
        <v>1</v>
      </c>
      <c r="H80">
        <v>4.5186593785754496</v>
      </c>
      <c r="I80">
        <v>51.9229660720761</v>
      </c>
      <c r="J80">
        <v>53.809660897603699</v>
      </c>
      <c r="K80">
        <v>6.6251124609740701</v>
      </c>
      <c r="L80">
        <v>86.831798553698803</v>
      </c>
      <c r="M80">
        <v>38.352129687905602</v>
      </c>
      <c r="N80">
        <v>84.954848593642794</v>
      </c>
      <c r="O80">
        <v>65.4209018179141</v>
      </c>
      <c r="P80">
        <v>114228.77303578801</v>
      </c>
      <c r="Q80">
        <v>133737.726534688</v>
      </c>
      <c r="R80">
        <v>55.683066370773403</v>
      </c>
      <c r="S80">
        <v>682.70111743319706</v>
      </c>
      <c r="T80">
        <v>4.7142340529096399E-4</v>
      </c>
      <c r="U80">
        <v>1</v>
      </c>
      <c r="V80" s="1">
        <v>0</v>
      </c>
      <c r="W80" s="1">
        <v>0</v>
      </c>
      <c r="X80" s="1">
        <v>0</v>
      </c>
      <c r="Y80" s="1">
        <v>0</v>
      </c>
      <c r="Z80">
        <v>0.99957178873751296</v>
      </c>
      <c r="AA80">
        <v>4.1465168895232801E-4</v>
      </c>
      <c r="AB80">
        <v>6.9204973432299101E-3</v>
      </c>
      <c r="AC80">
        <v>5.8115647252702303E-4</v>
      </c>
      <c r="AD80" s="1">
        <v>0</v>
      </c>
      <c r="AE80">
        <v>5.7883287059822802E-3</v>
      </c>
      <c r="AF80">
        <v>2.13113396120553E-3</v>
      </c>
      <c r="AG80">
        <v>6.4435190521099504</v>
      </c>
      <c r="AH80">
        <v>0.22481572949571599</v>
      </c>
      <c r="AI80">
        <v>1789.7208093332899</v>
      </c>
      <c r="AJ80" t="s">
        <v>99</v>
      </c>
      <c r="AK80" t="s">
        <v>100</v>
      </c>
      <c r="AL80" s="4">
        <v>27726864307.75</v>
      </c>
      <c r="AM80">
        <v>242731</v>
      </c>
      <c r="AN80" s="1">
        <f t="shared" si="9"/>
        <v>1.5835768171897073E-2</v>
      </c>
      <c r="AO80" s="5">
        <f t="shared" si="10"/>
        <v>17.432159635310583</v>
      </c>
      <c r="AP80" s="15">
        <f t="shared" si="8"/>
        <v>-0.29525932542672262</v>
      </c>
    </row>
    <row r="81" spans="1:42" x14ac:dyDescent="0.25">
      <c r="A81" t="s">
        <v>37</v>
      </c>
      <c r="B81">
        <v>12.915264044076901</v>
      </c>
      <c r="C81">
        <v>1.66710852104025E-2</v>
      </c>
      <c r="D81">
        <v>18.269206125631101</v>
      </c>
      <c r="E81">
        <v>41.455543994272503</v>
      </c>
      <c r="F81" s="1">
        <v>0</v>
      </c>
      <c r="G81">
        <v>1</v>
      </c>
      <c r="H81">
        <v>4.6420457581176802</v>
      </c>
      <c r="I81">
        <v>73.866097514287006</v>
      </c>
      <c r="J81">
        <v>74.881172273369998</v>
      </c>
      <c r="K81">
        <v>21.346134816361801</v>
      </c>
      <c r="L81">
        <v>111.435069071428</v>
      </c>
      <c r="M81">
        <v>39.040871090902101</v>
      </c>
      <c r="N81">
        <v>83.947306559759198</v>
      </c>
      <c r="O81">
        <v>63.814519538458804</v>
      </c>
      <c r="P81">
        <v>106075.369207173</v>
      </c>
      <c r="Q81">
        <v>123679.16817003</v>
      </c>
      <c r="R81">
        <v>56.1567115250174</v>
      </c>
      <c r="S81">
        <v>692.971557584744</v>
      </c>
      <c r="T81">
        <v>1.7933331928131699E-4</v>
      </c>
      <c r="U81">
        <v>1</v>
      </c>
      <c r="V81" s="1">
        <v>0</v>
      </c>
      <c r="W81" s="1">
        <v>0</v>
      </c>
      <c r="X81" s="1">
        <v>0</v>
      </c>
      <c r="Y81" s="1">
        <v>0</v>
      </c>
      <c r="Z81">
        <v>0.99968543469913296</v>
      </c>
      <c r="AA81">
        <v>4.2646657181664402E-4</v>
      </c>
      <c r="AB81">
        <v>6.8103507667688998E-3</v>
      </c>
      <c r="AC81">
        <v>5.8739819926908695E-4</v>
      </c>
      <c r="AD81" s="1">
        <v>0</v>
      </c>
      <c r="AE81">
        <v>6.8994089536658001E-3</v>
      </c>
      <c r="AF81">
        <v>1.9475054886913699E-3</v>
      </c>
      <c r="AG81">
        <v>6.6871549180613599</v>
      </c>
      <c r="AH81">
        <v>0.23931582771763099</v>
      </c>
      <c r="AI81">
        <v>2347.6509960625699</v>
      </c>
      <c r="AJ81" t="s">
        <v>101</v>
      </c>
      <c r="AK81" t="s">
        <v>102</v>
      </c>
      <c r="AL81" s="4">
        <v>18573266771.330002</v>
      </c>
      <c r="AM81">
        <v>175095</v>
      </c>
      <c r="AN81" s="1">
        <f t="shared" si="9"/>
        <v>1.66711299802118E-2</v>
      </c>
      <c r="AO81" s="5">
        <f t="shared" si="10"/>
        <v>18.269250778903391</v>
      </c>
      <c r="AP81" s="15">
        <f t="shared" si="8"/>
        <v>-0.29305827766882508</v>
      </c>
    </row>
    <row r="82" spans="1:42" x14ac:dyDescent="0.25">
      <c r="A82" t="s">
        <v>37</v>
      </c>
      <c r="B82">
        <v>12.7628412663578</v>
      </c>
      <c r="C82">
        <v>1.71658633099105E-2</v>
      </c>
      <c r="D82">
        <v>18.761333022202798</v>
      </c>
      <c r="E82">
        <v>52.338579560830098</v>
      </c>
      <c r="F82" s="1">
        <v>0</v>
      </c>
      <c r="G82">
        <v>1</v>
      </c>
      <c r="H82">
        <v>4.7947998910029597</v>
      </c>
      <c r="I82">
        <v>96.239897306816005</v>
      </c>
      <c r="J82">
        <v>96.941298531764502</v>
      </c>
      <c r="K82">
        <v>38.540698901564703</v>
      </c>
      <c r="L82">
        <v>136.183650736575</v>
      </c>
      <c r="M82">
        <v>40.365251214851497</v>
      </c>
      <c r="N82">
        <v>83.001257708039404</v>
      </c>
      <c r="O82">
        <v>62.072380268961702</v>
      </c>
      <c r="P82">
        <v>99711.550117162304</v>
      </c>
      <c r="Q82">
        <v>115076.737240042</v>
      </c>
      <c r="R82">
        <v>56.931467135565498</v>
      </c>
      <c r="S82">
        <v>694.98793663369599</v>
      </c>
      <c r="T82">
        <v>1.4815758398325699E-4</v>
      </c>
      <c r="U82">
        <v>1</v>
      </c>
      <c r="V82" s="1">
        <v>0</v>
      </c>
      <c r="W82" s="1">
        <v>0</v>
      </c>
      <c r="X82" s="1">
        <v>0</v>
      </c>
      <c r="Y82" s="1">
        <v>0</v>
      </c>
      <c r="Z82">
        <v>0.99964088423875497</v>
      </c>
      <c r="AA82">
        <v>4.4155123857517301E-4</v>
      </c>
      <c r="AB82">
        <v>6.73817313131216E-3</v>
      </c>
      <c r="AC82">
        <v>5.5410556114028403E-4</v>
      </c>
      <c r="AD82" s="1">
        <v>0</v>
      </c>
      <c r="AE82">
        <v>7.4255201227707898E-3</v>
      </c>
      <c r="AF82">
        <v>2.0065481995215498E-3</v>
      </c>
      <c r="AG82">
        <v>6.8831371568952102</v>
      </c>
      <c r="AH82">
        <v>0.25226775891516801</v>
      </c>
      <c r="AI82">
        <v>3068.3907538802</v>
      </c>
      <c r="AJ82" t="s">
        <v>103</v>
      </c>
      <c r="AK82" t="s">
        <v>104</v>
      </c>
      <c r="AL82" s="4">
        <v>10697753077.42</v>
      </c>
      <c r="AM82">
        <v>107287</v>
      </c>
      <c r="AN82" s="1">
        <f t="shared" si="9"/>
        <v>1.7165898253319954E-2</v>
      </c>
      <c r="AO82" s="5">
        <f t="shared" si="10"/>
        <v>18.761367682237562</v>
      </c>
      <c r="AP82" s="15">
        <f t="shared" si="8"/>
        <v>-0.31972630882604025</v>
      </c>
    </row>
    <row r="83" spans="1:42" x14ac:dyDescent="0.25">
      <c r="A83" t="s">
        <v>37</v>
      </c>
      <c r="B83">
        <v>12.789273512320401</v>
      </c>
      <c r="C83">
        <v>1.7318426414875299E-2</v>
      </c>
      <c r="D83">
        <v>18.912529813525001</v>
      </c>
      <c r="E83">
        <v>65.968683903358198</v>
      </c>
      <c r="F83" s="1">
        <v>0</v>
      </c>
      <c r="G83">
        <v>1</v>
      </c>
      <c r="H83">
        <v>4.9414373024585601</v>
      </c>
      <c r="I83">
        <v>115.710036226459</v>
      </c>
      <c r="J83">
        <v>116.278829251555</v>
      </c>
      <c r="K83">
        <v>54.494063218426398</v>
      </c>
      <c r="L83">
        <v>159.50500054673401</v>
      </c>
      <c r="M83">
        <v>41.179908359568898</v>
      </c>
      <c r="N83">
        <v>81.511138268241098</v>
      </c>
      <c r="O83">
        <v>60.307969226479003</v>
      </c>
      <c r="P83">
        <v>90860.122356350301</v>
      </c>
      <c r="Q83">
        <v>104612.147904659</v>
      </c>
      <c r="R83">
        <v>59.637124529841202</v>
      </c>
      <c r="S83">
        <v>697.906315667017</v>
      </c>
      <c r="T83" s="1">
        <v>0</v>
      </c>
      <c r="U83">
        <v>1</v>
      </c>
      <c r="V83" s="1">
        <v>0</v>
      </c>
      <c r="W83" s="1">
        <v>0</v>
      </c>
      <c r="X83" s="1">
        <v>0</v>
      </c>
      <c r="Y83" s="1">
        <v>0</v>
      </c>
      <c r="Z83">
        <v>0.99980059302317403</v>
      </c>
      <c r="AA83">
        <v>4.5477088850729097E-4</v>
      </c>
      <c r="AB83">
        <v>6.6137899226686196E-3</v>
      </c>
      <c r="AC83">
        <v>4.26219169033194E-4</v>
      </c>
      <c r="AD83" s="1">
        <v>0</v>
      </c>
      <c r="AE83">
        <v>7.9484267853192105E-3</v>
      </c>
      <c r="AF83">
        <v>1.8752603168937199E-3</v>
      </c>
      <c r="AG83">
        <v>7.0156767941901403</v>
      </c>
      <c r="AH83">
        <v>0.263548677006058</v>
      </c>
      <c r="AI83">
        <v>3838.5156497430198</v>
      </c>
      <c r="AJ83" t="s">
        <v>105</v>
      </c>
      <c r="AK83" t="s">
        <v>106</v>
      </c>
      <c r="AL83" s="4">
        <v>3840929952.3699999</v>
      </c>
      <c r="AM83">
        <v>42273</v>
      </c>
      <c r="AN83" s="1">
        <f t="shared" si="9"/>
        <v>1.7318467082422035E-2</v>
      </c>
      <c r="AO83" s="5">
        <f t="shared" si="10"/>
        <v>18.912570082452383</v>
      </c>
      <c r="AP83" s="15">
        <f t="shared" si="8"/>
        <v>-0.32376717242902364</v>
      </c>
    </row>
    <row r="84" spans="1:42" x14ac:dyDescent="0.25">
      <c r="A84" t="s">
        <v>37</v>
      </c>
      <c r="B84">
        <v>12.8142263513237</v>
      </c>
      <c r="C84">
        <v>1.69917517934258E-2</v>
      </c>
      <c r="D84">
        <v>18.588465067336699</v>
      </c>
      <c r="E84">
        <v>80.293432268599702</v>
      </c>
      <c r="F84" s="1">
        <v>0</v>
      </c>
      <c r="G84">
        <v>1</v>
      </c>
      <c r="H84">
        <v>5.0930470420136</v>
      </c>
      <c r="I84">
        <v>137.81580026260499</v>
      </c>
      <c r="J84">
        <v>137.858849719636</v>
      </c>
      <c r="K84">
        <v>74.333868051032397</v>
      </c>
      <c r="L84">
        <v>184.983840839875</v>
      </c>
      <c r="M84">
        <v>41.7962565256109</v>
      </c>
      <c r="N84">
        <v>80.922860451829393</v>
      </c>
      <c r="O84">
        <v>59.761142645659099</v>
      </c>
      <c r="P84">
        <v>84246.405698902003</v>
      </c>
      <c r="Q84">
        <v>95786.292563291005</v>
      </c>
      <c r="R84">
        <v>65.354342294031696</v>
      </c>
      <c r="S84">
        <v>698.88823256483499</v>
      </c>
      <c r="T84" s="1">
        <v>0</v>
      </c>
      <c r="U84">
        <v>1</v>
      </c>
      <c r="V84" s="1">
        <v>0</v>
      </c>
      <c r="W84" s="1">
        <v>0</v>
      </c>
      <c r="X84" s="1">
        <v>0</v>
      </c>
      <c r="Y84" s="1">
        <v>0</v>
      </c>
      <c r="Z84">
        <v>0.99969580956242599</v>
      </c>
      <c r="AA84">
        <v>4.5609601503305002E-4</v>
      </c>
      <c r="AB84">
        <v>6.4870508265633901E-3</v>
      </c>
      <c r="AC84">
        <v>2.9821895418044798E-4</v>
      </c>
      <c r="AD84" s="1">
        <v>0</v>
      </c>
      <c r="AE84">
        <v>7.9417283509835793E-3</v>
      </c>
      <c r="AF84">
        <v>1.80869865881237E-3</v>
      </c>
      <c r="AG84">
        <v>6.9870283056397398</v>
      </c>
      <c r="AH84">
        <v>0.26697297482696197</v>
      </c>
      <c r="AI84">
        <v>4707.3593776133503</v>
      </c>
      <c r="AJ84" t="s">
        <v>107</v>
      </c>
      <c r="AK84" t="s">
        <v>108</v>
      </c>
      <c r="AL84" s="4">
        <v>1196972932.1700001</v>
      </c>
      <c r="AM84">
        <v>14208</v>
      </c>
      <c r="AN84" s="1">
        <f t="shared" si="9"/>
        <v>1.6991792805572836E-2</v>
      </c>
      <c r="AO84" s="5">
        <f t="shared" si="10"/>
        <v>18.588505826234638</v>
      </c>
      <c r="AP84" s="15">
        <f t="shared" si="8"/>
        <v>-0.31063558476161557</v>
      </c>
    </row>
    <row r="85" spans="1:42" x14ac:dyDescent="0.25">
      <c r="A85" t="s">
        <v>37</v>
      </c>
      <c r="B85">
        <v>14.990360767002301</v>
      </c>
      <c r="C85">
        <v>1.6922545626971701E-2</v>
      </c>
      <c r="D85">
        <v>18.519659593242501</v>
      </c>
      <c r="E85">
        <v>91.265695988019104</v>
      </c>
      <c r="F85" s="1">
        <v>0</v>
      </c>
      <c r="G85">
        <v>1</v>
      </c>
      <c r="H85">
        <v>5.20604262291506</v>
      </c>
      <c r="I85">
        <v>160.62355547643401</v>
      </c>
      <c r="J85">
        <v>160.62355547643401</v>
      </c>
      <c r="K85">
        <v>95.034044074807099</v>
      </c>
      <c r="L85">
        <v>210.18961878212201</v>
      </c>
      <c r="M85">
        <v>42.340723424882903</v>
      </c>
      <c r="N85">
        <v>79.913049061726198</v>
      </c>
      <c r="O85">
        <v>59.017446527283298</v>
      </c>
      <c r="P85">
        <v>80291.736856737494</v>
      </c>
      <c r="Q85">
        <v>89105.801820559005</v>
      </c>
      <c r="R85">
        <v>73.718867131296193</v>
      </c>
      <c r="S85">
        <v>702.04656247374498</v>
      </c>
      <c r="T85" s="1">
        <v>0</v>
      </c>
      <c r="U85">
        <v>1</v>
      </c>
      <c r="V85" s="1">
        <v>0</v>
      </c>
      <c r="W85" s="1">
        <v>0</v>
      </c>
      <c r="X85" s="1">
        <v>0</v>
      </c>
      <c r="Y85" s="1">
        <v>0</v>
      </c>
      <c r="Z85">
        <v>0.99980494418447097</v>
      </c>
      <c r="AA85">
        <v>4.2827260763187298E-4</v>
      </c>
      <c r="AB85">
        <v>6.4631972090982296E-3</v>
      </c>
      <c r="AC85">
        <v>1.80095864826787E-4</v>
      </c>
      <c r="AD85" s="1">
        <v>0</v>
      </c>
      <c r="AE85">
        <v>8.0469079390218697E-3</v>
      </c>
      <c r="AF85">
        <v>1.8040792816801099E-3</v>
      </c>
      <c r="AG85">
        <v>7.0101557624301503</v>
      </c>
      <c r="AH85">
        <v>0.27199640614528298</v>
      </c>
      <c r="AI85">
        <v>5662.5376022722703</v>
      </c>
      <c r="AJ85" t="s">
        <v>109</v>
      </c>
      <c r="AK85" t="s">
        <v>110</v>
      </c>
      <c r="AL85" s="4">
        <v>283028372.42000002</v>
      </c>
      <c r="AM85">
        <v>3525</v>
      </c>
      <c r="AN85" s="1">
        <f t="shared" si="9"/>
        <v>1.6922552902258869E-2</v>
      </c>
      <c r="AO85" s="5">
        <f t="shared" si="10"/>
        <v>18.519666829207726</v>
      </c>
      <c r="AP85" s="15">
        <f t="shared" si="8"/>
        <v>-0.19057039404374254</v>
      </c>
    </row>
    <row r="86" spans="1:42" x14ac:dyDescent="0.25">
      <c r="AM86">
        <f>SUM(AM71:AM85)</f>
        <v>1573472</v>
      </c>
      <c r="AN86" s="1"/>
      <c r="AO86" s="5">
        <f t="shared" si="10"/>
        <v>0</v>
      </c>
      <c r="AP86" s="15" t="e">
        <f t="shared" si="8"/>
        <v>#DIV/0!</v>
      </c>
    </row>
    <row r="87" spans="1:42" x14ac:dyDescent="0.25">
      <c r="AM87">
        <f>AM86/AM67</f>
        <v>0.18861568130850667</v>
      </c>
      <c r="AN87" s="1">
        <f t="shared" si="9"/>
        <v>0</v>
      </c>
      <c r="AO87" s="5">
        <f t="shared" si="10"/>
        <v>0</v>
      </c>
      <c r="AP87" s="15" t="e">
        <f t="shared" si="8"/>
        <v>#DIV/0!</v>
      </c>
    </row>
    <row r="89" spans="1:42" x14ac:dyDescent="0.25">
      <c r="AN89" t="s">
        <v>209</v>
      </c>
    </row>
    <row r="90" spans="1:42" x14ac:dyDescent="0.25">
      <c r="A90" t="s">
        <v>0</v>
      </c>
      <c r="B90" t="s">
        <v>1</v>
      </c>
      <c r="C90" t="s">
        <v>2</v>
      </c>
      <c r="D90" t="s">
        <v>3</v>
      </c>
      <c r="E90" t="s">
        <v>5</v>
      </c>
      <c r="F90" t="s">
        <v>6</v>
      </c>
      <c r="G90" t="s">
        <v>208</v>
      </c>
      <c r="H90" t="s">
        <v>7</v>
      </c>
      <c r="I90" t="s">
        <v>8</v>
      </c>
      <c r="J90" t="s">
        <v>134</v>
      </c>
      <c r="K90" t="s">
        <v>143</v>
      </c>
      <c r="L90" t="s">
        <v>9</v>
      </c>
      <c r="M90" t="s">
        <v>10</v>
      </c>
      <c r="N90" t="s">
        <v>11</v>
      </c>
      <c r="O90" t="s">
        <v>13</v>
      </c>
      <c r="P90" t="s">
        <v>14</v>
      </c>
      <c r="Q90" t="s">
        <v>15</v>
      </c>
      <c r="R90" t="s">
        <v>16</v>
      </c>
      <c r="S90" t="s">
        <v>17</v>
      </c>
      <c r="T90" t="s">
        <v>18</v>
      </c>
      <c r="U90" t="s">
        <v>20</v>
      </c>
      <c r="V90" t="s">
        <v>21</v>
      </c>
      <c r="W90" t="s">
        <v>22</v>
      </c>
      <c r="X90" t="s">
        <v>23</v>
      </c>
      <c r="Y90" t="s">
        <v>24</v>
      </c>
      <c r="Z90" t="s">
        <v>25</v>
      </c>
      <c r="AA90" t="s">
        <v>26</v>
      </c>
      <c r="AB90" t="s">
        <v>27</v>
      </c>
      <c r="AC90" t="s">
        <v>120</v>
      </c>
      <c r="AD90" t="s">
        <v>28</v>
      </c>
      <c r="AE90" t="s">
        <v>29</v>
      </c>
      <c r="AF90" t="s">
        <v>30</v>
      </c>
      <c r="AG90" t="s">
        <v>31</v>
      </c>
      <c r="AH90" t="s">
        <v>32</v>
      </c>
      <c r="AI90" t="s">
        <v>33</v>
      </c>
      <c r="AJ90" t="s">
        <v>34</v>
      </c>
      <c r="AK90" t="s">
        <v>74</v>
      </c>
      <c r="AL90" s="4" t="s">
        <v>35</v>
      </c>
      <c r="AM90" t="s">
        <v>36</v>
      </c>
      <c r="AN90" s="15">
        <v>1</v>
      </c>
    </row>
    <row r="91" spans="1:42" x14ac:dyDescent="0.25">
      <c r="A91" t="s">
        <v>37</v>
      </c>
      <c r="B91">
        <v>7.3821631232015701</v>
      </c>
      <c r="C91">
        <v>5.3482208809780196E-3</v>
      </c>
      <c r="D91">
        <v>6.2324075316949896</v>
      </c>
      <c r="E91">
        <v>-76.496095265043806</v>
      </c>
      <c r="F91" s="1">
        <v>0</v>
      </c>
      <c r="G91" s="1">
        <v>0</v>
      </c>
      <c r="H91">
        <v>2.9953647508142298</v>
      </c>
      <c r="I91">
        <v>-174.256623469636</v>
      </c>
      <c r="J91">
        <v>-188.88608444813201</v>
      </c>
      <c r="K91">
        <v>-175.908115034671</v>
      </c>
      <c r="L91">
        <v>-157.34701318626301</v>
      </c>
      <c r="M91">
        <v>21.0042223582258</v>
      </c>
      <c r="N91">
        <v>91.923573754585306</v>
      </c>
      <c r="O91">
        <v>80.058530212887106</v>
      </c>
      <c r="P91">
        <v>236022.11066699799</v>
      </c>
      <c r="Q91">
        <v>281748.05334726599</v>
      </c>
      <c r="R91">
        <v>81.623541978110197</v>
      </c>
      <c r="S91">
        <v>653.24772492758598</v>
      </c>
      <c r="T91">
        <v>0.19957901619458099</v>
      </c>
      <c r="U91">
        <v>1</v>
      </c>
      <c r="V91" s="1">
        <v>0</v>
      </c>
      <c r="W91" s="1">
        <v>0</v>
      </c>
      <c r="X91" s="1">
        <v>0</v>
      </c>
      <c r="Y91" s="1">
        <v>0</v>
      </c>
      <c r="Z91">
        <v>0.72780711870230297</v>
      </c>
      <c r="AA91">
        <v>2.9628562412617698E-4</v>
      </c>
      <c r="AB91">
        <v>4.95942297565251E-3</v>
      </c>
      <c r="AC91" s="1">
        <v>7.9861920979544703E-7</v>
      </c>
      <c r="AD91" s="1">
        <v>0</v>
      </c>
      <c r="AE91">
        <v>9.1696922017162595E-5</v>
      </c>
      <c r="AF91" s="1">
        <v>0</v>
      </c>
      <c r="AG91">
        <v>5.95906256649896</v>
      </c>
      <c r="AH91">
        <v>0.107421352703365</v>
      </c>
      <c r="AI91">
        <v>0.39809017216146497</v>
      </c>
      <c r="AJ91" t="s">
        <v>79</v>
      </c>
      <c r="AK91" t="s">
        <v>80</v>
      </c>
      <c r="AL91" s="4">
        <v>474168420.32999998</v>
      </c>
      <c r="AM91">
        <v>2009</v>
      </c>
      <c r="AN91" s="1">
        <f>SUM(AA91:AD91,AF91)+AE91*$AN$70</f>
        <v>5.3482041410056452E-3</v>
      </c>
      <c r="AO91" s="5">
        <f>100*(1-(1-AN91)^12)</f>
        <v>6.232388594409688</v>
      </c>
      <c r="AP91" s="15">
        <f t="shared" ref="AP91:AP104" si="11">B91/D91-1</f>
        <v>0.18448016848376536</v>
      </c>
    </row>
    <row r="92" spans="1:42" x14ac:dyDescent="0.25">
      <c r="A92" t="s">
        <v>37</v>
      </c>
      <c r="B92">
        <v>7.34898164698137</v>
      </c>
      <c r="C92">
        <v>4.9670911539133203E-3</v>
      </c>
      <c r="D92">
        <v>5.8003403848645796</v>
      </c>
      <c r="E92">
        <v>-54.528144528701297</v>
      </c>
      <c r="F92" s="1">
        <v>0</v>
      </c>
      <c r="G92" s="1">
        <v>0</v>
      </c>
      <c r="H92">
        <v>3.2404880299944101</v>
      </c>
      <c r="I92">
        <v>-153.77046537198399</v>
      </c>
      <c r="J92">
        <v>-172.21778658540401</v>
      </c>
      <c r="K92">
        <v>-157.32055753413599</v>
      </c>
      <c r="L92">
        <v>-135.83490592192101</v>
      </c>
      <c r="M92">
        <v>21.292294629128001</v>
      </c>
      <c r="N92">
        <v>93.860662006982295</v>
      </c>
      <c r="O92">
        <v>81.697795438596501</v>
      </c>
      <c r="P92">
        <v>222477.44953816701</v>
      </c>
      <c r="Q92">
        <v>267078.80701794499</v>
      </c>
      <c r="R92">
        <v>83.244687741990305</v>
      </c>
      <c r="S92">
        <v>664.62792306175902</v>
      </c>
      <c r="T92">
        <v>0.275243757294243</v>
      </c>
      <c r="U92">
        <v>1</v>
      </c>
      <c r="V92" s="1">
        <v>0</v>
      </c>
      <c r="W92" s="1">
        <v>0</v>
      </c>
      <c r="X92" s="1">
        <v>0</v>
      </c>
      <c r="Y92" s="1">
        <v>0</v>
      </c>
      <c r="Z92">
        <v>0.60299345438422403</v>
      </c>
      <c r="AA92">
        <v>2.9207085214796798E-4</v>
      </c>
      <c r="AB92">
        <v>4.5614898955936801E-3</v>
      </c>
      <c r="AC92">
        <v>2.3828107932669199E-6</v>
      </c>
      <c r="AD92" s="1">
        <v>0</v>
      </c>
      <c r="AE92">
        <v>1.11159238129892E-4</v>
      </c>
      <c r="AF92" s="1">
        <v>0</v>
      </c>
      <c r="AG92">
        <v>5.9403876661021897</v>
      </c>
      <c r="AH92">
        <v>0.10909311253788601</v>
      </c>
      <c r="AI92">
        <v>2.1484761842247702</v>
      </c>
      <c r="AJ92" t="s">
        <v>81</v>
      </c>
      <c r="AK92" t="s">
        <v>82</v>
      </c>
      <c r="AL92" s="4">
        <v>5120763456.0200005</v>
      </c>
      <c r="AM92">
        <v>23017</v>
      </c>
      <c r="AN92" s="1">
        <f t="shared" ref="AN92:AN104" si="12">SUM(AA92:AD92,AF92)+AE92*$AN$70</f>
        <v>4.9671027966648072E-3</v>
      </c>
      <c r="AO92" s="5">
        <f t="shared" ref="AO92:AO107" si="13">100*(1-(1-AN92)^12)</f>
        <v>5.8003536114802028</v>
      </c>
      <c r="AP92" s="15">
        <f t="shared" si="11"/>
        <v>0.26699144521894236</v>
      </c>
    </row>
    <row r="93" spans="1:42" x14ac:dyDescent="0.25">
      <c r="A93" t="s">
        <v>37</v>
      </c>
      <c r="B93">
        <v>9.5318128521684091</v>
      </c>
      <c r="C93">
        <v>6.6394203693598197E-3</v>
      </c>
      <c r="D93">
        <v>7.6827076315736704</v>
      </c>
      <c r="E93">
        <v>-40.860920603507303</v>
      </c>
      <c r="F93" s="1">
        <v>0</v>
      </c>
      <c r="G93" s="1">
        <v>0</v>
      </c>
      <c r="H93">
        <v>3.31443719766501</v>
      </c>
      <c r="I93">
        <v>-128.70902241949199</v>
      </c>
      <c r="J93">
        <v>-148.68885967274301</v>
      </c>
      <c r="K93">
        <v>-132.33520570767601</v>
      </c>
      <c r="L93">
        <v>-109.884021562169</v>
      </c>
      <c r="M93">
        <v>20.258272142461198</v>
      </c>
      <c r="N93">
        <v>93.954473644968203</v>
      </c>
      <c r="O93">
        <v>81.444345180665294</v>
      </c>
      <c r="P93">
        <v>211969.09948050699</v>
      </c>
      <c r="Q93">
        <v>257118.233554103</v>
      </c>
      <c r="R93">
        <v>83.3741060642988</v>
      </c>
      <c r="S93">
        <v>664.07724162722798</v>
      </c>
      <c r="T93">
        <v>0.30464440478203803</v>
      </c>
      <c r="U93">
        <v>1</v>
      </c>
      <c r="V93" s="1">
        <v>0</v>
      </c>
      <c r="W93" s="1">
        <v>0</v>
      </c>
      <c r="X93" s="1">
        <v>0</v>
      </c>
      <c r="Y93" s="1">
        <v>0</v>
      </c>
      <c r="Z93">
        <v>0.54515595090201097</v>
      </c>
      <c r="AA93">
        <v>2.9062278652785401E-4</v>
      </c>
      <c r="AB93">
        <v>5.5046627153149301E-3</v>
      </c>
      <c r="AC93">
        <v>7.0612935337723595E-5</v>
      </c>
      <c r="AD93" s="1">
        <v>0</v>
      </c>
      <c r="AE93">
        <v>7.7353834950328899E-4</v>
      </c>
      <c r="AF93" s="1">
        <v>0</v>
      </c>
      <c r="AG93">
        <v>6.7284042848419299</v>
      </c>
      <c r="AH93">
        <v>0.116171632827561</v>
      </c>
      <c r="AI93">
        <v>5.2091466461145801</v>
      </c>
      <c r="AJ93" t="s">
        <v>83</v>
      </c>
      <c r="AK93" t="s">
        <v>84</v>
      </c>
      <c r="AL93" s="4">
        <v>42312847700.099998</v>
      </c>
      <c r="AM93">
        <v>199618</v>
      </c>
      <c r="AN93" s="1">
        <f t="shared" si="12"/>
        <v>6.6394367866837965E-3</v>
      </c>
      <c r="AO93" s="5">
        <f t="shared" si="13"/>
        <v>7.6827259403665309</v>
      </c>
      <c r="AP93" s="15">
        <f t="shared" si="11"/>
        <v>0.24068405427735651</v>
      </c>
    </row>
    <row r="94" spans="1:42" x14ac:dyDescent="0.25">
      <c r="A94" t="s">
        <v>37</v>
      </c>
      <c r="B94">
        <v>9.1493493345760104</v>
      </c>
      <c r="C94">
        <v>7.75338996077817E-3</v>
      </c>
      <c r="D94">
        <v>8.9173859995623896</v>
      </c>
      <c r="E94">
        <v>-27.611045378057401</v>
      </c>
      <c r="F94" s="1">
        <v>0</v>
      </c>
      <c r="G94" s="1">
        <v>0</v>
      </c>
      <c r="H94">
        <v>3.4907683332229298</v>
      </c>
      <c r="I94">
        <v>-106.304784283697</v>
      </c>
      <c r="J94">
        <v>-127.386145088356</v>
      </c>
      <c r="K94">
        <v>-114.78323810716699</v>
      </c>
      <c r="L94">
        <v>-86.502278001526605</v>
      </c>
      <c r="M94">
        <v>19.649650564531299</v>
      </c>
      <c r="N94">
        <v>93.567397201009797</v>
      </c>
      <c r="O94">
        <v>81.280880123263799</v>
      </c>
      <c r="P94">
        <v>201511.49739176399</v>
      </c>
      <c r="Q94">
        <v>248063.512164299</v>
      </c>
      <c r="R94">
        <v>83.278918756543504</v>
      </c>
      <c r="S94">
        <v>668.89903632181199</v>
      </c>
      <c r="T94">
        <v>0.36171052839666801</v>
      </c>
      <c r="U94">
        <v>1</v>
      </c>
      <c r="V94" s="1">
        <v>0</v>
      </c>
      <c r="W94" s="1">
        <v>0</v>
      </c>
      <c r="X94" s="1">
        <v>0</v>
      </c>
      <c r="Y94" s="1">
        <v>0</v>
      </c>
      <c r="Z94">
        <v>0.472439133624382</v>
      </c>
      <c r="AA94">
        <v>2.9156631045775298E-4</v>
      </c>
      <c r="AB94">
        <v>5.7910375859779196E-3</v>
      </c>
      <c r="AC94">
        <v>2.1299868742021301E-4</v>
      </c>
      <c r="AD94" s="1">
        <v>0</v>
      </c>
      <c r="AE94">
        <v>1.4571905826319799E-3</v>
      </c>
      <c r="AF94" s="1">
        <v>6.1581275493108698E-7</v>
      </c>
      <c r="AG94">
        <v>6.9224430876308798</v>
      </c>
      <c r="AH94">
        <v>0.11679062537712399</v>
      </c>
      <c r="AI94">
        <v>19.0488691171218</v>
      </c>
      <c r="AJ94" t="s">
        <v>85</v>
      </c>
      <c r="AK94" t="s">
        <v>86</v>
      </c>
      <c r="AL94" s="4">
        <v>90841181512.710007</v>
      </c>
      <c r="AM94">
        <v>450799</v>
      </c>
      <c r="AN94" s="1">
        <f t="shared" si="12"/>
        <v>7.7534089792427961E-3</v>
      </c>
      <c r="AO94" s="5">
        <f t="shared" si="13"/>
        <v>8.9174069490070345</v>
      </c>
      <c r="AP94" s="15">
        <f t="shared" si="11"/>
        <v>2.6012481126756581E-2</v>
      </c>
    </row>
    <row r="95" spans="1:42" x14ac:dyDescent="0.25">
      <c r="A95" t="s">
        <v>37</v>
      </c>
      <c r="B95">
        <v>9.0059421692008499</v>
      </c>
      <c r="C95">
        <v>8.0509482790024796E-3</v>
      </c>
      <c r="D95">
        <v>9.2446159311770106</v>
      </c>
      <c r="E95">
        <v>-18.034961615018901</v>
      </c>
      <c r="F95" s="1">
        <v>0</v>
      </c>
      <c r="G95" s="1">
        <v>0</v>
      </c>
      <c r="H95">
        <v>3.6430412866130899</v>
      </c>
      <c r="I95">
        <v>-81.971500376829098</v>
      </c>
      <c r="J95">
        <v>-104.934218451991</v>
      </c>
      <c r="K95">
        <v>-94.147313935874394</v>
      </c>
      <c r="L95">
        <v>-61.595006306722198</v>
      </c>
      <c r="M95">
        <v>18.9103061367653</v>
      </c>
      <c r="N95">
        <v>93.103932074180605</v>
      </c>
      <c r="O95">
        <v>81.167883481333902</v>
      </c>
      <c r="P95">
        <v>195842.95978316499</v>
      </c>
      <c r="Q95">
        <v>242248.905915159</v>
      </c>
      <c r="R95">
        <v>83.225762843162101</v>
      </c>
      <c r="S95">
        <v>673.16786664741403</v>
      </c>
      <c r="T95">
        <v>0.39725654971346502</v>
      </c>
      <c r="U95">
        <v>1</v>
      </c>
      <c r="V95" s="1">
        <v>0</v>
      </c>
      <c r="W95" s="1">
        <v>0</v>
      </c>
      <c r="X95" s="1">
        <v>0</v>
      </c>
      <c r="Y95" s="1">
        <v>0</v>
      </c>
      <c r="Z95">
        <v>0.42361109666796498</v>
      </c>
      <c r="AA95">
        <v>2.9237305951841598E-4</v>
      </c>
      <c r="AB95">
        <v>6.1245248155651702E-3</v>
      </c>
      <c r="AC95">
        <v>3.1763959691687599E-4</v>
      </c>
      <c r="AD95" s="1">
        <v>0</v>
      </c>
      <c r="AE95">
        <v>1.30959425049842E-3</v>
      </c>
      <c r="AF95">
        <v>6.8317021303099099E-6</v>
      </c>
      <c r="AG95">
        <v>7.1320956553769799</v>
      </c>
      <c r="AH95">
        <v>0.117506762266353</v>
      </c>
      <c r="AI95">
        <v>55.066287339330998</v>
      </c>
      <c r="AJ95" t="s">
        <v>87</v>
      </c>
      <c r="AK95" t="s">
        <v>88</v>
      </c>
      <c r="AL95" s="4">
        <v>156043949338.98999</v>
      </c>
      <c r="AM95">
        <v>796781</v>
      </c>
      <c r="AN95" s="1">
        <f t="shared" si="12"/>
        <v>8.0509634246291924E-3</v>
      </c>
      <c r="AO95" s="5">
        <f t="shared" si="13"/>
        <v>9.2446325596164058</v>
      </c>
      <c r="AP95" s="15">
        <f t="shared" si="11"/>
        <v>-2.5817596290966027E-2</v>
      </c>
    </row>
    <row r="96" spans="1:42" x14ac:dyDescent="0.25">
      <c r="A96" t="s">
        <v>37</v>
      </c>
      <c r="B96">
        <v>9.7789264894013108</v>
      </c>
      <c r="C96">
        <v>7.8652268594962098E-3</v>
      </c>
      <c r="D96">
        <v>9.0405015803431894</v>
      </c>
      <c r="E96">
        <v>-13.489341876032301</v>
      </c>
      <c r="F96" s="1">
        <v>0</v>
      </c>
      <c r="G96" s="1">
        <v>0</v>
      </c>
      <c r="H96">
        <v>3.6969079846264599</v>
      </c>
      <c r="I96">
        <v>-58.598403966300502</v>
      </c>
      <c r="J96">
        <v>-85.366873415257203</v>
      </c>
      <c r="K96">
        <v>-72.236333051691005</v>
      </c>
      <c r="L96">
        <v>-37.859378982626801</v>
      </c>
      <c r="M96">
        <v>17.9649785125265</v>
      </c>
      <c r="N96">
        <v>92.711071494517498</v>
      </c>
      <c r="O96">
        <v>81.284025530688695</v>
      </c>
      <c r="P96">
        <v>192397.01214671001</v>
      </c>
      <c r="Q96">
        <v>238638.27756621101</v>
      </c>
      <c r="R96">
        <v>83.246011646881797</v>
      </c>
      <c r="S96">
        <v>676.88158257514306</v>
      </c>
      <c r="T96">
        <v>0.412172916496585</v>
      </c>
      <c r="U96">
        <v>1</v>
      </c>
      <c r="V96" s="1">
        <v>0</v>
      </c>
      <c r="W96" s="1">
        <v>0</v>
      </c>
      <c r="X96" s="1">
        <v>0</v>
      </c>
      <c r="Y96" s="1">
        <v>0</v>
      </c>
      <c r="Z96">
        <v>0.39737319221951201</v>
      </c>
      <c r="AA96">
        <v>2.9206332095656402E-4</v>
      </c>
      <c r="AB96">
        <v>5.9507928906404597E-3</v>
      </c>
      <c r="AC96">
        <v>3.9400900679202898E-4</v>
      </c>
      <c r="AD96" s="1">
        <v>0</v>
      </c>
      <c r="AE96">
        <v>1.18433852000913E-3</v>
      </c>
      <c r="AF96">
        <v>4.4046587197957797E-5</v>
      </c>
      <c r="AG96">
        <v>7.3463290780661499</v>
      </c>
      <c r="AH96">
        <v>0.115579257272277</v>
      </c>
      <c r="AI96">
        <v>112.198615087039</v>
      </c>
      <c r="AJ96" t="s">
        <v>89</v>
      </c>
      <c r="AK96" t="s">
        <v>90</v>
      </c>
      <c r="AL96" s="4">
        <v>216725421935.64999</v>
      </c>
      <c r="AM96">
        <v>1126449</v>
      </c>
      <c r="AN96" s="1">
        <f t="shared" si="12"/>
        <v>7.8652503255961393E-3</v>
      </c>
      <c r="AO96" s="5">
        <f t="shared" si="13"/>
        <v>9.0405273969695337</v>
      </c>
      <c r="AP96" s="15">
        <f t="shared" si="11"/>
        <v>8.1679639397849613E-2</v>
      </c>
    </row>
    <row r="97" spans="1:42" x14ac:dyDescent="0.25">
      <c r="A97" t="s">
        <v>37</v>
      </c>
      <c r="B97">
        <v>10.3728930885507</v>
      </c>
      <c r="C97">
        <v>8.0927453461168194E-3</v>
      </c>
      <c r="D97">
        <v>9.2904944556558497</v>
      </c>
      <c r="E97">
        <v>-5.9928164434579001</v>
      </c>
      <c r="F97" s="1">
        <v>0</v>
      </c>
      <c r="G97" s="1">
        <v>0</v>
      </c>
      <c r="H97">
        <v>3.8190625218791001</v>
      </c>
      <c r="I97">
        <v>-33.402489545794602</v>
      </c>
      <c r="J97">
        <v>-64.212126640923103</v>
      </c>
      <c r="K97">
        <v>-46.961183487946798</v>
      </c>
      <c r="L97">
        <v>-12.308548862659</v>
      </c>
      <c r="M97">
        <v>17.557362859862501</v>
      </c>
      <c r="N97">
        <v>92.503676457273102</v>
      </c>
      <c r="O97">
        <v>81.3026569996821</v>
      </c>
      <c r="P97">
        <v>189155.220209105</v>
      </c>
      <c r="Q97">
        <v>235946.62854416401</v>
      </c>
      <c r="R97">
        <v>83.331506898176301</v>
      </c>
      <c r="S97">
        <v>677.808102014572</v>
      </c>
      <c r="T97">
        <v>0.440162190276637</v>
      </c>
      <c r="U97">
        <v>1</v>
      </c>
      <c r="V97" s="1">
        <v>0</v>
      </c>
      <c r="W97" s="1">
        <v>0</v>
      </c>
      <c r="X97" s="1">
        <v>0</v>
      </c>
      <c r="Y97" s="1">
        <v>0</v>
      </c>
      <c r="Z97">
        <v>0.35372586132917999</v>
      </c>
      <c r="AA97">
        <v>2.90061040403716E-4</v>
      </c>
      <c r="AB97">
        <v>5.7186552432676799E-3</v>
      </c>
      <c r="AC97">
        <v>5.4453919981606303E-4</v>
      </c>
      <c r="AD97" s="1">
        <v>0</v>
      </c>
      <c r="AE97">
        <v>1.1683722280211499E-3</v>
      </c>
      <c r="AF97">
        <v>3.7116591735749798E-4</v>
      </c>
      <c r="AG97">
        <v>7.3722116297742897</v>
      </c>
      <c r="AH97">
        <v>0.111298847882632</v>
      </c>
      <c r="AI97">
        <v>209.63868997072501</v>
      </c>
      <c r="AJ97" t="s">
        <v>91</v>
      </c>
      <c r="AK97" t="s">
        <v>92</v>
      </c>
      <c r="AL97" s="4">
        <v>258704568196.47</v>
      </c>
      <c r="AM97">
        <v>1367684</v>
      </c>
      <c r="AN97" s="1">
        <f t="shared" si="12"/>
        <v>8.0927936288661077E-3</v>
      </c>
      <c r="AO97" s="5">
        <f t="shared" si="13"/>
        <v>9.2905474408897621</v>
      </c>
      <c r="AP97" s="15">
        <f t="shared" si="11"/>
        <v>0.11650603076738397</v>
      </c>
    </row>
    <row r="98" spans="1:42" x14ac:dyDescent="0.25">
      <c r="A98" t="s">
        <v>37</v>
      </c>
      <c r="B98">
        <v>12.452129740644001</v>
      </c>
      <c r="C98">
        <v>1.00071820123978E-2</v>
      </c>
      <c r="D98">
        <v>11.3692289170405</v>
      </c>
      <c r="E98">
        <v>0.81706696737039997</v>
      </c>
      <c r="F98" s="1">
        <v>0</v>
      </c>
      <c r="G98" s="1">
        <v>0</v>
      </c>
      <c r="H98">
        <v>3.9031744649469702</v>
      </c>
      <c r="I98">
        <v>-9.8740352451409894</v>
      </c>
      <c r="J98">
        <v>-41.781277610659501</v>
      </c>
      <c r="K98">
        <v>-22.590595978459799</v>
      </c>
      <c r="L98">
        <v>11.7386699136151</v>
      </c>
      <c r="M98">
        <v>17.886521475424601</v>
      </c>
      <c r="N98">
        <v>92.441366039817495</v>
      </c>
      <c r="O98">
        <v>80.937334407333097</v>
      </c>
      <c r="P98">
        <v>184541.250814567</v>
      </c>
      <c r="Q98">
        <v>230287.14883684501</v>
      </c>
      <c r="R98">
        <v>83.384380952070501</v>
      </c>
      <c r="S98">
        <v>676.91125119713695</v>
      </c>
      <c r="T98">
        <v>0.42872473978111902</v>
      </c>
      <c r="U98">
        <v>1</v>
      </c>
      <c r="V98" s="1">
        <v>0</v>
      </c>
      <c r="W98" s="1">
        <v>0</v>
      </c>
      <c r="X98" s="1">
        <v>0</v>
      </c>
      <c r="Y98" s="1">
        <v>0</v>
      </c>
      <c r="Z98">
        <v>0.36669043637477999</v>
      </c>
      <c r="AA98">
        <v>2.8939898722958899E-4</v>
      </c>
      <c r="AB98">
        <v>5.8932942220909501E-3</v>
      </c>
      <c r="AC98">
        <v>8.8255075597598695E-4</v>
      </c>
      <c r="AD98" s="1">
        <v>0</v>
      </c>
      <c r="AE98">
        <v>1.2911066249577201E-3</v>
      </c>
      <c r="AF98">
        <v>1.65089504465845E-3</v>
      </c>
      <c r="AG98">
        <v>7.5926977622284104</v>
      </c>
      <c r="AH98">
        <v>0.12871684314338799</v>
      </c>
      <c r="AI98">
        <v>327.73599623016702</v>
      </c>
      <c r="AJ98" t="s">
        <v>93</v>
      </c>
      <c r="AK98" t="s">
        <v>94</v>
      </c>
      <c r="AL98" s="4">
        <v>296136297842.15002</v>
      </c>
      <c r="AM98">
        <v>1604716</v>
      </c>
      <c r="AN98" s="1">
        <f t="shared" si="12"/>
        <v>1.0007245634912695E-2</v>
      </c>
      <c r="AO98" s="5">
        <f t="shared" si="13"/>
        <v>11.369297267967459</v>
      </c>
      <c r="AP98" s="15">
        <f t="shared" si="11"/>
        <v>9.5248396483636588E-2</v>
      </c>
    </row>
    <row r="99" spans="1:42" x14ac:dyDescent="0.25">
      <c r="A99" t="s">
        <v>37</v>
      </c>
      <c r="B99">
        <v>15.5520457279863</v>
      </c>
      <c r="C99">
        <v>1.25012523117118E-2</v>
      </c>
      <c r="D99">
        <v>14.011842650662</v>
      </c>
      <c r="E99">
        <v>12.4068065113938</v>
      </c>
      <c r="F99" s="1">
        <v>0</v>
      </c>
      <c r="G99" s="1">
        <v>0</v>
      </c>
      <c r="H99">
        <v>4.0455373283669198</v>
      </c>
      <c r="I99">
        <v>13.3931964946136</v>
      </c>
      <c r="J99">
        <v>-13.985748933201601</v>
      </c>
      <c r="K99">
        <v>-4.6977135953107503</v>
      </c>
      <c r="L99">
        <v>36.231855385988197</v>
      </c>
      <c r="M99">
        <v>18.249360850021201</v>
      </c>
      <c r="N99">
        <v>91.464962490371704</v>
      </c>
      <c r="O99">
        <v>79.663816904060994</v>
      </c>
      <c r="P99">
        <v>174647.02386538201</v>
      </c>
      <c r="Q99">
        <v>219791.842255861</v>
      </c>
      <c r="R99">
        <v>83.159179409010704</v>
      </c>
      <c r="S99">
        <v>683.19788484419905</v>
      </c>
      <c r="T99">
        <v>0.42604937391269498</v>
      </c>
      <c r="U99">
        <v>1</v>
      </c>
      <c r="V99" s="1">
        <v>0</v>
      </c>
      <c r="W99" s="1">
        <v>0</v>
      </c>
      <c r="X99" s="1">
        <v>0</v>
      </c>
      <c r="Y99" s="1">
        <v>0</v>
      </c>
      <c r="Z99">
        <v>0.37438629865735301</v>
      </c>
      <c r="AA99">
        <v>2.9074118549271902E-4</v>
      </c>
      <c r="AB99">
        <v>6.0610660862316602E-3</v>
      </c>
      <c r="AC99">
        <v>1.14963738784339E-3</v>
      </c>
      <c r="AD99" s="1">
        <v>0</v>
      </c>
      <c r="AE99">
        <v>1.6549194321235101E-3</v>
      </c>
      <c r="AF99">
        <v>3.3449792027162402E-3</v>
      </c>
      <c r="AG99">
        <v>7.8365344480865602</v>
      </c>
      <c r="AH99">
        <v>0.13893187760008699</v>
      </c>
      <c r="AI99">
        <v>578.60693125174305</v>
      </c>
      <c r="AJ99" t="s">
        <v>95</v>
      </c>
      <c r="AK99" t="s">
        <v>96</v>
      </c>
      <c r="AL99" s="4">
        <v>200817880391.60999</v>
      </c>
      <c r="AM99">
        <v>1149850</v>
      </c>
      <c r="AN99" s="1">
        <f t="shared" si="12"/>
        <v>1.2501343294407519E-2</v>
      </c>
      <c r="AO99" s="5">
        <f t="shared" si="13"/>
        <v>14.011937720316435</v>
      </c>
      <c r="AP99" s="15">
        <f t="shared" si="11"/>
        <v>0.10992152250949894</v>
      </c>
    </row>
    <row r="100" spans="1:42" x14ac:dyDescent="0.25">
      <c r="A100" t="s">
        <v>37</v>
      </c>
      <c r="B100">
        <v>18.812111422573299</v>
      </c>
      <c r="C100">
        <v>1.53803402230026E-2</v>
      </c>
      <c r="D100">
        <v>16.972485656678298</v>
      </c>
      <c r="E100">
        <v>24.060529061791598</v>
      </c>
      <c r="F100" s="1">
        <v>0</v>
      </c>
      <c r="G100" s="1">
        <v>0</v>
      </c>
      <c r="H100">
        <v>4.1904204608624296</v>
      </c>
      <c r="I100">
        <v>36.329521625141602</v>
      </c>
      <c r="J100">
        <v>11.956219627625099</v>
      </c>
      <c r="K100">
        <v>12.851717805727899</v>
      </c>
      <c r="L100">
        <v>60.8345893602405</v>
      </c>
      <c r="M100">
        <v>18.927648957408699</v>
      </c>
      <c r="N100">
        <v>90.283197579692896</v>
      </c>
      <c r="O100">
        <v>78.046293640579506</v>
      </c>
      <c r="P100">
        <v>162718.05120575899</v>
      </c>
      <c r="Q100">
        <v>204671.843865979</v>
      </c>
      <c r="R100">
        <v>83.034577645388396</v>
      </c>
      <c r="S100">
        <v>686.97039564498596</v>
      </c>
      <c r="T100">
        <v>0.42207615442209701</v>
      </c>
      <c r="U100">
        <v>1</v>
      </c>
      <c r="V100" s="1">
        <v>0</v>
      </c>
      <c r="W100" s="1">
        <v>0</v>
      </c>
      <c r="X100" s="1">
        <v>0</v>
      </c>
      <c r="Y100" s="1">
        <v>0</v>
      </c>
      <c r="Z100">
        <v>0.38721432945635897</v>
      </c>
      <c r="AA100">
        <v>2.9357753661032198E-4</v>
      </c>
      <c r="AB100">
        <v>6.3638490174491901E-3</v>
      </c>
      <c r="AC100">
        <v>1.1566417252921301E-3</v>
      </c>
      <c r="AD100" s="1">
        <v>0</v>
      </c>
      <c r="AE100">
        <v>2.6843679167008199E-3</v>
      </c>
      <c r="AF100">
        <v>4.88199875060442E-3</v>
      </c>
      <c r="AG100">
        <v>8.0422127078281598</v>
      </c>
      <c r="AH100">
        <v>0.13993749600907701</v>
      </c>
      <c r="AI100">
        <v>921.81196852686003</v>
      </c>
      <c r="AJ100" t="s">
        <v>97</v>
      </c>
      <c r="AK100" t="s">
        <v>98</v>
      </c>
      <c r="AL100" s="4">
        <v>123660674656.78999</v>
      </c>
      <c r="AM100">
        <v>759969</v>
      </c>
      <c r="AN100" s="1">
        <f t="shared" si="12"/>
        <v>1.5380434946656883E-2</v>
      </c>
      <c r="AO100" s="5">
        <f t="shared" si="13"/>
        <v>16.972581506871677</v>
      </c>
      <c r="AP100" s="15">
        <f t="shared" si="11"/>
        <v>0.10838870646923482</v>
      </c>
    </row>
    <row r="101" spans="1:42" x14ac:dyDescent="0.25">
      <c r="A101" t="s">
        <v>37</v>
      </c>
      <c r="B101">
        <v>21.583611265876701</v>
      </c>
      <c r="C101">
        <v>1.7689139035758202E-2</v>
      </c>
      <c r="D101">
        <v>19.278848149628399</v>
      </c>
      <c r="E101">
        <v>42.221199770392801</v>
      </c>
      <c r="F101" s="1">
        <v>0</v>
      </c>
      <c r="G101" s="1">
        <v>0</v>
      </c>
      <c r="H101">
        <v>4.3714414485795698</v>
      </c>
      <c r="I101">
        <v>58.886616971546999</v>
      </c>
      <c r="J101">
        <v>33.653203188263497</v>
      </c>
      <c r="K101">
        <v>32.007198375325999</v>
      </c>
      <c r="L101">
        <v>85.251189501764898</v>
      </c>
      <c r="M101">
        <v>19.1062815668224</v>
      </c>
      <c r="N101">
        <v>88.833380403678305</v>
      </c>
      <c r="O101">
        <v>76.592083327391904</v>
      </c>
      <c r="P101">
        <v>151155.879415987</v>
      </c>
      <c r="Q101">
        <v>191689.35508435499</v>
      </c>
      <c r="R101">
        <v>82.9430523536208</v>
      </c>
      <c r="S101">
        <v>685.381392499973</v>
      </c>
      <c r="T101">
        <v>0.43622729327618498</v>
      </c>
      <c r="U101">
        <v>1</v>
      </c>
      <c r="V101" s="1">
        <v>0</v>
      </c>
      <c r="W101" s="1">
        <v>0</v>
      </c>
      <c r="X101" s="1">
        <v>0</v>
      </c>
      <c r="Y101" s="1">
        <v>0</v>
      </c>
      <c r="Z101">
        <v>0.38297029524462001</v>
      </c>
      <c r="AA101">
        <v>2.9695435495792302E-4</v>
      </c>
      <c r="AB101">
        <v>6.3339894221241802E-3</v>
      </c>
      <c r="AC101">
        <v>1.08002107768942E-3</v>
      </c>
      <c r="AD101" s="1">
        <v>0</v>
      </c>
      <c r="AE101">
        <v>4.09343598893695E-3</v>
      </c>
      <c r="AF101">
        <v>5.8848558342858501E-3</v>
      </c>
      <c r="AG101">
        <v>8.2578302587431605</v>
      </c>
      <c r="AH101">
        <v>0.15464190777881501</v>
      </c>
      <c r="AI101">
        <v>1318.3488410098601</v>
      </c>
      <c r="AJ101" t="s">
        <v>99</v>
      </c>
      <c r="AK101" t="s">
        <v>100</v>
      </c>
      <c r="AL101" s="4">
        <v>54598712892.089996</v>
      </c>
      <c r="AM101">
        <v>361208</v>
      </c>
      <c r="AN101" s="1">
        <f t="shared" si="12"/>
        <v>1.7689256677994324E-2</v>
      </c>
      <c r="AO101" s="5">
        <f t="shared" si="13"/>
        <v>19.278964156211707</v>
      </c>
      <c r="AP101" s="15">
        <f t="shared" si="11"/>
        <v>0.11954879764394666</v>
      </c>
    </row>
    <row r="102" spans="1:42" x14ac:dyDescent="0.25">
      <c r="A102" t="s">
        <v>37</v>
      </c>
      <c r="B102">
        <v>21.596625190224302</v>
      </c>
      <c r="C102">
        <v>1.84834659682689E-2</v>
      </c>
      <c r="D102">
        <v>20.058657321614099</v>
      </c>
      <c r="E102">
        <v>62.237307276745803</v>
      </c>
      <c r="F102" s="1">
        <v>0</v>
      </c>
      <c r="G102" s="1">
        <v>0</v>
      </c>
      <c r="H102">
        <v>4.5852299623609101</v>
      </c>
      <c r="I102">
        <v>80.648713691579204</v>
      </c>
      <c r="J102">
        <v>56.155855270433001</v>
      </c>
      <c r="K102">
        <v>51.45724940222</v>
      </c>
      <c r="L102">
        <v>109.831273551207</v>
      </c>
      <c r="M102">
        <v>19.441584896491801</v>
      </c>
      <c r="N102">
        <v>88.226611269712905</v>
      </c>
      <c r="O102">
        <v>75.942477874759305</v>
      </c>
      <c r="P102">
        <v>136495.79681566099</v>
      </c>
      <c r="Q102">
        <v>174017.253859738</v>
      </c>
      <c r="R102">
        <v>82.952306935519601</v>
      </c>
      <c r="S102">
        <v>686.98088320526301</v>
      </c>
      <c r="T102">
        <v>0.42718804139400501</v>
      </c>
      <c r="U102">
        <v>1</v>
      </c>
      <c r="V102" s="1">
        <v>0</v>
      </c>
      <c r="W102" s="1">
        <v>0</v>
      </c>
      <c r="X102" s="1">
        <v>0</v>
      </c>
      <c r="Y102" s="1">
        <v>0</v>
      </c>
      <c r="Z102">
        <v>0.40382131574011298</v>
      </c>
      <c r="AA102">
        <v>2.9785750017769999E-4</v>
      </c>
      <c r="AB102">
        <v>6.3978586367106696E-3</v>
      </c>
      <c r="AC102">
        <v>9.2371297223762096E-4</v>
      </c>
      <c r="AD102" s="1">
        <v>0</v>
      </c>
      <c r="AE102">
        <v>4.94676222780366E-3</v>
      </c>
      <c r="AF102">
        <v>5.9173279849376002E-3</v>
      </c>
      <c r="AG102">
        <v>8.0460059938286701</v>
      </c>
      <c r="AH102">
        <v>0.148585138357503</v>
      </c>
      <c r="AI102">
        <v>1756.81282473039</v>
      </c>
      <c r="AJ102" t="s">
        <v>101</v>
      </c>
      <c r="AK102" t="s">
        <v>102</v>
      </c>
      <c r="AL102" s="4">
        <v>19665904917.810001</v>
      </c>
      <c r="AM102">
        <v>144077</v>
      </c>
      <c r="AN102" s="1">
        <f t="shared" si="12"/>
        <v>1.8483519321867252E-2</v>
      </c>
      <c r="AO102" s="5">
        <f t="shared" si="13"/>
        <v>20.058709467331848</v>
      </c>
      <c r="AP102" s="15">
        <f t="shared" si="11"/>
        <v>7.6673520263640604E-2</v>
      </c>
    </row>
    <row r="103" spans="1:42" x14ac:dyDescent="0.25">
      <c r="A103" t="s">
        <v>37</v>
      </c>
      <c r="B103">
        <v>23.467357841206599</v>
      </c>
      <c r="C103">
        <v>1.91004012496289E-2</v>
      </c>
      <c r="D103">
        <v>20.659545760873499</v>
      </c>
      <c r="E103">
        <v>86.907380663600705</v>
      </c>
      <c r="F103" s="1">
        <v>0</v>
      </c>
      <c r="G103" s="1">
        <v>0</v>
      </c>
      <c r="H103">
        <v>4.8214047615488704</v>
      </c>
      <c r="I103">
        <v>102.727236168746</v>
      </c>
      <c r="J103">
        <v>74.690347208360706</v>
      </c>
      <c r="K103">
        <v>73.800981625977201</v>
      </c>
      <c r="L103">
        <v>134.42200715065701</v>
      </c>
      <c r="M103">
        <v>19.422566885763601</v>
      </c>
      <c r="N103">
        <v>87.480312233629107</v>
      </c>
      <c r="O103">
        <v>75.375601418085196</v>
      </c>
      <c r="P103">
        <v>125449.17825195999</v>
      </c>
      <c r="Q103">
        <v>162324.58690465099</v>
      </c>
      <c r="R103">
        <v>82.994427802560594</v>
      </c>
      <c r="S103">
        <v>681.26174056767695</v>
      </c>
      <c r="T103">
        <v>0.44342899184432799</v>
      </c>
      <c r="U103">
        <v>1</v>
      </c>
      <c r="V103" s="1">
        <v>0</v>
      </c>
      <c r="W103" s="1">
        <v>0</v>
      </c>
      <c r="X103" s="1">
        <v>0</v>
      </c>
      <c r="Y103" s="1">
        <v>0</v>
      </c>
      <c r="Z103">
        <v>0.38490682219042099</v>
      </c>
      <c r="AA103">
        <v>3.04153115941976E-4</v>
      </c>
      <c r="AB103">
        <v>6.1426339769698E-3</v>
      </c>
      <c r="AC103">
        <v>8.0935702283351299E-4</v>
      </c>
      <c r="AD103" s="1">
        <v>0</v>
      </c>
      <c r="AE103">
        <v>5.1956385350872998E-3</v>
      </c>
      <c r="AF103">
        <v>6.6487591734238202E-3</v>
      </c>
      <c r="AG103">
        <v>7.8888690666723402</v>
      </c>
      <c r="AH103">
        <v>0.13157320263225</v>
      </c>
      <c r="AI103">
        <v>2201.1173731086601</v>
      </c>
      <c r="AJ103" t="s">
        <v>103</v>
      </c>
      <c r="AK103" t="s">
        <v>104</v>
      </c>
      <c r="AL103" s="4">
        <v>5919946721.71</v>
      </c>
      <c r="AM103">
        <v>47190</v>
      </c>
      <c r="AN103" s="1">
        <f t="shared" si="12"/>
        <v>1.9100541824256408E-2</v>
      </c>
      <c r="AO103" s="5">
        <f t="shared" si="13"/>
        <v>20.659682205981909</v>
      </c>
      <c r="AP103" s="15">
        <f t="shared" si="11"/>
        <v>0.13590870355197904</v>
      </c>
    </row>
    <row r="104" spans="1:42" x14ac:dyDescent="0.25">
      <c r="A104" t="s">
        <v>37</v>
      </c>
      <c r="B104">
        <v>21.338135911746299</v>
      </c>
      <c r="C104">
        <v>1.7605928691382899E-2</v>
      </c>
      <c r="D104">
        <v>19.196756436837902</v>
      </c>
      <c r="E104">
        <v>119.787491299907</v>
      </c>
      <c r="F104" s="1">
        <v>0</v>
      </c>
      <c r="G104" s="1">
        <v>0</v>
      </c>
      <c r="H104">
        <v>5.1427865116085796</v>
      </c>
      <c r="I104">
        <v>124.85578486747001</v>
      </c>
      <c r="J104">
        <v>92.583788561342701</v>
      </c>
      <c r="K104">
        <v>99.068168616861598</v>
      </c>
      <c r="L104">
        <v>160.10887992358599</v>
      </c>
      <c r="M104">
        <v>18.678244477791299</v>
      </c>
      <c r="N104">
        <v>87.150306703511603</v>
      </c>
      <c r="O104">
        <v>75.754629305701897</v>
      </c>
      <c r="P104">
        <v>112833.81285492799</v>
      </c>
      <c r="Q104">
        <v>149417.79566495901</v>
      </c>
      <c r="R104">
        <v>83.023588963940995</v>
      </c>
      <c r="S104">
        <v>666.98402230075601</v>
      </c>
      <c r="T104">
        <v>0.43970647752085501</v>
      </c>
      <c r="U104">
        <v>1</v>
      </c>
      <c r="V104" s="1">
        <v>0</v>
      </c>
      <c r="W104" s="1">
        <v>0</v>
      </c>
      <c r="X104" s="1">
        <v>0</v>
      </c>
      <c r="Y104" s="1">
        <v>0</v>
      </c>
      <c r="Z104">
        <v>0.38973318982803301</v>
      </c>
      <c r="AA104">
        <v>3.0478594154443E-4</v>
      </c>
      <c r="AB104">
        <v>5.7649340220881796E-3</v>
      </c>
      <c r="AC104">
        <v>5.7092714385864E-4</v>
      </c>
      <c r="AD104" s="1">
        <v>0</v>
      </c>
      <c r="AE104">
        <v>4.2482491551803104E-3</v>
      </c>
      <c r="AF104">
        <v>6.7170519490091698E-3</v>
      </c>
      <c r="AG104">
        <v>7.7063251470322296</v>
      </c>
      <c r="AH104">
        <v>0.123549280679687</v>
      </c>
      <c r="AI104">
        <v>2609.5590734079001</v>
      </c>
      <c r="AJ104" t="s">
        <v>105</v>
      </c>
      <c r="AK104" t="s">
        <v>106</v>
      </c>
      <c r="AL104" s="4">
        <v>1601450305.8499999</v>
      </c>
      <c r="AM104">
        <v>14193</v>
      </c>
      <c r="AN104" s="1">
        <f t="shared" si="12"/>
        <v>1.7605948211680732E-2</v>
      </c>
      <c r="AO104" s="5">
        <f t="shared" si="13"/>
        <v>19.19677570368723</v>
      </c>
      <c r="AP104" s="15">
        <f t="shared" si="11"/>
        <v>0.11154902558429947</v>
      </c>
    </row>
    <row r="105" spans="1:42" x14ac:dyDescent="0.25">
      <c r="A105" t="s">
        <v>37</v>
      </c>
      <c r="B105">
        <v>22.260028202624301</v>
      </c>
      <c r="C105">
        <v>1.5396626714792E-2</v>
      </c>
      <c r="D105">
        <v>16.9889643516373</v>
      </c>
      <c r="E105">
        <v>152.61633296772899</v>
      </c>
      <c r="F105" s="1">
        <v>0</v>
      </c>
      <c r="G105" s="1">
        <v>0</v>
      </c>
      <c r="H105">
        <v>5.4959327731473504</v>
      </c>
      <c r="I105">
        <v>142.604445255813</v>
      </c>
      <c r="J105">
        <v>105.001139274403</v>
      </c>
      <c r="K105">
        <v>126.842255803738</v>
      </c>
      <c r="L105">
        <v>184.21245022125899</v>
      </c>
      <c r="M105">
        <v>19.4556870523915</v>
      </c>
      <c r="N105">
        <v>87.171083338371901</v>
      </c>
      <c r="O105">
        <v>76.237466724970304</v>
      </c>
      <c r="P105">
        <v>95455.216363943604</v>
      </c>
      <c r="Q105">
        <v>127339.02692806799</v>
      </c>
      <c r="R105">
        <v>83.232056787317703</v>
      </c>
      <c r="S105">
        <v>636.66088108960798</v>
      </c>
      <c r="T105">
        <v>0.30512303627898302</v>
      </c>
      <c r="U105">
        <v>1</v>
      </c>
      <c r="V105" s="1">
        <v>0</v>
      </c>
      <c r="W105" s="1">
        <v>0</v>
      </c>
      <c r="X105" s="1">
        <v>0</v>
      </c>
      <c r="Y105" s="1">
        <v>0</v>
      </c>
      <c r="Z105">
        <v>0.58589811008460901</v>
      </c>
      <c r="AA105">
        <v>3.0089869482740201E-4</v>
      </c>
      <c r="AB105">
        <v>5.8165440610542397E-3</v>
      </c>
      <c r="AC105">
        <v>3.9319953827591202E-4</v>
      </c>
      <c r="AD105" s="1">
        <v>0</v>
      </c>
      <c r="AE105">
        <v>3.4236045461219998E-3</v>
      </c>
      <c r="AF105">
        <v>5.4621974681067099E-3</v>
      </c>
      <c r="AG105">
        <v>7.1858057639341402</v>
      </c>
      <c r="AH105">
        <v>0.118896230711554</v>
      </c>
      <c r="AI105">
        <v>3102.6614179995099</v>
      </c>
      <c r="AJ105" t="s">
        <v>107</v>
      </c>
      <c r="AK105" t="s">
        <v>108</v>
      </c>
      <c r="AL105" s="4">
        <v>847165045.23000002</v>
      </c>
      <c r="AM105">
        <v>8875</v>
      </c>
      <c r="AN105" s="1">
        <f>SUM(AA105:AD105,AF105)+AE105*$AN$70</f>
        <v>1.5396444308386265E-2</v>
      </c>
      <c r="AO105" s="5">
        <f t="shared" si="13"/>
        <v>16.988779809185139</v>
      </c>
      <c r="AP105" s="15">
        <f>B105/D105-1</f>
        <v>0.3102639891335699</v>
      </c>
    </row>
    <row r="106" spans="1:42" x14ac:dyDescent="0.25">
      <c r="A106" t="s">
        <v>37</v>
      </c>
      <c r="B106">
        <v>19.998351366653399</v>
      </c>
      <c r="C106">
        <v>1.53092073834543E-2</v>
      </c>
      <c r="D106">
        <v>16.900478196050901</v>
      </c>
      <c r="E106">
        <v>173.162353409247</v>
      </c>
      <c r="F106" s="1">
        <v>0</v>
      </c>
      <c r="G106" s="1">
        <v>0</v>
      </c>
      <c r="H106">
        <v>5.6914030574610202</v>
      </c>
      <c r="I106">
        <v>167.16496177100601</v>
      </c>
      <c r="J106">
        <v>123.27520275895</v>
      </c>
      <c r="K106">
        <v>152.07606684732701</v>
      </c>
      <c r="L106">
        <v>209.48426504662899</v>
      </c>
      <c r="M106">
        <v>19.7735046064297</v>
      </c>
      <c r="N106">
        <v>88.440900978684397</v>
      </c>
      <c r="O106">
        <v>77.233207655529895</v>
      </c>
      <c r="P106">
        <v>93970.224004051299</v>
      </c>
      <c r="Q106">
        <v>120046.358853011</v>
      </c>
      <c r="R106">
        <v>83.298518764133505</v>
      </c>
      <c r="S106">
        <v>643.70240298570798</v>
      </c>
      <c r="T106">
        <v>0.39193483381905098</v>
      </c>
      <c r="U106">
        <v>1</v>
      </c>
      <c r="V106" s="1">
        <v>0</v>
      </c>
      <c r="W106" s="1">
        <v>0</v>
      </c>
      <c r="X106" s="1">
        <v>0</v>
      </c>
      <c r="Y106" s="1">
        <v>0</v>
      </c>
      <c r="Z106">
        <v>0.49365576292792002</v>
      </c>
      <c r="AA106">
        <v>2.9544027435737E-4</v>
      </c>
      <c r="AB106">
        <v>5.8022737689090702E-3</v>
      </c>
      <c r="AC106">
        <v>3.9466735231111298E-4</v>
      </c>
      <c r="AD106" s="1">
        <v>0</v>
      </c>
      <c r="AE106">
        <v>3.6365140551191202E-3</v>
      </c>
      <c r="AF106">
        <v>5.1802540346211103E-3</v>
      </c>
      <c r="AG106">
        <v>7.16103937306322</v>
      </c>
      <c r="AH106">
        <v>0.120612829204905</v>
      </c>
      <c r="AI106">
        <v>3517.8345066341299</v>
      </c>
      <c r="AJ106" t="s">
        <v>109</v>
      </c>
      <c r="AK106" t="s">
        <v>110</v>
      </c>
      <c r="AL106" s="4">
        <v>278339803.5</v>
      </c>
      <c r="AM106">
        <v>2962</v>
      </c>
      <c r="AN106" s="1">
        <f>SUM(AA106:AD106,AF106)+AE106*$AN$70</f>
        <v>1.5309149485317784E-2</v>
      </c>
      <c r="AO106" s="5">
        <f t="shared" si="13"/>
        <v>16.900419562712809</v>
      </c>
      <c r="AP106" s="15">
        <f>B106/D106-1</f>
        <v>0.18330091815546212</v>
      </c>
    </row>
    <row r="107" spans="1:42" x14ac:dyDescent="0.25">
      <c r="A107" t="s">
        <v>37</v>
      </c>
      <c r="B107">
        <v>28.5079596638844</v>
      </c>
      <c r="C107">
        <v>1.4594865679748799E-2</v>
      </c>
      <c r="D107">
        <v>16.1741724998829</v>
      </c>
      <c r="E107">
        <v>173.83149861488701</v>
      </c>
      <c r="F107" s="1">
        <v>0</v>
      </c>
      <c r="G107" s="1">
        <v>0</v>
      </c>
      <c r="H107">
        <v>5.7405061964094299</v>
      </c>
      <c r="I107">
        <v>185.72899860392101</v>
      </c>
      <c r="J107">
        <v>164.62072567158299</v>
      </c>
      <c r="K107">
        <v>145.385202217027</v>
      </c>
      <c r="L107">
        <v>236.660454771389</v>
      </c>
      <c r="M107">
        <v>20.588187896055199</v>
      </c>
      <c r="N107">
        <v>77.148141533734403</v>
      </c>
      <c r="O107">
        <v>66.9988236879433</v>
      </c>
      <c r="P107">
        <v>77236.924712990905</v>
      </c>
      <c r="Q107">
        <v>101197.72351759901</v>
      </c>
      <c r="R107">
        <v>82.138181946163201</v>
      </c>
      <c r="S107">
        <v>670.03591777126201</v>
      </c>
      <c r="T107">
        <v>0.21718203361264399</v>
      </c>
      <c r="U107">
        <v>1</v>
      </c>
      <c r="V107" s="1">
        <v>0</v>
      </c>
      <c r="W107" s="1">
        <v>0</v>
      </c>
      <c r="X107" s="1">
        <v>0</v>
      </c>
      <c r="Y107" s="1">
        <v>0</v>
      </c>
      <c r="Z107">
        <v>0.664273897057442</v>
      </c>
      <c r="AA107">
        <v>3.1724920783877199E-4</v>
      </c>
      <c r="AB107">
        <v>6.0327567242649599E-3</v>
      </c>
      <c r="AC107">
        <v>1.53429384029256E-4</v>
      </c>
      <c r="AD107" s="1">
        <v>0</v>
      </c>
      <c r="AE107">
        <v>3.1338996986003198E-3</v>
      </c>
      <c r="AF107">
        <v>4.9577783187147199E-3</v>
      </c>
      <c r="AG107">
        <v>6.8917320593135996</v>
      </c>
      <c r="AH107">
        <v>0.121494021674535</v>
      </c>
      <c r="AI107">
        <v>3886.16999316786</v>
      </c>
      <c r="AJ107" t="s">
        <v>111</v>
      </c>
      <c r="AK107" t="s">
        <v>112</v>
      </c>
      <c r="AL107" s="4">
        <v>102261688.31999999</v>
      </c>
      <c r="AM107">
        <v>1324</v>
      </c>
      <c r="AN107" s="1">
        <f>SUM(AA107:AD107,AF107)+AE107*$AN$70</f>
        <v>1.4595113333448026E-2</v>
      </c>
      <c r="AO107" s="5">
        <f t="shared" si="13"/>
        <v>16.174425306532882</v>
      </c>
      <c r="AP107" s="15">
        <f>B107/D107-1</f>
        <v>0.76256062955250381</v>
      </c>
    </row>
    <row r="109" spans="1:42" x14ac:dyDescent="0.25">
      <c r="AN109" t="s">
        <v>209</v>
      </c>
    </row>
    <row r="110" spans="1:42" x14ac:dyDescent="0.25">
      <c r="A110" t="s">
        <v>0</v>
      </c>
      <c r="B110" t="s">
        <v>1</v>
      </c>
      <c r="C110" t="s">
        <v>2</v>
      </c>
      <c r="D110" t="s">
        <v>3</v>
      </c>
      <c r="E110" t="s">
        <v>5</v>
      </c>
      <c r="F110" t="s">
        <v>6</v>
      </c>
      <c r="G110" t="s">
        <v>208</v>
      </c>
      <c r="H110" t="s">
        <v>7</v>
      </c>
      <c r="I110" t="s">
        <v>8</v>
      </c>
      <c r="J110" t="s">
        <v>134</v>
      </c>
      <c r="K110" t="s">
        <v>143</v>
      </c>
      <c r="L110" t="s">
        <v>9</v>
      </c>
      <c r="M110" t="s">
        <v>10</v>
      </c>
      <c r="N110" t="s">
        <v>11</v>
      </c>
      <c r="O110" t="s">
        <v>13</v>
      </c>
      <c r="P110" t="s">
        <v>14</v>
      </c>
      <c r="Q110" t="s">
        <v>15</v>
      </c>
      <c r="R110" t="s">
        <v>16</v>
      </c>
      <c r="S110" t="s">
        <v>17</v>
      </c>
      <c r="T110" t="s">
        <v>18</v>
      </c>
      <c r="U110" t="s">
        <v>20</v>
      </c>
      <c r="V110" t="s">
        <v>21</v>
      </c>
      <c r="W110" t="s">
        <v>22</v>
      </c>
      <c r="X110" t="s">
        <v>23</v>
      </c>
      <c r="Y110" t="s">
        <v>24</v>
      </c>
      <c r="Z110" t="s">
        <v>25</v>
      </c>
      <c r="AA110" t="s">
        <v>26</v>
      </c>
      <c r="AB110" t="s">
        <v>27</v>
      </c>
      <c r="AC110" t="s">
        <v>120</v>
      </c>
      <c r="AD110" t="s">
        <v>28</v>
      </c>
      <c r="AE110" t="s">
        <v>29</v>
      </c>
      <c r="AF110" t="s">
        <v>30</v>
      </c>
      <c r="AG110" t="s">
        <v>31</v>
      </c>
      <c r="AH110" t="s">
        <v>32</v>
      </c>
      <c r="AI110" t="s">
        <v>33</v>
      </c>
      <c r="AJ110" t="s">
        <v>34</v>
      </c>
      <c r="AK110" t="s">
        <v>74</v>
      </c>
      <c r="AL110" s="4" t="s">
        <v>35</v>
      </c>
      <c r="AM110" t="s">
        <v>36</v>
      </c>
      <c r="AN110" s="15">
        <v>1</v>
      </c>
    </row>
    <row r="111" spans="1:42" x14ac:dyDescent="0.25">
      <c r="A111" t="s">
        <v>37</v>
      </c>
      <c r="B111">
        <v>4.0123722424085999</v>
      </c>
      <c r="C111">
        <v>6.1229464119315503E-3</v>
      </c>
      <c r="D111">
        <v>7.1050798242483699</v>
      </c>
      <c r="E111">
        <v>-25.559166329423299</v>
      </c>
      <c r="F111" s="1">
        <v>0</v>
      </c>
      <c r="G111" s="1">
        <v>0</v>
      </c>
      <c r="H111">
        <v>3.3334743101310198</v>
      </c>
      <c r="I111">
        <v>-215.007584791178</v>
      </c>
      <c r="J111">
        <v>-167.59054443911401</v>
      </c>
      <c r="K111">
        <v>-230.22590778626801</v>
      </c>
      <c r="L111">
        <v>-187.43949688654001</v>
      </c>
      <c r="M111">
        <v>64.695439764087297</v>
      </c>
      <c r="N111">
        <v>82.853871127177996</v>
      </c>
      <c r="O111">
        <v>54.207491553417299</v>
      </c>
      <c r="P111">
        <v>143291.29115808799</v>
      </c>
      <c r="Q111">
        <v>199424.06354364101</v>
      </c>
      <c r="R111">
        <v>122.741932717379</v>
      </c>
      <c r="S111">
        <v>623.64267208036995</v>
      </c>
      <c r="T111">
        <v>0.20002575721731999</v>
      </c>
      <c r="U111">
        <v>1</v>
      </c>
      <c r="V111" s="1">
        <v>0</v>
      </c>
      <c r="W111" s="1">
        <v>0</v>
      </c>
      <c r="X111" s="1">
        <v>0</v>
      </c>
      <c r="Y111" s="1">
        <v>0</v>
      </c>
      <c r="Z111">
        <v>0.651944691754893</v>
      </c>
      <c r="AA111">
        <v>5.3504233717575097E-4</v>
      </c>
      <c r="AB111">
        <v>5.5878246448605104E-3</v>
      </c>
      <c r="AC111" s="1">
        <v>0</v>
      </c>
      <c r="AD111" s="1">
        <v>0</v>
      </c>
      <c r="AE111" s="1">
        <v>0</v>
      </c>
      <c r="AF111" s="1">
        <v>0</v>
      </c>
      <c r="AG111">
        <v>5.2947407322701103</v>
      </c>
      <c r="AH111">
        <v>0.327957786333821</v>
      </c>
      <c r="AI111">
        <v>257.075025413964</v>
      </c>
      <c r="AJ111" t="s">
        <v>77</v>
      </c>
      <c r="AK111" t="s">
        <v>78</v>
      </c>
      <c r="AL111" s="4">
        <v>155900924.78</v>
      </c>
      <c r="AM111">
        <v>1088</v>
      </c>
      <c r="AN111" s="1">
        <f>SUM(AA111:AD111,AF111)+AE111*$AN$70</f>
        <v>6.1228669820362616E-3</v>
      </c>
      <c r="AO111" s="5">
        <f>100*(1-(1-AN111)^12)</f>
        <v>7.1049907351158792</v>
      </c>
      <c r="AP111" s="15">
        <f t="shared" ref="AP111:AP127" si="14">B111/D111-1</f>
        <v>-0.43528118731121224</v>
      </c>
    </row>
    <row r="112" spans="1:42" x14ac:dyDescent="0.25">
      <c r="A112" t="s">
        <v>37</v>
      </c>
      <c r="B112">
        <v>5.0083433174092802</v>
      </c>
      <c r="C112">
        <v>5.6034727054669496E-3</v>
      </c>
      <c r="D112">
        <v>6.5207568417699804</v>
      </c>
      <c r="E112">
        <v>-29.1562688054325</v>
      </c>
      <c r="F112" s="1">
        <v>0</v>
      </c>
      <c r="G112" s="1">
        <v>0</v>
      </c>
      <c r="H112">
        <v>3.3042533942247201</v>
      </c>
      <c r="I112">
        <v>-186.194564439392</v>
      </c>
      <c r="J112">
        <v>-176.68338653568799</v>
      </c>
      <c r="K112">
        <v>-242.26862326739899</v>
      </c>
      <c r="L112">
        <v>-159.70157155062699</v>
      </c>
      <c r="M112">
        <v>65.846703683206201</v>
      </c>
      <c r="N112">
        <v>85.380699475667697</v>
      </c>
      <c r="O112">
        <v>57.085303490587698</v>
      </c>
      <c r="P112">
        <v>149757.58855724201</v>
      </c>
      <c r="Q112">
        <v>217660.19021243101</v>
      </c>
      <c r="R112">
        <v>124.149369701853</v>
      </c>
      <c r="S112">
        <v>674.41958929451903</v>
      </c>
      <c r="T112">
        <v>0.29541697719659199</v>
      </c>
      <c r="U112">
        <v>1</v>
      </c>
      <c r="V112" s="1">
        <v>0</v>
      </c>
      <c r="W112" s="1">
        <v>0</v>
      </c>
      <c r="X112" s="1">
        <v>0</v>
      </c>
      <c r="Y112" s="1">
        <v>0</v>
      </c>
      <c r="Z112">
        <v>0.547318418597037</v>
      </c>
      <c r="AA112">
        <v>5.4426880801595199E-4</v>
      </c>
      <c r="AB112">
        <v>5.0591811838563002E-3</v>
      </c>
      <c r="AC112" s="1">
        <v>0</v>
      </c>
      <c r="AD112" s="1">
        <v>0</v>
      </c>
      <c r="AE112" s="1">
        <v>0</v>
      </c>
      <c r="AF112" s="1">
        <v>0</v>
      </c>
      <c r="AG112">
        <v>4.5989821267412498</v>
      </c>
      <c r="AH112">
        <v>0.28769394232465401</v>
      </c>
      <c r="AI112">
        <v>749.63323033588995</v>
      </c>
      <c r="AJ112" t="s">
        <v>79</v>
      </c>
      <c r="AK112" t="s">
        <v>80</v>
      </c>
      <c r="AL112" s="4">
        <v>512769983.22000003</v>
      </c>
      <c r="AM112">
        <v>3424</v>
      </c>
      <c r="AN112" s="1">
        <f t="shared" ref="AN112:AN127" si="15">SUM(AA112:AD112,AF112)+AE112*$AN$70</f>
        <v>5.6034499918722527E-3</v>
      </c>
      <c r="AO112" s="5">
        <f t="shared" ref="AO112:AO129" si="16">100*(1-(1-AN112)^12)</f>
        <v>6.5207312191956746</v>
      </c>
      <c r="AP112" s="15">
        <f t="shared" si="14"/>
        <v>-0.23193834106382261</v>
      </c>
    </row>
    <row r="113" spans="1:42" x14ac:dyDescent="0.25">
      <c r="A113" t="s">
        <v>37</v>
      </c>
      <c r="B113">
        <v>6.8861506465674998</v>
      </c>
      <c r="C113">
        <v>6.1178169390084403E-3</v>
      </c>
      <c r="D113">
        <v>7.0993264103562996</v>
      </c>
      <c r="E113">
        <v>-28.271551612625998</v>
      </c>
      <c r="F113" s="1">
        <v>0</v>
      </c>
      <c r="G113" s="1">
        <v>0</v>
      </c>
      <c r="H113">
        <v>3.31328689091159</v>
      </c>
      <c r="I113">
        <v>-165.824947730594</v>
      </c>
      <c r="J113">
        <v>-163.97289022684899</v>
      </c>
      <c r="K113">
        <v>-237.75706261063999</v>
      </c>
      <c r="L113">
        <v>-137.48387619586299</v>
      </c>
      <c r="M113">
        <v>65.4200613380482</v>
      </c>
      <c r="N113">
        <v>85.250130151876704</v>
      </c>
      <c r="O113">
        <v>53.856921865961603</v>
      </c>
      <c r="P113">
        <v>139429.401734946</v>
      </c>
      <c r="Q113">
        <v>195884.76882325701</v>
      </c>
      <c r="R113">
        <v>123.346275343112</v>
      </c>
      <c r="S113">
        <v>695.92741670295595</v>
      </c>
      <c r="T113">
        <v>0.272496858115364</v>
      </c>
      <c r="U113">
        <v>1</v>
      </c>
      <c r="V113" s="1">
        <v>0</v>
      </c>
      <c r="W113" s="1">
        <v>0</v>
      </c>
      <c r="X113" s="1">
        <v>0</v>
      </c>
      <c r="Y113" s="1">
        <v>0</v>
      </c>
      <c r="Z113">
        <v>0.58797690336633401</v>
      </c>
      <c r="AA113">
        <v>5.8873019321905901E-4</v>
      </c>
      <c r="AB113">
        <v>5.5282243526810198E-3</v>
      </c>
      <c r="AC113" s="1">
        <v>0</v>
      </c>
      <c r="AD113" s="1">
        <v>0</v>
      </c>
      <c r="AE113" s="1">
        <v>8.3854290035461095E-7</v>
      </c>
      <c r="AF113" s="1">
        <v>0</v>
      </c>
      <c r="AG113">
        <v>5.58540645834195</v>
      </c>
      <c r="AH113">
        <v>0.35457724122215201</v>
      </c>
      <c r="AI113">
        <v>1281.2317513605401</v>
      </c>
      <c r="AJ113" t="s">
        <v>81</v>
      </c>
      <c r="AK113" t="s">
        <v>82</v>
      </c>
      <c r="AL113" s="4">
        <v>2144145339.8800001</v>
      </c>
      <c r="AM113">
        <v>15378</v>
      </c>
      <c r="AN113" s="1">
        <f t="shared" si="15"/>
        <v>6.117793088800433E-3</v>
      </c>
      <c r="AO113" s="5">
        <f t="shared" si="16"/>
        <v>7.0992996582839085</v>
      </c>
      <c r="AP113" s="15">
        <f t="shared" si="14"/>
        <v>-3.0027604235498329E-2</v>
      </c>
    </row>
    <row r="114" spans="1:42" x14ac:dyDescent="0.25">
      <c r="A114" t="s">
        <v>37</v>
      </c>
      <c r="B114">
        <v>8.7949240297270492</v>
      </c>
      <c r="C114">
        <v>6.8689486887407803E-3</v>
      </c>
      <c r="D114">
        <v>7.9383552867676501</v>
      </c>
      <c r="E114">
        <v>-19.8054564942273</v>
      </c>
      <c r="F114" s="1">
        <v>0</v>
      </c>
      <c r="G114" s="1">
        <v>0</v>
      </c>
      <c r="H114">
        <v>3.3920166122751199</v>
      </c>
      <c r="I114">
        <v>-143.34468112713401</v>
      </c>
      <c r="J114">
        <v>-142.529620272145</v>
      </c>
      <c r="K114">
        <v>-219.52554277365101</v>
      </c>
      <c r="L114">
        <v>-113.99923517131199</v>
      </c>
      <c r="M114">
        <v>64.269091120986602</v>
      </c>
      <c r="N114">
        <v>84.708173819648096</v>
      </c>
      <c r="O114">
        <v>52.3151968410329</v>
      </c>
      <c r="P114">
        <v>134563.39888907399</v>
      </c>
      <c r="Q114">
        <v>182221.45108873499</v>
      </c>
      <c r="R114">
        <v>122.494129301849</v>
      </c>
      <c r="S114">
        <v>707.425696973757</v>
      </c>
      <c r="T114">
        <v>0.221330981970144</v>
      </c>
      <c r="U114">
        <v>1</v>
      </c>
      <c r="V114" s="1">
        <v>0</v>
      </c>
      <c r="W114" s="1">
        <v>0</v>
      </c>
      <c r="X114" s="1">
        <v>0</v>
      </c>
      <c r="Y114" s="1">
        <v>0</v>
      </c>
      <c r="Z114">
        <v>0.656470397467806</v>
      </c>
      <c r="AA114">
        <v>6.0158812712752001E-4</v>
      </c>
      <c r="AB114">
        <v>6.2613489993317596E-3</v>
      </c>
      <c r="AC114" s="1">
        <v>5.1074831547213501E-8</v>
      </c>
      <c r="AD114" s="1">
        <v>0</v>
      </c>
      <c r="AE114">
        <v>5.9632017886792197E-6</v>
      </c>
      <c r="AF114" s="1">
        <v>0</v>
      </c>
      <c r="AG114">
        <v>6.1673940380643604</v>
      </c>
      <c r="AH114">
        <v>0.38651659798715499</v>
      </c>
      <c r="AI114">
        <v>1815.8828063824101</v>
      </c>
      <c r="AJ114" t="s">
        <v>83</v>
      </c>
      <c r="AK114" t="s">
        <v>84</v>
      </c>
      <c r="AL114" s="4">
        <v>4025060387.5700002</v>
      </c>
      <c r="AM114">
        <v>29912</v>
      </c>
      <c r="AN114" s="1">
        <f t="shared" si="15"/>
        <v>6.8689514030795063E-3</v>
      </c>
      <c r="AO114" s="5">
        <f t="shared" si="16"/>
        <v>7.9383583061454432</v>
      </c>
      <c r="AP114" s="15">
        <f t="shared" si="14"/>
        <v>0.10790254555464451</v>
      </c>
    </row>
    <row r="115" spans="1:42" x14ac:dyDescent="0.25">
      <c r="A115" t="s">
        <v>37</v>
      </c>
      <c r="B115">
        <v>9.4539213273257499</v>
      </c>
      <c r="C115">
        <v>7.0488953026293603E-3</v>
      </c>
      <c r="D115">
        <v>8.1383250546067707</v>
      </c>
      <c r="E115">
        <v>1.5030988142796899</v>
      </c>
      <c r="F115" s="1">
        <v>0</v>
      </c>
      <c r="G115" s="1">
        <v>0</v>
      </c>
      <c r="H115">
        <v>3.6162236290049701</v>
      </c>
      <c r="I115">
        <v>-118.686814043265</v>
      </c>
      <c r="J115">
        <v>-116.13132636831099</v>
      </c>
      <c r="K115">
        <v>-188.13570462476801</v>
      </c>
      <c r="L115">
        <v>-88.569795968008805</v>
      </c>
      <c r="M115">
        <v>64.625317668848297</v>
      </c>
      <c r="N115">
        <v>84.708446661698005</v>
      </c>
      <c r="O115">
        <v>53.836138970764303</v>
      </c>
      <c r="P115">
        <v>131148.73557754801</v>
      </c>
      <c r="Q115">
        <v>177710.402558845</v>
      </c>
      <c r="R115">
        <v>121.714569936431</v>
      </c>
      <c r="S115">
        <v>694.80064150436704</v>
      </c>
      <c r="T115">
        <v>0.174783452633615</v>
      </c>
      <c r="U115">
        <v>1</v>
      </c>
      <c r="V115" s="1">
        <v>0</v>
      </c>
      <c r="W115" s="1">
        <v>0</v>
      </c>
      <c r="X115" s="1">
        <v>0</v>
      </c>
      <c r="Y115" s="1">
        <v>0</v>
      </c>
      <c r="Z115">
        <v>0.73184499585602203</v>
      </c>
      <c r="AA115">
        <v>5.8059577256192702E-4</v>
      </c>
      <c r="AB115">
        <v>6.4142614861131602E-3</v>
      </c>
      <c r="AC115" s="1">
        <v>4.46567181190638E-7</v>
      </c>
      <c r="AD115" s="1">
        <v>0</v>
      </c>
      <c r="AE115">
        <v>5.3286569836844999E-5</v>
      </c>
      <c r="AF115" s="1">
        <v>2.5702329633164897E-7</v>
      </c>
      <c r="AG115">
        <v>5.9023589568964097</v>
      </c>
      <c r="AH115">
        <v>0.37270477518862499</v>
      </c>
      <c r="AI115">
        <v>2623.9276305731801</v>
      </c>
      <c r="AJ115" t="s">
        <v>85</v>
      </c>
      <c r="AK115" t="s">
        <v>86</v>
      </c>
      <c r="AL115" s="4">
        <v>3551507759.4400001</v>
      </c>
      <c r="AM115">
        <v>27080</v>
      </c>
      <c r="AN115" s="1">
        <f t="shared" si="15"/>
        <v>7.0488474189894547E-3</v>
      </c>
      <c r="AO115" s="5">
        <f t="shared" si="16"/>
        <v>8.1382718958255769</v>
      </c>
      <c r="AP115" s="15">
        <f t="shared" si="14"/>
        <v>0.16165442691113374</v>
      </c>
    </row>
    <row r="116" spans="1:42" x14ac:dyDescent="0.25">
      <c r="A116" t="s">
        <v>37</v>
      </c>
      <c r="B116">
        <v>9.6486634260382793</v>
      </c>
      <c r="C116">
        <v>8.2082687929594302E-3</v>
      </c>
      <c r="D116">
        <v>9.4171881334182199</v>
      </c>
      <c r="E116">
        <v>-4.2974011448241898</v>
      </c>
      <c r="F116" s="1">
        <v>0</v>
      </c>
      <c r="G116" s="1">
        <v>0</v>
      </c>
      <c r="H116">
        <v>3.5697034718124998</v>
      </c>
      <c r="I116">
        <v>-92.723243312674001</v>
      </c>
      <c r="J116">
        <v>-86.799978730012597</v>
      </c>
      <c r="K116">
        <v>-143.79638571476701</v>
      </c>
      <c r="L116">
        <v>-62.986169802773297</v>
      </c>
      <c r="M116">
        <v>63.671176570558401</v>
      </c>
      <c r="N116">
        <v>88.301243486465196</v>
      </c>
      <c r="O116">
        <v>58.996912629457398</v>
      </c>
      <c r="P116">
        <v>132979.50711283999</v>
      </c>
      <c r="Q116">
        <v>172361.270403509</v>
      </c>
      <c r="R116">
        <v>122.76235855020499</v>
      </c>
      <c r="S116">
        <v>677.37953066671196</v>
      </c>
      <c r="T116">
        <v>0.26330976274430501</v>
      </c>
      <c r="U116">
        <v>1</v>
      </c>
      <c r="V116" s="1">
        <v>0</v>
      </c>
      <c r="W116" s="1">
        <v>0</v>
      </c>
      <c r="X116" s="1">
        <v>0</v>
      </c>
      <c r="Y116" s="1">
        <v>0</v>
      </c>
      <c r="Z116">
        <v>0.57750792450863797</v>
      </c>
      <c r="AA116">
        <v>5.3503269168766901E-4</v>
      </c>
      <c r="AB116">
        <v>7.3876879457203401E-3</v>
      </c>
      <c r="AC116">
        <v>4.7612286972088297E-6</v>
      </c>
      <c r="AD116" s="1">
        <v>0</v>
      </c>
      <c r="AE116">
        <v>2.3714230873255E-4</v>
      </c>
      <c r="AF116">
        <v>4.3598064894748902E-5</v>
      </c>
      <c r="AG116">
        <v>5.3537534237803603</v>
      </c>
      <c r="AH116">
        <v>0.32861491845756602</v>
      </c>
      <c r="AI116">
        <v>2129.0694698108</v>
      </c>
      <c r="AJ116" t="s">
        <v>87</v>
      </c>
      <c r="AK116" t="s">
        <v>88</v>
      </c>
      <c r="AL116" s="4">
        <v>4904816140.3500004</v>
      </c>
      <c r="AM116">
        <v>36884</v>
      </c>
      <c r="AN116" s="1">
        <f t="shared" si="15"/>
        <v>8.2082222397325162E-3</v>
      </c>
      <c r="AO116" s="5">
        <f t="shared" si="16"/>
        <v>9.4171371115375884</v>
      </c>
      <c r="AP116" s="15">
        <f t="shared" si="14"/>
        <v>2.4580085832482945E-2</v>
      </c>
    </row>
    <row r="117" spans="1:42" x14ac:dyDescent="0.25">
      <c r="A117" t="s">
        <v>37</v>
      </c>
      <c r="B117">
        <v>9.4455629856418994</v>
      </c>
      <c r="C117">
        <v>8.7683302007775191E-3</v>
      </c>
      <c r="D117">
        <v>10.0291069497113</v>
      </c>
      <c r="E117">
        <v>-27.23996891949</v>
      </c>
      <c r="F117" s="1">
        <v>0</v>
      </c>
      <c r="G117" s="1">
        <v>0</v>
      </c>
      <c r="H117">
        <v>3.3876023895062</v>
      </c>
      <c r="I117">
        <v>-64.045636844140205</v>
      </c>
      <c r="J117">
        <v>-59.948870775957801</v>
      </c>
      <c r="K117">
        <v>-100.262729394451</v>
      </c>
      <c r="L117">
        <v>-35.9005459069555</v>
      </c>
      <c r="M117">
        <v>62.734731575513301</v>
      </c>
      <c r="N117">
        <v>94.202433017764804</v>
      </c>
      <c r="O117">
        <v>67.450886542418303</v>
      </c>
      <c r="P117">
        <v>141310.97933096599</v>
      </c>
      <c r="Q117">
        <v>178573.12379181199</v>
      </c>
      <c r="R117">
        <v>126.219598149604</v>
      </c>
      <c r="S117">
        <v>663.99734353826602</v>
      </c>
      <c r="T117">
        <v>0.48187706856093798</v>
      </c>
      <c r="U117">
        <v>1</v>
      </c>
      <c r="V117" s="1">
        <v>0</v>
      </c>
      <c r="W117" s="1">
        <v>0</v>
      </c>
      <c r="X117" s="1">
        <v>0</v>
      </c>
      <c r="Y117" s="1">
        <v>0</v>
      </c>
      <c r="Z117">
        <v>0.23866537558863499</v>
      </c>
      <c r="AA117">
        <v>4.1559546050232501E-4</v>
      </c>
      <c r="AB117">
        <v>7.4472719809456104E-3</v>
      </c>
      <c r="AC117">
        <v>3.6517211766544597E-5</v>
      </c>
      <c r="AD117" s="1">
        <v>0</v>
      </c>
      <c r="AE117">
        <v>7.8874253572289795E-4</v>
      </c>
      <c r="AF117">
        <v>8.0209906291362396E-5</v>
      </c>
      <c r="AG117">
        <v>4.26209324901839</v>
      </c>
      <c r="AH117">
        <v>0.249852475590782</v>
      </c>
      <c r="AI117">
        <v>640.95924236931398</v>
      </c>
      <c r="AJ117" t="s">
        <v>89</v>
      </c>
      <c r="AK117" t="s">
        <v>90</v>
      </c>
      <c r="AL117" s="4">
        <v>7403140896.1700001</v>
      </c>
      <c r="AM117">
        <v>52389</v>
      </c>
      <c r="AN117" s="1">
        <f t="shared" si="15"/>
        <v>8.7683370952287426E-3</v>
      </c>
      <c r="AO117" s="5">
        <f t="shared" si="16"/>
        <v>10.029114459155464</v>
      </c>
      <c r="AP117" s="15">
        <f t="shared" si="14"/>
        <v>-5.8185037510862236E-2</v>
      </c>
    </row>
    <row r="118" spans="1:42" x14ac:dyDescent="0.25">
      <c r="A118" t="s">
        <v>37</v>
      </c>
      <c r="B118">
        <v>10.8406376722539</v>
      </c>
      <c r="C118">
        <v>1.02010726754625E-2</v>
      </c>
      <c r="D118">
        <v>11.577305336743301</v>
      </c>
      <c r="E118">
        <v>-28.415504237417299</v>
      </c>
      <c r="F118" s="1">
        <v>0</v>
      </c>
      <c r="G118" s="1">
        <v>0</v>
      </c>
      <c r="H118">
        <v>3.3981686157234399</v>
      </c>
      <c r="I118">
        <v>-38.688156865417902</v>
      </c>
      <c r="J118">
        <v>-36.781272922243097</v>
      </c>
      <c r="K118">
        <v>-85.555771591327598</v>
      </c>
      <c r="L118">
        <v>-10.942502302105501</v>
      </c>
      <c r="M118">
        <v>61.372299223052103</v>
      </c>
      <c r="N118">
        <v>94.668094215357101</v>
      </c>
      <c r="O118">
        <v>66.078958103090898</v>
      </c>
      <c r="P118">
        <v>143489.49782783099</v>
      </c>
      <c r="Q118">
        <v>180542.24166697101</v>
      </c>
      <c r="R118">
        <v>126.660741322123</v>
      </c>
      <c r="S118">
        <v>679.13349967059105</v>
      </c>
      <c r="T118">
        <v>0.49667400362984099</v>
      </c>
      <c r="U118">
        <v>1</v>
      </c>
      <c r="V118" s="1">
        <v>0</v>
      </c>
      <c r="W118" s="1">
        <v>0</v>
      </c>
      <c r="X118" s="1">
        <v>0</v>
      </c>
      <c r="Y118" s="1">
        <v>0</v>
      </c>
      <c r="Z118">
        <v>0.22587498880351001</v>
      </c>
      <c r="AA118">
        <v>4.0251768607105101E-4</v>
      </c>
      <c r="AB118">
        <v>8.0590168680753603E-3</v>
      </c>
      <c r="AC118">
        <v>1.2058102691479901E-4</v>
      </c>
      <c r="AD118" s="1">
        <v>0</v>
      </c>
      <c r="AE118">
        <v>1.44268666271568E-3</v>
      </c>
      <c r="AF118">
        <v>1.7627802257954699E-4</v>
      </c>
      <c r="AG118">
        <v>4.9481015047727803</v>
      </c>
      <c r="AH118">
        <v>0.29026433977786298</v>
      </c>
      <c r="AI118">
        <v>817.92295874375202</v>
      </c>
      <c r="AJ118" t="s">
        <v>91</v>
      </c>
      <c r="AK118" t="s">
        <v>92</v>
      </c>
      <c r="AL118" s="4">
        <v>19735545531.240002</v>
      </c>
      <c r="AM118">
        <v>137540</v>
      </c>
      <c r="AN118" s="1">
        <f t="shared" si="15"/>
        <v>1.0201080266356436E-2</v>
      </c>
      <c r="AO118" s="5">
        <f t="shared" si="16"/>
        <v>11.577313474241857</v>
      </c>
      <c r="AP118" s="15">
        <f t="shared" si="14"/>
        <v>-6.3630321828984981E-2</v>
      </c>
    </row>
    <row r="119" spans="1:42" x14ac:dyDescent="0.25">
      <c r="A119" t="s">
        <v>37</v>
      </c>
      <c r="B119">
        <v>12.2131947273154</v>
      </c>
      <c r="C119">
        <v>1.14205753997824E-2</v>
      </c>
      <c r="D119">
        <v>12.875799365839599</v>
      </c>
      <c r="E119">
        <v>-24.708570553795798</v>
      </c>
      <c r="F119" s="1">
        <v>0</v>
      </c>
      <c r="G119" s="1">
        <v>0</v>
      </c>
      <c r="H119">
        <v>3.4580966232466102</v>
      </c>
      <c r="I119">
        <v>-14.6940161518512</v>
      </c>
      <c r="J119">
        <v>-13.966370178979201</v>
      </c>
      <c r="K119">
        <v>-66.129361915082498</v>
      </c>
      <c r="L119">
        <v>12.99553057466</v>
      </c>
      <c r="M119">
        <v>59.241914528430001</v>
      </c>
      <c r="N119">
        <v>94.5265453707445</v>
      </c>
      <c r="O119">
        <v>65.126118504680704</v>
      </c>
      <c r="P119">
        <v>143756.841582036</v>
      </c>
      <c r="Q119">
        <v>179676.791704923</v>
      </c>
      <c r="R119">
        <v>127.25554189758201</v>
      </c>
      <c r="S119">
        <v>688.53994864641095</v>
      </c>
      <c r="T119">
        <v>0.48362118977674101</v>
      </c>
      <c r="U119">
        <v>1</v>
      </c>
      <c r="V119" s="1">
        <v>0</v>
      </c>
      <c r="W119" s="1">
        <v>0</v>
      </c>
      <c r="X119" s="1">
        <v>0</v>
      </c>
      <c r="Y119" s="1">
        <v>0</v>
      </c>
      <c r="Z119">
        <v>0.245597232927729</v>
      </c>
      <c r="AA119">
        <v>3.8882415921230601E-4</v>
      </c>
      <c r="AB119">
        <v>8.6238460804145406E-3</v>
      </c>
      <c r="AC119">
        <v>3.0153706617834698E-4</v>
      </c>
      <c r="AD119" s="1">
        <v>0</v>
      </c>
      <c r="AE119">
        <v>1.5414687032424899E-3</v>
      </c>
      <c r="AF119">
        <v>5.6492252062985697E-4</v>
      </c>
      <c r="AG119">
        <v>5.5248671320423499</v>
      </c>
      <c r="AH119">
        <v>0.31672055507921698</v>
      </c>
      <c r="AI119">
        <v>1206.67744529985</v>
      </c>
      <c r="AJ119" t="s">
        <v>93</v>
      </c>
      <c r="AK119" t="s">
        <v>94</v>
      </c>
      <c r="AL119" s="4">
        <v>39657624859.870003</v>
      </c>
      <c r="AM119">
        <v>275866</v>
      </c>
      <c r="AN119" s="1">
        <f t="shared" si="15"/>
        <v>1.142059852967754E-2</v>
      </c>
      <c r="AO119" s="5">
        <f t="shared" si="16"/>
        <v>12.875823827283817</v>
      </c>
      <c r="AP119" s="15">
        <f t="shared" si="14"/>
        <v>-5.1461242886568725E-2</v>
      </c>
    </row>
    <row r="120" spans="1:42" x14ac:dyDescent="0.25">
      <c r="A120" t="s">
        <v>37</v>
      </c>
      <c r="B120">
        <v>12.5486935780299</v>
      </c>
      <c r="C120">
        <v>1.23558809767203E-2</v>
      </c>
      <c r="D120">
        <v>13.8598180831455</v>
      </c>
      <c r="E120">
        <v>-15.625346991412901</v>
      </c>
      <c r="F120" s="1">
        <v>0</v>
      </c>
      <c r="G120" s="1">
        <v>0</v>
      </c>
      <c r="H120">
        <v>3.6205664884825799</v>
      </c>
      <c r="I120">
        <v>9.7316669160118501</v>
      </c>
      <c r="J120">
        <v>10.3484297511988</v>
      </c>
      <c r="K120">
        <v>-41.977780266885098</v>
      </c>
      <c r="L120">
        <v>37.951993643515003</v>
      </c>
      <c r="M120">
        <v>57.109036924127402</v>
      </c>
      <c r="N120">
        <v>94.108661923246501</v>
      </c>
      <c r="O120">
        <v>65.375040520124898</v>
      </c>
      <c r="P120">
        <v>141053.399987982</v>
      </c>
      <c r="Q120">
        <v>177646.32709649601</v>
      </c>
      <c r="R120">
        <v>127.345889593555</v>
      </c>
      <c r="S120">
        <v>689.02798485274502</v>
      </c>
      <c r="T120">
        <v>0.46884178114333103</v>
      </c>
      <c r="U120">
        <v>1</v>
      </c>
      <c r="V120" s="1">
        <v>0</v>
      </c>
      <c r="W120" s="1">
        <v>0</v>
      </c>
      <c r="X120" s="1">
        <v>0</v>
      </c>
      <c r="Y120" s="1">
        <v>0</v>
      </c>
      <c r="Z120">
        <v>0.28159554863187403</v>
      </c>
      <c r="AA120">
        <v>3.8017713145030002E-4</v>
      </c>
      <c r="AB120">
        <v>8.3352721179449796E-3</v>
      </c>
      <c r="AC120">
        <v>7.0134453696230005E-4</v>
      </c>
      <c r="AD120" s="1">
        <v>0</v>
      </c>
      <c r="AE120">
        <v>1.7879925622859001E-3</v>
      </c>
      <c r="AF120">
        <v>1.15111995099985E-3</v>
      </c>
      <c r="AG120">
        <v>5.7100952040923998</v>
      </c>
      <c r="AH120">
        <v>0.31487728945796001</v>
      </c>
      <c r="AI120">
        <v>1771.4495984718101</v>
      </c>
      <c r="AJ120" t="s">
        <v>95</v>
      </c>
      <c r="AK120" t="s">
        <v>96</v>
      </c>
      <c r="AL120" s="4">
        <v>49413968137.190002</v>
      </c>
      <c r="AM120">
        <v>350321</v>
      </c>
      <c r="AN120" s="1">
        <f t="shared" si="15"/>
        <v>1.2355906299643331E-2</v>
      </c>
      <c r="AO120" s="5">
        <f t="shared" si="16"/>
        <v>13.85984458646824</v>
      </c>
      <c r="AP120" s="15">
        <f t="shared" si="14"/>
        <v>-9.4598969283010925E-2</v>
      </c>
    </row>
    <row r="121" spans="1:42" x14ac:dyDescent="0.25">
      <c r="A121" t="s">
        <v>37</v>
      </c>
      <c r="B121">
        <v>13.9667515543362</v>
      </c>
      <c r="C121">
        <v>1.4266459018161501E-2</v>
      </c>
      <c r="D121">
        <v>15.8383170157233</v>
      </c>
      <c r="E121">
        <v>-12.0277497776116</v>
      </c>
      <c r="F121" s="1">
        <v>0</v>
      </c>
      <c r="G121" s="1">
        <v>0</v>
      </c>
      <c r="H121">
        <v>3.6829172048310501</v>
      </c>
      <c r="I121">
        <v>34.309165357956303</v>
      </c>
      <c r="J121">
        <v>34.615719056635903</v>
      </c>
      <c r="K121">
        <v>-22.1744809348343</v>
      </c>
      <c r="L121">
        <v>62.815755053650399</v>
      </c>
      <c r="M121">
        <v>55.447065473036197</v>
      </c>
      <c r="N121">
        <v>93.664700810655802</v>
      </c>
      <c r="O121">
        <v>64.488997715109605</v>
      </c>
      <c r="P121">
        <v>139609.02282166301</v>
      </c>
      <c r="Q121">
        <v>175691.02108783901</v>
      </c>
      <c r="R121">
        <v>127.49231570433</v>
      </c>
      <c r="S121">
        <v>696.76944543592197</v>
      </c>
      <c r="T121">
        <v>0.457493397518554</v>
      </c>
      <c r="U121">
        <v>1</v>
      </c>
      <c r="V121" s="1">
        <v>0</v>
      </c>
      <c r="W121" s="1">
        <v>0</v>
      </c>
      <c r="X121" s="1">
        <v>0</v>
      </c>
      <c r="Y121" s="1">
        <v>0</v>
      </c>
      <c r="Z121">
        <v>0.295110443959678</v>
      </c>
      <c r="AA121">
        <v>3.7544424902395999E-4</v>
      </c>
      <c r="AB121">
        <v>8.4835532216778493E-3</v>
      </c>
      <c r="AC121">
        <v>9.6203989218503899E-4</v>
      </c>
      <c r="AD121" s="1">
        <v>0</v>
      </c>
      <c r="AE121">
        <v>2.17260182314729E-3</v>
      </c>
      <c r="AF121">
        <v>2.27284855214772E-3</v>
      </c>
      <c r="AG121">
        <v>6.1709816452606798</v>
      </c>
      <c r="AH121">
        <v>0.32686332301037901</v>
      </c>
      <c r="AI121">
        <v>2183.2237727995498</v>
      </c>
      <c r="AJ121" t="s">
        <v>97</v>
      </c>
      <c r="AK121" t="s">
        <v>98</v>
      </c>
      <c r="AL121" s="4">
        <v>65258422800.690002</v>
      </c>
      <c r="AM121">
        <v>467437</v>
      </c>
      <c r="AN121" s="1">
        <f t="shared" si="15"/>
        <v>1.4266487738181857E-2</v>
      </c>
      <c r="AO121" s="5">
        <f t="shared" si="16"/>
        <v>15.83834644101627</v>
      </c>
      <c r="AP121" s="15">
        <f t="shared" si="14"/>
        <v>-0.11816694030869102</v>
      </c>
    </row>
    <row r="122" spans="1:42" x14ac:dyDescent="0.25">
      <c r="A122" t="s">
        <v>37</v>
      </c>
      <c r="B122">
        <v>15.237464462333101</v>
      </c>
      <c r="C122">
        <v>1.55389884427509E-2</v>
      </c>
      <c r="D122">
        <v>17.132878560060199</v>
      </c>
      <c r="E122">
        <v>-2.6078300442545701</v>
      </c>
      <c r="F122" s="1">
        <v>0</v>
      </c>
      <c r="G122" s="1">
        <v>0</v>
      </c>
      <c r="H122">
        <v>3.8611868617446299</v>
      </c>
      <c r="I122">
        <v>57.507771753195499</v>
      </c>
      <c r="J122">
        <v>57.8656673378932</v>
      </c>
      <c r="K122">
        <v>-0.99290922705192097</v>
      </c>
      <c r="L122">
        <v>86.788059793836396</v>
      </c>
      <c r="M122">
        <v>54.407254515807701</v>
      </c>
      <c r="N122">
        <v>93.283030247314997</v>
      </c>
      <c r="O122">
        <v>63.817727313548097</v>
      </c>
      <c r="P122">
        <v>135841.520728303</v>
      </c>
      <c r="Q122">
        <v>172007.931869994</v>
      </c>
      <c r="R122">
        <v>128.062265930367</v>
      </c>
      <c r="S122">
        <v>698.06427387092799</v>
      </c>
      <c r="T122">
        <v>0.45525729463449699</v>
      </c>
      <c r="U122">
        <v>1</v>
      </c>
      <c r="V122" s="1">
        <v>0</v>
      </c>
      <c r="W122" s="1">
        <v>0</v>
      </c>
      <c r="X122" s="1">
        <v>0</v>
      </c>
      <c r="Y122" s="1">
        <v>0</v>
      </c>
      <c r="Z122">
        <v>0.30842273293018801</v>
      </c>
      <c r="AA122">
        <v>3.7636198954582801E-4</v>
      </c>
      <c r="AB122">
        <v>8.4162830891485706E-3</v>
      </c>
      <c r="AC122">
        <v>1.1040434953993601E-3</v>
      </c>
      <c r="AD122" s="1">
        <v>0</v>
      </c>
      <c r="AE122">
        <v>3.0800443125377701E-3</v>
      </c>
      <c r="AF122">
        <v>2.56226662441495E-3</v>
      </c>
      <c r="AG122">
        <v>6.5301353050217399</v>
      </c>
      <c r="AH122">
        <v>0.34096340481561799</v>
      </c>
      <c r="AI122">
        <v>2918.5753120208101</v>
      </c>
      <c r="AJ122" t="s">
        <v>99</v>
      </c>
      <c r="AK122" t="s">
        <v>100</v>
      </c>
      <c r="AL122" s="4">
        <v>54746713842.400002</v>
      </c>
      <c r="AM122">
        <v>403019</v>
      </c>
      <c r="AN122" s="1">
        <f t="shared" si="15"/>
        <v>1.5538999511046477E-2</v>
      </c>
      <c r="AO122" s="5">
        <f t="shared" si="16"/>
        <v>17.132889740160373</v>
      </c>
      <c r="AP122" s="15">
        <f t="shared" si="14"/>
        <v>-0.11063021844710008</v>
      </c>
    </row>
    <row r="123" spans="1:42" x14ac:dyDescent="0.25">
      <c r="A123" t="s">
        <v>37</v>
      </c>
      <c r="B123">
        <v>16.508270418682599</v>
      </c>
      <c r="C123">
        <v>1.7088802097395901E-2</v>
      </c>
      <c r="D123">
        <v>18.684863754059599</v>
      </c>
      <c r="E123">
        <v>9.1654568595213508</v>
      </c>
      <c r="F123" s="1">
        <v>0</v>
      </c>
      <c r="G123" s="1">
        <v>0</v>
      </c>
      <c r="H123">
        <v>4.0496607059432499</v>
      </c>
      <c r="I123">
        <v>81.343557368002095</v>
      </c>
      <c r="J123">
        <v>81.361331757890596</v>
      </c>
      <c r="K123">
        <v>19.955004269076401</v>
      </c>
      <c r="L123">
        <v>111.82875641634099</v>
      </c>
      <c r="M123">
        <v>54.046236100878701</v>
      </c>
      <c r="N123">
        <v>92.779560991935398</v>
      </c>
      <c r="O123">
        <v>63.084391834487398</v>
      </c>
      <c r="P123">
        <v>130426.741731912</v>
      </c>
      <c r="Q123">
        <v>165039.09783008799</v>
      </c>
      <c r="R123">
        <v>128.135711226014</v>
      </c>
      <c r="S123">
        <v>699.334296675058</v>
      </c>
      <c r="T123">
        <v>0.445482621032041</v>
      </c>
      <c r="U123">
        <v>1</v>
      </c>
      <c r="V123" s="1">
        <v>0</v>
      </c>
      <c r="W123" s="1">
        <v>0</v>
      </c>
      <c r="X123" s="1">
        <v>0</v>
      </c>
      <c r="Y123" s="1">
        <v>0</v>
      </c>
      <c r="Z123">
        <v>0.33164619598843398</v>
      </c>
      <c r="AA123">
        <v>3.79789938963753E-4</v>
      </c>
      <c r="AB123">
        <v>8.3825162048766604E-3</v>
      </c>
      <c r="AC123">
        <v>1.17534210007251E-3</v>
      </c>
      <c r="AD123" s="1">
        <v>0</v>
      </c>
      <c r="AE123">
        <v>4.3640548101732202E-3</v>
      </c>
      <c r="AF123">
        <v>2.78712229144774E-3</v>
      </c>
      <c r="AG123">
        <v>6.7781609332300299</v>
      </c>
      <c r="AH123">
        <v>0.35064990815807301</v>
      </c>
      <c r="AI123">
        <v>3763.6616314522998</v>
      </c>
      <c r="AJ123" t="s">
        <v>101</v>
      </c>
      <c r="AK123" t="s">
        <v>102</v>
      </c>
      <c r="AL123" s="4">
        <v>42488728373.779999</v>
      </c>
      <c r="AM123">
        <v>325767</v>
      </c>
      <c r="AN123" s="1">
        <f t="shared" si="15"/>
        <v>1.7088825345533885E-2</v>
      </c>
      <c r="AO123" s="5">
        <f t="shared" si="16"/>
        <v>18.684886833563986</v>
      </c>
      <c r="AP123" s="15">
        <f t="shared" si="14"/>
        <v>-0.11648965515759235</v>
      </c>
    </row>
    <row r="124" spans="1:42" x14ac:dyDescent="0.25">
      <c r="A124" t="s">
        <v>37</v>
      </c>
      <c r="B124">
        <v>16.769349944145599</v>
      </c>
      <c r="C124">
        <v>1.75898360575148E-2</v>
      </c>
      <c r="D124">
        <v>19.1808713144028</v>
      </c>
      <c r="E124">
        <v>20.631288649550299</v>
      </c>
      <c r="F124" s="1">
        <v>0</v>
      </c>
      <c r="G124" s="1">
        <v>0</v>
      </c>
      <c r="H124">
        <v>4.2649596504284499</v>
      </c>
      <c r="I124">
        <v>103.014001693899</v>
      </c>
      <c r="J124">
        <v>103.231938784562</v>
      </c>
      <c r="K124">
        <v>41.9386018811051</v>
      </c>
      <c r="L124">
        <v>135.43516850754099</v>
      </c>
      <c r="M124">
        <v>53.973826248857101</v>
      </c>
      <c r="N124">
        <v>92.892771172607198</v>
      </c>
      <c r="O124">
        <v>62.767465757016502</v>
      </c>
      <c r="P124">
        <v>122465.512793064</v>
      </c>
      <c r="Q124">
        <v>156039.65577736401</v>
      </c>
      <c r="R124">
        <v>128.78643756827</v>
      </c>
      <c r="S124">
        <v>697.23581536973302</v>
      </c>
      <c r="T124">
        <v>0.48643634879810599</v>
      </c>
      <c r="U124">
        <v>1</v>
      </c>
      <c r="V124" s="1">
        <v>0</v>
      </c>
      <c r="W124" s="1">
        <v>0</v>
      </c>
      <c r="X124" s="1">
        <v>0</v>
      </c>
      <c r="Y124" s="1">
        <v>0</v>
      </c>
      <c r="Z124">
        <v>0.27201729237773697</v>
      </c>
      <c r="AA124">
        <v>3.8777503211004301E-4</v>
      </c>
      <c r="AB124">
        <v>8.18800959277469E-3</v>
      </c>
      <c r="AC124">
        <v>1.21519980241809E-3</v>
      </c>
      <c r="AD124" s="1">
        <v>0</v>
      </c>
      <c r="AE124">
        <v>4.6834868465420298E-3</v>
      </c>
      <c r="AF124">
        <v>3.1153257253491401E-3</v>
      </c>
      <c r="AG124">
        <v>7.0033753888179699</v>
      </c>
      <c r="AH124">
        <v>0.39108206363106202</v>
      </c>
      <c r="AI124">
        <v>4675.0233503767904</v>
      </c>
      <c r="AJ124" t="s">
        <v>103</v>
      </c>
      <c r="AK124" t="s">
        <v>104</v>
      </c>
      <c r="AL124" s="4">
        <v>19756258989.290001</v>
      </c>
      <c r="AM124">
        <v>161321</v>
      </c>
      <c r="AN124" s="1">
        <f t="shared" si="15"/>
        <v>1.7589796999193996E-2</v>
      </c>
      <c r="AO124" s="5">
        <f t="shared" si="16"/>
        <v>19.180832756249465</v>
      </c>
      <c r="AP124" s="15">
        <f t="shared" si="14"/>
        <v>-0.12572532971671646</v>
      </c>
    </row>
    <row r="125" spans="1:42" x14ac:dyDescent="0.25">
      <c r="A125" t="s">
        <v>37</v>
      </c>
      <c r="B125">
        <v>16.655027363066498</v>
      </c>
      <c r="C125">
        <v>1.7284887508443501E-2</v>
      </c>
      <c r="D125">
        <v>18.879313410003299</v>
      </c>
      <c r="E125">
        <v>28.685083182086998</v>
      </c>
      <c r="F125" s="1">
        <v>0</v>
      </c>
      <c r="G125" s="1">
        <v>0</v>
      </c>
      <c r="H125">
        <v>4.5308070841388703</v>
      </c>
      <c r="I125">
        <v>126.576236310892</v>
      </c>
      <c r="J125">
        <v>126.656661954513</v>
      </c>
      <c r="K125">
        <v>67.810070528237901</v>
      </c>
      <c r="L125">
        <v>161.24444797369901</v>
      </c>
      <c r="M125">
        <v>53.830050412870001</v>
      </c>
      <c r="N125">
        <v>93.248419399273601</v>
      </c>
      <c r="O125">
        <v>63.914024952527903</v>
      </c>
      <c r="P125">
        <v>114373.765687344</v>
      </c>
      <c r="Q125">
        <v>145786.67266065799</v>
      </c>
      <c r="R125">
        <v>129.81178523785201</v>
      </c>
      <c r="S125">
        <v>694.060362053022</v>
      </c>
      <c r="T125">
        <v>0.56877778313448402</v>
      </c>
      <c r="U125">
        <v>1</v>
      </c>
      <c r="V125" s="1">
        <v>0</v>
      </c>
      <c r="W125" s="1">
        <v>0</v>
      </c>
      <c r="X125" s="1">
        <v>0</v>
      </c>
      <c r="Y125" s="1">
        <v>0</v>
      </c>
      <c r="Z125">
        <v>0.159769103067322</v>
      </c>
      <c r="AA125">
        <v>3.85479353532038E-4</v>
      </c>
      <c r="AB125">
        <v>7.8093512116759103E-3</v>
      </c>
      <c r="AC125">
        <v>1.3035360085858099E-3</v>
      </c>
      <c r="AD125" s="1">
        <v>0</v>
      </c>
      <c r="AE125">
        <v>4.6134717280932802E-3</v>
      </c>
      <c r="AF125">
        <v>3.1730811137404701E-3</v>
      </c>
      <c r="AG125">
        <v>6.8184284563373003</v>
      </c>
      <c r="AH125">
        <v>0.35655971204400699</v>
      </c>
      <c r="AI125">
        <v>5647.0536319519597</v>
      </c>
      <c r="AJ125" t="s">
        <v>105</v>
      </c>
      <c r="AK125" t="s">
        <v>106</v>
      </c>
      <c r="AL125" s="4">
        <v>9072927710.6800003</v>
      </c>
      <c r="AM125">
        <v>79327</v>
      </c>
      <c r="AN125" s="1">
        <f t="shared" si="15"/>
        <v>1.7284919415627507E-2</v>
      </c>
      <c r="AO125" s="5">
        <f t="shared" si="16"/>
        <v>18.879345016301219</v>
      </c>
      <c r="AP125" s="15">
        <f t="shared" si="14"/>
        <v>-0.11781604545842495</v>
      </c>
    </row>
    <row r="126" spans="1:42" x14ac:dyDescent="0.25">
      <c r="A126" t="s">
        <v>37</v>
      </c>
      <c r="B126">
        <v>17.936195470220401</v>
      </c>
      <c r="C126">
        <v>1.7556482495071399E-2</v>
      </c>
      <c r="D126">
        <v>19.147938724419902</v>
      </c>
      <c r="E126">
        <v>38.8313101247441</v>
      </c>
      <c r="F126" s="1">
        <v>0</v>
      </c>
      <c r="G126" s="1">
        <v>0</v>
      </c>
      <c r="H126">
        <v>4.67531554944921</v>
      </c>
      <c r="I126">
        <v>149.930347901153</v>
      </c>
      <c r="J126">
        <v>150.02481462562301</v>
      </c>
      <c r="K126">
        <v>91.422572945897898</v>
      </c>
      <c r="L126">
        <v>185.48240144362899</v>
      </c>
      <c r="M126">
        <v>53.662534520962403</v>
      </c>
      <c r="N126">
        <v>93.159792473614004</v>
      </c>
      <c r="O126">
        <v>63.537765662874399</v>
      </c>
      <c r="P126">
        <v>111472.126268918</v>
      </c>
      <c r="Q126">
        <v>142421.420632252</v>
      </c>
      <c r="R126">
        <v>129.148312689053</v>
      </c>
      <c r="S126">
        <v>695.74721636480797</v>
      </c>
      <c r="T126">
        <v>0.57005914705582605</v>
      </c>
      <c r="U126">
        <v>1</v>
      </c>
      <c r="V126" s="1">
        <v>0</v>
      </c>
      <c r="W126" s="1">
        <v>0</v>
      </c>
      <c r="X126" s="1">
        <v>0</v>
      </c>
      <c r="Y126" s="1">
        <v>0</v>
      </c>
      <c r="Z126">
        <v>0.143117514722235</v>
      </c>
      <c r="AA126">
        <v>3.9652229099056201E-4</v>
      </c>
      <c r="AB126">
        <v>7.5772883243321E-3</v>
      </c>
      <c r="AC126">
        <v>1.350094493547E-3</v>
      </c>
      <c r="AD126" s="1">
        <v>0</v>
      </c>
      <c r="AE126">
        <v>4.9096114362757199E-3</v>
      </c>
      <c r="AF126">
        <v>3.3230178257156501E-3</v>
      </c>
      <c r="AG126">
        <v>7.0057957581616996</v>
      </c>
      <c r="AH126">
        <v>0.35310701330155397</v>
      </c>
      <c r="AI126">
        <v>6276.6233827245596</v>
      </c>
      <c r="AJ126" t="s">
        <v>107</v>
      </c>
      <c r="AK126" t="s">
        <v>108</v>
      </c>
      <c r="AL126" s="4">
        <v>3932959559.02</v>
      </c>
      <c r="AM126">
        <v>35282</v>
      </c>
      <c r="AN126" s="1">
        <f t="shared" si="15"/>
        <v>1.7556534370861031E-2</v>
      </c>
      <c r="AO126" s="5">
        <f t="shared" si="16"/>
        <v>19.147989955008583</v>
      </c>
      <c r="AP126" s="15">
        <f t="shared" si="14"/>
        <v>-6.3283221846439863E-2</v>
      </c>
    </row>
    <row r="127" spans="1:42" x14ac:dyDescent="0.25">
      <c r="A127" t="s">
        <v>37</v>
      </c>
      <c r="B127">
        <v>18.456028604320299</v>
      </c>
      <c r="C127">
        <v>1.7192883323961301E-2</v>
      </c>
      <c r="D127">
        <v>18.788129869785099</v>
      </c>
      <c r="E127">
        <v>57.398197046963503</v>
      </c>
      <c r="F127" s="1">
        <v>0</v>
      </c>
      <c r="G127" s="1">
        <v>0</v>
      </c>
      <c r="H127">
        <v>4.8943794175412796</v>
      </c>
      <c r="I127">
        <v>174.14899203253401</v>
      </c>
      <c r="J127">
        <v>174.40616581873101</v>
      </c>
      <c r="K127">
        <v>116.683492577602</v>
      </c>
      <c r="L127">
        <v>210.73380993796999</v>
      </c>
      <c r="M127">
        <v>54.624144187952197</v>
      </c>
      <c r="N127">
        <v>93.100887812730306</v>
      </c>
      <c r="O127">
        <v>63.134465283635102</v>
      </c>
      <c r="P127">
        <v>108441.152634325</v>
      </c>
      <c r="Q127">
        <v>139218.87242451499</v>
      </c>
      <c r="R127">
        <v>126.990759659163</v>
      </c>
      <c r="S127">
        <v>691.73901662749904</v>
      </c>
      <c r="T127">
        <v>0.57101016922512904</v>
      </c>
      <c r="U127">
        <v>1</v>
      </c>
      <c r="V127" s="1">
        <v>0</v>
      </c>
      <c r="W127" s="1">
        <v>0</v>
      </c>
      <c r="X127" s="1">
        <v>0</v>
      </c>
      <c r="Y127" s="1">
        <v>0</v>
      </c>
      <c r="Z127">
        <v>0.146194597845064</v>
      </c>
      <c r="AA127">
        <v>3.9956522323072498E-4</v>
      </c>
      <c r="AB127">
        <v>7.33093093892316E-3</v>
      </c>
      <c r="AC127">
        <v>1.4056159253926801E-3</v>
      </c>
      <c r="AD127" s="1">
        <v>0</v>
      </c>
      <c r="AE127">
        <v>5.0300943456221704E-3</v>
      </c>
      <c r="AF127">
        <v>3.02658352583015E-3</v>
      </c>
      <c r="AG127">
        <v>7.0982760179322204</v>
      </c>
      <c r="AH127">
        <v>0.36508715049762802</v>
      </c>
      <c r="AI127">
        <v>7251.3324559754701</v>
      </c>
      <c r="AJ127" t="s">
        <v>109</v>
      </c>
      <c r="AK127" t="s">
        <v>110</v>
      </c>
      <c r="AL127" s="4">
        <v>1620653026.1199999</v>
      </c>
      <c r="AM127">
        <v>14945</v>
      </c>
      <c r="AN127" s="1">
        <f t="shared" si="15"/>
        <v>1.7192789958998887E-2</v>
      </c>
      <c r="AO127" s="5">
        <f t="shared" si="16"/>
        <v>18.788037289904114</v>
      </c>
      <c r="AP127" s="15">
        <f t="shared" si="14"/>
        <v>-1.767612145362496E-2</v>
      </c>
    </row>
    <row r="128" spans="1:42" x14ac:dyDescent="0.25">
      <c r="A128" t="s">
        <v>37</v>
      </c>
      <c r="B128">
        <v>12.832341070767299</v>
      </c>
      <c r="C128">
        <v>1.7345228884931899E-2</v>
      </c>
      <c r="D128">
        <v>18.939065593410401</v>
      </c>
      <c r="E128">
        <v>78.650366280312596</v>
      </c>
      <c r="F128" s="1">
        <v>0</v>
      </c>
      <c r="G128" s="1">
        <v>0</v>
      </c>
      <c r="H128">
        <v>5.1757034977325604</v>
      </c>
      <c r="I128">
        <v>195.38694595774899</v>
      </c>
      <c r="J128">
        <v>196.31745195866301</v>
      </c>
      <c r="K128">
        <v>140.80244969792301</v>
      </c>
      <c r="L128">
        <v>234.35126186779999</v>
      </c>
      <c r="M128">
        <v>57.622358248835098</v>
      </c>
      <c r="N128">
        <v>92.648786438820295</v>
      </c>
      <c r="O128">
        <v>62.207795859527302</v>
      </c>
      <c r="P128">
        <v>101612.969009883</v>
      </c>
      <c r="Q128">
        <v>129452.57008374701</v>
      </c>
      <c r="R128">
        <v>122.78835822150999</v>
      </c>
      <c r="S128">
        <v>688.31931922261003</v>
      </c>
      <c r="T128">
        <v>0.55584627790442598</v>
      </c>
      <c r="U128">
        <v>1</v>
      </c>
      <c r="V128" s="1">
        <v>0</v>
      </c>
      <c r="W128" s="1">
        <v>0</v>
      </c>
      <c r="X128" s="1">
        <v>0</v>
      </c>
      <c r="Y128" s="1">
        <v>0</v>
      </c>
      <c r="Z128">
        <v>0.203777059256814</v>
      </c>
      <c r="AA128">
        <v>4.3622866479121598E-4</v>
      </c>
      <c r="AB128">
        <v>7.3341599711509798E-3</v>
      </c>
      <c r="AC128">
        <v>1.0137914596861099E-3</v>
      </c>
      <c r="AD128" s="1">
        <v>0</v>
      </c>
      <c r="AE128">
        <v>5.3314895851525202E-3</v>
      </c>
      <c r="AF128">
        <v>3.2295774358948302E-3</v>
      </c>
      <c r="AG128">
        <v>7.1087603925494998</v>
      </c>
      <c r="AH128">
        <v>0.37623014172576802</v>
      </c>
      <c r="AI128">
        <v>8707.4921552084197</v>
      </c>
      <c r="AJ128" t="s">
        <v>111</v>
      </c>
      <c r="AK128" t="s">
        <v>112</v>
      </c>
      <c r="AL128" s="4">
        <v>565476172.53999996</v>
      </c>
      <c r="AM128">
        <v>5565</v>
      </c>
      <c r="AN128" s="1">
        <f>SUM(AA128:AD128,AF128)+AE128*$AN$70</f>
        <v>1.7345247116675656E-2</v>
      </c>
      <c r="AO128" s="5">
        <f t="shared" si="16"/>
        <v>18.939083641035047</v>
      </c>
      <c r="AP128" s="15">
        <f>B128/D128-1</f>
        <v>-0.32244064484194279</v>
      </c>
    </row>
    <row r="129" spans="1:42" x14ac:dyDescent="0.25">
      <c r="A129" t="s">
        <v>37</v>
      </c>
      <c r="B129">
        <v>16.571291795679901</v>
      </c>
      <c r="C129">
        <v>1.6745076945935002E-2</v>
      </c>
      <c r="D129">
        <v>18.3429747425842</v>
      </c>
      <c r="E129">
        <v>173.833606137083</v>
      </c>
      <c r="F129" s="1">
        <v>0</v>
      </c>
      <c r="G129" s="1">
        <v>0</v>
      </c>
      <c r="H129">
        <v>6.1572881288318397</v>
      </c>
      <c r="I129">
        <v>246.358896446958</v>
      </c>
      <c r="J129">
        <v>253.89624390560701</v>
      </c>
      <c r="K129">
        <v>219.988014426235</v>
      </c>
      <c r="L129">
        <v>289.29711101704498</v>
      </c>
      <c r="M129">
        <v>66.638908424537604</v>
      </c>
      <c r="N129">
        <v>91.5208303286892</v>
      </c>
      <c r="O129">
        <v>63.502218968275599</v>
      </c>
      <c r="P129">
        <v>92620.212278601204</v>
      </c>
      <c r="Q129">
        <v>115113.631211548</v>
      </c>
      <c r="R129">
        <v>110.657750067026</v>
      </c>
      <c r="S129">
        <v>625.04936196641302</v>
      </c>
      <c r="T129">
        <v>0.27923101122056698</v>
      </c>
      <c r="U129">
        <v>1</v>
      </c>
      <c r="V129" s="1">
        <v>0</v>
      </c>
      <c r="W129" s="1">
        <v>0</v>
      </c>
      <c r="X129" s="1">
        <v>0</v>
      </c>
      <c r="Y129" s="1">
        <v>0</v>
      </c>
      <c r="Z129">
        <v>0.61029608303184002</v>
      </c>
      <c r="AA129">
        <v>4.7449326212053799E-4</v>
      </c>
      <c r="AB129">
        <v>6.5296801693502096E-3</v>
      </c>
      <c r="AC129">
        <v>3.1059653363977002E-4</v>
      </c>
      <c r="AD129" s="1">
        <v>0</v>
      </c>
      <c r="AE129">
        <v>6.3088692965354402E-3</v>
      </c>
      <c r="AF129">
        <v>3.1216547001282E-3</v>
      </c>
      <c r="AG129">
        <v>5.8131418715061596</v>
      </c>
      <c r="AH129">
        <v>0.33892947287016301</v>
      </c>
      <c r="AI129">
        <v>11960.599498109001</v>
      </c>
      <c r="AJ129" t="s">
        <v>113</v>
      </c>
      <c r="AK129" t="s">
        <v>114</v>
      </c>
      <c r="AL129" s="4">
        <v>487367557.00999999</v>
      </c>
      <c r="AM129">
        <v>5262</v>
      </c>
      <c r="AN129" s="1">
        <f>SUM(AA129:AD129,AF129)+AE129*$AN$70</f>
        <v>1.6745293961774158E-2</v>
      </c>
      <c r="AO129" s="5">
        <f t="shared" si="16"/>
        <v>18.343191014225756</v>
      </c>
      <c r="AP129" s="15">
        <f>B129/D129-1</f>
        <v>-9.6586457309524754E-2</v>
      </c>
    </row>
    <row r="133" spans="1:42" x14ac:dyDescent="0.25">
      <c r="A133" t="s">
        <v>0</v>
      </c>
      <c r="B133" t="s">
        <v>1</v>
      </c>
      <c r="C133" t="s">
        <v>2</v>
      </c>
      <c r="D133" t="s">
        <v>3</v>
      </c>
      <c r="E133" t="s">
        <v>5</v>
      </c>
      <c r="F133" t="s">
        <v>6</v>
      </c>
      <c r="G133" t="s">
        <v>208</v>
      </c>
      <c r="H133" t="s">
        <v>7</v>
      </c>
      <c r="I133" t="s">
        <v>8</v>
      </c>
      <c r="J133" t="s">
        <v>134</v>
      </c>
      <c r="K133" t="s">
        <v>143</v>
      </c>
      <c r="L133" t="s">
        <v>9</v>
      </c>
      <c r="M133" t="s">
        <v>10</v>
      </c>
      <c r="N133" t="s">
        <v>11</v>
      </c>
      <c r="O133" t="s">
        <v>13</v>
      </c>
      <c r="P133" t="s">
        <v>14</v>
      </c>
      <c r="Q133" t="s">
        <v>15</v>
      </c>
      <c r="R133" t="s">
        <v>16</v>
      </c>
      <c r="S133" t="s">
        <v>17</v>
      </c>
      <c r="T133" t="s">
        <v>18</v>
      </c>
      <c r="U133" t="s">
        <v>20</v>
      </c>
      <c r="V133" t="s">
        <v>21</v>
      </c>
      <c r="W133" t="s">
        <v>22</v>
      </c>
      <c r="X133" t="s">
        <v>23</v>
      </c>
      <c r="Y133" t="s">
        <v>24</v>
      </c>
      <c r="Z133" t="s">
        <v>25</v>
      </c>
      <c r="AA133" t="s">
        <v>26</v>
      </c>
      <c r="AB133" t="s">
        <v>27</v>
      </c>
      <c r="AC133" t="s">
        <v>120</v>
      </c>
      <c r="AD133" t="s">
        <v>28</v>
      </c>
      <c r="AE133" t="s">
        <v>29</v>
      </c>
      <c r="AF133" t="s">
        <v>30</v>
      </c>
      <c r="AG133" t="s">
        <v>31</v>
      </c>
      <c r="AH133" t="s">
        <v>32</v>
      </c>
      <c r="AI133" t="s">
        <v>33</v>
      </c>
      <c r="AJ133" t="s">
        <v>34</v>
      </c>
      <c r="AK133" t="s">
        <v>74</v>
      </c>
      <c r="AL133" s="4" t="s">
        <v>35</v>
      </c>
      <c r="AM133" t="s">
        <v>36</v>
      </c>
    </row>
    <row r="134" spans="1:42" x14ac:dyDescent="0.25">
      <c r="A134" t="s">
        <v>37</v>
      </c>
      <c r="B134">
        <v>4.1177032467293504</v>
      </c>
      <c r="C134">
        <v>5.6163151693048897E-3</v>
      </c>
      <c r="D134">
        <v>6.5352430371283603</v>
      </c>
      <c r="E134">
        <v>-47.272914988209997</v>
      </c>
      <c r="F134" s="1">
        <v>0</v>
      </c>
      <c r="G134" s="1">
        <v>0</v>
      </c>
      <c r="H134">
        <v>3.1554117082562501</v>
      </c>
      <c r="I134">
        <v>-211.444343635672</v>
      </c>
      <c r="J134">
        <v>-182.95662474157999</v>
      </c>
      <c r="K134">
        <v>-222.87825435539099</v>
      </c>
      <c r="L134">
        <v>-187.02197497634299</v>
      </c>
      <c r="M134">
        <v>52.492437377180899</v>
      </c>
      <c r="N134">
        <v>86.160923869655306</v>
      </c>
      <c r="O134">
        <v>62.498882117001799</v>
      </c>
      <c r="P134">
        <v>162146.14867411001</v>
      </c>
      <c r="Q134">
        <v>222795.97396926401</v>
      </c>
      <c r="R134">
        <v>111.286038052451</v>
      </c>
      <c r="S134">
        <v>634.42380804190805</v>
      </c>
      <c r="T134">
        <v>0.24606157235763901</v>
      </c>
      <c r="U134">
        <v>1</v>
      </c>
      <c r="V134" s="1">
        <v>0</v>
      </c>
      <c r="W134" s="1">
        <v>0</v>
      </c>
      <c r="X134" s="1">
        <v>0</v>
      </c>
      <c r="Y134" s="1">
        <v>0</v>
      </c>
      <c r="Z134">
        <v>0.62848542411980701</v>
      </c>
      <c r="AA134">
        <v>4.5606817159574798E-4</v>
      </c>
      <c r="AB134">
        <v>5.1567168496647999E-3</v>
      </c>
      <c r="AC134" s="1">
        <v>0</v>
      </c>
      <c r="AD134" s="1">
        <v>0</v>
      </c>
      <c r="AE134">
        <v>3.48827776972506E-6</v>
      </c>
      <c r="AF134" s="1">
        <v>0</v>
      </c>
      <c r="AG134">
        <v>5.2001591059863204</v>
      </c>
      <c r="AH134">
        <v>0.25697679309788601</v>
      </c>
      <c r="AI134">
        <v>172.48675453277701</v>
      </c>
      <c r="AJ134" t="s">
        <v>77</v>
      </c>
      <c r="AK134" t="s">
        <v>78</v>
      </c>
      <c r="AL134" s="4">
        <v>232355431.05000001</v>
      </c>
      <c r="AM134">
        <v>1433</v>
      </c>
    </row>
    <row r="135" spans="1:42" x14ac:dyDescent="0.25">
      <c r="A135" t="s">
        <v>37</v>
      </c>
      <c r="B135">
        <v>7.2331086048974198</v>
      </c>
      <c r="C135">
        <v>5.2655666115768596E-3</v>
      </c>
      <c r="D135">
        <v>6.1388612047260303</v>
      </c>
      <c r="E135">
        <v>-54.669333236764302</v>
      </c>
      <c r="F135" s="1">
        <v>0</v>
      </c>
      <c r="G135" s="1">
        <v>0</v>
      </c>
      <c r="H135">
        <v>3.1375215468313198</v>
      </c>
      <c r="I135">
        <v>-179.16497887419399</v>
      </c>
      <c r="J135">
        <v>-183.18949407983399</v>
      </c>
      <c r="K135">
        <v>-199.482056865418</v>
      </c>
      <c r="L135">
        <v>-158.02034304023999</v>
      </c>
      <c r="M135">
        <v>38.768271134732501</v>
      </c>
      <c r="N135">
        <v>89.731197857839902</v>
      </c>
      <c r="O135">
        <v>71.820002660093294</v>
      </c>
      <c r="P135">
        <v>188258.37609021601</v>
      </c>
      <c r="Q135">
        <v>247980.71493769501</v>
      </c>
      <c r="R135">
        <v>97.466526196222205</v>
      </c>
      <c r="S135">
        <v>653.25812989909696</v>
      </c>
      <c r="T135">
        <v>0.28474099377499601</v>
      </c>
      <c r="U135">
        <v>1</v>
      </c>
      <c r="V135" s="1">
        <v>0</v>
      </c>
      <c r="W135" s="1">
        <v>0</v>
      </c>
      <c r="X135" s="1">
        <v>0</v>
      </c>
      <c r="Y135" s="1">
        <v>0</v>
      </c>
      <c r="Z135">
        <v>0.59921758659090696</v>
      </c>
      <c r="AA135">
        <v>3.8228133140514399E-4</v>
      </c>
      <c r="AB135">
        <v>4.76994169944345E-3</v>
      </c>
      <c r="AC135">
        <v>1.4123408197175999E-6</v>
      </c>
      <c r="AD135" s="1">
        <v>0</v>
      </c>
      <c r="AE135">
        <v>1.11923831666094E-4</v>
      </c>
      <c r="AF135" s="1">
        <v>0</v>
      </c>
      <c r="AG135">
        <v>5.0590475916610904</v>
      </c>
      <c r="AH135">
        <v>0.170069606357349</v>
      </c>
      <c r="AI135">
        <v>251.30126939395399</v>
      </c>
      <c r="AJ135" t="s">
        <v>79</v>
      </c>
      <c r="AK135" t="s">
        <v>80</v>
      </c>
      <c r="AL135" s="4">
        <v>1531670147.8699999</v>
      </c>
      <c r="AM135">
        <v>8136</v>
      </c>
    </row>
    <row r="136" spans="1:42" x14ac:dyDescent="0.25">
      <c r="A136" t="s">
        <v>37</v>
      </c>
      <c r="B136">
        <v>7.3301533380264603</v>
      </c>
      <c r="C136">
        <v>5.0726084312008E-3</v>
      </c>
      <c r="D136">
        <v>5.9201422083224404</v>
      </c>
      <c r="E136">
        <v>-43.985843939594098</v>
      </c>
      <c r="F136" s="1">
        <v>0</v>
      </c>
      <c r="G136" s="1">
        <v>0</v>
      </c>
      <c r="H136">
        <v>3.2704121062559599</v>
      </c>
      <c r="I136">
        <v>-156.917636273369</v>
      </c>
      <c r="J136">
        <v>-169.02177535136701</v>
      </c>
      <c r="K136">
        <v>-171.387621747748</v>
      </c>
      <c r="L136">
        <v>-136.588018279549</v>
      </c>
      <c r="M136">
        <v>31.294513461612102</v>
      </c>
      <c r="N136">
        <v>92.743311183605599</v>
      </c>
      <c r="O136">
        <v>76.571671779494594</v>
      </c>
      <c r="P136">
        <v>195863.58176428301</v>
      </c>
      <c r="Q136">
        <v>246576.87899078699</v>
      </c>
      <c r="R136">
        <v>89.882387764164093</v>
      </c>
      <c r="S136">
        <v>665.89813210651505</v>
      </c>
      <c r="T136">
        <v>0.32223313469391601</v>
      </c>
      <c r="U136">
        <v>1</v>
      </c>
      <c r="V136" s="1">
        <v>0</v>
      </c>
      <c r="W136" s="1">
        <v>0</v>
      </c>
      <c r="X136" s="1">
        <v>0</v>
      </c>
      <c r="Y136" s="1">
        <v>0</v>
      </c>
      <c r="Z136">
        <v>0.52149164320235397</v>
      </c>
      <c r="AA136">
        <v>3.3866642341239602E-4</v>
      </c>
      <c r="AB136">
        <v>4.6400010670124897E-3</v>
      </c>
      <c r="AC136">
        <v>2.8671553200474101E-6</v>
      </c>
      <c r="AD136" s="1">
        <v>0</v>
      </c>
      <c r="AE136">
        <v>9.1075392629806195E-5</v>
      </c>
      <c r="AF136" s="1">
        <v>0</v>
      </c>
      <c r="AG136">
        <v>5.5378724542200199</v>
      </c>
      <c r="AH136">
        <v>0.15449158948701699</v>
      </c>
      <c r="AI136">
        <v>197.57619830239699</v>
      </c>
      <c r="AJ136" t="s">
        <v>81</v>
      </c>
      <c r="AK136" t="s">
        <v>82</v>
      </c>
      <c r="AL136" s="4">
        <v>14175626730.190001</v>
      </c>
      <c r="AM136">
        <v>72375</v>
      </c>
    </row>
    <row r="137" spans="1:42" x14ac:dyDescent="0.25">
      <c r="A137" t="s">
        <v>37</v>
      </c>
      <c r="B137">
        <v>9.0614881286545206</v>
      </c>
      <c r="C137">
        <v>6.5153721531893199E-3</v>
      </c>
      <c r="D137">
        <v>7.5442725335894201</v>
      </c>
      <c r="E137">
        <v>-37.594974110362003</v>
      </c>
      <c r="F137" s="1">
        <v>0</v>
      </c>
      <c r="G137" s="1">
        <v>0</v>
      </c>
      <c r="H137">
        <v>3.3460642627363302</v>
      </c>
      <c r="I137">
        <v>-130.720465580818</v>
      </c>
      <c r="J137">
        <v>-145.971808143337</v>
      </c>
      <c r="K137">
        <v>-140.33336408433101</v>
      </c>
      <c r="L137">
        <v>-110.703131997263</v>
      </c>
      <c r="M137">
        <v>25.684157314599599</v>
      </c>
      <c r="N137">
        <v>93.451341510782399</v>
      </c>
      <c r="O137">
        <v>78.816311856035796</v>
      </c>
      <c r="P137">
        <v>199154.70468622801</v>
      </c>
      <c r="Q137">
        <v>246289.29386751499</v>
      </c>
      <c r="R137">
        <v>85.884524692819497</v>
      </c>
      <c r="S137">
        <v>664.60194426067403</v>
      </c>
      <c r="T137">
        <v>0.33176967364107501</v>
      </c>
      <c r="U137">
        <v>1</v>
      </c>
      <c r="V137" s="1">
        <v>0</v>
      </c>
      <c r="W137" s="1">
        <v>0</v>
      </c>
      <c r="X137" s="1">
        <v>0</v>
      </c>
      <c r="Y137" s="1">
        <v>0</v>
      </c>
      <c r="Z137">
        <v>0.50248553530803297</v>
      </c>
      <c r="AA137">
        <v>3.1049685576662402E-4</v>
      </c>
      <c r="AB137">
        <v>5.4107948523697703E-3</v>
      </c>
      <c r="AC137">
        <v>7.7700288013742499E-5</v>
      </c>
      <c r="AD137" s="1">
        <v>0</v>
      </c>
      <c r="AE137">
        <v>7.16381296762096E-4</v>
      </c>
      <c r="AF137" s="1">
        <v>1.5919339243791399E-8</v>
      </c>
      <c r="AG137">
        <v>6.3427469183310299</v>
      </c>
      <c r="AH137">
        <v>0.14197469337728499</v>
      </c>
      <c r="AI137">
        <v>115.23088929389</v>
      </c>
      <c r="AJ137" t="s">
        <v>83</v>
      </c>
      <c r="AK137" t="s">
        <v>84</v>
      </c>
      <c r="AL137" s="4">
        <v>69393066991.460007</v>
      </c>
      <c r="AM137">
        <v>348438</v>
      </c>
    </row>
    <row r="138" spans="1:42" x14ac:dyDescent="0.25">
      <c r="A138" t="s">
        <v>37</v>
      </c>
      <c r="B138">
        <v>9.0561313486502097</v>
      </c>
      <c r="C138">
        <v>7.7638371575050602E-3</v>
      </c>
      <c r="D138">
        <v>8.9288932544218298</v>
      </c>
      <c r="E138">
        <v>-25.618825272959199</v>
      </c>
      <c r="F138" s="1">
        <v>0</v>
      </c>
      <c r="G138" s="1">
        <v>0</v>
      </c>
      <c r="H138">
        <v>3.5191431618867401</v>
      </c>
      <c r="I138">
        <v>-107.262131819552</v>
      </c>
      <c r="J138">
        <v>-122.955420665521</v>
      </c>
      <c r="K138">
        <v>-119.20533363499</v>
      </c>
      <c r="L138">
        <v>-86.646809282661494</v>
      </c>
      <c r="M138">
        <v>24.608847322208899</v>
      </c>
      <c r="N138">
        <v>93.5045255865451</v>
      </c>
      <c r="O138">
        <v>79.279775316228296</v>
      </c>
      <c r="P138">
        <v>193484.287772941</v>
      </c>
      <c r="Q138">
        <v>240245.36051726801</v>
      </c>
      <c r="R138">
        <v>84.581980537432401</v>
      </c>
      <c r="S138">
        <v>667.52059797957895</v>
      </c>
      <c r="T138">
        <v>0.38820846621086202</v>
      </c>
      <c r="U138">
        <v>1</v>
      </c>
      <c r="V138" s="1">
        <v>0</v>
      </c>
      <c r="W138" s="1">
        <v>0</v>
      </c>
      <c r="X138" s="1">
        <v>0</v>
      </c>
      <c r="Y138" s="1">
        <v>0</v>
      </c>
      <c r="Z138">
        <v>0.42914483351180999</v>
      </c>
      <c r="AA138">
        <v>3.0074711994052499E-4</v>
      </c>
      <c r="AB138">
        <v>5.8581022021767697E-3</v>
      </c>
      <c r="AC138">
        <v>2.50974968691263E-4</v>
      </c>
      <c r="AD138" s="1">
        <v>0</v>
      </c>
      <c r="AE138">
        <v>1.3533234748315001E-3</v>
      </c>
      <c r="AF138" s="1">
        <v>7.0832689004146405E-7</v>
      </c>
      <c r="AG138">
        <v>6.51904258250444</v>
      </c>
      <c r="AH138">
        <v>0.13653672433700301</v>
      </c>
      <c r="AI138">
        <v>101.77622988709</v>
      </c>
      <c r="AJ138" t="s">
        <v>85</v>
      </c>
      <c r="AK138" t="s">
        <v>86</v>
      </c>
      <c r="AL138" s="4">
        <v>147061602607.57999</v>
      </c>
      <c r="AM138">
        <v>760070</v>
      </c>
    </row>
    <row r="139" spans="1:42" x14ac:dyDescent="0.25">
      <c r="A139" t="s">
        <v>37</v>
      </c>
      <c r="B139">
        <v>9.5388191352223508</v>
      </c>
      <c r="C139">
        <v>8.5346783794663806E-3</v>
      </c>
      <c r="D139">
        <v>9.7742829087327205</v>
      </c>
      <c r="E139">
        <v>-17.156841371961999</v>
      </c>
      <c r="F139" s="1">
        <v>0</v>
      </c>
      <c r="G139" s="1">
        <v>0</v>
      </c>
      <c r="H139">
        <v>3.66489327444113</v>
      </c>
      <c r="I139">
        <v>-82.769121268745494</v>
      </c>
      <c r="J139">
        <v>-98.612169465515805</v>
      </c>
      <c r="K139">
        <v>-97.873471654984002</v>
      </c>
      <c r="L139">
        <v>-61.594071714330802</v>
      </c>
      <c r="M139">
        <v>24.767219144095201</v>
      </c>
      <c r="N139">
        <v>93.287563284015704</v>
      </c>
      <c r="O139">
        <v>78.821623046217695</v>
      </c>
      <c r="P139">
        <v>188384.945025692</v>
      </c>
      <c r="Q139">
        <v>234459.08716609899</v>
      </c>
      <c r="R139">
        <v>84.491614570092494</v>
      </c>
      <c r="S139">
        <v>669.71948781906997</v>
      </c>
      <c r="T139">
        <v>0.41781101465481402</v>
      </c>
      <c r="U139">
        <v>1</v>
      </c>
      <c r="V139" s="1">
        <v>0</v>
      </c>
      <c r="W139" s="1">
        <v>0</v>
      </c>
      <c r="X139" s="1">
        <v>0</v>
      </c>
      <c r="Y139" s="1">
        <v>0</v>
      </c>
      <c r="Z139">
        <v>0.38732153597952002</v>
      </c>
      <c r="AA139">
        <v>2.9962453613835899E-4</v>
      </c>
      <c r="AB139">
        <v>6.5212736840194203E-3</v>
      </c>
      <c r="AC139">
        <v>4.0241055489593499E-4</v>
      </c>
      <c r="AD139" s="1">
        <v>0</v>
      </c>
      <c r="AE139">
        <v>1.30274704757049E-3</v>
      </c>
      <c r="AF139">
        <v>8.6406614289795703E-6</v>
      </c>
      <c r="AG139">
        <v>6.7270700795433997</v>
      </c>
      <c r="AH139">
        <v>0.144982444547888</v>
      </c>
      <c r="AI139">
        <v>137.96287802556401</v>
      </c>
      <c r="AJ139" t="s">
        <v>87</v>
      </c>
      <c r="AK139" t="s">
        <v>88</v>
      </c>
      <c r="AL139" s="4">
        <v>267407908225.29001</v>
      </c>
      <c r="AM139">
        <v>1419476</v>
      </c>
    </row>
    <row r="140" spans="1:42" x14ac:dyDescent="0.25">
      <c r="A140" t="s">
        <v>37</v>
      </c>
      <c r="B140">
        <v>10.660237224344501</v>
      </c>
      <c r="C140">
        <v>9.0916134129553194E-3</v>
      </c>
      <c r="D140">
        <v>10.3805964672235</v>
      </c>
      <c r="E140">
        <v>-13.226155983797</v>
      </c>
      <c r="F140" s="1">
        <v>0</v>
      </c>
      <c r="G140" s="1">
        <v>0</v>
      </c>
      <c r="H140">
        <v>3.7272622654548502</v>
      </c>
      <c r="I140">
        <v>-59.148666244247103</v>
      </c>
      <c r="J140">
        <v>-76.4551101561172</v>
      </c>
      <c r="K140">
        <v>-78.048123803202898</v>
      </c>
      <c r="L140">
        <v>-37.567691479713503</v>
      </c>
      <c r="M140">
        <v>24.6555623924618</v>
      </c>
      <c r="N140">
        <v>93.061874654679301</v>
      </c>
      <c r="O140">
        <v>78.415010155796196</v>
      </c>
      <c r="P140">
        <v>184853.94700278901</v>
      </c>
      <c r="Q140">
        <v>230197.24505630901</v>
      </c>
      <c r="R140">
        <v>84.806252618646695</v>
      </c>
      <c r="S140">
        <v>674.93919591856195</v>
      </c>
      <c r="T140">
        <v>0.42606082874076501</v>
      </c>
      <c r="U140">
        <v>1</v>
      </c>
      <c r="V140" s="1">
        <v>0</v>
      </c>
      <c r="W140" s="1">
        <v>0</v>
      </c>
      <c r="X140" s="1">
        <v>0</v>
      </c>
      <c r="Y140" s="1">
        <v>0</v>
      </c>
      <c r="Z140">
        <v>0.36945922113684498</v>
      </c>
      <c r="AA140">
        <v>2.98084032064891E-4</v>
      </c>
      <c r="AB140">
        <v>6.7186839781105002E-3</v>
      </c>
      <c r="AC140">
        <v>5.6143290784929699E-4</v>
      </c>
      <c r="AD140" s="1">
        <v>0</v>
      </c>
      <c r="AE140">
        <v>1.4732071794254201E-3</v>
      </c>
      <c r="AF140">
        <v>4.0229293565032998E-5</v>
      </c>
      <c r="AG140">
        <v>6.9962223661264797</v>
      </c>
      <c r="AH140">
        <v>0.15021073137461999</v>
      </c>
      <c r="AI140">
        <v>201.98658689707199</v>
      </c>
      <c r="AJ140" t="s">
        <v>89</v>
      </c>
      <c r="AK140" t="s">
        <v>90</v>
      </c>
      <c r="AL140" s="4">
        <v>374060280187.76001</v>
      </c>
      <c r="AM140">
        <v>2023545</v>
      </c>
    </row>
    <row r="141" spans="1:42" x14ac:dyDescent="0.25">
      <c r="A141" t="s">
        <v>37</v>
      </c>
      <c r="B141">
        <v>11.6388828879986</v>
      </c>
      <c r="C141">
        <v>9.9313833436142796E-3</v>
      </c>
      <c r="D141">
        <v>11.2877625779347</v>
      </c>
      <c r="E141">
        <v>-7.6639194621683204</v>
      </c>
      <c r="F141" s="1">
        <v>0</v>
      </c>
      <c r="G141" s="1">
        <v>0</v>
      </c>
      <c r="H141">
        <v>3.8167538203037101</v>
      </c>
      <c r="I141">
        <v>-34.398828473114101</v>
      </c>
      <c r="J141">
        <v>-53.3440468095299</v>
      </c>
      <c r="K141">
        <v>-56.899922141742103</v>
      </c>
      <c r="L141">
        <v>-12.242990943988399</v>
      </c>
      <c r="M141">
        <v>25.523790948043001</v>
      </c>
      <c r="N141">
        <v>92.788258064424994</v>
      </c>
      <c r="O141">
        <v>77.619156377258093</v>
      </c>
      <c r="P141">
        <v>180036.538407327</v>
      </c>
      <c r="Q141">
        <v>225595.62731170101</v>
      </c>
      <c r="R141">
        <v>86.418222986002903</v>
      </c>
      <c r="S141">
        <v>679.06092482946804</v>
      </c>
      <c r="T141">
        <v>0.439639710773152</v>
      </c>
      <c r="U141">
        <v>1</v>
      </c>
      <c r="V141" s="1">
        <v>0</v>
      </c>
      <c r="W141" s="1">
        <v>0</v>
      </c>
      <c r="X141" s="1">
        <v>0</v>
      </c>
      <c r="Y141" s="1">
        <v>0</v>
      </c>
      <c r="Z141">
        <v>0.34723019513401898</v>
      </c>
      <c r="AA141">
        <v>3.0015044386593501E-4</v>
      </c>
      <c r="AB141">
        <v>6.76080621575385E-3</v>
      </c>
      <c r="AC141">
        <v>7.7858760093178E-4</v>
      </c>
      <c r="AD141" s="1">
        <v>0</v>
      </c>
      <c r="AE141">
        <v>1.791180996344E-3</v>
      </c>
      <c r="AF141">
        <v>3.0069637370539902E-4</v>
      </c>
      <c r="AG141">
        <v>7.0799690090994103</v>
      </c>
      <c r="AH141">
        <v>0.15848615339480401</v>
      </c>
      <c r="AI141">
        <v>365.11557026638098</v>
      </c>
      <c r="AJ141" t="s">
        <v>91</v>
      </c>
      <c r="AK141" t="s">
        <v>92</v>
      </c>
      <c r="AL141" s="4">
        <v>460428683980.59003</v>
      </c>
      <c r="AM141">
        <v>2557418</v>
      </c>
    </row>
    <row r="142" spans="1:42" x14ac:dyDescent="0.25">
      <c r="A142" t="s">
        <v>37</v>
      </c>
      <c r="B142">
        <v>13.6689344590582</v>
      </c>
      <c r="C142">
        <v>1.16650356195733E-2</v>
      </c>
      <c r="D142">
        <v>13.133981448738499</v>
      </c>
      <c r="E142">
        <v>-2.8201563076744298</v>
      </c>
      <c r="F142" s="1">
        <v>0</v>
      </c>
      <c r="G142" s="1">
        <v>0</v>
      </c>
      <c r="H142">
        <v>3.8744464521581801</v>
      </c>
      <c r="I142">
        <v>-10.8270324706055</v>
      </c>
      <c r="J142">
        <v>-30.727107104845299</v>
      </c>
      <c r="K142">
        <v>-33.566986356937001</v>
      </c>
      <c r="L142">
        <v>11.9767214212968</v>
      </c>
      <c r="M142">
        <v>26.354143965856899</v>
      </c>
      <c r="N142">
        <v>92.710181467834801</v>
      </c>
      <c r="O142">
        <v>77.0046935452539</v>
      </c>
      <c r="P142">
        <v>174836.290270064</v>
      </c>
      <c r="Q142">
        <v>219434.004388567</v>
      </c>
      <c r="R142">
        <v>88.432851271949701</v>
      </c>
      <c r="S142">
        <v>680.04892201245298</v>
      </c>
      <c r="T142">
        <v>0.43173498831554302</v>
      </c>
      <c r="U142">
        <v>1</v>
      </c>
      <c r="V142" s="1">
        <v>0</v>
      </c>
      <c r="W142" s="1">
        <v>0</v>
      </c>
      <c r="X142" s="1">
        <v>0</v>
      </c>
      <c r="Y142" s="1">
        <v>0</v>
      </c>
      <c r="Z142">
        <v>0.35785077153664901</v>
      </c>
      <c r="AA142">
        <v>3.0187803914619702E-4</v>
      </c>
      <c r="AB142">
        <v>6.8880294829360899E-3</v>
      </c>
      <c r="AC142">
        <v>1.1156386283093301E-3</v>
      </c>
      <c r="AD142" s="1">
        <v>0</v>
      </c>
      <c r="AE142">
        <v>2.02214779583844E-3</v>
      </c>
      <c r="AF142">
        <v>1.3373972389525801E-3</v>
      </c>
      <c r="AG142">
        <v>7.2255358508544703</v>
      </c>
      <c r="AH142">
        <v>0.173277605586619</v>
      </c>
      <c r="AI142">
        <v>554.54089316429497</v>
      </c>
      <c r="AJ142" t="s">
        <v>93</v>
      </c>
      <c r="AK142" t="s">
        <v>94</v>
      </c>
      <c r="AL142" s="4">
        <v>542452144444.32001</v>
      </c>
      <c r="AM142">
        <v>3102629</v>
      </c>
    </row>
    <row r="143" spans="1:42" x14ac:dyDescent="0.25">
      <c r="A143" t="s">
        <v>37</v>
      </c>
      <c r="B143">
        <v>15.8491201053233</v>
      </c>
      <c r="C143">
        <v>1.39409455555254E-2</v>
      </c>
      <c r="D143">
        <v>15.5042035256132</v>
      </c>
      <c r="E143">
        <v>4.3592080047115704</v>
      </c>
      <c r="F143" s="1">
        <v>0</v>
      </c>
      <c r="G143" s="1">
        <v>0</v>
      </c>
      <c r="H143">
        <v>3.96532151794064</v>
      </c>
      <c r="I143">
        <v>12.5850106325195</v>
      </c>
      <c r="J143">
        <v>-2.94834173492875</v>
      </c>
      <c r="K143">
        <v>-15.053498252428501</v>
      </c>
      <c r="L143">
        <v>36.766626872557801</v>
      </c>
      <c r="M143">
        <v>28.619776286558999</v>
      </c>
      <c r="N143">
        <v>92.234397670029196</v>
      </c>
      <c r="O143">
        <v>75.428349865039294</v>
      </c>
      <c r="P143">
        <v>164857.98936100799</v>
      </c>
      <c r="Q143">
        <v>208677.866374195</v>
      </c>
      <c r="R143">
        <v>92.8256574613998</v>
      </c>
      <c r="S143">
        <v>684.71039659074802</v>
      </c>
      <c r="T143">
        <v>0.43248147010022298</v>
      </c>
      <c r="U143">
        <v>1</v>
      </c>
      <c r="V143" s="1">
        <v>0</v>
      </c>
      <c r="W143" s="1">
        <v>0</v>
      </c>
      <c r="X143" s="1">
        <v>0</v>
      </c>
      <c r="Y143" s="1">
        <v>0</v>
      </c>
      <c r="Z143">
        <v>0.35882067887601998</v>
      </c>
      <c r="AA143">
        <v>3.0674921886802498E-4</v>
      </c>
      <c r="AB143">
        <v>7.0348777589126499E-3</v>
      </c>
      <c r="AC143">
        <v>1.49208689206436E-3</v>
      </c>
      <c r="AD143" s="1">
        <v>0</v>
      </c>
      <c r="AE143">
        <v>2.4620583879769301E-3</v>
      </c>
      <c r="AF143">
        <v>2.6452497150707202E-3</v>
      </c>
      <c r="AG143">
        <v>7.2738147099747597</v>
      </c>
      <c r="AH143">
        <v>0.18816517654804199</v>
      </c>
      <c r="AI143">
        <v>922.41546060958103</v>
      </c>
      <c r="AJ143" t="s">
        <v>95</v>
      </c>
      <c r="AK143" t="s">
        <v>96</v>
      </c>
      <c r="AL143" s="4">
        <v>417777676325.02002</v>
      </c>
      <c r="AM143">
        <v>2534167</v>
      </c>
    </row>
    <row r="144" spans="1:42" x14ac:dyDescent="0.25">
      <c r="A144" t="s">
        <v>37</v>
      </c>
      <c r="B144">
        <v>17.654610864596201</v>
      </c>
      <c r="C144">
        <v>1.59597815237238E-2</v>
      </c>
      <c r="D144">
        <v>17.5569244354107</v>
      </c>
      <c r="E144">
        <v>7.1750787949903998</v>
      </c>
      <c r="F144" s="1">
        <v>0</v>
      </c>
      <c r="G144" s="1">
        <v>0</v>
      </c>
      <c r="H144">
        <v>4.01794979292014</v>
      </c>
      <c r="I144">
        <v>35.680550061929999</v>
      </c>
      <c r="J144">
        <v>23.862020588616101</v>
      </c>
      <c r="K144">
        <v>1.59137124563115</v>
      </c>
      <c r="L144">
        <v>61.636829542239397</v>
      </c>
      <c r="M144">
        <v>32.4352600025654</v>
      </c>
      <c r="N144">
        <v>91.9332763230247</v>
      </c>
      <c r="O144">
        <v>73.181085748358797</v>
      </c>
      <c r="P144">
        <v>153525.94064121999</v>
      </c>
      <c r="Q144">
        <v>193863.28518329101</v>
      </c>
      <c r="R144">
        <v>100.37708528481301</v>
      </c>
      <c r="S144">
        <v>689.34275456097305</v>
      </c>
      <c r="T144">
        <v>0.44611601676180501</v>
      </c>
      <c r="U144">
        <v>1</v>
      </c>
      <c r="V144" s="1">
        <v>0</v>
      </c>
      <c r="W144" s="1">
        <v>0</v>
      </c>
      <c r="X144" s="1">
        <v>0</v>
      </c>
      <c r="Y144" s="1">
        <v>0</v>
      </c>
      <c r="Z144">
        <v>0.33785014839507699</v>
      </c>
      <c r="AA144">
        <v>3.1514920523219102E-4</v>
      </c>
      <c r="AB144">
        <v>7.37683264306739E-3</v>
      </c>
      <c r="AC144">
        <v>1.55195802937671E-3</v>
      </c>
      <c r="AD144" s="1">
        <v>0</v>
      </c>
      <c r="AE144">
        <v>3.0701581033703001E-3</v>
      </c>
      <c r="AF144">
        <v>3.6457507979148099E-3</v>
      </c>
      <c r="AG144">
        <v>7.2380775966863498</v>
      </c>
      <c r="AH144">
        <v>0.216842483764528</v>
      </c>
      <c r="AI144">
        <v>1430.4803917638601</v>
      </c>
      <c r="AJ144" t="s">
        <v>97</v>
      </c>
      <c r="AK144" t="s">
        <v>98</v>
      </c>
      <c r="AL144" s="4">
        <v>331990481554.26001</v>
      </c>
      <c r="AM144">
        <v>2162439</v>
      </c>
    </row>
    <row r="145" spans="1:42" x14ac:dyDescent="0.25">
      <c r="A145" t="s">
        <v>37</v>
      </c>
      <c r="B145">
        <v>18.805614670691401</v>
      </c>
      <c r="C145">
        <v>1.7119673420418001E-2</v>
      </c>
      <c r="D145">
        <v>18.7155058578115</v>
      </c>
      <c r="E145">
        <v>12.4447710317584</v>
      </c>
      <c r="F145" s="1">
        <v>0</v>
      </c>
      <c r="G145" s="1">
        <v>0</v>
      </c>
      <c r="H145">
        <v>4.1200987202712103</v>
      </c>
      <c r="I145">
        <v>58.534834247619003</v>
      </c>
      <c r="J145">
        <v>48.921868735016901</v>
      </c>
      <c r="K145">
        <v>21.028252245099999</v>
      </c>
      <c r="L145">
        <v>86.394368616570901</v>
      </c>
      <c r="M145">
        <v>36.033493074541298</v>
      </c>
      <c r="N145">
        <v>91.819853539078593</v>
      </c>
      <c r="O145">
        <v>71.252264539573602</v>
      </c>
      <c r="P145">
        <v>142948.824240727</v>
      </c>
      <c r="Q145">
        <v>180440.532283896</v>
      </c>
      <c r="R145">
        <v>109.81051884884501</v>
      </c>
      <c r="S145">
        <v>688.56292218191402</v>
      </c>
      <c r="T145">
        <v>0.474872707169752</v>
      </c>
      <c r="U145">
        <v>1</v>
      </c>
      <c r="V145" s="1">
        <v>0</v>
      </c>
      <c r="W145" s="1">
        <v>0</v>
      </c>
      <c r="X145" s="1">
        <v>0</v>
      </c>
      <c r="Y145" s="1">
        <v>0</v>
      </c>
      <c r="Z145">
        <v>0.30026741686046698</v>
      </c>
      <c r="AA145">
        <v>3.23660401690787E-4</v>
      </c>
      <c r="AB145">
        <v>7.5550261946885E-3</v>
      </c>
      <c r="AC145">
        <v>1.64614135107007E-3</v>
      </c>
      <c r="AD145" s="1">
        <v>0</v>
      </c>
      <c r="AE145">
        <v>3.8515063148480098E-3</v>
      </c>
      <c r="AF145">
        <v>3.74339397592822E-3</v>
      </c>
      <c r="AG145">
        <v>7.1537806850232197</v>
      </c>
      <c r="AH145">
        <v>0.236633403091464</v>
      </c>
      <c r="AI145">
        <v>2144.5235229561999</v>
      </c>
      <c r="AJ145" t="s">
        <v>99</v>
      </c>
      <c r="AK145" t="s">
        <v>100</v>
      </c>
      <c r="AL145" s="4">
        <v>212969017972.09</v>
      </c>
      <c r="AM145">
        <v>1489827</v>
      </c>
    </row>
    <row r="146" spans="1:42" x14ac:dyDescent="0.25">
      <c r="A146" t="s">
        <v>37</v>
      </c>
      <c r="B146">
        <v>18.704284209212101</v>
      </c>
      <c r="C146">
        <v>1.7869757024271501E-2</v>
      </c>
      <c r="D146">
        <v>19.456775004666898</v>
      </c>
      <c r="E146">
        <v>14.4561944343567</v>
      </c>
      <c r="F146" s="1">
        <v>0</v>
      </c>
      <c r="G146" s="1">
        <v>0</v>
      </c>
      <c r="H146">
        <v>4.22099093403446</v>
      </c>
      <c r="I146">
        <v>81.471717734203693</v>
      </c>
      <c r="J146">
        <v>74.855584342149996</v>
      </c>
      <c r="K146">
        <v>41.758558181455598</v>
      </c>
      <c r="L146">
        <v>111.37871496058</v>
      </c>
      <c r="M146">
        <v>39.747561376426098</v>
      </c>
      <c r="N146">
        <v>92.395288933018193</v>
      </c>
      <c r="O146">
        <v>69.968735278786596</v>
      </c>
      <c r="P146">
        <v>133083.66059769501</v>
      </c>
      <c r="Q146">
        <v>167452.59589256</v>
      </c>
      <c r="R146">
        <v>119.929222529627</v>
      </c>
      <c r="S146">
        <v>688.41943618678295</v>
      </c>
      <c r="T146">
        <v>0.50948061796163302</v>
      </c>
      <c r="U146">
        <v>1</v>
      </c>
      <c r="V146" s="1">
        <v>0</v>
      </c>
      <c r="W146" s="1">
        <v>0</v>
      </c>
      <c r="X146" s="1">
        <v>0</v>
      </c>
      <c r="Y146" s="1">
        <v>0</v>
      </c>
      <c r="Z146">
        <v>0.25091486451036399</v>
      </c>
      <c r="AA146">
        <v>3.2996974095609297E-4</v>
      </c>
      <c r="AB146">
        <v>7.8008816424605804E-3</v>
      </c>
      <c r="AC146">
        <v>1.7948279846953599E-3</v>
      </c>
      <c r="AD146" s="1">
        <v>0</v>
      </c>
      <c r="AE146">
        <v>4.1828074599152103E-3</v>
      </c>
      <c r="AF146">
        <v>3.7613033011884701E-3</v>
      </c>
      <c r="AG146">
        <v>6.9429418042358302</v>
      </c>
      <c r="AH146">
        <v>0.25628364454039299</v>
      </c>
      <c r="AI146">
        <v>2947.6216658593198</v>
      </c>
      <c r="AJ146" t="s">
        <v>101</v>
      </c>
      <c r="AK146" t="s">
        <v>102</v>
      </c>
      <c r="AL146" s="4">
        <v>146223808910.47</v>
      </c>
      <c r="AM146">
        <v>1098736</v>
      </c>
    </row>
    <row r="147" spans="1:42" x14ac:dyDescent="0.25">
      <c r="A147" t="s">
        <v>37</v>
      </c>
      <c r="B147">
        <v>19.721949948716802</v>
      </c>
      <c r="C147">
        <v>1.90139089033288E-2</v>
      </c>
      <c r="D147">
        <v>20.575553420764798</v>
      </c>
      <c r="E147">
        <v>19.0553817701079</v>
      </c>
      <c r="F147" s="1">
        <v>0</v>
      </c>
      <c r="G147" s="1">
        <v>0</v>
      </c>
      <c r="H147">
        <v>4.3533144223624296</v>
      </c>
      <c r="I147">
        <v>104.65562948280601</v>
      </c>
      <c r="J147">
        <v>100.44214326433099</v>
      </c>
      <c r="K147">
        <v>62.171318716630701</v>
      </c>
      <c r="L147">
        <v>136.09418190953801</v>
      </c>
      <c r="M147">
        <v>40.986132645480303</v>
      </c>
      <c r="N147">
        <v>92.560202821851902</v>
      </c>
      <c r="O147">
        <v>69.036928506773506</v>
      </c>
      <c r="P147">
        <v>126483.740254157</v>
      </c>
      <c r="Q147">
        <v>159529.28264334501</v>
      </c>
      <c r="R147">
        <v>125.433061188219</v>
      </c>
      <c r="S147">
        <v>690.55224379420895</v>
      </c>
      <c r="T147">
        <v>0.54385394089899797</v>
      </c>
      <c r="U147">
        <v>1</v>
      </c>
      <c r="V147" s="1">
        <v>0</v>
      </c>
      <c r="W147" s="1">
        <v>0</v>
      </c>
      <c r="X147" s="1">
        <v>0</v>
      </c>
      <c r="Y147" s="1">
        <v>0</v>
      </c>
      <c r="Z147">
        <v>0.197454173962786</v>
      </c>
      <c r="AA147">
        <v>3.3470749891426901E-4</v>
      </c>
      <c r="AB147">
        <v>7.8742039061993705E-3</v>
      </c>
      <c r="AC147">
        <v>1.91182798815488E-3</v>
      </c>
      <c r="AD147" s="1">
        <v>0</v>
      </c>
      <c r="AE147">
        <v>4.3934797915765999E-3</v>
      </c>
      <c r="AF147">
        <v>4.49971537143191E-3</v>
      </c>
      <c r="AG147">
        <v>7.0853532204084102</v>
      </c>
      <c r="AH147">
        <v>0.27955064891130399</v>
      </c>
      <c r="AI147">
        <v>3664.6917239955001</v>
      </c>
      <c r="AJ147" t="s">
        <v>103</v>
      </c>
      <c r="AK147" t="s">
        <v>104</v>
      </c>
      <c r="AL147" s="4">
        <v>78157465196.550003</v>
      </c>
      <c r="AM147">
        <v>617925</v>
      </c>
    </row>
    <row r="148" spans="1:42" x14ac:dyDescent="0.25">
      <c r="A148" t="s">
        <v>37</v>
      </c>
      <c r="B148">
        <v>20.4569733964398</v>
      </c>
      <c r="C148">
        <v>1.9527619666013501E-2</v>
      </c>
      <c r="D148">
        <v>21.0732226596106</v>
      </c>
      <c r="E148">
        <v>24.3180425816123</v>
      </c>
      <c r="F148" s="1">
        <v>0</v>
      </c>
      <c r="G148" s="1">
        <v>0</v>
      </c>
      <c r="H148">
        <v>4.4922914922229102</v>
      </c>
      <c r="I148">
        <v>128.157595304182</v>
      </c>
      <c r="J148">
        <v>125.287648397449</v>
      </c>
      <c r="K148">
        <v>82.378172240484403</v>
      </c>
      <c r="L148">
        <v>161.223200123878</v>
      </c>
      <c r="M148">
        <v>42.098957511138501</v>
      </c>
      <c r="N148">
        <v>92.487111871004203</v>
      </c>
      <c r="O148">
        <v>68.3178627492575</v>
      </c>
      <c r="P148">
        <v>120160.320523537</v>
      </c>
      <c r="Q148">
        <v>152007.71463877399</v>
      </c>
      <c r="R148">
        <v>129.41217310562899</v>
      </c>
      <c r="S148">
        <v>693.46303726291296</v>
      </c>
      <c r="T148">
        <v>0.57111010850860999</v>
      </c>
      <c r="U148">
        <v>1</v>
      </c>
      <c r="V148" s="1">
        <v>0</v>
      </c>
      <c r="W148" s="1">
        <v>0</v>
      </c>
      <c r="X148" s="1">
        <v>0</v>
      </c>
      <c r="Y148" s="1">
        <v>0</v>
      </c>
      <c r="Z148">
        <v>0.16187174368825799</v>
      </c>
      <c r="AA148">
        <v>3.3700357947711798E-4</v>
      </c>
      <c r="AB148">
        <v>7.9396682880286795E-3</v>
      </c>
      <c r="AC148">
        <v>1.85726210335476E-3</v>
      </c>
      <c r="AD148" s="1">
        <v>0</v>
      </c>
      <c r="AE148">
        <v>4.9352251527609503E-3</v>
      </c>
      <c r="AF148">
        <v>4.4585072065387501E-3</v>
      </c>
      <c r="AG148">
        <v>7.12355586020188</v>
      </c>
      <c r="AH148">
        <v>0.27924476895112399</v>
      </c>
      <c r="AI148">
        <v>4432.3707661421804</v>
      </c>
      <c r="AJ148" t="s">
        <v>105</v>
      </c>
      <c r="AK148" t="s">
        <v>106</v>
      </c>
      <c r="AL148" s="4">
        <v>44934672821.699997</v>
      </c>
      <c r="AM148">
        <v>373956</v>
      </c>
    </row>
    <row r="149" spans="1:42" x14ac:dyDescent="0.25">
      <c r="A149" t="s">
        <v>37</v>
      </c>
      <c r="B149">
        <v>20.777894635105699</v>
      </c>
      <c r="C149">
        <v>1.9205467770448199E-2</v>
      </c>
      <c r="D149">
        <v>20.761465871913099</v>
      </c>
      <c r="E149">
        <v>41.381293509306097</v>
      </c>
      <c r="F149" s="1">
        <v>0</v>
      </c>
      <c r="G149" s="1">
        <v>0</v>
      </c>
      <c r="H149">
        <v>4.6789163101753202</v>
      </c>
      <c r="I149">
        <v>149.69132884713099</v>
      </c>
      <c r="J149">
        <v>146.994263950316</v>
      </c>
      <c r="K149">
        <v>100.45878050997599</v>
      </c>
      <c r="L149">
        <v>185.164948880108</v>
      </c>
      <c r="M149">
        <v>42.729490939362698</v>
      </c>
      <c r="N149">
        <v>91.7517647219683</v>
      </c>
      <c r="O149">
        <v>66.941139606587299</v>
      </c>
      <c r="P149">
        <v>111727.911760862</v>
      </c>
      <c r="Q149">
        <v>143627.741462381</v>
      </c>
      <c r="R149">
        <v>128.50385387250901</v>
      </c>
      <c r="S149">
        <v>695.87194481043502</v>
      </c>
      <c r="T149">
        <v>0.54357782628144802</v>
      </c>
      <c r="U149">
        <v>1</v>
      </c>
      <c r="V149" s="1">
        <v>0</v>
      </c>
      <c r="W149" s="1">
        <v>0</v>
      </c>
      <c r="X149" s="1">
        <v>0</v>
      </c>
      <c r="Y149" s="1">
        <v>0</v>
      </c>
      <c r="Z149">
        <v>0.19602596046457901</v>
      </c>
      <c r="AA149">
        <v>3.5207586314651599E-4</v>
      </c>
      <c r="AB149">
        <v>7.8594975184756097E-3</v>
      </c>
      <c r="AC149">
        <v>1.5928412331473801E-3</v>
      </c>
      <c r="AD149" s="1">
        <v>0</v>
      </c>
      <c r="AE149">
        <v>5.5943938391825598E-3</v>
      </c>
      <c r="AF149">
        <v>3.8065929054697202E-3</v>
      </c>
      <c r="AG149">
        <v>7.31870847647596</v>
      </c>
      <c r="AH149">
        <v>0.29339203023688198</v>
      </c>
      <c r="AI149">
        <v>5188.8651873899398</v>
      </c>
      <c r="AJ149" t="s">
        <v>107</v>
      </c>
      <c r="AK149" t="s">
        <v>108</v>
      </c>
      <c r="AL149" s="4">
        <v>18125954308.700001</v>
      </c>
      <c r="AM149">
        <v>162233</v>
      </c>
    </row>
    <row r="150" spans="1:42" x14ac:dyDescent="0.25">
      <c r="A150" t="s">
        <v>37</v>
      </c>
      <c r="B150">
        <v>19.329912916353098</v>
      </c>
      <c r="C150">
        <v>1.81455791850402E-2</v>
      </c>
      <c r="D150">
        <v>19.727793931426199</v>
      </c>
      <c r="E150">
        <v>64.987726555003903</v>
      </c>
      <c r="F150" s="1">
        <v>0</v>
      </c>
      <c r="G150" s="1">
        <v>0</v>
      </c>
      <c r="H150">
        <v>4.9205410161636696</v>
      </c>
      <c r="I150">
        <v>172.037275343158</v>
      </c>
      <c r="J150">
        <v>168.77684597980601</v>
      </c>
      <c r="K150">
        <v>122.363226425109</v>
      </c>
      <c r="L150">
        <v>210.372426769111</v>
      </c>
      <c r="M150">
        <v>43.354083753485099</v>
      </c>
      <c r="N150">
        <v>91.4721149402111</v>
      </c>
      <c r="O150">
        <v>66.613960250535101</v>
      </c>
      <c r="P150">
        <v>103252.580864398</v>
      </c>
      <c r="Q150">
        <v>133435.18679172301</v>
      </c>
      <c r="R150">
        <v>126.85247173389</v>
      </c>
      <c r="S150">
        <v>693.13830865508396</v>
      </c>
      <c r="T150">
        <v>0.53135163763365201</v>
      </c>
      <c r="U150">
        <v>1</v>
      </c>
      <c r="V150" s="1">
        <v>0</v>
      </c>
      <c r="W150" s="1">
        <v>0</v>
      </c>
      <c r="X150" s="1">
        <v>0</v>
      </c>
      <c r="Y150" s="1">
        <v>0</v>
      </c>
      <c r="Z150">
        <v>0.22389302960609</v>
      </c>
      <c r="AA150">
        <v>3.5959917586401101E-4</v>
      </c>
      <c r="AB150">
        <v>7.6552876709879503E-3</v>
      </c>
      <c r="AC150">
        <v>1.34671997049407E-3</v>
      </c>
      <c r="AD150" s="1">
        <v>0</v>
      </c>
      <c r="AE150">
        <v>5.6729241738054303E-3</v>
      </c>
      <c r="AF150">
        <v>3.11100485906391E-3</v>
      </c>
      <c r="AG150">
        <v>7.2999325535735702</v>
      </c>
      <c r="AH150">
        <v>0.29391787687436899</v>
      </c>
      <c r="AI150">
        <v>6027.4409659783696</v>
      </c>
      <c r="AJ150" t="s">
        <v>109</v>
      </c>
      <c r="AK150" t="s">
        <v>110</v>
      </c>
      <c r="AL150" s="4">
        <v>6846885142.2799997</v>
      </c>
      <c r="AM150">
        <v>66312</v>
      </c>
    </row>
    <row r="151" spans="1:42" x14ac:dyDescent="0.25">
      <c r="A151" t="s">
        <v>37</v>
      </c>
      <c r="B151">
        <v>17.9188046343785</v>
      </c>
      <c r="C151">
        <v>1.7900116282044399E-2</v>
      </c>
      <c r="D151">
        <v>19.486646605090399</v>
      </c>
      <c r="E151">
        <v>84.702953265262494</v>
      </c>
      <c r="F151" s="1">
        <v>0</v>
      </c>
      <c r="G151" s="1">
        <v>0</v>
      </c>
      <c r="H151">
        <v>5.1410104728665704</v>
      </c>
      <c r="I151">
        <v>193.11788716017699</v>
      </c>
      <c r="J151">
        <v>191.10819433922401</v>
      </c>
      <c r="K151">
        <v>140.43801955530299</v>
      </c>
      <c r="L151">
        <v>234.32045762108399</v>
      </c>
      <c r="M151">
        <v>45.04589536508</v>
      </c>
      <c r="N151">
        <v>89.901678823941793</v>
      </c>
      <c r="O151">
        <v>64.600338206084103</v>
      </c>
      <c r="P151">
        <v>95577.994388823005</v>
      </c>
      <c r="Q151">
        <v>123202.418635201</v>
      </c>
      <c r="R151">
        <v>124.715885340471</v>
      </c>
      <c r="S151">
        <v>695.06672671010404</v>
      </c>
      <c r="T151">
        <v>0.49549962092205002</v>
      </c>
      <c r="U151">
        <v>1</v>
      </c>
      <c r="V151" s="1">
        <v>0</v>
      </c>
      <c r="W151" s="1">
        <v>0</v>
      </c>
      <c r="X151" s="1">
        <v>0</v>
      </c>
      <c r="Y151" s="1">
        <v>0</v>
      </c>
      <c r="Z151">
        <v>0.27147454864443199</v>
      </c>
      <c r="AA151">
        <v>3.8727304359632402E-4</v>
      </c>
      <c r="AB151">
        <v>7.5286922737632603E-3</v>
      </c>
      <c r="AC151">
        <v>1.00131545219063E-3</v>
      </c>
      <c r="AD151" s="1">
        <v>0</v>
      </c>
      <c r="AE151">
        <v>5.7426365302036203E-3</v>
      </c>
      <c r="AF151">
        <v>3.2402354984710402E-3</v>
      </c>
      <c r="AG151">
        <v>7.3579822658230896</v>
      </c>
      <c r="AH151">
        <v>0.30682447122561601</v>
      </c>
      <c r="AI151">
        <v>7029.9502342776204</v>
      </c>
      <c r="AJ151" t="s">
        <v>111</v>
      </c>
      <c r="AK151" t="s">
        <v>112</v>
      </c>
      <c r="AL151" s="4">
        <v>1936027854.3399999</v>
      </c>
      <c r="AM151">
        <v>20256</v>
      </c>
    </row>
    <row r="152" spans="1:42" x14ac:dyDescent="0.25">
      <c r="A152" t="s">
        <v>37</v>
      </c>
      <c r="B152">
        <v>16.477696276959001</v>
      </c>
      <c r="C152">
        <v>1.69713302582324E-2</v>
      </c>
      <c r="D152">
        <v>18.568167310878</v>
      </c>
      <c r="E152">
        <v>163.630109441055</v>
      </c>
      <c r="F152" s="1">
        <v>0</v>
      </c>
      <c r="G152" s="1">
        <v>0</v>
      </c>
      <c r="H152">
        <v>5.9093255519394798</v>
      </c>
      <c r="I152">
        <v>236.259100013227</v>
      </c>
      <c r="J152">
        <v>237.45872302963801</v>
      </c>
      <c r="K152">
        <v>201.72547089590799</v>
      </c>
      <c r="L152">
        <v>281.40696234534101</v>
      </c>
      <c r="M152">
        <v>51.168223866669898</v>
      </c>
      <c r="N152">
        <v>87.878148128723197</v>
      </c>
      <c r="O152">
        <v>64.475142809341705</v>
      </c>
      <c r="P152">
        <v>87560.902676067795</v>
      </c>
      <c r="Q152">
        <v>110897.63805535799</v>
      </c>
      <c r="R152">
        <v>116.999705953881</v>
      </c>
      <c r="S152">
        <v>648.232502144205</v>
      </c>
      <c r="T152">
        <v>0.26847252794076099</v>
      </c>
      <c r="U152">
        <v>1</v>
      </c>
      <c r="V152" s="1">
        <v>0</v>
      </c>
      <c r="W152" s="1">
        <v>0</v>
      </c>
      <c r="X152" s="1">
        <v>0</v>
      </c>
      <c r="Y152" s="1">
        <v>0</v>
      </c>
      <c r="Z152">
        <v>0.59639817939884998</v>
      </c>
      <c r="AA152">
        <v>4.02435050643695E-4</v>
      </c>
      <c r="AB152">
        <v>6.7596636337151203E-3</v>
      </c>
      <c r="AC152">
        <v>4.5097461730962002E-4</v>
      </c>
      <c r="AD152" s="1">
        <v>0</v>
      </c>
      <c r="AE152">
        <v>6.2549286948508703E-3</v>
      </c>
      <c r="AF152">
        <v>3.1034296818181102E-3</v>
      </c>
      <c r="AG152">
        <v>6.3612097464866499</v>
      </c>
      <c r="AH152">
        <v>0.28367327264452102</v>
      </c>
      <c r="AI152">
        <v>9294.2850272876694</v>
      </c>
      <c r="AJ152" t="s">
        <v>113</v>
      </c>
      <c r="AK152" t="s">
        <v>114</v>
      </c>
      <c r="AL152" s="4">
        <v>1067980329.9400001</v>
      </c>
      <c r="AM152">
        <v>12197</v>
      </c>
    </row>
    <row r="155" spans="1:42" x14ac:dyDescent="0.25">
      <c r="AN155" t="s">
        <v>209</v>
      </c>
    </row>
    <row r="156" spans="1:42" x14ac:dyDescent="0.25">
      <c r="A156" t="s">
        <v>0</v>
      </c>
      <c r="B156" t="s">
        <v>1</v>
      </c>
      <c r="C156" t="s">
        <v>2</v>
      </c>
      <c r="D156" t="s">
        <v>3</v>
      </c>
      <c r="E156" t="s">
        <v>5</v>
      </c>
      <c r="F156" t="s">
        <v>6</v>
      </c>
      <c r="G156" t="s">
        <v>208</v>
      </c>
      <c r="H156" t="s">
        <v>7</v>
      </c>
      <c r="I156" t="s">
        <v>8</v>
      </c>
      <c r="J156" t="s">
        <v>134</v>
      </c>
      <c r="K156" t="s">
        <v>143</v>
      </c>
      <c r="L156" t="s">
        <v>9</v>
      </c>
      <c r="M156" t="s">
        <v>10</v>
      </c>
      <c r="N156" t="s">
        <v>11</v>
      </c>
      <c r="O156" t="s">
        <v>13</v>
      </c>
      <c r="P156" t="s">
        <v>14</v>
      </c>
      <c r="Q156" t="s">
        <v>15</v>
      </c>
      <c r="R156" t="s">
        <v>16</v>
      </c>
      <c r="S156" t="s">
        <v>17</v>
      </c>
      <c r="T156" t="s">
        <v>18</v>
      </c>
      <c r="U156" t="s">
        <v>20</v>
      </c>
      <c r="V156" t="s">
        <v>21</v>
      </c>
      <c r="W156" t="s">
        <v>22</v>
      </c>
      <c r="X156" t="s">
        <v>23</v>
      </c>
      <c r="Y156" t="s">
        <v>24</v>
      </c>
      <c r="Z156" t="s">
        <v>25</v>
      </c>
      <c r="AA156" t="s">
        <v>26</v>
      </c>
      <c r="AB156" t="s">
        <v>27</v>
      </c>
      <c r="AC156" t="s">
        <v>120</v>
      </c>
      <c r="AD156" t="s">
        <v>28</v>
      </c>
      <c r="AE156" t="s">
        <v>29</v>
      </c>
      <c r="AF156" t="s">
        <v>30</v>
      </c>
      <c r="AG156" t="s">
        <v>31</v>
      </c>
      <c r="AH156" t="s">
        <v>32</v>
      </c>
      <c r="AI156" t="s">
        <v>33</v>
      </c>
      <c r="AJ156" t="s">
        <v>34</v>
      </c>
      <c r="AK156" t="s">
        <v>74</v>
      </c>
      <c r="AL156" s="4" t="s">
        <v>35</v>
      </c>
      <c r="AM156" t="s">
        <v>36</v>
      </c>
      <c r="AN156" s="15">
        <v>1</v>
      </c>
    </row>
    <row r="157" spans="1:42" x14ac:dyDescent="0.25">
      <c r="A157" t="s">
        <v>37</v>
      </c>
      <c r="B157">
        <v>7.2796444321415503</v>
      </c>
      <c r="C157">
        <v>4.3214094500596502E-3</v>
      </c>
      <c r="D157">
        <v>5.0641973817204704</v>
      </c>
      <c r="E157">
        <v>-67.336566521938707</v>
      </c>
      <c r="F157" s="1">
        <v>0</v>
      </c>
      <c r="G157" s="1">
        <v>0</v>
      </c>
      <c r="H157">
        <v>3.0845894395381399</v>
      </c>
      <c r="I157">
        <v>-175.98058333537401</v>
      </c>
      <c r="J157">
        <v>-194.98694680720001</v>
      </c>
      <c r="K157">
        <v>-180.164919586987</v>
      </c>
      <c r="L157">
        <v>-157.02772565818199</v>
      </c>
      <c r="M157">
        <v>27.1095065046648</v>
      </c>
      <c r="N157">
        <v>91.863669915136896</v>
      </c>
      <c r="O157">
        <v>81.186030282826195</v>
      </c>
      <c r="P157">
        <v>210502.837273346</v>
      </c>
      <c r="Q157">
        <v>255843.98403535699</v>
      </c>
      <c r="R157">
        <v>87.356407644332293</v>
      </c>
      <c r="S157">
        <v>656.78705594338396</v>
      </c>
      <c r="T157">
        <v>0.29073256410520898</v>
      </c>
      <c r="U157">
        <v>1</v>
      </c>
      <c r="V157" s="1">
        <v>0</v>
      </c>
      <c r="W157" s="1">
        <v>0</v>
      </c>
      <c r="X157" s="1">
        <v>0</v>
      </c>
      <c r="Y157" s="1">
        <v>0</v>
      </c>
      <c r="Z157">
        <v>0.62353104323367203</v>
      </c>
      <c r="AA157">
        <v>3.10941138994299E-4</v>
      </c>
      <c r="AB157">
        <v>4.0102104422936801E-3</v>
      </c>
      <c r="AC157" s="1">
        <v>2.6366728037118102E-7</v>
      </c>
      <c r="AD157" s="1">
        <v>0</v>
      </c>
      <c r="AE157" s="1">
        <v>0</v>
      </c>
      <c r="AF157" s="1">
        <v>0</v>
      </c>
      <c r="AG157">
        <v>3.62011025883031</v>
      </c>
      <c r="AH157">
        <v>7.65788997950443E-2</v>
      </c>
      <c r="AI157">
        <v>33.604448095816601</v>
      </c>
      <c r="AJ157" t="s">
        <v>79</v>
      </c>
      <c r="AK157" t="s">
        <v>80</v>
      </c>
      <c r="AL157" s="4">
        <v>617615324.55999994</v>
      </c>
      <c r="AM157">
        <v>2934</v>
      </c>
      <c r="AN157" s="1">
        <f>SUM(AA157:AD157,AF157)+AE157*$AN$70</f>
        <v>4.3214152485683503E-3</v>
      </c>
      <c r="AO157" s="5">
        <f>100*(1-(1-AN157)^12)</f>
        <v>5.0642040162236839</v>
      </c>
      <c r="AP157" s="15">
        <f t="shared" ref="AP157:AP174" si="17">B157/D157-1</f>
        <v>0.43747249236727459</v>
      </c>
    </row>
    <row r="158" spans="1:42" x14ac:dyDescent="0.25">
      <c r="A158" t="s">
        <v>37</v>
      </c>
      <c r="B158">
        <v>5.5117219207163197</v>
      </c>
      <c r="C158">
        <v>4.10047435223367E-3</v>
      </c>
      <c r="D158">
        <v>4.8111004349703599</v>
      </c>
      <c r="E158">
        <v>-50.095758133855</v>
      </c>
      <c r="F158" s="1">
        <v>0</v>
      </c>
      <c r="G158" s="1">
        <v>0</v>
      </c>
      <c r="H158">
        <v>3.26898477194776</v>
      </c>
      <c r="I158">
        <v>-155.84091003789101</v>
      </c>
      <c r="J158">
        <v>-179.990580334513</v>
      </c>
      <c r="K158">
        <v>-159.51668356914499</v>
      </c>
      <c r="L158">
        <v>-136.88322287790999</v>
      </c>
      <c r="M158">
        <v>24.6984354238704</v>
      </c>
      <c r="N158">
        <v>93.803967095703499</v>
      </c>
      <c r="O158">
        <v>83.293294434585306</v>
      </c>
      <c r="P158">
        <v>210472.03216952301</v>
      </c>
      <c r="Q158">
        <v>254985.67579404201</v>
      </c>
      <c r="R158">
        <v>84.526353058374298</v>
      </c>
      <c r="S158">
        <v>668.60287415393202</v>
      </c>
      <c r="T158">
        <v>0.31740181478295398</v>
      </c>
      <c r="U158">
        <v>1</v>
      </c>
      <c r="V158" s="1">
        <v>0</v>
      </c>
      <c r="W158" s="1">
        <v>0</v>
      </c>
      <c r="X158" s="1">
        <v>0</v>
      </c>
      <c r="Y158" s="1">
        <v>0</v>
      </c>
      <c r="Z158">
        <v>0.53574352688302296</v>
      </c>
      <c r="AA158">
        <v>2.9900706672884099E-4</v>
      </c>
      <c r="AB158">
        <v>3.8010468866867399E-3</v>
      </c>
      <c r="AC158" s="1">
        <v>4.2173302771836899E-7</v>
      </c>
      <c r="AD158" s="1">
        <v>0</v>
      </c>
      <c r="AE158" s="1">
        <v>8.0960046155391395E-10</v>
      </c>
      <c r="AF158" s="1">
        <v>0</v>
      </c>
      <c r="AG158">
        <v>3.9189974643476</v>
      </c>
      <c r="AH158">
        <v>7.87123840546579E-2</v>
      </c>
      <c r="AI158">
        <v>14.5919146916847</v>
      </c>
      <c r="AJ158" t="s">
        <v>81</v>
      </c>
      <c r="AK158" t="s">
        <v>82</v>
      </c>
      <c r="AL158" s="4">
        <v>5942046412.21</v>
      </c>
      <c r="AM158">
        <v>28232</v>
      </c>
      <c r="AN158" s="1">
        <f t="shared" ref="AN158:AN174" si="18">SUM(AA158:AD158,AF158)+AE158*$AN$70</f>
        <v>4.1004764960437604E-3</v>
      </c>
      <c r="AO158" s="5">
        <f t="shared" ref="AO158:AO174" si="19">100*(1-(1-AN158)^12)</f>
        <v>4.8111028938560558</v>
      </c>
      <c r="AP158" s="15">
        <f t="shared" si="17"/>
        <v>0.14562603612540803</v>
      </c>
    </row>
    <row r="159" spans="1:42" x14ac:dyDescent="0.25">
      <c r="A159" t="s">
        <v>37</v>
      </c>
      <c r="B159">
        <v>6.7848482567423103</v>
      </c>
      <c r="C159">
        <v>4.7560990653878104E-3</v>
      </c>
      <c r="D159">
        <v>5.56036545996173</v>
      </c>
      <c r="E159">
        <v>-41.201547485230797</v>
      </c>
      <c r="F159" s="1">
        <v>0</v>
      </c>
      <c r="G159" s="1">
        <v>0</v>
      </c>
      <c r="H159">
        <v>3.35183619290029</v>
      </c>
      <c r="I159">
        <v>-130.31899735500599</v>
      </c>
      <c r="J159">
        <v>-157.275192943657</v>
      </c>
      <c r="K159">
        <v>-134.173630572268</v>
      </c>
      <c r="L159">
        <v>-110.608121942781</v>
      </c>
      <c r="M159">
        <v>22.131850570443099</v>
      </c>
      <c r="N159">
        <v>93.686622322945396</v>
      </c>
      <c r="O159">
        <v>83.378470036223803</v>
      </c>
      <c r="P159">
        <v>202427.31272133</v>
      </c>
      <c r="Q159">
        <v>247928.11530187001</v>
      </c>
      <c r="R159">
        <v>83.604778443473805</v>
      </c>
      <c r="S159">
        <v>668.611489577989</v>
      </c>
      <c r="T159">
        <v>0.32807788335569699</v>
      </c>
      <c r="U159">
        <v>1</v>
      </c>
      <c r="V159" s="1">
        <v>0</v>
      </c>
      <c r="W159" s="1">
        <v>0</v>
      </c>
      <c r="X159" s="1">
        <v>0</v>
      </c>
      <c r="Y159" s="1">
        <v>0</v>
      </c>
      <c r="Z159">
        <v>0.50987586541269003</v>
      </c>
      <c r="AA159">
        <v>2.9477104463589599E-4</v>
      </c>
      <c r="AB159">
        <v>4.4322207339460001E-3</v>
      </c>
      <c r="AC159">
        <v>2.8930319489066698E-5</v>
      </c>
      <c r="AD159" s="1">
        <v>0</v>
      </c>
      <c r="AE159" s="1">
        <v>1.85478075500815E-7</v>
      </c>
      <c r="AF159" s="1">
        <v>0</v>
      </c>
      <c r="AG159">
        <v>4.5995566278454296</v>
      </c>
      <c r="AH159">
        <v>8.2523387216076396E-2</v>
      </c>
      <c r="AI159">
        <v>10.559592071612901</v>
      </c>
      <c r="AJ159" t="s">
        <v>83</v>
      </c>
      <c r="AK159" t="s">
        <v>84</v>
      </c>
      <c r="AL159" s="4">
        <v>29511675494.330002</v>
      </c>
      <c r="AM159">
        <v>145789</v>
      </c>
      <c r="AN159" s="1">
        <f t="shared" si="18"/>
        <v>4.7561075761464637E-3</v>
      </c>
      <c r="AO159" s="5">
        <f t="shared" si="19"/>
        <v>5.5603751510883264</v>
      </c>
      <c r="AP159" s="15">
        <f t="shared" si="17"/>
        <v>0.22021624398569806</v>
      </c>
    </row>
    <row r="160" spans="1:42" x14ac:dyDescent="0.25">
      <c r="A160" t="s">
        <v>37</v>
      </c>
      <c r="B160">
        <v>6.9099182188166202</v>
      </c>
      <c r="C160">
        <v>4.9926116223329596E-3</v>
      </c>
      <c r="D160">
        <v>5.8293285358353604</v>
      </c>
      <c r="E160">
        <v>-28.596372884234999</v>
      </c>
      <c r="F160" s="1">
        <v>0</v>
      </c>
      <c r="G160" s="1">
        <v>0</v>
      </c>
      <c r="H160">
        <v>3.54742446720013</v>
      </c>
      <c r="I160">
        <v>-107.434251369823</v>
      </c>
      <c r="J160">
        <v>-136.41008119623501</v>
      </c>
      <c r="K160">
        <v>-114.31596637555801</v>
      </c>
      <c r="L160">
        <v>-86.890339044709094</v>
      </c>
      <c r="M160">
        <v>21.4068244364985</v>
      </c>
      <c r="N160">
        <v>93.4748512454413</v>
      </c>
      <c r="O160">
        <v>83.402306704103793</v>
      </c>
      <c r="P160">
        <v>194220.67166631899</v>
      </c>
      <c r="Q160">
        <v>240712.43476485199</v>
      </c>
      <c r="R160">
        <v>83.512052460637904</v>
      </c>
      <c r="S160">
        <v>671.77431475737296</v>
      </c>
      <c r="T160">
        <v>0.38251068553025003</v>
      </c>
      <c r="U160">
        <v>1</v>
      </c>
      <c r="V160" s="1">
        <v>0</v>
      </c>
      <c r="W160" s="1">
        <v>0</v>
      </c>
      <c r="X160" s="1">
        <v>0</v>
      </c>
      <c r="Y160" s="1">
        <v>0</v>
      </c>
      <c r="Z160">
        <v>0.44123537751710501</v>
      </c>
      <c r="AA160">
        <v>2.9486670647712601E-4</v>
      </c>
      <c r="AB160">
        <v>4.6087736581077602E-3</v>
      </c>
      <c r="AC160">
        <v>8.8262096550563703E-5</v>
      </c>
      <c r="AD160" s="1">
        <v>0</v>
      </c>
      <c r="AE160" s="1">
        <v>1.2954783225016299E-7</v>
      </c>
      <c r="AF160" s="1">
        <v>5.8699590813656705E-7</v>
      </c>
      <c r="AG160">
        <v>4.8134240970469602</v>
      </c>
      <c r="AH160">
        <v>8.2719325964543594E-2</v>
      </c>
      <c r="AI160">
        <v>29.97052588615</v>
      </c>
      <c r="AJ160" t="s">
        <v>85</v>
      </c>
      <c r="AK160" t="s">
        <v>86</v>
      </c>
      <c r="AL160" s="4">
        <v>62397469406.910004</v>
      </c>
      <c r="AM160">
        <v>321271</v>
      </c>
      <c r="AN160" s="1">
        <f t="shared" si="18"/>
        <v>4.9926190048758369E-3</v>
      </c>
      <c r="AO160" s="5">
        <f t="shared" si="19"/>
        <v>5.8293369203236578</v>
      </c>
      <c r="AP160" s="15">
        <f t="shared" si="17"/>
        <v>0.18537120979516186</v>
      </c>
    </row>
    <row r="161" spans="1:42" x14ac:dyDescent="0.25">
      <c r="A161" t="s">
        <v>37</v>
      </c>
      <c r="B161">
        <v>6.9555056999746698</v>
      </c>
      <c r="C161">
        <v>5.5380791249772096E-3</v>
      </c>
      <c r="D161">
        <v>6.4469614847593704</v>
      </c>
      <c r="E161">
        <v>-20.410161119301499</v>
      </c>
      <c r="F161" s="1">
        <v>0</v>
      </c>
      <c r="G161" s="1">
        <v>0</v>
      </c>
      <c r="H161">
        <v>3.6902070192327598</v>
      </c>
      <c r="I161">
        <v>-82.765659755784</v>
      </c>
      <c r="J161">
        <v>-113.178926479513</v>
      </c>
      <c r="K161">
        <v>-91.691348975005596</v>
      </c>
      <c r="L161">
        <v>-61.784431860214902</v>
      </c>
      <c r="M161">
        <v>20.629519210618302</v>
      </c>
      <c r="N161">
        <v>93.263049884024795</v>
      </c>
      <c r="O161">
        <v>83.241671271272907</v>
      </c>
      <c r="P161">
        <v>190182.23662849501</v>
      </c>
      <c r="Q161">
        <v>236313.21711208901</v>
      </c>
      <c r="R161">
        <v>83.453635825121196</v>
      </c>
      <c r="S161">
        <v>673.921250939233</v>
      </c>
      <c r="T161">
        <v>0.40231276301584701</v>
      </c>
      <c r="U161">
        <v>1</v>
      </c>
      <c r="V161" s="1">
        <v>0</v>
      </c>
      <c r="W161" s="1">
        <v>0</v>
      </c>
      <c r="X161" s="1">
        <v>0</v>
      </c>
      <c r="Y161" s="1">
        <v>0</v>
      </c>
      <c r="Z161">
        <v>0.41714460042048701</v>
      </c>
      <c r="AA161">
        <v>2.95263627507878E-4</v>
      </c>
      <c r="AB161">
        <v>5.0818854690025299E-3</v>
      </c>
      <c r="AC161">
        <v>1.5540529111999601E-4</v>
      </c>
      <c r="AD161" s="1">
        <v>0</v>
      </c>
      <c r="AE161" s="1">
        <v>1.1641101197127499E-7</v>
      </c>
      <c r="AF161">
        <v>5.4145088405406504E-6</v>
      </c>
      <c r="AG161">
        <v>5.1947888245093798</v>
      </c>
      <c r="AH161">
        <v>8.4632153610060795E-2</v>
      </c>
      <c r="AI161">
        <v>73.060139810726298</v>
      </c>
      <c r="AJ161" t="s">
        <v>87</v>
      </c>
      <c r="AK161" t="s">
        <v>88</v>
      </c>
      <c r="AL161" s="4">
        <v>113364588338.46001</v>
      </c>
      <c r="AM161">
        <v>596084</v>
      </c>
      <c r="AN161" s="1">
        <f t="shared" si="18"/>
        <v>5.5380853074829157E-3</v>
      </c>
      <c r="AO161" s="5">
        <f t="shared" si="19"/>
        <v>6.4469684641177523</v>
      </c>
      <c r="AP161" s="15">
        <f t="shared" si="17"/>
        <v>7.8881224343824385E-2</v>
      </c>
    </row>
    <row r="162" spans="1:42" x14ac:dyDescent="0.25">
      <c r="A162" t="s">
        <v>37</v>
      </c>
      <c r="B162">
        <v>8.2004399862296502</v>
      </c>
      <c r="C162">
        <v>5.6633095186820297E-3</v>
      </c>
      <c r="D162">
        <v>6.5882347424533503</v>
      </c>
      <c r="E162">
        <v>-16.654154694937599</v>
      </c>
      <c r="F162" s="1">
        <v>0</v>
      </c>
      <c r="G162" s="1">
        <v>0</v>
      </c>
      <c r="H162">
        <v>3.7126303749427199</v>
      </c>
      <c r="I162">
        <v>-59.142492214241301</v>
      </c>
      <c r="J162">
        <v>-92.475703607514603</v>
      </c>
      <c r="K162">
        <v>-69.285848380858994</v>
      </c>
      <c r="L162">
        <v>-37.865483112648597</v>
      </c>
      <c r="M162">
        <v>19.195017007439599</v>
      </c>
      <c r="N162">
        <v>93.039758695996198</v>
      </c>
      <c r="O162">
        <v>83.228248134714093</v>
      </c>
      <c r="P162">
        <v>187514.38821107501</v>
      </c>
      <c r="Q162">
        <v>233712.059036274</v>
      </c>
      <c r="R162">
        <v>83.513992500564996</v>
      </c>
      <c r="S162">
        <v>677.39417549198299</v>
      </c>
      <c r="T162">
        <v>0.40516219528416703</v>
      </c>
      <c r="U162">
        <v>1</v>
      </c>
      <c r="V162" s="1">
        <v>0</v>
      </c>
      <c r="W162" s="1">
        <v>0</v>
      </c>
      <c r="X162" s="1">
        <v>0</v>
      </c>
      <c r="Y162" s="1">
        <v>0</v>
      </c>
      <c r="Z162">
        <v>0.406290991360299</v>
      </c>
      <c r="AA162">
        <v>2.9376774543088402E-4</v>
      </c>
      <c r="AB162">
        <v>5.1098424777726798E-3</v>
      </c>
      <c r="AC162">
        <v>2.1862142281991101E-4</v>
      </c>
      <c r="AD162" s="1">
        <v>0</v>
      </c>
      <c r="AE162" s="1">
        <v>1.3833716809522599E-7</v>
      </c>
      <c r="AF162">
        <v>4.09535099776335E-5</v>
      </c>
      <c r="AG162">
        <v>5.6417103907950104</v>
      </c>
      <c r="AH162">
        <v>8.5073518119771402E-2</v>
      </c>
      <c r="AI162">
        <v>126.76433421106</v>
      </c>
      <c r="AJ162" t="s">
        <v>89</v>
      </c>
      <c r="AK162" t="s">
        <v>90</v>
      </c>
      <c r="AL162" s="4">
        <v>164886464442.48001</v>
      </c>
      <c r="AM162">
        <v>879327</v>
      </c>
      <c r="AN162" s="1">
        <f t="shared" si="18"/>
        <v>5.663323493169203E-3</v>
      </c>
      <c r="AO162" s="5">
        <f t="shared" si="19"/>
        <v>6.5882504962491701</v>
      </c>
      <c r="AP162" s="15">
        <f t="shared" si="17"/>
        <v>0.24470974499247133</v>
      </c>
    </row>
    <row r="163" spans="1:42" x14ac:dyDescent="0.25">
      <c r="A163" t="s">
        <v>37</v>
      </c>
      <c r="B163">
        <v>8.5747898957018798</v>
      </c>
      <c r="C163">
        <v>5.9917729562924396E-3</v>
      </c>
      <c r="D163">
        <v>6.9578479685574797</v>
      </c>
      <c r="E163">
        <v>-7.8985603078600501</v>
      </c>
      <c r="F163" s="1">
        <v>0</v>
      </c>
      <c r="G163" s="1">
        <v>0</v>
      </c>
      <c r="H163">
        <v>3.8244193383010101</v>
      </c>
      <c r="I163">
        <v>-34.128107278505297</v>
      </c>
      <c r="J163">
        <v>-70.752603246823099</v>
      </c>
      <c r="K163">
        <v>-45.306297843270499</v>
      </c>
      <c r="L163">
        <v>-12.3350700106998</v>
      </c>
      <c r="M163">
        <v>18.8248898691539</v>
      </c>
      <c r="N163">
        <v>92.762507504861205</v>
      </c>
      <c r="O163">
        <v>82.959724649305898</v>
      </c>
      <c r="P163">
        <v>183071.307449279</v>
      </c>
      <c r="Q163">
        <v>229664.54848146599</v>
      </c>
      <c r="R163">
        <v>83.981982653060797</v>
      </c>
      <c r="S163">
        <v>678.828816597583</v>
      </c>
      <c r="T163">
        <v>0.43378912307673001</v>
      </c>
      <c r="U163">
        <v>1</v>
      </c>
      <c r="V163" s="1">
        <v>0</v>
      </c>
      <c r="W163" s="1">
        <v>0</v>
      </c>
      <c r="X163" s="1">
        <v>0</v>
      </c>
      <c r="Y163" s="1">
        <v>0</v>
      </c>
      <c r="Z163">
        <v>0.36232720939865698</v>
      </c>
      <c r="AA163">
        <v>2.9234767159946499E-4</v>
      </c>
      <c r="AB163">
        <v>5.04996816294076E-3</v>
      </c>
      <c r="AC163">
        <v>3.0124130111908702E-4</v>
      </c>
      <c r="AD163" s="1">
        <v>0</v>
      </c>
      <c r="AE163" s="1">
        <v>6.86168860692429E-8</v>
      </c>
      <c r="AF163">
        <v>3.4817290567969303E-4</v>
      </c>
      <c r="AG163">
        <v>5.8784407756740498</v>
      </c>
      <c r="AH163">
        <v>8.6516008031418803E-2</v>
      </c>
      <c r="AI163">
        <v>218.96735109613101</v>
      </c>
      <c r="AJ163" t="s">
        <v>91</v>
      </c>
      <c r="AK163" t="s">
        <v>92</v>
      </c>
      <c r="AL163" s="4">
        <v>203028276816.94</v>
      </c>
      <c r="AM163">
        <v>1109012</v>
      </c>
      <c r="AN163" s="1">
        <f t="shared" si="18"/>
        <v>5.9917986582250747E-3</v>
      </c>
      <c r="AO163" s="5">
        <f t="shared" si="19"/>
        <v>6.9578768378891649</v>
      </c>
      <c r="AP163" s="15">
        <f t="shared" si="17"/>
        <v>0.23239109771460398</v>
      </c>
    </row>
    <row r="164" spans="1:42" x14ac:dyDescent="0.25">
      <c r="A164" t="s">
        <v>37</v>
      </c>
      <c r="B164">
        <v>10.186718735958401</v>
      </c>
      <c r="C164">
        <v>7.45102436103625E-3</v>
      </c>
      <c r="D164">
        <v>8.5837618365018606</v>
      </c>
      <c r="E164">
        <v>0.53763231504283704</v>
      </c>
      <c r="F164" s="1">
        <v>0</v>
      </c>
      <c r="G164" s="1">
        <v>0</v>
      </c>
      <c r="H164">
        <v>3.9027775537134399</v>
      </c>
      <c r="I164">
        <v>-10.9141275521818</v>
      </c>
      <c r="J164">
        <v>-49.272413879387003</v>
      </c>
      <c r="K164">
        <v>-22.1115550235637</v>
      </c>
      <c r="L164">
        <v>11.616563414031299</v>
      </c>
      <c r="M164">
        <v>19.255669170159901</v>
      </c>
      <c r="N164">
        <v>92.519527453460597</v>
      </c>
      <c r="O164">
        <v>82.572185981782795</v>
      </c>
      <c r="P164">
        <v>177000.71502774599</v>
      </c>
      <c r="Q164">
        <v>222280.836206593</v>
      </c>
      <c r="R164">
        <v>84.395197943376203</v>
      </c>
      <c r="S164">
        <v>678.47227829874305</v>
      </c>
      <c r="T164">
        <v>0.42092009179364498</v>
      </c>
      <c r="U164">
        <v>1</v>
      </c>
      <c r="V164" s="1">
        <v>0</v>
      </c>
      <c r="W164" s="1">
        <v>0</v>
      </c>
      <c r="X164" s="1">
        <v>0</v>
      </c>
      <c r="Y164" s="1">
        <v>0</v>
      </c>
      <c r="Z164">
        <v>0.38157573508008202</v>
      </c>
      <c r="AA164">
        <v>2.9210657680022199E-4</v>
      </c>
      <c r="AB164">
        <v>5.1628448258669102E-3</v>
      </c>
      <c r="AC164">
        <v>4.5863613274821401E-4</v>
      </c>
      <c r="AD164" s="1">
        <v>0</v>
      </c>
      <c r="AE164" s="1">
        <v>8.8975969748841495E-8</v>
      </c>
      <c r="AF164">
        <v>1.5373902003062701E-3</v>
      </c>
      <c r="AG164">
        <v>5.87334763517923</v>
      </c>
      <c r="AH164">
        <v>8.8182610153286406E-2</v>
      </c>
      <c r="AI164">
        <v>324.30422086009497</v>
      </c>
      <c r="AJ164" t="s">
        <v>93</v>
      </c>
      <c r="AK164" t="s">
        <v>94</v>
      </c>
      <c r="AL164" s="4">
        <v>226172044664.60001</v>
      </c>
      <c r="AM164">
        <v>1277803</v>
      </c>
      <c r="AN164" s="1">
        <f t="shared" si="18"/>
        <v>7.4510667116913648E-3</v>
      </c>
      <c r="AO164" s="5">
        <f t="shared" si="19"/>
        <v>8.5838086437033052</v>
      </c>
      <c r="AP164" s="15">
        <f t="shared" si="17"/>
        <v>0.18674293741935788</v>
      </c>
    </row>
    <row r="165" spans="1:42" x14ac:dyDescent="0.25">
      <c r="A165" t="s">
        <v>37</v>
      </c>
      <c r="B165">
        <v>12.9300778506729</v>
      </c>
      <c r="C165">
        <v>9.0270218060307401E-3</v>
      </c>
      <c r="D165">
        <v>10.310470060456501</v>
      </c>
      <c r="E165">
        <v>12.8516488995273</v>
      </c>
      <c r="F165" s="1">
        <v>0</v>
      </c>
      <c r="G165" s="1">
        <v>0</v>
      </c>
      <c r="H165">
        <v>4.0449145562018396</v>
      </c>
      <c r="I165">
        <v>12.0081996464034</v>
      </c>
      <c r="J165">
        <v>-22.357139079357399</v>
      </c>
      <c r="K165">
        <v>-4.3807978058504098</v>
      </c>
      <c r="L165">
        <v>36.1833897421225</v>
      </c>
      <c r="M165">
        <v>20.199020133471201</v>
      </c>
      <c r="N165">
        <v>91.413532469048704</v>
      </c>
      <c r="O165">
        <v>81.354412353502397</v>
      </c>
      <c r="P165">
        <v>164946.83442415201</v>
      </c>
      <c r="Q165">
        <v>209237.10779881699</v>
      </c>
      <c r="R165">
        <v>85.789468226490101</v>
      </c>
      <c r="S165">
        <v>683.96511951450805</v>
      </c>
      <c r="T165">
        <v>0.40879949423690698</v>
      </c>
      <c r="U165">
        <v>1</v>
      </c>
      <c r="V165" s="1">
        <v>0</v>
      </c>
      <c r="W165" s="1">
        <v>0</v>
      </c>
      <c r="X165" s="1">
        <v>0</v>
      </c>
      <c r="Y165" s="1">
        <v>0</v>
      </c>
      <c r="Z165">
        <v>0.40318188792689702</v>
      </c>
      <c r="AA165">
        <v>2.9482943079795398E-4</v>
      </c>
      <c r="AB165">
        <v>5.2508481934032498E-3</v>
      </c>
      <c r="AC165">
        <v>5.2892249695486802E-4</v>
      </c>
      <c r="AD165" s="1">
        <v>0</v>
      </c>
      <c r="AE165" s="1">
        <v>1.36956777411106E-7</v>
      </c>
      <c r="AF165">
        <v>2.95233912312952E-3</v>
      </c>
      <c r="AG165">
        <v>5.7841374355864499</v>
      </c>
      <c r="AH165">
        <v>8.9797475112294203E-2</v>
      </c>
      <c r="AI165">
        <v>596.05236314417198</v>
      </c>
      <c r="AJ165" t="s">
        <v>95</v>
      </c>
      <c r="AK165" t="s">
        <v>96</v>
      </c>
      <c r="AL165" s="4">
        <v>146721198901.29001</v>
      </c>
      <c r="AM165">
        <v>889506</v>
      </c>
      <c r="AN165" s="1">
        <f t="shared" si="18"/>
        <v>9.0270762010630015E-3</v>
      </c>
      <c r="AO165" s="5">
        <f t="shared" si="19"/>
        <v>10.310529137709089</v>
      </c>
      <c r="AP165" s="15">
        <f t="shared" si="17"/>
        <v>0.25407258591083237</v>
      </c>
    </row>
    <row r="166" spans="1:42" x14ac:dyDescent="0.25">
      <c r="A166" t="s">
        <v>37</v>
      </c>
      <c r="B166">
        <v>15.943594534711</v>
      </c>
      <c r="C166">
        <v>1.03073911101894E-2</v>
      </c>
      <c r="D166">
        <v>11.6912122364764</v>
      </c>
      <c r="E166">
        <v>22.144487091014302</v>
      </c>
      <c r="F166" s="1">
        <v>0</v>
      </c>
      <c r="G166" s="1">
        <v>0</v>
      </c>
      <c r="H166">
        <v>4.1718654346853397</v>
      </c>
      <c r="I166">
        <v>34.725102279131399</v>
      </c>
      <c r="J166">
        <v>2.9821164372035001</v>
      </c>
      <c r="K166">
        <v>14.0549408156303</v>
      </c>
      <c r="L166">
        <v>60.8377065171452</v>
      </c>
      <c r="M166">
        <v>22.183214299150801</v>
      </c>
      <c r="N166">
        <v>90.430742974673294</v>
      </c>
      <c r="O166">
        <v>80.054285506469199</v>
      </c>
      <c r="P166">
        <v>152641.48876318301</v>
      </c>
      <c r="Q166">
        <v>193601.25197786401</v>
      </c>
      <c r="R166">
        <v>89.384457512195397</v>
      </c>
      <c r="S166">
        <v>687.34971076881095</v>
      </c>
      <c r="T166">
        <v>0.41116755154131202</v>
      </c>
      <c r="U166">
        <v>1</v>
      </c>
      <c r="V166" s="1">
        <v>0</v>
      </c>
      <c r="W166" s="1">
        <v>0</v>
      </c>
      <c r="X166" s="1">
        <v>0</v>
      </c>
      <c r="Y166" s="1">
        <v>0</v>
      </c>
      <c r="Z166">
        <v>0.40973109040500799</v>
      </c>
      <c r="AA166">
        <v>2.9941298128506702E-4</v>
      </c>
      <c r="AB166">
        <v>5.3852281516839498E-3</v>
      </c>
      <c r="AC166">
        <v>5.44541775235119E-4</v>
      </c>
      <c r="AD166" s="1">
        <v>0</v>
      </c>
      <c r="AE166" s="1">
        <v>2.3884572141927002E-7</v>
      </c>
      <c r="AF166">
        <v>4.0780361397384302E-3</v>
      </c>
      <c r="AG166">
        <v>5.4832516909671396</v>
      </c>
      <c r="AH166">
        <v>9.1832465767145793E-2</v>
      </c>
      <c r="AI166">
        <v>993.56952564600601</v>
      </c>
      <c r="AJ166" t="s">
        <v>97</v>
      </c>
      <c r="AK166" t="s">
        <v>98</v>
      </c>
      <c r="AL166" s="4">
        <v>88065133168.520004</v>
      </c>
      <c r="AM166">
        <v>576941</v>
      </c>
      <c r="AN166" s="1">
        <f t="shared" si="18"/>
        <v>1.0307457893663986E-2</v>
      </c>
      <c r="AO166" s="5">
        <f t="shared" si="19"/>
        <v>11.691283744321801</v>
      </c>
      <c r="AP166" s="15">
        <f t="shared" si="17"/>
        <v>0.36372466877020959</v>
      </c>
    </row>
    <row r="167" spans="1:42" x14ac:dyDescent="0.25">
      <c r="A167" t="s">
        <v>37</v>
      </c>
      <c r="B167">
        <v>17.607787598864299</v>
      </c>
      <c r="C167">
        <v>1.06327879059861E-2</v>
      </c>
      <c r="D167">
        <v>12.038998897432201</v>
      </c>
      <c r="E167">
        <v>33.413988282225702</v>
      </c>
      <c r="F167" s="1">
        <v>0</v>
      </c>
      <c r="G167" s="1">
        <v>0</v>
      </c>
      <c r="H167">
        <v>4.3169054840588998</v>
      </c>
      <c r="I167">
        <v>57.705311290668398</v>
      </c>
      <c r="J167">
        <v>24.5327480838213</v>
      </c>
      <c r="K167">
        <v>35.918909859593597</v>
      </c>
      <c r="L167">
        <v>85.728497395248098</v>
      </c>
      <c r="M167">
        <v>24.558134368676299</v>
      </c>
      <c r="N167">
        <v>89.940292173815095</v>
      </c>
      <c r="O167">
        <v>79.218915717927402</v>
      </c>
      <c r="P167">
        <v>142148.337188367</v>
      </c>
      <c r="Q167">
        <v>180714.503246318</v>
      </c>
      <c r="R167">
        <v>96.408138701275107</v>
      </c>
      <c r="S167">
        <v>685.03206873835802</v>
      </c>
      <c r="T167">
        <v>0.45240388126512798</v>
      </c>
      <c r="U167">
        <v>1</v>
      </c>
      <c r="V167" s="1">
        <v>0</v>
      </c>
      <c r="W167" s="1">
        <v>0</v>
      </c>
      <c r="X167" s="1">
        <v>0</v>
      </c>
      <c r="Y167" s="1">
        <v>0</v>
      </c>
      <c r="Z167">
        <v>0.363101073989336</v>
      </c>
      <c r="AA167">
        <v>3.0332902433748301E-4</v>
      </c>
      <c r="AB167">
        <v>5.3319870125160497E-3</v>
      </c>
      <c r="AC167">
        <v>5.5466027585454895E-4</v>
      </c>
      <c r="AD167" s="1">
        <v>0</v>
      </c>
      <c r="AE167" s="1">
        <v>3.3533681878892901E-7</v>
      </c>
      <c r="AF167">
        <v>4.4425437470050101E-3</v>
      </c>
      <c r="AG167">
        <v>5.1425704996802502</v>
      </c>
      <c r="AH167">
        <v>9.3235708705094802E-2</v>
      </c>
      <c r="AI167">
        <v>1555.8871594422401</v>
      </c>
      <c r="AJ167" t="s">
        <v>99</v>
      </c>
      <c r="AK167" t="s">
        <v>100</v>
      </c>
      <c r="AL167" s="4">
        <v>43125815426.230003</v>
      </c>
      <c r="AM167">
        <v>303386</v>
      </c>
      <c r="AN167" s="1">
        <f t="shared" si="18"/>
        <v>1.063285539653188E-2</v>
      </c>
      <c r="AO167" s="5">
        <f t="shared" si="19"/>
        <v>12.039070901440551</v>
      </c>
      <c r="AP167" s="15">
        <f t="shared" si="17"/>
        <v>0.46256243969088362</v>
      </c>
    </row>
    <row r="168" spans="1:42" x14ac:dyDescent="0.25">
      <c r="A168" t="s">
        <v>37</v>
      </c>
      <c r="B168">
        <v>16.773064986186299</v>
      </c>
      <c r="C168">
        <v>1.07693032944231E-2</v>
      </c>
      <c r="D168">
        <v>12.1845333926363</v>
      </c>
      <c r="E168">
        <v>38.194371242729098</v>
      </c>
      <c r="F168" s="1">
        <v>0</v>
      </c>
      <c r="G168" s="1">
        <v>0</v>
      </c>
      <c r="H168">
        <v>4.4406989150297598</v>
      </c>
      <c r="I168">
        <v>80.052968439334805</v>
      </c>
      <c r="J168">
        <v>49.526480936710698</v>
      </c>
      <c r="K168">
        <v>59.004150056373199</v>
      </c>
      <c r="L168">
        <v>110.083624547588</v>
      </c>
      <c r="M168">
        <v>28.755045940500199</v>
      </c>
      <c r="N168">
        <v>90.667978767049505</v>
      </c>
      <c r="O168">
        <v>79.188971919495302</v>
      </c>
      <c r="P168">
        <v>132542.65891506901</v>
      </c>
      <c r="Q168">
        <v>169620.46878685901</v>
      </c>
      <c r="R168">
        <v>106.466987439748</v>
      </c>
      <c r="S168">
        <v>685.54896220755495</v>
      </c>
      <c r="T168">
        <v>0.484327881621262</v>
      </c>
      <c r="U168">
        <v>1</v>
      </c>
      <c r="V168" s="1">
        <v>0</v>
      </c>
      <c r="W168" s="1">
        <v>0</v>
      </c>
      <c r="X168" s="1">
        <v>0</v>
      </c>
      <c r="Y168" s="1">
        <v>0</v>
      </c>
      <c r="Z168">
        <v>0.31744592822463802</v>
      </c>
      <c r="AA168">
        <v>3.0658340942653101E-4</v>
      </c>
      <c r="AB168">
        <v>5.4817111932791004E-3</v>
      </c>
      <c r="AC168">
        <v>6.2602159117941297E-4</v>
      </c>
      <c r="AD168" s="1">
        <v>0</v>
      </c>
      <c r="AE168" s="1">
        <v>6.2314902488156698E-7</v>
      </c>
      <c r="AF168">
        <v>4.3544180888023202E-3</v>
      </c>
      <c r="AG168">
        <v>4.4827091077324601</v>
      </c>
      <c r="AH168">
        <v>9.5348848283415596E-2</v>
      </c>
      <c r="AI168">
        <v>2284.19812443094</v>
      </c>
      <c r="AJ168" t="s">
        <v>101</v>
      </c>
      <c r="AK168" t="s">
        <v>102</v>
      </c>
      <c r="AL168" s="4">
        <v>21105562835</v>
      </c>
      <c r="AM168">
        <v>159236</v>
      </c>
      <c r="AN168" s="1">
        <f t="shared" si="18"/>
        <v>1.0769357431712246E-2</v>
      </c>
      <c r="AO168" s="5">
        <f t="shared" si="19"/>
        <v>12.184591062782079</v>
      </c>
      <c r="AP168" s="15">
        <f t="shared" si="17"/>
        <v>0.37658656640254007</v>
      </c>
    </row>
    <row r="169" spans="1:42" x14ac:dyDescent="0.25">
      <c r="A169" t="s">
        <v>37</v>
      </c>
      <c r="B169">
        <v>17.490559856266302</v>
      </c>
      <c r="C169">
        <v>1.1282387092760899E-2</v>
      </c>
      <c r="D169">
        <v>12.7295433625738</v>
      </c>
      <c r="E169">
        <v>49.890673804683402</v>
      </c>
      <c r="F169" s="1">
        <v>0</v>
      </c>
      <c r="G169" s="1">
        <v>0</v>
      </c>
      <c r="H169">
        <v>4.6035640322522999</v>
      </c>
      <c r="I169">
        <v>103.642612625335</v>
      </c>
      <c r="J169">
        <v>75.615436545973097</v>
      </c>
      <c r="K169">
        <v>79.3090453267736</v>
      </c>
      <c r="L169">
        <v>135.38896446934399</v>
      </c>
      <c r="M169">
        <v>30.847088979067198</v>
      </c>
      <c r="N169">
        <v>90.415342698347601</v>
      </c>
      <c r="O169">
        <v>78.616664647165607</v>
      </c>
      <c r="P169">
        <v>125256.717923016</v>
      </c>
      <c r="Q169">
        <v>162366.746801503</v>
      </c>
      <c r="R169">
        <v>111.963626605584</v>
      </c>
      <c r="S169">
        <v>689.64510743531798</v>
      </c>
      <c r="T169">
        <v>0.50018555778552498</v>
      </c>
      <c r="U169">
        <v>1</v>
      </c>
      <c r="V169" s="1">
        <v>0</v>
      </c>
      <c r="W169" s="1">
        <v>0</v>
      </c>
      <c r="X169" s="1">
        <v>0</v>
      </c>
      <c r="Y169" s="1">
        <v>0</v>
      </c>
      <c r="Z169">
        <v>0.28697355351144699</v>
      </c>
      <c r="AA169">
        <v>3.1627710681399998E-4</v>
      </c>
      <c r="AB169">
        <v>5.4177058415883104E-3</v>
      </c>
      <c r="AC169">
        <v>5.2343376571013203E-4</v>
      </c>
      <c r="AD169" s="1">
        <v>0</v>
      </c>
      <c r="AE169" s="1">
        <v>5.9055026644660396E-7</v>
      </c>
      <c r="AF169">
        <v>5.0244344842826196E-3</v>
      </c>
      <c r="AG169">
        <v>4.2058194186321796</v>
      </c>
      <c r="AH169">
        <v>9.6451577788622594E-2</v>
      </c>
      <c r="AI169">
        <v>3055.7834769698702</v>
      </c>
      <c r="AJ169" t="s">
        <v>103</v>
      </c>
      <c r="AK169" t="s">
        <v>104</v>
      </c>
      <c r="AL169" s="4">
        <v>8128785223.0500002</v>
      </c>
      <c r="AM169">
        <v>64897</v>
      </c>
      <c r="AN169" s="1">
        <f t="shared" si="18"/>
        <v>1.1282441748661508E-2</v>
      </c>
      <c r="AO169" s="5">
        <f t="shared" si="19"/>
        <v>12.729601253853239</v>
      </c>
      <c r="AP169" s="15">
        <f t="shared" si="17"/>
        <v>0.37401314077694203</v>
      </c>
    </row>
    <row r="170" spans="1:42" x14ac:dyDescent="0.25">
      <c r="A170" t="s">
        <v>37</v>
      </c>
      <c r="B170">
        <v>19.681895069455301</v>
      </c>
      <c r="C170">
        <v>1.07404376075887E-2</v>
      </c>
      <c r="D170">
        <v>12.153779062540099</v>
      </c>
      <c r="E170">
        <v>60.897929328299703</v>
      </c>
      <c r="F170" s="1">
        <v>0</v>
      </c>
      <c r="G170" s="1">
        <v>0</v>
      </c>
      <c r="H170">
        <v>4.76380246904899</v>
      </c>
      <c r="I170">
        <v>126.030094208115</v>
      </c>
      <c r="J170">
        <v>100.127550521712</v>
      </c>
      <c r="K170">
        <v>100.69301931749899</v>
      </c>
      <c r="L170">
        <v>159.980426870614</v>
      </c>
      <c r="M170">
        <v>33.365702413876399</v>
      </c>
      <c r="N170">
        <v>89.7825466689591</v>
      </c>
      <c r="O170">
        <v>77.659978184651607</v>
      </c>
      <c r="P170">
        <v>117054.44344377999</v>
      </c>
      <c r="Q170">
        <v>152047.28982635401</v>
      </c>
      <c r="R170">
        <v>117.842121470717</v>
      </c>
      <c r="S170">
        <v>686.22069486342195</v>
      </c>
      <c r="T170">
        <v>0.49354686745785098</v>
      </c>
      <c r="U170">
        <v>1</v>
      </c>
      <c r="V170" s="1">
        <v>0</v>
      </c>
      <c r="W170" s="1">
        <v>0</v>
      </c>
      <c r="X170" s="1">
        <v>0</v>
      </c>
      <c r="Y170" s="1">
        <v>0</v>
      </c>
      <c r="Z170">
        <v>0.28967193543751601</v>
      </c>
      <c r="AA170">
        <v>3.2405047437876201E-4</v>
      </c>
      <c r="AB170">
        <v>5.4503081645673798E-3</v>
      </c>
      <c r="AC170">
        <v>4.7246600560435303E-4</v>
      </c>
      <c r="AD170" s="1">
        <v>0</v>
      </c>
      <c r="AE170" s="1">
        <v>9.0797207458265104E-7</v>
      </c>
      <c r="AF170">
        <v>4.4927257547764301E-3</v>
      </c>
      <c r="AG170">
        <v>3.9018228749367698</v>
      </c>
      <c r="AH170">
        <v>9.7897990917153205E-2</v>
      </c>
      <c r="AI170">
        <v>3930.5281380444098</v>
      </c>
      <c r="AJ170" t="s">
        <v>105</v>
      </c>
      <c r="AK170" t="s">
        <v>106</v>
      </c>
      <c r="AL170" s="4">
        <v>3546866690.79</v>
      </c>
      <c r="AM170">
        <v>30301</v>
      </c>
      <c r="AN170" s="1">
        <f t="shared" si="18"/>
        <v>1.0740458371401508E-2</v>
      </c>
      <c r="AO170" s="5">
        <f t="shared" si="19"/>
        <v>12.153801188449432</v>
      </c>
      <c r="AP170" s="15">
        <f t="shared" si="17"/>
        <v>0.61940536915946298</v>
      </c>
    </row>
    <row r="171" spans="1:42" x14ac:dyDescent="0.25">
      <c r="A171" t="s">
        <v>37</v>
      </c>
      <c r="B171">
        <v>19.277866747602499</v>
      </c>
      <c r="C171">
        <v>1.0241957881776601E-2</v>
      </c>
      <c r="D171">
        <v>11.6211246476176</v>
      </c>
      <c r="E171">
        <v>98.344789685914293</v>
      </c>
      <c r="F171" s="1">
        <v>0</v>
      </c>
      <c r="G171" s="1">
        <v>0</v>
      </c>
      <c r="H171">
        <v>5.12372940927622</v>
      </c>
      <c r="I171">
        <v>146.76267773337801</v>
      </c>
      <c r="J171">
        <v>117.4275571531</v>
      </c>
      <c r="K171">
        <v>122.137442304194</v>
      </c>
      <c r="L171">
        <v>184.65621444921601</v>
      </c>
      <c r="M171">
        <v>31.359182839692199</v>
      </c>
      <c r="N171">
        <v>87.899192232568396</v>
      </c>
      <c r="O171">
        <v>76.464921517316597</v>
      </c>
      <c r="P171">
        <v>104618.618737153</v>
      </c>
      <c r="Q171">
        <v>142942.90144212599</v>
      </c>
      <c r="R171">
        <v>109.345217320562</v>
      </c>
      <c r="S171">
        <v>671.95644464352199</v>
      </c>
      <c r="T171">
        <v>0.37232262206738198</v>
      </c>
      <c r="U171">
        <v>1</v>
      </c>
      <c r="V171" s="1">
        <v>0</v>
      </c>
      <c r="W171" s="1">
        <v>0</v>
      </c>
      <c r="X171" s="1">
        <v>0</v>
      </c>
      <c r="Y171" s="1">
        <v>0</v>
      </c>
      <c r="Z171">
        <v>0.444460059508959</v>
      </c>
      <c r="AA171">
        <v>3.3503472780650701E-4</v>
      </c>
      <c r="AB171">
        <v>5.3550845039300899E-3</v>
      </c>
      <c r="AC171">
        <v>3.4475011790803799E-4</v>
      </c>
      <c r="AD171" s="1">
        <v>0</v>
      </c>
      <c r="AE171">
        <v>1.0016496561806101E-6</v>
      </c>
      <c r="AF171">
        <v>4.2058547170262797E-3</v>
      </c>
      <c r="AG171">
        <v>4.2175357519022603</v>
      </c>
      <c r="AH171">
        <v>9.66109574619501E-2</v>
      </c>
      <c r="AI171">
        <v>4428.58615984672</v>
      </c>
      <c r="AJ171" t="s">
        <v>107</v>
      </c>
      <c r="AK171" t="s">
        <v>108</v>
      </c>
      <c r="AL171" s="4">
        <v>1272476259.7</v>
      </c>
      <c r="AM171">
        <v>12163</v>
      </c>
      <c r="AN171" s="1">
        <f t="shared" si="18"/>
        <v>1.0241725716327095E-2</v>
      </c>
      <c r="AO171" s="5">
        <f t="shared" si="19"/>
        <v>11.620875877147352</v>
      </c>
      <c r="AP171" s="15">
        <f t="shared" si="17"/>
        <v>0.65886412306528142</v>
      </c>
    </row>
    <row r="172" spans="1:42" x14ac:dyDescent="0.25">
      <c r="A172" t="s">
        <v>37</v>
      </c>
      <c r="B172">
        <v>15.9795035759913</v>
      </c>
      <c r="C172">
        <v>9.7821163955122102E-3</v>
      </c>
      <c r="D172">
        <v>11.1271338249135</v>
      </c>
      <c r="E172">
        <v>127.45344950078101</v>
      </c>
      <c r="F172" s="1">
        <v>0</v>
      </c>
      <c r="G172" s="1">
        <v>0</v>
      </c>
      <c r="H172">
        <v>5.3867650493626904</v>
      </c>
      <c r="I172">
        <v>169.76221202558199</v>
      </c>
      <c r="J172">
        <v>133.19789336740601</v>
      </c>
      <c r="K172">
        <v>147.43322971546201</v>
      </c>
      <c r="L172">
        <v>209.03533943305399</v>
      </c>
      <c r="M172">
        <v>31.5935215567361</v>
      </c>
      <c r="N172">
        <v>88.8195339116252</v>
      </c>
      <c r="O172">
        <v>77.526019722112295</v>
      </c>
      <c r="P172">
        <v>100827.633267885</v>
      </c>
      <c r="Q172">
        <v>132161.18377352101</v>
      </c>
      <c r="R172">
        <v>105.706970553337</v>
      </c>
      <c r="S172">
        <v>666.40483018647706</v>
      </c>
      <c r="T172">
        <v>0.36412592775150798</v>
      </c>
      <c r="U172">
        <v>1</v>
      </c>
      <c r="V172" s="1">
        <v>0</v>
      </c>
      <c r="W172" s="1">
        <v>0</v>
      </c>
      <c r="X172" s="1">
        <v>0</v>
      </c>
      <c r="Y172" s="1">
        <v>0</v>
      </c>
      <c r="Z172">
        <v>0.47704107558133901</v>
      </c>
      <c r="AA172">
        <v>3.3498279706225501E-4</v>
      </c>
      <c r="AB172">
        <v>5.2692229294025398E-3</v>
      </c>
      <c r="AC172">
        <v>2.85582532596972E-4</v>
      </c>
      <c r="AD172" s="1">
        <v>0</v>
      </c>
      <c r="AE172" s="1">
        <v>6.2422826944221001E-7</v>
      </c>
      <c r="AF172">
        <v>3.8916942297502598E-3</v>
      </c>
      <c r="AG172">
        <v>4.0666894184952902</v>
      </c>
      <c r="AH172">
        <v>9.4960530964484799E-2</v>
      </c>
      <c r="AI172">
        <v>5085.0998306173296</v>
      </c>
      <c r="AJ172" t="s">
        <v>109</v>
      </c>
      <c r="AK172" t="s">
        <v>110</v>
      </c>
      <c r="AL172" s="4">
        <v>446767243.00999999</v>
      </c>
      <c r="AM172">
        <v>4431</v>
      </c>
      <c r="AN172" s="1">
        <f t="shared" si="18"/>
        <v>9.7821067170814693E-3</v>
      </c>
      <c r="AO172" s="5">
        <f t="shared" si="19"/>
        <v>11.127123401147843</v>
      </c>
      <c r="AP172" s="15">
        <f t="shared" si="17"/>
        <v>0.43608442456344076</v>
      </c>
    </row>
    <row r="173" spans="1:42" x14ac:dyDescent="0.25">
      <c r="A173" t="s">
        <v>37</v>
      </c>
      <c r="B173">
        <v>18.136321327576098</v>
      </c>
      <c r="C173">
        <v>1.01391360576413E-2</v>
      </c>
      <c r="D173">
        <v>11.510885933030799</v>
      </c>
      <c r="E173">
        <v>136.306994918806</v>
      </c>
      <c r="F173" s="1">
        <v>0</v>
      </c>
      <c r="G173" s="1">
        <v>0</v>
      </c>
      <c r="H173">
        <v>5.6150334803662902</v>
      </c>
      <c r="I173">
        <v>192.79320027634699</v>
      </c>
      <c r="J173">
        <v>162.85095068074901</v>
      </c>
      <c r="K173">
        <v>160.91892168018501</v>
      </c>
      <c r="L173">
        <v>236.18053161293599</v>
      </c>
      <c r="M173">
        <v>34.745220547024601</v>
      </c>
      <c r="N173">
        <v>82.692185764312995</v>
      </c>
      <c r="O173">
        <v>71.9620120496255</v>
      </c>
      <c r="P173">
        <v>90588.527019999994</v>
      </c>
      <c r="Q173">
        <v>120931.71687850601</v>
      </c>
      <c r="R173">
        <v>101.96269853018001</v>
      </c>
      <c r="S173">
        <v>666.49263771835103</v>
      </c>
      <c r="T173">
        <v>0.27719671536833801</v>
      </c>
      <c r="U173">
        <v>1</v>
      </c>
      <c r="V173" s="1">
        <v>0</v>
      </c>
      <c r="W173" s="1">
        <v>0</v>
      </c>
      <c r="X173" s="1">
        <v>0</v>
      </c>
      <c r="Y173" s="1">
        <v>0</v>
      </c>
      <c r="Z173">
        <v>0.60350031611909605</v>
      </c>
      <c r="AA173">
        <v>3.6529048457207398E-4</v>
      </c>
      <c r="AB173">
        <v>5.3473853635748903E-3</v>
      </c>
      <c r="AC173">
        <v>1.9713208058250999E-4</v>
      </c>
      <c r="AD173" s="1">
        <v>0</v>
      </c>
      <c r="AE173" s="1">
        <v>5.8760582567202795E-7</v>
      </c>
      <c r="AF173">
        <v>4.2288159129643997E-3</v>
      </c>
      <c r="AG173">
        <v>4.0001871143866801</v>
      </c>
      <c r="AH173">
        <v>9.2930040275789993E-2</v>
      </c>
      <c r="AI173">
        <v>6083.4678452726903</v>
      </c>
      <c r="AJ173" t="s">
        <v>111</v>
      </c>
      <c r="AK173" t="s">
        <v>112</v>
      </c>
      <c r="AL173" s="4">
        <v>135882790.53</v>
      </c>
      <c r="AM173">
        <v>1500</v>
      </c>
      <c r="AN173" s="1">
        <f t="shared" si="18"/>
        <v>1.0139211447519546E-2</v>
      </c>
      <c r="AO173" s="5">
        <f t="shared" si="19"/>
        <v>11.510966807193945</v>
      </c>
      <c r="AP173" s="15">
        <f t="shared" si="17"/>
        <v>0.57557997126297922</v>
      </c>
    </row>
    <row r="174" spans="1:42" x14ac:dyDescent="0.25">
      <c r="A174" t="s">
        <v>37</v>
      </c>
      <c r="B174">
        <v>16.436223734879601</v>
      </c>
      <c r="C174">
        <v>9.6165014382804306E-3</v>
      </c>
      <c r="D174">
        <v>10.9486007184026</v>
      </c>
      <c r="E174">
        <v>171.952759747128</v>
      </c>
      <c r="F174" s="1">
        <v>0</v>
      </c>
      <c r="G174" s="1">
        <v>0</v>
      </c>
      <c r="H174">
        <v>6.15138187755087</v>
      </c>
      <c r="I174">
        <v>242.57806835768</v>
      </c>
      <c r="J174">
        <v>215.24038611473199</v>
      </c>
      <c r="K174">
        <v>224.274873023732</v>
      </c>
      <c r="L174">
        <v>285.60051048016601</v>
      </c>
      <c r="M174">
        <v>48.241504290166098</v>
      </c>
      <c r="N174">
        <v>82.698210239163998</v>
      </c>
      <c r="O174">
        <v>71.369658932062805</v>
      </c>
      <c r="P174">
        <v>91522.189914396804</v>
      </c>
      <c r="Q174">
        <v>116665.935659261</v>
      </c>
      <c r="R174">
        <v>106.801292673926</v>
      </c>
      <c r="S174">
        <v>628.17563400731296</v>
      </c>
      <c r="T174">
        <v>9.4831439795304506E-2</v>
      </c>
      <c r="U174">
        <v>1</v>
      </c>
      <c r="V174" s="1">
        <v>0</v>
      </c>
      <c r="W174" s="1">
        <v>0</v>
      </c>
      <c r="X174" s="1">
        <v>0</v>
      </c>
      <c r="Y174" s="1">
        <v>0</v>
      </c>
      <c r="Z174">
        <v>0.81653463824850403</v>
      </c>
      <c r="AA174">
        <v>4.0694669910311903E-4</v>
      </c>
      <c r="AB174">
        <v>5.5072109238274297E-3</v>
      </c>
      <c r="AC174">
        <v>1.7619456630770799E-4</v>
      </c>
      <c r="AD174" s="1">
        <v>0</v>
      </c>
      <c r="AE174" s="1">
        <v>4.5343422036956901E-7</v>
      </c>
      <c r="AF174">
        <v>3.5256866340965302E-3</v>
      </c>
      <c r="AG174">
        <v>3.0554319855052299</v>
      </c>
      <c r="AH174">
        <v>9.1910940678026395E-2</v>
      </c>
      <c r="AI174">
        <v>9061.7675241439301</v>
      </c>
      <c r="AJ174" t="s">
        <v>113</v>
      </c>
      <c r="AK174" t="s">
        <v>114</v>
      </c>
      <c r="AL174" s="4">
        <v>117606014.04000001</v>
      </c>
      <c r="AM174">
        <v>1285</v>
      </c>
      <c r="AN174" s="1">
        <f t="shared" si="18"/>
        <v>9.6164922575551568E-3</v>
      </c>
      <c r="AO174" s="5">
        <f t="shared" si="19"/>
        <v>10.94859081246452</v>
      </c>
      <c r="AP174" s="15">
        <f t="shared" si="17"/>
        <v>0.50121683652718363</v>
      </c>
    </row>
    <row r="175" spans="1:42" x14ac:dyDescent="0.25">
      <c r="F175" s="1"/>
      <c r="G175" s="1"/>
      <c r="V175" s="1"/>
      <c r="W175" s="1"/>
      <c r="X175" s="1"/>
      <c r="Y175" s="1"/>
      <c r="AD175" s="1"/>
      <c r="AE175" s="1"/>
      <c r="AN175" s="1"/>
      <c r="AO175" s="5"/>
      <c r="AP175" s="15"/>
    </row>
    <row r="176" spans="1:42" x14ac:dyDescent="0.25">
      <c r="F176" s="1"/>
      <c r="G176" s="1"/>
      <c r="V176" s="1"/>
      <c r="W176" s="1"/>
      <c r="X176" s="1"/>
      <c r="Y176" s="1"/>
      <c r="AD176" s="1"/>
      <c r="AE176" s="1"/>
      <c r="AN176" s="1"/>
      <c r="AO176" s="5"/>
      <c r="AP176" s="15"/>
    </row>
    <row r="177" spans="1:42" x14ac:dyDescent="0.25">
      <c r="F177" s="1"/>
      <c r="G177" s="1"/>
      <c r="V177" s="1"/>
      <c r="W177" s="1"/>
      <c r="X177" s="1"/>
      <c r="Y177" s="1"/>
      <c r="AD177" s="1"/>
      <c r="AE177" s="1"/>
      <c r="AN177" s="1"/>
      <c r="AO177" s="5"/>
      <c r="AP177" s="15"/>
    </row>
    <row r="178" spans="1:42" x14ac:dyDescent="0.25">
      <c r="AN178" t="s">
        <v>209</v>
      </c>
    </row>
    <row r="179" spans="1:42" x14ac:dyDescent="0.25">
      <c r="A179" t="s">
        <v>0</v>
      </c>
      <c r="B179" t="s">
        <v>1</v>
      </c>
      <c r="C179" t="s">
        <v>2</v>
      </c>
      <c r="D179" t="s">
        <v>3</v>
      </c>
      <c r="E179" t="s">
        <v>5</v>
      </c>
      <c r="F179" t="s">
        <v>6</v>
      </c>
      <c r="G179" t="s">
        <v>208</v>
      </c>
      <c r="H179" t="s">
        <v>7</v>
      </c>
      <c r="I179" t="s">
        <v>8</v>
      </c>
      <c r="J179" t="s">
        <v>134</v>
      </c>
      <c r="K179" t="s">
        <v>143</v>
      </c>
      <c r="L179" t="s">
        <v>9</v>
      </c>
      <c r="M179" t="s">
        <v>10</v>
      </c>
      <c r="N179" t="s">
        <v>11</v>
      </c>
      <c r="O179" t="s">
        <v>13</v>
      </c>
      <c r="P179" t="s">
        <v>14</v>
      </c>
      <c r="Q179" t="s">
        <v>15</v>
      </c>
      <c r="R179" t="s">
        <v>16</v>
      </c>
      <c r="S179" t="s">
        <v>17</v>
      </c>
      <c r="T179" t="s">
        <v>18</v>
      </c>
      <c r="U179" t="s">
        <v>20</v>
      </c>
      <c r="V179" t="s">
        <v>21</v>
      </c>
      <c r="W179" t="s">
        <v>22</v>
      </c>
      <c r="X179" t="s">
        <v>23</v>
      </c>
      <c r="Y179" t="s">
        <v>24</v>
      </c>
      <c r="Z179" t="s">
        <v>25</v>
      </c>
      <c r="AA179" t="s">
        <v>26</v>
      </c>
      <c r="AB179" t="s">
        <v>27</v>
      </c>
      <c r="AC179" t="s">
        <v>120</v>
      </c>
      <c r="AD179" t="s">
        <v>28</v>
      </c>
      <c r="AE179" t="s">
        <v>29</v>
      </c>
      <c r="AF179" t="s">
        <v>30</v>
      </c>
      <c r="AG179" t="s">
        <v>31</v>
      </c>
      <c r="AH179" t="s">
        <v>32</v>
      </c>
      <c r="AI179" t="s">
        <v>33</v>
      </c>
      <c r="AJ179" t="s">
        <v>34</v>
      </c>
      <c r="AK179" t="s">
        <v>74</v>
      </c>
      <c r="AL179" s="4" t="s">
        <v>35</v>
      </c>
      <c r="AM179" t="s">
        <v>36</v>
      </c>
      <c r="AN179" s="15">
        <v>1</v>
      </c>
    </row>
    <row r="180" spans="1:42" x14ac:dyDescent="0.25">
      <c r="A180" t="s">
        <v>37</v>
      </c>
      <c r="B180">
        <v>2.7882735329825299</v>
      </c>
      <c r="C180">
        <v>3.6022872310216901E-3</v>
      </c>
      <c r="D180">
        <v>4.2381200557212901</v>
      </c>
      <c r="E180">
        <v>-89.485715504394804</v>
      </c>
      <c r="F180" s="1">
        <v>0</v>
      </c>
      <c r="G180" s="1">
        <v>0</v>
      </c>
      <c r="H180">
        <v>2.8083267947767601</v>
      </c>
      <c r="I180">
        <v>-210.02778610777901</v>
      </c>
      <c r="J180">
        <v>-240.394210377825</v>
      </c>
      <c r="K180">
        <v>-220.23700965390901</v>
      </c>
      <c r="L180">
        <v>-185.33586555799999</v>
      </c>
      <c r="M180">
        <v>33.591237005451298</v>
      </c>
      <c r="N180">
        <v>94.028420773213597</v>
      </c>
      <c r="O180">
        <v>82.006362582853399</v>
      </c>
      <c r="P180">
        <v>161459.90748181799</v>
      </c>
      <c r="Q180">
        <v>195219.06860876401</v>
      </c>
      <c r="R180">
        <v>93.5123146063886</v>
      </c>
      <c r="S180">
        <v>673.25428121202594</v>
      </c>
      <c r="T180">
        <v>0.74316173733753299</v>
      </c>
      <c r="U180">
        <v>0.13491008929765699</v>
      </c>
      <c r="V180">
        <v>0.10548056070603801</v>
      </c>
      <c r="W180">
        <v>4.9638007959528697E-2</v>
      </c>
      <c r="X180">
        <v>0.70997134203677503</v>
      </c>
      <c r="Y180" s="1">
        <v>0</v>
      </c>
      <c r="Z180">
        <v>0.177903976640922</v>
      </c>
      <c r="AA180">
        <v>3.4779676252940799E-4</v>
      </c>
      <c r="AB180">
        <v>3.2544946663446901E-3</v>
      </c>
      <c r="AC180" s="1">
        <v>0</v>
      </c>
      <c r="AD180" s="1">
        <v>0</v>
      </c>
      <c r="AE180" s="1">
        <v>0</v>
      </c>
      <c r="AF180" s="1">
        <v>0</v>
      </c>
      <c r="AG180">
        <v>2.8532008859490698</v>
      </c>
      <c r="AH180">
        <v>7.0454657804017898E-2</v>
      </c>
      <c r="AI180">
        <v>53.9741059392788</v>
      </c>
      <c r="AJ180" t="s">
        <v>77</v>
      </c>
      <c r="AK180" t="s">
        <v>78</v>
      </c>
      <c r="AL180" s="4">
        <v>355211796.45999998</v>
      </c>
      <c r="AM180">
        <v>2200</v>
      </c>
      <c r="AN180" s="1">
        <f>SUM(AA180:AD180,AF180)+AE180*$AN$70</f>
        <v>3.6022914288740982E-3</v>
      </c>
      <c r="AO180" s="5">
        <f>100*(1-(1-AN180)^12)</f>
        <v>4.2381248970921988</v>
      </c>
      <c r="AP180" s="15">
        <f>B180/D180-1</f>
        <v>-0.34209661446034934</v>
      </c>
    </row>
    <row r="181" spans="1:42" x14ac:dyDescent="0.25">
      <c r="A181" t="s">
        <v>37</v>
      </c>
      <c r="B181">
        <v>4.8177008261190704</v>
      </c>
      <c r="C181">
        <v>3.9347951165689303E-3</v>
      </c>
      <c r="D181">
        <v>4.6208973652993501</v>
      </c>
      <c r="E181">
        <v>-66.639494009826606</v>
      </c>
      <c r="F181" s="1">
        <v>0</v>
      </c>
      <c r="G181" s="1">
        <v>0</v>
      </c>
      <c r="H181">
        <v>3.0494544770566199</v>
      </c>
      <c r="I181">
        <v>-178.62420655700501</v>
      </c>
      <c r="J181">
        <v>-202.49085018679699</v>
      </c>
      <c r="K181">
        <v>-187.31583860763101</v>
      </c>
      <c r="L181">
        <v>-158.37340288281399</v>
      </c>
      <c r="M181">
        <v>30.050687223783701</v>
      </c>
      <c r="N181">
        <v>92.909302565940607</v>
      </c>
      <c r="O181">
        <v>81.619983014852593</v>
      </c>
      <c r="P181">
        <v>197024.34868907699</v>
      </c>
      <c r="Q181">
        <v>236514.25484925701</v>
      </c>
      <c r="R181">
        <v>89.119523150674297</v>
      </c>
      <c r="S181">
        <v>670.52380750574196</v>
      </c>
      <c r="T181">
        <v>0.503410100134428</v>
      </c>
      <c r="U181">
        <v>0.27088798199285602</v>
      </c>
      <c r="V181">
        <v>7.5433120763812506E-2</v>
      </c>
      <c r="W181">
        <v>0.11388672576597</v>
      </c>
      <c r="X181">
        <v>0.53979217147736003</v>
      </c>
      <c r="Y181" s="1">
        <v>0</v>
      </c>
      <c r="Z181">
        <v>0.35661242936800203</v>
      </c>
      <c r="AA181">
        <v>3.2578836340854201E-4</v>
      </c>
      <c r="AB181">
        <v>3.60888014995188E-3</v>
      </c>
      <c r="AC181" s="1">
        <v>1.3566134282137E-7</v>
      </c>
      <c r="AD181" s="1">
        <v>0</v>
      </c>
      <c r="AE181" s="1">
        <v>0</v>
      </c>
      <c r="AF181" s="1">
        <v>0</v>
      </c>
      <c r="AG181">
        <v>3.3286104538752501</v>
      </c>
      <c r="AH181">
        <v>7.4958307975923094E-2</v>
      </c>
      <c r="AI181">
        <v>81.259245239790303</v>
      </c>
      <c r="AJ181" t="s">
        <v>79</v>
      </c>
      <c r="AK181" t="s">
        <v>80</v>
      </c>
      <c r="AL181" s="4">
        <v>2279965763.0300002</v>
      </c>
      <c r="AM181">
        <v>11572</v>
      </c>
      <c r="AN181" s="1">
        <f t="shared" ref="AN181:AN198" si="20">SUM(AA181:AD181,AF181)+AE181*$AN$70</f>
        <v>3.9348041747032441E-3</v>
      </c>
      <c r="AO181" s="5">
        <f t="shared" ref="AO181:AO198" si="21">100*(1-(1-AN181)^12)</f>
        <v>4.6209077737345954</v>
      </c>
      <c r="AP181" s="15">
        <f t="shared" ref="AP181:AP198" si="22">B181/D181-1</f>
        <v>4.2589879251077267E-2</v>
      </c>
    </row>
    <row r="182" spans="1:42" x14ac:dyDescent="0.25">
      <c r="A182" t="s">
        <v>37</v>
      </c>
      <c r="B182">
        <v>5.2452232021568701</v>
      </c>
      <c r="C182">
        <v>3.86042357930305E-3</v>
      </c>
      <c r="D182">
        <v>4.5354041162519003</v>
      </c>
      <c r="E182">
        <v>-49.663998939473203</v>
      </c>
      <c r="F182" s="1">
        <v>0</v>
      </c>
      <c r="G182" s="1">
        <v>0</v>
      </c>
      <c r="H182">
        <v>3.2474484898267399</v>
      </c>
      <c r="I182">
        <v>-156.330223660554</v>
      </c>
      <c r="J182">
        <v>-182.22668888921001</v>
      </c>
      <c r="K182">
        <v>-161.285818154401</v>
      </c>
      <c r="L182">
        <v>-137.02265057462799</v>
      </c>
      <c r="M182">
        <v>25.891031185324</v>
      </c>
      <c r="N182">
        <v>94.328062752326701</v>
      </c>
      <c r="O182">
        <v>83.613505358054198</v>
      </c>
      <c r="P182">
        <v>206664.69145630399</v>
      </c>
      <c r="Q182">
        <v>248542.78789052399</v>
      </c>
      <c r="R182">
        <v>85.494722812330096</v>
      </c>
      <c r="S182">
        <v>673.40055444711197</v>
      </c>
      <c r="T182">
        <v>0.50800179688112101</v>
      </c>
      <c r="U182">
        <v>0.31499153448078399</v>
      </c>
      <c r="V182">
        <v>2.2314461836306601E-2</v>
      </c>
      <c r="W182">
        <v>0.184204630426897</v>
      </c>
      <c r="X182">
        <v>0.47848937325601199</v>
      </c>
      <c r="Y182" s="1">
        <v>0</v>
      </c>
      <c r="Z182">
        <v>0.30020693710232799</v>
      </c>
      <c r="AA182">
        <v>2.9988120981410901E-4</v>
      </c>
      <c r="AB182">
        <v>3.5600664829499602E-3</v>
      </c>
      <c r="AC182" s="1">
        <v>4.7742957902115699E-7</v>
      </c>
      <c r="AD182" s="1">
        <v>0</v>
      </c>
      <c r="AE182" s="1">
        <v>6.5618471834170195E-10</v>
      </c>
      <c r="AF182" s="1">
        <v>0</v>
      </c>
      <c r="AG182">
        <v>3.78448355215638</v>
      </c>
      <c r="AH182">
        <v>7.8017103589127196E-2</v>
      </c>
      <c r="AI182">
        <v>36.307262446708201</v>
      </c>
      <c r="AJ182" t="s">
        <v>81</v>
      </c>
      <c r="AK182" t="s">
        <v>82</v>
      </c>
      <c r="AL182" s="4">
        <v>18864146371.439999</v>
      </c>
      <c r="AM182">
        <v>91279</v>
      </c>
      <c r="AN182" s="1">
        <f t="shared" si="20"/>
        <v>3.8604257785278089E-3</v>
      </c>
      <c r="AO182" s="5">
        <f t="shared" si="21"/>
        <v>4.5354066453927029</v>
      </c>
      <c r="AP182" s="15">
        <f t="shared" si="22"/>
        <v>0.15650624899365551</v>
      </c>
    </row>
    <row r="183" spans="1:42" x14ac:dyDescent="0.25">
      <c r="A183" t="s">
        <v>37</v>
      </c>
      <c r="B183">
        <v>5.7912009948630701</v>
      </c>
      <c r="C183">
        <v>4.3711605428675103E-3</v>
      </c>
      <c r="D183">
        <v>5.1211056512231901</v>
      </c>
      <c r="E183">
        <v>-41.267614069009397</v>
      </c>
      <c r="F183" s="1">
        <v>0</v>
      </c>
      <c r="G183" s="1">
        <v>0</v>
      </c>
      <c r="H183">
        <v>3.3445085962771999</v>
      </c>
      <c r="I183">
        <v>-130.38159046776701</v>
      </c>
      <c r="J183">
        <v>-159.47148955362599</v>
      </c>
      <c r="K183">
        <v>-134.8592087989</v>
      </c>
      <c r="L183">
        <v>-110.781077780289</v>
      </c>
      <c r="M183">
        <v>22.770377563062301</v>
      </c>
      <c r="N183">
        <v>94.358520553068601</v>
      </c>
      <c r="O183">
        <v>83.9512428632883</v>
      </c>
      <c r="P183">
        <v>203598.25785150001</v>
      </c>
      <c r="Q183">
        <v>246105.763203815</v>
      </c>
      <c r="R183">
        <v>84.355517648929293</v>
      </c>
      <c r="S183">
        <v>672.90105831457004</v>
      </c>
      <c r="T183">
        <v>0.50157666633757003</v>
      </c>
      <c r="U183">
        <v>0.33130792564403699</v>
      </c>
      <c r="V183">
        <v>8.1179127481642698E-3</v>
      </c>
      <c r="W183">
        <v>0.19404348019386899</v>
      </c>
      <c r="X183">
        <v>0.46653068141392801</v>
      </c>
      <c r="Y183" s="1">
        <v>0</v>
      </c>
      <c r="Z183">
        <v>0.29626661119360098</v>
      </c>
      <c r="AA183">
        <v>2.9187693368403302E-4</v>
      </c>
      <c r="AB183">
        <v>4.0398860459629499E-3</v>
      </c>
      <c r="AC183">
        <v>3.9326694689683697E-5</v>
      </c>
      <c r="AD183" s="1">
        <v>0</v>
      </c>
      <c r="AE183" s="1">
        <v>7.1609321331518097E-8</v>
      </c>
      <c r="AF183" s="1">
        <v>8.7252348492509499E-9</v>
      </c>
      <c r="AG183">
        <v>4.47117320024753</v>
      </c>
      <c r="AH183">
        <v>8.1688482379772095E-2</v>
      </c>
      <c r="AI183">
        <v>21.317484009459601</v>
      </c>
      <c r="AJ183" t="s">
        <v>83</v>
      </c>
      <c r="AK183" t="s">
        <v>84</v>
      </c>
      <c r="AL183" s="4">
        <v>89076273792.610001</v>
      </c>
      <c r="AM183">
        <v>437510</v>
      </c>
      <c r="AN183" s="1">
        <f t="shared" si="20"/>
        <v>4.3711700088928463E-3</v>
      </c>
      <c r="AO183" s="5">
        <f t="shared" si="21"/>
        <v>5.1211164760519896</v>
      </c>
      <c r="AP183" s="15">
        <f t="shared" si="22"/>
        <v>0.13084974012981476</v>
      </c>
    </row>
    <row r="184" spans="1:42" x14ac:dyDescent="0.25">
      <c r="A184" t="s">
        <v>37</v>
      </c>
      <c r="B184">
        <v>5.8463276365036103</v>
      </c>
      <c r="C184">
        <v>4.6180222578529702E-3</v>
      </c>
      <c r="D184">
        <v>5.4030185668004602</v>
      </c>
      <c r="E184">
        <v>-30.376963336240401</v>
      </c>
      <c r="F184" s="1">
        <v>0</v>
      </c>
      <c r="G184" s="1">
        <v>0</v>
      </c>
      <c r="H184">
        <v>3.53863605180194</v>
      </c>
      <c r="I184">
        <v>-107.117525340339</v>
      </c>
      <c r="J184">
        <v>-137.38398119109999</v>
      </c>
      <c r="K184">
        <v>-114.77298238344601</v>
      </c>
      <c r="L184">
        <v>-87.075409801638301</v>
      </c>
      <c r="M184">
        <v>21.8717670560338</v>
      </c>
      <c r="N184">
        <v>94.311512429281905</v>
      </c>
      <c r="O184">
        <v>84.145328549924599</v>
      </c>
      <c r="P184">
        <v>199123.27305247501</v>
      </c>
      <c r="Q184">
        <v>242791.73376073199</v>
      </c>
      <c r="R184">
        <v>84.170713426007396</v>
      </c>
      <c r="S184">
        <v>677.05590125425397</v>
      </c>
      <c r="T184">
        <v>0.52893839905638396</v>
      </c>
      <c r="U184">
        <v>0.33537394698983702</v>
      </c>
      <c r="V184">
        <v>6.5868768326415002E-3</v>
      </c>
      <c r="W184">
        <v>0.18909655226532401</v>
      </c>
      <c r="X184">
        <v>0.46894262391219599</v>
      </c>
      <c r="Y184" s="1">
        <v>0</v>
      </c>
      <c r="Z184">
        <v>0.26694704971947097</v>
      </c>
      <c r="AA184">
        <v>2.9102917408898199E-4</v>
      </c>
      <c r="AB184">
        <v>4.2262605808478298E-3</v>
      </c>
      <c r="AC184">
        <v>1.00250607921081E-4</v>
      </c>
      <c r="AD184" s="1">
        <v>0</v>
      </c>
      <c r="AE184" s="1">
        <v>6.46551083280381E-8</v>
      </c>
      <c r="AF184" s="1">
        <v>4.2610307853196002E-7</v>
      </c>
      <c r="AG184">
        <v>4.7121243520574003</v>
      </c>
      <c r="AH184">
        <v>8.1889474163168802E-2</v>
      </c>
      <c r="AI184">
        <v>38.526456121451297</v>
      </c>
      <c r="AJ184" t="s">
        <v>85</v>
      </c>
      <c r="AK184" t="s">
        <v>86</v>
      </c>
      <c r="AL184" s="4">
        <v>186053418779.13</v>
      </c>
      <c r="AM184">
        <v>934363</v>
      </c>
      <c r="AN184" s="1">
        <f t="shared" si="20"/>
        <v>4.6180311210447531E-3</v>
      </c>
      <c r="AO184" s="5">
        <f t="shared" si="21"/>
        <v>5.4030286746524769</v>
      </c>
      <c r="AP184" s="15">
        <f t="shared" si="22"/>
        <v>8.204840761183374E-2</v>
      </c>
    </row>
    <row r="185" spans="1:42" x14ac:dyDescent="0.25">
      <c r="A185" t="s">
        <v>37</v>
      </c>
      <c r="B185">
        <v>6.4434998029138804</v>
      </c>
      <c r="C185">
        <v>5.14401437171418E-3</v>
      </c>
      <c r="D185">
        <v>6.0011355709981302</v>
      </c>
      <c r="E185">
        <v>-23.009382051682199</v>
      </c>
      <c r="F185" s="1">
        <v>0</v>
      </c>
      <c r="G185" s="1">
        <v>0</v>
      </c>
      <c r="H185">
        <v>3.6767223381638199</v>
      </c>
      <c r="I185">
        <v>-82.043423194953903</v>
      </c>
      <c r="J185">
        <v>-113.59348634859001</v>
      </c>
      <c r="K185">
        <v>-91.778396787563807</v>
      </c>
      <c r="L185">
        <v>-61.797044121484802</v>
      </c>
      <c r="M185">
        <v>21.039836373996799</v>
      </c>
      <c r="N185">
        <v>94.137753627523097</v>
      </c>
      <c r="O185">
        <v>84.021962387938203</v>
      </c>
      <c r="P185">
        <v>197125.54844209101</v>
      </c>
      <c r="Q185">
        <v>241594.34397714</v>
      </c>
      <c r="R185">
        <v>84.137270105633206</v>
      </c>
      <c r="S185">
        <v>679.81599904959603</v>
      </c>
      <c r="T185">
        <v>0.53330742466641301</v>
      </c>
      <c r="U185">
        <v>0.34189460109025099</v>
      </c>
      <c r="V185">
        <v>7.8647629485293705E-3</v>
      </c>
      <c r="W185">
        <v>0.17894821753184201</v>
      </c>
      <c r="X185">
        <v>0.47129241842937603</v>
      </c>
      <c r="Y185" s="1">
        <v>0</v>
      </c>
      <c r="Z185">
        <v>0.261743827578029</v>
      </c>
      <c r="AA185">
        <v>2.9154410063394901E-4</v>
      </c>
      <c r="AB185">
        <v>4.6950094472656698E-3</v>
      </c>
      <c r="AC185">
        <v>1.5274921406804799E-4</v>
      </c>
      <c r="AD185" s="1">
        <v>0</v>
      </c>
      <c r="AE185" s="1">
        <v>7.7488931767393402E-8</v>
      </c>
      <c r="AF185">
        <v>4.6435687586373799E-6</v>
      </c>
      <c r="AG185">
        <v>5.1300115964414896</v>
      </c>
      <c r="AH185">
        <v>8.3823495816510801E-2</v>
      </c>
      <c r="AI185">
        <v>80.728738393637499</v>
      </c>
      <c r="AJ185" t="s">
        <v>87</v>
      </c>
      <c r="AK185" t="s">
        <v>88</v>
      </c>
      <c r="AL185" s="4">
        <v>331577591389.15002</v>
      </c>
      <c r="AM185">
        <v>1682063</v>
      </c>
      <c r="AN185" s="1">
        <f t="shared" si="20"/>
        <v>5.1440238196580725E-3</v>
      </c>
      <c r="AO185" s="5">
        <f t="shared" si="21"/>
        <v>6.0011462832536555</v>
      </c>
      <c r="AP185" s="15">
        <f t="shared" si="22"/>
        <v>7.3713420848810163E-2</v>
      </c>
    </row>
    <row r="186" spans="1:42" x14ac:dyDescent="0.25">
      <c r="A186" t="s">
        <v>37</v>
      </c>
      <c r="B186">
        <v>7.1486546955946402</v>
      </c>
      <c r="C186">
        <v>5.2589058923124604E-3</v>
      </c>
      <c r="D186">
        <v>6.1313190222217404</v>
      </c>
      <c r="E186">
        <v>-19.7743472507109</v>
      </c>
      <c r="F186" s="1">
        <v>0</v>
      </c>
      <c r="G186" s="1">
        <v>0</v>
      </c>
      <c r="H186">
        <v>3.6923106621901498</v>
      </c>
      <c r="I186">
        <v>-58.2907872987861</v>
      </c>
      <c r="J186">
        <v>-92.634236108497802</v>
      </c>
      <c r="K186">
        <v>-68.836263846644798</v>
      </c>
      <c r="L186">
        <v>-37.8252473542289</v>
      </c>
      <c r="M186">
        <v>19.892554548593001</v>
      </c>
      <c r="N186">
        <v>93.886214127757597</v>
      </c>
      <c r="O186">
        <v>83.936243190164802</v>
      </c>
      <c r="P186">
        <v>195002.80344290199</v>
      </c>
      <c r="Q186">
        <v>239949.06520219601</v>
      </c>
      <c r="R186">
        <v>84.149621283077494</v>
      </c>
      <c r="S186">
        <v>682.87846906665004</v>
      </c>
      <c r="T186">
        <v>0.52810810423263299</v>
      </c>
      <c r="U186">
        <v>0.342669855330892</v>
      </c>
      <c r="V186">
        <v>1.11184719509733E-2</v>
      </c>
      <c r="W186">
        <v>0.16944933956535399</v>
      </c>
      <c r="X186">
        <v>0.47676233315277899</v>
      </c>
      <c r="Y186" s="1">
        <v>0</v>
      </c>
      <c r="Z186">
        <v>0.26384987989062803</v>
      </c>
      <c r="AA186">
        <v>2.9151566528285599E-4</v>
      </c>
      <c r="AB186">
        <v>4.7214140895146502E-3</v>
      </c>
      <c r="AC186">
        <v>2.0662374991083001E-4</v>
      </c>
      <c r="AD186" s="1">
        <v>0</v>
      </c>
      <c r="AE186" s="1">
        <v>6.7836100226357702E-8</v>
      </c>
      <c r="AF186">
        <v>3.93035762207565E-5</v>
      </c>
      <c r="AG186">
        <v>5.5469333705376798</v>
      </c>
      <c r="AH186">
        <v>8.4325702241683606E-2</v>
      </c>
      <c r="AI186">
        <v>140.488724900813</v>
      </c>
      <c r="AJ186" t="s">
        <v>89</v>
      </c>
      <c r="AK186" t="s">
        <v>90</v>
      </c>
      <c r="AL186" s="4">
        <v>481181702671.97998</v>
      </c>
      <c r="AM186">
        <v>2467563</v>
      </c>
      <c r="AN186" s="1">
        <f t="shared" si="20"/>
        <v>5.2589249170293187E-3</v>
      </c>
      <c r="AO186" s="5">
        <f t="shared" si="21"/>
        <v>6.1313405654139563</v>
      </c>
      <c r="AP186" s="15">
        <f t="shared" si="22"/>
        <v>0.16592443969817428</v>
      </c>
    </row>
    <row r="187" spans="1:42" x14ac:dyDescent="0.25">
      <c r="A187" t="s">
        <v>37</v>
      </c>
      <c r="B187">
        <v>8.0283269349116395</v>
      </c>
      <c r="C187">
        <v>5.7670787037449904E-3</v>
      </c>
      <c r="D187">
        <v>6.7051492769410102</v>
      </c>
      <c r="E187">
        <v>-10.681091185644901</v>
      </c>
      <c r="F187" s="1">
        <v>0</v>
      </c>
      <c r="G187" s="1">
        <v>0</v>
      </c>
      <c r="H187">
        <v>3.8123838530667999</v>
      </c>
      <c r="I187">
        <v>-33.469504999068903</v>
      </c>
      <c r="J187">
        <v>-69.603757568767094</v>
      </c>
      <c r="K187">
        <v>-45.472410166060499</v>
      </c>
      <c r="L187">
        <v>-12.5131372747889</v>
      </c>
      <c r="M187">
        <v>20.4230125575904</v>
      </c>
      <c r="N187">
        <v>93.542573387084701</v>
      </c>
      <c r="O187">
        <v>83.430974105365493</v>
      </c>
      <c r="P187">
        <v>190434.15050385901</v>
      </c>
      <c r="Q187">
        <v>236047.30540947901</v>
      </c>
      <c r="R187">
        <v>84.607698386424801</v>
      </c>
      <c r="S187">
        <v>684.38761244897898</v>
      </c>
      <c r="T187">
        <v>0.53300300754252194</v>
      </c>
      <c r="U187">
        <v>0.34480270591408801</v>
      </c>
      <c r="V187">
        <v>2.22405185328312E-2</v>
      </c>
      <c r="W187">
        <v>0.15414712294590799</v>
      </c>
      <c r="X187">
        <v>0.47880965260717101</v>
      </c>
      <c r="Y187" s="1">
        <v>0</v>
      </c>
      <c r="Z187">
        <v>0.25881544629331799</v>
      </c>
      <c r="AA187">
        <v>2.9456148055100501E-4</v>
      </c>
      <c r="AB187">
        <v>4.8384981503855201E-3</v>
      </c>
      <c r="AC187">
        <v>2.9427301910405098E-4</v>
      </c>
      <c r="AD187" s="1">
        <v>0</v>
      </c>
      <c r="AE187" s="1">
        <v>6.6030015079807806E-8</v>
      </c>
      <c r="AF187">
        <v>3.3970795991739602E-4</v>
      </c>
      <c r="AG187">
        <v>5.7137336620669403</v>
      </c>
      <c r="AH187">
        <v>8.6258763173119105E-2</v>
      </c>
      <c r="AI187">
        <v>259.43785487666503</v>
      </c>
      <c r="AJ187" t="s">
        <v>91</v>
      </c>
      <c r="AK187" t="s">
        <v>92</v>
      </c>
      <c r="AL187" s="4">
        <v>588824488133.58997</v>
      </c>
      <c r="AM187">
        <v>3092011</v>
      </c>
      <c r="AN187" s="1">
        <f t="shared" si="20"/>
        <v>5.7671066399730521E-3</v>
      </c>
      <c r="AO187" s="5">
        <f t="shared" si="21"/>
        <v>6.7051807340263387</v>
      </c>
      <c r="AP187" s="15">
        <f t="shared" si="22"/>
        <v>0.19733753915383123</v>
      </c>
    </row>
    <row r="188" spans="1:42" x14ac:dyDescent="0.25">
      <c r="A188" t="s">
        <v>37</v>
      </c>
      <c r="B188">
        <v>9.3032586997105309</v>
      </c>
      <c r="C188">
        <v>7.2791855510988997E-3</v>
      </c>
      <c r="D188">
        <v>8.3936594874706003</v>
      </c>
      <c r="E188">
        <v>-1.46335129902044</v>
      </c>
      <c r="F188" s="1">
        <v>0</v>
      </c>
      <c r="G188" s="1">
        <v>0</v>
      </c>
      <c r="H188">
        <v>3.91048972288131</v>
      </c>
      <c r="I188">
        <v>-10.049539029541201</v>
      </c>
      <c r="J188">
        <v>-47.461128257424399</v>
      </c>
      <c r="K188">
        <v>-22.390928614398</v>
      </c>
      <c r="L188">
        <v>11.6662469092528</v>
      </c>
      <c r="M188">
        <v>21.8759630924676</v>
      </c>
      <c r="N188">
        <v>93.209596546062699</v>
      </c>
      <c r="O188">
        <v>82.814655564905394</v>
      </c>
      <c r="P188">
        <v>183694.10482775699</v>
      </c>
      <c r="Q188">
        <v>228800.142073297</v>
      </c>
      <c r="R188">
        <v>84.775890962412305</v>
      </c>
      <c r="S188">
        <v>683.49216084158502</v>
      </c>
      <c r="T188">
        <v>0.52170801308082004</v>
      </c>
      <c r="U188">
        <v>0.35833535955324097</v>
      </c>
      <c r="V188">
        <v>3.5119205959363298E-2</v>
      </c>
      <c r="W188">
        <v>0.13097390788816901</v>
      </c>
      <c r="X188">
        <v>0.47557152659922503</v>
      </c>
      <c r="Y188" s="1">
        <v>0</v>
      </c>
      <c r="Z188">
        <v>0.27809465183455601</v>
      </c>
      <c r="AA188">
        <v>3.0001633750469499E-4</v>
      </c>
      <c r="AB188">
        <v>4.9434591035793602E-3</v>
      </c>
      <c r="AC188">
        <v>4.6610359570905402E-4</v>
      </c>
      <c r="AD188" s="1">
        <v>0</v>
      </c>
      <c r="AE188" s="1">
        <v>6.4381745826524495E-8</v>
      </c>
      <c r="AF188">
        <v>1.56957553667898E-3</v>
      </c>
      <c r="AG188">
        <v>5.64545842229019</v>
      </c>
      <c r="AH188">
        <v>8.8021121077126202E-2</v>
      </c>
      <c r="AI188">
        <v>418.41716984305998</v>
      </c>
      <c r="AJ188" t="s">
        <v>93</v>
      </c>
      <c r="AK188" t="s">
        <v>94</v>
      </c>
      <c r="AL188" s="4">
        <v>631174230046.91003</v>
      </c>
      <c r="AM188">
        <v>3436007</v>
      </c>
      <c r="AN188" s="1">
        <f t="shared" si="20"/>
        <v>7.2792189552179165E-3</v>
      </c>
      <c r="AO188" s="5">
        <f t="shared" si="21"/>
        <v>8.3936964770670475</v>
      </c>
      <c r="AP188" s="15">
        <f t="shared" si="22"/>
        <v>0.10836741871619981</v>
      </c>
    </row>
    <row r="189" spans="1:42" x14ac:dyDescent="0.25">
      <c r="A189" t="s">
        <v>37</v>
      </c>
      <c r="B189">
        <v>11.380662845474999</v>
      </c>
      <c r="C189">
        <v>8.8706187714576896E-3</v>
      </c>
      <c r="D189">
        <v>10.1404565707195</v>
      </c>
      <c r="E189">
        <v>9.51495780549679</v>
      </c>
      <c r="F189" s="1">
        <v>0</v>
      </c>
      <c r="G189" s="1">
        <v>0</v>
      </c>
      <c r="H189">
        <v>4.0785844426625397</v>
      </c>
      <c r="I189">
        <v>13.2412088999373</v>
      </c>
      <c r="J189">
        <v>-18.694119494586801</v>
      </c>
      <c r="K189">
        <v>-4.5893527820309004</v>
      </c>
      <c r="L189">
        <v>36.4081236948374</v>
      </c>
      <c r="M189">
        <v>26.519567244628</v>
      </c>
      <c r="N189">
        <v>92.359348616324894</v>
      </c>
      <c r="O189">
        <v>81.314514650473797</v>
      </c>
      <c r="P189">
        <v>172192.70754487801</v>
      </c>
      <c r="Q189">
        <v>216345.51566412</v>
      </c>
      <c r="R189">
        <v>85.709463877604904</v>
      </c>
      <c r="S189">
        <v>689.28111356119598</v>
      </c>
      <c r="T189">
        <v>0.50965578656355703</v>
      </c>
      <c r="U189">
        <v>0.34814929987047299</v>
      </c>
      <c r="V189">
        <v>9.0404329110973305E-2</v>
      </c>
      <c r="W189">
        <v>0.10268388572067901</v>
      </c>
      <c r="X189">
        <v>0.458762485297873</v>
      </c>
      <c r="Y189" s="1">
        <v>0</v>
      </c>
      <c r="Z189">
        <v>0.303546236411259</v>
      </c>
      <c r="AA189">
        <v>3.21587461864234E-4</v>
      </c>
      <c r="AB189">
        <v>5.0889813634041698E-3</v>
      </c>
      <c r="AC189">
        <v>5.2827934442981105E-4</v>
      </c>
      <c r="AD189" s="1">
        <v>0</v>
      </c>
      <c r="AE189" s="1">
        <v>9.6998245295386602E-8</v>
      </c>
      <c r="AF189">
        <v>2.9317219543702499E-3</v>
      </c>
      <c r="AG189">
        <v>5.32911507983858</v>
      </c>
      <c r="AH189">
        <v>8.9261347943563996E-2</v>
      </c>
      <c r="AI189">
        <v>855.989178041522</v>
      </c>
      <c r="AJ189" t="s">
        <v>95</v>
      </c>
      <c r="AK189" t="s">
        <v>96</v>
      </c>
      <c r="AL189" s="4">
        <v>421431836731.76001</v>
      </c>
      <c r="AM189">
        <v>2447443</v>
      </c>
      <c r="AN189" s="1">
        <f t="shared" si="20"/>
        <v>8.8706671223137603E-3</v>
      </c>
      <c r="AO189" s="5">
        <f t="shared" si="21"/>
        <v>10.14050917476621</v>
      </c>
      <c r="AP189" s="15">
        <f t="shared" si="22"/>
        <v>0.12230280422841977</v>
      </c>
    </row>
    <row r="190" spans="1:42" x14ac:dyDescent="0.25">
      <c r="A190" t="s">
        <v>37</v>
      </c>
      <c r="B190">
        <v>13.6003098000919</v>
      </c>
      <c r="C190">
        <v>9.7310794053868197E-3</v>
      </c>
      <c r="D190">
        <v>11.072150900251</v>
      </c>
      <c r="E190">
        <v>16.761426134732101</v>
      </c>
      <c r="F190" s="1">
        <v>0</v>
      </c>
      <c r="G190" s="1">
        <v>0</v>
      </c>
      <c r="H190">
        <v>4.2649866459744299</v>
      </c>
      <c r="I190">
        <v>36.326946854141099</v>
      </c>
      <c r="J190">
        <v>7.2098972914520596</v>
      </c>
      <c r="K190">
        <v>15.549171419322199</v>
      </c>
      <c r="L190">
        <v>61.212561823117497</v>
      </c>
      <c r="M190">
        <v>33.939777916520001</v>
      </c>
      <c r="N190">
        <v>91.847141559668103</v>
      </c>
      <c r="O190">
        <v>79.860529367759895</v>
      </c>
      <c r="P190">
        <v>160248.27760324601</v>
      </c>
      <c r="Q190">
        <v>200345.89016697201</v>
      </c>
      <c r="R190">
        <v>86.953642040710605</v>
      </c>
      <c r="S190">
        <v>690.37658894734295</v>
      </c>
      <c r="T190">
        <v>0.51231178684505796</v>
      </c>
      <c r="U190">
        <v>0.31186863179527802</v>
      </c>
      <c r="V190">
        <v>0.17077645865310301</v>
      </c>
      <c r="W190">
        <v>7.7722325387261704E-2</v>
      </c>
      <c r="X190">
        <v>0.43963258416435502</v>
      </c>
      <c r="Y190" s="1">
        <v>0</v>
      </c>
      <c r="Z190">
        <v>0.31735474969438299</v>
      </c>
      <c r="AA190">
        <v>3.56135345870589E-4</v>
      </c>
      <c r="AB190">
        <v>5.26091138425682E-3</v>
      </c>
      <c r="AC190">
        <v>5.0847959509892602E-4</v>
      </c>
      <c r="AD190" s="1">
        <v>0</v>
      </c>
      <c r="AE190" s="1">
        <v>1.9944023888286901E-7</v>
      </c>
      <c r="AF190">
        <v>3.60541166121861E-3</v>
      </c>
      <c r="AG190">
        <v>4.6802146481900699</v>
      </c>
      <c r="AH190">
        <v>8.9210984163378804E-2</v>
      </c>
      <c r="AI190">
        <v>1576.35399494535</v>
      </c>
      <c r="AJ190" t="s">
        <v>97</v>
      </c>
      <c r="AK190" t="s">
        <v>98</v>
      </c>
      <c r="AL190" s="4">
        <v>282378938406.12</v>
      </c>
      <c r="AM190">
        <v>1762134</v>
      </c>
      <c r="AN190" s="1">
        <f t="shared" si="20"/>
        <v>9.731137426683828E-3</v>
      </c>
      <c r="AO190" s="5">
        <f t="shared" si="21"/>
        <v>11.072213425175859</v>
      </c>
      <c r="AP190" s="15">
        <f t="shared" si="22"/>
        <v>0.22833493894881696</v>
      </c>
    </row>
    <row r="191" spans="1:42" x14ac:dyDescent="0.25">
      <c r="A191" t="s">
        <v>37</v>
      </c>
      <c r="B191">
        <v>14.5887921637388</v>
      </c>
      <c r="C191">
        <v>9.6018748033908398E-3</v>
      </c>
      <c r="D191">
        <v>10.932817400789901</v>
      </c>
      <c r="E191">
        <v>21.5210610850019</v>
      </c>
      <c r="F191" s="1">
        <v>0</v>
      </c>
      <c r="G191" s="1">
        <v>0</v>
      </c>
      <c r="H191">
        <v>4.5147368607405998</v>
      </c>
      <c r="I191">
        <v>59.962089772570103</v>
      </c>
      <c r="J191">
        <v>33.4369989795142</v>
      </c>
      <c r="K191">
        <v>38.9135792945915</v>
      </c>
      <c r="L191">
        <v>86.286516227629406</v>
      </c>
      <c r="M191">
        <v>46.4850141789533</v>
      </c>
      <c r="N191">
        <v>91.896800728158397</v>
      </c>
      <c r="O191">
        <v>78.465605498236101</v>
      </c>
      <c r="P191">
        <v>151420.672283402</v>
      </c>
      <c r="Q191">
        <v>188846.729023972</v>
      </c>
      <c r="R191">
        <v>86.228540254881395</v>
      </c>
      <c r="S191">
        <v>686.605851540407</v>
      </c>
      <c r="T191">
        <v>0.52527802191490203</v>
      </c>
      <c r="U191">
        <v>0.240382624325679</v>
      </c>
      <c r="V191">
        <v>0.32991794146164799</v>
      </c>
      <c r="W191">
        <v>5.9220601712790297E-2</v>
      </c>
      <c r="X191">
        <v>0.370478832499882</v>
      </c>
      <c r="Y191" s="1">
        <v>0</v>
      </c>
      <c r="Z191">
        <v>0.321676137551757</v>
      </c>
      <c r="AA191">
        <v>4.1851534334321199E-4</v>
      </c>
      <c r="AB191">
        <v>5.4531168272670396E-3</v>
      </c>
      <c r="AC191">
        <v>4.2265472770450002E-4</v>
      </c>
      <c r="AD191" s="1">
        <v>0</v>
      </c>
      <c r="AE191" s="1">
        <v>2.6007026674332598E-7</v>
      </c>
      <c r="AF191">
        <v>3.3073113740863598E-3</v>
      </c>
      <c r="AG191">
        <v>3.7405377255524801</v>
      </c>
      <c r="AH191">
        <v>8.6519313893930805E-2</v>
      </c>
      <c r="AI191">
        <v>2693.68929881023</v>
      </c>
      <c r="AJ191" t="s">
        <v>99</v>
      </c>
      <c r="AK191" t="s">
        <v>100</v>
      </c>
      <c r="AL191" s="4">
        <v>179404878148.76999</v>
      </c>
      <c r="AM191">
        <v>1184811</v>
      </c>
      <c r="AN191" s="1">
        <f t="shared" si="20"/>
        <v>9.6018583426678555E-3</v>
      </c>
      <c r="AO191" s="5">
        <f t="shared" si="21"/>
        <v>10.932799636898949</v>
      </c>
      <c r="AP191" s="15">
        <f t="shared" si="22"/>
        <v>0.33440371579651118</v>
      </c>
    </row>
    <row r="192" spans="1:42" x14ac:dyDescent="0.25">
      <c r="A192" t="s">
        <v>37</v>
      </c>
      <c r="B192">
        <v>15.1539164479503</v>
      </c>
      <c r="C192">
        <v>9.9412386029724704E-3</v>
      </c>
      <c r="D192">
        <v>11.2983586222495</v>
      </c>
      <c r="E192">
        <v>17.880571099422198</v>
      </c>
      <c r="F192" s="1">
        <v>0</v>
      </c>
      <c r="G192" s="1">
        <v>0</v>
      </c>
      <c r="H192">
        <v>4.7230900336164101</v>
      </c>
      <c r="I192">
        <v>83.762582826340804</v>
      </c>
      <c r="J192">
        <v>62.889145560406298</v>
      </c>
      <c r="K192">
        <v>62.018181588425399</v>
      </c>
      <c r="L192">
        <v>111.261001692295</v>
      </c>
      <c r="M192">
        <v>59.455523430101003</v>
      </c>
      <c r="N192">
        <v>92.396416950358201</v>
      </c>
      <c r="O192">
        <v>77.372833483658994</v>
      </c>
      <c r="P192">
        <v>144868.16850145001</v>
      </c>
      <c r="Q192">
        <v>180322.177196139</v>
      </c>
      <c r="R192">
        <v>85.148506782430005</v>
      </c>
      <c r="S192">
        <v>688.33017294517902</v>
      </c>
      <c r="T192">
        <v>0.52599301348604399</v>
      </c>
      <c r="U192">
        <v>0.186305920757902</v>
      </c>
      <c r="V192">
        <v>0.482797779616296</v>
      </c>
      <c r="W192">
        <v>4.4933640088747E-2</v>
      </c>
      <c r="X192">
        <v>0.28596265953705402</v>
      </c>
      <c r="Y192" s="1">
        <v>0</v>
      </c>
      <c r="Z192">
        <v>0.334695908871666</v>
      </c>
      <c r="AA192">
        <v>4.8026737506948501E-4</v>
      </c>
      <c r="AB192">
        <v>5.7896973405115598E-3</v>
      </c>
      <c r="AC192">
        <v>3.6903389891709397E-4</v>
      </c>
      <c r="AD192" s="1">
        <v>0</v>
      </c>
      <c r="AE192" s="1">
        <v>4.7873184819416397E-7</v>
      </c>
      <c r="AF192">
        <v>3.3017771212202202E-3</v>
      </c>
      <c r="AG192">
        <v>2.7426429647860502</v>
      </c>
      <c r="AH192">
        <v>8.4968058475846098E-2</v>
      </c>
      <c r="AI192">
        <v>4035.8289528148998</v>
      </c>
      <c r="AJ192" t="s">
        <v>101</v>
      </c>
      <c r="AK192" t="s">
        <v>102</v>
      </c>
      <c r="AL192" s="4">
        <v>113284445009.27</v>
      </c>
      <c r="AM192">
        <v>781983</v>
      </c>
      <c r="AN192" s="1">
        <f t="shared" si="20"/>
        <v>9.941254467566555E-3</v>
      </c>
      <c r="AO192" s="5">
        <f t="shared" si="21"/>
        <v>11.298375678393702</v>
      </c>
      <c r="AP192" s="15">
        <f t="shared" si="22"/>
        <v>0.34124937564897007</v>
      </c>
    </row>
    <row r="193" spans="1:42" x14ac:dyDescent="0.25">
      <c r="A193" t="s">
        <v>37</v>
      </c>
      <c r="B193">
        <v>15.598542887026399</v>
      </c>
      <c r="C193">
        <v>1.0271588794209899E-2</v>
      </c>
      <c r="D193">
        <v>11.652869564512301</v>
      </c>
      <c r="E193">
        <v>20.959253884430499</v>
      </c>
      <c r="F193" s="1">
        <v>0</v>
      </c>
      <c r="G193" s="1">
        <v>0</v>
      </c>
      <c r="H193">
        <v>4.9962549148524404</v>
      </c>
      <c r="I193">
        <v>107.367966009257</v>
      </c>
      <c r="J193">
        <v>88.380025274875806</v>
      </c>
      <c r="K193">
        <v>86.285050528639005</v>
      </c>
      <c r="L193">
        <v>136.10369487745999</v>
      </c>
      <c r="M193">
        <v>71.9278671760366</v>
      </c>
      <c r="N193">
        <v>92.685921732454702</v>
      </c>
      <c r="O193">
        <v>76.455082813002093</v>
      </c>
      <c r="P193">
        <v>138546.76965166201</v>
      </c>
      <c r="Q193">
        <v>172684.86470993</v>
      </c>
      <c r="R193">
        <v>76.811919609201396</v>
      </c>
      <c r="S193">
        <v>685.81405439114803</v>
      </c>
      <c r="T193">
        <v>0.53199656582593902</v>
      </c>
      <c r="U193">
        <v>0.116632794471937</v>
      </c>
      <c r="V193">
        <v>0.65724721956194299</v>
      </c>
      <c r="W193">
        <v>2.7301048372586099E-2</v>
      </c>
      <c r="X193">
        <v>0.198818937593532</v>
      </c>
      <c r="Y193" s="1">
        <v>0</v>
      </c>
      <c r="Z193">
        <v>0.35931800413547899</v>
      </c>
      <c r="AA193">
        <v>5.5223086002295597E-4</v>
      </c>
      <c r="AB193">
        <v>5.94709773364188E-3</v>
      </c>
      <c r="AC193">
        <v>2.06364237081152E-4</v>
      </c>
      <c r="AD193" s="1">
        <v>0</v>
      </c>
      <c r="AE193" s="1">
        <v>6.07437141273889E-7</v>
      </c>
      <c r="AF193">
        <v>3.5653228576505102E-3</v>
      </c>
      <c r="AG193">
        <v>2.0510523761611799</v>
      </c>
      <c r="AH193">
        <v>8.1135961741168203E-2</v>
      </c>
      <c r="AI193">
        <v>5670.5913312463199</v>
      </c>
      <c r="AJ193" t="s">
        <v>103</v>
      </c>
      <c r="AK193" t="s">
        <v>104</v>
      </c>
      <c r="AL193" s="4">
        <v>69695536832.960007</v>
      </c>
      <c r="AM193">
        <v>503047</v>
      </c>
      <c r="AN193" s="1">
        <f t="shared" si="20"/>
        <v>1.0271623125537773E-2</v>
      </c>
      <c r="AO193" s="5">
        <f t="shared" si="21"/>
        <v>11.652906339130775</v>
      </c>
      <c r="AP193" s="15">
        <f t="shared" si="22"/>
        <v>0.33860100301219109</v>
      </c>
    </row>
    <row r="194" spans="1:42" x14ac:dyDescent="0.25">
      <c r="A194" t="s">
        <v>37</v>
      </c>
      <c r="B194">
        <v>15.963546999795099</v>
      </c>
      <c r="C194">
        <v>1.0562569040771699E-2</v>
      </c>
      <c r="D194">
        <v>11.9640548337029</v>
      </c>
      <c r="E194">
        <v>23.783332376117301</v>
      </c>
      <c r="F194" s="1">
        <v>0</v>
      </c>
      <c r="G194" s="1">
        <v>0</v>
      </c>
      <c r="H194">
        <v>5.23064259984735</v>
      </c>
      <c r="I194">
        <v>129.97625764055701</v>
      </c>
      <c r="J194">
        <v>109.11510378122</v>
      </c>
      <c r="K194">
        <v>108.03731629883001</v>
      </c>
      <c r="L194">
        <v>160.890966233955</v>
      </c>
      <c r="M194">
        <v>78.739747632732005</v>
      </c>
      <c r="N194">
        <v>92.118775979427895</v>
      </c>
      <c r="O194">
        <v>75.498721059331103</v>
      </c>
      <c r="P194">
        <v>128640.33591093399</v>
      </c>
      <c r="Q194">
        <v>162029.64191659601</v>
      </c>
      <c r="R194">
        <v>74.596677944822304</v>
      </c>
      <c r="S194">
        <v>681.91981487692703</v>
      </c>
      <c r="T194">
        <v>0.52884783765887999</v>
      </c>
      <c r="U194">
        <v>0.102287727628148</v>
      </c>
      <c r="V194">
        <v>0.720112625476938</v>
      </c>
      <c r="W194">
        <v>2.4195388973579399E-2</v>
      </c>
      <c r="X194">
        <v>0.153404257921333</v>
      </c>
      <c r="Y194" s="1">
        <v>0</v>
      </c>
      <c r="Z194">
        <v>0.37213064815400299</v>
      </c>
      <c r="AA194">
        <v>6.0480795485942705E-4</v>
      </c>
      <c r="AB194">
        <v>6.0595749532075501E-3</v>
      </c>
      <c r="AC194">
        <v>1.6090700709132499E-4</v>
      </c>
      <c r="AD194" s="1">
        <v>0</v>
      </c>
      <c r="AE194" s="1">
        <v>9.5931697945240405E-7</v>
      </c>
      <c r="AF194">
        <v>3.7363502788660698E-3</v>
      </c>
      <c r="AG194">
        <v>1.68486753763409</v>
      </c>
      <c r="AH194">
        <v>7.8046282630418101E-2</v>
      </c>
      <c r="AI194">
        <v>7691.8193145080104</v>
      </c>
      <c r="AJ194" t="s">
        <v>105</v>
      </c>
      <c r="AK194" t="s">
        <v>106</v>
      </c>
      <c r="AL194" s="4">
        <v>34675388465.800003</v>
      </c>
      <c r="AM194">
        <v>269553</v>
      </c>
      <c r="AN194" s="1">
        <f t="shared" si="20"/>
        <v>1.0562599511003825E-2</v>
      </c>
      <c r="AO194" s="5">
        <f t="shared" si="21"/>
        <v>11.964087367041209</v>
      </c>
      <c r="AP194" s="15">
        <f t="shared" si="22"/>
        <v>0.33429236339051016</v>
      </c>
    </row>
    <row r="195" spans="1:42" x14ac:dyDescent="0.25">
      <c r="A195" t="s">
        <v>37</v>
      </c>
      <c r="B195">
        <v>14.6566553497586</v>
      </c>
      <c r="C195">
        <v>1.0888216683351701E-2</v>
      </c>
      <c r="D195">
        <v>12.3111230779556</v>
      </c>
      <c r="E195">
        <v>21.482006362710901</v>
      </c>
      <c r="F195" s="1">
        <v>0</v>
      </c>
      <c r="G195" s="1">
        <v>0</v>
      </c>
      <c r="H195">
        <v>5.54532460104957</v>
      </c>
      <c r="I195">
        <v>153.64387893818599</v>
      </c>
      <c r="J195">
        <v>123.25587179207599</v>
      </c>
      <c r="K195">
        <v>137.451874046786</v>
      </c>
      <c r="L195">
        <v>186.62339256030299</v>
      </c>
      <c r="M195">
        <v>90.805783225580498</v>
      </c>
      <c r="N195">
        <v>91.601015128807006</v>
      </c>
      <c r="O195">
        <v>74.430515039772303</v>
      </c>
      <c r="P195">
        <v>120397.58476895699</v>
      </c>
      <c r="Q195">
        <v>153167.389932274</v>
      </c>
      <c r="R195">
        <v>64.537134607643196</v>
      </c>
      <c r="S195">
        <v>664.740098504044</v>
      </c>
      <c r="T195">
        <v>0.44959054424665601</v>
      </c>
      <c r="U195">
        <v>7.6583831834314095E-2</v>
      </c>
      <c r="V195">
        <v>0.83986531406270304</v>
      </c>
      <c r="W195">
        <v>1.38332463599484E-2</v>
      </c>
      <c r="X195">
        <v>6.9717607743033899E-2</v>
      </c>
      <c r="Y195" s="1">
        <v>0</v>
      </c>
      <c r="Z195">
        <v>0.47567838117864603</v>
      </c>
      <c r="AA195">
        <v>7.0281653219827198E-4</v>
      </c>
      <c r="AB195">
        <v>6.12416971041033E-3</v>
      </c>
      <c r="AC195">
        <v>6.5973901185161597E-5</v>
      </c>
      <c r="AD195" s="1">
        <v>0</v>
      </c>
      <c r="AE195">
        <v>1.00111079583162E-6</v>
      </c>
      <c r="AF195">
        <v>3.9942508370035996E-3</v>
      </c>
      <c r="AG195">
        <v>1.25102239608304</v>
      </c>
      <c r="AH195">
        <v>6.8147804526495104E-2</v>
      </c>
      <c r="AI195">
        <v>10639.5858858346</v>
      </c>
      <c r="AJ195" t="s">
        <v>107</v>
      </c>
      <c r="AK195" t="s">
        <v>108</v>
      </c>
      <c r="AL195" s="4">
        <v>16615468686.040001</v>
      </c>
      <c r="AM195">
        <v>138005</v>
      </c>
      <c r="AN195" s="1">
        <f t="shared" si="20"/>
        <v>1.0888212091593194E-2</v>
      </c>
      <c r="AO195" s="5">
        <f t="shared" si="21"/>
        <v>12.311118193013437</v>
      </c>
      <c r="AP195" s="15">
        <f t="shared" si="22"/>
        <v>0.19052138923076245</v>
      </c>
    </row>
    <row r="196" spans="1:42" x14ac:dyDescent="0.25">
      <c r="A196" t="s">
        <v>37</v>
      </c>
      <c r="B196">
        <v>14.6532410603894</v>
      </c>
      <c r="C196">
        <v>1.13306663739603E-2</v>
      </c>
      <c r="D196">
        <v>12.780666839868699</v>
      </c>
      <c r="E196">
        <v>10.736742022564099</v>
      </c>
      <c r="F196" s="1">
        <v>0</v>
      </c>
      <c r="G196" s="1">
        <v>0</v>
      </c>
      <c r="H196">
        <v>5.9870078053267601</v>
      </c>
      <c r="I196">
        <v>177.96231832783499</v>
      </c>
      <c r="J196">
        <v>131.92167669729301</v>
      </c>
      <c r="K196">
        <v>170.76898321331899</v>
      </c>
      <c r="L196">
        <v>214.01381344492501</v>
      </c>
      <c r="M196">
        <v>102.29837046794</v>
      </c>
      <c r="N196">
        <v>90.8553881078942</v>
      </c>
      <c r="O196">
        <v>73.846023843614901</v>
      </c>
      <c r="P196">
        <v>109894.08246287001</v>
      </c>
      <c r="Q196">
        <v>138291.89310411399</v>
      </c>
      <c r="R196">
        <v>56.743468826432299</v>
      </c>
      <c r="S196">
        <v>640.244883024351</v>
      </c>
      <c r="T196">
        <v>0.39619630931229599</v>
      </c>
      <c r="U196">
        <v>4.3035503871640901E-2</v>
      </c>
      <c r="V196">
        <v>0.919530081318499</v>
      </c>
      <c r="W196">
        <v>8.7524157807325892E-3</v>
      </c>
      <c r="X196">
        <v>2.86819990291266E-2</v>
      </c>
      <c r="Y196" s="1">
        <v>0</v>
      </c>
      <c r="Z196">
        <v>0.51037485449232201</v>
      </c>
      <c r="AA196">
        <v>8.0719142054438595E-4</v>
      </c>
      <c r="AB196">
        <v>6.2736471512142497E-3</v>
      </c>
      <c r="AC196">
        <v>3.0757733222135497E-5</v>
      </c>
      <c r="AD196" s="1">
        <v>0</v>
      </c>
      <c r="AE196" s="1">
        <v>4.2633581575011301E-7</v>
      </c>
      <c r="AF196">
        <v>4.21860361780274E-3</v>
      </c>
      <c r="AG196">
        <v>0.80300783244757901</v>
      </c>
      <c r="AH196">
        <v>5.4720734316840998E-2</v>
      </c>
      <c r="AI196">
        <v>14119.471628953101</v>
      </c>
      <c r="AJ196" t="s">
        <v>109</v>
      </c>
      <c r="AK196" t="s">
        <v>110</v>
      </c>
      <c r="AL196" s="4">
        <v>10381364288.02</v>
      </c>
      <c r="AM196">
        <v>94467</v>
      </c>
      <c r="AN196" s="1">
        <f t="shared" si="20"/>
        <v>1.1330626258599262E-2</v>
      </c>
      <c r="AO196" s="5">
        <f t="shared" si="21"/>
        <v>12.780624372657112</v>
      </c>
      <c r="AP196" s="15">
        <f t="shared" si="22"/>
        <v>0.14651615944477103</v>
      </c>
    </row>
    <row r="197" spans="1:42" x14ac:dyDescent="0.25">
      <c r="A197" t="s">
        <v>37</v>
      </c>
      <c r="B197">
        <v>14.017729474772</v>
      </c>
      <c r="C197">
        <v>1.1786282033974299E-2</v>
      </c>
      <c r="D197">
        <v>13.261773222450699</v>
      </c>
      <c r="E197">
        <v>11.4705496508093</v>
      </c>
      <c r="F197" s="1">
        <v>0</v>
      </c>
      <c r="G197" s="1">
        <v>0</v>
      </c>
      <c r="H197">
        <v>6.2118221907429696</v>
      </c>
      <c r="I197">
        <v>200.64510596910401</v>
      </c>
      <c r="J197">
        <v>150.63791222505</v>
      </c>
      <c r="K197">
        <v>197.945557249253</v>
      </c>
      <c r="L197">
        <v>237.450468326519</v>
      </c>
      <c r="M197">
        <v>108.46751779135001</v>
      </c>
      <c r="N197">
        <v>90.653990967421393</v>
      </c>
      <c r="O197">
        <v>73.666941914411296</v>
      </c>
      <c r="P197">
        <v>107509.79373373601</v>
      </c>
      <c r="Q197">
        <v>136549.877792015</v>
      </c>
      <c r="R197">
        <v>52.745023617203202</v>
      </c>
      <c r="S197">
        <v>628.82834199642002</v>
      </c>
      <c r="T197">
        <v>0.36820363784846999</v>
      </c>
      <c r="U197">
        <v>1.5811534358190601E-2</v>
      </c>
      <c r="V197">
        <v>0.970820570993425</v>
      </c>
      <c r="W197">
        <v>7.0514860702169096E-3</v>
      </c>
      <c r="X197">
        <v>6.3164085781666299E-3</v>
      </c>
      <c r="Y197" s="1">
        <v>0</v>
      </c>
      <c r="Z197">
        <v>0.53173577360313995</v>
      </c>
      <c r="AA197">
        <v>8.5387438623886599E-4</v>
      </c>
      <c r="AB197">
        <v>6.3083554907494002E-3</v>
      </c>
      <c r="AC197">
        <v>8.0561740794035804E-6</v>
      </c>
      <c r="AD197" s="1">
        <v>0</v>
      </c>
      <c r="AE197" s="1">
        <v>1.6018261059293901E-7</v>
      </c>
      <c r="AF197">
        <v>4.6158407663124601E-3</v>
      </c>
      <c r="AG197">
        <v>0.58267049367832102</v>
      </c>
      <c r="AH197">
        <v>4.8531023312474803E-2</v>
      </c>
      <c r="AI197">
        <v>16132.957722217399</v>
      </c>
      <c r="AJ197" t="s">
        <v>111</v>
      </c>
      <c r="AK197" t="s">
        <v>112</v>
      </c>
      <c r="AL197" s="4">
        <v>8593902871.8999996</v>
      </c>
      <c r="AM197">
        <v>79936</v>
      </c>
      <c r="AN197" s="1">
        <f t="shared" si="20"/>
        <v>1.1786286999990722E-2</v>
      </c>
      <c r="AO197" s="5">
        <f t="shared" si="21"/>
        <v>13.261778453021101</v>
      </c>
      <c r="AP197" s="15">
        <f t="shared" si="22"/>
        <v>5.700265263483395E-2</v>
      </c>
    </row>
    <row r="198" spans="1:42" x14ac:dyDescent="0.25">
      <c r="A198" t="s">
        <v>37</v>
      </c>
      <c r="B198">
        <v>14.2876920470302</v>
      </c>
      <c r="C198">
        <v>1.10140852540814E-2</v>
      </c>
      <c r="D198">
        <v>12.4449346706068</v>
      </c>
      <c r="E198">
        <v>37.099563133485901</v>
      </c>
      <c r="F198" s="1">
        <v>0</v>
      </c>
      <c r="G198" s="1">
        <v>0</v>
      </c>
      <c r="H198">
        <v>6.6699710163567998</v>
      </c>
      <c r="I198">
        <v>246.996401970281</v>
      </c>
      <c r="J198">
        <v>180.61397645616799</v>
      </c>
      <c r="K198">
        <v>245.55904396169601</v>
      </c>
      <c r="L198">
        <v>288.70582619078999</v>
      </c>
      <c r="M198">
        <v>110.359200724017</v>
      </c>
      <c r="N198">
        <v>92.714520497631597</v>
      </c>
      <c r="O198">
        <v>76.192498886985803</v>
      </c>
      <c r="P198">
        <v>94511.228051521102</v>
      </c>
      <c r="Q198">
        <v>120441.824992886</v>
      </c>
      <c r="R198">
        <v>51.399689337739098</v>
      </c>
      <c r="S198">
        <v>622.54292447582895</v>
      </c>
      <c r="T198">
        <v>0.34005620051729701</v>
      </c>
      <c r="U198">
        <v>7.3707543712383502E-3</v>
      </c>
      <c r="V198">
        <v>0.99096391527572203</v>
      </c>
      <c r="W198">
        <v>1.6202593122779599E-4</v>
      </c>
      <c r="X198">
        <v>1.50330442181169E-3</v>
      </c>
      <c r="Y198" s="1">
        <v>0</v>
      </c>
      <c r="Z198">
        <v>0.469017872020697</v>
      </c>
      <c r="AA198">
        <v>8.4742767034049502E-4</v>
      </c>
      <c r="AB198">
        <v>6.2600562848388799E-3</v>
      </c>
      <c r="AC198">
        <v>1.51815047507049E-6</v>
      </c>
      <c r="AD198" s="1">
        <v>0</v>
      </c>
      <c r="AE198" s="1">
        <v>8.3688661858369997E-8</v>
      </c>
      <c r="AF198">
        <v>3.9048064818304898E-3</v>
      </c>
      <c r="AG198">
        <v>0.53087947726874796</v>
      </c>
      <c r="AH198">
        <v>4.95272544324976E-2</v>
      </c>
      <c r="AI198">
        <v>18381.839991749901</v>
      </c>
      <c r="AJ198" t="s">
        <v>113</v>
      </c>
      <c r="AK198" t="s">
        <v>114</v>
      </c>
      <c r="AL198" s="4">
        <v>15955763564.57</v>
      </c>
      <c r="AM198">
        <v>168824</v>
      </c>
      <c r="AN198" s="1">
        <f t="shared" si="20"/>
        <v>1.1013892276146794E-2</v>
      </c>
      <c r="AO198" s="5">
        <f t="shared" si="21"/>
        <v>12.444729658015053</v>
      </c>
      <c r="AP198" s="15">
        <f t="shared" si="22"/>
        <v>0.14807288468743307</v>
      </c>
    </row>
    <row r="200" spans="1:42" x14ac:dyDescent="0.25">
      <c r="AN200" t="s">
        <v>209</v>
      </c>
    </row>
    <row r="201" spans="1:42" x14ac:dyDescent="0.25">
      <c r="A201" t="s">
        <v>0</v>
      </c>
      <c r="B201" t="s">
        <v>1</v>
      </c>
      <c r="C201" t="s">
        <v>2</v>
      </c>
      <c r="D201" t="s">
        <v>3</v>
      </c>
      <c r="E201" t="s">
        <v>5</v>
      </c>
      <c r="F201" t="s">
        <v>6</v>
      </c>
      <c r="G201" t="s">
        <v>208</v>
      </c>
      <c r="H201" t="s">
        <v>7</v>
      </c>
      <c r="I201" t="s">
        <v>8</v>
      </c>
      <c r="J201" t="s">
        <v>134</v>
      </c>
      <c r="K201" t="s">
        <v>143</v>
      </c>
      <c r="L201" t="s">
        <v>9</v>
      </c>
      <c r="M201" t="s">
        <v>10</v>
      </c>
      <c r="N201" t="s">
        <v>11</v>
      </c>
      <c r="O201" t="s">
        <v>13</v>
      </c>
      <c r="P201" t="s">
        <v>14</v>
      </c>
      <c r="Q201" t="s">
        <v>15</v>
      </c>
      <c r="R201" t="s">
        <v>16</v>
      </c>
      <c r="S201" t="s">
        <v>17</v>
      </c>
      <c r="T201" t="s">
        <v>18</v>
      </c>
      <c r="U201" t="s">
        <v>20</v>
      </c>
      <c r="V201" t="s">
        <v>21</v>
      </c>
      <c r="W201" t="s">
        <v>22</v>
      </c>
      <c r="X201" t="s">
        <v>23</v>
      </c>
      <c r="Y201" t="s">
        <v>24</v>
      </c>
      <c r="Z201" t="s">
        <v>25</v>
      </c>
      <c r="AA201" t="s">
        <v>26</v>
      </c>
      <c r="AB201" t="s">
        <v>27</v>
      </c>
      <c r="AC201" t="s">
        <v>120</v>
      </c>
      <c r="AD201" t="s">
        <v>28</v>
      </c>
      <c r="AE201" t="s">
        <v>29</v>
      </c>
      <c r="AF201" t="s">
        <v>30</v>
      </c>
      <c r="AG201" t="s">
        <v>31</v>
      </c>
      <c r="AH201" t="s">
        <v>32</v>
      </c>
      <c r="AI201" t="s">
        <v>33</v>
      </c>
      <c r="AJ201" t="s">
        <v>34</v>
      </c>
      <c r="AK201" t="s">
        <v>74</v>
      </c>
      <c r="AL201" s="4" t="s">
        <v>35</v>
      </c>
      <c r="AM201" t="s">
        <v>36</v>
      </c>
      <c r="AN201" s="15">
        <v>1</v>
      </c>
    </row>
    <row r="202" spans="1:42" x14ac:dyDescent="0.25">
      <c r="A202" t="s">
        <v>37</v>
      </c>
      <c r="B202">
        <v>3.03329340978659</v>
      </c>
      <c r="C202">
        <v>3.7490996111968298E-3</v>
      </c>
      <c r="D202">
        <v>4.4073011970950002</v>
      </c>
      <c r="E202">
        <v>-86.022298757042904</v>
      </c>
      <c r="F202" s="1">
        <v>0</v>
      </c>
      <c r="G202" s="1">
        <v>0</v>
      </c>
      <c r="H202">
        <v>2.8158304153299301</v>
      </c>
      <c r="I202">
        <v>-209.91974074561199</v>
      </c>
      <c r="J202">
        <v>-236.84577575777001</v>
      </c>
      <c r="K202">
        <v>-221.05549586466799</v>
      </c>
      <c r="L202">
        <v>-185.57981125972199</v>
      </c>
      <c r="M202">
        <v>35.327462631007201</v>
      </c>
      <c r="N202">
        <v>93.793228548374998</v>
      </c>
      <c r="O202">
        <v>81.170769134788799</v>
      </c>
      <c r="P202">
        <v>163849.41742049399</v>
      </c>
      <c r="Q202">
        <v>197697.30697935799</v>
      </c>
      <c r="R202">
        <v>94.350122009256694</v>
      </c>
      <c r="S202">
        <v>673.05297456461096</v>
      </c>
      <c r="T202">
        <v>0.72316235073736701</v>
      </c>
      <c r="U202">
        <v>0.14317841148146601</v>
      </c>
      <c r="V202">
        <v>0.115433119611003</v>
      </c>
      <c r="W202">
        <v>4.9555290121164101E-2</v>
      </c>
      <c r="X202">
        <v>0.69183317878636497</v>
      </c>
      <c r="Y202" s="1">
        <v>0</v>
      </c>
      <c r="Z202">
        <v>0.19092099411916999</v>
      </c>
      <c r="AA202">
        <v>3.5438545818073497E-4</v>
      </c>
      <c r="AB202">
        <v>3.3947291772734602E-3</v>
      </c>
      <c r="AC202" s="1">
        <v>0</v>
      </c>
      <c r="AD202" s="1">
        <v>0</v>
      </c>
      <c r="AE202" s="1">
        <v>0</v>
      </c>
      <c r="AF202" s="1">
        <v>0</v>
      </c>
      <c r="AG202">
        <v>2.8597011729465698</v>
      </c>
      <c r="AH202">
        <v>7.3637992252797893E-2</v>
      </c>
      <c r="AI202">
        <v>59.066802310135103</v>
      </c>
      <c r="AJ202" t="s">
        <v>77</v>
      </c>
      <c r="AK202" t="s">
        <v>78</v>
      </c>
      <c r="AL202" s="4">
        <v>324585695.91000003</v>
      </c>
      <c r="AM202">
        <v>1981</v>
      </c>
      <c r="AN202" s="1">
        <f>SUM(AA202:AD202,AF202)+AE202*$AN$70</f>
        <v>3.7491146354541953E-3</v>
      </c>
      <c r="AO202" s="5">
        <f>100*(1-(1-AN202)^12)</f>
        <v>4.4073184964622092</v>
      </c>
      <c r="AP202" s="15">
        <f t="shared" ref="AP202:AP215" si="23">B202/D202-1</f>
        <v>-0.31175717879550979</v>
      </c>
    </row>
    <row r="203" spans="1:42" x14ac:dyDescent="0.25">
      <c r="A203" t="s">
        <v>37</v>
      </c>
      <c r="B203">
        <v>5.00522523635974</v>
      </c>
      <c r="C203">
        <v>4.0316891951473902E-3</v>
      </c>
      <c r="D203">
        <v>4.7321759521264104</v>
      </c>
      <c r="E203">
        <v>-63.266113512442899</v>
      </c>
      <c r="F203" s="1">
        <v>0</v>
      </c>
      <c r="G203" s="1">
        <v>0</v>
      </c>
      <c r="H203">
        <v>3.0487322231243001</v>
      </c>
      <c r="I203">
        <v>-178.873844730987</v>
      </c>
      <c r="J203">
        <v>-199.75235344644699</v>
      </c>
      <c r="K203">
        <v>-188.43709257856199</v>
      </c>
      <c r="L203">
        <v>-158.64781026389201</v>
      </c>
      <c r="M203">
        <v>31.727828742134701</v>
      </c>
      <c r="N203">
        <v>92.794357399133105</v>
      </c>
      <c r="O203">
        <v>80.924808913868205</v>
      </c>
      <c r="P203">
        <v>197261.70346868</v>
      </c>
      <c r="Q203">
        <v>236590.817572801</v>
      </c>
      <c r="R203">
        <v>89.834472829537404</v>
      </c>
      <c r="S203">
        <v>670.45096635027198</v>
      </c>
      <c r="T203">
        <v>0.497889116899985</v>
      </c>
      <c r="U203">
        <v>0.26956467978010601</v>
      </c>
      <c r="V203">
        <v>8.3889323933611398E-2</v>
      </c>
      <c r="W203">
        <v>0.114997265784369</v>
      </c>
      <c r="X203">
        <v>0.53154873050191198</v>
      </c>
      <c r="Y203" s="1">
        <v>0</v>
      </c>
      <c r="Z203">
        <v>0.35674478361189899</v>
      </c>
      <c r="AA203">
        <v>3.3052032395846102E-4</v>
      </c>
      <c r="AB203">
        <v>3.7010348149120699E-3</v>
      </c>
      <c r="AC203" s="1">
        <v>1.43875223923742E-7</v>
      </c>
      <c r="AD203" s="1">
        <v>0</v>
      </c>
      <c r="AE203" s="1">
        <v>0</v>
      </c>
      <c r="AF203" s="1">
        <v>0</v>
      </c>
      <c r="AG203">
        <v>3.3069985285825498</v>
      </c>
      <c r="AH203">
        <v>7.8295041223830894E-2</v>
      </c>
      <c r="AI203">
        <v>90.252515246504203</v>
      </c>
      <c r="AJ203" t="s">
        <v>79</v>
      </c>
      <c r="AK203" t="s">
        <v>80</v>
      </c>
      <c r="AL203" s="4">
        <v>2050140884.1500001</v>
      </c>
      <c r="AM203">
        <v>10393</v>
      </c>
      <c r="AN203" s="1">
        <f t="shared" ref="AN203:AN215" si="24">SUM(AA203:AD203,AF203)+AE203*$AN$70</f>
        <v>4.0316990140944545E-3</v>
      </c>
      <c r="AO203" s="5">
        <f t="shared" ref="AO203:AO220" si="25">100*(1-(1-AN203)^12)</f>
        <v>4.7321872227219171</v>
      </c>
      <c r="AP203" s="15">
        <f t="shared" si="23"/>
        <v>5.7700577281078136E-2</v>
      </c>
    </row>
    <row r="204" spans="1:42" x14ac:dyDescent="0.25">
      <c r="A204" t="s">
        <v>37</v>
      </c>
      <c r="B204">
        <v>5.1361421974468602</v>
      </c>
      <c r="C204">
        <v>3.9507036124347096E-3</v>
      </c>
      <c r="D204">
        <v>4.6391757443414496</v>
      </c>
      <c r="E204">
        <v>-45.321367603123903</v>
      </c>
      <c r="F204" s="1">
        <v>0</v>
      </c>
      <c r="G204" s="1">
        <v>0</v>
      </c>
      <c r="H204">
        <v>3.2425811937892801</v>
      </c>
      <c r="I204">
        <v>-156.75678697091999</v>
      </c>
      <c r="J204">
        <v>-180.65029140780101</v>
      </c>
      <c r="K204">
        <v>-162.218029813047</v>
      </c>
      <c r="L204">
        <v>-137.19219641177901</v>
      </c>
      <c r="M204">
        <v>27.496316861298101</v>
      </c>
      <c r="N204">
        <v>94.230987057355094</v>
      </c>
      <c r="O204">
        <v>83.019281778380204</v>
      </c>
      <c r="P204">
        <v>203941.970994795</v>
      </c>
      <c r="Q204">
        <v>245419.449863763</v>
      </c>
      <c r="R204">
        <v>85.811672742944495</v>
      </c>
      <c r="S204">
        <v>672.35761459342098</v>
      </c>
      <c r="T204">
        <v>0.514838856940946</v>
      </c>
      <c r="U204">
        <v>0.309469110159726</v>
      </c>
      <c r="V204">
        <v>2.5576636304372902E-2</v>
      </c>
      <c r="W204">
        <v>0.17974162015769499</v>
      </c>
      <c r="X204">
        <v>0.48521263337820397</v>
      </c>
      <c r="Y204" s="1">
        <v>0</v>
      </c>
      <c r="Z204">
        <v>0.28995058209464197</v>
      </c>
      <c r="AA204">
        <v>3.02216603322184E-4</v>
      </c>
      <c r="AB204">
        <v>3.6479801622943502E-3</v>
      </c>
      <c r="AC204" s="1">
        <v>5.1084451126960195E-7</v>
      </c>
      <c r="AD204" s="1">
        <v>0</v>
      </c>
      <c r="AE204" s="1">
        <v>7.5211304725289797E-10</v>
      </c>
      <c r="AF204" s="1">
        <v>0</v>
      </c>
      <c r="AG204">
        <v>3.6649387839837302</v>
      </c>
      <c r="AH204">
        <v>8.0975497026556098E-2</v>
      </c>
      <c r="AI204">
        <v>40.813403911222998</v>
      </c>
      <c r="AJ204" t="s">
        <v>81</v>
      </c>
      <c r="AK204" t="s">
        <v>82</v>
      </c>
      <c r="AL204" s="4">
        <v>16458117059.280001</v>
      </c>
      <c r="AM204">
        <v>80700</v>
      </c>
      <c r="AN204" s="1">
        <f t="shared" si="24"/>
        <v>3.9507083622408509E-3</v>
      </c>
      <c r="AO204" s="5">
        <f t="shared" si="25"/>
        <v>4.639181201245246</v>
      </c>
      <c r="AP204" s="15">
        <f t="shared" si="23"/>
        <v>0.10712386865524048</v>
      </c>
    </row>
    <row r="205" spans="1:42" x14ac:dyDescent="0.25">
      <c r="A205" t="s">
        <v>37</v>
      </c>
      <c r="B205">
        <v>5.8430343527437696</v>
      </c>
      <c r="C205">
        <v>4.4893133095694699E-3</v>
      </c>
      <c r="D205">
        <v>5.2561305459735204</v>
      </c>
      <c r="E205">
        <v>-37.502655568576799</v>
      </c>
      <c r="F205" s="1">
        <v>0</v>
      </c>
      <c r="G205" s="1">
        <v>0</v>
      </c>
      <c r="H205">
        <v>3.3327047958619298</v>
      </c>
      <c r="I205">
        <v>-130.94915877366199</v>
      </c>
      <c r="J205">
        <v>-157.96230399445</v>
      </c>
      <c r="K205">
        <v>-136.026488442653</v>
      </c>
      <c r="L205">
        <v>-111.096596120868</v>
      </c>
      <c r="M205">
        <v>24.527270913354698</v>
      </c>
      <c r="N205">
        <v>94.310191016707805</v>
      </c>
      <c r="O205">
        <v>83.404936755959994</v>
      </c>
      <c r="P205">
        <v>201006.26413163499</v>
      </c>
      <c r="Q205">
        <v>243066.24161848999</v>
      </c>
      <c r="R205">
        <v>84.555684757361803</v>
      </c>
      <c r="S205">
        <v>671.92566897764505</v>
      </c>
      <c r="T205">
        <v>0.50860667380701197</v>
      </c>
      <c r="U205">
        <v>0.32680326175919799</v>
      </c>
      <c r="V205">
        <v>1.0028285969612199E-2</v>
      </c>
      <c r="W205">
        <v>0.18664433481912401</v>
      </c>
      <c r="X205">
        <v>0.47652411745206402</v>
      </c>
      <c r="Y205" s="1">
        <v>0</v>
      </c>
      <c r="Z205">
        <v>0.28672878830343101</v>
      </c>
      <c r="AA205">
        <v>2.9367562846019097E-4</v>
      </c>
      <c r="AB205">
        <v>4.1523632769272598E-3</v>
      </c>
      <c r="AC205">
        <v>4.3193247157803099E-5</v>
      </c>
      <c r="AD205" s="1">
        <v>0</v>
      </c>
      <c r="AE205" s="1">
        <v>8.8461008966216005E-8</v>
      </c>
      <c r="AF205" s="1">
        <v>4.5897961923842999E-9</v>
      </c>
      <c r="AG205">
        <v>4.2432951486549397</v>
      </c>
      <c r="AH205">
        <v>8.43675790957025E-2</v>
      </c>
      <c r="AI205">
        <v>24.622346314197799</v>
      </c>
      <c r="AJ205" t="s">
        <v>83</v>
      </c>
      <c r="AK205" t="s">
        <v>84</v>
      </c>
      <c r="AL205" s="4">
        <v>72107379144.470001</v>
      </c>
      <c r="AM205">
        <v>358732</v>
      </c>
      <c r="AN205" s="1">
        <f t="shared" si="24"/>
        <v>4.4893252033504126E-3</v>
      </c>
      <c r="AO205" s="5">
        <f t="shared" si="25"/>
        <v>5.2561441293062732</v>
      </c>
      <c r="AP205" s="15">
        <f t="shared" si="23"/>
        <v>0.11166081238599546</v>
      </c>
    </row>
    <row r="206" spans="1:42" x14ac:dyDescent="0.25">
      <c r="A206" t="s">
        <v>37</v>
      </c>
      <c r="B206">
        <v>6.0273131883369198</v>
      </c>
      <c r="C206">
        <v>4.9268699375772497E-3</v>
      </c>
      <c r="D206">
        <v>5.7546373657594403</v>
      </c>
      <c r="E206">
        <v>-26.102899233080901</v>
      </c>
      <c r="F206" s="1">
        <v>0</v>
      </c>
      <c r="G206" s="1">
        <v>0</v>
      </c>
      <c r="H206">
        <v>3.5151406083892902</v>
      </c>
      <c r="I206">
        <v>-107.796313069305</v>
      </c>
      <c r="J206">
        <v>-133.13011376591001</v>
      </c>
      <c r="K206">
        <v>-117.40047461242099</v>
      </c>
      <c r="L206">
        <v>-87.246653503348597</v>
      </c>
      <c r="M206">
        <v>24.930464154517299</v>
      </c>
      <c r="N206">
        <v>94.098597856857694</v>
      </c>
      <c r="O206">
        <v>83.064536645876103</v>
      </c>
      <c r="P206">
        <v>194192.44222293</v>
      </c>
      <c r="Q206">
        <v>237063.603753598</v>
      </c>
      <c r="R206">
        <v>84.401703594584404</v>
      </c>
      <c r="S206">
        <v>677.11364757404397</v>
      </c>
      <c r="T206">
        <v>0.52987659606309701</v>
      </c>
      <c r="U206">
        <v>0.33508342687892501</v>
      </c>
      <c r="V206">
        <v>9.5992799784832307E-3</v>
      </c>
      <c r="W206">
        <v>0.17589679726268201</v>
      </c>
      <c r="X206">
        <v>0.47942049587990898</v>
      </c>
      <c r="Y206" s="1">
        <v>0</v>
      </c>
      <c r="Z206">
        <v>0.26502433386208402</v>
      </c>
      <c r="AA206">
        <v>2.9431848652732202E-4</v>
      </c>
      <c r="AB206">
        <v>4.5130149582874503E-3</v>
      </c>
      <c r="AC206">
        <v>1.19135282923319E-4</v>
      </c>
      <c r="AD206" s="1">
        <v>0</v>
      </c>
      <c r="AE206" s="1">
        <v>9.4224091728022697E-8</v>
      </c>
      <c r="AF206" s="1">
        <v>3.1937360814696E-7</v>
      </c>
      <c r="AG206">
        <v>4.3305902570119796</v>
      </c>
      <c r="AH206">
        <v>8.6942465147080802E-2</v>
      </c>
      <c r="AI206">
        <v>46.531113514212898</v>
      </c>
      <c r="AJ206" t="s">
        <v>85</v>
      </c>
      <c r="AK206" t="s">
        <v>86</v>
      </c>
      <c r="AL206" s="4">
        <v>127666966328.41</v>
      </c>
      <c r="AM206">
        <v>657425</v>
      </c>
      <c r="AN206" s="1">
        <f t="shared" si="24"/>
        <v>4.9268823254379661E-3</v>
      </c>
      <c r="AO206" s="5">
        <f t="shared" si="25"/>
        <v>5.7546514451066955</v>
      </c>
      <c r="AP206" s="15">
        <f t="shared" si="23"/>
        <v>4.7383667335829438E-2</v>
      </c>
    </row>
    <row r="207" spans="1:42" x14ac:dyDescent="0.25">
      <c r="A207" t="s">
        <v>37</v>
      </c>
      <c r="B207">
        <v>6.5500769241723198</v>
      </c>
      <c r="C207">
        <v>5.5701893950179096E-3</v>
      </c>
      <c r="D207">
        <v>6.4832039572948004</v>
      </c>
      <c r="E207">
        <v>-17.188096214565999</v>
      </c>
      <c r="F207" s="1">
        <v>0</v>
      </c>
      <c r="G207" s="1">
        <v>0</v>
      </c>
      <c r="H207">
        <v>3.65756170160435</v>
      </c>
      <c r="I207">
        <v>-83.156413961267702</v>
      </c>
      <c r="J207">
        <v>-107.608852310215</v>
      </c>
      <c r="K207">
        <v>-96.655381784611293</v>
      </c>
      <c r="L207">
        <v>-62.062815226978998</v>
      </c>
      <c r="M207">
        <v>25.736654876345</v>
      </c>
      <c r="N207">
        <v>93.743274214357598</v>
      </c>
      <c r="O207">
        <v>82.505749007016206</v>
      </c>
      <c r="P207">
        <v>189188.49360950099</v>
      </c>
      <c r="Q207">
        <v>232006.60424043701</v>
      </c>
      <c r="R207">
        <v>84.460156768925998</v>
      </c>
      <c r="S207">
        <v>681.51389585685399</v>
      </c>
      <c r="T207">
        <v>0.52466854876310098</v>
      </c>
      <c r="U207">
        <v>0.348108565948059</v>
      </c>
      <c r="V207">
        <v>1.3876219818577401E-2</v>
      </c>
      <c r="W207">
        <v>0.15656092247489301</v>
      </c>
      <c r="X207">
        <v>0.48145429175846899</v>
      </c>
      <c r="Y207" s="1">
        <v>0</v>
      </c>
      <c r="Z207">
        <v>0.27006743838833502</v>
      </c>
      <c r="AA207">
        <v>2.9746285537450698E-4</v>
      </c>
      <c r="AB207">
        <v>5.08902594393982E-3</v>
      </c>
      <c r="AC207">
        <v>1.80742112369725E-4</v>
      </c>
      <c r="AD207" s="1">
        <v>0</v>
      </c>
      <c r="AE207" s="1">
        <v>1.2488562212249899E-7</v>
      </c>
      <c r="AF207">
        <v>2.8445214019748198E-6</v>
      </c>
      <c r="AG207">
        <v>4.3615647641153803</v>
      </c>
      <c r="AH207">
        <v>8.9367436976352896E-2</v>
      </c>
      <c r="AI207">
        <v>111.38530809770999</v>
      </c>
      <c r="AJ207" t="s">
        <v>87</v>
      </c>
      <c r="AK207" t="s">
        <v>88</v>
      </c>
      <c r="AL207" s="4">
        <v>187931525257.95999</v>
      </c>
      <c r="AM207">
        <v>993356</v>
      </c>
      <c r="AN207" s="1">
        <f t="shared" si="24"/>
        <v>5.5702003187081484E-3</v>
      </c>
      <c r="AO207" s="5">
        <f t="shared" si="25"/>
        <v>6.4832162845412373</v>
      </c>
      <c r="AP207" s="15">
        <f t="shared" si="23"/>
        <v>1.0314802267214596E-2</v>
      </c>
    </row>
    <row r="208" spans="1:42" x14ac:dyDescent="0.25">
      <c r="A208" t="s">
        <v>37</v>
      </c>
      <c r="B208">
        <v>7.1248382005455904</v>
      </c>
      <c r="C208">
        <v>5.7068690396977501E-3</v>
      </c>
      <c r="D208">
        <v>6.6373286746980504</v>
      </c>
      <c r="E208">
        <v>-14.0196112880373</v>
      </c>
      <c r="F208" s="1">
        <v>0</v>
      </c>
      <c r="G208" s="1">
        <v>0</v>
      </c>
      <c r="H208">
        <v>3.7450629477210402</v>
      </c>
      <c r="I208">
        <v>-59.5482877297814</v>
      </c>
      <c r="J208">
        <v>-85.316377465092003</v>
      </c>
      <c r="K208">
        <v>-75.247019257191695</v>
      </c>
      <c r="L208">
        <v>-37.916486340507603</v>
      </c>
      <c r="M208">
        <v>26.2556955143164</v>
      </c>
      <c r="N208">
        <v>93.473266608131993</v>
      </c>
      <c r="O208">
        <v>82.168423743076701</v>
      </c>
      <c r="P208">
        <v>184458.957470252</v>
      </c>
      <c r="Q208">
        <v>227324.87477282001</v>
      </c>
      <c r="R208">
        <v>84.605396725860302</v>
      </c>
      <c r="S208">
        <v>685.71184128242101</v>
      </c>
      <c r="T208">
        <v>0.52433441948334003</v>
      </c>
      <c r="U208">
        <v>0.34176958211825498</v>
      </c>
      <c r="V208">
        <v>2.4782388057771401E-2</v>
      </c>
      <c r="W208">
        <v>0.14425723984705199</v>
      </c>
      <c r="X208">
        <v>0.48919078997692</v>
      </c>
      <c r="Y208" s="1">
        <v>0</v>
      </c>
      <c r="Z208">
        <v>0.26843409268324497</v>
      </c>
      <c r="AA208">
        <v>3.0162493685023098E-4</v>
      </c>
      <c r="AB208">
        <v>5.1348044220739198E-3</v>
      </c>
      <c r="AC208">
        <v>2.44128323003195E-4</v>
      </c>
      <c r="AD208" s="1">
        <v>0</v>
      </c>
      <c r="AE208" s="1">
        <v>1.18397669081458E-7</v>
      </c>
      <c r="AF208">
        <v>2.6207289843976401E-5</v>
      </c>
      <c r="AG208">
        <v>4.4103881924585204</v>
      </c>
      <c r="AH208">
        <v>9.0152288805156799E-2</v>
      </c>
      <c r="AI208">
        <v>225.23877890526001</v>
      </c>
      <c r="AJ208" t="s">
        <v>89</v>
      </c>
      <c r="AK208" t="s">
        <v>90</v>
      </c>
      <c r="AL208" s="4">
        <v>215879327367.82001</v>
      </c>
      <c r="AM208">
        <v>1170338</v>
      </c>
      <c r="AN208" s="1">
        <f t="shared" si="24"/>
        <v>5.706883369440403E-3</v>
      </c>
      <c r="AO208" s="5">
        <f t="shared" si="25"/>
        <v>6.6373448211994424</v>
      </c>
      <c r="AP208" s="15">
        <f t="shared" si="23"/>
        <v>7.3449658701694176E-2</v>
      </c>
    </row>
    <row r="209" spans="1:42" x14ac:dyDescent="0.25">
      <c r="A209" t="s">
        <v>37</v>
      </c>
      <c r="B209">
        <v>7.7582146183605101</v>
      </c>
      <c r="C209">
        <v>6.0945741199510302E-3</v>
      </c>
      <c r="D209">
        <v>7.07325227799803</v>
      </c>
      <c r="E209">
        <v>-12.106894417794299</v>
      </c>
      <c r="F209" s="1">
        <v>0</v>
      </c>
      <c r="G209" s="1">
        <v>0</v>
      </c>
      <c r="H209">
        <v>3.8105389712755402</v>
      </c>
      <c r="I209">
        <v>-34.460471902698004</v>
      </c>
      <c r="J209">
        <v>-62.755574412009402</v>
      </c>
      <c r="K209">
        <v>-49.945686983729701</v>
      </c>
      <c r="L209">
        <v>-12.458230582683001</v>
      </c>
      <c r="M209">
        <v>27.763132868708201</v>
      </c>
      <c r="N209">
        <v>93.356893515918998</v>
      </c>
      <c r="O209">
        <v>81.876492244853495</v>
      </c>
      <c r="P209">
        <v>181347.453011556</v>
      </c>
      <c r="Q209">
        <v>223768.52958095301</v>
      </c>
      <c r="R209">
        <v>85.764973635700599</v>
      </c>
      <c r="S209">
        <v>687.23675583956197</v>
      </c>
      <c r="T209">
        <v>0.51336841068696404</v>
      </c>
      <c r="U209">
        <v>0.32550964321355802</v>
      </c>
      <c r="V209">
        <v>5.08657534846867E-2</v>
      </c>
      <c r="W209">
        <v>0.13643182080482899</v>
      </c>
      <c r="X209">
        <v>0.48719278249692399</v>
      </c>
      <c r="Y209" s="1">
        <v>0</v>
      </c>
      <c r="Z209">
        <v>0.28015051120282303</v>
      </c>
      <c r="AA209">
        <v>3.0887464329413503E-4</v>
      </c>
      <c r="AB209">
        <v>5.2080727146036603E-3</v>
      </c>
      <c r="AC209">
        <v>3.2513237751070499E-4</v>
      </c>
      <c r="AD209" s="1">
        <v>0</v>
      </c>
      <c r="AE209" s="1">
        <v>1.3662687410476899E-7</v>
      </c>
      <c r="AF209">
        <v>2.52376482828908E-4</v>
      </c>
      <c r="AG209">
        <v>4.3355813007999799</v>
      </c>
      <c r="AH209">
        <v>8.9878454811361599E-2</v>
      </c>
      <c r="AI209">
        <v>381.78567638652402</v>
      </c>
      <c r="AJ209" t="s">
        <v>91</v>
      </c>
      <c r="AK209" t="s">
        <v>92</v>
      </c>
      <c r="AL209" s="4">
        <v>257457346913.42999</v>
      </c>
      <c r="AM209">
        <v>1419691</v>
      </c>
      <c r="AN209" s="1">
        <f t="shared" si="24"/>
        <v>6.0945928451115131E-3</v>
      </c>
      <c r="AO209" s="5">
        <f t="shared" si="25"/>
        <v>7.0732732868551533</v>
      </c>
      <c r="AP209" s="15">
        <f t="shared" si="23"/>
        <v>9.6838386846898716E-2</v>
      </c>
    </row>
    <row r="210" spans="1:42" x14ac:dyDescent="0.25">
      <c r="A210" t="s">
        <v>37</v>
      </c>
      <c r="B210">
        <v>8.7747781526235507</v>
      </c>
      <c r="C210">
        <v>7.4480699195590199E-3</v>
      </c>
      <c r="D210">
        <v>8.5804964458270803</v>
      </c>
      <c r="E210">
        <v>-8.2699419738625402</v>
      </c>
      <c r="F210" s="1">
        <v>0</v>
      </c>
      <c r="G210" s="1">
        <v>0</v>
      </c>
      <c r="H210">
        <v>3.89322535739743</v>
      </c>
      <c r="I210">
        <v>-10.7241716864472</v>
      </c>
      <c r="J210">
        <v>-41.317121317073699</v>
      </c>
      <c r="K210">
        <v>-24.471095852374301</v>
      </c>
      <c r="L210">
        <v>11.7552540938175</v>
      </c>
      <c r="M210">
        <v>29.004936210915599</v>
      </c>
      <c r="N210">
        <v>93.398843055901594</v>
      </c>
      <c r="O210">
        <v>81.775270446949307</v>
      </c>
      <c r="P210">
        <v>177421.88037714901</v>
      </c>
      <c r="Q210">
        <v>219659.89099155299</v>
      </c>
      <c r="R210">
        <v>85.883446000610306</v>
      </c>
      <c r="S210">
        <v>685.45080922008196</v>
      </c>
      <c r="T210">
        <v>0.49846331375573899</v>
      </c>
      <c r="U210">
        <v>0.33231590792437699</v>
      </c>
      <c r="V210">
        <v>7.0319076049751295E-2</v>
      </c>
      <c r="W210">
        <v>0.12674974277644999</v>
      </c>
      <c r="X210">
        <v>0.47061527324941999</v>
      </c>
      <c r="Y210" s="1">
        <v>0</v>
      </c>
      <c r="Z210">
        <v>0.30085261417883502</v>
      </c>
      <c r="AA210">
        <v>3.15753586663977E-4</v>
      </c>
      <c r="AB210">
        <v>5.2477828765179601E-3</v>
      </c>
      <c r="AC210">
        <v>4.9966481669085105E-4</v>
      </c>
      <c r="AD210" s="1">
        <v>0</v>
      </c>
      <c r="AE210" s="1">
        <v>1.07891731835634E-7</v>
      </c>
      <c r="AF210">
        <v>1.38479214256685E-3</v>
      </c>
      <c r="AG210">
        <v>4.3040235916209104</v>
      </c>
      <c r="AH210">
        <v>8.9912722887553004E-2</v>
      </c>
      <c r="AI210">
        <v>557.18315574117401</v>
      </c>
      <c r="AJ210" t="s">
        <v>93</v>
      </c>
      <c r="AK210" t="s">
        <v>94</v>
      </c>
      <c r="AL210" s="4">
        <v>315225100022.32001</v>
      </c>
      <c r="AM210">
        <v>1776698</v>
      </c>
      <c r="AN210" s="1">
        <f t="shared" si="24"/>
        <v>7.4481013141714739E-3</v>
      </c>
      <c r="AO210" s="5">
        <f t="shared" si="25"/>
        <v>8.5805311452233575</v>
      </c>
      <c r="AP210" s="15">
        <f t="shared" si="23"/>
        <v>2.2642245471817146E-2</v>
      </c>
    </row>
    <row r="211" spans="1:42" x14ac:dyDescent="0.25">
      <c r="A211" t="s">
        <v>37</v>
      </c>
      <c r="B211">
        <v>10.485195699477201</v>
      </c>
      <c r="C211">
        <v>8.9137052114492202E-3</v>
      </c>
      <c r="D211">
        <v>10.187321922312099</v>
      </c>
      <c r="E211">
        <v>-0.78990584806390896</v>
      </c>
      <c r="F211" s="1">
        <v>0</v>
      </c>
      <c r="G211" s="1">
        <v>0</v>
      </c>
      <c r="H211">
        <v>4.0515672849602202</v>
      </c>
      <c r="I211">
        <v>13.066531389815401</v>
      </c>
      <c r="J211">
        <v>-11.555259928297801</v>
      </c>
      <c r="K211">
        <v>-6.5007678962204798</v>
      </c>
      <c r="L211">
        <v>36.723721211377899</v>
      </c>
      <c r="M211">
        <v>35.201841845885198</v>
      </c>
      <c r="N211">
        <v>92.703899452272694</v>
      </c>
      <c r="O211">
        <v>80.3055647957611</v>
      </c>
      <c r="P211">
        <v>168593.33352302699</v>
      </c>
      <c r="Q211">
        <v>209815.04906412499</v>
      </c>
      <c r="R211">
        <v>87.3712204304138</v>
      </c>
      <c r="S211">
        <v>692.751654612572</v>
      </c>
      <c r="T211">
        <v>0.47903133707573398</v>
      </c>
      <c r="U211">
        <v>0.311858957636509</v>
      </c>
      <c r="V211">
        <v>0.15730266351663999</v>
      </c>
      <c r="W211">
        <v>9.7515113980086998E-2</v>
      </c>
      <c r="X211">
        <v>0.43332326486676298</v>
      </c>
      <c r="Y211" s="1">
        <v>0</v>
      </c>
      <c r="Z211">
        <v>0.33501672423002499</v>
      </c>
      <c r="AA211">
        <v>3.4791795392024401E-4</v>
      </c>
      <c r="AB211">
        <v>5.4019614583505696E-3</v>
      </c>
      <c r="AC211">
        <v>5.1112439209911105E-4</v>
      </c>
      <c r="AD211" s="1">
        <v>0</v>
      </c>
      <c r="AE211" s="1">
        <v>1.5137947357162499E-7</v>
      </c>
      <c r="AF211">
        <v>2.65259422204066E-3</v>
      </c>
      <c r="AG211">
        <v>3.9572895082969399</v>
      </c>
      <c r="AH211">
        <v>8.9656735135784899E-2</v>
      </c>
      <c r="AI211">
        <v>1106.11781811275</v>
      </c>
      <c r="AJ211" t="s">
        <v>95</v>
      </c>
      <c r="AK211" t="s">
        <v>96</v>
      </c>
      <c r="AL211" s="4">
        <v>242203543245.85001</v>
      </c>
      <c r="AM211">
        <v>1436614</v>
      </c>
      <c r="AN211" s="1">
        <f t="shared" si="24"/>
        <v>8.9137494058841547E-3</v>
      </c>
      <c r="AO211" s="5">
        <f t="shared" si="25"/>
        <v>10.187369981331152</v>
      </c>
      <c r="AP211" s="15">
        <f t="shared" si="23"/>
        <v>2.9239654880514054E-2</v>
      </c>
    </row>
    <row r="212" spans="1:42" x14ac:dyDescent="0.25">
      <c r="A212" t="s">
        <v>37</v>
      </c>
      <c r="B212">
        <v>12.3262874427915</v>
      </c>
      <c r="C212">
        <v>9.5216267149481806E-3</v>
      </c>
      <c r="D212">
        <v>10.846177609588899</v>
      </c>
      <c r="E212">
        <v>4.8602246874074702</v>
      </c>
      <c r="F212" s="1">
        <v>0</v>
      </c>
      <c r="G212" s="1">
        <v>0</v>
      </c>
      <c r="H212">
        <v>4.2400796046287903</v>
      </c>
      <c r="I212">
        <v>36.394503084722302</v>
      </c>
      <c r="J212">
        <v>13.262778113664099</v>
      </c>
      <c r="K212">
        <v>14.6527906632822</v>
      </c>
      <c r="L212">
        <v>61.475310239266904</v>
      </c>
      <c r="M212">
        <v>42.576218090841898</v>
      </c>
      <c r="N212">
        <v>92.298247653396501</v>
      </c>
      <c r="O212">
        <v>79.036078262374005</v>
      </c>
      <c r="P212">
        <v>158978.96648896899</v>
      </c>
      <c r="Q212">
        <v>197319.27947878701</v>
      </c>
      <c r="R212">
        <v>88.514230876014395</v>
      </c>
      <c r="S212">
        <v>692.52765418384695</v>
      </c>
      <c r="T212">
        <v>0.483969001925945</v>
      </c>
      <c r="U212">
        <v>0.27827160778492199</v>
      </c>
      <c r="V212">
        <v>0.24795270126701599</v>
      </c>
      <c r="W212">
        <v>7.5989743159634499E-2</v>
      </c>
      <c r="X212">
        <v>0.39778594778842502</v>
      </c>
      <c r="Y212" s="1">
        <v>0</v>
      </c>
      <c r="Z212">
        <v>0.34538786802493598</v>
      </c>
      <c r="AA212">
        <v>3.8697386716216698E-4</v>
      </c>
      <c r="AB212">
        <v>5.5566869913852204E-3</v>
      </c>
      <c r="AC212">
        <v>4.9356357830021504E-4</v>
      </c>
      <c r="AD212" s="1">
        <v>0</v>
      </c>
      <c r="AE212" s="1">
        <v>2.8387696543084598E-7</v>
      </c>
      <c r="AF212">
        <v>3.0841669117475899E-3</v>
      </c>
      <c r="AG212">
        <v>3.5121875242053</v>
      </c>
      <c r="AH212">
        <v>8.8850257912334904E-2</v>
      </c>
      <c r="AI212">
        <v>1909.29620579481</v>
      </c>
      <c r="AJ212" t="s">
        <v>97</v>
      </c>
      <c r="AK212" t="s">
        <v>98</v>
      </c>
      <c r="AL212" s="4">
        <v>194487395591.17999</v>
      </c>
      <c r="AM212">
        <v>1223353</v>
      </c>
      <c r="AN212" s="1">
        <f t="shared" si="24"/>
        <v>9.5216752255606225E-3</v>
      </c>
      <c r="AO212" s="5">
        <f t="shared" si="25"/>
        <v>10.846230007365442</v>
      </c>
      <c r="AP212" s="15">
        <f t="shared" si="23"/>
        <v>0.13646372818881969</v>
      </c>
    </row>
    <row r="213" spans="1:42" x14ac:dyDescent="0.25">
      <c r="A213" t="s">
        <v>37</v>
      </c>
      <c r="B213">
        <v>13.532790786775999</v>
      </c>
      <c r="C213">
        <v>9.25313311067711E-3</v>
      </c>
      <c r="D213">
        <v>10.5557367200615</v>
      </c>
      <c r="E213">
        <v>8.9395927310737306</v>
      </c>
      <c r="F213" s="1">
        <v>0</v>
      </c>
      <c r="G213" s="1">
        <v>0</v>
      </c>
      <c r="H213">
        <v>4.5096280102491102</v>
      </c>
      <c r="I213">
        <v>60.2807756916526</v>
      </c>
      <c r="J213">
        <v>40.103340559782801</v>
      </c>
      <c r="K213">
        <v>38.180346325537698</v>
      </c>
      <c r="L213">
        <v>86.568056537534702</v>
      </c>
      <c r="M213">
        <v>55.1642768634701</v>
      </c>
      <c r="N213">
        <v>92.236871394726094</v>
      </c>
      <c r="O213">
        <v>77.614665627172002</v>
      </c>
      <c r="P213">
        <v>151614.79518989701</v>
      </c>
      <c r="Q213">
        <v>188303.520447955</v>
      </c>
      <c r="R213">
        <v>86.943487367335194</v>
      </c>
      <c r="S213">
        <v>689.33822010333495</v>
      </c>
      <c r="T213">
        <v>0.49798725635054197</v>
      </c>
      <c r="U213">
        <v>0.206830936691272</v>
      </c>
      <c r="V213">
        <v>0.42022551334598301</v>
      </c>
      <c r="W213">
        <v>5.5714818952109002E-2</v>
      </c>
      <c r="X213">
        <v>0.31722873101063398</v>
      </c>
      <c r="Y213" s="1">
        <v>0</v>
      </c>
      <c r="Z213">
        <v>0.35284042454325398</v>
      </c>
      <c r="AA213">
        <v>4.5410301237815701E-4</v>
      </c>
      <c r="AB213">
        <v>5.7665784799592499E-3</v>
      </c>
      <c r="AC213">
        <v>4.0064885354148199E-4</v>
      </c>
      <c r="AD213" s="1">
        <v>0</v>
      </c>
      <c r="AE213" s="1">
        <v>3.2109131019634998E-7</v>
      </c>
      <c r="AF213">
        <v>2.6314738177436901E-3</v>
      </c>
      <c r="AG213">
        <v>2.7682454964349801</v>
      </c>
      <c r="AH213">
        <v>8.5561710576672001E-2</v>
      </c>
      <c r="AI213">
        <v>3114.5502497213502</v>
      </c>
      <c r="AJ213" t="s">
        <v>99</v>
      </c>
      <c r="AK213" t="s">
        <v>100</v>
      </c>
      <c r="AL213" s="4">
        <v>140850296346.20999</v>
      </c>
      <c r="AM213">
        <v>929001</v>
      </c>
      <c r="AN213" s="1">
        <f t="shared" si="24"/>
        <v>9.2531252549327755E-3</v>
      </c>
      <c r="AO213" s="5">
        <f t="shared" si="25"/>
        <v>10.555728209496785</v>
      </c>
      <c r="AP213" s="15">
        <f t="shared" si="23"/>
        <v>0.28203186055754093</v>
      </c>
    </row>
    <row r="214" spans="1:42" x14ac:dyDescent="0.25">
      <c r="A214" t="s">
        <v>37</v>
      </c>
      <c r="B214">
        <v>14.642231613917099</v>
      </c>
      <c r="C214">
        <v>9.7493135120475596E-3</v>
      </c>
      <c r="D214">
        <v>11.0917983593882</v>
      </c>
      <c r="E214">
        <v>9.9915334061112109</v>
      </c>
      <c r="F214" s="1">
        <v>0</v>
      </c>
      <c r="G214" s="1">
        <v>0</v>
      </c>
      <c r="H214">
        <v>4.7173645948064502</v>
      </c>
      <c r="I214">
        <v>84.113778566399006</v>
      </c>
      <c r="J214">
        <v>65.954774505671097</v>
      </c>
      <c r="K214">
        <v>62.119853297785298</v>
      </c>
      <c r="L214">
        <v>111.429591735152</v>
      </c>
      <c r="M214">
        <v>64.425320827541697</v>
      </c>
      <c r="N214">
        <v>92.626777344744795</v>
      </c>
      <c r="O214">
        <v>76.944678904766107</v>
      </c>
      <c r="P214">
        <v>145825.744175292</v>
      </c>
      <c r="Q214">
        <v>180901.31948903101</v>
      </c>
      <c r="R214">
        <v>85.322833432650398</v>
      </c>
      <c r="S214">
        <v>688.99245820093699</v>
      </c>
      <c r="T214">
        <v>0.51637092667586704</v>
      </c>
      <c r="U214">
        <v>0.16340936540239101</v>
      </c>
      <c r="V214">
        <v>0.53657263186051696</v>
      </c>
      <c r="W214">
        <v>4.2935878611657902E-2</v>
      </c>
      <c r="X214">
        <v>0.25708212412543202</v>
      </c>
      <c r="Y214" s="1">
        <v>0</v>
      </c>
      <c r="Z214">
        <v>0.34754765520649</v>
      </c>
      <c r="AA214">
        <v>5.01537913805941E-4</v>
      </c>
      <c r="AB214">
        <v>5.9538790904134099E-3</v>
      </c>
      <c r="AC214">
        <v>3.68506535436269E-4</v>
      </c>
      <c r="AD214" s="1">
        <v>0</v>
      </c>
      <c r="AE214" s="1">
        <v>5.2074378594368603E-7</v>
      </c>
      <c r="AF214">
        <v>2.92488187217366E-3</v>
      </c>
      <c r="AG214">
        <v>2.23044797155204</v>
      </c>
      <c r="AH214">
        <v>8.4290522783608698E-2</v>
      </c>
      <c r="AI214">
        <v>4316.1454703919999</v>
      </c>
      <c r="AJ214" t="s">
        <v>101</v>
      </c>
      <c r="AK214" t="s">
        <v>102</v>
      </c>
      <c r="AL214" s="4">
        <v>101931174398.32001</v>
      </c>
      <c r="AM214">
        <v>698993</v>
      </c>
      <c r="AN214" s="1">
        <f t="shared" si="24"/>
        <v>9.749326155615223E-3</v>
      </c>
      <c r="AO214" s="5">
        <f t="shared" si="25"/>
        <v>11.091811981596855</v>
      </c>
      <c r="AP214" s="15">
        <f t="shared" si="23"/>
        <v>0.32009536591726628</v>
      </c>
    </row>
    <row r="215" spans="1:42" x14ac:dyDescent="0.25">
      <c r="A215" t="s">
        <v>37</v>
      </c>
      <c r="B215">
        <v>15.209821974534099</v>
      </c>
      <c r="C215">
        <v>1.0144306143591001E-2</v>
      </c>
      <c r="D215">
        <v>11.5164319631835</v>
      </c>
      <c r="E215">
        <v>15.1444694577145</v>
      </c>
      <c r="F215" s="1">
        <v>0</v>
      </c>
      <c r="G215" s="1">
        <v>0</v>
      </c>
      <c r="H215">
        <v>4.9975562197487902</v>
      </c>
      <c r="I215">
        <v>107.660908880411</v>
      </c>
      <c r="J215">
        <v>90.654152248373506</v>
      </c>
      <c r="K215">
        <v>86.212375579872401</v>
      </c>
      <c r="L215">
        <v>136.215761744259</v>
      </c>
      <c r="M215">
        <v>75.479341941279998</v>
      </c>
      <c r="N215">
        <v>92.793782127271996</v>
      </c>
      <c r="O215">
        <v>76.117066314562805</v>
      </c>
      <c r="P215">
        <v>139412.38053089401</v>
      </c>
      <c r="Q215">
        <v>173486.173156315</v>
      </c>
      <c r="R215">
        <v>76.376780094596299</v>
      </c>
      <c r="S215">
        <v>686.54337135236597</v>
      </c>
      <c r="T215">
        <v>0.52417779364483197</v>
      </c>
      <c r="U215">
        <v>0.102723724106981</v>
      </c>
      <c r="V215">
        <v>0.69816983331551397</v>
      </c>
      <c r="W215">
        <v>2.4735631349932299E-2</v>
      </c>
      <c r="X215">
        <v>0.174370811227572</v>
      </c>
      <c r="Y215" s="1">
        <v>0</v>
      </c>
      <c r="Z215">
        <v>0.37122159880946298</v>
      </c>
      <c r="AA215">
        <v>5.6860646712647502E-4</v>
      </c>
      <c r="AB215">
        <v>6.06359826091006E-3</v>
      </c>
      <c r="AC215">
        <v>1.9621569594280899E-4</v>
      </c>
      <c r="AD215" s="1">
        <v>0</v>
      </c>
      <c r="AE215" s="1">
        <v>6.4088479945977297E-7</v>
      </c>
      <c r="AF215">
        <v>3.31527951971745E-3</v>
      </c>
      <c r="AG215">
        <v>1.7267514870218399</v>
      </c>
      <c r="AH215">
        <v>8.0557445776582901E-2</v>
      </c>
      <c r="AI215">
        <v>5911.2194717163402</v>
      </c>
      <c r="AJ215" t="s">
        <v>103</v>
      </c>
      <c r="AK215" t="s">
        <v>104</v>
      </c>
      <c r="AL215" s="4">
        <v>65610393937.830002</v>
      </c>
      <c r="AM215">
        <v>470621</v>
      </c>
      <c r="AN215" s="1">
        <f t="shared" si="24"/>
        <v>1.0144340828496252E-2</v>
      </c>
      <c r="AO215" s="5">
        <f t="shared" si="25"/>
        <v>11.51646916913508</v>
      </c>
      <c r="AP215" s="15">
        <f t="shared" si="23"/>
        <v>0.32070610265035859</v>
      </c>
    </row>
    <row r="216" spans="1:42" x14ac:dyDescent="0.25">
      <c r="A216" t="s">
        <v>37</v>
      </c>
      <c r="B216">
        <v>15.600438675328499</v>
      </c>
      <c r="C216">
        <v>1.0468308720192001E-2</v>
      </c>
      <c r="D216">
        <v>11.863359482240201</v>
      </c>
      <c r="E216">
        <v>20.044163829862999</v>
      </c>
      <c r="F216" s="1">
        <v>0</v>
      </c>
      <c r="G216" s="1">
        <v>0</v>
      </c>
      <c r="H216">
        <v>5.2314680525683599</v>
      </c>
      <c r="I216">
        <v>130.106250866864</v>
      </c>
      <c r="J216">
        <v>110.014018709225</v>
      </c>
      <c r="K216">
        <v>108.129070639494</v>
      </c>
      <c r="L216">
        <v>160.92046160334399</v>
      </c>
      <c r="M216">
        <v>80.877747468116695</v>
      </c>
      <c r="N216">
        <v>92.227772312215706</v>
      </c>
      <c r="O216">
        <v>75.343985286159096</v>
      </c>
      <c r="P216">
        <v>129052.22235817699</v>
      </c>
      <c r="Q216">
        <v>162423.16420914201</v>
      </c>
      <c r="R216">
        <v>74.3051635819631</v>
      </c>
      <c r="S216">
        <v>682.29440672870703</v>
      </c>
      <c r="T216">
        <v>0.52663282241478804</v>
      </c>
      <c r="U216">
        <v>9.0207923418219996E-2</v>
      </c>
      <c r="V216">
        <v>0.74426860089555202</v>
      </c>
      <c r="W216">
        <v>2.2594125467965302E-2</v>
      </c>
      <c r="X216">
        <v>0.142929350218262</v>
      </c>
      <c r="Y216" s="1">
        <v>0</v>
      </c>
      <c r="Z216">
        <v>0.37636780778103102</v>
      </c>
      <c r="AA216">
        <v>6.1522438446973398E-4</v>
      </c>
      <c r="AB216">
        <v>6.12017091808853E-3</v>
      </c>
      <c r="AC216">
        <v>1.59358507949821E-4</v>
      </c>
      <c r="AD216" s="1">
        <v>0</v>
      </c>
      <c r="AE216" s="1">
        <v>9.9149699762520409E-7</v>
      </c>
      <c r="AF216">
        <v>3.5725918267717799E-3</v>
      </c>
      <c r="AG216">
        <v>1.5038751562184001</v>
      </c>
      <c r="AH216">
        <v>7.7681577442085106E-2</v>
      </c>
      <c r="AI216">
        <v>7876.4335318411904</v>
      </c>
      <c r="AJ216" t="s">
        <v>105</v>
      </c>
      <c r="AK216" t="s">
        <v>106</v>
      </c>
      <c r="AL216" s="4">
        <v>33549964350.900002</v>
      </c>
      <c r="AM216">
        <v>259972</v>
      </c>
      <c r="AN216" s="1">
        <f>SUM(AA216:AD216,AF216)+AE216*$AN$70</f>
        <v>1.0468337134277491E-2</v>
      </c>
      <c r="AO216" s="5">
        <f t="shared" si="25"/>
        <v>11.863389852020234</v>
      </c>
      <c r="AP216" s="15">
        <f>B216/D216-1</f>
        <v>0.31501019577825451</v>
      </c>
    </row>
    <row r="217" spans="1:42" x14ac:dyDescent="0.25">
      <c r="A217" t="s">
        <v>37</v>
      </c>
      <c r="B217">
        <v>14.4906134715687</v>
      </c>
      <c r="C217">
        <v>1.08529759747698E-2</v>
      </c>
      <c r="D217">
        <v>12.2736249043451</v>
      </c>
      <c r="E217">
        <v>18.6700490393631</v>
      </c>
      <c r="F217" s="1">
        <v>0</v>
      </c>
      <c r="G217" s="1">
        <v>0</v>
      </c>
      <c r="H217">
        <v>5.5463052135815598</v>
      </c>
      <c r="I217">
        <v>153.77689432593999</v>
      </c>
      <c r="J217">
        <v>123.886582522688</v>
      </c>
      <c r="K217">
        <v>137.63189748568999</v>
      </c>
      <c r="L217">
        <v>186.686479970584</v>
      </c>
      <c r="M217">
        <v>92.310860236109903</v>
      </c>
      <c r="N217">
        <v>91.675048278952403</v>
      </c>
      <c r="O217">
        <v>74.332791019733904</v>
      </c>
      <c r="P217">
        <v>120646.49835019201</v>
      </c>
      <c r="Q217">
        <v>153471.76198527799</v>
      </c>
      <c r="R217">
        <v>64.1711984938824</v>
      </c>
      <c r="S217">
        <v>665.05418854835705</v>
      </c>
      <c r="T217">
        <v>0.447453440612603</v>
      </c>
      <c r="U217">
        <v>6.5921205520548906E-2</v>
      </c>
      <c r="V217">
        <v>0.85653495492723297</v>
      </c>
      <c r="W217">
        <v>1.1983534993348499E-2</v>
      </c>
      <c r="X217">
        <v>6.5560304558869395E-2</v>
      </c>
      <c r="Y217" s="1">
        <v>0</v>
      </c>
      <c r="Z217">
        <v>0.48028309410088699</v>
      </c>
      <c r="AA217">
        <v>7.1093253910638904E-4</v>
      </c>
      <c r="AB217">
        <v>6.1623462674414101E-3</v>
      </c>
      <c r="AC217">
        <v>6.2787066198820304E-5</v>
      </c>
      <c r="AD217" s="1">
        <v>0</v>
      </c>
      <c r="AE217">
        <v>1.0209808358876701E-6</v>
      </c>
      <c r="AF217">
        <v>3.9158850168585198E-3</v>
      </c>
      <c r="AG217">
        <v>1.1365580508137001</v>
      </c>
      <c r="AH217">
        <v>6.7752261341120404E-2</v>
      </c>
      <c r="AI217">
        <v>10801.0514227969</v>
      </c>
      <c r="AJ217" t="s">
        <v>107</v>
      </c>
      <c r="AK217" t="s">
        <v>108</v>
      </c>
      <c r="AL217" s="4">
        <v>16292103137.209999</v>
      </c>
      <c r="AM217">
        <v>135040</v>
      </c>
      <c r="AN217" s="1">
        <f>SUM(AA217:AD217,AF217)+AE217*$AN$70</f>
        <v>1.0852971870441026E-2</v>
      </c>
      <c r="AO217" s="5">
        <f t="shared" si="25"/>
        <v>12.273620536243557</v>
      </c>
      <c r="AP217" s="15">
        <f>B217/D217-1</f>
        <v>0.18063030152068138</v>
      </c>
    </row>
    <row r="218" spans="1:42" x14ac:dyDescent="0.25">
      <c r="A218" t="s">
        <v>37</v>
      </c>
      <c r="B218">
        <v>14.6187944590966</v>
      </c>
      <c r="C218">
        <v>1.1327791882139599E-2</v>
      </c>
      <c r="D218">
        <v>12.777623776708401</v>
      </c>
      <c r="E218">
        <v>9.5134901193619203</v>
      </c>
      <c r="F218" s="1">
        <v>0</v>
      </c>
      <c r="G218" s="1">
        <v>0</v>
      </c>
      <c r="H218">
        <v>5.9886429589737</v>
      </c>
      <c r="I218">
        <v>178.00723759412401</v>
      </c>
      <c r="J218">
        <v>132.116277142521</v>
      </c>
      <c r="K218">
        <v>170.85210507007901</v>
      </c>
      <c r="L218">
        <v>214.03050584161701</v>
      </c>
      <c r="M218">
        <v>102.88240511797601</v>
      </c>
      <c r="N218">
        <v>90.866101076556205</v>
      </c>
      <c r="O218">
        <v>73.7998889717597</v>
      </c>
      <c r="P218">
        <v>109975.94475930399</v>
      </c>
      <c r="Q218">
        <v>138422.09790027601</v>
      </c>
      <c r="R218">
        <v>56.567827782755799</v>
      </c>
      <c r="S218">
        <v>640.222081747071</v>
      </c>
      <c r="T218">
        <v>0.39547424764169498</v>
      </c>
      <c r="U218">
        <v>3.7294346398093203E-2</v>
      </c>
      <c r="V218">
        <v>0.92567546870133599</v>
      </c>
      <c r="W218">
        <v>8.60688758387145E-3</v>
      </c>
      <c r="X218">
        <v>2.8423297316698602E-2</v>
      </c>
      <c r="Y218" s="1">
        <v>0</v>
      </c>
      <c r="Z218">
        <v>0.51172386084549304</v>
      </c>
      <c r="AA218">
        <v>8.1062905098298497E-4</v>
      </c>
      <c r="AB218">
        <v>6.2882379618706798E-3</v>
      </c>
      <c r="AC218">
        <v>3.0022590375382799E-5</v>
      </c>
      <c r="AD218" s="1">
        <v>0</v>
      </c>
      <c r="AE218" s="1">
        <v>4.2918509582935202E-7</v>
      </c>
      <c r="AF218">
        <v>4.1984338472015499E-3</v>
      </c>
      <c r="AG218">
        <v>0.76326422913595304</v>
      </c>
      <c r="AH218">
        <v>5.4525749577464901E-2</v>
      </c>
      <c r="AI218">
        <v>14195.2565369113</v>
      </c>
      <c r="AJ218" t="s">
        <v>109</v>
      </c>
      <c r="AK218" t="s">
        <v>110</v>
      </c>
      <c r="AL218" s="4">
        <v>10312444340.08</v>
      </c>
      <c r="AM218">
        <v>93770</v>
      </c>
      <c r="AN218" s="1">
        <f>SUM(AA218:AD218,AF218)+AE218*$AN$70</f>
        <v>1.1327752635526425E-2</v>
      </c>
      <c r="AO218" s="5">
        <f t="shared" si="25"/>
        <v>12.777582227848283</v>
      </c>
      <c r="AP218" s="15">
        <f>B218/D218-1</f>
        <v>0.14409335527192191</v>
      </c>
    </row>
    <row r="219" spans="1:42" x14ac:dyDescent="0.25">
      <c r="A219" t="s">
        <v>37</v>
      </c>
      <c r="B219">
        <v>13.9983282486048</v>
      </c>
      <c r="C219">
        <v>1.17835060241457E-2</v>
      </c>
      <c r="D219">
        <v>13.258849281373299</v>
      </c>
      <c r="E219">
        <v>11.1901653680221</v>
      </c>
      <c r="F219" s="1">
        <v>0</v>
      </c>
      <c r="G219" s="1">
        <v>0</v>
      </c>
      <c r="H219">
        <v>6.2124198826958601</v>
      </c>
      <c r="I219">
        <v>200.66881230351501</v>
      </c>
      <c r="J219">
        <v>150.65822542939301</v>
      </c>
      <c r="K219">
        <v>198.01041487215801</v>
      </c>
      <c r="L219">
        <v>237.45774721604101</v>
      </c>
      <c r="M219">
        <v>108.61080760852001</v>
      </c>
      <c r="N219">
        <v>90.668755917477597</v>
      </c>
      <c r="O219">
        <v>73.667739710068105</v>
      </c>
      <c r="P219">
        <v>107558.75367900501</v>
      </c>
      <c r="Q219">
        <v>136581.788499288</v>
      </c>
      <c r="R219">
        <v>52.699565277579602</v>
      </c>
      <c r="S219">
        <v>628.76483896375805</v>
      </c>
      <c r="T219">
        <v>0.36821506612889299</v>
      </c>
      <c r="U219">
        <v>1.4432999983306201E-2</v>
      </c>
      <c r="V219">
        <v>0.97231267935005705</v>
      </c>
      <c r="W219">
        <v>6.97917018078792E-3</v>
      </c>
      <c r="X219">
        <v>6.2751504858484996E-3</v>
      </c>
      <c r="Y219" s="1">
        <v>0</v>
      </c>
      <c r="Z219">
        <v>0.53186058886236098</v>
      </c>
      <c r="AA219">
        <v>8.5468790061368803E-4</v>
      </c>
      <c r="AB219">
        <v>6.3114039765272498E-3</v>
      </c>
      <c r="AC219">
        <v>8.0139138191979405E-6</v>
      </c>
      <c r="AD219" s="1">
        <v>0</v>
      </c>
      <c r="AE219" s="1">
        <v>1.6042880419348E-7</v>
      </c>
      <c r="AF219">
        <v>4.60924388665062E-3</v>
      </c>
      <c r="AG219">
        <v>0.57375117191137404</v>
      </c>
      <c r="AH219">
        <v>4.8480334531713597E-2</v>
      </c>
      <c r="AI219">
        <v>16153.1780657739</v>
      </c>
      <c r="AJ219" t="s">
        <v>111</v>
      </c>
      <c r="AK219" t="s">
        <v>112</v>
      </c>
      <c r="AL219" s="4">
        <v>8580714692.25</v>
      </c>
      <c r="AM219">
        <v>79777</v>
      </c>
      <c r="AN219" s="1">
        <f>SUM(AA219:AD219,AF219)+AE219*$AN$70</f>
        <v>1.1783510106414949E-2</v>
      </c>
      <c r="AO219" s="5">
        <f t="shared" si="25"/>
        <v>13.258853581249696</v>
      </c>
      <c r="AP219" s="15">
        <f>B219/D219-1</f>
        <v>5.5772484590375315E-2</v>
      </c>
    </row>
    <row r="220" spans="1:42" x14ac:dyDescent="0.25">
      <c r="A220" t="s">
        <v>37</v>
      </c>
      <c r="B220">
        <v>14.2874075986024</v>
      </c>
      <c r="C220">
        <v>1.1012951945785599E-2</v>
      </c>
      <c r="D220">
        <v>12.4437306796607</v>
      </c>
      <c r="E220">
        <v>37.040699604393801</v>
      </c>
      <c r="F220" s="1">
        <v>0</v>
      </c>
      <c r="G220" s="1">
        <v>0</v>
      </c>
      <c r="H220">
        <v>6.6700835519662203</v>
      </c>
      <c r="I220">
        <v>247.00137369615501</v>
      </c>
      <c r="J220">
        <v>180.623332135173</v>
      </c>
      <c r="K220">
        <v>245.56529032892999</v>
      </c>
      <c r="L220">
        <v>288.71291241441497</v>
      </c>
      <c r="M220">
        <v>110.38579775816601</v>
      </c>
      <c r="N220">
        <v>92.716490490611605</v>
      </c>
      <c r="O220">
        <v>76.191922224984907</v>
      </c>
      <c r="P220">
        <v>94506.150508869207</v>
      </c>
      <c r="Q220">
        <v>120435.073657366</v>
      </c>
      <c r="R220">
        <v>51.390680769007197</v>
      </c>
      <c r="S220">
        <v>622.54393099911101</v>
      </c>
      <c r="T220">
        <v>0.34005476759532599</v>
      </c>
      <c r="U220">
        <v>7.0939335352739E-3</v>
      </c>
      <c r="V220">
        <v>0.99124027169040996</v>
      </c>
      <c r="W220">
        <v>1.62071116430557E-4</v>
      </c>
      <c r="X220">
        <v>1.50372365788456E-3</v>
      </c>
      <c r="Y220" s="1">
        <v>0</v>
      </c>
      <c r="Z220">
        <v>0.46905470662524901</v>
      </c>
      <c r="AA220">
        <v>8.4758604846137998E-4</v>
      </c>
      <c r="AB220">
        <v>6.2605286049089897E-3</v>
      </c>
      <c r="AC220">
        <v>1.40525354702041E-6</v>
      </c>
      <c r="AD220" s="1">
        <v>0</v>
      </c>
      <c r="AE220" s="1">
        <v>8.37120006481935E-8</v>
      </c>
      <c r="AF220">
        <v>3.9031552730435098E-3</v>
      </c>
      <c r="AG220">
        <v>0.52919006633814503</v>
      </c>
      <c r="AH220">
        <v>4.9518068407357597E-2</v>
      </c>
      <c r="AI220">
        <v>18386.0820226787</v>
      </c>
      <c r="AJ220" t="s">
        <v>113</v>
      </c>
      <c r="AK220" t="s">
        <v>114</v>
      </c>
      <c r="AL220" s="4">
        <v>15951315119.790001</v>
      </c>
      <c r="AM220">
        <v>168786</v>
      </c>
      <c r="AN220" s="1">
        <f>SUM(AA220:AD220,AF220)+AE220*$AN$70</f>
        <v>1.1012758891961547E-2</v>
      </c>
      <c r="AO220" s="5">
        <f t="shared" si="25"/>
        <v>12.443525583861403</v>
      </c>
      <c r="AP220" s="15">
        <f>B220/D220-1</f>
        <v>0.14816110750091949</v>
      </c>
    </row>
    <row r="221" spans="1:42" x14ac:dyDescent="0.25">
      <c r="F221" s="1"/>
      <c r="G221" s="1"/>
      <c r="Y221" s="1"/>
      <c r="AD221" s="1"/>
      <c r="AE221" s="1"/>
      <c r="AN221" s="1"/>
      <c r="AO221" s="5"/>
      <c r="AP221" s="15"/>
    </row>
    <row r="222" spans="1:42" x14ac:dyDescent="0.25">
      <c r="AN222" t="s">
        <v>209</v>
      </c>
    </row>
    <row r="223" spans="1:42" x14ac:dyDescent="0.25">
      <c r="A223" t="s">
        <v>0</v>
      </c>
      <c r="B223" t="s">
        <v>1</v>
      </c>
      <c r="C223" t="s">
        <v>2</v>
      </c>
      <c r="D223" t="s">
        <v>3</v>
      </c>
      <c r="E223" t="s">
        <v>5</v>
      </c>
      <c r="F223" t="s">
        <v>6</v>
      </c>
      <c r="G223" t="s">
        <v>208</v>
      </c>
      <c r="H223" t="s">
        <v>7</v>
      </c>
      <c r="I223" t="s">
        <v>8</v>
      </c>
      <c r="J223" t="s">
        <v>134</v>
      </c>
      <c r="K223" t="s">
        <v>143</v>
      </c>
      <c r="L223" t="s">
        <v>9</v>
      </c>
      <c r="M223" t="s">
        <v>10</v>
      </c>
      <c r="N223" t="s">
        <v>11</v>
      </c>
      <c r="O223" t="s">
        <v>13</v>
      </c>
      <c r="P223" t="s">
        <v>14</v>
      </c>
      <c r="Q223" t="s">
        <v>15</v>
      </c>
      <c r="R223" t="s">
        <v>16</v>
      </c>
      <c r="S223" t="s">
        <v>17</v>
      </c>
      <c r="T223" t="s">
        <v>18</v>
      </c>
      <c r="U223" t="s">
        <v>20</v>
      </c>
      <c r="V223" t="s">
        <v>21</v>
      </c>
      <c r="W223" t="s">
        <v>22</v>
      </c>
      <c r="X223" t="s">
        <v>23</v>
      </c>
      <c r="Y223" t="s">
        <v>24</v>
      </c>
      <c r="Z223" t="s">
        <v>25</v>
      </c>
      <c r="AA223" t="s">
        <v>26</v>
      </c>
      <c r="AB223" t="s">
        <v>27</v>
      </c>
      <c r="AC223" t="s">
        <v>120</v>
      </c>
      <c r="AD223" t="s">
        <v>28</v>
      </c>
      <c r="AE223" t="s">
        <v>29</v>
      </c>
      <c r="AF223" t="s">
        <v>30</v>
      </c>
      <c r="AG223" t="s">
        <v>31</v>
      </c>
      <c r="AH223" t="s">
        <v>32</v>
      </c>
      <c r="AI223" t="s">
        <v>33</v>
      </c>
      <c r="AJ223" t="s">
        <v>34</v>
      </c>
      <c r="AK223" t="s">
        <v>74</v>
      </c>
      <c r="AL223" s="4" t="s">
        <v>35</v>
      </c>
      <c r="AM223" t="s">
        <v>36</v>
      </c>
      <c r="AN223" s="15">
        <v>1</v>
      </c>
    </row>
    <row r="224" spans="1:42" x14ac:dyDescent="0.25">
      <c r="A224" t="s">
        <v>37</v>
      </c>
      <c r="B224">
        <v>6.66142340608598</v>
      </c>
      <c r="C224">
        <v>4.8662763081639701E-3</v>
      </c>
      <c r="D224">
        <v>5.6857469731015202</v>
      </c>
      <c r="E224">
        <v>-84.101053914238705</v>
      </c>
      <c r="F224" s="1">
        <v>0</v>
      </c>
      <c r="G224" s="1">
        <v>0</v>
      </c>
      <c r="H224">
        <v>2.8306656995459001</v>
      </c>
      <c r="I224">
        <v>-208.36430518534601</v>
      </c>
      <c r="J224">
        <v>-207.16182276335499</v>
      </c>
      <c r="K224">
        <v>-225.42508585767399</v>
      </c>
      <c r="L224">
        <v>-185.05251743885799</v>
      </c>
      <c r="M224">
        <v>41.396231792154403</v>
      </c>
      <c r="N224">
        <v>91.455696278561902</v>
      </c>
      <c r="O224">
        <v>73.091459424303196</v>
      </c>
      <c r="P224">
        <v>171024.51303589699</v>
      </c>
      <c r="Q224">
        <v>212315.60750819001</v>
      </c>
      <c r="R224">
        <v>100.33502405311</v>
      </c>
      <c r="S224">
        <v>660.76378383089502</v>
      </c>
      <c r="T224">
        <v>0.49143159107376</v>
      </c>
      <c r="U224">
        <v>0.30993726804142702</v>
      </c>
      <c r="V224">
        <v>8.7961152076734203E-2</v>
      </c>
      <c r="W224">
        <v>6.5788632885640505E-2</v>
      </c>
      <c r="X224">
        <v>0.53631294699619703</v>
      </c>
      <c r="Y224" s="1">
        <v>0</v>
      </c>
      <c r="Z224">
        <v>0.36972655179348901</v>
      </c>
      <c r="AA224">
        <v>3.6305524223761803E-4</v>
      </c>
      <c r="AB224">
        <v>4.4983630832939499E-3</v>
      </c>
      <c r="AC224" s="1">
        <v>3.7098515571672802E-9</v>
      </c>
      <c r="AD224" s="1">
        <v>0</v>
      </c>
      <c r="AE224">
        <v>4.8607234217787799E-6</v>
      </c>
      <c r="AF224" s="1">
        <v>0</v>
      </c>
      <c r="AG224">
        <v>4.9880536439025498</v>
      </c>
      <c r="AH224">
        <v>0.14911970694491</v>
      </c>
      <c r="AI224">
        <v>88.385980974104996</v>
      </c>
      <c r="AJ224" t="s">
        <v>77</v>
      </c>
      <c r="AK224" t="s">
        <v>78</v>
      </c>
      <c r="AL224" s="4">
        <v>166748900.21000001</v>
      </c>
      <c r="AM224">
        <v>975</v>
      </c>
      <c r="AN224" s="1">
        <f>SUM(AA224:AD224,AF224)+AE224*$AN$70</f>
        <v>4.8662827588049039E-3</v>
      </c>
      <c r="AO224" s="5">
        <f>100*(1-(1-AN224)^12)</f>
        <v>5.6857543094502745</v>
      </c>
      <c r="AP224" s="15">
        <f t="shared" ref="AP224:AP241" si="26">B224/D224-1</f>
        <v>0.17160039614851841</v>
      </c>
    </row>
    <row r="225" spans="1:42" x14ac:dyDescent="0.25">
      <c r="A225" t="s">
        <v>37</v>
      </c>
      <c r="B225">
        <v>5.9420572564205703</v>
      </c>
      <c r="C225">
        <v>5.3108859596939601E-3</v>
      </c>
      <c r="D225">
        <v>6.1901632579614301</v>
      </c>
      <c r="E225">
        <v>-56.952629338768297</v>
      </c>
      <c r="F225" s="1">
        <v>0</v>
      </c>
      <c r="G225" s="1">
        <v>0</v>
      </c>
      <c r="H225">
        <v>3.0725697131746901</v>
      </c>
      <c r="I225">
        <v>-178.83073616061699</v>
      </c>
      <c r="J225">
        <v>-181.22952800883601</v>
      </c>
      <c r="K225">
        <v>-197.984684812094</v>
      </c>
      <c r="L225">
        <v>-158.44235436654799</v>
      </c>
      <c r="M225">
        <v>36.2530725840152</v>
      </c>
      <c r="N225">
        <v>91.361795983151197</v>
      </c>
      <c r="O225">
        <v>73.983033936930795</v>
      </c>
      <c r="P225">
        <v>195597.01135964901</v>
      </c>
      <c r="Q225">
        <v>246230.713156721</v>
      </c>
      <c r="R225">
        <v>94.424402391955198</v>
      </c>
      <c r="S225">
        <v>659.80135934116299</v>
      </c>
      <c r="T225">
        <v>0.409796506950317</v>
      </c>
      <c r="U225">
        <v>0.338102991931098</v>
      </c>
      <c r="V225">
        <v>6.0223514274289097E-2</v>
      </c>
      <c r="W225">
        <v>0.142123105484183</v>
      </c>
      <c r="X225">
        <v>0.45955038831042799</v>
      </c>
      <c r="Y225" s="1">
        <v>0</v>
      </c>
      <c r="Z225">
        <v>0.44473348363749099</v>
      </c>
      <c r="AA225">
        <v>3.5305731855870003E-4</v>
      </c>
      <c r="AB225">
        <v>4.8763073523033704E-3</v>
      </c>
      <c r="AC225">
        <v>2.1295869055586201E-6</v>
      </c>
      <c r="AD225" s="1">
        <v>0</v>
      </c>
      <c r="AE225">
        <v>7.9399880685067099E-5</v>
      </c>
      <c r="AF225" s="1">
        <v>0</v>
      </c>
      <c r="AG225">
        <v>5.6805300685902198</v>
      </c>
      <c r="AH225">
        <v>0.14802281185920901</v>
      </c>
      <c r="AI225">
        <v>184.82057660760501</v>
      </c>
      <c r="AJ225" t="s">
        <v>79</v>
      </c>
      <c r="AK225" t="s">
        <v>80</v>
      </c>
      <c r="AL225" s="4">
        <v>1293287439.1099999</v>
      </c>
      <c r="AM225">
        <v>6612</v>
      </c>
      <c r="AN225" s="1">
        <f t="shared" ref="AN225:AN241" si="27">SUM(AA225:AD225,AF225)+AE225*$AN$70</f>
        <v>5.3108941384526964E-3</v>
      </c>
      <c r="AO225" s="5">
        <f t="shared" ref="AO225:AO241" si="28">100*(1-(1-AN225)^12)</f>
        <v>6.190172514095627</v>
      </c>
      <c r="AP225" s="15">
        <f t="shared" si="26"/>
        <v>-4.0080687891673961E-2</v>
      </c>
    </row>
    <row r="226" spans="1:42" x14ac:dyDescent="0.25">
      <c r="A226" t="s">
        <v>37</v>
      </c>
      <c r="B226">
        <v>7.57757486696927</v>
      </c>
      <c r="C226">
        <v>5.3139258787486604E-3</v>
      </c>
      <c r="D226">
        <v>6.1936035632325401</v>
      </c>
      <c r="E226">
        <v>-41.894084463022701</v>
      </c>
      <c r="F226" s="1">
        <v>0</v>
      </c>
      <c r="G226" s="1">
        <v>0</v>
      </c>
      <c r="H226">
        <v>3.2522719557054001</v>
      </c>
      <c r="I226">
        <v>-156.48445302574899</v>
      </c>
      <c r="J226">
        <v>-164.53381976861999</v>
      </c>
      <c r="K226">
        <v>-164.539976270892</v>
      </c>
      <c r="L226">
        <v>-136.90721521303101</v>
      </c>
      <c r="M226">
        <v>28.2122557184593</v>
      </c>
      <c r="N226">
        <v>94.131973920185899</v>
      </c>
      <c r="O226">
        <v>78.039555922701197</v>
      </c>
      <c r="P226">
        <v>203795.90575719799</v>
      </c>
      <c r="Q226">
        <v>248379.905745431</v>
      </c>
      <c r="R226">
        <v>86.438151276797498</v>
      </c>
      <c r="S226">
        <v>661.79027985138896</v>
      </c>
      <c r="T226">
        <v>0.47297938687413399</v>
      </c>
      <c r="U226">
        <v>0.35783693595853899</v>
      </c>
      <c r="V226">
        <v>1.6249538572354501E-2</v>
      </c>
      <c r="W226">
        <v>0.20946419095396501</v>
      </c>
      <c r="X226">
        <v>0.41644933451513999</v>
      </c>
      <c r="Y226" s="1">
        <v>0</v>
      </c>
      <c r="Z226">
        <v>0.32712477815338098</v>
      </c>
      <c r="AA226">
        <v>3.0279072777574098E-4</v>
      </c>
      <c r="AB226">
        <v>4.9568215956187402E-3</v>
      </c>
      <c r="AC226">
        <v>3.5858632190175001E-6</v>
      </c>
      <c r="AD226" s="1">
        <v>0</v>
      </c>
      <c r="AE226">
        <v>5.0737463000791399E-5</v>
      </c>
      <c r="AF226" s="1">
        <v>0</v>
      </c>
      <c r="AG226">
        <v>6.4230275373493804</v>
      </c>
      <c r="AH226">
        <v>0.147049816715906</v>
      </c>
      <c r="AI226">
        <v>69.469031357711501</v>
      </c>
      <c r="AJ226" t="s">
        <v>81</v>
      </c>
      <c r="AK226" t="s">
        <v>82</v>
      </c>
      <c r="AL226" s="4">
        <v>14586284362.76</v>
      </c>
      <c r="AM226">
        <v>71573</v>
      </c>
      <c r="AN226" s="1">
        <f t="shared" si="27"/>
        <v>5.3139356496142908E-3</v>
      </c>
      <c r="AO226" s="5">
        <f t="shared" si="28"/>
        <v>6.1936146208274039</v>
      </c>
      <c r="AP226" s="15">
        <f t="shared" si="26"/>
        <v>0.22345170943010983</v>
      </c>
    </row>
    <row r="227" spans="1:42" x14ac:dyDescent="0.25">
      <c r="A227" t="s">
        <v>37</v>
      </c>
      <c r="B227">
        <v>9.0051364849381592</v>
      </c>
      <c r="C227">
        <v>6.8626933736478796E-3</v>
      </c>
      <c r="D227">
        <v>7.9313967544185804</v>
      </c>
      <c r="E227">
        <v>-35.2371672096399</v>
      </c>
      <c r="F227" s="1">
        <v>0</v>
      </c>
      <c r="G227" s="1">
        <v>0</v>
      </c>
      <c r="H227">
        <v>3.33278276288608</v>
      </c>
      <c r="I227">
        <v>-130.24378310326</v>
      </c>
      <c r="J227">
        <v>-141.07386046034901</v>
      </c>
      <c r="K227">
        <v>-137.55096656200001</v>
      </c>
      <c r="L227">
        <v>-110.942675528584</v>
      </c>
      <c r="M227">
        <v>24.846668482744501</v>
      </c>
      <c r="N227">
        <v>94.407174539075797</v>
      </c>
      <c r="O227">
        <v>78.886194531226394</v>
      </c>
      <c r="P227">
        <v>206749.21746800499</v>
      </c>
      <c r="Q227">
        <v>251853.80406042401</v>
      </c>
      <c r="R227">
        <v>84.640678453453205</v>
      </c>
      <c r="S227">
        <v>662.83311006586996</v>
      </c>
      <c r="T227">
        <v>0.47607876484004802</v>
      </c>
      <c r="U227">
        <v>0.37311378303145598</v>
      </c>
      <c r="V227">
        <v>6.0965439927229597E-3</v>
      </c>
      <c r="W227">
        <v>0.21729256420062701</v>
      </c>
      <c r="X227">
        <v>0.40349710877519301</v>
      </c>
      <c r="Y227" s="1">
        <v>0</v>
      </c>
      <c r="Z227">
        <v>0.32066634214318201</v>
      </c>
      <c r="AA227">
        <v>2.9193382839459801E-4</v>
      </c>
      <c r="AB227">
        <v>5.8730533668378201E-3</v>
      </c>
      <c r="AC227">
        <v>1.41028431757143E-4</v>
      </c>
      <c r="AD227" s="1">
        <v>0</v>
      </c>
      <c r="AE227">
        <v>5.5658735655514E-4</v>
      </c>
      <c r="AF227" s="1">
        <v>1.2645036763340399E-7</v>
      </c>
      <c r="AG227">
        <v>7.1631558107262396</v>
      </c>
      <c r="AH227">
        <v>0.14686523916416</v>
      </c>
      <c r="AI227">
        <v>34.121427680160501</v>
      </c>
      <c r="AJ227" t="s">
        <v>83</v>
      </c>
      <c r="AK227" t="s">
        <v>84</v>
      </c>
      <c r="AL227" s="4">
        <v>72665320466.610001</v>
      </c>
      <c r="AM227">
        <v>351466</v>
      </c>
      <c r="AN227" s="1">
        <f t="shared" si="27"/>
        <v>6.8627294339123346E-3</v>
      </c>
      <c r="AO227" s="5">
        <f t="shared" si="28"/>
        <v>7.9314368699291427</v>
      </c>
      <c r="AP227" s="15">
        <f t="shared" si="26"/>
        <v>0.13537839093995618</v>
      </c>
    </row>
    <row r="228" spans="1:42" x14ac:dyDescent="0.25">
      <c r="A228" t="s">
        <v>37</v>
      </c>
      <c r="B228">
        <v>9.1573428391921698</v>
      </c>
      <c r="C228">
        <v>8.1560094556059805E-3</v>
      </c>
      <c r="D228">
        <v>9.3598958246233295</v>
      </c>
      <c r="E228">
        <v>-23.695062341174001</v>
      </c>
      <c r="F228" s="1">
        <v>0</v>
      </c>
      <c r="G228" s="1">
        <v>0</v>
      </c>
      <c r="H228">
        <v>3.4838576762323599</v>
      </c>
      <c r="I228">
        <v>-106.60712385753401</v>
      </c>
      <c r="J228">
        <v>-115.890305903937</v>
      </c>
      <c r="K228">
        <v>-120.345782044233</v>
      </c>
      <c r="L228">
        <v>-86.767915766000698</v>
      </c>
      <c r="M228">
        <v>25.336136615097999</v>
      </c>
      <c r="N228">
        <v>94.0558647467128</v>
      </c>
      <c r="O228">
        <v>78.551861331205103</v>
      </c>
      <c r="P228">
        <v>201154.42215266699</v>
      </c>
      <c r="Q228">
        <v>249155.050204823</v>
      </c>
      <c r="R228">
        <v>84.413229459324896</v>
      </c>
      <c r="S228">
        <v>670.55485101562294</v>
      </c>
      <c r="T228">
        <v>0.50215365543020496</v>
      </c>
      <c r="U228">
        <v>0.37345256209779099</v>
      </c>
      <c r="V228">
        <v>6.2589111078232397E-3</v>
      </c>
      <c r="W228">
        <v>0.20064415857252299</v>
      </c>
      <c r="X228">
        <v>0.41964436822186102</v>
      </c>
      <c r="Y228" s="1">
        <v>0</v>
      </c>
      <c r="Z228">
        <v>0.293799282433864</v>
      </c>
      <c r="AA228">
        <v>2.9230843471709399E-4</v>
      </c>
      <c r="AB228">
        <v>6.4836060086406796E-3</v>
      </c>
      <c r="AC228">
        <v>3.7868730440332199E-4</v>
      </c>
      <c r="AD228" s="1">
        <v>0</v>
      </c>
      <c r="AE228">
        <v>1.00072781175864E-3</v>
      </c>
      <c r="AF228" s="1">
        <v>7.17776863277876E-7</v>
      </c>
      <c r="AG228">
        <v>7.1052734732368803</v>
      </c>
      <c r="AH228">
        <v>0.147620869238445</v>
      </c>
      <c r="AI228">
        <v>52.264920142366499</v>
      </c>
      <c r="AJ228" t="s">
        <v>85</v>
      </c>
      <c r="AK228" t="s">
        <v>86</v>
      </c>
      <c r="AL228" s="4">
        <v>144242404956.28</v>
      </c>
      <c r="AM228">
        <v>717073</v>
      </c>
      <c r="AN228" s="1">
        <f t="shared" si="27"/>
        <v>8.1560473363830131E-3</v>
      </c>
      <c r="AO228" s="5">
        <f t="shared" si="28"/>
        <v>9.359937365634396</v>
      </c>
      <c r="AP228" s="15">
        <f t="shared" si="26"/>
        <v>-2.1640517076942034E-2</v>
      </c>
    </row>
    <row r="229" spans="1:42" x14ac:dyDescent="0.25">
      <c r="A229" t="s">
        <v>37</v>
      </c>
      <c r="B229">
        <v>9.5515333400656104</v>
      </c>
      <c r="C229">
        <v>8.8540137968453891E-3</v>
      </c>
      <c r="D229">
        <v>10.1223892673317</v>
      </c>
      <c r="E229">
        <v>-14.1166298434359</v>
      </c>
      <c r="F229" s="1">
        <v>0</v>
      </c>
      <c r="G229" s="1">
        <v>0</v>
      </c>
      <c r="H229">
        <v>3.6255254199308702</v>
      </c>
      <c r="I229">
        <v>-82.193320377500697</v>
      </c>
      <c r="J229">
        <v>-91.223741881278698</v>
      </c>
      <c r="K229">
        <v>-101.571226440158</v>
      </c>
      <c r="L229">
        <v>-61.740459554928599</v>
      </c>
      <c r="M229">
        <v>26.145833090775302</v>
      </c>
      <c r="N229">
        <v>93.567842533867093</v>
      </c>
      <c r="O229">
        <v>78.058247793449894</v>
      </c>
      <c r="P229">
        <v>195112.46156670299</v>
      </c>
      <c r="Q229">
        <v>244220.317837404</v>
      </c>
      <c r="R229">
        <v>84.661827469472399</v>
      </c>
      <c r="S229">
        <v>677.33305266703201</v>
      </c>
      <c r="T229">
        <v>0.51761872089096395</v>
      </c>
      <c r="U229">
        <v>0.36451376304612798</v>
      </c>
      <c r="V229">
        <v>9.1707175584498195E-3</v>
      </c>
      <c r="W229">
        <v>0.179856536954145</v>
      </c>
      <c r="X229">
        <v>0.44645898244127502</v>
      </c>
      <c r="Y229" s="1">
        <v>0</v>
      </c>
      <c r="Z229">
        <v>0.27660061152896398</v>
      </c>
      <c r="AA229">
        <v>2.9476870195856202E-4</v>
      </c>
      <c r="AB229">
        <v>7.1336955989975102E-3</v>
      </c>
      <c r="AC229">
        <v>4.9921553704479797E-4</v>
      </c>
      <c r="AD229" s="1">
        <v>0</v>
      </c>
      <c r="AE229">
        <v>9.2023240964972397E-4</v>
      </c>
      <c r="AF229">
        <v>6.1416561667930901E-6</v>
      </c>
      <c r="AG229">
        <v>6.9907345198523796</v>
      </c>
      <c r="AH229">
        <v>0.148035300740958</v>
      </c>
      <c r="AI229">
        <v>116.13145429655501</v>
      </c>
      <c r="AJ229" t="s">
        <v>87</v>
      </c>
      <c r="AK229" t="s">
        <v>88</v>
      </c>
      <c r="AL229" s="4">
        <v>228750630390.64999</v>
      </c>
      <c r="AM229">
        <v>1172404</v>
      </c>
      <c r="AN229" s="1">
        <f t="shared" si="27"/>
        <v>8.8540539038173879E-3</v>
      </c>
      <c r="AO229" s="5">
        <f t="shared" si="28"/>
        <v>10.122432910364164</v>
      </c>
      <c r="AP229" s="15">
        <f t="shared" si="26"/>
        <v>-5.6395373877630939E-2</v>
      </c>
    </row>
    <row r="230" spans="1:42" x14ac:dyDescent="0.25">
      <c r="A230" t="s">
        <v>37</v>
      </c>
      <c r="B230">
        <v>10.4585895537617</v>
      </c>
      <c r="C230">
        <v>9.1889417852665505E-3</v>
      </c>
      <c r="D230">
        <v>10.4861699020339</v>
      </c>
      <c r="E230">
        <v>-8.5954132518527793</v>
      </c>
      <c r="F230" s="1">
        <v>0</v>
      </c>
      <c r="G230" s="1">
        <v>0</v>
      </c>
      <c r="H230">
        <v>3.72886028445458</v>
      </c>
      <c r="I230">
        <v>-58.946147055389403</v>
      </c>
      <c r="J230">
        <v>-67.735248359058801</v>
      </c>
      <c r="K230">
        <v>-83.060574414728407</v>
      </c>
      <c r="L230">
        <v>-37.795437737901899</v>
      </c>
      <c r="M230">
        <v>27.221547914582199</v>
      </c>
      <c r="N230">
        <v>92.961510774240296</v>
      </c>
      <c r="O230">
        <v>77.403238745035196</v>
      </c>
      <c r="P230">
        <v>188653.22511952001</v>
      </c>
      <c r="Q230">
        <v>238274.489438624</v>
      </c>
      <c r="R230">
        <v>85.475768530841805</v>
      </c>
      <c r="S230">
        <v>684.11659375975398</v>
      </c>
      <c r="T230">
        <v>0.51982505683380098</v>
      </c>
      <c r="U230">
        <v>0.35530132479856003</v>
      </c>
      <c r="V230">
        <v>1.8763007210684E-2</v>
      </c>
      <c r="W230">
        <v>0.15764882778641801</v>
      </c>
      <c r="X230">
        <v>0.46828684020433597</v>
      </c>
      <c r="Y230" s="1">
        <v>0</v>
      </c>
      <c r="Z230">
        <v>0.27586438573486499</v>
      </c>
      <c r="AA230">
        <v>3.0041165709132698E-4</v>
      </c>
      <c r="AB230">
        <v>7.2446738945815799E-3</v>
      </c>
      <c r="AC230">
        <v>6.2627910986883504E-4</v>
      </c>
      <c r="AD230" s="1">
        <v>0</v>
      </c>
      <c r="AE230">
        <v>9.7948546085984507E-4</v>
      </c>
      <c r="AF230">
        <v>3.8125191430989799E-5</v>
      </c>
      <c r="AG230">
        <v>6.8861791452610701</v>
      </c>
      <c r="AH230">
        <v>0.14827162088937901</v>
      </c>
      <c r="AI230">
        <v>248.867995126268</v>
      </c>
      <c r="AJ230" t="s">
        <v>89</v>
      </c>
      <c r="AK230" t="s">
        <v>90</v>
      </c>
      <c r="AL230" s="4">
        <v>253154706054.01001</v>
      </c>
      <c r="AM230">
        <v>1341905</v>
      </c>
      <c r="AN230" s="1">
        <f t="shared" si="27"/>
        <v>9.1889753138325765E-3</v>
      </c>
      <c r="AO230" s="5">
        <f t="shared" si="28"/>
        <v>10.486206251282725</v>
      </c>
      <c r="AP230" s="15">
        <f t="shared" si="26"/>
        <v>-2.6301641619264071E-3</v>
      </c>
    </row>
    <row r="231" spans="1:42" x14ac:dyDescent="0.25">
      <c r="A231" t="s">
        <v>37</v>
      </c>
      <c r="B231">
        <v>11.269313176028801</v>
      </c>
      <c r="C231">
        <v>9.6483663448908297E-3</v>
      </c>
      <c r="D231">
        <v>10.9829766437567</v>
      </c>
      <c r="E231">
        <v>-7.3413091182454497</v>
      </c>
      <c r="F231" s="1">
        <v>0</v>
      </c>
      <c r="G231" s="1">
        <v>0</v>
      </c>
      <c r="H231">
        <v>3.8022736713034599</v>
      </c>
      <c r="I231">
        <v>-34.321663571991003</v>
      </c>
      <c r="J231">
        <v>-44.121518772932703</v>
      </c>
      <c r="K231">
        <v>-59.0536802059911</v>
      </c>
      <c r="L231">
        <v>-12.445137087870499</v>
      </c>
      <c r="M231">
        <v>29.274812509923802</v>
      </c>
      <c r="N231">
        <v>92.899777534539595</v>
      </c>
      <c r="O231">
        <v>77.056481160966399</v>
      </c>
      <c r="P231">
        <v>182368.18128952599</v>
      </c>
      <c r="Q231">
        <v>231062.84817284701</v>
      </c>
      <c r="R231">
        <v>88.177822188495398</v>
      </c>
      <c r="S231">
        <v>686.75630919929301</v>
      </c>
      <c r="T231">
        <v>0.51459089695733595</v>
      </c>
      <c r="U231">
        <v>0.338447832993091</v>
      </c>
      <c r="V231">
        <v>4.8088258350186902E-2</v>
      </c>
      <c r="W231">
        <v>0.147054485042138</v>
      </c>
      <c r="X231">
        <v>0.46640942361458299</v>
      </c>
      <c r="Y231" s="1">
        <v>0</v>
      </c>
      <c r="Z231">
        <v>0.27934941271547398</v>
      </c>
      <c r="AA231">
        <v>3.0859630352751103E-4</v>
      </c>
      <c r="AB231">
        <v>7.1341872123459396E-3</v>
      </c>
      <c r="AC231">
        <v>8.3625948302361503E-4</v>
      </c>
      <c r="AD231" s="1">
        <v>0</v>
      </c>
      <c r="AE231">
        <v>1.06709558004703E-3</v>
      </c>
      <c r="AF231">
        <v>3.0226944453602602E-4</v>
      </c>
      <c r="AG231">
        <v>6.6612624147815698</v>
      </c>
      <c r="AH231">
        <v>0.148351929985025</v>
      </c>
      <c r="AI231">
        <v>460.797939069731</v>
      </c>
      <c r="AJ231" t="s">
        <v>91</v>
      </c>
      <c r="AK231" t="s">
        <v>92</v>
      </c>
      <c r="AL231" s="4">
        <v>270917598819.20001</v>
      </c>
      <c r="AM231">
        <v>1485553</v>
      </c>
      <c r="AN231" s="1">
        <f t="shared" si="27"/>
        <v>9.648408023480123E-3</v>
      </c>
      <c r="AO231" s="5">
        <f t="shared" si="28"/>
        <v>10.983021598736098</v>
      </c>
      <c r="AP231" s="15">
        <f t="shared" si="26"/>
        <v>2.607094065294846E-2</v>
      </c>
    </row>
    <row r="232" spans="1:42" x14ac:dyDescent="0.25">
      <c r="A232" t="s">
        <v>37</v>
      </c>
      <c r="B232">
        <v>12.8446666388685</v>
      </c>
      <c r="C232">
        <v>1.1216825575717499E-2</v>
      </c>
      <c r="D232">
        <v>12.660075551795501</v>
      </c>
      <c r="E232">
        <v>-6.6766975720923396</v>
      </c>
      <c r="F232" s="1">
        <v>0</v>
      </c>
      <c r="G232" s="1">
        <v>0</v>
      </c>
      <c r="H232">
        <v>3.8609455772849999</v>
      </c>
      <c r="I232">
        <v>-10.2775625487775</v>
      </c>
      <c r="J232">
        <v>-22.385346778658501</v>
      </c>
      <c r="K232">
        <v>-30.918294195374202</v>
      </c>
      <c r="L232">
        <v>12.1189667477153</v>
      </c>
      <c r="M232">
        <v>30.316364794864999</v>
      </c>
      <c r="N232">
        <v>93.218995171441705</v>
      </c>
      <c r="O232">
        <v>77.157892408726198</v>
      </c>
      <c r="P232">
        <v>178058.39731298399</v>
      </c>
      <c r="Q232">
        <v>224873.198667619</v>
      </c>
      <c r="R232">
        <v>90.156126948361802</v>
      </c>
      <c r="S232">
        <v>683.29112986316102</v>
      </c>
      <c r="T232">
        <v>0.51165011857820097</v>
      </c>
      <c r="U232">
        <v>0.34090508355774402</v>
      </c>
      <c r="V232">
        <v>6.5337526017584205E-2</v>
      </c>
      <c r="W232">
        <v>0.14045893259469999</v>
      </c>
      <c r="X232">
        <v>0.45329845782997003</v>
      </c>
      <c r="Y232" s="1">
        <v>0</v>
      </c>
      <c r="Z232">
        <v>0.279687466325935</v>
      </c>
      <c r="AA232">
        <v>3.12785138924795E-4</v>
      </c>
      <c r="AB232">
        <v>7.0678888192988003E-3</v>
      </c>
      <c r="AC232">
        <v>1.28909883820996E-3</v>
      </c>
      <c r="AD232" s="1">
        <v>0</v>
      </c>
      <c r="AE232">
        <v>1.11553545650124E-3</v>
      </c>
      <c r="AF232">
        <v>1.43157890191351E-3</v>
      </c>
      <c r="AG232">
        <v>6.6513807834931802</v>
      </c>
      <c r="AH232">
        <v>0.149142500757868</v>
      </c>
      <c r="AI232">
        <v>639.03328618911598</v>
      </c>
      <c r="AJ232" t="s">
        <v>93</v>
      </c>
      <c r="AK232" t="s">
        <v>94</v>
      </c>
      <c r="AL232" s="4">
        <v>328129219619.52002</v>
      </c>
      <c r="AM232">
        <v>1842818</v>
      </c>
      <c r="AN232" s="1">
        <f t="shared" si="27"/>
        <v>1.1216887154848306E-2</v>
      </c>
      <c r="AO232" s="5">
        <f t="shared" si="28"/>
        <v>12.660140823716659</v>
      </c>
      <c r="AP232" s="15">
        <f t="shared" si="26"/>
        <v>1.4580567573849956E-2</v>
      </c>
    </row>
    <row r="233" spans="1:42" x14ac:dyDescent="0.25">
      <c r="A233" t="s">
        <v>37</v>
      </c>
      <c r="B233">
        <v>14.387663794856</v>
      </c>
      <c r="C233">
        <v>1.28276578817024E-2</v>
      </c>
      <c r="D233">
        <v>14.352291224841</v>
      </c>
      <c r="E233">
        <v>-2.5085266506098902</v>
      </c>
      <c r="F233" s="1">
        <v>0</v>
      </c>
      <c r="G233" s="1">
        <v>0</v>
      </c>
      <c r="H233">
        <v>3.9586188703902501</v>
      </c>
      <c r="I233">
        <v>13.503626634821</v>
      </c>
      <c r="J233">
        <v>4.1046997901945899</v>
      </c>
      <c r="K233">
        <v>-11.5483429043923</v>
      </c>
      <c r="L233">
        <v>37.069112305540997</v>
      </c>
      <c r="M233">
        <v>35.009473483641401</v>
      </c>
      <c r="N233">
        <v>92.970627292269299</v>
      </c>
      <c r="O233">
        <v>76.221526250989498</v>
      </c>
      <c r="P233">
        <v>169224.14789315299</v>
      </c>
      <c r="Q233">
        <v>214875.15955755001</v>
      </c>
      <c r="R233">
        <v>93.682170259974697</v>
      </c>
      <c r="S233">
        <v>689.83905580798603</v>
      </c>
      <c r="T233">
        <v>0.508711074226042</v>
      </c>
      <c r="U233">
        <v>0.31986188802826998</v>
      </c>
      <c r="V233">
        <v>0.13532123903913601</v>
      </c>
      <c r="W233">
        <v>0.115561183020759</v>
      </c>
      <c r="X233">
        <v>0.42925568991183299</v>
      </c>
      <c r="Y233" s="1">
        <v>0</v>
      </c>
      <c r="Z233">
        <v>0.28505538787042101</v>
      </c>
      <c r="AA233">
        <v>3.3267722023231798E-4</v>
      </c>
      <c r="AB233">
        <v>6.9433779630610802E-3</v>
      </c>
      <c r="AC233">
        <v>1.4621415286553299E-3</v>
      </c>
      <c r="AD233" s="1">
        <v>0</v>
      </c>
      <c r="AE233">
        <v>1.15172414457396E-3</v>
      </c>
      <c r="AF233">
        <v>2.9378169554487498E-3</v>
      </c>
      <c r="AG233">
        <v>6.1790714518107199</v>
      </c>
      <c r="AH233">
        <v>0.150369365662996</v>
      </c>
      <c r="AI233">
        <v>1081.3856105299701</v>
      </c>
      <c r="AJ233" t="s">
        <v>95</v>
      </c>
      <c r="AK233" t="s">
        <v>96</v>
      </c>
      <c r="AL233" s="4">
        <v>288401607840.09003</v>
      </c>
      <c r="AM233">
        <v>1704258</v>
      </c>
      <c r="AN233" s="1">
        <f t="shared" si="27"/>
        <v>1.2827737811971437E-2</v>
      </c>
      <c r="AO233" s="5">
        <f t="shared" si="28"/>
        <v>14.352374442423921</v>
      </c>
      <c r="AP233" s="15">
        <f t="shared" si="26"/>
        <v>2.4645939425878005E-3</v>
      </c>
    </row>
    <row r="234" spans="1:42" x14ac:dyDescent="0.25">
      <c r="A234" t="s">
        <v>37</v>
      </c>
      <c r="B234">
        <v>15.1405680290452</v>
      </c>
      <c r="C234">
        <v>1.35548001504531E-2</v>
      </c>
      <c r="D234">
        <v>15.106279735521101</v>
      </c>
      <c r="E234">
        <v>2.7505512933433498</v>
      </c>
      <c r="F234" s="1">
        <v>0</v>
      </c>
      <c r="G234" s="1">
        <v>0</v>
      </c>
      <c r="H234">
        <v>4.0876278374770401</v>
      </c>
      <c r="I234">
        <v>36.582896212465798</v>
      </c>
      <c r="J234">
        <v>27.585613508453999</v>
      </c>
      <c r="K234">
        <v>7.6020772588112502</v>
      </c>
      <c r="L234">
        <v>61.764938510528701</v>
      </c>
      <c r="M234">
        <v>39.555559052884099</v>
      </c>
      <c r="N234">
        <v>92.688820847784498</v>
      </c>
      <c r="O234">
        <v>75.342596569619801</v>
      </c>
      <c r="P234">
        <v>158336.08837623199</v>
      </c>
      <c r="Q234">
        <v>199366.76912565299</v>
      </c>
      <c r="R234">
        <v>95.739146694959103</v>
      </c>
      <c r="S234">
        <v>694.17173024119904</v>
      </c>
      <c r="T234">
        <v>0.51169849875336304</v>
      </c>
      <c r="U234">
        <v>0.30008472282600301</v>
      </c>
      <c r="V234">
        <v>0.18792803167764599</v>
      </c>
      <c r="W234">
        <v>9.0656833690833702E-2</v>
      </c>
      <c r="X234">
        <v>0.421330411805516</v>
      </c>
      <c r="Y234" s="1">
        <v>0</v>
      </c>
      <c r="Z234">
        <v>0.28433635244649602</v>
      </c>
      <c r="AA234">
        <v>3.5482437123208999E-4</v>
      </c>
      <c r="AB234">
        <v>6.8048995046333599E-3</v>
      </c>
      <c r="AC234">
        <v>1.24279577760475E-3</v>
      </c>
      <c r="AD234" s="1">
        <v>0</v>
      </c>
      <c r="AE234">
        <v>1.37266909002362E-3</v>
      </c>
      <c r="AF234">
        <v>3.7796921636623201E-3</v>
      </c>
      <c r="AG234">
        <v>5.7147746934152099</v>
      </c>
      <c r="AH234">
        <v>0.15118849240083601</v>
      </c>
      <c r="AI234">
        <v>1652.2674843848399</v>
      </c>
      <c r="AJ234" t="s">
        <v>97</v>
      </c>
      <c r="AK234" t="s">
        <v>98</v>
      </c>
      <c r="AL234" s="4">
        <v>256282792645.76999</v>
      </c>
      <c r="AM234">
        <v>1618600</v>
      </c>
      <c r="AN234" s="1">
        <f t="shared" si="27"/>
        <v>1.355488090715614E-2</v>
      </c>
      <c r="AO234" s="5">
        <f t="shared" si="28"/>
        <v>15.106363134787992</v>
      </c>
      <c r="AP234" s="15">
        <f t="shared" si="26"/>
        <v>2.2698039573221251E-3</v>
      </c>
    </row>
    <row r="235" spans="1:42" x14ac:dyDescent="0.25">
      <c r="A235" t="s">
        <v>37</v>
      </c>
      <c r="B235">
        <v>15.1007916551041</v>
      </c>
      <c r="C235">
        <v>1.2846063467452999E-2</v>
      </c>
      <c r="D235">
        <v>14.371451825732599</v>
      </c>
      <c r="E235">
        <v>9.2334189588066504</v>
      </c>
      <c r="F235" s="1">
        <v>0</v>
      </c>
      <c r="G235" s="1">
        <v>0</v>
      </c>
      <c r="H235">
        <v>4.3145777909335701</v>
      </c>
      <c r="I235">
        <v>59.090852902097097</v>
      </c>
      <c r="J235">
        <v>51.366007116987902</v>
      </c>
      <c r="K235">
        <v>28.177066171017302</v>
      </c>
      <c r="L235">
        <v>86.539175998015594</v>
      </c>
      <c r="M235">
        <v>48.169878273452703</v>
      </c>
      <c r="N235">
        <v>92.514170075964401</v>
      </c>
      <c r="O235">
        <v>74.110804841925699</v>
      </c>
      <c r="P235">
        <v>145182.495771908</v>
      </c>
      <c r="Q235">
        <v>182103.47006637201</v>
      </c>
      <c r="R235">
        <v>95.748863198506896</v>
      </c>
      <c r="S235">
        <v>693.28342194698996</v>
      </c>
      <c r="T235">
        <v>0.51918698438317901</v>
      </c>
      <c r="U235">
        <v>0.24745599211529001</v>
      </c>
      <c r="V235">
        <v>0.31684007903421202</v>
      </c>
      <c r="W235">
        <v>6.39122199870574E-2</v>
      </c>
      <c r="X235">
        <v>0.37179170886343899</v>
      </c>
      <c r="Y235" s="1">
        <v>0</v>
      </c>
      <c r="Z235">
        <v>0.29792402484945701</v>
      </c>
      <c r="AA235">
        <v>4.0116829219936001E-4</v>
      </c>
      <c r="AB235">
        <v>6.5977507825518101E-3</v>
      </c>
      <c r="AC235">
        <v>9.4974901207817803E-4</v>
      </c>
      <c r="AD235" s="1">
        <v>0</v>
      </c>
      <c r="AE235">
        <v>1.5986254068634199E-3</v>
      </c>
      <c r="AF235">
        <v>3.29881256920701E-3</v>
      </c>
      <c r="AG235">
        <v>4.8953547655655703</v>
      </c>
      <c r="AH235">
        <v>0.151741452771395</v>
      </c>
      <c r="AI235">
        <v>2629.5329596415099</v>
      </c>
      <c r="AJ235" t="s">
        <v>99</v>
      </c>
      <c r="AK235" t="s">
        <v>100</v>
      </c>
      <c r="AL235" s="4">
        <v>182363878121.59</v>
      </c>
      <c r="AM235">
        <v>1256101</v>
      </c>
      <c r="AN235" s="1">
        <f t="shared" si="27"/>
        <v>1.2846106062899779E-2</v>
      </c>
      <c r="AO235" s="5">
        <f t="shared" si="28"/>
        <v>14.371496163928743</v>
      </c>
      <c r="AP235" s="15">
        <f t="shared" si="26"/>
        <v>5.0749210185264015E-2</v>
      </c>
    </row>
    <row r="236" spans="1:42" x14ac:dyDescent="0.25">
      <c r="A236" t="s">
        <v>37</v>
      </c>
      <c r="B236">
        <v>15.6117507504533</v>
      </c>
      <c r="C236">
        <v>1.23027463521828E-2</v>
      </c>
      <c r="D236">
        <v>13.8041901819069</v>
      </c>
      <c r="E236">
        <v>9.67146580845559</v>
      </c>
      <c r="F236" s="1">
        <v>0</v>
      </c>
      <c r="G236" s="1">
        <v>0</v>
      </c>
      <c r="H236">
        <v>4.5290537139860803</v>
      </c>
      <c r="I236">
        <v>82.186781210405499</v>
      </c>
      <c r="J236">
        <v>75.859738375481797</v>
      </c>
      <c r="K236">
        <v>50.5399504891368</v>
      </c>
      <c r="L236">
        <v>111.560229032481</v>
      </c>
      <c r="M236">
        <v>57.529995365142703</v>
      </c>
      <c r="N236">
        <v>92.907497830160395</v>
      </c>
      <c r="O236">
        <v>73.338509805714907</v>
      </c>
      <c r="P236">
        <v>135608.53064189799</v>
      </c>
      <c r="Q236">
        <v>169067.517806791</v>
      </c>
      <c r="R236">
        <v>94.798341008728201</v>
      </c>
      <c r="S236">
        <v>693.29158415024597</v>
      </c>
      <c r="T236">
        <v>0.53090679689095599</v>
      </c>
      <c r="U236">
        <v>0.20523536652484001</v>
      </c>
      <c r="V236">
        <v>0.43049935181890597</v>
      </c>
      <c r="W236">
        <v>4.8705077599158902E-2</v>
      </c>
      <c r="X236">
        <v>0.31556020405709301</v>
      </c>
      <c r="Y236" s="1">
        <v>0</v>
      </c>
      <c r="Z236">
        <v>0.29781584479635398</v>
      </c>
      <c r="AA236">
        <v>4.5035873309926899E-4</v>
      </c>
      <c r="AB236">
        <v>6.4550692821106698E-3</v>
      </c>
      <c r="AC236">
        <v>6.7610558613126102E-4</v>
      </c>
      <c r="AD236" s="1">
        <v>0</v>
      </c>
      <c r="AE236">
        <v>1.5921592373954799E-3</v>
      </c>
      <c r="AF236">
        <v>3.1289939452052102E-3</v>
      </c>
      <c r="AG236">
        <v>3.9962205412474501</v>
      </c>
      <c r="AH236">
        <v>0.15196500015195899</v>
      </c>
      <c r="AI236">
        <v>3729.5570963217301</v>
      </c>
      <c r="AJ236" t="s">
        <v>101</v>
      </c>
      <c r="AK236" t="s">
        <v>102</v>
      </c>
      <c r="AL236" s="4">
        <v>135446071622.19</v>
      </c>
      <c r="AM236">
        <v>998802</v>
      </c>
      <c r="AN236" s="1">
        <f t="shared" si="27"/>
        <v>1.2302686783941889E-2</v>
      </c>
      <c r="AO236" s="5">
        <f t="shared" si="28"/>
        <v>13.804127800024768</v>
      </c>
      <c r="AP236" s="15">
        <f t="shared" si="26"/>
        <v>0.13094289087059696</v>
      </c>
    </row>
    <row r="237" spans="1:42" x14ac:dyDescent="0.25">
      <c r="A237" t="s">
        <v>37</v>
      </c>
      <c r="B237">
        <v>15.864877232075999</v>
      </c>
      <c r="C237">
        <v>1.2348619138584999E-2</v>
      </c>
      <c r="D237">
        <v>13.852217434169299</v>
      </c>
      <c r="E237">
        <v>14.626850113290001</v>
      </c>
      <c r="F237" s="1">
        <v>0</v>
      </c>
      <c r="G237" s="1">
        <v>0</v>
      </c>
      <c r="H237">
        <v>4.8083047079256698</v>
      </c>
      <c r="I237">
        <v>105.42794902114601</v>
      </c>
      <c r="J237">
        <v>100.83818333254401</v>
      </c>
      <c r="K237">
        <v>73.274657732674896</v>
      </c>
      <c r="L237">
        <v>136.522376166149</v>
      </c>
      <c r="M237">
        <v>67.080401633626806</v>
      </c>
      <c r="N237">
        <v>93.288547352025404</v>
      </c>
      <c r="O237">
        <v>72.6013540271708</v>
      </c>
      <c r="P237">
        <v>127993.87025687601</v>
      </c>
      <c r="Q237">
        <v>158769.563007599</v>
      </c>
      <c r="R237">
        <v>86.739082866543001</v>
      </c>
      <c r="S237">
        <v>692.67084043479304</v>
      </c>
      <c r="T237">
        <v>0.55107306140866197</v>
      </c>
      <c r="U237">
        <v>0.13719496626410099</v>
      </c>
      <c r="V237">
        <v>0.57473765537674704</v>
      </c>
      <c r="W237">
        <v>3.2729282695242702E-2</v>
      </c>
      <c r="X237">
        <v>0.25533809566390803</v>
      </c>
      <c r="Y237" s="1">
        <v>0</v>
      </c>
      <c r="Z237">
        <v>0.303265789757933</v>
      </c>
      <c r="AA237">
        <v>5.0635256027233098E-4</v>
      </c>
      <c r="AB237">
        <v>6.3873636933525404E-3</v>
      </c>
      <c r="AC237">
        <v>4.1359133679731101E-4</v>
      </c>
      <c r="AD237" s="1">
        <v>0</v>
      </c>
      <c r="AE237">
        <v>1.56512134511276E-3</v>
      </c>
      <c r="AF237">
        <v>3.4762286259119399E-3</v>
      </c>
      <c r="AG237">
        <v>3.34798177182111</v>
      </c>
      <c r="AH237">
        <v>0.152834389553274</v>
      </c>
      <c r="AI237">
        <v>5017.6384508049296</v>
      </c>
      <c r="AJ237" t="s">
        <v>103</v>
      </c>
      <c r="AK237" t="s">
        <v>104</v>
      </c>
      <c r="AL237" s="4">
        <v>87511073014.940002</v>
      </c>
      <c r="AM237">
        <v>683713</v>
      </c>
      <c r="AN237" s="1">
        <f t="shared" si="27"/>
        <v>1.2348657561446883E-2</v>
      </c>
      <c r="AO237" s="5">
        <f t="shared" si="28"/>
        <v>13.852257651319288</v>
      </c>
      <c r="AP237" s="15">
        <f t="shared" si="26"/>
        <v>0.14529513469389155</v>
      </c>
    </row>
    <row r="238" spans="1:42" x14ac:dyDescent="0.25">
      <c r="A238" t="s">
        <v>37</v>
      </c>
      <c r="B238">
        <v>15.863779299905</v>
      </c>
      <c r="C238">
        <v>1.2330995192423E-2</v>
      </c>
      <c r="D238">
        <v>13.833768662530099</v>
      </c>
      <c r="E238">
        <v>19.116682216048201</v>
      </c>
      <c r="F238" s="1">
        <v>0</v>
      </c>
      <c r="G238" s="1">
        <v>0</v>
      </c>
      <c r="H238">
        <v>5.0070084585821402</v>
      </c>
      <c r="I238">
        <v>128.274818496997</v>
      </c>
      <c r="J238">
        <v>123.78897257462999</v>
      </c>
      <c r="K238">
        <v>94.267376415258298</v>
      </c>
      <c r="L238">
        <v>161.10311982303099</v>
      </c>
      <c r="M238">
        <v>72.87459946832</v>
      </c>
      <c r="N238">
        <v>93.489760539424495</v>
      </c>
      <c r="O238">
        <v>72.188846334923994</v>
      </c>
      <c r="P238">
        <v>121130.776640542</v>
      </c>
      <c r="Q238">
        <v>151108.68912589201</v>
      </c>
      <c r="R238">
        <v>85.0489796496895</v>
      </c>
      <c r="S238">
        <v>694.68399787987903</v>
      </c>
      <c r="T238">
        <v>0.576528298227724</v>
      </c>
      <c r="U238">
        <v>0.115737785081257</v>
      </c>
      <c r="V238">
        <v>0.63703276641329998</v>
      </c>
      <c r="W238">
        <v>2.9083319795761699E-2</v>
      </c>
      <c r="X238">
        <v>0.218146128709679</v>
      </c>
      <c r="Y238" s="1">
        <v>0</v>
      </c>
      <c r="Z238">
        <v>0.28411806322852001</v>
      </c>
      <c r="AA238">
        <v>5.4410879656066505E-4</v>
      </c>
      <c r="AB238">
        <v>6.2941832126229297E-3</v>
      </c>
      <c r="AC238">
        <v>2.6377825185129502E-4</v>
      </c>
      <c r="AD238" s="1">
        <v>0</v>
      </c>
      <c r="AE238">
        <v>1.6069298061263499E-3</v>
      </c>
      <c r="AF238">
        <v>3.6220334483660602E-3</v>
      </c>
      <c r="AG238">
        <v>2.8975880697707401</v>
      </c>
      <c r="AH238">
        <v>0.153124985943072</v>
      </c>
      <c r="AI238">
        <v>6546.7674251810404</v>
      </c>
      <c r="AJ238" t="s">
        <v>105</v>
      </c>
      <c r="AK238" t="s">
        <v>106</v>
      </c>
      <c r="AL238" s="4">
        <v>50247468766.029999</v>
      </c>
      <c r="AM238">
        <v>414820</v>
      </c>
      <c r="AN238" s="1">
        <f t="shared" si="27"/>
        <v>1.23310335155273E-2</v>
      </c>
      <c r="AO238" s="5">
        <f t="shared" si="28"/>
        <v>13.833808783138323</v>
      </c>
      <c r="AP238" s="15">
        <f t="shared" si="26"/>
        <v>0.14674313897364444</v>
      </c>
    </row>
    <row r="239" spans="1:42" x14ac:dyDescent="0.25">
      <c r="A239" t="s">
        <v>37</v>
      </c>
      <c r="B239">
        <v>15.032935539080301</v>
      </c>
      <c r="C239">
        <v>1.2296904539522899E-2</v>
      </c>
      <c r="D239">
        <v>13.798072240583499</v>
      </c>
      <c r="E239">
        <v>27.621200504843902</v>
      </c>
      <c r="F239" s="1">
        <v>0</v>
      </c>
      <c r="G239" s="1">
        <v>0</v>
      </c>
      <c r="H239">
        <v>5.2643747957428602</v>
      </c>
      <c r="I239">
        <v>149.825534828765</v>
      </c>
      <c r="J239">
        <v>143.005730529864</v>
      </c>
      <c r="K239">
        <v>117.974814325713</v>
      </c>
      <c r="L239">
        <v>185.93074538642799</v>
      </c>
      <c r="M239">
        <v>78.475232136033696</v>
      </c>
      <c r="N239">
        <v>93.070315789930206</v>
      </c>
      <c r="O239">
        <v>71.287543278720705</v>
      </c>
      <c r="P239">
        <v>109922.306061293</v>
      </c>
      <c r="Q239">
        <v>137213.248285904</v>
      </c>
      <c r="R239">
        <v>79.956991225440603</v>
      </c>
      <c r="S239">
        <v>689.92371857001501</v>
      </c>
      <c r="T239">
        <v>0.54419569185592598</v>
      </c>
      <c r="U239">
        <v>9.9644509310627599E-2</v>
      </c>
      <c r="V239">
        <v>0.70430598228714503</v>
      </c>
      <c r="W239">
        <v>2.0874216859183701E-2</v>
      </c>
      <c r="X239">
        <v>0.17517529154304301</v>
      </c>
      <c r="Y239" s="1">
        <v>0</v>
      </c>
      <c r="Z239">
        <v>0.333087763049084</v>
      </c>
      <c r="AA239">
        <v>5.9954448937512498E-4</v>
      </c>
      <c r="AB239">
        <v>6.2486083257532396E-3</v>
      </c>
      <c r="AC239">
        <v>1.4643244090058001E-4</v>
      </c>
      <c r="AD239" s="1">
        <v>0</v>
      </c>
      <c r="AE239">
        <v>1.6614903549526201E-3</v>
      </c>
      <c r="AF239">
        <v>3.6407946953717599E-3</v>
      </c>
      <c r="AG239">
        <v>2.6924864564060398</v>
      </c>
      <c r="AH239">
        <v>0.15283184762805799</v>
      </c>
      <c r="AI239">
        <v>8666.5546242106102</v>
      </c>
      <c r="AJ239" t="s">
        <v>107</v>
      </c>
      <c r="AK239" t="s">
        <v>108</v>
      </c>
      <c r="AL239" s="4">
        <v>19856145522.299999</v>
      </c>
      <c r="AM239">
        <v>180638</v>
      </c>
      <c r="AN239" s="1">
        <f t="shared" si="27"/>
        <v>1.2296870306353326E-2</v>
      </c>
      <c r="AO239" s="5">
        <f t="shared" si="28"/>
        <v>13.798036388119893</v>
      </c>
      <c r="AP239" s="15">
        <f t="shared" si="26"/>
        <v>8.9495349565192672E-2</v>
      </c>
    </row>
    <row r="240" spans="1:42" x14ac:dyDescent="0.25">
      <c r="A240" t="s">
        <v>37</v>
      </c>
      <c r="B240">
        <v>15.1277677156592</v>
      </c>
      <c r="C240">
        <v>1.21791122586572E-2</v>
      </c>
      <c r="D240">
        <v>13.6746272347872</v>
      </c>
      <c r="E240">
        <v>25.757255556364601</v>
      </c>
      <c r="F240" s="1">
        <v>0</v>
      </c>
      <c r="G240" s="1">
        <v>0</v>
      </c>
      <c r="H240">
        <v>5.6703132817958597</v>
      </c>
      <c r="I240">
        <v>172.76472847107999</v>
      </c>
      <c r="J240">
        <v>159.27930936158501</v>
      </c>
      <c r="K240">
        <v>150.65644473409901</v>
      </c>
      <c r="L240">
        <v>212.244962564188</v>
      </c>
      <c r="M240">
        <v>88.458692308259302</v>
      </c>
      <c r="N240">
        <v>92.510271808016995</v>
      </c>
      <c r="O240">
        <v>70.098393125829801</v>
      </c>
      <c r="P240">
        <v>100243.785588168</v>
      </c>
      <c r="Q240">
        <v>124578.649893544</v>
      </c>
      <c r="R240">
        <v>72.889902778551701</v>
      </c>
      <c r="S240">
        <v>670.01952267635795</v>
      </c>
      <c r="T240">
        <v>0.48955038441210003</v>
      </c>
      <c r="U240">
        <v>8.6448490694996202E-2</v>
      </c>
      <c r="V240">
        <v>0.77414292239534499</v>
      </c>
      <c r="W240">
        <v>1.8030802135467101E-2</v>
      </c>
      <c r="X240">
        <v>0.12137778477419101</v>
      </c>
      <c r="Y240" s="1">
        <v>0</v>
      </c>
      <c r="Z240">
        <v>0.39987622548303497</v>
      </c>
      <c r="AA240">
        <v>6.9038841510160804E-4</v>
      </c>
      <c r="AB240">
        <v>6.2847625316390203E-3</v>
      </c>
      <c r="AC240">
        <v>9.4581003401177704E-5</v>
      </c>
      <c r="AD240" s="1">
        <v>0</v>
      </c>
      <c r="AE240">
        <v>1.47108246307399E-3</v>
      </c>
      <c r="AF240">
        <v>3.63831619176828E-3</v>
      </c>
      <c r="AG240">
        <v>2.3124268520443501</v>
      </c>
      <c r="AH240">
        <v>0.15188480659971301</v>
      </c>
      <c r="AI240">
        <v>11828.063621019999</v>
      </c>
      <c r="AJ240" t="s">
        <v>109</v>
      </c>
      <c r="AK240" t="s">
        <v>110</v>
      </c>
      <c r="AL240" s="4">
        <v>9245183613.4400005</v>
      </c>
      <c r="AM240">
        <v>92227</v>
      </c>
      <c r="AN240" s="1">
        <f t="shared" si="27"/>
        <v>1.2179130604984077E-2</v>
      </c>
      <c r="AO240" s="5">
        <f t="shared" si="28"/>
        <v>13.674646474145625</v>
      </c>
      <c r="AP240" s="15">
        <f t="shared" si="26"/>
        <v>0.10626545469373538</v>
      </c>
    </row>
    <row r="241" spans="1:50" x14ac:dyDescent="0.25">
      <c r="A241" t="s">
        <v>37</v>
      </c>
      <c r="B241">
        <v>14.8816971793502</v>
      </c>
      <c r="C241">
        <v>1.2485804856328201E-2</v>
      </c>
      <c r="D241">
        <v>13.995699895863099</v>
      </c>
      <c r="E241">
        <v>21.3367889573036</v>
      </c>
      <c r="F241" s="1">
        <v>0</v>
      </c>
      <c r="G241" s="1">
        <v>0</v>
      </c>
      <c r="H241">
        <v>6.0761889412045198</v>
      </c>
      <c r="I241">
        <v>194.907062830363</v>
      </c>
      <c r="J241">
        <v>175.11852497967999</v>
      </c>
      <c r="K241">
        <v>186.12815188503899</v>
      </c>
      <c r="L241">
        <v>237.15762643813301</v>
      </c>
      <c r="M241">
        <v>101.374832503177</v>
      </c>
      <c r="N241">
        <v>92.296087238899204</v>
      </c>
      <c r="O241">
        <v>68.765346626606103</v>
      </c>
      <c r="P241">
        <v>93509.624824564395</v>
      </c>
      <c r="Q241">
        <v>113060.681945565</v>
      </c>
      <c r="R241">
        <v>60.219376393509101</v>
      </c>
      <c r="S241">
        <v>641.31249654446401</v>
      </c>
      <c r="T241">
        <v>0.43492092382116099</v>
      </c>
      <c r="U241">
        <v>4.23440639836331E-2</v>
      </c>
      <c r="V241">
        <v>0.89221702709517603</v>
      </c>
      <c r="W241">
        <v>1.8180431915895499E-2</v>
      </c>
      <c r="X241">
        <v>4.7258477005295098E-2</v>
      </c>
      <c r="Y241" s="1">
        <v>0</v>
      </c>
      <c r="Z241">
        <v>0.466248571683469</v>
      </c>
      <c r="AA241">
        <v>7.9960464275429096E-4</v>
      </c>
      <c r="AB241">
        <v>6.3452318609474503E-3</v>
      </c>
      <c r="AC241">
        <v>3.3487681217679603E-5</v>
      </c>
      <c r="AD241" s="1">
        <v>0</v>
      </c>
      <c r="AE241">
        <v>1.4987820986801701E-3</v>
      </c>
      <c r="AF241">
        <v>3.8086984246873202E-3</v>
      </c>
      <c r="AG241">
        <v>1.90653311018566</v>
      </c>
      <c r="AH241">
        <v>0.15253795785200999</v>
      </c>
      <c r="AI241">
        <v>14782.9377115563</v>
      </c>
      <c r="AJ241" t="s">
        <v>111</v>
      </c>
      <c r="AK241" t="s">
        <v>112</v>
      </c>
      <c r="AL241" s="4">
        <v>5420752951.0799999</v>
      </c>
      <c r="AM241">
        <v>57970</v>
      </c>
      <c r="AN241" s="1">
        <f t="shared" si="27"/>
        <v>1.2485804708286913E-2</v>
      </c>
      <c r="AO241" s="5">
        <f t="shared" si="28"/>
        <v>13.995699741144907</v>
      </c>
      <c r="AP241" s="15">
        <f t="shared" si="26"/>
        <v>6.3304964387596474E-2</v>
      </c>
    </row>
    <row r="242" spans="1:50" x14ac:dyDescent="0.25">
      <c r="AN242" s="1"/>
      <c r="AO242" s="5"/>
      <c r="AP242" s="15"/>
    </row>
    <row r="243" spans="1:50" x14ac:dyDescent="0.25">
      <c r="AN243" t="s">
        <v>209</v>
      </c>
    </row>
    <row r="244" spans="1:50" x14ac:dyDescent="0.25">
      <c r="A244" t="s">
        <v>0</v>
      </c>
      <c r="B244" t="s">
        <v>1</v>
      </c>
      <c r="C244" t="s">
        <v>2</v>
      </c>
      <c r="D244" t="s">
        <v>3</v>
      </c>
      <c r="E244" t="s">
        <v>5</v>
      </c>
      <c r="F244" t="s">
        <v>6</v>
      </c>
      <c r="G244" t="s">
        <v>208</v>
      </c>
      <c r="H244" t="s">
        <v>7</v>
      </c>
      <c r="I244" t="s">
        <v>8</v>
      </c>
      <c r="J244" t="s">
        <v>134</v>
      </c>
      <c r="K244" t="s">
        <v>143</v>
      </c>
      <c r="L244" t="s">
        <v>9</v>
      </c>
      <c r="M244" t="s">
        <v>10</v>
      </c>
      <c r="N244" t="s">
        <v>11</v>
      </c>
      <c r="O244" t="s">
        <v>13</v>
      </c>
      <c r="P244" t="s">
        <v>14</v>
      </c>
      <c r="Q244" t="s">
        <v>15</v>
      </c>
      <c r="R244" t="s">
        <v>16</v>
      </c>
      <c r="S244" t="s">
        <v>17</v>
      </c>
      <c r="T244" t="s">
        <v>18</v>
      </c>
      <c r="U244" t="s">
        <v>20</v>
      </c>
      <c r="V244" t="s">
        <v>21</v>
      </c>
      <c r="W244" t="s">
        <v>22</v>
      </c>
      <c r="X244" t="s">
        <v>23</v>
      </c>
      <c r="Y244" t="s">
        <v>24</v>
      </c>
      <c r="Z244" t="s">
        <v>25</v>
      </c>
      <c r="AA244" t="s">
        <v>26</v>
      </c>
      <c r="AB244" t="s">
        <v>27</v>
      </c>
      <c r="AC244" t="s">
        <v>120</v>
      </c>
      <c r="AD244" t="s">
        <v>28</v>
      </c>
      <c r="AE244" t="s">
        <v>29</v>
      </c>
      <c r="AF244" t="s">
        <v>30</v>
      </c>
      <c r="AG244" t="s">
        <v>31</v>
      </c>
      <c r="AH244" t="s">
        <v>32</v>
      </c>
      <c r="AI244" t="s">
        <v>33</v>
      </c>
      <c r="AJ244" t="s">
        <v>34</v>
      </c>
      <c r="AK244" t="s">
        <v>74</v>
      </c>
      <c r="AL244" s="4" t="s">
        <v>35</v>
      </c>
      <c r="AM244" t="s">
        <v>36</v>
      </c>
      <c r="AN244" s="15">
        <v>1</v>
      </c>
      <c r="AR244" t="s">
        <v>212</v>
      </c>
      <c r="AS244" t="s">
        <v>213</v>
      </c>
      <c r="AT244" t="s">
        <v>67</v>
      </c>
      <c r="AV244" t="s">
        <v>210</v>
      </c>
      <c r="AW244" t="s">
        <v>211</v>
      </c>
    </row>
    <row r="245" spans="1:50" x14ac:dyDescent="0.25">
      <c r="A245" t="s">
        <v>37</v>
      </c>
      <c r="B245">
        <v>16.382906470639</v>
      </c>
      <c r="C245">
        <v>7.3020545278106802E-3</v>
      </c>
      <c r="D245">
        <v>8.4189799339639109</v>
      </c>
      <c r="E245">
        <v>-47.03880837586</v>
      </c>
      <c r="F245" s="1">
        <v>0</v>
      </c>
      <c r="G245" s="1">
        <v>0</v>
      </c>
      <c r="H245">
        <v>3.21739159227918</v>
      </c>
      <c r="I245">
        <v>-151.97084594720801</v>
      </c>
      <c r="J245">
        <v>-145.797975710369</v>
      </c>
      <c r="K245">
        <v>-164.58057587714899</v>
      </c>
      <c r="L245">
        <v>-132.72112762447099</v>
      </c>
      <c r="M245">
        <v>26.393965515489199</v>
      </c>
      <c r="N245">
        <v>94.519285578549997</v>
      </c>
      <c r="O245">
        <v>72.311909677780307</v>
      </c>
      <c r="P245">
        <v>207349.40391559599</v>
      </c>
      <c r="Q245">
        <v>235397.26808718601</v>
      </c>
      <c r="R245">
        <v>84.123329774416305</v>
      </c>
      <c r="S245">
        <v>631.81781921917798</v>
      </c>
      <c r="T245">
        <v>0.59773035402418995</v>
      </c>
      <c r="U245">
        <v>0.357591513204633</v>
      </c>
      <c r="V245" s="1">
        <v>0</v>
      </c>
      <c r="W245">
        <v>0.19058288157813499</v>
      </c>
      <c r="X245">
        <v>0.45182560521722998</v>
      </c>
      <c r="Y245" s="1">
        <v>0</v>
      </c>
      <c r="Z245">
        <v>0.222136870846985</v>
      </c>
      <c r="AA245">
        <v>2.8741584053450898E-4</v>
      </c>
      <c r="AB245">
        <v>6.2091998399812299E-3</v>
      </c>
      <c r="AC245">
        <v>2.64391222093624E-5</v>
      </c>
      <c r="AD245" s="1">
        <v>0</v>
      </c>
      <c r="AE245">
        <v>7.7905670432097001E-4</v>
      </c>
      <c r="AF245" s="1">
        <v>0</v>
      </c>
      <c r="AG245">
        <v>10.782008289055</v>
      </c>
      <c r="AH245">
        <v>0.25007279540373001</v>
      </c>
      <c r="AI245">
        <v>10.773525730603</v>
      </c>
      <c r="AJ245" t="s">
        <v>81</v>
      </c>
      <c r="AK245" t="s">
        <v>82</v>
      </c>
      <c r="AL245" s="4">
        <v>565027125.66999996</v>
      </c>
      <c r="AM245">
        <v>2725</v>
      </c>
      <c r="AN245" s="1">
        <f>SUM(AA245:AD245,AF245)+AE245*$AN$70</f>
        <v>7.3021115070460709E-3</v>
      </c>
      <c r="AO245" s="5">
        <f>100*(1-(1-AN245)^12)</f>
        <v>8.4190430131498406</v>
      </c>
      <c r="AP245" s="15">
        <f t="shared" ref="AP245:AP258" si="29">B245/D245-1</f>
        <v>0.94594910537165644</v>
      </c>
      <c r="AQ245">
        <f>Q245-Q266</f>
        <v>-11662.073188393988</v>
      </c>
      <c r="AR245">
        <f>(1-(1-B245/100)^(1/12))</f>
        <v>1.4799578491496157E-2</v>
      </c>
      <c r="AS245">
        <f>AR245-AR266</f>
        <v>1.0541659748436905E-2</v>
      </c>
      <c r="AT245" s="3">
        <f>AN245-AN266</f>
        <v>3.4173462262449311E-3</v>
      </c>
      <c r="AU245">
        <f>AI245-AI266</f>
        <v>8.86450447626037</v>
      </c>
      <c r="AV245" s="3">
        <f>AB245+AE245-AB266-AE266</f>
        <v>3.3938099709323469E-3</v>
      </c>
      <c r="AW245" s="3">
        <f>AV245+AC245-AC266</f>
        <v>3.4197374640912424E-3</v>
      </c>
      <c r="AX245">
        <f>SUM(AA245:AF245)</f>
        <v>7.3021115070460709E-3</v>
      </c>
    </row>
    <row r="246" spans="1:50" x14ac:dyDescent="0.25">
      <c r="A246" t="s">
        <v>37</v>
      </c>
      <c r="B246">
        <v>11.929144426944401</v>
      </c>
      <c r="C246">
        <v>9.9742391071542206E-3</v>
      </c>
      <c r="D246">
        <v>11.333831211531701</v>
      </c>
      <c r="E246">
        <v>-41.707158508625298</v>
      </c>
      <c r="F246" s="1">
        <v>0</v>
      </c>
      <c r="G246" s="1">
        <v>0</v>
      </c>
      <c r="H246">
        <v>3.3078680049924101</v>
      </c>
      <c r="I246">
        <v>-128.50617853162501</v>
      </c>
      <c r="J246">
        <v>-124.32918673168901</v>
      </c>
      <c r="K246">
        <v>-144.21633157743099</v>
      </c>
      <c r="L246">
        <v>-109.096346885703</v>
      </c>
      <c r="M246">
        <v>26.180022441221102</v>
      </c>
      <c r="N246">
        <v>94.614940937076298</v>
      </c>
      <c r="O246">
        <v>72.344380654795202</v>
      </c>
      <c r="P246">
        <v>205643.783460826</v>
      </c>
      <c r="Q246">
        <v>234650.98783563901</v>
      </c>
      <c r="R246">
        <v>84.155012516052494</v>
      </c>
      <c r="S246">
        <v>641.20673237580195</v>
      </c>
      <c r="T246">
        <v>0.56684067049257303</v>
      </c>
      <c r="U246">
        <v>0.368532891218735</v>
      </c>
      <c r="V246" s="1">
        <v>0</v>
      </c>
      <c r="W246">
        <v>0.20756227067205901</v>
      </c>
      <c r="X246">
        <v>0.42390483810920399</v>
      </c>
      <c r="Y246" s="1">
        <v>0</v>
      </c>
      <c r="Z246">
        <v>0.22939068918605701</v>
      </c>
      <c r="AA246">
        <v>2.87606269956919E-4</v>
      </c>
      <c r="AB246">
        <v>6.9919333009008499E-3</v>
      </c>
      <c r="AC246">
        <v>3.05215032065393E-4</v>
      </c>
      <c r="AD246" s="1">
        <v>0</v>
      </c>
      <c r="AE246">
        <v>2.3895144872073401E-3</v>
      </c>
      <c r="AF246" s="1">
        <v>0</v>
      </c>
      <c r="AG246">
        <v>11.1895710858255</v>
      </c>
      <c r="AH246">
        <v>0.281372392957002</v>
      </c>
      <c r="AI246">
        <v>28.744530006325501</v>
      </c>
      <c r="AJ246" t="s">
        <v>83</v>
      </c>
      <c r="AK246" t="s">
        <v>84</v>
      </c>
      <c r="AL246" s="4">
        <v>3779732740.0100002</v>
      </c>
      <c r="AM246">
        <v>18380</v>
      </c>
      <c r="AN246" s="1">
        <f t="shared" ref="AN246:AN258" si="30">SUM(AA246:AD246,AF246)+AE246*$AN$70</f>
        <v>9.9742690901305012E-3</v>
      </c>
      <c r="AO246" s="5">
        <f t="shared" ref="AO246:AO260" si="31">100*(1-(1-AN246)^12)</f>
        <v>11.333863434635038</v>
      </c>
      <c r="AP246" s="15">
        <f t="shared" si="29"/>
        <v>5.2525329193802817E-2</v>
      </c>
      <c r="AQ246">
        <f t="shared" ref="AQ246:AQ260" si="32">Q246-Q267</f>
        <v>-9332.8897450469958</v>
      </c>
      <c r="AR246">
        <f t="shared" ref="AR246:AR260" si="33">(1-(1-B246/100)^(1/12))</f>
        <v>1.0529878429068718E-2</v>
      </c>
      <c r="AS246">
        <f t="shared" ref="AS246:AS260" si="34">AR246-AR267</f>
        <v>5.5480207216261901E-3</v>
      </c>
      <c r="AT246" s="3">
        <f t="shared" ref="AT246:AT260" si="35">AN246-AN267</f>
        <v>5.5118175056867594E-3</v>
      </c>
      <c r="AU246">
        <f t="shared" ref="AU246:AU260" si="36">AI246-AI267</f>
        <v>23.626627493823882</v>
      </c>
      <c r="AV246" s="3">
        <f t="shared" ref="AV246:AV260" si="37">AB246+AE246-AB267-AE267</f>
        <v>5.2506862398121398E-3</v>
      </c>
      <c r="AW246" s="3">
        <f t="shared" ref="AW246:AW260" si="38">AV246+AC246-AC267</f>
        <v>5.5131619313049419E-3</v>
      </c>
      <c r="AX246">
        <f t="shared" ref="AX246:AX260" si="39">SUM(AA246:AF246)</f>
        <v>9.9742690901305012E-3</v>
      </c>
    </row>
    <row r="247" spans="1:50" x14ac:dyDescent="0.25">
      <c r="A247" t="s">
        <v>37</v>
      </c>
      <c r="B247">
        <v>12.464857890054301</v>
      </c>
      <c r="C247">
        <v>1.2517979596212101E-2</v>
      </c>
      <c r="D247">
        <v>14.029319708279001</v>
      </c>
      <c r="E247">
        <v>-35.287072965265303</v>
      </c>
      <c r="F247" s="1">
        <v>0</v>
      </c>
      <c r="G247" s="1">
        <v>0</v>
      </c>
      <c r="H247">
        <v>3.42674657308029</v>
      </c>
      <c r="I247">
        <v>-104.666624241137</v>
      </c>
      <c r="J247">
        <v>-101.945155892995</v>
      </c>
      <c r="K247">
        <v>-128.396315841616</v>
      </c>
      <c r="L247">
        <v>-85.536727905227394</v>
      </c>
      <c r="M247">
        <v>27.438605791495</v>
      </c>
      <c r="N247">
        <v>94.5008212410022</v>
      </c>
      <c r="O247">
        <v>72.040847970143105</v>
      </c>
      <c r="P247">
        <v>208647.09248429199</v>
      </c>
      <c r="Q247">
        <v>238243.68181410499</v>
      </c>
      <c r="R247">
        <v>84.139408001105195</v>
      </c>
      <c r="S247">
        <v>655.37568897960602</v>
      </c>
      <c r="T247">
        <v>0.54756261583221899</v>
      </c>
      <c r="U247">
        <v>0.39657808498135</v>
      </c>
      <c r="V247" s="1">
        <v>0</v>
      </c>
      <c r="W247">
        <v>0.21111526890469101</v>
      </c>
      <c r="X247">
        <v>0.39230664611395799</v>
      </c>
      <c r="Y247" s="1">
        <v>0</v>
      </c>
      <c r="Z247">
        <v>0.23211138063098199</v>
      </c>
      <c r="AA247">
        <v>2.8916171420471302E-4</v>
      </c>
      <c r="AB247">
        <v>8.0152043794015394E-3</v>
      </c>
      <c r="AC247">
        <v>7.3178292124428999E-4</v>
      </c>
      <c r="AD247" s="1">
        <v>0</v>
      </c>
      <c r="AE247">
        <v>3.4804749994635799E-3</v>
      </c>
      <c r="AF247">
        <v>1.41402522266241E-6</v>
      </c>
      <c r="AG247">
        <v>10.945619151829201</v>
      </c>
      <c r="AH247">
        <v>0.31710679622878102</v>
      </c>
      <c r="AI247">
        <v>78.262167650569793</v>
      </c>
      <c r="AJ247" t="s">
        <v>85</v>
      </c>
      <c r="AK247" t="s">
        <v>86</v>
      </c>
      <c r="AL247" s="4">
        <v>12187285319.1</v>
      </c>
      <c r="AM247">
        <v>58411</v>
      </c>
      <c r="AN247" s="1">
        <f t="shared" si="30"/>
        <v>1.2518038039536784E-2</v>
      </c>
      <c r="AO247" s="5">
        <f t="shared" si="31"/>
        <v>14.029380765521404</v>
      </c>
      <c r="AP247" s="15">
        <f t="shared" si="29"/>
        <v>-0.11151373343509152</v>
      </c>
      <c r="AQ247">
        <f t="shared" si="32"/>
        <v>150.58193487097742</v>
      </c>
      <c r="AR247">
        <f t="shared" si="33"/>
        <v>1.1032840916230247E-2</v>
      </c>
      <c r="AS247">
        <f t="shared" si="34"/>
        <v>5.9148380917621868E-3</v>
      </c>
      <c r="AT247" s="3">
        <f t="shared" si="35"/>
        <v>7.6363345542145968E-3</v>
      </c>
      <c r="AU247">
        <f t="shared" si="36"/>
        <v>53.799136633710091</v>
      </c>
      <c r="AV247" s="3">
        <f t="shared" si="37"/>
        <v>7.0181783547808314E-3</v>
      </c>
      <c r="AW247" s="3">
        <f t="shared" si="38"/>
        <v>7.6360170143343446E-3</v>
      </c>
      <c r="AX247">
        <f t="shared" si="39"/>
        <v>1.2518038039536784E-2</v>
      </c>
    </row>
    <row r="248" spans="1:50" x14ac:dyDescent="0.25">
      <c r="A248" t="s">
        <v>37</v>
      </c>
      <c r="B248">
        <v>14.2119346344</v>
      </c>
      <c r="C248">
        <v>1.34640568285585E-2</v>
      </c>
      <c r="D248">
        <v>15.012519592035099</v>
      </c>
      <c r="E248">
        <v>-27.294814553270498</v>
      </c>
      <c r="F248" s="1">
        <v>0</v>
      </c>
      <c r="G248" s="1">
        <v>0</v>
      </c>
      <c r="H248">
        <v>3.5755557161713201</v>
      </c>
      <c r="I248">
        <v>-80.212187578482698</v>
      </c>
      <c r="J248">
        <v>-77.518544668088495</v>
      </c>
      <c r="K248">
        <v>-108.84107136866901</v>
      </c>
      <c r="L248">
        <v>-60.715201480533899</v>
      </c>
      <c r="M248">
        <v>28.988214260741898</v>
      </c>
      <c r="N248">
        <v>94.076383643430503</v>
      </c>
      <c r="O248">
        <v>71.399835126601005</v>
      </c>
      <c r="P248">
        <v>204696.39141388499</v>
      </c>
      <c r="Q248">
        <v>237297.84987016101</v>
      </c>
      <c r="R248">
        <v>84.2416533571065</v>
      </c>
      <c r="S248">
        <v>661.67917253420399</v>
      </c>
      <c r="T248">
        <v>0.53835624729391296</v>
      </c>
      <c r="U248">
        <v>0.39467436535703398</v>
      </c>
      <c r="V248" s="1">
        <v>0</v>
      </c>
      <c r="W248">
        <v>0.21238791359567899</v>
      </c>
      <c r="X248">
        <v>0.39293772104728503</v>
      </c>
      <c r="Y248" s="1">
        <v>0</v>
      </c>
      <c r="Z248">
        <v>0.230091547692063</v>
      </c>
      <c r="AA248">
        <v>2.9231826185383502E-4</v>
      </c>
      <c r="AB248">
        <v>9.0634754687223505E-3</v>
      </c>
      <c r="AC248">
        <v>9.8382468230503008E-4</v>
      </c>
      <c r="AD248" s="1">
        <v>0</v>
      </c>
      <c r="AE248">
        <v>3.10206886214854E-3</v>
      </c>
      <c r="AF248">
        <v>2.2434209441539201E-5</v>
      </c>
      <c r="AG248">
        <v>10.379171566038501</v>
      </c>
      <c r="AH248">
        <v>0.30918509458061399</v>
      </c>
      <c r="AI248">
        <v>163.80791842558</v>
      </c>
      <c r="AJ248" t="s">
        <v>87</v>
      </c>
      <c r="AK248" t="s">
        <v>88</v>
      </c>
      <c r="AL248" s="4">
        <v>32316852187.25</v>
      </c>
      <c r="AM248">
        <v>157877</v>
      </c>
      <c r="AN248" s="1">
        <f t="shared" si="30"/>
        <v>1.3464121484471294E-2</v>
      </c>
      <c r="AO248" s="5">
        <f t="shared" si="31"/>
        <v>15.012586431255837</v>
      </c>
      <c r="AP248" s="15">
        <f t="shared" si="29"/>
        <v>-5.3327821004799825E-2</v>
      </c>
      <c r="AQ248">
        <f t="shared" si="32"/>
        <v>4163.722138030018</v>
      </c>
      <c r="AR248">
        <f t="shared" si="33"/>
        <v>1.2692946958287599E-2</v>
      </c>
      <c r="AS248">
        <f t="shared" si="34"/>
        <v>7.0974144600468581E-3</v>
      </c>
      <c r="AT248" s="3">
        <f t="shared" si="35"/>
        <v>7.9650095477738839E-3</v>
      </c>
      <c r="AU248">
        <f t="shared" si="36"/>
        <v>83.310548750752702</v>
      </c>
      <c r="AV248" s="3">
        <f t="shared" si="37"/>
        <v>7.1347282079127815E-3</v>
      </c>
      <c r="AW248" s="3">
        <f t="shared" si="38"/>
        <v>7.9448041201454506E-3</v>
      </c>
      <c r="AX248">
        <f t="shared" si="39"/>
        <v>1.3464121484471294E-2</v>
      </c>
    </row>
    <row r="249" spans="1:50" x14ac:dyDescent="0.25">
      <c r="A249" t="s">
        <v>37</v>
      </c>
      <c r="B249">
        <v>16.140661849787701</v>
      </c>
      <c r="C249">
        <v>1.44742194677223E-2</v>
      </c>
      <c r="D249">
        <v>16.050932856662001</v>
      </c>
      <c r="E249">
        <v>-20.568091431930501</v>
      </c>
      <c r="F249" s="1">
        <v>0</v>
      </c>
      <c r="G249" s="1">
        <v>0</v>
      </c>
      <c r="H249">
        <v>3.6983501763398499</v>
      </c>
      <c r="I249">
        <v>-56.356928875247597</v>
      </c>
      <c r="J249">
        <v>-55.181276406378203</v>
      </c>
      <c r="K249">
        <v>-89.961093327977494</v>
      </c>
      <c r="L249">
        <v>-36.509287057735797</v>
      </c>
      <c r="M249">
        <v>30.311595909180301</v>
      </c>
      <c r="N249">
        <v>94.051754612937401</v>
      </c>
      <c r="O249">
        <v>71.038356603719905</v>
      </c>
      <c r="P249">
        <v>201083.754402697</v>
      </c>
      <c r="Q249">
        <v>234697.651616116</v>
      </c>
      <c r="R249">
        <v>84.504266227428602</v>
      </c>
      <c r="S249">
        <v>671.164432505013</v>
      </c>
      <c r="T249">
        <v>0.54963546648980799</v>
      </c>
      <c r="U249">
        <v>0.38133445417433098</v>
      </c>
      <c r="V249" s="1">
        <v>0</v>
      </c>
      <c r="W249">
        <v>0.20654910549253699</v>
      </c>
      <c r="X249">
        <v>0.412116440333131</v>
      </c>
      <c r="Y249" s="1">
        <v>0</v>
      </c>
      <c r="Z249">
        <v>0.22104443589432299</v>
      </c>
      <c r="AA249">
        <v>2.9330235129635399E-4</v>
      </c>
      <c r="AB249">
        <v>9.6630452355605904E-3</v>
      </c>
      <c r="AC249">
        <v>1.30264638154261E-3</v>
      </c>
      <c r="AD249" s="1">
        <v>0</v>
      </c>
      <c r="AE249">
        <v>3.17213925953647E-3</v>
      </c>
      <c r="AF249">
        <v>4.3149514921699399E-5</v>
      </c>
      <c r="AG249">
        <v>9.9446897252174509</v>
      </c>
      <c r="AH249">
        <v>0.294828054130364</v>
      </c>
      <c r="AI249">
        <v>287.041049255536</v>
      </c>
      <c r="AJ249" t="s">
        <v>89</v>
      </c>
      <c r="AK249" t="s">
        <v>90</v>
      </c>
      <c r="AL249" s="4">
        <v>66219695497.370003</v>
      </c>
      <c r="AM249">
        <v>329314</v>
      </c>
      <c r="AN249" s="1">
        <f t="shared" si="30"/>
        <v>1.4474282742857723E-2</v>
      </c>
      <c r="AO249" s="5">
        <f t="shared" si="31"/>
        <v>16.050997535477997</v>
      </c>
      <c r="AP249" s="15">
        <f t="shared" si="29"/>
        <v>5.5902665550344732E-3</v>
      </c>
      <c r="AQ249">
        <f t="shared" si="32"/>
        <v>6376.305065063003</v>
      </c>
      <c r="AR249">
        <f t="shared" si="33"/>
        <v>1.4562044134978303E-2</v>
      </c>
      <c r="AS249">
        <f t="shared" si="34"/>
        <v>8.5067592314763685E-3</v>
      </c>
      <c r="AT249" s="3">
        <f t="shared" si="35"/>
        <v>8.8659972485380326E-3</v>
      </c>
      <c r="AU249">
        <f t="shared" si="36"/>
        <v>123.38034292371898</v>
      </c>
      <c r="AV249" s="3">
        <f t="shared" si="37"/>
        <v>7.78993210110898E-3</v>
      </c>
      <c r="AW249" s="3">
        <f t="shared" si="38"/>
        <v>8.8489807643985629E-3</v>
      </c>
      <c r="AX249">
        <f t="shared" si="39"/>
        <v>1.4474282742857723E-2</v>
      </c>
    </row>
    <row r="250" spans="1:50" x14ac:dyDescent="0.25">
      <c r="A250" t="s">
        <v>37</v>
      </c>
      <c r="B250">
        <v>17.529905910046001</v>
      </c>
      <c r="C250">
        <v>1.6170480546229601E-2</v>
      </c>
      <c r="D250">
        <v>17.768504002681901</v>
      </c>
      <c r="E250">
        <v>-13.2021513327521</v>
      </c>
      <c r="F250" s="1">
        <v>0</v>
      </c>
      <c r="G250" s="1">
        <v>0</v>
      </c>
      <c r="H250">
        <v>3.8093126679587401</v>
      </c>
      <c r="I250">
        <v>-31.977648855883999</v>
      </c>
      <c r="J250">
        <v>-31.151293393931098</v>
      </c>
      <c r="K250">
        <v>-72.139508382622793</v>
      </c>
      <c r="L250">
        <v>-11.8307752671386</v>
      </c>
      <c r="M250">
        <v>31.182815932698102</v>
      </c>
      <c r="N250">
        <v>93.559585259795199</v>
      </c>
      <c r="O250">
        <v>70.312062391794697</v>
      </c>
      <c r="P250">
        <v>198086.06403796701</v>
      </c>
      <c r="Q250">
        <v>233858.91443597199</v>
      </c>
      <c r="R250">
        <v>84.554517769184798</v>
      </c>
      <c r="S250">
        <v>679.76443889729001</v>
      </c>
      <c r="T250">
        <v>0.52653874716585702</v>
      </c>
      <c r="U250">
        <v>0.38744312414448401</v>
      </c>
      <c r="V250" s="1">
        <v>0</v>
      </c>
      <c r="W250">
        <v>0.19067918514446999</v>
      </c>
      <c r="X250">
        <v>0.42187769071104397</v>
      </c>
      <c r="Y250" s="1">
        <v>0</v>
      </c>
      <c r="Z250">
        <v>0.25470926028695201</v>
      </c>
      <c r="AA250">
        <v>2.95548116912614E-4</v>
      </c>
      <c r="AB250">
        <v>9.7517955512493593E-3</v>
      </c>
      <c r="AC250">
        <v>1.9140478044082101E-3</v>
      </c>
      <c r="AD250" s="1">
        <v>0</v>
      </c>
      <c r="AE250">
        <v>3.9670399089393304E-3</v>
      </c>
      <c r="AF250">
        <v>2.4211818169458E-4</v>
      </c>
      <c r="AG250">
        <v>9.8763492736978495</v>
      </c>
      <c r="AH250">
        <v>0.34052309273928799</v>
      </c>
      <c r="AI250">
        <v>509.805852555939</v>
      </c>
      <c r="AJ250" t="s">
        <v>91</v>
      </c>
      <c r="AK250" t="s">
        <v>92</v>
      </c>
      <c r="AL250" s="4">
        <v>97176268951.490005</v>
      </c>
      <c r="AM250">
        <v>490576</v>
      </c>
      <c r="AN250" s="1">
        <f t="shared" si="30"/>
        <v>1.6170549563204094E-2</v>
      </c>
      <c r="AO250" s="5">
        <f t="shared" si="31"/>
        <v>17.768573226466245</v>
      </c>
      <c r="AP250" s="15">
        <f t="shared" si="29"/>
        <v>-1.3428147501888033E-2</v>
      </c>
      <c r="AQ250">
        <f t="shared" si="32"/>
        <v>8890.9184222419863</v>
      </c>
      <c r="AR250">
        <f t="shared" si="33"/>
        <v>1.5932911142082062E-2</v>
      </c>
      <c r="AS250">
        <f t="shared" si="34"/>
        <v>9.3036731461519917E-3</v>
      </c>
      <c r="AT250" s="3">
        <f t="shared" si="35"/>
        <v>1.023190856540189E-2</v>
      </c>
      <c r="AU250">
        <f t="shared" si="36"/>
        <v>249.05629511701699</v>
      </c>
      <c r="AV250" s="3">
        <f t="shared" si="37"/>
        <v>8.679930459146808E-3</v>
      </c>
      <c r="AW250" s="3">
        <f t="shared" si="38"/>
        <v>1.0254646720026319E-2</v>
      </c>
      <c r="AX250">
        <f t="shared" si="39"/>
        <v>1.6170549563204094E-2</v>
      </c>
    </row>
    <row r="251" spans="1:50" x14ac:dyDescent="0.25">
      <c r="A251" t="s">
        <v>37</v>
      </c>
      <c r="B251">
        <v>19.3042966744291</v>
      </c>
      <c r="C251">
        <v>1.78406935269078E-2</v>
      </c>
      <c r="D251">
        <v>19.4281688332653</v>
      </c>
      <c r="E251">
        <v>-5.6696094551702503</v>
      </c>
      <c r="F251" s="1">
        <v>0</v>
      </c>
      <c r="G251" s="1">
        <v>0</v>
      </c>
      <c r="H251">
        <v>3.90071856795868</v>
      </c>
      <c r="I251">
        <v>-8.2633781149783498</v>
      </c>
      <c r="J251">
        <v>-7.7907195994176899</v>
      </c>
      <c r="K251">
        <v>-51.817506263751703</v>
      </c>
      <c r="L251">
        <v>12.572629219712899</v>
      </c>
      <c r="M251">
        <v>31.1269094123146</v>
      </c>
      <c r="N251">
        <v>93.011618378257097</v>
      </c>
      <c r="O251">
        <v>69.794327116259794</v>
      </c>
      <c r="P251">
        <v>191441.70792995699</v>
      </c>
      <c r="Q251">
        <v>226879.974122288</v>
      </c>
      <c r="R251">
        <v>84.978887716679907</v>
      </c>
      <c r="S251">
        <v>687.56085153986999</v>
      </c>
      <c r="T251">
        <v>0.51632436341582599</v>
      </c>
      <c r="U251">
        <v>0.387605126571053</v>
      </c>
      <c r="V251" s="1">
        <v>0</v>
      </c>
      <c r="W251">
        <v>0.16653953965311999</v>
      </c>
      <c r="X251">
        <v>0.44585533377582598</v>
      </c>
      <c r="Y251" s="1">
        <v>0</v>
      </c>
      <c r="Z251">
        <v>0.275646123115588</v>
      </c>
      <c r="AA251">
        <v>2.9785007940776297E-4</v>
      </c>
      <c r="AB251">
        <v>9.4700971310115595E-3</v>
      </c>
      <c r="AC251">
        <v>2.5606821309682001E-3</v>
      </c>
      <c r="AD251" s="1">
        <v>0</v>
      </c>
      <c r="AE251">
        <v>4.4523285561539503E-3</v>
      </c>
      <c r="AF251">
        <v>1.0598057380731599E-3</v>
      </c>
      <c r="AG251">
        <v>9.9853773311944902</v>
      </c>
      <c r="AH251">
        <v>0.338250671250312</v>
      </c>
      <c r="AI251">
        <v>826.37623924929403</v>
      </c>
      <c r="AJ251" t="s">
        <v>93</v>
      </c>
      <c r="AK251" t="s">
        <v>94</v>
      </c>
      <c r="AL251" s="4">
        <v>120463354622.97</v>
      </c>
      <c r="AM251">
        <v>629243</v>
      </c>
      <c r="AN251" s="1">
        <f t="shared" si="30"/>
        <v>1.7840763635614633E-2</v>
      </c>
      <c r="AO251" s="5">
        <f t="shared" si="31"/>
        <v>19.428237849987596</v>
      </c>
      <c r="AP251" s="15">
        <f t="shared" si="29"/>
        <v>-6.3759050016131136E-3</v>
      </c>
      <c r="AQ251">
        <f t="shared" si="32"/>
        <v>6511.1604731119878</v>
      </c>
      <c r="AR251">
        <f t="shared" si="33"/>
        <v>1.7714950088822179E-2</v>
      </c>
      <c r="AS251">
        <f t="shared" si="34"/>
        <v>1.0117974528960128E-2</v>
      </c>
      <c r="AT251" s="3">
        <f t="shared" si="35"/>
        <v>1.047226832708615E-2</v>
      </c>
      <c r="AU251">
        <f t="shared" si="36"/>
        <v>467.37532414579204</v>
      </c>
      <c r="AV251" s="3">
        <f t="shared" si="37"/>
        <v>8.8588886179570871E-3</v>
      </c>
      <c r="AW251" s="3">
        <f t="shared" si="38"/>
        <v>1.0884455999475658E-2</v>
      </c>
      <c r="AX251">
        <f t="shared" si="39"/>
        <v>1.7840763635614629E-2</v>
      </c>
    </row>
    <row r="252" spans="1:50" x14ac:dyDescent="0.25">
      <c r="A252" t="s">
        <v>37</v>
      </c>
      <c r="B252">
        <v>20.9898636337768</v>
      </c>
      <c r="C252">
        <v>2.0149089912524999E-2</v>
      </c>
      <c r="D252">
        <v>21.671464980296999</v>
      </c>
      <c r="E252">
        <v>4.1636766124137896</v>
      </c>
      <c r="F252" s="1">
        <v>0</v>
      </c>
      <c r="G252" s="1">
        <v>0</v>
      </c>
      <c r="H252">
        <v>4.0009025779413703</v>
      </c>
      <c r="I252">
        <v>15.3907520568835</v>
      </c>
      <c r="J252">
        <v>15.640906414918</v>
      </c>
      <c r="K252">
        <v>-27.084859183869298</v>
      </c>
      <c r="L252">
        <v>37.045753984961799</v>
      </c>
      <c r="M252">
        <v>30.687350171929399</v>
      </c>
      <c r="N252">
        <v>92.952716468824207</v>
      </c>
      <c r="O252">
        <v>69.807533345395498</v>
      </c>
      <c r="P252">
        <v>184244.33663391499</v>
      </c>
      <c r="Q252">
        <v>218191.421951889</v>
      </c>
      <c r="R252">
        <v>86.638792787396</v>
      </c>
      <c r="S252">
        <v>688.38150481968603</v>
      </c>
      <c r="T252">
        <v>0.52150271902041301</v>
      </c>
      <c r="U252">
        <v>0.38046747755539001</v>
      </c>
      <c r="V252" s="1">
        <v>0</v>
      </c>
      <c r="W252">
        <v>0.13816729903314001</v>
      </c>
      <c r="X252">
        <v>0.48136522341146898</v>
      </c>
      <c r="Y252" s="1">
        <v>0</v>
      </c>
      <c r="Z252">
        <v>0.28548825834379199</v>
      </c>
      <c r="AA252">
        <v>2.9811733532151099E-4</v>
      </c>
      <c r="AB252">
        <v>8.9476070561391903E-3</v>
      </c>
      <c r="AC252">
        <v>3.48846047674462E-3</v>
      </c>
      <c r="AD252" s="1">
        <v>0</v>
      </c>
      <c r="AE252">
        <v>5.2057095661795297E-3</v>
      </c>
      <c r="AF252">
        <v>2.2092592892515302E-3</v>
      </c>
      <c r="AG252">
        <v>10.3380499033875</v>
      </c>
      <c r="AH252">
        <v>0.41449656965800802</v>
      </c>
      <c r="AI252">
        <v>1135.6499365955599</v>
      </c>
      <c r="AJ252" t="s">
        <v>95</v>
      </c>
      <c r="AK252" t="s">
        <v>96</v>
      </c>
      <c r="AL252" s="4">
        <v>99196598110.690002</v>
      </c>
      <c r="AM252">
        <v>538397</v>
      </c>
      <c r="AN252" s="1">
        <f t="shared" si="30"/>
        <v>2.0149153723636383E-2</v>
      </c>
      <c r="AO252" s="5">
        <f t="shared" si="31"/>
        <v>21.671526192414493</v>
      </c>
      <c r="AP252" s="15">
        <f t="shared" si="29"/>
        <v>-3.1451558403637669E-2</v>
      </c>
      <c r="AQ252">
        <f t="shared" si="32"/>
        <v>9079.8495713990123</v>
      </c>
      <c r="AR252">
        <f t="shared" si="33"/>
        <v>1.9441367057227099E-2</v>
      </c>
      <c r="AS252">
        <f t="shared" si="34"/>
        <v>1.0122305955357458E-2</v>
      </c>
      <c r="AT252" s="3">
        <f t="shared" si="35"/>
        <v>1.1098042066965791E-2</v>
      </c>
      <c r="AU252">
        <f t="shared" si="36"/>
        <v>495.1978866821039</v>
      </c>
      <c r="AV252" s="3">
        <f t="shared" si="37"/>
        <v>9.0756605975497746E-3</v>
      </c>
      <c r="AW252" s="3">
        <f t="shared" si="38"/>
        <v>1.1969762888260129E-2</v>
      </c>
      <c r="AX252">
        <f t="shared" si="39"/>
        <v>2.0149153723636383E-2</v>
      </c>
    </row>
    <row r="253" spans="1:50" x14ac:dyDescent="0.25">
      <c r="A253" t="s">
        <v>37</v>
      </c>
      <c r="B253">
        <v>22.243047045644701</v>
      </c>
      <c r="C253">
        <v>2.23948090584296E-2</v>
      </c>
      <c r="D253">
        <v>23.798768983321398</v>
      </c>
      <c r="E253">
        <v>9.9317958576271295</v>
      </c>
      <c r="F253" s="1">
        <v>0</v>
      </c>
      <c r="G253" s="1">
        <v>0</v>
      </c>
      <c r="H253">
        <v>4.0811701042729096</v>
      </c>
      <c r="I253">
        <v>39.385761224993502</v>
      </c>
      <c r="J253">
        <v>39.498592340426796</v>
      </c>
      <c r="K253">
        <v>-3.0922835203755699</v>
      </c>
      <c r="L253">
        <v>62.0278372627482</v>
      </c>
      <c r="M253">
        <v>30.385804935524501</v>
      </c>
      <c r="N253">
        <v>92.950346021660295</v>
      </c>
      <c r="O253">
        <v>69.9181998605453</v>
      </c>
      <c r="P253">
        <v>176215.99408464399</v>
      </c>
      <c r="Q253">
        <v>208070.791574598</v>
      </c>
      <c r="R253">
        <v>91.445418696391002</v>
      </c>
      <c r="S253">
        <v>691.627971894952</v>
      </c>
      <c r="T253">
        <v>0.54145243411333499</v>
      </c>
      <c r="U253">
        <v>0.36901067566661699</v>
      </c>
      <c r="V253" s="1">
        <v>0</v>
      </c>
      <c r="W253">
        <v>0.119345542488021</v>
      </c>
      <c r="X253">
        <v>0.51164378184535997</v>
      </c>
      <c r="Y253" s="1">
        <v>0</v>
      </c>
      <c r="Z253">
        <v>0.26410278963418798</v>
      </c>
      <c r="AA253">
        <v>2.9780435910652201E-4</v>
      </c>
      <c r="AB253">
        <v>8.67167671313036E-3</v>
      </c>
      <c r="AC253">
        <v>3.5810729285652401E-3</v>
      </c>
      <c r="AD253" s="1">
        <v>0</v>
      </c>
      <c r="AE253">
        <v>6.1395078213031399E-3</v>
      </c>
      <c r="AF253">
        <v>3.70478805008143E-3</v>
      </c>
      <c r="AG253">
        <v>10.213825414517601</v>
      </c>
      <c r="AH253">
        <v>0.34721187311430901</v>
      </c>
      <c r="AI253">
        <v>1508.91169537218</v>
      </c>
      <c r="AJ253" t="s">
        <v>97</v>
      </c>
      <c r="AK253" t="s">
        <v>98</v>
      </c>
      <c r="AL253" s="4">
        <v>80675558843.820007</v>
      </c>
      <c r="AM253">
        <v>457822</v>
      </c>
      <c r="AN253" s="1">
        <f t="shared" si="30"/>
        <v>2.2394849872186692E-2</v>
      </c>
      <c r="AO253" s="5">
        <f t="shared" si="31"/>
        <v>23.798807158951185</v>
      </c>
      <c r="AP253" s="15">
        <f t="shared" si="29"/>
        <v>-6.5369849119800039E-2</v>
      </c>
      <c r="AQ253">
        <f t="shared" si="32"/>
        <v>15241.86315027799</v>
      </c>
      <c r="AR253">
        <f t="shared" si="33"/>
        <v>2.0746942664692125E-2</v>
      </c>
      <c r="AS253">
        <f t="shared" si="34"/>
        <v>9.235806665848334E-3</v>
      </c>
      <c r="AT253" s="28">
        <f t="shared" si="35"/>
        <v>1.2404708531019453E-2</v>
      </c>
      <c r="AU253">
        <f t="shared" si="36"/>
        <v>453.92830368728005</v>
      </c>
      <c r="AV253" s="28">
        <f t="shared" si="37"/>
        <v>9.6746352005531184E-3</v>
      </c>
      <c r="AW253" s="3">
        <f t="shared" si="38"/>
        <v>1.2652453252097174E-2</v>
      </c>
      <c r="AX253">
        <f t="shared" si="39"/>
        <v>2.2394849872186692E-2</v>
      </c>
    </row>
    <row r="254" spans="1:50" x14ac:dyDescent="0.25">
      <c r="A254" t="s">
        <v>37</v>
      </c>
      <c r="B254">
        <v>23.328802905717598</v>
      </c>
      <c r="C254">
        <v>2.3625242704593E-2</v>
      </c>
      <c r="D254">
        <v>24.941736212747301</v>
      </c>
      <c r="E254">
        <v>13.635999057500999</v>
      </c>
      <c r="F254" s="1">
        <v>0</v>
      </c>
      <c r="G254" s="1">
        <v>0</v>
      </c>
      <c r="H254">
        <v>4.1698835844532196</v>
      </c>
      <c r="I254">
        <v>62.693428905328702</v>
      </c>
      <c r="J254">
        <v>62.6583823096678</v>
      </c>
      <c r="K254">
        <v>24.305808414280499</v>
      </c>
      <c r="L254">
        <v>86.631417928686801</v>
      </c>
      <c r="M254">
        <v>30.721378321424499</v>
      </c>
      <c r="N254">
        <v>93.240906416459794</v>
      </c>
      <c r="O254">
        <v>70.188714147590105</v>
      </c>
      <c r="P254">
        <v>166636.30791576701</v>
      </c>
      <c r="Q254">
        <v>196243.30945094401</v>
      </c>
      <c r="R254">
        <v>102.207645287475</v>
      </c>
      <c r="S254">
        <v>689.95206714961705</v>
      </c>
      <c r="T254">
        <v>0.60711545937847899</v>
      </c>
      <c r="U254">
        <v>0.345533904624447</v>
      </c>
      <c r="V254" s="1">
        <v>0</v>
      </c>
      <c r="W254">
        <v>0.112001132913642</v>
      </c>
      <c r="X254">
        <v>0.54246496246191001</v>
      </c>
      <c r="Y254" s="1">
        <v>0</v>
      </c>
      <c r="Z254">
        <v>0.181199408043897</v>
      </c>
      <c r="AA254">
        <v>2.9906611663624202E-4</v>
      </c>
      <c r="AB254">
        <v>8.7116511904289304E-3</v>
      </c>
      <c r="AC254">
        <v>3.6040133675252998E-3</v>
      </c>
      <c r="AD254" s="1">
        <v>0</v>
      </c>
      <c r="AE254">
        <v>6.7742760851089703E-3</v>
      </c>
      <c r="AF254">
        <v>4.2363080076135403E-3</v>
      </c>
      <c r="AG254">
        <v>9.9992379783647802</v>
      </c>
      <c r="AH254">
        <v>0.33285840506945302</v>
      </c>
      <c r="AI254">
        <v>2023.99694353471</v>
      </c>
      <c r="AJ254" t="s">
        <v>99</v>
      </c>
      <c r="AK254" t="s">
        <v>100</v>
      </c>
      <c r="AL254" s="4">
        <v>56682006682.779999</v>
      </c>
      <c r="AM254">
        <v>340154</v>
      </c>
      <c r="AN254" s="1">
        <f t="shared" si="30"/>
        <v>2.3625314767312982E-2</v>
      </c>
      <c r="AO254" s="5">
        <f t="shared" si="31"/>
        <v>24.941802690096115</v>
      </c>
      <c r="AP254" s="15">
        <f t="shared" si="29"/>
        <v>-6.4668044488633503E-2</v>
      </c>
      <c r="AQ254">
        <f t="shared" si="32"/>
        <v>17359.976317458</v>
      </c>
      <c r="AR254">
        <f t="shared" si="33"/>
        <v>2.1893780789778883E-2</v>
      </c>
      <c r="AS254">
        <f t="shared" si="34"/>
        <v>8.9771426598678206E-3</v>
      </c>
      <c r="AT254" s="28">
        <f t="shared" si="35"/>
        <v>1.3638654139420496E-2</v>
      </c>
      <c r="AU254">
        <f t="shared" si="36"/>
        <v>376.45384692547009</v>
      </c>
      <c r="AV254" s="28">
        <f t="shared" si="37"/>
        <v>1.0331015945981709E-2</v>
      </c>
      <c r="AW254" s="3">
        <f t="shared" si="38"/>
        <v>1.3346125792011427E-2</v>
      </c>
      <c r="AX254">
        <f t="shared" si="39"/>
        <v>2.3625314767312982E-2</v>
      </c>
    </row>
    <row r="255" spans="1:50" x14ac:dyDescent="0.25">
      <c r="A255" t="s">
        <v>37</v>
      </c>
      <c r="B255">
        <v>23.5315223549783</v>
      </c>
      <c r="C255">
        <v>2.4126791774492898E-2</v>
      </c>
      <c r="D255">
        <v>25.403106919227898</v>
      </c>
      <c r="E255">
        <v>12.2468419797121</v>
      </c>
      <c r="F255" s="1">
        <v>0</v>
      </c>
      <c r="G255" s="1">
        <v>0</v>
      </c>
      <c r="H255">
        <v>4.2276970064814599</v>
      </c>
      <c r="I255">
        <v>86.529571488460903</v>
      </c>
      <c r="J255">
        <v>86.527200806959101</v>
      </c>
      <c r="K255">
        <v>51.875473012299103</v>
      </c>
      <c r="L255">
        <v>111.854119968601</v>
      </c>
      <c r="M255">
        <v>31.904259130415898</v>
      </c>
      <c r="N255">
        <v>93.676662747206606</v>
      </c>
      <c r="O255">
        <v>70.467535145778101</v>
      </c>
      <c r="P255">
        <v>157516.000474386</v>
      </c>
      <c r="Q255">
        <v>187156.106388985</v>
      </c>
      <c r="R255">
        <v>117.28578622521501</v>
      </c>
      <c r="S255">
        <v>685.77014379840898</v>
      </c>
      <c r="T255">
        <v>0.64659254933049604</v>
      </c>
      <c r="U255">
        <v>0.340979907902204</v>
      </c>
      <c r="V255" s="1">
        <v>0</v>
      </c>
      <c r="W255">
        <v>0.115611835778844</v>
      </c>
      <c r="X255">
        <v>0.54340825631894996</v>
      </c>
      <c r="Y255" s="1">
        <v>0</v>
      </c>
      <c r="Z255">
        <v>0.107327813923218</v>
      </c>
      <c r="AA255">
        <v>2.9847063149412902E-4</v>
      </c>
      <c r="AB255">
        <v>8.9714496224897397E-3</v>
      </c>
      <c r="AC255">
        <v>3.71405730912864E-3</v>
      </c>
      <c r="AD255" s="1">
        <v>0</v>
      </c>
      <c r="AE255">
        <v>5.9421481603604102E-3</v>
      </c>
      <c r="AF255">
        <v>5.20075655097445E-3</v>
      </c>
      <c r="AG255">
        <v>9.5835608165236899</v>
      </c>
      <c r="AH255">
        <v>0.363593274685935</v>
      </c>
      <c r="AI255">
        <v>2601.0280804624599</v>
      </c>
      <c r="AJ255" t="s">
        <v>101</v>
      </c>
      <c r="AK255" t="s">
        <v>102</v>
      </c>
      <c r="AL255" s="4">
        <v>42162622878.980003</v>
      </c>
      <c r="AM255">
        <v>267672</v>
      </c>
      <c r="AN255" s="1">
        <f t="shared" si="30"/>
        <v>2.412688227444737E-2</v>
      </c>
      <c r="AO255" s="5">
        <f t="shared" si="31"/>
        <v>25.403189934258098</v>
      </c>
      <c r="AP255" s="15">
        <f t="shared" si="29"/>
        <v>-7.3675419711475287E-2</v>
      </c>
      <c r="AQ255">
        <f t="shared" si="32"/>
        <v>19737.422966573009</v>
      </c>
      <c r="AR255">
        <f t="shared" si="33"/>
        <v>2.2109552653861497E-2</v>
      </c>
      <c r="AS255">
        <f t="shared" si="34"/>
        <v>7.6770575507295602E-3</v>
      </c>
      <c r="AT255" s="28">
        <f t="shared" si="35"/>
        <v>1.3786040872412947E-2</v>
      </c>
      <c r="AU255">
        <f t="shared" si="36"/>
        <v>312.74798058122997</v>
      </c>
      <c r="AV255" s="28">
        <f t="shared" si="37"/>
        <v>9.6094737754531361E-3</v>
      </c>
      <c r="AW255" s="3">
        <f t="shared" si="38"/>
        <v>1.2718667872363566E-2</v>
      </c>
      <c r="AX255">
        <f t="shared" si="39"/>
        <v>2.412688227444737E-2</v>
      </c>
    </row>
    <row r="256" spans="1:50" x14ac:dyDescent="0.25">
      <c r="A256" t="s">
        <v>37</v>
      </c>
      <c r="B256">
        <v>24.629022796879202</v>
      </c>
      <c r="C256">
        <v>2.3921342330094301E-2</v>
      </c>
      <c r="D256">
        <v>25.2144309902624</v>
      </c>
      <c r="E256">
        <v>19.544672897419201</v>
      </c>
      <c r="F256" s="1">
        <v>0</v>
      </c>
      <c r="G256" s="1">
        <v>0</v>
      </c>
      <c r="H256">
        <v>4.3379911994939899</v>
      </c>
      <c r="I256">
        <v>109.460901608005</v>
      </c>
      <c r="J256">
        <v>109.400308749725</v>
      </c>
      <c r="K256">
        <v>70.456426277706697</v>
      </c>
      <c r="L256">
        <v>136.38787404922101</v>
      </c>
      <c r="M256">
        <v>32.610572263586</v>
      </c>
      <c r="N256">
        <v>93.557187306695397</v>
      </c>
      <c r="O256">
        <v>70.103890165265398</v>
      </c>
      <c r="P256">
        <v>148111.936294001</v>
      </c>
      <c r="Q256">
        <v>176068.48113491599</v>
      </c>
      <c r="R256">
        <v>123.648968067821</v>
      </c>
      <c r="S256">
        <v>693.15136418940301</v>
      </c>
      <c r="T256">
        <v>0.67448690570157899</v>
      </c>
      <c r="U256">
        <v>0.31519043086380599</v>
      </c>
      <c r="V256" s="1">
        <v>0</v>
      </c>
      <c r="W256">
        <v>9.0981026529388803E-2</v>
      </c>
      <c r="X256">
        <v>0.59382854260680495</v>
      </c>
      <c r="Y256" s="1">
        <v>0</v>
      </c>
      <c r="Z256">
        <v>8.4456690150688005E-2</v>
      </c>
      <c r="AA256">
        <v>3.0153279913109298E-4</v>
      </c>
      <c r="AB256">
        <v>8.89592443472168E-3</v>
      </c>
      <c r="AC256">
        <v>3.1156635498347301E-3</v>
      </c>
      <c r="AD256" s="1">
        <v>0</v>
      </c>
      <c r="AE256">
        <v>5.6354352967512801E-3</v>
      </c>
      <c r="AF256">
        <v>5.9729060978913904E-3</v>
      </c>
      <c r="AG256">
        <v>9.3890210569340198</v>
      </c>
      <c r="AH256">
        <v>0.30898992610041598</v>
      </c>
      <c r="AI256">
        <v>3257.13222056719</v>
      </c>
      <c r="AJ256" t="s">
        <v>103</v>
      </c>
      <c r="AK256" t="s">
        <v>104</v>
      </c>
      <c r="AL256" s="4">
        <v>27471061384.130001</v>
      </c>
      <c r="AM256">
        <v>185475</v>
      </c>
      <c r="AN256" s="1">
        <f t="shared" si="30"/>
        <v>2.3921462178330175E-2</v>
      </c>
      <c r="AO256" s="5">
        <f t="shared" si="31"/>
        <v>25.214541181125195</v>
      </c>
      <c r="AP256" s="15">
        <f t="shared" si="29"/>
        <v>-2.3217188347786966E-2</v>
      </c>
      <c r="AQ256">
        <f t="shared" si="32"/>
        <v>20256.51302266799</v>
      </c>
      <c r="AR256">
        <f t="shared" si="33"/>
        <v>2.3286901100341262E-2</v>
      </c>
      <c r="AS256">
        <f t="shared" si="34"/>
        <v>7.8867328561622596E-3</v>
      </c>
      <c r="AT256" s="28">
        <f t="shared" si="35"/>
        <v>1.329956121502141E-2</v>
      </c>
      <c r="AU256">
        <f t="shared" si="36"/>
        <v>299.33557776503994</v>
      </c>
      <c r="AV256" s="28">
        <f t="shared" si="37"/>
        <v>9.3172730739963499E-3</v>
      </c>
      <c r="AW256" s="3">
        <f t="shared" si="38"/>
        <v>1.1963696435379499E-2</v>
      </c>
      <c r="AX256">
        <f t="shared" si="39"/>
        <v>2.3921462178330175E-2</v>
      </c>
    </row>
    <row r="257" spans="1:50" x14ac:dyDescent="0.25">
      <c r="A257" t="s">
        <v>37</v>
      </c>
      <c r="B257">
        <v>22.965037715691501</v>
      </c>
      <c r="C257">
        <v>2.3160473184937001E-2</v>
      </c>
      <c r="D257">
        <v>24.511865169311399</v>
      </c>
      <c r="E257">
        <v>30.304524222944799</v>
      </c>
      <c r="F257" s="1">
        <v>0</v>
      </c>
      <c r="G257" s="1">
        <v>0</v>
      </c>
      <c r="H257">
        <v>4.4706401262678401</v>
      </c>
      <c r="I257">
        <v>131.617004647275</v>
      </c>
      <c r="J257">
        <v>131.647178436914</v>
      </c>
      <c r="K257">
        <v>90.176313751337204</v>
      </c>
      <c r="L257">
        <v>160.80215525309799</v>
      </c>
      <c r="M257">
        <v>33.439086598248103</v>
      </c>
      <c r="N257">
        <v>92.960648428433004</v>
      </c>
      <c r="O257">
        <v>69.377449579495405</v>
      </c>
      <c r="P257">
        <v>136566.71116798499</v>
      </c>
      <c r="Q257">
        <v>163246.36183418901</v>
      </c>
      <c r="R257">
        <v>129.87939452582</v>
      </c>
      <c r="S257">
        <v>695.183186315836</v>
      </c>
      <c r="T257">
        <v>0.672162256652029</v>
      </c>
      <c r="U257">
        <v>0.30802937926019802</v>
      </c>
      <c r="V257" s="1">
        <v>0</v>
      </c>
      <c r="W257">
        <v>7.6059988939091494E-2</v>
      </c>
      <c r="X257">
        <v>0.61591063180070904</v>
      </c>
      <c r="Y257" s="1">
        <v>0</v>
      </c>
      <c r="Z257">
        <v>9.2767078060857197E-2</v>
      </c>
      <c r="AA257">
        <v>3.0859250298364101E-4</v>
      </c>
      <c r="AB257">
        <v>8.9690673877227504E-3</v>
      </c>
      <c r="AC257">
        <v>2.5377890986372801E-3</v>
      </c>
      <c r="AD257" s="1">
        <v>0</v>
      </c>
      <c r="AE257">
        <v>6.1123477361450596E-3</v>
      </c>
      <c r="AF257">
        <v>5.2327801814674299E-3</v>
      </c>
      <c r="AG257">
        <v>9.1547276930857198</v>
      </c>
      <c r="AH257">
        <v>0.29139682367900599</v>
      </c>
      <c r="AI257">
        <v>3999.18377413391</v>
      </c>
      <c r="AJ257" t="s">
        <v>105</v>
      </c>
      <c r="AK257" t="s">
        <v>106</v>
      </c>
      <c r="AL257" s="4">
        <v>14655383475.57</v>
      </c>
      <c r="AM257">
        <v>107313</v>
      </c>
      <c r="AN257" s="1">
        <f t="shared" si="30"/>
        <v>2.3160576906956162E-2</v>
      </c>
      <c r="AO257" s="5">
        <f t="shared" si="31"/>
        <v>24.511961354328339</v>
      </c>
      <c r="AP257" s="15">
        <f t="shared" si="29"/>
        <v>-6.3105253024829389E-2</v>
      </c>
      <c r="AQ257">
        <f t="shared" si="32"/>
        <v>14821.012107396004</v>
      </c>
      <c r="AR257">
        <f t="shared" si="33"/>
        <v>2.1507901828049514E-2</v>
      </c>
      <c r="AS257">
        <f t="shared" si="34"/>
        <v>5.7693671628755716E-3</v>
      </c>
      <c r="AT257" s="28">
        <f t="shared" si="35"/>
        <v>1.2892708556753797E-2</v>
      </c>
      <c r="AU257">
        <f t="shared" si="36"/>
        <v>239.67760656149994</v>
      </c>
      <c r="AV257" s="28">
        <f t="shared" si="37"/>
        <v>9.7132670644200312E-3</v>
      </c>
      <c r="AW257" s="3">
        <f t="shared" si="38"/>
        <v>1.1755571339475494E-2</v>
      </c>
      <c r="AX257">
        <f t="shared" si="39"/>
        <v>2.3160576906956162E-2</v>
      </c>
    </row>
    <row r="258" spans="1:50" x14ac:dyDescent="0.25">
      <c r="A258" t="s">
        <v>37</v>
      </c>
      <c r="B258">
        <v>23.7214343876567</v>
      </c>
      <c r="C258">
        <v>2.1883009896787198E-2</v>
      </c>
      <c r="D258">
        <v>23.318670665335699</v>
      </c>
      <c r="E258">
        <v>46.054901508370797</v>
      </c>
      <c r="F258" s="1">
        <v>0</v>
      </c>
      <c r="G258" s="1">
        <v>0</v>
      </c>
      <c r="H258">
        <v>4.6351176996018904</v>
      </c>
      <c r="I258">
        <v>153.62671660260801</v>
      </c>
      <c r="J258">
        <v>153.647223394897</v>
      </c>
      <c r="K258">
        <v>106.091297593482</v>
      </c>
      <c r="L258">
        <v>185.24815924800399</v>
      </c>
      <c r="M258">
        <v>33.768269826822802</v>
      </c>
      <c r="N258">
        <v>92.602065736093294</v>
      </c>
      <c r="O258">
        <v>68.7816616339598</v>
      </c>
      <c r="P258">
        <v>125886.67772988501</v>
      </c>
      <c r="Q258">
        <v>150666.90414050201</v>
      </c>
      <c r="R258">
        <v>131.51330958771999</v>
      </c>
      <c r="S258">
        <v>704.62931873714501</v>
      </c>
      <c r="T258">
        <v>0.68811964761641398</v>
      </c>
      <c r="U258">
        <v>0.28326067308001901</v>
      </c>
      <c r="V258" s="1">
        <v>0</v>
      </c>
      <c r="W258">
        <v>6.0171281440761303E-2</v>
      </c>
      <c r="X258">
        <v>0.65656804547921799</v>
      </c>
      <c r="Y258" s="1">
        <v>0</v>
      </c>
      <c r="Z258">
        <v>9.76606846602079E-2</v>
      </c>
      <c r="AA258">
        <v>3.16900221138956E-4</v>
      </c>
      <c r="AB258">
        <v>8.6879806118927202E-3</v>
      </c>
      <c r="AC258">
        <v>2.0400968695151599E-3</v>
      </c>
      <c r="AD258" s="1">
        <v>0</v>
      </c>
      <c r="AE258">
        <v>6.8865698212240197E-3</v>
      </c>
      <c r="AF258">
        <v>3.9515376967069402E-3</v>
      </c>
      <c r="AG258">
        <v>9.1887790363587794</v>
      </c>
      <c r="AH258">
        <v>0.29294704892721701</v>
      </c>
      <c r="AI258">
        <v>4714.0154677323699</v>
      </c>
      <c r="AJ258" t="s">
        <v>107</v>
      </c>
      <c r="AK258" t="s">
        <v>108</v>
      </c>
      <c r="AL258" s="4">
        <v>5058504371.2200003</v>
      </c>
      <c r="AM258">
        <v>40183</v>
      </c>
      <c r="AN258" s="1">
        <f t="shared" si="30"/>
        <v>2.1883085220477796E-2</v>
      </c>
      <c r="AO258" s="5">
        <f t="shared" si="31"/>
        <v>23.318741527021981</v>
      </c>
      <c r="AP258" s="15">
        <f t="shared" si="29"/>
        <v>1.7272156209132916E-2</v>
      </c>
      <c r="AQ258">
        <f t="shared" si="32"/>
        <v>20591.447477479014</v>
      </c>
      <c r="AR258">
        <f t="shared" si="33"/>
        <v>2.2312168706779212E-2</v>
      </c>
      <c r="AS258">
        <f t="shared" si="34"/>
        <v>4.5126617719365436E-3</v>
      </c>
      <c r="AT258" s="28">
        <f t="shared" si="35"/>
        <v>1.2337747915608271E-2</v>
      </c>
      <c r="AU258">
        <f t="shared" si="36"/>
        <v>564.09725534981953</v>
      </c>
      <c r="AV258" s="28">
        <f t="shared" si="37"/>
        <v>1.0265132855767802E-2</v>
      </c>
      <c r="AW258" s="3">
        <f t="shared" si="38"/>
        <v>1.2013804468090878E-2</v>
      </c>
      <c r="AX258">
        <f t="shared" si="39"/>
        <v>2.1883085220477796E-2</v>
      </c>
    </row>
    <row r="259" spans="1:50" x14ac:dyDescent="0.25">
      <c r="A259" t="s">
        <v>37</v>
      </c>
      <c r="B259">
        <v>20.743138612490402</v>
      </c>
      <c r="C259">
        <v>2.0317516921125999E-2</v>
      </c>
      <c r="D259">
        <v>21.832879443174502</v>
      </c>
      <c r="E259">
        <v>66.703580253748697</v>
      </c>
      <c r="F259" s="1">
        <v>0</v>
      </c>
      <c r="G259" s="1">
        <v>0</v>
      </c>
      <c r="H259">
        <v>4.8446717159245001</v>
      </c>
      <c r="I259">
        <v>175.65317000677399</v>
      </c>
      <c r="J259">
        <v>175.70309350995501</v>
      </c>
      <c r="K259">
        <v>125.78268426026</v>
      </c>
      <c r="L259">
        <v>209.89837098204501</v>
      </c>
      <c r="M259">
        <v>33.993340895410398</v>
      </c>
      <c r="N259">
        <v>92.535312389613296</v>
      </c>
      <c r="O259">
        <v>68.937568938503006</v>
      </c>
      <c r="P259">
        <v>116081.764672046</v>
      </c>
      <c r="Q259">
        <v>139680.67177150599</v>
      </c>
      <c r="R259">
        <v>132.01426290625699</v>
      </c>
      <c r="S259">
        <v>709.34897769460895</v>
      </c>
      <c r="T259">
        <v>0.68453561087409398</v>
      </c>
      <c r="U259">
        <v>0.27837479719362501</v>
      </c>
      <c r="V259" s="1">
        <v>0</v>
      </c>
      <c r="W259">
        <v>7.7877951902095593E-2</v>
      </c>
      <c r="X259">
        <v>0.64374725090427798</v>
      </c>
      <c r="Y259" s="1">
        <v>0</v>
      </c>
      <c r="Z259">
        <v>9.9413095080352107E-2</v>
      </c>
      <c r="AA259">
        <v>3.2349607300215201E-4</v>
      </c>
      <c r="AB259">
        <v>8.65242721046015E-3</v>
      </c>
      <c r="AC259">
        <v>1.3700399450858199E-3</v>
      </c>
      <c r="AD259" s="1">
        <v>0</v>
      </c>
      <c r="AE259">
        <v>6.4469289496744703E-3</v>
      </c>
      <c r="AF259">
        <v>3.52465410040764E-3</v>
      </c>
      <c r="AG259">
        <v>9.0061056244275193</v>
      </c>
      <c r="AH259">
        <v>0.27656698309558497</v>
      </c>
      <c r="AI259">
        <v>5427.5178391038999</v>
      </c>
      <c r="AJ259" t="s">
        <v>109</v>
      </c>
      <c r="AK259" t="s">
        <v>110</v>
      </c>
      <c r="AL259" s="4">
        <v>1582194452.48</v>
      </c>
      <c r="AM259">
        <v>13630</v>
      </c>
      <c r="AN259" s="1">
        <f>SUM(AA259:AD259,AF259)+AE259*$AN$70</f>
        <v>2.0317546278630236E-2</v>
      </c>
      <c r="AO259" s="5">
        <f t="shared" si="31"/>
        <v>21.83290755176569</v>
      </c>
      <c r="AP259" s="15">
        <f>B259/D259-1</f>
        <v>-4.99128314027667E-2</v>
      </c>
      <c r="AQ259">
        <f t="shared" si="32"/>
        <v>14469.64930782</v>
      </c>
      <c r="AR259">
        <f t="shared" si="33"/>
        <v>1.9186565592389959E-2</v>
      </c>
      <c r="AS259">
        <f t="shared" si="34"/>
        <v>4.3446267668882932E-3</v>
      </c>
      <c r="AT259" s="28">
        <f t="shared" si="35"/>
        <v>1.1213535353323069E-2</v>
      </c>
      <c r="AU259">
        <f t="shared" si="36"/>
        <v>557.78697289955016</v>
      </c>
      <c r="AV259" s="28">
        <f t="shared" si="37"/>
        <v>9.785270109576201E-3</v>
      </c>
      <c r="AW259" s="3">
        <f t="shared" si="38"/>
        <v>1.0833159204320814E-2</v>
      </c>
      <c r="AX259">
        <f t="shared" si="39"/>
        <v>2.0317546278630232E-2</v>
      </c>
    </row>
    <row r="260" spans="1:50" x14ac:dyDescent="0.25">
      <c r="A260" t="s">
        <v>37</v>
      </c>
      <c r="B260">
        <v>24.933038492799799</v>
      </c>
      <c r="C260">
        <v>1.9636013511256399E-2</v>
      </c>
      <c r="D260">
        <v>21.177865814349101</v>
      </c>
      <c r="E260">
        <v>96.812709491541099</v>
      </c>
      <c r="F260" s="1">
        <v>0</v>
      </c>
      <c r="G260" s="1">
        <v>0</v>
      </c>
      <c r="H260">
        <v>5.1224905846998299</v>
      </c>
      <c r="I260">
        <v>195.92646257666499</v>
      </c>
      <c r="J260">
        <v>196.21108504296501</v>
      </c>
      <c r="K260">
        <v>149.99461946828299</v>
      </c>
      <c r="L260">
        <v>234.32038665406901</v>
      </c>
      <c r="M260">
        <v>33.9131041701771</v>
      </c>
      <c r="N260">
        <v>91.089181599330203</v>
      </c>
      <c r="O260">
        <v>68.016027299428004</v>
      </c>
      <c r="P260">
        <v>103012.108860398</v>
      </c>
      <c r="Q260">
        <v>124991.29220476</v>
      </c>
      <c r="R260">
        <v>131.631271676729</v>
      </c>
      <c r="S260">
        <v>695.47379637956203</v>
      </c>
      <c r="T260">
        <v>0.594141217281836</v>
      </c>
      <c r="U260">
        <v>0.33177590845218002</v>
      </c>
      <c r="V260" s="1">
        <v>0</v>
      </c>
      <c r="W260">
        <v>0.14829241991494599</v>
      </c>
      <c r="X260">
        <v>0.51993167163287202</v>
      </c>
      <c r="Y260" s="1">
        <v>0</v>
      </c>
      <c r="Z260">
        <v>0.145461959773172</v>
      </c>
      <c r="AA260">
        <v>3.4895187406422802E-4</v>
      </c>
      <c r="AB260">
        <v>8.2112802503226303E-3</v>
      </c>
      <c r="AC260">
        <v>8.8269431583185595E-4</v>
      </c>
      <c r="AD260" s="1">
        <v>0</v>
      </c>
      <c r="AE260">
        <v>6.7058036843632898E-3</v>
      </c>
      <c r="AF260">
        <v>3.4875469517235301E-3</v>
      </c>
      <c r="AG260">
        <v>8.9582522400732998</v>
      </c>
      <c r="AH260">
        <v>0.28584935855343402</v>
      </c>
      <c r="AI260">
        <v>6035.7939224782103</v>
      </c>
      <c r="AJ260" t="s">
        <v>111</v>
      </c>
      <c r="AK260" t="s">
        <v>112</v>
      </c>
      <c r="AL260" s="4">
        <v>325415251.88999999</v>
      </c>
      <c r="AM260">
        <v>3159</v>
      </c>
      <c r="AN260" s="1">
        <f>SUM(AA260:AD260,AF260)+AE260*$AN$70</f>
        <v>1.9636277076305532E-2</v>
      </c>
      <c r="AO260" s="5">
        <f t="shared" si="31"/>
        <v>21.178120104338216</v>
      </c>
      <c r="AP260" s="15">
        <f>B260/D260-1</f>
        <v>0.17731591612533371</v>
      </c>
      <c r="AQ260">
        <f t="shared" si="32"/>
        <v>3595.704034341994</v>
      </c>
      <c r="AR260">
        <f t="shared" si="33"/>
        <v>2.3615814714064376E-2</v>
      </c>
      <c r="AS260">
        <f t="shared" si="34"/>
        <v>5.7998781577390801E-3</v>
      </c>
      <c r="AT260" s="28">
        <f t="shared" si="35"/>
        <v>1.0138205098778361E-2</v>
      </c>
      <c r="AU260">
        <f t="shared" si="36"/>
        <v>725.14458085409024</v>
      </c>
      <c r="AV260" s="28">
        <f t="shared" si="37"/>
        <v>9.5021433967075811E-3</v>
      </c>
      <c r="AW260" s="3">
        <f t="shared" si="38"/>
        <v>1.0134326338666996E-2</v>
      </c>
      <c r="AX260">
        <f t="shared" si="39"/>
        <v>1.9636277076305535E-2</v>
      </c>
    </row>
    <row r="261" spans="1:50" x14ac:dyDescent="0.25">
      <c r="AT261" s="3">
        <f>AVERAGE(AT253:AT260)</f>
        <v>1.2463895210292224E-2</v>
      </c>
      <c r="AV261" s="3">
        <f>AVERAGE(AV253:AV260)</f>
        <v>9.7747764278069901E-3</v>
      </c>
      <c r="AW261" s="3">
        <f>AVERAGE(AW253:AW260)</f>
        <v>1.1927225587800731E-2</v>
      </c>
    </row>
    <row r="262" spans="1:50" x14ac:dyDescent="0.25">
      <c r="AN262" t="s">
        <v>209</v>
      </c>
    </row>
    <row r="263" spans="1:50" x14ac:dyDescent="0.25">
      <c r="A263" t="s">
        <v>0</v>
      </c>
      <c r="B263" t="s">
        <v>1</v>
      </c>
      <c r="C263" t="s">
        <v>2</v>
      </c>
      <c r="D263" t="s">
        <v>3</v>
      </c>
      <c r="E263" t="s">
        <v>5</v>
      </c>
      <c r="F263" t="s">
        <v>6</v>
      </c>
      <c r="G263" t="s">
        <v>208</v>
      </c>
      <c r="H263" t="s">
        <v>7</v>
      </c>
      <c r="I263" t="s">
        <v>8</v>
      </c>
      <c r="J263" t="s">
        <v>134</v>
      </c>
      <c r="K263" t="s">
        <v>143</v>
      </c>
      <c r="L263" t="s">
        <v>9</v>
      </c>
      <c r="M263" t="s">
        <v>10</v>
      </c>
      <c r="N263" t="s">
        <v>11</v>
      </c>
      <c r="O263" t="s">
        <v>13</v>
      </c>
      <c r="P263" t="s">
        <v>14</v>
      </c>
      <c r="Q263" t="s">
        <v>15</v>
      </c>
      <c r="R263" t="s">
        <v>16</v>
      </c>
      <c r="S263" t="s">
        <v>17</v>
      </c>
      <c r="T263" t="s">
        <v>18</v>
      </c>
      <c r="U263" t="s">
        <v>20</v>
      </c>
      <c r="V263" t="s">
        <v>21</v>
      </c>
      <c r="W263" t="s">
        <v>22</v>
      </c>
      <c r="X263" t="s">
        <v>23</v>
      </c>
      <c r="Y263" t="s">
        <v>24</v>
      </c>
      <c r="Z263" t="s">
        <v>25</v>
      </c>
      <c r="AA263" t="s">
        <v>26</v>
      </c>
      <c r="AB263" t="s">
        <v>27</v>
      </c>
      <c r="AC263" t="s">
        <v>120</v>
      </c>
      <c r="AD263" t="s">
        <v>28</v>
      </c>
      <c r="AE263" t="s">
        <v>29</v>
      </c>
      <c r="AF263" t="s">
        <v>30</v>
      </c>
      <c r="AG263" t="s">
        <v>31</v>
      </c>
      <c r="AH263" t="s">
        <v>32</v>
      </c>
      <c r="AI263" t="s">
        <v>33</v>
      </c>
      <c r="AJ263" t="s">
        <v>34</v>
      </c>
      <c r="AK263" t="s">
        <v>74</v>
      </c>
      <c r="AL263" s="4" t="s">
        <v>35</v>
      </c>
      <c r="AM263" t="s">
        <v>36</v>
      </c>
      <c r="AN263" s="15">
        <v>1</v>
      </c>
    </row>
    <row r="264" spans="1:50" x14ac:dyDescent="0.25">
      <c r="A264" t="s">
        <v>37</v>
      </c>
      <c r="B264">
        <v>3.03449978358308</v>
      </c>
      <c r="C264">
        <v>3.3505813423049102E-3</v>
      </c>
      <c r="D264">
        <v>3.9474247252275201</v>
      </c>
      <c r="E264">
        <v>-96.902123845444294</v>
      </c>
      <c r="F264" s="1">
        <v>0</v>
      </c>
      <c r="G264" s="1">
        <v>0</v>
      </c>
      <c r="H264">
        <v>2.7087823255799601</v>
      </c>
      <c r="I264">
        <v>-210.96736503086299</v>
      </c>
      <c r="J264">
        <v>-247.50630717828801</v>
      </c>
      <c r="K264">
        <v>-213.03218046257999</v>
      </c>
      <c r="L264">
        <v>-185.99920509079701</v>
      </c>
      <c r="M264">
        <v>24.321768504342</v>
      </c>
      <c r="N264">
        <v>94.911569987305597</v>
      </c>
      <c r="O264">
        <v>85.178000836199601</v>
      </c>
      <c r="P264">
        <v>159711.18441717699</v>
      </c>
      <c r="Q264">
        <v>191997.76476601401</v>
      </c>
      <c r="R264">
        <v>84.175479728595207</v>
      </c>
      <c r="S264">
        <v>669.24224433498705</v>
      </c>
      <c r="T264">
        <v>0.78739191879284798</v>
      </c>
      <c r="U264">
        <v>0.12581409331415699</v>
      </c>
      <c r="V264" s="1">
        <v>0</v>
      </c>
      <c r="W264">
        <v>4.6707646846426198E-2</v>
      </c>
      <c r="X264">
        <v>0.82747825983941603</v>
      </c>
      <c r="Y264" s="1">
        <v>0</v>
      </c>
      <c r="Z264">
        <v>0.12565805035136399</v>
      </c>
      <c r="AA264">
        <v>2.8402806699061799E-4</v>
      </c>
      <c r="AB264">
        <v>3.0665565049244601E-3</v>
      </c>
      <c r="AC264" s="1">
        <v>0</v>
      </c>
      <c r="AD264" s="1">
        <v>0</v>
      </c>
      <c r="AE264" s="1">
        <v>0</v>
      </c>
      <c r="AF264" s="1">
        <v>0</v>
      </c>
      <c r="AG264">
        <v>3.30756783164742</v>
      </c>
      <c r="AH264">
        <v>6.6715684773972994E-2</v>
      </c>
      <c r="AI264">
        <v>0.219165827729629</v>
      </c>
      <c r="AJ264" t="s">
        <v>77</v>
      </c>
      <c r="AK264" t="s">
        <v>78</v>
      </c>
      <c r="AL264" s="4">
        <v>234296307.53999999</v>
      </c>
      <c r="AM264">
        <v>1467</v>
      </c>
      <c r="AN264" s="1">
        <f>SUM(AA264:AD264,AF264)+AE264*$AN$70</f>
        <v>3.350584571915078E-3</v>
      </c>
      <c r="AO264" s="5">
        <f>100*(1-(1-AN264)^12)</f>
        <v>3.947428460290503</v>
      </c>
      <c r="AP264" s="15">
        <f t="shared" ref="AP264:AP270" si="40">B264/D264-1</f>
        <v>-0.23127101976385911</v>
      </c>
      <c r="AR264">
        <f t="shared" ref="AR264:AR281" si="41">(1-(1-B264/100)^(1/12))</f>
        <v>2.5646172873208251E-3</v>
      </c>
      <c r="AX264">
        <f>SUM(AA264:AF264)</f>
        <v>3.350584571915078E-3</v>
      </c>
    </row>
    <row r="265" spans="1:50" x14ac:dyDescent="0.25">
      <c r="A265" t="s">
        <v>37</v>
      </c>
      <c r="B265">
        <v>4.9600819120427602</v>
      </c>
      <c r="C265">
        <v>3.8550258965574301E-3</v>
      </c>
      <c r="D265">
        <v>4.5291965167798303</v>
      </c>
      <c r="E265">
        <v>-67.308515212279204</v>
      </c>
      <c r="F265" s="1">
        <v>0</v>
      </c>
      <c r="G265" s="1">
        <v>0</v>
      </c>
      <c r="H265">
        <v>3.0127945607578401</v>
      </c>
      <c r="I265">
        <v>-178.275407862121</v>
      </c>
      <c r="J265">
        <v>-202.889516723421</v>
      </c>
      <c r="K265">
        <v>-180.72205578073701</v>
      </c>
      <c r="L265">
        <v>-158.431265888833</v>
      </c>
      <c r="M265">
        <v>24.714345510124399</v>
      </c>
      <c r="N265">
        <v>93.498216814105106</v>
      </c>
      <c r="O265">
        <v>83.215099251665393</v>
      </c>
      <c r="P265">
        <v>201110.22381443201</v>
      </c>
      <c r="Q265">
        <v>240723.40523949801</v>
      </c>
      <c r="R265">
        <v>83.220605438684501</v>
      </c>
      <c r="S265">
        <v>665.87385459983204</v>
      </c>
      <c r="T265">
        <v>0.51409922243101103</v>
      </c>
      <c r="U265">
        <v>0.28130517805295502</v>
      </c>
      <c r="V265" s="1">
        <v>0</v>
      </c>
      <c r="W265">
        <v>0.12792501417917099</v>
      </c>
      <c r="X265">
        <v>0.59076980776787202</v>
      </c>
      <c r="Y265" s="1">
        <v>0</v>
      </c>
      <c r="Z265">
        <v>0.32488445138903399</v>
      </c>
      <c r="AA265">
        <v>2.8946782531218899E-4</v>
      </c>
      <c r="AB265">
        <v>3.5653835130421301E-3</v>
      </c>
      <c r="AC265" s="1">
        <v>1.75818829398776E-7</v>
      </c>
      <c r="AD265" s="1">
        <v>0</v>
      </c>
      <c r="AE265" s="1">
        <v>0</v>
      </c>
      <c r="AF265" s="1">
        <v>0</v>
      </c>
      <c r="AG265">
        <v>3.6675869332634501</v>
      </c>
      <c r="AH265">
        <v>7.5665030299408007E-2</v>
      </c>
      <c r="AI265">
        <v>0.52201927381532498</v>
      </c>
      <c r="AJ265" t="s">
        <v>79</v>
      </c>
      <c r="AK265" t="s">
        <v>80</v>
      </c>
      <c r="AL265" s="4">
        <v>1677661487.0599999</v>
      </c>
      <c r="AM265">
        <v>8342</v>
      </c>
      <c r="AN265" s="1">
        <f t="shared" ref="AN265:AN270" si="42">SUM(AA265:AD265,AF265)+AE265*$AN$70</f>
        <v>3.8550271571837179E-3</v>
      </c>
      <c r="AO265" s="5">
        <f t="shared" ref="AO265:AO281" si="43">100*(1-(1-AN265)^12)</f>
        <v>4.5291979666049587</v>
      </c>
      <c r="AP265" s="15">
        <f t="shared" si="40"/>
        <v>9.5135062845381091E-2</v>
      </c>
      <c r="AR265">
        <f t="shared" si="41"/>
        <v>4.2304589778092705E-3</v>
      </c>
      <c r="AX265">
        <f t="shared" ref="AX265:AX281" si="44">SUM(AA265:AF265)</f>
        <v>3.8550271571837179E-3</v>
      </c>
    </row>
    <row r="266" spans="1:50" x14ac:dyDescent="0.25">
      <c r="A266" t="s">
        <v>37</v>
      </c>
      <c r="B266">
        <v>4.9915274778327898</v>
      </c>
      <c r="C266">
        <v>3.8847584710322599E-3</v>
      </c>
      <c r="D266">
        <v>4.5633858394884204</v>
      </c>
      <c r="E266">
        <v>-45.391511363465803</v>
      </c>
      <c r="F266" s="1">
        <v>0</v>
      </c>
      <c r="G266" s="1">
        <v>0</v>
      </c>
      <c r="H266">
        <v>3.23806194376554</v>
      </c>
      <c r="I266">
        <v>-156.65882938610201</v>
      </c>
      <c r="J266">
        <v>-181.892868329734</v>
      </c>
      <c r="K266">
        <v>-160.030180291259</v>
      </c>
      <c r="L266">
        <v>-137.25356599738899</v>
      </c>
      <c r="M266">
        <v>25.238349690255699</v>
      </c>
      <c r="N266">
        <v>94.504581577461906</v>
      </c>
      <c r="O266">
        <v>83.769201769860004</v>
      </c>
      <c r="P266">
        <v>205655.388912347</v>
      </c>
      <c r="Q266">
        <v>247059.34127557999</v>
      </c>
      <c r="R266">
        <v>84.064935859482006</v>
      </c>
      <c r="S266">
        <v>671.08209832175999</v>
      </c>
      <c r="T266">
        <v>0.52119483179158499</v>
      </c>
      <c r="U266">
        <v>0.31694866973874403</v>
      </c>
      <c r="V266" s="1">
        <v>0</v>
      </c>
      <c r="W266">
        <v>0.18805475331711299</v>
      </c>
      <c r="X266">
        <v>0.49499657694414101</v>
      </c>
      <c r="Y266" s="1">
        <v>0</v>
      </c>
      <c r="Z266">
        <v>0.279790556956935</v>
      </c>
      <c r="AA266">
        <v>2.8980707838082001E-4</v>
      </c>
      <c r="AB266">
        <v>3.59444576395324E-3</v>
      </c>
      <c r="AC266" s="1">
        <v>5.1162905046717798E-7</v>
      </c>
      <c r="AD266" s="1">
        <v>0</v>
      </c>
      <c r="AE266" s="1">
        <v>8.0941661266407897E-10</v>
      </c>
      <c r="AF266" s="1">
        <v>0</v>
      </c>
      <c r="AG266">
        <v>3.7958909447351901</v>
      </c>
      <c r="AH266">
        <v>8.0196322860174502E-2</v>
      </c>
      <c r="AI266">
        <v>1.9090212543426299</v>
      </c>
      <c r="AJ266" t="s">
        <v>81</v>
      </c>
      <c r="AK266" t="s">
        <v>82</v>
      </c>
      <c r="AL266" s="4">
        <v>15292946030.299999</v>
      </c>
      <c r="AM266">
        <v>74362</v>
      </c>
      <c r="AN266" s="1">
        <f t="shared" si="42"/>
        <v>3.8847652808011398E-3</v>
      </c>
      <c r="AO266" s="5">
        <f t="shared" si="43"/>
        <v>4.5633936687181631</v>
      </c>
      <c r="AP266" s="15">
        <f t="shared" si="40"/>
        <v>9.3821047223209719E-2</v>
      </c>
      <c r="AR266">
        <f t="shared" si="41"/>
        <v>4.2579187430592524E-3</v>
      </c>
      <c r="AX266">
        <f t="shared" si="44"/>
        <v>3.8847652808011398E-3</v>
      </c>
    </row>
    <row r="267" spans="1:50" x14ac:dyDescent="0.25">
      <c r="A267" t="s">
        <v>37</v>
      </c>
      <c r="B267">
        <v>5.8171143923199304</v>
      </c>
      <c r="C267">
        <v>4.4624387455356601E-3</v>
      </c>
      <c r="D267">
        <v>5.2254337993992399</v>
      </c>
      <c r="E267">
        <v>-37.225185978416398</v>
      </c>
      <c r="F267" s="1">
        <v>0</v>
      </c>
      <c r="G267" s="1">
        <v>0</v>
      </c>
      <c r="H267">
        <v>3.32801678146852</v>
      </c>
      <c r="I267">
        <v>-130.84654628563601</v>
      </c>
      <c r="J267">
        <v>-158.719747368952</v>
      </c>
      <c r="K267">
        <v>-135.19718367821901</v>
      </c>
      <c r="L267">
        <v>-111.068988932167</v>
      </c>
      <c r="M267">
        <v>23.283024553544401</v>
      </c>
      <c r="N267">
        <v>94.390949472800301</v>
      </c>
      <c r="O267">
        <v>83.734237346337494</v>
      </c>
      <c r="P267">
        <v>201783.17263701299</v>
      </c>
      <c r="Q267">
        <v>243983.87758068601</v>
      </c>
      <c r="R267">
        <v>83.935137732141897</v>
      </c>
      <c r="S267">
        <v>671.57173103576201</v>
      </c>
      <c r="T267">
        <v>0.50889535986241996</v>
      </c>
      <c r="U267">
        <v>0.33173251358407602</v>
      </c>
      <c r="V267" s="1">
        <v>0</v>
      </c>
      <c r="W267">
        <v>0.190541790818162</v>
      </c>
      <c r="X267">
        <v>0.47772569559776001</v>
      </c>
      <c r="Y267" s="1">
        <v>0</v>
      </c>
      <c r="Z267">
        <v>0.28625403507219499</v>
      </c>
      <c r="AA267">
        <v>2.8894587212090802E-4</v>
      </c>
      <c r="AB267">
        <v>4.13066886133686E-3</v>
      </c>
      <c r="AC267">
        <v>4.2739340572590602E-5</v>
      </c>
      <c r="AD267" s="1">
        <v>0</v>
      </c>
      <c r="AE267" s="1">
        <v>9.2686959191410796E-8</v>
      </c>
      <c r="AF267" s="1">
        <v>4.8234541918242598E-9</v>
      </c>
      <c r="AG267">
        <v>4.3386929067178404</v>
      </c>
      <c r="AH267">
        <v>8.3893219549092596E-2</v>
      </c>
      <c r="AI267">
        <v>5.1179025125016198</v>
      </c>
      <c r="AJ267" t="s">
        <v>83</v>
      </c>
      <c r="AK267" t="s">
        <v>84</v>
      </c>
      <c r="AL267" s="4">
        <v>68614350023.489998</v>
      </c>
      <c r="AM267">
        <v>340040</v>
      </c>
      <c r="AN267" s="1">
        <f t="shared" si="42"/>
        <v>4.4624515844437418E-3</v>
      </c>
      <c r="AO267" s="5">
        <f t="shared" si="43"/>
        <v>5.22544846647226</v>
      </c>
      <c r="AP267" s="15">
        <f t="shared" si="40"/>
        <v>0.11323090400431735</v>
      </c>
      <c r="AR267">
        <f t="shared" si="41"/>
        <v>4.9818577074425274E-3</v>
      </c>
      <c r="AX267">
        <f t="shared" si="44"/>
        <v>4.4624515844437418E-3</v>
      </c>
    </row>
    <row r="268" spans="1:50" x14ac:dyDescent="0.25">
      <c r="A268" t="s">
        <v>37</v>
      </c>
      <c r="B268">
        <v>5.9716389494638902</v>
      </c>
      <c r="C268">
        <v>4.8816909142816696E-3</v>
      </c>
      <c r="D268">
        <v>5.7032765956112597</v>
      </c>
      <c r="E268">
        <v>-25.704700581773899</v>
      </c>
      <c r="F268" s="1">
        <v>0</v>
      </c>
      <c r="G268" s="1">
        <v>0</v>
      </c>
      <c r="H268">
        <v>3.50669882039147</v>
      </c>
      <c r="I268">
        <v>-107.723182429301</v>
      </c>
      <c r="J268">
        <v>-134.13089287757299</v>
      </c>
      <c r="K268">
        <v>-116.96992933052201</v>
      </c>
      <c r="L268">
        <v>-87.240692493377594</v>
      </c>
      <c r="M268">
        <v>23.291171414830401</v>
      </c>
      <c r="N268">
        <v>94.116571761523602</v>
      </c>
      <c r="O268">
        <v>83.404115404314595</v>
      </c>
      <c r="P268">
        <v>194840.27250924599</v>
      </c>
      <c r="Q268">
        <v>238093.09987923401</v>
      </c>
      <c r="R268">
        <v>83.895898313430394</v>
      </c>
      <c r="S268">
        <v>677.38718773728306</v>
      </c>
      <c r="T268">
        <v>0.52963810044136805</v>
      </c>
      <c r="U268">
        <v>0.34064421648196203</v>
      </c>
      <c r="V268" s="1">
        <v>0</v>
      </c>
      <c r="W268">
        <v>0.177780131608471</v>
      </c>
      <c r="X268">
        <v>0.48157565190956497</v>
      </c>
      <c r="Y268" s="1">
        <v>0</v>
      </c>
      <c r="Z268">
        <v>0.26521657966940299</v>
      </c>
      <c r="AA268">
        <v>2.8993671887631999E-4</v>
      </c>
      <c r="AB268">
        <v>4.4774001862785797E-3</v>
      </c>
      <c r="AC268">
        <v>1.13944261690777E-4</v>
      </c>
      <c r="AD268" s="1">
        <v>0</v>
      </c>
      <c r="AE268" s="1">
        <v>1.0083780570909001E-7</v>
      </c>
      <c r="AF268" s="1">
        <v>3.2148067080202499E-7</v>
      </c>
      <c r="AG268">
        <v>4.4671818738071201</v>
      </c>
      <c r="AH268">
        <v>8.6148408976821106E-2</v>
      </c>
      <c r="AI268">
        <v>24.463031016859698</v>
      </c>
      <c r="AJ268" t="s">
        <v>85</v>
      </c>
      <c r="AK268" t="s">
        <v>86</v>
      </c>
      <c r="AL268" s="4">
        <v>118163805867.32001</v>
      </c>
      <c r="AM268">
        <v>606465</v>
      </c>
      <c r="AN268" s="1">
        <f t="shared" si="42"/>
        <v>4.8817034853221872E-3</v>
      </c>
      <c r="AO268" s="5">
        <f t="shared" si="43"/>
        <v>5.7032908902876711</v>
      </c>
      <c r="AP268" s="15">
        <f t="shared" si="40"/>
        <v>4.7054066088805691E-2</v>
      </c>
      <c r="AR268">
        <f t="shared" si="41"/>
        <v>5.1180028244680598E-3</v>
      </c>
      <c r="AX268">
        <f t="shared" si="44"/>
        <v>4.8817034853221872E-3</v>
      </c>
    </row>
    <row r="269" spans="1:50" x14ac:dyDescent="0.25">
      <c r="A269" t="s">
        <v>37</v>
      </c>
      <c r="B269">
        <v>6.5117993226334203</v>
      </c>
      <c r="C269">
        <v>5.4990993449544603E-3</v>
      </c>
      <c r="D269">
        <v>6.4029481780848103</v>
      </c>
      <c r="E269">
        <v>-16.685936656406501</v>
      </c>
      <c r="F269" s="1">
        <v>0</v>
      </c>
      <c r="G269" s="1">
        <v>0</v>
      </c>
      <c r="H269">
        <v>3.65074132888022</v>
      </c>
      <c r="I269">
        <v>-83.060880570722304</v>
      </c>
      <c r="J269">
        <v>-108.912067136712</v>
      </c>
      <c r="K269">
        <v>-96.089673953551198</v>
      </c>
      <c r="L269">
        <v>-62.033298093009101</v>
      </c>
      <c r="M269">
        <v>23.6540043900991</v>
      </c>
      <c r="N269">
        <v>93.739834938290997</v>
      </c>
      <c r="O269">
        <v>82.899483902282995</v>
      </c>
      <c r="P269">
        <v>189791.62030208399</v>
      </c>
      <c r="Q269">
        <v>233134.12773213099</v>
      </c>
      <c r="R269">
        <v>83.861193414038496</v>
      </c>
      <c r="S269">
        <v>681.77915114955101</v>
      </c>
      <c r="T269">
        <v>0.526036715615668</v>
      </c>
      <c r="U269">
        <v>0.35541883833510601</v>
      </c>
      <c r="V269" s="1">
        <v>0</v>
      </c>
      <c r="W269">
        <v>0.15887329490343299</v>
      </c>
      <c r="X269">
        <v>0.48570786676145999</v>
      </c>
      <c r="Y269" s="1">
        <v>0</v>
      </c>
      <c r="Z269">
        <v>0.26677739789983701</v>
      </c>
      <c r="AA269">
        <v>2.9157422582202998E-4</v>
      </c>
      <c r="AB269">
        <v>5.0306820341327E-3</v>
      </c>
      <c r="AC269">
        <v>1.7374877007236199E-4</v>
      </c>
      <c r="AD269" s="1">
        <v>0</v>
      </c>
      <c r="AE269" s="1">
        <v>1.3408882540885601E-7</v>
      </c>
      <c r="AF269">
        <v>2.9728178449096101E-6</v>
      </c>
      <c r="AG269">
        <v>4.53095690964658</v>
      </c>
      <c r="AH269">
        <v>8.8478268540122196E-2</v>
      </c>
      <c r="AI269">
        <v>80.497369674827297</v>
      </c>
      <c r="AJ269" t="s">
        <v>87</v>
      </c>
      <c r="AK269" t="s">
        <v>88</v>
      </c>
      <c r="AL269" s="4">
        <v>170909441789.85001</v>
      </c>
      <c r="AM269">
        <v>900511</v>
      </c>
      <c r="AN269" s="1">
        <f t="shared" si="42"/>
        <v>5.4991119366974098E-3</v>
      </c>
      <c r="AO269" s="5">
        <f t="shared" si="43"/>
        <v>6.4029623988856805</v>
      </c>
      <c r="AP269" s="15">
        <f t="shared" si="40"/>
        <v>1.7000160163902489E-2</v>
      </c>
      <c r="AR269">
        <f t="shared" si="41"/>
        <v>5.5955324982407406E-3</v>
      </c>
      <c r="AX269">
        <f t="shared" si="44"/>
        <v>5.4991119366974098E-3</v>
      </c>
    </row>
    <row r="270" spans="1:50" x14ac:dyDescent="0.25">
      <c r="A270" t="s">
        <v>37</v>
      </c>
      <c r="B270">
        <v>7.0291618093834298</v>
      </c>
      <c r="C270">
        <v>5.6082692157689998E-3</v>
      </c>
      <c r="D270">
        <v>6.52616750738175</v>
      </c>
      <c r="E270">
        <v>-13.8546385131215</v>
      </c>
      <c r="F270" s="1">
        <v>0</v>
      </c>
      <c r="G270" s="1">
        <v>0</v>
      </c>
      <c r="H270">
        <v>3.7329941168359602</v>
      </c>
      <c r="I270">
        <v>-59.5261630037011</v>
      </c>
      <c r="J270">
        <v>-87.286582453293207</v>
      </c>
      <c r="K270">
        <v>-73.952826308435206</v>
      </c>
      <c r="L270">
        <v>-37.945968698755102</v>
      </c>
      <c r="M270">
        <v>23.505175131767899</v>
      </c>
      <c r="N270">
        <v>93.5277101691035</v>
      </c>
      <c r="O270">
        <v>82.694211803579805</v>
      </c>
      <c r="P270">
        <v>184911.50773164301</v>
      </c>
      <c r="Q270">
        <v>228321.34655105299</v>
      </c>
      <c r="R270">
        <v>83.988921034857597</v>
      </c>
      <c r="S270">
        <v>685.26921210546197</v>
      </c>
      <c r="T270">
        <v>0.52966565747115602</v>
      </c>
      <c r="U270">
        <v>0.35175412041426202</v>
      </c>
      <c r="V270" s="1">
        <v>0</v>
      </c>
      <c r="W270">
        <v>0.14911536147382101</v>
      </c>
      <c r="X270">
        <v>0.499130518111915</v>
      </c>
      <c r="Y270" s="1">
        <v>0</v>
      </c>
      <c r="Z270">
        <v>0.25945328953713398</v>
      </c>
      <c r="AA270">
        <v>2.91828140033457E-4</v>
      </c>
      <c r="AB270">
        <v>5.0451285734196801E-3</v>
      </c>
      <c r="AC270">
        <v>2.4359771825302701E-4</v>
      </c>
      <c r="AD270" s="1">
        <v>0</v>
      </c>
      <c r="AE270" s="1">
        <v>1.2382056840042101E-7</v>
      </c>
      <c r="AF270">
        <v>2.7607242045125901E-5</v>
      </c>
      <c r="AG270">
        <v>4.6177494342835397</v>
      </c>
      <c r="AH270">
        <v>8.9516801999656698E-2</v>
      </c>
      <c r="AI270">
        <v>163.66070633181701</v>
      </c>
      <c r="AJ270" t="s">
        <v>89</v>
      </c>
      <c r="AK270" t="s">
        <v>90</v>
      </c>
      <c r="AL270" s="4">
        <v>195148763534.19</v>
      </c>
      <c r="AM270">
        <v>1055363</v>
      </c>
      <c r="AN270" s="1">
        <f t="shared" si="42"/>
        <v>5.6082854943196904E-3</v>
      </c>
      <c r="AO270" s="5">
        <f t="shared" si="43"/>
        <v>6.5261858697838075</v>
      </c>
      <c r="AP270" s="15">
        <f t="shared" si="40"/>
        <v>7.7073458723323052E-2</v>
      </c>
      <c r="AR270">
        <f t="shared" si="41"/>
        <v>6.055284903501934E-3</v>
      </c>
      <c r="AX270">
        <f t="shared" si="44"/>
        <v>5.6082854943196904E-3</v>
      </c>
    </row>
    <row r="271" spans="1:50" x14ac:dyDescent="0.25">
      <c r="A271" t="s">
        <v>37</v>
      </c>
      <c r="B271">
        <v>7.6713514876567803</v>
      </c>
      <c r="C271">
        <v>5.9386190631943699E-3</v>
      </c>
      <c r="D271">
        <v>6.8981260396174298</v>
      </c>
      <c r="E271">
        <v>-11.5520104761711</v>
      </c>
      <c r="F271" s="1">
        <v>0</v>
      </c>
      <c r="G271" s="1">
        <v>0</v>
      </c>
      <c r="H271">
        <v>3.8013222404390201</v>
      </c>
      <c r="I271">
        <v>-34.449424985550799</v>
      </c>
      <c r="J271">
        <v>-65.440142936365802</v>
      </c>
      <c r="K271">
        <v>-48.322554237695797</v>
      </c>
      <c r="L271">
        <v>-12.503064102576101</v>
      </c>
      <c r="M271">
        <v>23.408046521389899</v>
      </c>
      <c r="N271">
        <v>93.451002326590597</v>
      </c>
      <c r="O271">
        <v>82.662829420042101</v>
      </c>
      <c r="P271">
        <v>181825.25217953499</v>
      </c>
      <c r="Q271">
        <v>224967.99601373001</v>
      </c>
      <c r="R271">
        <v>84.230572681911696</v>
      </c>
      <c r="S271">
        <v>686.74995284819101</v>
      </c>
      <c r="T271">
        <v>0.52014049600532897</v>
      </c>
      <c r="U271">
        <v>0.34454576243007201</v>
      </c>
      <c r="V271" s="1">
        <v>0</v>
      </c>
      <c r="W271">
        <v>0.14588443613007401</v>
      </c>
      <c r="X271">
        <v>0.50956980143985298</v>
      </c>
      <c r="Y271" s="1">
        <v>0</v>
      </c>
      <c r="Z271">
        <v>0.26824973438222599</v>
      </c>
      <c r="AA271">
        <v>2.91012771127767E-4</v>
      </c>
      <c r="AB271">
        <v>5.0387677743250802E-3</v>
      </c>
      <c r="AC271">
        <v>3.3933154352869997E-4</v>
      </c>
      <c r="AD271" s="1">
        <v>0</v>
      </c>
      <c r="AE271" s="1">
        <v>1.3722671680069701E-7</v>
      </c>
      <c r="AF271">
        <v>2.6939168210385599E-4</v>
      </c>
      <c r="AG271">
        <v>4.6424665283661097</v>
      </c>
      <c r="AH271">
        <v>8.9657419781897105E-2</v>
      </c>
      <c r="AI271">
        <v>260.74955743892201</v>
      </c>
      <c r="AJ271" t="s">
        <v>91</v>
      </c>
      <c r="AK271" t="s">
        <v>92</v>
      </c>
      <c r="AL271" s="4">
        <v>226627539792.32999</v>
      </c>
      <c r="AM271">
        <v>1246403</v>
      </c>
      <c r="AN271" s="1">
        <f t="shared" ref="AN271:AN281" si="45">SUM(AA271:AD271,AF271)+AE271*$AN$70</f>
        <v>5.9386409978022039E-3</v>
      </c>
      <c r="AO271" s="5">
        <f t="shared" si="43"/>
        <v>6.8981506918517788</v>
      </c>
      <c r="AP271" s="15">
        <f t="shared" ref="AP271:AP281" si="46">B271/D271-1</f>
        <v>0.11209210205765308</v>
      </c>
      <c r="AR271">
        <f t="shared" si="41"/>
        <v>6.6292379959300707E-3</v>
      </c>
      <c r="AX271">
        <f t="shared" si="44"/>
        <v>5.9386409978022039E-3</v>
      </c>
    </row>
    <row r="272" spans="1:50" x14ac:dyDescent="0.25">
      <c r="A272" t="s">
        <v>37</v>
      </c>
      <c r="B272">
        <v>8.7449410766788809</v>
      </c>
      <c r="C272">
        <v>7.3684595923789601E-3</v>
      </c>
      <c r="D272">
        <v>8.4924670198599497</v>
      </c>
      <c r="E272">
        <v>-7.2575407907530396</v>
      </c>
      <c r="F272" s="1">
        <v>0</v>
      </c>
      <c r="G272" s="1">
        <v>0</v>
      </c>
      <c r="H272">
        <v>3.8741834309435901</v>
      </c>
      <c r="I272">
        <v>-10.8502907312473</v>
      </c>
      <c r="J272">
        <v>-44.8256117188239</v>
      </c>
      <c r="K272">
        <v>-22.723340155565001</v>
      </c>
      <c r="L272">
        <v>11.6071891446881</v>
      </c>
      <c r="M272">
        <v>23.413889213236001</v>
      </c>
      <c r="N272">
        <v>93.557694943917397</v>
      </c>
      <c r="O272">
        <v>82.736146255334006</v>
      </c>
      <c r="P272">
        <v>177618.99548922101</v>
      </c>
      <c r="Q272">
        <v>220368.81364917601</v>
      </c>
      <c r="R272">
        <v>84.546788133183497</v>
      </c>
      <c r="S272">
        <v>684.78882553875997</v>
      </c>
      <c r="T272">
        <v>0.50712815568366598</v>
      </c>
      <c r="U272">
        <v>0.35995522182948603</v>
      </c>
      <c r="V272" s="1">
        <v>0</v>
      </c>
      <c r="W272">
        <v>0.13768915160171999</v>
      </c>
      <c r="X272">
        <v>0.50235562656879196</v>
      </c>
      <c r="Y272" s="1">
        <v>0</v>
      </c>
      <c r="Z272">
        <v>0.28532664415831099</v>
      </c>
      <c r="AA272">
        <v>2.90199972710922E-4</v>
      </c>
      <c r="AB272">
        <v>5.0634354500173496E-3</v>
      </c>
      <c r="AC272">
        <v>5.3511474944962904E-4</v>
      </c>
      <c r="AD272" s="1">
        <v>0</v>
      </c>
      <c r="AE272" s="1">
        <v>1.01619191073258E-7</v>
      </c>
      <c r="AF272">
        <v>1.47964351715951E-3</v>
      </c>
      <c r="AG272">
        <v>4.6763522654188501</v>
      </c>
      <c r="AH272">
        <v>9.0468211973903798E-2</v>
      </c>
      <c r="AI272">
        <v>359.000915103502</v>
      </c>
      <c r="AJ272" t="s">
        <v>93</v>
      </c>
      <c r="AK272" t="s">
        <v>94</v>
      </c>
      <c r="AL272" s="4">
        <v>275246565883.89001</v>
      </c>
      <c r="AM272">
        <v>1549646</v>
      </c>
      <c r="AN272" s="1">
        <f t="shared" si="45"/>
        <v>7.3684953085284832E-3</v>
      </c>
      <c r="AO272" s="5">
        <f t="shared" si="43"/>
        <v>8.492506530545807</v>
      </c>
      <c r="AP272" s="15">
        <f t="shared" si="46"/>
        <v>2.9729177190622069E-2</v>
      </c>
      <c r="AR272">
        <f t="shared" si="41"/>
        <v>7.5969755598620514E-3</v>
      </c>
      <c r="AX272">
        <f t="shared" si="44"/>
        <v>7.3684953085284832E-3</v>
      </c>
    </row>
    <row r="273" spans="1:50" x14ac:dyDescent="0.25">
      <c r="A273" t="s">
        <v>37</v>
      </c>
      <c r="B273">
        <v>10.627134043536</v>
      </c>
      <c r="C273">
        <v>9.0510578599071901E-3</v>
      </c>
      <c r="D273">
        <v>10.3365716175039</v>
      </c>
      <c r="E273">
        <v>2.9544241195435901</v>
      </c>
      <c r="F273" s="1">
        <v>0</v>
      </c>
      <c r="G273" s="1">
        <v>0</v>
      </c>
      <c r="H273">
        <v>4.00422524510806</v>
      </c>
      <c r="I273">
        <v>12.5151691706447</v>
      </c>
      <c r="J273">
        <v>-17.515043278697402</v>
      </c>
      <c r="K273">
        <v>-4.3184406231229699</v>
      </c>
      <c r="L273">
        <v>36.409787690332401</v>
      </c>
      <c r="M273">
        <v>23.679947978703701</v>
      </c>
      <c r="N273">
        <v>92.896409240816496</v>
      </c>
      <c r="O273">
        <v>82.052562786873594</v>
      </c>
      <c r="P273">
        <v>166952.024670357</v>
      </c>
      <c r="Q273">
        <v>209111.57238048999</v>
      </c>
      <c r="R273">
        <v>86.4466338050715</v>
      </c>
      <c r="S273">
        <v>692.57519463051506</v>
      </c>
      <c r="T273">
        <v>0.496667203490054</v>
      </c>
      <c r="U273">
        <v>0.37453483384524899</v>
      </c>
      <c r="V273" s="1">
        <v>0</v>
      </c>
      <c r="W273">
        <v>0.11620630596456701</v>
      </c>
      <c r="X273">
        <v>0.50925886019018296</v>
      </c>
      <c r="Y273" s="1">
        <v>0</v>
      </c>
      <c r="Z273">
        <v>0.300453542899696</v>
      </c>
      <c r="AA273">
        <v>2.9177322389783002E-4</v>
      </c>
      <c r="AB273">
        <v>5.0775054988094898E-3</v>
      </c>
      <c r="AC273">
        <v>5.9435818603426603E-4</v>
      </c>
      <c r="AD273" s="1">
        <v>0</v>
      </c>
      <c r="AE273" s="1">
        <v>1.50525959455847E-7</v>
      </c>
      <c r="AF273">
        <v>3.0873242219695502E-3</v>
      </c>
      <c r="AG273">
        <v>4.6977915803057702</v>
      </c>
      <c r="AH273">
        <v>9.1765982605950799E-2</v>
      </c>
      <c r="AI273">
        <v>640.45204991345599</v>
      </c>
      <c r="AJ273" t="s">
        <v>95</v>
      </c>
      <c r="AK273" t="s">
        <v>96</v>
      </c>
      <c r="AL273" s="4">
        <v>185441961402.60001</v>
      </c>
      <c r="AM273">
        <v>1110750</v>
      </c>
      <c r="AN273" s="1">
        <f t="shared" si="45"/>
        <v>9.0511116566705917E-3</v>
      </c>
      <c r="AO273" s="5">
        <f t="shared" si="43"/>
        <v>10.336630029403048</v>
      </c>
      <c r="AP273" s="15">
        <f t="shared" si="46"/>
        <v>2.8110135234787448E-2</v>
      </c>
      <c r="AR273">
        <f t="shared" si="41"/>
        <v>9.3190611018696412E-3</v>
      </c>
      <c r="AX273">
        <f t="shared" si="44"/>
        <v>9.0511116566705917E-3</v>
      </c>
    </row>
    <row r="274" spans="1:50" x14ac:dyDescent="0.25">
      <c r="A274" t="s">
        <v>37</v>
      </c>
      <c r="B274">
        <v>12.971525158213201</v>
      </c>
      <c r="C274">
        <v>9.9900770035606604E-3</v>
      </c>
      <c r="D274">
        <v>11.350850914661599</v>
      </c>
      <c r="E274">
        <v>13.459469432059199</v>
      </c>
      <c r="F274" s="1">
        <v>0</v>
      </c>
      <c r="G274" s="1">
        <v>0</v>
      </c>
      <c r="H274">
        <v>4.1409674772643497</v>
      </c>
      <c r="I274">
        <v>34.933516841390102</v>
      </c>
      <c r="J274">
        <v>3.5989025890754101</v>
      </c>
      <c r="K274">
        <v>16.151067306605501</v>
      </c>
      <c r="L274">
        <v>60.795059352783497</v>
      </c>
      <c r="M274">
        <v>24.477334427337802</v>
      </c>
      <c r="N274">
        <v>92.384179885493296</v>
      </c>
      <c r="O274">
        <v>81.436105238599197</v>
      </c>
      <c r="P274">
        <v>154217.68401006301</v>
      </c>
      <c r="Q274">
        <v>192828.92842432001</v>
      </c>
      <c r="R274">
        <v>90.611672242956701</v>
      </c>
      <c r="S274">
        <v>692.82549823363297</v>
      </c>
      <c r="T274">
        <v>0.51230242893807099</v>
      </c>
      <c r="U274">
        <v>0.37581744456532001</v>
      </c>
      <c r="V274" s="1">
        <v>0</v>
      </c>
      <c r="W274">
        <v>9.9082932770153107E-2</v>
      </c>
      <c r="X274">
        <v>0.52509962266452603</v>
      </c>
      <c r="Y274" s="1">
        <v>0</v>
      </c>
      <c r="Z274">
        <v>0.28958921722701803</v>
      </c>
      <c r="AA274">
        <v>2.9432605551487501E-4</v>
      </c>
      <c r="AB274">
        <v>5.1362502598171697E-3</v>
      </c>
      <c r="AC274">
        <v>6.0325487702118496E-4</v>
      </c>
      <c r="AD274" s="1">
        <v>0</v>
      </c>
      <c r="AE274" s="1">
        <v>2.9907406321093202E-7</v>
      </c>
      <c r="AF274">
        <v>3.9560110747507999E-3</v>
      </c>
      <c r="AG274">
        <v>4.6185648155969101</v>
      </c>
      <c r="AH274">
        <v>9.3041657801113301E-2</v>
      </c>
      <c r="AI274">
        <v>1054.9833916849</v>
      </c>
      <c r="AJ274" t="s">
        <v>97</v>
      </c>
      <c r="AK274" t="s">
        <v>98</v>
      </c>
      <c r="AL274" s="4">
        <v>126430741705.13</v>
      </c>
      <c r="AM274">
        <v>819820</v>
      </c>
      <c r="AN274" s="1">
        <f t="shared" si="45"/>
        <v>9.9901413411672395E-3</v>
      </c>
      <c r="AO274" s="5">
        <f t="shared" si="43"/>
        <v>11.350920046963154</v>
      </c>
      <c r="AP274" s="15">
        <f t="shared" si="46"/>
        <v>0.14277997797136233</v>
      </c>
      <c r="AR274">
        <f t="shared" si="41"/>
        <v>1.1511135998843791E-2</v>
      </c>
      <c r="AX274">
        <f t="shared" si="44"/>
        <v>9.9901413411672413E-3</v>
      </c>
    </row>
    <row r="275" spans="1:50" x14ac:dyDescent="0.25">
      <c r="A275" t="s">
        <v>37</v>
      </c>
      <c r="B275">
        <v>14.4448851167305</v>
      </c>
      <c r="C275">
        <v>9.9866881374497604E-3</v>
      </c>
      <c r="D275">
        <v>11.347209426880699</v>
      </c>
      <c r="E275">
        <v>26.368765210623302</v>
      </c>
      <c r="F275" s="1">
        <v>0</v>
      </c>
      <c r="G275" s="1">
        <v>0</v>
      </c>
      <c r="H275">
        <v>4.3070025863846002</v>
      </c>
      <c r="I275">
        <v>57.548342669541</v>
      </c>
      <c r="J275">
        <v>23.679279920824399</v>
      </c>
      <c r="K275">
        <v>39.331654893938101</v>
      </c>
      <c r="L275">
        <v>85.603424557200796</v>
      </c>
      <c r="M275">
        <v>25.7607432925453</v>
      </c>
      <c r="N275">
        <v>92.129571287838601</v>
      </c>
      <c r="O275">
        <v>81.015395751002799</v>
      </c>
      <c r="P275">
        <v>142095.672150984</v>
      </c>
      <c r="Q275">
        <v>178883.33313348601</v>
      </c>
      <c r="R275">
        <v>98.450369514639405</v>
      </c>
      <c r="S275">
        <v>688.46293677715801</v>
      </c>
      <c r="T275">
        <v>0.55306448602334901</v>
      </c>
      <c r="U275">
        <v>0.359765004529504</v>
      </c>
      <c r="V275" s="1">
        <v>0</v>
      </c>
      <c r="W275">
        <v>9.1987695297498395E-2</v>
      </c>
      <c r="X275">
        <v>0.54824730017299605</v>
      </c>
      <c r="Y275" s="1">
        <v>0</v>
      </c>
      <c r="Z275">
        <v>0.241335946299197</v>
      </c>
      <c r="AA275">
        <v>2.9636652239045099E-4</v>
      </c>
      <c r="AB275">
        <v>5.1545776298743302E-3</v>
      </c>
      <c r="AC275">
        <v>5.8890352149558098E-4</v>
      </c>
      <c r="AD275" s="1">
        <v>0</v>
      </c>
      <c r="AE275" s="1">
        <v>3.3369968186310199E-7</v>
      </c>
      <c r="AF275">
        <v>3.9464792544502596E-3</v>
      </c>
      <c r="AG275">
        <v>4.4576230311209404</v>
      </c>
      <c r="AH275">
        <v>9.41435185719951E-2</v>
      </c>
      <c r="AI275">
        <v>1647.5430966092399</v>
      </c>
      <c r="AJ275" t="s">
        <v>99</v>
      </c>
      <c r="AK275" t="s">
        <v>100</v>
      </c>
      <c r="AL275" s="4">
        <v>64627243129.349998</v>
      </c>
      <c r="AM275">
        <v>454815</v>
      </c>
      <c r="AN275" s="1">
        <f t="shared" si="45"/>
        <v>9.9866606278924859E-3</v>
      </c>
      <c r="AO275" s="5">
        <f t="shared" si="43"/>
        <v>11.347179866073475</v>
      </c>
      <c r="AP275" s="15">
        <f t="shared" si="46"/>
        <v>0.27299008710561345</v>
      </c>
      <c r="AR275">
        <f t="shared" si="41"/>
        <v>1.2916638129911062E-2</v>
      </c>
      <c r="AX275">
        <f t="shared" si="44"/>
        <v>9.9866606278924859E-3</v>
      </c>
    </row>
    <row r="276" spans="1:50" x14ac:dyDescent="0.25">
      <c r="A276" t="s">
        <v>37</v>
      </c>
      <c r="B276">
        <v>16.008272940995798</v>
      </c>
      <c r="C276">
        <v>1.0340844590384901E-2</v>
      </c>
      <c r="D276">
        <v>11.7270256245284</v>
      </c>
      <c r="E276">
        <v>35.980312057496803</v>
      </c>
      <c r="F276" s="1">
        <v>0</v>
      </c>
      <c r="G276" s="1">
        <v>0</v>
      </c>
      <c r="H276">
        <v>4.4400120041769604</v>
      </c>
      <c r="I276">
        <v>79.9729441509553</v>
      </c>
      <c r="J276">
        <v>48.670731367786402</v>
      </c>
      <c r="K276">
        <v>60.459347699089797</v>
      </c>
      <c r="L276">
        <v>110.024203666795</v>
      </c>
      <c r="M276">
        <v>27.596505551203499</v>
      </c>
      <c r="N276">
        <v>92.179486284081307</v>
      </c>
      <c r="O276">
        <v>80.641658989152802</v>
      </c>
      <c r="P276">
        <v>132564.82355022599</v>
      </c>
      <c r="Q276">
        <v>167418.683422412</v>
      </c>
      <c r="R276">
        <v>106.495190398457</v>
      </c>
      <c r="S276">
        <v>690.32297001753795</v>
      </c>
      <c r="T276">
        <v>0.57605605511188296</v>
      </c>
      <c r="U276">
        <v>0.366290155488809</v>
      </c>
      <c r="V276" s="1">
        <v>0</v>
      </c>
      <c r="W276">
        <v>8.5060949440271996E-2</v>
      </c>
      <c r="X276">
        <v>0.54864889507091796</v>
      </c>
      <c r="Y276" s="1">
        <v>0</v>
      </c>
      <c r="Z276">
        <v>0.20814595213430301</v>
      </c>
      <c r="AA276">
        <v>2.9822183746185002E-4</v>
      </c>
      <c r="AB276">
        <v>5.30375566758728E-3</v>
      </c>
      <c r="AC276">
        <v>6.0486321221820902E-4</v>
      </c>
      <c r="AD276" s="1">
        <v>0</v>
      </c>
      <c r="AE276" s="1">
        <v>3.6833980973288199E-7</v>
      </c>
      <c r="AF276">
        <v>4.1336323449573499E-3</v>
      </c>
      <c r="AG276">
        <v>4.2756484635277801</v>
      </c>
      <c r="AH276">
        <v>9.6852299426546801E-2</v>
      </c>
      <c r="AI276">
        <v>2288.2800998812299</v>
      </c>
      <c r="AJ276" t="s">
        <v>101</v>
      </c>
      <c r="AK276" t="s">
        <v>102</v>
      </c>
      <c r="AL276" s="4">
        <v>30199327323.330002</v>
      </c>
      <c r="AM276">
        <v>227808</v>
      </c>
      <c r="AN276" s="1">
        <f t="shared" si="45"/>
        <v>1.0340841402034423E-2</v>
      </c>
      <c r="AO276" s="5">
        <f t="shared" si="43"/>
        <v>11.72702221189671</v>
      </c>
      <c r="AP276" s="15">
        <f t="shared" si="46"/>
        <v>0.36507529304896247</v>
      </c>
      <c r="AR276">
        <f t="shared" si="41"/>
        <v>1.4432495103131937E-2</v>
      </c>
      <c r="AX276">
        <f t="shared" si="44"/>
        <v>1.0340841402034423E-2</v>
      </c>
    </row>
    <row r="277" spans="1:50" x14ac:dyDescent="0.25">
      <c r="A277" t="s">
        <v>37</v>
      </c>
      <c r="B277">
        <v>16.992547279110202</v>
      </c>
      <c r="C277">
        <v>1.06218528713522E-2</v>
      </c>
      <c r="D277">
        <v>12.0273318635435</v>
      </c>
      <c r="E277">
        <v>52.414053825023899</v>
      </c>
      <c r="F277" s="1">
        <v>0</v>
      </c>
      <c r="G277" s="1">
        <v>0</v>
      </c>
      <c r="H277">
        <v>4.6223841629226996</v>
      </c>
      <c r="I277">
        <v>102.36466561316701</v>
      </c>
      <c r="J277">
        <v>71.420947496961702</v>
      </c>
      <c r="K277">
        <v>80.577996142517506</v>
      </c>
      <c r="L277">
        <v>134.95301593643899</v>
      </c>
      <c r="M277">
        <v>28.218452571284399</v>
      </c>
      <c r="N277">
        <v>91.362098350530701</v>
      </c>
      <c r="O277">
        <v>79.764509173510802</v>
      </c>
      <c r="P277">
        <v>122118.34934353099</v>
      </c>
      <c r="Q277">
        <v>155811.968112248</v>
      </c>
      <c r="R277">
        <v>110.90917253797799</v>
      </c>
      <c r="S277">
        <v>690.00229923211702</v>
      </c>
      <c r="T277">
        <v>0.57922548312373201</v>
      </c>
      <c r="U277">
        <v>0.35783215591443102</v>
      </c>
      <c r="V277" s="1">
        <v>0</v>
      </c>
      <c r="W277">
        <v>7.7875006146326198E-2</v>
      </c>
      <c r="X277">
        <v>0.56429283793924201</v>
      </c>
      <c r="Y277" s="1">
        <v>0</v>
      </c>
      <c r="Z277">
        <v>0.203708480475398</v>
      </c>
      <c r="AA277">
        <v>3.04838202860094E-4</v>
      </c>
      <c r="AB277">
        <v>5.2136495013479301E-3</v>
      </c>
      <c r="AC277">
        <v>4.6924018845158002E-4</v>
      </c>
      <c r="AD277" s="1">
        <v>0</v>
      </c>
      <c r="AE277" s="1">
        <v>4.3715612867988398E-7</v>
      </c>
      <c r="AF277">
        <v>4.6337359145204801E-3</v>
      </c>
      <c r="AG277">
        <v>4.2491371469227301</v>
      </c>
      <c r="AH277">
        <v>9.8322412018423899E-2</v>
      </c>
      <c r="AI277">
        <v>2957.79664280215</v>
      </c>
      <c r="AJ277" t="s">
        <v>103</v>
      </c>
      <c r="AK277" t="s">
        <v>104</v>
      </c>
      <c r="AL277" s="4">
        <v>11144642679.440001</v>
      </c>
      <c r="AM277">
        <v>91261</v>
      </c>
      <c r="AN277" s="1">
        <f t="shared" si="45"/>
        <v>1.0621900963308764E-2</v>
      </c>
      <c r="AO277" s="5">
        <f t="shared" si="43"/>
        <v>12.027383177916452</v>
      </c>
      <c r="AP277" s="15">
        <f t="shared" si="46"/>
        <v>0.41282767216367855</v>
      </c>
      <c r="AR277">
        <f t="shared" si="41"/>
        <v>1.5400168244179002E-2</v>
      </c>
      <c r="AX277">
        <f t="shared" si="44"/>
        <v>1.0621900963308764E-2</v>
      </c>
    </row>
    <row r="278" spans="1:50" x14ac:dyDescent="0.25">
      <c r="A278" t="s">
        <v>37</v>
      </c>
      <c r="B278">
        <v>17.3342159259558</v>
      </c>
      <c r="C278">
        <v>1.02678628331554E-2</v>
      </c>
      <c r="D278">
        <v>11.648878351010699</v>
      </c>
      <c r="E278">
        <v>64.343805871635794</v>
      </c>
      <c r="F278" s="1">
        <v>0</v>
      </c>
      <c r="G278" s="1">
        <v>0</v>
      </c>
      <c r="H278">
        <v>4.7635951973520596</v>
      </c>
      <c r="I278">
        <v>124.520720924093</v>
      </c>
      <c r="J278">
        <v>96.243832274678894</v>
      </c>
      <c r="K278">
        <v>101.421362300667</v>
      </c>
      <c r="L278">
        <v>159.20255829766199</v>
      </c>
      <c r="M278">
        <v>29.981518840844402</v>
      </c>
      <c r="N278">
        <v>90.2562411582973</v>
      </c>
      <c r="O278">
        <v>78.370494870176898</v>
      </c>
      <c r="P278">
        <v>114689.417083534</v>
      </c>
      <c r="Q278">
        <v>148425.34972679301</v>
      </c>
      <c r="R278">
        <v>118.095335338827</v>
      </c>
      <c r="S278">
        <v>685.10085124631701</v>
      </c>
      <c r="T278">
        <v>0.57146240953819905</v>
      </c>
      <c r="U278">
        <v>0.38572844965724101</v>
      </c>
      <c r="V278" s="1">
        <v>0</v>
      </c>
      <c r="W278">
        <v>9.3957038515152705E-2</v>
      </c>
      <c r="X278">
        <v>0.52031451182760502</v>
      </c>
      <c r="Y278" s="1">
        <v>0</v>
      </c>
      <c r="Z278">
        <v>0.21140862721005599</v>
      </c>
      <c r="AA278">
        <v>3.1079845211463099E-4</v>
      </c>
      <c r="AB278">
        <v>5.3677390743296803E-3</v>
      </c>
      <c r="AC278">
        <v>4.9548482358181703E-4</v>
      </c>
      <c r="AD278" s="1">
        <v>0</v>
      </c>
      <c r="AE278" s="1">
        <v>4.08985118097547E-7</v>
      </c>
      <c r="AF278">
        <v>4.0934370150581397E-3</v>
      </c>
      <c r="AG278">
        <v>4.09855524947801</v>
      </c>
      <c r="AH278">
        <v>0.101515918534212</v>
      </c>
      <c r="AI278">
        <v>3759.50616757241</v>
      </c>
      <c r="AJ278" t="s">
        <v>105</v>
      </c>
      <c r="AK278" t="s">
        <v>106</v>
      </c>
      <c r="AL278" s="4">
        <v>3808606162.5100002</v>
      </c>
      <c r="AM278">
        <v>33208</v>
      </c>
      <c r="AN278" s="1">
        <f t="shared" si="45"/>
        <v>1.0267868350202365E-2</v>
      </c>
      <c r="AO278" s="5">
        <f t="shared" si="43"/>
        <v>11.648884260940317</v>
      </c>
      <c r="AP278" s="15">
        <f t="shared" si="46"/>
        <v>0.48805879876424485</v>
      </c>
      <c r="AR278">
        <f t="shared" si="41"/>
        <v>1.5738534665173942E-2</v>
      </c>
      <c r="AX278">
        <f t="shared" si="44"/>
        <v>1.0267868350202367E-2</v>
      </c>
    </row>
    <row r="279" spans="1:50" x14ac:dyDescent="0.25">
      <c r="A279" t="s">
        <v>37</v>
      </c>
      <c r="B279">
        <v>19.387614378139599</v>
      </c>
      <c r="C279">
        <v>9.54544998363158E-3</v>
      </c>
      <c r="D279">
        <v>10.871906444154</v>
      </c>
      <c r="E279">
        <v>99.354322298676607</v>
      </c>
      <c r="F279" s="1">
        <v>0</v>
      </c>
      <c r="G279" s="1">
        <v>0</v>
      </c>
      <c r="H279">
        <v>5.0911025567952901</v>
      </c>
      <c r="I279">
        <v>144.07995517708599</v>
      </c>
      <c r="J279">
        <v>115.49757262079299</v>
      </c>
      <c r="K279">
        <v>118.99141296456</v>
      </c>
      <c r="L279">
        <v>184.35611252730101</v>
      </c>
      <c r="M279">
        <v>28.008502636855599</v>
      </c>
      <c r="N279">
        <v>87.710311575096497</v>
      </c>
      <c r="O279">
        <v>76.421865365120695</v>
      </c>
      <c r="P279">
        <v>98393.253717337502</v>
      </c>
      <c r="Q279">
        <v>130075.456663023</v>
      </c>
      <c r="R279">
        <v>109.97402939629799</v>
      </c>
      <c r="S279">
        <v>674.36966356890196</v>
      </c>
      <c r="T279">
        <v>0.41914243121832501</v>
      </c>
      <c r="U279">
        <v>0.54666333939751199</v>
      </c>
      <c r="V279" s="1">
        <v>0</v>
      </c>
      <c r="W279">
        <v>9.7693556559106207E-2</v>
      </c>
      <c r="X279">
        <v>0.35564310404338001</v>
      </c>
      <c r="Y279" s="1">
        <v>0</v>
      </c>
      <c r="Z279">
        <v>0.41183432662501801</v>
      </c>
      <c r="AA279">
        <v>3.2557997095606202E-4</v>
      </c>
      <c r="AB279">
        <v>5.3074499330240596E-3</v>
      </c>
      <c r="AC279">
        <v>2.91425257192083E-4</v>
      </c>
      <c r="AD279" s="1">
        <v>0</v>
      </c>
      <c r="AE279">
        <v>1.9676443248779999E-6</v>
      </c>
      <c r="AF279">
        <v>3.6189144993724401E-3</v>
      </c>
      <c r="AG279">
        <v>4.4154866333900404</v>
      </c>
      <c r="AH279">
        <v>0.10108327708748401</v>
      </c>
      <c r="AI279">
        <v>4149.9182123825503</v>
      </c>
      <c r="AJ279" t="s">
        <v>107</v>
      </c>
      <c r="AK279" t="s">
        <v>108</v>
      </c>
      <c r="AL279" s="4">
        <v>1114598778.1099999</v>
      </c>
      <c r="AM279">
        <v>11328</v>
      </c>
      <c r="AN279" s="1">
        <f t="shared" si="45"/>
        <v>9.5453373048695247E-3</v>
      </c>
      <c r="AO279" s="5">
        <f t="shared" si="43"/>
        <v>10.871784768511128</v>
      </c>
      <c r="AP279" s="15">
        <f t="shared" si="46"/>
        <v>0.78327641777718138</v>
      </c>
      <c r="AR279">
        <f t="shared" si="41"/>
        <v>1.7799506934842668E-2</v>
      </c>
      <c r="AX279">
        <f t="shared" si="44"/>
        <v>9.5453373048695229E-3</v>
      </c>
    </row>
    <row r="280" spans="1:50" x14ac:dyDescent="0.25">
      <c r="A280" t="s">
        <v>37</v>
      </c>
      <c r="B280">
        <v>16.426039345012001</v>
      </c>
      <c r="C280">
        <v>9.1040079149095794E-3</v>
      </c>
      <c r="D280">
        <v>10.394047294447001</v>
      </c>
      <c r="E280">
        <v>131.84547517759</v>
      </c>
      <c r="F280" s="1">
        <v>0</v>
      </c>
      <c r="G280" s="1">
        <v>0</v>
      </c>
      <c r="H280">
        <v>5.3965934442006196</v>
      </c>
      <c r="I280">
        <v>167.151973418811</v>
      </c>
      <c r="J280">
        <v>127.51246034577601</v>
      </c>
      <c r="K280">
        <v>147.69582513465099</v>
      </c>
      <c r="L280">
        <v>208.87469325168399</v>
      </c>
      <c r="M280">
        <v>28.635900779141799</v>
      </c>
      <c r="N280">
        <v>87.710873271651806</v>
      </c>
      <c r="O280">
        <v>76.743705969300095</v>
      </c>
      <c r="P280">
        <v>94820.185203974805</v>
      </c>
      <c r="Q280">
        <v>125211.02246368599</v>
      </c>
      <c r="R280">
        <v>108.729220756814</v>
      </c>
      <c r="S280">
        <v>651.27697977647301</v>
      </c>
      <c r="T280">
        <v>0.35147591449899701</v>
      </c>
      <c r="U280">
        <v>0.63008073498603601</v>
      </c>
      <c r="V280" s="1">
        <v>0</v>
      </c>
      <c r="W280">
        <v>0.14239162916093401</v>
      </c>
      <c r="X280">
        <v>0.22752763585302799</v>
      </c>
      <c r="Y280" s="1">
        <v>0</v>
      </c>
      <c r="Z280">
        <v>0.46710840059674902</v>
      </c>
      <c r="AA280">
        <v>3.24699937563191E-4</v>
      </c>
      <c r="AB280">
        <v>5.3137659604615599E-3</v>
      </c>
      <c r="AC280">
        <v>3.22150850341207E-4</v>
      </c>
      <c r="AD280" s="1">
        <v>0</v>
      </c>
      <c r="AE280" s="1">
        <v>3.2009009685851398E-7</v>
      </c>
      <c r="AF280">
        <v>3.1430740868443499E-3</v>
      </c>
      <c r="AG280">
        <v>4.1568687790340801</v>
      </c>
      <c r="AH280">
        <v>9.9145825872509599E-2</v>
      </c>
      <c r="AI280">
        <v>4869.7308662043497</v>
      </c>
      <c r="AJ280" t="s">
        <v>109</v>
      </c>
      <c r="AK280" t="s">
        <v>110</v>
      </c>
      <c r="AL280" s="4">
        <v>362592388.22000003</v>
      </c>
      <c r="AM280">
        <v>3824</v>
      </c>
      <c r="AN280" s="1">
        <f t="shared" si="45"/>
        <v>9.1040109253071669E-3</v>
      </c>
      <c r="AO280" s="5">
        <f t="shared" si="43"/>
        <v>10.394050561181768</v>
      </c>
      <c r="AP280" s="15">
        <f t="shared" si="46"/>
        <v>0.58033140312797893</v>
      </c>
      <c r="AR280">
        <f t="shared" si="41"/>
        <v>1.4841938825501666E-2</v>
      </c>
      <c r="AX280">
        <f t="shared" si="44"/>
        <v>9.1040109253071669E-3</v>
      </c>
    </row>
    <row r="281" spans="1:50" x14ac:dyDescent="0.25">
      <c r="A281" t="s">
        <v>37</v>
      </c>
      <c r="B281">
        <v>19.403794078521798</v>
      </c>
      <c r="C281">
        <v>9.4981230428148097E-3</v>
      </c>
      <c r="D281">
        <v>10.8207872636153</v>
      </c>
      <c r="E281">
        <v>152.196916126145</v>
      </c>
      <c r="F281" s="1">
        <v>0</v>
      </c>
      <c r="G281" s="1">
        <v>0</v>
      </c>
      <c r="H281">
        <v>5.6287122632091604</v>
      </c>
      <c r="I281">
        <v>192.42433668430101</v>
      </c>
      <c r="J281">
        <v>148.372862146286</v>
      </c>
      <c r="K281">
        <v>169.80687753391001</v>
      </c>
      <c r="L281">
        <v>236.194827049076</v>
      </c>
      <c r="M281">
        <v>27.903926328117599</v>
      </c>
      <c r="N281">
        <v>84.741262293069397</v>
      </c>
      <c r="O281">
        <v>74.442092761798605</v>
      </c>
      <c r="P281">
        <v>90152.083068965498</v>
      </c>
      <c r="Q281">
        <v>121395.58817041801</v>
      </c>
      <c r="R281">
        <v>111.968279971226</v>
      </c>
      <c r="S281">
        <v>641.022956631748</v>
      </c>
      <c r="T281">
        <v>0.30976443530522901</v>
      </c>
      <c r="U281">
        <v>0.60739518720298902</v>
      </c>
      <c r="V281" s="1">
        <v>0</v>
      </c>
      <c r="W281">
        <v>0.26217550321878302</v>
      </c>
      <c r="X281">
        <v>0.13042930957822599</v>
      </c>
      <c r="Y281" s="1">
        <v>0</v>
      </c>
      <c r="Z281">
        <v>0.49287755471141798</v>
      </c>
      <c r="AA281">
        <v>3.2112452311290098E-4</v>
      </c>
      <c r="AB281">
        <v>5.4144700621954001E-3</v>
      </c>
      <c r="AC281">
        <v>2.5051137387243998E-4</v>
      </c>
      <c r="AD281" s="1">
        <v>0</v>
      </c>
      <c r="AE281" s="1">
        <v>4.7047578293970901E-7</v>
      </c>
      <c r="AF281">
        <v>3.5114955425634901E-3</v>
      </c>
      <c r="AG281">
        <v>4.2519777169083603</v>
      </c>
      <c r="AH281">
        <v>9.8423577158001693E-2</v>
      </c>
      <c r="AI281">
        <v>5310.6493416241201</v>
      </c>
      <c r="AJ281" t="s">
        <v>111</v>
      </c>
      <c r="AK281" t="s">
        <v>112</v>
      </c>
      <c r="AL281" s="4">
        <v>130720520.45</v>
      </c>
      <c r="AM281">
        <v>1450</v>
      </c>
      <c r="AN281" s="1">
        <f t="shared" si="45"/>
        <v>9.4980719775271706E-3</v>
      </c>
      <c r="AO281" s="5">
        <f t="shared" si="43"/>
        <v>10.820732092027608</v>
      </c>
      <c r="AP281" s="15">
        <f t="shared" si="46"/>
        <v>0.79319615161151003</v>
      </c>
      <c r="AR281">
        <f t="shared" si="41"/>
        <v>1.7815936556325296E-2</v>
      </c>
      <c r="AX281">
        <f t="shared" si="44"/>
        <v>9.4980719775271706E-3</v>
      </c>
    </row>
    <row r="285" spans="1:50" x14ac:dyDescent="0.25">
      <c r="A285" t="s">
        <v>0</v>
      </c>
      <c r="B285" t="s">
        <v>1</v>
      </c>
      <c r="C285" t="s">
        <v>2</v>
      </c>
      <c r="D285" t="s">
        <v>3</v>
      </c>
      <c r="E285" t="s">
        <v>5</v>
      </c>
      <c r="F285" t="s">
        <v>6</v>
      </c>
      <c r="G285" t="s">
        <v>208</v>
      </c>
      <c r="H285" t="s">
        <v>7</v>
      </c>
      <c r="I285" t="s">
        <v>8</v>
      </c>
      <c r="J285" t="s">
        <v>134</v>
      </c>
      <c r="K285" t="s">
        <v>143</v>
      </c>
      <c r="L285" t="s">
        <v>9</v>
      </c>
      <c r="M285" t="s">
        <v>10</v>
      </c>
      <c r="N285" t="s">
        <v>11</v>
      </c>
      <c r="O285" t="s">
        <v>13</v>
      </c>
      <c r="P285" t="s">
        <v>14</v>
      </c>
      <c r="Q285" t="s">
        <v>15</v>
      </c>
      <c r="R285" t="s">
        <v>16</v>
      </c>
      <c r="S285" t="s">
        <v>17</v>
      </c>
      <c r="T285" t="s">
        <v>18</v>
      </c>
      <c r="U285" t="s">
        <v>20</v>
      </c>
      <c r="V285" t="s">
        <v>21</v>
      </c>
      <c r="W285" t="s">
        <v>22</v>
      </c>
      <c r="X285" t="s">
        <v>23</v>
      </c>
      <c r="Y285" t="s">
        <v>24</v>
      </c>
      <c r="Z285" t="s">
        <v>25</v>
      </c>
      <c r="AA285" t="s">
        <v>26</v>
      </c>
      <c r="AB285" t="s">
        <v>27</v>
      </c>
      <c r="AC285" t="s">
        <v>120</v>
      </c>
      <c r="AD285" t="s">
        <v>28</v>
      </c>
      <c r="AE285" t="s">
        <v>29</v>
      </c>
      <c r="AF285" t="s">
        <v>30</v>
      </c>
      <c r="AG285" t="s">
        <v>31</v>
      </c>
      <c r="AH285" t="s">
        <v>32</v>
      </c>
      <c r="AI285" t="s">
        <v>33</v>
      </c>
      <c r="AJ285" t="s">
        <v>34</v>
      </c>
      <c r="AK285" t="s">
        <v>74</v>
      </c>
      <c r="AL285" s="4" t="s">
        <v>35</v>
      </c>
      <c r="AM285" t="s">
        <v>36</v>
      </c>
    </row>
    <row r="286" spans="1:50" x14ac:dyDescent="0.25">
      <c r="A286" t="s">
        <v>37</v>
      </c>
      <c r="B286">
        <v>3.03449978358308</v>
      </c>
      <c r="C286">
        <v>3.3505813423049102E-3</v>
      </c>
      <c r="D286">
        <v>3.9474247252275201</v>
      </c>
      <c r="E286">
        <v>-96.902123845444294</v>
      </c>
      <c r="F286" s="1">
        <v>0</v>
      </c>
      <c r="G286" s="1">
        <v>0</v>
      </c>
      <c r="H286">
        <v>2.7087823255799601</v>
      </c>
      <c r="I286">
        <v>-210.96736503086299</v>
      </c>
      <c r="J286">
        <v>-247.50630717828801</v>
      </c>
      <c r="K286">
        <v>-213.03218046257999</v>
      </c>
      <c r="L286">
        <v>-185.99920509079701</v>
      </c>
      <c r="M286">
        <v>24.321768504342</v>
      </c>
      <c r="N286">
        <v>94.911569987305597</v>
      </c>
      <c r="O286">
        <v>85.178000836199601</v>
      </c>
      <c r="P286">
        <v>159711.18441717699</v>
      </c>
      <c r="Q286">
        <v>191997.76476601401</v>
      </c>
      <c r="R286">
        <v>84.175479728595207</v>
      </c>
      <c r="S286">
        <v>669.24224433498705</v>
      </c>
      <c r="T286">
        <v>0.78739191879284798</v>
      </c>
      <c r="U286">
        <v>0.12581409331415699</v>
      </c>
      <c r="V286" s="1">
        <v>0</v>
      </c>
      <c r="W286">
        <v>4.6707646846426198E-2</v>
      </c>
      <c r="X286">
        <v>0.82747825983941603</v>
      </c>
      <c r="Y286" s="1">
        <v>0</v>
      </c>
      <c r="Z286">
        <v>0.12565805035136399</v>
      </c>
      <c r="AA286">
        <v>2.8402806699061799E-4</v>
      </c>
      <c r="AB286">
        <v>3.0665565049244601E-3</v>
      </c>
      <c r="AC286" s="1">
        <v>0</v>
      </c>
      <c r="AD286" s="1">
        <v>0</v>
      </c>
      <c r="AE286" s="1">
        <v>0</v>
      </c>
      <c r="AF286" s="1">
        <v>0</v>
      </c>
      <c r="AG286">
        <v>3.30756783164742</v>
      </c>
      <c r="AH286">
        <v>6.6715684773972994E-2</v>
      </c>
      <c r="AI286">
        <v>0.219165827729629</v>
      </c>
      <c r="AJ286" t="s">
        <v>77</v>
      </c>
      <c r="AK286" t="s">
        <v>78</v>
      </c>
      <c r="AL286" s="4">
        <v>234296307.53999999</v>
      </c>
      <c r="AM286">
        <v>1467</v>
      </c>
    </row>
    <row r="287" spans="1:50" x14ac:dyDescent="0.25">
      <c r="A287" t="s">
        <v>37</v>
      </c>
      <c r="B287">
        <v>4.9600819120427602</v>
      </c>
      <c r="C287">
        <v>3.8550258965574301E-3</v>
      </c>
      <c r="D287">
        <v>4.5291965167798303</v>
      </c>
      <c r="E287">
        <v>-67.308515212279204</v>
      </c>
      <c r="F287" s="1">
        <v>0</v>
      </c>
      <c r="G287" s="1">
        <v>0</v>
      </c>
      <c r="H287">
        <v>3.0127945607578401</v>
      </c>
      <c r="I287">
        <v>-178.275407862121</v>
      </c>
      <c r="J287">
        <v>-202.889516723421</v>
      </c>
      <c r="K287">
        <v>-180.72205578073701</v>
      </c>
      <c r="L287">
        <v>-158.431265888833</v>
      </c>
      <c r="M287">
        <v>24.714345510124399</v>
      </c>
      <c r="N287">
        <v>93.498216814105106</v>
      </c>
      <c r="O287">
        <v>83.215099251665393</v>
      </c>
      <c r="P287">
        <v>201110.22381443201</v>
      </c>
      <c r="Q287">
        <v>240723.40523949801</v>
      </c>
      <c r="R287">
        <v>83.220605438684501</v>
      </c>
      <c r="S287">
        <v>665.87385459983204</v>
      </c>
      <c r="T287">
        <v>0.51409922243101103</v>
      </c>
      <c r="U287">
        <v>0.28130517805295502</v>
      </c>
      <c r="V287" s="1">
        <v>0</v>
      </c>
      <c r="W287">
        <v>0.12792501417917099</v>
      </c>
      <c r="X287">
        <v>0.59076980776787202</v>
      </c>
      <c r="Y287" s="1">
        <v>0</v>
      </c>
      <c r="Z287">
        <v>0.32488445138903399</v>
      </c>
      <c r="AA287">
        <v>2.8946782531218899E-4</v>
      </c>
      <c r="AB287">
        <v>3.5653835130421301E-3</v>
      </c>
      <c r="AC287" s="1">
        <v>1.75818829398776E-7</v>
      </c>
      <c r="AD287" s="1">
        <v>0</v>
      </c>
      <c r="AE287" s="1">
        <v>0</v>
      </c>
      <c r="AF287" s="1">
        <v>0</v>
      </c>
      <c r="AG287">
        <v>3.6675869332634501</v>
      </c>
      <c r="AH287">
        <v>7.5665030299408007E-2</v>
      </c>
      <c r="AI287">
        <v>0.52201927381532498</v>
      </c>
      <c r="AJ287" t="s">
        <v>79</v>
      </c>
      <c r="AK287" t="s">
        <v>80</v>
      </c>
      <c r="AL287" s="4">
        <v>1677661487.0599999</v>
      </c>
      <c r="AM287">
        <v>8342</v>
      </c>
    </row>
    <row r="288" spans="1:50" x14ac:dyDescent="0.25">
      <c r="A288" t="s">
        <v>37</v>
      </c>
      <c r="B288">
        <v>4.9915274778327898</v>
      </c>
      <c r="C288">
        <v>3.8847584710322599E-3</v>
      </c>
      <c r="D288">
        <v>4.5633858394884204</v>
      </c>
      <c r="E288">
        <v>-45.391511363465803</v>
      </c>
      <c r="F288" s="1">
        <v>0</v>
      </c>
      <c r="G288" s="1">
        <v>0</v>
      </c>
      <c r="H288">
        <v>3.23806194376554</v>
      </c>
      <c r="I288">
        <v>-156.65882938610201</v>
      </c>
      <c r="J288">
        <v>-181.892868329734</v>
      </c>
      <c r="K288">
        <v>-160.030180291259</v>
      </c>
      <c r="L288">
        <v>-137.25356599738899</v>
      </c>
      <c r="M288">
        <v>25.238349690255699</v>
      </c>
      <c r="N288">
        <v>94.504581577461906</v>
      </c>
      <c r="O288">
        <v>83.769201769860004</v>
      </c>
      <c r="P288">
        <v>205655.388912347</v>
      </c>
      <c r="Q288">
        <v>247059.34127557999</v>
      </c>
      <c r="R288">
        <v>84.064935859482006</v>
      </c>
      <c r="S288">
        <v>671.08209832175999</v>
      </c>
      <c r="T288">
        <v>0.52119483179158499</v>
      </c>
      <c r="U288">
        <v>0.31694866973874403</v>
      </c>
      <c r="V288" s="1">
        <v>0</v>
      </c>
      <c r="W288">
        <v>0.18805475331711299</v>
      </c>
      <c r="X288">
        <v>0.49499657694414101</v>
      </c>
      <c r="Y288" s="1">
        <v>0</v>
      </c>
      <c r="Z288">
        <v>0.279790556956935</v>
      </c>
      <c r="AA288">
        <v>2.8980707838082001E-4</v>
      </c>
      <c r="AB288">
        <v>3.59444576395324E-3</v>
      </c>
      <c r="AC288" s="1">
        <v>5.1162905046717798E-7</v>
      </c>
      <c r="AD288" s="1">
        <v>0</v>
      </c>
      <c r="AE288" s="1">
        <v>8.0941661266407897E-10</v>
      </c>
      <c r="AF288" s="1">
        <v>0</v>
      </c>
      <c r="AG288">
        <v>3.7958909447351901</v>
      </c>
      <c r="AH288">
        <v>8.0196322860174502E-2</v>
      </c>
      <c r="AI288">
        <v>1.9090212543426299</v>
      </c>
      <c r="AJ288" t="s">
        <v>81</v>
      </c>
      <c r="AK288" t="s">
        <v>82</v>
      </c>
      <c r="AL288" s="4">
        <v>15292946030.299999</v>
      </c>
      <c r="AM288">
        <v>74362</v>
      </c>
    </row>
    <row r="289" spans="1:39" x14ac:dyDescent="0.25">
      <c r="A289" t="s">
        <v>37</v>
      </c>
      <c r="B289">
        <v>5.8171143923199304</v>
      </c>
      <c r="C289">
        <v>4.4624387455356601E-3</v>
      </c>
      <c r="D289">
        <v>5.2254337993992399</v>
      </c>
      <c r="E289">
        <v>-37.225185978416398</v>
      </c>
      <c r="F289" s="1">
        <v>0</v>
      </c>
      <c r="G289" s="1">
        <v>0</v>
      </c>
      <c r="H289">
        <v>3.32801678146852</v>
      </c>
      <c r="I289">
        <v>-130.84654628563601</v>
      </c>
      <c r="J289">
        <v>-158.719747368952</v>
      </c>
      <c r="K289">
        <v>-135.19718367821901</v>
      </c>
      <c r="L289">
        <v>-111.068988932167</v>
      </c>
      <c r="M289">
        <v>23.283024553544401</v>
      </c>
      <c r="N289">
        <v>94.390949472800301</v>
      </c>
      <c r="O289">
        <v>83.734237346337494</v>
      </c>
      <c r="P289">
        <v>201783.17263701299</v>
      </c>
      <c r="Q289">
        <v>243983.87758068601</v>
      </c>
      <c r="R289">
        <v>83.935137732141897</v>
      </c>
      <c r="S289">
        <v>671.57173103576201</v>
      </c>
      <c r="T289">
        <v>0.50889535986241996</v>
      </c>
      <c r="U289">
        <v>0.33173251358407602</v>
      </c>
      <c r="V289" s="1">
        <v>0</v>
      </c>
      <c r="W289">
        <v>0.190541790818162</v>
      </c>
      <c r="X289">
        <v>0.47772569559776001</v>
      </c>
      <c r="Y289" s="1">
        <v>0</v>
      </c>
      <c r="Z289">
        <v>0.28625403507219499</v>
      </c>
      <c r="AA289">
        <v>2.8894587212090802E-4</v>
      </c>
      <c r="AB289">
        <v>4.13066886133686E-3</v>
      </c>
      <c r="AC289">
        <v>4.2739340572590602E-5</v>
      </c>
      <c r="AD289" s="1">
        <v>0</v>
      </c>
      <c r="AE289" s="1">
        <v>9.2686959191410796E-8</v>
      </c>
      <c r="AF289" s="1">
        <v>4.8234541918242598E-9</v>
      </c>
      <c r="AG289">
        <v>4.3386929067178404</v>
      </c>
      <c r="AH289">
        <v>8.3893219549092596E-2</v>
      </c>
      <c r="AI289">
        <v>5.1179025125016198</v>
      </c>
      <c r="AJ289" t="s">
        <v>83</v>
      </c>
      <c r="AK289" t="s">
        <v>84</v>
      </c>
      <c r="AL289" s="4">
        <v>68614350023.489998</v>
      </c>
      <c r="AM289">
        <v>340040</v>
      </c>
    </row>
    <row r="290" spans="1:39" x14ac:dyDescent="0.25">
      <c r="A290" t="s">
        <v>37</v>
      </c>
      <c r="B290">
        <v>5.9716389494638902</v>
      </c>
      <c r="C290">
        <v>4.8816909142816696E-3</v>
      </c>
      <c r="D290">
        <v>5.7032765956112597</v>
      </c>
      <c r="E290">
        <v>-25.704700581773899</v>
      </c>
      <c r="F290" s="1">
        <v>0</v>
      </c>
      <c r="G290" s="1">
        <v>0</v>
      </c>
      <c r="H290">
        <v>3.50669882039147</v>
      </c>
      <c r="I290">
        <v>-107.723182429301</v>
      </c>
      <c r="J290">
        <v>-134.13089287757299</v>
      </c>
      <c r="K290">
        <v>-116.96992933052201</v>
      </c>
      <c r="L290">
        <v>-87.240692493377594</v>
      </c>
      <c r="M290">
        <v>23.291171414830401</v>
      </c>
      <c r="N290">
        <v>94.116571761523602</v>
      </c>
      <c r="O290">
        <v>83.404115404314595</v>
      </c>
      <c r="P290">
        <v>194840.27250924599</v>
      </c>
      <c r="Q290">
        <v>238093.09987923401</v>
      </c>
      <c r="R290">
        <v>83.895898313430394</v>
      </c>
      <c r="S290">
        <v>677.38718773728306</v>
      </c>
      <c r="T290">
        <v>0.52963810044136805</v>
      </c>
      <c r="U290">
        <v>0.34064421648196203</v>
      </c>
      <c r="V290" s="1">
        <v>0</v>
      </c>
      <c r="W290">
        <v>0.177780131608471</v>
      </c>
      <c r="X290">
        <v>0.48157565190956497</v>
      </c>
      <c r="Y290" s="1">
        <v>0</v>
      </c>
      <c r="Z290">
        <v>0.26521657966940299</v>
      </c>
      <c r="AA290">
        <v>2.8993671887631999E-4</v>
      </c>
      <c r="AB290">
        <v>4.4774001862785797E-3</v>
      </c>
      <c r="AC290">
        <v>1.13944261690777E-4</v>
      </c>
      <c r="AD290" s="1">
        <v>0</v>
      </c>
      <c r="AE290" s="1">
        <v>1.0083780570909001E-7</v>
      </c>
      <c r="AF290" s="1">
        <v>3.2148067080202499E-7</v>
      </c>
      <c r="AG290">
        <v>4.4671818738071201</v>
      </c>
      <c r="AH290">
        <v>8.6148408976821106E-2</v>
      </c>
      <c r="AI290">
        <v>24.463031016859698</v>
      </c>
      <c r="AJ290" t="s">
        <v>85</v>
      </c>
      <c r="AK290" t="s">
        <v>86</v>
      </c>
      <c r="AL290" s="4">
        <v>118163805867.32001</v>
      </c>
      <c r="AM290">
        <v>606465</v>
      </c>
    </row>
    <row r="291" spans="1:39" x14ac:dyDescent="0.25">
      <c r="A291" t="s">
        <v>37</v>
      </c>
      <c r="B291">
        <v>6.5117993226334203</v>
      </c>
      <c r="C291">
        <v>5.4990993449544603E-3</v>
      </c>
      <c r="D291">
        <v>6.4029481780848103</v>
      </c>
      <c r="E291">
        <v>-16.685936656406501</v>
      </c>
      <c r="F291" s="1">
        <v>0</v>
      </c>
      <c r="G291" s="1">
        <v>0</v>
      </c>
      <c r="H291">
        <v>3.65074132888022</v>
      </c>
      <c r="I291">
        <v>-83.060880570722304</v>
      </c>
      <c r="J291">
        <v>-108.912067136712</v>
      </c>
      <c r="K291">
        <v>-96.089673953551198</v>
      </c>
      <c r="L291">
        <v>-62.033298093009101</v>
      </c>
      <c r="M291">
        <v>23.6540043900991</v>
      </c>
      <c r="N291">
        <v>93.739834938290997</v>
      </c>
      <c r="O291">
        <v>82.899483902282995</v>
      </c>
      <c r="P291">
        <v>189791.62030208399</v>
      </c>
      <c r="Q291">
        <v>233134.12773213099</v>
      </c>
      <c r="R291">
        <v>83.861193414038496</v>
      </c>
      <c r="S291">
        <v>681.77915114955101</v>
      </c>
      <c r="T291">
        <v>0.526036715615668</v>
      </c>
      <c r="U291">
        <v>0.35541883833510601</v>
      </c>
      <c r="V291" s="1">
        <v>0</v>
      </c>
      <c r="W291">
        <v>0.15887329490343299</v>
      </c>
      <c r="X291">
        <v>0.48570786676145999</v>
      </c>
      <c r="Y291" s="1">
        <v>0</v>
      </c>
      <c r="Z291">
        <v>0.26677739789983701</v>
      </c>
      <c r="AA291">
        <v>2.9157422582202998E-4</v>
      </c>
      <c r="AB291">
        <v>5.0306820341327E-3</v>
      </c>
      <c r="AC291">
        <v>1.7374877007236199E-4</v>
      </c>
      <c r="AD291" s="1">
        <v>0</v>
      </c>
      <c r="AE291" s="1">
        <v>1.3408882540885601E-7</v>
      </c>
      <c r="AF291">
        <v>2.9728178449096101E-6</v>
      </c>
      <c r="AG291">
        <v>4.53095690964658</v>
      </c>
      <c r="AH291">
        <v>8.8478268540122196E-2</v>
      </c>
      <c r="AI291">
        <v>80.497369674827297</v>
      </c>
      <c r="AJ291" t="s">
        <v>87</v>
      </c>
      <c r="AK291" t="s">
        <v>88</v>
      </c>
      <c r="AL291" s="4">
        <v>170909441789.85001</v>
      </c>
      <c r="AM291">
        <v>900511</v>
      </c>
    </row>
    <row r="292" spans="1:39" x14ac:dyDescent="0.25">
      <c r="A292" t="s">
        <v>37</v>
      </c>
      <c r="B292">
        <v>7.0291618093834298</v>
      </c>
      <c r="C292">
        <v>5.6082692157689998E-3</v>
      </c>
      <c r="D292">
        <v>6.52616750738175</v>
      </c>
      <c r="E292">
        <v>-13.8546385131215</v>
      </c>
      <c r="F292" s="1">
        <v>0</v>
      </c>
      <c r="G292" s="1">
        <v>0</v>
      </c>
      <c r="H292">
        <v>3.7329941168359602</v>
      </c>
      <c r="I292">
        <v>-59.5261630037011</v>
      </c>
      <c r="J292">
        <v>-87.286582453293207</v>
      </c>
      <c r="K292">
        <v>-73.952826308435206</v>
      </c>
      <c r="L292">
        <v>-37.945968698755102</v>
      </c>
      <c r="M292">
        <v>23.505175131767899</v>
      </c>
      <c r="N292">
        <v>93.5277101691035</v>
      </c>
      <c r="O292">
        <v>82.694211803579805</v>
      </c>
      <c r="P292">
        <v>184911.50773164301</v>
      </c>
      <c r="Q292">
        <v>228321.34655105299</v>
      </c>
      <c r="R292">
        <v>83.988921034857597</v>
      </c>
      <c r="S292">
        <v>685.26921210546197</v>
      </c>
      <c r="T292">
        <v>0.52966565747115602</v>
      </c>
      <c r="U292">
        <v>0.35175412041426202</v>
      </c>
      <c r="V292" s="1">
        <v>0</v>
      </c>
      <c r="W292">
        <v>0.14911536147382101</v>
      </c>
      <c r="X292">
        <v>0.499130518111915</v>
      </c>
      <c r="Y292" s="1">
        <v>0</v>
      </c>
      <c r="Z292">
        <v>0.25945328953713398</v>
      </c>
      <c r="AA292">
        <v>2.91828140033457E-4</v>
      </c>
      <c r="AB292">
        <v>5.0451285734196801E-3</v>
      </c>
      <c r="AC292">
        <v>2.4359771825302701E-4</v>
      </c>
      <c r="AD292" s="1">
        <v>0</v>
      </c>
      <c r="AE292" s="1">
        <v>1.2382056840042101E-7</v>
      </c>
      <c r="AF292">
        <v>2.7607242045125901E-5</v>
      </c>
      <c r="AG292">
        <v>4.6177494342835397</v>
      </c>
      <c r="AH292">
        <v>8.9516801999656698E-2</v>
      </c>
      <c r="AI292">
        <v>163.66070633181701</v>
      </c>
      <c r="AJ292" t="s">
        <v>89</v>
      </c>
      <c r="AK292" t="s">
        <v>90</v>
      </c>
      <c r="AL292" s="4">
        <v>195148763534.19</v>
      </c>
      <c r="AM292">
        <v>1055363</v>
      </c>
    </row>
    <row r="293" spans="1:39" x14ac:dyDescent="0.25">
      <c r="A293" t="s">
        <v>37</v>
      </c>
      <c r="B293">
        <v>7.6713514876567803</v>
      </c>
      <c r="C293">
        <v>5.9386190631943699E-3</v>
      </c>
      <c r="D293">
        <v>6.8981260396174298</v>
      </c>
      <c r="E293">
        <v>-11.5520104761711</v>
      </c>
      <c r="F293" s="1">
        <v>0</v>
      </c>
      <c r="G293" s="1">
        <v>0</v>
      </c>
      <c r="H293">
        <v>3.8013222404390201</v>
      </c>
      <c r="I293">
        <v>-34.449424985550799</v>
      </c>
      <c r="J293">
        <v>-65.440142936365802</v>
      </c>
      <c r="K293">
        <v>-48.322554237695797</v>
      </c>
      <c r="L293">
        <v>-12.503064102576101</v>
      </c>
      <c r="M293">
        <v>23.408046521389899</v>
      </c>
      <c r="N293">
        <v>93.451002326590597</v>
      </c>
      <c r="O293">
        <v>82.662829420042101</v>
      </c>
      <c r="P293">
        <v>181825.25217953499</v>
      </c>
      <c r="Q293">
        <v>224967.99601373001</v>
      </c>
      <c r="R293">
        <v>84.230572681911696</v>
      </c>
      <c r="S293">
        <v>686.74995284819101</v>
      </c>
      <c r="T293">
        <v>0.52014049600532897</v>
      </c>
      <c r="U293">
        <v>0.34454576243007201</v>
      </c>
      <c r="V293" s="1">
        <v>0</v>
      </c>
      <c r="W293">
        <v>0.14588443613007401</v>
      </c>
      <c r="X293">
        <v>0.50956980143985298</v>
      </c>
      <c r="Y293" s="1">
        <v>0</v>
      </c>
      <c r="Z293">
        <v>0.26824973438222599</v>
      </c>
      <c r="AA293">
        <v>2.91012771127767E-4</v>
      </c>
      <c r="AB293">
        <v>5.0387677743250802E-3</v>
      </c>
      <c r="AC293">
        <v>3.3933154352869997E-4</v>
      </c>
      <c r="AD293" s="1">
        <v>0</v>
      </c>
      <c r="AE293" s="1">
        <v>1.3722671680069701E-7</v>
      </c>
      <c r="AF293">
        <v>2.6939168210385599E-4</v>
      </c>
      <c r="AG293">
        <v>4.6424665283661097</v>
      </c>
      <c r="AH293">
        <v>8.9657419781897105E-2</v>
      </c>
      <c r="AI293">
        <v>260.74955743892201</v>
      </c>
      <c r="AJ293" t="s">
        <v>91</v>
      </c>
      <c r="AK293" t="s">
        <v>92</v>
      </c>
      <c r="AL293" s="4">
        <v>226627539792.32999</v>
      </c>
      <c r="AM293">
        <v>1246403</v>
      </c>
    </row>
    <row r="294" spans="1:39" x14ac:dyDescent="0.25">
      <c r="A294" t="s">
        <v>37</v>
      </c>
      <c r="B294">
        <v>8.7449410766788809</v>
      </c>
      <c r="C294">
        <v>7.3684595923789601E-3</v>
      </c>
      <c r="D294">
        <v>8.4924670198599497</v>
      </c>
      <c r="E294">
        <v>-7.2575407907530396</v>
      </c>
      <c r="F294" s="1">
        <v>0</v>
      </c>
      <c r="G294" s="1">
        <v>0</v>
      </c>
      <c r="H294">
        <v>3.8741834309435901</v>
      </c>
      <c r="I294">
        <v>-10.8502907312473</v>
      </c>
      <c r="J294">
        <v>-44.8256117188239</v>
      </c>
      <c r="K294">
        <v>-22.723340155565001</v>
      </c>
      <c r="L294">
        <v>11.6071891446881</v>
      </c>
      <c r="M294">
        <v>23.413889213236001</v>
      </c>
      <c r="N294">
        <v>93.557694943917397</v>
      </c>
      <c r="O294">
        <v>82.736146255334006</v>
      </c>
      <c r="P294">
        <v>177618.99548922101</v>
      </c>
      <c r="Q294">
        <v>220368.81364917601</v>
      </c>
      <c r="R294">
        <v>84.546788133183497</v>
      </c>
      <c r="S294">
        <v>684.78882553875997</v>
      </c>
      <c r="T294">
        <v>0.50712815568366598</v>
      </c>
      <c r="U294">
        <v>0.35995522182948603</v>
      </c>
      <c r="V294" s="1">
        <v>0</v>
      </c>
      <c r="W294">
        <v>0.13768915160171999</v>
      </c>
      <c r="X294">
        <v>0.50235562656879196</v>
      </c>
      <c r="Y294" s="1">
        <v>0</v>
      </c>
      <c r="Z294">
        <v>0.28532664415831099</v>
      </c>
      <c r="AA294">
        <v>2.90199972710922E-4</v>
      </c>
      <c r="AB294">
        <v>5.0634354500173496E-3</v>
      </c>
      <c r="AC294">
        <v>5.3511474944962904E-4</v>
      </c>
      <c r="AD294" s="1">
        <v>0</v>
      </c>
      <c r="AE294" s="1">
        <v>1.01619191073258E-7</v>
      </c>
      <c r="AF294">
        <v>1.47964351715951E-3</v>
      </c>
      <c r="AG294">
        <v>4.6763522654188501</v>
      </c>
      <c r="AH294">
        <v>9.0468211973903798E-2</v>
      </c>
      <c r="AI294">
        <v>359.000915103502</v>
      </c>
      <c r="AJ294" t="s">
        <v>93</v>
      </c>
      <c r="AK294" t="s">
        <v>94</v>
      </c>
      <c r="AL294" s="4">
        <v>275246565883.89001</v>
      </c>
      <c r="AM294">
        <v>1549646</v>
      </c>
    </row>
    <row r="295" spans="1:39" x14ac:dyDescent="0.25">
      <c r="A295" t="s">
        <v>37</v>
      </c>
      <c r="B295">
        <v>10.627134043536</v>
      </c>
      <c r="C295">
        <v>9.0510578599071901E-3</v>
      </c>
      <c r="D295">
        <v>10.3365716175039</v>
      </c>
      <c r="E295">
        <v>2.9544241195435901</v>
      </c>
      <c r="F295" s="1">
        <v>0</v>
      </c>
      <c r="G295" s="1">
        <v>0</v>
      </c>
      <c r="H295">
        <v>4.00422524510806</v>
      </c>
      <c r="I295">
        <v>12.5151691706447</v>
      </c>
      <c r="J295">
        <v>-17.515043278697402</v>
      </c>
      <c r="K295">
        <v>-4.3184406231229699</v>
      </c>
      <c r="L295">
        <v>36.409787690332401</v>
      </c>
      <c r="M295">
        <v>23.679947978703701</v>
      </c>
      <c r="N295">
        <v>92.896409240816496</v>
      </c>
      <c r="O295">
        <v>82.052562786873594</v>
      </c>
      <c r="P295">
        <v>166952.024670357</v>
      </c>
      <c r="Q295">
        <v>209111.57238048999</v>
      </c>
      <c r="R295">
        <v>86.4466338050715</v>
      </c>
      <c r="S295">
        <v>692.57519463051506</v>
      </c>
      <c r="T295">
        <v>0.496667203490054</v>
      </c>
      <c r="U295">
        <v>0.37453483384524899</v>
      </c>
      <c r="V295" s="1">
        <v>0</v>
      </c>
      <c r="W295">
        <v>0.11620630596456701</v>
      </c>
      <c r="X295">
        <v>0.50925886019018296</v>
      </c>
      <c r="Y295" s="1">
        <v>0</v>
      </c>
      <c r="Z295">
        <v>0.300453542899696</v>
      </c>
      <c r="AA295">
        <v>2.9177322389783002E-4</v>
      </c>
      <c r="AB295">
        <v>5.0775054988094898E-3</v>
      </c>
      <c r="AC295">
        <v>5.9435818603426603E-4</v>
      </c>
      <c r="AD295" s="1">
        <v>0</v>
      </c>
      <c r="AE295" s="1">
        <v>1.50525959455847E-7</v>
      </c>
      <c r="AF295">
        <v>3.0873242219695502E-3</v>
      </c>
      <c r="AG295">
        <v>4.6977915803057702</v>
      </c>
      <c r="AH295">
        <v>9.1765982605950799E-2</v>
      </c>
      <c r="AI295">
        <v>640.45204991345599</v>
      </c>
      <c r="AJ295" t="s">
        <v>95</v>
      </c>
      <c r="AK295" t="s">
        <v>96</v>
      </c>
      <c r="AL295" s="4">
        <v>185441961402.60001</v>
      </c>
      <c r="AM295">
        <v>1110750</v>
      </c>
    </row>
    <row r="296" spans="1:39" x14ac:dyDescent="0.25">
      <c r="A296" t="s">
        <v>37</v>
      </c>
      <c r="B296">
        <v>12.971525158213201</v>
      </c>
      <c r="C296">
        <v>9.9900770035606604E-3</v>
      </c>
      <c r="D296">
        <v>11.350850914661599</v>
      </c>
      <c r="E296">
        <v>13.459469432059199</v>
      </c>
      <c r="F296" s="1">
        <v>0</v>
      </c>
      <c r="G296" s="1">
        <v>0</v>
      </c>
      <c r="H296">
        <v>4.1409674772643497</v>
      </c>
      <c r="I296">
        <v>34.933516841390102</v>
      </c>
      <c r="J296">
        <v>3.5989025890754101</v>
      </c>
      <c r="K296">
        <v>16.151067306605501</v>
      </c>
      <c r="L296">
        <v>60.795059352783497</v>
      </c>
      <c r="M296">
        <v>24.477334427337802</v>
      </c>
      <c r="N296">
        <v>92.384179885493296</v>
      </c>
      <c r="O296">
        <v>81.436105238599197</v>
      </c>
      <c r="P296">
        <v>154217.68401006301</v>
      </c>
      <c r="Q296">
        <v>192828.92842432001</v>
      </c>
      <c r="R296">
        <v>90.611672242956701</v>
      </c>
      <c r="S296">
        <v>692.82549823363297</v>
      </c>
      <c r="T296">
        <v>0.51230242893807099</v>
      </c>
      <c r="U296">
        <v>0.37581744456532001</v>
      </c>
      <c r="V296" s="1">
        <v>0</v>
      </c>
      <c r="W296">
        <v>9.9082932770153107E-2</v>
      </c>
      <c r="X296">
        <v>0.52509962266452603</v>
      </c>
      <c r="Y296" s="1">
        <v>0</v>
      </c>
      <c r="Z296">
        <v>0.28958921722701803</v>
      </c>
      <c r="AA296">
        <v>2.9432605551487501E-4</v>
      </c>
      <c r="AB296">
        <v>5.1362502598171697E-3</v>
      </c>
      <c r="AC296">
        <v>6.0325487702118496E-4</v>
      </c>
      <c r="AD296" s="1">
        <v>0</v>
      </c>
      <c r="AE296" s="1">
        <v>2.9907406321093202E-7</v>
      </c>
      <c r="AF296">
        <v>3.9560110747507999E-3</v>
      </c>
      <c r="AG296">
        <v>4.6185648155969101</v>
      </c>
      <c r="AH296">
        <v>9.3041657801113301E-2</v>
      </c>
      <c r="AI296">
        <v>1054.9833916849</v>
      </c>
      <c r="AJ296" t="s">
        <v>97</v>
      </c>
      <c r="AK296" t="s">
        <v>98</v>
      </c>
      <c r="AL296" s="4">
        <v>126430741705.13</v>
      </c>
      <c r="AM296">
        <v>819820</v>
      </c>
    </row>
    <row r="297" spans="1:39" x14ac:dyDescent="0.25">
      <c r="A297" t="s">
        <v>37</v>
      </c>
      <c r="B297">
        <v>14.4448851167305</v>
      </c>
      <c r="C297">
        <v>9.9866881374497604E-3</v>
      </c>
      <c r="D297">
        <v>11.347209426880699</v>
      </c>
      <c r="E297">
        <v>26.368765210623302</v>
      </c>
      <c r="F297" s="1">
        <v>0</v>
      </c>
      <c r="G297" s="1">
        <v>0</v>
      </c>
      <c r="H297">
        <v>4.3070025863846002</v>
      </c>
      <c r="I297">
        <v>57.548342669541</v>
      </c>
      <c r="J297">
        <v>23.679279920824399</v>
      </c>
      <c r="K297">
        <v>39.331654893938101</v>
      </c>
      <c r="L297">
        <v>85.603424557200796</v>
      </c>
      <c r="M297">
        <v>25.7607432925453</v>
      </c>
      <c r="N297">
        <v>92.129571287838601</v>
      </c>
      <c r="O297">
        <v>81.015395751002799</v>
      </c>
      <c r="P297">
        <v>142095.672150984</v>
      </c>
      <c r="Q297">
        <v>178883.33313348601</v>
      </c>
      <c r="R297">
        <v>98.450369514639405</v>
      </c>
      <c r="S297">
        <v>688.46293677715801</v>
      </c>
      <c r="T297">
        <v>0.55306448602334901</v>
      </c>
      <c r="U297">
        <v>0.359765004529504</v>
      </c>
      <c r="V297" s="1">
        <v>0</v>
      </c>
      <c r="W297">
        <v>9.1987695297498395E-2</v>
      </c>
      <c r="X297">
        <v>0.54824730017299605</v>
      </c>
      <c r="Y297" s="1">
        <v>0</v>
      </c>
      <c r="Z297">
        <v>0.241335946299197</v>
      </c>
      <c r="AA297">
        <v>2.9636652239045099E-4</v>
      </c>
      <c r="AB297">
        <v>5.1545776298743302E-3</v>
      </c>
      <c r="AC297">
        <v>5.8890352149558098E-4</v>
      </c>
      <c r="AD297" s="1">
        <v>0</v>
      </c>
      <c r="AE297" s="1">
        <v>3.3369968186310199E-7</v>
      </c>
      <c r="AF297">
        <v>3.9464792544502596E-3</v>
      </c>
      <c r="AG297">
        <v>4.4576230311209404</v>
      </c>
      <c r="AH297">
        <v>9.41435185719951E-2</v>
      </c>
      <c r="AI297">
        <v>1647.5430966092399</v>
      </c>
      <c r="AJ297" t="s">
        <v>99</v>
      </c>
      <c r="AK297" t="s">
        <v>100</v>
      </c>
      <c r="AL297" s="4">
        <v>64627243129.349998</v>
      </c>
      <c r="AM297">
        <v>454815</v>
      </c>
    </row>
    <row r="298" spans="1:39" x14ac:dyDescent="0.25">
      <c r="A298" t="s">
        <v>37</v>
      </c>
      <c r="B298">
        <v>16.008272940995798</v>
      </c>
      <c r="C298">
        <v>1.0340844590384901E-2</v>
      </c>
      <c r="D298">
        <v>11.7270256245284</v>
      </c>
      <c r="E298">
        <v>35.980312057496803</v>
      </c>
      <c r="F298" s="1">
        <v>0</v>
      </c>
      <c r="G298" s="1">
        <v>0</v>
      </c>
      <c r="H298">
        <v>4.4400120041769604</v>
      </c>
      <c r="I298">
        <v>79.9729441509553</v>
      </c>
      <c r="J298">
        <v>48.670731367786402</v>
      </c>
      <c r="K298">
        <v>60.459347699089797</v>
      </c>
      <c r="L298">
        <v>110.024203666795</v>
      </c>
      <c r="M298">
        <v>27.596505551203499</v>
      </c>
      <c r="N298">
        <v>92.179486284081307</v>
      </c>
      <c r="O298">
        <v>80.641658989152802</v>
      </c>
      <c r="P298">
        <v>132564.82355022599</v>
      </c>
      <c r="Q298">
        <v>167418.683422412</v>
      </c>
      <c r="R298">
        <v>106.495190398457</v>
      </c>
      <c r="S298">
        <v>690.32297001753795</v>
      </c>
      <c r="T298">
        <v>0.57605605511188296</v>
      </c>
      <c r="U298">
        <v>0.366290155488809</v>
      </c>
      <c r="V298" s="1">
        <v>0</v>
      </c>
      <c r="W298">
        <v>8.5060949440271996E-2</v>
      </c>
      <c r="X298">
        <v>0.54864889507091796</v>
      </c>
      <c r="Y298" s="1">
        <v>0</v>
      </c>
      <c r="Z298">
        <v>0.20814595213430301</v>
      </c>
      <c r="AA298">
        <v>2.9822183746185002E-4</v>
      </c>
      <c r="AB298">
        <v>5.30375566758728E-3</v>
      </c>
      <c r="AC298">
        <v>6.0486321221820902E-4</v>
      </c>
      <c r="AD298" s="1">
        <v>0</v>
      </c>
      <c r="AE298" s="1">
        <v>3.6833980973288199E-7</v>
      </c>
      <c r="AF298">
        <v>4.1336323449573499E-3</v>
      </c>
      <c r="AG298">
        <v>4.2756484635277801</v>
      </c>
      <c r="AH298">
        <v>9.6852299426546801E-2</v>
      </c>
      <c r="AI298">
        <v>2288.2800998812299</v>
      </c>
      <c r="AJ298" t="s">
        <v>101</v>
      </c>
      <c r="AK298" t="s">
        <v>102</v>
      </c>
      <c r="AL298" s="4">
        <v>30199327323.330002</v>
      </c>
      <c r="AM298">
        <v>227808</v>
      </c>
    </row>
    <row r="299" spans="1:39" x14ac:dyDescent="0.25">
      <c r="A299" t="s">
        <v>37</v>
      </c>
      <c r="B299">
        <v>16.992547279110202</v>
      </c>
      <c r="C299">
        <v>1.06218528713522E-2</v>
      </c>
      <c r="D299">
        <v>12.0273318635435</v>
      </c>
      <c r="E299">
        <v>52.414053825023899</v>
      </c>
      <c r="F299" s="1">
        <v>0</v>
      </c>
      <c r="G299" s="1">
        <v>0</v>
      </c>
      <c r="H299">
        <v>4.6223841629226996</v>
      </c>
      <c r="I299">
        <v>102.36466561316701</v>
      </c>
      <c r="J299">
        <v>71.420947496961702</v>
      </c>
      <c r="K299">
        <v>80.577996142517506</v>
      </c>
      <c r="L299">
        <v>134.95301593643899</v>
      </c>
      <c r="M299">
        <v>28.218452571284399</v>
      </c>
      <c r="N299">
        <v>91.362098350530701</v>
      </c>
      <c r="O299">
        <v>79.764509173510802</v>
      </c>
      <c r="P299">
        <v>122118.34934353099</v>
      </c>
      <c r="Q299">
        <v>155811.968112248</v>
      </c>
      <c r="R299">
        <v>110.90917253797799</v>
      </c>
      <c r="S299">
        <v>690.00229923211702</v>
      </c>
      <c r="T299">
        <v>0.57922548312373201</v>
      </c>
      <c r="U299">
        <v>0.35783215591443102</v>
      </c>
      <c r="V299" s="1">
        <v>0</v>
      </c>
      <c r="W299">
        <v>7.7875006146326198E-2</v>
      </c>
      <c r="X299">
        <v>0.56429283793924201</v>
      </c>
      <c r="Y299" s="1">
        <v>0</v>
      </c>
      <c r="Z299">
        <v>0.203708480475398</v>
      </c>
      <c r="AA299">
        <v>3.04838202860094E-4</v>
      </c>
      <c r="AB299">
        <v>5.2136495013479301E-3</v>
      </c>
      <c r="AC299">
        <v>4.6924018845158002E-4</v>
      </c>
      <c r="AD299" s="1">
        <v>0</v>
      </c>
      <c r="AE299" s="1">
        <v>4.3715612867988398E-7</v>
      </c>
      <c r="AF299">
        <v>4.6337359145204801E-3</v>
      </c>
      <c r="AG299">
        <v>4.2491371469227301</v>
      </c>
      <c r="AH299">
        <v>9.8322412018423899E-2</v>
      </c>
      <c r="AI299">
        <v>2957.79664280215</v>
      </c>
      <c r="AJ299" t="s">
        <v>103</v>
      </c>
      <c r="AK299" t="s">
        <v>104</v>
      </c>
      <c r="AL299" s="4">
        <v>11144642679.440001</v>
      </c>
      <c r="AM299">
        <v>91261</v>
      </c>
    </row>
    <row r="300" spans="1:39" x14ac:dyDescent="0.25">
      <c r="A300" t="s">
        <v>37</v>
      </c>
      <c r="B300">
        <v>17.3342159259558</v>
      </c>
      <c r="C300">
        <v>1.02678628331554E-2</v>
      </c>
      <c r="D300">
        <v>11.648878351010699</v>
      </c>
      <c r="E300">
        <v>64.343805871635794</v>
      </c>
      <c r="F300" s="1">
        <v>0</v>
      </c>
      <c r="G300" s="1">
        <v>0</v>
      </c>
      <c r="H300">
        <v>4.7635951973520596</v>
      </c>
      <c r="I300">
        <v>124.520720924093</v>
      </c>
      <c r="J300">
        <v>96.243832274678894</v>
      </c>
      <c r="K300">
        <v>101.421362300667</v>
      </c>
      <c r="L300">
        <v>159.20255829766199</v>
      </c>
      <c r="M300">
        <v>29.981518840844402</v>
      </c>
      <c r="N300">
        <v>90.2562411582973</v>
      </c>
      <c r="O300">
        <v>78.370494870176898</v>
      </c>
      <c r="P300">
        <v>114689.417083534</v>
      </c>
      <c r="Q300">
        <v>148425.34972679301</v>
      </c>
      <c r="R300">
        <v>118.095335338827</v>
      </c>
      <c r="S300">
        <v>685.10085124631701</v>
      </c>
      <c r="T300">
        <v>0.57146240953819905</v>
      </c>
      <c r="U300">
        <v>0.38572844965724101</v>
      </c>
      <c r="V300" s="1">
        <v>0</v>
      </c>
      <c r="W300">
        <v>9.3957038515152705E-2</v>
      </c>
      <c r="X300">
        <v>0.52031451182760502</v>
      </c>
      <c r="Y300" s="1">
        <v>0</v>
      </c>
      <c r="Z300">
        <v>0.21140862721005599</v>
      </c>
      <c r="AA300">
        <v>3.1079845211463099E-4</v>
      </c>
      <c r="AB300">
        <v>5.3677390743296803E-3</v>
      </c>
      <c r="AC300">
        <v>4.9548482358181703E-4</v>
      </c>
      <c r="AD300" s="1">
        <v>0</v>
      </c>
      <c r="AE300" s="1">
        <v>4.08985118097547E-7</v>
      </c>
      <c r="AF300">
        <v>4.0934370150581397E-3</v>
      </c>
      <c r="AG300">
        <v>4.09855524947801</v>
      </c>
      <c r="AH300">
        <v>0.101515918534212</v>
      </c>
      <c r="AI300">
        <v>3759.50616757241</v>
      </c>
      <c r="AJ300" t="s">
        <v>105</v>
      </c>
      <c r="AK300" t="s">
        <v>106</v>
      </c>
      <c r="AL300" s="4">
        <v>3808606162.5100002</v>
      </c>
      <c r="AM300">
        <v>33208</v>
      </c>
    </row>
    <row r="301" spans="1:39" x14ac:dyDescent="0.25">
      <c r="A301" t="s">
        <v>37</v>
      </c>
      <c r="B301">
        <v>19.387614378139599</v>
      </c>
      <c r="C301">
        <v>9.54544998363158E-3</v>
      </c>
      <c r="D301">
        <v>10.871906444154</v>
      </c>
      <c r="E301">
        <v>99.354322298676607</v>
      </c>
      <c r="F301" s="1">
        <v>0</v>
      </c>
      <c r="G301" s="1">
        <v>0</v>
      </c>
      <c r="H301">
        <v>5.0911025567952901</v>
      </c>
      <c r="I301">
        <v>144.07995517708599</v>
      </c>
      <c r="J301">
        <v>115.49757262079299</v>
      </c>
      <c r="K301">
        <v>118.99141296456</v>
      </c>
      <c r="L301">
        <v>184.35611252730101</v>
      </c>
      <c r="M301">
        <v>28.008502636855599</v>
      </c>
      <c r="N301">
        <v>87.710311575096497</v>
      </c>
      <c r="O301">
        <v>76.421865365120695</v>
      </c>
      <c r="P301">
        <v>98393.253717337502</v>
      </c>
      <c r="Q301">
        <v>130075.456663023</v>
      </c>
      <c r="R301">
        <v>109.97402939629799</v>
      </c>
      <c r="S301">
        <v>674.36966356890196</v>
      </c>
      <c r="T301">
        <v>0.41914243121832501</v>
      </c>
      <c r="U301">
        <v>0.54666333939751199</v>
      </c>
      <c r="V301" s="1">
        <v>0</v>
      </c>
      <c r="W301">
        <v>9.7693556559106207E-2</v>
      </c>
      <c r="X301">
        <v>0.35564310404338001</v>
      </c>
      <c r="Y301" s="1">
        <v>0</v>
      </c>
      <c r="Z301">
        <v>0.41183432662501801</v>
      </c>
      <c r="AA301">
        <v>3.2557997095606202E-4</v>
      </c>
      <c r="AB301">
        <v>5.3074499330240596E-3</v>
      </c>
      <c r="AC301">
        <v>2.91425257192083E-4</v>
      </c>
      <c r="AD301" s="1">
        <v>0</v>
      </c>
      <c r="AE301">
        <v>1.9676443248779999E-6</v>
      </c>
      <c r="AF301">
        <v>3.6189144993724401E-3</v>
      </c>
      <c r="AG301">
        <v>4.4154866333900404</v>
      </c>
      <c r="AH301">
        <v>0.10108327708748401</v>
      </c>
      <c r="AI301">
        <v>4149.9182123825503</v>
      </c>
      <c r="AJ301" t="s">
        <v>107</v>
      </c>
      <c r="AK301" t="s">
        <v>108</v>
      </c>
      <c r="AL301" s="4">
        <v>1114598778.1099999</v>
      </c>
      <c r="AM301">
        <v>11328</v>
      </c>
    </row>
    <row r="302" spans="1:39" x14ac:dyDescent="0.25">
      <c r="A302" t="s">
        <v>37</v>
      </c>
      <c r="B302">
        <v>16.426039345012001</v>
      </c>
      <c r="C302">
        <v>9.1040079149095794E-3</v>
      </c>
      <c r="D302">
        <v>10.394047294447001</v>
      </c>
      <c r="E302">
        <v>131.84547517759</v>
      </c>
      <c r="F302" s="1">
        <v>0</v>
      </c>
      <c r="G302" s="1">
        <v>0</v>
      </c>
      <c r="H302">
        <v>5.3965934442006196</v>
      </c>
      <c r="I302">
        <v>167.151973418811</v>
      </c>
      <c r="J302">
        <v>127.51246034577601</v>
      </c>
      <c r="K302">
        <v>147.69582513465099</v>
      </c>
      <c r="L302">
        <v>208.87469325168399</v>
      </c>
      <c r="M302">
        <v>28.635900779141799</v>
      </c>
      <c r="N302">
        <v>87.710873271651806</v>
      </c>
      <c r="O302">
        <v>76.743705969300095</v>
      </c>
      <c r="P302">
        <v>94820.185203974805</v>
      </c>
      <c r="Q302">
        <v>125211.02246368599</v>
      </c>
      <c r="R302">
        <v>108.729220756814</v>
      </c>
      <c r="S302">
        <v>651.27697977647301</v>
      </c>
      <c r="T302">
        <v>0.35147591449899701</v>
      </c>
      <c r="U302">
        <v>0.63008073498603601</v>
      </c>
      <c r="V302" s="1">
        <v>0</v>
      </c>
      <c r="W302">
        <v>0.14239162916093401</v>
      </c>
      <c r="X302">
        <v>0.22752763585302799</v>
      </c>
      <c r="Y302" s="1">
        <v>0</v>
      </c>
      <c r="Z302">
        <v>0.46710840059674902</v>
      </c>
      <c r="AA302">
        <v>3.24699937563191E-4</v>
      </c>
      <c r="AB302">
        <v>5.3137659604615599E-3</v>
      </c>
      <c r="AC302">
        <v>3.22150850341207E-4</v>
      </c>
      <c r="AD302" s="1">
        <v>0</v>
      </c>
      <c r="AE302" s="1">
        <v>3.2009009685851398E-7</v>
      </c>
      <c r="AF302">
        <v>3.1430740868443499E-3</v>
      </c>
      <c r="AG302">
        <v>4.1568687790340801</v>
      </c>
      <c r="AH302">
        <v>9.9145825872509599E-2</v>
      </c>
      <c r="AI302">
        <v>4869.7308662043497</v>
      </c>
      <c r="AJ302" t="s">
        <v>109</v>
      </c>
      <c r="AK302" t="s">
        <v>110</v>
      </c>
      <c r="AL302" s="4">
        <v>362592388.22000003</v>
      </c>
      <c r="AM302">
        <v>3824</v>
      </c>
    </row>
    <row r="303" spans="1:39" x14ac:dyDescent="0.25">
      <c r="A303" t="s">
        <v>37</v>
      </c>
      <c r="B303">
        <v>19.403794078521798</v>
      </c>
      <c r="C303">
        <v>9.4981230428148097E-3</v>
      </c>
      <c r="D303">
        <v>10.8207872636153</v>
      </c>
      <c r="E303">
        <v>152.196916126145</v>
      </c>
      <c r="F303" s="1">
        <v>0</v>
      </c>
      <c r="G303" s="1">
        <v>0</v>
      </c>
      <c r="H303">
        <v>5.6287122632091604</v>
      </c>
      <c r="I303">
        <v>192.42433668430101</v>
      </c>
      <c r="J303">
        <v>148.372862146286</v>
      </c>
      <c r="K303">
        <v>169.80687753391001</v>
      </c>
      <c r="L303">
        <v>236.194827049076</v>
      </c>
      <c r="M303">
        <v>27.903926328117599</v>
      </c>
      <c r="N303">
        <v>84.741262293069397</v>
      </c>
      <c r="O303">
        <v>74.442092761798605</v>
      </c>
      <c r="P303">
        <v>90152.083068965498</v>
      </c>
      <c r="Q303">
        <v>121395.58817041801</v>
      </c>
      <c r="R303">
        <v>111.968279971226</v>
      </c>
      <c r="S303">
        <v>641.022956631748</v>
      </c>
      <c r="T303">
        <v>0.30976443530522901</v>
      </c>
      <c r="U303">
        <v>0.60739518720298902</v>
      </c>
      <c r="V303" s="1">
        <v>0</v>
      </c>
      <c r="W303">
        <v>0.26217550321878302</v>
      </c>
      <c r="X303">
        <v>0.13042930957822599</v>
      </c>
      <c r="Y303" s="1">
        <v>0</v>
      </c>
      <c r="Z303">
        <v>0.49287755471141798</v>
      </c>
      <c r="AA303">
        <v>3.2112452311290098E-4</v>
      </c>
      <c r="AB303">
        <v>5.4144700621954001E-3</v>
      </c>
      <c r="AC303">
        <v>2.5051137387243998E-4</v>
      </c>
      <c r="AD303" s="1">
        <v>0</v>
      </c>
      <c r="AE303" s="1">
        <v>4.7047578293970901E-7</v>
      </c>
      <c r="AF303">
        <v>3.5114955425634901E-3</v>
      </c>
      <c r="AG303">
        <v>4.2519777169083603</v>
      </c>
      <c r="AH303">
        <v>9.8423577158001693E-2</v>
      </c>
      <c r="AI303">
        <v>5310.6493416241201</v>
      </c>
      <c r="AJ303" t="s">
        <v>111</v>
      </c>
      <c r="AK303" t="s">
        <v>112</v>
      </c>
      <c r="AL303" s="4">
        <v>130720520.45</v>
      </c>
      <c r="AM303">
        <v>1450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31"/>
  <sheetViews>
    <sheetView topLeftCell="A249" zoomScale="80" zoomScaleNormal="80" workbookViewId="0">
      <pane xSplit="8760" ySplit="3360" topLeftCell="AS432"/>
      <selection activeCell="AD491" sqref="AD491"/>
      <selection pane="topRight" activeCell="AQ336" sqref="AQ336:AQ349"/>
      <selection pane="bottomLeft" activeCell="A501" sqref="A501:XFD523"/>
      <selection pane="bottomRight" activeCell="AD432" sqref="AD432"/>
    </sheetView>
  </sheetViews>
  <sheetFormatPr defaultRowHeight="15" x14ac:dyDescent="0.25"/>
  <cols>
    <col min="29" max="29" width="9.140625" style="3"/>
    <col min="31" max="32" width="9.140625" style="3"/>
    <col min="42" max="42" width="9.140625" customWidth="1"/>
    <col min="43" max="43" width="16.7109375" customWidth="1"/>
  </cols>
  <sheetData>
    <row r="1" spans="1:39" x14ac:dyDescent="0.25">
      <c r="A1" t="s">
        <v>218</v>
      </c>
      <c r="F1" t="s">
        <v>219</v>
      </c>
    </row>
    <row r="4" spans="1:39" x14ac:dyDescent="0.25">
      <c r="A4" t="s">
        <v>221</v>
      </c>
    </row>
    <row r="5" spans="1:39" x14ac:dyDescent="0.25">
      <c r="A5" t="s">
        <v>0</v>
      </c>
      <c r="B5" t="s">
        <v>1</v>
      </c>
      <c r="C5" t="s">
        <v>2</v>
      </c>
      <c r="D5" t="s">
        <v>3</v>
      </c>
      <c r="E5" t="s">
        <v>5</v>
      </c>
      <c r="F5" t="s">
        <v>6</v>
      </c>
      <c r="G5" t="s">
        <v>208</v>
      </c>
      <c r="H5" t="s">
        <v>7</v>
      </c>
      <c r="I5" t="s">
        <v>8</v>
      </c>
      <c r="J5" t="s">
        <v>134</v>
      </c>
      <c r="K5" t="s">
        <v>143</v>
      </c>
      <c r="L5" t="s">
        <v>9</v>
      </c>
      <c r="M5" t="s">
        <v>10</v>
      </c>
      <c r="N5" t="s">
        <v>11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20</v>
      </c>
      <c r="V5" t="s">
        <v>21</v>
      </c>
      <c r="W5" t="s">
        <v>22</v>
      </c>
      <c r="X5" t="s">
        <v>23</v>
      </c>
      <c r="Y5" t="s">
        <v>24</v>
      </c>
      <c r="Z5" t="s">
        <v>25</v>
      </c>
      <c r="AA5" t="s">
        <v>26</v>
      </c>
      <c r="AB5" t="s">
        <v>27</v>
      </c>
      <c r="AC5" s="3" t="s">
        <v>120</v>
      </c>
      <c r="AD5" t="s">
        <v>28</v>
      </c>
      <c r="AE5" s="3" t="s">
        <v>29</v>
      </c>
      <c r="AF5" s="3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74</v>
      </c>
      <c r="AL5" t="s">
        <v>35</v>
      </c>
      <c r="AM5" t="s">
        <v>36</v>
      </c>
    </row>
    <row r="6" spans="1:39" x14ac:dyDescent="0.25">
      <c r="A6" t="s">
        <v>37</v>
      </c>
      <c r="B6">
        <v>11.951174448594699</v>
      </c>
      <c r="C6">
        <v>5.26753673036789E-3</v>
      </c>
      <c r="D6">
        <v>6.1410919377474498</v>
      </c>
      <c r="E6">
        <v>-39.258323049088602</v>
      </c>
      <c r="F6" s="1">
        <v>0</v>
      </c>
      <c r="G6" s="1">
        <v>0</v>
      </c>
      <c r="H6">
        <v>3.38085080860019</v>
      </c>
      <c r="I6">
        <v>-126.544871454187</v>
      </c>
      <c r="J6">
        <v>-188.22235323220599</v>
      </c>
      <c r="K6">
        <v>-128.77090769039</v>
      </c>
      <c r="L6">
        <v>-110.01527448610901</v>
      </c>
      <c r="M6">
        <v>22.017435161806699</v>
      </c>
      <c r="N6">
        <v>98.837774656625001</v>
      </c>
      <c r="O6">
        <v>91.535235335454203</v>
      </c>
      <c r="P6">
        <v>241315.18479657301</v>
      </c>
      <c r="Q6">
        <v>286604.22230740997</v>
      </c>
      <c r="R6">
        <v>84.383905839342006</v>
      </c>
      <c r="S6">
        <v>688.370580860985</v>
      </c>
      <c r="T6" s="1">
        <v>0</v>
      </c>
      <c r="U6">
        <v>0.65158596412945702</v>
      </c>
      <c r="V6" s="1">
        <v>0</v>
      </c>
      <c r="W6">
        <v>0.106958318001612</v>
      </c>
      <c r="X6">
        <v>0.241455717868929</v>
      </c>
      <c r="Y6" s="1">
        <v>0</v>
      </c>
      <c r="Z6">
        <v>1</v>
      </c>
      <c r="AA6">
        <v>2.8653258261645398E-4</v>
      </c>
      <c r="AB6">
        <v>4.9717708038755004E-3</v>
      </c>
      <c r="AC6" s="3">
        <v>4.7093723063967702E-9</v>
      </c>
      <c r="AD6" s="1">
        <v>0</v>
      </c>
      <c r="AE6" s="3">
        <v>9.2295201625808998E-6</v>
      </c>
      <c r="AF6" s="3">
        <v>0</v>
      </c>
      <c r="AG6">
        <v>2.1927715916906299</v>
      </c>
      <c r="AH6">
        <v>4.0022982903320299E-2</v>
      </c>
      <c r="AI6">
        <v>4.8490216163838697</v>
      </c>
      <c r="AJ6" t="s">
        <v>83</v>
      </c>
      <c r="AK6" t="s">
        <v>84</v>
      </c>
      <c r="AL6">
        <v>112694191.3</v>
      </c>
      <c r="AM6">
        <v>467</v>
      </c>
    </row>
    <row r="7" spans="1:39" x14ac:dyDescent="0.25">
      <c r="A7" t="s">
        <v>37</v>
      </c>
      <c r="B7">
        <v>3.87460097848769</v>
      </c>
      <c r="C7">
        <v>5.39335793786267E-3</v>
      </c>
      <c r="D7">
        <v>6.28345659686219</v>
      </c>
      <c r="E7">
        <v>-28.9799385221276</v>
      </c>
      <c r="F7" s="1">
        <v>0</v>
      </c>
      <c r="G7" s="1">
        <v>0</v>
      </c>
      <c r="H7">
        <v>3.61814444940179</v>
      </c>
      <c r="I7">
        <v>-105.81796129232301</v>
      </c>
      <c r="J7">
        <v>-170.09192876555699</v>
      </c>
      <c r="K7">
        <v>-108.6789552557</v>
      </c>
      <c r="L7">
        <v>-87.987530230479507</v>
      </c>
      <c r="M7">
        <v>20.572544580356599</v>
      </c>
      <c r="N7">
        <v>98.395296070273602</v>
      </c>
      <c r="O7">
        <v>91.511212291141604</v>
      </c>
      <c r="P7">
        <v>223882.867681912</v>
      </c>
      <c r="Q7">
        <v>271799.30475325498</v>
      </c>
      <c r="R7">
        <v>84.420865122814007</v>
      </c>
      <c r="S7">
        <v>685.01219686009301</v>
      </c>
      <c r="T7" s="1">
        <v>0</v>
      </c>
      <c r="U7">
        <v>0.60936620233962902</v>
      </c>
      <c r="V7" s="1">
        <v>0</v>
      </c>
      <c r="W7">
        <v>0.147234366546419</v>
      </c>
      <c r="X7">
        <v>0.24339943111395099</v>
      </c>
      <c r="Y7" s="1">
        <v>0</v>
      </c>
      <c r="Z7">
        <v>1</v>
      </c>
      <c r="AA7">
        <v>2.9138947934585199E-4</v>
      </c>
      <c r="AB7">
        <v>5.0896392473190897E-3</v>
      </c>
      <c r="AC7" s="3">
        <v>8.4542749763548293E-6</v>
      </c>
      <c r="AD7" s="1">
        <v>0</v>
      </c>
      <c r="AE7" s="3">
        <v>3.9228168194198497E-6</v>
      </c>
      <c r="AF7" s="3">
        <v>0</v>
      </c>
      <c r="AG7">
        <v>2.30882584832964</v>
      </c>
      <c r="AH7">
        <v>3.9228870934813899E-2</v>
      </c>
      <c r="AI7">
        <v>23.322350738958001</v>
      </c>
      <c r="AJ7" t="s">
        <v>85</v>
      </c>
      <c r="AK7" t="s">
        <v>86</v>
      </c>
      <c r="AL7">
        <v>215375318.71000001</v>
      </c>
      <c r="AM7">
        <v>962</v>
      </c>
    </row>
    <row r="8" spans="1:39" x14ac:dyDescent="0.25">
      <c r="A8" t="s">
        <v>37</v>
      </c>
      <c r="B8">
        <v>11.6384926744746</v>
      </c>
      <c r="C8">
        <v>6.0345670260802597E-3</v>
      </c>
      <c r="D8">
        <v>7.0059044281408802</v>
      </c>
      <c r="E8">
        <v>-13.479808834738501</v>
      </c>
      <c r="F8" s="1">
        <v>0</v>
      </c>
      <c r="G8" s="1">
        <v>0</v>
      </c>
      <c r="H8">
        <v>3.7605848113173002</v>
      </c>
      <c r="I8">
        <v>-81.305948478997607</v>
      </c>
      <c r="J8">
        <v>-148.16550100127</v>
      </c>
      <c r="K8">
        <v>-84.6569147603159</v>
      </c>
      <c r="L8">
        <v>-62.306363761812399</v>
      </c>
      <c r="M8">
        <v>21.327100395809399</v>
      </c>
      <c r="N8">
        <v>98.713536856821705</v>
      </c>
      <c r="O8">
        <v>91.573790385364205</v>
      </c>
      <c r="P8">
        <v>210038.32803122199</v>
      </c>
      <c r="Q8">
        <v>254236.42246989399</v>
      </c>
      <c r="R8">
        <v>84.380909169529502</v>
      </c>
      <c r="S8">
        <v>683.09185662430002</v>
      </c>
      <c r="T8" s="1">
        <v>0</v>
      </c>
      <c r="U8">
        <v>0.57407332893549501</v>
      </c>
      <c r="V8" s="1">
        <v>0</v>
      </c>
      <c r="W8">
        <v>0.12802311838346001</v>
      </c>
      <c r="X8">
        <v>0.29790355268104302</v>
      </c>
      <c r="Y8" s="1">
        <v>0</v>
      </c>
      <c r="Z8">
        <v>1</v>
      </c>
      <c r="AA8">
        <v>2.9357428446367799E-4</v>
      </c>
      <c r="AB8">
        <v>5.6834809031950104E-3</v>
      </c>
      <c r="AC8" s="3">
        <v>4.5621941880102797E-5</v>
      </c>
      <c r="AD8" s="1">
        <v>0</v>
      </c>
      <c r="AE8" s="3">
        <v>1.12680018464363E-5</v>
      </c>
      <c r="AF8" s="3">
        <v>6.3674116144141703E-7</v>
      </c>
      <c r="AG8">
        <v>2.3759808801973099</v>
      </c>
      <c r="AH8">
        <v>4.1290299254861697E-2</v>
      </c>
      <c r="AI8">
        <v>85.291257162934698</v>
      </c>
      <c r="AJ8" t="s">
        <v>87</v>
      </c>
      <c r="AK8" t="s">
        <v>88</v>
      </c>
      <c r="AL8">
        <v>242174192.22</v>
      </c>
      <c r="AM8">
        <v>1153</v>
      </c>
    </row>
    <row r="9" spans="1:39" x14ac:dyDescent="0.25">
      <c r="A9" t="s">
        <v>37</v>
      </c>
      <c r="B9">
        <v>5.3249894215606197</v>
      </c>
      <c r="C9">
        <v>6.2206261137669203E-3</v>
      </c>
      <c r="D9">
        <v>7.2145788183912902</v>
      </c>
      <c r="E9">
        <v>-10.534233469011699</v>
      </c>
      <c r="F9" s="1">
        <v>0</v>
      </c>
      <c r="G9" s="1">
        <v>0</v>
      </c>
      <c r="H9">
        <v>3.77633245149452</v>
      </c>
      <c r="I9">
        <v>-56.849339160692999</v>
      </c>
      <c r="J9">
        <v>-123.317551970596</v>
      </c>
      <c r="K9">
        <v>-61.377252958358703</v>
      </c>
      <c r="L9">
        <v>-38.514083913137497</v>
      </c>
      <c r="M9">
        <v>21.0801384323562</v>
      </c>
      <c r="N9">
        <v>98.746185637834401</v>
      </c>
      <c r="O9">
        <v>91.513563627552301</v>
      </c>
      <c r="P9">
        <v>217392.869941046</v>
      </c>
      <c r="Q9">
        <v>266354.91813915601</v>
      </c>
      <c r="R9">
        <v>84.598462124400697</v>
      </c>
      <c r="S9">
        <v>693.06688670097799</v>
      </c>
      <c r="T9" s="1">
        <v>0</v>
      </c>
      <c r="U9">
        <v>0.5336751382096</v>
      </c>
      <c r="V9" s="1">
        <v>0</v>
      </c>
      <c r="W9">
        <v>0.12863945584471001</v>
      </c>
      <c r="X9">
        <v>0.33768540594568802</v>
      </c>
      <c r="Y9" s="1">
        <v>0</v>
      </c>
      <c r="Z9">
        <v>1</v>
      </c>
      <c r="AA9">
        <v>2.87812486301098E-4</v>
      </c>
      <c r="AB9">
        <v>5.7831557817665698E-3</v>
      </c>
      <c r="AC9" s="3">
        <v>7.2893574243456505E-5</v>
      </c>
      <c r="AD9" s="1">
        <v>0</v>
      </c>
      <c r="AE9" s="3">
        <v>4.6812697797736902E-6</v>
      </c>
      <c r="AF9" s="3">
        <v>7.2116972916577799E-5</v>
      </c>
      <c r="AG9">
        <v>2.4241159898290801</v>
      </c>
      <c r="AH9">
        <v>4.2570222876927098E-2</v>
      </c>
      <c r="AI9">
        <v>167.169224403123</v>
      </c>
      <c r="AJ9" t="s">
        <v>89</v>
      </c>
      <c r="AK9" t="s">
        <v>90</v>
      </c>
      <c r="AL9">
        <v>295002124.50999999</v>
      </c>
      <c r="AM9">
        <v>1357</v>
      </c>
    </row>
    <row r="10" spans="1:39" x14ac:dyDescent="0.25">
      <c r="A10" t="s">
        <v>37</v>
      </c>
      <c r="B10">
        <v>7.8188470669358301</v>
      </c>
      <c r="C10">
        <v>6.7954795293710697E-3</v>
      </c>
      <c r="D10">
        <v>7.8565963572243698</v>
      </c>
      <c r="E10">
        <v>-7.0431837239589603</v>
      </c>
      <c r="F10" s="1">
        <v>0</v>
      </c>
      <c r="G10" s="1">
        <v>0</v>
      </c>
      <c r="H10">
        <v>3.84214621113387</v>
      </c>
      <c r="I10">
        <v>-30.3299503046422</v>
      </c>
      <c r="J10">
        <v>-106.454687600589</v>
      </c>
      <c r="K10">
        <v>-33.0053548877572</v>
      </c>
      <c r="L10">
        <v>-11.9888847977147</v>
      </c>
      <c r="M10">
        <v>21.218069518916199</v>
      </c>
      <c r="N10">
        <v>98.283387503121901</v>
      </c>
      <c r="O10">
        <v>91.446164363255505</v>
      </c>
      <c r="P10">
        <v>217642.014238642</v>
      </c>
      <c r="Q10">
        <v>266386.61706088699</v>
      </c>
      <c r="R10">
        <v>84.949947062280998</v>
      </c>
      <c r="S10">
        <v>691.66769053502298</v>
      </c>
      <c r="T10" s="1">
        <v>0</v>
      </c>
      <c r="U10">
        <v>0.50603236459477297</v>
      </c>
      <c r="V10" s="1">
        <v>0</v>
      </c>
      <c r="W10">
        <v>0.13551036645894099</v>
      </c>
      <c r="X10">
        <v>0.35845726894628399</v>
      </c>
      <c r="Y10" s="1">
        <v>0</v>
      </c>
      <c r="Z10">
        <v>1</v>
      </c>
      <c r="AA10">
        <v>2.8862723297798799E-4</v>
      </c>
      <c r="AB10">
        <v>5.9372051728626201E-3</v>
      </c>
      <c r="AC10" s="3">
        <v>1.1501827907976801E-4</v>
      </c>
      <c r="AD10" s="1">
        <v>0</v>
      </c>
      <c r="AE10" s="3">
        <v>8.4814775157318499E-6</v>
      </c>
      <c r="AF10" s="3">
        <v>4.4618607566393399E-4</v>
      </c>
      <c r="AG10">
        <v>2.1873332250805801</v>
      </c>
      <c r="AH10">
        <v>3.9244023710646503E-2</v>
      </c>
      <c r="AI10">
        <v>260.34313942145599</v>
      </c>
      <c r="AJ10" t="s">
        <v>91</v>
      </c>
      <c r="AK10" t="s">
        <v>92</v>
      </c>
      <c r="AL10">
        <v>435936954.51999998</v>
      </c>
      <c r="AM10">
        <v>2003</v>
      </c>
    </row>
    <row r="11" spans="1:39" x14ac:dyDescent="0.25">
      <c r="A11" t="s">
        <v>37</v>
      </c>
      <c r="B11">
        <v>8.9989186135197592</v>
      </c>
      <c r="C11">
        <v>8.0671481969958499E-3</v>
      </c>
      <c r="D11">
        <v>9.2624002848066809</v>
      </c>
      <c r="E11">
        <v>0.55586466147698199</v>
      </c>
      <c r="F11" s="1">
        <v>0</v>
      </c>
      <c r="G11" s="1">
        <v>0</v>
      </c>
      <c r="H11">
        <v>3.93811550316512</v>
      </c>
      <c r="I11">
        <v>-8.0915843658940005</v>
      </c>
      <c r="J11">
        <v>-93.092339299265305</v>
      </c>
      <c r="K11">
        <v>-10.314944225839699</v>
      </c>
      <c r="L11">
        <v>10.7950760249152</v>
      </c>
      <c r="M11">
        <v>20.962089559423099</v>
      </c>
      <c r="N11">
        <v>98.155201418161695</v>
      </c>
      <c r="O11">
        <v>91.347847316833906</v>
      </c>
      <c r="P11">
        <v>211276.63951247599</v>
      </c>
      <c r="Q11">
        <v>252177.371552322</v>
      </c>
      <c r="R11">
        <v>85.156187611419</v>
      </c>
      <c r="S11">
        <v>686.17522416577299</v>
      </c>
      <c r="T11" s="1">
        <v>0</v>
      </c>
      <c r="U11">
        <v>0.57072167744491797</v>
      </c>
      <c r="V11" s="1">
        <v>0</v>
      </c>
      <c r="W11">
        <v>0.112843806151806</v>
      </c>
      <c r="X11">
        <v>0.31643451640327502</v>
      </c>
      <c r="Y11" s="1">
        <v>0</v>
      </c>
      <c r="Z11">
        <v>1</v>
      </c>
      <c r="AA11">
        <v>2.8652685899064999E-4</v>
      </c>
      <c r="AB11">
        <v>5.9365061919433703E-3</v>
      </c>
      <c r="AC11" s="3">
        <v>9.1051590720963294E-5</v>
      </c>
      <c r="AD11" s="1">
        <v>0</v>
      </c>
      <c r="AE11" s="3">
        <v>7.2863763641393797E-6</v>
      </c>
      <c r="AF11" s="3">
        <v>1.74581704036653E-3</v>
      </c>
      <c r="AG11">
        <v>2.3109356821484202</v>
      </c>
      <c r="AH11">
        <v>4.0860813931528697E-2</v>
      </c>
      <c r="AI11">
        <v>386.83739847298398</v>
      </c>
      <c r="AJ11" t="s">
        <v>93</v>
      </c>
      <c r="AK11" t="s">
        <v>94</v>
      </c>
      <c r="AL11">
        <v>550375645.92999995</v>
      </c>
      <c r="AM11">
        <v>2605</v>
      </c>
    </row>
    <row r="12" spans="1:39" x14ac:dyDescent="0.25">
      <c r="A12" t="s">
        <v>37</v>
      </c>
      <c r="B12">
        <v>7.8860485657966803</v>
      </c>
      <c r="C12">
        <v>9.5120909182928193E-3</v>
      </c>
      <c r="D12">
        <v>10.835877159678301</v>
      </c>
      <c r="E12">
        <v>17.7984554697683</v>
      </c>
      <c r="F12" s="1">
        <v>0</v>
      </c>
      <c r="G12" s="1">
        <v>0</v>
      </c>
      <c r="H12">
        <v>4.1389814553899296</v>
      </c>
      <c r="I12">
        <v>15.8003996202116</v>
      </c>
      <c r="J12">
        <v>-69.377399107771197</v>
      </c>
      <c r="K12">
        <v>11.7822286521001</v>
      </c>
      <c r="L12">
        <v>35.686003996912703</v>
      </c>
      <c r="M12">
        <v>21.451126264947799</v>
      </c>
      <c r="N12">
        <v>98.377989098324207</v>
      </c>
      <c r="O12">
        <v>91.311241553995501</v>
      </c>
      <c r="P12">
        <v>200752.672155279</v>
      </c>
      <c r="Q12">
        <v>242431.372662938</v>
      </c>
      <c r="R12">
        <v>85.363022495735706</v>
      </c>
      <c r="S12">
        <v>688.47924156500403</v>
      </c>
      <c r="T12">
        <v>7.8598454107929702E-4</v>
      </c>
      <c r="U12">
        <v>0.584795715815429</v>
      </c>
      <c r="V12" s="1">
        <v>0</v>
      </c>
      <c r="W12">
        <v>9.7804766403218099E-2</v>
      </c>
      <c r="X12">
        <v>0.317399517781352</v>
      </c>
      <c r="Y12" s="1">
        <v>0</v>
      </c>
      <c r="Z12">
        <v>1</v>
      </c>
      <c r="AA12">
        <v>2.8510394966873898E-4</v>
      </c>
      <c r="AB12">
        <v>5.9879456571458704E-3</v>
      </c>
      <c r="AC12" s="3">
        <v>1.06781720646062E-4</v>
      </c>
      <c r="AD12" s="1">
        <v>0</v>
      </c>
      <c r="AE12" s="3">
        <v>8.1935399869200798E-6</v>
      </c>
      <c r="AF12" s="3">
        <v>3.12405884944016E-3</v>
      </c>
      <c r="AG12">
        <v>2.4253186182278399</v>
      </c>
      <c r="AH12">
        <v>4.3740625937529302E-2</v>
      </c>
      <c r="AI12">
        <v>723.10936766580903</v>
      </c>
      <c r="AJ12" t="s">
        <v>95</v>
      </c>
      <c r="AK12" t="s">
        <v>96</v>
      </c>
      <c r="AL12">
        <v>323211802.17000002</v>
      </c>
      <c r="AM12">
        <v>1610</v>
      </c>
    </row>
    <row r="13" spans="1:39" x14ac:dyDescent="0.25">
      <c r="A13" t="s">
        <v>37</v>
      </c>
      <c r="B13">
        <v>17.316151014716901</v>
      </c>
      <c r="C13">
        <v>9.6199260293999209E-3</v>
      </c>
      <c r="D13">
        <v>10.9522957577301</v>
      </c>
      <c r="E13">
        <v>36.856659674885499</v>
      </c>
      <c r="F13" s="1">
        <v>0</v>
      </c>
      <c r="G13" s="1">
        <v>0</v>
      </c>
      <c r="H13">
        <v>4.3530780138479104</v>
      </c>
      <c r="I13">
        <v>37.450966643256798</v>
      </c>
      <c r="J13">
        <v>-55.067642334582402</v>
      </c>
      <c r="K13">
        <v>34.590772877430702</v>
      </c>
      <c r="L13">
        <v>59.666134772721598</v>
      </c>
      <c r="M13">
        <v>21.3721958962178</v>
      </c>
      <c r="N13">
        <v>98.506881156999</v>
      </c>
      <c r="O13">
        <v>91.262036749434998</v>
      </c>
      <c r="P13">
        <v>179530.70474645001</v>
      </c>
      <c r="Q13">
        <v>218759.75755291799</v>
      </c>
      <c r="R13">
        <v>85.353291551157298</v>
      </c>
      <c r="S13">
        <v>680.82456966620305</v>
      </c>
      <c r="T13">
        <v>7.1695561964805197E-4</v>
      </c>
      <c r="U13">
        <v>0.63836675808394405</v>
      </c>
      <c r="V13" s="1">
        <v>0</v>
      </c>
      <c r="W13">
        <v>8.0839248540577197E-2</v>
      </c>
      <c r="X13">
        <v>0.280793993375478</v>
      </c>
      <c r="Y13" s="1">
        <v>0</v>
      </c>
      <c r="Z13">
        <v>1</v>
      </c>
      <c r="AA13">
        <v>2.8498438439309001E-4</v>
      </c>
      <c r="AB13">
        <v>5.9772453695168901E-3</v>
      </c>
      <c r="AC13" s="3">
        <v>1.0687508931919499E-4</v>
      </c>
      <c r="AD13" s="1">
        <v>0</v>
      </c>
      <c r="AE13" s="3">
        <v>3.7466719564921499E-5</v>
      </c>
      <c r="AF13" s="3">
        <v>3.2133742555562101E-3</v>
      </c>
      <c r="AG13">
        <v>2.61619244871904</v>
      </c>
      <c r="AH13">
        <v>4.66127340150779E-2</v>
      </c>
      <c r="AI13">
        <v>1125.47338368687</v>
      </c>
      <c r="AJ13" t="s">
        <v>97</v>
      </c>
      <c r="AK13" t="s">
        <v>98</v>
      </c>
      <c r="AL13">
        <v>177017274.88</v>
      </c>
      <c r="AM13">
        <v>986</v>
      </c>
    </row>
    <row r="16" spans="1:39" x14ac:dyDescent="0.25">
      <c r="A16" t="s">
        <v>220</v>
      </c>
    </row>
    <row r="17" spans="1:39" x14ac:dyDescent="0.25">
      <c r="A17" t="s">
        <v>0</v>
      </c>
      <c r="B17" t="s">
        <v>1</v>
      </c>
      <c r="C17" t="s">
        <v>2</v>
      </c>
      <c r="D17" t="s">
        <v>3</v>
      </c>
      <c r="E17" t="s">
        <v>5</v>
      </c>
      <c r="F17" t="s">
        <v>6</v>
      </c>
      <c r="G17" t="s">
        <v>208</v>
      </c>
      <c r="H17" t="s">
        <v>7</v>
      </c>
      <c r="I17" t="s">
        <v>8</v>
      </c>
      <c r="J17" t="s">
        <v>134</v>
      </c>
      <c r="K17" t="s">
        <v>143</v>
      </c>
      <c r="L17" t="s">
        <v>9</v>
      </c>
      <c r="M17" t="s">
        <v>10</v>
      </c>
      <c r="N17" t="s">
        <v>11</v>
      </c>
      <c r="O17" t="s">
        <v>13</v>
      </c>
      <c r="P17" t="s">
        <v>14</v>
      </c>
      <c r="Q17" t="s">
        <v>15</v>
      </c>
      <c r="R17" t="s">
        <v>16</v>
      </c>
      <c r="S17" t="s">
        <v>17</v>
      </c>
      <c r="T17" t="s">
        <v>18</v>
      </c>
      <c r="U17" t="s">
        <v>20</v>
      </c>
      <c r="V17" t="s">
        <v>21</v>
      </c>
      <c r="W17" t="s">
        <v>22</v>
      </c>
      <c r="X17" t="s">
        <v>23</v>
      </c>
      <c r="Y17" t="s">
        <v>24</v>
      </c>
      <c r="Z17" t="s">
        <v>25</v>
      </c>
      <c r="AA17" t="s">
        <v>26</v>
      </c>
      <c r="AB17" t="s">
        <v>27</v>
      </c>
      <c r="AC17" s="3" t="s">
        <v>120</v>
      </c>
      <c r="AD17" t="s">
        <v>28</v>
      </c>
      <c r="AE17" s="3" t="s">
        <v>29</v>
      </c>
      <c r="AF17" s="3" t="s">
        <v>30</v>
      </c>
      <c r="AG17" t="s">
        <v>31</v>
      </c>
      <c r="AH17" t="s">
        <v>32</v>
      </c>
      <c r="AI17" t="s">
        <v>33</v>
      </c>
      <c r="AJ17" t="s">
        <v>34</v>
      </c>
      <c r="AK17" t="s">
        <v>74</v>
      </c>
      <c r="AL17" t="s">
        <v>35</v>
      </c>
      <c r="AM17" t="s">
        <v>36</v>
      </c>
    </row>
    <row r="18" spans="1:39" x14ac:dyDescent="0.25">
      <c r="A18" t="s">
        <v>37</v>
      </c>
      <c r="B18">
        <v>3.6852317176602698</v>
      </c>
      <c r="C18">
        <v>4.40629950883141E-3</v>
      </c>
      <c r="D18">
        <v>5.1612808533254899</v>
      </c>
      <c r="E18">
        <v>-42.9546482203924</v>
      </c>
      <c r="F18" s="1">
        <v>0</v>
      </c>
      <c r="G18" s="1">
        <v>0</v>
      </c>
      <c r="H18">
        <v>3.2556191144540598</v>
      </c>
      <c r="I18">
        <v>-155.586811493878</v>
      </c>
      <c r="J18">
        <v>-186.86824249151101</v>
      </c>
      <c r="K18">
        <v>-157.13362083626299</v>
      </c>
      <c r="L18">
        <v>-138.31317929942099</v>
      </c>
      <c r="M18">
        <v>24.615218811876101</v>
      </c>
      <c r="N18">
        <v>95.819041511244194</v>
      </c>
      <c r="O18">
        <v>86.240512967825694</v>
      </c>
      <c r="P18">
        <v>230962.96140317799</v>
      </c>
      <c r="Q18">
        <v>268792.79697947</v>
      </c>
      <c r="R18">
        <v>84.481799615425899</v>
      </c>
      <c r="S18">
        <v>676.79819686518795</v>
      </c>
      <c r="T18">
        <v>4.0365183745471998E-4</v>
      </c>
      <c r="U18">
        <v>0.56535973264303996</v>
      </c>
      <c r="V18" s="1">
        <v>0</v>
      </c>
      <c r="W18">
        <v>0.199834763919471</v>
      </c>
      <c r="X18">
        <v>0.23480550343748799</v>
      </c>
      <c r="Y18" s="1">
        <v>0</v>
      </c>
      <c r="Z18">
        <v>1</v>
      </c>
      <c r="AA18">
        <v>2.8803995119633402E-4</v>
      </c>
      <c r="AB18">
        <v>4.1182620761211998E-3</v>
      </c>
      <c r="AC18" s="3">
        <v>0</v>
      </c>
      <c r="AD18" s="1">
        <v>0</v>
      </c>
      <c r="AE18" s="28">
        <v>0</v>
      </c>
      <c r="AF18" s="3">
        <v>0</v>
      </c>
      <c r="AG18">
        <v>3.1732018931755799</v>
      </c>
      <c r="AH18">
        <v>6.5399960788713601E-2</v>
      </c>
      <c r="AI18">
        <v>1.12822411474532</v>
      </c>
      <c r="AJ18" t="s">
        <v>81</v>
      </c>
      <c r="AK18" t="s">
        <v>82</v>
      </c>
      <c r="AL18">
        <v>857565475.69000006</v>
      </c>
      <c r="AM18">
        <v>3713</v>
      </c>
    </row>
    <row r="19" spans="1:39" x14ac:dyDescent="0.25">
      <c r="A19" t="s">
        <v>37</v>
      </c>
      <c r="B19">
        <v>6.7408294065933596</v>
      </c>
      <c r="C19">
        <v>5.5255032470650197E-3</v>
      </c>
      <c r="D19">
        <v>6.4327637354186198</v>
      </c>
      <c r="E19">
        <v>-35.940918878128201</v>
      </c>
      <c r="F19" s="1">
        <v>0</v>
      </c>
      <c r="G19" s="1">
        <v>0</v>
      </c>
      <c r="H19">
        <v>3.31984483623987</v>
      </c>
      <c r="I19">
        <v>-128.16626570868499</v>
      </c>
      <c r="J19">
        <v>-164.47024144615801</v>
      </c>
      <c r="K19">
        <v>-129.804173959292</v>
      </c>
      <c r="L19">
        <v>-110.95972822181</v>
      </c>
      <c r="M19">
        <v>21.855451798092901</v>
      </c>
      <c r="N19">
        <v>95.778955738525795</v>
      </c>
      <c r="O19">
        <v>86.270491352242303</v>
      </c>
      <c r="P19">
        <v>231889.45242291701</v>
      </c>
      <c r="Q19">
        <v>271401.46015707398</v>
      </c>
      <c r="R19">
        <v>84.511961444468199</v>
      </c>
      <c r="S19">
        <v>676.13613349438901</v>
      </c>
      <c r="T19">
        <v>5.7693981550009004E-4</v>
      </c>
      <c r="U19">
        <v>0.56076722124937906</v>
      </c>
      <c r="V19" s="1">
        <v>0</v>
      </c>
      <c r="W19">
        <v>0.20497377669759301</v>
      </c>
      <c r="X19">
        <v>0.23425900205302699</v>
      </c>
      <c r="Y19" s="1">
        <v>0</v>
      </c>
      <c r="Z19">
        <v>1</v>
      </c>
      <c r="AA19">
        <v>2.8670873208118202E-4</v>
      </c>
      <c r="AB19">
        <v>5.2340410862426598E-3</v>
      </c>
      <c r="AC19" s="3">
        <v>1.4786292643311301E-8</v>
      </c>
      <c r="AD19" s="1">
        <v>0</v>
      </c>
      <c r="AE19" s="28">
        <v>4.7442346802508199E-6</v>
      </c>
      <c r="AF19" s="3">
        <v>0</v>
      </c>
      <c r="AG19">
        <v>3.8814891724137999</v>
      </c>
      <c r="AH19">
        <v>7.0449497171605299E-2</v>
      </c>
      <c r="AI19">
        <v>3.43889115154641</v>
      </c>
      <c r="AJ19" t="s">
        <v>83</v>
      </c>
      <c r="AK19" t="s">
        <v>84</v>
      </c>
      <c r="AL19">
        <v>4294360769.4200001</v>
      </c>
      <c r="AM19">
        <v>18519</v>
      </c>
    </row>
    <row r="20" spans="1:39" x14ac:dyDescent="0.25">
      <c r="A20" t="s">
        <v>37</v>
      </c>
      <c r="B20">
        <v>7.6784581070062696</v>
      </c>
      <c r="C20">
        <v>5.8809788259127299E-3</v>
      </c>
      <c r="D20">
        <v>6.833323692744</v>
      </c>
      <c r="E20">
        <v>-21.7766428790265</v>
      </c>
      <c r="F20" s="1">
        <v>0</v>
      </c>
      <c r="G20" s="1">
        <v>0</v>
      </c>
      <c r="H20">
        <v>3.5196870024062701</v>
      </c>
      <c r="I20">
        <v>-105.653243880394</v>
      </c>
      <c r="J20">
        <v>-146.219855212037</v>
      </c>
      <c r="K20">
        <v>-109.91195000905699</v>
      </c>
      <c r="L20">
        <v>-87.7543283466552</v>
      </c>
      <c r="M20">
        <v>21.665341346414401</v>
      </c>
      <c r="N20">
        <v>95.867132935884797</v>
      </c>
      <c r="O20">
        <v>86.375893535987203</v>
      </c>
      <c r="P20">
        <v>222970.400107016</v>
      </c>
      <c r="Q20">
        <v>263343.277902601</v>
      </c>
      <c r="R20">
        <v>84.418019930459906</v>
      </c>
      <c r="S20">
        <v>675.79082298642902</v>
      </c>
      <c r="T20">
        <v>3.8532729947530402E-4</v>
      </c>
      <c r="U20">
        <v>0.54398711000601696</v>
      </c>
      <c r="V20" s="1">
        <v>0</v>
      </c>
      <c r="W20">
        <v>0.19563330380907901</v>
      </c>
      <c r="X20">
        <v>0.26037958618490198</v>
      </c>
      <c r="Y20" s="1">
        <v>0</v>
      </c>
      <c r="Z20">
        <v>1</v>
      </c>
      <c r="AA20">
        <v>2.8831768023024801E-4</v>
      </c>
      <c r="AB20">
        <v>5.5700981279631001E-3</v>
      </c>
      <c r="AC20" s="3">
        <v>1.00194856599232E-5</v>
      </c>
      <c r="AD20" s="1">
        <v>0</v>
      </c>
      <c r="AE20" s="3">
        <v>1.23889837906541E-5</v>
      </c>
      <c r="AF20" s="3">
        <v>1.6472459172468501E-7</v>
      </c>
      <c r="AG20">
        <v>3.99954075441486</v>
      </c>
      <c r="AH20">
        <v>7.1794948970822198E-2</v>
      </c>
      <c r="AI20">
        <v>22.425914082233898</v>
      </c>
      <c r="AJ20" t="s">
        <v>85</v>
      </c>
      <c r="AK20" t="s">
        <v>86</v>
      </c>
      <c r="AL20">
        <v>5354634158.5699997</v>
      </c>
      <c r="AM20">
        <v>24015</v>
      </c>
    </row>
    <row r="21" spans="1:39" x14ac:dyDescent="0.25">
      <c r="A21" t="s">
        <v>37</v>
      </c>
      <c r="B21">
        <v>6.8119009194553097</v>
      </c>
      <c r="C21">
        <v>6.4451466981716799E-3</v>
      </c>
      <c r="D21">
        <v>7.4658181300008302</v>
      </c>
      <c r="E21">
        <v>-11.0813123294467</v>
      </c>
      <c r="F21" s="1">
        <v>0</v>
      </c>
      <c r="G21" s="1">
        <v>0</v>
      </c>
      <c r="H21">
        <v>3.66087243494374</v>
      </c>
      <c r="I21">
        <v>-81.184871041524701</v>
      </c>
      <c r="J21">
        <v>-123.520438244147</v>
      </c>
      <c r="K21">
        <v>-88.008904281566402</v>
      </c>
      <c r="L21">
        <v>-62.322306244879798</v>
      </c>
      <c r="M21">
        <v>21.8567783825888</v>
      </c>
      <c r="N21">
        <v>95.8956113224977</v>
      </c>
      <c r="O21">
        <v>86.467270022470998</v>
      </c>
      <c r="P21">
        <v>211632.46602605301</v>
      </c>
      <c r="Q21">
        <v>253031.07881030199</v>
      </c>
      <c r="R21">
        <v>84.350238134215203</v>
      </c>
      <c r="S21">
        <v>680.11624605787802</v>
      </c>
      <c r="T21">
        <v>2.35327521935587E-4</v>
      </c>
      <c r="U21">
        <v>0.55900760848022901</v>
      </c>
      <c r="V21" s="1">
        <v>0</v>
      </c>
      <c r="W21">
        <v>0.15910049105204499</v>
      </c>
      <c r="X21">
        <v>0.281891900467725</v>
      </c>
      <c r="Y21" s="1">
        <v>0</v>
      </c>
      <c r="Z21">
        <v>1</v>
      </c>
      <c r="AA21">
        <v>2.8921793766144603E-4</v>
      </c>
      <c r="AB21">
        <v>6.0949090363249404E-3</v>
      </c>
      <c r="AC21" s="3">
        <v>4.4208708076878002E-5</v>
      </c>
      <c r="AD21" s="1">
        <v>0</v>
      </c>
      <c r="AE21" s="3">
        <v>1.4923603565287501E-5</v>
      </c>
      <c r="AF21" s="3">
        <v>1.89563131649306E-6</v>
      </c>
      <c r="AG21">
        <v>3.9560203570087</v>
      </c>
      <c r="AH21">
        <v>7.14426472798914E-2</v>
      </c>
      <c r="AI21">
        <v>75.298888480593206</v>
      </c>
      <c r="AJ21" t="s">
        <v>87</v>
      </c>
      <c r="AK21" t="s">
        <v>88</v>
      </c>
      <c r="AL21">
        <v>6189826366.3299999</v>
      </c>
      <c r="AM21">
        <v>29248</v>
      </c>
    </row>
    <row r="22" spans="1:39" x14ac:dyDescent="0.25">
      <c r="A22" t="s">
        <v>37</v>
      </c>
      <c r="B22">
        <v>7.8058267686838203</v>
      </c>
      <c r="C22">
        <v>6.3914033303694197E-3</v>
      </c>
      <c r="D22">
        <v>7.4057359511769603</v>
      </c>
      <c r="E22">
        <v>-13.5522758817369</v>
      </c>
      <c r="F22" s="1">
        <v>0</v>
      </c>
      <c r="G22" s="1">
        <v>0</v>
      </c>
      <c r="H22">
        <v>3.6812138442858102</v>
      </c>
      <c r="I22">
        <v>-57.150622855741602</v>
      </c>
      <c r="J22">
        <v>-103.648925764137</v>
      </c>
      <c r="K22">
        <v>-63.736596964557101</v>
      </c>
      <c r="L22">
        <v>-38.487794342497203</v>
      </c>
      <c r="M22">
        <v>21.624360757239199</v>
      </c>
      <c r="N22">
        <v>95.812970623274794</v>
      </c>
      <c r="O22">
        <v>86.642005496751395</v>
      </c>
      <c r="P22">
        <v>213892.95661906301</v>
      </c>
      <c r="Q22">
        <v>257372.420097714</v>
      </c>
      <c r="R22">
        <v>84.287581900119505</v>
      </c>
      <c r="S22">
        <v>683.74875271378596</v>
      </c>
      <c r="T22">
        <v>2.2102175951509899E-4</v>
      </c>
      <c r="U22">
        <v>0.519476831847688</v>
      </c>
      <c r="V22" s="1">
        <v>0</v>
      </c>
      <c r="W22">
        <v>0.16750134269745501</v>
      </c>
      <c r="X22">
        <v>0.31302182545485502</v>
      </c>
      <c r="Y22" s="1">
        <v>0</v>
      </c>
      <c r="Z22">
        <v>1</v>
      </c>
      <c r="AA22">
        <v>2.8847798209448298E-4</v>
      </c>
      <c r="AB22">
        <v>6.0017039880496696E-3</v>
      </c>
      <c r="AC22" s="3">
        <v>5.5999818157780901E-5</v>
      </c>
      <c r="AD22" s="1">
        <v>0</v>
      </c>
      <c r="AE22" s="3">
        <v>1.3363659577608701E-5</v>
      </c>
      <c r="AF22" s="3">
        <v>3.1864285937972002E-5</v>
      </c>
      <c r="AG22">
        <v>3.8530815752857701</v>
      </c>
      <c r="AH22">
        <v>6.8721771168499896E-2</v>
      </c>
      <c r="AI22">
        <v>136.18078228277</v>
      </c>
      <c r="AJ22" t="s">
        <v>89</v>
      </c>
      <c r="AK22" t="s">
        <v>90</v>
      </c>
      <c r="AL22">
        <v>5841202752.3100004</v>
      </c>
      <c r="AM22">
        <v>27309</v>
      </c>
    </row>
    <row r="23" spans="1:39" x14ac:dyDescent="0.25">
      <c r="A23" t="s">
        <v>37</v>
      </c>
      <c r="B23">
        <v>8.4221388159479798</v>
      </c>
      <c r="C23">
        <v>6.8632139045742904E-3</v>
      </c>
      <c r="D23">
        <v>7.9319758213836904</v>
      </c>
      <c r="E23">
        <v>-12.9287337952999</v>
      </c>
      <c r="F23" s="1">
        <v>0</v>
      </c>
      <c r="G23" s="1">
        <v>0</v>
      </c>
      <c r="H23">
        <v>3.7601300516378702</v>
      </c>
      <c r="I23">
        <v>-30.345789923375399</v>
      </c>
      <c r="J23">
        <v>-83.523793939954601</v>
      </c>
      <c r="K23">
        <v>-35.4436736978261</v>
      </c>
      <c r="L23">
        <v>-11.951516889274799</v>
      </c>
      <c r="M23">
        <v>21.867657175936099</v>
      </c>
      <c r="N23">
        <v>95.718483375255204</v>
      </c>
      <c r="O23">
        <v>86.718097411249701</v>
      </c>
      <c r="P23">
        <v>217014.119860292</v>
      </c>
      <c r="Q23">
        <v>258598.54771326701</v>
      </c>
      <c r="R23">
        <v>84.372517143935497</v>
      </c>
      <c r="S23">
        <v>685.74825331462102</v>
      </c>
      <c r="T23">
        <v>6.9720551306142397E-4</v>
      </c>
      <c r="U23">
        <v>0.44987309824368099</v>
      </c>
      <c r="V23" s="1">
        <v>0</v>
      </c>
      <c r="W23">
        <v>0.18298432573949699</v>
      </c>
      <c r="X23">
        <v>0.36714257601682099</v>
      </c>
      <c r="Y23" s="1">
        <v>0</v>
      </c>
      <c r="Z23">
        <v>1</v>
      </c>
      <c r="AA23">
        <v>2.8620324576878701E-4</v>
      </c>
      <c r="AB23">
        <v>6.1108984245419199E-3</v>
      </c>
      <c r="AC23" s="3">
        <v>5.3357824588605402E-5</v>
      </c>
      <c r="AD23" s="1">
        <v>0</v>
      </c>
      <c r="AE23" s="3">
        <v>1.95660114657857E-5</v>
      </c>
      <c r="AF23" s="3">
        <v>3.9319273871847002E-4</v>
      </c>
      <c r="AG23">
        <v>3.6969484270789899</v>
      </c>
      <c r="AH23">
        <v>6.6901219707333801E-2</v>
      </c>
      <c r="AI23">
        <v>213.43816202650299</v>
      </c>
      <c r="AJ23" t="s">
        <v>91</v>
      </c>
      <c r="AK23" t="s">
        <v>92</v>
      </c>
      <c r="AL23">
        <v>7735685316.54</v>
      </c>
      <c r="AM23">
        <v>35646</v>
      </c>
    </row>
    <row r="24" spans="1:39" x14ac:dyDescent="0.25">
      <c r="A24" t="s">
        <v>37</v>
      </c>
      <c r="B24">
        <v>10.2052981695594</v>
      </c>
      <c r="C24">
        <v>8.3878352009938706E-3</v>
      </c>
      <c r="D24">
        <v>9.6137952510012301</v>
      </c>
      <c r="E24">
        <v>-6.5545259621838996</v>
      </c>
      <c r="F24" s="1">
        <v>0</v>
      </c>
      <c r="G24" s="1">
        <v>0</v>
      </c>
      <c r="H24">
        <v>3.8668247452635001</v>
      </c>
      <c r="I24">
        <v>-8.0328373591845708</v>
      </c>
      <c r="J24">
        <v>-65.424129752802997</v>
      </c>
      <c r="K24">
        <v>-11.790705047150899</v>
      </c>
      <c r="L24">
        <v>11.312204170446099</v>
      </c>
      <c r="M24">
        <v>22.326614379812298</v>
      </c>
      <c r="N24">
        <v>95.790898406192198</v>
      </c>
      <c r="O24">
        <v>86.632848094838394</v>
      </c>
      <c r="P24">
        <v>206284.17126335399</v>
      </c>
      <c r="Q24">
        <v>244310.048191649</v>
      </c>
      <c r="R24">
        <v>84.532610951343401</v>
      </c>
      <c r="S24">
        <v>680.15031483218695</v>
      </c>
      <c r="T24">
        <v>7.1197359392340901E-4</v>
      </c>
      <c r="U24">
        <v>0.48635698009015399</v>
      </c>
      <c r="V24" s="1">
        <v>0</v>
      </c>
      <c r="W24">
        <v>0.156793781353364</v>
      </c>
      <c r="X24">
        <v>0.35684923855647999</v>
      </c>
      <c r="Y24" s="1">
        <v>0</v>
      </c>
      <c r="Z24">
        <v>1</v>
      </c>
      <c r="AA24">
        <v>2.8587221116193901E-4</v>
      </c>
      <c r="AB24">
        <v>6.2115984674333304E-3</v>
      </c>
      <c r="AC24" s="3">
        <v>1.02579959818187E-4</v>
      </c>
      <c r="AD24" s="1">
        <v>0</v>
      </c>
      <c r="AE24" s="3">
        <v>1.8591174005274099E-5</v>
      </c>
      <c r="AF24" s="3">
        <v>1.7692171674903499E-3</v>
      </c>
      <c r="AG24">
        <v>3.7432565215613001</v>
      </c>
      <c r="AH24">
        <v>6.8969101591491305E-2</v>
      </c>
      <c r="AI24">
        <v>319.31263007739699</v>
      </c>
      <c r="AJ24" t="s">
        <v>93</v>
      </c>
      <c r="AK24" t="s">
        <v>94</v>
      </c>
      <c r="AL24">
        <v>10812591120.940001</v>
      </c>
      <c r="AM24">
        <v>52416</v>
      </c>
    </row>
    <row r="25" spans="1:39" x14ac:dyDescent="0.25">
      <c r="A25" t="s">
        <v>37</v>
      </c>
      <c r="B25">
        <v>13.961079050484001</v>
      </c>
      <c r="C25">
        <v>9.9625571474743803E-3</v>
      </c>
      <c r="D25">
        <v>11.321275637241801</v>
      </c>
      <c r="E25">
        <v>9.7650343911877506</v>
      </c>
      <c r="F25" s="1">
        <v>0</v>
      </c>
      <c r="G25" s="1">
        <v>0</v>
      </c>
      <c r="H25">
        <v>4.0554441005294297</v>
      </c>
      <c r="I25">
        <v>14.979553542107199</v>
      </c>
      <c r="J25">
        <v>-41.360577208430399</v>
      </c>
      <c r="K25">
        <v>7.8710245411952098</v>
      </c>
      <c r="L25">
        <v>35.731095076435402</v>
      </c>
      <c r="M25">
        <v>22.6111013059313</v>
      </c>
      <c r="N25">
        <v>95.867186064020004</v>
      </c>
      <c r="O25">
        <v>86.592903565198498</v>
      </c>
      <c r="P25">
        <v>192352.52239165001</v>
      </c>
      <c r="Q25">
        <v>230617.74793169601</v>
      </c>
      <c r="R25">
        <v>84.937475031975694</v>
      </c>
      <c r="S25">
        <v>684.74363298398498</v>
      </c>
      <c r="T25">
        <v>1.1925717407305801E-3</v>
      </c>
      <c r="U25">
        <v>0.55287148100561201</v>
      </c>
      <c r="V25" s="1">
        <v>0</v>
      </c>
      <c r="W25">
        <v>0.11348212242284</v>
      </c>
      <c r="X25">
        <v>0.33364639657154599</v>
      </c>
      <c r="Y25" s="1">
        <v>0</v>
      </c>
      <c r="Z25">
        <v>1</v>
      </c>
      <c r="AA25">
        <v>2.85748074715373E-4</v>
      </c>
      <c r="AB25">
        <v>6.1961936451809998E-3</v>
      </c>
      <c r="AC25" s="3">
        <v>1.10678976548587E-4</v>
      </c>
      <c r="AD25" s="1">
        <v>0</v>
      </c>
      <c r="AE25" s="3">
        <v>2.11286011897523E-5</v>
      </c>
      <c r="AF25" s="3">
        <v>3.3488113517056899E-3</v>
      </c>
      <c r="AG25">
        <v>3.8127825508515198</v>
      </c>
      <c r="AH25">
        <v>7.1080282248532703E-2</v>
      </c>
      <c r="AI25">
        <v>646.71666440463605</v>
      </c>
      <c r="AJ25" t="s">
        <v>95</v>
      </c>
      <c r="AK25" t="s">
        <v>96</v>
      </c>
      <c r="AL25">
        <v>5916186531.1999998</v>
      </c>
      <c r="AM25">
        <v>30757</v>
      </c>
    </row>
    <row r="26" spans="1:39" x14ac:dyDescent="0.25">
      <c r="A26" t="s">
        <v>37</v>
      </c>
      <c r="B26">
        <v>18.279103042371901</v>
      </c>
      <c r="C26">
        <v>1.07197007316266E-2</v>
      </c>
      <c r="D26">
        <v>12.131679306819899</v>
      </c>
      <c r="E26">
        <v>26.062963920163401</v>
      </c>
      <c r="F26" s="1">
        <v>0</v>
      </c>
      <c r="G26" s="1">
        <v>0</v>
      </c>
      <c r="H26">
        <v>4.2554818204081997</v>
      </c>
      <c r="I26">
        <v>37.899745636070499</v>
      </c>
      <c r="J26">
        <v>-18.889229413137301</v>
      </c>
      <c r="K26">
        <v>29.691408522752699</v>
      </c>
      <c r="L26">
        <v>60.360429725588901</v>
      </c>
      <c r="M26">
        <v>22.9224306707981</v>
      </c>
      <c r="N26">
        <v>96.067335121910403</v>
      </c>
      <c r="O26">
        <v>86.578468843628897</v>
      </c>
      <c r="P26">
        <v>177743.040833134</v>
      </c>
      <c r="Q26">
        <v>215705.11463963101</v>
      </c>
      <c r="R26">
        <v>85.874179244485802</v>
      </c>
      <c r="S26">
        <v>684.33008180736601</v>
      </c>
      <c r="T26">
        <v>1.7451231978793901E-3</v>
      </c>
      <c r="U26">
        <v>0.58363343586258198</v>
      </c>
      <c r="V26" s="1">
        <v>0</v>
      </c>
      <c r="W26">
        <v>8.9150764608711394E-2</v>
      </c>
      <c r="X26">
        <v>0.327215799528706</v>
      </c>
      <c r="Y26" s="1">
        <v>0</v>
      </c>
      <c r="Z26">
        <v>1</v>
      </c>
      <c r="AA26">
        <v>2.8520722182361102E-4</v>
      </c>
      <c r="AB26">
        <v>6.15875879639507E-3</v>
      </c>
      <c r="AC26" s="3">
        <v>1.4714039864265299E-4</v>
      </c>
      <c r="AD26" s="1">
        <v>0</v>
      </c>
      <c r="AE26" s="3">
        <v>5.6889169773939797E-5</v>
      </c>
      <c r="AF26" s="3">
        <v>4.07176101298616E-3</v>
      </c>
      <c r="AG26">
        <v>3.9338075880008301</v>
      </c>
      <c r="AH26">
        <v>7.4320942328819306E-2</v>
      </c>
      <c r="AI26">
        <v>1093.68911711908</v>
      </c>
      <c r="AJ26" t="s">
        <v>97</v>
      </c>
      <c r="AK26" t="s">
        <v>98</v>
      </c>
      <c r="AL26">
        <v>2978262392.1999998</v>
      </c>
      <c r="AM26">
        <v>16756</v>
      </c>
    </row>
    <row r="27" spans="1:39" x14ac:dyDescent="0.25">
      <c r="A27" t="s">
        <v>37</v>
      </c>
      <c r="B27">
        <v>17.7139483069246</v>
      </c>
      <c r="C27">
        <v>1.1437685294218E-2</v>
      </c>
      <c r="D27">
        <v>12.893892527959</v>
      </c>
      <c r="E27">
        <v>46.301628621918802</v>
      </c>
      <c r="F27" s="1">
        <v>0</v>
      </c>
      <c r="G27" s="1">
        <v>0</v>
      </c>
      <c r="H27">
        <v>4.4614004840788999</v>
      </c>
      <c r="I27">
        <v>61.340476510241203</v>
      </c>
      <c r="J27">
        <v>6.0155296057794203</v>
      </c>
      <c r="K27">
        <v>50.653244229471603</v>
      </c>
      <c r="L27">
        <v>85.388604774543793</v>
      </c>
      <c r="M27">
        <v>23.378208929768601</v>
      </c>
      <c r="N27">
        <v>96.433767834347094</v>
      </c>
      <c r="O27">
        <v>86.5942594134969</v>
      </c>
      <c r="P27">
        <v>165941.175589641</v>
      </c>
      <c r="Q27">
        <v>206730.143315642</v>
      </c>
      <c r="R27">
        <v>88.300472849818604</v>
      </c>
      <c r="S27">
        <v>687.95123669473503</v>
      </c>
      <c r="T27" s="1">
        <v>0</v>
      </c>
      <c r="U27">
        <v>0.52248937252060501</v>
      </c>
      <c r="V27" s="1">
        <v>0</v>
      </c>
      <c r="W27">
        <v>8.1834694986260698E-2</v>
      </c>
      <c r="X27">
        <v>0.39567593249313299</v>
      </c>
      <c r="Y27" s="1">
        <v>0</v>
      </c>
      <c r="Z27">
        <v>1</v>
      </c>
      <c r="AA27">
        <v>2.8881504299096099E-4</v>
      </c>
      <c r="AB27">
        <v>6.0457641197232204E-3</v>
      </c>
      <c r="AC27" s="3">
        <v>1.35410987105973E-4</v>
      </c>
      <c r="AD27" s="1">
        <v>0</v>
      </c>
      <c r="AE27" s="3">
        <v>8.88389512179644E-5</v>
      </c>
      <c r="AF27" s="3">
        <v>4.87232678742927E-3</v>
      </c>
      <c r="AG27">
        <v>4.0570385042263402</v>
      </c>
      <c r="AH27">
        <v>7.8142305920434404E-2</v>
      </c>
      <c r="AI27">
        <v>1635.6773096643001</v>
      </c>
      <c r="AJ27" t="s">
        <v>99</v>
      </c>
      <c r="AK27" t="s">
        <v>100</v>
      </c>
      <c r="AL27">
        <v>833024701.46000004</v>
      </c>
      <c r="AM27">
        <v>5020</v>
      </c>
    </row>
    <row r="28" spans="1:39" x14ac:dyDescent="0.25">
      <c r="A28" t="s">
        <v>37</v>
      </c>
      <c r="B28">
        <v>20.204262709731399</v>
      </c>
      <c r="C28">
        <v>1.1425186136743501E-2</v>
      </c>
      <c r="D28">
        <v>12.8806754106892</v>
      </c>
      <c r="E28">
        <v>68.500975596468805</v>
      </c>
      <c r="F28" s="1">
        <v>0</v>
      </c>
      <c r="G28" s="1">
        <v>0</v>
      </c>
      <c r="H28">
        <v>4.6762295780207097</v>
      </c>
      <c r="I28">
        <v>81.208371100833006</v>
      </c>
      <c r="J28">
        <v>21.523643587281899</v>
      </c>
      <c r="K28">
        <v>72.469118823418199</v>
      </c>
      <c r="L28">
        <v>109.403271427151</v>
      </c>
      <c r="M28">
        <v>23.829819559370701</v>
      </c>
      <c r="N28">
        <v>96.875611605417802</v>
      </c>
      <c r="O28">
        <v>86.754621933583906</v>
      </c>
      <c r="P28">
        <v>141487.54225457201</v>
      </c>
      <c r="Q28">
        <v>189392.21529611701</v>
      </c>
      <c r="R28">
        <v>91.299766500297693</v>
      </c>
      <c r="S28">
        <v>683.76424380008802</v>
      </c>
      <c r="T28" s="1">
        <v>0</v>
      </c>
      <c r="U28">
        <v>0.68695384666702197</v>
      </c>
      <c r="V28" s="1">
        <v>0</v>
      </c>
      <c r="W28">
        <v>5.9375072581232702E-2</v>
      </c>
      <c r="X28">
        <v>0.25367108075174399</v>
      </c>
      <c r="Y28" s="1">
        <v>0</v>
      </c>
      <c r="Z28">
        <v>1</v>
      </c>
      <c r="AA28">
        <v>2.8551902887917702E-4</v>
      </c>
      <c r="AB28">
        <v>5.8976129422231302E-3</v>
      </c>
      <c r="AC28" s="3">
        <v>1.74459728040451E-4</v>
      </c>
      <c r="AD28" s="1">
        <v>0</v>
      </c>
      <c r="AE28" s="3">
        <v>8.8049162874805694E-5</v>
      </c>
      <c r="AF28" s="3">
        <v>4.9794775826290097E-3</v>
      </c>
      <c r="AG28">
        <v>4.2647545923318901</v>
      </c>
      <c r="AH28">
        <v>8.2787508269015805E-2</v>
      </c>
      <c r="AI28">
        <v>2148.6523212667798</v>
      </c>
      <c r="AJ28" t="s">
        <v>101</v>
      </c>
      <c r="AK28" t="s">
        <v>102</v>
      </c>
      <c r="AL28">
        <v>379045125.69999999</v>
      </c>
      <c r="AM28">
        <v>2679</v>
      </c>
    </row>
    <row r="29" spans="1:39" x14ac:dyDescent="0.25">
      <c r="A29" t="s">
        <v>37</v>
      </c>
      <c r="B29">
        <v>32.640600287742203</v>
      </c>
      <c r="C29">
        <v>1.2472978529795E-2</v>
      </c>
      <c r="D29">
        <v>13.982294137665701</v>
      </c>
      <c r="E29">
        <v>93.463413473779298</v>
      </c>
      <c r="F29" s="1">
        <v>0</v>
      </c>
      <c r="G29" s="1">
        <v>0</v>
      </c>
      <c r="H29">
        <v>4.9456433833231301</v>
      </c>
      <c r="I29">
        <v>104.979639637213</v>
      </c>
      <c r="J29">
        <v>31.6354489002617</v>
      </c>
      <c r="K29">
        <v>99.509462568937707</v>
      </c>
      <c r="L29">
        <v>133.92292713090799</v>
      </c>
      <c r="M29">
        <v>23.4719221104878</v>
      </c>
      <c r="N29">
        <v>96.945135018244599</v>
      </c>
      <c r="O29">
        <v>86.850047195708299</v>
      </c>
      <c r="P29">
        <v>137818.82123630599</v>
      </c>
      <c r="Q29">
        <v>185667.622845748</v>
      </c>
      <c r="R29">
        <v>93.0687582236867</v>
      </c>
      <c r="S29">
        <v>662.51587741437595</v>
      </c>
      <c r="T29" s="1">
        <v>0</v>
      </c>
      <c r="U29">
        <v>0.816820490707166</v>
      </c>
      <c r="V29" s="1">
        <v>0</v>
      </c>
      <c r="W29">
        <v>1.2808314962169399E-2</v>
      </c>
      <c r="X29">
        <v>0.170371194330664</v>
      </c>
      <c r="Y29" s="1">
        <v>0</v>
      </c>
      <c r="Z29">
        <v>1</v>
      </c>
      <c r="AA29">
        <v>2.8733980263909598E-4</v>
      </c>
      <c r="AB29">
        <v>5.9809108376156399E-3</v>
      </c>
      <c r="AC29" s="3">
        <v>2.5021800396725098E-4</v>
      </c>
      <c r="AD29" s="1">
        <v>0</v>
      </c>
      <c r="AE29" s="3">
        <v>8.3292572888501098E-5</v>
      </c>
      <c r="AF29" s="3">
        <v>5.8712291703956797E-3</v>
      </c>
      <c r="AG29">
        <v>4.4042633640470203</v>
      </c>
      <c r="AH29">
        <v>8.4111889610292298E-2</v>
      </c>
      <c r="AI29">
        <v>2764.1461798414198</v>
      </c>
      <c r="AJ29" t="s">
        <v>103</v>
      </c>
      <c r="AK29" t="s">
        <v>104</v>
      </c>
      <c r="AL29">
        <v>176132453.53999999</v>
      </c>
      <c r="AM29">
        <v>1278</v>
      </c>
    </row>
    <row r="30" spans="1:39" x14ac:dyDescent="0.25">
      <c r="A30" t="s">
        <v>37</v>
      </c>
      <c r="B30">
        <v>15.698075138061499</v>
      </c>
      <c r="C30">
        <v>8.9340058643941796E-3</v>
      </c>
      <c r="D30">
        <v>10.209395285174701</v>
      </c>
      <c r="E30">
        <v>153.776777670147</v>
      </c>
      <c r="F30" s="1">
        <v>0</v>
      </c>
      <c r="G30" s="1">
        <v>0</v>
      </c>
      <c r="H30">
        <v>5.5610307313332301</v>
      </c>
      <c r="I30">
        <v>135.20160674864499</v>
      </c>
      <c r="J30">
        <v>36.682562821712601</v>
      </c>
      <c r="K30">
        <v>133.87841475401399</v>
      </c>
      <c r="L30">
        <v>184.50806784321301</v>
      </c>
      <c r="M30">
        <v>22.634563735831101</v>
      </c>
      <c r="N30">
        <v>96.877077672604798</v>
      </c>
      <c r="O30">
        <v>86.864160548165799</v>
      </c>
      <c r="P30">
        <v>80635.356349717898</v>
      </c>
      <c r="Q30">
        <v>116413.49846486399</v>
      </c>
      <c r="R30">
        <v>90.390847649356203</v>
      </c>
      <c r="S30">
        <v>612.79675375619695</v>
      </c>
      <c r="T30">
        <v>5.12604582580995E-4</v>
      </c>
      <c r="U30">
        <v>0.98476624925053802</v>
      </c>
      <c r="V30" s="1">
        <v>0</v>
      </c>
      <c r="W30" s="1">
        <v>0</v>
      </c>
      <c r="X30">
        <v>1.5233750749461599E-2</v>
      </c>
      <c r="Y30" s="1">
        <v>0</v>
      </c>
      <c r="Z30">
        <v>1</v>
      </c>
      <c r="AA30">
        <v>2.8328071775278999E-4</v>
      </c>
      <c r="AB30">
        <v>5.5698178416749601E-3</v>
      </c>
      <c r="AC30" s="3">
        <v>1.2152339025717701E-4</v>
      </c>
      <c r="AD30" s="1">
        <v>0</v>
      </c>
      <c r="AE30" s="3">
        <v>4.8558608365650599E-5</v>
      </c>
      <c r="AF30" s="3">
        <v>2.9106554165656299E-3</v>
      </c>
      <c r="AG30">
        <v>4.9119078601370898</v>
      </c>
      <c r="AH30">
        <v>9.25396785069484E-2</v>
      </c>
      <c r="AI30">
        <v>3472.0387640977501</v>
      </c>
      <c r="AJ30" t="s">
        <v>107</v>
      </c>
      <c r="AK30" t="s">
        <v>108</v>
      </c>
      <c r="AL30">
        <v>100068477.23</v>
      </c>
      <c r="AM30">
        <v>1241</v>
      </c>
    </row>
    <row r="33" spans="1:43" x14ac:dyDescent="0.25">
      <c r="A33" t="s">
        <v>222</v>
      </c>
    </row>
    <row r="34" spans="1:43" x14ac:dyDescent="0.25">
      <c r="A34" t="s">
        <v>0</v>
      </c>
      <c r="B34" t="s">
        <v>1</v>
      </c>
      <c r="C34" t="s">
        <v>2</v>
      </c>
      <c r="D34" t="s">
        <v>3</v>
      </c>
      <c r="E34" t="s">
        <v>5</v>
      </c>
      <c r="F34" t="s">
        <v>6</v>
      </c>
      <c r="G34" t="s">
        <v>208</v>
      </c>
      <c r="H34" t="s">
        <v>7</v>
      </c>
      <c r="I34" t="s">
        <v>8</v>
      </c>
      <c r="J34" t="s">
        <v>134</v>
      </c>
      <c r="K34" t="s">
        <v>143</v>
      </c>
      <c r="L34" t="s">
        <v>9</v>
      </c>
      <c r="M34" t="s">
        <v>10</v>
      </c>
      <c r="N34" t="s">
        <v>11</v>
      </c>
      <c r="O34" t="s">
        <v>13</v>
      </c>
      <c r="P34" t="s">
        <v>14</v>
      </c>
      <c r="Q34" t="s">
        <v>15</v>
      </c>
      <c r="R34" t="s">
        <v>16</v>
      </c>
      <c r="S34" t="s">
        <v>17</v>
      </c>
      <c r="T34" t="s">
        <v>18</v>
      </c>
      <c r="U34" t="s">
        <v>20</v>
      </c>
      <c r="V34" t="s">
        <v>21</v>
      </c>
      <c r="W34" t="s">
        <v>22</v>
      </c>
      <c r="X34" t="s">
        <v>23</v>
      </c>
      <c r="Y34" t="s">
        <v>24</v>
      </c>
      <c r="Z34" t="s">
        <v>25</v>
      </c>
      <c r="AA34" t="s">
        <v>26</v>
      </c>
      <c r="AB34" t="s">
        <v>27</v>
      </c>
      <c r="AC34" s="3" t="s">
        <v>120</v>
      </c>
      <c r="AD34" t="s">
        <v>28</v>
      </c>
      <c r="AE34" s="3" t="s">
        <v>29</v>
      </c>
      <c r="AF34" s="3" t="s">
        <v>30</v>
      </c>
      <c r="AG34" t="s">
        <v>31</v>
      </c>
      <c r="AH34" t="s">
        <v>32</v>
      </c>
      <c r="AI34" t="s">
        <v>33</v>
      </c>
      <c r="AJ34" t="s">
        <v>34</v>
      </c>
      <c r="AK34" t="s">
        <v>74</v>
      </c>
      <c r="AL34" t="s">
        <v>35</v>
      </c>
      <c r="AM34" t="s">
        <v>36</v>
      </c>
    </row>
    <row r="35" spans="1:43" x14ac:dyDescent="0.25">
      <c r="A35" t="s">
        <v>37</v>
      </c>
      <c r="B35">
        <v>7.4210632599541402</v>
      </c>
      <c r="C35">
        <v>4.6449180584207201E-3</v>
      </c>
      <c r="D35">
        <v>5.4336867950024903</v>
      </c>
      <c r="E35">
        <v>-58.527613661061103</v>
      </c>
      <c r="F35" s="1">
        <v>0</v>
      </c>
      <c r="G35" s="1">
        <v>0</v>
      </c>
      <c r="H35">
        <v>3.1056834530501298</v>
      </c>
      <c r="I35">
        <v>-171.36903995963101</v>
      </c>
      <c r="J35">
        <v>-190.651125671866</v>
      </c>
      <c r="K35">
        <v>-173.025166457095</v>
      </c>
      <c r="L35">
        <v>-155.334384241686</v>
      </c>
      <c r="M35">
        <v>24.5557659885954</v>
      </c>
      <c r="N35">
        <v>93.161962811343201</v>
      </c>
      <c r="O35">
        <v>82.248889949251506</v>
      </c>
      <c r="P35">
        <v>248905.57203674101</v>
      </c>
      <c r="Q35">
        <v>284243.092464427</v>
      </c>
      <c r="R35">
        <v>81.180560332513494</v>
      </c>
      <c r="S35">
        <v>660.18897389809695</v>
      </c>
      <c r="T35" s="1">
        <v>0</v>
      </c>
      <c r="U35">
        <v>0.60864119898593405</v>
      </c>
      <c r="V35" s="1">
        <v>0</v>
      </c>
      <c r="W35">
        <v>0.162856552767464</v>
      </c>
      <c r="X35">
        <v>0.22850224824660001</v>
      </c>
      <c r="Y35" s="1">
        <v>0</v>
      </c>
      <c r="Z35">
        <v>1</v>
      </c>
      <c r="AA35">
        <v>2.9179523047570999E-4</v>
      </c>
      <c r="AB35">
        <v>4.3530060465032496E-3</v>
      </c>
      <c r="AC35" s="3">
        <v>1.0191704217326E-7</v>
      </c>
      <c r="AD35" s="1">
        <v>0</v>
      </c>
      <c r="AE35" s="28">
        <v>0</v>
      </c>
      <c r="AF35" s="3">
        <v>0</v>
      </c>
      <c r="AG35">
        <v>4.13706338951659</v>
      </c>
      <c r="AH35">
        <v>8.4115711529187606E-2</v>
      </c>
      <c r="AI35">
        <v>0.41547991094682402</v>
      </c>
      <c r="AJ35" t="s">
        <v>79</v>
      </c>
      <c r="AK35" t="s">
        <v>80</v>
      </c>
      <c r="AL35">
        <v>311629776.19</v>
      </c>
      <c r="AM35">
        <v>1252</v>
      </c>
    </row>
    <row r="36" spans="1:43" x14ac:dyDescent="0.25">
      <c r="A36" t="s">
        <v>37</v>
      </c>
      <c r="B36">
        <v>8.3331454705453005</v>
      </c>
      <c r="C36">
        <v>4.93377534357537E-3</v>
      </c>
      <c r="D36">
        <v>5.7624853636640703</v>
      </c>
      <c r="E36">
        <v>-43.683378137375499</v>
      </c>
      <c r="F36" s="1">
        <v>0</v>
      </c>
      <c r="G36" s="1">
        <v>0</v>
      </c>
      <c r="H36">
        <v>3.2663465134962002</v>
      </c>
      <c r="I36">
        <v>-153.13333814370799</v>
      </c>
      <c r="J36">
        <v>-168.863403024478</v>
      </c>
      <c r="K36">
        <v>-156.230946806715</v>
      </c>
      <c r="L36">
        <v>-137.101092119116</v>
      </c>
      <c r="M36">
        <v>24.835838464197799</v>
      </c>
      <c r="N36">
        <v>94.647297809197298</v>
      </c>
      <c r="O36">
        <v>82.201619449443598</v>
      </c>
      <c r="P36">
        <v>248950.22968866301</v>
      </c>
      <c r="Q36">
        <v>289484.21963625198</v>
      </c>
      <c r="R36">
        <v>83.509002855613801</v>
      </c>
      <c r="S36">
        <v>667.44129696089101</v>
      </c>
      <c r="T36">
        <v>4.8882763881468502E-4</v>
      </c>
      <c r="U36">
        <v>0.61689063766678498</v>
      </c>
      <c r="V36" s="1">
        <v>0</v>
      </c>
      <c r="W36">
        <v>0.19670407080437799</v>
      </c>
      <c r="X36">
        <v>0.186405291528835</v>
      </c>
      <c r="Y36" s="1">
        <v>0</v>
      </c>
      <c r="Z36">
        <v>1</v>
      </c>
      <c r="AA36">
        <v>2.9339973436744502E-4</v>
      </c>
      <c r="AB36">
        <v>4.6371570070704096E-3</v>
      </c>
      <c r="AC36" s="3">
        <v>1.4386324162613501E-7</v>
      </c>
      <c r="AD36" s="1">
        <v>0</v>
      </c>
      <c r="AE36" s="28">
        <v>3.07812805022858E-6</v>
      </c>
      <c r="AF36" s="3">
        <v>0</v>
      </c>
      <c r="AG36">
        <v>4.9253373334551602</v>
      </c>
      <c r="AH36">
        <v>0.102700709141181</v>
      </c>
      <c r="AI36">
        <v>1.6414249086942101</v>
      </c>
      <c r="AJ36" t="s">
        <v>81</v>
      </c>
      <c r="AK36" t="s">
        <v>82</v>
      </c>
      <c r="AL36">
        <v>2942591714.9200001</v>
      </c>
      <c r="AM36">
        <v>11820</v>
      </c>
      <c r="AP36" t="s">
        <v>231</v>
      </c>
      <c r="AQ36" t="s">
        <v>167</v>
      </c>
    </row>
    <row r="37" spans="1:43" x14ac:dyDescent="0.25">
      <c r="A37" t="s">
        <v>37</v>
      </c>
      <c r="B37">
        <v>11.7348281574435</v>
      </c>
      <c r="C37">
        <v>6.9279347500388003E-3</v>
      </c>
      <c r="D37">
        <v>8.0039488083126802</v>
      </c>
      <c r="E37">
        <v>-36.852817342998399</v>
      </c>
      <c r="F37" s="1">
        <v>0</v>
      </c>
      <c r="G37" s="1">
        <v>0</v>
      </c>
      <c r="H37">
        <v>3.3191088461894802</v>
      </c>
      <c r="I37">
        <v>-127.512346402639</v>
      </c>
      <c r="J37">
        <v>-144.921559874237</v>
      </c>
      <c r="K37">
        <v>-131.15656681371101</v>
      </c>
      <c r="L37">
        <v>-111.040006304287</v>
      </c>
      <c r="M37">
        <v>22.285405921416402</v>
      </c>
      <c r="N37">
        <v>94.716787379670606</v>
      </c>
      <c r="O37">
        <v>82.093234243567807</v>
      </c>
      <c r="P37">
        <v>242308.48826023599</v>
      </c>
      <c r="Q37">
        <v>285681.10206461098</v>
      </c>
      <c r="R37">
        <v>83.563288457026403</v>
      </c>
      <c r="S37">
        <v>668.14324912672305</v>
      </c>
      <c r="T37">
        <v>4.2529745513666999E-4</v>
      </c>
      <c r="U37">
        <v>0.59760247977796399</v>
      </c>
      <c r="V37" s="1">
        <v>0</v>
      </c>
      <c r="W37">
        <v>0.20830530888241999</v>
      </c>
      <c r="X37">
        <v>0.19409221133961499</v>
      </c>
      <c r="Y37" s="1">
        <v>0</v>
      </c>
      <c r="Z37">
        <v>1</v>
      </c>
      <c r="AA37">
        <v>2.9135706233148699E-4</v>
      </c>
      <c r="AB37">
        <v>6.1470522043491297E-3</v>
      </c>
      <c r="AC37" s="3">
        <v>6.0786845541369699E-7</v>
      </c>
      <c r="AD37" s="1">
        <v>0</v>
      </c>
      <c r="AE37" s="3">
        <v>4.8893011080627696E-4</v>
      </c>
      <c r="AF37" s="3">
        <v>0</v>
      </c>
      <c r="AG37">
        <v>5.9831632014822302</v>
      </c>
      <c r="AH37">
        <v>0.110761419177639</v>
      </c>
      <c r="AI37">
        <v>3.9576573887156399</v>
      </c>
      <c r="AJ37" t="s">
        <v>83</v>
      </c>
      <c r="AK37" t="s">
        <v>84</v>
      </c>
      <c r="AL37">
        <v>14966668394.370001</v>
      </c>
      <c r="AM37">
        <v>61767</v>
      </c>
      <c r="AP37">
        <v>116282617</v>
      </c>
      <c r="AQ37" t="s">
        <v>191</v>
      </c>
    </row>
    <row r="38" spans="1:43" x14ac:dyDescent="0.25">
      <c r="A38" t="s">
        <v>37</v>
      </c>
      <c r="B38">
        <v>11.2259823785483</v>
      </c>
      <c r="C38">
        <v>8.2391176187195207E-3</v>
      </c>
      <c r="D38">
        <v>9.4509923521946906</v>
      </c>
      <c r="E38">
        <v>-24.3260416352962</v>
      </c>
      <c r="F38" s="1">
        <v>0</v>
      </c>
      <c r="G38" s="1">
        <v>0</v>
      </c>
      <c r="H38">
        <v>3.4762196116366799</v>
      </c>
      <c r="I38">
        <v>-105.182676017852</v>
      </c>
      <c r="J38">
        <v>-120.97202029338899</v>
      </c>
      <c r="K38">
        <v>-114.79406440688</v>
      </c>
      <c r="L38">
        <v>-87.3543971409363</v>
      </c>
      <c r="M38">
        <v>22.362142485935799</v>
      </c>
      <c r="N38">
        <v>94.714872108915898</v>
      </c>
      <c r="O38">
        <v>81.995285765337798</v>
      </c>
      <c r="P38">
        <v>223892.502689977</v>
      </c>
      <c r="Q38">
        <v>273250.44719443098</v>
      </c>
      <c r="R38">
        <v>83.526645817848504</v>
      </c>
      <c r="S38">
        <v>675.62928989513102</v>
      </c>
      <c r="T38">
        <v>5.7213586319048598E-4</v>
      </c>
      <c r="U38">
        <v>0.57533982283066798</v>
      </c>
      <c r="V38" s="1">
        <v>0</v>
      </c>
      <c r="W38">
        <v>0.20396006014031701</v>
      </c>
      <c r="X38">
        <v>0.22070011702901299</v>
      </c>
      <c r="Y38" s="1">
        <v>0</v>
      </c>
      <c r="Z38">
        <v>1</v>
      </c>
      <c r="AA38">
        <v>2.9189929303155299E-4</v>
      </c>
      <c r="AB38">
        <v>6.7726161170106099E-3</v>
      </c>
      <c r="AC38" s="3">
        <v>9.1151923322197706E-5</v>
      </c>
      <c r="AD38" s="1">
        <v>0</v>
      </c>
      <c r="AE38" s="3">
        <v>1.08321122514211E-3</v>
      </c>
      <c r="AF38" s="3">
        <v>2.32690948213554E-7</v>
      </c>
      <c r="AG38">
        <v>6.1109949033050901</v>
      </c>
      <c r="AH38">
        <v>0.113142518627575</v>
      </c>
      <c r="AI38">
        <v>22.6438681915355</v>
      </c>
      <c r="AJ38" t="s">
        <v>85</v>
      </c>
      <c r="AK38" t="s">
        <v>86</v>
      </c>
      <c r="AL38">
        <v>20323618039.18</v>
      </c>
      <c r="AM38">
        <v>90774</v>
      </c>
      <c r="AP38">
        <v>22043532</v>
      </c>
      <c r="AQ38" t="s">
        <v>215</v>
      </c>
    </row>
    <row r="39" spans="1:43" x14ac:dyDescent="0.25">
      <c r="A39" t="s">
        <v>37</v>
      </c>
      <c r="B39">
        <v>10.7781620032759</v>
      </c>
      <c r="C39">
        <v>8.83623210060102E-3</v>
      </c>
      <c r="D39">
        <v>10.1030379212932</v>
      </c>
      <c r="E39">
        <v>-15.109385321128499</v>
      </c>
      <c r="F39" s="1">
        <v>0</v>
      </c>
      <c r="G39" s="1">
        <v>0</v>
      </c>
      <c r="H39">
        <v>3.6281073701583799</v>
      </c>
      <c r="I39">
        <v>-80.589477164711894</v>
      </c>
      <c r="J39">
        <v>-97.851599154598802</v>
      </c>
      <c r="K39">
        <v>-93.421483402204103</v>
      </c>
      <c r="L39">
        <v>-62.004395545288901</v>
      </c>
      <c r="M39">
        <v>23.148685880226601</v>
      </c>
      <c r="N39">
        <v>94.644407085944806</v>
      </c>
      <c r="O39">
        <v>81.986843261166598</v>
      </c>
      <c r="P39">
        <v>214780.46682352899</v>
      </c>
      <c r="Q39">
        <v>262376.36737198301</v>
      </c>
      <c r="R39">
        <v>83.430707165921504</v>
      </c>
      <c r="S39">
        <v>679.87051474544103</v>
      </c>
      <c r="T39">
        <v>4.4800519481380302E-4</v>
      </c>
      <c r="U39">
        <v>0.54970740278852603</v>
      </c>
      <c r="V39" s="1">
        <v>0</v>
      </c>
      <c r="W39">
        <v>0.192395139226506</v>
      </c>
      <c r="X39">
        <v>0.25789745798496699</v>
      </c>
      <c r="Y39" s="1">
        <v>0</v>
      </c>
      <c r="Z39">
        <v>1</v>
      </c>
      <c r="AA39">
        <v>2.9305503294311402E-4</v>
      </c>
      <c r="AB39">
        <v>7.3076027524169003E-3</v>
      </c>
      <c r="AC39" s="3">
        <v>2.9710649266461201E-4</v>
      </c>
      <c r="AD39" s="1">
        <v>0</v>
      </c>
      <c r="AE39" s="3">
        <v>9.3739769089397199E-4</v>
      </c>
      <c r="AF39" s="3">
        <v>1.0779704940771399E-6</v>
      </c>
      <c r="AG39">
        <v>5.8904616591093504</v>
      </c>
      <c r="AH39">
        <v>0.111893375113222</v>
      </c>
      <c r="AI39">
        <v>79.039092397113905</v>
      </c>
      <c r="AJ39" t="s">
        <v>87</v>
      </c>
      <c r="AK39" t="s">
        <v>88</v>
      </c>
      <c r="AL39">
        <v>24463495171.200001</v>
      </c>
      <c r="AM39">
        <v>113900</v>
      </c>
      <c r="AP39">
        <v>19145469</v>
      </c>
      <c r="AQ39" t="s">
        <v>217</v>
      </c>
    </row>
    <row r="40" spans="1:43" x14ac:dyDescent="0.25">
      <c r="A40" t="s">
        <v>37</v>
      </c>
      <c r="B40">
        <v>12.487424527690299</v>
      </c>
      <c r="C40">
        <v>8.6623400085298306E-3</v>
      </c>
      <c r="D40">
        <v>9.9135943884258708</v>
      </c>
      <c r="E40">
        <v>-16.033488064183299</v>
      </c>
      <c r="F40" s="1">
        <v>0</v>
      </c>
      <c r="G40" s="1">
        <v>0</v>
      </c>
      <c r="H40">
        <v>3.6791484169254001</v>
      </c>
      <c r="I40">
        <v>-56.809353713763898</v>
      </c>
      <c r="J40">
        <v>-76.005309155320404</v>
      </c>
      <c r="K40">
        <v>-70.190623505799095</v>
      </c>
      <c r="L40">
        <v>-37.951516551395201</v>
      </c>
      <c r="M40">
        <v>23.810538577575102</v>
      </c>
      <c r="N40">
        <v>94.587064247962502</v>
      </c>
      <c r="O40">
        <v>82.0068509730133</v>
      </c>
      <c r="P40">
        <v>211679.696645366</v>
      </c>
      <c r="Q40">
        <v>257793.21167737001</v>
      </c>
      <c r="R40">
        <v>83.482568723740798</v>
      </c>
      <c r="S40">
        <v>683.89022968423205</v>
      </c>
      <c r="T40">
        <v>4.2616749055701903E-4</v>
      </c>
      <c r="U40">
        <v>0.50534491805065296</v>
      </c>
      <c r="V40" s="1">
        <v>0</v>
      </c>
      <c r="W40">
        <v>0.18880627913301701</v>
      </c>
      <c r="X40">
        <v>0.30584880281632798</v>
      </c>
      <c r="Y40" s="1">
        <v>0</v>
      </c>
      <c r="Z40">
        <v>1</v>
      </c>
      <c r="AA40">
        <v>2.9224211089421201E-4</v>
      </c>
      <c r="AB40">
        <v>7.1282479265095001E-3</v>
      </c>
      <c r="AC40" s="3">
        <v>5.2892302316137597E-4</v>
      </c>
      <c r="AD40" s="1">
        <v>0</v>
      </c>
      <c r="AE40" s="3">
        <v>6.7647445976693995E-4</v>
      </c>
      <c r="AF40" s="3">
        <v>3.6445433310697599E-5</v>
      </c>
      <c r="AG40">
        <v>5.6600164441569696</v>
      </c>
      <c r="AH40">
        <v>0.110096148361295</v>
      </c>
      <c r="AI40">
        <v>154.33617997502299</v>
      </c>
      <c r="AJ40" t="s">
        <v>89</v>
      </c>
      <c r="AK40" t="s">
        <v>90</v>
      </c>
      <c r="AL40">
        <v>23022918846.240002</v>
      </c>
      <c r="AM40">
        <v>108763</v>
      </c>
      <c r="AP40">
        <v>7385411</v>
      </c>
      <c r="AQ40" t="s">
        <v>216</v>
      </c>
    </row>
    <row r="41" spans="1:43" x14ac:dyDescent="0.25">
      <c r="A41" t="s">
        <v>37</v>
      </c>
      <c r="B41">
        <v>13.543820989635</v>
      </c>
      <c r="C41">
        <v>8.9778447127548192E-3</v>
      </c>
      <c r="D41">
        <v>10.2570453009758</v>
      </c>
      <c r="E41">
        <v>-15.6350629763117</v>
      </c>
      <c r="F41" s="1">
        <v>0</v>
      </c>
      <c r="G41" s="1">
        <v>0</v>
      </c>
      <c r="H41">
        <v>3.74157606543731</v>
      </c>
      <c r="I41">
        <v>-30.3764949600858</v>
      </c>
      <c r="J41">
        <v>-54.199967314743098</v>
      </c>
      <c r="K41">
        <v>-41.1371940217469</v>
      </c>
      <c r="L41">
        <v>-11.869561720279201</v>
      </c>
      <c r="M41">
        <v>23.936122665363001</v>
      </c>
      <c r="N41">
        <v>94.466736130835201</v>
      </c>
      <c r="O41">
        <v>82.075383267477093</v>
      </c>
      <c r="P41">
        <v>215694.75245559801</v>
      </c>
      <c r="Q41">
        <v>260871.861163469</v>
      </c>
      <c r="R41">
        <v>83.637081099815802</v>
      </c>
      <c r="S41">
        <v>684.09784330559603</v>
      </c>
      <c r="T41">
        <v>8.6188396792697796E-4</v>
      </c>
      <c r="U41">
        <v>0.44464173576779298</v>
      </c>
      <c r="V41" s="1">
        <v>0</v>
      </c>
      <c r="W41">
        <v>0.20614992155318801</v>
      </c>
      <c r="X41">
        <v>0.34920834267901801</v>
      </c>
      <c r="Y41" s="1">
        <v>0</v>
      </c>
      <c r="Z41">
        <v>1</v>
      </c>
      <c r="AA41">
        <v>2.9015843823973101E-4</v>
      </c>
      <c r="AB41">
        <v>7.0603042091451499E-3</v>
      </c>
      <c r="AC41" s="3">
        <v>6.6557132539953002E-4</v>
      </c>
      <c r="AD41" s="1">
        <v>0</v>
      </c>
      <c r="AE41" s="3">
        <v>5.1820674578779296E-4</v>
      </c>
      <c r="AF41" s="3">
        <v>4.43609243916683E-4</v>
      </c>
      <c r="AG41">
        <v>5.4883272778827799</v>
      </c>
      <c r="AH41">
        <v>0.107971992978127</v>
      </c>
      <c r="AI41">
        <v>231.86245427857699</v>
      </c>
      <c r="AJ41" t="s">
        <v>91</v>
      </c>
      <c r="AK41" t="s">
        <v>92</v>
      </c>
      <c r="AL41">
        <v>28649224105.41</v>
      </c>
      <c r="AM41">
        <v>132823</v>
      </c>
      <c r="AP41">
        <v>6948010</v>
      </c>
      <c r="AQ41" t="s">
        <v>214</v>
      </c>
    </row>
    <row r="42" spans="1:43" x14ac:dyDescent="0.25">
      <c r="A42" t="s">
        <v>37</v>
      </c>
      <c r="B42">
        <v>14.9273533926795</v>
      </c>
      <c r="C42">
        <v>1.09466871269334E-2</v>
      </c>
      <c r="D42">
        <v>12.3733066363709</v>
      </c>
      <c r="E42">
        <v>-9.8576401227635895</v>
      </c>
      <c r="F42" s="1">
        <v>0</v>
      </c>
      <c r="G42" s="1">
        <v>0</v>
      </c>
      <c r="H42">
        <v>3.8349726776409798</v>
      </c>
      <c r="I42">
        <v>-7.2006509971420298</v>
      </c>
      <c r="J42">
        <v>-33.784590377578098</v>
      </c>
      <c r="K42">
        <v>-15.598394889921201</v>
      </c>
      <c r="L42">
        <v>11.7681435759363</v>
      </c>
      <c r="M42">
        <v>23.995036453878399</v>
      </c>
      <c r="N42">
        <v>94.687898840977596</v>
      </c>
      <c r="O42">
        <v>82.169563707093502</v>
      </c>
      <c r="P42">
        <v>210369.82878239799</v>
      </c>
      <c r="Q42">
        <v>254420.505003353</v>
      </c>
      <c r="R42">
        <v>83.921882491650194</v>
      </c>
      <c r="S42">
        <v>680.36125437911505</v>
      </c>
      <c r="T42">
        <v>8.4450733754828596E-4</v>
      </c>
      <c r="U42">
        <v>0.481213973262207</v>
      </c>
      <c r="V42" s="1">
        <v>0</v>
      </c>
      <c r="W42">
        <v>0.180837438441313</v>
      </c>
      <c r="X42">
        <v>0.337948588296478</v>
      </c>
      <c r="Y42" s="1">
        <v>0</v>
      </c>
      <c r="Z42">
        <v>1</v>
      </c>
      <c r="AA42">
        <v>2.8907590734863602E-4</v>
      </c>
      <c r="AB42">
        <v>7.1097221441854498E-3</v>
      </c>
      <c r="AC42" s="3">
        <v>8.3299839225139298E-4</v>
      </c>
      <c r="AD42" s="1">
        <v>0</v>
      </c>
      <c r="AE42" s="3">
        <v>7.1383848401302904E-4</v>
      </c>
      <c r="AF42" s="3">
        <v>2.0010739828584399E-3</v>
      </c>
      <c r="AG42">
        <v>5.5697373965388204</v>
      </c>
      <c r="AH42">
        <v>0.109999050817306</v>
      </c>
      <c r="AI42">
        <v>323.15188351137698</v>
      </c>
      <c r="AJ42" t="s">
        <v>93</v>
      </c>
      <c r="AK42" t="s">
        <v>94</v>
      </c>
      <c r="AL42">
        <v>42740838113.720001</v>
      </c>
      <c r="AM42">
        <v>203170</v>
      </c>
      <c r="AP42">
        <v>2953773</v>
      </c>
      <c r="AQ42" t="s">
        <v>232</v>
      </c>
    </row>
    <row r="43" spans="1:43" x14ac:dyDescent="0.25">
      <c r="A43" t="s">
        <v>37</v>
      </c>
      <c r="B43">
        <v>17.079263305404201</v>
      </c>
      <c r="C43">
        <v>1.2869865983960499E-2</v>
      </c>
      <c r="D43">
        <v>14.3962249183193</v>
      </c>
      <c r="E43">
        <v>2.88007607583901</v>
      </c>
      <c r="F43" s="1">
        <v>0</v>
      </c>
      <c r="G43" s="1">
        <v>0</v>
      </c>
      <c r="H43">
        <v>3.9802830215993801</v>
      </c>
      <c r="I43">
        <v>15.707503758670001</v>
      </c>
      <c r="J43">
        <v>-5.9314346339003503</v>
      </c>
      <c r="K43">
        <v>0.70153036566972105</v>
      </c>
      <c r="L43">
        <v>36.037664374636897</v>
      </c>
      <c r="M43">
        <v>24.157787873966502</v>
      </c>
      <c r="N43">
        <v>94.530488822078098</v>
      </c>
      <c r="O43">
        <v>82.104122336149501</v>
      </c>
      <c r="P43">
        <v>196348.628531052</v>
      </c>
      <c r="Q43">
        <v>238987.606892207</v>
      </c>
      <c r="R43">
        <v>84.232874992886593</v>
      </c>
      <c r="S43">
        <v>693.51707709594803</v>
      </c>
      <c r="T43">
        <v>6.1590629348827702E-4</v>
      </c>
      <c r="U43">
        <v>0.50736412731219904</v>
      </c>
      <c r="V43" s="1">
        <v>0</v>
      </c>
      <c r="W43">
        <v>0.136263186030188</v>
      </c>
      <c r="X43">
        <v>0.35637268665761102</v>
      </c>
      <c r="Y43" s="1">
        <v>0</v>
      </c>
      <c r="Z43">
        <v>1</v>
      </c>
      <c r="AA43">
        <v>2.8908238440842601E-4</v>
      </c>
      <c r="AB43">
        <v>6.99747454109314E-3</v>
      </c>
      <c r="AC43" s="3">
        <v>6.7089989189870905E-4</v>
      </c>
      <c r="AD43" s="1">
        <v>0</v>
      </c>
      <c r="AE43" s="3">
        <v>8.2643040941112302E-4</v>
      </c>
      <c r="AF43" s="3">
        <v>4.0860082327066997E-3</v>
      </c>
      <c r="AG43">
        <v>5.5002992301933604</v>
      </c>
      <c r="AH43">
        <v>0.109710605418938</v>
      </c>
      <c r="AI43">
        <v>607.88731857863604</v>
      </c>
      <c r="AJ43" t="s">
        <v>95</v>
      </c>
      <c r="AK43" t="s">
        <v>96</v>
      </c>
      <c r="AL43">
        <v>25912521204.5</v>
      </c>
      <c r="AM43">
        <v>131972</v>
      </c>
    </row>
    <row r="44" spans="1:43" x14ac:dyDescent="0.25">
      <c r="A44" t="s">
        <v>37</v>
      </c>
      <c r="B44">
        <v>18.781126161847101</v>
      </c>
      <c r="C44">
        <v>1.40771160563916E-2</v>
      </c>
      <c r="D44">
        <v>15.6441192831465</v>
      </c>
      <c r="E44">
        <v>14.609331440591101</v>
      </c>
      <c r="F44" s="1">
        <v>0</v>
      </c>
      <c r="G44" s="1">
        <v>0</v>
      </c>
      <c r="H44">
        <v>4.1236671101532503</v>
      </c>
      <c r="I44">
        <v>37.559342713251503</v>
      </c>
      <c r="J44">
        <v>17.590526678120099</v>
      </c>
      <c r="K44">
        <v>16.904314089417699</v>
      </c>
      <c r="L44">
        <v>60.170255323881698</v>
      </c>
      <c r="M44">
        <v>24.318827869723702</v>
      </c>
      <c r="N44">
        <v>94.408569297767301</v>
      </c>
      <c r="O44">
        <v>82.054708879438905</v>
      </c>
      <c r="P44">
        <v>176559.59280849199</v>
      </c>
      <c r="Q44">
        <v>214094.456355042</v>
      </c>
      <c r="R44">
        <v>85.3950591785825</v>
      </c>
      <c r="S44">
        <v>702.56864547365706</v>
      </c>
      <c r="T44">
        <v>4.1493968088501701E-4</v>
      </c>
      <c r="U44">
        <v>0.54707499656630498</v>
      </c>
      <c r="V44" s="1">
        <v>0</v>
      </c>
      <c r="W44">
        <v>9.7973296804273899E-2</v>
      </c>
      <c r="X44">
        <v>0.35495170662941999</v>
      </c>
      <c r="Y44" s="1">
        <v>0</v>
      </c>
      <c r="Z44">
        <v>1</v>
      </c>
      <c r="AA44">
        <v>2.9090654583557803E-4</v>
      </c>
      <c r="AB44">
        <v>6.8149608118268697E-3</v>
      </c>
      <c r="AC44" s="3">
        <v>4.4186256114559598E-4</v>
      </c>
      <c r="AD44" s="1">
        <v>0</v>
      </c>
      <c r="AE44" s="3">
        <v>9.774227268700929E-4</v>
      </c>
      <c r="AF44" s="3">
        <v>5.5519639883387997E-3</v>
      </c>
      <c r="AG44">
        <v>5.45184090954558</v>
      </c>
      <c r="AH44">
        <v>0.10963141736689699</v>
      </c>
      <c r="AI44">
        <v>979.02658144165105</v>
      </c>
      <c r="AJ44" t="s">
        <v>97</v>
      </c>
      <c r="AK44" t="s">
        <v>98</v>
      </c>
      <c r="AL44">
        <v>13961979480.110001</v>
      </c>
      <c r="AM44">
        <v>79078</v>
      </c>
    </row>
    <row r="45" spans="1:43" x14ac:dyDescent="0.25">
      <c r="A45" t="s">
        <v>37</v>
      </c>
      <c r="B45">
        <v>19.7408132984358</v>
      </c>
      <c r="C45">
        <v>1.39531587007893E-2</v>
      </c>
      <c r="D45">
        <v>15.5167612620164</v>
      </c>
      <c r="E45">
        <v>30.962093135531202</v>
      </c>
      <c r="F45" s="1">
        <v>0</v>
      </c>
      <c r="G45" s="1">
        <v>0</v>
      </c>
      <c r="H45">
        <v>4.3097213627442397</v>
      </c>
      <c r="I45">
        <v>59.795340757765999</v>
      </c>
      <c r="J45">
        <v>41.262504739496798</v>
      </c>
      <c r="K45">
        <v>36.665618259561597</v>
      </c>
      <c r="L45">
        <v>84.772458746454603</v>
      </c>
      <c r="M45">
        <v>25.020379810007501</v>
      </c>
      <c r="N45">
        <v>94.325263802839899</v>
      </c>
      <c r="O45">
        <v>81.980377529607495</v>
      </c>
      <c r="P45">
        <v>159834.220968415</v>
      </c>
      <c r="Q45">
        <v>194788.22347783999</v>
      </c>
      <c r="R45">
        <v>89.385360164346693</v>
      </c>
      <c r="S45">
        <v>706.25371910096999</v>
      </c>
      <c r="T45">
        <v>1.1744218646116201E-3</v>
      </c>
      <c r="U45">
        <v>0.57117713544626203</v>
      </c>
      <c r="V45" s="1">
        <v>0</v>
      </c>
      <c r="W45">
        <v>7.0390651995568806E-2</v>
      </c>
      <c r="X45">
        <v>0.35843221255816798</v>
      </c>
      <c r="Y45" s="1">
        <v>0</v>
      </c>
      <c r="Z45">
        <v>1</v>
      </c>
      <c r="AA45">
        <v>2.9049960164604001E-4</v>
      </c>
      <c r="AB45">
        <v>6.6394245891560101E-3</v>
      </c>
      <c r="AC45" s="3">
        <v>3.3093204317756302E-4</v>
      </c>
      <c r="AD45" s="1">
        <v>0</v>
      </c>
      <c r="AE45" s="3">
        <v>1.04601420975127E-3</v>
      </c>
      <c r="AF45" s="3">
        <v>5.6459025783270299E-3</v>
      </c>
      <c r="AG45">
        <v>5.2979719604448503</v>
      </c>
      <c r="AH45">
        <v>0.10974725414418</v>
      </c>
      <c r="AI45">
        <v>1519.4942057128401</v>
      </c>
      <c r="AJ45" t="s">
        <v>99</v>
      </c>
      <c r="AK45" t="s">
        <v>100</v>
      </c>
      <c r="AL45">
        <v>4286274303.71</v>
      </c>
      <c r="AM45">
        <v>26817</v>
      </c>
    </row>
    <row r="46" spans="1:43" x14ac:dyDescent="0.25">
      <c r="A46" t="s">
        <v>37</v>
      </c>
      <c r="B46">
        <v>21.1279596182608</v>
      </c>
      <c r="C46">
        <v>1.32627011979446E-2</v>
      </c>
      <c r="D46">
        <v>14.8041306595434</v>
      </c>
      <c r="E46">
        <v>46.6766497479029</v>
      </c>
      <c r="F46" s="1">
        <v>0</v>
      </c>
      <c r="G46" s="1">
        <v>0</v>
      </c>
      <c r="H46">
        <v>4.4946770615540403</v>
      </c>
      <c r="I46">
        <v>80.438392556123304</v>
      </c>
      <c r="J46">
        <v>60.570118027770803</v>
      </c>
      <c r="K46">
        <v>57.010559800408203</v>
      </c>
      <c r="L46">
        <v>109.342929843628</v>
      </c>
      <c r="M46">
        <v>26.104631525645502</v>
      </c>
      <c r="N46">
        <v>94.718566248696703</v>
      </c>
      <c r="O46">
        <v>82.047974701414901</v>
      </c>
      <c r="P46">
        <v>138077.76948102101</v>
      </c>
      <c r="Q46">
        <v>172083.81711179501</v>
      </c>
      <c r="R46">
        <v>96.000119163964996</v>
      </c>
      <c r="S46">
        <v>705.46320671012302</v>
      </c>
      <c r="T46">
        <v>4.9215199738805303E-4</v>
      </c>
      <c r="U46">
        <v>0.65134312834360797</v>
      </c>
      <c r="V46" s="1">
        <v>0</v>
      </c>
      <c r="W46">
        <v>5.62133206975498E-2</v>
      </c>
      <c r="X46">
        <v>0.292443550958841</v>
      </c>
      <c r="Y46" s="1">
        <v>0</v>
      </c>
      <c r="Z46">
        <v>1</v>
      </c>
      <c r="AA46">
        <v>2.90794951165145E-4</v>
      </c>
      <c r="AB46">
        <v>6.4198074952198699E-3</v>
      </c>
      <c r="AC46" s="3">
        <v>3.0942788401503498E-4</v>
      </c>
      <c r="AD46" s="1">
        <v>0</v>
      </c>
      <c r="AE46" s="3">
        <v>1.19624259883231E-3</v>
      </c>
      <c r="AF46" s="3">
        <v>5.04646780473288E-3</v>
      </c>
      <c r="AG46">
        <v>5.2288987849741497</v>
      </c>
      <c r="AH46">
        <v>0.112759798317774</v>
      </c>
      <c r="AI46">
        <v>2132.4943561034902</v>
      </c>
      <c r="AJ46" t="s">
        <v>101</v>
      </c>
      <c r="AK46" t="s">
        <v>102</v>
      </c>
      <c r="AL46">
        <v>1535148641.0899999</v>
      </c>
      <c r="AM46">
        <v>11118</v>
      </c>
    </row>
    <row r="47" spans="1:43" x14ac:dyDescent="0.25">
      <c r="A47" t="s">
        <v>37</v>
      </c>
      <c r="B47">
        <v>22.502471097851899</v>
      </c>
      <c r="C47">
        <v>1.3769316588861E-2</v>
      </c>
      <c r="D47">
        <v>15.327551017884</v>
      </c>
      <c r="E47">
        <v>68.494316425831499</v>
      </c>
      <c r="F47" s="1">
        <v>0</v>
      </c>
      <c r="G47" s="1">
        <v>0</v>
      </c>
      <c r="H47">
        <v>4.7509037898361601</v>
      </c>
      <c r="I47">
        <v>103.19767856253399</v>
      </c>
      <c r="J47">
        <v>75.983993129044705</v>
      </c>
      <c r="K47">
        <v>85.956488408111696</v>
      </c>
      <c r="L47">
        <v>134.61462126504699</v>
      </c>
      <c r="M47">
        <v>27.210655926279699</v>
      </c>
      <c r="N47">
        <v>95.443931530908898</v>
      </c>
      <c r="O47">
        <v>82.156919431089094</v>
      </c>
      <c r="P47">
        <v>126878.540034871</v>
      </c>
      <c r="Q47">
        <v>164342.83155026301</v>
      </c>
      <c r="R47">
        <v>104.778214460409</v>
      </c>
      <c r="S47">
        <v>687.84734364754797</v>
      </c>
      <c r="T47" s="1">
        <v>0</v>
      </c>
      <c r="U47">
        <v>0.64325723939913604</v>
      </c>
      <c r="V47" s="1">
        <v>0</v>
      </c>
      <c r="W47">
        <v>4.5558068180690199E-2</v>
      </c>
      <c r="X47">
        <v>0.31118469242017299</v>
      </c>
      <c r="Y47" s="1">
        <v>0</v>
      </c>
      <c r="Z47">
        <v>1</v>
      </c>
      <c r="AA47">
        <v>2.9335360205603799E-4</v>
      </c>
      <c r="AB47">
        <v>6.3948031435493297E-3</v>
      </c>
      <c r="AC47" s="3">
        <v>3.7898944912329502E-4</v>
      </c>
      <c r="AD47" s="1">
        <v>0</v>
      </c>
      <c r="AE47" s="3">
        <v>1.5686355589822499E-3</v>
      </c>
      <c r="AF47" s="3">
        <v>5.1335756205639098E-3</v>
      </c>
      <c r="AG47">
        <v>5.3721602102642603</v>
      </c>
      <c r="AH47">
        <v>0.119701485865374</v>
      </c>
      <c r="AI47">
        <v>2977.1815530629401</v>
      </c>
      <c r="AJ47" t="s">
        <v>103</v>
      </c>
      <c r="AK47" t="s">
        <v>104</v>
      </c>
      <c r="AL47">
        <v>473003197.25</v>
      </c>
      <c r="AM47">
        <v>3728</v>
      </c>
    </row>
    <row r="48" spans="1:43" x14ac:dyDescent="0.25">
      <c r="A48" t="s">
        <v>37</v>
      </c>
      <c r="B48">
        <v>21.1659053059855</v>
      </c>
      <c r="C48">
        <v>1.2132578593391801E-2</v>
      </c>
      <c r="D48">
        <v>13.6258158319513</v>
      </c>
      <c r="E48">
        <v>84.1566532381174</v>
      </c>
      <c r="F48" s="1">
        <v>0</v>
      </c>
      <c r="G48" s="1">
        <v>0</v>
      </c>
      <c r="H48">
        <v>4.9370943876270701</v>
      </c>
      <c r="I48">
        <v>125.152420309475</v>
      </c>
      <c r="J48">
        <v>93.732511601325896</v>
      </c>
      <c r="K48">
        <v>110.443117096469</v>
      </c>
      <c r="L48">
        <v>160.585566631332</v>
      </c>
      <c r="M48">
        <v>29.1208909156984</v>
      </c>
      <c r="N48">
        <v>95.961668590720507</v>
      </c>
      <c r="O48">
        <v>82.2502490459174</v>
      </c>
      <c r="P48">
        <v>112440.6632125</v>
      </c>
      <c r="Q48">
        <v>150730.30193962701</v>
      </c>
      <c r="R48">
        <v>113.701054322345</v>
      </c>
      <c r="S48">
        <v>678.50484840178694</v>
      </c>
      <c r="T48" s="1">
        <v>0</v>
      </c>
      <c r="U48">
        <v>0.71820613506504405</v>
      </c>
      <c r="V48" s="1">
        <v>0</v>
      </c>
      <c r="W48">
        <v>3.26386030653723E-2</v>
      </c>
      <c r="X48">
        <v>0.24915526186958201</v>
      </c>
      <c r="Y48" s="1">
        <v>0</v>
      </c>
      <c r="Z48">
        <v>1</v>
      </c>
      <c r="AA48">
        <v>2.9763473747657098E-4</v>
      </c>
      <c r="AB48">
        <v>6.1555689664415398E-3</v>
      </c>
      <c r="AC48" s="3">
        <v>4.04087353256425E-4</v>
      </c>
      <c r="AD48" s="1">
        <v>0</v>
      </c>
      <c r="AE48" s="3">
        <v>1.22344331909452E-3</v>
      </c>
      <c r="AF48" s="3">
        <v>4.0518685569653403E-3</v>
      </c>
      <c r="AG48">
        <v>5.0933544866268896</v>
      </c>
      <c r="AH48">
        <v>0.122093883200953</v>
      </c>
      <c r="AI48">
        <v>3786.7715684756099</v>
      </c>
      <c r="AJ48" t="s">
        <v>105</v>
      </c>
      <c r="AK48" t="s">
        <v>106</v>
      </c>
      <c r="AL48">
        <v>179905061.13999999</v>
      </c>
      <c r="AM48">
        <v>1600</v>
      </c>
    </row>
    <row r="49" spans="1:39" x14ac:dyDescent="0.25">
      <c r="A49" t="s">
        <v>37</v>
      </c>
      <c r="B49">
        <v>19.3618637879283</v>
      </c>
      <c r="C49">
        <v>1.2505892188063999E-2</v>
      </c>
      <c r="D49">
        <v>14.016690828244</v>
      </c>
      <c r="E49">
        <v>137.96307050248001</v>
      </c>
      <c r="F49" s="1">
        <v>0</v>
      </c>
      <c r="G49" s="1">
        <v>0</v>
      </c>
      <c r="H49">
        <v>5.4237686455926797</v>
      </c>
      <c r="I49">
        <v>138.812888791251</v>
      </c>
      <c r="J49">
        <v>92.5825611710667</v>
      </c>
      <c r="K49">
        <v>131.17831819201601</v>
      </c>
      <c r="L49">
        <v>184.28619230195099</v>
      </c>
      <c r="M49">
        <v>25.260999279080199</v>
      </c>
      <c r="N49">
        <v>95.7656289015152</v>
      </c>
      <c r="O49">
        <v>82.480109937057193</v>
      </c>
      <c r="P49">
        <v>87468.287103092705</v>
      </c>
      <c r="Q49">
        <v>121361.434223228</v>
      </c>
      <c r="R49">
        <v>96.189504225751193</v>
      </c>
      <c r="S49">
        <v>634.11999494003499</v>
      </c>
      <c r="T49">
        <v>9.0167731317450297E-4</v>
      </c>
      <c r="U49">
        <v>0.91479714098851805</v>
      </c>
      <c r="V49" s="1">
        <v>0</v>
      </c>
      <c r="W49">
        <v>1.6975927247785402E-2</v>
      </c>
      <c r="X49">
        <v>6.8226931763696194E-2</v>
      </c>
      <c r="Y49" s="1">
        <v>0</v>
      </c>
      <c r="Z49">
        <v>1</v>
      </c>
      <c r="AA49">
        <v>2.8750391309219798E-4</v>
      </c>
      <c r="AB49">
        <v>6.2126105577638997E-3</v>
      </c>
      <c r="AC49" s="3">
        <v>1.9846800808234299E-4</v>
      </c>
      <c r="AD49" s="1">
        <v>0</v>
      </c>
      <c r="AE49" s="3">
        <v>2.69029293596272E-3</v>
      </c>
      <c r="AF49" s="3">
        <v>3.1170810837311399E-3</v>
      </c>
      <c r="AG49">
        <v>6.2176120801041499</v>
      </c>
      <c r="AH49">
        <v>0.12984760064332901</v>
      </c>
      <c r="AI49">
        <v>3810.3540694043299</v>
      </c>
      <c r="AJ49" t="s">
        <v>107</v>
      </c>
      <c r="AK49" t="s">
        <v>108</v>
      </c>
      <c r="AL49">
        <v>169688476.97999999</v>
      </c>
      <c r="AM49">
        <v>1940</v>
      </c>
    </row>
    <row r="50" spans="1:39" x14ac:dyDescent="0.25">
      <c r="A50" t="s">
        <v>37</v>
      </c>
      <c r="B50">
        <v>6.9794532604841297</v>
      </c>
      <c r="C50">
        <v>1.20044212375198E-2</v>
      </c>
      <c r="D50">
        <v>13.491254591511399</v>
      </c>
      <c r="E50">
        <v>173.274141240977</v>
      </c>
      <c r="F50" s="1">
        <v>0</v>
      </c>
      <c r="G50" s="1">
        <v>0</v>
      </c>
      <c r="H50">
        <v>5.7140648388650099</v>
      </c>
      <c r="I50">
        <v>154.94836443765399</v>
      </c>
      <c r="J50">
        <v>109.858489804592</v>
      </c>
      <c r="K50">
        <v>150.60671731590801</v>
      </c>
      <c r="L50">
        <v>207.55705650590701</v>
      </c>
      <c r="M50">
        <v>27.084889133056201</v>
      </c>
      <c r="N50">
        <v>96.277752119228794</v>
      </c>
      <c r="O50">
        <v>82.510308588317301</v>
      </c>
      <c r="P50">
        <v>75403.519256317595</v>
      </c>
      <c r="Q50">
        <v>99459.905285000597</v>
      </c>
      <c r="R50">
        <v>93.476075746831498</v>
      </c>
      <c r="S50">
        <v>625.28441713501502</v>
      </c>
      <c r="T50">
        <v>3.8981640127350998E-3</v>
      </c>
      <c r="U50">
        <v>0.99483242593182397</v>
      </c>
      <c r="V50" s="1">
        <v>0</v>
      </c>
      <c r="W50">
        <v>2.3347076984149701E-3</v>
      </c>
      <c r="X50">
        <v>2.8328663697605601E-3</v>
      </c>
      <c r="Y50" s="1">
        <v>0</v>
      </c>
      <c r="Z50">
        <v>1</v>
      </c>
      <c r="AA50">
        <v>2.89912442400614E-4</v>
      </c>
      <c r="AB50">
        <v>6.0035759727373999E-3</v>
      </c>
      <c r="AC50" s="3">
        <v>2.2987193244758099E-4</v>
      </c>
      <c r="AD50" s="1">
        <v>0</v>
      </c>
      <c r="AE50" s="3">
        <v>3.4478881786602199E-3</v>
      </c>
      <c r="AF50" s="3">
        <v>2.0331229422173298E-3</v>
      </c>
      <c r="AG50">
        <v>5.9665278409943303</v>
      </c>
      <c r="AH50">
        <v>0.13743515574728199</v>
      </c>
      <c r="AI50">
        <v>4394.3443071661804</v>
      </c>
      <c r="AJ50" t="s">
        <v>109</v>
      </c>
      <c r="AK50" t="s">
        <v>110</v>
      </c>
      <c r="AL50">
        <v>104433874.17</v>
      </c>
      <c r="AM50">
        <v>1385</v>
      </c>
    </row>
    <row r="53" spans="1:39" x14ac:dyDescent="0.25">
      <c r="A53" t="s">
        <v>223</v>
      </c>
    </row>
    <row r="54" spans="1:39" x14ac:dyDescent="0.25">
      <c r="A54" t="s">
        <v>0</v>
      </c>
      <c r="B54" t="s">
        <v>1</v>
      </c>
      <c r="C54" t="s">
        <v>2</v>
      </c>
      <c r="D54" t="s">
        <v>3</v>
      </c>
      <c r="E54" t="s">
        <v>5</v>
      </c>
      <c r="F54" t="s">
        <v>6</v>
      </c>
      <c r="G54" t="s">
        <v>208</v>
      </c>
      <c r="H54" t="s">
        <v>7</v>
      </c>
      <c r="I54" t="s">
        <v>8</v>
      </c>
      <c r="J54" t="s">
        <v>134</v>
      </c>
      <c r="K54" t="s">
        <v>143</v>
      </c>
      <c r="L54" t="s">
        <v>9</v>
      </c>
      <c r="M54" t="s">
        <v>10</v>
      </c>
      <c r="N54" t="s">
        <v>11</v>
      </c>
      <c r="O54" t="s">
        <v>13</v>
      </c>
      <c r="P54" t="s">
        <v>14</v>
      </c>
      <c r="Q54" t="s">
        <v>15</v>
      </c>
      <c r="R54" t="s">
        <v>16</v>
      </c>
      <c r="S54" t="s">
        <v>17</v>
      </c>
      <c r="T54" t="s">
        <v>18</v>
      </c>
      <c r="U54" t="s">
        <v>20</v>
      </c>
      <c r="V54" t="s">
        <v>21</v>
      </c>
      <c r="W54" t="s">
        <v>22</v>
      </c>
      <c r="X54" t="s">
        <v>23</v>
      </c>
      <c r="Y54" t="s">
        <v>24</v>
      </c>
      <c r="Z54" t="s">
        <v>25</v>
      </c>
      <c r="AA54" t="s">
        <v>26</v>
      </c>
      <c r="AB54" t="s">
        <v>27</v>
      </c>
      <c r="AC54" s="3" t="s">
        <v>120</v>
      </c>
      <c r="AD54" t="s">
        <v>28</v>
      </c>
      <c r="AE54" s="3" t="s">
        <v>29</v>
      </c>
      <c r="AF54" s="3" t="s">
        <v>30</v>
      </c>
      <c r="AG54" t="s">
        <v>31</v>
      </c>
      <c r="AH54" t="s">
        <v>32</v>
      </c>
      <c r="AI54" t="s">
        <v>33</v>
      </c>
      <c r="AJ54" t="s">
        <v>34</v>
      </c>
      <c r="AK54" t="s">
        <v>74</v>
      </c>
      <c r="AL54" t="s">
        <v>35</v>
      </c>
      <c r="AM54" t="s">
        <v>36</v>
      </c>
    </row>
    <row r="55" spans="1:39" x14ac:dyDescent="0.25">
      <c r="A55" t="s">
        <v>37</v>
      </c>
      <c r="B55">
        <v>4.7066322239034601</v>
      </c>
      <c r="C55">
        <v>5.3460046747549799E-3</v>
      </c>
      <c r="D55">
        <v>6.2299003925379903</v>
      </c>
      <c r="E55">
        <v>-58.6804125166002</v>
      </c>
      <c r="F55" s="1">
        <v>0</v>
      </c>
      <c r="G55" s="1">
        <v>0</v>
      </c>
      <c r="H55">
        <v>3.09540958948475</v>
      </c>
      <c r="I55">
        <v>-172.36409781045899</v>
      </c>
      <c r="J55">
        <v>-176.437648462525</v>
      </c>
      <c r="K55">
        <v>-175.24219016749799</v>
      </c>
      <c r="L55">
        <v>-155.910965733197</v>
      </c>
      <c r="M55">
        <v>24.913149957201099</v>
      </c>
      <c r="N55">
        <v>91.273097940753203</v>
      </c>
      <c r="O55">
        <v>77.961182395786594</v>
      </c>
      <c r="P55">
        <v>242572.77544320401</v>
      </c>
      <c r="Q55">
        <v>290710.89681693801</v>
      </c>
      <c r="R55">
        <v>81.159355013264303</v>
      </c>
      <c r="S55">
        <v>642.84102408513695</v>
      </c>
      <c r="T55">
        <v>4.14024763217792E-4</v>
      </c>
      <c r="U55">
        <v>0.56096342297036705</v>
      </c>
      <c r="V55" s="1">
        <v>0</v>
      </c>
      <c r="W55">
        <v>0.17890412166401601</v>
      </c>
      <c r="X55">
        <v>0.26013245536561602</v>
      </c>
      <c r="Y55" s="1">
        <v>0</v>
      </c>
      <c r="Z55">
        <v>1</v>
      </c>
      <c r="AA55">
        <v>2.9710945935944902E-4</v>
      </c>
      <c r="AB55">
        <v>5.0024383484106203E-3</v>
      </c>
      <c r="AC55" s="3">
        <v>1.42734244137824E-6</v>
      </c>
      <c r="AD55" s="1">
        <v>0</v>
      </c>
      <c r="AE55" s="28">
        <v>4.50336091868286E-5</v>
      </c>
      <c r="AF55" s="3">
        <v>0</v>
      </c>
      <c r="AG55">
        <v>5.6642194425114303</v>
      </c>
      <c r="AH55">
        <v>0.119361360309913</v>
      </c>
      <c r="AI55">
        <v>0.28746446885613802</v>
      </c>
      <c r="AJ55" t="s">
        <v>79</v>
      </c>
      <c r="AK55" t="s">
        <v>80</v>
      </c>
      <c r="AL55">
        <v>369438337</v>
      </c>
      <c r="AM55">
        <v>1523</v>
      </c>
    </row>
    <row r="56" spans="1:39" x14ac:dyDescent="0.25">
      <c r="A56" t="s">
        <v>37</v>
      </c>
      <c r="B56">
        <v>10.7241953787447</v>
      </c>
      <c r="C56">
        <v>5.4911496336863697E-3</v>
      </c>
      <c r="D56">
        <v>6.3939695768459099</v>
      </c>
      <c r="E56">
        <v>-41.839398582499797</v>
      </c>
      <c r="F56" s="1">
        <v>0</v>
      </c>
      <c r="G56" s="1">
        <v>0</v>
      </c>
      <c r="H56">
        <v>3.2675929630382501</v>
      </c>
      <c r="I56">
        <v>-151.42005676406399</v>
      </c>
      <c r="J56">
        <v>-155.01682653098999</v>
      </c>
      <c r="K56">
        <v>-158.27858379395201</v>
      </c>
      <c r="L56">
        <v>-135.18007418575499</v>
      </c>
      <c r="M56">
        <v>25.5734059708</v>
      </c>
      <c r="N56">
        <v>92.863965997471098</v>
      </c>
      <c r="O56">
        <v>78.117325843224606</v>
      </c>
      <c r="P56">
        <v>245755.878537615</v>
      </c>
      <c r="Q56">
        <v>289074.08371468802</v>
      </c>
      <c r="R56">
        <v>82.563919750657902</v>
      </c>
      <c r="S56">
        <v>658.70961399255896</v>
      </c>
      <c r="T56">
        <v>8.7788480952465496E-5</v>
      </c>
      <c r="U56">
        <v>0.57935051645212698</v>
      </c>
      <c r="V56" s="1">
        <v>0</v>
      </c>
      <c r="W56">
        <v>0.21853140176225799</v>
      </c>
      <c r="X56">
        <v>0.202118081785613</v>
      </c>
      <c r="Y56" s="1">
        <v>0</v>
      </c>
      <c r="Z56">
        <v>1</v>
      </c>
      <c r="AA56">
        <v>2.9683665577560502E-4</v>
      </c>
      <c r="AB56">
        <v>5.1599340180717903E-3</v>
      </c>
      <c r="AC56" s="3">
        <v>1.0265544210675299E-6</v>
      </c>
      <c r="AD56" s="1">
        <v>0</v>
      </c>
      <c r="AE56" s="28">
        <v>3.3356046757430898E-5</v>
      </c>
      <c r="AF56" s="3">
        <v>0</v>
      </c>
      <c r="AG56">
        <v>6.1998719458934701</v>
      </c>
      <c r="AH56">
        <v>0.136037983925791</v>
      </c>
      <c r="AI56">
        <v>6.4646176476742303</v>
      </c>
      <c r="AJ56" t="s">
        <v>81</v>
      </c>
      <c r="AK56" t="s">
        <v>82</v>
      </c>
      <c r="AL56">
        <v>3550926688.9899998</v>
      </c>
      <c r="AM56">
        <v>14449</v>
      </c>
    </row>
    <row r="57" spans="1:39" x14ac:dyDescent="0.25">
      <c r="A57" t="s">
        <v>37</v>
      </c>
      <c r="B57">
        <v>13.3596797597096</v>
      </c>
      <c r="C57">
        <v>8.8814040646968198E-3</v>
      </c>
      <c r="D57">
        <v>10.1521898948525</v>
      </c>
      <c r="E57">
        <v>-36.530249277428403</v>
      </c>
      <c r="F57" s="1">
        <v>0</v>
      </c>
      <c r="G57" s="1">
        <v>0</v>
      </c>
      <c r="H57">
        <v>3.3267634255451601</v>
      </c>
      <c r="I57">
        <v>-127.460772552997</v>
      </c>
      <c r="J57">
        <v>-131.87003175269501</v>
      </c>
      <c r="K57">
        <v>-136.108979170033</v>
      </c>
      <c r="L57">
        <v>-110.56368571206301</v>
      </c>
      <c r="M57">
        <v>23.728354891513401</v>
      </c>
      <c r="N57">
        <v>92.630702813703607</v>
      </c>
      <c r="O57">
        <v>77.977006997723095</v>
      </c>
      <c r="P57">
        <v>236206.11461888699</v>
      </c>
      <c r="Q57">
        <v>280998.12668212497</v>
      </c>
      <c r="R57">
        <v>82.405979259349806</v>
      </c>
      <c r="S57">
        <v>661.59285028148804</v>
      </c>
      <c r="T57">
        <v>3.4922794437526898E-4</v>
      </c>
      <c r="U57">
        <v>0.57661452875639396</v>
      </c>
      <c r="V57" s="1">
        <v>0</v>
      </c>
      <c r="W57">
        <v>0.217271857440653</v>
      </c>
      <c r="X57">
        <v>0.20611361380295101</v>
      </c>
      <c r="Y57" s="1">
        <v>0</v>
      </c>
      <c r="Z57">
        <v>1</v>
      </c>
      <c r="AA57">
        <v>2.9663850572407698E-4</v>
      </c>
      <c r="AB57">
        <v>6.4122931122957997E-3</v>
      </c>
      <c r="AC57" s="3">
        <v>1.29965165141037E-6</v>
      </c>
      <c r="AD57" s="1">
        <v>0</v>
      </c>
      <c r="AE57" s="3">
        <v>2.1708873976205301E-3</v>
      </c>
      <c r="AF57" s="3">
        <v>3.0619404398946701E-7</v>
      </c>
      <c r="AG57">
        <v>6.9249547959657001</v>
      </c>
      <c r="AH57">
        <v>0.139611800927087</v>
      </c>
      <c r="AI57">
        <v>14.5421519714155</v>
      </c>
      <c r="AJ57" t="s">
        <v>83</v>
      </c>
      <c r="AK57" t="s">
        <v>84</v>
      </c>
      <c r="AL57">
        <v>16808427116.280001</v>
      </c>
      <c r="AM57">
        <v>71160</v>
      </c>
    </row>
    <row r="58" spans="1:39" x14ac:dyDescent="0.25">
      <c r="A58" t="s">
        <v>37</v>
      </c>
      <c r="B58">
        <v>13.4370751146804</v>
      </c>
      <c r="C58">
        <v>1.2185855928057401E-2</v>
      </c>
      <c r="D58">
        <v>13.6816988963513</v>
      </c>
      <c r="E58">
        <v>-25.888771457462902</v>
      </c>
      <c r="F58" s="1">
        <v>0</v>
      </c>
      <c r="G58" s="1">
        <v>0</v>
      </c>
      <c r="H58">
        <v>3.4639137439639698</v>
      </c>
      <c r="I58">
        <v>-104.951191778816</v>
      </c>
      <c r="J58">
        <v>-108.452134793933</v>
      </c>
      <c r="K58">
        <v>-120.458604215856</v>
      </c>
      <c r="L58">
        <v>-86.802295230604301</v>
      </c>
      <c r="M58">
        <v>23.823992113616399</v>
      </c>
      <c r="N58">
        <v>92.289099388560302</v>
      </c>
      <c r="O58">
        <v>77.720852970982506</v>
      </c>
      <c r="P58">
        <v>219928.69399017599</v>
      </c>
      <c r="Q58">
        <v>267807.365594203</v>
      </c>
      <c r="R58">
        <v>82.2859597407748</v>
      </c>
      <c r="S58">
        <v>671.83947683040697</v>
      </c>
      <c r="T58">
        <v>4.7359226729837902E-4</v>
      </c>
      <c r="U58">
        <v>0.57170845581447505</v>
      </c>
      <c r="V58" s="1">
        <v>0</v>
      </c>
      <c r="W58">
        <v>0.20761452451599699</v>
      </c>
      <c r="X58">
        <v>0.22067701966952699</v>
      </c>
      <c r="Y58" s="1">
        <v>0</v>
      </c>
      <c r="Z58">
        <v>1</v>
      </c>
      <c r="AA58">
        <v>2.9919940560919401E-4</v>
      </c>
      <c r="AB58">
        <v>7.1779048427399799E-3</v>
      </c>
      <c r="AC58" s="3">
        <v>1.23097837200106E-4</v>
      </c>
      <c r="AD58" s="1">
        <v>0</v>
      </c>
      <c r="AE58" s="3">
        <v>4.5853675246863004E-3</v>
      </c>
      <c r="AF58" s="3">
        <v>2.9179999149738598E-7</v>
      </c>
      <c r="AG58">
        <v>6.9303802436058497</v>
      </c>
      <c r="AH58">
        <v>0.139954603048314</v>
      </c>
      <c r="AI58">
        <v>40.067832892174003</v>
      </c>
      <c r="AJ58" t="s">
        <v>85</v>
      </c>
      <c r="AK58" t="s">
        <v>86</v>
      </c>
      <c r="AL58">
        <v>28747099520.150002</v>
      </c>
      <c r="AM58">
        <v>130711</v>
      </c>
    </row>
    <row r="59" spans="1:39" x14ac:dyDescent="0.25">
      <c r="A59" t="s">
        <v>37</v>
      </c>
      <c r="B59">
        <v>14.5841394389151</v>
      </c>
      <c r="C59">
        <v>1.2795641301467601E-2</v>
      </c>
      <c r="D59">
        <v>14.3189519285309</v>
      </c>
      <c r="E59">
        <v>-16.427052109136199</v>
      </c>
      <c r="F59" s="1">
        <v>0</v>
      </c>
      <c r="G59" s="1">
        <v>0</v>
      </c>
      <c r="H59">
        <v>3.6163914414087799</v>
      </c>
      <c r="I59">
        <v>-80.810603245585</v>
      </c>
      <c r="J59">
        <v>-84.6751559479208</v>
      </c>
      <c r="K59">
        <v>-99.989152169096599</v>
      </c>
      <c r="L59">
        <v>-61.719685068349897</v>
      </c>
      <c r="M59">
        <v>24.5526867539593</v>
      </c>
      <c r="N59">
        <v>92.012488870568703</v>
      </c>
      <c r="O59">
        <v>77.572371793533804</v>
      </c>
      <c r="P59">
        <v>209079.841780193</v>
      </c>
      <c r="Q59">
        <v>255779.273717631</v>
      </c>
      <c r="R59">
        <v>82.196968531434507</v>
      </c>
      <c r="S59">
        <v>676.29859838735501</v>
      </c>
      <c r="T59">
        <v>4.5263368473756198E-4</v>
      </c>
      <c r="U59">
        <v>0.54404995950483004</v>
      </c>
      <c r="V59" s="1">
        <v>0</v>
      </c>
      <c r="W59">
        <v>0.19801021876759201</v>
      </c>
      <c r="X59">
        <v>0.25793982172757601</v>
      </c>
      <c r="Y59" s="1">
        <v>0</v>
      </c>
      <c r="Z59">
        <v>1</v>
      </c>
      <c r="AA59">
        <v>3.00884880701875E-4</v>
      </c>
      <c r="AB59">
        <v>7.8145017532556607E-3</v>
      </c>
      <c r="AC59" s="3">
        <v>4.0241164691569699E-4</v>
      </c>
      <c r="AD59" s="1">
        <v>0</v>
      </c>
      <c r="AE59" s="3">
        <v>4.2764999626714604E-3</v>
      </c>
      <c r="AF59" s="3">
        <v>1.3403811645879399E-6</v>
      </c>
      <c r="AG59">
        <v>6.66948530484279</v>
      </c>
      <c r="AH59">
        <v>0.13844087231364099</v>
      </c>
      <c r="AI59">
        <v>99.908824139051802</v>
      </c>
      <c r="AJ59" t="s">
        <v>87</v>
      </c>
      <c r="AK59" t="s">
        <v>88</v>
      </c>
      <c r="AL59">
        <v>38886968852.540001</v>
      </c>
      <c r="AM59">
        <v>185991</v>
      </c>
    </row>
    <row r="60" spans="1:39" x14ac:dyDescent="0.25">
      <c r="A60" t="s">
        <v>37</v>
      </c>
      <c r="B60">
        <v>14.3286693379396</v>
      </c>
      <c r="C60">
        <v>1.3176998782093E-2</v>
      </c>
      <c r="D60">
        <v>14.7152926587145</v>
      </c>
      <c r="E60">
        <v>-13.161268467119299</v>
      </c>
      <c r="F60" s="1">
        <v>0</v>
      </c>
      <c r="G60" s="1">
        <v>0</v>
      </c>
      <c r="H60">
        <v>3.7113208287604502</v>
      </c>
      <c r="I60">
        <v>-57.386363044293802</v>
      </c>
      <c r="J60">
        <v>-61.734215454330403</v>
      </c>
      <c r="K60">
        <v>-78.594512359019106</v>
      </c>
      <c r="L60">
        <v>-37.693452575626999</v>
      </c>
      <c r="M60">
        <v>25.2687214389167</v>
      </c>
      <c r="N60">
        <v>91.897474485605201</v>
      </c>
      <c r="O60">
        <v>77.399544956291393</v>
      </c>
      <c r="P60">
        <v>202682.19760002801</v>
      </c>
      <c r="Q60">
        <v>248019.28204784601</v>
      </c>
      <c r="R60">
        <v>82.284751329297507</v>
      </c>
      <c r="S60">
        <v>682.578982942793</v>
      </c>
      <c r="T60">
        <v>4.3020025316053902E-4</v>
      </c>
      <c r="U60">
        <v>0.53285732245920803</v>
      </c>
      <c r="V60" s="1">
        <v>0</v>
      </c>
      <c r="W60">
        <v>0.176421512003651</v>
      </c>
      <c r="X60">
        <v>0.290721165537139</v>
      </c>
      <c r="Y60" s="1">
        <v>0</v>
      </c>
      <c r="Z60">
        <v>1</v>
      </c>
      <c r="AA60">
        <v>3.0025212328232498E-4</v>
      </c>
      <c r="AB60">
        <v>7.8666906535042897E-3</v>
      </c>
      <c r="AC60" s="3">
        <v>7.2204507184505198E-4</v>
      </c>
      <c r="AD60" s="1">
        <v>0</v>
      </c>
      <c r="AE60" s="3">
        <v>4.2512225448648102E-3</v>
      </c>
      <c r="AF60" s="3">
        <v>3.67708319020841E-5</v>
      </c>
      <c r="AG60">
        <v>6.5033694292150201</v>
      </c>
      <c r="AH60">
        <v>0.13897265383063501</v>
      </c>
      <c r="AI60">
        <v>187.72906954805001</v>
      </c>
      <c r="AJ60" t="s">
        <v>89</v>
      </c>
      <c r="AK60" t="s">
        <v>90</v>
      </c>
      <c r="AL60">
        <v>39481275999.300003</v>
      </c>
      <c r="AM60">
        <v>194794</v>
      </c>
    </row>
    <row r="61" spans="1:39" x14ac:dyDescent="0.25">
      <c r="A61" t="s">
        <v>37</v>
      </c>
      <c r="B61">
        <v>16.526942960174999</v>
      </c>
      <c r="C61">
        <v>1.39332831326681E-2</v>
      </c>
      <c r="D61">
        <v>15.4963240357446</v>
      </c>
      <c r="E61">
        <v>-13.0506115941381</v>
      </c>
      <c r="F61" s="1">
        <v>0</v>
      </c>
      <c r="G61" s="1">
        <v>0</v>
      </c>
      <c r="H61">
        <v>3.76468286583302</v>
      </c>
      <c r="I61">
        <v>-31.532871599976499</v>
      </c>
      <c r="J61">
        <v>-38.262553080427999</v>
      </c>
      <c r="K61">
        <v>-51.345432125414398</v>
      </c>
      <c r="L61">
        <v>-11.9768742467751</v>
      </c>
      <c r="M61">
        <v>25.4366299537275</v>
      </c>
      <c r="N61">
        <v>91.986032985094496</v>
      </c>
      <c r="O61">
        <v>77.426676192978604</v>
      </c>
      <c r="P61">
        <v>204113.12017583201</v>
      </c>
      <c r="Q61">
        <v>250148.52260036499</v>
      </c>
      <c r="R61">
        <v>82.523406488664094</v>
      </c>
      <c r="S61">
        <v>684.77492337440299</v>
      </c>
      <c r="T61">
        <v>7.71150120802805E-4</v>
      </c>
      <c r="U61">
        <v>0.47257225857136798</v>
      </c>
      <c r="V61" s="1">
        <v>0</v>
      </c>
      <c r="W61">
        <v>0.19260434774829799</v>
      </c>
      <c r="X61">
        <v>0.33482339368033298</v>
      </c>
      <c r="Y61" s="1">
        <v>0</v>
      </c>
      <c r="Z61">
        <v>1</v>
      </c>
      <c r="AA61">
        <v>2.9755406101233099E-4</v>
      </c>
      <c r="AB61">
        <v>7.8169019955396796E-3</v>
      </c>
      <c r="AC61" s="3">
        <v>9.2076702795263995E-4</v>
      </c>
      <c r="AD61" s="1">
        <v>0</v>
      </c>
      <c r="AE61" s="3">
        <v>4.5058041772626902E-3</v>
      </c>
      <c r="AF61" s="3">
        <v>3.9223251558085699E-4</v>
      </c>
      <c r="AG61">
        <v>6.4846175563015702</v>
      </c>
      <c r="AH61">
        <v>0.13979902964403099</v>
      </c>
      <c r="AI61">
        <v>286.94622236501402</v>
      </c>
      <c r="AJ61" t="s">
        <v>91</v>
      </c>
      <c r="AK61" t="s">
        <v>92</v>
      </c>
      <c r="AL61">
        <v>44738738358.860001</v>
      </c>
      <c r="AM61">
        <v>219186</v>
      </c>
    </row>
    <row r="62" spans="1:39" x14ac:dyDescent="0.25">
      <c r="A62" t="s">
        <v>37</v>
      </c>
      <c r="B62">
        <v>19.917622595917098</v>
      </c>
      <c r="C62">
        <v>1.7242211703724301E-2</v>
      </c>
      <c r="D62">
        <v>18.837029934211898</v>
      </c>
      <c r="E62">
        <v>-9.6872337955109398</v>
      </c>
      <c r="F62" s="1">
        <v>0</v>
      </c>
      <c r="G62" s="1">
        <v>0</v>
      </c>
      <c r="H62">
        <v>3.8295911753601599</v>
      </c>
      <c r="I62">
        <v>-7.4270303094079697</v>
      </c>
      <c r="J62">
        <v>-15.413858680086699</v>
      </c>
      <c r="K62">
        <v>-23.732401756080801</v>
      </c>
      <c r="L62">
        <v>12.114482165254399</v>
      </c>
      <c r="M62">
        <v>25.305128139995801</v>
      </c>
      <c r="N62">
        <v>92.485585134363205</v>
      </c>
      <c r="O62">
        <v>77.472107962226801</v>
      </c>
      <c r="P62">
        <v>204191.373588057</v>
      </c>
      <c r="Q62">
        <v>249381.23078110299</v>
      </c>
      <c r="R62">
        <v>82.972470091003601</v>
      </c>
      <c r="S62">
        <v>682.19656950540298</v>
      </c>
      <c r="T62">
        <v>7.5760107307563202E-4</v>
      </c>
      <c r="U62">
        <v>0.480552490639508</v>
      </c>
      <c r="V62" s="1">
        <v>0</v>
      </c>
      <c r="W62">
        <v>0.189322698375569</v>
      </c>
      <c r="X62">
        <v>0.33012481098492202</v>
      </c>
      <c r="Y62" s="1">
        <v>0</v>
      </c>
      <c r="Z62">
        <v>1</v>
      </c>
      <c r="AA62">
        <v>2.9501346171377702E-4</v>
      </c>
      <c r="AB62">
        <v>7.89910080051392E-3</v>
      </c>
      <c r="AC62" s="3">
        <v>1.1790674391777499E-3</v>
      </c>
      <c r="AD62" s="1">
        <v>0</v>
      </c>
      <c r="AE62" s="3">
        <v>5.9793168672621399E-3</v>
      </c>
      <c r="AF62" s="3">
        <v>1.8897216188767101E-3</v>
      </c>
      <c r="AG62">
        <v>6.7921275396292202</v>
      </c>
      <c r="AH62">
        <v>0.14632624336380301</v>
      </c>
      <c r="AI62">
        <v>378.654788203198</v>
      </c>
      <c r="AJ62" t="s">
        <v>93</v>
      </c>
      <c r="AK62" t="s">
        <v>94</v>
      </c>
      <c r="AL62">
        <v>60661173265.540001</v>
      </c>
      <c r="AM62">
        <v>297080</v>
      </c>
    </row>
    <row r="63" spans="1:39" x14ac:dyDescent="0.25">
      <c r="A63" t="s">
        <v>37</v>
      </c>
      <c r="B63">
        <v>22.0281901386432</v>
      </c>
      <c r="C63">
        <v>1.9544506642640101E-2</v>
      </c>
      <c r="D63">
        <v>21.089533675661102</v>
      </c>
      <c r="E63">
        <v>-0.776112287176837</v>
      </c>
      <c r="F63" s="1">
        <v>0</v>
      </c>
      <c r="G63" s="1">
        <v>0</v>
      </c>
      <c r="H63">
        <v>3.9362445579422798</v>
      </c>
      <c r="I63">
        <v>15.9831582734758</v>
      </c>
      <c r="J63">
        <v>10.2393039398762</v>
      </c>
      <c r="K63">
        <v>-6.56506260699053</v>
      </c>
      <c r="L63">
        <v>36.389959542847102</v>
      </c>
      <c r="M63">
        <v>25.309739815512501</v>
      </c>
      <c r="N63">
        <v>92.331136319231405</v>
      </c>
      <c r="O63">
        <v>77.371429119561896</v>
      </c>
      <c r="P63">
        <v>195592.73429729699</v>
      </c>
      <c r="Q63">
        <v>239653.85947857299</v>
      </c>
      <c r="R63">
        <v>83.369339530536294</v>
      </c>
      <c r="S63">
        <v>694.565360615744</v>
      </c>
      <c r="T63">
        <v>9.6565562041638802E-4</v>
      </c>
      <c r="U63">
        <v>0.505486718451022</v>
      </c>
      <c r="V63" s="1">
        <v>0</v>
      </c>
      <c r="W63">
        <v>0.15746601804271501</v>
      </c>
      <c r="X63">
        <v>0.33704726350626102</v>
      </c>
      <c r="Y63" s="1">
        <v>0</v>
      </c>
      <c r="Z63">
        <v>1</v>
      </c>
      <c r="AA63">
        <v>2.9470237120884902E-4</v>
      </c>
      <c r="AB63">
        <v>7.7497316722064903E-3</v>
      </c>
      <c r="AC63" s="3">
        <v>1.09217220958311E-3</v>
      </c>
      <c r="AD63" s="1">
        <v>0</v>
      </c>
      <c r="AE63" s="3">
        <v>6.3430441270565501E-3</v>
      </c>
      <c r="AF63" s="3">
        <v>4.0648532231305004E-3</v>
      </c>
      <c r="AG63">
        <v>6.7812335040185401</v>
      </c>
      <c r="AH63">
        <v>0.14668896010798299</v>
      </c>
      <c r="AI63">
        <v>619.99473872961505</v>
      </c>
      <c r="AJ63" t="s">
        <v>95</v>
      </c>
      <c r="AK63" t="s">
        <v>96</v>
      </c>
      <c r="AL63">
        <v>45737404988.080002</v>
      </c>
      <c r="AM63">
        <v>233840</v>
      </c>
    </row>
    <row r="64" spans="1:39" x14ac:dyDescent="0.25">
      <c r="A64" t="s">
        <v>37</v>
      </c>
      <c r="B64">
        <v>23.190034721761499</v>
      </c>
      <c r="C64">
        <v>2.07125140960858E-2</v>
      </c>
      <c r="D64">
        <v>22.210235363837999</v>
      </c>
      <c r="E64">
        <v>8.5759647750220793</v>
      </c>
      <c r="F64" s="1">
        <v>0</v>
      </c>
      <c r="G64" s="1">
        <v>0</v>
      </c>
      <c r="H64">
        <v>4.0517009155664603</v>
      </c>
      <c r="I64">
        <v>38.506955124389002</v>
      </c>
      <c r="J64">
        <v>33.829111971051702</v>
      </c>
      <c r="K64">
        <v>8.0912507751526395</v>
      </c>
      <c r="L64">
        <v>60.693264318246499</v>
      </c>
      <c r="M64">
        <v>25.2527340736941</v>
      </c>
      <c r="N64">
        <v>91.916329532767193</v>
      </c>
      <c r="O64">
        <v>77.291761412337294</v>
      </c>
      <c r="P64">
        <v>179906.428791532</v>
      </c>
      <c r="Q64">
        <v>219743.93290031899</v>
      </c>
      <c r="R64">
        <v>84.078430951824998</v>
      </c>
      <c r="S64">
        <v>708.076454138396</v>
      </c>
      <c r="T64">
        <v>2.0241032743995499E-4</v>
      </c>
      <c r="U64">
        <v>0.53414826893669898</v>
      </c>
      <c r="V64" s="1">
        <v>0</v>
      </c>
      <c r="W64">
        <v>0.124169996029806</v>
      </c>
      <c r="X64">
        <v>0.34168173503349403</v>
      </c>
      <c r="Y64" s="1">
        <v>0</v>
      </c>
      <c r="Z64">
        <v>1</v>
      </c>
      <c r="AA64">
        <v>2.9732835093477502E-4</v>
      </c>
      <c r="AB64">
        <v>7.4941009915233097E-3</v>
      </c>
      <c r="AC64" s="3">
        <v>7.2927904882486797E-4</v>
      </c>
      <c r="AD64" s="1">
        <v>0</v>
      </c>
      <c r="AE64" s="3">
        <v>6.12775195979682E-3</v>
      </c>
      <c r="AF64" s="3">
        <v>6.0640524742418198E-3</v>
      </c>
      <c r="AG64">
        <v>6.6438323205368199</v>
      </c>
      <c r="AH64">
        <v>0.14345826194839001</v>
      </c>
      <c r="AI64">
        <v>979.76447340423397</v>
      </c>
      <c r="AJ64" t="s">
        <v>97</v>
      </c>
      <c r="AK64" t="s">
        <v>98</v>
      </c>
      <c r="AL64">
        <v>27885136649.830002</v>
      </c>
      <c r="AM64">
        <v>154998</v>
      </c>
    </row>
    <row r="65" spans="1:39" x14ac:dyDescent="0.25">
      <c r="A65" t="s">
        <v>37</v>
      </c>
      <c r="B65">
        <v>24.1057561008924</v>
      </c>
      <c r="C65">
        <v>2.0431982705838899E-2</v>
      </c>
      <c r="D65">
        <v>21.942405295296599</v>
      </c>
      <c r="E65">
        <v>23.135703571717301</v>
      </c>
      <c r="F65" s="1">
        <v>0</v>
      </c>
      <c r="G65" s="1">
        <v>0</v>
      </c>
      <c r="H65">
        <v>4.22297278037738</v>
      </c>
      <c r="I65">
        <v>60.1511157851237</v>
      </c>
      <c r="J65">
        <v>55.945588928635502</v>
      </c>
      <c r="K65">
        <v>26.818612221435799</v>
      </c>
      <c r="L65">
        <v>84.910333847918594</v>
      </c>
      <c r="M65">
        <v>25.556640761212801</v>
      </c>
      <c r="N65">
        <v>91.474288010195096</v>
      </c>
      <c r="O65">
        <v>77.203456336076499</v>
      </c>
      <c r="P65">
        <v>161224.89095810999</v>
      </c>
      <c r="Q65">
        <v>198226.84520253501</v>
      </c>
      <c r="R65">
        <v>87.225401012092306</v>
      </c>
      <c r="S65">
        <v>713.22162297681302</v>
      </c>
      <c r="T65">
        <v>6.1782571486579895E-4</v>
      </c>
      <c r="U65">
        <v>0.58410700188327302</v>
      </c>
      <c r="V65" s="1">
        <v>0</v>
      </c>
      <c r="W65">
        <v>8.5938990477789301E-2</v>
      </c>
      <c r="X65">
        <v>0.32995400763893701</v>
      </c>
      <c r="Y65" s="1">
        <v>0</v>
      </c>
      <c r="Z65">
        <v>1</v>
      </c>
      <c r="AA65">
        <v>2.9686447769980699E-4</v>
      </c>
      <c r="AB65">
        <v>7.2078179528568802E-3</v>
      </c>
      <c r="AC65" s="3">
        <v>5.1686734508257098E-4</v>
      </c>
      <c r="AD65" s="1">
        <v>0</v>
      </c>
      <c r="AE65" s="3">
        <v>6.0032591682604398E-3</v>
      </c>
      <c r="AF65" s="3">
        <v>6.4070494412869598E-3</v>
      </c>
      <c r="AG65">
        <v>6.4382354784336497</v>
      </c>
      <c r="AH65">
        <v>0.140327997008202</v>
      </c>
      <c r="AI65">
        <v>1479.46819482554</v>
      </c>
      <c r="AJ65" t="s">
        <v>99</v>
      </c>
      <c r="AK65" t="s">
        <v>100</v>
      </c>
      <c r="AL65">
        <v>10291629689.42</v>
      </c>
      <c r="AM65">
        <v>63834</v>
      </c>
    </row>
    <row r="66" spans="1:39" x14ac:dyDescent="0.25">
      <c r="A66" t="s">
        <v>37</v>
      </c>
      <c r="B66">
        <v>21.848208506280301</v>
      </c>
      <c r="C66">
        <v>1.87712315758795E-2</v>
      </c>
      <c r="D66">
        <v>20.339455163414002</v>
      </c>
      <c r="E66">
        <v>37.6028696838709</v>
      </c>
      <c r="F66" s="1">
        <v>0</v>
      </c>
      <c r="G66" s="1">
        <v>0</v>
      </c>
      <c r="H66">
        <v>4.4037637387463802</v>
      </c>
      <c r="I66">
        <v>81.616154655329694</v>
      </c>
      <c r="J66">
        <v>77.422747476094003</v>
      </c>
      <c r="K66">
        <v>47.006266330461798</v>
      </c>
      <c r="L66">
        <v>109.898510243779</v>
      </c>
      <c r="M66">
        <v>26.371134951414799</v>
      </c>
      <c r="N66">
        <v>91.303526153403794</v>
      </c>
      <c r="O66">
        <v>77.220973189541198</v>
      </c>
      <c r="P66">
        <v>141092.909512796</v>
      </c>
      <c r="Q66">
        <v>174723.423970865</v>
      </c>
      <c r="R66">
        <v>92.834057959422495</v>
      </c>
      <c r="S66">
        <v>715.226106448152</v>
      </c>
      <c r="T66">
        <v>4.7841781741627402E-4</v>
      </c>
      <c r="U66">
        <v>0.62137408310444198</v>
      </c>
      <c r="V66" s="1">
        <v>0</v>
      </c>
      <c r="W66">
        <v>6.5483449116673101E-2</v>
      </c>
      <c r="X66">
        <v>0.31314246777888399</v>
      </c>
      <c r="Y66" s="1">
        <v>0</v>
      </c>
      <c r="Z66">
        <v>1</v>
      </c>
      <c r="AA66">
        <v>2.9644084376734899E-4</v>
      </c>
      <c r="AB66">
        <v>6.9376548509423302E-3</v>
      </c>
      <c r="AC66" s="3">
        <v>4.1778359560975701E-4</v>
      </c>
      <c r="AD66" s="1">
        <v>0</v>
      </c>
      <c r="AE66" s="3">
        <v>5.6100528858614596E-3</v>
      </c>
      <c r="AF66" s="3">
        <v>5.5093316758820397E-3</v>
      </c>
      <c r="AG66">
        <v>6.1576057646075002</v>
      </c>
      <c r="AH66">
        <v>0.137895564372611</v>
      </c>
      <c r="AI66">
        <v>2089.78868178425</v>
      </c>
      <c r="AJ66" t="s">
        <v>101</v>
      </c>
      <c r="AK66" t="s">
        <v>102</v>
      </c>
      <c r="AL66">
        <v>3605488209.6900001</v>
      </c>
      <c r="AM66">
        <v>25554</v>
      </c>
    </row>
    <row r="67" spans="1:39" x14ac:dyDescent="0.25">
      <c r="A67" t="s">
        <v>37</v>
      </c>
      <c r="B67">
        <v>19.446556582971699</v>
      </c>
      <c r="C67">
        <v>1.8085550422795801E-2</v>
      </c>
      <c r="D67">
        <v>19.6688817947622</v>
      </c>
      <c r="E67">
        <v>53.590482433781197</v>
      </c>
      <c r="F67" s="1">
        <v>0</v>
      </c>
      <c r="G67" s="1">
        <v>0</v>
      </c>
      <c r="H67">
        <v>4.60564321098839</v>
      </c>
      <c r="I67">
        <v>102.840460771926</v>
      </c>
      <c r="J67">
        <v>97.459328338718706</v>
      </c>
      <c r="K67">
        <v>70.793672840469597</v>
      </c>
      <c r="L67">
        <v>134.60561822381999</v>
      </c>
      <c r="M67">
        <v>28.177449262448899</v>
      </c>
      <c r="N67">
        <v>91.651164760605297</v>
      </c>
      <c r="O67">
        <v>77.181190078579206</v>
      </c>
      <c r="P67">
        <v>125578.22296715699</v>
      </c>
      <c r="Q67">
        <v>156643.29094008301</v>
      </c>
      <c r="R67">
        <v>102.789913186712</v>
      </c>
      <c r="S67">
        <v>708.77794591195595</v>
      </c>
      <c r="T67">
        <v>8.6337562343881402E-4</v>
      </c>
      <c r="U67">
        <v>0.60319235649138703</v>
      </c>
      <c r="V67" s="1">
        <v>0</v>
      </c>
      <c r="W67">
        <v>5.94064381160396E-2</v>
      </c>
      <c r="X67">
        <v>0.33740120539257201</v>
      </c>
      <c r="Y67" s="1">
        <v>0</v>
      </c>
      <c r="Z67">
        <v>1</v>
      </c>
      <c r="AA67">
        <v>2.9470730846835899E-4</v>
      </c>
      <c r="AB67">
        <v>6.7587452955358597E-3</v>
      </c>
      <c r="AC67" s="3">
        <v>3.6712330141932799E-4</v>
      </c>
      <c r="AD67" s="1">
        <v>0</v>
      </c>
      <c r="AE67" s="3">
        <v>5.3674605480689497E-3</v>
      </c>
      <c r="AF67" s="3">
        <v>5.2974550943153996E-3</v>
      </c>
      <c r="AG67">
        <v>5.8882077494145602</v>
      </c>
      <c r="AH67">
        <v>0.14116205391183601</v>
      </c>
      <c r="AI67">
        <v>2903.5424831137002</v>
      </c>
      <c r="AJ67" t="s">
        <v>103</v>
      </c>
      <c r="AK67" t="s">
        <v>104</v>
      </c>
      <c r="AL67">
        <v>997970137.91999996</v>
      </c>
      <c r="AM67">
        <v>7947</v>
      </c>
    </row>
    <row r="68" spans="1:39" x14ac:dyDescent="0.25">
      <c r="A68" t="s">
        <v>37</v>
      </c>
      <c r="B68">
        <v>22.437317926287101</v>
      </c>
      <c r="C68">
        <v>1.7947932786164002E-2</v>
      </c>
      <c r="D68">
        <v>19.533674444829</v>
      </c>
      <c r="E68">
        <v>66.662636525036007</v>
      </c>
      <c r="F68" s="1">
        <v>0</v>
      </c>
      <c r="G68" s="1">
        <v>0</v>
      </c>
      <c r="H68">
        <v>4.7739344222568603</v>
      </c>
      <c r="I68">
        <v>125.806255781606</v>
      </c>
      <c r="J68">
        <v>118.688854094334</v>
      </c>
      <c r="K68">
        <v>98.432106964718997</v>
      </c>
      <c r="L68">
        <v>160.047924527215</v>
      </c>
      <c r="M68">
        <v>30.326432472886101</v>
      </c>
      <c r="N68">
        <v>92.658628879797803</v>
      </c>
      <c r="O68">
        <v>77.2289278383561</v>
      </c>
      <c r="P68">
        <v>116420.659338478</v>
      </c>
      <c r="Q68">
        <v>153037.13475336999</v>
      </c>
      <c r="R68">
        <v>114.925340518881</v>
      </c>
      <c r="S68">
        <v>695.08408625975699</v>
      </c>
      <c r="T68">
        <v>1.59522861428725E-4</v>
      </c>
      <c r="U68">
        <v>0.63959705656617005</v>
      </c>
      <c r="V68" s="1">
        <v>0</v>
      </c>
      <c r="W68">
        <v>4.4405624730986998E-2</v>
      </c>
      <c r="X68">
        <v>0.31599731870284198</v>
      </c>
      <c r="Y68" s="1">
        <v>0</v>
      </c>
      <c r="Z68">
        <v>1</v>
      </c>
      <c r="AA68">
        <v>2.9899195830866899E-4</v>
      </c>
      <c r="AB68">
        <v>6.6593108510843704E-3</v>
      </c>
      <c r="AC68" s="3">
        <v>5.1342156761960205E-4</v>
      </c>
      <c r="AD68" s="1">
        <v>0</v>
      </c>
      <c r="AE68" s="3">
        <v>5.7208036561419203E-3</v>
      </c>
      <c r="AF68" s="3">
        <v>4.7555171687639801E-3</v>
      </c>
      <c r="AG68">
        <v>5.7621204012101801</v>
      </c>
      <c r="AH68">
        <v>0.14964438907234001</v>
      </c>
      <c r="AI68">
        <v>3747.9873195923101</v>
      </c>
      <c r="AJ68" t="s">
        <v>105</v>
      </c>
      <c r="AK68" t="s">
        <v>106</v>
      </c>
      <c r="AL68">
        <v>316780614.06</v>
      </c>
      <c r="AM68">
        <v>2721</v>
      </c>
    </row>
    <row r="69" spans="1:39" x14ac:dyDescent="0.25">
      <c r="A69" t="s">
        <v>37</v>
      </c>
      <c r="B69">
        <v>7.7345993460337397</v>
      </c>
      <c r="C69">
        <v>1.73260592797253E-2</v>
      </c>
      <c r="D69">
        <v>18.920087540592299</v>
      </c>
      <c r="E69">
        <v>125.39273222754601</v>
      </c>
      <c r="F69" s="1">
        <v>0</v>
      </c>
      <c r="G69" s="1">
        <v>0</v>
      </c>
      <c r="H69">
        <v>5.3131337309106703</v>
      </c>
      <c r="I69">
        <v>142.25041170794799</v>
      </c>
      <c r="J69">
        <v>128.979781852988</v>
      </c>
      <c r="K69">
        <v>126.291209573899</v>
      </c>
      <c r="L69">
        <v>184.57657724584999</v>
      </c>
      <c r="M69">
        <v>27.147909300046699</v>
      </c>
      <c r="N69">
        <v>92.275031380498802</v>
      </c>
      <c r="O69">
        <v>77.509231494757799</v>
      </c>
      <c r="P69">
        <v>94019.376160237298</v>
      </c>
      <c r="Q69">
        <v>123591.271775716</v>
      </c>
      <c r="R69">
        <v>100.818376186596</v>
      </c>
      <c r="S69">
        <v>653.28626847887494</v>
      </c>
      <c r="T69" s="1">
        <v>0</v>
      </c>
      <c r="U69">
        <v>0.80699676980650303</v>
      </c>
      <c r="V69" s="1">
        <v>0</v>
      </c>
      <c r="W69">
        <v>5.2824869498175199E-2</v>
      </c>
      <c r="X69">
        <v>0.140178360695321</v>
      </c>
      <c r="Y69" s="1">
        <v>0</v>
      </c>
      <c r="Z69">
        <v>1</v>
      </c>
      <c r="AA69">
        <v>2.9932796696831098E-4</v>
      </c>
      <c r="AB69">
        <v>6.54421247550575E-3</v>
      </c>
      <c r="AC69" s="3">
        <v>2.5051937426680802E-4</v>
      </c>
      <c r="AD69" s="1">
        <v>0</v>
      </c>
      <c r="AE69" s="3">
        <v>7.1114150925706597E-3</v>
      </c>
      <c r="AF69" s="3">
        <v>3.1202979440249101E-3</v>
      </c>
      <c r="AG69">
        <v>6.48569199001453</v>
      </c>
      <c r="AH69">
        <v>0.15063383365577199</v>
      </c>
      <c r="AI69">
        <v>4069.3789773498802</v>
      </c>
      <c r="AJ69" t="s">
        <v>107</v>
      </c>
      <c r="AK69" t="s">
        <v>108</v>
      </c>
      <c r="AL69">
        <v>158422648.83000001</v>
      </c>
      <c r="AM69">
        <v>1685</v>
      </c>
    </row>
    <row r="72" spans="1:39" x14ac:dyDescent="0.25">
      <c r="A72" t="s">
        <v>0</v>
      </c>
      <c r="B72" t="s">
        <v>1</v>
      </c>
      <c r="C72" t="s">
        <v>2</v>
      </c>
      <c r="D72" t="s">
        <v>3</v>
      </c>
      <c r="E72" t="s">
        <v>5</v>
      </c>
      <c r="F72" t="s">
        <v>6</v>
      </c>
      <c r="G72" t="s">
        <v>208</v>
      </c>
      <c r="H72" t="s">
        <v>7</v>
      </c>
      <c r="I72" t="s">
        <v>8</v>
      </c>
      <c r="J72" t="s">
        <v>134</v>
      </c>
      <c r="K72" t="s">
        <v>143</v>
      </c>
      <c r="L72" t="s">
        <v>9</v>
      </c>
      <c r="M72" t="s">
        <v>10</v>
      </c>
      <c r="N72" t="s">
        <v>11</v>
      </c>
      <c r="O72" t="s">
        <v>13</v>
      </c>
      <c r="P72" t="s">
        <v>14</v>
      </c>
      <c r="Q72" t="s">
        <v>15</v>
      </c>
      <c r="R72" t="s">
        <v>16</v>
      </c>
      <c r="S72" t="s">
        <v>17</v>
      </c>
      <c r="T72" t="s">
        <v>18</v>
      </c>
      <c r="U72" t="s">
        <v>20</v>
      </c>
      <c r="V72" t="s">
        <v>21</v>
      </c>
      <c r="W72" t="s">
        <v>22</v>
      </c>
      <c r="X72" t="s">
        <v>23</v>
      </c>
      <c r="Y72" t="s">
        <v>24</v>
      </c>
      <c r="Z72" t="s">
        <v>25</v>
      </c>
      <c r="AA72" t="s">
        <v>26</v>
      </c>
      <c r="AB72" t="s">
        <v>27</v>
      </c>
      <c r="AC72" s="3" t="s">
        <v>120</v>
      </c>
      <c r="AD72" t="s">
        <v>28</v>
      </c>
      <c r="AE72" s="3" t="s">
        <v>29</v>
      </c>
      <c r="AF72" s="3" t="s">
        <v>30</v>
      </c>
      <c r="AG72" t="s">
        <v>31</v>
      </c>
      <c r="AH72" t="s">
        <v>32</v>
      </c>
      <c r="AI72" t="s">
        <v>33</v>
      </c>
      <c r="AJ72" t="s">
        <v>34</v>
      </c>
      <c r="AK72" t="s">
        <v>74</v>
      </c>
      <c r="AL72" t="s">
        <v>35</v>
      </c>
      <c r="AM72" t="s">
        <v>36</v>
      </c>
    </row>
    <row r="73" spans="1:39" x14ac:dyDescent="0.25">
      <c r="A73" t="s">
        <v>37</v>
      </c>
      <c r="B73">
        <v>9.1377857918649497</v>
      </c>
      <c r="C73">
        <v>5.7643739479894896E-3</v>
      </c>
      <c r="D73">
        <v>6.70210358950058</v>
      </c>
      <c r="E73">
        <v>-61.815950332396199</v>
      </c>
      <c r="F73" s="1">
        <v>0</v>
      </c>
      <c r="G73" s="1">
        <v>0</v>
      </c>
      <c r="H73">
        <v>3.0745431849547402</v>
      </c>
      <c r="I73">
        <v>-174.13746904536001</v>
      </c>
      <c r="J73">
        <v>-166.929736217786</v>
      </c>
      <c r="K73">
        <v>-179.88001594271799</v>
      </c>
      <c r="L73">
        <v>-156.02646228478</v>
      </c>
      <c r="M73">
        <v>25.102361751455199</v>
      </c>
      <c r="N73">
        <v>86.992935274913904</v>
      </c>
      <c r="O73">
        <v>72.564631699332807</v>
      </c>
      <c r="P73">
        <v>220359.40970645699</v>
      </c>
      <c r="Q73">
        <v>268398.93439520401</v>
      </c>
      <c r="R73">
        <v>80.431192899566099</v>
      </c>
      <c r="S73">
        <v>577.99839663832699</v>
      </c>
      <c r="T73" s="1">
        <v>0</v>
      </c>
      <c r="U73">
        <v>0.63940956598241705</v>
      </c>
      <c r="V73" s="1">
        <v>0</v>
      </c>
      <c r="W73">
        <v>0.13831391188203601</v>
      </c>
      <c r="X73">
        <v>0.222276522135546</v>
      </c>
      <c r="Y73" s="1">
        <v>0</v>
      </c>
      <c r="Z73">
        <v>1</v>
      </c>
      <c r="AA73">
        <v>3.1026161078374697E-4</v>
      </c>
      <c r="AB73">
        <v>5.4042789589552097E-3</v>
      </c>
      <c r="AC73" s="3">
        <v>2.9566309793640298E-6</v>
      </c>
      <c r="AD73" s="1">
        <v>0</v>
      </c>
      <c r="AE73" s="28">
        <v>4.6884875076352702E-5</v>
      </c>
      <c r="AF73" s="3">
        <v>0</v>
      </c>
      <c r="AG73">
        <v>6.7648660956931801</v>
      </c>
      <c r="AH73">
        <v>0.144862965024111</v>
      </c>
      <c r="AI73">
        <v>0.28219968903326398</v>
      </c>
      <c r="AJ73" t="s">
        <v>79</v>
      </c>
      <c r="AK73" t="s">
        <v>80</v>
      </c>
      <c r="AL73">
        <v>112603658.36</v>
      </c>
      <c r="AM73">
        <v>511</v>
      </c>
    </row>
    <row r="74" spans="1:39" x14ac:dyDescent="0.25">
      <c r="A74" t="s">
        <v>37</v>
      </c>
      <c r="B74">
        <v>13.3863885481077</v>
      </c>
      <c r="C74">
        <v>5.7858115899846402E-3</v>
      </c>
      <c r="D74">
        <v>6.72624092284748</v>
      </c>
      <c r="E74">
        <v>-44.753863152652002</v>
      </c>
      <c r="F74" s="1">
        <v>0</v>
      </c>
      <c r="G74" s="1">
        <v>0</v>
      </c>
      <c r="H74">
        <v>3.24976338588603</v>
      </c>
      <c r="I74">
        <v>-151.31940597693</v>
      </c>
      <c r="J74">
        <v>-148.78315850641499</v>
      </c>
      <c r="K74">
        <v>-165.033248368904</v>
      </c>
      <c r="L74">
        <v>-132.83610430929801</v>
      </c>
      <c r="M74">
        <v>25.500404487796899</v>
      </c>
      <c r="N74">
        <v>87.160562686258302</v>
      </c>
      <c r="O74">
        <v>72.830324534749593</v>
      </c>
      <c r="P74">
        <v>215870.983303274</v>
      </c>
      <c r="Q74">
        <v>263533.26038242597</v>
      </c>
      <c r="R74">
        <v>80.656866469311893</v>
      </c>
      <c r="S74">
        <v>631.97600958489102</v>
      </c>
      <c r="T74">
        <v>5.5578326458348404E-4</v>
      </c>
      <c r="U74">
        <v>0.49144510137488701</v>
      </c>
      <c r="V74" s="1">
        <v>0</v>
      </c>
      <c r="W74">
        <v>0.228589823574432</v>
      </c>
      <c r="X74">
        <v>0.27996507505068002</v>
      </c>
      <c r="Y74" s="1">
        <v>0</v>
      </c>
      <c r="Z74">
        <v>1</v>
      </c>
      <c r="AA74">
        <v>3.1682403348518202E-4</v>
      </c>
      <c r="AB74">
        <v>5.3142781123295402E-3</v>
      </c>
      <c r="AC74" s="3">
        <v>9.74851259726539E-7</v>
      </c>
      <c r="AD74" s="1">
        <v>0</v>
      </c>
      <c r="AE74" s="28">
        <v>1.53719887838403E-4</v>
      </c>
      <c r="AF74" s="3">
        <v>0</v>
      </c>
      <c r="AG74">
        <v>6.5067336527698902</v>
      </c>
      <c r="AH74">
        <v>0.14278447676537701</v>
      </c>
      <c r="AI74">
        <v>5.21783140180837</v>
      </c>
      <c r="AJ74" t="s">
        <v>81</v>
      </c>
      <c r="AK74" t="s">
        <v>82</v>
      </c>
      <c r="AL74">
        <v>909680323.63999999</v>
      </c>
      <c r="AM74">
        <v>4214</v>
      </c>
    </row>
    <row r="75" spans="1:39" x14ac:dyDescent="0.25">
      <c r="A75" t="s">
        <v>37</v>
      </c>
      <c r="B75">
        <v>13.6800675143385</v>
      </c>
      <c r="C75">
        <v>9.6216031736299206E-3</v>
      </c>
      <c r="D75">
        <v>10.954105298809999</v>
      </c>
      <c r="E75">
        <v>-38.171831520108498</v>
      </c>
      <c r="F75" s="1">
        <v>0</v>
      </c>
      <c r="G75" s="1">
        <v>0</v>
      </c>
      <c r="H75">
        <v>3.3205205094025101</v>
      </c>
      <c r="I75">
        <v>-127.86217417171</v>
      </c>
      <c r="J75">
        <v>-126.250663774069</v>
      </c>
      <c r="K75">
        <v>-145.636341398973</v>
      </c>
      <c r="L75">
        <v>-109.43701553291601</v>
      </c>
      <c r="M75">
        <v>24.344322213505901</v>
      </c>
      <c r="N75">
        <v>87.169622053325696</v>
      </c>
      <c r="O75">
        <v>72.757159365125801</v>
      </c>
      <c r="P75">
        <v>216589.219252365</v>
      </c>
      <c r="Q75">
        <v>264635.72026714101</v>
      </c>
      <c r="R75">
        <v>80.832525748064796</v>
      </c>
      <c r="S75">
        <v>640.43246337293294</v>
      </c>
      <c r="T75">
        <v>6.1351059678709397E-4</v>
      </c>
      <c r="U75">
        <v>0.49734213610408301</v>
      </c>
      <c r="V75" s="1">
        <v>0</v>
      </c>
      <c r="W75">
        <v>0.21977190920692299</v>
      </c>
      <c r="X75">
        <v>0.28288595468899203</v>
      </c>
      <c r="Y75" s="1">
        <v>0</v>
      </c>
      <c r="Z75">
        <v>1</v>
      </c>
      <c r="AA75">
        <v>3.1061965012833099E-4</v>
      </c>
      <c r="AB75">
        <v>6.3492940605717899E-3</v>
      </c>
      <c r="AC75" s="3">
        <v>3.2819402077488802E-6</v>
      </c>
      <c r="AD75" s="1">
        <v>0</v>
      </c>
      <c r="AE75" s="3">
        <v>2.9584482133053502E-3</v>
      </c>
      <c r="AF75" s="3">
        <v>1.6995083324735999E-9</v>
      </c>
      <c r="AG75">
        <v>7.0800210902858902</v>
      </c>
      <c r="AH75">
        <v>0.147203478053822</v>
      </c>
      <c r="AI75">
        <v>11.752923394055101</v>
      </c>
      <c r="AJ75" t="s">
        <v>83</v>
      </c>
      <c r="AK75" t="s">
        <v>84</v>
      </c>
      <c r="AL75">
        <v>5562227739.6199999</v>
      </c>
      <c r="AM75">
        <v>25681</v>
      </c>
    </row>
    <row r="76" spans="1:39" x14ac:dyDescent="0.25">
      <c r="A76" t="s">
        <v>37</v>
      </c>
      <c r="B76">
        <v>14.9314432827119</v>
      </c>
      <c r="C76">
        <v>1.3174314939727001E-2</v>
      </c>
      <c r="D76">
        <v>14.7125092521549</v>
      </c>
      <c r="E76">
        <v>-29.761193799844801</v>
      </c>
      <c r="F76" s="1">
        <v>0</v>
      </c>
      <c r="G76" s="1">
        <v>0</v>
      </c>
      <c r="H76">
        <v>3.4275488504284501</v>
      </c>
      <c r="I76">
        <v>-104.635122531826</v>
      </c>
      <c r="J76">
        <v>-103.715389037817</v>
      </c>
      <c r="K76">
        <v>-130.005125624562</v>
      </c>
      <c r="L76">
        <v>-85.854119547312493</v>
      </c>
      <c r="M76">
        <v>24.0829713063418</v>
      </c>
      <c r="N76">
        <v>87.168927227136095</v>
      </c>
      <c r="O76">
        <v>72.635733486382904</v>
      </c>
      <c r="P76">
        <v>212467.97929440101</v>
      </c>
      <c r="Q76">
        <v>261435.820206998</v>
      </c>
      <c r="R76">
        <v>80.926715063893297</v>
      </c>
      <c r="S76">
        <v>659.45889652905998</v>
      </c>
      <c r="T76">
        <v>4.7646487443885001E-4</v>
      </c>
      <c r="U76">
        <v>0.51006573723821103</v>
      </c>
      <c r="V76" s="1">
        <v>0</v>
      </c>
      <c r="W76">
        <v>0.21174467835477501</v>
      </c>
      <c r="X76">
        <v>0.27818958440701202</v>
      </c>
      <c r="Y76" s="1">
        <v>0</v>
      </c>
      <c r="Z76">
        <v>1</v>
      </c>
      <c r="AA76">
        <v>3.0956353625397499E-4</v>
      </c>
      <c r="AB76">
        <v>7.4416069137924401E-3</v>
      </c>
      <c r="AC76" s="3">
        <v>1.5836852857616801E-4</v>
      </c>
      <c r="AD76" s="1">
        <v>0</v>
      </c>
      <c r="AE76" s="3">
        <v>5.2645692664299798E-3</v>
      </c>
      <c r="AF76" s="3">
        <v>2.4387867225595698E-7</v>
      </c>
      <c r="AG76">
        <v>7.3293889138689101</v>
      </c>
      <c r="AH76">
        <v>0.150435972493523</v>
      </c>
      <c r="AI76">
        <v>31.616571242780701</v>
      </c>
      <c r="AJ76" t="s">
        <v>85</v>
      </c>
      <c r="AK76" t="s">
        <v>86</v>
      </c>
      <c r="AL76">
        <v>15670150876.9</v>
      </c>
      <c r="AM76">
        <v>73753</v>
      </c>
    </row>
    <row r="77" spans="1:39" x14ac:dyDescent="0.25">
      <c r="A77" t="s">
        <v>37</v>
      </c>
      <c r="B77">
        <v>15.8267934095879</v>
      </c>
      <c r="C77">
        <v>1.43522415977691E-2</v>
      </c>
      <c r="D77">
        <v>15.926164103406499</v>
      </c>
      <c r="E77">
        <v>-20.801912643932798</v>
      </c>
      <c r="F77" s="1">
        <v>0</v>
      </c>
      <c r="G77" s="1">
        <v>0</v>
      </c>
      <c r="H77">
        <v>3.56693189011692</v>
      </c>
      <c r="I77">
        <v>-81.377425796193407</v>
      </c>
      <c r="J77">
        <v>-80.508410438207903</v>
      </c>
      <c r="K77">
        <v>-111.717331629984</v>
      </c>
      <c r="L77">
        <v>-61.543007960275503</v>
      </c>
      <c r="M77">
        <v>24.694792923090802</v>
      </c>
      <c r="N77">
        <v>87.442339930506293</v>
      </c>
      <c r="O77">
        <v>72.586879581711798</v>
      </c>
      <c r="P77">
        <v>201206.970237395</v>
      </c>
      <c r="Q77">
        <v>249245.43180361</v>
      </c>
      <c r="R77">
        <v>81.013868493379803</v>
      </c>
      <c r="S77">
        <v>666.55117119014903</v>
      </c>
      <c r="T77">
        <v>3.9077562032168199E-4</v>
      </c>
      <c r="U77">
        <v>0.51788093872607599</v>
      </c>
      <c r="V77" s="1">
        <v>0</v>
      </c>
      <c r="W77">
        <v>0.19512419609085699</v>
      </c>
      <c r="X77">
        <v>0.28699486518306599</v>
      </c>
      <c r="Y77" s="1">
        <v>0</v>
      </c>
      <c r="Z77">
        <v>1</v>
      </c>
      <c r="AA77">
        <v>3.1168457043793301E-4</v>
      </c>
      <c r="AB77">
        <v>8.2660280517820699E-3</v>
      </c>
      <c r="AC77" s="3">
        <v>5.1540217509824502E-4</v>
      </c>
      <c r="AD77" s="1">
        <v>0</v>
      </c>
      <c r="AE77" s="3">
        <v>5.2584007902022898E-3</v>
      </c>
      <c r="AF77" s="3">
        <v>7.4905726172233003E-7</v>
      </c>
      <c r="AG77">
        <v>7.3320810954886202</v>
      </c>
      <c r="AH77">
        <v>0.154474124035583</v>
      </c>
      <c r="AI77">
        <v>80.817293228867101</v>
      </c>
      <c r="AJ77" t="s">
        <v>87</v>
      </c>
      <c r="AK77" t="s">
        <v>88</v>
      </c>
      <c r="AL77">
        <v>29232354670.939999</v>
      </c>
      <c r="AM77">
        <v>145285</v>
      </c>
    </row>
    <row r="78" spans="1:39" x14ac:dyDescent="0.25">
      <c r="A78" t="s">
        <v>37</v>
      </c>
      <c r="B78">
        <v>17.108884994845301</v>
      </c>
      <c r="C78">
        <v>1.5474478080101099E-2</v>
      </c>
      <c r="D78">
        <v>17.067693061697401</v>
      </c>
      <c r="E78">
        <v>-13.698897966266999</v>
      </c>
      <c r="F78" s="1">
        <v>0</v>
      </c>
      <c r="G78" s="1">
        <v>0</v>
      </c>
      <c r="H78">
        <v>3.7002711275412299</v>
      </c>
      <c r="I78">
        <v>-57.794846970734497</v>
      </c>
      <c r="J78">
        <v>-57.391375700489</v>
      </c>
      <c r="K78">
        <v>-90.700955552450097</v>
      </c>
      <c r="L78">
        <v>-37.370214273004201</v>
      </c>
      <c r="M78">
        <v>25.887209300667699</v>
      </c>
      <c r="N78">
        <v>88.117292426351099</v>
      </c>
      <c r="O78">
        <v>72.572914905697004</v>
      </c>
      <c r="P78">
        <v>195399.97600743</v>
      </c>
      <c r="Q78">
        <v>241160.174233586</v>
      </c>
      <c r="R78">
        <v>81.313617011588093</v>
      </c>
      <c r="S78">
        <v>675.75578047389297</v>
      </c>
      <c r="T78">
        <v>4.3304982667879299E-4</v>
      </c>
      <c r="U78">
        <v>0.51901731841834897</v>
      </c>
      <c r="V78" s="1">
        <v>0</v>
      </c>
      <c r="W78">
        <v>0.188325579364613</v>
      </c>
      <c r="X78">
        <v>0.292657102217037</v>
      </c>
      <c r="Y78" s="1">
        <v>0</v>
      </c>
      <c r="Z78">
        <v>1</v>
      </c>
      <c r="AA78">
        <v>3.1138664911185701E-4</v>
      </c>
      <c r="AB78">
        <v>8.6007427104217594E-3</v>
      </c>
      <c r="AC78" s="3">
        <v>9.6608199434196395E-4</v>
      </c>
      <c r="AD78" s="1">
        <v>0</v>
      </c>
      <c r="AE78" s="3">
        <v>5.56847546907568E-3</v>
      </c>
      <c r="AF78" s="3">
        <v>2.7813189514679499E-5</v>
      </c>
      <c r="AG78">
        <v>7.3030229704053697</v>
      </c>
      <c r="AH78">
        <v>0.16227208797942</v>
      </c>
      <c r="AI78">
        <v>178.987502672478</v>
      </c>
      <c r="AJ78" t="s">
        <v>89</v>
      </c>
      <c r="AK78" t="s">
        <v>90</v>
      </c>
      <c r="AL78">
        <v>39971019092.080002</v>
      </c>
      <c r="AM78">
        <v>204560</v>
      </c>
    </row>
    <row r="79" spans="1:39" x14ac:dyDescent="0.25">
      <c r="A79" t="s">
        <v>37</v>
      </c>
      <c r="B79">
        <v>17.843076304078899</v>
      </c>
      <c r="C79">
        <v>1.66662556894537E-2</v>
      </c>
      <c r="D79">
        <v>18.264389044739399</v>
      </c>
      <c r="E79">
        <v>-10.4219289395914</v>
      </c>
      <c r="F79" s="1">
        <v>0</v>
      </c>
      <c r="G79" s="1">
        <v>0</v>
      </c>
      <c r="H79">
        <v>3.7895184656688801</v>
      </c>
      <c r="I79">
        <v>-32.771711070495499</v>
      </c>
      <c r="J79">
        <v>-32.757753950675401</v>
      </c>
      <c r="K79">
        <v>-67.489324961548803</v>
      </c>
      <c r="L79">
        <v>-12.262035141707599</v>
      </c>
      <c r="M79">
        <v>26.861236262658299</v>
      </c>
      <c r="N79">
        <v>88.783842214477502</v>
      </c>
      <c r="O79">
        <v>72.5951154760522</v>
      </c>
      <c r="P79">
        <v>194601.48941796401</v>
      </c>
      <c r="Q79">
        <v>240929.87307149899</v>
      </c>
      <c r="R79">
        <v>81.683262772743205</v>
      </c>
      <c r="S79">
        <v>681.76771282114998</v>
      </c>
      <c r="T79">
        <v>5.99645091118339E-4</v>
      </c>
      <c r="U79">
        <v>0.50104800231123603</v>
      </c>
      <c r="V79" s="1">
        <v>0</v>
      </c>
      <c r="W79">
        <v>0.18744391343268499</v>
      </c>
      <c r="X79">
        <v>0.31150808425607701</v>
      </c>
      <c r="Y79" s="1">
        <v>0</v>
      </c>
      <c r="Z79">
        <v>1</v>
      </c>
      <c r="AA79">
        <v>3.0750236448314101E-4</v>
      </c>
      <c r="AB79">
        <v>8.5284087303270795E-3</v>
      </c>
      <c r="AC79" s="3">
        <v>1.2973135327675801E-3</v>
      </c>
      <c r="AD79" s="1">
        <v>0</v>
      </c>
      <c r="AE79" s="3">
        <v>6.2090336649706897E-3</v>
      </c>
      <c r="AF79" s="3">
        <v>3.2404513614575902E-4</v>
      </c>
      <c r="AG79">
        <v>7.3070265711586799</v>
      </c>
      <c r="AH79">
        <v>0.16953605933650301</v>
      </c>
      <c r="AI79">
        <v>334.86422623658399</v>
      </c>
      <c r="AJ79" t="s">
        <v>91</v>
      </c>
      <c r="AK79" t="s">
        <v>92</v>
      </c>
      <c r="AL79">
        <v>44611807644.599998</v>
      </c>
      <c r="AM79">
        <v>229247</v>
      </c>
    </row>
    <row r="80" spans="1:39" x14ac:dyDescent="0.25">
      <c r="A80" t="s">
        <v>37</v>
      </c>
      <c r="B80">
        <v>20.440616675341602</v>
      </c>
      <c r="C80">
        <v>1.8787182396120601E-2</v>
      </c>
      <c r="D80">
        <v>20.3549932822126</v>
      </c>
      <c r="E80">
        <v>-8.87593639770677</v>
      </c>
      <c r="F80" s="1">
        <v>0</v>
      </c>
      <c r="G80" s="1">
        <v>0</v>
      </c>
      <c r="H80">
        <v>3.8330273028333002</v>
      </c>
      <c r="I80">
        <v>-8.1229208820632799</v>
      </c>
      <c r="J80">
        <v>-8.3436694165181091</v>
      </c>
      <c r="K80">
        <v>-41.295296895807603</v>
      </c>
      <c r="L80">
        <v>12.4462731870104</v>
      </c>
      <c r="M80">
        <v>26.825453244546502</v>
      </c>
      <c r="N80">
        <v>89.005428324113197</v>
      </c>
      <c r="O80">
        <v>72.647938228926705</v>
      </c>
      <c r="P80">
        <v>193969.21507919801</v>
      </c>
      <c r="Q80">
        <v>240949.72920577801</v>
      </c>
      <c r="R80">
        <v>81.909981630686005</v>
      </c>
      <c r="S80">
        <v>685.04544016077296</v>
      </c>
      <c r="T80">
        <v>6.9386952401817397E-4</v>
      </c>
      <c r="U80">
        <v>0.47624579858724497</v>
      </c>
      <c r="V80" s="1">
        <v>0</v>
      </c>
      <c r="W80">
        <v>0.18790523701256301</v>
      </c>
      <c r="X80">
        <v>0.33584896440019102</v>
      </c>
      <c r="Y80" s="1">
        <v>0</v>
      </c>
      <c r="Z80">
        <v>1</v>
      </c>
      <c r="AA80">
        <v>3.0456222942329398E-4</v>
      </c>
      <c r="AB80">
        <v>8.2605554884018894E-3</v>
      </c>
      <c r="AC80" s="3">
        <v>1.4429956653197E-3</v>
      </c>
      <c r="AD80" s="1">
        <v>0</v>
      </c>
      <c r="AE80" s="3">
        <v>7.1085202227028198E-3</v>
      </c>
      <c r="AF80" s="3">
        <v>1.6705717836651599E-3</v>
      </c>
      <c r="AG80">
        <v>7.4018312884709099</v>
      </c>
      <c r="AH80">
        <v>0.17202035178927799</v>
      </c>
      <c r="AI80">
        <v>483.892836744627</v>
      </c>
      <c r="AJ80" t="s">
        <v>93</v>
      </c>
      <c r="AK80" t="s">
        <v>94</v>
      </c>
      <c r="AL80">
        <v>51505421556.839996</v>
      </c>
      <c r="AM80">
        <v>265534</v>
      </c>
    </row>
    <row r="81" spans="1:40" x14ac:dyDescent="0.25">
      <c r="A81" t="s">
        <v>37</v>
      </c>
      <c r="B81">
        <v>23.345392935989398</v>
      </c>
      <c r="C81">
        <v>2.1783939769087601E-2</v>
      </c>
      <c r="D81">
        <v>23.225417249540101</v>
      </c>
      <c r="E81">
        <v>-3.5029743029129801</v>
      </c>
      <c r="F81" s="1">
        <v>0</v>
      </c>
      <c r="G81" s="1">
        <v>0</v>
      </c>
      <c r="H81">
        <v>3.90140413186213</v>
      </c>
      <c r="I81">
        <v>15.9871329706629</v>
      </c>
      <c r="J81">
        <v>15.768236478312399</v>
      </c>
      <c r="K81">
        <v>-19.366292491863199</v>
      </c>
      <c r="L81">
        <v>37.004386248392301</v>
      </c>
      <c r="M81">
        <v>26.5463182879014</v>
      </c>
      <c r="N81">
        <v>89.049285034566097</v>
      </c>
      <c r="O81">
        <v>72.640795180605394</v>
      </c>
      <c r="P81">
        <v>189897.59330232599</v>
      </c>
      <c r="Q81">
        <v>236274.18136395601</v>
      </c>
      <c r="R81">
        <v>82.413264638119102</v>
      </c>
      <c r="S81">
        <v>692.18627943751505</v>
      </c>
      <c r="T81">
        <v>5.4184735266939795E-4</v>
      </c>
      <c r="U81">
        <v>0.495317753418752</v>
      </c>
      <c r="V81" s="1">
        <v>0</v>
      </c>
      <c r="W81">
        <v>0.16629151501015901</v>
      </c>
      <c r="X81">
        <v>0.33839073157108801</v>
      </c>
      <c r="Y81" s="1">
        <v>0</v>
      </c>
      <c r="Z81">
        <v>1</v>
      </c>
      <c r="AA81">
        <v>3.02237375937753E-4</v>
      </c>
      <c r="AB81">
        <v>8.03288531219583E-3</v>
      </c>
      <c r="AC81" s="3">
        <v>1.51932165360547E-3</v>
      </c>
      <c r="AD81" s="1">
        <v>0</v>
      </c>
      <c r="AE81" s="3">
        <v>7.9966487920373197E-3</v>
      </c>
      <c r="AF81" s="3">
        <v>3.9328819836633496E-3</v>
      </c>
      <c r="AG81">
        <v>7.5302685779657201</v>
      </c>
      <c r="AH81">
        <v>0.17366489464340901</v>
      </c>
      <c r="AI81">
        <v>676.29355633260798</v>
      </c>
      <c r="AJ81" t="s">
        <v>95</v>
      </c>
      <c r="AK81" t="s">
        <v>96</v>
      </c>
      <c r="AL81">
        <v>44564597503.410004</v>
      </c>
      <c r="AM81">
        <v>234677</v>
      </c>
    </row>
    <row r="82" spans="1:40" x14ac:dyDescent="0.25">
      <c r="A82" t="s">
        <v>37</v>
      </c>
      <c r="B82">
        <v>25.091313385517498</v>
      </c>
      <c r="C82">
        <v>2.3734641686595E-2</v>
      </c>
      <c r="D82">
        <v>25.042593870969899</v>
      </c>
      <c r="E82">
        <v>4.3821610139245104</v>
      </c>
      <c r="F82" s="1">
        <v>0</v>
      </c>
      <c r="G82" s="1">
        <v>0</v>
      </c>
      <c r="H82">
        <v>3.9978555597379999</v>
      </c>
      <c r="I82">
        <v>39.113562766147702</v>
      </c>
      <c r="J82">
        <v>38.966694875164997</v>
      </c>
      <c r="K82">
        <v>-2.0678170863633998</v>
      </c>
      <c r="L82">
        <v>61.489159107608401</v>
      </c>
      <c r="M82">
        <v>26.3030419926218</v>
      </c>
      <c r="N82">
        <v>88.792785880313602</v>
      </c>
      <c r="O82">
        <v>72.621940668961599</v>
      </c>
      <c r="P82">
        <v>178369.26805513</v>
      </c>
      <c r="Q82">
        <v>220442.15064943701</v>
      </c>
      <c r="R82">
        <v>83.311083521544901</v>
      </c>
      <c r="S82">
        <v>703.65248382463506</v>
      </c>
      <c r="T82">
        <v>4.16766322865729E-4</v>
      </c>
      <c r="U82">
        <v>0.51561841926576002</v>
      </c>
      <c r="V82" s="1">
        <v>0</v>
      </c>
      <c r="W82">
        <v>0.13520419142596901</v>
      </c>
      <c r="X82">
        <v>0.34917738930826903</v>
      </c>
      <c r="Y82" s="1">
        <v>0</v>
      </c>
      <c r="Z82">
        <v>1</v>
      </c>
      <c r="AA82">
        <v>3.03300195656263E-4</v>
      </c>
      <c r="AB82">
        <v>7.8134579422585709E-3</v>
      </c>
      <c r="AC82" s="3">
        <v>1.1718283306486801E-3</v>
      </c>
      <c r="AD82" s="1">
        <v>0</v>
      </c>
      <c r="AE82" s="3">
        <v>8.2482610236015805E-3</v>
      </c>
      <c r="AF82" s="3">
        <v>6.1977723156012498E-3</v>
      </c>
      <c r="AG82">
        <v>7.5119001299936103</v>
      </c>
      <c r="AH82">
        <v>0.17164074924495801</v>
      </c>
      <c r="AI82">
        <v>1003.52796217733</v>
      </c>
      <c r="AJ82" t="s">
        <v>97</v>
      </c>
      <c r="AK82" t="s">
        <v>98</v>
      </c>
      <c r="AL82">
        <v>31920607472.610001</v>
      </c>
      <c r="AM82">
        <v>178958</v>
      </c>
    </row>
    <row r="83" spans="1:40" x14ac:dyDescent="0.25">
      <c r="A83" t="s">
        <v>37</v>
      </c>
      <c r="B83">
        <v>26.392080132001801</v>
      </c>
      <c r="C83">
        <v>2.41574479941613E-2</v>
      </c>
      <c r="D83">
        <v>25.431222829916798</v>
      </c>
      <c r="E83">
        <v>16.3472369980996</v>
      </c>
      <c r="F83" s="1">
        <v>0</v>
      </c>
      <c r="G83" s="1">
        <v>0</v>
      </c>
      <c r="H83">
        <v>4.14390629155998</v>
      </c>
      <c r="I83">
        <v>60.624682209695202</v>
      </c>
      <c r="J83">
        <v>60.422701274344</v>
      </c>
      <c r="K83">
        <v>16.766550803665201</v>
      </c>
      <c r="L83">
        <v>85.344303988853795</v>
      </c>
      <c r="M83">
        <v>26.277520734270201</v>
      </c>
      <c r="N83">
        <v>88.307989769870701</v>
      </c>
      <c r="O83">
        <v>72.586392674327598</v>
      </c>
      <c r="P83">
        <v>161443.015950892</v>
      </c>
      <c r="Q83">
        <v>199621.485098645</v>
      </c>
      <c r="R83">
        <v>86.470371070288905</v>
      </c>
      <c r="S83">
        <v>710.944376062012</v>
      </c>
      <c r="T83">
        <v>5.4360934193461898E-4</v>
      </c>
      <c r="U83">
        <v>0.56545761760528801</v>
      </c>
      <c r="V83" s="1">
        <v>0</v>
      </c>
      <c r="W83">
        <v>9.8685595324434994E-2</v>
      </c>
      <c r="X83">
        <v>0.335856787070276</v>
      </c>
      <c r="Y83" s="1">
        <v>0</v>
      </c>
      <c r="Z83">
        <v>1</v>
      </c>
      <c r="AA83">
        <v>3.0467227143989598E-4</v>
      </c>
      <c r="AB83">
        <v>7.61027862459127E-3</v>
      </c>
      <c r="AC83" s="3">
        <v>8.6620067935509705E-4</v>
      </c>
      <c r="AD83" s="1">
        <v>0</v>
      </c>
      <c r="AE83" s="3">
        <v>8.5785191176273607E-3</v>
      </c>
      <c r="AF83" s="3">
        <v>6.7977749222275603E-3</v>
      </c>
      <c r="AG83">
        <v>7.3481120360466496</v>
      </c>
      <c r="AH83">
        <v>0.166952713682717</v>
      </c>
      <c r="AI83">
        <v>1475.6817607135699</v>
      </c>
      <c r="AJ83" t="s">
        <v>99</v>
      </c>
      <c r="AK83" t="s">
        <v>100</v>
      </c>
      <c r="AL83">
        <v>14590089680.530001</v>
      </c>
      <c r="AM83">
        <v>90373</v>
      </c>
    </row>
    <row r="84" spans="1:40" x14ac:dyDescent="0.25">
      <c r="A84" t="s">
        <v>37</v>
      </c>
      <c r="B84">
        <v>25.598692803909099</v>
      </c>
      <c r="C84">
        <v>2.2809441997500301E-2</v>
      </c>
      <c r="D84">
        <v>24.185697463123901</v>
      </c>
      <c r="E84">
        <v>30.8979246111838</v>
      </c>
      <c r="F84" s="1">
        <v>0</v>
      </c>
      <c r="G84" s="1">
        <v>0</v>
      </c>
      <c r="H84">
        <v>4.3310111011978103</v>
      </c>
      <c r="I84">
        <v>82.609484484121097</v>
      </c>
      <c r="J84">
        <v>82.478788120127604</v>
      </c>
      <c r="K84">
        <v>39.742211770888197</v>
      </c>
      <c r="L84">
        <v>110.479243013404</v>
      </c>
      <c r="M84">
        <v>26.834457113210799</v>
      </c>
      <c r="N84">
        <v>87.658214840917594</v>
      </c>
      <c r="O84">
        <v>72.514423470326193</v>
      </c>
      <c r="P84">
        <v>143153.77674312401</v>
      </c>
      <c r="Q84">
        <v>178371.709333957</v>
      </c>
      <c r="R84">
        <v>92.865714663394897</v>
      </c>
      <c r="S84">
        <v>707.65948771214005</v>
      </c>
      <c r="T84">
        <v>1.1428248774002601E-3</v>
      </c>
      <c r="U84">
        <v>0.60921721524709005</v>
      </c>
      <c r="V84" s="1">
        <v>0</v>
      </c>
      <c r="W84">
        <v>7.6408461066039796E-2</v>
      </c>
      <c r="X84">
        <v>0.31437432368686902</v>
      </c>
      <c r="Y84" s="1">
        <v>0</v>
      </c>
      <c r="Z84">
        <v>1</v>
      </c>
      <c r="AA84">
        <v>3.0280295532738498E-4</v>
      </c>
      <c r="AB84">
        <v>7.4455245619930296E-3</v>
      </c>
      <c r="AC84" s="3">
        <v>8.2979947732868199E-4</v>
      </c>
      <c r="AD84" s="1">
        <v>0</v>
      </c>
      <c r="AE84" s="3">
        <v>8.3217773787154607E-3</v>
      </c>
      <c r="AF84" s="3">
        <v>5.9094950705186004E-3</v>
      </c>
      <c r="AG84">
        <v>6.9959864566352099</v>
      </c>
      <c r="AH84">
        <v>0.16069555033496299</v>
      </c>
      <c r="AI84">
        <v>2078.4902341413399</v>
      </c>
      <c r="AJ84" t="s">
        <v>101</v>
      </c>
      <c r="AK84" t="s">
        <v>102</v>
      </c>
      <c r="AL84">
        <v>5392316462.3599997</v>
      </c>
      <c r="AM84">
        <v>37668</v>
      </c>
    </row>
    <row r="85" spans="1:40" x14ac:dyDescent="0.25">
      <c r="A85" t="s">
        <v>37</v>
      </c>
      <c r="B85">
        <v>22.862553401696001</v>
      </c>
      <c r="C85">
        <v>2.1668696148502101E-2</v>
      </c>
      <c r="D85">
        <v>23.116809143905702</v>
      </c>
      <c r="E85">
        <v>42.380394054775103</v>
      </c>
      <c r="F85" s="1">
        <v>0</v>
      </c>
      <c r="G85" s="1">
        <v>0</v>
      </c>
      <c r="H85">
        <v>4.4885171476111401</v>
      </c>
      <c r="I85">
        <v>104.13408569656001</v>
      </c>
      <c r="J85">
        <v>103.94219537556</v>
      </c>
      <c r="K85">
        <v>60.298087561386303</v>
      </c>
      <c r="L85">
        <v>134.899938326224</v>
      </c>
      <c r="M85">
        <v>28.105915991324199</v>
      </c>
      <c r="N85">
        <v>87.506911212054902</v>
      </c>
      <c r="O85">
        <v>72.443337003730406</v>
      </c>
      <c r="P85">
        <v>129576.390836281</v>
      </c>
      <c r="Q85">
        <v>160943.862874988</v>
      </c>
      <c r="R85">
        <v>100.803344774476</v>
      </c>
      <c r="S85">
        <v>711.07094824063495</v>
      </c>
      <c r="T85">
        <v>8.6875945972812599E-4</v>
      </c>
      <c r="U85">
        <v>0.595503937970709</v>
      </c>
      <c r="V85" s="1">
        <v>0</v>
      </c>
      <c r="W85">
        <v>6.5096523276023194E-2</v>
      </c>
      <c r="X85">
        <v>0.339399538753267</v>
      </c>
      <c r="Y85" s="1">
        <v>0</v>
      </c>
      <c r="Z85">
        <v>1</v>
      </c>
      <c r="AA85">
        <v>3.03942139422833E-4</v>
      </c>
      <c r="AB85">
        <v>7.2005394398445997E-3</v>
      </c>
      <c r="AC85" s="3">
        <v>6.7037611238452202E-4</v>
      </c>
      <c r="AD85" s="1">
        <v>0</v>
      </c>
      <c r="AE85" s="3">
        <v>7.5798661484695303E-3</v>
      </c>
      <c r="AF85" s="3">
        <v>5.9140317817933203E-3</v>
      </c>
      <c r="AG85">
        <v>6.6228330686797596</v>
      </c>
      <c r="AH85">
        <v>0.158705360964048</v>
      </c>
      <c r="AI85">
        <v>2771.4638944035501</v>
      </c>
      <c r="AJ85" t="s">
        <v>103</v>
      </c>
      <c r="AK85" t="s">
        <v>104</v>
      </c>
      <c r="AL85">
        <v>1831432708.0799999</v>
      </c>
      <c r="AM85">
        <v>14134</v>
      </c>
    </row>
    <row r="86" spans="1:40" x14ac:dyDescent="0.25">
      <c r="A86" t="s">
        <v>37</v>
      </c>
      <c r="B86">
        <v>23.262936420432901</v>
      </c>
      <c r="C86">
        <v>2.0612953822642398E-2</v>
      </c>
      <c r="D86">
        <v>22.115279358684301</v>
      </c>
      <c r="E86">
        <v>57.247734056437899</v>
      </c>
      <c r="F86" s="1">
        <v>0</v>
      </c>
      <c r="G86" s="1">
        <v>0</v>
      </c>
      <c r="H86">
        <v>4.6786752158556197</v>
      </c>
      <c r="I86">
        <v>126.206482904743</v>
      </c>
      <c r="J86">
        <v>125.891972472327</v>
      </c>
      <c r="K86">
        <v>87.539534729726697</v>
      </c>
      <c r="L86">
        <v>160.15198340483099</v>
      </c>
      <c r="M86">
        <v>30.146056848195499</v>
      </c>
      <c r="N86">
        <v>87.797403319548707</v>
      </c>
      <c r="O86">
        <v>72.430836344029203</v>
      </c>
      <c r="P86">
        <v>117389.409263355</v>
      </c>
      <c r="Q86">
        <v>155781.38515414801</v>
      </c>
      <c r="R86">
        <v>112.30407112299901</v>
      </c>
      <c r="S86">
        <v>696.64403645554796</v>
      </c>
      <c r="T86" s="1">
        <v>0</v>
      </c>
      <c r="U86">
        <v>0.596045920911775</v>
      </c>
      <c r="V86" s="1">
        <v>0</v>
      </c>
      <c r="W86">
        <v>6.7006297786713895E-2</v>
      </c>
      <c r="X86">
        <v>0.33694778130150999</v>
      </c>
      <c r="Y86" s="1">
        <v>0</v>
      </c>
      <c r="Z86">
        <v>1</v>
      </c>
      <c r="AA86">
        <v>3.03495607140033E-4</v>
      </c>
      <c r="AB86">
        <v>7.0808048027922298E-3</v>
      </c>
      <c r="AC86" s="3">
        <v>6.2018978359623103E-4</v>
      </c>
      <c r="AD86" s="1">
        <v>0</v>
      </c>
      <c r="AE86" s="3">
        <v>7.5047761589182096E-3</v>
      </c>
      <c r="AF86" s="3">
        <v>5.10367550370579E-3</v>
      </c>
      <c r="AG86">
        <v>6.2453718340001796</v>
      </c>
      <c r="AH86">
        <v>0.160550864137675</v>
      </c>
      <c r="AI86">
        <v>3623.0376799730502</v>
      </c>
      <c r="AJ86" t="s">
        <v>105</v>
      </c>
      <c r="AK86" t="s">
        <v>106</v>
      </c>
      <c r="AL86">
        <v>562530049.19000006</v>
      </c>
      <c r="AM86">
        <v>4792</v>
      </c>
    </row>
    <row r="87" spans="1:40" x14ac:dyDescent="0.25">
      <c r="A87" t="s">
        <v>37</v>
      </c>
      <c r="B87">
        <v>17.077281273851298</v>
      </c>
      <c r="C87">
        <v>1.7850853749959799E-2</v>
      </c>
      <c r="D87">
        <v>19.4381702397054</v>
      </c>
      <c r="E87">
        <v>100.83642776372</v>
      </c>
      <c r="F87" s="1">
        <v>0</v>
      </c>
      <c r="G87" s="1">
        <v>0</v>
      </c>
      <c r="H87">
        <v>5.0966357497280397</v>
      </c>
      <c r="I87">
        <v>142.99253754361101</v>
      </c>
      <c r="J87">
        <v>142.59909102816599</v>
      </c>
      <c r="K87">
        <v>112.548537664012</v>
      </c>
      <c r="L87">
        <v>184.69998522700601</v>
      </c>
      <c r="M87">
        <v>28.917634801112701</v>
      </c>
      <c r="N87">
        <v>87.571397836143305</v>
      </c>
      <c r="O87">
        <v>72.416870767602603</v>
      </c>
      <c r="P87">
        <v>95480.776513809207</v>
      </c>
      <c r="Q87">
        <v>117456.350466003</v>
      </c>
      <c r="R87">
        <v>106.12277707397899</v>
      </c>
      <c r="S87">
        <v>671.44701008287905</v>
      </c>
      <c r="T87" s="1">
        <v>0</v>
      </c>
      <c r="U87">
        <v>0.72726960344816405</v>
      </c>
      <c r="V87" s="1">
        <v>0</v>
      </c>
      <c r="W87">
        <v>5.6152043148410997E-2</v>
      </c>
      <c r="X87">
        <v>0.21657835340342399</v>
      </c>
      <c r="Y87" s="1">
        <v>0</v>
      </c>
      <c r="Z87">
        <v>1</v>
      </c>
      <c r="AA87">
        <v>3.0944720447239802E-4</v>
      </c>
      <c r="AB87">
        <v>6.6331560213373298E-3</v>
      </c>
      <c r="AC87" s="3">
        <v>3.7402679459961301E-4</v>
      </c>
      <c r="AD87" s="1">
        <v>0</v>
      </c>
      <c r="AE87" s="3">
        <v>7.2555965263752104E-3</v>
      </c>
      <c r="AF87" s="3">
        <v>3.2787280796116101E-3</v>
      </c>
      <c r="AG87">
        <v>6.5019267210951197</v>
      </c>
      <c r="AH87">
        <v>0.162308128796986</v>
      </c>
      <c r="AI87">
        <v>4109.6894191022602</v>
      </c>
      <c r="AJ87" t="s">
        <v>107</v>
      </c>
      <c r="AK87" t="s">
        <v>108</v>
      </c>
      <c r="AL87">
        <v>183227610.13</v>
      </c>
      <c r="AM87">
        <v>1919</v>
      </c>
    </row>
    <row r="90" spans="1:40" x14ac:dyDescent="0.25">
      <c r="A90" t="s">
        <v>0</v>
      </c>
      <c r="B90" t="s">
        <v>1</v>
      </c>
      <c r="C90" t="s">
        <v>2</v>
      </c>
      <c r="D90" t="s">
        <v>3</v>
      </c>
      <c r="E90" t="s">
        <v>5</v>
      </c>
      <c r="F90" t="s">
        <v>6</v>
      </c>
      <c r="G90" t="s">
        <v>208</v>
      </c>
      <c r="H90" t="s">
        <v>7</v>
      </c>
      <c r="I90" t="s">
        <v>8</v>
      </c>
      <c r="J90" t="s">
        <v>134</v>
      </c>
      <c r="K90" t="s">
        <v>143</v>
      </c>
      <c r="L90" t="s">
        <v>9</v>
      </c>
      <c r="M90" t="s">
        <v>10</v>
      </c>
      <c r="N90" t="s">
        <v>11</v>
      </c>
      <c r="O90" t="s">
        <v>13</v>
      </c>
      <c r="P90" t="s">
        <v>14</v>
      </c>
      <c r="Q90" t="s">
        <v>15</v>
      </c>
      <c r="R90" t="s">
        <v>16</v>
      </c>
      <c r="S90" t="s">
        <v>17</v>
      </c>
      <c r="T90" t="s">
        <v>18</v>
      </c>
      <c r="U90" t="s">
        <v>20</v>
      </c>
      <c r="V90" t="s">
        <v>21</v>
      </c>
      <c r="W90" t="s">
        <v>22</v>
      </c>
      <c r="X90" t="s">
        <v>23</v>
      </c>
      <c r="Y90" t="s">
        <v>24</v>
      </c>
      <c r="Z90" t="s">
        <v>25</v>
      </c>
      <c r="AA90" t="s">
        <v>26</v>
      </c>
      <c r="AB90" t="s">
        <v>27</v>
      </c>
      <c r="AC90" s="3" t="s">
        <v>120</v>
      </c>
      <c r="AD90" t="s">
        <v>28</v>
      </c>
      <c r="AE90" s="3" t="s">
        <v>29</v>
      </c>
      <c r="AF90" s="3" t="s">
        <v>30</v>
      </c>
      <c r="AG90" t="s">
        <v>31</v>
      </c>
      <c r="AH90" t="s">
        <v>32</v>
      </c>
      <c r="AI90" t="s">
        <v>33</v>
      </c>
      <c r="AJ90" t="s">
        <v>34</v>
      </c>
      <c r="AK90" t="s">
        <v>74</v>
      </c>
      <c r="AL90" t="s">
        <v>35</v>
      </c>
      <c r="AM90" t="s">
        <v>36</v>
      </c>
    </row>
    <row r="91" spans="1:40" s="17" customFormat="1" x14ac:dyDescent="0.25">
      <c r="A91" s="17" t="s">
        <v>37</v>
      </c>
      <c r="B91" s="17">
        <v>8.6777264810645995</v>
      </c>
      <c r="C91" s="17">
        <v>1.18812016858789E-2</v>
      </c>
      <c r="D91" s="17">
        <v>13.3616967197558</v>
      </c>
      <c r="E91" s="17">
        <v>-39.841166887295401</v>
      </c>
      <c r="F91" s="29">
        <v>0</v>
      </c>
      <c r="G91" s="29">
        <v>0</v>
      </c>
      <c r="H91" s="17">
        <v>3.3014458932630499</v>
      </c>
      <c r="I91" s="17">
        <v>-153.012756964087</v>
      </c>
      <c r="J91" s="17">
        <v>-114.43450950598999</v>
      </c>
      <c r="K91" s="17">
        <v>-159.578446823018</v>
      </c>
      <c r="L91" s="17">
        <v>-133.488769442386</v>
      </c>
      <c r="M91" s="17">
        <v>25.707036960076898</v>
      </c>
      <c r="N91" s="17">
        <v>76.527502422320097</v>
      </c>
      <c r="O91" s="17">
        <v>62.777405934409003</v>
      </c>
      <c r="P91" s="17">
        <v>204377.63986080099</v>
      </c>
      <c r="Q91" s="17">
        <v>251425.64080976401</v>
      </c>
      <c r="R91" s="17">
        <v>80.093113224310898</v>
      </c>
      <c r="S91" s="17">
        <v>595.81186477550398</v>
      </c>
      <c r="T91" s="29">
        <v>0</v>
      </c>
      <c r="U91" s="17">
        <v>0.52804536427289805</v>
      </c>
      <c r="V91" s="29">
        <v>0</v>
      </c>
      <c r="W91" s="17">
        <v>0.22653938296790699</v>
      </c>
      <c r="X91" s="17">
        <v>0.24541525275919299</v>
      </c>
      <c r="Y91" s="29">
        <v>0</v>
      </c>
      <c r="Z91" s="17">
        <v>1</v>
      </c>
      <c r="AA91" s="17">
        <v>3.4735774974180598E-4</v>
      </c>
      <c r="AB91" s="17">
        <v>6.5554336668230701E-3</v>
      </c>
      <c r="AC91" s="28">
        <v>9.1515785709547494E-5</v>
      </c>
      <c r="AD91" s="29">
        <v>0</v>
      </c>
      <c r="AE91" s="28">
        <v>4.8869640633240697E-3</v>
      </c>
      <c r="AF91" s="28">
        <v>0</v>
      </c>
      <c r="AG91" s="17">
        <v>7.2594255826986602</v>
      </c>
      <c r="AH91" s="17">
        <v>0.16226085431141099</v>
      </c>
      <c r="AI91" s="17">
        <v>1.8316503890550899</v>
      </c>
      <c r="AJ91" s="17" t="s">
        <v>81</v>
      </c>
      <c r="AK91" s="17" t="s">
        <v>82</v>
      </c>
      <c r="AL91" s="17">
        <v>367062241.19</v>
      </c>
      <c r="AM91" s="17">
        <v>1796</v>
      </c>
      <c r="AN91" s="17" t="s">
        <v>67</v>
      </c>
    </row>
    <row r="92" spans="1:40" x14ac:dyDescent="0.25">
      <c r="A92" t="s">
        <v>37</v>
      </c>
      <c r="B92">
        <v>15.0220274556196</v>
      </c>
      <c r="C92">
        <v>1.3792622546282799E-2</v>
      </c>
      <c r="D92">
        <v>15.351558983487401</v>
      </c>
      <c r="E92">
        <v>-36.145990022331901</v>
      </c>
      <c r="F92" s="1">
        <v>0</v>
      </c>
      <c r="G92" s="1">
        <v>0</v>
      </c>
      <c r="H92">
        <v>3.3552453119631598</v>
      </c>
      <c r="I92">
        <v>-128.97223126320301</v>
      </c>
      <c r="J92">
        <v>-102.808079443362</v>
      </c>
      <c r="K92">
        <v>-146.09085524633301</v>
      </c>
      <c r="L92">
        <v>-109.87315946466001</v>
      </c>
      <c r="M92">
        <v>25.146852789230898</v>
      </c>
      <c r="N92">
        <v>78.568398330668799</v>
      </c>
      <c r="O92">
        <v>64.350507105963402</v>
      </c>
      <c r="P92">
        <v>208872.307129186</v>
      </c>
      <c r="Q92">
        <v>256438.49411102699</v>
      </c>
      <c r="R92">
        <v>80.231985905250994</v>
      </c>
      <c r="S92">
        <v>609.98543412652805</v>
      </c>
      <c r="T92">
        <v>1.53419329228415E-4</v>
      </c>
      <c r="U92">
        <v>0.488596575296108</v>
      </c>
      <c r="V92" s="1">
        <v>0</v>
      </c>
      <c r="W92">
        <v>0.22512349732049</v>
      </c>
      <c r="X92">
        <v>0.28627992738340002</v>
      </c>
      <c r="Y92" s="1">
        <v>0</v>
      </c>
      <c r="Z92">
        <v>1</v>
      </c>
      <c r="AA92">
        <v>3.2581106552518599E-4</v>
      </c>
      <c r="AB92">
        <v>7.3396639912733999E-3</v>
      </c>
      <c r="AC92" s="3">
        <v>1.5993718901250299E-4</v>
      </c>
      <c r="AD92" s="1">
        <v>0</v>
      </c>
      <c r="AE92" s="3">
        <v>5.9669462988470399E-3</v>
      </c>
      <c r="AF92" s="3">
        <v>2.4541376611688602E-7</v>
      </c>
      <c r="AG92">
        <v>7.7846715694817501</v>
      </c>
      <c r="AH92">
        <v>0.19238787772626501</v>
      </c>
      <c r="AI92">
        <v>17.699185741883699</v>
      </c>
      <c r="AJ92" t="s">
        <v>83</v>
      </c>
      <c r="AK92" t="s">
        <v>84</v>
      </c>
      <c r="AL92">
        <v>2226369921.6900001</v>
      </c>
      <c r="AM92">
        <v>10659</v>
      </c>
    </row>
    <row r="93" spans="1:40" x14ac:dyDescent="0.25">
      <c r="A93" t="s">
        <v>37</v>
      </c>
      <c r="B93">
        <v>16.3401874503515</v>
      </c>
      <c r="C93">
        <v>1.5591247895996399E-2</v>
      </c>
      <c r="D93">
        <v>17.185650498275798</v>
      </c>
      <c r="E93">
        <v>-31.154737104747198</v>
      </c>
      <c r="F93" s="1">
        <v>0</v>
      </c>
      <c r="G93" s="1">
        <v>0</v>
      </c>
      <c r="H93">
        <v>3.4109096077643901</v>
      </c>
      <c r="I93">
        <v>-103.923950393881</v>
      </c>
      <c r="J93">
        <v>-91.089822749292793</v>
      </c>
      <c r="K93">
        <v>-137.36224939349501</v>
      </c>
      <c r="L93">
        <v>-85.175496748973003</v>
      </c>
      <c r="M93">
        <v>25.068117651993301</v>
      </c>
      <c r="N93">
        <v>79.676895727322901</v>
      </c>
      <c r="O93">
        <v>65.241345031829297</v>
      </c>
      <c r="P93">
        <v>212772.07471298301</v>
      </c>
      <c r="Q93">
        <v>262993.95851439901</v>
      </c>
      <c r="R93">
        <v>80.425413904768405</v>
      </c>
      <c r="S93">
        <v>645.785768157544</v>
      </c>
      <c r="T93">
        <v>2.0652856608552599E-4</v>
      </c>
      <c r="U93">
        <v>0.44840716568894201</v>
      </c>
      <c r="V93" s="1">
        <v>0</v>
      </c>
      <c r="W93">
        <v>0.23703778683256699</v>
      </c>
      <c r="X93">
        <v>0.314555047478489</v>
      </c>
      <c r="Y93" s="1">
        <v>0</v>
      </c>
      <c r="Z93">
        <v>1</v>
      </c>
      <c r="AA93">
        <v>3.1977611268709899E-4</v>
      </c>
      <c r="AB93">
        <v>7.8773289905296508E-3</v>
      </c>
      <c r="AC93" s="3">
        <v>2.9632791253879598E-4</v>
      </c>
      <c r="AD93" s="1">
        <v>0</v>
      </c>
      <c r="AE93" s="3">
        <v>7.0875467204525502E-3</v>
      </c>
      <c r="AF93" s="3">
        <v>1.0303511915004599E-5</v>
      </c>
      <c r="AG93">
        <v>7.7796992337457498</v>
      </c>
      <c r="AH93">
        <v>0.17082698952186301</v>
      </c>
      <c r="AI93">
        <v>46.7575013757099</v>
      </c>
      <c r="AJ93" t="s">
        <v>85</v>
      </c>
      <c r="AK93" t="s">
        <v>86</v>
      </c>
      <c r="AL93">
        <v>8284280728.9499998</v>
      </c>
      <c r="AM93">
        <v>38935</v>
      </c>
    </row>
    <row r="94" spans="1:40" x14ac:dyDescent="0.25">
      <c r="A94" t="s">
        <v>37</v>
      </c>
      <c r="B94">
        <v>16.647440697267999</v>
      </c>
      <c r="C94">
        <v>1.7848272196846399E-2</v>
      </c>
      <c r="D94">
        <v>19.4356291472468</v>
      </c>
      <c r="E94">
        <v>-26.233292803174901</v>
      </c>
      <c r="F94" s="1">
        <v>0</v>
      </c>
      <c r="G94" s="1">
        <v>0</v>
      </c>
      <c r="H94">
        <v>3.48993274520994</v>
      </c>
      <c r="I94">
        <v>-80.576633566871607</v>
      </c>
      <c r="J94">
        <v>-71.303726117890704</v>
      </c>
      <c r="K94">
        <v>-123.505724726805</v>
      </c>
      <c r="L94">
        <v>-61.114846933672801</v>
      </c>
      <c r="M94">
        <v>25.062092225244601</v>
      </c>
      <c r="N94">
        <v>78.981982231463604</v>
      </c>
      <c r="O94">
        <v>64.320882828520297</v>
      </c>
      <c r="P94">
        <v>204961.801582377</v>
      </c>
      <c r="Q94">
        <v>256469.64858811701</v>
      </c>
      <c r="R94">
        <v>80.524962447120501</v>
      </c>
      <c r="S94">
        <v>658.39632234486805</v>
      </c>
      <c r="T94">
        <v>5.3489397930646398E-4</v>
      </c>
      <c r="U94">
        <v>0.45002784960874997</v>
      </c>
      <c r="V94" s="1">
        <v>0</v>
      </c>
      <c r="W94">
        <v>0.23217616338403099</v>
      </c>
      <c r="X94">
        <v>0.31779598700721701</v>
      </c>
      <c r="Y94" s="1">
        <v>0</v>
      </c>
      <c r="Z94">
        <v>1</v>
      </c>
      <c r="AA94">
        <v>3.2042221614310499E-4</v>
      </c>
      <c r="AB94">
        <v>8.8656761619973004E-3</v>
      </c>
      <c r="AC94" s="3">
        <v>6.8146488441468396E-4</v>
      </c>
      <c r="AD94" s="1">
        <v>0</v>
      </c>
      <c r="AE94" s="3">
        <v>7.8807617776404E-3</v>
      </c>
      <c r="AF94" s="3">
        <v>9.9987530576432903E-5</v>
      </c>
      <c r="AG94">
        <v>8.1925721482895906</v>
      </c>
      <c r="AH94">
        <v>0.198499363882886</v>
      </c>
      <c r="AI94">
        <v>102.024486943829</v>
      </c>
      <c r="AJ94" t="s">
        <v>87</v>
      </c>
      <c r="AK94" t="s">
        <v>88</v>
      </c>
      <c r="AL94">
        <v>22675129070.860001</v>
      </c>
      <c r="AM94">
        <v>110631</v>
      </c>
    </row>
    <row r="95" spans="1:40" x14ac:dyDescent="0.25">
      <c r="A95" t="s">
        <v>37</v>
      </c>
      <c r="B95">
        <v>18.684360983106899</v>
      </c>
      <c r="C95">
        <v>1.9341296795821299E-2</v>
      </c>
      <c r="D95">
        <v>20.893049378840601</v>
      </c>
      <c r="E95">
        <v>-21.133183002657798</v>
      </c>
      <c r="F95" s="1">
        <v>0</v>
      </c>
      <c r="G95" s="1">
        <v>0</v>
      </c>
      <c r="H95">
        <v>3.58610990067351</v>
      </c>
      <c r="I95">
        <v>-57.313437575682997</v>
      </c>
      <c r="J95">
        <v>-52.925024110414597</v>
      </c>
      <c r="K95">
        <v>-109.36446890187899</v>
      </c>
      <c r="L95">
        <v>-36.969324571893402</v>
      </c>
      <c r="M95">
        <v>25.617705686089401</v>
      </c>
      <c r="N95">
        <v>78.5278599473545</v>
      </c>
      <c r="O95">
        <v>63.4986751278227</v>
      </c>
      <c r="P95">
        <v>196063.18753167699</v>
      </c>
      <c r="Q95">
        <v>247440.43890759099</v>
      </c>
      <c r="R95">
        <v>80.597510354367202</v>
      </c>
      <c r="S95">
        <v>674.38203115494105</v>
      </c>
      <c r="T95">
        <v>4.6854356882498497E-4</v>
      </c>
      <c r="U95">
        <v>0.45695481456953002</v>
      </c>
      <c r="V95" s="1">
        <v>0</v>
      </c>
      <c r="W95">
        <v>0.22148976572598</v>
      </c>
      <c r="X95">
        <v>0.32155541970448798</v>
      </c>
      <c r="Y95" s="1">
        <v>0</v>
      </c>
      <c r="Z95">
        <v>1</v>
      </c>
      <c r="AA95">
        <v>3.2272653558085301E-4</v>
      </c>
      <c r="AB95">
        <v>9.3796966602012893E-3</v>
      </c>
      <c r="AC95" s="3">
        <v>1.12595069278587E-3</v>
      </c>
      <c r="AD95" s="1">
        <v>0</v>
      </c>
      <c r="AE95" s="3">
        <v>8.3520569887641297E-3</v>
      </c>
      <c r="AF95" s="3">
        <v>1.6092590267573301E-4</v>
      </c>
      <c r="AG95">
        <v>8.2672026710565998</v>
      </c>
      <c r="AH95">
        <v>0.205993055292189</v>
      </c>
      <c r="AI95">
        <v>219.168500800309</v>
      </c>
      <c r="AJ95" t="s">
        <v>89</v>
      </c>
      <c r="AK95" t="s">
        <v>90</v>
      </c>
      <c r="AL95">
        <v>36826156387.699997</v>
      </c>
      <c r="AM95">
        <v>187828</v>
      </c>
    </row>
    <row r="96" spans="1:40" x14ac:dyDescent="0.25">
      <c r="A96" t="s">
        <v>37</v>
      </c>
      <c r="B96">
        <v>19.795768120190399</v>
      </c>
      <c r="C96">
        <v>2.07085913216958E-2</v>
      </c>
      <c r="D96">
        <v>22.206496011413201</v>
      </c>
      <c r="E96">
        <v>-12.929035076681499</v>
      </c>
      <c r="F96" s="1">
        <v>0</v>
      </c>
      <c r="G96" s="1">
        <v>0</v>
      </c>
      <c r="H96">
        <v>3.7444595886568299</v>
      </c>
      <c r="I96">
        <v>-33.3449385644629</v>
      </c>
      <c r="J96">
        <v>-30.0045857091872</v>
      </c>
      <c r="K96">
        <v>-86.911673041262105</v>
      </c>
      <c r="L96">
        <v>-12.110164100417199</v>
      </c>
      <c r="M96">
        <v>27.226021322693899</v>
      </c>
      <c r="N96">
        <v>79.265982785057801</v>
      </c>
      <c r="O96">
        <v>63.216284686024999</v>
      </c>
      <c r="P96">
        <v>187796.864698622</v>
      </c>
      <c r="Q96">
        <v>239521.93426392201</v>
      </c>
      <c r="R96">
        <v>80.752028098177604</v>
      </c>
      <c r="S96">
        <v>675.94606142297903</v>
      </c>
      <c r="T96">
        <v>3.6546544467376898E-4</v>
      </c>
      <c r="U96">
        <v>0.482638865653299</v>
      </c>
      <c r="V96" s="1">
        <v>0</v>
      </c>
      <c r="W96">
        <v>0.200060857976469</v>
      </c>
      <c r="X96">
        <v>0.31730027637023001</v>
      </c>
      <c r="Y96" s="1">
        <v>0</v>
      </c>
      <c r="Z96">
        <v>1</v>
      </c>
      <c r="AA96">
        <v>3.2237220079056801E-4</v>
      </c>
      <c r="AB96">
        <v>9.3693410324604091E-3</v>
      </c>
      <c r="AC96" s="3">
        <v>1.5775378074067499E-3</v>
      </c>
      <c r="AD96" s="1">
        <v>0</v>
      </c>
      <c r="AE96" s="3">
        <v>8.9532863213405006E-3</v>
      </c>
      <c r="AF96" s="3">
        <v>4.8611587710883903E-4</v>
      </c>
      <c r="AG96">
        <v>8.3298326499460806</v>
      </c>
      <c r="AH96">
        <v>0.24595475040307099</v>
      </c>
      <c r="AI96">
        <v>462.49692696835302</v>
      </c>
      <c r="AJ96" t="s">
        <v>91</v>
      </c>
      <c r="AK96" t="s">
        <v>92</v>
      </c>
      <c r="AL96">
        <v>48871880475.440002</v>
      </c>
      <c r="AM96">
        <v>260238</v>
      </c>
    </row>
    <row r="97" spans="1:43" x14ac:dyDescent="0.25">
      <c r="A97" t="s">
        <v>37</v>
      </c>
      <c r="B97">
        <v>22.397131647800599</v>
      </c>
      <c r="C97">
        <v>2.2348560844171798E-2</v>
      </c>
      <c r="D97">
        <v>23.7554989025457</v>
      </c>
      <c r="E97">
        <v>-9.6311039652328194</v>
      </c>
      <c r="F97" s="1">
        <v>0</v>
      </c>
      <c r="G97" s="1">
        <v>0</v>
      </c>
      <c r="H97">
        <v>3.8217147444859498</v>
      </c>
      <c r="I97">
        <v>-9.5708239712981804</v>
      </c>
      <c r="J97">
        <v>-6.9365006921906502</v>
      </c>
      <c r="K97">
        <v>-65.423297955747401</v>
      </c>
      <c r="L97">
        <v>12.3722600075551</v>
      </c>
      <c r="M97">
        <v>27.8443031411317</v>
      </c>
      <c r="N97">
        <v>79.210311230905006</v>
      </c>
      <c r="O97">
        <v>62.608169906429303</v>
      </c>
      <c r="P97">
        <v>181603.961138357</v>
      </c>
      <c r="Q97">
        <v>232752.07322104101</v>
      </c>
      <c r="R97">
        <v>80.993866010802293</v>
      </c>
      <c r="S97">
        <v>682.96437273103902</v>
      </c>
      <c r="T97">
        <v>4.9886460181467797E-4</v>
      </c>
      <c r="U97">
        <v>0.47601733782295402</v>
      </c>
      <c r="V97" s="1">
        <v>0</v>
      </c>
      <c r="W97">
        <v>0.190303580424491</v>
      </c>
      <c r="X97">
        <v>0.33367908175255301</v>
      </c>
      <c r="Y97" s="1">
        <v>0</v>
      </c>
      <c r="Z97">
        <v>1</v>
      </c>
      <c r="AA97">
        <v>3.2209744941281998E-4</v>
      </c>
      <c r="AB97">
        <v>9.2328752124074508E-3</v>
      </c>
      <c r="AC97" s="3">
        <v>1.77285988863977E-3</v>
      </c>
      <c r="AD97" s="1">
        <v>0</v>
      </c>
      <c r="AE97" s="3">
        <v>9.4974448172756593E-3</v>
      </c>
      <c r="AF97" s="3">
        <v>1.52336629885156E-3</v>
      </c>
      <c r="AG97">
        <v>8.4704025000123799</v>
      </c>
      <c r="AH97">
        <v>0.23095473030441999</v>
      </c>
      <c r="AI97">
        <v>762.84729624368504</v>
      </c>
      <c r="AJ97" t="s">
        <v>93</v>
      </c>
      <c r="AK97" t="s">
        <v>94</v>
      </c>
      <c r="AL97">
        <v>57825425285.870003</v>
      </c>
      <c r="AM97">
        <v>318415</v>
      </c>
    </row>
    <row r="98" spans="1:43" x14ac:dyDescent="0.25">
      <c r="A98" t="s">
        <v>37</v>
      </c>
      <c r="B98">
        <v>24.633930362363898</v>
      </c>
      <c r="C98">
        <v>2.4733621676842801E-2</v>
      </c>
      <c r="D98">
        <v>25.957848578519201</v>
      </c>
      <c r="E98">
        <v>-4.8994872181590097</v>
      </c>
      <c r="F98" s="1">
        <v>0</v>
      </c>
      <c r="G98" s="1">
        <v>0</v>
      </c>
      <c r="H98">
        <v>3.8899928476516599</v>
      </c>
      <c r="I98">
        <v>15.034755561769799</v>
      </c>
      <c r="J98">
        <v>16.949948882299399</v>
      </c>
      <c r="K98">
        <v>-38.215806272625997</v>
      </c>
      <c r="L98">
        <v>37.178628476152298</v>
      </c>
      <c r="M98">
        <v>27.2660000159782</v>
      </c>
      <c r="N98">
        <v>78.973297390277494</v>
      </c>
      <c r="O98">
        <v>62.6902764847189</v>
      </c>
      <c r="P98">
        <v>179992.289975063</v>
      </c>
      <c r="Q98">
        <v>232085.80064457699</v>
      </c>
      <c r="R98">
        <v>81.464285528143606</v>
      </c>
      <c r="S98">
        <v>683.30248641088394</v>
      </c>
      <c r="T98">
        <v>5.1345447005277296E-4</v>
      </c>
      <c r="U98">
        <v>0.47620373995979898</v>
      </c>
      <c r="V98" s="1">
        <v>0</v>
      </c>
      <c r="W98">
        <v>0.186962584490101</v>
      </c>
      <c r="X98">
        <v>0.33683367555009902</v>
      </c>
      <c r="Y98" s="1">
        <v>0</v>
      </c>
      <c r="Z98">
        <v>1</v>
      </c>
      <c r="AA98">
        <v>3.1677810125588501E-4</v>
      </c>
      <c r="AB98">
        <v>8.7776327412263707E-3</v>
      </c>
      <c r="AC98" s="3">
        <v>1.8719508400598E-3</v>
      </c>
      <c r="AD98" s="1">
        <v>0</v>
      </c>
      <c r="AE98" s="3">
        <v>1.03950612634482E-2</v>
      </c>
      <c r="AF98" s="3">
        <v>3.3722470179156101E-3</v>
      </c>
      <c r="AG98">
        <v>8.6164764166320094</v>
      </c>
      <c r="AH98">
        <v>0.30315455849185302</v>
      </c>
      <c r="AI98">
        <v>986.81123866924304</v>
      </c>
      <c r="AJ98" t="s">
        <v>95</v>
      </c>
      <c r="AK98" t="s">
        <v>96</v>
      </c>
      <c r="AL98">
        <v>51175047901.129997</v>
      </c>
      <c r="AM98">
        <v>284318</v>
      </c>
    </row>
    <row r="99" spans="1:43" x14ac:dyDescent="0.25">
      <c r="A99" t="s">
        <v>37</v>
      </c>
      <c r="B99">
        <v>26.975969762367399</v>
      </c>
      <c r="C99">
        <v>2.7602366693320401E-2</v>
      </c>
      <c r="D99">
        <v>28.529516873911401</v>
      </c>
      <c r="E99">
        <v>0.32876425156740302</v>
      </c>
      <c r="F99" s="1">
        <v>0</v>
      </c>
      <c r="G99" s="1">
        <v>0</v>
      </c>
      <c r="H99">
        <v>3.96040026948004</v>
      </c>
      <c r="I99">
        <v>39.030522398648699</v>
      </c>
      <c r="J99">
        <v>40.732598652836202</v>
      </c>
      <c r="K99">
        <v>-15.8796629724915</v>
      </c>
      <c r="L99">
        <v>61.9405099401624</v>
      </c>
      <c r="M99">
        <v>26.619578621196599</v>
      </c>
      <c r="N99">
        <v>77.828086728616498</v>
      </c>
      <c r="O99">
        <v>62.054682617271503</v>
      </c>
      <c r="P99">
        <v>173971.20017385299</v>
      </c>
      <c r="Q99">
        <v>224924.03191248901</v>
      </c>
      <c r="R99">
        <v>82.244391767560202</v>
      </c>
      <c r="S99">
        <v>687.39583523022895</v>
      </c>
      <c r="T99">
        <v>6.0576346612911105E-4</v>
      </c>
      <c r="U99">
        <v>0.49105082525995403</v>
      </c>
      <c r="V99" s="1">
        <v>0</v>
      </c>
      <c r="W99">
        <v>0.164009520217683</v>
      </c>
      <c r="X99">
        <v>0.34493965452236097</v>
      </c>
      <c r="Y99" s="1">
        <v>0</v>
      </c>
      <c r="Z99">
        <v>1</v>
      </c>
      <c r="AA99">
        <v>3.1596826208071501E-4</v>
      </c>
      <c r="AB99">
        <v>8.4750039175017396E-3</v>
      </c>
      <c r="AC99" s="3">
        <v>1.7428275440828499E-3</v>
      </c>
      <c r="AD99" s="1">
        <v>0</v>
      </c>
      <c r="AE99" s="3">
        <v>1.16617812337602E-2</v>
      </c>
      <c r="AF99" s="3">
        <v>5.4068389475554904E-3</v>
      </c>
      <c r="AG99">
        <v>8.4881739172755903</v>
      </c>
      <c r="AH99">
        <v>0.226840172736504</v>
      </c>
      <c r="AI99">
        <v>1276.07154610475</v>
      </c>
      <c r="AJ99" t="s">
        <v>97</v>
      </c>
      <c r="AK99" t="s">
        <v>98</v>
      </c>
      <c r="AL99">
        <v>44620133420.589996</v>
      </c>
      <c r="AM99">
        <v>256480</v>
      </c>
    </row>
    <row r="100" spans="1:43" x14ac:dyDescent="0.25">
      <c r="A100" t="s">
        <v>37</v>
      </c>
      <c r="B100">
        <v>28.467353867284402</v>
      </c>
      <c r="C100">
        <v>2.9365804383557102E-2</v>
      </c>
      <c r="D100">
        <v>30.0694328839264</v>
      </c>
      <c r="E100">
        <v>10.945425313669499</v>
      </c>
      <c r="F100" s="1">
        <v>0</v>
      </c>
      <c r="G100" s="1">
        <v>0</v>
      </c>
      <c r="H100">
        <v>4.0870510319055402</v>
      </c>
      <c r="I100">
        <v>60.439318111396297</v>
      </c>
      <c r="J100">
        <v>62.213961284491702</v>
      </c>
      <c r="K100">
        <v>4.0075017102830204</v>
      </c>
      <c r="L100">
        <v>85.702055469212397</v>
      </c>
      <c r="M100">
        <v>26.253767353940798</v>
      </c>
      <c r="N100">
        <v>75.518060593597895</v>
      </c>
      <c r="O100">
        <v>60.490290532220598</v>
      </c>
      <c r="P100">
        <v>157598.69760687201</v>
      </c>
      <c r="Q100">
        <v>204801.98595331499</v>
      </c>
      <c r="R100">
        <v>84.724629386841002</v>
      </c>
      <c r="S100">
        <v>688.63447896228695</v>
      </c>
      <c r="T100">
        <v>5.2731137014103602E-4</v>
      </c>
      <c r="U100">
        <v>0.54153118043650705</v>
      </c>
      <c r="V100" s="1">
        <v>0</v>
      </c>
      <c r="W100">
        <v>0.13173012520300401</v>
      </c>
      <c r="X100">
        <v>0.32673869436048703</v>
      </c>
      <c r="Y100" s="1">
        <v>0</v>
      </c>
      <c r="Z100">
        <v>1</v>
      </c>
      <c r="AA100">
        <v>3.2038519546789498E-4</v>
      </c>
      <c r="AB100">
        <v>8.2786404440821602E-3</v>
      </c>
      <c r="AC100" s="3">
        <v>1.57912209011608E-3</v>
      </c>
      <c r="AD100" s="1">
        <v>0</v>
      </c>
      <c r="AE100" s="3">
        <v>1.31952927125631E-2</v>
      </c>
      <c r="AF100" s="3">
        <v>5.9924184325956999E-3</v>
      </c>
      <c r="AG100">
        <v>8.5081535156917294</v>
      </c>
      <c r="AH100">
        <v>0.23857721622728001</v>
      </c>
      <c r="AI100">
        <v>1705.29658683927</v>
      </c>
      <c r="AJ100" t="s">
        <v>99</v>
      </c>
      <c r="AK100" t="s">
        <v>100</v>
      </c>
      <c r="AL100">
        <v>25776842980.580002</v>
      </c>
      <c r="AM100">
        <v>163560</v>
      </c>
    </row>
    <row r="101" spans="1:43" x14ac:dyDescent="0.25">
      <c r="A101" t="s">
        <v>37</v>
      </c>
      <c r="B101">
        <v>29.287125306393499</v>
      </c>
      <c r="C101">
        <v>2.9787432177677101E-2</v>
      </c>
      <c r="D101">
        <v>30.433083750118101</v>
      </c>
      <c r="E101">
        <v>24.259263495843499</v>
      </c>
      <c r="F101" s="1">
        <v>0</v>
      </c>
      <c r="G101" s="1">
        <v>0</v>
      </c>
      <c r="H101">
        <v>4.2672049750055301</v>
      </c>
      <c r="I101">
        <v>83.001459914620099</v>
      </c>
      <c r="J101">
        <v>85.612474915952305</v>
      </c>
      <c r="K101">
        <v>28.944877749685599</v>
      </c>
      <c r="L101">
        <v>111.132052078805</v>
      </c>
      <c r="M101">
        <v>26.994767854643602</v>
      </c>
      <c r="N101">
        <v>74.762229137520904</v>
      </c>
      <c r="O101">
        <v>59.947094564316501</v>
      </c>
      <c r="P101">
        <v>141379.74218822899</v>
      </c>
      <c r="Q101">
        <v>187295.99330338099</v>
      </c>
      <c r="R101">
        <v>92.659423590717594</v>
      </c>
      <c r="S101">
        <v>681.89479460964503</v>
      </c>
      <c r="T101">
        <v>4.2100436778963398E-4</v>
      </c>
      <c r="U101">
        <v>0.55602968352371596</v>
      </c>
      <c r="V101" s="1">
        <v>0</v>
      </c>
      <c r="W101">
        <v>0.118863553086753</v>
      </c>
      <c r="X101">
        <v>0.32510676338952899</v>
      </c>
      <c r="Y101" s="1">
        <v>0</v>
      </c>
      <c r="Z101">
        <v>1</v>
      </c>
      <c r="AA101">
        <v>3.1792941009101599E-4</v>
      </c>
      <c r="AB101">
        <v>8.2307710011477204E-3</v>
      </c>
      <c r="AC101" s="3">
        <v>1.7908811161317401E-3</v>
      </c>
      <c r="AD101" s="1">
        <v>0</v>
      </c>
      <c r="AE101" s="3">
        <v>1.3759756682058699E-2</v>
      </c>
      <c r="AF101" s="3">
        <v>5.6881210631782803E-3</v>
      </c>
      <c r="AG101">
        <v>8.3263380935187996</v>
      </c>
      <c r="AH101">
        <v>0.32805534926535002</v>
      </c>
      <c r="AI101">
        <v>2313.9669011106298</v>
      </c>
      <c r="AJ101" t="s">
        <v>101</v>
      </c>
      <c r="AK101" t="s">
        <v>102</v>
      </c>
      <c r="AL101">
        <v>11922977797.959999</v>
      </c>
      <c r="AM101">
        <v>84333</v>
      </c>
    </row>
    <row r="102" spans="1:43" x14ac:dyDescent="0.25">
      <c r="A102" t="s">
        <v>37</v>
      </c>
      <c r="B102">
        <v>27.5668507872299</v>
      </c>
      <c r="C102">
        <v>2.8658365483258098E-2</v>
      </c>
      <c r="D102">
        <v>29.455355205296499</v>
      </c>
      <c r="E102">
        <v>31.615608938565899</v>
      </c>
      <c r="F102" s="1">
        <v>0</v>
      </c>
      <c r="G102" s="1">
        <v>0</v>
      </c>
      <c r="H102">
        <v>4.3860232469601703</v>
      </c>
      <c r="I102">
        <v>104.189172798538</v>
      </c>
      <c r="J102">
        <v>106.629202128578</v>
      </c>
      <c r="K102">
        <v>49.658184931802303</v>
      </c>
      <c r="L102">
        <v>135.58927561314701</v>
      </c>
      <c r="M102">
        <v>28.5425534322065</v>
      </c>
      <c r="N102">
        <v>73.890854992521</v>
      </c>
      <c r="O102">
        <v>58.880565675351598</v>
      </c>
      <c r="P102">
        <v>126523.526197573</v>
      </c>
      <c r="Q102">
        <v>169318.73474109601</v>
      </c>
      <c r="R102">
        <v>102.95482071017101</v>
      </c>
      <c r="S102">
        <v>680.38541474359101</v>
      </c>
      <c r="T102">
        <v>9.3056962624960395E-4</v>
      </c>
      <c r="U102">
        <v>0.55102164974638501</v>
      </c>
      <c r="V102" s="1">
        <v>0</v>
      </c>
      <c r="W102">
        <v>0.10990202092320001</v>
      </c>
      <c r="X102">
        <v>0.33907632933041298</v>
      </c>
      <c r="Y102" s="1">
        <v>0</v>
      </c>
      <c r="Z102">
        <v>1</v>
      </c>
      <c r="AA102">
        <v>3.20032046686817E-4</v>
      </c>
      <c r="AB102">
        <v>8.13429948121841E-3</v>
      </c>
      <c r="AC102" s="3">
        <v>1.7226406286925001E-3</v>
      </c>
      <c r="AD102" s="1">
        <v>0</v>
      </c>
      <c r="AE102" s="3">
        <v>1.3040372769036499E-2</v>
      </c>
      <c r="AF102" s="3">
        <v>5.44105072618841E-3</v>
      </c>
      <c r="AG102">
        <v>8.1788870147854293</v>
      </c>
      <c r="AH102">
        <v>0.22348163810059299</v>
      </c>
      <c r="AI102">
        <v>3001.2811649801802</v>
      </c>
      <c r="AJ102" t="s">
        <v>103</v>
      </c>
      <c r="AK102" t="s">
        <v>104</v>
      </c>
      <c r="AL102">
        <v>5746825083.4200001</v>
      </c>
      <c r="AM102">
        <v>45421</v>
      </c>
    </row>
    <row r="103" spans="1:43" x14ac:dyDescent="0.25">
      <c r="A103" t="s">
        <v>37</v>
      </c>
      <c r="B103">
        <v>26.833694616737201</v>
      </c>
      <c r="C103">
        <v>2.8134654448152399E-2</v>
      </c>
      <c r="D103">
        <v>28.997578934529098</v>
      </c>
      <c r="E103">
        <v>37.240813286372699</v>
      </c>
      <c r="F103" s="1">
        <v>0</v>
      </c>
      <c r="G103" s="1">
        <v>0</v>
      </c>
      <c r="H103">
        <v>4.4921875403616101</v>
      </c>
      <c r="I103">
        <v>126.05477247228799</v>
      </c>
      <c r="J103">
        <v>128.838065694178</v>
      </c>
      <c r="K103">
        <v>71.323469043652096</v>
      </c>
      <c r="L103">
        <v>160.735149809917</v>
      </c>
      <c r="M103">
        <v>30.804849649220198</v>
      </c>
      <c r="N103">
        <v>73.439169539947599</v>
      </c>
      <c r="O103">
        <v>57.668817747527903</v>
      </c>
      <c r="P103">
        <v>114507.789730748</v>
      </c>
      <c r="Q103">
        <v>153483.60957172699</v>
      </c>
      <c r="R103">
        <v>116.30240767103901</v>
      </c>
      <c r="S103">
        <v>675.49119073610996</v>
      </c>
      <c r="T103">
        <v>1.1381267687380499E-3</v>
      </c>
      <c r="U103">
        <v>0.556854337853952</v>
      </c>
      <c r="V103" s="1">
        <v>0</v>
      </c>
      <c r="W103">
        <v>0.10325439520919701</v>
      </c>
      <c r="X103">
        <v>0.33989126693684901</v>
      </c>
      <c r="Y103" s="1">
        <v>0</v>
      </c>
      <c r="Z103">
        <v>1</v>
      </c>
      <c r="AA103">
        <v>3.26218810806251E-4</v>
      </c>
      <c r="AB103">
        <v>8.2501430236043196E-3</v>
      </c>
      <c r="AC103" s="3">
        <v>1.60530523183953E-3</v>
      </c>
      <c r="AD103" s="1">
        <v>0</v>
      </c>
      <c r="AE103" s="3">
        <v>1.33289590619664E-2</v>
      </c>
      <c r="AF103" s="3">
        <v>4.6241802775129903E-3</v>
      </c>
      <c r="AG103">
        <v>7.8388423000454397</v>
      </c>
      <c r="AH103">
        <v>0.25309715415033601</v>
      </c>
      <c r="AI103">
        <v>3855.5535760449302</v>
      </c>
      <c r="AJ103" t="s">
        <v>105</v>
      </c>
      <c r="AK103" t="s">
        <v>106</v>
      </c>
      <c r="AL103">
        <v>2551691586.3600001</v>
      </c>
      <c r="AM103">
        <v>22284</v>
      </c>
    </row>
    <row r="104" spans="1:43" x14ac:dyDescent="0.25">
      <c r="A104" t="s">
        <v>37</v>
      </c>
      <c r="B104">
        <v>28.032553015211299</v>
      </c>
      <c r="C104">
        <v>2.5680427294117899E-2</v>
      </c>
      <c r="D104">
        <v>26.815834674795099</v>
      </c>
      <c r="E104">
        <v>61.987058513998697</v>
      </c>
      <c r="F104" s="1">
        <v>0</v>
      </c>
      <c r="G104" s="1">
        <v>0</v>
      </c>
      <c r="H104">
        <v>4.7426301485078</v>
      </c>
      <c r="I104">
        <v>144.34300275624099</v>
      </c>
      <c r="J104">
        <v>148.38841217395199</v>
      </c>
      <c r="K104">
        <v>89.191205278443505</v>
      </c>
      <c r="L104">
        <v>184.51343231379801</v>
      </c>
      <c r="M104">
        <v>30.954465174752201</v>
      </c>
      <c r="N104">
        <v>71.780813024980105</v>
      </c>
      <c r="O104">
        <v>56.532373143220603</v>
      </c>
      <c r="P104">
        <v>98528.379578387205</v>
      </c>
      <c r="Q104">
        <v>133639.56381821501</v>
      </c>
      <c r="R104">
        <v>115.150836323527</v>
      </c>
      <c r="S104">
        <v>672.67125362503305</v>
      </c>
      <c r="T104">
        <v>1.40953470129165E-3</v>
      </c>
      <c r="U104">
        <v>0.61008823732695505</v>
      </c>
      <c r="V104" s="1">
        <v>0</v>
      </c>
      <c r="W104">
        <v>8.0998543553911603E-2</v>
      </c>
      <c r="X104">
        <v>0.308913219119133</v>
      </c>
      <c r="Y104" s="1">
        <v>0</v>
      </c>
      <c r="Z104">
        <v>1</v>
      </c>
      <c r="AA104">
        <v>3.3786188219614698E-4</v>
      </c>
      <c r="AB104">
        <v>7.7135505590535504E-3</v>
      </c>
      <c r="AC104" s="3">
        <v>1.10562263540943E-3</v>
      </c>
      <c r="AD104" s="1">
        <v>0</v>
      </c>
      <c r="AE104" s="3">
        <v>1.29853354890095E-2</v>
      </c>
      <c r="AF104" s="3">
        <v>3.5378124188478501E-3</v>
      </c>
      <c r="AG104">
        <v>7.6232928042826096</v>
      </c>
      <c r="AH104">
        <v>0.21329884644509201</v>
      </c>
      <c r="AI104">
        <v>4487.0465519201098</v>
      </c>
      <c r="AJ104" t="s">
        <v>107</v>
      </c>
      <c r="AK104" t="s">
        <v>108</v>
      </c>
      <c r="AL104">
        <v>962819325.24000001</v>
      </c>
      <c r="AM104">
        <v>9772</v>
      </c>
    </row>
    <row r="105" spans="1:43" x14ac:dyDescent="0.25">
      <c r="A105" t="s">
        <v>37</v>
      </c>
      <c r="B105">
        <v>21.8707760609676</v>
      </c>
      <c r="C105">
        <v>2.4036493928020399E-2</v>
      </c>
      <c r="D105">
        <v>25.320235072790101</v>
      </c>
      <c r="E105">
        <v>93.243894731404296</v>
      </c>
      <c r="F105" s="1">
        <v>0</v>
      </c>
      <c r="G105" s="1">
        <v>0</v>
      </c>
      <c r="H105">
        <v>5.0514927597231196</v>
      </c>
      <c r="I105">
        <v>165.53479356790899</v>
      </c>
      <c r="J105">
        <v>170.768487799447</v>
      </c>
      <c r="K105">
        <v>112.35415966417</v>
      </c>
      <c r="L105">
        <v>209.41264348448601</v>
      </c>
      <c r="M105">
        <v>30.970141575247201</v>
      </c>
      <c r="N105">
        <v>70.6378893123604</v>
      </c>
      <c r="O105">
        <v>55.930043972409599</v>
      </c>
      <c r="P105">
        <v>90151.673027876604</v>
      </c>
      <c r="Q105">
        <v>124327.900196496</v>
      </c>
      <c r="R105">
        <v>113.523125356715</v>
      </c>
      <c r="S105">
        <v>668.06280306751</v>
      </c>
      <c r="T105">
        <v>3.4717313256122902E-3</v>
      </c>
      <c r="U105">
        <v>0.60797768910345695</v>
      </c>
      <c r="V105" s="1">
        <v>0</v>
      </c>
      <c r="W105">
        <v>7.2122435669315102E-2</v>
      </c>
      <c r="X105">
        <v>0.31989987522722702</v>
      </c>
      <c r="Y105" s="1">
        <v>0</v>
      </c>
      <c r="Z105">
        <v>1</v>
      </c>
      <c r="AA105">
        <v>3.4600090240625297E-4</v>
      </c>
      <c r="AB105">
        <v>7.5189427537484402E-3</v>
      </c>
      <c r="AC105" s="3">
        <v>9.1850419378370404E-4</v>
      </c>
      <c r="AD105" s="1">
        <v>0</v>
      </c>
      <c r="AE105" s="3">
        <v>1.2053708408977799E-2</v>
      </c>
      <c r="AF105" s="3">
        <v>3.19930316027757E-3</v>
      </c>
      <c r="AG105">
        <v>7.37271108470856</v>
      </c>
      <c r="AH105">
        <v>0.20342332217154999</v>
      </c>
      <c r="AI105">
        <v>5165.8188168919696</v>
      </c>
      <c r="AJ105" t="s">
        <v>109</v>
      </c>
      <c r="AK105" t="s">
        <v>110</v>
      </c>
      <c r="AL105">
        <v>303991441.44999999</v>
      </c>
      <c r="AM105">
        <v>3372</v>
      </c>
    </row>
    <row r="106" spans="1:43" x14ac:dyDescent="0.25">
      <c r="A106" t="s">
        <v>37</v>
      </c>
      <c r="B106">
        <v>27.571016875826899</v>
      </c>
      <c r="C106">
        <v>1.9782618058428899E-2</v>
      </c>
      <c r="D106">
        <v>21.319195164537302</v>
      </c>
      <c r="E106">
        <v>132.878174811409</v>
      </c>
      <c r="F106" s="1">
        <v>0</v>
      </c>
      <c r="G106" s="1">
        <v>0</v>
      </c>
      <c r="H106">
        <v>5.4060815748592699</v>
      </c>
      <c r="I106">
        <v>184.55657088416899</v>
      </c>
      <c r="J106">
        <v>188.65524887268501</v>
      </c>
      <c r="K106">
        <v>130.39517310356001</v>
      </c>
      <c r="L106">
        <v>236.67118700327299</v>
      </c>
      <c r="M106">
        <v>28.286377056066701</v>
      </c>
      <c r="N106">
        <v>68.382641560806306</v>
      </c>
      <c r="O106">
        <v>55.563444822231602</v>
      </c>
      <c r="P106">
        <v>75079.600591073497</v>
      </c>
      <c r="Q106">
        <v>97402.834148386697</v>
      </c>
      <c r="R106">
        <v>103.29702028442399</v>
      </c>
      <c r="S106">
        <v>667.21965477001197</v>
      </c>
      <c r="T106" s="1">
        <v>0</v>
      </c>
      <c r="U106">
        <v>0.78655136635956402</v>
      </c>
      <c r="V106" s="1">
        <v>0</v>
      </c>
      <c r="W106">
        <v>6.4963562551134696E-2</v>
      </c>
      <c r="X106">
        <v>0.14848507108930001</v>
      </c>
      <c r="Y106" s="1">
        <v>0</v>
      </c>
      <c r="Z106">
        <v>1</v>
      </c>
      <c r="AA106">
        <v>3.36791816920935E-4</v>
      </c>
      <c r="AB106">
        <v>6.7138291970074903E-3</v>
      </c>
      <c r="AC106" s="3">
        <v>4.0226445164637101E-4</v>
      </c>
      <c r="AD106" s="1">
        <v>0</v>
      </c>
      <c r="AE106" s="3">
        <v>9.3452892065481793E-3</v>
      </c>
      <c r="AF106" s="3">
        <v>2.9842866981979101E-3</v>
      </c>
      <c r="AG106">
        <v>7.1389438429818899</v>
      </c>
      <c r="AH106">
        <v>0.18092255222715301</v>
      </c>
      <c r="AI106">
        <v>5172.6204403865104</v>
      </c>
      <c r="AJ106" t="s">
        <v>111</v>
      </c>
      <c r="AK106" t="s">
        <v>112</v>
      </c>
      <c r="AL106">
        <v>124481977.78</v>
      </c>
      <c r="AM106">
        <v>1658</v>
      </c>
    </row>
    <row r="107" spans="1:43" x14ac:dyDescent="0.25">
      <c r="A107" t="s">
        <v>37</v>
      </c>
      <c r="B107">
        <v>17.254306869009898</v>
      </c>
      <c r="C107">
        <v>2.10419419195104E-2</v>
      </c>
      <c r="D107">
        <v>22.5236724725935</v>
      </c>
      <c r="E107">
        <v>166.36339889121399</v>
      </c>
      <c r="F107" s="1">
        <v>0</v>
      </c>
      <c r="G107" s="1">
        <v>0</v>
      </c>
      <c r="H107">
        <v>5.7059344799451504</v>
      </c>
      <c r="I107">
        <v>218.874763371726</v>
      </c>
      <c r="J107">
        <v>222.96331169502</v>
      </c>
      <c r="K107">
        <v>163.17421414706399</v>
      </c>
      <c r="L107">
        <v>271.15945119089201</v>
      </c>
      <c r="M107">
        <v>29.2292825131887</v>
      </c>
      <c r="N107">
        <v>67.965705614741196</v>
      </c>
      <c r="O107">
        <v>55.107139542776899</v>
      </c>
      <c r="P107">
        <v>74380.7775438596</v>
      </c>
      <c r="Q107">
        <v>97070.489182650403</v>
      </c>
      <c r="R107">
        <v>105.48717001731799</v>
      </c>
      <c r="S107">
        <v>671.39152848537105</v>
      </c>
      <c r="T107" s="1">
        <v>0</v>
      </c>
      <c r="U107">
        <v>0.91982288028205295</v>
      </c>
      <c r="V107" s="1">
        <v>0</v>
      </c>
      <c r="W107">
        <v>3.4703688369475703E-2</v>
      </c>
      <c r="X107">
        <v>4.5473431348470303E-2</v>
      </c>
      <c r="Y107" s="1">
        <v>0</v>
      </c>
      <c r="Z107">
        <v>1</v>
      </c>
      <c r="AA107">
        <v>3.3371308405437801E-4</v>
      </c>
      <c r="AB107">
        <v>6.5721795567593297E-3</v>
      </c>
      <c r="AC107" s="3">
        <v>3.6444169247045502E-4</v>
      </c>
      <c r="AD107" s="1">
        <v>0</v>
      </c>
      <c r="AE107" s="3">
        <v>1.0652893597014801E-2</v>
      </c>
      <c r="AF107" s="3">
        <v>3.1188775818118799E-3</v>
      </c>
      <c r="AG107">
        <v>7.1454543121665104</v>
      </c>
      <c r="AH107">
        <v>0.18570282799424201</v>
      </c>
      <c r="AI107">
        <v>5753.3103780241299</v>
      </c>
      <c r="AJ107" t="s">
        <v>113</v>
      </c>
      <c r="AK107" t="s">
        <v>114</v>
      </c>
      <c r="AL107">
        <v>101752903.68000001</v>
      </c>
      <c r="AM107">
        <v>1368</v>
      </c>
    </row>
    <row r="110" spans="1:43" s="25" customFormat="1" x14ac:dyDescent="0.25">
      <c r="A110" s="25" t="s">
        <v>224</v>
      </c>
      <c r="AC110" s="26"/>
      <c r="AE110" s="26"/>
      <c r="AF110" s="26"/>
    </row>
    <row r="111" spans="1:43" x14ac:dyDescent="0.25">
      <c r="B111" t="s">
        <v>225</v>
      </c>
      <c r="D111" t="s">
        <v>230</v>
      </c>
      <c r="AN111" t="s">
        <v>226</v>
      </c>
      <c r="AO111" t="s">
        <v>227</v>
      </c>
      <c r="AP111" t="s">
        <v>228</v>
      </c>
      <c r="AQ111" t="s">
        <v>229</v>
      </c>
    </row>
    <row r="112" spans="1:43" x14ac:dyDescent="0.25">
      <c r="A112" t="s">
        <v>0</v>
      </c>
      <c r="B112" t="s">
        <v>1</v>
      </c>
      <c r="C112" t="s">
        <v>2</v>
      </c>
      <c r="D112" t="s">
        <v>3</v>
      </c>
      <c r="E112" t="s">
        <v>5</v>
      </c>
      <c r="F112" t="s">
        <v>6</v>
      </c>
      <c r="G112" t="s">
        <v>208</v>
      </c>
      <c r="H112" t="s">
        <v>7</v>
      </c>
      <c r="I112" t="s">
        <v>8</v>
      </c>
      <c r="J112" t="s">
        <v>134</v>
      </c>
      <c r="K112" t="s">
        <v>143</v>
      </c>
      <c r="L112" t="s">
        <v>9</v>
      </c>
      <c r="M112" t="s">
        <v>10</v>
      </c>
      <c r="N112" t="s">
        <v>11</v>
      </c>
      <c r="O112" t="s">
        <v>13</v>
      </c>
      <c r="P112" t="s">
        <v>14</v>
      </c>
      <c r="Q112" t="s">
        <v>15</v>
      </c>
      <c r="R112" t="s">
        <v>16</v>
      </c>
      <c r="S112" t="s">
        <v>17</v>
      </c>
      <c r="T112" t="s">
        <v>18</v>
      </c>
      <c r="U112" t="s">
        <v>20</v>
      </c>
      <c r="V112" t="s">
        <v>21</v>
      </c>
      <c r="W112" t="s">
        <v>22</v>
      </c>
      <c r="X112" t="s">
        <v>23</v>
      </c>
      <c r="Y112" t="s">
        <v>24</v>
      </c>
      <c r="Z112" t="s">
        <v>25</v>
      </c>
      <c r="AA112" t="s">
        <v>26</v>
      </c>
      <c r="AB112" t="s">
        <v>27</v>
      </c>
      <c r="AC112" s="3" t="s">
        <v>120</v>
      </c>
      <c r="AD112" t="s">
        <v>28</v>
      </c>
      <c r="AE112" s="3" t="s">
        <v>29</v>
      </c>
      <c r="AF112" s="3" t="s">
        <v>30</v>
      </c>
      <c r="AG112" t="s">
        <v>31</v>
      </c>
      <c r="AH112" t="s">
        <v>32</v>
      </c>
      <c r="AI112" t="s">
        <v>33</v>
      </c>
      <c r="AJ112" t="s">
        <v>34</v>
      </c>
      <c r="AK112" t="s">
        <v>74</v>
      </c>
      <c r="AL112" t="s">
        <v>35</v>
      </c>
      <c r="AM112" t="s">
        <v>36</v>
      </c>
      <c r="AN112" s="15">
        <v>1</v>
      </c>
      <c r="AO112" s="15">
        <v>0</v>
      </c>
      <c r="AP112" s="15">
        <v>0</v>
      </c>
      <c r="AQ112" s="15">
        <v>1</v>
      </c>
    </row>
    <row r="113" spans="1:41" x14ac:dyDescent="0.25">
      <c r="A113" t="s">
        <v>37</v>
      </c>
      <c r="B113">
        <v>8.6814951337407003</v>
      </c>
      <c r="C113">
        <v>4.7431111795850304E-3</v>
      </c>
      <c r="D113">
        <v>5.5455752052933001</v>
      </c>
      <c r="E113">
        <v>-93.027094283213899</v>
      </c>
      <c r="F113" s="1">
        <v>0</v>
      </c>
      <c r="G113" s="1">
        <v>0</v>
      </c>
      <c r="H113">
        <v>2.75066716884327</v>
      </c>
      <c r="I113">
        <v>-206.58780201451</v>
      </c>
      <c r="J113">
        <v>-212.50948601310299</v>
      </c>
      <c r="K113">
        <v>-211.091601015425</v>
      </c>
      <c r="L113">
        <v>-185.33768428233799</v>
      </c>
      <c r="M113">
        <v>25.611080790436102</v>
      </c>
      <c r="N113">
        <v>93.199558995920299</v>
      </c>
      <c r="O113">
        <v>78.371488702102397</v>
      </c>
      <c r="P113">
        <v>187644.41817073099</v>
      </c>
      <c r="Q113">
        <v>231726.68676377201</v>
      </c>
      <c r="R113">
        <v>83.115048649198101</v>
      </c>
      <c r="S113">
        <v>660.42918948251497</v>
      </c>
      <c r="T113">
        <v>0.53235231909734904</v>
      </c>
      <c r="U113">
        <v>0.36439155949636798</v>
      </c>
      <c r="V113" s="1">
        <v>0</v>
      </c>
      <c r="W113">
        <v>8.5386562515492606E-2</v>
      </c>
      <c r="X113">
        <v>0.55022187798813804</v>
      </c>
      <c r="Y113" s="1">
        <v>0</v>
      </c>
      <c r="Z113">
        <v>0.33739146140729398</v>
      </c>
      <c r="AA113">
        <v>2.8918297186917999E-4</v>
      </c>
      <c r="AB113">
        <v>4.4420540399517797E-3</v>
      </c>
      <c r="AC113" s="3">
        <v>2.9814331795486798E-7</v>
      </c>
      <c r="AD113" s="1">
        <v>0</v>
      </c>
      <c r="AE113" s="3">
        <v>1.15765778908724E-5</v>
      </c>
      <c r="AF113" s="3">
        <v>0</v>
      </c>
      <c r="AG113">
        <v>6.0897012177169696</v>
      </c>
      <c r="AH113">
        <v>0.134178836411985</v>
      </c>
      <c r="AI113">
        <v>0.21570772488527501</v>
      </c>
      <c r="AJ113" t="s">
        <v>77</v>
      </c>
      <c r="AK113" t="s">
        <v>78</v>
      </c>
      <c r="AL113">
        <v>138481580.61000001</v>
      </c>
      <c r="AM113">
        <v>738</v>
      </c>
      <c r="AN113" s="1">
        <f>AA113+AB113*$AN$112+AC113*$AO$112+AE113*$AP$112+AF113*$AQ$112</f>
        <v>4.7312370118209601E-3</v>
      </c>
      <c r="AO113" s="8">
        <f>100*(1-(1-AN113)^12)</f>
        <v>5.5320513647904468</v>
      </c>
    </row>
    <row r="114" spans="1:41" x14ac:dyDescent="0.25">
      <c r="A114" t="s">
        <v>37</v>
      </c>
      <c r="B114">
        <v>5.91195826058253</v>
      </c>
      <c r="C114">
        <v>5.22729064108383E-3</v>
      </c>
      <c r="D114">
        <v>6.0955123091261303</v>
      </c>
      <c r="E114">
        <v>-61.968560801088401</v>
      </c>
      <c r="F114" s="1">
        <v>0</v>
      </c>
      <c r="G114" s="1">
        <v>0</v>
      </c>
      <c r="H114">
        <v>3.0555502484914099</v>
      </c>
      <c r="I114">
        <v>-176.00881171047899</v>
      </c>
      <c r="J114">
        <v>-179.90504501099099</v>
      </c>
      <c r="K114">
        <v>-179.67675177589501</v>
      </c>
      <c r="L114">
        <v>-157.43165351340201</v>
      </c>
      <c r="M114">
        <v>25.150166115629201</v>
      </c>
      <c r="N114">
        <v>91.773542513043495</v>
      </c>
      <c r="O114">
        <v>77.671102511848503</v>
      </c>
      <c r="P114">
        <v>214792.48314461199</v>
      </c>
      <c r="Q114">
        <v>261605.62085731901</v>
      </c>
      <c r="R114">
        <v>82.244171016554404</v>
      </c>
      <c r="S114">
        <v>645.70985315114604</v>
      </c>
      <c r="T114">
        <v>0.39189915850846602</v>
      </c>
      <c r="U114">
        <v>0.38889521505671598</v>
      </c>
      <c r="V114" s="1">
        <v>0</v>
      </c>
      <c r="W114">
        <v>0.17167822705315999</v>
      </c>
      <c r="X114">
        <v>0.43942655789012203</v>
      </c>
      <c r="Y114" s="1">
        <v>0</v>
      </c>
      <c r="Z114">
        <v>0.458714902914648</v>
      </c>
      <c r="AA114">
        <v>2.9568348944421599E-4</v>
      </c>
      <c r="AB114">
        <v>4.7589463855099599E-3</v>
      </c>
      <c r="AC114" s="3">
        <v>3.64835810613783E-6</v>
      </c>
      <c r="AD114" s="1">
        <v>0</v>
      </c>
      <c r="AE114" s="3">
        <v>1.69032939374731E-4</v>
      </c>
      <c r="AF114" s="3">
        <v>0</v>
      </c>
      <c r="AG114">
        <v>6.076884959199</v>
      </c>
      <c r="AH114">
        <v>0.13004333417439401</v>
      </c>
      <c r="AI114">
        <v>1.4413087777632401</v>
      </c>
      <c r="AJ114" t="s">
        <v>79</v>
      </c>
      <c r="AK114" t="s">
        <v>80</v>
      </c>
      <c r="AL114">
        <v>1608580906.27</v>
      </c>
      <c r="AM114">
        <v>7489</v>
      </c>
      <c r="AN114" s="1">
        <f t="shared" ref="AN114:AN131" si="0">AA114+AB114*$AN$112+AC114*$AO$112+AE114*$AP$112+AF114*$AQ$112</f>
        <v>5.0546298749541757E-3</v>
      </c>
      <c r="AO114" s="8">
        <f t="shared" ref="AO114:AO131" si="1">100*(1-(1-AN114)^12)</f>
        <v>5.8997396566195075</v>
      </c>
    </row>
    <row r="115" spans="1:41" x14ac:dyDescent="0.25">
      <c r="A115" t="s">
        <v>37</v>
      </c>
      <c r="B115">
        <v>8.4161455547816892</v>
      </c>
      <c r="C115">
        <v>5.3861065619948204E-3</v>
      </c>
      <c r="D115">
        <v>6.2752571607840801</v>
      </c>
      <c r="E115">
        <v>-43.371140751162201</v>
      </c>
      <c r="F115" s="1">
        <v>0</v>
      </c>
      <c r="G115" s="1">
        <v>0</v>
      </c>
      <c r="H115">
        <v>3.2500712269347898</v>
      </c>
      <c r="I115">
        <v>-155.16913974521299</v>
      </c>
      <c r="J115">
        <v>-161.859766079861</v>
      </c>
      <c r="K115">
        <v>-160.461887408313</v>
      </c>
      <c r="L115">
        <v>-136.335276835765</v>
      </c>
      <c r="M115">
        <v>25.6859842873078</v>
      </c>
      <c r="N115">
        <v>93.828544623015304</v>
      </c>
      <c r="O115">
        <v>78.367191762782994</v>
      </c>
      <c r="P115">
        <v>211889.442652581</v>
      </c>
      <c r="Q115">
        <v>255289.723125202</v>
      </c>
      <c r="R115">
        <v>83.578004023274502</v>
      </c>
      <c r="S115">
        <v>657.99272341686003</v>
      </c>
      <c r="T115">
        <v>0.46131085583615999</v>
      </c>
      <c r="U115">
        <v>0.36421643320487801</v>
      </c>
      <c r="V115" s="1">
        <v>0</v>
      </c>
      <c r="W115">
        <v>0.22805577380588499</v>
      </c>
      <c r="X115">
        <v>0.40772779298923501</v>
      </c>
      <c r="Y115" s="1">
        <v>0</v>
      </c>
      <c r="Z115">
        <v>0.35151322567144999</v>
      </c>
      <c r="AA115">
        <v>2.91113269213611E-4</v>
      </c>
      <c r="AB115">
        <v>4.9782767762433702E-3</v>
      </c>
      <c r="AC115" s="3">
        <v>5.1345178764417198E-6</v>
      </c>
      <c r="AD115" s="1">
        <v>0</v>
      </c>
      <c r="AE115" s="3">
        <v>1.1159193373231E-4</v>
      </c>
      <c r="AF115" s="3">
        <v>0</v>
      </c>
      <c r="AG115">
        <v>6.5939608776492404</v>
      </c>
      <c r="AH115">
        <v>0.14531252458180299</v>
      </c>
      <c r="AI115">
        <v>8.1725565497012091</v>
      </c>
      <c r="AJ115" t="s">
        <v>81</v>
      </c>
      <c r="AK115" t="s">
        <v>82</v>
      </c>
      <c r="AL115">
        <v>18473157278.779999</v>
      </c>
      <c r="AM115">
        <v>87183</v>
      </c>
      <c r="AN115" s="1">
        <f t="shared" si="0"/>
        <v>5.2693900454569807E-3</v>
      </c>
      <c r="AO115" s="8">
        <f t="shared" si="1"/>
        <v>6.1431903715011948</v>
      </c>
    </row>
    <row r="116" spans="1:41" x14ac:dyDescent="0.25">
      <c r="A116" t="s">
        <v>37</v>
      </c>
      <c r="B116">
        <v>9.5808736704998303</v>
      </c>
      <c r="C116">
        <v>7.1507378531264201E-3</v>
      </c>
      <c r="D116">
        <v>8.25132338697588</v>
      </c>
      <c r="E116">
        <v>-36.568336573258399</v>
      </c>
      <c r="F116" s="1">
        <v>0</v>
      </c>
      <c r="G116" s="1">
        <v>0</v>
      </c>
      <c r="H116">
        <v>3.33136903270645</v>
      </c>
      <c r="I116">
        <v>-129.562040657648</v>
      </c>
      <c r="J116">
        <v>-137.74056783428099</v>
      </c>
      <c r="K116">
        <v>-137.08564618586999</v>
      </c>
      <c r="L116">
        <v>-110.71637310899899</v>
      </c>
      <c r="M116">
        <v>24.1417601232273</v>
      </c>
      <c r="N116">
        <v>93.727537997411403</v>
      </c>
      <c r="O116">
        <v>78.240578904531603</v>
      </c>
      <c r="P116">
        <v>211764.427518654</v>
      </c>
      <c r="Q116">
        <v>256111.525359942</v>
      </c>
      <c r="R116">
        <v>83.559088412489402</v>
      </c>
      <c r="S116">
        <v>660.22288903578999</v>
      </c>
      <c r="T116">
        <v>0.45097524567613201</v>
      </c>
      <c r="U116">
        <v>0.37540468040435598</v>
      </c>
      <c r="V116" s="1">
        <v>0</v>
      </c>
      <c r="W116">
        <v>0.22929361814497401</v>
      </c>
      <c r="X116">
        <v>0.39530170145066801</v>
      </c>
      <c r="Y116" s="1">
        <v>0</v>
      </c>
      <c r="Z116">
        <v>0.359873212736883</v>
      </c>
      <c r="AA116">
        <v>2.8982578997648701E-4</v>
      </c>
      <c r="AB116">
        <v>5.9295297221581703E-3</v>
      </c>
      <c r="AC116" s="3">
        <v>1.4980514224868799E-4</v>
      </c>
      <c r="AD116" s="1">
        <v>0</v>
      </c>
      <c r="AE116" s="3">
        <v>7.8150444240924295E-4</v>
      </c>
      <c r="AF116" s="3">
        <v>1.03509216831502E-7</v>
      </c>
      <c r="AG116">
        <v>7.3110092310769197</v>
      </c>
      <c r="AH116">
        <v>0.151130577645474</v>
      </c>
      <c r="AI116">
        <v>16.628625050746901</v>
      </c>
      <c r="AJ116" t="s">
        <v>83</v>
      </c>
      <c r="AK116" t="s">
        <v>84</v>
      </c>
      <c r="AL116">
        <v>93963052956.440002</v>
      </c>
      <c r="AM116">
        <v>443715</v>
      </c>
      <c r="AN116" s="1">
        <f t="shared" si="0"/>
        <v>6.2194590213514884E-3</v>
      </c>
      <c r="AO116" s="8">
        <f t="shared" si="1"/>
        <v>7.2132712058936015</v>
      </c>
    </row>
    <row r="117" spans="1:41" x14ac:dyDescent="0.25">
      <c r="A117" t="s">
        <v>37</v>
      </c>
      <c r="B117">
        <v>9.9635161303142805</v>
      </c>
      <c r="C117">
        <v>8.8926642574564899E-3</v>
      </c>
      <c r="D117">
        <v>10.164438363805001</v>
      </c>
      <c r="E117">
        <v>-26.0898475977631</v>
      </c>
      <c r="F117" s="1">
        <v>0</v>
      </c>
      <c r="G117" s="1">
        <v>0</v>
      </c>
      <c r="H117">
        <v>3.4753483865415502</v>
      </c>
      <c r="I117">
        <v>-105.882394012925</v>
      </c>
      <c r="J117">
        <v>-112.254254519272</v>
      </c>
      <c r="K117">
        <v>-121.01118852226701</v>
      </c>
      <c r="L117">
        <v>-86.517758770101295</v>
      </c>
      <c r="M117">
        <v>24.717398036142701</v>
      </c>
      <c r="N117">
        <v>93.291931698219301</v>
      </c>
      <c r="O117">
        <v>77.486946397394505</v>
      </c>
      <c r="P117">
        <v>206089.48381522199</v>
      </c>
      <c r="Q117">
        <v>252886.038293071</v>
      </c>
      <c r="R117">
        <v>83.518320813116702</v>
      </c>
      <c r="S117">
        <v>668.64630849315404</v>
      </c>
      <c r="T117">
        <v>0.47164646299359297</v>
      </c>
      <c r="U117">
        <v>0.38060313994847</v>
      </c>
      <c r="V117" s="1">
        <v>0</v>
      </c>
      <c r="W117">
        <v>0.21155662749101201</v>
      </c>
      <c r="X117">
        <v>0.40784023256051599</v>
      </c>
      <c r="Y117" s="1">
        <v>0</v>
      </c>
      <c r="Z117">
        <v>0.336012080487331</v>
      </c>
      <c r="AA117">
        <v>2.9122793080208398E-4</v>
      </c>
      <c r="AB117">
        <v>6.6916847206967703E-3</v>
      </c>
      <c r="AC117" s="3">
        <v>4.0634795089611097E-4</v>
      </c>
      <c r="AD117" s="1">
        <v>0</v>
      </c>
      <c r="AE117" s="3">
        <v>1.50253320253009E-3</v>
      </c>
      <c r="AF117" s="3">
        <v>9.0437386182072698E-7</v>
      </c>
      <c r="AG117">
        <v>7.43055119329094</v>
      </c>
      <c r="AH117">
        <v>0.15961437203964099</v>
      </c>
      <c r="AI117">
        <v>47.008160583491602</v>
      </c>
      <c r="AJ117" t="s">
        <v>85</v>
      </c>
      <c r="AK117" t="s">
        <v>86</v>
      </c>
      <c r="AL117">
        <v>196219240166.85999</v>
      </c>
      <c r="AM117">
        <v>952107</v>
      </c>
      <c r="AN117" s="1">
        <f t="shared" si="0"/>
        <v>6.9838170253606743E-3</v>
      </c>
      <c r="AO117" s="8">
        <f t="shared" si="1"/>
        <v>8.066051344870484</v>
      </c>
    </row>
    <row r="118" spans="1:41" x14ac:dyDescent="0.25">
      <c r="A118" t="s">
        <v>37</v>
      </c>
      <c r="B118">
        <v>10.873571045378</v>
      </c>
      <c r="C118">
        <v>9.9340085813232198E-3</v>
      </c>
      <c r="D118">
        <v>11.290585258835399</v>
      </c>
      <c r="E118">
        <v>-17.685681663039901</v>
      </c>
      <c r="F118" s="1">
        <v>0</v>
      </c>
      <c r="G118" s="1">
        <v>0</v>
      </c>
      <c r="H118">
        <v>3.6164349503612501</v>
      </c>
      <c r="I118">
        <v>-81.454265893787493</v>
      </c>
      <c r="J118">
        <v>-87.216333833194</v>
      </c>
      <c r="K118">
        <v>-102.226275068779</v>
      </c>
      <c r="L118">
        <v>-61.488908460076097</v>
      </c>
      <c r="M118">
        <v>25.592363259874499</v>
      </c>
      <c r="N118">
        <v>92.850807809010604</v>
      </c>
      <c r="O118">
        <v>76.668914886036802</v>
      </c>
      <c r="P118">
        <v>199883.611888546</v>
      </c>
      <c r="Q118">
        <v>247193.12360106199</v>
      </c>
      <c r="R118">
        <v>83.579626292881002</v>
      </c>
      <c r="S118">
        <v>674.17794840758404</v>
      </c>
      <c r="T118">
        <v>0.49019641690121601</v>
      </c>
      <c r="U118">
        <v>0.37820749810885301</v>
      </c>
      <c r="V118" s="1">
        <v>0</v>
      </c>
      <c r="W118">
        <v>0.19170192398606101</v>
      </c>
      <c r="X118">
        <v>0.43009057790508398</v>
      </c>
      <c r="Y118" s="1">
        <v>0</v>
      </c>
      <c r="Z118">
        <v>0.31198143186670102</v>
      </c>
      <c r="AA118">
        <v>2.9285487611772399E-4</v>
      </c>
      <c r="AB118">
        <v>7.5310847925137998E-3</v>
      </c>
      <c r="AC118" s="3">
        <v>5.7370217251104304E-4</v>
      </c>
      <c r="AD118" s="1">
        <v>0</v>
      </c>
      <c r="AE118" s="3">
        <v>1.5270810442526001E-3</v>
      </c>
      <c r="AF118" s="3">
        <v>9.3195161732275702E-6</v>
      </c>
      <c r="AG118">
        <v>7.4522332455466298</v>
      </c>
      <c r="AH118">
        <v>0.16655657282886299</v>
      </c>
      <c r="AI118">
        <v>115.503631478492</v>
      </c>
      <c r="AJ118" t="s">
        <v>87</v>
      </c>
      <c r="AK118" t="s">
        <v>88</v>
      </c>
      <c r="AL118">
        <v>342336064758.44</v>
      </c>
      <c r="AM118">
        <v>1712677</v>
      </c>
      <c r="AN118" s="1">
        <f t="shared" si="0"/>
        <v>7.8332591848047518E-3</v>
      </c>
      <c r="AO118" s="8">
        <f t="shared" si="1"/>
        <v>9.0053255648411152</v>
      </c>
    </row>
    <row r="119" spans="1:41" x14ac:dyDescent="0.25">
      <c r="A119" t="s">
        <v>37</v>
      </c>
      <c r="B119">
        <v>12.305860369805901</v>
      </c>
      <c r="C119">
        <v>1.0957771440573701E-2</v>
      </c>
      <c r="D119">
        <v>12.3850902909883</v>
      </c>
      <c r="E119">
        <v>-13.0082143043276</v>
      </c>
      <c r="F119" s="1">
        <v>0</v>
      </c>
      <c r="G119" s="1">
        <v>0</v>
      </c>
      <c r="H119">
        <v>3.7163082615347398</v>
      </c>
      <c r="I119">
        <v>-57.945288497520501</v>
      </c>
      <c r="J119">
        <v>-63.239730198381601</v>
      </c>
      <c r="K119">
        <v>-83.914904571495995</v>
      </c>
      <c r="L119">
        <v>-37.455378195670399</v>
      </c>
      <c r="M119">
        <v>26.3295519169404</v>
      </c>
      <c r="N119">
        <v>92.446386791144903</v>
      </c>
      <c r="O119">
        <v>75.705818671356198</v>
      </c>
      <c r="P119">
        <v>194757.216293209</v>
      </c>
      <c r="Q119">
        <v>241665.650563868</v>
      </c>
      <c r="R119">
        <v>83.759825670006194</v>
      </c>
      <c r="S119">
        <v>680.78116588625903</v>
      </c>
      <c r="T119">
        <v>0.49455786162001197</v>
      </c>
      <c r="U119">
        <v>0.37599743881247499</v>
      </c>
      <c r="V119" s="1">
        <v>0</v>
      </c>
      <c r="W119">
        <v>0.17587635366756599</v>
      </c>
      <c r="X119">
        <v>0.44812620751995802</v>
      </c>
      <c r="Y119" s="1">
        <v>0</v>
      </c>
      <c r="Z119">
        <v>0.30503237228699298</v>
      </c>
      <c r="AA119">
        <v>2.9437012210162603E-4</v>
      </c>
      <c r="AB119">
        <v>7.92887643166168E-3</v>
      </c>
      <c r="AC119" s="3">
        <v>8.0153908272775399E-4</v>
      </c>
      <c r="AD119" s="1">
        <v>0</v>
      </c>
      <c r="AE119" s="3">
        <v>1.88880840241435E-3</v>
      </c>
      <c r="AF119" s="3">
        <v>4.4211886205406497E-5</v>
      </c>
      <c r="AG119">
        <v>7.5978417742410302</v>
      </c>
      <c r="AH119">
        <v>0.17605076425539001</v>
      </c>
      <c r="AI119">
        <v>225.679053748082</v>
      </c>
      <c r="AJ119" t="s">
        <v>89</v>
      </c>
      <c r="AK119" t="s">
        <v>90</v>
      </c>
      <c r="AL119">
        <v>430549193787.75</v>
      </c>
      <c r="AM119">
        <v>2210697</v>
      </c>
      <c r="AN119" s="1">
        <f t="shared" si="0"/>
        <v>8.2674584399687126E-3</v>
      </c>
      <c r="AO119" s="8">
        <f t="shared" si="1"/>
        <v>9.4820381011114776</v>
      </c>
    </row>
    <row r="120" spans="1:41" x14ac:dyDescent="0.25">
      <c r="A120" t="s">
        <v>37</v>
      </c>
      <c r="B120">
        <v>13.8679702715689</v>
      </c>
      <c r="C120">
        <v>1.22422457047008E-2</v>
      </c>
      <c r="D120">
        <v>13.7408105233852</v>
      </c>
      <c r="E120">
        <v>-9.4296255894641998</v>
      </c>
      <c r="F120" s="1">
        <v>0</v>
      </c>
      <c r="G120" s="1">
        <v>0</v>
      </c>
      <c r="H120">
        <v>3.8060562479339901</v>
      </c>
      <c r="I120">
        <v>-33.154761286074297</v>
      </c>
      <c r="J120">
        <v>-38.9471074990457</v>
      </c>
      <c r="K120">
        <v>-62.000273970732202</v>
      </c>
      <c r="L120">
        <v>-12.283096127100899</v>
      </c>
      <c r="M120">
        <v>26.831901136414601</v>
      </c>
      <c r="N120">
        <v>92.274028669100204</v>
      </c>
      <c r="O120">
        <v>75.157342534305101</v>
      </c>
      <c r="P120">
        <v>191182.75488052701</v>
      </c>
      <c r="Q120">
        <v>238264.144586496</v>
      </c>
      <c r="R120">
        <v>84.020278004178394</v>
      </c>
      <c r="S120">
        <v>685.191447840911</v>
      </c>
      <c r="T120">
        <v>0.48208011957352498</v>
      </c>
      <c r="U120">
        <v>0.37331405172294402</v>
      </c>
      <c r="V120" s="1">
        <v>0</v>
      </c>
      <c r="W120">
        <v>0.17086924878728499</v>
      </c>
      <c r="X120">
        <v>0.45581669948976899</v>
      </c>
      <c r="Y120" s="1">
        <v>0</v>
      </c>
      <c r="Z120">
        <v>0.31992739615214499</v>
      </c>
      <c r="AA120">
        <v>2.9499362228729002E-4</v>
      </c>
      <c r="AB120">
        <v>7.9912370057970902E-3</v>
      </c>
      <c r="AC120" s="3">
        <v>1.1830687157363901E-3</v>
      </c>
      <c r="AD120" s="1">
        <v>0</v>
      </c>
      <c r="AE120" s="3">
        <v>2.4472253394870499E-3</v>
      </c>
      <c r="AF120" s="3">
        <v>3.2576114368257201E-4</v>
      </c>
      <c r="AG120">
        <v>7.69491767819801</v>
      </c>
      <c r="AH120">
        <v>0.191895981138198</v>
      </c>
      <c r="AI120">
        <v>391.75834269917499</v>
      </c>
      <c r="AJ120" t="s">
        <v>91</v>
      </c>
      <c r="AK120" t="s">
        <v>92</v>
      </c>
      <c r="AL120">
        <v>488404260024.52002</v>
      </c>
      <c r="AM120">
        <v>2554646</v>
      </c>
      <c r="AN120" s="1">
        <f t="shared" si="0"/>
        <v>8.6119917717669518E-3</v>
      </c>
      <c r="AO120" s="8">
        <f t="shared" si="1"/>
        <v>9.8586751528853096</v>
      </c>
    </row>
    <row r="121" spans="1:41" x14ac:dyDescent="0.25">
      <c r="A121" t="s">
        <v>37</v>
      </c>
      <c r="B121">
        <v>16.1887631733129</v>
      </c>
      <c r="C121">
        <v>1.4285061756620801E-2</v>
      </c>
      <c r="D121">
        <v>15.8573746033808</v>
      </c>
      <c r="E121">
        <v>-6.0465273231149403</v>
      </c>
      <c r="F121" s="1">
        <v>0</v>
      </c>
      <c r="G121" s="1">
        <v>0</v>
      </c>
      <c r="H121">
        <v>3.8750390130535202</v>
      </c>
      <c r="I121">
        <v>-9.0222132925742606</v>
      </c>
      <c r="J121">
        <v>-16.3444414466151</v>
      </c>
      <c r="K121">
        <v>-36.114357039165903</v>
      </c>
      <c r="L121">
        <v>12.143119253901601</v>
      </c>
      <c r="M121">
        <v>26.4864661249546</v>
      </c>
      <c r="N121">
        <v>92.2799482633027</v>
      </c>
      <c r="O121">
        <v>75.100762755365693</v>
      </c>
      <c r="P121">
        <v>188449.174637986</v>
      </c>
      <c r="Q121">
        <v>235111.85289382801</v>
      </c>
      <c r="R121">
        <v>84.4407636902218</v>
      </c>
      <c r="S121">
        <v>685.78037271973903</v>
      </c>
      <c r="T121">
        <v>0.468270899590224</v>
      </c>
      <c r="U121">
        <v>0.37996507354992998</v>
      </c>
      <c r="V121" s="1">
        <v>0</v>
      </c>
      <c r="W121">
        <v>0.165367945273106</v>
      </c>
      <c r="X121">
        <v>0.45466698117696203</v>
      </c>
      <c r="Y121" s="1">
        <v>0</v>
      </c>
      <c r="Z121">
        <v>0.339988890418916</v>
      </c>
      <c r="AA121">
        <v>2.9460194239595302E-4</v>
      </c>
      <c r="AB121">
        <v>7.8643653764547405E-3</v>
      </c>
      <c r="AC121" s="3">
        <v>1.74354169463075E-3</v>
      </c>
      <c r="AD121" s="1">
        <v>0</v>
      </c>
      <c r="AE121" s="3">
        <v>2.8517838545262602E-3</v>
      </c>
      <c r="AF121" s="3">
        <v>1.53082309391066E-3</v>
      </c>
      <c r="AG121">
        <v>7.8770843626170999</v>
      </c>
      <c r="AH121">
        <v>0.19394155877282401</v>
      </c>
      <c r="AI121">
        <v>558.60258397865903</v>
      </c>
      <c r="AJ121" t="s">
        <v>93</v>
      </c>
      <c r="AK121" t="s">
        <v>94</v>
      </c>
      <c r="AL121">
        <v>575581821690.19995</v>
      </c>
      <c r="AM121">
        <v>3054308</v>
      </c>
      <c r="AN121" s="1">
        <f t="shared" si="0"/>
        <v>9.6897904127613531E-3</v>
      </c>
      <c r="AO121" s="8">
        <f t="shared" si="1"/>
        <v>11.027646826413328</v>
      </c>
    </row>
    <row r="122" spans="1:41" x14ac:dyDescent="0.25">
      <c r="A122" t="s">
        <v>37</v>
      </c>
      <c r="B122">
        <v>18.712558175396602</v>
      </c>
      <c r="C122">
        <v>1.7074427780892801E-2</v>
      </c>
      <c r="D122">
        <v>18.670592554061201</v>
      </c>
      <c r="E122">
        <v>0.86056925860009004</v>
      </c>
      <c r="F122" s="1">
        <v>0</v>
      </c>
      <c r="G122" s="1">
        <v>0</v>
      </c>
      <c r="H122">
        <v>3.9677482295904101</v>
      </c>
      <c r="I122">
        <v>15.003131597813001</v>
      </c>
      <c r="J122">
        <v>9.0337710973429992</v>
      </c>
      <c r="K122">
        <v>-14.8318993159761</v>
      </c>
      <c r="L122">
        <v>36.843326400326902</v>
      </c>
      <c r="M122">
        <v>26.296086045629</v>
      </c>
      <c r="N122">
        <v>91.876859444704394</v>
      </c>
      <c r="O122">
        <v>74.668851632924898</v>
      </c>
      <c r="P122">
        <v>182662.42594384201</v>
      </c>
      <c r="Q122">
        <v>229372.796705107</v>
      </c>
      <c r="R122">
        <v>85.836159288126197</v>
      </c>
      <c r="S122">
        <v>691.16895738917901</v>
      </c>
      <c r="T122">
        <v>0.46551333545929902</v>
      </c>
      <c r="U122">
        <v>0.38818832956642702</v>
      </c>
      <c r="V122" s="1">
        <v>0</v>
      </c>
      <c r="W122">
        <v>0.147501376836427</v>
      </c>
      <c r="X122">
        <v>0.46431029359714499</v>
      </c>
      <c r="Y122" s="1">
        <v>0</v>
      </c>
      <c r="Z122">
        <v>0.349052168559287</v>
      </c>
      <c r="AA122">
        <v>2.9468366746755102E-4</v>
      </c>
      <c r="AB122">
        <v>7.6772064643442503E-3</v>
      </c>
      <c r="AC122" s="3">
        <v>2.2895016161804298E-3</v>
      </c>
      <c r="AD122" s="1">
        <v>0</v>
      </c>
      <c r="AE122" s="3">
        <v>3.4006270097299098E-3</v>
      </c>
      <c r="AF122" s="3">
        <v>3.4124785718643502E-3</v>
      </c>
      <c r="AG122">
        <v>8.0690762545174692</v>
      </c>
      <c r="AH122">
        <v>0.213872150583129</v>
      </c>
      <c r="AI122">
        <v>813.03246551640098</v>
      </c>
      <c r="AJ122" t="s">
        <v>95</v>
      </c>
      <c r="AK122" t="s">
        <v>96</v>
      </c>
      <c r="AL122">
        <v>451229346847.23999</v>
      </c>
      <c r="AM122">
        <v>2470291</v>
      </c>
      <c r="AN122" s="1">
        <f t="shared" si="0"/>
        <v>1.1384368703676151E-2</v>
      </c>
      <c r="AO122" s="8">
        <f t="shared" si="1"/>
        <v>12.837500592246609</v>
      </c>
    </row>
    <row r="123" spans="1:41" x14ac:dyDescent="0.25">
      <c r="A123" t="s">
        <v>37</v>
      </c>
      <c r="B123">
        <v>20.219904187833301</v>
      </c>
      <c r="C123">
        <v>1.92066560467445E-2</v>
      </c>
      <c r="D123">
        <v>20.762617876432099</v>
      </c>
      <c r="E123">
        <v>8.5120382191055803</v>
      </c>
      <c r="F123" s="1">
        <v>0</v>
      </c>
      <c r="G123" s="1">
        <v>0</v>
      </c>
      <c r="H123">
        <v>4.0745198800395599</v>
      </c>
      <c r="I123">
        <v>38.204791940422098</v>
      </c>
      <c r="J123">
        <v>31.8629025659591</v>
      </c>
      <c r="K123">
        <v>5.9432728439978701</v>
      </c>
      <c r="L123">
        <v>61.469100035589697</v>
      </c>
      <c r="M123">
        <v>26.4630049461475</v>
      </c>
      <c r="N123">
        <v>91.463450909431302</v>
      </c>
      <c r="O123">
        <v>74.224783123248997</v>
      </c>
      <c r="P123">
        <v>171468.802761634</v>
      </c>
      <c r="Q123">
        <v>214173.94509908301</v>
      </c>
      <c r="R123">
        <v>89.398263971112698</v>
      </c>
      <c r="S123">
        <v>694.92845523513097</v>
      </c>
      <c r="T123">
        <v>0.487786060127823</v>
      </c>
      <c r="U123">
        <v>0.38522951349953199</v>
      </c>
      <c r="V123" s="1">
        <v>0</v>
      </c>
      <c r="W123">
        <v>0.124653328445746</v>
      </c>
      <c r="X123">
        <v>0.49011715805472</v>
      </c>
      <c r="Y123" s="1">
        <v>0</v>
      </c>
      <c r="Z123">
        <v>0.32277864375398002</v>
      </c>
      <c r="AA123">
        <v>2.9587871931647402E-4</v>
      </c>
      <c r="AB123">
        <v>7.5451575808117097E-3</v>
      </c>
      <c r="AC123" s="3">
        <v>2.2329747325635701E-3</v>
      </c>
      <c r="AD123" s="1">
        <v>0</v>
      </c>
      <c r="AE123" s="3">
        <v>4.2618056670464402E-3</v>
      </c>
      <c r="AF123" s="3">
        <v>4.8708938265663998E-3</v>
      </c>
      <c r="AG123">
        <v>8.0675447044094799</v>
      </c>
      <c r="AH123">
        <v>0.20149391280304299</v>
      </c>
      <c r="AI123">
        <v>1198.4929301712</v>
      </c>
      <c r="AJ123" t="s">
        <v>97</v>
      </c>
      <c r="AK123" t="s">
        <v>98</v>
      </c>
      <c r="AL123">
        <v>350942283642.59003</v>
      </c>
      <c r="AM123">
        <v>2046683</v>
      </c>
      <c r="AN123" s="1">
        <f t="shared" si="0"/>
        <v>1.2711930126694583E-2</v>
      </c>
      <c r="AO123" s="8">
        <f t="shared" si="1"/>
        <v>14.23172613186795</v>
      </c>
    </row>
    <row r="124" spans="1:41" x14ac:dyDescent="0.25">
      <c r="A124" t="s">
        <v>37</v>
      </c>
      <c r="B124">
        <v>21.437560359642401</v>
      </c>
      <c r="C124">
        <v>2.04122156978414E-2</v>
      </c>
      <c r="D124">
        <v>21.923501415248499</v>
      </c>
      <c r="E124">
        <v>18.940541012194501</v>
      </c>
      <c r="F124" s="1">
        <v>0</v>
      </c>
      <c r="G124" s="1">
        <v>0</v>
      </c>
      <c r="H124">
        <v>4.2179347124421298</v>
      </c>
      <c r="I124">
        <v>60.534654699302799</v>
      </c>
      <c r="J124">
        <v>53.969503935938299</v>
      </c>
      <c r="K124">
        <v>29.1407591798501</v>
      </c>
      <c r="L124">
        <v>85.860276218239406</v>
      </c>
      <c r="M124">
        <v>27.301215783783299</v>
      </c>
      <c r="N124">
        <v>91.315736778016102</v>
      </c>
      <c r="O124">
        <v>73.699207471523195</v>
      </c>
      <c r="P124">
        <v>157449.60476760601</v>
      </c>
      <c r="Q124">
        <v>196004.27364438699</v>
      </c>
      <c r="R124">
        <v>96.627113493244195</v>
      </c>
      <c r="S124">
        <v>692.68180647156396</v>
      </c>
      <c r="T124">
        <v>0.54385891243200501</v>
      </c>
      <c r="U124">
        <v>0.36769012611843499</v>
      </c>
      <c r="V124" s="1">
        <v>0</v>
      </c>
      <c r="W124">
        <v>0.104137387179692</v>
      </c>
      <c r="X124">
        <v>0.528172486701871</v>
      </c>
      <c r="Y124" s="1">
        <v>0</v>
      </c>
      <c r="Z124">
        <v>0.26152883488640999</v>
      </c>
      <c r="AA124">
        <v>2.9789253139081201E-4</v>
      </c>
      <c r="AB124">
        <v>7.5136339160049703E-3</v>
      </c>
      <c r="AC124" s="3">
        <v>2.2563601107138198E-3</v>
      </c>
      <c r="AD124" s="1">
        <v>0</v>
      </c>
      <c r="AE124" s="3">
        <v>5.4062837493223399E-3</v>
      </c>
      <c r="AF124" s="3">
        <v>4.9380932844010602E-3</v>
      </c>
      <c r="AG124">
        <v>8.0634936650389903</v>
      </c>
      <c r="AH124">
        <v>0.20713385918143401</v>
      </c>
      <c r="AI124">
        <v>1746.2735036535701</v>
      </c>
      <c r="AJ124" t="s">
        <v>99</v>
      </c>
      <c r="AK124" t="s">
        <v>100</v>
      </c>
      <c r="AL124">
        <v>204459963061.48999</v>
      </c>
      <c r="AM124">
        <v>1298574</v>
      </c>
      <c r="AN124" s="1">
        <f t="shared" si="0"/>
        <v>1.2749619731796842E-2</v>
      </c>
      <c r="AO124" s="8">
        <f t="shared" si="1"/>
        <v>14.271008207774694</v>
      </c>
    </row>
    <row r="125" spans="1:41" x14ac:dyDescent="0.25">
      <c r="A125" t="s">
        <v>37</v>
      </c>
      <c r="B125">
        <v>21.869411365115401</v>
      </c>
      <c r="C125">
        <v>2.08525372622562E-2</v>
      </c>
      <c r="D125">
        <v>22.343603439430598</v>
      </c>
      <c r="E125">
        <v>25.007308217839899</v>
      </c>
      <c r="F125" s="1">
        <v>0</v>
      </c>
      <c r="G125" s="1">
        <v>0</v>
      </c>
      <c r="H125">
        <v>4.3261852717452296</v>
      </c>
      <c r="I125">
        <v>83.296721881050402</v>
      </c>
      <c r="J125">
        <v>77.859685597191202</v>
      </c>
      <c r="K125">
        <v>51.254091531725301</v>
      </c>
      <c r="L125">
        <v>110.925275103508</v>
      </c>
      <c r="M125">
        <v>28.912373865052601</v>
      </c>
      <c r="N125">
        <v>91.811774413742796</v>
      </c>
      <c r="O125">
        <v>73.444708559857204</v>
      </c>
      <c r="P125">
        <v>144273.92466137401</v>
      </c>
      <c r="Q125">
        <v>179700.576226581</v>
      </c>
      <c r="R125">
        <v>107.23645390275</v>
      </c>
      <c r="S125">
        <v>693.02271805473094</v>
      </c>
      <c r="T125">
        <v>0.59202297799535697</v>
      </c>
      <c r="U125">
        <v>0.35839525021395502</v>
      </c>
      <c r="V125" s="1">
        <v>0</v>
      </c>
      <c r="W125">
        <v>9.6201381751257795E-2</v>
      </c>
      <c r="X125">
        <v>0.54540336803478695</v>
      </c>
      <c r="Y125" s="1">
        <v>0</v>
      </c>
      <c r="Z125">
        <v>0.19678280151779601</v>
      </c>
      <c r="AA125">
        <v>2.9878528583734298E-4</v>
      </c>
      <c r="AB125">
        <v>7.6237007514045798E-3</v>
      </c>
      <c r="AC125" s="3">
        <v>2.2280067443669399E-3</v>
      </c>
      <c r="AD125" s="1">
        <v>0</v>
      </c>
      <c r="AE125" s="3">
        <v>5.6096452245533003E-3</v>
      </c>
      <c r="AF125" s="3">
        <v>5.0923346489570604E-3</v>
      </c>
      <c r="AG125">
        <v>7.9532416104060397</v>
      </c>
      <c r="AH125">
        <v>0.233856926834068</v>
      </c>
      <c r="AI125">
        <v>2358.1270787378298</v>
      </c>
      <c r="AJ125" t="s">
        <v>101</v>
      </c>
      <c r="AK125" t="s">
        <v>102</v>
      </c>
      <c r="AL125">
        <v>111279776556.64</v>
      </c>
      <c r="AM125">
        <v>771309</v>
      </c>
      <c r="AN125" s="1">
        <f t="shared" si="0"/>
        <v>1.3014820686198983E-2</v>
      </c>
      <c r="AO125" s="8">
        <f t="shared" si="1"/>
        <v>14.546948545150507</v>
      </c>
    </row>
    <row r="126" spans="1:41" x14ac:dyDescent="0.25">
      <c r="A126" t="s">
        <v>37</v>
      </c>
      <c r="B126">
        <v>22.9908103815199</v>
      </c>
      <c r="C126">
        <v>2.15589550075669E-2</v>
      </c>
      <c r="D126">
        <v>23.013255801851301</v>
      </c>
      <c r="E126">
        <v>33.216263929660798</v>
      </c>
      <c r="F126" s="1">
        <v>0</v>
      </c>
      <c r="G126" s="1">
        <v>0</v>
      </c>
      <c r="H126">
        <v>4.4428398536848102</v>
      </c>
      <c r="I126">
        <v>106.097924108363</v>
      </c>
      <c r="J126">
        <v>102.25957657296701</v>
      </c>
      <c r="K126">
        <v>69.231125673544099</v>
      </c>
      <c r="L126">
        <v>135.620412862693</v>
      </c>
      <c r="M126">
        <v>30.110259516341799</v>
      </c>
      <c r="N126">
        <v>91.646144538553798</v>
      </c>
      <c r="O126">
        <v>72.279427823679399</v>
      </c>
      <c r="P126">
        <v>134915.904484061</v>
      </c>
      <c r="Q126">
        <v>168180.06442682701</v>
      </c>
      <c r="R126">
        <v>114.171864377063</v>
      </c>
      <c r="S126">
        <v>698.59628534562296</v>
      </c>
      <c r="T126">
        <v>0.62362065729504101</v>
      </c>
      <c r="U126">
        <v>0.33046904713501102</v>
      </c>
      <c r="V126" s="1">
        <v>0</v>
      </c>
      <c r="W126">
        <v>8.3481952579988306E-2</v>
      </c>
      <c r="X126">
        <v>0.58604900028499995</v>
      </c>
      <c r="Y126" s="1">
        <v>0</v>
      </c>
      <c r="Z126">
        <v>0.16542267454336401</v>
      </c>
      <c r="AA126">
        <v>3.0302391004023401E-4</v>
      </c>
      <c r="AB126">
        <v>7.7342105496304402E-3</v>
      </c>
      <c r="AC126" s="3">
        <v>2.0098313593897802E-3</v>
      </c>
      <c r="AD126" s="1">
        <v>0</v>
      </c>
      <c r="AE126" s="3">
        <v>5.7944947541538902E-3</v>
      </c>
      <c r="AF126" s="3">
        <v>5.7174552593545697E-3</v>
      </c>
      <c r="AG126">
        <v>8.1069925050102398</v>
      </c>
      <c r="AH126">
        <v>0.22881512684484601</v>
      </c>
      <c r="AI126">
        <v>3036.1651934483002</v>
      </c>
      <c r="AJ126" t="s">
        <v>103</v>
      </c>
      <c r="AK126" t="s">
        <v>104</v>
      </c>
      <c r="AL126">
        <v>53579288063.660004</v>
      </c>
      <c r="AM126">
        <v>397131</v>
      </c>
      <c r="AN126" s="1">
        <f t="shared" si="0"/>
        <v>1.3754689719025243E-2</v>
      </c>
      <c r="AO126" s="8">
        <f t="shared" si="1"/>
        <v>15.312480378438442</v>
      </c>
    </row>
    <row r="127" spans="1:41" x14ac:dyDescent="0.25">
      <c r="A127" t="s">
        <v>37</v>
      </c>
      <c r="B127">
        <v>22.5172198359719</v>
      </c>
      <c r="C127">
        <v>2.1377179259288299E-2</v>
      </c>
      <c r="D127">
        <v>22.8414482355141</v>
      </c>
      <c r="E127">
        <v>40.923985837951697</v>
      </c>
      <c r="F127" s="1">
        <v>0</v>
      </c>
      <c r="G127" s="1">
        <v>0</v>
      </c>
      <c r="H127">
        <v>4.5533613454041699</v>
      </c>
      <c r="I127">
        <v>128.07930987436001</v>
      </c>
      <c r="J127">
        <v>124.977393881968</v>
      </c>
      <c r="K127">
        <v>88.809906286388099</v>
      </c>
      <c r="L127">
        <v>160.28683255727</v>
      </c>
      <c r="M127">
        <v>31.904841446083399</v>
      </c>
      <c r="N127">
        <v>91.202491701610199</v>
      </c>
      <c r="O127">
        <v>70.874184609277506</v>
      </c>
      <c r="P127">
        <v>123539.138388483</v>
      </c>
      <c r="Q127">
        <v>155657.57160285799</v>
      </c>
      <c r="R127">
        <v>123.773621847546</v>
      </c>
      <c r="S127">
        <v>696.64493289987001</v>
      </c>
      <c r="T127">
        <v>0.61837244619687004</v>
      </c>
      <c r="U127">
        <v>0.34267534885425599</v>
      </c>
      <c r="V127" s="1">
        <v>0</v>
      </c>
      <c r="W127">
        <v>8.3528375418045794E-2</v>
      </c>
      <c r="X127">
        <v>0.57379627572769698</v>
      </c>
      <c r="Y127" s="1">
        <v>0</v>
      </c>
      <c r="Z127">
        <v>0.162802993275974</v>
      </c>
      <c r="AA127">
        <v>3.1038628779091301E-4</v>
      </c>
      <c r="AB127">
        <v>7.9573043138279793E-3</v>
      </c>
      <c r="AC127" s="3">
        <v>1.8523661147161201E-3</v>
      </c>
      <c r="AD127" s="1">
        <v>0</v>
      </c>
      <c r="AE127" s="3">
        <v>6.3385952294111401E-3</v>
      </c>
      <c r="AF127" s="3">
        <v>4.9185891575326598E-3</v>
      </c>
      <c r="AG127">
        <v>8.0588364410154494</v>
      </c>
      <c r="AH127">
        <v>0.238691584548376</v>
      </c>
      <c r="AI127">
        <v>3812.3828353315598</v>
      </c>
      <c r="AJ127" t="s">
        <v>105</v>
      </c>
      <c r="AK127" t="s">
        <v>106</v>
      </c>
      <c r="AL127">
        <v>21698661344.830002</v>
      </c>
      <c r="AM127">
        <v>175642</v>
      </c>
      <c r="AN127" s="1">
        <f t="shared" si="0"/>
        <v>1.3186279759151553E-2</v>
      </c>
      <c r="AO127" s="8">
        <f t="shared" si="1"/>
        <v>14.72491729619505</v>
      </c>
    </row>
    <row r="128" spans="1:41" x14ac:dyDescent="0.25">
      <c r="A128" t="s">
        <v>37</v>
      </c>
      <c r="B128">
        <v>23.849445736296399</v>
      </c>
      <c r="C128">
        <v>2.0873204890472102E-2</v>
      </c>
      <c r="D128">
        <v>22.3632710047081</v>
      </c>
      <c r="E128">
        <v>58.8612930362209</v>
      </c>
      <c r="F128" s="1">
        <v>0</v>
      </c>
      <c r="G128" s="1">
        <v>0</v>
      </c>
      <c r="H128">
        <v>4.7400102416084504</v>
      </c>
      <c r="I128">
        <v>149.714365755383</v>
      </c>
      <c r="J128">
        <v>148.154277092619</v>
      </c>
      <c r="K128">
        <v>105.07960097541999</v>
      </c>
      <c r="L128">
        <v>184.919136665255</v>
      </c>
      <c r="M128">
        <v>32.103886777606</v>
      </c>
      <c r="N128">
        <v>90.226671991186706</v>
      </c>
      <c r="O128">
        <v>69.557728951430093</v>
      </c>
      <c r="P128">
        <v>112756.106573148</v>
      </c>
      <c r="Q128">
        <v>143530.48719019399</v>
      </c>
      <c r="R128">
        <v>124.65392521926201</v>
      </c>
      <c r="S128">
        <v>701.71979676388901</v>
      </c>
      <c r="T128">
        <v>0.59813718157162299</v>
      </c>
      <c r="U128">
        <v>0.36940672022479898</v>
      </c>
      <c r="V128" s="1">
        <v>0</v>
      </c>
      <c r="W128">
        <v>7.1282332739260199E-2</v>
      </c>
      <c r="X128">
        <v>0.55931094703593998</v>
      </c>
      <c r="Y128" s="1">
        <v>0</v>
      </c>
      <c r="Z128">
        <v>0.202804049525006</v>
      </c>
      <c r="AA128">
        <v>3.1998837192108101E-4</v>
      </c>
      <c r="AB128">
        <v>7.82728134988416E-3</v>
      </c>
      <c r="AC128" s="3">
        <v>1.5154005838058399E-3</v>
      </c>
      <c r="AD128" s="1">
        <v>0</v>
      </c>
      <c r="AE128" s="3">
        <v>7.3081740835937298E-3</v>
      </c>
      <c r="AF128" s="3">
        <v>3.90229620649016E-3</v>
      </c>
      <c r="AG128">
        <v>8.2324313529657793</v>
      </c>
      <c r="AH128">
        <v>0.246663158963211</v>
      </c>
      <c r="AI128">
        <v>4492.9591390814803</v>
      </c>
      <c r="AJ128" t="s">
        <v>107</v>
      </c>
      <c r="AK128" t="s">
        <v>108</v>
      </c>
      <c r="AL128">
        <v>6856473328.5</v>
      </c>
      <c r="AM128">
        <v>60808</v>
      </c>
      <c r="AN128" s="1">
        <f t="shared" si="0"/>
        <v>1.2049565928295401E-2</v>
      </c>
      <c r="AO128" s="8">
        <f t="shared" si="1"/>
        <v>13.538677021106761</v>
      </c>
    </row>
    <row r="129" spans="1:43" x14ac:dyDescent="0.25">
      <c r="A129" t="s">
        <v>37</v>
      </c>
      <c r="B129">
        <v>21.011396988711901</v>
      </c>
      <c r="C129">
        <v>1.99061065930938E-2</v>
      </c>
      <c r="D129">
        <v>21.438059996167599</v>
      </c>
      <c r="E129">
        <v>85.284066573038999</v>
      </c>
      <c r="F129" s="1">
        <v>0</v>
      </c>
      <c r="G129" s="1">
        <v>0</v>
      </c>
      <c r="H129">
        <v>4.99884664328642</v>
      </c>
      <c r="I129">
        <v>170.459754751595</v>
      </c>
      <c r="J129">
        <v>167.197694732179</v>
      </c>
      <c r="K129">
        <v>127.70973037863</v>
      </c>
      <c r="L129">
        <v>209.42315499875201</v>
      </c>
      <c r="M129">
        <v>32.406881641608202</v>
      </c>
      <c r="N129">
        <v>89.702059787414996</v>
      </c>
      <c r="O129">
        <v>69.318277513978302</v>
      </c>
      <c r="P129">
        <v>101637.081181863</v>
      </c>
      <c r="Q129">
        <v>131407.718666998</v>
      </c>
      <c r="R129">
        <v>124.63327650813299</v>
      </c>
      <c r="S129">
        <v>693.27644000761097</v>
      </c>
      <c r="T129">
        <v>0.54113561756902395</v>
      </c>
      <c r="U129">
        <v>0.42133048902027098</v>
      </c>
      <c r="V129" s="1">
        <v>0</v>
      </c>
      <c r="W129">
        <v>9.9405661822737995E-2</v>
      </c>
      <c r="X129">
        <v>0.47926384915699</v>
      </c>
      <c r="Y129" s="1">
        <v>0</v>
      </c>
      <c r="Z129">
        <v>0.25839536735268498</v>
      </c>
      <c r="AA129">
        <v>3.2809784805550902E-4</v>
      </c>
      <c r="AB129">
        <v>7.7485659040937701E-3</v>
      </c>
      <c r="AC129" s="3">
        <v>1.0948604010564799E-3</v>
      </c>
      <c r="AD129" s="1">
        <v>0</v>
      </c>
      <c r="AE129" s="3">
        <v>7.4663593163136503E-3</v>
      </c>
      <c r="AF129" s="3">
        <v>3.2682305644473799E-3</v>
      </c>
      <c r="AG129">
        <v>8.0325061498238792</v>
      </c>
      <c r="AH129">
        <v>0.23425144221838101</v>
      </c>
      <c r="AI129">
        <v>5181.1738921361402</v>
      </c>
      <c r="AJ129" t="s">
        <v>109</v>
      </c>
      <c r="AK129" t="s">
        <v>110</v>
      </c>
      <c r="AL129">
        <v>2051036298.25</v>
      </c>
      <c r="AM129">
        <v>20180</v>
      </c>
      <c r="AN129" s="1">
        <f t="shared" si="0"/>
        <v>1.134489431659666E-2</v>
      </c>
      <c r="AO129" s="8">
        <f t="shared" si="1"/>
        <v>12.795727731224837</v>
      </c>
    </row>
    <row r="130" spans="1:43" x14ac:dyDescent="0.25">
      <c r="A130" t="s">
        <v>37</v>
      </c>
      <c r="B130">
        <v>21.129945372229798</v>
      </c>
      <c r="C130">
        <v>1.8351883833661001E-2</v>
      </c>
      <c r="D130">
        <v>19.929959191948999</v>
      </c>
      <c r="E130">
        <v>121.08817574865</v>
      </c>
      <c r="F130" s="1">
        <v>0</v>
      </c>
      <c r="G130" s="1">
        <v>0</v>
      </c>
      <c r="H130">
        <v>5.33613770868104</v>
      </c>
      <c r="I130">
        <v>191.00241988035901</v>
      </c>
      <c r="J130">
        <v>186.53711776323399</v>
      </c>
      <c r="K130">
        <v>151.90894827589901</v>
      </c>
      <c r="L130">
        <v>235.26296393832601</v>
      </c>
      <c r="M130">
        <v>31.3198313810508</v>
      </c>
      <c r="N130">
        <v>86.740527623916606</v>
      </c>
      <c r="O130">
        <v>68.154700844639194</v>
      </c>
      <c r="P130">
        <v>89082.826858492204</v>
      </c>
      <c r="Q130">
        <v>115237.847188878</v>
      </c>
      <c r="R130">
        <v>120.60440758028101</v>
      </c>
      <c r="S130">
        <v>679.03392474413204</v>
      </c>
      <c r="T130">
        <v>0.40580508758277001</v>
      </c>
      <c r="U130">
        <v>0.519227143480822</v>
      </c>
      <c r="V130" s="1">
        <v>0</v>
      </c>
      <c r="W130">
        <v>0.188686721991012</v>
      </c>
      <c r="X130">
        <v>0.29208613452816401</v>
      </c>
      <c r="Y130" s="1">
        <v>0</v>
      </c>
      <c r="Z130">
        <v>0.360918230223222</v>
      </c>
      <c r="AA130">
        <v>3.46485589870428E-4</v>
      </c>
      <c r="AB130">
        <v>7.1879023818638803E-3</v>
      </c>
      <c r="AC130" s="3">
        <v>6.7585653328446603E-4</v>
      </c>
      <c r="AD130" s="1">
        <v>0</v>
      </c>
      <c r="AE130" s="3">
        <v>6.92651488957429E-3</v>
      </c>
      <c r="AF130" s="3">
        <v>3.2150499526496898E-3</v>
      </c>
      <c r="AG130">
        <v>7.6005063749856703</v>
      </c>
      <c r="AH130">
        <v>0.21403180851161699</v>
      </c>
      <c r="AI130">
        <v>5619.2275808529002</v>
      </c>
      <c r="AJ130" t="s">
        <v>111</v>
      </c>
      <c r="AK130" t="s">
        <v>112</v>
      </c>
      <c r="AL130">
        <v>509286521.14999998</v>
      </c>
      <c r="AM130">
        <v>5717</v>
      </c>
      <c r="AN130" s="1">
        <f t="shared" si="0"/>
        <v>1.0749437924383999E-2</v>
      </c>
      <c r="AO130" s="8">
        <f t="shared" si="1"/>
        <v>12.163369317140127</v>
      </c>
    </row>
    <row r="131" spans="1:43" x14ac:dyDescent="0.25">
      <c r="A131" t="s">
        <v>37</v>
      </c>
      <c r="B131">
        <v>17.302562995230101</v>
      </c>
      <c r="C131">
        <v>1.9594738954834E-2</v>
      </c>
      <c r="D131">
        <v>21.1380344605574</v>
      </c>
      <c r="E131">
        <v>158.75904863084301</v>
      </c>
      <c r="F131" s="1">
        <v>0</v>
      </c>
      <c r="G131" s="1">
        <v>0</v>
      </c>
      <c r="H131">
        <v>5.6711922993066501</v>
      </c>
      <c r="I131">
        <v>220.12797881723299</v>
      </c>
      <c r="J131">
        <v>218.84746119223999</v>
      </c>
      <c r="K131">
        <v>174.79862247301901</v>
      </c>
      <c r="L131">
        <v>269.025852392844</v>
      </c>
      <c r="M131">
        <v>30.829903242711101</v>
      </c>
      <c r="N131">
        <v>80.143377005106601</v>
      </c>
      <c r="O131">
        <v>64.296323275121907</v>
      </c>
      <c r="P131">
        <v>80183.877803812502</v>
      </c>
      <c r="Q131">
        <v>102118.47018770799</v>
      </c>
      <c r="R131">
        <v>115.244260033898</v>
      </c>
      <c r="S131">
        <v>679.77121625238794</v>
      </c>
      <c r="T131">
        <v>0.14942313594144799</v>
      </c>
      <c r="U131">
        <v>0.81808778960214301</v>
      </c>
      <c r="V131" s="1">
        <v>0</v>
      </c>
      <c r="W131">
        <v>5.1857681839761603E-2</v>
      </c>
      <c r="X131">
        <v>0.13005452855809399</v>
      </c>
      <c r="Y131" s="1">
        <v>0</v>
      </c>
      <c r="Z131">
        <v>0.74706858412274402</v>
      </c>
      <c r="AA131">
        <v>3.2634830246124698E-4</v>
      </c>
      <c r="AB131">
        <v>6.7460829984761104E-3</v>
      </c>
      <c r="AC131" s="3">
        <v>4.5621771230421699E-4</v>
      </c>
      <c r="AD131" s="1">
        <v>0</v>
      </c>
      <c r="AE131" s="3">
        <v>8.9170283794478503E-3</v>
      </c>
      <c r="AF131" s="3">
        <v>3.1492180365887898E-3</v>
      </c>
      <c r="AG131">
        <v>7.1475982644899503</v>
      </c>
      <c r="AH131">
        <v>0.19613610956109301</v>
      </c>
      <c r="AI131">
        <v>5984.0026664627903</v>
      </c>
      <c r="AJ131" t="s">
        <v>113</v>
      </c>
      <c r="AK131" t="s">
        <v>114</v>
      </c>
      <c r="AL131">
        <v>201903004.31</v>
      </c>
      <c r="AM131">
        <v>2518</v>
      </c>
      <c r="AN131" s="1">
        <f t="shared" si="0"/>
        <v>1.0221649337526147E-2</v>
      </c>
      <c r="AO131" s="8">
        <f t="shared" si="1"/>
        <v>11.599361160480171</v>
      </c>
    </row>
    <row r="132" spans="1:43" x14ac:dyDescent="0.25">
      <c r="AN132" t="s">
        <v>226</v>
      </c>
      <c r="AO132" t="s">
        <v>227</v>
      </c>
      <c r="AP132" t="s">
        <v>228</v>
      </c>
      <c r="AQ132" t="s">
        <v>229</v>
      </c>
    </row>
    <row r="133" spans="1:43" x14ac:dyDescent="0.25">
      <c r="A133" t="s">
        <v>0</v>
      </c>
      <c r="B133" t="s">
        <v>1</v>
      </c>
      <c r="C133" t="s">
        <v>2</v>
      </c>
      <c r="D133" t="s">
        <v>3</v>
      </c>
      <c r="E133" t="s">
        <v>5</v>
      </c>
      <c r="F133" t="s">
        <v>6</v>
      </c>
      <c r="G133" t="s">
        <v>208</v>
      </c>
      <c r="H133" t="s">
        <v>7</v>
      </c>
      <c r="I133" t="s">
        <v>8</v>
      </c>
      <c r="J133" t="s">
        <v>134</v>
      </c>
      <c r="K133" t="s">
        <v>143</v>
      </c>
      <c r="L133" t="s">
        <v>9</v>
      </c>
      <c r="M133" t="s">
        <v>10</v>
      </c>
      <c r="N133" t="s">
        <v>11</v>
      </c>
      <c r="O133" t="s">
        <v>13</v>
      </c>
      <c r="P133" t="s">
        <v>14</v>
      </c>
      <c r="Q133" t="s">
        <v>15</v>
      </c>
      <c r="R133" t="s">
        <v>16</v>
      </c>
      <c r="S133" t="s">
        <v>17</v>
      </c>
      <c r="T133" t="s">
        <v>18</v>
      </c>
      <c r="U133" t="s">
        <v>20</v>
      </c>
      <c r="V133" t="s">
        <v>21</v>
      </c>
      <c r="W133" t="s">
        <v>22</v>
      </c>
      <c r="X133" t="s">
        <v>23</v>
      </c>
      <c r="Y133" t="s">
        <v>24</v>
      </c>
      <c r="Z133" t="s">
        <v>25</v>
      </c>
      <c r="AA133" t="s">
        <v>26</v>
      </c>
      <c r="AB133" t="s">
        <v>27</v>
      </c>
      <c r="AC133" s="3" t="s">
        <v>120</v>
      </c>
      <c r="AD133" t="s">
        <v>28</v>
      </c>
      <c r="AE133" s="3" t="s">
        <v>29</v>
      </c>
      <c r="AF133" s="3" t="s">
        <v>30</v>
      </c>
      <c r="AG133" t="s">
        <v>31</v>
      </c>
      <c r="AH133" t="s">
        <v>32</v>
      </c>
      <c r="AI133" t="s">
        <v>33</v>
      </c>
      <c r="AJ133" t="s">
        <v>34</v>
      </c>
      <c r="AK133" t="s">
        <v>74</v>
      </c>
      <c r="AL133" t="s">
        <v>35</v>
      </c>
      <c r="AM133" t="s">
        <v>36</v>
      </c>
      <c r="AN133" s="15">
        <v>1</v>
      </c>
      <c r="AO133" s="15">
        <v>0</v>
      </c>
      <c r="AP133" s="15">
        <v>0</v>
      </c>
      <c r="AQ133" s="15">
        <v>1</v>
      </c>
    </row>
    <row r="134" spans="1:43" x14ac:dyDescent="0.25">
      <c r="A134" t="s">
        <v>37</v>
      </c>
      <c r="B134">
        <v>8.6814951337407003</v>
      </c>
      <c r="C134">
        <v>4.7431111795850304E-3</v>
      </c>
      <c r="D134">
        <v>5.5455752052933001</v>
      </c>
      <c r="E134">
        <v>-93.027094283213899</v>
      </c>
      <c r="F134" s="1">
        <v>0</v>
      </c>
      <c r="G134" s="1">
        <v>0</v>
      </c>
      <c r="H134">
        <v>2.75066716884327</v>
      </c>
      <c r="I134">
        <v>-206.58780201451</v>
      </c>
      <c r="J134">
        <v>-212.50948601310299</v>
      </c>
      <c r="K134">
        <v>-211.091601015425</v>
      </c>
      <c r="L134">
        <v>-185.33768428233799</v>
      </c>
      <c r="M134">
        <v>25.611080790436102</v>
      </c>
      <c r="N134">
        <v>93.199558995920299</v>
      </c>
      <c r="O134">
        <v>78.371488702102397</v>
      </c>
      <c r="P134">
        <v>187644.41817073099</v>
      </c>
      <c r="Q134">
        <v>231726.68676377201</v>
      </c>
      <c r="R134">
        <v>83.115048649198101</v>
      </c>
      <c r="S134">
        <v>660.42918948251497</v>
      </c>
      <c r="T134">
        <v>0.53235231909734904</v>
      </c>
      <c r="U134">
        <v>0.36439155949636798</v>
      </c>
      <c r="V134" s="1">
        <v>0</v>
      </c>
      <c r="W134">
        <v>8.5386562515492606E-2</v>
      </c>
      <c r="X134">
        <v>0.55022187798813804</v>
      </c>
      <c r="Y134" s="1">
        <v>0</v>
      </c>
      <c r="Z134">
        <v>0.33739146140729398</v>
      </c>
      <c r="AA134">
        <v>2.8918297186917999E-4</v>
      </c>
      <c r="AB134">
        <v>4.5930838773101399E-3</v>
      </c>
      <c r="AC134" s="3">
        <v>2.9814331795486798E-7</v>
      </c>
      <c r="AD134" s="1">
        <v>0</v>
      </c>
      <c r="AE134" s="3">
        <v>1.15765778908724E-5</v>
      </c>
      <c r="AF134" s="3">
        <v>0</v>
      </c>
      <c r="AG134">
        <v>6.0897012177169696</v>
      </c>
      <c r="AH134">
        <v>0.134178836411985</v>
      </c>
      <c r="AI134">
        <v>0.21570772488527501</v>
      </c>
      <c r="AJ134" t="s">
        <v>77</v>
      </c>
      <c r="AK134" t="s">
        <v>78</v>
      </c>
      <c r="AL134">
        <v>138481580.61000001</v>
      </c>
      <c r="AM134">
        <v>738</v>
      </c>
      <c r="AN134" s="1">
        <f>AA134+AB134*$AN$112+AC134*$AO$112+AE134*$AP$112+AF134*$AQ$112</f>
        <v>4.8822668491793203E-3</v>
      </c>
      <c r="AO134" s="8">
        <f>100*(1-(1-AN134)^12)</f>
        <v>5.7039314958422178</v>
      </c>
    </row>
    <row r="135" spans="1:43" x14ac:dyDescent="0.25">
      <c r="A135" t="s">
        <v>37</v>
      </c>
      <c r="B135">
        <v>5.91195826058253</v>
      </c>
      <c r="C135">
        <v>5.22729064108383E-3</v>
      </c>
      <c r="D135">
        <v>6.0955123091261303</v>
      </c>
      <c r="E135">
        <v>-61.968560801088401</v>
      </c>
      <c r="F135" s="1">
        <v>0</v>
      </c>
      <c r="G135" s="1">
        <v>0</v>
      </c>
      <c r="H135">
        <v>3.0555502484914099</v>
      </c>
      <c r="I135">
        <v>-176.00881171047899</v>
      </c>
      <c r="J135">
        <v>-179.90504501099099</v>
      </c>
      <c r="K135">
        <v>-179.67675177589501</v>
      </c>
      <c r="L135">
        <v>-157.43165351340201</v>
      </c>
      <c r="M135">
        <v>25.150166115629201</v>
      </c>
      <c r="N135">
        <v>91.773542513043495</v>
      </c>
      <c r="O135">
        <v>77.671102511848503</v>
      </c>
      <c r="P135">
        <v>214792.48314461199</v>
      </c>
      <c r="Q135">
        <v>261605.62085731901</v>
      </c>
      <c r="R135">
        <v>82.244171016554404</v>
      </c>
      <c r="S135">
        <v>645.70985315114604</v>
      </c>
      <c r="T135">
        <v>0.39189915850846602</v>
      </c>
      <c r="U135">
        <v>0.38889521505671598</v>
      </c>
      <c r="V135" s="1">
        <v>0</v>
      </c>
      <c r="W135">
        <v>0.17167822705315999</v>
      </c>
      <c r="X135">
        <v>0.43942655789012203</v>
      </c>
      <c r="Y135" s="1">
        <v>0</v>
      </c>
      <c r="Z135">
        <v>0.458714902914648</v>
      </c>
      <c r="AA135">
        <v>2.9568348944421599E-4</v>
      </c>
      <c r="AB135">
        <v>5.0730368469536196E-3</v>
      </c>
      <c r="AC135" s="3">
        <v>3.64835810613783E-6</v>
      </c>
      <c r="AD135" s="1">
        <v>0</v>
      </c>
      <c r="AE135" s="3">
        <v>1.69032939374731E-4</v>
      </c>
      <c r="AF135" s="3">
        <v>0</v>
      </c>
      <c r="AG135">
        <v>6.076884959199</v>
      </c>
      <c r="AH135">
        <v>0.13004333417439401</v>
      </c>
      <c r="AI135">
        <v>1.4413087777632401</v>
      </c>
      <c r="AJ135" t="s">
        <v>79</v>
      </c>
      <c r="AK135" t="s">
        <v>80</v>
      </c>
      <c r="AL135">
        <v>1608580906.27</v>
      </c>
      <c r="AM135">
        <v>7489</v>
      </c>
      <c r="AN135" s="1">
        <f t="shared" ref="AN135:AN152" si="2">AA135+AB135*$AN$112+AC135*$AO$112+AE135*$AP$112+AF135*$AQ$112</f>
        <v>5.3687203363978354E-3</v>
      </c>
      <c r="AO135" s="8">
        <f t="shared" ref="AO135:AO152" si="3">100*(1-(1-AN135)^12)</f>
        <v>6.2555951446999547</v>
      </c>
    </row>
    <row r="136" spans="1:43" x14ac:dyDescent="0.25">
      <c r="A136" t="s">
        <v>37</v>
      </c>
      <c r="B136">
        <v>8.4161455547816892</v>
      </c>
      <c r="C136">
        <v>5.3861065619948204E-3</v>
      </c>
      <c r="D136">
        <v>6.2752571607840801</v>
      </c>
      <c r="E136">
        <v>-43.371140751162201</v>
      </c>
      <c r="F136" s="1">
        <v>0</v>
      </c>
      <c r="G136" s="1">
        <v>0</v>
      </c>
      <c r="H136">
        <v>3.2500712269347898</v>
      </c>
      <c r="I136">
        <v>-155.16913974521299</v>
      </c>
      <c r="J136">
        <v>-161.859766079861</v>
      </c>
      <c r="K136">
        <v>-160.461887408313</v>
      </c>
      <c r="L136">
        <v>-136.335276835765</v>
      </c>
      <c r="M136">
        <v>25.6859842873078</v>
      </c>
      <c r="N136">
        <v>93.828544623015304</v>
      </c>
      <c r="O136">
        <v>78.367191762782994</v>
      </c>
      <c r="P136">
        <v>211889.442652581</v>
      </c>
      <c r="Q136">
        <v>255289.723125202</v>
      </c>
      <c r="R136">
        <v>83.578004023274502</v>
      </c>
      <c r="S136">
        <v>657.99272341686003</v>
      </c>
      <c r="T136">
        <v>0.46131085583615999</v>
      </c>
      <c r="U136">
        <v>0.36421643320487801</v>
      </c>
      <c r="V136" s="1">
        <v>0</v>
      </c>
      <c r="W136">
        <v>0.22805577380588499</v>
      </c>
      <c r="X136">
        <v>0.40772779298923501</v>
      </c>
      <c r="Y136" s="1">
        <v>0</v>
      </c>
      <c r="Z136">
        <v>0.35151322567144999</v>
      </c>
      <c r="AA136">
        <v>2.91113269213611E-4</v>
      </c>
      <c r="AB136">
        <v>5.4512130699865E-3</v>
      </c>
      <c r="AC136" s="3">
        <v>5.1345178764417198E-6</v>
      </c>
      <c r="AD136" s="1">
        <v>0</v>
      </c>
      <c r="AE136" s="3">
        <v>1.1159193373231E-4</v>
      </c>
      <c r="AF136" s="3">
        <v>0</v>
      </c>
      <c r="AG136">
        <v>6.5939608776492404</v>
      </c>
      <c r="AH136">
        <v>0.14531252458180299</v>
      </c>
      <c r="AI136">
        <v>8.1725565497012091</v>
      </c>
      <c r="AJ136" t="s">
        <v>81</v>
      </c>
      <c r="AK136" t="s">
        <v>82</v>
      </c>
      <c r="AL136">
        <v>18473157278.779999</v>
      </c>
      <c r="AM136">
        <v>87183</v>
      </c>
      <c r="AN136" s="1">
        <f t="shared" si="2"/>
        <v>5.7423263392001114E-3</v>
      </c>
      <c r="AO136" s="8">
        <f t="shared" si="3"/>
        <v>6.6772735025454333</v>
      </c>
    </row>
    <row r="137" spans="1:43" x14ac:dyDescent="0.25">
      <c r="A137" t="s">
        <v>37</v>
      </c>
      <c r="B137">
        <v>9.5808736704998303</v>
      </c>
      <c r="C137">
        <v>7.1507378531264201E-3</v>
      </c>
      <c r="D137">
        <v>8.25132338697588</v>
      </c>
      <c r="E137">
        <v>-36.568336573258399</v>
      </c>
      <c r="F137" s="1">
        <v>0</v>
      </c>
      <c r="G137" s="1">
        <v>0</v>
      </c>
      <c r="H137">
        <v>3.33136903270645</v>
      </c>
      <c r="I137">
        <v>-129.562040657648</v>
      </c>
      <c r="J137">
        <v>-137.74056783428099</v>
      </c>
      <c r="K137">
        <v>-137.08564618586999</v>
      </c>
      <c r="L137">
        <v>-110.71637310899899</v>
      </c>
      <c r="M137">
        <v>24.1417601232273</v>
      </c>
      <c r="N137">
        <v>93.727537997411403</v>
      </c>
      <c r="O137">
        <v>78.240578904531603</v>
      </c>
      <c r="P137">
        <v>211764.427518654</v>
      </c>
      <c r="Q137">
        <v>256111.525359942</v>
      </c>
      <c r="R137">
        <v>83.559088412489402</v>
      </c>
      <c r="S137">
        <v>660.22288903578999</v>
      </c>
      <c r="T137">
        <v>0.45097524567613201</v>
      </c>
      <c r="U137">
        <v>0.37540468040435598</v>
      </c>
      <c r="V137" s="1">
        <v>0</v>
      </c>
      <c r="W137">
        <v>0.22929361814497401</v>
      </c>
      <c r="X137">
        <v>0.39530170145066801</v>
      </c>
      <c r="Y137" s="1">
        <v>0</v>
      </c>
      <c r="Z137">
        <v>0.359873212736883</v>
      </c>
      <c r="AA137">
        <v>2.8982578997648701E-4</v>
      </c>
      <c r="AB137">
        <v>6.6114256402063599E-3</v>
      </c>
      <c r="AC137" s="3">
        <v>1.4980514224868799E-4</v>
      </c>
      <c r="AD137" s="1">
        <v>0</v>
      </c>
      <c r="AE137" s="3">
        <v>7.8150444240924295E-4</v>
      </c>
      <c r="AF137" s="3">
        <v>1.03509216831502E-7</v>
      </c>
      <c r="AG137">
        <v>7.3110092310769303</v>
      </c>
      <c r="AH137">
        <v>0.151130577645474</v>
      </c>
      <c r="AI137">
        <v>16.628625050746901</v>
      </c>
      <c r="AJ137" t="s">
        <v>83</v>
      </c>
      <c r="AK137" t="s">
        <v>84</v>
      </c>
      <c r="AL137">
        <v>93963052956.440002</v>
      </c>
      <c r="AM137">
        <v>443715</v>
      </c>
      <c r="AN137" s="1">
        <f t="shared" si="2"/>
        <v>6.901354939399678E-3</v>
      </c>
      <c r="AO137" s="8">
        <f t="shared" si="3"/>
        <v>7.9743969032887163</v>
      </c>
    </row>
    <row r="138" spans="1:43" x14ac:dyDescent="0.25">
      <c r="A138" t="s">
        <v>37</v>
      </c>
      <c r="B138">
        <v>9.9635161303142805</v>
      </c>
      <c r="C138">
        <v>8.8926642574564899E-3</v>
      </c>
      <c r="D138">
        <v>10.164438363805001</v>
      </c>
      <c r="E138">
        <v>-26.0898475977631</v>
      </c>
      <c r="F138" s="1">
        <v>0</v>
      </c>
      <c r="G138" s="1">
        <v>0</v>
      </c>
      <c r="H138">
        <v>3.4753483865415502</v>
      </c>
      <c r="I138">
        <v>-105.882394012925</v>
      </c>
      <c r="J138">
        <v>-112.254254519272</v>
      </c>
      <c r="K138">
        <v>-121.01118852226701</v>
      </c>
      <c r="L138">
        <v>-86.517758770101295</v>
      </c>
      <c r="M138">
        <v>24.717398036142701</v>
      </c>
      <c r="N138">
        <v>93.291931698219301</v>
      </c>
      <c r="O138">
        <v>77.486946397394505</v>
      </c>
      <c r="P138">
        <v>206089.48381522199</v>
      </c>
      <c r="Q138">
        <v>252886.038293071</v>
      </c>
      <c r="R138">
        <v>83.518320813116702</v>
      </c>
      <c r="S138">
        <v>668.64630849315404</v>
      </c>
      <c r="T138">
        <v>0.47164646299359297</v>
      </c>
      <c r="U138">
        <v>0.38060313994847</v>
      </c>
      <c r="V138" s="1">
        <v>0</v>
      </c>
      <c r="W138">
        <v>0.21155662749101201</v>
      </c>
      <c r="X138">
        <v>0.40784023256051599</v>
      </c>
      <c r="Y138" s="1">
        <v>0</v>
      </c>
      <c r="Z138">
        <v>0.336012080487331</v>
      </c>
      <c r="AA138">
        <v>2.9122793080208398E-4</v>
      </c>
      <c r="AB138">
        <v>7.0931858039385799E-3</v>
      </c>
      <c r="AC138" s="3">
        <v>4.0634795089611097E-4</v>
      </c>
      <c r="AD138" s="1">
        <v>0</v>
      </c>
      <c r="AE138" s="3">
        <v>1.50253320253009E-3</v>
      </c>
      <c r="AF138" s="3">
        <v>9.0437386182072698E-7</v>
      </c>
      <c r="AG138">
        <v>7.43055119329094</v>
      </c>
      <c r="AH138">
        <v>0.15961437203964099</v>
      </c>
      <c r="AI138">
        <v>47.008160583491602</v>
      </c>
      <c r="AJ138" t="s">
        <v>85</v>
      </c>
      <c r="AK138" t="s">
        <v>86</v>
      </c>
      <c r="AL138">
        <v>196219240166.85999</v>
      </c>
      <c r="AM138">
        <v>952107</v>
      </c>
      <c r="AN138" s="1">
        <f t="shared" si="2"/>
        <v>7.3853181086024839E-3</v>
      </c>
      <c r="AO138" s="8">
        <f t="shared" si="3"/>
        <v>8.5111148714257734</v>
      </c>
    </row>
    <row r="139" spans="1:43" x14ac:dyDescent="0.25">
      <c r="A139" t="s">
        <v>37</v>
      </c>
      <c r="B139">
        <v>10.873571045378</v>
      </c>
      <c r="C139">
        <v>9.9340085813232198E-3</v>
      </c>
      <c r="D139">
        <v>11.290585258835399</v>
      </c>
      <c r="E139">
        <v>-17.685681663039901</v>
      </c>
      <c r="F139" s="1">
        <v>0</v>
      </c>
      <c r="G139" s="1">
        <v>0</v>
      </c>
      <c r="H139">
        <v>3.6164349503612501</v>
      </c>
      <c r="I139">
        <v>-81.454265893787493</v>
      </c>
      <c r="J139">
        <v>-87.216333833194</v>
      </c>
      <c r="K139">
        <v>-102.226275068779</v>
      </c>
      <c r="L139">
        <v>-61.488908460076097</v>
      </c>
      <c r="M139">
        <v>25.592363259874499</v>
      </c>
      <c r="N139">
        <v>92.850807809010604</v>
      </c>
      <c r="O139">
        <v>76.668914886036802</v>
      </c>
      <c r="P139">
        <v>199883.611888546</v>
      </c>
      <c r="Q139">
        <v>247193.12360106199</v>
      </c>
      <c r="R139">
        <v>83.579626292881002</v>
      </c>
      <c r="S139">
        <v>674.17794840758404</v>
      </c>
      <c r="T139">
        <v>0.49019641690121601</v>
      </c>
      <c r="U139">
        <v>0.37820749810885301</v>
      </c>
      <c r="V139" s="1">
        <v>0</v>
      </c>
      <c r="W139">
        <v>0.19170192398606101</v>
      </c>
      <c r="X139">
        <v>0.43009057790508398</v>
      </c>
      <c r="Y139" s="1">
        <v>0</v>
      </c>
      <c r="Z139">
        <v>0.31198143186670102</v>
      </c>
      <c r="AA139">
        <v>2.9285487611772399E-4</v>
      </c>
      <c r="AB139">
        <v>7.6063956404389304E-3</v>
      </c>
      <c r="AC139" s="3">
        <v>5.7370217251104304E-4</v>
      </c>
      <c r="AD139" s="1">
        <v>0</v>
      </c>
      <c r="AE139" s="3">
        <v>1.5270810442526001E-3</v>
      </c>
      <c r="AF139" s="3">
        <v>9.3195161732275702E-6</v>
      </c>
      <c r="AG139">
        <v>7.4522332455466396</v>
      </c>
      <c r="AH139">
        <v>0.16655657282886299</v>
      </c>
      <c r="AI139">
        <v>115.503631478492</v>
      </c>
      <c r="AJ139" t="s">
        <v>87</v>
      </c>
      <c r="AK139" t="s">
        <v>88</v>
      </c>
      <c r="AL139">
        <v>342336064758.44</v>
      </c>
      <c r="AM139">
        <v>1712677</v>
      </c>
      <c r="AN139" s="1">
        <f t="shared" si="2"/>
        <v>7.9085700327298832E-3</v>
      </c>
      <c r="AO139" s="8">
        <f t="shared" si="3"/>
        <v>9.0881748552461126</v>
      </c>
    </row>
    <row r="140" spans="1:43" x14ac:dyDescent="0.25">
      <c r="A140" t="s">
        <v>37</v>
      </c>
      <c r="B140">
        <v>12.305860369805901</v>
      </c>
      <c r="C140">
        <v>1.0957771440573701E-2</v>
      </c>
      <c r="D140">
        <v>12.3850902909883</v>
      </c>
      <c r="E140">
        <v>-13.0082143043276</v>
      </c>
      <c r="F140" s="1">
        <v>0</v>
      </c>
      <c r="G140" s="1">
        <v>0</v>
      </c>
      <c r="H140">
        <v>3.7163082615347398</v>
      </c>
      <c r="I140">
        <v>-57.945288497520501</v>
      </c>
      <c r="J140">
        <v>-63.239730198381601</v>
      </c>
      <c r="K140">
        <v>-83.914904571495995</v>
      </c>
      <c r="L140">
        <v>-37.455378195670399</v>
      </c>
      <c r="M140">
        <v>26.3295519169404</v>
      </c>
      <c r="N140">
        <v>92.446386791144903</v>
      </c>
      <c r="O140">
        <v>75.705818671356198</v>
      </c>
      <c r="P140">
        <v>194757.216293209</v>
      </c>
      <c r="Q140">
        <v>241665.650563868</v>
      </c>
      <c r="R140">
        <v>83.759825670006194</v>
      </c>
      <c r="S140">
        <v>680.78116588625903</v>
      </c>
      <c r="T140">
        <v>0.49455786162001197</v>
      </c>
      <c r="U140">
        <v>0.37599743881247499</v>
      </c>
      <c r="V140" s="1">
        <v>0</v>
      </c>
      <c r="W140">
        <v>0.17587635366756599</v>
      </c>
      <c r="X140">
        <v>0.44812620751995802</v>
      </c>
      <c r="Y140" s="1">
        <v>0</v>
      </c>
      <c r="Z140">
        <v>0.30503237228699298</v>
      </c>
      <c r="AA140">
        <v>2.9437012210162603E-4</v>
      </c>
      <c r="AB140">
        <v>7.9685208138199903E-3</v>
      </c>
      <c r="AC140" s="3">
        <v>8.0153908272775399E-4</v>
      </c>
      <c r="AD140" s="1">
        <v>0</v>
      </c>
      <c r="AE140" s="3">
        <v>1.88880840241435E-3</v>
      </c>
      <c r="AF140" s="3">
        <v>4.4211886205406497E-5</v>
      </c>
      <c r="AG140">
        <v>7.5978417742410302</v>
      </c>
      <c r="AH140">
        <v>0.17605076425539001</v>
      </c>
      <c r="AI140">
        <v>225.679053748082</v>
      </c>
      <c r="AJ140" t="s">
        <v>89</v>
      </c>
      <c r="AK140" t="s">
        <v>90</v>
      </c>
      <c r="AL140">
        <v>430549193787.75</v>
      </c>
      <c r="AM140">
        <v>2210697</v>
      </c>
      <c r="AN140" s="1">
        <f t="shared" si="2"/>
        <v>8.3071028221270229E-3</v>
      </c>
      <c r="AO140" s="8">
        <f t="shared" si="3"/>
        <v>9.5254498838022172</v>
      </c>
    </row>
    <row r="141" spans="1:43" x14ac:dyDescent="0.25">
      <c r="A141" t="s">
        <v>37</v>
      </c>
      <c r="B141">
        <v>13.8679702715689</v>
      </c>
      <c r="C141">
        <v>1.22422457047008E-2</v>
      </c>
      <c r="D141">
        <v>13.7408105233852</v>
      </c>
      <c r="E141">
        <v>-9.4296255894641998</v>
      </c>
      <c r="F141" s="1">
        <v>0</v>
      </c>
      <c r="G141" s="1">
        <v>0</v>
      </c>
      <c r="H141">
        <v>3.8060562479339901</v>
      </c>
      <c r="I141">
        <v>-33.154761286074297</v>
      </c>
      <c r="J141">
        <v>-38.9471074990457</v>
      </c>
      <c r="K141">
        <v>-62.000273970732202</v>
      </c>
      <c r="L141">
        <v>-12.283096127100899</v>
      </c>
      <c r="M141">
        <v>26.831901136414601</v>
      </c>
      <c r="N141">
        <v>92.274028669100204</v>
      </c>
      <c r="O141">
        <v>75.157342534305101</v>
      </c>
      <c r="P141">
        <v>191182.75488052701</v>
      </c>
      <c r="Q141">
        <v>238264.144586496</v>
      </c>
      <c r="R141">
        <v>84.020278004178394</v>
      </c>
      <c r="S141">
        <v>685.191447840911</v>
      </c>
      <c r="T141">
        <v>0.48208011957352498</v>
      </c>
      <c r="U141">
        <v>0.37331405172294402</v>
      </c>
      <c r="V141" s="1">
        <v>0</v>
      </c>
      <c r="W141">
        <v>0.17086924878728499</v>
      </c>
      <c r="X141">
        <v>0.45581669948976899</v>
      </c>
      <c r="Y141" s="1">
        <v>0</v>
      </c>
      <c r="Z141">
        <v>0.31992739615214499</v>
      </c>
      <c r="AA141">
        <v>2.9499362228729002E-4</v>
      </c>
      <c r="AB141">
        <v>7.9912370057970902E-3</v>
      </c>
      <c r="AC141" s="3">
        <v>1.1830687157363901E-3</v>
      </c>
      <c r="AD141" s="1">
        <v>0</v>
      </c>
      <c r="AE141" s="3">
        <v>2.4472253394870499E-3</v>
      </c>
      <c r="AF141" s="3">
        <v>3.2576114368257201E-4</v>
      </c>
      <c r="AG141">
        <v>7.69491767819801</v>
      </c>
      <c r="AH141">
        <v>0.191895981138198</v>
      </c>
      <c r="AI141">
        <v>391.75834269917499</v>
      </c>
      <c r="AJ141" t="s">
        <v>91</v>
      </c>
      <c r="AK141" t="s">
        <v>92</v>
      </c>
      <c r="AL141">
        <v>488404260024.52002</v>
      </c>
      <c r="AM141">
        <v>2554646</v>
      </c>
      <c r="AN141" s="1">
        <f t="shared" si="2"/>
        <v>8.6119917717669518E-3</v>
      </c>
      <c r="AO141" s="8">
        <f t="shared" si="3"/>
        <v>9.8586751528853096</v>
      </c>
    </row>
    <row r="142" spans="1:43" x14ac:dyDescent="0.25">
      <c r="A142" t="s">
        <v>37</v>
      </c>
      <c r="B142">
        <v>16.1887631733129</v>
      </c>
      <c r="C142">
        <v>1.4285061756620801E-2</v>
      </c>
      <c r="D142">
        <v>15.8573746033808</v>
      </c>
      <c r="E142">
        <v>-6.0465273231149403</v>
      </c>
      <c r="F142" s="1">
        <v>0</v>
      </c>
      <c r="G142" s="1">
        <v>0</v>
      </c>
      <c r="H142">
        <v>3.8750390130535202</v>
      </c>
      <c r="I142">
        <v>-9.0222132925742606</v>
      </c>
      <c r="J142">
        <v>-16.3444414466151</v>
      </c>
      <c r="K142">
        <v>-36.114357039165903</v>
      </c>
      <c r="L142">
        <v>12.143119253901601</v>
      </c>
      <c r="M142">
        <v>26.4864661249546</v>
      </c>
      <c r="N142">
        <v>92.2799482633027</v>
      </c>
      <c r="O142">
        <v>75.100762755365693</v>
      </c>
      <c r="P142">
        <v>188449.174637986</v>
      </c>
      <c r="Q142">
        <v>235111.85289382801</v>
      </c>
      <c r="R142">
        <v>84.4407636902218</v>
      </c>
      <c r="S142">
        <v>685.78037271973903</v>
      </c>
      <c r="T142">
        <v>0.468270899590224</v>
      </c>
      <c r="U142">
        <v>0.37996507354992998</v>
      </c>
      <c r="V142" s="1">
        <v>0</v>
      </c>
      <c r="W142">
        <v>0.165367945273106</v>
      </c>
      <c r="X142">
        <v>0.45466698117696203</v>
      </c>
      <c r="Y142" s="1">
        <v>0</v>
      </c>
      <c r="Z142">
        <v>0.339988890418916</v>
      </c>
      <c r="AA142">
        <v>2.9460194239595302E-4</v>
      </c>
      <c r="AB142">
        <v>7.8643653764547405E-3</v>
      </c>
      <c r="AC142" s="3">
        <v>1.74354169463075E-3</v>
      </c>
      <c r="AD142" s="1">
        <v>0</v>
      </c>
      <c r="AE142" s="3">
        <v>2.8517838545262602E-3</v>
      </c>
      <c r="AF142" s="3">
        <v>1.53082309391066E-3</v>
      </c>
      <c r="AG142">
        <v>7.8770843626170901</v>
      </c>
      <c r="AH142">
        <v>0.19394155877282401</v>
      </c>
      <c r="AI142">
        <v>558.60258397865903</v>
      </c>
      <c r="AJ142" t="s">
        <v>93</v>
      </c>
      <c r="AK142" t="s">
        <v>94</v>
      </c>
      <c r="AL142">
        <v>575581821690.19995</v>
      </c>
      <c r="AM142">
        <v>3054308</v>
      </c>
      <c r="AN142" s="1">
        <f t="shared" si="2"/>
        <v>9.6897904127613531E-3</v>
      </c>
      <c r="AO142" s="8">
        <f t="shared" si="3"/>
        <v>11.027646826413328</v>
      </c>
    </row>
    <row r="143" spans="1:43" x14ac:dyDescent="0.25">
      <c r="A143" t="s">
        <v>37</v>
      </c>
      <c r="B143">
        <v>18.712558175396602</v>
      </c>
      <c r="C143">
        <v>1.7074427780892801E-2</v>
      </c>
      <c r="D143">
        <v>18.670592554061201</v>
      </c>
      <c r="E143">
        <v>0.86056925860009004</v>
      </c>
      <c r="F143" s="1">
        <v>0</v>
      </c>
      <c r="G143" s="1">
        <v>0</v>
      </c>
      <c r="H143">
        <v>3.9677482295904101</v>
      </c>
      <c r="I143">
        <v>15.003131597813001</v>
      </c>
      <c r="J143">
        <v>9.0337710973429992</v>
      </c>
      <c r="K143">
        <v>-14.8318993159761</v>
      </c>
      <c r="L143">
        <v>36.843326400326902</v>
      </c>
      <c r="M143">
        <v>26.296086045629</v>
      </c>
      <c r="N143">
        <v>91.876859444704394</v>
      </c>
      <c r="O143">
        <v>74.668851632924898</v>
      </c>
      <c r="P143">
        <v>182662.42594384201</v>
      </c>
      <c r="Q143">
        <v>229372.796705107</v>
      </c>
      <c r="R143">
        <v>85.836159288126197</v>
      </c>
      <c r="S143">
        <v>691.16895738917901</v>
      </c>
      <c r="T143">
        <v>0.46551333545929902</v>
      </c>
      <c r="U143">
        <v>0.38818832956642702</v>
      </c>
      <c r="V143" s="1">
        <v>0</v>
      </c>
      <c r="W143">
        <v>0.147501376836427</v>
      </c>
      <c r="X143">
        <v>0.46431029359714499</v>
      </c>
      <c r="Y143" s="1">
        <v>0</v>
      </c>
      <c r="Z143">
        <v>0.349052168559287</v>
      </c>
      <c r="AA143">
        <v>2.9468366746755102E-4</v>
      </c>
      <c r="AB143">
        <v>7.6772064643442503E-3</v>
      </c>
      <c r="AC143" s="3">
        <v>2.2895016161804298E-3</v>
      </c>
      <c r="AD143" s="1">
        <v>0</v>
      </c>
      <c r="AE143" s="3">
        <v>3.4006270097299098E-3</v>
      </c>
      <c r="AF143" s="3">
        <v>3.4124785718643502E-3</v>
      </c>
      <c r="AG143">
        <v>8.0690762545174692</v>
      </c>
      <c r="AH143">
        <v>0.213872150583129</v>
      </c>
      <c r="AI143">
        <v>813.03246551640098</v>
      </c>
      <c r="AJ143" t="s">
        <v>95</v>
      </c>
      <c r="AK143" t="s">
        <v>96</v>
      </c>
      <c r="AL143">
        <v>451229346847.23999</v>
      </c>
      <c r="AM143">
        <v>2470291</v>
      </c>
      <c r="AN143" s="1">
        <f t="shared" si="2"/>
        <v>1.1384368703676151E-2</v>
      </c>
      <c r="AO143" s="8">
        <f t="shared" si="3"/>
        <v>12.837500592246609</v>
      </c>
    </row>
    <row r="144" spans="1:43" x14ac:dyDescent="0.25">
      <c r="A144" t="s">
        <v>37</v>
      </c>
      <c r="B144">
        <v>20.219904187833301</v>
      </c>
      <c r="C144">
        <v>1.92066560467445E-2</v>
      </c>
      <c r="D144">
        <v>20.762617876432099</v>
      </c>
      <c r="E144">
        <v>8.5120382191055803</v>
      </c>
      <c r="F144" s="1">
        <v>0</v>
      </c>
      <c r="G144" s="1">
        <v>0</v>
      </c>
      <c r="H144">
        <v>4.0745198800395599</v>
      </c>
      <c r="I144">
        <v>38.204791940422098</v>
      </c>
      <c r="J144">
        <v>31.8629025659591</v>
      </c>
      <c r="K144">
        <v>5.9432728439978701</v>
      </c>
      <c r="L144">
        <v>61.469100035589697</v>
      </c>
      <c r="M144">
        <v>26.4630049461475</v>
      </c>
      <c r="N144">
        <v>91.463450909431302</v>
      </c>
      <c r="O144">
        <v>74.224783123248997</v>
      </c>
      <c r="P144">
        <v>171468.802761634</v>
      </c>
      <c r="Q144">
        <v>214173.94509908301</v>
      </c>
      <c r="R144">
        <v>89.398263971112698</v>
      </c>
      <c r="S144">
        <v>694.92845523513097</v>
      </c>
      <c r="T144">
        <v>0.487786060127823</v>
      </c>
      <c r="U144">
        <v>0.38522951349953199</v>
      </c>
      <c r="V144" s="1">
        <v>0</v>
      </c>
      <c r="W144">
        <v>0.124653328445746</v>
      </c>
      <c r="X144">
        <v>0.49011715805472</v>
      </c>
      <c r="Y144" s="1">
        <v>0</v>
      </c>
      <c r="Z144">
        <v>0.32277864375398002</v>
      </c>
      <c r="AA144">
        <v>2.9587871931647402E-4</v>
      </c>
      <c r="AB144">
        <v>7.5451575808117002E-3</v>
      </c>
      <c r="AC144" s="3">
        <v>2.2329747325635701E-3</v>
      </c>
      <c r="AD144" s="1">
        <v>0</v>
      </c>
      <c r="AE144" s="3">
        <v>4.2618056670464402E-3</v>
      </c>
      <c r="AF144" s="3">
        <v>4.8708938265663998E-3</v>
      </c>
      <c r="AG144">
        <v>8.0675447044094799</v>
      </c>
      <c r="AH144">
        <v>0.20149391280304299</v>
      </c>
      <c r="AI144">
        <v>1198.4929301712</v>
      </c>
      <c r="AJ144" t="s">
        <v>97</v>
      </c>
      <c r="AK144" t="s">
        <v>98</v>
      </c>
      <c r="AL144">
        <v>350942283642.59003</v>
      </c>
      <c r="AM144">
        <v>2046683</v>
      </c>
      <c r="AN144" s="1">
        <f t="shared" si="2"/>
        <v>1.2711930126694575E-2</v>
      </c>
      <c r="AO144" s="8">
        <f t="shared" si="3"/>
        <v>14.23172613186795</v>
      </c>
    </row>
    <row r="145" spans="1:43" x14ac:dyDescent="0.25">
      <c r="A145" t="s">
        <v>37</v>
      </c>
      <c r="B145">
        <v>21.437560359642401</v>
      </c>
      <c r="C145">
        <v>2.04122156978414E-2</v>
      </c>
      <c r="D145">
        <v>21.923501415248499</v>
      </c>
      <c r="E145">
        <v>18.940541012194501</v>
      </c>
      <c r="F145" s="1">
        <v>0</v>
      </c>
      <c r="G145" s="1">
        <v>0</v>
      </c>
      <c r="H145">
        <v>4.2179347124421298</v>
      </c>
      <c r="I145">
        <v>60.534654699302799</v>
      </c>
      <c r="J145">
        <v>53.969503935938299</v>
      </c>
      <c r="K145">
        <v>29.1407591798501</v>
      </c>
      <c r="L145">
        <v>85.860276218239406</v>
      </c>
      <c r="M145">
        <v>27.301215783783299</v>
      </c>
      <c r="N145">
        <v>91.315736778016102</v>
      </c>
      <c r="O145">
        <v>73.699207471523195</v>
      </c>
      <c r="P145">
        <v>157449.60476760601</v>
      </c>
      <c r="Q145">
        <v>196004.27364438699</v>
      </c>
      <c r="R145">
        <v>96.627113493244195</v>
      </c>
      <c r="S145">
        <v>692.68180647156396</v>
      </c>
      <c r="T145">
        <v>0.54385891243200501</v>
      </c>
      <c r="U145">
        <v>0.36769012611843499</v>
      </c>
      <c r="V145" s="1">
        <v>0</v>
      </c>
      <c r="W145">
        <v>0.104137387179692</v>
      </c>
      <c r="X145">
        <v>0.528172486701871</v>
      </c>
      <c r="Y145" s="1">
        <v>0</v>
      </c>
      <c r="Z145">
        <v>0.26152883488640999</v>
      </c>
      <c r="AA145">
        <v>2.9789253139081201E-4</v>
      </c>
      <c r="AB145">
        <v>7.5136339160049798E-3</v>
      </c>
      <c r="AC145" s="3">
        <v>2.2563601107138198E-3</v>
      </c>
      <c r="AD145" s="1">
        <v>0</v>
      </c>
      <c r="AE145" s="3">
        <v>5.4062837493223399E-3</v>
      </c>
      <c r="AF145" s="3">
        <v>4.9380932844010602E-3</v>
      </c>
      <c r="AG145">
        <v>8.0634936650389992</v>
      </c>
      <c r="AH145">
        <v>0.20713385918143401</v>
      </c>
      <c r="AI145">
        <v>1746.2735036535701</v>
      </c>
      <c r="AJ145" t="s">
        <v>99</v>
      </c>
      <c r="AK145" t="s">
        <v>100</v>
      </c>
      <c r="AL145">
        <v>204459963061.48999</v>
      </c>
      <c r="AM145">
        <v>1298574</v>
      </c>
      <c r="AN145" s="1">
        <f t="shared" si="2"/>
        <v>1.2749619731796853E-2</v>
      </c>
      <c r="AO145" s="8">
        <f t="shared" si="3"/>
        <v>14.271008207774694</v>
      </c>
    </row>
    <row r="146" spans="1:43" x14ac:dyDescent="0.25">
      <c r="A146" t="s">
        <v>37</v>
      </c>
      <c r="B146">
        <v>21.869411365115401</v>
      </c>
      <c r="C146">
        <v>2.08525372622562E-2</v>
      </c>
      <c r="D146">
        <v>22.343603439430598</v>
      </c>
      <c r="E146">
        <v>25.007308217839899</v>
      </c>
      <c r="F146" s="1">
        <v>0</v>
      </c>
      <c r="G146" s="1">
        <v>0</v>
      </c>
      <c r="H146">
        <v>4.3261852717452296</v>
      </c>
      <c r="I146">
        <v>83.296721881050402</v>
      </c>
      <c r="J146">
        <v>77.859685597191202</v>
      </c>
      <c r="K146">
        <v>51.254091531725301</v>
      </c>
      <c r="L146">
        <v>110.925275103508</v>
      </c>
      <c r="M146">
        <v>28.912373865052601</v>
      </c>
      <c r="N146">
        <v>91.811774413742796</v>
      </c>
      <c r="O146">
        <v>73.444708559857204</v>
      </c>
      <c r="P146">
        <v>144273.92466137401</v>
      </c>
      <c r="Q146">
        <v>179700.576226581</v>
      </c>
      <c r="R146">
        <v>107.23645390275</v>
      </c>
      <c r="S146">
        <v>693.02271805473094</v>
      </c>
      <c r="T146">
        <v>0.59202297799535697</v>
      </c>
      <c r="U146">
        <v>0.35839525021395502</v>
      </c>
      <c r="V146" s="1">
        <v>0</v>
      </c>
      <c r="W146">
        <v>9.6201381751257795E-2</v>
      </c>
      <c r="X146">
        <v>0.54540336803478695</v>
      </c>
      <c r="Y146" s="1">
        <v>0</v>
      </c>
      <c r="Z146">
        <v>0.19678280151779601</v>
      </c>
      <c r="AA146">
        <v>2.9878528583734298E-4</v>
      </c>
      <c r="AB146">
        <v>7.6237007514045902E-3</v>
      </c>
      <c r="AC146" s="3">
        <v>2.2280067443669399E-3</v>
      </c>
      <c r="AD146" s="1">
        <v>0</v>
      </c>
      <c r="AE146" s="3">
        <v>5.6096452245533003E-3</v>
      </c>
      <c r="AF146" s="3">
        <v>5.0923346489570604E-3</v>
      </c>
      <c r="AG146">
        <v>7.9532416104060397</v>
      </c>
      <c r="AH146">
        <v>0.233856926834068</v>
      </c>
      <c r="AI146">
        <v>2358.1270787378298</v>
      </c>
      <c r="AJ146" t="s">
        <v>101</v>
      </c>
      <c r="AK146" t="s">
        <v>102</v>
      </c>
      <c r="AL146">
        <v>111279776556.64</v>
      </c>
      <c r="AM146">
        <v>771309</v>
      </c>
      <c r="AN146" s="1">
        <f t="shared" si="2"/>
        <v>1.3014820686198993E-2</v>
      </c>
      <c r="AO146" s="8">
        <f t="shared" si="3"/>
        <v>14.546948545150507</v>
      </c>
    </row>
    <row r="147" spans="1:43" x14ac:dyDescent="0.25">
      <c r="A147" t="s">
        <v>37</v>
      </c>
      <c r="B147">
        <v>22.9908103815199</v>
      </c>
      <c r="C147">
        <v>2.15589550075669E-2</v>
      </c>
      <c r="D147">
        <v>23.013255801851301</v>
      </c>
      <c r="E147">
        <v>33.216263929660798</v>
      </c>
      <c r="F147" s="1">
        <v>0</v>
      </c>
      <c r="G147" s="1">
        <v>0</v>
      </c>
      <c r="H147">
        <v>4.4428398536848102</v>
      </c>
      <c r="I147">
        <v>106.097924108363</v>
      </c>
      <c r="J147">
        <v>102.25957657296701</v>
      </c>
      <c r="K147">
        <v>69.231125673544099</v>
      </c>
      <c r="L147">
        <v>135.620412862693</v>
      </c>
      <c r="M147">
        <v>30.110259516341799</v>
      </c>
      <c r="N147">
        <v>91.646144538553798</v>
      </c>
      <c r="O147">
        <v>72.279427823679399</v>
      </c>
      <c r="P147">
        <v>134915.904484061</v>
      </c>
      <c r="Q147">
        <v>168180.06442682701</v>
      </c>
      <c r="R147">
        <v>114.171864377063</v>
      </c>
      <c r="S147">
        <v>698.59628534562296</v>
      </c>
      <c r="T147">
        <v>0.62362065729504101</v>
      </c>
      <c r="U147">
        <v>0.33046904713501102</v>
      </c>
      <c r="V147" s="1">
        <v>0</v>
      </c>
      <c r="W147">
        <v>8.3481952579988306E-2</v>
      </c>
      <c r="X147">
        <v>0.58604900028499995</v>
      </c>
      <c r="Y147" s="1">
        <v>0</v>
      </c>
      <c r="Z147">
        <v>0.16542267454336401</v>
      </c>
      <c r="AA147">
        <v>3.0302391004023401E-4</v>
      </c>
      <c r="AB147">
        <v>7.7342105496304298E-3</v>
      </c>
      <c r="AC147" s="3">
        <v>2.0098313593897802E-3</v>
      </c>
      <c r="AD147" s="1">
        <v>0</v>
      </c>
      <c r="AE147" s="3">
        <v>5.7944947541538902E-3</v>
      </c>
      <c r="AF147" s="3">
        <v>5.7174552593545697E-3</v>
      </c>
      <c r="AG147">
        <v>8.1069925050102505</v>
      </c>
      <c r="AH147">
        <v>0.22881512684484601</v>
      </c>
      <c r="AI147">
        <v>3036.1651934483002</v>
      </c>
      <c r="AJ147" t="s">
        <v>103</v>
      </c>
      <c r="AK147" t="s">
        <v>104</v>
      </c>
      <c r="AL147">
        <v>53579288063.660004</v>
      </c>
      <c r="AM147">
        <v>397131</v>
      </c>
      <c r="AN147" s="1">
        <f t="shared" si="2"/>
        <v>1.3754689719025232E-2</v>
      </c>
      <c r="AO147" s="8">
        <f t="shared" si="3"/>
        <v>15.312480378438442</v>
      </c>
    </row>
    <row r="148" spans="1:43" x14ac:dyDescent="0.25">
      <c r="A148" t="s">
        <v>37</v>
      </c>
      <c r="B148">
        <v>22.5172198359719</v>
      </c>
      <c r="C148">
        <v>2.1377179259288299E-2</v>
      </c>
      <c r="D148">
        <v>22.8414482355141</v>
      </c>
      <c r="E148">
        <v>40.923985837951697</v>
      </c>
      <c r="F148" s="1">
        <v>0</v>
      </c>
      <c r="G148" s="1">
        <v>0</v>
      </c>
      <c r="H148">
        <v>4.5533613454041699</v>
      </c>
      <c r="I148">
        <v>128.07930987436001</v>
      </c>
      <c r="J148">
        <v>124.977393881968</v>
      </c>
      <c r="K148">
        <v>88.809906286388099</v>
      </c>
      <c r="L148">
        <v>160.28683255727</v>
      </c>
      <c r="M148">
        <v>31.904841446083399</v>
      </c>
      <c r="N148">
        <v>91.202491701610199</v>
      </c>
      <c r="O148">
        <v>70.874184609277506</v>
      </c>
      <c r="P148">
        <v>123539.138388483</v>
      </c>
      <c r="Q148">
        <v>155657.57160285799</v>
      </c>
      <c r="R148">
        <v>123.773621847546</v>
      </c>
      <c r="S148">
        <v>696.64493289987001</v>
      </c>
      <c r="T148">
        <v>0.61837244619687004</v>
      </c>
      <c r="U148">
        <v>0.34267534885425599</v>
      </c>
      <c r="V148" s="1">
        <v>0</v>
      </c>
      <c r="W148">
        <v>8.3528375418045794E-2</v>
      </c>
      <c r="X148">
        <v>0.57379627572769698</v>
      </c>
      <c r="Y148" s="1">
        <v>0</v>
      </c>
      <c r="Z148">
        <v>0.162802993275974</v>
      </c>
      <c r="AA148">
        <v>3.1038628779091301E-4</v>
      </c>
      <c r="AB148">
        <v>7.9573043138279898E-3</v>
      </c>
      <c r="AC148" s="3">
        <v>1.8523661147161201E-3</v>
      </c>
      <c r="AD148" s="1">
        <v>0</v>
      </c>
      <c r="AE148" s="3">
        <v>6.3385952294111401E-3</v>
      </c>
      <c r="AF148" s="3">
        <v>4.9185891575326598E-3</v>
      </c>
      <c r="AG148">
        <v>8.0588364410154405</v>
      </c>
      <c r="AH148">
        <v>0.238691584548376</v>
      </c>
      <c r="AI148">
        <v>3812.3828353315598</v>
      </c>
      <c r="AJ148" t="s">
        <v>105</v>
      </c>
      <c r="AK148" t="s">
        <v>106</v>
      </c>
      <c r="AL148">
        <v>21698661344.830002</v>
      </c>
      <c r="AM148">
        <v>175642</v>
      </c>
      <c r="AN148" s="1">
        <f t="shared" si="2"/>
        <v>1.3186279759151563E-2</v>
      </c>
      <c r="AO148" s="8">
        <f t="shared" si="3"/>
        <v>14.72491729619505</v>
      </c>
    </row>
    <row r="149" spans="1:43" x14ac:dyDescent="0.25">
      <c r="A149" t="s">
        <v>37</v>
      </c>
      <c r="B149">
        <v>23.849445736296399</v>
      </c>
      <c r="C149">
        <v>2.0873204890472102E-2</v>
      </c>
      <c r="D149">
        <v>22.3632710047081</v>
      </c>
      <c r="E149">
        <v>58.8612930362209</v>
      </c>
      <c r="F149" s="1">
        <v>0</v>
      </c>
      <c r="G149" s="1">
        <v>0</v>
      </c>
      <c r="H149">
        <v>4.7400102416084504</v>
      </c>
      <c r="I149">
        <v>149.714365755383</v>
      </c>
      <c r="J149">
        <v>148.154277092619</v>
      </c>
      <c r="K149">
        <v>105.07960097541999</v>
      </c>
      <c r="L149">
        <v>184.919136665255</v>
      </c>
      <c r="M149">
        <v>32.103886777606</v>
      </c>
      <c r="N149">
        <v>90.226671991186706</v>
      </c>
      <c r="O149">
        <v>69.557728951430093</v>
      </c>
      <c r="P149">
        <v>112756.106573148</v>
      </c>
      <c r="Q149">
        <v>143530.48719019399</v>
      </c>
      <c r="R149">
        <v>124.65392521926201</v>
      </c>
      <c r="S149">
        <v>701.71979676388901</v>
      </c>
      <c r="T149">
        <v>0.59813718157162299</v>
      </c>
      <c r="U149">
        <v>0.36940672022479898</v>
      </c>
      <c r="V149" s="1">
        <v>0</v>
      </c>
      <c r="W149">
        <v>7.1282332739260199E-2</v>
      </c>
      <c r="X149">
        <v>0.55931094703593998</v>
      </c>
      <c r="Y149" s="1">
        <v>0</v>
      </c>
      <c r="Z149">
        <v>0.202804049525006</v>
      </c>
      <c r="AA149">
        <v>3.1998837192108101E-4</v>
      </c>
      <c r="AB149">
        <v>7.82728134988416E-3</v>
      </c>
      <c r="AC149" s="3">
        <v>1.5154005838058399E-3</v>
      </c>
      <c r="AD149" s="1">
        <v>0</v>
      </c>
      <c r="AE149" s="3">
        <v>7.3081740835937298E-3</v>
      </c>
      <c r="AF149" s="3">
        <v>3.90229620649016E-3</v>
      </c>
      <c r="AG149">
        <v>8.2324313529657793</v>
      </c>
      <c r="AH149">
        <v>0.246663158963211</v>
      </c>
      <c r="AI149">
        <v>4492.9591390814803</v>
      </c>
      <c r="AJ149" t="s">
        <v>107</v>
      </c>
      <c r="AK149" t="s">
        <v>108</v>
      </c>
      <c r="AL149">
        <v>6856473328.5</v>
      </c>
      <c r="AM149">
        <v>60808</v>
      </c>
      <c r="AN149" s="1">
        <f t="shared" si="2"/>
        <v>1.2049565928295401E-2</v>
      </c>
      <c r="AO149" s="8">
        <f t="shared" si="3"/>
        <v>13.538677021106761</v>
      </c>
    </row>
    <row r="150" spans="1:43" x14ac:dyDescent="0.25">
      <c r="A150" t="s">
        <v>37</v>
      </c>
      <c r="B150">
        <v>21.011396988711901</v>
      </c>
      <c r="C150">
        <v>1.99061065930938E-2</v>
      </c>
      <c r="D150">
        <v>21.438059996167599</v>
      </c>
      <c r="E150">
        <v>85.284066573038999</v>
      </c>
      <c r="F150" s="1">
        <v>0</v>
      </c>
      <c r="G150" s="1">
        <v>0</v>
      </c>
      <c r="H150">
        <v>4.99884664328642</v>
      </c>
      <c r="I150">
        <v>170.459754751595</v>
      </c>
      <c r="J150">
        <v>167.197694732179</v>
      </c>
      <c r="K150">
        <v>127.70973037863</v>
      </c>
      <c r="L150">
        <v>209.42315499875201</v>
      </c>
      <c r="M150">
        <v>32.406881641608202</v>
      </c>
      <c r="N150">
        <v>89.702059787414996</v>
      </c>
      <c r="O150">
        <v>69.318277513978302</v>
      </c>
      <c r="P150">
        <v>101637.081181863</v>
      </c>
      <c r="Q150">
        <v>131407.718666998</v>
      </c>
      <c r="R150">
        <v>124.63327650813299</v>
      </c>
      <c r="S150">
        <v>693.27644000761097</v>
      </c>
      <c r="T150">
        <v>0.54113561756902395</v>
      </c>
      <c r="U150">
        <v>0.42133048902027098</v>
      </c>
      <c r="V150" s="1">
        <v>0</v>
      </c>
      <c r="W150">
        <v>9.9405661822737995E-2</v>
      </c>
      <c r="X150">
        <v>0.47926384915699</v>
      </c>
      <c r="Y150" s="1">
        <v>0</v>
      </c>
      <c r="Z150">
        <v>0.25839536735268498</v>
      </c>
      <c r="AA150">
        <v>3.2809784805550902E-4</v>
      </c>
      <c r="AB150">
        <v>7.7485659040937701E-3</v>
      </c>
      <c r="AC150" s="3">
        <v>1.0948604010564799E-3</v>
      </c>
      <c r="AD150" s="1">
        <v>0</v>
      </c>
      <c r="AE150" s="3">
        <v>7.4663593163136503E-3</v>
      </c>
      <c r="AF150" s="3">
        <v>3.2682305644473799E-3</v>
      </c>
      <c r="AG150">
        <v>8.0325061498238792</v>
      </c>
      <c r="AH150">
        <v>0.23425144221838101</v>
      </c>
      <c r="AI150">
        <v>5181.1738921361402</v>
      </c>
      <c r="AJ150" t="s">
        <v>109</v>
      </c>
      <c r="AK150" t="s">
        <v>110</v>
      </c>
      <c r="AL150">
        <v>2051036298.25</v>
      </c>
      <c r="AM150">
        <v>20180</v>
      </c>
      <c r="AN150" s="1">
        <f t="shared" si="2"/>
        <v>1.134489431659666E-2</v>
      </c>
      <c r="AO150" s="8">
        <f t="shared" si="3"/>
        <v>12.795727731224837</v>
      </c>
    </row>
    <row r="151" spans="1:43" x14ac:dyDescent="0.25">
      <c r="A151" t="s">
        <v>37</v>
      </c>
      <c r="B151">
        <v>21.129945372229798</v>
      </c>
      <c r="C151">
        <v>1.8351883833661001E-2</v>
      </c>
      <c r="D151">
        <v>19.929959191948999</v>
      </c>
      <c r="E151">
        <v>121.08817574865</v>
      </c>
      <c r="F151" s="1">
        <v>0</v>
      </c>
      <c r="G151" s="1">
        <v>0</v>
      </c>
      <c r="H151">
        <v>5.33613770868104</v>
      </c>
      <c r="I151">
        <v>191.00241988035901</v>
      </c>
      <c r="J151">
        <v>186.53711776323399</v>
      </c>
      <c r="K151">
        <v>151.90894827589901</v>
      </c>
      <c r="L151">
        <v>235.26296393832601</v>
      </c>
      <c r="M151">
        <v>31.3198313810508</v>
      </c>
      <c r="N151">
        <v>86.740527623916606</v>
      </c>
      <c r="O151">
        <v>68.154700844639194</v>
      </c>
      <c r="P151">
        <v>89082.826858492204</v>
      </c>
      <c r="Q151">
        <v>115237.847188878</v>
      </c>
      <c r="R151">
        <v>120.60440758028101</v>
      </c>
      <c r="S151">
        <v>679.03392474413204</v>
      </c>
      <c r="T151">
        <v>0.40580508758277001</v>
      </c>
      <c r="U151">
        <v>0.519227143480822</v>
      </c>
      <c r="V151" s="1">
        <v>0</v>
      </c>
      <c r="W151">
        <v>0.188686721991012</v>
      </c>
      <c r="X151">
        <v>0.29208613452816401</v>
      </c>
      <c r="Y151" s="1">
        <v>0</v>
      </c>
      <c r="Z151">
        <v>0.360918230223222</v>
      </c>
      <c r="AA151">
        <v>3.46485589870428E-4</v>
      </c>
      <c r="AB151">
        <v>7.1879023818638803E-3</v>
      </c>
      <c r="AC151" s="3">
        <v>6.7585653328446603E-4</v>
      </c>
      <c r="AD151" s="1">
        <v>0</v>
      </c>
      <c r="AE151" s="3">
        <v>6.92651488957429E-3</v>
      </c>
      <c r="AF151" s="3">
        <v>3.2150499526496898E-3</v>
      </c>
      <c r="AG151">
        <v>7.6005063749856703</v>
      </c>
      <c r="AH151">
        <v>0.21403180851161699</v>
      </c>
      <c r="AI151">
        <v>5619.2275808529002</v>
      </c>
      <c r="AJ151" t="s">
        <v>111</v>
      </c>
      <c r="AK151" t="s">
        <v>112</v>
      </c>
      <c r="AL151">
        <v>509286521.14999998</v>
      </c>
      <c r="AM151">
        <v>5717</v>
      </c>
      <c r="AN151" s="1">
        <f t="shared" si="2"/>
        <v>1.0749437924383999E-2</v>
      </c>
      <c r="AO151" s="8">
        <f t="shared" si="3"/>
        <v>12.163369317140127</v>
      </c>
    </row>
    <row r="152" spans="1:43" x14ac:dyDescent="0.25">
      <c r="A152" t="s">
        <v>37</v>
      </c>
      <c r="B152">
        <v>17.302562995230101</v>
      </c>
      <c r="C152">
        <v>1.9594738954834E-2</v>
      </c>
      <c r="D152">
        <v>21.1380344605574</v>
      </c>
      <c r="E152">
        <v>158.75904863084301</v>
      </c>
      <c r="F152" s="1">
        <v>0</v>
      </c>
      <c r="G152" s="1">
        <v>0</v>
      </c>
      <c r="H152">
        <v>5.6711922993066501</v>
      </c>
      <c r="I152">
        <v>220.12797881723299</v>
      </c>
      <c r="J152">
        <v>218.84746119223999</v>
      </c>
      <c r="K152">
        <v>174.79862247301901</v>
      </c>
      <c r="L152">
        <v>269.025852392844</v>
      </c>
      <c r="M152">
        <v>30.829903242711101</v>
      </c>
      <c r="N152">
        <v>80.143377005106601</v>
      </c>
      <c r="O152">
        <v>64.296323275121907</v>
      </c>
      <c r="P152">
        <v>80183.877803812502</v>
      </c>
      <c r="Q152">
        <v>102118.47018770799</v>
      </c>
      <c r="R152">
        <v>115.244260033898</v>
      </c>
      <c r="S152">
        <v>679.77121625238794</v>
      </c>
      <c r="T152">
        <v>0.14942313594144799</v>
      </c>
      <c r="U152">
        <v>0.81808778960214301</v>
      </c>
      <c r="V152" s="1">
        <v>0</v>
      </c>
      <c r="W152">
        <v>5.1857681839761603E-2</v>
      </c>
      <c r="X152">
        <v>0.13005452855809399</v>
      </c>
      <c r="Y152" s="1">
        <v>0</v>
      </c>
      <c r="Z152">
        <v>0.74706858412274402</v>
      </c>
      <c r="AA152">
        <v>3.2634830246124698E-4</v>
      </c>
      <c r="AB152">
        <v>6.7460829984761104E-3</v>
      </c>
      <c r="AC152" s="3">
        <v>4.5621771230421699E-4</v>
      </c>
      <c r="AD152" s="1">
        <v>0</v>
      </c>
      <c r="AE152" s="3">
        <v>8.9170283794478503E-3</v>
      </c>
      <c r="AF152" s="3">
        <v>3.1492180365887898E-3</v>
      </c>
      <c r="AG152">
        <v>7.1475982644899503</v>
      </c>
      <c r="AH152">
        <v>0.19613610956109301</v>
      </c>
      <c r="AI152">
        <v>5984.0026664627903</v>
      </c>
      <c r="AJ152" t="s">
        <v>113</v>
      </c>
      <c r="AK152" t="s">
        <v>114</v>
      </c>
      <c r="AL152">
        <v>201903004.31</v>
      </c>
      <c r="AM152">
        <v>2518</v>
      </c>
      <c r="AN152" s="1">
        <f t="shared" si="2"/>
        <v>1.0221649337526147E-2</v>
      </c>
      <c r="AO152" s="8">
        <f t="shared" si="3"/>
        <v>11.599361160480171</v>
      </c>
    </row>
    <row r="155" spans="1:43" x14ac:dyDescent="0.25">
      <c r="AN155" t="s">
        <v>226</v>
      </c>
      <c r="AO155" t="s">
        <v>227</v>
      </c>
      <c r="AP155" t="s">
        <v>228</v>
      </c>
      <c r="AQ155" t="s">
        <v>229</v>
      </c>
    </row>
    <row r="156" spans="1:43" x14ac:dyDescent="0.25">
      <c r="A156" t="s">
        <v>0</v>
      </c>
      <c r="B156" t="s">
        <v>1</v>
      </c>
      <c r="C156" t="s">
        <v>2</v>
      </c>
      <c r="D156" t="s">
        <v>3</v>
      </c>
      <c r="E156" t="s">
        <v>5</v>
      </c>
      <c r="F156" t="s">
        <v>6</v>
      </c>
      <c r="G156" t="s">
        <v>208</v>
      </c>
      <c r="H156" t="s">
        <v>7</v>
      </c>
      <c r="I156" t="s">
        <v>8</v>
      </c>
      <c r="J156" t="s">
        <v>134</v>
      </c>
      <c r="K156" t="s">
        <v>143</v>
      </c>
      <c r="L156" t="s">
        <v>9</v>
      </c>
      <c r="M156" t="s">
        <v>10</v>
      </c>
      <c r="N156" t="s">
        <v>11</v>
      </c>
      <c r="O156" t="s">
        <v>13</v>
      </c>
      <c r="P156" t="s">
        <v>14</v>
      </c>
      <c r="Q156" t="s">
        <v>15</v>
      </c>
      <c r="R156" t="s">
        <v>16</v>
      </c>
      <c r="S156" t="s">
        <v>17</v>
      </c>
      <c r="T156" t="s">
        <v>18</v>
      </c>
      <c r="U156" t="s">
        <v>20</v>
      </c>
      <c r="V156" t="s">
        <v>21</v>
      </c>
      <c r="W156" t="s">
        <v>22</v>
      </c>
      <c r="X156" t="s">
        <v>23</v>
      </c>
      <c r="Y156" t="s">
        <v>24</v>
      </c>
      <c r="Z156" t="s">
        <v>25</v>
      </c>
      <c r="AA156" t="s">
        <v>26</v>
      </c>
      <c r="AB156" t="s">
        <v>27</v>
      </c>
      <c r="AC156" s="3" t="s">
        <v>120</v>
      </c>
      <c r="AD156" t="s">
        <v>28</v>
      </c>
      <c r="AE156" s="3" t="s">
        <v>29</v>
      </c>
      <c r="AF156" s="3" t="s">
        <v>30</v>
      </c>
      <c r="AG156" t="s">
        <v>31</v>
      </c>
      <c r="AH156" t="s">
        <v>32</v>
      </c>
      <c r="AI156" t="s">
        <v>33</v>
      </c>
      <c r="AJ156" t="s">
        <v>34</v>
      </c>
      <c r="AK156" t="s">
        <v>74</v>
      </c>
      <c r="AL156" t="s">
        <v>35</v>
      </c>
      <c r="AM156" t="s">
        <v>36</v>
      </c>
      <c r="AN156" s="15">
        <v>1</v>
      </c>
      <c r="AO156" s="15">
        <v>0</v>
      </c>
      <c r="AP156" s="15">
        <v>0</v>
      </c>
      <c r="AQ156" s="15">
        <v>1</v>
      </c>
    </row>
    <row r="157" spans="1:43" x14ac:dyDescent="0.25">
      <c r="A157" t="s">
        <v>37</v>
      </c>
      <c r="B157">
        <v>1.49413888034272</v>
      </c>
      <c r="C157">
        <v>3.2545131764516E-3</v>
      </c>
      <c r="D157">
        <v>3.8362624069380402</v>
      </c>
      <c r="E157">
        <v>-79.660271897928396</v>
      </c>
      <c r="F157" s="1">
        <v>0</v>
      </c>
      <c r="G157" s="1">
        <v>0</v>
      </c>
      <c r="H157">
        <v>2.8823892659526198</v>
      </c>
      <c r="I157">
        <v>-183.80036132941001</v>
      </c>
      <c r="J157">
        <v>-234.76205433182301</v>
      </c>
      <c r="K157">
        <v>-185.08658616531201</v>
      </c>
      <c r="L157">
        <v>-161.190946531788</v>
      </c>
      <c r="M157">
        <v>23.1027705730957</v>
      </c>
      <c r="N157">
        <v>96.038195903272396</v>
      </c>
      <c r="O157">
        <v>88.700517305043107</v>
      </c>
      <c r="P157">
        <v>176535.42376119399</v>
      </c>
      <c r="Q157">
        <v>201509.08200764301</v>
      </c>
      <c r="R157">
        <v>84.887129870835096</v>
      </c>
      <c r="S157">
        <v>678.04969484881303</v>
      </c>
      <c r="T157">
        <v>0.83171530421975204</v>
      </c>
      <c r="U157">
        <v>5.5774236512050698E-2</v>
      </c>
      <c r="V157" s="1">
        <v>0</v>
      </c>
      <c r="W157">
        <v>3.1544329325705701E-2</v>
      </c>
      <c r="X157">
        <v>0.91268143416224301</v>
      </c>
      <c r="Y157" s="1">
        <v>0</v>
      </c>
      <c r="Z157">
        <v>3.06544878342404E-2</v>
      </c>
      <c r="AA157">
        <v>2.8258821492442701E-4</v>
      </c>
      <c r="AB157">
        <v>3.1680799413345601E-3</v>
      </c>
      <c r="AC157" s="3">
        <v>0</v>
      </c>
      <c r="AD157" s="1">
        <v>0</v>
      </c>
      <c r="AE157" s="3">
        <v>0</v>
      </c>
      <c r="AF157" s="3">
        <v>0</v>
      </c>
      <c r="AG157">
        <v>2.1682762053055402</v>
      </c>
      <c r="AH157">
        <v>4.0547107736739502E-2</v>
      </c>
      <c r="AI157">
        <v>0.23143266984379901</v>
      </c>
      <c r="AJ157" t="s">
        <v>79</v>
      </c>
      <c r="AK157" t="s">
        <v>80</v>
      </c>
      <c r="AL157">
        <v>236557467.84</v>
      </c>
      <c r="AM157">
        <v>1340</v>
      </c>
      <c r="AN157" s="1">
        <f>AA157+AB157*$AN$112+AC157*$AO$112+AE157*$AP$112+AF157*$AQ$112</f>
        <v>3.4506681562589871E-3</v>
      </c>
      <c r="AO157" s="8">
        <f>100*(1-(1-AN157)^12)</f>
        <v>4.0631118019771488</v>
      </c>
      <c r="AP157" s="15">
        <f>B157/AO157-1</f>
        <v>-0.63226734750058866</v>
      </c>
    </row>
    <row r="158" spans="1:43" x14ac:dyDescent="0.25">
      <c r="A158" t="s">
        <v>37</v>
      </c>
      <c r="B158">
        <v>3.4011896222351199</v>
      </c>
      <c r="C158">
        <v>3.3905708546995502E-3</v>
      </c>
      <c r="D158">
        <v>3.9936626263148498</v>
      </c>
      <c r="E158">
        <v>-49.964808248089298</v>
      </c>
      <c r="F158" s="1">
        <v>0</v>
      </c>
      <c r="G158" s="1">
        <v>0</v>
      </c>
      <c r="H158">
        <v>3.20254994411841</v>
      </c>
      <c r="I158">
        <v>-158.16275179961801</v>
      </c>
      <c r="J158">
        <v>-204.24051259040999</v>
      </c>
      <c r="K158">
        <v>-159.59953583491</v>
      </c>
      <c r="L158">
        <v>-138.240361309691</v>
      </c>
      <c r="M158">
        <v>23.973476494279499</v>
      </c>
      <c r="N158">
        <v>96.174746506643999</v>
      </c>
      <c r="O158">
        <v>89.099069817466997</v>
      </c>
      <c r="P158">
        <v>200313.82133060199</v>
      </c>
      <c r="Q158">
        <v>235865.89130351201</v>
      </c>
      <c r="R158">
        <v>84.965038702252997</v>
      </c>
      <c r="S158">
        <v>684.71186055413204</v>
      </c>
      <c r="T158">
        <v>0.65752038550884895</v>
      </c>
      <c r="U158">
        <v>0.18896524243613699</v>
      </c>
      <c r="V158" s="1">
        <v>0</v>
      </c>
      <c r="W158">
        <v>0.175139313576921</v>
      </c>
      <c r="X158">
        <v>0.63589544398693998</v>
      </c>
      <c r="Y158" s="1">
        <v>0</v>
      </c>
      <c r="Z158">
        <v>9.9196301605807002E-2</v>
      </c>
      <c r="AA158">
        <v>2.8373704036018102E-4</v>
      </c>
      <c r="AB158">
        <v>3.4019891108485099E-3</v>
      </c>
      <c r="AC158" s="3">
        <v>3.2851785290380602E-10</v>
      </c>
      <c r="AD158" s="1">
        <v>0</v>
      </c>
      <c r="AE158" s="3">
        <v>0</v>
      </c>
      <c r="AF158" s="3">
        <v>0</v>
      </c>
      <c r="AG158">
        <v>1.8904706765781101</v>
      </c>
      <c r="AH158">
        <v>3.6590756315959698E-2</v>
      </c>
      <c r="AI158">
        <v>2.2797975784834601</v>
      </c>
      <c r="AJ158" t="s">
        <v>81</v>
      </c>
      <c r="AK158" t="s">
        <v>82</v>
      </c>
      <c r="AL158">
        <v>1515974999.8299999</v>
      </c>
      <c r="AM158">
        <v>7568</v>
      </c>
      <c r="AN158" s="1">
        <f>AA158+AB158*$AN$112+AC158*$AO$112+AE158*$AP$112+AF158*$AQ$112</f>
        <v>3.6857261512086908E-3</v>
      </c>
      <c r="AO158" s="8">
        <f t="shared" ref="AO158:AO170" si="4">100*(1-(1-AN158)^12)</f>
        <v>4.3343056090914605</v>
      </c>
      <c r="AP158" s="15">
        <f t="shared" ref="AP158:AP170" si="5">B158/AO158-1</f>
        <v>-0.21528615446476018</v>
      </c>
    </row>
    <row r="159" spans="1:43" x14ac:dyDescent="0.25">
      <c r="A159" t="s">
        <v>37</v>
      </c>
      <c r="B159">
        <v>5.11308276179534</v>
      </c>
      <c r="C159">
        <v>3.6217297978732802E-3</v>
      </c>
      <c r="D159">
        <v>4.2605407047370898</v>
      </c>
      <c r="E159">
        <v>-39.047878074756802</v>
      </c>
      <c r="F159" s="1">
        <v>0</v>
      </c>
      <c r="G159" s="1">
        <v>0</v>
      </c>
      <c r="H159">
        <v>3.3212375392689499</v>
      </c>
      <c r="I159">
        <v>-131.82348166819801</v>
      </c>
      <c r="J159">
        <v>-183.845897083442</v>
      </c>
      <c r="K159">
        <v>-133.62164285887999</v>
      </c>
      <c r="L159">
        <v>-111.357093925708</v>
      </c>
      <c r="M159">
        <v>21.894127702740398</v>
      </c>
      <c r="N159">
        <v>96.228094914546006</v>
      </c>
      <c r="O159">
        <v>89.050165401576606</v>
      </c>
      <c r="P159">
        <v>194961.25639641701</v>
      </c>
      <c r="Q159">
        <v>230626.21758896799</v>
      </c>
      <c r="R159">
        <v>85.069680166990807</v>
      </c>
      <c r="S159">
        <v>682.32769859641701</v>
      </c>
      <c r="T159">
        <v>0.62098551121119105</v>
      </c>
      <c r="U159">
        <v>0.25653688359680299</v>
      </c>
      <c r="V159" s="1">
        <v>0</v>
      </c>
      <c r="W159">
        <v>0.20235090473964901</v>
      </c>
      <c r="X159">
        <v>0.54111221166354595</v>
      </c>
      <c r="Y159" s="1">
        <v>0</v>
      </c>
      <c r="Z159">
        <v>0.129173364289913</v>
      </c>
      <c r="AA159">
        <v>2.8284964767788003E-4</v>
      </c>
      <c r="AB159">
        <v>3.7211325337381199E-3</v>
      </c>
      <c r="AC159" s="3">
        <v>5.7512070365234702E-7</v>
      </c>
      <c r="AD159" s="1">
        <v>0</v>
      </c>
      <c r="AE159" s="3">
        <v>9.7773252501482001E-7</v>
      </c>
      <c r="AF159" s="3">
        <v>0</v>
      </c>
      <c r="AG159">
        <v>2.3858686153512201</v>
      </c>
      <c r="AH159">
        <v>4.25661971176272E-2</v>
      </c>
      <c r="AI159">
        <v>5.5754563001343804</v>
      </c>
      <c r="AJ159" t="s">
        <v>83</v>
      </c>
      <c r="AK159" t="s">
        <v>84</v>
      </c>
      <c r="AL159">
        <v>5833825675.1499996</v>
      </c>
      <c r="AM159">
        <v>29923</v>
      </c>
      <c r="AN159" s="1">
        <f>AA159+AB159*$AN$112+AC159*$AO$112+AE159*$AP$112+AF159*$AQ$112</f>
        <v>4.003982181416E-3</v>
      </c>
      <c r="AO159" s="8">
        <f t="shared" si="4"/>
        <v>4.7003678218187623</v>
      </c>
      <c r="AP159" s="15">
        <f t="shared" si="5"/>
        <v>8.7804817755066988E-2</v>
      </c>
      <c r="AQ159" s="8">
        <f>B159-AO159</f>
        <v>0.41271493997657771</v>
      </c>
    </row>
    <row r="160" spans="1:43" x14ac:dyDescent="0.25">
      <c r="A160" t="s">
        <v>37</v>
      </c>
      <c r="B160">
        <v>4.6861457390674497</v>
      </c>
      <c r="C160">
        <v>3.5540766373035001E-3</v>
      </c>
      <c r="D160">
        <v>4.1825041206175504</v>
      </c>
      <c r="E160">
        <v>-29.427551687908402</v>
      </c>
      <c r="F160" s="1">
        <v>0</v>
      </c>
      <c r="G160" s="1">
        <v>0</v>
      </c>
      <c r="H160">
        <v>3.5697946445395199</v>
      </c>
      <c r="I160">
        <v>-108.89835319063999</v>
      </c>
      <c r="J160">
        <v>-162.04666140436899</v>
      </c>
      <c r="K160">
        <v>-112.411035448326</v>
      </c>
      <c r="L160">
        <v>-88.060330962852106</v>
      </c>
      <c r="M160">
        <v>20.8228153199933</v>
      </c>
      <c r="N160">
        <v>96.692877689031405</v>
      </c>
      <c r="O160">
        <v>89.184303607127902</v>
      </c>
      <c r="P160">
        <v>191528.39181185199</v>
      </c>
      <c r="Q160">
        <v>230054.37175308401</v>
      </c>
      <c r="R160">
        <v>85.342813078809101</v>
      </c>
      <c r="S160">
        <v>683.17845711549705</v>
      </c>
      <c r="T160">
        <v>0.66351048868393403</v>
      </c>
      <c r="U160">
        <v>0.292392555870221</v>
      </c>
      <c r="V160" s="1">
        <v>0</v>
      </c>
      <c r="W160">
        <v>0.21050147744550399</v>
      </c>
      <c r="X160">
        <v>0.49710596668427398</v>
      </c>
      <c r="Y160" s="1">
        <v>0</v>
      </c>
      <c r="Z160">
        <v>0.107211207929231</v>
      </c>
      <c r="AA160">
        <v>2.8242114484999201E-4</v>
      </c>
      <c r="AB160">
        <v>3.4596252462529699E-3</v>
      </c>
      <c r="AC160" s="3">
        <v>6.6602794228074703E-6</v>
      </c>
      <c r="AD160" s="1">
        <v>0</v>
      </c>
      <c r="AE160" s="3">
        <v>1.1570928425778501E-6</v>
      </c>
      <c r="AF160" s="3">
        <v>4.1843924904424601E-8</v>
      </c>
      <c r="AG160">
        <v>2.9194157102615699</v>
      </c>
      <c r="AH160">
        <v>4.94611994587476E-2</v>
      </c>
      <c r="AI160">
        <v>20.418975815997602</v>
      </c>
      <c r="AJ160" t="s">
        <v>85</v>
      </c>
      <c r="AK160" t="s">
        <v>86</v>
      </c>
      <c r="AL160">
        <v>10590945482.02</v>
      </c>
      <c r="AM160">
        <v>55297</v>
      </c>
      <c r="AN160" s="1">
        <f t="shared" ref="AN160:AN170" si="6">AA160+AB160*$AN$112+AC160*$AO$112+AE160*$AP$112+AF160*$AQ$112</f>
        <v>3.7420882350278663E-3</v>
      </c>
      <c r="AO160" s="8">
        <f t="shared" si="4"/>
        <v>4.3992277812841207</v>
      </c>
      <c r="AP160" s="15">
        <f t="shared" si="5"/>
        <v>6.522007316920031E-2</v>
      </c>
      <c r="AQ160" s="8">
        <f>B160-AO160</f>
        <v>0.28691795778332896</v>
      </c>
    </row>
    <row r="161" spans="1:43" x14ac:dyDescent="0.25">
      <c r="A161" t="s">
        <v>37</v>
      </c>
      <c r="B161">
        <v>4.6835755519912396</v>
      </c>
      <c r="C161">
        <v>3.7969380327779099E-3</v>
      </c>
      <c r="D161">
        <v>4.4623692079335999</v>
      </c>
      <c r="E161">
        <v>-18.723241110739199</v>
      </c>
      <c r="F161" s="1">
        <v>0</v>
      </c>
      <c r="G161" s="1">
        <v>0</v>
      </c>
      <c r="H161">
        <v>3.7028921799199099</v>
      </c>
      <c r="I161">
        <v>-84.588826193519097</v>
      </c>
      <c r="J161">
        <v>-139.42079605993001</v>
      </c>
      <c r="K161">
        <v>-89.704707093647698</v>
      </c>
      <c r="L161">
        <v>-62.977276679561299</v>
      </c>
      <c r="M161">
        <v>20.649670384295</v>
      </c>
      <c r="N161">
        <v>96.724877935435998</v>
      </c>
      <c r="O161">
        <v>89.135299801023706</v>
      </c>
      <c r="P161">
        <v>184670.54662026899</v>
      </c>
      <c r="Q161">
        <v>224058.85147883301</v>
      </c>
      <c r="R161">
        <v>85.466161237228206</v>
      </c>
      <c r="S161">
        <v>685.65771400174299</v>
      </c>
      <c r="T161">
        <v>0.67304864823684696</v>
      </c>
      <c r="U161">
        <v>0.31903513843058001</v>
      </c>
      <c r="V161" s="1">
        <v>0</v>
      </c>
      <c r="W161">
        <v>0.17178796212871</v>
      </c>
      <c r="X161">
        <v>0.50917689944070799</v>
      </c>
      <c r="Y161" s="1">
        <v>0</v>
      </c>
      <c r="Z161">
        <v>9.7606334452506702E-2</v>
      </c>
      <c r="AA161">
        <v>2.8224354318570703E-4</v>
      </c>
      <c r="AB161">
        <v>3.53423657948704E-3</v>
      </c>
      <c r="AC161" s="3">
        <v>1.24280854772908E-5</v>
      </c>
      <c r="AD161" s="1">
        <v>0</v>
      </c>
      <c r="AE161" s="3">
        <v>2.5169522060953499E-6</v>
      </c>
      <c r="AF161" s="3">
        <v>4.9857210667632501E-7</v>
      </c>
      <c r="AG161">
        <v>3.0591256094666899</v>
      </c>
      <c r="AH161">
        <v>5.1584524525327698E-2</v>
      </c>
      <c r="AI161">
        <v>66.331516402370696</v>
      </c>
      <c r="AJ161" t="s">
        <v>87</v>
      </c>
      <c r="AK161" t="s">
        <v>88</v>
      </c>
      <c r="AL161">
        <v>14806515086.92</v>
      </c>
      <c r="AM161">
        <v>80178</v>
      </c>
      <c r="AN161" s="1">
        <f t="shared" si="6"/>
        <v>3.8169786947794236E-3</v>
      </c>
      <c r="AO161" s="8">
        <f t="shared" si="4"/>
        <v>4.4854298743187133</v>
      </c>
      <c r="AP161" s="15">
        <f t="shared" si="5"/>
        <v>4.4175404191916456E-2</v>
      </c>
      <c r="AQ161" s="8">
        <f>B161-AO161</f>
        <v>0.19814567767252633</v>
      </c>
    </row>
    <row r="162" spans="1:43" x14ac:dyDescent="0.25">
      <c r="A162" t="s">
        <v>37</v>
      </c>
      <c r="B162">
        <v>4.6761287680450403</v>
      </c>
      <c r="C162">
        <v>3.69588539807017E-3</v>
      </c>
      <c r="D162">
        <v>4.3460107940119403</v>
      </c>
      <c r="E162">
        <v>-14.4259688981904</v>
      </c>
      <c r="F162" s="1">
        <v>0</v>
      </c>
      <c r="G162" s="1">
        <v>0</v>
      </c>
      <c r="H162">
        <v>3.76745752823114</v>
      </c>
      <c r="I162">
        <v>-60.417305266953299</v>
      </c>
      <c r="J162">
        <v>-120.223660172596</v>
      </c>
      <c r="K162">
        <v>-65.099413793466795</v>
      </c>
      <c r="L162">
        <v>-38.6624986887254</v>
      </c>
      <c r="M162">
        <v>20.290402554967599</v>
      </c>
      <c r="N162">
        <v>96.648217890834999</v>
      </c>
      <c r="O162">
        <v>89.093836023965594</v>
      </c>
      <c r="P162">
        <v>183428.890400312</v>
      </c>
      <c r="Q162">
        <v>224280.944453423</v>
      </c>
      <c r="R162">
        <v>85.288607635969697</v>
      </c>
      <c r="S162">
        <v>685.28476351188601</v>
      </c>
      <c r="T162">
        <v>0.68243599971331603</v>
      </c>
      <c r="U162">
        <v>0.30427661998581901</v>
      </c>
      <c r="V162" s="1">
        <v>0</v>
      </c>
      <c r="W162">
        <v>0.150072543245306</v>
      </c>
      <c r="X162">
        <v>0.54565083676887305</v>
      </c>
      <c r="Y162" s="1">
        <v>0</v>
      </c>
      <c r="Z162">
        <v>8.2688183523063105E-2</v>
      </c>
      <c r="AA162">
        <v>2.8162763720244099E-4</v>
      </c>
      <c r="AB162">
        <v>3.3975500117841301E-3</v>
      </c>
      <c r="AC162" s="3">
        <v>1.5167455807952299E-5</v>
      </c>
      <c r="AD162" s="1">
        <v>0</v>
      </c>
      <c r="AE162" s="3">
        <v>9.3879241879778003E-7</v>
      </c>
      <c r="AF162" s="3">
        <v>1.7514897084740201E-5</v>
      </c>
      <c r="AG162">
        <v>3.1421805655872102</v>
      </c>
      <c r="AH162">
        <v>5.2321217136295901E-2</v>
      </c>
      <c r="AI162">
        <v>139.75645611038999</v>
      </c>
      <c r="AJ162" t="s">
        <v>89</v>
      </c>
      <c r="AK162" t="s">
        <v>90</v>
      </c>
      <c r="AL162">
        <v>21137428185.279999</v>
      </c>
      <c r="AM162">
        <v>115235</v>
      </c>
      <c r="AN162" s="1">
        <f t="shared" si="6"/>
        <v>3.6966925460713111E-3</v>
      </c>
      <c r="AO162" s="8">
        <f t="shared" si="4"/>
        <v>4.3469407098603803</v>
      </c>
      <c r="AP162" s="15">
        <f t="shared" si="5"/>
        <v>7.5728674522278716E-2</v>
      </c>
      <c r="AQ162" s="8">
        <f>B162-AO162</f>
        <v>0.32918805818466002</v>
      </c>
    </row>
    <row r="163" spans="1:43" x14ac:dyDescent="0.25">
      <c r="A163" t="s">
        <v>37</v>
      </c>
      <c r="B163">
        <v>4.5742561349684596</v>
      </c>
      <c r="C163">
        <v>4.0318733743824001E-3</v>
      </c>
      <c r="D163">
        <v>4.7323873605045401</v>
      </c>
      <c r="E163">
        <v>-9.6658803407679503</v>
      </c>
      <c r="F163" s="1">
        <v>0</v>
      </c>
      <c r="G163" s="1">
        <v>0</v>
      </c>
      <c r="H163">
        <v>3.8327782534599399</v>
      </c>
      <c r="I163">
        <v>-34.972699319135799</v>
      </c>
      <c r="J163">
        <v>-99.815254274079606</v>
      </c>
      <c r="K163">
        <v>-39.438339848710498</v>
      </c>
      <c r="L163">
        <v>-12.918528966462</v>
      </c>
      <c r="M163">
        <v>20.413049035082199</v>
      </c>
      <c r="N163">
        <v>96.400987783911006</v>
      </c>
      <c r="O163">
        <v>88.982771761836503</v>
      </c>
      <c r="P163">
        <v>180942.87537172801</v>
      </c>
      <c r="Q163">
        <v>221541.47310503799</v>
      </c>
      <c r="R163">
        <v>85.277646244315704</v>
      </c>
      <c r="S163">
        <v>686.249268585148</v>
      </c>
      <c r="T163">
        <v>0.66373572041905704</v>
      </c>
      <c r="U163">
        <v>0.30655335982738202</v>
      </c>
      <c r="V163" s="1">
        <v>0</v>
      </c>
      <c r="W163">
        <v>0.146368880130861</v>
      </c>
      <c r="X163">
        <v>0.54707776004175501</v>
      </c>
      <c r="Y163" s="1">
        <v>0</v>
      </c>
      <c r="Z163">
        <v>9.7810302915534303E-2</v>
      </c>
      <c r="AA163">
        <v>2.8159074832349401E-4</v>
      </c>
      <c r="AB163">
        <v>3.5103577807248198E-3</v>
      </c>
      <c r="AC163" s="3">
        <v>1.9291303822317899E-5</v>
      </c>
      <c r="AD163" s="1">
        <v>0</v>
      </c>
      <c r="AE163" s="3">
        <v>1.47258023532273E-6</v>
      </c>
      <c r="AF163" s="3">
        <v>2.19171154061318E-4</v>
      </c>
      <c r="AG163">
        <v>3.0534314941294198</v>
      </c>
      <c r="AH163">
        <v>5.1116786242279499E-2</v>
      </c>
      <c r="AI163">
        <v>215.91217910703699</v>
      </c>
      <c r="AJ163" t="s">
        <v>91</v>
      </c>
      <c r="AK163" t="s">
        <v>92</v>
      </c>
      <c r="AL163">
        <v>26309455964.799999</v>
      </c>
      <c r="AM163">
        <v>145402</v>
      </c>
      <c r="AN163" s="1">
        <f t="shared" si="6"/>
        <v>4.0111196831096319E-3</v>
      </c>
      <c r="AO163" s="8">
        <f t="shared" si="4"/>
        <v>4.7085627278028781</v>
      </c>
      <c r="AP163" s="15">
        <f t="shared" si="5"/>
        <v>-2.852390434163099E-2</v>
      </c>
      <c r="AQ163" s="8">
        <f>B163-AO163</f>
        <v>-0.13430659283441848</v>
      </c>
    </row>
    <row r="164" spans="1:43" x14ac:dyDescent="0.25">
      <c r="A164" t="s">
        <v>37</v>
      </c>
      <c r="B164">
        <v>6.0074416291268999</v>
      </c>
      <c r="C164">
        <v>5.2764417664425203E-3</v>
      </c>
      <c r="D164">
        <v>6.1511743569845097</v>
      </c>
      <c r="E164">
        <v>-1.4690943778075001</v>
      </c>
      <c r="F164" s="1">
        <v>0</v>
      </c>
      <c r="G164" s="1">
        <v>0</v>
      </c>
      <c r="H164">
        <v>3.9283317867302001</v>
      </c>
      <c r="I164">
        <v>-11.8346167872478</v>
      </c>
      <c r="J164">
        <v>-81.073240413804598</v>
      </c>
      <c r="K164">
        <v>-15.9984462109042</v>
      </c>
      <c r="L164">
        <v>10.7818811849637</v>
      </c>
      <c r="M164">
        <v>20.877692715201</v>
      </c>
      <c r="N164">
        <v>96.301175335629594</v>
      </c>
      <c r="O164">
        <v>88.955030607546405</v>
      </c>
      <c r="P164">
        <v>176382.18010096499</v>
      </c>
      <c r="Q164">
        <v>214857.26475613701</v>
      </c>
      <c r="R164">
        <v>85.312343426143997</v>
      </c>
      <c r="S164">
        <v>684.92117159734596</v>
      </c>
      <c r="T164">
        <v>0.64883099600599003</v>
      </c>
      <c r="U164">
        <v>0.328174725333786</v>
      </c>
      <c r="V164" s="1">
        <v>0</v>
      </c>
      <c r="W164">
        <v>0.133662191170202</v>
      </c>
      <c r="X164">
        <v>0.53816308349601005</v>
      </c>
      <c r="Y164" s="1">
        <v>0</v>
      </c>
      <c r="Z164">
        <v>0.112853405073052</v>
      </c>
      <c r="AA164">
        <v>2.8188879171646902E-4</v>
      </c>
      <c r="AB164">
        <v>3.6589365148911699E-3</v>
      </c>
      <c r="AC164" s="3">
        <v>2.4357462113455799E-5</v>
      </c>
      <c r="AD164" s="1">
        <v>0</v>
      </c>
      <c r="AE164" s="3">
        <v>2.19008571172719E-6</v>
      </c>
      <c r="AF164" s="3">
        <v>1.30909287514033E-3</v>
      </c>
      <c r="AG164">
        <v>2.9428009308352201</v>
      </c>
      <c r="AH164">
        <v>5.0127927869512999E-2</v>
      </c>
      <c r="AI164">
        <v>339.29681503206501</v>
      </c>
      <c r="AJ164" t="s">
        <v>93</v>
      </c>
      <c r="AK164" t="s">
        <v>94</v>
      </c>
      <c r="AL164">
        <v>29051908884.43</v>
      </c>
      <c r="AM164">
        <v>164710</v>
      </c>
      <c r="AN164" s="1">
        <f t="shared" si="6"/>
        <v>5.2499181817479684E-3</v>
      </c>
      <c r="AO164" s="8">
        <f t="shared" si="4"/>
        <v>6.1211410195216036</v>
      </c>
      <c r="AP164" s="15">
        <f t="shared" si="5"/>
        <v>-1.8574868644929521E-2</v>
      </c>
    </row>
    <row r="165" spans="1:43" x14ac:dyDescent="0.25">
      <c r="A165" t="s">
        <v>37</v>
      </c>
      <c r="B165">
        <v>7.7318868740373699</v>
      </c>
      <c r="C165">
        <v>6.3465061019789401E-3</v>
      </c>
      <c r="D165">
        <v>7.3555158646301004</v>
      </c>
      <c r="E165">
        <v>16.7326567049668</v>
      </c>
      <c r="F165" s="1">
        <v>0</v>
      </c>
      <c r="G165" s="1">
        <v>0</v>
      </c>
      <c r="H165">
        <v>4.1395170946700102</v>
      </c>
      <c r="I165">
        <v>11.630162022401199</v>
      </c>
      <c r="J165">
        <v>-60.531041097623699</v>
      </c>
      <c r="K165">
        <v>5.6271319025088298</v>
      </c>
      <c r="L165">
        <v>35.839119920687097</v>
      </c>
      <c r="M165">
        <v>21.187900461682698</v>
      </c>
      <c r="N165">
        <v>96.394420371085403</v>
      </c>
      <c r="O165">
        <v>89.032040851051804</v>
      </c>
      <c r="P165">
        <v>164785.549617368</v>
      </c>
      <c r="Q165">
        <v>202649.37173000799</v>
      </c>
      <c r="R165">
        <v>86.221061005520497</v>
      </c>
      <c r="S165">
        <v>686.21998618480802</v>
      </c>
      <c r="T165">
        <v>0.65776239819776305</v>
      </c>
      <c r="U165">
        <v>0.35074664725629701</v>
      </c>
      <c r="V165" s="1">
        <v>0</v>
      </c>
      <c r="W165">
        <v>0.114339305467251</v>
      </c>
      <c r="X165">
        <v>0.53491404727645098</v>
      </c>
      <c r="Y165" s="1">
        <v>0</v>
      </c>
      <c r="Z165">
        <v>0.10705911602351401</v>
      </c>
      <c r="AA165">
        <v>2.8215941799821702E-4</v>
      </c>
      <c r="AB165">
        <v>3.68899265227241E-3</v>
      </c>
      <c r="AC165" s="3">
        <v>3.6419764319687698E-5</v>
      </c>
      <c r="AD165" s="1">
        <v>0</v>
      </c>
      <c r="AE165" s="3">
        <v>2.03582780173958E-6</v>
      </c>
      <c r="AF165" s="3">
        <v>2.3369382255964601E-3</v>
      </c>
      <c r="AG165">
        <v>2.9534600226010701</v>
      </c>
      <c r="AH165">
        <v>5.0929070137250697E-2</v>
      </c>
      <c r="AI165">
        <v>685.98750840252205</v>
      </c>
      <c r="AJ165" t="s">
        <v>95</v>
      </c>
      <c r="AK165" t="s">
        <v>96</v>
      </c>
      <c r="AL165">
        <v>16386769410.6</v>
      </c>
      <c r="AM165">
        <v>99443</v>
      </c>
      <c r="AN165" s="1">
        <f t="shared" si="6"/>
        <v>6.3080902958670875E-3</v>
      </c>
      <c r="AO165" s="8">
        <f t="shared" si="4"/>
        <v>7.312525794932756</v>
      </c>
      <c r="AP165" s="15">
        <f t="shared" si="5"/>
        <v>5.7348321341336161E-2</v>
      </c>
    </row>
    <row r="166" spans="1:43" x14ac:dyDescent="0.25">
      <c r="A166" t="s">
        <v>37</v>
      </c>
      <c r="B166">
        <v>11.603130027495901</v>
      </c>
      <c r="C166">
        <v>6.4635721486719002E-3</v>
      </c>
      <c r="D166">
        <v>7.4864085594734702</v>
      </c>
      <c r="E166">
        <v>36.535466971693403</v>
      </c>
      <c r="F166" s="1">
        <v>0</v>
      </c>
      <c r="G166" s="1">
        <v>0</v>
      </c>
      <c r="H166">
        <v>4.3554883264489899</v>
      </c>
      <c r="I166">
        <v>33.886387221985103</v>
      </c>
      <c r="J166">
        <v>-46.773044502237298</v>
      </c>
      <c r="K166">
        <v>29.1974816234946</v>
      </c>
      <c r="L166">
        <v>60.473721140789699</v>
      </c>
      <c r="M166">
        <v>21.6555405920979</v>
      </c>
      <c r="N166">
        <v>96.502858114062207</v>
      </c>
      <c r="O166">
        <v>89.124422241484098</v>
      </c>
      <c r="P166">
        <v>150003.83513477401</v>
      </c>
      <c r="Q166">
        <v>184161.82381593299</v>
      </c>
      <c r="R166">
        <v>87.547652088778193</v>
      </c>
      <c r="S166">
        <v>678.95248244753304</v>
      </c>
      <c r="T166">
        <v>0.69489176667655805</v>
      </c>
      <c r="U166">
        <v>0.32946372774247201</v>
      </c>
      <c r="V166" s="1">
        <v>0</v>
      </c>
      <c r="W166">
        <v>8.9829778879945907E-2</v>
      </c>
      <c r="X166">
        <v>0.58070649337758096</v>
      </c>
      <c r="Y166" s="1">
        <v>0</v>
      </c>
      <c r="Z166">
        <v>8.9963820353086907E-2</v>
      </c>
      <c r="AA166">
        <v>2.8247459414017402E-4</v>
      </c>
      <c r="AB166">
        <v>3.7146552564085401E-3</v>
      </c>
      <c r="AC166" s="3">
        <v>4.8647714501840197E-5</v>
      </c>
      <c r="AD166" s="1">
        <v>0</v>
      </c>
      <c r="AE166" s="3">
        <v>8.3556699452505193E-6</v>
      </c>
      <c r="AF166" s="3">
        <v>2.4094844632150001E-3</v>
      </c>
      <c r="AG166">
        <v>2.93705217557322</v>
      </c>
      <c r="AH166">
        <v>5.1640977626040599E-2</v>
      </c>
      <c r="AI166">
        <v>1118.8228925216199</v>
      </c>
      <c r="AJ166" t="s">
        <v>97</v>
      </c>
      <c r="AK166" t="s">
        <v>98</v>
      </c>
      <c r="AL166">
        <v>9777699985.5900002</v>
      </c>
      <c r="AM166">
        <v>65183</v>
      </c>
      <c r="AN166" s="1">
        <f t="shared" si="6"/>
        <v>6.4066143137637144E-3</v>
      </c>
      <c r="AO166" s="8">
        <f t="shared" si="4"/>
        <v>7.4227446352909565</v>
      </c>
      <c r="AP166" s="15">
        <f t="shared" si="5"/>
        <v>0.5631859369551222</v>
      </c>
    </row>
    <row r="167" spans="1:43" x14ac:dyDescent="0.25">
      <c r="A167" t="s">
        <v>37</v>
      </c>
      <c r="B167">
        <v>11.554372060995799</v>
      </c>
      <c r="C167">
        <v>7.0353925437271099E-3</v>
      </c>
      <c r="D167">
        <v>8.1233336357674695</v>
      </c>
      <c r="E167">
        <v>53.741703418223999</v>
      </c>
      <c r="F167" s="1">
        <v>0</v>
      </c>
      <c r="G167" s="1">
        <v>0</v>
      </c>
      <c r="H167">
        <v>4.5428931558545402</v>
      </c>
      <c r="I167">
        <v>57.0663296856602</v>
      </c>
      <c r="J167">
        <v>-27.320145346247401</v>
      </c>
      <c r="K167">
        <v>52.7764781853733</v>
      </c>
      <c r="L167">
        <v>85.333281789370005</v>
      </c>
      <c r="M167">
        <v>22.437782777746001</v>
      </c>
      <c r="N167">
        <v>96.697239772944897</v>
      </c>
      <c r="O167">
        <v>89.128905651860705</v>
      </c>
      <c r="P167">
        <v>141129.06046715699</v>
      </c>
      <c r="Q167">
        <v>174473.87970903399</v>
      </c>
      <c r="R167">
        <v>91.494888368864693</v>
      </c>
      <c r="S167">
        <v>675.198272533455</v>
      </c>
      <c r="T167">
        <v>0.72271463609452102</v>
      </c>
      <c r="U167">
        <v>0.291676243138422</v>
      </c>
      <c r="V167" s="1">
        <v>0</v>
      </c>
      <c r="W167">
        <v>8.4306015671185702E-2</v>
      </c>
      <c r="X167">
        <v>0.62401774119039199</v>
      </c>
      <c r="Y167" s="1">
        <v>0</v>
      </c>
      <c r="Z167">
        <v>5.4218730071186903E-2</v>
      </c>
      <c r="AA167">
        <v>2.8316735264324698E-4</v>
      </c>
      <c r="AB167">
        <v>3.75600821291253E-3</v>
      </c>
      <c r="AC167" s="3">
        <v>6.1529641073118405E-5</v>
      </c>
      <c r="AD167" s="1">
        <v>0</v>
      </c>
      <c r="AE167" s="3">
        <v>1.38113471085883E-5</v>
      </c>
      <c r="AF167" s="3">
        <v>2.9208933722247202E-3</v>
      </c>
      <c r="AG167">
        <v>2.97626116371121</v>
      </c>
      <c r="AH167">
        <v>5.35353434868205E-2</v>
      </c>
      <c r="AI167">
        <v>1635.2298748707001</v>
      </c>
      <c r="AJ167" t="s">
        <v>99</v>
      </c>
      <c r="AK167" t="s">
        <v>100</v>
      </c>
      <c r="AL167">
        <v>4969577606.2299995</v>
      </c>
      <c r="AM167">
        <v>35213</v>
      </c>
      <c r="AN167" s="1">
        <f t="shared" si="6"/>
        <v>6.9600689377804972E-3</v>
      </c>
      <c r="AO167" s="8">
        <f t="shared" si="4"/>
        <v>8.0396645524506098</v>
      </c>
      <c r="AP167" s="15">
        <f t="shared" si="5"/>
        <v>0.43717091498224936</v>
      </c>
    </row>
    <row r="168" spans="1:43" x14ac:dyDescent="0.25">
      <c r="A168" t="s">
        <v>37</v>
      </c>
      <c r="B168">
        <v>13.297439042865699</v>
      </c>
      <c r="C168">
        <v>7.9664033684065296E-3</v>
      </c>
      <c r="D168">
        <v>9.1517502299338993</v>
      </c>
      <c r="E168">
        <v>69.108142688022596</v>
      </c>
      <c r="F168" s="1">
        <v>0</v>
      </c>
      <c r="G168" s="1">
        <v>0</v>
      </c>
      <c r="H168">
        <v>4.7217189498989702</v>
      </c>
      <c r="I168">
        <v>78.946448513447294</v>
      </c>
      <c r="J168">
        <v>-4.8713269801687504</v>
      </c>
      <c r="K168">
        <v>73.513990710273703</v>
      </c>
      <c r="L168">
        <v>109.671860926147</v>
      </c>
      <c r="M168">
        <v>23.581810113666499</v>
      </c>
      <c r="N168">
        <v>97.088004458655007</v>
      </c>
      <c r="O168">
        <v>89.056517567723603</v>
      </c>
      <c r="P168">
        <v>129743.02508364301</v>
      </c>
      <c r="Q168">
        <v>163759.244144158</v>
      </c>
      <c r="R168">
        <v>95.450511167917298</v>
      </c>
      <c r="S168">
        <v>677.10845104790997</v>
      </c>
      <c r="T168">
        <v>0.68395693440453498</v>
      </c>
      <c r="U168">
        <v>0.350827601666577</v>
      </c>
      <c r="V168" s="1">
        <v>0</v>
      </c>
      <c r="W168">
        <v>7.6147575889025501E-2</v>
      </c>
      <c r="X168">
        <v>0.57302482244439701</v>
      </c>
      <c r="Y168" s="1">
        <v>0</v>
      </c>
      <c r="Z168">
        <v>7.4193738133996198E-2</v>
      </c>
      <c r="AA168">
        <v>2.84488667570127E-4</v>
      </c>
      <c r="AB168">
        <v>4.0482894111797197E-3</v>
      </c>
      <c r="AC168" s="3">
        <v>1.2013969926821399E-4</v>
      </c>
      <c r="AD168" s="1">
        <v>0</v>
      </c>
      <c r="AE168" s="3">
        <v>2.9875897599377601E-5</v>
      </c>
      <c r="AF168" s="3">
        <v>3.4836155990634601E-3</v>
      </c>
      <c r="AG168">
        <v>3.04349442493967</v>
      </c>
      <c r="AH168">
        <v>5.7569623824329202E-2</v>
      </c>
      <c r="AI168">
        <v>2180.7274863784</v>
      </c>
      <c r="AJ168" t="s">
        <v>101</v>
      </c>
      <c r="AK168" t="s">
        <v>102</v>
      </c>
      <c r="AL168">
        <v>1915655765.3599999</v>
      </c>
      <c r="AM168">
        <v>14765</v>
      </c>
      <c r="AN168" s="1">
        <f t="shared" si="6"/>
        <v>7.8163936778133068E-3</v>
      </c>
      <c r="AO168" s="8">
        <f t="shared" si="4"/>
        <v>8.986762376900991</v>
      </c>
      <c r="AP168" s="15">
        <f t="shared" si="5"/>
        <v>0.47966959458554292</v>
      </c>
    </row>
    <row r="169" spans="1:43" x14ac:dyDescent="0.25">
      <c r="A169" t="s">
        <v>37</v>
      </c>
      <c r="B169">
        <v>16.669928650236798</v>
      </c>
      <c r="C169">
        <v>8.5124992688623193E-3</v>
      </c>
      <c r="D169">
        <v>9.7500597028295495</v>
      </c>
      <c r="E169">
        <v>91.9800764356835</v>
      </c>
      <c r="F169" s="1">
        <v>0</v>
      </c>
      <c r="G169" s="1">
        <v>0</v>
      </c>
      <c r="H169">
        <v>4.9530995769614297</v>
      </c>
      <c r="I169">
        <v>101.711177309273</v>
      </c>
      <c r="J169">
        <v>7.1859529538491804</v>
      </c>
      <c r="K169">
        <v>97.516694399281107</v>
      </c>
      <c r="L169">
        <v>134.814249401924</v>
      </c>
      <c r="M169">
        <v>23.938831868958498</v>
      </c>
      <c r="N169">
        <v>97.179002962562706</v>
      </c>
      <c r="O169">
        <v>88.970954337356105</v>
      </c>
      <c r="P169">
        <v>120221.949140707</v>
      </c>
      <c r="Q169">
        <v>151380.344565662</v>
      </c>
      <c r="R169">
        <v>98.133605706287</v>
      </c>
      <c r="S169">
        <v>662.73569464992499</v>
      </c>
      <c r="T169">
        <v>0.67271987854601101</v>
      </c>
      <c r="U169">
        <v>0.38358700399742202</v>
      </c>
      <c r="V169" s="1">
        <v>0</v>
      </c>
      <c r="W169">
        <v>7.9057216941823202E-2</v>
      </c>
      <c r="X169">
        <v>0.53735577906075405</v>
      </c>
      <c r="Y169" s="1">
        <v>0</v>
      </c>
      <c r="Z169">
        <v>8.6153782733233306E-2</v>
      </c>
      <c r="AA169">
        <v>2.8493517461584402E-4</v>
      </c>
      <c r="AB169">
        <v>4.05706516438256E-3</v>
      </c>
      <c r="AC169" s="3">
        <v>1.1720595231121001E-4</v>
      </c>
      <c r="AD169" s="1">
        <v>0</v>
      </c>
      <c r="AE169" s="3">
        <v>3.28404421220805E-5</v>
      </c>
      <c r="AF169" s="3">
        <v>4.0205056690494996E-3</v>
      </c>
      <c r="AG169">
        <v>3.1777362017755499</v>
      </c>
      <c r="AH169">
        <v>6.0695599210790797E-2</v>
      </c>
      <c r="AI169">
        <v>2773.7008475739499</v>
      </c>
      <c r="AJ169" t="s">
        <v>103</v>
      </c>
      <c r="AK169" t="s">
        <v>104</v>
      </c>
      <c r="AL169">
        <v>686948217.38999999</v>
      </c>
      <c r="AM169">
        <v>5714</v>
      </c>
      <c r="AN169" s="1">
        <f t="shared" si="6"/>
        <v>8.3625060080479048E-3</v>
      </c>
      <c r="AO169" s="8">
        <f t="shared" si="4"/>
        <v>9.5860860554283889</v>
      </c>
      <c r="AP169" s="15">
        <f t="shared" si="5"/>
        <v>0.7389713125720363</v>
      </c>
    </row>
    <row r="170" spans="1:43" x14ac:dyDescent="0.25">
      <c r="A170" t="s">
        <v>37</v>
      </c>
      <c r="B170">
        <v>18.975292396722899</v>
      </c>
      <c r="C170">
        <v>8.7640027168880003E-3</v>
      </c>
      <c r="D170">
        <v>10.024393335918299</v>
      </c>
      <c r="E170">
        <v>108.958570753838</v>
      </c>
      <c r="F170" s="1">
        <v>0</v>
      </c>
      <c r="G170" s="1">
        <v>0</v>
      </c>
      <c r="H170">
        <v>5.1367383252353802</v>
      </c>
      <c r="I170">
        <v>123.287025770947</v>
      </c>
      <c r="J170">
        <v>34.948646184340802</v>
      </c>
      <c r="K170">
        <v>117.101498352652</v>
      </c>
      <c r="L170">
        <v>159.43598324869299</v>
      </c>
      <c r="M170">
        <v>25.047219410752302</v>
      </c>
      <c r="N170">
        <v>97.479667944432904</v>
      </c>
      <c r="O170">
        <v>88.961488290973506</v>
      </c>
      <c r="P170">
        <v>110170.530260926</v>
      </c>
      <c r="Q170">
        <v>143506.58906453199</v>
      </c>
      <c r="R170">
        <v>103.70475016570499</v>
      </c>
      <c r="S170">
        <v>666.81810094417801</v>
      </c>
      <c r="T170">
        <v>0.64315079387273899</v>
      </c>
      <c r="U170">
        <v>0.47145373913902</v>
      </c>
      <c r="V170" s="1">
        <v>0</v>
      </c>
      <c r="W170">
        <v>0.100212959369899</v>
      </c>
      <c r="X170">
        <v>0.42833330149108001</v>
      </c>
      <c r="Y170" s="1">
        <v>0</v>
      </c>
      <c r="Z170">
        <v>0.11748624779437999</v>
      </c>
      <c r="AA170">
        <v>2.8622466906859498E-4</v>
      </c>
      <c r="AB170">
        <v>4.2409533186315703E-3</v>
      </c>
      <c r="AC170" s="3">
        <v>1.24099845534221E-4</v>
      </c>
      <c r="AD170" s="1">
        <v>0</v>
      </c>
      <c r="AE170" s="3">
        <v>4.5650524042149002E-5</v>
      </c>
      <c r="AF170" s="3">
        <v>4.0670924255855802E-3</v>
      </c>
      <c r="AG170">
        <v>3.2376437516951801</v>
      </c>
      <c r="AH170">
        <v>6.3988362788935202E-2</v>
      </c>
      <c r="AI170">
        <v>3392.7447957661602</v>
      </c>
      <c r="AJ170" t="s">
        <v>105</v>
      </c>
      <c r="AK170" t="s">
        <v>106</v>
      </c>
      <c r="AL170">
        <v>168891422.88999999</v>
      </c>
      <c r="AM170">
        <v>1533</v>
      </c>
      <c r="AN170" s="1">
        <f t="shared" si="6"/>
        <v>8.5942704132857452E-3</v>
      </c>
      <c r="AO170" s="8">
        <f t="shared" si="4"/>
        <v>9.8393376126607919</v>
      </c>
      <c r="AP170" s="15">
        <f t="shared" si="5"/>
        <v>0.92851319303307522</v>
      </c>
    </row>
    <row r="176" spans="1:43" x14ac:dyDescent="0.25">
      <c r="AN176" t="s">
        <v>226</v>
      </c>
      <c r="AO176" t="s">
        <v>227</v>
      </c>
      <c r="AP176" t="s">
        <v>228</v>
      </c>
      <c r="AQ176" t="s">
        <v>229</v>
      </c>
    </row>
    <row r="177" spans="1:43" x14ac:dyDescent="0.25">
      <c r="A177" t="s">
        <v>0</v>
      </c>
      <c r="B177" t="s">
        <v>1</v>
      </c>
      <c r="C177" t="s">
        <v>2</v>
      </c>
      <c r="D177" t="s">
        <v>3</v>
      </c>
      <c r="E177" t="s">
        <v>5</v>
      </c>
      <c r="F177" t="s">
        <v>6</v>
      </c>
      <c r="G177" t="s">
        <v>208</v>
      </c>
      <c r="H177" t="s">
        <v>7</v>
      </c>
      <c r="I177" t="s">
        <v>8</v>
      </c>
      <c r="J177" t="s">
        <v>134</v>
      </c>
      <c r="K177" t="s">
        <v>143</v>
      </c>
      <c r="L177" t="s">
        <v>9</v>
      </c>
      <c r="M177" t="s">
        <v>10</v>
      </c>
      <c r="N177" t="s">
        <v>11</v>
      </c>
      <c r="O177" t="s">
        <v>13</v>
      </c>
      <c r="P177" t="s">
        <v>14</v>
      </c>
      <c r="Q177" t="s">
        <v>15</v>
      </c>
      <c r="R177" t="s">
        <v>16</v>
      </c>
      <c r="S177" t="s">
        <v>17</v>
      </c>
      <c r="T177" t="s">
        <v>18</v>
      </c>
      <c r="U177" t="s">
        <v>20</v>
      </c>
      <c r="V177" t="s">
        <v>21</v>
      </c>
      <c r="W177" t="s">
        <v>22</v>
      </c>
      <c r="X177" t="s">
        <v>23</v>
      </c>
      <c r="Y177" t="s">
        <v>24</v>
      </c>
      <c r="Z177" t="s">
        <v>25</v>
      </c>
      <c r="AA177" t="s">
        <v>26</v>
      </c>
      <c r="AB177" t="s">
        <v>27</v>
      </c>
      <c r="AC177" s="3" t="s">
        <v>120</v>
      </c>
      <c r="AD177" t="s">
        <v>28</v>
      </c>
      <c r="AE177" s="3" t="s">
        <v>29</v>
      </c>
      <c r="AF177" s="3" t="s">
        <v>30</v>
      </c>
      <c r="AG177" t="s">
        <v>31</v>
      </c>
      <c r="AH177" t="s">
        <v>32</v>
      </c>
      <c r="AI177" t="s">
        <v>33</v>
      </c>
      <c r="AJ177" t="s">
        <v>34</v>
      </c>
      <c r="AK177" t="s">
        <v>74</v>
      </c>
      <c r="AL177" t="s">
        <v>35</v>
      </c>
      <c r="AM177" t="s">
        <v>36</v>
      </c>
      <c r="AN177" s="15">
        <v>1</v>
      </c>
      <c r="AO177" s="15">
        <v>0</v>
      </c>
      <c r="AP177" s="15">
        <v>0</v>
      </c>
      <c r="AQ177" s="15">
        <v>1</v>
      </c>
    </row>
    <row r="178" spans="1:43" x14ac:dyDescent="0.25">
      <c r="A178" t="s">
        <v>37</v>
      </c>
      <c r="B178">
        <v>4.3904132210490099</v>
      </c>
      <c r="C178">
        <v>3.2735524926187599E-3</v>
      </c>
      <c r="D178">
        <v>3.8583025304021499</v>
      </c>
      <c r="E178">
        <v>-98.865634440378201</v>
      </c>
      <c r="F178" s="1">
        <v>0</v>
      </c>
      <c r="G178" s="1">
        <v>0</v>
      </c>
      <c r="H178">
        <v>2.69618403478789</v>
      </c>
      <c r="I178">
        <v>-212.687422913246</v>
      </c>
      <c r="J178">
        <v>-248.59817325237501</v>
      </c>
      <c r="K178">
        <v>-214.77000491930801</v>
      </c>
      <c r="L178">
        <v>-186.37994219338901</v>
      </c>
      <c r="M178">
        <v>24.407507308406601</v>
      </c>
      <c r="N178">
        <v>95.722808834243494</v>
      </c>
      <c r="O178">
        <v>85.546340435140195</v>
      </c>
      <c r="P178">
        <v>151543.69376896101</v>
      </c>
      <c r="Q178">
        <v>181121.296587761</v>
      </c>
      <c r="R178">
        <v>84.561947829436704</v>
      </c>
      <c r="S178">
        <v>670.95206073248596</v>
      </c>
      <c r="T178">
        <v>0.815322617835603</v>
      </c>
      <c r="U178">
        <v>7.6099838017718704E-2</v>
      </c>
      <c r="V178" s="1">
        <v>0</v>
      </c>
      <c r="W178">
        <v>4.2623674747120997E-2</v>
      </c>
      <c r="X178">
        <v>0.88127648723516006</v>
      </c>
      <c r="Y178" s="1">
        <v>0</v>
      </c>
      <c r="Z178">
        <v>7.4571738003167798E-2</v>
      </c>
      <c r="AA178">
        <v>2.8347181430656498E-4</v>
      </c>
      <c r="AB178">
        <v>3.0917495015129201E-3</v>
      </c>
      <c r="AC178" s="3">
        <v>0</v>
      </c>
      <c r="AD178" s="1">
        <v>0</v>
      </c>
      <c r="AE178" s="3">
        <v>0</v>
      </c>
      <c r="AF178" s="3">
        <v>0</v>
      </c>
      <c r="AG178">
        <v>3.4924445687749199</v>
      </c>
      <c r="AH178">
        <v>7.0217232262535401E-2</v>
      </c>
      <c r="AI178">
        <v>0.193916241328838</v>
      </c>
      <c r="AJ178" t="s">
        <v>77</v>
      </c>
      <c r="AK178" t="s">
        <v>78</v>
      </c>
      <c r="AL178">
        <v>129872945.56</v>
      </c>
      <c r="AM178">
        <v>857</v>
      </c>
      <c r="AN178" s="1">
        <f>AA178+AB178*$AN$112+AC178*$AO$112+AE178*$AP$112+AF178*$AQ$112</f>
        <v>3.375221315819485E-3</v>
      </c>
      <c r="AO178" s="8">
        <f>100*(1-(1-AN178)^12)</f>
        <v>3.975917124766426</v>
      </c>
      <c r="AP178" s="15">
        <f>B178/AO178-1</f>
        <v>0.1042516942067635</v>
      </c>
    </row>
    <row r="179" spans="1:43" x14ac:dyDescent="0.25">
      <c r="A179" t="s">
        <v>37</v>
      </c>
      <c r="B179">
        <v>6.9226262477597302</v>
      </c>
      <c r="C179">
        <v>3.7324288420287699E-3</v>
      </c>
      <c r="D179">
        <v>4.3881042198320701</v>
      </c>
      <c r="E179">
        <v>-70.863682345407994</v>
      </c>
      <c r="F179" s="1">
        <v>0</v>
      </c>
      <c r="G179" s="1">
        <v>0</v>
      </c>
      <c r="H179">
        <v>2.96983802621858</v>
      </c>
      <c r="I179">
        <v>-179.889098507185</v>
      </c>
      <c r="J179">
        <v>-208.880993909355</v>
      </c>
      <c r="K179">
        <v>-182.711359659366</v>
      </c>
      <c r="L179">
        <v>-159.30935099876399</v>
      </c>
      <c r="M179">
        <v>24.642984531461401</v>
      </c>
      <c r="N179">
        <v>95.327099569294802</v>
      </c>
      <c r="O179">
        <v>84.791203497920804</v>
      </c>
      <c r="P179">
        <v>193911.877101483</v>
      </c>
      <c r="Q179">
        <v>229452.94140177601</v>
      </c>
      <c r="R179">
        <v>84.225698608007505</v>
      </c>
      <c r="S179">
        <v>674.42342609049695</v>
      </c>
      <c r="T179">
        <v>0.60207119155049804</v>
      </c>
      <c r="U179">
        <v>0.234748577602891</v>
      </c>
      <c r="V179" s="1">
        <v>0</v>
      </c>
      <c r="W179">
        <v>0.12611203213258601</v>
      </c>
      <c r="X179">
        <v>0.63913939026452204</v>
      </c>
      <c r="Y179" s="1">
        <v>0</v>
      </c>
      <c r="Z179">
        <v>0.21722280189355</v>
      </c>
      <c r="AA179">
        <v>2.8465913483395697E-4</v>
      </c>
      <c r="AB179">
        <v>3.6753048267496998E-3</v>
      </c>
      <c r="AC179" s="3">
        <v>0</v>
      </c>
      <c r="AD179" s="1">
        <v>0</v>
      </c>
      <c r="AE179" s="3">
        <v>0</v>
      </c>
      <c r="AF179" s="3">
        <v>0</v>
      </c>
      <c r="AG179">
        <v>3.7335045683954302</v>
      </c>
      <c r="AH179">
        <v>7.5993825790476602E-2</v>
      </c>
      <c r="AI179">
        <v>0.35581313097599698</v>
      </c>
      <c r="AJ179" t="s">
        <v>79</v>
      </c>
      <c r="AK179" t="s">
        <v>80</v>
      </c>
      <c r="AL179">
        <v>823543742.04999995</v>
      </c>
      <c r="AM179">
        <v>4247</v>
      </c>
      <c r="AN179" s="1">
        <f t="shared" ref="AN179:AN191" si="7">AA179+AB179*$AN$112+AC179*$AO$112+AE179*$AP$112+AF179*$AQ$112</f>
        <v>3.9599639615836568E-3</v>
      </c>
      <c r="AO179" s="8">
        <f t="shared" ref="AO179:AO194" si="8">100*(1-(1-AN179)^12)</f>
        <v>4.6498141259229797</v>
      </c>
      <c r="AP179" s="15">
        <f t="shared" ref="AP179:AP191" si="9">B179/AO179-1</f>
        <v>0.48879633901185282</v>
      </c>
    </row>
    <row r="180" spans="1:43" x14ac:dyDescent="0.25">
      <c r="A180" t="s">
        <v>37</v>
      </c>
      <c r="B180">
        <v>4.8140384847907303</v>
      </c>
      <c r="C180">
        <v>3.7710116914177198E-3</v>
      </c>
      <c r="D180">
        <v>4.4325283544047798</v>
      </c>
      <c r="E180">
        <v>-45.174843903426797</v>
      </c>
      <c r="F180" s="1">
        <v>0</v>
      </c>
      <c r="G180" s="1">
        <v>0</v>
      </c>
      <c r="H180">
        <v>3.22985699475336</v>
      </c>
      <c r="I180">
        <v>-157.50622507769501</v>
      </c>
      <c r="J180">
        <v>-186.15262744813199</v>
      </c>
      <c r="K180">
        <v>-160.32427863268299</v>
      </c>
      <c r="L180">
        <v>-137.723363928937</v>
      </c>
      <c r="M180">
        <v>25.2821893763691</v>
      </c>
      <c r="N180">
        <v>95.742390568566506</v>
      </c>
      <c r="O180">
        <v>84.795081603895895</v>
      </c>
      <c r="P180">
        <v>201737.63647887899</v>
      </c>
      <c r="Q180">
        <v>242028.47689720499</v>
      </c>
      <c r="R180">
        <v>84.779057301409694</v>
      </c>
      <c r="S180">
        <v>673.03006870951901</v>
      </c>
      <c r="T180">
        <v>0.58292306820878603</v>
      </c>
      <c r="U180">
        <v>0.29740793579949798</v>
      </c>
      <c r="V180" s="1">
        <v>0</v>
      </c>
      <c r="W180">
        <v>0.18655740214966901</v>
      </c>
      <c r="X180">
        <v>0.51603466205083104</v>
      </c>
      <c r="Y180" s="1">
        <v>0</v>
      </c>
      <c r="Z180">
        <v>0.203346572946842</v>
      </c>
      <c r="AA180">
        <v>2.8567346932848798E-4</v>
      </c>
      <c r="AB180">
        <v>3.81619279938021E-3</v>
      </c>
      <c r="AC180" s="3">
        <v>2.3175581787541901E-7</v>
      </c>
      <c r="AD180" s="1">
        <v>0</v>
      </c>
      <c r="AE180" s="3">
        <v>1.41754703643803E-12</v>
      </c>
      <c r="AF180" s="3">
        <v>0</v>
      </c>
      <c r="AG180">
        <v>3.8555159820026801</v>
      </c>
      <c r="AH180">
        <v>8.1229230269058303E-2</v>
      </c>
      <c r="AI180">
        <v>1.62794987219259</v>
      </c>
      <c r="AJ180" t="s">
        <v>81</v>
      </c>
      <c r="AK180" t="s">
        <v>82</v>
      </c>
      <c r="AL180">
        <v>9861944359.2700005</v>
      </c>
      <c r="AM180">
        <v>48885</v>
      </c>
      <c r="AN180" s="1">
        <f t="shared" si="7"/>
        <v>4.1018662687086977E-3</v>
      </c>
      <c r="AO180" s="8">
        <f t="shared" si="8"/>
        <v>4.812696909019909</v>
      </c>
      <c r="AP180" s="15">
        <f t="shared" si="9"/>
        <v>2.7875758564954722E-4</v>
      </c>
      <c r="AQ180" s="8">
        <f>B180-AO180</f>
        <v>1.3415757708212794E-3</v>
      </c>
    </row>
    <row r="181" spans="1:43" x14ac:dyDescent="0.25">
      <c r="A181" t="s">
        <v>37</v>
      </c>
      <c r="B181">
        <v>5.2514738318601699</v>
      </c>
      <c r="C181">
        <v>4.3531365321292804E-3</v>
      </c>
      <c r="D181">
        <v>5.1004923251773704</v>
      </c>
      <c r="E181">
        <v>-36.644434152350001</v>
      </c>
      <c r="F181" s="1">
        <v>0</v>
      </c>
      <c r="G181" s="1">
        <v>0</v>
      </c>
      <c r="H181">
        <v>3.3208294851642499</v>
      </c>
      <c r="I181">
        <v>-131.059214960963</v>
      </c>
      <c r="J181">
        <v>-162.61955784566001</v>
      </c>
      <c r="K181">
        <v>-134.44649372860999</v>
      </c>
      <c r="L181">
        <v>-111.038306406704</v>
      </c>
      <c r="M181">
        <v>23.094758492211401</v>
      </c>
      <c r="N181">
        <v>95.740981521478801</v>
      </c>
      <c r="O181">
        <v>84.826110754273401</v>
      </c>
      <c r="P181">
        <v>199336.53980741199</v>
      </c>
      <c r="Q181">
        <v>241020.30033255901</v>
      </c>
      <c r="R181">
        <v>84.6205411244391</v>
      </c>
      <c r="S181">
        <v>673.92318458810405</v>
      </c>
      <c r="T181">
        <v>0.57990241857968094</v>
      </c>
      <c r="U181">
        <v>0.30528552921181701</v>
      </c>
      <c r="V181" s="1">
        <v>0</v>
      </c>
      <c r="W181">
        <v>0.19028115397196399</v>
      </c>
      <c r="X181">
        <v>0.50443331681621795</v>
      </c>
      <c r="Y181" s="1">
        <v>0</v>
      </c>
      <c r="Z181">
        <v>0.20057544243540701</v>
      </c>
      <c r="AA181">
        <v>2.8439978598925302E-4</v>
      </c>
      <c r="AB181">
        <v>4.4830506334733898E-3</v>
      </c>
      <c r="AC181" s="3">
        <v>4.5477206616471597E-5</v>
      </c>
      <c r="AD181" s="1">
        <v>0</v>
      </c>
      <c r="AE181" s="3">
        <v>2.5919065871777799E-6</v>
      </c>
      <c r="AF181" s="3">
        <v>6.0955028956020904E-10</v>
      </c>
      <c r="AG181">
        <v>4.5060447197099096</v>
      </c>
      <c r="AH181">
        <v>8.5974673503830701E-2</v>
      </c>
      <c r="AI181">
        <v>4.1551801376008504</v>
      </c>
      <c r="AJ181" t="s">
        <v>83</v>
      </c>
      <c r="AK181" t="s">
        <v>84</v>
      </c>
      <c r="AL181">
        <v>46929004220.699997</v>
      </c>
      <c r="AM181">
        <v>235426</v>
      </c>
      <c r="AN181" s="1">
        <f t="shared" si="7"/>
        <v>4.7674510290129325E-3</v>
      </c>
      <c r="AO181" s="8">
        <f t="shared" si="8"/>
        <v>5.5732910317760842</v>
      </c>
      <c r="AP181" s="15">
        <f t="shared" si="9"/>
        <v>-5.774275882617208E-2</v>
      </c>
      <c r="AQ181" s="8">
        <f>B181-AO181</f>
        <v>-0.32181719991591429</v>
      </c>
    </row>
    <row r="182" spans="1:43" x14ac:dyDescent="0.25">
      <c r="A182" t="s">
        <v>37</v>
      </c>
      <c r="B182">
        <v>5.2787462246233803</v>
      </c>
      <c r="C182">
        <v>4.7199014551717001E-3</v>
      </c>
      <c r="D182">
        <v>5.5191393084023099</v>
      </c>
      <c r="E182">
        <v>-24.136430619038698</v>
      </c>
      <c r="F182" s="1">
        <v>0</v>
      </c>
      <c r="G182" s="1">
        <v>0</v>
      </c>
      <c r="H182">
        <v>3.5002124639260201</v>
      </c>
      <c r="I182">
        <v>-108.175046682944</v>
      </c>
      <c r="J182">
        <v>-138.838696679409</v>
      </c>
      <c r="K182">
        <v>-115.719452411361</v>
      </c>
      <c r="L182">
        <v>-87.373373701914204</v>
      </c>
      <c r="M182">
        <v>23.067332014981901</v>
      </c>
      <c r="N182">
        <v>95.8366637508596</v>
      </c>
      <c r="O182">
        <v>84.842466814029706</v>
      </c>
      <c r="P182">
        <v>191856.10016877999</v>
      </c>
      <c r="Q182">
        <v>234337.11021215501</v>
      </c>
      <c r="R182">
        <v>84.655323407331593</v>
      </c>
      <c r="S182">
        <v>679.74697274143602</v>
      </c>
      <c r="T182">
        <v>0.62114433756704801</v>
      </c>
      <c r="U182">
        <v>0.304622258363558</v>
      </c>
      <c r="V182" s="1">
        <v>0</v>
      </c>
      <c r="W182">
        <v>0.17349865790956001</v>
      </c>
      <c r="X182">
        <v>0.52187908372687997</v>
      </c>
      <c r="Y182" s="1">
        <v>0</v>
      </c>
      <c r="Z182">
        <v>0.151742575253311</v>
      </c>
      <c r="AA182">
        <v>2.84179746759751E-4</v>
      </c>
      <c r="AB182">
        <v>4.5717406078700203E-3</v>
      </c>
      <c r="AC182" s="3">
        <v>1.17484135240803E-4</v>
      </c>
      <c r="AD182" s="1">
        <v>0</v>
      </c>
      <c r="AE182" s="3">
        <v>5.1108515536300396E-6</v>
      </c>
      <c r="AF182" s="3">
        <v>1.6893217252665299E-7</v>
      </c>
      <c r="AG182">
        <v>4.6506377841919999</v>
      </c>
      <c r="AH182">
        <v>8.8251655285011305E-2</v>
      </c>
      <c r="AI182">
        <v>23.278441171765799</v>
      </c>
      <c r="AJ182" t="s">
        <v>85</v>
      </c>
      <c r="AK182" t="s">
        <v>86</v>
      </c>
      <c r="AL182">
        <v>76080728378.029999</v>
      </c>
      <c r="AM182">
        <v>396551</v>
      </c>
      <c r="AN182" s="1">
        <f>AA182+AB182*$AN$177+AC182*$AO$177+AE182*$AP$177+AF182*$AQ$177</f>
        <v>4.8560892868022981E-3</v>
      </c>
      <c r="AO182" s="8">
        <f t="shared" si="8"/>
        <v>5.6741605655611815</v>
      </c>
      <c r="AP182" s="15">
        <f t="shared" si="9"/>
        <v>-6.9686843784036334E-2</v>
      </c>
      <c r="AQ182" s="8">
        <f>B182-AO182</f>
        <v>-0.39541434093780126</v>
      </c>
    </row>
    <row r="183" spans="1:43" x14ac:dyDescent="0.25">
      <c r="A183" t="s">
        <v>37</v>
      </c>
      <c r="B183">
        <v>5.7066681699526001</v>
      </c>
      <c r="C183">
        <v>5.2218883146902704E-3</v>
      </c>
      <c r="D183">
        <v>6.0893925049889699</v>
      </c>
      <c r="E183">
        <v>-14.2774677680287</v>
      </c>
      <c r="F183" s="1">
        <v>0</v>
      </c>
      <c r="G183" s="1">
        <v>0</v>
      </c>
      <c r="H183">
        <v>3.6528269682219898</v>
      </c>
      <c r="I183">
        <v>-83.527808394237795</v>
      </c>
      <c r="J183">
        <v>-114.7618282234</v>
      </c>
      <c r="K183">
        <v>-94.2764660045098</v>
      </c>
      <c r="L183">
        <v>-62.110941889256203</v>
      </c>
      <c r="M183">
        <v>23.069952002913599</v>
      </c>
      <c r="N183">
        <v>95.866910587936701</v>
      </c>
      <c r="O183">
        <v>84.807823017619697</v>
      </c>
      <c r="P183">
        <v>186344.10114792301</v>
      </c>
      <c r="Q183">
        <v>229120.19815470799</v>
      </c>
      <c r="R183">
        <v>84.7217916564706</v>
      </c>
      <c r="S183">
        <v>684.96050625709495</v>
      </c>
      <c r="T183">
        <v>0.63156311244159602</v>
      </c>
      <c r="U183">
        <v>0.314553131091934</v>
      </c>
      <c r="V183" s="1">
        <v>0</v>
      </c>
      <c r="W183">
        <v>0.15582355006527501</v>
      </c>
      <c r="X183">
        <v>0.52962331884279001</v>
      </c>
      <c r="Y183" s="1">
        <v>0</v>
      </c>
      <c r="Z183">
        <v>0.13182445924001401</v>
      </c>
      <c r="AA183">
        <v>2.84246983173872E-4</v>
      </c>
      <c r="AB183">
        <v>4.8244599876919002E-3</v>
      </c>
      <c r="AC183" s="3">
        <v>1.5431362501233499E-4</v>
      </c>
      <c r="AD183" s="1">
        <v>0</v>
      </c>
      <c r="AE183" s="3">
        <v>5.8801680787966096E-6</v>
      </c>
      <c r="AF183" s="3">
        <v>7.5787374375917204E-7</v>
      </c>
      <c r="AG183">
        <v>4.7713116385685499</v>
      </c>
      <c r="AH183">
        <v>9.0139270627401999E-2</v>
      </c>
      <c r="AI183">
        <v>77.3306979702418</v>
      </c>
      <c r="AJ183" t="s">
        <v>87</v>
      </c>
      <c r="AK183" t="s">
        <v>88</v>
      </c>
      <c r="AL183">
        <v>102252598622.89999</v>
      </c>
      <c r="AM183">
        <v>548730</v>
      </c>
      <c r="AN183" s="1">
        <f t="shared" si="7"/>
        <v>5.1094648446095318E-3</v>
      </c>
      <c r="AO183" s="8">
        <f t="shared" si="8"/>
        <v>5.9619551861722853</v>
      </c>
      <c r="AP183" s="15">
        <f t="shared" si="9"/>
        <v>-4.2819345038315415E-2</v>
      </c>
      <c r="AQ183" s="8">
        <f>B183-AO183</f>
        <v>-0.25528701621968519</v>
      </c>
    </row>
    <row r="184" spans="1:43" x14ac:dyDescent="0.25">
      <c r="A184" t="s">
        <v>37</v>
      </c>
      <c r="B184">
        <v>6.1014829895701599</v>
      </c>
      <c r="C184">
        <v>5.2689342713189797E-3</v>
      </c>
      <c r="D184">
        <v>6.1426743208570498</v>
      </c>
      <c r="E184">
        <v>-11.8801284209055</v>
      </c>
      <c r="F184" s="1">
        <v>0</v>
      </c>
      <c r="G184" s="1">
        <v>0</v>
      </c>
      <c r="H184">
        <v>3.7391473853455</v>
      </c>
      <c r="I184">
        <v>-60.236312683273603</v>
      </c>
      <c r="J184">
        <v>-93.513437097147005</v>
      </c>
      <c r="K184">
        <v>-70.845146446382302</v>
      </c>
      <c r="L184">
        <v>-38.118815397463599</v>
      </c>
      <c r="M184">
        <v>22.7600645239283</v>
      </c>
      <c r="N184">
        <v>95.908939732324697</v>
      </c>
      <c r="O184">
        <v>84.755205491496895</v>
      </c>
      <c r="P184">
        <v>180430.51089560101</v>
      </c>
      <c r="Q184">
        <v>223335.769111873</v>
      </c>
      <c r="R184">
        <v>84.901524462872203</v>
      </c>
      <c r="S184">
        <v>686.48559383104498</v>
      </c>
      <c r="T184">
        <v>0.644551183399522</v>
      </c>
      <c r="U184">
        <v>0.314612306671051</v>
      </c>
      <c r="V184" s="1">
        <v>0</v>
      </c>
      <c r="W184">
        <v>0.148177406432665</v>
      </c>
      <c r="X184">
        <v>0.53721028689628303</v>
      </c>
      <c r="Y184" s="1">
        <v>0</v>
      </c>
      <c r="Z184">
        <v>0.113747964310579</v>
      </c>
      <c r="AA184">
        <v>2.8379893370083001E-4</v>
      </c>
      <c r="AB184">
        <v>4.77719108261534E-3</v>
      </c>
      <c r="AC184" s="3">
        <v>2.0547341019089001E-4</v>
      </c>
      <c r="AD184" s="1">
        <v>0</v>
      </c>
      <c r="AE184" s="3">
        <v>6.7607090948769896E-6</v>
      </c>
      <c r="AF184" s="3">
        <v>1.9481600758349201E-5</v>
      </c>
      <c r="AG184">
        <v>4.9740121898772296</v>
      </c>
      <c r="AH184">
        <v>9.2511238506768706E-2</v>
      </c>
      <c r="AI184">
        <v>156.295198982188</v>
      </c>
      <c r="AJ184" t="s">
        <v>89</v>
      </c>
      <c r="AK184" t="s">
        <v>90</v>
      </c>
      <c r="AL184">
        <v>109051839924.28</v>
      </c>
      <c r="AM184">
        <v>604398</v>
      </c>
      <c r="AN184" s="1">
        <f t="shared" si="7"/>
        <v>5.0804716170745196E-3</v>
      </c>
      <c r="AO184" s="8">
        <f t="shared" si="8"/>
        <v>5.9290642895880152</v>
      </c>
      <c r="AP184" s="15">
        <f t="shared" si="9"/>
        <v>2.908025475198972E-2</v>
      </c>
      <c r="AQ184" s="8">
        <f>B184-AO184</f>
        <v>0.17241869998214465</v>
      </c>
    </row>
    <row r="185" spans="1:43" x14ac:dyDescent="0.25">
      <c r="A185" t="s">
        <v>37</v>
      </c>
      <c r="B185">
        <v>6.9577217006009304</v>
      </c>
      <c r="C185">
        <v>5.6642663734206003E-3</v>
      </c>
      <c r="D185">
        <v>6.5893134235644997</v>
      </c>
      <c r="E185">
        <v>-10.949214052345599</v>
      </c>
      <c r="F185" s="1">
        <v>0</v>
      </c>
      <c r="G185" s="1">
        <v>0</v>
      </c>
      <c r="H185">
        <v>3.8057686002532001</v>
      </c>
      <c r="I185">
        <v>-34.874970996788598</v>
      </c>
      <c r="J185">
        <v>-71.520570126529094</v>
      </c>
      <c r="K185">
        <v>-44.269261145728102</v>
      </c>
      <c r="L185">
        <v>-12.539513861848199</v>
      </c>
      <c r="M185">
        <v>22.647726880096901</v>
      </c>
      <c r="N185">
        <v>95.848090767324805</v>
      </c>
      <c r="O185">
        <v>84.651383988485406</v>
      </c>
      <c r="P185">
        <v>178679.23317112701</v>
      </c>
      <c r="Q185">
        <v>221315.95453761899</v>
      </c>
      <c r="R185">
        <v>85.158811184219701</v>
      </c>
      <c r="S185">
        <v>686.86522967616804</v>
      </c>
      <c r="T185">
        <v>0.63075952855615203</v>
      </c>
      <c r="U185">
        <v>0.31191251656762697</v>
      </c>
      <c r="V185" s="1">
        <v>0</v>
      </c>
      <c r="W185">
        <v>0.147126229586895</v>
      </c>
      <c r="X185">
        <v>0.540961253845477</v>
      </c>
      <c r="Y185" s="1">
        <v>0</v>
      </c>
      <c r="Z185">
        <v>0.12744269038379999</v>
      </c>
      <c r="AA185">
        <v>2.8350911299255101E-4</v>
      </c>
      <c r="AB185">
        <v>4.7985863752710899E-3</v>
      </c>
      <c r="AC185" s="3">
        <v>3.2824268862997798E-4</v>
      </c>
      <c r="AD185" s="1">
        <v>0</v>
      </c>
      <c r="AE185" s="3">
        <v>6.9600454959802202E-6</v>
      </c>
      <c r="AF185" s="3">
        <v>2.4697749975269599E-4</v>
      </c>
      <c r="AG185">
        <v>5.0656240679707203</v>
      </c>
      <c r="AH185">
        <v>9.3788506829335094E-2</v>
      </c>
      <c r="AI185">
        <v>240.40092414623899</v>
      </c>
      <c r="AJ185" t="s">
        <v>91</v>
      </c>
      <c r="AK185" t="s">
        <v>92</v>
      </c>
      <c r="AL185">
        <v>127596984558.3</v>
      </c>
      <c r="AM185">
        <v>714112</v>
      </c>
      <c r="AN185" s="1">
        <f t="shared" si="7"/>
        <v>5.3290729880163369E-3</v>
      </c>
      <c r="AO185" s="8">
        <f t="shared" si="8"/>
        <v>6.210743966910437</v>
      </c>
      <c r="AP185" s="15">
        <f t="shared" si="9"/>
        <v>0.12027186077388419</v>
      </c>
    </row>
    <row r="186" spans="1:43" x14ac:dyDescent="0.25">
      <c r="A186" t="s">
        <v>37</v>
      </c>
      <c r="B186">
        <v>7.7849761002013196</v>
      </c>
      <c r="C186">
        <v>7.2243246850772803E-3</v>
      </c>
      <c r="D186">
        <v>8.3328915748798593</v>
      </c>
      <c r="E186">
        <v>-7.0609180718948403</v>
      </c>
      <c r="F186" s="1">
        <v>0</v>
      </c>
      <c r="G186" s="1">
        <v>0</v>
      </c>
      <c r="H186">
        <v>3.88311741865934</v>
      </c>
      <c r="I186">
        <v>-11.1535688985071</v>
      </c>
      <c r="J186">
        <v>-51.110195160982997</v>
      </c>
      <c r="K186">
        <v>-18.482386907182601</v>
      </c>
      <c r="L186">
        <v>11.6625568240985</v>
      </c>
      <c r="M186">
        <v>22.835412377583499</v>
      </c>
      <c r="N186">
        <v>95.842161177460795</v>
      </c>
      <c r="O186">
        <v>84.577911109125594</v>
      </c>
      <c r="P186">
        <v>174856.401132573</v>
      </c>
      <c r="Q186">
        <v>216964.02044341099</v>
      </c>
      <c r="R186">
        <v>85.362606371935399</v>
      </c>
      <c r="S186">
        <v>683.35996975896603</v>
      </c>
      <c r="T186">
        <v>0.61301255566464896</v>
      </c>
      <c r="U186">
        <v>0.33154661176199501</v>
      </c>
      <c r="V186" s="1">
        <v>0</v>
      </c>
      <c r="W186">
        <v>0.13874691625300201</v>
      </c>
      <c r="X186">
        <v>0.52970647198500098</v>
      </c>
      <c r="Y186" s="1">
        <v>0</v>
      </c>
      <c r="Z186">
        <v>0.15082106996869801</v>
      </c>
      <c r="AA186">
        <v>2.8358235605874401E-4</v>
      </c>
      <c r="AB186">
        <v>4.8941883249755003E-3</v>
      </c>
      <c r="AC186" s="3">
        <v>5.8789966407016801E-4</v>
      </c>
      <c r="AD186" s="1">
        <v>0</v>
      </c>
      <c r="AE186" s="3">
        <v>7.8140825242624599E-6</v>
      </c>
      <c r="AF186" s="3">
        <v>1.45086359481137E-3</v>
      </c>
      <c r="AG186">
        <v>5.0685747188468504</v>
      </c>
      <c r="AH186">
        <v>9.4960641524248796E-2</v>
      </c>
      <c r="AI186">
        <v>329.71565446667603</v>
      </c>
      <c r="AJ186" t="s">
        <v>93</v>
      </c>
      <c r="AK186" t="s">
        <v>94</v>
      </c>
      <c r="AL186">
        <v>166761249185.73999</v>
      </c>
      <c r="AM186">
        <v>953704</v>
      </c>
      <c r="AN186" s="1">
        <f t="shared" si="7"/>
        <v>6.628634275845615E-3</v>
      </c>
      <c r="AO186" s="8">
        <f t="shared" si="8"/>
        <v>7.670678133683495</v>
      </c>
      <c r="AP186" s="15">
        <f t="shared" si="9"/>
        <v>1.4900633884756376E-2</v>
      </c>
    </row>
    <row r="187" spans="1:43" x14ac:dyDescent="0.25">
      <c r="A187" t="s">
        <v>37</v>
      </c>
      <c r="B187">
        <v>9.0469904109653196</v>
      </c>
      <c r="C187">
        <v>8.77289287704364E-3</v>
      </c>
      <c r="D187">
        <v>10.0340764963266</v>
      </c>
      <c r="E187">
        <v>4.8518113148383097</v>
      </c>
      <c r="F187" s="1">
        <v>0</v>
      </c>
      <c r="G187" s="1">
        <v>0</v>
      </c>
      <c r="H187">
        <v>4.0308840418029099</v>
      </c>
      <c r="I187">
        <v>11.9816491008988</v>
      </c>
      <c r="J187">
        <v>-24.956776990007</v>
      </c>
      <c r="K187">
        <v>0.27633277864207501</v>
      </c>
      <c r="L187">
        <v>36.371298013951602</v>
      </c>
      <c r="M187">
        <v>23.150096295519099</v>
      </c>
      <c r="N187">
        <v>95.8627835408858</v>
      </c>
      <c r="O187">
        <v>84.523434524280006</v>
      </c>
      <c r="P187">
        <v>163602.05146166901</v>
      </c>
      <c r="Q187">
        <v>204007.07621907699</v>
      </c>
      <c r="R187">
        <v>87.239013435155599</v>
      </c>
      <c r="S187">
        <v>691.773375288887</v>
      </c>
      <c r="T187">
        <v>0.628075257358921</v>
      </c>
      <c r="U187">
        <v>0.33517274042614198</v>
      </c>
      <c r="V187" s="1">
        <v>0</v>
      </c>
      <c r="W187">
        <v>0.113292859482089</v>
      </c>
      <c r="X187">
        <v>0.55153440009176802</v>
      </c>
      <c r="Y187" s="1">
        <v>0</v>
      </c>
      <c r="Z187">
        <v>0.13145521397846199</v>
      </c>
      <c r="AA187">
        <v>2.83730923835319E-4</v>
      </c>
      <c r="AB187">
        <v>4.8395976498313399E-3</v>
      </c>
      <c r="AC187" s="3">
        <v>6.6263334091306496E-4</v>
      </c>
      <c r="AD187" s="1">
        <v>0</v>
      </c>
      <c r="AE187" s="3">
        <v>1.0694010602614399E-5</v>
      </c>
      <c r="AF187" s="3">
        <v>2.97628078076926E-3</v>
      </c>
      <c r="AG187">
        <v>5.0888315684810097</v>
      </c>
      <c r="AH187">
        <v>9.6423422929680799E-2</v>
      </c>
      <c r="AI187">
        <v>614.10790815064001</v>
      </c>
      <c r="AJ187" t="s">
        <v>95</v>
      </c>
      <c r="AK187" t="s">
        <v>96</v>
      </c>
      <c r="AL187">
        <v>109310219877.96001</v>
      </c>
      <c r="AM187">
        <v>668147</v>
      </c>
      <c r="AN187" s="1">
        <f t="shared" si="7"/>
        <v>8.0996093544359188E-3</v>
      </c>
      <c r="AO187" s="8">
        <f t="shared" si="8"/>
        <v>9.2980266974168391</v>
      </c>
      <c r="AP187" s="15">
        <f t="shared" si="9"/>
        <v>-2.6998877785677E-2</v>
      </c>
    </row>
    <row r="188" spans="1:43" x14ac:dyDescent="0.25">
      <c r="A188" t="s">
        <v>37</v>
      </c>
      <c r="B188">
        <v>10.989950813493699</v>
      </c>
      <c r="C188">
        <v>9.3275365981271095E-3</v>
      </c>
      <c r="D188">
        <v>10.6363088692946</v>
      </c>
      <c r="E188">
        <v>19.6903250248414</v>
      </c>
      <c r="F188" s="1">
        <v>0</v>
      </c>
      <c r="G188" s="1">
        <v>0</v>
      </c>
      <c r="H188">
        <v>4.2068636080086304</v>
      </c>
      <c r="I188">
        <v>34.139673240405102</v>
      </c>
      <c r="J188">
        <v>-6.3568397758950397</v>
      </c>
      <c r="K188">
        <v>22.071998432502301</v>
      </c>
      <c r="L188">
        <v>60.702561233007799</v>
      </c>
      <c r="M188">
        <v>23.786849203635398</v>
      </c>
      <c r="N188">
        <v>95.9063844863241</v>
      </c>
      <c r="O188">
        <v>84.504907901369506</v>
      </c>
      <c r="P188">
        <v>150192.49666620701</v>
      </c>
      <c r="Q188">
        <v>186930.62398243501</v>
      </c>
      <c r="R188">
        <v>90.364282952657902</v>
      </c>
      <c r="S188">
        <v>689.97751365049999</v>
      </c>
      <c r="T188">
        <v>0.662825058081982</v>
      </c>
      <c r="U188">
        <v>0.32765601283858398</v>
      </c>
      <c r="V188" s="1">
        <v>0</v>
      </c>
      <c r="W188">
        <v>9.4699641863613501E-2</v>
      </c>
      <c r="X188">
        <v>0.57764434529780195</v>
      </c>
      <c r="Y188" s="1">
        <v>0</v>
      </c>
      <c r="Z188">
        <v>0.102638370865641</v>
      </c>
      <c r="AA188">
        <v>2.8421524864101E-4</v>
      </c>
      <c r="AB188">
        <v>4.8322526615213E-3</v>
      </c>
      <c r="AC188" s="3">
        <v>6.4283561723430503E-4</v>
      </c>
      <c r="AD188" s="1">
        <v>0</v>
      </c>
      <c r="AE188" s="3">
        <v>2.1498077269695301E-5</v>
      </c>
      <c r="AF188" s="3">
        <v>3.5467887949427301E-3</v>
      </c>
      <c r="AG188">
        <v>5.0235319190309999</v>
      </c>
      <c r="AH188">
        <v>9.7351922331072704E-2</v>
      </c>
      <c r="AI188">
        <v>1042.09059589154</v>
      </c>
      <c r="AJ188" t="s">
        <v>97</v>
      </c>
      <c r="AK188" t="s">
        <v>98</v>
      </c>
      <c r="AL188">
        <v>72017151958.949997</v>
      </c>
      <c r="AM188">
        <v>479499</v>
      </c>
      <c r="AN188" s="1">
        <f t="shared" si="7"/>
        <v>8.6632567051050397E-3</v>
      </c>
      <c r="AO188" s="8">
        <f t="shared" si="8"/>
        <v>9.9145940253750791</v>
      </c>
      <c r="AP188" s="15">
        <f t="shared" si="9"/>
        <v>0.10846200917217463</v>
      </c>
    </row>
    <row r="189" spans="1:43" x14ac:dyDescent="0.25">
      <c r="A189" t="s">
        <v>37</v>
      </c>
      <c r="B189">
        <v>12.227419456761901</v>
      </c>
      <c r="C189">
        <v>9.1052539766162104E-3</v>
      </c>
      <c r="D189">
        <v>10.3953994497691</v>
      </c>
      <c r="E189">
        <v>35.944144636774901</v>
      </c>
      <c r="F189" s="1">
        <v>0</v>
      </c>
      <c r="G189" s="1">
        <v>0</v>
      </c>
      <c r="H189">
        <v>4.3977477990491902</v>
      </c>
      <c r="I189">
        <v>56.628063005200801</v>
      </c>
      <c r="J189">
        <v>11.872857952726999</v>
      </c>
      <c r="K189">
        <v>46.142443285880901</v>
      </c>
      <c r="L189">
        <v>85.512865918873402</v>
      </c>
      <c r="M189">
        <v>24.9463836245103</v>
      </c>
      <c r="N189">
        <v>95.965578038115098</v>
      </c>
      <c r="O189">
        <v>84.493019180554796</v>
      </c>
      <c r="P189">
        <v>138099.55443617699</v>
      </c>
      <c r="Q189">
        <v>173218.178234349</v>
      </c>
      <c r="R189">
        <v>97.082540202117897</v>
      </c>
      <c r="S189">
        <v>683.68408000797206</v>
      </c>
      <c r="T189">
        <v>0.70486791075631905</v>
      </c>
      <c r="U189">
        <v>0.30022181256366298</v>
      </c>
      <c r="V189" s="1">
        <v>0</v>
      </c>
      <c r="W189">
        <v>8.8548648173781899E-2</v>
      </c>
      <c r="X189">
        <v>0.61122953926255397</v>
      </c>
      <c r="Y189" s="1">
        <v>0</v>
      </c>
      <c r="Z189">
        <v>5.9810355538232697E-2</v>
      </c>
      <c r="AA189">
        <v>2.8514499111460199E-4</v>
      </c>
      <c r="AB189">
        <v>4.84088947302191E-3</v>
      </c>
      <c r="AC189" s="3">
        <v>5.6598404322040095E-4</v>
      </c>
      <c r="AD189" s="1">
        <v>0</v>
      </c>
      <c r="AE189" s="3">
        <v>3.6704612033662499E-5</v>
      </c>
      <c r="AF189" s="3">
        <v>3.3764124740300601E-3</v>
      </c>
      <c r="AG189">
        <v>4.8445032432597799</v>
      </c>
      <c r="AH189">
        <v>9.7659521416168002E-2</v>
      </c>
      <c r="AI189">
        <v>1632.0419216878299</v>
      </c>
      <c r="AJ189" t="s">
        <v>99</v>
      </c>
      <c r="AK189" t="s">
        <v>100</v>
      </c>
      <c r="AL189">
        <v>35359976614.720001</v>
      </c>
      <c r="AM189">
        <v>256047</v>
      </c>
      <c r="AN189" s="1">
        <f t="shared" si="7"/>
        <v>8.5024469381665725E-3</v>
      </c>
      <c r="AO189" s="8">
        <f t="shared" si="8"/>
        <v>9.7390789551934596</v>
      </c>
      <c r="AP189" s="15">
        <f t="shared" si="9"/>
        <v>0.25550059846691231</v>
      </c>
    </row>
    <row r="190" spans="1:43" x14ac:dyDescent="0.25">
      <c r="A190" t="s">
        <v>37</v>
      </c>
      <c r="B190">
        <v>13.770668899691699</v>
      </c>
      <c r="C190">
        <v>9.4441583687531194E-3</v>
      </c>
      <c r="D190">
        <v>10.762465684162599</v>
      </c>
      <c r="E190">
        <v>48.744151290910999</v>
      </c>
      <c r="F190" s="1">
        <v>0</v>
      </c>
      <c r="G190" s="1">
        <v>0</v>
      </c>
      <c r="H190">
        <v>4.5508949328154298</v>
      </c>
      <c r="I190">
        <v>78.970899558027796</v>
      </c>
      <c r="J190">
        <v>35.996478890226001</v>
      </c>
      <c r="K190">
        <v>66.754352405119306</v>
      </c>
      <c r="L190">
        <v>110.002765686985</v>
      </c>
      <c r="M190">
        <v>26.438017419801302</v>
      </c>
      <c r="N190">
        <v>96.038463267022294</v>
      </c>
      <c r="O190">
        <v>84.416961721553207</v>
      </c>
      <c r="P190">
        <v>128481.62758425801</v>
      </c>
      <c r="Q190">
        <v>161063.04553939501</v>
      </c>
      <c r="R190">
        <v>103.24838518182</v>
      </c>
      <c r="S190">
        <v>687.06833818665405</v>
      </c>
      <c r="T190">
        <v>0.710021284362368</v>
      </c>
      <c r="U190">
        <v>0.31433838719146601</v>
      </c>
      <c r="V190" s="1">
        <v>0</v>
      </c>
      <c r="W190">
        <v>7.8754873054477106E-2</v>
      </c>
      <c r="X190">
        <v>0.60690673975405596</v>
      </c>
      <c r="Y190" s="1">
        <v>0</v>
      </c>
      <c r="Z190">
        <v>5.43571968594758E-2</v>
      </c>
      <c r="AA190">
        <v>2.8654583378089998E-4</v>
      </c>
      <c r="AB190">
        <v>4.9841120804654301E-3</v>
      </c>
      <c r="AC190" s="3">
        <v>4.72877712387273E-4</v>
      </c>
      <c r="AD190" s="1">
        <v>0</v>
      </c>
      <c r="AE190" s="3">
        <v>5.0848048645330499E-5</v>
      </c>
      <c r="AF190" s="3">
        <v>3.64981157884204E-3</v>
      </c>
      <c r="AG190">
        <v>4.6077010452396596</v>
      </c>
      <c r="AH190">
        <v>9.8017991698717596E-2</v>
      </c>
      <c r="AI190">
        <v>2241.9558966967002</v>
      </c>
      <c r="AJ190" t="s">
        <v>101</v>
      </c>
      <c r="AK190" t="s">
        <v>102</v>
      </c>
      <c r="AL190">
        <v>15351370308.65</v>
      </c>
      <c r="AM190">
        <v>119483</v>
      </c>
      <c r="AN190" s="1">
        <f t="shared" si="7"/>
        <v>8.9204694930883708E-3</v>
      </c>
      <c r="AO190" s="8">
        <f t="shared" si="8"/>
        <v>10.194677432497956</v>
      </c>
      <c r="AP190" s="15">
        <f t="shared" si="9"/>
        <v>0.35077043789481954</v>
      </c>
    </row>
    <row r="191" spans="1:43" x14ac:dyDescent="0.25">
      <c r="A191" t="s">
        <v>37</v>
      </c>
      <c r="B191">
        <v>14.652126772836001</v>
      </c>
      <c r="C191">
        <v>9.9552936425456803E-3</v>
      </c>
      <c r="D191">
        <v>11.313468122310701</v>
      </c>
      <c r="E191">
        <v>67.411346787642898</v>
      </c>
      <c r="F191" s="1">
        <v>0</v>
      </c>
      <c r="G191" s="1">
        <v>0</v>
      </c>
      <c r="H191">
        <v>4.7557919092068</v>
      </c>
      <c r="I191">
        <v>101.44990203100301</v>
      </c>
      <c r="J191">
        <v>55.784803081044601</v>
      </c>
      <c r="K191">
        <v>89.352995056841706</v>
      </c>
      <c r="L191">
        <v>134.833018802124</v>
      </c>
      <c r="M191">
        <v>26.910010218988798</v>
      </c>
      <c r="N191">
        <v>96.093242452149497</v>
      </c>
      <c r="O191">
        <v>84.354243185907706</v>
      </c>
      <c r="P191">
        <v>119355.092083075</v>
      </c>
      <c r="Q191">
        <v>150332.88588238001</v>
      </c>
      <c r="R191">
        <v>107.33053965077799</v>
      </c>
      <c r="S191">
        <v>683.36735206179401</v>
      </c>
      <c r="T191">
        <v>0.70410783382404196</v>
      </c>
      <c r="U191">
        <v>0.300822832096304</v>
      </c>
      <c r="V191" s="1">
        <v>0</v>
      </c>
      <c r="W191">
        <v>7.5968277568526296E-2</v>
      </c>
      <c r="X191">
        <v>0.62320889033516902</v>
      </c>
      <c r="Y191" s="1">
        <v>0</v>
      </c>
      <c r="Z191">
        <v>5.6062292016696803E-2</v>
      </c>
      <c r="AA191">
        <v>2.8735359456329499E-4</v>
      </c>
      <c r="AB191">
        <v>4.9909669486492801E-3</v>
      </c>
      <c r="AC191" s="3">
        <v>4.2860317739734698E-4</v>
      </c>
      <c r="AD191" s="1">
        <v>0</v>
      </c>
      <c r="AE191" s="3">
        <v>6.6720007310202694E-5</v>
      </c>
      <c r="AF191" s="3">
        <v>4.1816645561416803E-3</v>
      </c>
      <c r="AG191">
        <v>4.6345737089237398</v>
      </c>
      <c r="AH191">
        <v>0.100404753223756</v>
      </c>
      <c r="AI191">
        <v>2890.0727966521599</v>
      </c>
      <c r="AJ191" t="s">
        <v>103</v>
      </c>
      <c r="AK191" t="s">
        <v>104</v>
      </c>
      <c r="AL191">
        <v>5591666709</v>
      </c>
      <c r="AM191">
        <v>46849</v>
      </c>
      <c r="AN191" s="1">
        <f t="shared" si="7"/>
        <v>9.4599850993542546E-3</v>
      </c>
      <c r="AO191" s="8">
        <f t="shared" si="8"/>
        <v>10.779573827898648</v>
      </c>
      <c r="AP191" s="15">
        <f t="shared" si="9"/>
        <v>0.35924916947224639</v>
      </c>
    </row>
    <row r="192" spans="1:43" x14ac:dyDescent="0.25">
      <c r="A192" t="s">
        <v>37</v>
      </c>
      <c r="B192">
        <v>15.030948977977999</v>
      </c>
      <c r="C192">
        <v>9.7713487048934101E-3</v>
      </c>
      <c r="D192">
        <v>11.1155362226693</v>
      </c>
      <c r="E192">
        <v>79.182074995675904</v>
      </c>
      <c r="F192" s="1">
        <v>0</v>
      </c>
      <c r="G192" s="1">
        <v>0</v>
      </c>
      <c r="H192">
        <v>4.89988625633233</v>
      </c>
      <c r="I192">
        <v>123.464237047881</v>
      </c>
      <c r="J192">
        <v>77.489734642277497</v>
      </c>
      <c r="K192">
        <v>111.17836767583999</v>
      </c>
      <c r="L192">
        <v>158.62537983289999</v>
      </c>
      <c r="M192">
        <v>28.996664472257301</v>
      </c>
      <c r="N192">
        <v>96.210891192497101</v>
      </c>
      <c r="O192">
        <v>84.155006529193301</v>
      </c>
      <c r="P192">
        <v>113210.44284464599</v>
      </c>
      <c r="Q192">
        <v>144262.99677361001</v>
      </c>
      <c r="R192">
        <v>115.273537300931</v>
      </c>
      <c r="S192">
        <v>679.43066051911103</v>
      </c>
      <c r="T192">
        <v>0.69590648410794098</v>
      </c>
      <c r="U192">
        <v>0.341519414534455</v>
      </c>
      <c r="V192" s="1">
        <v>0</v>
      </c>
      <c r="W192">
        <v>9.9240263903970297E-2</v>
      </c>
      <c r="X192">
        <v>0.55924032156157399</v>
      </c>
      <c r="Y192" s="1">
        <v>0</v>
      </c>
      <c r="Z192">
        <v>6.8774421752020795E-2</v>
      </c>
      <c r="AA192">
        <v>2.8984291330853601E-4</v>
      </c>
      <c r="AB192">
        <v>5.2072285362604496E-3</v>
      </c>
      <c r="AC192" s="3">
        <v>4.3352277495399501E-4</v>
      </c>
      <c r="AD192" s="1">
        <v>0</v>
      </c>
      <c r="AE192" s="3">
        <v>8.5414736894997E-5</v>
      </c>
      <c r="AF192" s="3">
        <v>3.7553685695981701E-3</v>
      </c>
      <c r="AG192">
        <v>4.3392993346383202</v>
      </c>
      <c r="AH192">
        <v>0.102131082955734</v>
      </c>
      <c r="AI192">
        <v>3679.8394595477598</v>
      </c>
      <c r="AJ192" t="s">
        <v>105</v>
      </c>
      <c r="AK192" t="s">
        <v>106</v>
      </c>
      <c r="AL192">
        <v>1669514400.6300001</v>
      </c>
      <c r="AM192">
        <v>14747</v>
      </c>
      <c r="AN192" s="1">
        <f>AA192+AB192*$AN$112+AC192*$AO$112+AE192*$AP$112+AF192*$AQ$112</f>
        <v>9.2524400191671546E-3</v>
      </c>
      <c r="AO192" s="8">
        <f t="shared" si="8"/>
        <v>10.554985852608922</v>
      </c>
      <c r="AP192" s="15">
        <f>B192/AO192-1</f>
        <v>0.42406149926413539</v>
      </c>
    </row>
    <row r="193" spans="1:43" x14ac:dyDescent="0.25">
      <c r="A193" t="s">
        <v>37</v>
      </c>
      <c r="B193">
        <v>19.9707698272884</v>
      </c>
      <c r="C193">
        <v>9.6286223760830205E-3</v>
      </c>
      <c r="D193">
        <v>10.961678244273701</v>
      </c>
      <c r="E193">
        <v>119.933777295249</v>
      </c>
      <c r="F193" s="1">
        <v>0</v>
      </c>
      <c r="G193" s="1">
        <v>0</v>
      </c>
      <c r="H193">
        <v>5.2782830070066096</v>
      </c>
      <c r="I193">
        <v>142.61268992881401</v>
      </c>
      <c r="J193">
        <v>89.135948728175407</v>
      </c>
      <c r="K193">
        <v>131.3903672253</v>
      </c>
      <c r="L193">
        <v>184.120231916611</v>
      </c>
      <c r="M193">
        <v>26.374067738979601</v>
      </c>
      <c r="N193">
        <v>96.365246581335796</v>
      </c>
      <c r="O193">
        <v>84.346043506712704</v>
      </c>
      <c r="P193">
        <v>95782.760151981507</v>
      </c>
      <c r="Q193">
        <v>126091.283133495</v>
      </c>
      <c r="R193">
        <v>105.521529887914</v>
      </c>
      <c r="S193">
        <v>663.73652065027795</v>
      </c>
      <c r="T193">
        <v>0.50272390866949002</v>
      </c>
      <c r="U193">
        <v>0.54425724884930704</v>
      </c>
      <c r="V193" s="1">
        <v>0</v>
      </c>
      <c r="W193">
        <v>0.15168873936989799</v>
      </c>
      <c r="X193">
        <v>0.304054011780793</v>
      </c>
      <c r="Y193" s="1">
        <v>0</v>
      </c>
      <c r="Z193">
        <v>0.31066337860689103</v>
      </c>
      <c r="AA193">
        <v>2.8814217752773098E-4</v>
      </c>
      <c r="AB193">
        <v>5.3126716609582401E-3</v>
      </c>
      <c r="AC193" s="3">
        <v>2.9351163454705101E-4</v>
      </c>
      <c r="AD193" s="1">
        <v>0</v>
      </c>
      <c r="AE193" s="3">
        <v>2.4585171942779799E-4</v>
      </c>
      <c r="AF193" s="3">
        <v>3.48844100486551E-3</v>
      </c>
      <c r="AG193">
        <v>5.09964095552992</v>
      </c>
      <c r="AH193">
        <v>0.108719035733364</v>
      </c>
      <c r="AI193">
        <v>3952.3369421045199</v>
      </c>
      <c r="AJ193" t="s">
        <v>107</v>
      </c>
      <c r="AK193" t="s">
        <v>108</v>
      </c>
      <c r="AL193">
        <v>497878787.26999998</v>
      </c>
      <c r="AM193">
        <v>5198</v>
      </c>
      <c r="AN193" s="1">
        <f>AA193+AB193*$AN$112+AC193*$AO$112+AE193*$AP$112+AF193*$AQ$112</f>
        <v>9.0892548433514804E-3</v>
      </c>
      <c r="AO193" s="8">
        <f t="shared" si="8"/>
        <v>10.378036678192338</v>
      </c>
      <c r="AP193" s="15">
        <f>B193/AO193-1</f>
        <v>0.92433024150449805</v>
      </c>
    </row>
    <row r="194" spans="1:43" x14ac:dyDescent="0.25">
      <c r="A194" t="s">
        <v>37</v>
      </c>
      <c r="B194">
        <v>11.537633311224999</v>
      </c>
      <c r="C194">
        <v>9.3636331697441108E-3</v>
      </c>
      <c r="D194">
        <v>10.675374170552899</v>
      </c>
      <c r="E194">
        <v>150.88684245245801</v>
      </c>
      <c r="F194" s="1">
        <v>0</v>
      </c>
      <c r="G194" s="1">
        <v>0</v>
      </c>
      <c r="H194">
        <v>5.5692261216267598</v>
      </c>
      <c r="I194">
        <v>165.819475847446</v>
      </c>
      <c r="J194">
        <v>104.02880580205699</v>
      </c>
      <c r="K194">
        <v>159.50137352846099</v>
      </c>
      <c r="L194">
        <v>209.16368303721299</v>
      </c>
      <c r="M194">
        <v>27.9422132903149</v>
      </c>
      <c r="N194">
        <v>96.529047249549095</v>
      </c>
      <c r="O194">
        <v>84.363356386137696</v>
      </c>
      <c r="P194">
        <v>91499.399175257699</v>
      </c>
      <c r="Q194">
        <v>120801.83865443199</v>
      </c>
      <c r="R194">
        <v>106.11766299013</v>
      </c>
      <c r="S194">
        <v>641.02380792259805</v>
      </c>
      <c r="T194">
        <v>0.35820506593332602</v>
      </c>
      <c r="U194">
        <v>0.70263604204028196</v>
      </c>
      <c r="V194" s="1">
        <v>0</v>
      </c>
      <c r="W194">
        <v>0.16113097878580801</v>
      </c>
      <c r="X194">
        <v>0.136232979173908</v>
      </c>
      <c r="Y194" s="1">
        <v>0</v>
      </c>
      <c r="Z194">
        <v>0.46817593992381001</v>
      </c>
      <c r="AA194">
        <v>2.8900956289802302E-4</v>
      </c>
      <c r="AB194">
        <v>5.4619173559134898E-3</v>
      </c>
      <c r="AC194" s="3">
        <v>3.6259731081712501E-4</v>
      </c>
      <c r="AD194" s="1">
        <v>0</v>
      </c>
      <c r="AE194" s="3">
        <v>4.2494649638456599E-4</v>
      </c>
      <c r="AF194" s="3">
        <v>2.8252154053285002E-3</v>
      </c>
      <c r="AG194">
        <v>4.7894265023789204</v>
      </c>
      <c r="AH194">
        <v>0.11096884938613399</v>
      </c>
      <c r="AI194">
        <v>4778.5687622855103</v>
      </c>
      <c r="AJ194" t="s">
        <v>109</v>
      </c>
      <c r="AK194" t="s">
        <v>110</v>
      </c>
      <c r="AL194">
        <v>177508834.40000001</v>
      </c>
      <c r="AM194">
        <v>1940</v>
      </c>
      <c r="AN194" s="1">
        <f>AA194+AB194*$AN$112+AC194*$AO$112+AE194*$AP$112+AF194*$AQ$112</f>
        <v>8.5761423241400136E-3</v>
      </c>
      <c r="AO194" s="8">
        <f t="shared" si="8"/>
        <v>9.8195523135426459</v>
      </c>
      <c r="AP194" s="15">
        <f>B194/AO194-1</f>
        <v>0.17496530827712586</v>
      </c>
    </row>
    <row r="198" spans="1:43" x14ac:dyDescent="0.25">
      <c r="AN198" t="s">
        <v>226</v>
      </c>
      <c r="AO198" t="s">
        <v>227</v>
      </c>
      <c r="AP198" t="s">
        <v>228</v>
      </c>
      <c r="AQ198" t="s">
        <v>229</v>
      </c>
    </row>
    <row r="199" spans="1:43" x14ac:dyDescent="0.25">
      <c r="A199" t="s">
        <v>0</v>
      </c>
      <c r="B199" t="s">
        <v>1</v>
      </c>
      <c r="C199" t="s">
        <v>2</v>
      </c>
      <c r="D199" t="s">
        <v>3</v>
      </c>
      <c r="E199" t="s">
        <v>5</v>
      </c>
      <c r="F199" t="s">
        <v>6</v>
      </c>
      <c r="G199" t="s">
        <v>208</v>
      </c>
      <c r="H199" t="s">
        <v>7</v>
      </c>
      <c r="I199" t="s">
        <v>8</v>
      </c>
      <c r="J199" t="s">
        <v>134</v>
      </c>
      <c r="K199" t="s">
        <v>143</v>
      </c>
      <c r="L199" t="s">
        <v>9</v>
      </c>
      <c r="M199" t="s">
        <v>10</v>
      </c>
      <c r="N199" t="s">
        <v>11</v>
      </c>
      <c r="O199" t="s">
        <v>13</v>
      </c>
      <c r="P199" t="s">
        <v>14</v>
      </c>
      <c r="Q199" t="s">
        <v>15</v>
      </c>
      <c r="R199" t="s">
        <v>16</v>
      </c>
      <c r="S199" t="s">
        <v>17</v>
      </c>
      <c r="T199" t="s">
        <v>18</v>
      </c>
      <c r="U199" t="s">
        <v>20</v>
      </c>
      <c r="V199" t="s">
        <v>21</v>
      </c>
      <c r="W199" t="s">
        <v>22</v>
      </c>
      <c r="X199" t="s">
        <v>23</v>
      </c>
      <c r="Y199" t="s">
        <v>24</v>
      </c>
      <c r="Z199" t="s">
        <v>25</v>
      </c>
      <c r="AA199" t="s">
        <v>26</v>
      </c>
      <c r="AB199" t="s">
        <v>27</v>
      </c>
      <c r="AC199" s="3" t="s">
        <v>120</v>
      </c>
      <c r="AD199" t="s">
        <v>28</v>
      </c>
      <c r="AE199" s="3" t="s">
        <v>29</v>
      </c>
      <c r="AF199" s="3" t="s">
        <v>30</v>
      </c>
      <c r="AG199" t="s">
        <v>31</v>
      </c>
      <c r="AH199" t="s">
        <v>32</v>
      </c>
      <c r="AI199" t="s">
        <v>33</v>
      </c>
      <c r="AJ199" t="s">
        <v>34</v>
      </c>
      <c r="AK199" t="s">
        <v>74</v>
      </c>
      <c r="AL199" t="s">
        <v>35</v>
      </c>
      <c r="AM199" t="s">
        <v>36</v>
      </c>
      <c r="AN199" s="15">
        <v>1</v>
      </c>
      <c r="AO199" s="15">
        <v>0</v>
      </c>
      <c r="AP199" s="15">
        <v>0</v>
      </c>
      <c r="AQ199" s="15">
        <v>1</v>
      </c>
    </row>
    <row r="200" spans="1:43" x14ac:dyDescent="0.25">
      <c r="A200" t="s">
        <v>37</v>
      </c>
      <c r="B200">
        <v>8.5024653218002992</v>
      </c>
      <c r="C200">
        <v>4.6191476568077598E-3</v>
      </c>
      <c r="D200">
        <v>5.4043019978982896</v>
      </c>
      <c r="E200">
        <v>-93.368805077821605</v>
      </c>
      <c r="F200" s="1">
        <v>0</v>
      </c>
      <c r="G200" s="1">
        <v>0</v>
      </c>
      <c r="H200">
        <v>2.7459835745793901</v>
      </c>
      <c r="I200">
        <v>-207.664253292805</v>
      </c>
      <c r="J200">
        <v>-217.969361558922</v>
      </c>
      <c r="K200">
        <v>-210.514731651788</v>
      </c>
      <c r="L200">
        <v>-185.74026022906199</v>
      </c>
      <c r="M200">
        <v>25.521092524268301</v>
      </c>
      <c r="N200">
        <v>94.651708814618701</v>
      </c>
      <c r="O200">
        <v>79.916894627265805</v>
      </c>
      <c r="P200">
        <v>181935.81087260001</v>
      </c>
      <c r="Q200">
        <v>226500.39194295899</v>
      </c>
      <c r="R200">
        <v>83.653867534643695</v>
      </c>
      <c r="S200">
        <v>665.57619102918102</v>
      </c>
      <c r="T200">
        <v>0.60499140006847796</v>
      </c>
      <c r="U200">
        <v>0.29856922421549598</v>
      </c>
      <c r="V200" s="1">
        <v>0</v>
      </c>
      <c r="W200">
        <v>7.7321192509726605E-2</v>
      </c>
      <c r="X200">
        <v>0.62410958327477595</v>
      </c>
      <c r="Y200" s="1">
        <v>0</v>
      </c>
      <c r="Z200">
        <v>0.24407103564234101</v>
      </c>
      <c r="AA200">
        <v>2.8591476045792402E-4</v>
      </c>
      <c r="AB200">
        <v>4.4805664607471497E-3</v>
      </c>
      <c r="AC200" s="3">
        <v>0</v>
      </c>
      <c r="AD200" s="1">
        <v>0</v>
      </c>
      <c r="AE200" s="3">
        <v>0</v>
      </c>
      <c r="AF200" s="3">
        <v>0</v>
      </c>
      <c r="AG200">
        <v>5.9328804237378101</v>
      </c>
      <c r="AH200">
        <v>0.130064370038281</v>
      </c>
      <c r="AI200">
        <v>0.25186524008419497</v>
      </c>
      <c r="AJ200" t="s">
        <v>77</v>
      </c>
      <c r="AK200" t="s">
        <v>78</v>
      </c>
      <c r="AL200">
        <v>104249219.63</v>
      </c>
      <c r="AM200">
        <v>573</v>
      </c>
      <c r="AN200" s="1">
        <f>AA200+AB200*$AN$112+AC200*$AO$112+AE200*$AP$112+AF200*$AQ$112</f>
        <v>4.7664812212050737E-3</v>
      </c>
      <c r="AO200" s="8">
        <f>100*(1-(1-AN200)^12)</f>
        <v>5.5721868526510736</v>
      </c>
      <c r="AP200" s="15">
        <f>B200/AO200-1</f>
        <v>0.5258758449126828</v>
      </c>
    </row>
    <row r="201" spans="1:43" x14ac:dyDescent="0.25">
      <c r="A201" t="s">
        <v>37</v>
      </c>
      <c r="B201">
        <v>3.9483594018107602</v>
      </c>
      <c r="C201">
        <v>4.7961953202479901E-3</v>
      </c>
      <c r="D201">
        <v>5.6060126027438901</v>
      </c>
      <c r="E201">
        <v>-62.720122542972497</v>
      </c>
      <c r="F201" s="1">
        <v>0</v>
      </c>
      <c r="G201" s="1">
        <v>0</v>
      </c>
      <c r="H201">
        <v>3.0420948243552401</v>
      </c>
      <c r="I201">
        <v>-176.71060638220499</v>
      </c>
      <c r="J201">
        <v>-187.91247362665399</v>
      </c>
      <c r="K201">
        <v>-179.70611336943</v>
      </c>
      <c r="L201">
        <v>-158.032739454146</v>
      </c>
      <c r="M201">
        <v>24.9609392986629</v>
      </c>
      <c r="N201">
        <v>93.706431436310496</v>
      </c>
      <c r="O201">
        <v>79.999402894165897</v>
      </c>
      <c r="P201">
        <v>213658.363296853</v>
      </c>
      <c r="Q201">
        <v>258916.44036002699</v>
      </c>
      <c r="R201">
        <v>82.730935291137001</v>
      </c>
      <c r="S201">
        <v>661.02855453549</v>
      </c>
      <c r="T201">
        <v>0.45257906437841799</v>
      </c>
      <c r="U201">
        <v>0.34525804130509602</v>
      </c>
      <c r="V201" s="1">
        <v>0</v>
      </c>
      <c r="W201">
        <v>0.16503130008643799</v>
      </c>
      <c r="X201">
        <v>0.48971065860846502</v>
      </c>
      <c r="Y201" s="1">
        <v>0</v>
      </c>
      <c r="Z201">
        <v>0.379377585029881</v>
      </c>
      <c r="AA201">
        <v>2.8972960746615102E-4</v>
      </c>
      <c r="AB201">
        <v>4.7966267546913199E-3</v>
      </c>
      <c r="AC201" s="3">
        <v>6.0220089668016799E-7</v>
      </c>
      <c r="AD201" s="1">
        <v>0</v>
      </c>
      <c r="AE201" s="3">
        <v>6.2237962863364304E-6</v>
      </c>
      <c r="AF201" s="3">
        <v>0</v>
      </c>
      <c r="AG201">
        <v>5.7115032664169298</v>
      </c>
      <c r="AH201">
        <v>0.12036617220089001</v>
      </c>
      <c r="AI201">
        <v>0.92816331351397596</v>
      </c>
      <c r="AJ201" t="s">
        <v>79</v>
      </c>
      <c r="AK201" t="s">
        <v>80</v>
      </c>
      <c r="AL201">
        <v>1093289844.99</v>
      </c>
      <c r="AM201">
        <v>5117</v>
      </c>
      <c r="AN201" s="1">
        <f>AA201+AB201*$AN$112+AC201*$AO$112+AE201*$AP$112+AF201*$AQ$112</f>
        <v>5.0863563621574709E-3</v>
      </c>
      <c r="AO201" s="8">
        <f t="shared" ref="AO201:AO216" si="10">100*(1-(1-AN201)^12)</f>
        <v>5.9357409960202778</v>
      </c>
      <c r="AP201" s="15">
        <f t="shared" ref="AP201:AP209" si="11">B201/AO201-1</f>
        <v>-0.33481609044969995</v>
      </c>
    </row>
    <row r="202" spans="1:43" x14ac:dyDescent="0.25">
      <c r="A202" t="s">
        <v>37</v>
      </c>
      <c r="B202">
        <v>7.3918456686852396</v>
      </c>
      <c r="C202">
        <v>5.1155911393659503E-3</v>
      </c>
      <c r="D202">
        <v>5.9689037126631597</v>
      </c>
      <c r="E202">
        <v>-42.939078226964398</v>
      </c>
      <c r="F202" s="1">
        <v>0</v>
      </c>
      <c r="G202" s="1">
        <v>0</v>
      </c>
      <c r="H202">
        <v>3.24787538752383</v>
      </c>
      <c r="I202">
        <v>-156.11101198723401</v>
      </c>
      <c r="J202">
        <v>-166.876283954363</v>
      </c>
      <c r="K202">
        <v>-159.77797623221301</v>
      </c>
      <c r="L202">
        <v>-137.18138491726799</v>
      </c>
      <c r="M202">
        <v>25.444256897730298</v>
      </c>
      <c r="N202">
        <v>95.076974444452404</v>
      </c>
      <c r="O202">
        <v>79.948641410072</v>
      </c>
      <c r="P202">
        <v>210825.665691011</v>
      </c>
      <c r="Q202">
        <v>254393.31084506999</v>
      </c>
      <c r="R202">
        <v>84.070553656932205</v>
      </c>
      <c r="S202">
        <v>663.42007170682803</v>
      </c>
      <c r="T202">
        <v>0.50120382744381498</v>
      </c>
      <c r="U202">
        <v>0.35643353852357401</v>
      </c>
      <c r="V202" s="1">
        <v>0</v>
      </c>
      <c r="W202">
        <v>0.22308631473269799</v>
      </c>
      <c r="X202">
        <v>0.42048014674372702</v>
      </c>
      <c r="Y202" s="1">
        <v>0</v>
      </c>
      <c r="Z202">
        <v>0.304490381111929</v>
      </c>
      <c r="AA202">
        <v>2.8757269163400402E-4</v>
      </c>
      <c r="AB202">
        <v>5.2794157849631804E-3</v>
      </c>
      <c r="AC202" s="3">
        <v>1.9975221969282998E-6</v>
      </c>
      <c r="AD202" s="1">
        <v>0</v>
      </c>
      <c r="AE202" s="3">
        <v>4.6440140693288504E-6</v>
      </c>
      <c r="AF202" s="3">
        <v>0</v>
      </c>
      <c r="AG202">
        <v>6.3629149090680697</v>
      </c>
      <c r="AH202">
        <v>0.13816029610557901</v>
      </c>
      <c r="AI202">
        <v>4.5423798667912099</v>
      </c>
      <c r="AJ202" t="s">
        <v>81</v>
      </c>
      <c r="AK202" t="s">
        <v>82</v>
      </c>
      <c r="AL202">
        <v>13483777100.6</v>
      </c>
      <c r="AM202">
        <v>63957</v>
      </c>
      <c r="AN202" s="1">
        <f>AA202+AB202*$AN$112+AC202*$AO$112+AE202*$AP$112+AF202*$AQ$112</f>
        <v>5.5669884765971846E-3</v>
      </c>
      <c r="AO202" s="8">
        <f t="shared" si="10"/>
        <v>6.4795916971065566</v>
      </c>
      <c r="AP202" s="15">
        <f t="shared" si="11"/>
        <v>0.14078880494677581</v>
      </c>
      <c r="AQ202" s="8">
        <f>B202-AO202</f>
        <v>0.91225397157868304</v>
      </c>
    </row>
    <row r="203" spans="1:43" x14ac:dyDescent="0.25">
      <c r="A203" t="s">
        <v>37</v>
      </c>
      <c r="B203">
        <v>8.8924037195071808</v>
      </c>
      <c r="C203">
        <v>6.6404111368719198E-3</v>
      </c>
      <c r="D203">
        <v>7.6838125412013003</v>
      </c>
      <c r="E203">
        <v>-35.694700304769697</v>
      </c>
      <c r="F203" s="1">
        <v>0</v>
      </c>
      <c r="G203" s="1">
        <v>0</v>
      </c>
      <c r="H203">
        <v>3.3304540029246299</v>
      </c>
      <c r="I203">
        <v>-129.99836789459101</v>
      </c>
      <c r="J203">
        <v>-142.777941426529</v>
      </c>
      <c r="K203">
        <v>-135.161173498191</v>
      </c>
      <c r="L203">
        <v>-111.072298567849</v>
      </c>
      <c r="M203">
        <v>23.675244002844799</v>
      </c>
      <c r="N203">
        <v>95.1168275523261</v>
      </c>
      <c r="O203">
        <v>80.054312355785498</v>
      </c>
      <c r="P203">
        <v>210874.73522819701</v>
      </c>
      <c r="Q203">
        <v>255306.230306741</v>
      </c>
      <c r="R203">
        <v>84.1022465519588</v>
      </c>
      <c r="S203">
        <v>665.05843886927596</v>
      </c>
      <c r="T203">
        <v>0.49597167977441797</v>
      </c>
      <c r="U203">
        <v>0.36578313533964602</v>
      </c>
      <c r="V203" s="1">
        <v>0</v>
      </c>
      <c r="W203">
        <v>0.22818848550229301</v>
      </c>
      <c r="X203">
        <v>0.40602837915806</v>
      </c>
      <c r="Y203" s="1">
        <v>0</v>
      </c>
      <c r="Z203">
        <v>0.30462387112997602</v>
      </c>
      <c r="AA203">
        <v>2.86261037361664E-4</v>
      </c>
      <c r="AB203">
        <v>6.4326978488128198E-3</v>
      </c>
      <c r="AC203" s="3">
        <v>1.4102936476482499E-4</v>
      </c>
      <c r="AD203" s="1">
        <v>0</v>
      </c>
      <c r="AE203" s="3">
        <v>4.4378798526161102E-4</v>
      </c>
      <c r="AF203" s="3">
        <v>1.23350647679434E-7</v>
      </c>
      <c r="AG203">
        <v>7.0837497965257601</v>
      </c>
      <c r="AH203">
        <v>0.14151716814298201</v>
      </c>
      <c r="AI203">
        <v>11.636154154276801</v>
      </c>
      <c r="AJ203" t="s">
        <v>83</v>
      </c>
      <c r="AK203" t="s">
        <v>84</v>
      </c>
      <c r="AL203">
        <v>65873682414.790001</v>
      </c>
      <c r="AM203">
        <v>312383</v>
      </c>
      <c r="AN203" s="1">
        <f>AA203+AB203*$AN$112+AC203*$AO$112+AE203*$AP$112+AF203*$AQ$112</f>
        <v>6.7190822368221629E-3</v>
      </c>
      <c r="AO203" s="8">
        <f t="shared" si="10"/>
        <v>7.771508317650011</v>
      </c>
      <c r="AP203" s="15">
        <f t="shared" si="11"/>
        <v>0.14423138418464854</v>
      </c>
      <c r="AQ203" s="8">
        <f>B203-AO203</f>
        <v>1.1208954018571697</v>
      </c>
    </row>
    <row r="204" spans="1:43" x14ac:dyDescent="0.25">
      <c r="A204" t="s">
        <v>37</v>
      </c>
      <c r="B204">
        <v>8.60016604254605</v>
      </c>
      <c r="C204">
        <v>7.7752663257609498E-3</v>
      </c>
      <c r="D204">
        <v>8.9414805932322405</v>
      </c>
      <c r="E204">
        <v>-23.563999262396202</v>
      </c>
      <c r="F204" s="1">
        <v>0</v>
      </c>
      <c r="G204" s="1">
        <v>0</v>
      </c>
      <c r="H204">
        <v>3.4879905456997502</v>
      </c>
      <c r="I204">
        <v>-106.532937424594</v>
      </c>
      <c r="J204">
        <v>-117.905344262488</v>
      </c>
      <c r="K204">
        <v>-117.666675351412</v>
      </c>
      <c r="L204">
        <v>-86.910231613496904</v>
      </c>
      <c r="M204">
        <v>24.086935103886098</v>
      </c>
      <c r="N204">
        <v>95.234482476488793</v>
      </c>
      <c r="O204">
        <v>80.033267629057804</v>
      </c>
      <c r="P204">
        <v>203392.64246033999</v>
      </c>
      <c r="Q204">
        <v>250810.27787007901</v>
      </c>
      <c r="R204">
        <v>84.231989238228905</v>
      </c>
      <c r="S204">
        <v>673.07808983607595</v>
      </c>
      <c r="T204">
        <v>0.54735746281967501</v>
      </c>
      <c r="U204">
        <v>0.363740849755742</v>
      </c>
      <c r="V204" s="1">
        <v>0</v>
      </c>
      <c r="W204">
        <v>0.20764324889706201</v>
      </c>
      <c r="X204">
        <v>0.42861590134719502</v>
      </c>
      <c r="Y204" s="1">
        <v>0</v>
      </c>
      <c r="Z204">
        <v>0.244430935649942</v>
      </c>
      <c r="AA204">
        <v>2.8648504504612802E-4</v>
      </c>
      <c r="AB204">
        <v>6.7330622847908998E-3</v>
      </c>
      <c r="AC204" s="3">
        <v>3.8633088890607803E-4</v>
      </c>
      <c r="AD204" s="1">
        <v>0</v>
      </c>
      <c r="AE204" s="3">
        <v>7.5027666321805396E-4</v>
      </c>
      <c r="AF204" s="3">
        <v>2.49862912372227E-7</v>
      </c>
      <c r="AG204">
        <v>7.1072734189446898</v>
      </c>
      <c r="AH204">
        <v>0.14365049103277</v>
      </c>
      <c r="AI204">
        <v>38.160602504596298</v>
      </c>
      <c r="AJ204" t="s">
        <v>85</v>
      </c>
      <c r="AK204" t="s">
        <v>86</v>
      </c>
      <c r="AL204">
        <v>120748923620</v>
      </c>
      <c r="AM204">
        <v>593674</v>
      </c>
      <c r="AN204" s="1">
        <f>AA204+AB204*$AN$177+AC204*$AO$177+AE204*$AP$177+AF204*$AQ$177</f>
        <v>7.0197971927494001E-3</v>
      </c>
      <c r="AO204" s="8">
        <f t="shared" si="10"/>
        <v>8.1060161286549466</v>
      </c>
      <c r="AP204" s="15">
        <f t="shared" si="11"/>
        <v>6.0960884613129762E-2</v>
      </c>
      <c r="AQ204" s="8">
        <f>B204-AO204</f>
        <v>0.49414991389110341</v>
      </c>
    </row>
    <row r="205" spans="1:43" x14ac:dyDescent="0.25">
      <c r="A205" t="s">
        <v>37</v>
      </c>
      <c r="B205">
        <v>8.9341271467980796</v>
      </c>
      <c r="C205">
        <v>8.2831764171312303E-3</v>
      </c>
      <c r="D205">
        <v>9.4992520395503508</v>
      </c>
      <c r="E205">
        <v>-13.5878048233469</v>
      </c>
      <c r="F205" s="1">
        <v>0</v>
      </c>
      <c r="G205" s="1">
        <v>0</v>
      </c>
      <c r="H205">
        <v>3.6425085728197799</v>
      </c>
      <c r="I205">
        <v>-81.898866982792995</v>
      </c>
      <c r="J205">
        <v>-93.640540435447093</v>
      </c>
      <c r="K205">
        <v>-97.0549597947997</v>
      </c>
      <c r="L205">
        <v>-61.702793927203899</v>
      </c>
      <c r="M205">
        <v>24.775723879252201</v>
      </c>
      <c r="N205">
        <v>95.3078051637996</v>
      </c>
      <c r="O205">
        <v>80.038231249929794</v>
      </c>
      <c r="P205">
        <v>197618.74853313799</v>
      </c>
      <c r="Q205">
        <v>245591.376644565</v>
      </c>
      <c r="R205">
        <v>84.385538999443398</v>
      </c>
      <c r="S205">
        <v>679.27159203615702</v>
      </c>
      <c r="T205">
        <v>0.58835596574280802</v>
      </c>
      <c r="U205">
        <v>0.35587382713347299</v>
      </c>
      <c r="V205" s="1">
        <v>0</v>
      </c>
      <c r="W205">
        <v>0.18139667095742601</v>
      </c>
      <c r="X205">
        <v>0.46272950190909901</v>
      </c>
      <c r="Y205" s="1">
        <v>0</v>
      </c>
      <c r="Z205">
        <v>0.19458323475811401</v>
      </c>
      <c r="AA205">
        <v>2.8674785428008299E-4</v>
      </c>
      <c r="AB205">
        <v>7.03466266590009E-3</v>
      </c>
      <c r="AC205" s="3">
        <v>4.8700079188695598E-4</v>
      </c>
      <c r="AD205" s="1">
        <v>0</v>
      </c>
      <c r="AE205" s="3">
        <v>5.4323722813939899E-4</v>
      </c>
      <c r="AF205" s="3">
        <v>1.1983425698595099E-6</v>
      </c>
      <c r="AG205">
        <v>6.9890498818419102</v>
      </c>
      <c r="AH205">
        <v>0.14425233824421299</v>
      </c>
      <c r="AI205">
        <v>105.235334203392</v>
      </c>
      <c r="AJ205" t="s">
        <v>87</v>
      </c>
      <c r="AK205" t="s">
        <v>88</v>
      </c>
      <c r="AL205">
        <v>186741022138.88</v>
      </c>
      <c r="AM205">
        <v>944956</v>
      </c>
      <c r="AN205" s="1">
        <f>AA205+AB205*$AN$112+AC205*$AO$112+AE205*$AP$112+AF205*$AQ$112</f>
        <v>7.3226088627500324E-3</v>
      </c>
      <c r="AO205" s="8">
        <f t="shared" si="10"/>
        <v>8.4417321431360151</v>
      </c>
      <c r="AP205" s="15">
        <f t="shared" si="11"/>
        <v>5.8328669438111991E-2</v>
      </c>
      <c r="AQ205" s="8">
        <f>B205-AO205</f>
        <v>0.49239500366206457</v>
      </c>
    </row>
    <row r="206" spans="1:43" x14ac:dyDescent="0.25">
      <c r="A206" t="s">
        <v>37</v>
      </c>
      <c r="B206">
        <v>9.4916300631591799</v>
      </c>
      <c r="C206">
        <v>8.4044944815335199E-3</v>
      </c>
      <c r="D206">
        <v>9.6320156408070208</v>
      </c>
      <c r="E206">
        <v>-8.3698800655825796</v>
      </c>
      <c r="F206" s="1">
        <v>0</v>
      </c>
      <c r="G206" s="1">
        <v>0</v>
      </c>
      <c r="H206">
        <v>3.7436807195655399</v>
      </c>
      <c r="I206">
        <v>-58.528310885088601</v>
      </c>
      <c r="J206">
        <v>-70.489217549132604</v>
      </c>
      <c r="K206">
        <v>-76.179930985869305</v>
      </c>
      <c r="L206">
        <v>-37.788308000058798</v>
      </c>
      <c r="M206">
        <v>25.015516116221601</v>
      </c>
      <c r="N206">
        <v>95.341914291895094</v>
      </c>
      <c r="O206">
        <v>80.083467545972198</v>
      </c>
      <c r="P206">
        <v>192433.01544525599</v>
      </c>
      <c r="Q206">
        <v>240434.993676132</v>
      </c>
      <c r="R206">
        <v>84.6516334525882</v>
      </c>
      <c r="S206">
        <v>684.93876034863695</v>
      </c>
      <c r="T206">
        <v>0.60951084721181403</v>
      </c>
      <c r="U206">
        <v>0.342756815410795</v>
      </c>
      <c r="V206" s="1">
        <v>0</v>
      </c>
      <c r="W206">
        <v>0.15925089622247501</v>
      </c>
      <c r="X206">
        <v>0.49799228836672799</v>
      </c>
      <c r="Y206" s="1">
        <v>0</v>
      </c>
      <c r="Z206">
        <v>0.168349725416122</v>
      </c>
      <c r="AA206">
        <v>2.8664261874362002E-4</v>
      </c>
      <c r="AB206">
        <v>7.0204917354555196E-3</v>
      </c>
      <c r="AC206" s="3">
        <v>5.9506281409605201E-4</v>
      </c>
      <c r="AD206" s="1">
        <v>0</v>
      </c>
      <c r="AE206" s="3">
        <v>5.0834700362224999E-4</v>
      </c>
      <c r="AF206" s="3">
        <v>2.8885015392576399E-5</v>
      </c>
      <c r="AG206">
        <v>6.9584543413906301</v>
      </c>
      <c r="AH206">
        <v>0.144292555842331</v>
      </c>
      <c r="AI206">
        <v>206.871870626061</v>
      </c>
      <c r="AJ206" t="s">
        <v>89</v>
      </c>
      <c r="AK206" t="s">
        <v>90</v>
      </c>
      <c r="AL206">
        <v>199651947586.67001</v>
      </c>
      <c r="AM206">
        <v>1037514</v>
      </c>
      <c r="AN206" s="1">
        <f>AA206+AB206*$AN$112+AC206*$AO$112+AE206*$AP$112+AF206*$AQ$112</f>
        <v>7.3360193695917158E-3</v>
      </c>
      <c r="AO206" s="8">
        <f t="shared" si="10"/>
        <v>8.4565738416965797</v>
      </c>
      <c r="AP206" s="15">
        <f t="shared" si="11"/>
        <v>0.12239663968392001</v>
      </c>
      <c r="AQ206" s="8">
        <f>B206-AO206</f>
        <v>1.0350562214626002</v>
      </c>
    </row>
    <row r="207" spans="1:43" x14ac:dyDescent="0.25">
      <c r="A207" t="s">
        <v>37</v>
      </c>
      <c r="B207">
        <v>10.5199509938831</v>
      </c>
      <c r="C207">
        <v>8.9669960215849505E-3</v>
      </c>
      <c r="D207">
        <v>10.245255628477301</v>
      </c>
      <c r="E207">
        <v>-6.810537169052</v>
      </c>
      <c r="F207" s="1">
        <v>0</v>
      </c>
      <c r="G207" s="1">
        <v>0</v>
      </c>
      <c r="H207">
        <v>3.8161330778472302</v>
      </c>
      <c r="I207">
        <v>-33.547783130911697</v>
      </c>
      <c r="J207">
        <v>-47.087724770427997</v>
      </c>
      <c r="K207">
        <v>-51.8706417990619</v>
      </c>
      <c r="L207">
        <v>-12.427688275645</v>
      </c>
      <c r="M207">
        <v>24.957948742576601</v>
      </c>
      <c r="N207">
        <v>95.248787622501297</v>
      </c>
      <c r="O207">
        <v>80.114995264881003</v>
      </c>
      <c r="P207">
        <v>188964.841946245</v>
      </c>
      <c r="Q207">
        <v>236211.70547572401</v>
      </c>
      <c r="R207">
        <v>84.945330667907101</v>
      </c>
      <c r="S207">
        <v>688.79785111249305</v>
      </c>
      <c r="T207">
        <v>0.58946082083792195</v>
      </c>
      <c r="U207">
        <v>0.33130162762014997</v>
      </c>
      <c r="V207" s="1">
        <v>0</v>
      </c>
      <c r="W207">
        <v>0.15924750798402201</v>
      </c>
      <c r="X207">
        <v>0.50945086439582599</v>
      </c>
      <c r="Y207" s="1">
        <v>0</v>
      </c>
      <c r="Z207">
        <v>0.18878704340741201</v>
      </c>
      <c r="AA207">
        <v>2.8659810721007599E-4</v>
      </c>
      <c r="AB207">
        <v>6.8600809675382598E-3</v>
      </c>
      <c r="AC207" s="3">
        <v>8.2717870218808104E-4</v>
      </c>
      <c r="AD207" s="1">
        <v>0</v>
      </c>
      <c r="AE207" s="3">
        <v>6.8314165575008299E-4</v>
      </c>
      <c r="AF207" s="3">
        <v>3.1001059581937902E-4</v>
      </c>
      <c r="AG207">
        <v>6.9333060314250297</v>
      </c>
      <c r="AH207">
        <v>0.14323983940448401</v>
      </c>
      <c r="AI207">
        <v>331.66896960186</v>
      </c>
      <c r="AJ207" t="s">
        <v>91</v>
      </c>
      <c r="AK207" t="s">
        <v>92</v>
      </c>
      <c r="AL207">
        <v>208473950158.45999</v>
      </c>
      <c r="AM207">
        <v>1103242</v>
      </c>
      <c r="AN207" s="1">
        <f>AA207+AB207*$AN$112+AC207*$AO$112+AE207*$AP$112+AF207*$AQ$112</f>
        <v>7.4566896705677149E-3</v>
      </c>
      <c r="AO207" s="8">
        <f t="shared" si="10"/>
        <v>8.5900231097270954</v>
      </c>
      <c r="AP207" s="15">
        <f t="shared" si="11"/>
        <v>0.22467086054408969</v>
      </c>
    </row>
    <row r="208" spans="1:43" x14ac:dyDescent="0.25">
      <c r="A208" t="s">
        <v>37</v>
      </c>
      <c r="B208">
        <v>12.6789152215187</v>
      </c>
      <c r="C208">
        <v>1.1131326057517E-2</v>
      </c>
      <c r="D208">
        <v>12.5694056363494</v>
      </c>
      <c r="E208">
        <v>-5.0325977104496102</v>
      </c>
      <c r="F208" s="1">
        <v>0</v>
      </c>
      <c r="G208" s="1">
        <v>0</v>
      </c>
      <c r="H208">
        <v>3.88013042247553</v>
      </c>
      <c r="I208">
        <v>-9.3959367665621496</v>
      </c>
      <c r="J208">
        <v>-25.5618160659258</v>
      </c>
      <c r="K208">
        <v>-23.9506919809733</v>
      </c>
      <c r="L208">
        <v>11.912292394301801</v>
      </c>
      <c r="M208">
        <v>24.3623782945259</v>
      </c>
      <c r="N208">
        <v>95.241423587561499</v>
      </c>
      <c r="O208">
        <v>80.121405809240102</v>
      </c>
      <c r="P208">
        <v>187235.76149237901</v>
      </c>
      <c r="Q208">
        <v>233890.69085457199</v>
      </c>
      <c r="R208">
        <v>85.307099983492705</v>
      </c>
      <c r="S208">
        <v>685.16642690307106</v>
      </c>
      <c r="T208">
        <v>0.56227210465334498</v>
      </c>
      <c r="U208">
        <v>0.35022207002218397</v>
      </c>
      <c r="V208" s="1">
        <v>0</v>
      </c>
      <c r="W208">
        <v>0.158071121762318</v>
      </c>
      <c r="X208">
        <v>0.49170680821549601</v>
      </c>
      <c r="Y208" s="1">
        <v>0</v>
      </c>
      <c r="Z208">
        <v>0.22254134166592801</v>
      </c>
      <c r="AA208">
        <v>2.8608994581878902E-4</v>
      </c>
      <c r="AB208">
        <v>6.8397039999344104E-3</v>
      </c>
      <c r="AC208" s="3">
        <v>1.4072843892256001E-3</v>
      </c>
      <c r="AD208" s="1">
        <v>0</v>
      </c>
      <c r="AE208" s="3">
        <v>9.7488735290904901E-4</v>
      </c>
      <c r="AF208" s="3">
        <v>1.62339675034679E-3</v>
      </c>
      <c r="AG208">
        <v>7.1455297647646798</v>
      </c>
      <c r="AH208">
        <v>0.14473658188390201</v>
      </c>
      <c r="AI208">
        <v>429.43280521994598</v>
      </c>
      <c r="AJ208" t="s">
        <v>93</v>
      </c>
      <c r="AK208" t="s">
        <v>94</v>
      </c>
      <c r="AL208">
        <v>249174849280.14999</v>
      </c>
      <c r="AM208">
        <v>1330808</v>
      </c>
      <c r="AN208" s="1">
        <f>AA208+AB208*$AN$112+AC208*$AO$112+AE208*$AP$112+AF208*$AQ$112</f>
        <v>8.7491906960999906E-3</v>
      </c>
      <c r="AO208" s="8">
        <f t="shared" si="10"/>
        <v>10.008257964358769</v>
      </c>
      <c r="AP208" s="15">
        <f t="shared" si="11"/>
        <v>0.26684536576401485</v>
      </c>
    </row>
    <row r="209" spans="1:44" x14ac:dyDescent="0.25">
      <c r="A209" t="s">
        <v>37</v>
      </c>
      <c r="B209">
        <v>14.997766000708699</v>
      </c>
      <c r="C209">
        <v>1.3547341849884299E-2</v>
      </c>
      <c r="D209">
        <v>15.0985770566996</v>
      </c>
      <c r="E209">
        <v>2.3930109084347801</v>
      </c>
      <c r="F209" s="1">
        <v>0</v>
      </c>
      <c r="G209" s="1">
        <v>0</v>
      </c>
      <c r="H209">
        <v>3.98929022919148</v>
      </c>
      <c r="I209">
        <v>14.3902518740496</v>
      </c>
      <c r="J209">
        <v>0.36652284054501799</v>
      </c>
      <c r="K209">
        <v>-3.96984594098882</v>
      </c>
      <c r="L209">
        <v>36.631373005026703</v>
      </c>
      <c r="M209">
        <v>24.246311031382898</v>
      </c>
      <c r="N209">
        <v>95.236734275847695</v>
      </c>
      <c r="O209">
        <v>80.056503807544502</v>
      </c>
      <c r="P209">
        <v>179430.28160807901</v>
      </c>
      <c r="Q209">
        <v>226117.80983996901</v>
      </c>
      <c r="R209">
        <v>87.061962106013596</v>
      </c>
      <c r="S209">
        <v>693.48281019849503</v>
      </c>
      <c r="T209">
        <v>0.57777308735141897</v>
      </c>
      <c r="U209">
        <v>0.36226778492079798</v>
      </c>
      <c r="V209" s="1">
        <v>0</v>
      </c>
      <c r="W209">
        <v>0.137160413594936</v>
      </c>
      <c r="X209">
        <v>0.50057180148426395</v>
      </c>
      <c r="Y209" s="1">
        <v>0</v>
      </c>
      <c r="Z209">
        <v>0.20515170638642299</v>
      </c>
      <c r="AA209">
        <v>2.8591147661194698E-4</v>
      </c>
      <c r="AB209">
        <v>6.7411310572612201E-3</v>
      </c>
      <c r="AC209" s="3">
        <v>1.7740419045953199E-3</v>
      </c>
      <c r="AD209" s="1">
        <v>0</v>
      </c>
      <c r="AE209" s="3">
        <v>1.14469407667278E-3</v>
      </c>
      <c r="AF209" s="3">
        <v>3.6016228667257299E-3</v>
      </c>
      <c r="AG209">
        <v>7.2603149652985497</v>
      </c>
      <c r="AH209">
        <v>0.14660237862694001</v>
      </c>
      <c r="AI209">
        <v>678.02252317267505</v>
      </c>
      <c r="AJ209" t="s">
        <v>95</v>
      </c>
      <c r="AK209" t="s">
        <v>96</v>
      </c>
      <c r="AL209">
        <v>181234632519.92999</v>
      </c>
      <c r="AM209">
        <v>1010056</v>
      </c>
      <c r="AN209" s="1">
        <f>AA209+AB209*$AN$112+AC209*$AO$112+AE209*$AP$112+AF209*$AQ$112</f>
        <v>1.0628665400598897E-2</v>
      </c>
      <c r="AO209" s="8">
        <f t="shared" si="10"/>
        <v>12.03460059508007</v>
      </c>
      <c r="AP209" s="15">
        <f t="shared" si="11"/>
        <v>0.24622050247683469</v>
      </c>
    </row>
    <row r="210" spans="1:44" x14ac:dyDescent="0.25">
      <c r="A210" t="s">
        <v>37</v>
      </c>
      <c r="B210">
        <v>16.237035475572998</v>
      </c>
      <c r="C210">
        <v>1.4999802596075199E-2</v>
      </c>
      <c r="D210">
        <v>16.5866025635497</v>
      </c>
      <c r="E210">
        <v>12.200858220350399</v>
      </c>
      <c r="F210" s="1">
        <v>0</v>
      </c>
      <c r="G210" s="1">
        <v>0</v>
      </c>
      <c r="H210">
        <v>4.12590727956165</v>
      </c>
      <c r="I210">
        <v>36.954740814563202</v>
      </c>
      <c r="J210">
        <v>21.5531588787962</v>
      </c>
      <c r="K210">
        <v>17.4752771682213</v>
      </c>
      <c r="L210">
        <v>61.069165041053601</v>
      </c>
      <c r="M210">
        <v>24.8120256426003</v>
      </c>
      <c r="N210">
        <v>95.357443296684096</v>
      </c>
      <c r="O210">
        <v>80.020609502965399</v>
      </c>
      <c r="P210">
        <v>165486.03816567201</v>
      </c>
      <c r="Q210">
        <v>206310.84997431599</v>
      </c>
      <c r="R210">
        <v>91.373107429482701</v>
      </c>
      <c r="S210">
        <v>695.16631736828197</v>
      </c>
      <c r="T210">
        <v>0.61867105105889497</v>
      </c>
      <c r="U210">
        <v>0.35534024852403101</v>
      </c>
      <c r="V210" s="1">
        <v>0</v>
      </c>
      <c r="W210">
        <v>0.11065137491497901</v>
      </c>
      <c r="X210">
        <v>0.53400837656098898</v>
      </c>
      <c r="Y210" s="1">
        <v>0</v>
      </c>
      <c r="Z210">
        <v>0.15530101694144899</v>
      </c>
      <c r="AA210">
        <v>2.8659126915801201E-4</v>
      </c>
      <c r="AB210">
        <v>6.6573001920937598E-3</v>
      </c>
      <c r="AC210" s="3">
        <v>1.7160353251763499E-3</v>
      </c>
      <c r="AD210" s="1">
        <v>0</v>
      </c>
      <c r="AE210" s="3">
        <v>1.72753910468986E-3</v>
      </c>
      <c r="AF210" s="3">
        <v>4.6123907351716597E-3</v>
      </c>
      <c r="AG210">
        <v>7.2234552480646999</v>
      </c>
      <c r="AH210">
        <v>0.148610118021411</v>
      </c>
      <c r="AI210">
        <v>1085.11832225067</v>
      </c>
      <c r="AJ210" t="s">
        <v>97</v>
      </c>
      <c r="AK210" t="s">
        <v>98</v>
      </c>
      <c r="AL210">
        <v>136022572958.58</v>
      </c>
      <c r="AM210">
        <v>821958</v>
      </c>
      <c r="AN210" s="1">
        <f t="shared" ref="AN210:AN216" si="12">AA210+AB210*$AN$112+AC210*$AO$112+AE210*$AP$112+AF210*$AQ$112</f>
        <v>1.1556282196423431E-2</v>
      </c>
      <c r="AO210" s="8">
        <f t="shared" si="10"/>
        <v>13.019210283232496</v>
      </c>
      <c r="AP210" s="15">
        <f t="shared" ref="AP210:AP216" si="13">B210/AO210-1</f>
        <v>0.24715978329997124</v>
      </c>
    </row>
    <row r="211" spans="1:44" x14ac:dyDescent="0.25">
      <c r="A211" t="s">
        <v>37</v>
      </c>
      <c r="B211">
        <v>16.930742501443699</v>
      </c>
      <c r="C211">
        <v>1.55817012669489E-2</v>
      </c>
      <c r="D211">
        <v>17.176012550098601</v>
      </c>
      <c r="E211">
        <v>25.6609600232171</v>
      </c>
      <c r="F211" s="1">
        <v>0</v>
      </c>
      <c r="G211" s="1">
        <v>0</v>
      </c>
      <c r="H211">
        <v>4.3004136280584699</v>
      </c>
      <c r="I211">
        <v>59.0160797366336</v>
      </c>
      <c r="J211">
        <v>42.386131767797899</v>
      </c>
      <c r="K211">
        <v>41.263456216597902</v>
      </c>
      <c r="L211">
        <v>85.555459382478901</v>
      </c>
      <c r="M211">
        <v>25.90331529362</v>
      </c>
      <c r="N211">
        <v>95.530269552281993</v>
      </c>
      <c r="O211">
        <v>79.998019406703307</v>
      </c>
      <c r="P211">
        <v>150345.66376884299</v>
      </c>
      <c r="Q211">
        <v>186849.60362492199</v>
      </c>
      <c r="R211">
        <v>98.220618668529497</v>
      </c>
      <c r="S211">
        <v>690.82855679172496</v>
      </c>
      <c r="T211">
        <v>0.67945743574812401</v>
      </c>
      <c r="U211">
        <v>0.31676006386764399</v>
      </c>
      <c r="V211" s="1">
        <v>0</v>
      </c>
      <c r="W211">
        <v>9.2485548451809105E-2</v>
      </c>
      <c r="X211">
        <v>0.590754387680546</v>
      </c>
      <c r="Y211" s="1">
        <v>0</v>
      </c>
      <c r="Z211">
        <v>9.5385010598113801E-2</v>
      </c>
      <c r="AA211">
        <v>2.8693643939039799E-4</v>
      </c>
      <c r="AB211">
        <v>6.5222573609205201E-3</v>
      </c>
      <c r="AC211" s="3">
        <v>1.66919632490543E-3</v>
      </c>
      <c r="AD211" s="1">
        <v>0</v>
      </c>
      <c r="AE211" s="3">
        <v>2.6365378311044999E-3</v>
      </c>
      <c r="AF211" s="3">
        <v>4.4667762758010101E-3</v>
      </c>
      <c r="AG211">
        <v>7.0660864819185498</v>
      </c>
      <c r="AH211">
        <v>0.15048198228201101</v>
      </c>
      <c r="AI211">
        <v>1638.9522342770699</v>
      </c>
      <c r="AJ211" t="s">
        <v>99</v>
      </c>
      <c r="AK211" t="s">
        <v>100</v>
      </c>
      <c r="AL211">
        <v>74230916300.910004</v>
      </c>
      <c r="AM211">
        <v>493735</v>
      </c>
      <c r="AN211" s="1">
        <f t="shared" si="12"/>
        <v>1.1275970076111929E-2</v>
      </c>
      <c r="AO211" s="8">
        <f t="shared" si="10"/>
        <v>12.722746243272976</v>
      </c>
      <c r="AP211" s="15">
        <f t="shared" si="13"/>
        <v>0.33074590797530523</v>
      </c>
    </row>
    <row r="212" spans="1:44" x14ac:dyDescent="0.25">
      <c r="A212" t="s">
        <v>37</v>
      </c>
      <c r="B212">
        <v>17.040105140868999</v>
      </c>
      <c r="C212">
        <v>1.53310588101018E-2</v>
      </c>
      <c r="D212">
        <v>16.922604388464201</v>
      </c>
      <c r="E212">
        <v>34.094085300792401</v>
      </c>
      <c r="F212" s="1">
        <v>0</v>
      </c>
      <c r="G212" s="1">
        <v>0</v>
      </c>
      <c r="H212">
        <v>4.4185298086807698</v>
      </c>
      <c r="I212">
        <v>80.696685647826996</v>
      </c>
      <c r="J212">
        <v>65.527407461220093</v>
      </c>
      <c r="K212">
        <v>59.740395941041299</v>
      </c>
      <c r="L212">
        <v>110.212783012231</v>
      </c>
      <c r="M212">
        <v>27.665230317422701</v>
      </c>
      <c r="N212">
        <v>95.653646925118494</v>
      </c>
      <c r="O212">
        <v>79.956463426419305</v>
      </c>
      <c r="P212">
        <v>135139.26881168899</v>
      </c>
      <c r="Q212">
        <v>167046.02169381801</v>
      </c>
      <c r="R212">
        <v>106.267473457652</v>
      </c>
      <c r="S212">
        <v>696.45803221513404</v>
      </c>
      <c r="T212">
        <v>0.70223496400137497</v>
      </c>
      <c r="U212">
        <v>0.31473167514098099</v>
      </c>
      <c r="V212" s="1">
        <v>0</v>
      </c>
      <c r="W212">
        <v>8.0160495126357798E-2</v>
      </c>
      <c r="X212">
        <v>0.60510782973265997</v>
      </c>
      <c r="Y212" s="1">
        <v>0</v>
      </c>
      <c r="Z212">
        <v>6.71213909843527E-2</v>
      </c>
      <c r="AA212">
        <v>2.8866043537342198E-4</v>
      </c>
      <c r="AB212">
        <v>6.4050880863948901E-3</v>
      </c>
      <c r="AC212" s="3">
        <v>1.19505473966625E-3</v>
      </c>
      <c r="AD212" s="1">
        <v>0</v>
      </c>
      <c r="AE212" s="3">
        <v>2.93616542012074E-3</v>
      </c>
      <c r="AF212" s="3">
        <v>4.50573810492076E-3</v>
      </c>
      <c r="AG212">
        <v>6.6520614524568602</v>
      </c>
      <c r="AH212">
        <v>0.15022464957076201</v>
      </c>
      <c r="AI212">
        <v>2230.8598951507302</v>
      </c>
      <c r="AJ212" t="s">
        <v>101</v>
      </c>
      <c r="AK212" t="s">
        <v>102</v>
      </c>
      <c r="AL212">
        <v>37284383708.07</v>
      </c>
      <c r="AM212">
        <v>275896</v>
      </c>
      <c r="AN212" s="1">
        <f t="shared" si="12"/>
        <v>1.1199486626689072E-2</v>
      </c>
      <c r="AO212" s="8">
        <f t="shared" si="10"/>
        <v>12.641695038023959</v>
      </c>
      <c r="AP212" s="15">
        <f t="shared" si="13"/>
        <v>0.34792882517853885</v>
      </c>
    </row>
    <row r="213" spans="1:44" x14ac:dyDescent="0.25">
      <c r="A213" t="s">
        <v>37</v>
      </c>
      <c r="B213">
        <v>17.4366517279419</v>
      </c>
      <c r="C213">
        <v>1.5658349272350901E-2</v>
      </c>
      <c r="D213">
        <v>17.253364735594801</v>
      </c>
      <c r="E213">
        <v>48.559168876500301</v>
      </c>
      <c r="F213" s="1">
        <v>0</v>
      </c>
      <c r="G213" s="1">
        <v>0</v>
      </c>
      <c r="H213">
        <v>4.5865995919328801</v>
      </c>
      <c r="I213">
        <v>102.38992057537099</v>
      </c>
      <c r="J213">
        <v>88.665015648461804</v>
      </c>
      <c r="K213">
        <v>78.111767909402204</v>
      </c>
      <c r="L213">
        <v>134.69015111571301</v>
      </c>
      <c r="M213">
        <v>28.3275772840265</v>
      </c>
      <c r="N213">
        <v>95.749800065173602</v>
      </c>
      <c r="O213">
        <v>79.912467135877904</v>
      </c>
      <c r="P213">
        <v>123425.264653383</v>
      </c>
      <c r="Q213">
        <v>152647.996926158</v>
      </c>
      <c r="R213">
        <v>110.10400687857501</v>
      </c>
      <c r="S213">
        <v>703.41612834374496</v>
      </c>
      <c r="T213">
        <v>0.72693455096452497</v>
      </c>
      <c r="U213">
        <v>0.27919185089736798</v>
      </c>
      <c r="V213" s="1">
        <v>0</v>
      </c>
      <c r="W213">
        <v>6.5894915832695702E-2</v>
      </c>
      <c r="X213">
        <v>0.654913233269935</v>
      </c>
      <c r="Y213" s="1">
        <v>0</v>
      </c>
      <c r="Z213">
        <v>4.8998817982202E-2</v>
      </c>
      <c r="AA213">
        <v>2.8982610850366702E-4</v>
      </c>
      <c r="AB213">
        <v>6.2394798726272396E-3</v>
      </c>
      <c r="AC213" s="3">
        <v>8.3987453078802497E-4</v>
      </c>
      <c r="AD213" s="1">
        <v>0</v>
      </c>
      <c r="AE213" s="3">
        <v>3.1056384745028402E-3</v>
      </c>
      <c r="AF213" s="3">
        <v>5.1835584462714204E-3</v>
      </c>
      <c r="AG213">
        <v>6.5710704503690698</v>
      </c>
      <c r="AH213">
        <v>0.152158514685415</v>
      </c>
      <c r="AI213">
        <v>2839.3057769484399</v>
      </c>
      <c r="AJ213" t="s">
        <v>103</v>
      </c>
      <c r="AK213" t="s">
        <v>104</v>
      </c>
      <c r="AL213">
        <v>14086772305.42</v>
      </c>
      <c r="AM213">
        <v>114132</v>
      </c>
      <c r="AN213" s="1">
        <f t="shared" si="12"/>
        <v>1.1712864427402327E-2</v>
      </c>
      <c r="AO213" s="8">
        <f t="shared" si="10"/>
        <v>13.18441284224312</v>
      </c>
      <c r="AP213" s="15">
        <f t="shared" si="13"/>
        <v>0.32252015592795469</v>
      </c>
    </row>
    <row r="214" spans="1:44" x14ac:dyDescent="0.25">
      <c r="A214" t="s">
        <v>37</v>
      </c>
      <c r="B214">
        <v>17.2112146641247</v>
      </c>
      <c r="C214">
        <v>1.3488863822513599E-2</v>
      </c>
      <c r="D214">
        <v>15.0381607341539</v>
      </c>
      <c r="E214">
        <v>59.6901373995751</v>
      </c>
      <c r="F214" s="1">
        <v>0</v>
      </c>
      <c r="G214" s="1">
        <v>0</v>
      </c>
      <c r="H214">
        <v>4.7268440593078598</v>
      </c>
      <c r="I214">
        <v>122.830875381406</v>
      </c>
      <c r="J214">
        <v>107.67998523814801</v>
      </c>
      <c r="K214">
        <v>99.464027537693099</v>
      </c>
      <c r="L214">
        <v>159.218661971974</v>
      </c>
      <c r="M214">
        <v>30.744338684175698</v>
      </c>
      <c r="N214">
        <v>95.819151581780204</v>
      </c>
      <c r="O214">
        <v>79.972289591208707</v>
      </c>
      <c r="P214">
        <v>109418.613070333</v>
      </c>
      <c r="Q214">
        <v>136912.609716904</v>
      </c>
      <c r="R214">
        <v>120.37969567619299</v>
      </c>
      <c r="S214">
        <v>698.23151389789098</v>
      </c>
      <c r="T214">
        <v>0.705680858458958</v>
      </c>
      <c r="U214">
        <v>0.32719852180379899</v>
      </c>
      <c r="V214" s="1">
        <v>0</v>
      </c>
      <c r="W214">
        <v>8.1988175577272102E-2</v>
      </c>
      <c r="X214">
        <v>0.59081330261892795</v>
      </c>
      <c r="Y214" s="1">
        <v>0</v>
      </c>
      <c r="Z214">
        <v>5.3190906731301502E-2</v>
      </c>
      <c r="AA214">
        <v>2.9326788401458701E-4</v>
      </c>
      <c r="AB214">
        <v>6.0738900533680402E-3</v>
      </c>
      <c r="AC214" s="3">
        <v>6.5823014984595595E-4</v>
      </c>
      <c r="AD214" s="1">
        <v>0</v>
      </c>
      <c r="AE214" s="3">
        <v>2.4366009940389199E-3</v>
      </c>
      <c r="AF214" s="3">
        <v>4.0268702649534499E-3</v>
      </c>
      <c r="AG214">
        <v>5.8421726412484798</v>
      </c>
      <c r="AH214">
        <v>0.149048063038381</v>
      </c>
      <c r="AI214">
        <v>3618.2239587444201</v>
      </c>
      <c r="AJ214" t="s">
        <v>105</v>
      </c>
      <c r="AK214" t="s">
        <v>106</v>
      </c>
      <c r="AL214">
        <v>4419746037.75</v>
      </c>
      <c r="AM214">
        <v>40393</v>
      </c>
      <c r="AN214" s="1">
        <f t="shared" si="12"/>
        <v>1.0394028202336078E-2</v>
      </c>
      <c r="AO214" s="8">
        <f t="shared" si="10"/>
        <v>11.783933559953363</v>
      </c>
      <c r="AP214" s="15">
        <f t="shared" si="13"/>
        <v>0.4605661663449514</v>
      </c>
    </row>
    <row r="215" spans="1:44" x14ac:dyDescent="0.25">
      <c r="A215" t="s">
        <v>37</v>
      </c>
      <c r="B215">
        <v>15.8645024557892</v>
      </c>
      <c r="C215">
        <v>1.3591288695714699E-2</v>
      </c>
      <c r="D215">
        <v>15.1439546299701</v>
      </c>
      <c r="E215">
        <v>83.022206806942094</v>
      </c>
      <c r="F215" s="1">
        <v>0</v>
      </c>
      <c r="G215" s="1">
        <v>0</v>
      </c>
      <c r="H215">
        <v>4.9613798755110299</v>
      </c>
      <c r="I215">
        <v>144.19617055387701</v>
      </c>
      <c r="J215">
        <v>132.38990532634099</v>
      </c>
      <c r="K215">
        <v>114.936778961244</v>
      </c>
      <c r="L215">
        <v>184.308804122444</v>
      </c>
      <c r="M215">
        <v>30.110676639373601</v>
      </c>
      <c r="N215">
        <v>95.646144784953407</v>
      </c>
      <c r="O215">
        <v>79.933275238268493</v>
      </c>
      <c r="P215">
        <v>99119.325803619897</v>
      </c>
      <c r="Q215">
        <v>126582.66432209899</v>
      </c>
      <c r="R215">
        <v>117.727412636502</v>
      </c>
      <c r="S215">
        <v>708.89088498681303</v>
      </c>
      <c r="T215">
        <v>0.64189540492745201</v>
      </c>
      <c r="U215">
        <v>0.41887245725767103</v>
      </c>
      <c r="V215" s="1">
        <v>0</v>
      </c>
      <c r="W215">
        <v>8.1588494620240301E-2</v>
      </c>
      <c r="X215">
        <v>0.49953904812208799</v>
      </c>
      <c r="Y215" s="1">
        <v>0</v>
      </c>
      <c r="Z215">
        <v>0.15257361421558699</v>
      </c>
      <c r="AA215">
        <v>2.9490418728929E-4</v>
      </c>
      <c r="AB215">
        <v>6.0023307541261098E-3</v>
      </c>
      <c r="AC215" s="3">
        <v>3.21858858693464E-4</v>
      </c>
      <c r="AD215" s="1">
        <v>0</v>
      </c>
      <c r="AE215" s="3">
        <v>3.23040000704212E-3</v>
      </c>
      <c r="AF215" s="3">
        <v>3.7417808372130598E-3</v>
      </c>
      <c r="AG215">
        <v>6.0151457935932902</v>
      </c>
      <c r="AH215">
        <v>0.15025335941534801</v>
      </c>
      <c r="AI215">
        <v>4134.1411948670102</v>
      </c>
      <c r="AJ215" t="s">
        <v>107</v>
      </c>
      <c r="AK215" t="s">
        <v>108</v>
      </c>
      <c r="AL215">
        <v>1095268550.1300001</v>
      </c>
      <c r="AM215">
        <v>11050</v>
      </c>
      <c r="AN215" s="1">
        <f t="shared" si="12"/>
        <v>1.003901577862846E-2</v>
      </c>
      <c r="AO215" s="8">
        <f t="shared" si="10"/>
        <v>11.403422526453856</v>
      </c>
      <c r="AP215" s="15">
        <f t="shared" si="13"/>
        <v>0.39120535251469057</v>
      </c>
    </row>
    <row r="216" spans="1:44" x14ac:dyDescent="0.25">
      <c r="A216" t="s">
        <v>37</v>
      </c>
      <c r="B216">
        <v>15.2820682508238</v>
      </c>
      <c r="C216">
        <v>1.3565792146725399E-2</v>
      </c>
      <c r="D216">
        <v>15.1176307271729</v>
      </c>
      <c r="E216">
        <v>122.900777814132</v>
      </c>
      <c r="F216" s="1">
        <v>0</v>
      </c>
      <c r="G216" s="1">
        <v>0</v>
      </c>
      <c r="H216">
        <v>5.3228319876253698</v>
      </c>
      <c r="I216">
        <v>164.07561098401899</v>
      </c>
      <c r="J216">
        <v>141.57047465383701</v>
      </c>
      <c r="K216">
        <v>146.10222773595601</v>
      </c>
      <c r="L216">
        <v>208.75955170888099</v>
      </c>
      <c r="M216">
        <v>30.399769476159801</v>
      </c>
      <c r="N216">
        <v>95.645706971464904</v>
      </c>
      <c r="O216">
        <v>79.983707827829605</v>
      </c>
      <c r="P216">
        <v>88980.037632063002</v>
      </c>
      <c r="Q216">
        <v>112626.87873781699</v>
      </c>
      <c r="R216">
        <v>116.44532025731399</v>
      </c>
      <c r="S216">
        <v>668.49486195563304</v>
      </c>
      <c r="T216">
        <v>0.49928462135014401</v>
      </c>
      <c r="U216">
        <v>0.57034165150071003</v>
      </c>
      <c r="V216" s="1">
        <v>0</v>
      </c>
      <c r="W216">
        <v>0.14864650794950901</v>
      </c>
      <c r="X216">
        <v>0.28101184054978001</v>
      </c>
      <c r="Y216" s="1">
        <v>0</v>
      </c>
      <c r="Z216">
        <v>0.28723447236558303</v>
      </c>
      <c r="AA216">
        <v>2.9306018076934902E-4</v>
      </c>
      <c r="AB216">
        <v>6.0472410034659203E-3</v>
      </c>
      <c r="AC216" s="3">
        <v>3.3196526765419903E-4</v>
      </c>
      <c r="AD216" s="1">
        <v>0</v>
      </c>
      <c r="AE216" s="3">
        <v>4.2473671848741196E-3</v>
      </c>
      <c r="AF216" s="3">
        <v>2.64616720133068E-3</v>
      </c>
      <c r="AG216">
        <v>5.9700821719245001</v>
      </c>
      <c r="AH216">
        <v>0.15320227553669399</v>
      </c>
      <c r="AI216">
        <v>4867.8075558483097</v>
      </c>
      <c r="AJ216" t="s">
        <v>109</v>
      </c>
      <c r="AK216" t="s">
        <v>110</v>
      </c>
      <c r="AL216">
        <v>338569043.19</v>
      </c>
      <c r="AM216">
        <v>3805</v>
      </c>
      <c r="AN216" s="1">
        <f t="shared" si="12"/>
        <v>8.9864683855659482E-3</v>
      </c>
      <c r="AO216" s="8">
        <f t="shared" si="10"/>
        <v>10.266415951300212</v>
      </c>
      <c r="AP216" s="15">
        <f t="shared" si="13"/>
        <v>0.48854949218070298</v>
      </c>
    </row>
    <row r="219" spans="1:44" x14ac:dyDescent="0.25">
      <c r="AN219" t="s">
        <v>226</v>
      </c>
      <c r="AO219" t="s">
        <v>227</v>
      </c>
      <c r="AP219" t="s">
        <v>228</v>
      </c>
      <c r="AQ219" t="s">
        <v>229</v>
      </c>
    </row>
    <row r="220" spans="1:44" x14ac:dyDescent="0.25">
      <c r="A220" t="s">
        <v>0</v>
      </c>
      <c r="B220" t="s">
        <v>1</v>
      </c>
      <c r="C220" t="s">
        <v>2</v>
      </c>
      <c r="D220" t="s">
        <v>3</v>
      </c>
      <c r="E220" t="s">
        <v>5</v>
      </c>
      <c r="F220" t="s">
        <v>6</v>
      </c>
      <c r="G220" t="s">
        <v>208</v>
      </c>
      <c r="H220" t="s">
        <v>7</v>
      </c>
      <c r="I220" t="s">
        <v>8</v>
      </c>
      <c r="J220" t="s">
        <v>134</v>
      </c>
      <c r="K220" t="s">
        <v>143</v>
      </c>
      <c r="L220" t="s">
        <v>9</v>
      </c>
      <c r="M220" t="s">
        <v>10</v>
      </c>
      <c r="N220" t="s">
        <v>11</v>
      </c>
      <c r="O220" t="s">
        <v>13</v>
      </c>
      <c r="P220" t="s">
        <v>14</v>
      </c>
      <c r="Q220" t="s">
        <v>15</v>
      </c>
      <c r="R220" t="s">
        <v>16</v>
      </c>
      <c r="S220" t="s">
        <v>17</v>
      </c>
      <c r="T220" t="s">
        <v>18</v>
      </c>
      <c r="U220" t="s">
        <v>20</v>
      </c>
      <c r="V220" t="s">
        <v>21</v>
      </c>
      <c r="W220" t="s">
        <v>22</v>
      </c>
      <c r="X220" t="s">
        <v>23</v>
      </c>
      <c r="Y220" t="s">
        <v>24</v>
      </c>
      <c r="Z220" t="s">
        <v>25</v>
      </c>
      <c r="AA220" t="s">
        <v>26</v>
      </c>
      <c r="AB220" t="s">
        <v>27</v>
      </c>
      <c r="AC220" s="3" t="s">
        <v>120</v>
      </c>
      <c r="AD220" t="s">
        <v>28</v>
      </c>
      <c r="AE220" s="3" t="s">
        <v>29</v>
      </c>
      <c r="AF220" s="3" t="s">
        <v>30</v>
      </c>
      <c r="AG220" t="s">
        <v>31</v>
      </c>
      <c r="AH220" t="s">
        <v>32</v>
      </c>
      <c r="AI220" t="s">
        <v>33</v>
      </c>
      <c r="AJ220" t="s">
        <v>34</v>
      </c>
      <c r="AK220" t="s">
        <v>74</v>
      </c>
      <c r="AL220" t="s">
        <v>35</v>
      </c>
      <c r="AM220" t="s">
        <v>36</v>
      </c>
      <c r="AN220" s="15">
        <v>1</v>
      </c>
      <c r="AO220" s="15">
        <v>0</v>
      </c>
      <c r="AP220" s="15">
        <v>0</v>
      </c>
      <c r="AQ220" s="15">
        <v>1</v>
      </c>
    </row>
    <row r="221" spans="1:44" x14ac:dyDescent="0.25">
      <c r="A221" t="s">
        <v>37</v>
      </c>
      <c r="B221">
        <v>6.4835381109575696</v>
      </c>
      <c r="C221">
        <v>5.4153811737315599E-3</v>
      </c>
      <c r="D221">
        <v>6.3083551661873196</v>
      </c>
      <c r="E221">
        <v>-62.467456135737798</v>
      </c>
      <c r="F221" s="1">
        <v>0</v>
      </c>
      <c r="G221" s="1">
        <v>0</v>
      </c>
      <c r="H221">
        <v>3.0577489981831598</v>
      </c>
      <c r="I221">
        <v>-174.49302738979401</v>
      </c>
      <c r="J221">
        <v>-171.75637057903299</v>
      </c>
      <c r="K221">
        <v>-179.986123780817</v>
      </c>
      <c r="L221">
        <v>-156.627348373026</v>
      </c>
      <c r="M221">
        <v>25.410180587051801</v>
      </c>
      <c r="N221">
        <v>90.926617921737204</v>
      </c>
      <c r="O221">
        <v>75.8349039343356</v>
      </c>
      <c r="P221">
        <v>223373.12037883699</v>
      </c>
      <c r="Q221">
        <v>275661.58783371298</v>
      </c>
      <c r="R221">
        <v>81.647510992387097</v>
      </c>
      <c r="S221">
        <v>635.28145688437303</v>
      </c>
      <c r="T221">
        <v>0.345817868231382</v>
      </c>
      <c r="U221">
        <v>0.44437384478907799</v>
      </c>
      <c r="V221" s="1">
        <v>0</v>
      </c>
      <c r="W221">
        <v>0.17892029282952199</v>
      </c>
      <c r="X221">
        <v>0.37670586238139803</v>
      </c>
      <c r="Y221" s="1">
        <v>0</v>
      </c>
      <c r="Z221">
        <v>0.52635380237877905</v>
      </c>
      <c r="AA221">
        <v>2.93644781909487E-4</v>
      </c>
      <c r="AB221">
        <v>5.4269130788436098E-3</v>
      </c>
      <c r="AC221" s="3">
        <v>2.0933821163624599E-6</v>
      </c>
      <c r="AD221" s="1">
        <v>0</v>
      </c>
      <c r="AE221" s="3">
        <v>2.8751992197249301E-5</v>
      </c>
      <c r="AF221" s="3">
        <v>0</v>
      </c>
      <c r="AG221">
        <v>6.6658362225157797</v>
      </c>
      <c r="AH221">
        <v>0.14510349933911501</v>
      </c>
      <c r="AI221">
        <v>3.8107900531329499</v>
      </c>
      <c r="AJ221" t="s">
        <v>79</v>
      </c>
      <c r="AK221" t="s">
        <v>80</v>
      </c>
      <c r="AL221">
        <v>341984247.30000001</v>
      </c>
      <c r="AM221">
        <v>1531</v>
      </c>
      <c r="AN221" s="1">
        <f>AA221+AB221*$AN$112+AC221*$AO$112+AE221*$AP$112+AF221*$AQ$112</f>
        <v>5.7205578607530966E-3</v>
      </c>
      <c r="AO221" s="8">
        <f>100*(1-(1-AN221)^12)</f>
        <v>6.6527518302180066</v>
      </c>
      <c r="AP221" s="15">
        <v>1</v>
      </c>
      <c r="AR221" s="15">
        <f t="shared" ref="AR221:AR237" si="14">B221/AO221-1</f>
        <v>-2.5435146775179218E-2</v>
      </c>
    </row>
    <row r="222" spans="1:44" x14ac:dyDescent="0.25">
      <c r="A222" t="s">
        <v>37</v>
      </c>
      <c r="B222">
        <v>11.242148121723</v>
      </c>
      <c r="C222">
        <v>5.5942883790715903E-3</v>
      </c>
      <c r="D222">
        <v>6.5103957336506797</v>
      </c>
      <c r="E222">
        <v>-44.789459920395601</v>
      </c>
      <c r="F222" s="1">
        <v>0</v>
      </c>
      <c r="G222" s="1">
        <v>0</v>
      </c>
      <c r="H222">
        <v>3.2535538283149101</v>
      </c>
      <c r="I222">
        <v>-152.65686595218199</v>
      </c>
      <c r="J222">
        <v>-151.91462320559501</v>
      </c>
      <c r="K222">
        <v>-161.87995316592</v>
      </c>
      <c r="L222">
        <v>-134.328381947526</v>
      </c>
      <c r="M222">
        <v>26.445962664940399</v>
      </c>
      <c r="N222">
        <v>92.393608272274804</v>
      </c>
      <c r="O222">
        <v>75.723868134331497</v>
      </c>
      <c r="P222">
        <v>217725.08604604899</v>
      </c>
      <c r="Q222">
        <v>259729.91917173701</v>
      </c>
      <c r="R222">
        <v>82.664176000429194</v>
      </c>
      <c r="S222">
        <v>650.29058576219802</v>
      </c>
      <c r="T222">
        <v>0.39897640687270097</v>
      </c>
      <c r="U222">
        <v>0.36792841879148702</v>
      </c>
      <c r="V222" s="1">
        <v>0</v>
      </c>
      <c r="W222">
        <v>0.24440578726206499</v>
      </c>
      <c r="X222">
        <v>0.38766579394644701</v>
      </c>
      <c r="Y222" s="1">
        <v>0</v>
      </c>
      <c r="Z222">
        <v>0.41396767632783199</v>
      </c>
      <c r="AA222">
        <v>2.9490003072211302E-4</v>
      </c>
      <c r="AB222">
        <v>5.7715115978576297E-3</v>
      </c>
      <c r="AC222" s="3">
        <v>4.4049624003507599E-6</v>
      </c>
      <c r="AD222" s="1">
        <v>0</v>
      </c>
      <c r="AE222" s="3">
        <v>2.4202153311446999E-5</v>
      </c>
      <c r="AF222" s="3">
        <v>0</v>
      </c>
      <c r="AG222">
        <v>7.1769106254538499</v>
      </c>
      <c r="AH222">
        <v>0.163938442651334</v>
      </c>
      <c r="AI222">
        <v>21.638155129112501</v>
      </c>
      <c r="AJ222" t="s">
        <v>81</v>
      </c>
      <c r="AK222" t="s">
        <v>82</v>
      </c>
      <c r="AL222">
        <v>3943219033.3800001</v>
      </c>
      <c r="AM222">
        <v>18111</v>
      </c>
      <c r="AN222" s="1">
        <f>AA222+AB222*$AN$112+AC222*$AO$112+AE222*$AP$112+AF222*$AQ$112</f>
        <v>6.0664116285797428E-3</v>
      </c>
      <c r="AO222" s="8">
        <f t="shared" ref="AO222:AO237" si="15">100*(1-(1-AN222)^12)</f>
        <v>7.041650197341931</v>
      </c>
      <c r="AR222" s="15">
        <f t="shared" si="14"/>
        <v>0.59652181046520392</v>
      </c>
    </row>
    <row r="223" spans="1:44" x14ac:dyDescent="0.25">
      <c r="A223" t="s">
        <v>37</v>
      </c>
      <c r="B223">
        <v>10.5699411160313</v>
      </c>
      <c r="C223">
        <v>7.7359172100560101E-3</v>
      </c>
      <c r="D223">
        <v>8.8981373417697505</v>
      </c>
      <c r="E223">
        <v>-38.622355156736702</v>
      </c>
      <c r="F223" s="1">
        <v>0</v>
      </c>
      <c r="G223" s="1">
        <v>0</v>
      </c>
      <c r="H223">
        <v>3.3342713962934001</v>
      </c>
      <c r="I223">
        <v>-128.48039876561299</v>
      </c>
      <c r="J223">
        <v>-128.62333148090701</v>
      </c>
      <c r="K223">
        <v>-139.87971908684199</v>
      </c>
      <c r="L223">
        <v>-109.967737229278</v>
      </c>
      <c r="M223">
        <v>25.215387700057502</v>
      </c>
      <c r="N223">
        <v>92.407808325562399</v>
      </c>
      <c r="O223">
        <v>75.642594600299205</v>
      </c>
      <c r="P223">
        <v>215565.79272832201</v>
      </c>
      <c r="Q223">
        <v>258613.78940852801</v>
      </c>
      <c r="R223">
        <v>82.709945332567102</v>
      </c>
      <c r="S223">
        <v>655.02133354513796</v>
      </c>
      <c r="T223">
        <v>0.39571588635131699</v>
      </c>
      <c r="U223">
        <v>0.388862361318348</v>
      </c>
      <c r="V223" s="1">
        <v>0</v>
      </c>
      <c r="W223">
        <v>0.23148587098647599</v>
      </c>
      <c r="X223">
        <v>0.379651767695174</v>
      </c>
      <c r="Y223" s="1">
        <v>0</v>
      </c>
      <c r="Z223">
        <v>0.42106186279996399</v>
      </c>
      <c r="AA223">
        <v>2.9448184926351002E-4</v>
      </c>
      <c r="AB223">
        <v>6.8821974010590901E-3</v>
      </c>
      <c r="AC223" s="3">
        <v>1.7859731037552401E-4</v>
      </c>
      <c r="AD223" s="1">
        <v>0</v>
      </c>
      <c r="AE223" s="3">
        <v>1.0904812898181401E-3</v>
      </c>
      <c r="AF223" s="3">
        <v>1.0948329880518499E-8</v>
      </c>
      <c r="AG223">
        <v>7.8231639240262103</v>
      </c>
      <c r="AH223">
        <v>0.16877831959272099</v>
      </c>
      <c r="AI223">
        <v>31.894298849664601</v>
      </c>
      <c r="AJ223" t="s">
        <v>83</v>
      </c>
      <c r="AK223" t="s">
        <v>84</v>
      </c>
      <c r="AL223">
        <v>21476604363.73</v>
      </c>
      <c r="AM223">
        <v>99629</v>
      </c>
      <c r="AN223" s="1">
        <f>AA223+AB223*$AN$112+AC223*$AO$112+AE223*$AP$112+AF223*$AQ$112</f>
        <v>7.1766901986524811E-3</v>
      </c>
      <c r="AO223" s="8">
        <f t="shared" si="15"/>
        <v>8.2800981606400921</v>
      </c>
      <c r="AQ223" s="8">
        <f>B223-AO223</f>
        <v>2.2898429553912081</v>
      </c>
      <c r="AR223" s="15">
        <f t="shared" si="14"/>
        <v>0.2765478030533628</v>
      </c>
    </row>
    <row r="224" spans="1:44" x14ac:dyDescent="0.25">
      <c r="A224" t="s">
        <v>37</v>
      </c>
      <c r="B224">
        <v>11.099061499619401</v>
      </c>
      <c r="C224">
        <v>9.8607087609095794E-3</v>
      </c>
      <c r="D224">
        <v>11.211741634934199</v>
      </c>
      <c r="E224">
        <v>-29.149231303310302</v>
      </c>
      <c r="F224" s="1">
        <v>0</v>
      </c>
      <c r="G224" s="1">
        <v>0</v>
      </c>
      <c r="H224">
        <v>3.47317446161607</v>
      </c>
      <c r="I224">
        <v>-105.02911832246301</v>
      </c>
      <c r="J224">
        <v>-105.40931368462</v>
      </c>
      <c r="K224">
        <v>-122.94800751786001</v>
      </c>
      <c r="L224">
        <v>-86.053389300518305</v>
      </c>
      <c r="M224">
        <v>25.878301941218201</v>
      </c>
      <c r="N224">
        <v>92.656968778542307</v>
      </c>
      <c r="O224">
        <v>75.487809129166394</v>
      </c>
      <c r="P224">
        <v>210307.03232962301</v>
      </c>
      <c r="Q224">
        <v>254514.81788626601</v>
      </c>
      <c r="R224">
        <v>82.930520943190402</v>
      </c>
      <c r="S224">
        <v>665.42578812692102</v>
      </c>
      <c r="T224">
        <v>0.41961292607436201</v>
      </c>
      <c r="U224">
        <v>0.40282041095094301</v>
      </c>
      <c r="V224" s="1">
        <v>0</v>
      </c>
      <c r="W224">
        <v>0.212028967743462</v>
      </c>
      <c r="X224">
        <v>0.38515062130559302</v>
      </c>
      <c r="Y224" s="1">
        <v>0</v>
      </c>
      <c r="Z224">
        <v>0.39170322193630103</v>
      </c>
      <c r="AA224">
        <v>2.94878282717442E-4</v>
      </c>
      <c r="AB224">
        <v>7.5042268107203798E-3</v>
      </c>
      <c r="AC224" s="3">
        <v>4.6794813371566803E-4</v>
      </c>
      <c r="AD224" s="1">
        <v>0</v>
      </c>
      <c r="AE224" s="3">
        <v>2.0180366253836801E-3</v>
      </c>
      <c r="AF224" s="3">
        <v>4.1840436591016702E-7</v>
      </c>
      <c r="AG224">
        <v>7.85833569365544</v>
      </c>
      <c r="AH224">
        <v>0.17408720857405999</v>
      </c>
      <c r="AI224">
        <v>68.3824610006629</v>
      </c>
      <c r="AJ224" t="s">
        <v>85</v>
      </c>
      <c r="AK224" t="s">
        <v>86</v>
      </c>
      <c r="AL224">
        <v>52846161390.82</v>
      </c>
      <c r="AM224">
        <v>251281</v>
      </c>
      <c r="AN224" s="1">
        <f>AA224+AB224*$AN$112+AC224*$AO$112+AE224*$AP$112+AF224*$AQ$112</f>
        <v>7.7995234978037314E-3</v>
      </c>
      <c r="AO224" s="8">
        <f t="shared" si="15"/>
        <v>8.9681905728057671</v>
      </c>
      <c r="AQ224" s="8">
        <f>B224-AO224</f>
        <v>2.1308709268136337</v>
      </c>
      <c r="AR224" s="15">
        <f t="shared" si="14"/>
        <v>0.23760321655909844</v>
      </c>
    </row>
    <row r="225" spans="1:44" x14ac:dyDescent="0.25">
      <c r="A225" t="s">
        <v>37</v>
      </c>
      <c r="B225">
        <v>12.0113322419821</v>
      </c>
      <c r="C225">
        <v>1.0612889126954E-2</v>
      </c>
      <c r="D225">
        <v>12.0177670215212</v>
      </c>
      <c r="E225">
        <v>-20.672247751573099</v>
      </c>
      <c r="F225" s="1">
        <v>0</v>
      </c>
      <c r="G225" s="1">
        <v>0</v>
      </c>
      <c r="H225">
        <v>3.6211215905913798</v>
      </c>
      <c r="I225">
        <v>-81.104119243209297</v>
      </c>
      <c r="J225">
        <v>-81.742445550592393</v>
      </c>
      <c r="K225">
        <v>-102.866332698549</v>
      </c>
      <c r="L225">
        <v>-61.278352187046202</v>
      </c>
      <c r="M225">
        <v>26.884380914949499</v>
      </c>
      <c r="N225">
        <v>93.112138530140001</v>
      </c>
      <c r="O225">
        <v>75.373411825120698</v>
      </c>
      <c r="P225">
        <v>201295.77845677701</v>
      </c>
      <c r="Q225">
        <v>246052.794045524</v>
      </c>
      <c r="R225">
        <v>83.312259053495893</v>
      </c>
      <c r="S225">
        <v>670.94027460865004</v>
      </c>
      <c r="T225">
        <v>0.46410963636945901</v>
      </c>
      <c r="U225">
        <v>0.39458686443358698</v>
      </c>
      <c r="V225" s="1">
        <v>0</v>
      </c>
      <c r="W225">
        <v>0.19373173243424899</v>
      </c>
      <c r="X225">
        <v>0.411681403132162</v>
      </c>
      <c r="Y225" s="1">
        <v>0</v>
      </c>
      <c r="Z225">
        <v>0.33562802016798698</v>
      </c>
      <c r="AA225">
        <v>2.9473786795877201E-4</v>
      </c>
      <c r="AB225">
        <v>8.0933883578489206E-3</v>
      </c>
      <c r="AC225" s="3">
        <v>6.6526264596884397E-4</v>
      </c>
      <c r="AD225" s="1">
        <v>0</v>
      </c>
      <c r="AE225" s="3">
        <v>1.6378421541209101E-3</v>
      </c>
      <c r="AF225" s="3">
        <v>1.8269443325078099E-6</v>
      </c>
      <c r="AG225">
        <v>7.8441193012064696</v>
      </c>
      <c r="AH225">
        <v>0.18101873181682299</v>
      </c>
      <c r="AI225">
        <v>139.763305223451</v>
      </c>
      <c r="AJ225" t="s">
        <v>87</v>
      </c>
      <c r="AK225" t="s">
        <v>88</v>
      </c>
      <c r="AL225">
        <v>100472963196.91</v>
      </c>
      <c r="AM225">
        <v>499131</v>
      </c>
      <c r="AN225" s="1">
        <f>AA225+AB225*$AN$177+AC225*$AO$177+AE225*$AP$177+AF225*$AQ$177</f>
        <v>8.3899531701402009E-3</v>
      </c>
      <c r="AO225" s="8">
        <f t="shared" si="15"/>
        <v>9.6161118778140704</v>
      </c>
      <c r="AQ225" s="8">
        <f>B225-AO225</f>
        <v>2.3952203641680292</v>
      </c>
      <c r="AR225" s="15">
        <f t="shared" si="14"/>
        <v>0.24908407832631307</v>
      </c>
    </row>
    <row r="226" spans="1:44" x14ac:dyDescent="0.25">
      <c r="A226" t="s">
        <v>37</v>
      </c>
      <c r="B226">
        <v>13.0603532793833</v>
      </c>
      <c r="C226">
        <v>1.16319131444636E-2</v>
      </c>
      <c r="D226">
        <v>13.0990408906501</v>
      </c>
      <c r="E226">
        <v>-14.4835844824857</v>
      </c>
      <c r="F226" s="1">
        <v>0</v>
      </c>
      <c r="G226" s="1">
        <v>0</v>
      </c>
      <c r="H226">
        <v>3.7344807692643802</v>
      </c>
      <c r="I226">
        <v>-57.8162403556383</v>
      </c>
      <c r="J226">
        <v>-58.709869979576197</v>
      </c>
      <c r="K226">
        <v>-83.382133721852497</v>
      </c>
      <c r="L226">
        <v>-37.380509166542701</v>
      </c>
      <c r="M226">
        <v>27.680629983060101</v>
      </c>
      <c r="N226">
        <v>93.543054042797493</v>
      </c>
      <c r="O226">
        <v>75.203237884313893</v>
      </c>
      <c r="P226">
        <v>195296.18562775099</v>
      </c>
      <c r="Q226">
        <v>239819.598582206</v>
      </c>
      <c r="R226">
        <v>83.819518541477194</v>
      </c>
      <c r="S226">
        <v>678.69727178191795</v>
      </c>
      <c r="T226">
        <v>0.492677899179986</v>
      </c>
      <c r="U226">
        <v>0.39157172217015301</v>
      </c>
      <c r="V226" s="1">
        <v>0</v>
      </c>
      <c r="W226">
        <v>0.17646622288077801</v>
      </c>
      <c r="X226">
        <v>0.43196205494906798</v>
      </c>
      <c r="Y226" s="1">
        <v>0</v>
      </c>
      <c r="Z226">
        <v>0.30263787680542598</v>
      </c>
      <c r="AA226">
        <v>2.9410606141410799E-4</v>
      </c>
      <c r="AB226">
        <v>8.5133691746914295E-3</v>
      </c>
      <c r="AC226" s="3">
        <v>9.0888940914729403E-4</v>
      </c>
      <c r="AD226" s="1">
        <v>0</v>
      </c>
      <c r="AE226" s="3">
        <v>1.92749500865144E-3</v>
      </c>
      <c r="AF226" s="3">
        <v>3.04384685660675E-5</v>
      </c>
      <c r="AG226">
        <v>7.9138773414318502</v>
      </c>
      <c r="AH226">
        <v>0.18864335206303201</v>
      </c>
      <c r="AI226">
        <v>251.71335831382299</v>
      </c>
      <c r="AJ226" t="s">
        <v>89</v>
      </c>
      <c r="AK226" t="s">
        <v>90</v>
      </c>
      <c r="AL226">
        <v>137559407197.32001</v>
      </c>
      <c r="AM226">
        <v>704363</v>
      </c>
      <c r="AN226" s="1">
        <f>AA226+AB226*$AN$112+AC226*$AO$112+AE226*$AP$112+AF226*$AQ$112</f>
        <v>8.8379137046716051E-3</v>
      </c>
      <c r="AO226" s="8">
        <f t="shared" si="15"/>
        <v>10.104868129680522</v>
      </c>
      <c r="AQ226" s="8">
        <f>B226-AO226</f>
        <v>2.9554851497027776</v>
      </c>
      <c r="AR226" s="15">
        <f t="shared" si="14"/>
        <v>0.29248131809081013</v>
      </c>
    </row>
    <row r="227" spans="1:44" x14ac:dyDescent="0.25">
      <c r="A227" t="s">
        <v>37</v>
      </c>
      <c r="B227">
        <v>14.745447232762601</v>
      </c>
      <c r="C227">
        <v>1.3000610249143099E-2</v>
      </c>
      <c r="D227">
        <v>14.5321833219352</v>
      </c>
      <c r="E227">
        <v>-9.5015111946260191</v>
      </c>
      <c r="F227" s="1">
        <v>0</v>
      </c>
      <c r="G227" s="1">
        <v>0</v>
      </c>
      <c r="H227">
        <v>3.82639732176676</v>
      </c>
      <c r="I227">
        <v>-32.984405465119998</v>
      </c>
      <c r="J227">
        <v>-34.497703481339997</v>
      </c>
      <c r="K227">
        <v>-61.361317755235298</v>
      </c>
      <c r="L227">
        <v>-12.251777738976401</v>
      </c>
      <c r="M227">
        <v>28.033076865393301</v>
      </c>
      <c r="N227">
        <v>93.6977336682058</v>
      </c>
      <c r="O227">
        <v>75.156252571242504</v>
      </c>
      <c r="P227">
        <v>192500.29803404701</v>
      </c>
      <c r="Q227">
        <v>238577.026169174</v>
      </c>
      <c r="R227">
        <v>84.258240080349196</v>
      </c>
      <c r="S227">
        <v>684.82780525081603</v>
      </c>
      <c r="T227">
        <v>0.49847190424339599</v>
      </c>
      <c r="U227">
        <v>0.38095327623758402</v>
      </c>
      <c r="V227" s="1">
        <v>0</v>
      </c>
      <c r="W227">
        <v>0.17004392476437999</v>
      </c>
      <c r="X227">
        <v>0.44900279899803502</v>
      </c>
      <c r="Y227" s="1">
        <v>0</v>
      </c>
      <c r="Z227">
        <v>0.29892723812710598</v>
      </c>
      <c r="AA227">
        <v>2.9293538265293199E-4</v>
      </c>
      <c r="AB227">
        <v>8.5308292795391802E-3</v>
      </c>
      <c r="AC227" s="3">
        <v>1.3299408801406699E-3</v>
      </c>
      <c r="AD227" s="1">
        <v>0</v>
      </c>
      <c r="AE227" s="3">
        <v>2.5524015249121499E-3</v>
      </c>
      <c r="AF227" s="3">
        <v>2.9453481358150701E-4</v>
      </c>
      <c r="AG227">
        <v>7.90616502527915</v>
      </c>
      <c r="AH227">
        <v>0.19151458189736301</v>
      </c>
      <c r="AI227">
        <v>421.53416057548799</v>
      </c>
      <c r="AJ227" t="s">
        <v>91</v>
      </c>
      <c r="AK227" t="s">
        <v>92</v>
      </c>
      <c r="AL227">
        <v>157278326002.45999</v>
      </c>
      <c r="AM227">
        <v>817029</v>
      </c>
      <c r="AN227" s="1">
        <f>AA227+AB227*$AN$112+AC227*$AO$112+AE227*$AP$112+AF227*$AQ$112</f>
        <v>9.1182994757736183E-3</v>
      </c>
      <c r="AO227" s="8">
        <f t="shared" si="15"/>
        <v>10.409554560880785</v>
      </c>
      <c r="AQ227" s="8">
        <f>B227-AO227</f>
        <v>4.3358926718818154</v>
      </c>
      <c r="AR227" s="15">
        <f t="shared" si="14"/>
        <v>0.4165300874809903</v>
      </c>
    </row>
    <row r="228" spans="1:44" x14ac:dyDescent="0.25">
      <c r="A228" t="s">
        <v>37</v>
      </c>
      <c r="B228">
        <v>17.269492171433701</v>
      </c>
      <c r="C228">
        <v>1.5253422175561099E-2</v>
      </c>
      <c r="D228">
        <v>16.8439670291298</v>
      </c>
      <c r="E228">
        <v>-5.2063258260570304</v>
      </c>
      <c r="F228" s="1">
        <v>0</v>
      </c>
      <c r="G228" s="1">
        <v>0</v>
      </c>
      <c r="H228">
        <v>3.8913760153536701</v>
      </c>
      <c r="I228">
        <v>-8.6649027601993502</v>
      </c>
      <c r="J228">
        <v>-10.851058546692</v>
      </c>
      <c r="K228">
        <v>-35.427203810769697</v>
      </c>
      <c r="L228">
        <v>12.218007536396501</v>
      </c>
      <c r="M228">
        <v>27.614693312277101</v>
      </c>
      <c r="N228">
        <v>93.720150318545706</v>
      </c>
      <c r="O228">
        <v>75.182905524051293</v>
      </c>
      <c r="P228">
        <v>191045.66158663499</v>
      </c>
      <c r="Q228">
        <v>237091.72634023201</v>
      </c>
      <c r="R228">
        <v>84.752094031754794</v>
      </c>
      <c r="S228">
        <v>686.482429642081</v>
      </c>
      <c r="T228">
        <v>0.483461257956535</v>
      </c>
      <c r="U228">
        <v>0.380956659704072</v>
      </c>
      <c r="V228" s="1">
        <v>0</v>
      </c>
      <c r="W228">
        <v>0.16774063224720201</v>
      </c>
      <c r="X228">
        <v>0.45130270804872402</v>
      </c>
      <c r="Y228" s="1">
        <v>0</v>
      </c>
      <c r="Z228">
        <v>0.32389438738476301</v>
      </c>
      <c r="AA228">
        <v>2.9209952754979398E-4</v>
      </c>
      <c r="AB228">
        <v>8.3461193549709493E-3</v>
      </c>
      <c r="AC228" s="3">
        <v>1.9476913087760901E-3</v>
      </c>
      <c r="AD228" s="1">
        <v>0</v>
      </c>
      <c r="AE228" s="3">
        <v>3.1761240950429E-3</v>
      </c>
      <c r="AF228" s="3">
        <v>1.4914406897691399E-3</v>
      </c>
      <c r="AG228">
        <v>8.0615141841761098</v>
      </c>
      <c r="AH228">
        <v>0.19280003761395001</v>
      </c>
      <c r="AI228">
        <v>587.92514677372003</v>
      </c>
      <c r="AJ228" t="s">
        <v>93</v>
      </c>
      <c r="AK228" t="s">
        <v>94</v>
      </c>
      <c r="AL228">
        <v>181932401437.63</v>
      </c>
      <c r="AM228">
        <v>952298</v>
      </c>
      <c r="AN228" s="1">
        <f>AA228+AB228*$AN$112+AC228*$AO$112+AE228*$AP$112+AF228*$AQ$112</f>
        <v>1.0129659572289883E-2</v>
      </c>
      <c r="AO228" s="8">
        <f t="shared" si="15"/>
        <v>11.500719535152527</v>
      </c>
      <c r="AR228" s="15">
        <f t="shared" si="14"/>
        <v>0.50160101884483232</v>
      </c>
    </row>
    <row r="229" spans="1:44" x14ac:dyDescent="0.25">
      <c r="A229" t="s">
        <v>37</v>
      </c>
      <c r="B229">
        <v>19.773196489089599</v>
      </c>
      <c r="C229">
        <v>1.8093413663317699E-2</v>
      </c>
      <c r="D229">
        <v>19.676601022240401</v>
      </c>
      <c r="E229">
        <v>1.21644860046186</v>
      </c>
      <c r="F229" s="1">
        <v>0</v>
      </c>
      <c r="G229" s="1">
        <v>0</v>
      </c>
      <c r="H229">
        <v>3.97178706424631</v>
      </c>
      <c r="I229">
        <v>15.485495874855999</v>
      </c>
      <c r="J229">
        <v>13.5179630005013</v>
      </c>
      <c r="K229">
        <v>-13.5088607340839</v>
      </c>
      <c r="L229">
        <v>36.830579834576099</v>
      </c>
      <c r="M229">
        <v>27.267020550344402</v>
      </c>
      <c r="N229">
        <v>93.643980205256597</v>
      </c>
      <c r="O229">
        <v>75.165489326228197</v>
      </c>
      <c r="P229">
        <v>186968.461663052</v>
      </c>
      <c r="Q229">
        <v>232446.55512741301</v>
      </c>
      <c r="R229">
        <v>86.329722262754501</v>
      </c>
      <c r="S229">
        <v>692.45687229116197</v>
      </c>
      <c r="T229">
        <v>0.47937881524929099</v>
      </c>
      <c r="U229">
        <v>0.386766450890281</v>
      </c>
      <c r="V229" s="1">
        <v>0</v>
      </c>
      <c r="W229">
        <v>0.14950598535439599</v>
      </c>
      <c r="X229">
        <v>0.46372756375532098</v>
      </c>
      <c r="Y229" s="1">
        <v>0</v>
      </c>
      <c r="Z229">
        <v>0.33598884171934401</v>
      </c>
      <c r="AA229">
        <v>2.9177048713767097E-4</v>
      </c>
      <c r="AB229">
        <v>8.0810267260740393E-3</v>
      </c>
      <c r="AC229" s="3">
        <v>2.6429769819726399E-3</v>
      </c>
      <c r="AD229" s="1">
        <v>0</v>
      </c>
      <c r="AE229" s="3">
        <v>3.6651265671786499E-3</v>
      </c>
      <c r="AF229" s="3">
        <v>3.4125794358716298E-3</v>
      </c>
      <c r="AG229">
        <v>8.1714221670621292</v>
      </c>
      <c r="AH229">
        <v>0.193318601602436</v>
      </c>
      <c r="AI229">
        <v>819.77387014470105</v>
      </c>
      <c r="AJ229" t="s">
        <v>95</v>
      </c>
      <c r="AK229" t="s">
        <v>96</v>
      </c>
      <c r="AL229">
        <v>145175401427.51001</v>
      </c>
      <c r="AM229">
        <v>776470</v>
      </c>
      <c r="AN229" s="1">
        <f>AA229+AB229*$AN$112+AC229*$AO$112+AE229*$AP$112+AF229*$AQ$112</f>
        <v>1.1785376649083339E-2</v>
      </c>
      <c r="AO229" s="8">
        <f t="shared" si="15"/>
        <v>13.260819600282304</v>
      </c>
      <c r="AR229" s="15">
        <f t="shared" si="14"/>
        <v>0.49109912396882738</v>
      </c>
    </row>
    <row r="230" spans="1:44" x14ac:dyDescent="0.25">
      <c r="A230" t="s">
        <v>37</v>
      </c>
      <c r="B230">
        <v>20.700122544570299</v>
      </c>
      <c r="C230">
        <v>2.0228651417672099E-2</v>
      </c>
      <c r="D230">
        <v>21.7477519386334</v>
      </c>
      <c r="E230">
        <v>8.1482405745481294</v>
      </c>
      <c r="F230" s="1">
        <v>0</v>
      </c>
      <c r="G230" s="1">
        <v>0</v>
      </c>
      <c r="H230">
        <v>4.0706070814983901</v>
      </c>
      <c r="I230">
        <v>38.926856268535602</v>
      </c>
      <c r="J230">
        <v>36.786341208326803</v>
      </c>
      <c r="K230">
        <v>7.2051059262674197</v>
      </c>
      <c r="L230">
        <v>61.522703694366598</v>
      </c>
      <c r="M230">
        <v>27.3510127477191</v>
      </c>
      <c r="N230">
        <v>93.771257158251601</v>
      </c>
      <c r="O230">
        <v>75.162490160795798</v>
      </c>
      <c r="P230">
        <v>176619.11035546701</v>
      </c>
      <c r="Q230">
        <v>217426.39455733099</v>
      </c>
      <c r="R230">
        <v>90.385981076247205</v>
      </c>
      <c r="S230">
        <v>698.66353418333495</v>
      </c>
      <c r="T230">
        <v>0.51196521267418604</v>
      </c>
      <c r="U230">
        <v>0.38105858836791501</v>
      </c>
      <c r="V230" s="1">
        <v>0</v>
      </c>
      <c r="W230">
        <v>0.12634021462915801</v>
      </c>
      <c r="X230">
        <v>0.49260119700292498</v>
      </c>
      <c r="Y230" s="1">
        <v>0</v>
      </c>
      <c r="Z230">
        <v>0.29560970774586498</v>
      </c>
      <c r="AA230">
        <v>2.9195299661851699E-4</v>
      </c>
      <c r="AB230">
        <v>7.9202517754330508E-3</v>
      </c>
      <c r="AC230" s="3">
        <v>2.5396726493537901E-3</v>
      </c>
      <c r="AD230" s="1">
        <v>0</v>
      </c>
      <c r="AE230" s="3">
        <v>4.40610814321342E-3</v>
      </c>
      <c r="AF230" s="3">
        <v>5.0707042887956797E-3</v>
      </c>
      <c r="AG230">
        <v>8.2397636928835691</v>
      </c>
      <c r="AH230">
        <v>0.19553821366142199</v>
      </c>
      <c r="AI230">
        <v>1205.4004423260001</v>
      </c>
      <c r="AJ230" t="s">
        <v>97</v>
      </c>
      <c r="AK230" t="s">
        <v>98</v>
      </c>
      <c r="AL230">
        <v>111019240387.24001</v>
      </c>
      <c r="AM230">
        <v>628580</v>
      </c>
      <c r="AN230" s="1">
        <f>AA230+AB230*$AN$112+AC230*$AO$112+AE230*$AP$112+AF230*$AQ$112</f>
        <v>1.3282909060847246E-2</v>
      </c>
      <c r="AO230" s="8">
        <f t="shared" si="15"/>
        <v>14.8250655026121</v>
      </c>
      <c r="AR230" s="15">
        <f t="shared" si="14"/>
        <v>0.39629214730437745</v>
      </c>
    </row>
    <row r="231" spans="1:44" x14ac:dyDescent="0.25">
      <c r="A231" t="s">
        <v>37</v>
      </c>
      <c r="B231">
        <v>21.758998339957799</v>
      </c>
      <c r="C231">
        <v>2.1520074377611002E-2</v>
      </c>
      <c r="D231">
        <v>22.976536809964799</v>
      </c>
      <c r="E231">
        <v>18.4672331197688</v>
      </c>
      <c r="F231" s="1">
        <v>0</v>
      </c>
      <c r="G231" s="1">
        <v>0</v>
      </c>
      <c r="H231">
        <v>4.2167041884274701</v>
      </c>
      <c r="I231">
        <v>61.589474584188899</v>
      </c>
      <c r="J231">
        <v>58.962500567395601</v>
      </c>
      <c r="K231">
        <v>32.011120012603598</v>
      </c>
      <c r="L231">
        <v>85.916766271358895</v>
      </c>
      <c r="M231">
        <v>28.146913211827901</v>
      </c>
      <c r="N231">
        <v>94.2274226769661</v>
      </c>
      <c r="O231">
        <v>75.110932373012403</v>
      </c>
      <c r="P231">
        <v>164035.86069400501</v>
      </c>
      <c r="Q231">
        <v>200059.684222104</v>
      </c>
      <c r="R231">
        <v>98.574780082808601</v>
      </c>
      <c r="S231">
        <v>696.313367539355</v>
      </c>
      <c r="T231">
        <v>0.591561466081587</v>
      </c>
      <c r="U231">
        <v>0.35660726487674799</v>
      </c>
      <c r="V231" s="1">
        <v>0</v>
      </c>
      <c r="W231">
        <v>0.10003556934261899</v>
      </c>
      <c r="X231">
        <v>0.54335716578063098</v>
      </c>
      <c r="Y231" s="1">
        <v>0</v>
      </c>
      <c r="Z231">
        <v>0.207103919129937</v>
      </c>
      <c r="AA231">
        <v>2.9184816109573998E-4</v>
      </c>
      <c r="AB231">
        <v>7.9028064347729209E-3</v>
      </c>
      <c r="AC231" s="3">
        <v>2.6673651350435099E-3</v>
      </c>
      <c r="AD231" s="1">
        <v>0</v>
      </c>
      <c r="AE231" s="3">
        <v>5.63422233222537E-3</v>
      </c>
      <c r="AF231" s="3">
        <v>5.0238362505295002E-3</v>
      </c>
      <c r="AG231">
        <v>8.2771551691341703</v>
      </c>
      <c r="AH231">
        <v>0.202066161291688</v>
      </c>
      <c r="AI231">
        <v>1783.2849597449399</v>
      </c>
      <c r="AJ231" t="s">
        <v>99</v>
      </c>
      <c r="AK231" t="s">
        <v>100</v>
      </c>
      <c r="AL231">
        <v>66249655166.07</v>
      </c>
      <c r="AM231">
        <v>403873</v>
      </c>
      <c r="AN231" s="1">
        <f t="shared" ref="AN231:AN237" si="16">AA231+AB231*$AN$112+AC231*$AO$112+AE231*$AP$112+AF231*$AQ$112</f>
        <v>1.3218490846398161E-2</v>
      </c>
      <c r="AO231" s="8">
        <f t="shared" si="15"/>
        <v>14.758313387036281</v>
      </c>
      <c r="AR231" s="15">
        <f t="shared" si="14"/>
        <v>0.47435535276483054</v>
      </c>
    </row>
    <row r="232" spans="1:44" x14ac:dyDescent="0.25">
      <c r="A232" t="s">
        <v>37</v>
      </c>
      <c r="B232">
        <v>22.151405088940201</v>
      </c>
      <c r="C232">
        <v>2.20931575202097E-2</v>
      </c>
      <c r="D232">
        <v>23.516136256936001</v>
      </c>
      <c r="E232">
        <v>24.978690401988001</v>
      </c>
      <c r="F232" s="1">
        <v>0</v>
      </c>
      <c r="G232" s="1">
        <v>0</v>
      </c>
      <c r="H232">
        <v>4.32944621285412</v>
      </c>
      <c r="I232">
        <v>84.599100777291994</v>
      </c>
      <c r="J232">
        <v>82.284181982970694</v>
      </c>
      <c r="K232">
        <v>54.920224732388903</v>
      </c>
      <c r="L232">
        <v>110.992014217617</v>
      </c>
      <c r="M232">
        <v>29.479630666346502</v>
      </c>
      <c r="N232">
        <v>94.7003394955196</v>
      </c>
      <c r="O232">
        <v>74.999333721757196</v>
      </c>
      <c r="P232">
        <v>151181.15478876501</v>
      </c>
      <c r="Q232">
        <v>184833.524760267</v>
      </c>
      <c r="R232">
        <v>109.114055735265</v>
      </c>
      <c r="S232">
        <v>696.01080044749699</v>
      </c>
      <c r="T232">
        <v>0.65049439494493999</v>
      </c>
      <c r="U232">
        <v>0.337967407345868</v>
      </c>
      <c r="V232" s="1">
        <v>0</v>
      </c>
      <c r="W232">
        <v>8.7763977860290596E-2</v>
      </c>
      <c r="X232">
        <v>0.57426861479384095</v>
      </c>
      <c r="Y232" s="1">
        <v>0</v>
      </c>
      <c r="Z232">
        <v>0.12949256123620101</v>
      </c>
      <c r="AA232">
        <v>2.9216875733980099E-4</v>
      </c>
      <c r="AB232">
        <v>8.0033861083548194E-3</v>
      </c>
      <c r="AC232" s="3">
        <v>2.6511482696259699E-3</v>
      </c>
      <c r="AD232" s="1">
        <v>0</v>
      </c>
      <c r="AE232" s="3">
        <v>5.9506887263487598E-3</v>
      </c>
      <c r="AF232" s="3">
        <v>5.1958008390461004E-3</v>
      </c>
      <c r="AG232">
        <v>8.1496598331151393</v>
      </c>
      <c r="AH232">
        <v>0.20845230511568499</v>
      </c>
      <c r="AI232">
        <v>2398.79415799356</v>
      </c>
      <c r="AJ232" t="s">
        <v>101</v>
      </c>
      <c r="AK232" t="s">
        <v>102</v>
      </c>
      <c r="AL232">
        <v>36930230129.489998</v>
      </c>
      <c r="AM232">
        <v>244278</v>
      </c>
      <c r="AN232" s="1">
        <f t="shared" si="16"/>
        <v>1.3491355704740721E-2</v>
      </c>
      <c r="AO232" s="8">
        <f t="shared" si="15"/>
        <v>15.040736015241428</v>
      </c>
      <c r="AR232" s="15">
        <f t="shared" si="14"/>
        <v>0.47276071240750617</v>
      </c>
    </row>
    <row r="233" spans="1:44" x14ac:dyDescent="0.25">
      <c r="A233" t="s">
        <v>37</v>
      </c>
      <c r="B233">
        <v>23.5048361833129</v>
      </c>
      <c r="C233">
        <v>2.2508161531589299E-2</v>
      </c>
      <c r="D233">
        <v>23.904726993745602</v>
      </c>
      <c r="E233">
        <v>34.756026804946302</v>
      </c>
      <c r="F233" s="1">
        <v>0</v>
      </c>
      <c r="G233" s="1">
        <v>0</v>
      </c>
      <c r="H233">
        <v>4.45671596860445</v>
      </c>
      <c r="I233">
        <v>107.748409269033</v>
      </c>
      <c r="J233">
        <v>105.82048245404199</v>
      </c>
      <c r="K233">
        <v>72.6116282594258</v>
      </c>
      <c r="L233">
        <v>135.75326894834799</v>
      </c>
      <c r="M233">
        <v>30.294142050420898</v>
      </c>
      <c r="N233">
        <v>95.048432956111597</v>
      </c>
      <c r="O233">
        <v>74.846293547201299</v>
      </c>
      <c r="P233">
        <v>142444.21767855799</v>
      </c>
      <c r="Q233">
        <v>173839.05630762799</v>
      </c>
      <c r="R233">
        <v>114.546175957304</v>
      </c>
      <c r="S233">
        <v>706.14407106325598</v>
      </c>
      <c r="T233">
        <v>0.69449881529985702</v>
      </c>
      <c r="U233">
        <v>0.29870698931671402</v>
      </c>
      <c r="V233" s="1">
        <v>0</v>
      </c>
      <c r="W233">
        <v>7.2692223734592304E-2</v>
      </c>
      <c r="X233">
        <v>0.62860078694869304</v>
      </c>
      <c r="Y233" s="1">
        <v>0</v>
      </c>
      <c r="Z233">
        <v>8.3772309942240497E-2</v>
      </c>
      <c r="AA233">
        <v>2.9279404758886799E-4</v>
      </c>
      <c r="AB233">
        <v>7.9659601832823695E-3</v>
      </c>
      <c r="AC233" s="3">
        <v>2.10671500086817E-3</v>
      </c>
      <c r="AD233" s="1">
        <v>0</v>
      </c>
      <c r="AE233" s="3">
        <v>6.0865892181243804E-3</v>
      </c>
      <c r="AF233" s="3">
        <v>6.0561550171513504E-3</v>
      </c>
      <c r="AG233">
        <v>8.1638014590004992</v>
      </c>
      <c r="AH233">
        <v>0.21501460284403501</v>
      </c>
      <c r="AI233">
        <v>3054.1783595541701</v>
      </c>
      <c r="AJ233" t="s">
        <v>103</v>
      </c>
      <c r="AK233" t="s">
        <v>104</v>
      </c>
      <c r="AL233">
        <v>17731883549.279999</v>
      </c>
      <c r="AM233">
        <v>124483</v>
      </c>
      <c r="AN233" s="1">
        <f t="shared" si="16"/>
        <v>1.4314909248022588E-2</v>
      </c>
      <c r="AO233" s="8">
        <f t="shared" si="15"/>
        <v>15.887943620559742</v>
      </c>
      <c r="AR233" s="15">
        <f t="shared" si="14"/>
        <v>0.47941336806460866</v>
      </c>
    </row>
    <row r="234" spans="1:44" x14ac:dyDescent="0.25">
      <c r="A234" t="s">
        <v>37</v>
      </c>
      <c r="B234">
        <v>21.294316367870799</v>
      </c>
      <c r="C234">
        <v>2.1780523963015101E-2</v>
      </c>
      <c r="D234">
        <v>23.222200142810198</v>
      </c>
      <c r="E234">
        <v>45.426307738016703</v>
      </c>
      <c r="F234" s="1">
        <v>0</v>
      </c>
      <c r="G234" s="1">
        <v>0</v>
      </c>
      <c r="H234">
        <v>4.5926670942680001</v>
      </c>
      <c r="I234">
        <v>129.040596404247</v>
      </c>
      <c r="J234">
        <v>127.301742118356</v>
      </c>
      <c r="K234">
        <v>93.584414371830604</v>
      </c>
      <c r="L234">
        <v>160.06472659229999</v>
      </c>
      <c r="M234">
        <v>31.716432465607401</v>
      </c>
      <c r="N234">
        <v>95.229459745798707</v>
      </c>
      <c r="O234">
        <v>74.657038659456603</v>
      </c>
      <c r="P234">
        <v>128540.510868279</v>
      </c>
      <c r="Q234">
        <v>159835.62695054099</v>
      </c>
      <c r="R234">
        <v>123.293771225328</v>
      </c>
      <c r="S234">
        <v>704.32891129953396</v>
      </c>
      <c r="T234">
        <v>0.68844155967454901</v>
      </c>
      <c r="U234">
        <v>0.32419088968085502</v>
      </c>
      <c r="V234" s="1">
        <v>0</v>
      </c>
      <c r="W234">
        <v>7.6193175093768495E-2</v>
      </c>
      <c r="X234">
        <v>0.59961593522537504</v>
      </c>
      <c r="Y234" s="1">
        <v>0</v>
      </c>
      <c r="Z234">
        <v>6.9893447469052503E-2</v>
      </c>
      <c r="AA234">
        <v>2.9479531736476298E-4</v>
      </c>
      <c r="AB234">
        <v>8.0607214832955996E-3</v>
      </c>
      <c r="AC234" s="3">
        <v>1.7462931158541801E-3</v>
      </c>
      <c r="AD234" s="1">
        <v>0</v>
      </c>
      <c r="AE234" s="3">
        <v>6.4627227937997999E-3</v>
      </c>
      <c r="AF234" s="3">
        <v>5.2160439718732503E-3</v>
      </c>
      <c r="AG234">
        <v>7.8836191126842499</v>
      </c>
      <c r="AH234">
        <v>0.219005985186942</v>
      </c>
      <c r="AI234">
        <v>3756.6147420748298</v>
      </c>
      <c r="AJ234" t="s">
        <v>105</v>
      </c>
      <c r="AK234" t="s">
        <v>106</v>
      </c>
      <c r="AL234">
        <v>6519703251.75</v>
      </c>
      <c r="AM234">
        <v>50721</v>
      </c>
      <c r="AN234" s="1">
        <f t="shared" si="16"/>
        <v>1.3571560772533613E-2</v>
      </c>
      <c r="AO234" s="8">
        <f t="shared" si="15"/>
        <v>15.123587197943921</v>
      </c>
      <c r="AR234" s="15">
        <f t="shared" si="14"/>
        <v>0.40802020639427394</v>
      </c>
    </row>
    <row r="235" spans="1:44" x14ac:dyDescent="0.25">
      <c r="A235" t="s">
        <v>37</v>
      </c>
      <c r="B235">
        <v>21.643020891393199</v>
      </c>
      <c r="C235">
        <v>2.0494311497968602E-2</v>
      </c>
      <c r="D235">
        <v>22.0019850272373</v>
      </c>
      <c r="E235">
        <v>63.071934938335403</v>
      </c>
      <c r="F235" s="1">
        <v>0</v>
      </c>
      <c r="G235" s="1">
        <v>0</v>
      </c>
      <c r="H235">
        <v>4.7806555878635502</v>
      </c>
      <c r="I235">
        <v>150.63384207748399</v>
      </c>
      <c r="J235">
        <v>149.253450803795</v>
      </c>
      <c r="K235">
        <v>110.46211063955199</v>
      </c>
      <c r="L235">
        <v>184.987095342917</v>
      </c>
      <c r="M235">
        <v>31.957389552779802</v>
      </c>
      <c r="N235">
        <v>95.113192585748806</v>
      </c>
      <c r="O235">
        <v>74.597464930424906</v>
      </c>
      <c r="P235">
        <v>115933.214753163</v>
      </c>
      <c r="Q235">
        <v>144957.86647651001</v>
      </c>
      <c r="R235">
        <v>125.23974184566799</v>
      </c>
      <c r="S235">
        <v>711.91999932366798</v>
      </c>
      <c r="T235">
        <v>0.67902469033093005</v>
      </c>
      <c r="U235">
        <v>0.36304656765651799</v>
      </c>
      <c r="V235" s="1">
        <v>0</v>
      </c>
      <c r="W235">
        <v>7.1718041071867106E-2</v>
      </c>
      <c r="X235">
        <v>0.56523539127161404</v>
      </c>
      <c r="Y235" s="1">
        <v>0</v>
      </c>
      <c r="Z235">
        <v>8.8084565674779999E-2</v>
      </c>
      <c r="AA235">
        <v>2.9763874481706298E-4</v>
      </c>
      <c r="AB235">
        <v>7.8389328320402508E-3</v>
      </c>
      <c r="AC235" s="3">
        <v>1.21186425153733E-3</v>
      </c>
      <c r="AD235" s="1">
        <v>0</v>
      </c>
      <c r="AE235" s="3">
        <v>7.0543456903271202E-3</v>
      </c>
      <c r="AF235" s="3">
        <v>4.0914577138221704E-3</v>
      </c>
      <c r="AG235">
        <v>7.7788387212415397</v>
      </c>
      <c r="AH235">
        <v>0.219250621756858</v>
      </c>
      <c r="AI235">
        <v>4390.0205676329397</v>
      </c>
      <c r="AJ235" t="s">
        <v>107</v>
      </c>
      <c r="AK235" t="s">
        <v>108</v>
      </c>
      <c r="AL235">
        <v>1850525973.8900001</v>
      </c>
      <c r="AM235">
        <v>15962</v>
      </c>
      <c r="AN235" s="1">
        <f t="shared" si="16"/>
        <v>1.2228029290679485E-2</v>
      </c>
      <c r="AO235" s="8">
        <f t="shared" si="15"/>
        <v>13.725911403560708</v>
      </c>
      <c r="AR235" s="15">
        <f t="shared" si="14"/>
        <v>0.57680027613894347</v>
      </c>
    </row>
    <row r="236" spans="1:44" x14ac:dyDescent="0.25">
      <c r="A236" t="s">
        <v>37</v>
      </c>
      <c r="B236">
        <v>19.093161296758499</v>
      </c>
      <c r="C236">
        <v>1.9603407620684798E-2</v>
      </c>
      <c r="D236">
        <v>21.146401548869001</v>
      </c>
      <c r="E236">
        <v>88.699749049346806</v>
      </c>
      <c r="F236" s="1">
        <v>0</v>
      </c>
      <c r="G236" s="1">
        <v>0</v>
      </c>
      <c r="H236">
        <v>5.0279614803875203</v>
      </c>
      <c r="I236">
        <v>170.70562439447301</v>
      </c>
      <c r="J236">
        <v>168.550255903671</v>
      </c>
      <c r="K236">
        <v>132.905704340753</v>
      </c>
      <c r="L236">
        <v>209.411001735756</v>
      </c>
      <c r="M236">
        <v>32.481747547722797</v>
      </c>
      <c r="N236">
        <v>94.966630078631198</v>
      </c>
      <c r="O236">
        <v>74.577547547357597</v>
      </c>
      <c r="P236">
        <v>102658.424296563</v>
      </c>
      <c r="Q236">
        <v>130936.232568458</v>
      </c>
      <c r="R236">
        <v>126.024975086871</v>
      </c>
      <c r="S236">
        <v>701.789067581214</v>
      </c>
      <c r="T236">
        <v>0.58964369197352595</v>
      </c>
      <c r="U236">
        <v>0.42659268606170903</v>
      </c>
      <c r="V236" s="1">
        <v>0</v>
      </c>
      <c r="W236">
        <v>0.103894179772843</v>
      </c>
      <c r="X236">
        <v>0.46951313416544699</v>
      </c>
      <c r="Y236" s="1">
        <v>0</v>
      </c>
      <c r="Z236">
        <v>0.169892179297574</v>
      </c>
      <c r="AA236">
        <v>3.0047711905635701E-4</v>
      </c>
      <c r="AB236">
        <v>7.7544306042462803E-3</v>
      </c>
      <c r="AC236" s="3">
        <v>7.9260125308489298E-4</v>
      </c>
      <c r="AD236" s="1">
        <v>0</v>
      </c>
      <c r="AE236" s="3">
        <v>7.4607054558367501E-3</v>
      </c>
      <c r="AF236" s="3">
        <v>3.2952392956102201E-3</v>
      </c>
      <c r="AG236">
        <v>7.6048036962758898</v>
      </c>
      <c r="AH236">
        <v>0.21877253136987901</v>
      </c>
      <c r="AI236">
        <v>5051.1583044912104</v>
      </c>
      <c r="AJ236" t="s">
        <v>109</v>
      </c>
      <c r="AK236" t="s">
        <v>110</v>
      </c>
      <c r="AL236">
        <v>540701920.76999998</v>
      </c>
      <c r="AM236">
        <v>5267</v>
      </c>
      <c r="AN236" s="1">
        <f t="shared" si="16"/>
        <v>1.1350147018912857E-2</v>
      </c>
      <c r="AO236" s="8">
        <f t="shared" si="15"/>
        <v>12.801287340784684</v>
      </c>
      <c r="AR236" s="15">
        <f t="shared" si="14"/>
        <v>0.49150322061188412</v>
      </c>
    </row>
    <row r="237" spans="1:44" x14ac:dyDescent="0.25">
      <c r="A237" t="s">
        <v>37</v>
      </c>
      <c r="B237">
        <v>20.8103152794118</v>
      </c>
      <c r="C237">
        <v>1.8977338378251302E-2</v>
      </c>
      <c r="D237">
        <v>20.540015432653</v>
      </c>
      <c r="E237">
        <v>122.096959963348</v>
      </c>
      <c r="F237" s="1">
        <v>0</v>
      </c>
      <c r="G237" s="1">
        <v>0</v>
      </c>
      <c r="H237">
        <v>5.3557659495955097</v>
      </c>
      <c r="I237">
        <v>192.97004001572401</v>
      </c>
      <c r="J237">
        <v>189.22628596618301</v>
      </c>
      <c r="K237">
        <v>161.97015067408199</v>
      </c>
      <c r="L237">
        <v>234.68482935544699</v>
      </c>
      <c r="M237">
        <v>32.041690323010997</v>
      </c>
      <c r="N237">
        <v>94.757944891175498</v>
      </c>
      <c r="O237">
        <v>74.810170584988896</v>
      </c>
      <c r="P237">
        <v>95371.300652515696</v>
      </c>
      <c r="Q237">
        <v>118459.97829654301</v>
      </c>
      <c r="R237">
        <v>125.889136893567</v>
      </c>
      <c r="S237">
        <v>684.58043851887203</v>
      </c>
      <c r="T237">
        <v>0.53166646235692605</v>
      </c>
      <c r="U237">
        <v>0.43853556253276099</v>
      </c>
      <c r="V237" s="1">
        <v>0</v>
      </c>
      <c r="W237">
        <v>0.19846390296321001</v>
      </c>
      <c r="X237">
        <v>0.36300053450402697</v>
      </c>
      <c r="Y237" s="1">
        <v>0</v>
      </c>
      <c r="Z237">
        <v>0.18985014056666299</v>
      </c>
      <c r="AA237">
        <v>2.9806362654359798E-4</v>
      </c>
      <c r="AB237">
        <v>7.45216947902672E-3</v>
      </c>
      <c r="AC237" s="3">
        <v>5.6338604267035101E-4</v>
      </c>
      <c r="AD237" s="1">
        <v>0</v>
      </c>
      <c r="AE237" s="3">
        <v>7.4011605763099897E-3</v>
      </c>
      <c r="AF237" s="3">
        <v>3.26231472897168E-3</v>
      </c>
      <c r="AG237">
        <v>7.6307898043340003</v>
      </c>
      <c r="AH237">
        <v>0.216807517095647</v>
      </c>
      <c r="AI237">
        <v>5683.2346716099401</v>
      </c>
      <c r="AJ237" t="s">
        <v>111</v>
      </c>
      <c r="AK237" t="s">
        <v>112</v>
      </c>
      <c r="AL237">
        <v>121312294.43000001</v>
      </c>
      <c r="AM237">
        <v>1272</v>
      </c>
      <c r="AN237" s="1">
        <f t="shared" si="16"/>
        <v>1.1012547834541997E-2</v>
      </c>
      <c r="AO237" s="8">
        <f t="shared" si="15"/>
        <v>12.443301360965787</v>
      </c>
      <c r="AR237" s="15">
        <f t="shared" si="14"/>
        <v>0.67241109700139945</v>
      </c>
    </row>
    <row r="242" spans="1:43" x14ac:dyDescent="0.25">
      <c r="AN242" t="s">
        <v>226</v>
      </c>
      <c r="AO242" t="s">
        <v>227</v>
      </c>
      <c r="AP242" t="s">
        <v>228</v>
      </c>
      <c r="AQ242" t="s">
        <v>229</v>
      </c>
    </row>
    <row r="243" spans="1:43" x14ac:dyDescent="0.25">
      <c r="A243" t="s">
        <v>0</v>
      </c>
      <c r="B243" t="s">
        <v>1</v>
      </c>
      <c r="C243" t="s">
        <v>2</v>
      </c>
      <c r="D243" t="s">
        <v>3</v>
      </c>
      <c r="E243" t="s">
        <v>5</v>
      </c>
      <c r="F243" t="s">
        <v>6</v>
      </c>
      <c r="G243" t="s">
        <v>208</v>
      </c>
      <c r="H243" t="s">
        <v>7</v>
      </c>
      <c r="I243" t="s">
        <v>8</v>
      </c>
      <c r="J243" t="s">
        <v>134</v>
      </c>
      <c r="K243" t="s">
        <v>143</v>
      </c>
      <c r="L243" t="s">
        <v>9</v>
      </c>
      <c r="M243" t="s">
        <v>10</v>
      </c>
      <c r="N243" t="s">
        <v>11</v>
      </c>
      <c r="O243" t="s">
        <v>13</v>
      </c>
      <c r="P243" t="s">
        <v>14</v>
      </c>
      <c r="Q243" t="s">
        <v>15</v>
      </c>
      <c r="R243" t="s">
        <v>16</v>
      </c>
      <c r="S243" t="s">
        <v>17</v>
      </c>
      <c r="T243" t="s">
        <v>18</v>
      </c>
      <c r="U243" t="s">
        <v>20</v>
      </c>
      <c r="V243" t="s">
        <v>21</v>
      </c>
      <c r="W243" t="s">
        <v>22</v>
      </c>
      <c r="X243" t="s">
        <v>23</v>
      </c>
      <c r="Y243" t="s">
        <v>24</v>
      </c>
      <c r="Z243" t="s">
        <v>25</v>
      </c>
      <c r="AA243" t="s">
        <v>26</v>
      </c>
      <c r="AB243" t="s">
        <v>27</v>
      </c>
      <c r="AC243" s="3" t="s">
        <v>120</v>
      </c>
      <c r="AD243" t="s">
        <v>28</v>
      </c>
      <c r="AE243" s="3" t="s">
        <v>29</v>
      </c>
      <c r="AF243" s="3" t="s">
        <v>30</v>
      </c>
      <c r="AG243" t="s">
        <v>31</v>
      </c>
      <c r="AH243" t="s">
        <v>32</v>
      </c>
      <c r="AI243" t="s">
        <v>33</v>
      </c>
      <c r="AJ243" t="s">
        <v>34</v>
      </c>
      <c r="AK243" t="s">
        <v>74</v>
      </c>
      <c r="AL243" t="s">
        <v>35</v>
      </c>
      <c r="AM243" t="s">
        <v>36</v>
      </c>
      <c r="AN243" s="15">
        <v>1</v>
      </c>
      <c r="AO243" s="15">
        <v>0</v>
      </c>
      <c r="AP243" s="15">
        <v>0</v>
      </c>
      <c r="AQ243" s="15">
        <v>1</v>
      </c>
    </row>
    <row r="244" spans="1:43" x14ac:dyDescent="0.25">
      <c r="A244" t="s">
        <v>37</v>
      </c>
      <c r="B244">
        <v>13.659507908942199</v>
      </c>
      <c r="C244">
        <v>7.6219555571250602E-3</v>
      </c>
      <c r="D244">
        <v>8.7725012776154099</v>
      </c>
      <c r="E244">
        <v>-56.144696252797701</v>
      </c>
      <c r="F244" s="1">
        <v>0</v>
      </c>
      <c r="G244" s="1">
        <v>0</v>
      </c>
      <c r="H244">
        <v>3.13784124629841</v>
      </c>
      <c r="I244">
        <v>-174.683623857165</v>
      </c>
      <c r="J244">
        <v>-144.836160174144</v>
      </c>
      <c r="K244">
        <v>-179.062914394004</v>
      </c>
      <c r="L244">
        <v>-155.230001650318</v>
      </c>
      <c r="M244">
        <v>25.890084364949299</v>
      </c>
      <c r="N244">
        <v>81.026604362371899</v>
      </c>
      <c r="O244">
        <v>66.344933675204601</v>
      </c>
      <c r="P244">
        <v>204927.75114182601</v>
      </c>
      <c r="Q244">
        <v>248530.17862909101</v>
      </c>
      <c r="R244">
        <v>80.298883739003102</v>
      </c>
      <c r="S244">
        <v>567.91992429277104</v>
      </c>
      <c r="T244">
        <v>8.9549111873483106E-2</v>
      </c>
      <c r="U244">
        <v>0.55588858411394204</v>
      </c>
      <c r="V244" s="1">
        <v>0</v>
      </c>
      <c r="W244">
        <v>0.19832727908647699</v>
      </c>
      <c r="X244">
        <v>0.24578413679958</v>
      </c>
      <c r="Y244" s="1">
        <v>0</v>
      </c>
      <c r="Z244">
        <v>0.83500213089141695</v>
      </c>
      <c r="AA244">
        <v>3.38120023524443E-4</v>
      </c>
      <c r="AB244">
        <v>6.1404853142916398E-3</v>
      </c>
      <c r="AC244" s="3">
        <v>2.6360107235770101E-5</v>
      </c>
      <c r="AD244" s="1">
        <v>0</v>
      </c>
      <c r="AE244" s="3">
        <v>1.4971623658749499E-3</v>
      </c>
      <c r="AF244" s="3">
        <v>0</v>
      </c>
      <c r="AG244">
        <v>7.2422965486718702</v>
      </c>
      <c r="AH244">
        <v>0.16229075773583801</v>
      </c>
      <c r="AI244">
        <v>2.8157605037548599E-3</v>
      </c>
      <c r="AJ244" t="s">
        <v>79</v>
      </c>
      <c r="AK244" t="s">
        <v>80</v>
      </c>
      <c r="AL244">
        <v>170499888.94999999</v>
      </c>
      <c r="AM244">
        <v>832</v>
      </c>
      <c r="AN244" s="1">
        <f>AA244+AB244*$AN$112+AC244*$AO$112+AE244*$AP$112+AF244*$AQ$112</f>
        <v>6.4786053378160825E-3</v>
      </c>
      <c r="AO244" s="8">
        <f>100*(1-(1-AN244)^12)</f>
        <v>7.5032050276595319</v>
      </c>
      <c r="AP244" s="15">
        <f>B244/AO244-1</f>
        <v>0.82048975852163242</v>
      </c>
    </row>
    <row r="245" spans="1:43" x14ac:dyDescent="0.25">
      <c r="A245" t="s">
        <v>37</v>
      </c>
      <c r="B245">
        <v>10.5682370704621</v>
      </c>
      <c r="C245">
        <v>8.1346185145084599E-3</v>
      </c>
      <c r="D245">
        <v>9.3364351939252792</v>
      </c>
      <c r="E245">
        <v>-43.559775930756402</v>
      </c>
      <c r="F245" s="1">
        <v>0</v>
      </c>
      <c r="G245" s="1">
        <v>0</v>
      </c>
      <c r="H245">
        <v>3.2657785063153799</v>
      </c>
      <c r="I245">
        <v>-152.39977899241401</v>
      </c>
      <c r="J245">
        <v>-134.10477744508401</v>
      </c>
      <c r="K245">
        <v>-163.92850093070501</v>
      </c>
      <c r="L245">
        <v>-132.93591440206399</v>
      </c>
      <c r="M245">
        <v>25.950073883617701</v>
      </c>
      <c r="N245">
        <v>83.001542608861698</v>
      </c>
      <c r="O245">
        <v>67.7732150954171</v>
      </c>
      <c r="P245">
        <v>204952.93290245801</v>
      </c>
      <c r="Q245">
        <v>250630.532440815</v>
      </c>
      <c r="R245">
        <v>80.631824452036497</v>
      </c>
      <c r="S245">
        <v>616.48371544504096</v>
      </c>
      <c r="T245">
        <v>0.17720487068673699</v>
      </c>
      <c r="U245">
        <v>0.45221286811390599</v>
      </c>
      <c r="V245" s="1">
        <v>0</v>
      </c>
      <c r="W245">
        <v>0.23161562385709</v>
      </c>
      <c r="X245">
        <v>0.31617150802900301</v>
      </c>
      <c r="Y245" s="1">
        <v>0</v>
      </c>
      <c r="Z245">
        <v>0.72866212056827395</v>
      </c>
      <c r="AA245">
        <v>3.22923575303626E-4</v>
      </c>
      <c r="AB245">
        <v>6.4842126056174898E-3</v>
      </c>
      <c r="AC245" s="3">
        <v>4.8895078096527501E-5</v>
      </c>
      <c r="AD245" s="1">
        <v>0</v>
      </c>
      <c r="AE245" s="3">
        <v>1.8412015375265001E-3</v>
      </c>
      <c r="AF245" s="3">
        <v>0</v>
      </c>
      <c r="AG245">
        <v>7.4014533280256902</v>
      </c>
      <c r="AH245">
        <v>0.16802005131404299</v>
      </c>
      <c r="AI245">
        <v>4.2566824328433599</v>
      </c>
      <c r="AJ245" t="s">
        <v>81</v>
      </c>
      <c r="AK245" t="s">
        <v>82</v>
      </c>
      <c r="AL245">
        <v>1033782593.5599999</v>
      </c>
      <c r="AM245">
        <v>5044</v>
      </c>
      <c r="AN245" s="1">
        <f>AA245+AB245*$AN$112+AC245*$AO$112+AE245*$AP$112+AF245*$AQ$112</f>
        <v>6.8071361809211159E-3</v>
      </c>
      <c r="AO245" s="8">
        <f t="shared" ref="AO245:AO261" si="17">100*(1-(1-AN245)^12)</f>
        <v>7.8695727083844424</v>
      </c>
      <c r="AP245" s="15">
        <f t="shared" ref="AP245:AP253" si="18">B245/AO245-1</f>
        <v>0.34292387427876903</v>
      </c>
    </row>
    <row r="246" spans="1:43" x14ac:dyDescent="0.25">
      <c r="A246" t="s">
        <v>37</v>
      </c>
      <c r="B246">
        <v>13.232472189149</v>
      </c>
      <c r="C246">
        <v>1.04032455780435E-2</v>
      </c>
      <c r="D246">
        <v>11.7937929868085</v>
      </c>
      <c r="E246">
        <v>-38.593103927772397</v>
      </c>
      <c r="F246" s="1">
        <v>0</v>
      </c>
      <c r="G246" s="1">
        <v>0</v>
      </c>
      <c r="H246">
        <v>3.33127899713039</v>
      </c>
      <c r="I246">
        <v>-128.68502730720701</v>
      </c>
      <c r="J246">
        <v>-116.66392388590801</v>
      </c>
      <c r="K246">
        <v>-147.33795500103599</v>
      </c>
      <c r="L246">
        <v>-109.587139637947</v>
      </c>
      <c r="M246">
        <v>25.336947850564801</v>
      </c>
      <c r="N246">
        <v>84.018089476307495</v>
      </c>
      <c r="O246">
        <v>68.4195763077729</v>
      </c>
      <c r="P246">
        <v>208892.863965478</v>
      </c>
      <c r="Q246">
        <v>256381.72614146399</v>
      </c>
      <c r="R246">
        <v>80.860559818018004</v>
      </c>
      <c r="S246">
        <v>628.38713756089101</v>
      </c>
      <c r="T246">
        <v>0.17673947893320899</v>
      </c>
      <c r="U246">
        <v>0.42940438705637801</v>
      </c>
      <c r="V246" s="1">
        <v>0</v>
      </c>
      <c r="W246">
        <v>0.23339610488176599</v>
      </c>
      <c r="X246">
        <v>0.337199508061855</v>
      </c>
      <c r="Y246" s="1">
        <v>0</v>
      </c>
      <c r="Z246">
        <v>0.71792223886078999</v>
      </c>
      <c r="AA246">
        <v>3.10565914941845E-4</v>
      </c>
      <c r="AB246">
        <v>7.5408570492754602E-3</v>
      </c>
      <c r="AC246" s="3">
        <v>1.4425381084667599E-4</v>
      </c>
      <c r="AD246" s="1">
        <v>0</v>
      </c>
      <c r="AE246" s="3">
        <v>3.1851518136362402E-3</v>
      </c>
      <c r="AF246" s="3">
        <v>2.09309716767363E-7</v>
      </c>
      <c r="AG246">
        <v>7.9367129063423496</v>
      </c>
      <c r="AH246">
        <v>0.19061199199795101</v>
      </c>
      <c r="AI246">
        <v>16.943812939759798</v>
      </c>
      <c r="AJ246" t="s">
        <v>83</v>
      </c>
      <c r="AK246" t="s">
        <v>84</v>
      </c>
      <c r="AL246">
        <v>6523097463.0500002</v>
      </c>
      <c r="AM246">
        <v>31227</v>
      </c>
      <c r="AN246" s="1">
        <f>AA246+AB246*$AN$112+AC246*$AO$112+AE246*$AP$112+AF246*$AQ$112</f>
        <v>7.8516322739340724E-3</v>
      </c>
      <c r="AO246" s="8">
        <f t="shared" si="17"/>
        <v>9.0255441381212549</v>
      </c>
      <c r="AP246" s="15">
        <f t="shared" si="18"/>
        <v>0.46611350924083483</v>
      </c>
      <c r="AQ246" s="8">
        <f>B246-AO246</f>
        <v>4.2069280510277451</v>
      </c>
    </row>
    <row r="247" spans="1:43" x14ac:dyDescent="0.25">
      <c r="A247" t="s">
        <v>37</v>
      </c>
      <c r="B247">
        <v>14.4835909698092</v>
      </c>
      <c r="C247">
        <v>1.2647678455174101E-2</v>
      </c>
      <c r="D247">
        <v>14.164721640958501</v>
      </c>
      <c r="E247">
        <v>-32.464425901606297</v>
      </c>
      <c r="F247" s="1">
        <v>0</v>
      </c>
      <c r="G247" s="1">
        <v>0</v>
      </c>
      <c r="H247">
        <v>3.41239222531012</v>
      </c>
      <c r="I247">
        <v>-104.37584731385201</v>
      </c>
      <c r="J247">
        <v>-97.841470755685705</v>
      </c>
      <c r="K247">
        <v>-134.47267574010499</v>
      </c>
      <c r="L247">
        <v>-85.498939370070502</v>
      </c>
      <c r="M247">
        <v>25.388247074968099</v>
      </c>
      <c r="N247">
        <v>84.321373752137205</v>
      </c>
      <c r="O247">
        <v>68.458892141926199</v>
      </c>
      <c r="P247">
        <v>211349.93384623301</v>
      </c>
      <c r="Q247">
        <v>260358.40067117399</v>
      </c>
      <c r="R247">
        <v>81.057067491005299</v>
      </c>
      <c r="S247">
        <v>652.34198712772502</v>
      </c>
      <c r="T247">
        <v>0.185988416964703</v>
      </c>
      <c r="U247">
        <v>0.41934689242711798</v>
      </c>
      <c r="V247" s="1">
        <v>0</v>
      </c>
      <c r="W247">
        <v>0.23178195758700401</v>
      </c>
      <c r="X247">
        <v>0.34887114998587598</v>
      </c>
      <c r="Y247" s="1">
        <v>0</v>
      </c>
      <c r="Z247">
        <v>0.69865388264684203</v>
      </c>
      <c r="AA247">
        <v>3.0817904519081897E-4</v>
      </c>
      <c r="AB247">
        <v>8.0746247113216794E-3</v>
      </c>
      <c r="AC247" s="3">
        <v>3.6996656399257302E-4</v>
      </c>
      <c r="AD247" s="1">
        <v>0</v>
      </c>
      <c r="AE247" s="3">
        <v>4.3464478048774197E-3</v>
      </c>
      <c r="AF247" s="3">
        <v>5.57545770493938E-6</v>
      </c>
      <c r="AG247">
        <v>8.1726048501727799</v>
      </c>
      <c r="AH247">
        <v>0.211748411093693</v>
      </c>
      <c r="AI247">
        <v>44.4987187480234</v>
      </c>
      <c r="AJ247" t="s">
        <v>85</v>
      </c>
      <c r="AK247" t="s">
        <v>86</v>
      </c>
      <c r="AL247">
        <v>22450858072.75</v>
      </c>
      <c r="AM247">
        <v>106226</v>
      </c>
      <c r="AN247" s="1">
        <f>AA247+AB247*$AN$112+AC247*$AO$112+AE247*$AP$112+AF247*$AQ$112</f>
        <v>8.3883792142174368E-3</v>
      </c>
      <c r="AO247" s="8">
        <f t="shared" si="17"/>
        <v>9.6143902958462313</v>
      </c>
      <c r="AP247" s="15">
        <f t="shared" si="18"/>
        <v>0.50644924161926741</v>
      </c>
      <c r="AQ247" s="8">
        <f>B247-AO247</f>
        <v>4.8692006739629683</v>
      </c>
    </row>
    <row r="248" spans="1:43" x14ac:dyDescent="0.25">
      <c r="A248" t="s">
        <v>37</v>
      </c>
      <c r="B248">
        <v>15.2394733526554</v>
      </c>
      <c r="C248">
        <v>1.4326831630299601E-2</v>
      </c>
      <c r="D248">
        <v>15.9001513658886</v>
      </c>
      <c r="E248">
        <v>-26.164626156427701</v>
      </c>
      <c r="F248" s="1">
        <v>0</v>
      </c>
      <c r="G248" s="1">
        <v>0</v>
      </c>
      <c r="H248">
        <v>3.5189556070482202</v>
      </c>
      <c r="I248">
        <v>-80.571452137295907</v>
      </c>
      <c r="J248">
        <v>-75.284831807385501</v>
      </c>
      <c r="K248">
        <v>-118.690173062573</v>
      </c>
      <c r="L248">
        <v>-61.146658309290103</v>
      </c>
      <c r="M248">
        <v>26.017049390480299</v>
      </c>
      <c r="N248">
        <v>83.995399631114296</v>
      </c>
      <c r="O248">
        <v>67.5445032182853</v>
      </c>
      <c r="P248">
        <v>205368.628169028</v>
      </c>
      <c r="Q248">
        <v>254829.70098113699</v>
      </c>
      <c r="R248">
        <v>81.321756245294594</v>
      </c>
      <c r="S248">
        <v>662.74304514299502</v>
      </c>
      <c r="T248">
        <v>0.203169149612384</v>
      </c>
      <c r="U248">
        <v>0.42432783554846798</v>
      </c>
      <c r="V248" s="1">
        <v>0</v>
      </c>
      <c r="W248">
        <v>0.22318745930046499</v>
      </c>
      <c r="X248">
        <v>0.352484705151065</v>
      </c>
      <c r="Y248" s="1">
        <v>0</v>
      </c>
      <c r="Z248">
        <v>0.66903486862582595</v>
      </c>
      <c r="AA248">
        <v>3.1022694322040698E-4</v>
      </c>
      <c r="AB248">
        <v>8.6692147899689407E-3</v>
      </c>
      <c r="AC248" s="3">
        <v>7.0216393613645005E-4</v>
      </c>
      <c r="AD248" s="1">
        <v>0</v>
      </c>
      <c r="AE248" s="3">
        <v>4.6803661967660497E-3</v>
      </c>
      <c r="AF248" s="3">
        <v>5.07310202027256E-5</v>
      </c>
      <c r="AG248">
        <v>8.3172669214561399</v>
      </c>
      <c r="AH248">
        <v>0.21623199889841799</v>
      </c>
      <c r="AI248">
        <v>106.260185890142</v>
      </c>
      <c r="AJ248" t="s">
        <v>87</v>
      </c>
      <c r="AK248" t="s">
        <v>88</v>
      </c>
      <c r="AL248">
        <v>54859300168.279999</v>
      </c>
      <c r="AM248">
        <v>267126</v>
      </c>
      <c r="AN248" s="1">
        <f>AA248+AB248*$AN$177+AC248*$AO$177+AE248*$AP$177+AF248*$AQ$177</f>
        <v>9.0301727533920722E-3</v>
      </c>
      <c r="AO248" s="8">
        <f t="shared" si="17"/>
        <v>10.313892176518946</v>
      </c>
      <c r="AP248" s="15">
        <f t="shared" si="18"/>
        <v>0.47756764292632869</v>
      </c>
      <c r="AQ248" s="8">
        <f>B248-AO248</f>
        <v>4.9255811761364541</v>
      </c>
    </row>
    <row r="249" spans="1:43" x14ac:dyDescent="0.25">
      <c r="A249" t="s">
        <v>37</v>
      </c>
      <c r="B249">
        <v>17.0368878641119</v>
      </c>
      <c r="C249">
        <v>1.54572417741764E-2</v>
      </c>
      <c r="D249">
        <v>17.0502684132064</v>
      </c>
      <c r="E249">
        <v>-20.789083981586199</v>
      </c>
      <c r="F249" s="1">
        <v>0</v>
      </c>
      <c r="G249" s="1">
        <v>0</v>
      </c>
      <c r="H249">
        <v>3.6305113390618899</v>
      </c>
      <c r="I249">
        <v>-56.878221800623699</v>
      </c>
      <c r="J249">
        <v>-54.311413577495202</v>
      </c>
      <c r="K249">
        <v>-101.346441045574</v>
      </c>
      <c r="L249">
        <v>-36.8507042018866</v>
      </c>
      <c r="M249">
        <v>27.162189449628301</v>
      </c>
      <c r="N249">
        <v>84.597842623814401</v>
      </c>
      <c r="O249">
        <v>67.028647517915005</v>
      </c>
      <c r="P249">
        <v>199162.91908692601</v>
      </c>
      <c r="Q249">
        <v>247094.08121949801</v>
      </c>
      <c r="R249">
        <v>81.753728906208707</v>
      </c>
      <c r="S249">
        <v>674.93824250600096</v>
      </c>
      <c r="T249">
        <v>0.25009950691884902</v>
      </c>
      <c r="U249">
        <v>0.42448161143029101</v>
      </c>
      <c r="V249" s="1">
        <v>0</v>
      </c>
      <c r="W249">
        <v>0.210736423139542</v>
      </c>
      <c r="X249">
        <v>0.364781965430166</v>
      </c>
      <c r="Y249" s="1">
        <v>0</v>
      </c>
      <c r="Z249">
        <v>0.60257832995596505</v>
      </c>
      <c r="AA249">
        <v>3.11384015057171E-4</v>
      </c>
      <c r="AB249">
        <v>9.2056730046045695E-3</v>
      </c>
      <c r="AC249" s="3">
        <v>1.0871743855061201E-3</v>
      </c>
      <c r="AD249" s="1">
        <v>0</v>
      </c>
      <c r="AE249" s="3">
        <v>4.8013260105277296E-3</v>
      </c>
      <c r="AF249" s="3">
        <v>9.7544221792719796E-5</v>
      </c>
      <c r="AG249">
        <v>8.5076626423496098</v>
      </c>
      <c r="AH249">
        <v>0.22579847990791699</v>
      </c>
      <c r="AI249">
        <v>227.78712646055499</v>
      </c>
      <c r="AJ249" t="s">
        <v>89</v>
      </c>
      <c r="AK249" t="s">
        <v>90</v>
      </c>
      <c r="AL249">
        <v>93012269820.300003</v>
      </c>
      <c r="AM249">
        <v>467016</v>
      </c>
      <c r="AN249" s="1">
        <f>AA249+AB249*$AN$112+AC249*$AO$112+AE249*$AP$112+AF249*$AQ$112</f>
        <v>9.6146012414544593E-3</v>
      </c>
      <c r="AO249" s="8">
        <f t="shared" si="17"/>
        <v>10.94655039782878</v>
      </c>
      <c r="AP249" s="15">
        <f t="shared" si="18"/>
        <v>0.55637047699438935</v>
      </c>
      <c r="AQ249" s="8">
        <f>B249-AO249</f>
        <v>6.0903374662831204</v>
      </c>
    </row>
    <row r="250" spans="1:43" x14ac:dyDescent="0.25">
      <c r="A250" t="s">
        <v>37</v>
      </c>
      <c r="B250">
        <v>18.2573322092131</v>
      </c>
      <c r="C250">
        <v>1.6869084603218901E-2</v>
      </c>
      <c r="D250">
        <v>18.4664716108988</v>
      </c>
      <c r="E250">
        <v>-13.807653612457599</v>
      </c>
      <c r="F250" s="1">
        <v>0</v>
      </c>
      <c r="G250" s="1">
        <v>0</v>
      </c>
      <c r="H250">
        <v>3.7626183034100702</v>
      </c>
      <c r="I250">
        <v>-32.700933709775697</v>
      </c>
      <c r="J250">
        <v>-30.727257625221899</v>
      </c>
      <c r="K250">
        <v>-80.145266211030304</v>
      </c>
      <c r="L250">
        <v>-12.0760884208619</v>
      </c>
      <c r="M250">
        <v>28.4948311050942</v>
      </c>
      <c r="N250">
        <v>85.358343588186699</v>
      </c>
      <c r="O250">
        <v>66.680198134864796</v>
      </c>
      <c r="P250">
        <v>193369.284337107</v>
      </c>
      <c r="Q250">
        <v>241370.319729385</v>
      </c>
      <c r="R250">
        <v>82.133027461490101</v>
      </c>
      <c r="S250">
        <v>679.50602986354102</v>
      </c>
      <c r="T250">
        <v>0.277372550800841</v>
      </c>
      <c r="U250">
        <v>0.43531848100539799</v>
      </c>
      <c r="V250" s="1">
        <v>0</v>
      </c>
      <c r="W250">
        <v>0.19179099451397</v>
      </c>
      <c r="X250">
        <v>0.37289052448062998</v>
      </c>
      <c r="Y250" s="1">
        <v>0</v>
      </c>
      <c r="Z250">
        <v>0.57118350376794902</v>
      </c>
      <c r="AA250">
        <v>3.11994662520538E-4</v>
      </c>
      <c r="AB250">
        <v>9.2335936792605506E-3</v>
      </c>
      <c r="AC250" s="3">
        <v>1.6025703527492499E-3</v>
      </c>
      <c r="AD250" s="1">
        <v>0</v>
      </c>
      <c r="AE250" s="3">
        <v>5.3281891598804098E-3</v>
      </c>
      <c r="AF250" s="3">
        <v>3.9281160627223198E-4</v>
      </c>
      <c r="AG250">
        <v>8.7262764590594308</v>
      </c>
      <c r="AH250">
        <v>0.27560014243111097</v>
      </c>
      <c r="AI250">
        <v>456.34427466056201</v>
      </c>
      <c r="AJ250" t="s">
        <v>91</v>
      </c>
      <c r="AK250" t="s">
        <v>92</v>
      </c>
      <c r="AL250">
        <v>122249415142.91</v>
      </c>
      <c r="AM250">
        <v>632207</v>
      </c>
      <c r="AN250" s="1">
        <f>AA250+AB250*$AN$112+AC250*$AO$112+AE250*$AP$112+AF250*$AQ$112</f>
        <v>9.9383999480533204E-3</v>
      </c>
      <c r="AO250" s="8">
        <f t="shared" si="17"/>
        <v>11.295306714652432</v>
      </c>
      <c r="AP250" s="15">
        <f t="shared" si="18"/>
        <v>0.61636444856600758</v>
      </c>
      <c r="AQ250" s="8">
        <f>B250-AO250</f>
        <v>6.9620254945606685</v>
      </c>
    </row>
    <row r="251" spans="1:43" x14ac:dyDescent="0.25">
      <c r="A251" t="s">
        <v>37</v>
      </c>
      <c r="B251">
        <v>20.676846705539798</v>
      </c>
      <c r="C251">
        <v>1.85401000531971E-2</v>
      </c>
      <c r="D251">
        <v>20.113991712303498</v>
      </c>
      <c r="E251">
        <v>-8.8642951997787591</v>
      </c>
      <c r="F251" s="1">
        <v>0</v>
      </c>
      <c r="G251" s="1">
        <v>0</v>
      </c>
      <c r="H251">
        <v>3.8455419600170102</v>
      </c>
      <c r="I251">
        <v>-8.8218911059355793</v>
      </c>
      <c r="J251">
        <v>-7.2615900554157102</v>
      </c>
      <c r="K251">
        <v>-58.088234999935104</v>
      </c>
      <c r="L251">
        <v>12.449019383010601</v>
      </c>
      <c r="M251">
        <v>28.7482312243135</v>
      </c>
      <c r="N251">
        <v>85.3217916433087</v>
      </c>
      <c r="O251">
        <v>66.280223747660699</v>
      </c>
      <c r="P251">
        <v>187367.772531038</v>
      </c>
      <c r="Q251">
        <v>234764.09126450401</v>
      </c>
      <c r="R251">
        <v>82.544244408713894</v>
      </c>
      <c r="S251">
        <v>685.95950789516201</v>
      </c>
      <c r="T251">
        <v>0.28590053045749603</v>
      </c>
      <c r="U251">
        <v>0.430297215865029</v>
      </c>
      <c r="V251" s="1">
        <v>0</v>
      </c>
      <c r="W251">
        <v>0.175141575642182</v>
      </c>
      <c r="X251">
        <v>0.39456120849278697</v>
      </c>
      <c r="Y251" s="1">
        <v>0</v>
      </c>
      <c r="Z251">
        <v>0.56422349852281595</v>
      </c>
      <c r="AA251">
        <v>3.1253311234267898E-4</v>
      </c>
      <c r="AB251">
        <v>9.0368188287452498E-3</v>
      </c>
      <c r="AC251" s="3">
        <v>2.0699930713346899E-3</v>
      </c>
      <c r="AD251" s="1">
        <v>0</v>
      </c>
      <c r="AE251" s="3">
        <v>5.7007003538021598E-3</v>
      </c>
      <c r="AF251" s="3">
        <v>1.42012455698545E-3</v>
      </c>
      <c r="AG251">
        <v>8.9161870115770707</v>
      </c>
      <c r="AH251">
        <v>0.28082267064206801</v>
      </c>
      <c r="AI251">
        <v>745.830615617842</v>
      </c>
      <c r="AJ251" t="s">
        <v>93</v>
      </c>
      <c r="AK251" t="s">
        <v>94</v>
      </c>
      <c r="AL251">
        <v>143957844887.73001</v>
      </c>
      <c r="AM251">
        <v>768317</v>
      </c>
      <c r="AN251" s="1">
        <f>AA251+AB251*$AN$112+AC251*$AO$112+AE251*$AP$112+AF251*$AQ$112</f>
        <v>1.0769476498073378E-2</v>
      </c>
      <c r="AO251" s="8">
        <f t="shared" si="17"/>
        <v>12.18471789897767</v>
      </c>
      <c r="AP251" s="15">
        <f t="shared" si="18"/>
        <v>0.6969491519598201</v>
      </c>
    </row>
    <row r="252" spans="1:43" x14ac:dyDescent="0.25">
      <c r="A252" t="s">
        <v>37</v>
      </c>
      <c r="B252">
        <v>22.694372222129601</v>
      </c>
      <c r="C252">
        <v>2.10400097841302E-2</v>
      </c>
      <c r="D252">
        <v>22.5218375047649</v>
      </c>
      <c r="E252">
        <v>-1.79890797563515</v>
      </c>
      <c r="F252" s="1">
        <v>0</v>
      </c>
      <c r="G252" s="1">
        <v>0</v>
      </c>
      <c r="H252">
        <v>3.9315254385788099</v>
      </c>
      <c r="I252">
        <v>15.3405947788844</v>
      </c>
      <c r="J252">
        <v>16.479414372324399</v>
      </c>
      <c r="K252">
        <v>-32.224000180729398</v>
      </c>
      <c r="L252">
        <v>37.168167291197697</v>
      </c>
      <c r="M252">
        <v>28.156390894649601</v>
      </c>
      <c r="N252">
        <v>84.913292894949905</v>
      </c>
      <c r="O252">
        <v>66.223592766573105</v>
      </c>
      <c r="P252">
        <v>182599.404648253</v>
      </c>
      <c r="Q252">
        <v>230583.742887439</v>
      </c>
      <c r="R252">
        <v>83.471754220841305</v>
      </c>
      <c r="S252">
        <v>686.29590231884401</v>
      </c>
      <c r="T252">
        <v>0.28543094484132597</v>
      </c>
      <c r="U252">
        <v>0.42765840562756002</v>
      </c>
      <c r="V252" s="1">
        <v>0</v>
      </c>
      <c r="W252">
        <v>0.16031493262970001</v>
      </c>
      <c r="X252">
        <v>0.412026661742738</v>
      </c>
      <c r="Y252" s="1">
        <v>0</v>
      </c>
      <c r="Z252">
        <v>0.57438465203757805</v>
      </c>
      <c r="AA252">
        <v>3.1088120778406301E-4</v>
      </c>
      <c r="AB252">
        <v>8.5748240930683707E-3</v>
      </c>
      <c r="AC252" s="3">
        <v>2.6303540723109698E-3</v>
      </c>
      <c r="AD252" s="1">
        <v>0</v>
      </c>
      <c r="AE252" s="3">
        <v>6.3860284444360003E-3</v>
      </c>
      <c r="AF252" s="3">
        <v>3.1379889801944299E-3</v>
      </c>
      <c r="AG252">
        <v>9.1320077911394897</v>
      </c>
      <c r="AH252">
        <v>0.33604560866122402</v>
      </c>
      <c r="AI252">
        <v>1002.27100047905</v>
      </c>
      <c r="AJ252" t="s">
        <v>95</v>
      </c>
      <c r="AK252" t="s">
        <v>96</v>
      </c>
      <c r="AL252">
        <v>124475092558.24001</v>
      </c>
      <c r="AM252">
        <v>681684</v>
      </c>
      <c r="AN252" s="1">
        <f>AA252+AB252*$AN$112+AC252*$AO$112+AE252*$AP$112+AF252*$AQ$112</f>
        <v>1.2023694281046864E-2</v>
      </c>
      <c r="AO252" s="8">
        <f t="shared" si="17"/>
        <v>13.511502956753251</v>
      </c>
      <c r="AP252" s="15">
        <f t="shared" si="18"/>
        <v>0.67963344231713441</v>
      </c>
    </row>
    <row r="253" spans="1:43" x14ac:dyDescent="0.25">
      <c r="A253" t="s">
        <v>37</v>
      </c>
      <c r="B253">
        <v>24.7124350995424</v>
      </c>
      <c r="C253">
        <v>2.3651803422615001E-2</v>
      </c>
      <c r="D253">
        <v>24.966234631352101</v>
      </c>
      <c r="E253">
        <v>4.04121659794371</v>
      </c>
      <c r="F253" s="1">
        <v>0</v>
      </c>
      <c r="G253" s="1">
        <v>0</v>
      </c>
      <c r="H253">
        <v>4.01105373239964</v>
      </c>
      <c r="I253">
        <v>39.0800129369687</v>
      </c>
      <c r="J253">
        <v>40.174158535936698</v>
      </c>
      <c r="K253">
        <v>-10.571881292745299</v>
      </c>
      <c r="L253">
        <v>61.9372781302894</v>
      </c>
      <c r="M253">
        <v>27.684421407545798</v>
      </c>
      <c r="N253">
        <v>83.871887777879195</v>
      </c>
      <c r="O253">
        <v>65.595561386547701</v>
      </c>
      <c r="P253">
        <v>174350.51439713099</v>
      </c>
      <c r="Q253">
        <v>221072.55128991601</v>
      </c>
      <c r="R253">
        <v>85.744406360431896</v>
      </c>
      <c r="S253">
        <v>690.62488507714897</v>
      </c>
      <c r="T253">
        <v>0.28975075464350902</v>
      </c>
      <c r="U253">
        <v>0.42899523475593798</v>
      </c>
      <c r="V253" s="1">
        <v>0</v>
      </c>
      <c r="W253">
        <v>0.14128961504420101</v>
      </c>
      <c r="X253">
        <v>0.42971515019986001</v>
      </c>
      <c r="Y253" s="1">
        <v>0</v>
      </c>
      <c r="Z253">
        <v>0.572139836134822</v>
      </c>
      <c r="AA253">
        <v>3.1229580349431501E-4</v>
      </c>
      <c r="AB253">
        <v>8.3130339666635002E-3</v>
      </c>
      <c r="AC253" s="3">
        <v>2.5851414746297699E-3</v>
      </c>
      <c r="AD253" s="1">
        <v>0</v>
      </c>
      <c r="AE253" s="3">
        <v>7.4425720424435397E-3</v>
      </c>
      <c r="AF253" s="3">
        <v>4.9988147432353004E-3</v>
      </c>
      <c r="AG253">
        <v>8.9950548208029204</v>
      </c>
      <c r="AH253">
        <v>0.27745739349221299</v>
      </c>
      <c r="AI253">
        <v>1340.2917475510701</v>
      </c>
      <c r="AJ253" t="s">
        <v>97</v>
      </c>
      <c r="AK253" t="s">
        <v>98</v>
      </c>
      <c r="AL253">
        <v>103657134376.07001</v>
      </c>
      <c r="AM253">
        <v>594533</v>
      </c>
      <c r="AN253" s="1">
        <f>AA253+AB253*$AN$112+AC253*$AO$112+AE253*$AP$112+AF253*$AQ$112</f>
        <v>1.3624144513393116E-2</v>
      </c>
      <c r="AO253" s="8">
        <f t="shared" si="17"/>
        <v>15.177865572054273</v>
      </c>
      <c r="AP253" s="15">
        <f t="shared" si="18"/>
        <v>0.62818908773598103</v>
      </c>
    </row>
    <row r="254" spans="1:43" x14ac:dyDescent="0.25">
      <c r="A254" t="s">
        <v>37</v>
      </c>
      <c r="B254">
        <v>26.089530502465699</v>
      </c>
      <c r="C254">
        <v>2.4896758456130201E-2</v>
      </c>
      <c r="D254">
        <v>26.106335906399</v>
      </c>
      <c r="E254">
        <v>11.5956396920336</v>
      </c>
      <c r="F254" s="1">
        <v>0</v>
      </c>
      <c r="G254" s="1">
        <v>0</v>
      </c>
      <c r="H254">
        <v>4.1230795859585196</v>
      </c>
      <c r="I254">
        <v>61.210849106409498</v>
      </c>
      <c r="J254">
        <v>62.299985842611903</v>
      </c>
      <c r="K254">
        <v>12.041617356491299</v>
      </c>
      <c r="L254">
        <v>86.156187331615399</v>
      </c>
      <c r="M254">
        <v>28.052669873506201</v>
      </c>
      <c r="N254">
        <v>83.386289112247198</v>
      </c>
      <c r="O254">
        <v>64.894723400052499</v>
      </c>
      <c r="P254">
        <v>159599.56131541301</v>
      </c>
      <c r="Q254">
        <v>202472.53855133301</v>
      </c>
      <c r="R254">
        <v>92.747546606790806</v>
      </c>
      <c r="S254">
        <v>691.07318714480402</v>
      </c>
      <c r="T254">
        <v>0.33644888955617502</v>
      </c>
      <c r="U254">
        <v>0.438539489083004</v>
      </c>
      <c r="V254" s="1">
        <v>0</v>
      </c>
      <c r="W254">
        <v>0.121946663834213</v>
      </c>
      <c r="X254">
        <v>0.43951384708278202</v>
      </c>
      <c r="Y254" s="1">
        <v>0</v>
      </c>
      <c r="Z254">
        <v>0.51150888793870797</v>
      </c>
      <c r="AA254">
        <v>3.1692211733515301E-4</v>
      </c>
      <c r="AB254">
        <v>8.26616015384995E-3</v>
      </c>
      <c r="AC254" s="3">
        <v>2.5147372059248201E-3</v>
      </c>
      <c r="AD254" s="1">
        <v>0</v>
      </c>
      <c r="AE254" s="3">
        <v>8.3999486920162802E-3</v>
      </c>
      <c r="AF254" s="3">
        <v>5.39908128406201E-3</v>
      </c>
      <c r="AG254">
        <v>9.0054405688276393</v>
      </c>
      <c r="AH254">
        <v>0.27841885223805102</v>
      </c>
      <c r="AI254">
        <v>1832.8491761437101</v>
      </c>
      <c r="AJ254" t="s">
        <v>99</v>
      </c>
      <c r="AK254" t="s">
        <v>100</v>
      </c>
      <c r="AL254">
        <v>63853709688</v>
      </c>
      <c r="AM254">
        <v>400087</v>
      </c>
      <c r="AN254" s="1">
        <f t="shared" ref="AN254:AN261" si="19">AA254+AB254*$AN$112+AC254*$AO$112+AE254*$AP$112+AF254*$AQ$112</f>
        <v>1.3982163555247113E-2</v>
      </c>
      <c r="AO254" s="8">
        <f t="shared" si="17"/>
        <v>15.546577626192882</v>
      </c>
      <c r="AP254" s="15">
        <f t="shared" ref="AP254:AP261" si="20">B254/AO254-1</f>
        <v>0.67815265390049873</v>
      </c>
    </row>
    <row r="255" spans="1:43" x14ac:dyDescent="0.25">
      <c r="A255" t="s">
        <v>37</v>
      </c>
      <c r="B255">
        <v>26.207049874052199</v>
      </c>
      <c r="C255">
        <v>2.5194633131584501E-2</v>
      </c>
      <c r="D255">
        <v>26.376757821624398</v>
      </c>
      <c r="E255">
        <v>15.8478474353373</v>
      </c>
      <c r="F255" s="1">
        <v>0</v>
      </c>
      <c r="G255" s="1">
        <v>0</v>
      </c>
      <c r="H255">
        <v>4.2296038875275999</v>
      </c>
      <c r="I255">
        <v>84.624013005415804</v>
      </c>
      <c r="J255">
        <v>85.917417067030499</v>
      </c>
      <c r="K255">
        <v>39.023510066998</v>
      </c>
      <c r="L255">
        <v>111.579111481119</v>
      </c>
      <c r="M255">
        <v>29.606758450634299</v>
      </c>
      <c r="N255">
        <v>85.050460603901598</v>
      </c>
      <c r="O255">
        <v>65.316124224859607</v>
      </c>
      <c r="P255">
        <v>147621.832467195</v>
      </c>
      <c r="Q255">
        <v>187353.90868715799</v>
      </c>
      <c r="R255">
        <v>106.340411219386</v>
      </c>
      <c r="S255">
        <v>686.58287196643698</v>
      </c>
      <c r="T255">
        <v>0.42234223487135503</v>
      </c>
      <c r="U255">
        <v>0.42286962598535599</v>
      </c>
      <c r="V255" s="1">
        <v>0</v>
      </c>
      <c r="W255">
        <v>0.120822306189498</v>
      </c>
      <c r="X255">
        <v>0.45630806782514499</v>
      </c>
      <c r="Y255" s="1">
        <v>0</v>
      </c>
      <c r="Z255">
        <v>0.39486410394237098</v>
      </c>
      <c r="AA255">
        <v>3.1561140150808197E-4</v>
      </c>
      <c r="AB255">
        <v>8.4763222905354201E-3</v>
      </c>
      <c r="AC255" s="3">
        <v>2.8485530521070198E-3</v>
      </c>
      <c r="AD255" s="1">
        <v>0</v>
      </c>
      <c r="AE255" s="3">
        <v>7.9723418657983106E-3</v>
      </c>
      <c r="AF255" s="3">
        <v>5.5818583697906802E-3</v>
      </c>
      <c r="AG255">
        <v>9.0721911774497102</v>
      </c>
      <c r="AH255">
        <v>0.343675750355387</v>
      </c>
      <c r="AI255">
        <v>2446.0223631530298</v>
      </c>
      <c r="AJ255" t="s">
        <v>101</v>
      </c>
      <c r="AK255" t="s">
        <v>102</v>
      </c>
      <c r="AL255">
        <v>37001855173.400002</v>
      </c>
      <c r="AM255">
        <v>250653</v>
      </c>
      <c r="AN255" s="1">
        <f t="shared" si="19"/>
        <v>1.4373792061834183E-2</v>
      </c>
      <c r="AO255" s="8">
        <f t="shared" si="17"/>
        <v>15.948220002799385</v>
      </c>
      <c r="AP255" s="15">
        <f t="shared" si="20"/>
        <v>0.64325861252554106</v>
      </c>
    </row>
    <row r="256" spans="1:43" x14ac:dyDescent="0.25">
      <c r="A256" t="s">
        <v>37</v>
      </c>
      <c r="B256">
        <v>26.006157060161399</v>
      </c>
      <c r="C256">
        <v>2.4619671901682499E-2</v>
      </c>
      <c r="D256">
        <v>25.853969138432301</v>
      </c>
      <c r="E256">
        <v>21.989778963707799</v>
      </c>
      <c r="F256" s="1">
        <v>0</v>
      </c>
      <c r="G256" s="1">
        <v>0</v>
      </c>
      <c r="H256">
        <v>4.3381109356089098</v>
      </c>
      <c r="I256">
        <v>107.159227414128</v>
      </c>
      <c r="J256">
        <v>108.193717945671</v>
      </c>
      <c r="K256">
        <v>60.701877896769098</v>
      </c>
      <c r="L256">
        <v>136.11628113112101</v>
      </c>
      <c r="M256">
        <v>31.118615992541599</v>
      </c>
      <c r="N256">
        <v>86.206381051057605</v>
      </c>
      <c r="O256">
        <v>65.227364348136405</v>
      </c>
      <c r="P256">
        <v>137295.48368344901</v>
      </c>
      <c r="Q256">
        <v>173646.74018837401</v>
      </c>
      <c r="R256">
        <v>116.507488623909</v>
      </c>
      <c r="S256">
        <v>689.31925018869197</v>
      </c>
      <c r="T256">
        <v>0.49866464112707398</v>
      </c>
      <c r="U256">
        <v>0.38975156610524497</v>
      </c>
      <c r="V256" s="1">
        <v>0</v>
      </c>
      <c r="W256">
        <v>0.10371224381713</v>
      </c>
      <c r="X256">
        <v>0.50653619007762296</v>
      </c>
      <c r="Y256" s="1">
        <v>0</v>
      </c>
      <c r="Z256">
        <v>0.307620431490427</v>
      </c>
      <c r="AA256">
        <v>3.1993911614244298E-4</v>
      </c>
      <c r="AB256">
        <v>8.5163432467188199E-3</v>
      </c>
      <c r="AC256" s="3">
        <v>2.69035688730977E-3</v>
      </c>
      <c r="AD256" s="1">
        <v>0</v>
      </c>
      <c r="AE256" s="3">
        <v>7.3049146047622499E-3</v>
      </c>
      <c r="AF256" s="3">
        <v>5.7882247213207599E-3</v>
      </c>
      <c r="AG256">
        <v>9.05880720864916</v>
      </c>
      <c r="AH256">
        <v>0.28987063872714203</v>
      </c>
      <c r="AI256">
        <v>3149.2958997792098</v>
      </c>
      <c r="AJ256" t="s">
        <v>103</v>
      </c>
      <c r="AK256" t="s">
        <v>104</v>
      </c>
      <c r="AL256">
        <v>21736483681.279999</v>
      </c>
      <c r="AM256">
        <v>158319</v>
      </c>
      <c r="AN256" s="1">
        <f t="shared" si="19"/>
        <v>1.4624507084182023E-2</v>
      </c>
      <c r="AO256" s="8">
        <f t="shared" si="17"/>
        <v>16.204425691783243</v>
      </c>
      <c r="AP256" s="15">
        <f t="shared" si="20"/>
        <v>0.60487989854205737</v>
      </c>
    </row>
    <row r="257" spans="1:44" x14ac:dyDescent="0.25">
      <c r="A257" t="s">
        <v>37</v>
      </c>
      <c r="B257">
        <v>25.329053955196301</v>
      </c>
      <c r="C257">
        <v>2.43850545563165E-2</v>
      </c>
      <c r="D257">
        <v>25.639665316937499</v>
      </c>
      <c r="E257">
        <v>30.454552030609001</v>
      </c>
      <c r="F257" s="1">
        <v>0</v>
      </c>
      <c r="G257" s="1">
        <v>0</v>
      </c>
      <c r="H257">
        <v>4.4579862590597799</v>
      </c>
      <c r="I257">
        <v>129.65645034302901</v>
      </c>
      <c r="J257">
        <v>130.70841540321899</v>
      </c>
      <c r="K257">
        <v>81.514152001132999</v>
      </c>
      <c r="L257">
        <v>160.86285810811</v>
      </c>
      <c r="M257">
        <v>32.497654751516301</v>
      </c>
      <c r="N257">
        <v>86.857757140300095</v>
      </c>
      <c r="O257">
        <v>64.829122447144897</v>
      </c>
      <c r="P257">
        <v>127289.28483967199</v>
      </c>
      <c r="Q257">
        <v>160836.38559255001</v>
      </c>
      <c r="R257">
        <v>125.460932165093</v>
      </c>
      <c r="S257">
        <v>691.34775581718804</v>
      </c>
      <c r="T257">
        <v>0.53988308320376699</v>
      </c>
      <c r="U257">
        <v>0.36018784615379601</v>
      </c>
      <c r="V257" s="1">
        <v>0</v>
      </c>
      <c r="W257">
        <v>8.8614232603188695E-2</v>
      </c>
      <c r="X257">
        <v>0.55119792124301403</v>
      </c>
      <c r="Y257" s="1">
        <v>0</v>
      </c>
      <c r="Z257">
        <v>0.26433749626770697</v>
      </c>
      <c r="AA257">
        <v>3.2689774303051801E-4</v>
      </c>
      <c r="AB257">
        <v>8.6709192971219408E-3</v>
      </c>
      <c r="AC257" s="3">
        <v>2.4087294615543699E-3</v>
      </c>
      <c r="AD257" s="1">
        <v>0</v>
      </c>
      <c r="AE257" s="3">
        <v>7.8729615995484607E-3</v>
      </c>
      <c r="AF257" s="3">
        <v>5.1056552081507403E-3</v>
      </c>
      <c r="AG257">
        <v>9.0792904488235209</v>
      </c>
      <c r="AH257">
        <v>0.28759085171273402</v>
      </c>
      <c r="AI257">
        <v>3926.0229198688198</v>
      </c>
      <c r="AJ257" t="s">
        <v>105</v>
      </c>
      <c r="AK257" t="s">
        <v>106</v>
      </c>
      <c r="AL257">
        <v>10749834683.280001</v>
      </c>
      <c r="AM257">
        <v>84452</v>
      </c>
      <c r="AN257" s="1">
        <f t="shared" si="19"/>
        <v>1.41034722483032E-2</v>
      </c>
      <c r="AO257" s="8">
        <f t="shared" si="17"/>
        <v>15.671175836440309</v>
      </c>
      <c r="AP257" s="15">
        <f t="shared" si="20"/>
        <v>0.61628292730265022</v>
      </c>
    </row>
    <row r="258" spans="1:44" x14ac:dyDescent="0.25">
      <c r="A258" t="s">
        <v>37</v>
      </c>
      <c r="B258">
        <v>26.923360877414101</v>
      </c>
      <c r="C258">
        <v>2.3097982686912499E-2</v>
      </c>
      <c r="D258">
        <v>24.453895140931401</v>
      </c>
      <c r="E258">
        <v>50.076070572203697</v>
      </c>
      <c r="F258" s="1">
        <v>0</v>
      </c>
      <c r="G258" s="1">
        <v>0</v>
      </c>
      <c r="H258">
        <v>4.6585493332323704</v>
      </c>
      <c r="I258">
        <v>150.83160660181301</v>
      </c>
      <c r="J258">
        <v>152.06808219244999</v>
      </c>
      <c r="K258">
        <v>99.764641617444099</v>
      </c>
      <c r="L258">
        <v>185.059146911331</v>
      </c>
      <c r="M258">
        <v>32.733828075552303</v>
      </c>
      <c r="N258">
        <v>86.3921330575578</v>
      </c>
      <c r="O258">
        <v>64.258734068282394</v>
      </c>
      <c r="P258">
        <v>115733.453684974</v>
      </c>
      <c r="Q258">
        <v>147622.47661964901</v>
      </c>
      <c r="R258">
        <v>126.324742979197</v>
      </c>
      <c r="S258">
        <v>694.88506808614898</v>
      </c>
      <c r="T258">
        <v>0.54749944073487899</v>
      </c>
      <c r="U258">
        <v>0.35855216745566298</v>
      </c>
      <c r="V258" s="1">
        <v>0</v>
      </c>
      <c r="W258">
        <v>6.8142856556423201E-2</v>
      </c>
      <c r="X258">
        <v>0.57330497598791297</v>
      </c>
      <c r="Y258" s="1">
        <v>0</v>
      </c>
      <c r="Z258">
        <v>0.271228739039172</v>
      </c>
      <c r="AA258">
        <v>3.3760837155317699E-4</v>
      </c>
      <c r="AB258">
        <v>8.3342825398287097E-3</v>
      </c>
      <c r="AC258" s="3">
        <v>1.9940927894748499E-3</v>
      </c>
      <c r="AD258" s="1">
        <v>0</v>
      </c>
      <c r="AE258" s="3">
        <v>8.5738345552903595E-3</v>
      </c>
      <c r="AF258" s="3">
        <v>3.85813025232169E-3</v>
      </c>
      <c r="AG258">
        <v>9.0696429255263595</v>
      </c>
      <c r="AH258">
        <v>0.28670987391689001</v>
      </c>
      <c r="AI258">
        <v>4642.5803253491804</v>
      </c>
      <c r="AJ258" t="s">
        <v>107</v>
      </c>
      <c r="AK258" t="s">
        <v>108</v>
      </c>
      <c r="AL258">
        <v>3908897398.21</v>
      </c>
      <c r="AM258">
        <v>33775</v>
      </c>
      <c r="AN258" s="1">
        <f t="shared" si="19"/>
        <v>1.2530021163703577E-2</v>
      </c>
      <c r="AO258" s="8">
        <f t="shared" si="17"/>
        <v>14.041899003496894</v>
      </c>
      <c r="AP258" s="15">
        <f t="shared" si="20"/>
        <v>0.91735896054438926</v>
      </c>
    </row>
    <row r="259" spans="1:44" x14ac:dyDescent="0.25">
      <c r="A259" t="s">
        <v>37</v>
      </c>
      <c r="B259">
        <v>23.468938167948401</v>
      </c>
      <c r="C259">
        <v>2.1886258017231E-2</v>
      </c>
      <c r="D259">
        <v>23.3217263199897</v>
      </c>
      <c r="E259">
        <v>72.793074320001907</v>
      </c>
      <c r="F259" s="1">
        <v>0</v>
      </c>
      <c r="G259" s="1">
        <v>0</v>
      </c>
      <c r="H259">
        <v>4.8913832410137603</v>
      </c>
      <c r="I259">
        <v>172.19764548558101</v>
      </c>
      <c r="J259">
        <v>174.01747768567401</v>
      </c>
      <c r="K259">
        <v>119.97341056206599</v>
      </c>
      <c r="L259">
        <v>209.61996670860299</v>
      </c>
      <c r="M259">
        <v>32.954955010996002</v>
      </c>
      <c r="N259">
        <v>85.548226772194198</v>
      </c>
      <c r="O259">
        <v>63.796533560173998</v>
      </c>
      <c r="P259">
        <v>105508.76546945301</v>
      </c>
      <c r="Q259">
        <v>137076.52856708199</v>
      </c>
      <c r="R259">
        <v>126.368678301752</v>
      </c>
      <c r="S259">
        <v>696.53783095431197</v>
      </c>
      <c r="T259">
        <v>0.531063241524527</v>
      </c>
      <c r="U259">
        <v>0.37569377313859298</v>
      </c>
      <c r="V259" s="1">
        <v>0</v>
      </c>
      <c r="W259">
        <v>8.2948017613748606E-2</v>
      </c>
      <c r="X259">
        <v>0.54135820924765699</v>
      </c>
      <c r="Y259" s="1">
        <v>0</v>
      </c>
      <c r="Z259">
        <v>0.29083890854290301</v>
      </c>
      <c r="AA259">
        <v>3.5101147772305299E-4</v>
      </c>
      <c r="AB259">
        <v>8.2390049155955398E-3</v>
      </c>
      <c r="AC259" s="3">
        <v>1.4555654729846101E-3</v>
      </c>
      <c r="AD259" s="1">
        <v>0</v>
      </c>
      <c r="AE259" s="3">
        <v>8.4041453616464992E-3</v>
      </c>
      <c r="AF259" s="3">
        <v>3.4365508693596399E-3</v>
      </c>
      <c r="AG259">
        <v>8.8283360843000001</v>
      </c>
      <c r="AH259">
        <v>0.26491137062678699</v>
      </c>
      <c r="AI259">
        <v>5332.1179643353198</v>
      </c>
      <c r="AJ259" t="s">
        <v>109</v>
      </c>
      <c r="AK259" t="s">
        <v>110</v>
      </c>
      <c r="AL259">
        <v>1170936279.1800001</v>
      </c>
      <c r="AM259">
        <v>11098</v>
      </c>
      <c r="AN259" s="1">
        <f t="shared" si="19"/>
        <v>1.2026567262678232E-2</v>
      </c>
      <c r="AO259" s="8">
        <f t="shared" si="17"/>
        <v>13.514520954911536</v>
      </c>
      <c r="AP259" s="15">
        <f t="shared" si="20"/>
        <v>0.73657196183629181</v>
      </c>
    </row>
    <row r="260" spans="1:44" x14ac:dyDescent="0.25">
      <c r="A260" t="s">
        <v>37</v>
      </c>
      <c r="B260">
        <v>23.232390933694798</v>
      </c>
      <c r="C260">
        <v>1.99050822161656E-2</v>
      </c>
      <c r="D260">
        <v>21.4370746517802</v>
      </c>
      <c r="E260">
        <v>111.675514325005</v>
      </c>
      <c r="F260" s="1">
        <v>0</v>
      </c>
      <c r="G260" s="1">
        <v>0</v>
      </c>
      <c r="H260">
        <v>5.2391499252319598</v>
      </c>
      <c r="I260">
        <v>189.57719447406399</v>
      </c>
      <c r="J260">
        <v>192.377475706551</v>
      </c>
      <c r="K260">
        <v>138.20122848380799</v>
      </c>
      <c r="L260">
        <v>235.37872559199599</v>
      </c>
      <c r="M260">
        <v>31.137153000045899</v>
      </c>
      <c r="N260">
        <v>80.427975554374001</v>
      </c>
      <c r="O260">
        <v>61.3485351993913</v>
      </c>
      <c r="P260">
        <v>85498.5676204552</v>
      </c>
      <c r="Q260">
        <v>111784.13437522799</v>
      </c>
      <c r="R260">
        <v>118.02343012323099</v>
      </c>
      <c r="S260">
        <v>685.46305204643704</v>
      </c>
      <c r="T260">
        <v>0.35016493474676702</v>
      </c>
      <c r="U260">
        <v>0.59289003113586303</v>
      </c>
      <c r="V260" s="1">
        <v>0</v>
      </c>
      <c r="W260">
        <v>0.10226736852849801</v>
      </c>
      <c r="X260">
        <v>0.30484260033563798</v>
      </c>
      <c r="Y260" s="1">
        <v>0</v>
      </c>
      <c r="Z260">
        <v>0.47409971015700902</v>
      </c>
      <c r="AA260">
        <v>3.8370931291343798E-4</v>
      </c>
      <c r="AB260">
        <v>7.4028896873074403E-3</v>
      </c>
      <c r="AC260" s="3">
        <v>7.8147611999831101E-4</v>
      </c>
      <c r="AD260" s="1">
        <v>0</v>
      </c>
      <c r="AE260" s="3">
        <v>8.0543459110123394E-3</v>
      </c>
      <c r="AF260" s="3">
        <v>3.2826154384183702E-3</v>
      </c>
      <c r="AG260">
        <v>8.2078471443665695</v>
      </c>
      <c r="AH260">
        <v>0.23378551000623299</v>
      </c>
      <c r="AI260">
        <v>5544.2469352364396</v>
      </c>
      <c r="AJ260" t="s">
        <v>111</v>
      </c>
      <c r="AK260" t="s">
        <v>112</v>
      </c>
      <c r="AL260">
        <v>289241654.25999999</v>
      </c>
      <c r="AM260">
        <v>3383</v>
      </c>
      <c r="AN260" s="1">
        <f t="shared" si="19"/>
        <v>1.1069214438639247E-2</v>
      </c>
      <c r="AO260" s="8">
        <f t="shared" si="17"/>
        <v>12.503483853695085</v>
      </c>
      <c r="AP260" s="15">
        <f t="shared" si="20"/>
        <v>0.85807341422119388</v>
      </c>
    </row>
    <row r="261" spans="1:44" x14ac:dyDescent="0.25">
      <c r="A261" t="s">
        <v>37</v>
      </c>
      <c r="B261">
        <v>17.1035840873548</v>
      </c>
      <c r="C261">
        <v>2.0613314081759499E-2</v>
      </c>
      <c r="D261">
        <v>22.1156231486992</v>
      </c>
      <c r="E261">
        <v>158.375218034749</v>
      </c>
      <c r="F261" s="1">
        <v>0</v>
      </c>
      <c r="G261" s="1">
        <v>0</v>
      </c>
      <c r="H261">
        <v>5.6495482732967499</v>
      </c>
      <c r="I261">
        <v>218.51677546830399</v>
      </c>
      <c r="J261">
        <v>221.84023303214701</v>
      </c>
      <c r="K261">
        <v>164.894674809127</v>
      </c>
      <c r="L261">
        <v>269.30104681279198</v>
      </c>
      <c r="M261">
        <v>30.1222404587845</v>
      </c>
      <c r="N261">
        <v>73.024048907952505</v>
      </c>
      <c r="O261">
        <v>58.108938411720402</v>
      </c>
      <c r="P261">
        <v>76739.817579006703</v>
      </c>
      <c r="Q261">
        <v>99399.986689096098</v>
      </c>
      <c r="R261">
        <v>110.176256998463</v>
      </c>
      <c r="S261">
        <v>678.30396776109205</v>
      </c>
      <c r="T261">
        <v>0.101496131131889</v>
      </c>
      <c r="U261">
        <v>0.83846255402149805</v>
      </c>
      <c r="V261" s="1">
        <v>0</v>
      </c>
      <c r="W261">
        <v>4.8665138103786601E-2</v>
      </c>
      <c r="X261">
        <v>0.112872307874714</v>
      </c>
      <c r="Y261" s="1">
        <v>0</v>
      </c>
      <c r="Z261">
        <v>0.822359538744181</v>
      </c>
      <c r="AA261">
        <v>3.4011068067922102E-4</v>
      </c>
      <c r="AB261">
        <v>6.7311680326367597E-3</v>
      </c>
      <c r="AC261" s="3">
        <v>4.8834443953264903E-4</v>
      </c>
      <c r="AD261" s="1">
        <v>0</v>
      </c>
      <c r="AE261" s="3">
        <v>9.8997571153212095E-3</v>
      </c>
      <c r="AF261" s="3">
        <v>3.1541482352300801E-3</v>
      </c>
      <c r="AG261">
        <v>7.4264377045175998</v>
      </c>
      <c r="AH261">
        <v>0.200910514033767</v>
      </c>
      <c r="AI261">
        <v>5868.0483279673999</v>
      </c>
      <c r="AJ261" t="s">
        <v>113</v>
      </c>
      <c r="AK261" t="s">
        <v>114</v>
      </c>
      <c r="AL261">
        <v>135982956.75</v>
      </c>
      <c r="AM261">
        <v>1772</v>
      </c>
      <c r="AN261" s="1">
        <f t="shared" si="19"/>
        <v>1.022542694854606E-2</v>
      </c>
      <c r="AO261" s="8">
        <f t="shared" si="17"/>
        <v>11.603409778646546</v>
      </c>
      <c r="AP261" s="15">
        <f t="shared" si="20"/>
        <v>0.47401362303260908</v>
      </c>
    </row>
    <row r="263" spans="1:44" x14ac:dyDescent="0.25">
      <c r="AO263" t="s">
        <v>226</v>
      </c>
      <c r="AP263" t="s">
        <v>227</v>
      </c>
      <c r="AQ263" t="s">
        <v>228</v>
      </c>
      <c r="AR263" t="s">
        <v>229</v>
      </c>
    </row>
    <row r="264" spans="1:44" x14ac:dyDescent="0.25">
      <c r="A264" t="s">
        <v>0</v>
      </c>
      <c r="B264" t="s">
        <v>1</v>
      </c>
      <c r="C264" t="s">
        <v>2</v>
      </c>
      <c r="D264" t="s">
        <v>3</v>
      </c>
      <c r="E264" t="s">
        <v>5</v>
      </c>
      <c r="F264" t="s">
        <v>6</v>
      </c>
      <c r="G264" t="s">
        <v>208</v>
      </c>
      <c r="H264" t="s">
        <v>7</v>
      </c>
      <c r="I264" t="s">
        <v>8</v>
      </c>
      <c r="J264" t="s">
        <v>134</v>
      </c>
      <c r="K264" t="s">
        <v>143</v>
      </c>
      <c r="L264" t="s">
        <v>9</v>
      </c>
      <c r="M264" t="s">
        <v>10</v>
      </c>
      <c r="N264" t="s">
        <v>11</v>
      </c>
      <c r="O264" t="s">
        <v>13</v>
      </c>
      <c r="P264" t="s">
        <v>14</v>
      </c>
      <c r="Q264" t="s">
        <v>15</v>
      </c>
      <c r="R264" t="s">
        <v>16</v>
      </c>
      <c r="S264" t="s">
        <v>17</v>
      </c>
      <c r="T264" t="s">
        <v>18</v>
      </c>
      <c r="U264" t="s">
        <v>20</v>
      </c>
      <c r="V264" t="s">
        <v>21</v>
      </c>
      <c r="W264" t="s">
        <v>22</v>
      </c>
      <c r="X264" t="s">
        <v>23</v>
      </c>
      <c r="Y264" t="s">
        <v>24</v>
      </c>
      <c r="Z264" t="s">
        <v>25</v>
      </c>
      <c r="AA264" t="s">
        <v>26</v>
      </c>
      <c r="AB264" t="s">
        <v>27</v>
      </c>
      <c r="AC264" s="3" t="s">
        <v>120</v>
      </c>
      <c r="AD264" t="s">
        <v>28</v>
      </c>
      <c r="AE264" s="3" t="s">
        <v>29</v>
      </c>
      <c r="AF264" s="3" t="s">
        <v>233</v>
      </c>
      <c r="AG264" t="s">
        <v>30</v>
      </c>
      <c r="AH264" t="s">
        <v>31</v>
      </c>
      <c r="AI264" t="s">
        <v>32</v>
      </c>
      <c r="AJ264" t="s">
        <v>33</v>
      </c>
      <c r="AK264" t="s">
        <v>34</v>
      </c>
      <c r="AL264" t="s">
        <v>74</v>
      </c>
      <c r="AM264" t="s">
        <v>35</v>
      </c>
      <c r="AN264" t="s">
        <v>36</v>
      </c>
      <c r="AO264" s="15">
        <v>1</v>
      </c>
      <c r="AP264" s="15">
        <v>0</v>
      </c>
      <c r="AQ264" s="15">
        <v>0</v>
      </c>
      <c r="AR264" s="15">
        <v>1</v>
      </c>
    </row>
    <row r="265" spans="1:44" x14ac:dyDescent="0.25">
      <c r="AO265" s="15"/>
      <c r="AP265" s="15"/>
      <c r="AQ265" s="15">
        <v>1.2</v>
      </c>
      <c r="AR265" s="15"/>
    </row>
    <row r="266" spans="1:44" x14ac:dyDescent="0.25">
      <c r="A266" t="s">
        <v>37</v>
      </c>
      <c r="B266">
        <v>13.7127444628874</v>
      </c>
      <c r="C266">
        <v>1.0047918936859E-2</v>
      </c>
      <c r="D266">
        <v>11.412983513341899</v>
      </c>
      <c r="E266">
        <v>-53.469202519924004</v>
      </c>
      <c r="F266" s="1">
        <v>0</v>
      </c>
      <c r="G266" s="1">
        <v>0</v>
      </c>
      <c r="H266">
        <v>3.31858580872913</v>
      </c>
      <c r="I266">
        <v>-130.61445545823801</v>
      </c>
      <c r="J266">
        <v>-115.661539624854</v>
      </c>
      <c r="K266">
        <v>-147.99139400481599</v>
      </c>
      <c r="L266">
        <v>-108.95734229397399</v>
      </c>
      <c r="M266">
        <v>32.654235305103697</v>
      </c>
      <c r="N266">
        <v>93.991842709418705</v>
      </c>
      <c r="O266">
        <v>67.794279516373507</v>
      </c>
      <c r="P266">
        <v>184301.02536548601</v>
      </c>
      <c r="Q266">
        <v>211972.24522608801</v>
      </c>
      <c r="R266">
        <v>84.087595855802604</v>
      </c>
      <c r="S266">
        <v>620.18048693443302</v>
      </c>
      <c r="T266">
        <v>0.53535938765795998</v>
      </c>
      <c r="U266">
        <v>0.40090440810101902</v>
      </c>
      <c r="V266" s="1">
        <v>0</v>
      </c>
      <c r="W266">
        <v>0.15788822188007801</v>
      </c>
      <c r="X266">
        <v>0.44120737001890198</v>
      </c>
      <c r="Y266" s="1">
        <v>0</v>
      </c>
      <c r="Z266">
        <v>0.29603510616096201</v>
      </c>
      <c r="AA266">
        <v>3.00594471764671E-4</v>
      </c>
      <c r="AB266">
        <v>8.4376106371912406E-3</v>
      </c>
      <c r="AC266" s="3">
        <v>2.8563458029915502E-4</v>
      </c>
      <c r="AD266" s="1">
        <v>0</v>
      </c>
      <c r="AE266" s="3">
        <v>1.8943763730967999E-3</v>
      </c>
      <c r="AF266" s="3">
        <v>9.836954700318029E-4</v>
      </c>
      <c r="AG266" s="1">
        <v>0</v>
      </c>
      <c r="AH266">
        <v>11.0965322500832</v>
      </c>
      <c r="AI266">
        <v>0.49552570405874102</v>
      </c>
      <c r="AJ266">
        <v>14.995772630914599</v>
      </c>
      <c r="AK266" t="s">
        <v>83</v>
      </c>
      <c r="AL266" t="s">
        <v>84</v>
      </c>
      <c r="AM266">
        <v>733702381.98000002</v>
      </c>
      <c r="AN266">
        <v>3981</v>
      </c>
      <c r="AO266" s="1">
        <f>AA266+AB266*$AO$264+AF266*AQ266+AG266*$AR$264</f>
        <v>1.1099074237032238E-2</v>
      </c>
      <c r="AP266" s="8">
        <f>100*(1-(1-AO266)^12)</f>
        <v>12.535181050817613</v>
      </c>
      <c r="AQ266" s="16">
        <v>2.4</v>
      </c>
      <c r="AR266" s="15">
        <f>B266/AP266-1</f>
        <v>9.3940678423067636E-2</v>
      </c>
    </row>
    <row r="267" spans="1:44" x14ac:dyDescent="0.25">
      <c r="A267" t="s">
        <v>37</v>
      </c>
      <c r="B267">
        <v>13.9840710713503</v>
      </c>
      <c r="C267">
        <v>1.11788812287294E-2</v>
      </c>
      <c r="D267">
        <v>12.6198472464165</v>
      </c>
      <c r="E267">
        <v>-47.165919543449597</v>
      </c>
      <c r="F267" s="1">
        <v>0</v>
      </c>
      <c r="G267" s="1">
        <v>0</v>
      </c>
      <c r="H267">
        <v>3.4147745837955101</v>
      </c>
      <c r="I267">
        <v>-105.79347375016999</v>
      </c>
      <c r="J267">
        <v>-96.796719496481003</v>
      </c>
      <c r="K267">
        <v>-133.571339570563</v>
      </c>
      <c r="L267">
        <v>-84.930478133286599</v>
      </c>
      <c r="M267">
        <v>33.941681603845197</v>
      </c>
      <c r="N267">
        <v>94.360669608778295</v>
      </c>
      <c r="O267">
        <v>67.8662437305656</v>
      </c>
      <c r="P267">
        <v>191284.527545966</v>
      </c>
      <c r="Q267">
        <v>218988.32923145001</v>
      </c>
      <c r="R267">
        <v>85.754738450729405</v>
      </c>
      <c r="S267">
        <v>643.50206672622801</v>
      </c>
      <c r="T267">
        <v>0.56165974065538005</v>
      </c>
      <c r="U267">
        <v>0.36663835478849999</v>
      </c>
      <c r="V267" s="1">
        <v>0</v>
      </c>
      <c r="W267">
        <v>0.221906986396818</v>
      </c>
      <c r="X267">
        <v>0.41145465881468102</v>
      </c>
      <c r="Y267" s="1">
        <v>0</v>
      </c>
      <c r="Z267">
        <v>0.221852912953863</v>
      </c>
      <c r="AA267">
        <v>3.00812467366476E-4</v>
      </c>
      <c r="AB267">
        <v>8.9963145411248602E-3</v>
      </c>
      <c r="AC267" s="3">
        <v>6.7402369134727505E-4</v>
      </c>
      <c r="AD267" s="1">
        <v>0</v>
      </c>
      <c r="AE267" s="3">
        <v>1.71508891326452E-3</v>
      </c>
      <c r="AF267" s="3">
        <v>9.8851503632755699E-4</v>
      </c>
      <c r="AG267">
        <v>1.8916698946497599E-6</v>
      </c>
      <c r="AH267">
        <v>10.4407192970345</v>
      </c>
      <c r="AI267">
        <v>0.34266716734045399</v>
      </c>
      <c r="AJ267">
        <v>55.936280981963101</v>
      </c>
      <c r="AK267" t="s">
        <v>85</v>
      </c>
      <c r="AL267" t="s">
        <v>86</v>
      </c>
      <c r="AM267">
        <v>3089818973.4499998</v>
      </c>
      <c r="AN267">
        <v>16153</v>
      </c>
      <c r="AO267" s="1">
        <f t="shared" ref="AO267:AO281" si="21">AA267+AB267*$AO$264+AF267*AQ267+AG267*$AR$264</f>
        <v>1.2462266794634171E-2</v>
      </c>
      <c r="AP267" s="8">
        <f t="shared" ref="AP267:AP281" si="22">100*(1-(1-AO267)^12)</f>
        <v>13.971097030114432</v>
      </c>
      <c r="AQ267" s="16">
        <v>3.2</v>
      </c>
      <c r="AR267" s="15">
        <f t="shared" ref="AR267:AR281" si="23">B267/AP267-1</f>
        <v>9.286343948440301E-4</v>
      </c>
    </row>
    <row r="268" spans="1:44" x14ac:dyDescent="0.25">
      <c r="A268" t="s">
        <v>37</v>
      </c>
      <c r="B268">
        <v>14.9975916575955</v>
      </c>
      <c r="C268">
        <v>1.2360050265474499E-2</v>
      </c>
      <c r="D268">
        <v>13.8641816179013</v>
      </c>
      <c r="E268">
        <v>-38.238003891754801</v>
      </c>
      <c r="F268" s="1">
        <v>0</v>
      </c>
      <c r="G268" s="1">
        <v>0</v>
      </c>
      <c r="H268">
        <v>3.5291876640078899</v>
      </c>
      <c r="I268">
        <v>-80.307363643840702</v>
      </c>
      <c r="J268">
        <v>-74.465889835750204</v>
      </c>
      <c r="K268">
        <v>-116.789695483659</v>
      </c>
      <c r="L268">
        <v>-60.094153283954903</v>
      </c>
      <c r="M268">
        <v>35.550792686551503</v>
      </c>
      <c r="N268">
        <v>94.279178261601601</v>
      </c>
      <c r="O268">
        <v>67.418482591809195</v>
      </c>
      <c r="P268">
        <v>197425.93672744199</v>
      </c>
      <c r="Q268">
        <v>227638.68684045799</v>
      </c>
      <c r="R268">
        <v>86.275401553069997</v>
      </c>
      <c r="S268">
        <v>657.11023308479002</v>
      </c>
      <c r="T268">
        <v>0.53518306158895501</v>
      </c>
      <c r="U268">
        <v>0.36796721044792702</v>
      </c>
      <c r="V268" s="1">
        <v>0</v>
      </c>
      <c r="W268">
        <v>0.24620021641721301</v>
      </c>
      <c r="X268">
        <v>0.38583257313485902</v>
      </c>
      <c r="Y268" s="1">
        <v>0</v>
      </c>
      <c r="Z268">
        <v>0.23560982243172501</v>
      </c>
      <c r="AA268">
        <v>3.0178982557654301E-4</v>
      </c>
      <c r="AB268">
        <v>9.5146487422102799E-3</v>
      </c>
      <c r="AC268" s="3">
        <v>9.5587120792229403E-4</v>
      </c>
      <c r="AD268" s="1">
        <v>0</v>
      </c>
      <c r="AE268" s="3">
        <v>1.6443688750600201E-3</v>
      </c>
      <c r="AF268" s="3">
        <v>9.971374740460311E-4</v>
      </c>
      <c r="AG268">
        <v>3.7612413565789503E-5</v>
      </c>
      <c r="AH268">
        <v>10.003767621670701</v>
      </c>
      <c r="AI268">
        <v>0.35893352375707799</v>
      </c>
      <c r="AJ268">
        <v>135.29618321300401</v>
      </c>
      <c r="AK268" t="s">
        <v>87</v>
      </c>
      <c r="AL268" t="s">
        <v>88</v>
      </c>
      <c r="AM268">
        <v>12917973891.950001</v>
      </c>
      <c r="AN268">
        <v>65432</v>
      </c>
      <c r="AO268" s="1">
        <f t="shared" si="21"/>
        <v>1.3842600877536738E-2</v>
      </c>
      <c r="AP268" s="8">
        <f t="shared" si="22"/>
        <v>15.403021695486331</v>
      </c>
      <c r="AQ268" s="16">
        <v>4</v>
      </c>
      <c r="AR268" s="15">
        <f t="shared" si="23"/>
        <v>-2.6321461198073659E-2</v>
      </c>
    </row>
    <row r="269" spans="1:44" x14ac:dyDescent="0.25">
      <c r="A269" t="s">
        <v>37</v>
      </c>
      <c r="B269">
        <v>17.508034668047799</v>
      </c>
      <c r="C269">
        <v>1.3735699333935999E-2</v>
      </c>
      <c r="D269">
        <v>15.292910168994601</v>
      </c>
      <c r="E269">
        <v>-29.308828667847301</v>
      </c>
      <c r="F269" s="1">
        <v>0</v>
      </c>
      <c r="G269" s="1">
        <v>0</v>
      </c>
      <c r="H269">
        <v>3.6352170913336499</v>
      </c>
      <c r="I269">
        <v>-55.934700412910097</v>
      </c>
      <c r="J269">
        <v>-53.940871170093999</v>
      </c>
      <c r="K269">
        <v>-101.432364604409</v>
      </c>
      <c r="L269">
        <v>-35.867482179796603</v>
      </c>
      <c r="M269">
        <v>36.064119232448</v>
      </c>
      <c r="N269">
        <v>94.219047661113095</v>
      </c>
      <c r="O269">
        <v>67.233870220048402</v>
      </c>
      <c r="P269">
        <v>198859.46815372401</v>
      </c>
      <c r="Q269">
        <v>229250.305181629</v>
      </c>
      <c r="R269">
        <v>86.172368256393497</v>
      </c>
      <c r="S269">
        <v>673.84074625421999</v>
      </c>
      <c r="T269">
        <v>0.52739222305204503</v>
      </c>
      <c r="U269">
        <v>0.351696322929129</v>
      </c>
      <c r="V269" s="1">
        <v>0</v>
      </c>
      <c r="W269">
        <v>0.24843189059846901</v>
      </c>
      <c r="X269">
        <v>0.39987178647240001</v>
      </c>
      <c r="Y269" s="1">
        <v>0</v>
      </c>
      <c r="Z269">
        <v>0.24742777591717599</v>
      </c>
      <c r="AA269">
        <v>3.0125418258812901E-4</v>
      </c>
      <c r="AB269">
        <v>1.0080357956307E-2</v>
      </c>
      <c r="AC269" s="3">
        <v>1.26543058778888E-3</v>
      </c>
      <c r="AD269" s="1">
        <v>0</v>
      </c>
      <c r="AE269" s="3">
        <v>2.0951099831685899E-3</v>
      </c>
      <c r="AF269" s="3">
        <v>1.00374794134172E-3</v>
      </c>
      <c r="AG269">
        <v>4.37424703377485E-5</v>
      </c>
      <c r="AH269">
        <v>9.8746706692382098</v>
      </c>
      <c r="AI269">
        <v>0.36356133963988002</v>
      </c>
      <c r="AJ269">
        <v>285.631341799008</v>
      </c>
      <c r="AK269" t="s">
        <v>89</v>
      </c>
      <c r="AL269" t="s">
        <v>90</v>
      </c>
      <c r="AM269">
        <v>35977853837.839996</v>
      </c>
      <c r="AN269">
        <v>180921</v>
      </c>
      <c r="AO269" s="1">
        <f t="shared" si="21"/>
        <v>1.5695031301276908E-2</v>
      </c>
      <c r="AP269" s="8">
        <f t="shared" si="22"/>
        <v>17.290360334719303</v>
      </c>
      <c r="AQ269" s="16">
        <v>5.25</v>
      </c>
      <c r="AR269" s="15">
        <f t="shared" si="23"/>
        <v>1.258934626662489E-2</v>
      </c>
    </row>
    <row r="270" spans="1:44" s="38" customFormat="1" x14ac:dyDescent="0.25">
      <c r="A270" s="38" t="s">
        <v>37</v>
      </c>
      <c r="B270" s="38">
        <v>18.187548293775802</v>
      </c>
      <c r="C270" s="38">
        <v>1.5435046752027001E-2</v>
      </c>
      <c r="D270" s="38">
        <v>17.027825921142298</v>
      </c>
      <c r="E270" s="38">
        <v>-16.151338785855899</v>
      </c>
      <c r="F270" s="39">
        <v>0</v>
      </c>
      <c r="G270" s="39">
        <v>0</v>
      </c>
      <c r="H270" s="38">
        <v>3.7813042291485202</v>
      </c>
      <c r="I270" s="38">
        <v>-32.366905851276599</v>
      </c>
      <c r="J270" s="38">
        <v>-31.135177242500401</v>
      </c>
      <c r="K270" s="38">
        <v>-83.436665060909306</v>
      </c>
      <c r="L270" s="38">
        <v>-11.883523014061</v>
      </c>
      <c r="M270" s="38">
        <v>35.952860340302699</v>
      </c>
      <c r="N270" s="38">
        <v>93.655102984398795</v>
      </c>
      <c r="O270" s="38">
        <v>66.713651536334197</v>
      </c>
      <c r="P270" s="38">
        <v>194822.47172866299</v>
      </c>
      <c r="Q270" s="38">
        <v>225043.804885561</v>
      </c>
      <c r="R270" s="38">
        <v>85.897945221627296</v>
      </c>
      <c r="S270" s="38">
        <v>681.90833273861699</v>
      </c>
      <c r="T270" s="38">
        <v>0.50208874726158803</v>
      </c>
      <c r="U270" s="38">
        <v>0.38197941028112198</v>
      </c>
      <c r="V270" s="39">
        <v>0</v>
      </c>
      <c r="W270" s="38">
        <v>0.20097183289901599</v>
      </c>
      <c r="X270" s="38">
        <v>0.41704875681985998</v>
      </c>
      <c r="Y270" s="39">
        <v>0</v>
      </c>
      <c r="Z270" s="38">
        <v>0.28512655228654898</v>
      </c>
      <c r="AA270" s="38">
        <v>3.0296615066517998E-4</v>
      </c>
      <c r="AB270" s="38">
        <v>1.00764089673727E-2</v>
      </c>
      <c r="AC270" s="40">
        <v>1.80160733709446E-3</v>
      </c>
      <c r="AD270" s="39">
        <v>0</v>
      </c>
      <c r="AE270" s="40">
        <v>3.0892682376126501E-3</v>
      </c>
      <c r="AF270" s="40">
        <v>1.0068052760873901E-3</v>
      </c>
      <c r="AG270" s="38">
        <v>1.64854721256591E-4</v>
      </c>
      <c r="AH270" s="38">
        <v>9.9502988721205199</v>
      </c>
      <c r="AI270" s="38">
        <v>0.34495232008837201</v>
      </c>
      <c r="AJ270" s="38">
        <v>588.20839049337098</v>
      </c>
      <c r="AK270" s="38" t="s">
        <v>91</v>
      </c>
      <c r="AL270" s="38" t="s">
        <v>92</v>
      </c>
      <c r="AM270" s="38">
        <v>60199364474.269997</v>
      </c>
      <c r="AN270" s="38">
        <v>308996</v>
      </c>
      <c r="AO270" s="39">
        <f t="shared" si="21"/>
        <v>1.6081658857775117E-2</v>
      </c>
      <c r="AP270" s="41">
        <f t="shared" si="22"/>
        <v>17.679371875280047</v>
      </c>
      <c r="AQ270" s="42">
        <v>5.5</v>
      </c>
      <c r="AR270" s="42">
        <f t="shared" si="23"/>
        <v>2.8744031297079253E-2</v>
      </c>
    </row>
    <row r="271" spans="1:44" x14ac:dyDescent="0.25">
      <c r="A271" t="s">
        <v>37</v>
      </c>
      <c r="B271">
        <v>20.513603799863901</v>
      </c>
      <c r="C271">
        <v>1.7032533575372499E-2</v>
      </c>
      <c r="D271">
        <v>18.628985785299498</v>
      </c>
      <c r="E271">
        <v>-4.2069923108357798</v>
      </c>
      <c r="F271" s="1">
        <v>0</v>
      </c>
      <c r="G271" s="1">
        <v>0</v>
      </c>
      <c r="H271">
        <v>3.9111491903203701</v>
      </c>
      <c r="I271">
        <v>-9.1540854766624999</v>
      </c>
      <c r="J271">
        <v>-8.2368974876820804</v>
      </c>
      <c r="K271">
        <v>-64.228276282227995</v>
      </c>
      <c r="L271">
        <v>12.2720022620554</v>
      </c>
      <c r="M271">
        <v>35.3170437979567</v>
      </c>
      <c r="N271">
        <v>92.977974483558498</v>
      </c>
      <c r="O271">
        <v>66.216787429945597</v>
      </c>
      <c r="P271">
        <v>186156.55907054001</v>
      </c>
      <c r="Q271">
        <v>215898.59340377699</v>
      </c>
      <c r="R271">
        <v>86.525082682451199</v>
      </c>
      <c r="S271">
        <v>690.186273593088</v>
      </c>
      <c r="T271">
        <v>0.49253227038477998</v>
      </c>
      <c r="U271">
        <v>0.398616784765006</v>
      </c>
      <c r="V271" s="1">
        <v>0</v>
      </c>
      <c r="W271">
        <v>0.14947891951332001</v>
      </c>
      <c r="X271">
        <v>0.45190429572167301</v>
      </c>
      <c r="Y271" s="1">
        <v>0</v>
      </c>
      <c r="Z271">
        <v>0.307591488689055</v>
      </c>
      <c r="AA271">
        <v>3.0551830950809598E-4</v>
      </c>
      <c r="AB271">
        <v>9.89837271919119E-3</v>
      </c>
      <c r="AC271" s="3">
        <v>2.4007837881325701E-3</v>
      </c>
      <c r="AD271" s="1">
        <v>0</v>
      </c>
      <c r="AE271" s="3">
        <v>3.7274101463547499E-3</v>
      </c>
      <c r="AF271" s="3">
        <v>1.00974626463878E-3</v>
      </c>
      <c r="AG271">
        <v>7.0050830471990997E-4</v>
      </c>
      <c r="AH271">
        <v>10.222714047154399</v>
      </c>
      <c r="AI271">
        <v>0.35587006803367399</v>
      </c>
      <c r="AJ271">
        <v>1035.50638185613</v>
      </c>
      <c r="AK271" t="s">
        <v>93</v>
      </c>
      <c r="AL271" t="s">
        <v>94</v>
      </c>
      <c r="AM271">
        <v>69226411934.679993</v>
      </c>
      <c r="AN271">
        <v>371872</v>
      </c>
      <c r="AO271" s="1">
        <f t="shared" si="21"/>
        <v>1.6458003788932488E-2</v>
      </c>
      <c r="AP271" s="8">
        <f t="shared" si="22"/>
        <v>18.056425832051726</v>
      </c>
      <c r="AQ271" s="16">
        <v>5.5</v>
      </c>
      <c r="AR271" s="15">
        <f t="shared" si="23"/>
        <v>0.1360832974735493</v>
      </c>
    </row>
    <row r="272" spans="1:44" x14ac:dyDescent="0.25">
      <c r="A272" t="s">
        <v>37</v>
      </c>
      <c r="B272">
        <v>21.363456040174501</v>
      </c>
      <c r="C272">
        <v>1.8502106790793699E-2</v>
      </c>
      <c r="D272">
        <v>20.0768742341143</v>
      </c>
      <c r="E272">
        <v>9.5614907996835896</v>
      </c>
      <c r="F272" s="1">
        <v>0</v>
      </c>
      <c r="G272" s="1">
        <v>0</v>
      </c>
      <c r="H272">
        <v>4.0608511297317103</v>
      </c>
      <c r="I272">
        <v>14.226525850502499</v>
      </c>
      <c r="J272">
        <v>15.017405095662101</v>
      </c>
      <c r="K272">
        <v>-37.411825944324697</v>
      </c>
      <c r="L272">
        <v>36.854095345845202</v>
      </c>
      <c r="M272">
        <v>34.610975429864702</v>
      </c>
      <c r="N272">
        <v>93.105910551900294</v>
      </c>
      <c r="O272">
        <v>66.539920572351704</v>
      </c>
      <c r="P272">
        <v>176282.06414955499</v>
      </c>
      <c r="Q272">
        <v>205704.65449651601</v>
      </c>
      <c r="R272">
        <v>89.735785744239294</v>
      </c>
      <c r="S272">
        <v>686.93240997059297</v>
      </c>
      <c r="T272">
        <v>0.54766404754600495</v>
      </c>
      <c r="U272">
        <v>0.38492097130795599</v>
      </c>
      <c r="V272" s="1">
        <v>0</v>
      </c>
      <c r="W272">
        <v>0.110766051328767</v>
      </c>
      <c r="X272">
        <v>0.50431297736327496</v>
      </c>
      <c r="Y272" s="1">
        <v>0</v>
      </c>
      <c r="Z272">
        <v>0.26408549118656399</v>
      </c>
      <c r="AA272">
        <v>3.0528497560837302E-4</v>
      </c>
      <c r="AB272">
        <v>9.4432108151092393E-3</v>
      </c>
      <c r="AC272" s="3">
        <v>3.3612895565704702E-3</v>
      </c>
      <c r="AD272" s="1">
        <v>0</v>
      </c>
      <c r="AE272" s="3">
        <v>4.1626151136008602E-3</v>
      </c>
      <c r="AF272" s="3">
        <v>1.0074279251689E-3</v>
      </c>
      <c r="AG272">
        <v>1.22976554345777E-3</v>
      </c>
      <c r="AH272">
        <v>10.443948503173299</v>
      </c>
      <c r="AI272">
        <v>0.352921020953188</v>
      </c>
      <c r="AJ272">
        <v>1533.2777758130901</v>
      </c>
      <c r="AK272" t="s">
        <v>95</v>
      </c>
      <c r="AL272" t="s">
        <v>96</v>
      </c>
      <c r="AM272">
        <v>50747904345.309998</v>
      </c>
      <c r="AN272">
        <v>287879</v>
      </c>
      <c r="AO272" s="1">
        <f t="shared" si="21"/>
        <v>1.6519114922604331E-2</v>
      </c>
      <c r="AP272" s="8">
        <f t="shared" si="22"/>
        <v>18.117502476969293</v>
      </c>
      <c r="AQ272" s="16">
        <v>5.5</v>
      </c>
      <c r="AR272" s="15">
        <f t="shared" si="23"/>
        <v>0.17916120432887572</v>
      </c>
    </row>
    <row r="273" spans="1:45" x14ac:dyDescent="0.25">
      <c r="A273" t="s">
        <v>37</v>
      </c>
      <c r="B273">
        <v>22.4580172176783</v>
      </c>
      <c r="C273">
        <v>1.99253934874653E-2</v>
      </c>
      <c r="D273">
        <v>21.4566098742634</v>
      </c>
      <c r="E273">
        <v>14.3750859301076</v>
      </c>
      <c r="F273" s="1">
        <v>0</v>
      </c>
      <c r="G273" s="1">
        <v>0</v>
      </c>
      <c r="H273">
        <v>4.1396834131237501</v>
      </c>
      <c r="I273">
        <v>38.640320721623503</v>
      </c>
      <c r="J273">
        <v>39.371476764630998</v>
      </c>
      <c r="K273">
        <v>-12.023261658889901</v>
      </c>
      <c r="L273">
        <v>62.110282287003798</v>
      </c>
      <c r="M273">
        <v>34.4493780404012</v>
      </c>
      <c r="N273">
        <v>93.396296990271395</v>
      </c>
      <c r="O273">
        <v>66.860697958898797</v>
      </c>
      <c r="P273">
        <v>169974.96731363799</v>
      </c>
      <c r="Q273">
        <v>198803.89641455401</v>
      </c>
      <c r="R273">
        <v>97.051859235985404</v>
      </c>
      <c r="S273">
        <v>688.46322155585597</v>
      </c>
      <c r="T273">
        <v>0.59420847010051803</v>
      </c>
      <c r="U273">
        <v>0.35498624393649902</v>
      </c>
      <c r="V273" s="1">
        <v>0</v>
      </c>
      <c r="W273">
        <v>0.103450646665546</v>
      </c>
      <c r="X273">
        <v>0.54156310939795405</v>
      </c>
      <c r="Y273" s="1">
        <v>0</v>
      </c>
      <c r="Z273">
        <v>0.21430686639907601</v>
      </c>
      <c r="AA273">
        <v>3.0352025816342E-4</v>
      </c>
      <c r="AB273">
        <v>9.2150295447635897E-3</v>
      </c>
      <c r="AC273" s="3">
        <v>3.7361074526905502E-3</v>
      </c>
      <c r="AD273" s="1">
        <v>0</v>
      </c>
      <c r="AE273" s="3">
        <v>4.4842537271112398E-3</v>
      </c>
      <c r="AF273" s="3">
        <v>1.00556410974722E-3</v>
      </c>
      <c r="AG273">
        <v>2.1865185957453798E-3</v>
      </c>
      <c r="AH273">
        <v>10.550534274248699</v>
      </c>
      <c r="AI273">
        <v>0.39605223048397298</v>
      </c>
      <c r="AJ273">
        <v>2032.6102109966901</v>
      </c>
      <c r="AK273" t="s">
        <v>97</v>
      </c>
      <c r="AL273" t="s">
        <v>98</v>
      </c>
      <c r="AM273">
        <v>39250959402</v>
      </c>
      <c r="AN273">
        <v>230922</v>
      </c>
      <c r="AO273" s="1">
        <f t="shared" si="21"/>
        <v>1.7235671002282099E-2</v>
      </c>
      <c r="AP273" s="8">
        <f t="shared" si="22"/>
        <v>18.830547577793876</v>
      </c>
      <c r="AQ273" s="16">
        <v>5.5</v>
      </c>
      <c r="AR273" s="15">
        <f t="shared" si="23"/>
        <v>0.19263750163920657</v>
      </c>
    </row>
    <row r="274" spans="1:45" x14ac:dyDescent="0.25">
      <c r="A274" t="s">
        <v>37</v>
      </c>
      <c r="B274">
        <v>23.832404641414499</v>
      </c>
      <c r="C274">
        <v>2.1278238282907699E-2</v>
      </c>
      <c r="D274">
        <v>22.747785319304398</v>
      </c>
      <c r="E274">
        <v>7.6750007601351999</v>
      </c>
      <c r="F274" s="1">
        <v>0</v>
      </c>
      <c r="G274" s="1">
        <v>0</v>
      </c>
      <c r="H274">
        <v>4.14731660907694</v>
      </c>
      <c r="I274">
        <v>62.863554077099998</v>
      </c>
      <c r="J274">
        <v>63.595392867852603</v>
      </c>
      <c r="K274">
        <v>16.9414432095545</v>
      </c>
      <c r="L274">
        <v>87.101875408609303</v>
      </c>
      <c r="M274">
        <v>35.073847288246803</v>
      </c>
      <c r="N274">
        <v>93.767683486346101</v>
      </c>
      <c r="O274">
        <v>67.128704261005893</v>
      </c>
      <c r="P274">
        <v>164536.16558160601</v>
      </c>
      <c r="Q274">
        <v>193428.71940716699</v>
      </c>
      <c r="R274">
        <v>111.193270626174</v>
      </c>
      <c r="S274">
        <v>686.211334941426</v>
      </c>
      <c r="T274">
        <v>0.64214518040035595</v>
      </c>
      <c r="U274">
        <v>0.34181462929898099</v>
      </c>
      <c r="V274" s="1">
        <v>0</v>
      </c>
      <c r="W274">
        <v>0.124551581429791</v>
      </c>
      <c r="X274">
        <v>0.53363378927122596</v>
      </c>
      <c r="Y274" s="1">
        <v>0</v>
      </c>
      <c r="Z274">
        <v>0.13931514316260199</v>
      </c>
      <c r="AA274">
        <v>3.0519770619758701E-4</v>
      </c>
      <c r="AB274">
        <v>9.1827573632110495E-3</v>
      </c>
      <c r="AC274" s="3">
        <v>3.8057064311210601E-3</v>
      </c>
      <c r="AD274" s="1">
        <v>0</v>
      </c>
      <c r="AE274" s="3">
        <v>4.88705687933469E-3</v>
      </c>
      <c r="AF274" s="3">
        <v>1.00733059091919E-3</v>
      </c>
      <c r="AG274">
        <v>3.0975544568611602E-3</v>
      </c>
      <c r="AH274">
        <v>10.239953479741899</v>
      </c>
      <c r="AI274">
        <v>0.36217567469647499</v>
      </c>
      <c r="AJ274">
        <v>2501.71680716946</v>
      </c>
      <c r="AK274" t="s">
        <v>99</v>
      </c>
      <c r="AL274" t="s">
        <v>100</v>
      </c>
      <c r="AM274">
        <v>30014193716.900002</v>
      </c>
      <c r="AN274">
        <v>182417</v>
      </c>
      <c r="AO274" s="1">
        <f t="shared" si="21"/>
        <v>1.8125827776325341E-2</v>
      </c>
      <c r="AP274" s="8">
        <f t="shared" si="22"/>
        <v>19.7084143018463</v>
      </c>
      <c r="AQ274" s="16">
        <v>5.5</v>
      </c>
      <c r="AR274" s="15">
        <f t="shared" si="23"/>
        <v>0.20925023578288893</v>
      </c>
    </row>
    <row r="275" spans="1:45" x14ac:dyDescent="0.25">
      <c r="A275" t="s">
        <v>37</v>
      </c>
      <c r="B275">
        <v>24.304401522028002</v>
      </c>
      <c r="C275">
        <v>2.3534445992689699E-2</v>
      </c>
      <c r="D275">
        <v>24.857934001657501</v>
      </c>
      <c r="E275">
        <v>-2.73651464128038</v>
      </c>
      <c r="F275" s="1">
        <v>0</v>
      </c>
      <c r="G275" s="1">
        <v>0</v>
      </c>
      <c r="H275">
        <v>4.1441472090695504</v>
      </c>
      <c r="I275">
        <v>87.641497361667803</v>
      </c>
      <c r="J275">
        <v>88.412089164359401</v>
      </c>
      <c r="K275">
        <v>45.499046481758903</v>
      </c>
      <c r="L275">
        <v>112.746544602951</v>
      </c>
      <c r="M275">
        <v>36.4918508167273</v>
      </c>
      <c r="N275">
        <v>94.005259283140006</v>
      </c>
      <c r="O275">
        <v>67.028660871386407</v>
      </c>
      <c r="P275">
        <v>158875.86967266499</v>
      </c>
      <c r="Q275">
        <v>188199.04147034601</v>
      </c>
      <c r="R275">
        <v>126.14092839405799</v>
      </c>
      <c r="S275">
        <v>681.92607205500997</v>
      </c>
      <c r="T275">
        <v>0.66230501509154804</v>
      </c>
      <c r="U275">
        <v>0.35630034339413302</v>
      </c>
      <c r="V275" s="1">
        <v>0</v>
      </c>
      <c r="W275">
        <v>0.149959302545986</v>
      </c>
      <c r="X275">
        <v>0.49374035405987998</v>
      </c>
      <c r="Y275" s="1">
        <v>0</v>
      </c>
      <c r="Z275">
        <v>8.2982091608217207E-2</v>
      </c>
      <c r="AA275">
        <v>3.0468760311686298E-4</v>
      </c>
      <c r="AB275">
        <v>9.2889091825867996E-3</v>
      </c>
      <c r="AC275" s="3">
        <v>4.0510414398380696E-3</v>
      </c>
      <c r="AD275" s="1">
        <v>0</v>
      </c>
      <c r="AE275" s="3">
        <v>4.9734276758746296E-3</v>
      </c>
      <c r="AF275" s="3">
        <v>1.00882599701051E-3</v>
      </c>
      <c r="AG275">
        <v>4.9163833392050198E-3</v>
      </c>
      <c r="AH275">
        <v>9.8647978190835097</v>
      </c>
      <c r="AI275">
        <v>0.37713112373862101</v>
      </c>
      <c r="AJ275">
        <v>2948.7022392500198</v>
      </c>
      <c r="AK275" t="s">
        <v>101</v>
      </c>
      <c r="AL275" t="s">
        <v>102</v>
      </c>
      <c r="AM275">
        <v>29000406870.700001</v>
      </c>
      <c r="AN275">
        <v>182535</v>
      </c>
      <c r="AO275" s="1">
        <f>AA275+AB275*$AO$264+AF275*AQ275+AG275*$AR$264</f>
        <v>2.0058523108466488E-2</v>
      </c>
      <c r="AP275" s="8">
        <f t="shared" si="22"/>
        <v>21.584542705743015</v>
      </c>
      <c r="AQ275" s="16">
        <v>5.5</v>
      </c>
      <c r="AR275" s="15">
        <f t="shared" si="23"/>
        <v>0.12600956403682861</v>
      </c>
    </row>
    <row r="276" spans="1:45" x14ac:dyDescent="0.25">
      <c r="A276" t="s">
        <v>37</v>
      </c>
      <c r="B276">
        <v>25.264910866561699</v>
      </c>
      <c r="C276">
        <v>2.4364748427328001E-2</v>
      </c>
      <c r="D276">
        <v>25.621090651747</v>
      </c>
      <c r="E276">
        <v>3.4205444934992801</v>
      </c>
      <c r="F276" s="1">
        <v>0</v>
      </c>
      <c r="G276" s="1">
        <v>0</v>
      </c>
      <c r="H276">
        <v>4.25948347365863</v>
      </c>
      <c r="I276">
        <v>110.916851735441</v>
      </c>
      <c r="J276">
        <v>111.40806685535701</v>
      </c>
      <c r="K276">
        <v>67.530054572501399</v>
      </c>
      <c r="L276">
        <v>137.231783947737</v>
      </c>
      <c r="M276">
        <v>37.375463383741703</v>
      </c>
      <c r="N276">
        <v>94.020266102625499</v>
      </c>
      <c r="O276">
        <v>66.749005979487507</v>
      </c>
      <c r="P276">
        <v>151563.906195127</v>
      </c>
      <c r="Q276">
        <v>180221.32311144201</v>
      </c>
      <c r="R276">
        <v>130.893996937776</v>
      </c>
      <c r="S276">
        <v>684.65886702449598</v>
      </c>
      <c r="T276">
        <v>0.67855064522831698</v>
      </c>
      <c r="U276">
        <v>0.34148515116515998</v>
      </c>
      <c r="V276" s="1">
        <v>0</v>
      </c>
      <c r="W276">
        <v>0.13196476209362201</v>
      </c>
      <c r="X276">
        <v>0.52655008674121695</v>
      </c>
      <c r="Y276" s="1">
        <v>0</v>
      </c>
      <c r="Z276">
        <v>6.6610267161150802E-2</v>
      </c>
      <c r="AA276">
        <v>3.0728264445843402E-4</v>
      </c>
      <c r="AB276">
        <v>9.1980318885001595E-3</v>
      </c>
      <c r="AC276" s="3">
        <v>3.7217100875236199E-3</v>
      </c>
      <c r="AD276" s="1">
        <v>0</v>
      </c>
      <c r="AE276" s="3">
        <v>5.2734185607754801E-3</v>
      </c>
      <c r="AF276" s="3">
        <v>1.00882166028375E-3</v>
      </c>
      <c r="AG276">
        <v>5.8643909813777201E-3</v>
      </c>
      <c r="AH276">
        <v>9.6681694747648592</v>
      </c>
      <c r="AI276">
        <v>0.342685917656537</v>
      </c>
      <c r="AJ276">
        <v>3537.2555081443702</v>
      </c>
      <c r="AK276" t="s">
        <v>103</v>
      </c>
      <c r="AL276" t="s">
        <v>104</v>
      </c>
      <c r="AM276">
        <v>27310300257.299999</v>
      </c>
      <c r="AN276">
        <v>180190</v>
      </c>
      <c r="AO276" s="1">
        <f t="shared" si="21"/>
        <v>2.0918224645896939E-2</v>
      </c>
      <c r="AP276" s="8">
        <f t="shared" si="22"/>
        <v>22.406096544561503</v>
      </c>
      <c r="AQ276" s="16">
        <v>5.5</v>
      </c>
      <c r="AR276" s="15">
        <f t="shared" si="23"/>
        <v>0.12759091331747818</v>
      </c>
    </row>
    <row r="277" spans="1:45" x14ac:dyDescent="0.25">
      <c r="A277" t="s">
        <v>37</v>
      </c>
      <c r="B277">
        <v>24.8216524984418</v>
      </c>
      <c r="C277">
        <v>2.4598268220617399E-2</v>
      </c>
      <c r="D277">
        <v>25.8344421149426</v>
      </c>
      <c r="E277">
        <v>13.680521414501801</v>
      </c>
      <c r="F277" s="1">
        <v>0</v>
      </c>
      <c r="G277" s="1">
        <v>0</v>
      </c>
      <c r="H277">
        <v>4.3932977446933403</v>
      </c>
      <c r="I277">
        <v>133.42240066806701</v>
      </c>
      <c r="J277">
        <v>133.915543699625</v>
      </c>
      <c r="K277">
        <v>85.126904878891494</v>
      </c>
      <c r="L277">
        <v>161.60248714487599</v>
      </c>
      <c r="M277">
        <v>38.103367107322299</v>
      </c>
      <c r="N277">
        <v>93.476991487183398</v>
      </c>
      <c r="O277">
        <v>65.985204155885299</v>
      </c>
      <c r="P277">
        <v>141450.80962632899</v>
      </c>
      <c r="Q277">
        <v>169035.80448216799</v>
      </c>
      <c r="R277">
        <v>132.995180459127</v>
      </c>
      <c r="S277">
        <v>692.47098195716706</v>
      </c>
      <c r="T277">
        <v>0.67979524340041098</v>
      </c>
      <c r="U277">
        <v>0.327951653225728</v>
      </c>
      <c r="V277" s="1">
        <v>0</v>
      </c>
      <c r="W277">
        <v>0.10125923518976</v>
      </c>
      <c r="X277">
        <v>0.57078911158450996</v>
      </c>
      <c r="Y277" s="1">
        <v>0</v>
      </c>
      <c r="Z277">
        <v>7.5789838918730604E-2</v>
      </c>
      <c r="AA277">
        <v>3.1400092279249502E-4</v>
      </c>
      <c r="AB277">
        <v>9.1408878735222601E-3</v>
      </c>
      <c r="AC277" s="3">
        <v>3.1278143506403202E-3</v>
      </c>
      <c r="AD277" s="1">
        <v>0</v>
      </c>
      <c r="AE277" s="3">
        <v>6.5226097678104797E-3</v>
      </c>
      <c r="AF277" s="3">
        <v>1.00948579683155E-3</v>
      </c>
      <c r="AG277">
        <v>5.4929989523883702E-3</v>
      </c>
      <c r="AH277">
        <v>9.6169628329898291</v>
      </c>
      <c r="AI277">
        <v>0.35017156101041902</v>
      </c>
      <c r="AJ277">
        <v>4247.2404620827201</v>
      </c>
      <c r="AK277" t="s">
        <v>105</v>
      </c>
      <c r="AL277" t="s">
        <v>106</v>
      </c>
      <c r="AM277">
        <v>20464112981.07</v>
      </c>
      <c r="AN277">
        <v>144673</v>
      </c>
      <c r="AO277" s="1">
        <f t="shared" si="21"/>
        <v>2.050005963127665E-2</v>
      </c>
      <c r="AP277" s="8">
        <f t="shared" si="22"/>
        <v>22.007477534601815</v>
      </c>
      <c r="AQ277" s="16">
        <v>5.5</v>
      </c>
      <c r="AR277" s="15">
        <f t="shared" si="23"/>
        <v>0.1278735811232945</v>
      </c>
    </row>
    <row r="278" spans="1:45" x14ac:dyDescent="0.25">
      <c r="A278" t="s">
        <v>37</v>
      </c>
      <c r="B278">
        <v>26.042119429043801</v>
      </c>
      <c r="C278">
        <v>2.3619991507923498E-2</v>
      </c>
      <c r="D278">
        <v>24.936891875741299</v>
      </c>
      <c r="E278">
        <v>32.267071374299299</v>
      </c>
      <c r="F278" s="1">
        <v>0</v>
      </c>
      <c r="G278" s="1">
        <v>0</v>
      </c>
      <c r="H278">
        <v>4.5889406934705503</v>
      </c>
      <c r="I278">
        <v>155.341109515862</v>
      </c>
      <c r="J278">
        <v>155.612504314901</v>
      </c>
      <c r="K278">
        <v>104.572316252162</v>
      </c>
      <c r="L278">
        <v>185.40404489201401</v>
      </c>
      <c r="M278">
        <v>38.400698212123103</v>
      </c>
      <c r="N278">
        <v>93.143446771894602</v>
      </c>
      <c r="O278">
        <v>65.455376297555304</v>
      </c>
      <c r="P278">
        <v>132439.02432374901</v>
      </c>
      <c r="Q278">
        <v>159467.51263215899</v>
      </c>
      <c r="R278">
        <v>133.31990571270899</v>
      </c>
      <c r="S278">
        <v>696.19173064410995</v>
      </c>
      <c r="T278">
        <v>0.68922301961858701</v>
      </c>
      <c r="U278">
        <v>0.291473605183663</v>
      </c>
      <c r="V278" s="1">
        <v>0</v>
      </c>
      <c r="W278">
        <v>7.4722236315399704E-2</v>
      </c>
      <c r="X278">
        <v>0.63380415850093597</v>
      </c>
      <c r="Y278" s="1">
        <v>0</v>
      </c>
      <c r="Z278">
        <v>8.3901380250964303E-2</v>
      </c>
      <c r="AA278">
        <v>3.22012831809118E-4</v>
      </c>
      <c r="AB278">
        <v>8.8905173602522002E-3</v>
      </c>
      <c r="AC278" s="3">
        <v>2.6703597718636201E-3</v>
      </c>
      <c r="AD278" s="1">
        <v>0</v>
      </c>
      <c r="AE278" s="3">
        <v>7.5138570001745501E-3</v>
      </c>
      <c r="AF278" s="3">
        <v>1.00792105632397E-3</v>
      </c>
      <c r="AG278">
        <v>4.2231576479307299E-3</v>
      </c>
      <c r="AH278">
        <v>9.6713208357080998</v>
      </c>
      <c r="AI278">
        <v>0.349995916142948</v>
      </c>
      <c r="AJ278">
        <v>5049.57097645063</v>
      </c>
      <c r="AK278" t="s">
        <v>107</v>
      </c>
      <c r="AL278" t="s">
        <v>108</v>
      </c>
      <c r="AM278">
        <v>8774747556.5699997</v>
      </c>
      <c r="AN278">
        <v>66255</v>
      </c>
      <c r="AO278" s="1">
        <f t="shared" si="21"/>
        <v>1.8979253649773882E-2</v>
      </c>
      <c r="AP278" s="8">
        <f t="shared" si="22"/>
        <v>20.541876989790552</v>
      </c>
      <c r="AQ278" s="16">
        <v>5.5</v>
      </c>
      <c r="AR278" s="15">
        <f t="shared" si="23"/>
        <v>0.267757539488086</v>
      </c>
    </row>
    <row r="279" spans="1:45" x14ac:dyDescent="0.25">
      <c r="A279" t="s">
        <v>37</v>
      </c>
      <c r="B279">
        <v>25.002867634995798</v>
      </c>
      <c r="C279">
        <v>2.2392593833831301E-2</v>
      </c>
      <c r="D279">
        <v>23.7966969205292</v>
      </c>
      <c r="E279">
        <v>51.424674175853099</v>
      </c>
      <c r="F279" s="1">
        <v>0</v>
      </c>
      <c r="G279" s="1">
        <v>0</v>
      </c>
      <c r="H279">
        <v>4.7932921528444998</v>
      </c>
      <c r="I279">
        <v>177.81783397309599</v>
      </c>
      <c r="J279">
        <v>178.24847470516499</v>
      </c>
      <c r="K279">
        <v>123.365196831061</v>
      </c>
      <c r="L279">
        <v>210.274061604808</v>
      </c>
      <c r="M279">
        <v>38.756635212195803</v>
      </c>
      <c r="N279">
        <v>92.941732612104005</v>
      </c>
      <c r="O279">
        <v>65.083760498350401</v>
      </c>
      <c r="P279">
        <v>122498.627016796</v>
      </c>
      <c r="Q279">
        <v>148094.782845551</v>
      </c>
      <c r="R279">
        <v>133.358259502495</v>
      </c>
      <c r="S279">
        <v>702.14897416695499</v>
      </c>
      <c r="T279">
        <v>0.697554738408389</v>
      </c>
      <c r="U279">
        <v>0.28394911848710203</v>
      </c>
      <c r="V279" s="1">
        <v>0</v>
      </c>
      <c r="W279">
        <v>6.7828466145521099E-2</v>
      </c>
      <c r="X279">
        <v>0.64822241536737601</v>
      </c>
      <c r="Y279" s="1">
        <v>0</v>
      </c>
      <c r="Z279">
        <v>8.6639285053858303E-2</v>
      </c>
      <c r="AA279">
        <v>3.33007901718982E-4</v>
      </c>
      <c r="AB279">
        <v>8.8291751026478796E-3</v>
      </c>
      <c r="AC279" s="3">
        <v>2.1705764906391799E-3</v>
      </c>
      <c r="AD279" s="1">
        <v>0</v>
      </c>
      <c r="AE279" s="3">
        <v>7.5106953581567997E-3</v>
      </c>
      <c r="AF279" s="3">
        <v>1.00956172596249E-3</v>
      </c>
      <c r="AG279">
        <v>3.5491363407532E-3</v>
      </c>
      <c r="AH279">
        <v>9.6788494264162495</v>
      </c>
      <c r="AI279">
        <v>0.347754140193345</v>
      </c>
      <c r="AJ279">
        <v>5851.0158865625299</v>
      </c>
      <c r="AK279" t="s">
        <v>109</v>
      </c>
      <c r="AL279" t="s">
        <v>110</v>
      </c>
      <c r="AM279">
        <v>3077655505.1700001</v>
      </c>
      <c r="AN279">
        <v>25124</v>
      </c>
      <c r="AO279" s="1">
        <f t="shared" si="21"/>
        <v>1.8263908837913758E-2</v>
      </c>
      <c r="AP279" s="8">
        <f t="shared" si="22"/>
        <v>19.843806512025218</v>
      </c>
      <c r="AQ279" s="16">
        <v>5.5</v>
      </c>
      <c r="AR279" s="15">
        <f t="shared" si="23"/>
        <v>0.25998344218102631</v>
      </c>
    </row>
    <row r="280" spans="1:45" x14ac:dyDescent="0.25">
      <c r="A280" t="s">
        <v>37</v>
      </c>
      <c r="B280">
        <v>21.009519577771201</v>
      </c>
      <c r="C280">
        <v>2.1623860725383501E-2</v>
      </c>
      <c r="D280">
        <v>23.0745172204192</v>
      </c>
      <c r="E280">
        <v>72.202812398242401</v>
      </c>
      <c r="F280" s="1">
        <v>0</v>
      </c>
      <c r="G280" s="1">
        <v>0</v>
      </c>
      <c r="H280">
        <v>4.9959966552339301</v>
      </c>
      <c r="I280">
        <v>197.63374426792899</v>
      </c>
      <c r="J280">
        <v>198.725943254437</v>
      </c>
      <c r="K280">
        <v>141.819365625747</v>
      </c>
      <c r="L280">
        <v>233.46319344298999</v>
      </c>
      <c r="M280">
        <v>38.915329933063099</v>
      </c>
      <c r="N280">
        <v>92.016912378009295</v>
      </c>
      <c r="O280">
        <v>64.260901597735298</v>
      </c>
      <c r="P280">
        <v>110464.361924055</v>
      </c>
      <c r="Q280">
        <v>136465.52088656399</v>
      </c>
      <c r="R280">
        <v>133.42961390490399</v>
      </c>
      <c r="S280">
        <v>706.76763300805703</v>
      </c>
      <c r="T280">
        <v>0.62464248892578</v>
      </c>
      <c r="U280">
        <v>0.33189433114359501</v>
      </c>
      <c r="V280" s="1">
        <v>0</v>
      </c>
      <c r="W280">
        <v>0.11317801756864</v>
      </c>
      <c r="X280">
        <v>0.554927651287763</v>
      </c>
      <c r="Y280" s="1">
        <v>0</v>
      </c>
      <c r="Z280">
        <v>0.111883720259621</v>
      </c>
      <c r="AA280">
        <v>3.5565304695184301E-4</v>
      </c>
      <c r="AB280">
        <v>8.5433792443558292E-3</v>
      </c>
      <c r="AC280" s="3">
        <v>1.33797986703618E-3</v>
      </c>
      <c r="AD280" s="1">
        <v>0</v>
      </c>
      <c r="AE280" s="3">
        <v>7.6542803690831697E-3</v>
      </c>
      <c r="AF280" s="3">
        <v>1.00542627577984E-3</v>
      </c>
      <c r="AG280">
        <v>3.7325222811946798E-3</v>
      </c>
      <c r="AH280">
        <v>9.6819903776034408</v>
      </c>
      <c r="AI280">
        <v>0.35863096383999998</v>
      </c>
      <c r="AJ280">
        <v>6538.5188439250296</v>
      </c>
      <c r="AK280" t="s">
        <v>111</v>
      </c>
      <c r="AL280" t="s">
        <v>112</v>
      </c>
      <c r="AM280">
        <v>607995848.02999997</v>
      </c>
      <c r="AN280">
        <v>5504</v>
      </c>
      <c r="AO280" s="1">
        <f t="shared" si="21"/>
        <v>1.8161399089291472E-2</v>
      </c>
      <c r="AP280" s="8">
        <f t="shared" si="22"/>
        <v>19.743312966321035</v>
      </c>
      <c r="AQ280" s="16">
        <v>5.5</v>
      </c>
      <c r="AR280" s="15">
        <f t="shared" si="23"/>
        <v>6.4133441718221995E-2</v>
      </c>
    </row>
    <row r="281" spans="1:45" x14ac:dyDescent="0.25">
      <c r="A281" t="s">
        <v>37</v>
      </c>
      <c r="B281">
        <v>23.6218317193754</v>
      </c>
      <c r="C281">
        <v>2.2518602093388101E-2</v>
      </c>
      <c r="D281">
        <v>23.914479677489599</v>
      </c>
      <c r="E281">
        <v>119.698165466739</v>
      </c>
      <c r="F281" s="1">
        <v>0</v>
      </c>
      <c r="G281" s="1">
        <v>0</v>
      </c>
      <c r="H281">
        <v>5.4449892089257599</v>
      </c>
      <c r="I281">
        <v>225.091067616527</v>
      </c>
      <c r="J281">
        <v>227.361333828981</v>
      </c>
      <c r="K281">
        <v>174.881505915487</v>
      </c>
      <c r="L281">
        <v>267.96937450530498</v>
      </c>
      <c r="M281">
        <v>38.190194355565701</v>
      </c>
      <c r="N281">
        <v>88.890023496874207</v>
      </c>
      <c r="O281">
        <v>62.751061555379302</v>
      </c>
      <c r="P281">
        <v>91991.206513317098</v>
      </c>
      <c r="Q281">
        <v>113973.491980919</v>
      </c>
      <c r="R281">
        <v>132.536275355008</v>
      </c>
      <c r="S281">
        <v>685.85895868175999</v>
      </c>
      <c r="T281">
        <v>0.42452761785087001</v>
      </c>
      <c r="U281">
        <v>0.465428338178142</v>
      </c>
      <c r="V281" s="1">
        <v>0</v>
      </c>
      <c r="W281">
        <v>0.107407747845174</v>
      </c>
      <c r="X281">
        <v>0.42716391397668202</v>
      </c>
      <c r="Y281" s="1">
        <v>0</v>
      </c>
      <c r="Z281">
        <v>0.29349236592870098</v>
      </c>
      <c r="AA281">
        <v>3.3856944254805402E-4</v>
      </c>
      <c r="AB281">
        <v>8.22451671625965E-3</v>
      </c>
      <c r="AC281" s="3">
        <v>1.1425944528722499E-3</v>
      </c>
      <c r="AD281" s="1">
        <v>0</v>
      </c>
      <c r="AE281" s="3">
        <v>9.6299592873085194E-3</v>
      </c>
      <c r="AF281" s="3">
        <v>1.008808122872E-3</v>
      </c>
      <c r="AG281">
        <v>3.1828955217345399E-3</v>
      </c>
      <c r="AH281">
        <v>9.79965607604802</v>
      </c>
      <c r="AI281">
        <v>0.34492660755197402</v>
      </c>
      <c r="AJ281">
        <v>7048.0248490907898</v>
      </c>
      <c r="AK281" t="s">
        <v>113</v>
      </c>
      <c r="AL281" t="s">
        <v>114</v>
      </c>
      <c r="AM281">
        <v>113977104.87</v>
      </c>
      <c r="AN281">
        <v>1239</v>
      </c>
      <c r="AO281" s="1">
        <f t="shared" si="21"/>
        <v>1.7294426356338245E-2</v>
      </c>
      <c r="AP281" s="8">
        <f t="shared" si="22"/>
        <v>18.888761803398612</v>
      </c>
      <c r="AQ281" s="16">
        <v>5.5</v>
      </c>
      <c r="AR281" s="15">
        <f t="shared" si="23"/>
        <v>0.25057597555839672</v>
      </c>
    </row>
    <row r="282" spans="1:45" x14ac:dyDescent="0.25">
      <c r="AN282">
        <f>SUM(AN266:AN281)</f>
        <v>2254093</v>
      </c>
    </row>
    <row r="283" spans="1:45" x14ac:dyDescent="0.25">
      <c r="AO283" t="s">
        <v>226</v>
      </c>
      <c r="AP283" t="s">
        <v>227</v>
      </c>
      <c r="AQ283" t="s">
        <v>228</v>
      </c>
      <c r="AR283" t="s">
        <v>229</v>
      </c>
      <c r="AS283" t="s">
        <v>234</v>
      </c>
    </row>
    <row r="284" spans="1:45" x14ac:dyDescent="0.25">
      <c r="A284" t="s">
        <v>0</v>
      </c>
      <c r="B284" t="s">
        <v>1</v>
      </c>
      <c r="C284" t="s">
        <v>2</v>
      </c>
      <c r="D284" t="s">
        <v>3</v>
      </c>
      <c r="E284" t="s">
        <v>5</v>
      </c>
      <c r="F284" t="s">
        <v>6</v>
      </c>
      <c r="G284" t="s">
        <v>208</v>
      </c>
      <c r="H284" t="s">
        <v>7</v>
      </c>
      <c r="I284" t="s">
        <v>8</v>
      </c>
      <c r="J284" t="s">
        <v>134</v>
      </c>
      <c r="K284" t="s">
        <v>143</v>
      </c>
      <c r="L284" t="s">
        <v>9</v>
      </c>
      <c r="M284" t="s">
        <v>10</v>
      </c>
      <c r="N284" t="s">
        <v>11</v>
      </c>
      <c r="O284" t="s">
        <v>13</v>
      </c>
      <c r="P284" t="s">
        <v>14</v>
      </c>
      <c r="Q284" t="s">
        <v>15</v>
      </c>
      <c r="R284" t="s">
        <v>16</v>
      </c>
      <c r="S284" t="s">
        <v>17</v>
      </c>
      <c r="T284" t="s">
        <v>18</v>
      </c>
      <c r="U284" t="s">
        <v>20</v>
      </c>
      <c r="V284" t="s">
        <v>21</v>
      </c>
      <c r="W284" t="s">
        <v>22</v>
      </c>
      <c r="X284" t="s">
        <v>23</v>
      </c>
      <c r="Y284" t="s">
        <v>24</v>
      </c>
      <c r="Z284" t="s">
        <v>25</v>
      </c>
      <c r="AA284" t="s">
        <v>26</v>
      </c>
      <c r="AB284" t="s">
        <v>27</v>
      </c>
      <c r="AC284" s="3" t="s">
        <v>120</v>
      </c>
      <c r="AD284" t="s">
        <v>28</v>
      </c>
      <c r="AE284" s="3" t="s">
        <v>29</v>
      </c>
      <c r="AF284" s="3" t="s">
        <v>233</v>
      </c>
      <c r="AG284" t="s">
        <v>30</v>
      </c>
      <c r="AH284" t="s">
        <v>31</v>
      </c>
      <c r="AI284" t="s">
        <v>32</v>
      </c>
      <c r="AJ284" t="s">
        <v>33</v>
      </c>
      <c r="AK284" t="s">
        <v>34</v>
      </c>
      <c r="AL284" t="s">
        <v>74</v>
      </c>
      <c r="AM284" t="s">
        <v>35</v>
      </c>
      <c r="AN284" t="s">
        <v>36</v>
      </c>
      <c r="AO284" s="15">
        <v>1</v>
      </c>
      <c r="AP284" s="15">
        <v>0</v>
      </c>
      <c r="AQ284" s="15">
        <v>0</v>
      </c>
      <c r="AR284" s="15">
        <v>1</v>
      </c>
      <c r="AS284" s="15">
        <v>1.1000000000000001</v>
      </c>
    </row>
    <row r="285" spans="1:45" x14ac:dyDescent="0.25">
      <c r="A285" t="s">
        <v>37</v>
      </c>
      <c r="B285">
        <v>19.947045576475599</v>
      </c>
      <c r="C285">
        <v>1.05117151991724E-2</v>
      </c>
      <c r="D285">
        <v>11.909742373168999</v>
      </c>
      <c r="E285">
        <v>-61.500020972503499</v>
      </c>
      <c r="F285" s="1">
        <v>0</v>
      </c>
      <c r="G285" s="1">
        <v>0</v>
      </c>
      <c r="H285">
        <v>3.3162698294260999</v>
      </c>
      <c r="I285">
        <v>-130.60135520938101</v>
      </c>
      <c r="J285">
        <v>-103.13059345671201</v>
      </c>
      <c r="K285">
        <v>-148.600611730037</v>
      </c>
      <c r="L285">
        <v>-108.857514298121</v>
      </c>
      <c r="M285">
        <v>36.201620233536197</v>
      </c>
      <c r="N285">
        <v>92.949121504075706</v>
      </c>
      <c r="O285">
        <v>63.585865251223801</v>
      </c>
      <c r="P285">
        <v>183559.986136363</v>
      </c>
      <c r="Q285">
        <v>209431.01200856699</v>
      </c>
      <c r="R285">
        <v>83.972196957809899</v>
      </c>
      <c r="S285">
        <v>612.78516593833399</v>
      </c>
      <c r="T285">
        <v>0.53575170287089702</v>
      </c>
      <c r="U285">
        <v>0.47112483258661197</v>
      </c>
      <c r="V285" s="1">
        <v>0</v>
      </c>
      <c r="W285">
        <v>0.106667764225942</v>
      </c>
      <c r="X285">
        <v>0.42220740318744499</v>
      </c>
      <c r="Y285" s="1">
        <v>0</v>
      </c>
      <c r="Z285">
        <v>0.292687364803074</v>
      </c>
      <c r="AA285">
        <v>3.00614860274272E-4</v>
      </c>
      <c r="AB285">
        <v>9.1433748331203307E-3</v>
      </c>
      <c r="AC285" s="3">
        <v>3.76333210557999E-4</v>
      </c>
      <c r="AD285" s="1">
        <v>0</v>
      </c>
      <c r="AE285" s="3">
        <v>1.63448484947334E-3</v>
      </c>
      <c r="AF285" s="3">
        <v>9.8407531779342401E-4</v>
      </c>
      <c r="AG285" s="1">
        <v>0</v>
      </c>
      <c r="AH285">
        <v>13.2008024099745</v>
      </c>
      <c r="AI285">
        <v>1.17298044650299</v>
      </c>
      <c r="AJ285">
        <v>19.471992688568001</v>
      </c>
      <c r="AK285" t="s">
        <v>83</v>
      </c>
      <c r="AL285" t="s">
        <v>84</v>
      </c>
      <c r="AM285">
        <v>169609427.19</v>
      </c>
      <c r="AN285">
        <v>924</v>
      </c>
      <c r="AO285" s="1">
        <f t="shared" ref="AO285:AO290" si="24">AA285+AB285*$AO$264+AF285*AQ285+AG285*$AR$264</f>
        <v>1.2041948532369241E-2</v>
      </c>
      <c r="AP285" s="8">
        <f>100*(1-(1-AO285)^12)</f>
        <v>13.530676967214795</v>
      </c>
      <c r="AQ285" s="10">
        <f>AQ266*$AS$284</f>
        <v>2.64</v>
      </c>
      <c r="AR285" s="15">
        <f>B285/AP285-1</f>
        <v>0.47420898635063446</v>
      </c>
    </row>
    <row r="286" spans="1:45" x14ac:dyDescent="0.25">
      <c r="A286" t="s">
        <v>37</v>
      </c>
      <c r="B286">
        <v>14.435021075574999</v>
      </c>
      <c r="C286">
        <v>1.0944825397897101E-2</v>
      </c>
      <c r="D286">
        <v>12.3713273030483</v>
      </c>
      <c r="E286">
        <v>-50.6097454163816</v>
      </c>
      <c r="F286" s="1">
        <v>0</v>
      </c>
      <c r="G286" s="1">
        <v>0</v>
      </c>
      <c r="H286">
        <v>3.4207590388304401</v>
      </c>
      <c r="I286">
        <v>-106.441635480393</v>
      </c>
      <c r="J286">
        <v>-89.958462296073805</v>
      </c>
      <c r="K286">
        <v>-137.55395495653201</v>
      </c>
      <c r="L286">
        <v>-84.863847732288804</v>
      </c>
      <c r="M286">
        <v>37.077216847117697</v>
      </c>
      <c r="N286">
        <v>94.021446432386099</v>
      </c>
      <c r="O286">
        <v>64.755107031540703</v>
      </c>
      <c r="P286">
        <v>184924.38723935999</v>
      </c>
      <c r="Q286">
        <v>211461.570807154</v>
      </c>
      <c r="R286">
        <v>86.735853271561496</v>
      </c>
      <c r="S286">
        <v>636.67557570168697</v>
      </c>
      <c r="T286">
        <v>0.59233633962819698</v>
      </c>
      <c r="U286">
        <v>0.42212384419428101</v>
      </c>
      <c r="V286" s="1">
        <v>0</v>
      </c>
      <c r="W286">
        <v>0.19890283804001499</v>
      </c>
      <c r="X286">
        <v>0.37897331776570298</v>
      </c>
      <c r="Y286" s="1">
        <v>0</v>
      </c>
      <c r="Z286">
        <v>0.213847819373641</v>
      </c>
      <c r="AA286">
        <v>3.0678129401203602E-4</v>
      </c>
      <c r="AB286">
        <v>9.1575916275348397E-3</v>
      </c>
      <c r="AC286" s="3">
        <v>6.54414530464374E-4</v>
      </c>
      <c r="AD286" s="1">
        <v>0</v>
      </c>
      <c r="AE286" s="3">
        <v>1.34167963447671E-3</v>
      </c>
      <c r="AF286" s="3">
        <v>9.8058602072849995E-4</v>
      </c>
      <c r="AG286">
        <v>2.7369424609777402E-6</v>
      </c>
      <c r="AH286">
        <v>11.210388562348999</v>
      </c>
      <c r="AI286">
        <v>0.47717553923843298</v>
      </c>
      <c r="AJ286">
        <v>52.762674403254302</v>
      </c>
      <c r="AK286" t="s">
        <v>85</v>
      </c>
      <c r="AL286" t="s">
        <v>86</v>
      </c>
      <c r="AM286">
        <v>821249203.73000002</v>
      </c>
      <c r="AN286">
        <v>4441</v>
      </c>
      <c r="AO286" s="1">
        <f t="shared" si="24"/>
        <v>1.2918772656972173E-2</v>
      </c>
      <c r="AP286" s="8">
        <f t="shared" ref="AP286:AP299" si="25">100*(1-(1-AO286)^12)</f>
        <v>14.44710520321577</v>
      </c>
      <c r="AQ286" s="10">
        <f t="shared" ref="AQ286:AQ299" si="26">AQ267*$AS$284</f>
        <v>3.5200000000000005</v>
      </c>
      <c r="AR286" s="15">
        <f t="shared" ref="AR286:AR299" si="27">B286/AP286-1</f>
        <v>-8.3643937458699469E-4</v>
      </c>
    </row>
    <row r="287" spans="1:45" x14ac:dyDescent="0.25">
      <c r="A287" t="s">
        <v>37</v>
      </c>
      <c r="B287">
        <v>14.675473682535699</v>
      </c>
      <c r="C287">
        <v>1.22542191766664E-2</v>
      </c>
      <c r="D287">
        <v>13.753357159967701</v>
      </c>
      <c r="E287">
        <v>-43.423741410397199</v>
      </c>
      <c r="F287" s="1">
        <v>0</v>
      </c>
      <c r="G287" s="1">
        <v>0</v>
      </c>
      <c r="H287">
        <v>3.4877266094503301</v>
      </c>
      <c r="I287">
        <v>-80.931730952580907</v>
      </c>
      <c r="J287">
        <v>-71.788571260390597</v>
      </c>
      <c r="K287">
        <v>-123.38848417705</v>
      </c>
      <c r="L287">
        <v>-60.0753739570306</v>
      </c>
      <c r="M287">
        <v>37.546351563477501</v>
      </c>
      <c r="N287">
        <v>94.172358813731407</v>
      </c>
      <c r="O287">
        <v>64.743150060560296</v>
      </c>
      <c r="P287">
        <v>191291.298775965</v>
      </c>
      <c r="Q287">
        <v>220115.62016686899</v>
      </c>
      <c r="R287">
        <v>87.5721844069718</v>
      </c>
      <c r="S287">
        <v>655.75096012474899</v>
      </c>
      <c r="T287">
        <v>0.568901748689009</v>
      </c>
      <c r="U287">
        <v>0.406885785474489</v>
      </c>
      <c r="V287" s="1">
        <v>0</v>
      </c>
      <c r="W287">
        <v>0.224006277031705</v>
      </c>
      <c r="X287">
        <v>0.36910793749380399</v>
      </c>
      <c r="Y287" s="1">
        <v>0</v>
      </c>
      <c r="Z287">
        <v>0.20036659158238801</v>
      </c>
      <c r="AA287">
        <v>3.0658470170236298E-4</v>
      </c>
      <c r="AB287">
        <v>9.6925172974837298E-3</v>
      </c>
      <c r="AC287" s="3">
        <v>9.0486419654501899E-4</v>
      </c>
      <c r="AD287" s="1">
        <v>0</v>
      </c>
      <c r="AE287" s="3">
        <v>1.3868409697892199E-3</v>
      </c>
      <c r="AF287" s="3">
        <v>9.9463265250585692E-4</v>
      </c>
      <c r="AG287">
        <v>5.9370185035421802E-5</v>
      </c>
      <c r="AH287">
        <v>10.833512239482999</v>
      </c>
      <c r="AI287">
        <v>0.49636537124563801</v>
      </c>
      <c r="AJ287">
        <v>109.669142404748</v>
      </c>
      <c r="AK287" t="s">
        <v>87</v>
      </c>
      <c r="AL287" t="s">
        <v>88</v>
      </c>
      <c r="AM287">
        <v>4116397458.3600001</v>
      </c>
      <c r="AN287">
        <v>21519</v>
      </c>
      <c r="AO287" s="1">
        <f t="shared" si="24"/>
        <v>1.4434855855247286E-2</v>
      </c>
      <c r="AP287" s="8">
        <f t="shared" si="25"/>
        <v>16.010687156571567</v>
      </c>
      <c r="AQ287" s="10">
        <f t="shared" si="26"/>
        <v>4.4000000000000004</v>
      </c>
      <c r="AR287" s="15">
        <f t="shared" si="27"/>
        <v>-8.3395138570790839E-2</v>
      </c>
    </row>
    <row r="288" spans="1:45" x14ac:dyDescent="0.25">
      <c r="A288" t="s">
        <v>37</v>
      </c>
      <c r="B288">
        <v>18.525796157575801</v>
      </c>
      <c r="C288">
        <v>1.3597476040829099E-2</v>
      </c>
      <c r="D288">
        <v>15.150341623744399</v>
      </c>
      <c r="E288">
        <v>-35.538671170972002</v>
      </c>
      <c r="F288" s="1">
        <v>0</v>
      </c>
      <c r="G288" s="1">
        <v>0</v>
      </c>
      <c r="H288">
        <v>3.5712685457876501</v>
      </c>
      <c r="I288">
        <v>-56.290734695190402</v>
      </c>
      <c r="J288">
        <v>-53.4220133542035</v>
      </c>
      <c r="K288">
        <v>-110.566346811749</v>
      </c>
      <c r="L288">
        <v>-35.831792162972398</v>
      </c>
      <c r="M288">
        <v>37.580586982727503</v>
      </c>
      <c r="N288">
        <v>94.166526506098904</v>
      </c>
      <c r="O288">
        <v>64.677913265257502</v>
      </c>
      <c r="P288">
        <v>195018.134147462</v>
      </c>
      <c r="Q288">
        <v>222498.79907090601</v>
      </c>
      <c r="R288">
        <v>86.981886281541307</v>
      </c>
      <c r="S288">
        <v>677.52806615784596</v>
      </c>
      <c r="T288">
        <v>0.54514410423067605</v>
      </c>
      <c r="U288">
        <v>0.36958968503948197</v>
      </c>
      <c r="V288" s="1">
        <v>0</v>
      </c>
      <c r="W288">
        <v>0.244430255611228</v>
      </c>
      <c r="X288">
        <v>0.38598005934928797</v>
      </c>
      <c r="Y288" s="1">
        <v>0</v>
      </c>
      <c r="Z288">
        <v>0.21767251859312001</v>
      </c>
      <c r="AA288">
        <v>3.05236077426147E-4</v>
      </c>
      <c r="AB288">
        <v>1.0298559549082299E-2</v>
      </c>
      <c r="AC288" s="3">
        <v>1.17417367933564E-3</v>
      </c>
      <c r="AD288" s="1">
        <v>0</v>
      </c>
      <c r="AE288" s="3">
        <v>1.81811969686994E-3</v>
      </c>
      <c r="AF288" s="3">
        <v>1.00107100999822E-3</v>
      </c>
      <c r="AG288">
        <v>5.2655311850331897E-5</v>
      </c>
      <c r="AH288">
        <v>10.7808491767693</v>
      </c>
      <c r="AI288">
        <v>0.49668780610177099</v>
      </c>
      <c r="AJ288">
        <v>250.772374848053</v>
      </c>
      <c r="AK288" t="s">
        <v>89</v>
      </c>
      <c r="AL288" t="s">
        <v>90</v>
      </c>
      <c r="AM288">
        <v>12177517350.57</v>
      </c>
      <c r="AN288">
        <v>62443</v>
      </c>
      <c r="AO288" s="1">
        <f t="shared" si="24"/>
        <v>1.64376360210985E-2</v>
      </c>
      <c r="AP288" s="8">
        <f t="shared" si="25"/>
        <v>18.036060282122158</v>
      </c>
      <c r="AQ288" s="10">
        <f t="shared" si="26"/>
        <v>5.7750000000000004</v>
      </c>
      <c r="AR288" s="15">
        <f t="shared" si="27"/>
        <v>2.7153151397430353E-2</v>
      </c>
    </row>
    <row r="289" spans="1:45" s="25" customFormat="1" x14ac:dyDescent="0.25">
      <c r="A289" s="25" t="s">
        <v>37</v>
      </c>
      <c r="B289" s="25">
        <v>18.783692253786601</v>
      </c>
      <c r="C289" s="25">
        <v>1.54602793313238E-2</v>
      </c>
      <c r="D289" s="25">
        <v>17.053339405572601</v>
      </c>
      <c r="E289" s="25">
        <v>-19.086259565599999</v>
      </c>
      <c r="F289" s="27">
        <v>0</v>
      </c>
      <c r="G289" s="27">
        <v>0</v>
      </c>
      <c r="H289" s="25">
        <v>3.7445582529158101</v>
      </c>
      <c r="I289" s="25">
        <v>-32.257280741488898</v>
      </c>
      <c r="J289" s="25">
        <v>-30.610456740875499</v>
      </c>
      <c r="K289" s="25">
        <v>-89.634653263197393</v>
      </c>
      <c r="L289" s="25">
        <v>-11.74204853779</v>
      </c>
      <c r="M289" s="25">
        <v>37.181605099282798</v>
      </c>
      <c r="N289" s="25">
        <v>93.690954294659804</v>
      </c>
      <c r="O289" s="25">
        <v>64.4305109339751</v>
      </c>
      <c r="P289" s="25">
        <v>194482.66706467699</v>
      </c>
      <c r="Q289" s="25">
        <v>221670.68838409299</v>
      </c>
      <c r="R289" s="25">
        <v>86.091749077562696</v>
      </c>
      <c r="S289" s="25">
        <v>682.37282490039195</v>
      </c>
      <c r="T289" s="25">
        <v>0.50501450361487199</v>
      </c>
      <c r="U289" s="25">
        <v>0.41085935128260997</v>
      </c>
      <c r="V289" s="27">
        <v>0</v>
      </c>
      <c r="W289" s="25">
        <v>0.19627378482382199</v>
      </c>
      <c r="X289" s="25">
        <v>0.39286686389356601</v>
      </c>
      <c r="Y289" s="27">
        <v>0</v>
      </c>
      <c r="Z289" s="25">
        <v>0.277465957503504</v>
      </c>
      <c r="AA289" s="25">
        <v>3.0684917078217902E-4</v>
      </c>
      <c r="AB289" s="25">
        <v>1.0353035784827699E-2</v>
      </c>
      <c r="AC289" s="26">
        <v>1.7543734828111099E-3</v>
      </c>
      <c r="AD289" s="27">
        <v>0</v>
      </c>
      <c r="AE289" s="26">
        <v>2.8926277128163199E-3</v>
      </c>
      <c r="AF289" s="26">
        <v>1.00604602452179E-3</v>
      </c>
      <c r="AG289" s="25">
        <v>1.5344231731496001E-4</v>
      </c>
      <c r="AH289" s="25">
        <v>10.7931974455746</v>
      </c>
      <c r="AI289" s="25">
        <v>0.424969740940908</v>
      </c>
      <c r="AJ289" s="25">
        <v>564.61343433514105</v>
      </c>
      <c r="AK289" s="25" t="s">
        <v>91</v>
      </c>
      <c r="AL289" s="25" t="s">
        <v>92</v>
      </c>
      <c r="AM289" s="25">
        <v>22612499699.610001</v>
      </c>
      <c r="AN289" s="25">
        <v>116270</v>
      </c>
      <c r="AO289" s="27">
        <f t="shared" si="24"/>
        <v>1.689990572128167E-2</v>
      </c>
      <c r="AP289" s="36">
        <f t="shared" si="25"/>
        <v>18.497139200105583</v>
      </c>
      <c r="AQ289" s="10">
        <f t="shared" si="26"/>
        <v>6.0500000000000007</v>
      </c>
      <c r="AR289" s="37">
        <f t="shared" si="27"/>
        <v>1.5491749863642879E-2</v>
      </c>
    </row>
    <row r="290" spans="1:45" x14ac:dyDescent="0.25">
      <c r="A290" t="s">
        <v>37</v>
      </c>
      <c r="B290">
        <v>21.7440182485897</v>
      </c>
      <c r="C290">
        <v>1.7267558462700301E-2</v>
      </c>
      <c r="D290">
        <v>18.862146109940699</v>
      </c>
      <c r="E290">
        <v>-5.0096306445775296</v>
      </c>
      <c r="F290" s="1">
        <v>0</v>
      </c>
      <c r="G290" s="1">
        <v>0</v>
      </c>
      <c r="H290">
        <v>3.89140016872161</v>
      </c>
      <c r="I290">
        <v>-9.0564698163275992</v>
      </c>
      <c r="J290">
        <v>-7.93191075706536</v>
      </c>
      <c r="K290">
        <v>-70.316568161459301</v>
      </c>
      <c r="L290">
        <v>12.191348978315499</v>
      </c>
      <c r="M290">
        <v>36.645751672155797</v>
      </c>
      <c r="N290">
        <v>93.048388676310907</v>
      </c>
      <c r="O290">
        <v>63.936725697401101</v>
      </c>
      <c r="P290">
        <v>187675.834831432</v>
      </c>
      <c r="Q290">
        <v>214928.526753599</v>
      </c>
      <c r="R290">
        <v>86.574137408904903</v>
      </c>
      <c r="S290">
        <v>690.42323384383599</v>
      </c>
      <c r="T290">
        <v>0.473385363140572</v>
      </c>
      <c r="U290">
        <v>0.43338744553973602</v>
      </c>
      <c r="V290" s="1">
        <v>0</v>
      </c>
      <c r="W290">
        <v>0.13534082502834499</v>
      </c>
      <c r="X290">
        <v>0.43127172943191699</v>
      </c>
      <c r="Y290" s="1">
        <v>0</v>
      </c>
      <c r="Z290">
        <v>0.33245602812505298</v>
      </c>
      <c r="AA290">
        <v>3.0991782963481202E-4</v>
      </c>
      <c r="AB290">
        <v>1.0201995556483399E-2</v>
      </c>
      <c r="AC290" s="3">
        <v>2.4195660556610402E-3</v>
      </c>
      <c r="AD290" s="1">
        <v>0</v>
      </c>
      <c r="AE290" s="3">
        <v>3.6529985685295999E-3</v>
      </c>
      <c r="AF290" s="3">
        <v>1.0104236212328201E-3</v>
      </c>
      <c r="AG290">
        <v>6.8313692254494602E-4</v>
      </c>
      <c r="AH290">
        <v>11.0946641896544</v>
      </c>
      <c r="AI290">
        <v>0.44742418073815099</v>
      </c>
      <c r="AJ290">
        <v>1032.7696591962399</v>
      </c>
      <c r="AK290" t="s">
        <v>93</v>
      </c>
      <c r="AL290" t="s">
        <v>94</v>
      </c>
      <c r="AM290">
        <v>26971081899.459999</v>
      </c>
      <c r="AN290">
        <v>143711</v>
      </c>
      <c r="AO290" s="1">
        <f t="shared" si="24"/>
        <v>1.730811321712172E-2</v>
      </c>
      <c r="AP290" s="8">
        <f t="shared" si="25"/>
        <v>18.902317112959764</v>
      </c>
      <c r="AQ290" s="10">
        <f t="shared" si="26"/>
        <v>6.0500000000000007</v>
      </c>
      <c r="AR290" s="15">
        <f t="shared" si="27"/>
        <v>0.1503361264467209</v>
      </c>
    </row>
    <row r="291" spans="1:45" x14ac:dyDescent="0.25">
      <c r="A291" t="s">
        <v>37</v>
      </c>
      <c r="B291">
        <v>22.004740040651999</v>
      </c>
      <c r="C291">
        <v>1.81919718474545E-2</v>
      </c>
      <c r="D291">
        <v>19.773296486323598</v>
      </c>
      <c r="E291">
        <v>12.414383223574401</v>
      </c>
      <c r="F291" s="1">
        <v>0</v>
      </c>
      <c r="G291" s="1">
        <v>0</v>
      </c>
      <c r="H291">
        <v>4.0799306932158999</v>
      </c>
      <c r="I291">
        <v>14.215405782936701</v>
      </c>
      <c r="J291">
        <v>15.215042466782499</v>
      </c>
      <c r="K291">
        <v>-43.871540241232097</v>
      </c>
      <c r="L291">
        <v>36.746316456877601</v>
      </c>
      <c r="M291">
        <v>36.187753667049698</v>
      </c>
      <c r="N291">
        <v>93.218949256494398</v>
      </c>
      <c r="O291">
        <v>64.247092019643702</v>
      </c>
      <c r="P291">
        <v>176973.54750293199</v>
      </c>
      <c r="Q291">
        <v>203877.70765590799</v>
      </c>
      <c r="R291">
        <v>89.640326842660201</v>
      </c>
      <c r="S291">
        <v>685.86193640636702</v>
      </c>
      <c r="T291">
        <v>0.54416175849146498</v>
      </c>
      <c r="U291">
        <v>0.39957611117673197</v>
      </c>
      <c r="V291" s="1">
        <v>0</v>
      </c>
      <c r="W291">
        <v>8.8586909657559901E-2</v>
      </c>
      <c r="X291">
        <v>0.51183697916570703</v>
      </c>
      <c r="Y291" s="1">
        <v>0</v>
      </c>
      <c r="Z291">
        <v>0.27375492276263802</v>
      </c>
      <c r="AA291">
        <v>3.10493717929495E-4</v>
      </c>
      <c r="AB291">
        <v>9.7453278112944394E-3</v>
      </c>
      <c r="AC291" s="3">
        <v>3.3682561528059602E-3</v>
      </c>
      <c r="AD291" s="1">
        <v>0</v>
      </c>
      <c r="AE291" s="3">
        <v>3.8431275193089201E-3</v>
      </c>
      <c r="AF291" s="3">
        <v>1.0085029035302401E-3</v>
      </c>
      <c r="AG291">
        <v>9.2481302760251101E-4</v>
      </c>
      <c r="AH291">
        <v>11.3427700025587</v>
      </c>
      <c r="AI291">
        <v>0.44526172935348002</v>
      </c>
      <c r="AJ291">
        <v>1623.07020300568</v>
      </c>
      <c r="AK291" t="s">
        <v>95</v>
      </c>
      <c r="AL291" t="s">
        <v>96</v>
      </c>
      <c r="AM291">
        <v>19011560314.049999</v>
      </c>
      <c r="AN291">
        <v>107426</v>
      </c>
      <c r="AO291" s="1">
        <f t="shared" ref="AO291:AO299" si="28">AA291+AB291*$AO$264+AF291*AQ291+AG291*$AR$264</f>
        <v>1.7082077123184398E-2</v>
      </c>
      <c r="AP291" s="8">
        <f t="shared" si="25"/>
        <v>18.678187308328397</v>
      </c>
      <c r="AQ291" s="10">
        <f t="shared" si="26"/>
        <v>6.0500000000000007</v>
      </c>
      <c r="AR291" s="15">
        <f t="shared" si="27"/>
        <v>0.17809826389525107</v>
      </c>
    </row>
    <row r="292" spans="1:45" x14ac:dyDescent="0.25">
      <c r="A292" t="s">
        <v>37</v>
      </c>
      <c r="B292">
        <v>23.858608741642598</v>
      </c>
      <c r="C292">
        <v>1.9156031907758501E-2</v>
      </c>
      <c r="D292">
        <v>20.7135254160644</v>
      </c>
      <c r="E292">
        <v>17.910666754251402</v>
      </c>
      <c r="F292" s="1">
        <v>0</v>
      </c>
      <c r="G292" s="1">
        <v>0</v>
      </c>
      <c r="H292">
        <v>4.1698573819070104</v>
      </c>
      <c r="I292">
        <v>38.427640597011703</v>
      </c>
      <c r="J292">
        <v>39.462760995854701</v>
      </c>
      <c r="K292">
        <v>-18.777354145049699</v>
      </c>
      <c r="L292">
        <v>62.000339968579901</v>
      </c>
      <c r="M292">
        <v>36.150595679241199</v>
      </c>
      <c r="N292">
        <v>93.690673045917407</v>
      </c>
      <c r="O292">
        <v>64.623682826074699</v>
      </c>
      <c r="P292">
        <v>169189.54525900501</v>
      </c>
      <c r="Q292">
        <v>194419.77924701999</v>
      </c>
      <c r="R292">
        <v>97.565605423153102</v>
      </c>
      <c r="S292">
        <v>686.92134052999597</v>
      </c>
      <c r="T292">
        <v>0.62204055984323803</v>
      </c>
      <c r="U292">
        <v>0.34319042159980601</v>
      </c>
      <c r="V292" s="1">
        <v>0</v>
      </c>
      <c r="W292">
        <v>8.3665321528280004E-2</v>
      </c>
      <c r="X292">
        <v>0.57314425687191295</v>
      </c>
      <c r="Y292" s="1">
        <v>0</v>
      </c>
      <c r="Z292">
        <v>0.19618231487400001</v>
      </c>
      <c r="AA292">
        <v>3.07597255972768E-4</v>
      </c>
      <c r="AB292">
        <v>9.5624778176909703E-3</v>
      </c>
      <c r="AC292" s="3">
        <v>3.8500790562472002E-3</v>
      </c>
      <c r="AD292" s="1">
        <v>0</v>
      </c>
      <c r="AE292" s="3">
        <v>3.80996457368467E-3</v>
      </c>
      <c r="AF292" s="3">
        <v>1.0074760727653599E-3</v>
      </c>
      <c r="AG292">
        <v>1.62594929936356E-3</v>
      </c>
      <c r="AH292">
        <v>11.592701438496301</v>
      </c>
      <c r="AI292">
        <v>0.56844041821395896</v>
      </c>
      <c r="AJ292">
        <v>2206.6396534462801</v>
      </c>
      <c r="AK292" t="s">
        <v>97</v>
      </c>
      <c r="AL292" t="s">
        <v>98</v>
      </c>
      <c r="AM292">
        <v>14302438208.469999</v>
      </c>
      <c r="AN292">
        <v>84535</v>
      </c>
      <c r="AO292" s="1">
        <f t="shared" si="28"/>
        <v>1.7591254613257726E-2</v>
      </c>
      <c r="AP292" s="8">
        <f t="shared" si="25"/>
        <v>19.182271693179619</v>
      </c>
      <c r="AQ292" s="10">
        <f t="shared" si="26"/>
        <v>6.0500000000000007</v>
      </c>
      <c r="AR292" s="15">
        <f t="shared" si="27"/>
        <v>0.24378431935804978</v>
      </c>
    </row>
    <row r="293" spans="1:45" x14ac:dyDescent="0.25">
      <c r="A293" t="s">
        <v>37</v>
      </c>
      <c r="B293">
        <v>25.385194071262099</v>
      </c>
      <c r="C293">
        <v>2.0728344064414501E-2</v>
      </c>
      <c r="D293">
        <v>22.2253234770311</v>
      </c>
      <c r="E293">
        <v>4.9612427849813896</v>
      </c>
      <c r="F293" s="1">
        <v>0</v>
      </c>
      <c r="G293" s="1">
        <v>0</v>
      </c>
      <c r="H293">
        <v>4.1236806045685404</v>
      </c>
      <c r="I293">
        <v>62.867778697235401</v>
      </c>
      <c r="J293">
        <v>64.037824800523595</v>
      </c>
      <c r="K293">
        <v>9.9083990191947695</v>
      </c>
      <c r="L293">
        <v>87.104632580332293</v>
      </c>
      <c r="M293">
        <v>36.730228801577098</v>
      </c>
      <c r="N293">
        <v>94.105240378225403</v>
      </c>
      <c r="O293">
        <v>64.9068228304331</v>
      </c>
      <c r="P293">
        <v>164454.86209311901</v>
      </c>
      <c r="Q293">
        <v>189997.25363917401</v>
      </c>
      <c r="R293">
        <v>113.650003944563</v>
      </c>
      <c r="S293">
        <v>685.49221572541001</v>
      </c>
      <c r="T293">
        <v>0.66488809886502498</v>
      </c>
      <c r="U293">
        <v>0.34332207871305198</v>
      </c>
      <c r="V293" s="1">
        <v>0</v>
      </c>
      <c r="W293">
        <v>0.118146330177949</v>
      </c>
      <c r="X293">
        <v>0.53853159110899795</v>
      </c>
      <c r="Y293" s="1">
        <v>0</v>
      </c>
      <c r="Z293">
        <v>0.12251471788114</v>
      </c>
      <c r="AA293">
        <v>3.1046278453652999E-4</v>
      </c>
      <c r="AB293">
        <v>9.5272546651257797E-3</v>
      </c>
      <c r="AC293" s="3">
        <v>3.7861350714433199E-3</v>
      </c>
      <c r="AD293" s="1">
        <v>0</v>
      </c>
      <c r="AE293" s="3">
        <v>4.25178557891338E-3</v>
      </c>
      <c r="AF293" s="3">
        <v>1.0080574338773799E-3</v>
      </c>
      <c r="AG293">
        <v>2.8527154044465999E-3</v>
      </c>
      <c r="AH293">
        <v>11.1427974157066</v>
      </c>
      <c r="AI293">
        <v>0.478875114387672</v>
      </c>
      <c r="AJ293">
        <v>2657.30364855179</v>
      </c>
      <c r="AK293" t="s">
        <v>99</v>
      </c>
      <c r="AL293" t="s">
        <v>100</v>
      </c>
      <c r="AM293">
        <v>10783634217.17</v>
      </c>
      <c r="AN293">
        <v>65572</v>
      </c>
      <c r="AO293" s="1">
        <f t="shared" si="28"/>
        <v>1.8789180329067061E-2</v>
      </c>
      <c r="AP293" s="8">
        <f t="shared" si="25"/>
        <v>20.356939326105163</v>
      </c>
      <c r="AQ293" s="10">
        <f t="shared" si="26"/>
        <v>6.0500000000000007</v>
      </c>
      <c r="AR293" s="15">
        <f t="shared" si="27"/>
        <v>0.24700445703587892</v>
      </c>
    </row>
    <row r="294" spans="1:45" x14ac:dyDescent="0.25">
      <c r="A294" t="s">
        <v>37</v>
      </c>
      <c r="B294">
        <v>25.634210728797498</v>
      </c>
      <c r="C294">
        <v>2.3804177809069901E-2</v>
      </c>
      <c r="D294">
        <v>25.106636368427299</v>
      </c>
      <c r="E294">
        <v>-10.5510362057249</v>
      </c>
      <c r="F294" s="1">
        <v>0</v>
      </c>
      <c r="G294" s="1">
        <v>0</v>
      </c>
      <c r="H294">
        <v>4.0792121778660801</v>
      </c>
      <c r="I294">
        <v>88.056553409543497</v>
      </c>
      <c r="J294">
        <v>89.246772316437699</v>
      </c>
      <c r="K294">
        <v>40.043454938158</v>
      </c>
      <c r="L294">
        <v>113.106962796882</v>
      </c>
      <c r="M294">
        <v>37.774085410095701</v>
      </c>
      <c r="N294">
        <v>94.169953315175405</v>
      </c>
      <c r="O294">
        <v>64.904806098914605</v>
      </c>
      <c r="P294">
        <v>159174.96018039799</v>
      </c>
      <c r="Q294">
        <v>184872.39846616899</v>
      </c>
      <c r="R294">
        <v>129.26124896243101</v>
      </c>
      <c r="S294">
        <v>679.83115822954198</v>
      </c>
      <c r="T294">
        <v>0.66579722451909795</v>
      </c>
      <c r="U294">
        <v>0.38222451615386799</v>
      </c>
      <c r="V294" s="1">
        <v>0</v>
      </c>
      <c r="W294">
        <v>0.153846098867466</v>
      </c>
      <c r="X294">
        <v>0.46392938497866398</v>
      </c>
      <c r="Y294" s="1">
        <v>0</v>
      </c>
      <c r="Z294">
        <v>7.3546237218912597E-2</v>
      </c>
      <c r="AA294">
        <v>3.0898144920408902E-4</v>
      </c>
      <c r="AB294">
        <v>9.4983525497398299E-3</v>
      </c>
      <c r="AC294" s="3">
        <v>4.0651348700670399E-3</v>
      </c>
      <c r="AD294" s="1">
        <v>0</v>
      </c>
      <c r="AE294" s="3">
        <v>4.7524851764863003E-3</v>
      </c>
      <c r="AF294" s="3">
        <v>1.0072690056736301E-3</v>
      </c>
      <c r="AG294">
        <v>5.1791764329370497E-3</v>
      </c>
      <c r="AH294">
        <v>10.6902722614446</v>
      </c>
      <c r="AI294">
        <v>0.49434648945645099</v>
      </c>
      <c r="AJ294">
        <v>3008.8312309533198</v>
      </c>
      <c r="AK294" t="s">
        <v>101</v>
      </c>
      <c r="AL294" t="s">
        <v>102</v>
      </c>
      <c r="AM294">
        <v>11805847621.620001</v>
      </c>
      <c r="AN294">
        <v>74169</v>
      </c>
      <c r="AO294" s="1">
        <f t="shared" si="28"/>
        <v>2.1080487916206432E-2</v>
      </c>
      <c r="AP294" s="8">
        <f t="shared" si="25"/>
        <v>22.560271657905449</v>
      </c>
      <c r="AQ294" s="10">
        <f t="shared" si="26"/>
        <v>6.0500000000000007</v>
      </c>
      <c r="AR294" s="15">
        <f t="shared" si="27"/>
        <v>0.13625452377098912</v>
      </c>
    </row>
    <row r="295" spans="1:45" x14ac:dyDescent="0.25">
      <c r="A295" t="s">
        <v>37</v>
      </c>
      <c r="B295">
        <v>25.097057369944199</v>
      </c>
      <c r="C295">
        <v>2.4513183183962901E-2</v>
      </c>
      <c r="D295">
        <v>25.756770639756599</v>
      </c>
      <c r="E295">
        <v>-2.0391151814962098</v>
      </c>
      <c r="F295" s="1">
        <v>0</v>
      </c>
      <c r="G295" s="1">
        <v>0</v>
      </c>
      <c r="H295">
        <v>4.2169009103335799</v>
      </c>
      <c r="I295">
        <v>111.187040580847</v>
      </c>
      <c r="J295">
        <v>111.87535500171199</v>
      </c>
      <c r="K295">
        <v>64.457103640051201</v>
      </c>
      <c r="L295">
        <v>137.58018730398399</v>
      </c>
      <c r="M295">
        <v>38.297120128009297</v>
      </c>
      <c r="N295">
        <v>94.305420848374695</v>
      </c>
      <c r="O295">
        <v>65.097350341210003</v>
      </c>
      <c r="P295">
        <v>151113.932761059</v>
      </c>
      <c r="Q295">
        <v>175630.30737384901</v>
      </c>
      <c r="R295">
        <v>132.65683076302801</v>
      </c>
      <c r="S295">
        <v>680.69743384393996</v>
      </c>
      <c r="T295">
        <v>0.68251638727077901</v>
      </c>
      <c r="U295">
        <v>0.36055362555407999</v>
      </c>
      <c r="V295" s="1">
        <v>0</v>
      </c>
      <c r="W295">
        <v>0.13951814992171499</v>
      </c>
      <c r="X295">
        <v>0.49992822452420299</v>
      </c>
      <c r="Y295" s="1">
        <v>0</v>
      </c>
      <c r="Z295">
        <v>5.9009814534226698E-2</v>
      </c>
      <c r="AA295">
        <v>3.0990216671714598E-4</v>
      </c>
      <c r="AB295">
        <v>9.3225722410940296E-3</v>
      </c>
      <c r="AC295" s="3">
        <v>3.7090006007268902E-3</v>
      </c>
      <c r="AD295" s="1">
        <v>0</v>
      </c>
      <c r="AE295" s="3">
        <v>5.2068099737009E-3</v>
      </c>
      <c r="AF295" s="3">
        <v>1.0065421173110301E-3</v>
      </c>
      <c r="AG295">
        <v>5.9649515550880801E-3</v>
      </c>
      <c r="AH295">
        <v>10.318411219867199</v>
      </c>
      <c r="AI295">
        <v>0.39127770501284598</v>
      </c>
      <c r="AJ295">
        <v>3557.5120924173998</v>
      </c>
      <c r="AK295" t="s">
        <v>103</v>
      </c>
      <c r="AL295" t="s">
        <v>104</v>
      </c>
      <c r="AM295">
        <v>13202068735.67</v>
      </c>
      <c r="AN295">
        <v>87365</v>
      </c>
      <c r="AO295" s="1">
        <f t="shared" si="28"/>
        <v>2.1687005772630986E-2</v>
      </c>
      <c r="AP295" s="8">
        <f t="shared" si="25"/>
        <v>23.134073938729728</v>
      </c>
      <c r="AQ295" s="10">
        <f t="shared" si="26"/>
        <v>6.0500000000000007</v>
      </c>
      <c r="AR295" s="15">
        <f t="shared" si="27"/>
        <v>8.485247502940485E-2</v>
      </c>
    </row>
    <row r="296" spans="1:45" x14ac:dyDescent="0.25">
      <c r="A296" t="s">
        <v>37</v>
      </c>
      <c r="B296">
        <v>24.621870802130601</v>
      </c>
      <c r="C296">
        <v>2.4710612182610801E-2</v>
      </c>
      <c r="D296">
        <v>25.9368833089346</v>
      </c>
      <c r="E296">
        <v>10.1558318533055</v>
      </c>
      <c r="F296" s="1">
        <v>0</v>
      </c>
      <c r="G296" s="1">
        <v>0</v>
      </c>
      <c r="H296">
        <v>4.3657341835956096</v>
      </c>
      <c r="I296">
        <v>133.821100863054</v>
      </c>
      <c r="J296">
        <v>134.431516624728</v>
      </c>
      <c r="K296">
        <v>82.950323931177095</v>
      </c>
      <c r="L296">
        <v>161.910106488591</v>
      </c>
      <c r="M296">
        <v>38.7112795677318</v>
      </c>
      <c r="N296">
        <v>93.9014041494775</v>
      </c>
      <c r="O296">
        <v>64.699697503835097</v>
      </c>
      <c r="P296">
        <v>141902.15760256199</v>
      </c>
      <c r="Q296">
        <v>165378.634269292</v>
      </c>
      <c r="R296">
        <v>133.525100424469</v>
      </c>
      <c r="S296">
        <v>689.58540575280801</v>
      </c>
      <c r="T296">
        <v>0.69018995469861699</v>
      </c>
      <c r="U296">
        <v>0.32793454486307599</v>
      </c>
      <c r="V296" s="1">
        <v>0</v>
      </c>
      <c r="W296">
        <v>0.10108617499421101</v>
      </c>
      <c r="X296">
        <v>0.57097928014271104</v>
      </c>
      <c r="Y296" s="1">
        <v>0</v>
      </c>
      <c r="Z296">
        <v>6.6678133782634E-2</v>
      </c>
      <c r="AA296">
        <v>3.1520984450266598E-4</v>
      </c>
      <c r="AB296">
        <v>9.1801828945718492E-3</v>
      </c>
      <c r="AC296" s="3">
        <v>3.2101944286295901E-3</v>
      </c>
      <c r="AD296" s="1">
        <v>0</v>
      </c>
      <c r="AE296" s="3">
        <v>6.5014584887537899E-3</v>
      </c>
      <c r="AF296" s="3">
        <v>1.0065905268735701E-3</v>
      </c>
      <c r="AG296">
        <v>5.5036128264446304E-3</v>
      </c>
      <c r="AH296">
        <v>10.2389233087912</v>
      </c>
      <c r="AI296">
        <v>0.39230516695450901</v>
      </c>
      <c r="AJ296">
        <v>4257.2895699956898</v>
      </c>
      <c r="AK296" t="s">
        <v>105</v>
      </c>
      <c r="AL296" t="s">
        <v>106</v>
      </c>
      <c r="AM296">
        <v>11362531465.709999</v>
      </c>
      <c r="AN296">
        <v>80073</v>
      </c>
      <c r="AO296" s="1">
        <f t="shared" si="28"/>
        <v>2.1088878253104244E-2</v>
      </c>
      <c r="AP296" s="8">
        <f t="shared" si="25"/>
        <v>22.568236130247044</v>
      </c>
      <c r="AQ296" s="10">
        <f t="shared" si="26"/>
        <v>6.0500000000000007</v>
      </c>
      <c r="AR296" s="15">
        <f t="shared" si="27"/>
        <v>9.0996684899586677E-2</v>
      </c>
    </row>
    <row r="297" spans="1:45" x14ac:dyDescent="0.25">
      <c r="A297" t="s">
        <v>37</v>
      </c>
      <c r="B297">
        <v>26.821394383206599</v>
      </c>
      <c r="C297">
        <v>2.37218299656301E-2</v>
      </c>
      <c r="D297">
        <v>25.0307888507756</v>
      </c>
      <c r="E297">
        <v>30.178070077814802</v>
      </c>
      <c r="F297" s="1">
        <v>0</v>
      </c>
      <c r="G297" s="1">
        <v>0</v>
      </c>
      <c r="H297">
        <v>4.5734467745370999</v>
      </c>
      <c r="I297">
        <v>156.02198980539401</v>
      </c>
      <c r="J297">
        <v>156.310360231007</v>
      </c>
      <c r="K297">
        <v>104.042023301312</v>
      </c>
      <c r="L297">
        <v>185.63503424634001</v>
      </c>
      <c r="M297">
        <v>38.826965161639897</v>
      </c>
      <c r="N297">
        <v>93.742338893859994</v>
      </c>
      <c r="O297">
        <v>64.540024852265603</v>
      </c>
      <c r="P297">
        <v>134494.339425315</v>
      </c>
      <c r="Q297">
        <v>157496.49280730399</v>
      </c>
      <c r="R297">
        <v>133.63252042634301</v>
      </c>
      <c r="S297">
        <v>692.95656255481299</v>
      </c>
      <c r="T297">
        <v>0.70820443799012101</v>
      </c>
      <c r="U297">
        <v>0.27411596766980401</v>
      </c>
      <c r="V297" s="1">
        <v>0</v>
      </c>
      <c r="W297">
        <v>6.8324444190940206E-2</v>
      </c>
      <c r="X297">
        <v>0.65755958813925497</v>
      </c>
      <c r="Y297" s="1">
        <v>0</v>
      </c>
      <c r="Z297">
        <v>6.8990700131944999E-2</v>
      </c>
      <c r="AA297">
        <v>3.2222625596733002E-4</v>
      </c>
      <c r="AB297">
        <v>8.9461315770387791E-3</v>
      </c>
      <c r="AC297" s="3">
        <v>2.77380596937047E-3</v>
      </c>
      <c r="AD297" s="1">
        <v>0</v>
      </c>
      <c r="AE297" s="3">
        <v>7.4375525792887802E-3</v>
      </c>
      <c r="AF297" s="3">
        <v>1.00574792178921E-3</v>
      </c>
      <c r="AG297">
        <v>4.2419322524295498E-3</v>
      </c>
      <c r="AH297">
        <v>10.222972904232099</v>
      </c>
      <c r="AI297">
        <v>0.38159408339506701</v>
      </c>
      <c r="AJ297">
        <v>5085.8611664241198</v>
      </c>
      <c r="AK297" t="s">
        <v>107</v>
      </c>
      <c r="AL297" t="s">
        <v>108</v>
      </c>
      <c r="AM297">
        <v>5452938497.6599998</v>
      </c>
      <c r="AN297">
        <v>40544</v>
      </c>
      <c r="AO297" s="1">
        <f t="shared" si="28"/>
        <v>1.9595065012260382E-2</v>
      </c>
      <c r="AP297" s="8">
        <f t="shared" si="25"/>
        <v>21.13834918937626</v>
      </c>
      <c r="AQ297" s="10">
        <f t="shared" si="26"/>
        <v>6.0500000000000007</v>
      </c>
      <c r="AR297" s="15">
        <f t="shared" si="27"/>
        <v>0.26885000067491216</v>
      </c>
    </row>
    <row r="298" spans="1:45" x14ac:dyDescent="0.25">
      <c r="A298" t="s">
        <v>37</v>
      </c>
      <c r="B298">
        <v>25.785176292890199</v>
      </c>
      <c r="C298">
        <v>2.2731443298861901E-2</v>
      </c>
      <c r="D298">
        <v>24.1130482103543</v>
      </c>
      <c r="E298">
        <v>49.092140437928599</v>
      </c>
      <c r="F298" s="1">
        <v>0</v>
      </c>
      <c r="G298" s="1">
        <v>0</v>
      </c>
      <c r="H298">
        <v>4.7780269708812</v>
      </c>
      <c r="I298">
        <v>179.00241849654199</v>
      </c>
      <c r="J298">
        <v>179.450032518955</v>
      </c>
      <c r="K298">
        <v>123.36145388616499</v>
      </c>
      <c r="L298">
        <v>210.437350563281</v>
      </c>
      <c r="M298">
        <v>39.189738129117202</v>
      </c>
      <c r="N298">
        <v>93.476232579373104</v>
      </c>
      <c r="O298">
        <v>64.100863099630104</v>
      </c>
      <c r="P298">
        <v>126476.049475058</v>
      </c>
      <c r="Q298">
        <v>149371.03841884999</v>
      </c>
      <c r="R298">
        <v>133.54415800904499</v>
      </c>
      <c r="S298">
        <v>699.31293836548002</v>
      </c>
      <c r="T298">
        <v>0.71829725499343799</v>
      </c>
      <c r="U298">
        <v>0.25789203083163098</v>
      </c>
      <c r="V298" s="1">
        <v>0</v>
      </c>
      <c r="W298">
        <v>5.5940943225657798E-2</v>
      </c>
      <c r="X298">
        <v>0.68616702594270995</v>
      </c>
      <c r="Y298" s="1">
        <v>0</v>
      </c>
      <c r="Z298">
        <v>7.5750031538288604E-2</v>
      </c>
      <c r="AA298">
        <v>3.3361448743283599E-4</v>
      </c>
      <c r="AB298">
        <v>8.9425004927975605E-3</v>
      </c>
      <c r="AC298" s="3">
        <v>2.4104341361593298E-3</v>
      </c>
      <c r="AD298" s="1">
        <v>0</v>
      </c>
      <c r="AE298" s="3">
        <v>7.4715805951094403E-3</v>
      </c>
      <c r="AF298" s="3">
        <v>1.00799761079609E-3</v>
      </c>
      <c r="AG298">
        <v>3.5733140532649E-3</v>
      </c>
      <c r="AH298">
        <v>10.2308895201804</v>
      </c>
      <c r="AI298">
        <v>0.37536408046352998</v>
      </c>
      <c r="AJ298">
        <v>5925.3953430912597</v>
      </c>
      <c r="AK298" t="s">
        <v>109</v>
      </c>
      <c r="AL298" t="s">
        <v>110</v>
      </c>
      <c r="AM298">
        <v>1985294548.6099999</v>
      </c>
      <c r="AN298">
        <v>15697</v>
      </c>
      <c r="AO298" s="1">
        <f t="shared" si="28"/>
        <v>1.8947814578811641E-2</v>
      </c>
      <c r="AP298" s="8">
        <f t="shared" si="25"/>
        <v>20.511314578898954</v>
      </c>
      <c r="AQ298" s="10">
        <f t="shared" si="26"/>
        <v>6.0500000000000007</v>
      </c>
      <c r="AR298" s="15">
        <f t="shared" si="27"/>
        <v>0.2571196348095961</v>
      </c>
    </row>
    <row r="299" spans="1:45" x14ac:dyDescent="0.25">
      <c r="A299" t="s">
        <v>37</v>
      </c>
      <c r="B299">
        <v>21.205453298796002</v>
      </c>
      <c r="C299">
        <v>2.1898337686932799E-2</v>
      </c>
      <c r="D299">
        <v>23.333089235368099</v>
      </c>
      <c r="E299">
        <v>69.096776314873907</v>
      </c>
      <c r="F299" s="1">
        <v>0</v>
      </c>
      <c r="G299" s="1">
        <v>0</v>
      </c>
      <c r="H299">
        <v>4.9730473217551703</v>
      </c>
      <c r="I299">
        <v>198.787779065606</v>
      </c>
      <c r="J299">
        <v>199.95066351819699</v>
      </c>
      <c r="K299">
        <v>141.312219449688</v>
      </c>
      <c r="L299">
        <v>233.425428173315</v>
      </c>
      <c r="M299">
        <v>39.388012524969596</v>
      </c>
      <c r="N299">
        <v>92.662686964772902</v>
      </c>
      <c r="O299">
        <v>63.418257505303302</v>
      </c>
      <c r="P299">
        <v>114265.039471004</v>
      </c>
      <c r="Q299">
        <v>138779.97100273799</v>
      </c>
      <c r="R299">
        <v>133.63759392169101</v>
      </c>
      <c r="S299">
        <v>706.38258817528799</v>
      </c>
      <c r="T299">
        <v>0.62987805530622398</v>
      </c>
      <c r="U299">
        <v>0.32031497584296398</v>
      </c>
      <c r="V299" s="1">
        <v>0</v>
      </c>
      <c r="W299">
        <v>9.7811019045292297E-2</v>
      </c>
      <c r="X299">
        <v>0.58187400511174303</v>
      </c>
      <c r="Y299" s="1">
        <v>0</v>
      </c>
      <c r="Z299">
        <v>0.103778732914532</v>
      </c>
      <c r="AA299">
        <v>3.6137099055368402E-4</v>
      </c>
      <c r="AB299">
        <v>8.6147249675225194E-3</v>
      </c>
      <c r="AC299" s="3">
        <v>1.5003611570240101E-3</v>
      </c>
      <c r="AD299" s="1">
        <v>0</v>
      </c>
      <c r="AE299" s="3">
        <v>7.5834142519862402E-3</v>
      </c>
      <c r="AF299" s="3">
        <v>1.00362854060959E-3</v>
      </c>
      <c r="AG299">
        <v>3.8384509660148499E-3</v>
      </c>
      <c r="AH299">
        <v>10.1760561590816</v>
      </c>
      <c r="AI299">
        <v>0.38892539235156798</v>
      </c>
      <c r="AJ299">
        <v>6617.6730566874003</v>
      </c>
      <c r="AK299" t="s">
        <v>111</v>
      </c>
      <c r="AL299" t="s">
        <v>112</v>
      </c>
      <c r="AM299">
        <v>403926914.52999997</v>
      </c>
      <c r="AN299">
        <v>3535</v>
      </c>
      <c r="AO299" s="1">
        <f t="shared" si="28"/>
        <v>1.8886499594779074E-2</v>
      </c>
      <c r="AP299" s="8">
        <f t="shared" si="25"/>
        <v>20.451678323914024</v>
      </c>
      <c r="AQ299" s="10">
        <f t="shared" si="26"/>
        <v>6.0500000000000007</v>
      </c>
      <c r="AR299" s="15">
        <f t="shared" si="27"/>
        <v>3.6856387184644568E-2</v>
      </c>
    </row>
    <row r="300" spans="1:45" x14ac:dyDescent="0.25">
      <c r="AN300">
        <f>SUM(AN285:AN299)</f>
        <v>908224</v>
      </c>
    </row>
    <row r="301" spans="1:45" x14ac:dyDescent="0.25">
      <c r="AO301" t="s">
        <v>226</v>
      </c>
      <c r="AP301" t="s">
        <v>227</v>
      </c>
      <c r="AQ301" t="s">
        <v>228</v>
      </c>
      <c r="AR301" t="s">
        <v>229</v>
      </c>
      <c r="AS301" t="s">
        <v>234</v>
      </c>
    </row>
    <row r="302" spans="1:45" x14ac:dyDescent="0.25">
      <c r="A302" t="s">
        <v>0</v>
      </c>
      <c r="B302" t="s">
        <v>1</v>
      </c>
      <c r="C302" t="s">
        <v>2</v>
      </c>
      <c r="D302" t="s">
        <v>3</v>
      </c>
      <c r="E302" t="s">
        <v>5</v>
      </c>
      <c r="F302" t="s">
        <v>6</v>
      </c>
      <c r="G302" t="s">
        <v>208</v>
      </c>
      <c r="H302" t="s">
        <v>7</v>
      </c>
      <c r="I302" t="s">
        <v>8</v>
      </c>
      <c r="J302" t="s">
        <v>134</v>
      </c>
      <c r="K302" t="s">
        <v>143</v>
      </c>
      <c r="L302" t="s">
        <v>9</v>
      </c>
      <c r="M302" t="s">
        <v>10</v>
      </c>
      <c r="N302" t="s">
        <v>11</v>
      </c>
      <c r="O302" t="s">
        <v>13</v>
      </c>
      <c r="P302" t="s">
        <v>14</v>
      </c>
      <c r="Q302" t="s">
        <v>15</v>
      </c>
      <c r="R302" t="s">
        <v>16</v>
      </c>
      <c r="S302" t="s">
        <v>17</v>
      </c>
      <c r="T302" t="s">
        <v>18</v>
      </c>
      <c r="U302" t="s">
        <v>20</v>
      </c>
      <c r="V302" t="s">
        <v>21</v>
      </c>
      <c r="W302" t="s">
        <v>22</v>
      </c>
      <c r="X302" t="s">
        <v>23</v>
      </c>
      <c r="Y302" t="s">
        <v>24</v>
      </c>
      <c r="Z302" t="s">
        <v>25</v>
      </c>
      <c r="AA302" t="s">
        <v>26</v>
      </c>
      <c r="AB302" t="s">
        <v>27</v>
      </c>
      <c r="AC302" s="3" t="s">
        <v>120</v>
      </c>
      <c r="AD302" t="s">
        <v>28</v>
      </c>
      <c r="AE302" s="3" t="s">
        <v>29</v>
      </c>
      <c r="AF302" s="3" t="s">
        <v>233</v>
      </c>
      <c r="AG302" t="s">
        <v>30</v>
      </c>
      <c r="AH302" t="s">
        <v>31</v>
      </c>
      <c r="AI302" t="s">
        <v>32</v>
      </c>
      <c r="AJ302" t="s">
        <v>33</v>
      </c>
      <c r="AK302" t="s">
        <v>34</v>
      </c>
      <c r="AL302" t="s">
        <v>74</v>
      </c>
      <c r="AM302" t="s">
        <v>35</v>
      </c>
      <c r="AN302" t="s">
        <v>36</v>
      </c>
      <c r="AO302" s="15">
        <v>1</v>
      </c>
      <c r="AP302" s="15">
        <v>0</v>
      </c>
      <c r="AQ302" s="15">
        <v>0</v>
      </c>
      <c r="AR302" s="15">
        <v>1</v>
      </c>
      <c r="AS302" s="15">
        <v>1.3</v>
      </c>
    </row>
    <row r="303" spans="1:45" x14ac:dyDescent="0.25">
      <c r="A303" t="s">
        <v>37</v>
      </c>
      <c r="B303">
        <v>27.285825667473599</v>
      </c>
      <c r="C303">
        <v>1.16741606548478E-2</v>
      </c>
      <c r="D303">
        <v>13.1436050916792</v>
      </c>
      <c r="E303">
        <v>-46.806797304354802</v>
      </c>
      <c r="F303" s="1">
        <v>0</v>
      </c>
      <c r="G303" s="1">
        <v>0</v>
      </c>
      <c r="H303">
        <v>3.4391021844263698</v>
      </c>
      <c r="I303">
        <v>-106.82375646118901</v>
      </c>
      <c r="J303">
        <v>-82.121914182394505</v>
      </c>
      <c r="K303">
        <v>-137.230650302757</v>
      </c>
      <c r="L303">
        <v>-85.3243988499365</v>
      </c>
      <c r="M303">
        <v>39.510502055019003</v>
      </c>
      <c r="N303">
        <v>93.638823767494998</v>
      </c>
      <c r="O303">
        <v>61.311025567124098</v>
      </c>
      <c r="P303">
        <v>185498.085801749</v>
      </c>
      <c r="Q303">
        <v>216337.23490257</v>
      </c>
      <c r="R303">
        <v>91.013174575808705</v>
      </c>
      <c r="S303">
        <v>630.60635231556103</v>
      </c>
      <c r="T303">
        <v>0.565251961747812</v>
      </c>
      <c r="U303">
        <v>0.60945660420719805</v>
      </c>
      <c r="V303" s="1">
        <v>0</v>
      </c>
      <c r="W303">
        <v>0.161080073559662</v>
      </c>
      <c r="X303">
        <v>0.22946332223313801</v>
      </c>
      <c r="Y303" s="1">
        <v>0</v>
      </c>
      <c r="Z303">
        <v>0.25229016855381398</v>
      </c>
      <c r="AA303">
        <v>3.3312943780555899E-4</v>
      </c>
      <c r="AB303">
        <v>9.6267199863813695E-3</v>
      </c>
      <c r="AC303" s="3">
        <v>6.9458177756369604E-4</v>
      </c>
      <c r="AD303" s="1">
        <v>0</v>
      </c>
      <c r="AE303" s="3">
        <v>1.5612275413522899E-3</v>
      </c>
      <c r="AF303" s="3">
        <v>9.7741685968934602E-4</v>
      </c>
      <c r="AG303">
        <v>3.3446976835557202E-6</v>
      </c>
      <c r="AH303">
        <v>13.9491259537849</v>
      </c>
      <c r="AI303">
        <v>0.91971741047671096</v>
      </c>
      <c r="AJ303">
        <v>59.2075793259054</v>
      </c>
      <c r="AK303" t="s">
        <v>85</v>
      </c>
      <c r="AL303" t="s">
        <v>86</v>
      </c>
      <c r="AM303">
        <v>190877530.28999999</v>
      </c>
      <c r="AN303">
        <v>1029</v>
      </c>
      <c r="AO303" s="1">
        <f>AA303+AB303*$AO$302+AF303*AQ303+AG303*$AR$302</f>
        <v>1.4435853671808932E-2</v>
      </c>
      <c r="AP303" s="8">
        <f>100*(1-(1-AO303)^12)</f>
        <v>16.011707551351439</v>
      </c>
      <c r="AQ303" s="43">
        <f>AQ286*$AS$302</f>
        <v>4.5760000000000005</v>
      </c>
      <c r="AR303" s="15">
        <f>B303/AP303-1</f>
        <v>0.70411716426650517</v>
      </c>
    </row>
    <row r="304" spans="1:45" x14ac:dyDescent="0.25">
      <c r="A304" t="s">
        <v>37</v>
      </c>
      <c r="B304">
        <v>18.404629590166099</v>
      </c>
      <c r="C304">
        <v>1.24855346350444E-2</v>
      </c>
      <c r="D304">
        <v>13.9954174870331</v>
      </c>
      <c r="E304">
        <v>-47.5784103257486</v>
      </c>
      <c r="F304" s="1">
        <v>0</v>
      </c>
      <c r="G304" s="1">
        <v>0</v>
      </c>
      <c r="H304">
        <v>3.4261827189880698</v>
      </c>
      <c r="I304">
        <v>-81.225398174793995</v>
      </c>
      <c r="J304">
        <v>-70.446902284977497</v>
      </c>
      <c r="K304">
        <v>-129.24797581629099</v>
      </c>
      <c r="L304">
        <v>-60.131581433030298</v>
      </c>
      <c r="M304">
        <v>39.251320290414903</v>
      </c>
      <c r="N304">
        <v>93.987421229297794</v>
      </c>
      <c r="O304">
        <v>62.052547978376303</v>
      </c>
      <c r="P304">
        <v>188995.976320243</v>
      </c>
      <c r="Q304">
        <v>221027.02634707201</v>
      </c>
      <c r="R304">
        <v>92.739499902228104</v>
      </c>
      <c r="S304">
        <v>659.40098552397501</v>
      </c>
      <c r="T304">
        <v>0.58242866261147497</v>
      </c>
      <c r="U304">
        <v>0.52918498899585498</v>
      </c>
      <c r="V304" s="1">
        <v>0</v>
      </c>
      <c r="W304">
        <v>0.16114390100294401</v>
      </c>
      <c r="X304">
        <v>0.30967111000119901</v>
      </c>
      <c r="Y304" s="1">
        <v>0</v>
      </c>
      <c r="Z304">
        <v>0.20351075074172101</v>
      </c>
      <c r="AA304">
        <v>3.20254787743254E-4</v>
      </c>
      <c r="AB304">
        <v>1.0013830291341201E-2</v>
      </c>
      <c r="AC304" s="3">
        <v>9.0411166442076296E-4</v>
      </c>
      <c r="AD304" s="1">
        <v>0</v>
      </c>
      <c r="AE304" s="3">
        <v>1.2602468176289301E-3</v>
      </c>
      <c r="AF304" s="3">
        <v>9.9616850452825291E-4</v>
      </c>
      <c r="AG304">
        <v>8.6205990259512403E-5</v>
      </c>
      <c r="AH304">
        <v>12.4620545222547</v>
      </c>
      <c r="AI304">
        <v>0.90477674226404603</v>
      </c>
      <c r="AJ304">
        <v>87.339357044134402</v>
      </c>
      <c r="AK304" t="s">
        <v>87</v>
      </c>
      <c r="AL304" t="s">
        <v>88</v>
      </c>
      <c r="AM304">
        <v>1116588228.0999999</v>
      </c>
      <c r="AN304">
        <v>5908</v>
      </c>
      <c r="AO304" s="1">
        <f t="shared" ref="AO304:AO316" si="29">AA304+AB304*$AO$302+AF304*AQ304+AG304*$AR$302</f>
        <v>1.6118374915245572E-2</v>
      </c>
      <c r="AP304" s="8">
        <f t="shared" ref="AP304:AP316" si="30">100*(1-(1-AO304)^12)</f>
        <v>17.71622699056844</v>
      </c>
      <c r="AQ304" s="43">
        <f>AQ287*$AS$302</f>
        <v>5.7200000000000006</v>
      </c>
      <c r="AR304" s="15">
        <f t="shared" ref="AR304:AR316" si="31">B304/AP304-1</f>
        <v>3.8857178786664948E-2</v>
      </c>
    </row>
    <row r="305" spans="1:45" x14ac:dyDescent="0.25">
      <c r="A305" t="s">
        <v>37</v>
      </c>
      <c r="B305">
        <v>21.466769111893498</v>
      </c>
      <c r="C305">
        <v>1.4019960636768801E-2</v>
      </c>
      <c r="D305">
        <v>15.585417734720201</v>
      </c>
      <c r="E305">
        <v>-41.604327702708197</v>
      </c>
      <c r="F305" s="1">
        <v>0</v>
      </c>
      <c r="G305" s="1">
        <v>0</v>
      </c>
      <c r="H305">
        <v>3.4913160457532202</v>
      </c>
      <c r="I305">
        <v>-56.071155299935803</v>
      </c>
      <c r="J305">
        <v>-52.889239969383802</v>
      </c>
      <c r="K305">
        <v>-117.793328620461</v>
      </c>
      <c r="L305">
        <v>-35.975904121612501</v>
      </c>
      <c r="M305">
        <v>39.104154375581103</v>
      </c>
      <c r="N305">
        <v>93.893811676188704</v>
      </c>
      <c r="O305">
        <v>62.1063080661227</v>
      </c>
      <c r="P305">
        <v>198452.05597085401</v>
      </c>
      <c r="Q305">
        <v>228940.86153352101</v>
      </c>
      <c r="R305">
        <v>89.665772831264107</v>
      </c>
      <c r="S305">
        <v>682.86481844888601</v>
      </c>
      <c r="T305">
        <v>0.52588474654162698</v>
      </c>
      <c r="U305">
        <v>0.43324613051061001</v>
      </c>
      <c r="V305" s="1">
        <v>0</v>
      </c>
      <c r="W305">
        <v>0.225911000587668</v>
      </c>
      <c r="X305">
        <v>0.34084286890172</v>
      </c>
      <c r="Y305" s="1">
        <v>0</v>
      </c>
      <c r="Z305">
        <v>0.244467117029567</v>
      </c>
      <c r="AA305">
        <v>3.1182468450256199E-4</v>
      </c>
      <c r="AB305">
        <v>1.0715188465749899E-2</v>
      </c>
      <c r="AC305" s="3">
        <v>1.2036321925788401E-3</v>
      </c>
      <c r="AD305" s="1">
        <v>0</v>
      </c>
      <c r="AE305" s="3">
        <v>1.7746648772207999E-3</v>
      </c>
      <c r="AF305" s="3">
        <v>1.00260670327619E-3</v>
      </c>
      <c r="AG305">
        <v>6.7995882317241894E-5</v>
      </c>
      <c r="AH305">
        <v>12.1286541443848</v>
      </c>
      <c r="AI305">
        <v>0.86715617809552203</v>
      </c>
      <c r="AJ305">
        <v>201.84402899311601</v>
      </c>
      <c r="AK305" t="s">
        <v>89</v>
      </c>
      <c r="AL305" t="s">
        <v>90</v>
      </c>
      <c r="AM305">
        <v>3527088390.77</v>
      </c>
      <c r="AN305">
        <v>17773</v>
      </c>
      <c r="AO305" s="1">
        <f t="shared" si="29"/>
        <v>1.8622078857415701E-2</v>
      </c>
      <c r="AP305" s="8">
        <f t="shared" si="30"/>
        <v>20.194026994529356</v>
      </c>
      <c r="AQ305" s="43">
        <f>AQ288*$AS$302</f>
        <v>7.5075000000000003</v>
      </c>
      <c r="AR305" s="15">
        <f t="shared" si="31"/>
        <v>6.3025671784480375E-2</v>
      </c>
    </row>
    <row r="306" spans="1:45" s="38" customFormat="1" x14ac:dyDescent="0.25">
      <c r="A306" s="38" t="s">
        <v>37</v>
      </c>
      <c r="B306" s="38">
        <v>21.052824136468601</v>
      </c>
      <c r="C306" s="38">
        <v>1.5868596816955498E-2</v>
      </c>
      <c r="D306" s="38">
        <v>17.4652040358242</v>
      </c>
      <c r="E306" s="38">
        <v>-21.689269471987799</v>
      </c>
      <c r="F306" s="39">
        <v>0</v>
      </c>
      <c r="G306" s="39">
        <v>0</v>
      </c>
      <c r="H306" s="38">
        <v>3.6963455238770599</v>
      </c>
      <c r="I306" s="38">
        <v>-31.592528815694902</v>
      </c>
      <c r="J306" s="38">
        <v>-29.648621556792399</v>
      </c>
      <c r="K306" s="38">
        <v>-94.934033257368199</v>
      </c>
      <c r="L306" s="38">
        <v>-11.6628120537511</v>
      </c>
      <c r="M306" s="38">
        <v>38.823070345191297</v>
      </c>
      <c r="N306" s="38">
        <v>93.535474677196504</v>
      </c>
      <c r="O306" s="38">
        <v>62.022900580959899</v>
      </c>
      <c r="P306" s="38">
        <v>200028.402401306</v>
      </c>
      <c r="Q306" s="38">
        <v>228196.83876755901</v>
      </c>
      <c r="R306" s="38">
        <v>87.189920383341402</v>
      </c>
      <c r="S306" s="38">
        <v>684.38255132244205</v>
      </c>
      <c r="T306" s="38">
        <v>0.465191592388979</v>
      </c>
      <c r="U306" s="38">
        <v>0.45672891954684303</v>
      </c>
      <c r="V306" s="39">
        <v>0</v>
      </c>
      <c r="W306" s="38">
        <v>0.195184246435428</v>
      </c>
      <c r="X306" s="38">
        <v>0.348086834017727</v>
      </c>
      <c r="Y306" s="39">
        <v>0</v>
      </c>
      <c r="Z306" s="38">
        <v>0.31694140298728701</v>
      </c>
      <c r="AA306" s="38">
        <v>3.1462982410828002E-4</v>
      </c>
      <c r="AB306" s="38">
        <v>1.07029341704533E-2</v>
      </c>
      <c r="AC306" s="40">
        <v>1.8061123965954599E-3</v>
      </c>
      <c r="AD306" s="39">
        <v>0</v>
      </c>
      <c r="AE306" s="40">
        <v>2.86041122010772E-3</v>
      </c>
      <c r="AF306" s="40">
        <v>1.0060474223143199E-3</v>
      </c>
      <c r="AG306" s="38">
        <v>1.8454251807140801E-4</v>
      </c>
      <c r="AH306" s="38">
        <v>11.7608870463571</v>
      </c>
      <c r="AI306" s="38">
        <v>0.61768095535811596</v>
      </c>
      <c r="AJ306" s="38">
        <v>519.04335440941804</v>
      </c>
      <c r="AK306" s="38" t="s">
        <v>91</v>
      </c>
      <c r="AL306" s="38" t="s">
        <v>92</v>
      </c>
      <c r="AM306" s="38">
        <v>6490721629.5200005</v>
      </c>
      <c r="AN306" s="38">
        <v>32449</v>
      </c>
      <c r="AO306" s="39">
        <f>AA306+AB306*$AO$302+AF306*AQ306+AG306*$AR$302</f>
        <v>1.9114669489135115E-2</v>
      </c>
      <c r="AP306" s="41">
        <f t="shared" si="30"/>
        <v>20.673393759690462</v>
      </c>
      <c r="AQ306" s="43">
        <f>AQ289*$AS$302</f>
        <v>7.8650000000000011</v>
      </c>
      <c r="AR306" s="42">
        <f t="shared" si="31"/>
        <v>1.8353560193777207E-2</v>
      </c>
    </row>
    <row r="307" spans="1:45" x14ac:dyDescent="0.25">
      <c r="A307" t="s">
        <v>37</v>
      </c>
      <c r="B307">
        <v>23.9860826005512</v>
      </c>
      <c r="C307">
        <v>1.7794398325745201E-2</v>
      </c>
      <c r="D307">
        <v>19.382582872450001</v>
      </c>
      <c r="E307">
        <v>-5.4312530465488997</v>
      </c>
      <c r="F307" s="1">
        <v>0</v>
      </c>
      <c r="G307" s="1">
        <v>0</v>
      </c>
      <c r="H307">
        <v>3.8609658218599301</v>
      </c>
      <c r="I307">
        <v>-8.3970017165150104</v>
      </c>
      <c r="J307">
        <v>-7.3041558108167397</v>
      </c>
      <c r="K307">
        <v>-74.293250322295194</v>
      </c>
      <c r="L307">
        <v>12.3000016183115</v>
      </c>
      <c r="M307">
        <v>38.5228460769439</v>
      </c>
      <c r="N307">
        <v>93.234581801742095</v>
      </c>
      <c r="O307">
        <v>61.731829114086999</v>
      </c>
      <c r="P307">
        <v>192478.339255133</v>
      </c>
      <c r="Q307">
        <v>219533.53248845201</v>
      </c>
      <c r="R307">
        <v>88.033467501640501</v>
      </c>
      <c r="S307">
        <v>688.52470583480499</v>
      </c>
      <c r="T307">
        <v>0.42937841914542901</v>
      </c>
      <c r="U307">
        <v>0.47120281882443199</v>
      </c>
      <c r="V307" s="1">
        <v>0</v>
      </c>
      <c r="W307">
        <v>0.129494902806045</v>
      </c>
      <c r="X307">
        <v>0.39930227836952198</v>
      </c>
      <c r="Y307" s="1">
        <v>0</v>
      </c>
      <c r="Z307">
        <v>0.39172320346489198</v>
      </c>
      <c r="AA307">
        <v>3.1881003428312402E-4</v>
      </c>
      <c r="AB307">
        <v>1.0519650418014699E-2</v>
      </c>
      <c r="AC307" s="3">
        <v>2.5364235726159502E-3</v>
      </c>
      <c r="AD307" s="1">
        <v>0</v>
      </c>
      <c r="AE307" s="3">
        <v>3.6864988091766899E-3</v>
      </c>
      <c r="AF307" s="3">
        <v>1.01177872949836E-3</v>
      </c>
      <c r="AG307">
        <v>7.3307278388634101E-4</v>
      </c>
      <c r="AH307">
        <v>12.0823697479149</v>
      </c>
      <c r="AI307">
        <v>0.66678854853020098</v>
      </c>
      <c r="AJ307">
        <v>991.77687910899795</v>
      </c>
      <c r="AK307" t="s">
        <v>93</v>
      </c>
      <c r="AL307" t="s">
        <v>94</v>
      </c>
      <c r="AM307">
        <v>8398214898.3800001</v>
      </c>
      <c r="AN307">
        <v>43632</v>
      </c>
      <c r="AO307" s="1">
        <f t="shared" si="29"/>
        <v>1.9529172943688767E-2</v>
      </c>
      <c r="AP307" s="8">
        <f t="shared" si="30"/>
        <v>21.07472308902183</v>
      </c>
      <c r="AQ307" s="43">
        <f t="shared" ref="AQ307:AQ316" si="32">AQ290*$AS$302</f>
        <v>7.8650000000000011</v>
      </c>
      <c r="AR307" s="15">
        <f t="shared" si="31"/>
        <v>0.13814461519762244</v>
      </c>
    </row>
    <row r="308" spans="1:45" x14ac:dyDescent="0.25">
      <c r="A308" t="s">
        <v>37</v>
      </c>
      <c r="B308">
        <v>24.427494018300798</v>
      </c>
      <c r="C308">
        <v>1.8359512675125401E-2</v>
      </c>
      <c r="D308">
        <v>19.937426008566</v>
      </c>
      <c r="E308">
        <v>10.7184948255943</v>
      </c>
      <c r="F308" s="1">
        <v>0</v>
      </c>
      <c r="G308" s="1">
        <v>0</v>
      </c>
      <c r="H308">
        <v>4.0469541458674003</v>
      </c>
      <c r="I308">
        <v>13.9456852222088</v>
      </c>
      <c r="J308">
        <v>15.2257313590273</v>
      </c>
      <c r="K308">
        <v>-50.273853649838898</v>
      </c>
      <c r="L308">
        <v>36.491319976036401</v>
      </c>
      <c r="M308">
        <v>38.434685702591501</v>
      </c>
      <c r="N308">
        <v>93.357958975465607</v>
      </c>
      <c r="O308">
        <v>61.911814517297003</v>
      </c>
      <c r="P308">
        <v>176636.478159672</v>
      </c>
      <c r="Q308">
        <v>202696.862494042</v>
      </c>
      <c r="R308">
        <v>93.327420176941501</v>
      </c>
      <c r="S308">
        <v>685.85127095255905</v>
      </c>
      <c r="T308">
        <v>0.51366142845643403</v>
      </c>
      <c r="U308">
        <v>0.44241806616173301</v>
      </c>
      <c r="V308" s="1">
        <v>0</v>
      </c>
      <c r="W308">
        <v>7.9078105350696301E-2</v>
      </c>
      <c r="X308">
        <v>0.47850382848756901</v>
      </c>
      <c r="Y308" s="1">
        <v>0</v>
      </c>
      <c r="Z308">
        <v>0.31082159409573501</v>
      </c>
      <c r="AA308">
        <v>3.2251396436759199E-4</v>
      </c>
      <c r="AB308">
        <v>1.0197119758196699E-2</v>
      </c>
      <c r="AC308" s="3">
        <v>3.33444364534602E-3</v>
      </c>
      <c r="AD308" s="1">
        <v>0</v>
      </c>
      <c r="AE308" s="3">
        <v>3.83654497631659E-3</v>
      </c>
      <c r="AF308" s="3">
        <v>1.01131839292664E-3</v>
      </c>
      <c r="AG308">
        <v>6.6891312388043102E-4</v>
      </c>
      <c r="AH308">
        <v>12.467619904956999</v>
      </c>
      <c r="AI308">
        <v>0.658824715969483</v>
      </c>
      <c r="AJ308">
        <v>1681.4470637485699</v>
      </c>
      <c r="AK308" t="s">
        <v>95</v>
      </c>
      <c r="AL308" t="s">
        <v>96</v>
      </c>
      <c r="AM308">
        <v>5960421319.0200005</v>
      </c>
      <c r="AN308">
        <v>33744</v>
      </c>
      <c r="AO308" s="1">
        <f t="shared" si="29"/>
        <v>1.9142566006812748E-2</v>
      </c>
      <c r="AP308" s="8">
        <f t="shared" si="30"/>
        <v>20.700462244310625</v>
      </c>
      <c r="AQ308" s="43">
        <f t="shared" si="32"/>
        <v>7.8650000000000011</v>
      </c>
      <c r="AR308" s="15">
        <f t="shared" si="31"/>
        <v>0.18004582361509924</v>
      </c>
    </row>
    <row r="309" spans="1:45" x14ac:dyDescent="0.25">
      <c r="A309" t="s">
        <v>37</v>
      </c>
      <c r="B309">
        <v>26.564796745725701</v>
      </c>
      <c r="C309">
        <v>1.8580563442213101E-2</v>
      </c>
      <c r="D309">
        <v>20.1535050017931</v>
      </c>
      <c r="E309">
        <v>16.193866455565399</v>
      </c>
      <c r="F309" s="1">
        <v>0</v>
      </c>
      <c r="G309" s="1">
        <v>0</v>
      </c>
      <c r="H309">
        <v>4.1509914026630197</v>
      </c>
      <c r="I309">
        <v>38.183927392530599</v>
      </c>
      <c r="J309">
        <v>39.4588387415385</v>
      </c>
      <c r="K309">
        <v>-25.066009968347601</v>
      </c>
      <c r="L309">
        <v>62.059249724921003</v>
      </c>
      <c r="M309">
        <v>38.711942776476199</v>
      </c>
      <c r="N309">
        <v>93.965438255881494</v>
      </c>
      <c r="O309">
        <v>62.300840158960902</v>
      </c>
      <c r="P309">
        <v>166908.47344302901</v>
      </c>
      <c r="Q309">
        <v>190834.98853691001</v>
      </c>
      <c r="R309">
        <v>103.801310404558</v>
      </c>
      <c r="S309">
        <v>685.22364875887297</v>
      </c>
      <c r="T309">
        <v>0.64718512050490096</v>
      </c>
      <c r="U309">
        <v>0.33294064590705602</v>
      </c>
      <c r="V309" s="1">
        <v>0</v>
      </c>
      <c r="W309">
        <v>8.8657639722130102E-2</v>
      </c>
      <c r="X309">
        <v>0.578401714370813</v>
      </c>
      <c r="Y309" s="1">
        <v>0</v>
      </c>
      <c r="Z309">
        <v>0.160533748437478</v>
      </c>
      <c r="AA309">
        <v>3.1792699152378398E-4</v>
      </c>
      <c r="AB309">
        <v>1.0195613992467699E-2</v>
      </c>
      <c r="AC309" s="3">
        <v>3.8852101865879799E-3</v>
      </c>
      <c r="AD309" s="1">
        <v>0</v>
      </c>
      <c r="AE309" s="3">
        <v>3.2742461370679201E-3</v>
      </c>
      <c r="AF309" s="3">
        <v>1.0128412335983501E-3</v>
      </c>
      <c r="AG309">
        <v>9.0759123589016701E-4</v>
      </c>
      <c r="AH309">
        <v>13.166774079333001</v>
      </c>
      <c r="AI309">
        <v>1.05786750467512</v>
      </c>
      <c r="AJ309">
        <v>2451.44834332961</v>
      </c>
      <c r="AK309" t="s">
        <v>97</v>
      </c>
      <c r="AL309" t="s">
        <v>98</v>
      </c>
      <c r="AM309">
        <v>4442936654.5799999</v>
      </c>
      <c r="AN309">
        <v>26619</v>
      </c>
      <c r="AO309" s="1">
        <f t="shared" si="29"/>
        <v>1.9387128522132674E-2</v>
      </c>
      <c r="AP309" s="8">
        <f t="shared" si="30"/>
        <v>20.937403357998818</v>
      </c>
      <c r="AQ309" s="43">
        <f t="shared" si="32"/>
        <v>7.8650000000000011</v>
      </c>
      <c r="AR309" s="15">
        <f t="shared" si="31"/>
        <v>0.26877226805572452</v>
      </c>
    </row>
    <row r="310" spans="1:45" x14ac:dyDescent="0.25">
      <c r="A310" t="s">
        <v>37</v>
      </c>
      <c r="B310">
        <v>27.5938399530068</v>
      </c>
      <c r="C310">
        <v>2.01203918417233E-2</v>
      </c>
      <c r="D310">
        <v>21.643931322403098</v>
      </c>
      <c r="E310">
        <v>7.4401908385173696</v>
      </c>
      <c r="F310" s="1">
        <v>0</v>
      </c>
      <c r="G310" s="1">
        <v>0</v>
      </c>
      <c r="H310">
        <v>4.1423083057311398</v>
      </c>
      <c r="I310">
        <v>62.235027288800602</v>
      </c>
      <c r="J310">
        <v>63.7115548804558</v>
      </c>
      <c r="K310">
        <v>1.34671301169874</v>
      </c>
      <c r="L310">
        <v>86.713033899065806</v>
      </c>
      <c r="M310">
        <v>39.0960438554511</v>
      </c>
      <c r="N310">
        <v>94.079315541601304</v>
      </c>
      <c r="O310">
        <v>62.270651515089398</v>
      </c>
      <c r="P310">
        <v>162504.26030699199</v>
      </c>
      <c r="Q310">
        <v>188081.903150022</v>
      </c>
      <c r="R310">
        <v>117.160836726938</v>
      </c>
      <c r="S310">
        <v>685.05250466465895</v>
      </c>
      <c r="T310">
        <v>0.68113343333049303</v>
      </c>
      <c r="U310">
        <v>0.33547843548853001</v>
      </c>
      <c r="V310" s="1">
        <v>0</v>
      </c>
      <c r="W310">
        <v>0.108212843790066</v>
      </c>
      <c r="X310">
        <v>0.55630872072140203</v>
      </c>
      <c r="Y310" s="1">
        <v>0</v>
      </c>
      <c r="Z310">
        <v>0.109929673513606</v>
      </c>
      <c r="AA310">
        <v>3.24765654050298E-4</v>
      </c>
      <c r="AB310">
        <v>1.00143141396147E-2</v>
      </c>
      <c r="AC310" s="3">
        <v>3.80214252850133E-3</v>
      </c>
      <c r="AD310" s="1">
        <v>0</v>
      </c>
      <c r="AE310" s="3">
        <v>3.9517906661209598E-3</v>
      </c>
      <c r="AF310" s="3">
        <v>1.01197442716066E-3</v>
      </c>
      <c r="AG310">
        <v>2.0274271897767998E-3</v>
      </c>
      <c r="AH310">
        <v>12.419982112082799</v>
      </c>
      <c r="AI310">
        <v>0.79956544631687598</v>
      </c>
      <c r="AJ310">
        <v>3067.9922632530202</v>
      </c>
      <c r="AK310" t="s">
        <v>99</v>
      </c>
      <c r="AL310" t="s">
        <v>100</v>
      </c>
      <c r="AM310">
        <v>3144294932.6799998</v>
      </c>
      <c r="AN310">
        <v>19349</v>
      </c>
      <c r="AO310" s="1">
        <f t="shared" si="29"/>
        <v>2.0325685853060393E-2</v>
      </c>
      <c r="AP310" s="8">
        <f t="shared" si="30"/>
        <v>21.840700498854147</v>
      </c>
      <c r="AQ310" s="43">
        <f t="shared" si="32"/>
        <v>7.8650000000000011</v>
      </c>
      <c r="AR310" s="15">
        <f t="shared" si="31"/>
        <v>0.2634136874160462</v>
      </c>
    </row>
    <row r="311" spans="1:45" x14ac:dyDescent="0.25">
      <c r="A311" t="s">
        <v>37</v>
      </c>
      <c r="B311">
        <v>28.382369995703801</v>
      </c>
      <c r="C311">
        <v>2.3621026583130301E-2</v>
      </c>
      <c r="D311">
        <v>24.937846776601301</v>
      </c>
      <c r="E311">
        <v>-7.4186707569072103</v>
      </c>
      <c r="F311" s="1">
        <v>0</v>
      </c>
      <c r="G311" s="1">
        <v>0</v>
      </c>
      <c r="H311">
        <v>4.1022282841903799</v>
      </c>
      <c r="I311">
        <v>88.540731172610904</v>
      </c>
      <c r="J311">
        <v>89.696672576808695</v>
      </c>
      <c r="K311">
        <v>30.9732561553338</v>
      </c>
      <c r="L311">
        <v>113.06767213975</v>
      </c>
      <c r="M311">
        <v>39.777148746152498</v>
      </c>
      <c r="N311">
        <v>94.069299022787902</v>
      </c>
      <c r="O311">
        <v>62.232485885501497</v>
      </c>
      <c r="P311">
        <v>162321.86675329201</v>
      </c>
      <c r="Q311">
        <v>188245.64196524001</v>
      </c>
      <c r="R311">
        <v>130.601095377359</v>
      </c>
      <c r="S311">
        <v>680.31911348477195</v>
      </c>
      <c r="T311">
        <v>0.66490641269008999</v>
      </c>
      <c r="U311">
        <v>0.38462898343747898</v>
      </c>
      <c r="V311" s="1">
        <v>0</v>
      </c>
      <c r="W311">
        <v>0.118841999704985</v>
      </c>
      <c r="X311">
        <v>0.49652901685753398</v>
      </c>
      <c r="Y311" s="1">
        <v>0</v>
      </c>
      <c r="Z311">
        <v>8.5899427049269506E-2</v>
      </c>
      <c r="AA311">
        <v>3.21313875492222E-4</v>
      </c>
      <c r="AB311">
        <v>9.7004536904319698E-3</v>
      </c>
      <c r="AC311" s="3">
        <v>4.1829223627375999E-3</v>
      </c>
      <c r="AD311" s="1">
        <v>0</v>
      </c>
      <c r="AE311" s="3">
        <v>4.8096192962007204E-3</v>
      </c>
      <c r="AF311" s="3">
        <v>1.00523042297109E-3</v>
      </c>
      <c r="AG311">
        <v>4.6067530412371499E-3</v>
      </c>
      <c r="AH311">
        <v>11.969681215230001</v>
      </c>
      <c r="AI311">
        <v>0.89166887101084602</v>
      </c>
      <c r="AJ311">
        <v>3487.9624318311098</v>
      </c>
      <c r="AK311" t="s">
        <v>101</v>
      </c>
      <c r="AL311" t="s">
        <v>102</v>
      </c>
      <c r="AM311">
        <v>3191734865.9699998</v>
      </c>
      <c r="AN311">
        <v>19663</v>
      </c>
      <c r="AO311" s="1">
        <f t="shared" si="29"/>
        <v>2.2534657883828968E-2</v>
      </c>
      <c r="AP311" s="8">
        <f t="shared" si="30"/>
        <v>23.929475393825783</v>
      </c>
      <c r="AQ311" s="43">
        <f t="shared" si="32"/>
        <v>7.8650000000000011</v>
      </c>
      <c r="AR311" s="15">
        <f t="shared" si="31"/>
        <v>0.18608408787043196</v>
      </c>
    </row>
    <row r="312" spans="1:45" x14ac:dyDescent="0.25">
      <c r="A312" t="s">
        <v>37</v>
      </c>
      <c r="B312">
        <v>27.16479140733</v>
      </c>
      <c r="C312">
        <v>2.51457949278165E-2</v>
      </c>
      <c r="D312">
        <v>26.332482917416701</v>
      </c>
      <c r="E312">
        <v>-1.4163067185364999</v>
      </c>
      <c r="F312" s="1">
        <v>0</v>
      </c>
      <c r="G312" s="1">
        <v>0</v>
      </c>
      <c r="H312">
        <v>4.2232249178672996</v>
      </c>
      <c r="I312">
        <v>112.918112492891</v>
      </c>
      <c r="J312">
        <v>113.709629971163</v>
      </c>
      <c r="K312">
        <v>59.2016043377849</v>
      </c>
      <c r="L312">
        <v>137.849276645998</v>
      </c>
      <c r="M312">
        <v>39.795137202418999</v>
      </c>
      <c r="N312">
        <v>94.236096589593501</v>
      </c>
      <c r="O312">
        <v>62.716194567275103</v>
      </c>
      <c r="P312">
        <v>159778.855789625</v>
      </c>
      <c r="Q312">
        <v>184299.844783534</v>
      </c>
      <c r="R312">
        <v>133.00601904321999</v>
      </c>
      <c r="S312">
        <v>679.22677570321696</v>
      </c>
      <c r="T312">
        <v>0.67169124688378801</v>
      </c>
      <c r="U312">
        <v>0.39276302292204301</v>
      </c>
      <c r="V312" s="1">
        <v>0</v>
      </c>
      <c r="W312">
        <v>9.3607486497443299E-2</v>
      </c>
      <c r="X312">
        <v>0.51362949058051299</v>
      </c>
      <c r="Y312" s="1">
        <v>0</v>
      </c>
      <c r="Z312">
        <v>7.5698552884216105E-2</v>
      </c>
      <c r="AA312">
        <v>3.2024370228470202E-4</v>
      </c>
      <c r="AB312">
        <v>9.4223060988810701E-3</v>
      </c>
      <c r="AC312" s="3">
        <v>4.0704269982641096E-3</v>
      </c>
      <c r="AD312" s="1">
        <v>0</v>
      </c>
      <c r="AE312" s="3">
        <v>5.3823980670095698E-3</v>
      </c>
      <c r="AF312" s="3">
        <v>1.0032612048398099E-3</v>
      </c>
      <c r="AG312">
        <v>5.9504385534282396E-3</v>
      </c>
      <c r="AH312">
        <v>11.2153388519337</v>
      </c>
      <c r="AI312">
        <v>0.51840674604064796</v>
      </c>
      <c r="AJ312">
        <v>3942.6178140954999</v>
      </c>
      <c r="AK312" t="s">
        <v>103</v>
      </c>
      <c r="AL312" t="s">
        <v>104</v>
      </c>
      <c r="AM312">
        <v>3314452584.5</v>
      </c>
      <c r="AN312">
        <v>20744</v>
      </c>
      <c r="AO312" s="1">
        <f t="shared" si="29"/>
        <v>2.3583637730659118E-2</v>
      </c>
      <c r="AP312" s="8">
        <f t="shared" si="30"/>
        <v>24.903346907070258</v>
      </c>
      <c r="AQ312" s="43">
        <f t="shared" si="32"/>
        <v>7.8650000000000011</v>
      </c>
      <c r="AR312" s="15">
        <f t="shared" si="31"/>
        <v>9.0808858291160144E-2</v>
      </c>
    </row>
    <row r="313" spans="1:45" x14ac:dyDescent="0.25">
      <c r="A313" t="s">
        <v>37</v>
      </c>
      <c r="B313">
        <v>27.5594064268296</v>
      </c>
      <c r="C313">
        <v>2.5580017937175601E-2</v>
      </c>
      <c r="D313">
        <v>26.725278659354501</v>
      </c>
      <c r="E313">
        <v>7.5949547523082099</v>
      </c>
      <c r="F313" s="1">
        <v>0</v>
      </c>
      <c r="G313" s="1">
        <v>0</v>
      </c>
      <c r="H313">
        <v>4.3538384774717001</v>
      </c>
      <c r="I313">
        <v>135.746395254178</v>
      </c>
      <c r="J313">
        <v>136.36374948017601</v>
      </c>
      <c r="K313">
        <v>80.972295630924904</v>
      </c>
      <c r="L313">
        <v>162.19472636741</v>
      </c>
      <c r="M313">
        <v>40.089426684259301</v>
      </c>
      <c r="N313">
        <v>93.980649847285505</v>
      </c>
      <c r="O313">
        <v>62.721497325409999</v>
      </c>
      <c r="P313">
        <v>150525.729633507</v>
      </c>
      <c r="Q313">
        <v>173223.045962445</v>
      </c>
      <c r="R313">
        <v>133.60635141924001</v>
      </c>
      <c r="S313">
        <v>684.88645399537097</v>
      </c>
      <c r="T313">
        <v>0.67538868071446401</v>
      </c>
      <c r="U313">
        <v>0.36430280859261799</v>
      </c>
      <c r="V313" s="1">
        <v>0</v>
      </c>
      <c r="W313">
        <v>7.3162911805079806E-2</v>
      </c>
      <c r="X313">
        <v>0.56253427960230096</v>
      </c>
      <c r="Y313" s="1">
        <v>0</v>
      </c>
      <c r="Z313">
        <v>8.0946055345199594E-2</v>
      </c>
      <c r="AA313">
        <v>3.24144123406076E-4</v>
      </c>
      <c r="AB313">
        <v>9.2802380869848999E-3</v>
      </c>
      <c r="AC313" s="3">
        <v>3.6643590894880201E-3</v>
      </c>
      <c r="AD313" s="1">
        <v>0</v>
      </c>
      <c r="AE313" s="3">
        <v>6.5546458516200397E-3</v>
      </c>
      <c r="AF313" s="3">
        <v>1.00146351816208E-3</v>
      </c>
      <c r="AG313">
        <v>5.7566697350345496E-3</v>
      </c>
      <c r="AH313">
        <v>10.9797772302694</v>
      </c>
      <c r="AI313">
        <v>0.49955686114171299</v>
      </c>
      <c r="AJ313">
        <v>4481.9275470721605</v>
      </c>
      <c r="AK313" t="s">
        <v>105</v>
      </c>
      <c r="AL313" t="s">
        <v>106</v>
      </c>
      <c r="AM313">
        <v>3191295993.96</v>
      </c>
      <c r="AN313">
        <v>21201</v>
      </c>
      <c r="AO313" s="1">
        <f t="shared" si="29"/>
        <v>2.3237562515770287E-2</v>
      </c>
      <c r="AP313" s="8">
        <f t="shared" si="30"/>
        <v>24.583321793981227</v>
      </c>
      <c r="AQ313" s="43">
        <f t="shared" si="32"/>
        <v>7.8650000000000011</v>
      </c>
      <c r="AR313" s="15">
        <f t="shared" si="31"/>
        <v>0.12106112663655622</v>
      </c>
    </row>
    <row r="314" spans="1:45" x14ac:dyDescent="0.25">
      <c r="A314" t="s">
        <v>37</v>
      </c>
      <c r="B314">
        <v>26.9852403842185</v>
      </c>
      <c r="C314">
        <v>2.4027137494807799E-2</v>
      </c>
      <c r="D314">
        <v>25.311643279275199</v>
      </c>
      <c r="E314">
        <v>27.834123673288399</v>
      </c>
      <c r="F314" s="1">
        <v>0</v>
      </c>
      <c r="G314" s="1">
        <v>0</v>
      </c>
      <c r="H314">
        <v>4.5721152761683097</v>
      </c>
      <c r="I314">
        <v>157.583523818993</v>
      </c>
      <c r="J314">
        <v>157.93888150166501</v>
      </c>
      <c r="K314">
        <v>103.42179464927401</v>
      </c>
      <c r="L314">
        <v>186.124429781131</v>
      </c>
      <c r="M314">
        <v>40.166932969231198</v>
      </c>
      <c r="N314">
        <v>94.057123253425999</v>
      </c>
      <c r="O314">
        <v>62.879908001003599</v>
      </c>
      <c r="P314">
        <v>139385.31677618701</v>
      </c>
      <c r="Q314">
        <v>159891.244713844</v>
      </c>
      <c r="R314">
        <v>133.76954455661399</v>
      </c>
      <c r="S314">
        <v>686.49736401785401</v>
      </c>
      <c r="T314">
        <v>0.72344820025072498</v>
      </c>
      <c r="U314">
        <v>0.27731731857200498</v>
      </c>
      <c r="V314" s="1">
        <v>0</v>
      </c>
      <c r="W314">
        <v>5.0028103206680899E-2</v>
      </c>
      <c r="X314">
        <v>0.67265457822131303</v>
      </c>
      <c r="Y314" s="1">
        <v>0</v>
      </c>
      <c r="Z314">
        <v>7.0616512690923297E-2</v>
      </c>
      <c r="AA314">
        <v>3.33592911944821E-4</v>
      </c>
      <c r="AB314">
        <v>9.0354516781977305E-3</v>
      </c>
      <c r="AC314" s="3">
        <v>3.0090927684707299E-3</v>
      </c>
      <c r="AD314" s="1">
        <v>0</v>
      </c>
      <c r="AE314" s="3">
        <v>7.3016855439513402E-3</v>
      </c>
      <c r="AF314" s="3">
        <v>1.00156278337206E-3</v>
      </c>
      <c r="AG314">
        <v>4.3473537819481997E-3</v>
      </c>
      <c r="AH314">
        <v>10.795966233270599</v>
      </c>
      <c r="AI314">
        <v>0.44767868755488299</v>
      </c>
      <c r="AJ314">
        <v>5256.8142253558799</v>
      </c>
      <c r="AK314" t="s">
        <v>107</v>
      </c>
      <c r="AL314" t="s">
        <v>108</v>
      </c>
      <c r="AM314">
        <v>1713881855.0799999</v>
      </c>
      <c r="AN314">
        <v>12296</v>
      </c>
      <c r="AO314" s="1">
        <f t="shared" si="29"/>
        <v>2.1593689663312002E-2</v>
      </c>
      <c r="AP314" s="8">
        <f t="shared" si="30"/>
        <v>23.046045750873322</v>
      </c>
      <c r="AQ314" s="43">
        <f t="shared" si="32"/>
        <v>7.8650000000000011</v>
      </c>
      <c r="AR314" s="15">
        <f t="shared" si="31"/>
        <v>0.17092713760649825</v>
      </c>
    </row>
    <row r="315" spans="1:45" x14ac:dyDescent="0.25">
      <c r="A315" t="s">
        <v>37</v>
      </c>
      <c r="B315">
        <v>28.5118335793439</v>
      </c>
      <c r="C315">
        <v>2.2972560299601399E-2</v>
      </c>
      <c r="D315">
        <v>24.337422459878301</v>
      </c>
      <c r="E315">
        <v>45.706450907913201</v>
      </c>
      <c r="F315" s="1">
        <v>0</v>
      </c>
      <c r="G315" s="1">
        <v>0</v>
      </c>
      <c r="H315">
        <v>4.7718806132044396</v>
      </c>
      <c r="I315">
        <v>180.28268552454</v>
      </c>
      <c r="J315">
        <v>180.615801805541</v>
      </c>
      <c r="K315">
        <v>123.872778591128</v>
      </c>
      <c r="L315">
        <v>210.60552214905599</v>
      </c>
      <c r="M315">
        <v>40.416557223880297</v>
      </c>
      <c r="N315">
        <v>94.213196389251706</v>
      </c>
      <c r="O315">
        <v>62.959383828217298</v>
      </c>
      <c r="P315">
        <v>130898.661052361</v>
      </c>
      <c r="Q315">
        <v>150379.63407497999</v>
      </c>
      <c r="R315">
        <v>133.839348656635</v>
      </c>
      <c r="S315">
        <v>692.67389645571097</v>
      </c>
      <c r="T315">
        <v>0.75804353267278601</v>
      </c>
      <c r="U315">
        <v>0.22025269947790099</v>
      </c>
      <c r="V315" s="1">
        <v>0</v>
      </c>
      <c r="W315">
        <v>3.5412406180962197E-2</v>
      </c>
      <c r="X315">
        <v>0.74433489434113598</v>
      </c>
      <c r="Y315" s="1">
        <v>0</v>
      </c>
      <c r="Z315">
        <v>6.6081182377538697E-2</v>
      </c>
      <c r="AA315">
        <v>3.4181311131438301E-4</v>
      </c>
      <c r="AB315">
        <v>9.1596122269091505E-3</v>
      </c>
      <c r="AC315" s="3">
        <v>2.7523134303904101E-3</v>
      </c>
      <c r="AD315" s="1">
        <v>0</v>
      </c>
      <c r="AE315" s="3">
        <v>7.1943125340097397E-3</v>
      </c>
      <c r="AF315" s="3">
        <v>1.0055291560057699E-3</v>
      </c>
      <c r="AG315">
        <v>3.5244575129179199E-3</v>
      </c>
      <c r="AH315">
        <v>10.7106255720714</v>
      </c>
      <c r="AI315">
        <v>0.41174012260674703</v>
      </c>
      <c r="AJ315">
        <v>6050.8039473215103</v>
      </c>
      <c r="AK315" t="s">
        <v>109</v>
      </c>
      <c r="AL315" t="s">
        <v>110</v>
      </c>
      <c r="AM315">
        <v>764971775.19000006</v>
      </c>
      <c r="AN315">
        <v>5844</v>
      </c>
      <c r="AO315" s="1">
        <f t="shared" si="29"/>
        <v>2.0934369663126833E-2</v>
      </c>
      <c r="AP315" s="8">
        <f t="shared" si="30"/>
        <v>22.421449394478721</v>
      </c>
      <c r="AQ315" s="43">
        <f t="shared" si="32"/>
        <v>7.8650000000000011</v>
      </c>
      <c r="AR315" s="15">
        <f t="shared" si="31"/>
        <v>0.27163204651546469</v>
      </c>
    </row>
    <row r="316" spans="1:45" x14ac:dyDescent="0.25">
      <c r="A316" t="s">
        <v>37</v>
      </c>
      <c r="B316">
        <v>21.750475112232401</v>
      </c>
      <c r="C316">
        <v>2.22426412379268E-2</v>
      </c>
      <c r="D316">
        <v>23.656315069445299</v>
      </c>
      <c r="E316">
        <v>64.454409102039904</v>
      </c>
      <c r="F316" s="1">
        <v>0</v>
      </c>
      <c r="G316" s="1">
        <v>0</v>
      </c>
      <c r="H316">
        <v>4.9565089125638604</v>
      </c>
      <c r="I316">
        <v>200.33642206341801</v>
      </c>
      <c r="J316">
        <v>201.356001216099</v>
      </c>
      <c r="K316">
        <v>141.05241513518999</v>
      </c>
      <c r="L316">
        <v>232.91830059744899</v>
      </c>
      <c r="M316">
        <v>40.694633015737303</v>
      </c>
      <c r="N316">
        <v>93.2480490320863</v>
      </c>
      <c r="O316">
        <v>62.004088678945102</v>
      </c>
      <c r="P316">
        <v>120943.02712653</v>
      </c>
      <c r="Q316">
        <v>143090.28794266001</v>
      </c>
      <c r="R316">
        <v>133.82358464982499</v>
      </c>
      <c r="S316">
        <v>702.97927107317503</v>
      </c>
      <c r="T316">
        <v>0.66203097523060295</v>
      </c>
      <c r="U316">
        <v>0.275409833697211</v>
      </c>
      <c r="V316" s="1">
        <v>0</v>
      </c>
      <c r="W316">
        <v>6.5605777995402403E-2</v>
      </c>
      <c r="X316">
        <v>0.65898438830738604</v>
      </c>
      <c r="Y316" s="1">
        <v>0</v>
      </c>
      <c r="Z316">
        <v>8.9691341322074805E-2</v>
      </c>
      <c r="AA316">
        <v>3.7200707389567299E-4</v>
      </c>
      <c r="AB316">
        <v>8.8699435568665892E-3</v>
      </c>
      <c r="AC316" s="3">
        <v>1.83228218321524E-3</v>
      </c>
      <c r="AD316" s="1">
        <v>0</v>
      </c>
      <c r="AE316" s="3">
        <v>7.2776088529335802E-3</v>
      </c>
      <c r="AF316" s="3">
        <v>1.00263688423611E-3</v>
      </c>
      <c r="AG316">
        <v>3.8906975877815299E-3</v>
      </c>
      <c r="AH316">
        <v>10.7219514739828</v>
      </c>
      <c r="AI316">
        <v>0.45235682547172301</v>
      </c>
      <c r="AJ316">
        <v>6801.3879757344002</v>
      </c>
      <c r="AK316" t="s">
        <v>111</v>
      </c>
      <c r="AL316" t="s">
        <v>112</v>
      </c>
      <c r="AM316">
        <v>148155208.22999999</v>
      </c>
      <c r="AN316">
        <v>1225</v>
      </c>
      <c r="AO316" s="1">
        <f t="shared" si="29"/>
        <v>2.1018387313060799E-2</v>
      </c>
      <c r="AP316" s="8">
        <f t="shared" si="30"/>
        <v>22.501299715236701</v>
      </c>
      <c r="AQ316" s="43">
        <f t="shared" si="32"/>
        <v>7.8650000000000011</v>
      </c>
      <c r="AR316" s="15">
        <f t="shared" si="31"/>
        <v>-3.3368054845999917E-2</v>
      </c>
    </row>
    <row r="317" spans="1:45" x14ac:dyDescent="0.25">
      <c r="AN317">
        <f>SUM(AN303:AN316)</f>
        <v>261476</v>
      </c>
    </row>
    <row r="319" spans="1:45" x14ac:dyDescent="0.25">
      <c r="AO319" t="s">
        <v>226</v>
      </c>
      <c r="AP319" t="s">
        <v>227</v>
      </c>
      <c r="AQ319" t="s">
        <v>228</v>
      </c>
      <c r="AR319" t="s">
        <v>229</v>
      </c>
      <c r="AS319" t="s">
        <v>234</v>
      </c>
    </row>
    <row r="320" spans="1:45" x14ac:dyDescent="0.25">
      <c r="A320" t="s">
        <v>0</v>
      </c>
      <c r="B320" t="s">
        <v>1</v>
      </c>
      <c r="C320" t="s">
        <v>2</v>
      </c>
      <c r="D320" t="s">
        <v>3</v>
      </c>
      <c r="E320" t="s">
        <v>5</v>
      </c>
      <c r="F320" t="s">
        <v>6</v>
      </c>
      <c r="G320" t="s">
        <v>208</v>
      </c>
      <c r="H320" t="s">
        <v>7</v>
      </c>
      <c r="I320" t="s">
        <v>8</v>
      </c>
      <c r="J320" t="s">
        <v>134</v>
      </c>
      <c r="K320" t="s">
        <v>143</v>
      </c>
      <c r="L320" t="s">
        <v>9</v>
      </c>
      <c r="M320" t="s">
        <v>10</v>
      </c>
      <c r="N320" t="s">
        <v>11</v>
      </c>
      <c r="O320" t="s">
        <v>13</v>
      </c>
      <c r="P320" t="s">
        <v>14</v>
      </c>
      <c r="Q320" t="s">
        <v>15</v>
      </c>
      <c r="R320" t="s">
        <v>16</v>
      </c>
      <c r="S320" t="s">
        <v>17</v>
      </c>
      <c r="T320" t="s">
        <v>18</v>
      </c>
      <c r="U320" t="s">
        <v>20</v>
      </c>
      <c r="V320" t="s">
        <v>21</v>
      </c>
      <c r="W320" t="s">
        <v>22</v>
      </c>
      <c r="X320" t="s">
        <v>23</v>
      </c>
      <c r="Y320" t="s">
        <v>24</v>
      </c>
      <c r="Z320" t="s">
        <v>25</v>
      </c>
      <c r="AA320" t="s">
        <v>26</v>
      </c>
      <c r="AB320" t="s">
        <v>27</v>
      </c>
      <c r="AC320" s="3" t="s">
        <v>120</v>
      </c>
      <c r="AD320" t="s">
        <v>28</v>
      </c>
      <c r="AE320" s="3" t="s">
        <v>29</v>
      </c>
      <c r="AF320" s="3" t="s">
        <v>233</v>
      </c>
      <c r="AG320" t="s">
        <v>30</v>
      </c>
      <c r="AH320" t="s">
        <v>31</v>
      </c>
      <c r="AI320" t="s">
        <v>32</v>
      </c>
      <c r="AJ320" t="s">
        <v>33</v>
      </c>
      <c r="AK320" t="s">
        <v>34</v>
      </c>
      <c r="AL320" t="s">
        <v>74</v>
      </c>
      <c r="AM320" t="s">
        <v>35</v>
      </c>
      <c r="AN320" t="s">
        <v>36</v>
      </c>
      <c r="AO320" s="15">
        <v>1</v>
      </c>
      <c r="AP320" s="15">
        <v>0</v>
      </c>
      <c r="AQ320" s="15">
        <v>0</v>
      </c>
      <c r="AR320" s="15">
        <v>1</v>
      </c>
      <c r="AS320" s="15">
        <v>2</v>
      </c>
    </row>
    <row r="321" spans="1:46" x14ac:dyDescent="0.25">
      <c r="A321" t="s">
        <v>37</v>
      </c>
      <c r="B321">
        <v>39.340498826322097</v>
      </c>
      <c r="C321">
        <v>1.4458079516117101E-2</v>
      </c>
      <c r="D321">
        <v>16.0344333682708</v>
      </c>
      <c r="E321">
        <v>-44.640195582732801</v>
      </c>
      <c r="F321" s="1">
        <v>0</v>
      </c>
      <c r="G321" s="1">
        <v>0</v>
      </c>
      <c r="H321">
        <v>3.4318362248302101</v>
      </c>
      <c r="I321">
        <v>-80.393279608624894</v>
      </c>
      <c r="J321">
        <v>-62.467492594916301</v>
      </c>
      <c r="K321">
        <v>-123.859679101743</v>
      </c>
      <c r="L321">
        <v>-59.755942159309903</v>
      </c>
      <c r="M321">
        <v>39.095407878462801</v>
      </c>
      <c r="N321">
        <v>93.539391235332104</v>
      </c>
      <c r="O321">
        <v>58.073649344261803</v>
      </c>
      <c r="P321">
        <v>192474.21378801801</v>
      </c>
      <c r="Q321">
        <v>217041.83315915501</v>
      </c>
      <c r="R321">
        <v>88.899360663683595</v>
      </c>
      <c r="S321">
        <v>655.73743788337504</v>
      </c>
      <c r="T321">
        <v>0.51036495699889395</v>
      </c>
      <c r="U321">
        <v>0.51983044776856002</v>
      </c>
      <c r="V321" s="1">
        <v>0</v>
      </c>
      <c r="W321">
        <v>0.14492661757234299</v>
      </c>
      <c r="X321">
        <v>0.33524293465909599</v>
      </c>
      <c r="Y321" s="1">
        <v>0</v>
      </c>
      <c r="Z321">
        <v>0.33041694554321099</v>
      </c>
      <c r="AA321">
        <v>3.60695743527556E-4</v>
      </c>
      <c r="AB321">
        <v>1.0796124565876501E-2</v>
      </c>
      <c r="AC321" s="3">
        <v>9.3211656663004701E-4</v>
      </c>
      <c r="AD321" s="1">
        <v>0</v>
      </c>
      <c r="AE321" s="3">
        <v>2.30913888133888E-3</v>
      </c>
      <c r="AF321" s="3">
        <v>1.0081293035861399E-3</v>
      </c>
      <c r="AG321">
        <v>1.6687906491395801E-4</v>
      </c>
      <c r="AH321">
        <v>20.144465252686601</v>
      </c>
      <c r="AI321">
        <v>3.1282238286031898</v>
      </c>
      <c r="AJ321">
        <v>94.7136054526446</v>
      </c>
      <c r="AK321" t="s">
        <v>87</v>
      </c>
      <c r="AL321" t="s">
        <v>88</v>
      </c>
      <c r="AM321">
        <v>208834521.96000001</v>
      </c>
      <c r="AN321">
        <v>1085</v>
      </c>
      <c r="AO321" s="1">
        <f>AA321+AB321*$AO$320+AF321*AQ321+AG321*$AR$320</f>
        <v>2.2856698607343455E-2</v>
      </c>
      <c r="AP321" s="8">
        <f>100*(1-(1-AO321)^12)</f>
        <v>24.229682015933673</v>
      </c>
      <c r="AQ321" s="43">
        <f>AQ304*$AS$320</f>
        <v>11.440000000000001</v>
      </c>
      <c r="AR321" s="15">
        <f>B321/AP321-1</f>
        <v>0.62364899384364203</v>
      </c>
    </row>
    <row r="322" spans="1:46" x14ac:dyDescent="0.25">
      <c r="A322" t="s">
        <v>37</v>
      </c>
      <c r="B322">
        <v>33.2748991541037</v>
      </c>
      <c r="C322">
        <v>1.4985770866437801E-2</v>
      </c>
      <c r="D322">
        <v>16.572342351806199</v>
      </c>
      <c r="E322">
        <v>-45.0956817301931</v>
      </c>
      <c r="F322" s="1">
        <v>0</v>
      </c>
      <c r="G322" s="1">
        <v>0</v>
      </c>
      <c r="H322">
        <v>3.4344844501569698</v>
      </c>
      <c r="I322">
        <v>-55.797613401608103</v>
      </c>
      <c r="J322">
        <v>-51.937331921910499</v>
      </c>
      <c r="K322">
        <v>-120.342967204427</v>
      </c>
      <c r="L322">
        <v>-35.466444908664698</v>
      </c>
      <c r="M322">
        <v>39.7006029178904</v>
      </c>
      <c r="N322">
        <v>93.744479120807995</v>
      </c>
      <c r="O322">
        <v>59.256784632397</v>
      </c>
      <c r="P322">
        <v>195798.77554526</v>
      </c>
      <c r="Q322">
        <v>224400.55879470499</v>
      </c>
      <c r="R322">
        <v>90.771514146424593</v>
      </c>
      <c r="S322">
        <v>684.46217690144101</v>
      </c>
      <c r="T322">
        <v>0.50641029271134497</v>
      </c>
      <c r="U322">
        <v>0.391227225901075</v>
      </c>
      <c r="V322" s="1">
        <v>0</v>
      </c>
      <c r="W322">
        <v>0.22703360814684601</v>
      </c>
      <c r="X322">
        <v>0.38173916595207802</v>
      </c>
      <c r="Y322" s="1">
        <v>0</v>
      </c>
      <c r="Z322">
        <v>0.29036551042483899</v>
      </c>
      <c r="AA322">
        <v>3.2933415950331401E-4</v>
      </c>
      <c r="AB322">
        <v>1.14101951837351E-2</v>
      </c>
      <c r="AC322" s="3">
        <v>1.2182240402335001E-3</v>
      </c>
      <c r="AD322" s="1">
        <v>0</v>
      </c>
      <c r="AE322" s="3">
        <v>1.9758863159598998E-3</v>
      </c>
      <c r="AF322" s="3">
        <v>1.0101994683576201E-3</v>
      </c>
      <c r="AG322">
        <v>1.0896991453037501E-4</v>
      </c>
      <c r="AH322">
        <v>16.582511765636902</v>
      </c>
      <c r="AI322">
        <v>2.42540843180972</v>
      </c>
      <c r="AJ322">
        <v>173.400269195101</v>
      </c>
      <c r="AK322" t="s">
        <v>89</v>
      </c>
      <c r="AL322" t="s">
        <v>90</v>
      </c>
      <c r="AM322">
        <v>824117046.26999998</v>
      </c>
      <c r="AN322">
        <v>4209</v>
      </c>
      <c r="AO322" s="1">
        <f t="shared" ref="AO322:AO332" si="33">AA322+AB322*$AO$320+AF322*AQ322+AG322*$AR$320</f>
        <v>2.7016644275158454E-2</v>
      </c>
      <c r="AP322" s="8">
        <f t="shared" ref="AP322:AP332" si="34">100*(1-(1-AO322)^12)</f>
        <v>28.011200170850081</v>
      </c>
      <c r="AQ322" s="43">
        <f t="shared" ref="AQ322:AQ332" si="35">AQ305*$AS$320</f>
        <v>15.015000000000001</v>
      </c>
      <c r="AR322" s="15">
        <f t="shared" ref="AR322:AR327" si="36">B322/AP322-1</f>
        <v>0.18791408262225406</v>
      </c>
    </row>
    <row r="323" spans="1:46" x14ac:dyDescent="0.25">
      <c r="A323" t="s">
        <v>37</v>
      </c>
      <c r="B323">
        <v>26.343739828293199</v>
      </c>
      <c r="C323">
        <v>1.6598687075039899E-2</v>
      </c>
      <c r="D323">
        <v>18.196967178835799</v>
      </c>
      <c r="E323">
        <v>-24.170031522831099</v>
      </c>
      <c r="F323" s="1">
        <v>0</v>
      </c>
      <c r="G323" s="1">
        <v>0</v>
      </c>
      <c r="H323">
        <v>3.64528287059558</v>
      </c>
      <c r="I323">
        <v>-31.5112975795975</v>
      </c>
      <c r="J323">
        <v>-29.065661209569999</v>
      </c>
      <c r="K323">
        <v>-98.155277923548496</v>
      </c>
      <c r="L323">
        <v>-11.341096932373301</v>
      </c>
      <c r="M323">
        <v>39.631509054194602</v>
      </c>
      <c r="N323">
        <v>93.234207286368402</v>
      </c>
      <c r="O323">
        <v>59.345118584098998</v>
      </c>
      <c r="P323">
        <v>197187.12322141099</v>
      </c>
      <c r="Q323">
        <v>221764.09335468401</v>
      </c>
      <c r="R323">
        <v>87.384057885681202</v>
      </c>
      <c r="S323">
        <v>685.38813772913898</v>
      </c>
      <c r="T323">
        <v>0.401195951357944</v>
      </c>
      <c r="U323">
        <v>0.40331007602173302</v>
      </c>
      <c r="V323" s="1">
        <v>0</v>
      </c>
      <c r="W323">
        <v>0.246263922448926</v>
      </c>
      <c r="X323">
        <v>0.350426001529339</v>
      </c>
      <c r="Y323" s="1">
        <v>0</v>
      </c>
      <c r="Z323">
        <v>0.40346601750909999</v>
      </c>
      <c r="AA323">
        <v>3.3325827502862901E-4</v>
      </c>
      <c r="AB323">
        <v>1.1278296671153199E-2</v>
      </c>
      <c r="AC323" s="3">
        <v>1.7597155565575501E-3</v>
      </c>
      <c r="AD323" s="1">
        <v>0</v>
      </c>
      <c r="AE323" s="3">
        <v>3.0559353995776302E-3</v>
      </c>
      <c r="AF323" s="3">
        <v>1.0113692372589001E-3</v>
      </c>
      <c r="AG323">
        <v>1.7150517949644401E-4</v>
      </c>
      <c r="AH323">
        <v>14.3855824330959</v>
      </c>
      <c r="AI323">
        <v>1.29497980342356</v>
      </c>
      <c r="AJ323">
        <v>464.41341687978502</v>
      </c>
      <c r="AK323" t="s">
        <v>91</v>
      </c>
      <c r="AL323" t="s">
        <v>92</v>
      </c>
      <c r="AM323" s="38">
        <v>1620878152.8800001</v>
      </c>
      <c r="AN323" s="38">
        <v>8220</v>
      </c>
      <c r="AO323" s="39">
        <f t="shared" si="33"/>
        <v>2.7691898227760772E-2</v>
      </c>
      <c r="AP323" s="41">
        <f t="shared" si="34"/>
        <v>28.608442890239328</v>
      </c>
      <c r="AQ323" s="43">
        <f t="shared" si="35"/>
        <v>15.730000000000002</v>
      </c>
      <c r="AR323" s="42">
        <f t="shared" si="36"/>
        <v>-7.9162052637223534E-2</v>
      </c>
      <c r="AS323">
        <f>SUMPRODUCT(AP321:AP323,AM321:AM323)/SUM(AM321:AM323)</f>
        <v>28.078403480181112</v>
      </c>
      <c r="AT323">
        <f>SUMPRODUCT(B321:B323,AM321:AM323)/SUM(AM321:AM323)</f>
        <v>29.518871388607476</v>
      </c>
    </row>
    <row r="324" spans="1:46" x14ac:dyDescent="0.25">
      <c r="A324" t="s">
        <v>37</v>
      </c>
      <c r="B324">
        <v>29.9166642920977</v>
      </c>
      <c r="C324">
        <v>1.8489558903091102E-2</v>
      </c>
      <c r="D324">
        <v>20.064612115985</v>
      </c>
      <c r="E324">
        <v>-6.8071369584238504</v>
      </c>
      <c r="F324" s="1">
        <v>0</v>
      </c>
      <c r="G324" s="1">
        <v>0</v>
      </c>
      <c r="H324">
        <v>3.82738083714196</v>
      </c>
      <c r="I324">
        <v>-7.8411794568522604</v>
      </c>
      <c r="J324">
        <v>-6.6495542996502301</v>
      </c>
      <c r="K324">
        <v>-76.558085715783704</v>
      </c>
      <c r="L324">
        <v>12.698510991834199</v>
      </c>
      <c r="M324">
        <v>39.546414266579703</v>
      </c>
      <c r="N324">
        <v>93.289635958464601</v>
      </c>
      <c r="O324">
        <v>59.549809820430902</v>
      </c>
      <c r="P324">
        <v>193478.20806362599</v>
      </c>
      <c r="Q324">
        <v>219973.339754852</v>
      </c>
      <c r="R324">
        <v>88.313827776786795</v>
      </c>
      <c r="S324">
        <v>686.92990375112902</v>
      </c>
      <c r="T324">
        <v>0.38744710932985899</v>
      </c>
      <c r="U324">
        <v>0.47443526197675001</v>
      </c>
      <c r="V324" s="1">
        <v>0</v>
      </c>
      <c r="W324">
        <v>0.13724314740549201</v>
      </c>
      <c r="X324">
        <v>0.38832159061775601</v>
      </c>
      <c r="Y324" s="1">
        <v>0</v>
      </c>
      <c r="Z324">
        <v>0.464459492342289</v>
      </c>
      <c r="AA324">
        <v>3.3379266967910798E-4</v>
      </c>
      <c r="AB324">
        <v>1.09460774761822E-2</v>
      </c>
      <c r="AC324" s="3">
        <v>2.58591096347744E-3</v>
      </c>
      <c r="AD324" s="1">
        <v>0</v>
      </c>
      <c r="AE324" s="3">
        <v>3.8279428511986701E-3</v>
      </c>
      <c r="AF324" s="3">
        <v>1.0144653355184301E-3</v>
      </c>
      <c r="AG324">
        <v>7.9590270507342404E-4</v>
      </c>
      <c r="AH324">
        <v>14.3727606897423</v>
      </c>
      <c r="AI324">
        <v>1.2783769141877499</v>
      </c>
      <c r="AJ324">
        <v>928.70970632312105</v>
      </c>
      <c r="AK324" t="s">
        <v>93</v>
      </c>
      <c r="AL324" t="s">
        <v>94</v>
      </c>
      <c r="AM324">
        <v>2596864508.6300001</v>
      </c>
      <c r="AN324">
        <v>13422</v>
      </c>
      <c r="AO324" s="1">
        <f t="shared" si="33"/>
        <v>2.8033312578639641E-2</v>
      </c>
      <c r="AP324" s="41">
        <f t="shared" si="34"/>
        <v>28.908682097499106</v>
      </c>
      <c r="AQ324" s="43">
        <f t="shared" si="35"/>
        <v>15.730000000000002</v>
      </c>
      <c r="AR324" s="42">
        <f t="shared" si="36"/>
        <v>3.4867801693588607E-2</v>
      </c>
      <c r="AS324" s="38"/>
    </row>
    <row r="325" spans="1:46" x14ac:dyDescent="0.25">
      <c r="A325" t="s">
        <v>37</v>
      </c>
      <c r="B325">
        <v>33.362379064670101</v>
      </c>
      <c r="C325">
        <v>1.88758419886636E-2</v>
      </c>
      <c r="D325">
        <v>20.441308326973999</v>
      </c>
      <c r="E325">
        <v>9.0670664954039299</v>
      </c>
      <c r="F325" s="1">
        <v>0</v>
      </c>
      <c r="G325" s="1">
        <v>0</v>
      </c>
      <c r="H325">
        <v>4.0104057830061803</v>
      </c>
      <c r="I325">
        <v>13.5704303536255</v>
      </c>
      <c r="J325">
        <v>15.203155371802</v>
      </c>
      <c r="K325">
        <v>-54.396728243619101</v>
      </c>
      <c r="L325">
        <v>36.232935953770799</v>
      </c>
      <c r="M325">
        <v>39.566808308612899</v>
      </c>
      <c r="N325">
        <v>93.281047980820304</v>
      </c>
      <c r="O325">
        <v>59.458000189856399</v>
      </c>
      <c r="P325">
        <v>175091.02884600699</v>
      </c>
      <c r="Q325">
        <v>201616.44806651201</v>
      </c>
      <c r="R325">
        <v>94.717346295307806</v>
      </c>
      <c r="S325">
        <v>685.89543811034105</v>
      </c>
      <c r="T325">
        <v>0.49044197296084902</v>
      </c>
      <c r="U325">
        <v>0.45405700276044503</v>
      </c>
      <c r="V325" s="1">
        <v>0</v>
      </c>
      <c r="W325">
        <v>6.7119443957547001E-2</v>
      </c>
      <c r="X325">
        <v>0.47882355328200699</v>
      </c>
      <c r="Y325" s="1">
        <v>0</v>
      </c>
      <c r="Z325">
        <v>0.359760261620584</v>
      </c>
      <c r="AA325">
        <v>3.4687189435554601E-4</v>
      </c>
      <c r="AB325">
        <v>1.0806696182531401E-2</v>
      </c>
      <c r="AC325" s="3">
        <v>3.2628853451850499E-3</v>
      </c>
      <c r="AD325" s="1">
        <v>0</v>
      </c>
      <c r="AE325" s="3">
        <v>3.9547559189426302E-3</v>
      </c>
      <c r="AF325" s="3">
        <v>1.0149385045583399E-3</v>
      </c>
      <c r="AG325">
        <v>5.0467599249563603E-4</v>
      </c>
      <c r="AH325">
        <v>15.5356686502936</v>
      </c>
      <c r="AI325">
        <v>1.2539964742557499</v>
      </c>
      <c r="AJ325">
        <v>1661.61783619941</v>
      </c>
      <c r="AK325" t="s">
        <v>95</v>
      </c>
      <c r="AL325" t="s">
        <v>96</v>
      </c>
      <c r="AM325">
        <v>1841957623.46</v>
      </c>
      <c r="AN325">
        <v>10520</v>
      </c>
      <c r="AO325" s="1">
        <f t="shared" si="33"/>
        <v>2.7623226746085274E-2</v>
      </c>
      <c r="AP325" s="8">
        <f t="shared" si="34"/>
        <v>28.547913078588294</v>
      </c>
      <c r="AQ325" s="43">
        <f t="shared" si="35"/>
        <v>15.730000000000002</v>
      </c>
      <c r="AR325" s="15">
        <f t="shared" si="36"/>
        <v>0.16864511156483752</v>
      </c>
    </row>
    <row r="326" spans="1:46" x14ac:dyDescent="0.25">
      <c r="A326" t="s">
        <v>37</v>
      </c>
      <c r="B326">
        <v>36.162191559312298</v>
      </c>
      <c r="C326">
        <v>1.9280086459167501E-2</v>
      </c>
      <c r="D326">
        <v>20.833777066779501</v>
      </c>
      <c r="E326">
        <v>13.634181702389499</v>
      </c>
      <c r="F326" s="1">
        <v>0</v>
      </c>
      <c r="G326" s="1">
        <v>0</v>
      </c>
      <c r="H326">
        <v>4.11826789372767</v>
      </c>
      <c r="I326">
        <v>39.037710186617197</v>
      </c>
      <c r="J326">
        <v>40.797408533071199</v>
      </c>
      <c r="K326">
        <v>-27.0751381592823</v>
      </c>
      <c r="L326">
        <v>62.498646337008402</v>
      </c>
      <c r="M326">
        <v>39.732391783084097</v>
      </c>
      <c r="N326">
        <v>94.026571560206193</v>
      </c>
      <c r="O326">
        <v>59.840872600423197</v>
      </c>
      <c r="P326">
        <v>169391.81981347699</v>
      </c>
      <c r="Q326">
        <v>195233.83774083899</v>
      </c>
      <c r="R326">
        <v>107.221711525053</v>
      </c>
      <c r="S326">
        <v>681.42158282853802</v>
      </c>
      <c r="T326">
        <v>0.65353137121656601</v>
      </c>
      <c r="U326">
        <v>0.34147412026575602</v>
      </c>
      <c r="V326" s="1">
        <v>0</v>
      </c>
      <c r="W326">
        <v>8.6874876277333896E-2</v>
      </c>
      <c r="X326">
        <v>0.571651003456909</v>
      </c>
      <c r="Y326" s="1">
        <v>0</v>
      </c>
      <c r="Z326">
        <v>0.151858189296465</v>
      </c>
      <c r="AA326">
        <v>3.3305995435945298E-4</v>
      </c>
      <c r="AB326">
        <v>1.0952689254797501E-2</v>
      </c>
      <c r="AC326" s="3">
        <v>4.10292134046747E-3</v>
      </c>
      <c r="AD326" s="1">
        <v>0</v>
      </c>
      <c r="AE326" s="3">
        <v>3.2643294817377298E-3</v>
      </c>
      <c r="AF326" s="3">
        <v>1.0179413753213301E-3</v>
      </c>
      <c r="AG326">
        <v>6.2707083237391E-4</v>
      </c>
      <c r="AH326">
        <v>17.860162213999001</v>
      </c>
      <c r="AI326">
        <v>2.4939899358729098</v>
      </c>
      <c r="AJ326">
        <v>2551.66738686194</v>
      </c>
      <c r="AK326" t="s">
        <v>97</v>
      </c>
      <c r="AL326" t="s">
        <v>98</v>
      </c>
      <c r="AM326">
        <v>1407646022.6500001</v>
      </c>
      <c r="AN326">
        <v>8310</v>
      </c>
      <c r="AO326" s="1">
        <f t="shared" si="33"/>
        <v>2.7925037875335387E-2</v>
      </c>
      <c r="AP326" s="8">
        <f t="shared" si="34"/>
        <v>28.813591070707922</v>
      </c>
      <c r="AQ326" s="43">
        <f t="shared" si="35"/>
        <v>15.730000000000002</v>
      </c>
      <c r="AR326" s="15">
        <f t="shared" si="36"/>
        <v>0.2550393829971096</v>
      </c>
    </row>
    <row r="327" spans="1:46" x14ac:dyDescent="0.25">
      <c r="A327" t="s">
        <v>37</v>
      </c>
      <c r="B327">
        <v>37.857754423698097</v>
      </c>
      <c r="C327">
        <v>2.0968910780141001E-2</v>
      </c>
      <c r="D327">
        <v>22.454286374774298</v>
      </c>
      <c r="E327">
        <v>4.0864363692748302</v>
      </c>
      <c r="F327" s="1">
        <v>0</v>
      </c>
      <c r="G327" s="1">
        <v>0</v>
      </c>
      <c r="H327">
        <v>4.1069117338584302</v>
      </c>
      <c r="I327">
        <v>62.9735194423954</v>
      </c>
      <c r="J327">
        <v>64.078229316501805</v>
      </c>
      <c r="K327">
        <v>-3.6945648393482702</v>
      </c>
      <c r="L327">
        <v>86.830183705063206</v>
      </c>
      <c r="M327">
        <v>39.898651481463801</v>
      </c>
      <c r="N327">
        <v>93.886770340940402</v>
      </c>
      <c r="O327">
        <v>59.523367169756497</v>
      </c>
      <c r="P327">
        <v>165988.08849107899</v>
      </c>
      <c r="Q327">
        <v>194482.991231694</v>
      </c>
      <c r="R327">
        <v>119.91547045714501</v>
      </c>
      <c r="S327">
        <v>685.24459648463505</v>
      </c>
      <c r="T327">
        <v>0.65425924649087297</v>
      </c>
      <c r="U327">
        <v>0.393157881938758</v>
      </c>
      <c r="V327" s="1">
        <v>0</v>
      </c>
      <c r="W327">
        <v>8.7970099780181998E-2</v>
      </c>
      <c r="X327">
        <v>0.518872018281059</v>
      </c>
      <c r="Y327" s="1">
        <v>0</v>
      </c>
      <c r="Z327">
        <v>0.132717126038573</v>
      </c>
      <c r="AA327">
        <v>3.4647922240645102E-4</v>
      </c>
      <c r="AB327">
        <v>1.0761151017238501E-2</v>
      </c>
      <c r="AC327" s="3">
        <v>4.0418771070805503E-3</v>
      </c>
      <c r="AD327" s="1">
        <v>0</v>
      </c>
      <c r="AE327" s="3">
        <v>4.3517130156389503E-3</v>
      </c>
      <c r="AF327" s="3">
        <v>1.02096100348181E-3</v>
      </c>
      <c r="AG327">
        <v>1.4677534536860701E-3</v>
      </c>
      <c r="AH327">
        <v>15.899011204662701</v>
      </c>
      <c r="AI327">
        <v>1.7031113484751601</v>
      </c>
      <c r="AJ327">
        <v>3297.0924953529602</v>
      </c>
      <c r="AK327" t="s">
        <v>99</v>
      </c>
      <c r="AL327" t="s">
        <v>100</v>
      </c>
      <c r="AM327">
        <v>976839900.76999998</v>
      </c>
      <c r="AN327">
        <v>5885</v>
      </c>
      <c r="AO327" s="1">
        <f t="shared" si="33"/>
        <v>2.8635100278099894E-2</v>
      </c>
      <c r="AP327" s="8">
        <f t="shared" si="34"/>
        <v>29.43507663224737</v>
      </c>
      <c r="AQ327" s="43">
        <f t="shared" si="35"/>
        <v>15.730000000000002</v>
      </c>
      <c r="AR327" s="15">
        <f t="shared" si="36"/>
        <v>0.28614424540764838</v>
      </c>
    </row>
    <row r="328" spans="1:46" x14ac:dyDescent="0.25">
      <c r="A328" t="s">
        <v>37</v>
      </c>
      <c r="B328">
        <v>35.0551295625663</v>
      </c>
      <c r="C328">
        <v>2.3226671930258999E-2</v>
      </c>
      <c r="D328">
        <v>24.573230716109599</v>
      </c>
      <c r="E328">
        <v>3.2359910212548799</v>
      </c>
      <c r="F328" s="1">
        <v>0</v>
      </c>
      <c r="G328" s="1">
        <v>0</v>
      </c>
      <c r="H328">
        <v>4.1808694288802304</v>
      </c>
      <c r="I328">
        <v>87.914800952477705</v>
      </c>
      <c r="J328">
        <v>88.766506395502503</v>
      </c>
      <c r="K328">
        <v>23.601580639897598</v>
      </c>
      <c r="L328">
        <v>112.82002311740101</v>
      </c>
      <c r="M328">
        <v>40.650608075060298</v>
      </c>
      <c r="N328">
        <v>94.116192982182199</v>
      </c>
      <c r="O328">
        <v>60.020307102747502</v>
      </c>
      <c r="P328">
        <v>159302.657137103</v>
      </c>
      <c r="Q328">
        <v>183673.250967122</v>
      </c>
      <c r="R328">
        <v>131.055176989003</v>
      </c>
      <c r="S328">
        <v>678.86033495852996</v>
      </c>
      <c r="T328">
        <v>0.67820776519459203</v>
      </c>
      <c r="U328">
        <v>0.36640066788569398</v>
      </c>
      <c r="V328" s="1">
        <v>0</v>
      </c>
      <c r="W328">
        <v>7.9427863624558698E-2</v>
      </c>
      <c r="X328">
        <v>0.55417146848974597</v>
      </c>
      <c r="Y328" s="1">
        <v>0</v>
      </c>
      <c r="Z328">
        <v>9.6990671334063999E-2</v>
      </c>
      <c r="AA328">
        <v>3.3884921475956398E-4</v>
      </c>
      <c r="AB328">
        <v>1.05350316211922E-2</v>
      </c>
      <c r="AC328" s="3">
        <v>4.1579598453522701E-3</v>
      </c>
      <c r="AD328" s="1">
        <v>0</v>
      </c>
      <c r="AE328" s="3">
        <v>5.01765692102562E-3</v>
      </c>
      <c r="AF328" s="3">
        <v>1.02092564678505E-3</v>
      </c>
      <c r="AG328">
        <v>3.1771435105217099E-3</v>
      </c>
      <c r="AH328">
        <v>14.80777027193</v>
      </c>
      <c r="AI328">
        <v>1.9994814576654401</v>
      </c>
      <c r="AJ328">
        <v>3955.5473099250898</v>
      </c>
      <c r="AK328" t="s">
        <v>101</v>
      </c>
      <c r="AL328" t="s">
        <v>102</v>
      </c>
      <c r="AM328">
        <v>988791592.85000002</v>
      </c>
      <c r="AN328">
        <v>6207</v>
      </c>
      <c r="AO328" s="1">
        <f t="shared" si="33"/>
        <v>3.0110184770402313E-2</v>
      </c>
      <c r="AP328" s="8">
        <f t="shared" si="34"/>
        <v>30.710283219167213</v>
      </c>
      <c r="AQ328" s="43">
        <f t="shared" si="35"/>
        <v>15.730000000000002</v>
      </c>
      <c r="AR328" s="15">
        <f>B328/AP328-1</f>
        <v>0.14147855011273025</v>
      </c>
    </row>
    <row r="329" spans="1:46" x14ac:dyDescent="0.25">
      <c r="A329" t="s">
        <v>37</v>
      </c>
      <c r="B329">
        <v>30.842250345584599</v>
      </c>
      <c r="C329">
        <v>2.4342715739017199E-2</v>
      </c>
      <c r="D329">
        <v>25.6009318366483</v>
      </c>
      <c r="E329">
        <v>9.5624732262797494</v>
      </c>
      <c r="F329" s="1">
        <v>0</v>
      </c>
      <c r="G329" s="1">
        <v>0</v>
      </c>
      <c r="H329">
        <v>4.2970508675177701</v>
      </c>
      <c r="I329">
        <v>110.969990971794</v>
      </c>
      <c r="J329">
        <v>111.609721534337</v>
      </c>
      <c r="K329">
        <v>48.559405995458597</v>
      </c>
      <c r="L329">
        <v>137.007096250822</v>
      </c>
      <c r="M329">
        <v>40.749047260621403</v>
      </c>
      <c r="N329">
        <v>93.972025809741396</v>
      </c>
      <c r="O329">
        <v>60.400860093859897</v>
      </c>
      <c r="P329">
        <v>152293.071981466</v>
      </c>
      <c r="Q329">
        <v>175471.854524194</v>
      </c>
      <c r="R329">
        <v>132.868540744028</v>
      </c>
      <c r="S329">
        <v>683.98902483223105</v>
      </c>
      <c r="T329">
        <v>0.67989331359215899</v>
      </c>
      <c r="U329">
        <v>0.34187603529689198</v>
      </c>
      <c r="V329" s="1">
        <v>0</v>
      </c>
      <c r="W329">
        <v>6.8037753580870997E-2</v>
      </c>
      <c r="X329">
        <v>0.59008621112223603</v>
      </c>
      <c r="Y329" s="1">
        <v>0</v>
      </c>
      <c r="Z329">
        <v>9.1092988138645706E-2</v>
      </c>
      <c r="AA329">
        <v>3.4697721085836597E-4</v>
      </c>
      <c r="AB329">
        <v>1.0176350209860401E-2</v>
      </c>
      <c r="AC329" s="3">
        <v>3.7563862822273899E-3</v>
      </c>
      <c r="AD329" s="1">
        <v>0</v>
      </c>
      <c r="AE329" s="3">
        <v>5.4843314669888498E-3</v>
      </c>
      <c r="AF329" s="3">
        <v>1.0212781306126299E-3</v>
      </c>
      <c r="AG329">
        <v>4.5787489253274498E-3</v>
      </c>
      <c r="AH329">
        <v>12.9420643033099</v>
      </c>
      <c r="AI329">
        <v>0.92101831897520803</v>
      </c>
      <c r="AJ329">
        <v>4495.6976212330701</v>
      </c>
      <c r="AK329" t="s">
        <v>103</v>
      </c>
      <c r="AL329" t="s">
        <v>104</v>
      </c>
      <c r="AM329">
        <v>772430461.09000003</v>
      </c>
      <c r="AN329">
        <v>5072</v>
      </c>
      <c r="AO329" s="1">
        <f t="shared" si="33"/>
        <v>3.1166781340582889E-2</v>
      </c>
      <c r="AP329" s="8">
        <f t="shared" si="34"/>
        <v>31.610684962278391</v>
      </c>
      <c r="AQ329" s="43">
        <f t="shared" si="35"/>
        <v>15.730000000000002</v>
      </c>
      <c r="AR329" s="15">
        <f>B329/AP329-1</f>
        <v>-2.430933140521252E-2</v>
      </c>
    </row>
    <row r="330" spans="1:46" x14ac:dyDescent="0.25">
      <c r="A330" t="s">
        <v>37</v>
      </c>
      <c r="B330">
        <v>31.9255421422186</v>
      </c>
      <c r="C330">
        <v>2.6168651576719399E-2</v>
      </c>
      <c r="D330">
        <v>27.254688359936502</v>
      </c>
      <c r="E330">
        <v>12.614286155659601</v>
      </c>
      <c r="F330" s="1">
        <v>0</v>
      </c>
      <c r="G330" s="1">
        <v>0</v>
      </c>
      <c r="H330">
        <v>4.3963340749639901</v>
      </c>
      <c r="I330">
        <v>135.110908626758</v>
      </c>
      <c r="J330">
        <v>135.652624675136</v>
      </c>
      <c r="K330">
        <v>74.985328203778096</v>
      </c>
      <c r="L330">
        <v>161.757178781862</v>
      </c>
      <c r="M330">
        <v>41.181080590465001</v>
      </c>
      <c r="N330">
        <v>93.865368187408905</v>
      </c>
      <c r="O330">
        <v>60.583474671718903</v>
      </c>
      <c r="P330">
        <v>148415.92020822701</v>
      </c>
      <c r="Q330">
        <v>175096.558103602</v>
      </c>
      <c r="R330">
        <v>133.39500477287001</v>
      </c>
      <c r="S330">
        <v>685.76516422209704</v>
      </c>
      <c r="T330">
        <v>0.65351823247141205</v>
      </c>
      <c r="U330">
        <v>0.34750139511481998</v>
      </c>
      <c r="V330" s="1">
        <v>0</v>
      </c>
      <c r="W330">
        <v>6.4085918241401807E-2</v>
      </c>
      <c r="X330">
        <v>0.58841268664377699</v>
      </c>
      <c r="Y330" s="1">
        <v>0</v>
      </c>
      <c r="Z330">
        <v>9.6638805029195807E-2</v>
      </c>
      <c r="AA330">
        <v>3.5721995718544601E-4</v>
      </c>
      <c r="AB330">
        <v>1.0107355098269899E-2</v>
      </c>
      <c r="AC330" s="3">
        <v>3.6846832539106401E-3</v>
      </c>
      <c r="AD330" s="1">
        <v>0</v>
      </c>
      <c r="AE330" s="3">
        <v>6.5272038990598098E-3</v>
      </c>
      <c r="AF330" s="3">
        <v>1.0107913477839701E-3</v>
      </c>
      <c r="AG330">
        <v>5.4921770553302699E-3</v>
      </c>
      <c r="AH330">
        <v>12.691902123376</v>
      </c>
      <c r="AI330">
        <v>0.96019116629026602</v>
      </c>
      <c r="AJ330">
        <v>4870.6243287155303</v>
      </c>
      <c r="AK330" t="s">
        <v>105</v>
      </c>
      <c r="AL330" t="s">
        <v>106</v>
      </c>
      <c r="AM330">
        <v>584461893.77999997</v>
      </c>
      <c r="AN330">
        <v>3938</v>
      </c>
      <c r="AO330" s="1">
        <f t="shared" si="33"/>
        <v>3.1856500011427466E-2</v>
      </c>
      <c r="AP330" s="8">
        <f t="shared" si="34"/>
        <v>32.192644371659362</v>
      </c>
      <c r="AQ330" s="43">
        <f t="shared" si="35"/>
        <v>15.730000000000002</v>
      </c>
      <c r="AR330" s="15">
        <f>B330/AP330-1</f>
        <v>-8.2969956228853281E-3</v>
      </c>
    </row>
    <row r="331" spans="1:46" x14ac:dyDescent="0.25">
      <c r="A331" t="s">
        <v>37</v>
      </c>
      <c r="B331">
        <v>35.945726507729297</v>
      </c>
      <c r="C331">
        <v>2.46365085242241E-2</v>
      </c>
      <c r="D331">
        <v>25.8693262276024</v>
      </c>
      <c r="E331">
        <v>30.054254181102799</v>
      </c>
      <c r="F331" s="1">
        <v>0</v>
      </c>
      <c r="G331" s="1">
        <v>0</v>
      </c>
      <c r="H331">
        <v>4.5924103743647198</v>
      </c>
      <c r="I331">
        <v>156.76501551924599</v>
      </c>
      <c r="J331">
        <v>157.29588663003099</v>
      </c>
      <c r="K331">
        <v>98.678414667396893</v>
      </c>
      <c r="L331">
        <v>186.04480192812201</v>
      </c>
      <c r="M331">
        <v>41.211592174094697</v>
      </c>
      <c r="N331">
        <v>94.125993624541195</v>
      </c>
      <c r="O331">
        <v>60.618115224331497</v>
      </c>
      <c r="P331">
        <v>134394.44241494901</v>
      </c>
      <c r="Q331">
        <v>157451.23960152199</v>
      </c>
      <c r="R331">
        <v>133.654693471629</v>
      </c>
      <c r="S331">
        <v>685.16995102796704</v>
      </c>
      <c r="T331">
        <v>0.70916144234945799</v>
      </c>
      <c r="U331">
        <v>0.304414365733507</v>
      </c>
      <c r="V331" s="1">
        <v>0</v>
      </c>
      <c r="W331">
        <v>4.9385762592326299E-2</v>
      </c>
      <c r="X331">
        <v>0.64619987167416604</v>
      </c>
      <c r="Y331" s="1">
        <v>0</v>
      </c>
      <c r="Z331">
        <v>8.6356947973728101E-2</v>
      </c>
      <c r="AA331">
        <v>3.9293485970963102E-4</v>
      </c>
      <c r="AB331">
        <v>9.7700840558773393E-3</v>
      </c>
      <c r="AC331" s="3">
        <v>2.8022555055142299E-3</v>
      </c>
      <c r="AD331" s="1">
        <v>0</v>
      </c>
      <c r="AE331" s="3">
        <v>7.3265995875176401E-3</v>
      </c>
      <c r="AF331" s="3">
        <v>1.0080674421687401E-3</v>
      </c>
      <c r="AG331">
        <v>4.3445887705964702E-3</v>
      </c>
      <c r="AH331">
        <v>12.0072315977469</v>
      </c>
      <c r="AI331">
        <v>0.71100890229911595</v>
      </c>
      <c r="AJ331">
        <v>5488.2246017339003</v>
      </c>
      <c r="AK331" t="s">
        <v>107</v>
      </c>
      <c r="AL331" t="s">
        <v>108</v>
      </c>
      <c r="AM331">
        <v>280481201.31999999</v>
      </c>
      <c r="AN331">
        <v>2087</v>
      </c>
      <c r="AO331" s="1">
        <f t="shared" si="33"/>
        <v>3.0364508551497721E-2</v>
      </c>
      <c r="AP331" s="8">
        <f t="shared" si="34"/>
        <v>30.927998222695617</v>
      </c>
      <c r="AQ331" s="43">
        <f t="shared" si="35"/>
        <v>15.730000000000002</v>
      </c>
      <c r="AR331" s="15">
        <f>B331/AP331-1</f>
        <v>0.16223902526454381</v>
      </c>
    </row>
    <row r="332" spans="1:46" x14ac:dyDescent="0.25">
      <c r="A332" t="s">
        <v>37</v>
      </c>
      <c r="B332">
        <v>29.455032047597701</v>
      </c>
      <c r="C332">
        <v>2.3912039907522199E-2</v>
      </c>
      <c r="D332">
        <v>25.205877702960599</v>
      </c>
      <c r="E332">
        <v>46.015974049677901</v>
      </c>
      <c r="F332" s="1">
        <v>0</v>
      </c>
      <c r="G332" s="1">
        <v>0</v>
      </c>
      <c r="H332">
        <v>4.7919444442371502</v>
      </c>
      <c r="I332">
        <v>180.52693344739001</v>
      </c>
      <c r="J332">
        <v>180.903692528861</v>
      </c>
      <c r="K332">
        <v>123.53360335721101</v>
      </c>
      <c r="L332">
        <v>211.07852992128699</v>
      </c>
      <c r="M332">
        <v>41.337948048799497</v>
      </c>
      <c r="N332">
        <v>94.042845564342102</v>
      </c>
      <c r="O332">
        <v>60.996252208801103</v>
      </c>
      <c r="P332">
        <v>128599.819480198</v>
      </c>
      <c r="Q332">
        <v>148940.32755926799</v>
      </c>
      <c r="R332">
        <v>133.48786487546101</v>
      </c>
      <c r="S332">
        <v>684.51552621517999</v>
      </c>
      <c r="T332">
        <v>0.78618327000239696</v>
      </c>
      <c r="U332">
        <v>0.20880117868496101</v>
      </c>
      <c r="V332" s="1">
        <v>0</v>
      </c>
      <c r="W332">
        <v>3.55457891732186E-2</v>
      </c>
      <c r="X332">
        <v>0.755653032141819</v>
      </c>
      <c r="Y332" s="1">
        <v>0</v>
      </c>
      <c r="Z332">
        <v>6.6748571657196706E-2</v>
      </c>
      <c r="AA332">
        <v>3.9102571173563899E-4</v>
      </c>
      <c r="AB332">
        <v>1.00694866225553E-2</v>
      </c>
      <c r="AC332" s="3">
        <v>2.9744162182327801E-3</v>
      </c>
      <c r="AD332" s="1">
        <v>0</v>
      </c>
      <c r="AE332" s="3">
        <v>7.0369548014976701E-3</v>
      </c>
      <c r="AF332" s="3">
        <v>1.00815796008249E-3</v>
      </c>
      <c r="AG332">
        <v>3.4400222086407401E-3</v>
      </c>
      <c r="AH332">
        <v>11.4408308500518</v>
      </c>
      <c r="AI332">
        <v>0.46774500913435602</v>
      </c>
      <c r="AJ332">
        <v>6132.4024781316002</v>
      </c>
      <c r="AK332" t="s">
        <v>109</v>
      </c>
      <c r="AL332" t="s">
        <v>110</v>
      </c>
      <c r="AM332">
        <v>155862981.21000001</v>
      </c>
      <c r="AN332">
        <v>1212</v>
      </c>
      <c r="AO332" s="1">
        <f t="shared" si="33"/>
        <v>2.975885925502925E-2</v>
      </c>
      <c r="AP332" s="8">
        <f t="shared" si="34"/>
        <v>30.408494679489905</v>
      </c>
      <c r="AQ332" s="43">
        <f t="shared" si="35"/>
        <v>15.730000000000002</v>
      </c>
      <c r="AR332" s="15">
        <f>B332/AP332-1</f>
        <v>-3.1355140790158886E-2</v>
      </c>
    </row>
    <row r="333" spans="1:46" x14ac:dyDescent="0.25">
      <c r="AN333">
        <f>SUM(AN321:AN332)</f>
        <v>70167</v>
      </c>
    </row>
    <row r="334" spans="1:46" x14ac:dyDescent="0.25">
      <c r="AO334" t="s">
        <v>226</v>
      </c>
      <c r="AP334" t="s">
        <v>227</v>
      </c>
      <c r="AQ334" t="s">
        <v>228</v>
      </c>
      <c r="AR334" t="s">
        <v>229</v>
      </c>
    </row>
    <row r="335" spans="1:46" x14ac:dyDescent="0.25">
      <c r="A335" t="s">
        <v>0</v>
      </c>
      <c r="B335" t="s">
        <v>1</v>
      </c>
      <c r="C335" t="s">
        <v>2</v>
      </c>
      <c r="D335" t="s">
        <v>3</v>
      </c>
      <c r="E335" t="s">
        <v>5</v>
      </c>
      <c r="F335" t="s">
        <v>6</v>
      </c>
      <c r="G335" t="s">
        <v>208</v>
      </c>
      <c r="H335" t="s">
        <v>7</v>
      </c>
      <c r="I335" t="s">
        <v>8</v>
      </c>
      <c r="J335" t="s">
        <v>134</v>
      </c>
      <c r="K335" t="s">
        <v>143</v>
      </c>
      <c r="L335" t="s">
        <v>9</v>
      </c>
      <c r="M335" t="s">
        <v>10</v>
      </c>
      <c r="N335" t="s">
        <v>11</v>
      </c>
      <c r="O335" t="s">
        <v>13</v>
      </c>
      <c r="P335" t="s">
        <v>14</v>
      </c>
      <c r="Q335" t="s">
        <v>15</v>
      </c>
      <c r="R335" t="s">
        <v>16</v>
      </c>
      <c r="S335" t="s">
        <v>17</v>
      </c>
      <c r="T335" t="s">
        <v>18</v>
      </c>
      <c r="U335" t="s">
        <v>20</v>
      </c>
      <c r="V335" t="s">
        <v>21</v>
      </c>
      <c r="W335" t="s">
        <v>22</v>
      </c>
      <c r="X335" t="s">
        <v>23</v>
      </c>
      <c r="Y335" t="s">
        <v>24</v>
      </c>
      <c r="Z335" t="s">
        <v>25</v>
      </c>
      <c r="AA335" t="s">
        <v>26</v>
      </c>
      <c r="AB335" t="s">
        <v>27</v>
      </c>
      <c r="AC335" s="3" t="s">
        <v>120</v>
      </c>
      <c r="AD335" t="s">
        <v>28</v>
      </c>
      <c r="AE335" s="3" t="s">
        <v>29</v>
      </c>
      <c r="AF335" s="3" t="s">
        <v>233</v>
      </c>
      <c r="AG335" t="s">
        <v>30</v>
      </c>
      <c r="AH335" t="s">
        <v>31</v>
      </c>
      <c r="AI335" t="s">
        <v>32</v>
      </c>
      <c r="AJ335" t="s">
        <v>33</v>
      </c>
      <c r="AK335" t="s">
        <v>34</v>
      </c>
      <c r="AL335" t="s">
        <v>74</v>
      </c>
      <c r="AM335" t="s">
        <v>35</v>
      </c>
      <c r="AN335" t="s">
        <v>36</v>
      </c>
      <c r="AO335" s="15">
        <v>1</v>
      </c>
      <c r="AP335" s="15">
        <v>0</v>
      </c>
      <c r="AQ335" s="15">
        <v>0</v>
      </c>
      <c r="AR335" s="15">
        <v>1</v>
      </c>
      <c r="AT335" s="15">
        <v>1.1000000000000001</v>
      </c>
    </row>
    <row r="336" spans="1:46" x14ac:dyDescent="0.25">
      <c r="A336" t="s">
        <v>37</v>
      </c>
      <c r="B336">
        <v>20.011564951386301</v>
      </c>
      <c r="C336">
        <v>1.10723696320758E-2</v>
      </c>
      <c r="D336">
        <v>12.5068336968972</v>
      </c>
      <c r="E336">
        <v>-46.527888073803403</v>
      </c>
      <c r="F336" s="1">
        <v>0</v>
      </c>
      <c r="G336" s="1">
        <v>0</v>
      </c>
      <c r="H336">
        <v>3.45153455625857</v>
      </c>
      <c r="I336">
        <v>-107.289233807191</v>
      </c>
      <c r="J336">
        <v>-83.850158845530302</v>
      </c>
      <c r="K336">
        <v>-138.19181282082999</v>
      </c>
      <c r="L336">
        <v>-85.3323254982013</v>
      </c>
      <c r="M336">
        <v>39.919519481117099</v>
      </c>
      <c r="N336">
        <v>93.767199865623596</v>
      </c>
      <c r="O336">
        <v>62.732024952742897</v>
      </c>
      <c r="P336">
        <v>181749.360190023</v>
      </c>
      <c r="Q336">
        <v>213201.37942998199</v>
      </c>
      <c r="R336">
        <v>92.371818606247103</v>
      </c>
      <c r="S336">
        <v>630.64960979071702</v>
      </c>
      <c r="T336">
        <v>0.58631745860181705</v>
      </c>
      <c r="U336">
        <v>0.62953988385370596</v>
      </c>
      <c r="V336" s="1">
        <v>0</v>
      </c>
      <c r="W336">
        <v>0.15587905050307299</v>
      </c>
      <c r="X336">
        <v>0.21458106564321899</v>
      </c>
      <c r="Y336" s="1">
        <v>0</v>
      </c>
      <c r="Z336">
        <v>0.224060014020529</v>
      </c>
      <c r="AA336">
        <v>3.1237718549433302E-4</v>
      </c>
      <c r="AB336">
        <v>9.3108713897670399E-3</v>
      </c>
      <c r="AC336" s="3">
        <v>6.8385192974576505E-4</v>
      </c>
      <c r="AD336" s="1">
        <v>0</v>
      </c>
      <c r="AE336" s="3">
        <v>1.2885609261496301E-3</v>
      </c>
      <c r="AF336" s="3">
        <v>9.7397356959705804E-4</v>
      </c>
      <c r="AG336">
        <v>3.59640663638211E-6</v>
      </c>
      <c r="AH336">
        <v>10.505543978465401</v>
      </c>
      <c r="AI336">
        <v>0.39298574342780401</v>
      </c>
      <c r="AJ336">
        <v>61.737546846778798</v>
      </c>
      <c r="AK336" t="s">
        <v>85</v>
      </c>
      <c r="AL336" t="s">
        <v>86</v>
      </c>
      <c r="AM336">
        <v>153032961.28</v>
      </c>
      <c r="AN336">
        <v>842</v>
      </c>
      <c r="AO336" s="1">
        <f>AA336+AB336*$AO$335+AF336*AQ336+AG336*$AR$335</f>
        <v>1.30552319468794E-2</v>
      </c>
      <c r="AP336" s="8">
        <f>100*(1-(1-AO336)^12)</f>
        <v>14.588924713380447</v>
      </c>
      <c r="AQ336" s="14">
        <f>$AQ$267*$AT$335</f>
        <v>3.5200000000000005</v>
      </c>
      <c r="AR336" s="15">
        <f>B336/AP336-1</f>
        <v>0.37169567631207245</v>
      </c>
    </row>
    <row r="337" spans="1:47" x14ac:dyDescent="0.25">
      <c r="A337" t="s">
        <v>37</v>
      </c>
      <c r="B337">
        <v>12.7341612159261</v>
      </c>
      <c r="C337">
        <v>1.20317386673242E-2</v>
      </c>
      <c r="D337">
        <v>13.519953147935899</v>
      </c>
      <c r="E337">
        <v>-48.2543653420963</v>
      </c>
      <c r="F337" s="1">
        <v>0</v>
      </c>
      <c r="G337" s="1">
        <v>0</v>
      </c>
      <c r="H337">
        <v>3.4248820939595501</v>
      </c>
      <c r="I337">
        <v>-81.416832351051895</v>
      </c>
      <c r="J337">
        <v>-72.2826163083691</v>
      </c>
      <c r="K337">
        <v>-130.487587795785</v>
      </c>
      <c r="L337">
        <v>-60.217999640553103</v>
      </c>
      <c r="M337">
        <v>39.287188933855802</v>
      </c>
      <c r="N337">
        <v>94.090493383099798</v>
      </c>
      <c r="O337">
        <v>62.967918952421599</v>
      </c>
      <c r="P337">
        <v>188213.49909599801</v>
      </c>
      <c r="Q337">
        <v>221943.84542331201</v>
      </c>
      <c r="R337">
        <v>93.622948393505894</v>
      </c>
      <c r="S337">
        <v>660.24380799335995</v>
      </c>
      <c r="T337">
        <v>0.59900737709148899</v>
      </c>
      <c r="U337">
        <v>0.531337060788174</v>
      </c>
      <c r="V337" s="1">
        <v>0</v>
      </c>
      <c r="W337">
        <v>0.16487479035080599</v>
      </c>
      <c r="X337">
        <v>0.30378814886101801</v>
      </c>
      <c r="Y337" s="1">
        <v>0</v>
      </c>
      <c r="Z337">
        <v>0.174315172309079</v>
      </c>
      <c r="AA337">
        <v>3.1095108827973602E-4</v>
      </c>
      <c r="AB337">
        <v>9.8338585107254507E-3</v>
      </c>
      <c r="AC337" s="3">
        <v>8.9766895829259796E-4</v>
      </c>
      <c r="AD337" s="1">
        <v>0</v>
      </c>
      <c r="AE337" s="3">
        <v>1.01894251754081E-3</v>
      </c>
      <c r="AF337" s="3">
        <v>9.9341684652166093E-4</v>
      </c>
      <c r="AG337">
        <v>6.7646635594750099E-5</v>
      </c>
      <c r="AH337">
        <v>10.6946670012362</v>
      </c>
      <c r="AI337">
        <v>0.393258577988572</v>
      </c>
      <c r="AJ337">
        <v>85.642864228088499</v>
      </c>
      <c r="AK337" t="s">
        <v>87</v>
      </c>
      <c r="AL337" t="s">
        <v>88</v>
      </c>
      <c r="AM337">
        <v>907753706.13999999</v>
      </c>
      <c r="AN337">
        <v>4823</v>
      </c>
      <c r="AO337" s="1">
        <f>AA337+AB337*$AO$264+AF337*AQ337+AG337*$AR$264</f>
        <v>1.4583490359295246E-2</v>
      </c>
      <c r="AP337" s="8">
        <f t="shared" ref="AP337:AP349" si="37">100*(1-(1-AO337)^12)</f>
        <v>16.16255973886901</v>
      </c>
      <c r="AQ337" s="14">
        <f>$AQ$268*$AT$335</f>
        <v>4.4000000000000004</v>
      </c>
      <c r="AR337" s="15">
        <f t="shared" ref="AR337:AR349" si="38">B337/AP337-1</f>
        <v>-0.21211977423959794</v>
      </c>
    </row>
    <row r="338" spans="1:47" x14ac:dyDescent="0.25">
      <c r="A338" t="s">
        <v>37</v>
      </c>
      <c r="B338">
        <v>17.502805978667801</v>
      </c>
      <c r="C338">
        <v>1.3725492499892101E-2</v>
      </c>
      <c r="D338">
        <v>15.282389981802799</v>
      </c>
      <c r="E338">
        <v>-40.539838293869899</v>
      </c>
      <c r="F338" s="1">
        <v>0</v>
      </c>
      <c r="G338" s="1">
        <v>0</v>
      </c>
      <c r="H338">
        <v>3.5086436015162099</v>
      </c>
      <c r="I338">
        <v>-56.154556310360803</v>
      </c>
      <c r="J338">
        <v>-53.179470071156999</v>
      </c>
      <c r="K338">
        <v>-117.015961659783</v>
      </c>
      <c r="L338">
        <v>-36.1312346702044</v>
      </c>
      <c r="M338">
        <v>38.922301389259097</v>
      </c>
      <c r="N338">
        <v>93.939342127224606</v>
      </c>
      <c r="O338">
        <v>62.975107818757003</v>
      </c>
      <c r="P338">
        <v>199275.38664848101</v>
      </c>
      <c r="Q338">
        <v>230325.16806340701</v>
      </c>
      <c r="R338">
        <v>89.3286400427709</v>
      </c>
      <c r="S338">
        <v>682.37779503576905</v>
      </c>
      <c r="T338">
        <v>0.53182237122306997</v>
      </c>
      <c r="U338">
        <v>0.446057400457949</v>
      </c>
      <c r="V338" s="1">
        <v>0</v>
      </c>
      <c r="W338">
        <v>0.225568725399412</v>
      </c>
      <c r="X338">
        <v>0.32837387414263702</v>
      </c>
      <c r="Y338" s="1">
        <v>0</v>
      </c>
      <c r="Z338">
        <v>0.23047301810194901</v>
      </c>
      <c r="AA338">
        <v>3.0648616811439498E-4</v>
      </c>
      <c r="AB338">
        <v>1.0503285781421E-2</v>
      </c>
      <c r="AC338" s="3">
        <v>1.1991832403495601E-3</v>
      </c>
      <c r="AD338" s="1">
        <v>0</v>
      </c>
      <c r="AE338" s="3">
        <v>1.7133138687917601E-3</v>
      </c>
      <c r="AF338" s="3">
        <v>1.00029172234061E-3</v>
      </c>
      <c r="AG338">
        <v>5.5503186651056102E-5</v>
      </c>
      <c r="AH338">
        <v>10.770704125860799</v>
      </c>
      <c r="AI338">
        <v>0.392055971322124</v>
      </c>
      <c r="AJ338">
        <v>210.516332292687</v>
      </c>
      <c r="AK338" t="s">
        <v>89</v>
      </c>
      <c r="AL338" t="s">
        <v>90</v>
      </c>
      <c r="AM338">
        <v>2702971344.5</v>
      </c>
      <c r="AN338">
        <v>13564</v>
      </c>
      <c r="AO338" s="1">
        <f>AA338+AB338*$AO$264+AF338*AQ338+AG338*$AR$264</f>
        <v>1.6641959832703477E-2</v>
      </c>
      <c r="AP338" s="8">
        <f t="shared" si="37"/>
        <v>18.240151822067961</v>
      </c>
      <c r="AQ338" s="14">
        <f>$AQ$269*$AT$335</f>
        <v>5.7750000000000004</v>
      </c>
      <c r="AR338" s="15">
        <f t="shared" si="38"/>
        <v>-4.0424325992071908E-2</v>
      </c>
    </row>
    <row r="339" spans="1:47" s="38" customFormat="1" x14ac:dyDescent="0.25">
      <c r="A339" s="38" t="s">
        <v>37</v>
      </c>
      <c r="B339" s="38">
        <v>19.2159637503546</v>
      </c>
      <c r="C339" s="38">
        <v>1.5625593401272599E-2</v>
      </c>
      <c r="D339" s="38">
        <v>17.220316036585402</v>
      </c>
      <c r="E339" s="38">
        <v>-20.863572911103599</v>
      </c>
      <c r="F339" s="39">
        <v>0</v>
      </c>
      <c r="G339" s="39">
        <v>0</v>
      </c>
      <c r="H339" s="38">
        <v>3.71334121162946</v>
      </c>
      <c r="I339" s="38">
        <v>-31.6195658111452</v>
      </c>
      <c r="J339" s="38">
        <v>-29.842654012936201</v>
      </c>
      <c r="K339" s="38">
        <v>-93.861874546407904</v>
      </c>
      <c r="L339" s="38">
        <v>-11.769891678423599</v>
      </c>
      <c r="M339" s="38">
        <v>38.5539896965726</v>
      </c>
      <c r="N339" s="38">
        <v>93.635748481541697</v>
      </c>
      <c r="O339" s="38">
        <v>62.914173238429797</v>
      </c>
      <c r="P339" s="38">
        <v>200992.342921292</v>
      </c>
      <c r="Q339" s="38">
        <v>230337.91302441899</v>
      </c>
      <c r="R339" s="38">
        <v>87.125303678983897</v>
      </c>
      <c r="S339" s="38">
        <v>684.04785205638404</v>
      </c>
      <c r="T339" s="38">
        <v>0.48649189432359502</v>
      </c>
      <c r="U339" s="38">
        <v>0.474508841393881</v>
      </c>
      <c r="V339" s="39">
        <v>0</v>
      </c>
      <c r="W339" s="38">
        <v>0.17818289283882499</v>
      </c>
      <c r="X339" s="38">
        <v>0.34730826576729201</v>
      </c>
      <c r="Y339" s="39">
        <v>0</v>
      </c>
      <c r="Z339" s="38">
        <v>0.28814256005988897</v>
      </c>
      <c r="AA339" s="38">
        <v>3.08429532607407E-4</v>
      </c>
      <c r="AB339" s="38">
        <v>1.0511430580688199E-2</v>
      </c>
      <c r="AC339" s="40">
        <v>1.8215551155947201E-3</v>
      </c>
      <c r="AD339" s="39">
        <v>0</v>
      </c>
      <c r="AE339" s="40">
        <v>2.7953329742908301E-3</v>
      </c>
      <c r="AF339" s="40">
        <v>1.0042761100290799E-3</v>
      </c>
      <c r="AG339" s="38">
        <v>1.8888186437057101E-4</v>
      </c>
      <c r="AH339" s="38">
        <v>10.887283730205899</v>
      </c>
      <c r="AI339" s="38">
        <v>0.39224888324611301</v>
      </c>
      <c r="AJ339" s="38">
        <v>537.22637664816898</v>
      </c>
      <c r="AK339" s="38" t="s">
        <v>91</v>
      </c>
      <c r="AL339" s="38" t="s">
        <v>92</v>
      </c>
      <c r="AM339" s="38">
        <v>4869843476.6400003</v>
      </c>
      <c r="AN339" s="38">
        <v>24229</v>
      </c>
      <c r="AO339" s="39">
        <f>AA339+AB339*$AO$264+AF339*AQ339+AG339*$AR$264</f>
        <v>1.7084612443342112E-2</v>
      </c>
      <c r="AP339" s="41">
        <f t="shared" si="37"/>
        <v>18.680704392222314</v>
      </c>
      <c r="AQ339" s="44">
        <f>$AQ$270*$AT$335</f>
        <v>6.0500000000000007</v>
      </c>
      <c r="AR339" s="42">
        <f t="shared" si="38"/>
        <v>2.8653060767619642E-2</v>
      </c>
    </row>
    <row r="340" spans="1:47" x14ac:dyDescent="0.25">
      <c r="A340" t="s">
        <v>37</v>
      </c>
      <c r="B340">
        <v>21.185183528188301</v>
      </c>
      <c r="C340">
        <v>1.74832205990944E-2</v>
      </c>
      <c r="D340">
        <v>19.0755583151177</v>
      </c>
      <c r="E340">
        <v>-4.8153647000949604</v>
      </c>
      <c r="F340" s="1">
        <v>0</v>
      </c>
      <c r="G340" s="1">
        <v>0</v>
      </c>
      <c r="H340">
        <v>3.8759995034991399</v>
      </c>
      <c r="I340">
        <v>-8.6458050126880792</v>
      </c>
      <c r="J340">
        <v>-7.5971757660753099</v>
      </c>
      <c r="K340">
        <v>-73.279439699576898</v>
      </c>
      <c r="L340">
        <v>12.121616452973701</v>
      </c>
      <c r="M340">
        <v>38.064665183660097</v>
      </c>
      <c r="N340">
        <v>93.209937852309594</v>
      </c>
      <c r="O340">
        <v>62.708568679904801</v>
      </c>
      <c r="P340">
        <v>192034.10757199599</v>
      </c>
      <c r="Q340">
        <v>219336.66110437401</v>
      </c>
      <c r="R340">
        <v>87.907969540089397</v>
      </c>
      <c r="S340">
        <v>689.23858875018698</v>
      </c>
      <c r="T340">
        <v>0.44814817496862702</v>
      </c>
      <c r="U340">
        <v>0.46975587693427301</v>
      </c>
      <c r="V340" s="1">
        <v>0</v>
      </c>
      <c r="W340">
        <v>0.12602654801747001</v>
      </c>
      <c r="X340">
        <v>0.40421757504825601</v>
      </c>
      <c r="Y340" s="1">
        <v>0</v>
      </c>
      <c r="Z340">
        <v>0.35916418282568002</v>
      </c>
      <c r="AA340">
        <v>3.1210334161820301E-4</v>
      </c>
      <c r="AB340">
        <v>1.03287684304637E-2</v>
      </c>
      <c r="AC340" s="3">
        <v>2.51427148037551E-3</v>
      </c>
      <c r="AD340" s="1">
        <v>0</v>
      </c>
      <c r="AE340" s="3">
        <v>3.6231840655382001E-3</v>
      </c>
      <c r="AF340" s="3">
        <v>1.01057612125141E-3</v>
      </c>
      <c r="AG340">
        <v>7.0494816091941402E-4</v>
      </c>
      <c r="AH340">
        <v>11.0571196685147</v>
      </c>
      <c r="AI340">
        <v>0.393022612331411</v>
      </c>
      <c r="AJ340">
        <v>1020.0077032558401</v>
      </c>
      <c r="AK340" t="s">
        <v>93</v>
      </c>
      <c r="AL340" t="s">
        <v>94</v>
      </c>
      <c r="AM340">
        <v>5801350389.75</v>
      </c>
      <c r="AN340">
        <v>30210</v>
      </c>
      <c r="AO340" s="1">
        <f t="shared" ref="AO340:AO349" si="39">AA340+AB340*$AO$264+AF340*AQ340+AG340*$AR$264</f>
        <v>1.7459805466572349E-2</v>
      </c>
      <c r="AP340" s="8">
        <f t="shared" si="37"/>
        <v>19.052412390848815</v>
      </c>
      <c r="AQ340" s="14">
        <f>$AQ$271*$AT$335</f>
        <v>6.0500000000000007</v>
      </c>
      <c r="AR340" s="15">
        <f t="shared" si="38"/>
        <v>0.11194231436875102</v>
      </c>
    </row>
    <row r="341" spans="1:47" x14ac:dyDescent="0.25">
      <c r="A341" t="s">
        <v>37</v>
      </c>
      <c r="B341">
        <v>20.086691659566799</v>
      </c>
      <c r="C341">
        <v>1.8128586108473201E-2</v>
      </c>
      <c r="D341">
        <v>19.711120971760799</v>
      </c>
      <c r="E341">
        <v>11.457086015719799</v>
      </c>
      <c r="F341" s="1">
        <v>0</v>
      </c>
      <c r="G341" s="1">
        <v>0</v>
      </c>
      <c r="H341">
        <v>4.0633001769541401</v>
      </c>
      <c r="I341">
        <v>14.1135156602124</v>
      </c>
      <c r="J341">
        <v>15.235828330823299</v>
      </c>
      <c r="K341">
        <v>-48.429923279208303</v>
      </c>
      <c r="L341">
        <v>36.606880644958999</v>
      </c>
      <c r="M341">
        <v>37.928350811962197</v>
      </c>
      <c r="N341">
        <v>93.392356946016506</v>
      </c>
      <c r="O341">
        <v>63.009267922521197</v>
      </c>
      <c r="P341">
        <v>177336.535289355</v>
      </c>
      <c r="Q341">
        <v>203180.07121904101</v>
      </c>
      <c r="R341">
        <v>92.705784246890502</v>
      </c>
      <c r="S341">
        <v>685.83151746218095</v>
      </c>
      <c r="T341">
        <v>0.52404618748898102</v>
      </c>
      <c r="U341">
        <v>0.43721262316606602</v>
      </c>
      <c r="V341" s="1">
        <v>0</v>
      </c>
      <c r="W341">
        <v>8.4426543299350607E-2</v>
      </c>
      <c r="X341">
        <v>0.47836083353458198</v>
      </c>
      <c r="Y341" s="1">
        <v>0</v>
      </c>
      <c r="Z341">
        <v>0.28893407525550502</v>
      </c>
      <c r="AA341">
        <v>3.1162002960221199E-4</v>
      </c>
      <c r="AB341">
        <v>9.9244904418097895E-3</v>
      </c>
      <c r="AC341" s="3">
        <v>3.3664476561244602E-3</v>
      </c>
      <c r="AD341" s="1">
        <v>0</v>
      </c>
      <c r="AE341" s="3">
        <v>3.78367585738246E-3</v>
      </c>
      <c r="AF341" s="3">
        <v>1.00969932020664E-3</v>
      </c>
      <c r="AG341">
        <v>7.4236717339301096E-4</v>
      </c>
      <c r="AH341">
        <v>11.095453924299701</v>
      </c>
      <c r="AI341">
        <v>0.39263779810849497</v>
      </c>
      <c r="AJ341">
        <v>1690.3155641291601</v>
      </c>
      <c r="AK341" t="s">
        <v>95</v>
      </c>
      <c r="AL341" t="s">
        <v>96</v>
      </c>
      <c r="AM341">
        <v>4118463695.5599999</v>
      </c>
      <c r="AN341">
        <v>23224</v>
      </c>
      <c r="AO341" s="1">
        <f t="shared" si="39"/>
        <v>1.7087158532055186E-2</v>
      </c>
      <c r="AP341" s="8">
        <f t="shared" si="37"/>
        <v>18.683232095341996</v>
      </c>
      <c r="AQ341" s="14">
        <f>$AQ$272*$AT$335</f>
        <v>6.0500000000000007</v>
      </c>
      <c r="AR341" s="15">
        <f t="shared" si="38"/>
        <v>7.5118670959223754E-2</v>
      </c>
    </row>
    <row r="342" spans="1:47" x14ac:dyDescent="0.25">
      <c r="A342" t="s">
        <v>37</v>
      </c>
      <c r="B342">
        <v>21.679786875567199</v>
      </c>
      <c r="C342">
        <v>1.8256153698489701E-2</v>
      </c>
      <c r="D342">
        <v>19.836207938803799</v>
      </c>
      <c r="E342">
        <v>17.3809455524211</v>
      </c>
      <c r="F342" s="1">
        <v>0</v>
      </c>
      <c r="G342" s="1">
        <v>0</v>
      </c>
      <c r="H342">
        <v>4.1661672532769396</v>
      </c>
      <c r="I342">
        <v>37.787977185436702</v>
      </c>
      <c r="J342">
        <v>38.838063774136998</v>
      </c>
      <c r="K342">
        <v>-24.134256917350601</v>
      </c>
      <c r="L342">
        <v>61.855475204331597</v>
      </c>
      <c r="M342">
        <v>38.238699466475502</v>
      </c>
      <c r="N342">
        <v>93.937087081935005</v>
      </c>
      <c r="O342">
        <v>63.441674421484699</v>
      </c>
      <c r="P342">
        <v>165781.344253099</v>
      </c>
      <c r="Q342">
        <v>188794.978753</v>
      </c>
      <c r="R342">
        <v>102.21506558751</v>
      </c>
      <c r="S342">
        <v>686.986894402762</v>
      </c>
      <c r="T342">
        <v>0.64424198402925603</v>
      </c>
      <c r="U342">
        <v>0.328983162852864</v>
      </c>
      <c r="V342" s="1">
        <v>0</v>
      </c>
      <c r="W342">
        <v>8.9484413885366501E-2</v>
      </c>
      <c r="X342">
        <v>0.58153242326176902</v>
      </c>
      <c r="Y342" s="1">
        <v>0</v>
      </c>
      <c r="Z342">
        <v>0.16455712471342601</v>
      </c>
      <c r="AA342">
        <v>3.1090893047801401E-4</v>
      </c>
      <c r="AB342">
        <v>9.8445128588054501E-3</v>
      </c>
      <c r="AC342" s="3">
        <v>3.7842444877447898E-3</v>
      </c>
      <c r="AD342" s="1">
        <v>0</v>
      </c>
      <c r="AE342" s="3">
        <v>3.2788450839650201E-3</v>
      </c>
      <c r="AF342" s="3">
        <v>1.0104759924791701E-3</v>
      </c>
      <c r="AG342">
        <v>1.0376853448785799E-3</v>
      </c>
      <c r="AH342">
        <v>10.990168955917101</v>
      </c>
      <c r="AI342">
        <v>0.39185153669890299</v>
      </c>
      <c r="AJ342">
        <v>2404.9707716143898</v>
      </c>
      <c r="AK342" t="s">
        <v>97</v>
      </c>
      <c r="AL342" t="s">
        <v>98</v>
      </c>
      <c r="AM342">
        <v>3035290631.9299998</v>
      </c>
      <c r="AN342">
        <v>18309</v>
      </c>
      <c r="AO342" s="1">
        <f t="shared" si="39"/>
        <v>1.7306486888661023E-2</v>
      </c>
      <c r="AP342" s="8">
        <f t="shared" si="37"/>
        <v>18.900706524671705</v>
      </c>
      <c r="AQ342" s="14">
        <f>$AQ$273*$AT$335</f>
        <v>6.0500000000000007</v>
      </c>
      <c r="AR342" s="15">
        <f t="shared" si="38"/>
        <v>0.14703579187729687</v>
      </c>
    </row>
    <row r="343" spans="1:47" x14ac:dyDescent="0.25">
      <c r="A343" t="s">
        <v>37</v>
      </c>
      <c r="B343">
        <v>22.4786335070782</v>
      </c>
      <c r="C343">
        <v>1.9737979425994898E-2</v>
      </c>
      <c r="D343">
        <v>21.276187357281401</v>
      </c>
      <c r="E343">
        <v>8.9516783363940302</v>
      </c>
      <c r="F343" s="1">
        <v>0</v>
      </c>
      <c r="G343" s="1">
        <v>0</v>
      </c>
      <c r="H343">
        <v>4.1582610167432303</v>
      </c>
      <c r="I343">
        <v>61.902199806146299</v>
      </c>
      <c r="J343">
        <v>63.546300139550603</v>
      </c>
      <c r="K343">
        <v>3.61874231946768</v>
      </c>
      <c r="L343">
        <v>86.660236215524094</v>
      </c>
      <c r="M343">
        <v>38.734320478398701</v>
      </c>
      <c r="N343">
        <v>94.166092813534704</v>
      </c>
      <c r="O343">
        <v>63.508811904934802</v>
      </c>
      <c r="P343">
        <v>160981.508608882</v>
      </c>
      <c r="Q343">
        <v>185197.02749887199</v>
      </c>
      <c r="R343">
        <v>115.91936407811301</v>
      </c>
      <c r="S343">
        <v>684.96593172468897</v>
      </c>
      <c r="T343">
        <v>0.69324523155430795</v>
      </c>
      <c r="U343">
        <v>0.30948316272974102</v>
      </c>
      <c r="V343" s="1">
        <v>0</v>
      </c>
      <c r="W343">
        <v>0.117335948887432</v>
      </c>
      <c r="X343">
        <v>0.57318088838282499</v>
      </c>
      <c r="Y343" s="1">
        <v>0</v>
      </c>
      <c r="Z343">
        <v>9.9659705954614403E-2</v>
      </c>
      <c r="AA343">
        <v>3.1497967019083399E-4</v>
      </c>
      <c r="AB343">
        <v>9.6777258133571107E-3</v>
      </c>
      <c r="AC343" s="3">
        <v>3.6940977024252399E-3</v>
      </c>
      <c r="AD343" s="1">
        <v>0</v>
      </c>
      <c r="AE343" s="3">
        <v>3.7715515827409399E-3</v>
      </c>
      <c r="AF343" s="3">
        <v>1.0079243102297001E-3</v>
      </c>
      <c r="AG343">
        <v>2.27966385848622E-3</v>
      </c>
      <c r="AH343">
        <v>10.852035195750799</v>
      </c>
      <c r="AI343">
        <v>0.392350682268157</v>
      </c>
      <c r="AJ343">
        <v>2964.7401797282801</v>
      </c>
      <c r="AK343" t="s">
        <v>99</v>
      </c>
      <c r="AL343" t="s">
        <v>100</v>
      </c>
      <c r="AM343">
        <v>2167455031.9099998</v>
      </c>
      <c r="AN343">
        <v>13464</v>
      </c>
      <c r="AO343" s="1">
        <f t="shared" si="39"/>
        <v>1.8370311418923851E-2</v>
      </c>
      <c r="AP343" s="8">
        <f t="shared" si="37"/>
        <v>19.947994312468808</v>
      </c>
      <c r="AQ343" s="14">
        <f>$AQ$274*$AT$335</f>
        <v>6.0500000000000007</v>
      </c>
      <c r="AR343" s="15">
        <f t="shared" si="38"/>
        <v>0.12686183658211569</v>
      </c>
    </row>
    <row r="344" spans="1:47" x14ac:dyDescent="0.25">
      <c r="A344" t="s">
        <v>37</v>
      </c>
      <c r="B344">
        <v>25.187755983690199</v>
      </c>
      <c r="C344">
        <v>2.37980305974923E-2</v>
      </c>
      <c r="D344">
        <v>25.100976832253501</v>
      </c>
      <c r="E344">
        <v>-12.2010181370946</v>
      </c>
      <c r="F344" s="1">
        <v>0</v>
      </c>
      <c r="G344" s="1">
        <v>0</v>
      </c>
      <c r="H344">
        <v>4.0669301883790903</v>
      </c>
      <c r="I344">
        <v>88.821680095322705</v>
      </c>
      <c r="J344">
        <v>90.114177880395602</v>
      </c>
      <c r="K344">
        <v>34.282034399341001</v>
      </c>
      <c r="L344">
        <v>113.178829460169</v>
      </c>
      <c r="M344">
        <v>39.385096326256502</v>
      </c>
      <c r="N344">
        <v>94.048250658369994</v>
      </c>
      <c r="O344">
        <v>63.225422838966601</v>
      </c>
      <c r="P344">
        <v>163714.57142687199</v>
      </c>
      <c r="Q344">
        <v>190297.96071231301</v>
      </c>
      <c r="R344">
        <v>130.39728074193999</v>
      </c>
      <c r="S344">
        <v>680.97388656049202</v>
      </c>
      <c r="T344">
        <v>0.65893609757100902</v>
      </c>
      <c r="U344">
        <v>0.39281076704913498</v>
      </c>
      <c r="V344" s="1">
        <v>0</v>
      </c>
      <c r="W344">
        <v>0.13653304371474601</v>
      </c>
      <c r="X344">
        <v>0.47065618923611802</v>
      </c>
      <c r="Y344" s="1">
        <v>0</v>
      </c>
      <c r="Z344">
        <v>8.0921119510955902E-2</v>
      </c>
      <c r="AA344">
        <v>3.13443134444604E-4</v>
      </c>
      <c r="AB344">
        <v>9.3258531950024207E-3</v>
      </c>
      <c r="AC344" s="3">
        <v>4.1941267943850996E-3</v>
      </c>
      <c r="AD344" s="1">
        <v>0</v>
      </c>
      <c r="AE344" s="3">
        <v>4.7162415606351498E-3</v>
      </c>
      <c r="AF344" s="3">
        <v>9.9818561816631302E-4</v>
      </c>
      <c r="AG344">
        <v>5.24843360663255E-3</v>
      </c>
      <c r="AH344">
        <v>10.6958042919037</v>
      </c>
      <c r="AI344">
        <v>0.39442693768312997</v>
      </c>
      <c r="AJ344">
        <v>3278.0868521715802</v>
      </c>
      <c r="AK344" t="s">
        <v>101</v>
      </c>
      <c r="AL344" t="s">
        <v>102</v>
      </c>
      <c r="AM344">
        <v>2202943273.1199999</v>
      </c>
      <c r="AN344">
        <v>13456</v>
      </c>
      <c r="AO344" s="1">
        <f t="shared" si="39"/>
        <v>2.0926752925985771E-2</v>
      </c>
      <c r="AP344" s="8">
        <f t="shared" si="37"/>
        <v>22.414206725225117</v>
      </c>
      <c r="AQ344" s="14">
        <f>$AQ$275*$AT$335</f>
        <v>6.0500000000000007</v>
      </c>
      <c r="AR344" s="15">
        <f t="shared" si="38"/>
        <v>0.12374068341859745</v>
      </c>
    </row>
    <row r="345" spans="1:47" x14ac:dyDescent="0.25">
      <c r="A345" t="s">
        <v>37</v>
      </c>
      <c r="B345">
        <v>26.0123731033223</v>
      </c>
      <c r="C345">
        <v>2.5389815793649701E-2</v>
      </c>
      <c r="D345">
        <v>26.553459754120802</v>
      </c>
      <c r="E345">
        <v>-4.7523689726305403</v>
      </c>
      <c r="F345" s="1">
        <v>0</v>
      </c>
      <c r="G345" s="1">
        <v>0</v>
      </c>
      <c r="H345">
        <v>4.2007918273745997</v>
      </c>
      <c r="I345">
        <v>113.51007760245599</v>
      </c>
      <c r="J345">
        <v>114.34771774670401</v>
      </c>
      <c r="K345">
        <v>62.435391367752601</v>
      </c>
      <c r="L345">
        <v>138.10518543018</v>
      </c>
      <c r="M345">
        <v>39.505277732153203</v>
      </c>
      <c r="N345">
        <v>94.316338343732099</v>
      </c>
      <c r="O345">
        <v>63.419742682929801</v>
      </c>
      <c r="P345">
        <v>162201.513744895</v>
      </c>
      <c r="Q345">
        <v>186982.35825331201</v>
      </c>
      <c r="R345">
        <v>133.04779382757599</v>
      </c>
      <c r="S345">
        <v>677.77969691634303</v>
      </c>
      <c r="T345">
        <v>0.66919892940507897</v>
      </c>
      <c r="U345">
        <v>0.40822577556797501</v>
      </c>
      <c r="V345" s="1">
        <v>0</v>
      </c>
      <c r="W345">
        <v>0.101377222411543</v>
      </c>
      <c r="X345">
        <v>0.49039700202047998</v>
      </c>
      <c r="Y345" s="1">
        <v>0</v>
      </c>
      <c r="Z345">
        <v>7.1020729425367496E-2</v>
      </c>
      <c r="AA345">
        <v>3.1212033618023598E-4</v>
      </c>
      <c r="AB345">
        <v>9.1931788088539003E-3</v>
      </c>
      <c r="AC345" s="3">
        <v>4.1658528456064098E-3</v>
      </c>
      <c r="AD345" s="1">
        <v>0</v>
      </c>
      <c r="AE345" s="3">
        <v>5.3514241181908898E-3</v>
      </c>
      <c r="AF345" s="3">
        <v>9.9778649942558191E-4</v>
      </c>
      <c r="AG345">
        <v>6.3672464333238499E-3</v>
      </c>
      <c r="AH345">
        <v>10.6906481640363</v>
      </c>
      <c r="AI345">
        <v>0.39606735329577403</v>
      </c>
      <c r="AJ345">
        <v>3774.5564559694099</v>
      </c>
      <c r="AK345" t="s">
        <v>103</v>
      </c>
      <c r="AL345" t="s">
        <v>104</v>
      </c>
      <c r="AM345">
        <v>2542022123.4099998</v>
      </c>
      <c r="AN345">
        <v>15672</v>
      </c>
      <c r="AO345" s="1">
        <f t="shared" si="39"/>
        <v>2.1909153899882756E-2</v>
      </c>
      <c r="AP345" s="8">
        <f t="shared" si="37"/>
        <v>23.343262352105654</v>
      </c>
      <c r="AQ345" s="14">
        <f>$AQ$276*$AT$335</f>
        <v>6.0500000000000007</v>
      </c>
      <c r="AR345" s="15">
        <f t="shared" si="38"/>
        <v>0.11434180496951329</v>
      </c>
      <c r="AU345" t="s">
        <v>67</v>
      </c>
    </row>
    <row r="346" spans="1:47" x14ac:dyDescent="0.25">
      <c r="A346" t="s">
        <v>37</v>
      </c>
      <c r="B346">
        <v>26.545950863910001</v>
      </c>
      <c r="C346">
        <v>2.5448046766105601E-2</v>
      </c>
      <c r="D346">
        <v>26.606101826303501</v>
      </c>
      <c r="E346">
        <v>6.4696019969066896</v>
      </c>
      <c r="F346" s="1">
        <v>0</v>
      </c>
      <c r="G346" s="1">
        <v>0</v>
      </c>
      <c r="H346">
        <v>4.3443108065754501</v>
      </c>
      <c r="I346">
        <v>135.88887371788601</v>
      </c>
      <c r="J346">
        <v>136.52318630442201</v>
      </c>
      <c r="K346">
        <v>82.314595979162505</v>
      </c>
      <c r="L346">
        <v>162.292826162273</v>
      </c>
      <c r="M346">
        <v>39.844673821263797</v>
      </c>
      <c r="N346">
        <v>94.006496423883902</v>
      </c>
      <c r="O346">
        <v>63.200849950509699</v>
      </c>
      <c r="P346">
        <v>151007.01501361199</v>
      </c>
      <c r="Q346">
        <v>172802.997577331</v>
      </c>
      <c r="R346">
        <v>133.65373612284401</v>
      </c>
      <c r="S346">
        <v>684.689443896738</v>
      </c>
      <c r="T346">
        <v>0.68029211649392896</v>
      </c>
      <c r="U346">
        <v>0.36806974793821601</v>
      </c>
      <c r="V346" s="1">
        <v>0</v>
      </c>
      <c r="W346">
        <v>7.5198007497471395E-2</v>
      </c>
      <c r="X346">
        <v>0.55673224456431203</v>
      </c>
      <c r="Y346" s="1">
        <v>0</v>
      </c>
      <c r="Z346">
        <v>7.7427682542614798E-2</v>
      </c>
      <c r="AA346">
        <v>3.1672839854360503E-4</v>
      </c>
      <c r="AB346">
        <v>9.0947953790044105E-3</v>
      </c>
      <c r="AC346" s="3">
        <v>3.6598023362879898E-3</v>
      </c>
      <c r="AD346" s="1">
        <v>0</v>
      </c>
      <c r="AE346" s="3">
        <v>6.5607984393743803E-3</v>
      </c>
      <c r="AF346" s="3">
        <v>9.9937218409319197E-4</v>
      </c>
      <c r="AG346">
        <v>5.8159699768336902E-3</v>
      </c>
      <c r="AH346">
        <v>10.595912465977699</v>
      </c>
      <c r="AI346">
        <v>0.39628093794101199</v>
      </c>
      <c r="AJ346">
        <v>4394.78028400322</v>
      </c>
      <c r="AK346" t="s">
        <v>105</v>
      </c>
      <c r="AL346" t="s">
        <v>106</v>
      </c>
      <c r="AM346">
        <v>2606834100.1799998</v>
      </c>
      <c r="AN346">
        <v>17263</v>
      </c>
      <c r="AO346" s="1">
        <f t="shared" si="39"/>
        <v>2.1273695468145518E-2</v>
      </c>
      <c r="AP346" s="8">
        <f t="shared" si="37"/>
        <v>22.743482342002096</v>
      </c>
      <c r="AQ346" s="14">
        <f>$AQ$277*$AT$335</f>
        <v>6.0500000000000007</v>
      </c>
      <c r="AR346" s="15">
        <f t="shared" si="38"/>
        <v>0.16718937165069048</v>
      </c>
    </row>
    <row r="347" spans="1:47" x14ac:dyDescent="0.25">
      <c r="A347" t="s">
        <v>37</v>
      </c>
      <c r="B347">
        <v>25.1029425650887</v>
      </c>
      <c r="C347">
        <v>2.39079017473183E-2</v>
      </c>
      <c r="D347">
        <v>25.202072505599801</v>
      </c>
      <c r="E347">
        <v>27.3996988177635</v>
      </c>
      <c r="F347" s="1">
        <v>0</v>
      </c>
      <c r="G347" s="1">
        <v>0</v>
      </c>
      <c r="H347">
        <v>4.5681440253473298</v>
      </c>
      <c r="I347">
        <v>157.74368573227301</v>
      </c>
      <c r="J347">
        <v>158.06469976019901</v>
      </c>
      <c r="K347">
        <v>104.34995727578401</v>
      </c>
      <c r="L347">
        <v>186.14001099062199</v>
      </c>
      <c r="M347">
        <v>39.962518894226001</v>
      </c>
      <c r="N347">
        <v>94.043647018170304</v>
      </c>
      <c r="O347">
        <v>63.3224851363452</v>
      </c>
      <c r="P347">
        <v>140405.588574786</v>
      </c>
      <c r="Q347">
        <v>160368.69361365799</v>
      </c>
      <c r="R347">
        <v>133.79201808500599</v>
      </c>
      <c r="S347">
        <v>686.757106043975</v>
      </c>
      <c r="T347">
        <v>0.72624376686959302</v>
      </c>
      <c r="U347">
        <v>0.27201509387987399</v>
      </c>
      <c r="V347" s="1">
        <v>0</v>
      </c>
      <c r="W347">
        <v>5.0153793443181202E-2</v>
      </c>
      <c r="X347">
        <v>0.67783111267694396</v>
      </c>
      <c r="Y347" s="1">
        <v>0</v>
      </c>
      <c r="Z347">
        <v>6.7536497214552502E-2</v>
      </c>
      <c r="AA347">
        <v>3.2198115444067698E-4</v>
      </c>
      <c r="AB347">
        <v>8.8917022168872092E-3</v>
      </c>
      <c r="AC347" s="3">
        <v>3.0495657261463199E-3</v>
      </c>
      <c r="AD347" s="1">
        <v>0</v>
      </c>
      <c r="AE347" s="3">
        <v>7.2968104792924199E-3</v>
      </c>
      <c r="AF347" s="3">
        <v>1.0002899818642101E-3</v>
      </c>
      <c r="AG347">
        <v>4.34789482656372E-3</v>
      </c>
      <c r="AH347">
        <v>10.558951436567099</v>
      </c>
      <c r="AI347">
        <v>0.39615145071319902</v>
      </c>
      <c r="AJ347">
        <v>5211.5329146531303</v>
      </c>
      <c r="AK347" t="s">
        <v>107</v>
      </c>
      <c r="AL347" t="s">
        <v>108</v>
      </c>
      <c r="AM347">
        <v>1433400653.76</v>
      </c>
      <c r="AN347">
        <v>10209</v>
      </c>
      <c r="AO347" s="1">
        <f t="shared" si="39"/>
        <v>1.9613332588170079E-2</v>
      </c>
      <c r="AP347" s="8">
        <f t="shared" si="37"/>
        <v>21.15598023365375</v>
      </c>
      <c r="AQ347" s="14">
        <f>$AQ$278*$AT$335</f>
        <v>6.0500000000000007</v>
      </c>
      <c r="AR347" s="15">
        <f t="shared" si="38"/>
        <v>0.18656485248347621</v>
      </c>
    </row>
    <row r="348" spans="1:47" x14ac:dyDescent="0.25">
      <c r="A348" t="s">
        <v>37</v>
      </c>
      <c r="B348">
        <v>28.268640575385501</v>
      </c>
      <c r="C348">
        <v>2.2732169084327201E-2</v>
      </c>
      <c r="D348">
        <v>24.113724512743399</v>
      </c>
      <c r="E348">
        <v>45.627247980446498</v>
      </c>
      <c r="F348" s="1">
        <v>0</v>
      </c>
      <c r="G348" s="1">
        <v>0</v>
      </c>
      <c r="H348">
        <v>4.7667465410154302</v>
      </c>
      <c r="I348">
        <v>180.220185672648</v>
      </c>
      <c r="J348">
        <v>180.54213433128501</v>
      </c>
      <c r="K348">
        <v>123.959569101515</v>
      </c>
      <c r="L348">
        <v>210.48448564089099</v>
      </c>
      <c r="M348">
        <v>40.180785351513997</v>
      </c>
      <c r="N348">
        <v>94.256786939387197</v>
      </c>
      <c r="O348">
        <v>63.461723557562699</v>
      </c>
      <c r="P348">
        <v>131500.17141191699</v>
      </c>
      <c r="Q348">
        <v>150747.933805062</v>
      </c>
      <c r="R348">
        <v>133.929288763431</v>
      </c>
      <c r="S348">
        <v>694.76151679557699</v>
      </c>
      <c r="T348">
        <v>0.75084294158953901</v>
      </c>
      <c r="U348">
        <v>0.22318299401282901</v>
      </c>
      <c r="V348" s="1">
        <v>0</v>
      </c>
      <c r="W348">
        <v>3.5378275216147198E-2</v>
      </c>
      <c r="X348">
        <v>0.74143873077102296</v>
      </c>
      <c r="Y348" s="1">
        <v>0</v>
      </c>
      <c r="Z348">
        <v>6.5910406181589595E-2</v>
      </c>
      <c r="AA348">
        <v>3.2922024992317999E-4</v>
      </c>
      <c r="AB348">
        <v>8.9267872583096708E-3</v>
      </c>
      <c r="AC348" s="3">
        <v>2.6954802291785799E-3</v>
      </c>
      <c r="AD348" s="1">
        <v>0</v>
      </c>
      <c r="AE348" s="3">
        <v>7.2345783215803303E-3</v>
      </c>
      <c r="AF348" s="3">
        <v>1.0048564793928799E-3</v>
      </c>
      <c r="AG348">
        <v>3.5460634039739701E-3</v>
      </c>
      <c r="AH348">
        <v>10.5237755829625</v>
      </c>
      <c r="AI348">
        <v>0.39740920395511498</v>
      </c>
      <c r="AJ348">
        <v>6029.9239495278298</v>
      </c>
      <c r="AK348" t="s">
        <v>109</v>
      </c>
      <c r="AL348" t="s">
        <v>110</v>
      </c>
      <c r="AM348">
        <v>609108793.98000002</v>
      </c>
      <c r="AN348">
        <v>4632</v>
      </c>
      <c r="AO348" s="1">
        <f t="shared" si="39"/>
        <v>1.8881452612533746E-2</v>
      </c>
      <c r="AP348" s="8">
        <f t="shared" si="37"/>
        <v>20.446767695415481</v>
      </c>
      <c r="AQ348" s="14">
        <f>$AQ$279*$AT$335</f>
        <v>6.0500000000000007</v>
      </c>
      <c r="AR348" s="15">
        <f t="shared" si="38"/>
        <v>0.38254813653132169</v>
      </c>
    </row>
    <row r="349" spans="1:47" x14ac:dyDescent="0.25">
      <c r="A349" t="s">
        <v>37</v>
      </c>
      <c r="B349">
        <v>16.3551968773398</v>
      </c>
      <c r="C349">
        <v>2.2067114258601899E-2</v>
      </c>
      <c r="D349">
        <v>23.491689988989702</v>
      </c>
      <c r="E349">
        <v>65.056185618527493</v>
      </c>
      <c r="F349" s="1">
        <v>0</v>
      </c>
      <c r="G349" s="1">
        <v>0</v>
      </c>
      <c r="H349">
        <v>4.9572116753178603</v>
      </c>
      <c r="I349">
        <v>200.31682010063699</v>
      </c>
      <c r="J349">
        <v>201.45342047076599</v>
      </c>
      <c r="K349">
        <v>141.567386890075</v>
      </c>
      <c r="L349">
        <v>233.01776008543001</v>
      </c>
      <c r="M349">
        <v>40.493794590409898</v>
      </c>
      <c r="N349">
        <v>93.220507322831594</v>
      </c>
      <c r="O349">
        <v>62.432673677827502</v>
      </c>
      <c r="P349">
        <v>121515.46746638999</v>
      </c>
      <c r="Q349">
        <v>143109.238973523</v>
      </c>
      <c r="R349">
        <v>133.91827592766401</v>
      </c>
      <c r="S349">
        <v>703.77558150758</v>
      </c>
      <c r="T349">
        <v>0.64855364669623605</v>
      </c>
      <c r="U349">
        <v>0.29231011380439598</v>
      </c>
      <c r="V349" s="1">
        <v>0</v>
      </c>
      <c r="W349">
        <v>7.3770490225395904E-2</v>
      </c>
      <c r="X349">
        <v>0.63391939597020697</v>
      </c>
      <c r="Y349" s="1">
        <v>0</v>
      </c>
      <c r="Z349">
        <v>9.0376546055941295E-2</v>
      </c>
      <c r="AA349">
        <v>3.60975401062022E-4</v>
      </c>
      <c r="AB349">
        <v>8.6536605044498002E-3</v>
      </c>
      <c r="AC349" s="3">
        <v>1.8313226654608601E-3</v>
      </c>
      <c r="AD349" s="1">
        <v>0</v>
      </c>
      <c r="AE349" s="3">
        <v>7.3310794154412403E-3</v>
      </c>
      <c r="AF349" s="3">
        <v>1.0022208753063301E-3</v>
      </c>
      <c r="AG349">
        <v>3.88997574101731E-3</v>
      </c>
      <c r="AH349">
        <v>10.4170110092813</v>
      </c>
      <c r="AI349">
        <v>0.396492479446934</v>
      </c>
      <c r="AJ349">
        <v>6789.2476649554101</v>
      </c>
      <c r="AK349" t="s">
        <v>111</v>
      </c>
      <c r="AL349" t="s">
        <v>112</v>
      </c>
      <c r="AM349">
        <v>117505457.04000001</v>
      </c>
      <c r="AN349">
        <v>967</v>
      </c>
      <c r="AO349" s="1">
        <f t="shared" si="39"/>
        <v>1.8968047942132429E-2</v>
      </c>
      <c r="AP349" s="8">
        <f t="shared" si="37"/>
        <v>20.530984982392088</v>
      </c>
      <c r="AQ349" s="14">
        <f>$AQ$280*$AT$335</f>
        <v>6.0500000000000007</v>
      </c>
      <c r="AR349" s="15">
        <f t="shared" si="38"/>
        <v>-0.20338956502250394</v>
      </c>
    </row>
    <row r="350" spans="1:47" x14ac:dyDescent="0.25">
      <c r="AN350">
        <f>SUM(AN336:AN349)</f>
        <v>190864</v>
      </c>
    </row>
    <row r="353" spans="1:46" x14ac:dyDescent="0.25">
      <c r="AO353" t="s">
        <v>226</v>
      </c>
      <c r="AP353" t="s">
        <v>227</v>
      </c>
      <c r="AQ353" t="s">
        <v>228</v>
      </c>
      <c r="AR353" t="s">
        <v>229</v>
      </c>
    </row>
    <row r="354" spans="1:46" x14ac:dyDescent="0.25">
      <c r="A354" t="s">
        <v>0</v>
      </c>
      <c r="B354" t="s">
        <v>1</v>
      </c>
      <c r="C354" t="s">
        <v>2</v>
      </c>
      <c r="D354" t="s">
        <v>3</v>
      </c>
      <c r="E354" t="s">
        <v>5</v>
      </c>
      <c r="F354" t="s">
        <v>6</v>
      </c>
      <c r="G354" t="s">
        <v>208</v>
      </c>
      <c r="H354" t="s">
        <v>7</v>
      </c>
      <c r="I354" t="s">
        <v>8</v>
      </c>
      <c r="J354" t="s">
        <v>134</v>
      </c>
      <c r="K354" t="s">
        <v>143</v>
      </c>
      <c r="L354" t="s">
        <v>9</v>
      </c>
      <c r="M354" t="s">
        <v>10</v>
      </c>
      <c r="N354" t="s">
        <v>11</v>
      </c>
      <c r="O354" t="s">
        <v>13</v>
      </c>
      <c r="P354" t="s">
        <v>14</v>
      </c>
      <c r="Q354" t="s">
        <v>15</v>
      </c>
      <c r="R354" t="s">
        <v>16</v>
      </c>
      <c r="S354" t="s">
        <v>17</v>
      </c>
      <c r="T354" t="s">
        <v>18</v>
      </c>
      <c r="U354" t="s">
        <v>20</v>
      </c>
      <c r="V354" t="s">
        <v>21</v>
      </c>
      <c r="W354" t="s">
        <v>22</v>
      </c>
      <c r="X354" t="s">
        <v>23</v>
      </c>
      <c r="Y354" t="s">
        <v>24</v>
      </c>
      <c r="Z354" t="s">
        <v>25</v>
      </c>
      <c r="AA354" t="s">
        <v>26</v>
      </c>
      <c r="AB354" t="s">
        <v>27</v>
      </c>
      <c r="AC354" s="3" t="s">
        <v>120</v>
      </c>
      <c r="AD354" t="s">
        <v>28</v>
      </c>
      <c r="AE354" s="3" t="s">
        <v>29</v>
      </c>
      <c r="AF354" s="3" t="s">
        <v>233</v>
      </c>
      <c r="AG354" t="s">
        <v>30</v>
      </c>
      <c r="AH354" t="s">
        <v>31</v>
      </c>
      <c r="AI354" t="s">
        <v>32</v>
      </c>
      <c r="AJ354" t="s">
        <v>33</v>
      </c>
      <c r="AK354" t="s">
        <v>34</v>
      </c>
      <c r="AL354" t="s">
        <v>74</v>
      </c>
      <c r="AM354" t="s">
        <v>35</v>
      </c>
      <c r="AN354" t="s">
        <v>36</v>
      </c>
      <c r="AO354" s="15">
        <v>1</v>
      </c>
      <c r="AP354" s="15">
        <v>0</v>
      </c>
      <c r="AQ354" s="15">
        <v>0</v>
      </c>
      <c r="AR354" s="15">
        <v>1</v>
      </c>
    </row>
    <row r="355" spans="1:46" x14ac:dyDescent="0.25">
      <c r="A355" t="s">
        <v>37</v>
      </c>
      <c r="B355">
        <v>11.970897546191299</v>
      </c>
      <c r="C355">
        <v>9.9566769044826097E-3</v>
      </c>
      <c r="D355">
        <v>11.314955034087999</v>
      </c>
      <c r="E355">
        <v>-64.437577177979094</v>
      </c>
      <c r="F355" s="1">
        <v>0</v>
      </c>
      <c r="G355" s="1">
        <v>0</v>
      </c>
      <c r="H355">
        <v>3.2928411639095798</v>
      </c>
      <c r="I355">
        <v>-130.704963926793</v>
      </c>
      <c r="J355">
        <v>-108.908591321866</v>
      </c>
      <c r="K355">
        <v>-152.378802343225</v>
      </c>
      <c r="L355">
        <v>-108.528610933267</v>
      </c>
      <c r="M355">
        <v>35.556750260947702</v>
      </c>
      <c r="N355">
        <v>93.088136581564797</v>
      </c>
      <c r="O355">
        <v>65.106942254494797</v>
      </c>
      <c r="P355">
        <v>179981.51599720999</v>
      </c>
      <c r="Q355">
        <v>206341.46889669</v>
      </c>
      <c r="R355">
        <v>83.854049212613006</v>
      </c>
      <c r="S355">
        <v>619.35631153104998</v>
      </c>
      <c r="T355">
        <v>0.57622947417099002</v>
      </c>
      <c r="U355">
        <v>0.38522672486704901</v>
      </c>
      <c r="V355" s="1">
        <v>0</v>
      </c>
      <c r="W355">
        <v>0.10346764837942</v>
      </c>
      <c r="X355">
        <v>0.51130562675352897</v>
      </c>
      <c r="Y355" s="1">
        <v>0</v>
      </c>
      <c r="Z355">
        <v>0.25153543566306202</v>
      </c>
      <c r="AA355">
        <v>2.9805422816786401E-4</v>
      </c>
      <c r="AB355">
        <v>8.7160797536907E-3</v>
      </c>
      <c r="AC355" s="3">
        <v>3.4011792856688199E-4</v>
      </c>
      <c r="AD355" s="1">
        <v>0</v>
      </c>
      <c r="AE355" s="3">
        <v>1.5014674550106401E-3</v>
      </c>
      <c r="AF355" s="3">
        <v>9.8152706970835806E-4</v>
      </c>
      <c r="AG355" s="1">
        <v>0</v>
      </c>
      <c r="AH355">
        <v>10.608793872680099</v>
      </c>
      <c r="AI355">
        <v>0.34330324837945297</v>
      </c>
      <c r="AJ355">
        <v>17.492941762663602</v>
      </c>
      <c r="AK355" t="s">
        <v>83</v>
      </c>
      <c r="AL355" t="s">
        <v>84</v>
      </c>
      <c r="AM355">
        <v>129046746.97</v>
      </c>
      <c r="AN355">
        <v>717</v>
      </c>
      <c r="AO355" s="1">
        <f>AA355+AB355*$AO$335+AF355*AQ355+AG355*$AR$335</f>
        <v>1.1204902401447619E-2</v>
      </c>
      <c r="AP355" s="8">
        <f>100*(1-(1-AO355)^12)</f>
        <v>12.647436523527332</v>
      </c>
      <c r="AQ355" s="14">
        <f>$AQ$266*$AT$355</f>
        <v>2.2320000000000002</v>
      </c>
      <c r="AR355" s="15">
        <f>B355/AP355-1</f>
        <v>-5.3492182077965356E-2</v>
      </c>
      <c r="AT355" s="15">
        <v>0.93</v>
      </c>
    </row>
    <row r="356" spans="1:46" x14ac:dyDescent="0.25">
      <c r="A356" t="s">
        <v>37</v>
      </c>
      <c r="B356">
        <v>10.151825426654</v>
      </c>
      <c r="C356">
        <v>1.0723983531086599E-2</v>
      </c>
      <c r="D356">
        <v>12.136244000199699</v>
      </c>
      <c r="E356">
        <v>-51.7612840625955</v>
      </c>
      <c r="F356" s="1">
        <v>0</v>
      </c>
      <c r="G356" s="1">
        <v>0</v>
      </c>
      <c r="H356">
        <v>3.4152047056066799</v>
      </c>
      <c r="I356">
        <v>-106.32592864875799</v>
      </c>
      <c r="J356">
        <v>-92.331381342031307</v>
      </c>
      <c r="K356">
        <v>-137.651852112201</v>
      </c>
      <c r="L356">
        <v>-84.724392132342302</v>
      </c>
      <c r="M356">
        <v>36.340414274056698</v>
      </c>
      <c r="N356">
        <v>94.137305174751305</v>
      </c>
      <c r="O356">
        <v>65.797980294639501</v>
      </c>
      <c r="P356">
        <v>184751.36970691601</v>
      </c>
      <c r="Q356">
        <v>209985.21208059799</v>
      </c>
      <c r="R356">
        <v>85.440673679566004</v>
      </c>
      <c r="S356">
        <v>638.51334605136003</v>
      </c>
      <c r="T356">
        <v>0.60053753168214297</v>
      </c>
      <c r="U356">
        <v>0.36539919097732698</v>
      </c>
      <c r="V356" s="1">
        <v>0</v>
      </c>
      <c r="W356">
        <v>0.21035563037973501</v>
      </c>
      <c r="X356">
        <v>0.42424517864293698</v>
      </c>
      <c r="Y356" s="1">
        <v>0</v>
      </c>
      <c r="Z356">
        <v>0.20220741581614299</v>
      </c>
      <c r="AA356">
        <v>2.98803034793014E-4</v>
      </c>
      <c r="AB356">
        <v>9.0155388255157305E-3</v>
      </c>
      <c r="AC356" s="3">
        <v>6.4225182511464397E-4</v>
      </c>
      <c r="AD356" s="1">
        <v>0</v>
      </c>
      <c r="AE356" s="3">
        <v>1.27520018431985E-3</v>
      </c>
      <c r="AF356" s="3">
        <v>9.8154564765612394E-4</v>
      </c>
      <c r="AG356">
        <v>2.5529132274408501E-6</v>
      </c>
      <c r="AH356">
        <v>10.381094589576801</v>
      </c>
      <c r="AI356">
        <v>0.343173167318848</v>
      </c>
      <c r="AJ356">
        <v>50.811147095759303</v>
      </c>
      <c r="AK356" t="s">
        <v>85</v>
      </c>
      <c r="AL356" t="s">
        <v>86</v>
      </c>
      <c r="AM356">
        <v>630371673.44000006</v>
      </c>
      <c r="AN356">
        <v>3412</v>
      </c>
      <c r="AO356" s="1">
        <f t="shared" ref="AO356:AO369" si="40">AA356+AB356*$AO$335+AF356*AQ356+AG356*$AR$335</f>
        <v>1.2237974620960811E-2</v>
      </c>
      <c r="AP356" s="8">
        <f t="shared" ref="AP356:AP369" si="41">100*(1-(1-AO356)^12)</f>
        <v>13.736334579983966</v>
      </c>
      <c r="AQ356" s="14">
        <f>$AQ$267*$AT$355</f>
        <v>2.9760000000000004</v>
      </c>
      <c r="AR356" s="15">
        <f t="shared" ref="AR356:AR369" si="42">B356/AP356-1</f>
        <v>-0.2609509205281858</v>
      </c>
    </row>
    <row r="357" spans="1:46" x14ac:dyDescent="0.25">
      <c r="A357" t="s">
        <v>37</v>
      </c>
      <c r="B357">
        <v>13.247963052881101</v>
      </c>
      <c r="C357">
        <v>1.21681185623417E-2</v>
      </c>
      <c r="D357">
        <v>13.663097698965601</v>
      </c>
      <c r="E357">
        <v>-41.8772916042766</v>
      </c>
      <c r="F357" s="1">
        <v>0</v>
      </c>
      <c r="G357" s="1">
        <v>0</v>
      </c>
      <c r="H357">
        <v>3.5106344606924802</v>
      </c>
      <c r="I357">
        <v>-80.822422213880301</v>
      </c>
      <c r="J357">
        <v>-72.287966944903303</v>
      </c>
      <c r="K357">
        <v>-121.207465690598</v>
      </c>
      <c r="L357">
        <v>-60.054452424621303</v>
      </c>
      <c r="M357">
        <v>36.911728537928703</v>
      </c>
      <c r="N357">
        <v>94.241196234334296</v>
      </c>
      <c r="O357">
        <v>65.744645282710593</v>
      </c>
      <c r="P357">
        <v>192159.96606623501</v>
      </c>
      <c r="Q357">
        <v>219776.376790468</v>
      </c>
      <c r="R357">
        <v>85.648807548643404</v>
      </c>
      <c r="S357">
        <v>654.39234859974601</v>
      </c>
      <c r="T357">
        <v>0.56386676423200199</v>
      </c>
      <c r="U357">
        <v>0.36136360707045501</v>
      </c>
      <c r="V357" s="1">
        <v>0</v>
      </c>
      <c r="W357">
        <v>0.247404894635808</v>
      </c>
      <c r="X357">
        <v>0.39123149829373599</v>
      </c>
      <c r="Y357" s="1">
        <v>0</v>
      </c>
      <c r="Z357">
        <v>0.19919627346043201</v>
      </c>
      <c r="AA357">
        <v>3.0149642575587901E-4</v>
      </c>
      <c r="AB357">
        <v>9.5729182566988095E-3</v>
      </c>
      <c r="AC357" s="3">
        <v>9.05144303860755E-4</v>
      </c>
      <c r="AD357" s="1">
        <v>0</v>
      </c>
      <c r="AE357" s="3">
        <v>1.43396181288238E-3</v>
      </c>
      <c r="AF357" s="3">
        <v>9.9406097805702595E-4</v>
      </c>
      <c r="AG357">
        <v>4.9381368445839201E-5</v>
      </c>
      <c r="AH357">
        <v>10.227336645527499</v>
      </c>
      <c r="AI357">
        <v>0.34434659468436601</v>
      </c>
      <c r="AJ357">
        <v>117.980729427734</v>
      </c>
      <c r="AK357" t="s">
        <v>87</v>
      </c>
      <c r="AL357" t="s">
        <v>88</v>
      </c>
      <c r="AM357">
        <v>2999809230.2600002</v>
      </c>
      <c r="AN357">
        <v>15611</v>
      </c>
      <c r="AO357" s="1">
        <f t="shared" si="40"/>
        <v>1.3621702889272664E-2</v>
      </c>
      <c r="AP357" s="8">
        <f t="shared" si="41"/>
        <v>15.175345965502673</v>
      </c>
      <c r="AQ357" s="14">
        <f>$AQ$268*$AT$355</f>
        <v>3.72</v>
      </c>
      <c r="AR357" s="15">
        <f t="shared" si="42"/>
        <v>-0.12700751053735393</v>
      </c>
    </row>
    <row r="358" spans="1:46" x14ac:dyDescent="0.25">
      <c r="A358" t="s">
        <v>37</v>
      </c>
      <c r="B358">
        <v>17.297942244889999</v>
      </c>
      <c r="C358">
        <v>1.34252133045675E-2</v>
      </c>
      <c r="D358">
        <v>14.972355684227599</v>
      </c>
      <c r="E358">
        <v>-33.065486680941902</v>
      </c>
      <c r="F358" s="1">
        <v>0</v>
      </c>
      <c r="G358" s="1">
        <v>0</v>
      </c>
      <c r="H358">
        <v>3.6038680314310798</v>
      </c>
      <c r="I358">
        <v>-56.380265045587301</v>
      </c>
      <c r="J358">
        <v>-53.639244063714202</v>
      </c>
      <c r="K358">
        <v>-107.619648589468</v>
      </c>
      <c r="L358">
        <v>-35.773032577909802</v>
      </c>
      <c r="M358">
        <v>36.959374221041102</v>
      </c>
      <c r="N358">
        <v>94.277722068196198</v>
      </c>
      <c r="O358">
        <v>65.726448417174595</v>
      </c>
      <c r="P358">
        <v>193651.86836355401</v>
      </c>
      <c r="Q358">
        <v>219872.140458935</v>
      </c>
      <c r="R358">
        <v>85.887570018652696</v>
      </c>
      <c r="S358">
        <v>675.35208192196399</v>
      </c>
      <c r="T358">
        <v>0.55299683121501497</v>
      </c>
      <c r="U358">
        <v>0.34363468201451203</v>
      </c>
      <c r="V358" s="1">
        <v>0</v>
      </c>
      <c r="W358">
        <v>0.25198121634425802</v>
      </c>
      <c r="X358">
        <v>0.40438410164122901</v>
      </c>
      <c r="Y358" s="1">
        <v>0</v>
      </c>
      <c r="Z358">
        <v>0.20674740522363</v>
      </c>
      <c r="AA358">
        <v>3.02549667348848E-4</v>
      </c>
      <c r="AB358">
        <v>1.01286850813458E-2</v>
      </c>
      <c r="AC358" s="3">
        <v>1.1621623928951301E-3</v>
      </c>
      <c r="AD358" s="1">
        <v>0</v>
      </c>
      <c r="AE358" s="3">
        <v>1.8358377765882599E-3</v>
      </c>
      <c r="AF358" s="3">
        <v>1.00044485308073E-3</v>
      </c>
      <c r="AG358">
        <v>4.6400414173803499E-5</v>
      </c>
      <c r="AH358">
        <v>10.231301024141301</v>
      </c>
      <c r="AI358">
        <v>0.34563463867169802</v>
      </c>
      <c r="AJ358">
        <v>270.72220640513598</v>
      </c>
      <c r="AK358" t="s">
        <v>89</v>
      </c>
      <c r="AL358" t="s">
        <v>90</v>
      </c>
      <c r="AM358">
        <v>8650428959.7999992</v>
      </c>
      <c r="AN358">
        <v>44670</v>
      </c>
      <c r="AO358" s="1">
        <f t="shared" si="40"/>
        <v>1.5362307158035115E-2</v>
      </c>
      <c r="AP358" s="8">
        <f t="shared" si="41"/>
        <v>16.954236278372704</v>
      </c>
      <c r="AQ358" s="14">
        <f>$AQ$269*$AT$355</f>
        <v>4.8825000000000003</v>
      </c>
      <c r="AR358" s="15">
        <f t="shared" si="42"/>
        <v>2.027257146084116E-2</v>
      </c>
    </row>
    <row r="359" spans="1:46" s="38" customFormat="1" x14ac:dyDescent="0.25">
      <c r="A359" s="38" t="s">
        <v>37</v>
      </c>
      <c r="B359" s="38">
        <v>17.853360640342402</v>
      </c>
      <c r="C359" s="38">
        <v>1.52958874369768E-2</v>
      </c>
      <c r="D359" s="38">
        <v>16.8869881110992</v>
      </c>
      <c r="E359" s="38">
        <v>-18.038272635883398</v>
      </c>
      <c r="F359" s="39">
        <v>0</v>
      </c>
      <c r="G359" s="39">
        <v>0</v>
      </c>
      <c r="H359" s="38">
        <v>3.7639689780746401</v>
      </c>
      <c r="I359" s="38">
        <v>-32.524913733597998</v>
      </c>
      <c r="J359" s="38">
        <v>-30.9976971808704</v>
      </c>
      <c r="K359" s="38">
        <v>-87.501092051669104</v>
      </c>
      <c r="L359" s="38">
        <v>-11.773949607173501</v>
      </c>
      <c r="M359" s="38">
        <v>36.520741643068199</v>
      </c>
      <c r="N359" s="38">
        <v>93.753551293057299</v>
      </c>
      <c r="O359" s="38">
        <v>65.399828866887603</v>
      </c>
      <c r="P359" s="38">
        <v>192335.78781081099</v>
      </c>
      <c r="Q359" s="38">
        <v>219043.22227785399</v>
      </c>
      <c r="R359" s="38">
        <v>85.649618921921899</v>
      </c>
      <c r="S359" s="38">
        <v>681.56369735252997</v>
      </c>
      <c r="T359" s="38">
        <v>0.52104743931964403</v>
      </c>
      <c r="U359" s="38">
        <v>0.39239199628150401</v>
      </c>
      <c r="V359" s="39">
        <v>0</v>
      </c>
      <c r="W359" s="38">
        <v>0.19671243931670701</v>
      </c>
      <c r="X359" s="38">
        <v>0.41089556440178798</v>
      </c>
      <c r="Y359" s="39">
        <v>0</v>
      </c>
      <c r="Z359" s="38">
        <v>0.26157291352767298</v>
      </c>
      <c r="AA359" s="38">
        <v>3.0371663449393899E-4</v>
      </c>
      <c r="AB359" s="38">
        <v>1.0212164659456799E-2</v>
      </c>
      <c r="AC359" s="40">
        <v>1.7335430951623001E-3</v>
      </c>
      <c r="AD359" s="39">
        <v>0</v>
      </c>
      <c r="AE359" s="40">
        <v>2.9055982601803899E-3</v>
      </c>
      <c r="AF359" s="40">
        <v>1.00604546176238E-3</v>
      </c>
      <c r="AG359" s="38">
        <v>1.4092119558417601E-4</v>
      </c>
      <c r="AH359" s="38">
        <v>10.403599983362099</v>
      </c>
      <c r="AI359" s="38">
        <v>0.347383085037893</v>
      </c>
      <c r="AJ359" s="38">
        <v>582.96021358907399</v>
      </c>
      <c r="AK359" s="38" t="s">
        <v>91</v>
      </c>
      <c r="AL359" s="38" t="s">
        <v>92</v>
      </c>
      <c r="AM359" s="38">
        <v>16121778070.09</v>
      </c>
      <c r="AN359" s="38">
        <v>83821</v>
      </c>
      <c r="AO359" s="39">
        <f t="shared" si="40"/>
        <v>1.5802725026449489E-2</v>
      </c>
      <c r="AP359" s="41">
        <f t="shared" si="41"/>
        <v>17.398887078488034</v>
      </c>
      <c r="AQ359" s="44">
        <f>$AQ$270*$AT$355</f>
        <v>5.1150000000000002</v>
      </c>
      <c r="AR359" s="42">
        <f t="shared" si="42"/>
        <v>2.6120840936790568E-2</v>
      </c>
    </row>
    <row r="360" spans="1:46" x14ac:dyDescent="0.25">
      <c r="A360" t="s">
        <v>37</v>
      </c>
      <c r="B360">
        <v>20.710442109078102</v>
      </c>
      <c r="C360">
        <v>1.7029333574010701E-2</v>
      </c>
      <c r="D360">
        <v>18.625806937240299</v>
      </c>
      <c r="E360">
        <v>-4.8189828820365701</v>
      </c>
      <c r="F360" s="1">
        <v>0</v>
      </c>
      <c r="G360" s="1">
        <v>0</v>
      </c>
      <c r="H360">
        <v>3.9051618666447898</v>
      </c>
      <c r="I360">
        <v>-9.3546658256206499</v>
      </c>
      <c r="J360">
        <v>-8.2157668220342401</v>
      </c>
      <c r="K360">
        <v>-68.518405747045094</v>
      </c>
      <c r="L360">
        <v>12.142218802564599</v>
      </c>
      <c r="M360">
        <v>35.796973602779701</v>
      </c>
      <c r="N360">
        <v>92.964196511478207</v>
      </c>
      <c r="O360">
        <v>64.933728224490693</v>
      </c>
      <c r="P360">
        <v>185582.060183255</v>
      </c>
      <c r="Q360">
        <v>212846.25115407401</v>
      </c>
      <c r="R360">
        <v>85.914262564286005</v>
      </c>
      <c r="S360">
        <v>691.28170368640303</v>
      </c>
      <c r="T360">
        <v>0.493284271191262</v>
      </c>
      <c r="U360">
        <v>0.41628822056338399</v>
      </c>
      <c r="V360" s="1">
        <v>0</v>
      </c>
      <c r="W360">
        <v>0.13798421396228</v>
      </c>
      <c r="X360">
        <v>0.44572756547433401</v>
      </c>
      <c r="Y360" s="1">
        <v>0</v>
      </c>
      <c r="Z360">
        <v>0.305656801333896</v>
      </c>
      <c r="AA360">
        <v>3.0589698322738498E-4</v>
      </c>
      <c r="AB360">
        <v>1.0058359477546399E-2</v>
      </c>
      <c r="AC360" s="3">
        <v>2.3667258269649801E-3</v>
      </c>
      <c r="AD360" s="1">
        <v>0</v>
      </c>
      <c r="AE360" s="3">
        <v>3.6378505453361302E-3</v>
      </c>
      <c r="AF360" s="3">
        <v>1.0098108730543199E-3</v>
      </c>
      <c r="AG360">
        <v>6.6055709711162103E-4</v>
      </c>
      <c r="AH360">
        <v>10.6480468992751</v>
      </c>
      <c r="AI360">
        <v>0.34823275802146603</v>
      </c>
      <c r="AJ360">
        <v>1051.3056330141101</v>
      </c>
      <c r="AK360" t="s">
        <v>93</v>
      </c>
      <c r="AL360" t="s">
        <v>94</v>
      </c>
      <c r="AM360">
        <v>18572867001.080002</v>
      </c>
      <c r="AN360">
        <v>100079</v>
      </c>
      <c r="AO360" s="1">
        <f t="shared" si="40"/>
        <v>1.6189996173558253E-2</v>
      </c>
      <c r="AP360" s="8">
        <f t="shared" si="41"/>
        <v>17.788075980874083</v>
      </c>
      <c r="AQ360" s="14">
        <f>$AQ$271*$AT$355</f>
        <v>5.1150000000000002</v>
      </c>
      <c r="AR360" s="15">
        <f t="shared" si="42"/>
        <v>0.16428792699930983</v>
      </c>
    </row>
    <row r="361" spans="1:46" x14ac:dyDescent="0.25">
      <c r="A361" t="s">
        <v>37</v>
      </c>
      <c r="B361">
        <v>20.874764384172799</v>
      </c>
      <c r="C361">
        <v>1.8115456191157599E-2</v>
      </c>
      <c r="D361">
        <v>19.698236222926798</v>
      </c>
      <c r="E361">
        <v>13.1888910551015</v>
      </c>
      <c r="F361" s="1">
        <v>0</v>
      </c>
      <c r="G361" s="1">
        <v>0</v>
      </c>
      <c r="H361">
        <v>4.0949909968352598</v>
      </c>
      <c r="I361">
        <v>14.3385864632553</v>
      </c>
      <c r="J361">
        <v>15.210160877425601</v>
      </c>
      <c r="K361">
        <v>-40.947620317749497</v>
      </c>
      <c r="L361">
        <v>36.862772688112202</v>
      </c>
      <c r="M361">
        <v>35.161585635881501</v>
      </c>
      <c r="N361">
        <v>93.155463878488504</v>
      </c>
      <c r="O361">
        <v>65.313607196297298</v>
      </c>
      <c r="P361">
        <v>177127.91448427</v>
      </c>
      <c r="Q361">
        <v>204416.996577735</v>
      </c>
      <c r="R361">
        <v>87.956440882727094</v>
      </c>
      <c r="S361">
        <v>685.86680729145098</v>
      </c>
      <c r="T361">
        <v>0.558091180088091</v>
      </c>
      <c r="U361">
        <v>0.380010301484694</v>
      </c>
      <c r="V361" s="1">
        <v>0</v>
      </c>
      <c r="W361">
        <v>9.2929555914764206E-2</v>
      </c>
      <c r="X361">
        <v>0.52706014260054102</v>
      </c>
      <c r="Y361" s="1">
        <v>0</v>
      </c>
      <c r="Z361">
        <v>0.25682667013096899</v>
      </c>
      <c r="AA361">
        <v>3.0500410256666701E-4</v>
      </c>
      <c r="AB361">
        <v>9.5389956012778693E-3</v>
      </c>
      <c r="AC361" s="3">
        <v>3.3836982372394001E-3</v>
      </c>
      <c r="AD361" s="1">
        <v>0</v>
      </c>
      <c r="AE361" s="3">
        <v>3.8461337496157001E-3</v>
      </c>
      <c r="AF361" s="3">
        <v>1.0072170768274399E-3</v>
      </c>
      <c r="AG361">
        <v>1.0416818497230201E-3</v>
      </c>
      <c r="AH361">
        <v>10.8290539704556</v>
      </c>
      <c r="AI361">
        <v>0.34772806743597701</v>
      </c>
      <c r="AJ361">
        <v>1596.40964215794</v>
      </c>
      <c r="AK361" t="s">
        <v>95</v>
      </c>
      <c r="AL361" t="s">
        <v>96</v>
      </c>
      <c r="AM361">
        <v>13051138995.030001</v>
      </c>
      <c r="AN361">
        <v>73682</v>
      </c>
      <c r="AO361" s="1">
        <f t="shared" si="40"/>
        <v>1.603759690153991E-2</v>
      </c>
      <c r="AP361" s="8">
        <f t="shared" si="41"/>
        <v>17.635123063774216</v>
      </c>
      <c r="AQ361" s="14">
        <f>$AQ$272*$AT$355</f>
        <v>5.1150000000000002</v>
      </c>
      <c r="AR361" s="15">
        <f t="shared" si="42"/>
        <v>0.18370392475759934</v>
      </c>
    </row>
    <row r="362" spans="1:46" x14ac:dyDescent="0.25">
      <c r="A362" t="s">
        <v>37</v>
      </c>
      <c r="B362">
        <v>22.6094984528225</v>
      </c>
      <c r="C362">
        <v>1.9415354738279E-2</v>
      </c>
      <c r="D362">
        <v>20.964708135357199</v>
      </c>
      <c r="E362">
        <v>18.684299674124201</v>
      </c>
      <c r="F362" s="1">
        <v>0</v>
      </c>
      <c r="G362" s="1">
        <v>0</v>
      </c>
      <c r="H362">
        <v>4.1783588614442397</v>
      </c>
      <c r="I362">
        <v>38.537463829299398</v>
      </c>
      <c r="J362">
        <v>39.464528461215401</v>
      </c>
      <c r="K362">
        <v>-15.943529401207099</v>
      </c>
      <c r="L362">
        <v>61.9737937669967</v>
      </c>
      <c r="M362">
        <v>34.996388963900898</v>
      </c>
      <c r="N362">
        <v>93.566857007542595</v>
      </c>
      <c r="O362">
        <v>65.670413512421703</v>
      </c>
      <c r="P362">
        <v>170237.95762638899</v>
      </c>
      <c r="Q362">
        <v>196035.17511240899</v>
      </c>
      <c r="R362">
        <v>94.7556416458157</v>
      </c>
      <c r="S362">
        <v>687.68636267202601</v>
      </c>
      <c r="T362">
        <v>0.61070979533994096</v>
      </c>
      <c r="U362">
        <v>0.34780922548939802</v>
      </c>
      <c r="V362" s="1">
        <v>0</v>
      </c>
      <c r="W362">
        <v>8.1415658766572502E-2</v>
      </c>
      <c r="X362">
        <v>0.57077511574402895</v>
      </c>
      <c r="Y362" s="1">
        <v>0</v>
      </c>
      <c r="Z362">
        <v>0.212246445665842</v>
      </c>
      <c r="AA362">
        <v>3.0294242018204698E-4</v>
      </c>
      <c r="AB362">
        <v>9.27717090811939E-3</v>
      </c>
      <c r="AC362" s="3">
        <v>3.8342480950312899E-3</v>
      </c>
      <c r="AD362" s="1">
        <v>0</v>
      </c>
      <c r="AE362" s="3">
        <v>4.0513726271820399E-3</v>
      </c>
      <c r="AF362" s="3">
        <v>1.0050583978360201E-3</v>
      </c>
      <c r="AG362">
        <v>1.9496593118702101E-3</v>
      </c>
      <c r="AH362">
        <v>10.8833851515907</v>
      </c>
      <c r="AI362">
        <v>0.34789239859072801</v>
      </c>
      <c r="AJ362">
        <v>2096.3227681861699</v>
      </c>
      <c r="AK362" t="s">
        <v>97</v>
      </c>
      <c r="AL362" t="s">
        <v>98</v>
      </c>
      <c r="AM362">
        <v>9859501553.8899994</v>
      </c>
      <c r="AN362">
        <v>57916</v>
      </c>
      <c r="AO362" s="1">
        <f t="shared" si="40"/>
        <v>1.6670646345102891E-2</v>
      </c>
      <c r="AP362" s="8">
        <f t="shared" si="41"/>
        <v>18.268768401526625</v>
      </c>
      <c r="AQ362" s="14">
        <f>AQ361</f>
        <v>5.1150000000000002</v>
      </c>
      <c r="AR362" s="15">
        <f t="shared" si="42"/>
        <v>0.23760386884827667</v>
      </c>
    </row>
    <row r="363" spans="1:46" x14ac:dyDescent="0.25">
      <c r="A363" t="s">
        <v>37</v>
      </c>
      <c r="B363">
        <v>24.458335083593099</v>
      </c>
      <c r="C363">
        <v>2.0978569883813102E-2</v>
      </c>
      <c r="D363">
        <v>22.463466652533</v>
      </c>
      <c r="E363">
        <v>3.9409263004216299</v>
      </c>
      <c r="F363" s="1">
        <v>0</v>
      </c>
      <c r="G363" s="1">
        <v>0</v>
      </c>
      <c r="H363">
        <v>4.1160135820431796</v>
      </c>
      <c r="I363">
        <v>63.128214446073898</v>
      </c>
      <c r="J363">
        <v>64.172115060211198</v>
      </c>
      <c r="K363">
        <v>13.4323249669823</v>
      </c>
      <c r="L363">
        <v>87.265811669687693</v>
      </c>
      <c r="M363">
        <v>35.756477013820103</v>
      </c>
      <c r="N363">
        <v>94.115910847148399</v>
      </c>
      <c r="O363">
        <v>65.991851234046607</v>
      </c>
      <c r="P363">
        <v>165271.38620362099</v>
      </c>
      <c r="Q363">
        <v>190785.59758006601</v>
      </c>
      <c r="R363">
        <v>112.20497142067499</v>
      </c>
      <c r="S363">
        <v>685.67319751044101</v>
      </c>
      <c r="T363">
        <v>0.65820164066003795</v>
      </c>
      <c r="U363">
        <v>0.34655046361993602</v>
      </c>
      <c r="V363" s="1">
        <v>0</v>
      </c>
      <c r="W363">
        <v>0.12223487890580501</v>
      </c>
      <c r="X363">
        <v>0.531214657474258</v>
      </c>
      <c r="Y363" s="1">
        <v>0</v>
      </c>
      <c r="Z363">
        <v>0.12769462804859799</v>
      </c>
      <c r="AA363">
        <v>3.0457583038249298E-4</v>
      </c>
      <c r="AB363">
        <v>9.3267846270088904E-3</v>
      </c>
      <c r="AC363" s="3">
        <v>3.7795465218007098E-3</v>
      </c>
      <c r="AD363" s="1">
        <v>0</v>
      </c>
      <c r="AE363" s="3">
        <v>4.3752612420558798E-3</v>
      </c>
      <c r="AF363" s="3">
        <v>1.0064452287280401E-3</v>
      </c>
      <c r="AG363">
        <v>3.19239786319734E-3</v>
      </c>
      <c r="AH363">
        <v>10.617117743766199</v>
      </c>
      <c r="AI363">
        <v>0.34688137146128001</v>
      </c>
      <c r="AJ363">
        <v>2488.2672853238601</v>
      </c>
      <c r="AK363" t="s">
        <v>99</v>
      </c>
      <c r="AL363" t="s">
        <v>100</v>
      </c>
      <c r="AM363">
        <v>7639339284.4899998</v>
      </c>
      <c r="AN363">
        <v>46223</v>
      </c>
      <c r="AO363" s="1">
        <f t="shared" si="40"/>
        <v>1.7971725665532651E-2</v>
      </c>
      <c r="AP363" s="8">
        <f t="shared" si="41"/>
        <v>19.557065511919781</v>
      </c>
      <c r="AQ363" s="14">
        <f t="shared" ref="AQ363:AQ369" si="43">AQ362</f>
        <v>5.1150000000000002</v>
      </c>
      <c r="AR363" s="15">
        <f t="shared" si="42"/>
        <v>0.25061375228743077</v>
      </c>
    </row>
    <row r="364" spans="1:46" x14ac:dyDescent="0.25">
      <c r="A364" t="s">
        <v>37</v>
      </c>
      <c r="B364">
        <v>24.591668021388301</v>
      </c>
      <c r="C364">
        <v>2.3872038362288499E-2</v>
      </c>
      <c r="D364">
        <v>25.169087310553401</v>
      </c>
      <c r="E364">
        <v>-11.7116525453931</v>
      </c>
      <c r="F364" s="1">
        <v>0</v>
      </c>
      <c r="G364" s="1">
        <v>0</v>
      </c>
      <c r="H364">
        <v>4.0706841598196597</v>
      </c>
      <c r="I364">
        <v>87.877153964522805</v>
      </c>
      <c r="J364">
        <v>89.080073506244801</v>
      </c>
      <c r="K364">
        <v>43.404180588914102</v>
      </c>
      <c r="L364">
        <v>113.121520925366</v>
      </c>
      <c r="M364">
        <v>37.031902521411702</v>
      </c>
      <c r="N364">
        <v>94.207248138627904</v>
      </c>
      <c r="O364">
        <v>65.894964672424393</v>
      </c>
      <c r="P364">
        <v>158039.71591476101</v>
      </c>
      <c r="Q364">
        <v>183622.53104594801</v>
      </c>
      <c r="R364">
        <v>128.764803810286</v>
      </c>
      <c r="S364">
        <v>679.65035913329996</v>
      </c>
      <c r="T364">
        <v>0.66612729161414497</v>
      </c>
      <c r="U364">
        <v>0.38133360349914902</v>
      </c>
      <c r="V364" s="1">
        <v>0</v>
      </c>
      <c r="W364">
        <v>0.16681595506948599</v>
      </c>
      <c r="X364">
        <v>0.45185044143136399</v>
      </c>
      <c r="Y364" s="1">
        <v>0</v>
      </c>
      <c r="Z364">
        <v>6.8969084840493203E-2</v>
      </c>
      <c r="AA364">
        <v>3.04411990214825E-4</v>
      </c>
      <c r="AB364">
        <v>9.4234692419056798E-3</v>
      </c>
      <c r="AC364" s="3">
        <v>4.0214917860030104E-3</v>
      </c>
      <c r="AD364" s="1">
        <v>0</v>
      </c>
      <c r="AE364" s="3">
        <v>4.7313156182158499E-3</v>
      </c>
      <c r="AF364" s="3">
        <v>1.0080243493373899E-3</v>
      </c>
      <c r="AG364">
        <v>5.3912729946156797E-3</v>
      </c>
      <c r="AH364">
        <v>10.2162206346008</v>
      </c>
      <c r="AI364">
        <v>0.34712904127461502</v>
      </c>
      <c r="AJ364">
        <v>2831.3016579613</v>
      </c>
      <c r="AK364" t="s">
        <v>101</v>
      </c>
      <c r="AL364" t="s">
        <v>102</v>
      </c>
      <c r="AM364">
        <v>8614112755.6499996</v>
      </c>
      <c r="AN364">
        <v>54506</v>
      </c>
      <c r="AO364" s="1">
        <f t="shared" si="40"/>
        <v>2.0275198773596934E-2</v>
      </c>
      <c r="AP364" s="8">
        <f t="shared" si="41"/>
        <v>21.792351940185206</v>
      </c>
      <c r="AQ364" s="14">
        <f t="shared" si="43"/>
        <v>5.1150000000000002</v>
      </c>
      <c r="AR364" s="15">
        <f t="shared" si="42"/>
        <v>0.12845405988699832</v>
      </c>
    </row>
    <row r="365" spans="1:46" x14ac:dyDescent="0.25">
      <c r="A365" t="s">
        <v>37</v>
      </c>
      <c r="B365">
        <v>24.391989829514198</v>
      </c>
      <c r="C365">
        <v>2.4301128104117199E-2</v>
      </c>
      <c r="D365">
        <v>25.5628675678573</v>
      </c>
      <c r="E365">
        <v>-2.2478883668773002</v>
      </c>
      <c r="F365" s="1">
        <v>0</v>
      </c>
      <c r="G365" s="1">
        <v>0</v>
      </c>
      <c r="H365">
        <v>4.2147810239227299</v>
      </c>
      <c r="I365">
        <v>110.60676362782699</v>
      </c>
      <c r="J365">
        <v>111.260483093232</v>
      </c>
      <c r="K365">
        <v>66.218812729372303</v>
      </c>
      <c r="L365">
        <v>137.489985191416</v>
      </c>
      <c r="M365">
        <v>37.7949660710564</v>
      </c>
      <c r="N365">
        <v>94.328659206859996</v>
      </c>
      <c r="O365">
        <v>65.895543534428</v>
      </c>
      <c r="P365">
        <v>148415.90716395699</v>
      </c>
      <c r="Q365">
        <v>172724.17001630701</v>
      </c>
      <c r="R365">
        <v>132.539778484697</v>
      </c>
      <c r="S365">
        <v>681.19041684418096</v>
      </c>
      <c r="T365">
        <v>0.68614510970343501</v>
      </c>
      <c r="U365">
        <v>0.34975663275831997</v>
      </c>
      <c r="V365" s="1">
        <v>0</v>
      </c>
      <c r="W365">
        <v>0.15490797844217999</v>
      </c>
      <c r="X365">
        <v>0.49533538879949901</v>
      </c>
      <c r="Y365" s="1">
        <v>0</v>
      </c>
      <c r="Z365">
        <v>5.3415540736530598E-2</v>
      </c>
      <c r="AA365">
        <v>3.0643555466773598E-4</v>
      </c>
      <c r="AB365">
        <v>9.2891402047315195E-3</v>
      </c>
      <c r="AC365" s="3">
        <v>3.5878459524164301E-3</v>
      </c>
      <c r="AD365" s="1">
        <v>0</v>
      </c>
      <c r="AE365" s="3">
        <v>5.14795064898839E-3</v>
      </c>
      <c r="AF365" s="3">
        <v>1.0076419202011801E-3</v>
      </c>
      <c r="AG365">
        <v>5.9698164947383399E-3</v>
      </c>
      <c r="AH365">
        <v>10.0177498609754</v>
      </c>
      <c r="AI365">
        <v>0.34866246063468098</v>
      </c>
      <c r="AJ365">
        <v>3428.4198385306399</v>
      </c>
      <c r="AK365" t="s">
        <v>103</v>
      </c>
      <c r="AL365" t="s">
        <v>104</v>
      </c>
      <c r="AM365">
        <v>9887616151.1700001</v>
      </c>
      <c r="AN365">
        <v>66621</v>
      </c>
      <c r="AO365" s="1">
        <f t="shared" si="40"/>
        <v>2.0719480675966632E-2</v>
      </c>
      <c r="AP365" s="8">
        <f t="shared" si="41"/>
        <v>22.216875792685297</v>
      </c>
      <c r="AQ365" s="14">
        <f t="shared" si="43"/>
        <v>5.1150000000000002</v>
      </c>
      <c r="AR365" s="15">
        <f t="shared" si="42"/>
        <v>9.7903686239495302E-2</v>
      </c>
    </row>
    <row r="366" spans="1:46" x14ac:dyDescent="0.25">
      <c r="A366" t="s">
        <v>37</v>
      </c>
      <c r="B366">
        <v>23.445277186767001</v>
      </c>
      <c r="C366">
        <v>2.4371069381392E-2</v>
      </c>
      <c r="D366">
        <v>25.626873086311701</v>
      </c>
      <c r="E366">
        <v>11.1559886670077</v>
      </c>
      <c r="F366" s="1">
        <v>0</v>
      </c>
      <c r="G366" s="1">
        <v>0</v>
      </c>
      <c r="H366">
        <v>4.3703800807099196</v>
      </c>
      <c r="I366">
        <v>133.069172430832</v>
      </c>
      <c r="J366">
        <v>133.67687835829801</v>
      </c>
      <c r="K366">
        <v>83.722847720554896</v>
      </c>
      <c r="L366">
        <v>161.79894749895999</v>
      </c>
      <c r="M366">
        <v>38.173040841499201</v>
      </c>
      <c r="N366">
        <v>93.8704545484254</v>
      </c>
      <c r="O366">
        <v>65.472288420653598</v>
      </c>
      <c r="P366">
        <v>138796.63459284499</v>
      </c>
      <c r="Q366">
        <v>162314.980101219</v>
      </c>
      <c r="R366">
        <v>133.493367649785</v>
      </c>
      <c r="S366">
        <v>691.42059285164498</v>
      </c>
      <c r="T366">
        <v>0.69597062844549795</v>
      </c>
      <c r="U366">
        <v>0.31373083053509998</v>
      </c>
      <c r="V366" s="1">
        <v>0</v>
      </c>
      <c r="W366">
        <v>0.11199167371124701</v>
      </c>
      <c r="X366">
        <v>0.57427749575365095</v>
      </c>
      <c r="Y366" s="1">
        <v>0</v>
      </c>
      <c r="Z366">
        <v>6.1105762128167401E-2</v>
      </c>
      <c r="AA366">
        <v>3.1172054003066198E-4</v>
      </c>
      <c r="AB366">
        <v>9.1411060945179798E-3</v>
      </c>
      <c r="AC366" s="3">
        <v>3.0328193097988402E-3</v>
      </c>
      <c r="AD366" s="1">
        <v>0</v>
      </c>
      <c r="AE366" s="3">
        <v>6.4806860341315702E-3</v>
      </c>
      <c r="AF366" s="3">
        <v>1.0085928926625101E-3</v>
      </c>
      <c r="AG366">
        <v>5.4047808320150399E-3</v>
      </c>
      <c r="AH366">
        <v>9.9495809982071393</v>
      </c>
      <c r="AI366">
        <v>0.35041775553571403</v>
      </c>
      <c r="AJ366">
        <v>4169.5566587592102</v>
      </c>
      <c r="AK366" t="s">
        <v>105</v>
      </c>
      <c r="AL366" t="s">
        <v>106</v>
      </c>
      <c r="AM366">
        <v>8171235471.75</v>
      </c>
      <c r="AN366">
        <v>58872</v>
      </c>
      <c r="AO366" s="1">
        <f t="shared" si="40"/>
        <v>2.0016560112532424E-2</v>
      </c>
      <c r="AP366" s="8">
        <f t="shared" si="41"/>
        <v>21.544238389260951</v>
      </c>
      <c r="AQ366" s="14">
        <f t="shared" si="43"/>
        <v>5.1150000000000002</v>
      </c>
      <c r="AR366" s="15">
        <f t="shared" si="42"/>
        <v>8.8238848974751871E-2</v>
      </c>
    </row>
    <row r="367" spans="1:46" x14ac:dyDescent="0.25">
      <c r="A367" t="s">
        <v>37</v>
      </c>
      <c r="B367">
        <v>26.746181696612599</v>
      </c>
      <c r="C367">
        <v>2.3581889862866599E-2</v>
      </c>
      <c r="D367">
        <v>24.901733738934499</v>
      </c>
      <c r="E367">
        <v>31.252471349582098</v>
      </c>
      <c r="F367" s="1">
        <v>0</v>
      </c>
      <c r="G367" s="1">
        <v>0</v>
      </c>
      <c r="H367">
        <v>4.5740570971699199</v>
      </c>
      <c r="I367">
        <v>155.306225090433</v>
      </c>
      <c r="J367">
        <v>155.5638903796</v>
      </c>
      <c r="K367">
        <v>104.32631924393699</v>
      </c>
      <c r="L367">
        <v>185.410708645737</v>
      </c>
      <c r="M367">
        <v>38.212760368465801</v>
      </c>
      <c r="N367">
        <v>93.5980503062042</v>
      </c>
      <c r="O367">
        <v>65.300977258358898</v>
      </c>
      <c r="P367">
        <v>132365.35834678501</v>
      </c>
      <c r="Q367">
        <v>156398.80367542501</v>
      </c>
      <c r="R367">
        <v>133.56971229236001</v>
      </c>
      <c r="S367">
        <v>695.91728346093203</v>
      </c>
      <c r="T367">
        <v>0.70121711203092596</v>
      </c>
      <c r="U367">
        <v>0.27264855549943301</v>
      </c>
      <c r="V367" s="1">
        <v>0</v>
      </c>
      <c r="W367">
        <v>7.6710989200764093E-2</v>
      </c>
      <c r="X367">
        <v>0.65064045529980097</v>
      </c>
      <c r="Y367" s="1">
        <v>0</v>
      </c>
      <c r="Z367">
        <v>6.8245471880288594E-2</v>
      </c>
      <c r="AA367">
        <v>3.1701609006320601E-4</v>
      </c>
      <c r="AB367">
        <v>8.9051896723543397E-3</v>
      </c>
      <c r="AC367" s="3">
        <v>2.6659569009381901E-3</v>
      </c>
      <c r="AD367" s="1">
        <v>0</v>
      </c>
      <c r="AE367" s="3">
        <v>7.49983033243019E-3</v>
      </c>
      <c r="AF367" s="3">
        <v>1.00766627539542E-3</v>
      </c>
      <c r="AG367">
        <v>4.1936098909763301E-3</v>
      </c>
      <c r="AH367">
        <v>9.9603283487745493</v>
      </c>
      <c r="AI367">
        <v>0.35130269848266799</v>
      </c>
      <c r="AJ367">
        <v>5007.5009344776499</v>
      </c>
      <c r="AK367" t="s">
        <v>107</v>
      </c>
      <c r="AL367" t="s">
        <v>108</v>
      </c>
      <c r="AM367">
        <v>3739056642.5799999</v>
      </c>
      <c r="AN367">
        <v>28248</v>
      </c>
      <c r="AO367" s="1">
        <f t="shared" si="40"/>
        <v>1.8570028652041451E-2</v>
      </c>
      <c r="AP367" s="8">
        <f t="shared" si="41"/>
        <v>20.143219298834168</v>
      </c>
      <c r="AQ367" s="14">
        <f t="shared" si="43"/>
        <v>5.1150000000000002</v>
      </c>
      <c r="AR367" s="15">
        <f t="shared" si="42"/>
        <v>0.3278007502088105</v>
      </c>
    </row>
    <row r="368" spans="1:46" x14ac:dyDescent="0.25">
      <c r="A368" t="s">
        <v>37</v>
      </c>
      <c r="B368">
        <v>24.027684902602999</v>
      </c>
      <c r="C368">
        <v>2.25802974929421E-2</v>
      </c>
      <c r="D368">
        <v>23.972086879856299</v>
      </c>
      <c r="E368">
        <v>51.214494446581298</v>
      </c>
      <c r="F368" s="1">
        <v>0</v>
      </c>
      <c r="G368" s="1">
        <v>0</v>
      </c>
      <c r="H368">
        <v>4.7818798778705203</v>
      </c>
      <c r="I368">
        <v>178.19987005406699</v>
      </c>
      <c r="J368">
        <v>178.71925815331599</v>
      </c>
      <c r="K368">
        <v>123.040924780444</v>
      </c>
      <c r="L368">
        <v>210.33193048974999</v>
      </c>
      <c r="M368">
        <v>38.420694068644799</v>
      </c>
      <c r="N368">
        <v>93.014259299702502</v>
      </c>
      <c r="O368">
        <v>64.816411021552398</v>
      </c>
      <c r="P368">
        <v>123852.915195371</v>
      </c>
      <c r="Q368">
        <v>148738.789946295</v>
      </c>
      <c r="R368">
        <v>133.35911474129199</v>
      </c>
      <c r="S368">
        <v>703.47468949058896</v>
      </c>
      <c r="T368">
        <v>0.69338189550345997</v>
      </c>
      <c r="U368">
        <v>0.28148662953106701</v>
      </c>
      <c r="V368" s="1">
        <v>0</v>
      </c>
      <c r="W368">
        <v>6.8809466019118498E-2</v>
      </c>
      <c r="X368">
        <v>0.64970390444981396</v>
      </c>
      <c r="Y368" s="1">
        <v>0</v>
      </c>
      <c r="Z368">
        <v>8.1811048236202402E-2</v>
      </c>
      <c r="AA368">
        <v>3.2847509644433001E-4</v>
      </c>
      <c r="AB368">
        <v>8.8064017881962602E-3</v>
      </c>
      <c r="AC368" s="3">
        <v>2.1961236141359499E-3</v>
      </c>
      <c r="AD368" s="1">
        <v>0</v>
      </c>
      <c r="AE368" s="3">
        <v>7.6453889067485802E-3</v>
      </c>
      <c r="AF368" s="3">
        <v>1.00954498685435E-3</v>
      </c>
      <c r="AG368">
        <v>3.6039402738131899E-3</v>
      </c>
      <c r="AH368">
        <v>9.9301620837750608</v>
      </c>
      <c r="AI368">
        <v>0.35256138748854099</v>
      </c>
      <c r="AJ368">
        <v>5846.7816806310702</v>
      </c>
      <c r="AK368" t="s">
        <v>109</v>
      </c>
      <c r="AL368" t="s">
        <v>110</v>
      </c>
      <c r="AM368">
        <v>1220322773.4200001</v>
      </c>
      <c r="AN368">
        <v>9853</v>
      </c>
      <c r="AO368" s="1">
        <f t="shared" si="40"/>
        <v>1.7902639766213781E-2</v>
      </c>
      <c r="AP368" s="8">
        <f t="shared" si="41"/>
        <v>19.489129097612668</v>
      </c>
      <c r="AQ368" s="14">
        <f t="shared" si="43"/>
        <v>5.1150000000000002</v>
      </c>
      <c r="AR368" s="15">
        <f t="shared" si="42"/>
        <v>0.23287627591046567</v>
      </c>
    </row>
    <row r="369" spans="1:46" x14ac:dyDescent="0.25">
      <c r="A369" t="s">
        <v>37</v>
      </c>
      <c r="B369">
        <v>20.888165449514801</v>
      </c>
      <c r="C369">
        <v>2.1698903281191399E-2</v>
      </c>
      <c r="D369">
        <v>23.145290617059999</v>
      </c>
      <c r="E369">
        <v>71.785857492175097</v>
      </c>
      <c r="F369" s="1">
        <v>0</v>
      </c>
      <c r="G369" s="1">
        <v>0</v>
      </c>
      <c r="H369">
        <v>4.9826271595448102</v>
      </c>
      <c r="I369">
        <v>197.890730955267</v>
      </c>
      <c r="J369">
        <v>199.136624693192</v>
      </c>
      <c r="K369">
        <v>141.462710537503</v>
      </c>
      <c r="L369">
        <v>233.71918072588699</v>
      </c>
      <c r="M369">
        <v>38.6311554288989</v>
      </c>
      <c r="N369">
        <v>92.323617252069695</v>
      </c>
      <c r="O369">
        <v>64.237411742385902</v>
      </c>
      <c r="P369">
        <v>110723.682380952</v>
      </c>
      <c r="Q369">
        <v>136283.22922856201</v>
      </c>
      <c r="R369">
        <v>133.52985919428801</v>
      </c>
      <c r="S369">
        <v>708.35395225316199</v>
      </c>
      <c r="T369">
        <v>0.61125354591263403</v>
      </c>
      <c r="U369">
        <v>0.34632618240464003</v>
      </c>
      <c r="V369" s="1">
        <v>0</v>
      </c>
      <c r="W369">
        <v>0.116465835337784</v>
      </c>
      <c r="X369">
        <v>0.53720798225757405</v>
      </c>
      <c r="Y369" s="1">
        <v>0</v>
      </c>
      <c r="Z369">
        <v>0.11193882405592701</v>
      </c>
      <c r="AA369">
        <v>3.55210062259154E-4</v>
      </c>
      <c r="AB369">
        <v>8.4668901510941297E-3</v>
      </c>
      <c r="AC369" s="3">
        <v>1.3080966197823599E-3</v>
      </c>
      <c r="AD369" s="1">
        <v>0</v>
      </c>
      <c r="AE369" s="3">
        <v>7.7605513686357401E-3</v>
      </c>
      <c r="AF369" s="3">
        <v>1.0042029554212599E-3</v>
      </c>
      <c r="AG369">
        <v>3.8081872232454302E-3</v>
      </c>
      <c r="AH369">
        <v>9.8598474774376506</v>
      </c>
      <c r="AI369">
        <v>0.35218287177260699</v>
      </c>
      <c r="AJ369">
        <v>6511.2565867810799</v>
      </c>
      <c r="AK369" t="s">
        <v>111</v>
      </c>
      <c r="AL369" t="s">
        <v>112</v>
      </c>
      <c r="AM369">
        <v>255771706.30000001</v>
      </c>
      <c r="AN369">
        <v>2310</v>
      </c>
      <c r="AO369" s="1">
        <f t="shared" si="40"/>
        <v>1.7766785553578461E-2</v>
      </c>
      <c r="AP369" s="8">
        <f t="shared" si="41"/>
        <v>19.355381871776512</v>
      </c>
      <c r="AQ369" s="14">
        <f t="shared" si="43"/>
        <v>5.1150000000000002</v>
      </c>
      <c r="AR369" s="15">
        <f t="shared" si="42"/>
        <v>7.9191595799685599E-2</v>
      </c>
    </row>
    <row r="370" spans="1:46" x14ac:dyDescent="0.25">
      <c r="AN370">
        <f>SUM(AN355:AN369)</f>
        <v>646541</v>
      </c>
    </row>
    <row r="371" spans="1:46" x14ac:dyDescent="0.25">
      <c r="AO371" t="s">
        <v>226</v>
      </c>
      <c r="AP371" t="s">
        <v>227</v>
      </c>
      <c r="AQ371" t="s">
        <v>228</v>
      </c>
      <c r="AR371" t="s">
        <v>229</v>
      </c>
    </row>
    <row r="372" spans="1:46" x14ac:dyDescent="0.25">
      <c r="A372" t="s">
        <v>0</v>
      </c>
      <c r="B372" t="s">
        <v>1</v>
      </c>
      <c r="C372" t="s">
        <v>2</v>
      </c>
      <c r="D372" t="s">
        <v>3</v>
      </c>
      <c r="E372" t="s">
        <v>5</v>
      </c>
      <c r="F372" t="s">
        <v>6</v>
      </c>
      <c r="G372" t="s">
        <v>208</v>
      </c>
      <c r="H372" t="s">
        <v>7</v>
      </c>
      <c r="I372" t="s">
        <v>8</v>
      </c>
      <c r="J372" t="s">
        <v>134</v>
      </c>
      <c r="K372" t="s">
        <v>143</v>
      </c>
      <c r="L372" t="s">
        <v>9</v>
      </c>
      <c r="M372" t="s">
        <v>10</v>
      </c>
      <c r="N372" t="s">
        <v>11</v>
      </c>
      <c r="O372" t="s">
        <v>13</v>
      </c>
      <c r="P372" t="s">
        <v>14</v>
      </c>
      <c r="Q372" t="s">
        <v>15</v>
      </c>
      <c r="R372" t="s">
        <v>16</v>
      </c>
      <c r="S372" t="s">
        <v>17</v>
      </c>
      <c r="T372" t="s">
        <v>18</v>
      </c>
      <c r="U372" t="s">
        <v>20</v>
      </c>
      <c r="V372" t="s">
        <v>21</v>
      </c>
      <c r="W372" t="s">
        <v>22</v>
      </c>
      <c r="X372" t="s">
        <v>23</v>
      </c>
      <c r="Y372" t="s">
        <v>24</v>
      </c>
      <c r="Z372" t="s">
        <v>25</v>
      </c>
      <c r="AA372" t="s">
        <v>26</v>
      </c>
      <c r="AB372" t="s">
        <v>27</v>
      </c>
      <c r="AC372" s="3" t="s">
        <v>120</v>
      </c>
      <c r="AD372" t="s">
        <v>28</v>
      </c>
      <c r="AE372" s="3" t="s">
        <v>29</v>
      </c>
      <c r="AF372" s="3" t="s">
        <v>233</v>
      </c>
      <c r="AG372" t="s">
        <v>30</v>
      </c>
      <c r="AH372" t="s">
        <v>31</v>
      </c>
      <c r="AI372" t="s">
        <v>32</v>
      </c>
      <c r="AJ372" t="s">
        <v>33</v>
      </c>
      <c r="AK372" t="s">
        <v>34</v>
      </c>
      <c r="AL372" t="s">
        <v>74</v>
      </c>
      <c r="AM372" t="s">
        <v>35</v>
      </c>
      <c r="AN372" t="s">
        <v>36</v>
      </c>
      <c r="AO372" s="15">
        <v>1</v>
      </c>
      <c r="AP372" s="15">
        <v>0</v>
      </c>
      <c r="AQ372" s="15">
        <v>0</v>
      </c>
      <c r="AR372" s="15">
        <v>1</v>
      </c>
      <c r="AT372" s="15">
        <v>0.95</v>
      </c>
    </row>
    <row r="373" spans="1:46" x14ac:dyDescent="0.25">
      <c r="A373" t="s">
        <v>37</v>
      </c>
      <c r="B373">
        <v>11.752983955569899</v>
      </c>
      <c r="C373">
        <v>9.9084631376647903E-3</v>
      </c>
      <c r="D373">
        <v>11.263115053963199</v>
      </c>
      <c r="E373">
        <v>-51.054525105425903</v>
      </c>
      <c r="F373" s="1">
        <v>0</v>
      </c>
      <c r="G373" s="1">
        <v>0</v>
      </c>
      <c r="H373">
        <v>3.31928216900031</v>
      </c>
      <c r="I373">
        <v>-130.61839439363101</v>
      </c>
      <c r="J373">
        <v>-119.429299146896</v>
      </c>
      <c r="K373">
        <v>-147.80821662503899</v>
      </c>
      <c r="L373">
        <v>-108.987358214312</v>
      </c>
      <c r="M373">
        <v>31.587620449121498</v>
      </c>
      <c r="N373">
        <v>94.305364345977495</v>
      </c>
      <c r="O373">
        <v>69.059650279878198</v>
      </c>
      <c r="P373">
        <v>184525.00974484699</v>
      </c>
      <c r="Q373">
        <v>212736.33402868701</v>
      </c>
      <c r="R373">
        <v>84.122293578617104</v>
      </c>
      <c r="S373">
        <v>622.404085274713</v>
      </c>
      <c r="T373">
        <v>0.53524142774022099</v>
      </c>
      <c r="U373">
        <v>0.37979078511937098</v>
      </c>
      <c r="V373" s="1">
        <v>0</v>
      </c>
      <c r="W373">
        <v>0.173289003629536</v>
      </c>
      <c r="X373">
        <v>0.44692021125109199</v>
      </c>
      <c r="Y373" s="1">
        <v>0</v>
      </c>
      <c r="Z373">
        <v>0.29704169291101801</v>
      </c>
      <c r="AA373">
        <v>3.0058834142142598E-4</v>
      </c>
      <c r="AB373">
        <v>8.2254040141758796E-3</v>
      </c>
      <c r="AC373" s="3">
        <v>2.5836364455267502E-4</v>
      </c>
      <c r="AD373" s="1">
        <v>0</v>
      </c>
      <c r="AE373" s="3">
        <v>1.9725196154099702E-3</v>
      </c>
      <c r="AF373" s="3">
        <v>9.8358125878218391E-4</v>
      </c>
      <c r="AG373" s="1">
        <v>0</v>
      </c>
      <c r="AH373">
        <v>10.463827917505499</v>
      </c>
      <c r="AI373">
        <v>0.29183106501490702</v>
      </c>
      <c r="AJ373">
        <v>13.6498789913856</v>
      </c>
      <c r="AK373" t="s">
        <v>83</v>
      </c>
      <c r="AL373" t="s">
        <v>84</v>
      </c>
      <c r="AM373">
        <v>564092954.78999996</v>
      </c>
      <c r="AN373">
        <v>3057</v>
      </c>
      <c r="AO373" s="1">
        <f t="shared" ref="AO373:AO378" si="44">AA373+AB373*$AO$335+AF373*AQ373+AG373*$AR$335</f>
        <v>1.0768557625620685E-2</v>
      </c>
      <c r="AP373" s="8">
        <f>100*(1-(1-AO373)^12)</f>
        <v>12.183739059922871</v>
      </c>
      <c r="AQ373" s="14">
        <f>$AQ$266*$AT$372</f>
        <v>2.2799999999999998</v>
      </c>
      <c r="AR373" s="15">
        <f>B373/AP373-1</f>
        <v>-3.5354918735078233E-2</v>
      </c>
    </row>
    <row r="374" spans="1:46" x14ac:dyDescent="0.25">
      <c r="A374" t="s">
        <v>37</v>
      </c>
      <c r="B374">
        <v>13.820287437235599</v>
      </c>
      <c r="C374">
        <v>1.1263611197984399E-2</v>
      </c>
      <c r="D374">
        <v>12.7096539376062</v>
      </c>
      <c r="E374">
        <v>-45.9192136701366</v>
      </c>
      <c r="F374" s="1">
        <v>0</v>
      </c>
      <c r="G374" s="1">
        <v>0</v>
      </c>
      <c r="H374">
        <v>3.41260813998682</v>
      </c>
      <c r="I374">
        <v>-105.55883150467299</v>
      </c>
      <c r="J374">
        <v>-99.272249830920899</v>
      </c>
      <c r="K374">
        <v>-132.12958549354599</v>
      </c>
      <c r="L374">
        <v>-84.954599129913603</v>
      </c>
      <c r="M374">
        <v>32.806580600483699</v>
      </c>
      <c r="N374">
        <v>94.483472428077604</v>
      </c>
      <c r="O374">
        <v>68.992512171092599</v>
      </c>
      <c r="P374">
        <v>193696.18935450801</v>
      </c>
      <c r="Q374">
        <v>221713.105187265</v>
      </c>
      <c r="R374">
        <v>85.399563231465294</v>
      </c>
      <c r="S374">
        <v>645.97333756524097</v>
      </c>
      <c r="T374">
        <v>0.55055444743678905</v>
      </c>
      <c r="U374">
        <v>0.34655194854202498</v>
      </c>
      <c r="V374" s="1">
        <v>0</v>
      </c>
      <c r="W374">
        <v>0.23023476135559401</v>
      </c>
      <c r="X374">
        <v>0.42321329010238001</v>
      </c>
      <c r="Y374" s="1">
        <v>0</v>
      </c>
      <c r="Z374">
        <v>0.22475085191800301</v>
      </c>
      <c r="AA374">
        <v>2.98651681220378E-4</v>
      </c>
      <c r="AB374">
        <v>8.9379303201227306E-3</v>
      </c>
      <c r="AC374" s="3">
        <v>6.8112244051331098E-4</v>
      </c>
      <c r="AD374" s="1">
        <v>0</v>
      </c>
      <c r="AE374" s="3">
        <v>1.85026750770895E-3</v>
      </c>
      <c r="AF374" s="3">
        <v>9.9138543415882609E-4</v>
      </c>
      <c r="AG374">
        <v>1.58567118511157E-6</v>
      </c>
      <c r="AH374">
        <v>10.1620898805132</v>
      </c>
      <c r="AI374">
        <v>0.29397353896248801</v>
      </c>
      <c r="AJ374">
        <v>57.085164260981003</v>
      </c>
      <c r="AK374" t="s">
        <v>85</v>
      </c>
      <c r="AL374" t="s">
        <v>86</v>
      </c>
      <c r="AM374">
        <v>2268569769.7199998</v>
      </c>
      <c r="AN374">
        <v>11712</v>
      </c>
      <c r="AO374" s="1">
        <f t="shared" si="44"/>
        <v>1.225197939237105E-2</v>
      </c>
      <c r="AP374" s="8">
        <f t="shared" ref="AP374:AP387" si="45">100*(1-(1-AO374)^12)</f>
        <v>13.751010285428267</v>
      </c>
      <c r="AQ374" s="14">
        <f>$AQ$267*$AT$372</f>
        <v>3.04</v>
      </c>
      <c r="AR374" s="15">
        <f t="shared" ref="AR374:AR387" si="46">B374/AP374-1</f>
        <v>5.0379681470200666E-3</v>
      </c>
    </row>
    <row r="375" spans="1:46" x14ac:dyDescent="0.25">
      <c r="A375" t="s">
        <v>37</v>
      </c>
      <c r="B375">
        <v>15.147858660334499</v>
      </c>
      <c r="C375">
        <v>1.2409545935387E-2</v>
      </c>
      <c r="D375">
        <v>13.915967799029101</v>
      </c>
      <c r="E375">
        <v>-35.812693278079401</v>
      </c>
      <c r="F375" s="1">
        <v>0</v>
      </c>
      <c r="G375" s="1">
        <v>0</v>
      </c>
      <c r="H375">
        <v>3.5485785289159399</v>
      </c>
      <c r="I375">
        <v>-80.015354135978896</v>
      </c>
      <c r="J375">
        <v>-75.718041363602694</v>
      </c>
      <c r="K375">
        <v>-113.70351686433</v>
      </c>
      <c r="L375">
        <v>-60.102936162136402</v>
      </c>
      <c r="M375">
        <v>34.617492436196798</v>
      </c>
      <c r="N375">
        <v>94.3291365056769</v>
      </c>
      <c r="O375">
        <v>68.669705269359596</v>
      </c>
      <c r="P375">
        <v>200432.137034363</v>
      </c>
      <c r="Q375">
        <v>231157.139786688</v>
      </c>
      <c r="R375">
        <v>85.668910922201505</v>
      </c>
      <c r="S375">
        <v>657.74594962945002</v>
      </c>
      <c r="T375">
        <v>0.51941321411615604</v>
      </c>
      <c r="U375">
        <v>0.349765434376207</v>
      </c>
      <c r="V375" s="1">
        <v>0</v>
      </c>
      <c r="W375">
        <v>0.25658007011351602</v>
      </c>
      <c r="X375">
        <v>0.39365449551027498</v>
      </c>
      <c r="Y375" s="1">
        <v>0</v>
      </c>
      <c r="Z375">
        <v>0.25209268172258398</v>
      </c>
      <c r="AA375">
        <v>2.9954731640260198E-4</v>
      </c>
      <c r="AB375">
        <v>9.4314616365395801E-3</v>
      </c>
      <c r="AC375" s="3">
        <v>9.7972660855151104E-4</v>
      </c>
      <c r="AD375" s="1">
        <v>0</v>
      </c>
      <c r="AE375" s="3">
        <v>1.7648117551181701E-3</v>
      </c>
      <c r="AF375" s="3">
        <v>9.9830895066722598E-4</v>
      </c>
      <c r="AG375">
        <v>2.7436550656122001E-5</v>
      </c>
      <c r="AH375">
        <v>9.6157054760288396</v>
      </c>
      <c r="AI375">
        <v>0.29465820762841</v>
      </c>
      <c r="AJ375">
        <v>147.28165950175099</v>
      </c>
      <c r="AK375" t="s">
        <v>87</v>
      </c>
      <c r="AL375" t="s">
        <v>88</v>
      </c>
      <c r="AM375">
        <v>8801576433.5900002</v>
      </c>
      <c r="AN375">
        <v>43913</v>
      </c>
      <c r="AO375" s="1">
        <f t="shared" si="44"/>
        <v>1.3552019516133763E-2</v>
      </c>
      <c r="AP375" s="8">
        <f t="shared" si="45"/>
        <v>15.103408065992207</v>
      </c>
      <c r="AQ375" s="14">
        <f>$AQ$268*$AT$372</f>
        <v>3.8</v>
      </c>
      <c r="AR375" s="15">
        <f t="shared" si="46"/>
        <v>2.9430837164745594E-3</v>
      </c>
    </row>
    <row r="376" spans="1:46" x14ac:dyDescent="0.25">
      <c r="A376" t="s">
        <v>37</v>
      </c>
      <c r="B376">
        <v>16.982802782765599</v>
      </c>
      <c r="C376">
        <v>1.38064212269828E-2</v>
      </c>
      <c r="D376">
        <v>15.365770358761401</v>
      </c>
      <c r="E376">
        <v>-26.121310070633399</v>
      </c>
      <c r="F376" s="1">
        <v>0</v>
      </c>
      <c r="G376" s="1">
        <v>0</v>
      </c>
      <c r="H376">
        <v>3.6679365666799999</v>
      </c>
      <c r="I376">
        <v>-55.752534347645302</v>
      </c>
      <c r="J376">
        <v>-54.206346410700903</v>
      </c>
      <c r="K376">
        <v>-96.758933753162097</v>
      </c>
      <c r="L376">
        <v>-35.885743089651903</v>
      </c>
      <c r="M376">
        <v>35.2882137173942</v>
      </c>
      <c r="N376">
        <v>94.245920275993996</v>
      </c>
      <c r="O376">
        <v>68.541633670406497</v>
      </c>
      <c r="P376">
        <v>200884.016334424</v>
      </c>
      <c r="Q376">
        <v>232704.734611641</v>
      </c>
      <c r="R376">
        <v>85.758175801504905</v>
      </c>
      <c r="S376">
        <v>671.95411737703898</v>
      </c>
      <c r="T376">
        <v>0.51830941696761601</v>
      </c>
      <c r="U376">
        <v>0.34254112767903699</v>
      </c>
      <c r="V376" s="1">
        <v>0</v>
      </c>
      <c r="W376">
        <v>0.25047933978112402</v>
      </c>
      <c r="X376">
        <v>0.40697953253983798</v>
      </c>
      <c r="Y376" s="1">
        <v>0</v>
      </c>
      <c r="Z376">
        <v>0.26265214732588099</v>
      </c>
      <c r="AA376">
        <v>2.9921683351518498E-4</v>
      </c>
      <c r="AB376">
        <v>9.9687144220500703E-3</v>
      </c>
      <c r="AC376" s="3">
        <v>1.31212247328567E-3</v>
      </c>
      <c r="AD376" s="1">
        <v>0</v>
      </c>
      <c r="AE376" s="3">
        <v>2.2368329381841799E-3</v>
      </c>
      <c r="AF376" s="3">
        <v>1.0051176017202199E-3</v>
      </c>
      <c r="AG376">
        <v>3.9182186821571402E-5</v>
      </c>
      <c r="AH376">
        <v>9.4110215731812499</v>
      </c>
      <c r="AI376">
        <v>0.29544676251922197</v>
      </c>
      <c r="AJ376">
        <v>303.467042361278</v>
      </c>
      <c r="AK376" t="s">
        <v>89</v>
      </c>
      <c r="AL376" t="s">
        <v>90</v>
      </c>
      <c r="AM376">
        <v>23800336487.27</v>
      </c>
      <c r="AN376">
        <v>118478</v>
      </c>
      <c r="AO376" s="1">
        <f t="shared" si="44"/>
        <v>1.5320137480966424E-2</v>
      </c>
      <c r="AP376" s="8">
        <f t="shared" si="45"/>
        <v>16.911546406714173</v>
      </c>
      <c r="AQ376" s="14">
        <f>$AQ$269*$AT$372</f>
        <v>4.9874999999999998</v>
      </c>
      <c r="AR376" s="15">
        <f t="shared" si="46"/>
        <v>4.2134748850133352E-3</v>
      </c>
    </row>
    <row r="377" spans="1:46" x14ac:dyDescent="0.25">
      <c r="A377" t="s">
        <v>37</v>
      </c>
      <c r="B377">
        <v>17.8269750643055</v>
      </c>
      <c r="C377">
        <v>1.5419866691837101E-2</v>
      </c>
      <c r="D377">
        <v>17.012473401378799</v>
      </c>
      <c r="E377">
        <v>-14.3856715601317</v>
      </c>
      <c r="F377" s="1">
        <v>0</v>
      </c>
      <c r="G377" s="1">
        <v>0</v>
      </c>
      <c r="H377">
        <v>3.8034108448906299</v>
      </c>
      <c r="I377">
        <v>-32.432857022703303</v>
      </c>
      <c r="J377">
        <v>-31.450852472571</v>
      </c>
      <c r="K377">
        <v>-79.707915477706095</v>
      </c>
      <c r="L377">
        <v>-11.968634969297399</v>
      </c>
      <c r="M377">
        <v>35.213639586991398</v>
      </c>
      <c r="N377">
        <v>93.633534605462003</v>
      </c>
      <c r="O377">
        <v>68.087203613490104</v>
      </c>
      <c r="P377">
        <v>195027.47306881199</v>
      </c>
      <c r="Q377">
        <v>227073.093477027</v>
      </c>
      <c r="R377">
        <v>85.781351574873298</v>
      </c>
      <c r="S377">
        <v>681.62889126533696</v>
      </c>
      <c r="T377">
        <v>0.50032859341378999</v>
      </c>
      <c r="U377">
        <v>0.36460505194780402</v>
      </c>
      <c r="V377" s="1">
        <v>0</v>
      </c>
      <c r="W377">
        <v>0.20379820885045499</v>
      </c>
      <c r="X377">
        <v>0.43159673920174002</v>
      </c>
      <c r="Y377" s="1">
        <v>0</v>
      </c>
      <c r="Z377">
        <v>0.289735215399819</v>
      </c>
      <c r="AA377">
        <v>3.00630100777656E-4</v>
      </c>
      <c r="AB377">
        <v>9.9099884940476793E-3</v>
      </c>
      <c r="AC377" s="3">
        <v>1.83002352775566E-3</v>
      </c>
      <c r="AD377" s="1">
        <v>0</v>
      </c>
      <c r="AE377" s="3">
        <v>3.20756844260569E-3</v>
      </c>
      <c r="AF377" s="3">
        <v>1.0072620467146201E-3</v>
      </c>
      <c r="AG377">
        <v>1.7172049690053199E-4</v>
      </c>
      <c r="AH377">
        <v>9.4432056667334301</v>
      </c>
      <c r="AI377">
        <v>0.29681332483459899</v>
      </c>
      <c r="AJ377">
        <v>602.40326793896202</v>
      </c>
      <c r="AK377" t="s">
        <v>91</v>
      </c>
      <c r="AL377" t="s">
        <v>92</v>
      </c>
      <c r="AM377">
        <v>37586864774.660004</v>
      </c>
      <c r="AN377">
        <v>192726</v>
      </c>
      <c r="AO377" s="39">
        <f t="shared" si="44"/>
        <v>1.5645283285809757E-2</v>
      </c>
      <c r="AP377" s="41">
        <f t="shared" si="45"/>
        <v>17.240183393237306</v>
      </c>
      <c r="AQ377" s="44">
        <f>$AQ$270*$AT$372</f>
        <v>5.2249999999999996</v>
      </c>
      <c r="AR377" s="42">
        <f t="shared" si="46"/>
        <v>3.4036277786834379E-2</v>
      </c>
    </row>
    <row r="378" spans="1:46" x14ac:dyDescent="0.25">
      <c r="A378" t="s">
        <v>37</v>
      </c>
      <c r="B378">
        <v>19.719001151207301</v>
      </c>
      <c r="C378">
        <v>1.68825202894595E-2</v>
      </c>
      <c r="D378">
        <v>18.4798416704032</v>
      </c>
      <c r="E378">
        <v>-3.6946776698910502</v>
      </c>
      <c r="F378" s="1">
        <v>0</v>
      </c>
      <c r="G378" s="1">
        <v>0</v>
      </c>
      <c r="H378">
        <v>3.9237547593345199</v>
      </c>
      <c r="I378">
        <v>-9.21639240853046</v>
      </c>
      <c r="J378">
        <v>-8.43156694317695</v>
      </c>
      <c r="K378">
        <v>-60.342190934753603</v>
      </c>
      <c r="L378">
        <v>12.3234823077537</v>
      </c>
      <c r="M378">
        <v>34.468945135241</v>
      </c>
      <c r="N378">
        <v>92.933029929628205</v>
      </c>
      <c r="O378">
        <v>67.672124109910598</v>
      </c>
      <c r="P378">
        <v>185199.617968101</v>
      </c>
      <c r="Q378">
        <v>216517.77557672601</v>
      </c>
      <c r="R378">
        <v>86.493771625511599</v>
      </c>
      <c r="S378">
        <v>690.03502464237499</v>
      </c>
      <c r="T378">
        <v>0.50475351686361403</v>
      </c>
      <c r="U378">
        <v>0.37642307952895798</v>
      </c>
      <c r="V378" s="1">
        <v>0</v>
      </c>
      <c r="W378">
        <v>0.15850309951472399</v>
      </c>
      <c r="X378">
        <v>0.465073820956317</v>
      </c>
      <c r="Y378" s="1">
        <v>0</v>
      </c>
      <c r="Z378">
        <v>0.29172074459684899</v>
      </c>
      <c r="AA378">
        <v>3.02710147376667E-4</v>
      </c>
      <c r="AB378">
        <v>9.7045738208195193E-3</v>
      </c>
      <c r="AC378" s="3">
        <v>2.3887952869104602E-3</v>
      </c>
      <c r="AD378" s="1">
        <v>0</v>
      </c>
      <c r="AE378" s="3">
        <v>3.7749061843248E-3</v>
      </c>
      <c r="AF378" s="3">
        <v>1.0093139158638899E-3</v>
      </c>
      <c r="AG378">
        <v>7.1159625435744103E-4</v>
      </c>
      <c r="AH378">
        <v>9.6661584910622302</v>
      </c>
      <c r="AI378">
        <v>0.29743215097263798</v>
      </c>
      <c r="AJ378">
        <v>1037.2531998536299</v>
      </c>
      <c r="AK378" t="s">
        <v>93</v>
      </c>
      <c r="AL378" t="s">
        <v>94</v>
      </c>
      <c r="AM378">
        <v>42255330035.220001</v>
      </c>
      <c r="AN378">
        <v>228161</v>
      </c>
      <c r="AO378" s="1">
        <f t="shared" si="44"/>
        <v>1.5992545432942453E-2</v>
      </c>
      <c r="AP378" s="8">
        <f t="shared" si="45"/>
        <v>17.58985800215671</v>
      </c>
      <c r="AQ378" s="14">
        <f>$AQ$271*$AT$372</f>
        <v>5.2249999999999996</v>
      </c>
      <c r="AR378" s="15">
        <f t="shared" si="46"/>
        <v>0.12104379403117038</v>
      </c>
    </row>
    <row r="379" spans="1:46" x14ac:dyDescent="0.25">
      <c r="A379" t="s">
        <v>37</v>
      </c>
      <c r="B379">
        <v>20.9769877950691</v>
      </c>
      <c r="C379">
        <v>1.86878911249127E-2</v>
      </c>
      <c r="D379">
        <v>20.258225813252999</v>
      </c>
      <c r="E379">
        <v>7.8524742748792997</v>
      </c>
      <c r="F379" s="1">
        <v>0</v>
      </c>
      <c r="G379" s="1">
        <v>0</v>
      </c>
      <c r="H379">
        <v>4.0494215752881297</v>
      </c>
      <c r="I379">
        <v>14.233187293138</v>
      </c>
      <c r="J379">
        <v>14.899011029929</v>
      </c>
      <c r="K379">
        <v>-33.542153752524001</v>
      </c>
      <c r="L379">
        <v>36.918659961295901</v>
      </c>
      <c r="M379">
        <v>33.666411225222902</v>
      </c>
      <c r="N379">
        <v>93.038195059904993</v>
      </c>
      <c r="O379">
        <v>67.913432539472097</v>
      </c>
      <c r="P379">
        <v>175870.41518434099</v>
      </c>
      <c r="Q379">
        <v>206799.08144174199</v>
      </c>
      <c r="R379">
        <v>89.792970108736199</v>
      </c>
      <c r="S379">
        <v>687.57367390164995</v>
      </c>
      <c r="T379">
        <v>0.54976208314620101</v>
      </c>
      <c r="U379">
        <v>0.37614185436708703</v>
      </c>
      <c r="V379" s="1">
        <v>0</v>
      </c>
      <c r="W379">
        <v>0.124052398652854</v>
      </c>
      <c r="X379">
        <v>0.49980574698005698</v>
      </c>
      <c r="Y379" s="1">
        <v>0</v>
      </c>
      <c r="Z379">
        <v>0.25829304762627198</v>
      </c>
      <c r="AA379">
        <v>3.0216469437179498E-4</v>
      </c>
      <c r="AB379">
        <v>9.2622285479263093E-3</v>
      </c>
      <c r="AC379" s="3">
        <v>3.3571162382958698E-3</v>
      </c>
      <c r="AD379" s="1">
        <v>0</v>
      </c>
      <c r="AE379" s="3">
        <v>4.3540031847186002E-3</v>
      </c>
      <c r="AF379" s="3">
        <v>1.00678396265285E-3</v>
      </c>
      <c r="AG379">
        <v>1.41244642007018E-3</v>
      </c>
      <c r="AH379">
        <v>9.9055122191988207</v>
      </c>
      <c r="AI379">
        <v>0.29760460059093402</v>
      </c>
      <c r="AJ379">
        <v>1479.4878955535501</v>
      </c>
      <c r="AK379" t="s">
        <v>95</v>
      </c>
      <c r="AL379" t="s">
        <v>96</v>
      </c>
      <c r="AM379">
        <v>31736344031.259998</v>
      </c>
      <c r="AN379">
        <v>180453</v>
      </c>
      <c r="AO379" s="1">
        <f t="shared" ref="AO379:AO387" si="47">AA379+AB379*$AO$335+AF379*AQ379+AG379*$AR$335</f>
        <v>1.6237285867229428E-2</v>
      </c>
      <c r="AP379" s="8">
        <f t="shared" si="45"/>
        <v>17.835484513342514</v>
      </c>
      <c r="AQ379" s="10">
        <f>AQ378</f>
        <v>5.2249999999999996</v>
      </c>
      <c r="AR379" s="15">
        <f t="shared" si="46"/>
        <v>0.17613781556517094</v>
      </c>
    </row>
    <row r="380" spans="1:46" x14ac:dyDescent="0.25">
      <c r="A380" t="s">
        <v>37</v>
      </c>
      <c r="B380">
        <v>21.644485759920698</v>
      </c>
      <c r="C380">
        <v>2.0366447405560598E-2</v>
      </c>
      <c r="D380">
        <v>21.879715490495201</v>
      </c>
      <c r="E380">
        <v>12.348215244021301</v>
      </c>
      <c r="F380" s="1">
        <v>0</v>
      </c>
      <c r="G380" s="1">
        <v>0</v>
      </c>
      <c r="H380">
        <v>4.1223853407979698</v>
      </c>
      <c r="I380">
        <v>38.762245557040998</v>
      </c>
      <c r="J380">
        <v>39.319145523578399</v>
      </c>
      <c r="K380">
        <v>-8.1512890602638404</v>
      </c>
      <c r="L380">
        <v>62.173309798877298</v>
      </c>
      <c r="M380">
        <v>33.474107403319202</v>
      </c>
      <c r="N380">
        <v>93.227537675309605</v>
      </c>
      <c r="O380">
        <v>68.143129509067194</v>
      </c>
      <c r="P380">
        <v>170428.52981159501</v>
      </c>
      <c r="Q380">
        <v>201317.21431427801</v>
      </c>
      <c r="R380">
        <v>96.757339851858305</v>
      </c>
      <c r="S380">
        <v>689.34714801891596</v>
      </c>
      <c r="T380">
        <v>0.57825294549567496</v>
      </c>
      <c r="U380">
        <v>0.36174852931525697</v>
      </c>
      <c r="V380" s="1">
        <v>0</v>
      </c>
      <c r="W380">
        <v>0.114793138191</v>
      </c>
      <c r="X380">
        <v>0.52345833249374196</v>
      </c>
      <c r="Y380" s="1">
        <v>0</v>
      </c>
      <c r="Z380">
        <v>0.22469727295795699</v>
      </c>
      <c r="AA380">
        <v>3.0118300503358797E-4</v>
      </c>
      <c r="AB380">
        <v>9.0158450954876002E-3</v>
      </c>
      <c r="AC380" s="3">
        <v>3.6707700403147002E-3</v>
      </c>
      <c r="AD380" s="1">
        <v>0</v>
      </c>
      <c r="AE380" s="3">
        <v>4.8708088610494296E-3</v>
      </c>
      <c r="AF380" s="3">
        <v>1.00446802342164E-3</v>
      </c>
      <c r="AG380">
        <v>2.5078806380433201E-3</v>
      </c>
      <c r="AH380">
        <v>9.9530827718561099</v>
      </c>
      <c r="AI380">
        <v>0.297225875857484</v>
      </c>
      <c r="AJ380">
        <v>1932.8429611552399</v>
      </c>
      <c r="AK380" t="s">
        <v>97</v>
      </c>
      <c r="AL380" t="s">
        <v>98</v>
      </c>
      <c r="AM380">
        <v>24948521193.529999</v>
      </c>
      <c r="AN380">
        <v>146387</v>
      </c>
      <c r="AO380" s="1">
        <f t="shared" si="47"/>
        <v>1.7073254160942575E-2</v>
      </c>
      <c r="AP380" s="8">
        <f t="shared" si="45"/>
        <v>18.669427251890191</v>
      </c>
      <c r="AQ380" s="10">
        <f t="shared" ref="AQ380:AQ387" si="48">AQ379</f>
        <v>5.2249999999999996</v>
      </c>
      <c r="AR380" s="15">
        <f t="shared" si="46"/>
        <v>0.1593545676517365</v>
      </c>
    </row>
    <row r="381" spans="1:46" x14ac:dyDescent="0.25">
      <c r="A381" t="s">
        <v>37</v>
      </c>
      <c r="B381">
        <v>22.948769921818801</v>
      </c>
      <c r="C381">
        <v>2.1586591689614801E-2</v>
      </c>
      <c r="D381">
        <v>23.039346215939101</v>
      </c>
      <c r="E381">
        <v>9.1967543710167501</v>
      </c>
      <c r="F381" s="1">
        <v>0</v>
      </c>
      <c r="G381" s="1">
        <v>0</v>
      </c>
      <c r="H381">
        <v>4.1605706190280101</v>
      </c>
      <c r="I381">
        <v>62.861185099834998</v>
      </c>
      <c r="J381">
        <v>63.347296907462798</v>
      </c>
      <c r="K381">
        <v>20.885258571925899</v>
      </c>
      <c r="L381">
        <v>87.100329310518106</v>
      </c>
      <c r="M381">
        <v>34.1450229155557</v>
      </c>
      <c r="N381">
        <v>93.578396739407694</v>
      </c>
      <c r="O381">
        <v>68.374635593453903</v>
      </c>
      <c r="P381">
        <v>164581.792115452</v>
      </c>
      <c r="Q381">
        <v>195352.93131953001</v>
      </c>
      <c r="R381">
        <v>109.81564490108801</v>
      </c>
      <c r="S381">
        <v>686.61458470564298</v>
      </c>
      <c r="T381">
        <v>0.62939197299849403</v>
      </c>
      <c r="U381">
        <v>0.34096931935974401</v>
      </c>
      <c r="V381" s="1">
        <v>0</v>
      </c>
      <c r="W381">
        <v>0.128143358703349</v>
      </c>
      <c r="X381">
        <v>0.53088732193690602</v>
      </c>
      <c r="Y381" s="1">
        <v>0</v>
      </c>
      <c r="Z381">
        <v>0.14873606723559701</v>
      </c>
      <c r="AA381">
        <v>3.0224528669400001E-4</v>
      </c>
      <c r="AB381">
        <v>8.9895787459845205E-3</v>
      </c>
      <c r="AC381" s="3">
        <v>3.81668117077439E-3</v>
      </c>
      <c r="AD381" s="1">
        <v>0</v>
      </c>
      <c r="AE381" s="3">
        <v>5.2432884976869997E-3</v>
      </c>
      <c r="AF381" s="3">
        <v>1.0069230100271901E-3</v>
      </c>
      <c r="AG381">
        <v>3.2348492029320801E-3</v>
      </c>
      <c r="AH381">
        <v>9.7336791427540508</v>
      </c>
      <c r="AI381">
        <v>0.29673586931815399</v>
      </c>
      <c r="AJ381">
        <v>2414.4706931655801</v>
      </c>
      <c r="AK381" t="s">
        <v>99</v>
      </c>
      <c r="AL381" t="s">
        <v>100</v>
      </c>
      <c r="AM381">
        <v>19230559499.73</v>
      </c>
      <c r="AN381">
        <v>116845</v>
      </c>
      <c r="AO381" s="1">
        <f t="shared" si="47"/>
        <v>1.7787845963002667E-2</v>
      </c>
      <c r="AP381" s="8">
        <f t="shared" si="45"/>
        <v>19.376128982047014</v>
      </c>
      <c r="AQ381" s="10">
        <f t="shared" si="48"/>
        <v>5.2249999999999996</v>
      </c>
      <c r="AR381" s="15">
        <f t="shared" si="46"/>
        <v>0.18438362704346289</v>
      </c>
    </row>
    <row r="382" spans="1:46" x14ac:dyDescent="0.25">
      <c r="A382" t="s">
        <v>37</v>
      </c>
      <c r="B382">
        <v>23.378763680784001</v>
      </c>
      <c r="C382">
        <v>2.3349246575297099E-2</v>
      </c>
      <c r="D382">
        <v>24.686735425202901</v>
      </c>
      <c r="E382">
        <v>2.6289646065016101</v>
      </c>
      <c r="F382" s="1">
        <v>0</v>
      </c>
      <c r="G382" s="1">
        <v>0</v>
      </c>
      <c r="H382">
        <v>4.1887318403234302</v>
      </c>
      <c r="I382">
        <v>87.356518352629493</v>
      </c>
      <c r="J382">
        <v>87.838992642196601</v>
      </c>
      <c r="K382">
        <v>49.244875701138199</v>
      </c>
      <c r="L382">
        <v>112.49908014538801</v>
      </c>
      <c r="M382">
        <v>35.611463828890599</v>
      </c>
      <c r="N382">
        <v>93.892179755003596</v>
      </c>
      <c r="O382">
        <v>68.486907369655597</v>
      </c>
      <c r="P382">
        <v>158671.162994666</v>
      </c>
      <c r="Q382">
        <v>190483.12679233201</v>
      </c>
      <c r="R382">
        <v>123.99850481534401</v>
      </c>
      <c r="S382">
        <v>683.36444759262099</v>
      </c>
      <c r="T382">
        <v>0.65990725125432403</v>
      </c>
      <c r="U382">
        <v>0.33850071102877599</v>
      </c>
      <c r="V382" s="1">
        <v>0</v>
      </c>
      <c r="W382">
        <v>0.14729061389610801</v>
      </c>
      <c r="X382">
        <v>0.51420867507511503</v>
      </c>
      <c r="Y382" s="1">
        <v>0</v>
      </c>
      <c r="Z382">
        <v>8.9460783936773702E-2</v>
      </c>
      <c r="AA382">
        <v>3.0173943260070399E-4</v>
      </c>
      <c r="AB382">
        <v>9.1451045963715696E-3</v>
      </c>
      <c r="AC382" s="3">
        <v>4.0413648388075403E-3</v>
      </c>
      <c r="AD382" s="1">
        <v>0</v>
      </c>
      <c r="AE382" s="3">
        <v>5.1251276085762E-3</v>
      </c>
      <c r="AF382" s="3">
        <v>1.00989503298899E-3</v>
      </c>
      <c r="AG382">
        <v>4.7359486345015297E-3</v>
      </c>
      <c r="AH382">
        <v>9.2980240308819706</v>
      </c>
      <c r="AI382">
        <v>0.29665062252128399</v>
      </c>
      <c r="AJ382">
        <v>2907.4174523934498</v>
      </c>
      <c r="AK382" t="s">
        <v>101</v>
      </c>
      <c r="AL382" t="s">
        <v>102</v>
      </c>
      <c r="AM382">
        <v>17194559249.080002</v>
      </c>
      <c r="AN382">
        <v>108366</v>
      </c>
      <c r="AO382" s="1">
        <f t="shared" si="47"/>
        <v>1.9459494210841276E-2</v>
      </c>
      <c r="AP382" s="8">
        <f t="shared" si="45"/>
        <v>21.007389356969064</v>
      </c>
      <c r="AQ382" s="10">
        <f t="shared" si="48"/>
        <v>5.2249999999999996</v>
      </c>
      <c r="AR382" s="15">
        <f t="shared" si="46"/>
        <v>0.11288286628667876</v>
      </c>
    </row>
    <row r="383" spans="1:46" x14ac:dyDescent="0.25">
      <c r="A383" t="s">
        <v>37</v>
      </c>
      <c r="B383">
        <v>25.421670572023999</v>
      </c>
      <c r="C383">
        <v>2.4225847807503201E-2</v>
      </c>
      <c r="D383">
        <v>25.493919722013299</v>
      </c>
      <c r="E383">
        <v>8.5295336812758595</v>
      </c>
      <c r="F383" s="1">
        <v>0</v>
      </c>
      <c r="G383" s="1">
        <v>0</v>
      </c>
      <c r="H383">
        <v>4.2993309858784698</v>
      </c>
      <c r="I383">
        <v>110.664016948658</v>
      </c>
      <c r="J383">
        <v>110.970792331043</v>
      </c>
      <c r="K383">
        <v>70.405631810467099</v>
      </c>
      <c r="L383">
        <v>136.90575831866701</v>
      </c>
      <c r="M383">
        <v>36.5130040691311</v>
      </c>
      <c r="N383">
        <v>93.753426665810906</v>
      </c>
      <c r="O383">
        <v>68.294576820933202</v>
      </c>
      <c r="P383">
        <v>151987.41202941001</v>
      </c>
      <c r="Q383">
        <v>184517.460812423</v>
      </c>
      <c r="R383">
        <v>129.24438881397501</v>
      </c>
      <c r="S383">
        <v>688.36585985781301</v>
      </c>
      <c r="T383">
        <v>0.67483962028856803</v>
      </c>
      <c r="U383">
        <v>0.32364143282378299</v>
      </c>
      <c r="V383" s="1">
        <v>0</v>
      </c>
      <c r="W383">
        <v>0.124896523587558</v>
      </c>
      <c r="X383">
        <v>0.55146204358865702</v>
      </c>
      <c r="Y383" s="1">
        <v>0</v>
      </c>
      <c r="Z383">
        <v>7.3722547523789997E-2</v>
      </c>
      <c r="AA383">
        <v>3.04831372457325E-4</v>
      </c>
      <c r="AB383">
        <v>9.0814906839708706E-3</v>
      </c>
      <c r="AC383" s="3">
        <v>3.7336032520232398E-3</v>
      </c>
      <c r="AD383" s="1">
        <v>0</v>
      </c>
      <c r="AE383" s="3">
        <v>5.3357489204379398E-3</v>
      </c>
      <c r="AF383" s="3">
        <v>1.01095478965334E-3</v>
      </c>
      <c r="AG383">
        <v>5.7702893497035296E-3</v>
      </c>
      <c r="AH383">
        <v>9.0596923456163196</v>
      </c>
      <c r="AI383">
        <v>0.29721515006362398</v>
      </c>
      <c r="AJ383">
        <v>3518.29999146516</v>
      </c>
      <c r="AK383" t="s">
        <v>103</v>
      </c>
      <c r="AL383" t="s">
        <v>104</v>
      </c>
      <c r="AM383">
        <v>14108231521.629999</v>
      </c>
      <c r="AN383">
        <v>92825</v>
      </c>
      <c r="AO383" s="1">
        <f t="shared" si="47"/>
        <v>2.043885018207043E-2</v>
      </c>
      <c r="AP383" s="8">
        <f t="shared" si="45"/>
        <v>21.948971920553774</v>
      </c>
      <c r="AQ383" s="10">
        <f t="shared" si="48"/>
        <v>5.2249999999999996</v>
      </c>
      <c r="AR383" s="15">
        <f t="shared" si="46"/>
        <v>0.15821691622003797</v>
      </c>
    </row>
    <row r="384" spans="1:46" x14ac:dyDescent="0.25">
      <c r="A384" t="s">
        <v>37</v>
      </c>
      <c r="B384">
        <v>25.070383321592999</v>
      </c>
      <c r="C384">
        <v>2.4458015432236201E-2</v>
      </c>
      <c r="D384">
        <v>25.706369881339</v>
      </c>
      <c r="E384">
        <v>18.080789211737301</v>
      </c>
      <c r="F384" s="1">
        <v>0</v>
      </c>
      <c r="G384" s="1">
        <v>0</v>
      </c>
      <c r="H384">
        <v>4.4277084490035001</v>
      </c>
      <c r="I384">
        <v>132.92465821492499</v>
      </c>
      <c r="J384">
        <v>133.271396461362</v>
      </c>
      <c r="K384">
        <v>87.844176538144694</v>
      </c>
      <c r="L384">
        <v>161.21845119831801</v>
      </c>
      <c r="M384">
        <v>37.344441370279299</v>
      </c>
      <c r="N384">
        <v>92.947149259036095</v>
      </c>
      <c r="O384">
        <v>67.590047199772798</v>
      </c>
      <c r="P384">
        <v>140891.35472693399</v>
      </c>
      <c r="Q384">
        <v>173601.46282946999</v>
      </c>
      <c r="R384">
        <v>132.33362155638599</v>
      </c>
      <c r="S384">
        <v>696.07337241682706</v>
      </c>
      <c r="T384">
        <v>0.66681835207624796</v>
      </c>
      <c r="U384">
        <v>0.32797301152578001</v>
      </c>
      <c r="V384" s="1">
        <v>0</v>
      </c>
      <c r="W384">
        <v>0.10147528576449399</v>
      </c>
      <c r="X384">
        <v>0.570551702709724</v>
      </c>
      <c r="Y384" s="1">
        <v>0</v>
      </c>
      <c r="Z384">
        <v>8.7165008842819802E-2</v>
      </c>
      <c r="AA384">
        <v>3.1249168937540098E-4</v>
      </c>
      <c r="AB384">
        <v>9.0918314636699409E-3</v>
      </c>
      <c r="AC384" s="3">
        <v>3.02497000136749E-3</v>
      </c>
      <c r="AD384" s="1">
        <v>0</v>
      </c>
      <c r="AE384" s="3">
        <v>6.5490152967195101E-3</v>
      </c>
      <c r="AF384" s="3">
        <v>1.0131002890979501E-3</v>
      </c>
      <c r="AG384">
        <v>5.4797484554572904E-3</v>
      </c>
      <c r="AH384">
        <v>8.8404993727884396</v>
      </c>
      <c r="AI384">
        <v>0.29757142525427499</v>
      </c>
      <c r="AJ384">
        <v>4234.6950264712596</v>
      </c>
      <c r="AK384" t="s">
        <v>105</v>
      </c>
      <c r="AL384" t="s">
        <v>106</v>
      </c>
      <c r="AM384">
        <v>9101581515.3600006</v>
      </c>
      <c r="AN384">
        <v>64600</v>
      </c>
      <c r="AO384" s="1">
        <f t="shared" si="47"/>
        <v>2.0177520619039421E-2</v>
      </c>
      <c r="AP384" s="8">
        <f t="shared" si="45"/>
        <v>21.698733376558554</v>
      </c>
      <c r="AQ384" s="10">
        <f t="shared" si="48"/>
        <v>5.2249999999999996</v>
      </c>
      <c r="AR384" s="15">
        <f t="shared" si="46"/>
        <v>0.15538464326571644</v>
      </c>
    </row>
    <row r="385" spans="1:46" x14ac:dyDescent="0.25">
      <c r="A385" t="s">
        <v>37</v>
      </c>
      <c r="B385">
        <v>24.746363708297899</v>
      </c>
      <c r="C385">
        <v>2.3452815050170401E-2</v>
      </c>
      <c r="D385">
        <v>24.7825182688401</v>
      </c>
      <c r="E385">
        <v>35.696285814156397</v>
      </c>
      <c r="F385" s="1">
        <v>0</v>
      </c>
      <c r="G385" s="1">
        <v>0</v>
      </c>
      <c r="H385">
        <v>4.6143748426144304</v>
      </c>
      <c r="I385">
        <v>154.223405795616</v>
      </c>
      <c r="J385">
        <v>154.466934138147</v>
      </c>
      <c r="K385">
        <v>105.442822291323</v>
      </c>
      <c r="L385">
        <v>185.02486272939899</v>
      </c>
      <c r="M385">
        <v>37.700956770613999</v>
      </c>
      <c r="N385">
        <v>92.160331291776501</v>
      </c>
      <c r="O385">
        <v>66.957977755493104</v>
      </c>
      <c r="P385">
        <v>129197.97203181501</v>
      </c>
      <c r="Q385">
        <v>162703.05377615601</v>
      </c>
      <c r="R385">
        <v>132.80673088035701</v>
      </c>
      <c r="S385">
        <v>701.50244306245804</v>
      </c>
      <c r="T385">
        <v>0.65806394179600702</v>
      </c>
      <c r="U385">
        <v>0.31996715437604401</v>
      </c>
      <c r="V385" s="1">
        <v>0</v>
      </c>
      <c r="W385">
        <v>8.5224575961296997E-2</v>
      </c>
      <c r="X385">
        <v>0.59480826966265798</v>
      </c>
      <c r="Y385" s="1">
        <v>0</v>
      </c>
      <c r="Z385">
        <v>0.108378109709331</v>
      </c>
      <c r="AA385">
        <v>3.2166248391494301E-4</v>
      </c>
      <c r="AB385">
        <v>8.7992234603456593E-3</v>
      </c>
      <c r="AC385" s="3">
        <v>2.5005469551670598E-3</v>
      </c>
      <c r="AD385" s="1">
        <v>0</v>
      </c>
      <c r="AE385" s="3">
        <v>7.6391150468625799E-3</v>
      </c>
      <c r="AF385" s="3">
        <v>1.0114883802595401E-3</v>
      </c>
      <c r="AG385">
        <v>4.19233806684272E-3</v>
      </c>
      <c r="AH385">
        <v>8.7657525900861106</v>
      </c>
      <c r="AI385">
        <v>0.298125727456932</v>
      </c>
      <c r="AJ385">
        <v>4989.9985656092804</v>
      </c>
      <c r="AK385" t="s">
        <v>107</v>
      </c>
      <c r="AL385" t="s">
        <v>108</v>
      </c>
      <c r="AM385">
        <v>3321809058.9099998</v>
      </c>
      <c r="AN385">
        <v>25711</v>
      </c>
      <c r="AO385" s="1">
        <f t="shared" si="47"/>
        <v>1.8598250797959417E-2</v>
      </c>
      <c r="AP385" s="8">
        <f t="shared" si="45"/>
        <v>20.170771422207721</v>
      </c>
      <c r="AQ385" s="10">
        <f t="shared" si="48"/>
        <v>5.2249999999999996</v>
      </c>
      <c r="AR385" s="15">
        <f t="shared" si="46"/>
        <v>0.22684270176461951</v>
      </c>
    </row>
    <row r="386" spans="1:46" x14ac:dyDescent="0.25">
      <c r="A386" t="s">
        <v>37</v>
      </c>
      <c r="B386">
        <v>23.5616976085484</v>
      </c>
      <c r="C386">
        <v>2.1776760277138301E-2</v>
      </c>
      <c r="D386">
        <v>23.218655249546099</v>
      </c>
      <c r="E386">
        <v>55.663901591059698</v>
      </c>
      <c r="F386" s="1">
        <v>0</v>
      </c>
      <c r="G386" s="1">
        <v>0</v>
      </c>
      <c r="H386">
        <v>4.8210356220277202</v>
      </c>
      <c r="I386">
        <v>175.66492912727401</v>
      </c>
      <c r="J386">
        <v>176.06472201496601</v>
      </c>
      <c r="K386">
        <v>123.37199938845301</v>
      </c>
      <c r="L386">
        <v>209.977294609285</v>
      </c>
      <c r="M386">
        <v>37.969499005260097</v>
      </c>
      <c r="N386">
        <v>91.970313902126094</v>
      </c>
      <c r="O386">
        <v>66.870112194466998</v>
      </c>
      <c r="P386">
        <v>115875.777719316</v>
      </c>
      <c r="Q386">
        <v>145775.27186606399</v>
      </c>
      <c r="R386">
        <v>133.02040113303201</v>
      </c>
      <c r="S386">
        <v>707.30328363080002</v>
      </c>
      <c r="T386">
        <v>0.65985657201618197</v>
      </c>
      <c r="U386">
        <v>0.33130616998587398</v>
      </c>
      <c r="V386" s="1">
        <v>0</v>
      </c>
      <c r="W386">
        <v>8.9433261069354203E-2</v>
      </c>
      <c r="X386">
        <v>0.57926056894477096</v>
      </c>
      <c r="Y386" s="1">
        <v>0</v>
      </c>
      <c r="Z386">
        <v>0.10642979066747101</v>
      </c>
      <c r="AA386">
        <v>3.3190547188226201E-4</v>
      </c>
      <c r="AB386">
        <v>8.6232136226699098E-3</v>
      </c>
      <c r="AC386" s="3">
        <v>1.7346509174722699E-3</v>
      </c>
      <c r="AD386" s="1">
        <v>0</v>
      </c>
      <c r="AE386" s="3">
        <v>7.5817838801163001E-3</v>
      </c>
      <c r="AF386" s="3">
        <v>1.0124044029133699E-3</v>
      </c>
      <c r="AG386">
        <v>3.5051949305818799E-3</v>
      </c>
      <c r="AH386">
        <v>8.67555268445326</v>
      </c>
      <c r="AI386">
        <v>0.29757488069430199</v>
      </c>
      <c r="AJ386">
        <v>5715.8360921106396</v>
      </c>
      <c r="AK386" t="s">
        <v>109</v>
      </c>
      <c r="AL386" t="s">
        <v>110</v>
      </c>
      <c r="AM386">
        <v>1092360956.5599999</v>
      </c>
      <c r="AN386">
        <v>9427</v>
      </c>
      <c r="AO386" s="1">
        <f t="shared" si="47"/>
        <v>1.7750127030356409E-2</v>
      </c>
      <c r="AP386" s="8">
        <f t="shared" si="45"/>
        <v>19.338967697901101</v>
      </c>
      <c r="AQ386" s="10">
        <f t="shared" si="48"/>
        <v>5.2249999999999996</v>
      </c>
      <c r="AR386" s="15">
        <f t="shared" si="46"/>
        <v>0.21835342902535593</v>
      </c>
    </row>
    <row r="387" spans="1:46" x14ac:dyDescent="0.25">
      <c r="A387" t="s">
        <v>37</v>
      </c>
      <c r="B387">
        <v>20.6203811468007</v>
      </c>
      <c r="C387">
        <v>2.1080575422979801E-2</v>
      </c>
      <c r="D387">
        <v>22.560354727011902</v>
      </c>
      <c r="E387">
        <v>78.350791662190005</v>
      </c>
      <c r="F387" s="1">
        <v>0</v>
      </c>
      <c r="G387" s="1">
        <v>0</v>
      </c>
      <c r="H387">
        <v>5.0414217638166301</v>
      </c>
      <c r="I387">
        <v>195.34948812422601</v>
      </c>
      <c r="J387">
        <v>196.30177476970701</v>
      </c>
      <c r="K387">
        <v>142.82319304130499</v>
      </c>
      <c r="L387">
        <v>233.537944697846</v>
      </c>
      <c r="M387">
        <v>37.979718531434301</v>
      </c>
      <c r="N387">
        <v>90.738688731521194</v>
      </c>
      <c r="O387">
        <v>65.928801862931707</v>
      </c>
      <c r="P387">
        <v>103640.90071102</v>
      </c>
      <c r="Q387">
        <v>131884.37921925701</v>
      </c>
      <c r="R387">
        <v>133.01794552881299</v>
      </c>
      <c r="S387">
        <v>707.52977729228905</v>
      </c>
      <c r="T387">
        <v>0.61427939182129299</v>
      </c>
      <c r="U387">
        <v>0.35481410231410798</v>
      </c>
      <c r="V387" s="1">
        <v>0</v>
      </c>
      <c r="W387">
        <v>0.143594917351787</v>
      </c>
      <c r="X387">
        <v>0.50159098033410299</v>
      </c>
      <c r="Y387" s="1">
        <v>0</v>
      </c>
      <c r="Z387">
        <v>0.12792644893202201</v>
      </c>
      <c r="AA387">
        <v>3.4433514923495201E-4</v>
      </c>
      <c r="AB387">
        <v>8.4021600135333399E-3</v>
      </c>
      <c r="AC387" s="3">
        <v>1.0165680170439E-3</v>
      </c>
      <c r="AD387" s="1">
        <v>0</v>
      </c>
      <c r="AE387" s="3">
        <v>7.7945502844139203E-3</v>
      </c>
      <c r="AF387" s="3">
        <v>1.00898464994295E-3</v>
      </c>
      <c r="AG387">
        <v>3.5228507447889099E-3</v>
      </c>
      <c r="AH387">
        <v>8.7040538379029808</v>
      </c>
      <c r="AI387">
        <v>0.29866723086872299</v>
      </c>
      <c r="AJ387">
        <v>6381.8437617124</v>
      </c>
      <c r="AK387" t="s">
        <v>111</v>
      </c>
      <c r="AL387" t="s">
        <v>112</v>
      </c>
      <c r="AM387">
        <v>204068933.5</v>
      </c>
      <c r="AN387">
        <v>1969</v>
      </c>
      <c r="AO387" s="1">
        <f t="shared" si="47"/>
        <v>1.7541290703509113E-2</v>
      </c>
      <c r="AP387" s="8">
        <f t="shared" si="45"/>
        <v>19.13293459918507</v>
      </c>
      <c r="AQ387" s="10">
        <f t="shared" si="48"/>
        <v>5.2249999999999996</v>
      </c>
      <c r="AR387" s="15">
        <f t="shared" si="46"/>
        <v>7.7742728900509928E-2</v>
      </c>
    </row>
    <row r="388" spans="1:46" x14ac:dyDescent="0.25">
      <c r="AN388">
        <f>SUM(AN373:AN387)</f>
        <v>1344630</v>
      </c>
    </row>
    <row r="390" spans="1:46" x14ac:dyDescent="0.25">
      <c r="AO390" t="s">
        <v>226</v>
      </c>
      <c r="AP390" t="s">
        <v>227</v>
      </c>
      <c r="AQ390" t="s">
        <v>228</v>
      </c>
      <c r="AR390" t="s">
        <v>229</v>
      </c>
    </row>
    <row r="391" spans="1:46" x14ac:dyDescent="0.25">
      <c r="A391" t="s">
        <v>0</v>
      </c>
      <c r="B391" t="s">
        <v>1</v>
      </c>
      <c r="C391" t="s">
        <v>2</v>
      </c>
      <c r="D391" t="s">
        <v>3</v>
      </c>
      <c r="E391" t="s">
        <v>5</v>
      </c>
      <c r="F391" t="s">
        <v>6</v>
      </c>
      <c r="G391" t="s">
        <v>208</v>
      </c>
      <c r="H391" t="s">
        <v>7</v>
      </c>
      <c r="I391" t="s">
        <v>8</v>
      </c>
      <c r="J391" t="s">
        <v>134</v>
      </c>
      <c r="K391" t="s">
        <v>143</v>
      </c>
      <c r="L391" t="s">
        <v>9</v>
      </c>
      <c r="M391" t="s">
        <v>10</v>
      </c>
      <c r="N391" t="s">
        <v>11</v>
      </c>
      <c r="O391" t="s">
        <v>13</v>
      </c>
      <c r="P391" t="s">
        <v>14</v>
      </c>
      <c r="Q391" t="s">
        <v>15</v>
      </c>
      <c r="R391" t="s">
        <v>16</v>
      </c>
      <c r="S391" t="s">
        <v>17</v>
      </c>
      <c r="T391" t="s">
        <v>18</v>
      </c>
      <c r="U391" t="s">
        <v>20</v>
      </c>
      <c r="V391" t="s">
        <v>21</v>
      </c>
      <c r="W391" t="s">
        <v>22</v>
      </c>
      <c r="X391" t="s">
        <v>23</v>
      </c>
      <c r="Y391" t="s">
        <v>24</v>
      </c>
      <c r="Z391" t="s">
        <v>25</v>
      </c>
      <c r="AA391" t="s">
        <v>26</v>
      </c>
      <c r="AB391" t="s">
        <v>27</v>
      </c>
      <c r="AC391" s="3" t="s">
        <v>120</v>
      </c>
      <c r="AD391" t="s">
        <v>28</v>
      </c>
      <c r="AE391" s="3" t="s">
        <v>29</v>
      </c>
      <c r="AF391" s="3" t="s">
        <v>233</v>
      </c>
      <c r="AG391" t="s">
        <v>30</v>
      </c>
      <c r="AH391" t="s">
        <v>31</v>
      </c>
      <c r="AI391" t="s">
        <v>32</v>
      </c>
      <c r="AJ391" t="s">
        <v>33</v>
      </c>
      <c r="AK391" t="s">
        <v>34</v>
      </c>
      <c r="AL391" t="s">
        <v>74</v>
      </c>
      <c r="AM391" t="s">
        <v>35</v>
      </c>
      <c r="AN391" t="s">
        <v>36</v>
      </c>
      <c r="AO391" s="15">
        <v>1</v>
      </c>
      <c r="AP391" s="15">
        <v>0</v>
      </c>
      <c r="AQ391" s="15">
        <v>0</v>
      </c>
      <c r="AR391" s="15">
        <v>1</v>
      </c>
      <c r="AT391" s="15">
        <v>0.8</v>
      </c>
    </row>
    <row r="392" spans="1:46" x14ac:dyDescent="0.25">
      <c r="A392" t="s">
        <v>37</v>
      </c>
      <c r="B392">
        <v>19.007466459391502</v>
      </c>
      <c r="C392">
        <v>6.9630809226142896E-3</v>
      </c>
      <c r="D392">
        <v>8.0430115902453903</v>
      </c>
      <c r="E392">
        <v>-46.685140408024402</v>
      </c>
      <c r="F392" s="1">
        <v>0</v>
      </c>
      <c r="G392" s="1">
        <v>0</v>
      </c>
      <c r="H392">
        <v>3.2447538255606898</v>
      </c>
      <c r="I392">
        <v>-151.72264177806099</v>
      </c>
      <c r="J392">
        <v>-145.29743503603001</v>
      </c>
      <c r="K392">
        <v>-164.60311344997999</v>
      </c>
      <c r="L392">
        <v>-132.78405816500799</v>
      </c>
      <c r="M392">
        <v>28.935940911486401</v>
      </c>
      <c r="N392">
        <v>94.403543957846495</v>
      </c>
      <c r="O392">
        <v>72.103076790483399</v>
      </c>
      <c r="P392">
        <v>210750.62521455699</v>
      </c>
      <c r="Q392">
        <v>242055.14200474299</v>
      </c>
      <c r="R392">
        <v>84.146261986821898</v>
      </c>
      <c r="S392">
        <v>630.48076032427298</v>
      </c>
      <c r="T392">
        <v>0.57647758311962904</v>
      </c>
      <c r="U392">
        <v>0.39377806678012101</v>
      </c>
      <c r="V392" s="1">
        <v>0</v>
      </c>
      <c r="W392">
        <v>0.22023388422634901</v>
      </c>
      <c r="X392">
        <v>0.38598804899352801</v>
      </c>
      <c r="Y392" s="1">
        <v>0</v>
      </c>
      <c r="Z392">
        <v>0.223187845989435</v>
      </c>
      <c r="AA392">
        <v>2.8868653028669099E-4</v>
      </c>
      <c r="AB392">
        <v>6.6593911461131101E-3</v>
      </c>
      <c r="AC392" s="3">
        <v>2.8181810152822602E-5</v>
      </c>
      <c r="AD392" s="1">
        <v>0</v>
      </c>
      <c r="AE392" s="3">
        <v>5.6459008347423502E-4</v>
      </c>
      <c r="AF392" s="3">
        <v>9.5860995941409496E-4</v>
      </c>
      <c r="AG392" s="1">
        <v>0</v>
      </c>
      <c r="AH392">
        <v>9.7426327816725902</v>
      </c>
      <c r="AI392">
        <v>0.24504020774933799</v>
      </c>
      <c r="AJ392">
        <v>15.597368265766001</v>
      </c>
      <c r="AK392" t="s">
        <v>81</v>
      </c>
      <c r="AL392" t="s">
        <v>82</v>
      </c>
      <c r="AM392">
        <v>387991901.01999998</v>
      </c>
      <c r="AN392">
        <v>1841</v>
      </c>
      <c r="AO392" s="1">
        <f>AA392+AB392*$AO$335+AF392*AQ392+AG392*$AR$335</f>
        <v>7.8683432374373318E-3</v>
      </c>
      <c r="AP392" s="8">
        <f>100*(1-(1-AO392)^12)</f>
        <v>9.043930057421246</v>
      </c>
      <c r="AQ392" s="14">
        <f>$AQ$265*$AT$391</f>
        <v>0.96</v>
      </c>
      <c r="AR392" s="15">
        <f>B392/AP392-1</f>
        <v>1.1016821601571767</v>
      </c>
    </row>
    <row r="393" spans="1:46" x14ac:dyDescent="0.25">
      <c r="A393" t="s">
        <v>37</v>
      </c>
      <c r="B393">
        <v>10.5512185954855</v>
      </c>
      <c r="C393">
        <v>8.7569899101145408E-3</v>
      </c>
      <c r="D393">
        <v>10.0167543143502</v>
      </c>
      <c r="E393">
        <v>-43.894569109167001</v>
      </c>
      <c r="F393" s="1">
        <v>0</v>
      </c>
      <c r="G393" s="1">
        <v>0</v>
      </c>
      <c r="H393">
        <v>3.3481245755481299</v>
      </c>
      <c r="I393">
        <v>-128.52294851620999</v>
      </c>
      <c r="J393">
        <v>-123.700850757658</v>
      </c>
      <c r="K393">
        <v>-145.66317764637799</v>
      </c>
      <c r="L393">
        <v>-109.389473747241</v>
      </c>
      <c r="M393">
        <v>31.119800059767101</v>
      </c>
      <c r="N393">
        <v>94.401916499199501</v>
      </c>
      <c r="O393">
        <v>71.833773723847798</v>
      </c>
      <c r="P393">
        <v>208600.58601110199</v>
      </c>
      <c r="Q393">
        <v>242556.93043668201</v>
      </c>
      <c r="R393">
        <v>84.342769437506405</v>
      </c>
      <c r="S393">
        <v>641.17358357390799</v>
      </c>
      <c r="T393">
        <v>0.53710975254403204</v>
      </c>
      <c r="U393">
        <v>0.423962618648975</v>
      </c>
      <c r="V393" s="1">
        <v>0</v>
      </c>
      <c r="W393">
        <v>0.224482672573632</v>
      </c>
      <c r="X393">
        <v>0.35155470877739198</v>
      </c>
      <c r="Y393" s="1">
        <v>0</v>
      </c>
      <c r="Z393">
        <v>0.23351051169677001</v>
      </c>
      <c r="AA393">
        <v>2.92185263554618E-4</v>
      </c>
      <c r="AB393">
        <v>7.4788025504405001E-3</v>
      </c>
      <c r="AC393" s="3">
        <v>3.2310735517669399E-4</v>
      </c>
      <c r="AD393" s="1">
        <v>0</v>
      </c>
      <c r="AE393" s="3">
        <v>1.4342860681790599E-3</v>
      </c>
      <c r="AF393" s="3">
        <v>9.7460410559645704E-4</v>
      </c>
      <c r="AG393" s="1">
        <v>0</v>
      </c>
      <c r="AH393">
        <v>9.1293883009300796</v>
      </c>
      <c r="AI393">
        <v>0.24531565173259401</v>
      </c>
      <c r="AJ393">
        <v>45.206843854252497</v>
      </c>
      <c r="AK393" t="s">
        <v>83</v>
      </c>
      <c r="AL393" t="s">
        <v>84</v>
      </c>
      <c r="AM393">
        <v>2367408050.6399999</v>
      </c>
      <c r="AN393">
        <v>11349</v>
      </c>
      <c r="AO393" s="1">
        <f>AA393+AB393*$AO$335+AF393*AQ393+AG393*$AR$335</f>
        <v>9.6422276967403145E-3</v>
      </c>
      <c r="AP393" s="8">
        <f t="shared" ref="AP393:AP407" si="49">100*(1-(1-AO393)^12)</f>
        <v>10.976355203896048</v>
      </c>
      <c r="AQ393" s="14">
        <f>$AQ$266*$AT$391</f>
        <v>1.92</v>
      </c>
      <c r="AR393" s="15">
        <f>B393/AP393-1</f>
        <v>-3.8732038141372049E-2</v>
      </c>
    </row>
    <row r="394" spans="1:46" x14ac:dyDescent="0.25">
      <c r="A394" t="s">
        <v>37</v>
      </c>
      <c r="B394">
        <v>12.3361919375741</v>
      </c>
      <c r="C394">
        <v>1.0348240835894701E-2</v>
      </c>
      <c r="D394">
        <v>11.7349418257885</v>
      </c>
      <c r="E394">
        <v>-37.548498210104</v>
      </c>
      <c r="F394" s="1">
        <v>0</v>
      </c>
      <c r="G394" s="1">
        <v>0</v>
      </c>
      <c r="H394">
        <v>3.4800377191090002</v>
      </c>
      <c r="I394">
        <v>-104.527373473098</v>
      </c>
      <c r="J394">
        <v>-101.963899236925</v>
      </c>
      <c r="K394">
        <v>-127.911353805197</v>
      </c>
      <c r="L394">
        <v>-84.990593847008</v>
      </c>
      <c r="M394">
        <v>33.251411245610903</v>
      </c>
      <c r="N394">
        <v>94.636406150354603</v>
      </c>
      <c r="O394">
        <v>71.785063128693693</v>
      </c>
      <c r="P394">
        <v>204279.39305058299</v>
      </c>
      <c r="Q394">
        <v>242178.04896574799</v>
      </c>
      <c r="R394">
        <v>84.725816953020697</v>
      </c>
      <c r="S394">
        <v>653.67171592070497</v>
      </c>
      <c r="T394">
        <v>0.55131891012216705</v>
      </c>
      <c r="U394">
        <v>0.37903987825837299</v>
      </c>
      <c r="V394" s="1">
        <v>0</v>
      </c>
      <c r="W394">
        <v>0.230564125057615</v>
      </c>
      <c r="X394">
        <v>0.39039599668401098</v>
      </c>
      <c r="Y394" s="1">
        <v>0</v>
      </c>
      <c r="Z394">
        <v>0.21018713966195399</v>
      </c>
      <c r="AA394">
        <v>2.9481150316142699E-4</v>
      </c>
      <c r="AB394">
        <v>8.1496296123260807E-3</v>
      </c>
      <c r="AC394" s="3">
        <v>7.5680831549780299E-4</v>
      </c>
      <c r="AD394" s="1">
        <v>0</v>
      </c>
      <c r="AE394" s="3">
        <v>1.6063654743919101E-3</v>
      </c>
      <c r="AF394" s="3">
        <v>9.8355234700026701E-4</v>
      </c>
      <c r="AG394">
        <v>1.9617942681440798E-6</v>
      </c>
      <c r="AH394">
        <v>8.5096202357310098</v>
      </c>
      <c r="AI394">
        <v>0.24561899437016901</v>
      </c>
      <c r="AJ394">
        <v>102.446872509006</v>
      </c>
      <c r="AK394" t="s">
        <v>85</v>
      </c>
      <c r="AL394" t="s">
        <v>86</v>
      </c>
      <c r="AM394">
        <v>9688358774.2099991</v>
      </c>
      <c r="AN394">
        <v>47427</v>
      </c>
      <c r="AO394" s="1">
        <f>AA394+AB394*$AO$335+AF394*AQ394+AG394*$AR$335</f>
        <v>1.0964296918076336E-2</v>
      </c>
      <c r="AP394" s="8">
        <f t="shared" si="49"/>
        <v>12.392026800181311</v>
      </c>
      <c r="AQ394" s="14">
        <f>$AQ$267*$AT$391</f>
        <v>2.5600000000000005</v>
      </c>
      <c r="AR394" s="15">
        <f>B394/AP394-1</f>
        <v>-4.5057086711912664E-3</v>
      </c>
    </row>
    <row r="395" spans="1:46" x14ac:dyDescent="0.25">
      <c r="A395" t="s">
        <v>37</v>
      </c>
      <c r="B395">
        <v>13.4400984297219</v>
      </c>
      <c r="C395">
        <v>1.14955944017609E-2</v>
      </c>
      <c r="D395">
        <v>12.9551039904151</v>
      </c>
      <c r="E395">
        <v>-27.9074840505677</v>
      </c>
      <c r="F395" s="1">
        <v>0</v>
      </c>
      <c r="G395" s="1">
        <v>0</v>
      </c>
      <c r="H395">
        <v>3.6261038702907702</v>
      </c>
      <c r="I395">
        <v>-80.425549382118703</v>
      </c>
      <c r="J395">
        <v>-78.537613921738199</v>
      </c>
      <c r="K395">
        <v>-107.910655575151</v>
      </c>
      <c r="L395">
        <v>-60.570702750988701</v>
      </c>
      <c r="M395">
        <v>34.201889200229402</v>
      </c>
      <c r="N395">
        <v>94.343379928481795</v>
      </c>
      <c r="O395">
        <v>71.497932602955203</v>
      </c>
      <c r="P395">
        <v>200995.61463494401</v>
      </c>
      <c r="Q395">
        <v>242393.67209099801</v>
      </c>
      <c r="R395">
        <v>84.751300977200799</v>
      </c>
      <c r="S395">
        <v>661.199455774738</v>
      </c>
      <c r="T395">
        <v>0.53339934669755795</v>
      </c>
      <c r="U395">
        <v>0.36008800581266098</v>
      </c>
      <c r="V395" s="1">
        <v>0</v>
      </c>
      <c r="W395">
        <v>0.23063816208653301</v>
      </c>
      <c r="X395">
        <v>0.40927383210080398</v>
      </c>
      <c r="Y395" s="1">
        <v>0</v>
      </c>
      <c r="Z395">
        <v>0.23561227024852499</v>
      </c>
      <c r="AA395">
        <v>2.97102856002258E-4</v>
      </c>
      <c r="AB395">
        <v>8.7253726197941504E-3</v>
      </c>
      <c r="AC395" s="3">
        <v>9.9564501905123398E-4</v>
      </c>
      <c r="AD395" s="1">
        <v>0</v>
      </c>
      <c r="AE395" s="3">
        <v>1.5473942946134E-3</v>
      </c>
      <c r="AF395" s="3">
        <v>9.9417182375134802E-4</v>
      </c>
      <c r="AG395">
        <v>1.65088723293703E-5</v>
      </c>
      <c r="AH395">
        <v>8.2237936763429396</v>
      </c>
      <c r="AI395">
        <v>0.24588397191748601</v>
      </c>
      <c r="AJ395">
        <v>185.962297855489</v>
      </c>
      <c r="AK395" t="s">
        <v>87</v>
      </c>
      <c r="AL395" t="s">
        <v>88</v>
      </c>
      <c r="AM395">
        <v>30353955730.939999</v>
      </c>
      <c r="AN395">
        <v>151018</v>
      </c>
      <c r="AO395" s="1">
        <f>AA395+AB395*$AO$335+AF395*AQ395+AG395*$AR$335</f>
        <v>1.2220334184130092E-2</v>
      </c>
      <c r="AP395" s="8">
        <f t="shared" si="49"/>
        <v>13.717845775821525</v>
      </c>
      <c r="AQ395" s="14">
        <f>$AQ$268*$AT$391</f>
        <v>3.2</v>
      </c>
      <c r="AR395" s="15">
        <f>B395/AP395-1</f>
        <v>-2.0247154738331496E-2</v>
      </c>
    </row>
    <row r="396" spans="1:46" x14ac:dyDescent="0.25">
      <c r="A396" t="s">
        <v>37</v>
      </c>
      <c r="B396">
        <v>15.260455705820601</v>
      </c>
      <c r="C396">
        <v>1.3146833472156901E-2</v>
      </c>
      <c r="D396">
        <v>14.6840034950697</v>
      </c>
      <c r="E396">
        <v>-19.781242176367201</v>
      </c>
      <c r="F396" s="1">
        <v>0</v>
      </c>
      <c r="G396" s="1">
        <v>0</v>
      </c>
      <c r="H396">
        <v>3.7368164943753599</v>
      </c>
      <c r="I396">
        <v>-56.765616996982601</v>
      </c>
      <c r="J396">
        <v>-55.967613628615801</v>
      </c>
      <c r="K396">
        <v>-90.556370452182605</v>
      </c>
      <c r="L396">
        <v>-36.612205317934503</v>
      </c>
      <c r="M396">
        <v>34.4960700345259</v>
      </c>
      <c r="N396">
        <v>94.125903520446499</v>
      </c>
      <c r="O396">
        <v>71.312933537270098</v>
      </c>
      <c r="P396">
        <v>198024.00542087201</v>
      </c>
      <c r="Q396">
        <v>241419.662201639</v>
      </c>
      <c r="R396">
        <v>84.841668174973194</v>
      </c>
      <c r="S396">
        <v>672.99997668614401</v>
      </c>
      <c r="T396">
        <v>0.51950168925886597</v>
      </c>
      <c r="U396">
        <v>0.36107632458846101</v>
      </c>
      <c r="V396" s="1">
        <v>0</v>
      </c>
      <c r="W396">
        <v>0.21550225163823</v>
      </c>
      <c r="X396">
        <v>0.42342142377330699</v>
      </c>
      <c r="Y396" s="1">
        <v>0</v>
      </c>
      <c r="Z396">
        <v>0.26283512537735099</v>
      </c>
      <c r="AA396">
        <v>2.9776242561372398E-4</v>
      </c>
      <c r="AB396">
        <v>9.2732168371878892E-3</v>
      </c>
      <c r="AC396" s="3">
        <v>1.34999125004096E-3</v>
      </c>
      <c r="AD396" s="1">
        <v>0</v>
      </c>
      <c r="AE396" s="3">
        <v>2.23160281704887E-3</v>
      </c>
      <c r="AF396" s="3">
        <v>1.00259012007334E-3</v>
      </c>
      <c r="AG396">
        <v>4.0459920045063898E-5</v>
      </c>
      <c r="AH396">
        <v>8.1295929726373704</v>
      </c>
      <c r="AI396">
        <v>0.246514647805024</v>
      </c>
      <c r="AJ396">
        <v>319.64656285242103</v>
      </c>
      <c r="AK396" t="s">
        <v>89</v>
      </c>
      <c r="AL396" t="s">
        <v>90</v>
      </c>
      <c r="AM396">
        <v>63095200703.220001</v>
      </c>
      <c r="AN396">
        <v>318624</v>
      </c>
      <c r="AO396" s="39">
        <f>AA396+AB396*$AO$335+AF396*AQ396+AG396*$AR$335</f>
        <v>1.3822317687154705E-2</v>
      </c>
      <c r="AP396" s="41">
        <f t="shared" si="49"/>
        <v>15.382139543330343</v>
      </c>
      <c r="AQ396" s="44">
        <f>$AQ$269*$AT$391</f>
        <v>4.2</v>
      </c>
      <c r="AR396" s="42">
        <f>B396/AP396-1</f>
        <v>-7.9107225082030164E-3</v>
      </c>
    </row>
    <row r="397" spans="1:46" ht="18.75" customHeight="1" x14ac:dyDescent="0.25">
      <c r="A397" t="s">
        <v>37</v>
      </c>
      <c r="B397">
        <v>16.6027013338331</v>
      </c>
      <c r="C397">
        <v>1.5112957773957599E-2</v>
      </c>
      <c r="D397">
        <v>16.701518639681499</v>
      </c>
      <c r="E397">
        <v>-11.0598448360152</v>
      </c>
      <c r="F397" s="1">
        <v>0</v>
      </c>
      <c r="G397" s="1">
        <v>0</v>
      </c>
      <c r="H397">
        <v>3.84317965714681</v>
      </c>
      <c r="I397">
        <v>-32.692835741684803</v>
      </c>
      <c r="J397">
        <v>-32.101249417376501</v>
      </c>
      <c r="K397">
        <v>-73.8992516489932</v>
      </c>
      <c r="L397">
        <v>-12.133616611141299</v>
      </c>
      <c r="M397">
        <v>34.190511501640103</v>
      </c>
      <c r="N397">
        <v>93.377109139807999</v>
      </c>
      <c r="O397">
        <v>70.813305096884307</v>
      </c>
      <c r="P397">
        <v>194089.818133161</v>
      </c>
      <c r="Q397">
        <v>239954.63136420801</v>
      </c>
      <c r="R397">
        <v>84.878063155468396</v>
      </c>
      <c r="S397">
        <v>683.91677605872303</v>
      </c>
      <c r="T397">
        <v>0.49658251978809098</v>
      </c>
      <c r="U397">
        <v>0.37280793822976799</v>
      </c>
      <c r="V397" s="1">
        <v>0</v>
      </c>
      <c r="W397">
        <v>0.19315519436755399</v>
      </c>
      <c r="X397">
        <v>0.434036867402677</v>
      </c>
      <c r="Y397" s="1">
        <v>0</v>
      </c>
      <c r="Z397">
        <v>0.29896426204692</v>
      </c>
      <c r="AA397">
        <v>2.9953219681799097E-4</v>
      </c>
      <c r="AB397">
        <v>9.3551682017844699E-3</v>
      </c>
      <c r="AC397" s="3">
        <v>1.8849525884456801E-3</v>
      </c>
      <c r="AD397" s="1">
        <v>0</v>
      </c>
      <c r="AE397" s="3">
        <v>3.3128531821637799E-3</v>
      </c>
      <c r="AF397" s="3">
        <v>1.0059176992509699E-3</v>
      </c>
      <c r="AG397">
        <v>2.6051925580595798E-4</v>
      </c>
      <c r="AH397">
        <v>8.1829934862580203</v>
      </c>
      <c r="AI397">
        <v>0.24651438093813799</v>
      </c>
      <c r="AJ397">
        <v>574.30249223374994</v>
      </c>
      <c r="AK397" t="s">
        <v>91</v>
      </c>
      <c r="AL397" t="s">
        <v>92</v>
      </c>
      <c r="AM397">
        <v>84228964285.429993</v>
      </c>
      <c r="AN397">
        <v>433969</v>
      </c>
      <c r="AO397" s="39">
        <f t="shared" ref="AO397:AO407" si="50">AA397+AB397*$AO$335+AF397*AQ397+AG397*$AR$335</f>
        <v>1.4341257531112686E-2</v>
      </c>
      <c r="AP397" s="41">
        <f t="shared" si="49"/>
        <v>15.914920380119435</v>
      </c>
      <c r="AQ397" s="44">
        <f>$AQ$270*$AT$391</f>
        <v>4.4000000000000004</v>
      </c>
      <c r="AR397" s="42">
        <f t="shared" ref="AR397:AR407" si="51">B397/AP397-1</f>
        <v>4.3216110246635298E-2</v>
      </c>
    </row>
    <row r="398" spans="1:46" x14ac:dyDescent="0.25">
      <c r="A398" t="s">
        <v>37</v>
      </c>
      <c r="B398">
        <v>17.808014462353</v>
      </c>
      <c r="C398">
        <v>1.68723413178507E-2</v>
      </c>
      <c r="D398">
        <v>18.469712602628402</v>
      </c>
      <c r="E398">
        <v>-2.9299146594840701</v>
      </c>
      <c r="F398" s="1">
        <v>0</v>
      </c>
      <c r="G398" s="1">
        <v>0</v>
      </c>
      <c r="H398">
        <v>3.93311655822977</v>
      </c>
      <c r="I398">
        <v>-9.2350440866029295</v>
      </c>
      <c r="J398">
        <v>-8.8805559538702106</v>
      </c>
      <c r="K398">
        <v>-52.373319593424</v>
      </c>
      <c r="L398">
        <v>12.2635282325411</v>
      </c>
      <c r="M398">
        <v>33.081203445052999</v>
      </c>
      <c r="N398">
        <v>92.813185227463606</v>
      </c>
      <c r="O398">
        <v>70.561554749314297</v>
      </c>
      <c r="P398">
        <v>185527.601327735</v>
      </c>
      <c r="Q398">
        <v>229217.33193094199</v>
      </c>
      <c r="R398">
        <v>85.6279778187955</v>
      </c>
      <c r="S398">
        <v>690.10441533004996</v>
      </c>
      <c r="T398">
        <v>0.50088650372895305</v>
      </c>
      <c r="U398">
        <v>0.371456941512323</v>
      </c>
      <c r="V398" s="1">
        <v>0</v>
      </c>
      <c r="W398">
        <v>0.17272582799497299</v>
      </c>
      <c r="X398">
        <v>0.45581723049270301</v>
      </c>
      <c r="Y398" s="1">
        <v>0</v>
      </c>
      <c r="Z398">
        <v>0.30219146284887699</v>
      </c>
      <c r="AA398">
        <v>3.0030948019024202E-4</v>
      </c>
      <c r="AB398">
        <v>9.1617178536087095E-3</v>
      </c>
      <c r="AC398" s="3">
        <v>2.4296634315630499E-3</v>
      </c>
      <c r="AD398" s="1">
        <v>0</v>
      </c>
      <c r="AE398" s="3">
        <v>3.9911596054173501E-3</v>
      </c>
      <c r="AF398" s="3">
        <v>1.0065371097832199E-3</v>
      </c>
      <c r="AG398">
        <v>9.8956516007398009E-4</v>
      </c>
      <c r="AH398">
        <v>8.4657527099679299</v>
      </c>
      <c r="AI398">
        <v>0.24645260591171</v>
      </c>
      <c r="AJ398">
        <v>896.98056930954397</v>
      </c>
      <c r="AK398" t="s">
        <v>93</v>
      </c>
      <c r="AL398" t="s">
        <v>94</v>
      </c>
      <c r="AM398">
        <v>89553059995.289993</v>
      </c>
      <c r="AN398">
        <v>482694</v>
      </c>
      <c r="AO398" s="39">
        <f t="shared" si="50"/>
        <v>1.48803557769191E-2</v>
      </c>
      <c r="AP398" s="41">
        <f t="shared" si="49"/>
        <v>16.465139283085662</v>
      </c>
      <c r="AQ398" s="44">
        <f t="shared" ref="AQ398:AQ407" si="52">$AQ$270*$AT$391</f>
        <v>4.4000000000000004</v>
      </c>
      <c r="AR398" s="42">
        <f t="shared" si="51"/>
        <v>8.1558689311960419E-2</v>
      </c>
    </row>
    <row r="399" spans="1:46" x14ac:dyDescent="0.25">
      <c r="A399" t="s">
        <v>37</v>
      </c>
      <c r="B399">
        <v>19.6804687362328</v>
      </c>
      <c r="C399">
        <v>1.9311757333738799E-2</v>
      </c>
      <c r="D399">
        <v>20.864450267612401</v>
      </c>
      <c r="E399">
        <v>5.1158527399014</v>
      </c>
      <c r="F399" s="1">
        <v>0</v>
      </c>
      <c r="G399" s="1">
        <v>0</v>
      </c>
      <c r="H399">
        <v>4.0175486859742202</v>
      </c>
      <c r="I399">
        <v>14.3479906918196</v>
      </c>
      <c r="J399">
        <v>14.586827872948</v>
      </c>
      <c r="K399">
        <v>-26.802970013401101</v>
      </c>
      <c r="L399">
        <v>36.900061017734998</v>
      </c>
      <c r="M399">
        <v>31.902327000942101</v>
      </c>
      <c r="N399">
        <v>92.746708835293802</v>
      </c>
      <c r="O399">
        <v>70.687023144617299</v>
      </c>
      <c r="P399">
        <v>176898.87736378401</v>
      </c>
      <c r="Q399">
        <v>216796.585768066</v>
      </c>
      <c r="R399">
        <v>87.936925074776298</v>
      </c>
      <c r="S399">
        <v>689.52935761550702</v>
      </c>
      <c r="T399">
        <v>0.51074063701791095</v>
      </c>
      <c r="U399">
        <v>0.368243128178813</v>
      </c>
      <c r="V399" s="1">
        <v>0</v>
      </c>
      <c r="W399">
        <v>0.15060700191857401</v>
      </c>
      <c r="X399">
        <v>0.48114986990261099</v>
      </c>
      <c r="Y399" s="1">
        <v>0</v>
      </c>
      <c r="Z399">
        <v>0.29834086918834202</v>
      </c>
      <c r="AA399">
        <v>2.9919847752935398E-4</v>
      </c>
      <c r="AB399">
        <v>8.7332648122227501E-3</v>
      </c>
      <c r="AC399" s="3">
        <v>3.30868016226659E-3</v>
      </c>
      <c r="AD399" s="1">
        <v>0</v>
      </c>
      <c r="AE399" s="3">
        <v>4.8680064732922199E-3</v>
      </c>
      <c r="AF399" s="3">
        <v>1.00237665225302E-3</v>
      </c>
      <c r="AG399">
        <v>2.1026693840913899E-3</v>
      </c>
      <c r="AH399">
        <v>8.7992200761716006</v>
      </c>
      <c r="AI399">
        <v>0.24671319440992501</v>
      </c>
      <c r="AJ399">
        <v>1187.2199543711699</v>
      </c>
      <c r="AK399" t="s">
        <v>95</v>
      </c>
      <c r="AL399" t="s">
        <v>96</v>
      </c>
      <c r="AM399">
        <v>66124977257.459999</v>
      </c>
      <c r="AN399">
        <v>373801</v>
      </c>
      <c r="AO399" s="39">
        <f t="shared" si="50"/>
        <v>1.5545589943756781E-2</v>
      </c>
      <c r="AP399" s="41">
        <f t="shared" si="49"/>
        <v>17.139546499617552</v>
      </c>
      <c r="AQ399" s="44">
        <f t="shared" si="52"/>
        <v>4.4000000000000004</v>
      </c>
      <c r="AR399" s="42">
        <f t="shared" si="51"/>
        <v>0.1482490937943981</v>
      </c>
    </row>
    <row r="400" spans="1:46" x14ac:dyDescent="0.25">
      <c r="A400" t="s">
        <v>37</v>
      </c>
      <c r="B400">
        <v>20.867791331843499</v>
      </c>
      <c r="C400">
        <v>2.1555753091306799E-2</v>
      </c>
      <c r="D400">
        <v>23.010232508262799</v>
      </c>
      <c r="E400">
        <v>7.74957318010369</v>
      </c>
      <c r="F400" s="1">
        <v>0</v>
      </c>
      <c r="G400" s="1">
        <v>0</v>
      </c>
      <c r="H400">
        <v>4.0711193483940002</v>
      </c>
      <c r="I400">
        <v>38.378661398978899</v>
      </c>
      <c r="J400">
        <v>38.456538659207297</v>
      </c>
      <c r="K400">
        <v>-2.17120045393396</v>
      </c>
      <c r="L400">
        <v>62.020280885287903</v>
      </c>
      <c r="M400">
        <v>31.366354646959401</v>
      </c>
      <c r="N400">
        <v>92.831045291023898</v>
      </c>
      <c r="O400">
        <v>70.839822948875806</v>
      </c>
      <c r="P400">
        <v>168731.86689726301</v>
      </c>
      <c r="Q400">
        <v>204984.57608677199</v>
      </c>
      <c r="R400">
        <v>94.018507824907999</v>
      </c>
      <c r="S400">
        <v>692.03412926489</v>
      </c>
      <c r="T400">
        <v>0.53308842860027505</v>
      </c>
      <c r="U400">
        <v>0.36327581527293401</v>
      </c>
      <c r="V400" s="1">
        <v>0</v>
      </c>
      <c r="W400">
        <v>0.13539791632849299</v>
      </c>
      <c r="X400">
        <v>0.50132626839857097</v>
      </c>
      <c r="Y400" s="1">
        <v>0</v>
      </c>
      <c r="Z400">
        <v>0.265107428585657</v>
      </c>
      <c r="AA400">
        <v>2.9802422791832601E-4</v>
      </c>
      <c r="AB400">
        <v>8.4627367932170999E-3</v>
      </c>
      <c r="AC400" s="3">
        <v>3.3774381942637101E-3</v>
      </c>
      <c r="AD400" s="1">
        <v>0</v>
      </c>
      <c r="AE400" s="3">
        <v>5.7941503755762503E-3</v>
      </c>
      <c r="AF400" s="3">
        <v>9.9827916873668101E-4</v>
      </c>
      <c r="AG400">
        <v>3.6234404706302799E-3</v>
      </c>
      <c r="AH400">
        <v>8.9645087824551499</v>
      </c>
      <c r="AI400">
        <v>0.24684593582657199</v>
      </c>
      <c r="AJ400">
        <v>1522.1124108715801</v>
      </c>
      <c r="AK400" t="s">
        <v>97</v>
      </c>
      <c r="AL400" t="s">
        <v>98</v>
      </c>
      <c r="AM400">
        <v>52208001864.150002</v>
      </c>
      <c r="AN400">
        <v>309414</v>
      </c>
      <c r="AO400" s="39">
        <f t="shared" si="50"/>
        <v>1.67766298342071E-2</v>
      </c>
      <c r="AP400" s="41">
        <f t="shared" si="49"/>
        <v>18.374413917561771</v>
      </c>
      <c r="AQ400" s="44">
        <f t="shared" si="52"/>
        <v>4.4000000000000004</v>
      </c>
      <c r="AR400" s="42">
        <f t="shared" si="51"/>
        <v>0.13569833712620483</v>
      </c>
    </row>
    <row r="401" spans="1:46" x14ac:dyDescent="0.25">
      <c r="A401" t="s">
        <v>37</v>
      </c>
      <c r="B401">
        <v>21.9188104889625</v>
      </c>
      <c r="C401">
        <v>2.29888362698253E-2</v>
      </c>
      <c r="D401">
        <v>24.352546322120599</v>
      </c>
      <c r="E401">
        <v>9.5872372075508601</v>
      </c>
      <c r="F401" s="1">
        <v>0</v>
      </c>
      <c r="G401" s="1">
        <v>0</v>
      </c>
      <c r="H401">
        <v>4.1531444723776803</v>
      </c>
      <c r="I401">
        <v>61.941151754192497</v>
      </c>
      <c r="J401">
        <v>61.8142728097963</v>
      </c>
      <c r="K401">
        <v>26.561446708872001</v>
      </c>
      <c r="L401">
        <v>86.792019406627006</v>
      </c>
      <c r="M401">
        <v>31.955771756977001</v>
      </c>
      <c r="N401">
        <v>93.224788893267302</v>
      </c>
      <c r="O401">
        <v>71.087231326282804</v>
      </c>
      <c r="P401">
        <v>160506.62738847401</v>
      </c>
      <c r="Q401">
        <v>194430.402444835</v>
      </c>
      <c r="R401">
        <v>105.75933445067299</v>
      </c>
      <c r="S401">
        <v>688.34054274162895</v>
      </c>
      <c r="T401">
        <v>0.59963625142846799</v>
      </c>
      <c r="U401">
        <v>0.35299334367982699</v>
      </c>
      <c r="V401" s="1">
        <v>0</v>
      </c>
      <c r="W401">
        <v>0.124005512369807</v>
      </c>
      <c r="X401">
        <v>0.52300114395036401</v>
      </c>
      <c r="Y401" s="1">
        <v>0</v>
      </c>
      <c r="Z401">
        <v>0.17692917138536601</v>
      </c>
      <c r="AA401">
        <v>2.9844118116597001E-4</v>
      </c>
      <c r="AB401">
        <v>8.4462990283217607E-3</v>
      </c>
      <c r="AC401" s="3">
        <v>3.5626174885740399E-3</v>
      </c>
      <c r="AD401" s="1">
        <v>0</v>
      </c>
      <c r="AE401" s="3">
        <v>6.5339568869658901E-3</v>
      </c>
      <c r="AF401" s="3">
        <v>1.0022050325807E-3</v>
      </c>
      <c r="AG401">
        <v>4.14756873915918E-3</v>
      </c>
      <c r="AH401">
        <v>8.8325846873762099</v>
      </c>
      <c r="AI401">
        <v>0.24746054962095601</v>
      </c>
      <c r="AJ401">
        <v>2029.54505523387</v>
      </c>
      <c r="AK401" t="s">
        <v>99</v>
      </c>
      <c r="AL401" t="s">
        <v>100</v>
      </c>
      <c r="AM401">
        <v>38077468735.25</v>
      </c>
      <c r="AN401">
        <v>237233</v>
      </c>
      <c r="AO401" s="39">
        <f t="shared" si="50"/>
        <v>1.7302011092001988E-2</v>
      </c>
      <c r="AP401" s="41">
        <f t="shared" si="49"/>
        <v>18.896273894945626</v>
      </c>
      <c r="AQ401" s="44">
        <f t="shared" si="52"/>
        <v>4.4000000000000004</v>
      </c>
      <c r="AR401" s="42">
        <f t="shared" si="51"/>
        <v>0.15995410581052916</v>
      </c>
    </row>
    <row r="402" spans="1:46" x14ac:dyDescent="0.25">
      <c r="A402" t="s">
        <v>37</v>
      </c>
      <c r="B402">
        <v>23.089435895555201</v>
      </c>
      <c r="C402">
        <v>2.3906404285932902E-2</v>
      </c>
      <c r="D402">
        <v>25.200695488573398</v>
      </c>
      <c r="E402">
        <v>7.3387763026757202</v>
      </c>
      <c r="F402" s="1">
        <v>0</v>
      </c>
      <c r="G402" s="1">
        <v>0</v>
      </c>
      <c r="H402">
        <v>4.2143532808242599</v>
      </c>
      <c r="I402">
        <v>85.914432296346803</v>
      </c>
      <c r="J402">
        <v>85.764911654416096</v>
      </c>
      <c r="K402">
        <v>53.495676324913099</v>
      </c>
      <c r="L402">
        <v>112.01403058627599</v>
      </c>
      <c r="M402">
        <v>33.863213136850398</v>
      </c>
      <c r="N402">
        <v>93.675862788411294</v>
      </c>
      <c r="O402">
        <v>71.219060422095296</v>
      </c>
      <c r="P402">
        <v>152810.05535312</v>
      </c>
      <c r="Q402">
        <v>189349.07880154901</v>
      </c>
      <c r="R402">
        <v>120.200347715934</v>
      </c>
      <c r="S402">
        <v>684.75472688222806</v>
      </c>
      <c r="T402">
        <v>0.63835701381825005</v>
      </c>
      <c r="U402">
        <v>0.349467531248767</v>
      </c>
      <c r="V402" s="1">
        <v>0</v>
      </c>
      <c r="W402">
        <v>0.12373819039803199</v>
      </c>
      <c r="X402">
        <v>0.52679427835320003</v>
      </c>
      <c r="Y402" s="1">
        <v>0</v>
      </c>
      <c r="Z402">
        <v>0.10757072979817001</v>
      </c>
      <c r="AA402">
        <v>2.9994025179165101E-4</v>
      </c>
      <c r="AB402">
        <v>8.5058917117022907E-3</v>
      </c>
      <c r="AC402" s="3">
        <v>3.7296206419027899E-3</v>
      </c>
      <c r="AD402" s="1">
        <v>0</v>
      </c>
      <c r="AE402" s="3">
        <v>6.1068921306228503E-3</v>
      </c>
      <c r="AF402" s="3">
        <v>1.00516902215177E-3</v>
      </c>
      <c r="AG402">
        <v>5.2641207638945897E-3</v>
      </c>
      <c r="AH402">
        <v>8.3351281055346806</v>
      </c>
      <c r="AI402">
        <v>0.248065442725423</v>
      </c>
      <c r="AJ402">
        <v>2625.7040787177898</v>
      </c>
      <c r="AK402" t="s">
        <v>101</v>
      </c>
      <c r="AL402" t="s">
        <v>102</v>
      </c>
      <c r="AM402">
        <v>31339203012.150002</v>
      </c>
      <c r="AN402">
        <v>205086</v>
      </c>
      <c r="AO402" s="39">
        <f t="shared" si="50"/>
        <v>1.849269642485632E-2</v>
      </c>
      <c r="AP402" s="41">
        <f t="shared" si="49"/>
        <v>20.067678344517336</v>
      </c>
      <c r="AQ402" s="44">
        <f t="shared" si="52"/>
        <v>4.4000000000000004</v>
      </c>
      <c r="AR402" s="42">
        <f t="shared" si="51"/>
        <v>0.15057833293722478</v>
      </c>
    </row>
    <row r="403" spans="1:46" x14ac:dyDescent="0.25">
      <c r="A403" t="s">
        <v>37</v>
      </c>
      <c r="B403">
        <v>24.689522048313702</v>
      </c>
      <c r="C403">
        <v>2.3991783999273701E-2</v>
      </c>
      <c r="D403">
        <v>25.279170811407301</v>
      </c>
      <c r="E403">
        <v>14.277004278049301</v>
      </c>
      <c r="F403" s="1">
        <v>0</v>
      </c>
      <c r="G403" s="1">
        <v>0</v>
      </c>
      <c r="H403">
        <v>4.3263951392927797</v>
      </c>
      <c r="I403">
        <v>108.547296719744</v>
      </c>
      <c r="J403">
        <v>108.43665520756601</v>
      </c>
      <c r="K403">
        <v>70.470368853372804</v>
      </c>
      <c r="L403">
        <v>136.44398194688799</v>
      </c>
      <c r="M403">
        <v>34.894124582200298</v>
      </c>
      <c r="N403">
        <v>93.316908278291905</v>
      </c>
      <c r="O403">
        <v>70.793623568779907</v>
      </c>
      <c r="P403">
        <v>142902.200293931</v>
      </c>
      <c r="Q403">
        <v>178354.71207377</v>
      </c>
      <c r="R403">
        <v>125.345519721361</v>
      </c>
      <c r="S403">
        <v>694.07180532014695</v>
      </c>
      <c r="T403">
        <v>0.64809683742229696</v>
      </c>
      <c r="U403">
        <v>0.33862460776813602</v>
      </c>
      <c r="V403" s="1">
        <v>0</v>
      </c>
      <c r="W403">
        <v>9.9593030876544905E-2</v>
      </c>
      <c r="X403">
        <v>0.56178236135531801</v>
      </c>
      <c r="Y403" s="1">
        <v>0</v>
      </c>
      <c r="Z403">
        <v>9.9922700462215602E-2</v>
      </c>
      <c r="AA403">
        <v>3.0384597799848598E-4</v>
      </c>
      <c r="AB403">
        <v>8.3652724930255908E-3</v>
      </c>
      <c r="AC403" s="3">
        <v>3.1340797852263502E-3</v>
      </c>
      <c r="AD403" s="1">
        <v>0</v>
      </c>
      <c r="AE403" s="3">
        <v>6.1487879956476903E-3</v>
      </c>
      <c r="AF403" s="3">
        <v>1.00781614126741E-3</v>
      </c>
      <c r="AG403">
        <v>6.0398667209506599E-3</v>
      </c>
      <c r="AH403">
        <v>8.1012904008004405</v>
      </c>
      <c r="AI403">
        <v>0.24927746106415</v>
      </c>
      <c r="AJ403">
        <v>3267.4604485679201</v>
      </c>
      <c r="AK403" t="s">
        <v>103</v>
      </c>
      <c r="AL403" t="s">
        <v>104</v>
      </c>
      <c r="AM403">
        <v>20954178335.700001</v>
      </c>
      <c r="AN403">
        <v>146633</v>
      </c>
      <c r="AO403" s="39">
        <f t="shared" si="50"/>
        <v>1.914337621355134E-2</v>
      </c>
      <c r="AP403" s="41">
        <f t="shared" si="49"/>
        <v>20.701248275704089</v>
      </c>
      <c r="AQ403" s="44">
        <f t="shared" si="52"/>
        <v>4.4000000000000004</v>
      </c>
      <c r="AR403" s="42">
        <f t="shared" si="51"/>
        <v>0.19265861263498918</v>
      </c>
    </row>
    <row r="404" spans="1:46" x14ac:dyDescent="0.25">
      <c r="A404" t="s">
        <v>37</v>
      </c>
      <c r="B404">
        <v>23.626954741055101</v>
      </c>
      <c r="C404">
        <v>2.3319891509114898E-2</v>
      </c>
      <c r="D404">
        <v>24.659566760793499</v>
      </c>
      <c r="E404">
        <v>24.238356113866601</v>
      </c>
      <c r="F404" s="1">
        <v>0</v>
      </c>
      <c r="G404" s="1">
        <v>0</v>
      </c>
      <c r="H404">
        <v>4.4585301830372899</v>
      </c>
      <c r="I404">
        <v>130.123058589404</v>
      </c>
      <c r="J404">
        <v>130.08587596759401</v>
      </c>
      <c r="K404">
        <v>87.952481447260496</v>
      </c>
      <c r="L404">
        <v>160.850587571272</v>
      </c>
      <c r="M404">
        <v>36.135479393253497</v>
      </c>
      <c r="N404">
        <v>92.463101723397799</v>
      </c>
      <c r="O404">
        <v>69.985424547137399</v>
      </c>
      <c r="P404">
        <v>129615.54781000099</v>
      </c>
      <c r="Q404">
        <v>164508.975904302</v>
      </c>
      <c r="R404">
        <v>130.21428062123601</v>
      </c>
      <c r="S404">
        <v>698.20960986755597</v>
      </c>
      <c r="T404">
        <v>0.63218419700892703</v>
      </c>
      <c r="U404">
        <v>0.34382122651727298</v>
      </c>
      <c r="V404" s="1">
        <v>0</v>
      </c>
      <c r="W404">
        <v>8.9368512020735993E-2</v>
      </c>
      <c r="X404">
        <v>0.56681026146198998</v>
      </c>
      <c r="Y404" s="1">
        <v>0</v>
      </c>
      <c r="Z404">
        <v>0.121321335550669</v>
      </c>
      <c r="AA404">
        <v>3.1035797579353499E-4</v>
      </c>
      <c r="AB404">
        <v>8.2453936212112493E-3</v>
      </c>
      <c r="AC404" s="3">
        <v>2.3970034096187898E-3</v>
      </c>
      <c r="AD404" s="1">
        <v>0</v>
      </c>
      <c r="AE404" s="3">
        <v>7.03636753458395E-3</v>
      </c>
      <c r="AF404" s="3">
        <v>1.00864614943583E-3</v>
      </c>
      <c r="AG404">
        <v>5.3308441700888401E-3</v>
      </c>
      <c r="AH404">
        <v>7.7887009709580104</v>
      </c>
      <c r="AI404">
        <v>0.24989799203853499</v>
      </c>
      <c r="AJ404">
        <v>4000.6287829859102</v>
      </c>
      <c r="AK404" t="s">
        <v>105</v>
      </c>
      <c r="AL404" t="s">
        <v>106</v>
      </c>
      <c r="AM404">
        <v>11575446112.719999</v>
      </c>
      <c r="AN404">
        <v>89306</v>
      </c>
      <c r="AO404" s="39">
        <f t="shared" si="50"/>
        <v>1.8324638824611276E-2</v>
      </c>
      <c r="AP404" s="41">
        <f t="shared" si="49"/>
        <v>19.903287613981135</v>
      </c>
      <c r="AQ404" s="44">
        <f t="shared" si="52"/>
        <v>4.4000000000000004</v>
      </c>
      <c r="AR404" s="42">
        <f t="shared" si="51"/>
        <v>0.18708804290494507</v>
      </c>
    </row>
    <row r="405" spans="1:46" x14ac:dyDescent="0.25">
      <c r="A405" t="s">
        <v>37</v>
      </c>
      <c r="B405">
        <v>22.5936695768657</v>
      </c>
      <c r="C405">
        <v>2.18548211976223E-2</v>
      </c>
      <c r="D405">
        <v>23.292147585604901</v>
      </c>
      <c r="E405">
        <v>40.185597669428603</v>
      </c>
      <c r="F405" s="1">
        <v>0</v>
      </c>
      <c r="G405" s="1">
        <v>0</v>
      </c>
      <c r="H405">
        <v>4.6295451566886303</v>
      </c>
      <c r="I405">
        <v>150.27993878209699</v>
      </c>
      <c r="J405">
        <v>150.30863910547001</v>
      </c>
      <c r="K405">
        <v>102.24955027627701</v>
      </c>
      <c r="L405">
        <v>185.004800186502</v>
      </c>
      <c r="M405">
        <v>36.655461228526299</v>
      </c>
      <c r="N405">
        <v>91.582864852457703</v>
      </c>
      <c r="O405">
        <v>69.207182712337996</v>
      </c>
      <c r="P405">
        <v>114397.028706721</v>
      </c>
      <c r="Q405">
        <v>145765.62170861199</v>
      </c>
      <c r="R405">
        <v>131.313008667605</v>
      </c>
      <c r="S405">
        <v>706.46982917700905</v>
      </c>
      <c r="T405">
        <v>0.62197873765455503</v>
      </c>
      <c r="U405">
        <v>0.35404250992755898</v>
      </c>
      <c r="V405" s="1">
        <v>0</v>
      </c>
      <c r="W405">
        <v>7.4669410257224497E-2</v>
      </c>
      <c r="X405">
        <v>0.57128807981521601</v>
      </c>
      <c r="Y405" s="1">
        <v>0</v>
      </c>
      <c r="Z405">
        <v>0.14227368854605099</v>
      </c>
      <c r="AA405">
        <v>3.2083345917025599E-4</v>
      </c>
      <c r="AB405">
        <v>7.9155723103454603E-3</v>
      </c>
      <c r="AC405" s="3">
        <v>1.6929976262594201E-3</v>
      </c>
      <c r="AD405" s="1">
        <v>0</v>
      </c>
      <c r="AE405" s="3">
        <v>7.9840063272285707E-3</v>
      </c>
      <c r="AF405" s="3">
        <v>1.00804324703981E-3</v>
      </c>
      <c r="AG405">
        <v>3.94140429776965E-3</v>
      </c>
      <c r="AH405">
        <v>7.6808095878615203</v>
      </c>
      <c r="AI405">
        <v>0.25067323364340299</v>
      </c>
      <c r="AJ405">
        <v>4697.9658859000401</v>
      </c>
      <c r="AK405" t="s">
        <v>107</v>
      </c>
      <c r="AL405" t="s">
        <v>108</v>
      </c>
      <c r="AM405">
        <v>3882291963.2199998</v>
      </c>
      <c r="AN405">
        <v>33937</v>
      </c>
      <c r="AO405" s="39">
        <f t="shared" si="50"/>
        <v>1.6613200354260532E-2</v>
      </c>
      <c r="AP405" s="41">
        <f t="shared" si="49"/>
        <v>18.211453235069342</v>
      </c>
      <c r="AQ405" s="44">
        <f t="shared" si="52"/>
        <v>4.4000000000000004</v>
      </c>
      <c r="AR405" s="42">
        <f t="shared" si="51"/>
        <v>0.24062968974697929</v>
      </c>
    </row>
    <row r="406" spans="1:46" x14ac:dyDescent="0.25">
      <c r="A406" t="s">
        <v>37</v>
      </c>
      <c r="B406">
        <v>19.090048360391201</v>
      </c>
      <c r="C406">
        <v>2.05727429081939E-2</v>
      </c>
      <c r="D406">
        <v>22.0768979262435</v>
      </c>
      <c r="E406">
        <v>62.117006997297104</v>
      </c>
      <c r="F406" s="1">
        <v>0</v>
      </c>
      <c r="G406" s="1">
        <v>0</v>
      </c>
      <c r="H406">
        <v>4.8521621338048</v>
      </c>
      <c r="I406">
        <v>171.66130984812099</v>
      </c>
      <c r="J406">
        <v>171.77874661077001</v>
      </c>
      <c r="K406">
        <v>121.144086630283</v>
      </c>
      <c r="L406">
        <v>210.25908228581901</v>
      </c>
      <c r="M406">
        <v>36.9178301744846</v>
      </c>
      <c r="N406">
        <v>90.907362563861398</v>
      </c>
      <c r="O406">
        <v>68.744872145766394</v>
      </c>
      <c r="P406">
        <v>102648.764639635</v>
      </c>
      <c r="Q406">
        <v>132388.74995661501</v>
      </c>
      <c r="R406">
        <v>131.35551279896299</v>
      </c>
      <c r="S406">
        <v>707.52898802363302</v>
      </c>
      <c r="T406">
        <v>0.58915038955154797</v>
      </c>
      <c r="U406">
        <v>0.36547434749975299</v>
      </c>
      <c r="V406" s="1">
        <v>0</v>
      </c>
      <c r="W406">
        <v>8.6698307557920795E-2</v>
      </c>
      <c r="X406">
        <v>0.54782734494232599</v>
      </c>
      <c r="Y406" s="1">
        <v>0</v>
      </c>
      <c r="Z406">
        <v>0.16410181142114499</v>
      </c>
      <c r="AA406">
        <v>3.2529591061646702E-4</v>
      </c>
      <c r="AB406">
        <v>7.7687691247568099E-3</v>
      </c>
      <c r="AC406" s="3">
        <v>1.22422215797443E-3</v>
      </c>
      <c r="AD406" s="1">
        <v>0</v>
      </c>
      <c r="AE406" s="3">
        <v>8.0807904860706308E-3</v>
      </c>
      <c r="AF406" s="3">
        <v>1.0083810276135001E-3</v>
      </c>
      <c r="AG406">
        <v>3.1737181525201899E-3</v>
      </c>
      <c r="AH406">
        <v>7.6146966539225298</v>
      </c>
      <c r="AI406">
        <v>0.25080917161925098</v>
      </c>
      <c r="AJ406">
        <v>5447.9677285689404</v>
      </c>
      <c r="AK406" t="s">
        <v>109</v>
      </c>
      <c r="AL406" t="s">
        <v>110</v>
      </c>
      <c r="AM406">
        <v>1194934269.1700001</v>
      </c>
      <c r="AN406">
        <v>11641</v>
      </c>
      <c r="AO406" s="39">
        <f t="shared" si="50"/>
        <v>1.5704659709392867E-2</v>
      </c>
      <c r="AP406" s="41">
        <f t="shared" si="49"/>
        <v>17.300068537128965</v>
      </c>
      <c r="AQ406" s="44">
        <f t="shared" si="52"/>
        <v>4.4000000000000004</v>
      </c>
      <c r="AR406" s="42">
        <f t="shared" si="51"/>
        <v>0.10346663190499084</v>
      </c>
    </row>
    <row r="407" spans="1:46" x14ac:dyDescent="0.25">
      <c r="A407" t="s">
        <v>37</v>
      </c>
      <c r="B407">
        <v>23.666131288449598</v>
      </c>
      <c r="C407">
        <v>2.0313429994422399E-2</v>
      </c>
      <c r="D407">
        <v>21.828966290154199</v>
      </c>
      <c r="E407">
        <v>88.250781337798799</v>
      </c>
      <c r="F407" s="1">
        <v>0</v>
      </c>
      <c r="G407" s="1">
        <v>0</v>
      </c>
      <c r="H407">
        <v>5.10617842828636</v>
      </c>
      <c r="I407">
        <v>191.49127413429599</v>
      </c>
      <c r="J407">
        <v>192.012455163743</v>
      </c>
      <c r="K407">
        <v>144.360151107332</v>
      </c>
      <c r="L407">
        <v>233.770727119339</v>
      </c>
      <c r="M407">
        <v>36.996828199111498</v>
      </c>
      <c r="N407">
        <v>90.347971541632006</v>
      </c>
      <c r="O407">
        <v>68.332124521692094</v>
      </c>
      <c r="P407">
        <v>92916.929646209304</v>
      </c>
      <c r="Q407">
        <v>125482.151288154</v>
      </c>
      <c r="R407">
        <v>131.62214595105101</v>
      </c>
      <c r="S407">
        <v>699.64356976897</v>
      </c>
      <c r="T407">
        <v>0.54905424374391498</v>
      </c>
      <c r="U407">
        <v>0.39128088859872401</v>
      </c>
      <c r="V407" s="1">
        <v>0</v>
      </c>
      <c r="W407">
        <v>0.13225786079417301</v>
      </c>
      <c r="X407">
        <v>0.47646125060710198</v>
      </c>
      <c r="Y407" s="1">
        <v>0</v>
      </c>
      <c r="Z407">
        <v>0.18479169046138899</v>
      </c>
      <c r="AA407">
        <v>3.444414567593E-4</v>
      </c>
      <c r="AB407">
        <v>7.4809363305520602E-3</v>
      </c>
      <c r="AC407" s="3">
        <v>8.8774446700684703E-4</v>
      </c>
      <c r="AD407" s="1">
        <v>0</v>
      </c>
      <c r="AE407" s="3">
        <v>8.3406673085534306E-3</v>
      </c>
      <c r="AF407" s="3">
        <v>1.0060562213999699E-3</v>
      </c>
      <c r="AG407">
        <v>3.2597148364652399E-3</v>
      </c>
      <c r="AH407">
        <v>7.5857003159705201</v>
      </c>
      <c r="AI407">
        <v>0.25007492609203202</v>
      </c>
      <c r="AJ407">
        <v>6122.99957653808</v>
      </c>
      <c r="AK407" t="s">
        <v>111</v>
      </c>
      <c r="AL407" t="s">
        <v>112</v>
      </c>
      <c r="AM407">
        <v>257379895.12</v>
      </c>
      <c r="AN407">
        <v>2770</v>
      </c>
      <c r="AO407" s="39">
        <f t="shared" si="50"/>
        <v>1.5511739997936468E-2</v>
      </c>
      <c r="AP407" s="41">
        <f t="shared" si="49"/>
        <v>17.105350677120835</v>
      </c>
      <c r="AQ407" s="44">
        <f t="shared" si="52"/>
        <v>4.4000000000000004</v>
      </c>
      <c r="AR407" s="42">
        <f t="shared" si="51"/>
        <v>0.3835513656030507</v>
      </c>
    </row>
    <row r="408" spans="1:46" x14ac:dyDescent="0.25">
      <c r="AN408">
        <f>SUM(AN392:AN407)</f>
        <v>2856743</v>
      </c>
    </row>
    <row r="410" spans="1:46" x14ac:dyDescent="0.25">
      <c r="AO410" t="s">
        <v>226</v>
      </c>
      <c r="AP410" t="s">
        <v>227</v>
      </c>
      <c r="AQ410" t="s">
        <v>228</v>
      </c>
      <c r="AR410" t="s">
        <v>229</v>
      </c>
      <c r="AT410" t="s">
        <v>67</v>
      </c>
    </row>
    <row r="411" spans="1:46" x14ac:dyDescent="0.25">
      <c r="A411" t="s">
        <v>0</v>
      </c>
      <c r="B411" t="s">
        <v>1</v>
      </c>
      <c r="C411" t="s">
        <v>2</v>
      </c>
      <c r="D411" t="s">
        <v>3</v>
      </c>
      <c r="E411" t="s">
        <v>5</v>
      </c>
      <c r="F411" t="s">
        <v>6</v>
      </c>
      <c r="G411" t="s">
        <v>208</v>
      </c>
      <c r="H411" t="s">
        <v>7</v>
      </c>
      <c r="I411" t="s">
        <v>8</v>
      </c>
      <c r="J411" t="s">
        <v>134</v>
      </c>
      <c r="K411" t="s">
        <v>143</v>
      </c>
      <c r="L411" t="s">
        <v>9</v>
      </c>
      <c r="M411" t="s">
        <v>10</v>
      </c>
      <c r="N411" t="s">
        <v>11</v>
      </c>
      <c r="O411" t="s">
        <v>13</v>
      </c>
      <c r="P411" t="s">
        <v>14</v>
      </c>
      <c r="Q411" t="s">
        <v>15</v>
      </c>
      <c r="R411" t="s">
        <v>16</v>
      </c>
      <c r="S411" t="s">
        <v>17</v>
      </c>
      <c r="T411" t="s">
        <v>18</v>
      </c>
      <c r="U411" t="s">
        <v>20</v>
      </c>
      <c r="V411" t="s">
        <v>21</v>
      </c>
      <c r="W411" t="s">
        <v>22</v>
      </c>
      <c r="X411" t="s">
        <v>23</v>
      </c>
      <c r="Y411" t="s">
        <v>24</v>
      </c>
      <c r="Z411" t="s">
        <v>25</v>
      </c>
      <c r="AA411" t="s">
        <v>26</v>
      </c>
      <c r="AB411" t="s">
        <v>27</v>
      </c>
      <c r="AC411" s="3" t="s">
        <v>120</v>
      </c>
      <c r="AD411" t="s">
        <v>28</v>
      </c>
      <c r="AE411" s="3" t="s">
        <v>29</v>
      </c>
      <c r="AF411" s="3" t="s">
        <v>233</v>
      </c>
      <c r="AG411" t="s">
        <v>30</v>
      </c>
      <c r="AH411" t="s">
        <v>31</v>
      </c>
      <c r="AI411" t="s">
        <v>32</v>
      </c>
      <c r="AJ411" t="s">
        <v>33</v>
      </c>
      <c r="AK411" t="s">
        <v>34</v>
      </c>
      <c r="AL411" t="s">
        <v>74</v>
      </c>
      <c r="AM411" t="s">
        <v>35</v>
      </c>
      <c r="AN411" t="s">
        <v>36</v>
      </c>
      <c r="AO411" s="15">
        <v>1</v>
      </c>
      <c r="AP411" s="15">
        <v>0</v>
      </c>
      <c r="AQ411" s="15">
        <v>0</v>
      </c>
      <c r="AR411" s="15">
        <v>1</v>
      </c>
      <c r="AT411" s="15">
        <v>0.6</v>
      </c>
    </row>
    <row r="412" spans="1:46" x14ac:dyDescent="0.25">
      <c r="A412" t="s">
        <v>37</v>
      </c>
      <c r="B412">
        <v>9.7500307778853603</v>
      </c>
      <c r="C412">
        <v>6.7820210662558403E-3</v>
      </c>
      <c r="D412">
        <v>7.8416121198313604</v>
      </c>
      <c r="E412">
        <v>-62.709436047815302</v>
      </c>
      <c r="F412" s="1">
        <v>0</v>
      </c>
      <c r="G412" s="1">
        <v>0</v>
      </c>
      <c r="H412">
        <v>3.0722640515699702</v>
      </c>
      <c r="I412">
        <v>-177.80473233317301</v>
      </c>
      <c r="J412">
        <v>-165.41372724337</v>
      </c>
      <c r="K412">
        <v>-183.54142272458901</v>
      </c>
      <c r="L412">
        <v>-158.252357381786</v>
      </c>
      <c r="M412">
        <v>28.063808100073501</v>
      </c>
      <c r="N412">
        <v>91.809625417180897</v>
      </c>
      <c r="O412">
        <v>73.346616220348395</v>
      </c>
      <c r="P412">
        <v>204108.34426262599</v>
      </c>
      <c r="Q412">
        <v>238570.16893155701</v>
      </c>
      <c r="R412">
        <v>82.969034091249497</v>
      </c>
      <c r="S412">
        <v>605.53468808554896</v>
      </c>
      <c r="T412">
        <v>0.44984557493938698</v>
      </c>
      <c r="U412">
        <v>0.42019948147679298</v>
      </c>
      <c r="V412" s="1">
        <v>0</v>
      </c>
      <c r="W412">
        <v>0.21370258153034699</v>
      </c>
      <c r="X412">
        <v>0.36609793699285897</v>
      </c>
      <c r="Y412" s="1">
        <v>0</v>
      </c>
      <c r="Z412">
        <v>0.381963934913501</v>
      </c>
      <c r="AA412">
        <v>3.0365611982278702E-4</v>
      </c>
      <c r="AB412">
        <v>5.9963158050509299E-3</v>
      </c>
      <c r="AC412" s="3">
        <v>1.2020549617317201E-5</v>
      </c>
      <c r="AD412" s="1">
        <v>0</v>
      </c>
      <c r="AE412" s="3">
        <v>8.41438649638286E-4</v>
      </c>
      <c r="AF412" s="3">
        <v>9.6027360700192397E-4</v>
      </c>
      <c r="AG412" s="1">
        <v>0</v>
      </c>
      <c r="AH412">
        <v>7.7837484157671097</v>
      </c>
      <c r="AI412">
        <v>0.18968732465813401</v>
      </c>
      <c r="AJ412">
        <v>9.8875058088699994</v>
      </c>
      <c r="AK412" t="s">
        <v>79</v>
      </c>
      <c r="AL412" t="s">
        <v>80</v>
      </c>
      <c r="AM412">
        <v>101033630.41</v>
      </c>
      <c r="AN412">
        <v>495</v>
      </c>
      <c r="AO412" s="1">
        <f>AA412+AB412*$AO$335+AF412*AQ412+AG412*$AR$335</f>
        <v>6.2999719248737172E-3</v>
      </c>
      <c r="AP412" s="8">
        <f>100*(1-(1-AO412)^12)</f>
        <v>7.3034384095064908</v>
      </c>
      <c r="AQ412" s="14">
        <f>$AQ$264*$AT$391</f>
        <v>0</v>
      </c>
      <c r="AR412" s="15">
        <f>B412/AP412-1</f>
        <v>0.33499185331586734</v>
      </c>
    </row>
    <row r="413" spans="1:46" s="38" customFormat="1" x14ac:dyDescent="0.25">
      <c r="A413" s="38" t="s">
        <v>37</v>
      </c>
      <c r="B413" s="38">
        <v>11.078294646717</v>
      </c>
      <c r="C413" s="38">
        <v>6.1631549817208501E-3</v>
      </c>
      <c r="D413" s="38">
        <v>7.1501679872335302</v>
      </c>
      <c r="E413" s="38">
        <v>-45.403047910771797</v>
      </c>
      <c r="F413" s="39">
        <v>0</v>
      </c>
      <c r="G413" s="39">
        <v>0</v>
      </c>
      <c r="H413" s="38">
        <v>3.2694868224572802</v>
      </c>
      <c r="I413" s="38">
        <v>-154.913252355183</v>
      </c>
      <c r="J413" s="38">
        <v>-153.599188420936</v>
      </c>
      <c r="K413" s="38">
        <v>-161.640094648858</v>
      </c>
      <c r="L413" s="38">
        <v>-135.45089522551899</v>
      </c>
      <c r="M413" s="38">
        <v>28.7413649349458</v>
      </c>
      <c r="N413" s="38">
        <v>94.847533261202301</v>
      </c>
      <c r="O413" s="38">
        <v>75.862584921206306</v>
      </c>
      <c r="P413" s="38">
        <v>205062.750116735</v>
      </c>
      <c r="Q413" s="38">
        <v>236449.49145767701</v>
      </c>
      <c r="R413" s="38">
        <v>84.261140795849201</v>
      </c>
      <c r="S413" s="38">
        <v>649.43010717020195</v>
      </c>
      <c r="T413" s="38">
        <v>0.55237533237737202</v>
      </c>
      <c r="U413" s="38">
        <v>0.30701706637176601</v>
      </c>
      <c r="V413" s="39">
        <v>0</v>
      </c>
      <c r="W413" s="38">
        <v>0.28137210385070399</v>
      </c>
      <c r="X413" s="38">
        <v>0.411610829777529</v>
      </c>
      <c r="Y413" s="39">
        <v>0</v>
      </c>
      <c r="Z413" s="38">
        <v>0.224121013978379</v>
      </c>
      <c r="AA413" s="38">
        <v>2.8941220194754101E-4</v>
      </c>
      <c r="AB413" s="38">
        <v>6.1299397261467001E-3</v>
      </c>
      <c r="AC413" s="40">
        <v>9.7016620076029796E-6</v>
      </c>
      <c r="AD413" s="39">
        <v>0</v>
      </c>
      <c r="AE413" s="40">
        <v>2.6592938877138898E-4</v>
      </c>
      <c r="AF413" s="40">
        <v>9.5829975260508895E-4</v>
      </c>
      <c r="AG413" s="39">
        <v>0</v>
      </c>
      <c r="AH413" s="38">
        <v>7.6143396495560998</v>
      </c>
      <c r="AI413" s="38">
        <v>0.189681143537549</v>
      </c>
      <c r="AJ413" s="38">
        <v>37.607337172844296</v>
      </c>
      <c r="AK413" s="38" t="s">
        <v>81</v>
      </c>
      <c r="AL413" s="38" t="s">
        <v>82</v>
      </c>
      <c r="AM413" s="38">
        <v>2037708547.9100001</v>
      </c>
      <c r="AN413" s="38">
        <v>9937</v>
      </c>
      <c r="AO413" s="39">
        <f t="shared" ref="AO413:AO418" si="53">AA413+AB413*$AO$335+AF413*AQ413+AG413*$AR$335</f>
        <v>7.1093277499699051E-3</v>
      </c>
      <c r="AP413" s="41">
        <f t="shared" ref="AP413:AP428" si="54">100*(1-(1-AO413)^12)</f>
        <v>8.2053926221186675</v>
      </c>
      <c r="AQ413" s="44">
        <f>$AQ$265*$AT$411</f>
        <v>0.72</v>
      </c>
      <c r="AR413" s="42">
        <f t="shared" ref="AR413:AR418" si="55">B413/AP413-1</f>
        <v>0.35012365122591005</v>
      </c>
    </row>
    <row r="414" spans="1:46" x14ac:dyDescent="0.25">
      <c r="A414" t="s">
        <v>37</v>
      </c>
      <c r="B414">
        <v>9.8199983155265294</v>
      </c>
      <c r="C414">
        <v>7.7822496957808598E-3</v>
      </c>
      <c r="D414">
        <v>8.9491708355527404</v>
      </c>
      <c r="E414">
        <v>-40.758924814491998</v>
      </c>
      <c r="F414" s="1">
        <v>0</v>
      </c>
      <c r="G414" s="1">
        <v>0</v>
      </c>
      <c r="H414">
        <v>3.3760310157155402</v>
      </c>
      <c r="I414">
        <v>-130.342258922247</v>
      </c>
      <c r="J414">
        <v>-130.25185762761299</v>
      </c>
      <c r="K414">
        <v>-141.18437676769199</v>
      </c>
      <c r="L414">
        <v>-110.404089034311</v>
      </c>
      <c r="M414">
        <v>29.444640911206299</v>
      </c>
      <c r="N414">
        <v>94.814467897975803</v>
      </c>
      <c r="O414">
        <v>75.653197784035299</v>
      </c>
      <c r="P414">
        <v>200145.760723805</v>
      </c>
      <c r="Q414">
        <v>236211.76269591501</v>
      </c>
      <c r="R414">
        <v>84.2986759346702</v>
      </c>
      <c r="S414">
        <v>655.71265688046105</v>
      </c>
      <c r="T414">
        <v>0.55171240902312502</v>
      </c>
      <c r="U414">
        <v>0.32907502638868702</v>
      </c>
      <c r="V414" s="1">
        <v>0</v>
      </c>
      <c r="W414">
        <v>0.24604301889476701</v>
      </c>
      <c r="X414">
        <v>0.424881954716544</v>
      </c>
      <c r="Y414" s="1">
        <v>0</v>
      </c>
      <c r="Z414">
        <v>0.225286434810759</v>
      </c>
      <c r="AA414">
        <v>2.9032854655957702E-4</v>
      </c>
      <c r="AB414">
        <v>6.9806285917386104E-3</v>
      </c>
      <c r="AC414" s="3">
        <v>2.1162270977124001E-4</v>
      </c>
      <c r="AD414" s="1">
        <v>0</v>
      </c>
      <c r="AE414" s="3">
        <v>1.0196627703195299E-3</v>
      </c>
      <c r="AF414" s="3">
        <v>9.81312225241122E-4</v>
      </c>
      <c r="AG414" s="1">
        <v>2.3581062659988499E-8</v>
      </c>
      <c r="AH414">
        <v>7.5457218967346398</v>
      </c>
      <c r="AI414">
        <v>0.191950861635308</v>
      </c>
      <c r="AJ414">
        <v>49.846109057925702</v>
      </c>
      <c r="AK414" t="s">
        <v>83</v>
      </c>
      <c r="AL414" t="s">
        <v>84</v>
      </c>
      <c r="AM414">
        <v>9971261799.2600002</v>
      </c>
      <c r="AN414">
        <v>49820</v>
      </c>
      <c r="AO414" s="1">
        <f t="shared" si="53"/>
        <v>8.6840703237080642E-3</v>
      </c>
      <c r="AP414" s="8">
        <f t="shared" si="54"/>
        <v>9.9372880710817633</v>
      </c>
      <c r="AQ414" s="14">
        <f>$AQ$266*$AT$411</f>
        <v>1.44</v>
      </c>
      <c r="AR414" s="15">
        <f t="shared" si="55"/>
        <v>-1.1802994410170742E-2</v>
      </c>
    </row>
    <row r="415" spans="1:46" x14ac:dyDescent="0.25">
      <c r="A415" t="s">
        <v>37</v>
      </c>
      <c r="B415">
        <v>11.005959811993799</v>
      </c>
      <c r="C415">
        <v>9.5567525933855594E-3</v>
      </c>
      <c r="D415">
        <v>10.884110741689801</v>
      </c>
      <c r="E415">
        <v>-30.668717698725999</v>
      </c>
      <c r="F415" s="1">
        <v>0</v>
      </c>
      <c r="G415" s="1">
        <v>0</v>
      </c>
      <c r="H415">
        <v>3.5280656780121702</v>
      </c>
      <c r="I415">
        <v>-106.473509248854</v>
      </c>
      <c r="J415">
        <v>-106.715984321363</v>
      </c>
      <c r="K415">
        <v>-122.925501017798</v>
      </c>
      <c r="L415">
        <v>-85.838943001326598</v>
      </c>
      <c r="M415">
        <v>30.5541522421662</v>
      </c>
      <c r="N415">
        <v>94.637250706799307</v>
      </c>
      <c r="O415">
        <v>75.289139803273699</v>
      </c>
      <c r="P415">
        <v>193379.11873526499</v>
      </c>
      <c r="Q415">
        <v>233769.780596417</v>
      </c>
      <c r="R415">
        <v>84.371945807477005</v>
      </c>
      <c r="S415">
        <v>663.05500327287098</v>
      </c>
      <c r="T415">
        <v>0.56145299825176598</v>
      </c>
      <c r="U415">
        <v>0.332471840250605</v>
      </c>
      <c r="V415" s="1">
        <v>0</v>
      </c>
      <c r="W415">
        <v>0.21769723269980901</v>
      </c>
      <c r="X415">
        <v>0.44983092704958499</v>
      </c>
      <c r="Y415" s="1">
        <v>0</v>
      </c>
      <c r="Z415">
        <v>0.209442813006254</v>
      </c>
      <c r="AA415">
        <v>2.92336930088346E-4</v>
      </c>
      <c r="AB415">
        <v>7.5416259038712501E-3</v>
      </c>
      <c r="AC415" s="3">
        <v>5.22851756090019E-4</v>
      </c>
      <c r="AD415" s="1">
        <v>0</v>
      </c>
      <c r="AE415" s="3">
        <v>1.62599504451845E-3</v>
      </c>
      <c r="AF415" s="3">
        <v>9.8650598060402695E-4</v>
      </c>
      <c r="AG415" s="1">
        <v>8.7392681433956405E-7</v>
      </c>
      <c r="AH415">
        <v>7.3699080711854696</v>
      </c>
      <c r="AI415">
        <v>0.194332458265639</v>
      </c>
      <c r="AJ415">
        <v>92.789898745262803</v>
      </c>
      <c r="AK415" t="s">
        <v>85</v>
      </c>
      <c r="AL415" t="s">
        <v>86</v>
      </c>
      <c r="AM415">
        <v>30152058951.439999</v>
      </c>
      <c r="AN415">
        <v>155922</v>
      </c>
      <c r="AO415" s="1">
        <f t="shared" si="53"/>
        <v>9.7289282435336667E-3</v>
      </c>
      <c r="AP415" s="8">
        <f t="shared" si="54"/>
        <v>11.069832736225882</v>
      </c>
      <c r="AQ415" s="14">
        <f>$AQ$267*$AT$411</f>
        <v>1.92</v>
      </c>
      <c r="AR415" s="15">
        <f t="shared" si="55"/>
        <v>-5.769999037389173E-3</v>
      </c>
    </row>
    <row r="416" spans="1:46" x14ac:dyDescent="0.25">
      <c r="A416" t="s">
        <v>37</v>
      </c>
      <c r="B416">
        <v>11.9765340553818</v>
      </c>
      <c r="C416">
        <v>1.08141793968289E-2</v>
      </c>
      <c r="D416">
        <v>12.2323260797648</v>
      </c>
      <c r="E416">
        <v>-21.3137039969562</v>
      </c>
      <c r="F416" s="1">
        <v>0</v>
      </c>
      <c r="G416" s="1">
        <v>0</v>
      </c>
      <c r="H416">
        <v>3.6696696926571502</v>
      </c>
      <c r="I416">
        <v>-82.478628100947603</v>
      </c>
      <c r="J416">
        <v>-83.090696649099598</v>
      </c>
      <c r="K416">
        <v>-102.471853115668</v>
      </c>
      <c r="L416">
        <v>-61.154474588433402</v>
      </c>
      <c r="M416">
        <v>30.867440058087801</v>
      </c>
      <c r="N416">
        <v>94.295610088861906</v>
      </c>
      <c r="O416">
        <v>74.908624375205704</v>
      </c>
      <c r="P416">
        <v>187125.79801154</v>
      </c>
      <c r="Q416">
        <v>230692.29176339399</v>
      </c>
      <c r="R416">
        <v>84.383770036990896</v>
      </c>
      <c r="S416">
        <v>667.25746968081398</v>
      </c>
      <c r="T416">
        <v>0.56024490611405198</v>
      </c>
      <c r="U416">
        <v>0.34492609462566198</v>
      </c>
      <c r="V416" s="1">
        <v>0</v>
      </c>
      <c r="W416">
        <v>0.19144686643994499</v>
      </c>
      <c r="X416">
        <v>0.463627038934391</v>
      </c>
      <c r="Y416" s="1">
        <v>0</v>
      </c>
      <c r="Z416">
        <v>0.214678526350915</v>
      </c>
      <c r="AA416">
        <v>2.9366577884543002E-4</v>
      </c>
      <c r="AB416">
        <v>8.18895396440638E-3</v>
      </c>
      <c r="AC416" s="3">
        <v>6.93721836175059E-4</v>
      </c>
      <c r="AD416" s="1">
        <v>0</v>
      </c>
      <c r="AE416" s="3">
        <v>1.7101660460003001E-3</v>
      </c>
      <c r="AF416" s="3">
        <v>9.9923769394794494E-4</v>
      </c>
      <c r="AG416">
        <v>8.8015051382678108E-6</v>
      </c>
      <c r="AH416">
        <v>7.3666928219872396</v>
      </c>
      <c r="AI416">
        <v>0.19650538384879099</v>
      </c>
      <c r="AJ416">
        <v>169.80092001158999</v>
      </c>
      <c r="AK416" t="s">
        <v>87</v>
      </c>
      <c r="AL416" t="s">
        <v>88</v>
      </c>
      <c r="AM416">
        <v>68456417812.360001</v>
      </c>
      <c r="AN416">
        <v>365831</v>
      </c>
      <c r="AO416" s="39">
        <f t="shared" si="53"/>
        <v>1.0889591713865145E-2</v>
      </c>
      <c r="AP416" s="41">
        <f t="shared" si="54"/>
        <v>12.312585892916605</v>
      </c>
      <c r="AQ416" s="44">
        <f>$AQ$268*$AT$411</f>
        <v>2.4</v>
      </c>
      <c r="AR416" s="42">
        <f t="shared" si="55"/>
        <v>-2.7293359856123689E-2</v>
      </c>
    </row>
    <row r="417" spans="1:46" x14ac:dyDescent="0.25">
      <c r="A417" t="s">
        <v>37</v>
      </c>
      <c r="B417">
        <v>13.122276643744</v>
      </c>
      <c r="C417">
        <v>1.22948761093298E-2</v>
      </c>
      <c r="D417">
        <v>13.7959478381939</v>
      </c>
      <c r="E417">
        <v>-15.174985859646</v>
      </c>
      <c r="F417" s="1">
        <v>0</v>
      </c>
      <c r="G417" s="1">
        <v>0</v>
      </c>
      <c r="H417">
        <v>3.7633920595487802</v>
      </c>
      <c r="I417">
        <v>-59.2312722263515</v>
      </c>
      <c r="J417">
        <v>-60.184761294314299</v>
      </c>
      <c r="K417">
        <v>-86.196506805633902</v>
      </c>
      <c r="L417">
        <v>-37.326606351874602</v>
      </c>
      <c r="M417">
        <v>31.064862573879498</v>
      </c>
      <c r="N417">
        <v>93.827911944434405</v>
      </c>
      <c r="O417">
        <v>74.386383436940605</v>
      </c>
      <c r="P417">
        <v>182178.09310419401</v>
      </c>
      <c r="Q417">
        <v>227946.22257693799</v>
      </c>
      <c r="R417">
        <v>84.507899516947802</v>
      </c>
      <c r="S417">
        <v>677.57087690310402</v>
      </c>
      <c r="T417">
        <v>0.53492166348318604</v>
      </c>
      <c r="U417">
        <v>0.36067424197000703</v>
      </c>
      <c r="V417" s="1">
        <v>0</v>
      </c>
      <c r="W417">
        <v>0.17358004699319099</v>
      </c>
      <c r="X417">
        <v>0.46574571103680101</v>
      </c>
      <c r="Y417" s="1">
        <v>0</v>
      </c>
      <c r="Z417">
        <v>0.24363355254379701</v>
      </c>
      <c r="AA417">
        <v>2.9522297555833403E-4</v>
      </c>
      <c r="AB417">
        <v>8.6230032359018802E-3</v>
      </c>
      <c r="AC417" s="3">
        <v>9.1413097326182604E-4</v>
      </c>
      <c r="AD417" s="1">
        <v>0</v>
      </c>
      <c r="AE417" s="3">
        <v>2.4676757845073301E-3</v>
      </c>
      <c r="AF417" s="3">
        <v>1.0037052801799701E-3</v>
      </c>
      <c r="AG417">
        <v>3.7807634745765401E-5</v>
      </c>
      <c r="AH417">
        <v>7.39987257363072</v>
      </c>
      <c r="AI417">
        <v>0.19889060022242899</v>
      </c>
      <c r="AJ417">
        <v>291.15197098318799</v>
      </c>
      <c r="AK417" t="s">
        <v>89</v>
      </c>
      <c r="AL417" t="s">
        <v>90</v>
      </c>
      <c r="AM417">
        <v>97828907284.580002</v>
      </c>
      <c r="AN417">
        <v>536996</v>
      </c>
      <c r="AO417" s="39">
        <f t="shared" si="53"/>
        <v>1.2117705478772884E-2</v>
      </c>
      <c r="AP417" s="41">
        <f t="shared" si="54"/>
        <v>13.610209371042814</v>
      </c>
      <c r="AQ417" s="44">
        <f>$AQ$269*$AT$411</f>
        <v>3.15</v>
      </c>
      <c r="AR417" s="42">
        <f t="shared" si="55"/>
        <v>-3.5850493845961173E-2</v>
      </c>
    </row>
    <row r="418" spans="1:46" x14ac:dyDescent="0.25">
      <c r="A418" t="s">
        <v>37</v>
      </c>
      <c r="B418">
        <v>15.0622515955752</v>
      </c>
      <c r="C418">
        <v>1.4155280165500101E-2</v>
      </c>
      <c r="D418">
        <v>15.7243372561953</v>
      </c>
      <c r="E418">
        <v>-8.9605402306306594</v>
      </c>
      <c r="F418" s="1">
        <v>0</v>
      </c>
      <c r="G418" s="1">
        <v>0</v>
      </c>
      <c r="H418">
        <v>3.8495017939565601</v>
      </c>
      <c r="I418">
        <v>-34.687348623133502</v>
      </c>
      <c r="J418">
        <v>-36.0194300870928</v>
      </c>
      <c r="K418">
        <v>-67.198138578862</v>
      </c>
      <c r="L418">
        <v>-12.461439494674201</v>
      </c>
      <c r="M418">
        <v>30.8409309075906</v>
      </c>
      <c r="N418">
        <v>93.2465805663808</v>
      </c>
      <c r="O418">
        <v>73.907703103471206</v>
      </c>
      <c r="P418">
        <v>179516.90385250701</v>
      </c>
      <c r="Q418">
        <v>229396.10496874599</v>
      </c>
      <c r="R418">
        <v>84.855363893412999</v>
      </c>
      <c r="S418">
        <v>686.24588556902097</v>
      </c>
      <c r="T418">
        <v>0.51275423730968495</v>
      </c>
      <c r="U418">
        <v>0.36638170900800698</v>
      </c>
      <c r="V418" s="1">
        <v>0</v>
      </c>
      <c r="W418">
        <v>0.166205127490377</v>
      </c>
      <c r="X418">
        <v>0.46741316350161399</v>
      </c>
      <c r="Y418" s="1">
        <v>0</v>
      </c>
      <c r="Z418">
        <v>0.27790641031811297</v>
      </c>
      <c r="AA418">
        <v>2.96894735271845E-4</v>
      </c>
      <c r="AB418">
        <v>8.75145729905287E-3</v>
      </c>
      <c r="AC418" s="3">
        <v>1.3001021716414101E-3</v>
      </c>
      <c r="AD418" s="1">
        <v>0</v>
      </c>
      <c r="AE418" s="3">
        <v>3.5184541003619699E-3</v>
      </c>
      <c r="AF418" s="3">
        <v>1.00630631687287E-3</v>
      </c>
      <c r="AG418">
        <v>2.8843638577751501E-4</v>
      </c>
      <c r="AH418">
        <v>7.4847086951724204</v>
      </c>
      <c r="AI418">
        <v>0.20006466509475901</v>
      </c>
      <c r="AJ418">
        <v>488.77576516549499</v>
      </c>
      <c r="AK418" t="s">
        <v>91</v>
      </c>
      <c r="AL418" t="s">
        <v>92</v>
      </c>
      <c r="AM418">
        <v>111846391293.17</v>
      </c>
      <c r="AN418">
        <v>623041</v>
      </c>
      <c r="AO418" s="39">
        <f t="shared" si="53"/>
        <v>1.2657599265782702E-2</v>
      </c>
      <c r="AP418" s="41">
        <f t="shared" si="54"/>
        <v>14.175070633470298</v>
      </c>
      <c r="AQ418" s="44">
        <f>$AQ$270*$AT$411</f>
        <v>3.3</v>
      </c>
      <c r="AR418" s="42">
        <f t="shared" si="55"/>
        <v>6.2587410323732939E-2</v>
      </c>
    </row>
    <row r="419" spans="1:46" x14ac:dyDescent="0.25">
      <c r="A419" t="s">
        <v>37</v>
      </c>
      <c r="B419">
        <v>18.678516718713698</v>
      </c>
      <c r="C419">
        <v>1.6841302104438301E-2</v>
      </c>
      <c r="D419">
        <v>18.438818440135901</v>
      </c>
      <c r="E419">
        <v>-4.71649474823184</v>
      </c>
      <c r="F419" s="1">
        <v>0</v>
      </c>
      <c r="G419" s="1">
        <v>0</v>
      </c>
      <c r="H419">
        <v>3.9020991718819</v>
      </c>
      <c r="I419">
        <v>-9.7804036898331397</v>
      </c>
      <c r="J419">
        <v>-12.461066856064599</v>
      </c>
      <c r="K419">
        <v>-40.612030617712598</v>
      </c>
      <c r="L419">
        <v>12.1187828249678</v>
      </c>
      <c r="M419">
        <v>29.884233999197299</v>
      </c>
      <c r="N419">
        <v>92.979267773392195</v>
      </c>
      <c r="O419">
        <v>73.850226180990603</v>
      </c>
      <c r="P419">
        <v>182110.21697967799</v>
      </c>
      <c r="Q419">
        <v>235876.43542964701</v>
      </c>
      <c r="R419">
        <v>85.601000569626905</v>
      </c>
      <c r="S419">
        <v>688.10650421806895</v>
      </c>
      <c r="T419">
        <v>0.48520285253622297</v>
      </c>
      <c r="U419">
        <v>0.36848827648872301</v>
      </c>
      <c r="V419" s="1">
        <v>0</v>
      </c>
      <c r="W419">
        <v>0.17199726348691699</v>
      </c>
      <c r="X419">
        <v>0.45951446002435797</v>
      </c>
      <c r="Y419" s="1">
        <v>0</v>
      </c>
      <c r="Z419">
        <v>0.320251947647196</v>
      </c>
      <c r="AA419">
        <v>2.9633529873392302E-4</v>
      </c>
      <c r="AB419">
        <v>8.6418583045280908E-3</v>
      </c>
      <c r="AC419" s="3">
        <v>1.9481672086757999E-3</v>
      </c>
      <c r="AD419" s="1">
        <v>0</v>
      </c>
      <c r="AE419" s="3">
        <v>4.43232320185326E-3</v>
      </c>
      <c r="AF419" s="3">
        <v>1.0059192037677701E-3</v>
      </c>
      <c r="AG419">
        <v>1.52271509704556E-3</v>
      </c>
      <c r="AH419">
        <v>7.7090785295294202</v>
      </c>
      <c r="AI419">
        <v>0.19999080546251699</v>
      </c>
      <c r="AJ419">
        <v>662.02311937305797</v>
      </c>
      <c r="AK419" t="s">
        <v>93</v>
      </c>
      <c r="AL419" t="s">
        <v>94</v>
      </c>
      <c r="AM419">
        <v>123114519527.81</v>
      </c>
      <c r="AN419">
        <v>676044</v>
      </c>
      <c r="AO419" s="39">
        <f t="shared" ref="AO419:AO428" si="56">AA419+AB419*$AO$335+AF419*AQ419+AG419*$AR$335</f>
        <v>1.3780442072741214E-2</v>
      </c>
      <c r="AP419" s="41">
        <f t="shared" si="54"/>
        <v>15.33901239547486</v>
      </c>
      <c r="AQ419" s="44">
        <f>$AQ$270*$AT$411</f>
        <v>3.3</v>
      </c>
      <c r="AR419" s="42">
        <f t="shared" ref="AR419:AR428" si="57">B419/AP419-1</f>
        <v>0.21771312501344742</v>
      </c>
    </row>
    <row r="420" spans="1:46" x14ac:dyDescent="0.25">
      <c r="A420" t="s">
        <v>37</v>
      </c>
      <c r="B420">
        <v>21.485653445635698</v>
      </c>
      <c r="C420">
        <v>2.02720163374909E-2</v>
      </c>
      <c r="D420">
        <v>21.789303386681699</v>
      </c>
      <c r="E420">
        <v>0.36804631892528</v>
      </c>
      <c r="F420" s="1">
        <v>0</v>
      </c>
      <c r="G420" s="1">
        <v>0</v>
      </c>
      <c r="H420">
        <v>3.9673423869548299</v>
      </c>
      <c r="I420">
        <v>15.1240161073084</v>
      </c>
      <c r="J420">
        <v>12.437427173322</v>
      </c>
      <c r="K420">
        <v>-16.393865386099201</v>
      </c>
      <c r="L420">
        <v>36.903367089315502</v>
      </c>
      <c r="M420">
        <v>29.403789054956999</v>
      </c>
      <c r="N420">
        <v>92.689828199461203</v>
      </c>
      <c r="O420">
        <v>73.717222160035107</v>
      </c>
      <c r="P420">
        <v>183143.94229059701</v>
      </c>
      <c r="Q420">
        <v>239625.736690066</v>
      </c>
      <c r="R420">
        <v>87.946576932170501</v>
      </c>
      <c r="S420">
        <v>691.20171754953299</v>
      </c>
      <c r="T420">
        <v>0.47718186646696797</v>
      </c>
      <c r="U420">
        <v>0.37359226667192702</v>
      </c>
      <c r="V420" s="1">
        <v>0</v>
      </c>
      <c r="W420">
        <v>0.164147928176993</v>
      </c>
      <c r="X420">
        <v>0.46225980515107901</v>
      </c>
      <c r="Y420" s="1">
        <v>0</v>
      </c>
      <c r="Z420">
        <v>0.336286242983376</v>
      </c>
      <c r="AA420">
        <v>2.9494921802226498E-4</v>
      </c>
      <c r="AB420">
        <v>8.3539463987236506E-3</v>
      </c>
      <c r="AC420" s="3">
        <v>2.6913776754144999E-3</v>
      </c>
      <c r="AD420" s="1">
        <v>0</v>
      </c>
      <c r="AE420" s="3">
        <v>5.1842320527311098E-3</v>
      </c>
      <c r="AF420" s="3">
        <v>1.00178839033714E-3</v>
      </c>
      <c r="AG420">
        <v>3.7476429146877598E-3</v>
      </c>
      <c r="AH420">
        <v>7.8243651000443597</v>
      </c>
      <c r="AI420">
        <v>0.19990067289527699</v>
      </c>
      <c r="AJ420">
        <v>892.12028499919404</v>
      </c>
      <c r="AK420" t="s">
        <v>95</v>
      </c>
      <c r="AL420" t="s">
        <v>96</v>
      </c>
      <c r="AM420">
        <v>96453306639.169998</v>
      </c>
      <c r="AN420">
        <v>526653</v>
      </c>
      <c r="AO420" s="39">
        <f t="shared" si="56"/>
        <v>1.5702440219546237E-2</v>
      </c>
      <c r="AP420" s="41">
        <f t="shared" si="54"/>
        <v>17.297830746168032</v>
      </c>
      <c r="AQ420" s="44">
        <f t="shared" ref="AQ420:AQ428" si="58">$AQ$270*$AT$411</f>
        <v>3.3</v>
      </c>
      <c r="AR420" s="42">
        <f t="shared" si="57"/>
        <v>0.24210103341399547</v>
      </c>
    </row>
    <row r="421" spans="1:46" x14ac:dyDescent="0.25">
      <c r="A421" t="s">
        <v>37</v>
      </c>
      <c r="B421">
        <v>22.356611983016499</v>
      </c>
      <c r="C421">
        <v>2.1845418400789299E-2</v>
      </c>
      <c r="D421">
        <v>23.283298512857701</v>
      </c>
      <c r="E421">
        <v>4.7648722538467103</v>
      </c>
      <c r="F421" s="1">
        <v>0</v>
      </c>
      <c r="G421" s="1">
        <v>0</v>
      </c>
      <c r="H421">
        <v>4.0480655976599698</v>
      </c>
      <c r="I421">
        <v>38.686723352299303</v>
      </c>
      <c r="J421">
        <v>35.666051240481302</v>
      </c>
      <c r="K421">
        <v>5.8268995218522397</v>
      </c>
      <c r="L421">
        <v>61.644832919538402</v>
      </c>
      <c r="M421">
        <v>29.654542519626698</v>
      </c>
      <c r="N421">
        <v>92.350977762362106</v>
      </c>
      <c r="O421">
        <v>73.463778666910699</v>
      </c>
      <c r="P421">
        <v>173731.64126259999</v>
      </c>
      <c r="Q421">
        <v>225401.022250334</v>
      </c>
      <c r="R421">
        <v>93.940819059709696</v>
      </c>
      <c r="S421">
        <v>694.59049458704396</v>
      </c>
      <c r="T421">
        <v>0.50982408304226101</v>
      </c>
      <c r="U421">
        <v>0.36325551548444002</v>
      </c>
      <c r="V421" s="1">
        <v>0</v>
      </c>
      <c r="W421">
        <v>0.14386718598767601</v>
      </c>
      <c r="X421">
        <v>0.49287729852788198</v>
      </c>
      <c r="Y421" s="1">
        <v>0</v>
      </c>
      <c r="Z421">
        <v>0.29328116405175497</v>
      </c>
      <c r="AA421">
        <v>2.9569306588587502E-4</v>
      </c>
      <c r="AB421">
        <v>8.0415765110989808E-3</v>
      </c>
      <c r="AC421" s="3">
        <v>2.5625812431750998E-3</v>
      </c>
      <c r="AD421" s="1">
        <v>0</v>
      </c>
      <c r="AE421" s="3">
        <v>5.7113771612090298E-3</v>
      </c>
      <c r="AF421" s="3">
        <v>9.9895351863353208E-4</v>
      </c>
      <c r="AG421">
        <v>5.2343001510345797E-3</v>
      </c>
      <c r="AH421">
        <v>7.7698680861396099</v>
      </c>
      <c r="AI421">
        <v>0.19957994449625499</v>
      </c>
      <c r="AJ421">
        <v>1303.92871361436</v>
      </c>
      <c r="AK421" t="s">
        <v>97</v>
      </c>
      <c r="AL421" t="s">
        <v>98</v>
      </c>
      <c r="AM421">
        <v>76691748255.679993</v>
      </c>
      <c r="AN421">
        <v>441438</v>
      </c>
      <c r="AO421" s="39">
        <f t="shared" si="56"/>
        <v>1.6868116339510089E-2</v>
      </c>
      <c r="AP421" s="41">
        <f t="shared" si="54"/>
        <v>18.465507999038099</v>
      </c>
      <c r="AQ421" s="44">
        <f t="shared" si="58"/>
        <v>3.3</v>
      </c>
      <c r="AR421" s="42">
        <f t="shared" si="57"/>
        <v>0.21072282355736416</v>
      </c>
    </row>
    <row r="422" spans="1:46" x14ac:dyDescent="0.25">
      <c r="A422" t="s">
        <v>37</v>
      </c>
      <c r="B422">
        <v>22.419320540576301</v>
      </c>
      <c r="C422">
        <v>2.13413436887991E-2</v>
      </c>
      <c r="D422">
        <v>22.807536363344799</v>
      </c>
      <c r="E422">
        <v>10.940578026027</v>
      </c>
      <c r="F422" s="1">
        <v>0</v>
      </c>
      <c r="G422" s="1">
        <v>0</v>
      </c>
      <c r="H422">
        <v>4.1734679042113401</v>
      </c>
      <c r="I422">
        <v>60.657532297335898</v>
      </c>
      <c r="J422">
        <v>56.680570259734203</v>
      </c>
      <c r="K422">
        <v>31.207659680001701</v>
      </c>
      <c r="L422">
        <v>86.172809203955893</v>
      </c>
      <c r="M422">
        <v>30.8464101978808</v>
      </c>
      <c r="N422">
        <v>92.386880917484504</v>
      </c>
      <c r="O422">
        <v>73.406466936470196</v>
      </c>
      <c r="P422">
        <v>156277.264835098</v>
      </c>
      <c r="Q422">
        <v>199625.34921881699</v>
      </c>
      <c r="R422">
        <v>104.643274927872</v>
      </c>
      <c r="S422">
        <v>690.34782926599098</v>
      </c>
      <c r="T422">
        <v>0.57662730553823904</v>
      </c>
      <c r="U422">
        <v>0.35424995127449099</v>
      </c>
      <c r="V422" s="1">
        <v>0</v>
      </c>
      <c r="W422">
        <v>0.11436738930759199</v>
      </c>
      <c r="X422">
        <v>0.53138265941791496</v>
      </c>
      <c r="Y422" s="1">
        <v>0</v>
      </c>
      <c r="Z422">
        <v>0.21112013928826401</v>
      </c>
      <c r="AA422">
        <v>2.97930233257096E-4</v>
      </c>
      <c r="AB422">
        <v>7.7761543163871703E-3</v>
      </c>
      <c r="AC422" s="3">
        <v>2.45129853334391E-3</v>
      </c>
      <c r="AD422" s="1">
        <v>0</v>
      </c>
      <c r="AE422" s="3">
        <v>6.1936815641017804E-3</v>
      </c>
      <c r="AF422" s="3">
        <v>1.00288133496001E-3</v>
      </c>
      <c r="AG422">
        <v>4.6223542831419096E-3</v>
      </c>
      <c r="AH422">
        <v>7.5103602726891801</v>
      </c>
      <c r="AI422">
        <v>0.199533621745382</v>
      </c>
      <c r="AJ422">
        <v>1903.4396233856</v>
      </c>
      <c r="AK422" t="s">
        <v>99</v>
      </c>
      <c r="AL422" t="s">
        <v>100</v>
      </c>
      <c r="AM422">
        <v>50261425084.470001</v>
      </c>
      <c r="AN422">
        <v>321617</v>
      </c>
      <c r="AO422" s="39">
        <f t="shared" si="56"/>
        <v>1.6005947238154211E-2</v>
      </c>
      <c r="AP422" s="41">
        <f t="shared" si="54"/>
        <v>17.603325728697115</v>
      </c>
      <c r="AQ422" s="44">
        <f t="shared" si="58"/>
        <v>3.3</v>
      </c>
      <c r="AR422" s="42">
        <f t="shared" si="57"/>
        <v>0.27358437184560547</v>
      </c>
    </row>
    <row r="423" spans="1:46" x14ac:dyDescent="0.25">
      <c r="A423" t="s">
        <v>37</v>
      </c>
      <c r="B423">
        <v>20.401197873160001</v>
      </c>
      <c r="C423">
        <v>1.9882377180630299E-2</v>
      </c>
      <c r="D423">
        <v>21.415231853399799</v>
      </c>
      <c r="E423">
        <v>14.1763101844604</v>
      </c>
      <c r="F423" s="1">
        <v>0</v>
      </c>
      <c r="G423" s="1">
        <v>0</v>
      </c>
      <c r="H423">
        <v>4.2792334114450403</v>
      </c>
      <c r="I423">
        <v>81.845839777128106</v>
      </c>
      <c r="J423">
        <v>78.394274652727404</v>
      </c>
      <c r="K423">
        <v>53.657049039640803</v>
      </c>
      <c r="L423">
        <v>111.017991392445</v>
      </c>
      <c r="M423">
        <v>32.967810765306098</v>
      </c>
      <c r="N423">
        <v>93.0476104314683</v>
      </c>
      <c r="O423">
        <v>73.758871793948103</v>
      </c>
      <c r="P423">
        <v>136630.98216855901</v>
      </c>
      <c r="Q423">
        <v>171614.051399499</v>
      </c>
      <c r="R423">
        <v>116.754013383087</v>
      </c>
      <c r="S423">
        <v>689.27002458715299</v>
      </c>
      <c r="T423">
        <v>0.62256960180381204</v>
      </c>
      <c r="U423">
        <v>0.352725063774398</v>
      </c>
      <c r="V423" s="1">
        <v>0</v>
      </c>
      <c r="W423">
        <v>9.4755055459492699E-2</v>
      </c>
      <c r="X423">
        <v>0.55251988076610803</v>
      </c>
      <c r="Y423" s="1">
        <v>0</v>
      </c>
      <c r="Z423">
        <v>0.14663451231734201</v>
      </c>
      <c r="AA423">
        <v>3.0080514583106501E-4</v>
      </c>
      <c r="AB423">
        <v>7.4869227762037098E-3</v>
      </c>
      <c r="AC423" s="3">
        <v>2.0571494857632398E-3</v>
      </c>
      <c r="AD423" s="1">
        <v>0</v>
      </c>
      <c r="AE423" s="3">
        <v>5.7857639363794204E-3</v>
      </c>
      <c r="AF423" s="3">
        <v>1.00592344478276E-3</v>
      </c>
      <c r="AG423">
        <v>4.2517980886659099E-3</v>
      </c>
      <c r="AH423">
        <v>7.04197348614034</v>
      </c>
      <c r="AI423">
        <v>0.19925795235290999</v>
      </c>
      <c r="AJ423">
        <v>2520.0197437790698</v>
      </c>
      <c r="AK423" t="s">
        <v>101</v>
      </c>
      <c r="AL423" t="s">
        <v>102</v>
      </c>
      <c r="AM423">
        <v>31857426326.349998</v>
      </c>
      <c r="AN423">
        <v>233164</v>
      </c>
      <c r="AO423" s="39">
        <f t="shared" si="56"/>
        <v>1.535907337848379E-2</v>
      </c>
      <c r="AP423" s="41">
        <f t="shared" si="54"/>
        <v>16.950963319653223</v>
      </c>
      <c r="AQ423" s="44">
        <f t="shared" si="58"/>
        <v>3.3</v>
      </c>
      <c r="AR423" s="42">
        <f t="shared" si="57"/>
        <v>0.20354209306243498</v>
      </c>
    </row>
    <row r="424" spans="1:46" x14ac:dyDescent="0.25">
      <c r="A424" t="s">
        <v>37</v>
      </c>
      <c r="B424">
        <v>21.0249506449771</v>
      </c>
      <c r="C424">
        <v>1.94876001202412E-2</v>
      </c>
      <c r="D424">
        <v>21.0345557106637</v>
      </c>
      <c r="E424">
        <v>22.320023564682899</v>
      </c>
      <c r="F424" s="1">
        <v>0</v>
      </c>
      <c r="G424" s="1">
        <v>0</v>
      </c>
      <c r="H424">
        <v>4.4024611914291798</v>
      </c>
      <c r="I424">
        <v>103.704912237062</v>
      </c>
      <c r="J424">
        <v>100.84597990541999</v>
      </c>
      <c r="K424">
        <v>69.388629519260704</v>
      </c>
      <c r="L424">
        <v>135.98683230585999</v>
      </c>
      <c r="M424">
        <v>34.150391804988701</v>
      </c>
      <c r="N424">
        <v>92.678616931524104</v>
      </c>
      <c r="O424">
        <v>73.2903033438254</v>
      </c>
      <c r="P424">
        <v>123362.52389029499</v>
      </c>
      <c r="Q424">
        <v>154628.731395649</v>
      </c>
      <c r="R424">
        <v>122.097365377763</v>
      </c>
      <c r="S424">
        <v>699.09806851623705</v>
      </c>
      <c r="T424">
        <v>0.62494725986247102</v>
      </c>
      <c r="U424">
        <v>0.34790909453566699</v>
      </c>
      <c r="V424" s="1">
        <v>0</v>
      </c>
      <c r="W424">
        <v>7.8066191153403103E-2</v>
      </c>
      <c r="X424">
        <v>0.57402471431092905</v>
      </c>
      <c r="Y424" s="1">
        <v>0</v>
      </c>
      <c r="Z424">
        <v>0.14478300319359599</v>
      </c>
      <c r="AA424">
        <v>3.0648413130655302E-4</v>
      </c>
      <c r="AB424">
        <v>7.2593548182553298E-3</v>
      </c>
      <c r="AC424" s="3">
        <v>1.47496220034677E-3</v>
      </c>
      <c r="AD424" s="1">
        <v>0</v>
      </c>
      <c r="AE424" s="3">
        <v>5.6885783898784799E-3</v>
      </c>
      <c r="AF424" s="3">
        <v>1.00791871627861E-3</v>
      </c>
      <c r="AG424">
        <v>4.7582826295114299E-3</v>
      </c>
      <c r="AH424">
        <v>6.8065923258239103</v>
      </c>
      <c r="AI424">
        <v>0.19985702775485101</v>
      </c>
      <c r="AJ424">
        <v>3165.5188134120299</v>
      </c>
      <c r="AK424" t="s">
        <v>103</v>
      </c>
      <c r="AL424" t="s">
        <v>104</v>
      </c>
      <c r="AM424">
        <v>16613354454.83</v>
      </c>
      <c r="AN424">
        <v>134671</v>
      </c>
      <c r="AO424" s="39">
        <f t="shared" si="56"/>
        <v>1.5650253342792728E-2</v>
      </c>
      <c r="AP424" s="41">
        <f t="shared" si="54"/>
        <v>17.245197556225691</v>
      </c>
      <c r="AQ424" s="44">
        <f t="shared" si="58"/>
        <v>3.3</v>
      </c>
      <c r="AR424" s="42">
        <f t="shared" si="57"/>
        <v>0.21917714055916271</v>
      </c>
    </row>
    <row r="425" spans="1:46" x14ac:dyDescent="0.25">
      <c r="A425" t="s">
        <v>37</v>
      </c>
      <c r="B425">
        <v>19.756159564139899</v>
      </c>
      <c r="C425">
        <v>1.837460460892E-2</v>
      </c>
      <c r="D425">
        <v>19.952195532628998</v>
      </c>
      <c r="E425">
        <v>31.0364943811011</v>
      </c>
      <c r="F425" s="1">
        <v>0</v>
      </c>
      <c r="G425" s="1">
        <v>0</v>
      </c>
      <c r="H425">
        <v>4.5320153637130201</v>
      </c>
      <c r="I425">
        <v>123.49197036602401</v>
      </c>
      <c r="J425">
        <v>120.93311086555001</v>
      </c>
      <c r="K425">
        <v>86.510251844327797</v>
      </c>
      <c r="L425">
        <v>160.299347013584</v>
      </c>
      <c r="M425">
        <v>36.001098544326602</v>
      </c>
      <c r="N425">
        <v>92.224179338691997</v>
      </c>
      <c r="O425">
        <v>72.694425238358406</v>
      </c>
      <c r="P425">
        <v>108012.605186017</v>
      </c>
      <c r="Q425">
        <v>134923.68454466399</v>
      </c>
      <c r="R425">
        <v>128.49557124612599</v>
      </c>
      <c r="S425">
        <v>700.56020051301402</v>
      </c>
      <c r="T425">
        <v>0.61067683779914805</v>
      </c>
      <c r="U425">
        <v>0.37863416581487003</v>
      </c>
      <c r="V425" s="1">
        <v>0</v>
      </c>
      <c r="W425">
        <v>7.3371628973028097E-2</v>
      </c>
      <c r="X425">
        <v>0.54799420521210096</v>
      </c>
      <c r="Y425" s="1">
        <v>0</v>
      </c>
      <c r="Z425">
        <v>0.16256487059803901</v>
      </c>
      <c r="AA425">
        <v>3.1645892581915402E-4</v>
      </c>
      <c r="AB425">
        <v>7.0089970050324201E-3</v>
      </c>
      <c r="AC425" s="3">
        <v>1.04129342929515E-3</v>
      </c>
      <c r="AD425" s="1">
        <v>0</v>
      </c>
      <c r="AE425" s="3">
        <v>6.0302599535172301E-3</v>
      </c>
      <c r="AF425" s="3">
        <v>1.0083099839599001E-3</v>
      </c>
      <c r="AG425">
        <v>3.9776551043667801E-3</v>
      </c>
      <c r="AH425">
        <v>6.4043040399783298</v>
      </c>
      <c r="AI425">
        <v>0.19972199481514599</v>
      </c>
      <c r="AJ425">
        <v>3860.1509845855498</v>
      </c>
      <c r="AK425" t="s">
        <v>105</v>
      </c>
      <c r="AL425" t="s">
        <v>106</v>
      </c>
      <c r="AM425">
        <v>7597930686.6000004</v>
      </c>
      <c r="AN425">
        <v>70343</v>
      </c>
      <c r="AO425" s="39">
        <f t="shared" si="56"/>
        <v>1.4630533982286024E-2</v>
      </c>
      <c r="AP425" s="41">
        <f t="shared" si="54"/>
        <v>16.210575758264312</v>
      </c>
      <c r="AQ425" s="44">
        <f t="shared" si="58"/>
        <v>3.3</v>
      </c>
      <c r="AR425" s="42">
        <f t="shared" si="57"/>
        <v>0.21872041183164104</v>
      </c>
    </row>
    <row r="426" spans="1:46" x14ac:dyDescent="0.25">
      <c r="A426" t="s">
        <v>37</v>
      </c>
      <c r="B426">
        <v>21.106120640955599</v>
      </c>
      <c r="C426">
        <v>1.7836822241057499E-2</v>
      </c>
      <c r="D426">
        <v>19.424357760866499</v>
      </c>
      <c r="E426">
        <v>47.730991103801699</v>
      </c>
      <c r="F426" s="1">
        <v>0</v>
      </c>
      <c r="G426" s="1">
        <v>0</v>
      </c>
      <c r="H426">
        <v>4.7088322581859998</v>
      </c>
      <c r="I426">
        <v>144.04597703162301</v>
      </c>
      <c r="J426">
        <v>142.659475391282</v>
      </c>
      <c r="K426">
        <v>100.279681463483</v>
      </c>
      <c r="L426">
        <v>185.055521213709</v>
      </c>
      <c r="M426">
        <v>36.378535933658803</v>
      </c>
      <c r="N426">
        <v>91.051824680453706</v>
      </c>
      <c r="O426">
        <v>71.604438495590799</v>
      </c>
      <c r="P426">
        <v>96542.819742917301</v>
      </c>
      <c r="Q426">
        <v>123051.921764542</v>
      </c>
      <c r="R426">
        <v>129.249950223827</v>
      </c>
      <c r="S426">
        <v>709.69496680863904</v>
      </c>
      <c r="T426">
        <v>0.58099765146089399</v>
      </c>
      <c r="U426">
        <v>0.40955784828304098</v>
      </c>
      <c r="V426" s="1">
        <v>0</v>
      </c>
      <c r="W426">
        <v>6.9233449586140097E-2</v>
      </c>
      <c r="X426">
        <v>0.52120870213081705</v>
      </c>
      <c r="Y426" s="1">
        <v>0</v>
      </c>
      <c r="Z426">
        <v>0.21085222597851599</v>
      </c>
      <c r="AA426">
        <v>3.3209488970116101E-4</v>
      </c>
      <c r="AB426">
        <v>6.7433587075208697E-3</v>
      </c>
      <c r="AC426" s="3">
        <v>6.9517614985293696E-4</v>
      </c>
      <c r="AD426" s="1">
        <v>0</v>
      </c>
      <c r="AE426" s="3">
        <v>6.9472556634668598E-3</v>
      </c>
      <c r="AF426" s="3">
        <v>1.0077230660862501E-3</v>
      </c>
      <c r="AG426">
        <v>3.1188924537733E-3</v>
      </c>
      <c r="AH426">
        <v>6.3396169113520502</v>
      </c>
      <c r="AI426">
        <v>0.20031768381484499</v>
      </c>
      <c r="AJ426">
        <v>4538.5034886372196</v>
      </c>
      <c r="AK426" t="s">
        <v>107</v>
      </c>
      <c r="AL426" t="s">
        <v>108</v>
      </c>
      <c r="AM426">
        <v>2245682530.04</v>
      </c>
      <c r="AN426">
        <v>23261</v>
      </c>
      <c r="AO426" s="39">
        <f t="shared" si="56"/>
        <v>1.3519832169079956E-2</v>
      </c>
      <c r="AP426" s="41">
        <f t="shared" si="54"/>
        <v>15.07016045548456</v>
      </c>
      <c r="AQ426" s="44">
        <f t="shared" si="58"/>
        <v>3.3</v>
      </c>
      <c r="AR426" s="42">
        <f t="shared" si="57"/>
        <v>0.40052394951603465</v>
      </c>
    </row>
    <row r="427" spans="1:46" x14ac:dyDescent="0.25">
      <c r="A427" t="s">
        <v>37</v>
      </c>
      <c r="B427">
        <v>19.150253655988401</v>
      </c>
      <c r="C427">
        <v>1.7445321444522901E-2</v>
      </c>
      <c r="D427">
        <v>19.038091856613899</v>
      </c>
      <c r="E427">
        <v>72.6961750927872</v>
      </c>
      <c r="F427" s="1">
        <v>0</v>
      </c>
      <c r="G427" s="1">
        <v>0</v>
      </c>
      <c r="H427">
        <v>4.9561543197266902</v>
      </c>
      <c r="I427">
        <v>164.46466000943701</v>
      </c>
      <c r="J427">
        <v>162.225479196789</v>
      </c>
      <c r="K427">
        <v>121.19133945820499</v>
      </c>
      <c r="L427">
        <v>209.79812867536199</v>
      </c>
      <c r="M427">
        <v>36.69843301537</v>
      </c>
      <c r="N427">
        <v>90.189650053571995</v>
      </c>
      <c r="O427">
        <v>70.937240563214701</v>
      </c>
      <c r="P427">
        <v>87098.874719593805</v>
      </c>
      <c r="Q427">
        <v>111283.565547238</v>
      </c>
      <c r="R427">
        <v>129.02140157280701</v>
      </c>
      <c r="S427">
        <v>700.961194411365</v>
      </c>
      <c r="T427">
        <v>0.51263475196236197</v>
      </c>
      <c r="U427">
        <v>0.46355848782596598</v>
      </c>
      <c r="V427" s="1">
        <v>0</v>
      </c>
      <c r="W427">
        <v>9.8534329213058103E-2</v>
      </c>
      <c r="X427">
        <v>0.43790718296097503</v>
      </c>
      <c r="Y427" s="1">
        <v>0</v>
      </c>
      <c r="Z427">
        <v>0.29012859665514301</v>
      </c>
      <c r="AA427">
        <v>3.4411424210969098E-4</v>
      </c>
      <c r="AB427">
        <v>6.59100775841E-3</v>
      </c>
      <c r="AC427" s="3">
        <v>5.1530635748829395E-4</v>
      </c>
      <c r="AD427" s="1">
        <v>0</v>
      </c>
      <c r="AE427" s="3">
        <v>7.4629264275554597E-3</v>
      </c>
      <c r="AF427" s="3">
        <v>1.0066757399836001E-3</v>
      </c>
      <c r="AG427">
        <v>2.5320444301187299E-3</v>
      </c>
      <c r="AH427">
        <v>6.2497034835334198</v>
      </c>
      <c r="AI427">
        <v>0.19963483120412101</v>
      </c>
      <c r="AJ427">
        <v>5255.9368064726395</v>
      </c>
      <c r="AK427" t="s">
        <v>109</v>
      </c>
      <c r="AL427" t="s">
        <v>110</v>
      </c>
      <c r="AM427">
        <v>754798848.32000005</v>
      </c>
      <c r="AN427">
        <v>8666</v>
      </c>
      <c r="AO427" s="39">
        <f t="shared" si="56"/>
        <v>1.2789196372584301E-2</v>
      </c>
      <c r="AP427" s="41">
        <f t="shared" si="54"/>
        <v>14.312239299054429</v>
      </c>
      <c r="AQ427" s="44">
        <f t="shared" si="58"/>
        <v>3.3</v>
      </c>
      <c r="AR427" s="42">
        <f t="shared" si="57"/>
        <v>0.33803336122626226</v>
      </c>
    </row>
    <row r="428" spans="1:46" x14ac:dyDescent="0.25">
      <c r="A428" t="s">
        <v>37</v>
      </c>
      <c r="B428">
        <v>22.707620059584801</v>
      </c>
      <c r="C428">
        <v>1.68580945497659E-2</v>
      </c>
      <c r="D428">
        <v>18.455533743946699</v>
      </c>
      <c r="E428">
        <v>103.913033483737</v>
      </c>
      <c r="F428" s="1">
        <v>0</v>
      </c>
      <c r="G428" s="1">
        <v>0</v>
      </c>
      <c r="H428">
        <v>5.2656388350579304</v>
      </c>
      <c r="I428">
        <v>185.0813754987</v>
      </c>
      <c r="J428">
        <v>181.73175456281001</v>
      </c>
      <c r="K428">
        <v>148.182768279595</v>
      </c>
      <c r="L428">
        <v>234.22812531734201</v>
      </c>
      <c r="M428">
        <v>36.624389098296803</v>
      </c>
      <c r="N428">
        <v>89.788351943459105</v>
      </c>
      <c r="O428">
        <v>70.640542719926003</v>
      </c>
      <c r="P428">
        <v>79939.972746572297</v>
      </c>
      <c r="Q428">
        <v>102711.643040221</v>
      </c>
      <c r="R428">
        <v>129.16346607018301</v>
      </c>
      <c r="S428">
        <v>686.55577861330005</v>
      </c>
      <c r="T428">
        <v>0.44691180259755398</v>
      </c>
      <c r="U428">
        <v>0.41023986941433799</v>
      </c>
      <c r="V428" s="1">
        <v>0</v>
      </c>
      <c r="W428">
        <v>0.24524577340593101</v>
      </c>
      <c r="X428">
        <v>0.34451435717973</v>
      </c>
      <c r="Y428" s="1">
        <v>0</v>
      </c>
      <c r="Z428">
        <v>0.27539588199494502</v>
      </c>
      <c r="AA428">
        <v>3.6033855688473199E-4</v>
      </c>
      <c r="AB428">
        <v>6.3763905610823299E-3</v>
      </c>
      <c r="AC428" s="3">
        <v>4.5346664820792801E-4</v>
      </c>
      <c r="AD428" s="1">
        <v>0</v>
      </c>
      <c r="AE428" s="3">
        <v>7.2204768716291204E-3</v>
      </c>
      <c r="AF428" s="3">
        <v>1.0050690684462701E-3</v>
      </c>
      <c r="AG428">
        <v>2.4475189054671098E-3</v>
      </c>
      <c r="AH428">
        <v>6.2705541713065003</v>
      </c>
      <c r="AI428">
        <v>0.199890046812914</v>
      </c>
      <c r="AJ428">
        <v>6038.2638039511803</v>
      </c>
      <c r="AK428" t="s">
        <v>111</v>
      </c>
      <c r="AL428" t="s">
        <v>112</v>
      </c>
      <c r="AM428">
        <v>180744278.38</v>
      </c>
      <c r="AN428">
        <v>2261</v>
      </c>
      <c r="AO428" s="39">
        <f t="shared" si="56"/>
        <v>1.2500975949306863E-2</v>
      </c>
      <c r="AP428" s="41">
        <f t="shared" si="54"/>
        <v>14.011553873418325</v>
      </c>
      <c r="AQ428" s="44">
        <f t="shared" si="58"/>
        <v>3.3</v>
      </c>
      <c r="AR428" s="42">
        <f t="shared" si="57"/>
        <v>0.62063538881751046</v>
      </c>
    </row>
    <row r="429" spans="1:46" x14ac:dyDescent="0.25">
      <c r="AN429">
        <f>SUM(AN412:AN428)</f>
        <v>4180160</v>
      </c>
    </row>
    <row r="431" spans="1:46" x14ac:dyDescent="0.25">
      <c r="AO431" t="s">
        <v>226</v>
      </c>
      <c r="AP431" t="s">
        <v>227</v>
      </c>
      <c r="AQ431" t="s">
        <v>228</v>
      </c>
      <c r="AR431" t="s">
        <v>229</v>
      </c>
      <c r="AT431" t="s">
        <v>67</v>
      </c>
    </row>
    <row r="432" spans="1:46" x14ac:dyDescent="0.25">
      <c r="A432" t="s">
        <v>0</v>
      </c>
      <c r="B432" t="s">
        <v>1</v>
      </c>
      <c r="C432" t="s">
        <v>2</v>
      </c>
      <c r="D432" t="s">
        <v>3</v>
      </c>
      <c r="E432" t="s">
        <v>5</v>
      </c>
      <c r="F432" t="s">
        <v>6</v>
      </c>
      <c r="G432" t="s">
        <v>208</v>
      </c>
      <c r="H432" t="s">
        <v>7</v>
      </c>
      <c r="I432" t="s">
        <v>8</v>
      </c>
      <c r="J432" t="s">
        <v>134</v>
      </c>
      <c r="K432" t="s">
        <v>143</v>
      </c>
      <c r="L432" t="s">
        <v>9</v>
      </c>
      <c r="M432" t="s">
        <v>10</v>
      </c>
      <c r="N432" t="s">
        <v>11</v>
      </c>
      <c r="O432" t="s">
        <v>13</v>
      </c>
      <c r="P432" t="s">
        <v>14</v>
      </c>
      <c r="Q432" t="s">
        <v>15</v>
      </c>
      <c r="R432" t="s">
        <v>16</v>
      </c>
      <c r="S432" t="s">
        <v>17</v>
      </c>
      <c r="T432" t="s">
        <v>18</v>
      </c>
      <c r="U432" t="s">
        <v>20</v>
      </c>
      <c r="V432" t="s">
        <v>21</v>
      </c>
      <c r="W432" t="s">
        <v>22</v>
      </c>
      <c r="X432" t="s">
        <v>23</v>
      </c>
      <c r="Y432" t="s">
        <v>24</v>
      </c>
      <c r="Z432" t="s">
        <v>25</v>
      </c>
      <c r="AA432" t="s">
        <v>26</v>
      </c>
      <c r="AB432" t="s">
        <v>27</v>
      </c>
      <c r="AC432" s="3" t="s">
        <v>120</v>
      </c>
      <c r="AD432" t="s">
        <v>28</v>
      </c>
      <c r="AE432" s="3" t="s">
        <v>29</v>
      </c>
      <c r="AF432" s="3" t="s">
        <v>233</v>
      </c>
      <c r="AG432" t="s">
        <v>30</v>
      </c>
      <c r="AH432" t="s">
        <v>31</v>
      </c>
      <c r="AI432" t="s">
        <v>32</v>
      </c>
      <c r="AJ432" t="s">
        <v>33</v>
      </c>
      <c r="AK432" t="s">
        <v>34</v>
      </c>
      <c r="AL432" t="s">
        <v>74</v>
      </c>
      <c r="AM432" t="s">
        <v>35</v>
      </c>
      <c r="AN432" t="s">
        <v>36</v>
      </c>
      <c r="AO432" s="15">
        <v>1</v>
      </c>
      <c r="AP432" s="15">
        <v>0</v>
      </c>
      <c r="AQ432" s="15">
        <v>0</v>
      </c>
      <c r="AR432" s="15">
        <v>1</v>
      </c>
      <c r="AT432" s="15">
        <v>0.25</v>
      </c>
    </row>
    <row r="433" spans="1:46" x14ac:dyDescent="0.25">
      <c r="A433" t="s">
        <v>37</v>
      </c>
      <c r="B433">
        <v>5.2747141421281301</v>
      </c>
      <c r="C433">
        <v>5.2228976051878996E-3</v>
      </c>
      <c r="D433">
        <v>6.0905358661517202</v>
      </c>
      <c r="E433">
        <v>-58.0936290383572</v>
      </c>
      <c r="F433" s="1">
        <v>0</v>
      </c>
      <c r="G433" s="1">
        <v>0</v>
      </c>
      <c r="H433">
        <v>3.06810719144721</v>
      </c>
      <c r="I433">
        <v>-178.25645119906301</v>
      </c>
      <c r="J433">
        <v>-179.373439050608</v>
      </c>
      <c r="K433">
        <v>-183.60747905062499</v>
      </c>
      <c r="L433">
        <v>-158.46315930008799</v>
      </c>
      <c r="M433">
        <v>26.650025667196399</v>
      </c>
      <c r="N433">
        <v>92.923561119709504</v>
      </c>
      <c r="O433">
        <v>77.248519135550495</v>
      </c>
      <c r="P433">
        <v>201510.33730983999</v>
      </c>
      <c r="Q433">
        <v>252265.11869425801</v>
      </c>
      <c r="R433">
        <v>82.778984969601296</v>
      </c>
      <c r="S433">
        <v>646.71836997454102</v>
      </c>
      <c r="T433">
        <v>0.49021562021937498</v>
      </c>
      <c r="U433">
        <v>0.29724747356963499</v>
      </c>
      <c r="V433" s="1">
        <v>0</v>
      </c>
      <c r="W433">
        <v>0.17840940233615199</v>
      </c>
      <c r="X433">
        <v>0.52434312409421202</v>
      </c>
      <c r="Y433" s="1">
        <v>0</v>
      </c>
      <c r="Z433">
        <v>0.34468923846387101</v>
      </c>
      <c r="AA433">
        <v>2.9246518235398602E-4</v>
      </c>
      <c r="AB433">
        <v>5.08682433159479E-3</v>
      </c>
      <c r="AC433" s="3">
        <v>4.7088052323308698E-6</v>
      </c>
      <c r="AD433" s="1">
        <v>0</v>
      </c>
      <c r="AE433" s="3">
        <v>1.5384342244713901E-4</v>
      </c>
      <c r="AF433" s="3">
        <v>9.61019347375859E-4</v>
      </c>
      <c r="AG433" s="1">
        <v>0</v>
      </c>
      <c r="AH433">
        <v>6.3916787822403203</v>
      </c>
      <c r="AI433">
        <v>0.14697012885699801</v>
      </c>
      <c r="AJ433">
        <v>1.3860354556021</v>
      </c>
      <c r="AK433" t="s">
        <v>79</v>
      </c>
      <c r="AL433" t="s">
        <v>80</v>
      </c>
      <c r="AM433">
        <v>468914554.92000002</v>
      </c>
      <c r="AN433">
        <v>2327</v>
      </c>
      <c r="AO433" s="1">
        <f t="shared" ref="AO433:AO438" si="59">AA433+AB433*$AO$335+AF433*AQ433+AG433*$AR$335</f>
        <v>5.3792895139487757E-3</v>
      </c>
      <c r="AP433" s="8">
        <f>100*(1-(1-AO433)^12)</f>
        <v>6.2675482377706926</v>
      </c>
      <c r="AQ433" s="14">
        <f>$AQ$264*$AT$432</f>
        <v>0</v>
      </c>
      <c r="AR433" s="15">
        <f>B433/AP433-1</f>
        <v>-0.15840868837025568</v>
      </c>
    </row>
    <row r="434" spans="1:46" s="38" customFormat="1" x14ac:dyDescent="0.25">
      <c r="A434" s="38" t="s">
        <v>37</v>
      </c>
      <c r="B434" s="38">
        <v>7.9211549727856996</v>
      </c>
      <c r="C434" s="38">
        <v>5.2288743481854602E-3</v>
      </c>
      <c r="D434" s="38">
        <v>6.0973062775427902</v>
      </c>
      <c r="E434" s="38">
        <v>-39.944258307535797</v>
      </c>
      <c r="F434" s="39">
        <v>0</v>
      </c>
      <c r="G434" s="39">
        <v>0</v>
      </c>
      <c r="H434" s="38">
        <v>3.2707243201430698</v>
      </c>
      <c r="I434" s="38">
        <v>-156.99452249956701</v>
      </c>
      <c r="J434" s="38">
        <v>-164.41086162940499</v>
      </c>
      <c r="K434" s="38">
        <v>-161.72268022675601</v>
      </c>
      <c r="L434" s="38">
        <v>-137.627005803061</v>
      </c>
      <c r="M434" s="38">
        <v>27.289639225347901</v>
      </c>
      <c r="N434" s="38">
        <v>94.813436919691398</v>
      </c>
      <c r="O434" s="38">
        <v>78.689408182709698</v>
      </c>
      <c r="P434" s="38">
        <v>206056.326458083</v>
      </c>
      <c r="Q434" s="38">
        <v>252533.094237532</v>
      </c>
      <c r="R434" s="38">
        <v>84.102845460561895</v>
      </c>
      <c r="S434" s="38">
        <v>659.17365529373001</v>
      </c>
      <c r="T434" s="38">
        <v>0.50317561115518294</v>
      </c>
      <c r="U434" s="38">
        <v>0.33414480431433002</v>
      </c>
      <c r="V434" s="39">
        <v>0</v>
      </c>
      <c r="W434" s="38">
        <v>0.235215657694123</v>
      </c>
      <c r="X434" s="38">
        <v>0.43063953799154597</v>
      </c>
      <c r="Y434" s="39">
        <v>0</v>
      </c>
      <c r="Z434" s="38">
        <v>0.28391864259619798</v>
      </c>
      <c r="AA434" s="38">
        <v>2.8912672944528999E-4</v>
      </c>
      <c r="AB434" s="38">
        <v>5.34686689194504E-3</v>
      </c>
      <c r="AC434" s="40">
        <v>4.2960625791104202E-6</v>
      </c>
      <c r="AD434" s="39">
        <v>0</v>
      </c>
      <c r="AE434" s="40">
        <v>5.2476083203349E-5</v>
      </c>
      <c r="AF434" s="40">
        <v>9.5670787827960096E-4</v>
      </c>
      <c r="AG434" s="39">
        <v>0</v>
      </c>
      <c r="AH434" s="38">
        <v>6.3651009822520601</v>
      </c>
      <c r="AI434" s="38">
        <v>0.14931816635557599</v>
      </c>
      <c r="AJ434" s="38">
        <v>5.6914030086218697</v>
      </c>
      <c r="AK434" s="38" t="s">
        <v>81</v>
      </c>
      <c r="AL434" s="38" t="s">
        <v>82</v>
      </c>
      <c r="AM434" s="38">
        <v>7395979725.5600004</v>
      </c>
      <c r="AN434" s="38">
        <v>35893</v>
      </c>
      <c r="AO434" s="39">
        <f t="shared" si="59"/>
        <v>5.9230059848742102E-3</v>
      </c>
      <c r="AP434" s="41">
        <f t="shared" ref="AP434:AP449" si="60">100*(1-(1-AO434)^12)</f>
        <v>6.8805770336414218</v>
      </c>
      <c r="AQ434" s="44">
        <f>$AQ$265*$AT$432</f>
        <v>0.3</v>
      </c>
      <c r="AR434" s="42">
        <f t="shared" ref="AR434:AR449" si="61">B434/AP434-1</f>
        <v>0.15123410929876191</v>
      </c>
      <c r="AS434" s="38">
        <f>(AM434*AP434+AP454*AM454)/(AM434+AM454)</f>
        <v>6.093151536501713</v>
      </c>
      <c r="AT434" s="38">
        <f>(B434*AM434+AM454*B454)/(AM434+AM454)</f>
        <v>6.6690754190001815</v>
      </c>
    </row>
    <row r="435" spans="1:46" x14ac:dyDescent="0.25">
      <c r="A435" t="s">
        <v>37</v>
      </c>
      <c r="B435">
        <v>8.7489185160956602</v>
      </c>
      <c r="C435">
        <v>6.3037183600004303E-3</v>
      </c>
      <c r="D435">
        <v>7.3076321232250798</v>
      </c>
      <c r="E435">
        <v>-34.525993227796803</v>
      </c>
      <c r="F435" s="1">
        <v>0</v>
      </c>
      <c r="G435" s="1">
        <v>0</v>
      </c>
      <c r="H435">
        <v>3.3793044821186302</v>
      </c>
      <c r="I435">
        <v>-131.94081873273001</v>
      </c>
      <c r="J435">
        <v>-139.092919851072</v>
      </c>
      <c r="K435">
        <v>-141.68344011970001</v>
      </c>
      <c r="L435">
        <v>-111.945973294013</v>
      </c>
      <c r="M435">
        <v>28.128167947395202</v>
      </c>
      <c r="N435">
        <v>94.579559775441794</v>
      </c>
      <c r="O435">
        <v>78.331788289791803</v>
      </c>
      <c r="P435">
        <v>199579.92431484701</v>
      </c>
      <c r="Q435">
        <v>248977.47039783801</v>
      </c>
      <c r="R435">
        <v>84.1630732408113</v>
      </c>
      <c r="S435">
        <v>664.69593732283295</v>
      </c>
      <c r="T435">
        <v>0.51712686365143801</v>
      </c>
      <c r="U435">
        <v>0.34241530829163402</v>
      </c>
      <c r="V435" s="1">
        <v>0</v>
      </c>
      <c r="W435">
        <v>0.21153595541207901</v>
      </c>
      <c r="X435">
        <v>0.446048736296286</v>
      </c>
      <c r="Y435" s="1">
        <v>0</v>
      </c>
      <c r="Z435">
        <v>0.265098979846007</v>
      </c>
      <c r="AA435">
        <v>2.9037136682822599E-4</v>
      </c>
      <c r="AB435">
        <v>6.0239244218761997E-3</v>
      </c>
      <c r="AC435" s="3">
        <v>1.4399949797093401E-4</v>
      </c>
      <c r="AD435" s="1">
        <v>0</v>
      </c>
      <c r="AE435" s="3">
        <v>4.6668342391916699E-4</v>
      </c>
      <c r="AF435" s="3">
        <v>9.7868297003026708E-4</v>
      </c>
      <c r="AG435" s="1">
        <v>6.7559088752459606E-8</v>
      </c>
      <c r="AH435">
        <v>6.29010121359142</v>
      </c>
      <c r="AI435">
        <v>0.150847390027877</v>
      </c>
      <c r="AJ435">
        <v>14.9708869366942</v>
      </c>
      <c r="AK435" t="s">
        <v>83</v>
      </c>
      <c r="AL435" t="s">
        <v>84</v>
      </c>
      <c r="AM435">
        <v>23615094964.630001</v>
      </c>
      <c r="AN435">
        <v>118324</v>
      </c>
      <c r="AO435" s="1">
        <f t="shared" si="59"/>
        <v>6.9015731298113382E-3</v>
      </c>
      <c r="AP435" s="8">
        <f t="shared" si="60"/>
        <v>7.9746395266783292</v>
      </c>
      <c r="AQ435" s="14">
        <f>$AQ$266*$AT$432</f>
        <v>0.6</v>
      </c>
      <c r="AR435" s="15">
        <f t="shared" si="61"/>
        <v>9.7092663163903747E-2</v>
      </c>
    </row>
    <row r="436" spans="1:46" x14ac:dyDescent="0.25">
      <c r="A436" t="s">
        <v>37</v>
      </c>
      <c r="B436">
        <v>8.6567777195021804</v>
      </c>
      <c r="C436">
        <v>7.5428649327186504E-3</v>
      </c>
      <c r="D436">
        <v>8.6852151457794502</v>
      </c>
      <c r="E436">
        <v>-25.354943688572099</v>
      </c>
      <c r="F436" s="1">
        <v>0</v>
      </c>
      <c r="G436" s="1">
        <v>0</v>
      </c>
      <c r="H436">
        <v>3.5283629959982599</v>
      </c>
      <c r="I436">
        <v>-107.75688020893701</v>
      </c>
      <c r="J436">
        <v>-114.441007905536</v>
      </c>
      <c r="K436">
        <v>-123.34054899239401</v>
      </c>
      <c r="L436">
        <v>-87.111875231598503</v>
      </c>
      <c r="M436">
        <v>29.582002433511001</v>
      </c>
      <c r="N436">
        <v>94.260049580357503</v>
      </c>
      <c r="O436">
        <v>77.933981626812994</v>
      </c>
      <c r="P436">
        <v>193282.701659924</v>
      </c>
      <c r="Q436">
        <v>244691.501005358</v>
      </c>
      <c r="R436">
        <v>84.252910033397399</v>
      </c>
      <c r="S436">
        <v>671.91231895666601</v>
      </c>
      <c r="T436">
        <v>0.54081506140702096</v>
      </c>
      <c r="U436">
        <v>0.33586552669792402</v>
      </c>
      <c r="V436" s="1">
        <v>0</v>
      </c>
      <c r="W436">
        <v>0.197636429666673</v>
      </c>
      <c r="X436">
        <v>0.46649804363540198</v>
      </c>
      <c r="Y436" s="1">
        <v>0</v>
      </c>
      <c r="Z436">
        <v>0.24299181871721101</v>
      </c>
      <c r="AA436">
        <v>2.9271433456201602E-4</v>
      </c>
      <c r="AB436">
        <v>6.4273619961563904E-3</v>
      </c>
      <c r="AC436" s="3">
        <v>3.7994460315559497E-4</v>
      </c>
      <c r="AD436" s="1">
        <v>0</v>
      </c>
      <c r="AE436" s="3">
        <v>8.0587672424608798E-4</v>
      </c>
      <c r="AF436" s="3">
        <v>9.8409267814715908E-4</v>
      </c>
      <c r="AG436" s="1">
        <v>8.1265093123024405E-7</v>
      </c>
      <c r="AH436">
        <v>6.0303751070000997</v>
      </c>
      <c r="AI436">
        <v>0.15087672499754101</v>
      </c>
      <c r="AJ436">
        <v>55.499148746809198</v>
      </c>
      <c r="AK436" t="s">
        <v>85</v>
      </c>
      <c r="AL436" t="s">
        <v>86</v>
      </c>
      <c r="AM436">
        <v>49068099622.300003</v>
      </c>
      <c r="AN436">
        <v>253867</v>
      </c>
      <c r="AO436" s="1">
        <f t="shared" si="59"/>
        <v>7.5081631241673639E-3</v>
      </c>
      <c r="AP436" s="8">
        <f t="shared" si="60"/>
        <v>8.6468933176751861</v>
      </c>
      <c r="AQ436" s="14">
        <f>$AQ$267*$AT$432</f>
        <v>0.8</v>
      </c>
      <c r="AR436" s="15">
        <f t="shared" si="61"/>
        <v>1.1431159682275815E-3</v>
      </c>
    </row>
    <row r="437" spans="1:46" x14ac:dyDescent="0.25">
      <c r="A437" t="s">
        <v>37</v>
      </c>
      <c r="B437">
        <v>9.2214396732510995</v>
      </c>
      <c r="C437">
        <v>8.3165140266820998E-3</v>
      </c>
      <c r="D437">
        <v>9.5357526304582301</v>
      </c>
      <c r="E437">
        <v>-17.480151503304899</v>
      </c>
      <c r="F437" s="1">
        <v>0</v>
      </c>
      <c r="G437" s="1">
        <v>0</v>
      </c>
      <c r="H437">
        <v>3.67270091489616</v>
      </c>
      <c r="I437">
        <v>-83.277467455303594</v>
      </c>
      <c r="J437">
        <v>-90.665071449733105</v>
      </c>
      <c r="K437">
        <v>-101.687916006254</v>
      </c>
      <c r="L437">
        <v>-61.908069188024598</v>
      </c>
      <c r="M437">
        <v>30.6554369903664</v>
      </c>
      <c r="N437">
        <v>93.944679151150495</v>
      </c>
      <c r="O437">
        <v>77.658467218026502</v>
      </c>
      <c r="P437">
        <v>186720.41183738501</v>
      </c>
      <c r="Q437">
        <v>237476.08556012501</v>
      </c>
      <c r="R437">
        <v>84.486485057870496</v>
      </c>
      <c r="S437">
        <v>675.41467841972201</v>
      </c>
      <c r="T437">
        <v>0.53732761987695798</v>
      </c>
      <c r="U437">
        <v>0.33967497499162203</v>
      </c>
      <c r="V437" s="1">
        <v>0</v>
      </c>
      <c r="W437">
        <v>0.17320203324535299</v>
      </c>
      <c r="X437">
        <v>0.48712299176302298</v>
      </c>
      <c r="Y437" s="1">
        <v>0</v>
      </c>
      <c r="Z437">
        <v>0.25003787179431702</v>
      </c>
      <c r="AA437">
        <v>2.9502441562489497E-4</v>
      </c>
      <c r="AB437">
        <v>6.8888805329416899E-3</v>
      </c>
      <c r="AC437" s="3">
        <v>5.0444212379648296E-4</v>
      </c>
      <c r="AD437" s="1">
        <v>0</v>
      </c>
      <c r="AE437" s="3">
        <v>6.9201949777999104E-4</v>
      </c>
      <c r="AF437" s="3">
        <v>9.9836539406469491E-4</v>
      </c>
      <c r="AG437">
        <v>4.3895138027353897E-6</v>
      </c>
      <c r="AH437">
        <v>5.7941795514121797</v>
      </c>
      <c r="AI437">
        <v>0.14996559875572599</v>
      </c>
      <c r="AJ437">
        <v>141.645380135572</v>
      </c>
      <c r="AK437" t="s">
        <v>87</v>
      </c>
      <c r="AL437" t="s">
        <v>88</v>
      </c>
      <c r="AM437">
        <v>84944530236.770004</v>
      </c>
      <c r="AN437">
        <v>454929</v>
      </c>
      <c r="AO437" s="39">
        <f t="shared" si="59"/>
        <v>8.1866598564340146E-3</v>
      </c>
      <c r="AP437" s="41">
        <f t="shared" si="60"/>
        <v>9.3935021185285628</v>
      </c>
      <c r="AQ437" s="44">
        <f>$AQ$268*$AT$432</f>
        <v>1</v>
      </c>
      <c r="AR437" s="42">
        <f t="shared" si="61"/>
        <v>-1.8317177460158596E-2</v>
      </c>
    </row>
    <row r="438" spans="1:46" x14ac:dyDescent="0.25">
      <c r="A438" t="s">
        <v>37</v>
      </c>
      <c r="B438">
        <v>10.0337001001527</v>
      </c>
      <c r="C438">
        <v>8.7866394849543498E-3</v>
      </c>
      <c r="D438">
        <v>10.049047417996899</v>
      </c>
      <c r="E438">
        <v>-13.188273130185999</v>
      </c>
      <c r="F438" s="1">
        <v>0</v>
      </c>
      <c r="G438" s="1">
        <v>0</v>
      </c>
      <c r="H438">
        <v>3.75893746154164</v>
      </c>
      <c r="I438">
        <v>-60.084456833626298</v>
      </c>
      <c r="J438">
        <v>-66.824866268948597</v>
      </c>
      <c r="K438">
        <v>-84.411957497827899</v>
      </c>
      <c r="L438">
        <v>-37.708123404149298</v>
      </c>
      <c r="M438">
        <v>31.245010169178599</v>
      </c>
      <c r="N438">
        <v>93.527649930738093</v>
      </c>
      <c r="O438">
        <v>77.303412713052893</v>
      </c>
      <c r="P438">
        <v>178295.76869218799</v>
      </c>
      <c r="Q438">
        <v>227705.85554686701</v>
      </c>
      <c r="R438">
        <v>84.829372254959097</v>
      </c>
      <c r="S438">
        <v>684.84763996391905</v>
      </c>
      <c r="T438">
        <v>0.51468801599344105</v>
      </c>
      <c r="U438">
        <v>0.34114115442570597</v>
      </c>
      <c r="V438" s="1">
        <v>0</v>
      </c>
      <c r="W438">
        <v>0.146202718496863</v>
      </c>
      <c r="X438">
        <v>0.51265612707743002</v>
      </c>
      <c r="Y438" s="1">
        <v>0</v>
      </c>
      <c r="Z438">
        <v>0.27818842206332101</v>
      </c>
      <c r="AA438">
        <v>2.9747403610443503E-4</v>
      </c>
      <c r="AB438">
        <v>7.07946729603304E-3</v>
      </c>
      <c r="AC438" s="3">
        <v>6.2221499997571297E-4</v>
      </c>
      <c r="AD438" s="1">
        <v>0</v>
      </c>
      <c r="AE438" s="3">
        <v>7.9493770269623899E-4</v>
      </c>
      <c r="AF438" s="3">
        <v>1.00179510004649E-3</v>
      </c>
      <c r="AG438">
        <v>2.78004483917481E-5</v>
      </c>
      <c r="AH438">
        <v>5.6474570222364298</v>
      </c>
      <c r="AI438">
        <v>0.14922541778393</v>
      </c>
      <c r="AJ438">
        <v>266.51235940067698</v>
      </c>
      <c r="AK438" t="s">
        <v>89</v>
      </c>
      <c r="AL438" t="s">
        <v>90</v>
      </c>
      <c r="AM438">
        <v>94349485101.919998</v>
      </c>
      <c r="AN438">
        <v>529174</v>
      </c>
      <c r="AO438" s="39">
        <f t="shared" si="59"/>
        <v>8.719597849340243E-3</v>
      </c>
      <c r="AP438" s="41">
        <f t="shared" si="60"/>
        <v>9.9760132594765132</v>
      </c>
      <c r="AQ438" s="44">
        <f>$AQ$269*$AT$432</f>
        <v>1.3125</v>
      </c>
      <c r="AR438" s="42">
        <f t="shared" si="61"/>
        <v>5.7825545311287474E-3</v>
      </c>
    </row>
    <row r="439" spans="1:46" x14ac:dyDescent="0.25">
      <c r="A439" t="s">
        <v>37</v>
      </c>
      <c r="B439">
        <v>10.561025884745099</v>
      </c>
      <c r="C439">
        <v>9.2106206079526094E-3</v>
      </c>
      <c r="D439">
        <v>10.509669691543699</v>
      </c>
      <c r="E439">
        <v>-9.3578314721510996</v>
      </c>
      <c r="F439" s="1">
        <v>0</v>
      </c>
      <c r="G439" s="1">
        <v>0</v>
      </c>
      <c r="H439">
        <v>3.83088584335598</v>
      </c>
      <c r="I439">
        <v>-36.254974526694603</v>
      </c>
      <c r="J439">
        <v>-43.247745031834398</v>
      </c>
      <c r="K439">
        <v>-65.090329851929496</v>
      </c>
      <c r="L439">
        <v>-12.6149556912429</v>
      </c>
      <c r="M439">
        <v>31.195016992731301</v>
      </c>
      <c r="N439">
        <v>93.166144082619695</v>
      </c>
      <c r="O439">
        <v>77.085395228504296</v>
      </c>
      <c r="P439">
        <v>168744.274435998</v>
      </c>
      <c r="Q439">
        <v>214551.54031154601</v>
      </c>
      <c r="R439">
        <v>85.786604715515097</v>
      </c>
      <c r="S439">
        <v>692.91107128019303</v>
      </c>
      <c r="T439">
        <v>0.49413986668652299</v>
      </c>
      <c r="U439">
        <v>0.339163442239104</v>
      </c>
      <c r="V439" s="1">
        <v>0</v>
      </c>
      <c r="W439">
        <v>0.13320929350613001</v>
      </c>
      <c r="X439">
        <v>0.52762726425476503</v>
      </c>
      <c r="Y439" s="1">
        <v>0</v>
      </c>
      <c r="Z439">
        <v>0.30108255803210698</v>
      </c>
      <c r="AA439">
        <v>2.99744526103098E-4</v>
      </c>
      <c r="AB439">
        <v>7.0220719798395597E-3</v>
      </c>
      <c r="AC439" s="3">
        <v>7.3191789359783202E-4</v>
      </c>
      <c r="AD439" s="1">
        <v>0</v>
      </c>
      <c r="AE439" s="3">
        <v>9.4594840698020198E-4</v>
      </c>
      <c r="AF439" s="3">
        <v>1.0031579643458399E-3</v>
      </c>
      <c r="AG439">
        <v>2.1096201147221701E-4</v>
      </c>
      <c r="AH439">
        <v>5.6053560539594498</v>
      </c>
      <c r="AI439">
        <v>0.148372443250537</v>
      </c>
      <c r="AJ439">
        <v>452.636883893944</v>
      </c>
      <c r="AK439" t="s">
        <v>91</v>
      </c>
      <c r="AL439" t="s">
        <v>92</v>
      </c>
      <c r="AM439">
        <v>93685808701.220001</v>
      </c>
      <c r="AN439">
        <v>555194</v>
      </c>
      <c r="AO439" s="39">
        <f t="shared" ref="AO439:AO449" si="62">AA439+AB439*$AO$335+AF439*AQ439+AG439*$AR$335</f>
        <v>8.9121207183904053E-3</v>
      </c>
      <c r="AP439" s="41">
        <f t="shared" si="60"/>
        <v>10.185598857625489</v>
      </c>
      <c r="AQ439" s="44">
        <f>$AQ$270*$AT$432</f>
        <v>1.375</v>
      </c>
      <c r="AR439" s="42">
        <f t="shared" si="61"/>
        <v>3.6858611100568206E-2</v>
      </c>
    </row>
    <row r="440" spans="1:46" x14ac:dyDescent="0.25">
      <c r="A440" t="s">
        <v>37</v>
      </c>
      <c r="B440">
        <v>11.9385695031301</v>
      </c>
      <c r="C440">
        <v>1.02305863957005E-2</v>
      </c>
      <c r="D440">
        <v>11.608939091757399</v>
      </c>
      <c r="E440">
        <v>-6.3874594445579502</v>
      </c>
      <c r="F440" s="1">
        <v>0</v>
      </c>
      <c r="G440" s="1">
        <v>0</v>
      </c>
      <c r="H440">
        <v>3.88270647863098</v>
      </c>
      <c r="I440">
        <v>-13.1162215746767</v>
      </c>
      <c r="J440">
        <v>-23.041880574050602</v>
      </c>
      <c r="K440">
        <v>-38.0410314743621</v>
      </c>
      <c r="L440">
        <v>11.848728040082101</v>
      </c>
      <c r="M440">
        <v>30.101818747363598</v>
      </c>
      <c r="N440">
        <v>93.163451967876597</v>
      </c>
      <c r="O440">
        <v>77.276581843291694</v>
      </c>
      <c r="P440">
        <v>159723.78087495299</v>
      </c>
      <c r="Q440">
        <v>199862.405845267</v>
      </c>
      <c r="R440">
        <v>87.105512870412099</v>
      </c>
      <c r="S440">
        <v>690.03168208818397</v>
      </c>
      <c r="T440">
        <v>0.47681075803029799</v>
      </c>
      <c r="U440">
        <v>0.35616521649215299</v>
      </c>
      <c r="V440" s="1">
        <v>0</v>
      </c>
      <c r="W440">
        <v>0.12999049122762199</v>
      </c>
      <c r="X440">
        <v>0.51384429228022299</v>
      </c>
      <c r="Y440" s="1">
        <v>0</v>
      </c>
      <c r="Z440">
        <v>0.32352517032369299</v>
      </c>
      <c r="AA440">
        <v>2.9893247479805701E-4</v>
      </c>
      <c r="AB440">
        <v>6.8071967234270602E-3</v>
      </c>
      <c r="AC440" s="3">
        <v>1.02810741195943E-3</v>
      </c>
      <c r="AD440" s="1">
        <v>0</v>
      </c>
      <c r="AE440" s="3">
        <v>1.09910967485682E-3</v>
      </c>
      <c r="AF440" s="3">
        <v>1.00001127373525E-3</v>
      </c>
      <c r="AG440">
        <v>9.9727361950030296E-4</v>
      </c>
      <c r="AH440">
        <v>5.7887479051459696</v>
      </c>
      <c r="AI440">
        <v>0.14828496334001101</v>
      </c>
      <c r="AJ440">
        <v>574.71007957443703</v>
      </c>
      <c r="AK440" t="s">
        <v>93</v>
      </c>
      <c r="AL440" t="s">
        <v>94</v>
      </c>
      <c r="AM440">
        <v>93714414505.199997</v>
      </c>
      <c r="AN440">
        <v>586728</v>
      </c>
      <c r="AO440" s="39">
        <f t="shared" si="62"/>
        <v>9.478418319111389E-3</v>
      </c>
      <c r="AP440" s="41">
        <f t="shared" si="60"/>
        <v>10.799495705417106</v>
      </c>
      <c r="AQ440" s="44">
        <f>$AQ$270*$AT$432</f>
        <v>1.375</v>
      </c>
      <c r="AR440" s="42">
        <f t="shared" si="61"/>
        <v>0.10547472111513745</v>
      </c>
    </row>
    <row r="441" spans="1:46" x14ac:dyDescent="0.25">
      <c r="A441" t="s">
        <v>37</v>
      </c>
      <c r="B441">
        <v>13.984750829655599</v>
      </c>
      <c r="C441">
        <v>1.1682210074049701E-2</v>
      </c>
      <c r="D441">
        <v>13.152093533705701</v>
      </c>
      <c r="E441">
        <v>-1.3498327712765099</v>
      </c>
      <c r="F441" s="1">
        <v>0</v>
      </c>
      <c r="G441" s="1">
        <v>0</v>
      </c>
      <c r="H441">
        <v>3.96415120653469</v>
      </c>
      <c r="I441">
        <v>10.3260644095676</v>
      </c>
      <c r="J441">
        <v>0.81594829409490799</v>
      </c>
      <c r="K441">
        <v>-14.8626776247277</v>
      </c>
      <c r="L441">
        <v>36.891620005365297</v>
      </c>
      <c r="M441">
        <v>29.820414083409901</v>
      </c>
      <c r="N441">
        <v>93.096732174551903</v>
      </c>
      <c r="O441">
        <v>77.271272728690306</v>
      </c>
      <c r="P441">
        <v>150096.72961275201</v>
      </c>
      <c r="Q441">
        <v>187595.582753211</v>
      </c>
      <c r="R441">
        <v>91.483836726580407</v>
      </c>
      <c r="S441">
        <v>692.077038358697</v>
      </c>
      <c r="T441">
        <v>0.48058555252811103</v>
      </c>
      <c r="U441">
        <v>0.37616927011902102</v>
      </c>
      <c r="V441" s="1">
        <v>0</v>
      </c>
      <c r="W441">
        <v>0.117006679740346</v>
      </c>
      <c r="X441">
        <v>0.50682405014063203</v>
      </c>
      <c r="Y441" s="1">
        <v>0</v>
      </c>
      <c r="Z441">
        <v>0.31793935398451501</v>
      </c>
      <c r="AA441">
        <v>2.9799657582729299E-4</v>
      </c>
      <c r="AB441">
        <v>6.5832997621100998E-3</v>
      </c>
      <c r="AC441" s="3">
        <v>1.3058877468973701E-3</v>
      </c>
      <c r="AD441" s="1">
        <v>0</v>
      </c>
      <c r="AE441" s="3">
        <v>1.26962898543593E-3</v>
      </c>
      <c r="AF441" s="3">
        <v>9.9603789711603008E-4</v>
      </c>
      <c r="AG441">
        <v>2.2254424502837601E-3</v>
      </c>
      <c r="AH441">
        <v>5.8633279147424897</v>
      </c>
      <c r="AI441">
        <v>0.14887134945843</v>
      </c>
      <c r="AJ441">
        <v>816.40410522311799</v>
      </c>
      <c r="AK441" t="s">
        <v>95</v>
      </c>
      <c r="AL441" t="s">
        <v>96</v>
      </c>
      <c r="AM441">
        <v>67984812710.800003</v>
      </c>
      <c r="AN441">
        <v>452940</v>
      </c>
      <c r="AO441" s="39">
        <f t="shared" si="62"/>
        <v>1.0476290896755693E-2</v>
      </c>
      <c r="AP441" s="41">
        <f t="shared" si="60"/>
        <v>11.871890681642483</v>
      </c>
      <c r="AQ441" s="44">
        <f t="shared" ref="AQ441:AQ449" si="63">$AQ$270*$AT$432</f>
        <v>1.375</v>
      </c>
      <c r="AR441" s="42">
        <f t="shared" si="61"/>
        <v>0.17797166472230352</v>
      </c>
    </row>
    <row r="442" spans="1:46" x14ac:dyDescent="0.25">
      <c r="A442" t="s">
        <v>37</v>
      </c>
      <c r="B442">
        <v>15.196573331699501</v>
      </c>
      <c r="C442">
        <v>1.2607691717000701E-2</v>
      </c>
      <c r="D442">
        <v>14.122997478073801</v>
      </c>
      <c r="E442">
        <v>-5.05322217260483E-2</v>
      </c>
      <c r="F442" s="1">
        <v>0</v>
      </c>
      <c r="G442" s="1">
        <v>0</v>
      </c>
      <c r="H442">
        <v>4.0377287896713199</v>
      </c>
      <c r="I442">
        <v>33.271153485464197</v>
      </c>
      <c r="J442">
        <v>22.363865770997499</v>
      </c>
      <c r="K442">
        <v>9.0874515992514908</v>
      </c>
      <c r="L442">
        <v>61.6150810885323</v>
      </c>
      <c r="M442">
        <v>30.558292550545001</v>
      </c>
      <c r="N442">
        <v>93.211266930749801</v>
      </c>
      <c r="O442">
        <v>77.285838943586995</v>
      </c>
      <c r="P442">
        <v>140671.36725192601</v>
      </c>
      <c r="Q442">
        <v>174385.83987511901</v>
      </c>
      <c r="R442">
        <v>100.70867849015799</v>
      </c>
      <c r="S442">
        <v>692.02086461469298</v>
      </c>
      <c r="T442">
        <v>0.52159388850020505</v>
      </c>
      <c r="U442">
        <v>0.38397512987806498</v>
      </c>
      <c r="V442" s="1">
        <v>0</v>
      </c>
      <c r="W442">
        <v>0.106775564476496</v>
      </c>
      <c r="X442">
        <v>0.50924930564543702</v>
      </c>
      <c r="Y442" s="1">
        <v>0</v>
      </c>
      <c r="Z442">
        <v>0.25341548057845997</v>
      </c>
      <c r="AA442">
        <v>2.9857712692136498E-4</v>
      </c>
      <c r="AB442">
        <v>6.4164709239061301E-3</v>
      </c>
      <c r="AC442" s="3">
        <v>1.33558129570559E-3</v>
      </c>
      <c r="AD442" s="1">
        <v>0</v>
      </c>
      <c r="AE442" s="3">
        <v>1.3922542776163599E-3</v>
      </c>
      <c r="AF442" s="3">
        <v>9.9606627213963102E-4</v>
      </c>
      <c r="AG442">
        <v>3.1648676334998902E-3</v>
      </c>
      <c r="AH442">
        <v>5.7556871223031303</v>
      </c>
      <c r="AI442">
        <v>0.14918093438218399</v>
      </c>
      <c r="AJ442">
        <v>1213.59280156005</v>
      </c>
      <c r="AK442" t="s">
        <v>97</v>
      </c>
      <c r="AL442" t="s">
        <v>98</v>
      </c>
      <c r="AM442">
        <v>57994162562.849998</v>
      </c>
      <c r="AN442">
        <v>412267</v>
      </c>
      <c r="AO442" s="39">
        <f t="shared" si="62"/>
        <v>1.1249506808519378E-2</v>
      </c>
      <c r="AP442" s="41">
        <f t="shared" si="60"/>
        <v>12.694710335026727</v>
      </c>
      <c r="AQ442" s="44">
        <f t="shared" si="63"/>
        <v>1.375</v>
      </c>
      <c r="AR442" s="42">
        <f t="shared" si="61"/>
        <v>0.19707917161132338</v>
      </c>
    </row>
    <row r="443" spans="1:46" x14ac:dyDescent="0.25">
      <c r="A443" t="s">
        <v>37</v>
      </c>
      <c r="B443">
        <v>15.5720878606729</v>
      </c>
      <c r="C443">
        <v>1.2156371030338099E-2</v>
      </c>
      <c r="D443">
        <v>13.6507760250012</v>
      </c>
      <c r="E443">
        <v>4.9435847957590102</v>
      </c>
      <c r="F443" s="1">
        <v>0</v>
      </c>
      <c r="G443" s="1">
        <v>0</v>
      </c>
      <c r="H443">
        <v>4.1642466378388701</v>
      </c>
      <c r="I443">
        <v>55.567175495035698</v>
      </c>
      <c r="J443">
        <v>42.944232201325697</v>
      </c>
      <c r="K443">
        <v>34.367166015009602</v>
      </c>
      <c r="L443">
        <v>86.488544519155496</v>
      </c>
      <c r="M443">
        <v>32.302806530580398</v>
      </c>
      <c r="N443">
        <v>93.377540015972002</v>
      </c>
      <c r="O443">
        <v>77.265119687510307</v>
      </c>
      <c r="P443">
        <v>128890.71172039599</v>
      </c>
      <c r="Q443">
        <v>158170.16916419301</v>
      </c>
      <c r="R443">
        <v>112.614053773208</v>
      </c>
      <c r="S443">
        <v>687.37275903156296</v>
      </c>
      <c r="T443">
        <v>0.57177594410614496</v>
      </c>
      <c r="U443">
        <v>0.36807294986441602</v>
      </c>
      <c r="V443" s="1">
        <v>0</v>
      </c>
      <c r="W443">
        <v>9.8031651029059794E-2</v>
      </c>
      <c r="X443">
        <v>0.53389539910652295</v>
      </c>
      <c r="Y443" s="1">
        <v>0</v>
      </c>
      <c r="Z443">
        <v>0.18666766176923899</v>
      </c>
      <c r="AA443">
        <v>3.0094192244510402E-4</v>
      </c>
      <c r="AB443">
        <v>6.22846845508366E-3</v>
      </c>
      <c r="AC443" s="3">
        <v>1.27972427827148E-3</v>
      </c>
      <c r="AD443" s="1">
        <v>0</v>
      </c>
      <c r="AE443" s="3">
        <v>1.4606009742153701E-3</v>
      </c>
      <c r="AF443" s="3">
        <v>1.00146266652712E-3</v>
      </c>
      <c r="AG443">
        <v>2.8867021681439199E-3</v>
      </c>
      <c r="AH443">
        <v>5.4606879443649001</v>
      </c>
      <c r="AI443">
        <v>0.14925279715284301</v>
      </c>
      <c r="AJ443">
        <v>1828.6347793484299</v>
      </c>
      <c r="AK443" t="s">
        <v>99</v>
      </c>
      <c r="AL443" t="s">
        <v>100</v>
      </c>
      <c r="AM443">
        <v>41272223690.699997</v>
      </c>
      <c r="AN443">
        <v>320211</v>
      </c>
      <c r="AO443" s="39">
        <f t="shared" si="62"/>
        <v>1.0793123712147475E-2</v>
      </c>
      <c r="AP443" s="41">
        <f t="shared" si="60"/>
        <v>12.209904915270675</v>
      </c>
      <c r="AQ443" s="44">
        <f t="shared" si="63"/>
        <v>1.375</v>
      </c>
      <c r="AR443" s="42">
        <f t="shared" si="61"/>
        <v>0.27536520298345746</v>
      </c>
    </row>
    <row r="444" spans="1:46" x14ac:dyDescent="0.25">
      <c r="A444" t="s">
        <v>37</v>
      </c>
      <c r="B444">
        <v>15.7289774269163</v>
      </c>
      <c r="C444">
        <v>1.1917414127118799E-2</v>
      </c>
      <c r="D444">
        <v>13.3997903437355</v>
      </c>
      <c r="E444">
        <v>9.5959913796874208</v>
      </c>
      <c r="F444" s="1">
        <v>0</v>
      </c>
      <c r="G444" s="1">
        <v>0</v>
      </c>
      <c r="H444">
        <v>4.2741853733843103</v>
      </c>
      <c r="I444">
        <v>77.400380314018705</v>
      </c>
      <c r="J444">
        <v>65.250335523952899</v>
      </c>
      <c r="K444">
        <v>56.775391151770997</v>
      </c>
      <c r="L444">
        <v>110.778390611649</v>
      </c>
      <c r="M444">
        <v>34.543625598960602</v>
      </c>
      <c r="N444">
        <v>93.735474761368494</v>
      </c>
      <c r="O444">
        <v>77.312664810439102</v>
      </c>
      <c r="P444">
        <v>119355.22746808</v>
      </c>
      <c r="Q444">
        <v>146022.25447229101</v>
      </c>
      <c r="R444">
        <v>122.549835451517</v>
      </c>
      <c r="S444">
        <v>686.858468574433</v>
      </c>
      <c r="T444">
        <v>0.60794565862421701</v>
      </c>
      <c r="U444">
        <v>0.36229229670396801</v>
      </c>
      <c r="V444" s="1">
        <v>0</v>
      </c>
      <c r="W444">
        <v>9.2882611865944806E-2</v>
      </c>
      <c r="X444">
        <v>0.54482509143008595</v>
      </c>
      <c r="Y444" s="1">
        <v>0</v>
      </c>
      <c r="Z444">
        <v>0.14169144793919899</v>
      </c>
      <c r="AA444">
        <v>3.0354552565182898E-4</v>
      </c>
      <c r="AB444">
        <v>6.1562695287136499E-3</v>
      </c>
      <c r="AC444" s="3">
        <v>1.1054069497073999E-3</v>
      </c>
      <c r="AD444" s="1">
        <v>0</v>
      </c>
      <c r="AE444" s="3">
        <v>1.38692809654691E-3</v>
      </c>
      <c r="AF444" s="3">
        <v>1.00377828574397E-3</v>
      </c>
      <c r="AG444">
        <v>2.96531966230382E-3</v>
      </c>
      <c r="AH444">
        <v>5.0977887544471896</v>
      </c>
      <c r="AI444">
        <v>0.14964865469571001</v>
      </c>
      <c r="AJ444">
        <v>2475.11654546315</v>
      </c>
      <c r="AK444" t="s">
        <v>101</v>
      </c>
      <c r="AL444" t="s">
        <v>102</v>
      </c>
      <c r="AM444">
        <v>31269995399.59</v>
      </c>
      <c r="AN444">
        <v>261991</v>
      </c>
      <c r="AO444" s="39">
        <f t="shared" si="62"/>
        <v>1.0805329859567258E-2</v>
      </c>
      <c r="AP444" s="41">
        <f t="shared" si="60"/>
        <v>12.222903281705676</v>
      </c>
      <c r="AQ444" s="44">
        <f t="shared" si="63"/>
        <v>1.375</v>
      </c>
      <c r="AR444" s="42">
        <f t="shared" si="61"/>
        <v>0.28684462802370803</v>
      </c>
    </row>
    <row r="445" spans="1:46" x14ac:dyDescent="0.25">
      <c r="A445" t="s">
        <v>37</v>
      </c>
      <c r="B445">
        <v>16.0219535543287</v>
      </c>
      <c r="C445">
        <v>1.2151281249934399E-2</v>
      </c>
      <c r="D445">
        <v>13.6454369891859</v>
      </c>
      <c r="E445">
        <v>21.096895577786299</v>
      </c>
      <c r="F445" s="1">
        <v>0</v>
      </c>
      <c r="G445" s="1">
        <v>0</v>
      </c>
      <c r="H445">
        <v>4.42521889405596</v>
      </c>
      <c r="I445">
        <v>99.749202366671696</v>
      </c>
      <c r="J445">
        <v>90.198011720441201</v>
      </c>
      <c r="K445">
        <v>72.616818759230696</v>
      </c>
      <c r="L445">
        <v>135.88223606598399</v>
      </c>
      <c r="M445">
        <v>35.459555973018198</v>
      </c>
      <c r="N445">
        <v>92.983728252259496</v>
      </c>
      <c r="O445">
        <v>76.525412104013597</v>
      </c>
      <c r="P445">
        <v>110123.28960291699</v>
      </c>
      <c r="Q445">
        <v>135887.46944106399</v>
      </c>
      <c r="R445">
        <v>126.196387474627</v>
      </c>
      <c r="S445">
        <v>697.23549547197001</v>
      </c>
      <c r="T445">
        <v>0.60584038276950403</v>
      </c>
      <c r="U445">
        <v>0.35013090566917399</v>
      </c>
      <c r="V445" s="1">
        <v>0</v>
      </c>
      <c r="W445">
        <v>7.9358400037050594E-2</v>
      </c>
      <c r="X445">
        <v>0.57051069429377399</v>
      </c>
      <c r="Y445" s="1">
        <v>0</v>
      </c>
      <c r="Z445">
        <v>0.158882520211517</v>
      </c>
      <c r="AA445">
        <v>3.10772663787962E-4</v>
      </c>
      <c r="AB445">
        <v>6.0085077723559498E-3</v>
      </c>
      <c r="AC445" s="3">
        <v>8.0387346244755798E-4</v>
      </c>
      <c r="AD445" s="1">
        <v>0</v>
      </c>
      <c r="AE445" s="3">
        <v>1.41356390661489E-3</v>
      </c>
      <c r="AF445" s="3">
        <v>1.0077850925533701E-3</v>
      </c>
      <c r="AG445">
        <v>3.6146183847848702E-3</v>
      </c>
      <c r="AH445">
        <v>4.9680365004555203</v>
      </c>
      <c r="AI445">
        <v>0.150280176635612</v>
      </c>
      <c r="AJ445">
        <v>3170.24961433933</v>
      </c>
      <c r="AK445" t="s">
        <v>103</v>
      </c>
      <c r="AL445" t="s">
        <v>104</v>
      </c>
      <c r="AM445">
        <v>15624842945.309999</v>
      </c>
      <c r="AN445">
        <v>141885</v>
      </c>
      <c r="AO445" s="39">
        <f t="shared" si="62"/>
        <v>1.1319603323189665E-2</v>
      </c>
      <c r="AP445" s="41">
        <f t="shared" si="60"/>
        <v>12.768954475401028</v>
      </c>
      <c r="AQ445" s="44">
        <f t="shared" si="63"/>
        <v>1.375</v>
      </c>
      <c r="AR445" s="42">
        <f t="shared" si="61"/>
        <v>0.25475845224403204</v>
      </c>
    </row>
    <row r="446" spans="1:46" x14ac:dyDescent="0.25">
      <c r="A446" t="s">
        <v>37</v>
      </c>
      <c r="B446">
        <v>15.0101205725472</v>
      </c>
      <c r="C446">
        <v>1.16827352153442E-2</v>
      </c>
      <c r="D446">
        <v>13.152647290271201</v>
      </c>
      <c r="E446">
        <v>33.955630591835799</v>
      </c>
      <c r="F446" s="1">
        <v>0</v>
      </c>
      <c r="G446" s="1">
        <v>0</v>
      </c>
      <c r="H446">
        <v>4.5782612115564003</v>
      </c>
      <c r="I446">
        <v>120.881265927961</v>
      </c>
      <c r="J446">
        <v>111.332179209586</v>
      </c>
      <c r="K446">
        <v>91.606802052731794</v>
      </c>
      <c r="L446">
        <v>159.93523785193301</v>
      </c>
      <c r="M446">
        <v>36.675506039083501</v>
      </c>
      <c r="N446">
        <v>92.444360477074994</v>
      </c>
      <c r="O446">
        <v>75.939954233778906</v>
      </c>
      <c r="P446">
        <v>101718.89279202701</v>
      </c>
      <c r="Q446">
        <v>125548.176325426</v>
      </c>
      <c r="R446">
        <v>130.050004792484</v>
      </c>
      <c r="S446">
        <v>697.27279408630295</v>
      </c>
      <c r="T446">
        <v>0.61148711506286002</v>
      </c>
      <c r="U446">
        <v>0.34594342440264497</v>
      </c>
      <c r="V446" s="1">
        <v>0</v>
      </c>
      <c r="W446">
        <v>7.7827450406301596E-2</v>
      </c>
      <c r="X446">
        <v>0.57622912519105196</v>
      </c>
      <c r="Y446" s="1">
        <v>0</v>
      </c>
      <c r="Z446">
        <v>0.16483341315960701</v>
      </c>
      <c r="AA446">
        <v>3.1730978504472302E-4</v>
      </c>
      <c r="AB446">
        <v>5.9005293732897098E-3</v>
      </c>
      <c r="AC446" s="3">
        <v>5.9210951044744099E-4</v>
      </c>
      <c r="AD446" s="1">
        <v>0</v>
      </c>
      <c r="AE446" s="3">
        <v>1.6181311255195801E-3</v>
      </c>
      <c r="AF446" s="3">
        <v>1.0062673422830399E-3</v>
      </c>
      <c r="AG446">
        <v>3.2546720552308998E-3</v>
      </c>
      <c r="AH446">
        <v>4.7848987966475898</v>
      </c>
      <c r="AI446">
        <v>0.15086421583538401</v>
      </c>
      <c r="AJ446">
        <v>3930.9006229032502</v>
      </c>
      <c r="AK446" t="s">
        <v>105</v>
      </c>
      <c r="AL446" t="s">
        <v>106</v>
      </c>
      <c r="AM446">
        <v>7578566107.4700003</v>
      </c>
      <c r="AN446">
        <v>74505</v>
      </c>
      <c r="AO446" s="39">
        <f t="shared" si="62"/>
        <v>1.0856128809204512E-2</v>
      </c>
      <c r="AP446" s="41">
        <f t="shared" si="60"/>
        <v>12.27698030305665</v>
      </c>
      <c r="AQ446" s="44">
        <f t="shared" si="63"/>
        <v>1.375</v>
      </c>
      <c r="AR446" s="42">
        <f t="shared" si="61"/>
        <v>0.22262316970648466</v>
      </c>
    </row>
    <row r="447" spans="1:46" x14ac:dyDescent="0.25">
      <c r="A447" t="s">
        <v>37</v>
      </c>
      <c r="B447">
        <v>15.9220608337258</v>
      </c>
      <c r="C447">
        <v>1.09031705964553E-2</v>
      </c>
      <c r="D447">
        <v>12.3270304749174</v>
      </c>
      <c r="E447">
        <v>53.006628393652498</v>
      </c>
      <c r="F447" s="1">
        <v>0</v>
      </c>
      <c r="G447" s="1">
        <v>0</v>
      </c>
      <c r="H447">
        <v>4.7767887114561898</v>
      </c>
      <c r="I447">
        <v>142.14006713763499</v>
      </c>
      <c r="J447">
        <v>136.47619455433599</v>
      </c>
      <c r="K447">
        <v>105.334774419203</v>
      </c>
      <c r="L447">
        <v>185.248759334417</v>
      </c>
      <c r="M447">
        <v>36.745041663175499</v>
      </c>
      <c r="N447">
        <v>90.780180854117702</v>
      </c>
      <c r="O447">
        <v>74.436370532831802</v>
      </c>
      <c r="P447">
        <v>91860.822510966304</v>
      </c>
      <c r="Q447">
        <v>114323.21218493499</v>
      </c>
      <c r="R447">
        <v>129.610275270145</v>
      </c>
      <c r="S447">
        <v>706.99841722428903</v>
      </c>
      <c r="T447">
        <v>0.58381403417045696</v>
      </c>
      <c r="U447">
        <v>0.37591299594563699</v>
      </c>
      <c r="V447" s="1">
        <v>0</v>
      </c>
      <c r="W447">
        <v>7.5004631335523694E-2</v>
      </c>
      <c r="X447">
        <v>0.54908237271883897</v>
      </c>
      <c r="Y447" s="1">
        <v>0</v>
      </c>
      <c r="Z447">
        <v>0.22653318644010001</v>
      </c>
      <c r="AA447">
        <v>3.3548320749477698E-4</v>
      </c>
      <c r="AB447">
        <v>5.7023177241694901E-3</v>
      </c>
      <c r="AC447" s="3">
        <v>4.0570243966762899E-4</v>
      </c>
      <c r="AD447" s="1">
        <v>0</v>
      </c>
      <c r="AE447" s="3">
        <v>1.89290423641285E-3</v>
      </c>
      <c r="AF447" s="3">
        <v>1.00575248915727E-3</v>
      </c>
      <c r="AG447">
        <v>2.5667784309695101E-3</v>
      </c>
      <c r="AH447">
        <v>4.7771696497444198</v>
      </c>
      <c r="AI447">
        <v>0.15085185746933799</v>
      </c>
      <c r="AJ447">
        <v>4652.6845672243799</v>
      </c>
      <c r="AK447" t="s">
        <v>107</v>
      </c>
      <c r="AL447" t="s">
        <v>108</v>
      </c>
      <c r="AM447">
        <v>2156983973.3800001</v>
      </c>
      <c r="AN447">
        <v>23481</v>
      </c>
      <c r="AO447" s="39">
        <f t="shared" si="62"/>
        <v>9.987489035225023E-3</v>
      </c>
      <c r="AP447" s="41">
        <f t="shared" si="60"/>
        <v>11.348070039633962</v>
      </c>
      <c r="AQ447" s="44">
        <f t="shared" si="63"/>
        <v>1.375</v>
      </c>
      <c r="AR447" s="42">
        <f t="shared" si="61"/>
        <v>0.40306332073355566</v>
      </c>
    </row>
    <row r="448" spans="1:46" x14ac:dyDescent="0.25">
      <c r="A448" t="s">
        <v>37</v>
      </c>
      <c r="B448">
        <v>14.5105087504064</v>
      </c>
      <c r="C448">
        <v>1.08751330297037E-2</v>
      </c>
      <c r="D448">
        <v>12.2972030209657</v>
      </c>
      <c r="E448">
        <v>82.031780040715404</v>
      </c>
      <c r="F448" s="1">
        <v>0</v>
      </c>
      <c r="G448" s="1">
        <v>0</v>
      </c>
      <c r="H448">
        <v>5.0499023992759096</v>
      </c>
      <c r="I448">
        <v>163.22900795407099</v>
      </c>
      <c r="J448">
        <v>154.577834404502</v>
      </c>
      <c r="K448">
        <v>128.07279048414799</v>
      </c>
      <c r="L448">
        <v>209.63246342851301</v>
      </c>
      <c r="M448">
        <v>36.541212804877297</v>
      </c>
      <c r="N448">
        <v>89.924574911273197</v>
      </c>
      <c r="O448">
        <v>73.861663481735306</v>
      </c>
      <c r="P448">
        <v>85135.092480794803</v>
      </c>
      <c r="Q448">
        <v>105117.873250725</v>
      </c>
      <c r="R448">
        <v>126.947483801961</v>
      </c>
      <c r="S448">
        <v>693.19612018718601</v>
      </c>
      <c r="T448">
        <v>0.52143804879562905</v>
      </c>
      <c r="U448">
        <v>0.42262380834564001</v>
      </c>
      <c r="V448" s="1">
        <v>0</v>
      </c>
      <c r="W448">
        <v>0.106304278023238</v>
      </c>
      <c r="X448">
        <v>0.471071913631121</v>
      </c>
      <c r="Y448" s="1">
        <v>0</v>
      </c>
      <c r="Z448">
        <v>0.29478248886805197</v>
      </c>
      <c r="AA448">
        <v>3.4240885424124203E-4</v>
      </c>
      <c r="AB448">
        <v>5.6715004305563201E-3</v>
      </c>
      <c r="AC448" s="3">
        <v>3.1919027550528499E-4</v>
      </c>
      <c r="AD448" s="1">
        <v>0</v>
      </c>
      <c r="AE448" s="3">
        <v>2.2778856889468001E-3</v>
      </c>
      <c r="AF448" s="3">
        <v>9.9899355677090899E-4</v>
      </c>
      <c r="AG448">
        <v>2.2641367991145501E-3</v>
      </c>
      <c r="AH448">
        <v>4.8283741121459203</v>
      </c>
      <c r="AI448">
        <v>0.15102417662405099</v>
      </c>
      <c r="AJ448">
        <v>5402.6869788212998</v>
      </c>
      <c r="AK448" t="s">
        <v>109</v>
      </c>
      <c r="AL448" t="s">
        <v>110</v>
      </c>
      <c r="AM448">
        <v>831173907.88999999</v>
      </c>
      <c r="AN448">
        <v>9763</v>
      </c>
      <c r="AO448" s="39">
        <f t="shared" si="62"/>
        <v>9.6516622244721111E-3</v>
      </c>
      <c r="AP448" s="41">
        <f t="shared" si="60"/>
        <v>10.986531551039159</v>
      </c>
      <c r="AQ448" s="44">
        <f t="shared" si="63"/>
        <v>1.375</v>
      </c>
      <c r="AR448" s="42">
        <f t="shared" si="61"/>
        <v>0.32075429656722987</v>
      </c>
    </row>
    <row r="449" spans="1:46" x14ac:dyDescent="0.25">
      <c r="A449" t="s">
        <v>37</v>
      </c>
      <c r="B449">
        <v>17.136312013295498</v>
      </c>
      <c r="C449">
        <v>1.12319309591237E-2</v>
      </c>
      <c r="D449">
        <v>12.6760854383064</v>
      </c>
      <c r="E449">
        <v>116.380562324986</v>
      </c>
      <c r="F449" s="1">
        <v>0</v>
      </c>
      <c r="G449" s="1">
        <v>0</v>
      </c>
      <c r="H449">
        <v>5.3757269936681</v>
      </c>
      <c r="I449">
        <v>188.29168496692199</v>
      </c>
      <c r="J449">
        <v>175.226631057633</v>
      </c>
      <c r="K449">
        <v>159.63891062402001</v>
      </c>
      <c r="L449">
        <v>235.286967083869</v>
      </c>
      <c r="M449">
        <v>35.653406857098702</v>
      </c>
      <c r="N449">
        <v>88.6472407429887</v>
      </c>
      <c r="O449">
        <v>72.888253593216504</v>
      </c>
      <c r="P449">
        <v>84083.042405258995</v>
      </c>
      <c r="Q449">
        <v>102629.257315154</v>
      </c>
      <c r="R449">
        <v>126.19359476775401</v>
      </c>
      <c r="S449">
        <v>669.72063032134895</v>
      </c>
      <c r="T449">
        <v>0.436001566557219</v>
      </c>
      <c r="U449">
        <v>0.38420468950009501</v>
      </c>
      <c r="V449" s="1">
        <v>0</v>
      </c>
      <c r="W449">
        <v>0.29904888411000502</v>
      </c>
      <c r="X449">
        <v>0.31674642638989797</v>
      </c>
      <c r="Y449" s="1">
        <v>0</v>
      </c>
      <c r="Z449">
        <v>0.30043736745645999</v>
      </c>
      <c r="AA449">
        <v>3.5578131365866599E-4</v>
      </c>
      <c r="AB449">
        <v>5.6784216725940702E-3</v>
      </c>
      <c r="AC449" s="3">
        <v>3.1246612469632403E-4</v>
      </c>
      <c r="AD449" s="1">
        <v>0</v>
      </c>
      <c r="AE449" s="3">
        <v>2.4463899475497498E-3</v>
      </c>
      <c r="AF449" s="3">
        <v>1.0001737787999601E-3</v>
      </c>
      <c r="AG449">
        <v>2.43876566405142E-3</v>
      </c>
      <c r="AH449">
        <v>5.0065409061162898</v>
      </c>
      <c r="AI449">
        <v>0.15225923379629899</v>
      </c>
      <c r="AJ449">
        <v>6190.0063890367101</v>
      </c>
      <c r="AK449" t="s">
        <v>111</v>
      </c>
      <c r="AL449" t="s">
        <v>112</v>
      </c>
      <c r="AM449">
        <v>217438747.66</v>
      </c>
      <c r="AN449">
        <v>2586</v>
      </c>
      <c r="AO449" s="39">
        <f t="shared" si="62"/>
        <v>9.8482075961541012E-3</v>
      </c>
      <c r="AP449" s="41">
        <f t="shared" si="60"/>
        <v>11.198288573500491</v>
      </c>
      <c r="AQ449" s="44">
        <f t="shared" si="63"/>
        <v>1.375</v>
      </c>
      <c r="AR449" s="42">
        <f t="shared" si="61"/>
        <v>0.53026169140226309</v>
      </c>
    </row>
    <row r="450" spans="1:46" x14ac:dyDescent="0.25">
      <c r="AN450">
        <f>SUM(AN433:AN449)</f>
        <v>4236065</v>
      </c>
    </row>
    <row r="451" spans="1:46" x14ac:dyDescent="0.25">
      <c r="AO451" t="s">
        <v>226</v>
      </c>
      <c r="AP451" t="s">
        <v>227</v>
      </c>
      <c r="AQ451" t="s">
        <v>228</v>
      </c>
      <c r="AR451" t="s">
        <v>229</v>
      </c>
      <c r="AT451" t="s">
        <v>67</v>
      </c>
    </row>
    <row r="452" spans="1:46" x14ac:dyDescent="0.25">
      <c r="A452" t="s">
        <v>0</v>
      </c>
      <c r="B452" t="s">
        <v>1</v>
      </c>
      <c r="C452" t="s">
        <v>2</v>
      </c>
      <c r="D452" t="s">
        <v>3</v>
      </c>
      <c r="E452" t="s">
        <v>5</v>
      </c>
      <c r="F452" t="s">
        <v>6</v>
      </c>
      <c r="G452" t="s">
        <v>208</v>
      </c>
      <c r="H452" t="s">
        <v>7</v>
      </c>
      <c r="I452" t="s">
        <v>8</v>
      </c>
      <c r="J452" t="s">
        <v>134</v>
      </c>
      <c r="K452" t="s">
        <v>143</v>
      </c>
      <c r="L452" t="s">
        <v>9</v>
      </c>
      <c r="M452" t="s">
        <v>10</v>
      </c>
      <c r="N452" t="s">
        <v>11</v>
      </c>
      <c r="O452" t="s">
        <v>13</v>
      </c>
      <c r="P452" t="s">
        <v>14</v>
      </c>
      <c r="Q452" t="s">
        <v>15</v>
      </c>
      <c r="R452" t="s">
        <v>16</v>
      </c>
      <c r="S452" t="s">
        <v>17</v>
      </c>
      <c r="T452" t="s">
        <v>18</v>
      </c>
      <c r="U452" t="s">
        <v>20</v>
      </c>
      <c r="V452" t="s">
        <v>21</v>
      </c>
      <c r="W452" t="s">
        <v>22</v>
      </c>
      <c r="X452" t="s">
        <v>23</v>
      </c>
      <c r="Y452" t="s">
        <v>24</v>
      </c>
      <c r="Z452" t="s">
        <v>25</v>
      </c>
      <c r="AA452" t="s">
        <v>26</v>
      </c>
      <c r="AB452" t="s">
        <v>27</v>
      </c>
      <c r="AC452" s="3" t="s">
        <v>120</v>
      </c>
      <c r="AD452" t="s">
        <v>28</v>
      </c>
      <c r="AE452" s="3" t="s">
        <v>29</v>
      </c>
      <c r="AF452" s="3" t="s">
        <v>233</v>
      </c>
      <c r="AG452" t="s">
        <v>30</v>
      </c>
      <c r="AH452" t="s">
        <v>31</v>
      </c>
      <c r="AI452" t="s">
        <v>32</v>
      </c>
      <c r="AJ452" t="s">
        <v>33</v>
      </c>
      <c r="AK452" t="s">
        <v>34</v>
      </c>
      <c r="AL452" t="s">
        <v>74</v>
      </c>
      <c r="AM452" t="s">
        <v>35</v>
      </c>
      <c r="AN452" t="s">
        <v>36</v>
      </c>
      <c r="AO452" s="15">
        <v>1</v>
      </c>
      <c r="AP452" s="15">
        <v>0</v>
      </c>
      <c r="AQ452" s="15">
        <v>0</v>
      </c>
      <c r="AR452" s="15">
        <v>1</v>
      </c>
      <c r="AT452" s="15">
        <v>0.1</v>
      </c>
    </row>
    <row r="453" spans="1:46" x14ac:dyDescent="0.25">
      <c r="A453" t="s">
        <v>37</v>
      </c>
      <c r="B453">
        <v>4.9824875407943301</v>
      </c>
      <c r="C453">
        <v>3.95632180888614E-3</v>
      </c>
      <c r="D453">
        <v>4.6456301143346597</v>
      </c>
      <c r="E453">
        <v>-59.223241524659201</v>
      </c>
      <c r="F453" s="1">
        <v>0</v>
      </c>
      <c r="G453" s="1">
        <v>0</v>
      </c>
      <c r="H453">
        <v>3.0807064470186099</v>
      </c>
      <c r="I453">
        <v>-176.95641623143601</v>
      </c>
      <c r="J453">
        <v>-192.68440378078901</v>
      </c>
      <c r="K453">
        <v>-180.401515709536</v>
      </c>
      <c r="L453">
        <v>-158.28286281679101</v>
      </c>
      <c r="M453">
        <v>27.286254899362199</v>
      </c>
      <c r="N453">
        <v>93.101069607949697</v>
      </c>
      <c r="O453">
        <v>81.161320503579006</v>
      </c>
      <c r="P453">
        <v>213708.717987346</v>
      </c>
      <c r="Q453">
        <v>256982.92141566199</v>
      </c>
      <c r="R453">
        <v>83.105356852291095</v>
      </c>
      <c r="S453">
        <v>656.69864624605202</v>
      </c>
      <c r="T453">
        <v>0.46399686823208902</v>
      </c>
      <c r="U453">
        <v>0.32175068556814301</v>
      </c>
      <c r="V453" s="1">
        <v>0</v>
      </c>
      <c r="W453">
        <v>0.149302100831356</v>
      </c>
      <c r="X453">
        <v>0.52894721360049901</v>
      </c>
      <c r="Y453" s="1">
        <v>0</v>
      </c>
      <c r="Z453">
        <v>0.367187162771549</v>
      </c>
      <c r="AA453">
        <v>2.9216270136163202E-4</v>
      </c>
      <c r="AB453">
        <v>3.9054823564575701E-3</v>
      </c>
      <c r="AC453" s="3">
        <v>4.72334375619929E-7</v>
      </c>
      <c r="AD453" s="1">
        <v>0</v>
      </c>
      <c r="AE453" s="3">
        <v>0</v>
      </c>
      <c r="AF453" s="3">
        <v>8.3596320274407002E-4</v>
      </c>
      <c r="AG453" s="1">
        <v>0</v>
      </c>
      <c r="AH453">
        <v>3.9971964808372902</v>
      </c>
      <c r="AI453">
        <v>9.2390651994204598E-2</v>
      </c>
      <c r="AJ453">
        <v>0.77071311216903604</v>
      </c>
      <c r="AK453" t="s">
        <v>79</v>
      </c>
      <c r="AL453" t="s">
        <v>80</v>
      </c>
      <c r="AM453">
        <v>540469347.78999996</v>
      </c>
      <c r="AN453">
        <v>2529</v>
      </c>
      <c r="AO453" s="1">
        <f t="shared" ref="AO453:AO458" si="64">AA453+AB453*$AO$335+AF453*AQ453+AG453*$AR$335</f>
        <v>4.1976450578192024E-3</v>
      </c>
      <c r="AP453" s="8">
        <f>100*(1-(1-AO453)^12)</f>
        <v>4.922492520929989</v>
      </c>
      <c r="AQ453" s="14">
        <f>$AQ$264*$AT$452</f>
        <v>0</v>
      </c>
      <c r="AR453" s="15">
        <f>B453/AP453-1</f>
        <v>1.2187935199342137E-2</v>
      </c>
    </row>
    <row r="454" spans="1:46" s="38" customFormat="1" x14ac:dyDescent="0.25">
      <c r="A454" s="38" t="s">
        <v>37</v>
      </c>
      <c r="B454" s="38">
        <v>5.1694540385643197</v>
      </c>
      <c r="C454" s="38">
        <v>3.9587274080826297E-3</v>
      </c>
      <c r="D454" s="38">
        <v>4.6483936238509704</v>
      </c>
      <c r="E454" s="38">
        <v>-41.241796820183502</v>
      </c>
      <c r="F454" s="39">
        <v>0</v>
      </c>
      <c r="G454" s="39">
        <v>0</v>
      </c>
      <c r="H454" s="38">
        <v>3.2738000019598501</v>
      </c>
      <c r="I454" s="38">
        <v>-156.869185126069</v>
      </c>
      <c r="J454" s="38">
        <v>-177.27604985322699</v>
      </c>
      <c r="K454" s="38">
        <v>-160.85913822225899</v>
      </c>
      <c r="L454" s="38">
        <v>-137.68785650575899</v>
      </c>
      <c r="M454" s="38">
        <v>27.732633995292201</v>
      </c>
      <c r="N454" s="38">
        <v>94.585350914599104</v>
      </c>
      <c r="O454" s="38">
        <v>82.497279730820495</v>
      </c>
      <c r="P454" s="38">
        <v>208042.877144734</v>
      </c>
      <c r="Q454" s="38">
        <v>252606.09954778801</v>
      </c>
      <c r="R454" s="38">
        <v>84.044918466483097</v>
      </c>
      <c r="S454" s="38">
        <v>666.87352414685802</v>
      </c>
      <c r="T454" s="38">
        <v>0.52178987504724395</v>
      </c>
      <c r="U454" s="38">
        <v>0.31644564339778303</v>
      </c>
      <c r="V454" s="39">
        <v>0</v>
      </c>
      <c r="W454" s="38">
        <v>0.190506005569166</v>
      </c>
      <c r="X454" s="38">
        <v>0.49304835103305</v>
      </c>
      <c r="Y454" s="39">
        <v>0</v>
      </c>
      <c r="Z454" s="38">
        <v>0.27401450331909</v>
      </c>
      <c r="AA454" s="38">
        <v>2.9149140833279E-4</v>
      </c>
      <c r="AB454" s="38">
        <v>4.0147201728047404E-3</v>
      </c>
      <c r="AC454" s="40">
        <v>8.3079441517145304E-7</v>
      </c>
      <c r="AD454" s="39">
        <v>0</v>
      </c>
      <c r="AE454" s="40">
        <v>9.9002564734960496E-10</v>
      </c>
      <c r="AF454" s="40">
        <v>7.5218496209374498E-4</v>
      </c>
      <c r="AG454" s="39">
        <v>0</v>
      </c>
      <c r="AH454" s="38">
        <v>3.9349555236704701</v>
      </c>
      <c r="AI454" s="38">
        <v>9.2564170913969401E-2</v>
      </c>
      <c r="AJ454" s="38">
        <v>2.39253111971261</v>
      </c>
      <c r="AK454" s="38" t="s">
        <v>81</v>
      </c>
      <c r="AL454" s="38" t="s">
        <v>82</v>
      </c>
      <c r="AM454" s="38">
        <v>6175128679.4099998</v>
      </c>
      <c r="AN454" s="38">
        <v>29682</v>
      </c>
      <c r="AO454" s="39">
        <f t="shared" si="64"/>
        <v>4.39647377658878E-3</v>
      </c>
      <c r="AP454" s="41">
        <f t="shared" ref="AP454:AP469" si="65">100*(1-(1-AO454)^12)</f>
        <v>5.1500484345934456</v>
      </c>
      <c r="AQ454" s="44">
        <f>$AQ$265*$AT$452</f>
        <v>0.12</v>
      </c>
      <c r="AR454" s="42">
        <f t="shared" ref="AR454:AR469" si="66">B454/AP454-1</f>
        <v>3.7680430033482093E-3</v>
      </c>
    </row>
    <row r="455" spans="1:46" x14ac:dyDescent="0.25">
      <c r="A455" t="s">
        <v>37</v>
      </c>
      <c r="B455">
        <v>5.6078579613537798</v>
      </c>
      <c r="C455">
        <v>4.5066202929179497E-3</v>
      </c>
      <c r="D455">
        <v>5.2758941565279098</v>
      </c>
      <c r="E455">
        <v>-36.552880651727101</v>
      </c>
      <c r="F455" s="1">
        <v>0</v>
      </c>
      <c r="G455" s="1">
        <v>0</v>
      </c>
      <c r="H455">
        <v>3.3843050848057201</v>
      </c>
      <c r="I455">
        <v>-132.07235533345099</v>
      </c>
      <c r="J455">
        <v>-151.63457469998201</v>
      </c>
      <c r="K455">
        <v>-139.344665903513</v>
      </c>
      <c r="L455">
        <v>-112.106076425862</v>
      </c>
      <c r="M455">
        <v>28.543792136107601</v>
      </c>
      <c r="N455">
        <v>94.450725097645901</v>
      </c>
      <c r="O455">
        <v>82.135484012487893</v>
      </c>
      <c r="P455">
        <v>199859.60494691299</v>
      </c>
      <c r="Q455">
        <v>244755.223138298</v>
      </c>
      <c r="R455">
        <v>84.105096066653601</v>
      </c>
      <c r="S455">
        <v>669.50296560352297</v>
      </c>
      <c r="T455">
        <v>0.53566477498292997</v>
      </c>
      <c r="U455">
        <v>0.31971417069575397</v>
      </c>
      <c r="V455" s="1">
        <v>0</v>
      </c>
      <c r="W455">
        <v>0.17531216976234401</v>
      </c>
      <c r="X455">
        <v>0.50497365954189999</v>
      </c>
      <c r="Y455" s="1">
        <v>0</v>
      </c>
      <c r="Z455">
        <v>0.25317580558840602</v>
      </c>
      <c r="AA455">
        <v>2.9230035779958499E-4</v>
      </c>
      <c r="AB455">
        <v>4.6261185100920496E-3</v>
      </c>
      <c r="AC455" s="3">
        <v>6.5331732261720703E-5</v>
      </c>
      <c r="AD455" s="1">
        <v>0</v>
      </c>
      <c r="AE455" s="3">
        <v>1.26162372154823E-8</v>
      </c>
      <c r="AF455" s="3">
        <v>7.8327986272055505E-4</v>
      </c>
      <c r="AG455" s="1">
        <v>0</v>
      </c>
      <c r="AH455">
        <v>3.9376132525356602</v>
      </c>
      <c r="AI455">
        <v>9.5087682396263404E-2</v>
      </c>
      <c r="AJ455">
        <v>11.1666484789884</v>
      </c>
      <c r="AK455" t="s">
        <v>83</v>
      </c>
      <c r="AL455" t="s">
        <v>84</v>
      </c>
      <c r="AM455">
        <v>18278160170.419998</v>
      </c>
      <c r="AN455">
        <v>91455</v>
      </c>
      <c r="AO455" s="1">
        <f t="shared" si="64"/>
        <v>5.1064060349445672E-3</v>
      </c>
      <c r="AP455" s="8">
        <f t="shared" si="65"/>
        <v>5.9584856666512476</v>
      </c>
      <c r="AQ455" s="14">
        <f>$AQ$266*$AT$452</f>
        <v>0.24</v>
      </c>
      <c r="AR455" s="15">
        <f t="shared" si="66"/>
        <v>-5.8845103422817457E-2</v>
      </c>
    </row>
    <row r="456" spans="1:46" x14ac:dyDescent="0.25">
      <c r="A456" t="s">
        <v>37</v>
      </c>
      <c r="B456">
        <v>5.9205211348065703</v>
      </c>
      <c r="C456">
        <v>5.2433489154043496E-3</v>
      </c>
      <c r="D456">
        <v>6.1137011090488</v>
      </c>
      <c r="E456">
        <v>-26.002867875740002</v>
      </c>
      <c r="F456" s="1">
        <v>0</v>
      </c>
      <c r="G456" s="1">
        <v>0</v>
      </c>
      <c r="H456">
        <v>3.5490615669181902</v>
      </c>
      <c r="I456">
        <v>-108.00585801902599</v>
      </c>
      <c r="J456">
        <v>-125.42537149029999</v>
      </c>
      <c r="K456">
        <v>-120.24625341241099</v>
      </c>
      <c r="L456">
        <v>-87.392688383782897</v>
      </c>
      <c r="M456">
        <v>30.0700782680182</v>
      </c>
      <c r="N456">
        <v>94.284843097892903</v>
      </c>
      <c r="O456">
        <v>81.603371543661297</v>
      </c>
      <c r="P456">
        <v>193596.51639741001</v>
      </c>
      <c r="Q456">
        <v>238008.57771468</v>
      </c>
      <c r="R456">
        <v>84.145177698896802</v>
      </c>
      <c r="S456">
        <v>676.28966858081401</v>
      </c>
      <c r="T456">
        <v>0.54563062235097404</v>
      </c>
      <c r="U456">
        <v>0.32885469022962999</v>
      </c>
      <c r="V456" s="1">
        <v>0</v>
      </c>
      <c r="W456">
        <v>0.16681093044801801</v>
      </c>
      <c r="X456">
        <v>0.50433437932235103</v>
      </c>
      <c r="Y456" s="1">
        <v>0</v>
      </c>
      <c r="Z456">
        <v>0.23783644758333999</v>
      </c>
      <c r="AA456">
        <v>2.9459105065292399E-4</v>
      </c>
      <c r="AB456">
        <v>5.0405869483306498E-3</v>
      </c>
      <c r="AC456" s="3">
        <v>1.9305717067199E-4</v>
      </c>
      <c r="AD456" s="1">
        <v>0</v>
      </c>
      <c r="AE456" s="3">
        <v>2.14029838048781E-8</v>
      </c>
      <c r="AF456" s="3">
        <v>8.1446532930010899E-4</v>
      </c>
      <c r="AG456" s="1">
        <v>4.2432538870686799E-7</v>
      </c>
      <c r="AH456">
        <v>3.8782559952289901</v>
      </c>
      <c r="AI456">
        <v>9.8462862292865605E-2</v>
      </c>
      <c r="AJ456">
        <v>59.271084500093899</v>
      </c>
      <c r="AK456" t="s">
        <v>85</v>
      </c>
      <c r="AL456" t="s">
        <v>86</v>
      </c>
      <c r="AM456">
        <v>35856785188.029999</v>
      </c>
      <c r="AN456">
        <v>185214</v>
      </c>
      <c r="AO456" s="1">
        <f t="shared" si="64"/>
        <v>5.596231229748316E-3</v>
      </c>
      <c r="AP456" s="8">
        <f t="shared" si="65"/>
        <v>6.5125876082988583</v>
      </c>
      <c r="AQ456" s="14">
        <f>$AQ$267*$AT$452</f>
        <v>0.32000000000000006</v>
      </c>
      <c r="AR456" s="15">
        <f t="shared" si="66"/>
        <v>-9.091109542047926E-2</v>
      </c>
    </row>
    <row r="457" spans="1:46" x14ac:dyDescent="0.25">
      <c r="A457" t="s">
        <v>37</v>
      </c>
      <c r="B457">
        <v>7.2920213282124999</v>
      </c>
      <c r="C457">
        <v>6.1745405454083297E-3</v>
      </c>
      <c r="D457">
        <v>7.1629316243295902</v>
      </c>
      <c r="E457">
        <v>-17.4168069405588</v>
      </c>
      <c r="F457" s="1">
        <v>0</v>
      </c>
      <c r="G457" s="1">
        <v>0</v>
      </c>
      <c r="H457">
        <v>3.6993250916797198</v>
      </c>
      <c r="I457">
        <v>-83.106355290203695</v>
      </c>
      <c r="J457">
        <v>-100.64073932580099</v>
      </c>
      <c r="K457">
        <v>-97.169684209840497</v>
      </c>
      <c r="L457">
        <v>-61.946207659993703</v>
      </c>
      <c r="M457">
        <v>30.915386399613801</v>
      </c>
      <c r="N457">
        <v>94.047092332329996</v>
      </c>
      <c r="O457">
        <v>81.078311337706793</v>
      </c>
      <c r="P457">
        <v>188585.00004297699</v>
      </c>
      <c r="Q457">
        <v>231833.11478472099</v>
      </c>
      <c r="R457">
        <v>84.141578340780001</v>
      </c>
      <c r="S457">
        <v>677.36795267610796</v>
      </c>
      <c r="T457">
        <v>0.53131840775565198</v>
      </c>
      <c r="U457">
        <v>0.34993843577386802</v>
      </c>
      <c r="V457" s="1">
        <v>0</v>
      </c>
      <c r="W457">
        <v>0.15483742650791399</v>
      </c>
      <c r="X457">
        <v>0.495224137718216</v>
      </c>
      <c r="Y457" s="1">
        <v>0</v>
      </c>
      <c r="Z457">
        <v>0.25862573016405999</v>
      </c>
      <c r="AA457">
        <v>2.9672011416819897E-4</v>
      </c>
      <c r="AB457">
        <v>5.62686696091734E-3</v>
      </c>
      <c r="AC457" s="3">
        <v>3.03941256235603E-4</v>
      </c>
      <c r="AD457" s="1">
        <v>0</v>
      </c>
      <c r="AE457" s="3">
        <v>4.5617960069437298E-8</v>
      </c>
      <c r="AF457" s="3">
        <v>8.5642598762837596E-4</v>
      </c>
      <c r="AG457">
        <v>2.6955875685777699E-6</v>
      </c>
      <c r="AH457">
        <v>3.9095521549482601</v>
      </c>
      <c r="AI457">
        <v>0.10218782155014</v>
      </c>
      <c r="AJ457">
        <v>152.24445691080101</v>
      </c>
      <c r="AK457" t="s">
        <v>87</v>
      </c>
      <c r="AL457" t="s">
        <v>88</v>
      </c>
      <c r="AM457">
        <v>59500830533.559998</v>
      </c>
      <c r="AN457">
        <v>315512</v>
      </c>
      <c r="AO457" s="39">
        <f t="shared" si="64"/>
        <v>6.2688530577054667E-3</v>
      </c>
      <c r="AP457" s="41">
        <f t="shared" si="65"/>
        <v>7.2685976068527003</v>
      </c>
      <c r="AQ457" s="44">
        <f>$AQ$268*$AT$452</f>
        <v>0.4</v>
      </c>
      <c r="AR457" s="42">
        <f>B457/AP457-1</f>
        <v>3.2225915681061146E-3</v>
      </c>
    </row>
    <row r="458" spans="1:46" x14ac:dyDescent="0.25">
      <c r="A458" t="s">
        <v>37</v>
      </c>
      <c r="B458">
        <v>7.9504647387844498</v>
      </c>
      <c r="C458">
        <v>6.5878322846317401E-3</v>
      </c>
      <c r="D458">
        <v>7.6251595515355302</v>
      </c>
      <c r="E458">
        <v>-14.9550955961551</v>
      </c>
      <c r="F458" s="1">
        <v>0</v>
      </c>
      <c r="G458" s="1">
        <v>0</v>
      </c>
      <c r="H458">
        <v>3.7681732844914402</v>
      </c>
      <c r="I458">
        <v>-59.193664000709603</v>
      </c>
      <c r="J458">
        <v>-75.135491641615005</v>
      </c>
      <c r="K458">
        <v>-77.779302221194698</v>
      </c>
      <c r="L458">
        <v>-37.652325785266299</v>
      </c>
      <c r="M458">
        <v>31.183151613322298</v>
      </c>
      <c r="N458">
        <v>93.647744716384906</v>
      </c>
      <c r="O458">
        <v>80.563937458627393</v>
      </c>
      <c r="P458">
        <v>185230.48930659701</v>
      </c>
      <c r="Q458">
        <v>228985.19698860799</v>
      </c>
      <c r="R458">
        <v>84.377997119599399</v>
      </c>
      <c r="S458">
        <v>685.43987240359399</v>
      </c>
      <c r="T458">
        <v>0.50793531954016002</v>
      </c>
      <c r="U458">
        <v>0.35287441571463501</v>
      </c>
      <c r="V458" s="1">
        <v>0</v>
      </c>
      <c r="W458">
        <v>0.14355327428626699</v>
      </c>
      <c r="X458">
        <v>0.50357230999909597</v>
      </c>
      <c r="Y458" s="1">
        <v>0</v>
      </c>
      <c r="Z458">
        <v>0.28188293795158598</v>
      </c>
      <c r="AA458">
        <v>2.9775527181593101E-4</v>
      </c>
      <c r="AB458">
        <v>5.8758994170175797E-3</v>
      </c>
      <c r="AC458" s="3">
        <v>4.1882506910607102E-4</v>
      </c>
      <c r="AD458" s="1">
        <v>0</v>
      </c>
      <c r="AE458" s="3">
        <v>8.4838942764145503E-8</v>
      </c>
      <c r="AF458" s="3">
        <v>8.8148122791648195E-4</v>
      </c>
      <c r="AG458">
        <v>2.45258113969845E-5</v>
      </c>
      <c r="AH458">
        <v>3.95358190235094</v>
      </c>
      <c r="AI458">
        <v>0.104291298142098</v>
      </c>
      <c r="AJ458">
        <v>283.31308224498298</v>
      </c>
      <c r="AK458" t="s">
        <v>89</v>
      </c>
      <c r="AL458" t="s">
        <v>90</v>
      </c>
      <c r="AM458">
        <v>66727061006.830002</v>
      </c>
      <c r="AN458">
        <v>360238</v>
      </c>
      <c r="AO458" s="39">
        <f t="shared" si="64"/>
        <v>6.6609581448866485E-3</v>
      </c>
      <c r="AP458" s="41">
        <f t="shared" si="65"/>
        <v>7.7067239504002742</v>
      </c>
      <c r="AQ458" s="44">
        <f>$AQ$269*$AT$452</f>
        <v>0.52500000000000002</v>
      </c>
      <c r="AR458" s="42">
        <f t="shared" si="66"/>
        <v>3.1627029844700338E-2</v>
      </c>
    </row>
    <row r="459" spans="1:46" x14ac:dyDescent="0.25">
      <c r="A459" t="s">
        <v>37</v>
      </c>
      <c r="B459">
        <v>8.4531792010669999</v>
      </c>
      <c r="C459">
        <v>6.90454560919575E-3</v>
      </c>
      <c r="D459">
        <v>7.9779448061109299</v>
      </c>
      <c r="E459">
        <v>-12.607182118880299</v>
      </c>
      <c r="F459" s="1">
        <v>0</v>
      </c>
      <c r="G459" s="1">
        <v>0</v>
      </c>
      <c r="H459">
        <v>3.8180614718787602</v>
      </c>
      <c r="I459">
        <v>-34.404906971898903</v>
      </c>
      <c r="J459">
        <v>-51.9679764789648</v>
      </c>
      <c r="K459">
        <v>-54.674359240734098</v>
      </c>
      <c r="L459">
        <v>-12.519579936835299</v>
      </c>
      <c r="M459">
        <v>30.583348111310201</v>
      </c>
      <c r="N459">
        <v>93.449237915835596</v>
      </c>
      <c r="O459">
        <v>80.512421227170805</v>
      </c>
      <c r="P459">
        <v>182308.91674351899</v>
      </c>
      <c r="Q459">
        <v>225970.11084672899</v>
      </c>
      <c r="R459">
        <v>85.021678593741399</v>
      </c>
      <c r="S459">
        <v>690.44218998150404</v>
      </c>
      <c r="T459">
        <v>0.496616836753492</v>
      </c>
      <c r="U459">
        <v>0.33364544729919199</v>
      </c>
      <c r="V459" s="1">
        <v>0</v>
      </c>
      <c r="W459">
        <v>0.140281102602375</v>
      </c>
      <c r="X459">
        <v>0.52607345009843198</v>
      </c>
      <c r="Y459" s="1">
        <v>0</v>
      </c>
      <c r="Z459">
        <v>0.298271487079659</v>
      </c>
      <c r="AA459">
        <v>2.9780009547881699E-4</v>
      </c>
      <c r="AB459">
        <v>5.8308610573896101E-3</v>
      </c>
      <c r="AC459" s="3">
        <v>5.2394644003313001E-4</v>
      </c>
      <c r="AD459" s="1">
        <v>0</v>
      </c>
      <c r="AE459" s="3">
        <v>7.6994493482670604E-8</v>
      </c>
      <c r="AF459" s="3">
        <v>8.7464281076998199E-4</v>
      </c>
      <c r="AG459">
        <v>2.5188394213929198E-4</v>
      </c>
      <c r="AH459">
        <v>4.0173745681532997</v>
      </c>
      <c r="AI459">
        <v>0.104055966064395</v>
      </c>
      <c r="AJ459">
        <v>428.28312907426499</v>
      </c>
      <c r="AK459" t="s">
        <v>91</v>
      </c>
      <c r="AL459" t="s">
        <v>92</v>
      </c>
      <c r="AM459">
        <v>75008816087.119995</v>
      </c>
      <c r="AN459">
        <v>411438</v>
      </c>
      <c r="AO459" s="39">
        <f t="shared" ref="AO459:AO469" si="67">AA459+AB459*$AO$335+AF459*AQ459+AG459*$AR$335</f>
        <v>6.8615986409312092E-3</v>
      </c>
      <c r="AP459" s="41">
        <f t="shared" si="65"/>
        <v>7.9301789032004022</v>
      </c>
      <c r="AQ459" s="44">
        <f>$AQ$270*$AT$452</f>
        <v>0.55000000000000004</v>
      </c>
      <c r="AR459" s="42">
        <f t="shared" si="66"/>
        <v>6.5950630401986121E-2</v>
      </c>
    </row>
    <row r="460" spans="1:46" x14ac:dyDescent="0.25">
      <c r="A460" t="s">
        <v>37</v>
      </c>
      <c r="B460">
        <v>9.1122768840016999</v>
      </c>
      <c r="C460">
        <v>8.0552200351025598E-3</v>
      </c>
      <c r="D460">
        <v>9.2493057972443307</v>
      </c>
      <c r="E460">
        <v>-9.0200446910727194</v>
      </c>
      <c r="F460" s="1">
        <v>0</v>
      </c>
      <c r="G460" s="1">
        <v>0</v>
      </c>
      <c r="H460">
        <v>3.8683000730788502</v>
      </c>
      <c r="I460">
        <v>-10.215260243212599</v>
      </c>
      <c r="J460">
        <v>-32.842051070162398</v>
      </c>
      <c r="K460">
        <v>-26.894480526549401</v>
      </c>
      <c r="L460">
        <v>11.906466236428599</v>
      </c>
      <c r="M460">
        <v>29.241373207444902</v>
      </c>
      <c r="N460">
        <v>93.489045618630499</v>
      </c>
      <c r="O460">
        <v>80.964673045411899</v>
      </c>
      <c r="P460">
        <v>180289.651277592</v>
      </c>
      <c r="Q460">
        <v>225165.861882864</v>
      </c>
      <c r="R460">
        <v>85.852294082913602</v>
      </c>
      <c r="S460">
        <v>688.01263771092999</v>
      </c>
      <c r="T460">
        <v>0.47773765269415802</v>
      </c>
      <c r="U460">
        <v>0.336832442845798</v>
      </c>
      <c r="V460" s="1">
        <v>0</v>
      </c>
      <c r="W460">
        <v>0.135639201869068</v>
      </c>
      <c r="X460">
        <v>0.52752835528513298</v>
      </c>
      <c r="Y460" s="1">
        <v>0</v>
      </c>
      <c r="Z460">
        <v>0.33010491720512303</v>
      </c>
      <c r="AA460">
        <v>2.9565352616857599E-4</v>
      </c>
      <c r="AB460">
        <v>5.5765361035010497E-3</v>
      </c>
      <c r="AC460" s="3">
        <v>7.1408965128018397E-4</v>
      </c>
      <c r="AD460" s="1">
        <v>0</v>
      </c>
      <c r="AE460" s="3">
        <v>9.2254085052884996E-8</v>
      </c>
      <c r="AF460" s="3">
        <v>8.31088823688823E-4</v>
      </c>
      <c r="AG460">
        <v>1.4688862841642199E-3</v>
      </c>
      <c r="AH460">
        <v>4.0917671883709303</v>
      </c>
      <c r="AI460">
        <v>0.101598106805637</v>
      </c>
      <c r="AJ460">
        <v>503.38242338196</v>
      </c>
      <c r="AK460" t="s">
        <v>93</v>
      </c>
      <c r="AL460" t="s">
        <v>94</v>
      </c>
      <c r="AM460">
        <v>91181130554.339996</v>
      </c>
      <c r="AN460">
        <v>505748</v>
      </c>
      <c r="AO460" s="39">
        <f t="shared" si="67"/>
        <v>7.7981747668626981E-3</v>
      </c>
      <c r="AP460" s="41">
        <f t="shared" si="65"/>
        <v>8.9667056510929317</v>
      </c>
      <c r="AQ460" s="44">
        <f t="shared" ref="AQ460:AQ469" si="68">$AQ$270*$AT$452</f>
        <v>0.55000000000000004</v>
      </c>
      <c r="AR460" s="42">
        <f t="shared" si="66"/>
        <v>1.6234639406393914E-2</v>
      </c>
    </row>
    <row r="461" spans="1:46" x14ac:dyDescent="0.25">
      <c r="A461" t="s">
        <v>37</v>
      </c>
      <c r="B461">
        <v>10.263526449095499</v>
      </c>
      <c r="C461">
        <v>9.5703990085369596E-3</v>
      </c>
      <c r="D461">
        <v>10.8988437849705</v>
      </c>
      <c r="E461">
        <v>-3.99644333663672</v>
      </c>
      <c r="F461" s="1">
        <v>0</v>
      </c>
      <c r="G461" s="1">
        <v>0</v>
      </c>
      <c r="H461">
        <v>3.95314858086495</v>
      </c>
      <c r="I461">
        <v>13.3400735868887</v>
      </c>
      <c r="J461">
        <v>-7.3684056528907096</v>
      </c>
      <c r="K461">
        <v>-6.5270616604516203</v>
      </c>
      <c r="L461">
        <v>36.865633941790399</v>
      </c>
      <c r="M461">
        <v>29.192108258630402</v>
      </c>
      <c r="N461">
        <v>93.082078676756495</v>
      </c>
      <c r="O461">
        <v>80.684232447733393</v>
      </c>
      <c r="P461">
        <v>169544.32534550701</v>
      </c>
      <c r="Q461">
        <v>213990.92422982701</v>
      </c>
      <c r="R461">
        <v>91.449786687962003</v>
      </c>
      <c r="S461">
        <v>694.34851096314299</v>
      </c>
      <c r="T461">
        <v>0.47896874166301601</v>
      </c>
      <c r="U461">
        <v>0.34123250797531601</v>
      </c>
      <c r="V461" s="1">
        <v>0</v>
      </c>
      <c r="W461">
        <v>0.117982115447178</v>
      </c>
      <c r="X461">
        <v>0.54078537657750403</v>
      </c>
      <c r="Y461" s="1">
        <v>0</v>
      </c>
      <c r="Z461">
        <v>0.32438501977768702</v>
      </c>
      <c r="AA461">
        <v>2.9600499451269598E-4</v>
      </c>
      <c r="AB461">
        <v>5.4353620644062598E-3</v>
      </c>
      <c r="AC461" s="3">
        <v>7.7019296873631399E-4</v>
      </c>
      <c r="AD461" s="1">
        <v>0</v>
      </c>
      <c r="AE461" s="3">
        <v>1.2688454660999399E-7</v>
      </c>
      <c r="AF461" s="3">
        <v>8.2802392277614803E-4</v>
      </c>
      <c r="AG461">
        <v>3.0687613787677599E-3</v>
      </c>
      <c r="AH461">
        <v>4.0825716387243096</v>
      </c>
      <c r="AI461">
        <v>0.101170458678006</v>
      </c>
      <c r="AJ461">
        <v>796.24003687389302</v>
      </c>
      <c r="AK461" t="s">
        <v>95</v>
      </c>
      <c r="AL461" t="s">
        <v>96</v>
      </c>
      <c r="AM461">
        <v>66515968808.199997</v>
      </c>
      <c r="AN461">
        <v>392322</v>
      </c>
      <c r="AO461" s="39">
        <f t="shared" si="67"/>
        <v>9.2555415952135962E-3</v>
      </c>
      <c r="AP461" s="41">
        <f t="shared" si="65"/>
        <v>10.558345930368251</v>
      </c>
      <c r="AQ461" s="44">
        <f t="shared" si="68"/>
        <v>0.55000000000000004</v>
      </c>
      <c r="AR461" s="42">
        <f t="shared" si="66"/>
        <v>-2.7922885195945546E-2</v>
      </c>
    </row>
    <row r="462" spans="1:46" x14ac:dyDescent="0.25">
      <c r="A462" t="s">
        <v>37</v>
      </c>
      <c r="B462">
        <v>12.4109195022051</v>
      </c>
      <c r="C462">
        <v>1.027327730253E-2</v>
      </c>
      <c r="D462">
        <v>11.654678223898699</v>
      </c>
      <c r="E462">
        <v>-2.4197336996225101</v>
      </c>
      <c r="F462" s="1">
        <v>0</v>
      </c>
      <c r="G462" s="1">
        <v>0</v>
      </c>
      <c r="H462">
        <v>4.0289751320493501</v>
      </c>
      <c r="I462">
        <v>35.949773610877202</v>
      </c>
      <c r="J462">
        <v>13.669974927677099</v>
      </c>
      <c r="K462">
        <v>16.345212392641901</v>
      </c>
      <c r="L462">
        <v>61.258968557491002</v>
      </c>
      <c r="M462">
        <v>30.2545444153175</v>
      </c>
      <c r="N462">
        <v>93.040473483359406</v>
      </c>
      <c r="O462">
        <v>80.444026454915104</v>
      </c>
      <c r="P462">
        <v>157571.35751798301</v>
      </c>
      <c r="Q462">
        <v>196890.964757865</v>
      </c>
      <c r="R462">
        <v>102.324130969804</v>
      </c>
      <c r="S462">
        <v>694.01749134955901</v>
      </c>
      <c r="T462">
        <v>0.52172462179176504</v>
      </c>
      <c r="U462">
        <v>0.34436241605441997</v>
      </c>
      <c r="V462" s="1">
        <v>0</v>
      </c>
      <c r="W462">
        <v>0.108190824419855</v>
      </c>
      <c r="X462">
        <v>0.54744675952572297</v>
      </c>
      <c r="Y462" s="1">
        <v>0</v>
      </c>
      <c r="Z462">
        <v>0.26291384278535601</v>
      </c>
      <c r="AA462">
        <v>2.9806018409449502E-4</v>
      </c>
      <c r="AB462">
        <v>5.4628958711365498E-3</v>
      </c>
      <c r="AC462" s="3">
        <v>9.0057981192922805E-4</v>
      </c>
      <c r="AD462" s="1">
        <v>0</v>
      </c>
      <c r="AE462" s="3">
        <v>2.1305012400628799E-7</v>
      </c>
      <c r="AF462" s="3">
        <v>8.4692534753520396E-4</v>
      </c>
      <c r="AG462">
        <v>3.6115907782738E-3</v>
      </c>
      <c r="AH462">
        <v>3.9931745556107598</v>
      </c>
      <c r="AI462">
        <v>0.102294638276995</v>
      </c>
      <c r="AJ462">
        <v>1262.14445568786</v>
      </c>
      <c r="AK462" t="s">
        <v>97</v>
      </c>
      <c r="AL462" t="s">
        <v>98</v>
      </c>
      <c r="AM462">
        <v>55025178616.139999</v>
      </c>
      <c r="AN462">
        <v>349208</v>
      </c>
      <c r="AO462" s="39">
        <f t="shared" si="67"/>
        <v>9.8383557746492059E-3</v>
      </c>
      <c r="AP462" s="41">
        <f t="shared" si="65"/>
        <v>11.18768527213615</v>
      </c>
      <c r="AQ462" s="44">
        <f t="shared" si="68"/>
        <v>0.55000000000000004</v>
      </c>
      <c r="AR462" s="42">
        <f t="shared" si="66"/>
        <v>0.10933756182036292</v>
      </c>
    </row>
    <row r="463" spans="1:46" x14ac:dyDescent="0.25">
      <c r="A463" t="s">
        <v>37</v>
      </c>
      <c r="B463">
        <v>13.662552719273799</v>
      </c>
      <c r="C463">
        <v>1.00354065599156E-2</v>
      </c>
      <c r="D463">
        <v>11.3995463635456</v>
      </c>
      <c r="E463">
        <v>3.9986256836943901</v>
      </c>
      <c r="F463" s="1">
        <v>0</v>
      </c>
      <c r="G463" s="1">
        <v>0</v>
      </c>
      <c r="H463">
        <v>4.1667206919313902</v>
      </c>
      <c r="I463">
        <v>59.071051144493602</v>
      </c>
      <c r="J463">
        <v>33.5331656710282</v>
      </c>
      <c r="K463">
        <v>42.239020953772403</v>
      </c>
      <c r="L463">
        <v>86.345998166893395</v>
      </c>
      <c r="M463">
        <v>31.975215330373199</v>
      </c>
      <c r="N463">
        <v>93.230684566901701</v>
      </c>
      <c r="O463">
        <v>80.335142613405793</v>
      </c>
      <c r="P463">
        <v>146167.173806209</v>
      </c>
      <c r="Q463">
        <v>183067.26057860799</v>
      </c>
      <c r="R463">
        <v>115.55696471100499</v>
      </c>
      <c r="S463">
        <v>688.20923842328205</v>
      </c>
      <c r="T463">
        <v>0.58058310210558095</v>
      </c>
      <c r="U463">
        <v>0.33138246272503902</v>
      </c>
      <c r="V463" s="1">
        <v>0</v>
      </c>
      <c r="W463">
        <v>0.10723891860635899</v>
      </c>
      <c r="X463">
        <v>0.56137861866859995</v>
      </c>
      <c r="Y463" s="1">
        <v>0</v>
      </c>
      <c r="Z463">
        <v>0.183315365122415</v>
      </c>
      <c r="AA463">
        <v>2.9941371700704998E-4</v>
      </c>
      <c r="AB463">
        <v>5.5321338392571402E-3</v>
      </c>
      <c r="AC463" s="3">
        <v>9.6448476777159201E-4</v>
      </c>
      <c r="AD463" s="1">
        <v>0</v>
      </c>
      <c r="AE463" s="3">
        <v>2.0870282985130401E-7</v>
      </c>
      <c r="AF463" s="3">
        <v>8.7117524092051701E-4</v>
      </c>
      <c r="AG463">
        <v>3.23907262431235E-3</v>
      </c>
      <c r="AH463">
        <v>3.8454080720436399</v>
      </c>
      <c r="AI463">
        <v>0.103966248206889</v>
      </c>
      <c r="AJ463">
        <v>1964.4966973365799</v>
      </c>
      <c r="AK463" t="s">
        <v>99</v>
      </c>
      <c r="AL463" t="s">
        <v>100</v>
      </c>
      <c r="AM463">
        <v>37465277655.660004</v>
      </c>
      <c r="AN463">
        <v>256318</v>
      </c>
      <c r="AO463" s="39">
        <f t="shared" si="67"/>
        <v>9.5497665630828246E-3</v>
      </c>
      <c r="AP463" s="41">
        <f t="shared" si="65"/>
        <v>10.876567567983075</v>
      </c>
      <c r="AQ463" s="44">
        <f t="shared" si="68"/>
        <v>0.55000000000000004</v>
      </c>
      <c r="AR463" s="42">
        <f t="shared" si="66"/>
        <v>0.25614562074635749</v>
      </c>
    </row>
    <row r="464" spans="1:46" x14ac:dyDescent="0.25">
      <c r="A464" t="s">
        <v>37</v>
      </c>
      <c r="B464">
        <v>14.848482207840499</v>
      </c>
      <c r="C464">
        <v>1.06930842475469E-2</v>
      </c>
      <c r="D464">
        <v>12.103306051571099</v>
      </c>
      <c r="E464">
        <v>10.948894159066899</v>
      </c>
      <c r="F464" s="1">
        <v>0</v>
      </c>
      <c r="G464" s="1">
        <v>0</v>
      </c>
      <c r="H464">
        <v>4.2837420898394001</v>
      </c>
      <c r="I464">
        <v>81.745428284537397</v>
      </c>
      <c r="J464">
        <v>57.527651074541602</v>
      </c>
      <c r="K464">
        <v>64.702513311648104</v>
      </c>
      <c r="L464">
        <v>110.363436872626</v>
      </c>
      <c r="M464">
        <v>34.0320896432792</v>
      </c>
      <c r="N464">
        <v>93.564273265687305</v>
      </c>
      <c r="O464">
        <v>80.233396790074096</v>
      </c>
      <c r="P464">
        <v>139236.89381387099</v>
      </c>
      <c r="Q464">
        <v>174864.451063032</v>
      </c>
      <c r="R464">
        <v>124.053612259505</v>
      </c>
      <c r="S464">
        <v>687.614670377479</v>
      </c>
      <c r="T464">
        <v>0.61673636502319895</v>
      </c>
      <c r="U464">
        <v>0.333311620635795</v>
      </c>
      <c r="V464" s="1">
        <v>0</v>
      </c>
      <c r="W464">
        <v>9.9773927530140694E-2</v>
      </c>
      <c r="X464">
        <v>0.56691445183406297</v>
      </c>
      <c r="Y464" s="1">
        <v>0</v>
      </c>
      <c r="Z464">
        <v>0.135307655844806</v>
      </c>
      <c r="AA464">
        <v>3.0170765267523001E-4</v>
      </c>
      <c r="AB464">
        <v>5.6016596657409304E-3</v>
      </c>
      <c r="AC464" s="3">
        <v>1.0264832428371999E-3</v>
      </c>
      <c r="AD464" s="1">
        <v>0</v>
      </c>
      <c r="AE464" s="3">
        <v>3.4624404095322801E-7</v>
      </c>
      <c r="AF464" s="3">
        <v>8.9903743712561402E-4</v>
      </c>
      <c r="AG464">
        <v>3.7628823408254698E-3</v>
      </c>
      <c r="AH464">
        <v>3.6911277735349399</v>
      </c>
      <c r="AI464">
        <v>0.106457969611232</v>
      </c>
      <c r="AJ464">
        <v>2665.0066220906501</v>
      </c>
      <c r="AK464" t="s">
        <v>101</v>
      </c>
      <c r="AL464" t="s">
        <v>102</v>
      </c>
      <c r="AM464">
        <v>26246711431.490002</v>
      </c>
      <c r="AN464">
        <v>188504</v>
      </c>
      <c r="AO464" s="39">
        <f t="shared" si="67"/>
        <v>1.0160720249660717E-2</v>
      </c>
      <c r="AP464" s="41">
        <f t="shared" si="65"/>
        <v>11.534037513890262</v>
      </c>
      <c r="AQ464" s="44">
        <f t="shared" si="68"/>
        <v>0.55000000000000004</v>
      </c>
      <c r="AR464" s="42">
        <f t="shared" si="66"/>
        <v>0.28736205253006197</v>
      </c>
    </row>
    <row r="465" spans="1:46" x14ac:dyDescent="0.25">
      <c r="A465" t="s">
        <v>37</v>
      </c>
      <c r="B465">
        <v>15.823262493206199</v>
      </c>
      <c r="C465">
        <v>1.1048010223187601E-2</v>
      </c>
      <c r="D465">
        <v>12.4809684605295</v>
      </c>
      <c r="E465">
        <v>24.423386248526</v>
      </c>
      <c r="F465" s="1">
        <v>0</v>
      </c>
      <c r="G465" s="1">
        <v>0</v>
      </c>
      <c r="H465">
        <v>4.4471432000464004</v>
      </c>
      <c r="I465">
        <v>104.72330170512799</v>
      </c>
      <c r="J465">
        <v>84.412376414665601</v>
      </c>
      <c r="K465">
        <v>81.384604596735201</v>
      </c>
      <c r="L465">
        <v>135.51978684739601</v>
      </c>
      <c r="M465">
        <v>34.7450705879236</v>
      </c>
      <c r="N465">
        <v>92.580638189673294</v>
      </c>
      <c r="O465">
        <v>79.2718795826339</v>
      </c>
      <c r="P465">
        <v>129306.988255219</v>
      </c>
      <c r="Q465">
        <v>164173.51082843699</v>
      </c>
      <c r="R465">
        <v>127.37671233702601</v>
      </c>
      <c r="S465">
        <v>697.16929697503895</v>
      </c>
      <c r="T465">
        <v>0.61218528109372605</v>
      </c>
      <c r="U465">
        <v>0.33295244720384998</v>
      </c>
      <c r="V465" s="1">
        <v>0</v>
      </c>
      <c r="W465">
        <v>8.2679373284736193E-2</v>
      </c>
      <c r="X465">
        <v>0.58436817951141296</v>
      </c>
      <c r="Y465" s="1">
        <v>0</v>
      </c>
      <c r="Z465">
        <v>0.14847492111083599</v>
      </c>
      <c r="AA465">
        <v>3.0964813119870602E-4</v>
      </c>
      <c r="AB465">
        <v>5.5059551360617798E-3</v>
      </c>
      <c r="AC465" s="3">
        <v>7.0995448040534002E-4</v>
      </c>
      <c r="AD465" s="1">
        <v>0</v>
      </c>
      <c r="AE465" s="3">
        <v>3.4163627767272402E-7</v>
      </c>
      <c r="AF465" s="3">
        <v>9.0645826692484503E-4</v>
      </c>
      <c r="AG465">
        <v>4.5221729271882399E-3</v>
      </c>
      <c r="AH465">
        <v>3.6251523812026898</v>
      </c>
      <c r="AI465">
        <v>0.10686376869865</v>
      </c>
      <c r="AJ465">
        <v>3410.3137113790699</v>
      </c>
      <c r="AK465" t="s">
        <v>103</v>
      </c>
      <c r="AL465" t="s">
        <v>104</v>
      </c>
      <c r="AM465">
        <v>11383411404.059999</v>
      </c>
      <c r="AN465">
        <v>88034</v>
      </c>
      <c r="AO465" s="39">
        <f t="shared" si="67"/>
        <v>1.083632824125739E-2</v>
      </c>
      <c r="AP465" s="41">
        <f t="shared" si="65"/>
        <v>12.255905631363628</v>
      </c>
      <c r="AQ465" s="44">
        <f t="shared" si="68"/>
        <v>0.55000000000000004</v>
      </c>
      <c r="AR465" s="42">
        <f t="shared" si="66"/>
        <v>0.29107248123006779</v>
      </c>
    </row>
    <row r="466" spans="1:46" x14ac:dyDescent="0.25">
      <c r="A466" t="s">
        <v>37</v>
      </c>
      <c r="B466">
        <v>16.078997169163799</v>
      </c>
      <c r="C466">
        <v>1.03767853139269E-2</v>
      </c>
      <c r="D466">
        <v>11.765486877803101</v>
      </c>
      <c r="E466">
        <v>39.8008893282963</v>
      </c>
      <c r="F466" s="1">
        <v>0</v>
      </c>
      <c r="G466" s="1">
        <v>0</v>
      </c>
      <c r="H466">
        <v>4.6102131805945801</v>
      </c>
      <c r="I466">
        <v>126.36048853052699</v>
      </c>
      <c r="J466">
        <v>105.672968742713</v>
      </c>
      <c r="K466">
        <v>101.310222347539</v>
      </c>
      <c r="L466">
        <v>159.31821975892501</v>
      </c>
      <c r="M466">
        <v>35.674755228647101</v>
      </c>
      <c r="N466">
        <v>91.649313406010904</v>
      </c>
      <c r="O466">
        <v>78.286311380432394</v>
      </c>
      <c r="P466">
        <v>120763.736470905</v>
      </c>
      <c r="Q466">
        <v>154800.35992039001</v>
      </c>
      <c r="R466">
        <v>130.057727188565</v>
      </c>
      <c r="S466">
        <v>694.04536748778696</v>
      </c>
      <c r="T466">
        <v>0.60775084522671297</v>
      </c>
      <c r="U466">
        <v>0.34789419737039001</v>
      </c>
      <c r="V466" s="1">
        <v>0</v>
      </c>
      <c r="W466">
        <v>8.7318121653976302E-2</v>
      </c>
      <c r="X466">
        <v>0.56478768097563303</v>
      </c>
      <c r="Y466" s="1">
        <v>0</v>
      </c>
      <c r="Z466">
        <v>0.16056895103179</v>
      </c>
      <c r="AA466">
        <v>3.1555079189270999E-4</v>
      </c>
      <c r="AB466">
        <v>5.4644445981775203E-3</v>
      </c>
      <c r="AC466" s="3">
        <v>6.5535850510526695E-4</v>
      </c>
      <c r="AD466" s="1">
        <v>0</v>
      </c>
      <c r="AE466" s="3">
        <v>6.0134740343817996E-7</v>
      </c>
      <c r="AF466" s="3">
        <v>9.1770738476954102E-4</v>
      </c>
      <c r="AG466">
        <v>3.9408438217977499E-3</v>
      </c>
      <c r="AH466">
        <v>3.5748214725200702</v>
      </c>
      <c r="AI466">
        <v>0.108661834579613</v>
      </c>
      <c r="AJ466">
        <v>4207.7412708787997</v>
      </c>
      <c r="AK466" t="s">
        <v>105</v>
      </c>
      <c r="AL466" t="s">
        <v>106</v>
      </c>
      <c r="AM466">
        <v>5142844481.3500004</v>
      </c>
      <c r="AN466">
        <v>42586</v>
      </c>
      <c r="AO466" s="39">
        <f t="shared" si="67"/>
        <v>1.0225578273491229E-2</v>
      </c>
      <c r="AP466" s="41">
        <f t="shared" si="65"/>
        <v>11.603571956155822</v>
      </c>
      <c r="AQ466" s="44">
        <f t="shared" si="68"/>
        <v>0.55000000000000004</v>
      </c>
      <c r="AR466" s="42">
        <f t="shared" si="66"/>
        <v>0.38569375274427586</v>
      </c>
    </row>
    <row r="467" spans="1:46" x14ac:dyDescent="0.25">
      <c r="A467" t="s">
        <v>37</v>
      </c>
      <c r="B467">
        <v>17.170320993771998</v>
      </c>
      <c r="C467">
        <v>9.3894133348932408E-3</v>
      </c>
      <c r="D467">
        <v>10.703265018600399</v>
      </c>
      <c r="E467">
        <v>59.662382282863</v>
      </c>
      <c r="F467" s="1">
        <v>0</v>
      </c>
      <c r="G467" s="1">
        <v>0</v>
      </c>
      <c r="H467">
        <v>4.8138883746035503</v>
      </c>
      <c r="I467">
        <v>147.966503713034</v>
      </c>
      <c r="J467">
        <v>133.214661053669</v>
      </c>
      <c r="K467">
        <v>114.645918363699</v>
      </c>
      <c r="L467">
        <v>184.63093441212899</v>
      </c>
      <c r="M467">
        <v>35.550385707379498</v>
      </c>
      <c r="N467">
        <v>88.502848001661803</v>
      </c>
      <c r="O467">
        <v>75.313184679433505</v>
      </c>
      <c r="P467">
        <v>108040.824324324</v>
      </c>
      <c r="Q467">
        <v>143196.43854989501</v>
      </c>
      <c r="R467">
        <v>128.30208444296699</v>
      </c>
      <c r="S467">
        <v>699.80804390580397</v>
      </c>
      <c r="T467">
        <v>0.51599521847686802</v>
      </c>
      <c r="U467">
        <v>0.41204285622313003</v>
      </c>
      <c r="V467" s="1">
        <v>0</v>
      </c>
      <c r="W467">
        <v>8.1691581209907604E-2</v>
      </c>
      <c r="X467">
        <v>0.50626556256696098</v>
      </c>
      <c r="Y467" s="1">
        <v>0</v>
      </c>
      <c r="Z467">
        <v>0.25238785411709003</v>
      </c>
      <c r="AA467">
        <v>3.40045891618743E-4</v>
      </c>
      <c r="AB467">
        <v>5.3496448027179899E-3</v>
      </c>
      <c r="AC467" s="3">
        <v>4.7213202901333801E-4</v>
      </c>
      <c r="AD467" s="1">
        <v>0</v>
      </c>
      <c r="AE467" s="3">
        <v>9.6089691101474801E-7</v>
      </c>
      <c r="AF467" s="3">
        <v>9.2483585895873296E-4</v>
      </c>
      <c r="AG467">
        <v>3.2266211492439001E-3</v>
      </c>
      <c r="AH467">
        <v>3.6207641869765999</v>
      </c>
      <c r="AI467">
        <v>0.109414085053088</v>
      </c>
      <c r="AJ467">
        <v>4949.6760562520103</v>
      </c>
      <c r="AK467" t="s">
        <v>107</v>
      </c>
      <c r="AL467" t="s">
        <v>108</v>
      </c>
      <c r="AM467">
        <v>1227235723.5</v>
      </c>
      <c r="AN467">
        <v>11359</v>
      </c>
      <c r="AO467" s="39">
        <f t="shared" si="67"/>
        <v>9.4249715660079357E-3</v>
      </c>
      <c r="AP467" s="41">
        <f t="shared" si="65"/>
        <v>10.741721387115366</v>
      </c>
      <c r="AQ467" s="44">
        <f t="shared" si="68"/>
        <v>0.55000000000000004</v>
      </c>
      <c r="AR467" s="42">
        <f t="shared" si="66"/>
        <v>0.59847014970688983</v>
      </c>
    </row>
    <row r="468" spans="1:46" x14ac:dyDescent="0.25">
      <c r="A468" t="s">
        <v>37</v>
      </c>
      <c r="B468">
        <v>15.6368396397992</v>
      </c>
      <c r="C468">
        <v>8.8794426351097699E-3</v>
      </c>
      <c r="D468">
        <v>10.150056159430999</v>
      </c>
      <c r="E468">
        <v>97.712676843652403</v>
      </c>
      <c r="F468" s="1">
        <v>0</v>
      </c>
      <c r="G468" s="1">
        <v>0</v>
      </c>
      <c r="H468">
        <v>5.1543655681206397</v>
      </c>
      <c r="I468">
        <v>168.86524261692799</v>
      </c>
      <c r="J468">
        <v>145.70575714796601</v>
      </c>
      <c r="K468">
        <v>140.905105219592</v>
      </c>
      <c r="L468">
        <v>209.06844775174</v>
      </c>
      <c r="M468">
        <v>34.521482172119498</v>
      </c>
      <c r="N468">
        <v>87.864243313192006</v>
      </c>
      <c r="O468">
        <v>75.133818990853797</v>
      </c>
      <c r="P468">
        <v>98321.182359932005</v>
      </c>
      <c r="Q468">
        <v>130957.56991338301</v>
      </c>
      <c r="R468">
        <v>123.426655675982</v>
      </c>
      <c r="S468">
        <v>673.91533084682897</v>
      </c>
      <c r="T468">
        <v>0.43794903734023399</v>
      </c>
      <c r="U468">
        <v>0.47526093454865398</v>
      </c>
      <c r="V468" s="1">
        <v>0</v>
      </c>
      <c r="W468">
        <v>0.15956255064049699</v>
      </c>
      <c r="X468">
        <v>0.36517651481084801</v>
      </c>
      <c r="Y468" s="1">
        <v>0</v>
      </c>
      <c r="Z468">
        <v>0.32878765534302101</v>
      </c>
      <c r="AA468">
        <v>3.4649623770094401E-4</v>
      </c>
      <c r="AB468">
        <v>5.2961528531218103E-3</v>
      </c>
      <c r="AC468" s="3">
        <v>4.1710847852018199E-4</v>
      </c>
      <c r="AD468" s="1">
        <v>0</v>
      </c>
      <c r="AE468" s="3">
        <v>5.0131149140720499E-7</v>
      </c>
      <c r="AF468" s="3">
        <v>8.8439540542643803E-4</v>
      </c>
      <c r="AG468">
        <v>2.8191816503087101E-3</v>
      </c>
      <c r="AH468">
        <v>3.7274268761390901</v>
      </c>
      <c r="AI468">
        <v>0.109036394198398</v>
      </c>
      <c r="AJ468">
        <v>5581.95292108587</v>
      </c>
      <c r="AK468" t="s">
        <v>109</v>
      </c>
      <c r="AL468" t="s">
        <v>110</v>
      </c>
      <c r="AM468">
        <v>405378234.87</v>
      </c>
      <c r="AN468">
        <v>4123</v>
      </c>
      <c r="AO468" s="39">
        <f t="shared" si="67"/>
        <v>8.9482482141160051E-3</v>
      </c>
      <c r="AP468" s="41">
        <f t="shared" si="65"/>
        <v>10.224878348410083</v>
      </c>
      <c r="AQ468" s="44">
        <f t="shared" si="68"/>
        <v>0.55000000000000004</v>
      </c>
      <c r="AR468" s="42">
        <f t="shared" si="66"/>
        <v>0.529293465113025</v>
      </c>
    </row>
    <row r="469" spans="1:46" x14ac:dyDescent="0.25">
      <c r="A469" t="s">
        <v>37</v>
      </c>
      <c r="B469">
        <v>15.6721556192509</v>
      </c>
      <c r="C469">
        <v>9.1850087675294009E-3</v>
      </c>
      <c r="D469">
        <v>10.4819059144866</v>
      </c>
      <c r="E469">
        <v>129.866500840285</v>
      </c>
      <c r="F469" s="1">
        <v>0</v>
      </c>
      <c r="G469" s="1">
        <v>0</v>
      </c>
      <c r="H469">
        <v>5.4843882435227798</v>
      </c>
      <c r="I469">
        <v>195.53096605902999</v>
      </c>
      <c r="J469">
        <v>156.84386848366901</v>
      </c>
      <c r="K469">
        <v>176.53947708981599</v>
      </c>
      <c r="L469">
        <v>235.67451575557101</v>
      </c>
      <c r="M469">
        <v>34.112206260833503</v>
      </c>
      <c r="N469">
        <v>88.514056904876298</v>
      </c>
      <c r="O469">
        <v>76.210312641431003</v>
      </c>
      <c r="P469">
        <v>98621.321985759394</v>
      </c>
      <c r="Q469">
        <v>136853.85179370001</v>
      </c>
      <c r="R469">
        <v>127.98752028301</v>
      </c>
      <c r="S469">
        <v>642.800184953697</v>
      </c>
      <c r="T469">
        <v>0.35160896916152201</v>
      </c>
      <c r="U469">
        <v>0.39985501363652798</v>
      </c>
      <c r="V469" s="1">
        <v>0</v>
      </c>
      <c r="W469">
        <v>0.36678765421276899</v>
      </c>
      <c r="X469">
        <v>0.23335733215070101</v>
      </c>
      <c r="Y469" s="1">
        <v>0</v>
      </c>
      <c r="Z469">
        <v>0.34724257547773801</v>
      </c>
      <c r="AA469">
        <v>3.3635240913365398E-4</v>
      </c>
      <c r="AB469">
        <v>5.3855125531393497E-3</v>
      </c>
      <c r="AC469" s="3">
        <v>4.1700296236124601E-4</v>
      </c>
      <c r="AD469" s="1">
        <v>0</v>
      </c>
      <c r="AE469" s="3">
        <v>5.5127430081610404E-7</v>
      </c>
      <c r="AF469" s="3">
        <v>8.5284285233909604E-4</v>
      </c>
      <c r="AG469">
        <v>3.0454983908708602E-3</v>
      </c>
      <c r="AH469">
        <v>3.7572640896789702</v>
      </c>
      <c r="AI469">
        <v>0.108508528372046</v>
      </c>
      <c r="AJ469">
        <v>6340.8588086262398</v>
      </c>
      <c r="AK469" t="s">
        <v>111</v>
      </c>
      <c r="AL469" t="s">
        <v>112</v>
      </c>
      <c r="AM469">
        <v>124657350.98999999</v>
      </c>
      <c r="AN469">
        <v>1264</v>
      </c>
      <c r="AO469" s="39">
        <f t="shared" si="67"/>
        <v>9.2364269219303661E-3</v>
      </c>
      <c r="AP469" s="41">
        <f t="shared" si="65"/>
        <v>10.537636298435892</v>
      </c>
      <c r="AQ469" s="44">
        <f t="shared" si="68"/>
        <v>0.55000000000000004</v>
      </c>
      <c r="AR469" s="42">
        <f t="shared" si="66"/>
        <v>0.48725531754945162</v>
      </c>
    </row>
    <row r="470" spans="1:46" x14ac:dyDescent="0.25">
      <c r="AN470">
        <f>SUM(AN453:AN469)</f>
        <v>3235534</v>
      </c>
    </row>
    <row r="472" spans="1:46" x14ac:dyDescent="0.25">
      <c r="AO472" t="s">
        <v>226</v>
      </c>
      <c r="AP472" t="s">
        <v>227</v>
      </c>
      <c r="AQ472" t="s">
        <v>228</v>
      </c>
      <c r="AR472" t="s">
        <v>229</v>
      </c>
      <c r="AT472" t="s">
        <v>67</v>
      </c>
    </row>
    <row r="473" spans="1:46" x14ac:dyDescent="0.25">
      <c r="A473" t="s">
        <v>0</v>
      </c>
      <c r="B473" t="s">
        <v>1</v>
      </c>
      <c r="C473" t="s">
        <v>2</v>
      </c>
      <c r="D473" t="s">
        <v>3</v>
      </c>
      <c r="E473" t="s">
        <v>5</v>
      </c>
      <c r="F473" t="s">
        <v>6</v>
      </c>
      <c r="G473" t="s">
        <v>208</v>
      </c>
      <c r="H473" t="s">
        <v>7</v>
      </c>
      <c r="I473" t="s">
        <v>8</v>
      </c>
      <c r="J473" t="s">
        <v>134</v>
      </c>
      <c r="K473" t="s">
        <v>143</v>
      </c>
      <c r="L473" t="s">
        <v>9</v>
      </c>
      <c r="M473" t="s">
        <v>10</v>
      </c>
      <c r="N473" t="s">
        <v>11</v>
      </c>
      <c r="O473" t="s">
        <v>13</v>
      </c>
      <c r="P473" t="s">
        <v>14</v>
      </c>
      <c r="Q473" t="s">
        <v>15</v>
      </c>
      <c r="R473" t="s">
        <v>16</v>
      </c>
      <c r="S473" t="s">
        <v>17</v>
      </c>
      <c r="T473" t="s">
        <v>18</v>
      </c>
      <c r="U473" t="s">
        <v>20</v>
      </c>
      <c r="V473" t="s">
        <v>21</v>
      </c>
      <c r="W473" t="s">
        <v>22</v>
      </c>
      <c r="X473" t="s">
        <v>23</v>
      </c>
      <c r="Y473" t="s">
        <v>24</v>
      </c>
      <c r="Z473" t="s">
        <v>25</v>
      </c>
      <c r="AA473" t="s">
        <v>26</v>
      </c>
      <c r="AB473" t="s">
        <v>27</v>
      </c>
      <c r="AC473" s="3" t="s">
        <v>120</v>
      </c>
      <c r="AD473" t="s">
        <v>28</v>
      </c>
      <c r="AE473" s="3" t="s">
        <v>29</v>
      </c>
      <c r="AF473" s="3" t="s">
        <v>233</v>
      </c>
      <c r="AG473" t="s">
        <v>30</v>
      </c>
      <c r="AH473" t="s">
        <v>31</v>
      </c>
      <c r="AI473" t="s">
        <v>32</v>
      </c>
      <c r="AJ473" t="s">
        <v>33</v>
      </c>
      <c r="AK473" t="s">
        <v>34</v>
      </c>
      <c r="AL473" t="s">
        <v>74</v>
      </c>
      <c r="AM473" t="s">
        <v>35</v>
      </c>
      <c r="AN473" t="s">
        <v>36</v>
      </c>
      <c r="AO473" s="15">
        <v>1</v>
      </c>
      <c r="AP473" s="15">
        <v>0</v>
      </c>
      <c r="AQ473" s="15">
        <v>0</v>
      </c>
      <c r="AR473" s="15">
        <v>1</v>
      </c>
      <c r="AT473" s="15">
        <v>0</v>
      </c>
    </row>
    <row r="474" spans="1:46" x14ac:dyDescent="0.25">
      <c r="A474" t="s">
        <v>37</v>
      </c>
      <c r="B474">
        <v>3.69362432665074</v>
      </c>
      <c r="C474">
        <v>3.8548949358340801E-3</v>
      </c>
      <c r="D474">
        <v>4.5290459009376702</v>
      </c>
      <c r="E474">
        <v>-67.320038441400499</v>
      </c>
      <c r="F474" s="1">
        <v>0</v>
      </c>
      <c r="G474" s="1">
        <v>0</v>
      </c>
      <c r="H474">
        <v>3.0467316788810299</v>
      </c>
      <c r="I474">
        <v>-180.79666792272599</v>
      </c>
      <c r="J474">
        <v>-208.925830602243</v>
      </c>
      <c r="K474">
        <v>-183.110793118918</v>
      </c>
      <c r="L474">
        <v>-158.948629594576</v>
      </c>
      <c r="M474">
        <v>28.550533989020899</v>
      </c>
      <c r="N474">
        <v>93.873593119715594</v>
      </c>
      <c r="O474">
        <v>84.283735546917697</v>
      </c>
      <c r="P474">
        <v>182670.47418594101</v>
      </c>
      <c r="Q474">
        <v>213830.01522407701</v>
      </c>
      <c r="R474">
        <v>88.012648572341902</v>
      </c>
      <c r="S474">
        <v>667.97701358717904</v>
      </c>
      <c r="T474">
        <v>0.61568372105880398</v>
      </c>
      <c r="U474">
        <v>0.32075808781422299</v>
      </c>
      <c r="V474" s="1">
        <v>0</v>
      </c>
      <c r="W474">
        <v>0.13170583850513001</v>
      </c>
      <c r="X474">
        <v>0.54753607368064505</v>
      </c>
      <c r="Y474" s="1">
        <v>0</v>
      </c>
      <c r="Z474">
        <v>0.24031769562431299</v>
      </c>
      <c r="AA474">
        <v>2.9309197992058E-4</v>
      </c>
      <c r="AB474">
        <v>3.7968854776491601E-3</v>
      </c>
      <c r="AC474" s="3">
        <v>0</v>
      </c>
      <c r="AD474" s="1">
        <v>0</v>
      </c>
      <c r="AE474" s="3">
        <v>0</v>
      </c>
      <c r="AF474" s="3">
        <v>5.0183217835814804E-4</v>
      </c>
      <c r="AG474" s="1">
        <v>0</v>
      </c>
      <c r="AH474">
        <v>2.4529579681236502</v>
      </c>
      <c r="AI474">
        <v>5.8102860510053499E-2</v>
      </c>
      <c r="AJ474">
        <v>0.39719563921678103</v>
      </c>
      <c r="AK474" t="s">
        <v>79</v>
      </c>
      <c r="AL474" t="s">
        <v>80</v>
      </c>
      <c r="AM474">
        <v>402788395.57999998</v>
      </c>
      <c r="AN474">
        <v>2205</v>
      </c>
      <c r="AO474" s="1">
        <f>AA474+AB474*$AO$335+AF474*AQ474+AG474*$AR$335</f>
        <v>4.0899774575697398E-3</v>
      </c>
      <c r="AP474" s="8">
        <f>100*(1-(1-AO474)^12)</f>
        <v>4.7990601146157612</v>
      </c>
      <c r="AQ474" s="14">
        <f>$AQ$264*$AT$452</f>
        <v>0</v>
      </c>
      <c r="AR474" s="15">
        <f>B474/AP474-1</f>
        <v>-0.23034422607009342</v>
      </c>
    </row>
    <row r="475" spans="1:46" x14ac:dyDescent="0.25">
      <c r="A475" t="s">
        <v>37</v>
      </c>
      <c r="B475">
        <v>4.6966692728754502</v>
      </c>
      <c r="C475">
        <v>3.8325606551761798E-3</v>
      </c>
      <c r="D475">
        <v>4.5033564141570199</v>
      </c>
      <c r="E475">
        <v>-42.835407505527698</v>
      </c>
      <c r="F475" s="1">
        <v>0</v>
      </c>
      <c r="G475" s="1">
        <v>0</v>
      </c>
      <c r="H475">
        <v>3.2680368076875799</v>
      </c>
      <c r="I475">
        <v>-158.99240220656699</v>
      </c>
      <c r="J475">
        <v>-188.75957887338001</v>
      </c>
      <c r="K475">
        <v>-161.99155540691601</v>
      </c>
      <c r="L475">
        <v>-138.10272523667001</v>
      </c>
      <c r="M475">
        <v>27.866954448028999</v>
      </c>
      <c r="N475">
        <v>94.579526019540495</v>
      </c>
      <c r="O475">
        <v>84.946035121072796</v>
      </c>
      <c r="P475">
        <v>191045.94031678501</v>
      </c>
      <c r="Q475">
        <v>223998.104747451</v>
      </c>
      <c r="R475">
        <v>85.431336962633594</v>
      </c>
      <c r="S475">
        <v>672.51204340458401</v>
      </c>
      <c r="T475">
        <v>0.54381782049358596</v>
      </c>
      <c r="U475">
        <v>0.33745087727300199</v>
      </c>
      <c r="V475" s="1">
        <v>0</v>
      </c>
      <c r="W475">
        <v>0.21328203560824099</v>
      </c>
      <c r="X475">
        <v>0.44926708711875502</v>
      </c>
      <c r="Y475" s="1">
        <v>0</v>
      </c>
      <c r="Z475">
        <v>0.24540042986315</v>
      </c>
      <c r="AA475">
        <v>2.9227353705972299E-4</v>
      </c>
      <c r="AB475">
        <v>3.8766192276455699E-3</v>
      </c>
      <c r="AC475" s="3">
        <v>3.6569378206133599E-10</v>
      </c>
      <c r="AD475" s="1">
        <v>0</v>
      </c>
      <c r="AE475" s="3">
        <v>0</v>
      </c>
      <c r="AF475" s="3">
        <v>3.8300632660018898E-4</v>
      </c>
      <c r="AG475" s="1">
        <v>0</v>
      </c>
      <c r="AH475">
        <v>2.60243064589273</v>
      </c>
      <c r="AI475">
        <v>6.05801422028312E-2</v>
      </c>
      <c r="AJ475">
        <v>2.9197706637563101</v>
      </c>
      <c r="AK475" t="s">
        <v>81</v>
      </c>
      <c r="AL475" t="s">
        <v>82</v>
      </c>
      <c r="AM475">
        <v>3009355651.8699999</v>
      </c>
      <c r="AN475">
        <v>15752</v>
      </c>
      <c r="AO475" s="1">
        <f t="shared" ref="AO475:AO484" si="69">AA475+AB475*$AO$335+AF475*AQ475+AG475*$AR$335</f>
        <v>4.1688927647052926E-3</v>
      </c>
      <c r="AP475" s="8">
        <f t="shared" ref="AP475:AP488" si="70">100*(1-(1-AO475)^12)</f>
        <v>4.8895446511327716</v>
      </c>
      <c r="AQ475" s="14">
        <f>$AQ$265*$AT$473</f>
        <v>0</v>
      </c>
      <c r="AR475" s="15">
        <f>B475/AP475-1</f>
        <v>-3.9446490832768522E-2</v>
      </c>
    </row>
    <row r="476" spans="1:46" x14ac:dyDescent="0.25">
      <c r="A476" t="s">
        <v>37</v>
      </c>
      <c r="B476">
        <v>4.8781994486707596</v>
      </c>
      <c r="C476">
        <v>4.2020977177468803E-3</v>
      </c>
      <c r="D476">
        <v>4.9275939838174398</v>
      </c>
      <c r="E476">
        <v>-34.473611930934197</v>
      </c>
      <c r="F476" s="1">
        <v>0</v>
      </c>
      <c r="G476" s="1">
        <v>0</v>
      </c>
      <c r="H476">
        <v>3.39801983680348</v>
      </c>
      <c r="I476">
        <v>-133.51147482478899</v>
      </c>
      <c r="J476">
        <v>-162.69266650019301</v>
      </c>
      <c r="K476">
        <v>-139.32852721092601</v>
      </c>
      <c r="L476">
        <v>-112.71666495967</v>
      </c>
      <c r="M476">
        <v>28.3256050888846</v>
      </c>
      <c r="N476">
        <v>94.434230264013095</v>
      </c>
      <c r="O476">
        <v>84.791669223876198</v>
      </c>
      <c r="P476">
        <v>191919.40964083499</v>
      </c>
      <c r="Q476">
        <v>225686.171681643</v>
      </c>
      <c r="R476">
        <v>84.758096798133593</v>
      </c>
      <c r="S476">
        <v>676.313300191282</v>
      </c>
      <c r="T476">
        <v>0.55987667273274</v>
      </c>
      <c r="U476">
        <v>0.32680496547833199</v>
      </c>
      <c r="V476" s="1">
        <v>0</v>
      </c>
      <c r="W476">
        <v>0.20331582238436899</v>
      </c>
      <c r="X476">
        <v>0.469879212137297</v>
      </c>
      <c r="Y476" s="1">
        <v>0</v>
      </c>
      <c r="Z476">
        <v>0.21778467988271299</v>
      </c>
      <c r="AA476">
        <v>2.9312078544752198E-4</v>
      </c>
      <c r="AB476">
        <v>4.3584652240748504E-3</v>
      </c>
      <c r="AC476" s="3">
        <v>5.5786801055890802E-8</v>
      </c>
      <c r="AD476" s="1">
        <v>0</v>
      </c>
      <c r="AE476" s="3">
        <v>0</v>
      </c>
      <c r="AF476" s="3">
        <v>3.9857876968153098E-4</v>
      </c>
      <c r="AG476" s="1">
        <v>0</v>
      </c>
      <c r="AH476">
        <v>2.5838430672958999</v>
      </c>
      <c r="AI476">
        <v>6.0860190265261002E-2</v>
      </c>
      <c r="AJ476">
        <v>15.735526474833501</v>
      </c>
      <c r="AK476" t="s">
        <v>83</v>
      </c>
      <c r="AL476" t="s">
        <v>84</v>
      </c>
      <c r="AM476">
        <v>6679371213.7299995</v>
      </c>
      <c r="AN476">
        <v>34803</v>
      </c>
      <c r="AO476" s="1">
        <f t="shared" si="69"/>
        <v>4.6515860095223726E-3</v>
      </c>
      <c r="AP476" s="8">
        <f t="shared" si="70"/>
        <v>5.4412885885482769</v>
      </c>
      <c r="AQ476" s="14">
        <f>$AQ$266*$AT$473</f>
        <v>0</v>
      </c>
      <c r="AR476" s="15">
        <f>B476/AP476-1</f>
        <v>-0.1034845203877981</v>
      </c>
    </row>
    <row r="477" spans="1:46" x14ac:dyDescent="0.25">
      <c r="A477" t="s">
        <v>37</v>
      </c>
      <c r="B477">
        <v>6.3744981756963801</v>
      </c>
      <c r="C477">
        <v>4.7519396531613099E-3</v>
      </c>
      <c r="D477">
        <v>5.5556290643957498</v>
      </c>
      <c r="E477">
        <v>-22.121722474379599</v>
      </c>
      <c r="F477" s="1">
        <v>0</v>
      </c>
      <c r="G477" s="1">
        <v>0</v>
      </c>
      <c r="H477">
        <v>3.5723333777166602</v>
      </c>
      <c r="I477">
        <v>-109.11795932227</v>
      </c>
      <c r="J477">
        <v>-137.333163180057</v>
      </c>
      <c r="K477">
        <v>-119.289353049574</v>
      </c>
      <c r="L477">
        <v>-88.101083476198497</v>
      </c>
      <c r="M477">
        <v>29.498323912340101</v>
      </c>
      <c r="N477">
        <v>94.120969118820099</v>
      </c>
      <c r="O477">
        <v>84.432009243420197</v>
      </c>
      <c r="P477">
        <v>189897.01826096399</v>
      </c>
      <c r="Q477">
        <v>224697.69921256101</v>
      </c>
      <c r="R477">
        <v>84.695652853587902</v>
      </c>
      <c r="S477">
        <v>681.949627658439</v>
      </c>
      <c r="T477">
        <v>0.56572385427869298</v>
      </c>
      <c r="U477">
        <v>0.33532896895574299</v>
      </c>
      <c r="V477" s="1">
        <v>0</v>
      </c>
      <c r="W477">
        <v>0.18377785690085</v>
      </c>
      <c r="X477">
        <v>0.48089317414340499</v>
      </c>
      <c r="Y477" s="1">
        <v>0</v>
      </c>
      <c r="Z477">
        <v>0.21777243278311501</v>
      </c>
      <c r="AA477">
        <v>2.9507456630722701E-4</v>
      </c>
      <c r="AB477">
        <v>4.7240784009091701E-3</v>
      </c>
      <c r="AC477" s="3">
        <v>1.82132639566867E-7</v>
      </c>
      <c r="AD477" s="1">
        <v>0</v>
      </c>
      <c r="AE477" s="3">
        <v>0</v>
      </c>
      <c r="AF477" s="3">
        <v>4.2488574119525899E-4</v>
      </c>
      <c r="AG477" s="1">
        <v>1.8572342073929002E-8</v>
      </c>
      <c r="AH477">
        <v>2.4912070427549202</v>
      </c>
      <c r="AI477">
        <v>6.0706693837403201E-2</v>
      </c>
      <c r="AJ477">
        <v>72.506692114958199</v>
      </c>
      <c r="AK477" t="s">
        <v>85</v>
      </c>
      <c r="AL477" t="s">
        <v>86</v>
      </c>
      <c r="AM477">
        <v>10434841153.440001</v>
      </c>
      <c r="AN477">
        <v>54950</v>
      </c>
      <c r="AO477" s="1">
        <f t="shared" si="69"/>
        <v>5.019171539558471E-3</v>
      </c>
      <c r="AP477" s="8">
        <f t="shared" si="70"/>
        <v>5.8594886906079724</v>
      </c>
      <c r="AQ477" s="14">
        <f>$AQ$267*$AT$473</f>
        <v>0</v>
      </c>
      <c r="AR477" s="15">
        <f>B477/AP477-1</f>
        <v>8.7893246711765682E-2</v>
      </c>
    </row>
    <row r="478" spans="1:46" x14ac:dyDescent="0.25">
      <c r="A478" t="s">
        <v>37</v>
      </c>
      <c r="B478">
        <v>6.60502779698772</v>
      </c>
      <c r="C478">
        <v>5.5488624046729704E-3</v>
      </c>
      <c r="D478">
        <v>6.45913387746395</v>
      </c>
      <c r="E478">
        <v>-14.277063709380201</v>
      </c>
      <c r="F478" s="1">
        <v>0</v>
      </c>
      <c r="G478" s="1">
        <v>0</v>
      </c>
      <c r="H478">
        <v>3.7126523575965602</v>
      </c>
      <c r="I478">
        <v>-84.107679284576193</v>
      </c>
      <c r="J478">
        <v>-114.006672309243</v>
      </c>
      <c r="K478">
        <v>-96.1539792500283</v>
      </c>
      <c r="L478">
        <v>-62.793035069539698</v>
      </c>
      <c r="M478">
        <v>30.191609946632799</v>
      </c>
      <c r="N478">
        <v>93.857783782410905</v>
      </c>
      <c r="O478">
        <v>84.203784040030897</v>
      </c>
      <c r="P478">
        <v>187240.466612827</v>
      </c>
      <c r="Q478">
        <v>222488.26980326601</v>
      </c>
      <c r="R478">
        <v>84.654390097834295</v>
      </c>
      <c r="S478">
        <v>683.99852347854903</v>
      </c>
      <c r="T478">
        <v>0.55239076889661898</v>
      </c>
      <c r="U478">
        <v>0.355403035315145</v>
      </c>
      <c r="V478" s="1">
        <v>0</v>
      </c>
      <c r="W478">
        <v>0.16778293981037401</v>
      </c>
      <c r="X478">
        <v>0.47681402487447999</v>
      </c>
      <c r="Y478" s="1">
        <v>0</v>
      </c>
      <c r="Z478">
        <v>0.24266398734239</v>
      </c>
      <c r="AA478">
        <v>2.9716484172095302E-4</v>
      </c>
      <c r="AB478">
        <v>5.3024672551555E-3</v>
      </c>
      <c r="AC478" s="3">
        <v>2.5105643756806902E-7</v>
      </c>
      <c r="AD478" s="1">
        <v>0</v>
      </c>
      <c r="AE478" s="3">
        <v>0</v>
      </c>
      <c r="AF478" s="3">
        <v>4.4328228606641798E-4</v>
      </c>
      <c r="AG478">
        <v>1.4930624301813199E-6</v>
      </c>
      <c r="AH478">
        <v>2.4130001461533999</v>
      </c>
      <c r="AI478">
        <v>6.0139781812178703E-2</v>
      </c>
      <c r="AJ478">
        <v>171.706643315934</v>
      </c>
      <c r="AK478" t="s">
        <v>87</v>
      </c>
      <c r="AL478" t="s">
        <v>88</v>
      </c>
      <c r="AM478">
        <v>13528498193.709999</v>
      </c>
      <c r="AN478">
        <v>72252</v>
      </c>
      <c r="AO478" s="39">
        <f t="shared" si="69"/>
        <v>5.6011251593066349E-3</v>
      </c>
      <c r="AP478" s="41">
        <f t="shared" si="70"/>
        <v>6.518108606201678</v>
      </c>
      <c r="AQ478" s="44">
        <f>$AQ$268*$AT$473</f>
        <v>0</v>
      </c>
      <c r="AR478" s="42">
        <f>B478/AP478-1</f>
        <v>1.3335032604909758E-2</v>
      </c>
    </row>
    <row r="479" spans="1:46" x14ac:dyDescent="0.25">
      <c r="A479" t="s">
        <v>37</v>
      </c>
      <c r="B479">
        <v>6.9240050969387097</v>
      </c>
      <c r="C479">
        <v>5.7892930885863302E-3</v>
      </c>
      <c r="D479">
        <v>6.7301603141991704</v>
      </c>
      <c r="E479">
        <v>-13.0962403068431</v>
      </c>
      <c r="F479" s="1">
        <v>0</v>
      </c>
      <c r="G479" s="1">
        <v>0</v>
      </c>
      <c r="H479">
        <v>3.7673632649288602</v>
      </c>
      <c r="I479">
        <v>-60.0243149974457</v>
      </c>
      <c r="J479">
        <v>-90.228321791551593</v>
      </c>
      <c r="K479">
        <v>-74.844289179003695</v>
      </c>
      <c r="L479">
        <v>-38.1452530781104</v>
      </c>
      <c r="M479">
        <v>30.3698819308674</v>
      </c>
      <c r="N479">
        <v>93.527448656375498</v>
      </c>
      <c r="O479">
        <v>84.0198252012013</v>
      </c>
      <c r="P479">
        <v>182395.877822585</v>
      </c>
      <c r="Q479">
        <v>217138.38165558301</v>
      </c>
      <c r="R479">
        <v>85.165880588211294</v>
      </c>
      <c r="S479">
        <v>690.68530899368102</v>
      </c>
      <c r="T479">
        <v>0.52938586620169104</v>
      </c>
      <c r="U479">
        <v>0.361478828097483</v>
      </c>
      <c r="V479" s="1">
        <v>0</v>
      </c>
      <c r="W479">
        <v>0.14668714221748</v>
      </c>
      <c r="X479">
        <v>0.49183402968503598</v>
      </c>
      <c r="Y479" s="1">
        <v>0</v>
      </c>
      <c r="Z479">
        <v>0.256877540906706</v>
      </c>
      <c r="AA479">
        <v>2.9835459617224701E-4</v>
      </c>
      <c r="AB479">
        <v>5.5000642179226103E-3</v>
      </c>
      <c r="AC479" s="3">
        <v>4.1345335710874298E-7</v>
      </c>
      <c r="AD479" s="1">
        <v>0</v>
      </c>
      <c r="AE479" s="3">
        <v>0</v>
      </c>
      <c r="AF479" s="3">
        <v>4.4715096418911299E-4</v>
      </c>
      <c r="AG479">
        <v>1.78397865326419E-5</v>
      </c>
      <c r="AH479">
        <v>2.3255627657547402</v>
      </c>
      <c r="AI479">
        <v>5.85658777342659E-2</v>
      </c>
      <c r="AJ479">
        <v>303.28710379987598</v>
      </c>
      <c r="AK479" t="s">
        <v>89</v>
      </c>
      <c r="AL479" t="s">
        <v>90</v>
      </c>
      <c r="AM479">
        <v>12343093844.01</v>
      </c>
      <c r="AN479">
        <v>67672</v>
      </c>
      <c r="AO479" s="39">
        <f t="shared" si="69"/>
        <v>5.8162586006274986E-3</v>
      </c>
      <c r="AP479" s="41">
        <f t="shared" si="70"/>
        <v>6.7605123571071619</v>
      </c>
      <c r="AQ479" s="44">
        <f>$AQ$269*$AT$473</f>
        <v>0</v>
      </c>
      <c r="AR479" s="42">
        <f t="shared" ref="AR479:AR488" si="71">B479/AP479-1</f>
        <v>2.4183483617136181E-2</v>
      </c>
    </row>
    <row r="480" spans="1:46" x14ac:dyDescent="0.25">
      <c r="A480" t="s">
        <v>37</v>
      </c>
      <c r="B480">
        <v>7.2752476020305696</v>
      </c>
      <c r="C480">
        <v>5.9369871494090402E-3</v>
      </c>
      <c r="D480">
        <v>6.8962919202404596</v>
      </c>
      <c r="E480">
        <v>-11.484390319778701</v>
      </c>
      <c r="F480" s="1">
        <v>0</v>
      </c>
      <c r="G480" s="1">
        <v>0</v>
      </c>
      <c r="H480">
        <v>3.8225447066545102</v>
      </c>
      <c r="I480">
        <v>-35.300002496318797</v>
      </c>
      <c r="J480">
        <v>-68.0785608813121</v>
      </c>
      <c r="K480">
        <v>-50.541353609760101</v>
      </c>
      <c r="L480">
        <v>-12.8166086027794</v>
      </c>
      <c r="M480">
        <v>30.0132326698326</v>
      </c>
      <c r="N480">
        <v>93.373850344057999</v>
      </c>
      <c r="O480">
        <v>84.142375958328202</v>
      </c>
      <c r="P480">
        <v>177487.37995839899</v>
      </c>
      <c r="Q480">
        <v>211430.943185162</v>
      </c>
      <c r="R480">
        <v>86.188379467736794</v>
      </c>
      <c r="S480">
        <v>693.99157499492401</v>
      </c>
      <c r="T480">
        <v>0.51131561688453397</v>
      </c>
      <c r="U480">
        <v>0.34695512925243999</v>
      </c>
      <c r="V480" s="1">
        <v>0</v>
      </c>
      <c r="W480">
        <v>0.14203136484260501</v>
      </c>
      <c r="X480">
        <v>0.51101350590495398</v>
      </c>
      <c r="Y480" s="1">
        <v>0</v>
      </c>
      <c r="Z480">
        <v>0.27978152427474601</v>
      </c>
      <c r="AA480">
        <v>2.9844690796995601E-4</v>
      </c>
      <c r="AB480">
        <v>5.4598700490185699E-3</v>
      </c>
      <c r="AC480" s="3">
        <v>7.3479780090767204E-7</v>
      </c>
      <c r="AD480" s="1">
        <v>0</v>
      </c>
      <c r="AE480" s="3">
        <v>0</v>
      </c>
      <c r="AF480" s="3">
        <v>4.2881790154515701E-4</v>
      </c>
      <c r="AG480">
        <v>1.77953130653128E-4</v>
      </c>
      <c r="AH480">
        <v>2.2526252879095798</v>
      </c>
      <c r="AI480">
        <v>5.6413619269651799E-2</v>
      </c>
      <c r="AJ480">
        <v>447.19377979362002</v>
      </c>
      <c r="AK480" t="s">
        <v>91</v>
      </c>
      <c r="AL480" t="s">
        <v>92</v>
      </c>
      <c r="AM480">
        <v>11818174681.91</v>
      </c>
      <c r="AN480">
        <v>66586</v>
      </c>
      <c r="AO480" s="39">
        <f t="shared" si="69"/>
        <v>5.9362700876416539E-3</v>
      </c>
      <c r="AP480" s="41">
        <f t="shared" si="70"/>
        <v>6.8954859990042694</v>
      </c>
      <c r="AQ480" s="44">
        <f>$AQ$270*$AT$473</f>
        <v>0</v>
      </c>
      <c r="AR480" s="42">
        <f t="shared" si="71"/>
        <v>5.5073943023180583E-2</v>
      </c>
    </row>
    <row r="481" spans="1:46" x14ac:dyDescent="0.25">
      <c r="A481" t="s">
        <v>37</v>
      </c>
      <c r="B481">
        <v>8.51679420775395</v>
      </c>
      <c r="C481">
        <v>6.7315572815579401E-3</v>
      </c>
      <c r="D481">
        <v>7.7854074078148399</v>
      </c>
      <c r="E481">
        <v>-9.7660666181357598</v>
      </c>
      <c r="F481" s="1">
        <v>0</v>
      </c>
      <c r="G481" s="1">
        <v>0</v>
      </c>
      <c r="H481">
        <v>3.8761310356893</v>
      </c>
      <c r="I481">
        <v>-10.712294428296399</v>
      </c>
      <c r="J481">
        <v>-51.492733866571299</v>
      </c>
      <c r="K481">
        <v>-21.177208177092499</v>
      </c>
      <c r="L481">
        <v>11.989969273913299</v>
      </c>
      <c r="M481">
        <v>28.889261954274499</v>
      </c>
      <c r="N481">
        <v>93.530810855932401</v>
      </c>
      <c r="O481">
        <v>84.643420194361994</v>
      </c>
      <c r="P481">
        <v>175707.25174212101</v>
      </c>
      <c r="Q481">
        <v>208446.10172866099</v>
      </c>
      <c r="R481">
        <v>87.303266295642999</v>
      </c>
      <c r="S481">
        <v>687.66163568511502</v>
      </c>
      <c r="T481">
        <v>0.496679996150518</v>
      </c>
      <c r="U481">
        <v>0.356224655352956</v>
      </c>
      <c r="V481" s="1">
        <v>0</v>
      </c>
      <c r="W481">
        <v>0.13858256029052499</v>
      </c>
      <c r="X481">
        <v>0.50519278435651704</v>
      </c>
      <c r="Y481" s="1">
        <v>0</v>
      </c>
      <c r="Z481">
        <v>0.29789960967323198</v>
      </c>
      <c r="AA481">
        <v>2.9506795659093199E-4</v>
      </c>
      <c r="AB481">
        <v>5.2183121189240999E-3</v>
      </c>
      <c r="AC481" s="3">
        <v>1.22107606261065E-6</v>
      </c>
      <c r="AD481" s="1">
        <v>0</v>
      </c>
      <c r="AE481" s="3">
        <v>2.63385455228262E-9</v>
      </c>
      <c r="AF481" s="3">
        <v>3.8679932417406298E-4</v>
      </c>
      <c r="AG481">
        <v>1.2169710727218E-3</v>
      </c>
      <c r="AH481">
        <v>2.26632462087818</v>
      </c>
      <c r="AI481">
        <v>5.4856891999289198E-2</v>
      </c>
      <c r="AJ481">
        <v>494.61572200748998</v>
      </c>
      <c r="AK481" t="s">
        <v>93</v>
      </c>
      <c r="AL481" t="s">
        <v>94</v>
      </c>
      <c r="AM481">
        <v>13995082601.26</v>
      </c>
      <c r="AN481">
        <v>79650</v>
      </c>
      <c r="AO481" s="39">
        <f t="shared" si="69"/>
        <v>6.7303511482368315E-3</v>
      </c>
      <c r="AP481" s="41">
        <f t="shared" si="70"/>
        <v>7.7840636763821021</v>
      </c>
      <c r="AQ481" s="44">
        <f>$AQ$270*$AT$473</f>
        <v>0</v>
      </c>
      <c r="AR481" s="42">
        <f t="shared" si="71"/>
        <v>9.4132134812187074E-2</v>
      </c>
    </row>
    <row r="482" spans="1:46" x14ac:dyDescent="0.25">
      <c r="A482" t="s">
        <v>37</v>
      </c>
      <c r="B482">
        <v>11.497645000761199</v>
      </c>
      <c r="C482">
        <v>7.9072338250386204E-3</v>
      </c>
      <c r="D482">
        <v>9.0867054989807201</v>
      </c>
      <c r="E482">
        <v>-4.5135735352838502</v>
      </c>
      <c r="F482" s="1">
        <v>0</v>
      </c>
      <c r="G482" s="1">
        <v>0</v>
      </c>
      <c r="H482">
        <v>3.9705207328544501</v>
      </c>
      <c r="I482">
        <v>13.769334886745201</v>
      </c>
      <c r="J482">
        <v>-24.098071678003301</v>
      </c>
      <c r="K482">
        <v>0.32678549333132101</v>
      </c>
      <c r="L482">
        <v>37.027119775196397</v>
      </c>
      <c r="M482">
        <v>29.131145450369399</v>
      </c>
      <c r="N482">
        <v>93.153431531468996</v>
      </c>
      <c r="O482">
        <v>84.259656052139903</v>
      </c>
      <c r="P482">
        <v>171534.47713341599</v>
      </c>
      <c r="Q482">
        <v>203847.14471302499</v>
      </c>
      <c r="R482">
        <v>94.293472719307502</v>
      </c>
      <c r="S482">
        <v>693.59892078804296</v>
      </c>
      <c r="T482">
        <v>0.50747733610349699</v>
      </c>
      <c r="U482">
        <v>0.369082493612922</v>
      </c>
      <c r="V482" s="1">
        <v>0</v>
      </c>
      <c r="W482">
        <v>0.122319577612818</v>
      </c>
      <c r="X482">
        <v>0.50859792877425902</v>
      </c>
      <c r="Y482" s="1">
        <v>0</v>
      </c>
      <c r="Z482">
        <v>0.28680240359058401</v>
      </c>
      <c r="AA482">
        <v>2.9566143020753302E-4</v>
      </c>
      <c r="AB482">
        <v>5.1669073472368704E-3</v>
      </c>
      <c r="AC482" s="3">
        <v>1.5702095718122001E-6</v>
      </c>
      <c r="AD482" s="1">
        <v>0</v>
      </c>
      <c r="AE482" s="3">
        <v>8.5036425835727803E-10</v>
      </c>
      <c r="AF482" s="3">
        <v>4.1109014056990898E-4</v>
      </c>
      <c r="AG482">
        <v>2.4431317661481799E-3</v>
      </c>
      <c r="AH482">
        <v>2.27422948095397</v>
      </c>
      <c r="AI482">
        <v>5.53952929240819E-2</v>
      </c>
      <c r="AJ482">
        <v>850.76889805604401</v>
      </c>
      <c r="AK482" t="s">
        <v>95</v>
      </c>
      <c r="AL482" t="s">
        <v>96</v>
      </c>
      <c r="AM482">
        <v>10019500343.84</v>
      </c>
      <c r="AN482">
        <v>58411</v>
      </c>
      <c r="AO482" s="39">
        <f t="shared" si="69"/>
        <v>7.9057005435925823E-3</v>
      </c>
      <c r="AP482" s="41">
        <f t="shared" si="70"/>
        <v>9.0850194044060473</v>
      </c>
      <c r="AQ482" s="44">
        <f t="shared" ref="AQ482:AQ488" si="72">$AQ$270*$AT$473</f>
        <v>0</v>
      </c>
      <c r="AR482" s="42">
        <f t="shared" si="71"/>
        <v>0.26556086332463735</v>
      </c>
    </row>
    <row r="483" spans="1:46" x14ac:dyDescent="0.25">
      <c r="A483" t="s">
        <v>37</v>
      </c>
      <c r="B483">
        <v>12.5330772628945</v>
      </c>
      <c r="C483">
        <v>8.43399459244446E-3</v>
      </c>
      <c r="D483">
        <v>9.6642718910876102</v>
      </c>
      <c r="E483">
        <v>-0.82596350730889301</v>
      </c>
      <c r="F483" s="1">
        <v>0</v>
      </c>
      <c r="G483" s="1">
        <v>0</v>
      </c>
      <c r="H483">
        <v>4.06750219285653</v>
      </c>
      <c r="I483">
        <v>37.392723364783997</v>
      </c>
      <c r="J483">
        <v>-4.3283131200543101</v>
      </c>
      <c r="K483">
        <v>24.9088273451253</v>
      </c>
      <c r="L483">
        <v>61.399198323022397</v>
      </c>
      <c r="M483">
        <v>30.288942662779998</v>
      </c>
      <c r="N483">
        <v>93.220523762733805</v>
      </c>
      <c r="O483">
        <v>84.078914484889097</v>
      </c>
      <c r="P483">
        <v>166179.978994456</v>
      </c>
      <c r="Q483">
        <v>198711.681673226</v>
      </c>
      <c r="R483">
        <v>104.037625898055</v>
      </c>
      <c r="S483">
        <v>690.40025991272603</v>
      </c>
      <c r="T483">
        <v>0.55434011537661598</v>
      </c>
      <c r="U483">
        <v>0.34583186754786699</v>
      </c>
      <c r="V483" s="1">
        <v>0</v>
      </c>
      <c r="W483">
        <v>0.11826497643863899</v>
      </c>
      <c r="X483">
        <v>0.53590315601349203</v>
      </c>
      <c r="Y483" s="1">
        <v>0</v>
      </c>
      <c r="Z483">
        <v>0.22781256654580001</v>
      </c>
      <c r="AA483">
        <v>2.97081583049334E-4</v>
      </c>
      <c r="AB483">
        <v>5.2126975648049603E-3</v>
      </c>
      <c r="AC483" s="3">
        <v>2.3324913707722001E-6</v>
      </c>
      <c r="AD483" s="1">
        <v>0</v>
      </c>
      <c r="AE483" s="3">
        <v>0</v>
      </c>
      <c r="AF483" s="3">
        <v>4.3354939090948602E-4</v>
      </c>
      <c r="AG483">
        <v>2.9219021656088002E-3</v>
      </c>
      <c r="AH483">
        <v>2.2628295599046999</v>
      </c>
      <c r="AI483">
        <v>5.6916397720694602E-2</v>
      </c>
      <c r="AJ483">
        <v>1368.18693074714</v>
      </c>
      <c r="AK483" t="s">
        <v>97</v>
      </c>
      <c r="AL483" t="s">
        <v>98</v>
      </c>
      <c r="AM483">
        <v>8754028933.4699993</v>
      </c>
      <c r="AN483">
        <v>52678</v>
      </c>
      <c r="AO483" s="39">
        <f t="shared" si="69"/>
        <v>8.4316813134630939E-3</v>
      </c>
      <c r="AP483" s="41">
        <f t="shared" si="70"/>
        <v>9.6617428682529098</v>
      </c>
      <c r="AQ483" s="44">
        <f t="shared" si="72"/>
        <v>0</v>
      </c>
      <c r="AR483" s="42">
        <f t="shared" si="71"/>
        <v>0.29718596673446762</v>
      </c>
    </row>
    <row r="484" spans="1:46" x14ac:dyDescent="0.25">
      <c r="A484" t="s">
        <v>37</v>
      </c>
      <c r="B484">
        <v>14.1891717319079</v>
      </c>
      <c r="C484">
        <v>8.3909939073613903E-3</v>
      </c>
      <c r="D484">
        <v>9.6172502123908306</v>
      </c>
      <c r="E484">
        <v>9.17752914792543</v>
      </c>
      <c r="F484" s="1">
        <v>0</v>
      </c>
      <c r="G484" s="1">
        <v>0</v>
      </c>
      <c r="H484">
        <v>4.2282225473306703</v>
      </c>
      <c r="I484">
        <v>61.341896667372097</v>
      </c>
      <c r="J484">
        <v>14.820946975934101</v>
      </c>
      <c r="K484">
        <v>49.777183089289899</v>
      </c>
      <c r="L484">
        <v>86.531451122433197</v>
      </c>
      <c r="M484">
        <v>31.6913701383267</v>
      </c>
      <c r="N484">
        <v>93.213057898672204</v>
      </c>
      <c r="O484">
        <v>83.997585741356005</v>
      </c>
      <c r="P484">
        <v>158375.79531687</v>
      </c>
      <c r="Q484">
        <v>190463.957220888</v>
      </c>
      <c r="R484">
        <v>114.489339325887</v>
      </c>
      <c r="S484">
        <v>687.66799844785601</v>
      </c>
      <c r="T484">
        <v>0.60623223549736105</v>
      </c>
      <c r="U484">
        <v>0.334132924757639</v>
      </c>
      <c r="V484" s="1">
        <v>0</v>
      </c>
      <c r="W484">
        <v>0.110600091025572</v>
      </c>
      <c r="X484">
        <v>0.555266984216787</v>
      </c>
      <c r="Y484" s="1">
        <v>0</v>
      </c>
      <c r="Z484">
        <v>0.16184771608668799</v>
      </c>
      <c r="AA484">
        <v>2.9956981880707902E-4</v>
      </c>
      <c r="AB484">
        <v>5.26672618679868E-3</v>
      </c>
      <c r="AC484" s="3">
        <v>2.0440312478452701E-6</v>
      </c>
      <c r="AD484" s="1">
        <v>0</v>
      </c>
      <c r="AE484" s="3">
        <v>0</v>
      </c>
      <c r="AF484" s="3">
        <v>4.2507360989461098E-4</v>
      </c>
      <c r="AG484">
        <v>2.8227077320998502E-3</v>
      </c>
      <c r="AH484">
        <v>2.1539610914806202</v>
      </c>
      <c r="AI484">
        <v>5.63598163769354E-2</v>
      </c>
      <c r="AJ484">
        <v>2118.1676214324798</v>
      </c>
      <c r="AK484" t="s">
        <v>99</v>
      </c>
      <c r="AL484" t="s">
        <v>100</v>
      </c>
      <c r="AM484">
        <v>5842799840.8299999</v>
      </c>
      <c r="AN484">
        <v>36892</v>
      </c>
      <c r="AO484" s="39">
        <f t="shared" si="69"/>
        <v>8.3890037377056092E-3</v>
      </c>
      <c r="AP484" s="41">
        <f t="shared" si="70"/>
        <v>9.6150733988620285</v>
      </c>
      <c r="AQ484" s="44">
        <f t="shared" si="72"/>
        <v>0</v>
      </c>
      <c r="AR484" s="42">
        <f t="shared" si="71"/>
        <v>0.47572162408944574</v>
      </c>
    </row>
    <row r="485" spans="1:46" x14ac:dyDescent="0.25">
      <c r="A485" t="s">
        <v>37</v>
      </c>
      <c r="B485">
        <v>13.9922912430688</v>
      </c>
      <c r="C485">
        <v>9.1443668109060395E-3</v>
      </c>
      <c r="D485">
        <v>10.4378329673349</v>
      </c>
      <c r="E485">
        <v>17.3891120273674</v>
      </c>
      <c r="F485" s="1">
        <v>0</v>
      </c>
      <c r="G485" s="1">
        <v>0</v>
      </c>
      <c r="H485">
        <v>4.3530467835675903</v>
      </c>
      <c r="I485">
        <v>83.589321552281703</v>
      </c>
      <c r="J485">
        <v>37.512709848664699</v>
      </c>
      <c r="K485">
        <v>71.532263809461796</v>
      </c>
      <c r="L485">
        <v>110.333004341359</v>
      </c>
      <c r="M485">
        <v>33.8107911305176</v>
      </c>
      <c r="N485">
        <v>93.373968988128695</v>
      </c>
      <c r="O485">
        <v>83.894560928603696</v>
      </c>
      <c r="P485">
        <v>149115.28996061999</v>
      </c>
      <c r="Q485">
        <v>181481.63205396201</v>
      </c>
      <c r="R485">
        <v>122.33029247232299</v>
      </c>
      <c r="S485">
        <v>688.09783533574898</v>
      </c>
      <c r="T485">
        <v>0.61861080785678202</v>
      </c>
      <c r="U485">
        <v>0.351383977836906</v>
      </c>
      <c r="V485" s="1">
        <v>0</v>
      </c>
      <c r="W485">
        <v>0.102055943770297</v>
      </c>
      <c r="X485">
        <v>0.54656007839279597</v>
      </c>
      <c r="Y485" s="1">
        <v>0</v>
      </c>
      <c r="Z485">
        <v>0.13712739021682399</v>
      </c>
      <c r="AA485">
        <v>3.0171256329610902E-4</v>
      </c>
      <c r="AB485">
        <v>5.4352988377928298E-3</v>
      </c>
      <c r="AC485" s="3">
        <v>1.52821708338228E-6</v>
      </c>
      <c r="AD485" s="1">
        <v>0</v>
      </c>
      <c r="AE485" s="3">
        <v>1.72641076861477E-9</v>
      </c>
      <c r="AF485" s="3">
        <v>4.4150354034635598E-4</v>
      </c>
      <c r="AG485">
        <v>3.4058942600743202E-3</v>
      </c>
      <c r="AH485">
        <v>2.0343421337986598</v>
      </c>
      <c r="AI485">
        <v>5.6753431876949097E-2</v>
      </c>
      <c r="AJ485">
        <v>2814.2527688179498</v>
      </c>
      <c r="AK485" t="s">
        <v>101</v>
      </c>
      <c r="AL485" t="s">
        <v>102</v>
      </c>
      <c r="AM485">
        <v>3710883105.96</v>
      </c>
      <c r="AN485">
        <v>24886</v>
      </c>
      <c r="AO485" s="39">
        <f>AA485+AB485*$AO$335+AF485*AQ485+AG485*$AR$335</f>
        <v>9.1429056611632593E-3</v>
      </c>
      <c r="AP485" s="41">
        <f t="shared" si="70"/>
        <v>10.436248097115774</v>
      </c>
      <c r="AQ485" s="44">
        <f t="shared" si="72"/>
        <v>0</v>
      </c>
      <c r="AR485" s="42">
        <f t="shared" si="71"/>
        <v>0.34073961378283024</v>
      </c>
    </row>
    <row r="486" spans="1:46" x14ac:dyDescent="0.25">
      <c r="A486" t="s">
        <v>37</v>
      </c>
      <c r="B486">
        <v>14.955549214592301</v>
      </c>
      <c r="C486">
        <v>9.7961056205644499E-3</v>
      </c>
      <c r="D486">
        <v>11.142199187176599</v>
      </c>
      <c r="E486">
        <v>34.144082208166502</v>
      </c>
      <c r="F486" s="1">
        <v>0</v>
      </c>
      <c r="G486" s="1">
        <v>0</v>
      </c>
      <c r="H486">
        <v>4.5495956248093004</v>
      </c>
      <c r="I486">
        <v>106.963934133794</v>
      </c>
      <c r="J486">
        <v>63.414923731317501</v>
      </c>
      <c r="K486">
        <v>90.305485658796201</v>
      </c>
      <c r="L486">
        <v>135.71211805542299</v>
      </c>
      <c r="M486">
        <v>34.454942558203001</v>
      </c>
      <c r="N486">
        <v>92.0103585805184</v>
      </c>
      <c r="O486">
        <v>82.541199412909407</v>
      </c>
      <c r="P486">
        <v>138537.08468968901</v>
      </c>
      <c r="Q486">
        <v>172408.324966691</v>
      </c>
      <c r="R486">
        <v>125.178883422897</v>
      </c>
      <c r="S486">
        <v>690.33990056814196</v>
      </c>
      <c r="T486">
        <v>0.57539803243659904</v>
      </c>
      <c r="U486">
        <v>0.36718876560063002</v>
      </c>
      <c r="V486" s="1">
        <v>0</v>
      </c>
      <c r="W486">
        <v>8.18217786744381E-2</v>
      </c>
      <c r="X486">
        <v>0.55098945572493097</v>
      </c>
      <c r="Y486" s="1">
        <v>0</v>
      </c>
      <c r="Z486">
        <v>0.17056189474163999</v>
      </c>
      <c r="AA486">
        <v>3.1081931057670801E-4</v>
      </c>
      <c r="AB486">
        <v>5.4065280187314598E-3</v>
      </c>
      <c r="AC486" s="3">
        <v>1.43576674800423E-6</v>
      </c>
      <c r="AD486" s="1">
        <v>0</v>
      </c>
      <c r="AE486" s="3">
        <v>0</v>
      </c>
      <c r="AF486" s="3">
        <v>4.9153841701603902E-4</v>
      </c>
      <c r="AG486">
        <v>4.0773449057429799E-3</v>
      </c>
      <c r="AH486">
        <v>2.0115106404379199</v>
      </c>
      <c r="AI486">
        <v>5.7242226252859102E-2</v>
      </c>
      <c r="AJ486">
        <v>3619.6671685706201</v>
      </c>
      <c r="AK486" t="s">
        <v>103</v>
      </c>
      <c r="AL486" t="s">
        <v>104</v>
      </c>
      <c r="AM486">
        <v>1383985476.05</v>
      </c>
      <c r="AN486">
        <v>9990</v>
      </c>
      <c r="AO486" s="39">
        <f>AA486+AB486*$AO$335+AF486*AQ486+AG486*$AR$335</f>
        <v>9.7946922350511476E-3</v>
      </c>
      <c r="AP486" s="41">
        <f t="shared" si="70"/>
        <v>11.140677181677583</v>
      </c>
      <c r="AQ486" s="44">
        <f t="shared" si="72"/>
        <v>0</v>
      </c>
      <c r="AR486" s="42">
        <f t="shared" si="71"/>
        <v>0.34242730228184093</v>
      </c>
    </row>
    <row r="487" spans="1:46" x14ac:dyDescent="0.25">
      <c r="A487" t="s">
        <v>37</v>
      </c>
      <c r="B487">
        <v>17.954962235797801</v>
      </c>
      <c r="C487">
        <v>9.5545472035686793E-3</v>
      </c>
      <c r="D487">
        <v>10.881729532887</v>
      </c>
      <c r="E487">
        <v>46.982572359022299</v>
      </c>
      <c r="F487" s="1">
        <v>0</v>
      </c>
      <c r="G487" s="1">
        <v>0</v>
      </c>
      <c r="H487">
        <v>4.6840655026647804</v>
      </c>
      <c r="I487">
        <v>127.965871558453</v>
      </c>
      <c r="J487">
        <v>88.379781327485205</v>
      </c>
      <c r="K487">
        <v>107.082500482377</v>
      </c>
      <c r="L487">
        <v>159.33187974882301</v>
      </c>
      <c r="M487">
        <v>35.634152885571297</v>
      </c>
      <c r="N487">
        <v>89.723902132107497</v>
      </c>
      <c r="O487">
        <v>80.302116492191004</v>
      </c>
      <c r="P487">
        <v>126860.545121182</v>
      </c>
      <c r="Q487">
        <v>158784.041104793</v>
      </c>
      <c r="R487">
        <v>128.11869336471901</v>
      </c>
      <c r="S487">
        <v>686.62206540872296</v>
      </c>
      <c r="T487">
        <v>0.538685930577945</v>
      </c>
      <c r="U487">
        <v>0.46077988662526498</v>
      </c>
      <c r="V487" s="1">
        <v>0</v>
      </c>
      <c r="W487">
        <v>9.0268914767102096E-2</v>
      </c>
      <c r="X487">
        <v>0.448951198607631</v>
      </c>
      <c r="Y487" s="1">
        <v>0</v>
      </c>
      <c r="Z487">
        <v>0.22164639282279899</v>
      </c>
      <c r="AA487">
        <v>3.2276085533616898E-4</v>
      </c>
      <c r="AB487">
        <v>5.4510610276393701E-3</v>
      </c>
      <c r="AC487" s="3">
        <v>1.11998997021682E-6</v>
      </c>
      <c r="AD487" s="1">
        <v>0</v>
      </c>
      <c r="AE487" s="3">
        <v>6.0679249504460094E-8</v>
      </c>
      <c r="AF487" s="3">
        <v>5.52154006224665E-4</v>
      </c>
      <c r="AG487">
        <v>3.7795938101265998E-3</v>
      </c>
      <c r="AH487">
        <v>1.9249328883952399</v>
      </c>
      <c r="AI487">
        <v>5.7059574606018203E-2</v>
      </c>
      <c r="AJ487">
        <v>4370.9360349744102</v>
      </c>
      <c r="AK487" t="s">
        <v>105</v>
      </c>
      <c r="AL487" t="s">
        <v>106</v>
      </c>
      <c r="AM487">
        <v>523426609.17000002</v>
      </c>
      <c r="AN487">
        <v>4126</v>
      </c>
      <c r="AO487" s="39">
        <f>AA487+AB487*$AO$335+AF487*AQ487+AG487*$AR$335</f>
        <v>9.553415693102139E-3</v>
      </c>
      <c r="AP487" s="41">
        <f t="shared" si="70"/>
        <v>10.88050779304327</v>
      </c>
      <c r="AQ487" s="44">
        <f t="shared" si="72"/>
        <v>0</v>
      </c>
      <c r="AR487" s="42">
        <f t="shared" si="71"/>
        <v>0.65019524615181701</v>
      </c>
    </row>
    <row r="488" spans="1:46" x14ac:dyDescent="0.25">
      <c r="A488" t="s">
        <v>37</v>
      </c>
      <c r="B488">
        <v>12.4890080329253</v>
      </c>
      <c r="C488">
        <v>9.0137647490382E-3</v>
      </c>
      <c r="D488">
        <v>10.2960707976015</v>
      </c>
      <c r="E488">
        <v>68.541841965115296</v>
      </c>
      <c r="F488" s="1">
        <v>0</v>
      </c>
      <c r="G488" s="1">
        <v>0</v>
      </c>
      <c r="H488">
        <v>4.9092750640159997</v>
      </c>
      <c r="I488">
        <v>150.211491977598</v>
      </c>
      <c r="J488">
        <v>119.297894686882</v>
      </c>
      <c r="K488">
        <v>123.557085537164</v>
      </c>
      <c r="L488">
        <v>184.44409158449599</v>
      </c>
      <c r="M488">
        <v>35.747039359810501</v>
      </c>
      <c r="N488">
        <v>87.414554172405303</v>
      </c>
      <c r="O488">
        <v>78.267252547347596</v>
      </c>
      <c r="P488">
        <v>115940.931562799</v>
      </c>
      <c r="Q488">
        <v>157984.99530423799</v>
      </c>
      <c r="R488">
        <v>127.210645043623</v>
      </c>
      <c r="S488">
        <v>696.62994263848805</v>
      </c>
      <c r="T488">
        <v>0.41168970464645999</v>
      </c>
      <c r="U488">
        <v>0.55736772946801905</v>
      </c>
      <c r="V488" s="1">
        <v>0</v>
      </c>
      <c r="W488">
        <v>0.10545011456284099</v>
      </c>
      <c r="X488">
        <v>0.33718215596913798</v>
      </c>
      <c r="Y488" s="1">
        <v>0</v>
      </c>
      <c r="Z488">
        <v>0.29660041509142299</v>
      </c>
      <c r="AA488">
        <v>3.3706013255943199E-4</v>
      </c>
      <c r="AB488">
        <v>5.3769106054873204E-3</v>
      </c>
      <c r="AC488" s="3">
        <v>5.56751671376382E-6</v>
      </c>
      <c r="AD488" s="1">
        <v>0</v>
      </c>
      <c r="AE488" s="3">
        <v>1.06701618150011E-5</v>
      </c>
      <c r="AF488" s="3">
        <v>5.8474249090640696E-4</v>
      </c>
      <c r="AG488">
        <v>3.2836073695242701E-3</v>
      </c>
      <c r="AH488">
        <v>1.8782035657578</v>
      </c>
      <c r="AI488">
        <v>5.5682529382592598E-2</v>
      </c>
      <c r="AJ488">
        <v>5174.1135679929203</v>
      </c>
      <c r="AK488" t="s">
        <v>107</v>
      </c>
      <c r="AL488" t="s">
        <v>108</v>
      </c>
      <c r="AM488">
        <v>120926391.62</v>
      </c>
      <c r="AN488">
        <v>1043</v>
      </c>
      <c r="AO488" s="39">
        <f>AA488+AB488*$AO$335+AF488*AQ488+AG488*$AR$335</f>
        <v>8.9975781075710224E-3</v>
      </c>
      <c r="AP488" s="41">
        <f t="shared" si="70"/>
        <v>10.278486668921527</v>
      </c>
      <c r="AQ488" s="44">
        <f t="shared" si="72"/>
        <v>0</v>
      </c>
      <c r="AR488" s="42">
        <f t="shared" si="71"/>
        <v>0.21506292075929823</v>
      </c>
    </row>
    <row r="489" spans="1:46" x14ac:dyDescent="0.25">
      <c r="AN489">
        <f>SUM(AN474:AN488)</f>
        <v>581896</v>
      </c>
    </row>
    <row r="492" spans="1:46" s="38" customFormat="1" x14ac:dyDescent="0.25">
      <c r="B492" s="38" t="s">
        <v>235</v>
      </c>
      <c r="AC492" s="40"/>
      <c r="AE492" s="40"/>
      <c r="AF492" s="40"/>
      <c r="AO492" t="s">
        <v>226</v>
      </c>
      <c r="AP492" t="s">
        <v>227</v>
      </c>
      <c r="AQ492" t="s">
        <v>228</v>
      </c>
      <c r="AR492" t="s">
        <v>229</v>
      </c>
      <c r="AS492"/>
      <c r="AT492" t="s">
        <v>67</v>
      </c>
    </row>
    <row r="493" spans="1:46" x14ac:dyDescent="0.25">
      <c r="A493" t="s">
        <v>0</v>
      </c>
      <c r="B493" t="s">
        <v>1</v>
      </c>
      <c r="C493" t="s">
        <v>2</v>
      </c>
      <c r="D493" t="s">
        <v>3</v>
      </c>
      <c r="E493" t="s">
        <v>5</v>
      </c>
      <c r="F493" t="s">
        <v>6</v>
      </c>
      <c r="G493" t="s">
        <v>208</v>
      </c>
      <c r="H493" t="s">
        <v>7</v>
      </c>
      <c r="I493" t="s">
        <v>8</v>
      </c>
      <c r="J493" t="s">
        <v>134</v>
      </c>
      <c r="K493" t="s">
        <v>143</v>
      </c>
      <c r="L493" t="s">
        <v>9</v>
      </c>
      <c r="M493" t="s">
        <v>10</v>
      </c>
      <c r="N493" t="s">
        <v>11</v>
      </c>
      <c r="O493" t="s">
        <v>13</v>
      </c>
      <c r="P493" t="s">
        <v>14</v>
      </c>
      <c r="Q493" t="s">
        <v>15</v>
      </c>
      <c r="R493" t="s">
        <v>16</v>
      </c>
      <c r="S493" t="s">
        <v>17</v>
      </c>
      <c r="T493" t="s">
        <v>18</v>
      </c>
      <c r="U493" t="s">
        <v>20</v>
      </c>
      <c r="V493" t="s">
        <v>21</v>
      </c>
      <c r="W493" t="s">
        <v>22</v>
      </c>
      <c r="X493" t="s">
        <v>23</v>
      </c>
      <c r="Y493" t="s">
        <v>24</v>
      </c>
      <c r="Z493" t="s">
        <v>25</v>
      </c>
      <c r="AA493" t="s">
        <v>26</v>
      </c>
      <c r="AB493" t="s">
        <v>27</v>
      </c>
      <c r="AC493" s="3" t="s">
        <v>120</v>
      </c>
      <c r="AD493" t="s">
        <v>28</v>
      </c>
      <c r="AE493" s="3" t="s">
        <v>29</v>
      </c>
      <c r="AF493" s="3" t="s">
        <v>233</v>
      </c>
      <c r="AG493" t="s">
        <v>30</v>
      </c>
      <c r="AH493" t="s">
        <v>31</v>
      </c>
      <c r="AI493" t="s">
        <v>32</v>
      </c>
      <c r="AJ493" t="s">
        <v>33</v>
      </c>
      <c r="AK493" t="s">
        <v>34</v>
      </c>
      <c r="AL493" t="s">
        <v>74</v>
      </c>
      <c r="AM493" t="s">
        <v>35</v>
      </c>
      <c r="AN493" t="s">
        <v>36</v>
      </c>
      <c r="AO493" s="15">
        <v>1</v>
      </c>
      <c r="AP493" s="15">
        <v>0</v>
      </c>
      <c r="AQ493" s="15">
        <v>0</v>
      </c>
      <c r="AR493" s="15">
        <v>1</v>
      </c>
      <c r="AT493" s="15">
        <v>0</v>
      </c>
    </row>
    <row r="494" spans="1:46" x14ac:dyDescent="0.25">
      <c r="A494" t="s">
        <v>37</v>
      </c>
      <c r="B494">
        <v>7.35120574077086</v>
      </c>
      <c r="C494">
        <v>6.6748890344824298E-3</v>
      </c>
      <c r="D494">
        <v>7.7222549409281003</v>
      </c>
      <c r="E494">
        <v>-53.628390934281697</v>
      </c>
      <c r="F494" s="1">
        <v>0</v>
      </c>
      <c r="G494" s="1">
        <v>0</v>
      </c>
      <c r="H494">
        <v>3.36580907136549</v>
      </c>
      <c r="I494">
        <v>-132.048491549776</v>
      </c>
      <c r="J494">
        <v>-131.26441783150901</v>
      </c>
      <c r="K494">
        <v>-142.12750915440699</v>
      </c>
      <c r="L494">
        <v>-109.472883656503</v>
      </c>
      <c r="M494">
        <v>33.478658706745101</v>
      </c>
      <c r="N494">
        <v>95.164394905447097</v>
      </c>
      <c r="O494">
        <v>74.817935435251599</v>
      </c>
      <c r="P494">
        <v>176775.791055885</v>
      </c>
      <c r="Q494">
        <v>196916.65720097901</v>
      </c>
      <c r="R494">
        <v>84.409986463945302</v>
      </c>
      <c r="S494">
        <v>646.28476551261804</v>
      </c>
      <c r="T494">
        <v>0.51985870729065498</v>
      </c>
      <c r="U494">
        <v>0.35825385204159899</v>
      </c>
      <c r="V494" s="1">
        <v>0</v>
      </c>
      <c r="W494">
        <v>0.14693260558434601</v>
      </c>
      <c r="X494">
        <v>0.49481354237405401</v>
      </c>
      <c r="Y494" s="1">
        <v>0</v>
      </c>
      <c r="Z494">
        <v>0.122856413560084</v>
      </c>
      <c r="AA494">
        <v>2.9717935162527703E-4</v>
      </c>
      <c r="AB494">
        <v>6.8830934890784902E-3</v>
      </c>
      <c r="AC494" s="3">
        <v>2.0452108584275401E-4</v>
      </c>
      <c r="AD494" s="1">
        <v>0</v>
      </c>
      <c r="AE494" s="3">
        <v>0</v>
      </c>
      <c r="AF494" s="3">
        <v>9.8546755786955509E-4</v>
      </c>
      <c r="AG494" s="1">
        <v>0</v>
      </c>
      <c r="AH494">
        <v>6.8518290998501001</v>
      </c>
      <c r="AI494">
        <v>0.201281919088941</v>
      </c>
      <c r="AJ494">
        <v>9.1157497460692802</v>
      </c>
      <c r="AK494" t="s">
        <v>83</v>
      </c>
      <c r="AL494" t="s">
        <v>84</v>
      </c>
      <c r="AM494">
        <v>714881299.02999997</v>
      </c>
      <c r="AN494">
        <v>4044</v>
      </c>
      <c r="AO494" s="1">
        <f>AA494+AB494*$AO$493+AF494*AQ494+AG494*$AR$493</f>
        <v>7.1802728407037676E-3</v>
      </c>
      <c r="AP494" s="8">
        <f>100*(1-(1-AO494)^12)</f>
        <v>8.28406978039229</v>
      </c>
      <c r="AQ494" s="14">
        <f>$AQ$264*$AT$452</f>
        <v>0</v>
      </c>
      <c r="AR494" s="15">
        <f>B494/AP494-1</f>
        <v>-0.11260938938846732</v>
      </c>
    </row>
    <row r="495" spans="1:46" x14ac:dyDescent="0.25">
      <c r="A495" t="s">
        <v>37</v>
      </c>
      <c r="B495">
        <v>8.0320981744948501</v>
      </c>
      <c r="C495">
        <v>7.9489470478979196E-3</v>
      </c>
      <c r="D495">
        <v>9.1325650370654703</v>
      </c>
      <c r="E495">
        <v>-38.381252718134597</v>
      </c>
      <c r="F495" s="1">
        <v>0</v>
      </c>
      <c r="G495" s="1">
        <v>0</v>
      </c>
      <c r="H495">
        <v>3.5411103033941198</v>
      </c>
      <c r="I495">
        <v>-107.79463061923499</v>
      </c>
      <c r="J495">
        <v>-107.492299163604</v>
      </c>
      <c r="K495">
        <v>-121.983770999886</v>
      </c>
      <c r="L495">
        <v>-84.945978188233497</v>
      </c>
      <c r="M495">
        <v>34.2020540484205</v>
      </c>
      <c r="N495">
        <v>95.256841983780603</v>
      </c>
      <c r="O495">
        <v>74.413146143256597</v>
      </c>
      <c r="P495">
        <v>174687.59381563801</v>
      </c>
      <c r="Q495">
        <v>194706.2641156</v>
      </c>
      <c r="R495">
        <v>84.746434252086999</v>
      </c>
      <c r="S495">
        <v>650.93630171781695</v>
      </c>
      <c r="T495">
        <v>0.56721728165483998</v>
      </c>
      <c r="U495">
        <v>0.36571962501234401</v>
      </c>
      <c r="V495" s="1">
        <v>0</v>
      </c>
      <c r="W495">
        <v>0.15787991905524901</v>
      </c>
      <c r="X495">
        <v>0.47640045593240499</v>
      </c>
      <c r="Y495" s="1">
        <v>0</v>
      </c>
      <c r="Z495">
        <v>0.10642907866514</v>
      </c>
      <c r="AA495">
        <v>2.9741291610354799E-4</v>
      </c>
      <c r="AB495">
        <v>7.5569721337340303E-3</v>
      </c>
      <c r="AC495" s="3">
        <v>5.2208816415951495E-4</v>
      </c>
      <c r="AD495" s="1">
        <v>0</v>
      </c>
      <c r="AE495" s="3">
        <v>0</v>
      </c>
      <c r="AF495" s="3">
        <v>9.8957910791097506E-4</v>
      </c>
      <c r="AG495" s="1">
        <v>2.3824551125570699E-7</v>
      </c>
      <c r="AH495">
        <v>6.9147280851197204</v>
      </c>
      <c r="AI495">
        <v>0.20852221818907599</v>
      </c>
      <c r="AJ495">
        <v>64.093342837531694</v>
      </c>
      <c r="AK495" t="s">
        <v>85</v>
      </c>
      <c r="AL495" t="s">
        <v>86</v>
      </c>
      <c r="AM495">
        <v>3509648447.3499999</v>
      </c>
      <c r="AN495">
        <v>20091</v>
      </c>
      <c r="AO495" s="1">
        <f t="shared" ref="AO495:AO508" si="73">AA495+AB495*$AO$493+AF495*AQ495+AG495*$AR$493</f>
        <v>7.8546232953488337E-3</v>
      </c>
      <c r="AP495" s="8">
        <f t="shared" ref="AP495:AP508" si="74">100*(1-(1-AO495)^12)</f>
        <v>9.0288352027583016</v>
      </c>
      <c r="AQ495" s="14">
        <f>$AQ$265*$AT$473</f>
        <v>0</v>
      </c>
      <c r="AR495" s="15">
        <f>B495/AP495-1</f>
        <v>-0.11039486333286375</v>
      </c>
    </row>
    <row r="496" spans="1:46" x14ac:dyDescent="0.25">
      <c r="A496" t="s">
        <v>37</v>
      </c>
      <c r="B496">
        <v>8.67294498357127</v>
      </c>
      <c r="C496">
        <v>9.0825359080197697E-3</v>
      </c>
      <c r="D496">
        <v>10.370744154995201</v>
      </c>
      <c r="E496">
        <v>-25.095361348406499</v>
      </c>
      <c r="F496" s="1">
        <v>0</v>
      </c>
      <c r="G496" s="1">
        <v>0</v>
      </c>
      <c r="H496">
        <v>3.69691797633882</v>
      </c>
      <c r="I496">
        <v>-83.484932606035898</v>
      </c>
      <c r="J496">
        <v>-83.350730911095397</v>
      </c>
      <c r="K496">
        <v>-100.49888344550099</v>
      </c>
      <c r="L496">
        <v>-60.326661596355898</v>
      </c>
      <c r="M496">
        <v>33.804991090816301</v>
      </c>
      <c r="N496">
        <v>95.119282024350497</v>
      </c>
      <c r="O496">
        <v>74.251315105975607</v>
      </c>
      <c r="P496">
        <v>172335.57196568701</v>
      </c>
      <c r="Q496">
        <v>192291.96498837901</v>
      </c>
      <c r="R496">
        <v>84.895663654843204</v>
      </c>
      <c r="S496">
        <v>654.08916642956501</v>
      </c>
      <c r="T496">
        <v>0.55309788242501801</v>
      </c>
      <c r="U496">
        <v>0.40317887352369303</v>
      </c>
      <c r="V496" s="1">
        <v>0</v>
      </c>
      <c r="W496">
        <v>0.15249769412999001</v>
      </c>
      <c r="X496">
        <v>0.44432343234631499</v>
      </c>
      <c r="Y496" s="1">
        <v>0</v>
      </c>
      <c r="Z496">
        <v>0.13341061204287299</v>
      </c>
      <c r="AA496">
        <v>2.98831639374608E-4</v>
      </c>
      <c r="AB496">
        <v>8.2116309485442806E-3</v>
      </c>
      <c r="AC496" s="3">
        <v>6.5069630553191702E-4</v>
      </c>
      <c r="AD496" s="1">
        <v>0</v>
      </c>
      <c r="AE496" s="3">
        <v>0</v>
      </c>
      <c r="AF496" s="3">
        <v>9.9950466727906492E-4</v>
      </c>
      <c r="AG496">
        <v>2.7008716801746002E-6</v>
      </c>
      <c r="AH496">
        <v>7.1269695661053696</v>
      </c>
      <c r="AI496">
        <v>0.21902948250218099</v>
      </c>
      <c r="AJ496">
        <v>157.51945789082299</v>
      </c>
      <c r="AK496" t="s">
        <v>87</v>
      </c>
      <c r="AL496" t="s">
        <v>88</v>
      </c>
      <c r="AM496">
        <v>11521839334.91</v>
      </c>
      <c r="AN496">
        <v>66857</v>
      </c>
      <c r="AO496" s="1">
        <f t="shared" si="73"/>
        <v>8.5131634595990626E-3</v>
      </c>
      <c r="AP496" s="8">
        <f t="shared" si="74"/>
        <v>9.7507851940145116</v>
      </c>
      <c r="AQ496" s="14">
        <f>$AQ$266*$AT$473</f>
        <v>0</v>
      </c>
      <c r="AR496" s="15">
        <f>B496/AP496-1</f>
        <v>-0.11053881190048886</v>
      </c>
    </row>
    <row r="497" spans="1:44" x14ac:dyDescent="0.25">
      <c r="A497" t="s">
        <v>37</v>
      </c>
      <c r="B497">
        <v>9.9893902613719199</v>
      </c>
      <c r="C497">
        <v>9.7579463907636905E-3</v>
      </c>
      <c r="D497">
        <v>11.1010989972721</v>
      </c>
      <c r="E497">
        <v>-15.963361409476001</v>
      </c>
      <c r="F497" s="1">
        <v>0</v>
      </c>
      <c r="G497" s="1">
        <v>0</v>
      </c>
      <c r="H497">
        <v>3.7984862565447499</v>
      </c>
      <c r="I497">
        <v>-60.363451714481698</v>
      </c>
      <c r="J497">
        <v>-60.841051576912299</v>
      </c>
      <c r="K497">
        <v>-83.365095524750799</v>
      </c>
      <c r="L497">
        <v>-36.831871979750801</v>
      </c>
      <c r="M497">
        <v>33.737042960727699</v>
      </c>
      <c r="N497">
        <v>95.021077223287307</v>
      </c>
      <c r="O497">
        <v>73.996729777881299</v>
      </c>
      <c r="P497">
        <v>169610.06587413599</v>
      </c>
      <c r="Q497">
        <v>189298.22864082301</v>
      </c>
      <c r="R497">
        <v>85.259712896923006</v>
      </c>
      <c r="S497">
        <v>665.36902321398804</v>
      </c>
      <c r="T497">
        <v>0.55808262412866605</v>
      </c>
      <c r="U497">
        <v>0.40956667556693599</v>
      </c>
      <c r="V497" s="1">
        <v>0</v>
      </c>
      <c r="W497">
        <v>0.13074339936791099</v>
      </c>
      <c r="X497">
        <v>0.45968992506515199</v>
      </c>
      <c r="Y497" s="1">
        <v>0</v>
      </c>
      <c r="Z497">
        <v>0.139739276433998</v>
      </c>
      <c r="AA497">
        <v>2.9886668786349702E-4</v>
      </c>
      <c r="AB497">
        <v>8.6717196373680104E-3</v>
      </c>
      <c r="AC497" s="3">
        <v>8.2461102957326999E-4</v>
      </c>
      <c r="AD497" s="1">
        <v>0</v>
      </c>
      <c r="AE497" s="3">
        <v>0</v>
      </c>
      <c r="AF497" s="3">
        <v>1.0055588689684E-3</v>
      </c>
      <c r="AG497">
        <v>5.9132141238598698E-6</v>
      </c>
      <c r="AH497">
        <v>7.2310929646614301</v>
      </c>
      <c r="AI497">
        <v>0.21628413465987301</v>
      </c>
      <c r="AJ497">
        <v>302.607294228397</v>
      </c>
      <c r="AK497" t="s">
        <v>89</v>
      </c>
      <c r="AL497" t="s">
        <v>90</v>
      </c>
      <c r="AM497">
        <v>23471997796.189999</v>
      </c>
      <c r="AN497">
        <v>138388</v>
      </c>
      <c r="AO497" s="1">
        <f t="shared" si="73"/>
        <v>8.9764995393553666E-3</v>
      </c>
      <c r="AP497" s="8">
        <f t="shared" si="74"/>
        <v>10.255583528570011</v>
      </c>
      <c r="AQ497" s="14">
        <f>$AQ$267*$AT$473</f>
        <v>0</v>
      </c>
      <c r="AR497" s="15">
        <f>B497/AP497-1</f>
        <v>-2.5955935755047954E-2</v>
      </c>
    </row>
    <row r="498" spans="1:44" x14ac:dyDescent="0.25">
      <c r="A498" t="s">
        <v>37</v>
      </c>
      <c r="B498">
        <v>10.2371511239954</v>
      </c>
      <c r="C498">
        <v>1.0083372609724301E-2</v>
      </c>
      <c r="D498">
        <v>11.451047374316801</v>
      </c>
      <c r="E498">
        <v>-4.68335199659594</v>
      </c>
      <c r="F498" s="1">
        <v>0</v>
      </c>
      <c r="G498" s="1">
        <v>0</v>
      </c>
      <c r="H498">
        <v>3.9215415117882002</v>
      </c>
      <c r="I498">
        <v>-36.362752709880802</v>
      </c>
      <c r="J498">
        <v>-37.233849003424098</v>
      </c>
      <c r="K498">
        <v>-65.370842665301197</v>
      </c>
      <c r="L498">
        <v>-12.126256308892399</v>
      </c>
      <c r="M498">
        <v>33.439309977081102</v>
      </c>
      <c r="N498">
        <v>94.789558384068599</v>
      </c>
      <c r="O498">
        <v>73.883457890529201</v>
      </c>
      <c r="P498">
        <v>164683.00521743199</v>
      </c>
      <c r="Q498">
        <v>184424.46013622399</v>
      </c>
      <c r="R498">
        <v>85.633931543028893</v>
      </c>
      <c r="S498">
        <v>674.85971492137196</v>
      </c>
      <c r="T498">
        <v>0.56648411448415403</v>
      </c>
      <c r="U498">
        <v>0.41258917857812399</v>
      </c>
      <c r="V498" s="1">
        <v>0</v>
      </c>
      <c r="W498">
        <v>0.11138405766238101</v>
      </c>
      <c r="X498">
        <v>0.47602676375949399</v>
      </c>
      <c r="Y498" s="1">
        <v>0</v>
      </c>
      <c r="Z498">
        <v>0.14571094770687501</v>
      </c>
      <c r="AA498">
        <v>3.00926540408992E-4</v>
      </c>
      <c r="AB498">
        <v>8.6326754795985599E-3</v>
      </c>
      <c r="AC498" s="3">
        <v>1.1103373812441899E-3</v>
      </c>
      <c r="AD498" s="1">
        <v>0</v>
      </c>
      <c r="AE498" s="3">
        <v>0</v>
      </c>
      <c r="AF498" s="3">
        <v>1.0067492616947899E-3</v>
      </c>
      <c r="AG498">
        <v>3.9455237093993799E-5</v>
      </c>
      <c r="AH498">
        <v>7.2955693158647001</v>
      </c>
      <c r="AI498">
        <v>0.219154277244722</v>
      </c>
      <c r="AJ498">
        <v>582.48911124360302</v>
      </c>
      <c r="AK498" t="s">
        <v>91</v>
      </c>
      <c r="AL498" t="s">
        <v>92</v>
      </c>
      <c r="AM498">
        <v>30973744304.299999</v>
      </c>
      <c r="AN498">
        <v>188081</v>
      </c>
      <c r="AO498" s="1">
        <f t="shared" si="73"/>
        <v>8.9730572571015462E-3</v>
      </c>
      <c r="AP498" s="41">
        <f t="shared" si="74"/>
        <v>10.251842771497854</v>
      </c>
      <c r="AQ498" s="44">
        <f>$AQ$268*$AT$473</f>
        <v>0</v>
      </c>
      <c r="AR498" s="42">
        <f>B498/AP498-1</f>
        <v>-1.4330738219376915E-3</v>
      </c>
    </row>
    <row r="499" spans="1:44" x14ac:dyDescent="0.25">
      <c r="A499" t="s">
        <v>37</v>
      </c>
      <c r="B499">
        <v>10.9589756417279</v>
      </c>
      <c r="C499">
        <v>1.07124509095597E-2</v>
      </c>
      <c r="D499">
        <v>12.1239518059171</v>
      </c>
      <c r="E499">
        <v>4.5049113135463301</v>
      </c>
      <c r="F499" s="1">
        <v>0</v>
      </c>
      <c r="G499" s="1">
        <v>0</v>
      </c>
      <c r="H499">
        <v>4.0145227695655699</v>
      </c>
      <c r="I499">
        <v>-12.803781678462499</v>
      </c>
      <c r="J499">
        <v>-14.641650201322401</v>
      </c>
      <c r="K499">
        <v>-43.5028686384141</v>
      </c>
      <c r="L499">
        <v>12.2570790625198</v>
      </c>
      <c r="M499">
        <v>32.635325057586797</v>
      </c>
      <c r="N499">
        <v>94.602339773815004</v>
      </c>
      <c r="O499">
        <v>74.006096767836496</v>
      </c>
      <c r="P499">
        <v>159197.88081909</v>
      </c>
      <c r="Q499">
        <v>178914.82163998301</v>
      </c>
      <c r="R499">
        <v>86.893833042375803</v>
      </c>
      <c r="S499">
        <v>681.39812668303603</v>
      </c>
      <c r="T499">
        <v>0.57640543960540003</v>
      </c>
      <c r="U499">
        <v>0.402671683806681</v>
      </c>
      <c r="V499" s="1">
        <v>0</v>
      </c>
      <c r="W499">
        <v>9.4717655464548897E-2</v>
      </c>
      <c r="X499">
        <v>0.50261066072876903</v>
      </c>
      <c r="Y499" s="1">
        <v>0</v>
      </c>
      <c r="Z499">
        <v>0.142025687730853</v>
      </c>
      <c r="AA499">
        <v>3.0220668523793103E-4</v>
      </c>
      <c r="AB499">
        <v>8.4201869479928592E-3</v>
      </c>
      <c r="AC499" s="3">
        <v>1.45521295263278E-3</v>
      </c>
      <c r="AD499" s="1">
        <v>0</v>
      </c>
      <c r="AE499" s="3">
        <v>0</v>
      </c>
      <c r="AF499" s="3">
        <v>1.0061561901652601E-3</v>
      </c>
      <c r="AG499">
        <v>5.3484719763054005E-4</v>
      </c>
      <c r="AH499">
        <v>7.4016992612332402</v>
      </c>
      <c r="AI499">
        <v>0.21586593470197701</v>
      </c>
      <c r="AJ499">
        <v>893.30429313173795</v>
      </c>
      <c r="AK499" t="s">
        <v>93</v>
      </c>
      <c r="AL499" t="s">
        <v>94</v>
      </c>
      <c r="AM499">
        <v>35731009162.559998</v>
      </c>
      <c r="AN499">
        <v>224444</v>
      </c>
      <c r="AO499" s="1">
        <f t="shared" si="73"/>
        <v>9.257240830861331E-3</v>
      </c>
      <c r="AP499" s="41">
        <f t="shared" si="74"/>
        <v>10.560186740220356</v>
      </c>
      <c r="AQ499" s="44">
        <f>$AQ$269*$AT$473</f>
        <v>0</v>
      </c>
      <c r="AR499" s="42">
        <f t="shared" ref="AR499:AR508" si="75">B499/AP499-1</f>
        <v>3.7763432723086687E-2</v>
      </c>
    </row>
    <row r="500" spans="1:44" x14ac:dyDescent="0.25">
      <c r="A500" t="s">
        <v>37</v>
      </c>
      <c r="B500">
        <v>11.391585921809</v>
      </c>
      <c r="C500">
        <v>1.1540991124075301E-2</v>
      </c>
      <c r="D500">
        <v>13.003061955981</v>
      </c>
      <c r="E500">
        <v>13.396715216715</v>
      </c>
      <c r="F500" s="1">
        <v>0</v>
      </c>
      <c r="G500" s="1">
        <v>0</v>
      </c>
      <c r="H500">
        <v>4.1149458601852098</v>
      </c>
      <c r="I500">
        <v>10.734355572897799</v>
      </c>
      <c r="J500">
        <v>8.3626123544772195</v>
      </c>
      <c r="K500">
        <v>-19.578455356592301</v>
      </c>
      <c r="L500">
        <v>36.803182975992897</v>
      </c>
      <c r="M500">
        <v>32.159210436788399</v>
      </c>
      <c r="N500">
        <v>94.4691318688607</v>
      </c>
      <c r="O500">
        <v>74.052869265359206</v>
      </c>
      <c r="P500">
        <v>153063.18159085399</v>
      </c>
      <c r="Q500">
        <v>172922.87557376601</v>
      </c>
      <c r="R500">
        <v>90.898288935316103</v>
      </c>
      <c r="S500">
        <v>682.85494266515605</v>
      </c>
      <c r="T500">
        <v>0.59354296055188405</v>
      </c>
      <c r="U500">
        <v>0.38839948645693601</v>
      </c>
      <c r="V500" s="1">
        <v>0</v>
      </c>
      <c r="W500">
        <v>8.3747336006513295E-2</v>
      </c>
      <c r="X500">
        <v>0.52785317753655003</v>
      </c>
      <c r="Y500" s="1">
        <v>0</v>
      </c>
      <c r="Z500">
        <v>0.134025003094045</v>
      </c>
      <c r="AA500">
        <v>3.04060469097846E-4</v>
      </c>
      <c r="AB500">
        <v>8.0967709783483308E-3</v>
      </c>
      <c r="AC500" s="3">
        <v>2.03474853896043E-3</v>
      </c>
      <c r="AD500" s="1">
        <v>0</v>
      </c>
      <c r="AE500" s="3">
        <v>0</v>
      </c>
      <c r="AF500" s="3">
        <v>1.0038850886013499E-3</v>
      </c>
      <c r="AG500">
        <v>1.10540943299559E-3</v>
      </c>
      <c r="AH500">
        <v>7.4645215027336604</v>
      </c>
      <c r="AI500">
        <v>0.21226419468885899</v>
      </c>
      <c r="AJ500">
        <v>1256.80086380374</v>
      </c>
      <c r="AK500" t="s">
        <v>95</v>
      </c>
      <c r="AL500" t="s">
        <v>96</v>
      </c>
      <c r="AM500">
        <v>27501933278.700001</v>
      </c>
      <c r="AN500">
        <v>179677</v>
      </c>
      <c r="AO500" s="1">
        <f t="shared" si="73"/>
        <v>9.5062408804417672E-3</v>
      </c>
      <c r="AP500" s="41">
        <f t="shared" si="74"/>
        <v>10.829557481063611</v>
      </c>
      <c r="AQ500" s="44">
        <f>$AQ$270*$AT$473</f>
        <v>0</v>
      </c>
      <c r="AR500" s="42">
        <f t="shared" si="75"/>
        <v>5.1897636789697277E-2</v>
      </c>
    </row>
    <row r="501" spans="1:44" x14ac:dyDescent="0.25">
      <c r="A501" t="s">
        <v>37</v>
      </c>
      <c r="B501">
        <v>11.9643690607884</v>
      </c>
      <c r="C501">
        <v>1.23772496172239E-2</v>
      </c>
      <c r="D501">
        <v>13.882180140751</v>
      </c>
      <c r="E501">
        <v>17.179694313268701</v>
      </c>
      <c r="F501" s="1">
        <v>0</v>
      </c>
      <c r="G501" s="1">
        <v>0</v>
      </c>
      <c r="H501">
        <v>4.1923116413947801</v>
      </c>
      <c r="I501">
        <v>34.801141964376299</v>
      </c>
      <c r="J501">
        <v>32.082885243443599</v>
      </c>
      <c r="K501">
        <v>6.3329375834686497</v>
      </c>
      <c r="L501">
        <v>61.973927834117298</v>
      </c>
      <c r="M501">
        <v>32.3714927478444</v>
      </c>
      <c r="N501">
        <v>94.557445039239695</v>
      </c>
      <c r="O501">
        <v>73.9102017365379</v>
      </c>
      <c r="P501">
        <v>146860.20006347899</v>
      </c>
      <c r="Q501">
        <v>165957.02637520799</v>
      </c>
      <c r="R501">
        <v>100.102451688508</v>
      </c>
      <c r="S501">
        <v>682.063432789236</v>
      </c>
      <c r="T501">
        <v>0.62459855682398302</v>
      </c>
      <c r="U501">
        <v>0.35860741302494198</v>
      </c>
      <c r="V501" s="1">
        <v>0</v>
      </c>
      <c r="W501">
        <v>8.0899081506041901E-2</v>
      </c>
      <c r="X501">
        <v>0.560493505469015</v>
      </c>
      <c r="Y501" s="1">
        <v>0</v>
      </c>
      <c r="Z501">
        <v>9.9771741497181904E-2</v>
      </c>
      <c r="AA501">
        <v>3.0351007451516699E-4</v>
      </c>
      <c r="AB501">
        <v>8.0204690878347001E-3</v>
      </c>
      <c r="AC501" s="3">
        <v>2.2626316176594199E-3</v>
      </c>
      <c r="AD501" s="1">
        <v>0</v>
      </c>
      <c r="AE501" s="3">
        <v>0</v>
      </c>
      <c r="AF501" s="3">
        <v>1.0030605822351601E-3</v>
      </c>
      <c r="AG501" s="9">
        <v>1.7906349513937001E-3</v>
      </c>
      <c r="AH501">
        <v>7.5452359102244504</v>
      </c>
      <c r="AI501">
        <v>0.21860940712723501</v>
      </c>
      <c r="AJ501">
        <v>1737.57171427866</v>
      </c>
      <c r="AK501" t="s">
        <v>97</v>
      </c>
      <c r="AL501" t="s">
        <v>98</v>
      </c>
      <c r="AM501">
        <v>23528178931.77</v>
      </c>
      <c r="AN501">
        <v>160208</v>
      </c>
      <c r="AO501" s="1">
        <f t="shared" si="73"/>
        <v>1.0114614113743568E-2</v>
      </c>
      <c r="AP501" s="41">
        <f t="shared" si="74"/>
        <v>11.484576529139723</v>
      </c>
      <c r="AQ501" s="44">
        <f>$AQ$270*$AT$473</f>
        <v>0</v>
      </c>
      <c r="AR501" s="42">
        <f t="shared" si="75"/>
        <v>4.1777119986209588E-2</v>
      </c>
    </row>
    <row r="502" spans="1:44" x14ac:dyDescent="0.25">
      <c r="A502" t="s">
        <v>37</v>
      </c>
      <c r="B502">
        <v>13.865627724908499</v>
      </c>
      <c r="C502">
        <v>1.31599277431921E-2</v>
      </c>
      <c r="D502">
        <v>14.6975869049956</v>
      </c>
      <c r="E502">
        <v>14.258378670119701</v>
      </c>
      <c r="F502" s="1">
        <v>0</v>
      </c>
      <c r="G502" s="1">
        <v>0</v>
      </c>
      <c r="H502">
        <v>4.2372223937765998</v>
      </c>
      <c r="I502">
        <v>59.0298752027105</v>
      </c>
      <c r="J502">
        <v>55.469497493895503</v>
      </c>
      <c r="K502">
        <v>34.506535262379799</v>
      </c>
      <c r="L502">
        <v>87.050426583139895</v>
      </c>
      <c r="M502">
        <v>33.265406598730799</v>
      </c>
      <c r="N502">
        <v>94.803867992155602</v>
      </c>
      <c r="O502">
        <v>73.480023811701301</v>
      </c>
      <c r="P502">
        <v>142413.32337048999</v>
      </c>
      <c r="Q502">
        <v>160601.007679642</v>
      </c>
      <c r="R502">
        <v>114.166441367294</v>
      </c>
      <c r="S502">
        <v>676.47673318037801</v>
      </c>
      <c r="T502">
        <v>0.64778360748925901</v>
      </c>
      <c r="U502">
        <v>0.34425436302563001</v>
      </c>
      <c r="V502" s="1">
        <v>0</v>
      </c>
      <c r="W502">
        <v>8.2238929274407402E-2</v>
      </c>
      <c r="X502">
        <v>0.57350670769996204</v>
      </c>
      <c r="Y502" s="1">
        <v>0</v>
      </c>
      <c r="Z502">
        <v>6.2421481311154499E-2</v>
      </c>
      <c r="AA502">
        <v>3.0442295214678502E-4</v>
      </c>
      <c r="AB502">
        <v>8.1275041062140504E-3</v>
      </c>
      <c r="AC502" s="3">
        <v>2.5718203670256302E-3</v>
      </c>
      <c r="AD502" s="1">
        <v>0</v>
      </c>
      <c r="AE502" s="3">
        <v>0</v>
      </c>
      <c r="AF502" s="3">
        <v>1.0092384988897099E-3</v>
      </c>
      <c r="AG502">
        <v>2.1561590276864399E-3</v>
      </c>
      <c r="AH502">
        <v>7.61477944605475</v>
      </c>
      <c r="AI502">
        <v>0.22791108756563699</v>
      </c>
      <c r="AJ502">
        <v>2245.55355608121</v>
      </c>
      <c r="AK502" t="s">
        <v>99</v>
      </c>
      <c r="AL502" t="s">
        <v>100</v>
      </c>
      <c r="AM502">
        <v>20799038638.290001</v>
      </c>
      <c r="AN502">
        <v>146047</v>
      </c>
      <c r="AO502" s="1">
        <f t="shared" si="73"/>
        <v>1.0588086086047275E-2</v>
      </c>
      <c r="AP502" s="41">
        <f t="shared" si="74"/>
        <v>11.99129575084903</v>
      </c>
      <c r="AQ502" s="44">
        <f t="shared" ref="AQ502:AQ508" si="76">$AQ$270*$AT$473</f>
        <v>0</v>
      </c>
      <c r="AR502" s="42">
        <f t="shared" si="75"/>
        <v>0.15630770960901019</v>
      </c>
    </row>
    <row r="503" spans="1:44" x14ac:dyDescent="0.25">
      <c r="A503" t="s">
        <v>37</v>
      </c>
      <c r="B503">
        <v>14.6064779032868</v>
      </c>
      <c r="C503">
        <v>1.4352026957572799E-2</v>
      </c>
      <c r="D503">
        <v>15.925944402450099</v>
      </c>
      <c r="E503">
        <v>14.3149462884973</v>
      </c>
      <c r="F503" s="1">
        <v>0</v>
      </c>
      <c r="G503" s="1">
        <v>0</v>
      </c>
      <c r="H503">
        <v>4.3053698276061301</v>
      </c>
      <c r="I503">
        <v>83.253301386350103</v>
      </c>
      <c r="J503">
        <v>81.130493379193496</v>
      </c>
      <c r="K503">
        <v>58.9088289189107</v>
      </c>
      <c r="L503">
        <v>112.08140710357399</v>
      </c>
      <c r="M503">
        <v>34.927935229550101</v>
      </c>
      <c r="N503">
        <v>95.029303719484105</v>
      </c>
      <c r="O503">
        <v>72.7760190721105</v>
      </c>
      <c r="P503">
        <v>138432.66198490799</v>
      </c>
      <c r="Q503">
        <v>155783.91753057501</v>
      </c>
      <c r="R503">
        <v>124.312110221984</v>
      </c>
      <c r="S503">
        <v>674.82332060004501</v>
      </c>
      <c r="T503">
        <v>0.66156740704002404</v>
      </c>
      <c r="U503">
        <v>0.33775636073090098</v>
      </c>
      <c r="V503" s="1">
        <v>0</v>
      </c>
      <c r="W503">
        <v>7.5566506898179106E-2</v>
      </c>
      <c r="X503">
        <v>0.58667713237091901</v>
      </c>
      <c r="Y503" s="1">
        <v>0</v>
      </c>
      <c r="Z503">
        <v>3.7472319880695402E-2</v>
      </c>
      <c r="AA503">
        <v>3.0363218912893199E-4</v>
      </c>
      <c r="AB503">
        <v>8.3389880562136608E-3</v>
      </c>
      <c r="AC503" s="3">
        <v>2.6819115233454901E-3</v>
      </c>
      <c r="AD503" s="1">
        <v>0</v>
      </c>
      <c r="AE503" s="3">
        <v>0</v>
      </c>
      <c r="AF503" s="3">
        <v>1.0101517525807899E-3</v>
      </c>
      <c r="AG503">
        <v>3.0274910156761299E-3</v>
      </c>
      <c r="AH503">
        <v>7.6173509350759696</v>
      </c>
      <c r="AI503">
        <v>0.24043072741978699</v>
      </c>
      <c r="AJ503">
        <v>2833.6539466704398</v>
      </c>
      <c r="AK503" t="s">
        <v>101</v>
      </c>
      <c r="AL503" t="s">
        <v>102</v>
      </c>
      <c r="AM503">
        <v>21666926523.23</v>
      </c>
      <c r="AN503">
        <v>156516</v>
      </c>
      <c r="AO503" s="1">
        <f t="shared" si="73"/>
        <v>1.1670111261018724E-2</v>
      </c>
      <c r="AP503" s="41">
        <f t="shared" si="74"/>
        <v>13.139334552614311</v>
      </c>
      <c r="AQ503" s="44">
        <f t="shared" si="76"/>
        <v>0</v>
      </c>
      <c r="AR503" s="42">
        <f t="shared" si="75"/>
        <v>0.11166039990819576</v>
      </c>
    </row>
    <row r="504" spans="1:44" x14ac:dyDescent="0.25">
      <c r="A504" t="s">
        <v>37</v>
      </c>
      <c r="B504">
        <v>15.3690417583339</v>
      </c>
      <c r="C504">
        <v>1.51185162466676E-2</v>
      </c>
      <c r="D504">
        <v>16.707159870932699</v>
      </c>
      <c r="E504">
        <v>19.6041839192259</v>
      </c>
      <c r="F504" s="1">
        <v>0</v>
      </c>
      <c r="G504" s="1">
        <v>0</v>
      </c>
      <c r="H504">
        <v>4.4047090249943501</v>
      </c>
      <c r="I504">
        <v>106.347587627652</v>
      </c>
      <c r="J504">
        <v>104.86593212341801</v>
      </c>
      <c r="K504">
        <v>75.499772148355106</v>
      </c>
      <c r="L504">
        <v>136.65469056974999</v>
      </c>
      <c r="M504">
        <v>35.956506015045498</v>
      </c>
      <c r="N504">
        <v>94.843237689895403</v>
      </c>
      <c r="O504">
        <v>72.021384314736295</v>
      </c>
      <c r="P504">
        <v>131654.74577443101</v>
      </c>
      <c r="Q504">
        <v>148490.647711</v>
      </c>
      <c r="R504">
        <v>128.79951964854601</v>
      </c>
      <c r="S504">
        <v>684.93648284144501</v>
      </c>
      <c r="T504">
        <v>0.67834699751405403</v>
      </c>
      <c r="U504">
        <v>0.30623194362491901</v>
      </c>
      <c r="V504" s="1">
        <v>0</v>
      </c>
      <c r="W504">
        <v>5.8245049080841001E-2</v>
      </c>
      <c r="X504">
        <v>0.63552300729423905</v>
      </c>
      <c r="Y504" s="1">
        <v>0</v>
      </c>
      <c r="Z504">
        <v>3.5593707627162699E-2</v>
      </c>
      <c r="AA504">
        <v>3.1065462630344601E-4</v>
      </c>
      <c r="AB504">
        <v>8.2778537296125491E-3</v>
      </c>
      <c r="AC504" s="3">
        <v>2.31511875181401E-3</v>
      </c>
      <c r="AD504" s="1">
        <v>0</v>
      </c>
      <c r="AE504" s="3">
        <v>0</v>
      </c>
      <c r="AF504" s="3">
        <v>1.01211057666084E-3</v>
      </c>
      <c r="AG504">
        <v>4.2148969002482302E-3</v>
      </c>
      <c r="AH504">
        <v>7.6395172498175103</v>
      </c>
      <c r="AI504">
        <v>0.25837183944452002</v>
      </c>
      <c r="AJ504">
        <v>3445.1516026593699</v>
      </c>
      <c r="AK504" t="s">
        <v>103</v>
      </c>
      <c r="AL504" t="s">
        <v>104</v>
      </c>
      <c r="AM504">
        <v>16523328868.42</v>
      </c>
      <c r="AN504">
        <v>125505</v>
      </c>
      <c r="AO504" s="1">
        <f t="shared" si="73"/>
        <v>1.2803405256164226E-2</v>
      </c>
      <c r="AP504" s="41">
        <f t="shared" si="74"/>
        <v>14.32703773158963</v>
      </c>
      <c r="AQ504" s="44">
        <f t="shared" si="76"/>
        <v>0</v>
      </c>
      <c r="AR504" s="42">
        <f t="shared" si="75"/>
        <v>7.2729900365011257E-2</v>
      </c>
    </row>
    <row r="505" spans="1:44" x14ac:dyDescent="0.25">
      <c r="A505" t="s">
        <v>37</v>
      </c>
      <c r="B505">
        <v>15.9369806841681</v>
      </c>
      <c r="C505">
        <v>1.4642486366321599E-2</v>
      </c>
      <c r="D505">
        <v>16.222771182629501</v>
      </c>
      <c r="E505">
        <v>28.983728768623301</v>
      </c>
      <c r="F505" s="1">
        <v>0</v>
      </c>
      <c r="G505" s="1">
        <v>0</v>
      </c>
      <c r="H505">
        <v>4.5253223494348003</v>
      </c>
      <c r="I505">
        <v>129.397461304865</v>
      </c>
      <c r="J505">
        <v>128.89781875443899</v>
      </c>
      <c r="K505">
        <v>93.5673983929738</v>
      </c>
      <c r="L505">
        <v>161.19269520965099</v>
      </c>
      <c r="M505">
        <v>36.977329465855597</v>
      </c>
      <c r="N505">
        <v>94.646137846334497</v>
      </c>
      <c r="O505">
        <v>71.317570741485397</v>
      </c>
      <c r="P505">
        <v>125427.335341051</v>
      </c>
      <c r="Q505">
        <v>141774.45993339701</v>
      </c>
      <c r="R505">
        <v>131.722534289701</v>
      </c>
      <c r="S505">
        <v>691.32138314618498</v>
      </c>
      <c r="T505">
        <v>0.69256973821754297</v>
      </c>
      <c r="U505">
        <v>0.27783072066638898</v>
      </c>
      <c r="V505" s="1">
        <v>0</v>
      </c>
      <c r="W505">
        <v>4.5488405733186799E-2</v>
      </c>
      <c r="X505">
        <v>0.67668087360042295</v>
      </c>
      <c r="Y505" s="1">
        <v>0</v>
      </c>
      <c r="Z505">
        <v>3.6030918665180801E-2</v>
      </c>
      <c r="AA505">
        <v>3.1901017891294999E-4</v>
      </c>
      <c r="AB505">
        <v>8.2764493291084696E-3</v>
      </c>
      <c r="AC505" s="3">
        <v>1.81813508576539E-3</v>
      </c>
      <c r="AD505" s="1">
        <v>0</v>
      </c>
      <c r="AE505" s="3">
        <v>0</v>
      </c>
      <c r="AF505" s="3">
        <v>1.0104395289534101E-3</v>
      </c>
      <c r="AG505">
        <v>4.2289029505951899E-3</v>
      </c>
      <c r="AH505">
        <v>7.5915914858156102</v>
      </c>
      <c r="AI505">
        <v>0.25437741629640598</v>
      </c>
      <c r="AJ505">
        <v>4162.3897780001598</v>
      </c>
      <c r="AK505" t="s">
        <v>105</v>
      </c>
      <c r="AL505" t="s">
        <v>106</v>
      </c>
      <c r="AM505">
        <v>11082633923.4</v>
      </c>
      <c r="AN505">
        <v>88359</v>
      </c>
      <c r="AO505" s="1">
        <f t="shared" si="73"/>
        <v>1.2824362458616609E-2</v>
      </c>
      <c r="AP505" s="41">
        <f t="shared" si="74"/>
        <v>14.348860205471203</v>
      </c>
      <c r="AQ505" s="44">
        <f t="shared" si="76"/>
        <v>0</v>
      </c>
      <c r="AR505" s="42">
        <f t="shared" si="75"/>
        <v>0.1106792076830847</v>
      </c>
    </row>
    <row r="506" spans="1:44" x14ac:dyDescent="0.25">
      <c r="A506" t="s">
        <v>37</v>
      </c>
      <c r="B506">
        <v>14.756758173604499</v>
      </c>
      <c r="C506">
        <v>1.3118833860143699E-2</v>
      </c>
      <c r="D506">
        <v>14.654951299382001</v>
      </c>
      <c r="E506">
        <v>43.371147329267203</v>
      </c>
      <c r="F506" s="1">
        <v>0</v>
      </c>
      <c r="G506" s="1">
        <v>0</v>
      </c>
      <c r="H506">
        <v>4.6799826843229404</v>
      </c>
      <c r="I506">
        <v>151.04474811627699</v>
      </c>
      <c r="J506">
        <v>150.79699760298899</v>
      </c>
      <c r="K506">
        <v>107.190472789225</v>
      </c>
      <c r="L506">
        <v>185.44889762815899</v>
      </c>
      <c r="M506">
        <v>37.363257677713399</v>
      </c>
      <c r="N506">
        <v>94.294970155856305</v>
      </c>
      <c r="O506">
        <v>70.784788748527703</v>
      </c>
      <c r="P506">
        <v>115796.300067264</v>
      </c>
      <c r="Q506">
        <v>130852.766785272</v>
      </c>
      <c r="R506">
        <v>132.15577770008201</v>
      </c>
      <c r="S506">
        <v>705.15845404089805</v>
      </c>
      <c r="T506">
        <v>0.72728761163066702</v>
      </c>
      <c r="U506">
        <v>0.23586274083073999</v>
      </c>
      <c r="V506" s="1">
        <v>0</v>
      </c>
      <c r="W506">
        <v>3.8748502398297503E-2</v>
      </c>
      <c r="X506">
        <v>0.72538875677096104</v>
      </c>
      <c r="Y506" s="1">
        <v>0</v>
      </c>
      <c r="Z506">
        <v>3.9956918172874001E-2</v>
      </c>
      <c r="AA506">
        <v>3.34260044246488E-4</v>
      </c>
      <c r="AB506">
        <v>8.0319879925019495E-3</v>
      </c>
      <c r="AC506" s="3">
        <v>1.2661604057873099E-3</v>
      </c>
      <c r="AD506" s="1">
        <v>0</v>
      </c>
      <c r="AE506" s="3">
        <v>0</v>
      </c>
      <c r="AF506" s="3">
        <v>1.01034374506314E-3</v>
      </c>
      <c r="AG506">
        <v>3.4864213355044801E-3</v>
      </c>
      <c r="AH506">
        <v>7.5572793465334396</v>
      </c>
      <c r="AI506">
        <v>0.254430710353376</v>
      </c>
      <c r="AJ506">
        <v>4858.68240147919</v>
      </c>
      <c r="AK506" t="s">
        <v>107</v>
      </c>
      <c r="AL506" t="s">
        <v>108</v>
      </c>
      <c r="AM506">
        <v>4286547435.8899999</v>
      </c>
      <c r="AN506">
        <v>37018</v>
      </c>
      <c r="AO506" s="1">
        <f t="shared" si="73"/>
        <v>1.1852669372252917E-2</v>
      </c>
      <c r="AP506" s="41">
        <f t="shared" si="74"/>
        <v>13.33167137618455</v>
      </c>
      <c r="AQ506" s="44">
        <f t="shared" si="76"/>
        <v>0</v>
      </c>
      <c r="AR506" s="42">
        <f t="shared" si="75"/>
        <v>0.10689483390399923</v>
      </c>
    </row>
    <row r="507" spans="1:44" x14ac:dyDescent="0.25">
      <c r="A507" t="s">
        <v>37</v>
      </c>
      <c r="B507">
        <v>14.649554623969401</v>
      </c>
      <c r="C507">
        <v>1.2361665174311901E-2</v>
      </c>
      <c r="D507">
        <v>13.8658717104505</v>
      </c>
      <c r="E507">
        <v>60.425566518426898</v>
      </c>
      <c r="F507" s="1">
        <v>0</v>
      </c>
      <c r="G507" s="1">
        <v>0</v>
      </c>
      <c r="H507">
        <v>4.8623281302004902</v>
      </c>
      <c r="I507">
        <v>174.079825700024</v>
      </c>
      <c r="J507">
        <v>174.191632276028</v>
      </c>
      <c r="K507">
        <v>125.930129045264</v>
      </c>
      <c r="L507">
        <v>210.44325957623201</v>
      </c>
      <c r="M507">
        <v>37.901927773759901</v>
      </c>
      <c r="N507">
        <v>93.824766467016303</v>
      </c>
      <c r="O507">
        <v>70.225816570390194</v>
      </c>
      <c r="P507">
        <v>109456.065051196</v>
      </c>
      <c r="Q507">
        <v>123822.468651684</v>
      </c>
      <c r="R507">
        <v>133.13725599408301</v>
      </c>
      <c r="S507">
        <v>709.44596853522899</v>
      </c>
      <c r="T507">
        <v>0.74451860199747699</v>
      </c>
      <c r="U507">
        <v>0.19894464587025201</v>
      </c>
      <c r="V507" s="1">
        <v>0</v>
      </c>
      <c r="W507">
        <v>4.9848382894324902E-2</v>
      </c>
      <c r="X507">
        <v>0.75120697123542302</v>
      </c>
      <c r="Y507" s="1">
        <v>0</v>
      </c>
      <c r="Z507">
        <v>4.5044016550406102E-2</v>
      </c>
      <c r="AA507">
        <v>3.3789092686910299E-4</v>
      </c>
      <c r="AB507">
        <v>8.0341337107260203E-3</v>
      </c>
      <c r="AC507" s="3">
        <v>9.0844726922826105E-4</v>
      </c>
      <c r="AD507" s="1">
        <v>0</v>
      </c>
      <c r="AE507" s="3">
        <v>0</v>
      </c>
      <c r="AF507" s="3">
        <v>1.00959377332031E-3</v>
      </c>
      <c r="AG507">
        <v>3.08112629478988E-3</v>
      </c>
      <c r="AH507">
        <v>7.5913434063025296</v>
      </c>
      <c r="AI507">
        <v>0.26898261690504499</v>
      </c>
      <c r="AJ507">
        <v>5674.3047165354501</v>
      </c>
      <c r="AK507" t="s">
        <v>109</v>
      </c>
      <c r="AL507" t="s">
        <v>110</v>
      </c>
      <c r="AM507">
        <v>1710360472.49</v>
      </c>
      <c r="AN507">
        <v>15626</v>
      </c>
      <c r="AO507" s="1">
        <f t="shared" si="73"/>
        <v>1.1453150932385003E-2</v>
      </c>
      <c r="AP507" s="41">
        <f t="shared" si="74"/>
        <v>12.910243978267344</v>
      </c>
      <c r="AQ507" s="44">
        <f t="shared" si="76"/>
        <v>0</v>
      </c>
      <c r="AR507" s="42">
        <f t="shared" si="75"/>
        <v>0.13472329791984961</v>
      </c>
    </row>
    <row r="508" spans="1:44" x14ac:dyDescent="0.25">
      <c r="A508" t="s">
        <v>37</v>
      </c>
      <c r="B508">
        <v>16.8384830589846</v>
      </c>
      <c r="C508">
        <v>1.19908825094142E-2</v>
      </c>
      <c r="D508">
        <v>13.4770281311811</v>
      </c>
      <c r="E508">
        <v>83.6586965709391</v>
      </c>
      <c r="F508" s="1">
        <v>0</v>
      </c>
      <c r="G508" s="1">
        <v>0</v>
      </c>
      <c r="H508">
        <v>5.0877028395441597</v>
      </c>
      <c r="I508">
        <v>195.295107692946</v>
      </c>
      <c r="J508">
        <v>195.072116332809</v>
      </c>
      <c r="K508">
        <v>147.26130412110501</v>
      </c>
      <c r="L508">
        <v>233.551924163975</v>
      </c>
      <c r="M508">
        <v>37.907331609056101</v>
      </c>
      <c r="N508">
        <v>93.481844960691504</v>
      </c>
      <c r="O508">
        <v>69.9404113479426</v>
      </c>
      <c r="P508">
        <v>103843.454475993</v>
      </c>
      <c r="Q508">
        <v>118317.98771106701</v>
      </c>
      <c r="R508">
        <v>132.62342349323299</v>
      </c>
      <c r="S508">
        <v>707.620908781249</v>
      </c>
      <c r="T508">
        <v>0.71366292687085398</v>
      </c>
      <c r="U508">
        <v>0.151746703231181</v>
      </c>
      <c r="V508" s="1">
        <v>0</v>
      </c>
      <c r="W508">
        <v>0.13175737893200101</v>
      </c>
      <c r="X508">
        <v>0.71649591783681599</v>
      </c>
      <c r="Y508" s="1">
        <v>0</v>
      </c>
      <c r="Z508">
        <v>5.5432211172229198E-2</v>
      </c>
      <c r="AA508">
        <v>3.5156397568743801E-4</v>
      </c>
      <c r="AB508">
        <v>7.86021059602144E-3</v>
      </c>
      <c r="AC508" s="3">
        <v>4.6816769788749201E-4</v>
      </c>
      <c r="AD508" s="1">
        <v>0</v>
      </c>
      <c r="AE508" s="3">
        <v>0</v>
      </c>
      <c r="AF508" s="3">
        <v>1.00921782958116E-3</v>
      </c>
      <c r="AG508">
        <v>3.3109445125337799E-3</v>
      </c>
      <c r="AH508">
        <v>7.7113898929517699</v>
      </c>
      <c r="AI508">
        <v>0.31595824808760697</v>
      </c>
      <c r="AJ508">
        <v>6401.59875036432</v>
      </c>
      <c r="AK508" t="s">
        <v>111</v>
      </c>
      <c r="AL508" t="s">
        <v>112</v>
      </c>
      <c r="AM508">
        <v>402289542.63999999</v>
      </c>
      <c r="AN508">
        <v>3874</v>
      </c>
      <c r="AO508" s="1">
        <f t="shared" si="73"/>
        <v>1.1522719084242659E-2</v>
      </c>
      <c r="AP508" s="41">
        <f t="shared" si="74"/>
        <v>12.983761936923921</v>
      </c>
      <c r="AQ508" s="44">
        <f t="shared" si="76"/>
        <v>0</v>
      </c>
      <c r="AR508" s="42">
        <f t="shared" si="75"/>
        <v>0.2968878465876994</v>
      </c>
    </row>
    <row r="512" spans="1:44" x14ac:dyDescent="0.25">
      <c r="B512" t="s">
        <v>236</v>
      </c>
      <c r="AO512" t="s">
        <v>226</v>
      </c>
      <c r="AP512" t="s">
        <v>227</v>
      </c>
      <c r="AQ512" t="s">
        <v>228</v>
      </c>
      <c r="AR512" t="s">
        <v>229</v>
      </c>
    </row>
    <row r="513" spans="1:44" x14ac:dyDescent="0.25">
      <c r="A513" t="s">
        <v>0</v>
      </c>
      <c r="B513" t="s">
        <v>1</v>
      </c>
      <c r="C513" t="s">
        <v>2</v>
      </c>
      <c r="D513" t="s">
        <v>3</v>
      </c>
      <c r="E513" t="s">
        <v>5</v>
      </c>
      <c r="F513" t="s">
        <v>6</v>
      </c>
      <c r="G513" t="s">
        <v>208</v>
      </c>
      <c r="H513" t="s">
        <v>7</v>
      </c>
      <c r="I513" t="s">
        <v>8</v>
      </c>
      <c r="J513" t="s">
        <v>134</v>
      </c>
      <c r="K513" t="s">
        <v>143</v>
      </c>
      <c r="L513" t="s">
        <v>9</v>
      </c>
      <c r="M513" t="s">
        <v>10</v>
      </c>
      <c r="N513" t="s">
        <v>11</v>
      </c>
      <c r="O513" t="s">
        <v>13</v>
      </c>
      <c r="P513" t="s">
        <v>14</v>
      </c>
      <c r="Q513" t="s">
        <v>15</v>
      </c>
      <c r="R513" t="s">
        <v>16</v>
      </c>
      <c r="S513" t="s">
        <v>17</v>
      </c>
      <c r="T513" t="s">
        <v>18</v>
      </c>
      <c r="U513" t="s">
        <v>20</v>
      </c>
      <c r="V513" t="s">
        <v>21</v>
      </c>
      <c r="W513" t="s">
        <v>22</v>
      </c>
      <c r="X513" t="s">
        <v>23</v>
      </c>
      <c r="Y513" t="s">
        <v>24</v>
      </c>
      <c r="Z513" t="s">
        <v>25</v>
      </c>
      <c r="AA513" t="s">
        <v>26</v>
      </c>
      <c r="AB513" t="s">
        <v>27</v>
      </c>
      <c r="AC513" s="3" t="s">
        <v>120</v>
      </c>
      <c r="AD513" t="s">
        <v>28</v>
      </c>
      <c r="AE513" s="3" t="s">
        <v>29</v>
      </c>
      <c r="AF513" s="3" t="s">
        <v>233</v>
      </c>
      <c r="AG513" t="s">
        <v>30</v>
      </c>
      <c r="AH513" t="s">
        <v>31</v>
      </c>
      <c r="AI513" t="s">
        <v>32</v>
      </c>
      <c r="AJ513" t="s">
        <v>33</v>
      </c>
      <c r="AK513" t="s">
        <v>34</v>
      </c>
      <c r="AL513" t="s">
        <v>74</v>
      </c>
      <c r="AM513" t="s">
        <v>35</v>
      </c>
      <c r="AN513" t="s">
        <v>36</v>
      </c>
      <c r="AO513" s="15">
        <v>1</v>
      </c>
      <c r="AP513" s="15">
        <v>0</v>
      </c>
      <c r="AQ513" s="15">
        <v>0</v>
      </c>
      <c r="AR513" s="15">
        <v>1</v>
      </c>
    </row>
    <row r="514" spans="1:44" x14ac:dyDescent="0.25">
      <c r="A514" t="s">
        <v>37</v>
      </c>
      <c r="B514">
        <v>11.4600362149459</v>
      </c>
      <c r="C514">
        <v>7.0525420791451004E-3</v>
      </c>
      <c r="D514">
        <v>8.1423734984487304</v>
      </c>
      <c r="E514">
        <v>-62.424685892745202</v>
      </c>
      <c r="F514" s="1">
        <v>0</v>
      </c>
      <c r="G514" s="1">
        <v>0</v>
      </c>
      <c r="H514">
        <v>3.0820526766179799</v>
      </c>
      <c r="I514">
        <v>-177.34387403831201</v>
      </c>
      <c r="J514">
        <v>-161.681222520191</v>
      </c>
      <c r="K514">
        <v>-183.36182423286999</v>
      </c>
      <c r="L514">
        <v>-157.55913297527499</v>
      </c>
      <c r="M514">
        <v>28.494452619856499</v>
      </c>
      <c r="N514">
        <v>91.383895123275707</v>
      </c>
      <c r="O514">
        <v>71.977239208518895</v>
      </c>
      <c r="P514">
        <v>201716.60445945899</v>
      </c>
      <c r="Q514">
        <v>235033.950847726</v>
      </c>
      <c r="R514">
        <v>82.843334643032804</v>
      </c>
      <c r="S514">
        <v>601.54989724907898</v>
      </c>
      <c r="T514">
        <v>0.44099857090432298</v>
      </c>
      <c r="U514">
        <v>0.437171143867989</v>
      </c>
      <c r="V514" s="1">
        <v>0</v>
      </c>
      <c r="W514">
        <v>0.189700582829922</v>
      </c>
      <c r="X514">
        <v>0.37312827330208698</v>
      </c>
      <c r="Y514" s="1">
        <v>0</v>
      </c>
      <c r="Z514">
        <v>0.40089808303955199</v>
      </c>
      <c r="AA514">
        <v>3.0152847222757699E-4</v>
      </c>
      <c r="AB514">
        <v>6.1196444222715897E-3</v>
      </c>
      <c r="AC514" s="3">
        <v>2.24438028605896E-5</v>
      </c>
      <c r="AD514" s="1">
        <v>0</v>
      </c>
      <c r="AE514" s="3">
        <v>9.8798388129669405E-4</v>
      </c>
      <c r="AF514" s="3">
        <v>9.5969868157277905E-4</v>
      </c>
      <c r="AG514" s="1">
        <v>0</v>
      </c>
      <c r="AH514">
        <v>8.3251212075007004</v>
      </c>
      <c r="AI514">
        <v>0.20741608189721999</v>
      </c>
      <c r="AJ514">
        <v>7.4359563568988598</v>
      </c>
      <c r="AK514" t="s">
        <v>79</v>
      </c>
      <c r="AL514" t="s">
        <v>80</v>
      </c>
      <c r="AM514">
        <v>134343258.56999999</v>
      </c>
      <c r="AN514">
        <v>666</v>
      </c>
      <c r="AO514" s="1">
        <f>AA514+AB514*$AO$493+AF514*AQ514+AG514*$AR$493</f>
        <v>6.4211728944991667E-3</v>
      </c>
      <c r="AP514" s="8">
        <f>100*(1-(1-AO514)^12)</f>
        <v>7.4390211305402136</v>
      </c>
      <c r="AQ514" s="14">
        <f>$AQ$264*$AT$452</f>
        <v>0</v>
      </c>
      <c r="AR514" s="15">
        <f>B514/AP514-1</f>
        <v>0.54053013344696388</v>
      </c>
    </row>
    <row r="515" spans="1:44" x14ac:dyDescent="0.25">
      <c r="A515" t="s">
        <v>37</v>
      </c>
      <c r="B515">
        <v>12.6068969377627</v>
      </c>
      <c r="C515">
        <v>6.3534492370844802E-3</v>
      </c>
      <c r="D515">
        <v>7.3632837851869404</v>
      </c>
      <c r="E515">
        <v>-45.922044213177401</v>
      </c>
      <c r="F515" s="1">
        <v>0</v>
      </c>
      <c r="G515" s="1">
        <v>0</v>
      </c>
      <c r="H515">
        <v>3.2652725210353202</v>
      </c>
      <c r="I515">
        <v>-154.417291679935</v>
      </c>
      <c r="J515">
        <v>-151.690461582864</v>
      </c>
      <c r="K515">
        <v>-162.232207707626</v>
      </c>
      <c r="L515">
        <v>-134.96569738763799</v>
      </c>
      <c r="M515">
        <v>28.875839116596499</v>
      </c>
      <c r="N515">
        <v>94.717271390798999</v>
      </c>
      <c r="O515">
        <v>75.018763293090302</v>
      </c>
      <c r="P515">
        <v>205179.31970506001</v>
      </c>
      <c r="Q515">
        <v>236437.60981812901</v>
      </c>
      <c r="R515">
        <v>84.227586622716402</v>
      </c>
      <c r="S515">
        <v>645.37972477779499</v>
      </c>
      <c r="T515">
        <v>0.555083507888675</v>
      </c>
      <c r="U515">
        <v>0.32307229029484202</v>
      </c>
      <c r="V515" s="1">
        <v>0</v>
      </c>
      <c r="W515">
        <v>0.26733181278740298</v>
      </c>
      <c r="X515">
        <v>0.409595896917753</v>
      </c>
      <c r="Y515" s="1">
        <v>0</v>
      </c>
      <c r="Z515">
        <v>0.22657129165607601</v>
      </c>
      <c r="AA515">
        <v>2.8966602680458801E-4</v>
      </c>
      <c r="AB515">
        <v>6.2440805745592604E-3</v>
      </c>
      <c r="AC515" s="3">
        <v>1.5629878289883E-5</v>
      </c>
      <c r="AD515" s="1">
        <v>0</v>
      </c>
      <c r="AE515" s="3">
        <v>3.4580985385858598E-4</v>
      </c>
      <c r="AF515" s="3">
        <v>9.5839960257787299E-4</v>
      </c>
      <c r="AG515" s="1">
        <v>0</v>
      </c>
      <c r="AH515">
        <v>8.0388941774651492</v>
      </c>
      <c r="AI515">
        <v>0.20195638946435299</v>
      </c>
      <c r="AJ515">
        <v>33.153464023595802</v>
      </c>
      <c r="AK515" t="s">
        <v>81</v>
      </c>
      <c r="AL515" t="s">
        <v>82</v>
      </c>
      <c r="AM515">
        <v>2497442679.4499998</v>
      </c>
      <c r="AN515">
        <v>12172</v>
      </c>
      <c r="AO515" s="1">
        <f t="shared" ref="AO515:AO528" si="77">AA515+AB515*$AO$493+AF515*AQ515+AG515*$AR$493</f>
        <v>6.5337466013638485E-3</v>
      </c>
      <c r="AP515" s="8">
        <f t="shared" ref="AP515:AP531" si="78">100*(1-(1-AO515)^12)</f>
        <v>7.5647900147191365</v>
      </c>
      <c r="AQ515" s="14">
        <f>$AQ$265*$AT$473</f>
        <v>0</v>
      </c>
      <c r="AR515" s="15">
        <f>B515/AP515-1</f>
        <v>0.66652305129857137</v>
      </c>
    </row>
    <row r="516" spans="1:44" x14ac:dyDescent="0.25">
      <c r="A516" t="s">
        <v>37</v>
      </c>
      <c r="B516">
        <v>10.175202865368099</v>
      </c>
      <c r="C516">
        <v>8.0859362959315607E-3</v>
      </c>
      <c r="D516">
        <v>9.2830219558723694</v>
      </c>
      <c r="E516">
        <v>-42.040169739144098</v>
      </c>
      <c r="F516" s="1">
        <v>0</v>
      </c>
      <c r="G516" s="1">
        <v>0</v>
      </c>
      <c r="H516">
        <v>3.3677529760149598</v>
      </c>
      <c r="I516">
        <v>-130.028058960512</v>
      </c>
      <c r="J516">
        <v>-128.24657067500701</v>
      </c>
      <c r="K516">
        <v>-142.377540008594</v>
      </c>
      <c r="L516">
        <v>-110.139141718936</v>
      </c>
      <c r="M516">
        <v>29.9281547061229</v>
      </c>
      <c r="N516">
        <v>94.693583980729798</v>
      </c>
      <c r="O516">
        <v>74.520408565751495</v>
      </c>
      <c r="P516">
        <v>200650.37961442801</v>
      </c>
      <c r="Q516">
        <v>236000.40163118299</v>
      </c>
      <c r="R516">
        <v>84.294814153337597</v>
      </c>
      <c r="S516">
        <v>651.085343960655</v>
      </c>
      <c r="T516">
        <v>0.54815003362472903</v>
      </c>
      <c r="U516">
        <v>0.35029068896024301</v>
      </c>
      <c r="V516" s="1">
        <v>0</v>
      </c>
      <c r="W516">
        <v>0.237190645358029</v>
      </c>
      <c r="X516">
        <v>0.41251866568172701</v>
      </c>
      <c r="Y516" s="1">
        <v>0</v>
      </c>
      <c r="Z516">
        <v>0.230746669055505</v>
      </c>
      <c r="AA516">
        <v>2.9124098542885398E-4</v>
      </c>
      <c r="AB516">
        <v>7.1526227943071096E-3</v>
      </c>
      <c r="AC516" s="3">
        <v>2.35966595265922E-4</v>
      </c>
      <c r="AD516" s="1">
        <v>0</v>
      </c>
      <c r="AE516" s="3">
        <v>1.1438454326893001E-3</v>
      </c>
      <c r="AF516" s="3">
        <v>9.8023114647278597E-4</v>
      </c>
      <c r="AG516" s="1">
        <v>1.79870145308495E-8</v>
      </c>
      <c r="AH516">
        <v>8.0318174956294506</v>
      </c>
      <c r="AI516">
        <v>0.21865372875846201</v>
      </c>
      <c r="AJ516">
        <v>47.0499211898669</v>
      </c>
      <c r="AK516" t="s">
        <v>83</v>
      </c>
      <c r="AL516" t="s">
        <v>84</v>
      </c>
      <c r="AM516">
        <v>13072372231.879999</v>
      </c>
      <c r="AN516">
        <v>65150</v>
      </c>
      <c r="AO516" s="1">
        <f t="shared" si="77"/>
        <v>7.4438817667504941E-3</v>
      </c>
      <c r="AP516" s="8">
        <f t="shared" si="78"/>
        <v>8.5758673148992433</v>
      </c>
      <c r="AQ516" s="14">
        <f>$AQ$266*$AT$473</f>
        <v>0</v>
      </c>
      <c r="AR516" s="15">
        <f>B516/AP516-1</f>
        <v>0.18649257174143274</v>
      </c>
    </row>
    <row r="517" spans="1:44" x14ac:dyDescent="0.25">
      <c r="A517" t="s">
        <v>37</v>
      </c>
      <c r="B517">
        <v>11.5245545936717</v>
      </c>
      <c r="C517">
        <v>9.8521240830880905E-3</v>
      </c>
      <c r="D517">
        <v>11.202503480900999</v>
      </c>
      <c r="E517">
        <v>-33.408678113460297</v>
      </c>
      <c r="F517" s="1">
        <v>0</v>
      </c>
      <c r="G517" s="1">
        <v>0</v>
      </c>
      <c r="H517">
        <v>3.50907297887577</v>
      </c>
      <c r="I517">
        <v>-105.985367327994</v>
      </c>
      <c r="J517">
        <v>-104.92962944007699</v>
      </c>
      <c r="K517">
        <v>-124.81690555668899</v>
      </c>
      <c r="L517">
        <v>-85.582105308208298</v>
      </c>
      <c r="M517">
        <v>31.406671777143401</v>
      </c>
      <c r="N517">
        <v>94.617153731880407</v>
      </c>
      <c r="O517">
        <v>73.964102685081798</v>
      </c>
      <c r="P517">
        <v>195580.16190786401</v>
      </c>
      <c r="Q517">
        <v>234603.46600095299</v>
      </c>
      <c r="R517">
        <v>84.551330086611401</v>
      </c>
      <c r="S517">
        <v>659.53012895786503</v>
      </c>
      <c r="T517">
        <v>0.55918084946928004</v>
      </c>
      <c r="U517">
        <v>0.34544023379588901</v>
      </c>
      <c r="V517" s="1">
        <v>0</v>
      </c>
      <c r="W517">
        <v>0.22090398059833599</v>
      </c>
      <c r="X517">
        <v>0.433655785605773</v>
      </c>
      <c r="Y517" s="1">
        <v>0</v>
      </c>
      <c r="Z517">
        <v>0.21050398269617299</v>
      </c>
      <c r="AA517">
        <v>2.9350539389134701E-4</v>
      </c>
      <c r="AB517">
        <v>7.78353658067929E-3</v>
      </c>
      <c r="AC517" s="3">
        <v>5.8653062695426296E-4</v>
      </c>
      <c r="AD517" s="1">
        <v>0</v>
      </c>
      <c r="AE517" s="3">
        <v>1.6279774609839601E-3</v>
      </c>
      <c r="AF517" s="3">
        <v>9.8598401181767799E-4</v>
      </c>
      <c r="AG517">
        <v>1.1926833161217001E-6</v>
      </c>
      <c r="AH517">
        <v>7.84813024552047</v>
      </c>
      <c r="AI517">
        <v>0.21658273764990699</v>
      </c>
      <c r="AJ517">
        <v>92.316787426278196</v>
      </c>
      <c r="AK517" t="s">
        <v>85</v>
      </c>
      <c r="AL517" t="s">
        <v>86</v>
      </c>
      <c r="AM517">
        <v>42930236699.099998</v>
      </c>
      <c r="AN517">
        <v>219502</v>
      </c>
      <c r="AO517" s="1">
        <f t="shared" si="77"/>
        <v>8.0782346578867591E-3</v>
      </c>
      <c r="AP517" s="8">
        <f t="shared" si="78"/>
        <v>9.2745692175725818</v>
      </c>
      <c r="AQ517" s="14">
        <f>$AQ$267*$AT$473</f>
        <v>0</v>
      </c>
      <c r="AR517" s="15">
        <f>B517/AP517-1</f>
        <v>0.24259729194063895</v>
      </c>
    </row>
    <row r="518" spans="1:44" x14ac:dyDescent="0.25">
      <c r="A518" t="s">
        <v>37</v>
      </c>
      <c r="B518">
        <v>12.7291585839288</v>
      </c>
      <c r="C518">
        <v>1.11780367733343E-2</v>
      </c>
      <c r="D518">
        <v>12.618951768114799</v>
      </c>
      <c r="E518">
        <v>-25.0618572780214</v>
      </c>
      <c r="F518" s="1">
        <v>0</v>
      </c>
      <c r="G518" s="1">
        <v>0</v>
      </c>
      <c r="H518">
        <v>3.6415914269897098</v>
      </c>
      <c r="I518">
        <v>-81.669814579694503</v>
      </c>
      <c r="J518">
        <v>-80.856535789177698</v>
      </c>
      <c r="K518">
        <v>-105.604868961858</v>
      </c>
      <c r="L518">
        <v>-60.873283752264399</v>
      </c>
      <c r="M518">
        <v>32.314818027431201</v>
      </c>
      <c r="N518">
        <v>94.306688187750495</v>
      </c>
      <c r="O518">
        <v>73.116013568107107</v>
      </c>
      <c r="P518">
        <v>191880.46224288599</v>
      </c>
      <c r="Q518">
        <v>233518.22447458099</v>
      </c>
      <c r="R518">
        <v>84.702328981464703</v>
      </c>
      <c r="S518">
        <v>664.43843198290301</v>
      </c>
      <c r="T518">
        <v>0.55005396351535496</v>
      </c>
      <c r="U518">
        <v>0.351709230069774</v>
      </c>
      <c r="V518" s="1">
        <v>0</v>
      </c>
      <c r="W518">
        <v>0.20842477081374</v>
      </c>
      <c r="X518">
        <v>0.439865999116484</v>
      </c>
      <c r="Y518" s="1">
        <v>0</v>
      </c>
      <c r="Z518">
        <v>0.22278579628411099</v>
      </c>
      <c r="AA518">
        <v>2.9553884970198198E-4</v>
      </c>
      <c r="AB518">
        <v>8.4879624024092604E-3</v>
      </c>
      <c r="AC518" s="3">
        <v>8.0605681610898701E-4</v>
      </c>
      <c r="AD518" s="1">
        <v>0</v>
      </c>
      <c r="AE518" s="3">
        <v>1.6583373668410399E-3</v>
      </c>
      <c r="AF518" s="3">
        <v>9.9761859020481105E-4</v>
      </c>
      <c r="AG518">
        <v>1.42265173156132E-5</v>
      </c>
      <c r="AH518">
        <v>7.9044441284613098</v>
      </c>
      <c r="AI518">
        <v>0.228700238865611</v>
      </c>
      <c r="AJ518">
        <v>170.20216517041499</v>
      </c>
      <c r="AK518" t="s">
        <v>87</v>
      </c>
      <c r="AL518" t="s">
        <v>88</v>
      </c>
      <c r="AM518">
        <v>111728347435.25</v>
      </c>
      <c r="AN518">
        <v>582281</v>
      </c>
      <c r="AO518" s="1">
        <f t="shared" si="77"/>
        <v>8.7977277694268555E-3</v>
      </c>
      <c r="AP518" s="41">
        <f t="shared" si="78"/>
        <v>10.061121594070455</v>
      </c>
      <c r="AQ518" s="44">
        <f>$AQ$268*$AT$473</f>
        <v>0</v>
      </c>
      <c r="AR518" s="42">
        <f>B518/AP518-1</f>
        <v>0.26518285907912675</v>
      </c>
    </row>
    <row r="519" spans="1:44" x14ac:dyDescent="0.25">
      <c r="A519" t="s">
        <v>37</v>
      </c>
      <c r="B519">
        <v>14.6237880371646</v>
      </c>
      <c r="C519">
        <v>1.2831144363797901E-2</v>
      </c>
      <c r="D519">
        <v>14.3559210275419</v>
      </c>
      <c r="E519">
        <v>-19.2335436825595</v>
      </c>
      <c r="F519" s="1">
        <v>0</v>
      </c>
      <c r="G519" s="1">
        <v>0</v>
      </c>
      <c r="H519">
        <v>3.7314561111599001</v>
      </c>
      <c r="I519">
        <v>-57.838830079560204</v>
      </c>
      <c r="J519">
        <v>-57.692538565392802</v>
      </c>
      <c r="K519">
        <v>-90.3774704139352</v>
      </c>
      <c r="L519">
        <v>-36.831073286034901</v>
      </c>
      <c r="M519">
        <v>33.077819910966198</v>
      </c>
      <c r="N519">
        <v>93.994868442160296</v>
      </c>
      <c r="O519">
        <v>72.094623572398703</v>
      </c>
      <c r="P519">
        <v>189960.61113418499</v>
      </c>
      <c r="Q519">
        <v>232501.928687279</v>
      </c>
      <c r="R519">
        <v>84.918983351468796</v>
      </c>
      <c r="S519">
        <v>675.42461102567597</v>
      </c>
      <c r="T519">
        <v>0.52860471537204601</v>
      </c>
      <c r="U519">
        <v>0.35916264313802798</v>
      </c>
      <c r="V519" s="1">
        <v>0</v>
      </c>
      <c r="W519">
        <v>0.20069048588993901</v>
      </c>
      <c r="X519">
        <v>0.44014687097203198</v>
      </c>
      <c r="Y519" s="1">
        <v>0</v>
      </c>
      <c r="Z519">
        <v>0.25047977740213501</v>
      </c>
      <c r="AA519">
        <v>2.9713873603327698E-4</v>
      </c>
      <c r="AB519">
        <v>9.0976447881099091E-3</v>
      </c>
      <c r="AC519" s="3">
        <v>1.1179872347968399E-3</v>
      </c>
      <c r="AD519" s="1">
        <v>0</v>
      </c>
      <c r="AE519" s="3">
        <v>2.3239535536795902E-3</v>
      </c>
      <c r="AF519" s="3">
        <v>1.0033557336692901E-3</v>
      </c>
      <c r="AG519">
        <v>3.9741943156052801E-5</v>
      </c>
      <c r="AH519">
        <v>8.0858981365151994</v>
      </c>
      <c r="AI519">
        <v>0.244239811331665</v>
      </c>
      <c r="AJ519">
        <v>299.27404141984698</v>
      </c>
      <c r="AK519" t="s">
        <v>89</v>
      </c>
      <c r="AL519" t="s">
        <v>90</v>
      </c>
      <c r="AM519">
        <v>196901961825.64001</v>
      </c>
      <c r="AN519">
        <v>1036541</v>
      </c>
      <c r="AO519" s="1">
        <f t="shared" si="77"/>
        <v>9.4345254672992384E-3</v>
      </c>
      <c r="AP519" s="41">
        <f t="shared" si="78"/>
        <v>10.752051381603355</v>
      </c>
      <c r="AQ519" s="44">
        <f>$AQ$269*$AT$473</f>
        <v>0</v>
      </c>
      <c r="AR519" s="42">
        <f t="shared" ref="AR519:AR528" si="79">B519/AP519-1</f>
        <v>0.36009283420889759</v>
      </c>
    </row>
    <row r="520" spans="1:44" x14ac:dyDescent="0.25">
      <c r="A520" t="s">
        <v>37</v>
      </c>
      <c r="B520">
        <v>16.311126578249901</v>
      </c>
      <c r="C520">
        <v>1.47706567166648E-2</v>
      </c>
      <c r="D520">
        <v>16.3534455178945</v>
      </c>
      <c r="E520">
        <v>-11.339642451842501</v>
      </c>
      <c r="F520" s="1">
        <v>0</v>
      </c>
      <c r="G520" s="1">
        <v>0</v>
      </c>
      <c r="H520">
        <v>3.83140419504109</v>
      </c>
      <c r="I520">
        <v>-33.486742748470597</v>
      </c>
      <c r="J520">
        <v>-33.584335370217303</v>
      </c>
      <c r="K520">
        <v>-73.215028529444893</v>
      </c>
      <c r="L520">
        <v>-12.217941475094699</v>
      </c>
      <c r="M520">
        <v>33.142627333957797</v>
      </c>
      <c r="N520">
        <v>93.385443566524799</v>
      </c>
      <c r="O520">
        <v>71.200782688631307</v>
      </c>
      <c r="P520">
        <v>187608.78067363499</v>
      </c>
      <c r="Q520">
        <v>231843.97826476101</v>
      </c>
      <c r="R520">
        <v>85.107728499219107</v>
      </c>
      <c r="S520">
        <v>684.46148636870498</v>
      </c>
      <c r="T520">
        <v>0.50493379079881195</v>
      </c>
      <c r="U520">
        <v>0.37215772287002702</v>
      </c>
      <c r="V520" s="1">
        <v>0</v>
      </c>
      <c r="W520">
        <v>0.183229474605269</v>
      </c>
      <c r="X520">
        <v>0.44461280252470198</v>
      </c>
      <c r="Y520" s="1">
        <v>0</v>
      </c>
      <c r="Z520">
        <v>0.28652344831020199</v>
      </c>
      <c r="AA520">
        <v>2.9918776675927101E-4</v>
      </c>
      <c r="AB520">
        <v>9.2611103480541006E-3</v>
      </c>
      <c r="AC520" s="3">
        <v>1.6101274331801699E-3</v>
      </c>
      <c r="AD520" s="1">
        <v>0</v>
      </c>
      <c r="AE520" s="3">
        <v>3.3500634430005498E-3</v>
      </c>
      <c r="AF520" s="3">
        <v>1.00629579756693E-3</v>
      </c>
      <c r="AG520">
        <v>2.5023141337080201E-4</v>
      </c>
      <c r="AH520">
        <v>8.2933829428427899</v>
      </c>
      <c r="AI520">
        <v>0.24936549431824501</v>
      </c>
      <c r="AJ520">
        <v>540.24244314960094</v>
      </c>
      <c r="AK520" t="s">
        <v>91</v>
      </c>
      <c r="AL520" t="s">
        <v>92</v>
      </c>
      <c r="AM520">
        <v>256274720052.87</v>
      </c>
      <c r="AN520">
        <v>1366006</v>
      </c>
      <c r="AO520" s="1">
        <f t="shared" si="77"/>
        <v>9.8105295281841736E-3</v>
      </c>
      <c r="AP520" s="41">
        <f t="shared" si="78"/>
        <v>11.157730219190398</v>
      </c>
      <c r="AQ520" s="44">
        <f>$AQ$270*$AT$473</f>
        <v>0</v>
      </c>
      <c r="AR520" s="42">
        <f t="shared" si="79"/>
        <v>0.4618678044568667</v>
      </c>
    </row>
    <row r="521" spans="1:44" x14ac:dyDescent="0.25">
      <c r="A521" t="s">
        <v>37</v>
      </c>
      <c r="B521">
        <v>18.8585197975707</v>
      </c>
      <c r="C521">
        <v>1.6898124687655901E-2</v>
      </c>
      <c r="D521">
        <v>18.495367326219199</v>
      </c>
      <c r="E521">
        <v>-4.0238062007493802</v>
      </c>
      <c r="F521" s="1">
        <v>0</v>
      </c>
      <c r="G521" s="1">
        <v>0</v>
      </c>
      <c r="H521">
        <v>3.9141753504032701</v>
      </c>
      <c r="I521">
        <v>-9.4533432107592699</v>
      </c>
      <c r="J521">
        <v>-10.286242932911399</v>
      </c>
      <c r="K521">
        <v>-50.147981895300497</v>
      </c>
      <c r="L521">
        <v>12.2023930711983</v>
      </c>
      <c r="M521">
        <v>32.234026281941702</v>
      </c>
      <c r="N521">
        <v>92.926188493705894</v>
      </c>
      <c r="O521">
        <v>70.930879935872298</v>
      </c>
      <c r="P521">
        <v>184171.01120323199</v>
      </c>
      <c r="Q521">
        <v>228854.86889484001</v>
      </c>
      <c r="R521">
        <v>85.836503227465897</v>
      </c>
      <c r="S521">
        <v>689.25194908367598</v>
      </c>
      <c r="T521">
        <v>0.49198521865032901</v>
      </c>
      <c r="U521">
        <v>0.376830212227456</v>
      </c>
      <c r="V521" s="1">
        <v>0</v>
      </c>
      <c r="W521">
        <v>0.16669875049918501</v>
      </c>
      <c r="X521">
        <v>0.45647103727335803</v>
      </c>
      <c r="Y521" s="1">
        <v>0</v>
      </c>
      <c r="Z521">
        <v>0.31140532479826699</v>
      </c>
      <c r="AA521">
        <v>2.9985295795012501E-4</v>
      </c>
      <c r="AB521">
        <v>9.1155789296775997E-3</v>
      </c>
      <c r="AC521" s="3">
        <v>2.2122823873237901E-3</v>
      </c>
      <c r="AD521" s="1">
        <v>0</v>
      </c>
      <c r="AE521" s="3">
        <v>4.1190630606179899E-3</v>
      </c>
      <c r="AF521" s="3">
        <v>1.0070553367700101E-3</v>
      </c>
      <c r="AG521">
        <v>1.1514278842466199E-3</v>
      </c>
      <c r="AH521">
        <v>8.5667500777030803</v>
      </c>
      <c r="AI521">
        <v>0.25303116424639799</v>
      </c>
      <c r="AJ521">
        <v>828.38375922687999</v>
      </c>
      <c r="AK521" t="s">
        <v>93</v>
      </c>
      <c r="AL521" t="s">
        <v>94</v>
      </c>
      <c r="AM521">
        <v>281893991457.78003</v>
      </c>
      <c r="AN521">
        <v>1530610</v>
      </c>
      <c r="AO521" s="1">
        <f t="shared" si="77"/>
        <v>1.0566859771874345E-2</v>
      </c>
      <c r="AP521" s="41">
        <f t="shared" si="78"/>
        <v>11.96863597705109</v>
      </c>
      <c r="AQ521" s="44">
        <f>$AQ$270*$AT$473</f>
        <v>0</v>
      </c>
      <c r="AR521" s="42">
        <f t="shared" si="79"/>
        <v>0.5756615736104278</v>
      </c>
    </row>
    <row r="522" spans="1:44" x14ac:dyDescent="0.25">
      <c r="A522" t="s">
        <v>37</v>
      </c>
      <c r="B522">
        <v>20.900871888072398</v>
      </c>
      <c r="C522">
        <v>1.95533209658337E-2</v>
      </c>
      <c r="D522">
        <v>21.098046143200001</v>
      </c>
      <c r="E522">
        <v>4.0267468242665299</v>
      </c>
      <c r="F522" s="1">
        <v>0</v>
      </c>
      <c r="G522" s="1">
        <v>0</v>
      </c>
      <c r="H522">
        <v>4.0051495740667198</v>
      </c>
      <c r="I522">
        <v>14.6699677157261</v>
      </c>
      <c r="J522">
        <v>13.717427286979801</v>
      </c>
      <c r="K522">
        <v>-24.620324936873502</v>
      </c>
      <c r="L522">
        <v>36.890621107891299</v>
      </c>
      <c r="M522">
        <v>31.416995049291401</v>
      </c>
      <c r="N522">
        <v>92.806440877806907</v>
      </c>
      <c r="O522">
        <v>71.070548256271593</v>
      </c>
      <c r="P522">
        <v>179517.17931079899</v>
      </c>
      <c r="Q522">
        <v>224479.91260442801</v>
      </c>
      <c r="R522">
        <v>88.369217816259706</v>
      </c>
      <c r="S522">
        <v>689.66771378779401</v>
      </c>
      <c r="T522">
        <v>0.50435103857228802</v>
      </c>
      <c r="U522">
        <v>0.37462915932840002</v>
      </c>
      <c r="V522" s="1">
        <v>0</v>
      </c>
      <c r="W522">
        <v>0.14725168186680301</v>
      </c>
      <c r="X522">
        <v>0.478119158804796</v>
      </c>
      <c r="Y522" s="1">
        <v>0</v>
      </c>
      <c r="Z522">
        <v>0.30734852147838498</v>
      </c>
      <c r="AA522">
        <v>2.9872512679475E-4</v>
      </c>
      <c r="AB522">
        <v>8.7306479586104699E-3</v>
      </c>
      <c r="AC522" s="3">
        <v>3.04208818866807E-3</v>
      </c>
      <c r="AD522" s="1">
        <v>0</v>
      </c>
      <c r="AE522" s="3">
        <v>4.8431800302263101E-3</v>
      </c>
      <c r="AF522" s="3">
        <v>1.00331231659618E-3</v>
      </c>
      <c r="AG522">
        <v>2.63877372596945E-3</v>
      </c>
      <c r="AH522">
        <v>8.7497115505627097</v>
      </c>
      <c r="AI522">
        <v>0.25081302920818999</v>
      </c>
      <c r="AJ522">
        <v>1136.11685367634</v>
      </c>
      <c r="AK522" t="s">
        <v>95</v>
      </c>
      <c r="AL522" t="s">
        <v>96</v>
      </c>
      <c r="AM522">
        <v>213326188241.94</v>
      </c>
      <c r="AN522">
        <v>1188333</v>
      </c>
      <c r="AO522" s="1">
        <f t="shared" si="77"/>
        <v>1.166814681137467E-2</v>
      </c>
      <c r="AP522" s="41">
        <f t="shared" si="78"/>
        <v>13.137262751237234</v>
      </c>
      <c r="AQ522" s="44">
        <f t="shared" ref="AQ522:AQ531" si="80">$AQ$270*$AT$473</f>
        <v>0</v>
      </c>
      <c r="AR522" s="42">
        <f t="shared" si="79"/>
        <v>0.59096093941669903</v>
      </c>
    </row>
    <row r="523" spans="1:44" x14ac:dyDescent="0.25">
      <c r="A523" t="s">
        <v>37</v>
      </c>
      <c r="B523">
        <v>21.920937699378999</v>
      </c>
      <c r="C523">
        <v>2.1307295400317301E-2</v>
      </c>
      <c r="D523">
        <v>22.775303172788199</v>
      </c>
      <c r="E523">
        <v>7.9348581545259798</v>
      </c>
      <c r="F523" s="1">
        <v>0</v>
      </c>
      <c r="G523" s="1">
        <v>0</v>
      </c>
      <c r="H523">
        <v>4.07660949991417</v>
      </c>
      <c r="I523">
        <v>38.580243594604902</v>
      </c>
      <c r="J523">
        <v>37.3973985538655</v>
      </c>
      <c r="K523">
        <v>-0.82309186652666799</v>
      </c>
      <c r="L523">
        <v>61.870051846235199</v>
      </c>
      <c r="M523">
        <v>31.3052770653766</v>
      </c>
      <c r="N523">
        <v>92.744036758045397</v>
      </c>
      <c r="O523">
        <v>71.107744969856995</v>
      </c>
      <c r="P523">
        <v>171272.31880435799</v>
      </c>
      <c r="Q523">
        <v>212853.560679958</v>
      </c>
      <c r="R523">
        <v>94.691141714987594</v>
      </c>
      <c r="S523">
        <v>692.36651306736997</v>
      </c>
      <c r="T523">
        <v>0.53674489211716803</v>
      </c>
      <c r="U523">
        <v>0.361331544831347</v>
      </c>
      <c r="V523" s="1">
        <v>0</v>
      </c>
      <c r="W523">
        <v>0.13180329642083799</v>
      </c>
      <c r="X523">
        <v>0.50686515874781402</v>
      </c>
      <c r="Y523" s="1">
        <v>0</v>
      </c>
      <c r="Z523">
        <v>0.26609893331541901</v>
      </c>
      <c r="AA523">
        <v>2.9824393301735002E-4</v>
      </c>
      <c r="AB523">
        <v>8.44625570854011E-3</v>
      </c>
      <c r="AC523" s="3">
        <v>3.0895137971933802E-3</v>
      </c>
      <c r="AD523" s="1">
        <v>0</v>
      </c>
      <c r="AE523" s="3">
        <v>5.45063280819553E-3</v>
      </c>
      <c r="AF523" s="3">
        <v>1.0002872363644401E-3</v>
      </c>
      <c r="AG523" s="9">
        <v>4.0227196833125299E-3</v>
      </c>
      <c r="AH523">
        <v>8.7898674655531703</v>
      </c>
      <c r="AI523">
        <v>0.26011723698436401</v>
      </c>
      <c r="AJ523">
        <v>1541.7652523812801</v>
      </c>
      <c r="AK523" t="s">
        <v>97</v>
      </c>
      <c r="AL523" t="s">
        <v>98</v>
      </c>
      <c r="AM523">
        <v>168150709521.82999</v>
      </c>
      <c r="AN523">
        <v>981774</v>
      </c>
      <c r="AO523" s="1">
        <f t="shared" si="77"/>
        <v>1.2767219324869988E-2</v>
      </c>
      <c r="AP523" s="41">
        <f t="shared" si="78"/>
        <v>14.289345774109719</v>
      </c>
      <c r="AQ523" s="44">
        <f t="shared" si="80"/>
        <v>0</v>
      </c>
      <c r="AR523" s="42">
        <f t="shared" si="79"/>
        <v>0.53407567049687121</v>
      </c>
    </row>
    <row r="524" spans="1:44" x14ac:dyDescent="0.25">
      <c r="A524" t="s">
        <v>37</v>
      </c>
      <c r="B524">
        <v>22.619911527376601</v>
      </c>
      <c r="C524">
        <v>2.18553868219027E-2</v>
      </c>
      <c r="D524">
        <v>23.2926798708334</v>
      </c>
      <c r="E524">
        <v>9.6770244975787492</v>
      </c>
      <c r="F524" s="1">
        <v>0</v>
      </c>
      <c r="G524" s="1">
        <v>0</v>
      </c>
      <c r="H524">
        <v>4.1602973574111299</v>
      </c>
      <c r="I524">
        <v>61.629952596403697</v>
      </c>
      <c r="J524">
        <v>60.0858149560285</v>
      </c>
      <c r="K524">
        <v>26.094949682389601</v>
      </c>
      <c r="L524">
        <v>86.607636306874795</v>
      </c>
      <c r="M524">
        <v>32.2753952743073</v>
      </c>
      <c r="N524">
        <v>93.006628927985702</v>
      </c>
      <c r="O524">
        <v>71.068271860646107</v>
      </c>
      <c r="P524">
        <v>159663.23542882601</v>
      </c>
      <c r="Q524">
        <v>196382.533345445</v>
      </c>
      <c r="R524">
        <v>106.663412858333</v>
      </c>
      <c r="S524">
        <v>688.65301981052698</v>
      </c>
      <c r="T524">
        <v>0.60064517161138098</v>
      </c>
      <c r="U524">
        <v>0.35069208381308697</v>
      </c>
      <c r="V524" s="1">
        <v>0</v>
      </c>
      <c r="W524">
        <v>0.120050938919812</v>
      </c>
      <c r="X524">
        <v>0.52925697726709997</v>
      </c>
      <c r="Y524" s="1">
        <v>0</v>
      </c>
      <c r="Z524">
        <v>0.18191030077148099</v>
      </c>
      <c r="AA524">
        <v>2.9993764133270099E-4</v>
      </c>
      <c r="AB524">
        <v>8.3484712035657802E-3</v>
      </c>
      <c r="AC524" s="3">
        <v>3.1523167789606699E-3</v>
      </c>
      <c r="AD524" s="1">
        <v>0</v>
      </c>
      <c r="AE524" s="3">
        <v>5.9717991951435297E-3</v>
      </c>
      <c r="AF524" s="3">
        <v>1.00379207543831E-3</v>
      </c>
      <c r="AG524">
        <v>4.0829153010141098E-3</v>
      </c>
      <c r="AH524">
        <v>8.6279779102951295</v>
      </c>
      <c r="AI524">
        <v>0.25619886234987499</v>
      </c>
      <c r="AJ524">
        <v>2095.7335753452098</v>
      </c>
      <c r="AK524" t="s">
        <v>99</v>
      </c>
      <c r="AL524" t="s">
        <v>100</v>
      </c>
      <c r="AM524">
        <v>118353087536.62</v>
      </c>
      <c r="AN524">
        <v>741267</v>
      </c>
      <c r="AO524" s="1">
        <f t="shared" si="77"/>
        <v>1.273132414591259E-2</v>
      </c>
      <c r="AP524" s="41">
        <f t="shared" si="78"/>
        <v>14.251941652349242</v>
      </c>
      <c r="AQ524" s="44">
        <f t="shared" si="80"/>
        <v>0</v>
      </c>
      <c r="AR524" s="42">
        <f t="shared" si="79"/>
        <v>0.58714595380398649</v>
      </c>
    </row>
    <row r="525" spans="1:44" x14ac:dyDescent="0.25">
      <c r="A525" t="s">
        <v>37</v>
      </c>
      <c r="B525">
        <v>22.558397922164598</v>
      </c>
      <c r="C525">
        <v>2.2398959580768901E-2</v>
      </c>
      <c r="D525">
        <v>23.802651133654201</v>
      </c>
      <c r="E525">
        <v>6.5322286317311002</v>
      </c>
      <c r="F525" s="1">
        <v>0</v>
      </c>
      <c r="G525" s="1">
        <v>0</v>
      </c>
      <c r="H525">
        <v>4.2146885338528399</v>
      </c>
      <c r="I525">
        <v>85.051830849311003</v>
      </c>
      <c r="J525">
        <v>84.050753511049805</v>
      </c>
      <c r="K525">
        <v>51.036111364920302</v>
      </c>
      <c r="L525">
        <v>111.90027377646101</v>
      </c>
      <c r="M525">
        <v>34.380652190313299</v>
      </c>
      <c r="N525">
        <v>93.562389826189204</v>
      </c>
      <c r="O525">
        <v>70.778575131791797</v>
      </c>
      <c r="P525">
        <v>148516.855608946</v>
      </c>
      <c r="Q525">
        <v>182859.240255977</v>
      </c>
      <c r="R525">
        <v>120.878112611406</v>
      </c>
      <c r="S525">
        <v>685.42517818556303</v>
      </c>
      <c r="T525">
        <v>0.64043468869163001</v>
      </c>
      <c r="U525">
        <v>0.35274237550777898</v>
      </c>
      <c r="V525" s="1">
        <v>0</v>
      </c>
      <c r="W525">
        <v>0.121971266299207</v>
      </c>
      <c r="X525">
        <v>0.52528635819301195</v>
      </c>
      <c r="Y525" s="1">
        <v>0</v>
      </c>
      <c r="Z525">
        <v>0.113334375611277</v>
      </c>
      <c r="AA525">
        <v>3.0173237467242501E-4</v>
      </c>
      <c r="AB525">
        <v>8.4000976108286399E-3</v>
      </c>
      <c r="AC525" s="3">
        <v>3.2528233984091201E-3</v>
      </c>
      <c r="AD525" s="1">
        <v>0</v>
      </c>
      <c r="AE525" s="3">
        <v>5.6394015265561499E-3</v>
      </c>
      <c r="AF525" s="3">
        <v>1.0065799972498199E-3</v>
      </c>
      <c r="AG525">
        <v>4.8049463306872302E-3</v>
      </c>
      <c r="AH525">
        <v>8.36945096649508</v>
      </c>
      <c r="AI525">
        <v>0.27179805196836498</v>
      </c>
      <c r="AJ525">
        <v>2690.78477335257</v>
      </c>
      <c r="AK525" t="s">
        <v>101</v>
      </c>
      <c r="AL525" t="s">
        <v>102</v>
      </c>
      <c r="AM525">
        <v>92197036209.199997</v>
      </c>
      <c r="AN525">
        <v>620785</v>
      </c>
      <c r="AO525" s="1">
        <f t="shared" si="77"/>
        <v>1.3506776316188296E-2</v>
      </c>
      <c r="AP525" s="41">
        <f t="shared" si="78"/>
        <v>15.056671135647415</v>
      </c>
      <c r="AQ525" s="44">
        <f t="shared" si="80"/>
        <v>0</v>
      </c>
      <c r="AR525" s="42">
        <f t="shared" si="79"/>
        <v>0.49823275802022882</v>
      </c>
    </row>
    <row r="526" spans="1:44" x14ac:dyDescent="0.25">
      <c r="A526" t="s">
        <v>37</v>
      </c>
      <c r="B526">
        <v>24.011720023100899</v>
      </c>
      <c r="C526">
        <v>2.2995399259161501E-2</v>
      </c>
      <c r="D526">
        <v>24.358643960813499</v>
      </c>
      <c r="E526">
        <v>11.766568301690301</v>
      </c>
      <c r="F526" s="1">
        <v>0</v>
      </c>
      <c r="G526" s="1">
        <v>0</v>
      </c>
      <c r="H526">
        <v>4.3177070347957098</v>
      </c>
      <c r="I526">
        <v>108.304764099228</v>
      </c>
      <c r="J526">
        <v>107.74371537056901</v>
      </c>
      <c r="K526">
        <v>68.955642170465396</v>
      </c>
      <c r="L526">
        <v>136.658543986143</v>
      </c>
      <c r="M526">
        <v>35.748194591317997</v>
      </c>
      <c r="N526">
        <v>93.449538370533503</v>
      </c>
      <c r="O526">
        <v>69.730371430323899</v>
      </c>
      <c r="P526">
        <v>140582.18102040299</v>
      </c>
      <c r="Q526">
        <v>173064.91735083799</v>
      </c>
      <c r="R526">
        <v>126.849389914512</v>
      </c>
      <c r="S526">
        <v>691.39651437801899</v>
      </c>
      <c r="T526">
        <v>0.65498841312196499</v>
      </c>
      <c r="U526">
        <v>0.34220624355582702</v>
      </c>
      <c r="V526" s="1">
        <v>0</v>
      </c>
      <c r="W526">
        <v>0.107707492412059</v>
      </c>
      <c r="X526">
        <v>0.55008626403211303</v>
      </c>
      <c r="Y526" s="1">
        <v>0</v>
      </c>
      <c r="Z526">
        <v>9.7387282156787894E-2</v>
      </c>
      <c r="AA526">
        <v>3.0596819698223298E-4</v>
      </c>
      <c r="AB526">
        <v>8.4326284233701906E-3</v>
      </c>
      <c r="AC526" s="3">
        <v>2.9565900636548798E-3</v>
      </c>
      <c r="AD526" s="1">
        <v>0</v>
      </c>
      <c r="AE526" s="3">
        <v>5.6624550538041602E-3</v>
      </c>
      <c r="AF526" s="3">
        <v>1.00826568065397E-3</v>
      </c>
      <c r="AG526">
        <v>5.6378233004940898E-3</v>
      </c>
      <c r="AH526">
        <v>8.4293324907633806</v>
      </c>
      <c r="AI526">
        <v>0.27594255974207599</v>
      </c>
      <c r="AJ526">
        <v>3354.9262485158902</v>
      </c>
      <c r="AK526" t="s">
        <v>103</v>
      </c>
      <c r="AL526" t="s">
        <v>104</v>
      </c>
      <c r="AM526">
        <v>64877833047.830002</v>
      </c>
      <c r="AN526">
        <v>461494</v>
      </c>
      <c r="AO526" s="1">
        <f t="shared" si="77"/>
        <v>1.4376419920846513E-2</v>
      </c>
      <c r="AP526" s="41">
        <f t="shared" si="78"/>
        <v>15.950909131642121</v>
      </c>
      <c r="AQ526" s="44">
        <f t="shared" si="80"/>
        <v>0</v>
      </c>
      <c r="AR526" s="42">
        <f t="shared" si="79"/>
        <v>0.50535118875878959</v>
      </c>
    </row>
    <row r="527" spans="1:44" x14ac:dyDescent="0.25">
      <c r="A527" t="s">
        <v>37</v>
      </c>
      <c r="B527">
        <v>23.522883607943701</v>
      </c>
      <c r="C527">
        <v>2.30319587392359E-2</v>
      </c>
      <c r="D527">
        <v>24.392602935862801</v>
      </c>
      <c r="E527">
        <v>20.090642934203299</v>
      </c>
      <c r="F527" s="1">
        <v>0</v>
      </c>
      <c r="G527" s="1">
        <v>0</v>
      </c>
      <c r="H527">
        <v>4.4389379060455401</v>
      </c>
      <c r="I527">
        <v>130.55536549021701</v>
      </c>
      <c r="J527">
        <v>130.30861152327799</v>
      </c>
      <c r="K527">
        <v>86.217233350822298</v>
      </c>
      <c r="L527">
        <v>161.133114803388</v>
      </c>
      <c r="M527">
        <v>37.125705069916499</v>
      </c>
      <c r="N527">
        <v>92.940756566398306</v>
      </c>
      <c r="O527">
        <v>68.439459782632298</v>
      </c>
      <c r="P527">
        <v>130248.518938459</v>
      </c>
      <c r="Q527">
        <v>161175.02457786401</v>
      </c>
      <c r="R527">
        <v>131.32055687667199</v>
      </c>
      <c r="S527">
        <v>695.69743501315804</v>
      </c>
      <c r="T527">
        <v>0.65264226366419098</v>
      </c>
      <c r="U527">
        <v>0.34230118977041002</v>
      </c>
      <c r="V527" s="1">
        <v>0</v>
      </c>
      <c r="W527">
        <v>9.2441105528402304E-2</v>
      </c>
      <c r="X527">
        <v>0.56525770470118597</v>
      </c>
      <c r="Y527" s="1">
        <v>0</v>
      </c>
      <c r="Z527">
        <v>0.10572004056102299</v>
      </c>
      <c r="AA527">
        <v>3.1340822632800901E-4</v>
      </c>
      <c r="AB527">
        <v>8.4707217086305592E-3</v>
      </c>
      <c r="AC527" s="3">
        <v>2.5144378694956799E-3</v>
      </c>
      <c r="AD527" s="1">
        <v>0</v>
      </c>
      <c r="AE527" s="3">
        <v>6.5782675704094901E-3</v>
      </c>
      <c r="AF527" s="3">
        <v>1.0090152060351801E-3</v>
      </c>
      <c r="AG527">
        <v>5.1551750502630998E-3</v>
      </c>
      <c r="AH527">
        <v>8.4672304522215001</v>
      </c>
      <c r="AI527">
        <v>0.292049397303557</v>
      </c>
      <c r="AJ527">
        <v>4101.0223424742599</v>
      </c>
      <c r="AK527" t="s">
        <v>105</v>
      </c>
      <c r="AL527" t="s">
        <v>106</v>
      </c>
      <c r="AM527">
        <v>39637489780.389999</v>
      </c>
      <c r="AN527">
        <v>304322</v>
      </c>
      <c r="AO527" s="1">
        <f t="shared" si="77"/>
        <v>1.3939304985221668E-2</v>
      </c>
      <c r="AP527" s="41">
        <f t="shared" si="78"/>
        <v>15.502516536636024</v>
      </c>
      <c r="AQ527" s="44">
        <f t="shared" si="80"/>
        <v>0</v>
      </c>
      <c r="AR527" s="42">
        <f t="shared" si="79"/>
        <v>0.51735903989224585</v>
      </c>
    </row>
    <row r="528" spans="1:44" x14ac:dyDescent="0.25">
      <c r="A528" t="s">
        <v>37</v>
      </c>
      <c r="B528">
        <v>24.424466142348798</v>
      </c>
      <c r="C528">
        <v>2.22887054002022E-2</v>
      </c>
      <c r="D528">
        <v>23.699464385784399</v>
      </c>
      <c r="E528">
        <v>36.660167156378797</v>
      </c>
      <c r="F528" s="1">
        <v>0</v>
      </c>
      <c r="G528" s="1">
        <v>0</v>
      </c>
      <c r="H528">
        <v>4.6175849084116702</v>
      </c>
      <c r="I528">
        <v>152.32057246175799</v>
      </c>
      <c r="J528">
        <v>152.27891573455</v>
      </c>
      <c r="K528">
        <v>103.320360363096</v>
      </c>
      <c r="L528">
        <v>185.24751925599699</v>
      </c>
      <c r="M528">
        <v>37.641329958515101</v>
      </c>
      <c r="N528">
        <v>92.421715949967705</v>
      </c>
      <c r="O528">
        <v>67.359353930034203</v>
      </c>
      <c r="P528">
        <v>120715.754577288</v>
      </c>
      <c r="Q528">
        <v>150410.60364636499</v>
      </c>
      <c r="R528">
        <v>132.183791910678</v>
      </c>
      <c r="S528">
        <v>700.90406176391002</v>
      </c>
      <c r="T528">
        <v>0.65539686676310305</v>
      </c>
      <c r="U528">
        <v>0.32556740872754403</v>
      </c>
      <c r="V528" s="1">
        <v>0</v>
      </c>
      <c r="W528">
        <v>7.3881372571969806E-2</v>
      </c>
      <c r="X528">
        <v>0.600551218700485</v>
      </c>
      <c r="Y528" s="1">
        <v>0</v>
      </c>
      <c r="Z528">
        <v>0.11823803620427099</v>
      </c>
      <c r="AA528">
        <v>3.23224854169672E-4</v>
      </c>
      <c r="AB528">
        <v>8.3129813920768299E-3</v>
      </c>
      <c r="AC528" s="3">
        <v>2.1181089462032798E-3</v>
      </c>
      <c r="AD528" s="1">
        <v>0</v>
      </c>
      <c r="AE528" s="3">
        <v>7.5509542652744902E-3</v>
      </c>
      <c r="AF528" s="3">
        <v>1.00792305306094E-3</v>
      </c>
      <c r="AG528">
        <v>3.9833573074263603E-3</v>
      </c>
      <c r="AH528">
        <v>8.6507223794294905</v>
      </c>
      <c r="AI528">
        <v>0.301566545918724</v>
      </c>
      <c r="AJ528">
        <v>4880.9622526266103</v>
      </c>
      <c r="AK528" t="s">
        <v>107</v>
      </c>
      <c r="AL528" t="s">
        <v>108</v>
      </c>
      <c r="AM528">
        <v>14902722049.83</v>
      </c>
      <c r="AN528">
        <v>123453</v>
      </c>
      <c r="AO528" s="1">
        <f t="shared" si="77"/>
        <v>1.2619563553672861E-2</v>
      </c>
      <c r="AP528" s="41">
        <f t="shared" si="78"/>
        <v>14.135387086408446</v>
      </c>
      <c r="AQ528" s="44">
        <f t="shared" si="80"/>
        <v>0</v>
      </c>
      <c r="AR528" s="42">
        <f t="shared" si="79"/>
        <v>0.72789510418385195</v>
      </c>
    </row>
    <row r="529" spans="1:44" x14ac:dyDescent="0.25">
      <c r="A529" t="s">
        <v>37</v>
      </c>
      <c r="B529">
        <v>22.767128190851299</v>
      </c>
      <c r="C529">
        <v>2.1217277882589501E-2</v>
      </c>
      <c r="D529">
        <v>22.690025007036599</v>
      </c>
      <c r="E529">
        <v>57.159726996297103</v>
      </c>
      <c r="F529" s="1">
        <v>0</v>
      </c>
      <c r="G529" s="1">
        <v>0</v>
      </c>
      <c r="H529">
        <v>4.8317363528415402</v>
      </c>
      <c r="I529">
        <v>174.349710998376</v>
      </c>
      <c r="J529">
        <v>174.30506792749799</v>
      </c>
      <c r="K529">
        <v>122.51089531225701</v>
      </c>
      <c r="L529">
        <v>210.199045934265</v>
      </c>
      <c r="M529">
        <v>38.010566013416998</v>
      </c>
      <c r="N529">
        <v>92.045003202294694</v>
      </c>
      <c r="O529">
        <v>66.832777421917001</v>
      </c>
      <c r="P529">
        <v>110659.87151196301</v>
      </c>
      <c r="Q529">
        <v>138834.95734809601</v>
      </c>
      <c r="R529">
        <v>132.23111249547199</v>
      </c>
      <c r="S529">
        <v>703.24939200802703</v>
      </c>
      <c r="T529">
        <v>0.64402526528114101</v>
      </c>
      <c r="U529">
        <v>0.33029250917376302</v>
      </c>
      <c r="V529" s="1">
        <v>0</v>
      </c>
      <c r="W529">
        <v>7.6923639339698202E-2</v>
      </c>
      <c r="X529">
        <v>0.592783851486538</v>
      </c>
      <c r="Y529" s="1">
        <v>0</v>
      </c>
      <c r="Z529">
        <v>0.1356023041977</v>
      </c>
      <c r="AA529">
        <v>3.3284235463709901E-4</v>
      </c>
      <c r="AB529">
        <v>8.2411001003162201E-3</v>
      </c>
      <c r="AC529" s="3">
        <v>1.6971244876826199E-3</v>
      </c>
      <c r="AD529" s="1">
        <v>0</v>
      </c>
      <c r="AE529" s="3">
        <v>7.6390264500321601E-3</v>
      </c>
      <c r="AF529" s="3">
        <v>1.00884779750355E-3</v>
      </c>
      <c r="AG529">
        <v>3.30720162027235E-3</v>
      </c>
      <c r="AH529">
        <v>8.6733886052097091</v>
      </c>
      <c r="AI529">
        <v>0.302473545017997</v>
      </c>
      <c r="AJ529">
        <v>5665.8738316539002</v>
      </c>
      <c r="AK529" t="s">
        <v>109</v>
      </c>
      <c r="AL529" t="s">
        <v>110</v>
      </c>
      <c r="AM529">
        <v>5027388622.6599998</v>
      </c>
      <c r="AN529">
        <v>45431</v>
      </c>
      <c r="AO529" s="1">
        <f>AA529+AB529*$AO$493+AF529*AQ529+AG529*$AR$493</f>
        <v>1.1881144075225669E-2</v>
      </c>
      <c r="AP529" s="41">
        <f t="shared" si="78"/>
        <v>13.361636104078578</v>
      </c>
      <c r="AQ529" s="44">
        <f t="shared" si="80"/>
        <v>0</v>
      </c>
      <c r="AR529" s="42">
        <f>B529/AP529-1</f>
        <v>0.70391769492223633</v>
      </c>
    </row>
    <row r="530" spans="1:44" x14ac:dyDescent="0.25">
      <c r="A530" t="s">
        <v>37</v>
      </c>
      <c r="B530">
        <v>21.9644156747352</v>
      </c>
      <c r="C530">
        <v>2.0478045853606699E-2</v>
      </c>
      <c r="D530">
        <v>21.9864408130484</v>
      </c>
      <c r="E530">
        <v>81.629900482740197</v>
      </c>
      <c r="F530" s="1">
        <v>0</v>
      </c>
      <c r="G530" s="1">
        <v>0</v>
      </c>
      <c r="H530">
        <v>5.06969264882816</v>
      </c>
      <c r="I530">
        <v>193.953748593727</v>
      </c>
      <c r="J530">
        <v>194.13801917917201</v>
      </c>
      <c r="K530">
        <v>143.543924647995</v>
      </c>
      <c r="L530">
        <v>233.671018587839</v>
      </c>
      <c r="M530">
        <v>38.047496219551597</v>
      </c>
      <c r="N530">
        <v>91.221256671334402</v>
      </c>
      <c r="O530">
        <v>66.364804127879907</v>
      </c>
      <c r="P530">
        <v>99299.479974371105</v>
      </c>
      <c r="Q530">
        <v>127931.396096457</v>
      </c>
      <c r="R530">
        <v>132.24783007628</v>
      </c>
      <c r="S530">
        <v>701.52275902258305</v>
      </c>
      <c r="T530">
        <v>0.575337726372671</v>
      </c>
      <c r="U530">
        <v>0.36004159254990198</v>
      </c>
      <c r="V530" s="1">
        <v>0</v>
      </c>
      <c r="W530">
        <v>0.140690404944877</v>
      </c>
      <c r="X530">
        <v>0.49926800250521902</v>
      </c>
      <c r="Y530" s="1">
        <v>0</v>
      </c>
      <c r="Z530">
        <v>0.15807242940265001</v>
      </c>
      <c r="AA530">
        <v>3.5370417038484901E-4</v>
      </c>
      <c r="AB530">
        <v>7.9075800646699994E-3</v>
      </c>
      <c r="AC530" s="3">
        <v>1.0743846410407501E-3</v>
      </c>
      <c r="AD530" s="1">
        <v>0</v>
      </c>
      <c r="AE530" s="3">
        <v>7.7482033381157597E-3</v>
      </c>
      <c r="AF530" s="3">
        <v>1.00551954629746E-3</v>
      </c>
      <c r="AG530">
        <v>3.3941785623922199E-3</v>
      </c>
      <c r="AH530">
        <v>8.5768203514530796</v>
      </c>
      <c r="AI530">
        <v>0.30449601474990601</v>
      </c>
      <c r="AJ530">
        <v>6349.8554615171797</v>
      </c>
      <c r="AK530" t="s">
        <v>111</v>
      </c>
      <c r="AL530" t="s">
        <v>112</v>
      </c>
      <c r="AM530">
        <v>1046120021.53</v>
      </c>
      <c r="AN530">
        <v>10535</v>
      </c>
      <c r="AO530" s="1">
        <f>AA530+AB530*$AO$493+AF530*AQ530+AG530*$AR$493</f>
        <v>1.1655462797447069E-2</v>
      </c>
      <c r="AP530" s="41">
        <f t="shared" si="78"/>
        <v>13.1238845005469</v>
      </c>
      <c r="AQ530" s="44">
        <f t="shared" si="80"/>
        <v>0</v>
      </c>
      <c r="AR530" s="42">
        <f>B530/AP530-1</f>
        <v>0.67362153132480684</v>
      </c>
    </row>
    <row r="531" spans="1:44" x14ac:dyDescent="0.25">
      <c r="A531" t="s">
        <v>37</v>
      </c>
      <c r="B531">
        <v>22.027600863514099</v>
      </c>
      <c r="C531">
        <v>2.1447607262413598E-2</v>
      </c>
      <c r="D531">
        <v>22.9080557850125</v>
      </c>
      <c r="E531">
        <v>133.47455017149201</v>
      </c>
      <c r="F531" s="1">
        <v>0</v>
      </c>
      <c r="G531" s="1">
        <v>0</v>
      </c>
      <c r="H531">
        <v>5.5354827385930401</v>
      </c>
      <c r="I531">
        <v>222.75136791487401</v>
      </c>
      <c r="J531">
        <v>223.18023363972401</v>
      </c>
      <c r="K531">
        <v>175.45692271398099</v>
      </c>
      <c r="L531">
        <v>269.63926446932101</v>
      </c>
      <c r="M531">
        <v>36.633323706801001</v>
      </c>
      <c r="N531">
        <v>87.964883885285204</v>
      </c>
      <c r="O531">
        <v>65.514152861376999</v>
      </c>
      <c r="P531">
        <v>83926.805606820402</v>
      </c>
      <c r="Q531">
        <v>105452.11369850099</v>
      </c>
      <c r="R531">
        <v>128.72038581846201</v>
      </c>
      <c r="S531">
        <v>689.13575725442001</v>
      </c>
      <c r="T531">
        <v>0.36362156454981898</v>
      </c>
      <c r="U531">
        <v>0.56336215534995204</v>
      </c>
      <c r="V531" s="1">
        <v>0</v>
      </c>
      <c r="W531">
        <v>0.10017938734964101</v>
      </c>
      <c r="X531">
        <v>0.33645845730040502</v>
      </c>
      <c r="Y531" s="1">
        <v>0</v>
      </c>
      <c r="Z531">
        <v>0.40417765978007802</v>
      </c>
      <c r="AA531">
        <v>3.3793545541441401E-4</v>
      </c>
      <c r="AB531">
        <v>7.4025564089569701E-3</v>
      </c>
      <c r="AC531" s="3">
        <v>7.3051941590234197E-4</v>
      </c>
      <c r="AD531" s="1">
        <v>0</v>
      </c>
      <c r="AE531" s="3">
        <v>9.9752950677600705E-3</v>
      </c>
      <c r="AF531" s="3">
        <v>1.0050321474084499E-3</v>
      </c>
      <c r="AG531">
        <v>3.0013463032044999E-3</v>
      </c>
      <c r="AH531">
        <v>8.3700588293066005</v>
      </c>
      <c r="AI531">
        <v>0.27832717228843201</v>
      </c>
      <c r="AJ531">
        <v>6794.44165035468</v>
      </c>
      <c r="AK531" t="s">
        <v>113</v>
      </c>
      <c r="AL531" t="s">
        <v>114</v>
      </c>
      <c r="AM531">
        <v>251025075.56999999</v>
      </c>
      <c r="AN531">
        <v>2991</v>
      </c>
      <c r="AO531" s="1">
        <f>AA531+AB531*$AO$493+AF531*AQ531+AG531*$AR$493</f>
        <v>1.0741838167575884E-2</v>
      </c>
      <c r="AP531" s="41">
        <f t="shared" si="78"/>
        <v>12.155271487162267</v>
      </c>
      <c r="AQ531" s="44">
        <f t="shared" si="80"/>
        <v>0</v>
      </c>
      <c r="AR531" s="42">
        <f>B531/AP531-1</f>
        <v>0.81218501674589882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619"/>
  <sheetViews>
    <sheetView topLeftCell="M1" zoomScale="80" zoomScaleNormal="80" workbookViewId="0">
      <pane xSplit="5700" ySplit="4080" topLeftCell="AU513"/>
      <selection activeCell="AJ618" sqref="AJ618"/>
      <selection pane="topRight" activeCell="AL461" sqref="AL461:AR464"/>
      <selection pane="bottomLeft" activeCell="A613" sqref="A613:XFD619"/>
      <selection pane="bottomRight" activeCell="AJ513" sqref="AJ513"/>
    </sheetView>
  </sheetViews>
  <sheetFormatPr defaultRowHeight="15" x14ac:dyDescent="0.25"/>
  <cols>
    <col min="31" max="33" width="9.140625" style="3"/>
    <col min="40" max="40" width="16.42578125" style="7" customWidth="1"/>
    <col min="47" max="47" width="13" bestFit="1" customWidth="1"/>
    <col min="48" max="50" width="13" customWidth="1"/>
  </cols>
  <sheetData>
    <row r="1" spans="1:54" x14ac:dyDescent="0.25">
      <c r="AO1" t="s">
        <v>226</v>
      </c>
      <c r="AP1" t="s">
        <v>227</v>
      </c>
      <c r="AQ1" t="s">
        <v>228</v>
      </c>
      <c r="AR1" t="s">
        <v>229</v>
      </c>
      <c r="AS1" t="s">
        <v>237</v>
      </c>
    </row>
    <row r="2" spans="1:54" x14ac:dyDescent="0.25">
      <c r="A2" t="s">
        <v>0</v>
      </c>
      <c r="B2" t="s">
        <v>1</v>
      </c>
      <c r="C2" t="s">
        <v>2</v>
      </c>
      <c r="D2" t="s">
        <v>3</v>
      </c>
      <c r="E2" t="s">
        <v>5</v>
      </c>
      <c r="F2" t="s">
        <v>6</v>
      </c>
      <c r="G2" t="s">
        <v>208</v>
      </c>
      <c r="H2" t="s">
        <v>7</v>
      </c>
      <c r="I2" t="s">
        <v>8</v>
      </c>
      <c r="J2" t="s">
        <v>134</v>
      </c>
      <c r="K2" t="s">
        <v>143</v>
      </c>
      <c r="L2" t="s">
        <v>9</v>
      </c>
      <c r="M2" t="s">
        <v>10</v>
      </c>
      <c r="N2" t="s">
        <v>11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120</v>
      </c>
      <c r="AD2" t="s">
        <v>28</v>
      </c>
      <c r="AE2" s="3" t="s">
        <v>29</v>
      </c>
      <c r="AF2" s="3" t="s">
        <v>233</v>
      </c>
      <c r="AG2" s="3" t="s">
        <v>30</v>
      </c>
      <c r="AH2" t="s">
        <v>31</v>
      </c>
      <c r="AI2" t="s">
        <v>32</v>
      </c>
      <c r="AJ2" t="s">
        <v>33</v>
      </c>
      <c r="AK2" t="s">
        <v>34</v>
      </c>
      <c r="AL2" t="s">
        <v>74</v>
      </c>
      <c r="AM2" t="s">
        <v>35</v>
      </c>
      <c r="AN2" s="7" t="s">
        <v>36</v>
      </c>
      <c r="AO2" s="15">
        <v>1</v>
      </c>
      <c r="AP2" s="15">
        <v>0</v>
      </c>
      <c r="AQ2" s="15">
        <v>0</v>
      </c>
      <c r="AR2" s="15">
        <v>1</v>
      </c>
      <c r="AT2" t="s">
        <v>245</v>
      </c>
      <c r="AU2" t="s">
        <v>246</v>
      </c>
      <c r="AV2" t="s">
        <v>248</v>
      </c>
      <c r="AW2" t="s">
        <v>247</v>
      </c>
      <c r="AX2" t="s">
        <v>249</v>
      </c>
    </row>
    <row r="3" spans="1:54" x14ac:dyDescent="0.25">
      <c r="A3" t="s">
        <v>37</v>
      </c>
      <c r="B3">
        <v>13.7127444628874</v>
      </c>
      <c r="C3">
        <v>1.0047918936859E-2</v>
      </c>
      <c r="D3">
        <v>11.412983513341899</v>
      </c>
      <c r="E3">
        <v>-53.469202519924004</v>
      </c>
      <c r="F3" s="1">
        <v>0</v>
      </c>
      <c r="G3" s="1">
        <v>0</v>
      </c>
      <c r="H3">
        <v>3.31858580872913</v>
      </c>
      <c r="I3">
        <v>-130.61445545823801</v>
      </c>
      <c r="J3">
        <v>-115.661539624854</v>
      </c>
      <c r="K3">
        <v>-147.99139400481599</v>
      </c>
      <c r="L3">
        <v>-108.95734229397399</v>
      </c>
      <c r="M3">
        <v>32.654235305103697</v>
      </c>
      <c r="N3">
        <v>93.991842709418705</v>
      </c>
      <c r="O3">
        <v>67.794279516373507</v>
      </c>
      <c r="P3">
        <v>184301.02536548601</v>
      </c>
      <c r="Q3">
        <v>211972.24522608801</v>
      </c>
      <c r="R3">
        <v>84.087595855802604</v>
      </c>
      <c r="S3">
        <v>620.18048693443302</v>
      </c>
      <c r="T3">
        <v>0.53535938765795998</v>
      </c>
      <c r="U3">
        <v>0.40090440810101902</v>
      </c>
      <c r="V3" s="1">
        <v>0</v>
      </c>
      <c r="W3">
        <v>0.15788822188007801</v>
      </c>
      <c r="X3">
        <v>0.44120737001890198</v>
      </c>
      <c r="Y3" s="1">
        <v>0</v>
      </c>
      <c r="Z3">
        <v>0.29603510616096201</v>
      </c>
      <c r="AA3">
        <v>3.00594471764671E-4</v>
      </c>
      <c r="AB3">
        <v>8.4376106371912406E-3</v>
      </c>
      <c r="AC3">
        <v>2.8563458029915502E-4</v>
      </c>
      <c r="AD3" s="1">
        <v>0</v>
      </c>
      <c r="AE3" s="3">
        <v>1.8943763730967999E-3</v>
      </c>
      <c r="AF3" s="3">
        <v>2.0793788323372601E-3</v>
      </c>
      <c r="AG3" s="3">
        <v>0</v>
      </c>
      <c r="AH3">
        <v>11.0965322500832</v>
      </c>
      <c r="AI3">
        <v>0.49552570405874102</v>
      </c>
      <c r="AJ3">
        <v>14.995772630914599</v>
      </c>
      <c r="AK3" t="s">
        <v>83</v>
      </c>
      <c r="AL3" t="s">
        <v>84</v>
      </c>
      <c r="AM3">
        <v>733702381.98000002</v>
      </c>
      <c r="AN3" s="7">
        <v>3981</v>
      </c>
      <c r="AO3" s="1">
        <f>AA3+AB3*$AO$2+AF3*AQ3+AG3*$AR$2</f>
        <v>1.0817583941293171E-2</v>
      </c>
      <c r="AP3" s="8">
        <f>100*(1-(1-AO3)^12)</f>
        <v>12.235950918930893</v>
      </c>
      <c r="AQ3" s="14">
        <v>1</v>
      </c>
      <c r="AR3" s="15">
        <f>B3/AP3-1</f>
        <v>0.12069299343720652</v>
      </c>
      <c r="AS3" s="15">
        <f>B3/D3-1</f>
        <v>0.20150392286618612</v>
      </c>
      <c r="AT3" s="3">
        <f>1-(1-B3/100)^(1/12)-AO3+AG3</f>
        <v>1.3978836159273013E-3</v>
      </c>
      <c r="AU3" s="3">
        <f>(AT3*AM3+AT25*AM25)/(AM3+AM25)</f>
        <v>2.7471464690510645E-7</v>
      </c>
      <c r="AV3" s="3">
        <f>(AF3*AM3+AM25*AF25)/(AM3+AM25)</f>
        <v>1.4584233889131436E-3</v>
      </c>
      <c r="AW3" s="3">
        <f>AU3-AT47+AV3</f>
        <v>7.522833501956499E-4</v>
      </c>
      <c r="AX3" s="3">
        <f>((AC3+AE3)*AM3+(AC25+AE25)*AM25)/(AM3+AM25)</f>
        <v>1.3798120279552189E-3</v>
      </c>
      <c r="AY3" s="15">
        <f>AW3/AV3</f>
        <v>0.51581958703793951</v>
      </c>
      <c r="AZ3" s="3"/>
      <c r="BA3" s="15"/>
      <c r="BB3" s="15"/>
    </row>
    <row r="4" spans="1:54" x14ac:dyDescent="0.25">
      <c r="A4" t="s">
        <v>37</v>
      </c>
      <c r="B4">
        <v>13.9840710713503</v>
      </c>
      <c r="C4">
        <v>1.11788812287294E-2</v>
      </c>
      <c r="D4">
        <v>12.6198472464165</v>
      </c>
      <c r="E4">
        <v>-47.165919543449597</v>
      </c>
      <c r="F4" s="1">
        <v>0</v>
      </c>
      <c r="G4" s="1">
        <v>0</v>
      </c>
      <c r="H4">
        <v>3.4147745837955101</v>
      </c>
      <c r="I4">
        <v>-105.79347375016999</v>
      </c>
      <c r="J4">
        <v>-96.796719496481003</v>
      </c>
      <c r="K4">
        <v>-133.571339570563</v>
      </c>
      <c r="L4">
        <v>-84.930478133286599</v>
      </c>
      <c r="M4">
        <v>33.941681603845197</v>
      </c>
      <c r="N4">
        <v>94.360669608778295</v>
      </c>
      <c r="O4">
        <v>67.8662437305656</v>
      </c>
      <c r="P4">
        <v>191284.527545966</v>
      </c>
      <c r="Q4">
        <v>218988.32923145001</v>
      </c>
      <c r="R4">
        <v>85.754738450729405</v>
      </c>
      <c r="S4">
        <v>643.50206672622801</v>
      </c>
      <c r="T4">
        <v>0.56165974065538005</v>
      </c>
      <c r="U4">
        <v>0.36663835478849999</v>
      </c>
      <c r="V4" s="1">
        <v>0</v>
      </c>
      <c r="W4">
        <v>0.221906986396818</v>
      </c>
      <c r="X4">
        <v>0.41145465881468102</v>
      </c>
      <c r="Y4" s="1">
        <v>0</v>
      </c>
      <c r="Z4">
        <v>0.221852912953863</v>
      </c>
      <c r="AA4">
        <v>3.00812467366476E-4</v>
      </c>
      <c r="AB4">
        <v>8.9963145411248707E-3</v>
      </c>
      <c r="AC4">
        <v>6.7402369134727505E-4</v>
      </c>
      <c r="AD4" s="1">
        <v>0</v>
      </c>
      <c r="AE4" s="3">
        <v>1.71508891326452E-3</v>
      </c>
      <c r="AF4" s="3">
        <v>2.9339928115188802E-3</v>
      </c>
      <c r="AG4" s="3">
        <v>1.8916698946497599E-6</v>
      </c>
      <c r="AH4">
        <v>10.4407192970345</v>
      </c>
      <c r="AI4">
        <v>0.34266716734045399</v>
      </c>
      <c r="AJ4">
        <v>55.936280981963101</v>
      </c>
      <c r="AK4" t="s">
        <v>85</v>
      </c>
      <c r="AL4" t="s">
        <v>86</v>
      </c>
      <c r="AM4">
        <v>3089818973.4499998</v>
      </c>
      <c r="AN4" s="7">
        <v>16153</v>
      </c>
      <c r="AO4" s="1">
        <f t="shared" ref="AO4:AO18" si="0">AA4+AB4*$AO$2+AF4*AQ4+AG4*$AR$2</f>
        <v>1.2233011489904877E-2</v>
      </c>
      <c r="AP4" s="8">
        <f t="shared" ref="AP4:AP18" si="1">100*(1-(1-AO4)^12)</f>
        <v>13.731133128243789</v>
      </c>
      <c r="AQ4" s="14">
        <v>1</v>
      </c>
      <c r="AR4" s="15">
        <f t="shared" ref="AR4:AR18" si="2">B4/AP4-1</f>
        <v>1.8420762565198645E-2</v>
      </c>
      <c r="AS4" s="15">
        <f t="shared" ref="AS4:AS18" si="3">B4/D4-1</f>
        <v>0.10810145307592234</v>
      </c>
      <c r="AT4" s="3">
        <f t="shared" ref="AT4:AT18" si="4">1-(1-B4/100)^(1/12)-AO4+AG4</f>
        <v>2.4355873443483467E-4</v>
      </c>
      <c r="AU4" s="3">
        <f t="shared" ref="AU4:AU18" si="5">(AT4*AM4+AT26*AM26)/(AM4+AM26)</f>
        <v>-2.4224020893629573E-5</v>
      </c>
      <c r="AV4" s="3">
        <f t="shared" ref="AV4:AV18" si="6">(AF4*AM4+AM26*AF26)/(AM4+AM26)</f>
        <v>2.0990583146277089E-3</v>
      </c>
      <c r="AW4" s="3">
        <f t="shared" ref="AW4:AW18" si="7">AU4-AT48+AV4</f>
        <v>2.094102968828736E-3</v>
      </c>
      <c r="AX4" s="3">
        <f t="shared" ref="AX4:AX18" si="8">((AC4+AE4)*AM4+(AC26+AE26)*AM26)/(AM4+AM26)</f>
        <v>2.2145080879382149E-3</v>
      </c>
      <c r="AY4" s="15">
        <f t="shared" ref="AY4:AY18" si="9">AW4/AV4</f>
        <v>0.99763925291429945</v>
      </c>
      <c r="AZ4" s="3"/>
      <c r="BA4" s="15"/>
      <c r="BB4" s="15"/>
    </row>
    <row r="5" spans="1:54" x14ac:dyDescent="0.25">
      <c r="A5" t="s">
        <v>37</v>
      </c>
      <c r="B5">
        <v>15.007985854473899</v>
      </c>
      <c r="C5">
        <v>1.2359998535279301E-2</v>
      </c>
      <c r="D5">
        <v>13.864127478852099</v>
      </c>
      <c r="E5">
        <v>-38.2374356521374</v>
      </c>
      <c r="F5" s="1">
        <v>0</v>
      </c>
      <c r="G5" s="1">
        <v>0</v>
      </c>
      <c r="H5">
        <v>3.5291911886088099</v>
      </c>
      <c r="I5">
        <v>-80.307596257535707</v>
      </c>
      <c r="J5">
        <v>-74.466303682421994</v>
      </c>
      <c r="K5">
        <v>-116.789556260819</v>
      </c>
      <c r="L5">
        <v>-60.094282886865102</v>
      </c>
      <c r="M5">
        <v>35.550705534854799</v>
      </c>
      <c r="N5">
        <v>94.279195800622801</v>
      </c>
      <c r="O5">
        <v>67.4177958544159</v>
      </c>
      <c r="P5">
        <v>197424.93170617201</v>
      </c>
      <c r="Q5">
        <v>227637.70864767599</v>
      </c>
      <c r="R5">
        <v>86.275388553876496</v>
      </c>
      <c r="S5">
        <v>657.11019119232401</v>
      </c>
      <c r="T5">
        <v>0.53517760687690896</v>
      </c>
      <c r="U5">
        <v>0.36797365227525303</v>
      </c>
      <c r="V5" s="1">
        <v>0</v>
      </c>
      <c r="W5">
        <v>0.24619770708651301</v>
      </c>
      <c r="X5">
        <v>0.38582864063823202</v>
      </c>
      <c r="Y5" s="1">
        <v>0</v>
      </c>
      <c r="Z5">
        <v>0.23560742104082</v>
      </c>
      <c r="AA5">
        <v>3.0178964833533801E-4</v>
      </c>
      <c r="AB5">
        <v>9.5146219604719806E-3</v>
      </c>
      <c r="AC5">
        <v>9.5586330637905401E-4</v>
      </c>
      <c r="AD5" s="1">
        <v>0</v>
      </c>
      <c r="AE5" s="3">
        <v>1.6443521152644401E-3</v>
      </c>
      <c r="AF5" s="3">
        <v>3.8286143586405801E-3</v>
      </c>
      <c r="AG5" s="3">
        <v>3.7612030211195401E-5</v>
      </c>
      <c r="AH5">
        <v>10.0344822841982</v>
      </c>
      <c r="AI5">
        <v>0.382428363906965</v>
      </c>
      <c r="AJ5">
        <v>135.29590215003799</v>
      </c>
      <c r="AK5" t="s">
        <v>87</v>
      </c>
      <c r="AL5" t="s">
        <v>88</v>
      </c>
      <c r="AM5">
        <v>12918105556.33</v>
      </c>
      <c r="AN5" s="7">
        <v>65433</v>
      </c>
      <c r="AO5" s="1">
        <f t="shared" si="0"/>
        <v>1.3682637997659095E-2</v>
      </c>
      <c r="AP5" s="8">
        <f t="shared" si="1"/>
        <v>15.238206760239848</v>
      </c>
      <c r="AQ5" s="14">
        <v>1</v>
      </c>
      <c r="AR5" s="15">
        <f t="shared" si="2"/>
        <v>-1.5108136369868075E-2</v>
      </c>
      <c r="AS5" s="15">
        <f t="shared" si="3"/>
        <v>8.2504894546491014E-2</v>
      </c>
      <c r="AT5" s="3">
        <f t="shared" si="4"/>
        <v>-1.8535467277904852E-4</v>
      </c>
      <c r="AU5" s="3">
        <f t="shared" si="5"/>
        <v>-3.298380227728145E-4</v>
      </c>
      <c r="AV5" s="3">
        <f t="shared" si="6"/>
        <v>2.8295264385277919E-3</v>
      </c>
      <c r="AW5" s="3">
        <f t="shared" si="7"/>
        <v>2.718508860719707E-3</v>
      </c>
      <c r="AX5" s="3">
        <f t="shared" si="8"/>
        <v>2.464391491678168E-3</v>
      </c>
      <c r="AY5" s="15">
        <f t="shared" si="9"/>
        <v>0.96076460841770839</v>
      </c>
      <c r="AZ5" s="3"/>
      <c r="BA5" s="15"/>
      <c r="BB5" s="15"/>
    </row>
    <row r="6" spans="1:54" x14ac:dyDescent="0.25">
      <c r="A6" t="s">
        <v>37</v>
      </c>
      <c r="B6">
        <v>17.508034668047799</v>
      </c>
      <c r="C6">
        <v>1.3735699333935999E-2</v>
      </c>
      <c r="D6">
        <v>15.292910168994601</v>
      </c>
      <c r="E6">
        <v>-29.308828667847301</v>
      </c>
      <c r="F6" s="1">
        <v>0</v>
      </c>
      <c r="G6" s="1">
        <v>0</v>
      </c>
      <c r="H6">
        <v>3.6352170913336499</v>
      </c>
      <c r="I6">
        <v>-55.934700412910097</v>
      </c>
      <c r="J6">
        <v>-53.940871170093999</v>
      </c>
      <c r="K6">
        <v>-101.432364604409</v>
      </c>
      <c r="L6">
        <v>-35.867482179796603</v>
      </c>
      <c r="M6">
        <v>36.064119232448</v>
      </c>
      <c r="N6">
        <v>94.219047661113095</v>
      </c>
      <c r="O6">
        <v>67.233870220048402</v>
      </c>
      <c r="P6">
        <v>198859.46815372401</v>
      </c>
      <c r="Q6">
        <v>229250.305181629</v>
      </c>
      <c r="R6">
        <v>86.172368256393497</v>
      </c>
      <c r="S6">
        <v>673.84074625421999</v>
      </c>
      <c r="T6">
        <v>0.52739222305204503</v>
      </c>
      <c r="U6">
        <v>0.351696322929129</v>
      </c>
      <c r="V6" s="1">
        <v>0</v>
      </c>
      <c r="W6">
        <v>0.24843189059846901</v>
      </c>
      <c r="X6">
        <v>0.39987178647240001</v>
      </c>
      <c r="Y6" s="1">
        <v>0</v>
      </c>
      <c r="Z6">
        <v>0.24742777591717599</v>
      </c>
      <c r="AA6">
        <v>3.0125418258812901E-4</v>
      </c>
      <c r="AB6">
        <v>1.0080357956307E-2</v>
      </c>
      <c r="AC6">
        <v>1.26543058778888E-3</v>
      </c>
      <c r="AD6" s="1">
        <v>0</v>
      </c>
      <c r="AE6" s="3">
        <v>2.0951099831685899E-3</v>
      </c>
      <c r="AF6" s="3">
        <v>4.7232102570075596E-3</v>
      </c>
      <c r="AG6" s="3">
        <v>4.37424703377485E-5</v>
      </c>
      <c r="AH6">
        <v>9.8746706692382098</v>
      </c>
      <c r="AI6">
        <v>0.36356133963988002</v>
      </c>
      <c r="AJ6">
        <v>285.631341799008</v>
      </c>
      <c r="AK6" t="s">
        <v>89</v>
      </c>
      <c r="AL6" t="s">
        <v>90</v>
      </c>
      <c r="AM6">
        <v>35977853837.839996</v>
      </c>
      <c r="AN6" s="7">
        <v>180921</v>
      </c>
      <c r="AO6" s="1">
        <f t="shared" si="0"/>
        <v>1.5148564866240439E-2</v>
      </c>
      <c r="AP6" s="8">
        <f t="shared" si="1"/>
        <v>16.737649812679667</v>
      </c>
      <c r="AQ6" s="14">
        <v>1</v>
      </c>
      <c r="AR6" s="15">
        <f t="shared" si="2"/>
        <v>4.6027062579868439E-2</v>
      </c>
      <c r="AS6" s="15">
        <f t="shared" si="3"/>
        <v>0.14484649910153924</v>
      </c>
      <c r="AT6" s="3">
        <f t="shared" si="4"/>
        <v>8.063433344938359E-4</v>
      </c>
      <c r="AU6" s="3">
        <f t="shared" si="5"/>
        <v>4.9704712714887728E-5</v>
      </c>
      <c r="AV6" s="3">
        <f t="shared" si="6"/>
        <v>3.6443195895251427E-3</v>
      </c>
      <c r="AW6" s="3">
        <f t="shared" si="7"/>
        <v>3.6042582579225006E-3</v>
      </c>
      <c r="AX6" s="3">
        <f t="shared" si="8"/>
        <v>3.4419407884764323E-3</v>
      </c>
      <c r="AY6" s="15">
        <f t="shared" si="9"/>
        <v>0.98900718484795069</v>
      </c>
      <c r="AZ6" s="3"/>
      <c r="BA6" s="15"/>
      <c r="BB6" s="15"/>
    </row>
    <row r="7" spans="1:54" x14ac:dyDescent="0.25">
      <c r="A7" t="s">
        <v>37</v>
      </c>
      <c r="B7">
        <v>18.219230820683599</v>
      </c>
      <c r="C7">
        <v>1.5435034687598499E-2</v>
      </c>
      <c r="D7">
        <v>17.027813720684598</v>
      </c>
      <c r="E7">
        <v>-16.151283891816298</v>
      </c>
      <c r="F7" s="1">
        <v>0</v>
      </c>
      <c r="G7" s="1">
        <v>0</v>
      </c>
      <c r="H7">
        <v>3.7813033115975299</v>
      </c>
      <c r="I7">
        <v>-32.366764987302503</v>
      </c>
      <c r="J7">
        <v>-31.135393180803302</v>
      </c>
      <c r="K7">
        <v>-83.435230295335998</v>
      </c>
      <c r="L7">
        <v>-11.8835794123542</v>
      </c>
      <c r="M7">
        <v>35.952659663023802</v>
      </c>
      <c r="N7">
        <v>93.655173783809005</v>
      </c>
      <c r="O7">
        <v>66.711499146874004</v>
      </c>
      <c r="P7">
        <v>194824.34915039601</v>
      </c>
      <c r="Q7">
        <v>225047.22247707701</v>
      </c>
      <c r="R7">
        <v>85.897916227184794</v>
      </c>
      <c r="S7">
        <v>681.90849370979799</v>
      </c>
      <c r="T7">
        <v>0.50209352029419696</v>
      </c>
      <c r="U7">
        <v>0.38197670567904801</v>
      </c>
      <c r="V7" s="1">
        <v>0</v>
      </c>
      <c r="W7">
        <v>0.20096911103819501</v>
      </c>
      <c r="X7">
        <v>0.41705418328275501</v>
      </c>
      <c r="Y7" s="1">
        <v>0</v>
      </c>
      <c r="Z7">
        <v>0.28512602985862601</v>
      </c>
      <c r="AA7">
        <v>3.0296564291426602E-4</v>
      </c>
      <c r="AB7">
        <v>1.0076363602164099E-2</v>
      </c>
      <c r="AC7">
        <v>1.8016106070065799E-3</v>
      </c>
      <c r="AD7" s="1">
        <v>0</v>
      </c>
      <c r="AE7" s="3">
        <v>3.08925532539123E-3</v>
      </c>
      <c r="AF7" s="3">
        <v>5.1887391941991398E-3</v>
      </c>
      <c r="AG7" s="3">
        <v>1.6489816847448999E-4</v>
      </c>
      <c r="AH7">
        <v>10.0321916586757</v>
      </c>
      <c r="AI7">
        <v>0.40667330047178202</v>
      </c>
      <c r="AJ7">
        <v>588.19970915765305</v>
      </c>
      <c r="AK7" t="s">
        <v>91</v>
      </c>
      <c r="AL7" t="s">
        <v>92</v>
      </c>
      <c r="AM7">
        <v>60201308360.519997</v>
      </c>
      <c r="AN7" s="7">
        <v>309003</v>
      </c>
      <c r="AO7" s="1">
        <f t="shared" si="0"/>
        <v>1.5732966607751996E-2</v>
      </c>
      <c r="AP7" s="8">
        <f t="shared" si="1"/>
        <v>17.328603976240075</v>
      </c>
      <c r="AQ7" s="14">
        <v>1</v>
      </c>
      <c r="AR7" s="15">
        <f t="shared" si="2"/>
        <v>5.1396341313166172E-2</v>
      </c>
      <c r="AS7" s="15">
        <f t="shared" si="3"/>
        <v>6.9968882649433795E-2</v>
      </c>
      <c r="AT7" s="3">
        <f t="shared" si="4"/>
        <v>1.052925088865441E-3</v>
      </c>
      <c r="AU7" s="3">
        <f t="shared" si="5"/>
        <v>1.0772806004965768E-3</v>
      </c>
      <c r="AV7" s="3">
        <f t="shared" si="6"/>
        <v>4.0990238392259789E-3</v>
      </c>
      <c r="AW7" s="3">
        <f t="shared" si="7"/>
        <v>4.6665961224151425E-3</v>
      </c>
      <c r="AX7" s="3">
        <f t="shared" si="8"/>
        <v>4.9601880853659564E-3</v>
      </c>
      <c r="AY7" s="15">
        <f t="shared" si="9"/>
        <v>1.1384652311015442</v>
      </c>
      <c r="AZ7" s="3"/>
      <c r="BA7" s="15"/>
      <c r="BB7" s="15"/>
    </row>
    <row r="8" spans="1:54" x14ac:dyDescent="0.25">
      <c r="A8" t="s">
        <v>37</v>
      </c>
      <c r="B8">
        <v>20.5285648426443</v>
      </c>
      <c r="C8">
        <v>1.7032522921355701E-2</v>
      </c>
      <c r="D8">
        <v>18.6289752018989</v>
      </c>
      <c r="E8">
        <v>-4.2070345988335802</v>
      </c>
      <c r="F8" s="1">
        <v>0</v>
      </c>
      <c r="G8" s="1">
        <v>0</v>
      </c>
      <c r="H8">
        <v>3.9111486091313701</v>
      </c>
      <c r="I8">
        <v>-9.1539362635682409</v>
      </c>
      <c r="J8">
        <v>-8.2368448366176104</v>
      </c>
      <c r="K8">
        <v>-64.228033848771204</v>
      </c>
      <c r="L8">
        <v>12.272103594641401</v>
      </c>
      <c r="M8">
        <v>35.316993302945598</v>
      </c>
      <c r="N8">
        <v>92.977979376097807</v>
      </c>
      <c r="O8">
        <v>66.215749346954993</v>
      </c>
      <c r="P8">
        <v>186156.97669799399</v>
      </c>
      <c r="Q8">
        <v>215898.860158172</v>
      </c>
      <c r="R8">
        <v>86.525154799117502</v>
      </c>
      <c r="S8">
        <v>690.18638160913304</v>
      </c>
      <c r="T8">
        <v>0.49253381537023899</v>
      </c>
      <c r="U8">
        <v>0.39861738802555702</v>
      </c>
      <c r="V8" s="1">
        <v>0</v>
      </c>
      <c r="W8">
        <v>0.14947657438470899</v>
      </c>
      <c r="X8">
        <v>0.45190603758973302</v>
      </c>
      <c r="Y8" s="1">
        <v>0</v>
      </c>
      <c r="Z8">
        <v>0.307589190561321</v>
      </c>
      <c r="AA8">
        <v>3.0551805159790402E-4</v>
      </c>
      <c r="AB8">
        <v>9.8983657523008094E-3</v>
      </c>
      <c r="AC8">
        <v>2.4007909094931898E-3</v>
      </c>
      <c r="AD8" s="1">
        <v>0</v>
      </c>
      <c r="AE8" s="3">
        <v>3.7273905949383101E-3</v>
      </c>
      <c r="AF8" s="3">
        <v>5.2188969719997504E-3</v>
      </c>
      <c r="AG8" s="3">
        <v>7.0051730311582498E-4</v>
      </c>
      <c r="AH8">
        <v>10.254574084468899</v>
      </c>
      <c r="AI8">
        <v>0.39013756484065398</v>
      </c>
      <c r="AJ8">
        <v>1035.5024709412201</v>
      </c>
      <c r="AK8" t="s">
        <v>93</v>
      </c>
      <c r="AL8" t="s">
        <v>94</v>
      </c>
      <c r="AM8">
        <v>69227498023.520004</v>
      </c>
      <c r="AN8" s="7">
        <v>371877</v>
      </c>
      <c r="AO8" s="1">
        <f t="shared" si="0"/>
        <v>1.6123298079014289E-2</v>
      </c>
      <c r="AP8" s="8">
        <f t="shared" si="1"/>
        <v>17.72116765006928</v>
      </c>
      <c r="AQ8" s="14">
        <v>1</v>
      </c>
      <c r="AR8" s="15">
        <f t="shared" si="2"/>
        <v>0.15842055377000208</v>
      </c>
      <c r="AS8" s="15">
        <f t="shared" si="3"/>
        <v>0.10196962635667539</v>
      </c>
      <c r="AT8" s="3">
        <f t="shared" si="4"/>
        <v>3.5427775153079213E-3</v>
      </c>
      <c r="AU8" s="3">
        <f t="shared" si="5"/>
        <v>3.7373277530182627E-3</v>
      </c>
      <c r="AV8" s="3">
        <f t="shared" si="6"/>
        <v>4.1149227194365859E-3</v>
      </c>
      <c r="AW8" s="3">
        <f t="shared" si="7"/>
        <v>5.8416926654140024E-3</v>
      </c>
      <c r="AX8" s="3">
        <f t="shared" si="8"/>
        <v>6.3313416126770236E-3</v>
      </c>
      <c r="AY8" s="15">
        <f t="shared" si="9"/>
        <v>1.4196360572754196</v>
      </c>
      <c r="AZ8" s="3"/>
      <c r="BA8" s="15"/>
      <c r="BB8" s="15"/>
    </row>
    <row r="9" spans="1:54" x14ac:dyDescent="0.25">
      <c r="A9" t="s">
        <v>37</v>
      </c>
      <c r="B9">
        <v>21.3848033629871</v>
      </c>
      <c r="C9">
        <v>1.8502099611061799E-2</v>
      </c>
      <c r="D9">
        <v>20.076867218388902</v>
      </c>
      <c r="E9">
        <v>9.5608225324042593</v>
      </c>
      <c r="F9" s="1">
        <v>0</v>
      </c>
      <c r="G9" s="1">
        <v>0</v>
      </c>
      <c r="H9">
        <v>4.0608457277007899</v>
      </c>
      <c r="I9">
        <v>14.2266684119024</v>
      </c>
      <c r="J9">
        <v>15.0173885049827</v>
      </c>
      <c r="K9">
        <v>-37.410944701043803</v>
      </c>
      <c r="L9">
        <v>36.854119101786701</v>
      </c>
      <c r="M9">
        <v>34.610840970478002</v>
      </c>
      <c r="N9">
        <v>93.105928355604505</v>
      </c>
      <c r="O9">
        <v>66.538415802207098</v>
      </c>
      <c r="P9">
        <v>176282.991965166</v>
      </c>
      <c r="Q9">
        <v>205706.433619724</v>
      </c>
      <c r="R9">
        <v>89.735865523558999</v>
      </c>
      <c r="S9">
        <v>686.93257596144497</v>
      </c>
      <c r="T9">
        <v>0.54766718028010897</v>
      </c>
      <c r="U9">
        <v>0.384917053201008</v>
      </c>
      <c r="V9" s="1">
        <v>0</v>
      </c>
      <c r="W9">
        <v>0.11076354455656</v>
      </c>
      <c r="X9">
        <v>0.50431940224243099</v>
      </c>
      <c r="Y9" s="1">
        <v>0</v>
      </c>
      <c r="Z9">
        <v>0.26408173566986398</v>
      </c>
      <c r="AA9">
        <v>3.0528454211806698E-4</v>
      </c>
      <c r="AB9">
        <v>9.4431453215433094E-3</v>
      </c>
      <c r="AC9">
        <v>3.36130873610901E-3</v>
      </c>
      <c r="AD9" s="1">
        <v>0</v>
      </c>
      <c r="AE9" s="3">
        <v>4.1625567359557802E-3</v>
      </c>
      <c r="AF9" s="3">
        <v>5.1986370982709E-3</v>
      </c>
      <c r="AG9" s="3">
        <v>1.22986348654216E-3</v>
      </c>
      <c r="AH9">
        <v>10.5058349707686</v>
      </c>
      <c r="AI9">
        <v>0.41162214756691401</v>
      </c>
      <c r="AJ9">
        <v>1533.25775125322</v>
      </c>
      <c r="AK9" t="s">
        <v>95</v>
      </c>
      <c r="AL9" t="s">
        <v>96</v>
      </c>
      <c r="AM9">
        <v>50749052858.900002</v>
      </c>
      <c r="AN9" s="7">
        <v>287884</v>
      </c>
      <c r="AO9" s="1">
        <f t="shared" si="0"/>
        <v>1.6176930448474434E-2</v>
      </c>
      <c r="AP9" s="8">
        <f t="shared" si="1"/>
        <v>17.774973001338946</v>
      </c>
      <c r="AQ9" s="14">
        <v>1</v>
      </c>
      <c r="AR9" s="15">
        <f t="shared" si="2"/>
        <v>0.20308499829373772</v>
      </c>
      <c r="AS9" s="15">
        <f t="shared" si="3"/>
        <v>6.5146426002171687E-2</v>
      </c>
      <c r="AT9" s="3">
        <f t="shared" si="4"/>
        <v>4.9036902146533026E-3</v>
      </c>
      <c r="AU9" s="3">
        <f t="shared" si="5"/>
        <v>6.2502237427833392E-3</v>
      </c>
      <c r="AV9" s="3">
        <f t="shared" si="6"/>
        <v>4.0750714283693092E-3</v>
      </c>
      <c r="AW9" s="3">
        <f t="shared" si="7"/>
        <v>6.1476284987444837E-3</v>
      </c>
      <c r="AX9" s="3">
        <f t="shared" si="8"/>
        <v>7.8852569484319703E-3</v>
      </c>
      <c r="AY9" s="15">
        <f t="shared" si="9"/>
        <v>1.5085940471979737</v>
      </c>
      <c r="AZ9" s="3"/>
      <c r="BA9" s="15"/>
      <c r="BB9" s="15"/>
    </row>
    <row r="10" spans="1:54" x14ac:dyDescent="0.25">
      <c r="A10" t="s">
        <v>37</v>
      </c>
      <c r="B10">
        <v>22.484009196889801</v>
      </c>
      <c r="C10">
        <v>1.9925609841355E-2</v>
      </c>
      <c r="D10">
        <v>21.456817937778901</v>
      </c>
      <c r="E10">
        <v>14.374448128996599</v>
      </c>
      <c r="F10" s="1">
        <v>0</v>
      </c>
      <c r="G10" s="1">
        <v>0</v>
      </c>
      <c r="H10">
        <v>4.1396755696426597</v>
      </c>
      <c r="I10">
        <v>38.6405673378381</v>
      </c>
      <c r="J10">
        <v>39.3717029452351</v>
      </c>
      <c r="K10">
        <v>-12.0229599532964</v>
      </c>
      <c r="L10" s="9">
        <v>62.110279739903397</v>
      </c>
      <c r="M10">
        <v>34.449252754219202</v>
      </c>
      <c r="N10">
        <v>93.396361839911506</v>
      </c>
      <c r="O10">
        <v>66.858830769991798</v>
      </c>
      <c r="P10">
        <v>169976.77388509701</v>
      </c>
      <c r="Q10">
        <v>198806.23662868701</v>
      </c>
      <c r="R10">
        <v>97.051933923888001</v>
      </c>
      <c r="S10">
        <v>688.46484233905801</v>
      </c>
      <c r="T10">
        <v>0.59421188871890196</v>
      </c>
      <c r="U10">
        <v>0.35499763636518</v>
      </c>
      <c r="V10" s="1">
        <v>0</v>
      </c>
      <c r="W10">
        <v>0.10344775524840601</v>
      </c>
      <c r="X10">
        <v>0.54155460838641301</v>
      </c>
      <c r="Y10" s="1">
        <v>0</v>
      </c>
      <c r="Z10">
        <v>0.214308799724406</v>
      </c>
      <c r="AA10">
        <v>3.0351982365631398E-4</v>
      </c>
      <c r="AB10">
        <v>9.2150304341706794E-3</v>
      </c>
      <c r="AC10">
        <v>3.73608221097106E-3</v>
      </c>
      <c r="AD10" s="1">
        <v>0</v>
      </c>
      <c r="AE10" s="3">
        <v>4.4843286432408999E-3</v>
      </c>
      <c r="AF10" s="3">
        <v>5.1824523911686501E-3</v>
      </c>
      <c r="AG10" s="3">
        <v>2.1866848500652E-3</v>
      </c>
      <c r="AH10">
        <v>10.6192299961871</v>
      </c>
      <c r="AI10">
        <v>0.44443386979396399</v>
      </c>
      <c r="AJ10">
        <v>2032.5992961347699</v>
      </c>
      <c r="AK10" t="s">
        <v>97</v>
      </c>
      <c r="AL10" t="s">
        <v>98</v>
      </c>
      <c r="AM10">
        <v>39252056486.190002</v>
      </c>
      <c r="AN10" s="7">
        <v>230926</v>
      </c>
      <c r="AO10" s="1">
        <f>AA10+AB10*$AO$2+AF10*AQ10+AG10*$AR$2</f>
        <v>1.6887687499060843E-2</v>
      </c>
      <c r="AP10" s="8">
        <f t="shared" si="1"/>
        <v>18.484983105605799</v>
      </c>
      <c r="AQ10" s="14">
        <v>1</v>
      </c>
      <c r="AR10" s="15">
        <f t="shared" si="2"/>
        <v>0.21633918021116538</v>
      </c>
      <c r="AS10" s="15">
        <f t="shared" si="3"/>
        <v>4.7872487993773305E-2</v>
      </c>
      <c r="AT10" s="3">
        <f t="shared" si="4"/>
        <v>6.2991850374933926E-3</v>
      </c>
      <c r="AU10" s="3">
        <f t="shared" si="5"/>
        <v>7.6179116406826248E-3</v>
      </c>
      <c r="AV10" s="3">
        <f t="shared" si="6"/>
        <v>4.053507184902304E-3</v>
      </c>
      <c r="AW10" s="3">
        <f t="shared" si="7"/>
        <v>6.1605977723617799E-3</v>
      </c>
      <c r="AX10" s="3">
        <f t="shared" si="8"/>
        <v>8.540156114601162E-3</v>
      </c>
      <c r="AY10" s="15">
        <f t="shared" si="9"/>
        <v>1.5198191322584913</v>
      </c>
      <c r="AZ10" s="3"/>
      <c r="BA10" s="15"/>
      <c r="BB10" s="15"/>
    </row>
    <row r="11" spans="1:54" x14ac:dyDescent="0.25">
      <c r="A11" t="s">
        <v>37</v>
      </c>
      <c r="B11">
        <v>23.8479687064935</v>
      </c>
      <c r="C11">
        <v>2.1278158688376E-2</v>
      </c>
      <c r="D11">
        <v>22.747709928849101</v>
      </c>
      <c r="E11">
        <v>7.6748630802603302</v>
      </c>
      <c r="F11" s="1">
        <v>0</v>
      </c>
      <c r="G11" s="1">
        <v>0</v>
      </c>
      <c r="H11">
        <v>4.1473148775763304</v>
      </c>
      <c r="I11">
        <v>62.8633999809419</v>
      </c>
      <c r="J11">
        <v>63.595226306702401</v>
      </c>
      <c r="K11">
        <v>16.941333222135601</v>
      </c>
      <c r="L11">
        <v>87.101840501003295</v>
      </c>
      <c r="M11">
        <v>35.073744363771901</v>
      </c>
      <c r="N11">
        <v>93.767613494176601</v>
      </c>
      <c r="O11">
        <v>67.127561839939304</v>
      </c>
      <c r="P11">
        <v>164535.36018457299</v>
      </c>
      <c r="Q11">
        <v>193427.6589982</v>
      </c>
      <c r="R11">
        <v>111.192949731363</v>
      </c>
      <c r="S11">
        <v>686.21155560264003</v>
      </c>
      <c r="T11">
        <v>0.64213763187879203</v>
      </c>
      <c r="U11">
        <v>0.34181719487865703</v>
      </c>
      <c r="V11" s="1">
        <v>0</v>
      </c>
      <c r="W11">
        <v>0.12455323622619401</v>
      </c>
      <c r="X11">
        <v>0.53362956889514701</v>
      </c>
      <c r="Y11" s="1">
        <v>0</v>
      </c>
      <c r="Z11">
        <v>0.139321415203222</v>
      </c>
      <c r="AA11">
        <v>3.0519876209075797E-4</v>
      </c>
      <c r="AB11">
        <v>9.1827165068231794E-3</v>
      </c>
      <c r="AC11">
        <v>3.8056569203829202E-3</v>
      </c>
      <c r="AD11" s="1">
        <v>0</v>
      </c>
      <c r="AE11" s="3">
        <v>4.8870585471752701E-3</v>
      </c>
      <c r="AF11" s="3">
        <v>5.1855438305143898E-3</v>
      </c>
      <c r="AG11" s="3">
        <v>3.0975624933364801E-3</v>
      </c>
      <c r="AH11">
        <v>10.280839830356401</v>
      </c>
      <c r="AI11">
        <v>0.39104624828142898</v>
      </c>
      <c r="AJ11">
        <v>2501.6960931175499</v>
      </c>
      <c r="AK11" t="s">
        <v>99</v>
      </c>
      <c r="AL11" t="s">
        <v>100</v>
      </c>
      <c r="AM11">
        <v>30014704940.23</v>
      </c>
      <c r="AN11" s="7">
        <v>182421</v>
      </c>
      <c r="AO11" s="1">
        <f t="shared" si="0"/>
        <v>1.7771021592764807E-2</v>
      </c>
      <c r="AP11" s="8">
        <f t="shared" si="1"/>
        <v>19.359555287882067</v>
      </c>
      <c r="AQ11" s="14">
        <v>1</v>
      </c>
      <c r="AR11" s="15">
        <f t="shared" si="2"/>
        <v>0.23184486171647301</v>
      </c>
      <c r="AS11" s="15">
        <f t="shared" si="3"/>
        <v>4.8367892024551828E-2</v>
      </c>
      <c r="AT11" s="3">
        <f t="shared" si="4"/>
        <v>7.7739651895181996E-3</v>
      </c>
      <c r="AU11" s="3">
        <f t="shared" si="5"/>
        <v>8.38309607042282E-3</v>
      </c>
      <c r="AV11" s="3">
        <f t="shared" si="6"/>
        <v>4.1160646148302466E-3</v>
      </c>
      <c r="AW11" s="3">
        <f t="shared" si="7"/>
        <v>6.4456640427658345E-3</v>
      </c>
      <c r="AX11" s="3">
        <f t="shared" si="8"/>
        <v>9.1241019778420251E-3</v>
      </c>
      <c r="AY11" s="15">
        <f t="shared" si="9"/>
        <v>1.5659773706034652</v>
      </c>
      <c r="AZ11" s="3"/>
      <c r="BA11" s="15"/>
      <c r="BB11" s="15"/>
    </row>
    <row r="12" spans="1:54" x14ac:dyDescent="0.25">
      <c r="A12" t="s">
        <v>37</v>
      </c>
      <c r="B12">
        <v>24.326860397104898</v>
      </c>
      <c r="C12">
        <v>2.3534593297863102E-2</v>
      </c>
      <c r="D12">
        <v>24.858070028647699</v>
      </c>
      <c r="E12">
        <v>-2.73681556747264</v>
      </c>
      <c r="F12" s="1">
        <v>0</v>
      </c>
      <c r="G12" s="1">
        <v>0</v>
      </c>
      <c r="H12">
        <v>4.1441437700797499</v>
      </c>
      <c r="I12">
        <v>87.641501064990607</v>
      </c>
      <c r="J12">
        <v>88.411863822895896</v>
      </c>
      <c r="K12">
        <v>45.498857279118901</v>
      </c>
      <c r="L12">
        <v>112.746476752943</v>
      </c>
      <c r="M12">
        <v>36.491800704802799</v>
      </c>
      <c r="N12">
        <v>94.005177346983601</v>
      </c>
      <c r="O12">
        <v>67.0270037610088</v>
      </c>
      <c r="P12">
        <v>158876.318678693</v>
      </c>
      <c r="Q12">
        <v>188199.42430002999</v>
      </c>
      <c r="R12">
        <v>126.140964680762</v>
      </c>
      <c r="S12">
        <v>681.92601639763802</v>
      </c>
      <c r="T12">
        <v>0.66230695598539902</v>
      </c>
      <c r="U12">
        <v>0.35629740569010498</v>
      </c>
      <c r="V12" s="1">
        <v>0</v>
      </c>
      <c r="W12">
        <v>0.14995559267293801</v>
      </c>
      <c r="X12">
        <v>0.49374700163695601</v>
      </c>
      <c r="Y12" s="1">
        <v>0</v>
      </c>
      <c r="Z12">
        <v>8.2986452107355294E-2</v>
      </c>
      <c r="AA12">
        <v>3.0470192740755803E-4</v>
      </c>
      <c r="AB12">
        <v>9.2888970646863404E-3</v>
      </c>
      <c r="AC12">
        <v>4.0510914616396897E-3</v>
      </c>
      <c r="AD12" s="1">
        <v>0</v>
      </c>
      <c r="AE12" s="3">
        <v>4.9734586486623296E-3</v>
      </c>
      <c r="AF12" s="3">
        <v>5.2150636441634802E-3</v>
      </c>
      <c r="AG12" s="3">
        <v>4.9164474658829503E-3</v>
      </c>
      <c r="AH12">
        <v>9.9035168605672492</v>
      </c>
      <c r="AI12">
        <v>0.451860038377071</v>
      </c>
      <c r="AJ12">
        <v>2948.6961748657</v>
      </c>
      <c r="AK12" t="s">
        <v>101</v>
      </c>
      <c r="AL12" t="s">
        <v>102</v>
      </c>
      <c r="AM12">
        <v>29001124335.290001</v>
      </c>
      <c r="AN12" s="7">
        <v>182539</v>
      </c>
      <c r="AO12" s="1">
        <f t="shared" si="0"/>
        <v>1.9725110102140328E-2</v>
      </c>
      <c r="AP12" s="8">
        <f t="shared" si="1"/>
        <v>21.263784199236959</v>
      </c>
      <c r="AQ12" s="14">
        <v>1</v>
      </c>
      <c r="AR12" s="15">
        <f t="shared" si="2"/>
        <v>0.14405132074176419</v>
      </c>
      <c r="AS12" s="15">
        <f t="shared" si="3"/>
        <v>-2.136970532831417E-2</v>
      </c>
      <c r="AT12" s="3">
        <f t="shared" si="4"/>
        <v>8.1525327705752361E-3</v>
      </c>
      <c r="AU12" s="3">
        <f t="shared" si="5"/>
        <v>8.1152632023034545E-3</v>
      </c>
      <c r="AV12" s="3">
        <f t="shared" si="6"/>
        <v>4.2690261196959966E-3</v>
      </c>
      <c r="AW12" s="3">
        <f t="shared" si="7"/>
        <v>6.1116734809297264E-3</v>
      </c>
      <c r="AX12" s="3">
        <f t="shared" si="8"/>
        <v>8.8922514311932637E-3</v>
      </c>
      <c r="AY12" s="15">
        <f t="shared" si="9"/>
        <v>1.4316317842920454</v>
      </c>
      <c r="AZ12" s="3"/>
      <c r="BA12" s="15"/>
      <c r="BB12" s="15"/>
    </row>
    <row r="13" spans="1:54" x14ac:dyDescent="0.25">
      <c r="A13" t="s">
        <v>37</v>
      </c>
      <c r="B13">
        <v>25.283462000911999</v>
      </c>
      <c r="C13">
        <v>2.4364774286694899E-2</v>
      </c>
      <c r="D13">
        <v>25.621114308840902</v>
      </c>
      <c r="E13">
        <v>3.4209561269161299</v>
      </c>
      <c r="F13" s="1">
        <v>0</v>
      </c>
      <c r="G13" s="1">
        <v>0</v>
      </c>
      <c r="H13">
        <v>4.2594887883178201</v>
      </c>
      <c r="I13">
        <v>110.917185042016</v>
      </c>
      <c r="J13">
        <v>111.40814626831001</v>
      </c>
      <c r="K13">
        <v>67.530886385038102</v>
      </c>
      <c r="L13">
        <v>137.23186512219999</v>
      </c>
      <c r="M13">
        <v>37.375379296816597</v>
      </c>
      <c r="N13">
        <v>94.020307065496397</v>
      </c>
      <c r="O13">
        <v>66.747626666905802</v>
      </c>
      <c r="P13">
        <v>151565.36000005499</v>
      </c>
      <c r="Q13">
        <v>180224.27082956801</v>
      </c>
      <c r="R13">
        <v>130.89231553078</v>
      </c>
      <c r="S13">
        <v>684.65820601483301</v>
      </c>
      <c r="T13">
        <v>0.67855729636887296</v>
      </c>
      <c r="U13">
        <v>0.34149233033866799</v>
      </c>
      <c r="V13" s="1">
        <v>0</v>
      </c>
      <c r="W13">
        <v>0.131962031597611</v>
      </c>
      <c r="X13">
        <v>0.52654563806372001</v>
      </c>
      <c r="Y13" s="1">
        <v>0</v>
      </c>
      <c r="Z13">
        <v>6.6608888921491E-2</v>
      </c>
      <c r="AA13">
        <v>3.07282302624058E-4</v>
      </c>
      <c r="AB13">
        <v>9.19802648282903E-3</v>
      </c>
      <c r="AC13">
        <v>3.7217031685511698E-3</v>
      </c>
      <c r="AD13" s="1">
        <v>0</v>
      </c>
      <c r="AE13" s="3">
        <v>5.2734236543919904E-3</v>
      </c>
      <c r="AF13" s="3">
        <v>5.2492233317377899E-3</v>
      </c>
      <c r="AG13" s="3">
        <v>5.8644244159698202E-3</v>
      </c>
      <c r="AH13">
        <v>9.6913069660226991</v>
      </c>
      <c r="AI13">
        <v>0.36450390812649702</v>
      </c>
      <c r="AJ13">
        <v>3537.2732210846598</v>
      </c>
      <c r="AK13" t="s">
        <v>103</v>
      </c>
      <c r="AL13" t="s">
        <v>104</v>
      </c>
      <c r="AM13">
        <v>27310865349.130001</v>
      </c>
      <c r="AN13" s="7">
        <v>180192</v>
      </c>
      <c r="AO13" s="1">
        <f t="shared" si="0"/>
        <v>2.06189565331607E-2</v>
      </c>
      <c r="AP13" s="8">
        <f t="shared" si="1"/>
        <v>22.121007476171549</v>
      </c>
      <c r="AQ13" s="14">
        <v>1</v>
      </c>
      <c r="AR13" s="15">
        <f t="shared" si="2"/>
        <v>0.14296159558496613</v>
      </c>
      <c r="AS13" s="15">
        <f t="shared" si="3"/>
        <v>-1.3178673802348717E-2</v>
      </c>
      <c r="AT13" s="3">
        <f t="shared" si="4"/>
        <v>9.2419229875216093E-3</v>
      </c>
      <c r="AU13" s="3">
        <f t="shared" si="5"/>
        <v>9.4178144236738027E-3</v>
      </c>
      <c r="AV13" s="3">
        <f t="shared" si="6"/>
        <v>4.474855783131268E-3</v>
      </c>
      <c r="AW13" s="3">
        <f t="shared" si="7"/>
        <v>7.1991474664566523E-3</v>
      </c>
      <c r="AX13" s="3">
        <f t="shared" si="8"/>
        <v>8.6190476247601615E-3</v>
      </c>
      <c r="AY13" s="15">
        <f t="shared" si="9"/>
        <v>1.6087998843661211</v>
      </c>
      <c r="AZ13" s="3"/>
      <c r="BA13" s="16"/>
      <c r="BB13" s="15"/>
    </row>
    <row r="14" spans="1:54" x14ac:dyDescent="0.25">
      <c r="A14" t="s">
        <v>37</v>
      </c>
      <c r="B14">
        <v>24.840121961657001</v>
      </c>
      <c r="C14">
        <v>2.4598142248870199E-2</v>
      </c>
      <c r="D14">
        <v>25.834327174344299</v>
      </c>
      <c r="E14">
        <v>13.680587095914399</v>
      </c>
      <c r="F14" s="1">
        <v>0</v>
      </c>
      <c r="G14" s="1">
        <v>0</v>
      </c>
      <c r="H14">
        <v>4.3932980269630599</v>
      </c>
      <c r="I14">
        <v>133.42241589244799</v>
      </c>
      <c r="J14">
        <v>133.91554882522101</v>
      </c>
      <c r="K14">
        <v>85.126709411702194</v>
      </c>
      <c r="L14">
        <v>161.60251052767899</v>
      </c>
      <c r="M14">
        <v>38.103392094948703</v>
      </c>
      <c r="N14">
        <v>93.476955643193804</v>
      </c>
      <c r="O14">
        <v>65.983854063595302</v>
      </c>
      <c r="P14">
        <v>141450.773190715</v>
      </c>
      <c r="Q14">
        <v>169035.39854690499</v>
      </c>
      <c r="R14">
        <v>132.995163906648</v>
      </c>
      <c r="S14">
        <v>692.47192018127203</v>
      </c>
      <c r="T14">
        <v>0.67978591767444696</v>
      </c>
      <c r="U14">
        <v>0.32794953269692201</v>
      </c>
      <c r="V14" s="1">
        <v>0</v>
      </c>
      <c r="W14">
        <v>0.101257161561665</v>
      </c>
      <c r="X14">
        <v>0.57079330574141096</v>
      </c>
      <c r="Y14" s="1">
        <v>0</v>
      </c>
      <c r="Z14">
        <v>7.5788286863365098E-2</v>
      </c>
      <c r="AA14">
        <v>3.1400125292887099E-4</v>
      </c>
      <c r="AB14">
        <v>9.1408460114733095E-3</v>
      </c>
      <c r="AC14">
        <v>3.1277760587133602E-3</v>
      </c>
      <c r="AD14" s="1">
        <v>0</v>
      </c>
      <c r="AE14" s="3">
        <v>6.5225612458536704E-3</v>
      </c>
      <c r="AF14" s="3">
        <v>5.2954122851241103E-3</v>
      </c>
      <c r="AG14" s="3">
        <v>5.4930013060889198E-3</v>
      </c>
      <c r="AH14">
        <v>9.6340703084779893</v>
      </c>
      <c r="AI14">
        <v>0.38201534520330299</v>
      </c>
      <c r="AJ14">
        <v>4247.2496066030099</v>
      </c>
      <c r="AK14" t="s">
        <v>105</v>
      </c>
      <c r="AL14" t="s">
        <v>106</v>
      </c>
      <c r="AM14">
        <v>20464532062.139999</v>
      </c>
      <c r="AN14" s="7">
        <v>144676</v>
      </c>
      <c r="AO14" s="1">
        <f t="shared" si="0"/>
        <v>2.024326085561521E-2</v>
      </c>
      <c r="AP14" s="8">
        <f t="shared" si="1"/>
        <v>21.76175268619599</v>
      </c>
      <c r="AQ14" s="14">
        <v>1</v>
      </c>
      <c r="AR14" s="15">
        <f t="shared" si="2"/>
        <v>0.14145778236941808</v>
      </c>
      <c r="AS14" s="15">
        <f t="shared" si="3"/>
        <v>-3.8483882548124959E-2</v>
      </c>
      <c r="AT14" s="3">
        <f t="shared" si="4"/>
        <v>8.7648996940049122E-3</v>
      </c>
      <c r="AU14" s="3">
        <f t="shared" si="5"/>
        <v>8.6746388087372318E-3</v>
      </c>
      <c r="AV14" s="3">
        <f t="shared" si="6"/>
        <v>4.6519227157650516E-3</v>
      </c>
      <c r="AW14" s="3">
        <f t="shared" si="7"/>
        <v>7.5135766394878916E-3</v>
      </c>
      <c r="AX14" s="3">
        <f t="shared" si="8"/>
        <v>9.0926665156477651E-3</v>
      </c>
      <c r="AY14" s="15">
        <f t="shared" si="9"/>
        <v>1.6151550871696316</v>
      </c>
      <c r="AZ14" s="3"/>
      <c r="BA14" s="15"/>
      <c r="BB14" s="15"/>
    </row>
    <row r="15" spans="1:54" x14ac:dyDescent="0.25">
      <c r="A15" t="s">
        <v>37</v>
      </c>
      <c r="B15">
        <v>26.055257430139701</v>
      </c>
      <c r="C15">
        <v>2.3619939327162699E-2</v>
      </c>
      <c r="D15">
        <v>24.9368437364774</v>
      </c>
      <c r="E15">
        <v>32.266986858113398</v>
      </c>
      <c r="F15" s="1">
        <v>0</v>
      </c>
      <c r="G15" s="1">
        <v>0</v>
      </c>
      <c r="H15">
        <v>4.5889393750977998</v>
      </c>
      <c r="I15">
        <v>155.340966605169</v>
      </c>
      <c r="J15">
        <v>155.61235738130799</v>
      </c>
      <c r="K15">
        <v>104.572255739765</v>
      </c>
      <c r="L15">
        <v>185.40391142456599</v>
      </c>
      <c r="M15">
        <v>38.400692272551701</v>
      </c>
      <c r="N15">
        <v>93.143489114738998</v>
      </c>
      <c r="O15">
        <v>65.454406938323203</v>
      </c>
      <c r="P15">
        <v>132438.988575525</v>
      </c>
      <c r="Q15">
        <v>159467.07687848801</v>
      </c>
      <c r="R15">
        <v>133.31993061683801</v>
      </c>
      <c r="S15">
        <v>696.19144616403901</v>
      </c>
      <c r="T15">
        <v>0.68921280322815004</v>
      </c>
      <c r="U15">
        <v>0.291469284654505</v>
      </c>
      <c r="V15" s="1">
        <v>0</v>
      </c>
      <c r="W15">
        <v>7.4721128703612402E-2</v>
      </c>
      <c r="X15">
        <v>0.63380958664188203</v>
      </c>
      <c r="Y15" s="1">
        <v>0</v>
      </c>
      <c r="Z15">
        <v>8.3900136576225498E-2</v>
      </c>
      <c r="AA15">
        <v>3.2201243673273802E-4</v>
      </c>
      <c r="AB15">
        <v>8.8905118281791297E-3</v>
      </c>
      <c r="AC15">
        <v>2.6703509878730899E-3</v>
      </c>
      <c r="AD15" s="1">
        <v>0</v>
      </c>
      <c r="AE15" s="3">
        <v>7.5138370515003897E-3</v>
      </c>
      <c r="AF15" s="3">
        <v>5.33054894314913E-3</v>
      </c>
      <c r="AG15" s="3">
        <v>4.2231401197035503E-3</v>
      </c>
      <c r="AH15">
        <v>9.6846797699739309</v>
      </c>
      <c r="AI15">
        <v>0.37249318359169697</v>
      </c>
      <c r="AJ15">
        <v>5049.5558526217901</v>
      </c>
      <c r="AK15" t="s">
        <v>107</v>
      </c>
      <c r="AL15" t="s">
        <v>108</v>
      </c>
      <c r="AM15">
        <v>8774877627.0599995</v>
      </c>
      <c r="AN15" s="7">
        <v>66256</v>
      </c>
      <c r="AO15" s="1">
        <f t="shared" si="0"/>
        <v>1.8766213327764548E-2</v>
      </c>
      <c r="AP15" s="8">
        <f t="shared" si="1"/>
        <v>20.334566179684554</v>
      </c>
      <c r="AQ15" s="14">
        <v>1</v>
      </c>
      <c r="AR15" s="15">
        <f t="shared" si="2"/>
        <v>0.28132841388917651</v>
      </c>
      <c r="AS15" s="15">
        <f t="shared" si="3"/>
        <v>4.4849849703565203E-2</v>
      </c>
      <c r="AT15" s="3">
        <f t="shared" si="4"/>
        <v>1.0297533596934003E-2</v>
      </c>
      <c r="AU15" s="3">
        <f t="shared" si="5"/>
        <v>9.6569501407297517E-3</v>
      </c>
      <c r="AV15" s="3">
        <f t="shared" si="6"/>
        <v>4.7816088603043891E-3</v>
      </c>
      <c r="AW15" s="3">
        <f t="shared" si="7"/>
        <v>7.5583070414692683E-3</v>
      </c>
      <c r="AX15" s="3">
        <f t="shared" si="8"/>
        <v>9.6690507897387017E-3</v>
      </c>
      <c r="AY15" s="15">
        <f t="shared" si="9"/>
        <v>1.5807037468531291</v>
      </c>
      <c r="AZ15" s="3"/>
      <c r="BA15" s="15"/>
      <c r="BB15" s="15"/>
    </row>
    <row r="16" spans="1:54" x14ac:dyDescent="0.25">
      <c r="A16" t="s">
        <v>37</v>
      </c>
      <c r="B16">
        <v>25.002867634995798</v>
      </c>
      <c r="C16">
        <v>2.2392593833831301E-2</v>
      </c>
      <c r="D16">
        <v>23.7966969205292</v>
      </c>
      <c r="E16">
        <v>51.424674175853099</v>
      </c>
      <c r="F16" s="1">
        <v>0</v>
      </c>
      <c r="G16" s="1">
        <v>0</v>
      </c>
      <c r="H16">
        <v>4.7932921528444998</v>
      </c>
      <c r="I16">
        <v>177.81783397309599</v>
      </c>
      <c r="J16">
        <v>178.24847470516499</v>
      </c>
      <c r="K16">
        <v>123.365196831061</v>
      </c>
      <c r="L16">
        <v>210.274061604808</v>
      </c>
      <c r="M16">
        <v>38.756635212195803</v>
      </c>
      <c r="N16">
        <v>92.941732612104005</v>
      </c>
      <c r="O16">
        <v>65.083760498350401</v>
      </c>
      <c r="P16">
        <v>122498.627016796</v>
      </c>
      <c r="Q16">
        <v>148094.782845551</v>
      </c>
      <c r="R16">
        <v>133.358259502495</v>
      </c>
      <c r="S16">
        <v>702.14897416695499</v>
      </c>
      <c r="T16">
        <v>0.697554738408389</v>
      </c>
      <c r="U16">
        <v>0.28394911848710203</v>
      </c>
      <c r="V16" s="1">
        <v>0</v>
      </c>
      <c r="W16">
        <v>6.7828466145521099E-2</v>
      </c>
      <c r="X16">
        <v>0.64822241536737601</v>
      </c>
      <c r="Y16" s="1">
        <v>0</v>
      </c>
      <c r="Z16">
        <v>8.6639285053858303E-2</v>
      </c>
      <c r="AA16">
        <v>3.33007901718982E-4</v>
      </c>
      <c r="AB16">
        <v>8.8291751026478796E-3</v>
      </c>
      <c r="AC16">
        <v>2.1705764906391799E-3</v>
      </c>
      <c r="AD16" s="1">
        <v>0</v>
      </c>
      <c r="AE16" s="3">
        <v>7.5106953581567997E-3</v>
      </c>
      <c r="AF16" s="3">
        <v>5.3785461006710398E-3</v>
      </c>
      <c r="AG16" s="3">
        <v>3.5491363407532E-3</v>
      </c>
      <c r="AH16">
        <v>9.6788494264162495</v>
      </c>
      <c r="AI16">
        <v>0.347754140193345</v>
      </c>
      <c r="AJ16">
        <v>5851.0158865625299</v>
      </c>
      <c r="AK16" t="s">
        <v>109</v>
      </c>
      <c r="AL16" t="s">
        <v>110</v>
      </c>
      <c r="AM16">
        <v>3077655505.1700001</v>
      </c>
      <c r="AN16" s="7">
        <v>25124</v>
      </c>
      <c r="AO16" s="1">
        <f t="shared" si="0"/>
        <v>1.8089865445791102E-2</v>
      </c>
      <c r="AP16" s="8">
        <f t="shared" si="1"/>
        <v>19.673117873511181</v>
      </c>
      <c r="AQ16" s="14">
        <v>1</v>
      </c>
      <c r="AR16" s="15">
        <f t="shared" si="2"/>
        <v>0.27091535748183793</v>
      </c>
      <c r="AS16" s="15">
        <f t="shared" si="3"/>
        <v>5.0686476299407923E-2</v>
      </c>
      <c r="AT16" s="3">
        <f t="shared" si="4"/>
        <v>9.1508059556866198E-3</v>
      </c>
      <c r="AU16" s="3">
        <f t="shared" si="5"/>
        <v>7.8914978567506556E-3</v>
      </c>
      <c r="AV16" s="3">
        <f t="shared" si="6"/>
        <v>4.8332084995017692E-3</v>
      </c>
      <c r="AW16" s="3">
        <f t="shared" si="7"/>
        <v>7.1794303284166494E-3</v>
      </c>
      <c r="AX16" s="3">
        <f t="shared" si="8"/>
        <v>9.3361509377147822E-3</v>
      </c>
      <c r="AY16" s="15">
        <f t="shared" si="9"/>
        <v>1.485437743717603</v>
      </c>
      <c r="AZ16" s="3"/>
      <c r="BA16" s="15"/>
      <c r="BB16" s="15"/>
    </row>
    <row r="17" spans="1:54" x14ac:dyDescent="0.25">
      <c r="A17" t="s">
        <v>37</v>
      </c>
      <c r="B17">
        <v>21.009519577771201</v>
      </c>
      <c r="C17">
        <v>2.1623860725383501E-2</v>
      </c>
      <c r="D17">
        <v>23.0745172204192</v>
      </c>
      <c r="E17">
        <v>72.202812398242401</v>
      </c>
      <c r="F17" s="1">
        <v>0</v>
      </c>
      <c r="G17" s="1">
        <v>0</v>
      </c>
      <c r="H17">
        <v>4.9959966552339301</v>
      </c>
      <c r="I17">
        <v>197.63374426792899</v>
      </c>
      <c r="J17">
        <v>198.725943254437</v>
      </c>
      <c r="K17">
        <v>141.819365625747</v>
      </c>
      <c r="L17">
        <v>233.46319344298999</v>
      </c>
      <c r="M17">
        <v>38.915329933063099</v>
      </c>
      <c r="N17">
        <v>92.016912378009295</v>
      </c>
      <c r="O17">
        <v>64.260901597735298</v>
      </c>
      <c r="P17">
        <v>110464.361924055</v>
      </c>
      <c r="Q17">
        <v>136465.52088656399</v>
      </c>
      <c r="R17">
        <v>133.42961390490399</v>
      </c>
      <c r="S17">
        <v>706.76763300805703</v>
      </c>
      <c r="T17">
        <v>0.62464248892578</v>
      </c>
      <c r="U17">
        <v>0.33189433114359501</v>
      </c>
      <c r="V17" s="1">
        <v>0</v>
      </c>
      <c r="W17">
        <v>0.11317801756864</v>
      </c>
      <c r="X17">
        <v>0.554927651287763</v>
      </c>
      <c r="Y17" s="1">
        <v>0</v>
      </c>
      <c r="Z17">
        <v>0.111883720259621</v>
      </c>
      <c r="AA17">
        <v>3.5565304695184301E-4</v>
      </c>
      <c r="AB17">
        <v>8.5433792443558292E-3</v>
      </c>
      <c r="AC17">
        <v>1.33797986703618E-3</v>
      </c>
      <c r="AD17" s="1">
        <v>0</v>
      </c>
      <c r="AE17" s="3">
        <v>7.6542803690831697E-3</v>
      </c>
      <c r="AF17" s="3">
        <v>5.3590229086360004E-3</v>
      </c>
      <c r="AG17" s="3">
        <v>3.7325222811946798E-3</v>
      </c>
      <c r="AH17">
        <v>9.6819903776034408</v>
      </c>
      <c r="AI17">
        <v>0.35863096383999998</v>
      </c>
      <c r="AJ17">
        <v>6538.5188439250296</v>
      </c>
      <c r="AK17" t="s">
        <v>111</v>
      </c>
      <c r="AL17" t="s">
        <v>112</v>
      </c>
      <c r="AM17">
        <v>607995848.02999997</v>
      </c>
      <c r="AN17" s="7">
        <v>5504</v>
      </c>
      <c r="AO17" s="1">
        <f t="shared" si="0"/>
        <v>1.7990577481138352E-2</v>
      </c>
      <c r="AP17" s="8">
        <f t="shared" si="1"/>
        <v>19.575594533565354</v>
      </c>
      <c r="AQ17" s="14">
        <v>1</v>
      </c>
      <c r="AR17" s="15">
        <f t="shared" si="2"/>
        <v>7.3250651046493864E-2</v>
      </c>
      <c r="AS17" s="15">
        <f t="shared" si="3"/>
        <v>-8.9492561119355996E-2</v>
      </c>
      <c r="AT17" s="3">
        <f t="shared" si="4"/>
        <v>5.2036425857883628E-3</v>
      </c>
      <c r="AU17" s="3">
        <f t="shared" si="5"/>
        <v>7.4306040578882345E-3</v>
      </c>
      <c r="AV17" s="3">
        <f t="shared" si="6"/>
        <v>4.7631197146055567E-3</v>
      </c>
      <c r="AW17" s="3">
        <f t="shared" si="7"/>
        <v>4.1077862475449815E-3</v>
      </c>
      <c r="AX17" s="3">
        <f t="shared" si="8"/>
        <v>8.8225879791565161E-3</v>
      </c>
      <c r="AY17" s="15">
        <f t="shared" si="9"/>
        <v>0.86241507534419704</v>
      </c>
      <c r="AZ17" s="3"/>
      <c r="BA17" s="15"/>
      <c r="BB17" s="15"/>
    </row>
    <row r="18" spans="1:54" x14ac:dyDescent="0.25">
      <c r="A18" t="s">
        <v>37</v>
      </c>
      <c r="B18">
        <v>23.6218317193754</v>
      </c>
      <c r="C18">
        <v>2.2518602093388101E-2</v>
      </c>
      <c r="D18">
        <v>23.914479677489599</v>
      </c>
      <c r="E18">
        <v>119.698165466739</v>
      </c>
      <c r="F18" s="1">
        <v>0</v>
      </c>
      <c r="G18" s="1">
        <v>0</v>
      </c>
      <c r="H18">
        <v>5.4449892089257599</v>
      </c>
      <c r="I18">
        <v>225.091067616527</v>
      </c>
      <c r="J18">
        <v>227.361333828981</v>
      </c>
      <c r="K18">
        <v>174.881505915487</v>
      </c>
      <c r="L18">
        <v>267.96937450530498</v>
      </c>
      <c r="M18">
        <v>38.190194355565701</v>
      </c>
      <c r="N18">
        <v>88.890023496874207</v>
      </c>
      <c r="O18">
        <v>62.751061555379302</v>
      </c>
      <c r="P18">
        <v>91991.206513317098</v>
      </c>
      <c r="Q18">
        <v>113973.491980919</v>
      </c>
      <c r="R18">
        <v>132.536275355008</v>
      </c>
      <c r="S18">
        <v>685.85895868175999</v>
      </c>
      <c r="T18">
        <v>0.42452761785087001</v>
      </c>
      <c r="U18">
        <v>0.465428338178142</v>
      </c>
      <c r="V18" s="1">
        <v>0</v>
      </c>
      <c r="W18">
        <v>0.107407747845174</v>
      </c>
      <c r="X18">
        <v>0.42716391397668202</v>
      </c>
      <c r="Y18" s="1">
        <v>0</v>
      </c>
      <c r="Z18">
        <v>0.29349236592870098</v>
      </c>
      <c r="AA18">
        <v>3.3856944254805402E-4</v>
      </c>
      <c r="AB18">
        <v>8.22451671625965E-3</v>
      </c>
      <c r="AC18">
        <v>1.1425944528722499E-3</v>
      </c>
      <c r="AD18" s="1">
        <v>0</v>
      </c>
      <c r="AE18" s="3">
        <v>9.6299592873085194E-3</v>
      </c>
      <c r="AF18" s="3">
        <v>5.3619820833694602E-3</v>
      </c>
      <c r="AG18" s="3">
        <v>3.1828955217345399E-3</v>
      </c>
      <c r="AH18">
        <v>9.79965607604802</v>
      </c>
      <c r="AI18">
        <v>0.34492660755197402</v>
      </c>
      <c r="AJ18">
        <v>7048.0248490907898</v>
      </c>
      <c r="AK18" t="s">
        <v>113</v>
      </c>
      <c r="AL18" t="s">
        <v>114</v>
      </c>
      <c r="AM18">
        <v>113977104.87</v>
      </c>
      <c r="AN18" s="7">
        <v>1239</v>
      </c>
      <c r="AO18" s="1">
        <f t="shared" si="0"/>
        <v>1.7107963763911705E-2</v>
      </c>
      <c r="AP18" s="8">
        <f t="shared" si="1"/>
        <v>18.703884391597747</v>
      </c>
      <c r="AQ18" s="14">
        <v>1</v>
      </c>
      <c r="AR18" s="15">
        <f t="shared" si="2"/>
        <v>0.26293721800306469</v>
      </c>
      <c r="AS18" s="15">
        <f t="shared" si="3"/>
        <v>-1.2237270559963931E-2</v>
      </c>
      <c r="AT18" s="3">
        <f t="shared" si="4"/>
        <v>8.2807773619835573E-3</v>
      </c>
      <c r="AU18" s="3">
        <f t="shared" si="5"/>
        <v>8.2581956769261222E-3</v>
      </c>
      <c r="AV18" s="3">
        <f t="shared" si="6"/>
        <v>4.5224310777488086E-3</v>
      </c>
      <c r="AW18" s="3">
        <f t="shared" si="7"/>
        <v>1.278062675467493E-2</v>
      </c>
      <c r="AX18" s="3">
        <f t="shared" si="8"/>
        <v>1.070581448366241E-2</v>
      </c>
      <c r="AY18" s="15">
        <f t="shared" si="9"/>
        <v>2.8260523012850234</v>
      </c>
      <c r="AZ18" s="3"/>
      <c r="BA18" s="15"/>
      <c r="BB18" s="15"/>
    </row>
    <row r="19" spans="1:54" x14ac:dyDescent="0.25">
      <c r="AN19" s="7">
        <f>SUM(AN3:AN18)</f>
        <v>2254129</v>
      </c>
    </row>
    <row r="21" spans="1:54" x14ac:dyDescent="0.25">
      <c r="AO21" t="s">
        <v>226</v>
      </c>
      <c r="AP21" t="s">
        <v>227</v>
      </c>
      <c r="AQ21" t="s">
        <v>228</v>
      </c>
      <c r="AR21" t="s">
        <v>229</v>
      </c>
      <c r="AS21" t="s">
        <v>238</v>
      </c>
    </row>
    <row r="22" spans="1:54" x14ac:dyDescent="0.25">
      <c r="A22" t="s">
        <v>0</v>
      </c>
      <c r="B22" t="s">
        <v>1</v>
      </c>
      <c r="C22" t="s">
        <v>2</v>
      </c>
      <c r="D22" t="s">
        <v>3</v>
      </c>
      <c r="E22" t="s">
        <v>5</v>
      </c>
      <c r="F22" t="s">
        <v>6</v>
      </c>
      <c r="G22" t="s">
        <v>208</v>
      </c>
      <c r="H22" t="s">
        <v>7</v>
      </c>
      <c r="I22" t="s">
        <v>8</v>
      </c>
      <c r="J22" t="s">
        <v>134</v>
      </c>
      <c r="K22" t="s">
        <v>143</v>
      </c>
      <c r="L22" t="s">
        <v>9</v>
      </c>
      <c r="M22" t="s">
        <v>10</v>
      </c>
      <c r="N22" t="s">
        <v>11</v>
      </c>
      <c r="O22" t="s">
        <v>13</v>
      </c>
      <c r="P22" t="s">
        <v>14</v>
      </c>
      <c r="Q22" t="s">
        <v>15</v>
      </c>
      <c r="R22" t="s">
        <v>16</v>
      </c>
      <c r="S22" t="s">
        <v>17</v>
      </c>
      <c r="T22" t="s">
        <v>18</v>
      </c>
      <c r="U22" t="s">
        <v>20</v>
      </c>
      <c r="V22" t="s">
        <v>21</v>
      </c>
      <c r="W22" t="s">
        <v>22</v>
      </c>
      <c r="X22" t="s">
        <v>23</v>
      </c>
      <c r="Y22" t="s">
        <v>24</v>
      </c>
      <c r="Z22" t="s">
        <v>25</v>
      </c>
      <c r="AA22" t="s">
        <v>26</v>
      </c>
      <c r="AB22" t="s">
        <v>27</v>
      </c>
      <c r="AC22" t="s">
        <v>120</v>
      </c>
      <c r="AD22" t="s">
        <v>28</v>
      </c>
      <c r="AE22" s="3" t="s">
        <v>29</v>
      </c>
      <c r="AF22" s="3" t="s">
        <v>233</v>
      </c>
      <c r="AG22" s="3" t="s">
        <v>30</v>
      </c>
      <c r="AH22" t="s">
        <v>31</v>
      </c>
      <c r="AI22" t="s">
        <v>32</v>
      </c>
      <c r="AJ22" t="s">
        <v>33</v>
      </c>
      <c r="AK22" t="s">
        <v>34</v>
      </c>
      <c r="AL22" t="s">
        <v>74</v>
      </c>
      <c r="AM22" t="s">
        <v>35</v>
      </c>
      <c r="AN22" s="7" t="s">
        <v>36</v>
      </c>
      <c r="AO22" s="15">
        <v>1</v>
      </c>
      <c r="AP22" s="15">
        <v>0</v>
      </c>
      <c r="AQ22" s="15">
        <v>0</v>
      </c>
      <c r="AR22" s="15">
        <v>1</v>
      </c>
    </row>
    <row r="23" spans="1:54" x14ac:dyDescent="0.25">
      <c r="A23" t="s">
        <v>37</v>
      </c>
      <c r="B23">
        <v>10.1414406961255</v>
      </c>
      <c r="C23">
        <v>6.9018713420190298E-3</v>
      </c>
      <c r="D23">
        <v>7.9749711317619596</v>
      </c>
      <c r="E23">
        <v>-62.245681578278401</v>
      </c>
      <c r="F23" s="1">
        <v>0</v>
      </c>
      <c r="G23" s="1">
        <v>0</v>
      </c>
      <c r="H23">
        <v>3.0773672391315801</v>
      </c>
      <c r="I23">
        <v>-177.424225078646</v>
      </c>
      <c r="J23">
        <v>-163.354156075795</v>
      </c>
      <c r="K23">
        <v>-183.66065433773801</v>
      </c>
      <c r="L23">
        <v>-157.64756958913901</v>
      </c>
      <c r="M23">
        <v>28.229296121203902</v>
      </c>
      <c r="N23">
        <v>91.513205296828104</v>
      </c>
      <c r="O23">
        <v>72.400773400264399</v>
      </c>
      <c r="P23">
        <v>201798.769670329</v>
      </c>
      <c r="Q23">
        <v>235514.01949030199</v>
      </c>
      <c r="R23">
        <v>82.889291872331299</v>
      </c>
      <c r="S23">
        <v>603.82737138817697</v>
      </c>
      <c r="T23">
        <v>0.45727112130949499</v>
      </c>
      <c r="U23">
        <v>0.41776401771821198</v>
      </c>
      <c r="V23" s="1">
        <v>0</v>
      </c>
      <c r="W23">
        <v>0.195191593286446</v>
      </c>
      <c r="X23">
        <v>0.38704438899534099</v>
      </c>
      <c r="Y23" s="1">
        <v>0</v>
      </c>
      <c r="Z23">
        <v>0.38484772007081602</v>
      </c>
      <c r="AA23">
        <v>3.0109130985569597E-4</v>
      </c>
      <c r="AB23">
        <v>6.0737369463657997E-3</v>
      </c>
      <c r="AC23">
        <v>1.8664840951435901E-5</v>
      </c>
      <c r="AD23" s="1">
        <v>0</v>
      </c>
      <c r="AE23" s="3">
        <v>8.8456638191556898E-4</v>
      </c>
      <c r="AF23" s="3">
        <v>2.8044832995935903E-4</v>
      </c>
      <c r="AG23" s="3">
        <v>0</v>
      </c>
      <c r="AH23">
        <v>8.2174649855611506</v>
      </c>
      <c r="AI23">
        <v>0.201728740169726</v>
      </c>
      <c r="AJ23">
        <v>7.77131949120872</v>
      </c>
      <c r="AK23" t="s">
        <v>79</v>
      </c>
      <c r="AL23" t="s">
        <v>80</v>
      </c>
      <c r="AM23">
        <v>128545816.28</v>
      </c>
      <c r="AN23" s="7">
        <v>637</v>
      </c>
      <c r="AO23" s="1">
        <f>AA23+AB23*$AO$22+AF23*AQ23+AG23*$AR$22</f>
        <v>6.6552765861808546E-3</v>
      </c>
      <c r="AP23" s="8">
        <f>100*(1-(1-AO23)^12)</f>
        <v>7.7003891204186159</v>
      </c>
      <c r="AQ23" s="14">
        <v>1</v>
      </c>
      <c r="AR23" s="15">
        <f>B23/AP23-1</f>
        <v>0.3170036653386914</v>
      </c>
      <c r="AS23" s="15">
        <f>B23/D23-1</f>
        <v>0.27165860898669969</v>
      </c>
      <c r="AT23" s="3">
        <f t="shared" ref="AT23:AT40" si="10">1-(1-B23/100)^(1/12)-AO23+AG23</f>
        <v>2.2162467455712634E-3</v>
      </c>
    </row>
    <row r="24" spans="1:54" x14ac:dyDescent="0.25">
      <c r="A24" t="s">
        <v>37</v>
      </c>
      <c r="B24">
        <v>12.3925758018711</v>
      </c>
      <c r="C24">
        <v>6.2911036284390397E-3</v>
      </c>
      <c r="D24">
        <v>7.29351065366032</v>
      </c>
      <c r="E24">
        <v>-45.608119194619697</v>
      </c>
      <c r="F24" s="1">
        <v>0</v>
      </c>
      <c r="G24" s="1">
        <v>0</v>
      </c>
      <c r="H24">
        <v>3.2655307682428898</v>
      </c>
      <c r="I24">
        <v>-154.40291272780701</v>
      </c>
      <c r="J24">
        <v>-152.27131915371899</v>
      </c>
      <c r="K24">
        <v>-162.11403086712099</v>
      </c>
      <c r="L24">
        <v>-135.02433341271299</v>
      </c>
      <c r="M24">
        <v>28.7724874517694</v>
      </c>
      <c r="N24">
        <v>94.776516968189796</v>
      </c>
      <c r="O24">
        <v>75.261249868816506</v>
      </c>
      <c r="P24">
        <v>205951.81261079901</v>
      </c>
      <c r="Q24">
        <v>237346.11783756199</v>
      </c>
      <c r="R24">
        <v>84.242765877577199</v>
      </c>
      <c r="S24">
        <v>646.39915043806195</v>
      </c>
      <c r="T24">
        <v>0.556230498454649</v>
      </c>
      <c r="U24">
        <v>0.32089452823960801</v>
      </c>
      <c r="V24" s="1">
        <v>0</v>
      </c>
      <c r="W24">
        <v>0.27159301753874998</v>
      </c>
      <c r="X24">
        <v>0.40751245422164001</v>
      </c>
      <c r="Y24" s="1">
        <v>0</v>
      </c>
      <c r="Z24">
        <v>0.22397175332990901</v>
      </c>
      <c r="AA24">
        <v>2.8929613043205999E-4</v>
      </c>
      <c r="AB24">
        <v>6.21462572396688E-3</v>
      </c>
      <c r="AC24">
        <v>1.2657570192044201E-5</v>
      </c>
      <c r="AD24" s="1">
        <v>0</v>
      </c>
      <c r="AE24" s="3">
        <v>3.1370030407497698E-4</v>
      </c>
      <c r="AF24" s="3">
        <v>8.2598249144876304E-4</v>
      </c>
      <c r="AG24" s="3">
        <v>0</v>
      </c>
      <c r="AH24">
        <v>7.9547611136416396</v>
      </c>
      <c r="AI24">
        <v>0.198535851286684</v>
      </c>
      <c r="AJ24">
        <v>34.086832536167002</v>
      </c>
      <c r="AK24" t="s">
        <v>81</v>
      </c>
      <c r="AL24" t="s">
        <v>82</v>
      </c>
      <c r="AM24">
        <v>2425700448.9299998</v>
      </c>
      <c r="AN24" s="7">
        <v>11778</v>
      </c>
      <c r="AO24" s="1">
        <f t="shared" ref="AO24:AO40" si="11">AA24+AB24*$AO$22+AF24*AQ24+AG24*$AR$22</f>
        <v>7.3299043458477028E-3</v>
      </c>
      <c r="AP24" s="8">
        <f t="shared" ref="AP24:AP40" si="12">100*(1-(1-AO24)^12)</f>
        <v>8.4498064859479864</v>
      </c>
      <c r="AQ24" s="14">
        <v>1</v>
      </c>
      <c r="AR24" s="15">
        <f t="shared" ref="AR24:AR40" si="13">B24/AP24-1</f>
        <v>0.46661060492686213</v>
      </c>
      <c r="AS24" s="15">
        <f t="shared" ref="AS24:AS40" si="14">B24/D24-1</f>
        <v>0.69912356207387782</v>
      </c>
      <c r="AT24" s="3">
        <f t="shared" si="10"/>
        <v>3.6349090623492911E-3</v>
      </c>
    </row>
    <row r="25" spans="1:54" x14ac:dyDescent="0.25">
      <c r="A25" t="s">
        <v>37</v>
      </c>
      <c r="B25">
        <v>9.9607185615100899</v>
      </c>
      <c r="C25">
        <v>7.9692699570222906E-3</v>
      </c>
      <c r="D25">
        <v>9.15490037025892</v>
      </c>
      <c r="E25">
        <v>-41.360557700164598</v>
      </c>
      <c r="F25" s="1">
        <v>0</v>
      </c>
      <c r="G25" s="1">
        <v>0</v>
      </c>
      <c r="H25">
        <v>3.3706766353876199</v>
      </c>
      <c r="I25">
        <v>-129.99318968267301</v>
      </c>
      <c r="J25">
        <v>-128.994922593902</v>
      </c>
      <c r="K25">
        <v>-142.04371974277799</v>
      </c>
      <c r="L25">
        <v>-110.20941582981401</v>
      </c>
      <c r="M25">
        <v>29.766051995435799</v>
      </c>
      <c r="N25">
        <v>94.735312080156902</v>
      </c>
      <c r="O25">
        <v>74.920368769328405</v>
      </c>
      <c r="P25">
        <v>201714.42805833</v>
      </c>
      <c r="Q25">
        <v>237429.20358499701</v>
      </c>
      <c r="R25">
        <v>84.307136110269795</v>
      </c>
      <c r="S25">
        <v>652.92305965373498</v>
      </c>
      <c r="T25">
        <v>0.54891061215767001</v>
      </c>
      <c r="U25">
        <v>0.34728101233008701</v>
      </c>
      <c r="V25" s="1">
        <v>0</v>
      </c>
      <c r="W25">
        <v>0.24190625714684999</v>
      </c>
      <c r="X25">
        <v>0.410812730523062</v>
      </c>
      <c r="Y25" s="1">
        <v>0</v>
      </c>
      <c r="Z25">
        <v>0.226864380088967</v>
      </c>
      <c r="AA25">
        <v>2.9068479296338602E-4</v>
      </c>
      <c r="AB25">
        <v>7.0762127231561202E-3</v>
      </c>
      <c r="AC25">
        <v>2.3301315544053199E-4</v>
      </c>
      <c r="AD25" s="1">
        <v>0</v>
      </c>
      <c r="AE25" s="3">
        <v>1.09921612131088E-3</v>
      </c>
      <c r="AF25" s="3">
        <v>1.42149910991986E-3</v>
      </c>
      <c r="AG25" s="3">
        <v>1.9056588120753101E-8</v>
      </c>
      <c r="AH25">
        <v>7.8495783610399004</v>
      </c>
      <c r="AI25">
        <v>0.20218990970401499</v>
      </c>
      <c r="AJ25">
        <v>48.955977955802197</v>
      </c>
      <c r="AK25" t="s">
        <v>83</v>
      </c>
      <c r="AL25" t="s">
        <v>84</v>
      </c>
      <c r="AM25">
        <v>12338669849.9</v>
      </c>
      <c r="AN25" s="7">
        <v>61169</v>
      </c>
      <c r="AO25" s="1">
        <f t="shared" si="11"/>
        <v>8.7884156826274866E-3</v>
      </c>
      <c r="AP25" s="8">
        <f t="shared" si="12"/>
        <v>10.050981642506695</v>
      </c>
      <c r="AQ25" s="14">
        <v>1</v>
      </c>
      <c r="AR25" s="15">
        <f t="shared" si="13"/>
        <v>-8.9805239136914183E-3</v>
      </c>
      <c r="AS25" s="15">
        <f t="shared" si="14"/>
        <v>8.80204217043139E-2</v>
      </c>
      <c r="AT25" s="3">
        <f t="shared" si="10"/>
        <v>-8.2832216036890453E-5</v>
      </c>
    </row>
    <row r="26" spans="1:54" x14ac:dyDescent="0.25">
      <c r="A26" t="s">
        <v>37</v>
      </c>
      <c r="B26">
        <v>11.331136329306499</v>
      </c>
      <c r="C26">
        <v>9.7492260849461401E-3</v>
      </c>
      <c r="D26">
        <v>11.0917041651778</v>
      </c>
      <c r="E26">
        <v>-32.3417368508102</v>
      </c>
      <c r="F26" s="1">
        <v>0</v>
      </c>
      <c r="G26" s="1">
        <v>0</v>
      </c>
      <c r="H26">
        <v>3.51638627996341</v>
      </c>
      <c r="I26">
        <v>-106.000249612153</v>
      </c>
      <c r="J26">
        <v>-105.560376326973</v>
      </c>
      <c r="K26">
        <v>-124.137956442647</v>
      </c>
      <c r="L26">
        <v>-85.632642178141595</v>
      </c>
      <c r="M26">
        <v>31.2100693842075</v>
      </c>
      <c r="N26">
        <v>94.637045328284003</v>
      </c>
      <c r="O26">
        <v>74.437021428676104</v>
      </c>
      <c r="P26">
        <v>195921.38503582499</v>
      </c>
      <c r="Q26">
        <v>235814.49612105999</v>
      </c>
      <c r="R26">
        <v>84.457999890581206</v>
      </c>
      <c r="S26">
        <v>660.77318346427001</v>
      </c>
      <c r="T26">
        <v>0.55898859935100298</v>
      </c>
      <c r="U26">
        <v>0.34379621598223398</v>
      </c>
      <c r="V26" s="1">
        <v>0</v>
      </c>
      <c r="W26">
        <v>0.220826192600029</v>
      </c>
      <c r="X26">
        <v>0.43537759141773602</v>
      </c>
      <c r="Y26" s="1">
        <v>0</v>
      </c>
      <c r="Z26">
        <v>0.20962381772701999</v>
      </c>
      <c r="AA26">
        <v>2.9293869465592899E-4</v>
      </c>
      <c r="AB26">
        <v>7.6894797266932003E-3</v>
      </c>
      <c r="AC26">
        <v>5.7974511249835503E-4</v>
      </c>
      <c r="AD26" s="1">
        <v>0</v>
      </c>
      <c r="AE26" s="3">
        <v>1.62122154241114E-3</v>
      </c>
      <c r="AF26" s="3">
        <v>2.0343050666109001E-3</v>
      </c>
      <c r="AG26" s="3">
        <v>1.1384734931375301E-6</v>
      </c>
      <c r="AH26">
        <v>7.6470623024860904</v>
      </c>
      <c r="AI26">
        <v>0.20680427433666601</v>
      </c>
      <c r="AJ26">
        <v>95.138273381808105</v>
      </c>
      <c r="AK26" t="s">
        <v>85</v>
      </c>
      <c r="AL26" t="s">
        <v>86</v>
      </c>
      <c r="AM26">
        <v>39840417725.650002</v>
      </c>
      <c r="AN26" s="7">
        <v>203349</v>
      </c>
      <c r="AO26" s="1">
        <f t="shared" si="11"/>
        <v>1.0017861961453167E-2</v>
      </c>
      <c r="AP26" s="8">
        <f t="shared" si="12"/>
        <v>11.380701920981251</v>
      </c>
      <c r="AQ26" s="14">
        <v>1</v>
      </c>
      <c r="AR26" s="15">
        <f t="shared" si="13"/>
        <v>-4.3552315154984367E-3</v>
      </c>
      <c r="AS26" s="15">
        <f t="shared" si="14"/>
        <v>2.1586598467022933E-2</v>
      </c>
      <c r="AT26" s="3">
        <f t="shared" si="10"/>
        <v>-4.4991881408403048E-5</v>
      </c>
    </row>
    <row r="27" spans="1:54" x14ac:dyDescent="0.25">
      <c r="A27" t="s">
        <v>37</v>
      </c>
      <c r="B27">
        <v>12.4285272587835</v>
      </c>
      <c r="C27">
        <v>1.10235056206798E-2</v>
      </c>
      <c r="D27">
        <v>12.4549419832471</v>
      </c>
      <c r="E27">
        <v>-23.3392737895769</v>
      </c>
      <c r="F27" s="1">
        <v>0</v>
      </c>
      <c r="G27" s="1">
        <v>0</v>
      </c>
      <c r="H27">
        <v>3.6562865326095699</v>
      </c>
      <c r="I27">
        <v>-81.847934598750101</v>
      </c>
      <c r="J27">
        <v>-81.692016868933905</v>
      </c>
      <c r="K27">
        <v>-104.142620699723</v>
      </c>
      <c r="L27">
        <v>-60.975143371726602</v>
      </c>
      <c r="M27">
        <v>31.891762889974299</v>
      </c>
      <c r="N27">
        <v>94.310284697863906</v>
      </c>
      <c r="O27">
        <v>73.860880263385198</v>
      </c>
      <c r="P27">
        <v>191178.41679736201</v>
      </c>
      <c r="Q27">
        <v>234286.88580973001</v>
      </c>
      <c r="R27">
        <v>84.496673343484204</v>
      </c>
      <c r="S27">
        <v>665.39648404410002</v>
      </c>
      <c r="T27">
        <v>0.55199811083457195</v>
      </c>
      <c r="U27">
        <v>0.34958374305328399</v>
      </c>
      <c r="V27" s="1">
        <v>0</v>
      </c>
      <c r="W27">
        <v>0.203486198044874</v>
      </c>
      <c r="X27">
        <v>0.44693005890184101</v>
      </c>
      <c r="Y27" s="1">
        <v>0</v>
      </c>
      <c r="Z27">
        <v>0.221109247263759</v>
      </c>
      <c r="AA27">
        <v>2.94721628389572E-4</v>
      </c>
      <c r="AB27">
        <v>8.3537385668221893E-3</v>
      </c>
      <c r="AC27">
        <v>7.8647083203986902E-4</v>
      </c>
      <c r="AD27" s="1">
        <v>0</v>
      </c>
      <c r="AE27" s="3">
        <v>1.6601635375725801E-3</v>
      </c>
      <c r="AF27" s="3">
        <v>2.6989093509766E-3</v>
      </c>
      <c r="AG27" s="3">
        <v>1.1169162238747299E-5</v>
      </c>
      <c r="AH27">
        <v>7.6299890778066199</v>
      </c>
      <c r="AI27">
        <v>0.21167419075180999</v>
      </c>
      <c r="AJ27">
        <v>174.765598618029</v>
      </c>
      <c r="AK27" t="s">
        <v>87</v>
      </c>
      <c r="AL27" t="s">
        <v>88</v>
      </c>
      <c r="AM27">
        <v>98810373543.300003</v>
      </c>
      <c r="AN27" s="7">
        <v>516849</v>
      </c>
      <c r="AO27" s="1">
        <f t="shared" si="11"/>
        <v>1.1358538708427108E-2</v>
      </c>
      <c r="AP27" s="8">
        <f t="shared" si="12"/>
        <v>12.810168669524714</v>
      </c>
      <c r="AQ27" s="14">
        <v>1</v>
      </c>
      <c r="AR27" s="15">
        <f t="shared" si="13"/>
        <v>-2.9792067582149473E-2</v>
      </c>
      <c r="AS27" s="15">
        <f t="shared" si="14"/>
        <v>-2.1208227624929243E-3</v>
      </c>
      <c r="AT27" s="3">
        <f t="shared" si="10"/>
        <v>-3.4872724562889186E-4</v>
      </c>
    </row>
    <row r="28" spans="1:54" x14ac:dyDescent="0.25">
      <c r="A28" t="s">
        <v>37</v>
      </c>
      <c r="B28">
        <v>13.9664403776325</v>
      </c>
      <c r="C28">
        <v>1.26289121139305E-2</v>
      </c>
      <c r="D28">
        <v>14.1451422163946</v>
      </c>
      <c r="E28">
        <v>-16.981009024404099</v>
      </c>
      <c r="F28" s="1">
        <v>0</v>
      </c>
      <c r="G28" s="1">
        <v>0</v>
      </c>
      <c r="H28">
        <v>3.7529722993314598</v>
      </c>
      <c r="I28">
        <v>-58.264536952766697</v>
      </c>
      <c r="J28">
        <v>-58.531300034286502</v>
      </c>
      <c r="K28">
        <v>-87.9059242152275</v>
      </c>
      <c r="L28">
        <v>-37.046503655127303</v>
      </c>
      <c r="M28">
        <v>32.410172024967402</v>
      </c>
      <c r="N28">
        <v>93.944748623111394</v>
      </c>
      <c r="O28">
        <v>73.181343740304797</v>
      </c>
      <c r="P28">
        <v>188078.946246932</v>
      </c>
      <c r="Q28">
        <v>233228.89518524401</v>
      </c>
      <c r="R28">
        <v>84.638763690935704</v>
      </c>
      <c r="S28">
        <v>675.778716174735</v>
      </c>
      <c r="T28">
        <v>0.52887579266440399</v>
      </c>
      <c r="U28">
        <v>0.36083189071405097</v>
      </c>
      <c r="V28" s="1">
        <v>0</v>
      </c>
      <c r="W28">
        <v>0.190016924904615</v>
      </c>
      <c r="X28">
        <v>0.449151184381333</v>
      </c>
      <c r="Y28" s="1">
        <v>0</v>
      </c>
      <c r="Z28">
        <v>0.25116211434164998</v>
      </c>
      <c r="AA28">
        <v>2.9621864434236001E-4</v>
      </c>
      <c r="AB28">
        <v>8.8779392935633902E-3</v>
      </c>
      <c r="AC28">
        <v>1.0850232776269701E-3</v>
      </c>
      <c r="AD28" s="1">
        <v>0</v>
      </c>
      <c r="AE28" s="3">
        <v>2.3751161832850898E-3</v>
      </c>
      <c r="AF28" s="3">
        <v>3.40311166097391E-3</v>
      </c>
      <c r="AG28" s="3">
        <v>3.8847544025822603E-5</v>
      </c>
      <c r="AH28">
        <v>7.6859816943104597</v>
      </c>
      <c r="AI28">
        <v>0.21756305942134099</v>
      </c>
      <c r="AJ28">
        <v>302.324144098989</v>
      </c>
      <c r="AK28" t="s">
        <v>89</v>
      </c>
      <c r="AL28" t="s">
        <v>90</v>
      </c>
      <c r="AM28">
        <v>160924107987.79999</v>
      </c>
      <c r="AN28" s="7">
        <v>855620</v>
      </c>
      <c r="AO28" s="1">
        <f t="shared" si="11"/>
        <v>1.2616117142905482E-2</v>
      </c>
      <c r="AP28" s="8">
        <f t="shared" si="12"/>
        <v>14.131790534603484</v>
      </c>
      <c r="AQ28" s="14">
        <v>1</v>
      </c>
      <c r="AR28" s="15">
        <f t="shared" si="13"/>
        <v>-1.1700580798031379E-2</v>
      </c>
      <c r="AS28" s="15">
        <f t="shared" si="14"/>
        <v>-1.2633442352737889E-2</v>
      </c>
      <c r="AT28" s="3">
        <f t="shared" si="10"/>
        <v>-1.1945722382038562E-4</v>
      </c>
    </row>
    <row r="29" spans="1:54" x14ac:dyDescent="0.25">
      <c r="A29" t="s">
        <v>37</v>
      </c>
      <c r="B29">
        <v>15.727157276560099</v>
      </c>
      <c r="C29">
        <v>1.4566674124009801E-2</v>
      </c>
      <c r="D29">
        <v>16.145389791678099</v>
      </c>
      <c r="E29">
        <v>-9.8623478652994194</v>
      </c>
      <c r="F29" s="1">
        <v>0</v>
      </c>
      <c r="G29" s="1">
        <v>0</v>
      </c>
      <c r="H29">
        <v>3.8467859654732499</v>
      </c>
      <c r="I29">
        <v>-33.830556836309398</v>
      </c>
      <c r="J29">
        <v>-34.336279755836102</v>
      </c>
      <c r="K29">
        <v>-70.076765583215106</v>
      </c>
      <c r="L29">
        <v>-12.3206151576862</v>
      </c>
      <c r="M29">
        <v>32.2798251704357</v>
      </c>
      <c r="N29">
        <v>93.302652307355004</v>
      </c>
      <c r="O29">
        <v>72.578428761917195</v>
      </c>
      <c r="P29">
        <v>185500.00054739299</v>
      </c>
      <c r="Q29">
        <v>233931.77820542501</v>
      </c>
      <c r="R29">
        <v>84.865114916571102</v>
      </c>
      <c r="S29">
        <v>685.245359617247</v>
      </c>
      <c r="T29">
        <v>0.50580728054634805</v>
      </c>
      <c r="U29">
        <v>0.36914225293262498</v>
      </c>
      <c r="V29" s="1">
        <v>0</v>
      </c>
      <c r="W29">
        <v>0.17778218781899</v>
      </c>
      <c r="X29">
        <v>0.453075559248384</v>
      </c>
      <c r="Y29" s="1">
        <v>0</v>
      </c>
      <c r="Z29">
        <v>0.28695232552739403</v>
      </c>
      <c r="AA29">
        <v>2.9802772138179699E-4</v>
      </c>
      <c r="AB29">
        <v>9.0107960819144298E-3</v>
      </c>
      <c r="AC29">
        <v>1.5513389715133799E-3</v>
      </c>
      <c r="AD29" s="1">
        <v>0</v>
      </c>
      <c r="AE29" s="3">
        <v>3.43013319769236E-3</v>
      </c>
      <c r="AF29" s="3">
        <v>3.7644469113079001E-3</v>
      </c>
      <c r="AG29" s="3">
        <v>2.7644389984583302E-4</v>
      </c>
      <c r="AH29">
        <v>7.7846740047129801</v>
      </c>
      <c r="AI29">
        <v>0.220018276527951</v>
      </c>
      <c r="AJ29">
        <v>525.515862453213</v>
      </c>
      <c r="AK29" t="s">
        <v>91</v>
      </c>
      <c r="AL29" t="s">
        <v>92</v>
      </c>
      <c r="AM29">
        <v>196075355578.60001</v>
      </c>
      <c r="AN29" s="7">
        <v>1057010</v>
      </c>
      <c r="AO29" s="1">
        <f t="shared" si="11"/>
        <v>1.334971461444996E-2</v>
      </c>
      <c r="AP29" s="8">
        <f t="shared" si="12"/>
        <v>14.89424083523182</v>
      </c>
      <c r="AQ29" s="14">
        <v>1</v>
      </c>
      <c r="AR29" s="15">
        <f t="shared" si="13"/>
        <v>5.5922047356589344E-2</v>
      </c>
      <c r="AS29" s="15">
        <f t="shared" si="14"/>
        <v>-2.5904144806313201E-2</v>
      </c>
      <c r="AT29" s="3">
        <f t="shared" si="10"/>
        <v>1.0847585094956836E-3</v>
      </c>
    </row>
    <row r="30" spans="1:54" x14ac:dyDescent="0.25">
      <c r="A30" t="s">
        <v>37</v>
      </c>
      <c r="B30">
        <v>18.3129877635402</v>
      </c>
      <c r="C30">
        <v>1.6854372567606701E-2</v>
      </c>
      <c r="D30">
        <v>18.451829130808999</v>
      </c>
      <c r="E30">
        <v>-3.9641764389117302</v>
      </c>
      <c r="F30" s="1">
        <v>0</v>
      </c>
      <c r="G30" s="1">
        <v>0</v>
      </c>
      <c r="H30">
        <v>3.9151604098324002</v>
      </c>
      <c r="I30">
        <v>-9.55075598623581</v>
      </c>
      <c r="J30">
        <v>-10.953334890726699</v>
      </c>
      <c r="K30">
        <v>-45.564639847693599</v>
      </c>
      <c r="L30">
        <v>12.179734260055</v>
      </c>
      <c r="M30">
        <v>31.230458925581701</v>
      </c>
      <c r="N30">
        <v>92.909331395534096</v>
      </c>
      <c r="O30">
        <v>72.465386090713906</v>
      </c>
      <c r="P30">
        <v>183533.79238714799</v>
      </c>
      <c r="Q30">
        <v>233072.326329089</v>
      </c>
      <c r="R30">
        <v>85.6123605297051</v>
      </c>
      <c r="S30">
        <v>688.947812771435</v>
      </c>
      <c r="T30">
        <v>0.49180714529846398</v>
      </c>
      <c r="U30">
        <v>0.36973836377311498</v>
      </c>
      <c r="V30" s="1">
        <v>0</v>
      </c>
      <c r="W30">
        <v>0.17230405769244</v>
      </c>
      <c r="X30">
        <v>0.45795757853444302</v>
      </c>
      <c r="Y30" s="1">
        <v>0</v>
      </c>
      <c r="Z30">
        <v>0.31264678431052401</v>
      </c>
      <c r="AA30">
        <v>2.98008803041388E-4</v>
      </c>
      <c r="AB30">
        <v>8.8607680861334404E-3</v>
      </c>
      <c r="AC30">
        <v>2.1509224205064899E-3</v>
      </c>
      <c r="AD30" s="1">
        <v>0</v>
      </c>
      <c r="AE30" s="3">
        <v>4.24655182048917E-3</v>
      </c>
      <c r="AF30" s="3">
        <v>3.7555572930809801E-3</v>
      </c>
      <c r="AG30" s="3">
        <v>1.29820881170029E-3</v>
      </c>
      <c r="AH30">
        <v>8.02770955184908</v>
      </c>
      <c r="AI30">
        <v>0.219555594850943</v>
      </c>
      <c r="AJ30">
        <v>760.96231197442501</v>
      </c>
      <c r="AK30" t="s">
        <v>93</v>
      </c>
      <c r="AL30" t="s">
        <v>94</v>
      </c>
      <c r="AM30">
        <v>212667579523.10001</v>
      </c>
      <c r="AN30" s="7">
        <v>1158738</v>
      </c>
      <c r="AO30" s="1">
        <f t="shared" si="11"/>
        <v>1.4212542993956098E-2</v>
      </c>
      <c r="AP30" s="8">
        <f t="shared" si="12"/>
        <v>15.783060355029443</v>
      </c>
      <c r="AQ30" s="14">
        <v>1</v>
      </c>
      <c r="AR30" s="15">
        <f t="shared" si="13"/>
        <v>0.16029384362739063</v>
      </c>
      <c r="AS30" s="15">
        <f t="shared" si="14"/>
        <v>-7.5245313775953448E-3</v>
      </c>
      <c r="AT30" s="3">
        <f t="shared" si="10"/>
        <v>3.8006576984042492E-3</v>
      </c>
    </row>
    <row r="31" spans="1:54" x14ac:dyDescent="0.25">
      <c r="A31" t="s">
        <v>37</v>
      </c>
      <c r="B31">
        <v>20.755968826310699</v>
      </c>
      <c r="C31">
        <v>1.9881451589167799E-2</v>
      </c>
      <c r="D31">
        <v>21.4143412937375</v>
      </c>
      <c r="E31">
        <v>2.2991073689329302</v>
      </c>
      <c r="F31" s="1">
        <v>0</v>
      </c>
      <c r="G31" s="1">
        <v>0</v>
      </c>
      <c r="H31">
        <v>3.9877626442073302</v>
      </c>
      <c r="I31">
        <v>14.8083856201331</v>
      </c>
      <c r="J31">
        <v>13.3116464661662</v>
      </c>
      <c r="K31">
        <v>-20.6275292571516</v>
      </c>
      <c r="L31">
        <v>36.902022420748303</v>
      </c>
      <c r="M31">
        <v>30.420011891705698</v>
      </c>
      <c r="N31">
        <v>92.712963089685601</v>
      </c>
      <c r="O31">
        <v>72.484758412862803</v>
      </c>
      <c r="P31">
        <v>180551.45948225001</v>
      </c>
      <c r="Q31">
        <v>230340.504681563</v>
      </c>
      <c r="R31">
        <v>87.942651261192907</v>
      </c>
      <c r="S31">
        <v>690.52152361493495</v>
      </c>
      <c r="T31">
        <v>0.49083112445077298</v>
      </c>
      <c r="U31">
        <v>0.37141662763375699</v>
      </c>
      <c r="V31" s="1">
        <v>0</v>
      </c>
      <c r="W31">
        <v>0.15864046789741401</v>
      </c>
      <c r="X31">
        <v>0.46994290446882803</v>
      </c>
      <c r="Y31" s="1">
        <v>0</v>
      </c>
      <c r="Z31">
        <v>0.32085283503316098</v>
      </c>
      <c r="AA31">
        <v>2.9667750658290699E-4</v>
      </c>
      <c r="AB31">
        <v>8.50822543811805E-3</v>
      </c>
      <c r="AC31">
        <v>2.9424512624011902E-3</v>
      </c>
      <c r="AD31" s="1">
        <v>0</v>
      </c>
      <c r="AE31" s="3">
        <v>5.0556145722936898E-3</v>
      </c>
      <c r="AF31" s="3">
        <v>3.72434873524176E-3</v>
      </c>
      <c r="AG31" s="3">
        <v>3.0785877697277501E-3</v>
      </c>
      <c r="AH31">
        <v>8.22086493741946</v>
      </c>
      <c r="AI31">
        <v>0.218940589213305</v>
      </c>
      <c r="AJ31">
        <v>1012.145287467</v>
      </c>
      <c r="AK31" t="s">
        <v>95</v>
      </c>
      <c r="AL31" t="s">
        <v>96</v>
      </c>
      <c r="AM31">
        <v>162578283896.63</v>
      </c>
      <c r="AN31" s="7">
        <v>900454</v>
      </c>
      <c r="AO31" s="1">
        <f t="shared" si="11"/>
        <v>1.5607839449670466E-2</v>
      </c>
      <c r="AP31" s="8">
        <f t="shared" si="12"/>
        <v>17.202398313965471</v>
      </c>
      <c r="AQ31" s="14">
        <v>1</v>
      </c>
      <c r="AR31" s="15">
        <f t="shared" si="13"/>
        <v>0.20657413271615299</v>
      </c>
      <c r="AS31" s="15">
        <f t="shared" si="14"/>
        <v>-3.0744465047791936E-2</v>
      </c>
      <c r="AT31" s="3">
        <f t="shared" si="10"/>
        <v>6.6705461841175149E-3</v>
      </c>
    </row>
    <row r="32" spans="1:54" x14ac:dyDescent="0.25">
      <c r="A32" t="s">
        <v>37</v>
      </c>
      <c r="B32">
        <v>21.756716820291</v>
      </c>
      <c r="C32">
        <v>2.1728095290986099E-2</v>
      </c>
      <c r="D32">
        <v>23.172805768815898</v>
      </c>
      <c r="E32">
        <v>5.9737595587258401</v>
      </c>
      <c r="F32" s="1">
        <v>0</v>
      </c>
      <c r="G32" s="1">
        <v>0</v>
      </c>
      <c r="H32">
        <v>4.0574030111163797</v>
      </c>
      <c r="I32">
        <v>38.561949650113903</v>
      </c>
      <c r="J32">
        <v>36.796276646064399</v>
      </c>
      <c r="K32">
        <v>2.58744546505755</v>
      </c>
      <c r="L32">
        <v>61.796899840362698</v>
      </c>
      <c r="M32">
        <v>30.3478742805632</v>
      </c>
      <c r="N32">
        <v>92.545418530540402</v>
      </c>
      <c r="O32">
        <v>72.401003255078905</v>
      </c>
      <c r="P32">
        <v>171671.31487940301</v>
      </c>
      <c r="Q32">
        <v>217131.79086411599</v>
      </c>
      <c r="R32">
        <v>93.972285181207397</v>
      </c>
      <c r="S32">
        <v>693.555095174862</v>
      </c>
      <c r="T32">
        <v>0.519246793289037</v>
      </c>
      <c r="U32">
        <v>0.36326373746620999</v>
      </c>
      <c r="V32" s="1">
        <v>0</v>
      </c>
      <c r="W32">
        <v>0.14043689503875201</v>
      </c>
      <c r="X32">
        <v>0.496299367495037</v>
      </c>
      <c r="Y32" s="1">
        <v>0</v>
      </c>
      <c r="Z32">
        <v>0.28187001366266001</v>
      </c>
      <c r="AA32">
        <v>2.9663725167074001E-4</v>
      </c>
      <c r="AB32">
        <v>8.2121581978244103E-3</v>
      </c>
      <c r="AC32">
        <v>2.8926210856255398E-3</v>
      </c>
      <c r="AD32" s="1">
        <v>0</v>
      </c>
      <c r="AE32" s="3">
        <v>5.7449026267430399E-3</v>
      </c>
      <c r="AF32" s="3">
        <v>3.7097251297393999E-3</v>
      </c>
      <c r="AG32" s="3">
        <v>4.5818569529736796E-3</v>
      </c>
      <c r="AH32">
        <v>8.2537309612984</v>
      </c>
      <c r="AI32">
        <v>0.21872399218595201</v>
      </c>
      <c r="AJ32">
        <v>1392.29920977546</v>
      </c>
      <c r="AK32" t="s">
        <v>97</v>
      </c>
      <c r="AL32" t="s">
        <v>98</v>
      </c>
      <c r="AM32">
        <v>128899750119.83</v>
      </c>
      <c r="AN32" s="7">
        <v>750852</v>
      </c>
      <c r="AO32" s="1">
        <f t="shared" si="11"/>
        <v>1.6800377532208231E-2</v>
      </c>
      <c r="AP32" s="8">
        <f t="shared" si="12"/>
        <v>18.398068712743875</v>
      </c>
      <c r="AQ32" s="14">
        <v>1</v>
      </c>
      <c r="AR32" s="15">
        <f t="shared" si="13"/>
        <v>0.18255438437517491</v>
      </c>
      <c r="AS32" s="15">
        <f t="shared" si="14"/>
        <v>-6.1109947696992184E-2</v>
      </c>
      <c r="AT32" s="3">
        <f t="shared" si="10"/>
        <v>8.0194851974203594E-3</v>
      </c>
    </row>
    <row r="33" spans="1:48" x14ac:dyDescent="0.25">
      <c r="A33" t="s">
        <v>37</v>
      </c>
      <c r="B33">
        <v>22.203942039429599</v>
      </c>
      <c r="C33">
        <v>2.20514801845909E-2</v>
      </c>
      <c r="D33">
        <v>23.477011168660301</v>
      </c>
      <c r="E33">
        <v>10.3572359614453</v>
      </c>
      <c r="F33" s="1">
        <v>0</v>
      </c>
      <c r="G33" s="1">
        <v>0</v>
      </c>
      <c r="H33">
        <v>4.1647077216147803</v>
      </c>
      <c r="I33">
        <v>61.210821767273899</v>
      </c>
      <c r="J33">
        <v>58.893393965054699</v>
      </c>
      <c r="K33">
        <v>29.204962776115298</v>
      </c>
      <c r="L33">
        <v>86.439712672102999</v>
      </c>
      <c r="M33">
        <v>31.324587796173802</v>
      </c>
      <c r="N33">
        <v>92.748051556727503</v>
      </c>
      <c r="O33">
        <v>72.406786981038394</v>
      </c>
      <c r="P33">
        <v>158072.63813137601</v>
      </c>
      <c r="Q33">
        <v>197386.12689199799</v>
      </c>
      <c r="R33">
        <v>105.124339606731</v>
      </c>
      <c r="S33">
        <v>689.48261139230897</v>
      </c>
      <c r="T33">
        <v>0.586545048220802</v>
      </c>
      <c r="U33">
        <v>0.35370830495847599</v>
      </c>
      <c r="V33" s="1">
        <v>0</v>
      </c>
      <c r="W33">
        <v>0.118521791900825</v>
      </c>
      <c r="X33">
        <v>0.52776990314069705</v>
      </c>
      <c r="Y33" s="1">
        <v>0</v>
      </c>
      <c r="Z33">
        <v>0.19638251404691301</v>
      </c>
      <c r="AA33">
        <v>2.98150471503063E-4</v>
      </c>
      <c r="AB33">
        <v>8.0650125215720597E-3</v>
      </c>
      <c r="AC33">
        <v>2.9303198448290199E-3</v>
      </c>
      <c r="AD33" s="1">
        <v>0</v>
      </c>
      <c r="AE33" s="3">
        <v>6.3403533460031601E-3</v>
      </c>
      <c r="AF33" s="3">
        <v>3.7526900952898801E-3</v>
      </c>
      <c r="AG33" s="3">
        <v>4.4177034105167103E-3</v>
      </c>
      <c r="AH33">
        <v>8.0802899676882607</v>
      </c>
      <c r="AI33">
        <v>0.22019197526159301</v>
      </c>
      <c r="AJ33">
        <v>1957.7959259259901</v>
      </c>
      <c r="AK33" t="s">
        <v>99</v>
      </c>
      <c r="AL33" t="s">
        <v>100</v>
      </c>
      <c r="AM33">
        <v>88338893819.720001</v>
      </c>
      <c r="AN33" s="7">
        <v>558850</v>
      </c>
      <c r="AO33" s="1">
        <f t="shared" si="11"/>
        <v>1.6533556498881712E-2</v>
      </c>
      <c r="AP33" s="8">
        <f t="shared" si="12"/>
        <v>18.131929805695613</v>
      </c>
      <c r="AQ33" s="14">
        <v>1</v>
      </c>
      <c r="AR33" s="15">
        <f t="shared" si="13"/>
        <v>0.22457688052900382</v>
      </c>
      <c r="AS33" s="15">
        <f t="shared" si="14"/>
        <v>-5.422620111584453E-2</v>
      </c>
      <c r="AT33" s="3">
        <f t="shared" si="10"/>
        <v>8.5900590837660225E-3</v>
      </c>
    </row>
    <row r="34" spans="1:48" x14ac:dyDescent="0.25">
      <c r="A34" t="s">
        <v>37</v>
      </c>
      <c r="B34">
        <v>21.744877541716399</v>
      </c>
      <c r="C34">
        <v>2.1877892893843402E-2</v>
      </c>
      <c r="D34">
        <v>23.313856641466401</v>
      </c>
      <c r="E34">
        <v>10.785577725044799</v>
      </c>
      <c r="F34" s="1">
        <v>0</v>
      </c>
      <c r="G34" s="1">
        <v>0</v>
      </c>
      <c r="H34">
        <v>4.2470593602929103</v>
      </c>
      <c r="I34">
        <v>83.863454454812</v>
      </c>
      <c r="J34">
        <v>82.049372903103006</v>
      </c>
      <c r="K34">
        <v>53.577024324392397</v>
      </c>
      <c r="L34">
        <v>111.511927142346</v>
      </c>
      <c r="M34">
        <v>33.411840723756598</v>
      </c>
      <c r="N34">
        <v>93.359160720830104</v>
      </c>
      <c r="O34">
        <v>72.4993795547541</v>
      </c>
      <c r="P34">
        <v>144202.23465715899</v>
      </c>
      <c r="Q34">
        <v>180408.849951204</v>
      </c>
      <c r="R34">
        <v>118.463050280076</v>
      </c>
      <c r="S34">
        <v>687.03088884658996</v>
      </c>
      <c r="T34">
        <v>0.63039857805358701</v>
      </c>
      <c r="U34">
        <v>0.351109653677245</v>
      </c>
      <c r="V34" s="1">
        <v>0</v>
      </c>
      <c r="W34">
        <v>0.109127789563747</v>
      </c>
      <c r="X34">
        <v>0.53976255675900597</v>
      </c>
      <c r="Y34" s="1">
        <v>0</v>
      </c>
      <c r="Z34">
        <v>0.127262785951471</v>
      </c>
      <c r="AA34">
        <v>3.0037624495187398E-4</v>
      </c>
      <c r="AB34">
        <v>7.9922293830105105E-3</v>
      </c>
      <c r="AC34">
        <v>2.8865277871514099E-3</v>
      </c>
      <c r="AD34" s="1">
        <v>0</v>
      </c>
      <c r="AE34" s="3">
        <v>5.9450113800747903E-3</v>
      </c>
      <c r="AF34" s="3">
        <v>3.8348866385224801E-3</v>
      </c>
      <c r="AG34" s="3">
        <v>4.7538088155808502E-3</v>
      </c>
      <c r="AH34">
        <v>7.6832487498292901</v>
      </c>
      <c r="AI34">
        <v>0.223461582598834</v>
      </c>
      <c r="AJ34">
        <v>2572.4285963162602</v>
      </c>
      <c r="AK34" t="s">
        <v>101</v>
      </c>
      <c r="AL34" t="s">
        <v>102</v>
      </c>
      <c r="AM34">
        <v>63196629338.5</v>
      </c>
      <c r="AN34" s="7">
        <v>438250</v>
      </c>
      <c r="AO34" s="1">
        <f t="shared" si="11"/>
        <v>1.6881301082065717E-2</v>
      </c>
      <c r="AP34" s="8">
        <f t="shared" si="12"/>
        <v>18.478628501156425</v>
      </c>
      <c r="AQ34" s="14">
        <v>1</v>
      </c>
      <c r="AR34" s="15">
        <f t="shared" si="13"/>
        <v>0.17675819611588417</v>
      </c>
      <c r="AS34" s="15">
        <f t="shared" si="14"/>
        <v>-6.7298136206233261E-2</v>
      </c>
      <c r="AT34" s="3">
        <f t="shared" si="10"/>
        <v>8.0981600847054719E-3</v>
      </c>
    </row>
    <row r="35" spans="1:48" x14ac:dyDescent="0.25">
      <c r="A35" t="s">
        <v>37</v>
      </c>
      <c r="B35">
        <v>23.088619728570201</v>
      </c>
      <c r="C35">
        <v>2.1999914483482701E-2</v>
      </c>
      <c r="D35">
        <v>23.428577869212901</v>
      </c>
      <c r="E35">
        <v>17.833839672082998</v>
      </c>
      <c r="F35" s="1">
        <v>0</v>
      </c>
      <c r="G35" s="1">
        <v>0</v>
      </c>
      <c r="H35">
        <v>4.3600335550271296</v>
      </c>
      <c r="I35">
        <v>106.40586650483201</v>
      </c>
      <c r="J35">
        <v>105.07985826140499</v>
      </c>
      <c r="K35">
        <v>69.991995171354802</v>
      </c>
      <c r="L35">
        <v>136.24181831086599</v>
      </c>
      <c r="M35">
        <v>34.565226320065698</v>
      </c>
      <c r="N35">
        <v>93.034638999432701</v>
      </c>
      <c r="O35">
        <v>71.897721255852105</v>
      </c>
      <c r="P35">
        <v>133547.808742605</v>
      </c>
      <c r="Q35">
        <v>167862.45725917001</v>
      </c>
      <c r="R35">
        <v>123.90910014770699</v>
      </c>
      <c r="S35">
        <v>696.29455155492099</v>
      </c>
      <c r="T35">
        <v>0.63785948327861697</v>
      </c>
      <c r="U35">
        <v>0.34273045284612502</v>
      </c>
      <c r="V35" s="1">
        <v>0</v>
      </c>
      <c r="W35">
        <v>9.0073294230357107E-2</v>
      </c>
      <c r="X35">
        <v>0.56719625292351705</v>
      </c>
      <c r="Y35" s="1">
        <v>0</v>
      </c>
      <c r="Z35">
        <v>0.119761110250341</v>
      </c>
      <c r="AA35">
        <v>3.05012639015526E-4</v>
      </c>
      <c r="AB35">
        <v>7.8762065106715105E-3</v>
      </c>
      <c r="AC35">
        <v>2.4003742029743802E-3</v>
      </c>
      <c r="AD35" s="1">
        <v>0</v>
      </c>
      <c r="AE35" s="3">
        <v>5.9452711624611099E-3</v>
      </c>
      <c r="AF35" s="3">
        <v>3.9119056429490597E-3</v>
      </c>
      <c r="AG35" s="3">
        <v>5.4731164130859301E-3</v>
      </c>
      <c r="AH35">
        <v>7.5287407433208404</v>
      </c>
      <c r="AI35">
        <v>0.22742244118683599</v>
      </c>
      <c r="AJ35">
        <v>3222.37916713289</v>
      </c>
      <c r="AK35" t="s">
        <v>103</v>
      </c>
      <c r="AL35" t="s">
        <v>104</v>
      </c>
      <c r="AM35">
        <v>37567532790.529999</v>
      </c>
      <c r="AN35" s="7">
        <v>281304</v>
      </c>
      <c r="AO35" s="1">
        <f t="shared" si="11"/>
        <v>1.7566241205722026E-2</v>
      </c>
      <c r="AP35" s="8">
        <f t="shared" si="12"/>
        <v>19.157575538183146</v>
      </c>
      <c r="AQ35" s="14">
        <v>1</v>
      </c>
      <c r="AR35" s="15">
        <f t="shared" si="13"/>
        <v>0.20519528593542824</v>
      </c>
      <c r="AS35" s="15">
        <f t="shared" si="14"/>
        <v>-1.4510404453077497E-2</v>
      </c>
      <c r="AT35" s="3">
        <f t="shared" si="10"/>
        <v>9.545684075258392E-3</v>
      </c>
    </row>
    <row r="36" spans="1:48" x14ac:dyDescent="0.25">
      <c r="A36" t="s">
        <v>37</v>
      </c>
      <c r="B36">
        <v>22.114002373742402</v>
      </c>
      <c r="C36">
        <v>2.1360189471010701E-2</v>
      </c>
      <c r="D36">
        <v>22.8253721832114</v>
      </c>
      <c r="E36">
        <v>26.932288637750499</v>
      </c>
      <c r="F36" s="1">
        <v>0</v>
      </c>
      <c r="G36" s="1">
        <v>0</v>
      </c>
      <c r="H36">
        <v>4.4876505260582604</v>
      </c>
      <c r="I36">
        <v>127.495323828579</v>
      </c>
      <c r="J36">
        <v>126.45886359705899</v>
      </c>
      <c r="K36">
        <v>87.380961851524305</v>
      </c>
      <c r="L36">
        <v>160.63214469640499</v>
      </c>
      <c r="M36">
        <v>36.082227616769899</v>
      </c>
      <c r="N36">
        <v>92.368422745486299</v>
      </c>
      <c r="O36">
        <v>71.058933908439798</v>
      </c>
      <c r="P36">
        <v>120097.06793854</v>
      </c>
      <c r="Q36">
        <v>152785.06334335101</v>
      </c>
      <c r="R36">
        <v>129.53319899230999</v>
      </c>
      <c r="S36">
        <v>699.14109027310406</v>
      </c>
      <c r="T36">
        <v>0.62366136734579203</v>
      </c>
      <c r="U36">
        <v>0.35761672548172002</v>
      </c>
      <c r="V36" s="1">
        <v>0</v>
      </c>
      <c r="W36">
        <v>8.3029346527339898E-2</v>
      </c>
      <c r="X36">
        <v>0.55935392799093997</v>
      </c>
      <c r="Y36" s="1">
        <v>0</v>
      </c>
      <c r="Z36">
        <v>0.13766511911264401</v>
      </c>
      <c r="AA36">
        <v>3.1277563001804901E-4</v>
      </c>
      <c r="AB36">
        <v>7.7554405008403698E-3</v>
      </c>
      <c r="AC36">
        <v>1.8597693809214401E-3</v>
      </c>
      <c r="AD36" s="1">
        <v>0</v>
      </c>
      <c r="AE36" s="3">
        <v>6.6376722111561601E-3</v>
      </c>
      <c r="AF36" s="3">
        <v>3.9650998852520597E-3</v>
      </c>
      <c r="AG36" s="3">
        <v>4.79460911692982E-3</v>
      </c>
      <c r="AH36">
        <v>7.2400990196993096</v>
      </c>
      <c r="AI36">
        <v>0.23001449665717499</v>
      </c>
      <c r="AJ36">
        <v>3944.9609375967798</v>
      </c>
      <c r="AK36" t="s">
        <v>105</v>
      </c>
      <c r="AL36" t="s">
        <v>106</v>
      </c>
      <c r="AM36">
        <v>19173376799.32</v>
      </c>
      <c r="AN36" s="7">
        <v>159649</v>
      </c>
      <c r="AO36" s="1">
        <f t="shared" si="11"/>
        <v>1.6827925133040302E-2</v>
      </c>
      <c r="AP36" s="8">
        <f t="shared" si="12"/>
        <v>18.425500672671845</v>
      </c>
      <c r="AQ36" s="14">
        <v>1</v>
      </c>
      <c r="AR36" s="15">
        <f t="shared" si="13"/>
        <v>0.20018461189178072</v>
      </c>
      <c r="AS36" s="15">
        <f t="shared" si="14"/>
        <v>-3.1165748525766701E-2</v>
      </c>
      <c r="AT36" s="3">
        <f t="shared" si="10"/>
        <v>8.5782996609777649E-3</v>
      </c>
    </row>
    <row r="37" spans="1:48" x14ac:dyDescent="0.25">
      <c r="A37" t="s">
        <v>37</v>
      </c>
      <c r="B37">
        <v>22.0515473352622</v>
      </c>
      <c r="C37">
        <v>2.0382369127631798E-2</v>
      </c>
      <c r="D37">
        <v>21.894950145657699</v>
      </c>
      <c r="E37">
        <v>42.950713326565698</v>
      </c>
      <c r="F37" s="1">
        <v>0</v>
      </c>
      <c r="G37" s="1">
        <v>0</v>
      </c>
      <c r="H37">
        <v>4.6586010313313899</v>
      </c>
      <c r="I37">
        <v>147.995415729435</v>
      </c>
      <c r="J37">
        <v>147.505495368292</v>
      </c>
      <c r="K37">
        <v>101.52766411565</v>
      </c>
      <c r="L37">
        <v>185.023387621034</v>
      </c>
      <c r="M37">
        <v>36.5539780553352</v>
      </c>
      <c r="N37">
        <v>91.388257704805497</v>
      </c>
      <c r="O37">
        <v>70.085690845557096</v>
      </c>
      <c r="P37">
        <v>107136.167230672</v>
      </c>
      <c r="Q37">
        <v>137441.86657335999</v>
      </c>
      <c r="R37">
        <v>130.55697185466801</v>
      </c>
      <c r="S37">
        <v>707.65172626948095</v>
      </c>
      <c r="T37">
        <v>0.60696064163793595</v>
      </c>
      <c r="U37">
        <v>0.37438688727953501</v>
      </c>
      <c r="V37" s="1">
        <v>0</v>
      </c>
      <c r="W37">
        <v>7.2677325935322501E-2</v>
      </c>
      <c r="X37">
        <v>0.55293578678514199</v>
      </c>
      <c r="Y37" s="1">
        <v>0</v>
      </c>
      <c r="Z37">
        <v>0.16740525911919299</v>
      </c>
      <c r="AA37">
        <v>3.2496036894025102E-4</v>
      </c>
      <c r="AB37">
        <v>7.4859981317594096E-3</v>
      </c>
      <c r="AC37">
        <v>1.3273318977010901E-3</v>
      </c>
      <c r="AD37" s="1">
        <v>0</v>
      </c>
      <c r="AE37" s="3">
        <v>7.6040744498720699E-3</v>
      </c>
      <c r="AF37" s="3">
        <v>3.9955608673095198E-3</v>
      </c>
      <c r="AG37" s="3">
        <v>3.6399832522275798E-3</v>
      </c>
      <c r="AH37">
        <v>7.1893106486332998</v>
      </c>
      <c r="AI37">
        <v>0.23221973344281799</v>
      </c>
      <c r="AJ37">
        <v>4639.5286453199296</v>
      </c>
      <c r="AK37" t="s">
        <v>107</v>
      </c>
      <c r="AL37" t="s">
        <v>108</v>
      </c>
      <c r="AM37">
        <v>6127974493.2600002</v>
      </c>
      <c r="AN37" s="7">
        <v>57198</v>
      </c>
      <c r="AO37" s="1">
        <f t="shared" si="11"/>
        <v>1.544650262023676E-2</v>
      </c>
      <c r="AP37" s="8">
        <f t="shared" si="12"/>
        <v>17.039410214839823</v>
      </c>
      <c r="AQ37" s="14">
        <v>1</v>
      </c>
      <c r="AR37" s="15">
        <f t="shared" si="13"/>
        <v>0.29414968342374004</v>
      </c>
      <c r="AS37" s="15">
        <f t="shared" si="14"/>
        <v>7.1522058083131057E-3</v>
      </c>
      <c r="AT37" s="3">
        <f t="shared" si="10"/>
        <v>8.7396745475800258E-3</v>
      </c>
    </row>
    <row r="38" spans="1:48" x14ac:dyDescent="0.25">
      <c r="A38" t="s">
        <v>37</v>
      </c>
      <c r="B38">
        <v>19.1133605204666</v>
      </c>
      <c r="C38">
        <v>1.9362023694881401E-2</v>
      </c>
      <c r="D38">
        <v>20.913110807179599</v>
      </c>
      <c r="E38">
        <v>66.212513106840603</v>
      </c>
      <c r="F38" s="1">
        <v>0</v>
      </c>
      <c r="G38" s="1">
        <v>0</v>
      </c>
      <c r="H38">
        <v>4.8924205576188102</v>
      </c>
      <c r="I38">
        <v>168.875275717976</v>
      </c>
      <c r="J38">
        <v>168.08039673042899</v>
      </c>
      <c r="K38">
        <v>121.16237958523899</v>
      </c>
      <c r="L38">
        <v>210.08063362985601</v>
      </c>
      <c r="M38">
        <v>36.8328951023258</v>
      </c>
      <c r="N38">
        <v>90.629515010608202</v>
      </c>
      <c r="O38">
        <v>69.593602231817101</v>
      </c>
      <c r="P38">
        <v>96012.858496577493</v>
      </c>
      <c r="Q38">
        <v>124218.314350389</v>
      </c>
      <c r="R38">
        <v>130.45190991631699</v>
      </c>
      <c r="S38">
        <v>704.98640257433499</v>
      </c>
      <c r="T38">
        <v>0.55952894310192403</v>
      </c>
      <c r="U38">
        <v>0.40344559366291499</v>
      </c>
      <c r="V38" s="1">
        <v>0</v>
      </c>
      <c r="W38">
        <v>9.1280378526428105E-2</v>
      </c>
      <c r="X38">
        <v>0.505274027810656</v>
      </c>
      <c r="Y38" s="1">
        <v>0</v>
      </c>
      <c r="Z38">
        <v>0.212890474597033</v>
      </c>
      <c r="AA38">
        <v>3.3258103841727899E-4</v>
      </c>
      <c r="AB38">
        <v>7.31282317249295E-3</v>
      </c>
      <c r="AC38">
        <v>9.4978006897117903E-4</v>
      </c>
      <c r="AD38" s="1">
        <v>0</v>
      </c>
      <c r="AE38" s="3">
        <v>7.8415971956648407E-3</v>
      </c>
      <c r="AF38" s="3">
        <v>3.9723925984129797E-3</v>
      </c>
      <c r="AG38" s="3">
        <v>2.9253074432179101E-3</v>
      </c>
      <c r="AH38">
        <v>7.0862677814106201</v>
      </c>
      <c r="AI38">
        <v>0.23099808421329801</v>
      </c>
      <c r="AJ38">
        <v>5373.6269290308401</v>
      </c>
      <c r="AK38" t="s">
        <v>109</v>
      </c>
      <c r="AL38" t="s">
        <v>110</v>
      </c>
      <c r="AM38">
        <v>1949733117.49</v>
      </c>
      <c r="AN38" s="7">
        <v>20307</v>
      </c>
      <c r="AO38" s="1">
        <f t="shared" si="11"/>
        <v>1.4543104252541119E-2</v>
      </c>
      <c r="AP38" s="8">
        <f t="shared" si="12"/>
        <v>16.121318727439881</v>
      </c>
      <c r="AQ38" s="14">
        <v>1</v>
      </c>
      <c r="AR38" s="15">
        <f t="shared" si="13"/>
        <v>0.18559535008348949</v>
      </c>
      <c r="AS38" s="15">
        <f t="shared" si="14"/>
        <v>-8.6058468455832648E-2</v>
      </c>
      <c r="AT38" s="3">
        <f t="shared" si="10"/>
        <v>5.903678873409559E-3</v>
      </c>
    </row>
    <row r="39" spans="1:48" x14ac:dyDescent="0.25">
      <c r="A39" t="s">
        <v>37</v>
      </c>
      <c r="B39">
        <v>23.2720329934101</v>
      </c>
      <c r="C39">
        <v>1.8887957775455499E-2</v>
      </c>
      <c r="D39">
        <v>20.453097057350298</v>
      </c>
      <c r="E39">
        <v>94.712105850684296</v>
      </c>
      <c r="F39" s="1">
        <v>0</v>
      </c>
      <c r="G39" s="1">
        <v>0</v>
      </c>
      <c r="H39">
        <v>5.1719624180668404</v>
      </c>
      <c r="I39">
        <v>188.84692677011299</v>
      </c>
      <c r="J39">
        <v>187.771242457966</v>
      </c>
      <c r="K39">
        <v>145.937138235899</v>
      </c>
      <c r="L39">
        <v>233.95942272718401</v>
      </c>
      <c r="M39">
        <v>36.843181720353002</v>
      </c>
      <c r="N39">
        <v>90.117105393272695</v>
      </c>
      <c r="O39">
        <v>69.284442167408699</v>
      </c>
      <c r="P39">
        <v>87084.908268733794</v>
      </c>
      <c r="Q39">
        <v>116088.378174153</v>
      </c>
      <c r="R39">
        <v>130.60783916837599</v>
      </c>
      <c r="S39">
        <v>694.24431651817895</v>
      </c>
      <c r="T39">
        <v>0.50691627708143305</v>
      </c>
      <c r="U39">
        <v>0.39910224955893597</v>
      </c>
      <c r="V39" s="1">
        <v>0</v>
      </c>
      <c r="W39">
        <v>0.178870031420441</v>
      </c>
      <c r="X39">
        <v>0.42202771902062097</v>
      </c>
      <c r="Y39" s="1">
        <v>0</v>
      </c>
      <c r="Z39">
        <v>0.222169653622182</v>
      </c>
      <c r="AA39">
        <v>3.5099966574273102E-4</v>
      </c>
      <c r="AB39">
        <v>7.02526567799335E-3</v>
      </c>
      <c r="AC39">
        <v>7.0858696846436804E-4</v>
      </c>
      <c r="AD39" s="1">
        <v>0</v>
      </c>
      <c r="AE39" s="3">
        <v>7.8785425858917593E-3</v>
      </c>
      <c r="AF39" s="3">
        <v>3.93616998274301E-3</v>
      </c>
      <c r="AG39" s="3">
        <v>2.9246505411566598E-3</v>
      </c>
      <c r="AH39">
        <v>7.0431483289787797</v>
      </c>
      <c r="AI39">
        <v>0.229371595074184</v>
      </c>
      <c r="AJ39">
        <v>6088.0425780532896</v>
      </c>
      <c r="AK39" t="s">
        <v>111</v>
      </c>
      <c r="AL39" t="s">
        <v>112</v>
      </c>
      <c r="AM39">
        <v>438124173.5</v>
      </c>
      <c r="AN39" s="7">
        <v>5031</v>
      </c>
      <c r="AO39" s="1">
        <f t="shared" si="11"/>
        <v>1.4237085867635751E-2</v>
      </c>
      <c r="AP39" s="8">
        <f t="shared" si="12"/>
        <v>15.808217616165232</v>
      </c>
      <c r="AQ39" s="14">
        <v>1</v>
      </c>
      <c r="AR39" s="15">
        <f t="shared" si="13"/>
        <v>0.47214781314830145</v>
      </c>
      <c r="AS39" s="15">
        <f t="shared" si="14"/>
        <v>0.13782440518203831</v>
      </c>
      <c r="AT39" s="3">
        <f t="shared" si="10"/>
        <v>1.0521014061844565E-2</v>
      </c>
    </row>
    <row r="40" spans="1:48" x14ac:dyDescent="0.25">
      <c r="A40" t="s">
        <v>37</v>
      </c>
      <c r="B40">
        <v>20.678567830370699</v>
      </c>
      <c r="C40">
        <v>2.05569006083022E-2</v>
      </c>
      <c r="D40">
        <v>22.0617716453912</v>
      </c>
      <c r="E40">
        <v>144.93179712088599</v>
      </c>
      <c r="F40" s="1">
        <v>0</v>
      </c>
      <c r="G40" s="1">
        <v>0</v>
      </c>
      <c r="H40">
        <v>5.61074244851988</v>
      </c>
      <c r="I40">
        <v>220.805536853695</v>
      </c>
      <c r="J40">
        <v>219.70298627656501</v>
      </c>
      <c r="K40">
        <v>175.93547296504201</v>
      </c>
      <c r="L40">
        <v>271.02804259261598</v>
      </c>
      <c r="M40">
        <v>35.338539053683299</v>
      </c>
      <c r="N40">
        <v>87.195483696498101</v>
      </c>
      <c r="O40">
        <v>67.812101134091407</v>
      </c>
      <c r="P40">
        <v>78223.727568493094</v>
      </c>
      <c r="Q40">
        <v>98365.237321046603</v>
      </c>
      <c r="R40">
        <v>125.546868985941</v>
      </c>
      <c r="S40">
        <v>691.86093452370903</v>
      </c>
      <c r="T40">
        <v>0.31296852978502299</v>
      </c>
      <c r="U40">
        <v>0.64480964335796598</v>
      </c>
      <c r="V40" s="1">
        <v>0</v>
      </c>
      <c r="W40">
        <v>9.4167860159347805E-2</v>
      </c>
      <c r="X40">
        <v>0.261022496482685</v>
      </c>
      <c r="Y40" s="1">
        <v>0</v>
      </c>
      <c r="Z40">
        <v>0.496230021303044</v>
      </c>
      <c r="AA40">
        <v>3.3740819464836202E-4</v>
      </c>
      <c r="AB40">
        <v>6.7189661619368804E-3</v>
      </c>
      <c r="AC40">
        <v>3.8781372341281103E-4</v>
      </c>
      <c r="AD40" s="1">
        <v>0</v>
      </c>
      <c r="AE40" s="3">
        <v>1.02624964926542E-2</v>
      </c>
      <c r="AF40" s="3">
        <v>3.8242113775767798E-3</v>
      </c>
      <c r="AG40" s="3">
        <v>2.85035935889753E-3</v>
      </c>
      <c r="AH40">
        <v>7.1811221782824699</v>
      </c>
      <c r="AI40">
        <v>0.22293918822311601</v>
      </c>
      <c r="AJ40">
        <v>6583.5470366804402</v>
      </c>
      <c r="AK40" t="s">
        <v>113</v>
      </c>
      <c r="AL40" t="s">
        <v>114</v>
      </c>
      <c r="AM40">
        <v>137047970.69999999</v>
      </c>
      <c r="AN40" s="7">
        <v>1752</v>
      </c>
      <c r="AO40" s="1">
        <f t="shared" si="11"/>
        <v>1.3730945093059551E-2</v>
      </c>
      <c r="AP40" s="8">
        <f t="shared" si="12"/>
        <v>15.288010120365204</v>
      </c>
      <c r="AQ40" s="14">
        <v>1</v>
      </c>
      <c r="AR40" s="15">
        <f t="shared" si="13"/>
        <v>0.35260034939568219</v>
      </c>
      <c r="AS40" s="15">
        <f t="shared" si="14"/>
        <v>-6.2696860309015889E-2</v>
      </c>
      <c r="AT40" s="3">
        <f t="shared" si="10"/>
        <v>8.2394154274062908E-3</v>
      </c>
    </row>
    <row r="41" spans="1:48" x14ac:dyDescent="0.25">
      <c r="AN41" s="7">
        <f>SUM(AN23:AN40)</f>
        <v>7038797</v>
      </c>
    </row>
    <row r="43" spans="1:48" x14ac:dyDescent="0.25">
      <c r="AO43" t="s">
        <v>226</v>
      </c>
      <c r="AP43" t="s">
        <v>227</v>
      </c>
      <c r="AQ43" t="s">
        <v>228</v>
      </c>
      <c r="AR43" t="s">
        <v>229</v>
      </c>
      <c r="AS43" t="s">
        <v>239</v>
      </c>
      <c r="AV43" t="s">
        <v>247</v>
      </c>
    </row>
    <row r="44" spans="1:48" x14ac:dyDescent="0.25">
      <c r="A44" t="s">
        <v>0</v>
      </c>
      <c r="B44" t="s">
        <v>1</v>
      </c>
      <c r="C44" t="s">
        <v>2</v>
      </c>
      <c r="D44" t="s">
        <v>3</v>
      </c>
      <c r="E44" t="s">
        <v>5</v>
      </c>
      <c r="F44" t="s">
        <v>6</v>
      </c>
      <c r="G44" t="s">
        <v>208</v>
      </c>
      <c r="H44" t="s">
        <v>7</v>
      </c>
      <c r="I44" t="s">
        <v>8</v>
      </c>
      <c r="J44" t="s">
        <v>134</v>
      </c>
      <c r="K44" t="s">
        <v>143</v>
      </c>
      <c r="L44" t="s">
        <v>9</v>
      </c>
      <c r="M44" t="s">
        <v>10</v>
      </c>
      <c r="N44" t="s">
        <v>11</v>
      </c>
      <c r="O44" t="s">
        <v>13</v>
      </c>
      <c r="P44" t="s">
        <v>14</v>
      </c>
      <c r="Q44" t="s">
        <v>15</v>
      </c>
      <c r="R44" t="s">
        <v>16</v>
      </c>
      <c r="S44" t="s">
        <v>17</v>
      </c>
      <c r="T44" t="s">
        <v>18</v>
      </c>
      <c r="U44" t="s">
        <v>20</v>
      </c>
      <c r="V44" t="s">
        <v>21</v>
      </c>
      <c r="W44" t="s">
        <v>22</v>
      </c>
      <c r="X44" t="s">
        <v>23</v>
      </c>
      <c r="Y44" t="s">
        <v>24</v>
      </c>
      <c r="Z44" t="s">
        <v>25</v>
      </c>
      <c r="AA44" t="s">
        <v>26</v>
      </c>
      <c r="AB44" t="s">
        <v>27</v>
      </c>
      <c r="AC44" t="s">
        <v>120</v>
      </c>
      <c r="AD44" t="s">
        <v>28</v>
      </c>
      <c r="AE44" s="3" t="s">
        <v>29</v>
      </c>
      <c r="AF44" s="3" t="s">
        <v>233</v>
      </c>
      <c r="AG44" s="3" t="s">
        <v>30</v>
      </c>
      <c r="AH44" t="s">
        <v>31</v>
      </c>
      <c r="AI44" t="s">
        <v>32</v>
      </c>
      <c r="AJ44" t="s">
        <v>33</v>
      </c>
      <c r="AK44" t="s">
        <v>34</v>
      </c>
      <c r="AL44" t="s">
        <v>74</v>
      </c>
      <c r="AM44" t="s">
        <v>35</v>
      </c>
      <c r="AN44" s="7" t="s">
        <v>36</v>
      </c>
      <c r="AO44" s="15">
        <v>1</v>
      </c>
      <c r="AP44" s="15">
        <v>0</v>
      </c>
      <c r="AQ44" s="15">
        <v>0</v>
      </c>
      <c r="AR44" s="15">
        <v>1</v>
      </c>
    </row>
    <row r="45" spans="1:48" x14ac:dyDescent="0.25">
      <c r="A45" t="s">
        <v>37</v>
      </c>
      <c r="B45">
        <v>5.2747141421281301</v>
      </c>
      <c r="C45">
        <v>5.2228976051878996E-3</v>
      </c>
      <c r="D45">
        <v>6.0905358661517202</v>
      </c>
      <c r="E45">
        <v>-58.0936290383572</v>
      </c>
      <c r="F45" s="1">
        <v>0</v>
      </c>
      <c r="G45" s="1">
        <v>0</v>
      </c>
      <c r="H45">
        <v>3.06810719144721</v>
      </c>
      <c r="I45">
        <v>-178.25645119906301</v>
      </c>
      <c r="J45">
        <v>-179.373439050608</v>
      </c>
      <c r="K45">
        <v>-183.60747905062499</v>
      </c>
      <c r="L45">
        <v>-158.46315930008799</v>
      </c>
      <c r="M45">
        <v>26.650025667196399</v>
      </c>
      <c r="N45">
        <v>92.923561119709504</v>
      </c>
      <c r="O45">
        <v>77.248519135550495</v>
      </c>
      <c r="P45">
        <v>201510.33730983999</v>
      </c>
      <c r="Q45">
        <v>252265.11869425801</v>
      </c>
      <c r="R45">
        <v>82.778984969601296</v>
      </c>
      <c r="S45">
        <v>646.71836997454102</v>
      </c>
      <c r="T45">
        <v>0.49021562021937498</v>
      </c>
      <c r="U45">
        <v>0.29724747356963499</v>
      </c>
      <c r="V45" s="1">
        <v>0</v>
      </c>
      <c r="W45">
        <v>0.17840940233615199</v>
      </c>
      <c r="X45">
        <v>0.52434312409421202</v>
      </c>
      <c r="Y45" s="1">
        <v>0</v>
      </c>
      <c r="Z45">
        <v>0.34468923846387101</v>
      </c>
      <c r="AA45">
        <v>2.9246518235398602E-4</v>
      </c>
      <c r="AB45">
        <v>5.08682433159479E-3</v>
      </c>
      <c r="AC45">
        <v>4.7088052323308698E-6</v>
      </c>
      <c r="AD45" s="1">
        <v>0</v>
      </c>
      <c r="AE45" s="3">
        <v>1.5384342244713901E-4</v>
      </c>
      <c r="AF45" s="3">
        <v>1.1388079266403899E-4</v>
      </c>
      <c r="AG45" s="3">
        <v>0</v>
      </c>
      <c r="AH45">
        <v>6.3916787822403203</v>
      </c>
      <c r="AI45">
        <v>0.14697012885699801</v>
      </c>
      <c r="AJ45">
        <v>1.3860354556021</v>
      </c>
      <c r="AK45" t="s">
        <v>79</v>
      </c>
      <c r="AL45" t="s">
        <v>80</v>
      </c>
      <c r="AM45">
        <v>468914554.92000002</v>
      </c>
      <c r="AN45" s="7">
        <v>2327</v>
      </c>
      <c r="AO45" s="1">
        <f>AA45+AB45*$AO$22+AF45*AQ45+AG45*$AR$22</f>
        <v>5.4931703066128145E-3</v>
      </c>
      <c r="AP45" s="8">
        <f>100*(1-(1-AO45)^12)</f>
        <v>6.3962518498410841</v>
      </c>
      <c r="AQ45" s="14">
        <v>1</v>
      </c>
      <c r="AR45" s="15">
        <f>B45/AP45-1</f>
        <v>-0.17534295616280626</v>
      </c>
      <c r="AS45" s="15">
        <f>B45/D45-1</f>
        <v>-0.13394908788856108</v>
      </c>
      <c r="AT45" s="3">
        <f t="shared" ref="AT45:AT61" si="15">1-(1-B45/100)^(1/12)-AO45+AG45</f>
        <v>-9.8758344459529569E-4</v>
      </c>
      <c r="AV45" s="3">
        <f>AT45-AU65+AF45</f>
        <v>-5.2366932332528022E-4</v>
      </c>
    </row>
    <row r="46" spans="1:48" x14ac:dyDescent="0.25">
      <c r="A46" t="s">
        <v>37</v>
      </c>
      <c r="B46">
        <v>7.9211549727856996</v>
      </c>
      <c r="C46">
        <v>5.2288743481854602E-3</v>
      </c>
      <c r="D46">
        <v>6.0973062775427902</v>
      </c>
      <c r="E46">
        <v>-39.944258307535797</v>
      </c>
      <c r="F46" s="1">
        <v>0</v>
      </c>
      <c r="G46" s="1">
        <v>0</v>
      </c>
      <c r="H46">
        <v>3.2707243201430698</v>
      </c>
      <c r="I46">
        <v>-156.99452249956701</v>
      </c>
      <c r="J46">
        <v>-164.41086162940499</v>
      </c>
      <c r="K46">
        <v>-161.72268022675601</v>
      </c>
      <c r="L46">
        <v>-137.627005803061</v>
      </c>
      <c r="M46">
        <v>27.289639225347901</v>
      </c>
      <c r="N46">
        <v>94.813436919691398</v>
      </c>
      <c r="O46">
        <v>78.689408182709698</v>
      </c>
      <c r="P46">
        <v>206056.326458083</v>
      </c>
      <c r="Q46">
        <v>252533.094237532</v>
      </c>
      <c r="R46">
        <v>84.102845460561895</v>
      </c>
      <c r="S46">
        <v>659.17365529373001</v>
      </c>
      <c r="T46">
        <v>0.50317561115518294</v>
      </c>
      <c r="U46">
        <v>0.33414480431433002</v>
      </c>
      <c r="V46" s="1">
        <v>0</v>
      </c>
      <c r="W46">
        <v>0.235215657694123</v>
      </c>
      <c r="X46">
        <v>0.43063953799154597</v>
      </c>
      <c r="Y46" s="1">
        <v>0</v>
      </c>
      <c r="Z46">
        <v>0.28391864259619798</v>
      </c>
      <c r="AA46">
        <v>2.8912672944528999E-4</v>
      </c>
      <c r="AB46">
        <v>5.34686689194504E-3</v>
      </c>
      <c r="AC46">
        <v>4.2960625791104202E-6</v>
      </c>
      <c r="AD46" s="1">
        <v>0</v>
      </c>
      <c r="AE46" s="3">
        <v>5.2476083203349E-5</v>
      </c>
      <c r="AF46" s="3">
        <v>3.4010965072839798E-4</v>
      </c>
      <c r="AG46" s="3">
        <v>0</v>
      </c>
      <c r="AH46">
        <v>6.3651009822520699</v>
      </c>
      <c r="AI46">
        <v>0.14931816635557599</v>
      </c>
      <c r="AJ46">
        <v>5.6914030086218697</v>
      </c>
      <c r="AK46" t="s">
        <v>81</v>
      </c>
      <c r="AL46" t="s">
        <v>82</v>
      </c>
      <c r="AM46">
        <v>7395979725.5600004</v>
      </c>
      <c r="AN46" s="7">
        <v>35893</v>
      </c>
      <c r="AO46" s="1">
        <f t="shared" ref="AO46:AO55" si="16">AA46+AB46*$AO$22+AF46*AQ46+AG46*$AR$22</f>
        <v>5.9761032721187286E-3</v>
      </c>
      <c r="AP46" s="8">
        <f t="shared" ref="AP46:AP61" si="17">100*(1-(1-AO46)^12)</f>
        <v>6.9402456890789495</v>
      </c>
      <c r="AQ46" s="14">
        <v>1</v>
      </c>
      <c r="AR46" s="15">
        <f t="shared" ref="AR46:AR55" si="18">B46/AP46-1</f>
        <v>0.14133639177216617</v>
      </c>
      <c r="AS46" s="15">
        <f t="shared" ref="AS46:AS55" si="19">B46/D46-1</f>
        <v>0.29912368056044558</v>
      </c>
      <c r="AT46" s="3">
        <f t="shared" si="15"/>
        <v>8.7738412494675448E-4</v>
      </c>
      <c r="AV46" s="3">
        <f t="shared" ref="AV46:AV61" si="20">AT46-AU66+AF46</f>
        <v>1.2871525715575727E-3</v>
      </c>
    </row>
    <row r="47" spans="1:48" x14ac:dyDescent="0.25">
      <c r="A47" t="s">
        <v>37</v>
      </c>
      <c r="B47">
        <v>8.7489185160956602</v>
      </c>
      <c r="C47">
        <v>6.3037183600004303E-3</v>
      </c>
      <c r="D47">
        <v>7.3076321232250798</v>
      </c>
      <c r="E47">
        <v>-34.525993227796803</v>
      </c>
      <c r="F47" s="1">
        <v>0</v>
      </c>
      <c r="G47" s="1">
        <v>0</v>
      </c>
      <c r="H47">
        <v>3.3793044821186302</v>
      </c>
      <c r="I47">
        <v>-131.94081873273001</v>
      </c>
      <c r="J47">
        <v>-139.092919851072</v>
      </c>
      <c r="K47">
        <v>-141.68344011970001</v>
      </c>
      <c r="L47">
        <v>-111.945973294013</v>
      </c>
      <c r="M47">
        <v>28.128167947395202</v>
      </c>
      <c r="N47">
        <v>94.579559775441794</v>
      </c>
      <c r="O47">
        <v>78.331788289791803</v>
      </c>
      <c r="P47">
        <v>199579.92431484701</v>
      </c>
      <c r="Q47">
        <v>248977.47039783801</v>
      </c>
      <c r="R47">
        <v>84.1630732408113</v>
      </c>
      <c r="S47">
        <v>664.69593732283295</v>
      </c>
      <c r="T47">
        <v>0.51712686365143801</v>
      </c>
      <c r="U47">
        <v>0.34241530829163402</v>
      </c>
      <c r="V47" s="1">
        <v>0</v>
      </c>
      <c r="W47">
        <v>0.21153595541207901</v>
      </c>
      <c r="X47">
        <v>0.446048736296286</v>
      </c>
      <c r="Y47" s="1">
        <v>0</v>
      </c>
      <c r="Z47">
        <v>0.265098979846007</v>
      </c>
      <c r="AA47">
        <v>2.9037136682822599E-4</v>
      </c>
      <c r="AB47">
        <v>6.0239244218761997E-3</v>
      </c>
      <c r="AC47">
        <v>1.4399949797093401E-4</v>
      </c>
      <c r="AD47" s="1">
        <v>0</v>
      </c>
      <c r="AE47" s="3">
        <v>4.6668342391916699E-4</v>
      </c>
      <c r="AF47" s="3">
        <v>5.7986965974293303E-4</v>
      </c>
      <c r="AG47" s="3">
        <v>6.7559088752459606E-8</v>
      </c>
      <c r="AH47">
        <v>6.2901012135914298</v>
      </c>
      <c r="AI47">
        <v>0.150847390027877</v>
      </c>
      <c r="AJ47">
        <v>14.9708869366942</v>
      </c>
      <c r="AK47" t="s">
        <v>83</v>
      </c>
      <c r="AL47" t="s">
        <v>84</v>
      </c>
      <c r="AM47">
        <v>23615094964.630001</v>
      </c>
      <c r="AN47" s="7">
        <v>118324</v>
      </c>
      <c r="AO47" s="1">
        <f t="shared" si="16"/>
        <v>6.8942330075361111E-3</v>
      </c>
      <c r="AP47" s="8">
        <f t="shared" si="17"/>
        <v>7.9664771350400283</v>
      </c>
      <c r="AQ47" s="14">
        <v>1</v>
      </c>
      <c r="AR47" s="15">
        <f t="shared" si="18"/>
        <v>9.8216735928873034E-2</v>
      </c>
      <c r="AS47" s="15">
        <f t="shared" si="19"/>
        <v>0.19723028863068937</v>
      </c>
      <c r="AT47" s="3">
        <f t="shared" si="15"/>
        <v>7.0641475336439879E-4</v>
      </c>
      <c r="AV47" s="3">
        <f t="shared" si="20"/>
        <v>1.6223105348696224E-3</v>
      </c>
    </row>
    <row r="48" spans="1:48" x14ac:dyDescent="0.25">
      <c r="A48" t="s">
        <v>37</v>
      </c>
      <c r="B48">
        <v>8.6567777195021804</v>
      </c>
      <c r="C48">
        <v>7.5428649327186504E-3</v>
      </c>
      <c r="D48">
        <v>8.6852151457794502</v>
      </c>
      <c r="E48">
        <v>-25.354943688572099</v>
      </c>
      <c r="F48" s="1">
        <v>0</v>
      </c>
      <c r="G48" s="1">
        <v>0</v>
      </c>
      <c r="H48">
        <v>3.5283629959982599</v>
      </c>
      <c r="I48">
        <v>-107.75688020893701</v>
      </c>
      <c r="J48">
        <v>-114.441007905536</v>
      </c>
      <c r="K48">
        <v>-123.34054899239401</v>
      </c>
      <c r="L48">
        <v>-87.111875231598503</v>
      </c>
      <c r="M48">
        <v>29.582002433511001</v>
      </c>
      <c r="N48">
        <v>94.260049580357503</v>
      </c>
      <c r="O48">
        <v>77.933981626812994</v>
      </c>
      <c r="P48">
        <v>193282.701659924</v>
      </c>
      <c r="Q48">
        <v>244691.501005358</v>
      </c>
      <c r="R48">
        <v>84.252910033397399</v>
      </c>
      <c r="S48">
        <v>671.91231895666601</v>
      </c>
      <c r="T48">
        <v>0.54081506140702096</v>
      </c>
      <c r="U48">
        <v>0.33586552669792402</v>
      </c>
      <c r="V48" s="1">
        <v>0</v>
      </c>
      <c r="W48">
        <v>0.197636429666673</v>
      </c>
      <c r="X48">
        <v>0.46649804363540198</v>
      </c>
      <c r="Y48" s="1">
        <v>0</v>
      </c>
      <c r="Z48">
        <v>0.24299181871721101</v>
      </c>
      <c r="AA48">
        <v>2.9271433456201602E-4</v>
      </c>
      <c r="AB48">
        <v>6.4273619961563904E-3</v>
      </c>
      <c r="AC48">
        <v>3.7994460315559497E-4</v>
      </c>
      <c r="AD48" s="1">
        <v>0</v>
      </c>
      <c r="AE48" s="3">
        <v>8.0587672424608798E-4</v>
      </c>
      <c r="AF48" s="3">
        <v>8.1630487652306996E-4</v>
      </c>
      <c r="AG48" s="3">
        <v>8.1265093123024405E-7</v>
      </c>
      <c r="AH48">
        <v>6.0303751070000997</v>
      </c>
      <c r="AI48">
        <v>0.15087672499754101</v>
      </c>
      <c r="AJ48">
        <v>55.499148746809198</v>
      </c>
      <c r="AK48" t="s">
        <v>85</v>
      </c>
      <c r="AL48" t="s">
        <v>86</v>
      </c>
      <c r="AM48">
        <v>49068099622.300003</v>
      </c>
      <c r="AN48" s="7">
        <v>253867</v>
      </c>
      <c r="AO48" s="1">
        <f t="shared" si="16"/>
        <v>7.5371938581727058E-3</v>
      </c>
      <c r="AP48" s="8">
        <f t="shared" si="17"/>
        <v>8.6789534841827276</v>
      </c>
      <c r="AQ48" s="14">
        <v>1</v>
      </c>
      <c r="AR48" s="15">
        <f t="shared" si="18"/>
        <v>-2.5551196605629878E-3</v>
      </c>
      <c r="AS48" s="15">
        <f t="shared" si="19"/>
        <v>-3.2742339481467431E-3</v>
      </c>
      <c r="AT48" s="3">
        <f t="shared" si="15"/>
        <v>-1.9268675094656517E-5</v>
      </c>
      <c r="AV48" s="3">
        <f t="shared" si="20"/>
        <v>1.087849131580087E-3</v>
      </c>
    </row>
    <row r="49" spans="1:48" x14ac:dyDescent="0.25">
      <c r="A49" t="s">
        <v>37</v>
      </c>
      <c r="B49">
        <v>9.2214396732510995</v>
      </c>
      <c r="C49">
        <v>8.3165140266820998E-3</v>
      </c>
      <c r="D49">
        <v>9.5357526304582301</v>
      </c>
      <c r="E49">
        <v>-17.480151503304899</v>
      </c>
      <c r="F49" s="1">
        <v>0</v>
      </c>
      <c r="G49" s="1">
        <v>0</v>
      </c>
      <c r="H49">
        <v>3.67270091489616</v>
      </c>
      <c r="I49">
        <v>-83.277467455303594</v>
      </c>
      <c r="J49">
        <v>-90.665071449733105</v>
      </c>
      <c r="K49">
        <v>-101.687916006254</v>
      </c>
      <c r="L49">
        <v>-61.908069188024598</v>
      </c>
      <c r="M49">
        <v>30.6554369903664</v>
      </c>
      <c r="N49">
        <v>93.944679151150495</v>
      </c>
      <c r="O49">
        <v>77.658467218026502</v>
      </c>
      <c r="P49">
        <v>186720.41183738501</v>
      </c>
      <c r="Q49">
        <v>237476.08556012501</v>
      </c>
      <c r="R49">
        <v>84.486485057870496</v>
      </c>
      <c r="S49">
        <v>675.41467841972201</v>
      </c>
      <c r="T49">
        <v>0.53732761987695798</v>
      </c>
      <c r="U49">
        <v>0.33967497499162203</v>
      </c>
      <c r="V49" s="1">
        <v>0</v>
      </c>
      <c r="W49">
        <v>0.17320203324535299</v>
      </c>
      <c r="X49">
        <v>0.48712299176302298</v>
      </c>
      <c r="Y49" s="1">
        <v>0</v>
      </c>
      <c r="Z49">
        <v>0.25003787179431702</v>
      </c>
      <c r="AA49">
        <v>2.9502441562489497E-4</v>
      </c>
      <c r="AB49">
        <v>6.8888805329416899E-3</v>
      </c>
      <c r="AC49">
        <v>5.0444212379648296E-4</v>
      </c>
      <c r="AD49" s="1">
        <v>0</v>
      </c>
      <c r="AE49" s="3">
        <v>6.9201949777999104E-4</v>
      </c>
      <c r="AF49" s="3">
        <v>1.0647566927699901E-3</v>
      </c>
      <c r="AG49" s="3">
        <v>4.3895138027353897E-6</v>
      </c>
      <c r="AH49">
        <v>5.7941795514121797</v>
      </c>
      <c r="AI49">
        <v>0.14996559875572599</v>
      </c>
      <c r="AJ49">
        <v>141.645380135572</v>
      </c>
      <c r="AK49" t="s">
        <v>87</v>
      </c>
      <c r="AL49" t="s">
        <v>88</v>
      </c>
      <c r="AM49">
        <v>84944530236.770004</v>
      </c>
      <c r="AN49" s="7">
        <v>454929</v>
      </c>
      <c r="AO49" s="1">
        <f t="shared" si="16"/>
        <v>8.2530511551393102E-3</v>
      </c>
      <c r="AP49" s="8">
        <f t="shared" si="17"/>
        <v>9.466256964046627</v>
      </c>
      <c r="AQ49" s="14">
        <v>1</v>
      </c>
      <c r="AR49" s="15">
        <f t="shared" si="18"/>
        <v>-2.586210069358541E-2</v>
      </c>
      <c r="AS49" s="15">
        <f t="shared" si="19"/>
        <v>-3.2961525889753096E-2</v>
      </c>
      <c r="AT49" s="3">
        <f t="shared" si="15"/>
        <v>-2.1882044496472958E-4</v>
      </c>
      <c r="AV49" s="3">
        <f t="shared" si="20"/>
        <v>7.9941947401834411E-4</v>
      </c>
    </row>
    <row r="50" spans="1:48" x14ac:dyDescent="0.25">
      <c r="A50" t="s">
        <v>37</v>
      </c>
      <c r="B50">
        <v>10.0337001001527</v>
      </c>
      <c r="C50">
        <v>8.7866394849543498E-3</v>
      </c>
      <c r="D50">
        <v>10.049047417996899</v>
      </c>
      <c r="E50">
        <v>-13.188273130185999</v>
      </c>
      <c r="F50" s="1">
        <v>0</v>
      </c>
      <c r="G50" s="1">
        <v>0</v>
      </c>
      <c r="H50">
        <v>3.75893746154164</v>
      </c>
      <c r="I50">
        <v>-60.084456833626298</v>
      </c>
      <c r="J50">
        <v>-66.824866268948597</v>
      </c>
      <c r="K50">
        <v>-84.411957497827899</v>
      </c>
      <c r="L50">
        <v>-37.708123404149298</v>
      </c>
      <c r="M50">
        <v>31.245010169178599</v>
      </c>
      <c r="N50">
        <v>93.527649930738093</v>
      </c>
      <c r="O50">
        <v>77.303412713052893</v>
      </c>
      <c r="P50">
        <v>178295.76869218799</v>
      </c>
      <c r="Q50">
        <v>227705.85554686701</v>
      </c>
      <c r="R50">
        <v>84.829372254959097</v>
      </c>
      <c r="S50">
        <v>684.84763996391905</v>
      </c>
      <c r="T50">
        <v>0.51468801599344105</v>
      </c>
      <c r="U50">
        <v>0.34114115442570597</v>
      </c>
      <c r="V50" s="1">
        <v>0</v>
      </c>
      <c r="W50">
        <v>0.146202718496863</v>
      </c>
      <c r="X50">
        <v>0.51265612707743002</v>
      </c>
      <c r="Y50" s="1">
        <v>0</v>
      </c>
      <c r="Z50">
        <v>0.27818842206332101</v>
      </c>
      <c r="AA50">
        <v>2.9747403610443503E-4</v>
      </c>
      <c r="AB50">
        <v>7.07946729603304E-3</v>
      </c>
      <c r="AC50">
        <v>6.2221499997571297E-4</v>
      </c>
      <c r="AD50" s="1">
        <v>0</v>
      </c>
      <c r="AE50" s="3">
        <v>7.9493770269623899E-4</v>
      </c>
      <c r="AF50" s="3">
        <v>1.3058399129106E-3</v>
      </c>
      <c r="AG50" s="3">
        <v>2.78004483917481E-5</v>
      </c>
      <c r="AH50">
        <v>5.6474570222364298</v>
      </c>
      <c r="AI50">
        <v>0.14922541778393</v>
      </c>
      <c r="AJ50">
        <v>266.51235940067698</v>
      </c>
      <c r="AK50" t="s">
        <v>89</v>
      </c>
      <c r="AL50" t="s">
        <v>90</v>
      </c>
      <c r="AM50">
        <v>94349485101.919998</v>
      </c>
      <c r="AN50" s="7">
        <v>529174</v>
      </c>
      <c r="AO50" s="1">
        <f t="shared" si="16"/>
        <v>8.7105816934398249E-3</v>
      </c>
      <c r="AP50" s="8">
        <f t="shared" si="17"/>
        <v>9.9661870480123973</v>
      </c>
      <c r="AQ50" s="14">
        <v>1</v>
      </c>
      <c r="AR50" s="15">
        <f t="shared" si="18"/>
        <v>6.7742108205532947E-3</v>
      </c>
      <c r="AS50" s="15">
        <f t="shared" si="19"/>
        <v>-1.5272410613481613E-3</v>
      </c>
      <c r="AT50" s="3">
        <f t="shared" si="15"/>
        <v>8.9766044317529675E-5</v>
      </c>
      <c r="AV50" s="3">
        <f t="shared" si="20"/>
        <v>1.126111746470858E-3</v>
      </c>
    </row>
    <row r="51" spans="1:48" x14ac:dyDescent="0.25">
      <c r="A51" t="s">
        <v>37</v>
      </c>
      <c r="B51">
        <v>10.561025884745099</v>
      </c>
      <c r="C51">
        <v>9.2106206079526094E-3</v>
      </c>
      <c r="D51">
        <v>10.509669691543699</v>
      </c>
      <c r="E51">
        <v>-9.3578314721510996</v>
      </c>
      <c r="F51" s="1">
        <v>0</v>
      </c>
      <c r="G51" s="1">
        <v>0</v>
      </c>
      <c r="H51">
        <v>3.83088584335598</v>
      </c>
      <c r="I51">
        <v>-36.254974526694603</v>
      </c>
      <c r="J51">
        <v>-43.247745031834398</v>
      </c>
      <c r="K51">
        <v>-65.090329851929496</v>
      </c>
      <c r="L51">
        <v>-12.6149556912429</v>
      </c>
      <c r="M51">
        <v>31.195016992731301</v>
      </c>
      <c r="N51">
        <v>93.166144082619695</v>
      </c>
      <c r="O51">
        <v>77.085395228504296</v>
      </c>
      <c r="P51">
        <v>168744.274435998</v>
      </c>
      <c r="Q51">
        <v>214551.54031154601</v>
      </c>
      <c r="R51">
        <v>85.786604715515097</v>
      </c>
      <c r="S51">
        <v>692.91107128019303</v>
      </c>
      <c r="T51">
        <v>0.49413986668652299</v>
      </c>
      <c r="U51">
        <v>0.339163442239104</v>
      </c>
      <c r="V51" s="1">
        <v>0</v>
      </c>
      <c r="W51">
        <v>0.13320929350613001</v>
      </c>
      <c r="X51">
        <v>0.52762726425476503</v>
      </c>
      <c r="Y51" s="1">
        <v>0</v>
      </c>
      <c r="Z51">
        <v>0.30108255803210698</v>
      </c>
      <c r="AA51">
        <v>2.99744526103098E-4</v>
      </c>
      <c r="AB51">
        <v>7.0220719798395597E-3</v>
      </c>
      <c r="AC51">
        <v>7.3191789359783202E-4</v>
      </c>
      <c r="AD51" s="1">
        <v>0</v>
      </c>
      <c r="AE51" s="3">
        <v>9.4594840698020198E-4</v>
      </c>
      <c r="AF51" s="3">
        <v>1.4264906252998001E-3</v>
      </c>
      <c r="AG51" s="3">
        <v>2.1096201147221701E-4</v>
      </c>
      <c r="AH51">
        <v>5.6053560539594498</v>
      </c>
      <c r="AI51">
        <v>0.148372443250537</v>
      </c>
      <c r="AJ51">
        <v>452.636883893944</v>
      </c>
      <c r="AK51" t="s">
        <v>91</v>
      </c>
      <c r="AL51" t="s">
        <v>92</v>
      </c>
      <c r="AM51">
        <v>93685808701.220001</v>
      </c>
      <c r="AN51" s="7">
        <v>555194</v>
      </c>
      <c r="AO51" s="1">
        <f t="shared" si="16"/>
        <v>8.9592691427146758E-3</v>
      </c>
      <c r="AP51" s="8">
        <f t="shared" si="17"/>
        <v>10.236857678753552</v>
      </c>
      <c r="AQ51" s="14">
        <v>1</v>
      </c>
      <c r="AR51" s="15">
        <f t="shared" si="18"/>
        <v>3.1666768862514738E-2</v>
      </c>
      <c r="AS51" s="15">
        <f t="shared" si="19"/>
        <v>4.8865658682615276E-3</v>
      </c>
      <c r="AT51" s="3">
        <f t="shared" si="15"/>
        <v>5.0970831730741352E-4</v>
      </c>
      <c r="AV51" s="3">
        <f t="shared" si="20"/>
        <v>1.2190511068881902E-3</v>
      </c>
    </row>
    <row r="52" spans="1:48" x14ac:dyDescent="0.25">
      <c r="A52" t="s">
        <v>37</v>
      </c>
      <c r="B52">
        <v>11.9385695031301</v>
      </c>
      <c r="C52">
        <v>1.02305863957005E-2</v>
      </c>
      <c r="D52">
        <v>11.608939091757399</v>
      </c>
      <c r="E52">
        <v>-6.3874594445579502</v>
      </c>
      <c r="F52" s="1">
        <v>0</v>
      </c>
      <c r="G52" s="1">
        <v>0</v>
      </c>
      <c r="H52">
        <v>3.88270647863098</v>
      </c>
      <c r="I52">
        <v>-13.1162215746767</v>
      </c>
      <c r="J52">
        <v>-23.041880574050602</v>
      </c>
      <c r="K52">
        <v>-38.0410314743621</v>
      </c>
      <c r="L52">
        <v>11.848728040082101</v>
      </c>
      <c r="M52">
        <v>30.101818747363598</v>
      </c>
      <c r="N52">
        <v>93.163451967876597</v>
      </c>
      <c r="O52">
        <v>77.276581843291694</v>
      </c>
      <c r="P52">
        <v>159723.78087495299</v>
      </c>
      <c r="Q52">
        <v>199862.405845267</v>
      </c>
      <c r="R52">
        <v>87.105512870412099</v>
      </c>
      <c r="S52">
        <v>690.03168208818397</v>
      </c>
      <c r="T52">
        <v>0.47681075803029799</v>
      </c>
      <c r="U52">
        <v>0.35616521649215299</v>
      </c>
      <c r="V52" s="1">
        <v>0</v>
      </c>
      <c r="W52">
        <v>0.12999049122762199</v>
      </c>
      <c r="X52">
        <v>0.51384429228022299</v>
      </c>
      <c r="Y52" s="1">
        <v>0</v>
      </c>
      <c r="Z52">
        <v>0.32352517032369299</v>
      </c>
      <c r="AA52">
        <v>2.9893247479805701E-4</v>
      </c>
      <c r="AB52">
        <v>6.8071967234270602E-3</v>
      </c>
      <c r="AC52">
        <v>1.02810741195943E-3</v>
      </c>
      <c r="AD52" s="1">
        <v>0</v>
      </c>
      <c r="AE52" s="3">
        <v>1.09910967485682E-3</v>
      </c>
      <c r="AF52" s="3">
        <v>1.4220160312515299E-3</v>
      </c>
      <c r="AG52" s="3">
        <v>9.9727361950030296E-4</v>
      </c>
      <c r="AH52">
        <v>5.7887479051459696</v>
      </c>
      <c r="AI52">
        <v>0.14828496334001101</v>
      </c>
      <c r="AJ52">
        <v>574.71007957443703</v>
      </c>
      <c r="AK52" t="s">
        <v>93</v>
      </c>
      <c r="AL52" t="s">
        <v>94</v>
      </c>
      <c r="AM52">
        <v>93714414505.199997</v>
      </c>
      <c r="AN52" s="7">
        <v>586728</v>
      </c>
      <c r="AO52" s="1">
        <f t="shared" si="16"/>
        <v>9.5254188489769503E-3</v>
      </c>
      <c r="AP52" s="8">
        <f t="shared" si="17"/>
        <v>10.85027352284218</v>
      </c>
      <c r="AQ52" s="14">
        <v>1</v>
      </c>
      <c r="AR52" s="15">
        <f t="shared" si="18"/>
        <v>0.10030124844289157</v>
      </c>
      <c r="AS52" s="15">
        <f t="shared" si="19"/>
        <v>2.8394533623382179E-2</v>
      </c>
      <c r="AT52" s="3">
        <f t="shared" si="15"/>
        <v>2.0105578070408465E-3</v>
      </c>
      <c r="AV52" s="3">
        <f t="shared" si="20"/>
        <v>1.7616504262410527E-3</v>
      </c>
    </row>
    <row r="53" spans="1:48" x14ac:dyDescent="0.25">
      <c r="A53" t="s">
        <v>37</v>
      </c>
      <c r="B53">
        <v>13.984750829655599</v>
      </c>
      <c r="C53">
        <v>1.1682210074049701E-2</v>
      </c>
      <c r="D53">
        <v>13.152093533705701</v>
      </c>
      <c r="E53">
        <v>-1.3498327712765099</v>
      </c>
      <c r="F53" s="1">
        <v>0</v>
      </c>
      <c r="G53" s="1">
        <v>0</v>
      </c>
      <c r="H53">
        <v>3.96415120653469</v>
      </c>
      <c r="I53">
        <v>10.3260644095676</v>
      </c>
      <c r="J53">
        <v>0.81594829409490799</v>
      </c>
      <c r="K53">
        <v>-14.8626776247277</v>
      </c>
      <c r="L53">
        <v>36.891620005365297</v>
      </c>
      <c r="M53">
        <v>29.820414083409901</v>
      </c>
      <c r="N53">
        <v>93.096732174551903</v>
      </c>
      <c r="O53">
        <v>77.271272728690306</v>
      </c>
      <c r="P53">
        <v>150096.72961275201</v>
      </c>
      <c r="Q53">
        <v>187595.582753211</v>
      </c>
      <c r="R53">
        <v>91.483836726580407</v>
      </c>
      <c r="S53">
        <v>692.077038358697</v>
      </c>
      <c r="T53">
        <v>0.48058555252811103</v>
      </c>
      <c r="U53">
        <v>0.37616927011902102</v>
      </c>
      <c r="V53" s="1">
        <v>0</v>
      </c>
      <c r="W53">
        <v>0.117006679740346</v>
      </c>
      <c r="X53">
        <v>0.50682405014063203</v>
      </c>
      <c r="Y53" s="1">
        <v>0</v>
      </c>
      <c r="Z53">
        <v>0.31793935398451501</v>
      </c>
      <c r="AA53">
        <v>2.9799657582729299E-4</v>
      </c>
      <c r="AB53">
        <v>6.5832997621100998E-3</v>
      </c>
      <c r="AC53">
        <v>1.3058877468973701E-3</v>
      </c>
      <c r="AD53" s="1">
        <v>0</v>
      </c>
      <c r="AE53" s="3">
        <v>1.26962898543593E-3</v>
      </c>
      <c r="AF53" s="3">
        <v>1.41636588969899E-3</v>
      </c>
      <c r="AG53" s="3">
        <v>2.2254424502837601E-3</v>
      </c>
      <c r="AH53">
        <v>5.8633279147424897</v>
      </c>
      <c r="AI53">
        <v>0.14887134945843</v>
      </c>
      <c r="AJ53">
        <v>816.40410522311799</v>
      </c>
      <c r="AK53" t="s">
        <v>95</v>
      </c>
      <c r="AL53" t="s">
        <v>96</v>
      </c>
      <c r="AM53">
        <v>67984812710.800003</v>
      </c>
      <c r="AN53" s="7">
        <v>452940</v>
      </c>
      <c r="AO53" s="1">
        <f t="shared" si="16"/>
        <v>1.0523104677920142E-2</v>
      </c>
      <c r="AP53" s="8">
        <f t="shared" si="17"/>
        <v>11.921909129885355</v>
      </c>
      <c r="AQ53" s="14">
        <v>1</v>
      </c>
      <c r="AR53" s="15">
        <f t="shared" si="18"/>
        <v>0.17302947684773051</v>
      </c>
      <c r="AS53" s="15">
        <f t="shared" si="19"/>
        <v>6.3309867270636033E-2</v>
      </c>
      <c r="AT53" s="3">
        <f t="shared" si="15"/>
        <v>4.1776666724081648E-3</v>
      </c>
      <c r="AV53" s="3">
        <f t="shared" si="20"/>
        <v>2.5188768598883109E-3</v>
      </c>
    </row>
    <row r="54" spans="1:48" x14ac:dyDescent="0.25">
      <c r="A54" t="s">
        <v>37</v>
      </c>
      <c r="B54">
        <v>15.196573331699501</v>
      </c>
      <c r="C54">
        <v>1.2607691717000701E-2</v>
      </c>
      <c r="D54">
        <v>14.122997478073801</v>
      </c>
      <c r="E54">
        <v>-5.05322217260483E-2</v>
      </c>
      <c r="F54" s="1">
        <v>0</v>
      </c>
      <c r="G54" s="1">
        <v>0</v>
      </c>
      <c r="H54">
        <v>4.0377287896713199</v>
      </c>
      <c r="I54">
        <v>33.271153485464197</v>
      </c>
      <c r="J54">
        <v>22.363865770997499</v>
      </c>
      <c r="K54">
        <v>9.0874515992514908</v>
      </c>
      <c r="L54" s="9">
        <v>61.6150810885323</v>
      </c>
      <c r="M54">
        <v>30.558292550545001</v>
      </c>
      <c r="N54">
        <v>93.211266930749801</v>
      </c>
      <c r="O54">
        <v>77.285838943586995</v>
      </c>
      <c r="P54">
        <v>140671.36725192601</v>
      </c>
      <c r="Q54">
        <v>174385.83987511901</v>
      </c>
      <c r="R54">
        <v>100.70867849015799</v>
      </c>
      <c r="S54">
        <v>692.02086461469298</v>
      </c>
      <c r="T54">
        <v>0.52159388850020505</v>
      </c>
      <c r="U54">
        <v>0.38397512987806498</v>
      </c>
      <c r="V54" s="1">
        <v>0</v>
      </c>
      <c r="W54">
        <v>0.106775564476496</v>
      </c>
      <c r="X54">
        <v>0.50924930564543702</v>
      </c>
      <c r="Y54" s="1">
        <v>0</v>
      </c>
      <c r="Z54">
        <v>0.25341548057845997</v>
      </c>
      <c r="AA54">
        <v>2.9857712692136498E-4</v>
      </c>
      <c r="AB54">
        <v>6.4164709239061301E-3</v>
      </c>
      <c r="AC54">
        <v>1.33558129570559E-3</v>
      </c>
      <c r="AD54" s="1">
        <v>0</v>
      </c>
      <c r="AE54" s="3">
        <v>1.3922542776163599E-3</v>
      </c>
      <c r="AF54" s="3">
        <v>1.4164062389825499E-3</v>
      </c>
      <c r="AG54" s="3">
        <v>3.1648676334998902E-3</v>
      </c>
      <c r="AH54">
        <v>5.7556871223031303</v>
      </c>
      <c r="AI54">
        <v>0.14918093438218399</v>
      </c>
      <c r="AJ54">
        <v>1213.59280156005</v>
      </c>
      <c r="AK54" t="s">
        <v>97</v>
      </c>
      <c r="AL54" t="s">
        <v>98</v>
      </c>
      <c r="AM54">
        <v>57994162562.849998</v>
      </c>
      <c r="AN54" s="7">
        <v>412267</v>
      </c>
      <c r="AO54" s="1">
        <f t="shared" si="16"/>
        <v>1.1296321923309935E-2</v>
      </c>
      <c r="AP54" s="8">
        <f t="shared" si="17"/>
        <v>12.744301931610524</v>
      </c>
      <c r="AQ54" s="14">
        <v>1</v>
      </c>
      <c r="AR54" s="15">
        <f t="shared" si="18"/>
        <v>0.1924210061287428</v>
      </c>
      <c r="AS54" s="15">
        <f t="shared" si="19"/>
        <v>7.6016147088636465E-2</v>
      </c>
      <c r="AT54" s="3">
        <f t="shared" si="15"/>
        <v>5.5108210532231489E-3</v>
      </c>
      <c r="AV54" s="3">
        <f t="shared" si="20"/>
        <v>2.051008429657622E-3</v>
      </c>
    </row>
    <row r="55" spans="1:48" x14ac:dyDescent="0.25">
      <c r="A55" t="s">
        <v>37</v>
      </c>
      <c r="B55">
        <v>15.5720878606729</v>
      </c>
      <c r="C55">
        <v>1.2156371030338099E-2</v>
      </c>
      <c r="D55">
        <v>13.6507760250012</v>
      </c>
      <c r="E55">
        <v>4.9435847957590102</v>
      </c>
      <c r="F55" s="1">
        <v>0</v>
      </c>
      <c r="G55" s="1">
        <v>0</v>
      </c>
      <c r="H55">
        <v>4.1642466378388701</v>
      </c>
      <c r="I55">
        <v>55.567175495035698</v>
      </c>
      <c r="J55">
        <v>42.944232201325697</v>
      </c>
      <c r="K55">
        <v>34.367166015009602</v>
      </c>
      <c r="L55">
        <v>86.488544519155496</v>
      </c>
      <c r="M55">
        <v>32.302806530580398</v>
      </c>
      <c r="N55">
        <v>93.377540015972002</v>
      </c>
      <c r="O55">
        <v>77.265119687510307</v>
      </c>
      <c r="P55">
        <v>128890.71172039599</v>
      </c>
      <c r="Q55">
        <v>158170.16916419301</v>
      </c>
      <c r="R55">
        <v>112.614053773208</v>
      </c>
      <c r="S55">
        <v>687.37275903156296</v>
      </c>
      <c r="T55">
        <v>0.57177594410614496</v>
      </c>
      <c r="U55">
        <v>0.36807294986441602</v>
      </c>
      <c r="V55" s="1">
        <v>0</v>
      </c>
      <c r="W55">
        <v>9.8031651029059794E-2</v>
      </c>
      <c r="X55">
        <v>0.53389539910652295</v>
      </c>
      <c r="Y55" s="1">
        <v>0</v>
      </c>
      <c r="Z55">
        <v>0.18666766176923899</v>
      </c>
      <c r="AA55">
        <v>3.0094192244510402E-4</v>
      </c>
      <c r="AB55">
        <v>6.22846845508366E-3</v>
      </c>
      <c r="AC55">
        <v>1.27972427827148E-3</v>
      </c>
      <c r="AD55" s="1">
        <v>0</v>
      </c>
      <c r="AE55" s="3">
        <v>1.4606009742153701E-3</v>
      </c>
      <c r="AF55" s="3">
        <v>1.42407991180157E-3</v>
      </c>
      <c r="AG55" s="3">
        <v>2.8867021681439199E-3</v>
      </c>
      <c r="AH55">
        <v>5.4606879443649001</v>
      </c>
      <c r="AI55">
        <v>0.14925279715284301</v>
      </c>
      <c r="AJ55">
        <v>1828.6347793484299</v>
      </c>
      <c r="AK55" t="s">
        <v>99</v>
      </c>
      <c r="AL55" t="s">
        <v>100</v>
      </c>
      <c r="AM55">
        <v>41272223690.699997</v>
      </c>
      <c r="AN55" s="7">
        <v>320211</v>
      </c>
      <c r="AO55" s="1">
        <f t="shared" si="16"/>
        <v>1.0840192457474255E-2</v>
      </c>
      <c r="AP55" s="8">
        <f t="shared" si="17"/>
        <v>12.26001886209065</v>
      </c>
      <c r="AQ55" s="14">
        <v>1</v>
      </c>
      <c r="AR55" s="15">
        <f t="shared" si="18"/>
        <v>0.27015203123573794</v>
      </c>
      <c r="AS55" s="15">
        <f t="shared" si="19"/>
        <v>0.14074744411254314</v>
      </c>
      <c r="AT55" s="3">
        <f t="shared" si="15"/>
        <v>6.053496642487232E-3</v>
      </c>
      <c r="AV55" s="3">
        <f t="shared" si="20"/>
        <v>1.4433395914560561E-3</v>
      </c>
    </row>
    <row r="56" spans="1:48" x14ac:dyDescent="0.25">
      <c r="A56" t="s">
        <v>37</v>
      </c>
      <c r="B56">
        <v>15.7289774269163</v>
      </c>
      <c r="C56">
        <v>1.1917414127118799E-2</v>
      </c>
      <c r="D56">
        <v>13.3997903437355</v>
      </c>
      <c r="E56">
        <v>9.5959913796874208</v>
      </c>
      <c r="F56" s="1">
        <v>0</v>
      </c>
      <c r="G56" s="1">
        <v>0</v>
      </c>
      <c r="H56">
        <v>4.2741853733843103</v>
      </c>
      <c r="I56">
        <v>77.400380314018705</v>
      </c>
      <c r="J56">
        <v>65.250335523952899</v>
      </c>
      <c r="K56">
        <v>56.775391151770997</v>
      </c>
      <c r="L56">
        <v>110.778390611649</v>
      </c>
      <c r="M56">
        <v>34.543625598960602</v>
      </c>
      <c r="N56">
        <v>93.735474761368494</v>
      </c>
      <c r="O56">
        <v>77.312664810439102</v>
      </c>
      <c r="P56">
        <v>119355.22746808</v>
      </c>
      <c r="Q56">
        <v>146022.25447229101</v>
      </c>
      <c r="R56">
        <v>122.549835451517</v>
      </c>
      <c r="S56">
        <v>686.858468574433</v>
      </c>
      <c r="T56">
        <v>0.60794565862421701</v>
      </c>
      <c r="U56">
        <v>0.36229229670396801</v>
      </c>
      <c r="V56" s="1">
        <v>0</v>
      </c>
      <c r="W56">
        <v>9.2882611865944806E-2</v>
      </c>
      <c r="X56">
        <v>0.54482509143008595</v>
      </c>
      <c r="Y56" s="1">
        <v>0</v>
      </c>
      <c r="Z56">
        <v>0.14169144793919899</v>
      </c>
      <c r="AA56">
        <v>3.0354552565182898E-4</v>
      </c>
      <c r="AB56">
        <v>6.1562695287136603E-3</v>
      </c>
      <c r="AC56">
        <v>1.1054069497073999E-3</v>
      </c>
      <c r="AD56" s="1">
        <v>0</v>
      </c>
      <c r="AE56" s="3">
        <v>1.38692809654691E-3</v>
      </c>
      <c r="AF56" s="3">
        <v>1.42737272232793E-3</v>
      </c>
      <c r="AG56" s="3">
        <v>2.96531966230382E-3</v>
      </c>
      <c r="AH56">
        <v>5.0977887544471896</v>
      </c>
      <c r="AI56">
        <v>0.14964865469571001</v>
      </c>
      <c r="AJ56">
        <v>2475.11654546315</v>
      </c>
      <c r="AK56" t="s">
        <v>101</v>
      </c>
      <c r="AL56" t="s">
        <v>102</v>
      </c>
      <c r="AM56">
        <v>31269995399.59</v>
      </c>
      <c r="AN56" s="7">
        <v>261991</v>
      </c>
      <c r="AO56" s="1">
        <f t="shared" ref="AO56:AO61" si="21">AA56+AB56*$AO$22+AF56*AQ56+AG56*$AR$22</f>
        <v>1.085250743899724E-2</v>
      </c>
      <c r="AP56" s="8">
        <f t="shared" si="17"/>
        <v>12.273126255901467</v>
      </c>
      <c r="AQ56" s="14">
        <v>1</v>
      </c>
      <c r="AR56" s="15">
        <f t="shared" ref="AR56:AR61" si="22">B56/AP56-1</f>
        <v>0.28157871914281873</v>
      </c>
      <c r="AS56" s="15">
        <f t="shared" ref="AS56:AS61" si="23">B56/D56-1</f>
        <v>0.17382265120809981</v>
      </c>
      <c r="AT56" s="3">
        <f t="shared" si="15"/>
        <v>6.2726158410697248E-3</v>
      </c>
      <c r="AV56" s="3">
        <f t="shared" si="20"/>
        <v>7.6899094629179405E-4</v>
      </c>
    </row>
    <row r="57" spans="1:48" x14ac:dyDescent="0.25">
      <c r="A57" t="s">
        <v>37</v>
      </c>
      <c r="B57">
        <v>16.0219535543287</v>
      </c>
      <c r="C57">
        <v>1.2151281249934399E-2</v>
      </c>
      <c r="D57">
        <v>13.6454369891859</v>
      </c>
      <c r="E57">
        <v>21.096895577786299</v>
      </c>
      <c r="F57" s="1">
        <v>0</v>
      </c>
      <c r="G57" s="1">
        <v>0</v>
      </c>
      <c r="H57">
        <v>4.42521889405596</v>
      </c>
      <c r="I57">
        <v>99.749202366671696</v>
      </c>
      <c r="J57">
        <v>90.198011720441201</v>
      </c>
      <c r="K57">
        <v>72.616818759230696</v>
      </c>
      <c r="L57">
        <v>135.88223606598399</v>
      </c>
      <c r="M57">
        <v>35.459555973018198</v>
      </c>
      <c r="N57">
        <v>92.983728252259496</v>
      </c>
      <c r="O57">
        <v>76.525412104013597</v>
      </c>
      <c r="P57">
        <v>110123.28960291699</v>
      </c>
      <c r="Q57">
        <v>135887.46944106399</v>
      </c>
      <c r="R57">
        <v>126.196387474627</v>
      </c>
      <c r="S57">
        <v>697.23549547197001</v>
      </c>
      <c r="T57">
        <v>0.60584038276950403</v>
      </c>
      <c r="U57">
        <v>0.35013090566917399</v>
      </c>
      <c r="V57" s="1">
        <v>0</v>
      </c>
      <c r="W57">
        <v>7.9358400037050594E-2</v>
      </c>
      <c r="X57">
        <v>0.57051069429377399</v>
      </c>
      <c r="Y57" s="1">
        <v>0</v>
      </c>
      <c r="Z57">
        <v>0.158882520211517</v>
      </c>
      <c r="AA57">
        <v>3.10772663787962E-4</v>
      </c>
      <c r="AB57">
        <v>6.0085077723559498E-3</v>
      </c>
      <c r="AC57">
        <v>8.0387346244755798E-4</v>
      </c>
      <c r="AD57" s="1">
        <v>0</v>
      </c>
      <c r="AE57" s="3">
        <v>1.41356390661489E-3</v>
      </c>
      <c r="AF57" s="3">
        <v>1.4330704016109E-3</v>
      </c>
      <c r="AG57" s="3">
        <v>3.6146183847848702E-3</v>
      </c>
      <c r="AH57">
        <v>4.9680365004555203</v>
      </c>
      <c r="AI57">
        <v>0.150280176635612</v>
      </c>
      <c r="AJ57">
        <v>3170.24961433933</v>
      </c>
      <c r="AK57" t="s">
        <v>103</v>
      </c>
      <c r="AL57" t="s">
        <v>104</v>
      </c>
      <c r="AM57">
        <v>15624842945.309999</v>
      </c>
      <c r="AN57" s="7">
        <v>141885</v>
      </c>
      <c r="AO57" s="1">
        <f t="shared" si="21"/>
        <v>1.1366969222539682E-2</v>
      </c>
      <c r="AP57" s="8">
        <f t="shared" si="17"/>
        <v>12.819090253238642</v>
      </c>
      <c r="AQ57" s="14">
        <v>1</v>
      </c>
      <c r="AR57" s="15">
        <f t="shared" si="22"/>
        <v>0.24985106102056509</v>
      </c>
      <c r="AS57" s="15">
        <f t="shared" si="23"/>
        <v>0.17416199767191087</v>
      </c>
      <c r="AT57" s="3">
        <f t="shared" si="15"/>
        <v>6.6935227403484183E-3</v>
      </c>
      <c r="AV57" s="3">
        <f t="shared" si="20"/>
        <v>2.0334595049778981E-4</v>
      </c>
    </row>
    <row r="58" spans="1:48" x14ac:dyDescent="0.25">
      <c r="A58" t="s">
        <v>37</v>
      </c>
      <c r="B58">
        <v>15.0101205725472</v>
      </c>
      <c r="C58">
        <v>1.16827352153442E-2</v>
      </c>
      <c r="D58">
        <v>13.152647290271201</v>
      </c>
      <c r="E58">
        <v>33.955630591835799</v>
      </c>
      <c r="F58" s="1">
        <v>0</v>
      </c>
      <c r="G58" s="1">
        <v>0</v>
      </c>
      <c r="H58">
        <v>4.5782612115564003</v>
      </c>
      <c r="I58">
        <v>120.881265927961</v>
      </c>
      <c r="J58">
        <v>111.332179209586</v>
      </c>
      <c r="K58">
        <v>91.606802052731794</v>
      </c>
      <c r="L58">
        <v>159.93523785193301</v>
      </c>
      <c r="M58">
        <v>36.675506039083501</v>
      </c>
      <c r="N58">
        <v>92.444360477074994</v>
      </c>
      <c r="O58">
        <v>75.939954233778906</v>
      </c>
      <c r="P58">
        <v>101718.89279202701</v>
      </c>
      <c r="Q58">
        <v>125548.176325426</v>
      </c>
      <c r="R58">
        <v>130.050004792484</v>
      </c>
      <c r="S58">
        <v>697.27279408630295</v>
      </c>
      <c r="T58">
        <v>0.61148711506286002</v>
      </c>
      <c r="U58">
        <v>0.34594342440264497</v>
      </c>
      <c r="V58" s="1">
        <v>0</v>
      </c>
      <c r="W58">
        <v>7.7827450406301596E-2</v>
      </c>
      <c r="X58">
        <v>0.57622912519105196</v>
      </c>
      <c r="Y58" s="1">
        <v>0</v>
      </c>
      <c r="Z58">
        <v>0.16483341315960701</v>
      </c>
      <c r="AA58">
        <v>3.1730978504472302E-4</v>
      </c>
      <c r="AB58">
        <v>5.9005293732897098E-3</v>
      </c>
      <c r="AC58">
        <v>5.9210951044744099E-4</v>
      </c>
      <c r="AD58" s="1">
        <v>0</v>
      </c>
      <c r="AE58" s="3">
        <v>1.6181311255195801E-3</v>
      </c>
      <c r="AF58" s="3">
        <v>1.43091216072649E-3</v>
      </c>
      <c r="AG58" s="3">
        <v>3.2546720552308998E-3</v>
      </c>
      <c r="AH58">
        <v>4.7848987966475898</v>
      </c>
      <c r="AI58">
        <v>0.15086421583538401</v>
      </c>
      <c r="AJ58">
        <v>3930.9006229032502</v>
      </c>
      <c r="AK58" t="s">
        <v>105</v>
      </c>
      <c r="AL58" t="s">
        <v>106</v>
      </c>
      <c r="AM58">
        <v>7578566107.4700003</v>
      </c>
      <c r="AN58" s="7">
        <v>74505</v>
      </c>
      <c r="AO58" s="1">
        <f t="shared" si="21"/>
        <v>1.0903423374291822E-2</v>
      </c>
      <c r="AP58" s="8">
        <f t="shared" si="17"/>
        <v>12.327299347510056</v>
      </c>
      <c r="AQ58" s="14">
        <v>1</v>
      </c>
      <c r="AR58" s="15">
        <f t="shared" si="22"/>
        <v>0.21763252026316993</v>
      </c>
      <c r="AS58" s="15">
        <f t="shared" si="23"/>
        <v>0.14122429053882879</v>
      </c>
      <c r="AT58" s="3">
        <f t="shared" si="15"/>
        <v>5.8129848850143918E-3</v>
      </c>
      <c r="AV58" s="3">
        <f t="shared" si="20"/>
        <v>-1.235097876795525E-3</v>
      </c>
    </row>
    <row r="59" spans="1:48" x14ac:dyDescent="0.25">
      <c r="A59" t="s">
        <v>37</v>
      </c>
      <c r="B59">
        <v>15.9220608337258</v>
      </c>
      <c r="C59">
        <v>1.09031705964553E-2</v>
      </c>
      <c r="D59">
        <v>12.3270304749174</v>
      </c>
      <c r="E59">
        <v>53.006628393652498</v>
      </c>
      <c r="F59" s="1">
        <v>0</v>
      </c>
      <c r="G59" s="1">
        <v>0</v>
      </c>
      <c r="H59">
        <v>4.7767887114561898</v>
      </c>
      <c r="I59">
        <v>142.14006713763499</v>
      </c>
      <c r="J59">
        <v>136.47619455433599</v>
      </c>
      <c r="K59">
        <v>105.334774419203</v>
      </c>
      <c r="L59">
        <v>185.248759334417</v>
      </c>
      <c r="M59">
        <v>36.745041663175499</v>
      </c>
      <c r="N59">
        <v>90.780180854117702</v>
      </c>
      <c r="O59">
        <v>74.436370532831802</v>
      </c>
      <c r="P59">
        <v>91860.822510966304</v>
      </c>
      <c r="Q59">
        <v>114323.21218493499</v>
      </c>
      <c r="R59">
        <v>129.610275270145</v>
      </c>
      <c r="S59">
        <v>706.99841722428903</v>
      </c>
      <c r="T59">
        <v>0.58381403417045696</v>
      </c>
      <c r="U59">
        <v>0.37591299594563699</v>
      </c>
      <c r="V59" s="1">
        <v>0</v>
      </c>
      <c r="W59">
        <v>7.5004631335523694E-2</v>
      </c>
      <c r="X59">
        <v>0.54908237271883897</v>
      </c>
      <c r="Y59" s="1">
        <v>0</v>
      </c>
      <c r="Z59">
        <v>0.22653318644010001</v>
      </c>
      <c r="AA59">
        <v>3.3548320749477698E-4</v>
      </c>
      <c r="AB59">
        <v>5.7023177241694901E-3</v>
      </c>
      <c r="AC59">
        <v>4.0570243966762899E-4</v>
      </c>
      <c r="AD59" s="1">
        <v>0</v>
      </c>
      <c r="AE59" s="3">
        <v>1.89290423641285E-3</v>
      </c>
      <c r="AF59" s="3">
        <v>1.4301800395816399E-3</v>
      </c>
      <c r="AG59" s="3">
        <v>2.5667784309695101E-3</v>
      </c>
      <c r="AH59">
        <v>4.7771696497444198</v>
      </c>
      <c r="AI59">
        <v>0.15085185746933799</v>
      </c>
      <c r="AJ59">
        <v>4652.6845672243799</v>
      </c>
      <c r="AK59" t="s">
        <v>107</v>
      </c>
      <c r="AL59" t="s">
        <v>108</v>
      </c>
      <c r="AM59">
        <v>2156983973.3800001</v>
      </c>
      <c r="AN59" s="7">
        <v>23481</v>
      </c>
      <c r="AO59" s="1">
        <f t="shared" si="21"/>
        <v>1.0034759402215416E-2</v>
      </c>
      <c r="AP59" s="8">
        <f t="shared" si="17"/>
        <v>11.398851324482461</v>
      </c>
      <c r="AQ59" s="14">
        <v>1</v>
      </c>
      <c r="AR59" s="15">
        <f t="shared" si="22"/>
        <v>0.39681274722202797</v>
      </c>
      <c r="AS59" s="15">
        <f t="shared" si="23"/>
        <v>0.29163798743934621</v>
      </c>
      <c r="AT59" s="3">
        <f t="shared" si="15"/>
        <v>6.8802519595648724E-3</v>
      </c>
      <c r="AV59" s="3">
        <f t="shared" si="20"/>
        <v>-7.9287820272541123E-4</v>
      </c>
    </row>
    <row r="60" spans="1:48" x14ac:dyDescent="0.25">
      <c r="A60" t="s">
        <v>37</v>
      </c>
      <c r="B60">
        <v>14.5105087504064</v>
      </c>
      <c r="C60">
        <v>1.08751330297037E-2</v>
      </c>
      <c r="D60">
        <v>12.2972030209657</v>
      </c>
      <c r="E60">
        <v>82.031780040715404</v>
      </c>
      <c r="F60" s="1">
        <v>0</v>
      </c>
      <c r="G60" s="1">
        <v>0</v>
      </c>
      <c r="H60">
        <v>5.0499023992759096</v>
      </c>
      <c r="I60">
        <v>163.22900795407099</v>
      </c>
      <c r="J60">
        <v>154.577834404502</v>
      </c>
      <c r="K60">
        <v>128.07279048414799</v>
      </c>
      <c r="L60">
        <v>209.63246342851301</v>
      </c>
      <c r="M60">
        <v>36.541212804877297</v>
      </c>
      <c r="N60">
        <v>89.924574911273197</v>
      </c>
      <c r="O60">
        <v>73.861663481735306</v>
      </c>
      <c r="P60">
        <v>85135.092480794803</v>
      </c>
      <c r="Q60">
        <v>105117.873250725</v>
      </c>
      <c r="R60">
        <v>126.947483801961</v>
      </c>
      <c r="S60">
        <v>693.19612018718601</v>
      </c>
      <c r="T60">
        <v>0.52143804879562905</v>
      </c>
      <c r="U60">
        <v>0.42262380834564001</v>
      </c>
      <c r="V60" s="1">
        <v>0</v>
      </c>
      <c r="W60">
        <v>0.106304278023238</v>
      </c>
      <c r="X60">
        <v>0.471071913631121</v>
      </c>
      <c r="Y60" s="1">
        <v>0</v>
      </c>
      <c r="Z60">
        <v>0.29478248886805197</v>
      </c>
      <c r="AA60">
        <v>3.4240885424124203E-4</v>
      </c>
      <c r="AB60">
        <v>5.6715004305563201E-3</v>
      </c>
      <c r="AC60">
        <v>3.1919027550528499E-4</v>
      </c>
      <c r="AD60" s="1">
        <v>0</v>
      </c>
      <c r="AE60" s="3">
        <v>2.2778856889468001E-3</v>
      </c>
      <c r="AF60" s="3">
        <v>1.42056883772823E-3</v>
      </c>
      <c r="AG60" s="3">
        <v>2.2641367991145501E-3</v>
      </c>
      <c r="AH60">
        <v>4.8283741121459203</v>
      </c>
      <c r="AI60">
        <v>0.15102417662405099</v>
      </c>
      <c r="AJ60">
        <v>5402.6869788212998</v>
      </c>
      <c r="AK60" t="s">
        <v>109</v>
      </c>
      <c r="AL60" t="s">
        <v>110</v>
      </c>
      <c r="AM60">
        <v>831173907.88999999</v>
      </c>
      <c r="AN60" s="7">
        <v>9763</v>
      </c>
      <c r="AO60" s="1">
        <f t="shared" si="21"/>
        <v>9.6986149216403417E-3</v>
      </c>
      <c r="AP60" s="8">
        <f t="shared" si="17"/>
        <v>11.037160195070273</v>
      </c>
      <c r="AQ60" s="14">
        <v>1</v>
      </c>
      <c r="AR60" s="15">
        <f t="shared" si="22"/>
        <v>0.31469585418244561</v>
      </c>
      <c r="AS60" s="15">
        <f t="shared" si="23"/>
        <v>0.17998448311109438</v>
      </c>
      <c r="AT60" s="3">
        <f t="shared" si="15"/>
        <v>5.5452760278357754E-3</v>
      </c>
      <c r="AV60" s="3">
        <f t="shared" si="20"/>
        <v>-1.0088986453397821E-3</v>
      </c>
    </row>
    <row r="61" spans="1:48" x14ac:dyDescent="0.25">
      <c r="A61" t="s">
        <v>37</v>
      </c>
      <c r="B61">
        <v>17.136312013295498</v>
      </c>
      <c r="C61">
        <v>1.12319309591237E-2</v>
      </c>
      <c r="D61">
        <v>12.6760854383064</v>
      </c>
      <c r="E61">
        <v>116.380562324986</v>
      </c>
      <c r="F61" s="1">
        <v>0</v>
      </c>
      <c r="G61" s="1">
        <v>0</v>
      </c>
      <c r="H61">
        <v>5.3757269936681</v>
      </c>
      <c r="I61">
        <v>188.29168496692199</v>
      </c>
      <c r="J61">
        <v>175.226631057633</v>
      </c>
      <c r="K61">
        <v>159.63891062402001</v>
      </c>
      <c r="L61">
        <v>235.286967083869</v>
      </c>
      <c r="M61">
        <v>35.653406857098702</v>
      </c>
      <c r="N61">
        <v>88.6472407429887</v>
      </c>
      <c r="O61">
        <v>72.888253593216504</v>
      </c>
      <c r="P61">
        <v>84083.042405258995</v>
      </c>
      <c r="Q61">
        <v>102629.257315154</v>
      </c>
      <c r="R61">
        <v>126.19359476775401</v>
      </c>
      <c r="S61">
        <v>669.72063032134895</v>
      </c>
      <c r="T61">
        <v>0.436001566557219</v>
      </c>
      <c r="U61">
        <v>0.38420468950009501</v>
      </c>
      <c r="V61" s="1">
        <v>0</v>
      </c>
      <c r="W61">
        <v>0.29904888411000502</v>
      </c>
      <c r="X61">
        <v>0.31674642638989797</v>
      </c>
      <c r="Y61" s="1">
        <v>0</v>
      </c>
      <c r="Z61">
        <v>0.30043736745645999</v>
      </c>
      <c r="AA61">
        <v>3.5578131365866599E-4</v>
      </c>
      <c r="AB61">
        <v>5.6784216725940702E-3</v>
      </c>
      <c r="AC61">
        <v>3.1246612469632403E-4</v>
      </c>
      <c r="AD61" s="1">
        <v>0</v>
      </c>
      <c r="AE61" s="3">
        <v>2.4463899475497498E-3</v>
      </c>
      <c r="AF61" s="3">
        <v>1.4222471134535499E-3</v>
      </c>
      <c r="AG61" s="3">
        <v>2.43876566405142E-3</v>
      </c>
      <c r="AH61">
        <v>5.0065409061162898</v>
      </c>
      <c r="AI61">
        <v>0.15225923379629899</v>
      </c>
      <c r="AJ61">
        <v>6190.0063890367101</v>
      </c>
      <c r="AK61" t="s">
        <v>111</v>
      </c>
      <c r="AL61" t="s">
        <v>112</v>
      </c>
      <c r="AM61">
        <v>217438747.66</v>
      </c>
      <c r="AN61" s="7">
        <v>2586</v>
      </c>
      <c r="AO61" s="1">
        <f t="shared" si="21"/>
        <v>9.895215763757707E-3</v>
      </c>
      <c r="AP61" s="8">
        <f t="shared" si="17"/>
        <v>11.248866465892871</v>
      </c>
      <c r="AQ61" s="14">
        <v>1</v>
      </c>
      <c r="AR61" s="15">
        <f t="shared" si="22"/>
        <v>0.52338122825563449</v>
      </c>
      <c r="AS61" s="15">
        <f t="shared" si="23"/>
        <v>0.35186151092911944</v>
      </c>
      <c r="AT61" s="3">
        <f t="shared" si="15"/>
        <v>8.0859375249488098E-3</v>
      </c>
      <c r="AV61" s="3">
        <f t="shared" si="20"/>
        <v>1.5621077577304251E-3</v>
      </c>
    </row>
    <row r="62" spans="1:48" x14ac:dyDescent="0.25">
      <c r="AN62" s="7">
        <f>SUM(AN45:AN61)</f>
        <v>4236065</v>
      </c>
    </row>
    <row r="63" spans="1:48" x14ac:dyDescent="0.25">
      <c r="AO63" t="s">
        <v>226</v>
      </c>
      <c r="AP63" t="s">
        <v>227</v>
      </c>
      <c r="AQ63" t="s">
        <v>228</v>
      </c>
      <c r="AR63" t="s">
        <v>229</v>
      </c>
      <c r="AS63" t="s">
        <v>240</v>
      </c>
    </row>
    <row r="64" spans="1:48" x14ac:dyDescent="0.25">
      <c r="A64" t="s">
        <v>0</v>
      </c>
      <c r="B64" t="s">
        <v>1</v>
      </c>
      <c r="C64" t="s">
        <v>2</v>
      </c>
      <c r="D64" t="s">
        <v>3</v>
      </c>
      <c r="E64" t="s">
        <v>5</v>
      </c>
      <c r="F64" t="s">
        <v>6</v>
      </c>
      <c r="G64" t="s">
        <v>208</v>
      </c>
      <c r="H64" t="s">
        <v>7</v>
      </c>
      <c r="I64" t="s">
        <v>8</v>
      </c>
      <c r="J64" t="s">
        <v>134</v>
      </c>
      <c r="K64" t="s">
        <v>143</v>
      </c>
      <c r="L64" t="s">
        <v>9</v>
      </c>
      <c r="M64" t="s">
        <v>10</v>
      </c>
      <c r="N64" t="s">
        <v>11</v>
      </c>
      <c r="O64" t="s">
        <v>13</v>
      </c>
      <c r="P64" t="s">
        <v>14</v>
      </c>
      <c r="Q64" t="s">
        <v>15</v>
      </c>
      <c r="R64" t="s">
        <v>16</v>
      </c>
      <c r="S64" t="s">
        <v>17</v>
      </c>
      <c r="T64" t="s">
        <v>18</v>
      </c>
      <c r="U64" t="s">
        <v>20</v>
      </c>
      <c r="V64" t="s">
        <v>21</v>
      </c>
      <c r="W64" t="s">
        <v>22</v>
      </c>
      <c r="X64" t="s">
        <v>23</v>
      </c>
      <c r="Y64" t="s">
        <v>24</v>
      </c>
      <c r="Z64" t="s">
        <v>25</v>
      </c>
      <c r="AA64" t="s">
        <v>26</v>
      </c>
      <c r="AB64" t="s">
        <v>27</v>
      </c>
      <c r="AC64" t="s">
        <v>120</v>
      </c>
      <c r="AD64" t="s">
        <v>28</v>
      </c>
      <c r="AE64" s="3" t="s">
        <v>29</v>
      </c>
      <c r="AF64" s="3" t="s">
        <v>233</v>
      </c>
      <c r="AG64" s="3" t="s">
        <v>30</v>
      </c>
      <c r="AH64" t="s">
        <v>31</v>
      </c>
      <c r="AI64" t="s">
        <v>32</v>
      </c>
      <c r="AJ64" t="s">
        <v>33</v>
      </c>
      <c r="AK64" t="s">
        <v>34</v>
      </c>
      <c r="AL64" t="s">
        <v>74</v>
      </c>
      <c r="AM64" t="s">
        <v>35</v>
      </c>
      <c r="AN64" s="7" t="s">
        <v>36</v>
      </c>
      <c r="AO64" s="15">
        <v>1</v>
      </c>
      <c r="AP64" s="15">
        <v>0</v>
      </c>
      <c r="AQ64" s="15">
        <v>0</v>
      </c>
      <c r="AR64" s="15">
        <v>1</v>
      </c>
    </row>
    <row r="65" spans="1:50" x14ac:dyDescent="0.25">
      <c r="A65" t="s">
        <v>37</v>
      </c>
      <c r="B65">
        <v>4.9824875407943301</v>
      </c>
      <c r="C65">
        <v>3.95632180888614E-3</v>
      </c>
      <c r="D65">
        <v>4.6456301143346597</v>
      </c>
      <c r="E65">
        <v>-59.223241524659201</v>
      </c>
      <c r="F65" s="1">
        <v>0</v>
      </c>
      <c r="G65" s="1">
        <v>0</v>
      </c>
      <c r="H65">
        <v>3.0807064470186099</v>
      </c>
      <c r="I65">
        <v>-176.95641623143601</v>
      </c>
      <c r="J65">
        <v>-192.68440378078901</v>
      </c>
      <c r="K65">
        <v>-180.401515709536</v>
      </c>
      <c r="L65">
        <v>-158.28286281679101</v>
      </c>
      <c r="M65">
        <v>27.286254899362199</v>
      </c>
      <c r="N65">
        <v>93.101069607949697</v>
      </c>
      <c r="O65">
        <v>81.161320503579006</v>
      </c>
      <c r="P65">
        <v>213708.717987346</v>
      </c>
      <c r="Q65">
        <v>256982.92141566199</v>
      </c>
      <c r="R65">
        <v>83.105356852291095</v>
      </c>
      <c r="S65">
        <v>656.69864624605202</v>
      </c>
      <c r="T65">
        <v>0.46399686823208902</v>
      </c>
      <c r="U65">
        <v>0.32175068556814301</v>
      </c>
      <c r="V65" s="1">
        <v>0</v>
      </c>
      <c r="W65">
        <v>0.149302100831356</v>
      </c>
      <c r="X65">
        <v>0.52894721360049901</v>
      </c>
      <c r="Y65" s="1">
        <v>0</v>
      </c>
      <c r="Z65">
        <v>0.367187162771549</v>
      </c>
      <c r="AA65">
        <v>2.9216270136163202E-4</v>
      </c>
      <c r="AB65">
        <v>3.9054823564575701E-3</v>
      </c>
      <c r="AC65" s="1">
        <v>4.72334375619929E-7</v>
      </c>
      <c r="AD65" s="1">
        <v>0</v>
      </c>
      <c r="AE65" s="3">
        <v>0</v>
      </c>
      <c r="AF65" s="3">
        <v>3.5653830597034598E-5</v>
      </c>
      <c r="AG65" s="3">
        <v>0</v>
      </c>
      <c r="AH65">
        <v>3.9971964808372902</v>
      </c>
      <c r="AI65">
        <v>9.2390651994204598E-2</v>
      </c>
      <c r="AJ65">
        <v>0.77071311216903604</v>
      </c>
      <c r="AK65" t="s">
        <v>79</v>
      </c>
      <c r="AL65" t="s">
        <v>80</v>
      </c>
      <c r="AM65">
        <v>540469347.78999996</v>
      </c>
      <c r="AN65" s="7">
        <v>2529</v>
      </c>
      <c r="AO65" s="1">
        <f>AA65+AB65*$AO$22+AF65*AQ65+AG65*$AR$22</f>
        <v>4.2332988884162372E-3</v>
      </c>
      <c r="AP65" s="8">
        <f>100*(1-(1-AO65)^12)</f>
        <v>4.9633344795499301</v>
      </c>
      <c r="AQ65" s="14">
        <v>1</v>
      </c>
      <c r="AR65" s="15">
        <f>B65/AP65-1</f>
        <v>3.8589100378616514E-3</v>
      </c>
      <c r="AS65" s="15">
        <f>B65/D65-1</f>
        <v>7.2510599890476701E-2</v>
      </c>
      <c r="AT65" s="3">
        <f t="shared" ref="AT65:AT81" si="24">1-(1-B65/100)^(1/12)-AO65+AG65</f>
        <v>1.6724898054420838E-5</v>
      </c>
      <c r="AU65" s="3">
        <f>(AT65*AM65+AT86*AM86)/(AM65+AM86)</f>
        <v>-3.5003332860597644E-4</v>
      </c>
      <c r="AV65" s="3"/>
      <c r="AW65" s="3"/>
      <c r="AX65" s="3"/>
    </row>
    <row r="66" spans="1:50" x14ac:dyDescent="0.25">
      <c r="A66" t="s">
        <v>37</v>
      </c>
      <c r="B66">
        <v>5.1694540385643197</v>
      </c>
      <c r="C66">
        <v>3.9587274080826297E-3</v>
      </c>
      <c r="D66">
        <v>4.6483936238509704</v>
      </c>
      <c r="E66">
        <v>-41.241796820183502</v>
      </c>
      <c r="F66" s="1">
        <v>0</v>
      </c>
      <c r="G66" s="1">
        <v>0</v>
      </c>
      <c r="H66">
        <v>3.2738000019598501</v>
      </c>
      <c r="I66">
        <v>-156.869185126069</v>
      </c>
      <c r="J66">
        <v>-177.27604985322699</v>
      </c>
      <c r="K66">
        <v>-160.85913822225899</v>
      </c>
      <c r="L66">
        <v>-137.68785650575899</v>
      </c>
      <c r="M66">
        <v>27.732633995292201</v>
      </c>
      <c r="N66">
        <v>94.585350914599104</v>
      </c>
      <c r="O66">
        <v>82.497279730820495</v>
      </c>
      <c r="P66">
        <v>208042.877144734</v>
      </c>
      <c r="Q66">
        <v>252606.09954778801</v>
      </c>
      <c r="R66">
        <v>84.044918466483097</v>
      </c>
      <c r="S66">
        <v>666.87352414685802</v>
      </c>
      <c r="T66">
        <v>0.52178987504724395</v>
      </c>
      <c r="U66">
        <v>0.31644564339778303</v>
      </c>
      <c r="V66" s="1">
        <v>0</v>
      </c>
      <c r="W66">
        <v>0.190506005569166</v>
      </c>
      <c r="X66">
        <v>0.49304835103305</v>
      </c>
      <c r="Y66" s="1">
        <v>0</v>
      </c>
      <c r="Z66">
        <v>0.27401450331909</v>
      </c>
      <c r="AA66">
        <v>2.9149140833279E-4</v>
      </c>
      <c r="AB66">
        <v>4.0147201728047404E-3</v>
      </c>
      <c r="AC66" s="1">
        <v>8.3079441517145304E-7</v>
      </c>
      <c r="AD66" s="1">
        <v>0</v>
      </c>
      <c r="AE66" s="3">
        <v>9.9002564734960496E-10</v>
      </c>
      <c r="AF66" s="3">
        <v>9.6242065899894704E-5</v>
      </c>
      <c r="AG66" s="3">
        <v>0</v>
      </c>
      <c r="AH66">
        <v>3.9349555236704701</v>
      </c>
      <c r="AI66">
        <v>9.2564170913969401E-2</v>
      </c>
      <c r="AJ66">
        <v>2.39253111971261</v>
      </c>
      <c r="AK66" t="s">
        <v>81</v>
      </c>
      <c r="AL66" t="s">
        <v>82</v>
      </c>
      <c r="AM66">
        <v>6175128679.4099998</v>
      </c>
      <c r="AN66" s="7">
        <v>29682</v>
      </c>
      <c r="AO66" s="1">
        <f t="shared" ref="AO66:AO80" si="25">AA66+AB66*$AO$22+AF66*AQ66+AG66*$AR$22</f>
        <v>4.4024536470374251E-3</v>
      </c>
      <c r="AP66" s="8">
        <f t="shared" ref="AP66:AP81" si="26">100*(1-(1-AO66)^12)</f>
        <v>5.1568845496250297</v>
      </c>
      <c r="AQ66" s="14">
        <v>1</v>
      </c>
      <c r="AR66" s="15">
        <f t="shared" ref="AR66:AR80" si="27">B66/AP66-1</f>
        <v>2.4374191080551721E-3</v>
      </c>
      <c r="AS66" s="15">
        <f t="shared" ref="AS66:AS80" si="28">B66/D66-1</f>
        <v>0.1120947270987942</v>
      </c>
      <c r="AT66" s="3">
        <f t="shared" si="24"/>
        <v>1.0996152693592241E-5</v>
      </c>
      <c r="AU66" s="3">
        <f t="shared" ref="AU66:AU81" si="29">(AT66*AM66+AT87*AM87)/(AM66+AM87)</f>
        <v>-6.9658795882420165E-5</v>
      </c>
      <c r="AV66" s="3"/>
      <c r="AW66" s="3"/>
      <c r="AX66" s="3"/>
    </row>
    <row r="67" spans="1:50" x14ac:dyDescent="0.25">
      <c r="A67" t="s">
        <v>37</v>
      </c>
      <c r="B67">
        <v>5.6078579613537798</v>
      </c>
      <c r="C67">
        <v>4.5066202929179497E-3</v>
      </c>
      <c r="D67">
        <v>5.2758941565279098</v>
      </c>
      <c r="E67">
        <v>-36.552880651727101</v>
      </c>
      <c r="F67" s="1">
        <v>0</v>
      </c>
      <c r="G67" s="1">
        <v>0</v>
      </c>
      <c r="H67">
        <v>3.3843050848057201</v>
      </c>
      <c r="I67">
        <v>-132.07235533345099</v>
      </c>
      <c r="J67">
        <v>-151.63457469998201</v>
      </c>
      <c r="K67">
        <v>-139.344665903513</v>
      </c>
      <c r="L67">
        <v>-112.106076425862</v>
      </c>
      <c r="M67">
        <v>28.543792136107601</v>
      </c>
      <c r="N67">
        <v>94.450725097645901</v>
      </c>
      <c r="O67">
        <v>82.135484012487893</v>
      </c>
      <c r="P67">
        <v>199859.60494691299</v>
      </c>
      <c r="Q67">
        <v>244755.223138298</v>
      </c>
      <c r="R67">
        <v>84.105096066653601</v>
      </c>
      <c r="S67">
        <v>669.50296560352297</v>
      </c>
      <c r="T67">
        <v>0.53566477498292997</v>
      </c>
      <c r="U67">
        <v>0.31971417069575397</v>
      </c>
      <c r="V67" s="1">
        <v>0</v>
      </c>
      <c r="W67">
        <v>0.17531216976234401</v>
      </c>
      <c r="X67">
        <v>0.50497365954189999</v>
      </c>
      <c r="Y67" s="1">
        <v>0</v>
      </c>
      <c r="Z67">
        <v>0.25317580558840602</v>
      </c>
      <c r="AA67">
        <v>2.9230035779958499E-4</v>
      </c>
      <c r="AB67">
        <v>4.6261185100920496E-3</v>
      </c>
      <c r="AC67">
        <v>6.5331732261720703E-5</v>
      </c>
      <c r="AD67" s="1">
        <v>0</v>
      </c>
      <c r="AE67" s="3">
        <v>1.26162372154823E-8</v>
      </c>
      <c r="AF67" s="3">
        <v>1.67034430725158E-4</v>
      </c>
      <c r="AG67" s="3">
        <v>0</v>
      </c>
      <c r="AH67">
        <v>3.9376132525356602</v>
      </c>
      <c r="AI67">
        <v>9.5087682396263404E-2</v>
      </c>
      <c r="AJ67">
        <v>11.1666484789884</v>
      </c>
      <c r="AK67" t="s">
        <v>83</v>
      </c>
      <c r="AL67" t="s">
        <v>84</v>
      </c>
      <c r="AM67">
        <v>18278160170.419998</v>
      </c>
      <c r="AN67" s="7">
        <v>91455</v>
      </c>
      <c r="AO67" s="1">
        <f t="shared" si="25"/>
        <v>5.0854532986167921E-3</v>
      </c>
      <c r="AP67" s="8">
        <f t="shared" si="26"/>
        <v>5.934716427577702</v>
      </c>
      <c r="AQ67" s="14">
        <v>1</v>
      </c>
      <c r="AR67" s="15">
        <f t="shared" si="27"/>
        <v>-5.5075667087489122E-2</v>
      </c>
      <c r="AS67" s="15">
        <f t="shared" si="28"/>
        <v>6.2920861370034942E-2</v>
      </c>
      <c r="AT67" s="3">
        <f t="shared" si="24"/>
        <v>-2.8763664949696833E-4</v>
      </c>
      <c r="AU67" s="3">
        <f t="shared" si="29"/>
        <v>-3.3602612176229064E-4</v>
      </c>
      <c r="AV67" s="3"/>
      <c r="AW67" s="3"/>
      <c r="AX67" s="3"/>
    </row>
    <row r="68" spans="1:50" x14ac:dyDescent="0.25">
      <c r="A68" t="s">
        <v>37</v>
      </c>
      <c r="B68">
        <v>5.9205211348065703</v>
      </c>
      <c r="C68">
        <v>5.2433489154043496E-3</v>
      </c>
      <c r="D68">
        <v>6.1137011090488</v>
      </c>
      <c r="E68">
        <v>-26.002867875740002</v>
      </c>
      <c r="F68" s="1">
        <v>0</v>
      </c>
      <c r="G68" s="1">
        <v>0</v>
      </c>
      <c r="H68">
        <v>3.5490615669181902</v>
      </c>
      <c r="I68">
        <v>-108.00585801902599</v>
      </c>
      <c r="J68">
        <v>-125.42537149029999</v>
      </c>
      <c r="K68">
        <v>-120.24625341241099</v>
      </c>
      <c r="L68">
        <v>-87.392688383782897</v>
      </c>
      <c r="M68">
        <v>30.0700782680182</v>
      </c>
      <c r="N68">
        <v>94.284843097892903</v>
      </c>
      <c r="O68">
        <v>81.603371543661297</v>
      </c>
      <c r="P68">
        <v>193596.51639741001</v>
      </c>
      <c r="Q68">
        <v>238008.57771468</v>
      </c>
      <c r="R68">
        <v>84.145177698896802</v>
      </c>
      <c r="S68">
        <v>676.28966858081401</v>
      </c>
      <c r="T68">
        <v>0.54563062235097404</v>
      </c>
      <c r="U68">
        <v>0.32885469022962999</v>
      </c>
      <c r="V68" s="1">
        <v>0</v>
      </c>
      <c r="W68">
        <v>0.16681093044801801</v>
      </c>
      <c r="X68">
        <v>0.50433437932235103</v>
      </c>
      <c r="Y68" s="1">
        <v>0</v>
      </c>
      <c r="Z68">
        <v>0.23783644758333999</v>
      </c>
      <c r="AA68">
        <v>2.9459105065292399E-4</v>
      </c>
      <c r="AB68">
        <v>5.0405869483306498E-3</v>
      </c>
      <c r="AC68">
        <v>1.9305717067199E-4</v>
      </c>
      <c r="AD68" s="1">
        <v>0</v>
      </c>
      <c r="AE68" s="3">
        <v>2.14029838048781E-8</v>
      </c>
      <c r="AF68" s="3">
        <v>2.4315862406254699E-4</v>
      </c>
      <c r="AG68" s="3">
        <v>4.2432538870686799E-7</v>
      </c>
      <c r="AH68">
        <v>3.8782559952289901</v>
      </c>
      <c r="AI68">
        <v>9.8462862292865605E-2</v>
      </c>
      <c r="AJ68">
        <v>59.271084500093899</v>
      </c>
      <c r="AK68" t="s">
        <v>85</v>
      </c>
      <c r="AL68" t="s">
        <v>86</v>
      </c>
      <c r="AM68">
        <v>35856785188.029999</v>
      </c>
      <c r="AN68" s="7">
        <v>185214</v>
      </c>
      <c r="AO68" s="1">
        <f t="shared" si="25"/>
        <v>5.5787609484348275E-3</v>
      </c>
      <c r="AP68" s="8">
        <f t="shared" si="26"/>
        <v>6.4928763891225927</v>
      </c>
      <c r="AQ68" s="14">
        <v>1</v>
      </c>
      <c r="AR68" s="15">
        <f t="shared" si="27"/>
        <v>-8.8151263017247627E-2</v>
      </c>
      <c r="AS68" s="15">
        <f t="shared" si="28"/>
        <v>-3.1597876768346911E-2</v>
      </c>
      <c r="AT68" s="3">
        <f t="shared" si="24"/>
        <v>-5.0539425122357877E-4</v>
      </c>
      <c r="AU68" s="3">
        <f t="shared" si="29"/>
        <v>-2.908129301516735E-4</v>
      </c>
      <c r="AV68" s="3"/>
      <c r="AW68" s="3"/>
      <c r="AX68" s="3"/>
    </row>
    <row r="69" spans="1:50" x14ac:dyDescent="0.25">
      <c r="A69" t="s">
        <v>37</v>
      </c>
      <c r="B69">
        <v>7.2920213282124999</v>
      </c>
      <c r="C69">
        <v>6.1745405454083297E-3</v>
      </c>
      <c r="D69">
        <v>7.1629316243295902</v>
      </c>
      <c r="E69">
        <v>-17.4168069405588</v>
      </c>
      <c r="F69" s="1">
        <v>0</v>
      </c>
      <c r="G69" s="1">
        <v>0</v>
      </c>
      <c r="H69">
        <v>3.6993250916797198</v>
      </c>
      <c r="I69">
        <v>-83.106355290203695</v>
      </c>
      <c r="J69">
        <v>-100.64073932580099</v>
      </c>
      <c r="K69">
        <v>-97.169684209840497</v>
      </c>
      <c r="L69">
        <v>-61.946207659993703</v>
      </c>
      <c r="M69">
        <v>30.915386399613801</v>
      </c>
      <c r="N69">
        <v>94.047092332329996</v>
      </c>
      <c r="O69">
        <v>81.078311337706793</v>
      </c>
      <c r="P69">
        <v>188585.00004297699</v>
      </c>
      <c r="Q69">
        <v>231833.11478472099</v>
      </c>
      <c r="R69">
        <v>84.141578340780001</v>
      </c>
      <c r="S69">
        <v>677.36795267610796</v>
      </c>
      <c r="T69">
        <v>0.53131840775565198</v>
      </c>
      <c r="U69">
        <v>0.34993843577386802</v>
      </c>
      <c r="V69" s="1">
        <v>0</v>
      </c>
      <c r="W69">
        <v>0.15483742650791399</v>
      </c>
      <c r="X69">
        <v>0.495224137718216</v>
      </c>
      <c r="Y69" s="1">
        <v>0</v>
      </c>
      <c r="Z69">
        <v>0.25862573016405999</v>
      </c>
      <c r="AA69">
        <v>2.9672011416819897E-4</v>
      </c>
      <c r="AB69">
        <v>5.6268669609173304E-3</v>
      </c>
      <c r="AC69">
        <v>3.03941256235603E-4</v>
      </c>
      <c r="AD69" s="1">
        <v>0</v>
      </c>
      <c r="AE69" s="3">
        <v>4.5617960069437298E-8</v>
      </c>
      <c r="AF69" s="3">
        <v>3.2873911535115298E-4</v>
      </c>
      <c r="AG69" s="3">
        <v>2.6955875685777699E-6</v>
      </c>
      <c r="AH69">
        <v>3.9095521549482499</v>
      </c>
      <c r="AI69">
        <v>0.10218782155014</v>
      </c>
      <c r="AJ69">
        <v>152.24445691080101</v>
      </c>
      <c r="AK69" t="s">
        <v>87</v>
      </c>
      <c r="AL69" t="s">
        <v>88</v>
      </c>
      <c r="AM69">
        <v>59500830533.559998</v>
      </c>
      <c r="AN69" s="7">
        <v>315512</v>
      </c>
      <c r="AO69" s="1">
        <f t="shared" si="25"/>
        <v>6.2550217780052595E-3</v>
      </c>
      <c r="AP69" s="8">
        <f t="shared" si="26"/>
        <v>7.2531082002014529</v>
      </c>
      <c r="AQ69" s="14">
        <v>1</v>
      </c>
      <c r="AR69" s="15">
        <f t="shared" si="27"/>
        <v>5.3650279214043639E-3</v>
      </c>
      <c r="AS69" s="15">
        <f t="shared" si="28"/>
        <v>1.8021909275867554E-2</v>
      </c>
      <c r="AT69" s="3">
        <f t="shared" si="24"/>
        <v>3.7447123856685842E-5</v>
      </c>
      <c r="AU69" s="3">
        <f t="shared" si="29"/>
        <v>4.6516773786916418E-5</v>
      </c>
      <c r="AV69" s="3"/>
      <c r="AW69" s="3"/>
      <c r="AX69" s="3"/>
    </row>
    <row r="70" spans="1:50" s="30" customFormat="1" x14ac:dyDescent="0.25">
      <c r="A70" s="30" t="s">
        <v>37</v>
      </c>
      <c r="B70" s="30">
        <v>7.9504647387844498</v>
      </c>
      <c r="C70" s="30">
        <v>6.5878322846317401E-3</v>
      </c>
      <c r="D70" s="30">
        <v>7.6251595515355302</v>
      </c>
      <c r="E70" s="30">
        <v>-14.9550955961551</v>
      </c>
      <c r="F70" s="32">
        <v>0</v>
      </c>
      <c r="G70" s="32">
        <v>0</v>
      </c>
      <c r="H70" s="30">
        <v>3.7681732844914402</v>
      </c>
      <c r="I70" s="30">
        <v>-59.193664000709603</v>
      </c>
      <c r="J70" s="30">
        <v>-75.135491641615005</v>
      </c>
      <c r="K70" s="30">
        <v>-77.779302221194698</v>
      </c>
      <c r="L70" s="30">
        <v>-37.652325785266299</v>
      </c>
      <c r="M70" s="30">
        <v>31.183151613322298</v>
      </c>
      <c r="N70" s="30">
        <v>93.647744716384906</v>
      </c>
      <c r="O70" s="30">
        <v>80.563937458627393</v>
      </c>
      <c r="P70" s="30">
        <v>185230.48930659701</v>
      </c>
      <c r="Q70" s="30">
        <v>228985.19698860799</v>
      </c>
      <c r="R70" s="30">
        <v>84.377997119599399</v>
      </c>
      <c r="S70" s="30">
        <v>685.43987240359399</v>
      </c>
      <c r="T70" s="30">
        <v>0.50793531954016002</v>
      </c>
      <c r="U70" s="30">
        <v>0.35287441571463501</v>
      </c>
      <c r="V70" s="32">
        <v>0</v>
      </c>
      <c r="W70" s="30">
        <v>0.14355327428626699</v>
      </c>
      <c r="X70" s="30">
        <v>0.50357230999909597</v>
      </c>
      <c r="Y70" s="32">
        <v>0</v>
      </c>
      <c r="Z70" s="30">
        <v>0.28188293795158598</v>
      </c>
      <c r="AA70" s="30">
        <v>2.9775527181593101E-4</v>
      </c>
      <c r="AB70" s="30">
        <v>5.8758994170175598E-3</v>
      </c>
      <c r="AC70" s="30">
        <v>4.1882506910607102E-4</v>
      </c>
      <c r="AD70" s="32">
        <v>0</v>
      </c>
      <c r="AE70" s="31">
        <v>8.4838942764145503E-8</v>
      </c>
      <c r="AF70" s="31">
        <v>4.1354691807701799E-4</v>
      </c>
      <c r="AG70" s="31">
        <v>2.45258113969845E-5</v>
      </c>
      <c r="AH70" s="30">
        <v>3.9535819023509502</v>
      </c>
      <c r="AI70" s="30">
        <v>0.104291298142098</v>
      </c>
      <c r="AJ70" s="30">
        <v>283.31308224498298</v>
      </c>
      <c r="AK70" s="30" t="s">
        <v>89</v>
      </c>
      <c r="AL70" s="30" t="s">
        <v>90</v>
      </c>
      <c r="AM70" s="30">
        <v>66727061006.830002</v>
      </c>
      <c r="AN70" s="52">
        <v>360238</v>
      </c>
      <c r="AO70" s="32">
        <f t="shared" si="25"/>
        <v>6.6117274183074932E-3</v>
      </c>
      <c r="AP70" s="47">
        <f t="shared" si="26"/>
        <v>7.651819388092429</v>
      </c>
      <c r="AQ70" s="48">
        <v>1</v>
      </c>
      <c r="AR70" s="49">
        <f t="shared" si="27"/>
        <v>3.9029325647278679E-2</v>
      </c>
      <c r="AS70" s="49">
        <f t="shared" si="28"/>
        <v>4.2662082681720559E-2</v>
      </c>
      <c r="AT70" s="3">
        <f t="shared" si="24"/>
        <v>2.9263380700994557E-4</v>
      </c>
      <c r="AU70" s="3">
        <f t="shared" si="29"/>
        <v>2.6949421075727177E-4</v>
      </c>
      <c r="AV70" s="3"/>
      <c r="AW70" s="3"/>
      <c r="AX70" s="3"/>
    </row>
    <row r="71" spans="1:50" x14ac:dyDescent="0.25">
      <c r="A71" t="s">
        <v>37</v>
      </c>
      <c r="B71">
        <v>8.4531792010669999</v>
      </c>
      <c r="C71">
        <v>6.90454560919575E-3</v>
      </c>
      <c r="D71">
        <v>7.9779448061109299</v>
      </c>
      <c r="E71">
        <v>-12.607182118880299</v>
      </c>
      <c r="F71" s="1">
        <v>0</v>
      </c>
      <c r="G71" s="1">
        <v>0</v>
      </c>
      <c r="H71">
        <v>3.8180614718787602</v>
      </c>
      <c r="I71">
        <v>-34.404906971898903</v>
      </c>
      <c r="J71">
        <v>-51.9679764789648</v>
      </c>
      <c r="K71">
        <v>-54.674359240734098</v>
      </c>
      <c r="L71">
        <v>-12.519579936835299</v>
      </c>
      <c r="M71">
        <v>30.583348111310201</v>
      </c>
      <c r="N71">
        <v>93.449237915835596</v>
      </c>
      <c r="O71">
        <v>80.512421227170805</v>
      </c>
      <c r="P71">
        <v>182308.91674351899</v>
      </c>
      <c r="Q71">
        <v>225970.11084672899</v>
      </c>
      <c r="R71">
        <v>85.021678593741399</v>
      </c>
      <c r="S71">
        <v>690.44218998150404</v>
      </c>
      <c r="T71">
        <v>0.496616836753492</v>
      </c>
      <c r="U71">
        <v>0.33364544729919199</v>
      </c>
      <c r="V71" s="1">
        <v>0</v>
      </c>
      <c r="W71">
        <v>0.140281102602375</v>
      </c>
      <c r="X71">
        <v>0.52607345009843198</v>
      </c>
      <c r="Y71" s="1">
        <v>0</v>
      </c>
      <c r="Z71">
        <v>0.298271487079659</v>
      </c>
      <c r="AA71">
        <v>2.9780009547881699E-4</v>
      </c>
      <c r="AB71">
        <v>5.8308610573896101E-3</v>
      </c>
      <c r="AC71">
        <v>5.2394644003313001E-4</v>
      </c>
      <c r="AD71" s="1">
        <v>0</v>
      </c>
      <c r="AE71" s="3">
        <v>7.6994493482670604E-8</v>
      </c>
      <c r="AF71" s="3">
        <v>4.4764219055207699E-4</v>
      </c>
      <c r="AG71" s="3">
        <v>2.5188394213929198E-4</v>
      </c>
      <c r="AH71">
        <v>4.0173745681532997</v>
      </c>
      <c r="AI71">
        <v>0.104055966064395</v>
      </c>
      <c r="AJ71">
        <v>428.28312907426499</v>
      </c>
      <c r="AK71" t="s">
        <v>91</v>
      </c>
      <c r="AL71" t="s">
        <v>92</v>
      </c>
      <c r="AM71">
        <v>75008816087.119995</v>
      </c>
      <c r="AN71" s="7">
        <v>411438</v>
      </c>
      <c r="AO71" s="1">
        <f t="shared" si="25"/>
        <v>6.8281872855597957E-3</v>
      </c>
      <c r="AP71" s="8">
        <f t="shared" si="26"/>
        <v>7.8930028548740765</v>
      </c>
      <c r="AQ71" s="14">
        <v>1</v>
      </c>
      <c r="AR71" s="15">
        <f t="shared" si="27"/>
        <v>7.0971258530206249E-2</v>
      </c>
      <c r="AS71" s="15">
        <f t="shared" si="28"/>
        <v>5.9568523787235428E-2</v>
      </c>
      <c r="AT71" s="3">
        <f t="shared" si="24"/>
        <v>7.566485564916175E-4</v>
      </c>
      <c r="AU71" s="3">
        <f t="shared" si="29"/>
        <v>7.171478357190234E-4</v>
      </c>
      <c r="AV71" s="3"/>
      <c r="AW71" s="3"/>
      <c r="AX71" s="3"/>
    </row>
    <row r="72" spans="1:50" x14ac:dyDescent="0.25">
      <c r="A72" t="s">
        <v>37</v>
      </c>
      <c r="B72">
        <v>9.1122768840016999</v>
      </c>
      <c r="C72">
        <v>8.0552200351025598E-3</v>
      </c>
      <c r="D72">
        <v>9.2493057972443307</v>
      </c>
      <c r="E72">
        <v>-9.0200446910727194</v>
      </c>
      <c r="F72" s="1">
        <v>0</v>
      </c>
      <c r="G72" s="1">
        <v>0</v>
      </c>
      <c r="H72">
        <v>3.8683000730788502</v>
      </c>
      <c r="I72">
        <v>-10.215260243212599</v>
      </c>
      <c r="J72">
        <v>-32.842051070162398</v>
      </c>
      <c r="K72">
        <v>-26.894480526549401</v>
      </c>
      <c r="L72">
        <v>11.906466236428599</v>
      </c>
      <c r="M72">
        <v>29.241373207444902</v>
      </c>
      <c r="N72">
        <v>93.489045618630499</v>
      </c>
      <c r="O72">
        <v>80.964673045411899</v>
      </c>
      <c r="P72">
        <v>180289.651277592</v>
      </c>
      <c r="Q72">
        <v>225165.861882864</v>
      </c>
      <c r="R72">
        <v>85.852294082913602</v>
      </c>
      <c r="S72">
        <v>688.01263771092999</v>
      </c>
      <c r="T72">
        <v>0.47773765269415802</v>
      </c>
      <c r="U72">
        <v>0.336832442845798</v>
      </c>
      <c r="V72" s="1">
        <v>0</v>
      </c>
      <c r="W72">
        <v>0.135639201869068</v>
      </c>
      <c r="X72">
        <v>0.52752835528513298</v>
      </c>
      <c r="Y72" s="1">
        <v>0</v>
      </c>
      <c r="Z72">
        <v>0.33010491720512303</v>
      </c>
      <c r="AA72">
        <v>2.9565352616857599E-4</v>
      </c>
      <c r="AB72">
        <v>5.5765361035010497E-3</v>
      </c>
      <c r="AC72">
        <v>7.1408965128018397E-4</v>
      </c>
      <c r="AD72" s="1">
        <v>0</v>
      </c>
      <c r="AE72" s="3">
        <v>9.2254085052884996E-8</v>
      </c>
      <c r="AF72" s="3">
        <v>4.2535125996394103E-4</v>
      </c>
      <c r="AG72" s="3">
        <v>1.4688862841642199E-3</v>
      </c>
      <c r="AH72">
        <v>4.0917671883709401</v>
      </c>
      <c r="AI72">
        <v>0.101598106805637</v>
      </c>
      <c r="AJ72">
        <v>503.38242338196</v>
      </c>
      <c r="AK72" t="s">
        <v>93</v>
      </c>
      <c r="AL72" t="s">
        <v>94</v>
      </c>
      <c r="AM72">
        <v>91181130554.339996</v>
      </c>
      <c r="AN72" s="7">
        <v>505748</v>
      </c>
      <c r="AO72" s="1">
        <f t="shared" si="25"/>
        <v>7.7664271737977863E-3</v>
      </c>
      <c r="AP72" s="8">
        <f t="shared" si="26"/>
        <v>8.9317458688227713</v>
      </c>
      <c r="AQ72" s="14">
        <v>1</v>
      </c>
      <c r="AR72" s="15">
        <f t="shared" si="27"/>
        <v>2.0212287477758606E-2</v>
      </c>
      <c r="AS72" s="15">
        <f t="shared" si="28"/>
        <v>-1.4815048420548038E-2</v>
      </c>
      <c r="AT72" s="3">
        <f t="shared" si="24"/>
        <v>1.6329499457727456E-3</v>
      </c>
      <c r="AU72" s="3">
        <f t="shared" si="29"/>
        <v>1.6709234120513238E-3</v>
      </c>
      <c r="AV72" s="3"/>
      <c r="AW72" s="3"/>
      <c r="AX72" s="3"/>
    </row>
    <row r="73" spans="1:50" x14ac:dyDescent="0.25">
      <c r="A73" t="s">
        <v>37</v>
      </c>
      <c r="B73">
        <v>10.263526449095499</v>
      </c>
      <c r="C73">
        <v>9.5703990085369596E-3</v>
      </c>
      <c r="D73">
        <v>10.8988437849705</v>
      </c>
      <c r="E73">
        <v>-3.99644333663672</v>
      </c>
      <c r="F73" s="1">
        <v>0</v>
      </c>
      <c r="G73" s="1">
        <v>0</v>
      </c>
      <c r="H73">
        <v>3.95314858086495</v>
      </c>
      <c r="I73">
        <v>13.3400735868887</v>
      </c>
      <c r="J73">
        <v>-7.3684056528907096</v>
      </c>
      <c r="K73">
        <v>-6.5270616604516203</v>
      </c>
      <c r="L73">
        <v>36.865633941790399</v>
      </c>
      <c r="M73">
        <v>29.192108258630402</v>
      </c>
      <c r="N73">
        <v>93.082078676756495</v>
      </c>
      <c r="O73">
        <v>80.684232447733393</v>
      </c>
      <c r="P73">
        <v>169544.32534550701</v>
      </c>
      <c r="Q73">
        <v>213990.92422982701</v>
      </c>
      <c r="R73">
        <v>91.449786687962003</v>
      </c>
      <c r="S73">
        <v>694.34851096314299</v>
      </c>
      <c r="T73">
        <v>0.47896874166301601</v>
      </c>
      <c r="U73">
        <v>0.34123250797531601</v>
      </c>
      <c r="V73" s="1">
        <v>0</v>
      </c>
      <c r="W73">
        <v>0.117982115447178</v>
      </c>
      <c r="X73">
        <v>0.54078537657750403</v>
      </c>
      <c r="Y73" s="1">
        <v>0</v>
      </c>
      <c r="Z73">
        <v>0.32438501977768702</v>
      </c>
      <c r="AA73">
        <v>2.9600499451269598E-4</v>
      </c>
      <c r="AB73">
        <v>5.4353620644062598E-3</v>
      </c>
      <c r="AC73">
        <v>7.7019296873631399E-4</v>
      </c>
      <c r="AD73" s="1">
        <v>0</v>
      </c>
      <c r="AE73" s="3">
        <v>1.2688454660999399E-7</v>
      </c>
      <c r="AF73" s="3">
        <v>4.2378264367683198E-4</v>
      </c>
      <c r="AG73" s="3">
        <v>3.0687613787677599E-3</v>
      </c>
      <c r="AH73">
        <v>4.0825716387243096</v>
      </c>
      <c r="AI73">
        <v>0.101170458678006</v>
      </c>
      <c r="AJ73">
        <v>796.24003687389302</v>
      </c>
      <c r="AK73" t="s">
        <v>95</v>
      </c>
      <c r="AL73" t="s">
        <v>96</v>
      </c>
      <c r="AM73">
        <v>66515968808.199997</v>
      </c>
      <c r="AN73" s="7">
        <v>392322</v>
      </c>
      <c r="AO73" s="1">
        <f t="shared" si="25"/>
        <v>9.2239110813635474E-3</v>
      </c>
      <c r="AP73" s="8">
        <f t="shared" si="26"/>
        <v>10.524073735058238</v>
      </c>
      <c r="AQ73" s="14">
        <v>1</v>
      </c>
      <c r="AR73" s="15">
        <f t="shared" si="27"/>
        <v>-2.4757265344387713E-2</v>
      </c>
      <c r="AS73" s="15">
        <f t="shared" si="28"/>
        <v>-5.8292177446483184E-2</v>
      </c>
      <c r="AT73" s="3">
        <f t="shared" si="24"/>
        <v>2.8286594282128635E-3</v>
      </c>
      <c r="AU73" s="3">
        <f t="shared" si="29"/>
        <v>3.0751557022188438E-3</v>
      </c>
      <c r="AV73" s="3"/>
      <c r="AW73" s="3"/>
      <c r="AX73" s="3"/>
    </row>
    <row r="74" spans="1:50" x14ac:dyDescent="0.25">
      <c r="A74" t="s">
        <v>37</v>
      </c>
      <c r="B74">
        <v>12.4109195022051</v>
      </c>
      <c r="C74">
        <v>1.027327730253E-2</v>
      </c>
      <c r="D74">
        <v>11.654678223898699</v>
      </c>
      <c r="E74">
        <v>-2.4197336996225101</v>
      </c>
      <c r="F74" s="1">
        <v>0</v>
      </c>
      <c r="G74" s="1">
        <v>0</v>
      </c>
      <c r="H74">
        <v>4.0289751320493501</v>
      </c>
      <c r="I74">
        <v>35.949773610877202</v>
      </c>
      <c r="J74">
        <v>13.669974927677099</v>
      </c>
      <c r="K74">
        <v>16.345212392641901</v>
      </c>
      <c r="L74">
        <v>61.258968557491002</v>
      </c>
      <c r="M74">
        <v>30.2545444153175</v>
      </c>
      <c r="N74">
        <v>93.040473483359406</v>
      </c>
      <c r="O74">
        <v>80.444026454915104</v>
      </c>
      <c r="P74">
        <v>157571.35751798301</v>
      </c>
      <c r="Q74">
        <v>196890.964757865</v>
      </c>
      <c r="R74">
        <v>102.324130969804</v>
      </c>
      <c r="S74">
        <v>694.01749134955901</v>
      </c>
      <c r="T74">
        <v>0.52172462179176504</v>
      </c>
      <c r="U74">
        <v>0.34436241605441997</v>
      </c>
      <c r="V74" s="1">
        <v>0</v>
      </c>
      <c r="W74">
        <v>0.108190824419855</v>
      </c>
      <c r="X74">
        <v>0.54744675952572297</v>
      </c>
      <c r="Y74" s="1">
        <v>0</v>
      </c>
      <c r="Z74">
        <v>0.26291384278535601</v>
      </c>
      <c r="AA74">
        <v>2.9806018409449502E-4</v>
      </c>
      <c r="AB74">
        <v>5.4628958711365602E-3</v>
      </c>
      <c r="AC74">
        <v>9.0057981192922805E-4</v>
      </c>
      <c r="AD74" s="1">
        <v>0</v>
      </c>
      <c r="AE74" s="3">
        <v>2.1305012400628799E-7</v>
      </c>
      <c r="AF74" s="3">
        <v>4.3345639286851699E-4</v>
      </c>
      <c r="AG74" s="3">
        <v>3.6115907782738E-3</v>
      </c>
      <c r="AH74">
        <v>3.9931745556107598</v>
      </c>
      <c r="AI74">
        <v>0.102294638276995</v>
      </c>
      <c r="AJ74">
        <v>1262.14445568786</v>
      </c>
      <c r="AK74" t="s">
        <v>97</v>
      </c>
      <c r="AL74" t="s">
        <v>98</v>
      </c>
      <c r="AM74">
        <v>55025178616.139999</v>
      </c>
      <c r="AN74" s="7">
        <v>349208</v>
      </c>
      <c r="AO74" s="1">
        <f t="shared" si="25"/>
        <v>9.8060032263733721E-3</v>
      </c>
      <c r="AP74" s="8">
        <f t="shared" si="26"/>
        <v>11.152856763569297</v>
      </c>
      <c r="AQ74" s="14">
        <v>1</v>
      </c>
      <c r="AR74" s="15">
        <f t="shared" si="27"/>
        <v>0.11280183770899432</v>
      </c>
      <c r="AS74" s="15">
        <f t="shared" si="28"/>
        <v>6.4887358001499917E-2</v>
      </c>
      <c r="AT74" s="3">
        <f t="shared" si="24"/>
        <v>4.7876600628423928E-3</v>
      </c>
      <c r="AU74" s="3">
        <f t="shared" si="29"/>
        <v>4.8762188625480771E-3</v>
      </c>
      <c r="AV74" s="3"/>
      <c r="AW74" s="3"/>
      <c r="AX74" s="3"/>
    </row>
    <row r="75" spans="1:50" x14ac:dyDescent="0.25">
      <c r="A75" t="s">
        <v>37</v>
      </c>
      <c r="B75">
        <v>13.662552719273799</v>
      </c>
      <c r="C75">
        <v>1.00354065599156E-2</v>
      </c>
      <c r="D75">
        <v>11.3995463635456</v>
      </c>
      <c r="E75">
        <v>3.9986256836943901</v>
      </c>
      <c r="F75" s="1">
        <v>0</v>
      </c>
      <c r="G75" s="1">
        <v>0</v>
      </c>
      <c r="H75">
        <v>4.1667206919313902</v>
      </c>
      <c r="I75">
        <v>59.071051144493602</v>
      </c>
      <c r="J75">
        <v>33.5331656710282</v>
      </c>
      <c r="K75">
        <v>42.239020953772403</v>
      </c>
      <c r="L75">
        <v>86.345998166893395</v>
      </c>
      <c r="M75">
        <v>31.975215330373199</v>
      </c>
      <c r="N75">
        <v>93.230684566901701</v>
      </c>
      <c r="O75">
        <v>80.335142613405793</v>
      </c>
      <c r="P75">
        <v>146167.173806209</v>
      </c>
      <c r="Q75">
        <v>183067.26057860799</v>
      </c>
      <c r="R75">
        <v>115.55696471100499</v>
      </c>
      <c r="S75">
        <v>688.20923842328205</v>
      </c>
      <c r="T75">
        <v>0.58058310210558095</v>
      </c>
      <c r="U75">
        <v>0.33138246272503902</v>
      </c>
      <c r="V75" s="1">
        <v>0</v>
      </c>
      <c r="W75">
        <v>0.10723891860635899</v>
      </c>
      <c r="X75">
        <v>0.56137861866859995</v>
      </c>
      <c r="Y75" s="1">
        <v>0</v>
      </c>
      <c r="Z75">
        <v>0.183315365122415</v>
      </c>
      <c r="AA75">
        <v>2.9941371700704998E-4</v>
      </c>
      <c r="AB75">
        <v>5.5321338392571402E-3</v>
      </c>
      <c r="AC75">
        <v>9.6448476777159201E-4</v>
      </c>
      <c r="AD75" s="1">
        <v>0</v>
      </c>
      <c r="AE75" s="3">
        <v>2.0870282985130401E-7</v>
      </c>
      <c r="AF75" s="3">
        <v>4.4586748830312002E-4</v>
      </c>
      <c r="AG75" s="3">
        <v>3.23907262431235E-3</v>
      </c>
      <c r="AH75">
        <v>3.8454080720436399</v>
      </c>
      <c r="AI75">
        <v>0.103966248206889</v>
      </c>
      <c r="AJ75">
        <v>1964.4966973365799</v>
      </c>
      <c r="AK75" t="s">
        <v>99</v>
      </c>
      <c r="AL75" t="s">
        <v>100</v>
      </c>
      <c r="AM75">
        <v>37465277655.660004</v>
      </c>
      <c r="AN75" s="7">
        <v>256318</v>
      </c>
      <c r="AO75" s="1">
        <f t="shared" si="25"/>
        <v>9.5164876688796605E-3</v>
      </c>
      <c r="AP75" s="8">
        <f t="shared" si="26"/>
        <v>10.840626610950943</v>
      </c>
      <c r="AQ75" s="14">
        <v>1</v>
      </c>
      <c r="AR75" s="15">
        <f t="shared" si="27"/>
        <v>0.26031023939817399</v>
      </c>
      <c r="AS75" s="15">
        <f t="shared" si="28"/>
        <v>0.19851722898070978</v>
      </c>
      <c r="AT75" s="3">
        <f t="shared" si="24"/>
        <v>5.8901838995283817E-3</v>
      </c>
      <c r="AU75" s="3">
        <f t="shared" si="29"/>
        <v>6.0342369628327459E-3</v>
      </c>
      <c r="AV75" s="3"/>
      <c r="AW75" s="3"/>
      <c r="AX75" s="3"/>
    </row>
    <row r="76" spans="1:50" x14ac:dyDescent="0.25">
      <c r="A76" t="s">
        <v>37</v>
      </c>
      <c r="B76">
        <v>14.848482207840499</v>
      </c>
      <c r="C76">
        <v>1.06930842475469E-2</v>
      </c>
      <c r="D76">
        <v>12.103306051571099</v>
      </c>
      <c r="E76">
        <v>10.948894159066899</v>
      </c>
      <c r="F76" s="1">
        <v>0</v>
      </c>
      <c r="G76" s="1">
        <v>0</v>
      </c>
      <c r="H76">
        <v>4.2837420898394001</v>
      </c>
      <c r="I76">
        <v>81.745428284537397</v>
      </c>
      <c r="J76">
        <v>57.527651074541602</v>
      </c>
      <c r="K76">
        <v>64.702513311648104</v>
      </c>
      <c r="L76">
        <v>110.363436872626</v>
      </c>
      <c r="M76">
        <v>34.0320896432792</v>
      </c>
      <c r="N76">
        <v>93.564273265687305</v>
      </c>
      <c r="O76">
        <v>80.233396790074096</v>
      </c>
      <c r="P76">
        <v>139236.89381387099</v>
      </c>
      <c r="Q76">
        <v>174864.451063032</v>
      </c>
      <c r="R76">
        <v>124.053612259505</v>
      </c>
      <c r="S76">
        <v>687.614670377479</v>
      </c>
      <c r="T76">
        <v>0.61673636502319895</v>
      </c>
      <c r="U76">
        <v>0.333311620635795</v>
      </c>
      <c r="V76" s="1">
        <v>0</v>
      </c>
      <c r="W76">
        <v>9.9773927530140694E-2</v>
      </c>
      <c r="X76">
        <v>0.56691445183406297</v>
      </c>
      <c r="Y76" s="1">
        <v>0</v>
      </c>
      <c r="Z76">
        <v>0.135307655844806</v>
      </c>
      <c r="AA76">
        <v>3.0170765267523001E-4</v>
      </c>
      <c r="AB76">
        <v>5.6016596657409304E-3</v>
      </c>
      <c r="AC76">
        <v>1.0264832428371999E-3</v>
      </c>
      <c r="AD76" s="1">
        <v>0</v>
      </c>
      <c r="AE76" s="3">
        <v>3.4624404095322801E-7</v>
      </c>
      <c r="AF76" s="3">
        <v>4.6012736032088999E-4</v>
      </c>
      <c r="AG76" s="3">
        <v>3.7628823408254698E-3</v>
      </c>
      <c r="AH76">
        <v>3.6911277735349399</v>
      </c>
      <c r="AI76">
        <v>0.106457969611232</v>
      </c>
      <c r="AJ76">
        <v>2665.0066220906501</v>
      </c>
      <c r="AK76" t="s">
        <v>101</v>
      </c>
      <c r="AL76" t="s">
        <v>102</v>
      </c>
      <c r="AM76">
        <v>26246711431.490002</v>
      </c>
      <c r="AN76" s="7">
        <v>188504</v>
      </c>
      <c r="AO76" s="1">
        <f t="shared" si="25"/>
        <v>1.0126377019562521E-2</v>
      </c>
      <c r="AP76" s="8">
        <f t="shared" si="26"/>
        <v>11.497197754477783</v>
      </c>
      <c r="AQ76" s="14">
        <v>1</v>
      </c>
      <c r="AR76" s="15">
        <f t="shared" si="27"/>
        <v>0.29148706710359051</v>
      </c>
      <c r="AS76" s="15">
        <f t="shared" si="28"/>
        <v>0.22681209122304691</v>
      </c>
      <c r="AT76" s="3">
        <f t="shared" si="24"/>
        <v>6.9420233176600695E-3</v>
      </c>
      <c r="AU76" s="3">
        <f t="shared" si="29"/>
        <v>6.9309976171058607E-3</v>
      </c>
      <c r="AV76" s="3"/>
      <c r="AW76" s="3"/>
      <c r="AX76" s="3"/>
    </row>
    <row r="77" spans="1:50" x14ac:dyDescent="0.25">
      <c r="A77" t="s">
        <v>37</v>
      </c>
      <c r="B77">
        <v>15.823262493206199</v>
      </c>
      <c r="C77">
        <v>1.1048010223187601E-2</v>
      </c>
      <c r="D77">
        <v>12.4809684605295</v>
      </c>
      <c r="E77">
        <v>24.423386248526</v>
      </c>
      <c r="F77" s="1">
        <v>0</v>
      </c>
      <c r="G77" s="1">
        <v>0</v>
      </c>
      <c r="H77">
        <v>4.4471432000464004</v>
      </c>
      <c r="I77">
        <v>104.72330170512799</v>
      </c>
      <c r="J77">
        <v>84.412376414665601</v>
      </c>
      <c r="K77">
        <v>81.384604596735201</v>
      </c>
      <c r="L77">
        <v>135.51978684739601</v>
      </c>
      <c r="M77">
        <v>34.7450705879236</v>
      </c>
      <c r="N77">
        <v>92.580638189673294</v>
      </c>
      <c r="O77">
        <v>79.2718795826339</v>
      </c>
      <c r="P77">
        <v>129306.988255219</v>
      </c>
      <c r="Q77">
        <v>164173.51082843699</v>
      </c>
      <c r="R77">
        <v>127.37671233702601</v>
      </c>
      <c r="S77">
        <v>697.16929697503895</v>
      </c>
      <c r="T77">
        <v>0.61218528109372605</v>
      </c>
      <c r="U77">
        <v>0.33295244720384998</v>
      </c>
      <c r="V77" s="1">
        <v>0</v>
      </c>
      <c r="W77">
        <v>8.2679373284736193E-2</v>
      </c>
      <c r="X77">
        <v>0.58436817951141296</v>
      </c>
      <c r="Y77" s="1">
        <v>0</v>
      </c>
      <c r="Z77">
        <v>0.14847492111083599</v>
      </c>
      <c r="AA77">
        <v>3.0964813119870602E-4</v>
      </c>
      <c r="AB77">
        <v>5.5059551360617702E-3</v>
      </c>
      <c r="AC77">
        <v>7.0995448040534002E-4</v>
      </c>
      <c r="AD77" s="1">
        <v>0</v>
      </c>
      <c r="AE77" s="3">
        <v>3.4163627767272402E-7</v>
      </c>
      <c r="AF77" s="3">
        <v>4.6392534101213499E-4</v>
      </c>
      <c r="AG77" s="3">
        <v>4.5221729271882399E-3</v>
      </c>
      <c r="AH77">
        <v>3.6251523812026898</v>
      </c>
      <c r="AI77">
        <v>0.10686376869865</v>
      </c>
      <c r="AJ77">
        <v>3410.3137113790699</v>
      </c>
      <c r="AK77" t="s">
        <v>103</v>
      </c>
      <c r="AL77" t="s">
        <v>104</v>
      </c>
      <c r="AM77">
        <v>11383411404.059999</v>
      </c>
      <c r="AN77" s="7">
        <v>88034</v>
      </c>
      <c r="AO77" s="1">
        <f t="shared" si="25"/>
        <v>1.0801701535460851E-2</v>
      </c>
      <c r="AP77" s="8">
        <f t="shared" si="26"/>
        <v>12.219039651736141</v>
      </c>
      <c r="AQ77" s="14">
        <v>1</v>
      </c>
      <c r="AR77" s="15">
        <f t="shared" si="27"/>
        <v>0.29496776704198302</v>
      </c>
      <c r="AS77" s="15">
        <f t="shared" si="28"/>
        <v>0.267791240979941</v>
      </c>
      <c r="AT77" s="3">
        <f t="shared" si="24"/>
        <v>7.972237924775992E-3</v>
      </c>
      <c r="AU77" s="3">
        <f t="shared" si="29"/>
        <v>7.9232471914615285E-3</v>
      </c>
      <c r="AV77" s="3"/>
      <c r="AW77" s="3"/>
      <c r="AX77" s="3"/>
    </row>
    <row r="78" spans="1:50" x14ac:dyDescent="0.25">
      <c r="A78" t="s">
        <v>37</v>
      </c>
      <c r="B78">
        <v>16.078997169163799</v>
      </c>
      <c r="C78">
        <v>1.03767853139269E-2</v>
      </c>
      <c r="D78">
        <v>11.765486877803101</v>
      </c>
      <c r="E78">
        <v>39.8008893282963</v>
      </c>
      <c r="F78" s="1">
        <v>0</v>
      </c>
      <c r="G78" s="1">
        <v>0</v>
      </c>
      <c r="H78">
        <v>4.6102131805945801</v>
      </c>
      <c r="I78">
        <v>126.36048853052699</v>
      </c>
      <c r="J78">
        <v>105.672968742713</v>
      </c>
      <c r="K78">
        <v>101.310222347539</v>
      </c>
      <c r="L78">
        <v>159.31821975892501</v>
      </c>
      <c r="M78">
        <v>35.674755228647101</v>
      </c>
      <c r="N78">
        <v>91.649313406010904</v>
      </c>
      <c r="O78">
        <v>78.286311380432394</v>
      </c>
      <c r="P78">
        <v>120763.736470905</v>
      </c>
      <c r="Q78">
        <v>154800.35992039001</v>
      </c>
      <c r="R78">
        <v>130.057727188565</v>
      </c>
      <c r="S78">
        <v>694.04536748778696</v>
      </c>
      <c r="T78">
        <v>0.60775084522671297</v>
      </c>
      <c r="U78">
        <v>0.34789419737039001</v>
      </c>
      <c r="V78" s="1">
        <v>0</v>
      </c>
      <c r="W78">
        <v>8.7318121653976302E-2</v>
      </c>
      <c r="X78">
        <v>0.56478768097563303</v>
      </c>
      <c r="Y78" s="1">
        <v>0</v>
      </c>
      <c r="Z78">
        <v>0.16056895103179</v>
      </c>
      <c r="AA78">
        <v>3.1555079189270999E-4</v>
      </c>
      <c r="AB78">
        <v>5.4644445981775203E-3</v>
      </c>
      <c r="AC78">
        <v>6.5535850510526695E-4</v>
      </c>
      <c r="AD78" s="1">
        <v>0</v>
      </c>
      <c r="AE78" s="3">
        <v>6.0134740343817996E-7</v>
      </c>
      <c r="AF78" s="3">
        <v>4.6968263952505099E-4</v>
      </c>
      <c r="AG78" s="3">
        <v>3.9408438217977499E-3</v>
      </c>
      <c r="AH78">
        <v>3.5748214725200702</v>
      </c>
      <c r="AI78">
        <v>0.108661834579613</v>
      </c>
      <c r="AJ78">
        <v>4207.7412708787997</v>
      </c>
      <c r="AK78" t="s">
        <v>105</v>
      </c>
      <c r="AL78" t="s">
        <v>106</v>
      </c>
      <c r="AM78">
        <v>5142844481.3500004</v>
      </c>
      <c r="AN78" s="7">
        <v>42586</v>
      </c>
      <c r="AO78" s="1">
        <f t="shared" si="25"/>
        <v>1.019052185139303E-2</v>
      </c>
      <c r="AP78" s="8">
        <f t="shared" si="26"/>
        <v>11.565994106146093</v>
      </c>
      <c r="AQ78" s="14">
        <v>1</v>
      </c>
      <c r="AR78" s="15">
        <f t="shared" si="27"/>
        <v>0.39019586397848216</v>
      </c>
      <c r="AS78" s="15">
        <f t="shared" si="28"/>
        <v>0.36662403657077847</v>
      </c>
      <c r="AT78" s="3">
        <f t="shared" si="24"/>
        <v>8.2520008877956796E-3</v>
      </c>
      <c r="AU78" s="3">
        <f t="shared" si="29"/>
        <v>8.4789949225364068E-3</v>
      </c>
      <c r="AV78" s="3"/>
      <c r="AW78" s="3"/>
      <c r="AX78" s="3"/>
    </row>
    <row r="79" spans="1:50" x14ac:dyDescent="0.25">
      <c r="A79" t="s">
        <v>37</v>
      </c>
      <c r="B79">
        <v>17.170320993771998</v>
      </c>
      <c r="C79">
        <v>9.3894133348932408E-3</v>
      </c>
      <c r="D79">
        <v>10.703265018600399</v>
      </c>
      <c r="E79">
        <v>59.662382282863</v>
      </c>
      <c r="F79" s="1">
        <v>0</v>
      </c>
      <c r="G79" s="1">
        <v>0</v>
      </c>
      <c r="H79">
        <v>4.8138883746035503</v>
      </c>
      <c r="I79">
        <v>147.966503713034</v>
      </c>
      <c r="J79">
        <v>133.214661053669</v>
      </c>
      <c r="K79">
        <v>114.645918363699</v>
      </c>
      <c r="L79">
        <v>184.63093441212899</v>
      </c>
      <c r="M79">
        <v>35.550385707379498</v>
      </c>
      <c r="N79">
        <v>88.502848001661803</v>
      </c>
      <c r="O79">
        <v>75.313184679433505</v>
      </c>
      <c r="P79">
        <v>108040.824324324</v>
      </c>
      <c r="Q79">
        <v>143196.43854989501</v>
      </c>
      <c r="R79">
        <v>128.30208444296699</v>
      </c>
      <c r="S79">
        <v>699.80804390580397</v>
      </c>
      <c r="T79">
        <v>0.51599521847686802</v>
      </c>
      <c r="U79">
        <v>0.41204285622313003</v>
      </c>
      <c r="V79" s="1">
        <v>0</v>
      </c>
      <c r="W79">
        <v>8.1691581209907604E-2</v>
      </c>
      <c r="X79">
        <v>0.50626556256696098</v>
      </c>
      <c r="Y79" s="1">
        <v>0</v>
      </c>
      <c r="Z79">
        <v>0.25238785411709003</v>
      </c>
      <c r="AA79">
        <v>3.40045891618743E-4</v>
      </c>
      <c r="AB79">
        <v>5.3496448027179899E-3</v>
      </c>
      <c r="AC79">
        <v>4.7213202901333801E-4</v>
      </c>
      <c r="AD79" s="1">
        <v>0</v>
      </c>
      <c r="AE79" s="3">
        <v>9.6089691101474801E-7</v>
      </c>
      <c r="AF79" s="3">
        <v>4.73330992615079E-4</v>
      </c>
      <c r="AG79" s="3">
        <v>3.2266211492439001E-3</v>
      </c>
      <c r="AH79">
        <v>3.6207641869765999</v>
      </c>
      <c r="AI79">
        <v>0.109414085053088</v>
      </c>
      <c r="AJ79">
        <v>4949.6760562520103</v>
      </c>
      <c r="AK79" t="s">
        <v>107</v>
      </c>
      <c r="AL79" t="s">
        <v>108</v>
      </c>
      <c r="AM79">
        <v>1227235723.5</v>
      </c>
      <c r="AN79" s="7">
        <v>11359</v>
      </c>
      <c r="AO79" s="1">
        <f t="shared" si="25"/>
        <v>9.3896428361957118E-3</v>
      </c>
      <c r="AP79" s="8">
        <f t="shared" si="26"/>
        <v>10.703513273862008</v>
      </c>
      <c r="AQ79" s="14">
        <v>1</v>
      </c>
      <c r="AR79" s="15">
        <f t="shared" si="27"/>
        <v>0.604176176032027</v>
      </c>
      <c r="AS79" s="15">
        <f t="shared" si="28"/>
        <v>0.60421338385371093</v>
      </c>
      <c r="AT79" s="3">
        <f t="shared" si="24"/>
        <v>9.4130424291466522E-3</v>
      </c>
      <c r="AU79" s="3">
        <f t="shared" si="29"/>
        <v>9.1033102018719236E-3</v>
      </c>
      <c r="AV79" s="3"/>
      <c r="AW79" s="3"/>
      <c r="AX79" s="3"/>
    </row>
    <row r="80" spans="1:50" x14ac:dyDescent="0.25">
      <c r="A80" t="s">
        <v>37</v>
      </c>
      <c r="B80">
        <v>15.6368396397992</v>
      </c>
      <c r="C80">
        <v>8.8794426351097699E-3</v>
      </c>
      <c r="D80">
        <v>10.150056159430999</v>
      </c>
      <c r="E80">
        <v>97.712676843652403</v>
      </c>
      <c r="F80" s="1">
        <v>0</v>
      </c>
      <c r="G80" s="1">
        <v>0</v>
      </c>
      <c r="H80">
        <v>5.1543655681206397</v>
      </c>
      <c r="I80">
        <v>168.86524261692799</v>
      </c>
      <c r="J80">
        <v>145.70575714796601</v>
      </c>
      <c r="K80">
        <v>140.905105219592</v>
      </c>
      <c r="L80">
        <v>209.06844775174</v>
      </c>
      <c r="M80">
        <v>34.521482172119498</v>
      </c>
      <c r="N80">
        <v>87.864243313192006</v>
      </c>
      <c r="O80">
        <v>75.133818990853797</v>
      </c>
      <c r="P80">
        <v>98321.182359932005</v>
      </c>
      <c r="Q80">
        <v>130957.56991338301</v>
      </c>
      <c r="R80">
        <v>123.426655675982</v>
      </c>
      <c r="S80">
        <v>673.91533084682897</v>
      </c>
      <c r="T80">
        <v>0.43794903734023399</v>
      </c>
      <c r="U80">
        <v>0.47526093454865398</v>
      </c>
      <c r="V80" s="1">
        <v>0</v>
      </c>
      <c r="W80">
        <v>0.15956255064049699</v>
      </c>
      <c r="X80">
        <v>0.36517651481084801</v>
      </c>
      <c r="Y80" s="1">
        <v>0</v>
      </c>
      <c r="Z80">
        <v>0.32878765534302101</v>
      </c>
      <c r="AA80">
        <v>3.4649623770094401E-4</v>
      </c>
      <c r="AB80">
        <v>5.2961528531218103E-3</v>
      </c>
      <c r="AC80">
        <v>4.1710847852018199E-4</v>
      </c>
      <c r="AD80" s="1">
        <v>0</v>
      </c>
      <c r="AE80" s="3">
        <v>5.0131149140720499E-7</v>
      </c>
      <c r="AF80" s="3">
        <v>4.5263356849725001E-4</v>
      </c>
      <c r="AG80" s="3">
        <v>2.8191816503087101E-3</v>
      </c>
      <c r="AH80">
        <v>3.7274268761390901</v>
      </c>
      <c r="AI80">
        <v>0.109036394198398</v>
      </c>
      <c r="AJ80">
        <v>5581.95292108587</v>
      </c>
      <c r="AK80" t="s">
        <v>109</v>
      </c>
      <c r="AL80" t="s">
        <v>110</v>
      </c>
      <c r="AM80">
        <v>405378234.87</v>
      </c>
      <c r="AN80" s="7">
        <v>4123</v>
      </c>
      <c r="AO80" s="1">
        <f t="shared" si="25"/>
        <v>8.9144643096287154E-3</v>
      </c>
      <c r="AP80" s="8">
        <f t="shared" si="26"/>
        <v>10.188147396585256</v>
      </c>
      <c r="AQ80" s="14">
        <v>1</v>
      </c>
      <c r="AR80" s="15">
        <f t="shared" si="27"/>
        <v>0.53480697040564729</v>
      </c>
      <c r="AS80" s="15">
        <f t="shared" si="28"/>
        <v>0.54056681009297836</v>
      </c>
      <c r="AT80" s="3">
        <f t="shared" si="24"/>
        <v>7.9747435109037874E-3</v>
      </c>
      <c r="AU80" s="3">
        <f t="shared" si="29"/>
        <v>7.9747435109037874E-3</v>
      </c>
      <c r="AV80" s="3"/>
      <c r="AW80" s="3"/>
      <c r="AX80" s="3"/>
    </row>
    <row r="81" spans="1:50" x14ac:dyDescent="0.25">
      <c r="A81" t="s">
        <v>37</v>
      </c>
      <c r="B81">
        <v>15.6721556192509</v>
      </c>
      <c r="C81">
        <v>9.1850087675294009E-3</v>
      </c>
      <c r="D81">
        <v>10.4819059144866</v>
      </c>
      <c r="E81">
        <v>129.866500840285</v>
      </c>
      <c r="F81" s="1">
        <v>0</v>
      </c>
      <c r="G81" s="1">
        <v>0</v>
      </c>
      <c r="H81">
        <v>5.4843882435227798</v>
      </c>
      <c r="I81">
        <v>195.53096605902999</v>
      </c>
      <c r="J81">
        <v>156.84386848366901</v>
      </c>
      <c r="K81">
        <v>176.53947708981599</v>
      </c>
      <c r="L81">
        <v>235.67451575557101</v>
      </c>
      <c r="M81">
        <v>34.112206260833503</v>
      </c>
      <c r="N81">
        <v>88.514056904876298</v>
      </c>
      <c r="O81">
        <v>76.210312641431003</v>
      </c>
      <c r="P81">
        <v>98621.321985759394</v>
      </c>
      <c r="Q81">
        <v>136853.85179370001</v>
      </c>
      <c r="R81">
        <v>127.98752028301</v>
      </c>
      <c r="S81">
        <v>642.800184953697</v>
      </c>
      <c r="T81">
        <v>0.35160896916152201</v>
      </c>
      <c r="U81">
        <v>0.39985501363652798</v>
      </c>
      <c r="V81" s="1">
        <v>0</v>
      </c>
      <c r="W81">
        <v>0.36678765421276899</v>
      </c>
      <c r="X81">
        <v>0.23335733215070101</v>
      </c>
      <c r="Y81" s="1">
        <v>0</v>
      </c>
      <c r="Z81">
        <v>0.34724257547773801</v>
      </c>
      <c r="AA81">
        <v>3.3635240913365398E-4</v>
      </c>
      <c r="AB81">
        <v>5.3855125531393497E-3</v>
      </c>
      <c r="AC81">
        <v>4.1700296236124601E-4</v>
      </c>
      <c r="AD81" s="1">
        <v>0</v>
      </c>
      <c r="AE81" s="3">
        <v>5.5127430081610404E-7</v>
      </c>
      <c r="AF81" s="3">
        <v>4.3648497182714898E-4</v>
      </c>
      <c r="AG81" s="3">
        <v>3.0454983908708602E-3</v>
      </c>
      <c r="AH81">
        <v>3.7572640896789702</v>
      </c>
      <c r="AI81">
        <v>0.108508528372046</v>
      </c>
      <c r="AJ81">
        <v>6340.8588086262398</v>
      </c>
      <c r="AK81" t="s">
        <v>111</v>
      </c>
      <c r="AL81" t="s">
        <v>112</v>
      </c>
      <c r="AM81">
        <v>124657350.98999999</v>
      </c>
      <c r="AN81" s="7">
        <v>1264</v>
      </c>
      <c r="AO81" s="1">
        <f>AA81+AB81*$AO$22+AF81*AQ81+AG81*$AR$22</f>
        <v>9.2038483249710125E-3</v>
      </c>
      <c r="AP81" s="8">
        <f t="shared" si="26"/>
        <v>10.502329161199464</v>
      </c>
      <c r="AQ81" s="14">
        <v>1</v>
      </c>
      <c r="AR81" s="15">
        <f>B81/AP81-1</f>
        <v>0.49225523012087669</v>
      </c>
      <c r="AS81" s="15">
        <f>B81/D81-1</f>
        <v>0.4951627830956844</v>
      </c>
      <c r="AT81" s="3">
        <f t="shared" si="24"/>
        <v>7.9460768806719345E-3</v>
      </c>
      <c r="AU81" s="3">
        <f t="shared" si="29"/>
        <v>7.9460768806719345E-3</v>
      </c>
      <c r="AV81" s="3"/>
      <c r="AW81" s="3"/>
      <c r="AX81" s="3"/>
    </row>
    <row r="82" spans="1:50" x14ac:dyDescent="0.25">
      <c r="AN82" s="7">
        <f>SUM(AN65:AN81)</f>
        <v>3235534</v>
      </c>
    </row>
    <row r="84" spans="1:50" x14ac:dyDescent="0.25">
      <c r="AO84" t="s">
        <v>226</v>
      </c>
      <c r="AP84" t="s">
        <v>227</v>
      </c>
      <c r="AQ84" t="s">
        <v>228</v>
      </c>
      <c r="AR84" t="s">
        <v>229</v>
      </c>
      <c r="AS84" t="s">
        <v>241</v>
      </c>
    </row>
    <row r="85" spans="1:50" x14ac:dyDescent="0.25">
      <c r="A85" t="s">
        <v>0</v>
      </c>
      <c r="B85" t="s">
        <v>1</v>
      </c>
      <c r="C85" t="s">
        <v>2</v>
      </c>
      <c r="D85" t="s">
        <v>3</v>
      </c>
      <c r="E85" t="s">
        <v>5</v>
      </c>
      <c r="F85" t="s">
        <v>6</v>
      </c>
      <c r="G85" t="s">
        <v>208</v>
      </c>
      <c r="H85" t="s">
        <v>7</v>
      </c>
      <c r="I85" t="s">
        <v>8</v>
      </c>
      <c r="J85" t="s">
        <v>134</v>
      </c>
      <c r="K85" t="s">
        <v>143</v>
      </c>
      <c r="L85" t="s">
        <v>9</v>
      </c>
      <c r="M85" t="s">
        <v>10</v>
      </c>
      <c r="N85" t="s">
        <v>11</v>
      </c>
      <c r="O85" t="s">
        <v>13</v>
      </c>
      <c r="P85" t="s">
        <v>14</v>
      </c>
      <c r="Q85" t="s">
        <v>15</v>
      </c>
      <c r="R85" t="s">
        <v>16</v>
      </c>
      <c r="S85" t="s">
        <v>17</v>
      </c>
      <c r="T85" t="s">
        <v>18</v>
      </c>
      <c r="U85" t="s">
        <v>20</v>
      </c>
      <c r="V85" t="s">
        <v>21</v>
      </c>
      <c r="W85" t="s">
        <v>22</v>
      </c>
      <c r="X85" t="s">
        <v>23</v>
      </c>
      <c r="Y85" t="s">
        <v>24</v>
      </c>
      <c r="Z85" t="s">
        <v>25</v>
      </c>
      <c r="AA85" t="s">
        <v>26</v>
      </c>
      <c r="AB85" t="s">
        <v>27</v>
      </c>
      <c r="AC85" t="s">
        <v>120</v>
      </c>
      <c r="AD85" t="s">
        <v>28</v>
      </c>
      <c r="AE85" s="3" t="s">
        <v>29</v>
      </c>
      <c r="AF85" s="3" t="s">
        <v>233</v>
      </c>
      <c r="AG85" s="3" t="s">
        <v>30</v>
      </c>
      <c r="AH85" t="s">
        <v>31</v>
      </c>
      <c r="AI85" t="s">
        <v>32</v>
      </c>
      <c r="AJ85" t="s">
        <v>33</v>
      </c>
      <c r="AK85" t="s">
        <v>34</v>
      </c>
      <c r="AL85" t="s">
        <v>74</v>
      </c>
      <c r="AM85" t="s">
        <v>35</v>
      </c>
      <c r="AN85" s="7" t="s">
        <v>36</v>
      </c>
      <c r="AO85" s="15">
        <v>1</v>
      </c>
      <c r="AP85" s="15">
        <v>0</v>
      </c>
      <c r="AQ85" s="15">
        <v>0</v>
      </c>
      <c r="AR85" s="15">
        <v>1</v>
      </c>
    </row>
    <row r="86" spans="1:50" x14ac:dyDescent="0.25">
      <c r="A86" t="s">
        <v>37</v>
      </c>
      <c r="B86">
        <v>3.8636852959680099</v>
      </c>
      <c r="C86">
        <v>3.8351956679969199E-3</v>
      </c>
      <c r="D86">
        <v>4.5063876060157497</v>
      </c>
      <c r="E86">
        <v>-65.804152974562797</v>
      </c>
      <c r="F86" s="1">
        <v>0</v>
      </c>
      <c r="G86" s="1">
        <v>0</v>
      </c>
      <c r="H86">
        <v>3.0534366195890899</v>
      </c>
      <c r="I86">
        <v>-180.28953848073201</v>
      </c>
      <c r="J86">
        <v>-208.64745694410499</v>
      </c>
      <c r="K86">
        <v>-182.49788119368699</v>
      </c>
      <c r="L86">
        <v>-159.034674264431</v>
      </c>
      <c r="M86">
        <v>28.349650002939999</v>
      </c>
      <c r="N86">
        <v>93.811818232851294</v>
      </c>
      <c r="O86">
        <v>84.682662911549897</v>
      </c>
      <c r="P86">
        <v>187768.56360303401</v>
      </c>
      <c r="Q86">
        <v>221389.51389336801</v>
      </c>
      <c r="R86">
        <v>87.599565671089593</v>
      </c>
      <c r="S86">
        <v>670.778577777348</v>
      </c>
      <c r="T86">
        <v>0.60134935155684299</v>
      </c>
      <c r="U86">
        <v>0.30238864580668401</v>
      </c>
      <c r="V86" s="1">
        <v>0</v>
      </c>
      <c r="W86">
        <v>0.127049946806503</v>
      </c>
      <c r="X86">
        <v>0.57056140738681105</v>
      </c>
      <c r="Y86" s="1">
        <v>0</v>
      </c>
      <c r="Z86">
        <v>0.24328510299976999</v>
      </c>
      <c r="AA86">
        <v>2.92879232673999E-4</v>
      </c>
      <c r="AB86">
        <v>3.7761136098720298E-3</v>
      </c>
      <c r="AC86" s="1">
        <v>0</v>
      </c>
      <c r="AD86" s="1">
        <v>0</v>
      </c>
      <c r="AE86" s="3">
        <v>0</v>
      </c>
      <c r="AF86" s="3">
        <v>4.1105997618508501E-6</v>
      </c>
      <c r="AG86" s="3">
        <v>0</v>
      </c>
      <c r="AH86">
        <v>2.2389341209422402</v>
      </c>
      <c r="AI86">
        <v>5.2999593405991002E-2</v>
      </c>
      <c r="AJ86">
        <v>0.73632830031018404</v>
      </c>
      <c r="AK86" t="s">
        <v>79</v>
      </c>
      <c r="AL86" t="s">
        <v>80</v>
      </c>
      <c r="AM86">
        <v>445574801.43000001</v>
      </c>
      <c r="AN86" s="7">
        <v>2373</v>
      </c>
      <c r="AO86" s="1">
        <f>AA86+AB86*$AO$22+AF86*AQ86+AG86*$AR$22</f>
        <v>4.0731034423078802E-3</v>
      </c>
      <c r="AP86" s="8">
        <f>100*(1-(1-AO86)^12)</f>
        <v>4.7797020788380777</v>
      </c>
      <c r="AQ86" s="14">
        <v>1</v>
      </c>
      <c r="AR86" s="15">
        <f>B86/AP86-1</f>
        <v>-0.19164725494622192</v>
      </c>
      <c r="AS86" s="15">
        <f>B86/D86-1</f>
        <v>-0.14262029062696957</v>
      </c>
      <c r="AT86" s="3">
        <f t="shared" ref="AT86:AT100" si="30">1-(1-B86/100)^(1/12)-AO86+AG86</f>
        <v>-7.9490045063263046E-4</v>
      </c>
    </row>
    <row r="87" spans="1:50" x14ac:dyDescent="0.25">
      <c r="A87" t="s">
        <v>37</v>
      </c>
      <c r="B87">
        <v>4.6387676754252398</v>
      </c>
      <c r="C87">
        <v>3.82536617623717E-3</v>
      </c>
      <c r="D87">
        <v>4.4950797828750098</v>
      </c>
      <c r="E87">
        <v>-42.703066726735898</v>
      </c>
      <c r="F87" s="1">
        <v>0</v>
      </c>
      <c r="G87" s="1">
        <v>0</v>
      </c>
      <c r="H87">
        <v>3.26785563604856</v>
      </c>
      <c r="I87">
        <v>-158.73810810683599</v>
      </c>
      <c r="J87">
        <v>-190.16652388436199</v>
      </c>
      <c r="K87">
        <v>-161.57350635374999</v>
      </c>
      <c r="L87">
        <v>-138.25664812747999</v>
      </c>
      <c r="M87">
        <v>27.811056498161498</v>
      </c>
      <c r="N87">
        <v>94.607942394656305</v>
      </c>
      <c r="O87">
        <v>85.359005163419596</v>
      </c>
      <c r="P87">
        <v>194854.80974322499</v>
      </c>
      <c r="Q87">
        <v>229000.75827952099</v>
      </c>
      <c r="R87">
        <v>85.347431386551705</v>
      </c>
      <c r="S87">
        <v>673.89779258944895</v>
      </c>
      <c r="T87">
        <v>0.54486896959486997</v>
      </c>
      <c r="U87">
        <v>0.31925747433262702</v>
      </c>
      <c r="V87" s="1">
        <v>0</v>
      </c>
      <c r="W87">
        <v>0.20660175439321099</v>
      </c>
      <c r="X87">
        <v>0.47414077127415999</v>
      </c>
      <c r="Y87" s="1">
        <v>0</v>
      </c>
      <c r="Z87">
        <v>0.23643475766111899</v>
      </c>
      <c r="AA87">
        <v>2.92001225026699E-4</v>
      </c>
      <c r="AB87">
        <v>3.86903979376696E-3</v>
      </c>
      <c r="AC87" s="1">
        <v>3.3415030740276699E-10</v>
      </c>
      <c r="AD87" s="1">
        <v>0</v>
      </c>
      <c r="AE87" s="3">
        <v>0</v>
      </c>
      <c r="AF87" s="3">
        <v>1.01926641790441E-5</v>
      </c>
      <c r="AG87" s="3">
        <v>0</v>
      </c>
      <c r="AH87">
        <v>2.4064060709362698</v>
      </c>
      <c r="AI87">
        <v>5.59931018519177E-2</v>
      </c>
      <c r="AJ87">
        <v>3.2224155938848398</v>
      </c>
      <c r="AK87" t="s">
        <v>81</v>
      </c>
      <c r="AL87" t="s">
        <v>82</v>
      </c>
      <c r="AM87">
        <v>3293435994.2800002</v>
      </c>
      <c r="AN87" s="7">
        <v>16902</v>
      </c>
      <c r="AO87" s="1">
        <f t="shared" ref="AO87:AO100" si="31">AA87+AB87*$AO$22+AF87*AQ87+AG87*$AR$22</f>
        <v>4.1712336829727035E-3</v>
      </c>
      <c r="AP87" s="8">
        <f t="shared" ref="AP87:AP100" si="32">100*(1-(1-AO87)^12)</f>
        <v>4.8922275509398432</v>
      </c>
      <c r="AQ87" s="14">
        <v>1</v>
      </c>
      <c r="AR87" s="15">
        <f t="shared" ref="AR87:AR100" si="33">B87/AP87-1</f>
        <v>-5.1808684873194677E-2</v>
      </c>
      <c r="AS87" s="15">
        <f t="shared" ref="AS87:AS100" si="34">B87/D87-1</f>
        <v>3.1965593380042012E-2</v>
      </c>
      <c r="AT87" s="3">
        <f t="shared" si="30"/>
        <v>-2.20885261784016E-4</v>
      </c>
    </row>
    <row r="88" spans="1:50" x14ac:dyDescent="0.25">
      <c r="A88" t="s">
        <v>37</v>
      </c>
      <c r="B88">
        <v>4.9364466796579398</v>
      </c>
      <c r="C88">
        <v>4.2028819926519896E-3</v>
      </c>
      <c r="D88">
        <v>4.9284925104646504</v>
      </c>
      <c r="E88">
        <v>-34.601381861502198</v>
      </c>
      <c r="F88" s="1">
        <v>0</v>
      </c>
      <c r="G88" s="1">
        <v>0</v>
      </c>
      <c r="H88">
        <v>3.3959358720629602</v>
      </c>
      <c r="I88">
        <v>-133.29465480271099</v>
      </c>
      <c r="J88">
        <v>-163.69404098079701</v>
      </c>
      <c r="K88">
        <v>-139.02474219542299</v>
      </c>
      <c r="L88">
        <v>-112.75655834757301</v>
      </c>
      <c r="M88">
        <v>28.257324933280699</v>
      </c>
      <c r="N88">
        <v>94.449460911157999</v>
      </c>
      <c r="O88">
        <v>85.062788395357799</v>
      </c>
      <c r="P88">
        <v>194317.754012558</v>
      </c>
      <c r="Q88">
        <v>228535.16668092899</v>
      </c>
      <c r="R88">
        <v>84.724934860401305</v>
      </c>
      <c r="S88">
        <v>677.06512726773997</v>
      </c>
      <c r="T88">
        <v>0.55952225726465799</v>
      </c>
      <c r="U88">
        <v>0.317892017858938</v>
      </c>
      <c r="V88" s="1">
        <v>0</v>
      </c>
      <c r="W88">
        <v>0.199196998814094</v>
      </c>
      <c r="X88">
        <v>0.48291098332696702</v>
      </c>
      <c r="Y88" s="1">
        <v>0</v>
      </c>
      <c r="Z88">
        <v>0.215931835810487</v>
      </c>
      <c r="AA88">
        <v>2.9291367472095202E-4</v>
      </c>
      <c r="AB88">
        <v>4.3595741732542301E-3</v>
      </c>
      <c r="AC88" s="1">
        <v>5.2582667143322698E-8</v>
      </c>
      <c r="AD88" s="1">
        <v>0</v>
      </c>
      <c r="AE88" s="3">
        <v>0</v>
      </c>
      <c r="AF88" s="3">
        <v>1.8176068655736099E-5</v>
      </c>
      <c r="AG88" s="3">
        <v>0</v>
      </c>
      <c r="AH88">
        <v>2.4569025605154402</v>
      </c>
      <c r="AI88">
        <v>5.78210527989498E-2</v>
      </c>
      <c r="AJ88">
        <v>16.070635557816601</v>
      </c>
      <c r="AK88" t="s">
        <v>83</v>
      </c>
      <c r="AL88" t="s">
        <v>84</v>
      </c>
      <c r="AM88">
        <v>7086379853.3299999</v>
      </c>
      <c r="AN88" s="7">
        <v>36468</v>
      </c>
      <c r="AO88" s="1">
        <f t="shared" si="31"/>
        <v>4.670663916630919E-3</v>
      </c>
      <c r="AP88" s="8">
        <f t="shared" si="32"/>
        <v>5.4630352508304503</v>
      </c>
      <c r="AQ88" s="14">
        <v>1</v>
      </c>
      <c r="AR88" s="15">
        <f t="shared" si="33"/>
        <v>-9.6391208731897216E-2</v>
      </c>
      <c r="AS88" s="15">
        <f t="shared" si="34"/>
        <v>1.6139152441441151E-3</v>
      </c>
      <c r="AT88" s="3">
        <f t="shared" si="30"/>
        <v>-4.608388671885795E-4</v>
      </c>
    </row>
    <row r="89" spans="1:50" x14ac:dyDescent="0.25">
      <c r="A89" t="s">
        <v>37</v>
      </c>
      <c r="B89">
        <v>6.3738805074511298</v>
      </c>
      <c r="C89">
        <v>4.7521635223220903E-3</v>
      </c>
      <c r="D89">
        <v>5.5558839936751303</v>
      </c>
      <c r="E89">
        <v>-22.0425702570071</v>
      </c>
      <c r="F89" s="1">
        <v>0</v>
      </c>
      <c r="G89" s="1">
        <v>0</v>
      </c>
      <c r="H89">
        <v>3.5721729458981399</v>
      </c>
      <c r="I89">
        <v>-109.05512604234001</v>
      </c>
      <c r="J89">
        <v>-137.88912883240701</v>
      </c>
      <c r="K89">
        <v>-119.195279070075</v>
      </c>
      <c r="L89">
        <v>-88.129625384655299</v>
      </c>
      <c r="M89">
        <v>29.464604498088899</v>
      </c>
      <c r="N89">
        <v>94.110805199116101</v>
      </c>
      <c r="O89">
        <v>84.568504217936194</v>
      </c>
      <c r="P89">
        <v>190724.49202189999</v>
      </c>
      <c r="Q89">
        <v>225555.14222725201</v>
      </c>
      <c r="R89">
        <v>84.676274701840697</v>
      </c>
      <c r="S89">
        <v>682.19287750549199</v>
      </c>
      <c r="T89">
        <v>0.56370893780820697</v>
      </c>
      <c r="U89">
        <v>0.33516633149245201</v>
      </c>
      <c r="V89" s="1">
        <v>0</v>
      </c>
      <c r="W89">
        <v>0.18341174458838699</v>
      </c>
      <c r="X89">
        <v>0.48142192391916</v>
      </c>
      <c r="Y89" s="1">
        <v>0</v>
      </c>
      <c r="Z89">
        <v>0.21966425714930801</v>
      </c>
      <c r="AA89">
        <v>2.9501688039779102E-4</v>
      </c>
      <c r="AB89">
        <v>4.7243837122022802E-3</v>
      </c>
      <c r="AC89" s="1">
        <v>1.7713882038788099E-7</v>
      </c>
      <c r="AD89" s="1">
        <v>0</v>
      </c>
      <c r="AE89" s="3">
        <v>0</v>
      </c>
      <c r="AF89" s="3">
        <v>2.7638433452242102E-5</v>
      </c>
      <c r="AG89" s="3">
        <v>1.8063114742309401E-8</v>
      </c>
      <c r="AH89">
        <v>2.4213245971767599</v>
      </c>
      <c r="AI89">
        <v>5.8973607295299699E-2</v>
      </c>
      <c r="AJ89">
        <v>73.184581349496696</v>
      </c>
      <c r="AK89" t="s">
        <v>85</v>
      </c>
      <c r="AL89" t="s">
        <v>86</v>
      </c>
      <c r="AM89">
        <v>10729015574.200001</v>
      </c>
      <c r="AN89" s="7">
        <v>56254</v>
      </c>
      <c r="AO89" s="1">
        <f t="shared" si="31"/>
        <v>5.0470570891670554E-3</v>
      </c>
      <c r="AP89" s="8">
        <f t="shared" si="32"/>
        <v>5.8911446406466172</v>
      </c>
      <c r="AQ89" s="14">
        <v>1</v>
      </c>
      <c r="AR89" s="15">
        <f t="shared" si="33"/>
        <v>8.1942626815478592E-2</v>
      </c>
      <c r="AS89" s="15">
        <f t="shared" si="34"/>
        <v>0.1472306683701845</v>
      </c>
      <c r="AT89" s="3">
        <f t="shared" si="30"/>
        <v>4.2632614769077013E-4</v>
      </c>
    </row>
    <row r="90" spans="1:50" x14ac:dyDescent="0.25">
      <c r="A90" t="s">
        <v>37</v>
      </c>
      <c r="B90">
        <v>6.6533799070399002</v>
      </c>
      <c r="C90">
        <v>5.54726797729891E-3</v>
      </c>
      <c r="D90">
        <v>6.4573341458077804</v>
      </c>
      <c r="E90">
        <v>-14.175865192152701</v>
      </c>
      <c r="F90" s="1">
        <v>0</v>
      </c>
      <c r="G90" s="1">
        <v>0</v>
      </c>
      <c r="H90">
        <v>3.7128515290885198</v>
      </c>
      <c r="I90">
        <v>-84.106215856105905</v>
      </c>
      <c r="J90">
        <v>-114.389672825216</v>
      </c>
      <c r="K90">
        <v>-96.108577554889493</v>
      </c>
      <c r="L90">
        <v>-62.810122816954902</v>
      </c>
      <c r="M90">
        <v>30.153935127369099</v>
      </c>
      <c r="N90">
        <v>93.840439923427795</v>
      </c>
      <c r="O90">
        <v>84.2912817660782</v>
      </c>
      <c r="P90">
        <v>187403.65773459399</v>
      </c>
      <c r="Q90">
        <v>222654.17127278101</v>
      </c>
      <c r="R90">
        <v>84.638885413684505</v>
      </c>
      <c r="S90">
        <v>684.09649393927202</v>
      </c>
      <c r="T90">
        <v>0.55111613347062904</v>
      </c>
      <c r="U90">
        <v>0.35667821444875197</v>
      </c>
      <c r="V90" s="1">
        <v>0</v>
      </c>
      <c r="W90">
        <v>0.16753876654034999</v>
      </c>
      <c r="X90">
        <v>0.47578301901089698</v>
      </c>
      <c r="Y90" s="1">
        <v>0</v>
      </c>
      <c r="Z90">
        <v>0.24445147626826499</v>
      </c>
      <c r="AA90">
        <v>2.9722223656241E-4</v>
      </c>
      <c r="AB90">
        <v>5.3008312170313198E-3</v>
      </c>
      <c r="AC90" s="1">
        <v>2.46367521678477E-7</v>
      </c>
      <c r="AD90" s="1">
        <v>0</v>
      </c>
      <c r="AE90" s="3">
        <v>0</v>
      </c>
      <c r="AF90" s="3">
        <v>3.7400148522115899E-5</v>
      </c>
      <c r="AG90" s="3">
        <v>1.4661338330449E-6</v>
      </c>
      <c r="AH90">
        <v>2.3640625064775498</v>
      </c>
      <c r="AI90">
        <v>5.8909307351395303E-2</v>
      </c>
      <c r="AJ90">
        <v>172.143311616061</v>
      </c>
      <c r="AK90" t="s">
        <v>87</v>
      </c>
      <c r="AL90" t="s">
        <v>88</v>
      </c>
      <c r="AM90">
        <v>13785975273.93</v>
      </c>
      <c r="AN90" s="7">
        <v>73563</v>
      </c>
      <c r="AO90" s="1">
        <f t="shared" si="31"/>
        <v>5.6369197359488902E-3</v>
      </c>
      <c r="AP90" s="8">
        <f t="shared" si="32"/>
        <v>6.5584805224253024</v>
      </c>
      <c r="AQ90" s="14">
        <v>1</v>
      </c>
      <c r="AR90" s="15">
        <f t="shared" si="33"/>
        <v>1.4469721193820728E-2</v>
      </c>
      <c r="AS90" s="15">
        <f t="shared" si="34"/>
        <v>3.0360169817043925E-2</v>
      </c>
      <c r="AT90" s="3">
        <f t="shared" si="30"/>
        <v>8.5661752127177385E-5</v>
      </c>
    </row>
    <row r="91" spans="1:50" x14ac:dyDescent="0.25">
      <c r="A91" t="s">
        <v>37</v>
      </c>
      <c r="B91">
        <v>6.9529894636929201</v>
      </c>
      <c r="C91">
        <v>5.78630749393543E-3</v>
      </c>
      <c r="D91">
        <v>6.7267992093729996</v>
      </c>
      <c r="E91">
        <v>-13.075487580204999</v>
      </c>
      <c r="F91" s="1">
        <v>0</v>
      </c>
      <c r="G91" s="1">
        <v>0</v>
      </c>
      <c r="H91">
        <v>3.76793540502163</v>
      </c>
      <c r="I91">
        <v>-60.052604587464302</v>
      </c>
      <c r="J91">
        <v>-90.751550062107597</v>
      </c>
      <c r="K91">
        <v>-74.747130735700694</v>
      </c>
      <c r="L91">
        <v>-38.136750377923001</v>
      </c>
      <c r="M91">
        <v>30.3470545507225</v>
      </c>
      <c r="N91">
        <v>93.509150861518904</v>
      </c>
      <c r="O91">
        <v>84.094196842303901</v>
      </c>
      <c r="P91">
        <v>182077.59273303699</v>
      </c>
      <c r="Q91">
        <v>216842.51594016599</v>
      </c>
      <c r="R91">
        <v>85.145292735266693</v>
      </c>
      <c r="S91">
        <v>690.54781075220706</v>
      </c>
      <c r="T91">
        <v>0.52775600492201902</v>
      </c>
      <c r="U91">
        <v>0.36370108342782398</v>
      </c>
      <c r="V91" s="1">
        <v>0</v>
      </c>
      <c r="W91">
        <v>0.14594264742670501</v>
      </c>
      <c r="X91">
        <v>0.49035626914546898</v>
      </c>
      <c r="Y91" s="1">
        <v>0</v>
      </c>
      <c r="Z91">
        <v>0.25877740876498501</v>
      </c>
      <c r="AA91">
        <v>2.98395987908188E-4</v>
      </c>
      <c r="AB91">
        <v>5.4972324759058801E-3</v>
      </c>
      <c r="AC91" s="1">
        <v>4.0669982760257698E-7</v>
      </c>
      <c r="AD91" s="1">
        <v>0</v>
      </c>
      <c r="AE91" s="3">
        <v>3.9665506899176301E-10</v>
      </c>
      <c r="AF91" s="3">
        <v>4.53748159047029E-5</v>
      </c>
      <c r="AG91" s="3">
        <v>1.7636707767061801E-5</v>
      </c>
      <c r="AH91">
        <v>2.2832877609668198</v>
      </c>
      <c r="AI91">
        <v>5.7492285545490303E-2</v>
      </c>
      <c r="AJ91">
        <v>302.69122479615999</v>
      </c>
      <c r="AK91" t="s">
        <v>89</v>
      </c>
      <c r="AL91" t="s">
        <v>90</v>
      </c>
      <c r="AM91">
        <v>12548059380.790001</v>
      </c>
      <c r="AN91" s="7">
        <v>68916</v>
      </c>
      <c r="AO91" s="1">
        <f t="shared" si="31"/>
        <v>5.8586399874858332E-3</v>
      </c>
      <c r="AP91" s="8">
        <f t="shared" si="32"/>
        <v>6.8081980183585022</v>
      </c>
      <c r="AQ91" s="14">
        <v>1</v>
      </c>
      <c r="AR91" s="15">
        <f t="shared" si="33"/>
        <v>2.1267220040307899E-2</v>
      </c>
      <c r="AS91" s="15">
        <f t="shared" si="34"/>
        <v>3.362524244885301E-2</v>
      </c>
      <c r="AT91" s="3">
        <f t="shared" si="30"/>
        <v>1.4644432678960671E-4</v>
      </c>
    </row>
    <row r="92" spans="1:50" x14ac:dyDescent="0.25">
      <c r="A92" t="s">
        <v>37</v>
      </c>
      <c r="B92">
        <v>7.2637576786377904</v>
      </c>
      <c r="C92">
        <v>5.9240004080299696E-3</v>
      </c>
      <c r="D92">
        <v>6.8816948496844104</v>
      </c>
      <c r="E92">
        <v>-11.6090074413382</v>
      </c>
      <c r="F92" s="1">
        <v>0</v>
      </c>
      <c r="G92" s="1">
        <v>0</v>
      </c>
      <c r="H92">
        <v>3.82233141771587</v>
      </c>
      <c r="I92">
        <v>-35.356754613728398</v>
      </c>
      <c r="J92">
        <v>-68.785776709847298</v>
      </c>
      <c r="K92">
        <v>-50.421260049146099</v>
      </c>
      <c r="L92">
        <v>-12.8001833543905</v>
      </c>
      <c r="M92">
        <v>29.994939436903898</v>
      </c>
      <c r="N92">
        <v>93.362577920063401</v>
      </c>
      <c r="O92">
        <v>84.241650348901999</v>
      </c>
      <c r="P92">
        <v>176902.29574080801</v>
      </c>
      <c r="Q92">
        <v>210858.37944781501</v>
      </c>
      <c r="R92">
        <v>86.180903092660699</v>
      </c>
      <c r="S92">
        <v>693.79959816422604</v>
      </c>
      <c r="T92">
        <v>0.51097810618290895</v>
      </c>
      <c r="U92">
        <v>0.34978546980953101</v>
      </c>
      <c r="V92" s="1">
        <v>0</v>
      </c>
      <c r="W92">
        <v>0.14168902536262401</v>
      </c>
      <c r="X92">
        <v>0.50852550482784398</v>
      </c>
      <c r="Y92" s="1">
        <v>0</v>
      </c>
      <c r="Z92">
        <v>0.280687620538149</v>
      </c>
      <c r="AA92">
        <v>2.9844407752281697E-4</v>
      </c>
      <c r="AB92">
        <v>5.4488209753757299E-3</v>
      </c>
      <c r="AC92" s="1">
        <v>7.1989716335955803E-7</v>
      </c>
      <c r="AD92" s="1">
        <v>0</v>
      </c>
      <c r="AE92" s="3">
        <v>2.7665503379147401E-9</v>
      </c>
      <c r="AF92" s="3">
        <v>4.5741411272239498E-5</v>
      </c>
      <c r="AG92" s="3">
        <v>1.7603037387190799E-4</v>
      </c>
      <c r="AH92">
        <v>2.2012103918930501</v>
      </c>
      <c r="AI92">
        <v>5.5142295959563201E-2</v>
      </c>
      <c r="AJ92">
        <v>444.34926756714799</v>
      </c>
      <c r="AK92" t="s">
        <v>91</v>
      </c>
      <c r="AL92" t="s">
        <v>92</v>
      </c>
      <c r="AM92">
        <v>12062790644.27</v>
      </c>
      <c r="AN92" s="7">
        <v>68189</v>
      </c>
      <c r="AO92" s="1">
        <f t="shared" si="31"/>
        <v>5.9690368380426947E-3</v>
      </c>
      <c r="AP92" s="8">
        <f t="shared" si="32"/>
        <v>6.9323067290604001</v>
      </c>
      <c r="AQ92" s="14">
        <v>1</v>
      </c>
      <c r="AR92" s="15">
        <f t="shared" si="33"/>
        <v>4.7812504918159471E-2</v>
      </c>
      <c r="AS92" s="15">
        <f t="shared" si="34"/>
        <v>5.5518711203955906E-2</v>
      </c>
      <c r="AT92" s="3">
        <f t="shared" si="30"/>
        <v>4.7152454778211401E-4</v>
      </c>
    </row>
    <row r="93" spans="1:50" x14ac:dyDescent="0.25">
      <c r="A93" t="s">
        <v>37</v>
      </c>
      <c r="B93">
        <v>8.5840529764942008</v>
      </c>
      <c r="C93">
        <v>6.7042229991670903E-3</v>
      </c>
      <c r="D93">
        <v>7.7549503693480002</v>
      </c>
      <c r="E93">
        <v>-9.8148774220303707</v>
      </c>
      <c r="F93" s="1">
        <v>0</v>
      </c>
      <c r="G93" s="1">
        <v>0</v>
      </c>
      <c r="H93">
        <v>3.87676603934205</v>
      </c>
      <c r="I93">
        <v>-10.843391075413599</v>
      </c>
      <c r="J93">
        <v>-52.210110688863899</v>
      </c>
      <c r="K93">
        <v>-21.189287883948701</v>
      </c>
      <c r="L93">
        <v>11.9842626389371</v>
      </c>
      <c r="M93">
        <v>28.8769283478278</v>
      </c>
      <c r="N93">
        <v>93.528265170213899</v>
      </c>
      <c r="O93">
        <v>84.748148411251094</v>
      </c>
      <c r="P93">
        <v>174725.296432209</v>
      </c>
      <c r="Q93">
        <v>207454.59103400499</v>
      </c>
      <c r="R93">
        <v>87.274723457025004</v>
      </c>
      <c r="S93">
        <v>687.58479696511199</v>
      </c>
      <c r="T93">
        <v>0.49697455388192302</v>
      </c>
      <c r="U93">
        <v>0.36058982926888</v>
      </c>
      <c r="V93" s="1">
        <v>0</v>
      </c>
      <c r="W93">
        <v>0.13766663308666399</v>
      </c>
      <c r="X93">
        <v>0.50174353764445501</v>
      </c>
      <c r="Y93" s="1">
        <v>0</v>
      </c>
      <c r="Z93">
        <v>0.29718025358789701</v>
      </c>
      <c r="AA93">
        <v>2.9516740029295399E-4</v>
      </c>
      <c r="AB93">
        <v>5.2044078286930502E-3</v>
      </c>
      <c r="AC93">
        <v>1.1917181423288101E-6</v>
      </c>
      <c r="AD93" s="1">
        <v>0</v>
      </c>
      <c r="AE93" s="3">
        <v>3.4029181853803101E-9</v>
      </c>
      <c r="AF93" s="3">
        <v>3.9346903814259497E-5</v>
      </c>
      <c r="AG93" s="3">
        <v>1.20347049746254E-3</v>
      </c>
      <c r="AH93">
        <v>2.2139772467963201</v>
      </c>
      <c r="AI93">
        <v>5.3600518590138903E-2</v>
      </c>
      <c r="AJ93">
        <v>491.347979467198</v>
      </c>
      <c r="AK93" t="s">
        <v>93</v>
      </c>
      <c r="AL93" t="s">
        <v>94</v>
      </c>
      <c r="AM93">
        <v>14340753429.969999</v>
      </c>
      <c r="AN93" s="7">
        <v>82076</v>
      </c>
      <c r="AO93" s="1">
        <f t="shared" si="31"/>
        <v>6.7423926302628036E-3</v>
      </c>
      <c r="AP93" s="8">
        <f t="shared" si="32"/>
        <v>7.7974780700047264</v>
      </c>
      <c r="AQ93" s="14">
        <v>1</v>
      </c>
      <c r="AR93" s="15">
        <f t="shared" si="33"/>
        <v>0.10087555225262701</v>
      </c>
      <c r="AS93" s="15">
        <f t="shared" si="34"/>
        <v>0.10691269030209249</v>
      </c>
      <c r="AT93" s="3">
        <f t="shared" si="30"/>
        <v>1.9123656489084073E-3</v>
      </c>
    </row>
    <row r="94" spans="1:50" x14ac:dyDescent="0.25">
      <c r="A94" t="s">
        <v>37</v>
      </c>
      <c r="B94">
        <v>11.5261006619552</v>
      </c>
      <c r="C94">
        <v>7.8673608124016307E-3</v>
      </c>
      <c r="D94">
        <v>9.0428492572315307</v>
      </c>
      <c r="E94">
        <v>-4.6355482120008702</v>
      </c>
      <c r="F94" s="1">
        <v>0</v>
      </c>
      <c r="G94" s="1">
        <v>0</v>
      </c>
      <c r="H94">
        <v>3.9713173283556502</v>
      </c>
      <c r="I94">
        <v>13.654197066823601</v>
      </c>
      <c r="J94">
        <v>-25.104567866265398</v>
      </c>
      <c r="K94">
        <v>0.40918224926086599</v>
      </c>
      <c r="L94">
        <v>37.042472317258998</v>
      </c>
      <c r="M94">
        <v>29.134298435667901</v>
      </c>
      <c r="N94">
        <v>93.153148487797196</v>
      </c>
      <c r="O94">
        <v>84.382056140916305</v>
      </c>
      <c r="P94">
        <v>170545.978147616</v>
      </c>
      <c r="Q94">
        <v>202985.896439937</v>
      </c>
      <c r="R94">
        <v>94.423396971725495</v>
      </c>
      <c r="S94">
        <v>693.33129558949304</v>
      </c>
      <c r="T94">
        <v>0.50789168047375699</v>
      </c>
      <c r="U94">
        <v>0.372452373720426</v>
      </c>
      <c r="V94" s="1">
        <v>0</v>
      </c>
      <c r="W94">
        <v>0.12184242537175199</v>
      </c>
      <c r="X94">
        <v>0.50570520090782101</v>
      </c>
      <c r="Y94" s="1">
        <v>0</v>
      </c>
      <c r="Z94">
        <v>0.285578784437161</v>
      </c>
      <c r="AA94">
        <v>2.95800813967034E-4</v>
      </c>
      <c r="AB94">
        <v>5.1547509178059298E-3</v>
      </c>
      <c r="AC94">
        <v>1.52218724800136E-6</v>
      </c>
      <c r="AD94" s="1">
        <v>0</v>
      </c>
      <c r="AE94" s="3">
        <v>7.05571771270995E-9</v>
      </c>
      <c r="AF94" s="3">
        <v>4.1256645975581002E-5</v>
      </c>
      <c r="AG94" s="3">
        <v>2.41531783720498E-3</v>
      </c>
      <c r="AH94">
        <v>2.2123029124546401</v>
      </c>
      <c r="AI94">
        <v>5.3899360740895901E-2</v>
      </c>
      <c r="AJ94">
        <v>849.48838139895304</v>
      </c>
      <c r="AK94" t="s">
        <v>95</v>
      </c>
      <c r="AL94" t="s">
        <v>96</v>
      </c>
      <c r="AM94">
        <v>10335597913.68</v>
      </c>
      <c r="AN94" s="7">
        <v>60603</v>
      </c>
      <c r="AO94" s="1">
        <f t="shared" si="31"/>
        <v>7.9071262149535242E-3</v>
      </c>
      <c r="AP94" s="8">
        <f t="shared" si="32"/>
        <v>9.0865871649677299</v>
      </c>
      <c r="AQ94" s="14">
        <v>1</v>
      </c>
      <c r="AR94" s="15">
        <f t="shared" si="33"/>
        <v>0.26847412044785401</v>
      </c>
      <c r="AS94" s="15">
        <f t="shared" si="34"/>
        <v>0.27460939954714192</v>
      </c>
      <c r="AT94" s="3">
        <f t="shared" si="30"/>
        <v>4.6615117708327354E-3</v>
      </c>
    </row>
    <row r="95" spans="1:50" x14ac:dyDescent="0.25">
      <c r="A95" t="s">
        <v>37</v>
      </c>
      <c r="B95">
        <v>12.380958345162201</v>
      </c>
      <c r="C95">
        <v>8.3754632950120804E-3</v>
      </c>
      <c r="D95">
        <v>9.6002618184085193</v>
      </c>
      <c r="E95">
        <v>-0.77625737107877502</v>
      </c>
      <c r="F95" s="1">
        <v>0</v>
      </c>
      <c r="G95" s="1">
        <v>0</v>
      </c>
      <c r="H95">
        <v>4.0694571019406398</v>
      </c>
      <c r="I95">
        <v>37.216780090757297</v>
      </c>
      <c r="J95">
        <v>-5.3119097720692698</v>
      </c>
      <c r="K95">
        <v>24.9035609102555</v>
      </c>
      <c r="L95">
        <v>61.384071039437202</v>
      </c>
      <c r="M95">
        <v>30.268015064677002</v>
      </c>
      <c r="N95">
        <v>93.221604897114503</v>
      </c>
      <c r="O95">
        <v>84.210307959901996</v>
      </c>
      <c r="P95">
        <v>165033.53530327301</v>
      </c>
      <c r="Q95">
        <v>197734.13304407999</v>
      </c>
      <c r="R95">
        <v>104.077358256704</v>
      </c>
      <c r="S95">
        <v>690.33618274754895</v>
      </c>
      <c r="T95">
        <v>0.55540652109211797</v>
      </c>
      <c r="U95">
        <v>0.34890156836877301</v>
      </c>
      <c r="V95" s="1">
        <v>0</v>
      </c>
      <c r="W95">
        <v>0.11818134236963899</v>
      </c>
      <c r="X95">
        <v>0.53291708926158599</v>
      </c>
      <c r="Y95" s="1">
        <v>0</v>
      </c>
      <c r="Z95">
        <v>0.22608060972043401</v>
      </c>
      <c r="AA95">
        <v>2.9713688639370402E-4</v>
      </c>
      <c r="AB95">
        <v>5.1979851424829001E-3</v>
      </c>
      <c r="AC95">
        <v>2.2576645407876599E-6</v>
      </c>
      <c r="AD95" s="1">
        <v>0</v>
      </c>
      <c r="AE95" s="3">
        <v>1.19941266687278E-8</v>
      </c>
      <c r="AF95" s="3">
        <v>4.3747413709600303E-5</v>
      </c>
      <c r="AG95" s="3">
        <v>2.8780937690908799E-3</v>
      </c>
      <c r="AH95">
        <v>2.2027709487722502</v>
      </c>
      <c r="AI95">
        <v>5.5420875193033597E-2</v>
      </c>
      <c r="AJ95">
        <v>1365.3079317863501</v>
      </c>
      <c r="AK95" t="s">
        <v>97</v>
      </c>
      <c r="AL95" t="s">
        <v>98</v>
      </c>
      <c r="AM95">
        <v>9044167801.6900005</v>
      </c>
      <c r="AN95" s="7">
        <v>54802</v>
      </c>
      <c r="AO95" s="1">
        <f t="shared" si="31"/>
        <v>8.4169632116770851E-3</v>
      </c>
      <c r="AP95" s="8">
        <f t="shared" si="32"/>
        <v>9.6456505886954425</v>
      </c>
      <c r="AQ95" s="14">
        <v>1</v>
      </c>
      <c r="AR95" s="15">
        <f t="shared" si="33"/>
        <v>0.28357939480748939</v>
      </c>
      <c r="AS95" s="15">
        <f t="shared" si="34"/>
        <v>0.28964798870606745</v>
      </c>
      <c r="AT95" s="3">
        <f t="shared" si="30"/>
        <v>5.4150151209418768E-3</v>
      </c>
    </row>
    <row r="96" spans="1:50" x14ac:dyDescent="0.25">
      <c r="A96" t="s">
        <v>37</v>
      </c>
      <c r="B96">
        <v>14.0292783003095</v>
      </c>
      <c r="C96">
        <v>8.3281843982797293E-3</v>
      </c>
      <c r="D96">
        <v>9.5485270658524808</v>
      </c>
      <c r="E96">
        <v>9.2733083759597896</v>
      </c>
      <c r="F96" s="1">
        <v>0</v>
      </c>
      <c r="G96" s="1">
        <v>0</v>
      </c>
      <c r="H96">
        <v>4.2308098826579297</v>
      </c>
      <c r="I96">
        <v>61.211679891149203</v>
      </c>
      <c r="J96">
        <v>13.282791628263</v>
      </c>
      <c r="K96">
        <v>49.904071612778701</v>
      </c>
      <c r="L96">
        <v>86.545002657151102</v>
      </c>
      <c r="M96">
        <v>31.688083722309901</v>
      </c>
      <c r="N96">
        <v>93.225823024697405</v>
      </c>
      <c r="O96">
        <v>84.158092690050495</v>
      </c>
      <c r="P96">
        <v>157449.608480842</v>
      </c>
      <c r="Q96">
        <v>189669.171074249</v>
      </c>
      <c r="R96">
        <v>114.68749330322601</v>
      </c>
      <c r="S96">
        <v>687.27599422307605</v>
      </c>
      <c r="T96">
        <v>0.60745046437262895</v>
      </c>
      <c r="U96">
        <v>0.33557193427886201</v>
      </c>
      <c r="V96" s="1">
        <v>0</v>
      </c>
      <c r="W96">
        <v>0.111289291747855</v>
      </c>
      <c r="X96">
        <v>0.55313877397328204</v>
      </c>
      <c r="Y96" s="1">
        <v>0</v>
      </c>
      <c r="Z96">
        <v>0.159786311507228</v>
      </c>
      <c r="AA96">
        <v>2.99479313510335E-4</v>
      </c>
      <c r="AB96">
        <v>5.2551114884267901E-3</v>
      </c>
      <c r="AC96">
        <v>1.9623828859628898E-6</v>
      </c>
      <c r="AD96" s="1">
        <v>0</v>
      </c>
      <c r="AE96" s="3">
        <v>0</v>
      </c>
      <c r="AF96" s="3">
        <v>4.2310200585866899E-5</v>
      </c>
      <c r="AG96" s="3">
        <v>2.7716841279774398E-3</v>
      </c>
      <c r="AH96">
        <v>2.0872265753464601</v>
      </c>
      <c r="AI96">
        <v>5.4636007317580802E-2</v>
      </c>
      <c r="AJ96">
        <v>2117.6818192948499</v>
      </c>
      <c r="AK96" t="s">
        <v>99</v>
      </c>
      <c r="AL96" t="s">
        <v>100</v>
      </c>
      <c r="AM96">
        <v>6085899716.6099997</v>
      </c>
      <c r="AN96" s="7">
        <v>38653</v>
      </c>
      <c r="AO96" s="1">
        <f t="shared" si="31"/>
        <v>8.3685851305004312E-3</v>
      </c>
      <c r="AP96" s="8">
        <f t="shared" si="32"/>
        <v>9.5927370994939647</v>
      </c>
      <c r="AQ96" s="14">
        <v>1</v>
      </c>
      <c r="AR96" s="15">
        <f t="shared" si="33"/>
        <v>0.46248960591754051</v>
      </c>
      <c r="AS96" s="15">
        <f t="shared" si="34"/>
        <v>0.46926098690981544</v>
      </c>
      <c r="AT96" s="3">
        <f t="shared" si="30"/>
        <v>6.92103895845495E-3</v>
      </c>
    </row>
    <row r="97" spans="1:46" x14ac:dyDescent="0.25">
      <c r="A97" t="s">
        <v>37</v>
      </c>
      <c r="B97">
        <v>14.140981050125699</v>
      </c>
      <c r="C97">
        <v>9.1054287942312698E-3</v>
      </c>
      <c r="D97">
        <v>10.395589150409901</v>
      </c>
      <c r="E97">
        <v>17.633736248576</v>
      </c>
      <c r="F97" s="1">
        <v>0</v>
      </c>
      <c r="G97" s="1">
        <v>0</v>
      </c>
      <c r="H97">
        <v>4.3562442722499002</v>
      </c>
      <c r="I97">
        <v>83.486007777678097</v>
      </c>
      <c r="J97">
        <v>36.491708424383901</v>
      </c>
      <c r="K97">
        <v>71.583698053325307</v>
      </c>
      <c r="L97">
        <v>110.30614052116699</v>
      </c>
      <c r="M97">
        <v>33.804065999063901</v>
      </c>
      <c r="N97">
        <v>93.374475694131405</v>
      </c>
      <c r="O97">
        <v>84.008760882323401</v>
      </c>
      <c r="P97">
        <v>148639.92359557099</v>
      </c>
      <c r="Q97">
        <v>181197.74689309299</v>
      </c>
      <c r="R97">
        <v>122.339655037021</v>
      </c>
      <c r="S97">
        <v>687.878216327014</v>
      </c>
      <c r="T97">
        <v>0.61816246185545198</v>
      </c>
      <c r="U97">
        <v>0.352737583387846</v>
      </c>
      <c r="V97" s="1">
        <v>0</v>
      </c>
      <c r="W97">
        <v>0.102820142564073</v>
      </c>
      <c r="X97">
        <v>0.54444227404807899</v>
      </c>
      <c r="Y97" s="1">
        <v>0</v>
      </c>
      <c r="Z97">
        <v>0.13645701068427801</v>
      </c>
      <c r="AA97">
        <v>3.0169520048317199E-4</v>
      </c>
      <c r="AB97">
        <v>5.4229942146412297E-3</v>
      </c>
      <c r="AC97">
        <v>1.48223924682169E-6</v>
      </c>
      <c r="AD97" s="1">
        <v>0</v>
      </c>
      <c r="AE97" s="3">
        <v>1.3999240978449899E-8</v>
      </c>
      <c r="AF97" s="3">
        <v>4.4874707439631701E-5</v>
      </c>
      <c r="AG97" s="3">
        <v>3.37931389693838E-3</v>
      </c>
      <c r="AH97">
        <v>1.9870280947208301</v>
      </c>
      <c r="AI97">
        <v>5.54443681355027E-2</v>
      </c>
      <c r="AJ97">
        <v>2813.1683266374598</v>
      </c>
      <c r="AK97" t="s">
        <v>101</v>
      </c>
      <c r="AL97" t="s">
        <v>102</v>
      </c>
      <c r="AM97">
        <v>3825991633.3499999</v>
      </c>
      <c r="AN97" s="7">
        <v>25740</v>
      </c>
      <c r="AO97" s="1">
        <f t="shared" si="31"/>
        <v>9.1488780195024128E-3</v>
      </c>
      <c r="AP97" s="8">
        <f t="shared" si="32"/>
        <v>10.442725992964574</v>
      </c>
      <c r="AQ97" s="14">
        <v>1</v>
      </c>
      <c r="AR97" s="15">
        <f t="shared" si="33"/>
        <v>0.35414651879717018</v>
      </c>
      <c r="AS97" s="15">
        <f t="shared" si="34"/>
        <v>0.36028664133654376</v>
      </c>
      <c r="AT97" s="3">
        <f t="shared" si="30"/>
        <v>6.855360133151675E-3</v>
      </c>
    </row>
    <row r="98" spans="1:46" x14ac:dyDescent="0.25">
      <c r="A98" t="s">
        <v>37</v>
      </c>
      <c r="B98">
        <v>14.8330494022805</v>
      </c>
      <c r="C98">
        <v>9.7583875991170098E-3</v>
      </c>
      <c r="D98">
        <v>11.101574309442</v>
      </c>
      <c r="E98">
        <v>34.364341806804902</v>
      </c>
      <c r="F98" s="1">
        <v>0</v>
      </c>
      <c r="G98" s="1">
        <v>0</v>
      </c>
      <c r="H98">
        <v>4.5528447405464298</v>
      </c>
      <c r="I98">
        <v>106.877262363577</v>
      </c>
      <c r="J98">
        <v>62.248696381087903</v>
      </c>
      <c r="K98">
        <v>90.442511357521695</v>
      </c>
      <c r="L98">
        <v>135.718046037851</v>
      </c>
      <c r="M98">
        <v>34.473189148188801</v>
      </c>
      <c r="N98">
        <v>91.998087840592703</v>
      </c>
      <c r="O98">
        <v>82.647851587714896</v>
      </c>
      <c r="P98">
        <v>137972.05287902101</v>
      </c>
      <c r="Q98">
        <v>172200.59816889401</v>
      </c>
      <c r="R98">
        <v>125.271583348812</v>
      </c>
      <c r="S98">
        <v>689.96480097474796</v>
      </c>
      <c r="T98">
        <v>0.57429825354858499</v>
      </c>
      <c r="U98">
        <v>0.36972013652541702</v>
      </c>
      <c r="V98" s="1">
        <v>0</v>
      </c>
      <c r="W98">
        <v>8.2941757000548497E-2</v>
      </c>
      <c r="X98">
        <v>0.54733810647403403</v>
      </c>
      <c r="Y98" s="1">
        <v>0</v>
      </c>
      <c r="Z98">
        <v>0.170074517701197</v>
      </c>
      <c r="AA98">
        <v>3.1125867294978798E-4</v>
      </c>
      <c r="AB98">
        <v>5.3949279264020496E-3</v>
      </c>
      <c r="AC98">
        <v>1.3872133919432E-6</v>
      </c>
      <c r="AD98" s="1">
        <v>0</v>
      </c>
      <c r="AE98" s="3">
        <v>1.2496651781406299E-8</v>
      </c>
      <c r="AF98" s="3">
        <v>5.0509850600317897E-5</v>
      </c>
      <c r="AG98" s="3">
        <v>4.05082903255315E-3</v>
      </c>
      <c r="AH98">
        <v>1.9620161311592199</v>
      </c>
      <c r="AI98">
        <v>5.5845438754275098E-2</v>
      </c>
      <c r="AJ98">
        <v>3621.58397314991</v>
      </c>
      <c r="AK98" t="s">
        <v>103</v>
      </c>
      <c r="AL98" t="s">
        <v>104</v>
      </c>
      <c r="AM98">
        <v>1432425852.99</v>
      </c>
      <c r="AN98" s="7">
        <v>10382</v>
      </c>
      <c r="AO98" s="1">
        <f t="shared" si="31"/>
        <v>9.8075254825053058E-3</v>
      </c>
      <c r="AP98" s="8">
        <f t="shared" si="32"/>
        <v>11.154495799541742</v>
      </c>
      <c r="AQ98" s="14">
        <v>1</v>
      </c>
      <c r="AR98" s="15">
        <f t="shared" si="33"/>
        <v>0.32978214962346231</v>
      </c>
      <c r="AS98" s="15">
        <f t="shared" si="34"/>
        <v>0.3361212553128472</v>
      </c>
      <c r="AT98" s="3">
        <f t="shared" si="30"/>
        <v>7.5339204621644815E-3</v>
      </c>
    </row>
    <row r="99" spans="1:46" x14ac:dyDescent="0.25">
      <c r="A99" t="s">
        <v>37</v>
      </c>
      <c r="B99">
        <v>18.0709941973087</v>
      </c>
      <c r="C99">
        <v>9.5241748539657903E-3</v>
      </c>
      <c r="D99">
        <v>10.8489298932345</v>
      </c>
      <c r="E99">
        <v>47.143385832700801</v>
      </c>
      <c r="F99" s="1">
        <v>0</v>
      </c>
      <c r="G99" s="1">
        <v>0</v>
      </c>
      <c r="H99">
        <v>4.6868995214873799</v>
      </c>
      <c r="I99">
        <v>127.84649447728199</v>
      </c>
      <c r="J99">
        <v>87.513777582237694</v>
      </c>
      <c r="K99">
        <v>107.13064038887001</v>
      </c>
      <c r="L99">
        <v>159.26906960632201</v>
      </c>
      <c r="M99">
        <v>35.648639357712298</v>
      </c>
      <c r="N99">
        <v>89.721300305650004</v>
      </c>
      <c r="O99">
        <v>80.383369037434207</v>
      </c>
      <c r="P99">
        <v>126336.66149165999</v>
      </c>
      <c r="Q99">
        <v>158655.152569003</v>
      </c>
      <c r="R99">
        <v>128.14339698539899</v>
      </c>
      <c r="S99">
        <v>686.53699433362897</v>
      </c>
      <c r="T99">
        <v>0.535923142904139</v>
      </c>
      <c r="U99">
        <v>0.46148304425256398</v>
      </c>
      <c r="V99" s="1">
        <v>0</v>
      </c>
      <c r="W99">
        <v>8.98104572288565E-2</v>
      </c>
      <c r="X99">
        <v>0.44870649851857802</v>
      </c>
      <c r="Y99" s="1">
        <v>0</v>
      </c>
      <c r="Z99">
        <v>0.22041660802808</v>
      </c>
      <c r="AA99">
        <v>3.23788460111146E-4</v>
      </c>
      <c r="AB99">
        <v>5.4425581096768996E-3</v>
      </c>
      <c r="AC99">
        <v>1.09002606718541E-6</v>
      </c>
      <c r="AD99" s="1">
        <v>0</v>
      </c>
      <c r="AE99" s="3">
        <v>1.18831522086719E-7</v>
      </c>
      <c r="AF99" s="3">
        <v>5.6610151506601801E-5</v>
      </c>
      <c r="AG99" s="3">
        <v>3.7566698842846102E-3</v>
      </c>
      <c r="AH99">
        <v>1.8895768709732199</v>
      </c>
      <c r="AI99">
        <v>5.60060122689824E-2</v>
      </c>
      <c r="AJ99">
        <v>4373.0793304122299</v>
      </c>
      <c r="AK99" t="s">
        <v>105</v>
      </c>
      <c r="AL99" t="s">
        <v>106</v>
      </c>
      <c r="AM99">
        <v>537815167.97000003</v>
      </c>
      <c r="AN99" s="7">
        <v>4257</v>
      </c>
      <c r="AO99" s="1">
        <f t="shared" si="31"/>
        <v>9.5796266055792577E-3</v>
      </c>
      <c r="AP99" s="8">
        <f t="shared" si="32"/>
        <v>10.908804885913915</v>
      </c>
      <c r="AQ99" s="14">
        <v>1</v>
      </c>
      <c r="AR99" s="15">
        <f t="shared" si="33"/>
        <v>0.65655123419092609</v>
      </c>
      <c r="AS99" s="15">
        <f t="shared" si="34"/>
        <v>0.66569370206530243</v>
      </c>
      <c r="AT99" s="3">
        <f t="shared" si="30"/>
        <v>1.0649619866552195E-2</v>
      </c>
    </row>
    <row r="100" spans="1:46" x14ac:dyDescent="0.25">
      <c r="A100" t="s">
        <v>37</v>
      </c>
      <c r="B100">
        <v>13.275421372635501</v>
      </c>
      <c r="C100">
        <v>8.9944902294083699E-3</v>
      </c>
      <c r="D100">
        <v>10.275131837365899</v>
      </c>
      <c r="E100">
        <v>68.759575811078605</v>
      </c>
      <c r="F100" s="1">
        <v>0</v>
      </c>
      <c r="G100" s="1">
        <v>0</v>
      </c>
      <c r="H100">
        <v>4.9118564214287703</v>
      </c>
      <c r="I100">
        <v>150.20245826338501</v>
      </c>
      <c r="J100">
        <v>118.241011243931</v>
      </c>
      <c r="K100">
        <v>123.67246009024601</v>
      </c>
      <c r="L100">
        <v>184.478054442683</v>
      </c>
      <c r="M100">
        <v>35.761174412450103</v>
      </c>
      <c r="N100">
        <v>87.413857277210894</v>
      </c>
      <c r="O100">
        <v>78.360561033660005</v>
      </c>
      <c r="P100">
        <v>115302.14320596401</v>
      </c>
      <c r="Q100">
        <v>157391.829984991</v>
      </c>
      <c r="R100">
        <v>127.284731174367</v>
      </c>
      <c r="S100">
        <v>696.02699060023895</v>
      </c>
      <c r="T100">
        <v>0.409676083415426</v>
      </c>
      <c r="U100">
        <v>0.55496517394784395</v>
      </c>
      <c r="V100" s="1">
        <v>0</v>
      </c>
      <c r="W100">
        <v>0.11026140613169801</v>
      </c>
      <c r="X100">
        <v>0.33477341992045601</v>
      </c>
      <c r="Y100" s="1">
        <v>0</v>
      </c>
      <c r="Z100">
        <v>0.29895892239560201</v>
      </c>
      <c r="AA100">
        <v>3.3939863110575699E-4</v>
      </c>
      <c r="AB100">
        <v>5.3709389158778697E-3</v>
      </c>
      <c r="AC100">
        <v>5.4418369042939503E-6</v>
      </c>
      <c r="AD100" s="1">
        <v>0</v>
      </c>
      <c r="AE100" s="3">
        <v>1.0670200784224001E-5</v>
      </c>
      <c r="AF100" s="3">
        <v>5.7989713433050399E-5</v>
      </c>
      <c r="AG100" s="3">
        <v>3.2680878310266501E-3</v>
      </c>
      <c r="AH100">
        <v>1.8348710235994501</v>
      </c>
      <c r="AI100">
        <v>5.44329741658095E-2</v>
      </c>
      <c r="AJ100">
        <v>5180.6127073487496</v>
      </c>
      <c r="AK100" t="s">
        <v>107</v>
      </c>
      <c r="AL100" t="s">
        <v>108</v>
      </c>
      <c r="AM100">
        <v>123719199.66</v>
      </c>
      <c r="AN100" s="7">
        <v>1073</v>
      </c>
      <c r="AO100" s="1">
        <f t="shared" si="31"/>
        <v>9.0364150914433276E-3</v>
      </c>
      <c r="AP100" s="8">
        <f t="shared" si="32"/>
        <v>10.320671373125556</v>
      </c>
      <c r="AQ100" s="14">
        <v>1</v>
      </c>
      <c r="AR100" s="15">
        <f t="shared" si="33"/>
        <v>0.28629435941579784</v>
      </c>
      <c r="AS100" s="15">
        <f t="shared" si="34"/>
        <v>0.29199523497683377</v>
      </c>
      <c r="AT100" s="3">
        <f t="shared" si="30"/>
        <v>6.0309135562794658E-3</v>
      </c>
    </row>
    <row r="101" spans="1:46" x14ac:dyDescent="0.25">
      <c r="AN101" s="7">
        <f>SUM(AN86:AN100)</f>
        <v>600251</v>
      </c>
      <c r="AO101" s="1"/>
      <c r="AP101" s="8"/>
      <c r="AQ101" s="14"/>
      <c r="AR101" s="15"/>
      <c r="AS101" s="15"/>
    </row>
    <row r="102" spans="1:46" s="9" customFormat="1" x14ac:dyDescent="0.25">
      <c r="B102" s="46" t="s">
        <v>242</v>
      </c>
      <c r="AE102" s="19"/>
      <c r="AF102" s="19"/>
      <c r="AG102" s="19"/>
      <c r="AN102" s="53"/>
      <c r="AO102" s="13"/>
      <c r="AP102" s="45"/>
      <c r="AQ102" s="14"/>
      <c r="AR102" s="16"/>
      <c r="AS102" s="16"/>
    </row>
    <row r="103" spans="1:46" x14ac:dyDescent="0.25">
      <c r="AO103" t="s">
        <v>226</v>
      </c>
      <c r="AP103" t="s">
        <v>227</v>
      </c>
      <c r="AQ103" t="s">
        <v>228</v>
      </c>
      <c r="AR103" t="s">
        <v>229</v>
      </c>
      <c r="AS103" t="s">
        <v>241</v>
      </c>
    </row>
    <row r="104" spans="1:46" x14ac:dyDescent="0.25">
      <c r="A104" t="s">
        <v>0</v>
      </c>
      <c r="B104" t="s">
        <v>1</v>
      </c>
      <c r="C104" t="s">
        <v>2</v>
      </c>
      <c r="D104" t="s">
        <v>3</v>
      </c>
      <c r="E104" t="s">
        <v>5</v>
      </c>
      <c r="F104" t="s">
        <v>6</v>
      </c>
      <c r="G104" t="s">
        <v>208</v>
      </c>
      <c r="H104" t="s">
        <v>7</v>
      </c>
      <c r="I104" t="s">
        <v>8</v>
      </c>
      <c r="J104" t="s">
        <v>134</v>
      </c>
      <c r="K104" t="s">
        <v>143</v>
      </c>
      <c r="L104" t="s">
        <v>9</v>
      </c>
      <c r="M104" t="s">
        <v>10</v>
      </c>
      <c r="N104" t="s">
        <v>11</v>
      </c>
      <c r="O104" t="s">
        <v>13</v>
      </c>
      <c r="P104" t="s">
        <v>14</v>
      </c>
      <c r="Q104" t="s">
        <v>15</v>
      </c>
      <c r="R104" t="s">
        <v>16</v>
      </c>
      <c r="S104" t="s">
        <v>17</v>
      </c>
      <c r="T104" t="s">
        <v>18</v>
      </c>
      <c r="U104" t="s">
        <v>20</v>
      </c>
      <c r="V104" t="s">
        <v>21</v>
      </c>
      <c r="W104" t="s">
        <v>22</v>
      </c>
      <c r="X104" t="s">
        <v>23</v>
      </c>
      <c r="Y104" t="s">
        <v>24</v>
      </c>
      <c r="Z104" t="s">
        <v>25</v>
      </c>
      <c r="AA104" t="s">
        <v>26</v>
      </c>
      <c r="AB104" t="s">
        <v>27</v>
      </c>
      <c r="AC104" t="s">
        <v>120</v>
      </c>
      <c r="AD104" t="s">
        <v>28</v>
      </c>
      <c r="AE104" s="3" t="s">
        <v>29</v>
      </c>
      <c r="AF104" s="3" t="s">
        <v>233</v>
      </c>
      <c r="AG104" s="3" t="s">
        <v>30</v>
      </c>
      <c r="AH104" t="s">
        <v>31</v>
      </c>
      <c r="AI104" t="s">
        <v>32</v>
      </c>
      <c r="AJ104" t="s">
        <v>33</v>
      </c>
      <c r="AK104" t="s">
        <v>34</v>
      </c>
      <c r="AL104" t="s">
        <v>74</v>
      </c>
      <c r="AM104" t="s">
        <v>35</v>
      </c>
      <c r="AN104" s="7" t="s">
        <v>36</v>
      </c>
      <c r="AO104" s="15">
        <v>1.1499999999999999</v>
      </c>
      <c r="AP104" s="15">
        <v>0</v>
      </c>
      <c r="AQ104" s="15">
        <v>0</v>
      </c>
      <c r="AR104" s="15">
        <v>1</v>
      </c>
    </row>
    <row r="105" spans="1:46" x14ac:dyDescent="0.25">
      <c r="A105" t="s">
        <v>37</v>
      </c>
      <c r="B105">
        <v>0.15646337335379901</v>
      </c>
      <c r="C105">
        <v>2.6921429913499199E-3</v>
      </c>
      <c r="D105">
        <v>3.1831638736610102</v>
      </c>
      <c r="E105">
        <v>-111.266486125163</v>
      </c>
      <c r="F105" s="1">
        <v>0</v>
      </c>
      <c r="G105" s="1">
        <v>0</v>
      </c>
      <c r="H105">
        <v>2.6540172472035199</v>
      </c>
      <c r="I105">
        <v>-211.83094252358401</v>
      </c>
      <c r="J105">
        <v>-268.16705737720798</v>
      </c>
      <c r="K105">
        <v>-212.36414922877</v>
      </c>
      <c r="L105">
        <v>-184.320332630216</v>
      </c>
      <c r="M105">
        <v>19.814306334303499</v>
      </c>
      <c r="N105">
        <v>95.766901222295601</v>
      </c>
      <c r="O105">
        <v>88.122241847868693</v>
      </c>
      <c r="P105">
        <v>144905.26194148901</v>
      </c>
      <c r="Q105">
        <v>164113.31619670001</v>
      </c>
      <c r="R105">
        <v>84.6706498307896</v>
      </c>
      <c r="S105">
        <v>668.06737771755297</v>
      </c>
      <c r="T105">
        <v>0.95182131158049599</v>
      </c>
      <c r="U105">
        <v>2.5909254159136499E-2</v>
      </c>
      <c r="V105" s="1">
        <v>0</v>
      </c>
      <c r="W105">
        <v>1.0977918379114399E-2</v>
      </c>
      <c r="X105">
        <v>0.96311282746174898</v>
      </c>
      <c r="Y105" s="1">
        <v>0</v>
      </c>
      <c r="Z105">
        <v>2.4043409804893601E-2</v>
      </c>
      <c r="AA105">
        <v>2.8055584987378098E-4</v>
      </c>
      <c r="AB105">
        <v>2.4935807800760502E-3</v>
      </c>
      <c r="AC105" s="1">
        <v>0</v>
      </c>
      <c r="AD105" s="1">
        <v>0</v>
      </c>
      <c r="AE105" s="3">
        <v>0</v>
      </c>
      <c r="AF105" s="3">
        <v>0</v>
      </c>
      <c r="AG105" s="3">
        <v>0</v>
      </c>
      <c r="AH105">
        <v>2.9506247374597798</v>
      </c>
      <c r="AI105">
        <v>4.9746180989137599E-2</v>
      </c>
      <c r="AJ105" s="1">
        <v>0</v>
      </c>
      <c r="AK105" t="s">
        <v>77</v>
      </c>
      <c r="AL105" t="s">
        <v>78</v>
      </c>
      <c r="AM105">
        <v>108968756.98</v>
      </c>
      <c r="AN105" s="7">
        <v>752</v>
      </c>
      <c r="AO105" s="1">
        <f>AA105+AB105*$AO$104+AF105*AQ105+AG105*$AR$104</f>
        <v>3.1481737469612383E-3</v>
      </c>
      <c r="AP105" s="8">
        <f>100*(1-(1-AO105)^12)</f>
        <v>3.7130775060219445</v>
      </c>
      <c r="AQ105" s="14">
        <v>1</v>
      </c>
      <c r="AR105" s="15">
        <f>B105/AP105-1</f>
        <v>-0.95786153854853728</v>
      </c>
      <c r="AS105" s="15">
        <f>B105/D105-1</f>
        <v>-0.95084658548419376</v>
      </c>
    </row>
    <row r="106" spans="1:46" x14ac:dyDescent="0.25">
      <c r="A106" t="s">
        <v>37</v>
      </c>
      <c r="B106">
        <v>2.6060246441569599</v>
      </c>
      <c r="C106">
        <v>3.15931766051856E-3</v>
      </c>
      <c r="D106">
        <v>3.7259935339516099</v>
      </c>
      <c r="E106">
        <v>-84.643867319817005</v>
      </c>
      <c r="F106" s="1">
        <v>0</v>
      </c>
      <c r="G106" s="1">
        <v>0</v>
      </c>
      <c r="H106">
        <v>2.9744220484641799</v>
      </c>
      <c r="I106">
        <v>-179.17657882486401</v>
      </c>
      <c r="J106">
        <v>-224.205852756328</v>
      </c>
      <c r="K106">
        <v>-180.45629329993099</v>
      </c>
      <c r="L106">
        <v>-157.7713323943</v>
      </c>
      <c r="M106">
        <v>19.460601701354602</v>
      </c>
      <c r="N106">
        <v>94.215468470242499</v>
      </c>
      <c r="O106">
        <v>87.019545260445298</v>
      </c>
      <c r="P106">
        <v>186449.61214827499</v>
      </c>
      <c r="Q106">
        <v>219507.59088081401</v>
      </c>
      <c r="R106">
        <v>83.370124070268304</v>
      </c>
      <c r="S106">
        <v>672.52041944249095</v>
      </c>
      <c r="T106">
        <v>0.62286388043130103</v>
      </c>
      <c r="U106">
        <v>0.20994101270628601</v>
      </c>
      <c r="V106" s="1">
        <v>0</v>
      </c>
      <c r="W106">
        <v>8.0378508146465397E-2</v>
      </c>
      <c r="X106">
        <v>0.70968047914724697</v>
      </c>
      <c r="Y106" s="1">
        <v>0</v>
      </c>
      <c r="Z106">
        <v>0.26630065815368997</v>
      </c>
      <c r="AA106">
        <v>2.8458683982310302E-4</v>
      </c>
      <c r="AB106">
        <v>3.0644715664110201E-3</v>
      </c>
      <c r="AC106" s="1">
        <v>0</v>
      </c>
      <c r="AD106" s="1">
        <v>0</v>
      </c>
      <c r="AE106" s="3">
        <v>0</v>
      </c>
      <c r="AF106" s="3">
        <v>2.61294307252421E-6</v>
      </c>
      <c r="AG106" s="3">
        <v>0</v>
      </c>
      <c r="AH106">
        <v>2.89046466168119</v>
      </c>
      <c r="AI106">
        <v>4.7587432802269E-2</v>
      </c>
      <c r="AJ106">
        <v>9.6680756756114206E-2</v>
      </c>
      <c r="AK106" t="s">
        <v>79</v>
      </c>
      <c r="AL106" t="s">
        <v>80</v>
      </c>
      <c r="AM106">
        <v>540703875.23000002</v>
      </c>
      <c r="AN106" s="7">
        <v>2900</v>
      </c>
      <c r="AO106" s="1">
        <f t="shared" ref="AO106:AO120" si="35">AA106+AB106*$AO$104+AF106*AQ106+AG106*$AR$104</f>
        <v>3.8113420842682999E-3</v>
      </c>
      <c r="AP106" s="8">
        <f t="shared" ref="AP106:AP120" si="36">100*(1-(1-AO106)^12)</f>
        <v>4.4789443770979931</v>
      </c>
      <c r="AQ106" s="14">
        <v>1</v>
      </c>
      <c r="AR106" s="15">
        <f t="shared" ref="AR106:AR119" si="37">B106/AP106-1</f>
        <v>-0.41816097170524347</v>
      </c>
      <c r="AS106" s="15">
        <f t="shared" ref="AS106:AS119" si="38">B106/D106-1</f>
        <v>-0.30058261765335503</v>
      </c>
    </row>
    <row r="107" spans="1:46" x14ac:dyDescent="0.25">
      <c r="A107" t="s">
        <v>37</v>
      </c>
      <c r="B107">
        <v>4.2357758586976804</v>
      </c>
      <c r="C107">
        <v>3.3259030542342701E-3</v>
      </c>
      <c r="D107">
        <v>3.9188802530309599</v>
      </c>
      <c r="E107">
        <v>-62.667883513808</v>
      </c>
      <c r="F107" s="1">
        <v>0</v>
      </c>
      <c r="G107" s="1">
        <v>0</v>
      </c>
      <c r="H107">
        <v>3.23580094166409</v>
      </c>
      <c r="I107">
        <v>-154.601762745424</v>
      </c>
      <c r="J107">
        <v>-192.00287197122501</v>
      </c>
      <c r="K107">
        <v>-156.537850835283</v>
      </c>
      <c r="L107">
        <v>-136.192248022097</v>
      </c>
      <c r="M107">
        <v>19.220787957141301</v>
      </c>
      <c r="N107">
        <v>94.607829200203</v>
      </c>
      <c r="O107">
        <v>87.102916503140094</v>
      </c>
      <c r="P107">
        <v>216792.88147132401</v>
      </c>
      <c r="Q107">
        <v>259219.856019228</v>
      </c>
      <c r="R107">
        <v>83.668094068127701</v>
      </c>
      <c r="S107">
        <v>679.50864208396194</v>
      </c>
      <c r="T107">
        <v>0.49508439308357899</v>
      </c>
      <c r="U107">
        <v>0.31438528802344301</v>
      </c>
      <c r="V107" s="1">
        <v>0</v>
      </c>
      <c r="W107">
        <v>0.194698079551962</v>
      </c>
      <c r="X107">
        <v>0.49091663242459299</v>
      </c>
      <c r="Y107" s="1">
        <v>0</v>
      </c>
      <c r="Z107">
        <v>0.3329041645161</v>
      </c>
      <c r="AA107">
        <v>2.8668374643441897E-4</v>
      </c>
      <c r="AB107">
        <v>3.3279409905042599E-3</v>
      </c>
      <c r="AC107" s="1">
        <v>6.1342789224041603E-10</v>
      </c>
      <c r="AD107" s="1">
        <v>0</v>
      </c>
      <c r="AE107" s="3">
        <v>0</v>
      </c>
      <c r="AF107" s="3">
        <v>7.2876866055798797E-6</v>
      </c>
      <c r="AG107" s="3">
        <v>0</v>
      </c>
      <c r="AH107">
        <v>3.2592353266347098</v>
      </c>
      <c r="AI107">
        <v>5.15521059135974E-2</v>
      </c>
      <c r="AJ107">
        <v>0.83495535476317095</v>
      </c>
      <c r="AK107" t="s">
        <v>81</v>
      </c>
      <c r="AL107" t="s">
        <v>82</v>
      </c>
      <c r="AM107">
        <v>4158087466.6199999</v>
      </c>
      <c r="AN107" s="7">
        <v>19180</v>
      </c>
      <c r="AO107" s="1">
        <f t="shared" si="35"/>
        <v>4.1211035721198976E-3</v>
      </c>
      <c r="AP107" s="8">
        <f t="shared" si="36"/>
        <v>4.8347588340882819</v>
      </c>
      <c r="AQ107" s="14">
        <v>1</v>
      </c>
      <c r="AR107" s="15">
        <f t="shared" si="37"/>
        <v>-0.12389097283764627</v>
      </c>
      <c r="AS107" s="15">
        <f t="shared" si="38"/>
        <v>8.0863814458639105E-2</v>
      </c>
    </row>
    <row r="108" spans="1:46" x14ac:dyDescent="0.25">
      <c r="A108" t="s">
        <v>37</v>
      </c>
      <c r="B108">
        <v>5.5116637538612103</v>
      </c>
      <c r="C108">
        <v>3.6672490723760102E-3</v>
      </c>
      <c r="D108">
        <v>4.3130134975759002</v>
      </c>
      <c r="E108">
        <v>-45.284570481699497</v>
      </c>
      <c r="F108" s="1">
        <v>0</v>
      </c>
      <c r="G108" s="1">
        <v>0</v>
      </c>
      <c r="H108">
        <v>3.3646316027264498</v>
      </c>
      <c r="I108">
        <v>-129.623636736257</v>
      </c>
      <c r="J108">
        <v>-170.293586693267</v>
      </c>
      <c r="K108">
        <v>-131.85039774296001</v>
      </c>
      <c r="L108">
        <v>-110.373241791531</v>
      </c>
      <c r="M108">
        <v>18.753758118342301</v>
      </c>
      <c r="N108">
        <v>94.382359659426399</v>
      </c>
      <c r="O108">
        <v>86.827891022649993</v>
      </c>
      <c r="P108">
        <v>207327.50639656099</v>
      </c>
      <c r="Q108">
        <v>247842.666773178</v>
      </c>
      <c r="R108">
        <v>83.676362236890398</v>
      </c>
      <c r="S108">
        <v>677.76862067866705</v>
      </c>
      <c r="T108">
        <v>0.48853569343436898</v>
      </c>
      <c r="U108">
        <v>0.321162288811701</v>
      </c>
      <c r="V108" s="1">
        <v>0</v>
      </c>
      <c r="W108">
        <v>0.22405310018358099</v>
      </c>
      <c r="X108">
        <v>0.45478461100471701</v>
      </c>
      <c r="Y108" s="1">
        <v>0</v>
      </c>
      <c r="Z108">
        <v>0.312618296785595</v>
      </c>
      <c r="AA108">
        <v>2.87057209121839E-4</v>
      </c>
      <c r="AB108">
        <v>3.7689121459958501E-3</v>
      </c>
      <c r="AC108" s="1">
        <v>5.7025067926692398E-9</v>
      </c>
      <c r="AD108" s="1">
        <v>0</v>
      </c>
      <c r="AE108" s="3">
        <v>0</v>
      </c>
      <c r="AF108" s="3">
        <v>1.3347835742535701E-5</v>
      </c>
      <c r="AG108" s="3">
        <v>0</v>
      </c>
      <c r="AH108">
        <v>3.4784723841102498</v>
      </c>
      <c r="AI108">
        <v>5.4103155794863599E-2</v>
      </c>
      <c r="AJ108">
        <v>2.21092285979993</v>
      </c>
      <c r="AK108" t="s">
        <v>83</v>
      </c>
      <c r="AL108" t="s">
        <v>84</v>
      </c>
      <c r="AM108">
        <v>22937885997.689999</v>
      </c>
      <c r="AN108" s="7">
        <v>110636</v>
      </c>
      <c r="AO108" s="1">
        <f t="shared" si="35"/>
        <v>4.6346540127596017E-3</v>
      </c>
      <c r="AP108" s="8">
        <f t="shared" si="36"/>
        <v>5.4219841812154224</v>
      </c>
      <c r="AQ108" s="14">
        <v>1</v>
      </c>
      <c r="AR108" s="15">
        <f t="shared" si="37"/>
        <v>1.6539991569227475E-2</v>
      </c>
      <c r="AS108" s="15">
        <f t="shared" si="38"/>
        <v>0.27791479367245264</v>
      </c>
    </row>
    <row r="109" spans="1:46" x14ac:dyDescent="0.25">
      <c r="A109" t="s">
        <v>37</v>
      </c>
      <c r="B109">
        <v>5.0848980013590497</v>
      </c>
      <c r="C109">
        <v>3.59298440274779E-3</v>
      </c>
      <c r="D109">
        <v>4.2273905802087102</v>
      </c>
      <c r="E109">
        <v>-33.267379890965501</v>
      </c>
      <c r="F109" s="1">
        <v>0</v>
      </c>
      <c r="G109" s="1">
        <v>0</v>
      </c>
      <c r="H109">
        <v>3.5837059745672302</v>
      </c>
      <c r="I109">
        <v>-106.376470093188</v>
      </c>
      <c r="J109">
        <v>-150.575727331964</v>
      </c>
      <c r="K109">
        <v>-110.536959821773</v>
      </c>
      <c r="L109">
        <v>-87.070962438373996</v>
      </c>
      <c r="M109">
        <v>17.399783799042599</v>
      </c>
      <c r="N109">
        <v>94.504825865306699</v>
      </c>
      <c r="O109">
        <v>87.272464851566099</v>
      </c>
      <c r="P109">
        <v>206748.96639546801</v>
      </c>
      <c r="Q109">
        <v>251525.95076754299</v>
      </c>
      <c r="R109">
        <v>83.749267860412502</v>
      </c>
      <c r="S109">
        <v>679.34663744001</v>
      </c>
      <c r="T109">
        <v>0.54036115228915704</v>
      </c>
      <c r="U109">
        <v>0.32231352597545798</v>
      </c>
      <c r="V109" s="1">
        <v>0</v>
      </c>
      <c r="W109">
        <v>0.21275007878310201</v>
      </c>
      <c r="X109">
        <v>0.46493639524143898</v>
      </c>
      <c r="Y109" s="1">
        <v>0</v>
      </c>
      <c r="Z109">
        <v>0.26303889854469298</v>
      </c>
      <c r="AA109">
        <v>2.8626965337978497E-4</v>
      </c>
      <c r="AB109">
        <v>3.5046208275417499E-3</v>
      </c>
      <c r="AC109" s="1">
        <v>1.16115818873955E-8</v>
      </c>
      <c r="AD109" s="1">
        <v>0</v>
      </c>
      <c r="AE109" s="3">
        <v>0</v>
      </c>
      <c r="AF109" s="3">
        <v>1.62004938544473E-5</v>
      </c>
      <c r="AG109" s="3">
        <v>4.6274376813592003E-7</v>
      </c>
      <c r="AH109">
        <v>3.73708889983283</v>
      </c>
      <c r="AI109">
        <v>5.3756467463199301E-2</v>
      </c>
      <c r="AJ109">
        <v>9.6995090935588895</v>
      </c>
      <c r="AK109" t="s">
        <v>85</v>
      </c>
      <c r="AL109" t="s">
        <v>86</v>
      </c>
      <c r="AM109">
        <v>54251549029.07</v>
      </c>
      <c r="AN109" s="7">
        <v>262403</v>
      </c>
      <c r="AO109" s="1">
        <f t="shared" si="35"/>
        <v>4.3332468426753798E-3</v>
      </c>
      <c r="AP109" s="8">
        <f t="shared" si="36"/>
        <v>5.0777405338943593</v>
      </c>
      <c r="AQ109" s="14">
        <v>1</v>
      </c>
      <c r="AR109" s="15">
        <f t="shared" si="37"/>
        <v>1.4095772355664504E-3</v>
      </c>
      <c r="AS109" s="15">
        <f t="shared" si="38"/>
        <v>0.20284556273671872</v>
      </c>
    </row>
    <row r="110" spans="1:46" x14ac:dyDescent="0.25">
      <c r="A110" t="s">
        <v>37</v>
      </c>
      <c r="B110">
        <v>5.3366103869172603</v>
      </c>
      <c r="C110">
        <v>3.8166643211792299E-3</v>
      </c>
      <c r="D110">
        <v>4.4850681659486602</v>
      </c>
      <c r="E110">
        <v>-25.2317705624483</v>
      </c>
      <c r="F110" s="1">
        <v>0</v>
      </c>
      <c r="G110" s="1">
        <v>0</v>
      </c>
      <c r="H110">
        <v>3.6946194466780602</v>
      </c>
      <c r="I110">
        <v>-81.699239660411806</v>
      </c>
      <c r="J110">
        <v>-127.914249751604</v>
      </c>
      <c r="K110">
        <v>-87.769203435143595</v>
      </c>
      <c r="L110">
        <v>-62.043775009569302</v>
      </c>
      <c r="M110">
        <v>16.6638981681137</v>
      </c>
      <c r="N110">
        <v>94.355057463220803</v>
      </c>
      <c r="O110">
        <v>87.236275883077397</v>
      </c>
      <c r="P110">
        <v>203073.64775723699</v>
      </c>
      <c r="Q110">
        <v>249348.08231959201</v>
      </c>
      <c r="R110">
        <v>83.760914784783907</v>
      </c>
      <c r="S110">
        <v>681.86027580408802</v>
      </c>
      <c r="T110">
        <v>0.55139633872751903</v>
      </c>
      <c r="U110">
        <v>0.327521804685389</v>
      </c>
      <c r="V110" s="1">
        <v>0</v>
      </c>
      <c r="W110">
        <v>0.18725308579737299</v>
      </c>
      <c r="X110">
        <v>0.48522510951723702</v>
      </c>
      <c r="Y110" s="1">
        <v>0</v>
      </c>
      <c r="Z110">
        <v>0.24836515118640101</v>
      </c>
      <c r="AA110">
        <v>2.8627321453094501E-4</v>
      </c>
      <c r="AB110">
        <v>3.5603410879049501E-3</v>
      </c>
      <c r="AC110" s="1">
        <v>3.3585821215433797E-8</v>
      </c>
      <c r="AD110" s="1">
        <v>0</v>
      </c>
      <c r="AE110" s="3">
        <v>1.15660347994243E-10</v>
      </c>
      <c r="AF110" s="3">
        <v>1.9655427812294099E-5</v>
      </c>
      <c r="AG110" s="3">
        <v>5.2757561753358599E-6</v>
      </c>
      <c r="AH110">
        <v>3.9605428160000602</v>
      </c>
      <c r="AI110">
        <v>5.4315165853422498E-2</v>
      </c>
      <c r="AJ110">
        <v>35.413212706683197</v>
      </c>
      <c r="AK110" t="s">
        <v>87</v>
      </c>
      <c r="AL110" t="s">
        <v>88</v>
      </c>
      <c r="AM110">
        <v>95001101599.199997</v>
      </c>
      <c r="AN110" s="7">
        <v>467816</v>
      </c>
      <c r="AO110" s="1">
        <f t="shared" si="35"/>
        <v>4.4055966496092669E-3</v>
      </c>
      <c r="AP110" s="8">
        <f t="shared" si="36"/>
        <v>5.1604774107906977</v>
      </c>
      <c r="AQ110" s="14">
        <v>1</v>
      </c>
      <c r="AR110" s="15">
        <f t="shared" si="37"/>
        <v>3.4131139835679614E-2</v>
      </c>
      <c r="AS110" s="15">
        <f t="shared" si="38"/>
        <v>0.18986160064046342</v>
      </c>
    </row>
    <row r="111" spans="1:46" x14ac:dyDescent="0.25">
      <c r="A111" t="s">
        <v>37</v>
      </c>
      <c r="B111">
        <v>5.2763640610930196</v>
      </c>
      <c r="C111">
        <v>3.8291627663258601E-3</v>
      </c>
      <c r="D111">
        <v>4.4994475162524799</v>
      </c>
      <c r="E111">
        <v>-21.492584602114899</v>
      </c>
      <c r="F111" s="1">
        <v>0</v>
      </c>
      <c r="G111" s="1">
        <v>0</v>
      </c>
      <c r="H111">
        <v>3.65630198617548</v>
      </c>
      <c r="I111">
        <v>-58.324183600397802</v>
      </c>
      <c r="J111">
        <v>-108.23660397324799</v>
      </c>
      <c r="K111">
        <v>-64.948119755508799</v>
      </c>
      <c r="L111">
        <v>-38.012782324419703</v>
      </c>
      <c r="M111">
        <v>16.128021626632702</v>
      </c>
      <c r="N111">
        <v>94.095269034544202</v>
      </c>
      <c r="O111">
        <v>87.067167989796999</v>
      </c>
      <c r="P111">
        <v>196492.672583851</v>
      </c>
      <c r="Q111">
        <v>241482.098443689</v>
      </c>
      <c r="R111">
        <v>83.825034441556397</v>
      </c>
      <c r="S111">
        <v>684.25936443614103</v>
      </c>
      <c r="T111">
        <v>0.54477192055679602</v>
      </c>
      <c r="U111">
        <v>0.32960364823072102</v>
      </c>
      <c r="V111" s="1">
        <v>0</v>
      </c>
      <c r="W111">
        <v>0.16763083315638999</v>
      </c>
      <c r="X111">
        <v>0.50276551861288798</v>
      </c>
      <c r="Y111" s="1">
        <v>0</v>
      </c>
      <c r="Z111">
        <v>0.24582843443847199</v>
      </c>
      <c r="AA111">
        <v>2.8531377624979099E-4</v>
      </c>
      <c r="AB111">
        <v>3.5235170061219899E-3</v>
      </c>
      <c r="AC111" s="1">
        <v>4.7275052423178701E-8</v>
      </c>
      <c r="AD111" s="1">
        <v>0</v>
      </c>
      <c r="AE111" s="3">
        <v>6.2677499415352498E-9</v>
      </c>
      <c r="AF111" s="3">
        <v>2.12339071495938E-5</v>
      </c>
      <c r="AG111" s="3">
        <v>3.7825463596117303E-5</v>
      </c>
      <c r="AH111">
        <v>4.0942989210583098</v>
      </c>
      <c r="AI111">
        <v>5.4204440218047101E-2</v>
      </c>
      <c r="AJ111">
        <v>70.136229031714606</v>
      </c>
      <c r="AK111" t="s">
        <v>89</v>
      </c>
      <c r="AL111" t="s">
        <v>90</v>
      </c>
      <c r="AM111">
        <v>146317875654.22</v>
      </c>
      <c r="AN111" s="7">
        <v>744648</v>
      </c>
      <c r="AO111" s="1">
        <f t="shared" si="35"/>
        <v>4.3964177040357903E-3</v>
      </c>
      <c r="AP111" s="8">
        <f t="shared" si="36"/>
        <v>5.1499843309965936</v>
      </c>
      <c r="AQ111" s="14">
        <v>1</v>
      </c>
      <c r="AR111" s="15">
        <f t="shared" si="37"/>
        <v>2.453982807982058E-2</v>
      </c>
      <c r="AS111" s="15">
        <f t="shared" si="38"/>
        <v>0.17266932040750227</v>
      </c>
    </row>
    <row r="112" spans="1:46" x14ac:dyDescent="0.25">
      <c r="A112" t="s">
        <v>37</v>
      </c>
      <c r="B112">
        <v>5.9327733242809098</v>
      </c>
      <c r="C112">
        <v>4.2151265665464404E-3</v>
      </c>
      <c r="D112">
        <v>4.9425198421711798</v>
      </c>
      <c r="E112">
        <v>-9.4933169286991994</v>
      </c>
      <c r="F112" s="1">
        <v>0</v>
      </c>
      <c r="G112" s="1">
        <v>0</v>
      </c>
      <c r="H112">
        <v>3.7972501161430099</v>
      </c>
      <c r="I112">
        <v>-33.895347278043999</v>
      </c>
      <c r="J112">
        <v>-86.682622174682905</v>
      </c>
      <c r="K112">
        <v>-42.065432810787797</v>
      </c>
      <c r="L112">
        <v>-12.761412082808301</v>
      </c>
      <c r="M112">
        <v>16.263754182351899</v>
      </c>
      <c r="N112">
        <v>93.649605909446507</v>
      </c>
      <c r="O112">
        <v>86.631672237163798</v>
      </c>
      <c r="P112">
        <v>188842.61935884299</v>
      </c>
      <c r="Q112">
        <v>233721.11964980999</v>
      </c>
      <c r="R112">
        <v>83.764192626290594</v>
      </c>
      <c r="S112">
        <v>685.26801528027795</v>
      </c>
      <c r="T112">
        <v>0.541859499391938</v>
      </c>
      <c r="U112">
        <v>0.34828721129880702</v>
      </c>
      <c r="V112" s="1">
        <v>0</v>
      </c>
      <c r="W112">
        <v>0.148386039737918</v>
      </c>
      <c r="X112">
        <v>0.50332674896327401</v>
      </c>
      <c r="Y112" s="1">
        <v>0</v>
      </c>
      <c r="Z112">
        <v>0.252065836666726</v>
      </c>
      <c r="AA112">
        <v>2.8580699741142097E-4</v>
      </c>
      <c r="AB112">
        <v>3.6120415931065199E-3</v>
      </c>
      <c r="AC112" s="1">
        <v>6.77821557396928E-8</v>
      </c>
      <c r="AD112" s="1">
        <v>0</v>
      </c>
      <c r="AE112" s="3">
        <v>5.9208171767485402E-10</v>
      </c>
      <c r="AF112" s="3">
        <v>2.4736559388526099E-5</v>
      </c>
      <c r="AG112" s="3">
        <v>3.1723363023764602E-4</v>
      </c>
      <c r="AH112">
        <v>4.1164716698781199</v>
      </c>
      <c r="AI112">
        <v>5.4784142800053601E-2</v>
      </c>
      <c r="AJ112">
        <v>148.78233089749901</v>
      </c>
      <c r="AK112" t="s">
        <v>91</v>
      </c>
      <c r="AL112" t="s">
        <v>92</v>
      </c>
      <c r="AM112">
        <v>162638817496.60999</v>
      </c>
      <c r="AN112" s="7">
        <v>861240</v>
      </c>
      <c r="AO112" s="1">
        <f t="shared" si="35"/>
        <v>4.7816250191100905E-3</v>
      </c>
      <c r="AP112" s="8">
        <f t="shared" si="36"/>
        <v>5.5894275426635165</v>
      </c>
      <c r="AQ112" s="14">
        <v>1</v>
      </c>
      <c r="AR112" s="15">
        <f t="shared" si="37"/>
        <v>6.1427718491146255E-2</v>
      </c>
      <c r="AS112" s="15">
        <f t="shared" si="38"/>
        <v>0.20035397200848171</v>
      </c>
    </row>
    <row r="113" spans="1:45" x14ac:dyDescent="0.25">
      <c r="A113" t="s">
        <v>37</v>
      </c>
      <c r="B113">
        <v>7.2196479351398599</v>
      </c>
      <c r="C113">
        <v>5.5101514218364803E-3</v>
      </c>
      <c r="D113">
        <v>6.41542935637169</v>
      </c>
      <c r="E113">
        <v>3.4797529814790602</v>
      </c>
      <c r="F113" s="1">
        <v>0</v>
      </c>
      <c r="G113" s="1">
        <v>0</v>
      </c>
      <c r="H113">
        <v>3.9119704645400502</v>
      </c>
      <c r="I113">
        <v>-10.9589145528834</v>
      </c>
      <c r="J113">
        <v>-67.618232620858606</v>
      </c>
      <c r="K113">
        <v>-19.717072683430299</v>
      </c>
      <c r="L113">
        <v>11.203395350848799</v>
      </c>
      <c r="M113">
        <v>16.5583413997132</v>
      </c>
      <c r="N113">
        <v>93.208456188446505</v>
      </c>
      <c r="O113">
        <v>86.196834915710994</v>
      </c>
      <c r="P113">
        <v>180006.65290687399</v>
      </c>
      <c r="Q113">
        <v>223850.38257690199</v>
      </c>
      <c r="R113">
        <v>83.749415081162695</v>
      </c>
      <c r="S113">
        <v>683.59682801467898</v>
      </c>
      <c r="T113">
        <v>0.52858439202193397</v>
      </c>
      <c r="U113">
        <v>0.377560704023923</v>
      </c>
      <c r="V113" s="1">
        <v>0</v>
      </c>
      <c r="W113">
        <v>0.12683090127458199</v>
      </c>
      <c r="X113">
        <v>0.49560839470149398</v>
      </c>
      <c r="Y113" s="1">
        <v>0</v>
      </c>
      <c r="Z113">
        <v>0.27306576667457599</v>
      </c>
      <c r="AA113">
        <v>2.8678960338112699E-4</v>
      </c>
      <c r="AB113">
        <v>3.7134063757293702E-3</v>
      </c>
      <c r="AC113" s="1">
        <v>1.6949193575636201E-7</v>
      </c>
      <c r="AD113" s="1">
        <v>0</v>
      </c>
      <c r="AE113" s="3">
        <v>4.2573166334670301E-10</v>
      </c>
      <c r="AF113" s="3">
        <v>2.5628573127891601E-5</v>
      </c>
      <c r="AG113" s="3">
        <v>1.5098239466829E-3</v>
      </c>
      <c r="AH113">
        <v>4.0711193322525396</v>
      </c>
      <c r="AI113">
        <v>5.5016545117101599E-2</v>
      </c>
      <c r="AJ113">
        <v>259.14534030931901</v>
      </c>
      <c r="AK113" t="s">
        <v>93</v>
      </c>
      <c r="AL113" t="s">
        <v>94</v>
      </c>
      <c r="AM113">
        <v>145531778742.14999</v>
      </c>
      <c r="AN113" s="7">
        <v>808480</v>
      </c>
      <c r="AO113" s="1">
        <f t="shared" si="35"/>
        <v>6.0926594552806936E-3</v>
      </c>
      <c r="AP113" s="8">
        <f t="shared" si="36"/>
        <v>7.0711040802966751</v>
      </c>
      <c r="AQ113" s="14">
        <v>1</v>
      </c>
      <c r="AR113" s="15">
        <f t="shared" si="37"/>
        <v>2.1007165664142402E-2</v>
      </c>
      <c r="AS113" s="15">
        <f t="shared" si="38"/>
        <v>0.12535693779706802</v>
      </c>
    </row>
    <row r="114" spans="1:45" x14ac:dyDescent="0.25">
      <c r="A114" t="s">
        <v>37</v>
      </c>
      <c r="B114">
        <v>10.2816544900711</v>
      </c>
      <c r="C114">
        <v>6.9326045721749803E-3</v>
      </c>
      <c r="D114">
        <v>8.0091399008893003</v>
      </c>
      <c r="E114">
        <v>21.238298465183099</v>
      </c>
      <c r="F114" s="1">
        <v>0</v>
      </c>
      <c r="G114" s="1">
        <v>0</v>
      </c>
      <c r="H114">
        <v>4.1097687073973699</v>
      </c>
      <c r="I114">
        <v>11.890522937503</v>
      </c>
      <c r="J114">
        <v>-42.734185776209102</v>
      </c>
      <c r="K114">
        <v>-1.05645568075864</v>
      </c>
      <c r="L114">
        <v>35.7794721765679</v>
      </c>
      <c r="M114">
        <v>16.765651603801299</v>
      </c>
      <c r="N114">
        <v>92.021811975518105</v>
      </c>
      <c r="O114">
        <v>85.089939057476698</v>
      </c>
      <c r="P114">
        <v>166983.73370342399</v>
      </c>
      <c r="Q114">
        <v>210259.690415577</v>
      </c>
      <c r="R114">
        <v>83.480924521921295</v>
      </c>
      <c r="S114">
        <v>686.05688722047705</v>
      </c>
      <c r="T114">
        <v>0.50886868244959305</v>
      </c>
      <c r="U114">
        <v>0.41324968646618399</v>
      </c>
      <c r="V114" s="1">
        <v>0</v>
      </c>
      <c r="W114">
        <v>0.10611848361736401</v>
      </c>
      <c r="X114">
        <v>0.48063182991645098</v>
      </c>
      <c r="Y114" s="1">
        <v>0</v>
      </c>
      <c r="Z114">
        <v>0.30814638097775199</v>
      </c>
      <c r="AA114">
        <v>2.8942214297673099E-4</v>
      </c>
      <c r="AB114">
        <v>3.8248528595411502E-3</v>
      </c>
      <c r="AC114" s="1">
        <v>1.81313540611372E-7</v>
      </c>
      <c r="AD114" s="1">
        <v>0</v>
      </c>
      <c r="AE114" s="3">
        <v>5.1358962929233002E-10</v>
      </c>
      <c r="AF114" s="3">
        <v>3.1274129705102703E-5</v>
      </c>
      <c r="AG114" s="3">
        <v>2.8181986599892001E-3</v>
      </c>
      <c r="AH114">
        <v>4.0524427399963798</v>
      </c>
      <c r="AI114">
        <v>5.5377141361120201E-2</v>
      </c>
      <c r="AJ114">
        <v>523.004531199084</v>
      </c>
      <c r="AK114" t="s">
        <v>95</v>
      </c>
      <c r="AL114" t="s">
        <v>96</v>
      </c>
      <c r="AM114">
        <v>75200790505.869995</v>
      </c>
      <c r="AN114" s="7">
        <v>450348</v>
      </c>
      <c r="AO114" s="1">
        <f t="shared" si="35"/>
        <v>7.5374757211433569E-3</v>
      </c>
      <c r="AP114" s="8">
        <f t="shared" si="36"/>
        <v>8.6792647097249205</v>
      </c>
      <c r="AQ114" s="14">
        <v>1</v>
      </c>
      <c r="AR114" s="15">
        <f t="shared" si="37"/>
        <v>0.18462275710415166</v>
      </c>
      <c r="AS114" s="15">
        <f t="shared" si="38"/>
        <v>0.28374015403694841</v>
      </c>
    </row>
    <row r="115" spans="1:45" x14ac:dyDescent="0.25">
      <c r="A115" t="s">
        <v>37</v>
      </c>
      <c r="B115">
        <v>14.3536589956021</v>
      </c>
      <c r="C115">
        <v>8.0275223088565103E-3</v>
      </c>
      <c r="D115">
        <v>9.2188931291858296</v>
      </c>
      <c r="E115">
        <v>40.118169513467201</v>
      </c>
      <c r="F115" s="1">
        <v>0</v>
      </c>
      <c r="G115" s="1">
        <v>0</v>
      </c>
      <c r="H115">
        <v>4.3178132058687302</v>
      </c>
      <c r="I115">
        <v>34.412629511329499</v>
      </c>
      <c r="J115">
        <v>-23.3017514096131</v>
      </c>
      <c r="K115">
        <v>19.557168729125301</v>
      </c>
      <c r="L115">
        <v>60.385209783119102</v>
      </c>
      <c r="M115">
        <v>17.185630918373398</v>
      </c>
      <c r="N115">
        <v>91.251281973905506</v>
      </c>
      <c r="O115">
        <v>84.333447214684298</v>
      </c>
      <c r="P115">
        <v>153545.09179869099</v>
      </c>
      <c r="Q115">
        <v>193309.058466571</v>
      </c>
      <c r="R115">
        <v>83.713666135241894</v>
      </c>
      <c r="S115">
        <v>684.29960311112302</v>
      </c>
      <c r="T115">
        <v>0.53311776342631501</v>
      </c>
      <c r="U115">
        <v>0.40059175637252398</v>
      </c>
      <c r="V115" s="1">
        <v>0</v>
      </c>
      <c r="W115">
        <v>7.9952916075540101E-2</v>
      </c>
      <c r="X115">
        <v>0.51945532755193502</v>
      </c>
      <c r="Y115" s="1">
        <v>0</v>
      </c>
      <c r="Z115">
        <v>0.29937004527870498</v>
      </c>
      <c r="AA115">
        <v>2.917334480911E-4</v>
      </c>
      <c r="AB115">
        <v>3.81441527949357E-3</v>
      </c>
      <c r="AC115" s="1">
        <v>1.9670518900089699E-7</v>
      </c>
      <c r="AD115" s="1">
        <v>0</v>
      </c>
      <c r="AE115" s="3">
        <v>3.7322467989779997E-8</v>
      </c>
      <c r="AF115" s="3">
        <v>3.3247080551507402E-5</v>
      </c>
      <c r="AG115" s="3">
        <v>3.9211964175521596E-3</v>
      </c>
      <c r="AH115">
        <v>3.9938061835063001</v>
      </c>
      <c r="AI115">
        <v>5.5820998347557001E-2</v>
      </c>
      <c r="AJ115">
        <v>877.90419632586304</v>
      </c>
      <c r="AK115" t="s">
        <v>97</v>
      </c>
      <c r="AL115" t="s">
        <v>98</v>
      </c>
      <c r="AM115">
        <v>37299327244.830002</v>
      </c>
      <c r="AN115" s="7">
        <v>242921</v>
      </c>
      <c r="AO115" s="1">
        <f t="shared" si="35"/>
        <v>8.6327545176123725E-3</v>
      </c>
      <c r="AP115" s="8">
        <f t="shared" si="36"/>
        <v>9.8813266173226175</v>
      </c>
      <c r="AQ115" s="14">
        <v>1</v>
      </c>
      <c r="AR115" s="15">
        <f t="shared" si="37"/>
        <v>0.4526044479128124</v>
      </c>
      <c r="AS115" s="15">
        <f t="shared" si="38"/>
        <v>0.55698290396276118</v>
      </c>
    </row>
    <row r="116" spans="1:45" x14ac:dyDescent="0.25">
      <c r="A116" t="s">
        <v>37</v>
      </c>
      <c r="B116">
        <v>16.541389118912601</v>
      </c>
      <c r="C116">
        <v>8.7093004405947999E-3</v>
      </c>
      <c r="D116">
        <v>9.9647906013612495</v>
      </c>
      <c r="E116">
        <v>63.568994803056803</v>
      </c>
      <c r="F116" s="1">
        <v>0</v>
      </c>
      <c r="G116" s="1">
        <v>0</v>
      </c>
      <c r="H116">
        <v>4.5349971653373604</v>
      </c>
      <c r="I116">
        <v>57.067607598060597</v>
      </c>
      <c r="J116">
        <v>-7.7899504467847898</v>
      </c>
      <c r="K116">
        <v>42.804449025442899</v>
      </c>
      <c r="L116">
        <v>85.187931471933595</v>
      </c>
      <c r="M116">
        <v>17.143069427316501</v>
      </c>
      <c r="N116">
        <v>91.016704573103695</v>
      </c>
      <c r="O116">
        <v>84.1751703163401</v>
      </c>
      <c r="P116">
        <v>141758.608320561</v>
      </c>
      <c r="Q116">
        <v>180383.354384821</v>
      </c>
      <c r="R116">
        <v>83.936011398571793</v>
      </c>
      <c r="S116">
        <v>676.56566069045004</v>
      </c>
      <c r="T116">
        <v>0.57764914142058199</v>
      </c>
      <c r="U116">
        <v>0.37343407804144202</v>
      </c>
      <c r="V116" s="1">
        <v>0</v>
      </c>
      <c r="W116">
        <v>7.8385751895064804E-2</v>
      </c>
      <c r="X116">
        <v>0.54818017006349196</v>
      </c>
      <c r="Y116" s="1">
        <v>0</v>
      </c>
      <c r="Z116">
        <v>0.24325732883495299</v>
      </c>
      <c r="AA116">
        <v>2.9065815751052801E-4</v>
      </c>
      <c r="AB116">
        <v>3.5594204648643599E-3</v>
      </c>
      <c r="AC116" s="1">
        <v>3.3881328327673599E-7</v>
      </c>
      <c r="AD116" s="1">
        <v>0</v>
      </c>
      <c r="AE116" s="3">
        <v>1.7866624198923701E-9</v>
      </c>
      <c r="AF116" s="3">
        <v>3.0390357157218201E-5</v>
      </c>
      <c r="AG116" s="3">
        <v>4.8586511041279002E-3</v>
      </c>
      <c r="AH116">
        <v>4.0141979372439103</v>
      </c>
      <c r="AI116">
        <v>5.5990869741698701E-2</v>
      </c>
      <c r="AJ116">
        <v>1240.3214885150401</v>
      </c>
      <c r="AK116" t="s">
        <v>99</v>
      </c>
      <c r="AL116" t="s">
        <v>100</v>
      </c>
      <c r="AM116">
        <v>16038427186.780001</v>
      </c>
      <c r="AN116" s="7">
        <v>113139</v>
      </c>
      <c r="AO116" s="1">
        <f t="shared" si="35"/>
        <v>9.2730331533896586E-3</v>
      </c>
      <c r="AP116" s="8">
        <f t="shared" si="36"/>
        <v>10.577293161136069</v>
      </c>
      <c r="AQ116" s="14">
        <v>1</v>
      </c>
      <c r="AR116" s="15">
        <f t="shared" si="37"/>
        <v>0.56385843399805613</v>
      </c>
      <c r="AS116" s="15">
        <f t="shared" si="38"/>
        <v>0.65998361437248354</v>
      </c>
    </row>
    <row r="117" spans="1:45" x14ac:dyDescent="0.25">
      <c r="A117" t="s">
        <v>37</v>
      </c>
      <c r="B117">
        <v>19.415114458848599</v>
      </c>
      <c r="C117">
        <v>9.4724044269465096E-3</v>
      </c>
      <c r="D117">
        <v>10.7929965824798</v>
      </c>
      <c r="E117">
        <v>82.790146938107696</v>
      </c>
      <c r="F117" s="1">
        <v>0</v>
      </c>
      <c r="G117" s="1">
        <v>0</v>
      </c>
      <c r="H117">
        <v>4.7544071436466897</v>
      </c>
      <c r="I117">
        <v>78.769013924024705</v>
      </c>
      <c r="J117">
        <v>17.630362487444302</v>
      </c>
      <c r="K117">
        <v>62.280402887622202</v>
      </c>
      <c r="L117">
        <v>109.43603783039001</v>
      </c>
      <c r="M117">
        <v>17.580029429887102</v>
      </c>
      <c r="N117">
        <v>90.147330190737307</v>
      </c>
      <c r="O117">
        <v>83.237702196293199</v>
      </c>
      <c r="P117">
        <v>129849.867043584</v>
      </c>
      <c r="Q117">
        <v>167415.04561832701</v>
      </c>
      <c r="R117">
        <v>84.089989355149996</v>
      </c>
      <c r="S117">
        <v>678.67897353683804</v>
      </c>
      <c r="T117">
        <v>0.55086804563227598</v>
      </c>
      <c r="U117">
        <v>0.43061160248269698</v>
      </c>
      <c r="V117" s="1">
        <v>0</v>
      </c>
      <c r="W117">
        <v>6.8981268482395497E-2</v>
      </c>
      <c r="X117">
        <v>0.50040712903490703</v>
      </c>
      <c r="Y117" s="1">
        <v>0</v>
      </c>
      <c r="Z117">
        <v>0.26463342005138402</v>
      </c>
      <c r="AA117">
        <v>2.93644977273822E-4</v>
      </c>
      <c r="AB117">
        <v>3.6839979030112201E-3</v>
      </c>
      <c r="AC117" s="1">
        <v>2.46993889895354E-7</v>
      </c>
      <c r="AD117" s="1">
        <v>0</v>
      </c>
      <c r="AE117" s="3">
        <v>3.5435229769047699E-8</v>
      </c>
      <c r="AF117" s="3">
        <v>3.3727173349533598E-5</v>
      </c>
      <c r="AG117" s="3">
        <v>5.4945180713483598E-3</v>
      </c>
      <c r="AH117">
        <v>3.96816504790689</v>
      </c>
      <c r="AI117">
        <v>5.6855736586051399E-2</v>
      </c>
      <c r="AJ117">
        <v>1668.9956457882099</v>
      </c>
      <c r="AK117" t="s">
        <v>101</v>
      </c>
      <c r="AL117" t="s">
        <v>102</v>
      </c>
      <c r="AM117">
        <v>4781721353.8800001</v>
      </c>
      <c r="AN117" s="7">
        <v>36825</v>
      </c>
      <c r="AO117" s="1">
        <f t="shared" si="35"/>
        <v>1.0058487810434617E-2</v>
      </c>
      <c r="AP117" s="8">
        <f t="shared" si="36"/>
        <v>11.424332062685094</v>
      </c>
      <c r="AQ117" s="14">
        <v>1</v>
      </c>
      <c r="AR117" s="15">
        <f t="shared" si="37"/>
        <v>0.69945291788773578</v>
      </c>
      <c r="AS117" s="15">
        <f t="shared" si="38"/>
        <v>0.7988622817100699</v>
      </c>
    </row>
    <row r="118" spans="1:45" x14ac:dyDescent="0.25">
      <c r="A118" t="s">
        <v>37</v>
      </c>
      <c r="B118">
        <v>25.5808946272595</v>
      </c>
      <c r="C118">
        <v>1.0021426118524499E-2</v>
      </c>
      <c r="D118">
        <v>11.3845304366472</v>
      </c>
      <c r="E118">
        <v>109.819460235433</v>
      </c>
      <c r="F118" s="1">
        <v>0</v>
      </c>
      <c r="G118" s="1">
        <v>0</v>
      </c>
      <c r="H118">
        <v>4.9819103818682802</v>
      </c>
      <c r="I118">
        <v>101.16043818367299</v>
      </c>
      <c r="J118">
        <v>31.0146738073548</v>
      </c>
      <c r="K118">
        <v>86.718030160884396</v>
      </c>
      <c r="L118">
        <v>134.56626322375601</v>
      </c>
      <c r="M118">
        <v>17.343935430374501</v>
      </c>
      <c r="N118">
        <v>90.010323693706695</v>
      </c>
      <c r="O118">
        <v>83.193201293841994</v>
      </c>
      <c r="P118">
        <v>119070.030164943</v>
      </c>
      <c r="Q118">
        <v>153994.246442234</v>
      </c>
      <c r="R118">
        <v>83.984381736466005</v>
      </c>
      <c r="S118">
        <v>665.74812943824895</v>
      </c>
      <c r="T118">
        <v>0.59013889981228196</v>
      </c>
      <c r="U118">
        <v>0.39989338441259697</v>
      </c>
      <c r="V118" s="1">
        <v>0</v>
      </c>
      <c r="W118">
        <v>9.4601457444913495E-2</v>
      </c>
      <c r="X118">
        <v>0.50550515814248898</v>
      </c>
      <c r="Y118" s="1">
        <v>0</v>
      </c>
      <c r="Z118">
        <v>0.209393136192211</v>
      </c>
      <c r="AA118">
        <v>2.94662309205472E-4</v>
      </c>
      <c r="AB118">
        <v>3.3972685816532301E-3</v>
      </c>
      <c r="AC118" s="1">
        <v>4.5267765346532201E-7</v>
      </c>
      <c r="AD118" s="1">
        <v>0</v>
      </c>
      <c r="AE118" s="3">
        <v>5.5648510342202702E-7</v>
      </c>
      <c r="AF118" s="3">
        <v>2.9910725267439499E-5</v>
      </c>
      <c r="AG118" s="3">
        <v>6.3285446253001504E-3</v>
      </c>
      <c r="AH118">
        <v>4.03450506159394</v>
      </c>
      <c r="AI118">
        <v>5.7037721226569797E-2</v>
      </c>
      <c r="AJ118">
        <v>2017.5418800149801</v>
      </c>
      <c r="AK118" t="s">
        <v>103</v>
      </c>
      <c r="AL118" t="s">
        <v>104</v>
      </c>
      <c r="AM118">
        <v>1624234281.48</v>
      </c>
      <c r="AN118" s="7">
        <v>13641</v>
      </c>
      <c r="AO118" s="1">
        <f t="shared" si="35"/>
        <v>1.0559976528674277E-2</v>
      </c>
      <c r="AP118" s="8">
        <f t="shared" si="36"/>
        <v>11.961286745071853</v>
      </c>
      <c r="AQ118" s="14">
        <v>1</v>
      </c>
      <c r="AR118" s="15">
        <f t="shared" si="37"/>
        <v>1.1386406974817351</v>
      </c>
      <c r="AS118" s="15">
        <f t="shared" si="38"/>
        <v>1.2469872402390623</v>
      </c>
    </row>
    <row r="119" spans="1:45" x14ac:dyDescent="0.25">
      <c r="A119" t="s">
        <v>37</v>
      </c>
      <c r="B119">
        <v>27.484466441939698</v>
      </c>
      <c r="C119">
        <v>1.10807550203694E-2</v>
      </c>
      <c r="D119">
        <v>12.515735824038901</v>
      </c>
      <c r="E119">
        <v>134.97365475882299</v>
      </c>
      <c r="F119" s="1">
        <v>0</v>
      </c>
      <c r="G119" s="1">
        <v>0</v>
      </c>
      <c r="H119">
        <v>5.2397960120341702</v>
      </c>
      <c r="I119">
        <v>124.51925358174201</v>
      </c>
      <c r="J119">
        <v>61.039737078213399</v>
      </c>
      <c r="K119">
        <v>106.64893833356</v>
      </c>
      <c r="L119">
        <v>159.906293363408</v>
      </c>
      <c r="M119">
        <v>16.795868866377599</v>
      </c>
      <c r="N119">
        <v>87.2056145575919</v>
      </c>
      <c r="O119">
        <v>80.698691288881406</v>
      </c>
      <c r="P119">
        <v>112510.548214101</v>
      </c>
      <c r="Q119">
        <v>146834.19920056101</v>
      </c>
      <c r="R119">
        <v>83.379365504647694</v>
      </c>
      <c r="S119">
        <v>655.340190193495</v>
      </c>
      <c r="T119">
        <v>0.52378581735182395</v>
      </c>
      <c r="U119">
        <v>0.53561835786741696</v>
      </c>
      <c r="V119" s="1">
        <v>0</v>
      </c>
      <c r="W119">
        <v>8.8434060744584694E-2</v>
      </c>
      <c r="X119">
        <v>0.375947581387997</v>
      </c>
      <c r="Y119" s="1">
        <v>0</v>
      </c>
      <c r="Z119">
        <v>0.30223490486062798</v>
      </c>
      <c r="AA119">
        <v>3.0156123177068001E-4</v>
      </c>
      <c r="AB119">
        <v>3.5129396722367399E-3</v>
      </c>
      <c r="AC119" s="1">
        <v>6.7815441710598002E-8</v>
      </c>
      <c r="AD119" s="1">
        <v>0</v>
      </c>
      <c r="AE119" s="3">
        <v>0</v>
      </c>
      <c r="AF119" s="3">
        <v>3.7565787050700597E-5</v>
      </c>
      <c r="AG119" s="3">
        <v>7.2662716918469499E-3</v>
      </c>
      <c r="AH119">
        <v>4.1602885289125604</v>
      </c>
      <c r="AI119">
        <v>5.7197430328726102E-2</v>
      </c>
      <c r="AJ119">
        <v>2390.9673988437798</v>
      </c>
      <c r="AK119" t="s">
        <v>105</v>
      </c>
      <c r="AL119" t="s">
        <v>106</v>
      </c>
      <c r="AM119">
        <v>437215990.36000001</v>
      </c>
      <c r="AN119" s="7">
        <v>3886</v>
      </c>
      <c r="AO119" s="1">
        <f t="shared" si="35"/>
        <v>1.1645279333740582E-2</v>
      </c>
      <c r="AP119" s="8">
        <f t="shared" si="36"/>
        <v>13.113142296308011</v>
      </c>
      <c r="AQ119" s="14">
        <v>1</v>
      </c>
      <c r="AR119" s="15">
        <f t="shared" si="37"/>
        <v>1.0959481580305823</v>
      </c>
      <c r="AS119" s="15">
        <f t="shared" si="38"/>
        <v>1.195992854782892</v>
      </c>
    </row>
    <row r="120" spans="1:45" x14ac:dyDescent="0.25">
      <c r="A120" t="s">
        <v>37</v>
      </c>
      <c r="B120">
        <v>18.214457058374801</v>
      </c>
      <c r="C120">
        <v>1.0564904546615E-2</v>
      </c>
      <c r="D120">
        <v>11.966548442155201</v>
      </c>
      <c r="E120">
        <v>164.42008686153099</v>
      </c>
      <c r="F120" s="1">
        <v>0</v>
      </c>
      <c r="G120" s="1">
        <v>0</v>
      </c>
      <c r="H120">
        <v>5.5459940407251596</v>
      </c>
      <c r="I120">
        <v>144.654585415073</v>
      </c>
      <c r="J120">
        <v>69.506618089327702</v>
      </c>
      <c r="K120">
        <v>132.356669287888</v>
      </c>
      <c r="L120">
        <v>184.12313746131099</v>
      </c>
      <c r="M120">
        <v>17.346029778751301</v>
      </c>
      <c r="N120">
        <v>87.241902161015304</v>
      </c>
      <c r="O120">
        <v>80.940105468115405</v>
      </c>
      <c r="P120">
        <v>100965.28879837001</v>
      </c>
      <c r="Q120">
        <v>131724.303021681</v>
      </c>
      <c r="R120">
        <v>83.662920331958105</v>
      </c>
      <c r="S120">
        <v>631.54274869562096</v>
      </c>
      <c r="T120">
        <v>0.33954739208282497</v>
      </c>
      <c r="U120">
        <v>0.74896241891266502</v>
      </c>
      <c r="V120" s="1">
        <v>0</v>
      </c>
      <c r="W120">
        <v>5.0626017409205401E-2</v>
      </c>
      <c r="X120">
        <v>0.20041156367812801</v>
      </c>
      <c r="Y120" s="1">
        <v>0</v>
      </c>
      <c r="Z120">
        <v>0.486623125673115</v>
      </c>
      <c r="AA120">
        <v>3.0535982521609598E-4</v>
      </c>
      <c r="AB120">
        <v>3.9054970581630698E-3</v>
      </c>
      <c r="AC120" s="1">
        <v>8.2118064238654102E-8</v>
      </c>
      <c r="AD120" s="1">
        <v>0</v>
      </c>
      <c r="AE120" s="3">
        <v>1.5461468923806599E-7</v>
      </c>
      <c r="AF120" s="3">
        <v>3.9898639594211201E-5</v>
      </c>
      <c r="AG120" s="3">
        <v>6.3537610190908299E-3</v>
      </c>
      <c r="AH120">
        <v>3.9591912715194999</v>
      </c>
      <c r="AI120">
        <v>5.5908079005007001E-2</v>
      </c>
      <c r="AJ120">
        <v>2863.9546124694798</v>
      </c>
      <c r="AK120" t="s">
        <v>107</v>
      </c>
      <c r="AL120" t="s">
        <v>108</v>
      </c>
      <c r="AM120">
        <v>148721870.40000001</v>
      </c>
      <c r="AN120" s="7">
        <v>1473</v>
      </c>
      <c r="AO120" s="1">
        <f t="shared" si="35"/>
        <v>1.123023974038288E-2</v>
      </c>
      <c r="AP120" s="8">
        <f t="shared" si="36"/>
        <v>12.674293083944011</v>
      </c>
      <c r="AQ120" s="14">
        <v>2</v>
      </c>
      <c r="AR120" s="15">
        <f>B120/AP120-1</f>
        <v>0.43711818384957146</v>
      </c>
      <c r="AS120" s="15">
        <f>B120/D120-1</f>
        <v>0.52211451333867998</v>
      </c>
    </row>
    <row r="121" spans="1:45" x14ac:dyDescent="0.25">
      <c r="AN121" s="7">
        <f>SUM(AN105:AN120)</f>
        <v>4140288</v>
      </c>
    </row>
    <row r="123" spans="1:45" x14ac:dyDescent="0.25">
      <c r="AO123" t="s">
        <v>226</v>
      </c>
      <c r="AP123" t="s">
        <v>227</v>
      </c>
      <c r="AQ123" t="s">
        <v>228</v>
      </c>
      <c r="AR123" t="s">
        <v>229</v>
      </c>
      <c r="AS123" t="s">
        <v>240</v>
      </c>
    </row>
    <row r="124" spans="1:45" x14ac:dyDescent="0.25">
      <c r="A124" t="s">
        <v>0</v>
      </c>
      <c r="B124" t="s">
        <v>1</v>
      </c>
      <c r="C124" t="s">
        <v>2</v>
      </c>
      <c r="D124" t="s">
        <v>3</v>
      </c>
      <c r="E124" t="s">
        <v>5</v>
      </c>
      <c r="F124" t="s">
        <v>6</v>
      </c>
      <c r="G124" t="s">
        <v>208</v>
      </c>
      <c r="H124" t="s">
        <v>7</v>
      </c>
      <c r="I124" t="s">
        <v>8</v>
      </c>
      <c r="J124" t="s">
        <v>134</v>
      </c>
      <c r="K124" t="s">
        <v>143</v>
      </c>
      <c r="L124" t="s">
        <v>9</v>
      </c>
      <c r="M124" t="s">
        <v>10</v>
      </c>
      <c r="N124" t="s">
        <v>11</v>
      </c>
      <c r="O124" t="s">
        <v>13</v>
      </c>
      <c r="P124" t="s">
        <v>14</v>
      </c>
      <c r="Q124" t="s">
        <v>15</v>
      </c>
      <c r="R124" t="s">
        <v>16</v>
      </c>
      <c r="S124" t="s">
        <v>17</v>
      </c>
      <c r="T124" t="s">
        <v>18</v>
      </c>
      <c r="U124" t="s">
        <v>20</v>
      </c>
      <c r="V124" t="s">
        <v>21</v>
      </c>
      <c r="W124" t="s">
        <v>22</v>
      </c>
      <c r="X124" t="s">
        <v>23</v>
      </c>
      <c r="Y124" t="s">
        <v>24</v>
      </c>
      <c r="Z124" t="s">
        <v>25</v>
      </c>
      <c r="AA124" t="s">
        <v>26</v>
      </c>
      <c r="AB124" t="s">
        <v>27</v>
      </c>
      <c r="AC124" t="s">
        <v>120</v>
      </c>
      <c r="AD124" t="s">
        <v>28</v>
      </c>
      <c r="AE124" s="3" t="s">
        <v>29</v>
      </c>
      <c r="AF124" s="3" t="s">
        <v>233</v>
      </c>
      <c r="AG124" s="3" t="s">
        <v>30</v>
      </c>
      <c r="AH124" t="s">
        <v>31</v>
      </c>
      <c r="AI124" t="s">
        <v>32</v>
      </c>
      <c r="AJ124" t="s">
        <v>33</v>
      </c>
      <c r="AK124" t="s">
        <v>34</v>
      </c>
      <c r="AL124" t="s">
        <v>74</v>
      </c>
      <c r="AM124" t="s">
        <v>35</v>
      </c>
      <c r="AN124" s="7" t="s">
        <v>36</v>
      </c>
      <c r="AO124" s="15">
        <v>1</v>
      </c>
      <c r="AP124" s="15">
        <v>0</v>
      </c>
      <c r="AQ124" s="15">
        <v>0</v>
      </c>
      <c r="AR124" s="15">
        <v>1</v>
      </c>
    </row>
    <row r="125" spans="1:45" x14ac:dyDescent="0.25">
      <c r="A125" t="s">
        <v>37</v>
      </c>
      <c r="B125">
        <v>7.4505754291567499</v>
      </c>
      <c r="C125">
        <v>4.2682762562744302E-3</v>
      </c>
      <c r="D125">
        <v>5.0033859126544904</v>
      </c>
      <c r="E125">
        <v>-77.861013161443097</v>
      </c>
      <c r="F125" s="1">
        <v>0</v>
      </c>
      <c r="G125" s="1">
        <v>0</v>
      </c>
      <c r="H125">
        <v>2.9399685366878798</v>
      </c>
      <c r="I125">
        <v>-176.96020762380101</v>
      </c>
      <c r="J125">
        <v>-197.11720650675801</v>
      </c>
      <c r="K125">
        <v>-179.33989120888401</v>
      </c>
      <c r="L125">
        <v>-157.921101324532</v>
      </c>
      <c r="M125">
        <v>21.395969524837199</v>
      </c>
      <c r="N125">
        <v>93.327755125867299</v>
      </c>
      <c r="O125">
        <v>82.005924204142502</v>
      </c>
      <c r="P125">
        <v>209597.12120352199</v>
      </c>
      <c r="Q125">
        <v>255711.39949421599</v>
      </c>
      <c r="R125">
        <v>82.604727224972805</v>
      </c>
      <c r="S125">
        <v>667.66693820159196</v>
      </c>
      <c r="T125">
        <v>0.43817203871272897</v>
      </c>
      <c r="U125">
        <v>0.35648701742088401</v>
      </c>
      <c r="V125" s="1">
        <v>0</v>
      </c>
      <c r="W125">
        <v>0.133815357447125</v>
      </c>
      <c r="X125">
        <v>0.50969762513199002</v>
      </c>
      <c r="Y125" s="1">
        <v>0</v>
      </c>
      <c r="Z125">
        <v>0.394856390696811</v>
      </c>
      <c r="AA125">
        <v>2.8687182589986901E-4</v>
      </c>
      <c r="AB125">
        <v>4.24404072205952E-3</v>
      </c>
      <c r="AC125" s="1">
        <v>1.26094497024677E-7</v>
      </c>
      <c r="AD125" s="1">
        <v>0</v>
      </c>
      <c r="AE125" s="3">
        <v>0</v>
      </c>
      <c r="AF125" s="3">
        <v>3.33583641942544E-5</v>
      </c>
      <c r="AG125" s="3">
        <v>0</v>
      </c>
      <c r="AH125">
        <v>5.3301627364020803</v>
      </c>
      <c r="AI125">
        <v>9.5387328551287703E-2</v>
      </c>
      <c r="AJ125">
        <v>0.73943343123296501</v>
      </c>
      <c r="AK125" t="s">
        <v>79</v>
      </c>
      <c r="AL125" t="s">
        <v>80</v>
      </c>
      <c r="AM125">
        <v>428416515.74000001</v>
      </c>
      <c r="AN125" s="7">
        <v>2044</v>
      </c>
      <c r="AO125" s="1">
        <f>AA125+AB125*$AO$124+AF125*AQ125+AG125*$AR$124</f>
        <v>4.564270912153643E-3</v>
      </c>
      <c r="AP125" s="8">
        <f>100*(1-(1-AO125)^12)</f>
        <v>5.3417006934536326</v>
      </c>
      <c r="AQ125" s="14">
        <v>1</v>
      </c>
      <c r="AR125" s="15">
        <f>B125/AP125-1</f>
        <v>0.39479462754017414</v>
      </c>
      <c r="AS125" s="15">
        <f>B125/D125-1</f>
        <v>0.48910668879505459</v>
      </c>
    </row>
    <row r="126" spans="1:45" x14ac:dyDescent="0.25">
      <c r="A126" t="s">
        <v>37</v>
      </c>
      <c r="B126">
        <v>6.7713987074225299</v>
      </c>
      <c r="C126">
        <v>4.0556360141864303E-3</v>
      </c>
      <c r="D126">
        <v>4.7596594732794903</v>
      </c>
      <c r="E126">
        <v>-56.555579389743201</v>
      </c>
      <c r="F126" s="1">
        <v>0</v>
      </c>
      <c r="G126" s="1">
        <v>0</v>
      </c>
      <c r="H126">
        <v>3.1870975602297902</v>
      </c>
      <c r="I126">
        <v>-155.02034964987499</v>
      </c>
      <c r="J126">
        <v>-177.758739790915</v>
      </c>
      <c r="K126">
        <v>-158.35812035407</v>
      </c>
      <c r="L126">
        <v>-136.06845089318401</v>
      </c>
      <c r="M126">
        <v>21.241280309592099</v>
      </c>
      <c r="N126">
        <v>94.494125674159207</v>
      </c>
      <c r="O126">
        <v>83.104384796950498</v>
      </c>
      <c r="P126">
        <v>210591.66114923399</v>
      </c>
      <c r="Q126">
        <v>253406.73791667199</v>
      </c>
      <c r="R126">
        <v>83.690103211367003</v>
      </c>
      <c r="S126">
        <v>672.07278031383305</v>
      </c>
      <c r="T126">
        <v>0.51010337259737304</v>
      </c>
      <c r="U126">
        <v>0.33770904948101799</v>
      </c>
      <c r="V126" s="1">
        <v>0</v>
      </c>
      <c r="W126">
        <v>0.17387208917504299</v>
      </c>
      <c r="X126">
        <v>0.48841886134393803</v>
      </c>
      <c r="Y126" s="1">
        <v>0</v>
      </c>
      <c r="Z126">
        <v>0.301347815611204</v>
      </c>
      <c r="AA126">
        <v>2.86396613519329E-4</v>
      </c>
      <c r="AB126">
        <v>4.1263371034572904E-3</v>
      </c>
      <c r="AC126" s="1">
        <v>9.0426227315610003E-7</v>
      </c>
      <c r="AD126" s="1">
        <v>0</v>
      </c>
      <c r="AE126" s="3">
        <v>1.49882623494008E-9</v>
      </c>
      <c r="AF126" s="3">
        <v>8.5769468288300794E-5</v>
      </c>
      <c r="AG126" s="3">
        <v>0</v>
      </c>
      <c r="AH126">
        <v>5.4547630822512803</v>
      </c>
      <c r="AI126">
        <v>9.6225206718584602E-2</v>
      </c>
      <c r="AJ126">
        <v>3.3674440355106601</v>
      </c>
      <c r="AK126" t="s">
        <v>81</v>
      </c>
      <c r="AL126" t="s">
        <v>82</v>
      </c>
      <c r="AM126">
        <v>4179823290.4899998</v>
      </c>
      <c r="AN126" s="7">
        <v>19848</v>
      </c>
      <c r="AO126" s="1">
        <f t="shared" ref="AO126:AO140" si="39">AA126+AB126*$AO$124+AF126*AQ126+AG126*$AR$124</f>
        <v>4.4985031852649198E-3</v>
      </c>
      <c r="AP126" s="8">
        <f t="shared" ref="AP126:AP140" si="40">100*(1-(1-AO126)^12)</f>
        <v>5.2666253425385783</v>
      </c>
      <c r="AQ126" s="14">
        <f>AQ125</f>
        <v>1</v>
      </c>
      <c r="AR126" s="15">
        <f t="shared" ref="AR126:AR140" si="41">B126/AP126-1</f>
        <v>0.28571870353675699</v>
      </c>
      <c r="AS126" s="15">
        <f t="shared" ref="AS126:AS140" si="42">B126/D126-1</f>
        <v>0.4226645299809475</v>
      </c>
    </row>
    <row r="127" spans="1:45" x14ac:dyDescent="0.25">
      <c r="A127" t="s">
        <v>37</v>
      </c>
      <c r="B127">
        <v>6.0635371900675503</v>
      </c>
      <c r="C127">
        <v>4.7294551336475596E-3</v>
      </c>
      <c r="D127">
        <v>5.53002177793425</v>
      </c>
      <c r="E127">
        <v>-42.242931144313097</v>
      </c>
      <c r="F127" s="1">
        <v>0</v>
      </c>
      <c r="G127" s="1">
        <v>0</v>
      </c>
      <c r="H127">
        <v>3.2983891234522802</v>
      </c>
      <c r="I127">
        <v>-129.31883919350301</v>
      </c>
      <c r="J127">
        <v>-156.67958637736101</v>
      </c>
      <c r="K127">
        <v>-132.296420502274</v>
      </c>
      <c r="L127">
        <v>-109.98794751718199</v>
      </c>
      <c r="M127">
        <v>20.1178511848928</v>
      </c>
      <c r="N127">
        <v>94.430107468904694</v>
      </c>
      <c r="O127">
        <v>83.351829605581898</v>
      </c>
      <c r="P127">
        <v>206449.157553495</v>
      </c>
      <c r="Q127">
        <v>251280.36904283401</v>
      </c>
      <c r="R127">
        <v>83.814326452466105</v>
      </c>
      <c r="S127">
        <v>670.19340956389203</v>
      </c>
      <c r="T127">
        <v>0.48945949140925199</v>
      </c>
      <c r="U127">
        <v>0.34759222028482401</v>
      </c>
      <c r="V127" s="1">
        <v>0</v>
      </c>
      <c r="W127">
        <v>0.19106023196904201</v>
      </c>
      <c r="X127">
        <v>0.46134754774613301</v>
      </c>
      <c r="Y127" s="1">
        <v>0</v>
      </c>
      <c r="Z127">
        <v>0.31335201282015801</v>
      </c>
      <c r="AA127">
        <v>2.8643886927260699E-4</v>
      </c>
      <c r="AB127">
        <v>4.88940272001655E-3</v>
      </c>
      <c r="AC127">
        <v>5.77326088471851E-5</v>
      </c>
      <c r="AD127" s="1">
        <v>0</v>
      </c>
      <c r="AE127" s="3">
        <v>1.63269341786803E-7</v>
      </c>
      <c r="AF127" s="3">
        <v>1.38097906065603E-4</v>
      </c>
      <c r="AG127" s="3">
        <v>2.0639710374726901E-8</v>
      </c>
      <c r="AH127">
        <v>5.7126074819684902</v>
      </c>
      <c r="AI127">
        <v>9.5201845806749799E-2</v>
      </c>
      <c r="AJ127">
        <v>3.9820307430751698</v>
      </c>
      <c r="AK127" t="s">
        <v>83</v>
      </c>
      <c r="AL127" t="s">
        <v>84</v>
      </c>
      <c r="AM127">
        <v>37656119888.599998</v>
      </c>
      <c r="AN127" s="7">
        <v>182399</v>
      </c>
      <c r="AO127" s="1">
        <f t="shared" si="39"/>
        <v>5.3139601350651348E-3</v>
      </c>
      <c r="AP127" s="8">
        <f t="shared" si="40"/>
        <v>6.1936423307723203</v>
      </c>
      <c r="AQ127" s="14">
        <f t="shared" ref="AQ127:AQ140" si="43">AQ126</f>
        <v>1</v>
      </c>
      <c r="AR127" s="15">
        <f t="shared" si="41"/>
        <v>-2.1006240553859468E-2</v>
      </c>
      <c r="AS127" s="15">
        <f t="shared" si="42"/>
        <v>9.6476186452306489E-2</v>
      </c>
    </row>
    <row r="128" spans="1:45" x14ac:dyDescent="0.25">
      <c r="A128" t="s">
        <v>37</v>
      </c>
      <c r="B128">
        <v>6.3019710391322699</v>
      </c>
      <c r="C128">
        <v>5.0250908889046403E-3</v>
      </c>
      <c r="D128">
        <v>5.8662092101383099</v>
      </c>
      <c r="E128">
        <v>-31.2762210142523</v>
      </c>
      <c r="F128" s="1">
        <v>0</v>
      </c>
      <c r="G128" s="1">
        <v>0</v>
      </c>
      <c r="H128">
        <v>3.4911807427545898</v>
      </c>
      <c r="I128">
        <v>-106.847140834755</v>
      </c>
      <c r="J128">
        <v>-133.82651039472901</v>
      </c>
      <c r="K128">
        <v>-114.028660158059</v>
      </c>
      <c r="L128">
        <v>-86.797614043347494</v>
      </c>
      <c r="M128">
        <v>19.236972578653798</v>
      </c>
      <c r="N128">
        <v>94.216511638983306</v>
      </c>
      <c r="O128">
        <v>83.317174089774497</v>
      </c>
      <c r="P128">
        <v>199049.024967217</v>
      </c>
      <c r="Q128">
        <v>244538.62055345799</v>
      </c>
      <c r="R128">
        <v>83.724382824515899</v>
      </c>
      <c r="S128">
        <v>675.31346709039201</v>
      </c>
      <c r="T128">
        <v>0.51198527233343405</v>
      </c>
      <c r="U128">
        <v>0.347716615630071</v>
      </c>
      <c r="V128" s="1">
        <v>0</v>
      </c>
      <c r="W128">
        <v>0.19014010868897499</v>
      </c>
      <c r="X128">
        <v>0.46214327568095198</v>
      </c>
      <c r="Y128" s="1">
        <v>0</v>
      </c>
      <c r="Z128">
        <v>0.28821115199273201</v>
      </c>
      <c r="AA128">
        <v>2.8656162229275298E-4</v>
      </c>
      <c r="AB128">
        <v>4.8744330332446103E-3</v>
      </c>
      <c r="AC128">
        <v>1.39371560436912E-4</v>
      </c>
      <c r="AD128" s="1">
        <v>0</v>
      </c>
      <c r="AE128" s="3">
        <v>1.4758049468185601E-7</v>
      </c>
      <c r="AF128" s="3">
        <v>1.7937357107193801E-4</v>
      </c>
      <c r="AG128" s="3">
        <v>5.0343709250760503E-7</v>
      </c>
      <c r="AH128">
        <v>6.0737663213051798</v>
      </c>
      <c r="AI128">
        <v>9.6119354443600605E-2</v>
      </c>
      <c r="AJ128">
        <v>19.016312957200402</v>
      </c>
      <c r="AK128" t="s">
        <v>85</v>
      </c>
      <c r="AL128" t="s">
        <v>86</v>
      </c>
      <c r="AM128">
        <v>76260856739.589996</v>
      </c>
      <c r="AN128" s="7">
        <v>383126</v>
      </c>
      <c r="AO128" s="1">
        <f t="shared" si="39"/>
        <v>5.3408716637018093E-3</v>
      </c>
      <c r="AP128" s="8">
        <f t="shared" si="40"/>
        <v>6.2240933084049104</v>
      </c>
      <c r="AQ128" s="14">
        <f t="shared" si="43"/>
        <v>1</v>
      </c>
      <c r="AR128" s="15">
        <f t="shared" si="41"/>
        <v>1.2512301289280936E-2</v>
      </c>
      <c r="AS128" s="15">
        <f t="shared" si="42"/>
        <v>7.4283376774366028E-2</v>
      </c>
    </row>
    <row r="129" spans="1:47" x14ac:dyDescent="0.25">
      <c r="A129" t="s">
        <v>37</v>
      </c>
      <c r="B129">
        <v>6.9332712498039797</v>
      </c>
      <c r="C129">
        <v>5.5582102307377397E-3</v>
      </c>
      <c r="D129">
        <v>6.4696847251613701</v>
      </c>
      <c r="E129">
        <v>-24.4498999538439</v>
      </c>
      <c r="F129" s="1">
        <v>0</v>
      </c>
      <c r="G129" s="1">
        <v>0</v>
      </c>
      <c r="H129">
        <v>3.6464260381843299</v>
      </c>
      <c r="I129">
        <v>-81.466909722200697</v>
      </c>
      <c r="J129">
        <v>-109.34593186114699</v>
      </c>
      <c r="K129">
        <v>-91.556630694949803</v>
      </c>
      <c r="L129">
        <v>-61.460680942727599</v>
      </c>
      <c r="M129">
        <v>17.960493243726098</v>
      </c>
      <c r="N129">
        <v>93.970558871709201</v>
      </c>
      <c r="O129">
        <v>83.261739261365506</v>
      </c>
      <c r="P129">
        <v>199498.432903985</v>
      </c>
      <c r="Q129">
        <v>246631.66192445601</v>
      </c>
      <c r="R129">
        <v>83.666023255054895</v>
      </c>
      <c r="S129">
        <v>679.78273938777295</v>
      </c>
      <c r="T129">
        <v>0.51953910640043</v>
      </c>
      <c r="U129">
        <v>0.34759304279554099</v>
      </c>
      <c r="V129" s="1">
        <v>0</v>
      </c>
      <c r="W129">
        <v>0.19344928236522799</v>
      </c>
      <c r="X129">
        <v>0.458957674839229</v>
      </c>
      <c r="Y129" s="1">
        <v>0</v>
      </c>
      <c r="Z129">
        <v>0.27834907820305399</v>
      </c>
      <c r="AA129">
        <v>2.8638320347916502E-4</v>
      </c>
      <c r="AB129">
        <v>5.1113592624231798E-3</v>
      </c>
      <c r="AC129">
        <v>2.05058438586941E-4</v>
      </c>
      <c r="AD129" s="1">
        <v>0</v>
      </c>
      <c r="AE129" s="3">
        <v>1.6040208983527501E-7</v>
      </c>
      <c r="AF129" s="3">
        <v>2.1997780292858299E-4</v>
      </c>
      <c r="AG129" s="3">
        <v>5.8730359849889097E-6</v>
      </c>
      <c r="AH129">
        <v>6.6367234073099599</v>
      </c>
      <c r="AI129">
        <v>9.7171667069912093E-2</v>
      </c>
      <c r="AJ129">
        <v>50.036937840592103</v>
      </c>
      <c r="AK129" t="s">
        <v>87</v>
      </c>
      <c r="AL129" t="s">
        <v>88</v>
      </c>
      <c r="AM129">
        <v>142644172504.41</v>
      </c>
      <c r="AN129" s="7">
        <v>715014</v>
      </c>
      <c r="AO129" s="1">
        <f t="shared" si="39"/>
        <v>5.6235933048159169E-3</v>
      </c>
      <c r="AP129" s="8">
        <f t="shared" si="40"/>
        <v>6.5434518015368042</v>
      </c>
      <c r="AQ129" s="14">
        <f t="shared" si="43"/>
        <v>1</v>
      </c>
      <c r="AR129" s="15">
        <f t="shared" si="41"/>
        <v>5.9573977174497195E-2</v>
      </c>
      <c r="AS129" s="15">
        <f t="shared" si="42"/>
        <v>7.1655195629497515E-2</v>
      </c>
    </row>
    <row r="130" spans="1:47" s="30" customFormat="1" x14ac:dyDescent="0.25">
      <c r="A130" s="30" t="s">
        <v>37</v>
      </c>
      <c r="B130" s="30">
        <v>8.3901508224931494</v>
      </c>
      <c r="C130" s="30">
        <v>5.7880047140491803E-3</v>
      </c>
      <c r="D130" s="30">
        <v>6.7287099092637002</v>
      </c>
      <c r="E130" s="30">
        <v>-21.0016130646394</v>
      </c>
      <c r="F130" s="32">
        <v>0</v>
      </c>
      <c r="G130" s="32">
        <v>0</v>
      </c>
      <c r="H130" s="30">
        <v>3.67279137264119</v>
      </c>
      <c r="I130" s="30">
        <v>-57.750609723150298</v>
      </c>
      <c r="J130" s="30">
        <v>-87.885297719385406</v>
      </c>
      <c r="K130" s="30">
        <v>-68.006054525251798</v>
      </c>
      <c r="L130" s="30">
        <v>-37.777218261082297</v>
      </c>
      <c r="M130" s="30">
        <v>16.890628376645601</v>
      </c>
      <c r="N130" s="30">
        <v>93.719321204080103</v>
      </c>
      <c r="O130" s="30">
        <v>83.084918203200601</v>
      </c>
      <c r="P130" s="30">
        <v>199816.927692492</v>
      </c>
      <c r="Q130" s="30">
        <v>248755.111361399</v>
      </c>
      <c r="R130" s="30">
        <v>83.6982938062947</v>
      </c>
      <c r="S130" s="30">
        <v>681.62445112196201</v>
      </c>
      <c r="T130" s="30">
        <v>0.51829469410830298</v>
      </c>
      <c r="U130" s="30">
        <v>0.35180138636645703</v>
      </c>
      <c r="V130" s="32">
        <v>0</v>
      </c>
      <c r="W130" s="30">
        <v>0.19091483953352001</v>
      </c>
      <c r="X130" s="30">
        <v>0.45728377410002102</v>
      </c>
      <c r="Y130" s="32">
        <v>0</v>
      </c>
      <c r="Z130" s="30">
        <v>0.28023764621570701</v>
      </c>
      <c r="AA130" s="30">
        <v>2.8554192106579497E-4</v>
      </c>
      <c r="AB130" s="30">
        <v>5.17955892601974E-3</v>
      </c>
      <c r="AC130" s="30">
        <v>2.96897701451703E-4</v>
      </c>
      <c r="AD130" s="32">
        <v>0</v>
      </c>
      <c r="AE130" s="31">
        <v>1.1683467477139E-7</v>
      </c>
      <c r="AF130" s="31">
        <v>2.6972713851546298E-4</v>
      </c>
      <c r="AG130" s="31">
        <v>5.1682159721102403E-5</v>
      </c>
      <c r="AH130" s="30">
        <v>7.1693077352596104</v>
      </c>
      <c r="AI130" s="30">
        <v>9.8740655931065693E-2</v>
      </c>
      <c r="AJ130" s="30">
        <v>96.625765647437802</v>
      </c>
      <c r="AK130" s="30" t="s">
        <v>89</v>
      </c>
      <c r="AL130" s="30" t="s">
        <v>90</v>
      </c>
      <c r="AM130" s="30">
        <v>218730199349.37</v>
      </c>
      <c r="AN130" s="52">
        <v>1094653</v>
      </c>
      <c r="AO130" s="32">
        <f t="shared" si="39"/>
        <v>5.7865101453221006E-3</v>
      </c>
      <c r="AP130" s="47">
        <f t="shared" si="40"/>
        <v>6.7270273525470214</v>
      </c>
      <c r="AQ130" s="48">
        <f t="shared" si="43"/>
        <v>1</v>
      </c>
      <c r="AR130" s="49">
        <f t="shared" si="41"/>
        <v>0.24723007396668728</v>
      </c>
      <c r="AS130" s="49">
        <f t="shared" si="42"/>
        <v>0.24691819615258992</v>
      </c>
    </row>
    <row r="131" spans="1:47" x14ac:dyDescent="0.25">
      <c r="A131" t="s">
        <v>37</v>
      </c>
      <c r="B131">
        <v>9.4821829897926495</v>
      </c>
      <c r="C131">
        <v>6.3458979788156402E-3</v>
      </c>
      <c r="D131">
        <v>7.35483547316481</v>
      </c>
      <c r="E131">
        <v>-11.1430205976877</v>
      </c>
      <c r="F131" s="1">
        <v>0</v>
      </c>
      <c r="G131" s="1">
        <v>0</v>
      </c>
      <c r="H131">
        <v>3.8038914816628102</v>
      </c>
      <c r="I131">
        <v>-32.744363405791802</v>
      </c>
      <c r="J131">
        <v>-65.437354361504404</v>
      </c>
      <c r="K131">
        <v>-44.208797358120101</v>
      </c>
      <c r="L131">
        <v>-12.4143751449192</v>
      </c>
      <c r="M131">
        <v>16.6209648856745</v>
      </c>
      <c r="N131">
        <v>93.356466609660899</v>
      </c>
      <c r="O131">
        <v>82.762515827149102</v>
      </c>
      <c r="P131">
        <v>196316.806988942</v>
      </c>
      <c r="Q131">
        <v>247035.856207406</v>
      </c>
      <c r="R131">
        <v>83.681538082569105</v>
      </c>
      <c r="S131">
        <v>682.960001738654</v>
      </c>
      <c r="T131">
        <v>0.53348602894323005</v>
      </c>
      <c r="U131">
        <v>0.35701718255320702</v>
      </c>
      <c r="V131" s="1">
        <v>0</v>
      </c>
      <c r="W131">
        <v>0.175720765382639</v>
      </c>
      <c r="X131">
        <v>0.467262052064153</v>
      </c>
      <c r="Y131" s="1">
        <v>0</v>
      </c>
      <c r="Z131">
        <v>0.26150114890172499</v>
      </c>
      <c r="AA131">
        <v>2.8469774344009002E-4</v>
      </c>
      <c r="AB131">
        <v>5.1999069969748003E-3</v>
      </c>
      <c r="AC131">
        <v>4.2613164372619101E-4</v>
      </c>
      <c r="AD131" s="1">
        <v>0</v>
      </c>
      <c r="AE131" s="3">
        <v>1.07053068231832E-7</v>
      </c>
      <c r="AF131" s="3">
        <v>3.01859457480485E-4</v>
      </c>
      <c r="AG131" s="3">
        <v>4.35089857408457E-4</v>
      </c>
      <c r="AH131">
        <v>7.3598507623284499</v>
      </c>
      <c r="AI131">
        <v>9.9907582603676395E-2</v>
      </c>
      <c r="AJ131">
        <v>187.34249958841099</v>
      </c>
      <c r="AK131" t="s">
        <v>91</v>
      </c>
      <c r="AL131" t="s">
        <v>92</v>
      </c>
      <c r="AM131">
        <v>279569071645.54999</v>
      </c>
      <c r="AN131" s="7">
        <v>1424071</v>
      </c>
      <c r="AO131" s="1">
        <f t="shared" si="39"/>
        <v>6.2215540553038325E-3</v>
      </c>
      <c r="AP131" s="8">
        <f t="shared" si="40"/>
        <v>7.215618473748675</v>
      </c>
      <c r="AQ131" s="14">
        <f t="shared" si="43"/>
        <v>1</v>
      </c>
      <c r="AR131" s="15">
        <f t="shared" si="41"/>
        <v>0.31411922959757654</v>
      </c>
      <c r="AS131" s="15">
        <f t="shared" si="42"/>
        <v>0.28924474577164605</v>
      </c>
    </row>
    <row r="132" spans="1:47" x14ac:dyDescent="0.25">
      <c r="A132" t="s">
        <v>37</v>
      </c>
      <c r="B132">
        <v>10.839775941063699</v>
      </c>
      <c r="C132">
        <v>7.97738165806843E-3</v>
      </c>
      <c r="D132">
        <v>9.1638139064326101</v>
      </c>
      <c r="E132">
        <v>-0.85816327057622599</v>
      </c>
      <c r="F132" s="1">
        <v>0</v>
      </c>
      <c r="G132" s="1">
        <v>0</v>
      </c>
      <c r="H132">
        <v>3.90098200465961</v>
      </c>
      <c r="I132">
        <v>-9.5300160331931991</v>
      </c>
      <c r="J132">
        <v>-44.431686835712597</v>
      </c>
      <c r="K132">
        <v>-21.303043669807799</v>
      </c>
      <c r="L132">
        <v>11.623343222672601</v>
      </c>
      <c r="M132">
        <v>17.023553451471599</v>
      </c>
      <c r="N132">
        <v>92.996289071840906</v>
      </c>
      <c r="O132">
        <v>82.377324972825207</v>
      </c>
      <c r="P132">
        <v>188596.54623224901</v>
      </c>
      <c r="Q132">
        <v>238599.82244360601</v>
      </c>
      <c r="R132">
        <v>83.711298421011193</v>
      </c>
      <c r="S132">
        <v>682.43248943486299</v>
      </c>
      <c r="T132">
        <v>0.53234915359138502</v>
      </c>
      <c r="U132">
        <v>0.37793009999273097</v>
      </c>
      <c r="V132" s="1">
        <v>0</v>
      </c>
      <c r="W132">
        <v>0.14535424874424799</v>
      </c>
      <c r="X132">
        <v>0.47671565126302001</v>
      </c>
      <c r="Y132" s="1">
        <v>0</v>
      </c>
      <c r="Z132">
        <v>0.26641660622678998</v>
      </c>
      <c r="AA132">
        <v>2.8514742159699503E-4</v>
      </c>
      <c r="AB132">
        <v>5.21878579824592E-3</v>
      </c>
      <c r="AC132">
        <v>6.6082498577826095E-4</v>
      </c>
      <c r="AD132" s="1">
        <v>0</v>
      </c>
      <c r="AE132" s="3">
        <v>8.7263619972437499E-8</v>
      </c>
      <c r="AF132" s="3">
        <v>3.1320321842673402E-4</v>
      </c>
      <c r="AG132" s="3">
        <v>1.8125700050377199E-3</v>
      </c>
      <c r="AH132">
        <v>7.2465289239076904</v>
      </c>
      <c r="AI132">
        <v>0.100474537496633</v>
      </c>
      <c r="AJ132">
        <v>298.73137999980702</v>
      </c>
      <c r="AK132" t="s">
        <v>93</v>
      </c>
      <c r="AL132" t="s">
        <v>94</v>
      </c>
      <c r="AM132">
        <v>306122747175.42999</v>
      </c>
      <c r="AN132" s="7">
        <v>1623162</v>
      </c>
      <c r="AO132" s="1">
        <f t="shared" si="39"/>
        <v>7.6297064433073682E-3</v>
      </c>
      <c r="AP132" s="8">
        <f t="shared" si="40"/>
        <v>8.7810512078264402</v>
      </c>
      <c r="AQ132" s="14">
        <f t="shared" si="43"/>
        <v>1</v>
      </c>
      <c r="AR132" s="15">
        <f t="shared" si="41"/>
        <v>0.23445082878031087</v>
      </c>
      <c r="AS132" s="15">
        <f t="shared" si="42"/>
        <v>0.18288913892660297</v>
      </c>
    </row>
    <row r="133" spans="1:47" x14ac:dyDescent="0.25">
      <c r="A133" t="s">
        <v>37</v>
      </c>
      <c r="B133">
        <v>13.147075577998301</v>
      </c>
      <c r="C133">
        <v>9.7817784414117592E-3</v>
      </c>
      <c r="D133">
        <v>11.1267698443421</v>
      </c>
      <c r="E133">
        <v>14.1506842053347</v>
      </c>
      <c r="F133" s="1">
        <v>0</v>
      </c>
      <c r="G133" s="1">
        <v>0</v>
      </c>
      <c r="H133">
        <v>4.0637687622802003</v>
      </c>
      <c r="I133">
        <v>13.3253179064659</v>
      </c>
      <c r="J133">
        <v>-18.5558169433777</v>
      </c>
      <c r="K133">
        <v>-3.5736978742911001</v>
      </c>
      <c r="L133">
        <v>36.123185675278698</v>
      </c>
      <c r="M133">
        <v>17.223263084045399</v>
      </c>
      <c r="N133">
        <v>92.011418116827997</v>
      </c>
      <c r="O133">
        <v>81.471768202386002</v>
      </c>
      <c r="P133">
        <v>175015.828919981</v>
      </c>
      <c r="Q133">
        <v>224752.30496717501</v>
      </c>
      <c r="R133">
        <v>83.514285174424401</v>
      </c>
      <c r="S133">
        <v>688.67964818126597</v>
      </c>
      <c r="T133">
        <v>0.53205827685551998</v>
      </c>
      <c r="U133">
        <v>0.388951507063928</v>
      </c>
      <c r="V133" s="1">
        <v>0</v>
      </c>
      <c r="W133">
        <v>0.118065101509747</v>
      </c>
      <c r="X133">
        <v>0.49298339142632303</v>
      </c>
      <c r="Y133" s="1">
        <v>0</v>
      </c>
      <c r="Z133">
        <v>0.27499081044713802</v>
      </c>
      <c r="AA133">
        <v>2.8691214597230402E-4</v>
      </c>
      <c r="AB133">
        <v>5.1823150185683698E-3</v>
      </c>
      <c r="AC133">
        <v>7.6331519265331396E-4</v>
      </c>
      <c r="AD133" s="1">
        <v>0</v>
      </c>
      <c r="AE133" s="3">
        <v>1.2489915329642801E-7</v>
      </c>
      <c r="AF133" s="3">
        <v>3.2609093179675398E-4</v>
      </c>
      <c r="AG133" s="3">
        <v>3.5491840857657399E-3</v>
      </c>
      <c r="AH133">
        <v>7.2170831381461902</v>
      </c>
      <c r="AI133">
        <v>0.10114681494283299</v>
      </c>
      <c r="AJ133">
        <v>536.21230963755397</v>
      </c>
      <c r="AK133" t="s">
        <v>95</v>
      </c>
      <c r="AL133" t="s">
        <v>96</v>
      </c>
      <c r="AM133">
        <v>191280924980.66</v>
      </c>
      <c r="AN133" s="7">
        <v>1092935</v>
      </c>
      <c r="AO133" s="1">
        <f t="shared" si="39"/>
        <v>9.3445021821031669E-3</v>
      </c>
      <c r="AP133" s="8">
        <f t="shared" si="40"/>
        <v>10.654671722440234</v>
      </c>
      <c r="AQ133" s="14">
        <f t="shared" si="43"/>
        <v>1</v>
      </c>
      <c r="AR133" s="15">
        <f t="shared" si="41"/>
        <v>0.23392591723954426</v>
      </c>
      <c r="AS133" s="15">
        <f t="shared" si="42"/>
        <v>0.18157162967503226</v>
      </c>
    </row>
    <row r="134" spans="1:47" x14ac:dyDescent="0.25">
      <c r="A134" t="s">
        <v>37</v>
      </c>
      <c r="B134">
        <v>15.991752966099</v>
      </c>
      <c r="C134">
        <v>1.1011808018932E-2</v>
      </c>
      <c r="D134">
        <v>12.442515392503401</v>
      </c>
      <c r="E134">
        <v>30.194002739151902</v>
      </c>
      <c r="F134" s="1">
        <v>0</v>
      </c>
      <c r="G134" s="1">
        <v>0</v>
      </c>
      <c r="H134">
        <v>4.2392817607669899</v>
      </c>
      <c r="I134">
        <v>35.491031468860498</v>
      </c>
      <c r="J134">
        <v>3.2861443871765998</v>
      </c>
      <c r="K134">
        <v>15.224252015549199</v>
      </c>
      <c r="L134">
        <v>60.611796398128</v>
      </c>
      <c r="M134">
        <v>17.699020382491401</v>
      </c>
      <c r="N134">
        <v>91.004320859072806</v>
      </c>
      <c r="O134">
        <v>80.534268403180704</v>
      </c>
      <c r="P134">
        <v>158779.46054895301</v>
      </c>
      <c r="Q134">
        <v>203850.718323112</v>
      </c>
      <c r="R134">
        <v>83.437985201914401</v>
      </c>
      <c r="S134">
        <v>690.33864156600202</v>
      </c>
      <c r="T134">
        <v>0.53678352430530396</v>
      </c>
      <c r="U134">
        <v>0.39092217333505802</v>
      </c>
      <c r="V134" s="1">
        <v>0</v>
      </c>
      <c r="W134">
        <v>9.2393622907291001E-2</v>
      </c>
      <c r="X134">
        <v>0.51668420375765001</v>
      </c>
      <c r="Y134" s="1">
        <v>0</v>
      </c>
      <c r="Z134">
        <v>0.28794018917161202</v>
      </c>
      <c r="AA134">
        <v>2.8967427370992698E-4</v>
      </c>
      <c r="AB134">
        <v>5.1536637442165297E-3</v>
      </c>
      <c r="AC134">
        <v>7.0836134688565498E-4</v>
      </c>
      <c r="AD134" s="1">
        <v>0</v>
      </c>
      <c r="AE134" s="3">
        <v>2.5662622025345798E-7</v>
      </c>
      <c r="AF134" s="3">
        <v>3.34376354649049E-4</v>
      </c>
      <c r="AG134" s="3">
        <v>4.8599372263306E-3</v>
      </c>
      <c r="AH134">
        <v>7.0563200056783204</v>
      </c>
      <c r="AI134">
        <v>0.101515127255874</v>
      </c>
      <c r="AJ134">
        <v>865.41635123291803</v>
      </c>
      <c r="AK134" t="s">
        <v>97</v>
      </c>
      <c r="AL134" t="s">
        <v>98</v>
      </c>
      <c r="AM134">
        <v>106292845731.50999</v>
      </c>
      <c r="AN134" s="7">
        <v>669437</v>
      </c>
      <c r="AO134" s="1">
        <f t="shared" si="39"/>
        <v>1.0637651598906107E-2</v>
      </c>
      <c r="AP134" s="8">
        <f t="shared" si="40"/>
        <v>12.044187713791688</v>
      </c>
      <c r="AQ134" s="14">
        <f t="shared" si="43"/>
        <v>1</v>
      </c>
      <c r="AR134" s="15">
        <f t="shared" si="41"/>
        <v>0.32775686879962795</v>
      </c>
      <c r="AS134" s="15">
        <f t="shared" si="42"/>
        <v>0.28525080834812622</v>
      </c>
    </row>
    <row r="135" spans="1:47" x14ac:dyDescent="0.25">
      <c r="A135" t="s">
        <v>37</v>
      </c>
      <c r="B135">
        <v>18.013355602767799</v>
      </c>
      <c r="C135">
        <v>1.14731936398502E-2</v>
      </c>
      <c r="D135">
        <v>12.9314304687859</v>
      </c>
      <c r="E135">
        <v>52.443461846819801</v>
      </c>
      <c r="F135" s="1">
        <v>0</v>
      </c>
      <c r="G135" s="1">
        <v>0</v>
      </c>
      <c r="H135">
        <v>4.4495827259036904</v>
      </c>
      <c r="I135">
        <v>57.647864450870898</v>
      </c>
      <c r="J135">
        <v>22.1511983008673</v>
      </c>
      <c r="K135">
        <v>36.788263066801001</v>
      </c>
      <c r="L135">
        <v>85.1213677449621</v>
      </c>
      <c r="M135">
        <v>17.7059898183022</v>
      </c>
      <c r="N135">
        <v>90.328697562063795</v>
      </c>
      <c r="O135">
        <v>79.9683079625391</v>
      </c>
      <c r="P135">
        <v>145114.97023892999</v>
      </c>
      <c r="Q135">
        <v>187256.70027212601</v>
      </c>
      <c r="R135">
        <v>83.428155130547097</v>
      </c>
      <c r="S135">
        <v>685.57484114030603</v>
      </c>
      <c r="T135">
        <v>0.56589735339609903</v>
      </c>
      <c r="U135">
        <v>0.37924366108621999</v>
      </c>
      <c r="V135" s="1">
        <v>0</v>
      </c>
      <c r="W135">
        <v>7.7488649385435801E-2</v>
      </c>
      <c r="X135">
        <v>0.54326768952834303</v>
      </c>
      <c r="Y135" s="1">
        <v>0</v>
      </c>
      <c r="Z135">
        <v>0.26787404064653397</v>
      </c>
      <c r="AA135">
        <v>2.9211814425399602E-4</v>
      </c>
      <c r="AB135">
        <v>4.9646493160746602E-3</v>
      </c>
      <c r="AC135">
        <v>6.3884195382187903E-4</v>
      </c>
      <c r="AD135" s="1">
        <v>0</v>
      </c>
      <c r="AE135" s="3">
        <v>3.93062824130235E-7</v>
      </c>
      <c r="AF135" s="3">
        <v>3.2939054913175102E-4</v>
      </c>
      <c r="AG135" s="3">
        <v>5.5772669489029996E-3</v>
      </c>
      <c r="AH135">
        <v>7.0778895526021799</v>
      </c>
      <c r="AI135">
        <v>0.101769745142839</v>
      </c>
      <c r="AJ135">
        <v>1237.56132736067</v>
      </c>
      <c r="AK135" t="s">
        <v>99</v>
      </c>
      <c r="AL135" t="s">
        <v>100</v>
      </c>
      <c r="AM135">
        <v>44962277263.860001</v>
      </c>
      <c r="AN135" s="7">
        <v>309839</v>
      </c>
      <c r="AO135" s="1">
        <f t="shared" si="39"/>
        <v>1.1163424958363408E-2</v>
      </c>
      <c r="AP135" s="8">
        <f t="shared" si="40"/>
        <v>12.603455759357839</v>
      </c>
      <c r="AQ135" s="14">
        <f t="shared" si="43"/>
        <v>1</v>
      </c>
      <c r="AR135" s="15">
        <f t="shared" si="41"/>
        <v>0.42923940439059405</v>
      </c>
      <c r="AS135" s="15">
        <f t="shared" si="42"/>
        <v>0.39299017585476981</v>
      </c>
    </row>
    <row r="136" spans="1:47" x14ac:dyDescent="0.25">
      <c r="A136" t="s">
        <v>37</v>
      </c>
      <c r="B136">
        <v>18.7653997511573</v>
      </c>
      <c r="C136">
        <v>1.18173446715646E-2</v>
      </c>
      <c r="D136">
        <v>13.294485000932999</v>
      </c>
      <c r="E136">
        <v>71.104745231982506</v>
      </c>
      <c r="F136" s="1">
        <v>0</v>
      </c>
      <c r="G136" s="1">
        <v>0</v>
      </c>
      <c r="H136">
        <v>4.6557736096476603</v>
      </c>
      <c r="I136">
        <v>79.275479030455102</v>
      </c>
      <c r="J136">
        <v>47.326416977103797</v>
      </c>
      <c r="K136">
        <v>54.974364280798198</v>
      </c>
      <c r="L136">
        <v>109.83315201652</v>
      </c>
      <c r="M136">
        <v>18.1325922920281</v>
      </c>
      <c r="N136">
        <v>89.792801538507305</v>
      </c>
      <c r="O136">
        <v>79.454342419223295</v>
      </c>
      <c r="P136">
        <v>130381.21880181901</v>
      </c>
      <c r="Q136">
        <v>169924.86392826599</v>
      </c>
      <c r="R136">
        <v>83.3818073434078</v>
      </c>
      <c r="S136">
        <v>691.85348273190198</v>
      </c>
      <c r="T136">
        <v>0.54734968494636704</v>
      </c>
      <c r="U136">
        <v>0.40287148406280998</v>
      </c>
      <c r="V136" s="1">
        <v>0</v>
      </c>
      <c r="W136">
        <v>6.73177998053274E-2</v>
      </c>
      <c r="X136">
        <v>0.52981071613186104</v>
      </c>
      <c r="Y136" s="1">
        <v>0</v>
      </c>
      <c r="Z136">
        <v>0.286514776665941</v>
      </c>
      <c r="AA136">
        <v>2.9336133469558203E-4</v>
      </c>
      <c r="AB136">
        <v>4.9618704893508499E-3</v>
      </c>
      <c r="AC136">
        <v>4.7280492397435401E-4</v>
      </c>
      <c r="AD136" s="1">
        <v>0</v>
      </c>
      <c r="AE136" s="3">
        <v>5.7640918130334903E-7</v>
      </c>
      <c r="AF136" s="3">
        <v>3.3382593187855099E-4</v>
      </c>
      <c r="AG136" s="3">
        <v>6.0888032853243599E-3</v>
      </c>
      <c r="AH136">
        <v>6.9018540090620997</v>
      </c>
      <c r="AI136">
        <v>0.10178008526462599</v>
      </c>
      <c r="AJ136">
        <v>1635.23398247464</v>
      </c>
      <c r="AK136" t="s">
        <v>101</v>
      </c>
      <c r="AL136" t="s">
        <v>102</v>
      </c>
      <c r="AM136">
        <v>14392000456.219999</v>
      </c>
      <c r="AN136" s="7">
        <v>110384</v>
      </c>
      <c r="AO136" s="1">
        <f t="shared" si="39"/>
        <v>1.1677861041249342E-2</v>
      </c>
      <c r="AP136" s="8">
        <f t="shared" si="40"/>
        <v>13.147507395046198</v>
      </c>
      <c r="AQ136" s="14">
        <f t="shared" si="43"/>
        <v>1</v>
      </c>
      <c r="AR136" s="15">
        <f t="shared" si="41"/>
        <v>0.42729714365689175</v>
      </c>
      <c r="AS136" s="15">
        <f t="shared" si="42"/>
        <v>0.41151761424683664</v>
      </c>
      <c r="AU136" t="s">
        <v>67</v>
      </c>
    </row>
    <row r="137" spans="1:47" x14ac:dyDescent="0.25">
      <c r="A137" t="s">
        <v>37</v>
      </c>
      <c r="B137">
        <v>20.902766277976198</v>
      </c>
      <c r="C137">
        <v>1.2293103823425499E-2</v>
      </c>
      <c r="D137">
        <v>13.7940916599002</v>
      </c>
      <c r="E137">
        <v>96.442507474957097</v>
      </c>
      <c r="F137" s="1">
        <v>0</v>
      </c>
      <c r="G137" s="1">
        <v>0</v>
      </c>
      <c r="H137">
        <v>4.8830039406247501</v>
      </c>
      <c r="I137">
        <v>100.637207582345</v>
      </c>
      <c r="J137">
        <v>63.192650659558304</v>
      </c>
      <c r="K137">
        <v>79.076234005964807</v>
      </c>
      <c r="L137">
        <v>134.09769466105399</v>
      </c>
      <c r="M137">
        <v>18.104780694271</v>
      </c>
      <c r="N137">
        <v>89.597471331454102</v>
      </c>
      <c r="O137">
        <v>79.3491810989198</v>
      </c>
      <c r="P137">
        <v>118974.393219604</v>
      </c>
      <c r="Q137">
        <v>156404.65341526101</v>
      </c>
      <c r="R137">
        <v>83.427036719359606</v>
      </c>
      <c r="S137">
        <v>681.42758052707904</v>
      </c>
      <c r="T137">
        <v>0.55713498423340002</v>
      </c>
      <c r="U137">
        <v>0.37825966228472901</v>
      </c>
      <c r="V137" s="1">
        <v>0</v>
      </c>
      <c r="W137">
        <v>7.0671347607945703E-2</v>
      </c>
      <c r="X137">
        <v>0.55106899010732402</v>
      </c>
      <c r="Y137" s="1">
        <v>0</v>
      </c>
      <c r="Z137">
        <v>0.26187803548890998</v>
      </c>
      <c r="AA137">
        <v>2.9606534489101698E-4</v>
      </c>
      <c r="AB137">
        <v>4.7897605767595599E-3</v>
      </c>
      <c r="AC137">
        <v>4.4824314915999601E-4</v>
      </c>
      <c r="AD137" s="1">
        <v>0</v>
      </c>
      <c r="AE137" s="3">
        <v>6.8002949980144502E-7</v>
      </c>
      <c r="AF137" s="3">
        <v>3.2604569964203898E-4</v>
      </c>
      <c r="AG137" s="3">
        <v>6.7583907443702499E-3</v>
      </c>
      <c r="AH137">
        <v>6.8931425155275301</v>
      </c>
      <c r="AI137">
        <v>0.101848178648953</v>
      </c>
      <c r="AJ137">
        <v>2010.5053800727101</v>
      </c>
      <c r="AK137" t="s">
        <v>103</v>
      </c>
      <c r="AL137" t="s">
        <v>104</v>
      </c>
      <c r="AM137">
        <v>4609900814.0799999</v>
      </c>
      <c r="AN137" s="7">
        <v>38747</v>
      </c>
      <c r="AO137" s="1">
        <f t="shared" si="39"/>
        <v>1.2170262365662866E-2</v>
      </c>
      <c r="AP137" s="8">
        <f t="shared" si="40"/>
        <v>13.665346103360775</v>
      </c>
      <c r="AQ137" s="14">
        <f t="shared" si="43"/>
        <v>1</v>
      </c>
      <c r="AR137" s="15">
        <f t="shared" si="41"/>
        <v>0.52961850507653763</v>
      </c>
      <c r="AS137" s="15">
        <f t="shared" si="42"/>
        <v>0.5153419879571417</v>
      </c>
    </row>
    <row r="138" spans="1:47" x14ac:dyDescent="0.25">
      <c r="A138" t="s">
        <v>37</v>
      </c>
      <c r="B138">
        <v>22.519181521169401</v>
      </c>
      <c r="C138">
        <v>1.2478522727157699E-2</v>
      </c>
      <c r="D138">
        <v>13.988089030185099</v>
      </c>
      <c r="E138">
        <v>122.500832406689</v>
      </c>
      <c r="F138" s="1">
        <v>0</v>
      </c>
      <c r="G138" s="1">
        <v>0</v>
      </c>
      <c r="H138">
        <v>5.1467125107791398</v>
      </c>
      <c r="I138">
        <v>122.333522425364</v>
      </c>
      <c r="J138">
        <v>87.825270488186703</v>
      </c>
      <c r="K138">
        <v>98.621282443594396</v>
      </c>
      <c r="L138">
        <v>159.74026817377501</v>
      </c>
      <c r="M138">
        <v>17.7738380956268</v>
      </c>
      <c r="N138">
        <v>87.250459903657998</v>
      </c>
      <c r="O138">
        <v>77.398082686413403</v>
      </c>
      <c r="P138">
        <v>106376.533823926</v>
      </c>
      <c r="Q138">
        <v>143433.177475882</v>
      </c>
      <c r="R138">
        <v>83.052043020911</v>
      </c>
      <c r="S138">
        <v>669.44601615119097</v>
      </c>
      <c r="T138">
        <v>0.50168219385624302</v>
      </c>
      <c r="U138">
        <v>0.46660382345387003</v>
      </c>
      <c r="V138" s="1">
        <v>0</v>
      </c>
      <c r="W138">
        <v>0.101480086921533</v>
      </c>
      <c r="X138">
        <v>0.43191608962459599</v>
      </c>
      <c r="Y138" s="1">
        <v>0</v>
      </c>
      <c r="Z138">
        <v>0.32871029564606902</v>
      </c>
      <c r="AA138">
        <v>2.98230708839678E-4</v>
      </c>
      <c r="AB138">
        <v>4.90647068942627E-3</v>
      </c>
      <c r="AC138">
        <v>3.2883354755415301E-4</v>
      </c>
      <c r="AD138" s="1">
        <v>0</v>
      </c>
      <c r="AE138" s="3">
        <v>3.6077881857165997E-7</v>
      </c>
      <c r="AF138" s="3">
        <v>3.3787146890594001E-4</v>
      </c>
      <c r="AG138" s="3">
        <v>6.9446920782674296E-3</v>
      </c>
      <c r="AH138">
        <v>6.9564467956893701</v>
      </c>
      <c r="AI138">
        <v>0.101367156322067</v>
      </c>
      <c r="AJ138">
        <v>2390.24664244817</v>
      </c>
      <c r="AK138" t="s">
        <v>105</v>
      </c>
      <c r="AL138" t="s">
        <v>106</v>
      </c>
      <c r="AM138">
        <v>1104401174.1600001</v>
      </c>
      <c r="AN138" s="7">
        <v>10382</v>
      </c>
      <c r="AO138" s="1">
        <f t="shared" si="39"/>
        <v>1.2487264945439319E-2</v>
      </c>
      <c r="AP138" s="8">
        <f t="shared" si="40"/>
        <v>13.997225823346815</v>
      </c>
      <c r="AQ138" s="14">
        <f t="shared" si="43"/>
        <v>1</v>
      </c>
      <c r="AR138" s="15">
        <f t="shared" si="41"/>
        <v>0.60883176462069377</v>
      </c>
      <c r="AS138" s="15">
        <f t="shared" si="42"/>
        <v>0.60988262746790745</v>
      </c>
    </row>
    <row r="139" spans="1:47" x14ac:dyDescent="0.25">
      <c r="A139" t="s">
        <v>37</v>
      </c>
      <c r="B139">
        <v>24.200074547852399</v>
      </c>
      <c r="C139">
        <v>1.1193740407593E-2</v>
      </c>
      <c r="D139">
        <v>12.635602856662</v>
      </c>
      <c r="E139">
        <v>150.320299690647</v>
      </c>
      <c r="F139" s="1">
        <v>0</v>
      </c>
      <c r="G139" s="1">
        <v>0</v>
      </c>
      <c r="H139">
        <v>5.4556598339831304</v>
      </c>
      <c r="I139">
        <v>141.39011871038801</v>
      </c>
      <c r="J139">
        <v>98.274024564695296</v>
      </c>
      <c r="K139">
        <v>124.25573473126499</v>
      </c>
      <c r="L139">
        <v>183.63097042535699</v>
      </c>
      <c r="M139">
        <v>18.683092366892701</v>
      </c>
      <c r="N139">
        <v>87.428986989572806</v>
      </c>
      <c r="O139">
        <v>77.626817884520094</v>
      </c>
      <c r="P139">
        <v>94028.325801646395</v>
      </c>
      <c r="Q139">
        <v>120948.228710815</v>
      </c>
      <c r="R139">
        <v>83.102568946242201</v>
      </c>
      <c r="S139">
        <v>644.79464932512496</v>
      </c>
      <c r="T139">
        <v>0.38278803149243801</v>
      </c>
      <c r="U139">
        <v>0.68614384521527305</v>
      </c>
      <c r="V139" s="1">
        <v>0</v>
      </c>
      <c r="W139">
        <v>0.13628412222264999</v>
      </c>
      <c r="X139">
        <v>0.17757203256207599</v>
      </c>
      <c r="Y139" s="1">
        <v>0</v>
      </c>
      <c r="Z139">
        <v>0.49763184904753099</v>
      </c>
      <c r="AA139">
        <v>3.00603210302337E-4</v>
      </c>
      <c r="AB139">
        <v>5.1280628826340701E-3</v>
      </c>
      <c r="AC139">
        <v>2.42671567201694E-4</v>
      </c>
      <c r="AD139" s="1">
        <v>0</v>
      </c>
      <c r="AE139" s="3">
        <v>1.20206511791286E-6</v>
      </c>
      <c r="AF139" s="3">
        <v>3.3823559209428998E-4</v>
      </c>
      <c r="AG139" s="3">
        <v>5.5209251512170201E-3</v>
      </c>
      <c r="AH139">
        <v>6.6145368281149297</v>
      </c>
      <c r="AI139">
        <v>0.101563670376054</v>
      </c>
      <c r="AJ139">
        <v>2907.2196113476498</v>
      </c>
      <c r="AK139" t="s">
        <v>107</v>
      </c>
      <c r="AL139" t="s">
        <v>108</v>
      </c>
      <c r="AM139">
        <v>479732518.24000001</v>
      </c>
      <c r="AN139" s="7">
        <v>5102</v>
      </c>
      <c r="AO139" s="1">
        <f t="shared" si="39"/>
        <v>1.1287826836247718E-2</v>
      </c>
      <c r="AP139" s="8">
        <f t="shared" si="40"/>
        <v>12.735304941332403</v>
      </c>
      <c r="AQ139" s="14">
        <f t="shared" si="43"/>
        <v>1</v>
      </c>
      <c r="AR139" s="15">
        <f t="shared" si="41"/>
        <v>0.90023518552045911</v>
      </c>
      <c r="AS139" s="15">
        <f t="shared" si="42"/>
        <v>0.91522912063456796</v>
      </c>
    </row>
    <row r="140" spans="1:47" x14ac:dyDescent="0.25">
      <c r="A140" t="s">
        <v>37</v>
      </c>
      <c r="B140">
        <v>16.0110854768424</v>
      </c>
      <c r="C140">
        <v>1.07830123774291E-2</v>
      </c>
      <c r="D140">
        <v>12.1991359855718</v>
      </c>
      <c r="E140">
        <v>170.533957816965</v>
      </c>
      <c r="F140" s="1">
        <v>0</v>
      </c>
      <c r="G140" s="1">
        <v>0</v>
      </c>
      <c r="H140">
        <v>5.6460576705865204</v>
      </c>
      <c r="I140">
        <v>164.04218064881499</v>
      </c>
      <c r="J140">
        <v>121.06302700357</v>
      </c>
      <c r="K140">
        <v>144.48906381449899</v>
      </c>
      <c r="L140">
        <v>208.90786447747601</v>
      </c>
      <c r="M140">
        <v>19.076494870380198</v>
      </c>
      <c r="N140">
        <v>86.416327917036597</v>
      </c>
      <c r="O140">
        <v>76.597067533208701</v>
      </c>
      <c r="P140">
        <v>88439.633641816603</v>
      </c>
      <c r="Q140">
        <v>109997.870075429</v>
      </c>
      <c r="R140">
        <v>82.860721893454297</v>
      </c>
      <c r="S140">
        <v>651.69364813001903</v>
      </c>
      <c r="T140">
        <v>0.344908502321502</v>
      </c>
      <c r="U140">
        <v>0.88845327482817504</v>
      </c>
      <c r="V140" s="1">
        <v>0</v>
      </c>
      <c r="W140">
        <v>3.8956155532560897E-2</v>
      </c>
      <c r="X140">
        <v>7.2590569639263205E-2</v>
      </c>
      <c r="Y140" s="1">
        <v>0</v>
      </c>
      <c r="Z140">
        <v>0.54345754944061997</v>
      </c>
      <c r="AA140">
        <v>2.97011797332657E-4</v>
      </c>
      <c r="AB140">
        <v>5.2150368415766904E-3</v>
      </c>
      <c r="AC140">
        <v>2.3025255919707701E-4</v>
      </c>
      <c r="AD140" s="1">
        <v>0</v>
      </c>
      <c r="AE140" s="3">
        <v>4.7638618728677299E-7</v>
      </c>
      <c r="AF140" s="3">
        <v>3.3707654539944301E-4</v>
      </c>
      <c r="AG140" s="3">
        <v>5.0401511323621201E-3</v>
      </c>
      <c r="AH140">
        <v>6.4575393190460701</v>
      </c>
      <c r="AI140">
        <v>0.100639328786865</v>
      </c>
      <c r="AJ140">
        <v>3326.9229355461998</v>
      </c>
      <c r="AK140" t="s">
        <v>109</v>
      </c>
      <c r="AL140" t="s">
        <v>110</v>
      </c>
      <c r="AM140">
        <v>103209052.45999999</v>
      </c>
      <c r="AN140" s="7">
        <v>1167</v>
      </c>
      <c r="AO140" s="1">
        <f t="shared" si="39"/>
        <v>1.0889276316670912E-2</v>
      </c>
      <c r="AP140" s="8">
        <f t="shared" si="40"/>
        <v>12.312250362169141</v>
      </c>
      <c r="AQ140" s="14">
        <f t="shared" si="43"/>
        <v>1</v>
      </c>
      <c r="AR140" s="15">
        <f t="shared" si="41"/>
        <v>0.30041909528077593</v>
      </c>
      <c r="AS140" s="15">
        <f t="shared" si="42"/>
        <v>0.31247700622233254</v>
      </c>
    </row>
    <row r="141" spans="1:47" x14ac:dyDescent="0.25">
      <c r="AN141" s="7">
        <f>SUM(AN125:AN140)</f>
        <v>7682310</v>
      </c>
    </row>
    <row r="142" spans="1:47" x14ac:dyDescent="0.25">
      <c r="AO142" t="s">
        <v>226</v>
      </c>
      <c r="AP142" t="s">
        <v>227</v>
      </c>
      <c r="AQ142" t="s">
        <v>228</v>
      </c>
      <c r="AR142" t="s">
        <v>229</v>
      </c>
      <c r="AS142" t="s">
        <v>239</v>
      </c>
    </row>
    <row r="143" spans="1:47" x14ac:dyDescent="0.25">
      <c r="A143" t="s">
        <v>0</v>
      </c>
      <c r="B143" t="s">
        <v>1</v>
      </c>
      <c r="C143" t="s">
        <v>2</v>
      </c>
      <c r="D143" t="s">
        <v>3</v>
      </c>
      <c r="E143" t="s">
        <v>5</v>
      </c>
      <c r="F143" t="s">
        <v>6</v>
      </c>
      <c r="G143" t="s">
        <v>208</v>
      </c>
      <c r="H143" t="s">
        <v>7</v>
      </c>
      <c r="I143" t="s">
        <v>8</v>
      </c>
      <c r="J143" t="s">
        <v>134</v>
      </c>
      <c r="K143" t="s">
        <v>143</v>
      </c>
      <c r="L143" t="s">
        <v>9</v>
      </c>
      <c r="M143" t="s">
        <v>10</v>
      </c>
      <c r="N143" t="s">
        <v>11</v>
      </c>
      <c r="O143" t="s">
        <v>13</v>
      </c>
      <c r="P143" t="s">
        <v>14</v>
      </c>
      <c r="Q143" t="s">
        <v>15</v>
      </c>
      <c r="R143" t="s">
        <v>16</v>
      </c>
      <c r="S143" t="s">
        <v>17</v>
      </c>
      <c r="T143" t="s">
        <v>18</v>
      </c>
      <c r="U143" t="s">
        <v>20</v>
      </c>
      <c r="V143" t="s">
        <v>21</v>
      </c>
      <c r="W143" t="s">
        <v>22</v>
      </c>
      <c r="X143" t="s">
        <v>23</v>
      </c>
      <c r="Y143" t="s">
        <v>24</v>
      </c>
      <c r="Z143" t="s">
        <v>25</v>
      </c>
      <c r="AA143" t="s">
        <v>26</v>
      </c>
      <c r="AB143" t="s">
        <v>27</v>
      </c>
      <c r="AC143" t="s">
        <v>120</v>
      </c>
      <c r="AD143" t="s">
        <v>28</v>
      </c>
      <c r="AE143" s="3" t="s">
        <v>29</v>
      </c>
      <c r="AF143" s="3" t="s">
        <v>233</v>
      </c>
      <c r="AG143" s="3" t="s">
        <v>30</v>
      </c>
      <c r="AH143" t="s">
        <v>31</v>
      </c>
      <c r="AI143" t="s">
        <v>32</v>
      </c>
      <c r="AJ143" t="s">
        <v>33</v>
      </c>
      <c r="AK143" t="s">
        <v>34</v>
      </c>
      <c r="AL143" t="s">
        <v>74</v>
      </c>
      <c r="AM143" t="s">
        <v>35</v>
      </c>
      <c r="AN143" s="7" t="s">
        <v>36</v>
      </c>
      <c r="AO143" s="15">
        <v>1.05</v>
      </c>
      <c r="AP143" s="15">
        <v>0</v>
      </c>
      <c r="AQ143" s="15">
        <v>0</v>
      </c>
      <c r="AR143" s="15">
        <v>1</v>
      </c>
    </row>
    <row r="144" spans="1:47" x14ac:dyDescent="0.25">
      <c r="A144" t="s">
        <v>37</v>
      </c>
      <c r="B144">
        <v>4.7817260515878601</v>
      </c>
      <c r="C144">
        <v>5.9051811543894403E-3</v>
      </c>
      <c r="D144">
        <v>6.8605383246477896</v>
      </c>
      <c r="E144">
        <v>-73.547272209437693</v>
      </c>
      <c r="F144" s="1">
        <v>0</v>
      </c>
      <c r="G144" s="1">
        <v>0</v>
      </c>
      <c r="H144">
        <v>2.9386397974943499</v>
      </c>
      <c r="I144">
        <v>-176.06716958145401</v>
      </c>
      <c r="J144">
        <v>-183.73038843940401</v>
      </c>
      <c r="K144">
        <v>-178.834405558828</v>
      </c>
      <c r="L144">
        <v>-157.909791739474</v>
      </c>
      <c r="M144">
        <v>22.070368593008101</v>
      </c>
      <c r="N144">
        <v>93.179420798979606</v>
      </c>
      <c r="O144">
        <v>78.318302800466398</v>
      </c>
      <c r="P144">
        <v>219809.37645747801</v>
      </c>
      <c r="Q144">
        <v>266536.79444766999</v>
      </c>
      <c r="R144">
        <v>82.891939429281706</v>
      </c>
      <c r="S144">
        <v>654.55581244875805</v>
      </c>
      <c r="T144">
        <v>0.42520309248794202</v>
      </c>
      <c r="U144">
        <v>0.43689775614925302</v>
      </c>
      <c r="V144" s="1">
        <v>0</v>
      </c>
      <c r="W144">
        <v>0.13939981338593399</v>
      </c>
      <c r="X144">
        <v>0.42370243046481199</v>
      </c>
      <c r="Y144" s="1">
        <v>0</v>
      </c>
      <c r="Z144">
        <v>0.42753267215737201</v>
      </c>
      <c r="AA144">
        <v>2.8868464423146601E-4</v>
      </c>
      <c r="AB144">
        <v>5.8993163186996898E-3</v>
      </c>
      <c r="AC144">
        <v>1.2783098388133901E-6</v>
      </c>
      <c r="AD144" s="1">
        <v>0</v>
      </c>
      <c r="AE144" s="3">
        <v>8.1151304002014598E-5</v>
      </c>
      <c r="AF144" s="3">
        <v>1.17528805064734E-4</v>
      </c>
      <c r="AG144" s="3">
        <v>0</v>
      </c>
      <c r="AH144">
        <v>7.6236683444647797</v>
      </c>
      <c r="AI144">
        <v>0.14347948991611501</v>
      </c>
      <c r="AJ144">
        <v>0.236727115464997</v>
      </c>
      <c r="AK144" t="s">
        <v>79</v>
      </c>
      <c r="AL144" t="s">
        <v>80</v>
      </c>
      <c r="AM144">
        <v>374774986.86000001</v>
      </c>
      <c r="AN144" s="7">
        <v>1705</v>
      </c>
      <c r="AO144" s="1">
        <f>AA144+AB144*$AO$143+AF144*AQ144+AG144*$AR$143</f>
        <v>6.6004955839308746E-3</v>
      </c>
      <c r="AP144" s="8">
        <f>100*(1-(1-AO144)^12)</f>
        <v>7.6392888921800406</v>
      </c>
      <c r="AQ144" s="14">
        <v>1</v>
      </c>
      <c r="AR144" s="15">
        <f>B144/AP144-1</f>
        <v>-0.3740613663029978</v>
      </c>
      <c r="AS144" s="15">
        <f>B144/D144-1</f>
        <v>-0.30301008094239501</v>
      </c>
    </row>
    <row r="145" spans="1:45" x14ac:dyDescent="0.25">
      <c r="A145" t="s">
        <v>37</v>
      </c>
      <c r="B145">
        <v>7.90888333524786</v>
      </c>
      <c r="C145">
        <v>5.6624544061249999E-3</v>
      </c>
      <c r="D145">
        <v>6.5872707476372598</v>
      </c>
      <c r="E145">
        <v>-49.315723791731898</v>
      </c>
      <c r="F145" s="1">
        <v>0</v>
      </c>
      <c r="G145" s="1">
        <v>0</v>
      </c>
      <c r="H145">
        <v>3.2012595670291799</v>
      </c>
      <c r="I145">
        <v>-154.362736319958</v>
      </c>
      <c r="J145">
        <v>-164.47477852623899</v>
      </c>
      <c r="K145">
        <v>-158.73231293700101</v>
      </c>
      <c r="L145">
        <v>-135.711683856072</v>
      </c>
      <c r="M145">
        <v>22.489650656833302</v>
      </c>
      <c r="N145">
        <v>94.445253363210696</v>
      </c>
      <c r="O145">
        <v>79.338839914259694</v>
      </c>
      <c r="P145">
        <v>213949.60470442101</v>
      </c>
      <c r="Q145">
        <v>258724.93807184399</v>
      </c>
      <c r="R145">
        <v>83.820935319360203</v>
      </c>
      <c r="S145">
        <v>661.31912196813505</v>
      </c>
      <c r="T145">
        <v>0.46718605624100301</v>
      </c>
      <c r="U145">
        <v>0.40200662743645399</v>
      </c>
      <c r="V145" s="1">
        <v>0</v>
      </c>
      <c r="W145">
        <v>0.20663511264256801</v>
      </c>
      <c r="X145">
        <v>0.391358259920976</v>
      </c>
      <c r="Y145" s="1">
        <v>0</v>
      </c>
      <c r="Z145">
        <v>0.366579612999969</v>
      </c>
      <c r="AA145">
        <v>2.8685504681110298E-4</v>
      </c>
      <c r="AB145">
        <v>5.8000822755261304E-3</v>
      </c>
      <c r="AC145">
        <v>3.9468975191561601E-6</v>
      </c>
      <c r="AD145" s="1">
        <v>0</v>
      </c>
      <c r="AE145" s="3">
        <v>7.4787556514835504E-5</v>
      </c>
      <c r="AF145" s="3">
        <v>3.4362490709101602E-4</v>
      </c>
      <c r="AG145" s="3">
        <v>0</v>
      </c>
      <c r="AH145">
        <v>7.58155110619479</v>
      </c>
      <c r="AI145">
        <v>0.14524503109744699</v>
      </c>
      <c r="AJ145">
        <v>1.47670726894397</v>
      </c>
      <c r="AK145" t="s">
        <v>81</v>
      </c>
      <c r="AL145" t="s">
        <v>82</v>
      </c>
      <c r="AM145">
        <v>4737486096.9700003</v>
      </c>
      <c r="AN145" s="7">
        <v>22143</v>
      </c>
      <c r="AO145" s="1">
        <f t="shared" ref="AO145:AO158" si="44">AA145+AB145*$AO$143+AF145*AQ145+AG145*$AR$143</f>
        <v>6.7205663432045558E-3</v>
      </c>
      <c r="AP145" s="8">
        <f t="shared" ref="AP145:AP158" si="45">100*(1-(1-AO145)^12)</f>
        <v>7.7731619376787631</v>
      </c>
      <c r="AQ145" s="14">
        <v>1</v>
      </c>
      <c r="AR145" s="15">
        <f t="shared" ref="AR145:AR151" si="46">B145/AP145-1</f>
        <v>1.7460256026729182E-2</v>
      </c>
      <c r="AS145" s="15">
        <f t="shared" ref="AS145:AS151" si="47">B145/D145-1</f>
        <v>0.20063128391749196</v>
      </c>
    </row>
    <row r="146" spans="1:45" x14ac:dyDescent="0.25">
      <c r="A146" t="s">
        <v>37</v>
      </c>
      <c r="B146">
        <v>9.9303456818820806</v>
      </c>
      <c r="C146">
        <v>7.4553658269446701E-3</v>
      </c>
      <c r="D146">
        <v>8.5885600392318793</v>
      </c>
      <c r="E146">
        <v>-37.848997524858</v>
      </c>
      <c r="F146" s="1">
        <v>0</v>
      </c>
      <c r="G146" s="1">
        <v>0</v>
      </c>
      <c r="H146">
        <v>3.2931681101071102</v>
      </c>
      <c r="I146">
        <v>-128.22510917133201</v>
      </c>
      <c r="J146">
        <v>-141.45538885967599</v>
      </c>
      <c r="K146">
        <v>-132.57510369095999</v>
      </c>
      <c r="L146">
        <v>-110.018772719355</v>
      </c>
      <c r="M146">
        <v>21.0510202962524</v>
      </c>
      <c r="N146">
        <v>94.448428172232397</v>
      </c>
      <c r="O146">
        <v>79.562483019384402</v>
      </c>
      <c r="P146">
        <v>219203.92000896501</v>
      </c>
      <c r="Q146">
        <v>265169.754175768</v>
      </c>
      <c r="R146">
        <v>83.879451747633695</v>
      </c>
      <c r="S146">
        <v>661.43990874887697</v>
      </c>
      <c r="T146">
        <v>0.44652394034521697</v>
      </c>
      <c r="U146">
        <v>0.392590964768392</v>
      </c>
      <c r="V146" s="1">
        <v>0</v>
      </c>
      <c r="W146">
        <v>0.241435116029698</v>
      </c>
      <c r="X146">
        <v>0.36597391920190903</v>
      </c>
      <c r="Y146" s="1">
        <v>0</v>
      </c>
      <c r="Z146">
        <v>0.374802056102153</v>
      </c>
      <c r="AA146">
        <v>2.8509564450144702E-4</v>
      </c>
      <c r="AB146">
        <v>7.0194232316265004E-3</v>
      </c>
      <c r="AC146">
        <v>1.4721963846867301E-4</v>
      </c>
      <c r="AD146" s="1">
        <v>0</v>
      </c>
      <c r="AE146" s="3">
        <v>7.27461231518039E-4</v>
      </c>
      <c r="AF146" s="3">
        <v>5.9201281588782296E-4</v>
      </c>
      <c r="AG146" s="3">
        <v>1.79512490610354E-7</v>
      </c>
      <c r="AH146">
        <v>8.1482285811216197</v>
      </c>
      <c r="AI146">
        <v>0.14559717171089001</v>
      </c>
      <c r="AJ146">
        <v>4.9734506763546804</v>
      </c>
      <c r="AK146" t="s">
        <v>83</v>
      </c>
      <c r="AL146" t="s">
        <v>84</v>
      </c>
      <c r="AM146">
        <v>42298684424.529999</v>
      </c>
      <c r="AN146" s="7">
        <v>192965</v>
      </c>
      <c r="AO146" s="1">
        <f>AA146+AB146*$AO$143+AF146*AQ146+AG146*$AR$143</f>
        <v>8.2476823660877063E-3</v>
      </c>
      <c r="AP146" s="8">
        <f t="shared" si="45"/>
        <v>9.4603755721317064</v>
      </c>
      <c r="AQ146" s="14">
        <v>1</v>
      </c>
      <c r="AR146" s="15">
        <f t="shared" si="46"/>
        <v>4.9677743358816251E-2</v>
      </c>
      <c r="AS146" s="15">
        <f t="shared" si="47"/>
        <v>0.15622940708582433</v>
      </c>
    </row>
    <row r="147" spans="1:45" x14ac:dyDescent="0.25">
      <c r="A147" t="s">
        <v>37</v>
      </c>
      <c r="B147">
        <v>10.0148730393171</v>
      </c>
      <c r="C147">
        <v>8.8546948999205302E-3</v>
      </c>
      <c r="D147">
        <v>10.1231304177157</v>
      </c>
      <c r="E147">
        <v>-25.401755954921398</v>
      </c>
      <c r="F147" s="1">
        <v>0</v>
      </c>
      <c r="G147" s="1">
        <v>0</v>
      </c>
      <c r="H147">
        <v>3.43785235155348</v>
      </c>
      <c r="I147">
        <v>-105.073153021482</v>
      </c>
      <c r="J147">
        <v>-116.199744629143</v>
      </c>
      <c r="K147">
        <v>-116.901219703189</v>
      </c>
      <c r="L147">
        <v>-86.422480067024793</v>
      </c>
      <c r="M147">
        <v>20.830338231162798</v>
      </c>
      <c r="N147">
        <v>93.857869742507802</v>
      </c>
      <c r="O147">
        <v>79.103561311384993</v>
      </c>
      <c r="P147">
        <v>213996.75873269199</v>
      </c>
      <c r="Q147">
        <v>263948.66928032401</v>
      </c>
      <c r="R147">
        <v>83.705155022995996</v>
      </c>
      <c r="S147">
        <v>669.92740849855795</v>
      </c>
      <c r="T147">
        <v>0.470757347612968</v>
      </c>
      <c r="U147">
        <v>0.39076033793056097</v>
      </c>
      <c r="V147" s="1">
        <v>0</v>
      </c>
      <c r="W147">
        <v>0.22306111437114001</v>
      </c>
      <c r="X147">
        <v>0.38617854769829701</v>
      </c>
      <c r="Y147" s="1">
        <v>0</v>
      </c>
      <c r="Z147">
        <v>0.34741468312433199</v>
      </c>
      <c r="AA147">
        <v>2.8627157497056698E-4</v>
      </c>
      <c r="AB147">
        <v>7.2660220942454097E-3</v>
      </c>
      <c r="AC147">
        <v>3.9376327505827801E-4</v>
      </c>
      <c r="AD147" s="1">
        <v>0</v>
      </c>
      <c r="AE147" s="3">
        <v>1.3189814510128899E-3</v>
      </c>
      <c r="AF147" s="3">
        <v>8.2506240806959504E-4</v>
      </c>
      <c r="AG147" s="3">
        <v>9.7301691037548799E-7</v>
      </c>
      <c r="AH147">
        <v>8.2910324857513604</v>
      </c>
      <c r="AI147">
        <v>0.14636765427741599</v>
      </c>
      <c r="AJ147">
        <v>17.742781379391001</v>
      </c>
      <c r="AK147" t="s">
        <v>85</v>
      </c>
      <c r="AL147" t="s">
        <v>86</v>
      </c>
      <c r="AM147">
        <v>83847140022.850006</v>
      </c>
      <c r="AN147" s="7">
        <v>391815</v>
      </c>
      <c r="AO147" s="1">
        <f t="shared" si="44"/>
        <v>8.7416301989082183E-3</v>
      </c>
      <c r="AP147" s="8">
        <f t="shared" si="45"/>
        <v>10.000020967031775</v>
      </c>
      <c r="AQ147" s="14">
        <v>1</v>
      </c>
      <c r="AR147" s="15">
        <f t="shared" si="46"/>
        <v>1.4852041145003714E-3</v>
      </c>
      <c r="AS147" s="15">
        <f t="shared" si="47"/>
        <v>-1.0694061414949996E-2</v>
      </c>
    </row>
    <row r="148" spans="1:45" x14ac:dyDescent="0.25">
      <c r="A148" t="s">
        <v>37</v>
      </c>
      <c r="B148">
        <v>10.469785927804599</v>
      </c>
      <c r="C148">
        <v>9.4198135901902395E-3</v>
      </c>
      <c r="D148">
        <v>10.736143957262501</v>
      </c>
      <c r="E148">
        <v>-15.138401486176299</v>
      </c>
      <c r="F148" s="1">
        <v>0</v>
      </c>
      <c r="G148" s="1">
        <v>0</v>
      </c>
      <c r="H148">
        <v>3.5793737153528</v>
      </c>
      <c r="I148">
        <v>-80.507240699546998</v>
      </c>
      <c r="J148">
        <v>-91.395176160731395</v>
      </c>
      <c r="K148">
        <v>-99.339707983711307</v>
      </c>
      <c r="L148">
        <v>-61.484750393478102</v>
      </c>
      <c r="M148">
        <v>20.4731670913323</v>
      </c>
      <c r="N148">
        <v>93.146538472607105</v>
      </c>
      <c r="O148">
        <v>78.600268567064504</v>
      </c>
      <c r="P148">
        <v>209812.71742089</v>
      </c>
      <c r="Q148">
        <v>260878.94192416201</v>
      </c>
      <c r="R148">
        <v>83.629092348023093</v>
      </c>
      <c r="S148">
        <v>678.41600144958602</v>
      </c>
      <c r="T148">
        <v>0.49748405073679097</v>
      </c>
      <c r="U148">
        <v>0.37747270140469802</v>
      </c>
      <c r="V148" s="1">
        <v>0</v>
      </c>
      <c r="W148">
        <v>0.207476564629238</v>
      </c>
      <c r="X148">
        <v>0.41505073396606201</v>
      </c>
      <c r="Y148" s="1">
        <v>0</v>
      </c>
      <c r="Z148">
        <v>0.31452037293874302</v>
      </c>
      <c r="AA148">
        <v>2.8691596641561702E-4</v>
      </c>
      <c r="AB148">
        <v>7.42734078543884E-3</v>
      </c>
      <c r="AC148">
        <v>5.2750700828856295E-4</v>
      </c>
      <c r="AD148" s="1">
        <v>0</v>
      </c>
      <c r="AE148" s="3">
        <v>1.2422710106577699E-3</v>
      </c>
      <c r="AF148" s="3">
        <v>1.0551225194106099E-3</v>
      </c>
      <c r="AG148" s="3">
        <v>9.3524255673364497E-6</v>
      </c>
      <c r="AH148">
        <v>8.4683783788934299</v>
      </c>
      <c r="AI148">
        <v>0.14647613407917501</v>
      </c>
      <c r="AJ148">
        <v>56.878537057129599</v>
      </c>
      <c r="AK148" t="s">
        <v>87</v>
      </c>
      <c r="AL148" t="s">
        <v>88</v>
      </c>
      <c r="AM148">
        <v>132376508364.21001</v>
      </c>
      <c r="AN148" s="7">
        <v>630927</v>
      </c>
      <c r="AO148" s="1">
        <f t="shared" si="44"/>
        <v>9.1500987361043465E-3</v>
      </c>
      <c r="AP148" s="8">
        <f t="shared" si="45"/>
        <v>10.444049985738314</v>
      </c>
      <c r="AQ148" s="14">
        <v>1</v>
      </c>
      <c r="AR148" s="15">
        <f t="shared" si="46"/>
        <v>2.4641726247411899E-3</v>
      </c>
      <c r="AS148" s="15">
        <f t="shared" si="47"/>
        <v>-2.4809468885495178E-2</v>
      </c>
    </row>
    <row r="149" spans="1:45" s="38" customFormat="1" x14ac:dyDescent="0.25">
      <c r="A149" s="38" t="s">
        <v>37</v>
      </c>
      <c r="B149" s="38">
        <v>11.420296365957601</v>
      </c>
      <c r="C149" s="38">
        <v>9.4998546682980405E-3</v>
      </c>
      <c r="D149" s="38">
        <v>10.822658115345501</v>
      </c>
      <c r="E149" s="38">
        <v>-9.2354799561583505</v>
      </c>
      <c r="F149" s="39">
        <v>0</v>
      </c>
      <c r="G149" s="39">
        <v>0</v>
      </c>
      <c r="H149" s="38">
        <v>3.6811343034299999</v>
      </c>
      <c r="I149" s="38">
        <v>-57.0791768863889</v>
      </c>
      <c r="J149" s="38">
        <v>-68.993925261578397</v>
      </c>
      <c r="K149" s="38">
        <v>-78.795297635230398</v>
      </c>
      <c r="L149" s="38">
        <v>-37.814954607459001</v>
      </c>
      <c r="M149" s="38">
        <v>19.897096173723099</v>
      </c>
      <c r="N149" s="38">
        <v>92.454851271155107</v>
      </c>
      <c r="O149" s="38">
        <v>78.159652515868501</v>
      </c>
      <c r="P149" s="38">
        <v>207177.32442067299</v>
      </c>
      <c r="Q149" s="38">
        <v>257643.35155465399</v>
      </c>
      <c r="R149" s="38">
        <v>83.596574593987697</v>
      </c>
      <c r="S149" s="38">
        <v>683.27821434139696</v>
      </c>
      <c r="T149" s="38">
        <v>0.51429247561775504</v>
      </c>
      <c r="U149" s="38">
        <v>0.37005357964937902</v>
      </c>
      <c r="V149" s="39">
        <v>0</v>
      </c>
      <c r="W149" s="38">
        <v>0.19012180452576599</v>
      </c>
      <c r="X149" s="38">
        <v>0.43982461582485299</v>
      </c>
      <c r="Y149" s="39">
        <v>0</v>
      </c>
      <c r="Z149" s="38">
        <v>0.293043431888874</v>
      </c>
      <c r="AA149" s="38">
        <v>2.8762497544735402E-4</v>
      </c>
      <c r="AB149" s="38">
        <v>7.2714695775027904E-3</v>
      </c>
      <c r="AC149" s="38">
        <v>6.8742842514401604E-4</v>
      </c>
      <c r="AD149" s="39">
        <v>0</v>
      </c>
      <c r="AE149" s="40">
        <v>1.2360936698040199E-3</v>
      </c>
      <c r="AF149" s="40">
        <v>1.27444534888022E-3</v>
      </c>
      <c r="AG149" s="40">
        <v>5.3439787187321303E-5</v>
      </c>
      <c r="AH149" s="38">
        <v>8.7384303752377601</v>
      </c>
      <c r="AI149" s="38">
        <v>0.146064294511774</v>
      </c>
      <c r="AJ149" s="38">
        <v>138.38239276249399</v>
      </c>
      <c r="AK149" s="38" t="s">
        <v>89</v>
      </c>
      <c r="AL149" s="38" t="s">
        <v>90</v>
      </c>
      <c r="AM149" s="38">
        <v>156727781328.32001</v>
      </c>
      <c r="AN149" s="54">
        <v>756491</v>
      </c>
      <c r="AO149" s="39">
        <f t="shared" si="44"/>
        <v>9.2505531678928263E-3</v>
      </c>
      <c r="AP149" s="41">
        <f t="shared" si="45"/>
        <v>10.552941684586148</v>
      </c>
      <c r="AQ149" s="44">
        <v>1</v>
      </c>
      <c r="AR149" s="42">
        <f t="shared" si="46"/>
        <v>8.2190796395504417E-2</v>
      </c>
      <c r="AS149" s="42">
        <f t="shared" si="47"/>
        <v>5.5221022806283271E-2</v>
      </c>
    </row>
    <row r="150" spans="1:45" x14ac:dyDescent="0.25">
      <c r="A150" t="s">
        <v>37</v>
      </c>
      <c r="B150">
        <v>12.5975375614789</v>
      </c>
      <c r="C150">
        <v>1.0012156657444199E-2</v>
      </c>
      <c r="D150">
        <v>11.3745731308546</v>
      </c>
      <c r="E150">
        <v>-5.4991336770900103</v>
      </c>
      <c r="F150" s="1">
        <v>0</v>
      </c>
      <c r="G150" s="1">
        <v>0</v>
      </c>
      <c r="H150">
        <v>3.7955741818028002</v>
      </c>
      <c r="I150">
        <v>-31.658382877097601</v>
      </c>
      <c r="J150">
        <v>-46.165126934310699</v>
      </c>
      <c r="K150">
        <v>-51.829379068818</v>
      </c>
      <c r="L150">
        <v>-12.3801802015308</v>
      </c>
      <c r="M150">
        <v>19.427727524748601</v>
      </c>
      <c r="N150">
        <v>92.494626791574504</v>
      </c>
      <c r="O150">
        <v>78.350634497166695</v>
      </c>
      <c r="P150">
        <v>207028.62925574201</v>
      </c>
      <c r="Q150">
        <v>256444.41160569101</v>
      </c>
      <c r="R150">
        <v>83.663089736736197</v>
      </c>
      <c r="S150">
        <v>683.70520887645796</v>
      </c>
      <c r="T150">
        <v>0.52153935980900601</v>
      </c>
      <c r="U150">
        <v>0.36819155276284599</v>
      </c>
      <c r="V150" s="1">
        <v>0</v>
      </c>
      <c r="W150">
        <v>0.186779084521214</v>
      </c>
      <c r="X150">
        <v>0.44502936271593801</v>
      </c>
      <c r="Y150" s="1">
        <v>0</v>
      </c>
      <c r="Z150">
        <v>0.27888755215543398</v>
      </c>
      <c r="AA150">
        <v>2.8629470894273902E-4</v>
      </c>
      <c r="AB150">
        <v>6.9827673745136301E-3</v>
      </c>
      <c r="AC150">
        <v>1.0014135690260401E-3</v>
      </c>
      <c r="AD150" s="1">
        <v>0</v>
      </c>
      <c r="AE150" s="3">
        <v>1.3086707654979099E-3</v>
      </c>
      <c r="AF150" s="3">
        <v>1.3770420580065401E-3</v>
      </c>
      <c r="AG150" s="3">
        <v>4.3306140745612097E-4</v>
      </c>
      <c r="AH150">
        <v>8.9363856285103402</v>
      </c>
      <c r="AI150">
        <v>0.14533243197600801</v>
      </c>
      <c r="AJ150">
        <v>266.46688975270803</v>
      </c>
      <c r="AK150" t="s">
        <v>91</v>
      </c>
      <c r="AL150" t="s">
        <v>92</v>
      </c>
      <c r="AM150">
        <v>170978734043.44</v>
      </c>
      <c r="AN150" s="7">
        <v>825870</v>
      </c>
      <c r="AO150" s="1">
        <f t="shared" si="44"/>
        <v>9.4283039176447127E-3</v>
      </c>
      <c r="AP150" s="8">
        <f t="shared" si="45"/>
        <v>10.745324560533131</v>
      </c>
      <c r="AQ150" s="14">
        <v>1</v>
      </c>
      <c r="AR150" s="15">
        <f t="shared" si="46"/>
        <v>0.17237385343843648</v>
      </c>
      <c r="AS150" s="15">
        <f t="shared" si="47"/>
        <v>0.1075173913390115</v>
      </c>
    </row>
    <row r="151" spans="1:45" x14ac:dyDescent="0.25">
      <c r="A151" t="s">
        <v>37</v>
      </c>
      <c r="B151">
        <v>14.652470327710301</v>
      </c>
      <c r="C151">
        <v>1.2186433949633599E-2</v>
      </c>
      <c r="D151">
        <v>13.6823050064807</v>
      </c>
      <c r="E151">
        <v>-2.6543815667038202</v>
      </c>
      <c r="F151" s="1">
        <v>0</v>
      </c>
      <c r="G151" s="1">
        <v>0</v>
      </c>
      <c r="H151">
        <v>3.8789716977133701</v>
      </c>
      <c r="I151">
        <v>-7.5766322029782396</v>
      </c>
      <c r="J151">
        <v>-24.541551137352101</v>
      </c>
      <c r="K151">
        <v>-24.580211051293599</v>
      </c>
      <c r="L151">
        <v>11.9103462625279</v>
      </c>
      <c r="M151">
        <v>19.4502560847198</v>
      </c>
      <c r="N151">
        <v>92.765790054943494</v>
      </c>
      <c r="O151">
        <v>78.578561253971301</v>
      </c>
      <c r="P151">
        <v>204735.77995086301</v>
      </c>
      <c r="Q151">
        <v>253909.617975976</v>
      </c>
      <c r="R151">
        <v>83.736300977416207</v>
      </c>
      <c r="S151">
        <v>682.19720163476302</v>
      </c>
      <c r="T151">
        <v>0.52384025511063204</v>
      </c>
      <c r="U151">
        <v>0.37870140112685402</v>
      </c>
      <c r="V151" s="1">
        <v>0</v>
      </c>
      <c r="W151">
        <v>0.172114471130875</v>
      </c>
      <c r="X151">
        <v>0.44918412774226901</v>
      </c>
      <c r="Y151" s="1">
        <v>0</v>
      </c>
      <c r="Z151">
        <v>0.275707469513847</v>
      </c>
      <c r="AA151">
        <v>2.8560200347028502E-4</v>
      </c>
      <c r="AB151">
        <v>6.9645992268992001E-3</v>
      </c>
      <c r="AC151">
        <v>1.57070536323779E-3</v>
      </c>
      <c r="AD151" s="1">
        <v>0</v>
      </c>
      <c r="AE151" s="3">
        <v>1.39434988112407E-3</v>
      </c>
      <c r="AF151" s="3">
        <v>1.3776389217947001E-3</v>
      </c>
      <c r="AG151" s="3">
        <v>1.9712557313882298E-3</v>
      </c>
      <c r="AH151">
        <v>8.9445806153225007</v>
      </c>
      <c r="AI151">
        <v>0.14583697417945601</v>
      </c>
      <c r="AJ151">
        <v>398.430011048202</v>
      </c>
      <c r="AK151" t="s">
        <v>93</v>
      </c>
      <c r="AL151" t="s">
        <v>94</v>
      </c>
      <c r="AM151">
        <v>204043158807.29001</v>
      </c>
      <c r="AN151" s="7">
        <v>996617</v>
      </c>
      <c r="AO151" s="1">
        <f t="shared" si="44"/>
        <v>1.0947325844897375E-2</v>
      </c>
      <c r="AP151" s="8">
        <f t="shared" si="45"/>
        <v>12.373985692316392</v>
      </c>
      <c r="AQ151" s="14">
        <v>1</v>
      </c>
      <c r="AR151" s="15">
        <f t="shared" si="46"/>
        <v>0.18413506303055849</v>
      </c>
      <c r="AS151" s="15">
        <f t="shared" si="47"/>
        <v>7.0906570257721624E-2</v>
      </c>
    </row>
    <row r="152" spans="1:45" x14ac:dyDescent="0.25">
      <c r="A152" t="s">
        <v>37</v>
      </c>
      <c r="B152">
        <v>17.228430738683301</v>
      </c>
      <c r="C152">
        <v>1.493083859399E-2</v>
      </c>
      <c r="D152">
        <v>16.516494101637001</v>
      </c>
      <c r="E152">
        <v>6.7183205275423097</v>
      </c>
      <c r="F152" s="1">
        <v>0</v>
      </c>
      <c r="G152" s="1">
        <v>0</v>
      </c>
      <c r="H152">
        <v>4.0060983621581396</v>
      </c>
      <c r="I152">
        <v>16.362715516552399</v>
      </c>
      <c r="J152">
        <v>1.7380852170066601</v>
      </c>
      <c r="K152">
        <v>-5.1248409198734404</v>
      </c>
      <c r="L152">
        <v>36.5805032839638</v>
      </c>
      <c r="M152">
        <v>19.479344018112901</v>
      </c>
      <c r="N152">
        <v>92.207695988458198</v>
      </c>
      <c r="O152">
        <v>78.079749691447901</v>
      </c>
      <c r="P152">
        <v>197390.60543614801</v>
      </c>
      <c r="Q152">
        <v>246963.688086982</v>
      </c>
      <c r="R152">
        <v>83.644112467884099</v>
      </c>
      <c r="S152">
        <v>690.17111351301799</v>
      </c>
      <c r="T152">
        <v>0.53317582983047296</v>
      </c>
      <c r="U152">
        <v>0.38241363488567498</v>
      </c>
      <c r="V152" s="1">
        <v>0</v>
      </c>
      <c r="W152">
        <v>0.14808126951183101</v>
      </c>
      <c r="X152">
        <v>0.46950509560249198</v>
      </c>
      <c r="Y152" s="1">
        <v>0</v>
      </c>
      <c r="Z152">
        <v>0.26702845479753501</v>
      </c>
      <c r="AA152">
        <v>2.8607765846463701E-4</v>
      </c>
      <c r="AB152">
        <v>6.9007311347979404E-3</v>
      </c>
      <c r="AC152">
        <v>1.9118704154103901E-3</v>
      </c>
      <c r="AD152" s="1">
        <v>0</v>
      </c>
      <c r="AE152" s="3">
        <v>1.56419374992127E-3</v>
      </c>
      <c r="AF152" s="3">
        <v>1.37812195283428E-3</v>
      </c>
      <c r="AG152" s="3">
        <v>4.2680681777555697E-3</v>
      </c>
      <c r="AH152">
        <v>8.9754613338002098</v>
      </c>
      <c r="AI152">
        <v>0.14668646375017599</v>
      </c>
      <c r="AJ152">
        <v>648.99949166056001</v>
      </c>
      <c r="AK152" t="s">
        <v>95</v>
      </c>
      <c r="AL152" t="s">
        <v>96</v>
      </c>
      <c r="AM152">
        <v>151871147478.94</v>
      </c>
      <c r="AN152" s="7">
        <v>769394</v>
      </c>
      <c r="AO152" s="1">
        <f t="shared" si="44"/>
        <v>1.3178035480592324E-2</v>
      </c>
      <c r="AP152" s="8">
        <f t="shared" si="45"/>
        <v>14.716367793977813</v>
      </c>
      <c r="AQ152" s="14">
        <v>1</v>
      </c>
      <c r="AR152" s="15">
        <f t="shared" ref="AR152:AR158" si="48">B152/AP152-1</f>
        <v>0.17069857045387704</v>
      </c>
      <c r="AS152" s="15">
        <f t="shared" ref="AS152:AS158" si="49">B152/D152-1</f>
        <v>4.3104585795585848E-2</v>
      </c>
    </row>
    <row r="153" spans="1:45" x14ac:dyDescent="0.25">
      <c r="A153" t="s">
        <v>37</v>
      </c>
      <c r="B153">
        <v>19.280100084512299</v>
      </c>
      <c r="C153">
        <v>1.7119249196381699E-2</v>
      </c>
      <c r="D153">
        <v>18.715084855370598</v>
      </c>
      <c r="E153">
        <v>19.6233792938128</v>
      </c>
      <c r="F153" s="1">
        <v>0</v>
      </c>
      <c r="G153" s="1">
        <v>0</v>
      </c>
      <c r="H153">
        <v>4.16104777115783</v>
      </c>
      <c r="I153">
        <v>39.1141138955836</v>
      </c>
      <c r="J153">
        <v>24.0545910165417</v>
      </c>
      <c r="K153">
        <v>14.151834919068101</v>
      </c>
      <c r="L153">
        <v>61.039699018001798</v>
      </c>
      <c r="M153">
        <v>19.757770780980898</v>
      </c>
      <c r="N153">
        <v>91.298035372587904</v>
      </c>
      <c r="O153">
        <v>77.235140368041499</v>
      </c>
      <c r="P153">
        <v>182000.17353001301</v>
      </c>
      <c r="Q153">
        <v>228119.1856576</v>
      </c>
      <c r="R153">
        <v>83.564495203113907</v>
      </c>
      <c r="S153">
        <v>693.28954418713295</v>
      </c>
      <c r="T153">
        <v>0.54650556011514895</v>
      </c>
      <c r="U153">
        <v>0.375172192833513</v>
      </c>
      <c r="V153" s="1">
        <v>0</v>
      </c>
      <c r="W153">
        <v>0.118861157330775</v>
      </c>
      <c r="X153">
        <v>0.50596664983571105</v>
      </c>
      <c r="Y153" s="1">
        <v>0</v>
      </c>
      <c r="Z153">
        <v>0.26052662093860601</v>
      </c>
      <c r="AA153">
        <v>2.8800285954941801E-4</v>
      </c>
      <c r="AB153">
        <v>6.8935696213861903E-3</v>
      </c>
      <c r="AC153">
        <v>1.7961769352389701E-3</v>
      </c>
      <c r="AD153" s="1">
        <v>0</v>
      </c>
      <c r="AE153" s="3">
        <v>2.2899529962835002E-3</v>
      </c>
      <c r="AF153" s="3">
        <v>1.3812332933087401E-3</v>
      </c>
      <c r="AG153" s="3">
        <v>5.8516378991167496E-3</v>
      </c>
      <c r="AH153">
        <v>8.9113547793089101</v>
      </c>
      <c r="AI153">
        <v>0.14799049723031599</v>
      </c>
      <c r="AJ153">
        <v>1002.9816961841</v>
      </c>
      <c r="AK153" t="s">
        <v>97</v>
      </c>
      <c r="AL153" t="s">
        <v>98</v>
      </c>
      <c r="AM153">
        <v>104750745875.72</v>
      </c>
      <c r="AN153" s="7">
        <v>575553</v>
      </c>
      <c r="AO153" s="1">
        <f t="shared" si="44"/>
        <v>1.4759122154430407E-2</v>
      </c>
      <c r="AP153" s="8">
        <f t="shared" si="45"/>
        <v>16.341693267228941</v>
      </c>
      <c r="AQ153" s="14">
        <v>1</v>
      </c>
      <c r="AR153" s="15">
        <f t="shared" si="48"/>
        <v>0.17981042534777814</v>
      </c>
      <c r="AS153" s="15">
        <f t="shared" si="49"/>
        <v>3.01903642707535E-2</v>
      </c>
    </row>
    <row r="154" spans="1:45" x14ac:dyDescent="0.25">
      <c r="A154" t="s">
        <v>37</v>
      </c>
      <c r="B154">
        <v>20.746506293658001</v>
      </c>
      <c r="C154">
        <v>1.84696774461874E-2</v>
      </c>
      <c r="D154">
        <v>20.045179914744701</v>
      </c>
      <c r="E154">
        <v>39.383630356532699</v>
      </c>
      <c r="F154" s="1">
        <v>0</v>
      </c>
      <c r="G154" s="1">
        <v>0</v>
      </c>
      <c r="H154">
        <v>4.3642120969941498</v>
      </c>
      <c r="I154">
        <v>61.163747400053602</v>
      </c>
      <c r="J154">
        <v>45.574571051118902</v>
      </c>
      <c r="K154">
        <v>35.432488186428301</v>
      </c>
      <c r="L154">
        <v>85.147611925146293</v>
      </c>
      <c r="M154">
        <v>19.767285985834501</v>
      </c>
      <c r="N154">
        <v>90.574148069173901</v>
      </c>
      <c r="O154">
        <v>76.629838893829003</v>
      </c>
      <c r="P154">
        <v>166344.40992768999</v>
      </c>
      <c r="Q154">
        <v>209561.78165962599</v>
      </c>
      <c r="R154">
        <v>83.554797072439001</v>
      </c>
      <c r="S154">
        <v>691.28188827079498</v>
      </c>
      <c r="T154">
        <v>0.58609448596422897</v>
      </c>
      <c r="U154">
        <v>0.34897967918653799</v>
      </c>
      <c r="V154" s="1">
        <v>0</v>
      </c>
      <c r="W154">
        <v>9.3524389142029402E-2</v>
      </c>
      <c r="X154">
        <v>0.55749593167143097</v>
      </c>
      <c r="Y154" s="1">
        <v>0</v>
      </c>
      <c r="Z154">
        <v>0.240406539129119</v>
      </c>
      <c r="AA154">
        <v>2.9011532871221697E-4</v>
      </c>
      <c r="AB154">
        <v>6.69468702507783E-3</v>
      </c>
      <c r="AC154">
        <v>1.6911984331421199E-3</v>
      </c>
      <c r="AD154" s="1">
        <v>0</v>
      </c>
      <c r="AE154" s="3">
        <v>3.3469234434837999E-3</v>
      </c>
      <c r="AF154" s="3">
        <v>1.3764988015416799E-3</v>
      </c>
      <c r="AG154" s="3">
        <v>6.4468211097055399E-3</v>
      </c>
      <c r="AH154">
        <v>8.9560969294532295</v>
      </c>
      <c r="AI154">
        <v>0.14892223489849399</v>
      </c>
      <c r="AJ154">
        <v>1408.2731092495101</v>
      </c>
      <c r="AK154" t="s">
        <v>99</v>
      </c>
      <c r="AL154" t="s">
        <v>100</v>
      </c>
      <c r="AM154">
        <v>50242166541.330002</v>
      </c>
      <c r="AN154" s="7">
        <v>302037</v>
      </c>
      <c r="AO154" s="1">
        <f t="shared" si="44"/>
        <v>1.5142856616291158E-2</v>
      </c>
      <c r="AP154" s="8">
        <f t="shared" si="45"/>
        <v>16.731858513313036</v>
      </c>
      <c r="AQ154" s="14">
        <v>1</v>
      </c>
      <c r="AR154" s="15">
        <f t="shared" si="48"/>
        <v>0.23994033759911559</v>
      </c>
      <c r="AS154" s="15">
        <f t="shared" si="49"/>
        <v>3.4987282822910748E-2</v>
      </c>
    </row>
    <row r="155" spans="1:45" x14ac:dyDescent="0.25">
      <c r="A155" t="s">
        <v>37</v>
      </c>
      <c r="B155">
        <v>21.8926396041294</v>
      </c>
      <c r="C155">
        <v>1.9185598811743299E-2</v>
      </c>
      <c r="D155">
        <v>20.742201132487601</v>
      </c>
      <c r="E155">
        <v>56.240590717682302</v>
      </c>
      <c r="F155" s="1">
        <v>0</v>
      </c>
      <c r="G155" s="1">
        <v>0</v>
      </c>
      <c r="H155">
        <v>4.5438546599501004</v>
      </c>
      <c r="I155">
        <v>83.626702691162706</v>
      </c>
      <c r="J155">
        <v>71.711346007152898</v>
      </c>
      <c r="K155">
        <v>51.706516446865898</v>
      </c>
      <c r="L155">
        <v>110.125816262859</v>
      </c>
      <c r="M155">
        <v>19.9007717703998</v>
      </c>
      <c r="N155">
        <v>90.021777053018297</v>
      </c>
      <c r="O155">
        <v>76.110681340628005</v>
      </c>
      <c r="P155">
        <v>150488.269506535</v>
      </c>
      <c r="Q155">
        <v>189991.89266443899</v>
      </c>
      <c r="R155">
        <v>83.5204242267788</v>
      </c>
      <c r="S155">
        <v>701.26555518466898</v>
      </c>
      <c r="T155">
        <v>0.59407064445359503</v>
      </c>
      <c r="U155">
        <v>0.35856074963454898</v>
      </c>
      <c r="V155" s="1">
        <v>0</v>
      </c>
      <c r="W155">
        <v>7.1105191304052795E-2</v>
      </c>
      <c r="X155">
        <v>0.570334059061397</v>
      </c>
      <c r="Y155" s="1">
        <v>0</v>
      </c>
      <c r="Z155">
        <v>0.241921658382762</v>
      </c>
      <c r="AA155">
        <v>2.9157907781479902E-4</v>
      </c>
      <c r="AB155">
        <v>6.6261716089474499E-3</v>
      </c>
      <c r="AC155">
        <v>1.23303711574256E-3</v>
      </c>
      <c r="AD155" s="1">
        <v>0</v>
      </c>
      <c r="AE155" s="3">
        <v>4.1519431392837503E-3</v>
      </c>
      <c r="AF155" s="3">
        <v>1.38000610624912E-3</v>
      </c>
      <c r="AG155" s="3">
        <v>6.8822785427928197E-3</v>
      </c>
      <c r="AH155">
        <v>8.95849923461512</v>
      </c>
      <c r="AI155">
        <v>0.15001642609271201</v>
      </c>
      <c r="AJ155">
        <v>1829.9769083614301</v>
      </c>
      <c r="AK155" t="s">
        <v>101</v>
      </c>
      <c r="AL155" t="s">
        <v>102</v>
      </c>
      <c r="AM155">
        <v>18178832468.119999</v>
      </c>
      <c r="AN155" s="7">
        <v>120799</v>
      </c>
      <c r="AO155" s="1">
        <f t="shared" si="44"/>
        <v>1.5511343916251561E-2</v>
      </c>
      <c r="AP155" s="8">
        <f t="shared" si="45"/>
        <v>17.10495047173869</v>
      </c>
      <c r="AQ155" s="14">
        <v>1</v>
      </c>
      <c r="AR155" s="15">
        <f t="shared" si="48"/>
        <v>0.27990078897340709</v>
      </c>
      <c r="AS155" s="15">
        <f t="shared" si="49"/>
        <v>5.546366387508983E-2</v>
      </c>
    </row>
    <row r="156" spans="1:45" x14ac:dyDescent="0.25">
      <c r="A156" t="s">
        <v>37</v>
      </c>
      <c r="B156">
        <v>21.067475933235599</v>
      </c>
      <c r="C156">
        <v>1.9618040971399901E-2</v>
      </c>
      <c r="D156">
        <v>21.1605239680874</v>
      </c>
      <c r="E156">
        <v>75.732394344366696</v>
      </c>
      <c r="F156" s="1">
        <v>0</v>
      </c>
      <c r="G156" s="1">
        <v>0</v>
      </c>
      <c r="H156">
        <v>4.7411023627885296</v>
      </c>
      <c r="I156">
        <v>104.125807655434</v>
      </c>
      <c r="J156">
        <v>90.970881363195204</v>
      </c>
      <c r="K156">
        <v>70.977699627180698</v>
      </c>
      <c r="L156">
        <v>133.721767271635</v>
      </c>
      <c r="M156">
        <v>20.205360734504598</v>
      </c>
      <c r="N156">
        <v>89.3117756808564</v>
      </c>
      <c r="O156">
        <v>75.551214016880294</v>
      </c>
      <c r="P156">
        <v>134532.82723411999</v>
      </c>
      <c r="Q156">
        <v>171964.596289059</v>
      </c>
      <c r="R156">
        <v>83.493962145600094</v>
      </c>
      <c r="S156">
        <v>701.07073494829297</v>
      </c>
      <c r="T156">
        <v>0.61059521064998901</v>
      </c>
      <c r="U156">
        <v>0.309314163082895</v>
      </c>
      <c r="V156" s="1">
        <v>0</v>
      </c>
      <c r="W156">
        <v>6.7092745419935998E-2</v>
      </c>
      <c r="X156">
        <v>0.62359309149716802</v>
      </c>
      <c r="Y156" s="1">
        <v>0</v>
      </c>
      <c r="Z156">
        <v>0.22170596868547501</v>
      </c>
      <c r="AA156">
        <v>2.95178657947179E-4</v>
      </c>
      <c r="AB156">
        <v>6.4590465633375897E-3</v>
      </c>
      <c r="AC156">
        <v>9.5069832740912502E-4</v>
      </c>
      <c r="AD156" s="1">
        <v>0</v>
      </c>
      <c r="AE156" s="3">
        <v>4.27477263440771E-3</v>
      </c>
      <c r="AF156" s="3">
        <v>1.3697149799009E-3</v>
      </c>
      <c r="AG156" s="3">
        <v>7.6384033257898996E-3</v>
      </c>
      <c r="AH156">
        <v>8.7858262926297197</v>
      </c>
      <c r="AI156">
        <v>0.149696774185089</v>
      </c>
      <c r="AJ156">
        <v>2246.59136669595</v>
      </c>
      <c r="AK156" t="s">
        <v>103</v>
      </c>
      <c r="AL156" t="s">
        <v>104</v>
      </c>
      <c r="AM156">
        <v>5848007467.04</v>
      </c>
      <c r="AN156" s="7">
        <v>43469</v>
      </c>
      <c r="AO156" s="1">
        <f t="shared" si="44"/>
        <v>1.6085295855142446E-2</v>
      </c>
      <c r="AP156" s="8">
        <f t="shared" si="45"/>
        <v>17.683023322458823</v>
      </c>
      <c r="AQ156" s="14">
        <v>1</v>
      </c>
      <c r="AR156" s="15">
        <f t="shared" si="48"/>
        <v>0.19139558598434103</v>
      </c>
      <c r="AS156" s="15">
        <f t="shared" si="49"/>
        <v>-4.3972462587471561E-3</v>
      </c>
    </row>
    <row r="157" spans="1:45" x14ac:dyDescent="0.25">
      <c r="A157" t="s">
        <v>37</v>
      </c>
      <c r="B157">
        <v>19.105186441297899</v>
      </c>
      <c r="C157">
        <v>1.9271727993832401E-2</v>
      </c>
      <c r="D157">
        <v>20.8256800865149</v>
      </c>
      <c r="E157">
        <v>101.303799647061</v>
      </c>
      <c r="F157" s="1">
        <v>0</v>
      </c>
      <c r="G157" s="1">
        <v>0</v>
      </c>
      <c r="H157">
        <v>4.9899104425327598</v>
      </c>
      <c r="I157">
        <v>125.27587231567701</v>
      </c>
      <c r="J157">
        <v>113.75407743338801</v>
      </c>
      <c r="K157">
        <v>90.546374752468196</v>
      </c>
      <c r="L157">
        <v>159.28378835529099</v>
      </c>
      <c r="M157">
        <v>19.924101098801199</v>
      </c>
      <c r="N157">
        <v>87.577899500324705</v>
      </c>
      <c r="O157">
        <v>74.097917500594406</v>
      </c>
      <c r="P157">
        <v>116920.14728444599</v>
      </c>
      <c r="Q157">
        <v>156898.37172675601</v>
      </c>
      <c r="R157">
        <v>83.079062649059097</v>
      </c>
      <c r="S157">
        <v>693.29591730971902</v>
      </c>
      <c r="T157">
        <v>0.54229977862736001</v>
      </c>
      <c r="U157">
        <v>0.36995829026943999</v>
      </c>
      <c r="V157" s="1">
        <v>0</v>
      </c>
      <c r="W157">
        <v>8.70514036346174E-2</v>
      </c>
      <c r="X157">
        <v>0.54299030609594201</v>
      </c>
      <c r="Y157" s="1">
        <v>0</v>
      </c>
      <c r="Z157">
        <v>0.27703017958037701</v>
      </c>
      <c r="AA157">
        <v>3.07839663662781E-4</v>
      </c>
      <c r="AB157">
        <v>6.3885371489514602E-3</v>
      </c>
      <c r="AC157">
        <v>6.85745305962285E-4</v>
      </c>
      <c r="AD157" s="1">
        <v>0</v>
      </c>
      <c r="AE157" s="3">
        <v>4.4233902580474698E-3</v>
      </c>
      <c r="AF157" s="3">
        <v>1.3640857470318701E-3</v>
      </c>
      <c r="AG157" s="3">
        <v>7.4662218242661799E-3</v>
      </c>
      <c r="AH157">
        <v>8.8840642962068799</v>
      </c>
      <c r="AI157">
        <v>0.148985311453705</v>
      </c>
      <c r="AJ157">
        <v>2653.0588496585001</v>
      </c>
      <c r="AK157" t="s">
        <v>105</v>
      </c>
      <c r="AL157" t="s">
        <v>106</v>
      </c>
      <c r="AM157">
        <v>1106532273.9000001</v>
      </c>
      <c r="AN157" s="7">
        <v>9464</v>
      </c>
      <c r="AO157" s="1">
        <f t="shared" si="44"/>
        <v>1.5846111241359866E-2</v>
      </c>
      <c r="AP157" s="8">
        <f t="shared" si="45"/>
        <v>17.442571989497178</v>
      </c>
      <c r="AQ157" s="14">
        <v>1</v>
      </c>
      <c r="AR157" s="15">
        <f t="shared" si="48"/>
        <v>9.5319340106599038E-2</v>
      </c>
      <c r="AS157" s="15">
        <f t="shared" si="49"/>
        <v>-8.2614043722445296E-2</v>
      </c>
    </row>
    <row r="158" spans="1:45" x14ac:dyDescent="0.25">
      <c r="A158" t="s">
        <v>37</v>
      </c>
      <c r="B158">
        <v>18.7207629471865</v>
      </c>
      <c r="C158">
        <v>1.7526579825386801E-2</v>
      </c>
      <c r="D158">
        <v>19.118403014199998</v>
      </c>
      <c r="E158">
        <v>132.32934366254301</v>
      </c>
      <c r="F158" s="1">
        <v>0</v>
      </c>
      <c r="G158" s="1">
        <v>0</v>
      </c>
      <c r="H158">
        <v>5.3116515990975302</v>
      </c>
      <c r="I158">
        <v>143.021601474378</v>
      </c>
      <c r="J158">
        <v>125.023048163179</v>
      </c>
      <c r="K158">
        <v>115.568287833499</v>
      </c>
      <c r="L158">
        <v>183.399475940831</v>
      </c>
      <c r="M158">
        <v>20.6636623090222</v>
      </c>
      <c r="N158">
        <v>87.899488504125898</v>
      </c>
      <c r="O158">
        <v>74.701811107962598</v>
      </c>
      <c r="P158">
        <v>98341.988436498097</v>
      </c>
      <c r="Q158">
        <v>131844.16977656301</v>
      </c>
      <c r="R158">
        <v>83.392926977326795</v>
      </c>
      <c r="S158">
        <v>669.20168955014503</v>
      </c>
      <c r="T158">
        <v>0.38867611979498801</v>
      </c>
      <c r="U158">
        <v>0.57741544287645497</v>
      </c>
      <c r="V158" s="1">
        <v>0</v>
      </c>
      <c r="W158">
        <v>9.1916470644226506E-2</v>
      </c>
      <c r="X158">
        <v>0.330668086479318</v>
      </c>
      <c r="Y158" s="1">
        <v>0</v>
      </c>
      <c r="Z158">
        <v>0.45393003260339798</v>
      </c>
      <c r="AA158">
        <v>3.0473926500024202E-4</v>
      </c>
      <c r="AB158">
        <v>6.43331016091223E-3</v>
      </c>
      <c r="AC158">
        <v>5.1441059354746799E-4</v>
      </c>
      <c r="AD158" s="1">
        <v>0</v>
      </c>
      <c r="AE158" s="3">
        <v>4.1825982667154198E-3</v>
      </c>
      <c r="AF158" s="3">
        <v>1.3301560485200999E-3</v>
      </c>
      <c r="AG158" s="3">
        <v>6.0911912965200899E-3</v>
      </c>
      <c r="AH158">
        <v>8.3334667875261594</v>
      </c>
      <c r="AI158">
        <v>0.145606478082</v>
      </c>
      <c r="AJ158">
        <v>3136.72034396856</v>
      </c>
      <c r="AK158" t="s">
        <v>107</v>
      </c>
      <c r="AL158" t="s">
        <v>108</v>
      </c>
      <c r="AM158">
        <v>398776763.11000001</v>
      </c>
      <c r="AN158" s="7">
        <v>4055</v>
      </c>
      <c r="AO158" s="1">
        <f t="shared" si="44"/>
        <v>1.4481062278998275E-2</v>
      </c>
      <c r="AP158" s="8">
        <f t="shared" si="45"/>
        <v>16.05792720259991</v>
      </c>
      <c r="AQ158" s="14">
        <v>1</v>
      </c>
      <c r="AR158" s="15">
        <f t="shared" si="48"/>
        <v>0.16582686613222752</v>
      </c>
      <c r="AS158" s="15">
        <f t="shared" si="49"/>
        <v>-2.0798811842085096E-2</v>
      </c>
    </row>
    <row r="159" spans="1:45" x14ac:dyDescent="0.25">
      <c r="AN159" s="7">
        <f>SUM(AN144:AN158)</f>
        <v>5643304</v>
      </c>
    </row>
    <row r="161" spans="1:45" x14ac:dyDescent="0.25">
      <c r="AO161" t="s">
        <v>226</v>
      </c>
      <c r="AP161" t="s">
        <v>227</v>
      </c>
      <c r="AQ161" t="s">
        <v>228</v>
      </c>
      <c r="AR161" t="s">
        <v>229</v>
      </c>
      <c r="AS161" t="s">
        <v>238</v>
      </c>
    </row>
    <row r="162" spans="1:45" x14ac:dyDescent="0.25">
      <c r="A162" t="s">
        <v>0</v>
      </c>
      <c r="B162" t="s">
        <v>1</v>
      </c>
      <c r="C162" t="s">
        <v>2</v>
      </c>
      <c r="D162" t="s">
        <v>3</v>
      </c>
      <c r="E162" t="s">
        <v>5</v>
      </c>
      <c r="F162" t="s">
        <v>6</v>
      </c>
      <c r="G162" t="s">
        <v>208</v>
      </c>
      <c r="H162" t="s">
        <v>7</v>
      </c>
      <c r="I162" t="s">
        <v>8</v>
      </c>
      <c r="J162" t="s">
        <v>134</v>
      </c>
      <c r="K162" t="s">
        <v>143</v>
      </c>
      <c r="L162" t="s">
        <v>9</v>
      </c>
      <c r="M162" t="s">
        <v>10</v>
      </c>
      <c r="N162" t="s">
        <v>11</v>
      </c>
      <c r="O162" t="s">
        <v>13</v>
      </c>
      <c r="P162" t="s">
        <v>14</v>
      </c>
      <c r="Q162" t="s">
        <v>15</v>
      </c>
      <c r="R162" t="s">
        <v>16</v>
      </c>
      <c r="S162" t="s">
        <v>17</v>
      </c>
      <c r="T162" t="s">
        <v>18</v>
      </c>
      <c r="U162" t="s">
        <v>20</v>
      </c>
      <c r="V162" t="s">
        <v>21</v>
      </c>
      <c r="W162" t="s">
        <v>22</v>
      </c>
      <c r="X162" t="s">
        <v>23</v>
      </c>
      <c r="Y162" t="s">
        <v>24</v>
      </c>
      <c r="Z162" t="s">
        <v>25</v>
      </c>
      <c r="AA162" t="s">
        <v>26</v>
      </c>
      <c r="AB162" t="s">
        <v>27</v>
      </c>
      <c r="AC162" t="s">
        <v>120</v>
      </c>
      <c r="AD162" t="s">
        <v>28</v>
      </c>
      <c r="AE162" s="3" t="s">
        <v>29</v>
      </c>
      <c r="AF162" s="3" t="s">
        <v>233</v>
      </c>
      <c r="AG162" s="3" t="s">
        <v>30</v>
      </c>
      <c r="AH162" t="s">
        <v>31</v>
      </c>
      <c r="AI162" t="s">
        <v>32</v>
      </c>
      <c r="AJ162" t="s">
        <v>33</v>
      </c>
      <c r="AK162" t="s">
        <v>34</v>
      </c>
      <c r="AL162" t="s">
        <v>74</v>
      </c>
      <c r="AM162" t="s">
        <v>35</v>
      </c>
      <c r="AN162" s="7" t="s">
        <v>36</v>
      </c>
      <c r="AO162" s="15">
        <v>1.07</v>
      </c>
      <c r="AP162" s="15">
        <v>0</v>
      </c>
      <c r="AQ162" s="15">
        <v>0</v>
      </c>
      <c r="AR162" s="15">
        <v>1</v>
      </c>
    </row>
    <row r="163" spans="1:45" x14ac:dyDescent="0.25">
      <c r="A163" t="s">
        <v>37</v>
      </c>
      <c r="B163">
        <v>14.357094845171</v>
      </c>
      <c r="C163">
        <v>7.2550098465632403E-3</v>
      </c>
      <c r="D163">
        <v>8.3668852591485905</v>
      </c>
      <c r="E163">
        <v>-51.292952663453597</v>
      </c>
      <c r="F163" s="1">
        <v>0</v>
      </c>
      <c r="G163" s="1">
        <v>0</v>
      </c>
      <c r="H163">
        <v>3.1592688086670999</v>
      </c>
      <c r="I163">
        <v>-151.30448270784299</v>
      </c>
      <c r="J163">
        <v>-149.483175861826</v>
      </c>
      <c r="K163">
        <v>-158.47868045733699</v>
      </c>
      <c r="L163">
        <v>-133.709598102749</v>
      </c>
      <c r="M163">
        <v>22.492574363097699</v>
      </c>
      <c r="N163">
        <v>94.506460908228107</v>
      </c>
      <c r="O163">
        <v>75.250671572509106</v>
      </c>
      <c r="P163">
        <v>226851.44556016501</v>
      </c>
      <c r="Q163">
        <v>251317.447289573</v>
      </c>
      <c r="R163">
        <v>84.048600033798806</v>
      </c>
      <c r="S163">
        <v>648.55163703518804</v>
      </c>
      <c r="T163">
        <v>0.54907013545511296</v>
      </c>
      <c r="U163">
        <v>0.314913804296102</v>
      </c>
      <c r="V163" s="1">
        <v>0</v>
      </c>
      <c r="W163">
        <v>0.22291382478314001</v>
      </c>
      <c r="X163">
        <v>0.46217237092075603</v>
      </c>
      <c r="Y163" s="1">
        <v>0</v>
      </c>
      <c r="Z163">
        <v>0.25408481034686498</v>
      </c>
      <c r="AA163">
        <v>2.8756875576474E-4</v>
      </c>
      <c r="AB163">
        <v>6.6774683995112502E-3</v>
      </c>
      <c r="AC163">
        <v>1.4091108757956499E-5</v>
      </c>
      <c r="AD163" s="1">
        <v>0</v>
      </c>
      <c r="AE163" s="3">
        <v>8.5529010493239598E-4</v>
      </c>
      <c r="AF163" s="3">
        <v>8.7647356400116598E-4</v>
      </c>
      <c r="AG163" s="3">
        <v>0</v>
      </c>
      <c r="AH163">
        <v>10.709799531967001</v>
      </c>
      <c r="AI163">
        <v>0.20821903308877701</v>
      </c>
      <c r="AJ163">
        <v>17.293931676514099</v>
      </c>
      <c r="AK163" t="s">
        <v>81</v>
      </c>
      <c r="AL163" t="s">
        <v>82</v>
      </c>
      <c r="AM163">
        <v>601383182.17999995</v>
      </c>
      <c r="AN163" s="7">
        <v>2651</v>
      </c>
      <c r="AO163" s="1">
        <f>AA163+AB163*$AO$162+AF163*AQ163+AG163*$AR$162</f>
        <v>8.3089335072429431E-3</v>
      </c>
      <c r="AP163" s="8">
        <f>100*(1-(1-AO163)^12)</f>
        <v>9.5274540776136512</v>
      </c>
      <c r="AQ163" s="14">
        <v>1</v>
      </c>
      <c r="AR163" s="15">
        <f>B163/AP163-1</f>
        <v>0.50691829403884481</v>
      </c>
      <c r="AS163" s="15">
        <f>B163/D163-1</f>
        <v>0.71594259996245846</v>
      </c>
    </row>
    <row r="164" spans="1:45" x14ac:dyDescent="0.25">
      <c r="A164" t="s">
        <v>37</v>
      </c>
      <c r="B164">
        <v>13.3367485993104</v>
      </c>
      <c r="C164">
        <v>1.03292037957605E-2</v>
      </c>
      <c r="D164">
        <v>11.714565164305901</v>
      </c>
      <c r="E164">
        <v>-38.957803814282499</v>
      </c>
      <c r="F164" s="1">
        <v>0</v>
      </c>
      <c r="G164" s="1">
        <v>0</v>
      </c>
      <c r="H164">
        <v>3.2781669810990102</v>
      </c>
      <c r="I164">
        <v>-126.784469389322</v>
      </c>
      <c r="J164">
        <v>-128.511579852941</v>
      </c>
      <c r="K164">
        <v>-132.97908347720099</v>
      </c>
      <c r="L164">
        <v>-108.87294801936</v>
      </c>
      <c r="M164">
        <v>21.420191683972298</v>
      </c>
      <c r="N164">
        <v>94.790468639705793</v>
      </c>
      <c r="O164">
        <v>75.979846498965202</v>
      </c>
      <c r="P164">
        <v>222843.85069669201</v>
      </c>
      <c r="Q164">
        <v>248856.950725951</v>
      </c>
      <c r="R164">
        <v>84.104307123633305</v>
      </c>
      <c r="S164">
        <v>649.64038058614506</v>
      </c>
      <c r="T164">
        <v>0.53078138228612204</v>
      </c>
      <c r="U164">
        <v>0.32724400324880398</v>
      </c>
      <c r="V164" s="1">
        <v>0</v>
      </c>
      <c r="W164">
        <v>0.244657403328297</v>
      </c>
      <c r="X164">
        <v>0.42809859342289702</v>
      </c>
      <c r="Y164" s="1">
        <v>0</v>
      </c>
      <c r="Z164">
        <v>0.267520319182663</v>
      </c>
      <c r="AA164">
        <v>2.8380600410038599E-4</v>
      </c>
      <c r="AB164">
        <v>7.6597296784950402E-3</v>
      </c>
      <c r="AC164">
        <v>2.6203782364877599E-4</v>
      </c>
      <c r="AD164" s="1">
        <v>0</v>
      </c>
      <c r="AE164" s="3">
        <v>2.9137165216423602E-3</v>
      </c>
      <c r="AF164" s="3">
        <v>1.47220273319134E-3</v>
      </c>
      <c r="AG164" s="3">
        <v>0</v>
      </c>
      <c r="AH164">
        <v>11.0715043420927</v>
      </c>
      <c r="AI164">
        <v>0.203521900356743</v>
      </c>
      <c r="AJ164">
        <v>43.974573141491703</v>
      </c>
      <c r="AK164" t="s">
        <v>83</v>
      </c>
      <c r="AL164" t="s">
        <v>84</v>
      </c>
      <c r="AM164">
        <v>7283205572.3199997</v>
      </c>
      <c r="AN164" s="7">
        <v>32683</v>
      </c>
      <c r="AO164" s="1">
        <f t="shared" ref="AO164:AO176" si="50">AA164+AB164*$AO$162+AF164*AQ164+AG164*$AR$162</f>
        <v>9.9519194932814192E-3</v>
      </c>
      <c r="AP164" s="8">
        <f t="shared" ref="AP164:AP176" si="51">100*(1-(1-AO164)^12)</f>
        <v>11.309841047247971</v>
      </c>
      <c r="AQ164" s="14">
        <v>1</v>
      </c>
      <c r="AR164" s="15">
        <f t="shared" ref="AR164:AR176" si="52">B164/AP164-1</f>
        <v>0.17921627223537651</v>
      </c>
      <c r="AS164" s="15">
        <f t="shared" ref="AS164:AS176" si="53">B164/D164-1</f>
        <v>0.13847577031260783</v>
      </c>
    </row>
    <row r="165" spans="1:45" x14ac:dyDescent="0.25">
      <c r="A165" t="s">
        <v>37</v>
      </c>
      <c r="B165">
        <v>13.3987851978774</v>
      </c>
      <c r="C165">
        <v>1.39356229462121E-2</v>
      </c>
      <c r="D165">
        <v>15.4987302047602</v>
      </c>
      <c r="E165">
        <v>-28.979772242263198</v>
      </c>
      <c r="F165" s="1">
        <v>0</v>
      </c>
      <c r="G165" s="1">
        <v>0</v>
      </c>
      <c r="H165">
        <v>3.3982066802463602</v>
      </c>
      <c r="I165">
        <v>-103.970260300351</v>
      </c>
      <c r="J165">
        <v>-106.132382459252</v>
      </c>
      <c r="K165">
        <v>-118.85099035892</v>
      </c>
      <c r="L165">
        <v>-86.105521386057802</v>
      </c>
      <c r="M165">
        <v>21.346025331017799</v>
      </c>
      <c r="N165">
        <v>94.299718912105604</v>
      </c>
      <c r="O165">
        <v>75.576367354320396</v>
      </c>
      <c r="P165">
        <v>223441.216660879</v>
      </c>
      <c r="Q165">
        <v>250168.70738327099</v>
      </c>
      <c r="R165">
        <v>83.8565629346175</v>
      </c>
      <c r="S165">
        <v>662.28985469620602</v>
      </c>
      <c r="T165">
        <v>0.50707139443527205</v>
      </c>
      <c r="U165">
        <v>0.38443682462213202</v>
      </c>
      <c r="V165" s="1">
        <v>0</v>
      </c>
      <c r="W165">
        <v>0.20637137562727301</v>
      </c>
      <c r="X165">
        <v>0.409191799750593</v>
      </c>
      <c r="Y165" s="1">
        <v>0</v>
      </c>
      <c r="Z165">
        <v>0.29738155980992598</v>
      </c>
      <c r="AA165">
        <v>2.8405603608704099E-4</v>
      </c>
      <c r="AB165">
        <v>8.1059940450585195E-3</v>
      </c>
      <c r="AC165">
        <v>5.9872882847810001E-4</v>
      </c>
      <c r="AD165" s="1">
        <v>0</v>
      </c>
      <c r="AE165" s="3">
        <v>5.40508967239636E-3</v>
      </c>
      <c r="AF165" s="3">
        <v>2.0734857289135501E-3</v>
      </c>
      <c r="AG165" s="3">
        <v>6.8368284133617999E-7</v>
      </c>
      <c r="AH165">
        <v>11.166061848160901</v>
      </c>
      <c r="AI165">
        <v>0.20434276631074699</v>
      </c>
      <c r="AJ165">
        <v>75.065740080398797</v>
      </c>
      <c r="AK165" t="s">
        <v>85</v>
      </c>
      <c r="AL165" t="s">
        <v>86</v>
      </c>
      <c r="AM165">
        <v>17889374129.52</v>
      </c>
      <c r="AN165" s="7">
        <v>80063</v>
      </c>
      <c r="AO165" s="1">
        <f t="shared" si="50"/>
        <v>1.1031639076054544E-2</v>
      </c>
      <c r="AP165" s="8">
        <f t="shared" si="51"/>
        <v>12.46358135884369</v>
      </c>
      <c r="AQ165" s="14">
        <v>1</v>
      </c>
      <c r="AR165" s="15">
        <f t="shared" si="52"/>
        <v>7.5034920710821629E-2</v>
      </c>
      <c r="AS165" s="15">
        <f t="shared" si="53"/>
        <v>-0.13549142279009629</v>
      </c>
    </row>
    <row r="166" spans="1:45" x14ac:dyDescent="0.25">
      <c r="A166" t="s">
        <v>37</v>
      </c>
      <c r="B166">
        <v>13.784613763312301</v>
      </c>
      <c r="C166">
        <v>1.49038296226418E-2</v>
      </c>
      <c r="D166">
        <v>16.4890221989758</v>
      </c>
      <c r="E166">
        <v>-19.6671348077803</v>
      </c>
      <c r="F166" s="1">
        <v>0</v>
      </c>
      <c r="G166" s="1">
        <v>0</v>
      </c>
      <c r="H166">
        <v>3.5252701203669798</v>
      </c>
      <c r="I166">
        <v>-79.614935245372394</v>
      </c>
      <c r="J166">
        <v>-81.849499800979899</v>
      </c>
      <c r="K166">
        <v>-103.674420020067</v>
      </c>
      <c r="L166">
        <v>-61.2706484515897</v>
      </c>
      <c r="M166">
        <v>21.286972263666101</v>
      </c>
      <c r="N166">
        <v>93.552411865730406</v>
      </c>
      <c r="O166">
        <v>74.999858074547305</v>
      </c>
      <c r="P166">
        <v>217601.83561764</v>
      </c>
      <c r="Q166">
        <v>245922.601928838</v>
      </c>
      <c r="R166">
        <v>83.792345475902707</v>
      </c>
      <c r="S166">
        <v>673.18337433854902</v>
      </c>
      <c r="T166">
        <v>0.50984685053239398</v>
      </c>
      <c r="U166">
        <v>0.38968784029329001</v>
      </c>
      <c r="V166" s="1">
        <v>0</v>
      </c>
      <c r="W166">
        <v>0.18054260324112301</v>
      </c>
      <c r="X166">
        <v>0.42976955646558501</v>
      </c>
      <c r="Y166" s="1">
        <v>0</v>
      </c>
      <c r="Z166">
        <v>0.28794043679596498</v>
      </c>
      <c r="AA166">
        <v>2.85296518281527E-4</v>
      </c>
      <c r="AB166">
        <v>8.4424113394257205E-3</v>
      </c>
      <c r="AC166">
        <v>7.9151901628447395E-4</v>
      </c>
      <c r="AD166" s="1">
        <v>0</v>
      </c>
      <c r="AE166" s="3">
        <v>5.4598641645166304E-3</v>
      </c>
      <c r="AF166" s="3">
        <v>2.6772929115510299E-3</v>
      </c>
      <c r="AG166" s="3">
        <v>8.41539631755945E-6</v>
      </c>
      <c r="AH166">
        <v>11.2500693874631</v>
      </c>
      <c r="AI166">
        <v>0.204804537813606</v>
      </c>
      <c r="AJ166">
        <v>129.86763884361201</v>
      </c>
      <c r="AK166" t="s">
        <v>87</v>
      </c>
      <c r="AL166" t="s">
        <v>88</v>
      </c>
      <c r="AM166">
        <v>31859519956.450001</v>
      </c>
      <c r="AN166" s="7">
        <v>146412</v>
      </c>
      <c r="AO166" s="1">
        <f t="shared" si="50"/>
        <v>1.2004384959335639E-2</v>
      </c>
      <c r="AP166" s="8">
        <f t="shared" si="51"/>
        <v>13.491216473355017</v>
      </c>
      <c r="AQ166" s="14">
        <v>1</v>
      </c>
      <c r="AR166" s="15">
        <f t="shared" si="52"/>
        <v>2.1747282058422135E-2</v>
      </c>
      <c r="AS166" s="15">
        <f t="shared" si="53"/>
        <v>-0.16401266266907455</v>
      </c>
    </row>
    <row r="167" spans="1:45" x14ac:dyDescent="0.25">
      <c r="A167" t="s">
        <v>37</v>
      </c>
      <c r="B167">
        <v>14.1607117042473</v>
      </c>
      <c r="C167">
        <v>1.5707425767146201E-2</v>
      </c>
      <c r="D167">
        <v>17.302857325107599</v>
      </c>
      <c r="E167">
        <v>-11.4676753434851</v>
      </c>
      <c r="F167" s="1">
        <v>0</v>
      </c>
      <c r="G167" s="1">
        <v>0</v>
      </c>
      <c r="H167">
        <v>3.6457317098892799</v>
      </c>
      <c r="I167">
        <v>-56.478229923425197</v>
      </c>
      <c r="J167">
        <v>-59.385419585926599</v>
      </c>
      <c r="K167">
        <v>-85.568564603486195</v>
      </c>
      <c r="L167">
        <v>-37.604336231031702</v>
      </c>
      <c r="M167">
        <v>21.229197964276501</v>
      </c>
      <c r="N167">
        <v>92.787010392980704</v>
      </c>
      <c r="O167">
        <v>74.378253819086197</v>
      </c>
      <c r="P167">
        <v>211494.42720461599</v>
      </c>
      <c r="Q167">
        <v>240456.05513207399</v>
      </c>
      <c r="R167">
        <v>83.718155234878793</v>
      </c>
      <c r="S167">
        <v>682.02487550999899</v>
      </c>
      <c r="T167">
        <v>0.53056030742247895</v>
      </c>
      <c r="U167">
        <v>0.384125618516381</v>
      </c>
      <c r="V167" s="1">
        <v>0</v>
      </c>
      <c r="W167">
        <v>0.159392779771307</v>
      </c>
      <c r="X167">
        <v>0.45648160171231</v>
      </c>
      <c r="Y167" s="1">
        <v>0</v>
      </c>
      <c r="Z167">
        <v>0.269853795867529</v>
      </c>
      <c r="AA167">
        <v>2.87369775859617E-4</v>
      </c>
      <c r="AB167">
        <v>8.5751649641872593E-3</v>
      </c>
      <c r="AC167">
        <v>9.6926290085760198E-4</v>
      </c>
      <c r="AD167" s="1">
        <v>0</v>
      </c>
      <c r="AE167" s="3">
        <v>5.8858878480156796E-3</v>
      </c>
      <c r="AF167" s="3">
        <v>3.2802554057851799E-3</v>
      </c>
      <c r="AG167" s="3">
        <v>3.2477749849701497E-5</v>
      </c>
      <c r="AH167">
        <v>11.325110869598101</v>
      </c>
      <c r="AI167">
        <v>0.20547472422626401</v>
      </c>
      <c r="AJ167">
        <v>222.616153325478</v>
      </c>
      <c r="AK167" t="s">
        <v>89</v>
      </c>
      <c r="AL167" t="s">
        <v>90</v>
      </c>
      <c r="AM167">
        <v>41950342624.889999</v>
      </c>
      <c r="AN167" s="7">
        <v>198352</v>
      </c>
      <c r="AO167" s="1">
        <f t="shared" si="50"/>
        <v>1.2775529443174867E-2</v>
      </c>
      <c r="AP167" s="8">
        <f t="shared" si="51"/>
        <v>14.298003096466438</v>
      </c>
      <c r="AQ167" s="14">
        <v>1</v>
      </c>
      <c r="AR167" s="15">
        <f t="shared" si="52"/>
        <v>-9.6021375357701055E-3</v>
      </c>
      <c r="AS167" s="15">
        <f t="shared" si="53"/>
        <v>-0.18159692135361005</v>
      </c>
    </row>
    <row r="168" spans="1:45" s="38" customFormat="1" x14ac:dyDescent="0.25">
      <c r="A168" s="38" t="s">
        <v>37</v>
      </c>
      <c r="B168" s="38">
        <v>15.6730912917456</v>
      </c>
      <c r="C168" s="38">
        <v>1.6818386948333101E-2</v>
      </c>
      <c r="D168" s="38">
        <v>18.416003484789201</v>
      </c>
      <c r="E168" s="38">
        <v>-5.2915607478664004</v>
      </c>
      <c r="F168" s="39">
        <v>0</v>
      </c>
      <c r="G168" s="39">
        <v>0</v>
      </c>
      <c r="H168" s="38">
        <v>3.7832192550567401</v>
      </c>
      <c r="I168" s="38">
        <v>-31.428117721474599</v>
      </c>
      <c r="J168" s="38">
        <v>-36.174235798378298</v>
      </c>
      <c r="K168" s="38">
        <v>-58.034273291505102</v>
      </c>
      <c r="L168" s="38">
        <v>-12.2913287348042</v>
      </c>
      <c r="M168" s="38">
        <v>21.082191123317202</v>
      </c>
      <c r="N168" s="38">
        <v>92.885926330985299</v>
      </c>
      <c r="O168" s="38">
        <v>74.640232394973594</v>
      </c>
      <c r="P168" s="38">
        <v>208596.94591663301</v>
      </c>
      <c r="Q168" s="38">
        <v>238550.743104911</v>
      </c>
      <c r="R168" s="38">
        <v>83.799432899579301</v>
      </c>
      <c r="S168" s="38">
        <v>681.78221935881095</v>
      </c>
      <c r="T168" s="38">
        <v>0.54077724571643504</v>
      </c>
      <c r="U168" s="38">
        <v>0.38636405617943198</v>
      </c>
      <c r="V168" s="39">
        <v>0</v>
      </c>
      <c r="W168" s="38">
        <v>0.153861121109372</v>
      </c>
      <c r="X168" s="38">
        <v>0.45977482271119502</v>
      </c>
      <c r="Y168" s="39">
        <v>0</v>
      </c>
      <c r="Z168" s="38">
        <v>0.25219567016494798</v>
      </c>
      <c r="AA168" s="38">
        <v>2.8711096158456E-4</v>
      </c>
      <c r="AB168" s="38">
        <v>8.2395032311274995E-3</v>
      </c>
      <c r="AC168" s="38">
        <v>1.42193436105553E-3</v>
      </c>
      <c r="AD168" s="39">
        <v>0</v>
      </c>
      <c r="AE168" s="40">
        <v>6.6205417310674199E-3</v>
      </c>
      <c r="AF168" s="40">
        <v>3.53564812028826E-3</v>
      </c>
      <c r="AG168" s="40">
        <v>2.4937161528613999E-4</v>
      </c>
      <c r="AH168" s="38">
        <v>11.328743720160199</v>
      </c>
      <c r="AI168" s="38">
        <v>0.203730330724336</v>
      </c>
      <c r="AJ168" s="38">
        <v>372.40447264123901</v>
      </c>
      <c r="AK168" s="38" t="s">
        <v>91</v>
      </c>
      <c r="AL168" s="38" t="s">
        <v>92</v>
      </c>
      <c r="AM168" s="38">
        <v>45534210130.25</v>
      </c>
      <c r="AN168" s="54">
        <v>218288</v>
      </c>
      <c r="AO168" s="39">
        <f t="shared" si="50"/>
        <v>1.2888399154465387E-2</v>
      </c>
      <c r="AP168" s="41">
        <f t="shared" si="51"/>
        <v>14.415509251639058</v>
      </c>
      <c r="AQ168" s="44">
        <v>1</v>
      </c>
      <c r="AR168" s="42">
        <f t="shared" si="52"/>
        <v>8.723812791862029E-2</v>
      </c>
      <c r="AS168" s="42">
        <f t="shared" si="53"/>
        <v>-0.14894177204674863</v>
      </c>
    </row>
    <row r="169" spans="1:45" x14ac:dyDescent="0.25">
      <c r="A169" t="s">
        <v>37</v>
      </c>
      <c r="B169">
        <v>16.615901383232298</v>
      </c>
      <c r="C169">
        <v>1.85618500257244E-2</v>
      </c>
      <c r="D169">
        <v>20.135233212536701</v>
      </c>
      <c r="E169">
        <v>-1.8809455849474801</v>
      </c>
      <c r="F169" s="1">
        <v>0</v>
      </c>
      <c r="G169" s="1">
        <v>0</v>
      </c>
      <c r="H169">
        <v>3.8866315289994802</v>
      </c>
      <c r="I169">
        <v>-7.2972576250884096</v>
      </c>
      <c r="J169">
        <v>-13.447613300833501</v>
      </c>
      <c r="K169">
        <v>-29.748422098393899</v>
      </c>
      <c r="L169">
        <v>12.2111168581876</v>
      </c>
      <c r="M169">
        <v>21.206561939531799</v>
      </c>
      <c r="N169">
        <v>93.202552945925802</v>
      </c>
      <c r="O169">
        <v>75.046761316782707</v>
      </c>
      <c r="P169">
        <v>204540.015055358</v>
      </c>
      <c r="Q169">
        <v>233754.516733884</v>
      </c>
      <c r="R169">
        <v>83.914301755420496</v>
      </c>
      <c r="S169">
        <v>680.19559346130302</v>
      </c>
      <c r="T169">
        <v>0.54498955320985498</v>
      </c>
      <c r="U169">
        <v>0.39009717802182797</v>
      </c>
      <c r="V169" s="1">
        <v>0</v>
      </c>
      <c r="W169">
        <v>0.15772995139503199</v>
      </c>
      <c r="X169">
        <v>0.45217287058313899</v>
      </c>
      <c r="Y169" s="1">
        <v>0</v>
      </c>
      <c r="Z169">
        <v>0.24603435270688001</v>
      </c>
      <c r="AA169">
        <v>2.8656282774180102E-4</v>
      </c>
      <c r="AB169">
        <v>8.1065824996177302E-3</v>
      </c>
      <c r="AC169">
        <v>2.1781615983677001E-3</v>
      </c>
      <c r="AD169" s="1">
        <v>0</v>
      </c>
      <c r="AE169" s="3">
        <v>6.6305443792308598E-3</v>
      </c>
      <c r="AF169" s="3">
        <v>3.4870348403908298E-3</v>
      </c>
      <c r="AG169" s="3">
        <v>1.3600999539186099E-3</v>
      </c>
      <c r="AH169">
        <v>11.1290529370928</v>
      </c>
      <c r="AI169">
        <v>0.201749332206904</v>
      </c>
      <c r="AJ169">
        <v>552.36864488809704</v>
      </c>
      <c r="AK169" t="s">
        <v>93</v>
      </c>
      <c r="AL169" t="s">
        <v>94</v>
      </c>
      <c r="AM169">
        <v>56050509405.650002</v>
      </c>
      <c r="AN169" s="7">
        <v>274032</v>
      </c>
      <c r="AO169" s="1">
        <f t="shared" si="50"/>
        <v>1.3807740896642214E-2</v>
      </c>
      <c r="AP169" s="8">
        <f t="shared" si="51"/>
        <v>15.367129382856525</v>
      </c>
      <c r="AQ169" s="14">
        <v>1</v>
      </c>
      <c r="AR169" s="15">
        <f t="shared" si="52"/>
        <v>8.1262542226584911E-2</v>
      </c>
      <c r="AS169" s="15">
        <f t="shared" si="53"/>
        <v>-0.1747847562606416</v>
      </c>
    </row>
    <row r="170" spans="1:45" x14ac:dyDescent="0.25">
      <c r="A170" t="s">
        <v>37</v>
      </c>
      <c r="B170">
        <v>18.861652049118401</v>
      </c>
      <c r="C170">
        <v>2.1425855442851301E-2</v>
      </c>
      <c r="D170">
        <v>22.887489547377999</v>
      </c>
      <c r="E170">
        <v>3.8345214696213699</v>
      </c>
      <c r="F170" s="1">
        <v>0</v>
      </c>
      <c r="G170" s="1">
        <v>0</v>
      </c>
      <c r="H170">
        <v>3.9892807726164299</v>
      </c>
      <c r="I170">
        <v>16.794024044745999</v>
      </c>
      <c r="J170">
        <v>11.780298748156801</v>
      </c>
      <c r="K170">
        <v>-10.1872201112075</v>
      </c>
      <c r="L170">
        <v>36.906450032285299</v>
      </c>
      <c r="M170">
        <v>21.310049251679001</v>
      </c>
      <c r="N170">
        <v>92.801769260550998</v>
      </c>
      <c r="O170">
        <v>74.750096829750305</v>
      </c>
      <c r="P170">
        <v>198467.70297691101</v>
      </c>
      <c r="Q170">
        <v>228256.309023496</v>
      </c>
      <c r="R170">
        <v>83.810796990291195</v>
      </c>
      <c r="S170">
        <v>689.11444726207799</v>
      </c>
      <c r="T170">
        <v>0.54436210281486297</v>
      </c>
      <c r="U170">
        <v>0.38832389919424698</v>
      </c>
      <c r="V170" s="1">
        <v>0</v>
      </c>
      <c r="W170">
        <v>0.13776301927244899</v>
      </c>
      <c r="X170">
        <v>0.47391308153330203</v>
      </c>
      <c r="Y170" s="1">
        <v>0</v>
      </c>
      <c r="Z170">
        <v>0.248827374434966</v>
      </c>
      <c r="AA170">
        <v>2.8705446311228899E-4</v>
      </c>
      <c r="AB170">
        <v>7.9900300332221095E-3</v>
      </c>
      <c r="AC170">
        <v>2.8276862086718899E-3</v>
      </c>
      <c r="AD170" s="1">
        <v>0</v>
      </c>
      <c r="AE170" s="3">
        <v>7.3244476295693901E-3</v>
      </c>
      <c r="AF170" s="3">
        <v>3.4652484790757602E-3</v>
      </c>
      <c r="AG170" s="3">
        <v>2.9967264138579101E-3</v>
      </c>
      <c r="AH170">
        <v>11.0415968818133</v>
      </c>
      <c r="AI170">
        <v>0.20152934758889601</v>
      </c>
      <c r="AJ170">
        <v>806.45132709785901</v>
      </c>
      <c r="AK170" t="s">
        <v>95</v>
      </c>
      <c r="AL170" t="s">
        <v>96</v>
      </c>
      <c r="AM170">
        <v>47835678110.010002</v>
      </c>
      <c r="AN170" s="7">
        <v>241025</v>
      </c>
      <c r="AO170" s="1">
        <f t="shared" si="50"/>
        <v>1.5298361491593616E-2</v>
      </c>
      <c r="AP170" s="8">
        <f t="shared" si="51"/>
        <v>16.889493919128682</v>
      </c>
      <c r="AQ170" s="14">
        <v>1</v>
      </c>
      <c r="AR170" s="15">
        <f t="shared" si="52"/>
        <v>0.11676833772716511</v>
      </c>
      <c r="AS170" s="15">
        <f t="shared" si="53"/>
        <v>-0.17589685797238519</v>
      </c>
    </row>
    <row r="171" spans="1:45" x14ac:dyDescent="0.25">
      <c r="A171" t="s">
        <v>37</v>
      </c>
      <c r="B171">
        <v>20.620281493163599</v>
      </c>
      <c r="C171">
        <v>2.5213473130937001E-2</v>
      </c>
      <c r="D171">
        <v>26.3938309455466</v>
      </c>
      <c r="E171">
        <v>14.846584594700101</v>
      </c>
      <c r="F171" s="1">
        <v>0</v>
      </c>
      <c r="G171" s="1">
        <v>0</v>
      </c>
      <c r="H171">
        <v>4.1319421369981404</v>
      </c>
      <c r="I171">
        <v>40.391018716510899</v>
      </c>
      <c r="J171">
        <v>34.659782954705598</v>
      </c>
      <c r="K171">
        <v>10.645394699180001</v>
      </c>
      <c r="L171">
        <v>61.553584218246797</v>
      </c>
      <c r="M171">
        <v>21.485624532509298</v>
      </c>
      <c r="N171">
        <v>92.2963457306479</v>
      </c>
      <c r="O171">
        <v>74.364917079385407</v>
      </c>
      <c r="P171">
        <v>188613.04567268901</v>
      </c>
      <c r="Q171">
        <v>216494.092112593</v>
      </c>
      <c r="R171">
        <v>83.762984331429294</v>
      </c>
      <c r="S171">
        <v>693.38762632570001</v>
      </c>
      <c r="T171">
        <v>0.56615760551796401</v>
      </c>
      <c r="U171">
        <v>0.37406146942216401</v>
      </c>
      <c r="V171" s="1">
        <v>0</v>
      </c>
      <c r="W171">
        <v>0.10956893926200199</v>
      </c>
      <c r="X171">
        <v>0.51636959131583304</v>
      </c>
      <c r="Y171" s="1">
        <v>0</v>
      </c>
      <c r="Z171">
        <v>0.23324554487250801</v>
      </c>
      <c r="AA171">
        <v>2.8861535206674001E-4</v>
      </c>
      <c r="AB171">
        <v>7.9299540393253706E-3</v>
      </c>
      <c r="AC171">
        <v>2.7144283525528702E-3</v>
      </c>
      <c r="AD171" s="1">
        <v>0</v>
      </c>
      <c r="AE171" s="3">
        <v>9.7073671918072695E-3</v>
      </c>
      <c r="AF171" s="3">
        <v>3.4528599974422199E-3</v>
      </c>
      <c r="AG171" s="3">
        <v>4.5732069750066802E-3</v>
      </c>
      <c r="AH171">
        <v>10.921422681909799</v>
      </c>
      <c r="AI171">
        <v>0.20148969358358301</v>
      </c>
      <c r="AJ171">
        <v>1175.2801705878501</v>
      </c>
      <c r="AK171" t="s">
        <v>97</v>
      </c>
      <c r="AL171" t="s">
        <v>98</v>
      </c>
      <c r="AM171">
        <v>40084044466.360001</v>
      </c>
      <c r="AN171" s="7">
        <v>212520</v>
      </c>
      <c r="AO171" s="1">
        <f t="shared" si="50"/>
        <v>1.6799733146593786E-2</v>
      </c>
      <c r="AP171" s="8">
        <f t="shared" si="51"/>
        <v>18.397426930965612</v>
      </c>
      <c r="AQ171" s="14">
        <v>1</v>
      </c>
      <c r="AR171" s="15">
        <f t="shared" si="52"/>
        <v>0.12082420930595417</v>
      </c>
      <c r="AS171" s="15">
        <f t="shared" si="53"/>
        <v>-0.21874617081144732</v>
      </c>
    </row>
    <row r="172" spans="1:45" x14ac:dyDescent="0.25">
      <c r="A172" t="s">
        <v>37</v>
      </c>
      <c r="B172">
        <v>21.710094105553001</v>
      </c>
      <c r="C172">
        <v>2.9630286805270901E-2</v>
      </c>
      <c r="D172">
        <v>30.2977501545639</v>
      </c>
      <c r="E172">
        <v>32.450306874409499</v>
      </c>
      <c r="F172" s="1">
        <v>0</v>
      </c>
      <c r="G172" s="1">
        <v>0</v>
      </c>
      <c r="H172">
        <v>4.3232807417013701</v>
      </c>
      <c r="I172">
        <v>62.799273169834599</v>
      </c>
      <c r="J172">
        <v>57.5199553354689</v>
      </c>
      <c r="K172">
        <v>32.282462380785098</v>
      </c>
      <c r="L172">
        <v>85.343201642985903</v>
      </c>
      <c r="M172">
        <v>21.630320168108799</v>
      </c>
      <c r="N172">
        <v>91.699683521950504</v>
      </c>
      <c r="O172">
        <v>73.912679149947905</v>
      </c>
      <c r="P172">
        <v>177026.721383736</v>
      </c>
      <c r="Q172">
        <v>203385.52840837699</v>
      </c>
      <c r="R172">
        <v>83.804770866424406</v>
      </c>
      <c r="S172">
        <v>693.83596764014999</v>
      </c>
      <c r="T172">
        <v>0.608632011796855</v>
      </c>
      <c r="U172">
        <v>0.33942282203017299</v>
      </c>
      <c r="V172" s="1">
        <v>0</v>
      </c>
      <c r="W172">
        <v>7.24867691007684E-2</v>
      </c>
      <c r="X172">
        <v>0.58809040886905795</v>
      </c>
      <c r="Y172" s="1">
        <v>0</v>
      </c>
      <c r="Z172">
        <v>0.21258267892649699</v>
      </c>
      <c r="AA172">
        <v>2.9005960494549703E-4</v>
      </c>
      <c r="AB172">
        <v>7.7812852231986399E-3</v>
      </c>
      <c r="AC172">
        <v>2.6986409539842002E-3</v>
      </c>
      <c r="AD172" s="1">
        <v>0</v>
      </c>
      <c r="AE172" s="3">
        <v>1.3321017491090799E-2</v>
      </c>
      <c r="AF172" s="3">
        <v>3.4519907878004701E-3</v>
      </c>
      <c r="AG172" s="3">
        <v>5.5394020228177604E-3</v>
      </c>
      <c r="AH172">
        <v>10.8407954830853</v>
      </c>
      <c r="AI172">
        <v>0.20180236666249299</v>
      </c>
      <c r="AJ172">
        <v>1619.5330688312599</v>
      </c>
      <c r="AK172" t="s">
        <v>99</v>
      </c>
      <c r="AL172" t="s">
        <v>100</v>
      </c>
      <c r="AM172">
        <v>22353872216.009998</v>
      </c>
      <c r="AN172" s="7">
        <v>126274</v>
      </c>
      <c r="AO172" s="1">
        <f t="shared" si="50"/>
        <v>1.7607427604386272E-2</v>
      </c>
      <c r="AP172" s="8">
        <f t="shared" si="51"/>
        <v>19.198235875930457</v>
      </c>
      <c r="AQ172" s="14">
        <v>1</v>
      </c>
      <c r="AR172" s="15">
        <f t="shared" si="52"/>
        <v>0.13083797104356631</v>
      </c>
      <c r="AS172" s="15">
        <f t="shared" si="53"/>
        <v>-0.28344203794674494</v>
      </c>
    </row>
    <row r="173" spans="1:45" x14ac:dyDescent="0.25">
      <c r="A173" t="s">
        <v>37</v>
      </c>
      <c r="B173">
        <v>22.328856233111399</v>
      </c>
      <c r="C173">
        <v>3.12337036997242E-2</v>
      </c>
      <c r="D173">
        <v>31.6673515071755</v>
      </c>
      <c r="E173">
        <v>49.782780181849198</v>
      </c>
      <c r="F173" s="1">
        <v>0</v>
      </c>
      <c r="G173" s="1">
        <v>0</v>
      </c>
      <c r="H173">
        <v>4.5059042962102698</v>
      </c>
      <c r="I173">
        <v>86.679423173750706</v>
      </c>
      <c r="J173">
        <v>82.358650647089306</v>
      </c>
      <c r="K173">
        <v>51.122483431004397</v>
      </c>
      <c r="L173">
        <v>110.760165607007</v>
      </c>
      <c r="M173">
        <v>21.711788646033298</v>
      </c>
      <c r="N173">
        <v>91.879063596670704</v>
      </c>
      <c r="O173">
        <v>74.142050862803401</v>
      </c>
      <c r="P173">
        <v>165713.70780618599</v>
      </c>
      <c r="Q173">
        <v>191173.437385845</v>
      </c>
      <c r="R173">
        <v>83.858946610167393</v>
      </c>
      <c r="S173">
        <v>703.86688838243799</v>
      </c>
      <c r="T173">
        <v>0.656000775986747</v>
      </c>
      <c r="U173">
        <v>0.28036002894478101</v>
      </c>
      <c r="V173" s="1">
        <v>0</v>
      </c>
      <c r="W173">
        <v>5.0523868824847898E-2</v>
      </c>
      <c r="X173">
        <v>0.66911610223036999</v>
      </c>
      <c r="Y173" s="1">
        <v>0</v>
      </c>
      <c r="Z173">
        <v>0.17701328868917901</v>
      </c>
      <c r="AA173">
        <v>2.8993662507578299E-4</v>
      </c>
      <c r="AB173">
        <v>7.6269766260817504E-3</v>
      </c>
      <c r="AC173">
        <v>2.1921648806540201E-3</v>
      </c>
      <c r="AD173" s="1">
        <v>0</v>
      </c>
      <c r="AE173" s="3">
        <v>1.4850433324324499E-2</v>
      </c>
      <c r="AF173" s="3">
        <v>3.43946659456915E-3</v>
      </c>
      <c r="AG173" s="3">
        <v>6.2743088358976698E-3</v>
      </c>
      <c r="AH173">
        <v>10.7612234227807</v>
      </c>
      <c r="AI173">
        <v>0.20130921297617599</v>
      </c>
      <c r="AJ173">
        <v>2093.8224337001102</v>
      </c>
      <c r="AK173" t="s">
        <v>101</v>
      </c>
      <c r="AL173" t="s">
        <v>102</v>
      </c>
      <c r="AM173">
        <v>10253369956.799999</v>
      </c>
      <c r="AN173" s="7">
        <v>61874</v>
      </c>
      <c r="AO173" s="1">
        <f t="shared" si="50"/>
        <v>1.8164577045450075E-2</v>
      </c>
      <c r="AP173" s="8">
        <f t="shared" si="51"/>
        <v>19.746430151066217</v>
      </c>
      <c r="AQ173" s="14">
        <v>1</v>
      </c>
      <c r="AR173" s="15">
        <f t="shared" si="52"/>
        <v>0.1307793896055558</v>
      </c>
      <c r="AS173" s="15">
        <f t="shared" si="53"/>
        <v>-0.29489347323372128</v>
      </c>
    </row>
    <row r="174" spans="1:45" x14ac:dyDescent="0.25">
      <c r="A174" t="s">
        <v>37</v>
      </c>
      <c r="B174">
        <v>23.277814884035099</v>
      </c>
      <c r="C174">
        <v>3.2355751771775201E-2</v>
      </c>
      <c r="D174">
        <v>32.611058685726</v>
      </c>
      <c r="E174">
        <v>64.669923977608704</v>
      </c>
      <c r="F174" s="1">
        <v>0</v>
      </c>
      <c r="G174" s="1">
        <v>0</v>
      </c>
      <c r="H174">
        <v>4.6641470913223397</v>
      </c>
      <c r="I174">
        <v>109.25101250297</v>
      </c>
      <c r="J174">
        <v>105.632716506911</v>
      </c>
      <c r="K174">
        <v>69.112960805546294</v>
      </c>
      <c r="L174">
        <v>134.428618499788</v>
      </c>
      <c r="M174">
        <v>21.893082380901301</v>
      </c>
      <c r="N174">
        <v>91.6729720040438</v>
      </c>
      <c r="O174">
        <v>73.890948627562196</v>
      </c>
      <c r="P174">
        <v>158472.76681038601</v>
      </c>
      <c r="Q174">
        <v>184424.48173802099</v>
      </c>
      <c r="R174">
        <v>83.963690935579194</v>
      </c>
      <c r="S174">
        <v>713.21318393188801</v>
      </c>
      <c r="T174">
        <v>0.706264882144929</v>
      </c>
      <c r="U174">
        <v>0.236080395566828</v>
      </c>
      <c r="V174" s="1">
        <v>0</v>
      </c>
      <c r="W174">
        <v>4.23811311050993E-2</v>
      </c>
      <c r="X174">
        <v>0.72153847332807197</v>
      </c>
      <c r="Y174" s="1">
        <v>0</v>
      </c>
      <c r="Z174">
        <v>0.14879207282811599</v>
      </c>
      <c r="AA174">
        <v>2.9260280391089401E-4</v>
      </c>
      <c r="AB174">
        <v>7.5245434872420599E-3</v>
      </c>
      <c r="AC174">
        <v>1.59170309899929E-3</v>
      </c>
      <c r="AD174" s="1">
        <v>0</v>
      </c>
      <c r="AE174" s="3">
        <v>1.51402454957509E-2</v>
      </c>
      <c r="AF174" s="3">
        <v>3.44550121119329E-3</v>
      </c>
      <c r="AG174" s="3">
        <v>7.8067705986856204E-3</v>
      </c>
      <c r="AH174">
        <v>10.7064519823731</v>
      </c>
      <c r="AI174">
        <v>0.20260518610417499</v>
      </c>
      <c r="AJ174">
        <v>2592.9608561811401</v>
      </c>
      <c r="AK174" t="s">
        <v>103</v>
      </c>
      <c r="AL174" t="s">
        <v>104</v>
      </c>
      <c r="AM174">
        <v>3918080686.6199999</v>
      </c>
      <c r="AN174" s="7">
        <v>24724</v>
      </c>
      <c r="AO174" s="1">
        <f t="shared" si="50"/>
        <v>1.9596136145138811E-2</v>
      </c>
      <c r="AP174" s="8">
        <f t="shared" si="51"/>
        <v>21.139383098485766</v>
      </c>
      <c r="AQ174" s="14">
        <v>1</v>
      </c>
      <c r="AR174" s="15">
        <f t="shared" si="52"/>
        <v>0.10115866558577635</v>
      </c>
      <c r="AS174" s="15">
        <f t="shared" si="53"/>
        <v>-0.28619873680384689</v>
      </c>
    </row>
    <row r="175" spans="1:45" x14ac:dyDescent="0.25">
      <c r="A175" t="s">
        <v>37</v>
      </c>
      <c r="B175">
        <v>19.710645077615499</v>
      </c>
      <c r="C175">
        <v>3.2935431310666403E-2</v>
      </c>
      <c r="D175">
        <v>33.093908088992698</v>
      </c>
      <c r="E175">
        <v>84.835363131187293</v>
      </c>
      <c r="F175" s="1">
        <v>0</v>
      </c>
      <c r="G175" s="1">
        <v>0</v>
      </c>
      <c r="H175">
        <v>4.8671906253970301</v>
      </c>
      <c r="I175">
        <v>131.34205684422199</v>
      </c>
      <c r="J175">
        <v>129.650348439223</v>
      </c>
      <c r="K175">
        <v>86.262912092103804</v>
      </c>
      <c r="L175">
        <v>159.32960932798599</v>
      </c>
      <c r="M175">
        <v>22.010940538241201</v>
      </c>
      <c r="N175">
        <v>90.396115447431598</v>
      </c>
      <c r="O175">
        <v>72.811717785736406</v>
      </c>
      <c r="P175">
        <v>142275.72957466301</v>
      </c>
      <c r="Q175">
        <v>175478.777030912</v>
      </c>
      <c r="R175">
        <v>83.820748860144306</v>
      </c>
      <c r="S175">
        <v>717.20702798854495</v>
      </c>
      <c r="T175">
        <v>0.67482033984326595</v>
      </c>
      <c r="U175">
        <v>0.26585782788920798</v>
      </c>
      <c r="V175" s="1">
        <v>0</v>
      </c>
      <c r="W175">
        <v>4.5110071615156601E-2</v>
      </c>
      <c r="X175">
        <v>0.68903210049563501</v>
      </c>
      <c r="Y175" s="1">
        <v>0</v>
      </c>
      <c r="Z175">
        <v>0.16587391615146799</v>
      </c>
      <c r="AA175">
        <v>3.0712069744282601E-4</v>
      </c>
      <c r="AB175">
        <v>7.4721957902629697E-3</v>
      </c>
      <c r="AC175">
        <v>1.30504147889848E-3</v>
      </c>
      <c r="AD175" s="1">
        <v>0</v>
      </c>
      <c r="AE175" s="3">
        <v>1.6005847665028401E-2</v>
      </c>
      <c r="AF175" s="3">
        <v>3.4157631642732101E-3</v>
      </c>
      <c r="AG175" s="3">
        <v>7.8453299447481094E-3</v>
      </c>
      <c r="AH175">
        <v>10.564899268538399</v>
      </c>
      <c r="AI175">
        <v>0.20121836182312899</v>
      </c>
      <c r="AJ175">
        <v>3048.6054704852299</v>
      </c>
      <c r="AK175" t="s">
        <v>105</v>
      </c>
      <c r="AL175" t="s">
        <v>106</v>
      </c>
      <c r="AM175">
        <v>772699487.32000005</v>
      </c>
      <c r="AN175" s="7">
        <v>5431</v>
      </c>
      <c r="AO175" s="1">
        <f t="shared" si="50"/>
        <v>1.9563463302045524E-2</v>
      </c>
      <c r="AP175" s="8">
        <f t="shared" si="51"/>
        <v>21.107840103017928</v>
      </c>
      <c r="AQ175" s="14">
        <v>1</v>
      </c>
      <c r="AR175" s="15">
        <f t="shared" si="52"/>
        <v>-6.6193178391694474E-2</v>
      </c>
      <c r="AS175" s="15">
        <f t="shared" si="53"/>
        <v>-0.40440261619716589</v>
      </c>
    </row>
    <row r="176" spans="1:45" x14ac:dyDescent="0.25">
      <c r="A176" t="s">
        <v>37</v>
      </c>
      <c r="B176">
        <v>24.694484909883499</v>
      </c>
      <c r="C176">
        <v>3.5317396922487497E-2</v>
      </c>
      <c r="D176">
        <v>35.044884519071402</v>
      </c>
      <c r="E176">
        <v>112.58141703682701</v>
      </c>
      <c r="F176" s="1">
        <v>0</v>
      </c>
      <c r="G176" s="1">
        <v>0</v>
      </c>
      <c r="H176">
        <v>5.1454663626288104</v>
      </c>
      <c r="I176">
        <v>153.34994110573899</v>
      </c>
      <c r="J176">
        <v>150.91682939623499</v>
      </c>
      <c r="K176">
        <v>110.806057879703</v>
      </c>
      <c r="L176">
        <v>184.147806503384</v>
      </c>
      <c r="M176">
        <v>21.988590583293099</v>
      </c>
      <c r="N176">
        <v>88.797809805234493</v>
      </c>
      <c r="O176">
        <v>71.864552338817902</v>
      </c>
      <c r="P176">
        <v>129375.0175</v>
      </c>
      <c r="Q176">
        <v>165645.74123655699</v>
      </c>
      <c r="R176">
        <v>83.628656529569795</v>
      </c>
      <c r="S176">
        <v>704.92926518476895</v>
      </c>
      <c r="T176">
        <v>0.540248179794663</v>
      </c>
      <c r="U176">
        <v>0.411607097463774</v>
      </c>
      <c r="V176" s="1">
        <v>0</v>
      </c>
      <c r="W176">
        <v>4.2586706155743399E-2</v>
      </c>
      <c r="X176">
        <v>0.545806196380482</v>
      </c>
      <c r="Y176" s="1">
        <v>0</v>
      </c>
      <c r="Z176">
        <v>0.31009184587055999</v>
      </c>
      <c r="AA176">
        <v>3.04352555463768E-4</v>
      </c>
      <c r="AB176">
        <v>7.6450778626187899E-3</v>
      </c>
      <c r="AC176">
        <v>6.6398201739862098E-4</v>
      </c>
      <c r="AD176" s="1">
        <v>0</v>
      </c>
      <c r="AE176" s="3">
        <v>1.8867562634017902E-2</v>
      </c>
      <c r="AF176" s="3">
        <v>3.3819000201446301E-3</v>
      </c>
      <c r="AG176" s="3">
        <v>7.8362976210422201E-3</v>
      </c>
      <c r="AH176">
        <v>10.532067055747399</v>
      </c>
      <c r="AI176">
        <v>0.199926997544221</v>
      </c>
      <c r="AJ176">
        <v>3612.2081983806102</v>
      </c>
      <c r="AK176" t="s">
        <v>107</v>
      </c>
      <c r="AL176" t="s">
        <v>108</v>
      </c>
      <c r="AM176">
        <v>186300025.19999999</v>
      </c>
      <c r="AN176" s="7">
        <v>1440</v>
      </c>
      <c r="AO176" s="1">
        <f t="shared" si="50"/>
        <v>1.9702783509652724E-2</v>
      </c>
      <c r="AP176" s="8">
        <f t="shared" si="51"/>
        <v>21.24226209378326</v>
      </c>
      <c r="AQ176" s="14">
        <v>1</v>
      </c>
      <c r="AR176" s="15">
        <f t="shared" si="52"/>
        <v>0.16251672260039407</v>
      </c>
      <c r="AS176" s="15">
        <f t="shared" si="53"/>
        <v>-0.29534694581616394</v>
      </c>
    </row>
    <row r="177" spans="1:45" x14ac:dyDescent="0.25">
      <c r="AN177" s="7">
        <f>SUM(AN163:AN176)</f>
        <v>1625769</v>
      </c>
      <c r="AO177" s="1"/>
      <c r="AP177" s="8"/>
      <c r="AQ177" s="14"/>
      <c r="AR177" s="15"/>
      <c r="AS177" s="15"/>
    </row>
    <row r="178" spans="1:45" x14ac:dyDescent="0.25">
      <c r="AO178" t="s">
        <v>226</v>
      </c>
      <c r="AP178" t="s">
        <v>227</v>
      </c>
      <c r="AQ178" t="s">
        <v>228</v>
      </c>
      <c r="AR178" t="s">
        <v>229</v>
      </c>
      <c r="AS178" t="s">
        <v>237</v>
      </c>
    </row>
    <row r="179" spans="1:45" x14ac:dyDescent="0.25">
      <c r="A179" t="s">
        <v>0</v>
      </c>
      <c r="B179" t="s">
        <v>1</v>
      </c>
      <c r="C179" t="s">
        <v>2</v>
      </c>
      <c r="D179" t="s">
        <v>3</v>
      </c>
      <c r="E179" t="s">
        <v>5</v>
      </c>
      <c r="F179" t="s">
        <v>6</v>
      </c>
      <c r="G179" t="s">
        <v>208</v>
      </c>
      <c r="H179" t="s">
        <v>7</v>
      </c>
      <c r="I179" t="s">
        <v>8</v>
      </c>
      <c r="J179" t="s">
        <v>134</v>
      </c>
      <c r="K179" t="s">
        <v>143</v>
      </c>
      <c r="L179" t="s">
        <v>9</v>
      </c>
      <c r="M179" t="s">
        <v>10</v>
      </c>
      <c r="N179" t="s">
        <v>11</v>
      </c>
      <c r="O179" t="s">
        <v>13</v>
      </c>
      <c r="P179" t="s">
        <v>14</v>
      </c>
      <c r="Q179" t="s">
        <v>15</v>
      </c>
      <c r="R179" t="s">
        <v>16</v>
      </c>
      <c r="S179" t="s">
        <v>17</v>
      </c>
      <c r="T179" t="s">
        <v>18</v>
      </c>
      <c r="U179" t="s">
        <v>20</v>
      </c>
      <c r="V179" t="s">
        <v>21</v>
      </c>
      <c r="W179" t="s">
        <v>22</v>
      </c>
      <c r="X179" t="s">
        <v>23</v>
      </c>
      <c r="Y179" t="s">
        <v>24</v>
      </c>
      <c r="Z179" t="s">
        <v>25</v>
      </c>
      <c r="AA179" t="s">
        <v>26</v>
      </c>
      <c r="AB179" t="s">
        <v>27</v>
      </c>
      <c r="AC179" t="s">
        <v>120</v>
      </c>
      <c r="AD179" t="s">
        <v>28</v>
      </c>
      <c r="AE179" s="3" t="s">
        <v>29</v>
      </c>
      <c r="AF179" s="3" t="s">
        <v>233</v>
      </c>
      <c r="AG179" s="3" t="s">
        <v>30</v>
      </c>
      <c r="AH179" t="s">
        <v>31</v>
      </c>
      <c r="AI179" t="s">
        <v>32</v>
      </c>
      <c r="AJ179" t="s">
        <v>33</v>
      </c>
      <c r="AK179" t="s">
        <v>34</v>
      </c>
      <c r="AL179" t="s">
        <v>74</v>
      </c>
      <c r="AM179" t="s">
        <v>35</v>
      </c>
      <c r="AN179" s="7" t="s">
        <v>36</v>
      </c>
      <c r="AO179" s="15">
        <v>1.1000000000000001</v>
      </c>
      <c r="AP179" s="15">
        <v>0</v>
      </c>
      <c r="AQ179" s="15">
        <v>0</v>
      </c>
      <c r="AR179" s="15">
        <v>1</v>
      </c>
    </row>
    <row r="180" spans="1:45" x14ac:dyDescent="0.25">
      <c r="A180" t="s">
        <v>37</v>
      </c>
      <c r="B180">
        <v>36.541329832872002</v>
      </c>
      <c r="C180">
        <v>2.3863651001242499E-2</v>
      </c>
      <c r="D180">
        <v>25.161371147483301</v>
      </c>
      <c r="E180">
        <v>-27.5757515994814</v>
      </c>
      <c r="F180" s="1">
        <v>0</v>
      </c>
      <c r="G180" s="1">
        <v>0</v>
      </c>
      <c r="H180">
        <v>3.5168526382448899</v>
      </c>
      <c r="I180">
        <v>-79.608492606687605</v>
      </c>
      <c r="J180">
        <v>-73.409435853924805</v>
      </c>
      <c r="K180">
        <v>-111.604493542976</v>
      </c>
      <c r="L180">
        <v>-60.233394052497403</v>
      </c>
      <c r="M180">
        <v>22.4535832056925</v>
      </c>
      <c r="N180">
        <v>93.207301849909399</v>
      </c>
      <c r="O180">
        <v>66.186056311984999</v>
      </c>
      <c r="P180">
        <v>205222.69689042401</v>
      </c>
      <c r="Q180">
        <v>229037.175868747</v>
      </c>
      <c r="R180">
        <v>83.394184123635995</v>
      </c>
      <c r="S180">
        <v>659.04583114825198</v>
      </c>
      <c r="T180">
        <v>0.33350301747505301</v>
      </c>
      <c r="U180">
        <v>0.44151659081367101</v>
      </c>
      <c r="V180" s="1">
        <v>0</v>
      </c>
      <c r="W180">
        <v>0.30281649058530102</v>
      </c>
      <c r="X180">
        <v>0.25566691860102703</v>
      </c>
      <c r="Y180" s="1">
        <v>0</v>
      </c>
      <c r="Z180">
        <v>0.475534141649741</v>
      </c>
      <c r="AA180">
        <v>3.0924643396926498E-4</v>
      </c>
      <c r="AB180">
        <v>1.1580159363732301E-2</v>
      </c>
      <c r="AC180">
        <v>9.5039263570717298E-4</v>
      </c>
      <c r="AD180" s="1">
        <v>0</v>
      </c>
      <c r="AE180" s="3">
        <v>1.10055412613744E-2</v>
      </c>
      <c r="AF180" s="3">
        <v>3.95299359829176E-3</v>
      </c>
      <c r="AG180" s="3">
        <v>1.32796448005456E-4</v>
      </c>
      <c r="AH180">
        <v>69.972086975417596</v>
      </c>
      <c r="AI180">
        <v>5.9151453199677198</v>
      </c>
      <c r="AJ180">
        <v>39.338086543472301</v>
      </c>
      <c r="AK180" t="s">
        <v>87</v>
      </c>
      <c r="AL180" t="s">
        <v>88</v>
      </c>
      <c r="AM180">
        <v>207890591.94999999</v>
      </c>
      <c r="AN180" s="7">
        <v>1013</v>
      </c>
      <c r="AO180" s="1">
        <f>AA180+AB180*$AO$124+AF180*AQ180+AG180*$AR$124</f>
        <v>1.5975195843998782E-2</v>
      </c>
      <c r="AP180" s="8">
        <f>100*(1-(1-AO180)^12)</f>
        <v>17.57242007636367</v>
      </c>
      <c r="AQ180" s="14">
        <v>1</v>
      </c>
      <c r="AR180" s="15">
        <f>B180/AP180-1</f>
        <v>1.0794705381544487</v>
      </c>
      <c r="AS180" s="15">
        <f>B180/D180-1</f>
        <v>0.4522789564481644</v>
      </c>
    </row>
    <row r="181" spans="1:45" x14ac:dyDescent="0.25">
      <c r="A181" t="s">
        <v>37</v>
      </c>
      <c r="B181">
        <v>34.758249058732197</v>
      </c>
      <c r="C181">
        <v>2.6637109861621801E-2</v>
      </c>
      <c r="D181">
        <v>27.673505756971299</v>
      </c>
      <c r="E181">
        <v>-19.6786196238949</v>
      </c>
      <c r="F181" s="1">
        <v>0</v>
      </c>
      <c r="G181" s="1">
        <v>0</v>
      </c>
      <c r="H181">
        <v>3.5993455568634198</v>
      </c>
      <c r="I181">
        <v>-56.713733692845501</v>
      </c>
      <c r="J181">
        <v>-54.672332615034001</v>
      </c>
      <c r="K181">
        <v>-101.744189752414</v>
      </c>
      <c r="L181">
        <v>-36.692025965898601</v>
      </c>
      <c r="M181">
        <v>22.049543436315599</v>
      </c>
      <c r="N181">
        <v>92.441540827935398</v>
      </c>
      <c r="O181">
        <v>65.182289788058796</v>
      </c>
      <c r="P181">
        <v>198747.88009985001</v>
      </c>
      <c r="Q181">
        <v>221952.741451168</v>
      </c>
      <c r="R181">
        <v>83.233948236040007</v>
      </c>
      <c r="S181">
        <v>678.242426349384</v>
      </c>
      <c r="T181">
        <v>0.38003497983045498</v>
      </c>
      <c r="U181">
        <v>0.44307061219167598</v>
      </c>
      <c r="V181" s="1">
        <v>0</v>
      </c>
      <c r="W181">
        <v>0.24484828858601099</v>
      </c>
      <c r="X181">
        <v>0.31208109922231098</v>
      </c>
      <c r="Y181" s="1">
        <v>0</v>
      </c>
      <c r="Z181">
        <v>0.47099530405378098</v>
      </c>
      <c r="AA181">
        <v>3.1775215462860699E-4</v>
      </c>
      <c r="AB181">
        <v>1.2199967567494001E-2</v>
      </c>
      <c r="AC181">
        <v>1.2158081599946201E-3</v>
      </c>
      <c r="AD181" s="1">
        <v>0</v>
      </c>
      <c r="AE181" s="3">
        <v>1.28577368427638E-2</v>
      </c>
      <c r="AF181" s="3">
        <v>4.8619049815485597E-3</v>
      </c>
      <c r="AG181" s="3">
        <v>1.0643319943025701E-4</v>
      </c>
      <c r="AH181">
        <v>83.642899714479199</v>
      </c>
      <c r="AI181">
        <v>3.6296523000727401</v>
      </c>
      <c r="AJ181">
        <v>108.686603698151</v>
      </c>
      <c r="AK181" t="s">
        <v>89</v>
      </c>
      <c r="AL181" t="s">
        <v>90</v>
      </c>
      <c r="AM181">
        <v>398092003.83999997</v>
      </c>
      <c r="AN181" s="7">
        <v>2003</v>
      </c>
      <c r="AO181" s="1">
        <f t="shared" ref="AO181:AO186" si="54">AA181+AB181*$AO$124+AF181*AQ181+AG181*$AR$124</f>
        <v>1.7486057903101423E-2</v>
      </c>
      <c r="AP181" s="8">
        <f t="shared" ref="AP181:AP186" si="55">100*(1-(1-AO181)^12)</f>
        <v>19.078362585953812</v>
      </c>
      <c r="AQ181" s="14">
        <v>1</v>
      </c>
      <c r="AR181" s="15">
        <f t="shared" ref="AR181:AR186" si="56">B181/AP181-1</f>
        <v>0.82186751625752685</v>
      </c>
      <c r="AS181" s="15">
        <f t="shared" ref="AS181:AS186" si="57">B181/D181-1</f>
        <v>0.25601177400431685</v>
      </c>
    </row>
    <row r="182" spans="1:45" x14ac:dyDescent="0.25">
      <c r="A182" t="s">
        <v>37</v>
      </c>
      <c r="B182">
        <v>45.318309953016197</v>
      </c>
      <c r="C182">
        <v>3.2167871804793698E-2</v>
      </c>
      <c r="D182">
        <v>32.453878257504698</v>
      </c>
      <c r="E182">
        <v>-8.5882757477439196</v>
      </c>
      <c r="F182" s="1">
        <v>0</v>
      </c>
      <c r="G182" s="1">
        <v>0</v>
      </c>
      <c r="H182">
        <v>3.7685304505273902</v>
      </c>
      <c r="I182">
        <v>-33.044939951793197</v>
      </c>
      <c r="J182">
        <v>-32.096913001657001</v>
      </c>
      <c r="K182">
        <v>-83.615943648111795</v>
      </c>
      <c r="L182">
        <v>-12.406277104030799</v>
      </c>
      <c r="M182">
        <v>20.913430955632599</v>
      </c>
      <c r="N182">
        <v>91.899514662021602</v>
      </c>
      <c r="O182">
        <v>62.644708885281297</v>
      </c>
      <c r="P182">
        <v>192001.495327679</v>
      </c>
      <c r="Q182">
        <v>219378.46654593901</v>
      </c>
      <c r="R182">
        <v>82.943011890741502</v>
      </c>
      <c r="S182">
        <v>683.77323477744096</v>
      </c>
      <c r="T182">
        <v>0.35444307387611101</v>
      </c>
      <c r="U182">
        <v>0.48141885180553701</v>
      </c>
      <c r="V182" s="1">
        <v>0</v>
      </c>
      <c r="W182">
        <v>0.15393895618346301</v>
      </c>
      <c r="X182">
        <v>0.36464219201099901</v>
      </c>
      <c r="Y182" s="1">
        <v>0</v>
      </c>
      <c r="Z182">
        <v>0.49126427066235701</v>
      </c>
      <c r="AA182">
        <v>3.38199353583337E-4</v>
      </c>
      <c r="AB182">
        <v>1.26684443725867E-2</v>
      </c>
      <c r="AC182">
        <v>1.58973108417994E-3</v>
      </c>
      <c r="AD182" s="1">
        <v>0</v>
      </c>
      <c r="AE182" s="3">
        <v>1.7179805580980801E-2</v>
      </c>
      <c r="AF182" s="3">
        <v>5.3678552590304398E-3</v>
      </c>
      <c r="AG182" s="3">
        <v>3.9134004535058597E-4</v>
      </c>
      <c r="AH182">
        <v>111.57562336871101</v>
      </c>
      <c r="AI182">
        <v>8.1630343083837396</v>
      </c>
      <c r="AJ182">
        <v>266.28102300699999</v>
      </c>
      <c r="AK182" t="s">
        <v>91</v>
      </c>
      <c r="AL182" t="s">
        <v>92</v>
      </c>
      <c r="AM182">
        <v>498051878.88</v>
      </c>
      <c r="AN182" s="7">
        <v>2594</v>
      </c>
      <c r="AO182" s="1">
        <f t="shared" si="54"/>
        <v>1.8765839030551061E-2</v>
      </c>
      <c r="AP182" s="8">
        <f t="shared" si="55"/>
        <v>20.334201512920881</v>
      </c>
      <c r="AQ182" s="14">
        <v>1</v>
      </c>
      <c r="AR182" s="15">
        <f t="shared" si="56"/>
        <v>1.2286741834548933</v>
      </c>
      <c r="AS182" s="15">
        <f t="shared" si="57"/>
        <v>0.39639119840898229</v>
      </c>
    </row>
    <row r="183" spans="1:45" x14ac:dyDescent="0.25">
      <c r="A183" t="s">
        <v>37</v>
      </c>
      <c r="B183">
        <v>52.641025104292197</v>
      </c>
      <c r="C183">
        <v>3.3203464208123E-2</v>
      </c>
      <c r="D183">
        <v>33.316094560550901</v>
      </c>
      <c r="E183">
        <v>4.4856299713026297</v>
      </c>
      <c r="F183" s="1">
        <v>0</v>
      </c>
      <c r="G183" s="1">
        <v>0</v>
      </c>
      <c r="H183">
        <v>3.9163090680954999</v>
      </c>
      <c r="I183">
        <v>-8.7158047314561795</v>
      </c>
      <c r="J183">
        <v>-8.4587459667067701</v>
      </c>
      <c r="K183">
        <v>-60.951741190754298</v>
      </c>
      <c r="L183">
        <v>12.3488928440562</v>
      </c>
      <c r="M183">
        <v>20.504520930801998</v>
      </c>
      <c r="N183">
        <v>91.953322969231095</v>
      </c>
      <c r="O183">
        <v>61.317058645533301</v>
      </c>
      <c r="P183">
        <v>187675.34798895</v>
      </c>
      <c r="Q183">
        <v>217329.35649495601</v>
      </c>
      <c r="R183">
        <v>83.097762209427103</v>
      </c>
      <c r="S183">
        <v>687.91209120895701</v>
      </c>
      <c r="T183">
        <v>0.41219517167573899</v>
      </c>
      <c r="U183">
        <v>0.42699106214798999</v>
      </c>
      <c r="V183" s="1">
        <v>0</v>
      </c>
      <c r="W183">
        <v>0.11301825689806699</v>
      </c>
      <c r="X183">
        <v>0.45999068095394202</v>
      </c>
      <c r="Y183" s="1">
        <v>0</v>
      </c>
      <c r="Z183">
        <v>0.44033961296093999</v>
      </c>
      <c r="AA183">
        <v>3.4753550548975102E-4</v>
      </c>
      <c r="AB183">
        <v>1.2813504712232301E-2</v>
      </c>
      <c r="AC183">
        <v>2.1172286857650798E-3</v>
      </c>
      <c r="AD183" s="1">
        <v>0</v>
      </c>
      <c r="AE183" s="3">
        <v>1.6394856390066499E-2</v>
      </c>
      <c r="AF183" s="3">
        <v>5.4497929932802803E-3</v>
      </c>
      <c r="AG183" s="3">
        <v>1.5297851744610199E-3</v>
      </c>
      <c r="AH183">
        <v>201.54379566563199</v>
      </c>
      <c r="AI183">
        <v>18.091594800296601</v>
      </c>
      <c r="AJ183">
        <v>542.861204110009</v>
      </c>
      <c r="AK183" t="s">
        <v>93</v>
      </c>
      <c r="AL183" t="s">
        <v>94</v>
      </c>
      <c r="AM183">
        <v>509538569.79000002</v>
      </c>
      <c r="AN183" s="7">
        <v>2715</v>
      </c>
      <c r="AO183" s="1">
        <f t="shared" si="54"/>
        <v>2.0140618385463351E-2</v>
      </c>
      <c r="AP183" s="8">
        <f t="shared" si="55"/>
        <v>21.66333810485196</v>
      </c>
      <c r="AQ183" s="14">
        <v>1</v>
      </c>
      <c r="AR183" s="15">
        <f t="shared" si="56"/>
        <v>1.4299590787673733</v>
      </c>
      <c r="AS183" s="15">
        <f t="shared" si="57"/>
        <v>0.58004789572856064</v>
      </c>
    </row>
    <row r="184" spans="1:45" x14ac:dyDescent="0.25">
      <c r="A184" t="s">
        <v>37</v>
      </c>
      <c r="B184">
        <v>68.031575177225093</v>
      </c>
      <c r="C184">
        <v>3.4599789278951097E-2</v>
      </c>
      <c r="D184">
        <v>34.462680994671501</v>
      </c>
      <c r="E184">
        <v>16.9126601743395</v>
      </c>
      <c r="F184" s="1">
        <v>0</v>
      </c>
      <c r="G184" s="1">
        <v>0</v>
      </c>
      <c r="H184">
        <v>4.0465587393903597</v>
      </c>
      <c r="I184">
        <v>14.086914626210699</v>
      </c>
      <c r="J184">
        <v>12.508455656488801</v>
      </c>
      <c r="K184">
        <v>-40.003463313071897</v>
      </c>
      <c r="L184">
        <v>36.362884497759303</v>
      </c>
      <c r="M184">
        <v>20.119766652415802</v>
      </c>
      <c r="N184">
        <v>92.068026356039297</v>
      </c>
      <c r="O184">
        <v>58.984211016321197</v>
      </c>
      <c r="P184">
        <v>176925.36163378801</v>
      </c>
      <c r="Q184">
        <v>207533.11251240701</v>
      </c>
      <c r="R184">
        <v>82.912319302269395</v>
      </c>
      <c r="S184">
        <v>693.77265137612301</v>
      </c>
      <c r="T184">
        <v>0.43416812988050002</v>
      </c>
      <c r="U184">
        <v>0.41981910672845002</v>
      </c>
      <c r="V184" s="1">
        <v>0</v>
      </c>
      <c r="W184">
        <v>9.3527560452253702E-2</v>
      </c>
      <c r="X184">
        <v>0.48665333281929601</v>
      </c>
      <c r="Y184" s="1">
        <v>0</v>
      </c>
      <c r="Z184">
        <v>0.45089876722031003</v>
      </c>
      <c r="AA184">
        <v>3.8778939513643598E-4</v>
      </c>
      <c r="AB184">
        <v>1.2310749998339201E-2</v>
      </c>
      <c r="AC184">
        <v>2.6510381114115901E-3</v>
      </c>
      <c r="AD184" s="1">
        <v>0</v>
      </c>
      <c r="AE184" s="3">
        <v>1.6961761583519801E-2</v>
      </c>
      <c r="AF184" s="3">
        <v>5.4858286762374704E-3</v>
      </c>
      <c r="AG184" s="3">
        <v>2.2879013472037698E-3</v>
      </c>
      <c r="AH184">
        <v>241.23721397695201</v>
      </c>
      <c r="AI184">
        <v>32.764183431198603</v>
      </c>
      <c r="AJ184">
        <v>869.85625922124098</v>
      </c>
      <c r="AK184" t="s">
        <v>95</v>
      </c>
      <c r="AL184" t="s">
        <v>96</v>
      </c>
      <c r="AM184">
        <v>349781439.94999999</v>
      </c>
      <c r="AN184" s="7">
        <v>1977</v>
      </c>
      <c r="AO184" s="1">
        <f t="shared" si="54"/>
        <v>2.0472269416916877E-2</v>
      </c>
      <c r="AP184" s="8">
        <f t="shared" si="55"/>
        <v>21.980919895417351</v>
      </c>
      <c r="AQ184" s="14">
        <v>1</v>
      </c>
      <c r="AR184" s="15">
        <f t="shared" si="56"/>
        <v>2.0950285748235915</v>
      </c>
      <c r="AS184" s="15">
        <f t="shared" si="57"/>
        <v>0.97406508181252338</v>
      </c>
    </row>
    <row r="185" spans="1:45" x14ac:dyDescent="0.25">
      <c r="A185" t="s">
        <v>37</v>
      </c>
      <c r="B185">
        <v>76.416061468999203</v>
      </c>
      <c r="C185">
        <v>3.81076493617723E-2</v>
      </c>
      <c r="D185">
        <v>37.263880423693799</v>
      </c>
      <c r="E185">
        <v>25.5517883635688</v>
      </c>
      <c r="F185" s="1">
        <v>0</v>
      </c>
      <c r="G185" s="1">
        <v>0</v>
      </c>
      <c r="H185">
        <v>4.1671654027463099</v>
      </c>
      <c r="I185">
        <v>38.423679926920997</v>
      </c>
      <c r="J185">
        <v>36.635993642583799</v>
      </c>
      <c r="K185">
        <v>-19.2851091691136</v>
      </c>
      <c r="L185">
        <v>61.878205268707397</v>
      </c>
      <c r="M185">
        <v>19.852107149120499</v>
      </c>
      <c r="N185">
        <v>91.723833665324705</v>
      </c>
      <c r="O185">
        <v>57.314931108609699</v>
      </c>
      <c r="P185">
        <v>166920.57021397099</v>
      </c>
      <c r="Q185">
        <v>204190.82541854901</v>
      </c>
      <c r="R185">
        <v>82.744382289792497</v>
      </c>
      <c r="S185">
        <v>697.194007660598</v>
      </c>
      <c r="T185">
        <v>0.40152601985568098</v>
      </c>
      <c r="U185">
        <v>0.40254676578618198</v>
      </c>
      <c r="V185" s="1">
        <v>0</v>
      </c>
      <c r="W185">
        <v>0.112057982681768</v>
      </c>
      <c r="X185">
        <v>0.48539525153204899</v>
      </c>
      <c r="Y185" s="1">
        <v>0</v>
      </c>
      <c r="Z185">
        <v>0.45234061729407299</v>
      </c>
      <c r="AA185">
        <v>4.6040669885512699E-4</v>
      </c>
      <c r="AB185">
        <v>1.2121774375685099E-2</v>
      </c>
      <c r="AC185">
        <v>2.5503111965764899E-3</v>
      </c>
      <c r="AD185" s="1">
        <v>0</v>
      </c>
      <c r="AE185" s="3">
        <v>1.89586811424758E-2</v>
      </c>
      <c r="AF185" s="3">
        <v>5.5597521880617904E-3</v>
      </c>
      <c r="AG185" s="3">
        <v>4.01644626980323E-3</v>
      </c>
      <c r="AH185">
        <v>167.36463218723199</v>
      </c>
      <c r="AI185">
        <v>11.4335780166503</v>
      </c>
      <c r="AJ185">
        <v>1219.8216457241399</v>
      </c>
      <c r="AK185" t="s">
        <v>97</v>
      </c>
      <c r="AL185" t="s">
        <v>98</v>
      </c>
      <c r="AM185">
        <v>265236786.06999999</v>
      </c>
      <c r="AN185" s="7">
        <v>1589</v>
      </c>
      <c r="AO185" s="1">
        <f t="shared" si="54"/>
        <v>2.2158379532405244E-2</v>
      </c>
      <c r="AP185" s="8">
        <f t="shared" si="55"/>
        <v>23.577327386404555</v>
      </c>
      <c r="AQ185" s="14">
        <v>1</v>
      </c>
      <c r="AR185" s="15">
        <f t="shared" si="56"/>
        <v>2.2410824270550345</v>
      </c>
      <c r="AS185" s="15">
        <f t="shared" si="57"/>
        <v>1.0506737516367446</v>
      </c>
    </row>
    <row r="186" spans="1:45" x14ac:dyDescent="0.25">
      <c r="A186" t="s">
        <v>37</v>
      </c>
      <c r="B186">
        <v>80.229771263862702</v>
      </c>
      <c r="C186">
        <v>4.20951101759812E-2</v>
      </c>
      <c r="D186">
        <v>40.314521147429097</v>
      </c>
      <c r="E186">
        <v>30.044588767839301</v>
      </c>
      <c r="F186" s="1">
        <v>0</v>
      </c>
      <c r="G186" s="1">
        <v>0</v>
      </c>
      <c r="H186">
        <v>4.2575236357625199</v>
      </c>
      <c r="I186">
        <v>60.482230078277397</v>
      </c>
      <c r="J186">
        <v>59.306270067247901</v>
      </c>
      <c r="K186">
        <v>-1.6296414701227599</v>
      </c>
      <c r="L186">
        <v>85.520692417171205</v>
      </c>
      <c r="M186">
        <v>19.515131655130698</v>
      </c>
      <c r="N186">
        <v>90.349755833299895</v>
      </c>
      <c r="O186">
        <v>53.412571057155503</v>
      </c>
      <c r="P186">
        <v>154631.76743519699</v>
      </c>
      <c r="Q186">
        <v>200324.43943917801</v>
      </c>
      <c r="R186">
        <v>82.529122524603196</v>
      </c>
      <c r="S186">
        <v>699.68511302776699</v>
      </c>
      <c r="T186">
        <v>0.35637837706963099</v>
      </c>
      <c r="U186">
        <v>0.38794951342077799</v>
      </c>
      <c r="V186" s="1">
        <v>0</v>
      </c>
      <c r="W186">
        <v>0.14078802186598799</v>
      </c>
      <c r="X186">
        <v>0.47126246471323202</v>
      </c>
      <c r="Y186" s="1">
        <v>0</v>
      </c>
      <c r="Z186">
        <v>0.46529173667649798</v>
      </c>
      <c r="AA186">
        <v>6.3220624706866095E-4</v>
      </c>
      <c r="AB186">
        <v>1.17440160233725E-2</v>
      </c>
      <c r="AC186">
        <v>1.9423265623777801E-3</v>
      </c>
      <c r="AD186" s="1">
        <v>0</v>
      </c>
      <c r="AE186" s="3">
        <v>2.1652207511692001E-2</v>
      </c>
      <c r="AF186" s="3">
        <v>5.6445751115707004E-3</v>
      </c>
      <c r="AG186" s="3">
        <v>6.12364940018203E-3</v>
      </c>
      <c r="AH186">
        <v>258.18836701397697</v>
      </c>
      <c r="AI186">
        <v>22.535172852728699</v>
      </c>
      <c r="AJ186">
        <v>1551.03162140717</v>
      </c>
      <c r="AK186" t="s">
        <v>99</v>
      </c>
      <c r="AL186" t="s">
        <v>100</v>
      </c>
      <c r="AM186">
        <v>113345085.53</v>
      </c>
      <c r="AN186" s="7">
        <v>733</v>
      </c>
      <c r="AO186" s="1">
        <f t="shared" si="54"/>
        <v>2.4144446782193893E-2</v>
      </c>
      <c r="AP186" s="8">
        <f t="shared" si="55"/>
        <v>25.419300141937384</v>
      </c>
      <c r="AQ186" s="14">
        <v>1</v>
      </c>
      <c r="AR186" s="15">
        <f t="shared" si="56"/>
        <v>2.1562541382285212</v>
      </c>
      <c r="AS186" s="15">
        <f t="shared" si="57"/>
        <v>0.99009609888369088</v>
      </c>
    </row>
    <row r="187" spans="1:45" x14ac:dyDescent="0.25">
      <c r="AN187" s="7">
        <f>SUM(AN180:AN186)</f>
        <v>12624</v>
      </c>
    </row>
    <row r="188" spans="1:45" s="9" customFormat="1" x14ac:dyDescent="0.25">
      <c r="A188" s="9" t="s">
        <v>243</v>
      </c>
      <c r="AE188" s="19"/>
      <c r="AF188" s="19"/>
      <c r="AG188" s="19"/>
      <c r="AN188" s="53"/>
    </row>
    <row r="189" spans="1:45" x14ac:dyDescent="0.25">
      <c r="AO189" t="s">
        <v>226</v>
      </c>
      <c r="AP189" t="s">
        <v>227</v>
      </c>
      <c r="AQ189" t="s">
        <v>228</v>
      </c>
      <c r="AR189" t="s">
        <v>229</v>
      </c>
      <c r="AS189" t="s">
        <v>244</v>
      </c>
    </row>
    <row r="190" spans="1:45" x14ac:dyDescent="0.25">
      <c r="A190" t="s">
        <v>0</v>
      </c>
      <c r="B190" t="s">
        <v>1</v>
      </c>
      <c r="C190" t="s">
        <v>2</v>
      </c>
      <c r="D190" t="s">
        <v>3</v>
      </c>
      <c r="E190" t="s">
        <v>5</v>
      </c>
      <c r="F190" t="s">
        <v>6</v>
      </c>
      <c r="G190" t="s">
        <v>208</v>
      </c>
      <c r="H190" t="s">
        <v>7</v>
      </c>
      <c r="I190" t="s">
        <v>8</v>
      </c>
      <c r="J190" t="s">
        <v>134</v>
      </c>
      <c r="K190" t="s">
        <v>143</v>
      </c>
      <c r="L190" t="s">
        <v>9</v>
      </c>
      <c r="M190" t="s">
        <v>10</v>
      </c>
      <c r="N190" t="s">
        <v>11</v>
      </c>
      <c r="O190" t="s">
        <v>13</v>
      </c>
      <c r="P190" t="s">
        <v>14</v>
      </c>
      <c r="Q190" t="s">
        <v>15</v>
      </c>
      <c r="R190" t="s">
        <v>16</v>
      </c>
      <c r="S190" t="s">
        <v>17</v>
      </c>
      <c r="T190" t="s">
        <v>18</v>
      </c>
      <c r="U190" t="s">
        <v>20</v>
      </c>
      <c r="V190" t="s">
        <v>21</v>
      </c>
      <c r="W190" t="s">
        <v>22</v>
      </c>
      <c r="X190" t="s">
        <v>23</v>
      </c>
      <c r="Y190" t="s">
        <v>24</v>
      </c>
      <c r="Z190" t="s">
        <v>25</v>
      </c>
      <c r="AA190" t="s">
        <v>26</v>
      </c>
      <c r="AB190" t="s">
        <v>27</v>
      </c>
      <c r="AC190" t="s">
        <v>120</v>
      </c>
      <c r="AD190" t="s">
        <v>28</v>
      </c>
      <c r="AE190" s="3" t="s">
        <v>29</v>
      </c>
      <c r="AF190" s="3" t="s">
        <v>233</v>
      </c>
      <c r="AG190" s="3" t="s">
        <v>30</v>
      </c>
      <c r="AH190" t="s">
        <v>31</v>
      </c>
      <c r="AI190" t="s">
        <v>32</v>
      </c>
      <c r="AJ190" t="s">
        <v>33</v>
      </c>
      <c r="AK190" t="s">
        <v>34</v>
      </c>
      <c r="AL190" t="s">
        <v>74</v>
      </c>
      <c r="AM190" t="s">
        <v>35</v>
      </c>
      <c r="AN190" s="7" t="s">
        <v>36</v>
      </c>
      <c r="AO190" s="15">
        <v>1.1000000000000001</v>
      </c>
      <c r="AP190" s="15">
        <v>0</v>
      </c>
      <c r="AQ190" s="15">
        <v>0</v>
      </c>
      <c r="AR190" s="15">
        <v>1</v>
      </c>
    </row>
    <row r="191" spans="1:45" x14ac:dyDescent="0.25">
      <c r="A191" t="s">
        <v>37</v>
      </c>
      <c r="B191">
        <v>4.9924924856313497</v>
      </c>
      <c r="C191">
        <v>3.2480110535591002E-3</v>
      </c>
      <c r="D191">
        <v>3.8287344165087198</v>
      </c>
      <c r="E191">
        <v>-108.783750320512</v>
      </c>
      <c r="F191" s="1">
        <v>0</v>
      </c>
      <c r="G191" s="1">
        <v>0</v>
      </c>
      <c r="H191">
        <v>2.65594990187603</v>
      </c>
      <c r="I191">
        <v>-212.20025628993901</v>
      </c>
      <c r="J191">
        <v>-254.07282607070999</v>
      </c>
      <c r="K191">
        <v>-213.44162366208499</v>
      </c>
      <c r="L191">
        <v>-184.65423113416799</v>
      </c>
      <c r="M191">
        <v>20.7116458977831</v>
      </c>
      <c r="N191">
        <v>95.284759524208397</v>
      </c>
      <c r="O191">
        <v>85.599784156018501</v>
      </c>
      <c r="P191">
        <v>144628.254163879</v>
      </c>
      <c r="Q191">
        <v>172925.91521296301</v>
      </c>
      <c r="R191">
        <v>84.292035481577798</v>
      </c>
      <c r="S191">
        <v>667.56602701742202</v>
      </c>
      <c r="T191">
        <v>0.85191355668116198</v>
      </c>
      <c r="U191">
        <v>0.100095401500821</v>
      </c>
      <c r="V191" s="1">
        <v>0</v>
      </c>
      <c r="W191">
        <v>2.9755324333042101E-2</v>
      </c>
      <c r="X191">
        <v>0.87014927416613597</v>
      </c>
      <c r="Y191" s="1">
        <v>0</v>
      </c>
      <c r="Z191">
        <v>8.9968461651466394E-2</v>
      </c>
      <c r="AA191">
        <v>2.8229664621444E-4</v>
      </c>
      <c r="AB191">
        <v>3.0633943788872199E-3</v>
      </c>
      <c r="AC191" s="1">
        <v>0</v>
      </c>
      <c r="AD191" s="1">
        <v>0</v>
      </c>
      <c r="AE191" s="3">
        <v>3.0118388096107698E-6</v>
      </c>
      <c r="AF191" s="3">
        <v>0</v>
      </c>
      <c r="AG191" s="3">
        <v>0</v>
      </c>
      <c r="AH191">
        <v>4.1319851581403304</v>
      </c>
      <c r="AI191">
        <v>7.4571983902516195E-2</v>
      </c>
      <c r="AJ191" s="1">
        <v>0</v>
      </c>
      <c r="AK191" t="s">
        <v>77</v>
      </c>
      <c r="AL191" t="s">
        <v>78</v>
      </c>
      <c r="AM191">
        <v>172975391.97999999</v>
      </c>
      <c r="AN191" s="7">
        <v>1196</v>
      </c>
      <c r="AO191" s="1">
        <f>AA191+AB191*$AO$190+AF191*AQ191+AG191*$AR$190</f>
        <v>3.6520304629903823E-3</v>
      </c>
      <c r="AP191" s="8">
        <f>100*(1-(1-AO191)^12)</f>
        <v>4.2954730297312675</v>
      </c>
      <c r="AQ191" s="14">
        <v>1</v>
      </c>
      <c r="AR191" s="15">
        <f>B191/AP191-1</f>
        <v>0.16226838140424515</v>
      </c>
      <c r="AS191" s="15">
        <f>B191/D191-1</f>
        <v>0.30395372008691512</v>
      </c>
    </row>
    <row r="192" spans="1:45" x14ac:dyDescent="0.25">
      <c r="A192" t="s">
        <v>37</v>
      </c>
      <c r="B192">
        <v>5.4776086037897196</v>
      </c>
      <c r="C192">
        <v>4.4126304631793697E-3</v>
      </c>
      <c r="D192">
        <v>5.1685175234915004</v>
      </c>
      <c r="E192">
        <v>-79.455198216862897</v>
      </c>
      <c r="F192" s="1">
        <v>0</v>
      </c>
      <c r="G192" s="1">
        <v>0</v>
      </c>
      <c r="H192">
        <v>2.9505457111740001</v>
      </c>
      <c r="I192">
        <v>-177.55797707258199</v>
      </c>
      <c r="J192">
        <v>-203.104489726856</v>
      </c>
      <c r="K192">
        <v>-179.65700495555501</v>
      </c>
      <c r="L192">
        <v>-157.86936703750999</v>
      </c>
      <c r="M192">
        <v>20.823513228455401</v>
      </c>
      <c r="N192">
        <v>93.590393713984298</v>
      </c>
      <c r="O192">
        <v>82.674645910624704</v>
      </c>
      <c r="P192">
        <v>202700.79006132201</v>
      </c>
      <c r="Q192">
        <v>244199.786152382</v>
      </c>
      <c r="R192">
        <v>82.998726212655299</v>
      </c>
      <c r="S192">
        <v>664.83634339941</v>
      </c>
      <c r="T192">
        <v>0.50699253525174903</v>
      </c>
      <c r="U192">
        <v>0.32369837619642799</v>
      </c>
      <c r="V192" s="1">
        <v>0</v>
      </c>
      <c r="W192">
        <v>0.11975871047476699</v>
      </c>
      <c r="X192">
        <v>0.55654291332880301</v>
      </c>
      <c r="Y192" s="1">
        <v>0</v>
      </c>
      <c r="Z192">
        <v>0.35647795236021801</v>
      </c>
      <c r="AA192">
        <v>2.87935326014754E-4</v>
      </c>
      <c r="AB192">
        <v>4.3288485074336903E-3</v>
      </c>
      <c r="AC192" s="1">
        <v>7.4591180589293003E-7</v>
      </c>
      <c r="AD192" s="1">
        <v>0</v>
      </c>
      <c r="AE192" s="3">
        <v>6.3138961244412197E-5</v>
      </c>
      <c r="AF192" s="3">
        <v>5.2688254102623899E-5</v>
      </c>
      <c r="AG192" s="3">
        <v>0</v>
      </c>
      <c r="AH192">
        <v>5.1952670138824102</v>
      </c>
      <c r="AI192">
        <v>9.3422679536546094E-2</v>
      </c>
      <c r="AJ192">
        <v>0.36780533174723701</v>
      </c>
      <c r="AK192" t="s">
        <v>79</v>
      </c>
      <c r="AL192" t="s">
        <v>80</v>
      </c>
      <c r="AM192">
        <v>1388297711.1300001</v>
      </c>
      <c r="AN192" s="7">
        <v>6849</v>
      </c>
      <c r="AO192" s="1">
        <f t="shared" ref="AO192:AO207" si="58">AA192+AB192*$AO$190+AF192*AQ192+AG192*$AR$190</f>
        <v>5.1023569382944375E-3</v>
      </c>
      <c r="AP192" s="8">
        <f t="shared" ref="AP192:AP207" si="59">100*(1-(1-AO192)^12)</f>
        <v>5.9538927127112391</v>
      </c>
      <c r="AQ192" s="14">
        <v>1</v>
      </c>
      <c r="AR192" s="15">
        <f t="shared" ref="AR192:AR207" si="60">B192/AP192-1</f>
        <v>-7.999541340486005E-2</v>
      </c>
      <c r="AS192" s="15">
        <f t="shared" ref="AS192:AS207" si="61">B192/D192-1</f>
        <v>5.9802656930805664E-2</v>
      </c>
    </row>
    <row r="193" spans="1:45" x14ac:dyDescent="0.25">
      <c r="A193" t="s">
        <v>37</v>
      </c>
      <c r="B193">
        <v>6.7625648054169298</v>
      </c>
      <c r="C193">
        <v>4.5310430655984904E-3</v>
      </c>
      <c r="D193">
        <v>5.30377717275507</v>
      </c>
      <c r="E193">
        <v>-55.674830194983102</v>
      </c>
      <c r="F193" s="1">
        <v>0</v>
      </c>
      <c r="G193" s="1">
        <v>0</v>
      </c>
      <c r="H193">
        <v>3.2055879257299802</v>
      </c>
      <c r="I193">
        <v>-154.501922178629</v>
      </c>
      <c r="J193">
        <v>-176.24499393408601</v>
      </c>
      <c r="K193">
        <v>-157.939675221361</v>
      </c>
      <c r="L193">
        <v>-135.878805392819</v>
      </c>
      <c r="M193">
        <v>21.114415482444901</v>
      </c>
      <c r="N193">
        <v>94.512383631961001</v>
      </c>
      <c r="O193">
        <v>82.6695727036264</v>
      </c>
      <c r="P193">
        <v>214295.74737857201</v>
      </c>
      <c r="Q193">
        <v>256923.131641552</v>
      </c>
      <c r="R193">
        <v>83.744533811876494</v>
      </c>
      <c r="S193">
        <v>669.57404337426101</v>
      </c>
      <c r="T193">
        <v>0.49240057191468301</v>
      </c>
      <c r="U193">
        <v>0.35189090958473002</v>
      </c>
      <c r="V193" s="1">
        <v>0</v>
      </c>
      <c r="W193">
        <v>0.193719998932145</v>
      </c>
      <c r="X193">
        <v>0.45438909148312301</v>
      </c>
      <c r="Y193" s="1">
        <v>0</v>
      </c>
      <c r="Z193">
        <v>0.331448651727413</v>
      </c>
      <c r="AA193">
        <v>2.8669419531378098E-4</v>
      </c>
      <c r="AB193">
        <v>4.57554789456085E-3</v>
      </c>
      <c r="AC193">
        <v>2.2632343230259E-6</v>
      </c>
      <c r="AD193" s="1">
        <v>0</v>
      </c>
      <c r="AE193" s="3">
        <v>6.3512093909514901E-5</v>
      </c>
      <c r="AF193" s="3">
        <v>1.8603055107459601E-4</v>
      </c>
      <c r="AG193" s="3">
        <v>0</v>
      </c>
      <c r="AH193">
        <v>5.7561672700537603</v>
      </c>
      <c r="AI193">
        <v>0.104566861822047</v>
      </c>
      <c r="AJ193">
        <v>2.5555151365701798</v>
      </c>
      <c r="AK193" t="s">
        <v>81</v>
      </c>
      <c r="AL193" t="s">
        <v>82</v>
      </c>
      <c r="AM193">
        <v>13677211780.690001</v>
      </c>
      <c r="AN193" s="7">
        <v>63824</v>
      </c>
      <c r="AO193" s="1">
        <f t="shared" si="58"/>
        <v>5.5058274304053125E-3</v>
      </c>
      <c r="AP193" s="8">
        <f t="shared" si="59"/>
        <v>6.4105464279938573</v>
      </c>
      <c r="AQ193" s="14">
        <v>1</v>
      </c>
      <c r="AR193" s="15">
        <f t="shared" si="60"/>
        <v>5.4912382489870515E-2</v>
      </c>
      <c r="AS193" s="15">
        <f t="shared" si="61"/>
        <v>0.27504693073372199</v>
      </c>
    </row>
    <row r="194" spans="1:45" x14ac:dyDescent="0.25">
      <c r="A194" t="s">
        <v>37</v>
      </c>
      <c r="B194">
        <v>7.9603929480415596</v>
      </c>
      <c r="C194">
        <v>5.9270496378539097E-3</v>
      </c>
      <c r="D194">
        <v>6.8851223661696803</v>
      </c>
      <c r="E194">
        <v>-40.972784751420697</v>
      </c>
      <c r="F194" s="1">
        <v>0</v>
      </c>
      <c r="G194" s="1">
        <v>0</v>
      </c>
      <c r="H194">
        <v>3.3088473471436899</v>
      </c>
      <c r="I194">
        <v>-128.79437638915999</v>
      </c>
      <c r="J194">
        <v>-151.80084962812001</v>
      </c>
      <c r="K194">
        <v>-132.355559064273</v>
      </c>
      <c r="L194">
        <v>-110.005906724357</v>
      </c>
      <c r="M194">
        <v>20.278397529400401</v>
      </c>
      <c r="N194">
        <v>94.4508643845774</v>
      </c>
      <c r="O194">
        <v>82.130652747253194</v>
      </c>
      <c r="P194">
        <v>212415.79699527501</v>
      </c>
      <c r="Q194">
        <v>255734.621475919</v>
      </c>
      <c r="R194">
        <v>83.829809305524506</v>
      </c>
      <c r="S194">
        <v>667.04380234733105</v>
      </c>
      <c r="T194">
        <v>0.475498313136761</v>
      </c>
      <c r="U194">
        <v>0.35802796499756101</v>
      </c>
      <c r="V194" s="1">
        <v>0</v>
      </c>
      <c r="W194">
        <v>0.220831701221192</v>
      </c>
      <c r="X194">
        <v>0.42114033378124599</v>
      </c>
      <c r="Y194" s="1">
        <v>0</v>
      </c>
      <c r="Z194">
        <v>0.33378575723528198</v>
      </c>
      <c r="AA194">
        <v>2.8588288132442598E-4</v>
      </c>
      <c r="AB194">
        <v>5.6577173222504204E-3</v>
      </c>
      <c r="AC194">
        <v>9.3610785375413094E-5</v>
      </c>
      <c r="AD194" s="1">
        <v>0</v>
      </c>
      <c r="AE194" s="3">
        <v>4.7331766447778303E-4</v>
      </c>
      <c r="AF194" s="3">
        <v>3.7484419224973099E-4</v>
      </c>
      <c r="AG194" s="3">
        <v>7.5961996752909099E-8</v>
      </c>
      <c r="AH194">
        <v>6.5430523511992904</v>
      </c>
      <c r="AI194">
        <v>0.113854984742967</v>
      </c>
      <c r="AJ194">
        <v>6.6368472666706904</v>
      </c>
      <c r="AK194" t="s">
        <v>83</v>
      </c>
      <c r="AL194" t="s">
        <v>84</v>
      </c>
      <c r="AM194">
        <v>110191331938.69</v>
      </c>
      <c r="AN194" s="7">
        <v>518753</v>
      </c>
      <c r="AO194" s="1">
        <f t="shared" si="58"/>
        <v>6.8842920900463725E-3</v>
      </c>
      <c r="AP194" s="8">
        <f t="shared" si="59"/>
        <v>7.955421538846597</v>
      </c>
      <c r="AQ194" s="14">
        <v>1</v>
      </c>
      <c r="AR194" s="15">
        <f t="shared" si="60"/>
        <v>6.2490833083916897E-4</v>
      </c>
      <c r="AS194" s="15">
        <f t="shared" si="61"/>
        <v>0.15617305324234532</v>
      </c>
    </row>
    <row r="195" spans="1:45" x14ac:dyDescent="0.25">
      <c r="A195" t="s">
        <v>37</v>
      </c>
      <c r="B195">
        <v>7.9617520338275298</v>
      </c>
      <c r="C195">
        <v>6.76430366859443E-3</v>
      </c>
      <c r="D195">
        <v>7.8218827104186301</v>
      </c>
      <c r="E195">
        <v>-29.446194059426698</v>
      </c>
      <c r="F195" s="1">
        <v>0</v>
      </c>
      <c r="G195" s="1">
        <v>0</v>
      </c>
      <c r="H195">
        <v>3.4863630213930001</v>
      </c>
      <c r="I195">
        <v>-105.874446994301</v>
      </c>
      <c r="J195">
        <v>-129.23215886077401</v>
      </c>
      <c r="K195">
        <v>-114.623225034192</v>
      </c>
      <c r="L195">
        <v>-86.672264606175901</v>
      </c>
      <c r="M195">
        <v>19.546284379751299</v>
      </c>
      <c r="N195">
        <v>94.160766784871001</v>
      </c>
      <c r="O195">
        <v>82.118640866588805</v>
      </c>
      <c r="P195">
        <v>207848.86325901799</v>
      </c>
      <c r="Q195">
        <v>253607.499232353</v>
      </c>
      <c r="R195">
        <v>83.733461243074203</v>
      </c>
      <c r="S195">
        <v>673.29819228293695</v>
      </c>
      <c r="T195">
        <v>0.50330186446074499</v>
      </c>
      <c r="U195">
        <v>0.36015381433521798</v>
      </c>
      <c r="V195" s="1">
        <v>0</v>
      </c>
      <c r="W195">
        <v>0.208609671440696</v>
      </c>
      <c r="X195">
        <v>0.43123651422408399</v>
      </c>
      <c r="Y195" s="1">
        <v>0</v>
      </c>
      <c r="Z195">
        <v>0.30447112660195103</v>
      </c>
      <c r="AA195">
        <v>2.86196943765348E-4</v>
      </c>
      <c r="AB195">
        <v>5.6684635973528498E-3</v>
      </c>
      <c r="AC195">
        <v>2.34149499949145E-4</v>
      </c>
      <c r="AD195" s="1">
        <v>0</v>
      </c>
      <c r="AE195" s="3">
        <v>8.9568956375301505E-4</v>
      </c>
      <c r="AF195" s="3">
        <v>5.2103749862411305E-4</v>
      </c>
      <c r="AG195" s="3">
        <v>6.7954264352273295E-7</v>
      </c>
      <c r="AH195">
        <v>6.8872617734475003</v>
      </c>
      <c r="AI195">
        <v>0.13711292510388201</v>
      </c>
      <c r="AJ195">
        <v>20.692688068880301</v>
      </c>
      <c r="AK195" t="s">
        <v>85</v>
      </c>
      <c r="AL195" t="s">
        <v>86</v>
      </c>
      <c r="AM195">
        <v>232318702081.64001</v>
      </c>
      <c r="AN195" s="7">
        <v>1117729</v>
      </c>
      <c r="AO195" s="1">
        <f t="shared" si="58"/>
        <v>7.0432239421211185E-3</v>
      </c>
      <c r="AP195" s="8">
        <f t="shared" si="59"/>
        <v>8.1320287078148858</v>
      </c>
      <c r="AQ195" s="14">
        <v>1</v>
      </c>
      <c r="AR195" s="15">
        <f t="shared" si="60"/>
        <v>-2.0939015355875501E-2</v>
      </c>
      <c r="AS195" s="15">
        <f t="shared" si="61"/>
        <v>1.7881797591083215E-2</v>
      </c>
    </row>
    <row r="196" spans="1:45" x14ac:dyDescent="0.25">
      <c r="A196" t="s">
        <v>37</v>
      </c>
      <c r="B196">
        <v>8.3147901157505792</v>
      </c>
      <c r="C196">
        <v>7.1680312812288996E-3</v>
      </c>
      <c r="D196">
        <v>8.2704984687844192</v>
      </c>
      <c r="E196">
        <v>-21.191737648349399</v>
      </c>
      <c r="F196" s="1">
        <v>0</v>
      </c>
      <c r="G196" s="1">
        <v>0</v>
      </c>
      <c r="H196">
        <v>3.6260707735019202</v>
      </c>
      <c r="I196">
        <v>-81.058156136101204</v>
      </c>
      <c r="J196">
        <v>-105.62600673249101</v>
      </c>
      <c r="K196">
        <v>-94.194656200823701</v>
      </c>
      <c r="L196">
        <v>-61.590680266510802</v>
      </c>
      <c r="M196">
        <v>18.747271728301101</v>
      </c>
      <c r="N196">
        <v>93.756591941418193</v>
      </c>
      <c r="O196">
        <v>82.002682046888694</v>
      </c>
      <c r="P196">
        <v>205023.90548976001</v>
      </c>
      <c r="Q196">
        <v>251898.70244077599</v>
      </c>
      <c r="R196">
        <v>83.686153285883293</v>
      </c>
      <c r="S196">
        <v>679.29001448494103</v>
      </c>
      <c r="T196">
        <v>0.51894081907603695</v>
      </c>
      <c r="U196">
        <v>0.35607181086248302</v>
      </c>
      <c r="V196" s="1">
        <v>0</v>
      </c>
      <c r="W196">
        <v>0.19563728685798501</v>
      </c>
      <c r="X196">
        <v>0.448290902279531</v>
      </c>
      <c r="Y196" s="1">
        <v>0</v>
      </c>
      <c r="Z196">
        <v>0.28403511165793199</v>
      </c>
      <c r="AA196">
        <v>2.8645833110848998E-4</v>
      </c>
      <c r="AB196">
        <v>5.7746539734252096E-3</v>
      </c>
      <c r="AC196">
        <v>3.0962809649551898E-4</v>
      </c>
      <c r="AD196" s="1">
        <v>0</v>
      </c>
      <c r="AE196" s="3">
        <v>8.4734182355138599E-4</v>
      </c>
      <c r="AF196" s="3">
        <v>6.4423102038502298E-4</v>
      </c>
      <c r="AG196" s="3">
        <v>7.14447470097205E-6</v>
      </c>
      <c r="AH196">
        <v>7.0057305891358803</v>
      </c>
      <c r="AI196">
        <v>0.11481444898617101</v>
      </c>
      <c r="AJ196">
        <v>55.154062786146298</v>
      </c>
      <c r="AK196" t="s">
        <v>87</v>
      </c>
      <c r="AL196" t="s">
        <v>88</v>
      </c>
      <c r="AM196">
        <v>402089193016.21997</v>
      </c>
      <c r="AN196" s="7">
        <v>1961182</v>
      </c>
      <c r="AO196" s="1">
        <f t="shared" si="58"/>
        <v>7.2899531969622166E-3</v>
      </c>
      <c r="AP196" s="47">
        <f t="shared" si="59"/>
        <v>8.4055821844929763</v>
      </c>
      <c r="AQ196" s="48">
        <v>1</v>
      </c>
      <c r="AR196" s="49">
        <f t="shared" si="60"/>
        <v>-1.0801401586423731E-2</v>
      </c>
      <c r="AS196" s="49">
        <f t="shared" si="61"/>
        <v>5.3553781713799875E-3</v>
      </c>
    </row>
    <row r="197" spans="1:45" x14ac:dyDescent="0.25">
      <c r="A197" t="s">
        <v>37</v>
      </c>
      <c r="B197">
        <v>8.9120253422717202</v>
      </c>
      <c r="C197">
        <v>7.0635364655317404E-3</v>
      </c>
      <c r="D197">
        <v>8.1545778510141993</v>
      </c>
      <c r="E197">
        <v>-17.150120252811298</v>
      </c>
      <c r="F197" s="1">
        <v>0</v>
      </c>
      <c r="G197" s="1">
        <v>0</v>
      </c>
      <c r="H197">
        <v>3.6687682817757601</v>
      </c>
      <c r="I197">
        <v>-57.617487272345699</v>
      </c>
      <c r="J197">
        <v>-85.772563910362805</v>
      </c>
      <c r="K197">
        <v>-71.540254070247798</v>
      </c>
      <c r="L197">
        <v>-37.835179070296398</v>
      </c>
      <c r="M197">
        <v>17.8543738492267</v>
      </c>
      <c r="N197">
        <v>93.395298441240001</v>
      </c>
      <c r="O197">
        <v>82.089346676178195</v>
      </c>
      <c r="P197">
        <v>201750.58427208499</v>
      </c>
      <c r="Q197">
        <v>248702.01012780299</v>
      </c>
      <c r="R197">
        <v>83.704055897335394</v>
      </c>
      <c r="S197">
        <v>682.79472007283198</v>
      </c>
      <c r="T197">
        <v>0.52486476981052099</v>
      </c>
      <c r="U197">
        <v>0.35358299025789802</v>
      </c>
      <c r="V197" s="1">
        <v>0</v>
      </c>
      <c r="W197">
        <v>0.18234926670322499</v>
      </c>
      <c r="X197">
        <v>0.46406774303887499</v>
      </c>
      <c r="Y197" s="1">
        <v>0</v>
      </c>
      <c r="Z197">
        <v>0.27423306986728102</v>
      </c>
      <c r="AA197">
        <v>2.8622012727710699E-4</v>
      </c>
      <c r="AB197">
        <v>5.5886772504609196E-3</v>
      </c>
      <c r="AC197">
        <v>3.79050255808207E-4</v>
      </c>
      <c r="AD197" s="1">
        <v>0</v>
      </c>
      <c r="AE197" s="3">
        <v>7.9023412390080499E-4</v>
      </c>
      <c r="AF197" s="3">
        <v>7.1152526671114402E-4</v>
      </c>
      <c r="AG197" s="3">
        <v>4.7186964334289002E-5</v>
      </c>
      <c r="AH197">
        <v>7.1706855229834696</v>
      </c>
      <c r="AI197">
        <v>0.110765741433605</v>
      </c>
      <c r="AJ197">
        <v>110.733777268406</v>
      </c>
      <c r="AK197" t="s">
        <v>89</v>
      </c>
      <c r="AL197" t="s">
        <v>90</v>
      </c>
      <c r="AM197">
        <v>564124290960.64001</v>
      </c>
      <c r="AN197" s="7">
        <v>2796147</v>
      </c>
      <c r="AO197" s="1">
        <f t="shared" si="58"/>
        <v>7.1924773338295517E-3</v>
      </c>
      <c r="AP197" s="8">
        <f t="shared" si="59"/>
        <v>8.2975981670651464</v>
      </c>
      <c r="AQ197" s="14">
        <v>1</v>
      </c>
      <c r="AR197" s="15">
        <f t="shared" si="60"/>
        <v>7.404879856020985E-2</v>
      </c>
      <c r="AS197" s="15">
        <f t="shared" si="61"/>
        <v>9.288616837023822E-2</v>
      </c>
    </row>
    <row r="198" spans="1:45" x14ac:dyDescent="0.25">
      <c r="A198" t="s">
        <v>37</v>
      </c>
      <c r="B198">
        <v>9.9173266724126794</v>
      </c>
      <c r="C198">
        <v>7.5139725496872999E-3</v>
      </c>
      <c r="D198">
        <v>8.6533097974626401</v>
      </c>
      <c r="E198">
        <v>-8.8660765867285907</v>
      </c>
      <c r="F198" s="1">
        <v>0</v>
      </c>
      <c r="G198" s="1">
        <v>0</v>
      </c>
      <c r="H198">
        <v>3.7986411309048198</v>
      </c>
      <c r="I198">
        <v>-32.655971786226402</v>
      </c>
      <c r="J198">
        <v>-63.633834925019698</v>
      </c>
      <c r="K198">
        <v>-46.641255079968097</v>
      </c>
      <c r="L198">
        <v>-12.4826198747755</v>
      </c>
      <c r="M198">
        <v>17.572206869515899</v>
      </c>
      <c r="N198">
        <v>93.171654292719097</v>
      </c>
      <c r="O198">
        <v>81.996572458807407</v>
      </c>
      <c r="P198">
        <v>197841.06278744701</v>
      </c>
      <c r="Q198">
        <v>245584.18684963099</v>
      </c>
      <c r="R198">
        <v>83.7047306606229</v>
      </c>
      <c r="S198">
        <v>683.64196461648703</v>
      </c>
      <c r="T198">
        <v>0.53282168523913498</v>
      </c>
      <c r="U198">
        <v>0.35988268399510398</v>
      </c>
      <c r="V198" s="1">
        <v>0</v>
      </c>
      <c r="W198">
        <v>0.170318674764215</v>
      </c>
      <c r="X198">
        <v>0.46979864124067999</v>
      </c>
      <c r="Y198" s="1">
        <v>0</v>
      </c>
      <c r="Z198">
        <v>0.26321359001795602</v>
      </c>
      <c r="AA198">
        <v>2.8559272000544701E-4</v>
      </c>
      <c r="AB198">
        <v>5.4861669868605202E-3</v>
      </c>
      <c r="AC198">
        <v>5.3988608467574499E-4</v>
      </c>
      <c r="AD198" s="1">
        <v>0</v>
      </c>
      <c r="AE198" s="3">
        <v>8.0974996405950499E-4</v>
      </c>
      <c r="AF198" s="3">
        <v>7.3954952849204195E-4</v>
      </c>
      <c r="AG198" s="3">
        <v>3.9262574875926598E-4</v>
      </c>
      <c r="AH198">
        <v>7.3214414600754898</v>
      </c>
      <c r="AI198">
        <v>0.11381980933045401</v>
      </c>
      <c r="AJ198">
        <v>211.19371869791399</v>
      </c>
      <c r="AK198" t="s">
        <v>91</v>
      </c>
      <c r="AL198" t="s">
        <v>92</v>
      </c>
      <c r="AM198">
        <v>659218885194.72998</v>
      </c>
      <c r="AN198" s="7">
        <v>3332063</v>
      </c>
      <c r="AO198" s="1">
        <f t="shared" si="58"/>
        <v>7.4525516828033277E-3</v>
      </c>
      <c r="AP198" s="8">
        <f t="shared" si="59"/>
        <v>8.5854498639805872</v>
      </c>
      <c r="AQ198" s="14">
        <v>1</v>
      </c>
      <c r="AR198" s="15">
        <f t="shared" si="60"/>
        <v>0.15513186024413828</v>
      </c>
      <c r="AS198" s="15">
        <f t="shared" si="61"/>
        <v>0.14607322568304215</v>
      </c>
    </row>
    <row r="199" spans="1:45" x14ac:dyDescent="0.25">
      <c r="A199" t="s">
        <v>37</v>
      </c>
      <c r="B199">
        <v>11.7315793904126</v>
      </c>
      <c r="C199">
        <v>9.5300243753443595E-3</v>
      </c>
      <c r="D199">
        <v>10.8552477554821</v>
      </c>
      <c r="E199">
        <v>-0.56305378628323299</v>
      </c>
      <c r="F199" s="1">
        <v>0</v>
      </c>
      <c r="G199" s="1">
        <v>0</v>
      </c>
      <c r="H199">
        <v>3.89580350814742</v>
      </c>
      <c r="I199">
        <v>-9.0860944475544105</v>
      </c>
      <c r="J199">
        <v>-41.007266910235401</v>
      </c>
      <c r="K199">
        <v>-22.6107791519077</v>
      </c>
      <c r="L199">
        <v>11.666529771394901</v>
      </c>
      <c r="M199">
        <v>17.955354324545901</v>
      </c>
      <c r="N199">
        <v>92.989093746825702</v>
      </c>
      <c r="O199">
        <v>81.477560058302103</v>
      </c>
      <c r="P199">
        <v>192241.991699962</v>
      </c>
      <c r="Q199">
        <v>239575.490118252</v>
      </c>
      <c r="R199">
        <v>83.741785427164601</v>
      </c>
      <c r="S199">
        <v>682.43087809154702</v>
      </c>
      <c r="T199">
        <v>0.53005111294265295</v>
      </c>
      <c r="U199">
        <v>0.37906815607015998</v>
      </c>
      <c r="V199" s="1">
        <v>0</v>
      </c>
      <c r="W199">
        <v>0.15018633753095201</v>
      </c>
      <c r="X199">
        <v>0.47074550639888602</v>
      </c>
      <c r="Y199" s="1">
        <v>0</v>
      </c>
      <c r="Z199">
        <v>0.26895723996742299</v>
      </c>
      <c r="AA199">
        <v>2.85769201196659E-4</v>
      </c>
      <c r="AB199">
        <v>5.6440153269825396E-3</v>
      </c>
      <c r="AC199">
        <v>9.0694106579351005E-4</v>
      </c>
      <c r="AD199" s="1">
        <v>0</v>
      </c>
      <c r="AE199" s="3">
        <v>9.3299588172089697E-4</v>
      </c>
      <c r="AF199" s="3">
        <v>8.1281414163594595E-4</v>
      </c>
      <c r="AG199" s="3">
        <v>1.7603617938182401E-3</v>
      </c>
      <c r="AH199">
        <v>7.5286911465519397</v>
      </c>
      <c r="AI199">
        <v>0.125021811750467</v>
      </c>
      <c r="AJ199">
        <v>339.338434122443</v>
      </c>
      <c r="AK199" t="s">
        <v>93</v>
      </c>
      <c r="AL199" t="s">
        <v>94</v>
      </c>
      <c r="AM199">
        <v>712257732700.31006</v>
      </c>
      <c r="AN199" s="7">
        <v>3705006</v>
      </c>
      <c r="AO199" s="1">
        <f t="shared" si="58"/>
        <v>9.0673619963316399E-3</v>
      </c>
      <c r="AP199" s="8">
        <f t="shared" si="59"/>
        <v>10.354272862342873</v>
      </c>
      <c r="AQ199" s="14">
        <v>1</v>
      </c>
      <c r="AR199" s="15">
        <f t="shared" si="60"/>
        <v>0.13301817968104834</v>
      </c>
      <c r="AS199" s="15">
        <f t="shared" si="61"/>
        <v>8.0728846975227864E-2</v>
      </c>
    </row>
    <row r="200" spans="1:45" x14ac:dyDescent="0.25">
      <c r="A200" t="s">
        <v>37</v>
      </c>
      <c r="B200">
        <v>14.7040206633355</v>
      </c>
      <c r="C200">
        <v>1.2211186811356901E-2</v>
      </c>
      <c r="D200">
        <v>13.708257055712901</v>
      </c>
      <c r="E200">
        <v>11.8180099005901</v>
      </c>
      <c r="F200" s="1">
        <v>0</v>
      </c>
      <c r="G200" s="1">
        <v>0</v>
      </c>
      <c r="H200">
        <v>4.0447597325364901</v>
      </c>
      <c r="I200">
        <v>14.4390305901284</v>
      </c>
      <c r="J200">
        <v>-12.7131240747965</v>
      </c>
      <c r="K200">
        <v>-4.3783049772510703</v>
      </c>
      <c r="L200">
        <v>36.297142761164501</v>
      </c>
      <c r="M200">
        <v>18.3051210186525</v>
      </c>
      <c r="N200">
        <v>92.158067067393603</v>
      </c>
      <c r="O200">
        <v>80.244726723290597</v>
      </c>
      <c r="P200">
        <v>182549.65608569299</v>
      </c>
      <c r="Q200">
        <v>229993.044063896</v>
      </c>
      <c r="R200">
        <v>83.5811211841947</v>
      </c>
      <c r="S200">
        <v>688.79080132380398</v>
      </c>
      <c r="T200">
        <v>0.52987232550405094</v>
      </c>
      <c r="U200">
        <v>0.39069863688201401</v>
      </c>
      <c r="V200" s="1">
        <v>0</v>
      </c>
      <c r="W200">
        <v>0.12791182797015799</v>
      </c>
      <c r="X200">
        <v>0.48138953514782701</v>
      </c>
      <c r="Y200" s="1">
        <v>0</v>
      </c>
      <c r="Z200">
        <v>0.27519241587799798</v>
      </c>
      <c r="AA200">
        <v>2.8713530451019499E-4</v>
      </c>
      <c r="AB200">
        <v>5.8161277872613099E-3</v>
      </c>
      <c r="AC200">
        <v>1.22727494915853E-3</v>
      </c>
      <c r="AD200" s="1">
        <v>0</v>
      </c>
      <c r="AE200" s="3">
        <v>1.2729557873366001E-3</v>
      </c>
      <c r="AF200" s="3">
        <v>9.4677137382708897E-4</v>
      </c>
      <c r="AG200" s="3">
        <v>3.6077831506518099E-3</v>
      </c>
      <c r="AH200">
        <v>7.8469725752995299</v>
      </c>
      <c r="AI200">
        <v>0.14337492919440201</v>
      </c>
      <c r="AJ200">
        <v>598.75733773114302</v>
      </c>
      <c r="AK200" t="s">
        <v>95</v>
      </c>
      <c r="AL200" t="s">
        <v>96</v>
      </c>
      <c r="AM200">
        <v>466538322515.42999</v>
      </c>
      <c r="AN200" s="7">
        <v>2555679</v>
      </c>
      <c r="AO200" s="1">
        <f t="shared" si="58"/>
        <v>1.1239430394976536E-2</v>
      </c>
      <c r="AP200" s="8">
        <f t="shared" si="59"/>
        <v>12.684032937400524</v>
      </c>
      <c r="AQ200" s="14">
        <v>1</v>
      </c>
      <c r="AR200" s="15">
        <f t="shared" si="60"/>
        <v>0.15925437405470455</v>
      </c>
      <c r="AS200" s="15">
        <f t="shared" si="61"/>
        <v>7.2639694716522429E-2</v>
      </c>
    </row>
    <row r="201" spans="1:45" x14ac:dyDescent="0.25">
      <c r="A201" t="s">
        <v>37</v>
      </c>
      <c r="B201">
        <v>17.732847881144401</v>
      </c>
      <c r="C201">
        <v>1.4839044576144701E-2</v>
      </c>
      <c r="D201">
        <v>16.423092961483999</v>
      </c>
      <c r="E201">
        <v>25.505501203604499</v>
      </c>
      <c r="F201" s="1">
        <v>0</v>
      </c>
      <c r="G201" s="1">
        <v>0</v>
      </c>
      <c r="H201">
        <v>4.2060711895972798</v>
      </c>
      <c r="I201">
        <v>37.349363879053698</v>
      </c>
      <c r="J201">
        <v>11.7734799590697</v>
      </c>
      <c r="K201">
        <v>14.7274811135487</v>
      </c>
      <c r="L201">
        <v>60.8697117603813</v>
      </c>
      <c r="M201">
        <v>18.9074355908039</v>
      </c>
      <c r="N201">
        <v>91.322856383894603</v>
      </c>
      <c r="O201">
        <v>78.950122784791304</v>
      </c>
      <c r="P201">
        <v>169617.39586167599</v>
      </c>
      <c r="Q201">
        <v>213050.24293440901</v>
      </c>
      <c r="R201">
        <v>83.563994982824099</v>
      </c>
      <c r="S201">
        <v>691.05875494238501</v>
      </c>
      <c r="T201">
        <v>0.54379173858635299</v>
      </c>
      <c r="U201">
        <v>0.38412630147514398</v>
      </c>
      <c r="V201" s="1">
        <v>0</v>
      </c>
      <c r="W201">
        <v>0.102792711736372</v>
      </c>
      <c r="X201">
        <v>0.51308098678848302</v>
      </c>
      <c r="Y201" s="1">
        <v>0</v>
      </c>
      <c r="Z201">
        <v>0.272026897134165</v>
      </c>
      <c r="AA201">
        <v>2.8934368838979402E-4</v>
      </c>
      <c r="AB201">
        <v>6.0038305116592904E-3</v>
      </c>
      <c r="AC201">
        <v>1.2918037169819599E-3</v>
      </c>
      <c r="AD201" s="1">
        <v>0</v>
      </c>
      <c r="AE201" s="3">
        <v>2.1962561912229699E-3</v>
      </c>
      <c r="AF201" s="3">
        <v>1.1131106766301801E-3</v>
      </c>
      <c r="AG201" s="3">
        <v>5.0578987630126001E-3</v>
      </c>
      <c r="AH201">
        <v>8.0176732388526002</v>
      </c>
      <c r="AI201">
        <v>0.13676732423653901</v>
      </c>
      <c r="AJ201">
        <v>960.29406921731504</v>
      </c>
      <c r="AK201" t="s">
        <v>97</v>
      </c>
      <c r="AL201" t="s">
        <v>98</v>
      </c>
      <c r="AM201">
        <v>288692200104.48999</v>
      </c>
      <c r="AN201" s="7">
        <v>1702020</v>
      </c>
      <c r="AO201" s="1">
        <f t="shared" si="58"/>
        <v>1.3064566690857794E-2</v>
      </c>
      <c r="AP201" s="8">
        <f t="shared" si="59"/>
        <v>14.598618253354712</v>
      </c>
      <c r="AQ201" s="14">
        <v>1</v>
      </c>
      <c r="AR201" s="15">
        <f t="shared" si="60"/>
        <v>0.2146935808167636</v>
      </c>
      <c r="AS201" s="15">
        <f t="shared" si="61"/>
        <v>7.9750807155027692E-2</v>
      </c>
    </row>
    <row r="202" spans="1:45" x14ac:dyDescent="0.25">
      <c r="A202" t="s">
        <v>37</v>
      </c>
      <c r="B202">
        <v>19.591550784048199</v>
      </c>
      <c r="C202">
        <v>1.6832098396385001E-2</v>
      </c>
      <c r="D202">
        <v>18.429655679866102</v>
      </c>
      <c r="E202">
        <v>45.5091951510881</v>
      </c>
      <c r="F202" s="1">
        <v>0</v>
      </c>
      <c r="G202" s="1">
        <v>0</v>
      </c>
      <c r="H202">
        <v>4.4064715476006198</v>
      </c>
      <c r="I202">
        <v>59.762995527735001</v>
      </c>
      <c r="J202">
        <v>33.305719994876497</v>
      </c>
      <c r="K202">
        <v>36.214607919960599</v>
      </c>
      <c r="L202">
        <v>85.176638444076303</v>
      </c>
      <c r="M202">
        <v>19.0706188188162</v>
      </c>
      <c r="N202">
        <v>90.732674166257397</v>
      </c>
      <c r="O202">
        <v>78.183572185473196</v>
      </c>
      <c r="P202">
        <v>156932.67109711899</v>
      </c>
      <c r="Q202">
        <v>197521.003444211</v>
      </c>
      <c r="R202">
        <v>83.598859530714293</v>
      </c>
      <c r="S202">
        <v>688.03171502346697</v>
      </c>
      <c r="T202">
        <v>0.58186297774598195</v>
      </c>
      <c r="U202">
        <v>0.360525045253895</v>
      </c>
      <c r="V202" s="1">
        <v>0</v>
      </c>
      <c r="W202">
        <v>8.2839193311770601E-2</v>
      </c>
      <c r="X202">
        <v>0.55663576143433402</v>
      </c>
      <c r="Y202" s="1">
        <v>0</v>
      </c>
      <c r="Z202">
        <v>0.24552389584655901</v>
      </c>
      <c r="AA202">
        <v>2.9113459324216603E-4</v>
      </c>
      <c r="AB202">
        <v>5.9227992265925896E-3</v>
      </c>
      <c r="AC202">
        <v>1.30314718101277E-3</v>
      </c>
      <c r="AD202" s="1">
        <v>0</v>
      </c>
      <c r="AE202" s="3">
        <v>3.5031379215809699E-3</v>
      </c>
      <c r="AF202" s="3">
        <v>1.21352840792054E-3</v>
      </c>
      <c r="AG202" s="3">
        <v>5.8119412319658503E-3</v>
      </c>
      <c r="AH202">
        <v>8.2581001995434509</v>
      </c>
      <c r="AI202">
        <v>0.149736615840661</v>
      </c>
      <c r="AJ202">
        <v>1366.16251561529</v>
      </c>
      <c r="AK202" t="s">
        <v>99</v>
      </c>
      <c r="AL202" t="s">
        <v>100</v>
      </c>
      <c r="AM202">
        <v>133710088293.50999</v>
      </c>
      <c r="AN202" s="7">
        <v>852022</v>
      </c>
      <c r="AO202" s="1">
        <f t="shared" si="58"/>
        <v>1.3831683382380404E-2</v>
      </c>
      <c r="AP202" s="8">
        <f t="shared" si="59"/>
        <v>15.391782394253173</v>
      </c>
      <c r="AQ202" s="14">
        <v>1</v>
      </c>
      <c r="AR202" s="15">
        <f t="shared" si="60"/>
        <v>0.27285783297996025</v>
      </c>
      <c r="AS202" s="15">
        <f t="shared" si="61"/>
        <v>6.3044862278758496E-2</v>
      </c>
    </row>
    <row r="203" spans="1:45" x14ac:dyDescent="0.25">
      <c r="A203" t="s">
        <v>37</v>
      </c>
      <c r="B203">
        <v>20.9223405093908</v>
      </c>
      <c r="C203">
        <v>1.8608160263131099E-2</v>
      </c>
      <c r="D203">
        <v>20.180443559401301</v>
      </c>
      <c r="E203">
        <v>61.989753432625001</v>
      </c>
      <c r="F203" s="1">
        <v>0</v>
      </c>
      <c r="G203" s="1">
        <v>0</v>
      </c>
      <c r="H203">
        <v>4.5904738626816597</v>
      </c>
      <c r="I203">
        <v>82.480829030184196</v>
      </c>
      <c r="J203">
        <v>61.224884239315301</v>
      </c>
      <c r="K203">
        <v>53.598708652219699</v>
      </c>
      <c r="L203">
        <v>110.10481879738801</v>
      </c>
      <c r="M203">
        <v>19.522927984920599</v>
      </c>
      <c r="N203">
        <v>90.364272439885397</v>
      </c>
      <c r="O203">
        <v>77.382929165361602</v>
      </c>
      <c r="P203">
        <v>144298.62867327101</v>
      </c>
      <c r="Q203">
        <v>181911.55586409199</v>
      </c>
      <c r="R203">
        <v>83.607241748594902</v>
      </c>
      <c r="S203">
        <v>696.69742474987197</v>
      </c>
      <c r="T203">
        <v>0.58870535345428099</v>
      </c>
      <c r="U203">
        <v>0.36241090506599899</v>
      </c>
      <c r="V203" s="1">
        <v>0</v>
      </c>
      <c r="W203">
        <v>6.5392301871502898E-2</v>
      </c>
      <c r="X203">
        <v>0.57219679306249704</v>
      </c>
      <c r="Y203" s="1">
        <v>0</v>
      </c>
      <c r="Z203">
        <v>0.243962585693067</v>
      </c>
      <c r="AA203">
        <v>2.9242661993471298E-4</v>
      </c>
      <c r="AB203">
        <v>6.0494624682040296E-3</v>
      </c>
      <c r="AC203">
        <v>1.0872841772051199E-3</v>
      </c>
      <c r="AD203" s="1">
        <v>0</v>
      </c>
      <c r="AE203" s="3">
        <v>4.8064549744917797E-3</v>
      </c>
      <c r="AF203" s="3">
        <v>1.3768487372536899E-3</v>
      </c>
      <c r="AG203" s="3">
        <v>6.3723417077510697E-3</v>
      </c>
      <c r="AH203">
        <v>8.4130012214203393</v>
      </c>
      <c r="AI203">
        <v>0.16434840255114999</v>
      </c>
      <c r="AJ203">
        <v>1811.8612871355599</v>
      </c>
      <c r="AK203" t="s">
        <v>101</v>
      </c>
      <c r="AL203" t="s">
        <v>102</v>
      </c>
      <c r="AM203">
        <v>47657652390.550003</v>
      </c>
      <c r="AN203" s="7">
        <v>330271</v>
      </c>
      <c r="AO203" s="1">
        <f t="shared" si="58"/>
        <v>1.4696025779963906E-2</v>
      </c>
      <c r="AP203" s="8">
        <f t="shared" si="59"/>
        <v>16.277379303615703</v>
      </c>
      <c r="AQ203" s="14">
        <v>1</v>
      </c>
      <c r="AR203" s="15">
        <f t="shared" si="60"/>
        <v>0.28536296409479811</v>
      </c>
      <c r="AS203" s="15">
        <f t="shared" si="61"/>
        <v>3.6763163693886103E-2</v>
      </c>
    </row>
    <row r="204" spans="1:45" x14ac:dyDescent="0.25">
      <c r="A204" t="s">
        <v>37</v>
      </c>
      <c r="B204">
        <v>22.152680648833599</v>
      </c>
      <c r="C204">
        <v>1.9678839539804299E-2</v>
      </c>
      <c r="D204">
        <v>21.219174896681402</v>
      </c>
      <c r="E204">
        <v>82.430075741475406</v>
      </c>
      <c r="F204" s="1">
        <v>0</v>
      </c>
      <c r="G204" s="1">
        <v>0</v>
      </c>
      <c r="H204">
        <v>4.7874224808732802</v>
      </c>
      <c r="I204">
        <v>104.074951301387</v>
      </c>
      <c r="J204">
        <v>80.491424386693495</v>
      </c>
      <c r="K204">
        <v>74.423051225225606</v>
      </c>
      <c r="L204">
        <v>134.089750483247</v>
      </c>
      <c r="M204">
        <v>19.722865482370601</v>
      </c>
      <c r="N204">
        <v>90.043268851680807</v>
      </c>
      <c r="O204">
        <v>76.983529851962302</v>
      </c>
      <c r="P204">
        <v>132671.05487633101</v>
      </c>
      <c r="Q204">
        <v>168723.15825303199</v>
      </c>
      <c r="R204">
        <v>83.638040500675899</v>
      </c>
      <c r="S204">
        <v>694.78933580675903</v>
      </c>
      <c r="T204">
        <v>0.61633878639100204</v>
      </c>
      <c r="U204">
        <v>0.32041082987212799</v>
      </c>
      <c r="V204" s="1">
        <v>0</v>
      </c>
      <c r="W204">
        <v>6.4982948433861099E-2</v>
      </c>
      <c r="X204">
        <v>0.61460622169401002</v>
      </c>
      <c r="Y204" s="1">
        <v>0</v>
      </c>
      <c r="Z204">
        <v>0.214474466745491</v>
      </c>
      <c r="AA204">
        <v>2.9556695619455901E-4</v>
      </c>
      <c r="AB204">
        <v>5.9346882433573096E-3</v>
      </c>
      <c r="AC204">
        <v>8.6799965404284901E-4</v>
      </c>
      <c r="AD204" s="1">
        <v>0</v>
      </c>
      <c r="AE204" s="3">
        <v>5.2875599899398096E-3</v>
      </c>
      <c r="AF204" s="3">
        <v>1.44584710185764E-3</v>
      </c>
      <c r="AG204" s="3">
        <v>7.2931290504823602E-3</v>
      </c>
      <c r="AH204">
        <v>8.3559989679603692</v>
      </c>
      <c r="AI204">
        <v>0.147623685316429</v>
      </c>
      <c r="AJ204">
        <v>2240.2869711035901</v>
      </c>
      <c r="AK204" t="s">
        <v>103</v>
      </c>
      <c r="AL204" t="s">
        <v>104</v>
      </c>
      <c r="AM204">
        <v>16016845771</v>
      </c>
      <c r="AN204" s="7">
        <v>120726</v>
      </c>
      <c r="AO204" s="1">
        <f t="shared" si="58"/>
        <v>1.5562700176227601E-2</v>
      </c>
      <c r="AP204" s="8">
        <f t="shared" si="59"/>
        <v>17.156826642871938</v>
      </c>
      <c r="AQ204" s="14">
        <v>1</v>
      </c>
      <c r="AR204" s="15">
        <f t="shared" si="60"/>
        <v>0.29118753193424984</v>
      </c>
      <c r="AS204" s="15">
        <f t="shared" si="61"/>
        <v>4.3993499120373203E-2</v>
      </c>
    </row>
    <row r="205" spans="1:45" x14ac:dyDescent="0.25">
      <c r="A205" t="s">
        <v>37</v>
      </c>
      <c r="B205">
        <v>21.712648210251398</v>
      </c>
      <c r="C205">
        <v>1.9159515736550899E-2</v>
      </c>
      <c r="D205">
        <v>20.716904731625501</v>
      </c>
      <c r="E205">
        <v>108.66586475138401</v>
      </c>
      <c r="F205" s="1">
        <v>0</v>
      </c>
      <c r="G205" s="1">
        <v>0</v>
      </c>
      <c r="H205">
        <v>5.0441830324914196</v>
      </c>
      <c r="I205">
        <v>125.600953137416</v>
      </c>
      <c r="J205">
        <v>102.280089152624</v>
      </c>
      <c r="K205">
        <v>94.189856059339405</v>
      </c>
      <c r="L205">
        <v>159.51931675282401</v>
      </c>
      <c r="M205">
        <v>19.3042641423975</v>
      </c>
      <c r="N205">
        <v>88.069430721485404</v>
      </c>
      <c r="O205">
        <v>75.670227817523099</v>
      </c>
      <c r="P205">
        <v>117263.180573461</v>
      </c>
      <c r="Q205">
        <v>155464.56400749099</v>
      </c>
      <c r="R205">
        <v>83.274722224516097</v>
      </c>
      <c r="S205">
        <v>686.17616367526296</v>
      </c>
      <c r="T205">
        <v>0.55657822109666499</v>
      </c>
      <c r="U205">
        <v>0.39852237069035601</v>
      </c>
      <c r="V205" s="1">
        <v>0</v>
      </c>
      <c r="W205">
        <v>8.2748763788339799E-2</v>
      </c>
      <c r="X205">
        <v>0.51872886552130304</v>
      </c>
      <c r="Y205" s="1">
        <v>0</v>
      </c>
      <c r="Z205">
        <v>0.27202779896795098</v>
      </c>
      <c r="AA205">
        <v>3.0508889529157901E-4</v>
      </c>
      <c r="AB205">
        <v>5.7964607740383601E-3</v>
      </c>
      <c r="AC205">
        <v>6.2523939080883504E-4</v>
      </c>
      <c r="AD205" s="1">
        <v>0</v>
      </c>
      <c r="AE205" s="3">
        <v>5.0755420836793999E-3</v>
      </c>
      <c r="AF205" s="3">
        <v>1.3347052507110099E-3</v>
      </c>
      <c r="AG205" s="3">
        <v>7.3572119649152898E-3</v>
      </c>
      <c r="AH205">
        <v>8.42139060426274</v>
      </c>
      <c r="AI205">
        <v>0.14531391002017499</v>
      </c>
      <c r="AJ205">
        <v>2624.4493188338502</v>
      </c>
      <c r="AK205" t="s">
        <v>105</v>
      </c>
      <c r="AL205" t="s">
        <v>106</v>
      </c>
      <c r="AM205">
        <v>3427133715.4400001</v>
      </c>
      <c r="AN205" s="7">
        <v>29226</v>
      </c>
      <c r="AO205" s="1">
        <f t="shared" si="58"/>
        <v>1.5373112962360075E-2</v>
      </c>
      <c r="AP205" s="8">
        <f t="shared" si="59"/>
        <v>16.965172143815256</v>
      </c>
      <c r="AQ205" s="14">
        <v>1</v>
      </c>
      <c r="AR205" s="15">
        <f t="shared" si="60"/>
        <v>0.27983659854385046</v>
      </c>
      <c r="AS205" s="15">
        <f t="shared" si="61"/>
        <v>4.8064297805349154E-2</v>
      </c>
    </row>
    <row r="206" spans="1:45" x14ac:dyDescent="0.25">
      <c r="A206" t="s">
        <v>37</v>
      </c>
      <c r="B206">
        <v>21.9566499705141</v>
      </c>
      <c r="C206">
        <v>1.6920671100590499E-2</v>
      </c>
      <c r="D206">
        <v>18.5177951788109</v>
      </c>
      <c r="E206">
        <v>140.29901565482999</v>
      </c>
      <c r="F206" s="1">
        <v>0</v>
      </c>
      <c r="G206" s="1">
        <v>0</v>
      </c>
      <c r="H206">
        <v>5.3713571195313197</v>
      </c>
      <c r="I206">
        <v>144.15559227656399</v>
      </c>
      <c r="J206">
        <v>111.64738537539699</v>
      </c>
      <c r="K206">
        <v>120.284055868175</v>
      </c>
      <c r="L206">
        <v>183.690148439403</v>
      </c>
      <c r="M206">
        <v>19.6780354906589</v>
      </c>
      <c r="N206">
        <v>87.772751263040803</v>
      </c>
      <c r="O206">
        <v>76.165832533709207</v>
      </c>
      <c r="P206">
        <v>100529.78515061201</v>
      </c>
      <c r="Q206">
        <v>132688.05873175999</v>
      </c>
      <c r="R206">
        <v>83.348554488575701</v>
      </c>
      <c r="S206">
        <v>660.464750709903</v>
      </c>
      <c r="T206">
        <v>0.40397510883177801</v>
      </c>
      <c r="U206">
        <v>0.61539390179439202</v>
      </c>
      <c r="V206" s="1">
        <v>0</v>
      </c>
      <c r="W206">
        <v>9.7331404138737199E-2</v>
      </c>
      <c r="X206">
        <v>0.28727469406687001</v>
      </c>
      <c r="Y206" s="1">
        <v>0</v>
      </c>
      <c r="Z206">
        <v>0.45286075780752999</v>
      </c>
      <c r="AA206">
        <v>3.0345401778349802E-4</v>
      </c>
      <c r="AB206">
        <v>5.7967758962450301E-3</v>
      </c>
      <c r="AC206">
        <v>3.6751415229052502E-4</v>
      </c>
      <c r="AD206" s="1">
        <v>0</v>
      </c>
      <c r="AE206" s="3">
        <v>4.2876714037265798E-3</v>
      </c>
      <c r="AF206" s="3">
        <v>1.0994019939456999E-3</v>
      </c>
      <c r="AG206" s="3">
        <v>6.1649855560439301E-3</v>
      </c>
      <c r="AH206">
        <v>7.4806804392553596</v>
      </c>
      <c r="AI206">
        <v>0.12601885106353999</v>
      </c>
      <c r="AJ206">
        <v>3085.22463037436</v>
      </c>
      <c r="AK206" t="s">
        <v>107</v>
      </c>
      <c r="AL206" t="s">
        <v>108</v>
      </c>
      <c r="AM206">
        <v>1214801923.76</v>
      </c>
      <c r="AN206" s="7">
        <v>12084</v>
      </c>
      <c r="AO206" s="1">
        <f t="shared" si="58"/>
        <v>1.3944295053642662E-2</v>
      </c>
      <c r="AP206" s="8">
        <f t="shared" si="59"/>
        <v>15.507647699336257</v>
      </c>
      <c r="AQ206" s="14">
        <v>1</v>
      </c>
      <c r="AR206" s="15">
        <f t="shared" si="60"/>
        <v>0.4158594776081912</v>
      </c>
      <c r="AS206" s="15">
        <f t="shared" si="61"/>
        <v>0.18570541246930583</v>
      </c>
    </row>
    <row r="207" spans="1:45" x14ac:dyDescent="0.25">
      <c r="A207" t="s">
        <v>37</v>
      </c>
      <c r="B207">
        <v>23.911459163419401</v>
      </c>
      <c r="C207">
        <v>1.5666374914318999E-2</v>
      </c>
      <c r="D207">
        <v>17.261460279521501</v>
      </c>
      <c r="E207">
        <v>168.48579455016201</v>
      </c>
      <c r="F207" s="1">
        <v>0</v>
      </c>
      <c r="G207" s="1">
        <v>0</v>
      </c>
      <c r="H207">
        <v>5.6447343335984197</v>
      </c>
      <c r="I207">
        <v>165.767070216636</v>
      </c>
      <c r="J207">
        <v>125.705952449357</v>
      </c>
      <c r="K207">
        <v>146.28956272120499</v>
      </c>
      <c r="L207">
        <v>209.27290755502699</v>
      </c>
      <c r="M207">
        <v>19.8396534043078</v>
      </c>
      <c r="N207">
        <v>87.112213469916099</v>
      </c>
      <c r="O207">
        <v>76.089192403981201</v>
      </c>
      <c r="P207">
        <v>91377.590838445802</v>
      </c>
      <c r="Q207">
        <v>117319.65098691999</v>
      </c>
      <c r="R207">
        <v>83.090550557884399</v>
      </c>
      <c r="S207">
        <v>651.61979961618204</v>
      </c>
      <c r="T207">
        <v>0.35672942524555901</v>
      </c>
      <c r="U207">
        <v>0.89651302073186001</v>
      </c>
      <c r="V207" s="1">
        <v>0</v>
      </c>
      <c r="W207">
        <v>2.9157983675531698E-2</v>
      </c>
      <c r="X207">
        <v>7.43289955926075E-2</v>
      </c>
      <c r="Y207" s="1">
        <v>0</v>
      </c>
      <c r="Z207">
        <v>0.51828221577811195</v>
      </c>
      <c r="AA207">
        <v>2.9491589969973402E-4</v>
      </c>
      <c r="AB207">
        <v>5.7840530341360602E-3</v>
      </c>
      <c r="AC207">
        <v>3.6085150612790503E-4</v>
      </c>
      <c r="AD207" s="1">
        <v>0</v>
      </c>
      <c r="AE207" s="3">
        <v>4.1669594848449997E-3</v>
      </c>
      <c r="AF207" s="3">
        <v>9.4550089011216296E-4</v>
      </c>
      <c r="AG207" s="3">
        <v>5.0596055786238901E-3</v>
      </c>
      <c r="AH207">
        <v>7.0594381851521399</v>
      </c>
      <c r="AI207">
        <v>0.11944284521479399</v>
      </c>
      <c r="AJ207">
        <v>3479.27095693103</v>
      </c>
      <c r="AK207" t="s">
        <v>109</v>
      </c>
      <c r="AL207" t="s">
        <v>110</v>
      </c>
      <c r="AM207">
        <v>268101851.52000001</v>
      </c>
      <c r="AN207" s="7">
        <v>2934</v>
      </c>
      <c r="AO207" s="1">
        <f t="shared" si="58"/>
        <v>1.2662480705985454E-2</v>
      </c>
      <c r="AP207" s="8">
        <f t="shared" si="59"/>
        <v>14.180162336632707</v>
      </c>
      <c r="AQ207" s="14">
        <v>1</v>
      </c>
      <c r="AR207" s="15">
        <f t="shared" si="60"/>
        <v>0.68626131321833217</v>
      </c>
      <c r="AS207" s="15">
        <f t="shared" si="61"/>
        <v>0.38525123461236177</v>
      </c>
    </row>
    <row r="210" spans="1:45" x14ac:dyDescent="0.25">
      <c r="AO210" t="s">
        <v>226</v>
      </c>
      <c r="AP210" t="s">
        <v>227</v>
      </c>
      <c r="AQ210" t="s">
        <v>228</v>
      </c>
      <c r="AR210" t="s">
        <v>229</v>
      </c>
      <c r="AS210" t="s">
        <v>244</v>
      </c>
    </row>
    <row r="211" spans="1:45" x14ac:dyDescent="0.25">
      <c r="A211" t="s">
        <v>0</v>
      </c>
      <c r="B211" t="s">
        <v>1</v>
      </c>
      <c r="C211" t="s">
        <v>2</v>
      </c>
      <c r="D211" t="s">
        <v>3</v>
      </c>
      <c r="E211" t="s">
        <v>5</v>
      </c>
      <c r="F211" t="s">
        <v>6</v>
      </c>
      <c r="G211" t="s">
        <v>208</v>
      </c>
      <c r="H211" t="s">
        <v>7</v>
      </c>
      <c r="I211" t="s">
        <v>8</v>
      </c>
      <c r="J211" t="s">
        <v>134</v>
      </c>
      <c r="K211" t="s">
        <v>143</v>
      </c>
      <c r="L211" t="s">
        <v>9</v>
      </c>
      <c r="M211" t="s">
        <v>10</v>
      </c>
      <c r="N211" t="s">
        <v>11</v>
      </c>
      <c r="O211" t="s">
        <v>13</v>
      </c>
      <c r="P211" t="s">
        <v>14</v>
      </c>
      <c r="Q211" t="s">
        <v>15</v>
      </c>
      <c r="R211" t="s">
        <v>16</v>
      </c>
      <c r="S211" t="s">
        <v>17</v>
      </c>
      <c r="T211" t="s">
        <v>18</v>
      </c>
      <c r="U211" t="s">
        <v>20</v>
      </c>
      <c r="V211" t="s">
        <v>21</v>
      </c>
      <c r="W211" t="s">
        <v>22</v>
      </c>
      <c r="X211" t="s">
        <v>23</v>
      </c>
      <c r="Y211" t="s">
        <v>24</v>
      </c>
      <c r="Z211" t="s">
        <v>25</v>
      </c>
      <c r="AA211" t="s">
        <v>26</v>
      </c>
      <c r="AB211" t="s">
        <v>27</v>
      </c>
      <c r="AC211" t="s">
        <v>120</v>
      </c>
      <c r="AD211" t="s">
        <v>28</v>
      </c>
      <c r="AE211" s="3" t="s">
        <v>29</v>
      </c>
      <c r="AF211" s="3" t="s">
        <v>233</v>
      </c>
      <c r="AG211" s="3" t="s">
        <v>30</v>
      </c>
      <c r="AH211" t="s">
        <v>31</v>
      </c>
      <c r="AI211" t="s">
        <v>32</v>
      </c>
      <c r="AJ211" t="s">
        <v>33</v>
      </c>
      <c r="AK211" t="s">
        <v>34</v>
      </c>
      <c r="AL211" t="s">
        <v>74</v>
      </c>
      <c r="AM211" t="s">
        <v>35</v>
      </c>
      <c r="AN211" s="7" t="s">
        <v>36</v>
      </c>
      <c r="AO211" s="15">
        <v>1</v>
      </c>
      <c r="AP211" s="15">
        <v>0</v>
      </c>
      <c r="AQ211" s="15">
        <v>0</v>
      </c>
      <c r="AR211" s="15">
        <v>1</v>
      </c>
    </row>
    <row r="212" spans="1:45" x14ac:dyDescent="0.25">
      <c r="A212" t="s">
        <v>37</v>
      </c>
      <c r="B212">
        <v>4.6580846465479304</v>
      </c>
      <c r="C212">
        <v>4.1034336238264099E-3</v>
      </c>
      <c r="D212">
        <v>4.8144945749882497</v>
      </c>
      <c r="E212">
        <v>-91.548504492107</v>
      </c>
      <c r="F212" s="1">
        <v>0</v>
      </c>
      <c r="G212" s="1">
        <v>0</v>
      </c>
      <c r="H212">
        <v>2.7725311396792298</v>
      </c>
      <c r="I212">
        <v>-208.58445995039401</v>
      </c>
      <c r="J212">
        <v>-228.630581748819</v>
      </c>
      <c r="K212">
        <v>-212.366381207069</v>
      </c>
      <c r="L212">
        <v>-186.51364209469</v>
      </c>
      <c r="M212">
        <v>27.605394949205401</v>
      </c>
      <c r="N212">
        <v>94.572413812331604</v>
      </c>
      <c r="O212">
        <v>82.027838010915701</v>
      </c>
      <c r="P212">
        <v>180826.925900178</v>
      </c>
      <c r="Q212">
        <v>216366.748378416</v>
      </c>
      <c r="R212">
        <v>85.271313088581607</v>
      </c>
      <c r="S212">
        <v>666.18642540707401</v>
      </c>
      <c r="T212">
        <v>0.66238699185696304</v>
      </c>
      <c r="U212">
        <v>0.25856491746662402</v>
      </c>
      <c r="V212" s="1">
        <v>0</v>
      </c>
      <c r="W212">
        <v>6.9343003852054996E-2</v>
      </c>
      <c r="X212">
        <v>0.67209207868132004</v>
      </c>
      <c r="Y212" s="1">
        <v>0</v>
      </c>
      <c r="Z212">
        <v>0.207960778033701</v>
      </c>
      <c r="AA212">
        <v>2.8816847590778702E-4</v>
      </c>
      <c r="AB212">
        <v>3.9392622925426201E-3</v>
      </c>
      <c r="AC212" s="1">
        <v>2.03498464218679E-7</v>
      </c>
      <c r="AD212" s="1">
        <v>0</v>
      </c>
      <c r="AE212" s="3">
        <v>5.3338285879408301E-6</v>
      </c>
      <c r="AF212" s="3">
        <v>0</v>
      </c>
      <c r="AG212" s="3">
        <v>0</v>
      </c>
      <c r="AH212">
        <v>4.19958669387435</v>
      </c>
      <c r="AI212">
        <v>9.7776392308375301E-2</v>
      </c>
      <c r="AJ212">
        <v>0.27136189163769198</v>
      </c>
      <c r="AK212" t="s">
        <v>77</v>
      </c>
      <c r="AL212" t="s">
        <v>78</v>
      </c>
      <c r="AM212">
        <v>202887810.86000001</v>
      </c>
      <c r="AN212" s="7">
        <v>1122</v>
      </c>
      <c r="AO212" s="1">
        <f>AA212+AB212*$AO$211+AF212*AQ212+AG212*$AR$211</f>
        <v>4.2274307684504074E-3</v>
      </c>
      <c r="AP212" s="8">
        <f>100*(1-(1-AO212)^12)</f>
        <v>4.9566135723757787</v>
      </c>
      <c r="AQ212" s="14">
        <v>1</v>
      </c>
      <c r="AR212" s="15">
        <f>B212/AP212-1</f>
        <v>-6.022840422574216E-2</v>
      </c>
      <c r="AS212" s="15">
        <f>B212/D212-1</f>
        <v>-3.2487299757877675E-2</v>
      </c>
    </row>
    <row r="213" spans="1:45" x14ac:dyDescent="0.25">
      <c r="A213" t="s">
        <v>37</v>
      </c>
      <c r="B213">
        <v>5.3217503097723498</v>
      </c>
      <c r="C213">
        <v>4.55778735925794E-3</v>
      </c>
      <c r="D213">
        <v>5.3343019948715096</v>
      </c>
      <c r="E213">
        <v>-61.005589442975399</v>
      </c>
      <c r="F213" s="1">
        <v>0</v>
      </c>
      <c r="G213" s="1">
        <v>0</v>
      </c>
      <c r="H213">
        <v>3.0694575680712299</v>
      </c>
      <c r="I213">
        <v>-178.307206073331</v>
      </c>
      <c r="J213">
        <v>-190.61177105748001</v>
      </c>
      <c r="K213">
        <v>-182.185385652077</v>
      </c>
      <c r="L213">
        <v>-158.48565854978699</v>
      </c>
      <c r="M213">
        <v>27.4987998666397</v>
      </c>
      <c r="N213">
        <v>93.102809080944795</v>
      </c>
      <c r="O213">
        <v>80.217782075315796</v>
      </c>
      <c r="P213">
        <v>201304.87178087301</v>
      </c>
      <c r="Q213">
        <v>243756.69469863101</v>
      </c>
      <c r="R213">
        <v>84.246905029459498</v>
      </c>
      <c r="S213">
        <v>653.03974636901103</v>
      </c>
      <c r="T213">
        <v>0.50829650124669601</v>
      </c>
      <c r="U213">
        <v>0.31884929275234603</v>
      </c>
      <c r="V213" s="1">
        <v>0</v>
      </c>
      <c r="W213">
        <v>0.155066330755528</v>
      </c>
      <c r="X213">
        <v>0.52608437649212403</v>
      </c>
      <c r="Y213" s="1">
        <v>0</v>
      </c>
      <c r="Z213">
        <v>0.32866181868883199</v>
      </c>
      <c r="AA213">
        <v>2.9324451857108599E-4</v>
      </c>
      <c r="AB213">
        <v>4.4049234686290599E-3</v>
      </c>
      <c r="AC213">
        <v>3.4471002372048599E-6</v>
      </c>
      <c r="AD213" s="1">
        <v>0</v>
      </c>
      <c r="AE213" s="3">
        <v>1.28904637884466E-4</v>
      </c>
      <c r="AF213" s="3">
        <v>7.10742900643035E-5</v>
      </c>
      <c r="AG213" s="3">
        <v>0</v>
      </c>
      <c r="AH213">
        <v>4.5765688927417401</v>
      </c>
      <c r="AI213">
        <v>0.107173455775461</v>
      </c>
      <c r="AJ213">
        <v>1.50603158604356</v>
      </c>
      <c r="AK213" t="s">
        <v>79</v>
      </c>
      <c r="AL213" t="s">
        <v>80</v>
      </c>
      <c r="AM213">
        <v>1589301962.71</v>
      </c>
      <c r="AN213" s="7">
        <v>7895</v>
      </c>
      <c r="AO213" s="1">
        <f t="shared" ref="AO213:AO230" si="62">AA213+AB213*$AO$211+AF213*AQ213+AG213*$AR$211</f>
        <v>4.7692422772644492E-3</v>
      </c>
      <c r="AP213" s="8">
        <f t="shared" ref="AP213:AP228" si="63">100*(1-(1-AO213)^12)</f>
        <v>5.5753304345651733</v>
      </c>
      <c r="AQ213" s="14">
        <v>1</v>
      </c>
      <c r="AR213" s="15">
        <f t="shared" ref="AR213:AR228" si="64">B213/AP213-1</f>
        <v>-4.5482528393422594E-2</v>
      </c>
      <c r="AS213" s="15">
        <f t="shared" ref="AS213:AS228" si="65">B213/D213-1</f>
        <v>-2.353013592261366E-3</v>
      </c>
    </row>
    <row r="214" spans="1:45" x14ac:dyDescent="0.25">
      <c r="A214" t="s">
        <v>37</v>
      </c>
      <c r="B214">
        <v>7.1217512237737397</v>
      </c>
      <c r="C214">
        <v>4.7301068639632998E-3</v>
      </c>
      <c r="D214">
        <v>5.5307641135010002</v>
      </c>
      <c r="E214">
        <v>-41.598406910692503</v>
      </c>
      <c r="F214" s="1">
        <v>0</v>
      </c>
      <c r="G214" s="1">
        <v>0</v>
      </c>
      <c r="H214">
        <v>3.2705140807594502</v>
      </c>
      <c r="I214">
        <v>-156.91870006205701</v>
      </c>
      <c r="J214">
        <v>-171.25418547728501</v>
      </c>
      <c r="K214">
        <v>-161.48761850994799</v>
      </c>
      <c r="L214">
        <v>-137.41023995208499</v>
      </c>
      <c r="M214">
        <v>27.724214839688401</v>
      </c>
      <c r="N214">
        <v>94.693335021911395</v>
      </c>
      <c r="O214">
        <v>80.564874900656605</v>
      </c>
      <c r="P214">
        <v>204566.20860970501</v>
      </c>
      <c r="Q214">
        <v>246477.46707760499</v>
      </c>
      <c r="R214">
        <v>84.312162372610004</v>
      </c>
      <c r="S214">
        <v>662.35468902228695</v>
      </c>
      <c r="T214">
        <v>0.52289966516699904</v>
      </c>
      <c r="U214">
        <v>0.32453948679589201</v>
      </c>
      <c r="V214" s="1">
        <v>0</v>
      </c>
      <c r="W214">
        <v>0.22023177941023001</v>
      </c>
      <c r="X214">
        <v>0.45522873379387602</v>
      </c>
      <c r="Y214" s="1">
        <v>0</v>
      </c>
      <c r="Z214">
        <v>0.26528593766703701</v>
      </c>
      <c r="AA214">
        <v>2.9043940607128502E-4</v>
      </c>
      <c r="AB214">
        <v>4.7863579637369997E-3</v>
      </c>
      <c r="AC214">
        <v>3.9221015624274404E-6</v>
      </c>
      <c r="AD214" s="1">
        <v>0</v>
      </c>
      <c r="AE214" s="3">
        <v>6.46503090771293E-5</v>
      </c>
      <c r="AF214" s="3">
        <v>2.7033396609579298E-4</v>
      </c>
      <c r="AG214" s="3">
        <v>0</v>
      </c>
      <c r="AH214">
        <v>5.1325845794454601</v>
      </c>
      <c r="AI214">
        <v>0.122132815780469</v>
      </c>
      <c r="AJ214">
        <v>7.7615682581653003</v>
      </c>
      <c r="AK214" t="s">
        <v>81</v>
      </c>
      <c r="AL214" t="s">
        <v>82</v>
      </c>
      <c r="AM214">
        <v>19361987078.700001</v>
      </c>
      <c r="AN214" s="7">
        <v>94649</v>
      </c>
      <c r="AO214" s="1">
        <f t="shared" si="62"/>
        <v>5.3471313359040777E-3</v>
      </c>
      <c r="AP214" s="8">
        <f t="shared" si="63"/>
        <v>6.2311749640431628</v>
      </c>
      <c r="AQ214" s="14">
        <v>1</v>
      </c>
      <c r="AR214" s="15">
        <f t="shared" si="64"/>
        <v>0.14292268550788978</v>
      </c>
      <c r="AS214" s="15">
        <f t="shared" si="65"/>
        <v>0.28766135702461493</v>
      </c>
    </row>
    <row r="215" spans="1:45" x14ac:dyDescent="0.25">
      <c r="A215" t="s">
        <v>37</v>
      </c>
      <c r="B215">
        <v>7.7079506294982796</v>
      </c>
      <c r="C215">
        <v>5.90990579962052E-3</v>
      </c>
      <c r="D215">
        <v>6.8658501649556802</v>
      </c>
      <c r="E215">
        <v>-36.714643102850502</v>
      </c>
      <c r="F215" s="1">
        <v>0</v>
      </c>
      <c r="G215" s="1">
        <v>0</v>
      </c>
      <c r="H215">
        <v>3.3802432523289898</v>
      </c>
      <c r="I215">
        <v>-131.73121610087401</v>
      </c>
      <c r="J215">
        <v>-143.31169960073899</v>
      </c>
      <c r="K215">
        <v>-140.83712582026999</v>
      </c>
      <c r="L215">
        <v>-111.705061334856</v>
      </c>
      <c r="M215">
        <v>28.644544440479301</v>
      </c>
      <c r="N215">
        <v>94.550773857433498</v>
      </c>
      <c r="O215">
        <v>79.417961191353101</v>
      </c>
      <c r="P215">
        <v>199269.76566973899</v>
      </c>
      <c r="Q215">
        <v>242665.379430172</v>
      </c>
      <c r="R215">
        <v>84.237913930753294</v>
      </c>
      <c r="S215">
        <v>664.65715805445495</v>
      </c>
      <c r="T215">
        <v>0.533964597807432</v>
      </c>
      <c r="U215">
        <v>0.33458693183000299</v>
      </c>
      <c r="V215" s="1">
        <v>0</v>
      </c>
      <c r="W215">
        <v>0.20486131180877401</v>
      </c>
      <c r="X215">
        <v>0.46055175636122198</v>
      </c>
      <c r="Y215" s="1">
        <v>0</v>
      </c>
      <c r="Z215">
        <v>0.24873501376456</v>
      </c>
      <c r="AA215">
        <v>2.9141310820480202E-4</v>
      </c>
      <c r="AB215">
        <v>5.6598947286649196E-3</v>
      </c>
      <c r="AC215">
        <v>1.2376266003824799E-4</v>
      </c>
      <c r="AD215" s="1">
        <v>0</v>
      </c>
      <c r="AE215" s="3">
        <v>4.1858077459973499E-4</v>
      </c>
      <c r="AF215" s="3">
        <v>5.7920149095933005E-4</v>
      </c>
      <c r="AG215" s="3">
        <v>2.9500210031933099E-8</v>
      </c>
      <c r="AH215">
        <v>5.5263178643957502</v>
      </c>
      <c r="AI215">
        <v>0.13808365900566999</v>
      </c>
      <c r="AJ215">
        <v>20.7339210307142</v>
      </c>
      <c r="AK215" t="s">
        <v>83</v>
      </c>
      <c r="AL215" t="s">
        <v>84</v>
      </c>
      <c r="AM215">
        <v>62052007220.260002</v>
      </c>
      <c r="AN215" s="7">
        <v>311397</v>
      </c>
      <c r="AO215" s="1">
        <f t="shared" si="62"/>
        <v>6.5305388280390833E-3</v>
      </c>
      <c r="AP215" s="8">
        <f t="shared" si="63"/>
        <v>7.5612084158606425</v>
      </c>
      <c r="AQ215" s="14">
        <v>1</v>
      </c>
      <c r="AR215" s="15">
        <f t="shared" si="64"/>
        <v>1.9407243600087165E-2</v>
      </c>
      <c r="AS215" s="15">
        <f t="shared" si="65"/>
        <v>0.12265057411838165</v>
      </c>
    </row>
    <row r="216" spans="1:45" x14ac:dyDescent="0.25">
      <c r="A216" t="s">
        <v>37</v>
      </c>
      <c r="B216">
        <v>8.6850169119281002</v>
      </c>
      <c r="C216">
        <v>7.4472018660371401E-3</v>
      </c>
      <c r="D216">
        <v>8.5795370110448204</v>
      </c>
      <c r="E216">
        <v>-27.761010533246399</v>
      </c>
      <c r="F216" s="1">
        <v>0</v>
      </c>
      <c r="G216" s="1">
        <v>0</v>
      </c>
      <c r="H216">
        <v>3.5311345747159999</v>
      </c>
      <c r="I216">
        <v>-107.373033797687</v>
      </c>
      <c r="J216">
        <v>-116.151979278084</v>
      </c>
      <c r="K216">
        <v>-122.676361714866</v>
      </c>
      <c r="L216">
        <v>-86.789436663029093</v>
      </c>
      <c r="M216">
        <v>30.2644380634888</v>
      </c>
      <c r="N216">
        <v>94.365533054875996</v>
      </c>
      <c r="O216">
        <v>78.167244829024199</v>
      </c>
      <c r="P216">
        <v>193868.16446774499</v>
      </c>
      <c r="Q216">
        <v>238355.825182203</v>
      </c>
      <c r="R216">
        <v>84.350255911139499</v>
      </c>
      <c r="S216">
        <v>670.00508487406398</v>
      </c>
      <c r="T216">
        <v>0.54952274574133497</v>
      </c>
      <c r="U216">
        <v>0.33696346410808697</v>
      </c>
      <c r="V216" s="1">
        <v>0</v>
      </c>
      <c r="W216">
        <v>0.19576724962856301</v>
      </c>
      <c r="X216">
        <v>0.46726928626334902</v>
      </c>
      <c r="Y216" s="1">
        <v>0</v>
      </c>
      <c r="Z216">
        <v>0.22978794607049999</v>
      </c>
      <c r="AA216">
        <v>2.9362322228008298E-4</v>
      </c>
      <c r="AB216">
        <v>6.3568223239260403E-3</v>
      </c>
      <c r="AC216">
        <v>3.66184538691792E-4</v>
      </c>
      <c r="AD216" s="1">
        <v>0</v>
      </c>
      <c r="AE216" s="3">
        <v>7.8965072680428996E-4</v>
      </c>
      <c r="AF216" s="3">
        <v>1.0043214321432501E-3</v>
      </c>
      <c r="AG216" s="3">
        <v>7.6838633852986296E-7</v>
      </c>
      <c r="AH216">
        <v>5.7572343691300096</v>
      </c>
      <c r="AI216">
        <v>0.150554553050298</v>
      </c>
      <c r="AJ216">
        <v>69.249544392314306</v>
      </c>
      <c r="AK216" t="s">
        <v>85</v>
      </c>
      <c r="AL216" t="s">
        <v>86</v>
      </c>
      <c r="AM216">
        <v>138584137083.63</v>
      </c>
      <c r="AN216" s="7">
        <v>714837</v>
      </c>
      <c r="AO216" s="1">
        <f t="shared" si="62"/>
        <v>7.6555353646879029E-3</v>
      </c>
      <c r="AP216" s="8">
        <f t="shared" si="63"/>
        <v>8.8095375479492191</v>
      </c>
      <c r="AQ216" s="14">
        <v>1</v>
      </c>
      <c r="AR216" s="15">
        <f t="shared" si="64"/>
        <v>-1.4134752856590715E-2</v>
      </c>
      <c r="AS216" s="15">
        <f t="shared" si="65"/>
        <v>1.2294358162624697E-2</v>
      </c>
    </row>
    <row r="217" spans="1:45" x14ac:dyDescent="0.25">
      <c r="A217" t="s">
        <v>37</v>
      </c>
      <c r="B217">
        <v>10.1450992251982</v>
      </c>
      <c r="C217">
        <v>8.8872923966797097E-3</v>
      </c>
      <c r="D217">
        <v>10.1585952204995</v>
      </c>
      <c r="E217">
        <v>-20.435276456023701</v>
      </c>
      <c r="F217" s="1">
        <v>0</v>
      </c>
      <c r="G217" s="1">
        <v>0</v>
      </c>
      <c r="H217">
        <v>3.6677442177978801</v>
      </c>
      <c r="I217">
        <v>-82.616724684936301</v>
      </c>
      <c r="J217">
        <v>-90.015860102995703</v>
      </c>
      <c r="K217">
        <v>-102.028261861685</v>
      </c>
      <c r="L217">
        <v>-61.534278476039603</v>
      </c>
      <c r="M217">
        <v>31.3738881165321</v>
      </c>
      <c r="N217">
        <v>94.111754283892907</v>
      </c>
      <c r="O217">
        <v>76.870914165701095</v>
      </c>
      <c r="P217">
        <v>189274.67222134201</v>
      </c>
      <c r="Q217">
        <v>233837.33954429301</v>
      </c>
      <c r="R217">
        <v>84.507579693415494</v>
      </c>
      <c r="S217">
        <v>671.74579128733706</v>
      </c>
      <c r="T217">
        <v>0.54197408028230099</v>
      </c>
      <c r="U217">
        <v>0.34778634909387102</v>
      </c>
      <c r="V217" s="1">
        <v>0</v>
      </c>
      <c r="W217">
        <v>0.18344271460966999</v>
      </c>
      <c r="X217">
        <v>0.468770936296457</v>
      </c>
      <c r="Y217" s="1">
        <v>0</v>
      </c>
      <c r="Z217">
        <v>0.24036646390083499</v>
      </c>
      <c r="AA217">
        <v>2.95723297594057E-4</v>
      </c>
      <c r="AB217">
        <v>7.1914407866356398E-3</v>
      </c>
      <c r="AC217">
        <v>5.5933203442534295E-4</v>
      </c>
      <c r="AD217" s="1">
        <v>0</v>
      </c>
      <c r="AE217" s="3">
        <v>9.0409485136631104E-4</v>
      </c>
      <c r="AF217" s="3">
        <v>1.58045667026525E-3</v>
      </c>
      <c r="AG217" s="3">
        <v>7.93811567884037E-6</v>
      </c>
      <c r="AH217">
        <v>6.0784785283000504</v>
      </c>
      <c r="AI217">
        <v>0.168495432000805</v>
      </c>
      <c r="AJ217">
        <v>157.357702102057</v>
      </c>
      <c r="AK217" t="s">
        <v>87</v>
      </c>
      <c r="AL217" t="s">
        <v>88</v>
      </c>
      <c r="AM217">
        <v>269959815143.89001</v>
      </c>
      <c r="AN217" s="7">
        <v>1426286</v>
      </c>
      <c r="AO217" s="1">
        <f t="shared" si="62"/>
        <v>9.0755588701737881E-3</v>
      </c>
      <c r="AP217" s="47">
        <f t="shared" si="63"/>
        <v>10.36317091968324</v>
      </c>
      <c r="AQ217" s="48">
        <v>1</v>
      </c>
      <c r="AR217" s="49">
        <f t="shared" si="64"/>
        <v>-2.1042950673605731E-2</v>
      </c>
      <c r="AS217" s="49">
        <f t="shared" si="65"/>
        <v>-1.3285296843077443E-3</v>
      </c>
    </row>
    <row r="218" spans="1:45" x14ac:dyDescent="0.25">
      <c r="A218" t="s">
        <v>37</v>
      </c>
      <c r="B218">
        <v>12.037184864776499</v>
      </c>
      <c r="C218">
        <v>1.0438352160366499E-2</v>
      </c>
      <c r="D218">
        <v>11.831335725208699</v>
      </c>
      <c r="E218">
        <v>-16.715159938046199</v>
      </c>
      <c r="F218" s="1">
        <v>0</v>
      </c>
      <c r="G218" s="1">
        <v>0</v>
      </c>
      <c r="H218">
        <v>3.7463015369783998</v>
      </c>
      <c r="I218">
        <v>-58.7296066574999</v>
      </c>
      <c r="J218">
        <v>-64.278770337334805</v>
      </c>
      <c r="K218">
        <v>-86.060338037733402</v>
      </c>
      <c r="L218">
        <v>-37.2465163876387</v>
      </c>
      <c r="M218">
        <v>32.1774361386911</v>
      </c>
      <c r="N218">
        <v>93.796936116861502</v>
      </c>
      <c r="O218">
        <v>75.352555559514897</v>
      </c>
      <c r="P218">
        <v>185739.799112212</v>
      </c>
      <c r="Q218">
        <v>230117.04317331201</v>
      </c>
      <c r="R218">
        <v>84.806404545503995</v>
      </c>
      <c r="S218">
        <v>680.13982944103202</v>
      </c>
      <c r="T218">
        <v>0.521309985749695</v>
      </c>
      <c r="U218">
        <v>0.35359498705231501</v>
      </c>
      <c r="V218" s="1">
        <v>0</v>
      </c>
      <c r="W218">
        <v>0.174672189279822</v>
      </c>
      <c r="X218">
        <v>0.47173282366786101</v>
      </c>
      <c r="Y218" s="1">
        <v>0</v>
      </c>
      <c r="Z218">
        <v>0.26347170986297702</v>
      </c>
      <c r="AA218">
        <v>2.9737772316360602E-4</v>
      </c>
      <c r="AB218">
        <v>7.8816191792021404E-3</v>
      </c>
      <c r="AC218">
        <v>8.2798816870794604E-4</v>
      </c>
      <c r="AD218" s="1">
        <v>0</v>
      </c>
      <c r="AE218" s="3">
        <v>1.43741013428111E-3</v>
      </c>
      <c r="AF218" s="3">
        <v>2.3451574409850402E-3</v>
      </c>
      <c r="AG218" s="3">
        <v>3.3212372393143997E-5</v>
      </c>
      <c r="AH218">
        <v>6.5242976154277796</v>
      </c>
      <c r="AI218">
        <v>0.18851848673597499</v>
      </c>
      <c r="AJ218">
        <v>288.17309193583799</v>
      </c>
      <c r="AK218" t="s">
        <v>89</v>
      </c>
      <c r="AL218" t="s">
        <v>90</v>
      </c>
      <c r="AM218">
        <v>370526567315.17999</v>
      </c>
      <c r="AN218" s="7">
        <v>1994869</v>
      </c>
      <c r="AO218" s="1">
        <f t="shared" si="62"/>
        <v>1.0557366715743931E-2</v>
      </c>
      <c r="AP218" s="8">
        <f t="shared" si="63"/>
        <v>11.958500103334735</v>
      </c>
      <c r="AQ218" s="14">
        <v>1</v>
      </c>
      <c r="AR218" s="15">
        <f t="shared" si="64"/>
        <v>6.5798186028214189E-3</v>
      </c>
      <c r="AS218" s="15">
        <f t="shared" si="65"/>
        <v>1.7398639033562535E-2</v>
      </c>
    </row>
    <row r="219" spans="1:45" x14ac:dyDescent="0.25">
      <c r="A219" t="s">
        <v>37</v>
      </c>
      <c r="B219">
        <v>13.547147084223299</v>
      </c>
      <c r="C219">
        <v>1.19845172804386E-2</v>
      </c>
      <c r="D219">
        <v>13.470338823972099</v>
      </c>
      <c r="E219">
        <v>-11.139805467709801</v>
      </c>
      <c r="F219" s="1">
        <v>0</v>
      </c>
      <c r="G219" s="1">
        <v>0</v>
      </c>
      <c r="H219">
        <v>3.82875227438057</v>
      </c>
      <c r="I219">
        <v>-34.289337706955997</v>
      </c>
      <c r="J219">
        <v>-39.782697209485598</v>
      </c>
      <c r="K219">
        <v>-67.661901906934204</v>
      </c>
      <c r="L219">
        <v>-12.3708960203722</v>
      </c>
      <c r="M219">
        <v>32.198974442289</v>
      </c>
      <c r="N219">
        <v>93.348761877976699</v>
      </c>
      <c r="O219">
        <v>74.420052514435895</v>
      </c>
      <c r="P219">
        <v>182034.27616058799</v>
      </c>
      <c r="Q219">
        <v>226550.11139144</v>
      </c>
      <c r="R219">
        <v>85.268109211248898</v>
      </c>
      <c r="S219">
        <v>687.55703468422496</v>
      </c>
      <c r="T219">
        <v>0.50135995219857699</v>
      </c>
      <c r="U219">
        <v>0.35785707244696002</v>
      </c>
      <c r="V219" s="1">
        <v>0</v>
      </c>
      <c r="W219">
        <v>0.163988616364904</v>
      </c>
      <c r="X219">
        <v>0.47815431118813401</v>
      </c>
      <c r="Y219" s="1">
        <v>0</v>
      </c>
      <c r="Z219">
        <v>0.291499622973591</v>
      </c>
      <c r="AA219">
        <v>2.9904836957391E-4</v>
      </c>
      <c r="AB219">
        <v>8.0871674511332203E-3</v>
      </c>
      <c r="AC219">
        <v>1.1910244226308699E-3</v>
      </c>
      <c r="AD219" s="1">
        <v>0</v>
      </c>
      <c r="AE219" s="3">
        <v>2.1672670249539001E-3</v>
      </c>
      <c r="AF219" s="3">
        <v>2.7875514063409302E-3</v>
      </c>
      <c r="AG219" s="3">
        <v>2.40054510365252E-4</v>
      </c>
      <c r="AH219">
        <v>6.8263952244473201</v>
      </c>
      <c r="AI219">
        <v>0.20591781726741301</v>
      </c>
      <c r="AJ219">
        <v>499.59915515126198</v>
      </c>
      <c r="AK219" t="s">
        <v>91</v>
      </c>
      <c r="AL219" t="s">
        <v>92</v>
      </c>
      <c r="AM219">
        <v>437034079371.72998</v>
      </c>
      <c r="AN219" s="7">
        <v>2400834</v>
      </c>
      <c r="AO219" s="1">
        <f t="shared" si="62"/>
        <v>1.1413821737413312E-2</v>
      </c>
      <c r="AP219" s="8">
        <f t="shared" si="63"/>
        <v>12.868656637232167</v>
      </c>
      <c r="AQ219" s="14">
        <v>1</v>
      </c>
      <c r="AR219" s="15">
        <f t="shared" si="64"/>
        <v>5.2724263776538605E-2</v>
      </c>
      <c r="AS219" s="15">
        <f t="shared" si="65"/>
        <v>5.7020288245839268E-3</v>
      </c>
    </row>
    <row r="220" spans="1:45" x14ac:dyDescent="0.25">
      <c r="A220" t="s">
        <v>37</v>
      </c>
      <c r="B220">
        <v>15.4568452016481</v>
      </c>
      <c r="C220">
        <v>1.3619731083296701E-2</v>
      </c>
      <c r="D220">
        <v>15.1733111324268</v>
      </c>
      <c r="E220">
        <v>-5.6036709584678803</v>
      </c>
      <c r="F220" s="1">
        <v>0</v>
      </c>
      <c r="G220" s="1">
        <v>0</v>
      </c>
      <c r="H220">
        <v>3.8982367353949399</v>
      </c>
      <c r="I220">
        <v>-10.352599959017301</v>
      </c>
      <c r="J220">
        <v>-18.295001810981201</v>
      </c>
      <c r="K220">
        <v>-42.519779956756501</v>
      </c>
      <c r="L220">
        <v>12.0709372527476</v>
      </c>
      <c r="M220">
        <v>31.1515037979316</v>
      </c>
      <c r="N220">
        <v>93.097018310168707</v>
      </c>
      <c r="O220">
        <v>74.480117171017696</v>
      </c>
      <c r="P220">
        <v>177856.44140865601</v>
      </c>
      <c r="Q220">
        <v>221870.76557055599</v>
      </c>
      <c r="R220">
        <v>86.129552554052793</v>
      </c>
      <c r="S220">
        <v>689.11928403980301</v>
      </c>
      <c r="T220">
        <v>0.48647837245410303</v>
      </c>
      <c r="U220">
        <v>0.36474103242978201</v>
      </c>
      <c r="V220" s="1">
        <v>0</v>
      </c>
      <c r="W220">
        <v>0.15279680686403499</v>
      </c>
      <c r="X220">
        <v>0.48246216070618198</v>
      </c>
      <c r="Y220" s="1">
        <v>0</v>
      </c>
      <c r="Z220">
        <v>0.31688551765337503</v>
      </c>
      <c r="AA220">
        <v>2.98738132286395E-4</v>
      </c>
      <c r="AB220">
        <v>7.8786789580205102E-3</v>
      </c>
      <c r="AC220">
        <v>1.6317981490591999E-3</v>
      </c>
      <c r="AD220" s="1">
        <v>0</v>
      </c>
      <c r="AE220" s="3">
        <v>2.62745845579667E-3</v>
      </c>
      <c r="AF220" s="3">
        <v>2.7696970063986501E-3</v>
      </c>
      <c r="AG220" s="3">
        <v>1.1831161161627701E-3</v>
      </c>
      <c r="AH220">
        <v>6.9928161306690999</v>
      </c>
      <c r="AI220">
        <v>0.20291660421695901</v>
      </c>
      <c r="AJ220">
        <v>707.33519473346405</v>
      </c>
      <c r="AK220" t="s">
        <v>93</v>
      </c>
      <c r="AL220" t="s">
        <v>94</v>
      </c>
      <c r="AM220">
        <v>481131376036.13</v>
      </c>
      <c r="AN220" s="7">
        <v>2705167</v>
      </c>
      <c r="AO220" s="1">
        <f t="shared" si="62"/>
        <v>1.2130230212868326E-2</v>
      </c>
      <c r="AP220" s="8">
        <f t="shared" si="63"/>
        <v>13.623351832031593</v>
      </c>
      <c r="AQ220" s="14">
        <v>1</v>
      </c>
      <c r="AR220" s="15">
        <f t="shared" si="64"/>
        <v>0.13458460092805846</v>
      </c>
      <c r="AS220" s="15">
        <f t="shared" si="65"/>
        <v>1.8686367579674901E-2</v>
      </c>
    </row>
    <row r="221" spans="1:45" x14ac:dyDescent="0.25">
      <c r="A221" t="s">
        <v>37</v>
      </c>
      <c r="B221">
        <v>17.4538582147105</v>
      </c>
      <c r="C221">
        <v>1.5868072175012501E-2</v>
      </c>
      <c r="D221">
        <v>17.4646760411778</v>
      </c>
      <c r="E221">
        <v>1.2661277712177299</v>
      </c>
      <c r="F221" s="1">
        <v>0</v>
      </c>
      <c r="G221" s="1">
        <v>0</v>
      </c>
      <c r="H221">
        <v>3.9867332768709498</v>
      </c>
      <c r="I221">
        <v>13.5691568219438</v>
      </c>
      <c r="J221">
        <v>6.2323108471893702</v>
      </c>
      <c r="K221">
        <v>-18.685643063813799</v>
      </c>
      <c r="L221">
        <v>36.890555498176198</v>
      </c>
      <c r="M221">
        <v>30.634866834273499</v>
      </c>
      <c r="N221">
        <v>92.922740744912304</v>
      </c>
      <c r="O221">
        <v>74.416837619327595</v>
      </c>
      <c r="P221">
        <v>171026.26449690401</v>
      </c>
      <c r="Q221">
        <v>214910.70134993101</v>
      </c>
      <c r="R221">
        <v>89.707245551343107</v>
      </c>
      <c r="S221">
        <v>691.10006387299097</v>
      </c>
      <c r="T221">
        <v>0.49522890626350502</v>
      </c>
      <c r="U221">
        <v>0.36865593596693402</v>
      </c>
      <c r="V221" s="1">
        <v>0</v>
      </c>
      <c r="W221">
        <v>0.13534125331647801</v>
      </c>
      <c r="X221">
        <v>0.49600281071658597</v>
      </c>
      <c r="Y221" s="1">
        <v>0</v>
      </c>
      <c r="Z221">
        <v>0.31189384908818701</v>
      </c>
      <c r="AA221">
        <v>2.9799724284105801E-4</v>
      </c>
      <c r="AB221">
        <v>7.6078716418480803E-3</v>
      </c>
      <c r="AC221">
        <v>2.2028705696536398E-3</v>
      </c>
      <c r="AD221" s="1">
        <v>0</v>
      </c>
      <c r="AE221" s="3">
        <v>3.1256738301204201E-3</v>
      </c>
      <c r="AF221" s="3">
        <v>2.7759099677578999E-3</v>
      </c>
      <c r="AG221" s="3">
        <v>2.6337330087053698E-3</v>
      </c>
      <c r="AH221">
        <v>7.1552033424685604</v>
      </c>
      <c r="AI221">
        <v>0.206307730402957</v>
      </c>
      <c r="AJ221">
        <v>1004.03791420092</v>
      </c>
      <c r="AK221" t="s">
        <v>95</v>
      </c>
      <c r="AL221" t="s">
        <v>96</v>
      </c>
      <c r="AM221">
        <v>358163716188.21002</v>
      </c>
      <c r="AN221" s="7">
        <v>2094203</v>
      </c>
      <c r="AO221" s="1">
        <f t="shared" si="62"/>
        <v>1.3315511861152408E-2</v>
      </c>
      <c r="AP221" s="8">
        <f t="shared" si="63"/>
        <v>14.858831251395344</v>
      </c>
      <c r="AQ221" s="14">
        <v>1</v>
      </c>
      <c r="AR221" s="15">
        <f t="shared" si="64"/>
        <v>0.17464542933492599</v>
      </c>
      <c r="AS221" s="15">
        <f t="shared" si="65"/>
        <v>-6.1941180253177741E-4</v>
      </c>
    </row>
    <row r="222" spans="1:45" x14ac:dyDescent="0.25">
      <c r="A222" t="s">
        <v>37</v>
      </c>
      <c r="B222">
        <v>18.575586866989099</v>
      </c>
      <c r="C222">
        <v>1.7073798472441001E-2</v>
      </c>
      <c r="D222">
        <v>18.669967707600801</v>
      </c>
      <c r="E222">
        <v>4.1043502720622103</v>
      </c>
      <c r="F222" s="1">
        <v>0</v>
      </c>
      <c r="G222" s="1">
        <v>0</v>
      </c>
      <c r="H222">
        <v>4.0595846575716896</v>
      </c>
      <c r="I222">
        <v>36.978122902847502</v>
      </c>
      <c r="J222">
        <v>28.563536807242599</v>
      </c>
      <c r="K222">
        <v>5.2142132061579298</v>
      </c>
      <c r="L222">
        <v>61.688094147111997</v>
      </c>
      <c r="M222">
        <v>30.924455905423599</v>
      </c>
      <c r="N222">
        <v>92.908502832845699</v>
      </c>
      <c r="O222">
        <v>74.520548213911397</v>
      </c>
      <c r="P222">
        <v>161405.13810016899</v>
      </c>
      <c r="Q222">
        <v>201669.057425682</v>
      </c>
      <c r="R222">
        <v>97.633386993629301</v>
      </c>
      <c r="S222">
        <v>692.547401077838</v>
      </c>
      <c r="T222">
        <v>0.53145162671152302</v>
      </c>
      <c r="U222">
        <v>0.36225323234387502</v>
      </c>
      <c r="V222" s="1">
        <v>0</v>
      </c>
      <c r="W222">
        <v>0.121900005562081</v>
      </c>
      <c r="X222">
        <v>0.51584676209404201</v>
      </c>
      <c r="Y222" s="1">
        <v>0</v>
      </c>
      <c r="Z222">
        <v>0.26171343160736599</v>
      </c>
      <c r="AA222">
        <v>2.9824113820268701E-4</v>
      </c>
      <c r="AB222">
        <v>7.37376716047085E-3</v>
      </c>
      <c r="AC222">
        <v>2.2277871389696298E-3</v>
      </c>
      <c r="AD222" s="1">
        <v>0</v>
      </c>
      <c r="AE222" s="3">
        <v>3.4363799330985301E-3</v>
      </c>
      <c r="AF222" s="3">
        <v>2.7152065448639699E-3</v>
      </c>
      <c r="AG222" s="3">
        <v>3.7376881026045701E-3</v>
      </c>
      <c r="AH222">
        <v>7.0781037101855597</v>
      </c>
      <c r="AI222">
        <v>0.20819042914682101</v>
      </c>
      <c r="AJ222">
        <v>1417.67093909033</v>
      </c>
      <c r="AK222" t="s">
        <v>97</v>
      </c>
      <c r="AL222" t="s">
        <v>98</v>
      </c>
      <c r="AM222">
        <v>290215315586.70001</v>
      </c>
      <c r="AN222" s="7">
        <v>1798055</v>
      </c>
      <c r="AO222" s="1">
        <f t="shared" si="62"/>
        <v>1.4124902946142076E-2</v>
      </c>
      <c r="AP222" s="8">
        <f t="shared" si="63"/>
        <v>15.693170146614687</v>
      </c>
      <c r="AQ222" s="14">
        <v>1</v>
      </c>
      <c r="AR222" s="15">
        <f t="shared" si="64"/>
        <v>0.18367332370994549</v>
      </c>
      <c r="AS222" s="15">
        <f t="shared" si="65"/>
        <v>-5.0552224883215757E-3</v>
      </c>
    </row>
    <row r="223" spans="1:45" x14ac:dyDescent="0.25">
      <c r="A223" t="s">
        <v>37</v>
      </c>
      <c r="B223">
        <v>19.371057590154201</v>
      </c>
      <c r="C223">
        <v>1.7300409695637502E-2</v>
      </c>
      <c r="D223">
        <v>18.8946878893445</v>
      </c>
      <c r="E223">
        <v>7.6563011750976804</v>
      </c>
      <c r="F223" s="1">
        <v>0</v>
      </c>
      <c r="G223" s="1">
        <v>0</v>
      </c>
      <c r="H223">
        <v>4.1643958584624698</v>
      </c>
      <c r="I223">
        <v>59.913991603521197</v>
      </c>
      <c r="J223">
        <v>50.305597071793898</v>
      </c>
      <c r="K223">
        <v>31.465374603550799</v>
      </c>
      <c r="L223">
        <v>86.533319304155995</v>
      </c>
      <c r="M223">
        <v>32.208010780594002</v>
      </c>
      <c r="N223">
        <v>93.129846190286301</v>
      </c>
      <c r="O223">
        <v>74.427759447724299</v>
      </c>
      <c r="P223">
        <v>149785.506628626</v>
      </c>
      <c r="Q223">
        <v>185963.73681424701</v>
      </c>
      <c r="R223">
        <v>109.752453478608</v>
      </c>
      <c r="S223">
        <v>688.26990229718297</v>
      </c>
      <c r="T223">
        <v>0.59128428311021697</v>
      </c>
      <c r="U223">
        <v>0.35020954607024901</v>
      </c>
      <c r="V223" s="1">
        <v>0</v>
      </c>
      <c r="W223">
        <v>0.112953376636931</v>
      </c>
      <c r="X223">
        <v>0.53683707729281904</v>
      </c>
      <c r="Y223" s="1">
        <v>0</v>
      </c>
      <c r="Z223">
        <v>0.18247389847803799</v>
      </c>
      <c r="AA223">
        <v>3.0003147571666401E-4</v>
      </c>
      <c r="AB223">
        <v>7.3058395771005398E-3</v>
      </c>
      <c r="AC223">
        <v>2.2741283844225301E-3</v>
      </c>
      <c r="AD223" s="1">
        <v>0</v>
      </c>
      <c r="AE223" s="3">
        <v>3.77539530182973E-3</v>
      </c>
      <c r="AF223" s="3">
        <v>2.77043193837002E-3</v>
      </c>
      <c r="AG223" s="3">
        <v>3.6450435920566599E-3</v>
      </c>
      <c r="AH223">
        <v>6.9128243838868002</v>
      </c>
      <c r="AI223">
        <v>0.20463084781677701</v>
      </c>
      <c r="AJ223">
        <v>2017.93231482187</v>
      </c>
      <c r="AK223" t="s">
        <v>99</v>
      </c>
      <c r="AL223" t="s">
        <v>100</v>
      </c>
      <c r="AM223">
        <v>203176999822.92001</v>
      </c>
      <c r="AN223" s="7">
        <v>1356453</v>
      </c>
      <c r="AO223" s="1">
        <f t="shared" si="62"/>
        <v>1.4021346583243883E-2</v>
      </c>
      <c r="AP223" s="8">
        <f t="shared" si="63"/>
        <v>15.586841615734858</v>
      </c>
      <c r="AQ223" s="14">
        <v>1</v>
      </c>
      <c r="AR223" s="15">
        <f t="shared" si="64"/>
        <v>0.2427827309542423</v>
      </c>
      <c r="AS223" s="15">
        <f t="shared" si="65"/>
        <v>2.5211832214404817E-2</v>
      </c>
    </row>
    <row r="224" spans="1:45" x14ac:dyDescent="0.25">
      <c r="A224" t="s">
        <v>37</v>
      </c>
      <c r="B224">
        <v>19.7170555170465</v>
      </c>
      <c r="C224">
        <v>1.79320326908467E-2</v>
      </c>
      <c r="D224">
        <v>19.518039393784299</v>
      </c>
      <c r="E224">
        <v>8.1877251940130193</v>
      </c>
      <c r="F224" s="1">
        <v>0</v>
      </c>
      <c r="G224" s="1">
        <v>0</v>
      </c>
      <c r="H224">
        <v>4.2421362541267698</v>
      </c>
      <c r="I224">
        <v>82.8893266168065</v>
      </c>
      <c r="J224">
        <v>74.502799899387497</v>
      </c>
      <c r="K224">
        <v>55.053103546219702</v>
      </c>
      <c r="L224">
        <v>111.369347261306</v>
      </c>
      <c r="M224">
        <v>34.339891626582101</v>
      </c>
      <c r="N224">
        <v>93.593266267929707</v>
      </c>
      <c r="O224">
        <v>74.054889317284093</v>
      </c>
      <c r="P224">
        <v>139960.887034577</v>
      </c>
      <c r="Q224">
        <v>173949.072232259</v>
      </c>
      <c r="R224">
        <v>121.79785632584</v>
      </c>
      <c r="S224">
        <v>686.15245969899001</v>
      </c>
      <c r="T224">
        <v>0.62921239363044301</v>
      </c>
      <c r="U224">
        <v>0.35136509414759498</v>
      </c>
      <c r="V224" s="1">
        <v>0</v>
      </c>
      <c r="W224">
        <v>0.111774808212955</v>
      </c>
      <c r="X224">
        <v>0.53686009763944897</v>
      </c>
      <c r="Y224" s="1">
        <v>0</v>
      </c>
      <c r="Z224">
        <v>0.123442614424814</v>
      </c>
      <c r="AA224">
        <v>3.0209920740962301E-4</v>
      </c>
      <c r="AB224">
        <v>7.3905631768890097E-3</v>
      </c>
      <c r="AC224">
        <v>2.3538981389618898E-3</v>
      </c>
      <c r="AD224" s="1">
        <v>0</v>
      </c>
      <c r="AE224" s="3">
        <v>3.6688634293320301E-3</v>
      </c>
      <c r="AF224" s="3">
        <v>2.93393090290735E-3</v>
      </c>
      <c r="AG224" s="3">
        <v>4.2166428113193499E-3</v>
      </c>
      <c r="AH224">
        <v>6.7516975627321498</v>
      </c>
      <c r="AI224">
        <v>0.22738165425647899</v>
      </c>
      <c r="AJ224">
        <v>2645.5049238346301</v>
      </c>
      <c r="AK224" t="s">
        <v>101</v>
      </c>
      <c r="AL224" t="s">
        <v>102</v>
      </c>
      <c r="AM224">
        <v>153540452138.22</v>
      </c>
      <c r="AN224" s="7">
        <v>1097024</v>
      </c>
      <c r="AO224" s="1">
        <f t="shared" si="62"/>
        <v>1.4843236098525331E-2</v>
      </c>
      <c r="AP224" s="8">
        <f t="shared" si="63"/>
        <v>16.427359954936861</v>
      </c>
      <c r="AQ224" s="14">
        <v>1</v>
      </c>
      <c r="AR224" s="15">
        <f t="shared" si="64"/>
        <v>0.20025710589734769</v>
      </c>
      <c r="AS224" s="15">
        <f t="shared" si="65"/>
        <v>1.0196522265734309E-2</v>
      </c>
    </row>
    <row r="225" spans="1:46" x14ac:dyDescent="0.25">
      <c r="A225" t="s">
        <v>37</v>
      </c>
      <c r="B225">
        <v>21.619783539351701</v>
      </c>
      <c r="C225">
        <v>1.95191791256458E-2</v>
      </c>
      <c r="D225">
        <v>21.065068840614099</v>
      </c>
      <c r="E225">
        <v>15.219654536373501</v>
      </c>
      <c r="F225" s="1">
        <v>0</v>
      </c>
      <c r="G225" s="1">
        <v>0</v>
      </c>
      <c r="H225">
        <v>4.3551078607825797</v>
      </c>
      <c r="I225">
        <v>106.413588331027</v>
      </c>
      <c r="J225">
        <v>101.26162075027</v>
      </c>
      <c r="K225">
        <v>71.414834489455899</v>
      </c>
      <c r="L225">
        <v>136.37524411331</v>
      </c>
      <c r="M225">
        <v>35.557915879782001</v>
      </c>
      <c r="N225">
        <v>93.243289953505496</v>
      </c>
      <c r="O225">
        <v>72.229863900223094</v>
      </c>
      <c r="P225">
        <v>132971.61193624299</v>
      </c>
      <c r="Q225">
        <v>165743.157860448</v>
      </c>
      <c r="R225">
        <v>126.77969292837599</v>
      </c>
      <c r="S225">
        <v>693.05613683813101</v>
      </c>
      <c r="T225">
        <v>0.64030155971144498</v>
      </c>
      <c r="U225">
        <v>0.34282872188059599</v>
      </c>
      <c r="V225" s="1">
        <v>0</v>
      </c>
      <c r="W225">
        <v>9.95270490283858E-2</v>
      </c>
      <c r="X225">
        <v>0.55764422909101696</v>
      </c>
      <c r="Y225" s="1">
        <v>0</v>
      </c>
      <c r="Z225">
        <v>0.11503071713532299</v>
      </c>
      <c r="AA225">
        <v>3.0730263864363198E-4</v>
      </c>
      <c r="AB225">
        <v>7.6231152165827801E-3</v>
      </c>
      <c r="AC225">
        <v>2.2767387126821502E-3</v>
      </c>
      <c r="AD225" s="1">
        <v>0</v>
      </c>
      <c r="AE225" s="3">
        <v>4.1734397782178098E-3</v>
      </c>
      <c r="AF225" s="3">
        <v>3.40837463629785E-3</v>
      </c>
      <c r="AG225" s="3">
        <v>5.1386287357493296E-3</v>
      </c>
      <c r="AH225">
        <v>7.1712670109492302</v>
      </c>
      <c r="AI225">
        <v>0.23728470549998701</v>
      </c>
      <c r="AJ225">
        <v>3334.86078114974</v>
      </c>
      <c r="AK225" t="s">
        <v>103</v>
      </c>
      <c r="AL225" t="s">
        <v>104</v>
      </c>
      <c r="AM225">
        <v>93319078342.020004</v>
      </c>
      <c r="AN225" s="7">
        <v>701797</v>
      </c>
      <c r="AO225" s="1">
        <f t="shared" si="62"/>
        <v>1.6477421227273591E-2</v>
      </c>
      <c r="AP225" s="8">
        <f t="shared" si="63"/>
        <v>18.07583683692512</v>
      </c>
      <c r="AQ225" s="14">
        <v>1</v>
      </c>
      <c r="AR225" s="15">
        <f t="shared" si="64"/>
        <v>0.1960598966675251</v>
      </c>
      <c r="AS225" s="15">
        <f t="shared" si="65"/>
        <v>2.6333391214373503E-2</v>
      </c>
    </row>
    <row r="226" spans="1:46" x14ac:dyDescent="0.25">
      <c r="A226" t="s">
        <v>37</v>
      </c>
      <c r="B226">
        <v>21.599832120186001</v>
      </c>
      <c r="C226">
        <v>2.0038195783443399E-2</v>
      </c>
      <c r="D226">
        <v>21.565021233587402</v>
      </c>
      <c r="E226">
        <v>24.268402131864701</v>
      </c>
      <c r="F226" s="1">
        <v>0</v>
      </c>
      <c r="G226" s="1">
        <v>0</v>
      </c>
      <c r="H226">
        <v>4.4780715408637599</v>
      </c>
      <c r="I226">
        <v>128.734004798017</v>
      </c>
      <c r="J226">
        <v>124.75962436689601</v>
      </c>
      <c r="K226">
        <v>88.669335704598396</v>
      </c>
      <c r="L226">
        <v>160.766105336306</v>
      </c>
      <c r="M226">
        <v>36.9051384957693</v>
      </c>
      <c r="N226">
        <v>92.711336897249893</v>
      </c>
      <c r="O226">
        <v>70.592294303444206</v>
      </c>
      <c r="P226">
        <v>124267.065607285</v>
      </c>
      <c r="Q226">
        <v>155425.288336197</v>
      </c>
      <c r="R226">
        <v>130.98345239076099</v>
      </c>
      <c r="S226">
        <v>695.66971821416098</v>
      </c>
      <c r="T226">
        <v>0.64119137160480999</v>
      </c>
      <c r="U226">
        <v>0.34457759443611602</v>
      </c>
      <c r="V226" s="1">
        <v>0</v>
      </c>
      <c r="W226">
        <v>8.9821855834904707E-2</v>
      </c>
      <c r="X226">
        <v>0.565600549728978</v>
      </c>
      <c r="Y226" s="1">
        <v>0</v>
      </c>
      <c r="Z226">
        <v>0.12068711340420001</v>
      </c>
      <c r="AA226">
        <v>3.1428118011143002E-4</v>
      </c>
      <c r="AB226">
        <v>7.7794109867737899E-3</v>
      </c>
      <c r="AC226">
        <v>2.0327162800895401E-3</v>
      </c>
      <c r="AD226" s="1">
        <v>0</v>
      </c>
      <c r="AE226" s="3">
        <v>5.1612252032003196E-3</v>
      </c>
      <c r="AF226" s="3">
        <v>3.7371154985530301E-3</v>
      </c>
      <c r="AG226" s="3">
        <v>4.7506134053962E-3</v>
      </c>
      <c r="AH226">
        <v>7.4037574236145103</v>
      </c>
      <c r="AI226">
        <v>0.26391233148566401</v>
      </c>
      <c r="AJ226">
        <v>4089.7953627875399</v>
      </c>
      <c r="AK226" t="s">
        <v>105</v>
      </c>
      <c r="AL226" t="s">
        <v>106</v>
      </c>
      <c r="AM226">
        <v>52897134618.25</v>
      </c>
      <c r="AN226" s="7">
        <v>425673</v>
      </c>
      <c r="AO226" s="1">
        <f t="shared" si="62"/>
        <v>1.6581421070834448E-2</v>
      </c>
      <c r="AP226" s="8">
        <f t="shared" si="63"/>
        <v>18.179730497669354</v>
      </c>
      <c r="AQ226" s="14">
        <v>1</v>
      </c>
      <c r="AR226" s="15">
        <f t="shared" si="64"/>
        <v>0.18812719049686155</v>
      </c>
      <c r="AS226" s="15">
        <f t="shared" si="65"/>
        <v>1.6142291825977928E-3</v>
      </c>
    </row>
    <row r="227" spans="1:46" x14ac:dyDescent="0.25">
      <c r="A227" t="s">
        <v>37</v>
      </c>
      <c r="B227">
        <v>22.935641735544401</v>
      </c>
      <c r="C227">
        <v>2.0005616242939998E-2</v>
      </c>
      <c r="D227">
        <v>21.533723978580799</v>
      </c>
      <c r="E227">
        <v>40.3242245609934</v>
      </c>
      <c r="F227" s="1">
        <v>0</v>
      </c>
      <c r="G227" s="1">
        <v>0</v>
      </c>
      <c r="H227">
        <v>4.6512989633484603</v>
      </c>
      <c r="I227">
        <v>150.82332185230101</v>
      </c>
      <c r="J227">
        <v>148.927916384453</v>
      </c>
      <c r="K227">
        <v>104.448055828541</v>
      </c>
      <c r="L227">
        <v>185.201330665352</v>
      </c>
      <c r="M227">
        <v>37.384310819462897</v>
      </c>
      <c r="N227">
        <v>91.934542831498305</v>
      </c>
      <c r="O227">
        <v>68.792130146980497</v>
      </c>
      <c r="P227">
        <v>115524.48760948</v>
      </c>
      <c r="Q227">
        <v>145748.536710746</v>
      </c>
      <c r="R227">
        <v>131.59063185692401</v>
      </c>
      <c r="S227">
        <v>701.51206704856804</v>
      </c>
      <c r="T227">
        <v>0.63606215531673704</v>
      </c>
      <c r="U227">
        <v>0.33876939141877899</v>
      </c>
      <c r="V227" s="1">
        <v>0</v>
      </c>
      <c r="W227">
        <v>7.47775381432145E-2</v>
      </c>
      <c r="X227">
        <v>0.58645307043800499</v>
      </c>
      <c r="Y227" s="1">
        <v>0</v>
      </c>
      <c r="Z227">
        <v>0.14108157486776901</v>
      </c>
      <c r="AA227">
        <v>3.2589078156105601E-4</v>
      </c>
      <c r="AB227">
        <v>7.7898190374905401E-3</v>
      </c>
      <c r="AC227">
        <v>1.7935700500371001E-3</v>
      </c>
      <c r="AD227" s="1">
        <v>0</v>
      </c>
      <c r="AE227" s="3">
        <v>6.3341134153475998E-3</v>
      </c>
      <c r="AF227" s="3">
        <v>4.07003415780693E-3</v>
      </c>
      <c r="AG227" s="3">
        <v>3.7621366786840102E-3</v>
      </c>
      <c r="AH227">
        <v>7.8221848420099098</v>
      </c>
      <c r="AI227">
        <v>0.28016259694235401</v>
      </c>
      <c r="AJ227">
        <v>4860.8055120314702</v>
      </c>
      <c r="AK227" t="s">
        <v>107</v>
      </c>
      <c r="AL227" t="s">
        <v>108</v>
      </c>
      <c r="AM227">
        <v>18410791016.860001</v>
      </c>
      <c r="AN227" s="7">
        <v>159367</v>
      </c>
      <c r="AO227" s="1">
        <f t="shared" si="62"/>
        <v>1.5947880655542538E-2</v>
      </c>
      <c r="AP227" s="8">
        <f t="shared" si="63"/>
        <v>17.544958955694455</v>
      </c>
      <c r="AQ227" s="14">
        <v>1</v>
      </c>
      <c r="AR227" s="15">
        <f t="shared" si="64"/>
        <v>0.30724966604155712</v>
      </c>
      <c r="AS227" s="15">
        <f t="shared" si="65"/>
        <v>6.5103358729686756E-2</v>
      </c>
    </row>
    <row r="228" spans="1:46" x14ac:dyDescent="0.25">
      <c r="A228" t="s">
        <v>37</v>
      </c>
      <c r="B228">
        <v>21.2507516752854</v>
      </c>
      <c r="C228">
        <v>1.89733129846326E-2</v>
      </c>
      <c r="D228">
        <v>20.536102802138402</v>
      </c>
      <c r="E228">
        <v>63.503891400125099</v>
      </c>
      <c r="F228" s="1">
        <v>0</v>
      </c>
      <c r="G228" s="1">
        <v>0</v>
      </c>
      <c r="H228">
        <v>4.8848628819454403</v>
      </c>
      <c r="I228">
        <v>172.52418837334599</v>
      </c>
      <c r="J228">
        <v>169.45167979867199</v>
      </c>
      <c r="K228">
        <v>124.65385355610699</v>
      </c>
      <c r="L228">
        <v>210.039404066234</v>
      </c>
      <c r="M228">
        <v>37.561895758492803</v>
      </c>
      <c r="N228">
        <v>91.476318060296606</v>
      </c>
      <c r="O228">
        <v>68.391907243427895</v>
      </c>
      <c r="P228">
        <v>105643.092049126</v>
      </c>
      <c r="Q228">
        <v>133965.352244376</v>
      </c>
      <c r="R228">
        <v>130.86070228258501</v>
      </c>
      <c r="S228">
        <v>699.72265221913995</v>
      </c>
      <c r="T228">
        <v>0.61138642968764501</v>
      </c>
      <c r="U228">
        <v>0.35418699123525998</v>
      </c>
      <c r="V228" s="1">
        <v>0</v>
      </c>
      <c r="W228">
        <v>8.6802794822495893E-2</v>
      </c>
      <c r="X228">
        <v>0.55901021394224304</v>
      </c>
      <c r="Y228" s="1">
        <v>0</v>
      </c>
      <c r="Z228">
        <v>0.17139479621019099</v>
      </c>
      <c r="AA228">
        <v>3.34973091815428E-4</v>
      </c>
      <c r="AB228">
        <v>7.6921969969827898E-3</v>
      </c>
      <c r="AC228">
        <v>1.42115540542154E-3</v>
      </c>
      <c r="AD228" s="1">
        <v>0</v>
      </c>
      <c r="AE228" s="3">
        <v>6.3870372607804501E-3</v>
      </c>
      <c r="AF228" s="3">
        <v>4.0678362272523498E-3</v>
      </c>
      <c r="AG228" s="3">
        <v>3.1379623022172402E-3</v>
      </c>
      <c r="AH228">
        <v>7.8002934944059099</v>
      </c>
      <c r="AI228">
        <v>0.26829856000815899</v>
      </c>
      <c r="AJ228">
        <v>5625.6431297307299</v>
      </c>
      <c r="AK228" t="s">
        <v>109</v>
      </c>
      <c r="AL228" t="s">
        <v>110</v>
      </c>
      <c r="AM228">
        <v>6309322386.4499998</v>
      </c>
      <c r="AN228" s="7">
        <v>59723</v>
      </c>
      <c r="AO228" s="1">
        <f t="shared" si="62"/>
        <v>1.5232968618267806E-2</v>
      </c>
      <c r="AP228" s="8">
        <f t="shared" si="63"/>
        <v>16.823238475794156</v>
      </c>
      <c r="AQ228" s="14">
        <v>1</v>
      </c>
      <c r="AR228" s="15">
        <f t="shared" si="64"/>
        <v>0.26317841275695519</v>
      </c>
      <c r="AS228" s="15">
        <f t="shared" si="65"/>
        <v>3.4799634576847982E-2</v>
      </c>
    </row>
    <row r="229" spans="1:46" x14ac:dyDescent="0.25">
      <c r="A229" t="s">
        <v>37</v>
      </c>
      <c r="B229">
        <v>20.678927471509201</v>
      </c>
      <c r="C229">
        <v>1.7920969942508899E-2</v>
      </c>
      <c r="D229">
        <v>19.5071594114977</v>
      </c>
      <c r="E229">
        <v>91.973076200103094</v>
      </c>
      <c r="F229" s="1">
        <v>0</v>
      </c>
      <c r="G229" s="1">
        <v>0</v>
      </c>
      <c r="H229">
        <v>5.1597099140239697</v>
      </c>
      <c r="I229">
        <v>193.28385922386201</v>
      </c>
      <c r="J229">
        <v>187.12223570947901</v>
      </c>
      <c r="K229">
        <v>149.41244200580601</v>
      </c>
      <c r="L229">
        <v>234.132450358873</v>
      </c>
      <c r="M229">
        <v>37.267621869918003</v>
      </c>
      <c r="N229">
        <v>90.538097838553497</v>
      </c>
      <c r="O229">
        <v>68.391011656794603</v>
      </c>
      <c r="P229">
        <v>96578.874552839901</v>
      </c>
      <c r="Q229">
        <v>124904.241158335</v>
      </c>
      <c r="R229">
        <v>130.84692885476801</v>
      </c>
      <c r="S229">
        <v>690.608898204345</v>
      </c>
      <c r="T229">
        <v>0.53186239435395</v>
      </c>
      <c r="U229">
        <v>0.36856085186598297</v>
      </c>
      <c r="V229" s="1">
        <v>0</v>
      </c>
      <c r="W229">
        <v>0.18770337948165899</v>
      </c>
      <c r="X229">
        <v>0.44373576865235698</v>
      </c>
      <c r="Y229" s="1">
        <v>0</v>
      </c>
      <c r="Z229">
        <v>0.19938730895294801</v>
      </c>
      <c r="AA229">
        <v>3.5221236207189598E-4</v>
      </c>
      <c r="AB229">
        <v>7.30895079414605E-3</v>
      </c>
      <c r="AC229">
        <v>8.8671273576671405E-4</v>
      </c>
      <c r="AD229" s="1">
        <v>0</v>
      </c>
      <c r="AE229" s="3">
        <v>6.1573355345182299E-3</v>
      </c>
      <c r="AF229" s="3">
        <v>3.8116138811308798E-3</v>
      </c>
      <c r="AG229" s="3">
        <v>3.21575260225309E-3</v>
      </c>
      <c r="AH229">
        <v>7.52441000899407</v>
      </c>
      <c r="AI229">
        <v>0.260808335015493</v>
      </c>
      <c r="AJ229">
        <v>6322.9998930822803</v>
      </c>
      <c r="AK229" t="s">
        <v>111</v>
      </c>
      <c r="AL229" t="s">
        <v>112</v>
      </c>
      <c r="AM229">
        <v>1402808152.8800001</v>
      </c>
      <c r="AN229" s="7">
        <v>14525</v>
      </c>
      <c r="AO229" s="1">
        <f t="shared" si="62"/>
        <v>1.4688529639601915E-2</v>
      </c>
      <c r="AP229" s="8">
        <f>100*(1-(1-AO229)^12)</f>
        <v>16.269735496698022</v>
      </c>
      <c r="AQ229" s="14">
        <v>1</v>
      </c>
      <c r="AR229" s="15">
        <f>B229/AP229-1</f>
        <v>0.27100575640618341</v>
      </c>
      <c r="AS229" s="15">
        <f>B229/D229-1</f>
        <v>6.0068615593557473E-2</v>
      </c>
    </row>
    <row r="230" spans="1:46" x14ac:dyDescent="0.25">
      <c r="A230" t="s">
        <v>37</v>
      </c>
      <c r="B230">
        <v>19.330704243793001</v>
      </c>
      <c r="C230">
        <v>1.7702858967271699E-2</v>
      </c>
      <c r="D230">
        <v>19.292376294098201</v>
      </c>
      <c r="E230">
        <v>143.02324954385199</v>
      </c>
      <c r="F230" s="1">
        <v>0</v>
      </c>
      <c r="G230" s="1">
        <v>0</v>
      </c>
      <c r="H230">
        <v>5.6116533277849197</v>
      </c>
      <c r="I230">
        <v>222.77743377293899</v>
      </c>
      <c r="J230">
        <v>216.87849921855499</v>
      </c>
      <c r="K230">
        <v>181.46587940469399</v>
      </c>
      <c r="L230">
        <v>269.978671889537</v>
      </c>
      <c r="M230">
        <v>35.579912040578002</v>
      </c>
      <c r="N230">
        <v>86.379193842563197</v>
      </c>
      <c r="O230">
        <v>67.462844911821193</v>
      </c>
      <c r="P230">
        <v>83262.914789272007</v>
      </c>
      <c r="Q230">
        <v>105679.981369872</v>
      </c>
      <c r="R230">
        <v>126.587018019364</v>
      </c>
      <c r="S230">
        <v>676.25404457254399</v>
      </c>
      <c r="T230">
        <v>0.29485741648536501</v>
      </c>
      <c r="U230">
        <v>0.661540639783882</v>
      </c>
      <c r="V230" s="1">
        <v>0</v>
      </c>
      <c r="W230">
        <v>7.8877375534813304E-2</v>
      </c>
      <c r="X230">
        <v>0.259581984681303</v>
      </c>
      <c r="Y230" s="1">
        <v>0</v>
      </c>
      <c r="Z230">
        <v>0.53587615963695601</v>
      </c>
      <c r="AA230">
        <v>3.3161693621771502E-4</v>
      </c>
      <c r="AB230">
        <v>6.73194243097411E-3</v>
      </c>
      <c r="AC230">
        <v>5.4911252636098598E-4</v>
      </c>
      <c r="AD230" s="1">
        <v>0</v>
      </c>
      <c r="AE230" s="3">
        <v>7.0914628031431099E-3</v>
      </c>
      <c r="AF230" s="3">
        <v>3.2468456017714399E-3</v>
      </c>
      <c r="AG230" s="3">
        <v>2.9988028482268998E-3</v>
      </c>
      <c r="AH230">
        <v>6.9864072783599296</v>
      </c>
      <c r="AI230">
        <v>0.22506634896856401</v>
      </c>
      <c r="AJ230">
        <v>6702.4079944108998</v>
      </c>
      <c r="AK230" t="s">
        <v>113</v>
      </c>
      <c r="AL230" t="s">
        <v>114</v>
      </c>
      <c r="AM230">
        <v>391169173.68000001</v>
      </c>
      <c r="AN230" s="7">
        <v>4698</v>
      </c>
      <c r="AO230" s="1">
        <f t="shared" si="62"/>
        <v>1.3309207817190166E-2</v>
      </c>
      <c r="AP230" s="8">
        <f>100*(1-(1-AO230)^12)</f>
        <v>14.852303297968906</v>
      </c>
      <c r="AQ230" s="14">
        <v>1</v>
      </c>
      <c r="AR230" s="15">
        <f>B230/AP230-1</f>
        <v>0.30152905283293863</v>
      </c>
      <c r="AS230" s="15">
        <f>B230/D230-1</f>
        <v>1.9866888925716975E-3</v>
      </c>
    </row>
    <row r="232" spans="1:46" x14ac:dyDescent="0.25">
      <c r="AO232" t="s">
        <v>226</v>
      </c>
      <c r="AP232" t="s">
        <v>227</v>
      </c>
      <c r="AQ232" t="s">
        <v>228</v>
      </c>
      <c r="AR232" t="s">
        <v>229</v>
      </c>
      <c r="AS232" t="s">
        <v>244</v>
      </c>
    </row>
    <row r="233" spans="1:46" x14ac:dyDescent="0.25">
      <c r="A233" t="s">
        <v>0</v>
      </c>
      <c r="B233" t="s">
        <v>1</v>
      </c>
      <c r="C233" t="s">
        <v>2</v>
      </c>
      <c r="D233" t="s">
        <v>3</v>
      </c>
      <c r="E233" t="s">
        <v>5</v>
      </c>
      <c r="F233" t="s">
        <v>6</v>
      </c>
      <c r="G233" t="s">
        <v>208</v>
      </c>
      <c r="H233" t="s">
        <v>7</v>
      </c>
      <c r="I233" t="s">
        <v>8</v>
      </c>
      <c r="J233" t="s">
        <v>134</v>
      </c>
      <c r="K233" t="s">
        <v>143</v>
      </c>
      <c r="L233" t="s">
        <v>9</v>
      </c>
      <c r="M233" t="s">
        <v>10</v>
      </c>
      <c r="N233" t="s">
        <v>11</v>
      </c>
      <c r="O233" t="s">
        <v>13</v>
      </c>
      <c r="P233" t="s">
        <v>14</v>
      </c>
      <c r="Q233" t="s">
        <v>15</v>
      </c>
      <c r="R233" t="s">
        <v>16</v>
      </c>
      <c r="S233" t="s">
        <v>17</v>
      </c>
      <c r="T233" t="s">
        <v>18</v>
      </c>
      <c r="U233" t="s">
        <v>20</v>
      </c>
      <c r="V233" t="s">
        <v>21</v>
      </c>
      <c r="W233" t="s">
        <v>22</v>
      </c>
      <c r="X233" t="s">
        <v>23</v>
      </c>
      <c r="Y233" t="s">
        <v>24</v>
      </c>
      <c r="Z233" t="s">
        <v>25</v>
      </c>
      <c r="AA233" t="s">
        <v>26</v>
      </c>
      <c r="AB233" t="s">
        <v>27</v>
      </c>
      <c r="AC233" t="s">
        <v>120</v>
      </c>
      <c r="AD233" t="s">
        <v>28</v>
      </c>
      <c r="AE233" s="3" t="s">
        <v>29</v>
      </c>
      <c r="AF233" s="3" t="s">
        <v>233</v>
      </c>
      <c r="AG233" s="3" t="s">
        <v>30</v>
      </c>
      <c r="AH233" t="s">
        <v>31</v>
      </c>
      <c r="AI233" t="s">
        <v>32</v>
      </c>
      <c r="AJ233" t="s">
        <v>33</v>
      </c>
      <c r="AK233" t="s">
        <v>34</v>
      </c>
      <c r="AL233" t="s">
        <v>74</v>
      </c>
      <c r="AM233" t="s">
        <v>35</v>
      </c>
      <c r="AN233" s="7" t="s">
        <v>36</v>
      </c>
      <c r="AO233" s="15">
        <v>0.93</v>
      </c>
      <c r="AP233" s="15">
        <v>0</v>
      </c>
      <c r="AQ233" s="15">
        <v>0</v>
      </c>
      <c r="AR233" s="15">
        <v>1</v>
      </c>
    </row>
    <row r="234" spans="1:46" x14ac:dyDescent="0.25">
      <c r="A234" t="s">
        <v>37</v>
      </c>
      <c r="B234">
        <v>6.1431286684502</v>
      </c>
      <c r="C234">
        <v>5.0844338727728498E-3</v>
      </c>
      <c r="D234">
        <v>5.9335598282881898</v>
      </c>
      <c r="E234">
        <v>-63.494349283893598</v>
      </c>
      <c r="F234" s="1">
        <v>0</v>
      </c>
      <c r="G234" s="1">
        <v>0</v>
      </c>
      <c r="H234">
        <v>3.2636492487036501</v>
      </c>
      <c r="I234">
        <v>-157.528043405451</v>
      </c>
      <c r="J234">
        <v>-157.43264647481499</v>
      </c>
      <c r="K234">
        <v>-164.21455879556601</v>
      </c>
      <c r="L234">
        <v>-135.29048003591399</v>
      </c>
      <c r="M234">
        <v>44.250728562901898</v>
      </c>
      <c r="N234">
        <v>94.740987277741993</v>
      </c>
      <c r="O234">
        <v>75.889812638677796</v>
      </c>
      <c r="P234">
        <v>179159.35189393899</v>
      </c>
      <c r="Q234">
        <v>221912.55144091201</v>
      </c>
      <c r="R234">
        <v>91.079806532012</v>
      </c>
      <c r="S234">
        <v>651.03341692065396</v>
      </c>
      <c r="T234">
        <v>0.55419504050830204</v>
      </c>
      <c r="U234">
        <v>0.35282674318419899</v>
      </c>
      <c r="V234">
        <v>1.78688526165646E-4</v>
      </c>
      <c r="W234">
        <v>0.11819323431194</v>
      </c>
      <c r="X234">
        <v>0.52880133397769402</v>
      </c>
      <c r="Y234" s="1">
        <v>0</v>
      </c>
      <c r="Z234">
        <v>0.23121620196022599</v>
      </c>
      <c r="AA234">
        <v>3.1586883845788002E-4</v>
      </c>
      <c r="AB234">
        <v>5.0988018143946802E-3</v>
      </c>
      <c r="AC234">
        <v>1.5506113883772299E-5</v>
      </c>
      <c r="AD234" s="1">
        <v>0</v>
      </c>
      <c r="AE234" s="3">
        <v>9.6662635870162206E-5</v>
      </c>
      <c r="AF234" s="3">
        <v>4.2210654037100001E-4</v>
      </c>
      <c r="AG234" s="3">
        <v>0</v>
      </c>
      <c r="AH234">
        <v>3.96652996112504</v>
      </c>
      <c r="AI234">
        <v>0.15505044821493899</v>
      </c>
      <c r="AJ234">
        <v>1.1183186964508101</v>
      </c>
      <c r="AK234" t="s">
        <v>81</v>
      </c>
      <c r="AL234" t="s">
        <v>82</v>
      </c>
      <c r="AM234">
        <v>425682620.10000002</v>
      </c>
      <c r="AN234" s="7">
        <v>2376</v>
      </c>
      <c r="AO234" s="1">
        <f>AA234+AB234*$AO$233+AF234*AQ234+AG234*$AR$233</f>
        <v>5.353229104104633E-3</v>
      </c>
      <c r="AP234" s="8">
        <f>100*(1-(1-AO234)^12)</f>
        <v>6.2380729840291416</v>
      </c>
      <c r="AQ234" s="14">
        <v>0.7</v>
      </c>
      <c r="AR234" s="15">
        <f>B234/AP234-1</f>
        <v>-1.5220135420348613E-2</v>
      </c>
      <c r="AS234" s="15">
        <f>B234/D234-1</f>
        <v>3.531924278624321E-2</v>
      </c>
      <c r="AT234">
        <f>AQ234*AF234</f>
        <v>2.9547457825969999E-4</v>
      </c>
    </row>
    <row r="235" spans="1:46" x14ac:dyDescent="0.25">
      <c r="A235" t="s">
        <v>37</v>
      </c>
      <c r="B235">
        <v>8.0101505183096702</v>
      </c>
      <c r="C235">
        <v>5.5577119185926298E-3</v>
      </c>
      <c r="D235">
        <v>6.4691223100943303</v>
      </c>
      <c r="E235">
        <v>-48.274611498208003</v>
      </c>
      <c r="F235" s="1">
        <v>0</v>
      </c>
      <c r="G235" s="1">
        <v>0</v>
      </c>
      <c r="H235">
        <v>3.41296091491889</v>
      </c>
      <c r="I235">
        <v>-133.37485188190001</v>
      </c>
      <c r="J235">
        <v>-133.99069372501</v>
      </c>
      <c r="K235">
        <v>-147.43197642871201</v>
      </c>
      <c r="L235">
        <v>-111.191921151965</v>
      </c>
      <c r="M235">
        <v>44.1820929491752</v>
      </c>
      <c r="N235">
        <v>94.746479284371901</v>
      </c>
      <c r="O235">
        <v>74.933504985981898</v>
      </c>
      <c r="P235">
        <v>179627.91656934901</v>
      </c>
      <c r="Q235">
        <v>221499.43016062299</v>
      </c>
      <c r="R235">
        <v>90.628463217205805</v>
      </c>
      <c r="S235">
        <v>656.70765687031906</v>
      </c>
      <c r="T235">
        <v>0.52720177860921402</v>
      </c>
      <c r="U235">
        <v>0.28677270972831598</v>
      </c>
      <c r="V235">
        <v>1.59489456069281E-3</v>
      </c>
      <c r="W235">
        <v>0.171560254279263</v>
      </c>
      <c r="X235">
        <v>0.54007214143172699</v>
      </c>
      <c r="Y235" s="1">
        <v>0</v>
      </c>
      <c r="Z235">
        <v>0.26845284456815899</v>
      </c>
      <c r="AA235">
        <v>3.2681168728458101E-4</v>
      </c>
      <c r="AB235">
        <v>5.54284671166623E-3</v>
      </c>
      <c r="AC235">
        <v>1.32267670626609E-4</v>
      </c>
      <c r="AD235" s="1">
        <v>0</v>
      </c>
      <c r="AE235" s="3">
        <v>1.27323945983636E-4</v>
      </c>
      <c r="AF235" s="3">
        <v>8.5940385556276398E-4</v>
      </c>
      <c r="AG235" s="3">
        <v>1.3988436257564899E-7</v>
      </c>
      <c r="AH235">
        <v>4.38129102176703</v>
      </c>
      <c r="AI235">
        <v>0.171770525107659</v>
      </c>
      <c r="AJ235">
        <v>21.158363763883798</v>
      </c>
      <c r="AK235" t="s">
        <v>83</v>
      </c>
      <c r="AL235" t="s">
        <v>84</v>
      </c>
      <c r="AM235">
        <v>1975008942.6800001</v>
      </c>
      <c r="AN235" s="7">
        <v>10995</v>
      </c>
      <c r="AO235" s="1">
        <f t="shared" ref="AO235:AO250" si="66">AA235+AB235*$AO$233+AF235*AQ235+AG235*$AR$233</f>
        <v>6.0833817123906861E-3</v>
      </c>
      <c r="AP235" s="8">
        <f t="shared" ref="AP235:AP240" si="67">100*(1-(1-AO235)^12)</f>
        <v>7.0606940796806956</v>
      </c>
      <c r="AQ235" s="50">
        <f>AQ234</f>
        <v>0.7</v>
      </c>
      <c r="AR235" s="15">
        <f t="shared" ref="AR235:AR240" si="68">B235/AP235-1</f>
        <v>0.13447069479491058</v>
      </c>
      <c r="AS235" s="15">
        <f t="shared" ref="AS235:AS240" si="69">B235/D235-1</f>
        <v>0.23821287252688683</v>
      </c>
      <c r="AT235">
        <f t="shared" ref="AT235:AT250" si="70">AQ235*AF235</f>
        <v>6.0158269889393472E-4</v>
      </c>
    </row>
    <row r="236" spans="1:46" x14ac:dyDescent="0.25">
      <c r="A236" t="s">
        <v>37</v>
      </c>
      <c r="B236">
        <v>8.4728880816657703</v>
      </c>
      <c r="C236">
        <v>6.7193038150066301E-3</v>
      </c>
      <c r="D236">
        <v>7.7717552060735597</v>
      </c>
      <c r="E236">
        <v>-34.7344090222511</v>
      </c>
      <c r="F236" s="1">
        <v>0</v>
      </c>
      <c r="G236" s="1">
        <v>0</v>
      </c>
      <c r="H236">
        <v>3.54634210974125</v>
      </c>
      <c r="I236">
        <v>-108.333943619949</v>
      </c>
      <c r="J236">
        <v>-108.830878349879</v>
      </c>
      <c r="K236">
        <v>-132.73263285561299</v>
      </c>
      <c r="L236">
        <v>-86.352275896779702</v>
      </c>
      <c r="M236">
        <v>44.137445014280999</v>
      </c>
      <c r="N236">
        <v>94.487857847359507</v>
      </c>
      <c r="O236">
        <v>73.4178639290853</v>
      </c>
      <c r="P236">
        <v>181432.47077701901</v>
      </c>
      <c r="Q236">
        <v>224013.983050832</v>
      </c>
      <c r="R236">
        <v>90.786670833360702</v>
      </c>
      <c r="S236">
        <v>665.46443835874095</v>
      </c>
      <c r="T236">
        <v>0.47290339140328502</v>
      </c>
      <c r="U236">
        <v>0.29037980648624301</v>
      </c>
      <c r="V236">
        <v>4.4319280907298203E-3</v>
      </c>
      <c r="W236">
        <v>0.18916028769243801</v>
      </c>
      <c r="X236">
        <v>0.51602797773058795</v>
      </c>
      <c r="Y236" s="1">
        <v>0</v>
      </c>
      <c r="Z236">
        <v>0.34097230368242398</v>
      </c>
      <c r="AA236">
        <v>3.31475731391254E-4</v>
      </c>
      <c r="AB236">
        <v>6.1023016126634799E-3</v>
      </c>
      <c r="AC236">
        <v>3.8003761146801701E-4</v>
      </c>
      <c r="AD236" s="1">
        <v>0</v>
      </c>
      <c r="AE236" s="3">
        <v>2.4986424288808999E-4</v>
      </c>
      <c r="AF236" s="3">
        <v>1.4860805779269199E-3</v>
      </c>
      <c r="AG236" s="3">
        <v>1.04265927007938E-6</v>
      </c>
      <c r="AH236">
        <v>4.93292502837238</v>
      </c>
      <c r="AI236">
        <v>0.19520461633569</v>
      </c>
      <c r="AJ236">
        <v>92.421887003656806</v>
      </c>
      <c r="AK236" t="s">
        <v>85</v>
      </c>
      <c r="AL236" t="s">
        <v>86</v>
      </c>
      <c r="AM236">
        <v>6218053638.4700003</v>
      </c>
      <c r="AN236" s="7">
        <v>34272</v>
      </c>
      <c r="AO236" s="1">
        <f t="shared" si="66"/>
        <v>7.0479152949872144E-3</v>
      </c>
      <c r="AP236" s="8">
        <f t="shared" si="67"/>
        <v>8.1372370779873915</v>
      </c>
      <c r="AQ236" s="50">
        <f t="shared" ref="AQ236:AQ250" si="71">AQ235</f>
        <v>0.7</v>
      </c>
      <c r="AR236" s="15">
        <f t="shared" si="68"/>
        <v>4.1248767912436923E-2</v>
      </c>
      <c r="AS236" s="15">
        <f t="shared" si="69"/>
        <v>9.0215512069175885E-2</v>
      </c>
      <c r="AT236">
        <f t="shared" si="70"/>
        <v>1.0402564045488439E-3</v>
      </c>
    </row>
    <row r="237" spans="1:46" x14ac:dyDescent="0.25">
      <c r="A237" t="s">
        <v>37</v>
      </c>
      <c r="B237">
        <v>9.7664789442483908</v>
      </c>
      <c r="C237">
        <v>8.1450505115493801E-3</v>
      </c>
      <c r="D237">
        <v>9.3478772385571194</v>
      </c>
      <c r="E237">
        <v>-30.792165063171399</v>
      </c>
      <c r="F237" s="1">
        <v>0</v>
      </c>
      <c r="G237" s="1">
        <v>0</v>
      </c>
      <c r="H237">
        <v>3.5766196437289999</v>
      </c>
      <c r="I237">
        <v>-84.174214906284007</v>
      </c>
      <c r="J237">
        <v>-84.238624448113299</v>
      </c>
      <c r="K237">
        <v>-121.022085539147</v>
      </c>
      <c r="L237">
        <v>-61.723539111305797</v>
      </c>
      <c r="M237">
        <v>45.1194187473087</v>
      </c>
      <c r="N237">
        <v>93.988881310925805</v>
      </c>
      <c r="O237">
        <v>71.247496201979502</v>
      </c>
      <c r="P237">
        <v>177638.87386224201</v>
      </c>
      <c r="Q237">
        <v>221157.61714181799</v>
      </c>
      <c r="R237">
        <v>94.507966441487795</v>
      </c>
      <c r="S237">
        <v>678.20133779622404</v>
      </c>
      <c r="T237">
        <v>0.45069851845467701</v>
      </c>
      <c r="U237">
        <v>0.30519514592297198</v>
      </c>
      <c r="V237">
        <v>1.1355443869274E-2</v>
      </c>
      <c r="W237">
        <v>0.183915903835805</v>
      </c>
      <c r="X237">
        <v>0.49953350637194799</v>
      </c>
      <c r="Y237" s="1">
        <v>0</v>
      </c>
      <c r="Z237">
        <v>0.37073814410985101</v>
      </c>
      <c r="AA237">
        <v>3.3877374872264199E-4</v>
      </c>
      <c r="AB237">
        <v>6.90816812221431E-3</v>
      </c>
      <c r="AC237">
        <v>5.6223898095427197E-4</v>
      </c>
      <c r="AD237" s="1">
        <v>0</v>
      </c>
      <c r="AE237" s="3">
        <v>3.9453083683683798E-4</v>
      </c>
      <c r="AF237" s="3">
        <v>2.3373898644768599E-3</v>
      </c>
      <c r="AG237" s="3">
        <v>9.7304873309754802E-6</v>
      </c>
      <c r="AH237">
        <v>5.5093319064720196</v>
      </c>
      <c r="AI237">
        <v>0.223388726128225</v>
      </c>
      <c r="AJ237">
        <v>206.82070125313001</v>
      </c>
      <c r="AK237" t="s">
        <v>87</v>
      </c>
      <c r="AL237" t="s">
        <v>88</v>
      </c>
      <c r="AM237">
        <v>13521693439.52</v>
      </c>
      <c r="AN237" s="7">
        <v>76119</v>
      </c>
      <c r="AO237" s="1">
        <f t="shared" si="66"/>
        <v>8.4092734948467279E-3</v>
      </c>
      <c r="AP237" s="8">
        <f t="shared" si="67"/>
        <v>9.6372418648116067</v>
      </c>
      <c r="AQ237" s="50">
        <f t="shared" si="71"/>
        <v>0.7</v>
      </c>
      <c r="AR237" s="15">
        <f t="shared" si="68"/>
        <v>1.3410172874115167E-2</v>
      </c>
      <c r="AS237" s="15">
        <f t="shared" si="69"/>
        <v>4.4780402545796072E-2</v>
      </c>
      <c r="AT237">
        <f t="shared" si="70"/>
        <v>1.6361729051338019E-3</v>
      </c>
    </row>
    <row r="238" spans="1:46" x14ac:dyDescent="0.25">
      <c r="A238" t="s">
        <v>37</v>
      </c>
      <c r="B238">
        <v>11.1818919417515</v>
      </c>
      <c r="C238">
        <v>9.3418289215848396E-3</v>
      </c>
      <c r="D238">
        <v>10.6517785243432</v>
      </c>
      <c r="E238">
        <v>-26.4672746420576</v>
      </c>
      <c r="F238" s="1">
        <v>0</v>
      </c>
      <c r="G238" s="1">
        <v>0</v>
      </c>
      <c r="H238">
        <v>3.6029325124674698</v>
      </c>
      <c r="I238">
        <v>-60.768472887489899</v>
      </c>
      <c r="J238">
        <v>-61.008354960207598</v>
      </c>
      <c r="K238">
        <v>-98.448552055933106</v>
      </c>
      <c r="L238">
        <v>-36.883399803783597</v>
      </c>
      <c r="M238">
        <v>47.429079450587899</v>
      </c>
      <c r="N238">
        <v>93.879680999264096</v>
      </c>
      <c r="O238">
        <v>70.626938412175605</v>
      </c>
      <c r="P238">
        <v>166911.635758897</v>
      </c>
      <c r="Q238">
        <v>209359.351963711</v>
      </c>
      <c r="R238">
        <v>104.62946350483701</v>
      </c>
      <c r="S238">
        <v>678.62541326469398</v>
      </c>
      <c r="T238">
        <v>0.48077189974436801</v>
      </c>
      <c r="U238">
        <v>0.32474355304909602</v>
      </c>
      <c r="V238">
        <v>3.7315201434686099E-2</v>
      </c>
      <c r="W238">
        <v>0.14661250943510101</v>
      </c>
      <c r="X238">
        <v>0.49132873608111599</v>
      </c>
      <c r="Y238" s="1">
        <v>0</v>
      </c>
      <c r="Z238">
        <v>0.32278824433515202</v>
      </c>
      <c r="AA238">
        <v>3.4917278399510302E-4</v>
      </c>
      <c r="AB238">
        <v>7.4806037166270404E-3</v>
      </c>
      <c r="AC238">
        <v>6.8509319758510399E-4</v>
      </c>
      <c r="AD238" s="1">
        <v>0</v>
      </c>
      <c r="AE238" s="3">
        <v>8.3209885970594898E-4</v>
      </c>
      <c r="AF238" s="3">
        <v>2.9413325256640102E-3</v>
      </c>
      <c r="AG238" s="3">
        <v>3.20933269443428E-5</v>
      </c>
      <c r="AH238">
        <v>5.3991634696443498</v>
      </c>
      <c r="AI238">
        <v>0.22699515927991701</v>
      </c>
      <c r="AJ238">
        <v>463.10985953437802</v>
      </c>
      <c r="AK238" t="s">
        <v>89</v>
      </c>
      <c r="AL238" t="s">
        <v>90</v>
      </c>
      <c r="AM238">
        <v>23068356443.330002</v>
      </c>
      <c r="AN238" s="7">
        <v>138207</v>
      </c>
      <c r="AO238" s="1">
        <f t="shared" si="66"/>
        <v>9.3971603353674021E-3</v>
      </c>
      <c r="AP238" s="8">
        <f t="shared" si="67"/>
        <v>10.711644724246373</v>
      </c>
      <c r="AQ238" s="50">
        <f t="shared" si="71"/>
        <v>0.7</v>
      </c>
      <c r="AR238" s="15">
        <f t="shared" si="68"/>
        <v>4.3900561455394227E-2</v>
      </c>
      <c r="AS238" s="15">
        <f t="shared" si="69"/>
        <v>4.9767596669119341E-2</v>
      </c>
      <c r="AT238">
        <f t="shared" si="70"/>
        <v>2.0589327679648071E-3</v>
      </c>
    </row>
    <row r="239" spans="1:46" x14ac:dyDescent="0.25">
      <c r="A239" t="s">
        <v>37</v>
      </c>
      <c r="B239">
        <v>11.237118141662799</v>
      </c>
      <c r="C239">
        <v>1.00105314401636E-2</v>
      </c>
      <c r="D239">
        <v>11.3728272078913</v>
      </c>
      <c r="E239">
        <v>-28.074314110031601</v>
      </c>
      <c r="F239" s="1">
        <v>0</v>
      </c>
      <c r="G239" s="1">
        <v>0</v>
      </c>
      <c r="H239">
        <v>3.4944439457460299</v>
      </c>
      <c r="I239">
        <v>-36.586900478344802</v>
      </c>
      <c r="J239">
        <v>-39.547110721937599</v>
      </c>
      <c r="K239">
        <v>-60.505760443744599</v>
      </c>
      <c r="L239">
        <v>-11.1925576906219</v>
      </c>
      <c r="M239">
        <v>50.124827396793897</v>
      </c>
      <c r="N239">
        <v>94.403096494286004</v>
      </c>
      <c r="O239">
        <v>71.952274057189797</v>
      </c>
      <c r="P239">
        <v>156961.00318661399</v>
      </c>
      <c r="Q239">
        <v>195660.955567439</v>
      </c>
      <c r="R239">
        <v>120.32699247270899</v>
      </c>
      <c r="S239">
        <v>669.93201217145599</v>
      </c>
      <c r="T239">
        <v>0.55675069518445297</v>
      </c>
      <c r="U239">
        <v>0.273638279880352</v>
      </c>
      <c r="V239">
        <v>0.20586066789797799</v>
      </c>
      <c r="W239">
        <v>9.2166939434852505E-2</v>
      </c>
      <c r="X239">
        <v>0.42833411278681699</v>
      </c>
      <c r="Y239" s="1">
        <v>0</v>
      </c>
      <c r="Z239">
        <v>0.214069203557777</v>
      </c>
      <c r="AA239">
        <v>3.4871560462211901E-4</v>
      </c>
      <c r="AB239">
        <v>7.7117242831772799E-3</v>
      </c>
      <c r="AC239">
        <v>6.9342748672901705E-4</v>
      </c>
      <c r="AD239" s="1">
        <v>0</v>
      </c>
      <c r="AE239" s="3">
        <v>1.0432354327692E-3</v>
      </c>
      <c r="AF239" s="3">
        <v>2.8036341884480798E-3</v>
      </c>
      <c r="AG239" s="3">
        <v>2.1344496061034E-4</v>
      </c>
      <c r="AH239">
        <v>4.5738418139310104</v>
      </c>
      <c r="AI239">
        <v>0.205061605232782</v>
      </c>
      <c r="AJ239">
        <v>598.75532057222802</v>
      </c>
      <c r="AK239" t="s">
        <v>91</v>
      </c>
      <c r="AL239" t="s">
        <v>92</v>
      </c>
      <c r="AM239">
        <v>61474875625.059998</v>
      </c>
      <c r="AN239" s="7">
        <v>391657</v>
      </c>
      <c r="AO239" s="1">
        <f t="shared" si="66"/>
        <v>9.696608080500985E-3</v>
      </c>
      <c r="AP239" s="47">
        <f t="shared" si="67"/>
        <v>11.034996777596817</v>
      </c>
      <c r="AQ239" s="50">
        <f t="shared" si="71"/>
        <v>0.7</v>
      </c>
      <c r="AR239" s="49">
        <f t="shared" si="68"/>
        <v>1.8316395386388074E-2</v>
      </c>
      <c r="AS239" s="49">
        <f t="shared" si="69"/>
        <v>-1.1932746690667684E-2</v>
      </c>
      <c r="AT239">
        <f t="shared" si="70"/>
        <v>1.9625439319136558E-3</v>
      </c>
    </row>
    <row r="240" spans="1:46" x14ac:dyDescent="0.25">
      <c r="A240" t="s">
        <v>37</v>
      </c>
      <c r="B240">
        <v>11.8916731153661</v>
      </c>
      <c r="C240">
        <v>1.13557095982647E-2</v>
      </c>
      <c r="D240">
        <v>12.8071745787867</v>
      </c>
      <c r="E240">
        <v>-26.6575519534466</v>
      </c>
      <c r="F240" s="1">
        <v>0</v>
      </c>
      <c r="G240" s="1">
        <v>0</v>
      </c>
      <c r="H240">
        <v>3.4802254558542902</v>
      </c>
      <c r="I240">
        <v>-12.2762556946026</v>
      </c>
      <c r="J240">
        <v>-13.863651012310299</v>
      </c>
      <c r="K240">
        <v>-42.126004626855803</v>
      </c>
      <c r="L240">
        <v>13.5698076461775</v>
      </c>
      <c r="M240">
        <v>52.236501474028003</v>
      </c>
      <c r="N240">
        <v>94.496997910591702</v>
      </c>
      <c r="O240">
        <v>70.785450137836406</v>
      </c>
      <c r="P240">
        <v>154180.43220369401</v>
      </c>
      <c r="Q240">
        <v>192804.193748327</v>
      </c>
      <c r="R240">
        <v>126.119518706476</v>
      </c>
      <c r="S240">
        <v>677.86841686025298</v>
      </c>
      <c r="T240">
        <v>0.56004538966233597</v>
      </c>
      <c r="U240">
        <v>0.24874831115722401</v>
      </c>
      <c r="V240">
        <v>0.23760404028030799</v>
      </c>
      <c r="W240">
        <v>9.0046330498305502E-2</v>
      </c>
      <c r="X240">
        <v>0.42360131806416101</v>
      </c>
      <c r="Y240" s="1">
        <v>0</v>
      </c>
      <c r="Z240">
        <v>0.19853109760693599</v>
      </c>
      <c r="AA240">
        <v>3.5119927898316698E-4</v>
      </c>
      <c r="AB240">
        <v>7.9715564827153394E-3</v>
      </c>
      <c r="AC240">
        <v>9.1655751678585795E-4</v>
      </c>
      <c r="AD240" s="1">
        <v>0</v>
      </c>
      <c r="AE240" s="3">
        <v>1.13580709664703E-3</v>
      </c>
      <c r="AF240" s="3">
        <v>3.0882244366629598E-3</v>
      </c>
      <c r="AG240" s="3">
        <v>9.8062126191079306E-4</v>
      </c>
      <c r="AH240">
        <v>4.6453176879904401</v>
      </c>
      <c r="AI240">
        <v>0.22232213357355901</v>
      </c>
      <c r="AJ240">
        <v>855.56680293177203</v>
      </c>
      <c r="AK240" t="s">
        <v>93</v>
      </c>
      <c r="AL240" t="s">
        <v>94</v>
      </c>
      <c r="AM240">
        <v>131704008797.03999</v>
      </c>
      <c r="AN240" s="7">
        <v>854220</v>
      </c>
      <c r="AO240" s="1">
        <f t="shared" si="66"/>
        <v>1.0907125175483298E-2</v>
      </c>
      <c r="AP240" s="8">
        <f t="shared" si="67"/>
        <v>12.331236761528908</v>
      </c>
      <c r="AQ240" s="50">
        <f t="shared" si="71"/>
        <v>0.7</v>
      </c>
      <c r="AR240" s="15">
        <f t="shared" si="68"/>
        <v>-3.5646355241038097E-2</v>
      </c>
      <c r="AS240" s="15">
        <f t="shared" si="69"/>
        <v>-7.1483484338302095E-2</v>
      </c>
      <c r="AT240">
        <f t="shared" si="70"/>
        <v>2.1617571056640715E-3</v>
      </c>
    </row>
    <row r="241" spans="1:46" x14ac:dyDescent="0.25">
      <c r="A241" t="s">
        <v>37</v>
      </c>
      <c r="B241">
        <v>13.1963609061486</v>
      </c>
      <c r="C241">
        <v>1.32884732314404E-2</v>
      </c>
      <c r="D241">
        <v>14.8308290168545</v>
      </c>
      <c r="E241">
        <v>-21.499866998423101</v>
      </c>
      <c r="F241" s="1">
        <v>0</v>
      </c>
      <c r="G241" s="1">
        <v>0</v>
      </c>
      <c r="H241">
        <v>3.5278817565913299</v>
      </c>
      <c r="I241">
        <v>12.864582336834401</v>
      </c>
      <c r="J241">
        <v>11.9497335135722</v>
      </c>
      <c r="K241">
        <v>-28.289544145376102</v>
      </c>
      <c r="L241">
        <v>38.577615640904803</v>
      </c>
      <c r="M241">
        <v>52.409684671678903</v>
      </c>
      <c r="N241">
        <v>94.068296061078001</v>
      </c>
      <c r="O241">
        <v>68.281201357741494</v>
      </c>
      <c r="P241">
        <v>154998.63536604401</v>
      </c>
      <c r="Q241">
        <v>195225.89131192499</v>
      </c>
      <c r="R241">
        <v>126.394809304817</v>
      </c>
      <c r="S241">
        <v>693.04970226124499</v>
      </c>
      <c r="T241">
        <v>0.525589349825626</v>
      </c>
      <c r="U241">
        <v>0.21042213085415501</v>
      </c>
      <c r="V241">
        <v>0.33574666793436497</v>
      </c>
      <c r="W241">
        <v>8.1549634333540399E-2</v>
      </c>
      <c r="X241">
        <v>0.37228156687793801</v>
      </c>
      <c r="Y241" s="1">
        <v>0</v>
      </c>
      <c r="Z241">
        <v>0.24742481141185399</v>
      </c>
      <c r="AA241">
        <v>3.5402389469695701E-4</v>
      </c>
      <c r="AB241">
        <v>8.2170121623528995E-3</v>
      </c>
      <c r="AC241">
        <v>1.26452180725734E-3</v>
      </c>
      <c r="AD241" s="1">
        <v>0</v>
      </c>
      <c r="AE241" s="3">
        <v>1.5164518699388599E-3</v>
      </c>
      <c r="AF241" s="3">
        <v>3.66892950654996E-3</v>
      </c>
      <c r="AG241" s="3">
        <v>1.9365105509924201E-3</v>
      </c>
      <c r="AH241">
        <v>5.4114150606405103</v>
      </c>
      <c r="AI241">
        <v>0.26362144466839699</v>
      </c>
      <c r="AJ241">
        <v>1295.5317959531501</v>
      </c>
      <c r="AK241" t="s">
        <v>95</v>
      </c>
      <c r="AL241" t="s">
        <v>96</v>
      </c>
      <c r="AM241">
        <v>253472368386.79999</v>
      </c>
      <c r="AN241" s="7">
        <v>1635320</v>
      </c>
      <c r="AO241" s="1">
        <f t="shared" si="66"/>
        <v>1.2500606411262547E-2</v>
      </c>
      <c r="AP241" s="8">
        <f t="shared" ref="AP241:AP250" si="72">100*(1-(1-AO241)^12)</f>
        <v>14.011167733480823</v>
      </c>
      <c r="AQ241" s="50">
        <f t="shared" si="71"/>
        <v>0.7</v>
      </c>
      <c r="AR241" s="15">
        <f t="shared" ref="AR241:AR250" si="73">B241/AP241-1</f>
        <v>-5.8154098418590427E-2</v>
      </c>
      <c r="AS241" s="15">
        <f t="shared" ref="AS241:AS250" si="74">B241/D241-1</f>
        <v>-0.11020746775843804</v>
      </c>
      <c r="AT241">
        <f t="shared" si="70"/>
        <v>2.568250654584972E-3</v>
      </c>
    </row>
    <row r="242" spans="1:46" x14ac:dyDescent="0.25">
      <c r="A242" t="s">
        <v>37</v>
      </c>
      <c r="B242">
        <v>15.5065790666201</v>
      </c>
      <c r="C242">
        <v>1.50802260795327E-2</v>
      </c>
      <c r="D242">
        <v>16.668292508223399</v>
      </c>
      <c r="E242">
        <v>-17.377447641196898</v>
      </c>
      <c r="F242" s="1">
        <v>0</v>
      </c>
      <c r="G242" s="1">
        <v>0</v>
      </c>
      <c r="H242">
        <v>3.5748407400533</v>
      </c>
      <c r="I242">
        <v>36.961437664080997</v>
      </c>
      <c r="J242">
        <v>36.547262003427903</v>
      </c>
      <c r="K242">
        <v>-15.6984093227007</v>
      </c>
      <c r="L242">
        <v>62.8800615386183</v>
      </c>
      <c r="M242">
        <v>53.272114746610498</v>
      </c>
      <c r="N242">
        <v>93.601830864731795</v>
      </c>
      <c r="O242">
        <v>65.340311849996397</v>
      </c>
      <c r="P242">
        <v>153738.775355155</v>
      </c>
      <c r="Q242">
        <v>194426.69973023699</v>
      </c>
      <c r="R242">
        <v>126.333409910565</v>
      </c>
      <c r="S242">
        <v>705.90164888603204</v>
      </c>
      <c r="T242">
        <v>0.49125045389855498</v>
      </c>
      <c r="U242">
        <v>0.20806285558941201</v>
      </c>
      <c r="V242">
        <v>0.35686778101239303</v>
      </c>
      <c r="W242">
        <v>7.9349222047331899E-2</v>
      </c>
      <c r="X242">
        <v>0.355720141350862</v>
      </c>
      <c r="Y242" s="1">
        <v>0</v>
      </c>
      <c r="Z242">
        <v>0.28960767870294302</v>
      </c>
      <c r="AA242">
        <v>3.6396333268354599E-4</v>
      </c>
      <c r="AB242">
        <v>8.5541221391414804E-3</v>
      </c>
      <c r="AC242">
        <v>1.1831401754314201E-3</v>
      </c>
      <c r="AD242" s="1">
        <v>0</v>
      </c>
      <c r="AE242" s="3">
        <v>2.05338424852849E-3</v>
      </c>
      <c r="AF242" s="3">
        <v>4.2328702719165697E-3</v>
      </c>
      <c r="AG242" s="3">
        <v>2.9256504391048E-3</v>
      </c>
      <c r="AH242">
        <v>6.1996107037749901</v>
      </c>
      <c r="AI242">
        <v>0.31572799933219398</v>
      </c>
      <c r="AJ242">
        <v>1798.3114986186399</v>
      </c>
      <c r="AK242" t="s">
        <v>97</v>
      </c>
      <c r="AL242" t="s">
        <v>98</v>
      </c>
      <c r="AM242">
        <v>356896418831.90002</v>
      </c>
      <c r="AN242" s="7">
        <v>2321447</v>
      </c>
      <c r="AO242" s="1">
        <f t="shared" si="66"/>
        <v>1.4207956551531521E-2</v>
      </c>
      <c r="AP242" s="8">
        <f t="shared" si="72"/>
        <v>15.778358335020259</v>
      </c>
      <c r="AQ242" s="50">
        <f t="shared" si="71"/>
        <v>0.7</v>
      </c>
      <c r="AR242" s="15">
        <f t="shared" si="73"/>
        <v>-1.7224812786571175E-2</v>
      </c>
      <c r="AS242" s="15">
        <f t="shared" si="74"/>
        <v>-6.9696007616266709E-2</v>
      </c>
      <c r="AT242">
        <f>AQ242*AF242</f>
        <v>2.9630091903415988E-3</v>
      </c>
    </row>
    <row r="243" spans="1:46" x14ac:dyDescent="0.25">
      <c r="A243" t="s">
        <v>37</v>
      </c>
      <c r="B243">
        <v>16.566549539000398</v>
      </c>
      <c r="C243">
        <v>1.5925088105683199E-2</v>
      </c>
      <c r="D243">
        <v>17.522038217713501</v>
      </c>
      <c r="E243">
        <v>-4.4124220391383799</v>
      </c>
      <c r="F243" s="1">
        <v>0</v>
      </c>
      <c r="G243" s="1">
        <v>0</v>
      </c>
      <c r="H243">
        <v>3.79486244957124</v>
      </c>
      <c r="I243">
        <v>59.507865546324702</v>
      </c>
      <c r="J243">
        <v>59.147793742627798</v>
      </c>
      <c r="K243">
        <v>4.0197121920132002</v>
      </c>
      <c r="L243">
        <v>86.8651911766636</v>
      </c>
      <c r="M243">
        <v>53.304455547251202</v>
      </c>
      <c r="N243">
        <v>93.4855114763823</v>
      </c>
      <c r="O243">
        <v>64.045507652094798</v>
      </c>
      <c r="P243">
        <v>145583.35227259199</v>
      </c>
      <c r="Q243">
        <v>186196.83424562201</v>
      </c>
      <c r="R243">
        <v>126.545947622376</v>
      </c>
      <c r="S243">
        <v>704.15249120709302</v>
      </c>
      <c r="T243">
        <v>0.50836005726815103</v>
      </c>
      <c r="U243">
        <v>0.23119802042392101</v>
      </c>
      <c r="V243">
        <v>0.34428667423855402</v>
      </c>
      <c r="W243">
        <v>7.3665520608410404E-2</v>
      </c>
      <c r="X243">
        <v>0.35084978472911299</v>
      </c>
      <c r="Y243" s="1">
        <v>0</v>
      </c>
      <c r="Z243">
        <v>0.28486972285765999</v>
      </c>
      <c r="AA243">
        <v>3.6821505202169801E-4</v>
      </c>
      <c r="AB243">
        <v>8.5643527912684907E-3</v>
      </c>
      <c r="AC243">
        <v>1.21966220389976E-3</v>
      </c>
      <c r="AD243" s="1">
        <v>0</v>
      </c>
      <c r="AE243" s="3">
        <v>2.9963264473033199E-3</v>
      </c>
      <c r="AF243" s="3">
        <v>4.5241905635971698E-3</v>
      </c>
      <c r="AG243" s="3">
        <v>2.7765460813131298E-3</v>
      </c>
      <c r="AH243">
        <v>6.6974662822009501</v>
      </c>
      <c r="AI243">
        <v>0.344714050718611</v>
      </c>
      <c r="AJ243">
        <v>2682.8131932702299</v>
      </c>
      <c r="AK243" t="s">
        <v>99</v>
      </c>
      <c r="AL243" t="s">
        <v>100</v>
      </c>
      <c r="AM243">
        <v>287846093863.20001</v>
      </c>
      <c r="AN243" s="7">
        <v>1977191</v>
      </c>
      <c r="AO243" s="1">
        <f t="shared" si="66"/>
        <v>1.4276542623732543E-2</v>
      </c>
      <c r="AP243" s="8">
        <f t="shared" si="72"/>
        <v>15.848647663117166</v>
      </c>
      <c r="AQ243" s="50">
        <f t="shared" si="71"/>
        <v>0.7</v>
      </c>
      <c r="AR243" s="15">
        <f t="shared" si="73"/>
        <v>4.5297358559741818E-2</v>
      </c>
      <c r="AS243" s="15">
        <f t="shared" si="74"/>
        <v>-5.4530681125165792E-2</v>
      </c>
      <c r="AT243">
        <f t="shared" si="70"/>
        <v>3.1669333945180188E-3</v>
      </c>
    </row>
    <row r="244" spans="1:46" x14ac:dyDescent="0.25">
      <c r="A244" t="s">
        <v>37</v>
      </c>
      <c r="B244">
        <v>18.181541073145901</v>
      </c>
      <c r="C244">
        <v>1.7613640151304299E-2</v>
      </c>
      <c r="D244">
        <v>19.204367444577102</v>
      </c>
      <c r="E244">
        <v>6.2548378229649604</v>
      </c>
      <c r="F244" s="1">
        <v>0</v>
      </c>
      <c r="G244" s="1">
        <v>0</v>
      </c>
      <c r="H244">
        <v>4.0206698564798904</v>
      </c>
      <c r="I244">
        <v>82.323202552754907</v>
      </c>
      <c r="J244">
        <v>81.4169406915736</v>
      </c>
      <c r="K244">
        <v>26.628926255306101</v>
      </c>
      <c r="L244">
        <v>111.453422794685</v>
      </c>
      <c r="M244">
        <v>52.493140716328199</v>
      </c>
      <c r="N244">
        <v>93.344000503352305</v>
      </c>
      <c r="O244">
        <v>63.9270227702319</v>
      </c>
      <c r="P244">
        <v>136643.16435645099</v>
      </c>
      <c r="Q244">
        <v>174578.16982143401</v>
      </c>
      <c r="R244">
        <v>127.96602930352</v>
      </c>
      <c r="S244">
        <v>700.46851492796497</v>
      </c>
      <c r="T244">
        <v>0.53451264906783702</v>
      </c>
      <c r="U244">
        <v>0.27409286630214102</v>
      </c>
      <c r="V244">
        <v>0.26878702282817202</v>
      </c>
      <c r="W244">
        <v>7.5049851806951798E-2</v>
      </c>
      <c r="X244">
        <v>0.38207025906273401</v>
      </c>
      <c r="Y244" s="1">
        <v>0</v>
      </c>
      <c r="Z244">
        <v>0.25532832441500702</v>
      </c>
      <c r="AA244">
        <v>3.6718613508330498E-4</v>
      </c>
      <c r="AB244">
        <v>8.6649130378597394E-3</v>
      </c>
      <c r="AC244">
        <v>1.36161649382866E-3</v>
      </c>
      <c r="AD244" s="1">
        <v>0</v>
      </c>
      <c r="AE244" s="3">
        <v>4.0974696291349796E-3</v>
      </c>
      <c r="AF244" s="3">
        <v>4.58451229994774E-3</v>
      </c>
      <c r="AG244" s="3">
        <v>3.1224892877678499E-3</v>
      </c>
      <c r="AH244">
        <v>6.9068719018384703</v>
      </c>
      <c r="AI244">
        <v>0.35191179304140602</v>
      </c>
      <c r="AJ244">
        <v>3551.3374156682999</v>
      </c>
      <c r="AK244" t="s">
        <v>101</v>
      </c>
      <c r="AL244" t="s">
        <v>102</v>
      </c>
      <c r="AM244">
        <v>202481940238.32001</v>
      </c>
      <c r="AN244" s="7">
        <v>1481830</v>
      </c>
      <c r="AO244" s="1">
        <f t="shared" si="66"/>
        <v>1.475720315802413E-2</v>
      </c>
      <c r="AP244" s="8">
        <f t="shared" si="72"/>
        <v>16.339737907315655</v>
      </c>
      <c r="AQ244" s="50">
        <f t="shared" si="71"/>
        <v>0.7</v>
      </c>
      <c r="AR244" s="15">
        <f t="shared" si="73"/>
        <v>0.11271926001980925</v>
      </c>
      <c r="AS244" s="15">
        <f t="shared" si="74"/>
        <v>-5.3260091715232494E-2</v>
      </c>
      <c r="AT244">
        <f t="shared" si="70"/>
        <v>3.209158609963418E-3</v>
      </c>
    </row>
    <row r="245" spans="1:46" x14ac:dyDescent="0.25">
      <c r="A245" t="s">
        <v>37</v>
      </c>
      <c r="B245">
        <v>18.816159158551301</v>
      </c>
      <c r="C245">
        <v>1.83349845588839E-2</v>
      </c>
      <c r="D245">
        <v>19.913416558494799</v>
      </c>
      <c r="E245">
        <v>15.161153080504601</v>
      </c>
      <c r="F245" s="1">
        <v>0</v>
      </c>
      <c r="G245" s="1">
        <v>0</v>
      </c>
      <c r="H245">
        <v>4.2592730559411001</v>
      </c>
      <c r="I245">
        <v>104.857769821776</v>
      </c>
      <c r="J245">
        <v>103.990833690359</v>
      </c>
      <c r="K245">
        <v>51.887927843631601</v>
      </c>
      <c r="L245">
        <v>135.99330692681099</v>
      </c>
      <c r="M245">
        <v>50.712252761935801</v>
      </c>
      <c r="N245">
        <v>93.564038067106296</v>
      </c>
      <c r="O245">
        <v>65.118365282782804</v>
      </c>
      <c r="P245">
        <v>127766.075452804</v>
      </c>
      <c r="Q245">
        <v>162997.816864266</v>
      </c>
      <c r="R245">
        <v>130.13835169824401</v>
      </c>
      <c r="S245">
        <v>695.72173914733503</v>
      </c>
      <c r="T245">
        <v>0.58735125592716897</v>
      </c>
      <c r="U245">
        <v>0.30323559202602901</v>
      </c>
      <c r="V245">
        <v>0.14051511981745299</v>
      </c>
      <c r="W245">
        <v>8.5817469899198404E-2</v>
      </c>
      <c r="X245">
        <v>0.470431818257318</v>
      </c>
      <c r="Y245" s="1">
        <v>0</v>
      </c>
      <c r="Z245">
        <v>0.18089753723263699</v>
      </c>
      <c r="AA245">
        <v>3.60326475170158E-4</v>
      </c>
      <c r="AB245">
        <v>8.3787514673226097E-3</v>
      </c>
      <c r="AC245">
        <v>1.6652801361315599E-3</v>
      </c>
      <c r="AD245" s="1">
        <v>0</v>
      </c>
      <c r="AE245" s="3">
        <v>4.2173707014679304E-3</v>
      </c>
      <c r="AF245" s="3">
        <v>4.5075798044652299E-3</v>
      </c>
      <c r="AG245" s="3">
        <v>3.71328842911021E-3</v>
      </c>
      <c r="AH245">
        <v>6.9070567621090602</v>
      </c>
      <c r="AI245">
        <v>0.344301898915088</v>
      </c>
      <c r="AJ245">
        <v>4320.1321242922504</v>
      </c>
      <c r="AK245" t="s">
        <v>103</v>
      </c>
      <c r="AL245" t="s">
        <v>104</v>
      </c>
      <c r="AM245">
        <v>97003070869.580002</v>
      </c>
      <c r="AN245" s="7">
        <v>759224</v>
      </c>
      <c r="AO245" s="1">
        <f t="shared" si="66"/>
        <v>1.5021159632016055E-2</v>
      </c>
      <c r="AP245" s="8">
        <f t="shared" si="72"/>
        <v>16.608303072888255</v>
      </c>
      <c r="AQ245" s="50">
        <f t="shared" si="71"/>
        <v>0.7</v>
      </c>
      <c r="AR245" s="15">
        <f t="shared" si="73"/>
        <v>0.13293688560315342</v>
      </c>
      <c r="AS245" s="15">
        <f t="shared" si="74"/>
        <v>-5.5101413497796958E-2</v>
      </c>
      <c r="AT245">
        <f t="shared" si="70"/>
        <v>3.155305863125661E-3</v>
      </c>
    </row>
    <row r="246" spans="1:46" x14ac:dyDescent="0.25">
      <c r="A246" t="s">
        <v>37</v>
      </c>
      <c r="B246">
        <v>19.917040942182801</v>
      </c>
      <c r="C246">
        <v>1.91000059118E-2</v>
      </c>
      <c r="D246">
        <v>20.659162035332201</v>
      </c>
      <c r="E246">
        <v>21.137598889084199</v>
      </c>
      <c r="F246" s="1">
        <v>0</v>
      </c>
      <c r="G246" s="1">
        <v>0</v>
      </c>
      <c r="H246">
        <v>4.4624010920935202</v>
      </c>
      <c r="I246">
        <v>129.286490468007</v>
      </c>
      <c r="J246">
        <v>128.30734370287399</v>
      </c>
      <c r="K246">
        <v>77.747995684522607</v>
      </c>
      <c r="L246">
        <v>161.562518657308</v>
      </c>
      <c r="M246">
        <v>48.727058127069498</v>
      </c>
      <c r="N246">
        <v>93.653442423441604</v>
      </c>
      <c r="O246">
        <v>66.490645812575707</v>
      </c>
      <c r="P246">
        <v>123212.437361043</v>
      </c>
      <c r="Q246">
        <v>156580.22358432499</v>
      </c>
      <c r="R246">
        <v>132.18691009391799</v>
      </c>
      <c r="S246">
        <v>695.44062223584899</v>
      </c>
      <c r="T246">
        <v>0.63097563528508904</v>
      </c>
      <c r="U246">
        <v>0.317167195768701</v>
      </c>
      <c r="V246">
        <v>5.0066571132171597E-2</v>
      </c>
      <c r="W246">
        <v>9.6467230166581805E-2</v>
      </c>
      <c r="X246">
        <v>0.53629900293254396</v>
      </c>
      <c r="Y246" s="1">
        <v>0</v>
      </c>
      <c r="Z246">
        <v>0.118104920009625</v>
      </c>
      <c r="AA246">
        <v>3.5039231949440401E-4</v>
      </c>
      <c r="AB246">
        <v>8.19203109310742E-3</v>
      </c>
      <c r="AC246">
        <v>1.9243221901668901E-3</v>
      </c>
      <c r="AD246" s="1">
        <v>0</v>
      </c>
      <c r="AE246" s="3">
        <v>4.50798608841467E-3</v>
      </c>
      <c r="AF246" s="3">
        <v>4.3785005875413103E-3</v>
      </c>
      <c r="AG246" s="3">
        <v>4.1252898860763901E-3</v>
      </c>
      <c r="AH246">
        <v>6.84860449952376</v>
      </c>
      <c r="AI246">
        <v>0.31579344672563398</v>
      </c>
      <c r="AJ246">
        <v>4975.3657456702604</v>
      </c>
      <c r="AK246" t="s">
        <v>105</v>
      </c>
      <c r="AL246" t="s">
        <v>106</v>
      </c>
      <c r="AM246">
        <v>57863640895.68</v>
      </c>
      <c r="AN246" s="7">
        <v>469625</v>
      </c>
      <c r="AO246" s="1">
        <f t="shared" si="66"/>
        <v>1.5159221533439612E-2</v>
      </c>
      <c r="AP246" s="8">
        <f t="shared" si="72"/>
        <v>16.748460535845478</v>
      </c>
      <c r="AQ246" s="50">
        <f t="shared" si="71"/>
        <v>0.7</v>
      </c>
      <c r="AR246" s="15">
        <f t="shared" si="73"/>
        <v>0.18918636728168825</v>
      </c>
      <c r="AS246" s="15">
        <f t="shared" si="74"/>
        <v>-3.5922129459084129E-2</v>
      </c>
      <c r="AT246">
        <f t="shared" si="70"/>
        <v>3.0649504112789171E-3</v>
      </c>
    </row>
    <row r="247" spans="1:46" x14ac:dyDescent="0.25">
      <c r="A247" t="s">
        <v>37</v>
      </c>
      <c r="B247">
        <v>20.825273060165198</v>
      </c>
      <c r="C247">
        <v>1.9519441608674901E-2</v>
      </c>
      <c r="D247">
        <v>21.0653224188449</v>
      </c>
      <c r="E247">
        <v>33.034253923666398</v>
      </c>
      <c r="F247" s="1">
        <v>0</v>
      </c>
      <c r="G247" s="1">
        <v>0</v>
      </c>
      <c r="H247">
        <v>4.6048929181009202</v>
      </c>
      <c r="I247">
        <v>151.953168714329</v>
      </c>
      <c r="J247">
        <v>151.62452923077299</v>
      </c>
      <c r="K247">
        <v>97.755527617518297</v>
      </c>
      <c r="L247">
        <v>185.49016394176499</v>
      </c>
      <c r="M247">
        <v>48.1387110073386</v>
      </c>
      <c r="N247">
        <v>93.295509025269993</v>
      </c>
      <c r="O247">
        <v>65.473388290416196</v>
      </c>
      <c r="P247">
        <v>118447.211109786</v>
      </c>
      <c r="Q247">
        <v>151704.93171759101</v>
      </c>
      <c r="R247">
        <v>132.62975806220601</v>
      </c>
      <c r="S247">
        <v>698.62122931710405</v>
      </c>
      <c r="T247">
        <v>0.63734689579208403</v>
      </c>
      <c r="U247">
        <v>0.31110334867255701</v>
      </c>
      <c r="V247">
        <v>2.1698008021619399E-2</v>
      </c>
      <c r="W247">
        <v>8.9727255288006194E-2</v>
      </c>
      <c r="X247">
        <v>0.57747138801781595</v>
      </c>
      <c r="Y247" s="1">
        <v>0</v>
      </c>
      <c r="Z247">
        <v>0.10879912476077699</v>
      </c>
      <c r="AA247">
        <v>3.56081541320278E-4</v>
      </c>
      <c r="AB247">
        <v>8.1893496472445499E-3</v>
      </c>
      <c r="AC247">
        <v>1.9081009677436301E-3</v>
      </c>
      <c r="AD247" s="1">
        <v>0</v>
      </c>
      <c r="AE247" s="3">
        <v>5.18974523481135E-3</v>
      </c>
      <c r="AF247" s="3">
        <v>4.6475877493495797E-3</v>
      </c>
      <c r="AG247" s="3">
        <v>3.8761766282015401E-3</v>
      </c>
      <c r="AH247">
        <v>7.2631886613393597</v>
      </c>
      <c r="AI247">
        <v>0.33626747024602299</v>
      </c>
      <c r="AJ247">
        <v>5583.8654174646699</v>
      </c>
      <c r="AK247" t="s">
        <v>107</v>
      </c>
      <c r="AL247" t="s">
        <v>108</v>
      </c>
      <c r="AM247">
        <v>26419887332.459999</v>
      </c>
      <c r="AN247" s="7">
        <v>223052</v>
      </c>
      <c r="AO247" s="1">
        <f t="shared" si="66"/>
        <v>1.5101664766003955E-2</v>
      </c>
      <c r="AP247" s="8">
        <f t="shared" si="72"/>
        <v>16.690056414689959</v>
      </c>
      <c r="AQ247" s="50">
        <f t="shared" si="71"/>
        <v>0.7</v>
      </c>
      <c r="AR247" s="15">
        <f t="shared" si="73"/>
        <v>0.2477652886682622</v>
      </c>
      <c r="AS247" s="15">
        <f t="shared" si="74"/>
        <v>-1.139547517511319E-2</v>
      </c>
      <c r="AT247">
        <f t="shared" si="70"/>
        <v>3.2533114245447054E-3</v>
      </c>
    </row>
    <row r="248" spans="1:46" x14ac:dyDescent="0.25">
      <c r="A248" t="s">
        <v>37</v>
      </c>
      <c r="B248">
        <v>20.7263482709828</v>
      </c>
      <c r="C248">
        <v>1.88061127242776E-2</v>
      </c>
      <c r="D248">
        <v>20.373430213895102</v>
      </c>
      <c r="E248">
        <v>51.949260033846699</v>
      </c>
      <c r="F248" s="1">
        <v>0</v>
      </c>
      <c r="G248" s="1">
        <v>0</v>
      </c>
      <c r="H248">
        <v>4.80525967874238</v>
      </c>
      <c r="I248">
        <v>175.743032051721</v>
      </c>
      <c r="J248">
        <v>175.62254326227699</v>
      </c>
      <c r="K248">
        <v>120.545902004827</v>
      </c>
      <c r="L248">
        <v>210.80697536672599</v>
      </c>
      <c r="M248">
        <v>47.858107827386</v>
      </c>
      <c r="N248">
        <v>93.084142203559296</v>
      </c>
      <c r="O248">
        <v>65.0873728937582</v>
      </c>
      <c r="P248">
        <v>113189.73662524601</v>
      </c>
      <c r="Q248">
        <v>145424.20624014499</v>
      </c>
      <c r="R248">
        <v>132.72776647746699</v>
      </c>
      <c r="S248">
        <v>696.716275092513</v>
      </c>
      <c r="T248">
        <v>0.65107235649304296</v>
      </c>
      <c r="U248">
        <v>0.29077781234459399</v>
      </c>
      <c r="V248">
        <v>1.63891213780844E-2</v>
      </c>
      <c r="W248">
        <v>7.9993869668511297E-2</v>
      </c>
      <c r="X248">
        <v>0.61283919660880903</v>
      </c>
      <c r="Y248" s="1">
        <v>0</v>
      </c>
      <c r="Z248">
        <v>0.107393370790034</v>
      </c>
      <c r="AA248">
        <v>3.56514197216315E-4</v>
      </c>
      <c r="AB248">
        <v>8.0463483396256193E-3</v>
      </c>
      <c r="AC248">
        <v>1.8898815764000201E-3</v>
      </c>
      <c r="AD248" s="1">
        <v>0</v>
      </c>
      <c r="AE248" s="3">
        <v>5.2245602597369599E-3</v>
      </c>
      <c r="AF248" s="3">
        <v>4.73418154832021E-3</v>
      </c>
      <c r="AG248" s="3">
        <v>3.2887738593058002E-3</v>
      </c>
      <c r="AH248">
        <v>7.4637117231161403</v>
      </c>
      <c r="AI248">
        <v>0.33633676004547802</v>
      </c>
      <c r="AJ248">
        <v>6363.0077937331398</v>
      </c>
      <c r="AK248" t="s">
        <v>109</v>
      </c>
      <c r="AL248" t="s">
        <v>110</v>
      </c>
      <c r="AM248">
        <v>11185975721.99</v>
      </c>
      <c r="AN248" s="7">
        <v>98825</v>
      </c>
      <c r="AO248" s="1">
        <f t="shared" si="66"/>
        <v>1.4442319096198088E-2</v>
      </c>
      <c r="AP248" s="8">
        <f t="shared" si="72"/>
        <v>16.018318997569203</v>
      </c>
      <c r="AQ248" s="50">
        <f t="shared" si="71"/>
        <v>0.7</v>
      </c>
      <c r="AR248" s="15">
        <f t="shared" si="73"/>
        <v>0.29391531496707279</v>
      </c>
      <c r="AS248" s="15">
        <f t="shared" si="74"/>
        <v>1.7322466240711876E-2</v>
      </c>
      <c r="AT248">
        <f t="shared" si="70"/>
        <v>3.3139270838241468E-3</v>
      </c>
    </row>
    <row r="249" spans="1:46" x14ac:dyDescent="0.25">
      <c r="A249" t="s">
        <v>37</v>
      </c>
      <c r="B249">
        <v>20.294656856634699</v>
      </c>
      <c r="C249">
        <v>1.85277509843251E-2</v>
      </c>
      <c r="D249">
        <v>20.1019290359853</v>
      </c>
      <c r="E249">
        <v>70.906129798112005</v>
      </c>
      <c r="F249" s="1">
        <v>0</v>
      </c>
      <c r="G249" s="1">
        <v>0</v>
      </c>
      <c r="H249">
        <v>4.9913456611185696</v>
      </c>
      <c r="I249">
        <v>196.26934217014499</v>
      </c>
      <c r="J249">
        <v>196.47149404668801</v>
      </c>
      <c r="K249">
        <v>138.80968029117</v>
      </c>
      <c r="L249">
        <v>233.99435635861499</v>
      </c>
      <c r="M249">
        <v>48.036610556031</v>
      </c>
      <c r="N249">
        <v>92.721616985338301</v>
      </c>
      <c r="O249">
        <v>64.095170936263202</v>
      </c>
      <c r="P249">
        <v>104936.800151741</v>
      </c>
      <c r="Q249">
        <v>132187.42702214001</v>
      </c>
      <c r="R249">
        <v>132.669671326616</v>
      </c>
      <c r="S249">
        <v>700.53221196223706</v>
      </c>
      <c r="T249">
        <v>0.65725661703796301</v>
      </c>
      <c r="U249">
        <v>0.29735088300961099</v>
      </c>
      <c r="V249">
        <v>1.3191881824133399E-2</v>
      </c>
      <c r="W249">
        <v>8.2224553378992399E-2</v>
      </c>
      <c r="X249">
        <v>0.60723268178726197</v>
      </c>
      <c r="Y249" s="1">
        <v>0</v>
      </c>
      <c r="Z249">
        <v>0.107892010358696</v>
      </c>
      <c r="AA249">
        <v>3.7170779347302398E-4</v>
      </c>
      <c r="AB249">
        <v>8.0431791548735802E-3</v>
      </c>
      <c r="AC249">
        <v>1.5148181984013199E-3</v>
      </c>
      <c r="AD249" s="1">
        <v>0</v>
      </c>
      <c r="AE249" s="3">
        <v>5.28270100593953E-3</v>
      </c>
      <c r="AF249" s="3">
        <v>4.8723102592382796E-3</v>
      </c>
      <c r="AG249" s="3">
        <v>3.3153021808488602E-3</v>
      </c>
      <c r="AH249">
        <v>7.7144988642581902</v>
      </c>
      <c r="AI249">
        <v>0.35242833140264801</v>
      </c>
      <c r="AJ249">
        <v>7162.8584963845797</v>
      </c>
      <c r="AK249" t="s">
        <v>111</v>
      </c>
      <c r="AL249" t="s">
        <v>112</v>
      </c>
      <c r="AM249">
        <v>3374767492.8800001</v>
      </c>
      <c r="AN249" s="7">
        <v>32160</v>
      </c>
      <c r="AO249" s="1">
        <f t="shared" si="66"/>
        <v>1.457778376982111E-2</v>
      </c>
      <c r="AP249" s="8">
        <f t="shared" si="72"/>
        <v>16.156733478545981</v>
      </c>
      <c r="AQ249" s="50">
        <f t="shared" si="71"/>
        <v>0.7</v>
      </c>
      <c r="AR249" s="15">
        <f t="shared" si="73"/>
        <v>0.25611138437007308</v>
      </c>
      <c r="AS249" s="15">
        <f t="shared" si="74"/>
        <v>9.5875286548066097E-3</v>
      </c>
      <c r="AT249">
        <f t="shared" si="70"/>
        <v>3.4106171814667955E-3</v>
      </c>
    </row>
    <row r="250" spans="1:46" x14ac:dyDescent="0.25">
      <c r="A250" t="s">
        <v>37</v>
      </c>
      <c r="B250">
        <v>20.624642812177999</v>
      </c>
      <c r="C250">
        <v>1.7299718707650302E-2</v>
      </c>
      <c r="D250">
        <v>18.8940035335517</v>
      </c>
      <c r="E250">
        <v>160.20121831241701</v>
      </c>
      <c r="F250" s="1">
        <v>0</v>
      </c>
      <c r="G250" s="1">
        <v>0</v>
      </c>
      <c r="H250">
        <v>5.6906383454909903</v>
      </c>
      <c r="I250">
        <v>238.24362428073101</v>
      </c>
      <c r="J250">
        <v>244.22019601493599</v>
      </c>
      <c r="K250">
        <v>196.76343866064801</v>
      </c>
      <c r="L250">
        <v>281.04856152799999</v>
      </c>
      <c r="M250">
        <v>50.099189572138997</v>
      </c>
      <c r="N250">
        <v>91.285763612052406</v>
      </c>
      <c r="O250">
        <v>64.658620688218704</v>
      </c>
      <c r="P250">
        <v>92524.6132217165</v>
      </c>
      <c r="Q250">
        <v>114972.397700316</v>
      </c>
      <c r="R250">
        <v>130.15922900173399</v>
      </c>
      <c r="S250">
        <v>662.16144674181396</v>
      </c>
      <c r="T250">
        <v>0.40793602551001901</v>
      </c>
      <c r="U250">
        <v>0.47724696881922402</v>
      </c>
      <c r="V250">
        <v>0.125932677355623</v>
      </c>
      <c r="W250">
        <v>5.50577311858374E-2</v>
      </c>
      <c r="X250">
        <v>0.34176262263931401</v>
      </c>
      <c r="Y250" s="1">
        <v>0</v>
      </c>
      <c r="Z250">
        <v>0.40937090316799901</v>
      </c>
      <c r="AA250">
        <v>3.6897418373741899E-4</v>
      </c>
      <c r="AB250">
        <v>7.3249295993285703E-3</v>
      </c>
      <c r="AC250">
        <v>7.3554513096765804E-4</v>
      </c>
      <c r="AD250" s="1">
        <v>0</v>
      </c>
      <c r="AE250" s="3">
        <v>5.7069857500606103E-3</v>
      </c>
      <c r="AF250" s="3">
        <v>4.5246074680140398E-3</v>
      </c>
      <c r="AG250" s="3">
        <v>3.1632935103764201E-3</v>
      </c>
      <c r="AH250">
        <v>6.9856836180674504</v>
      </c>
      <c r="AI250">
        <v>0.32990609309315899</v>
      </c>
      <c r="AJ250">
        <v>8897.6951282187201</v>
      </c>
      <c r="AK250" t="s">
        <v>113</v>
      </c>
      <c r="AL250" t="s">
        <v>114</v>
      </c>
      <c r="AM250">
        <v>1138422841.0799999</v>
      </c>
      <c r="AN250" s="7">
        <v>12304</v>
      </c>
      <c r="AO250" s="1">
        <f t="shared" si="66"/>
        <v>1.3511677449099237E-2</v>
      </c>
      <c r="AP250" s="8">
        <f t="shared" si="72"/>
        <v>15.061735221143302</v>
      </c>
      <c r="AQ250" s="50">
        <f t="shared" si="71"/>
        <v>0.7</v>
      </c>
      <c r="AR250" s="15">
        <f t="shared" si="73"/>
        <v>0.36934041857445621</v>
      </c>
      <c r="AS250" s="15">
        <f t="shared" si="74"/>
        <v>9.159727717595989E-2</v>
      </c>
      <c r="AT250">
        <f t="shared" si="70"/>
        <v>3.1672252276098278E-3</v>
      </c>
    </row>
    <row r="253" spans="1:46" x14ac:dyDescent="0.25">
      <c r="AO253" t="s">
        <v>226</v>
      </c>
      <c r="AP253" t="s">
        <v>227</v>
      </c>
      <c r="AQ253" t="s">
        <v>228</v>
      </c>
      <c r="AR253" t="s">
        <v>229</v>
      </c>
      <c r="AS253" t="s">
        <v>244</v>
      </c>
    </row>
    <row r="254" spans="1:46" x14ac:dyDescent="0.25">
      <c r="A254" t="s">
        <v>0</v>
      </c>
      <c r="B254" t="s">
        <v>1</v>
      </c>
      <c r="C254" t="s">
        <v>2</v>
      </c>
      <c r="D254" t="s">
        <v>3</v>
      </c>
      <c r="E254" t="s">
        <v>5</v>
      </c>
      <c r="F254" t="s">
        <v>6</v>
      </c>
      <c r="G254" t="s">
        <v>208</v>
      </c>
      <c r="H254" t="s">
        <v>7</v>
      </c>
      <c r="I254" t="s">
        <v>8</v>
      </c>
      <c r="J254" t="s">
        <v>134</v>
      </c>
      <c r="K254" t="s">
        <v>143</v>
      </c>
      <c r="L254" t="s">
        <v>9</v>
      </c>
      <c r="M254" t="s">
        <v>10</v>
      </c>
      <c r="N254" t="s">
        <v>11</v>
      </c>
      <c r="O254" t="s">
        <v>13</v>
      </c>
      <c r="P254" t="s">
        <v>14</v>
      </c>
      <c r="Q254" t="s">
        <v>15</v>
      </c>
      <c r="R254" t="s">
        <v>16</v>
      </c>
      <c r="S254" t="s">
        <v>17</v>
      </c>
      <c r="T254" t="s">
        <v>18</v>
      </c>
      <c r="U254" t="s">
        <v>20</v>
      </c>
      <c r="V254" t="s">
        <v>21</v>
      </c>
      <c r="W254" t="s">
        <v>22</v>
      </c>
      <c r="X254" t="s">
        <v>23</v>
      </c>
      <c r="Y254" t="s">
        <v>24</v>
      </c>
      <c r="Z254" t="s">
        <v>25</v>
      </c>
      <c r="AA254" t="s">
        <v>26</v>
      </c>
      <c r="AB254" t="s">
        <v>27</v>
      </c>
      <c r="AC254" t="s">
        <v>120</v>
      </c>
      <c r="AD254" t="s">
        <v>28</v>
      </c>
      <c r="AE254" s="3" t="s">
        <v>29</v>
      </c>
      <c r="AF254" s="3" t="s">
        <v>233</v>
      </c>
      <c r="AG254" s="3" t="s">
        <v>30</v>
      </c>
      <c r="AH254" t="s">
        <v>31</v>
      </c>
      <c r="AI254" t="s">
        <v>32</v>
      </c>
      <c r="AJ254" t="s">
        <v>33</v>
      </c>
      <c r="AK254" t="s">
        <v>34</v>
      </c>
      <c r="AL254" t="s">
        <v>74</v>
      </c>
      <c r="AM254" t="s">
        <v>35</v>
      </c>
      <c r="AN254" s="7" t="s">
        <v>36</v>
      </c>
      <c r="AO254" s="16">
        <v>0.86583896002379557</v>
      </c>
      <c r="AP254" s="15">
        <v>0</v>
      </c>
      <c r="AQ254" s="15">
        <v>0</v>
      </c>
      <c r="AR254" s="15">
        <v>1</v>
      </c>
    </row>
    <row r="255" spans="1:46" x14ac:dyDescent="0.25">
      <c r="A255" t="s">
        <v>37</v>
      </c>
      <c r="B255">
        <v>9.3407260775527501</v>
      </c>
      <c r="C255">
        <v>5.3558021113399197E-3</v>
      </c>
      <c r="D255">
        <v>6.2409835250324903</v>
      </c>
      <c r="E255">
        <v>-59.952565164740498</v>
      </c>
      <c r="F255" s="1">
        <v>0</v>
      </c>
      <c r="G255" s="1">
        <v>0</v>
      </c>
      <c r="H255">
        <v>3.0023175606263899</v>
      </c>
      <c r="I255">
        <v>-247.536231995571</v>
      </c>
      <c r="J255">
        <v>-198.093122115044</v>
      </c>
      <c r="K255">
        <v>-262.57221235812602</v>
      </c>
      <c r="L255">
        <v>-217.021183511651</v>
      </c>
      <c r="M255">
        <v>68.470318219639594</v>
      </c>
      <c r="N255">
        <v>83.534848640285304</v>
      </c>
      <c r="O255">
        <v>54.698719340608598</v>
      </c>
      <c r="P255">
        <v>129613.640575667</v>
      </c>
      <c r="Q255">
        <v>184322.239354822</v>
      </c>
      <c r="R255">
        <v>121.73736294582299</v>
      </c>
      <c r="S255">
        <v>621.82664887092199</v>
      </c>
      <c r="T255">
        <v>0.36113949067811701</v>
      </c>
      <c r="U255">
        <v>0.336704449208515</v>
      </c>
      <c r="V255">
        <v>0.50427704092898795</v>
      </c>
      <c r="W255">
        <v>1.2682052290626199E-2</v>
      </c>
      <c r="X255">
        <v>0.146336457571869</v>
      </c>
      <c r="Y255" s="1">
        <v>0</v>
      </c>
      <c r="Z255">
        <v>0.53106977848168002</v>
      </c>
      <c r="AA255">
        <v>5.1352356782827799E-4</v>
      </c>
      <c r="AB255">
        <v>4.9818527959671604E-3</v>
      </c>
      <c r="AC255" s="1">
        <v>0</v>
      </c>
      <c r="AD255" s="1">
        <v>0</v>
      </c>
      <c r="AE255" s="3">
        <v>0</v>
      </c>
      <c r="AF255" s="3">
        <v>0</v>
      </c>
      <c r="AG255" s="3">
        <v>0</v>
      </c>
      <c r="AH255">
        <v>4.8979370695719</v>
      </c>
      <c r="AI255">
        <v>0.32202774825403402</v>
      </c>
      <c r="AJ255">
        <v>87.553069960527196</v>
      </c>
      <c r="AK255" t="s">
        <v>75</v>
      </c>
      <c r="AL255" t="s">
        <v>76</v>
      </c>
      <c r="AM255">
        <v>218398984.37</v>
      </c>
      <c r="AN255" s="7">
        <v>1685</v>
      </c>
      <c r="AO255" s="1">
        <f>AA255+AB255*$AO$254+AF255*AQ255+AG255*$AR$254</f>
        <v>4.827005811680123E-3</v>
      </c>
      <c r="AP255" s="8">
        <f>100*(1-(1-AO255)^12)</f>
        <v>5.6410747272753863</v>
      </c>
      <c r="AQ255" s="14">
        <v>0.41914646525542587</v>
      </c>
      <c r="AR255" s="15">
        <f>B255/AP255-1</f>
        <v>0.65584157791582354</v>
      </c>
      <c r="AS255" s="15">
        <f>B255/D255-1</f>
        <v>0.49667533011219134</v>
      </c>
      <c r="AT255">
        <f t="shared" ref="AT255:AT263" si="75">AQ255*AF255</f>
        <v>0</v>
      </c>
    </row>
    <row r="256" spans="1:46" x14ac:dyDescent="0.25">
      <c r="A256" t="s">
        <v>37</v>
      </c>
      <c r="B256">
        <v>4.8493735296251304</v>
      </c>
      <c r="C256">
        <v>5.69496995377712E-3</v>
      </c>
      <c r="D256">
        <v>6.6239201109056296</v>
      </c>
      <c r="E256">
        <v>-36.612554224181601</v>
      </c>
      <c r="F256" s="1">
        <v>0</v>
      </c>
      <c r="G256" s="1">
        <v>0</v>
      </c>
      <c r="H256">
        <v>3.2199802127818402</v>
      </c>
      <c r="I256">
        <v>-212.66473047799499</v>
      </c>
      <c r="J256">
        <v>-182.305148576764</v>
      </c>
      <c r="K256">
        <v>-245.25605727265599</v>
      </c>
      <c r="L256">
        <v>-185.872746243927</v>
      </c>
      <c r="M256">
        <v>68.506273148571907</v>
      </c>
      <c r="N256">
        <v>84.944771724796794</v>
      </c>
      <c r="O256">
        <v>55.286917389461998</v>
      </c>
      <c r="P256">
        <v>147783.34282939701</v>
      </c>
      <c r="Q256">
        <v>209619.582590026</v>
      </c>
      <c r="R256">
        <v>120.98770897713101</v>
      </c>
      <c r="S256">
        <v>655.22195434115395</v>
      </c>
      <c r="T256">
        <v>0.32960670701808897</v>
      </c>
      <c r="U256">
        <v>0.21723160233673799</v>
      </c>
      <c r="V256">
        <v>0.55883095910121505</v>
      </c>
      <c r="W256">
        <v>3.5479891638937701E-2</v>
      </c>
      <c r="X256">
        <v>0.18845754692310801</v>
      </c>
      <c r="Y256" s="1">
        <v>0</v>
      </c>
      <c r="Z256">
        <v>0.53756882839914299</v>
      </c>
      <c r="AA256">
        <v>5.5784190269661397E-4</v>
      </c>
      <c r="AB256">
        <v>5.31174980984423E-3</v>
      </c>
      <c r="AC256" s="1">
        <v>0</v>
      </c>
      <c r="AD256" s="1">
        <v>0</v>
      </c>
      <c r="AE256" s="3">
        <v>0</v>
      </c>
      <c r="AF256" s="3">
        <v>0</v>
      </c>
      <c r="AG256" s="3">
        <v>0</v>
      </c>
      <c r="AH256">
        <v>4.9193649410303699</v>
      </c>
      <c r="AI256">
        <v>0.32561001407087897</v>
      </c>
      <c r="AJ256">
        <v>299.44443805508303</v>
      </c>
      <c r="AK256" t="s">
        <v>77</v>
      </c>
      <c r="AL256" t="s">
        <v>78</v>
      </c>
      <c r="AM256">
        <v>669606326.36000001</v>
      </c>
      <c r="AN256" s="7">
        <v>4531</v>
      </c>
      <c r="AO256" s="1">
        <f t="shared" ref="AO256:AO274" si="76">AA256+AB256*$AO$254+AF256*AQ256+AG256*$AR$254</f>
        <v>5.1569618339587352E-3</v>
      </c>
      <c r="AP256" s="8">
        <f t="shared" ref="AP256:AP271" si="77">100*(1-(1-AO256)^12)</f>
        <v>6.0158145957531666</v>
      </c>
      <c r="AQ256" s="50">
        <f>AQ255</f>
        <v>0.41914646525542587</v>
      </c>
      <c r="AR256" s="15">
        <f t="shared" ref="AR256:AR271" si="78">B256/AP256-1</f>
        <v>-0.19389578045697742</v>
      </c>
      <c r="AS256" s="15">
        <f t="shared" ref="AS256:AS271" si="79">B256/D256-1</f>
        <v>-0.26789975597061988</v>
      </c>
      <c r="AT256">
        <f t="shared" si="75"/>
        <v>0</v>
      </c>
    </row>
    <row r="257" spans="1:51" x14ac:dyDescent="0.25">
      <c r="A257" t="s">
        <v>37</v>
      </c>
      <c r="B257">
        <v>6.2306350545461298</v>
      </c>
      <c r="C257">
        <v>5.5349708280141401E-3</v>
      </c>
      <c r="D257">
        <v>6.4434525042538402</v>
      </c>
      <c r="E257">
        <v>-32.633835251090197</v>
      </c>
      <c r="F257" s="1">
        <v>0</v>
      </c>
      <c r="G257" s="1">
        <v>0</v>
      </c>
      <c r="H257">
        <v>3.2526466441455502</v>
      </c>
      <c r="I257">
        <v>-183.19376103819499</v>
      </c>
      <c r="J257">
        <v>-176.20027150155599</v>
      </c>
      <c r="K257">
        <v>-244.20434846779801</v>
      </c>
      <c r="L257">
        <v>-159.395273623869</v>
      </c>
      <c r="M257">
        <v>69.1469354514049</v>
      </c>
      <c r="N257">
        <v>86.588531643059198</v>
      </c>
      <c r="O257">
        <v>55.897436063386699</v>
      </c>
      <c r="P257">
        <v>166752.44105864101</v>
      </c>
      <c r="Q257">
        <v>236989.58963109899</v>
      </c>
      <c r="R257">
        <v>121.999123029839</v>
      </c>
      <c r="S257">
        <v>691.07570423051004</v>
      </c>
      <c r="T257">
        <v>0.31016722658541401</v>
      </c>
      <c r="U257">
        <v>0.13140732392319501</v>
      </c>
      <c r="V257">
        <v>0.55831519083043002</v>
      </c>
      <c r="W257">
        <v>6.3677169502843606E-2</v>
      </c>
      <c r="X257">
        <v>0.246600315743531</v>
      </c>
      <c r="Y257" s="1">
        <v>0</v>
      </c>
      <c r="Z257">
        <v>0.559189640826254</v>
      </c>
      <c r="AA257">
        <v>5.83033403857326E-4</v>
      </c>
      <c r="AB257">
        <v>5.2787756928622401E-3</v>
      </c>
      <c r="AC257" s="1">
        <v>0</v>
      </c>
      <c r="AD257" s="1">
        <v>0</v>
      </c>
      <c r="AE257" s="3">
        <v>0</v>
      </c>
      <c r="AF257" s="3">
        <v>3.32242406634977E-4</v>
      </c>
      <c r="AG257" s="3">
        <v>0</v>
      </c>
      <c r="AH257">
        <v>4.8813998717727296</v>
      </c>
      <c r="AI257">
        <v>0.33270002286035499</v>
      </c>
      <c r="AJ257">
        <v>853.91889873413095</v>
      </c>
      <c r="AK257" t="s">
        <v>79</v>
      </c>
      <c r="AL257" t="s">
        <v>80</v>
      </c>
      <c r="AM257">
        <v>3767771405.7199998</v>
      </c>
      <c r="AN257" s="7">
        <v>22595</v>
      </c>
      <c r="AO257" s="1">
        <f t="shared" si="76"/>
        <v>5.2928612903130655E-3</v>
      </c>
      <c r="AP257" s="8">
        <f t="shared" si="77"/>
        <v>6.1697621923309303</v>
      </c>
      <c r="AQ257" s="50">
        <f t="shared" ref="AQ257:AQ274" si="80">AQ256</f>
        <v>0.41914646525542587</v>
      </c>
      <c r="AR257" s="15">
        <f t="shared" si="78"/>
        <v>9.8663222856247845E-3</v>
      </c>
      <c r="AS257" s="15">
        <f t="shared" si="79"/>
        <v>-3.3028481170182089E-2</v>
      </c>
      <c r="AT257">
        <f t="shared" si="75"/>
        <v>1.3925823034900646E-4</v>
      </c>
      <c r="AU257">
        <f t="shared" ref="AU257:AU263" si="81">AR257^2</f>
        <v>9.7344315443816272E-5</v>
      </c>
    </row>
    <row r="258" spans="1:51" x14ac:dyDescent="0.25">
      <c r="A258" t="s">
        <v>37</v>
      </c>
      <c r="B258">
        <v>7.3094382050626896</v>
      </c>
      <c r="C258">
        <v>6.0755932082647603E-3</v>
      </c>
      <c r="D258">
        <v>7.0519542395052603</v>
      </c>
      <c r="E258">
        <v>-27.365126280891999</v>
      </c>
      <c r="F258" s="1">
        <v>0</v>
      </c>
      <c r="G258" s="1">
        <v>0</v>
      </c>
      <c r="H258">
        <v>3.3025097209260901</v>
      </c>
      <c r="I258">
        <v>-161.87886669594201</v>
      </c>
      <c r="J258">
        <v>-159.36668335426</v>
      </c>
      <c r="K258">
        <v>-233.48679778093799</v>
      </c>
      <c r="L258">
        <v>-137.48098193304099</v>
      </c>
      <c r="M258">
        <v>68.537432847303293</v>
      </c>
      <c r="N258">
        <v>86.382295502847001</v>
      </c>
      <c r="O258">
        <v>52.921807377445901</v>
      </c>
      <c r="P258">
        <v>162607.45821066599</v>
      </c>
      <c r="Q258">
        <v>226220.73543695599</v>
      </c>
      <c r="R258">
        <v>121.870598276873</v>
      </c>
      <c r="S258">
        <v>706.530724836285</v>
      </c>
      <c r="T258">
        <v>0.27049565038529499</v>
      </c>
      <c r="U258">
        <v>0.116206512203113</v>
      </c>
      <c r="V258">
        <v>0.580861757025943</v>
      </c>
      <c r="W258">
        <v>6.5823649688499797E-2</v>
      </c>
      <c r="X258">
        <v>0.237108081082442</v>
      </c>
      <c r="Y258" s="1">
        <v>0</v>
      </c>
      <c r="Z258">
        <v>0.603699297735661</v>
      </c>
      <c r="AA258">
        <v>6.0951234257793899E-4</v>
      </c>
      <c r="AB258">
        <v>5.9841248763711297E-3</v>
      </c>
      <c r="AC258" s="1">
        <v>0</v>
      </c>
      <c r="AD258" s="1">
        <v>0</v>
      </c>
      <c r="AE258" s="3">
        <v>1.08764947431459E-6</v>
      </c>
      <c r="AF258" s="3">
        <v>1.1517043428247501E-3</v>
      </c>
      <c r="AG258" s="3">
        <v>0</v>
      </c>
      <c r="AH258">
        <v>5.7837550486009004</v>
      </c>
      <c r="AI258">
        <v>0.39175038422090203</v>
      </c>
      <c r="AJ258">
        <v>1427.9473241877199</v>
      </c>
      <c r="AK258" t="s">
        <v>81</v>
      </c>
      <c r="AL258" t="s">
        <v>82</v>
      </c>
      <c r="AM258">
        <v>17601769528.93</v>
      </c>
      <c r="AN258" s="7">
        <v>108247</v>
      </c>
      <c r="AO258" s="1">
        <f t="shared" si="76"/>
        <v>6.2735336065019584E-3</v>
      </c>
      <c r="AP258" s="8">
        <f t="shared" si="77"/>
        <v>7.2738387340315018</v>
      </c>
      <c r="AQ258" s="50">
        <f t="shared" si="80"/>
        <v>0.41914646525542587</v>
      </c>
      <c r="AR258" s="15">
        <f t="shared" si="78"/>
        <v>4.8941793092871499E-3</v>
      </c>
      <c r="AS258" s="15">
        <f t="shared" si="79"/>
        <v>3.6512427167351147E-2</v>
      </c>
      <c r="AT258">
        <f t="shared" si="75"/>
        <v>4.8273280431431717E-4</v>
      </c>
      <c r="AU258">
        <f t="shared" si="81"/>
        <v>2.3952991111454443E-5</v>
      </c>
    </row>
    <row r="259" spans="1:51" x14ac:dyDescent="0.25">
      <c r="A259" t="s">
        <v>37</v>
      </c>
      <c r="B259">
        <v>8.5195679707430791</v>
      </c>
      <c r="C259">
        <v>6.8896612600773503E-3</v>
      </c>
      <c r="D259">
        <v>7.96139290705666</v>
      </c>
      <c r="E259">
        <v>-22.149467960727701</v>
      </c>
      <c r="F259" s="1">
        <v>0</v>
      </c>
      <c r="G259" s="1">
        <v>0</v>
      </c>
      <c r="H259">
        <v>3.3759664451767502</v>
      </c>
      <c r="I259">
        <v>-139.468602392863</v>
      </c>
      <c r="J259">
        <v>-138.14032756424601</v>
      </c>
      <c r="K259">
        <v>-215.33762650486</v>
      </c>
      <c r="L259">
        <v>-113.82926933415099</v>
      </c>
      <c r="M259">
        <v>67.556231002915496</v>
      </c>
      <c r="N259">
        <v>86.2285206594009</v>
      </c>
      <c r="O259">
        <v>51.680133748186599</v>
      </c>
      <c r="P259">
        <v>154599.31205991001</v>
      </c>
      <c r="Q259">
        <v>207617.10348669099</v>
      </c>
      <c r="R259">
        <v>120.50777506482601</v>
      </c>
      <c r="S259">
        <v>715.55696358058697</v>
      </c>
      <c r="T259">
        <v>0.25009373865102202</v>
      </c>
      <c r="U259">
        <v>0.102039015531493</v>
      </c>
      <c r="V259">
        <v>0.642934360111036</v>
      </c>
      <c r="W259">
        <v>5.3119053655485603E-2</v>
      </c>
      <c r="X259">
        <v>0.20190757070198501</v>
      </c>
      <c r="Y259" s="1">
        <v>0</v>
      </c>
      <c r="Z259">
        <v>0.63620805513003797</v>
      </c>
      <c r="AA259">
        <v>6.2498910613092496E-4</v>
      </c>
      <c r="AB259">
        <v>6.97551200769781E-3</v>
      </c>
      <c r="AC259" s="1">
        <v>0</v>
      </c>
      <c r="AD259" s="1">
        <v>0</v>
      </c>
      <c r="AE259" s="3">
        <v>8.5669372971584504E-6</v>
      </c>
      <c r="AF259" s="3">
        <v>2.0702199990226202E-3</v>
      </c>
      <c r="AG259" s="3">
        <v>0</v>
      </c>
      <c r="AH259">
        <v>6.2992757168292002</v>
      </c>
      <c r="AI259">
        <v>0.421240813017906</v>
      </c>
      <c r="AJ259">
        <v>1891.6978575829601</v>
      </c>
      <c r="AK259" t="s">
        <v>83</v>
      </c>
      <c r="AL259" t="s">
        <v>84</v>
      </c>
      <c r="AM259">
        <v>37262299189.239998</v>
      </c>
      <c r="AN259" s="7">
        <v>241025</v>
      </c>
      <c r="AO259" s="1">
        <f t="shared" si="76"/>
        <v>7.5323845634009167E-3</v>
      </c>
      <c r="AP259" s="8">
        <f t="shared" si="77"/>
        <v>8.6736430398900222</v>
      </c>
      <c r="AQ259" s="50">
        <f t="shared" si="80"/>
        <v>0.41914646525542587</v>
      </c>
      <c r="AR259" s="15">
        <f t="shared" si="78"/>
        <v>-1.776359350256318E-2</v>
      </c>
      <c r="AS259" s="15">
        <f t="shared" si="79"/>
        <v>7.0110226966901168E-2</v>
      </c>
      <c r="AT259">
        <f t="shared" si="75"/>
        <v>8.6772539489142248E-4</v>
      </c>
      <c r="AU259">
        <f t="shared" si="81"/>
        <v>3.155452541243048E-4</v>
      </c>
    </row>
    <row r="260" spans="1:51" x14ac:dyDescent="0.25">
      <c r="A260" t="s">
        <v>37</v>
      </c>
      <c r="B260">
        <v>8.8165722374708899</v>
      </c>
      <c r="C260">
        <v>7.0125838149300602E-3</v>
      </c>
      <c r="D260">
        <v>8.0980051833256095</v>
      </c>
      <c r="E260">
        <v>-10.8869107340001</v>
      </c>
      <c r="F260" s="1">
        <v>0</v>
      </c>
      <c r="G260" s="1">
        <v>0</v>
      </c>
      <c r="H260">
        <v>3.6410928297120799</v>
      </c>
      <c r="I260">
        <v>-115.683552829212</v>
      </c>
      <c r="J260">
        <v>-113.083886464942</v>
      </c>
      <c r="K260">
        <v>-186.47834347317101</v>
      </c>
      <c r="L260">
        <v>-88.189863046401598</v>
      </c>
      <c r="M260">
        <v>71.226670266932899</v>
      </c>
      <c r="N260">
        <v>86.279853434181405</v>
      </c>
      <c r="O260">
        <v>52.380728242632799</v>
      </c>
      <c r="P260">
        <v>143951.62720612099</v>
      </c>
      <c r="Q260">
        <v>199981.60957387</v>
      </c>
      <c r="R260">
        <v>116.93285095566</v>
      </c>
      <c r="S260">
        <v>702.85568362027095</v>
      </c>
      <c r="T260">
        <v>0.280690398186414</v>
      </c>
      <c r="U260">
        <v>9.0165359736699299E-2</v>
      </c>
      <c r="V260">
        <v>0.770959640472479</v>
      </c>
      <c r="W260">
        <v>2.6031513357789401E-2</v>
      </c>
      <c r="X260">
        <v>0.11284348643303101</v>
      </c>
      <c r="Y260" s="1">
        <v>0</v>
      </c>
      <c r="Z260">
        <v>0.61196900220638395</v>
      </c>
      <c r="AA260">
        <v>6.4414029742467102E-4</v>
      </c>
      <c r="AB260">
        <v>6.6956887928521199E-3</v>
      </c>
      <c r="AC260" s="1">
        <v>0</v>
      </c>
      <c r="AD260" s="1">
        <v>0</v>
      </c>
      <c r="AE260" s="3">
        <v>5.1446893075464799E-5</v>
      </c>
      <c r="AF260" s="3">
        <v>2.7653277416729602E-3</v>
      </c>
      <c r="AG260" s="3">
        <v>2.61347067910091E-7</v>
      </c>
      <c r="AH260">
        <v>5.8504875721190803</v>
      </c>
      <c r="AI260">
        <v>0.41797312519254098</v>
      </c>
      <c r="AJ260">
        <v>2711.7371082790301</v>
      </c>
      <c r="AK260" t="s">
        <v>85</v>
      </c>
      <c r="AL260" t="s">
        <v>86</v>
      </c>
      <c r="AM260">
        <v>36965338350.260002</v>
      </c>
      <c r="AN260" s="7">
        <v>256790</v>
      </c>
      <c r="AO260" s="1">
        <f t="shared" si="76"/>
        <v>7.600867213733634E-3</v>
      </c>
      <c r="AP260" s="47">
        <f t="shared" si="77"/>
        <v>8.7492352043897608</v>
      </c>
      <c r="AQ260" s="50">
        <f t="shared" si="80"/>
        <v>0.41914646525542587</v>
      </c>
      <c r="AR260" s="49">
        <f t="shared" si="78"/>
        <v>7.6963336232342971E-3</v>
      </c>
      <c r="AS260" s="49">
        <f t="shared" si="79"/>
        <v>8.8733834799817446E-2</v>
      </c>
      <c r="AT260">
        <f t="shared" si="75"/>
        <v>1.1590773481949907E-3</v>
      </c>
      <c r="AU260">
        <f t="shared" si="81"/>
        <v>5.9233551240126767E-5</v>
      </c>
    </row>
    <row r="261" spans="1:51" x14ac:dyDescent="0.25">
      <c r="A261" t="s">
        <v>37</v>
      </c>
      <c r="B261">
        <v>9.2636329488872295</v>
      </c>
      <c r="C261">
        <v>8.0433252223278406E-3</v>
      </c>
      <c r="D261">
        <v>9.2362461947155392</v>
      </c>
      <c r="E261">
        <v>-13.3184004688899</v>
      </c>
      <c r="F261" s="1">
        <v>0</v>
      </c>
      <c r="G261" s="1">
        <v>0</v>
      </c>
      <c r="H261">
        <v>3.7235348059118598</v>
      </c>
      <c r="I261">
        <v>-91.043822310363396</v>
      </c>
      <c r="J261">
        <v>-88.175378069124505</v>
      </c>
      <c r="K261">
        <v>-157.53187571647101</v>
      </c>
      <c r="L261">
        <v>-62.913687130918497</v>
      </c>
      <c r="M261">
        <v>73.006957961218902</v>
      </c>
      <c r="N261">
        <v>87.694731172167906</v>
      </c>
      <c r="O261">
        <v>53.788545228041201</v>
      </c>
      <c r="P261">
        <v>140744.93851586201</v>
      </c>
      <c r="Q261">
        <v>187511.734349676</v>
      </c>
      <c r="R261">
        <v>113.327223514737</v>
      </c>
      <c r="S261">
        <v>701.45856476461904</v>
      </c>
      <c r="T261">
        <v>0.31882587726207601</v>
      </c>
      <c r="U261">
        <v>6.99317889721459E-2</v>
      </c>
      <c r="V261">
        <v>0.84194431694607497</v>
      </c>
      <c r="W261">
        <v>1.46148171218202E-2</v>
      </c>
      <c r="X261">
        <v>7.3509076959958605E-2</v>
      </c>
      <c r="Y261" s="1">
        <v>0</v>
      </c>
      <c r="Z261">
        <v>0.56037491053168798</v>
      </c>
      <c r="AA261">
        <v>6.5014949964879395E-4</v>
      </c>
      <c r="AB261">
        <v>7.3217888489664901E-3</v>
      </c>
      <c r="AC261" s="1">
        <v>0</v>
      </c>
      <c r="AD261" s="1">
        <v>0</v>
      </c>
      <c r="AE261" s="3">
        <v>1.3519023533891601E-4</v>
      </c>
      <c r="AF261" s="3">
        <v>3.4723723546429301E-3</v>
      </c>
      <c r="AG261" s="3">
        <v>8.6393566930939404E-6</v>
      </c>
      <c r="AH261">
        <v>5.6122449478294598</v>
      </c>
      <c r="AI261">
        <v>0.41218683988509602</v>
      </c>
      <c r="AJ261">
        <v>2902.0892563191601</v>
      </c>
      <c r="AK261" t="s">
        <v>87</v>
      </c>
      <c r="AL261" t="s">
        <v>88</v>
      </c>
      <c r="AM261">
        <v>60891186474.809998</v>
      </c>
      <c r="AN261" s="7">
        <v>432635</v>
      </c>
      <c r="AO261" s="1">
        <f t="shared" si="76"/>
        <v>8.4537114973441008E-3</v>
      </c>
      <c r="AP261" s="8">
        <f t="shared" si="77"/>
        <v>9.6858250242314767</v>
      </c>
      <c r="AQ261" s="50">
        <f t="shared" si="80"/>
        <v>0.41914646525542587</v>
      </c>
      <c r="AR261" s="15">
        <f t="shared" si="78"/>
        <v>-4.3588653964740209E-2</v>
      </c>
      <c r="AS261" s="15">
        <f t="shared" si="79"/>
        <v>2.9651390396414623E-3</v>
      </c>
      <c r="AT261">
        <f t="shared" si="75"/>
        <v>1.4554325984992443E-3</v>
      </c>
      <c r="AU261">
        <f t="shared" si="81"/>
        <v>1.8999707544578625E-3</v>
      </c>
    </row>
    <row r="262" spans="1:51" x14ac:dyDescent="0.25">
      <c r="A262" t="s">
        <v>37</v>
      </c>
      <c r="B262">
        <v>9.7022538026893095</v>
      </c>
      <c r="C262">
        <v>8.4878221335964194E-3</v>
      </c>
      <c r="D262">
        <v>9.7231012404045902</v>
      </c>
      <c r="E262">
        <v>-17.7493969011046</v>
      </c>
      <c r="F262" s="1">
        <v>0</v>
      </c>
      <c r="G262" s="1">
        <v>0</v>
      </c>
      <c r="H262">
        <v>3.7441677856028601</v>
      </c>
      <c r="I262">
        <v>-64.079432579033394</v>
      </c>
      <c r="J262">
        <v>-60.736824440202298</v>
      </c>
      <c r="K262">
        <v>-121.681630273046</v>
      </c>
      <c r="L262">
        <v>-36.442639007579999</v>
      </c>
      <c r="M262">
        <v>74.788961711405705</v>
      </c>
      <c r="N262">
        <v>90.243331988343499</v>
      </c>
      <c r="O262">
        <v>58.710072782187098</v>
      </c>
      <c r="P262">
        <v>143549.157386229</v>
      </c>
      <c r="Q262">
        <v>188478.05615022301</v>
      </c>
      <c r="R262">
        <v>108.296607859825</v>
      </c>
      <c r="S262">
        <v>688.54745157560399</v>
      </c>
      <c r="T262">
        <v>0.40397041613546403</v>
      </c>
      <c r="U262">
        <v>6.1343468545173897E-2</v>
      </c>
      <c r="V262">
        <v>0.79910862846677699</v>
      </c>
      <c r="W262">
        <v>2.0641672168400699E-2</v>
      </c>
      <c r="X262">
        <v>0.118906230819647</v>
      </c>
      <c r="Y262" s="1">
        <v>0</v>
      </c>
      <c r="Z262">
        <v>0.445970975090629</v>
      </c>
      <c r="AA262">
        <v>5.8836396956043503E-4</v>
      </c>
      <c r="AB262">
        <v>7.1956719662466398E-3</v>
      </c>
      <c r="AC262" s="1">
        <v>0</v>
      </c>
      <c r="AD262" s="1">
        <v>0</v>
      </c>
      <c r="AE262" s="3">
        <v>7.09472301532029E-4</v>
      </c>
      <c r="AF262" s="3">
        <v>3.8391697639636501E-3</v>
      </c>
      <c r="AG262" s="3">
        <v>3.0079212627334401E-5</v>
      </c>
      <c r="AH262">
        <v>4.7368926852782902</v>
      </c>
      <c r="AI262">
        <v>0.34513232774323399</v>
      </c>
      <c r="AJ262">
        <v>2218.8242700993101</v>
      </c>
      <c r="AK262" t="s">
        <v>89</v>
      </c>
      <c r="AL262" t="s">
        <v>90</v>
      </c>
      <c r="AM262">
        <v>85208913685.419998</v>
      </c>
      <c r="AN262" s="7">
        <v>593587</v>
      </c>
      <c r="AO262" s="1">
        <f t="shared" si="76"/>
        <v>8.457910750196012E-3</v>
      </c>
      <c r="AP262" s="8">
        <f t="shared" si="77"/>
        <v>9.6904147430677554</v>
      </c>
      <c r="AQ262" s="50">
        <f t="shared" si="80"/>
        <v>0.41914646525542587</v>
      </c>
      <c r="AR262" s="15">
        <f t="shared" si="78"/>
        <v>1.2217288873030974E-3</v>
      </c>
      <c r="AS262" s="15">
        <f t="shared" si="79"/>
        <v>-2.1441140228642963E-3</v>
      </c>
      <c r="AT262">
        <f t="shared" si="75"/>
        <v>1.6091744360808716E-3</v>
      </c>
      <c r="AU262">
        <f t="shared" si="81"/>
        <v>1.4926214740708643E-6</v>
      </c>
    </row>
    <row r="263" spans="1:51" x14ac:dyDescent="0.25">
      <c r="A263" t="s">
        <v>37</v>
      </c>
      <c r="B263">
        <v>10.785686447930299</v>
      </c>
      <c r="C263">
        <v>9.7407998778103501E-3</v>
      </c>
      <c r="D263">
        <v>11.082625316080099</v>
      </c>
      <c r="E263">
        <v>-18.479636182199599</v>
      </c>
      <c r="F263" s="1">
        <v>0</v>
      </c>
      <c r="G263" s="1">
        <v>0</v>
      </c>
      <c r="H263">
        <v>3.75933013090641</v>
      </c>
      <c r="I263">
        <v>-38.844173804857199</v>
      </c>
      <c r="J263">
        <v>-36.848129209215401</v>
      </c>
      <c r="K263">
        <v>-101.45699384424999</v>
      </c>
      <c r="L263">
        <v>-11.644000299813101</v>
      </c>
      <c r="M263">
        <v>74.731685049801399</v>
      </c>
      <c r="N263">
        <v>91.307043004685895</v>
      </c>
      <c r="O263">
        <v>58.734087702468301</v>
      </c>
      <c r="P263">
        <v>146033.54776237701</v>
      </c>
      <c r="Q263">
        <v>188250.635279207</v>
      </c>
      <c r="R263">
        <v>106.26800055000901</v>
      </c>
      <c r="S263">
        <v>697.72686929340603</v>
      </c>
      <c r="T263">
        <v>0.416175306610856</v>
      </c>
      <c r="U263">
        <v>6.27698746398343E-2</v>
      </c>
      <c r="V263">
        <v>0.778912780791152</v>
      </c>
      <c r="W263">
        <v>2.5068935292956701E-2</v>
      </c>
      <c r="X263">
        <v>0.133248409276056</v>
      </c>
      <c r="Y263" s="1">
        <v>0</v>
      </c>
      <c r="Z263">
        <v>0.42414280295578199</v>
      </c>
      <c r="AA263">
        <v>5.6784155143765598E-4</v>
      </c>
      <c r="AB263">
        <v>7.6708779895250899E-3</v>
      </c>
      <c r="AC263" s="1">
        <v>0</v>
      </c>
      <c r="AD263" s="1">
        <v>0</v>
      </c>
      <c r="AE263" s="3">
        <v>1.4235458606977299E-3</v>
      </c>
      <c r="AF263" s="3">
        <v>4.4093967447249903E-3</v>
      </c>
      <c r="AG263" s="3">
        <v>7.85214497723029E-5</v>
      </c>
      <c r="AH263">
        <v>5.0383334495511702</v>
      </c>
      <c r="AI263">
        <v>0.36888091785974497</v>
      </c>
      <c r="AJ263">
        <v>2293.6179449205902</v>
      </c>
      <c r="AK263" t="s">
        <v>91</v>
      </c>
      <c r="AL263" t="s">
        <v>92</v>
      </c>
      <c r="AM263">
        <v>188368089124.5</v>
      </c>
      <c r="AN263" s="7">
        <v>1289896</v>
      </c>
      <c r="AO263" s="1">
        <f t="shared" si="76"/>
        <v>9.1362910815900467E-3</v>
      </c>
      <c r="AP263" s="8">
        <f t="shared" si="77"/>
        <v>10.429073117161547</v>
      </c>
      <c r="AQ263" s="50">
        <f t="shared" si="80"/>
        <v>0.41914646525542587</v>
      </c>
      <c r="AR263" s="51">
        <f t="shared" si="78"/>
        <v>3.4194153858402521E-2</v>
      </c>
      <c r="AS263" s="15">
        <f t="shared" si="79"/>
        <v>-2.6793188408071766E-2</v>
      </c>
      <c r="AT263">
        <f t="shared" si="75"/>
        <v>1.8481830594602611E-3</v>
      </c>
      <c r="AU263">
        <f t="shared" si="81"/>
        <v>1.1692401580921041E-3</v>
      </c>
      <c r="AY263">
        <f>SUM(AU257:AU263)*1000</f>
        <v>3.5667796459437402</v>
      </c>
    </row>
    <row r="264" spans="1:51" x14ac:dyDescent="0.25">
      <c r="A264" t="s">
        <v>37</v>
      </c>
      <c r="B264">
        <v>12.079014714269301</v>
      </c>
      <c r="C264">
        <v>1.05228052499362E-2</v>
      </c>
      <c r="D264">
        <v>11.921589287077101</v>
      </c>
      <c r="E264">
        <v>-16.3922975725695</v>
      </c>
      <c r="F264" s="1">
        <v>0</v>
      </c>
      <c r="G264" s="1">
        <v>0</v>
      </c>
      <c r="H264">
        <v>3.8483916103695299</v>
      </c>
      <c r="I264">
        <v>-14.904385690414401</v>
      </c>
      <c r="J264">
        <v>-13.452079175289899</v>
      </c>
      <c r="K264">
        <v>-79.525014030614301</v>
      </c>
      <c r="L264">
        <v>12.3417584777225</v>
      </c>
      <c r="M264">
        <v>75.890058573687497</v>
      </c>
      <c r="N264">
        <v>92.355965579207805</v>
      </c>
      <c r="O264">
        <v>58.656833035788303</v>
      </c>
      <c r="P264">
        <v>145848.69786661601</v>
      </c>
      <c r="Q264">
        <v>185452.573019506</v>
      </c>
      <c r="R264">
        <v>102.963665988139</v>
      </c>
      <c r="S264">
        <v>701.36917946465701</v>
      </c>
      <c r="T264">
        <v>0.43736745297761798</v>
      </c>
      <c r="U264">
        <v>5.8345880652027803E-2</v>
      </c>
      <c r="V264">
        <v>0.79666206963258301</v>
      </c>
      <c r="W264">
        <v>2.4382210043569202E-2</v>
      </c>
      <c r="X264">
        <v>0.120609839671819</v>
      </c>
      <c r="Y264" s="1">
        <v>0</v>
      </c>
      <c r="Z264">
        <v>0.39760670763746903</v>
      </c>
      <c r="AA264">
        <v>5.5346293100259002E-4</v>
      </c>
      <c r="AB264">
        <v>8.0927367294607293E-3</v>
      </c>
      <c r="AC264" s="1">
        <v>0</v>
      </c>
      <c r="AD264" s="1">
        <v>0</v>
      </c>
      <c r="AE264" s="3">
        <v>1.6094873162237899E-3</v>
      </c>
      <c r="AF264" s="3">
        <v>4.5838895341530298E-3</v>
      </c>
      <c r="AG264" s="3">
        <v>2.6711636702142797E-4</v>
      </c>
      <c r="AH264">
        <v>5.3453305546496104</v>
      </c>
      <c r="AI264">
        <v>0.38655756529542901</v>
      </c>
      <c r="AJ264">
        <v>2605.4425196522302</v>
      </c>
      <c r="AK264" t="s">
        <v>93</v>
      </c>
      <c r="AL264" t="s">
        <v>94</v>
      </c>
      <c r="AM264">
        <v>290344649060.52002</v>
      </c>
      <c r="AN264" s="7">
        <v>1990725</v>
      </c>
      <c r="AO264" s="1">
        <f t="shared" si="76"/>
        <v>9.7489071469682529E-3</v>
      </c>
      <c r="AP264" s="8">
        <f t="shared" si="77"/>
        <v>11.091360539707495</v>
      </c>
      <c r="AQ264" s="50">
        <f t="shared" si="80"/>
        <v>0.41914646525542587</v>
      </c>
      <c r="AR264" s="15">
        <f t="shared" si="78"/>
        <v>8.9047161619709936E-2</v>
      </c>
      <c r="AS264" s="15">
        <f t="shared" si="79"/>
        <v>1.3205070515459605E-2</v>
      </c>
      <c r="AT264">
        <f t="shared" ref="AT264:AT271" si="82">AQ264*AF264</f>
        <v>1.9213210953615831E-3</v>
      </c>
    </row>
    <row r="265" spans="1:51" x14ac:dyDescent="0.25">
      <c r="A265" t="s">
        <v>37</v>
      </c>
      <c r="B265">
        <v>12.515461962899399</v>
      </c>
      <c r="C265">
        <v>1.0666707179313501E-2</v>
      </c>
      <c r="D265">
        <v>12.075179729152</v>
      </c>
      <c r="E265">
        <v>-10.550177092355399</v>
      </c>
      <c r="F265" s="1">
        <v>0</v>
      </c>
      <c r="G265" s="1">
        <v>0</v>
      </c>
      <c r="H265">
        <v>4.1519915395000497</v>
      </c>
      <c r="I265">
        <v>9.6608696309467597</v>
      </c>
      <c r="J265">
        <v>10.817524765053401</v>
      </c>
      <c r="K265">
        <v>-52.461081989612403</v>
      </c>
      <c r="L265">
        <v>37.999171285248799</v>
      </c>
      <c r="M265">
        <v>80.8749714184992</v>
      </c>
      <c r="N265">
        <v>92.267876784616703</v>
      </c>
      <c r="O265">
        <v>58.735711770080698</v>
      </c>
      <c r="P265">
        <v>140224.669443094</v>
      </c>
      <c r="Q265">
        <v>178508.480626426</v>
      </c>
      <c r="R265">
        <v>91.838052165550494</v>
      </c>
      <c r="S265">
        <v>696.702895167723</v>
      </c>
      <c r="T265">
        <v>0.434932875868488</v>
      </c>
      <c r="U265">
        <v>3.34976005936998E-2</v>
      </c>
      <c r="V265">
        <v>0.90268259147570395</v>
      </c>
      <c r="W265">
        <v>9.6802613201357104E-3</v>
      </c>
      <c r="X265">
        <v>5.4139546610460297E-2</v>
      </c>
      <c r="Y265" s="1">
        <v>0</v>
      </c>
      <c r="Z265">
        <v>0.41799102825853501</v>
      </c>
      <c r="AA265">
        <v>5.9710176443235102E-4</v>
      </c>
      <c r="AB265">
        <v>7.7324369235800897E-3</v>
      </c>
      <c r="AC265" s="1">
        <v>0</v>
      </c>
      <c r="AD265" s="1">
        <v>0</v>
      </c>
      <c r="AE265" s="3">
        <v>1.8914357180605699E-3</v>
      </c>
      <c r="AF265" s="3">
        <v>4.4412246971144397E-3</v>
      </c>
      <c r="AG265" s="3">
        <v>4.4572976386129698E-4</v>
      </c>
      <c r="AH265">
        <v>4.9194391116455201</v>
      </c>
      <c r="AI265">
        <v>0.38263840011255001</v>
      </c>
      <c r="AJ265">
        <v>3559.69603379408</v>
      </c>
      <c r="AK265" t="s">
        <v>95</v>
      </c>
      <c r="AL265" t="s">
        <v>96</v>
      </c>
      <c r="AM265">
        <v>375379617178.46002</v>
      </c>
      <c r="AN265" s="7">
        <v>2676987</v>
      </c>
      <c r="AO265" s="1">
        <f t="shared" si="76"/>
        <v>9.5994003058564471E-3</v>
      </c>
      <c r="AP265" s="8">
        <f t="shared" si="77"/>
        <v>10.930146964970955</v>
      </c>
      <c r="AQ265" s="50">
        <f t="shared" si="80"/>
        <v>0.41914646525542587</v>
      </c>
      <c r="AR265" s="15">
        <f t="shared" si="78"/>
        <v>0.14504059305049388</v>
      </c>
      <c r="AS265" s="15">
        <f t="shared" si="79"/>
        <v>3.6461754079275988E-2</v>
      </c>
      <c r="AT265">
        <f t="shared" si="82"/>
        <v>1.8615236332006169E-3</v>
      </c>
    </row>
    <row r="266" spans="1:51" x14ac:dyDescent="0.25">
      <c r="A266" t="s">
        <v>37</v>
      </c>
      <c r="B266">
        <v>13.4494042290892</v>
      </c>
      <c r="C266">
        <v>1.11772754964579E-2</v>
      </c>
      <c r="D266">
        <v>12.6181444868577</v>
      </c>
      <c r="E266">
        <v>-7.8831040940330199</v>
      </c>
      <c r="F266" s="1">
        <v>0</v>
      </c>
      <c r="G266" s="1">
        <v>0</v>
      </c>
      <c r="H266">
        <v>4.3193381141040401</v>
      </c>
      <c r="I266">
        <v>33.554612183399797</v>
      </c>
      <c r="J266">
        <v>34.178923600525899</v>
      </c>
      <c r="K266">
        <v>-25.985249344184499</v>
      </c>
      <c r="L266">
        <v>62.4126286051861</v>
      </c>
      <c r="M266">
        <v>82.553118849216403</v>
      </c>
      <c r="N266">
        <v>92.750386700605404</v>
      </c>
      <c r="O266">
        <v>59.346155547379396</v>
      </c>
      <c r="P266">
        <v>137739.85817172399</v>
      </c>
      <c r="Q266">
        <v>174412.201382022</v>
      </c>
      <c r="R266">
        <v>86.237350336304203</v>
      </c>
      <c r="S266">
        <v>696.20533775806905</v>
      </c>
      <c r="T266">
        <v>0.44960830022444398</v>
      </c>
      <c r="U266">
        <v>1.9492135309201901E-2</v>
      </c>
      <c r="V266">
        <v>0.95098804241861901</v>
      </c>
      <c r="W266">
        <v>4.6286246476927896E-3</v>
      </c>
      <c r="X266">
        <v>2.4891197624485498E-2</v>
      </c>
      <c r="Y266" s="1">
        <v>0</v>
      </c>
      <c r="Z266">
        <v>0.40597007373310101</v>
      </c>
      <c r="AA266">
        <v>6.0324989443613902E-4</v>
      </c>
      <c r="AB266">
        <v>7.6397243966386504E-3</v>
      </c>
      <c r="AC266" s="1">
        <v>0</v>
      </c>
      <c r="AD266" s="1">
        <v>0</v>
      </c>
      <c r="AE266" s="3">
        <v>2.2094832762000502E-3</v>
      </c>
      <c r="AF266" s="3">
        <v>4.35047113683989E-3</v>
      </c>
      <c r="AG266" s="3">
        <v>7.2481788898664796E-4</v>
      </c>
      <c r="AH266">
        <v>4.7977720847858301</v>
      </c>
      <c r="AI266">
        <v>0.38155125314105698</v>
      </c>
      <c r="AJ266">
        <v>4225.5148386580704</v>
      </c>
      <c r="AK266" t="s">
        <v>97</v>
      </c>
      <c r="AL266" t="s">
        <v>98</v>
      </c>
      <c r="AM266">
        <v>454274041162.12</v>
      </c>
      <c r="AN266" s="7">
        <v>3298058</v>
      </c>
      <c r="AO266" s="1">
        <f t="shared" si="76"/>
        <v>9.7663234090790089E-3</v>
      </c>
      <c r="AP266" s="8">
        <f t="shared" si="77"/>
        <v>11.11012313116786</v>
      </c>
      <c r="AQ266" s="50">
        <f t="shared" si="80"/>
        <v>0.41914646525542587</v>
      </c>
      <c r="AR266" s="15">
        <f t="shared" si="78"/>
        <v>0.21055402089638608</v>
      </c>
      <c r="AS266" s="15">
        <f t="shared" si="79"/>
        <v>6.5878128364855071E-2</v>
      </c>
      <c r="AT266">
        <f t="shared" si="82"/>
        <v>1.8234845992021939E-3</v>
      </c>
    </row>
    <row r="267" spans="1:51" x14ac:dyDescent="0.25">
      <c r="A267" t="s">
        <v>37</v>
      </c>
      <c r="B267">
        <v>14.620842328459799</v>
      </c>
      <c r="C267">
        <v>1.21488657288492E-2</v>
      </c>
      <c r="D267">
        <v>13.6429030699435</v>
      </c>
      <c r="E267">
        <v>-5.4946778628782802</v>
      </c>
      <c r="F267" s="1">
        <v>0</v>
      </c>
      <c r="G267" s="1">
        <v>0</v>
      </c>
      <c r="H267">
        <v>4.5317709531817503</v>
      </c>
      <c r="I267">
        <v>58.444045145519702</v>
      </c>
      <c r="J267">
        <v>58.798653161812801</v>
      </c>
      <c r="K267">
        <v>2.9999359144453002</v>
      </c>
      <c r="L267">
        <v>88.018285557871096</v>
      </c>
      <c r="M267">
        <v>84.455842849688906</v>
      </c>
      <c r="N267">
        <v>93.105813344424803</v>
      </c>
      <c r="O267">
        <v>60.7203788193398</v>
      </c>
      <c r="P267">
        <v>134383.87426491399</v>
      </c>
      <c r="Q267">
        <v>170334.28284314799</v>
      </c>
      <c r="R267">
        <v>78.949878815027603</v>
      </c>
      <c r="S267">
        <v>693.73312371314796</v>
      </c>
      <c r="T267">
        <v>0.46202166508322001</v>
      </c>
      <c r="U267">
        <v>6.3154964644664396E-3</v>
      </c>
      <c r="V267">
        <v>0.98351261485571595</v>
      </c>
      <c r="W267">
        <v>1.5865375428627899E-3</v>
      </c>
      <c r="X267">
        <v>8.5853511369541908E-3</v>
      </c>
      <c r="Y267" s="1">
        <v>0</v>
      </c>
      <c r="Z267">
        <v>0.39554312210370501</v>
      </c>
      <c r="AA267">
        <v>6.1393109149832895E-4</v>
      </c>
      <c r="AB267">
        <v>7.3920996645952999E-3</v>
      </c>
      <c r="AC267" s="1">
        <v>0</v>
      </c>
      <c r="AD267" s="1">
        <v>0</v>
      </c>
      <c r="AE267" s="3">
        <v>2.9613010451341E-3</v>
      </c>
      <c r="AF267" s="3">
        <v>4.1718212333965001E-3</v>
      </c>
      <c r="AG267" s="19">
        <v>1.1815492194342701E-3</v>
      </c>
      <c r="AH267">
        <v>4.4052108662347598</v>
      </c>
      <c r="AI267">
        <v>0.354342435008694</v>
      </c>
      <c r="AJ267">
        <v>4909.8049066549402</v>
      </c>
      <c r="AK267" t="s">
        <v>99</v>
      </c>
      <c r="AL267" t="s">
        <v>100</v>
      </c>
      <c r="AM267">
        <v>511298792599.79999</v>
      </c>
      <c r="AN267" s="7">
        <v>3804763</v>
      </c>
      <c r="AO267" s="1">
        <f t="shared" si="76"/>
        <v>9.9444523205737146E-3</v>
      </c>
      <c r="AP267" s="8">
        <f t="shared" si="77"/>
        <v>11.301813652776648</v>
      </c>
      <c r="AQ267" s="50">
        <f t="shared" si="80"/>
        <v>0.41914646525542587</v>
      </c>
      <c r="AR267" s="15">
        <f t="shared" si="78"/>
        <v>0.29367221736731852</v>
      </c>
      <c r="AS267" s="15">
        <f t="shared" si="79"/>
        <v>7.1681170312701603E-2</v>
      </c>
      <c r="AT267">
        <f t="shared" si="82"/>
        <v>1.748604123655674E-3</v>
      </c>
    </row>
    <row r="268" spans="1:51" x14ac:dyDescent="0.25">
      <c r="A268" t="s">
        <v>37</v>
      </c>
      <c r="B268">
        <v>16.2455019491392</v>
      </c>
      <c r="C268">
        <v>1.41863855450061E-2</v>
      </c>
      <c r="D268">
        <v>15.756240515066599</v>
      </c>
      <c r="E268">
        <v>-3.6414795678392902</v>
      </c>
      <c r="F268" s="1">
        <v>0</v>
      </c>
      <c r="G268" s="1">
        <v>0</v>
      </c>
      <c r="H268">
        <v>4.6203073441903797</v>
      </c>
      <c r="I268">
        <v>82.298238694179304</v>
      </c>
      <c r="J268">
        <v>81.799686575650995</v>
      </c>
      <c r="K268">
        <v>26.031176366932499</v>
      </c>
      <c r="L268">
        <v>112.308089563442</v>
      </c>
      <c r="M268">
        <v>84.4556655896222</v>
      </c>
      <c r="N268">
        <v>93.687575307068698</v>
      </c>
      <c r="O268">
        <v>60.381991039279399</v>
      </c>
      <c r="P268">
        <v>132500.83092120101</v>
      </c>
      <c r="Q268">
        <v>166011.06007097301</v>
      </c>
      <c r="R268">
        <v>77.996904186367203</v>
      </c>
      <c r="S268">
        <v>697.62260214075104</v>
      </c>
      <c r="T268">
        <v>0.48639422833722401</v>
      </c>
      <c r="U268">
        <v>2.6253262553388801E-3</v>
      </c>
      <c r="V268">
        <v>0.99233616121945301</v>
      </c>
      <c r="W268">
        <v>8.1253385279762098E-4</v>
      </c>
      <c r="X268">
        <v>4.2259786724095499E-3</v>
      </c>
      <c r="Y268" s="1">
        <v>0</v>
      </c>
      <c r="Z268">
        <v>0.36898876188204</v>
      </c>
      <c r="AA268">
        <v>6.0662880567533505E-4</v>
      </c>
      <c r="AB268">
        <v>7.48939578216522E-3</v>
      </c>
      <c r="AC268" s="1">
        <v>0</v>
      </c>
      <c r="AD268" s="1">
        <v>0</v>
      </c>
      <c r="AE268" s="3">
        <v>3.99396943419132E-3</v>
      </c>
      <c r="AF268" s="3">
        <v>4.3246102694192504E-3</v>
      </c>
      <c r="AG268" s="3">
        <v>2.09643121381967E-3</v>
      </c>
      <c r="AH268">
        <v>4.6664495483467201</v>
      </c>
      <c r="AI268">
        <v>0.37683908187610998</v>
      </c>
      <c r="AJ268">
        <v>5570.0983416598301</v>
      </c>
      <c r="AK268" t="s">
        <v>101</v>
      </c>
      <c r="AL268" t="s">
        <v>102</v>
      </c>
      <c r="AM268">
        <v>569662147387.82996</v>
      </c>
      <c r="AN268" s="7">
        <v>4299310</v>
      </c>
      <c r="AO268" s="1">
        <f t="shared" si="76"/>
        <v>1.1000315782765934E-2</v>
      </c>
      <c r="AP268" s="8">
        <f t="shared" si="77"/>
        <v>12.430305391075491</v>
      </c>
      <c r="AQ268" s="50">
        <f t="shared" si="80"/>
        <v>0.41914646525542587</v>
      </c>
      <c r="AR268" s="15">
        <f t="shared" si="78"/>
        <v>0.30692701732033734</v>
      </c>
      <c r="AS268" s="15">
        <f t="shared" si="79"/>
        <v>3.1051914548064552E-2</v>
      </c>
      <c r="AT268">
        <f t="shared" si="82"/>
        <v>1.8126451080343938E-3</v>
      </c>
    </row>
    <row r="269" spans="1:51" x14ac:dyDescent="0.25">
      <c r="A269" t="s">
        <v>37</v>
      </c>
      <c r="B269">
        <v>17.105156790037899</v>
      </c>
      <c r="C269">
        <v>1.5085846560158199E-2</v>
      </c>
      <c r="D269">
        <v>16.673998754275999</v>
      </c>
      <c r="E269">
        <v>4.7045395147124403</v>
      </c>
      <c r="F269" s="1">
        <v>0</v>
      </c>
      <c r="G269" s="1">
        <v>0</v>
      </c>
      <c r="H269">
        <v>4.8645084422034497</v>
      </c>
      <c r="I269">
        <v>105.248665895665</v>
      </c>
      <c r="J269">
        <v>104.453872908088</v>
      </c>
      <c r="K269">
        <v>52.645912552424299</v>
      </c>
      <c r="L269">
        <v>137.002435554264</v>
      </c>
      <c r="M269">
        <v>86.4915498238732</v>
      </c>
      <c r="N269">
        <v>94.134810415165802</v>
      </c>
      <c r="O269">
        <v>60.921655543759002</v>
      </c>
      <c r="P269">
        <v>125179.444475128</v>
      </c>
      <c r="Q269">
        <v>156837.48883110599</v>
      </c>
      <c r="R269">
        <v>73.161299106899605</v>
      </c>
      <c r="S269">
        <v>691.41015381577802</v>
      </c>
      <c r="T269">
        <v>0.51761221892575604</v>
      </c>
      <c r="U269">
        <v>1.87661759049081E-3</v>
      </c>
      <c r="V269">
        <v>0.99449287393875896</v>
      </c>
      <c r="W269">
        <v>5.4211699286297796E-4</v>
      </c>
      <c r="X269">
        <v>3.0883914778869698E-3</v>
      </c>
      <c r="Y269" s="1">
        <v>0</v>
      </c>
      <c r="Z269">
        <v>0.343910153915303</v>
      </c>
      <c r="AA269">
        <v>6.1640985160292202E-4</v>
      </c>
      <c r="AB269">
        <v>7.4663230641050298E-3</v>
      </c>
      <c r="AC269" s="1">
        <v>0</v>
      </c>
      <c r="AD269" s="1">
        <v>0</v>
      </c>
      <c r="AE269" s="3">
        <v>4.1968609665125004E-3</v>
      </c>
      <c r="AF269" s="3">
        <v>4.2979165728070801E-3</v>
      </c>
      <c r="AG269" s="3">
        <v>2.8062977302236699E-3</v>
      </c>
      <c r="AH269">
        <v>4.5243843982269496</v>
      </c>
      <c r="AI269">
        <v>0.37414171208344099</v>
      </c>
      <c r="AJ269">
        <v>6655.7224081658396</v>
      </c>
      <c r="AK269" t="s">
        <v>103</v>
      </c>
      <c r="AL269" t="s">
        <v>104</v>
      </c>
      <c r="AM269">
        <v>457736914922.20001</v>
      </c>
      <c r="AN269" s="7">
        <v>3656646</v>
      </c>
      <c r="AO269" s="1">
        <f t="shared" si="76"/>
        <v>1.1688797518307772E-2</v>
      </c>
      <c r="AP269" s="8">
        <f t="shared" si="77"/>
        <v>13.159039697493935</v>
      </c>
      <c r="AQ269" s="50">
        <f t="shared" si="80"/>
        <v>0.41914646525542587</v>
      </c>
      <c r="AR269" s="15">
        <f t="shared" si="78"/>
        <v>0.29987880447655169</v>
      </c>
      <c r="AS269" s="15">
        <f t="shared" si="79"/>
        <v>2.5858106511572831E-2</v>
      </c>
      <c r="AT269">
        <f t="shared" si="82"/>
        <v>1.8014565394548019E-3</v>
      </c>
    </row>
    <row r="270" spans="1:51" x14ac:dyDescent="0.25">
      <c r="A270" t="s">
        <v>37</v>
      </c>
      <c r="B270">
        <v>18.341659487928901</v>
      </c>
      <c r="C270">
        <v>1.6291442215926901E-2</v>
      </c>
      <c r="D270">
        <v>17.889746172934601</v>
      </c>
      <c r="E270">
        <v>8.7390999548778794</v>
      </c>
      <c r="F270" s="1">
        <v>0</v>
      </c>
      <c r="G270" s="1">
        <v>0</v>
      </c>
      <c r="H270">
        <v>5.0218661275612</v>
      </c>
      <c r="I270">
        <v>128.33442014706699</v>
      </c>
      <c r="J270">
        <v>127.076875593963</v>
      </c>
      <c r="K270">
        <v>74.630684216959907</v>
      </c>
      <c r="L270">
        <v>161.40379458315999</v>
      </c>
      <c r="M270">
        <v>87.833109971369893</v>
      </c>
      <c r="N270">
        <v>94.407650661632005</v>
      </c>
      <c r="O270">
        <v>59.987440773578797</v>
      </c>
      <c r="P270">
        <v>120140.194183449</v>
      </c>
      <c r="Q270">
        <v>149826.56883283699</v>
      </c>
      <c r="R270">
        <v>70.896091925209006</v>
      </c>
      <c r="S270">
        <v>690.89154853561297</v>
      </c>
      <c r="T270">
        <v>0.55347234608764795</v>
      </c>
      <c r="U270">
        <v>1.3213397834035501E-3</v>
      </c>
      <c r="V270">
        <v>0.99651800169855798</v>
      </c>
      <c r="W270">
        <v>3.10447834184836E-4</v>
      </c>
      <c r="X270">
        <v>1.8502106838534701E-3</v>
      </c>
      <c r="Y270" s="1">
        <v>0</v>
      </c>
      <c r="Z270">
        <v>0.30797539032910398</v>
      </c>
      <c r="AA270">
        <v>6.2671235296790097E-4</v>
      </c>
      <c r="AB270">
        <v>7.4928825764805397E-3</v>
      </c>
      <c r="AC270" s="1">
        <v>0</v>
      </c>
      <c r="AD270" s="1">
        <v>0</v>
      </c>
      <c r="AE270" s="3">
        <v>4.7108416483327802E-3</v>
      </c>
      <c r="AF270" s="3">
        <v>4.5499526179509503E-3</v>
      </c>
      <c r="AG270" s="3">
        <v>3.4610535480528799E-3</v>
      </c>
      <c r="AH270">
        <v>4.7056851643181599</v>
      </c>
      <c r="AI270">
        <v>0.40215111325552599</v>
      </c>
      <c r="AJ270">
        <v>7729.1523213573</v>
      </c>
      <c r="AK270" t="s">
        <v>105</v>
      </c>
      <c r="AL270" t="s">
        <v>106</v>
      </c>
      <c r="AM270">
        <v>343198725994.53998</v>
      </c>
      <c r="AN270" s="7">
        <v>2856652</v>
      </c>
      <c r="AO270" s="1">
        <f t="shared" si="76"/>
        <v>1.2482492115514922E-2</v>
      </c>
      <c r="AP270" s="8">
        <f t="shared" si="77"/>
        <v>13.992237684829457</v>
      </c>
      <c r="AQ270" s="50">
        <f t="shared" si="80"/>
        <v>0.41914646525542587</v>
      </c>
      <c r="AR270" s="15">
        <f t="shared" si="78"/>
        <v>0.31084533446820561</v>
      </c>
      <c r="AS270" s="15">
        <f t="shared" si="79"/>
        <v>2.5261024422917666E-2</v>
      </c>
      <c r="AT270">
        <f t="shared" si="82"/>
        <v>1.9070965568938119E-3</v>
      </c>
    </row>
    <row r="271" spans="1:51" x14ac:dyDescent="0.25">
      <c r="A271" t="s">
        <v>37</v>
      </c>
      <c r="B271">
        <v>18.4134538328269</v>
      </c>
      <c r="C271">
        <v>1.6949447711633401E-2</v>
      </c>
      <c r="D271">
        <v>18.546412249888899</v>
      </c>
      <c r="E271">
        <v>15.8013011806046</v>
      </c>
      <c r="F271" s="1">
        <v>0</v>
      </c>
      <c r="G271" s="1">
        <v>0</v>
      </c>
      <c r="H271">
        <v>5.2224569921933401</v>
      </c>
      <c r="I271">
        <v>151.349065877307</v>
      </c>
      <c r="J271">
        <v>148.952945919782</v>
      </c>
      <c r="K271">
        <v>100.244637707281</v>
      </c>
      <c r="L271">
        <v>186.30245255367799</v>
      </c>
      <c r="M271">
        <v>89.132523582347503</v>
      </c>
      <c r="N271">
        <v>94.768314472681595</v>
      </c>
      <c r="O271">
        <v>59.682991902340802</v>
      </c>
      <c r="P271">
        <v>113617.26666519001</v>
      </c>
      <c r="Q271">
        <v>142262.92630074601</v>
      </c>
      <c r="R271">
        <v>69.577866686944702</v>
      </c>
      <c r="S271">
        <v>684.60272779351101</v>
      </c>
      <c r="T271">
        <v>0.58900879479415802</v>
      </c>
      <c r="U271">
        <v>1.10804697033694E-3</v>
      </c>
      <c r="V271">
        <v>0.99739552404687004</v>
      </c>
      <c r="W271">
        <v>2.16059613692612E-4</v>
      </c>
      <c r="X271">
        <v>1.28036936910019E-3</v>
      </c>
      <c r="Y271" s="1">
        <v>0</v>
      </c>
      <c r="Z271">
        <v>0.27334155435902702</v>
      </c>
      <c r="AA271">
        <v>6.3520294858556098E-4</v>
      </c>
      <c r="AB271">
        <v>7.4923638656549203E-3</v>
      </c>
      <c r="AC271" s="1">
        <v>0</v>
      </c>
      <c r="AD271" s="1">
        <v>0</v>
      </c>
      <c r="AE271" s="3">
        <v>4.9373083066920603E-3</v>
      </c>
      <c r="AF271" s="3">
        <v>4.6946450314336802E-3</v>
      </c>
      <c r="AG271" s="3">
        <v>3.8846429115179E-3</v>
      </c>
      <c r="AH271">
        <v>4.8054079476298703</v>
      </c>
      <c r="AI271">
        <v>0.411144126866825</v>
      </c>
      <c r="AJ271">
        <v>9232.7756165076407</v>
      </c>
      <c r="AK271" t="s">
        <v>107</v>
      </c>
      <c r="AL271" t="s">
        <v>108</v>
      </c>
      <c r="AM271">
        <v>197093122274.04001</v>
      </c>
      <c r="AN271" s="7">
        <v>1734711</v>
      </c>
      <c r="AO271" s="1">
        <f t="shared" si="76"/>
        <v>1.2974770268216357E-2</v>
      </c>
      <c r="AP271" s="8">
        <f t="shared" si="77"/>
        <v>14.505328535912232</v>
      </c>
      <c r="AQ271" s="50">
        <f t="shared" si="80"/>
        <v>0.41914646525542587</v>
      </c>
      <c r="AR271" s="15">
        <f t="shared" si="78"/>
        <v>0.26942687214832439</v>
      </c>
      <c r="AS271" s="15">
        <f t="shared" si="79"/>
        <v>-7.1689561986737482E-3</v>
      </c>
      <c r="AT271">
        <f t="shared" si="82"/>
        <v>1.9677438705543748E-3</v>
      </c>
    </row>
    <row r="272" spans="1:51" x14ac:dyDescent="0.25">
      <c r="A272" t="s">
        <v>37</v>
      </c>
      <c r="B272">
        <v>17.798861296652301</v>
      </c>
      <c r="C272">
        <v>1.6802167630521302E-2</v>
      </c>
      <c r="D272">
        <v>18.399851553340401</v>
      </c>
      <c r="E272">
        <v>21.933537329956899</v>
      </c>
      <c r="F272" s="1">
        <v>0</v>
      </c>
      <c r="G272" s="1">
        <v>0</v>
      </c>
      <c r="H272">
        <v>5.4669116413545398</v>
      </c>
      <c r="I272">
        <v>173.96190242425499</v>
      </c>
      <c r="J272">
        <v>169.108663842282</v>
      </c>
      <c r="K272">
        <v>125.711375731237</v>
      </c>
      <c r="L272">
        <v>211.20895517177701</v>
      </c>
      <c r="M272">
        <v>92.4046438555349</v>
      </c>
      <c r="N272">
        <v>94.529391888579596</v>
      </c>
      <c r="O272">
        <v>58.428667196303103</v>
      </c>
      <c r="P272">
        <v>106442.85115817899</v>
      </c>
      <c r="Q272">
        <v>133330.510702667</v>
      </c>
      <c r="R272">
        <v>67.309110309555905</v>
      </c>
      <c r="S272">
        <v>675.78078578318002</v>
      </c>
      <c r="T272">
        <v>0.60152577988403899</v>
      </c>
      <c r="U272">
        <v>1.3078237135075901E-3</v>
      </c>
      <c r="V272">
        <v>0.99749789127836996</v>
      </c>
      <c r="W272">
        <v>1.55286189053465E-4</v>
      </c>
      <c r="X272">
        <v>1.03899881906828E-3</v>
      </c>
      <c r="Y272" s="1">
        <v>0</v>
      </c>
      <c r="Z272">
        <v>0.262918952982995</v>
      </c>
      <c r="AA272">
        <v>6.7187608984772905E-4</v>
      </c>
      <c r="AB272">
        <v>7.5390426922516598E-3</v>
      </c>
      <c r="AC272" s="1">
        <v>0</v>
      </c>
      <c r="AD272" s="1">
        <v>0</v>
      </c>
      <c r="AE272" s="3">
        <v>4.7002680835161502E-3</v>
      </c>
      <c r="AF272" s="3">
        <v>4.7547418378455298E-3</v>
      </c>
      <c r="AG272" s="3">
        <v>3.8910543403674401E-3</v>
      </c>
      <c r="AH272">
        <v>4.9319251774860398</v>
      </c>
      <c r="AI272">
        <v>0.43697832501037198</v>
      </c>
      <c r="AJ272">
        <v>11231.2824548727</v>
      </c>
      <c r="AK272" t="s">
        <v>109</v>
      </c>
      <c r="AL272" t="s">
        <v>110</v>
      </c>
      <c r="AM272">
        <v>107002634112.42</v>
      </c>
      <c r="AN272" s="7">
        <v>1005259</v>
      </c>
      <c r="AO272" s="1">
        <f t="shared" si="76"/>
        <v>1.3083460548984384E-2</v>
      </c>
      <c r="AP272" s="8">
        <f>100*(1-(1-AO272)^12)</f>
        <v>14.618235241280352</v>
      </c>
      <c r="AQ272" s="50">
        <f t="shared" si="80"/>
        <v>0.41914646525542587</v>
      </c>
      <c r="AR272" s="15">
        <f>B272/AP272-1</f>
        <v>0.21757934544589874</v>
      </c>
      <c r="AS272" s="15">
        <f>B272/D272-1</f>
        <v>-3.2662777465668924E-2</v>
      </c>
      <c r="AT272">
        <f>AQ272*AF272</f>
        <v>1.9929332345350412E-3</v>
      </c>
    </row>
    <row r="273" spans="1:46" x14ac:dyDescent="0.25">
      <c r="A273" t="s">
        <v>37</v>
      </c>
      <c r="B273">
        <v>16.0602304279112</v>
      </c>
      <c r="C273">
        <v>1.5686344365640301E-2</v>
      </c>
      <c r="D273">
        <v>17.281600510691302</v>
      </c>
      <c r="E273">
        <v>26.7648784648758</v>
      </c>
      <c r="F273" s="1">
        <v>0</v>
      </c>
      <c r="G273" s="1">
        <v>0</v>
      </c>
      <c r="H273">
        <v>5.9245245416724002</v>
      </c>
      <c r="I273">
        <v>195.53820772687499</v>
      </c>
      <c r="J273">
        <v>184.11967955888201</v>
      </c>
      <c r="K273">
        <v>167.08546355810699</v>
      </c>
      <c r="L273">
        <v>236.339940571109</v>
      </c>
      <c r="M273">
        <v>100.39874099668801</v>
      </c>
      <c r="N273">
        <v>93.474507776431594</v>
      </c>
      <c r="O273">
        <v>61.494495553305697</v>
      </c>
      <c r="P273">
        <v>96853.158522534897</v>
      </c>
      <c r="Q273">
        <v>121778.08679467</v>
      </c>
      <c r="R273">
        <v>60.980119371100201</v>
      </c>
      <c r="S273">
        <v>651.93327365109997</v>
      </c>
      <c r="T273">
        <v>0.53499839061244603</v>
      </c>
      <c r="U273">
        <v>1.9857709708921002E-3</v>
      </c>
      <c r="V273">
        <v>0.996116433568903</v>
      </c>
      <c r="W273">
        <v>2.0438472342494601E-4</v>
      </c>
      <c r="X273">
        <v>1.69341073677943E-3</v>
      </c>
      <c r="Y273" s="1">
        <v>0</v>
      </c>
      <c r="Z273">
        <v>0.33518392485624698</v>
      </c>
      <c r="AA273">
        <v>7.5975386739738195E-4</v>
      </c>
      <c r="AB273">
        <v>7.0653282633333604E-3</v>
      </c>
      <c r="AC273" s="1">
        <v>0</v>
      </c>
      <c r="AD273" s="1">
        <v>0</v>
      </c>
      <c r="AE273" s="3">
        <v>3.92773230224826E-3</v>
      </c>
      <c r="AF273" s="3">
        <v>3.9298481911355602E-3</v>
      </c>
      <c r="AG273" s="3">
        <v>3.9335808670805401E-3</v>
      </c>
      <c r="AH273">
        <v>3.7321250374273598</v>
      </c>
      <c r="AI273">
        <v>0.341593309664462</v>
      </c>
      <c r="AJ273">
        <v>14399.545528619101</v>
      </c>
      <c r="AK273" t="s">
        <v>111</v>
      </c>
      <c r="AL273" t="s">
        <v>112</v>
      </c>
      <c r="AM273">
        <v>44807854699.389999</v>
      </c>
      <c r="AN273" s="7">
        <v>462637</v>
      </c>
      <c r="AO273" s="1">
        <f t="shared" si="76"/>
        <v>1.2457953188534108E-2</v>
      </c>
      <c r="AP273" s="8">
        <f>100*(1-(1-AO273)^12)</f>
        <v>13.966587587646995</v>
      </c>
      <c r="AQ273" s="50">
        <f t="shared" si="80"/>
        <v>0.41914646525542587</v>
      </c>
      <c r="AR273" s="15">
        <f>B273/AP273-1</f>
        <v>0.14990367741050559</v>
      </c>
      <c r="AS273" s="15">
        <f>B273/D273-1</f>
        <v>-7.0674593017266973E-2</v>
      </c>
      <c r="AT273">
        <f>AQ273*AF273</f>
        <v>1.6471819783048993E-3</v>
      </c>
    </row>
    <row r="274" spans="1:46" x14ac:dyDescent="0.25">
      <c r="A274" t="s">
        <v>37</v>
      </c>
      <c r="B274">
        <v>15.8684414529971</v>
      </c>
      <c r="C274">
        <v>1.43410367443913E-2</v>
      </c>
      <c r="D274">
        <v>15.914694360003701</v>
      </c>
      <c r="E274">
        <v>44.6730231367182</v>
      </c>
      <c r="F274" s="1">
        <v>0</v>
      </c>
      <c r="G274" s="1">
        <v>0</v>
      </c>
      <c r="H274">
        <v>6.5574957708917099</v>
      </c>
      <c r="I274">
        <v>242.36952149211601</v>
      </c>
      <c r="J274">
        <v>218.20233117869699</v>
      </c>
      <c r="K274">
        <v>230.76200638725399</v>
      </c>
      <c r="L274">
        <v>287.07646724517099</v>
      </c>
      <c r="M274">
        <v>107.267282083604</v>
      </c>
      <c r="N274">
        <v>93.663807872858399</v>
      </c>
      <c r="O274">
        <v>65.862931657698894</v>
      </c>
      <c r="P274">
        <v>87973.793163284805</v>
      </c>
      <c r="Q274">
        <v>110975.45425593</v>
      </c>
      <c r="R274">
        <v>54.136727385625001</v>
      </c>
      <c r="S274">
        <v>632.70472388589701</v>
      </c>
      <c r="T274">
        <v>0.47058449911012901</v>
      </c>
      <c r="U274">
        <v>2.2758258638706E-3</v>
      </c>
      <c r="V274">
        <v>0.996061337634912</v>
      </c>
      <c r="W274">
        <v>1.6079934481836501E-4</v>
      </c>
      <c r="X274">
        <v>1.5020371563988701E-3</v>
      </c>
      <c r="Y274" s="1">
        <v>0</v>
      </c>
      <c r="Z274">
        <v>0.35182872765475698</v>
      </c>
      <c r="AA274">
        <v>8.2147415175916295E-4</v>
      </c>
      <c r="AB274">
        <v>6.50911531300371E-3</v>
      </c>
      <c r="AC274" s="1">
        <v>0</v>
      </c>
      <c r="AD274" s="1">
        <v>0</v>
      </c>
      <c r="AE274" s="3">
        <v>3.1921431843267602E-3</v>
      </c>
      <c r="AF274" s="3">
        <v>3.1789279838571102E-3</v>
      </c>
      <c r="AG274" s="3">
        <v>3.8182893574233998E-3</v>
      </c>
      <c r="AH274">
        <v>2.5503604384624801</v>
      </c>
      <c r="AI274">
        <v>0.25123456064067301</v>
      </c>
      <c r="AJ274">
        <v>17846.378700703001</v>
      </c>
      <c r="AK274" t="s">
        <v>113</v>
      </c>
      <c r="AL274" t="s">
        <v>114</v>
      </c>
      <c r="AM274">
        <v>60105191043.639999</v>
      </c>
      <c r="AN274" s="7">
        <v>683217</v>
      </c>
      <c r="AO274" s="1">
        <f t="shared" si="76"/>
        <v>1.1608045570203923E-2</v>
      </c>
      <c r="AP274" s="8">
        <f>100*(1-(1-AO274)^12)</f>
        <v>13.073855246296894</v>
      </c>
      <c r="AQ274" s="50">
        <f t="shared" si="80"/>
        <v>0.41914646525542587</v>
      </c>
      <c r="AR274" s="15">
        <f>B274/AP274-1</f>
        <v>0.21375379748768131</v>
      </c>
      <c r="AS274" s="15">
        <f>B274/D274-1</f>
        <v>-2.9063019345719754E-3</v>
      </c>
      <c r="AT274">
        <f>AQ274*AF274</f>
        <v>1.3324364277352652E-3</v>
      </c>
    </row>
    <row r="277" spans="1:46" s="9" customFormat="1" x14ac:dyDescent="0.25">
      <c r="A277" s="9" t="s">
        <v>250</v>
      </c>
      <c r="AE277" s="19"/>
      <c r="AF277" s="19"/>
      <c r="AG277" s="19"/>
      <c r="AN277" s="53"/>
    </row>
    <row r="279" spans="1:46" x14ac:dyDescent="0.25">
      <c r="AO279" t="s">
        <v>226</v>
      </c>
      <c r="AP279" t="s">
        <v>227</v>
      </c>
      <c r="AQ279" t="s">
        <v>228</v>
      </c>
      <c r="AR279" t="s">
        <v>229</v>
      </c>
      <c r="AS279" t="s">
        <v>244</v>
      </c>
    </row>
    <row r="280" spans="1:46" x14ac:dyDescent="0.25">
      <c r="A280" t="s">
        <v>0</v>
      </c>
      <c r="B280" t="s">
        <v>1</v>
      </c>
      <c r="C280" t="s">
        <v>2</v>
      </c>
      <c r="D280" t="s">
        <v>3</v>
      </c>
      <c r="E280" t="s">
        <v>5</v>
      </c>
      <c r="F280" t="s">
        <v>6</v>
      </c>
      <c r="G280" t="s">
        <v>208</v>
      </c>
      <c r="H280" t="s">
        <v>7</v>
      </c>
      <c r="I280" t="s">
        <v>8</v>
      </c>
      <c r="J280" t="s">
        <v>134</v>
      </c>
      <c r="K280" t="s">
        <v>143</v>
      </c>
      <c r="L280" t="s">
        <v>9</v>
      </c>
      <c r="M280" t="s">
        <v>10</v>
      </c>
      <c r="N280" t="s">
        <v>11</v>
      </c>
      <c r="O280" t="s">
        <v>13</v>
      </c>
      <c r="P280" t="s">
        <v>14</v>
      </c>
      <c r="Q280" t="s">
        <v>15</v>
      </c>
      <c r="R280" t="s">
        <v>16</v>
      </c>
      <c r="S280" t="s">
        <v>17</v>
      </c>
      <c r="T280" t="s">
        <v>18</v>
      </c>
      <c r="U280" t="s">
        <v>20</v>
      </c>
      <c r="V280" t="s">
        <v>21</v>
      </c>
      <c r="W280" t="s">
        <v>22</v>
      </c>
      <c r="X280" t="s">
        <v>23</v>
      </c>
      <c r="Y280" t="s">
        <v>24</v>
      </c>
      <c r="Z280" t="s">
        <v>25</v>
      </c>
      <c r="AA280" t="s">
        <v>26</v>
      </c>
      <c r="AB280" t="s">
        <v>27</v>
      </c>
      <c r="AC280" t="s">
        <v>120</v>
      </c>
      <c r="AD280" t="s">
        <v>28</v>
      </c>
      <c r="AE280" s="3" t="s">
        <v>29</v>
      </c>
      <c r="AF280" s="3" t="s">
        <v>233</v>
      </c>
      <c r="AG280" s="3" t="s">
        <v>30</v>
      </c>
      <c r="AH280" t="s">
        <v>31</v>
      </c>
      <c r="AI280" t="s">
        <v>32</v>
      </c>
      <c r="AJ280" t="s">
        <v>33</v>
      </c>
      <c r="AK280" t="s">
        <v>34</v>
      </c>
      <c r="AL280" t="s">
        <v>74</v>
      </c>
      <c r="AM280" t="s">
        <v>35</v>
      </c>
      <c r="AN280" s="7" t="s">
        <v>36</v>
      </c>
      <c r="AO280" s="16">
        <v>0.9</v>
      </c>
      <c r="AP280" s="15">
        <v>0</v>
      </c>
      <c r="AQ280" s="15">
        <v>0</v>
      </c>
      <c r="AR280" s="15">
        <v>0</v>
      </c>
    </row>
    <row r="281" spans="1:46" x14ac:dyDescent="0.25">
      <c r="A281" t="s">
        <v>37</v>
      </c>
      <c r="B281">
        <v>9.3407260775527501</v>
      </c>
      <c r="C281">
        <v>5.3558021113399197E-3</v>
      </c>
      <c r="D281">
        <v>6.2409835250324903</v>
      </c>
      <c r="E281">
        <v>-59.952565164740498</v>
      </c>
      <c r="F281" s="1">
        <v>0</v>
      </c>
      <c r="G281" s="1">
        <v>0</v>
      </c>
      <c r="H281">
        <v>3.0023175606263899</v>
      </c>
      <c r="I281">
        <v>-247.536231995571</v>
      </c>
      <c r="J281">
        <v>-198.093122115044</v>
      </c>
      <c r="K281">
        <v>-262.57221235812602</v>
      </c>
      <c r="L281">
        <v>-217.021183511651</v>
      </c>
      <c r="M281">
        <v>68.470318219639594</v>
      </c>
      <c r="N281">
        <v>83.534848640285304</v>
      </c>
      <c r="O281">
        <v>54.698719340608598</v>
      </c>
      <c r="P281">
        <v>129613.640575667</v>
      </c>
      <c r="Q281">
        <v>184322.239354822</v>
      </c>
      <c r="R281">
        <v>121.73736294582299</v>
      </c>
      <c r="S281">
        <v>621.82664887092199</v>
      </c>
      <c r="T281">
        <v>0.36113949067811701</v>
      </c>
      <c r="U281">
        <v>0.336704449208515</v>
      </c>
      <c r="V281">
        <v>0.50427704092898795</v>
      </c>
      <c r="W281">
        <v>1.2682052290626199E-2</v>
      </c>
      <c r="X281">
        <v>0.146336457571869</v>
      </c>
      <c r="Y281" s="1">
        <v>0</v>
      </c>
      <c r="Z281">
        <v>0.53106977848168002</v>
      </c>
      <c r="AA281">
        <v>5.1352356782827799E-4</v>
      </c>
      <c r="AB281">
        <v>4.9818527959671604E-3</v>
      </c>
      <c r="AC281" s="1">
        <v>0</v>
      </c>
      <c r="AD281" s="1">
        <v>0</v>
      </c>
      <c r="AE281" s="3">
        <v>0</v>
      </c>
      <c r="AF281" s="3">
        <v>0</v>
      </c>
      <c r="AG281" s="3">
        <v>0</v>
      </c>
      <c r="AH281">
        <v>4.8979370695719</v>
      </c>
      <c r="AI281">
        <v>0.32202774825403402</v>
      </c>
      <c r="AJ281">
        <v>87.553069960527196</v>
      </c>
      <c r="AK281" t="s">
        <v>75</v>
      </c>
      <c r="AL281" t="s">
        <v>76</v>
      </c>
      <c r="AM281">
        <v>218398984.37</v>
      </c>
      <c r="AN281" s="7">
        <v>1685</v>
      </c>
      <c r="AO281" s="1">
        <f>AA281+AB281*$AO$280+AF281*AQ281+AG281*$AR$280</f>
        <v>4.9971910841987224E-3</v>
      </c>
      <c r="AP281" s="8">
        <f>100*(1-(1-AO281)^12)</f>
        <v>5.8345293826343685</v>
      </c>
      <c r="AQ281" s="14">
        <v>0.4</v>
      </c>
      <c r="AR281" s="15">
        <f>B281/AP281-1</f>
        <v>0.60093907579830996</v>
      </c>
      <c r="AS281" s="15">
        <f>B281/D281-1</f>
        <v>0.49667533011219134</v>
      </c>
      <c r="AT281">
        <f t="shared" ref="AT281:AT289" si="83">AQ281*AF281</f>
        <v>0</v>
      </c>
    </row>
    <row r="282" spans="1:46" x14ac:dyDescent="0.25">
      <c r="A282" t="s">
        <v>37</v>
      </c>
      <c r="B282">
        <v>4.8493735296251304</v>
      </c>
      <c r="C282">
        <v>5.69496995377712E-3</v>
      </c>
      <c r="D282">
        <v>6.6239201109056296</v>
      </c>
      <c r="E282">
        <v>-36.612554224181601</v>
      </c>
      <c r="F282" s="1">
        <v>0</v>
      </c>
      <c r="G282" s="1">
        <v>0</v>
      </c>
      <c r="H282">
        <v>3.2199802127818402</v>
      </c>
      <c r="I282">
        <v>-212.66473047799499</v>
      </c>
      <c r="J282">
        <v>-182.305148576764</v>
      </c>
      <c r="K282">
        <v>-245.25605727265599</v>
      </c>
      <c r="L282">
        <v>-185.872746243927</v>
      </c>
      <c r="M282">
        <v>68.506273148571907</v>
      </c>
      <c r="N282">
        <v>84.944771724796794</v>
      </c>
      <c r="O282">
        <v>55.286917389461998</v>
      </c>
      <c r="P282">
        <v>147783.34282939701</v>
      </c>
      <c r="Q282">
        <v>209619.582590026</v>
      </c>
      <c r="R282">
        <v>120.98770897713101</v>
      </c>
      <c r="S282">
        <v>655.22195434115395</v>
      </c>
      <c r="T282">
        <v>0.32960670701808897</v>
      </c>
      <c r="U282">
        <v>0.21723160233673799</v>
      </c>
      <c r="V282">
        <v>0.55883095910121505</v>
      </c>
      <c r="W282">
        <v>3.5479891638937701E-2</v>
      </c>
      <c r="X282">
        <v>0.18845754692310801</v>
      </c>
      <c r="Y282" s="1">
        <v>0</v>
      </c>
      <c r="Z282">
        <v>0.53756882839914299</v>
      </c>
      <c r="AA282">
        <v>5.5784190269661397E-4</v>
      </c>
      <c r="AB282">
        <v>5.31174980984423E-3</v>
      </c>
      <c r="AC282" s="1">
        <v>0</v>
      </c>
      <c r="AD282" s="1">
        <v>0</v>
      </c>
      <c r="AE282" s="3">
        <v>0</v>
      </c>
      <c r="AF282" s="3">
        <v>0</v>
      </c>
      <c r="AG282" s="3">
        <v>0</v>
      </c>
      <c r="AH282">
        <v>4.9193649410303699</v>
      </c>
      <c r="AI282">
        <v>0.32561001407087897</v>
      </c>
      <c r="AJ282">
        <v>299.44443805508303</v>
      </c>
      <c r="AK282" t="s">
        <v>77</v>
      </c>
      <c r="AL282" t="s">
        <v>78</v>
      </c>
      <c r="AM282">
        <v>669606326.36000001</v>
      </c>
      <c r="AN282" s="7">
        <v>4531</v>
      </c>
      <c r="AO282" s="1">
        <f t="shared" ref="AO282:AO300" si="84">AA282+AB282*$AO$280+AF282*AQ282+AG282*$AR$280</f>
        <v>5.3384167315564217E-3</v>
      </c>
      <c r="AP282" s="8">
        <f t="shared" ref="AP282:AP300" si="85">100*(1-(1-AO282)^12)</f>
        <v>6.2213158751356463</v>
      </c>
      <c r="AQ282" s="50">
        <f>AQ281</f>
        <v>0.4</v>
      </c>
      <c r="AR282" s="15">
        <f t="shared" ref="AR282:AR300" si="86">B282/AP282-1</f>
        <v>-0.22052285610407185</v>
      </c>
      <c r="AS282" s="15">
        <f t="shared" ref="AS282:AS300" si="87">B282/D282-1</f>
        <v>-0.26789975597061988</v>
      </c>
      <c r="AT282">
        <f t="shared" si="83"/>
        <v>0</v>
      </c>
    </row>
    <row r="283" spans="1:46" x14ac:dyDescent="0.25">
      <c r="A283" t="s">
        <v>37</v>
      </c>
      <c r="B283">
        <v>6.2306350545461298</v>
      </c>
      <c r="C283">
        <v>5.5349708280141401E-3</v>
      </c>
      <c r="D283">
        <v>6.4434525042538402</v>
      </c>
      <c r="E283">
        <v>-32.633835251090197</v>
      </c>
      <c r="F283" s="1">
        <v>0</v>
      </c>
      <c r="G283" s="1">
        <v>0</v>
      </c>
      <c r="H283">
        <v>3.2526466441455502</v>
      </c>
      <c r="I283">
        <v>-183.19376103819499</v>
      </c>
      <c r="J283">
        <v>-176.20027150155599</v>
      </c>
      <c r="K283">
        <v>-244.20434846779801</v>
      </c>
      <c r="L283">
        <v>-159.395273623869</v>
      </c>
      <c r="M283">
        <v>69.1469354514049</v>
      </c>
      <c r="N283">
        <v>86.588531643059198</v>
      </c>
      <c r="O283">
        <v>55.897436063386699</v>
      </c>
      <c r="P283">
        <v>166752.44105864101</v>
      </c>
      <c r="Q283">
        <v>236989.58963109899</v>
      </c>
      <c r="R283">
        <v>121.999123029839</v>
      </c>
      <c r="S283">
        <v>691.07570423051004</v>
      </c>
      <c r="T283">
        <v>0.31016722658541401</v>
      </c>
      <c r="U283">
        <v>0.13140732392319501</v>
      </c>
      <c r="V283">
        <v>0.55831519083043002</v>
      </c>
      <c r="W283">
        <v>6.3677169502843606E-2</v>
      </c>
      <c r="X283">
        <v>0.246600315743531</v>
      </c>
      <c r="Y283" s="1">
        <v>0</v>
      </c>
      <c r="Z283">
        <v>0.559189640826254</v>
      </c>
      <c r="AA283">
        <v>5.83033403857326E-4</v>
      </c>
      <c r="AB283">
        <v>5.2787756928622497E-3</v>
      </c>
      <c r="AC283" s="1">
        <v>0</v>
      </c>
      <c r="AD283" s="1">
        <v>0</v>
      </c>
      <c r="AE283" s="3">
        <v>0</v>
      </c>
      <c r="AF283" s="3">
        <v>3.32242406634977E-4</v>
      </c>
      <c r="AG283" s="3">
        <v>0</v>
      </c>
      <c r="AH283">
        <v>4.8813998717727296</v>
      </c>
      <c r="AI283">
        <v>0.33270002286035499</v>
      </c>
      <c r="AJ283">
        <v>853.91889873413095</v>
      </c>
      <c r="AK283" t="s">
        <v>79</v>
      </c>
      <c r="AL283" t="s">
        <v>80</v>
      </c>
      <c r="AM283">
        <v>3767771405.7199998</v>
      </c>
      <c r="AN283" s="7">
        <v>22595</v>
      </c>
      <c r="AO283" s="1">
        <f t="shared" si="84"/>
        <v>5.4668284900873422E-3</v>
      </c>
      <c r="AP283" s="8">
        <f t="shared" si="85"/>
        <v>6.3664957706993093</v>
      </c>
      <c r="AQ283" s="50">
        <f t="shared" ref="AQ283:AQ300" si="88">AQ282</f>
        <v>0.4</v>
      </c>
      <c r="AR283" s="15">
        <f t="shared" si="86"/>
        <v>-2.1339952313870203E-2</v>
      </c>
      <c r="AS283" s="15">
        <f t="shared" si="87"/>
        <v>-3.3028481170182089E-2</v>
      </c>
      <c r="AT283">
        <f t="shared" si="83"/>
        <v>1.3289696265399081E-4</v>
      </c>
    </row>
    <row r="284" spans="1:46" x14ac:dyDescent="0.25">
      <c r="A284" t="s">
        <v>37</v>
      </c>
      <c r="B284">
        <v>7.3094382050626896</v>
      </c>
      <c r="C284">
        <v>6.0755932082647603E-3</v>
      </c>
      <c r="D284">
        <v>7.0519542395052603</v>
      </c>
      <c r="E284">
        <v>-27.365126280891999</v>
      </c>
      <c r="F284" s="1">
        <v>0</v>
      </c>
      <c r="G284" s="1">
        <v>0</v>
      </c>
      <c r="H284">
        <v>3.3025097209260901</v>
      </c>
      <c r="I284">
        <v>-161.87886669594201</v>
      </c>
      <c r="J284">
        <v>-159.36668335426</v>
      </c>
      <c r="K284">
        <v>-233.48679778093799</v>
      </c>
      <c r="L284">
        <v>-137.48098193304099</v>
      </c>
      <c r="M284">
        <v>68.537432847303293</v>
      </c>
      <c r="N284">
        <v>86.382295502847001</v>
      </c>
      <c r="O284">
        <v>52.921807377445901</v>
      </c>
      <c r="P284">
        <v>162607.45821066599</v>
      </c>
      <c r="Q284">
        <v>226220.73543695599</v>
      </c>
      <c r="R284">
        <v>121.870598276873</v>
      </c>
      <c r="S284">
        <v>706.530724836285</v>
      </c>
      <c r="T284">
        <v>0.27049565038529499</v>
      </c>
      <c r="U284">
        <v>0.116206512203113</v>
      </c>
      <c r="V284">
        <v>0.580861757025943</v>
      </c>
      <c r="W284">
        <v>6.5823649688499797E-2</v>
      </c>
      <c r="X284">
        <v>0.237108081082442</v>
      </c>
      <c r="Y284" s="1">
        <v>0</v>
      </c>
      <c r="Z284">
        <v>0.603699297735661</v>
      </c>
      <c r="AA284">
        <v>6.0951234257793899E-4</v>
      </c>
      <c r="AB284">
        <v>5.9841248763711401E-3</v>
      </c>
      <c r="AC284" s="1">
        <v>0</v>
      </c>
      <c r="AD284" s="1">
        <v>0</v>
      </c>
      <c r="AE284" s="3">
        <v>1.08764947431459E-6</v>
      </c>
      <c r="AF284" s="3">
        <v>1.1517043428247501E-3</v>
      </c>
      <c r="AG284" s="3">
        <v>0</v>
      </c>
      <c r="AH284">
        <v>5.7837550486009102</v>
      </c>
      <c r="AI284">
        <v>0.39175038422090203</v>
      </c>
      <c r="AJ284">
        <v>1427.9473241877199</v>
      </c>
      <c r="AK284" t="s">
        <v>81</v>
      </c>
      <c r="AL284" t="s">
        <v>82</v>
      </c>
      <c r="AM284">
        <v>17601769528.93</v>
      </c>
      <c r="AN284" s="7">
        <v>108247</v>
      </c>
      <c r="AO284" s="1">
        <f t="shared" si="84"/>
        <v>6.4559064684418643E-3</v>
      </c>
      <c r="AP284" s="8">
        <f t="shared" si="85"/>
        <v>7.4778426768236432</v>
      </c>
      <c r="AQ284" s="50">
        <f t="shared" si="88"/>
        <v>0.4</v>
      </c>
      <c r="AR284" s="15">
        <f t="shared" si="86"/>
        <v>-2.2520461988709162E-2</v>
      </c>
      <c r="AS284" s="15">
        <f t="shared" si="87"/>
        <v>3.6512427167351147E-2</v>
      </c>
      <c r="AT284">
        <f t="shared" si="83"/>
        <v>4.6068173712990004E-4</v>
      </c>
    </row>
    <row r="285" spans="1:46" x14ac:dyDescent="0.25">
      <c r="A285" t="s">
        <v>37</v>
      </c>
      <c r="B285">
        <v>8.5195679707430791</v>
      </c>
      <c r="C285">
        <v>6.8896612600773503E-3</v>
      </c>
      <c r="D285">
        <v>7.96139290705666</v>
      </c>
      <c r="E285">
        <v>-22.149467960727701</v>
      </c>
      <c r="F285" s="1">
        <v>0</v>
      </c>
      <c r="G285" s="1">
        <v>0</v>
      </c>
      <c r="H285">
        <v>3.3759664451767502</v>
      </c>
      <c r="I285">
        <v>-139.468602392863</v>
      </c>
      <c r="J285">
        <v>-138.14032756424601</v>
      </c>
      <c r="K285">
        <v>-215.33762650486</v>
      </c>
      <c r="L285">
        <v>-113.82926933415099</v>
      </c>
      <c r="M285">
        <v>67.556231002915496</v>
      </c>
      <c r="N285">
        <v>86.2285206594009</v>
      </c>
      <c r="O285">
        <v>51.680133748186599</v>
      </c>
      <c r="P285">
        <v>154599.31205991001</v>
      </c>
      <c r="Q285">
        <v>207617.10348669099</v>
      </c>
      <c r="R285">
        <v>120.50777506482601</v>
      </c>
      <c r="S285">
        <v>715.55696358058697</v>
      </c>
      <c r="T285">
        <v>0.25009373865102202</v>
      </c>
      <c r="U285">
        <v>0.102039015531493</v>
      </c>
      <c r="V285">
        <v>0.642934360111036</v>
      </c>
      <c r="W285">
        <v>5.3119053655485603E-2</v>
      </c>
      <c r="X285">
        <v>0.20190757070198501</v>
      </c>
      <c r="Y285" s="1">
        <v>0</v>
      </c>
      <c r="Z285">
        <v>0.63620805513003797</v>
      </c>
      <c r="AA285">
        <v>6.2498910613092496E-4</v>
      </c>
      <c r="AB285">
        <v>6.9755120076978004E-3</v>
      </c>
      <c r="AC285" s="1">
        <v>0</v>
      </c>
      <c r="AD285" s="1">
        <v>0</v>
      </c>
      <c r="AE285" s="3">
        <v>8.5669372971584504E-6</v>
      </c>
      <c r="AF285" s="3">
        <v>2.0702199990226202E-3</v>
      </c>
      <c r="AG285" s="3">
        <v>0</v>
      </c>
      <c r="AH285">
        <v>6.2992757168292099</v>
      </c>
      <c r="AI285">
        <v>0.421240813017906</v>
      </c>
      <c r="AJ285">
        <v>1891.6978575829601</v>
      </c>
      <c r="AK285" t="s">
        <v>83</v>
      </c>
      <c r="AL285" t="s">
        <v>84</v>
      </c>
      <c r="AM285">
        <v>37262299189.239998</v>
      </c>
      <c r="AN285" s="7">
        <v>241025</v>
      </c>
      <c r="AO285" s="1">
        <f t="shared" si="84"/>
        <v>7.7310379126679938E-3</v>
      </c>
      <c r="AP285" s="8">
        <f t="shared" si="85"/>
        <v>8.8927614531074113</v>
      </c>
      <c r="AQ285" s="50">
        <f t="shared" si="88"/>
        <v>0.4</v>
      </c>
      <c r="AR285" s="15">
        <f t="shared" si="86"/>
        <v>-4.1965983719705724E-2</v>
      </c>
      <c r="AS285" s="15">
        <f t="shared" si="87"/>
        <v>7.0110226966901168E-2</v>
      </c>
      <c r="AT285">
        <f t="shared" si="83"/>
        <v>8.2808799960904813E-4</v>
      </c>
    </row>
    <row r="286" spans="1:46" x14ac:dyDescent="0.25">
      <c r="A286" t="s">
        <v>37</v>
      </c>
      <c r="B286">
        <v>8.8165722374708899</v>
      </c>
      <c r="C286">
        <v>7.0125838149300602E-3</v>
      </c>
      <c r="D286">
        <v>8.0980051833256095</v>
      </c>
      <c r="E286">
        <v>-10.8869107340001</v>
      </c>
      <c r="F286" s="1">
        <v>0</v>
      </c>
      <c r="G286" s="1">
        <v>0</v>
      </c>
      <c r="H286">
        <v>3.6410928297120799</v>
      </c>
      <c r="I286">
        <v>-115.683552829212</v>
      </c>
      <c r="J286">
        <v>-113.083886464942</v>
      </c>
      <c r="K286">
        <v>-186.47834347317101</v>
      </c>
      <c r="L286">
        <v>-88.189863046401598</v>
      </c>
      <c r="M286">
        <v>71.226670266932899</v>
      </c>
      <c r="N286">
        <v>86.279853434181405</v>
      </c>
      <c r="O286">
        <v>52.380728242632799</v>
      </c>
      <c r="P286">
        <v>143951.62720612099</v>
      </c>
      <c r="Q286">
        <v>199981.60957387</v>
      </c>
      <c r="R286">
        <v>116.93285095566</v>
      </c>
      <c r="S286">
        <v>702.85568362027095</v>
      </c>
      <c r="T286">
        <v>0.280690398186414</v>
      </c>
      <c r="U286">
        <v>9.0165359736699299E-2</v>
      </c>
      <c r="V286">
        <v>0.770959640472479</v>
      </c>
      <c r="W286">
        <v>2.6031513357789401E-2</v>
      </c>
      <c r="X286">
        <v>0.11284348643303101</v>
      </c>
      <c r="Y286" s="1">
        <v>0</v>
      </c>
      <c r="Z286">
        <v>0.61196900220638395</v>
      </c>
      <c r="AA286">
        <v>6.4414029742467102E-4</v>
      </c>
      <c r="AB286">
        <v>6.6956887928521303E-3</v>
      </c>
      <c r="AC286" s="1">
        <v>0</v>
      </c>
      <c r="AD286" s="1">
        <v>0</v>
      </c>
      <c r="AE286" s="3">
        <v>5.1446893075464799E-5</v>
      </c>
      <c r="AF286" s="3">
        <v>2.7653277416729602E-3</v>
      </c>
      <c r="AG286" s="3">
        <v>2.61347067910091E-7</v>
      </c>
      <c r="AH286">
        <v>5.8504875721190803</v>
      </c>
      <c r="AI286">
        <v>0.41797312519254098</v>
      </c>
      <c r="AJ286">
        <v>2711.7371082790301</v>
      </c>
      <c r="AK286" t="s">
        <v>85</v>
      </c>
      <c r="AL286" t="s">
        <v>86</v>
      </c>
      <c r="AM286">
        <v>36965338350.260002</v>
      </c>
      <c r="AN286" s="7">
        <v>256790</v>
      </c>
      <c r="AO286" s="1">
        <f t="shared" si="84"/>
        <v>7.7763913076607724E-3</v>
      </c>
      <c r="AP286" s="47">
        <f t="shared" si="85"/>
        <v>8.9427194885415737</v>
      </c>
      <c r="AQ286" s="50">
        <f t="shared" si="88"/>
        <v>0.4</v>
      </c>
      <c r="AR286" s="49">
        <f t="shared" si="86"/>
        <v>-1.4106139774630932E-2</v>
      </c>
      <c r="AS286" s="49">
        <f t="shared" si="87"/>
        <v>8.8733834799817446E-2</v>
      </c>
      <c r="AT286">
        <f t="shared" si="83"/>
        <v>1.1061310966691842E-3</v>
      </c>
    </row>
    <row r="287" spans="1:46" x14ac:dyDescent="0.25">
      <c r="A287" t="s">
        <v>37</v>
      </c>
      <c r="B287">
        <v>9.2636329488872295</v>
      </c>
      <c r="C287">
        <v>8.0433252223278406E-3</v>
      </c>
      <c r="D287">
        <v>9.2362461947155392</v>
      </c>
      <c r="E287">
        <v>-13.3184004688899</v>
      </c>
      <c r="F287" s="1">
        <v>0</v>
      </c>
      <c r="G287" s="1">
        <v>0</v>
      </c>
      <c r="H287">
        <v>3.7235348059118598</v>
      </c>
      <c r="I287">
        <v>-91.043822310363396</v>
      </c>
      <c r="J287">
        <v>-88.175378069124505</v>
      </c>
      <c r="K287">
        <v>-157.53187571647101</v>
      </c>
      <c r="L287">
        <v>-62.913687130918497</v>
      </c>
      <c r="M287">
        <v>73.006957961218902</v>
      </c>
      <c r="N287">
        <v>87.694731172167906</v>
      </c>
      <c r="O287">
        <v>53.788545228041201</v>
      </c>
      <c r="P287">
        <v>140744.93851586201</v>
      </c>
      <c r="Q287">
        <v>187511.734349676</v>
      </c>
      <c r="R287">
        <v>113.327223514737</v>
      </c>
      <c r="S287">
        <v>701.45856476461904</v>
      </c>
      <c r="T287">
        <v>0.31882587726207601</v>
      </c>
      <c r="U287">
        <v>6.99317889721459E-2</v>
      </c>
      <c r="V287">
        <v>0.84194431694607497</v>
      </c>
      <c r="W287">
        <v>1.46148171218202E-2</v>
      </c>
      <c r="X287">
        <v>7.3509076959958605E-2</v>
      </c>
      <c r="Y287" s="1">
        <v>0</v>
      </c>
      <c r="Z287">
        <v>0.56037491053168798</v>
      </c>
      <c r="AA287">
        <v>6.5014949964879395E-4</v>
      </c>
      <c r="AB287">
        <v>7.3217888489664996E-3</v>
      </c>
      <c r="AC287" s="1">
        <v>0</v>
      </c>
      <c r="AD287" s="1">
        <v>0</v>
      </c>
      <c r="AE287" s="3">
        <v>1.3519023533891601E-4</v>
      </c>
      <c r="AF287" s="3">
        <v>3.4723723546429201E-3</v>
      </c>
      <c r="AG287" s="3">
        <v>8.6393566930939404E-6</v>
      </c>
      <c r="AH287">
        <v>5.61224494782945</v>
      </c>
      <c r="AI287">
        <v>0.41218683988509602</v>
      </c>
      <c r="AJ287">
        <v>2902.0892563191601</v>
      </c>
      <c r="AK287" t="s">
        <v>87</v>
      </c>
      <c r="AL287" t="s">
        <v>88</v>
      </c>
      <c r="AM287">
        <v>60891186474.809998</v>
      </c>
      <c r="AN287" s="7">
        <v>432635</v>
      </c>
      <c r="AO287" s="1">
        <f t="shared" si="84"/>
        <v>8.6287084055758113E-3</v>
      </c>
      <c r="AP287" s="8">
        <f t="shared" si="85"/>
        <v>9.8769128531697845</v>
      </c>
      <c r="AQ287" s="50">
        <f t="shared" si="88"/>
        <v>0.4</v>
      </c>
      <c r="AR287" s="15">
        <f t="shared" si="86"/>
        <v>-6.2092266419636943E-2</v>
      </c>
      <c r="AS287" s="15">
        <f t="shared" si="87"/>
        <v>2.9651390396414623E-3</v>
      </c>
      <c r="AT287">
        <f t="shared" si="83"/>
        <v>1.3889489418571681E-3</v>
      </c>
    </row>
    <row r="288" spans="1:46" x14ac:dyDescent="0.25">
      <c r="A288" t="s">
        <v>37</v>
      </c>
      <c r="B288">
        <v>9.7022538026893095</v>
      </c>
      <c r="C288">
        <v>8.4878221335964194E-3</v>
      </c>
      <c r="D288">
        <v>9.7231012404045902</v>
      </c>
      <c r="E288">
        <v>-17.7493969011046</v>
      </c>
      <c r="F288" s="1">
        <v>0</v>
      </c>
      <c r="G288" s="1">
        <v>0</v>
      </c>
      <c r="H288">
        <v>3.7441677856028601</v>
      </c>
      <c r="I288">
        <v>-64.079432579033394</v>
      </c>
      <c r="J288">
        <v>-60.736824440202298</v>
      </c>
      <c r="K288">
        <v>-121.681630273046</v>
      </c>
      <c r="L288">
        <v>-36.442639007579999</v>
      </c>
      <c r="M288">
        <v>74.788961711405705</v>
      </c>
      <c r="N288">
        <v>90.243331988343499</v>
      </c>
      <c r="O288">
        <v>58.710072782187098</v>
      </c>
      <c r="P288">
        <v>143549.157386229</v>
      </c>
      <c r="Q288">
        <v>188478.05615022301</v>
      </c>
      <c r="R288">
        <v>108.296607859825</v>
      </c>
      <c r="S288">
        <v>688.54745157560399</v>
      </c>
      <c r="T288">
        <v>0.40397041613546403</v>
      </c>
      <c r="U288">
        <v>6.1343468545173897E-2</v>
      </c>
      <c r="V288">
        <v>0.79910862846677699</v>
      </c>
      <c r="W288">
        <v>2.0641672168400699E-2</v>
      </c>
      <c r="X288">
        <v>0.118906230819647</v>
      </c>
      <c r="Y288" s="1">
        <v>0</v>
      </c>
      <c r="Z288">
        <v>0.445970975090629</v>
      </c>
      <c r="AA288">
        <v>5.8836396956043503E-4</v>
      </c>
      <c r="AB288">
        <v>7.1956719662466502E-3</v>
      </c>
      <c r="AC288" s="1">
        <v>0</v>
      </c>
      <c r="AD288" s="1">
        <v>0</v>
      </c>
      <c r="AE288" s="3">
        <v>7.09472301532029E-4</v>
      </c>
      <c r="AF288" s="3">
        <v>3.83916976396366E-3</v>
      </c>
      <c r="AG288" s="3">
        <v>3.0079212627334401E-5</v>
      </c>
      <c r="AH288">
        <v>4.7368926852782902</v>
      </c>
      <c r="AI288">
        <v>0.34513232774323399</v>
      </c>
      <c r="AJ288">
        <v>2218.8242700993101</v>
      </c>
      <c r="AK288" t="s">
        <v>89</v>
      </c>
      <c r="AL288" t="s">
        <v>90</v>
      </c>
      <c r="AM288">
        <v>85208913685.419998</v>
      </c>
      <c r="AN288" s="7">
        <v>593587</v>
      </c>
      <c r="AO288" s="1">
        <f t="shared" si="84"/>
        <v>8.6001366447678845E-3</v>
      </c>
      <c r="AP288" s="8">
        <f t="shared" si="85"/>
        <v>9.8457392634251022</v>
      </c>
      <c r="AQ288" s="50">
        <f t="shared" si="88"/>
        <v>0.4</v>
      </c>
      <c r="AR288" s="15">
        <f t="shared" si="86"/>
        <v>-1.4573355732546367E-2</v>
      </c>
      <c r="AS288" s="15">
        <f t="shared" si="87"/>
        <v>-2.1441140228642963E-3</v>
      </c>
      <c r="AT288">
        <f t="shared" si="83"/>
        <v>1.5356679055854641E-3</v>
      </c>
    </row>
    <row r="289" spans="1:46" x14ac:dyDescent="0.25">
      <c r="A289" t="s">
        <v>37</v>
      </c>
      <c r="B289">
        <v>10.785686447930299</v>
      </c>
      <c r="C289">
        <v>9.7407998778103501E-3</v>
      </c>
      <c r="D289">
        <v>11.082625316080099</v>
      </c>
      <c r="E289">
        <v>-18.479636182199599</v>
      </c>
      <c r="F289" s="1">
        <v>0</v>
      </c>
      <c r="G289" s="1">
        <v>0</v>
      </c>
      <c r="H289">
        <v>3.75933013090641</v>
      </c>
      <c r="I289">
        <v>-38.844173804857199</v>
      </c>
      <c r="J289">
        <v>-36.848129209215401</v>
      </c>
      <c r="K289">
        <v>-101.45699384424999</v>
      </c>
      <c r="L289">
        <v>-11.644000299813101</v>
      </c>
      <c r="M289">
        <v>74.731685049801399</v>
      </c>
      <c r="N289">
        <v>91.307043004685895</v>
      </c>
      <c r="O289">
        <v>58.734087702468301</v>
      </c>
      <c r="P289">
        <v>146033.54776237701</v>
      </c>
      <c r="Q289">
        <v>188250.635279207</v>
      </c>
      <c r="R289">
        <v>106.26800055000901</v>
      </c>
      <c r="S289">
        <v>697.72686929340603</v>
      </c>
      <c r="T289">
        <v>0.416175306610856</v>
      </c>
      <c r="U289">
        <v>6.27698746398343E-2</v>
      </c>
      <c r="V289">
        <v>0.778912780791152</v>
      </c>
      <c r="W289">
        <v>2.5068935292956701E-2</v>
      </c>
      <c r="X289">
        <v>0.133248409276056</v>
      </c>
      <c r="Y289" s="1">
        <v>0</v>
      </c>
      <c r="Z289">
        <v>0.42414280295578199</v>
      </c>
      <c r="AA289">
        <v>5.6784155143765598E-4</v>
      </c>
      <c r="AB289">
        <v>7.6708779895250699E-3</v>
      </c>
      <c r="AC289" s="1">
        <v>0</v>
      </c>
      <c r="AD289" s="1">
        <v>0</v>
      </c>
      <c r="AE289" s="3">
        <v>1.4235458606977299E-3</v>
      </c>
      <c r="AF289" s="3">
        <v>4.7768464734520601E-3</v>
      </c>
      <c r="AG289" s="3">
        <v>7.85214497723029E-5</v>
      </c>
      <c r="AH289">
        <v>5.0383334495511898</v>
      </c>
      <c r="AI289">
        <v>0.36888091785974497</v>
      </c>
      <c r="AJ289">
        <v>2293.6179449205902</v>
      </c>
      <c r="AK289" t="s">
        <v>91</v>
      </c>
      <c r="AL289" t="s">
        <v>92</v>
      </c>
      <c r="AM289">
        <v>188368089124.5</v>
      </c>
      <c r="AN289" s="7">
        <v>1289896</v>
      </c>
      <c r="AO289" s="1">
        <f t="shared" si="84"/>
        <v>9.3823703313910441E-3</v>
      </c>
      <c r="AP289" s="8">
        <f t="shared" si="85"/>
        <v>10.695646180450469</v>
      </c>
      <c r="AQ289" s="50">
        <f t="shared" si="88"/>
        <v>0.4</v>
      </c>
      <c r="AR289" s="51">
        <f t="shared" si="86"/>
        <v>8.4184037093903985E-3</v>
      </c>
      <c r="AS289" s="15">
        <f t="shared" si="87"/>
        <v>-2.6793188408071766E-2</v>
      </c>
      <c r="AT289">
        <f t="shared" si="83"/>
        <v>1.910738589380824E-3</v>
      </c>
    </row>
    <row r="290" spans="1:46" x14ac:dyDescent="0.25">
      <c r="A290" t="s">
        <v>37</v>
      </c>
      <c r="B290">
        <v>12.079014714269301</v>
      </c>
      <c r="C290">
        <v>1.05228052499362E-2</v>
      </c>
      <c r="D290">
        <v>11.921589287077101</v>
      </c>
      <c r="E290">
        <v>-16.3922975725695</v>
      </c>
      <c r="F290" s="1">
        <v>0</v>
      </c>
      <c r="G290" s="1">
        <v>0</v>
      </c>
      <c r="H290">
        <v>3.8483916103695299</v>
      </c>
      <c r="I290">
        <v>-14.904385690414401</v>
      </c>
      <c r="J290">
        <v>-13.452079175289899</v>
      </c>
      <c r="K290">
        <v>-79.525014030614301</v>
      </c>
      <c r="L290">
        <v>12.3417584777225</v>
      </c>
      <c r="M290">
        <v>75.890058573687497</v>
      </c>
      <c r="N290">
        <v>92.355965579207805</v>
      </c>
      <c r="O290">
        <v>58.656833035788303</v>
      </c>
      <c r="P290">
        <v>145848.69786661601</v>
      </c>
      <c r="Q290">
        <v>185452.573019506</v>
      </c>
      <c r="R290">
        <v>102.963665988139</v>
      </c>
      <c r="S290">
        <v>701.36917946465701</v>
      </c>
      <c r="T290">
        <v>0.43736745297761798</v>
      </c>
      <c r="U290">
        <v>5.8345880652027803E-2</v>
      </c>
      <c r="V290">
        <v>0.79666206963258301</v>
      </c>
      <c r="W290">
        <v>2.4382210043569202E-2</v>
      </c>
      <c r="X290">
        <v>0.120609839671819</v>
      </c>
      <c r="Y290" s="1">
        <v>0</v>
      </c>
      <c r="Z290">
        <v>0.39760670763746903</v>
      </c>
      <c r="AA290">
        <v>5.5346293100259002E-4</v>
      </c>
      <c r="AB290">
        <v>8.0927367294607293E-3</v>
      </c>
      <c r="AC290" s="1">
        <v>0</v>
      </c>
      <c r="AD290" s="1">
        <v>0</v>
      </c>
      <c r="AE290" s="3">
        <v>1.6094873162237899E-3</v>
      </c>
      <c r="AF290" s="3">
        <v>5.7298619176912998E-3</v>
      </c>
      <c r="AG290" s="3">
        <v>2.6711636702142797E-4</v>
      </c>
      <c r="AH290">
        <v>5.3453305546496201</v>
      </c>
      <c r="AI290">
        <v>0.38655756529542901</v>
      </c>
      <c r="AJ290">
        <v>2605.4425196522302</v>
      </c>
      <c r="AK290" t="s">
        <v>93</v>
      </c>
      <c r="AL290" t="s">
        <v>94</v>
      </c>
      <c r="AM290">
        <v>290344649060.52002</v>
      </c>
      <c r="AN290" s="7">
        <v>1990725</v>
      </c>
      <c r="AO290" s="1">
        <f t="shared" si="84"/>
        <v>1.0128870754593768E-2</v>
      </c>
      <c r="AP290" s="8">
        <f t="shared" si="85"/>
        <v>11.499873241229297</v>
      </c>
      <c r="AQ290" s="50">
        <f t="shared" si="88"/>
        <v>0.4</v>
      </c>
      <c r="AR290" s="15">
        <f t="shared" si="86"/>
        <v>5.0360683191156275E-2</v>
      </c>
      <c r="AS290" s="15">
        <f t="shared" si="87"/>
        <v>1.3205070515459605E-2</v>
      </c>
      <c r="AT290">
        <f t="shared" ref="AT290:AT300" si="89">AQ290*AF290</f>
        <v>2.2919447670765201E-3</v>
      </c>
    </row>
    <row r="291" spans="1:46" x14ac:dyDescent="0.25">
      <c r="A291" t="s">
        <v>37</v>
      </c>
      <c r="B291">
        <v>12.515461962899399</v>
      </c>
      <c r="C291">
        <v>1.0666707179313501E-2</v>
      </c>
      <c r="D291">
        <v>12.075179729152</v>
      </c>
      <c r="E291">
        <v>-10.550177092355399</v>
      </c>
      <c r="F291" s="1">
        <v>0</v>
      </c>
      <c r="G291" s="1">
        <v>0</v>
      </c>
      <c r="H291">
        <v>4.1519915395000497</v>
      </c>
      <c r="I291">
        <v>9.6608696309467597</v>
      </c>
      <c r="J291">
        <v>10.817524765053401</v>
      </c>
      <c r="K291">
        <v>-52.461081989612403</v>
      </c>
      <c r="L291">
        <v>37.999171285248799</v>
      </c>
      <c r="M291">
        <v>80.8749714184992</v>
      </c>
      <c r="N291">
        <v>92.267876784616703</v>
      </c>
      <c r="O291">
        <v>58.735711770080698</v>
      </c>
      <c r="P291">
        <v>140224.669443094</v>
      </c>
      <c r="Q291">
        <v>178508.480626426</v>
      </c>
      <c r="R291">
        <v>91.838052165550494</v>
      </c>
      <c r="S291">
        <v>696.702895167723</v>
      </c>
      <c r="T291">
        <v>0.434932875868488</v>
      </c>
      <c r="U291">
        <v>3.34976005936998E-2</v>
      </c>
      <c r="V291">
        <v>0.90268259147570395</v>
      </c>
      <c r="W291">
        <v>9.6802613201357104E-3</v>
      </c>
      <c r="X291">
        <v>5.4139546610460297E-2</v>
      </c>
      <c r="Y291" s="1">
        <v>0</v>
      </c>
      <c r="Z291">
        <v>0.41799102825853501</v>
      </c>
      <c r="AA291">
        <v>5.9710176443235102E-4</v>
      </c>
      <c r="AB291">
        <v>7.7324369235800897E-3</v>
      </c>
      <c r="AC291" s="1">
        <v>0</v>
      </c>
      <c r="AD291" s="1">
        <v>0</v>
      </c>
      <c r="AE291" s="3">
        <v>1.8914357180605699E-3</v>
      </c>
      <c r="AF291" s="3">
        <v>6.2917349875788002E-3</v>
      </c>
      <c r="AG291" s="3">
        <v>4.4572976386129698E-4</v>
      </c>
      <c r="AH291">
        <v>4.9194391116455298</v>
      </c>
      <c r="AI291">
        <v>0.38263840011255001</v>
      </c>
      <c r="AJ291">
        <v>3559.69603379408</v>
      </c>
      <c r="AK291" t="s">
        <v>95</v>
      </c>
      <c r="AL291" t="s">
        <v>96</v>
      </c>
      <c r="AM291">
        <v>375379617178.46002</v>
      </c>
      <c r="AN291" s="7">
        <v>2676987</v>
      </c>
      <c r="AO291" s="1">
        <f t="shared" si="84"/>
        <v>1.0072988990685951E-2</v>
      </c>
      <c r="AP291" s="8">
        <f t="shared" si="85"/>
        <v>11.43990084001133</v>
      </c>
      <c r="AQ291" s="50">
        <f t="shared" si="88"/>
        <v>0.4</v>
      </c>
      <c r="AR291" s="15">
        <f t="shared" si="86"/>
        <v>9.4018395607614824E-2</v>
      </c>
      <c r="AS291" s="15">
        <f t="shared" si="87"/>
        <v>3.6461754079275988E-2</v>
      </c>
      <c r="AT291">
        <f t="shared" si="89"/>
        <v>2.5166939950315203E-3</v>
      </c>
    </row>
    <row r="292" spans="1:46" x14ac:dyDescent="0.25">
      <c r="A292" t="s">
        <v>37</v>
      </c>
      <c r="B292">
        <v>13.4494042290892</v>
      </c>
      <c r="C292">
        <v>1.11772754964579E-2</v>
      </c>
      <c r="D292">
        <v>12.6181444868577</v>
      </c>
      <c r="E292">
        <v>-7.8831040940330199</v>
      </c>
      <c r="F292" s="1">
        <v>0</v>
      </c>
      <c r="G292" s="1">
        <v>0</v>
      </c>
      <c r="H292">
        <v>4.3193381141040401</v>
      </c>
      <c r="I292">
        <v>33.554612183399797</v>
      </c>
      <c r="J292">
        <v>34.178923600525899</v>
      </c>
      <c r="K292">
        <v>-25.985249344184499</v>
      </c>
      <c r="L292">
        <v>62.4126286051861</v>
      </c>
      <c r="M292">
        <v>82.553118849216403</v>
      </c>
      <c r="N292">
        <v>92.750386700605404</v>
      </c>
      <c r="O292">
        <v>59.346155547379396</v>
      </c>
      <c r="P292">
        <v>137739.85817172399</v>
      </c>
      <c r="Q292">
        <v>174412.201382022</v>
      </c>
      <c r="R292">
        <v>86.237350336304203</v>
      </c>
      <c r="S292">
        <v>696.20533775806905</v>
      </c>
      <c r="T292">
        <v>0.44960830022444398</v>
      </c>
      <c r="U292">
        <v>1.9492135309201901E-2</v>
      </c>
      <c r="V292">
        <v>0.95098804241861901</v>
      </c>
      <c r="W292">
        <v>4.6286246476927896E-3</v>
      </c>
      <c r="X292">
        <v>2.4891197624485498E-2</v>
      </c>
      <c r="Y292" s="1">
        <v>0</v>
      </c>
      <c r="Z292">
        <v>0.40597007373310101</v>
      </c>
      <c r="AA292">
        <v>6.0324989443613902E-4</v>
      </c>
      <c r="AB292">
        <v>7.63972439663864E-3</v>
      </c>
      <c r="AC292" s="1">
        <v>0</v>
      </c>
      <c r="AD292" s="1">
        <v>0</v>
      </c>
      <c r="AE292" s="3">
        <v>2.2094832762000502E-3</v>
      </c>
      <c r="AF292" s="3">
        <v>6.6163415206106696E-3</v>
      </c>
      <c r="AG292" s="3">
        <v>7.2481788898664796E-4</v>
      </c>
      <c r="AH292">
        <v>4.7977720847858301</v>
      </c>
      <c r="AI292">
        <v>0.38155125314105698</v>
      </c>
      <c r="AJ292">
        <v>4225.5148386580704</v>
      </c>
      <c r="AK292" t="s">
        <v>97</v>
      </c>
      <c r="AL292" t="s">
        <v>98</v>
      </c>
      <c r="AM292">
        <v>454274041162.12</v>
      </c>
      <c r="AN292" s="7">
        <v>3298058</v>
      </c>
      <c r="AO292" s="1">
        <f t="shared" si="84"/>
        <v>1.0125538459655182E-2</v>
      </c>
      <c r="AP292" s="8">
        <f t="shared" si="85"/>
        <v>11.496298060871869</v>
      </c>
      <c r="AQ292" s="50">
        <f t="shared" si="88"/>
        <v>0.4</v>
      </c>
      <c r="AR292" s="15">
        <f t="shared" si="86"/>
        <v>0.16989000788565245</v>
      </c>
      <c r="AS292" s="15">
        <f t="shared" si="87"/>
        <v>6.5878128364855071E-2</v>
      </c>
      <c r="AT292">
        <f t="shared" si="89"/>
        <v>2.646536608244268E-3</v>
      </c>
    </row>
    <row r="293" spans="1:46" x14ac:dyDescent="0.25">
      <c r="A293" t="s">
        <v>37</v>
      </c>
      <c r="B293">
        <v>14.620842328459799</v>
      </c>
      <c r="C293">
        <v>1.21488657288492E-2</v>
      </c>
      <c r="D293">
        <v>13.6429030699435</v>
      </c>
      <c r="E293">
        <v>-5.4946778628782802</v>
      </c>
      <c r="F293" s="1">
        <v>0</v>
      </c>
      <c r="G293" s="1">
        <v>0</v>
      </c>
      <c r="H293">
        <v>4.5317709531817503</v>
      </c>
      <c r="I293">
        <v>58.444045145519702</v>
      </c>
      <c r="J293">
        <v>58.798653161812801</v>
      </c>
      <c r="K293">
        <v>2.9999359144453002</v>
      </c>
      <c r="L293">
        <v>88.018285557871096</v>
      </c>
      <c r="M293">
        <v>84.455842849688906</v>
      </c>
      <c r="N293">
        <v>93.105813344424803</v>
      </c>
      <c r="O293">
        <v>60.7203788193398</v>
      </c>
      <c r="P293">
        <v>134383.87426491399</v>
      </c>
      <c r="Q293">
        <v>170334.28284314799</v>
      </c>
      <c r="R293">
        <v>78.949878815027603</v>
      </c>
      <c r="S293">
        <v>693.73312371314796</v>
      </c>
      <c r="T293">
        <v>0.46202166508322001</v>
      </c>
      <c r="U293">
        <v>6.3154964644664396E-3</v>
      </c>
      <c r="V293">
        <v>0.98351261485571595</v>
      </c>
      <c r="W293">
        <v>1.5865375428627899E-3</v>
      </c>
      <c r="X293">
        <v>8.5853511369541908E-3</v>
      </c>
      <c r="Y293" s="1">
        <v>0</v>
      </c>
      <c r="Z293">
        <v>0.39554312210370501</v>
      </c>
      <c r="AA293">
        <v>6.1393109149832895E-4</v>
      </c>
      <c r="AB293">
        <v>7.3920996645952999E-3</v>
      </c>
      <c r="AC293" s="1">
        <v>0</v>
      </c>
      <c r="AD293" s="1">
        <v>0</v>
      </c>
      <c r="AE293" s="3">
        <v>2.9613010451341E-3</v>
      </c>
      <c r="AF293" s="3">
        <v>6.5184706771820901E-3</v>
      </c>
      <c r="AG293" s="3">
        <v>1.1815492194342701E-3</v>
      </c>
      <c r="AH293">
        <v>4.4052108662347704</v>
      </c>
      <c r="AI293">
        <v>0.354342435008694</v>
      </c>
      <c r="AJ293">
        <v>4909.8049066549402</v>
      </c>
      <c r="AK293" t="s">
        <v>99</v>
      </c>
      <c r="AL293" t="s">
        <v>100</v>
      </c>
      <c r="AM293">
        <v>511298792599.79999</v>
      </c>
      <c r="AN293" s="7">
        <v>3804763</v>
      </c>
      <c r="AO293" s="1">
        <f t="shared" si="84"/>
        <v>9.8742090605069346E-3</v>
      </c>
      <c r="AP293" s="8">
        <f t="shared" si="85"/>
        <v>11.226267811772805</v>
      </c>
      <c r="AQ293" s="50">
        <f t="shared" si="88"/>
        <v>0.4</v>
      </c>
      <c r="AR293" s="15">
        <f t="shared" si="86"/>
        <v>0.30237783149330877</v>
      </c>
      <c r="AS293" s="15">
        <f t="shared" si="87"/>
        <v>7.1681170312701603E-2</v>
      </c>
      <c r="AT293">
        <f t="shared" si="89"/>
        <v>2.6073882708728363E-3</v>
      </c>
    </row>
    <row r="294" spans="1:46" x14ac:dyDescent="0.25">
      <c r="A294" t="s">
        <v>37</v>
      </c>
      <c r="B294">
        <v>16.2455019491392</v>
      </c>
      <c r="C294">
        <v>1.41863855450061E-2</v>
      </c>
      <c r="D294">
        <v>15.756240515066599</v>
      </c>
      <c r="E294">
        <v>-3.6414795678392902</v>
      </c>
      <c r="F294" s="1">
        <v>0</v>
      </c>
      <c r="G294" s="1">
        <v>0</v>
      </c>
      <c r="H294">
        <v>4.6203073441903797</v>
      </c>
      <c r="I294">
        <v>82.298238694179304</v>
      </c>
      <c r="J294">
        <v>81.799686575650995</v>
      </c>
      <c r="K294">
        <v>26.031176366932499</v>
      </c>
      <c r="L294">
        <v>112.308089563442</v>
      </c>
      <c r="M294">
        <v>84.4556655896222</v>
      </c>
      <c r="N294">
        <v>93.687575307068698</v>
      </c>
      <c r="O294">
        <v>60.381991039279399</v>
      </c>
      <c r="P294">
        <v>132500.83092120101</v>
      </c>
      <c r="Q294">
        <v>166011.06007097301</v>
      </c>
      <c r="R294">
        <v>77.996904186367203</v>
      </c>
      <c r="S294">
        <v>697.62260214075104</v>
      </c>
      <c r="T294">
        <v>0.48639422833722401</v>
      </c>
      <c r="U294">
        <v>2.6253262553388801E-3</v>
      </c>
      <c r="V294">
        <v>0.99233616121945301</v>
      </c>
      <c r="W294">
        <v>8.1253385279762098E-4</v>
      </c>
      <c r="X294">
        <v>4.2259786724095499E-3</v>
      </c>
      <c r="Y294" s="1">
        <v>0</v>
      </c>
      <c r="Z294">
        <v>0.36898876188204</v>
      </c>
      <c r="AA294">
        <v>6.0662880567533505E-4</v>
      </c>
      <c r="AB294">
        <v>7.48939578216522E-3</v>
      </c>
      <c r="AC294" s="1">
        <v>0</v>
      </c>
      <c r="AD294" s="1">
        <v>0</v>
      </c>
      <c r="AE294" s="3">
        <v>3.99396943419132E-3</v>
      </c>
      <c r="AF294" s="3">
        <v>6.8472995932471496E-3</v>
      </c>
      <c r="AG294" s="3">
        <v>2.09643121381967E-3</v>
      </c>
      <c r="AH294">
        <v>4.6664495483467201</v>
      </c>
      <c r="AI294">
        <v>0.37683908187610998</v>
      </c>
      <c r="AJ294">
        <v>5570.0983416598301</v>
      </c>
      <c r="AK294" t="s">
        <v>101</v>
      </c>
      <c r="AL294" t="s">
        <v>102</v>
      </c>
      <c r="AM294">
        <v>569662147387.82996</v>
      </c>
      <c r="AN294" s="7">
        <v>4299310</v>
      </c>
      <c r="AO294" s="1">
        <f t="shared" si="84"/>
        <v>1.0086004846922892E-2</v>
      </c>
      <c r="AP294" s="8">
        <f t="shared" si="85"/>
        <v>11.453872805450761</v>
      </c>
      <c r="AQ294" s="50">
        <f t="shared" si="88"/>
        <v>0.4</v>
      </c>
      <c r="AR294" s="15">
        <f t="shared" si="86"/>
        <v>0.4183413964059528</v>
      </c>
      <c r="AS294" s="15">
        <f t="shared" si="87"/>
        <v>3.1051914548064552E-2</v>
      </c>
      <c r="AT294">
        <f t="shared" si="89"/>
        <v>2.7389198372988598E-3</v>
      </c>
    </row>
    <row r="295" spans="1:46" x14ac:dyDescent="0.25">
      <c r="A295" t="s">
        <v>37</v>
      </c>
      <c r="B295">
        <v>17.105156790037899</v>
      </c>
      <c r="C295">
        <v>1.5085846560158199E-2</v>
      </c>
      <c r="D295">
        <v>16.673998754275999</v>
      </c>
      <c r="E295">
        <v>4.7045395147124403</v>
      </c>
      <c r="F295" s="1">
        <v>0</v>
      </c>
      <c r="G295" s="1">
        <v>0</v>
      </c>
      <c r="H295">
        <v>4.8645084422034497</v>
      </c>
      <c r="I295">
        <v>105.248665895665</v>
      </c>
      <c r="J295">
        <v>104.453872908088</v>
      </c>
      <c r="K295">
        <v>52.645912552424299</v>
      </c>
      <c r="L295">
        <v>137.002435554264</v>
      </c>
      <c r="M295">
        <v>86.4915498238732</v>
      </c>
      <c r="N295">
        <v>94.134810415165802</v>
      </c>
      <c r="O295">
        <v>60.921655543759002</v>
      </c>
      <c r="P295">
        <v>125179.444475128</v>
      </c>
      <c r="Q295">
        <v>156837.48883110599</v>
      </c>
      <c r="R295">
        <v>73.161299106899605</v>
      </c>
      <c r="S295">
        <v>691.41015381577802</v>
      </c>
      <c r="T295">
        <v>0.51761221892575604</v>
      </c>
      <c r="U295">
        <v>1.87661759049081E-3</v>
      </c>
      <c r="V295">
        <v>0.99449287393875896</v>
      </c>
      <c r="W295">
        <v>5.4211699286297796E-4</v>
      </c>
      <c r="X295">
        <v>3.0883914778869698E-3</v>
      </c>
      <c r="Y295" s="1">
        <v>0</v>
      </c>
      <c r="Z295">
        <v>0.343910153915303</v>
      </c>
      <c r="AA295">
        <v>6.1640985160292202E-4</v>
      </c>
      <c r="AB295">
        <v>7.4663230641050298E-3</v>
      </c>
      <c r="AC295" s="1">
        <v>0</v>
      </c>
      <c r="AD295" s="1">
        <v>0</v>
      </c>
      <c r="AE295" s="3">
        <v>4.1968609665125004E-3</v>
      </c>
      <c r="AF295" s="3">
        <v>6.8050345736111999E-3</v>
      </c>
      <c r="AG295" s="3">
        <v>2.8062977302236699E-3</v>
      </c>
      <c r="AH295">
        <v>4.5243843982269496</v>
      </c>
      <c r="AI295">
        <v>0.37414171208344099</v>
      </c>
      <c r="AJ295">
        <v>6655.7224081658396</v>
      </c>
      <c r="AK295" t="s">
        <v>103</v>
      </c>
      <c r="AL295" t="s">
        <v>104</v>
      </c>
      <c r="AM295">
        <v>457736914922.20001</v>
      </c>
      <c r="AN295" s="7">
        <v>3656646</v>
      </c>
      <c r="AO295" s="1">
        <f t="shared" si="84"/>
        <v>1.005811443874193E-2</v>
      </c>
      <c r="AP295" s="8">
        <f t="shared" si="85"/>
        <v>11.423931169720058</v>
      </c>
      <c r="AQ295" s="50">
        <f t="shared" si="88"/>
        <v>0.4</v>
      </c>
      <c r="AR295" s="15">
        <f t="shared" si="86"/>
        <v>0.49730916056079999</v>
      </c>
      <c r="AS295" s="15">
        <f t="shared" si="87"/>
        <v>2.5858106511572831E-2</v>
      </c>
      <c r="AT295">
        <f t="shared" si="89"/>
        <v>2.7220138294444802E-3</v>
      </c>
    </row>
    <row r="296" spans="1:46" x14ac:dyDescent="0.25">
      <c r="A296" t="s">
        <v>37</v>
      </c>
      <c r="B296">
        <v>18.341659487928901</v>
      </c>
      <c r="C296">
        <v>1.6291442215926901E-2</v>
      </c>
      <c r="D296">
        <v>17.889746172934601</v>
      </c>
      <c r="E296">
        <v>8.7390999548778794</v>
      </c>
      <c r="F296" s="1">
        <v>0</v>
      </c>
      <c r="G296" s="1">
        <v>0</v>
      </c>
      <c r="H296">
        <v>5.0218661275612</v>
      </c>
      <c r="I296">
        <v>128.33442014706699</v>
      </c>
      <c r="J296">
        <v>127.076875593963</v>
      </c>
      <c r="K296">
        <v>74.630684216959907</v>
      </c>
      <c r="L296">
        <v>161.40379458315999</v>
      </c>
      <c r="M296">
        <v>87.833109971369893</v>
      </c>
      <c r="N296">
        <v>94.407650661632005</v>
      </c>
      <c r="O296">
        <v>59.987440773578797</v>
      </c>
      <c r="P296">
        <v>120140.194183449</v>
      </c>
      <c r="Q296">
        <v>149826.56883283699</v>
      </c>
      <c r="R296">
        <v>70.896091925209006</v>
      </c>
      <c r="S296">
        <v>690.89154853561297</v>
      </c>
      <c r="T296">
        <v>0.55347234608764795</v>
      </c>
      <c r="U296">
        <v>1.3213397834035501E-3</v>
      </c>
      <c r="V296">
        <v>0.99651800169855798</v>
      </c>
      <c r="W296">
        <v>3.10447834184836E-4</v>
      </c>
      <c r="X296">
        <v>1.8502106838534701E-3</v>
      </c>
      <c r="Y296" s="1">
        <v>0</v>
      </c>
      <c r="Z296">
        <v>0.30797539032910398</v>
      </c>
      <c r="AA296">
        <v>6.2671235296790097E-4</v>
      </c>
      <c r="AB296">
        <v>7.4928825764805302E-3</v>
      </c>
      <c r="AC296" s="1">
        <v>0</v>
      </c>
      <c r="AD296" s="1">
        <v>0</v>
      </c>
      <c r="AE296" s="3">
        <v>4.7108416483327802E-3</v>
      </c>
      <c r="AF296" s="3">
        <v>7.2040916450890101E-3</v>
      </c>
      <c r="AG296" s="3">
        <v>3.4610535480528799E-3</v>
      </c>
      <c r="AH296">
        <v>4.7056851643181599</v>
      </c>
      <c r="AI296">
        <v>0.40215111325552599</v>
      </c>
      <c r="AJ296">
        <v>7729.1523213573</v>
      </c>
      <c r="AK296" t="s">
        <v>105</v>
      </c>
      <c r="AL296" t="s">
        <v>106</v>
      </c>
      <c r="AM296">
        <v>343198725994.53998</v>
      </c>
      <c r="AN296" s="7">
        <v>2856652</v>
      </c>
      <c r="AO296" s="1">
        <f t="shared" si="84"/>
        <v>1.0251943329835983E-2</v>
      </c>
      <c r="AP296" s="8">
        <f t="shared" si="85"/>
        <v>11.631823670994146</v>
      </c>
      <c r="AQ296" s="50">
        <f t="shared" si="88"/>
        <v>0.4</v>
      </c>
      <c r="AR296" s="15">
        <f t="shared" si="86"/>
        <v>0.57685157604880377</v>
      </c>
      <c r="AS296" s="15">
        <f t="shared" si="87"/>
        <v>2.5261024422917666E-2</v>
      </c>
      <c r="AT296">
        <f t="shared" si="89"/>
        <v>2.8816366580356042E-3</v>
      </c>
    </row>
    <row r="297" spans="1:46" x14ac:dyDescent="0.25">
      <c r="A297" t="s">
        <v>37</v>
      </c>
      <c r="B297">
        <v>18.4134538328269</v>
      </c>
      <c r="C297">
        <v>1.6949447711633401E-2</v>
      </c>
      <c r="D297">
        <v>18.546412249888899</v>
      </c>
      <c r="E297">
        <v>15.8013011806046</v>
      </c>
      <c r="F297" s="1">
        <v>0</v>
      </c>
      <c r="G297" s="1">
        <v>0</v>
      </c>
      <c r="H297">
        <v>5.2224569921933401</v>
      </c>
      <c r="I297">
        <v>151.349065877307</v>
      </c>
      <c r="J297">
        <v>148.952945919782</v>
      </c>
      <c r="K297">
        <v>100.244637707281</v>
      </c>
      <c r="L297">
        <v>186.30245255367799</v>
      </c>
      <c r="M297">
        <v>89.132523582347503</v>
      </c>
      <c r="N297">
        <v>94.768314472681595</v>
      </c>
      <c r="O297">
        <v>59.682991902340802</v>
      </c>
      <c r="P297">
        <v>113617.26666519001</v>
      </c>
      <c r="Q297">
        <v>142262.92630074601</v>
      </c>
      <c r="R297">
        <v>69.577866686944702</v>
      </c>
      <c r="S297">
        <v>684.60272779351101</v>
      </c>
      <c r="T297">
        <v>0.58900879479415802</v>
      </c>
      <c r="U297">
        <v>1.10804697033694E-3</v>
      </c>
      <c r="V297">
        <v>0.99739552404687004</v>
      </c>
      <c r="W297">
        <v>2.16059613692612E-4</v>
      </c>
      <c r="X297">
        <v>1.28036936910019E-3</v>
      </c>
      <c r="Y297" s="1">
        <v>0</v>
      </c>
      <c r="Z297">
        <v>0.27334155435902702</v>
      </c>
      <c r="AA297">
        <v>6.3520294858556098E-4</v>
      </c>
      <c r="AB297">
        <v>7.4923638656549203E-3</v>
      </c>
      <c r="AC297" s="1">
        <v>0</v>
      </c>
      <c r="AD297" s="1">
        <v>0</v>
      </c>
      <c r="AE297" s="3">
        <v>4.9373083066920603E-3</v>
      </c>
      <c r="AF297" s="3">
        <v>7.4331879664366598E-3</v>
      </c>
      <c r="AG297" s="3">
        <v>3.8846429115179E-3</v>
      </c>
      <c r="AH297">
        <v>4.8054079476298703</v>
      </c>
      <c r="AI297">
        <v>0.411144126866825</v>
      </c>
      <c r="AJ297">
        <v>9232.7756165076407</v>
      </c>
      <c r="AK297" t="s">
        <v>107</v>
      </c>
      <c r="AL297" t="s">
        <v>108</v>
      </c>
      <c r="AM297">
        <v>197093122274.04001</v>
      </c>
      <c r="AN297" s="7">
        <v>1734711</v>
      </c>
      <c r="AO297" s="1">
        <f t="shared" si="84"/>
        <v>1.0351605614249654E-2</v>
      </c>
      <c r="AP297" s="8">
        <f t="shared" si="85"/>
        <v>11.738542932552033</v>
      </c>
      <c r="AQ297" s="50">
        <f t="shared" si="88"/>
        <v>0.4</v>
      </c>
      <c r="AR297" s="15">
        <f t="shared" si="86"/>
        <v>0.56863197916708552</v>
      </c>
      <c r="AS297" s="15">
        <f t="shared" si="87"/>
        <v>-7.1689561986737482E-3</v>
      </c>
      <c r="AT297">
        <f t="shared" si="89"/>
        <v>2.9732751865746642E-3</v>
      </c>
    </row>
    <row r="298" spans="1:46" x14ac:dyDescent="0.25">
      <c r="A298" t="s">
        <v>37</v>
      </c>
      <c r="B298">
        <v>17.798861296652301</v>
      </c>
      <c r="C298">
        <v>1.6802167630521302E-2</v>
      </c>
      <c r="D298">
        <v>18.399851553340401</v>
      </c>
      <c r="E298">
        <v>21.933537329956899</v>
      </c>
      <c r="F298" s="1">
        <v>0</v>
      </c>
      <c r="G298" s="1">
        <v>0</v>
      </c>
      <c r="H298">
        <v>5.4669116413545398</v>
      </c>
      <c r="I298">
        <v>173.96190242425499</v>
      </c>
      <c r="J298">
        <v>169.108663842282</v>
      </c>
      <c r="K298">
        <v>125.711375731237</v>
      </c>
      <c r="L298">
        <v>211.20895517177701</v>
      </c>
      <c r="M298">
        <v>92.4046438555349</v>
      </c>
      <c r="N298">
        <v>94.529391888579596</v>
      </c>
      <c r="O298">
        <v>58.428667196303103</v>
      </c>
      <c r="P298">
        <v>106442.85115817899</v>
      </c>
      <c r="Q298">
        <v>133330.510702667</v>
      </c>
      <c r="R298">
        <v>67.309110309555905</v>
      </c>
      <c r="S298">
        <v>675.78078578318002</v>
      </c>
      <c r="T298">
        <v>0.60152577988403899</v>
      </c>
      <c r="U298">
        <v>1.3078237135075901E-3</v>
      </c>
      <c r="V298">
        <v>0.99749789127836996</v>
      </c>
      <c r="W298">
        <v>1.55286189053465E-4</v>
      </c>
      <c r="X298">
        <v>1.03899881906828E-3</v>
      </c>
      <c r="Y298" s="1">
        <v>0</v>
      </c>
      <c r="Z298">
        <v>0.262918952982995</v>
      </c>
      <c r="AA298">
        <v>6.7187608984772905E-4</v>
      </c>
      <c r="AB298">
        <v>7.5390426922516702E-3</v>
      </c>
      <c r="AC298" s="1">
        <v>0</v>
      </c>
      <c r="AD298" s="1">
        <v>0</v>
      </c>
      <c r="AE298" s="3">
        <v>4.7002680835161502E-3</v>
      </c>
      <c r="AF298" s="3">
        <v>7.5283412432554297E-3</v>
      </c>
      <c r="AG298" s="3">
        <v>3.8910543403674401E-3</v>
      </c>
      <c r="AH298">
        <v>4.9319251774860398</v>
      </c>
      <c r="AI298">
        <v>0.43697832501037198</v>
      </c>
      <c r="AJ298">
        <v>11231.2824548727</v>
      </c>
      <c r="AK298" t="s">
        <v>109</v>
      </c>
      <c r="AL298" t="s">
        <v>110</v>
      </c>
      <c r="AM298">
        <v>107002634112.42</v>
      </c>
      <c r="AN298" s="7">
        <v>1005259</v>
      </c>
      <c r="AO298" s="1">
        <f t="shared" si="84"/>
        <v>1.0468351010176404E-2</v>
      </c>
      <c r="AP298" s="8">
        <f t="shared" si="85"/>
        <v>11.86340468297078</v>
      </c>
      <c r="AQ298" s="50">
        <f t="shared" si="88"/>
        <v>0.4</v>
      </c>
      <c r="AR298" s="15">
        <f t="shared" si="86"/>
        <v>0.50031645824250792</v>
      </c>
      <c r="AS298" s="15">
        <f t="shared" si="87"/>
        <v>-3.2662777465668924E-2</v>
      </c>
      <c r="AT298">
        <f t="shared" si="89"/>
        <v>3.011336497302172E-3</v>
      </c>
    </row>
    <row r="299" spans="1:46" x14ac:dyDescent="0.25">
      <c r="A299" t="s">
        <v>37</v>
      </c>
      <c r="B299">
        <v>16.0602304279112</v>
      </c>
      <c r="C299">
        <v>1.5686344365640301E-2</v>
      </c>
      <c r="D299">
        <v>17.281600510691302</v>
      </c>
      <c r="E299">
        <v>26.7648784648758</v>
      </c>
      <c r="F299" s="1">
        <v>0</v>
      </c>
      <c r="G299" s="1">
        <v>0</v>
      </c>
      <c r="H299">
        <v>5.9245245416724002</v>
      </c>
      <c r="I299">
        <v>195.53820772687499</v>
      </c>
      <c r="J299">
        <v>184.11967955888201</v>
      </c>
      <c r="K299">
        <v>167.08546355810699</v>
      </c>
      <c r="L299">
        <v>236.339940571109</v>
      </c>
      <c r="M299">
        <v>100.39874099668801</v>
      </c>
      <c r="N299">
        <v>93.474507776431594</v>
      </c>
      <c r="O299">
        <v>61.494495553305697</v>
      </c>
      <c r="P299">
        <v>96853.158522534897</v>
      </c>
      <c r="Q299">
        <v>121778.08679467</v>
      </c>
      <c r="R299">
        <v>60.980119371100201</v>
      </c>
      <c r="S299">
        <v>651.93327365109997</v>
      </c>
      <c r="T299">
        <v>0.53499839061244603</v>
      </c>
      <c r="U299">
        <v>1.9857709708921002E-3</v>
      </c>
      <c r="V299">
        <v>0.996116433568903</v>
      </c>
      <c r="W299">
        <v>2.0438472342494601E-4</v>
      </c>
      <c r="X299">
        <v>1.69341073677943E-3</v>
      </c>
      <c r="Y299" s="1">
        <v>0</v>
      </c>
      <c r="Z299">
        <v>0.33518392485624698</v>
      </c>
      <c r="AA299">
        <v>7.5975386739738195E-4</v>
      </c>
      <c r="AB299">
        <v>7.0653282633333803E-3</v>
      </c>
      <c r="AC299" s="1">
        <v>0</v>
      </c>
      <c r="AD299" s="1">
        <v>0</v>
      </c>
      <c r="AE299" s="3">
        <v>3.92773230224826E-3</v>
      </c>
      <c r="AF299" s="3">
        <v>6.2222596359646403E-3</v>
      </c>
      <c r="AG299" s="3">
        <v>3.9335808670805401E-3</v>
      </c>
      <c r="AH299">
        <v>3.7321250374273598</v>
      </c>
      <c r="AI299">
        <v>0.341593309664462</v>
      </c>
      <c r="AJ299">
        <v>14399.545528619101</v>
      </c>
      <c r="AK299" t="s">
        <v>111</v>
      </c>
      <c r="AL299" t="s">
        <v>112</v>
      </c>
      <c r="AM299">
        <v>44807854699.389999</v>
      </c>
      <c r="AN299" s="7">
        <v>462637</v>
      </c>
      <c r="AO299" s="1">
        <f t="shared" si="84"/>
        <v>9.6074531587832801E-3</v>
      </c>
      <c r="AP299" s="8">
        <f t="shared" si="85"/>
        <v>10.938837198215834</v>
      </c>
      <c r="AQ299" s="50">
        <f t="shared" si="88"/>
        <v>0.4</v>
      </c>
      <c r="AR299" s="15">
        <f t="shared" si="86"/>
        <v>0.46818442736588906</v>
      </c>
      <c r="AS299" s="15">
        <f t="shared" si="87"/>
        <v>-7.0674593017266973E-2</v>
      </c>
      <c r="AT299">
        <f t="shared" si="89"/>
        <v>2.4889038543858561E-3</v>
      </c>
    </row>
    <row r="300" spans="1:46" x14ac:dyDescent="0.25">
      <c r="A300" t="s">
        <v>37</v>
      </c>
      <c r="B300">
        <v>15.8684414529971</v>
      </c>
      <c r="C300">
        <v>1.43410367443913E-2</v>
      </c>
      <c r="D300">
        <v>15.914694360003701</v>
      </c>
      <c r="E300">
        <v>44.6730231367182</v>
      </c>
      <c r="F300" s="1">
        <v>0</v>
      </c>
      <c r="G300" s="1">
        <v>0</v>
      </c>
      <c r="H300">
        <v>6.5574957708917099</v>
      </c>
      <c r="I300">
        <v>242.36952149211601</v>
      </c>
      <c r="J300">
        <v>218.20233117869699</v>
      </c>
      <c r="K300">
        <v>230.76200638725399</v>
      </c>
      <c r="L300">
        <v>287.07646724517099</v>
      </c>
      <c r="M300">
        <v>107.267282083604</v>
      </c>
      <c r="N300">
        <v>93.663807872858399</v>
      </c>
      <c r="O300">
        <v>65.862931657698894</v>
      </c>
      <c r="P300">
        <v>87973.793163284805</v>
      </c>
      <c r="Q300">
        <v>110975.45425593</v>
      </c>
      <c r="R300">
        <v>54.136727385625001</v>
      </c>
      <c r="S300">
        <v>632.70472388589701</v>
      </c>
      <c r="T300">
        <v>0.47058449911012901</v>
      </c>
      <c r="U300">
        <v>2.2758258638706E-3</v>
      </c>
      <c r="V300">
        <v>0.996061337634912</v>
      </c>
      <c r="W300">
        <v>1.6079934481836501E-4</v>
      </c>
      <c r="X300">
        <v>1.5020371563988701E-3</v>
      </c>
      <c r="Y300" s="1">
        <v>0</v>
      </c>
      <c r="Z300">
        <v>0.35182872765475698</v>
      </c>
      <c r="AA300">
        <v>8.2147415175916295E-4</v>
      </c>
      <c r="AB300">
        <v>6.5091153130037004E-3</v>
      </c>
      <c r="AC300" s="1">
        <v>0</v>
      </c>
      <c r="AD300" s="1">
        <v>0</v>
      </c>
      <c r="AE300" s="3">
        <v>3.1921431843267602E-3</v>
      </c>
      <c r="AF300" s="3">
        <v>5.0333026411070797E-3</v>
      </c>
      <c r="AG300" s="3">
        <v>3.8182893574233998E-3</v>
      </c>
      <c r="AH300">
        <v>2.5503604384624801</v>
      </c>
      <c r="AI300">
        <v>0.25123456064067301</v>
      </c>
      <c r="AJ300">
        <v>17846.378700703001</v>
      </c>
      <c r="AK300" t="s">
        <v>113</v>
      </c>
      <c r="AL300" t="s">
        <v>114</v>
      </c>
      <c r="AM300">
        <v>60105191043.639999</v>
      </c>
      <c r="AN300" s="7">
        <v>683217</v>
      </c>
      <c r="AO300" s="1">
        <f t="shared" si="84"/>
        <v>8.6929989899053248E-3</v>
      </c>
      <c r="AP300" s="8">
        <f t="shared" si="85"/>
        <v>9.9470218001590727</v>
      </c>
      <c r="AQ300" s="50">
        <f t="shared" si="88"/>
        <v>0.4</v>
      </c>
      <c r="AR300" s="15">
        <f t="shared" si="86"/>
        <v>0.59529573492473209</v>
      </c>
      <c r="AS300" s="15">
        <f t="shared" si="87"/>
        <v>-2.9063019345719754E-3</v>
      </c>
      <c r="AT300">
        <f t="shared" si="89"/>
        <v>2.013321056442832E-3</v>
      </c>
    </row>
    <row r="301" spans="1:46" x14ac:dyDescent="0.25">
      <c r="AN301" s="7">
        <f>SUM(AN281:AN300)</f>
        <v>29419956</v>
      </c>
    </row>
    <row r="302" spans="1:46" x14ac:dyDescent="0.25">
      <c r="AO302" t="s">
        <v>226</v>
      </c>
      <c r="AP302" t="s">
        <v>227</v>
      </c>
      <c r="AQ302" t="s">
        <v>228</v>
      </c>
      <c r="AR302" t="s">
        <v>229</v>
      </c>
      <c r="AS302" t="s">
        <v>244</v>
      </c>
    </row>
    <row r="303" spans="1:46" x14ac:dyDescent="0.25">
      <c r="A303" t="s">
        <v>0</v>
      </c>
      <c r="B303" t="s">
        <v>1</v>
      </c>
      <c r="C303" t="s">
        <v>2</v>
      </c>
      <c r="D303" t="s">
        <v>3</v>
      </c>
      <c r="E303" t="s">
        <v>5</v>
      </c>
      <c r="F303" t="s">
        <v>6</v>
      </c>
      <c r="G303" t="s">
        <v>208</v>
      </c>
      <c r="H303" t="s">
        <v>7</v>
      </c>
      <c r="I303" t="s">
        <v>8</v>
      </c>
      <c r="J303" t="s">
        <v>134</v>
      </c>
      <c r="K303" t="s">
        <v>143</v>
      </c>
      <c r="L303" t="s">
        <v>9</v>
      </c>
      <c r="M303" t="s">
        <v>10</v>
      </c>
      <c r="N303" t="s">
        <v>11</v>
      </c>
      <c r="O303" t="s">
        <v>13</v>
      </c>
      <c r="P303" t="s">
        <v>14</v>
      </c>
      <c r="Q303" t="s">
        <v>15</v>
      </c>
      <c r="R303" t="s">
        <v>16</v>
      </c>
      <c r="S303" t="s">
        <v>17</v>
      </c>
      <c r="T303" t="s">
        <v>18</v>
      </c>
      <c r="U303" t="s">
        <v>20</v>
      </c>
      <c r="V303" t="s">
        <v>21</v>
      </c>
      <c r="W303" t="s">
        <v>22</v>
      </c>
      <c r="X303" t="s">
        <v>23</v>
      </c>
      <c r="Y303" t="s">
        <v>24</v>
      </c>
      <c r="Z303" t="s">
        <v>25</v>
      </c>
      <c r="AA303" t="s">
        <v>26</v>
      </c>
      <c r="AB303" t="s">
        <v>27</v>
      </c>
      <c r="AC303" t="s">
        <v>120</v>
      </c>
      <c r="AD303" t="s">
        <v>28</v>
      </c>
      <c r="AE303" s="3" t="s">
        <v>29</v>
      </c>
      <c r="AF303" s="3" t="s">
        <v>233</v>
      </c>
      <c r="AG303" s="3" t="s">
        <v>30</v>
      </c>
      <c r="AH303" t="s">
        <v>31</v>
      </c>
      <c r="AI303" t="s">
        <v>32</v>
      </c>
      <c r="AJ303" t="s">
        <v>33</v>
      </c>
      <c r="AK303" t="s">
        <v>34</v>
      </c>
      <c r="AL303" t="s">
        <v>74</v>
      </c>
      <c r="AM303" t="s">
        <v>35</v>
      </c>
      <c r="AN303" s="7" t="s">
        <v>36</v>
      </c>
      <c r="AO303" s="15">
        <v>0.93</v>
      </c>
      <c r="AP303" s="15">
        <v>0</v>
      </c>
      <c r="AQ303" s="15">
        <v>0</v>
      </c>
      <c r="AR303" s="15">
        <v>0</v>
      </c>
    </row>
    <row r="304" spans="1:46" x14ac:dyDescent="0.25">
      <c r="A304" t="s">
        <v>37</v>
      </c>
      <c r="B304">
        <v>6.1431286684502</v>
      </c>
      <c r="C304">
        <v>5.0844338727728498E-3</v>
      </c>
      <c r="D304">
        <v>5.9335598282881898</v>
      </c>
      <c r="E304">
        <v>-63.494349283893598</v>
      </c>
      <c r="F304" s="1">
        <v>0</v>
      </c>
      <c r="G304" s="1">
        <v>0</v>
      </c>
      <c r="H304">
        <v>3.2636492487036501</v>
      </c>
      <c r="I304">
        <v>-157.528043405451</v>
      </c>
      <c r="J304">
        <v>-157.43264647481499</v>
      </c>
      <c r="K304">
        <v>-164.21455879556601</v>
      </c>
      <c r="L304">
        <v>-135.29048003591399</v>
      </c>
      <c r="M304">
        <v>44.250728562901898</v>
      </c>
      <c r="N304">
        <v>94.740987277741993</v>
      </c>
      <c r="O304">
        <v>75.889812638677796</v>
      </c>
      <c r="P304">
        <v>179159.35189393899</v>
      </c>
      <c r="Q304">
        <v>221912.55144091201</v>
      </c>
      <c r="R304">
        <v>91.079806532012</v>
      </c>
      <c r="S304">
        <v>651.03341692065396</v>
      </c>
      <c r="T304">
        <v>0.55419504050830204</v>
      </c>
      <c r="U304">
        <v>0.35282674318419899</v>
      </c>
      <c r="V304">
        <v>1.78688526165646E-4</v>
      </c>
      <c r="W304">
        <v>0.11819323431194</v>
      </c>
      <c r="X304">
        <v>0.52880133397769402</v>
      </c>
      <c r="Y304" s="1">
        <v>0</v>
      </c>
      <c r="Z304">
        <v>0.23121620196022599</v>
      </c>
      <c r="AA304">
        <v>3.1586883845788002E-4</v>
      </c>
      <c r="AB304">
        <v>5.0988018143946802E-3</v>
      </c>
      <c r="AC304">
        <v>1.5506113883772299E-5</v>
      </c>
      <c r="AD304" s="1">
        <v>0</v>
      </c>
      <c r="AE304" s="3">
        <v>9.6662635870162206E-5</v>
      </c>
      <c r="AF304" s="3">
        <v>4.2210654037100001E-4</v>
      </c>
      <c r="AG304" s="3">
        <v>0</v>
      </c>
      <c r="AH304">
        <v>3.96652996112504</v>
      </c>
      <c r="AI304">
        <v>0.15505044821493899</v>
      </c>
      <c r="AJ304">
        <v>1.1183186964508101</v>
      </c>
      <c r="AK304" t="s">
        <v>81</v>
      </c>
      <c r="AL304" t="s">
        <v>82</v>
      </c>
      <c r="AM304">
        <v>425682620.10000002</v>
      </c>
      <c r="AN304" s="7">
        <v>2376</v>
      </c>
      <c r="AO304" s="1">
        <f>AA304+AB304*$AO$303+AF304*AQ304+AG304*$AR$303</f>
        <v>5.353229104104633E-3</v>
      </c>
      <c r="AP304" s="8">
        <f>100*(1-(1-AO304)^12)</f>
        <v>6.2380729840291416</v>
      </c>
      <c r="AQ304" s="14">
        <v>0.7</v>
      </c>
      <c r="AR304" s="15">
        <f>B304/AP304-1</f>
        <v>-1.5220135420348613E-2</v>
      </c>
      <c r="AS304" s="15">
        <f>B304/D304-1</f>
        <v>3.531924278624321E-2</v>
      </c>
      <c r="AT304">
        <f t="shared" ref="AT304:AT312" si="90">AQ304*AF304</f>
        <v>2.9547457825969999E-4</v>
      </c>
    </row>
    <row r="305" spans="1:46" x14ac:dyDescent="0.25">
      <c r="A305" t="s">
        <v>37</v>
      </c>
      <c r="B305">
        <v>8.0101505183096702</v>
      </c>
      <c r="C305">
        <v>5.5577119185926298E-3</v>
      </c>
      <c r="D305">
        <v>6.4691223100943303</v>
      </c>
      <c r="E305">
        <v>-48.274611498208003</v>
      </c>
      <c r="F305" s="1">
        <v>0</v>
      </c>
      <c r="G305" s="1">
        <v>0</v>
      </c>
      <c r="H305">
        <v>3.41296091491889</v>
      </c>
      <c r="I305">
        <v>-133.37485188190001</v>
      </c>
      <c r="J305">
        <v>-133.99069372501</v>
      </c>
      <c r="K305">
        <v>-147.43197642871201</v>
      </c>
      <c r="L305">
        <v>-111.191921151965</v>
      </c>
      <c r="M305">
        <v>44.1820929491752</v>
      </c>
      <c r="N305">
        <v>94.746479284371901</v>
      </c>
      <c r="O305">
        <v>74.933504985981898</v>
      </c>
      <c r="P305">
        <v>179627.91656934901</v>
      </c>
      <c r="Q305">
        <v>221499.43016062299</v>
      </c>
      <c r="R305">
        <v>90.628463217205805</v>
      </c>
      <c r="S305">
        <v>656.70765687031906</v>
      </c>
      <c r="T305">
        <v>0.52720177860921402</v>
      </c>
      <c r="U305">
        <v>0.28677270972831598</v>
      </c>
      <c r="V305">
        <v>1.59489456069281E-3</v>
      </c>
      <c r="W305">
        <v>0.171560254279263</v>
      </c>
      <c r="X305">
        <v>0.54007214143172699</v>
      </c>
      <c r="Y305" s="1">
        <v>0</v>
      </c>
      <c r="Z305">
        <v>0.26845284456815899</v>
      </c>
      <c r="AA305">
        <v>3.2681168728458101E-4</v>
      </c>
      <c r="AB305">
        <v>5.54284671166623E-3</v>
      </c>
      <c r="AC305">
        <v>1.32267670626609E-4</v>
      </c>
      <c r="AD305" s="1">
        <v>0</v>
      </c>
      <c r="AE305" s="3">
        <v>1.27323945983636E-4</v>
      </c>
      <c r="AF305" s="3">
        <v>8.5940385556276398E-4</v>
      </c>
      <c r="AG305" s="3">
        <v>1.3988436257564899E-7</v>
      </c>
      <c r="AH305">
        <v>4.38129102176703</v>
      </c>
      <c r="AI305">
        <v>0.171770525107659</v>
      </c>
      <c r="AJ305">
        <v>21.158363763883798</v>
      </c>
      <c r="AK305" t="s">
        <v>83</v>
      </c>
      <c r="AL305" t="s">
        <v>84</v>
      </c>
      <c r="AM305">
        <v>1975008942.6800001</v>
      </c>
      <c r="AN305" s="7">
        <v>10995</v>
      </c>
      <c r="AO305" s="1">
        <f t="shared" ref="AO305:AO320" si="91">AA305+AB305*$AO$303+AF305*AQ305+AG305*$AR$303</f>
        <v>6.0832418280281101E-3</v>
      </c>
      <c r="AP305" s="8">
        <f t="shared" ref="AP305:AP320" si="92">100*(1-(1-AO305)^12)</f>
        <v>7.06053711562088</v>
      </c>
      <c r="AQ305" s="50">
        <f>AQ304</f>
        <v>0.7</v>
      </c>
      <c r="AR305" s="15">
        <f t="shared" ref="AR305:AR320" si="93">B305/AP305-1</f>
        <v>0.13449591541525163</v>
      </c>
      <c r="AS305" s="15">
        <f t="shared" ref="AS305:AS320" si="94">B305/D305-1</f>
        <v>0.23821287252688683</v>
      </c>
      <c r="AT305">
        <f t="shared" si="90"/>
        <v>6.0158269889393472E-4</v>
      </c>
    </row>
    <row r="306" spans="1:46" x14ac:dyDescent="0.25">
      <c r="A306" t="s">
        <v>37</v>
      </c>
      <c r="B306">
        <v>8.4728880816657703</v>
      </c>
      <c r="C306">
        <v>6.7193038150066301E-3</v>
      </c>
      <c r="D306">
        <v>7.7717552060735597</v>
      </c>
      <c r="E306">
        <v>-34.7344090222511</v>
      </c>
      <c r="F306" s="1">
        <v>0</v>
      </c>
      <c r="G306" s="1">
        <v>0</v>
      </c>
      <c r="H306">
        <v>3.54634210974125</v>
      </c>
      <c r="I306">
        <v>-108.333943619949</v>
      </c>
      <c r="J306">
        <v>-108.830878349879</v>
      </c>
      <c r="K306">
        <v>-132.73263285561299</v>
      </c>
      <c r="L306">
        <v>-86.352275896779702</v>
      </c>
      <c r="M306">
        <v>44.137445014280999</v>
      </c>
      <c r="N306">
        <v>94.487857847359507</v>
      </c>
      <c r="O306">
        <v>73.4178639290853</v>
      </c>
      <c r="P306">
        <v>181432.47077701901</v>
      </c>
      <c r="Q306">
        <v>224013.983050832</v>
      </c>
      <c r="R306">
        <v>90.786670833360702</v>
      </c>
      <c r="S306">
        <v>665.46443835874095</v>
      </c>
      <c r="T306">
        <v>0.47290339140328502</v>
      </c>
      <c r="U306">
        <v>0.29037980648624301</v>
      </c>
      <c r="V306">
        <v>4.4319280907298203E-3</v>
      </c>
      <c r="W306">
        <v>0.18916028769243801</v>
      </c>
      <c r="X306">
        <v>0.51602797773058795</v>
      </c>
      <c r="Y306" s="1">
        <v>0</v>
      </c>
      <c r="Z306">
        <v>0.34097230368242398</v>
      </c>
      <c r="AA306">
        <v>3.31475731391254E-4</v>
      </c>
      <c r="AB306">
        <v>6.1023016126634704E-3</v>
      </c>
      <c r="AC306">
        <v>3.8003761146801701E-4</v>
      </c>
      <c r="AD306" s="1">
        <v>0</v>
      </c>
      <c r="AE306" s="3">
        <v>2.4986424288808999E-4</v>
      </c>
      <c r="AF306" s="3">
        <v>1.4860805779269199E-3</v>
      </c>
      <c r="AG306" s="3">
        <v>1.04265927007938E-6</v>
      </c>
      <c r="AH306">
        <v>4.93292502837238</v>
      </c>
      <c r="AI306">
        <v>0.19520461633569</v>
      </c>
      <c r="AJ306">
        <v>92.421887003656806</v>
      </c>
      <c r="AK306" t="s">
        <v>85</v>
      </c>
      <c r="AL306" t="s">
        <v>86</v>
      </c>
      <c r="AM306">
        <v>6218053638.4700003</v>
      </c>
      <c r="AN306" s="7">
        <v>34272</v>
      </c>
      <c r="AO306" s="1">
        <f t="shared" si="91"/>
        <v>7.0468726357171257E-3</v>
      </c>
      <c r="AP306" s="8">
        <f t="shared" si="92"/>
        <v>8.1360795343438426</v>
      </c>
      <c r="AQ306" s="50">
        <f t="shared" ref="AQ306:AQ320" si="95">AQ305</f>
        <v>0.7</v>
      </c>
      <c r="AR306" s="15">
        <f t="shared" si="93"/>
        <v>4.1396909396005599E-2</v>
      </c>
      <c r="AS306" s="15">
        <f t="shared" si="94"/>
        <v>9.0215512069175885E-2</v>
      </c>
      <c r="AT306">
        <f t="shared" si="90"/>
        <v>1.0402564045488439E-3</v>
      </c>
    </row>
    <row r="307" spans="1:46" x14ac:dyDescent="0.25">
      <c r="A307" t="s">
        <v>37</v>
      </c>
      <c r="B307">
        <v>9.7664789442483908</v>
      </c>
      <c r="C307">
        <v>8.1450505115493801E-3</v>
      </c>
      <c r="D307">
        <v>9.3478772385571194</v>
      </c>
      <c r="E307">
        <v>-30.792165063171399</v>
      </c>
      <c r="F307" s="1">
        <v>0</v>
      </c>
      <c r="G307" s="1">
        <v>0</v>
      </c>
      <c r="H307">
        <v>3.5766196437289999</v>
      </c>
      <c r="I307">
        <v>-84.174214906284007</v>
      </c>
      <c r="J307">
        <v>-84.238624448113299</v>
      </c>
      <c r="K307">
        <v>-121.022085539147</v>
      </c>
      <c r="L307">
        <v>-61.723539111305797</v>
      </c>
      <c r="M307">
        <v>45.1194187473087</v>
      </c>
      <c r="N307">
        <v>93.988881310925805</v>
      </c>
      <c r="O307">
        <v>71.247496201979502</v>
      </c>
      <c r="P307">
        <v>177638.87386224201</v>
      </c>
      <c r="Q307">
        <v>221157.61714181799</v>
      </c>
      <c r="R307">
        <v>94.507966441487795</v>
      </c>
      <c r="S307">
        <v>678.20133779622404</v>
      </c>
      <c r="T307">
        <v>0.45069851845467701</v>
      </c>
      <c r="U307">
        <v>0.30519514592297198</v>
      </c>
      <c r="V307">
        <v>1.1355443869274E-2</v>
      </c>
      <c r="W307">
        <v>0.183915903835805</v>
      </c>
      <c r="X307">
        <v>0.49953350637194799</v>
      </c>
      <c r="Y307" s="1">
        <v>0</v>
      </c>
      <c r="Z307">
        <v>0.37073814410985101</v>
      </c>
      <c r="AA307">
        <v>3.3877374872264199E-4</v>
      </c>
      <c r="AB307">
        <v>6.90816812221431E-3</v>
      </c>
      <c r="AC307">
        <v>5.6223898095427197E-4</v>
      </c>
      <c r="AD307" s="1">
        <v>0</v>
      </c>
      <c r="AE307" s="3">
        <v>3.9453083683683798E-4</v>
      </c>
      <c r="AF307" s="3">
        <v>2.3373898644768599E-3</v>
      </c>
      <c r="AG307" s="3">
        <v>9.7304873309754802E-6</v>
      </c>
      <c r="AH307">
        <v>5.5093319064720196</v>
      </c>
      <c r="AI307">
        <v>0.223388726128225</v>
      </c>
      <c r="AJ307">
        <v>206.82070125313001</v>
      </c>
      <c r="AK307" t="s">
        <v>87</v>
      </c>
      <c r="AL307" t="s">
        <v>88</v>
      </c>
      <c r="AM307">
        <v>13521693439.52</v>
      </c>
      <c r="AN307" s="7">
        <v>76119</v>
      </c>
      <c r="AO307" s="1">
        <f t="shared" si="91"/>
        <v>8.3995430075157525E-3</v>
      </c>
      <c r="AP307" s="8">
        <f t="shared" si="92"/>
        <v>9.6266005253109803</v>
      </c>
      <c r="AQ307" s="50">
        <f t="shared" si="95"/>
        <v>0.7</v>
      </c>
      <c r="AR307" s="15">
        <f t="shared" si="93"/>
        <v>1.4530406509507765E-2</v>
      </c>
      <c r="AS307" s="15">
        <f t="shared" si="94"/>
        <v>4.4780402545796072E-2</v>
      </c>
      <c r="AT307">
        <f t="shared" si="90"/>
        <v>1.6361729051338019E-3</v>
      </c>
    </row>
    <row r="308" spans="1:46" x14ac:dyDescent="0.25">
      <c r="A308" t="s">
        <v>37</v>
      </c>
      <c r="B308">
        <v>11.1818919417515</v>
      </c>
      <c r="C308">
        <v>9.3418289215848396E-3</v>
      </c>
      <c r="D308">
        <v>10.6517785243432</v>
      </c>
      <c r="E308">
        <v>-26.4672746420576</v>
      </c>
      <c r="F308" s="1">
        <v>0</v>
      </c>
      <c r="G308" s="1">
        <v>0</v>
      </c>
      <c r="H308">
        <v>3.6029325124674698</v>
      </c>
      <c r="I308">
        <v>-60.768472887489899</v>
      </c>
      <c r="J308">
        <v>-61.008354960207598</v>
      </c>
      <c r="K308">
        <v>-98.448552055933106</v>
      </c>
      <c r="L308">
        <v>-36.883399803783597</v>
      </c>
      <c r="M308">
        <v>47.429079450587899</v>
      </c>
      <c r="N308">
        <v>93.879680999264096</v>
      </c>
      <c r="O308">
        <v>70.626938412175605</v>
      </c>
      <c r="P308">
        <v>166911.635758897</v>
      </c>
      <c r="Q308">
        <v>209359.351963711</v>
      </c>
      <c r="R308">
        <v>104.62946350483701</v>
      </c>
      <c r="S308">
        <v>678.62541326469398</v>
      </c>
      <c r="T308">
        <v>0.48077189974436801</v>
      </c>
      <c r="U308">
        <v>0.32474355304909602</v>
      </c>
      <c r="V308">
        <v>3.7315201434686099E-2</v>
      </c>
      <c r="W308">
        <v>0.14661250943510101</v>
      </c>
      <c r="X308">
        <v>0.49132873608111599</v>
      </c>
      <c r="Y308" s="1">
        <v>0</v>
      </c>
      <c r="Z308">
        <v>0.32278824433515202</v>
      </c>
      <c r="AA308">
        <v>3.4917278399510302E-4</v>
      </c>
      <c r="AB308">
        <v>7.4806037166270404E-3</v>
      </c>
      <c r="AC308">
        <v>6.8509319758510399E-4</v>
      </c>
      <c r="AD308" s="1">
        <v>0</v>
      </c>
      <c r="AE308" s="3">
        <v>8.3209885970594898E-4</v>
      </c>
      <c r="AF308" s="3">
        <v>2.9413325256640102E-3</v>
      </c>
      <c r="AG308" s="3">
        <v>3.20933269443428E-5</v>
      </c>
      <c r="AH308">
        <v>5.3991634696443498</v>
      </c>
      <c r="AI308">
        <v>0.22699515927991701</v>
      </c>
      <c r="AJ308">
        <v>463.10985953437802</v>
      </c>
      <c r="AK308" t="s">
        <v>89</v>
      </c>
      <c r="AL308" t="s">
        <v>90</v>
      </c>
      <c r="AM308">
        <v>23068356443.330002</v>
      </c>
      <c r="AN308" s="7">
        <v>138207</v>
      </c>
      <c r="AO308" s="1">
        <f t="shared" si="91"/>
        <v>9.3650670084230586E-3</v>
      </c>
      <c r="AP308" s="8">
        <f t="shared" si="92"/>
        <v>10.676925610676157</v>
      </c>
      <c r="AQ308" s="50">
        <f t="shared" si="95"/>
        <v>0.7</v>
      </c>
      <c r="AR308" s="15">
        <f t="shared" si="93"/>
        <v>4.729510624017208E-2</v>
      </c>
      <c r="AS308" s="15">
        <f t="shared" si="94"/>
        <v>4.9767596669119341E-2</v>
      </c>
      <c r="AT308">
        <f t="shared" si="90"/>
        <v>2.0589327679648071E-3</v>
      </c>
    </row>
    <row r="309" spans="1:46" x14ac:dyDescent="0.25">
      <c r="A309" t="s">
        <v>37</v>
      </c>
      <c r="B309">
        <v>11.237118141662799</v>
      </c>
      <c r="C309">
        <v>1.00105314401636E-2</v>
      </c>
      <c r="D309">
        <v>11.3728272078913</v>
      </c>
      <c r="E309">
        <v>-28.074314110031601</v>
      </c>
      <c r="F309" s="1">
        <v>0</v>
      </c>
      <c r="G309" s="1">
        <v>0</v>
      </c>
      <c r="H309">
        <v>3.4944439457460299</v>
      </c>
      <c r="I309">
        <v>-36.586900478344802</v>
      </c>
      <c r="J309">
        <v>-39.547110721937599</v>
      </c>
      <c r="K309">
        <v>-60.505760443744599</v>
      </c>
      <c r="L309">
        <v>-11.1925576906219</v>
      </c>
      <c r="M309">
        <v>50.124827396793897</v>
      </c>
      <c r="N309">
        <v>94.403096494286004</v>
      </c>
      <c r="O309">
        <v>71.952274057189797</v>
      </c>
      <c r="P309">
        <v>156961.00318661399</v>
      </c>
      <c r="Q309">
        <v>195660.955567439</v>
      </c>
      <c r="R309">
        <v>120.32699247270899</v>
      </c>
      <c r="S309">
        <v>669.93201217145599</v>
      </c>
      <c r="T309">
        <v>0.55675069518445297</v>
      </c>
      <c r="U309">
        <v>0.273638279880352</v>
      </c>
      <c r="V309">
        <v>0.20586066789797799</v>
      </c>
      <c r="W309">
        <v>9.2166939434852505E-2</v>
      </c>
      <c r="X309">
        <v>0.42833411278681699</v>
      </c>
      <c r="Y309" s="1">
        <v>0</v>
      </c>
      <c r="Z309">
        <v>0.214069203557777</v>
      </c>
      <c r="AA309">
        <v>3.4871560462211901E-4</v>
      </c>
      <c r="AB309">
        <v>7.7117242831772799E-3</v>
      </c>
      <c r="AC309">
        <v>6.9342748672901705E-4</v>
      </c>
      <c r="AD309" s="1">
        <v>0</v>
      </c>
      <c r="AE309" s="3">
        <v>1.0432354327692E-3</v>
      </c>
      <c r="AF309" s="3">
        <v>3.0372703708187601E-3</v>
      </c>
      <c r="AG309" s="3">
        <v>2.1344496061034E-4</v>
      </c>
      <c r="AH309">
        <v>4.5738418139310104</v>
      </c>
      <c r="AI309">
        <v>0.205061605232782</v>
      </c>
      <c r="AJ309">
        <v>598.75532057222802</v>
      </c>
      <c r="AK309" t="s">
        <v>91</v>
      </c>
      <c r="AL309" t="s">
        <v>92</v>
      </c>
      <c r="AM309">
        <v>61474875625.059998</v>
      </c>
      <c r="AN309" s="7">
        <v>391657</v>
      </c>
      <c r="AO309" s="1">
        <f t="shared" si="91"/>
        <v>9.6467084475501223E-3</v>
      </c>
      <c r="AP309" s="47">
        <f t="shared" si="92"/>
        <v>10.981188400792096</v>
      </c>
      <c r="AQ309" s="50">
        <f t="shared" si="95"/>
        <v>0.7</v>
      </c>
      <c r="AR309" s="49">
        <f t="shared" si="93"/>
        <v>2.330619706444903E-2</v>
      </c>
      <c r="AS309" s="49">
        <f t="shared" si="94"/>
        <v>-1.1932746690667684E-2</v>
      </c>
      <c r="AT309">
        <f t="shared" si="90"/>
        <v>2.1260892595731319E-3</v>
      </c>
    </row>
    <row r="310" spans="1:46" x14ac:dyDescent="0.25">
      <c r="A310" t="s">
        <v>37</v>
      </c>
      <c r="B310">
        <v>11.8916731153661</v>
      </c>
      <c r="C310">
        <v>1.13557095982647E-2</v>
      </c>
      <c r="D310">
        <v>12.8071745787867</v>
      </c>
      <c r="E310">
        <v>-26.6575519534466</v>
      </c>
      <c r="F310" s="1">
        <v>0</v>
      </c>
      <c r="G310" s="1">
        <v>0</v>
      </c>
      <c r="H310">
        <v>3.4802254558542902</v>
      </c>
      <c r="I310">
        <v>-12.2762556946026</v>
      </c>
      <c r="J310">
        <v>-13.863651012310299</v>
      </c>
      <c r="K310">
        <v>-42.126004626855803</v>
      </c>
      <c r="L310">
        <v>13.5698076461775</v>
      </c>
      <c r="M310">
        <v>52.236501474028003</v>
      </c>
      <c r="N310">
        <v>94.496997910591702</v>
      </c>
      <c r="O310">
        <v>70.785450137836406</v>
      </c>
      <c r="P310">
        <v>154180.43220369401</v>
      </c>
      <c r="Q310">
        <v>192804.193748327</v>
      </c>
      <c r="R310">
        <v>126.119518706476</v>
      </c>
      <c r="S310">
        <v>677.86841686025298</v>
      </c>
      <c r="T310">
        <v>0.56004538966233597</v>
      </c>
      <c r="U310">
        <v>0.24874831115722401</v>
      </c>
      <c r="V310">
        <v>0.23760404028030799</v>
      </c>
      <c r="W310">
        <v>9.0046330498305502E-2</v>
      </c>
      <c r="X310">
        <v>0.42360131806416101</v>
      </c>
      <c r="Y310" s="1">
        <v>0</v>
      </c>
      <c r="Z310">
        <v>0.19853109760693599</v>
      </c>
      <c r="AA310">
        <v>3.5119927898316698E-4</v>
      </c>
      <c r="AB310">
        <v>7.9715564827153307E-3</v>
      </c>
      <c r="AC310">
        <v>9.1655751678585795E-4</v>
      </c>
      <c r="AD310" s="1">
        <v>0</v>
      </c>
      <c r="AE310" s="3">
        <v>1.13580709664703E-3</v>
      </c>
      <c r="AF310" s="3">
        <v>3.8602805458287101E-3</v>
      </c>
      <c r="AG310" s="3">
        <v>9.8062126191079306E-4</v>
      </c>
      <c r="AH310">
        <v>4.6453176879904303</v>
      </c>
      <c r="AI310">
        <v>0.22232213357355901</v>
      </c>
      <c r="AJ310">
        <v>855.56680293177203</v>
      </c>
      <c r="AK310" t="s">
        <v>93</v>
      </c>
      <c r="AL310" t="s">
        <v>94</v>
      </c>
      <c r="AM310">
        <v>131704008797.03999</v>
      </c>
      <c r="AN310" s="7">
        <v>854220</v>
      </c>
      <c r="AO310" s="1">
        <f t="shared" si="91"/>
        <v>1.0466943189988523E-2</v>
      </c>
      <c r="AP310" s="8">
        <f t="shared" si="92"/>
        <v>11.861899953545741</v>
      </c>
      <c r="AQ310" s="50">
        <f t="shared" si="95"/>
        <v>0.7</v>
      </c>
      <c r="AR310" s="15">
        <f t="shared" si="93"/>
        <v>2.5099825438552603E-3</v>
      </c>
      <c r="AS310" s="15">
        <f t="shared" si="94"/>
        <v>-7.1483484338302095E-2</v>
      </c>
      <c r="AT310">
        <f t="shared" si="90"/>
        <v>2.7021963820800968E-3</v>
      </c>
    </row>
    <row r="311" spans="1:46" x14ac:dyDescent="0.25">
      <c r="A311" t="s">
        <v>37</v>
      </c>
      <c r="B311">
        <v>13.1963609061486</v>
      </c>
      <c r="C311">
        <v>1.32884732314404E-2</v>
      </c>
      <c r="D311">
        <v>14.8308290168545</v>
      </c>
      <c r="E311">
        <v>-21.499866998423101</v>
      </c>
      <c r="F311" s="1">
        <v>0</v>
      </c>
      <c r="G311" s="1">
        <v>0</v>
      </c>
      <c r="H311">
        <v>3.5278817565913299</v>
      </c>
      <c r="I311">
        <v>12.864582336834401</v>
      </c>
      <c r="J311">
        <v>11.9497335135722</v>
      </c>
      <c r="K311">
        <v>-28.289544145376102</v>
      </c>
      <c r="L311">
        <v>38.577615640904803</v>
      </c>
      <c r="M311">
        <v>52.409684671678903</v>
      </c>
      <c r="N311">
        <v>94.068296061078001</v>
      </c>
      <c r="O311">
        <v>68.281201357741494</v>
      </c>
      <c r="P311">
        <v>154998.63536604401</v>
      </c>
      <c r="Q311">
        <v>195225.89131192499</v>
      </c>
      <c r="R311">
        <v>126.394809304817</v>
      </c>
      <c r="S311">
        <v>693.04970226124499</v>
      </c>
      <c r="T311">
        <v>0.525589349825626</v>
      </c>
      <c r="U311">
        <v>0.21042213085415501</v>
      </c>
      <c r="V311">
        <v>0.33574666793436497</v>
      </c>
      <c r="W311">
        <v>8.1549634333540399E-2</v>
      </c>
      <c r="X311">
        <v>0.37228156687793801</v>
      </c>
      <c r="Y311" s="1">
        <v>0</v>
      </c>
      <c r="Z311">
        <v>0.24742481141185399</v>
      </c>
      <c r="AA311">
        <v>3.5402389469695701E-4</v>
      </c>
      <c r="AB311">
        <v>8.2170121623528995E-3</v>
      </c>
      <c r="AC311">
        <v>1.26452180725734E-3</v>
      </c>
      <c r="AD311" s="1">
        <v>0</v>
      </c>
      <c r="AE311" s="3">
        <v>1.5164518699388599E-3</v>
      </c>
      <c r="AF311" s="3">
        <v>5.1976501342791198E-3</v>
      </c>
      <c r="AG311" s="3">
        <v>1.9365105509924201E-3</v>
      </c>
      <c r="AH311">
        <v>5.41141506064052</v>
      </c>
      <c r="AI311">
        <v>0.26362144466839699</v>
      </c>
      <c r="AJ311">
        <v>1295.5317959531501</v>
      </c>
      <c r="AK311" t="s">
        <v>95</v>
      </c>
      <c r="AL311" t="s">
        <v>96</v>
      </c>
      <c r="AM311">
        <v>253472368386.79999</v>
      </c>
      <c r="AN311" s="7">
        <v>1635320</v>
      </c>
      <c r="AO311" s="1">
        <f t="shared" si="91"/>
        <v>1.1634200299680538E-2</v>
      </c>
      <c r="AP311" s="8">
        <f t="shared" si="92"/>
        <v>13.101454001170476</v>
      </c>
      <c r="AQ311" s="50">
        <f t="shared" si="95"/>
        <v>0.7</v>
      </c>
      <c r="AR311" s="15">
        <f t="shared" si="93"/>
        <v>7.2439978776130953E-3</v>
      </c>
      <c r="AS311" s="15">
        <f t="shared" si="94"/>
        <v>-0.11020746775843804</v>
      </c>
      <c r="AT311">
        <f t="shared" si="90"/>
        <v>3.6383550939953838E-3</v>
      </c>
    </row>
    <row r="312" spans="1:46" x14ac:dyDescent="0.25">
      <c r="A312" t="s">
        <v>37</v>
      </c>
      <c r="B312">
        <v>15.5065790666201</v>
      </c>
      <c r="C312">
        <v>1.50802260795327E-2</v>
      </c>
      <c r="D312">
        <v>16.668292508223399</v>
      </c>
      <c r="E312">
        <v>-17.377447641196898</v>
      </c>
      <c r="F312" s="1">
        <v>0</v>
      </c>
      <c r="G312" s="1">
        <v>0</v>
      </c>
      <c r="H312">
        <v>3.5748407400533</v>
      </c>
      <c r="I312">
        <v>36.961437664080997</v>
      </c>
      <c r="J312">
        <v>36.547262003427903</v>
      </c>
      <c r="K312">
        <v>-15.6984093227007</v>
      </c>
      <c r="L312">
        <v>62.8800615386183</v>
      </c>
      <c r="M312">
        <v>53.272114746610498</v>
      </c>
      <c r="N312">
        <v>93.601830864731795</v>
      </c>
      <c r="O312">
        <v>65.340311849996397</v>
      </c>
      <c r="P312">
        <v>153738.775355155</v>
      </c>
      <c r="Q312">
        <v>194426.69973023699</v>
      </c>
      <c r="R312">
        <v>126.333409910565</v>
      </c>
      <c r="S312">
        <v>705.90164888603204</v>
      </c>
      <c r="T312">
        <v>0.49125045389855498</v>
      </c>
      <c r="U312">
        <v>0.20806285558941201</v>
      </c>
      <c r="V312">
        <v>0.35686778101239303</v>
      </c>
      <c r="W312">
        <v>7.9349222047331899E-2</v>
      </c>
      <c r="X312">
        <v>0.355720141350862</v>
      </c>
      <c r="Y312" s="1">
        <v>0</v>
      </c>
      <c r="Z312">
        <v>0.28960767870294302</v>
      </c>
      <c r="AA312">
        <v>3.6396333268354599E-4</v>
      </c>
      <c r="AB312">
        <v>8.5541221391414596E-3</v>
      </c>
      <c r="AC312">
        <v>1.1831401754314201E-3</v>
      </c>
      <c r="AD312" s="1">
        <v>0</v>
      </c>
      <c r="AE312" s="3">
        <v>2.05338424852849E-3</v>
      </c>
      <c r="AF312" s="3">
        <v>6.4374902052064496E-3</v>
      </c>
      <c r="AG312" s="3">
        <v>2.9256504391048E-3</v>
      </c>
      <c r="AH312">
        <v>6.1996107037749999</v>
      </c>
      <c r="AI312">
        <v>0.31572799933219398</v>
      </c>
      <c r="AJ312">
        <v>1798.3114986186399</v>
      </c>
      <c r="AK312" t="s">
        <v>97</v>
      </c>
      <c r="AL312" t="s">
        <v>98</v>
      </c>
      <c r="AM312">
        <v>356896418831.90002</v>
      </c>
      <c r="AN312" s="7">
        <v>2321447</v>
      </c>
      <c r="AO312" s="1">
        <f t="shared" si="91"/>
        <v>1.2825540065729618E-2</v>
      </c>
      <c r="AP312" s="8">
        <f t="shared" si="92"/>
        <v>14.350086281875862</v>
      </c>
      <c r="AQ312" s="50">
        <f t="shared" si="95"/>
        <v>0.7</v>
      </c>
      <c r="AR312" s="15">
        <f t="shared" si="93"/>
        <v>8.0591347119974177E-2</v>
      </c>
      <c r="AS312" s="15">
        <f t="shared" si="94"/>
        <v>-6.9696007616266709E-2</v>
      </c>
      <c r="AT312">
        <f t="shared" si="90"/>
        <v>4.5062431436445147E-3</v>
      </c>
    </row>
    <row r="313" spans="1:46" x14ac:dyDescent="0.25">
      <c r="A313" t="s">
        <v>37</v>
      </c>
      <c r="B313">
        <v>16.566549539000398</v>
      </c>
      <c r="C313">
        <v>1.5925088105683199E-2</v>
      </c>
      <c r="D313">
        <v>17.522038217713501</v>
      </c>
      <c r="E313">
        <v>-4.4124220391383799</v>
      </c>
      <c r="F313" s="1">
        <v>0</v>
      </c>
      <c r="G313" s="1">
        <v>0</v>
      </c>
      <c r="H313">
        <v>3.79486244957124</v>
      </c>
      <c r="I313">
        <v>59.507865546324702</v>
      </c>
      <c r="J313">
        <v>59.147793742627798</v>
      </c>
      <c r="K313">
        <v>4.0197121920132002</v>
      </c>
      <c r="L313">
        <v>86.8651911766636</v>
      </c>
      <c r="M313">
        <v>53.304455547251202</v>
      </c>
      <c r="N313">
        <v>93.4855114763823</v>
      </c>
      <c r="O313">
        <v>64.045507652094798</v>
      </c>
      <c r="P313">
        <v>145583.35227259199</v>
      </c>
      <c r="Q313">
        <v>186196.83424562201</v>
      </c>
      <c r="R313">
        <v>126.545947622376</v>
      </c>
      <c r="S313">
        <v>704.15249120709302</v>
      </c>
      <c r="T313">
        <v>0.50836005726815103</v>
      </c>
      <c r="U313">
        <v>0.23119802042392101</v>
      </c>
      <c r="V313">
        <v>0.34428667423855402</v>
      </c>
      <c r="W313">
        <v>7.3665520608410404E-2</v>
      </c>
      <c r="X313">
        <v>0.35084978472911299</v>
      </c>
      <c r="Y313" s="1">
        <v>0</v>
      </c>
      <c r="Z313">
        <v>0.28486972285765999</v>
      </c>
      <c r="AA313">
        <v>3.6821505202169801E-4</v>
      </c>
      <c r="AB313">
        <v>8.5643527912684699E-3</v>
      </c>
      <c r="AC313">
        <v>1.21966220389976E-3</v>
      </c>
      <c r="AD313" s="1">
        <v>0</v>
      </c>
      <c r="AE313" s="3">
        <v>2.9963264473033199E-3</v>
      </c>
      <c r="AF313" s="3">
        <v>7.0690477556205897E-3</v>
      </c>
      <c r="AG313" s="3">
        <v>2.7765460813131298E-3</v>
      </c>
      <c r="AH313">
        <v>6.6974662822009599</v>
      </c>
      <c r="AI313">
        <v>0.344714050718611</v>
      </c>
      <c r="AJ313">
        <v>2682.8131932702299</v>
      </c>
      <c r="AK313" t="s">
        <v>99</v>
      </c>
      <c r="AL313" t="s">
        <v>100</v>
      </c>
      <c r="AM313">
        <v>287846093863.20001</v>
      </c>
      <c r="AN313" s="7">
        <v>1977191</v>
      </c>
      <c r="AO313" s="1">
        <f t="shared" si="91"/>
        <v>1.3281396576835788E-2</v>
      </c>
      <c r="AP313" s="8">
        <f t="shared" si="92"/>
        <v>14.823498770094169</v>
      </c>
      <c r="AQ313" s="50">
        <f t="shared" si="95"/>
        <v>0.7</v>
      </c>
      <c r="AR313" s="15">
        <f t="shared" si="93"/>
        <v>0.11758700128358135</v>
      </c>
      <c r="AS313" s="15">
        <f t="shared" si="94"/>
        <v>-5.4530681125165792E-2</v>
      </c>
      <c r="AT313">
        <f t="shared" ref="AT313:AT320" si="96">AQ313*AF313</f>
        <v>4.9483334289344124E-3</v>
      </c>
    </row>
    <row r="314" spans="1:46" x14ac:dyDescent="0.25">
      <c r="A314" t="s">
        <v>37</v>
      </c>
      <c r="B314">
        <v>18.181541073145901</v>
      </c>
      <c r="C314">
        <v>1.7613640151304299E-2</v>
      </c>
      <c r="D314">
        <v>19.204367444577102</v>
      </c>
      <c r="E314">
        <v>6.2548378229649604</v>
      </c>
      <c r="F314" s="1">
        <v>0</v>
      </c>
      <c r="G314" s="1">
        <v>0</v>
      </c>
      <c r="H314">
        <v>4.0206698564798904</v>
      </c>
      <c r="I314">
        <v>82.323202552754907</v>
      </c>
      <c r="J314">
        <v>81.4169406915736</v>
      </c>
      <c r="K314">
        <v>26.628926255306101</v>
      </c>
      <c r="L314">
        <v>111.453422794685</v>
      </c>
      <c r="M314">
        <v>52.493140716328199</v>
      </c>
      <c r="N314">
        <v>93.344000503352305</v>
      </c>
      <c r="O314">
        <v>63.9270227702319</v>
      </c>
      <c r="P314">
        <v>136643.16435645099</v>
      </c>
      <c r="Q314">
        <v>174578.16982143401</v>
      </c>
      <c r="R314">
        <v>127.96602930352</v>
      </c>
      <c r="S314">
        <v>700.46851492796497</v>
      </c>
      <c r="T314">
        <v>0.53451264906783702</v>
      </c>
      <c r="U314">
        <v>0.27409286630214102</v>
      </c>
      <c r="V314">
        <v>0.26878702282817202</v>
      </c>
      <c r="W314">
        <v>7.5049851806951798E-2</v>
      </c>
      <c r="X314">
        <v>0.38207025906273401</v>
      </c>
      <c r="Y314" s="1">
        <v>0</v>
      </c>
      <c r="Z314">
        <v>0.25532832441500702</v>
      </c>
      <c r="AA314">
        <v>3.6718613508330498E-4</v>
      </c>
      <c r="AB314">
        <v>8.6649130378597498E-3</v>
      </c>
      <c r="AC314">
        <v>1.36161649382866E-3</v>
      </c>
      <c r="AD314" s="1">
        <v>0</v>
      </c>
      <c r="AE314" s="3">
        <v>4.0974696291349796E-3</v>
      </c>
      <c r="AF314" s="3">
        <v>7.25881114158391E-3</v>
      </c>
      <c r="AG314" s="3">
        <v>3.1224892877678499E-3</v>
      </c>
      <c r="AH314">
        <v>6.9068719018384703</v>
      </c>
      <c r="AI314">
        <v>0.35191179304140602</v>
      </c>
      <c r="AJ314">
        <v>3551.3374156682999</v>
      </c>
      <c r="AK314" t="s">
        <v>101</v>
      </c>
      <c r="AL314" t="s">
        <v>102</v>
      </c>
      <c r="AM314">
        <v>202481940238.32001</v>
      </c>
      <c r="AN314" s="7">
        <v>1481830</v>
      </c>
      <c r="AO314" s="1">
        <f t="shared" si="91"/>
        <v>1.3506723059401609E-2</v>
      </c>
      <c r="AP314" s="8">
        <f t="shared" si="92"/>
        <v>15.056616106662201</v>
      </c>
      <c r="AQ314" s="50">
        <f t="shared" si="95"/>
        <v>0.7</v>
      </c>
      <c r="AR314" s="15">
        <f t="shared" si="93"/>
        <v>0.20754497188123122</v>
      </c>
      <c r="AS314" s="15">
        <f t="shared" si="94"/>
        <v>-5.3260091715232494E-2</v>
      </c>
      <c r="AT314">
        <f t="shared" si="96"/>
        <v>5.0811677991087368E-3</v>
      </c>
    </row>
    <row r="315" spans="1:46" x14ac:dyDescent="0.25">
      <c r="A315" t="s">
        <v>37</v>
      </c>
      <c r="B315">
        <v>18.816159158551301</v>
      </c>
      <c r="C315">
        <v>1.83349845588839E-2</v>
      </c>
      <c r="D315">
        <v>19.913416558494799</v>
      </c>
      <c r="E315">
        <v>15.161153080504601</v>
      </c>
      <c r="F315" s="1">
        <v>0</v>
      </c>
      <c r="G315" s="1">
        <v>0</v>
      </c>
      <c r="H315">
        <v>4.2592730559411001</v>
      </c>
      <c r="I315">
        <v>104.857769821776</v>
      </c>
      <c r="J315">
        <v>103.990833690359</v>
      </c>
      <c r="K315">
        <v>51.887927843631601</v>
      </c>
      <c r="L315">
        <v>135.99330692681099</v>
      </c>
      <c r="M315">
        <v>50.712252761935801</v>
      </c>
      <c r="N315">
        <v>93.564038067106296</v>
      </c>
      <c r="O315">
        <v>65.118365282782804</v>
      </c>
      <c r="P315">
        <v>127766.075452804</v>
      </c>
      <c r="Q315">
        <v>162997.816864266</v>
      </c>
      <c r="R315">
        <v>130.13835169824401</v>
      </c>
      <c r="S315">
        <v>695.72173914733503</v>
      </c>
      <c r="T315">
        <v>0.58735125592716897</v>
      </c>
      <c r="U315">
        <v>0.30323559202602901</v>
      </c>
      <c r="V315">
        <v>0.14051511981745299</v>
      </c>
      <c r="W315">
        <v>8.5817469899198404E-2</v>
      </c>
      <c r="X315">
        <v>0.470431818257318</v>
      </c>
      <c r="Y315" s="1">
        <v>0</v>
      </c>
      <c r="Z315">
        <v>0.18089753723263699</v>
      </c>
      <c r="AA315">
        <v>3.60326475170158E-4</v>
      </c>
      <c r="AB315">
        <v>8.3787514673225993E-3</v>
      </c>
      <c r="AC315">
        <v>1.6652801361315599E-3</v>
      </c>
      <c r="AD315" s="1">
        <v>0</v>
      </c>
      <c r="AE315" s="3">
        <v>4.2173707014679304E-3</v>
      </c>
      <c r="AF315" s="3">
        <v>7.1370013570699496E-3</v>
      </c>
      <c r="AG315" s="3">
        <v>3.71328842911021E-3</v>
      </c>
      <c r="AH315">
        <v>6.9070567621090699</v>
      </c>
      <c r="AI315">
        <v>0.344301898915088</v>
      </c>
      <c r="AJ315">
        <v>4320.1321242922504</v>
      </c>
      <c r="AK315" t="s">
        <v>103</v>
      </c>
      <c r="AL315" t="s">
        <v>104</v>
      </c>
      <c r="AM315">
        <v>97003070869.580002</v>
      </c>
      <c r="AN315" s="7">
        <v>759224</v>
      </c>
      <c r="AO315" s="1">
        <f t="shared" si="91"/>
        <v>1.3148466289729141E-2</v>
      </c>
      <c r="AP315" s="8">
        <f t="shared" si="92"/>
        <v>14.685697415040622</v>
      </c>
      <c r="AQ315" s="50">
        <f t="shared" si="95"/>
        <v>0.7</v>
      </c>
      <c r="AR315" s="15">
        <f t="shared" si="93"/>
        <v>0.28125744571588362</v>
      </c>
      <c r="AS315" s="15">
        <f t="shared" si="94"/>
        <v>-5.5101413497796958E-2</v>
      </c>
      <c r="AT315">
        <f t="shared" si="96"/>
        <v>4.9959009499489643E-3</v>
      </c>
    </row>
    <row r="316" spans="1:46" x14ac:dyDescent="0.25">
      <c r="A316" t="s">
        <v>37</v>
      </c>
      <c r="B316">
        <v>19.917040942182801</v>
      </c>
      <c r="C316">
        <v>1.91000059118E-2</v>
      </c>
      <c r="D316">
        <v>20.659162035332201</v>
      </c>
      <c r="E316">
        <v>21.137598889084199</v>
      </c>
      <c r="F316" s="1">
        <v>0</v>
      </c>
      <c r="G316" s="1">
        <v>0</v>
      </c>
      <c r="H316">
        <v>4.4624010920935202</v>
      </c>
      <c r="I316">
        <v>129.286490468007</v>
      </c>
      <c r="J316">
        <v>128.30734370287399</v>
      </c>
      <c r="K316">
        <v>77.747995684522607</v>
      </c>
      <c r="L316">
        <v>161.562518657308</v>
      </c>
      <c r="M316">
        <v>48.727058127069498</v>
      </c>
      <c r="N316">
        <v>93.653442423441604</v>
      </c>
      <c r="O316">
        <v>66.490645812575707</v>
      </c>
      <c r="P316">
        <v>123212.437361043</v>
      </c>
      <c r="Q316">
        <v>156580.22358432499</v>
      </c>
      <c r="R316">
        <v>132.18691009391799</v>
      </c>
      <c r="S316">
        <v>695.44062223584899</v>
      </c>
      <c r="T316">
        <v>0.63097563528508904</v>
      </c>
      <c r="U316">
        <v>0.317167195768701</v>
      </c>
      <c r="V316">
        <v>5.0066571132171597E-2</v>
      </c>
      <c r="W316">
        <v>9.6467230166581805E-2</v>
      </c>
      <c r="X316">
        <v>0.53629900293254396</v>
      </c>
      <c r="Y316" s="1">
        <v>0</v>
      </c>
      <c r="Z316">
        <v>0.118104920009625</v>
      </c>
      <c r="AA316">
        <v>3.5039231949440401E-4</v>
      </c>
      <c r="AB316">
        <v>8.19203109310742E-3</v>
      </c>
      <c r="AC316">
        <v>1.9243221901668901E-3</v>
      </c>
      <c r="AD316" s="1">
        <v>0</v>
      </c>
      <c r="AE316" s="3">
        <v>4.50798608841467E-3</v>
      </c>
      <c r="AF316" s="3">
        <v>6.9326259302737404E-3</v>
      </c>
      <c r="AG316" s="3">
        <v>4.1252898860763901E-3</v>
      </c>
      <c r="AH316">
        <v>6.84860449952376</v>
      </c>
      <c r="AI316">
        <v>0.31579344672563398</v>
      </c>
      <c r="AJ316">
        <v>4975.3657456702604</v>
      </c>
      <c r="AK316" t="s">
        <v>105</v>
      </c>
      <c r="AL316" t="s">
        <v>106</v>
      </c>
      <c r="AM316">
        <v>57863640895.68</v>
      </c>
      <c r="AN316" s="7">
        <v>469625</v>
      </c>
      <c r="AO316" s="1">
        <f t="shared" si="91"/>
        <v>1.2821819387275923E-2</v>
      </c>
      <c r="AP316" s="8">
        <f t="shared" si="92"/>
        <v>14.346212408623504</v>
      </c>
      <c r="AQ316" s="50">
        <f t="shared" si="95"/>
        <v>0.7</v>
      </c>
      <c r="AR316" s="15">
        <f t="shared" si="93"/>
        <v>0.38831354052799849</v>
      </c>
      <c r="AS316" s="15">
        <f t="shared" si="94"/>
        <v>-3.5922129459084129E-2</v>
      </c>
      <c r="AT316">
        <f t="shared" si="96"/>
        <v>4.8528381511916182E-3</v>
      </c>
    </row>
    <row r="317" spans="1:46" x14ac:dyDescent="0.25">
      <c r="A317" t="s">
        <v>37</v>
      </c>
      <c r="B317">
        <v>20.825273060165198</v>
      </c>
      <c r="C317">
        <v>1.9519441608674901E-2</v>
      </c>
      <c r="D317">
        <v>21.0653224188449</v>
      </c>
      <c r="E317">
        <v>33.034253923666398</v>
      </c>
      <c r="F317" s="1">
        <v>0</v>
      </c>
      <c r="G317" s="1">
        <v>0</v>
      </c>
      <c r="H317">
        <v>4.6048929181009202</v>
      </c>
      <c r="I317">
        <v>151.953168714329</v>
      </c>
      <c r="J317">
        <v>151.62452923077299</v>
      </c>
      <c r="K317">
        <v>97.755527617518297</v>
      </c>
      <c r="L317">
        <v>185.49016394176499</v>
      </c>
      <c r="M317">
        <v>48.1387110073386</v>
      </c>
      <c r="N317">
        <v>93.295509025269993</v>
      </c>
      <c r="O317">
        <v>65.473388290416196</v>
      </c>
      <c r="P317">
        <v>118447.211109786</v>
      </c>
      <c r="Q317">
        <v>151704.93171759101</v>
      </c>
      <c r="R317">
        <v>132.62975806220601</v>
      </c>
      <c r="S317">
        <v>698.62122931710405</v>
      </c>
      <c r="T317">
        <v>0.63734689579208403</v>
      </c>
      <c r="U317">
        <v>0.31110334867255701</v>
      </c>
      <c r="V317">
        <v>2.1698008021619399E-2</v>
      </c>
      <c r="W317">
        <v>8.9727255288006194E-2</v>
      </c>
      <c r="X317">
        <v>0.57747138801781595</v>
      </c>
      <c r="Y317" s="1">
        <v>0</v>
      </c>
      <c r="Z317">
        <v>0.10879912476077699</v>
      </c>
      <c r="AA317">
        <v>3.56081541320278E-4</v>
      </c>
      <c r="AB317">
        <v>8.1893496472445499E-3</v>
      </c>
      <c r="AC317">
        <v>1.9081009677436301E-3</v>
      </c>
      <c r="AD317" s="1">
        <v>0</v>
      </c>
      <c r="AE317" s="3">
        <v>5.18974523481135E-3</v>
      </c>
      <c r="AF317" s="3">
        <v>7.3586806031368402E-3</v>
      </c>
      <c r="AG317" s="3">
        <v>3.8761766282015401E-3</v>
      </c>
      <c r="AH317">
        <v>7.2631886613393499</v>
      </c>
      <c r="AI317">
        <v>0.33626747024602299</v>
      </c>
      <c r="AJ317">
        <v>5583.8654174646699</v>
      </c>
      <c r="AK317" t="s">
        <v>107</v>
      </c>
      <c r="AL317" t="s">
        <v>108</v>
      </c>
      <c r="AM317">
        <v>26419887332.459999</v>
      </c>
      <c r="AN317" s="7">
        <v>223052</v>
      </c>
      <c r="AO317" s="1">
        <f t="shared" si="91"/>
        <v>1.3123253135453499E-2</v>
      </c>
      <c r="AP317" s="8">
        <f t="shared" si="92"/>
        <v>14.659537310226078</v>
      </c>
      <c r="AQ317" s="50">
        <f t="shared" si="95"/>
        <v>0.7</v>
      </c>
      <c r="AR317" s="15">
        <f t="shared" si="93"/>
        <v>0.42059552218186846</v>
      </c>
      <c r="AS317" s="15">
        <f t="shared" si="94"/>
        <v>-1.139547517511319E-2</v>
      </c>
      <c r="AT317">
        <f t="shared" si="96"/>
        <v>5.151076422195788E-3</v>
      </c>
    </row>
    <row r="318" spans="1:46" x14ac:dyDescent="0.25">
      <c r="A318" t="s">
        <v>37</v>
      </c>
      <c r="B318">
        <v>20.7263482709828</v>
      </c>
      <c r="C318">
        <v>1.88061127242776E-2</v>
      </c>
      <c r="D318">
        <v>20.373430213895102</v>
      </c>
      <c r="E318">
        <v>51.949260033846699</v>
      </c>
      <c r="F318" s="1">
        <v>0</v>
      </c>
      <c r="G318" s="1">
        <v>0</v>
      </c>
      <c r="H318">
        <v>4.80525967874238</v>
      </c>
      <c r="I318">
        <v>175.743032051721</v>
      </c>
      <c r="J318">
        <v>175.62254326227699</v>
      </c>
      <c r="K318">
        <v>120.545902004827</v>
      </c>
      <c r="L318">
        <v>210.80697536672599</v>
      </c>
      <c r="M318">
        <v>47.858107827386</v>
      </c>
      <c r="N318">
        <v>93.084142203559296</v>
      </c>
      <c r="O318">
        <v>65.0873728937582</v>
      </c>
      <c r="P318">
        <v>113189.73662524601</v>
      </c>
      <c r="Q318">
        <v>145424.20624014499</v>
      </c>
      <c r="R318">
        <v>132.72776647746699</v>
      </c>
      <c r="S318">
        <v>696.716275092513</v>
      </c>
      <c r="T318">
        <v>0.65107235649304296</v>
      </c>
      <c r="U318">
        <v>0.29077781234459399</v>
      </c>
      <c r="V318">
        <v>1.63891213780844E-2</v>
      </c>
      <c r="W318">
        <v>7.9993869668511297E-2</v>
      </c>
      <c r="X318">
        <v>0.61283919660880903</v>
      </c>
      <c r="Y318" s="1">
        <v>0</v>
      </c>
      <c r="Z318">
        <v>0.107393370790034</v>
      </c>
      <c r="AA318">
        <v>3.56514197216315E-4</v>
      </c>
      <c r="AB318">
        <v>8.0463483396256107E-3</v>
      </c>
      <c r="AC318">
        <v>1.8898815764000201E-3</v>
      </c>
      <c r="AD318" s="1">
        <v>0</v>
      </c>
      <c r="AE318" s="3">
        <v>5.2245602597369599E-3</v>
      </c>
      <c r="AF318" s="3">
        <v>7.49578745150701E-3</v>
      </c>
      <c r="AG318" s="3">
        <v>3.2887738593058002E-3</v>
      </c>
      <c r="AH318">
        <v>7.4637117231161296</v>
      </c>
      <c r="AI318">
        <v>0.33633676004547802</v>
      </c>
      <c r="AJ318">
        <v>6363.0077937331398</v>
      </c>
      <c r="AK318" t="s">
        <v>109</v>
      </c>
      <c r="AL318" t="s">
        <v>110</v>
      </c>
      <c r="AM318">
        <v>11185975721.99</v>
      </c>
      <c r="AN318" s="7">
        <v>98825</v>
      </c>
      <c r="AO318" s="1">
        <f t="shared" si="91"/>
        <v>1.308666936912304E-2</v>
      </c>
      <c r="AP318" s="8">
        <f t="shared" si="92"/>
        <v>14.621566463113133</v>
      </c>
      <c r="AQ318" s="50">
        <f t="shared" si="95"/>
        <v>0.7</v>
      </c>
      <c r="AR318" s="15">
        <f t="shared" si="93"/>
        <v>0.41751899998338993</v>
      </c>
      <c r="AS318" s="15">
        <f t="shared" si="94"/>
        <v>1.7322466240711876E-2</v>
      </c>
      <c r="AT318">
        <f t="shared" si="96"/>
        <v>5.2470512160549066E-3</v>
      </c>
    </row>
    <row r="319" spans="1:46" x14ac:dyDescent="0.25">
      <c r="A319" t="s">
        <v>37</v>
      </c>
      <c r="B319">
        <v>20.294656856634699</v>
      </c>
      <c r="C319">
        <v>1.85277509843251E-2</v>
      </c>
      <c r="D319">
        <v>20.1019290359853</v>
      </c>
      <c r="E319">
        <v>70.906129798112005</v>
      </c>
      <c r="F319" s="1">
        <v>0</v>
      </c>
      <c r="G319" s="1">
        <v>0</v>
      </c>
      <c r="H319">
        <v>4.9913456611185696</v>
      </c>
      <c r="I319">
        <v>196.26934217014499</v>
      </c>
      <c r="J319">
        <v>196.47149404668801</v>
      </c>
      <c r="K319">
        <v>138.80968029117</v>
      </c>
      <c r="L319">
        <v>233.99435635861499</v>
      </c>
      <c r="M319">
        <v>48.036610556031</v>
      </c>
      <c r="N319">
        <v>92.721616985338301</v>
      </c>
      <c r="O319">
        <v>64.095170936263202</v>
      </c>
      <c r="P319">
        <v>104936.800151741</v>
      </c>
      <c r="Q319">
        <v>132187.42702214001</v>
      </c>
      <c r="R319">
        <v>132.669671326616</v>
      </c>
      <c r="S319">
        <v>700.53221196223706</v>
      </c>
      <c r="T319">
        <v>0.65725661703796301</v>
      </c>
      <c r="U319">
        <v>0.29735088300961099</v>
      </c>
      <c r="V319">
        <v>1.3191881824133399E-2</v>
      </c>
      <c r="W319">
        <v>8.2224553378992399E-2</v>
      </c>
      <c r="X319">
        <v>0.60723268178726197</v>
      </c>
      <c r="Y319" s="1">
        <v>0</v>
      </c>
      <c r="Z319">
        <v>0.107892010358696</v>
      </c>
      <c r="AA319">
        <v>3.7170779347302398E-4</v>
      </c>
      <c r="AB319">
        <v>8.0431791548735802E-3</v>
      </c>
      <c r="AC319">
        <v>1.5148181984013199E-3</v>
      </c>
      <c r="AD319" s="1">
        <v>0</v>
      </c>
      <c r="AE319" s="3">
        <v>5.28270100593953E-3</v>
      </c>
      <c r="AF319" s="3">
        <v>7.7144912437939403E-3</v>
      </c>
      <c r="AG319" s="3">
        <v>3.3153021808488602E-3</v>
      </c>
      <c r="AH319">
        <v>7.7144988642581902</v>
      </c>
      <c r="AI319">
        <v>0.35242833140264801</v>
      </c>
      <c r="AJ319">
        <v>7162.8584963845797</v>
      </c>
      <c r="AK319" t="s">
        <v>111</v>
      </c>
      <c r="AL319" t="s">
        <v>112</v>
      </c>
      <c r="AM319">
        <v>3374767492.8800001</v>
      </c>
      <c r="AN319" s="7">
        <v>32160</v>
      </c>
      <c r="AO319" s="1">
        <f t="shared" si="91"/>
        <v>1.3252008278161212E-2</v>
      </c>
      <c r="AP319" s="8">
        <f t="shared" si="92"/>
        <v>14.793051152610548</v>
      </c>
      <c r="AQ319" s="50">
        <f t="shared" si="95"/>
        <v>0.7</v>
      </c>
      <c r="AR319" s="15">
        <f t="shared" si="93"/>
        <v>0.37190473062436991</v>
      </c>
      <c r="AS319" s="15">
        <f t="shared" si="94"/>
        <v>9.5875286548066097E-3</v>
      </c>
      <c r="AT319">
        <f t="shared" si="96"/>
        <v>5.400143870655758E-3</v>
      </c>
    </row>
    <row r="320" spans="1:46" x14ac:dyDescent="0.25">
      <c r="A320" t="s">
        <v>37</v>
      </c>
      <c r="B320">
        <v>20.624642812177999</v>
      </c>
      <c r="C320">
        <v>1.7299718707650302E-2</v>
      </c>
      <c r="D320">
        <v>18.8940035335517</v>
      </c>
      <c r="E320">
        <v>160.20121831241701</v>
      </c>
      <c r="F320" s="1">
        <v>0</v>
      </c>
      <c r="G320" s="1">
        <v>0</v>
      </c>
      <c r="H320">
        <v>5.6906383454909903</v>
      </c>
      <c r="I320">
        <v>238.24362428073101</v>
      </c>
      <c r="J320">
        <v>244.22019601493599</v>
      </c>
      <c r="K320">
        <v>196.76343866064801</v>
      </c>
      <c r="L320">
        <v>281.04856152799999</v>
      </c>
      <c r="M320">
        <v>50.099189572138997</v>
      </c>
      <c r="N320">
        <v>91.285763612052406</v>
      </c>
      <c r="O320">
        <v>64.658620688218704</v>
      </c>
      <c r="P320">
        <v>92524.6132217165</v>
      </c>
      <c r="Q320">
        <v>114972.397700316</v>
      </c>
      <c r="R320">
        <v>130.15922900173399</v>
      </c>
      <c r="S320">
        <v>662.16144674181396</v>
      </c>
      <c r="T320">
        <v>0.40793602551001901</v>
      </c>
      <c r="U320">
        <v>0.47724696881922402</v>
      </c>
      <c r="V320">
        <v>0.125932677355623</v>
      </c>
      <c r="W320">
        <v>5.50577311858374E-2</v>
      </c>
      <c r="X320">
        <v>0.34176262263931401</v>
      </c>
      <c r="Y320" s="1">
        <v>0</v>
      </c>
      <c r="Z320">
        <v>0.40937090316799901</v>
      </c>
      <c r="AA320">
        <v>3.6897418373741899E-4</v>
      </c>
      <c r="AB320">
        <v>7.3249295993285703E-3</v>
      </c>
      <c r="AC320">
        <v>7.3554513096765804E-4</v>
      </c>
      <c r="AD320" s="1">
        <v>0</v>
      </c>
      <c r="AE320" s="3">
        <v>5.7069857500606103E-3</v>
      </c>
      <c r="AF320" s="3">
        <v>7.1639618243555699E-3</v>
      </c>
      <c r="AG320" s="3">
        <v>3.1632935103764201E-3</v>
      </c>
      <c r="AH320">
        <v>6.9856836180674398</v>
      </c>
      <c r="AI320">
        <v>0.32990609309315899</v>
      </c>
      <c r="AJ320">
        <v>8897.6951282187201</v>
      </c>
      <c r="AK320" t="s">
        <v>113</v>
      </c>
      <c r="AL320" t="s">
        <v>114</v>
      </c>
      <c r="AM320">
        <v>1138422841.0799999</v>
      </c>
      <c r="AN320" s="7">
        <v>12304</v>
      </c>
      <c r="AO320" s="1">
        <f t="shared" si="91"/>
        <v>1.2195931988161889E-2</v>
      </c>
      <c r="AP320" s="8">
        <f t="shared" si="92"/>
        <v>13.692264036795898</v>
      </c>
      <c r="AQ320" s="50">
        <f t="shared" si="95"/>
        <v>0.7</v>
      </c>
      <c r="AR320" s="15">
        <f t="shared" si="93"/>
        <v>0.50629894053696134</v>
      </c>
      <c r="AS320" s="15">
        <f t="shared" si="94"/>
        <v>9.159727717595989E-2</v>
      </c>
      <c r="AT320">
        <f t="shared" si="96"/>
        <v>5.0147732770488987E-3</v>
      </c>
    </row>
    <row r="325" spans="1:47" x14ac:dyDescent="0.25">
      <c r="AO325" t="s">
        <v>226</v>
      </c>
      <c r="AP325" t="s">
        <v>227</v>
      </c>
      <c r="AQ325" t="s">
        <v>228</v>
      </c>
      <c r="AR325" t="s">
        <v>229</v>
      </c>
      <c r="AS325" t="s">
        <v>244</v>
      </c>
    </row>
    <row r="326" spans="1:47" x14ac:dyDescent="0.25">
      <c r="A326" t="s">
        <v>0</v>
      </c>
      <c r="B326" t="s">
        <v>1</v>
      </c>
      <c r="C326" t="s">
        <v>2</v>
      </c>
      <c r="D326" t="s">
        <v>3</v>
      </c>
      <c r="E326" t="s">
        <v>5</v>
      </c>
      <c r="F326" t="s">
        <v>6</v>
      </c>
      <c r="G326" t="s">
        <v>208</v>
      </c>
      <c r="H326" t="s">
        <v>7</v>
      </c>
      <c r="I326" t="s">
        <v>8</v>
      </c>
      <c r="J326" t="s">
        <v>134</v>
      </c>
      <c r="K326" t="s">
        <v>143</v>
      </c>
      <c r="L326" t="s">
        <v>9</v>
      </c>
      <c r="M326" t="s">
        <v>10</v>
      </c>
      <c r="N326" t="s">
        <v>11</v>
      </c>
      <c r="O326" t="s">
        <v>13</v>
      </c>
      <c r="P326" t="s">
        <v>14</v>
      </c>
      <c r="Q326" t="s">
        <v>15</v>
      </c>
      <c r="R326" t="s">
        <v>16</v>
      </c>
      <c r="S326" t="s">
        <v>17</v>
      </c>
      <c r="T326" t="s">
        <v>18</v>
      </c>
      <c r="U326" t="s">
        <v>20</v>
      </c>
      <c r="V326" t="s">
        <v>21</v>
      </c>
      <c r="W326" t="s">
        <v>22</v>
      </c>
      <c r="X326" t="s">
        <v>23</v>
      </c>
      <c r="Y326" t="s">
        <v>24</v>
      </c>
      <c r="Z326" t="s">
        <v>25</v>
      </c>
      <c r="AA326" t="s">
        <v>26</v>
      </c>
      <c r="AB326" t="s">
        <v>27</v>
      </c>
      <c r="AC326" t="s">
        <v>120</v>
      </c>
      <c r="AD326" t="s">
        <v>28</v>
      </c>
      <c r="AE326" s="3" t="s">
        <v>29</v>
      </c>
      <c r="AF326" s="3" t="s">
        <v>233</v>
      </c>
      <c r="AG326" s="3" t="s">
        <v>30</v>
      </c>
      <c r="AH326" t="s">
        <v>31</v>
      </c>
      <c r="AI326" t="s">
        <v>32</v>
      </c>
      <c r="AJ326" t="s">
        <v>33</v>
      </c>
      <c r="AK326" t="s">
        <v>34</v>
      </c>
      <c r="AL326" t="s">
        <v>74</v>
      </c>
      <c r="AM326" t="s">
        <v>35</v>
      </c>
      <c r="AN326" s="7" t="s">
        <v>36</v>
      </c>
      <c r="AO326" s="15">
        <v>1</v>
      </c>
      <c r="AP326" s="15">
        <v>0</v>
      </c>
      <c r="AQ326" s="15">
        <v>0</v>
      </c>
      <c r="AR326" s="15">
        <v>0</v>
      </c>
      <c r="AT326" t="s">
        <v>251</v>
      </c>
      <c r="AU326" t="s">
        <v>249</v>
      </c>
    </row>
    <row r="327" spans="1:47" x14ac:dyDescent="0.25">
      <c r="A327" t="s">
        <v>37</v>
      </c>
      <c r="B327">
        <v>4.6580846465479304</v>
      </c>
      <c r="C327">
        <v>4.1034336238264099E-3</v>
      </c>
      <c r="D327">
        <v>4.8144945749882497</v>
      </c>
      <c r="E327">
        <v>-91.548504492107</v>
      </c>
      <c r="F327" s="1">
        <v>0</v>
      </c>
      <c r="G327" s="1">
        <v>0</v>
      </c>
      <c r="H327">
        <v>2.7725311396792298</v>
      </c>
      <c r="I327">
        <v>-208.58445995039401</v>
      </c>
      <c r="J327">
        <v>-228.630581748819</v>
      </c>
      <c r="K327">
        <v>-212.366381207069</v>
      </c>
      <c r="L327">
        <v>-186.51364209469</v>
      </c>
      <c r="M327">
        <v>27.605394949205401</v>
      </c>
      <c r="N327">
        <v>94.572413812331604</v>
      </c>
      <c r="O327">
        <v>82.027838010915701</v>
      </c>
      <c r="P327">
        <v>180826.925900178</v>
      </c>
      <c r="Q327">
        <v>216366.748378416</v>
      </c>
      <c r="R327">
        <v>85.271313088581607</v>
      </c>
      <c r="S327">
        <v>666.18642540707401</v>
      </c>
      <c r="T327">
        <v>0.66238699185696304</v>
      </c>
      <c r="U327">
        <v>0.25856491746662402</v>
      </c>
      <c r="V327" s="1">
        <v>0</v>
      </c>
      <c r="W327">
        <v>6.9343003852054996E-2</v>
      </c>
      <c r="X327">
        <v>0.67209207868132004</v>
      </c>
      <c r="Y327" s="1">
        <v>0</v>
      </c>
      <c r="Z327">
        <v>0.207960778033701</v>
      </c>
      <c r="AA327">
        <v>2.8816847590778702E-4</v>
      </c>
      <c r="AB327">
        <v>3.9392622925426201E-3</v>
      </c>
      <c r="AC327" s="1">
        <v>2.03498464218679E-7</v>
      </c>
      <c r="AD327" s="1">
        <v>0</v>
      </c>
      <c r="AE327" s="3">
        <v>5.3338285879408301E-6</v>
      </c>
      <c r="AF327" s="3">
        <v>0</v>
      </c>
      <c r="AG327" s="3">
        <v>0</v>
      </c>
      <c r="AH327">
        <v>4.19958669387435</v>
      </c>
      <c r="AI327">
        <v>9.7776392308375301E-2</v>
      </c>
      <c r="AJ327">
        <v>0.27136189163769198</v>
      </c>
      <c r="AK327" t="s">
        <v>77</v>
      </c>
      <c r="AL327" t="s">
        <v>78</v>
      </c>
      <c r="AM327">
        <v>202887810.86000001</v>
      </c>
      <c r="AN327" s="7">
        <v>1122</v>
      </c>
      <c r="AO327" s="1">
        <f>AA327+AB327*$AO$326+AF327*AQ327+AG327*$AR$326</f>
        <v>4.2274307684504074E-3</v>
      </c>
      <c r="AP327" s="8">
        <f>100*(1-(1-AO327)^12)</f>
        <v>4.9566135723757787</v>
      </c>
      <c r="AQ327" s="14">
        <v>1</v>
      </c>
      <c r="AR327" s="15">
        <f>B327/AP327-1</f>
        <v>-6.022840422574216E-2</v>
      </c>
      <c r="AS327" s="15">
        <f>B327/D327-1</f>
        <v>-3.2487299757877675E-2</v>
      </c>
      <c r="AT327">
        <f t="shared" ref="AT327:AT335" si="97">AQ327*AF327</f>
        <v>0</v>
      </c>
      <c r="AU327" s="3">
        <f>AE327+AC327</f>
        <v>5.5373270521595088E-6</v>
      </c>
    </row>
    <row r="328" spans="1:47" x14ac:dyDescent="0.25">
      <c r="A328" t="s">
        <v>37</v>
      </c>
      <c r="B328">
        <v>5.3217503097723498</v>
      </c>
      <c r="C328">
        <v>4.55778735925794E-3</v>
      </c>
      <c r="D328">
        <v>5.3343019948715096</v>
      </c>
      <c r="E328">
        <v>-61.005589442975399</v>
      </c>
      <c r="F328" s="1">
        <v>0</v>
      </c>
      <c r="G328" s="1">
        <v>0</v>
      </c>
      <c r="H328">
        <v>3.0694575680712299</v>
      </c>
      <c r="I328">
        <v>-178.307206073331</v>
      </c>
      <c r="J328">
        <v>-190.61177105748001</v>
      </c>
      <c r="K328">
        <v>-182.185385652077</v>
      </c>
      <c r="L328">
        <v>-158.48565854978699</v>
      </c>
      <c r="M328">
        <v>27.4987998666397</v>
      </c>
      <c r="N328">
        <v>93.102809080944795</v>
      </c>
      <c r="O328">
        <v>80.217782075315796</v>
      </c>
      <c r="P328">
        <v>201304.87178087301</v>
      </c>
      <c r="Q328">
        <v>243756.69469863101</v>
      </c>
      <c r="R328">
        <v>84.246905029459498</v>
      </c>
      <c r="S328">
        <v>653.03974636901103</v>
      </c>
      <c r="T328">
        <v>0.50829650124669601</v>
      </c>
      <c r="U328">
        <v>0.31884929275234603</v>
      </c>
      <c r="V328" s="1">
        <v>0</v>
      </c>
      <c r="W328">
        <v>0.155066330755528</v>
      </c>
      <c r="X328">
        <v>0.52608437649212403</v>
      </c>
      <c r="Y328" s="1">
        <v>0</v>
      </c>
      <c r="Z328">
        <v>0.32866181868883199</v>
      </c>
      <c r="AA328">
        <v>2.9324451857108599E-4</v>
      </c>
      <c r="AB328">
        <v>4.4049234686290599E-3</v>
      </c>
      <c r="AC328">
        <v>3.4471002372048599E-6</v>
      </c>
      <c r="AD328" s="1">
        <v>0</v>
      </c>
      <c r="AE328" s="3">
        <v>1.28904637884466E-4</v>
      </c>
      <c r="AF328" s="3">
        <v>7.10742900643035E-5</v>
      </c>
      <c r="AG328" s="3">
        <v>0</v>
      </c>
      <c r="AH328">
        <v>4.5765688927417401</v>
      </c>
      <c r="AI328">
        <v>0.107173455775461</v>
      </c>
      <c r="AJ328">
        <v>1.50603158604356</v>
      </c>
      <c r="AK328" t="s">
        <v>79</v>
      </c>
      <c r="AL328" t="s">
        <v>80</v>
      </c>
      <c r="AM328">
        <v>1589301962.71</v>
      </c>
      <c r="AN328" s="7">
        <v>7895</v>
      </c>
      <c r="AO328" s="1">
        <f t="shared" ref="AO328:AO345" si="98">AA328+AB328*$AO$326+AF328*AQ328+AG328*$AR$326</f>
        <v>4.7692422772644492E-3</v>
      </c>
      <c r="AP328" s="8">
        <f t="shared" ref="AP328:AP343" si="99">100*(1-(1-AO328)^12)</f>
        <v>5.5753304345651733</v>
      </c>
      <c r="AQ328" s="50">
        <f>AQ327</f>
        <v>1</v>
      </c>
      <c r="AR328" s="15">
        <f t="shared" ref="AR328:AR343" si="100">B328/AP328-1</f>
        <v>-4.5482528393422594E-2</v>
      </c>
      <c r="AS328" s="15">
        <f t="shared" ref="AS328:AS343" si="101">B328/D328-1</f>
        <v>-2.353013592261366E-3</v>
      </c>
      <c r="AT328">
        <f t="shared" si="97"/>
        <v>7.10742900643035E-5</v>
      </c>
      <c r="AU328" s="3">
        <f t="shared" ref="AU328:AU345" si="102">AE328+AC328</f>
        <v>1.3235173812167086E-4</v>
      </c>
    </row>
    <row r="329" spans="1:47" x14ac:dyDescent="0.25">
      <c r="A329" t="s">
        <v>37</v>
      </c>
      <c r="B329">
        <v>7.1217512237737397</v>
      </c>
      <c r="C329">
        <v>4.7301068639632998E-3</v>
      </c>
      <c r="D329">
        <v>5.5307641135010002</v>
      </c>
      <c r="E329">
        <v>-41.598406910692503</v>
      </c>
      <c r="F329" s="1">
        <v>0</v>
      </c>
      <c r="G329" s="1">
        <v>0</v>
      </c>
      <c r="H329">
        <v>3.2705140807594502</v>
      </c>
      <c r="I329">
        <v>-156.91870006205701</v>
      </c>
      <c r="J329">
        <v>-171.25418547728501</v>
      </c>
      <c r="K329">
        <v>-161.48761850994799</v>
      </c>
      <c r="L329">
        <v>-137.41023995208499</v>
      </c>
      <c r="M329">
        <v>27.724214839688401</v>
      </c>
      <c r="N329">
        <v>94.693335021911395</v>
      </c>
      <c r="O329">
        <v>80.564874900656605</v>
      </c>
      <c r="P329">
        <v>204566.20860970501</v>
      </c>
      <c r="Q329">
        <v>246477.46707760499</v>
      </c>
      <c r="R329">
        <v>84.312162372610004</v>
      </c>
      <c r="S329">
        <v>662.35468902228695</v>
      </c>
      <c r="T329">
        <v>0.52289966516699904</v>
      </c>
      <c r="U329">
        <v>0.32453948679589201</v>
      </c>
      <c r="V329" s="1">
        <v>0</v>
      </c>
      <c r="W329">
        <v>0.22023177941023001</v>
      </c>
      <c r="X329">
        <v>0.45522873379387602</v>
      </c>
      <c r="Y329" s="1">
        <v>0</v>
      </c>
      <c r="Z329">
        <v>0.26528593766703701</v>
      </c>
      <c r="AA329">
        <v>2.9043940607128502E-4</v>
      </c>
      <c r="AB329">
        <v>4.7863579637369997E-3</v>
      </c>
      <c r="AC329">
        <v>3.9221015624274404E-6</v>
      </c>
      <c r="AD329" s="1">
        <v>0</v>
      </c>
      <c r="AE329" s="3">
        <v>6.46503090771293E-5</v>
      </c>
      <c r="AF329" s="3">
        <v>2.7033396609579298E-4</v>
      </c>
      <c r="AG329" s="3">
        <v>0</v>
      </c>
      <c r="AH329">
        <v>5.1325845794454601</v>
      </c>
      <c r="AI329">
        <v>0.122132815780469</v>
      </c>
      <c r="AJ329">
        <v>7.7615682581653003</v>
      </c>
      <c r="AK329" t="s">
        <v>81</v>
      </c>
      <c r="AL329" t="s">
        <v>82</v>
      </c>
      <c r="AM329">
        <v>19361987078.700001</v>
      </c>
      <c r="AN329" s="7">
        <v>94649</v>
      </c>
      <c r="AO329" s="1">
        <f t="shared" si="98"/>
        <v>5.3471313359040777E-3</v>
      </c>
      <c r="AP329" s="8">
        <f t="shared" si="99"/>
        <v>6.2311749640431628</v>
      </c>
      <c r="AQ329" s="50">
        <f t="shared" ref="AQ329:AQ343" si="103">AQ328</f>
        <v>1</v>
      </c>
      <c r="AR329" s="15">
        <f t="shared" si="100"/>
        <v>0.14292268550788978</v>
      </c>
      <c r="AS329" s="15">
        <f t="shared" si="101"/>
        <v>0.28766135702461493</v>
      </c>
      <c r="AT329">
        <f t="shared" si="97"/>
        <v>2.7033396609579298E-4</v>
      </c>
      <c r="AU329" s="3">
        <f t="shared" si="102"/>
        <v>6.8572410639556735E-5</v>
      </c>
    </row>
    <row r="330" spans="1:47" x14ac:dyDescent="0.25">
      <c r="A330" t="s">
        <v>37</v>
      </c>
      <c r="B330">
        <v>7.7079506294982796</v>
      </c>
      <c r="C330">
        <v>5.90990579962052E-3</v>
      </c>
      <c r="D330">
        <v>6.8658501649556802</v>
      </c>
      <c r="E330">
        <v>-36.714643102850502</v>
      </c>
      <c r="F330" s="1">
        <v>0</v>
      </c>
      <c r="G330" s="1">
        <v>0</v>
      </c>
      <c r="H330">
        <v>3.3802432523289898</v>
      </c>
      <c r="I330">
        <v>-131.73121610087401</v>
      </c>
      <c r="J330">
        <v>-143.31169960073899</v>
      </c>
      <c r="K330">
        <v>-140.83712582026999</v>
      </c>
      <c r="L330">
        <v>-111.705061334856</v>
      </c>
      <c r="M330">
        <v>28.644544440479301</v>
      </c>
      <c r="N330">
        <v>94.550773857433498</v>
      </c>
      <c r="O330">
        <v>79.417961191353101</v>
      </c>
      <c r="P330">
        <v>199269.76566973899</v>
      </c>
      <c r="Q330">
        <v>242665.379430172</v>
      </c>
      <c r="R330">
        <v>84.237913930753294</v>
      </c>
      <c r="S330">
        <v>664.65715805445495</v>
      </c>
      <c r="T330">
        <v>0.533964597807432</v>
      </c>
      <c r="U330">
        <v>0.33458693183000299</v>
      </c>
      <c r="V330" s="1">
        <v>0</v>
      </c>
      <c r="W330">
        <v>0.20486131180877401</v>
      </c>
      <c r="X330">
        <v>0.46055175636122198</v>
      </c>
      <c r="Y330" s="1">
        <v>0</v>
      </c>
      <c r="Z330">
        <v>0.24873501376456</v>
      </c>
      <c r="AA330">
        <v>2.9141310820480202E-4</v>
      </c>
      <c r="AB330">
        <v>5.6598947286649196E-3</v>
      </c>
      <c r="AC330">
        <v>1.2376266003824799E-4</v>
      </c>
      <c r="AD330" s="1">
        <v>0</v>
      </c>
      <c r="AE330" s="3">
        <v>4.1858077459973499E-4</v>
      </c>
      <c r="AF330" s="3">
        <v>5.7920149095933005E-4</v>
      </c>
      <c r="AG330" s="3">
        <v>2.9500210031933099E-8</v>
      </c>
      <c r="AH330">
        <v>5.5263178643957502</v>
      </c>
      <c r="AI330">
        <v>0.13808365900566999</v>
      </c>
      <c r="AJ330">
        <v>20.7339210307142</v>
      </c>
      <c r="AK330" t="s">
        <v>83</v>
      </c>
      <c r="AL330" t="s">
        <v>84</v>
      </c>
      <c r="AM330">
        <v>62052007220.260002</v>
      </c>
      <c r="AN330" s="7">
        <v>311397</v>
      </c>
      <c r="AO330" s="1">
        <f t="shared" si="98"/>
        <v>6.5305093278290515E-3</v>
      </c>
      <c r="AP330" s="8">
        <f t="shared" si="99"/>
        <v>7.5611754771827577</v>
      </c>
      <c r="AQ330" s="50">
        <f t="shared" si="103"/>
        <v>1</v>
      </c>
      <c r="AR330" s="15">
        <f t="shared" si="100"/>
        <v>1.941168443431085E-2</v>
      </c>
      <c r="AS330" s="15">
        <f t="shared" si="101"/>
        <v>0.12265057411838165</v>
      </c>
      <c r="AT330">
        <f t="shared" si="97"/>
        <v>5.7920149095933005E-4</v>
      </c>
      <c r="AU330" s="3">
        <f t="shared" si="102"/>
        <v>5.4234343463798297E-4</v>
      </c>
    </row>
    <row r="331" spans="1:47" x14ac:dyDescent="0.25">
      <c r="A331" t="s">
        <v>37</v>
      </c>
      <c r="B331">
        <v>8.6850169119281002</v>
      </c>
      <c r="C331">
        <v>7.4472018660371401E-3</v>
      </c>
      <c r="D331">
        <v>8.5795370110448204</v>
      </c>
      <c r="E331">
        <v>-27.761010533246399</v>
      </c>
      <c r="F331" s="1">
        <v>0</v>
      </c>
      <c r="G331" s="1">
        <v>0</v>
      </c>
      <c r="H331">
        <v>3.5311345747159999</v>
      </c>
      <c r="I331">
        <v>-107.373033797687</v>
      </c>
      <c r="J331">
        <v>-116.151979278084</v>
      </c>
      <c r="K331">
        <v>-122.676361714866</v>
      </c>
      <c r="L331">
        <v>-86.789436663029093</v>
      </c>
      <c r="M331">
        <v>30.2644380634888</v>
      </c>
      <c r="N331">
        <v>94.365533054875996</v>
      </c>
      <c r="O331">
        <v>78.167244829024199</v>
      </c>
      <c r="P331">
        <v>193868.16446774499</v>
      </c>
      <c r="Q331">
        <v>238355.825182203</v>
      </c>
      <c r="R331">
        <v>84.350255911139499</v>
      </c>
      <c r="S331">
        <v>670.00508487406398</v>
      </c>
      <c r="T331">
        <v>0.54952274574133497</v>
      </c>
      <c r="U331">
        <v>0.33696346410808697</v>
      </c>
      <c r="V331" s="1">
        <v>0</v>
      </c>
      <c r="W331">
        <v>0.19576724962856301</v>
      </c>
      <c r="X331">
        <v>0.46726928626334902</v>
      </c>
      <c r="Y331" s="1">
        <v>0</v>
      </c>
      <c r="Z331">
        <v>0.22978794607049999</v>
      </c>
      <c r="AA331">
        <v>2.9362322228008298E-4</v>
      </c>
      <c r="AB331">
        <v>6.3568223239260299E-3</v>
      </c>
      <c r="AC331">
        <v>3.66184538691792E-4</v>
      </c>
      <c r="AD331" s="1">
        <v>0</v>
      </c>
      <c r="AE331" s="3">
        <v>7.8965072680428996E-4</v>
      </c>
      <c r="AF331" s="3">
        <v>1.0043214321432501E-3</v>
      </c>
      <c r="AG331" s="3">
        <v>7.6838633852986296E-7</v>
      </c>
      <c r="AH331">
        <v>5.7572343691300096</v>
      </c>
      <c r="AI331">
        <v>0.150554553050298</v>
      </c>
      <c r="AJ331">
        <v>69.249544392314306</v>
      </c>
      <c r="AK331" t="s">
        <v>85</v>
      </c>
      <c r="AL331" t="s">
        <v>86</v>
      </c>
      <c r="AM331">
        <v>138584137083.63</v>
      </c>
      <c r="AN331" s="7">
        <v>714837</v>
      </c>
      <c r="AO331" s="1">
        <f t="shared" si="98"/>
        <v>7.6547669783493628E-3</v>
      </c>
      <c r="AP331" s="8">
        <f t="shared" si="99"/>
        <v>8.8086902235799958</v>
      </c>
      <c r="AQ331" s="50">
        <f t="shared" si="103"/>
        <v>1</v>
      </c>
      <c r="AR331" s="15">
        <f t="shared" si="100"/>
        <v>-1.4039920636649716E-2</v>
      </c>
      <c r="AS331" s="15">
        <f t="shared" si="101"/>
        <v>1.2294358162624697E-2</v>
      </c>
      <c r="AT331">
        <f t="shared" si="97"/>
        <v>1.0043214321432501E-3</v>
      </c>
      <c r="AU331" s="3">
        <f t="shared" si="102"/>
        <v>1.155835265496082E-3</v>
      </c>
    </row>
    <row r="332" spans="1:47" x14ac:dyDescent="0.25">
      <c r="A332" t="s">
        <v>37</v>
      </c>
      <c r="B332">
        <v>10.1450992251982</v>
      </c>
      <c r="C332">
        <v>8.8872923966797097E-3</v>
      </c>
      <c r="D332">
        <v>10.1585952204995</v>
      </c>
      <c r="E332">
        <v>-20.435276456023701</v>
      </c>
      <c r="F332" s="1">
        <v>0</v>
      </c>
      <c r="G332" s="1">
        <v>0</v>
      </c>
      <c r="H332">
        <v>3.6677442177978801</v>
      </c>
      <c r="I332">
        <v>-82.616724684936301</v>
      </c>
      <c r="J332">
        <v>-90.015860102995703</v>
      </c>
      <c r="K332">
        <v>-102.028261861685</v>
      </c>
      <c r="L332">
        <v>-61.534278476039603</v>
      </c>
      <c r="M332">
        <v>31.3738881165321</v>
      </c>
      <c r="N332">
        <v>94.111754283892907</v>
      </c>
      <c r="O332">
        <v>76.870914165701095</v>
      </c>
      <c r="P332">
        <v>189274.67222134201</v>
      </c>
      <c r="Q332">
        <v>233837.33954429301</v>
      </c>
      <c r="R332">
        <v>84.507579693415494</v>
      </c>
      <c r="S332">
        <v>671.74579128733706</v>
      </c>
      <c r="T332">
        <v>0.54197408028230099</v>
      </c>
      <c r="U332">
        <v>0.34778634909387102</v>
      </c>
      <c r="V332" s="1">
        <v>0</v>
      </c>
      <c r="W332">
        <v>0.18344271460966999</v>
      </c>
      <c r="X332">
        <v>0.468770936296457</v>
      </c>
      <c r="Y332" s="1">
        <v>0</v>
      </c>
      <c r="Z332">
        <v>0.24036646390083499</v>
      </c>
      <c r="AA332">
        <v>2.95723297594057E-4</v>
      </c>
      <c r="AB332">
        <v>7.1914407866356398E-3</v>
      </c>
      <c r="AC332">
        <v>5.5933203442534295E-4</v>
      </c>
      <c r="AD332" s="1">
        <v>0</v>
      </c>
      <c r="AE332" s="3">
        <v>9.0409485136631104E-4</v>
      </c>
      <c r="AF332" s="3">
        <v>1.58045667026525E-3</v>
      </c>
      <c r="AG332" s="3">
        <v>7.93811567884037E-6</v>
      </c>
      <c r="AH332">
        <v>6.0784785283000504</v>
      </c>
      <c r="AI332">
        <v>0.168495432000805</v>
      </c>
      <c r="AJ332">
        <v>157.357702102057</v>
      </c>
      <c r="AK332" t="s">
        <v>87</v>
      </c>
      <c r="AL332" t="s">
        <v>88</v>
      </c>
      <c r="AM332">
        <v>269959815143.89001</v>
      </c>
      <c r="AN332" s="7">
        <v>1426286</v>
      </c>
      <c r="AO332" s="1">
        <f t="shared" si="98"/>
        <v>9.0676207544949476E-3</v>
      </c>
      <c r="AP332" s="47">
        <f t="shared" si="99"/>
        <v>10.354553767778786</v>
      </c>
      <c r="AQ332" s="50">
        <f t="shared" si="103"/>
        <v>1</v>
      </c>
      <c r="AR332" s="49">
        <f t="shared" si="100"/>
        <v>-2.022825389466465E-2</v>
      </c>
      <c r="AS332" s="49">
        <f t="shared" si="101"/>
        <v>-1.3285296843077443E-3</v>
      </c>
      <c r="AT332">
        <f t="shared" si="97"/>
        <v>1.58045667026525E-3</v>
      </c>
      <c r="AU332" s="3">
        <f t="shared" si="102"/>
        <v>1.4634268857916539E-3</v>
      </c>
    </row>
    <row r="333" spans="1:47" x14ac:dyDescent="0.25">
      <c r="A333" t="s">
        <v>37</v>
      </c>
      <c r="B333">
        <v>12.037184864776499</v>
      </c>
      <c r="C333">
        <v>1.0438352160366499E-2</v>
      </c>
      <c r="D333">
        <v>11.831335725208699</v>
      </c>
      <c r="E333">
        <v>-16.715159938046199</v>
      </c>
      <c r="F333" s="1">
        <v>0</v>
      </c>
      <c r="G333" s="1">
        <v>0</v>
      </c>
      <c r="H333">
        <v>3.7463015369783998</v>
      </c>
      <c r="I333">
        <v>-58.7296066574999</v>
      </c>
      <c r="J333">
        <v>-64.278770337334805</v>
      </c>
      <c r="K333">
        <v>-86.060338037733402</v>
      </c>
      <c r="L333">
        <v>-37.2465163876387</v>
      </c>
      <c r="M333">
        <v>32.1774361386911</v>
      </c>
      <c r="N333">
        <v>93.796936116861502</v>
      </c>
      <c r="O333">
        <v>75.352555559514897</v>
      </c>
      <c r="P333">
        <v>185739.799112212</v>
      </c>
      <c r="Q333">
        <v>230117.04317331201</v>
      </c>
      <c r="R333">
        <v>84.806404545503995</v>
      </c>
      <c r="S333">
        <v>680.13982944103202</v>
      </c>
      <c r="T333">
        <v>0.521309985749695</v>
      </c>
      <c r="U333">
        <v>0.35359498705231501</v>
      </c>
      <c r="V333" s="1">
        <v>0</v>
      </c>
      <c r="W333">
        <v>0.174672189279822</v>
      </c>
      <c r="X333">
        <v>0.47173282366786101</v>
      </c>
      <c r="Y333" s="1">
        <v>0</v>
      </c>
      <c r="Z333">
        <v>0.26347170986297702</v>
      </c>
      <c r="AA333">
        <v>2.9737772316360602E-4</v>
      </c>
      <c r="AB333">
        <v>7.88161917920213E-3</v>
      </c>
      <c r="AC333">
        <v>8.2798816870794604E-4</v>
      </c>
      <c r="AD333" s="1">
        <v>0</v>
      </c>
      <c r="AE333" s="3">
        <v>1.43741013428111E-3</v>
      </c>
      <c r="AF333" s="3">
        <v>2.3451574409850402E-3</v>
      </c>
      <c r="AG333" s="3">
        <v>3.3212372393143997E-5</v>
      </c>
      <c r="AH333">
        <v>6.5242976154277903</v>
      </c>
      <c r="AI333">
        <v>0.18851848673597499</v>
      </c>
      <c r="AJ333">
        <v>288.17309193583799</v>
      </c>
      <c r="AK333" t="s">
        <v>89</v>
      </c>
      <c r="AL333" t="s">
        <v>90</v>
      </c>
      <c r="AM333">
        <v>370526567315.17999</v>
      </c>
      <c r="AN333" s="7">
        <v>1994869</v>
      </c>
      <c r="AO333" s="1">
        <f t="shared" si="98"/>
        <v>1.0524154343350777E-2</v>
      </c>
      <c r="AP333" s="8">
        <f t="shared" si="99"/>
        <v>11.923030352481234</v>
      </c>
      <c r="AQ333" s="50">
        <f t="shared" si="103"/>
        <v>1</v>
      </c>
      <c r="AR333" s="15">
        <f t="shared" si="100"/>
        <v>9.5742868147197235E-3</v>
      </c>
      <c r="AS333" s="15">
        <f t="shared" si="101"/>
        <v>1.7398639033562535E-2</v>
      </c>
      <c r="AT333">
        <f t="shared" si="97"/>
        <v>2.3451574409850402E-3</v>
      </c>
      <c r="AU333" s="3">
        <f t="shared" si="102"/>
        <v>2.2653983029890558E-3</v>
      </c>
    </row>
    <row r="334" spans="1:47" x14ac:dyDescent="0.25">
      <c r="A334" t="s">
        <v>37</v>
      </c>
      <c r="B334">
        <v>13.547147084223299</v>
      </c>
      <c r="C334">
        <v>1.19845172804386E-2</v>
      </c>
      <c r="D334">
        <v>13.470338823972099</v>
      </c>
      <c r="E334">
        <v>-11.139805467709801</v>
      </c>
      <c r="F334" s="1">
        <v>0</v>
      </c>
      <c r="G334" s="1">
        <v>0</v>
      </c>
      <c r="H334">
        <v>3.82875227438057</v>
      </c>
      <c r="I334">
        <v>-34.289337706955997</v>
      </c>
      <c r="J334">
        <v>-39.782697209485598</v>
      </c>
      <c r="K334">
        <v>-67.661901906934204</v>
      </c>
      <c r="L334">
        <v>-12.3708960203722</v>
      </c>
      <c r="M334">
        <v>32.198974442289</v>
      </c>
      <c r="N334">
        <v>93.348761877976699</v>
      </c>
      <c r="O334">
        <v>74.420052514435895</v>
      </c>
      <c r="P334">
        <v>182034.27616058799</v>
      </c>
      <c r="Q334">
        <v>226550.11139144</v>
      </c>
      <c r="R334">
        <v>85.268109211248898</v>
      </c>
      <c r="S334">
        <v>687.55703468422496</v>
      </c>
      <c r="T334">
        <v>0.50135995219857699</v>
      </c>
      <c r="U334">
        <v>0.35785707244696002</v>
      </c>
      <c r="V334" s="1">
        <v>0</v>
      </c>
      <c r="W334">
        <v>0.163988616364904</v>
      </c>
      <c r="X334">
        <v>0.47815431118813401</v>
      </c>
      <c r="Y334" s="1">
        <v>0</v>
      </c>
      <c r="Z334">
        <v>0.291499622973591</v>
      </c>
      <c r="AA334">
        <v>2.9904836957391E-4</v>
      </c>
      <c r="AB334">
        <v>8.0871674511332203E-3</v>
      </c>
      <c r="AC334">
        <v>1.1910244226308699E-3</v>
      </c>
      <c r="AD334" s="1">
        <v>0</v>
      </c>
      <c r="AE334" s="3">
        <v>2.1672670249539001E-3</v>
      </c>
      <c r="AF334" s="3">
        <v>3.01984735686936E-3</v>
      </c>
      <c r="AG334" s="3">
        <v>2.40054510365252E-4</v>
      </c>
      <c r="AH334">
        <v>6.8263952244473201</v>
      </c>
      <c r="AI334">
        <v>0.20591781726741301</v>
      </c>
      <c r="AJ334">
        <v>499.59915515126198</v>
      </c>
      <c r="AK334" t="s">
        <v>91</v>
      </c>
      <c r="AL334" t="s">
        <v>92</v>
      </c>
      <c r="AM334">
        <v>437034079371.72998</v>
      </c>
      <c r="AN334" s="7">
        <v>2400834</v>
      </c>
      <c r="AO334" s="1">
        <f t="shared" si="98"/>
        <v>1.1406063177576489E-2</v>
      </c>
      <c r="AP334" s="8">
        <f t="shared" si="99"/>
        <v>12.860450458306282</v>
      </c>
      <c r="AQ334" s="50">
        <f t="shared" si="103"/>
        <v>1</v>
      </c>
      <c r="AR334" s="15">
        <f t="shared" si="100"/>
        <v>5.3396001029924589E-2</v>
      </c>
      <c r="AS334" s="15">
        <f t="shared" si="101"/>
        <v>5.7020288245839268E-3</v>
      </c>
      <c r="AT334">
        <f t="shared" si="97"/>
        <v>3.01984735686936E-3</v>
      </c>
      <c r="AU334" s="3">
        <f t="shared" si="102"/>
        <v>3.3582914475847698E-3</v>
      </c>
    </row>
    <row r="335" spans="1:47" x14ac:dyDescent="0.25">
      <c r="A335" t="s">
        <v>37</v>
      </c>
      <c r="B335">
        <v>15.4568452016481</v>
      </c>
      <c r="C335">
        <v>1.3619731083296701E-2</v>
      </c>
      <c r="D335">
        <v>15.1733111324268</v>
      </c>
      <c r="E335">
        <v>-5.6036709584678803</v>
      </c>
      <c r="F335" s="1">
        <v>0</v>
      </c>
      <c r="G335" s="1">
        <v>0</v>
      </c>
      <c r="H335">
        <v>3.8982367353949399</v>
      </c>
      <c r="I335">
        <v>-10.352599959017301</v>
      </c>
      <c r="J335">
        <v>-18.295001810981201</v>
      </c>
      <c r="K335">
        <v>-42.519779956756501</v>
      </c>
      <c r="L335">
        <v>12.0709372527476</v>
      </c>
      <c r="M335">
        <v>31.1515037979316</v>
      </c>
      <c r="N335">
        <v>93.097018310168707</v>
      </c>
      <c r="O335">
        <v>74.480117171017696</v>
      </c>
      <c r="P335">
        <v>177856.44140865601</v>
      </c>
      <c r="Q335">
        <v>221870.76557055599</v>
      </c>
      <c r="R335">
        <v>86.129552554052793</v>
      </c>
      <c r="S335">
        <v>689.11928403980301</v>
      </c>
      <c r="T335">
        <v>0.48647837245410303</v>
      </c>
      <c r="U335">
        <v>0.36474103242978201</v>
      </c>
      <c r="V335" s="1">
        <v>0</v>
      </c>
      <c r="W335">
        <v>0.15279680686403499</v>
      </c>
      <c r="X335">
        <v>0.48246216070618198</v>
      </c>
      <c r="Y335" s="1">
        <v>0</v>
      </c>
      <c r="Z335">
        <v>0.31688551765337503</v>
      </c>
      <c r="AA335">
        <v>2.98738132286395E-4</v>
      </c>
      <c r="AB335">
        <v>7.8786789580205206E-3</v>
      </c>
      <c r="AC335">
        <v>1.6317981490591999E-3</v>
      </c>
      <c r="AD335" s="1">
        <v>0</v>
      </c>
      <c r="AE335" s="3">
        <v>2.62745845579667E-3</v>
      </c>
      <c r="AF335" s="3">
        <v>3.4621212579983101E-3</v>
      </c>
      <c r="AG335" s="3">
        <v>1.1831161161627701E-3</v>
      </c>
      <c r="AH335">
        <v>6.9928161306690901</v>
      </c>
      <c r="AI335">
        <v>0.20291660421695901</v>
      </c>
      <c r="AJ335">
        <v>707.33519473346405</v>
      </c>
      <c r="AK335" t="s">
        <v>93</v>
      </c>
      <c r="AL335" t="s">
        <v>94</v>
      </c>
      <c r="AM335">
        <v>481131376036.13</v>
      </c>
      <c r="AN335" s="7">
        <v>2705167</v>
      </c>
      <c r="AO335" s="1">
        <f t="shared" si="98"/>
        <v>1.1639538348305226E-2</v>
      </c>
      <c r="AP335" s="8">
        <f t="shared" si="99"/>
        <v>13.107085781046202</v>
      </c>
      <c r="AQ335" s="50">
        <f t="shared" si="103"/>
        <v>1</v>
      </c>
      <c r="AR335" s="15">
        <f t="shared" si="100"/>
        <v>0.17927397896486053</v>
      </c>
      <c r="AS335" s="15">
        <f t="shared" si="101"/>
        <v>1.8686367579674901E-2</v>
      </c>
      <c r="AT335">
        <f t="shared" si="97"/>
        <v>3.4621212579983101E-3</v>
      </c>
      <c r="AU335" s="3">
        <f t="shared" si="102"/>
        <v>4.2592566048558697E-3</v>
      </c>
    </row>
    <row r="336" spans="1:47" x14ac:dyDescent="0.25">
      <c r="A336" t="s">
        <v>37</v>
      </c>
      <c r="B336">
        <v>17.4538582147105</v>
      </c>
      <c r="C336">
        <v>1.5868072175012501E-2</v>
      </c>
      <c r="D336">
        <v>17.4646760411778</v>
      </c>
      <c r="E336">
        <v>1.2661277712177299</v>
      </c>
      <c r="F336" s="1">
        <v>0</v>
      </c>
      <c r="G336" s="1">
        <v>0</v>
      </c>
      <c r="H336">
        <v>3.9867332768709498</v>
      </c>
      <c r="I336">
        <v>13.5691568219438</v>
      </c>
      <c r="J336">
        <v>6.2323108471893702</v>
      </c>
      <c r="K336">
        <v>-18.685643063813799</v>
      </c>
      <c r="L336">
        <v>36.890555498176198</v>
      </c>
      <c r="M336">
        <v>30.634866834273499</v>
      </c>
      <c r="N336">
        <v>92.922740744912304</v>
      </c>
      <c r="O336">
        <v>74.416837619327595</v>
      </c>
      <c r="P336">
        <v>171026.26449690401</v>
      </c>
      <c r="Q336">
        <v>214910.70134993101</v>
      </c>
      <c r="R336">
        <v>89.707245551343107</v>
      </c>
      <c r="S336">
        <v>691.10006387299097</v>
      </c>
      <c r="T336">
        <v>0.49522890626350502</v>
      </c>
      <c r="U336">
        <v>0.36865593596693402</v>
      </c>
      <c r="V336" s="1">
        <v>0</v>
      </c>
      <c r="W336">
        <v>0.13534125331647801</v>
      </c>
      <c r="X336">
        <v>0.49600281071658597</v>
      </c>
      <c r="Y336" s="1">
        <v>0</v>
      </c>
      <c r="Z336">
        <v>0.31189384908818701</v>
      </c>
      <c r="AA336">
        <v>2.9799724284105801E-4</v>
      </c>
      <c r="AB336">
        <v>7.6078716418480699E-3</v>
      </c>
      <c r="AC336">
        <v>2.2028705696536398E-3</v>
      </c>
      <c r="AD336" s="1">
        <v>0</v>
      </c>
      <c r="AE336" s="3">
        <v>3.1256738301204201E-3</v>
      </c>
      <c r="AF336" s="3">
        <v>3.9325391209903702E-3</v>
      </c>
      <c r="AG336" s="3">
        <v>2.6337330087053698E-3</v>
      </c>
      <c r="AH336">
        <v>7.1552033424685701</v>
      </c>
      <c r="AI336">
        <v>0.206307730402957</v>
      </c>
      <c r="AJ336">
        <v>1004.03791420092</v>
      </c>
      <c r="AK336" t="s">
        <v>95</v>
      </c>
      <c r="AL336" t="s">
        <v>96</v>
      </c>
      <c r="AM336">
        <v>358163716188.21002</v>
      </c>
      <c r="AN336" s="7">
        <v>2094203</v>
      </c>
      <c r="AO336" s="1">
        <f t="shared" si="98"/>
        <v>1.1838408005679497E-2</v>
      </c>
      <c r="AP336" s="8">
        <f t="shared" si="99"/>
        <v>13.316660170261185</v>
      </c>
      <c r="AQ336" s="50">
        <f t="shared" si="103"/>
        <v>1</v>
      </c>
      <c r="AR336" s="15">
        <f t="shared" si="100"/>
        <v>0.31067835264644827</v>
      </c>
      <c r="AS336" s="15">
        <f t="shared" si="101"/>
        <v>-6.1941180253177741E-4</v>
      </c>
      <c r="AT336">
        <f t="shared" ref="AT336:AT343" si="104">AQ336*AF336</f>
        <v>3.9325391209903702E-3</v>
      </c>
      <c r="AU336" s="3">
        <f t="shared" si="102"/>
        <v>5.3285443997740604E-3</v>
      </c>
    </row>
    <row r="337" spans="1:47" x14ac:dyDescent="0.25">
      <c r="A337" t="s">
        <v>37</v>
      </c>
      <c r="B337">
        <v>18.575586866989099</v>
      </c>
      <c r="C337">
        <v>1.7073798472441001E-2</v>
      </c>
      <c r="D337">
        <v>18.669967707600801</v>
      </c>
      <c r="E337">
        <v>4.1043502720622103</v>
      </c>
      <c r="F337" s="1">
        <v>0</v>
      </c>
      <c r="G337" s="1">
        <v>0</v>
      </c>
      <c r="H337">
        <v>4.0595846575716896</v>
      </c>
      <c r="I337">
        <v>36.978122902847502</v>
      </c>
      <c r="J337">
        <v>28.563536807242599</v>
      </c>
      <c r="K337">
        <v>5.2142132061579298</v>
      </c>
      <c r="L337">
        <v>61.688094147111997</v>
      </c>
      <c r="M337">
        <v>30.924455905423599</v>
      </c>
      <c r="N337">
        <v>92.908502832845699</v>
      </c>
      <c r="O337">
        <v>74.520548213911397</v>
      </c>
      <c r="P337">
        <v>161405.13810016899</v>
      </c>
      <c r="Q337">
        <v>201669.057425682</v>
      </c>
      <c r="R337">
        <v>97.633386993629301</v>
      </c>
      <c r="S337">
        <v>692.547401077838</v>
      </c>
      <c r="T337">
        <v>0.53145162671152302</v>
      </c>
      <c r="U337">
        <v>0.36225323234387502</v>
      </c>
      <c r="V337" s="1">
        <v>0</v>
      </c>
      <c r="W337">
        <v>0.121900005562081</v>
      </c>
      <c r="X337">
        <v>0.51584676209404201</v>
      </c>
      <c r="Y337" s="1">
        <v>0</v>
      </c>
      <c r="Z337">
        <v>0.26171343160736599</v>
      </c>
      <c r="AA337">
        <v>2.9824113820268701E-4</v>
      </c>
      <c r="AB337">
        <v>7.37376716047085E-3</v>
      </c>
      <c r="AC337">
        <v>2.2277871389696298E-3</v>
      </c>
      <c r="AD337" s="1">
        <v>0</v>
      </c>
      <c r="AE337" s="3">
        <v>3.4363799330985301E-3</v>
      </c>
      <c r="AF337" s="3">
        <v>4.1293766203139596E-3</v>
      </c>
      <c r="AG337" s="3">
        <v>3.7376881026045701E-3</v>
      </c>
      <c r="AH337">
        <v>7.0781037101855597</v>
      </c>
      <c r="AI337">
        <v>0.20819042914682101</v>
      </c>
      <c r="AJ337">
        <v>1417.67093909033</v>
      </c>
      <c r="AK337" t="s">
        <v>97</v>
      </c>
      <c r="AL337" t="s">
        <v>98</v>
      </c>
      <c r="AM337">
        <v>290215315586.70001</v>
      </c>
      <c r="AN337" s="7">
        <v>1798055</v>
      </c>
      <c r="AO337" s="1">
        <f t="shared" si="98"/>
        <v>1.1801384918987495E-2</v>
      </c>
      <c r="AP337" s="8">
        <f t="shared" si="99"/>
        <v>13.277679344778271</v>
      </c>
      <c r="AQ337" s="50">
        <f t="shared" si="103"/>
        <v>1</v>
      </c>
      <c r="AR337" s="15">
        <f t="shared" si="100"/>
        <v>0.39900854544241882</v>
      </c>
      <c r="AS337" s="15">
        <f t="shared" si="101"/>
        <v>-5.0552224883215757E-3</v>
      </c>
      <c r="AT337">
        <f t="shared" si="104"/>
        <v>4.1293766203139596E-3</v>
      </c>
      <c r="AU337" s="3">
        <f t="shared" si="102"/>
        <v>5.6641670720681599E-3</v>
      </c>
    </row>
    <row r="338" spans="1:47" x14ac:dyDescent="0.25">
      <c r="A338" t="s">
        <v>37</v>
      </c>
      <c r="B338">
        <v>19.371057590154201</v>
      </c>
      <c r="C338">
        <v>1.7300409695637502E-2</v>
      </c>
      <c r="D338">
        <v>18.8946878893445</v>
      </c>
      <c r="E338">
        <v>7.6563011750976804</v>
      </c>
      <c r="F338" s="1">
        <v>0</v>
      </c>
      <c r="G338" s="1">
        <v>0</v>
      </c>
      <c r="H338">
        <v>4.1643958584624698</v>
      </c>
      <c r="I338">
        <v>59.913991603521197</v>
      </c>
      <c r="J338">
        <v>50.305597071793898</v>
      </c>
      <c r="K338">
        <v>31.465374603550799</v>
      </c>
      <c r="L338">
        <v>86.533319304155995</v>
      </c>
      <c r="M338">
        <v>32.208010780594002</v>
      </c>
      <c r="N338">
        <v>93.129846190286301</v>
      </c>
      <c r="O338">
        <v>74.427759447724299</v>
      </c>
      <c r="P338">
        <v>149785.506628626</v>
      </c>
      <c r="Q338">
        <v>185963.73681424701</v>
      </c>
      <c r="R338">
        <v>109.752453478608</v>
      </c>
      <c r="S338">
        <v>688.26990229718297</v>
      </c>
      <c r="T338">
        <v>0.59128428311021697</v>
      </c>
      <c r="U338">
        <v>0.35020954607024901</v>
      </c>
      <c r="V338" s="1">
        <v>0</v>
      </c>
      <c r="W338">
        <v>0.112953376636931</v>
      </c>
      <c r="X338">
        <v>0.53683707729281904</v>
      </c>
      <c r="Y338" s="1">
        <v>0</v>
      </c>
      <c r="Z338">
        <v>0.18247389847803799</v>
      </c>
      <c r="AA338">
        <v>3.0003147571666401E-4</v>
      </c>
      <c r="AB338">
        <v>7.3058395771005398E-3</v>
      </c>
      <c r="AC338">
        <v>2.2741283844225301E-3</v>
      </c>
      <c r="AD338" s="1">
        <v>0</v>
      </c>
      <c r="AE338" s="3">
        <v>3.77539530182973E-3</v>
      </c>
      <c r="AF338" s="3">
        <v>4.3287999037031604E-3</v>
      </c>
      <c r="AG338" s="3">
        <v>3.6450435920566599E-3</v>
      </c>
      <c r="AH338">
        <v>6.9128243838868002</v>
      </c>
      <c r="AI338">
        <v>0.20463084781677701</v>
      </c>
      <c r="AJ338">
        <v>2017.93231482187</v>
      </c>
      <c r="AK338" t="s">
        <v>99</v>
      </c>
      <c r="AL338" t="s">
        <v>100</v>
      </c>
      <c r="AM338">
        <v>203176999822.92001</v>
      </c>
      <c r="AN338" s="7">
        <v>1356453</v>
      </c>
      <c r="AO338" s="1">
        <f t="shared" si="98"/>
        <v>1.1934670956520364E-2</v>
      </c>
      <c r="AP338" s="8">
        <f t="shared" si="99"/>
        <v>13.417938237705396</v>
      </c>
      <c r="AQ338" s="50">
        <f t="shared" si="103"/>
        <v>1</v>
      </c>
      <c r="AR338" s="15">
        <f t="shared" si="100"/>
        <v>0.44366871027324462</v>
      </c>
      <c r="AS338" s="15">
        <f t="shared" si="101"/>
        <v>2.5211832214404817E-2</v>
      </c>
      <c r="AT338">
        <f t="shared" si="104"/>
        <v>4.3287999037031604E-3</v>
      </c>
      <c r="AU338" s="3">
        <f t="shared" si="102"/>
        <v>6.0495236862522601E-3</v>
      </c>
    </row>
    <row r="339" spans="1:47" x14ac:dyDescent="0.25">
      <c r="A339" t="s">
        <v>37</v>
      </c>
      <c r="B339">
        <v>19.7170555170465</v>
      </c>
      <c r="C339">
        <v>1.79320326908467E-2</v>
      </c>
      <c r="D339">
        <v>19.518039393784299</v>
      </c>
      <c r="E339">
        <v>8.1877251940130193</v>
      </c>
      <c r="F339" s="1">
        <v>0</v>
      </c>
      <c r="G339" s="1">
        <v>0</v>
      </c>
      <c r="H339">
        <v>4.2421362541267698</v>
      </c>
      <c r="I339">
        <v>82.8893266168065</v>
      </c>
      <c r="J339">
        <v>74.502799899387497</v>
      </c>
      <c r="K339">
        <v>55.053103546219702</v>
      </c>
      <c r="L339">
        <v>111.369347261306</v>
      </c>
      <c r="M339">
        <v>34.339891626582101</v>
      </c>
      <c r="N339">
        <v>93.593266267929707</v>
      </c>
      <c r="O339">
        <v>74.054889317284093</v>
      </c>
      <c r="P339">
        <v>139960.887034577</v>
      </c>
      <c r="Q339">
        <v>173949.072232259</v>
      </c>
      <c r="R339">
        <v>121.79785632584</v>
      </c>
      <c r="S339">
        <v>686.15245969899001</v>
      </c>
      <c r="T339">
        <v>0.62921239363044301</v>
      </c>
      <c r="U339">
        <v>0.35136509414759498</v>
      </c>
      <c r="V339" s="1">
        <v>0</v>
      </c>
      <c r="W339">
        <v>0.111774808212955</v>
      </c>
      <c r="X339">
        <v>0.53686009763944897</v>
      </c>
      <c r="Y339" s="1">
        <v>0</v>
      </c>
      <c r="Z339">
        <v>0.123442614424814</v>
      </c>
      <c r="AA339">
        <v>3.0209920740962301E-4</v>
      </c>
      <c r="AB339">
        <v>7.3905631768890001E-3</v>
      </c>
      <c r="AC339">
        <v>2.3538981389618898E-3</v>
      </c>
      <c r="AD339" s="1">
        <v>0</v>
      </c>
      <c r="AE339" s="3">
        <v>3.6688634293320301E-3</v>
      </c>
      <c r="AF339" s="3">
        <v>4.6453905962699701E-3</v>
      </c>
      <c r="AG339" s="3">
        <v>4.2166428113193499E-3</v>
      </c>
      <c r="AH339">
        <v>6.7516975627321596</v>
      </c>
      <c r="AI339">
        <v>0.22738165425647899</v>
      </c>
      <c r="AJ339">
        <v>2645.5049238346301</v>
      </c>
      <c r="AK339" t="s">
        <v>101</v>
      </c>
      <c r="AL339" t="s">
        <v>102</v>
      </c>
      <c r="AM339">
        <v>153540452138.22</v>
      </c>
      <c r="AN339" s="7">
        <v>1097024</v>
      </c>
      <c r="AO339" s="1">
        <f t="shared" si="98"/>
        <v>1.2338052980568594E-2</v>
      </c>
      <c r="AP339" s="8">
        <f t="shared" si="99"/>
        <v>13.841157199809217</v>
      </c>
      <c r="AQ339" s="50">
        <f t="shared" si="103"/>
        <v>1</v>
      </c>
      <c r="AR339" s="15">
        <f t="shared" si="100"/>
        <v>0.42452363139971228</v>
      </c>
      <c r="AS339" s="15">
        <f t="shared" si="101"/>
        <v>1.0196522265734309E-2</v>
      </c>
      <c r="AT339">
        <f>AQ339*AF339</f>
        <v>4.6453905962699701E-3</v>
      </c>
      <c r="AU339" s="3">
        <f t="shared" si="102"/>
        <v>6.0227615682939203E-3</v>
      </c>
    </row>
    <row r="340" spans="1:47" x14ac:dyDescent="0.25">
      <c r="A340" t="s">
        <v>37</v>
      </c>
      <c r="B340">
        <v>21.619783539351701</v>
      </c>
      <c r="C340">
        <v>1.95191791256458E-2</v>
      </c>
      <c r="D340">
        <v>21.065068840614099</v>
      </c>
      <c r="E340">
        <v>15.219654536373501</v>
      </c>
      <c r="F340" s="1">
        <v>0</v>
      </c>
      <c r="G340" s="1">
        <v>0</v>
      </c>
      <c r="H340">
        <v>4.3551078607825797</v>
      </c>
      <c r="I340">
        <v>106.413588331027</v>
      </c>
      <c r="J340">
        <v>101.26162075027</v>
      </c>
      <c r="K340">
        <v>71.414834489455899</v>
      </c>
      <c r="L340">
        <v>136.37524411331</v>
      </c>
      <c r="M340">
        <v>35.557915879782001</v>
      </c>
      <c r="N340">
        <v>93.243289953505496</v>
      </c>
      <c r="O340">
        <v>72.229863900223094</v>
      </c>
      <c r="P340">
        <v>132971.61193624299</v>
      </c>
      <c r="Q340">
        <v>165743.157860448</v>
      </c>
      <c r="R340">
        <v>126.77969292837599</v>
      </c>
      <c r="S340">
        <v>693.05613683813101</v>
      </c>
      <c r="T340">
        <v>0.64030155971144498</v>
      </c>
      <c r="U340">
        <v>0.34282872188059599</v>
      </c>
      <c r="V340" s="1">
        <v>0</v>
      </c>
      <c r="W340">
        <v>9.95270490283858E-2</v>
      </c>
      <c r="X340">
        <v>0.55764422909101696</v>
      </c>
      <c r="Y340" s="1">
        <v>0</v>
      </c>
      <c r="Z340">
        <v>0.11503071713532299</v>
      </c>
      <c r="AA340">
        <v>3.0730263864363198E-4</v>
      </c>
      <c r="AB340">
        <v>7.6231152165827801E-3</v>
      </c>
      <c r="AC340">
        <v>2.2767387126821502E-3</v>
      </c>
      <c r="AD340" s="1">
        <v>0</v>
      </c>
      <c r="AE340" s="3">
        <v>4.1734397782178098E-3</v>
      </c>
      <c r="AF340" s="3">
        <v>5.3965931741382697E-3</v>
      </c>
      <c r="AG340" s="3">
        <v>5.1386287357493296E-3</v>
      </c>
      <c r="AH340">
        <v>7.1712670109492302</v>
      </c>
      <c r="AI340">
        <v>0.23728470549998701</v>
      </c>
      <c r="AJ340">
        <v>3334.86078114974</v>
      </c>
      <c r="AK340" t="s">
        <v>103</v>
      </c>
      <c r="AL340" t="s">
        <v>104</v>
      </c>
      <c r="AM340">
        <v>93319078342.020004</v>
      </c>
      <c r="AN340" s="7">
        <v>701797</v>
      </c>
      <c r="AO340" s="1">
        <f t="shared" si="98"/>
        <v>1.3327011029364682E-2</v>
      </c>
      <c r="AP340" s="8">
        <f t="shared" si="99"/>
        <v>14.870737669860933</v>
      </c>
      <c r="AQ340" s="50">
        <f t="shared" si="103"/>
        <v>1</v>
      </c>
      <c r="AR340" s="15">
        <f t="shared" si="100"/>
        <v>0.45384741626969216</v>
      </c>
      <c r="AS340" s="15">
        <f t="shared" si="101"/>
        <v>2.6333391214373503E-2</v>
      </c>
      <c r="AT340">
        <f t="shared" si="104"/>
        <v>5.3965931741382697E-3</v>
      </c>
      <c r="AU340" s="3">
        <f t="shared" si="102"/>
        <v>6.4501784908999604E-3</v>
      </c>
    </row>
    <row r="341" spans="1:47" x14ac:dyDescent="0.25">
      <c r="A341" t="s">
        <v>37</v>
      </c>
      <c r="B341">
        <v>21.599832120186001</v>
      </c>
      <c r="C341">
        <v>2.0038195783443399E-2</v>
      </c>
      <c r="D341">
        <v>21.565021233587402</v>
      </c>
      <c r="E341">
        <v>24.268402131864701</v>
      </c>
      <c r="F341" s="1">
        <v>0</v>
      </c>
      <c r="G341" s="1">
        <v>0</v>
      </c>
      <c r="H341">
        <v>4.4780715408637599</v>
      </c>
      <c r="I341">
        <v>128.734004798017</v>
      </c>
      <c r="J341">
        <v>124.75962436689601</v>
      </c>
      <c r="K341">
        <v>88.669335704598396</v>
      </c>
      <c r="L341">
        <v>160.766105336306</v>
      </c>
      <c r="M341">
        <v>36.9051384957693</v>
      </c>
      <c r="N341">
        <v>92.711336897249893</v>
      </c>
      <c r="O341">
        <v>70.592294303444206</v>
      </c>
      <c r="P341">
        <v>124267.065607285</v>
      </c>
      <c r="Q341">
        <v>155425.288336197</v>
      </c>
      <c r="R341">
        <v>130.98345239076099</v>
      </c>
      <c r="S341">
        <v>695.66971821416098</v>
      </c>
      <c r="T341">
        <v>0.64119137160480999</v>
      </c>
      <c r="U341">
        <v>0.34457759443611602</v>
      </c>
      <c r="V341" s="1">
        <v>0</v>
      </c>
      <c r="W341">
        <v>8.9821855834904707E-2</v>
      </c>
      <c r="X341">
        <v>0.565600549728978</v>
      </c>
      <c r="Y341" s="1">
        <v>0</v>
      </c>
      <c r="Z341">
        <v>0.12068711340420001</v>
      </c>
      <c r="AA341">
        <v>3.1428118011143002E-4</v>
      </c>
      <c r="AB341">
        <v>7.7794109867738003E-3</v>
      </c>
      <c r="AC341">
        <v>2.0327162800895401E-3</v>
      </c>
      <c r="AD341" s="1">
        <v>0</v>
      </c>
      <c r="AE341" s="3">
        <v>5.1612252032003196E-3</v>
      </c>
      <c r="AF341" s="3">
        <v>5.91709953937562E-3</v>
      </c>
      <c r="AG341" s="3">
        <v>4.7506134053962E-3</v>
      </c>
      <c r="AH341">
        <v>7.4037574236145103</v>
      </c>
      <c r="AI341">
        <v>0.26391233148566401</v>
      </c>
      <c r="AJ341">
        <v>4089.7953627875399</v>
      </c>
      <c r="AK341" t="s">
        <v>105</v>
      </c>
      <c r="AL341" t="s">
        <v>106</v>
      </c>
      <c r="AM341">
        <v>52897134618.25</v>
      </c>
      <c r="AN341" s="7">
        <v>425673</v>
      </c>
      <c r="AO341" s="1">
        <f t="shared" si="98"/>
        <v>1.401079170626085E-2</v>
      </c>
      <c r="AP341" s="8">
        <f t="shared" si="99"/>
        <v>15.575997288110432</v>
      </c>
      <c r="AQ341" s="50">
        <f t="shared" si="103"/>
        <v>1</v>
      </c>
      <c r="AR341" s="15">
        <f t="shared" si="100"/>
        <v>0.3867383077084714</v>
      </c>
      <c r="AS341" s="15">
        <f t="shared" si="101"/>
        <v>1.6142291825977928E-3</v>
      </c>
      <c r="AT341">
        <f t="shared" si="104"/>
        <v>5.91709953937562E-3</v>
      </c>
      <c r="AU341" s="3">
        <f t="shared" si="102"/>
        <v>7.1939414832898601E-3</v>
      </c>
    </row>
    <row r="342" spans="1:47" x14ac:dyDescent="0.25">
      <c r="A342" t="s">
        <v>37</v>
      </c>
      <c r="B342">
        <v>22.935641735544401</v>
      </c>
      <c r="C342">
        <v>2.0005616242939998E-2</v>
      </c>
      <c r="D342">
        <v>21.533723978580799</v>
      </c>
      <c r="E342">
        <v>40.3242245609934</v>
      </c>
      <c r="F342" s="1">
        <v>0</v>
      </c>
      <c r="G342" s="1">
        <v>0</v>
      </c>
      <c r="H342">
        <v>4.6512989633484603</v>
      </c>
      <c r="I342">
        <v>150.82332185230101</v>
      </c>
      <c r="J342">
        <v>148.927916384453</v>
      </c>
      <c r="K342">
        <v>104.448055828541</v>
      </c>
      <c r="L342">
        <v>185.201330665352</v>
      </c>
      <c r="M342">
        <v>37.384310819462897</v>
      </c>
      <c r="N342">
        <v>91.934542831498305</v>
      </c>
      <c r="O342">
        <v>68.792130146980497</v>
      </c>
      <c r="P342">
        <v>115524.48760948</v>
      </c>
      <c r="Q342">
        <v>145748.536710746</v>
      </c>
      <c r="R342">
        <v>131.59063185692401</v>
      </c>
      <c r="S342">
        <v>701.51206704856804</v>
      </c>
      <c r="T342">
        <v>0.63606215531673704</v>
      </c>
      <c r="U342">
        <v>0.33876939141877899</v>
      </c>
      <c r="V342" s="1">
        <v>0</v>
      </c>
      <c r="W342">
        <v>7.47775381432145E-2</v>
      </c>
      <c r="X342">
        <v>0.58645307043800499</v>
      </c>
      <c r="Y342" s="1">
        <v>0</v>
      </c>
      <c r="Z342">
        <v>0.14108157486776901</v>
      </c>
      <c r="AA342">
        <v>3.2589078156105601E-4</v>
      </c>
      <c r="AB342">
        <v>7.7898190374905401E-3</v>
      </c>
      <c r="AC342">
        <v>1.7935700500371001E-3</v>
      </c>
      <c r="AD342" s="1">
        <v>0</v>
      </c>
      <c r="AE342" s="3">
        <v>6.3341134153475998E-3</v>
      </c>
      <c r="AF342" s="3">
        <v>6.4442207498609698E-3</v>
      </c>
      <c r="AG342" s="3">
        <v>3.7621366786840102E-3</v>
      </c>
      <c r="AH342">
        <v>7.8221848420099098</v>
      </c>
      <c r="AI342">
        <v>0.28016259694235401</v>
      </c>
      <c r="AJ342">
        <v>4860.8055120314702</v>
      </c>
      <c r="AK342" t="s">
        <v>107</v>
      </c>
      <c r="AL342" t="s">
        <v>108</v>
      </c>
      <c r="AM342">
        <v>18410791016.860001</v>
      </c>
      <c r="AN342" s="7">
        <v>159367</v>
      </c>
      <c r="AO342" s="1">
        <f t="shared" si="98"/>
        <v>1.4559930568912565E-2</v>
      </c>
      <c r="AP342" s="8">
        <f t="shared" si="99"/>
        <v>16.138503487514132</v>
      </c>
      <c r="AQ342" s="50">
        <f t="shared" si="103"/>
        <v>1</v>
      </c>
      <c r="AR342" s="15">
        <f t="shared" si="100"/>
        <v>0.42117525043688264</v>
      </c>
      <c r="AS342" s="15">
        <f t="shared" si="101"/>
        <v>6.5103358729686756E-2</v>
      </c>
      <c r="AT342">
        <f t="shared" si="104"/>
        <v>6.4442207498609698E-3</v>
      </c>
      <c r="AU342" s="3">
        <f t="shared" si="102"/>
        <v>8.1276834653846997E-3</v>
      </c>
    </row>
    <row r="343" spans="1:47" x14ac:dyDescent="0.25">
      <c r="A343" t="s">
        <v>37</v>
      </c>
      <c r="B343">
        <v>21.2507516752854</v>
      </c>
      <c r="C343">
        <v>1.89733129846326E-2</v>
      </c>
      <c r="D343">
        <v>20.536102802138402</v>
      </c>
      <c r="E343">
        <v>63.503891400125099</v>
      </c>
      <c r="F343" s="1">
        <v>0</v>
      </c>
      <c r="G343" s="1">
        <v>0</v>
      </c>
      <c r="H343">
        <v>4.8848628819454403</v>
      </c>
      <c r="I343">
        <v>172.52418837334599</v>
      </c>
      <c r="J343">
        <v>169.45167979867199</v>
      </c>
      <c r="K343">
        <v>124.65385355610699</v>
      </c>
      <c r="L343">
        <v>210.039404066234</v>
      </c>
      <c r="M343">
        <v>37.561895758492803</v>
      </c>
      <c r="N343">
        <v>91.476318060296606</v>
      </c>
      <c r="O343">
        <v>68.391907243427895</v>
      </c>
      <c r="P343">
        <v>105643.092049126</v>
      </c>
      <c r="Q343">
        <v>133965.352244376</v>
      </c>
      <c r="R343">
        <v>130.86070228258501</v>
      </c>
      <c r="S343">
        <v>699.72265221913995</v>
      </c>
      <c r="T343">
        <v>0.61138642968764501</v>
      </c>
      <c r="U343">
        <v>0.35418699123525998</v>
      </c>
      <c r="V343" s="1">
        <v>0</v>
      </c>
      <c r="W343">
        <v>8.6802794822495893E-2</v>
      </c>
      <c r="X343">
        <v>0.55901021394224304</v>
      </c>
      <c r="Y343" s="1">
        <v>0</v>
      </c>
      <c r="Z343">
        <v>0.17139479621019099</v>
      </c>
      <c r="AA343">
        <v>3.34973091815428E-4</v>
      </c>
      <c r="AB343">
        <v>7.6921969969827898E-3</v>
      </c>
      <c r="AC343">
        <v>1.42115540542154E-3</v>
      </c>
      <c r="AD343" s="1">
        <v>0</v>
      </c>
      <c r="AE343" s="3">
        <v>6.3870372607804501E-3</v>
      </c>
      <c r="AF343" s="3">
        <v>6.4407406931495598E-3</v>
      </c>
      <c r="AG343" s="3">
        <v>3.1379623022172402E-3</v>
      </c>
      <c r="AH343">
        <v>7.8002934944059099</v>
      </c>
      <c r="AI343">
        <v>0.26829856000815899</v>
      </c>
      <c r="AJ343">
        <v>5625.6431297307299</v>
      </c>
      <c r="AK343" t="s">
        <v>109</v>
      </c>
      <c r="AL343" t="s">
        <v>110</v>
      </c>
      <c r="AM343">
        <v>6309322386.4499998</v>
      </c>
      <c r="AN343" s="7">
        <v>59723</v>
      </c>
      <c r="AO343" s="1">
        <f t="shared" si="98"/>
        <v>1.4467910781947778E-2</v>
      </c>
      <c r="AP343" s="8">
        <f t="shared" si="99"/>
        <v>16.044483991181568</v>
      </c>
      <c r="AQ343" s="50">
        <f t="shared" si="103"/>
        <v>1</v>
      </c>
      <c r="AR343" s="15">
        <f t="shared" si="100"/>
        <v>0.32448956831303022</v>
      </c>
      <c r="AS343" s="15">
        <f t="shared" si="101"/>
        <v>3.4799634576847982E-2</v>
      </c>
      <c r="AT343">
        <f t="shared" si="104"/>
        <v>6.4407406931495598E-3</v>
      </c>
      <c r="AU343" s="3">
        <f t="shared" si="102"/>
        <v>7.8081926662019897E-3</v>
      </c>
    </row>
    <row r="344" spans="1:47" x14ac:dyDescent="0.25">
      <c r="A344" t="s">
        <v>37</v>
      </c>
      <c r="B344">
        <v>20.678927471509201</v>
      </c>
      <c r="C344">
        <v>1.7920969942508899E-2</v>
      </c>
      <c r="D344">
        <v>19.5071594114977</v>
      </c>
      <c r="E344">
        <v>91.973076200103094</v>
      </c>
      <c r="F344" s="1">
        <v>0</v>
      </c>
      <c r="G344" s="1">
        <v>0</v>
      </c>
      <c r="H344">
        <v>5.1597099140239697</v>
      </c>
      <c r="I344">
        <v>193.28385922386201</v>
      </c>
      <c r="J344">
        <v>187.12223570947901</v>
      </c>
      <c r="K344">
        <v>149.41244200580601</v>
      </c>
      <c r="L344">
        <v>234.132450358873</v>
      </c>
      <c r="M344">
        <v>37.267621869918003</v>
      </c>
      <c r="N344">
        <v>90.538097838553497</v>
      </c>
      <c r="O344">
        <v>68.391011656794603</v>
      </c>
      <c r="P344">
        <v>96578.874552839901</v>
      </c>
      <c r="Q344">
        <v>124904.241158335</v>
      </c>
      <c r="R344">
        <v>130.84692885476801</v>
      </c>
      <c r="S344">
        <v>690.608898204345</v>
      </c>
      <c r="T344">
        <v>0.53186239435395</v>
      </c>
      <c r="U344">
        <v>0.36856085186598297</v>
      </c>
      <c r="V344" s="1">
        <v>0</v>
      </c>
      <c r="W344">
        <v>0.18770337948165899</v>
      </c>
      <c r="X344">
        <v>0.44373576865235698</v>
      </c>
      <c r="Y344" s="1">
        <v>0</v>
      </c>
      <c r="Z344">
        <v>0.19938730895294801</v>
      </c>
      <c r="AA344">
        <v>3.5221236207189598E-4</v>
      </c>
      <c r="AB344">
        <v>7.30895079414605E-3</v>
      </c>
      <c r="AC344">
        <v>8.8671273576671405E-4</v>
      </c>
      <c r="AD344" s="1">
        <v>0</v>
      </c>
      <c r="AE344" s="3">
        <v>6.1573355345182299E-3</v>
      </c>
      <c r="AF344" s="3">
        <v>6.03505531179057E-3</v>
      </c>
      <c r="AG344" s="3">
        <v>3.21575260225309E-3</v>
      </c>
      <c r="AH344">
        <v>7.52441000899407</v>
      </c>
      <c r="AI344">
        <v>0.260808335015493</v>
      </c>
      <c r="AJ344">
        <v>6322.9998930822803</v>
      </c>
      <c r="AK344" t="s">
        <v>111</v>
      </c>
      <c r="AL344" t="s">
        <v>112</v>
      </c>
      <c r="AM344">
        <v>1402808152.8800001</v>
      </c>
      <c r="AN344" s="7">
        <v>14525</v>
      </c>
      <c r="AO344" s="1">
        <f t="shared" si="98"/>
        <v>1.3696218468008517E-2</v>
      </c>
      <c r="AP344" s="8">
        <f>100*(1-(1-AO344)^12)</f>
        <v>15.252210583712211</v>
      </c>
      <c r="AQ344" s="50">
        <f>AQ343</f>
        <v>1</v>
      </c>
      <c r="AR344" s="15">
        <f>B344/AP344-1</f>
        <v>0.35579871245628913</v>
      </c>
      <c r="AS344" s="15">
        <f>B344/D344-1</f>
        <v>6.0068615593557473E-2</v>
      </c>
      <c r="AT344">
        <f>AQ344*AF344</f>
        <v>6.03505531179057E-3</v>
      </c>
      <c r="AU344" s="3">
        <f t="shared" si="102"/>
        <v>7.0440482702849444E-3</v>
      </c>
    </row>
    <row r="345" spans="1:47" x14ac:dyDescent="0.25">
      <c r="A345" t="s">
        <v>37</v>
      </c>
      <c r="B345">
        <v>19.330704243793001</v>
      </c>
      <c r="C345">
        <v>1.7702858967271699E-2</v>
      </c>
      <c r="D345">
        <v>19.292376294098201</v>
      </c>
      <c r="E345">
        <v>143.02324954385199</v>
      </c>
      <c r="F345" s="1">
        <v>0</v>
      </c>
      <c r="G345" s="1">
        <v>0</v>
      </c>
      <c r="H345">
        <v>5.6116533277849197</v>
      </c>
      <c r="I345">
        <v>222.77743377293899</v>
      </c>
      <c r="J345">
        <v>216.87849921855499</v>
      </c>
      <c r="K345">
        <v>181.46587940469399</v>
      </c>
      <c r="L345">
        <v>269.978671889537</v>
      </c>
      <c r="M345">
        <v>35.579912040578002</v>
      </c>
      <c r="N345">
        <v>86.379193842563197</v>
      </c>
      <c r="O345">
        <v>67.462844911821193</v>
      </c>
      <c r="P345">
        <v>83262.914789272007</v>
      </c>
      <c r="Q345">
        <v>105679.981369872</v>
      </c>
      <c r="R345">
        <v>126.587018019364</v>
      </c>
      <c r="S345">
        <v>676.25404457254399</v>
      </c>
      <c r="T345">
        <v>0.29485741648536501</v>
      </c>
      <c r="U345">
        <v>0.661540639783882</v>
      </c>
      <c r="V345" s="1">
        <v>0</v>
      </c>
      <c r="W345">
        <v>7.8877375534813304E-2</v>
      </c>
      <c r="X345">
        <v>0.259581984681303</v>
      </c>
      <c r="Y345" s="1">
        <v>0</v>
      </c>
      <c r="Z345">
        <v>0.53587615963695601</v>
      </c>
      <c r="AA345">
        <v>3.3161693621771502E-4</v>
      </c>
      <c r="AB345">
        <v>6.73194243097411E-3</v>
      </c>
      <c r="AC345">
        <v>5.4911252636098598E-4</v>
      </c>
      <c r="AD345" s="1">
        <v>0</v>
      </c>
      <c r="AE345" s="3">
        <v>7.0914628031431099E-3</v>
      </c>
      <c r="AF345" s="3">
        <v>5.1408388694714402E-3</v>
      </c>
      <c r="AG345" s="3">
        <v>2.9988028482268998E-3</v>
      </c>
      <c r="AH345">
        <v>6.9864072783599296</v>
      </c>
      <c r="AI345">
        <v>0.22506634896856401</v>
      </c>
      <c r="AJ345">
        <v>6702.4079944108998</v>
      </c>
      <c r="AK345" t="s">
        <v>113</v>
      </c>
      <c r="AL345" t="s">
        <v>114</v>
      </c>
      <c r="AM345">
        <v>391169173.68000001</v>
      </c>
      <c r="AN345" s="7">
        <v>4698</v>
      </c>
      <c r="AO345" s="1">
        <f t="shared" si="98"/>
        <v>1.2204398236663265E-2</v>
      </c>
      <c r="AP345" s="8">
        <f>100*(1-(1-AO345)^12)</f>
        <v>13.701140310787096</v>
      </c>
      <c r="AQ345" s="50">
        <f>AQ344</f>
        <v>1</v>
      </c>
      <c r="AR345" s="15">
        <f>B345/AP345-1</f>
        <v>0.41088287582703398</v>
      </c>
      <c r="AS345" s="15">
        <f>B345/D345-1</f>
        <v>1.9866888925716975E-3</v>
      </c>
      <c r="AT345">
        <f>AQ345*AF345</f>
        <v>5.1408388694714402E-3</v>
      </c>
      <c r="AU345" s="3">
        <f t="shared" si="102"/>
        <v>7.640575329504096E-3</v>
      </c>
    </row>
    <row r="348" spans="1:47" x14ac:dyDescent="0.25">
      <c r="AO348" t="s">
        <v>226</v>
      </c>
      <c r="AP348" t="s">
        <v>227</v>
      </c>
      <c r="AQ348" t="s">
        <v>228</v>
      </c>
      <c r="AR348" t="s">
        <v>229</v>
      </c>
      <c r="AS348" t="s">
        <v>244</v>
      </c>
    </row>
    <row r="349" spans="1:47" x14ac:dyDescent="0.25">
      <c r="A349" t="s">
        <v>0</v>
      </c>
      <c r="B349" t="s">
        <v>1</v>
      </c>
      <c r="C349" t="s">
        <v>2</v>
      </c>
      <c r="D349" t="s">
        <v>3</v>
      </c>
      <c r="E349" t="s">
        <v>5</v>
      </c>
      <c r="F349" t="s">
        <v>6</v>
      </c>
      <c r="G349" t="s">
        <v>208</v>
      </c>
      <c r="H349" t="s">
        <v>7</v>
      </c>
      <c r="I349" t="s">
        <v>8</v>
      </c>
      <c r="J349" t="s">
        <v>134</v>
      </c>
      <c r="K349" t="s">
        <v>143</v>
      </c>
      <c r="L349" t="s">
        <v>9</v>
      </c>
      <c r="M349" t="s">
        <v>10</v>
      </c>
      <c r="N349" t="s">
        <v>11</v>
      </c>
      <c r="O349" t="s">
        <v>13</v>
      </c>
      <c r="P349" t="s">
        <v>14</v>
      </c>
      <c r="Q349" t="s">
        <v>15</v>
      </c>
      <c r="R349" t="s">
        <v>16</v>
      </c>
      <c r="S349" t="s">
        <v>17</v>
      </c>
      <c r="T349" t="s">
        <v>18</v>
      </c>
      <c r="U349" t="s">
        <v>20</v>
      </c>
      <c r="V349" t="s">
        <v>21</v>
      </c>
      <c r="W349" t="s">
        <v>22</v>
      </c>
      <c r="X349" t="s">
        <v>23</v>
      </c>
      <c r="Y349" t="s">
        <v>24</v>
      </c>
      <c r="Z349" t="s">
        <v>25</v>
      </c>
      <c r="AA349" t="s">
        <v>26</v>
      </c>
      <c r="AB349" t="s">
        <v>27</v>
      </c>
      <c r="AC349" t="s">
        <v>120</v>
      </c>
      <c r="AD349" t="s">
        <v>28</v>
      </c>
      <c r="AE349" s="3" t="s">
        <v>29</v>
      </c>
      <c r="AF349" s="3" t="s">
        <v>233</v>
      </c>
      <c r="AG349" s="3" t="s">
        <v>30</v>
      </c>
      <c r="AH349" t="s">
        <v>31</v>
      </c>
      <c r="AI349" t="s">
        <v>32</v>
      </c>
      <c r="AJ349" t="s">
        <v>33</v>
      </c>
      <c r="AK349" t="s">
        <v>34</v>
      </c>
      <c r="AL349" t="s">
        <v>74</v>
      </c>
      <c r="AM349" t="s">
        <v>35</v>
      </c>
      <c r="AN349" s="7" t="s">
        <v>36</v>
      </c>
      <c r="AO349" s="15">
        <v>1.1000000000000001</v>
      </c>
      <c r="AP349" s="15">
        <v>0</v>
      </c>
      <c r="AQ349" s="15">
        <v>0</v>
      </c>
      <c r="AR349" s="15">
        <v>0</v>
      </c>
    </row>
    <row r="350" spans="1:47" x14ac:dyDescent="0.25">
      <c r="A350" t="s">
        <v>37</v>
      </c>
      <c r="B350">
        <v>4.9924924856313497</v>
      </c>
      <c r="C350">
        <v>3.2480110535591002E-3</v>
      </c>
      <c r="D350">
        <v>3.8287344165087198</v>
      </c>
      <c r="E350">
        <v>-108.783750320512</v>
      </c>
      <c r="F350" s="1">
        <v>0</v>
      </c>
      <c r="G350" s="1">
        <v>0</v>
      </c>
      <c r="H350">
        <v>2.65594990187603</v>
      </c>
      <c r="I350">
        <v>-212.20025628993901</v>
      </c>
      <c r="J350">
        <v>-254.07282607070999</v>
      </c>
      <c r="K350">
        <v>-213.44162366208499</v>
      </c>
      <c r="L350">
        <v>-184.65423113416799</v>
      </c>
      <c r="M350">
        <v>20.7116458977831</v>
      </c>
      <c r="N350">
        <v>95.284759524208397</v>
      </c>
      <c r="O350">
        <v>85.599784156018501</v>
      </c>
      <c r="P350">
        <v>144628.254163879</v>
      </c>
      <c r="Q350">
        <v>172925.91521296301</v>
      </c>
      <c r="R350">
        <v>84.292035481577798</v>
      </c>
      <c r="S350">
        <v>667.56602701742202</v>
      </c>
      <c r="T350">
        <v>0.85191355668116198</v>
      </c>
      <c r="U350">
        <v>0.100095401500821</v>
      </c>
      <c r="V350" s="1">
        <v>0</v>
      </c>
      <c r="W350">
        <v>2.9755324333042101E-2</v>
      </c>
      <c r="X350">
        <v>0.87014927416613597</v>
      </c>
      <c r="Y350" s="1">
        <v>0</v>
      </c>
      <c r="Z350">
        <v>8.9968461651466394E-2</v>
      </c>
      <c r="AA350">
        <v>2.8229664621444E-4</v>
      </c>
      <c r="AB350">
        <v>3.0633943788872199E-3</v>
      </c>
      <c r="AC350" s="1">
        <v>0</v>
      </c>
      <c r="AD350" s="1">
        <v>0</v>
      </c>
      <c r="AE350" s="3">
        <v>3.0118388096107698E-6</v>
      </c>
      <c r="AF350" s="3">
        <v>0</v>
      </c>
      <c r="AG350" s="3">
        <v>0</v>
      </c>
      <c r="AH350">
        <v>4.1319851581403304</v>
      </c>
      <c r="AI350">
        <v>7.4571983902516195E-2</v>
      </c>
      <c r="AJ350" s="1">
        <v>0</v>
      </c>
      <c r="AK350" t="s">
        <v>77</v>
      </c>
      <c r="AL350" t="s">
        <v>78</v>
      </c>
      <c r="AM350">
        <v>172975391.97999999</v>
      </c>
      <c r="AN350" s="7">
        <v>1196</v>
      </c>
      <c r="AO350" s="1">
        <f>AA350+AB350*$AO$349+AF350*AQ350+AG350*$AR$349</f>
        <v>3.6520304629903823E-3</v>
      </c>
      <c r="AP350" s="8">
        <f>100*(1-(1-AO350)^12)</f>
        <v>4.2954730297312675</v>
      </c>
      <c r="AQ350" s="14">
        <v>1</v>
      </c>
      <c r="AR350" s="15">
        <f>B350/AP350-1</f>
        <v>0.16226838140424515</v>
      </c>
      <c r="AS350" s="15">
        <f>B350/D350-1</f>
        <v>0.30395372008691512</v>
      </c>
      <c r="AT350">
        <f>AQ350*AF350</f>
        <v>0</v>
      </c>
      <c r="AU350" s="3">
        <f>AE350+AC350</f>
        <v>3.0118388096107698E-6</v>
      </c>
    </row>
    <row r="351" spans="1:47" x14ac:dyDescent="0.25">
      <c r="A351" t="s">
        <v>37</v>
      </c>
      <c r="B351">
        <v>5.4776086037897196</v>
      </c>
      <c r="C351">
        <v>4.4126304631793697E-3</v>
      </c>
      <c r="D351">
        <v>5.1685175234915004</v>
      </c>
      <c r="E351">
        <v>-79.455198216862897</v>
      </c>
      <c r="F351" s="1">
        <v>0</v>
      </c>
      <c r="G351" s="1">
        <v>0</v>
      </c>
      <c r="H351">
        <v>2.9505457111740001</v>
      </c>
      <c r="I351">
        <v>-177.55797707258199</v>
      </c>
      <c r="J351">
        <v>-203.104489726856</v>
      </c>
      <c r="K351">
        <v>-179.65700495555501</v>
      </c>
      <c r="L351">
        <v>-157.86936703750999</v>
      </c>
      <c r="M351">
        <v>20.823513228455401</v>
      </c>
      <c r="N351">
        <v>93.590393713984298</v>
      </c>
      <c r="O351">
        <v>82.674645910624704</v>
      </c>
      <c r="P351">
        <v>202700.79006132201</v>
      </c>
      <c r="Q351">
        <v>244199.786152382</v>
      </c>
      <c r="R351">
        <v>82.998726212655299</v>
      </c>
      <c r="S351">
        <v>664.83634339941</v>
      </c>
      <c r="T351">
        <v>0.50699253525174903</v>
      </c>
      <c r="U351">
        <v>0.32369837619642799</v>
      </c>
      <c r="V351" s="1">
        <v>0</v>
      </c>
      <c r="W351">
        <v>0.11975871047476699</v>
      </c>
      <c r="X351">
        <v>0.55654291332880301</v>
      </c>
      <c r="Y351" s="1">
        <v>0</v>
      </c>
      <c r="Z351">
        <v>0.35647795236021801</v>
      </c>
      <c r="AA351">
        <v>2.87935326014754E-4</v>
      </c>
      <c r="AB351">
        <v>4.3288485074336903E-3</v>
      </c>
      <c r="AC351" s="1">
        <v>7.4591180589293003E-7</v>
      </c>
      <c r="AD351" s="1">
        <v>0</v>
      </c>
      <c r="AE351" s="3">
        <v>6.3138961244412197E-5</v>
      </c>
      <c r="AF351" s="3">
        <v>5.2688254102623899E-5</v>
      </c>
      <c r="AG351" s="3">
        <v>0</v>
      </c>
      <c r="AH351">
        <v>5.1952670138824102</v>
      </c>
      <c r="AI351">
        <v>9.3422679536546094E-2</v>
      </c>
      <c r="AJ351">
        <v>0.36780533174723701</v>
      </c>
      <c r="AK351" t="s">
        <v>79</v>
      </c>
      <c r="AL351" t="s">
        <v>80</v>
      </c>
      <c r="AM351">
        <v>1388297711.1300001</v>
      </c>
      <c r="AN351" s="7">
        <v>6849</v>
      </c>
      <c r="AO351" s="1">
        <f t="shared" ref="AO351:AO366" si="105">AA351+AB351*$AO$349+AF351*AQ351+AG351*$AR$349</f>
        <v>5.1023569382944375E-3</v>
      </c>
      <c r="AP351" s="8">
        <f t="shared" ref="AP351:AP358" si="106">100*(1-(1-AO351)^12)</f>
        <v>5.9538927127112391</v>
      </c>
      <c r="AQ351" s="50">
        <f>AQ350</f>
        <v>1</v>
      </c>
      <c r="AR351" s="15">
        <f t="shared" ref="AR351:AR358" si="107">B351/AP351-1</f>
        <v>-7.999541340486005E-2</v>
      </c>
      <c r="AS351" s="15">
        <f t="shared" ref="AS351:AS358" si="108">B351/D351-1</f>
        <v>5.9802656930805664E-2</v>
      </c>
      <c r="AT351">
        <f t="shared" ref="AT351:AT366" si="109">AQ351*AF351</f>
        <v>5.2688254102623899E-5</v>
      </c>
      <c r="AU351" s="3">
        <f t="shared" ref="AU351:AU366" si="110">AE351+AC351</f>
        <v>6.3884873050305133E-5</v>
      </c>
    </row>
    <row r="352" spans="1:47" x14ac:dyDescent="0.25">
      <c r="A352" t="s">
        <v>37</v>
      </c>
      <c r="B352">
        <v>6.7625648054169298</v>
      </c>
      <c r="C352">
        <v>4.5310430655984904E-3</v>
      </c>
      <c r="D352">
        <v>5.30377717275507</v>
      </c>
      <c r="E352">
        <v>-55.674830194983102</v>
      </c>
      <c r="F352" s="1">
        <v>0</v>
      </c>
      <c r="G352" s="1">
        <v>0</v>
      </c>
      <c r="H352">
        <v>3.2055879257299802</v>
      </c>
      <c r="I352">
        <v>-154.501922178629</v>
      </c>
      <c r="J352">
        <v>-176.24499393408601</v>
      </c>
      <c r="K352">
        <v>-157.939675221361</v>
      </c>
      <c r="L352">
        <v>-135.878805392819</v>
      </c>
      <c r="M352">
        <v>21.114415482444901</v>
      </c>
      <c r="N352">
        <v>94.512383631961001</v>
      </c>
      <c r="O352">
        <v>82.6695727036264</v>
      </c>
      <c r="P352">
        <v>214295.74737857201</v>
      </c>
      <c r="Q352">
        <v>256923.131641552</v>
      </c>
      <c r="R352">
        <v>83.744533811876494</v>
      </c>
      <c r="S352">
        <v>669.57404337426101</v>
      </c>
      <c r="T352">
        <v>0.49240057191468301</v>
      </c>
      <c r="U352">
        <v>0.35189090958473002</v>
      </c>
      <c r="V352" s="1">
        <v>0</v>
      </c>
      <c r="W352">
        <v>0.193719998932145</v>
      </c>
      <c r="X352">
        <v>0.45438909148312301</v>
      </c>
      <c r="Y352" s="1">
        <v>0</v>
      </c>
      <c r="Z352">
        <v>0.331448651727413</v>
      </c>
      <c r="AA352">
        <v>2.8669419531378098E-4</v>
      </c>
      <c r="AB352">
        <v>4.57554789456085E-3</v>
      </c>
      <c r="AC352">
        <v>2.2632343230259E-6</v>
      </c>
      <c r="AD352" s="1">
        <v>0</v>
      </c>
      <c r="AE352" s="3">
        <v>6.3512093909514901E-5</v>
      </c>
      <c r="AF352" s="3">
        <v>1.8603055107459601E-4</v>
      </c>
      <c r="AG352" s="3">
        <v>0</v>
      </c>
      <c r="AH352">
        <v>5.7561672700537603</v>
      </c>
      <c r="AI352">
        <v>0.104566861822047</v>
      </c>
      <c r="AJ352">
        <v>2.5555151365701798</v>
      </c>
      <c r="AK352" t="s">
        <v>81</v>
      </c>
      <c r="AL352" t="s">
        <v>82</v>
      </c>
      <c r="AM352">
        <v>13677211780.690001</v>
      </c>
      <c r="AN352" s="7">
        <v>63824</v>
      </c>
      <c r="AO352" s="1">
        <f t="shared" si="105"/>
        <v>5.5058274304053125E-3</v>
      </c>
      <c r="AP352" s="8">
        <f t="shared" si="106"/>
        <v>6.4105464279938573</v>
      </c>
      <c r="AQ352" s="50">
        <f t="shared" ref="AQ352:AQ366" si="111">AQ351</f>
        <v>1</v>
      </c>
      <c r="AR352" s="15">
        <f t="shared" si="107"/>
        <v>5.4912382489870515E-2</v>
      </c>
      <c r="AS352" s="15">
        <f t="shared" si="108"/>
        <v>0.27504693073372199</v>
      </c>
      <c r="AT352">
        <f t="shared" si="109"/>
        <v>1.8603055107459601E-4</v>
      </c>
      <c r="AU352" s="3">
        <f t="shared" si="110"/>
        <v>6.5775328232540797E-5</v>
      </c>
    </row>
    <row r="353" spans="1:47" x14ac:dyDescent="0.25">
      <c r="A353" t="s">
        <v>37</v>
      </c>
      <c r="B353">
        <v>7.9603929480415596</v>
      </c>
      <c r="C353">
        <v>5.9270496378539097E-3</v>
      </c>
      <c r="D353">
        <v>6.8851223661696803</v>
      </c>
      <c r="E353">
        <v>-40.972784751420697</v>
      </c>
      <c r="F353" s="1">
        <v>0</v>
      </c>
      <c r="G353" s="1">
        <v>0</v>
      </c>
      <c r="H353">
        <v>3.3088473471436899</v>
      </c>
      <c r="I353">
        <v>-128.79437638915999</v>
      </c>
      <c r="J353">
        <v>-151.80084962812001</v>
      </c>
      <c r="K353">
        <v>-132.355559064273</v>
      </c>
      <c r="L353">
        <v>-110.005906724357</v>
      </c>
      <c r="M353">
        <v>20.278397529400401</v>
      </c>
      <c r="N353">
        <v>94.4508643845774</v>
      </c>
      <c r="O353">
        <v>82.130652747253194</v>
      </c>
      <c r="P353">
        <v>212415.79699527501</v>
      </c>
      <c r="Q353">
        <v>255734.621475919</v>
      </c>
      <c r="R353">
        <v>83.829809305524506</v>
      </c>
      <c r="S353">
        <v>667.04380234733105</v>
      </c>
      <c r="T353">
        <v>0.475498313136761</v>
      </c>
      <c r="U353">
        <v>0.35802796499756101</v>
      </c>
      <c r="V353" s="1">
        <v>0</v>
      </c>
      <c r="W353">
        <v>0.220831701221192</v>
      </c>
      <c r="X353">
        <v>0.42114033378124599</v>
      </c>
      <c r="Y353" s="1">
        <v>0</v>
      </c>
      <c r="Z353">
        <v>0.33378575723528198</v>
      </c>
      <c r="AA353">
        <v>2.8588288132442598E-4</v>
      </c>
      <c r="AB353">
        <v>5.6577173222504299E-3</v>
      </c>
      <c r="AC353">
        <v>9.3610785375413094E-5</v>
      </c>
      <c r="AD353" s="1">
        <v>0</v>
      </c>
      <c r="AE353" s="3">
        <v>4.7331766447778303E-4</v>
      </c>
      <c r="AF353" s="3">
        <v>3.7484419224973099E-4</v>
      </c>
      <c r="AG353" s="3">
        <v>7.5961996752909099E-8</v>
      </c>
      <c r="AH353">
        <v>6.5430523511992904</v>
      </c>
      <c r="AI353">
        <v>0.113854984742967</v>
      </c>
      <c r="AJ353">
        <v>6.6368472666706904</v>
      </c>
      <c r="AK353" t="s">
        <v>83</v>
      </c>
      <c r="AL353" t="s">
        <v>84</v>
      </c>
      <c r="AM353">
        <v>110191331938.69</v>
      </c>
      <c r="AN353" s="7">
        <v>518753</v>
      </c>
      <c r="AO353" s="1">
        <f t="shared" si="105"/>
        <v>6.8842161280496302E-3</v>
      </c>
      <c r="AP353" s="8">
        <f t="shared" si="106"/>
        <v>7.9553370545168978</v>
      </c>
      <c r="AQ353" s="50">
        <f t="shared" si="111"/>
        <v>1</v>
      </c>
      <c r="AR353" s="15">
        <f t="shared" si="107"/>
        <v>6.3553479758482467E-4</v>
      </c>
      <c r="AS353" s="15">
        <f t="shared" si="108"/>
        <v>0.15617305324234532</v>
      </c>
      <c r="AT353">
        <f t="shared" si="109"/>
        <v>3.7484419224973099E-4</v>
      </c>
      <c r="AU353" s="3">
        <f t="shared" si="110"/>
        <v>5.6692844985319611E-4</v>
      </c>
    </row>
    <row r="354" spans="1:47" x14ac:dyDescent="0.25">
      <c r="A354" t="s">
        <v>37</v>
      </c>
      <c r="B354">
        <v>7.9617520338275298</v>
      </c>
      <c r="C354">
        <v>6.76430366859443E-3</v>
      </c>
      <c r="D354">
        <v>7.8218827104186301</v>
      </c>
      <c r="E354">
        <v>-29.446194059426698</v>
      </c>
      <c r="F354" s="1">
        <v>0</v>
      </c>
      <c r="G354" s="1">
        <v>0</v>
      </c>
      <c r="H354">
        <v>3.4863630213930001</v>
      </c>
      <c r="I354">
        <v>-105.874446994301</v>
      </c>
      <c r="J354">
        <v>-129.23215886077401</v>
      </c>
      <c r="K354">
        <v>-114.623225034192</v>
      </c>
      <c r="L354">
        <v>-86.672264606175901</v>
      </c>
      <c r="M354">
        <v>19.546284379751299</v>
      </c>
      <c r="N354">
        <v>94.160766784871001</v>
      </c>
      <c r="O354">
        <v>82.118640866588805</v>
      </c>
      <c r="P354">
        <v>207848.86325901799</v>
      </c>
      <c r="Q354">
        <v>253607.499232353</v>
      </c>
      <c r="R354">
        <v>83.733461243074203</v>
      </c>
      <c r="S354">
        <v>673.29819228293695</v>
      </c>
      <c r="T354">
        <v>0.50330186446074499</v>
      </c>
      <c r="U354">
        <v>0.36015381433521798</v>
      </c>
      <c r="V354" s="1">
        <v>0</v>
      </c>
      <c r="W354">
        <v>0.208609671440696</v>
      </c>
      <c r="X354">
        <v>0.43123651422408399</v>
      </c>
      <c r="Y354" s="1">
        <v>0</v>
      </c>
      <c r="Z354">
        <v>0.30447112660195103</v>
      </c>
      <c r="AA354">
        <v>2.86196943765348E-4</v>
      </c>
      <c r="AB354">
        <v>5.6684635973528498E-3</v>
      </c>
      <c r="AC354">
        <v>2.34149499949145E-4</v>
      </c>
      <c r="AD354" s="1">
        <v>0</v>
      </c>
      <c r="AE354" s="3">
        <v>8.9568956375301505E-4</v>
      </c>
      <c r="AF354" s="3">
        <v>5.2103749862411196E-4</v>
      </c>
      <c r="AG354" s="3">
        <v>6.7954264352273295E-7</v>
      </c>
      <c r="AH354">
        <v>6.8872617734475003</v>
      </c>
      <c r="AI354">
        <v>0.13711292510388201</v>
      </c>
      <c r="AJ354">
        <v>20.692688068880301</v>
      </c>
      <c r="AK354" t="s">
        <v>85</v>
      </c>
      <c r="AL354" t="s">
        <v>86</v>
      </c>
      <c r="AM354">
        <v>232318702081.64001</v>
      </c>
      <c r="AN354" s="7">
        <v>1117729</v>
      </c>
      <c r="AO354" s="1">
        <f t="shared" si="105"/>
        <v>7.0425443994775946E-3</v>
      </c>
      <c r="AP354" s="8">
        <f t="shared" si="106"/>
        <v>8.1312742527504085</v>
      </c>
      <c r="AQ354" s="50">
        <f t="shared" si="111"/>
        <v>1</v>
      </c>
      <c r="AR354" s="15">
        <f t="shared" si="107"/>
        <v>-2.0848173810585457E-2</v>
      </c>
      <c r="AS354" s="15">
        <f t="shared" si="108"/>
        <v>1.7881797591083215E-2</v>
      </c>
      <c r="AT354">
        <f t="shared" si="109"/>
        <v>5.2103749862411196E-4</v>
      </c>
      <c r="AU354" s="3">
        <f t="shared" si="110"/>
        <v>1.12983906370216E-3</v>
      </c>
    </row>
    <row r="355" spans="1:47" x14ac:dyDescent="0.25">
      <c r="A355" t="s">
        <v>37</v>
      </c>
      <c r="B355">
        <v>8.3147901157505792</v>
      </c>
      <c r="C355">
        <v>7.1680312812288996E-3</v>
      </c>
      <c r="D355">
        <v>8.2704984687844192</v>
      </c>
      <c r="E355">
        <v>-21.191737648349399</v>
      </c>
      <c r="F355" s="1">
        <v>0</v>
      </c>
      <c r="G355" s="1">
        <v>0</v>
      </c>
      <c r="H355">
        <v>3.6260707735019202</v>
      </c>
      <c r="I355">
        <v>-81.058156136101204</v>
      </c>
      <c r="J355">
        <v>-105.62600673249101</v>
      </c>
      <c r="K355">
        <v>-94.194656200823701</v>
      </c>
      <c r="L355">
        <v>-61.590680266510802</v>
      </c>
      <c r="M355">
        <v>18.747271728301101</v>
      </c>
      <c r="N355">
        <v>93.756591941418193</v>
      </c>
      <c r="O355">
        <v>82.002682046888694</v>
      </c>
      <c r="P355">
        <v>205023.90548976001</v>
      </c>
      <c r="Q355">
        <v>251898.70244077599</v>
      </c>
      <c r="R355">
        <v>83.686153285883293</v>
      </c>
      <c r="S355">
        <v>679.29001448494103</v>
      </c>
      <c r="T355">
        <v>0.51894081907603695</v>
      </c>
      <c r="U355">
        <v>0.35607181086248302</v>
      </c>
      <c r="V355" s="1">
        <v>0</v>
      </c>
      <c r="W355">
        <v>0.19563728685798501</v>
      </c>
      <c r="X355">
        <v>0.448290902279531</v>
      </c>
      <c r="Y355" s="1">
        <v>0</v>
      </c>
      <c r="Z355">
        <v>0.28403511165793199</v>
      </c>
      <c r="AA355">
        <v>2.8645833110848998E-4</v>
      </c>
      <c r="AB355">
        <v>5.77465397342522E-3</v>
      </c>
      <c r="AC355">
        <v>3.0962809649551898E-4</v>
      </c>
      <c r="AD355" s="1">
        <v>0</v>
      </c>
      <c r="AE355" s="3">
        <v>8.4734182355138599E-4</v>
      </c>
      <c r="AF355" s="3">
        <v>6.4423102038502298E-4</v>
      </c>
      <c r="AG355" s="3">
        <v>7.14447470097205E-6</v>
      </c>
      <c r="AH355">
        <v>7.0057305891358697</v>
      </c>
      <c r="AI355">
        <v>0.11481444898617101</v>
      </c>
      <c r="AJ355">
        <v>55.154062786146298</v>
      </c>
      <c r="AK355" t="s">
        <v>87</v>
      </c>
      <c r="AL355" t="s">
        <v>88</v>
      </c>
      <c r="AM355">
        <v>402089193016.21997</v>
      </c>
      <c r="AN355" s="7">
        <v>1961182</v>
      </c>
      <c r="AO355" s="1">
        <f t="shared" si="105"/>
        <v>7.282808722261256E-3</v>
      </c>
      <c r="AP355" s="47">
        <f t="shared" si="106"/>
        <v>8.397671476951917</v>
      </c>
      <c r="AQ355" s="50">
        <f t="shared" si="111"/>
        <v>1</v>
      </c>
      <c r="AR355" s="49">
        <f t="shared" si="107"/>
        <v>-9.8695646083336586E-3</v>
      </c>
      <c r="AS355" s="49">
        <f t="shared" si="108"/>
        <v>5.3553781713799875E-3</v>
      </c>
      <c r="AT355">
        <f t="shared" si="109"/>
        <v>6.4423102038502298E-4</v>
      </c>
      <c r="AU355" s="3">
        <f t="shared" si="110"/>
        <v>1.1569699200469049E-3</v>
      </c>
    </row>
    <row r="356" spans="1:47" x14ac:dyDescent="0.25">
      <c r="A356" t="s">
        <v>37</v>
      </c>
      <c r="B356">
        <v>8.9120253422717202</v>
      </c>
      <c r="C356">
        <v>7.0635364655317404E-3</v>
      </c>
      <c r="D356">
        <v>8.1545778510141993</v>
      </c>
      <c r="E356">
        <v>-17.150120252811298</v>
      </c>
      <c r="F356" s="1">
        <v>0</v>
      </c>
      <c r="G356" s="1">
        <v>0</v>
      </c>
      <c r="H356">
        <v>3.6687682817757601</v>
      </c>
      <c r="I356">
        <v>-57.617487272345699</v>
      </c>
      <c r="J356">
        <v>-85.772563910362805</v>
      </c>
      <c r="K356">
        <v>-71.540254070247798</v>
      </c>
      <c r="L356">
        <v>-37.835179070296398</v>
      </c>
      <c r="M356">
        <v>17.8543738492267</v>
      </c>
      <c r="N356">
        <v>93.395298441240001</v>
      </c>
      <c r="O356">
        <v>82.089346676178195</v>
      </c>
      <c r="P356">
        <v>201750.58427208499</v>
      </c>
      <c r="Q356">
        <v>248702.01012780299</v>
      </c>
      <c r="R356">
        <v>83.704055897335394</v>
      </c>
      <c r="S356">
        <v>682.79472007283198</v>
      </c>
      <c r="T356">
        <v>0.52486476981052099</v>
      </c>
      <c r="U356">
        <v>0.35358299025789802</v>
      </c>
      <c r="V356" s="1">
        <v>0</v>
      </c>
      <c r="W356">
        <v>0.18234926670322499</v>
      </c>
      <c r="X356">
        <v>0.46406774303887499</v>
      </c>
      <c r="Y356" s="1">
        <v>0</v>
      </c>
      <c r="Z356">
        <v>0.27423306986728102</v>
      </c>
      <c r="AA356">
        <v>2.8622012727710699E-4</v>
      </c>
      <c r="AB356">
        <v>5.5886772504609101E-3</v>
      </c>
      <c r="AC356">
        <v>3.79050255808207E-4</v>
      </c>
      <c r="AD356" s="1">
        <v>0</v>
      </c>
      <c r="AE356" s="3">
        <v>7.9023412390080499E-4</v>
      </c>
      <c r="AF356" s="3">
        <v>7.1152526671114402E-4</v>
      </c>
      <c r="AG356" s="3">
        <v>4.7186964334289002E-5</v>
      </c>
      <c r="AH356">
        <v>7.1706855229834696</v>
      </c>
      <c r="AI356">
        <v>0.110765741433605</v>
      </c>
      <c r="AJ356">
        <v>110.733777268406</v>
      </c>
      <c r="AK356" t="s">
        <v>89</v>
      </c>
      <c r="AL356" t="s">
        <v>90</v>
      </c>
      <c r="AM356">
        <v>564124290960.64001</v>
      </c>
      <c r="AN356" s="7">
        <v>2796147</v>
      </c>
      <c r="AO356" s="1">
        <f t="shared" si="105"/>
        <v>7.1452903694952516E-3</v>
      </c>
      <c r="AP356" s="8">
        <f t="shared" si="106"/>
        <v>8.2452824156126976</v>
      </c>
      <c r="AQ356" s="50">
        <f t="shared" si="111"/>
        <v>1</v>
      </c>
      <c r="AR356" s="15">
        <f t="shared" si="107"/>
        <v>8.0863564527095422E-2</v>
      </c>
      <c r="AS356" s="15">
        <f t="shared" si="108"/>
        <v>9.288616837023822E-2</v>
      </c>
      <c r="AT356">
        <f t="shared" si="109"/>
        <v>7.1152526671114402E-4</v>
      </c>
      <c r="AU356" s="3">
        <f t="shared" si="110"/>
        <v>1.1692843797090121E-3</v>
      </c>
    </row>
    <row r="357" spans="1:47" x14ac:dyDescent="0.25">
      <c r="A357" t="s">
        <v>37</v>
      </c>
      <c r="B357">
        <v>9.9173266724126794</v>
      </c>
      <c r="C357">
        <v>7.5139725496872999E-3</v>
      </c>
      <c r="D357">
        <v>8.6533097974626401</v>
      </c>
      <c r="E357">
        <v>-8.8660765867285907</v>
      </c>
      <c r="F357" s="1">
        <v>0</v>
      </c>
      <c r="G357" s="1">
        <v>0</v>
      </c>
      <c r="H357">
        <v>3.7986411309048198</v>
      </c>
      <c r="I357">
        <v>-32.655971786226402</v>
      </c>
      <c r="J357">
        <v>-63.633834925019698</v>
      </c>
      <c r="K357">
        <v>-46.641255079968097</v>
      </c>
      <c r="L357">
        <v>-12.4826198747755</v>
      </c>
      <c r="M357">
        <v>17.572206869515899</v>
      </c>
      <c r="N357">
        <v>93.171654292719097</v>
      </c>
      <c r="O357">
        <v>81.996572458807407</v>
      </c>
      <c r="P357">
        <v>197841.06278744701</v>
      </c>
      <c r="Q357">
        <v>245584.18684963099</v>
      </c>
      <c r="R357">
        <v>83.7047306606229</v>
      </c>
      <c r="S357">
        <v>683.64196461648703</v>
      </c>
      <c r="T357">
        <v>0.53282168523913498</v>
      </c>
      <c r="U357">
        <v>0.35988268399510398</v>
      </c>
      <c r="V357" s="1">
        <v>0</v>
      </c>
      <c r="W357">
        <v>0.170318674764215</v>
      </c>
      <c r="X357">
        <v>0.46979864124067999</v>
      </c>
      <c r="Y357" s="1">
        <v>0</v>
      </c>
      <c r="Z357">
        <v>0.26321359001795602</v>
      </c>
      <c r="AA357">
        <v>2.8559272000544701E-4</v>
      </c>
      <c r="AB357">
        <v>5.4861669868605098E-3</v>
      </c>
      <c r="AC357">
        <v>5.3988608467574499E-4</v>
      </c>
      <c r="AD357" s="1">
        <v>0</v>
      </c>
      <c r="AE357" s="3">
        <v>8.0974996405950499E-4</v>
      </c>
      <c r="AF357" s="3">
        <v>8.0117865586637796E-4</v>
      </c>
      <c r="AG357" s="3">
        <v>3.9262574875926598E-4</v>
      </c>
      <c r="AH357">
        <v>7.32144146007548</v>
      </c>
      <c r="AI357">
        <v>0.11381980933045401</v>
      </c>
      <c r="AJ357">
        <v>211.19371869791399</v>
      </c>
      <c r="AK357" t="s">
        <v>91</v>
      </c>
      <c r="AL357" t="s">
        <v>92</v>
      </c>
      <c r="AM357">
        <v>659218885194.72998</v>
      </c>
      <c r="AN357" s="7">
        <v>3332063</v>
      </c>
      <c r="AO357" s="1">
        <f t="shared" si="105"/>
        <v>7.1215550614183868E-3</v>
      </c>
      <c r="AP357" s="8">
        <f t="shared" si="106"/>
        <v>8.2189569582455828</v>
      </c>
      <c r="AQ357" s="50">
        <f t="shared" si="111"/>
        <v>1</v>
      </c>
      <c r="AR357" s="15">
        <f t="shared" si="107"/>
        <v>0.20664054122624709</v>
      </c>
      <c r="AS357" s="15">
        <f t="shared" si="108"/>
        <v>0.14607322568304215</v>
      </c>
      <c r="AT357">
        <f t="shared" si="109"/>
        <v>8.0117865586637796E-4</v>
      </c>
      <c r="AU357" s="3">
        <f t="shared" si="110"/>
        <v>1.34963604873525E-3</v>
      </c>
    </row>
    <row r="358" spans="1:47" x14ac:dyDescent="0.25">
      <c r="A358" t="s">
        <v>37</v>
      </c>
      <c r="B358">
        <v>11.7315793904126</v>
      </c>
      <c r="C358">
        <v>9.5300243753443595E-3</v>
      </c>
      <c r="D358">
        <v>10.8552477554821</v>
      </c>
      <c r="E358">
        <v>-0.56305378628323299</v>
      </c>
      <c r="F358" s="1">
        <v>0</v>
      </c>
      <c r="G358" s="1">
        <v>0</v>
      </c>
      <c r="H358">
        <v>3.89580350814742</v>
      </c>
      <c r="I358">
        <v>-9.0860944475544105</v>
      </c>
      <c r="J358">
        <v>-41.007266910235401</v>
      </c>
      <c r="K358">
        <v>-22.6107791519077</v>
      </c>
      <c r="L358">
        <v>11.666529771394901</v>
      </c>
      <c r="M358">
        <v>17.955354324545901</v>
      </c>
      <c r="N358">
        <v>92.989093746825702</v>
      </c>
      <c r="O358">
        <v>81.477560058302103</v>
      </c>
      <c r="P358">
        <v>192241.991699962</v>
      </c>
      <c r="Q358">
        <v>239575.490118252</v>
      </c>
      <c r="R358">
        <v>83.741785427164601</v>
      </c>
      <c r="S358">
        <v>682.43087809154702</v>
      </c>
      <c r="T358">
        <v>0.53005111294265295</v>
      </c>
      <c r="U358">
        <v>0.37906815607015998</v>
      </c>
      <c r="V358" s="1">
        <v>0</v>
      </c>
      <c r="W358">
        <v>0.15018633753095201</v>
      </c>
      <c r="X358">
        <v>0.47074550639888602</v>
      </c>
      <c r="Y358" s="1">
        <v>0</v>
      </c>
      <c r="Z358">
        <v>0.26895723996742299</v>
      </c>
      <c r="AA358">
        <v>2.85769201196659E-4</v>
      </c>
      <c r="AB358">
        <v>5.6440153269825396E-3</v>
      </c>
      <c r="AC358">
        <v>9.0694106579351005E-4</v>
      </c>
      <c r="AD358" s="1">
        <v>0</v>
      </c>
      <c r="AE358" s="3">
        <v>9.3299588172089697E-4</v>
      </c>
      <c r="AF358" s="3">
        <v>1.01601767704493E-3</v>
      </c>
      <c r="AG358" s="3">
        <v>1.7603617938182401E-3</v>
      </c>
      <c r="AH358">
        <v>7.5286911465519299</v>
      </c>
      <c r="AI358">
        <v>0.125021811750467</v>
      </c>
      <c r="AJ358">
        <v>339.338434122443</v>
      </c>
      <c r="AK358" t="s">
        <v>93</v>
      </c>
      <c r="AL358" t="s">
        <v>94</v>
      </c>
      <c r="AM358">
        <v>712257732700.31006</v>
      </c>
      <c r="AN358" s="7">
        <v>3705006</v>
      </c>
      <c r="AO358" s="1">
        <f t="shared" si="105"/>
        <v>7.5102037379223829E-3</v>
      </c>
      <c r="AP358" s="8">
        <f t="shared" si="106"/>
        <v>8.6491472118567678</v>
      </c>
      <c r="AQ358" s="50">
        <f t="shared" si="111"/>
        <v>1</v>
      </c>
      <c r="AR358" s="15">
        <f t="shared" si="107"/>
        <v>0.35638567630462448</v>
      </c>
      <c r="AS358" s="15">
        <f t="shared" si="108"/>
        <v>8.0728846975227864E-2</v>
      </c>
      <c r="AT358">
        <f t="shared" si="109"/>
        <v>1.01601767704493E-3</v>
      </c>
      <c r="AU358" s="3">
        <f t="shared" si="110"/>
        <v>1.8399369475144071E-3</v>
      </c>
    </row>
    <row r="359" spans="1:47" x14ac:dyDescent="0.25">
      <c r="A359" t="s">
        <v>37</v>
      </c>
      <c r="B359">
        <v>14.7040206633355</v>
      </c>
      <c r="C359">
        <v>1.2211186811356901E-2</v>
      </c>
      <c r="D359">
        <v>13.708257055712901</v>
      </c>
      <c r="E359">
        <v>11.8180099005901</v>
      </c>
      <c r="F359" s="1">
        <v>0</v>
      </c>
      <c r="G359" s="1">
        <v>0</v>
      </c>
      <c r="H359">
        <v>4.0447597325364901</v>
      </c>
      <c r="I359">
        <v>14.4390305901284</v>
      </c>
      <c r="J359">
        <v>-12.7131240747965</v>
      </c>
      <c r="K359">
        <v>-4.3783049772510703</v>
      </c>
      <c r="L359">
        <v>36.297142761164501</v>
      </c>
      <c r="M359">
        <v>18.3051210186525</v>
      </c>
      <c r="N359">
        <v>92.158067067393603</v>
      </c>
      <c r="O359">
        <v>80.244726723290597</v>
      </c>
      <c r="P359">
        <v>182549.65608569299</v>
      </c>
      <c r="Q359">
        <v>229993.044063896</v>
      </c>
      <c r="R359">
        <v>83.5811211841947</v>
      </c>
      <c r="S359">
        <v>688.79080132380398</v>
      </c>
      <c r="T359">
        <v>0.52987232550405094</v>
      </c>
      <c r="U359">
        <v>0.39069863688201401</v>
      </c>
      <c r="V359" s="1">
        <v>0</v>
      </c>
      <c r="W359">
        <v>0.12791182797015799</v>
      </c>
      <c r="X359">
        <v>0.48138953514782701</v>
      </c>
      <c r="Y359" s="1">
        <v>0</v>
      </c>
      <c r="Z359">
        <v>0.27519241587799798</v>
      </c>
      <c r="AA359">
        <v>2.8713530451019499E-4</v>
      </c>
      <c r="AB359">
        <v>5.8161277872613099E-3</v>
      </c>
      <c r="AC359">
        <v>1.22727494915853E-3</v>
      </c>
      <c r="AD359" s="1">
        <v>0</v>
      </c>
      <c r="AE359" s="3">
        <v>1.2729557873366001E-3</v>
      </c>
      <c r="AF359" s="3">
        <v>1.3412594462550399E-3</v>
      </c>
      <c r="AG359" s="3">
        <v>3.6077831506518099E-3</v>
      </c>
      <c r="AH359">
        <v>7.8469725752995299</v>
      </c>
      <c r="AI359">
        <v>0.14337492919440201</v>
      </c>
      <c r="AJ359">
        <v>598.75733773114302</v>
      </c>
      <c r="AK359" t="s">
        <v>95</v>
      </c>
      <c r="AL359" t="s">
        <v>96</v>
      </c>
      <c r="AM359">
        <v>466538322515.42999</v>
      </c>
      <c r="AN359" s="7">
        <v>2555679</v>
      </c>
      <c r="AO359" s="1">
        <f t="shared" si="105"/>
        <v>8.0261353167526764E-3</v>
      </c>
      <c r="AP359" s="8">
        <f t="shared" ref="AP359:AP366" si="112">100*(1-(1-AO359)^12)</f>
        <v>9.2173699379742189</v>
      </c>
      <c r="AQ359" s="50">
        <f t="shared" si="111"/>
        <v>1</v>
      </c>
      <c r="AR359" s="15">
        <f t="shared" ref="AR359:AR366" si="113">B359/AP359-1</f>
        <v>0.59525122266787633</v>
      </c>
      <c r="AS359" s="15">
        <f t="shared" ref="AS359:AS366" si="114">B359/D359-1</f>
        <v>7.2639694716522429E-2</v>
      </c>
      <c r="AT359">
        <f t="shared" si="109"/>
        <v>1.3412594462550399E-3</v>
      </c>
      <c r="AU359" s="3">
        <f t="shared" si="110"/>
        <v>2.5002307364951301E-3</v>
      </c>
    </row>
    <row r="360" spans="1:47" x14ac:dyDescent="0.25">
      <c r="A360" t="s">
        <v>37</v>
      </c>
      <c r="B360">
        <v>17.732847881144401</v>
      </c>
      <c r="C360">
        <v>1.4839044576144701E-2</v>
      </c>
      <c r="D360">
        <v>16.423092961483999</v>
      </c>
      <c r="E360">
        <v>25.505501203604499</v>
      </c>
      <c r="F360" s="1">
        <v>0</v>
      </c>
      <c r="G360" s="1">
        <v>0</v>
      </c>
      <c r="H360">
        <v>4.2060711895972798</v>
      </c>
      <c r="I360">
        <v>37.349363879053698</v>
      </c>
      <c r="J360">
        <v>11.7734799590697</v>
      </c>
      <c r="K360">
        <v>14.7274811135487</v>
      </c>
      <c r="L360">
        <v>60.8697117603813</v>
      </c>
      <c r="M360">
        <v>18.9074355908039</v>
      </c>
      <c r="N360">
        <v>91.322856383894603</v>
      </c>
      <c r="O360">
        <v>78.950122784791304</v>
      </c>
      <c r="P360">
        <v>169617.39586167599</v>
      </c>
      <c r="Q360">
        <v>213050.24293440901</v>
      </c>
      <c r="R360">
        <v>83.563994982824099</v>
      </c>
      <c r="S360">
        <v>691.05875494238501</v>
      </c>
      <c r="T360">
        <v>0.54379173858635299</v>
      </c>
      <c r="U360">
        <v>0.38412630147514398</v>
      </c>
      <c r="V360" s="1">
        <v>0</v>
      </c>
      <c r="W360">
        <v>0.102792711736372</v>
      </c>
      <c r="X360">
        <v>0.51308098678848302</v>
      </c>
      <c r="Y360" s="1">
        <v>0</v>
      </c>
      <c r="Z360">
        <v>0.272026897134165</v>
      </c>
      <c r="AA360">
        <v>2.8934368838979402E-4</v>
      </c>
      <c r="AB360">
        <v>6.0038305116592904E-3</v>
      </c>
      <c r="AC360">
        <v>1.2918037169819599E-3</v>
      </c>
      <c r="AD360" s="1">
        <v>0</v>
      </c>
      <c r="AE360" s="3">
        <v>2.1962561912229699E-3</v>
      </c>
      <c r="AF360" s="3">
        <v>1.6928558207084099E-3</v>
      </c>
      <c r="AG360" s="3">
        <v>5.0578987630126001E-3</v>
      </c>
      <c r="AH360">
        <v>8.0176732388526002</v>
      </c>
      <c r="AI360">
        <v>0.13676732423653901</v>
      </c>
      <c r="AJ360">
        <v>960.29406921731504</v>
      </c>
      <c r="AK360" t="s">
        <v>97</v>
      </c>
      <c r="AL360" t="s">
        <v>98</v>
      </c>
      <c r="AM360">
        <v>288692200104.48999</v>
      </c>
      <c r="AN360" s="7">
        <v>1702020</v>
      </c>
      <c r="AO360" s="1">
        <f t="shared" si="105"/>
        <v>8.5864130719234232E-3</v>
      </c>
      <c r="AP360" s="8">
        <f t="shared" si="112"/>
        <v>9.8307624677529066</v>
      </c>
      <c r="AQ360" s="50">
        <f t="shared" si="111"/>
        <v>1</v>
      </c>
      <c r="AR360" s="15">
        <f t="shared" si="113"/>
        <v>0.80381205825205293</v>
      </c>
      <c r="AS360" s="15">
        <f t="shared" si="114"/>
        <v>7.9750807155027692E-2</v>
      </c>
      <c r="AT360">
        <f t="shared" si="109"/>
        <v>1.6928558207084099E-3</v>
      </c>
      <c r="AU360" s="3">
        <f t="shared" si="110"/>
        <v>3.4880599082049296E-3</v>
      </c>
    </row>
    <row r="361" spans="1:47" x14ac:dyDescent="0.25">
      <c r="A361" t="s">
        <v>37</v>
      </c>
      <c r="B361">
        <v>19.591550784048199</v>
      </c>
      <c r="C361">
        <v>1.6832098396385001E-2</v>
      </c>
      <c r="D361">
        <v>18.429655679866102</v>
      </c>
      <c r="E361">
        <v>45.5091951510881</v>
      </c>
      <c r="F361" s="1">
        <v>0</v>
      </c>
      <c r="G361" s="1">
        <v>0</v>
      </c>
      <c r="H361">
        <v>4.4064715476006198</v>
      </c>
      <c r="I361">
        <v>59.762995527735001</v>
      </c>
      <c r="J361">
        <v>33.305719994876497</v>
      </c>
      <c r="K361">
        <v>36.214607919960599</v>
      </c>
      <c r="L361">
        <v>85.176638444076303</v>
      </c>
      <c r="M361">
        <v>19.0706188188162</v>
      </c>
      <c r="N361">
        <v>90.732674166257397</v>
      </c>
      <c r="O361">
        <v>78.183572185473196</v>
      </c>
      <c r="P361">
        <v>156932.67109711899</v>
      </c>
      <c r="Q361">
        <v>197521.003444211</v>
      </c>
      <c r="R361">
        <v>83.598859530714293</v>
      </c>
      <c r="S361">
        <v>688.03171502346697</v>
      </c>
      <c r="T361">
        <v>0.58186297774598195</v>
      </c>
      <c r="U361">
        <v>0.360525045253895</v>
      </c>
      <c r="V361" s="1">
        <v>0</v>
      </c>
      <c r="W361">
        <v>8.2839193311770601E-2</v>
      </c>
      <c r="X361">
        <v>0.55663576143433402</v>
      </c>
      <c r="Y361" s="1">
        <v>0</v>
      </c>
      <c r="Z361">
        <v>0.24552389584655901</v>
      </c>
      <c r="AA361">
        <v>2.9113459324216603E-4</v>
      </c>
      <c r="AB361">
        <v>5.9227992265925896E-3</v>
      </c>
      <c r="AC361">
        <v>1.30314718101277E-3</v>
      </c>
      <c r="AD361" s="1">
        <v>0</v>
      </c>
      <c r="AE361" s="3">
        <v>3.5031379215809699E-3</v>
      </c>
      <c r="AF361" s="3">
        <v>1.89613813737585E-3</v>
      </c>
      <c r="AG361" s="3">
        <v>5.8119412319658503E-3</v>
      </c>
      <c r="AH361">
        <v>8.2581001995434598</v>
      </c>
      <c r="AI361">
        <v>0.149736615840661</v>
      </c>
      <c r="AJ361">
        <v>1366.16251561529</v>
      </c>
      <c r="AK361" t="s">
        <v>99</v>
      </c>
      <c r="AL361" t="s">
        <v>100</v>
      </c>
      <c r="AM361">
        <v>133710088293.50999</v>
      </c>
      <c r="AN361" s="7">
        <v>852022</v>
      </c>
      <c r="AO361" s="1">
        <f t="shared" si="105"/>
        <v>8.702351879869865E-3</v>
      </c>
      <c r="AP361" s="8">
        <f t="shared" si="112"/>
        <v>9.9572169694491013</v>
      </c>
      <c r="AQ361" s="50">
        <f t="shared" si="111"/>
        <v>1</v>
      </c>
      <c r="AR361" s="15">
        <f t="shared" si="113"/>
        <v>0.96757295177551317</v>
      </c>
      <c r="AS361" s="15">
        <f t="shared" si="114"/>
        <v>6.3044862278758496E-2</v>
      </c>
      <c r="AT361">
        <f t="shared" si="109"/>
        <v>1.89613813737585E-3</v>
      </c>
      <c r="AU361" s="3">
        <f t="shared" si="110"/>
        <v>4.8062851025937395E-3</v>
      </c>
    </row>
    <row r="362" spans="1:47" x14ac:dyDescent="0.25">
      <c r="A362" t="s">
        <v>37</v>
      </c>
      <c r="B362">
        <v>20.9223405093908</v>
      </c>
      <c r="C362">
        <v>1.8608160263131099E-2</v>
      </c>
      <c r="D362">
        <v>20.180443559401301</v>
      </c>
      <c r="E362">
        <v>61.989753432625001</v>
      </c>
      <c r="F362" s="1">
        <v>0</v>
      </c>
      <c r="G362" s="1">
        <v>0</v>
      </c>
      <c r="H362">
        <v>4.5904738626816597</v>
      </c>
      <c r="I362">
        <v>82.480829030184196</v>
      </c>
      <c r="J362">
        <v>61.224884239315301</v>
      </c>
      <c r="K362">
        <v>53.598708652219699</v>
      </c>
      <c r="L362">
        <v>110.10481879738801</v>
      </c>
      <c r="M362">
        <v>19.522927984920599</v>
      </c>
      <c r="N362">
        <v>90.364272439885397</v>
      </c>
      <c r="O362">
        <v>77.382929165361602</v>
      </c>
      <c r="P362">
        <v>144298.62867327101</v>
      </c>
      <c r="Q362">
        <v>181911.55586409199</v>
      </c>
      <c r="R362">
        <v>83.607241748594902</v>
      </c>
      <c r="S362">
        <v>696.69742474987197</v>
      </c>
      <c r="T362">
        <v>0.58870535345428099</v>
      </c>
      <c r="U362">
        <v>0.36241090506599899</v>
      </c>
      <c r="V362" s="1">
        <v>0</v>
      </c>
      <c r="W362">
        <v>6.5392301871502898E-2</v>
      </c>
      <c r="X362">
        <v>0.57219679306249704</v>
      </c>
      <c r="Y362" s="1">
        <v>0</v>
      </c>
      <c r="Z362">
        <v>0.243962585693067</v>
      </c>
      <c r="AA362">
        <v>2.9242661993471298E-4</v>
      </c>
      <c r="AB362">
        <v>6.0494624682040296E-3</v>
      </c>
      <c r="AC362">
        <v>1.0872841772051199E-3</v>
      </c>
      <c r="AD362" s="1">
        <v>0</v>
      </c>
      <c r="AE362" s="3">
        <v>4.8064549744917797E-3</v>
      </c>
      <c r="AF362" s="3">
        <v>2.1800105006516898E-3</v>
      </c>
      <c r="AG362" s="3">
        <v>6.3723417077510697E-3</v>
      </c>
      <c r="AH362">
        <v>8.4130012214203305</v>
      </c>
      <c r="AI362">
        <v>0.16434840255114999</v>
      </c>
      <c r="AJ362">
        <v>1811.8612871355599</v>
      </c>
      <c r="AK362" t="s">
        <v>101</v>
      </c>
      <c r="AL362" t="s">
        <v>102</v>
      </c>
      <c r="AM362">
        <v>47657652390.550003</v>
      </c>
      <c r="AN362" s="7">
        <v>330271</v>
      </c>
      <c r="AO362" s="1">
        <f t="shared" si="105"/>
        <v>9.1268458356108355E-3</v>
      </c>
      <c r="AP362" s="8">
        <f t="shared" si="112"/>
        <v>10.418826737735964</v>
      </c>
      <c r="AQ362" s="50">
        <f t="shared" si="111"/>
        <v>1</v>
      </c>
      <c r="AR362" s="15">
        <f t="shared" si="113"/>
        <v>1.0081282697227456</v>
      </c>
      <c r="AS362" s="15">
        <f t="shared" si="114"/>
        <v>3.6763163693886103E-2</v>
      </c>
      <c r="AT362">
        <f t="shared" si="109"/>
        <v>2.1800105006516898E-3</v>
      </c>
      <c r="AU362" s="3">
        <f t="shared" si="110"/>
        <v>5.8937391516969001E-3</v>
      </c>
    </row>
    <row r="363" spans="1:47" x14ac:dyDescent="0.25">
      <c r="A363" t="s">
        <v>37</v>
      </c>
      <c r="B363">
        <v>22.152680648833599</v>
      </c>
      <c r="C363">
        <v>1.9678839539804299E-2</v>
      </c>
      <c r="D363">
        <v>21.219174896681402</v>
      </c>
      <c r="E363">
        <v>82.430075741475406</v>
      </c>
      <c r="F363" s="1">
        <v>0</v>
      </c>
      <c r="G363" s="1">
        <v>0</v>
      </c>
      <c r="H363">
        <v>4.7874224808732802</v>
      </c>
      <c r="I363">
        <v>104.074951301387</v>
      </c>
      <c r="J363">
        <v>80.491424386693495</v>
      </c>
      <c r="K363">
        <v>74.423051225225606</v>
      </c>
      <c r="L363">
        <v>134.089750483247</v>
      </c>
      <c r="M363">
        <v>19.722865482370601</v>
      </c>
      <c r="N363">
        <v>90.043268851680807</v>
      </c>
      <c r="O363">
        <v>76.983529851962302</v>
      </c>
      <c r="P363">
        <v>132671.05487633101</v>
      </c>
      <c r="Q363">
        <v>168723.15825303199</v>
      </c>
      <c r="R363">
        <v>83.638040500675899</v>
      </c>
      <c r="S363">
        <v>694.78933580675903</v>
      </c>
      <c r="T363">
        <v>0.61633878639100204</v>
      </c>
      <c r="U363">
        <v>0.32041082987212799</v>
      </c>
      <c r="V363" s="1">
        <v>0</v>
      </c>
      <c r="W363">
        <v>6.4982948433861099E-2</v>
      </c>
      <c r="X363">
        <v>0.61460622169401002</v>
      </c>
      <c r="Y363" s="1">
        <v>0</v>
      </c>
      <c r="Z363">
        <v>0.214474466745491</v>
      </c>
      <c r="AA363">
        <v>2.9556695619455901E-4</v>
      </c>
      <c r="AB363">
        <v>5.9346882433573096E-3</v>
      </c>
      <c r="AC363">
        <v>8.6799965404284901E-4</v>
      </c>
      <c r="AD363" s="1">
        <v>0</v>
      </c>
      <c r="AE363" s="3">
        <v>5.2875599899398096E-3</v>
      </c>
      <c r="AF363" s="3">
        <v>2.2892579112745899E-3</v>
      </c>
      <c r="AG363" s="3">
        <v>7.2931290504823602E-3</v>
      </c>
      <c r="AH363">
        <v>8.3559989679603692</v>
      </c>
      <c r="AI363">
        <v>0.147623685316429</v>
      </c>
      <c r="AJ363">
        <v>2240.2869711035901</v>
      </c>
      <c r="AK363" t="s">
        <v>103</v>
      </c>
      <c r="AL363" t="s">
        <v>104</v>
      </c>
      <c r="AM363">
        <v>16016845771</v>
      </c>
      <c r="AN363" s="7">
        <v>120726</v>
      </c>
      <c r="AO363" s="1">
        <f t="shared" si="105"/>
        <v>9.1129819351621899E-3</v>
      </c>
      <c r="AP363" s="8">
        <f t="shared" si="112"/>
        <v>10.403784973331376</v>
      </c>
      <c r="AQ363" s="50">
        <f t="shared" si="111"/>
        <v>1</v>
      </c>
      <c r="AR363" s="15">
        <f t="shared" si="113"/>
        <v>1.1292905135600981</v>
      </c>
      <c r="AS363" s="15">
        <f t="shared" si="114"/>
        <v>4.3993499120373203E-2</v>
      </c>
      <c r="AT363">
        <f t="shared" si="109"/>
        <v>2.2892579112745899E-3</v>
      </c>
      <c r="AU363" s="3">
        <f t="shared" si="110"/>
        <v>6.1555596439826585E-3</v>
      </c>
    </row>
    <row r="364" spans="1:47" x14ac:dyDescent="0.25">
      <c r="A364" t="s">
        <v>37</v>
      </c>
      <c r="B364">
        <v>21.712648210251398</v>
      </c>
      <c r="C364">
        <v>1.9159515736550899E-2</v>
      </c>
      <c r="D364">
        <v>20.716904731625501</v>
      </c>
      <c r="E364">
        <v>108.66586475138401</v>
      </c>
      <c r="F364" s="1">
        <v>0</v>
      </c>
      <c r="G364" s="1">
        <v>0</v>
      </c>
      <c r="H364">
        <v>5.0441830324914196</v>
      </c>
      <c r="I364">
        <v>125.600953137416</v>
      </c>
      <c r="J364">
        <v>102.280089152624</v>
      </c>
      <c r="K364">
        <v>94.189856059339405</v>
      </c>
      <c r="L364">
        <v>159.51931675282401</v>
      </c>
      <c r="M364">
        <v>19.3042641423975</v>
      </c>
      <c r="N364">
        <v>88.069430721485404</v>
      </c>
      <c r="O364">
        <v>75.670227817523099</v>
      </c>
      <c r="P364">
        <v>117263.180573461</v>
      </c>
      <c r="Q364">
        <v>155464.56400749099</v>
      </c>
      <c r="R364">
        <v>83.274722224516097</v>
      </c>
      <c r="S364">
        <v>686.17616367526296</v>
      </c>
      <c r="T364">
        <v>0.55657822109666499</v>
      </c>
      <c r="U364">
        <v>0.39852237069035601</v>
      </c>
      <c r="V364" s="1">
        <v>0</v>
      </c>
      <c r="W364">
        <v>8.2748763788339799E-2</v>
      </c>
      <c r="X364">
        <v>0.51872886552130304</v>
      </c>
      <c r="Y364" s="1">
        <v>0</v>
      </c>
      <c r="Z364">
        <v>0.27202779896795098</v>
      </c>
      <c r="AA364">
        <v>3.0508889529157901E-4</v>
      </c>
      <c r="AB364">
        <v>5.7964607740383601E-3</v>
      </c>
      <c r="AC364">
        <v>6.2523939080883504E-4</v>
      </c>
      <c r="AD364" s="1">
        <v>0</v>
      </c>
      <c r="AE364" s="3">
        <v>5.0755420836793999E-3</v>
      </c>
      <c r="AF364" s="3">
        <v>2.11328331362577E-3</v>
      </c>
      <c r="AG364" s="3">
        <v>7.3572119649152898E-3</v>
      </c>
      <c r="AH364">
        <v>8.4213906042627507</v>
      </c>
      <c r="AI364">
        <v>0.14531391002017499</v>
      </c>
      <c r="AJ364">
        <v>2624.4493188338502</v>
      </c>
      <c r="AK364" t="s">
        <v>105</v>
      </c>
      <c r="AL364" t="s">
        <v>106</v>
      </c>
      <c r="AM364">
        <v>3427133715.4400001</v>
      </c>
      <c r="AN364" s="7">
        <v>29226</v>
      </c>
      <c r="AO364" s="1">
        <f t="shared" si="105"/>
        <v>8.7944790603595446E-3</v>
      </c>
      <c r="AP364" s="8">
        <f t="shared" si="112"/>
        <v>10.057584186720636</v>
      </c>
      <c r="AQ364" s="50">
        <f t="shared" si="111"/>
        <v>1</v>
      </c>
      <c r="AR364" s="15">
        <f t="shared" si="113"/>
        <v>1.1588333547254153</v>
      </c>
      <c r="AS364" s="15">
        <f t="shared" si="114"/>
        <v>4.8064297805349154E-2</v>
      </c>
      <c r="AT364">
        <f t="shared" si="109"/>
        <v>2.11328331362577E-3</v>
      </c>
      <c r="AU364" s="3">
        <f t="shared" si="110"/>
        <v>5.7007814744882354E-3</v>
      </c>
    </row>
    <row r="365" spans="1:47" x14ac:dyDescent="0.25">
      <c r="A365" t="s">
        <v>37</v>
      </c>
      <c r="B365">
        <v>21.9566499705141</v>
      </c>
      <c r="C365">
        <v>1.6920671100590499E-2</v>
      </c>
      <c r="D365">
        <v>18.5177951788109</v>
      </c>
      <c r="E365">
        <v>140.29901565482999</v>
      </c>
      <c r="F365" s="1">
        <v>0</v>
      </c>
      <c r="G365" s="1">
        <v>0</v>
      </c>
      <c r="H365">
        <v>5.3713571195313197</v>
      </c>
      <c r="I365">
        <v>144.15559227656399</v>
      </c>
      <c r="J365">
        <v>111.64738537539699</v>
      </c>
      <c r="K365">
        <v>120.284055868175</v>
      </c>
      <c r="L365">
        <v>183.690148439403</v>
      </c>
      <c r="M365">
        <v>19.6780354906589</v>
      </c>
      <c r="N365">
        <v>87.772751263040803</v>
      </c>
      <c r="O365">
        <v>76.165832533709207</v>
      </c>
      <c r="P365">
        <v>100529.78515061201</v>
      </c>
      <c r="Q365">
        <v>132688.05873175999</v>
      </c>
      <c r="R365">
        <v>83.348554488575701</v>
      </c>
      <c r="S365">
        <v>660.464750709903</v>
      </c>
      <c r="T365">
        <v>0.40397510883177801</v>
      </c>
      <c r="U365">
        <v>0.61539390179439202</v>
      </c>
      <c r="V365" s="1">
        <v>0</v>
      </c>
      <c r="W365">
        <v>9.7331404138737199E-2</v>
      </c>
      <c r="X365">
        <v>0.28727469406687001</v>
      </c>
      <c r="Y365" s="1">
        <v>0</v>
      </c>
      <c r="Z365">
        <v>0.45286075780752999</v>
      </c>
      <c r="AA365">
        <v>3.0345401778349802E-4</v>
      </c>
      <c r="AB365">
        <v>5.7967758962450301E-3</v>
      </c>
      <c r="AC365">
        <v>3.6751415229052502E-4</v>
      </c>
      <c r="AD365" s="1">
        <v>0</v>
      </c>
      <c r="AE365" s="3">
        <v>4.2876714037265798E-3</v>
      </c>
      <c r="AF365" s="3">
        <v>1.74071982374737E-3</v>
      </c>
      <c r="AG365" s="3">
        <v>6.1649855560439301E-3</v>
      </c>
      <c r="AH365">
        <v>7.4806804392553596</v>
      </c>
      <c r="AI365">
        <v>0.12601885106353999</v>
      </c>
      <c r="AJ365">
        <v>3085.22463037436</v>
      </c>
      <c r="AK365" t="s">
        <v>107</v>
      </c>
      <c r="AL365" t="s">
        <v>108</v>
      </c>
      <c r="AM365">
        <v>1214801923.76</v>
      </c>
      <c r="AN365" s="7">
        <v>12084</v>
      </c>
      <c r="AO365" s="1">
        <f t="shared" si="105"/>
        <v>8.4206273274004019E-3</v>
      </c>
      <c r="AP365" s="8">
        <f t="shared" si="112"/>
        <v>9.6496570557479284</v>
      </c>
      <c r="AQ365" s="50">
        <f t="shared" si="111"/>
        <v>1</v>
      </c>
      <c r="AR365" s="15">
        <f t="shared" si="113"/>
        <v>1.2753813781843544</v>
      </c>
      <c r="AS365" s="15">
        <f t="shared" si="114"/>
        <v>0.18570541246930583</v>
      </c>
      <c r="AT365">
        <f t="shared" si="109"/>
        <v>1.74071982374737E-3</v>
      </c>
      <c r="AU365" s="3">
        <f t="shared" si="110"/>
        <v>4.6551855560171048E-3</v>
      </c>
    </row>
    <row r="366" spans="1:47" x14ac:dyDescent="0.25">
      <c r="A366" t="s">
        <v>37</v>
      </c>
      <c r="B366">
        <v>23.911459163419401</v>
      </c>
      <c r="C366">
        <v>1.5666374914318999E-2</v>
      </c>
      <c r="D366">
        <v>17.261460279521501</v>
      </c>
      <c r="E366">
        <v>168.48579455016201</v>
      </c>
      <c r="F366" s="1">
        <v>0</v>
      </c>
      <c r="G366" s="1">
        <v>0</v>
      </c>
      <c r="H366">
        <v>5.6447343335984197</v>
      </c>
      <c r="I366">
        <v>165.767070216636</v>
      </c>
      <c r="J366">
        <v>125.705952449357</v>
      </c>
      <c r="K366">
        <v>146.28956272120499</v>
      </c>
      <c r="L366">
        <v>209.27290755502699</v>
      </c>
      <c r="M366">
        <v>19.8396534043078</v>
      </c>
      <c r="N366">
        <v>87.112213469916099</v>
      </c>
      <c r="O366">
        <v>76.089192403981201</v>
      </c>
      <c r="P366">
        <v>91377.590838445802</v>
      </c>
      <c r="Q366">
        <v>117319.65098691999</v>
      </c>
      <c r="R366">
        <v>83.090550557884399</v>
      </c>
      <c r="S366">
        <v>651.61979961618204</v>
      </c>
      <c r="T366">
        <v>0.35672942524555901</v>
      </c>
      <c r="U366">
        <v>0.89651302073186001</v>
      </c>
      <c r="V366" s="1">
        <v>0</v>
      </c>
      <c r="W366">
        <v>2.9157983675531698E-2</v>
      </c>
      <c r="X366">
        <v>7.43289955926075E-2</v>
      </c>
      <c r="Y366" s="1">
        <v>0</v>
      </c>
      <c r="Z366">
        <v>0.51828221577811195</v>
      </c>
      <c r="AA366">
        <v>2.9491589969973402E-4</v>
      </c>
      <c r="AB366">
        <v>5.7840530341360602E-3</v>
      </c>
      <c r="AC366">
        <v>3.6085150612790503E-4</v>
      </c>
      <c r="AD366" s="1">
        <v>0</v>
      </c>
      <c r="AE366" s="3">
        <v>4.1669594848449997E-3</v>
      </c>
      <c r="AF366" s="3">
        <v>1.49704307601092E-3</v>
      </c>
      <c r="AG366" s="3">
        <v>5.0596055786238901E-3</v>
      </c>
      <c r="AH366">
        <v>7.0594381851521399</v>
      </c>
      <c r="AI366">
        <v>0.11944284521479399</v>
      </c>
      <c r="AJ366">
        <v>3479.27095693103</v>
      </c>
      <c r="AK366" t="s">
        <v>109</v>
      </c>
      <c r="AL366" t="s">
        <v>110</v>
      </c>
      <c r="AM366">
        <v>268101851.52000001</v>
      </c>
      <c r="AN366" s="7">
        <v>2934</v>
      </c>
      <c r="AO366" s="1">
        <f t="shared" si="105"/>
        <v>8.1544173132603211E-3</v>
      </c>
      <c r="AP366" s="8">
        <f t="shared" si="112"/>
        <v>9.3581498255723261</v>
      </c>
      <c r="AQ366" s="50">
        <f t="shared" si="111"/>
        <v>1</v>
      </c>
      <c r="AR366" s="15">
        <f t="shared" si="113"/>
        <v>1.5551481445700217</v>
      </c>
      <c r="AS366" s="15">
        <f t="shared" si="114"/>
        <v>0.38525123461236177</v>
      </c>
      <c r="AT366">
        <f t="shared" si="109"/>
        <v>1.49704307601092E-3</v>
      </c>
      <c r="AU366" s="3">
        <f t="shared" si="110"/>
        <v>4.5278109909729046E-3</v>
      </c>
    </row>
    <row r="369" spans="1:47" s="9" customFormat="1" x14ac:dyDescent="0.25">
      <c r="A369" s="9" t="s">
        <v>252</v>
      </c>
      <c r="AE369" s="19"/>
      <c r="AF369" s="19"/>
      <c r="AG369" s="19"/>
      <c r="AN369" s="53"/>
    </row>
    <row r="370" spans="1:47" x14ac:dyDescent="0.25">
      <c r="AO370" t="s">
        <v>226</v>
      </c>
      <c r="AP370" t="s">
        <v>227</v>
      </c>
      <c r="AQ370" t="s">
        <v>228</v>
      </c>
      <c r="AR370" t="s">
        <v>229</v>
      </c>
      <c r="AS370" t="s">
        <v>244</v>
      </c>
    </row>
    <row r="371" spans="1:47" x14ac:dyDescent="0.25">
      <c r="A371" t="s">
        <v>0</v>
      </c>
      <c r="B371" t="s">
        <v>1</v>
      </c>
      <c r="C371" t="s">
        <v>2</v>
      </c>
      <c r="D371" t="s">
        <v>3</v>
      </c>
      <c r="E371" t="s">
        <v>5</v>
      </c>
      <c r="F371" t="s">
        <v>6</v>
      </c>
      <c r="G371" t="s">
        <v>208</v>
      </c>
      <c r="H371" t="s">
        <v>7</v>
      </c>
      <c r="I371" t="s">
        <v>8</v>
      </c>
      <c r="J371" t="s">
        <v>134</v>
      </c>
      <c r="K371" t="s">
        <v>143</v>
      </c>
      <c r="L371" t="s">
        <v>9</v>
      </c>
      <c r="M371" t="s">
        <v>10</v>
      </c>
      <c r="N371" t="s">
        <v>11</v>
      </c>
      <c r="O371" t="s">
        <v>13</v>
      </c>
      <c r="P371" t="s">
        <v>14</v>
      </c>
      <c r="Q371" t="s">
        <v>15</v>
      </c>
      <c r="R371" t="s">
        <v>16</v>
      </c>
      <c r="S371" t="s">
        <v>17</v>
      </c>
      <c r="T371" t="s">
        <v>18</v>
      </c>
      <c r="U371" t="s">
        <v>20</v>
      </c>
      <c r="V371" t="s">
        <v>21</v>
      </c>
      <c r="W371" t="s">
        <v>22</v>
      </c>
      <c r="X371" t="s">
        <v>23</v>
      </c>
      <c r="Y371" t="s">
        <v>24</v>
      </c>
      <c r="Z371" t="s">
        <v>25</v>
      </c>
      <c r="AA371" t="s">
        <v>26</v>
      </c>
      <c r="AB371" t="s">
        <v>27</v>
      </c>
      <c r="AC371" t="s">
        <v>120</v>
      </c>
      <c r="AD371" t="s">
        <v>28</v>
      </c>
      <c r="AE371" s="3" t="s">
        <v>29</v>
      </c>
      <c r="AF371" s="3" t="s">
        <v>233</v>
      </c>
      <c r="AG371" s="3" t="s">
        <v>30</v>
      </c>
      <c r="AH371" t="s">
        <v>31</v>
      </c>
      <c r="AI371" t="s">
        <v>32</v>
      </c>
      <c r="AJ371" t="s">
        <v>33</v>
      </c>
      <c r="AK371" t="s">
        <v>34</v>
      </c>
      <c r="AL371" t="s">
        <v>74</v>
      </c>
      <c r="AM371" t="s">
        <v>35</v>
      </c>
      <c r="AN371" s="7" t="s">
        <v>36</v>
      </c>
      <c r="AO371" s="15">
        <v>1.1000000000000001</v>
      </c>
      <c r="AP371" s="15">
        <v>0</v>
      </c>
      <c r="AQ371" s="15">
        <v>0</v>
      </c>
      <c r="AR371" s="15">
        <v>0</v>
      </c>
    </row>
    <row r="372" spans="1:47" x14ac:dyDescent="0.25">
      <c r="A372" t="s">
        <v>37</v>
      </c>
      <c r="B372">
        <v>7.5972864827583404</v>
      </c>
      <c r="C372">
        <v>5.7970962302813598E-3</v>
      </c>
      <c r="D372">
        <v>6.7389443639430002</v>
      </c>
      <c r="E372">
        <v>-71.730416556391702</v>
      </c>
      <c r="F372" s="1">
        <v>0</v>
      </c>
      <c r="G372" s="1">
        <v>0</v>
      </c>
      <c r="H372">
        <v>3.1798346169232201</v>
      </c>
      <c r="I372">
        <v>-49.820988067638801</v>
      </c>
      <c r="J372">
        <v>-92.752555947189904</v>
      </c>
      <c r="K372">
        <v>-50.452488664839002</v>
      </c>
      <c r="L372">
        <v>-29.246094501463901</v>
      </c>
      <c r="M372">
        <v>13.857881007523901</v>
      </c>
      <c r="N372">
        <v>93.705893203825596</v>
      </c>
      <c r="O372">
        <v>85.136747353146504</v>
      </c>
      <c r="P372">
        <v>193991.23882075399</v>
      </c>
      <c r="Q372">
        <v>235659.21037812199</v>
      </c>
      <c r="R372">
        <v>92.964402079988801</v>
      </c>
      <c r="S372">
        <v>676.42894020207802</v>
      </c>
      <c r="T372">
        <v>0.47255046065046702</v>
      </c>
      <c r="U372">
        <v>0.33172951533099598</v>
      </c>
      <c r="V372" s="1">
        <v>0</v>
      </c>
      <c r="W372">
        <v>0.14311934939301599</v>
      </c>
      <c r="X372">
        <v>0.525151135275987</v>
      </c>
      <c r="Y372" s="1">
        <v>0</v>
      </c>
      <c r="Z372">
        <v>0.34004554914903701</v>
      </c>
      <c r="AA372">
        <v>2.8080481788146601E-4</v>
      </c>
      <c r="AB372">
        <v>5.2306874134033501E-3</v>
      </c>
      <c r="AC372">
        <v>1.39003661279218E-4</v>
      </c>
      <c r="AD372" s="1">
        <v>0</v>
      </c>
      <c r="AE372" s="3">
        <v>3.8173528896620499E-5</v>
      </c>
      <c r="AF372" s="3">
        <v>2.3454139886925401E-4</v>
      </c>
      <c r="AG372" s="3">
        <v>1.3451043141482599E-4</v>
      </c>
      <c r="AH372">
        <v>6.6829177030575897</v>
      </c>
      <c r="AI372">
        <v>7.68103735134677E-2</v>
      </c>
      <c r="AJ372">
        <v>2.55694284465637</v>
      </c>
      <c r="AK372" t="s">
        <v>89</v>
      </c>
      <c r="AL372" t="s">
        <v>90</v>
      </c>
      <c r="AM372">
        <v>987027423.12</v>
      </c>
      <c r="AN372" s="7">
        <v>5088</v>
      </c>
      <c r="AO372" s="1">
        <f>AA372+AB372*$AO$371+AF372*AQ372+AG372*$AR$371</f>
        <v>6.269102371494405E-3</v>
      </c>
      <c r="AP372" s="8">
        <f>100*(1-(1-AO372)^12)</f>
        <v>7.2688767872180033</v>
      </c>
      <c r="AQ372" s="14">
        <v>1</v>
      </c>
      <c r="AR372" s="15">
        <f>B372/AP372-1</f>
        <v>4.5180253449588204E-2</v>
      </c>
      <c r="AS372" s="15">
        <f>B372/D372-1</f>
        <v>0.12737041181226183</v>
      </c>
      <c r="AT372">
        <f t="shared" ref="AT372:AT384" si="115">AQ372*AF372</f>
        <v>2.3454139886925401E-4</v>
      </c>
      <c r="AU372" s="3">
        <f t="shared" ref="AU372:AU384" si="116">AE372+AC372</f>
        <v>1.771771901758385E-4</v>
      </c>
    </row>
    <row r="373" spans="1:47" x14ac:dyDescent="0.25">
      <c r="A373" t="s">
        <v>37</v>
      </c>
      <c r="B373">
        <v>10.5920074851061</v>
      </c>
      <c r="C373">
        <v>6.5703064233627196E-3</v>
      </c>
      <c r="D373">
        <v>7.60560143711837</v>
      </c>
      <c r="E373">
        <v>-57.691105464737397</v>
      </c>
      <c r="F373" s="1">
        <v>0</v>
      </c>
      <c r="G373" s="1">
        <v>0</v>
      </c>
      <c r="H373">
        <v>3.31299815454941</v>
      </c>
      <c r="I373">
        <v>-28.097352768596998</v>
      </c>
      <c r="J373">
        <v>-68.061173066052305</v>
      </c>
      <c r="K373">
        <v>-29.334395037282398</v>
      </c>
      <c r="L373">
        <v>-8.6786872389416096</v>
      </c>
      <c r="M373">
        <v>14.784219959080801</v>
      </c>
      <c r="N373">
        <v>94.591176866242193</v>
      </c>
      <c r="O373">
        <v>85.289194774272104</v>
      </c>
      <c r="P373">
        <v>205531.60028505701</v>
      </c>
      <c r="Q373">
        <v>249419.29050633201</v>
      </c>
      <c r="R373">
        <v>88.965571385193797</v>
      </c>
      <c r="S373">
        <v>678.80916625330099</v>
      </c>
      <c r="T373">
        <v>0.47776413947558299</v>
      </c>
      <c r="U373">
        <v>0.27651769745494198</v>
      </c>
      <c r="V373" s="1">
        <v>0</v>
      </c>
      <c r="W373">
        <v>0.19657286367715701</v>
      </c>
      <c r="X373">
        <v>0.52690943886789898</v>
      </c>
      <c r="Y373" s="1">
        <v>0</v>
      </c>
      <c r="Z373">
        <v>0.29075605021640599</v>
      </c>
      <c r="AA373">
        <v>2.8024929659253102E-4</v>
      </c>
      <c r="AB373">
        <v>5.3767824101841402E-3</v>
      </c>
      <c r="AC373">
        <v>3.1308454862990901E-4</v>
      </c>
      <c r="AD373" s="1">
        <v>0</v>
      </c>
      <c r="AE373" s="3">
        <v>1.00699807354141E-4</v>
      </c>
      <c r="AF373" s="3">
        <v>3.1887986379119102E-4</v>
      </c>
      <c r="AG373" s="3">
        <v>4.9953825329852495E-4</v>
      </c>
      <c r="AH373">
        <v>6.9167266480271197</v>
      </c>
      <c r="AI373">
        <v>8.7233545280737596E-2</v>
      </c>
      <c r="AJ373">
        <v>4.9864147019711398</v>
      </c>
      <c r="AK373" t="s">
        <v>91</v>
      </c>
      <c r="AL373" t="s">
        <v>92</v>
      </c>
      <c r="AM373">
        <v>17347689190.459999</v>
      </c>
      <c r="AN373" s="7">
        <v>84404</v>
      </c>
      <c r="AO373" s="1">
        <f t="shared" ref="AO373:AO384" si="117">AA373+AB373*$AO$371+AF373*AQ373+AG373*$AR$371</f>
        <v>6.5135898115862758E-3</v>
      </c>
      <c r="AP373" s="8">
        <f t="shared" ref="AP373:AP384" si="118">100*(1-(1-AO373)^12)</f>
        <v>7.5422820933444541</v>
      </c>
      <c r="AQ373" s="50">
        <f>AQ372</f>
        <v>1</v>
      </c>
      <c r="AR373" s="15">
        <f t="shared" ref="AR373:AR384" si="119">B373/AP373-1</f>
        <v>0.40435048093107251</v>
      </c>
      <c r="AS373" s="15">
        <f t="shared" ref="AS373:AS384" si="120">B373/D373-1</f>
        <v>0.39265876245011699</v>
      </c>
      <c r="AT373">
        <f t="shared" si="115"/>
        <v>3.1887986379119102E-4</v>
      </c>
      <c r="AU373" s="3">
        <f t="shared" si="116"/>
        <v>4.1378435598405001E-4</v>
      </c>
    </row>
    <row r="374" spans="1:47" x14ac:dyDescent="0.25">
      <c r="A374" t="s">
        <v>37</v>
      </c>
      <c r="B374">
        <v>12.9718432615926</v>
      </c>
      <c r="C374">
        <v>8.8875008224085696E-3</v>
      </c>
      <c r="D374">
        <v>10.158821938269799</v>
      </c>
      <c r="E374">
        <v>-41.129963476312199</v>
      </c>
      <c r="F374" s="1">
        <v>0</v>
      </c>
      <c r="G374" s="1">
        <v>0</v>
      </c>
      <c r="H374">
        <v>3.4843656636043199</v>
      </c>
      <c r="I374">
        <v>-4.8062022330593202</v>
      </c>
      <c r="J374">
        <v>-42.753905604510599</v>
      </c>
      <c r="K374">
        <v>-8.5045085911829901</v>
      </c>
      <c r="L374">
        <v>14.391003978429501</v>
      </c>
      <c r="M374">
        <v>15.2372220139159</v>
      </c>
      <c r="N374">
        <v>94.401715263996394</v>
      </c>
      <c r="O374">
        <v>84.954122099378907</v>
      </c>
      <c r="P374">
        <v>207843.713142458</v>
      </c>
      <c r="Q374">
        <v>253851.83461161901</v>
      </c>
      <c r="R374">
        <v>87.902547606847904</v>
      </c>
      <c r="S374">
        <v>681.05337578558601</v>
      </c>
      <c r="T374">
        <v>0.44923378187773999</v>
      </c>
      <c r="U374">
        <v>0.28249816400524203</v>
      </c>
      <c r="V374" s="1">
        <v>0</v>
      </c>
      <c r="W374">
        <v>0.21857463524455101</v>
      </c>
      <c r="X374">
        <v>0.49892720075020502</v>
      </c>
      <c r="Y374" s="1">
        <v>0</v>
      </c>
      <c r="Z374">
        <v>0.342160149694129</v>
      </c>
      <c r="AA374">
        <v>2.80264013786753E-4</v>
      </c>
      <c r="AB374">
        <v>5.6658230039413199E-3</v>
      </c>
      <c r="AC374">
        <v>5.4244157060733304E-4</v>
      </c>
      <c r="AD374" s="1">
        <v>0</v>
      </c>
      <c r="AE374" s="3">
        <v>1.78587305915338E-4</v>
      </c>
      <c r="AF374" s="3">
        <v>4.1012200097728798E-4</v>
      </c>
      <c r="AG374" s="3">
        <v>2.2204547568182198E-3</v>
      </c>
      <c r="AH374">
        <v>6.8698794822434603</v>
      </c>
      <c r="AI374">
        <v>9.2394827409640098E-2</v>
      </c>
      <c r="AJ374">
        <v>17.285868484303901</v>
      </c>
      <c r="AK374" t="s">
        <v>93</v>
      </c>
      <c r="AL374" t="s">
        <v>94</v>
      </c>
      <c r="AM374">
        <v>58415930484.68</v>
      </c>
      <c r="AN374" s="7">
        <v>281057</v>
      </c>
      <c r="AO374" s="1">
        <f t="shared" si="117"/>
        <v>6.9227913190994935E-3</v>
      </c>
      <c r="AP374" s="8">
        <f t="shared" si="118"/>
        <v>7.9982309294385656</v>
      </c>
      <c r="AQ374" s="50">
        <f t="shared" ref="AQ374:AQ384" si="121">AQ373</f>
        <v>1</v>
      </c>
      <c r="AR374" s="15">
        <f t="shared" si="119"/>
        <v>0.62183905116417493</v>
      </c>
      <c r="AS374" s="15">
        <f t="shared" si="120"/>
        <v>0.27690428480941565</v>
      </c>
      <c r="AT374">
        <f t="shared" si="115"/>
        <v>4.1012200097728798E-4</v>
      </c>
      <c r="AU374" s="3">
        <f t="shared" si="116"/>
        <v>7.2102887652267104E-4</v>
      </c>
    </row>
    <row r="375" spans="1:47" x14ac:dyDescent="0.25">
      <c r="A375" t="s">
        <v>37</v>
      </c>
      <c r="B375">
        <v>21.045952397203799</v>
      </c>
      <c r="C375">
        <v>1.1606576195036101E-2</v>
      </c>
      <c r="D375">
        <v>13.072304507293</v>
      </c>
      <c r="E375">
        <v>-22.1891571165608</v>
      </c>
      <c r="F375" s="1">
        <v>0</v>
      </c>
      <c r="G375" s="1">
        <v>0</v>
      </c>
      <c r="H375">
        <v>3.6908798244769101</v>
      </c>
      <c r="I375">
        <v>19.9102381361946</v>
      </c>
      <c r="J375">
        <v>-19.541852717779602</v>
      </c>
      <c r="K375">
        <v>13.9647138325653</v>
      </c>
      <c r="L375">
        <v>39.325240278972501</v>
      </c>
      <c r="M375">
        <v>15.261567480089001</v>
      </c>
      <c r="N375">
        <v>94.137449620796403</v>
      </c>
      <c r="O375">
        <v>84.665952416410406</v>
      </c>
      <c r="P375">
        <v>205577.32011143799</v>
      </c>
      <c r="Q375">
        <v>253745.99400882199</v>
      </c>
      <c r="R375">
        <v>87.725415401135393</v>
      </c>
      <c r="S375">
        <v>681.18400108951505</v>
      </c>
      <c r="T375">
        <v>0.41874023395895899</v>
      </c>
      <c r="U375">
        <v>0.33693002325119398</v>
      </c>
      <c r="V375" s="1">
        <v>0</v>
      </c>
      <c r="W375">
        <v>0.19541598538257801</v>
      </c>
      <c r="X375">
        <v>0.46765399136622599</v>
      </c>
      <c r="Y375" s="1">
        <v>0</v>
      </c>
      <c r="Z375">
        <v>0.39374167380990499</v>
      </c>
      <c r="AA375">
        <v>2.8042865626657498E-4</v>
      </c>
      <c r="AB375">
        <v>5.7661886357746198E-3</v>
      </c>
      <c r="AC375">
        <v>7.2935687572441498E-4</v>
      </c>
      <c r="AD375" s="1">
        <v>0</v>
      </c>
      <c r="AE375" s="3">
        <v>2.7386233828895098E-4</v>
      </c>
      <c r="AF375" s="3">
        <v>4.96483426149162E-4</v>
      </c>
      <c r="AG375" s="3">
        <v>4.5568311586378198E-3</v>
      </c>
      <c r="AH375">
        <v>7.1679591044488902</v>
      </c>
      <c r="AI375">
        <v>9.6916154022606005E-2</v>
      </c>
      <c r="AJ375">
        <v>99.568331355831504</v>
      </c>
      <c r="AK375" t="s">
        <v>95</v>
      </c>
      <c r="AL375" t="s">
        <v>96</v>
      </c>
      <c r="AM375">
        <v>141844239330.48999</v>
      </c>
      <c r="AN375" s="7">
        <v>689980</v>
      </c>
      <c r="AO375" s="1">
        <f t="shared" si="117"/>
        <v>7.1197195817678189E-3</v>
      </c>
      <c r="AP375" s="8">
        <f t="shared" si="118"/>
        <v>8.2169208908837064</v>
      </c>
      <c r="AQ375" s="50">
        <f t="shared" si="121"/>
        <v>1</v>
      </c>
      <c r="AR375" s="15">
        <f t="shared" si="119"/>
        <v>1.5612942702847863</v>
      </c>
      <c r="AS375" s="15">
        <f t="shared" si="120"/>
        <v>0.60996497484145396</v>
      </c>
      <c r="AT375">
        <f t="shared" si="115"/>
        <v>4.96483426149162E-4</v>
      </c>
      <c r="AU375" s="3">
        <f t="shared" si="116"/>
        <v>1.0032192140133659E-3</v>
      </c>
    </row>
    <row r="376" spans="1:47" x14ac:dyDescent="0.25">
      <c r="A376" t="s">
        <v>37</v>
      </c>
      <c r="B376">
        <v>25.8715515131464</v>
      </c>
      <c r="C376">
        <v>1.36550849902961E-2</v>
      </c>
      <c r="D376">
        <v>15.2097883067539</v>
      </c>
      <c r="E376">
        <v>-10.6454120204838</v>
      </c>
      <c r="F376" s="1">
        <v>0</v>
      </c>
      <c r="G376" s="1">
        <v>0</v>
      </c>
      <c r="H376">
        <v>3.8331051072647702</v>
      </c>
      <c r="I376">
        <v>41.894784987222501</v>
      </c>
      <c r="J376">
        <v>4.7722749470357897</v>
      </c>
      <c r="K376">
        <v>32.352198956737297</v>
      </c>
      <c r="L376">
        <v>62.2014476169551</v>
      </c>
      <c r="M376">
        <v>15.6867167526141</v>
      </c>
      <c r="N376">
        <v>93.651826203895794</v>
      </c>
      <c r="O376">
        <v>83.977620699731801</v>
      </c>
      <c r="P376">
        <v>196556.13539032699</v>
      </c>
      <c r="Q376">
        <v>244703.15792819799</v>
      </c>
      <c r="R376">
        <v>89.9117251844348</v>
      </c>
      <c r="S376">
        <v>684.11719206500504</v>
      </c>
      <c r="T376">
        <v>0.42175918845271498</v>
      </c>
      <c r="U376">
        <v>0.36898613902538702</v>
      </c>
      <c r="V376" s="1">
        <v>0</v>
      </c>
      <c r="W376">
        <v>0.16483199434214299</v>
      </c>
      <c r="X376">
        <v>0.46618186663246802</v>
      </c>
      <c r="Y376" s="1">
        <v>0</v>
      </c>
      <c r="Z376">
        <v>0.39288832907777899</v>
      </c>
      <c r="AA376">
        <v>2.8105545377957902E-4</v>
      </c>
      <c r="AB376">
        <v>5.6554615190722701E-3</v>
      </c>
      <c r="AC376">
        <v>8.1198480335966002E-4</v>
      </c>
      <c r="AD376" s="1">
        <v>0</v>
      </c>
      <c r="AE376" s="3">
        <v>5.4029260056058905E-4</v>
      </c>
      <c r="AF376" s="3">
        <v>6.26665882223105E-4</v>
      </c>
      <c r="AG376" s="3">
        <v>6.3663716951713701E-3</v>
      </c>
      <c r="AH376">
        <v>7.2204151108109702</v>
      </c>
      <c r="AI376">
        <v>0.104242176734787</v>
      </c>
      <c r="AJ376">
        <v>270.43463070244798</v>
      </c>
      <c r="AK376" t="s">
        <v>97</v>
      </c>
      <c r="AL376" t="s">
        <v>98</v>
      </c>
      <c r="AM376">
        <v>173619999951.63</v>
      </c>
      <c r="AN376" s="7">
        <v>883310</v>
      </c>
      <c r="AO376" s="1">
        <f t="shared" si="117"/>
        <v>7.1287290069821808E-3</v>
      </c>
      <c r="AP376" s="8">
        <f t="shared" si="118"/>
        <v>8.2269145008186388</v>
      </c>
      <c r="AQ376" s="50">
        <f t="shared" si="121"/>
        <v>1</v>
      </c>
      <c r="AR376" s="15">
        <f t="shared" si="119"/>
        <v>2.1447453976301794</v>
      </c>
      <c r="AS376" s="15">
        <f t="shared" si="120"/>
        <v>0.70098038127579643</v>
      </c>
      <c r="AT376">
        <f t="shared" si="115"/>
        <v>6.26665882223105E-4</v>
      </c>
      <c r="AU376" s="3">
        <f t="shared" si="116"/>
        <v>1.3522774039202491E-3</v>
      </c>
    </row>
    <row r="377" spans="1:47" x14ac:dyDescent="0.25">
      <c r="A377" t="s">
        <v>37</v>
      </c>
      <c r="B377">
        <v>27.460411065958102</v>
      </c>
      <c r="C377">
        <v>1.6056388665002801E-2</v>
      </c>
      <c r="D377">
        <v>17.6539971839155</v>
      </c>
      <c r="E377">
        <v>-5.8798106077620398</v>
      </c>
      <c r="F377" s="1">
        <v>0</v>
      </c>
      <c r="G377" s="1">
        <v>0</v>
      </c>
      <c r="H377">
        <v>3.9462273944114701</v>
      </c>
      <c r="I377">
        <v>65.356497298052403</v>
      </c>
      <c r="J377">
        <v>31.874998764494499</v>
      </c>
      <c r="K377">
        <v>51.072581082090601</v>
      </c>
      <c r="L377">
        <v>87.508351329788994</v>
      </c>
      <c r="M377">
        <v>16.756344944719899</v>
      </c>
      <c r="N377">
        <v>93.182157784485895</v>
      </c>
      <c r="O377">
        <v>83.025123313478602</v>
      </c>
      <c r="P377">
        <v>180158.221289749</v>
      </c>
      <c r="Q377">
        <v>224846.222002644</v>
      </c>
      <c r="R377">
        <v>100.91725494746601</v>
      </c>
      <c r="S377">
        <v>688.50270240591999</v>
      </c>
      <c r="T377">
        <v>0.48557597114434498</v>
      </c>
      <c r="U377">
        <v>0.36395289922496499</v>
      </c>
      <c r="V377" s="1">
        <v>0</v>
      </c>
      <c r="W377">
        <v>0.145663020421816</v>
      </c>
      <c r="X377">
        <v>0.49038408035321801</v>
      </c>
      <c r="Y377" s="1">
        <v>0</v>
      </c>
      <c r="Z377">
        <v>0.29946710908026097</v>
      </c>
      <c r="AA377">
        <v>2.82102974731968E-4</v>
      </c>
      <c r="AB377">
        <v>5.5150256985244698E-3</v>
      </c>
      <c r="AC377">
        <v>9.0031960232881704E-4</v>
      </c>
      <c r="AD377" s="1">
        <v>0</v>
      </c>
      <c r="AE377" s="3">
        <v>9.7893607773640902E-4</v>
      </c>
      <c r="AF377" s="3">
        <v>8.18488356387435E-4</v>
      </c>
      <c r="AG377" s="3">
        <v>8.3800853864094797E-3</v>
      </c>
      <c r="AH377">
        <v>7.2016223291923698</v>
      </c>
      <c r="AI377">
        <v>0.116480712469375</v>
      </c>
      <c r="AJ377">
        <v>590.11130658597699</v>
      </c>
      <c r="AK377" t="s">
        <v>99</v>
      </c>
      <c r="AL377" t="s">
        <v>100</v>
      </c>
      <c r="AM377">
        <v>151577380589.67999</v>
      </c>
      <c r="AN377" s="7">
        <v>841357</v>
      </c>
      <c r="AO377" s="1">
        <f t="shared" si="117"/>
        <v>7.1671195994963202E-3</v>
      </c>
      <c r="AP377" s="47">
        <f t="shared" si="118"/>
        <v>8.2694876810273872</v>
      </c>
      <c r="AQ377" s="50">
        <f t="shared" si="121"/>
        <v>1</v>
      </c>
      <c r="AR377" s="49">
        <f t="shared" si="119"/>
        <v>2.3206907277896165</v>
      </c>
      <c r="AS377" s="49">
        <f t="shared" si="120"/>
        <v>0.55547838712567565</v>
      </c>
      <c r="AT377">
        <f t="shared" si="115"/>
        <v>8.18488356387435E-4</v>
      </c>
      <c r="AU377" s="3">
        <f t="shared" si="116"/>
        <v>1.8792556800652262E-3</v>
      </c>
    </row>
    <row r="378" spans="1:47" x14ac:dyDescent="0.25">
      <c r="A378" t="s">
        <v>37</v>
      </c>
      <c r="B378">
        <v>27.838751974478601</v>
      </c>
      <c r="C378">
        <v>1.79174472637363E-2</v>
      </c>
      <c r="D378">
        <v>19.5036946473851</v>
      </c>
      <c r="E378">
        <v>5.4500717907030598</v>
      </c>
      <c r="F378" s="1">
        <v>0</v>
      </c>
      <c r="G378" s="1">
        <v>0</v>
      </c>
      <c r="H378">
        <v>4.1103324284788103</v>
      </c>
      <c r="I378">
        <v>88.276446846339695</v>
      </c>
      <c r="J378">
        <v>53.379876122654601</v>
      </c>
      <c r="K378">
        <v>73.517380139982095</v>
      </c>
      <c r="L378">
        <v>112.430086636635</v>
      </c>
      <c r="M378">
        <v>17.805755483414199</v>
      </c>
      <c r="N378">
        <v>92.907693353452103</v>
      </c>
      <c r="O378">
        <v>82.216190302486197</v>
      </c>
      <c r="P378">
        <v>165198.37626837299</v>
      </c>
      <c r="Q378">
        <v>205441.800606551</v>
      </c>
      <c r="R378">
        <v>109.034566326671</v>
      </c>
      <c r="S378">
        <v>684.03435401048205</v>
      </c>
      <c r="T378">
        <v>0.55376040373498503</v>
      </c>
      <c r="U378">
        <v>0.35465287081285901</v>
      </c>
      <c r="V378" s="1">
        <v>0</v>
      </c>
      <c r="W378">
        <v>0.125768256155362</v>
      </c>
      <c r="X378">
        <v>0.51957887303177797</v>
      </c>
      <c r="Y378" s="1">
        <v>0</v>
      </c>
      <c r="Z378">
        <v>0.21529073345112701</v>
      </c>
      <c r="AA378">
        <v>2.83424472438314E-4</v>
      </c>
      <c r="AB378">
        <v>5.4034611688314896E-3</v>
      </c>
      <c r="AC378">
        <v>1.09372494714516E-3</v>
      </c>
      <c r="AD378" s="1">
        <v>0</v>
      </c>
      <c r="AE378" s="3">
        <v>1.5267771347978599E-3</v>
      </c>
      <c r="AF378" s="3">
        <v>1.0414286814656099E-3</v>
      </c>
      <c r="AG378" s="3">
        <v>9.6101550636462797E-3</v>
      </c>
      <c r="AH378">
        <v>7.35096316357237</v>
      </c>
      <c r="AI378">
        <v>0.125459931438161</v>
      </c>
      <c r="AJ378">
        <v>981.28729661045804</v>
      </c>
      <c r="AK378" t="s">
        <v>101</v>
      </c>
      <c r="AL378" t="s">
        <v>102</v>
      </c>
      <c r="AM378">
        <v>126357099238.53</v>
      </c>
      <c r="AN378" s="7">
        <v>764881</v>
      </c>
      <c r="AO378" s="1">
        <f t="shared" si="117"/>
        <v>7.2686604396185635E-3</v>
      </c>
      <c r="AP378" s="8">
        <f t="shared" si="118"/>
        <v>8.3820039667172885</v>
      </c>
      <c r="AQ378" s="50">
        <f t="shared" si="121"/>
        <v>1</v>
      </c>
      <c r="AR378" s="15">
        <f t="shared" si="119"/>
        <v>2.321252541160669</v>
      </c>
      <c r="AS378" s="15">
        <f t="shared" si="120"/>
        <v>0.42735786617798599</v>
      </c>
      <c r="AT378">
        <f t="shared" si="115"/>
        <v>1.0414286814656099E-3</v>
      </c>
      <c r="AU378" s="3">
        <f t="shared" si="116"/>
        <v>2.6205020819430199E-3</v>
      </c>
    </row>
    <row r="379" spans="1:47" x14ac:dyDescent="0.25">
      <c r="A379" t="s">
        <v>37</v>
      </c>
      <c r="B379">
        <v>27.6603519303981</v>
      </c>
      <c r="C379">
        <v>2.1568695262651299E-2</v>
      </c>
      <c r="D379">
        <v>23.022452016278901</v>
      </c>
      <c r="E379">
        <v>11.383556894106</v>
      </c>
      <c r="F379" s="1">
        <v>0</v>
      </c>
      <c r="G379" s="1">
        <v>0</v>
      </c>
      <c r="H379">
        <v>4.23345649955741</v>
      </c>
      <c r="I379">
        <v>110.177972218728</v>
      </c>
      <c r="J379">
        <v>78.429687608715895</v>
      </c>
      <c r="K379">
        <v>94.415029075568199</v>
      </c>
      <c r="L379">
        <v>136.20633490562699</v>
      </c>
      <c r="M379">
        <v>19.3930139430385</v>
      </c>
      <c r="N379">
        <v>93.208278501830307</v>
      </c>
      <c r="O379">
        <v>81.533803400782404</v>
      </c>
      <c r="P379">
        <v>153257.04138705399</v>
      </c>
      <c r="Q379">
        <v>191499.712208618</v>
      </c>
      <c r="R379">
        <v>121.044388212667</v>
      </c>
      <c r="S379">
        <v>682.73765517994195</v>
      </c>
      <c r="T379">
        <v>0.60225531883004002</v>
      </c>
      <c r="U379">
        <v>0.35016926545147098</v>
      </c>
      <c r="V379" s="1">
        <v>0</v>
      </c>
      <c r="W379">
        <v>0.11808438857117</v>
      </c>
      <c r="X379">
        <v>0.53174634597735704</v>
      </c>
      <c r="Y379" s="1">
        <v>0</v>
      </c>
      <c r="Z379">
        <v>0.143159371164676</v>
      </c>
      <c r="AA379">
        <v>2.8438475654372902E-4</v>
      </c>
      <c r="AB379">
        <v>5.7242098970617999E-3</v>
      </c>
      <c r="AC379">
        <v>1.27969226571241E-3</v>
      </c>
      <c r="AD379" s="1">
        <v>0</v>
      </c>
      <c r="AE379" s="3">
        <v>2.4188489020890601E-3</v>
      </c>
      <c r="AF379" s="3">
        <v>1.4291610175304001E-3</v>
      </c>
      <c r="AG379" s="3">
        <v>1.18616558344673E-2</v>
      </c>
      <c r="AH379">
        <v>7.2762950527749499</v>
      </c>
      <c r="AI379">
        <v>0.12719453727032301</v>
      </c>
      <c r="AJ379">
        <v>1426.3309217410999</v>
      </c>
      <c r="AK379" t="s">
        <v>103</v>
      </c>
      <c r="AL379" t="s">
        <v>104</v>
      </c>
      <c r="AM379">
        <v>93287561092.300003</v>
      </c>
      <c r="AN379" s="7">
        <v>608700</v>
      </c>
      <c r="AO379" s="1">
        <f t="shared" si="117"/>
        <v>8.0101766608421093E-3</v>
      </c>
      <c r="AP379" s="8">
        <f t="shared" si="118"/>
        <v>9.1998424969151564</v>
      </c>
      <c r="AQ379" s="50">
        <f t="shared" si="121"/>
        <v>1</v>
      </c>
      <c r="AR379" s="15">
        <f t="shared" si="119"/>
        <v>2.0066114653237843</v>
      </c>
      <c r="AS379" s="15">
        <f t="shared" si="120"/>
        <v>0.20145117083270692</v>
      </c>
      <c r="AT379">
        <f t="shared" si="115"/>
        <v>1.4291610175304001E-3</v>
      </c>
      <c r="AU379" s="3">
        <f t="shared" si="116"/>
        <v>3.6985411678014703E-3</v>
      </c>
    </row>
    <row r="380" spans="1:47" x14ac:dyDescent="0.25">
      <c r="A380" t="s">
        <v>37</v>
      </c>
      <c r="B380">
        <v>28.8742971661061</v>
      </c>
      <c r="C380">
        <v>2.3822773732778899E-2</v>
      </c>
      <c r="D380">
        <v>25.123754639218198</v>
      </c>
      <c r="E380">
        <v>22.879210243226598</v>
      </c>
      <c r="F380" s="1">
        <v>0</v>
      </c>
      <c r="G380" s="1">
        <v>0</v>
      </c>
      <c r="H380">
        <v>4.3681385409137397</v>
      </c>
      <c r="I380">
        <v>133.09843525036001</v>
      </c>
      <c r="J380">
        <v>108.227482516284</v>
      </c>
      <c r="K380">
        <v>111.07160934487101</v>
      </c>
      <c r="L380">
        <v>160.85337872564401</v>
      </c>
      <c r="M380">
        <v>20.0635238825441</v>
      </c>
      <c r="N380">
        <v>92.516539485694693</v>
      </c>
      <c r="O380">
        <v>80.134334439660506</v>
      </c>
      <c r="P380">
        <v>143675.47575685501</v>
      </c>
      <c r="Q380">
        <v>179977.637542688</v>
      </c>
      <c r="R380">
        <v>124.39499819529701</v>
      </c>
      <c r="S380">
        <v>689.09591840626797</v>
      </c>
      <c r="T380">
        <v>0.611275837091529</v>
      </c>
      <c r="U380">
        <v>0.338417100484042</v>
      </c>
      <c r="V380" s="1">
        <v>0</v>
      </c>
      <c r="W380">
        <v>0.10018360914811</v>
      </c>
      <c r="X380">
        <v>0.56139929036784697</v>
      </c>
      <c r="Y380" s="1">
        <v>0</v>
      </c>
      <c r="Z380">
        <v>0.14006557282391199</v>
      </c>
      <c r="AA380">
        <v>2.8637731716461899E-4</v>
      </c>
      <c r="AB380">
        <v>5.9446764815387701E-3</v>
      </c>
      <c r="AC380">
        <v>1.2545227178106699E-3</v>
      </c>
      <c r="AD380" s="1">
        <v>0</v>
      </c>
      <c r="AE380" s="3">
        <v>3.6049841444880698E-3</v>
      </c>
      <c r="AF380" s="3">
        <v>1.8084248067285801E-3</v>
      </c>
      <c r="AG380" s="3">
        <v>1.27323535039458E-2</v>
      </c>
      <c r="AH380">
        <v>7.4102358461044702</v>
      </c>
      <c r="AI380">
        <v>0.15654497355335201</v>
      </c>
      <c r="AJ380">
        <v>1856.83343621516</v>
      </c>
      <c r="AK380" t="s">
        <v>105</v>
      </c>
      <c r="AL380" t="s">
        <v>106</v>
      </c>
      <c r="AM380">
        <v>50322622734.790001</v>
      </c>
      <c r="AN380" s="7">
        <v>350252</v>
      </c>
      <c r="AO380" s="1">
        <f t="shared" si="117"/>
        <v>8.6339462535858467E-3</v>
      </c>
      <c r="AP380" s="8">
        <f t="shared" si="118"/>
        <v>9.8826266032404746</v>
      </c>
      <c r="AQ380" s="50">
        <f t="shared" si="121"/>
        <v>1</v>
      </c>
      <c r="AR380" s="15">
        <f t="shared" si="119"/>
        <v>1.9217229715669246</v>
      </c>
      <c r="AS380" s="15">
        <f t="shared" si="120"/>
        <v>0.14928272389005515</v>
      </c>
      <c r="AT380">
        <f t="shared" si="115"/>
        <v>1.8084248067285801E-3</v>
      </c>
      <c r="AU380" s="3">
        <f t="shared" si="116"/>
        <v>4.8595068622987398E-3</v>
      </c>
    </row>
    <row r="381" spans="1:47" x14ac:dyDescent="0.25">
      <c r="A381" t="s">
        <v>37</v>
      </c>
      <c r="B381">
        <v>29.462185588277599</v>
      </c>
      <c r="C381">
        <v>2.5834749985653601E-2</v>
      </c>
      <c r="D381">
        <v>26.954813435037199</v>
      </c>
      <c r="E381">
        <v>35.476213012711597</v>
      </c>
      <c r="F381" s="1">
        <v>0</v>
      </c>
      <c r="G381" s="1">
        <v>0</v>
      </c>
      <c r="H381">
        <v>4.5215942336875603</v>
      </c>
      <c r="I381">
        <v>155.43053213732699</v>
      </c>
      <c r="J381">
        <v>132.79014576609001</v>
      </c>
      <c r="K381">
        <v>128.153093316742</v>
      </c>
      <c r="L381">
        <v>185.33488139897801</v>
      </c>
      <c r="M381">
        <v>20.803310228617502</v>
      </c>
      <c r="N381">
        <v>91.701546271950406</v>
      </c>
      <c r="O381">
        <v>78.710614634827394</v>
      </c>
      <c r="P381">
        <v>133252.58050022399</v>
      </c>
      <c r="Q381">
        <v>167311.479281462</v>
      </c>
      <c r="R381">
        <v>129.23205872744001</v>
      </c>
      <c r="S381">
        <v>691.28810638850302</v>
      </c>
      <c r="T381">
        <v>0.60859503151856797</v>
      </c>
      <c r="U381">
        <v>0.33489828937101301</v>
      </c>
      <c r="V381" s="1">
        <v>0</v>
      </c>
      <c r="W381">
        <v>9.4428041161620693E-2</v>
      </c>
      <c r="X381">
        <v>0.57067366946736597</v>
      </c>
      <c r="Y381" s="1">
        <v>0</v>
      </c>
      <c r="Z381">
        <v>0.146626173796223</v>
      </c>
      <c r="AA381">
        <v>2.9055821533835598E-4</v>
      </c>
      <c r="AB381">
        <v>6.2501539695890597E-3</v>
      </c>
      <c r="AC381">
        <v>1.11911236971498E-3</v>
      </c>
      <c r="AD381" s="1">
        <v>0</v>
      </c>
      <c r="AE381" s="3">
        <v>4.8351057958566403E-3</v>
      </c>
      <c r="AF381" s="3">
        <v>2.16208546923828E-3</v>
      </c>
      <c r="AG381" s="3">
        <v>1.3339867808415E-2</v>
      </c>
      <c r="AH381">
        <v>7.5612918282803099</v>
      </c>
      <c r="AI381">
        <v>0.14125865227752199</v>
      </c>
      <c r="AJ381">
        <v>2356.0536082171302</v>
      </c>
      <c r="AK381" t="s">
        <v>107</v>
      </c>
      <c r="AL381" t="s">
        <v>108</v>
      </c>
      <c r="AM381">
        <v>24661987841.240002</v>
      </c>
      <c r="AN381" s="7">
        <v>185077</v>
      </c>
      <c r="AO381" s="1">
        <f t="shared" si="117"/>
        <v>9.3278130511246019E-3</v>
      </c>
      <c r="AP381" s="8">
        <f t="shared" si="118"/>
        <v>10.636608118420121</v>
      </c>
      <c r="AQ381" s="50">
        <f t="shared" si="121"/>
        <v>1</v>
      </c>
      <c r="AR381" s="15">
        <f t="shared" si="119"/>
        <v>1.7698854052219875</v>
      </c>
      <c r="AS381" s="15">
        <f t="shared" si="120"/>
        <v>9.3021313587768883E-2</v>
      </c>
      <c r="AT381">
        <f t="shared" si="115"/>
        <v>2.16208546923828E-3</v>
      </c>
      <c r="AU381" s="3">
        <f t="shared" si="116"/>
        <v>5.9542181655716205E-3</v>
      </c>
    </row>
    <row r="382" spans="1:47" x14ac:dyDescent="0.25">
      <c r="A382" t="s">
        <v>37</v>
      </c>
      <c r="B382">
        <v>29.913254822876802</v>
      </c>
      <c r="C382">
        <v>2.6525351951059199E-2</v>
      </c>
      <c r="D382">
        <v>27.573791692123098</v>
      </c>
      <c r="E382">
        <v>46.236675389431902</v>
      </c>
      <c r="F382" s="1">
        <v>0</v>
      </c>
      <c r="G382" s="1">
        <v>0</v>
      </c>
      <c r="H382">
        <v>4.63065381427523</v>
      </c>
      <c r="I382">
        <v>177.39768990741999</v>
      </c>
      <c r="J382">
        <v>162.297277947971</v>
      </c>
      <c r="K382">
        <v>140.57270269799699</v>
      </c>
      <c r="L382">
        <v>209.61110509191701</v>
      </c>
      <c r="M382">
        <v>21.246040776313301</v>
      </c>
      <c r="N382">
        <v>89.328598593803306</v>
      </c>
      <c r="O382">
        <v>75.875562703083702</v>
      </c>
      <c r="P382">
        <v>123457.103420645</v>
      </c>
      <c r="Q382">
        <v>156944.49784351999</v>
      </c>
      <c r="R382">
        <v>130.67411800673801</v>
      </c>
      <c r="S382">
        <v>700.09379617731599</v>
      </c>
      <c r="T382">
        <v>0.57695512486885703</v>
      </c>
      <c r="U382">
        <v>0.35969165704884498</v>
      </c>
      <c r="V382" s="1">
        <v>0</v>
      </c>
      <c r="W382">
        <v>8.9764145310903598E-2</v>
      </c>
      <c r="X382">
        <v>0.55054419764024998</v>
      </c>
      <c r="Y382" s="1">
        <v>0</v>
      </c>
      <c r="Z382">
        <v>0.195324935005632</v>
      </c>
      <c r="AA382">
        <v>2.99351097552119E-4</v>
      </c>
      <c r="AB382">
        <v>6.53093959389448E-3</v>
      </c>
      <c r="AC382">
        <v>9.8442515074839091E-4</v>
      </c>
      <c r="AD382" s="1">
        <v>0</v>
      </c>
      <c r="AE382" s="3">
        <v>6.3248763750101003E-3</v>
      </c>
      <c r="AF382" s="3">
        <v>2.55135257701679E-3</v>
      </c>
      <c r="AG382" s="3">
        <v>1.2385947852038601E-2</v>
      </c>
      <c r="AH382">
        <v>7.9145718207521796</v>
      </c>
      <c r="AI382">
        <v>0.15693035652329401</v>
      </c>
      <c r="AJ382">
        <v>2823.3699515962699</v>
      </c>
      <c r="AK382" t="s">
        <v>109</v>
      </c>
      <c r="AL382" t="s">
        <v>110</v>
      </c>
      <c r="AM382">
        <v>8300021062.9700003</v>
      </c>
      <c r="AN382" s="7">
        <v>67230</v>
      </c>
      <c r="AO382" s="1">
        <f t="shared" si="117"/>
        <v>1.0034737227852837E-2</v>
      </c>
      <c r="AP382" s="8">
        <f t="shared" si="118"/>
        <v>11.398827509413101</v>
      </c>
      <c r="AQ382" s="50">
        <f t="shared" si="121"/>
        <v>1</v>
      </c>
      <c r="AR382" s="15">
        <f t="shared" si="119"/>
        <v>1.6242396244854631</v>
      </c>
      <c r="AS382" s="15">
        <f t="shared" si="120"/>
        <v>8.4843722505599795E-2</v>
      </c>
      <c r="AT382">
        <f t="shared" si="115"/>
        <v>2.55135257701679E-3</v>
      </c>
      <c r="AU382" s="3">
        <f t="shared" si="116"/>
        <v>7.3093015257584912E-3</v>
      </c>
    </row>
    <row r="383" spans="1:47" x14ac:dyDescent="0.25">
      <c r="A383" t="s">
        <v>37</v>
      </c>
      <c r="B383">
        <v>33.290184736612701</v>
      </c>
      <c r="C383">
        <v>2.4667160098604E-2</v>
      </c>
      <c r="D383">
        <v>25.897276781670001</v>
      </c>
      <c r="E383">
        <v>73.761816299193299</v>
      </c>
      <c r="F383" s="1">
        <v>0</v>
      </c>
      <c r="G383" s="1">
        <v>0</v>
      </c>
      <c r="H383">
        <v>4.9019763477276896</v>
      </c>
      <c r="I383">
        <v>200.14589296139999</v>
      </c>
      <c r="J383">
        <v>182.17873612942</v>
      </c>
      <c r="K383">
        <v>161.43897957956599</v>
      </c>
      <c r="L383">
        <v>235.34573927094601</v>
      </c>
      <c r="M383">
        <v>20.988359427442099</v>
      </c>
      <c r="N383">
        <v>89.162950555215104</v>
      </c>
      <c r="O383">
        <v>75.837976335535799</v>
      </c>
      <c r="P383">
        <v>112792.500290059</v>
      </c>
      <c r="Q383">
        <v>147046.001430993</v>
      </c>
      <c r="R383">
        <v>128.90321681015999</v>
      </c>
      <c r="S383">
        <v>697.85011185195299</v>
      </c>
      <c r="T383">
        <v>0.53399940592151196</v>
      </c>
      <c r="U383">
        <v>0.36938880079694902</v>
      </c>
      <c r="V383" s="1">
        <v>0</v>
      </c>
      <c r="W383">
        <v>0.117248745558482</v>
      </c>
      <c r="X383">
        <v>0.51336245364456701</v>
      </c>
      <c r="Y383" s="1">
        <v>0</v>
      </c>
      <c r="Z383">
        <v>0.24295182932068099</v>
      </c>
      <c r="AA383">
        <v>3.0377791917581503E-4</v>
      </c>
      <c r="AB383">
        <v>6.5025770137326798E-3</v>
      </c>
      <c r="AC383">
        <v>6.4336261457428401E-4</v>
      </c>
      <c r="AD383" s="1">
        <v>0</v>
      </c>
      <c r="AE383" s="3">
        <v>6.1819848725693299E-3</v>
      </c>
      <c r="AF383" s="3">
        <v>2.57309455050134E-3</v>
      </c>
      <c r="AG383" s="3">
        <v>1.1035619251393101E-2</v>
      </c>
      <c r="AH383">
        <v>7.86894177277527</v>
      </c>
      <c r="AI383">
        <v>0.142860796704426</v>
      </c>
      <c r="AJ383">
        <v>3276.02665800568</v>
      </c>
      <c r="AK383" t="s">
        <v>111</v>
      </c>
      <c r="AL383" t="s">
        <v>112</v>
      </c>
      <c r="AM383">
        <v>2640359639.29</v>
      </c>
      <c r="AN383" s="7">
        <v>23409</v>
      </c>
      <c r="AO383" s="1">
        <f t="shared" si="117"/>
        <v>1.0029707184783104E-2</v>
      </c>
      <c r="AP383" s="8">
        <f t="shared" si="118"/>
        <v>11.393425135995294</v>
      </c>
      <c r="AQ383" s="50">
        <f t="shared" si="121"/>
        <v>1</v>
      </c>
      <c r="AR383" s="15">
        <f t="shared" si="119"/>
        <v>1.9218768139739546</v>
      </c>
      <c r="AS383" s="15">
        <f t="shared" si="120"/>
        <v>0.28547047696441097</v>
      </c>
      <c r="AT383">
        <f t="shared" si="115"/>
        <v>2.57309455050134E-3</v>
      </c>
      <c r="AU383" s="3">
        <f t="shared" si="116"/>
        <v>6.8253474871436143E-3</v>
      </c>
    </row>
    <row r="384" spans="1:47" x14ac:dyDescent="0.25">
      <c r="A384" t="s">
        <v>37</v>
      </c>
      <c r="B384">
        <v>34.749521772335299</v>
      </c>
      <c r="C384">
        <v>2.1425039393095199E-2</v>
      </c>
      <c r="D384">
        <v>22.8867178785048</v>
      </c>
      <c r="E384">
        <v>119.495564527643</v>
      </c>
      <c r="F384" s="1">
        <v>0</v>
      </c>
      <c r="G384" s="1">
        <v>0</v>
      </c>
      <c r="H384">
        <v>5.3434925802387099</v>
      </c>
      <c r="I384">
        <v>231.55779880189101</v>
      </c>
      <c r="J384">
        <v>198.13232014099401</v>
      </c>
      <c r="K384">
        <v>202.13176295261599</v>
      </c>
      <c r="L384">
        <v>270.62527888744302</v>
      </c>
      <c r="M384">
        <v>20.621993027038599</v>
      </c>
      <c r="N384">
        <v>87.755560575531803</v>
      </c>
      <c r="O384">
        <v>75.806397193156201</v>
      </c>
      <c r="P384">
        <v>101415.75941497801</v>
      </c>
      <c r="Q384">
        <v>131211.85512339001</v>
      </c>
      <c r="R384">
        <v>128.59882644993999</v>
      </c>
      <c r="S384">
        <v>665.96143320312797</v>
      </c>
      <c r="T384">
        <v>0.39853890073658199</v>
      </c>
      <c r="U384">
        <v>0.44321637101487998</v>
      </c>
      <c r="V384" s="1">
        <v>0</v>
      </c>
      <c r="W384">
        <v>0.23805955934237999</v>
      </c>
      <c r="X384">
        <v>0.31872406964273797</v>
      </c>
      <c r="Y384" s="1">
        <v>0</v>
      </c>
      <c r="Z384">
        <v>0.34709897594279299</v>
      </c>
      <c r="AA384">
        <v>3.0976526051689499E-4</v>
      </c>
      <c r="AB384">
        <v>6.2343557561727603E-3</v>
      </c>
      <c r="AC384">
        <v>3.8870538551072598E-4</v>
      </c>
      <c r="AD384" s="1">
        <v>0</v>
      </c>
      <c r="AE384" s="3">
        <v>5.2757454355332996E-3</v>
      </c>
      <c r="AF384" s="3">
        <v>2.0655537711881901E-3</v>
      </c>
      <c r="AG384" s="3">
        <v>9.2164970659886995E-3</v>
      </c>
      <c r="AH384">
        <v>7.24317837689226</v>
      </c>
      <c r="AI384">
        <v>0.128697617500734</v>
      </c>
      <c r="AJ384">
        <v>3792.9574051821601</v>
      </c>
      <c r="AK384" t="s">
        <v>113</v>
      </c>
      <c r="AL384" t="s">
        <v>114</v>
      </c>
      <c r="AM384">
        <v>1076528286.1900001</v>
      </c>
      <c r="AN384" s="7">
        <v>10615</v>
      </c>
      <c r="AO384" s="1">
        <f t="shared" si="117"/>
        <v>9.2331103634951221E-3</v>
      </c>
      <c r="AP384" s="8">
        <f t="shared" si="118"/>
        <v>10.534042553637802</v>
      </c>
      <c r="AQ384" s="50">
        <f t="shared" si="121"/>
        <v>1</v>
      </c>
      <c r="AR384" s="15">
        <f t="shared" si="119"/>
        <v>2.2987831210473875</v>
      </c>
      <c r="AS384" s="15">
        <f t="shared" si="120"/>
        <v>0.51832700332152215</v>
      </c>
      <c r="AT384">
        <f t="shared" si="115"/>
        <v>2.0655537711881901E-3</v>
      </c>
      <c r="AU384" s="3">
        <f t="shared" si="116"/>
        <v>5.6644508210440259E-3</v>
      </c>
    </row>
    <row r="385" spans="1:47" x14ac:dyDescent="0.25">
      <c r="AN385" s="7">
        <f>SUM(AN372:AN384)</f>
        <v>4795360</v>
      </c>
      <c r="AO385" s="1"/>
      <c r="AP385" s="8"/>
      <c r="AQ385" s="50"/>
      <c r="AR385" s="15"/>
      <c r="AS385" s="15"/>
      <c r="AU385" s="3"/>
    </row>
    <row r="386" spans="1:47" x14ac:dyDescent="0.25">
      <c r="AO386" s="1"/>
      <c r="AP386" s="8"/>
      <c r="AQ386" s="50"/>
      <c r="AR386" s="15"/>
      <c r="AS386" s="15"/>
      <c r="AU386" s="3"/>
    </row>
    <row r="390" spans="1:47" x14ac:dyDescent="0.25">
      <c r="AO390" t="s">
        <v>226</v>
      </c>
      <c r="AP390" t="s">
        <v>227</v>
      </c>
      <c r="AQ390" t="s">
        <v>228</v>
      </c>
      <c r="AR390" t="s">
        <v>229</v>
      </c>
      <c r="AS390" t="s">
        <v>244</v>
      </c>
    </row>
    <row r="391" spans="1:47" x14ac:dyDescent="0.25">
      <c r="A391" t="s">
        <v>0</v>
      </c>
      <c r="B391" t="s">
        <v>1</v>
      </c>
      <c r="C391" t="s">
        <v>2</v>
      </c>
      <c r="D391" t="s">
        <v>3</v>
      </c>
      <c r="E391" t="s">
        <v>5</v>
      </c>
      <c r="F391" t="s">
        <v>6</v>
      </c>
      <c r="G391" t="s">
        <v>208</v>
      </c>
      <c r="H391" t="s">
        <v>7</v>
      </c>
      <c r="I391" t="s">
        <v>8</v>
      </c>
      <c r="J391" t="s">
        <v>134</v>
      </c>
      <c r="K391" t="s">
        <v>143</v>
      </c>
      <c r="L391" t="s">
        <v>9</v>
      </c>
      <c r="M391" t="s">
        <v>10</v>
      </c>
      <c r="N391" t="s">
        <v>11</v>
      </c>
      <c r="O391" t="s">
        <v>13</v>
      </c>
      <c r="P391" t="s">
        <v>14</v>
      </c>
      <c r="Q391" t="s">
        <v>15</v>
      </c>
      <c r="R391" t="s">
        <v>16</v>
      </c>
      <c r="S391" t="s">
        <v>17</v>
      </c>
      <c r="T391" t="s">
        <v>18</v>
      </c>
      <c r="U391" t="s">
        <v>20</v>
      </c>
      <c r="V391" t="s">
        <v>21</v>
      </c>
      <c r="W391" t="s">
        <v>22</v>
      </c>
      <c r="X391" t="s">
        <v>23</v>
      </c>
      <c r="Y391" t="s">
        <v>24</v>
      </c>
      <c r="Z391" t="s">
        <v>25</v>
      </c>
      <c r="AA391" t="s">
        <v>26</v>
      </c>
      <c r="AB391" t="s">
        <v>27</v>
      </c>
      <c r="AC391" t="s">
        <v>120</v>
      </c>
      <c r="AD391" t="s">
        <v>28</v>
      </c>
      <c r="AE391" s="3" t="s">
        <v>29</v>
      </c>
      <c r="AF391" s="3" t="s">
        <v>233</v>
      </c>
      <c r="AG391" s="3" t="s">
        <v>30</v>
      </c>
      <c r="AH391" t="s">
        <v>31</v>
      </c>
      <c r="AI391" t="s">
        <v>32</v>
      </c>
      <c r="AJ391" t="s">
        <v>33</v>
      </c>
      <c r="AK391" t="s">
        <v>34</v>
      </c>
      <c r="AL391" t="s">
        <v>74</v>
      </c>
      <c r="AM391" t="s">
        <v>35</v>
      </c>
      <c r="AN391" s="7" t="s">
        <v>36</v>
      </c>
      <c r="AO391" s="15">
        <v>1</v>
      </c>
      <c r="AP391" s="15">
        <v>0</v>
      </c>
      <c r="AQ391" s="15">
        <v>0</v>
      </c>
      <c r="AR391" s="15">
        <v>0</v>
      </c>
    </row>
    <row r="392" spans="1:47" x14ac:dyDescent="0.25">
      <c r="A392" t="s">
        <v>37</v>
      </c>
      <c r="B392">
        <v>4.6053462985287696</v>
      </c>
      <c r="C392">
        <v>7.53419004824365E-3</v>
      </c>
      <c r="D392">
        <v>8.6756366973257801</v>
      </c>
      <c r="E392">
        <v>-96.833972599202099</v>
      </c>
      <c r="F392" s="1">
        <v>0</v>
      </c>
      <c r="G392" s="1">
        <v>0</v>
      </c>
      <c r="H392">
        <v>2.6983028932217699</v>
      </c>
      <c r="I392">
        <v>-65.363247029533298</v>
      </c>
      <c r="J392">
        <v>-86.707021008702199</v>
      </c>
      <c r="K392">
        <v>-71.8235174198972</v>
      </c>
      <c r="L392">
        <v>-34.703604282696801</v>
      </c>
      <c r="M392">
        <v>37.358863250196499</v>
      </c>
      <c r="N392">
        <v>92.955485700299604</v>
      </c>
      <c r="O392">
        <v>77.677397065752601</v>
      </c>
      <c r="P392">
        <v>130022.14385109099</v>
      </c>
      <c r="Q392">
        <v>167827.748089284</v>
      </c>
      <c r="R392">
        <v>114.19218602216399</v>
      </c>
      <c r="S392">
        <v>669.48540700720798</v>
      </c>
      <c r="T392">
        <v>0.67460043558813099</v>
      </c>
      <c r="U392">
        <v>3.11873034674034E-2</v>
      </c>
      <c r="V392">
        <v>0.239656047040675</v>
      </c>
      <c r="W392">
        <v>3.9921971053658502E-2</v>
      </c>
      <c r="X392">
        <v>0.68923467843826203</v>
      </c>
      <c r="Y392" s="1">
        <v>0</v>
      </c>
      <c r="Z392">
        <v>0.15766574875455699</v>
      </c>
      <c r="AA392">
        <v>4.8582760450715899E-4</v>
      </c>
      <c r="AB392">
        <v>6.5346212955341501E-3</v>
      </c>
      <c r="AC392">
        <v>1.63986102601992E-4</v>
      </c>
      <c r="AD392" s="1">
        <v>0</v>
      </c>
      <c r="AE392" s="3">
        <v>2.7610567240310901E-4</v>
      </c>
      <c r="AF392" s="3">
        <v>9.8795919620610893E-4</v>
      </c>
      <c r="AG392" s="3">
        <v>1.0608820972082499E-4</v>
      </c>
      <c r="AH392">
        <v>3.4240315145925799</v>
      </c>
      <c r="AI392">
        <v>0.112548306074799</v>
      </c>
      <c r="AJ392">
        <v>0.26616764875272902</v>
      </c>
      <c r="AK392" t="s">
        <v>89</v>
      </c>
      <c r="AL392" t="s">
        <v>90</v>
      </c>
      <c r="AM392">
        <v>202574500.12</v>
      </c>
      <c r="AN392" s="7">
        <v>1558</v>
      </c>
      <c r="AO392" s="1">
        <f>AA392+AB392*$AO$371+AF392*AQ392+AG392*$AR$371</f>
        <v>8.6618702258008332E-3</v>
      </c>
      <c r="AP392" s="8">
        <f>100*(1-(1-AO392)^12)</f>
        <v>9.9130820970101503</v>
      </c>
      <c r="AQ392" s="14">
        <v>1</v>
      </c>
      <c r="AR392" s="15">
        <f>B392/AP392-1</f>
        <v>-0.53542740255144539</v>
      </c>
      <c r="AS392" s="15">
        <f>B392/D392-1</f>
        <v>-0.46916330648696436</v>
      </c>
      <c r="AT392">
        <f t="shared" ref="AT392:AT404" si="122">AQ392*AF392</f>
        <v>9.8795919620610893E-4</v>
      </c>
      <c r="AU392" s="3">
        <f t="shared" ref="AU392:AU404" si="123">AE392+AC392</f>
        <v>4.4009177500510099E-4</v>
      </c>
    </row>
    <row r="393" spans="1:47" x14ac:dyDescent="0.25">
      <c r="A393" t="s">
        <v>37</v>
      </c>
      <c r="B393">
        <v>12.8035890873597</v>
      </c>
      <c r="C393">
        <v>8.4328177854517804E-3</v>
      </c>
      <c r="D393">
        <v>9.6629853393921898</v>
      </c>
      <c r="E393">
        <v>-67.7450207986831</v>
      </c>
      <c r="F393" s="1">
        <v>0</v>
      </c>
      <c r="G393" s="1">
        <v>0</v>
      </c>
      <c r="H393">
        <v>2.9117467962467201</v>
      </c>
      <c r="I393">
        <v>-37.256033569636898</v>
      </c>
      <c r="J393">
        <v>-53.144703996341697</v>
      </c>
      <c r="K393">
        <v>-45.022204051880799</v>
      </c>
      <c r="L393">
        <v>-9.3930647982365798</v>
      </c>
      <c r="M393">
        <v>38.472693853994897</v>
      </c>
      <c r="N393">
        <v>94.488993810972502</v>
      </c>
      <c r="O393">
        <v>77.842338689369299</v>
      </c>
      <c r="P393">
        <v>142984.413276609</v>
      </c>
      <c r="Q393">
        <v>175767.98072038201</v>
      </c>
      <c r="R393">
        <v>120.135450705495</v>
      </c>
      <c r="S393">
        <v>668.56559574390997</v>
      </c>
      <c r="T393">
        <v>0.68700855991092702</v>
      </c>
      <c r="U393">
        <v>0.103145007592328</v>
      </c>
      <c r="V393">
        <v>0.40439281434237401</v>
      </c>
      <c r="W393">
        <v>1.47269952854785E-2</v>
      </c>
      <c r="X393">
        <v>0.47773518277981902</v>
      </c>
      <c r="Y393" s="1">
        <v>0</v>
      </c>
      <c r="Z393">
        <v>0.110092980941268</v>
      </c>
      <c r="AA393">
        <v>3.98286807651767E-4</v>
      </c>
      <c r="AB393">
        <v>6.8299337138457402E-3</v>
      </c>
      <c r="AC393">
        <v>5.8080544985139701E-4</v>
      </c>
      <c r="AD393" s="1">
        <v>0</v>
      </c>
      <c r="AE393" s="3">
        <v>3.74843405163095E-4</v>
      </c>
      <c r="AF393" s="3">
        <v>1.3857581800206401E-3</v>
      </c>
      <c r="AG393" s="3">
        <v>2.48942217462273E-4</v>
      </c>
      <c r="AH393">
        <v>3.8063568046811498</v>
      </c>
      <c r="AI393">
        <v>0.12865601073766</v>
      </c>
      <c r="AJ393">
        <v>4.3409955289896098</v>
      </c>
      <c r="AK393" t="s">
        <v>91</v>
      </c>
      <c r="AL393" t="s">
        <v>92</v>
      </c>
      <c r="AM393">
        <v>890649910.29999995</v>
      </c>
      <c r="AN393" s="7">
        <v>6229</v>
      </c>
      <c r="AO393" s="1">
        <f t="shared" ref="AO393:AO404" si="124">AA393+AB393*$AO$371+AF393*AQ393+AG393*$AR$371</f>
        <v>9.2969720729027226E-3</v>
      </c>
      <c r="AP393" s="8">
        <f t="shared" ref="AP393:AP404" si="125">100*(1-(1-AO393)^12)</f>
        <v>10.60321834844321</v>
      </c>
      <c r="AQ393" s="50">
        <f>AQ392</f>
        <v>1</v>
      </c>
      <c r="AR393" s="15">
        <f t="shared" ref="AR393:AR404" si="126">B393/AP393-1</f>
        <v>0.2075191386810924</v>
      </c>
      <c r="AS393" s="15">
        <f t="shared" ref="AS393:AS404" si="127">B393/D393-1</f>
        <v>0.32501381691685949</v>
      </c>
      <c r="AT393">
        <f t="shared" si="122"/>
        <v>1.3857581800206401E-3</v>
      </c>
      <c r="AU393" s="3">
        <f t="shared" si="123"/>
        <v>9.5564885501449206E-4</v>
      </c>
    </row>
    <row r="394" spans="1:47" x14ac:dyDescent="0.25">
      <c r="A394" t="s">
        <v>37</v>
      </c>
      <c r="B394">
        <v>10.719948003249799</v>
      </c>
      <c r="C394">
        <v>1.07266754307435E-2</v>
      </c>
      <c r="D394">
        <v>12.139112969477999</v>
      </c>
      <c r="E394">
        <v>-33.3305797584526</v>
      </c>
      <c r="F394" s="1">
        <v>0</v>
      </c>
      <c r="G394" s="1">
        <v>0</v>
      </c>
      <c r="H394">
        <v>3.2205563016988301</v>
      </c>
      <c r="I394">
        <v>-6.7147085362788399</v>
      </c>
      <c r="J394">
        <v>-22.682707668813901</v>
      </c>
      <c r="K394">
        <v>-9.8610905412845096</v>
      </c>
      <c r="L394">
        <v>17.983380797268001</v>
      </c>
      <c r="M394">
        <v>38.271826781164002</v>
      </c>
      <c r="N394">
        <v>94.950233636883695</v>
      </c>
      <c r="O394">
        <v>78.478619558865105</v>
      </c>
      <c r="P394">
        <v>161399.26393609101</v>
      </c>
      <c r="Q394">
        <v>201095.43154321</v>
      </c>
      <c r="R394">
        <v>124.338487340749</v>
      </c>
      <c r="S394">
        <v>662.42858869557801</v>
      </c>
      <c r="T394">
        <v>0.58288316432847598</v>
      </c>
      <c r="U394">
        <v>0.17828057688906401</v>
      </c>
      <c r="V394">
        <v>0.446374614231554</v>
      </c>
      <c r="W394">
        <v>4.6257549596636201E-2</v>
      </c>
      <c r="X394">
        <v>0.32908725928274501</v>
      </c>
      <c r="Y394" s="1">
        <v>0</v>
      </c>
      <c r="Z394">
        <v>0.18461276663158599</v>
      </c>
      <c r="AA394">
        <v>3.1707198318521698E-4</v>
      </c>
      <c r="AB394">
        <v>6.7733351382757599E-3</v>
      </c>
      <c r="AC394">
        <v>1.17591621592801E-3</v>
      </c>
      <c r="AD394" s="1">
        <v>0</v>
      </c>
      <c r="AE394" s="3">
        <v>3.9899378742610202E-4</v>
      </c>
      <c r="AF394" s="3">
        <v>1.55113695760101E-3</v>
      </c>
      <c r="AG394" s="3">
        <v>2.0613904234734999E-3</v>
      </c>
      <c r="AH394">
        <v>3.88896006941604</v>
      </c>
      <c r="AI394">
        <v>0.130585748277425</v>
      </c>
      <c r="AJ394">
        <v>9.5810876142525991</v>
      </c>
      <c r="AK394" t="s">
        <v>93</v>
      </c>
      <c r="AL394" t="s">
        <v>94</v>
      </c>
      <c r="AM394">
        <v>14809350861.719999</v>
      </c>
      <c r="AN394" s="7">
        <v>91756</v>
      </c>
      <c r="AO394" s="1">
        <f t="shared" si="124"/>
        <v>9.3188775928895635E-3</v>
      </c>
      <c r="AP394" s="8">
        <f t="shared" si="125"/>
        <v>10.626935383327119</v>
      </c>
      <c r="AQ394" s="50">
        <f t="shared" ref="AQ394:AQ404" si="128">AQ393</f>
        <v>1</v>
      </c>
      <c r="AR394" s="15">
        <f t="shared" si="126"/>
        <v>8.752534627114672E-3</v>
      </c>
      <c r="AS394" s="15">
        <f t="shared" si="127"/>
        <v>-0.11690845696851826</v>
      </c>
      <c r="AT394">
        <f t="shared" si="122"/>
        <v>1.55113695760101E-3</v>
      </c>
      <c r="AU394" s="3">
        <f t="shared" si="123"/>
        <v>1.574910003354112E-3</v>
      </c>
    </row>
    <row r="395" spans="1:47" x14ac:dyDescent="0.25">
      <c r="A395" t="s">
        <v>37</v>
      </c>
      <c r="B395">
        <v>12.6036263768392</v>
      </c>
      <c r="C395">
        <v>1.3838427506691999E-2</v>
      </c>
      <c r="D395">
        <v>15.398725471201899</v>
      </c>
      <c r="E395">
        <v>-28.107650003664101</v>
      </c>
      <c r="F395" s="1">
        <v>0</v>
      </c>
      <c r="G395" s="1">
        <v>0</v>
      </c>
      <c r="H395">
        <v>3.2984549807952201</v>
      </c>
      <c r="I395">
        <v>14.4670306950018</v>
      </c>
      <c r="J395">
        <v>2.21041703596581</v>
      </c>
      <c r="K395">
        <v>4.7859030858952503</v>
      </c>
      <c r="L395">
        <v>38.9629155314542</v>
      </c>
      <c r="M395">
        <v>38.025547974596101</v>
      </c>
      <c r="N395">
        <v>94.861223831377799</v>
      </c>
      <c r="O395">
        <v>77.914998948626703</v>
      </c>
      <c r="P395">
        <v>162789.15505113901</v>
      </c>
      <c r="Q395">
        <v>203526.81122697401</v>
      </c>
      <c r="R395">
        <v>125.964953693403</v>
      </c>
      <c r="S395">
        <v>669.20338392454005</v>
      </c>
      <c r="T395">
        <v>0.54502845676568401</v>
      </c>
      <c r="U395">
        <v>0.233167147059405</v>
      </c>
      <c r="V395">
        <v>0.26150829275232901</v>
      </c>
      <c r="W395">
        <v>7.5854241434003405E-2</v>
      </c>
      <c r="X395">
        <v>0.429470318754261</v>
      </c>
      <c r="Y395" s="1">
        <v>0</v>
      </c>
      <c r="Z395">
        <v>0.21157285937372</v>
      </c>
      <c r="AA395">
        <v>3.07067800361977E-4</v>
      </c>
      <c r="AB395">
        <v>7.0500534458790001E-3</v>
      </c>
      <c r="AC395">
        <v>1.7430587599493201E-3</v>
      </c>
      <c r="AD395" s="1">
        <v>0</v>
      </c>
      <c r="AE395" s="3">
        <v>6.6191680494965502E-4</v>
      </c>
      <c r="AF395" s="3">
        <v>2.12180202960423E-3</v>
      </c>
      <c r="AG395" s="3">
        <v>4.0764380708306798E-3</v>
      </c>
      <c r="AH395">
        <v>4.1950649767666199</v>
      </c>
      <c r="AI395">
        <v>0.14240907123475</v>
      </c>
      <c r="AJ395">
        <v>61.193926607754101</v>
      </c>
      <c r="AK395" t="s">
        <v>95</v>
      </c>
      <c r="AL395" t="s">
        <v>96</v>
      </c>
      <c r="AM395">
        <v>45042456889.410004</v>
      </c>
      <c r="AN395" s="7">
        <v>276692</v>
      </c>
      <c r="AO395" s="1">
        <f t="shared" si="124"/>
        <v>1.0183928620433108E-2</v>
      </c>
      <c r="AP395" s="8">
        <f t="shared" si="125"/>
        <v>11.55892502224447</v>
      </c>
      <c r="AQ395" s="50">
        <f t="shared" si="128"/>
        <v>1</v>
      </c>
      <c r="AR395" s="15">
        <f t="shared" si="126"/>
        <v>9.0380494084377538E-2</v>
      </c>
      <c r="AS395" s="15">
        <f t="shared" si="127"/>
        <v>-0.1815149636630633</v>
      </c>
      <c r="AT395">
        <f t="shared" si="122"/>
        <v>2.12180202960423E-3</v>
      </c>
      <c r="AU395" s="3">
        <f t="shared" si="123"/>
        <v>2.404975564898975E-3</v>
      </c>
    </row>
    <row r="396" spans="1:47" x14ac:dyDescent="0.25">
      <c r="A396" t="s">
        <v>37</v>
      </c>
      <c r="B396">
        <v>16.055771164983</v>
      </c>
      <c r="C396">
        <v>2.00207099654892E-2</v>
      </c>
      <c r="D396">
        <v>21.548225056115999</v>
      </c>
      <c r="E396">
        <v>-21.9232034910987</v>
      </c>
      <c r="F396" s="1">
        <v>0</v>
      </c>
      <c r="G396" s="1">
        <v>0</v>
      </c>
      <c r="H396">
        <v>3.3725072558712399</v>
      </c>
      <c r="I396">
        <v>40.056401516855097</v>
      </c>
      <c r="J396">
        <v>33.285205935481898</v>
      </c>
      <c r="K396">
        <v>13.8211669583147</v>
      </c>
      <c r="L396">
        <v>63.972036369074601</v>
      </c>
      <c r="M396">
        <v>38.197662091294902</v>
      </c>
      <c r="N396">
        <v>94.456805164478197</v>
      </c>
      <c r="O396">
        <v>75.789071032424204</v>
      </c>
      <c r="P396">
        <v>166755.025061063</v>
      </c>
      <c r="Q396">
        <v>211737.08830353999</v>
      </c>
      <c r="R396">
        <v>125.859991607933</v>
      </c>
      <c r="S396">
        <v>686.34739017278298</v>
      </c>
      <c r="T396">
        <v>0.50183658855382696</v>
      </c>
      <c r="U396">
        <v>0.22229991008338101</v>
      </c>
      <c r="V396">
        <v>0.26894438452571301</v>
      </c>
      <c r="W396">
        <v>8.0261559789414696E-2</v>
      </c>
      <c r="X396">
        <v>0.42849414560148902</v>
      </c>
      <c r="Y396" s="1">
        <v>0</v>
      </c>
      <c r="Z396">
        <v>0.263028850310144</v>
      </c>
      <c r="AA396">
        <v>3.0454501610314402E-4</v>
      </c>
      <c r="AB396">
        <v>7.4360216608560202E-3</v>
      </c>
      <c r="AC396">
        <v>2.2540266040094298E-3</v>
      </c>
      <c r="AD396" s="1">
        <v>0</v>
      </c>
      <c r="AE396" s="3">
        <v>1.19805190161046E-3</v>
      </c>
      <c r="AF396" s="3">
        <v>3.1727510677469102E-3</v>
      </c>
      <c r="AG396" s="3">
        <v>8.8282102381186094E-3</v>
      </c>
      <c r="AH396">
        <v>4.9882374015146302</v>
      </c>
      <c r="AI396">
        <v>0.17153088746013001</v>
      </c>
      <c r="AJ396">
        <v>236.79647406475499</v>
      </c>
      <c r="AK396" t="s">
        <v>97</v>
      </c>
      <c r="AL396" t="s">
        <v>98</v>
      </c>
      <c r="AM396">
        <v>78471412938.210007</v>
      </c>
      <c r="AN396" s="7">
        <v>470579</v>
      </c>
      <c r="AO396" s="1">
        <f t="shared" si="124"/>
        <v>1.1656919910791678E-2</v>
      </c>
      <c r="AP396" s="8">
        <f t="shared" si="125"/>
        <v>13.125421462397757</v>
      </c>
      <c r="AQ396" s="50">
        <f t="shared" si="128"/>
        <v>1</v>
      </c>
      <c r="AR396" s="15">
        <f t="shared" si="126"/>
        <v>0.22325757012681291</v>
      </c>
      <c r="AS396" s="15">
        <f t="shared" si="127"/>
        <v>-0.25489124402727015</v>
      </c>
      <c r="AT396">
        <f t="shared" si="122"/>
        <v>3.1727510677469102E-3</v>
      </c>
      <c r="AU396" s="3">
        <f t="shared" si="123"/>
        <v>3.4520785056198896E-3</v>
      </c>
    </row>
    <row r="397" spans="1:47" x14ac:dyDescent="0.25">
      <c r="A397" t="s">
        <v>37</v>
      </c>
      <c r="B397">
        <v>19.425991342618801</v>
      </c>
      <c r="C397">
        <v>2.61661890682558E-2</v>
      </c>
      <c r="D397">
        <v>27.252480933314398</v>
      </c>
      <c r="E397">
        <v>-20.666396224515498</v>
      </c>
      <c r="F397" s="1">
        <v>0</v>
      </c>
      <c r="G397" s="1">
        <v>0</v>
      </c>
      <c r="H397">
        <v>3.4416200212909298</v>
      </c>
      <c r="I397">
        <v>65.018277928428404</v>
      </c>
      <c r="J397">
        <v>59.566503620649698</v>
      </c>
      <c r="K397">
        <v>22.204309391182001</v>
      </c>
      <c r="L397">
        <v>88.336142461828501</v>
      </c>
      <c r="M397">
        <v>37.623655099413</v>
      </c>
      <c r="N397">
        <v>93.720675639017799</v>
      </c>
      <c r="O397">
        <v>72.615922356823702</v>
      </c>
      <c r="P397">
        <v>171026.85931330101</v>
      </c>
      <c r="Q397">
        <v>215359.12412676099</v>
      </c>
      <c r="R397">
        <v>126.09236396499399</v>
      </c>
      <c r="S397">
        <v>706.37150320696503</v>
      </c>
      <c r="T397">
        <v>0.45075816578011102</v>
      </c>
      <c r="U397">
        <v>0.22625877850042</v>
      </c>
      <c r="V397">
        <v>0.26554269831918098</v>
      </c>
      <c r="W397">
        <v>9.2676767684286204E-2</v>
      </c>
      <c r="X397">
        <v>0.41552175549611098</v>
      </c>
      <c r="Y397" s="1">
        <v>0</v>
      </c>
      <c r="Z397">
        <v>0.326618671912488</v>
      </c>
      <c r="AA397">
        <v>3.0707063942841001E-4</v>
      </c>
      <c r="AB397">
        <v>8.1879250471487402E-3</v>
      </c>
      <c r="AC397">
        <v>2.1259470708137498E-3</v>
      </c>
      <c r="AD397" s="1">
        <v>0</v>
      </c>
      <c r="AE397" s="3">
        <v>2.7558157194291699E-3</v>
      </c>
      <c r="AF397" s="3">
        <v>4.5668483788218802E-3</v>
      </c>
      <c r="AG397" s="3">
        <v>1.2789577405680701E-2</v>
      </c>
      <c r="AH397">
        <v>6.27517559752759</v>
      </c>
      <c r="AI397">
        <v>0.21899475515726899</v>
      </c>
      <c r="AJ397">
        <v>623.85830166309404</v>
      </c>
      <c r="AK397" t="s">
        <v>99</v>
      </c>
      <c r="AL397" t="s">
        <v>100</v>
      </c>
      <c r="AM397">
        <v>143045667941.63</v>
      </c>
      <c r="AN397" s="7">
        <v>836393</v>
      </c>
      <c r="AO397" s="1">
        <f t="shared" si="124"/>
        <v>1.3880636570113906E-2</v>
      </c>
      <c r="AP397" s="47">
        <f t="shared" si="125"/>
        <v>15.442167846026589</v>
      </c>
      <c r="AQ397" s="50">
        <f t="shared" si="128"/>
        <v>1</v>
      </c>
      <c r="AR397" s="49">
        <f t="shared" si="126"/>
        <v>0.25798343447078165</v>
      </c>
      <c r="AS397" s="49">
        <f t="shared" si="127"/>
        <v>-0.28718448092291737</v>
      </c>
      <c r="AT397">
        <f t="shared" si="122"/>
        <v>4.5668483788218802E-3</v>
      </c>
      <c r="AU397" s="3">
        <f t="shared" si="123"/>
        <v>4.8817627902429193E-3</v>
      </c>
    </row>
    <row r="398" spans="1:47" x14ac:dyDescent="0.25">
      <c r="A398" t="s">
        <v>37</v>
      </c>
      <c r="B398">
        <v>22.157445480324199</v>
      </c>
      <c r="C398">
        <v>2.6132737556719798E-2</v>
      </c>
      <c r="D398">
        <v>27.2224884530198</v>
      </c>
      <c r="E398">
        <v>-14.2343862217352</v>
      </c>
      <c r="F398" s="1">
        <v>0</v>
      </c>
      <c r="G398" s="1">
        <v>0</v>
      </c>
      <c r="H398">
        <v>3.6352199870514301</v>
      </c>
      <c r="I398">
        <v>87.879146758960005</v>
      </c>
      <c r="J398">
        <v>80.646298338199898</v>
      </c>
      <c r="K398">
        <v>46.796651624983298</v>
      </c>
      <c r="L398">
        <v>112.170877825698</v>
      </c>
      <c r="M398">
        <v>36.236111788385003</v>
      </c>
      <c r="N398">
        <v>93.510880574840797</v>
      </c>
      <c r="O398">
        <v>72.785395936836494</v>
      </c>
      <c r="P398">
        <v>164143.30945383399</v>
      </c>
      <c r="Q398">
        <v>207402.11322609999</v>
      </c>
      <c r="R398">
        <v>127.761935506269</v>
      </c>
      <c r="S398">
        <v>704.43324722590296</v>
      </c>
      <c r="T398">
        <v>0.46723317122205898</v>
      </c>
      <c r="U398">
        <v>0.29027727880602699</v>
      </c>
      <c r="V398">
        <v>0.12293576013529001</v>
      </c>
      <c r="W398">
        <v>0.114096820601195</v>
      </c>
      <c r="X398">
        <v>0.47269014045748597</v>
      </c>
      <c r="Y398" s="1">
        <v>0</v>
      </c>
      <c r="Z398">
        <v>0.30100936071694501</v>
      </c>
      <c r="AA398">
        <v>3.07079072556082E-4</v>
      </c>
      <c r="AB398">
        <v>8.0814376949612209E-3</v>
      </c>
      <c r="AC398">
        <v>2.1621135466808401E-3</v>
      </c>
      <c r="AD398" s="1">
        <v>0</v>
      </c>
      <c r="AE398" s="3">
        <v>3.4476227357385998E-3</v>
      </c>
      <c r="AF398" s="3">
        <v>4.6672659009984697E-3</v>
      </c>
      <c r="AG398" s="3">
        <v>1.21346096418976E-2</v>
      </c>
      <c r="AH398">
        <v>6.4791099589843997</v>
      </c>
      <c r="AI398">
        <v>0.219518048221822</v>
      </c>
      <c r="AJ398">
        <v>1031.8485930187001</v>
      </c>
      <c r="AK398" t="s">
        <v>101</v>
      </c>
      <c r="AL398" t="s">
        <v>102</v>
      </c>
      <c r="AM398">
        <v>135010662462.03999</v>
      </c>
      <c r="AN398" s="7">
        <v>822517</v>
      </c>
      <c r="AO398" s="1">
        <f t="shared" si="124"/>
        <v>1.3863926438011896E-2</v>
      </c>
      <c r="AP398" s="8">
        <f t="shared" si="125"/>
        <v>15.424971904517859</v>
      </c>
      <c r="AQ398" s="50">
        <f t="shared" si="128"/>
        <v>1</v>
      </c>
      <c r="AR398" s="15">
        <f t="shared" si="126"/>
        <v>0.43646585663047133</v>
      </c>
      <c r="AS398" s="15">
        <f t="shared" si="127"/>
        <v>-0.1860609834195277</v>
      </c>
      <c r="AT398">
        <f t="shared" si="122"/>
        <v>4.6672659009984697E-3</v>
      </c>
      <c r="AU398" s="3">
        <f t="shared" si="123"/>
        <v>5.60973628241944E-3</v>
      </c>
    </row>
    <row r="399" spans="1:47" x14ac:dyDescent="0.25">
      <c r="A399" t="s">
        <v>37</v>
      </c>
      <c r="B399">
        <v>24.346144157463801</v>
      </c>
      <c r="C399">
        <v>2.5925198880306501E-2</v>
      </c>
      <c r="D399">
        <v>27.0361567212152</v>
      </c>
      <c r="E399">
        <v>-3.9335204787582998</v>
      </c>
      <c r="F399" s="1">
        <v>0</v>
      </c>
      <c r="G399" s="1">
        <v>0</v>
      </c>
      <c r="H399">
        <v>3.9695529419940399</v>
      </c>
      <c r="I399">
        <v>111.641374993095</v>
      </c>
      <c r="J399">
        <v>99.094743245012694</v>
      </c>
      <c r="K399">
        <v>80.726040772905407</v>
      </c>
      <c r="L399">
        <v>137.63179589082401</v>
      </c>
      <c r="M399">
        <v>33.362342298156001</v>
      </c>
      <c r="N399">
        <v>93.807785374840606</v>
      </c>
      <c r="O399">
        <v>75.230355566884597</v>
      </c>
      <c r="P399">
        <v>153423.22929119601</v>
      </c>
      <c r="Q399">
        <v>193128.906853894</v>
      </c>
      <c r="R399">
        <v>130.16223885576699</v>
      </c>
      <c r="S399">
        <v>692.18554629314895</v>
      </c>
      <c r="T399">
        <v>0.532220426530714</v>
      </c>
      <c r="U399">
        <v>0.34376225220954898</v>
      </c>
      <c r="V399">
        <v>6.1484990994959403E-2</v>
      </c>
      <c r="W399">
        <v>0.112029961896128</v>
      </c>
      <c r="X399">
        <v>0.48272279489936298</v>
      </c>
      <c r="Y399" s="1">
        <v>0</v>
      </c>
      <c r="Z399">
        <v>0.22109993980095499</v>
      </c>
      <c r="AA399">
        <v>3.0151908309081302E-4</v>
      </c>
      <c r="AB399">
        <v>7.6536309517684798E-3</v>
      </c>
      <c r="AC399">
        <v>2.15393132500358E-3</v>
      </c>
      <c r="AD399" s="1">
        <v>0</v>
      </c>
      <c r="AE399" s="3">
        <v>3.5471441573828601E-3</v>
      </c>
      <c r="AF399" s="3">
        <v>3.8985650269988698E-3</v>
      </c>
      <c r="AG399" s="3">
        <v>1.22691171117278E-2</v>
      </c>
      <c r="AH399">
        <v>6.2512203240854802</v>
      </c>
      <c r="AI399">
        <v>0.192403969044454</v>
      </c>
      <c r="AJ399">
        <v>1576.5054811503401</v>
      </c>
      <c r="AK399" t="s">
        <v>103</v>
      </c>
      <c r="AL399" t="s">
        <v>104</v>
      </c>
      <c r="AM399">
        <v>126426417595.42999</v>
      </c>
      <c r="AN399" s="7">
        <v>824037</v>
      </c>
      <c r="AO399" s="1">
        <f t="shared" si="124"/>
        <v>1.2619078157035012E-2</v>
      </c>
      <c r="AP399" s="8">
        <f t="shared" si="125"/>
        <v>14.134880552080965</v>
      </c>
      <c r="AQ399" s="50">
        <f t="shared" si="128"/>
        <v>1</v>
      </c>
      <c r="AR399" s="15">
        <f t="shared" si="126"/>
        <v>0.72241598135610086</v>
      </c>
      <c r="AS399" s="15">
        <f t="shared" si="127"/>
        <v>-9.9496854952041081E-2</v>
      </c>
      <c r="AT399">
        <f t="shared" si="122"/>
        <v>3.8985650269988698E-3</v>
      </c>
      <c r="AU399" s="3">
        <f t="shared" si="123"/>
        <v>5.7010754823864397E-3</v>
      </c>
    </row>
    <row r="400" spans="1:47" x14ac:dyDescent="0.25">
      <c r="A400" t="s">
        <v>37</v>
      </c>
      <c r="B400">
        <v>26.103594180735499</v>
      </c>
      <c r="C400">
        <v>2.7160883574886802E-2</v>
      </c>
      <c r="D400">
        <v>28.139159013877499</v>
      </c>
      <c r="E400">
        <v>2.4749988343085798</v>
      </c>
      <c r="F400" s="1">
        <v>0</v>
      </c>
      <c r="G400" s="1">
        <v>0</v>
      </c>
      <c r="H400">
        <v>4.1751302491731304</v>
      </c>
      <c r="I400">
        <v>134.01435052596901</v>
      </c>
      <c r="J400">
        <v>123.418924766835</v>
      </c>
      <c r="K400">
        <v>103.878801457492</v>
      </c>
      <c r="L400">
        <v>161.36130740996899</v>
      </c>
      <c r="M400">
        <v>32.172843281876503</v>
      </c>
      <c r="N400">
        <v>93.784019882760603</v>
      </c>
      <c r="O400">
        <v>75.782995001234298</v>
      </c>
      <c r="P400">
        <v>145780.02785340199</v>
      </c>
      <c r="Q400">
        <v>183532.12991549401</v>
      </c>
      <c r="R400">
        <v>131.793229899773</v>
      </c>
      <c r="S400">
        <v>693.02504843852898</v>
      </c>
      <c r="T400">
        <v>0.57880759468764598</v>
      </c>
      <c r="U400">
        <v>0.355998511173027</v>
      </c>
      <c r="V400">
        <v>1.41453390929873E-2</v>
      </c>
      <c r="W400">
        <v>0.110557994881401</v>
      </c>
      <c r="X400">
        <v>0.51929815485258302</v>
      </c>
      <c r="Y400" s="1">
        <v>0</v>
      </c>
      <c r="Z400">
        <v>0.15606274695679201</v>
      </c>
      <c r="AA400">
        <v>3.0010114132812302E-4</v>
      </c>
      <c r="AB400">
        <v>7.5656248929979698E-3</v>
      </c>
      <c r="AC400">
        <v>2.154319798849E-3</v>
      </c>
      <c r="AD400" s="1">
        <v>0</v>
      </c>
      <c r="AE400" s="3">
        <v>4.3245380922548099E-3</v>
      </c>
      <c r="AF400" s="3">
        <v>3.8278667167614602E-3</v>
      </c>
      <c r="AG400" s="3">
        <v>1.2816449980106601E-2</v>
      </c>
      <c r="AH400">
        <v>6.3807018508835496</v>
      </c>
      <c r="AI400">
        <v>0.18610205456000101</v>
      </c>
      <c r="AJ400">
        <v>2058.5267682193398</v>
      </c>
      <c r="AK400" t="s">
        <v>105</v>
      </c>
      <c r="AL400" t="s">
        <v>106</v>
      </c>
      <c r="AM400">
        <v>92855609201.419998</v>
      </c>
      <c r="AN400" s="7">
        <v>636957</v>
      </c>
      <c r="AO400" s="1">
        <f t="shared" si="124"/>
        <v>1.2450155240387352E-2</v>
      </c>
      <c r="AP400" s="8">
        <f t="shared" si="125"/>
        <v>13.958435065192132</v>
      </c>
      <c r="AQ400" s="50">
        <f t="shared" si="128"/>
        <v>1</v>
      </c>
      <c r="AR400" s="15">
        <f t="shared" si="126"/>
        <v>0.87009461009203704</v>
      </c>
      <c r="AS400" s="15">
        <f t="shared" si="127"/>
        <v>-7.2339220661787107E-2</v>
      </c>
      <c r="AT400">
        <f t="shared" si="122"/>
        <v>3.8278667167614602E-3</v>
      </c>
      <c r="AU400" s="3">
        <f t="shared" si="123"/>
        <v>6.4788578911038099E-3</v>
      </c>
    </row>
    <row r="401" spans="1:47" x14ac:dyDescent="0.25">
      <c r="A401" t="s">
        <v>37</v>
      </c>
      <c r="B401">
        <v>27.399672227278899</v>
      </c>
      <c r="C401">
        <v>2.8910677177879401E-2</v>
      </c>
      <c r="D401">
        <v>29.674933955783199</v>
      </c>
      <c r="E401">
        <v>13.8732011401294</v>
      </c>
      <c r="F401" s="1">
        <v>0</v>
      </c>
      <c r="G401" s="1">
        <v>0</v>
      </c>
      <c r="H401">
        <v>4.4069823972348798</v>
      </c>
      <c r="I401">
        <v>157.72647996145901</v>
      </c>
      <c r="J401">
        <v>148.444280616367</v>
      </c>
      <c r="K401">
        <v>125.37461286124601</v>
      </c>
      <c r="L401">
        <v>186.79783770577899</v>
      </c>
      <c r="M401">
        <v>31.190412799816102</v>
      </c>
      <c r="N401">
        <v>93.695253331166398</v>
      </c>
      <c r="O401">
        <v>76.138156621574296</v>
      </c>
      <c r="P401">
        <v>137116.340816218</v>
      </c>
      <c r="Q401">
        <v>173467.96142767</v>
      </c>
      <c r="R401">
        <v>132.95817264377601</v>
      </c>
      <c r="S401">
        <v>695.82057059140902</v>
      </c>
      <c r="T401">
        <v>0.61868272167360505</v>
      </c>
      <c r="U401">
        <v>0.33600761004878199</v>
      </c>
      <c r="V401">
        <v>3.1181190542264202E-3</v>
      </c>
      <c r="W401">
        <v>0.10296579009941199</v>
      </c>
      <c r="X401">
        <v>0.55790848079757804</v>
      </c>
      <c r="Y401" s="1">
        <v>0</v>
      </c>
      <c r="Z401">
        <v>0.110293032646721</v>
      </c>
      <c r="AA401">
        <v>2.9822506852662198E-4</v>
      </c>
      <c r="AB401">
        <v>7.5141662611763697E-3</v>
      </c>
      <c r="AC401">
        <v>2.0145133096949402E-3</v>
      </c>
      <c r="AD401" s="1">
        <v>0</v>
      </c>
      <c r="AE401" s="3">
        <v>5.01283224904842E-3</v>
      </c>
      <c r="AF401" s="3">
        <v>3.8080387843433001E-3</v>
      </c>
      <c r="AG401" s="3">
        <v>1.40711297755916E-2</v>
      </c>
      <c r="AH401">
        <v>6.5283487244642204</v>
      </c>
      <c r="AI401">
        <v>0.18266078463176699</v>
      </c>
      <c r="AJ401">
        <v>2624.7939751725198</v>
      </c>
      <c r="AK401" t="s">
        <v>107</v>
      </c>
      <c r="AL401" t="s">
        <v>108</v>
      </c>
      <c r="AM401">
        <v>61976448932.589996</v>
      </c>
      <c r="AN401" s="7">
        <v>451999</v>
      </c>
      <c r="AO401" s="1">
        <f t="shared" si="124"/>
        <v>1.2371846740163931E-2</v>
      </c>
      <c r="AP401" s="8">
        <f t="shared" si="125"/>
        <v>13.876526589416404</v>
      </c>
      <c r="AQ401" s="50">
        <f t="shared" si="128"/>
        <v>1</v>
      </c>
      <c r="AR401" s="15">
        <f t="shared" si="126"/>
        <v>0.97453390448417898</v>
      </c>
      <c r="AS401" s="15">
        <f t="shared" si="127"/>
        <v>-7.6672848940271598E-2</v>
      </c>
      <c r="AT401">
        <f t="shared" si="122"/>
        <v>3.8080387843433001E-3</v>
      </c>
      <c r="AU401" s="3">
        <f t="shared" si="123"/>
        <v>7.0273455587433597E-3</v>
      </c>
    </row>
    <row r="402" spans="1:47" x14ac:dyDescent="0.25">
      <c r="A402" t="s">
        <v>37</v>
      </c>
      <c r="B402">
        <v>28.233272257975599</v>
      </c>
      <c r="C402">
        <v>2.95401636666426E-2</v>
      </c>
      <c r="D402">
        <v>30.220027258846098</v>
      </c>
      <c r="E402">
        <v>23.857618309591999</v>
      </c>
      <c r="F402" s="1">
        <v>0</v>
      </c>
      <c r="G402" s="1">
        <v>0</v>
      </c>
      <c r="H402">
        <v>4.5327805208481298</v>
      </c>
      <c r="I402">
        <v>179.894469533266</v>
      </c>
      <c r="J402">
        <v>174.541514262551</v>
      </c>
      <c r="K402">
        <v>138.51720631728</v>
      </c>
      <c r="L402">
        <v>210.50486528316799</v>
      </c>
      <c r="M402">
        <v>31.721093540769601</v>
      </c>
      <c r="N402">
        <v>92.574240805408195</v>
      </c>
      <c r="O402">
        <v>73.898259398880796</v>
      </c>
      <c r="P402">
        <v>130061.781092908</v>
      </c>
      <c r="Q402">
        <v>165321.92263254899</v>
      </c>
      <c r="R402">
        <v>132.985666471461</v>
      </c>
      <c r="S402">
        <v>705.00079847360996</v>
      </c>
      <c r="T402">
        <v>0.615303363966338</v>
      </c>
      <c r="U402">
        <v>0.32952456514295098</v>
      </c>
      <c r="V402">
        <v>1.64420871965892E-3</v>
      </c>
      <c r="W402">
        <v>9.5992651273711593E-2</v>
      </c>
      <c r="X402">
        <v>0.57283857486367695</v>
      </c>
      <c r="Y402" s="1">
        <v>0</v>
      </c>
      <c r="Z402">
        <v>0.12023763115048</v>
      </c>
      <c r="AA402">
        <v>3.0537214852471899E-4</v>
      </c>
      <c r="AB402">
        <v>7.6559671923044099E-3</v>
      </c>
      <c r="AC402">
        <v>1.801775895198E-3</v>
      </c>
      <c r="AD402" s="1">
        <v>0</v>
      </c>
      <c r="AE402" s="3">
        <v>5.9775325937149598E-3</v>
      </c>
      <c r="AF402" s="3">
        <v>4.5096476725208397E-3</v>
      </c>
      <c r="AG402" s="3">
        <v>1.37996971743396E-2</v>
      </c>
      <c r="AH402">
        <v>7.0806793396354797</v>
      </c>
      <c r="AI402">
        <v>0.21011330356562299</v>
      </c>
      <c r="AJ402">
        <v>3241.6714108016599</v>
      </c>
      <c r="AK402" t="s">
        <v>109</v>
      </c>
      <c r="AL402" t="s">
        <v>110</v>
      </c>
      <c r="AM402">
        <v>34440099509.839996</v>
      </c>
      <c r="AN402" s="7">
        <v>264798</v>
      </c>
      <c r="AO402" s="1">
        <f t="shared" si="124"/>
        <v>1.3236583732580409E-2</v>
      </c>
      <c r="AP402" s="8">
        <f t="shared" si="125"/>
        <v>14.777066627960734</v>
      </c>
      <c r="AQ402" s="50">
        <f t="shared" si="128"/>
        <v>1</v>
      </c>
      <c r="AR402" s="15">
        <f t="shared" si="126"/>
        <v>0.9106141272012287</v>
      </c>
      <c r="AS402" s="15">
        <f t="shared" si="127"/>
        <v>-6.5742991687372854E-2</v>
      </c>
      <c r="AT402">
        <f t="shared" si="122"/>
        <v>4.5096476725208397E-3</v>
      </c>
      <c r="AU402" s="3">
        <f t="shared" si="123"/>
        <v>7.77930848891296E-3</v>
      </c>
    </row>
    <row r="403" spans="1:47" x14ac:dyDescent="0.25">
      <c r="A403" t="s">
        <v>37</v>
      </c>
      <c r="B403">
        <v>28.219199555967499</v>
      </c>
      <c r="C403">
        <v>2.70338538733681E-2</v>
      </c>
      <c r="D403">
        <v>28.026478267428399</v>
      </c>
      <c r="E403">
        <v>44.153146695941402</v>
      </c>
      <c r="F403" s="1">
        <v>0</v>
      </c>
      <c r="G403" s="1">
        <v>0</v>
      </c>
      <c r="H403">
        <v>4.7367748092217701</v>
      </c>
      <c r="I403">
        <v>202.79977049547</v>
      </c>
      <c r="J403">
        <v>199.45423531185801</v>
      </c>
      <c r="K403">
        <v>156.069272430007</v>
      </c>
      <c r="L403">
        <v>235.70583394902701</v>
      </c>
      <c r="M403">
        <v>32.230220541746398</v>
      </c>
      <c r="N403">
        <v>91.990645567574802</v>
      </c>
      <c r="O403">
        <v>72.769694365250004</v>
      </c>
      <c r="P403">
        <v>120799.19236242901</v>
      </c>
      <c r="Q403">
        <v>155314.59750157699</v>
      </c>
      <c r="R403">
        <v>132.78979351181599</v>
      </c>
      <c r="S403">
        <v>708.39365007095</v>
      </c>
      <c r="T403">
        <v>0.62025867959910996</v>
      </c>
      <c r="U403">
        <v>0.31272598579078398</v>
      </c>
      <c r="V403">
        <v>1.7862074521239901E-3</v>
      </c>
      <c r="W403">
        <v>8.2294011335909398E-2</v>
      </c>
      <c r="X403">
        <v>0.60319379542118201</v>
      </c>
      <c r="Y403" s="1">
        <v>0</v>
      </c>
      <c r="Z403">
        <v>0.13030586649686299</v>
      </c>
      <c r="AA403">
        <v>3.1343328272291702E-4</v>
      </c>
      <c r="AB403">
        <v>7.61910580971689E-3</v>
      </c>
      <c r="AC403">
        <v>1.65379475710641E-3</v>
      </c>
      <c r="AD403" s="1">
        <v>0</v>
      </c>
      <c r="AE403" s="3">
        <v>6.1456681885760601E-3</v>
      </c>
      <c r="AF403" s="3">
        <v>4.84749621578836E-3</v>
      </c>
      <c r="AG403" s="3">
        <v>1.13020084053781E-2</v>
      </c>
      <c r="AH403">
        <v>7.2615152211131901</v>
      </c>
      <c r="AI403">
        <v>0.20823358324938501</v>
      </c>
      <c r="AJ403">
        <v>3894.3872645513102</v>
      </c>
      <c r="AK403" t="s">
        <v>111</v>
      </c>
      <c r="AL403" t="s">
        <v>112</v>
      </c>
      <c r="AM403">
        <v>12806888775.879999</v>
      </c>
      <c r="AN403" s="7">
        <v>106018</v>
      </c>
      <c r="AO403" s="1">
        <f t="shared" si="124"/>
        <v>1.3541945889199856E-2</v>
      </c>
      <c r="AP403" s="8">
        <f t="shared" si="125"/>
        <v>15.093003892863832</v>
      </c>
      <c r="AQ403" s="50">
        <f t="shared" si="128"/>
        <v>1</v>
      </c>
      <c r="AR403" s="15">
        <f t="shared" si="126"/>
        <v>0.86968742314509728</v>
      </c>
      <c r="AS403" s="15">
        <f t="shared" si="127"/>
        <v>6.8764004774397591E-3</v>
      </c>
      <c r="AT403">
        <f t="shared" si="122"/>
        <v>4.84749621578836E-3</v>
      </c>
      <c r="AU403" s="3">
        <f t="shared" si="123"/>
        <v>7.7994629456824699E-3</v>
      </c>
    </row>
    <row r="404" spans="1:47" x14ac:dyDescent="0.25">
      <c r="A404" t="s">
        <v>37</v>
      </c>
      <c r="B404">
        <v>27.753319379333799</v>
      </c>
      <c r="C404">
        <v>2.5058093905026901E-2</v>
      </c>
      <c r="D404">
        <v>26.252915151068098</v>
      </c>
      <c r="E404">
        <v>74.732161141538299</v>
      </c>
      <c r="F404" s="1">
        <v>0</v>
      </c>
      <c r="G404" s="1">
        <v>0</v>
      </c>
      <c r="H404">
        <v>5.0244992519761604</v>
      </c>
      <c r="I404">
        <v>233.035584235534</v>
      </c>
      <c r="J404">
        <v>229.71612246817699</v>
      </c>
      <c r="K404">
        <v>182.431034678174</v>
      </c>
      <c r="L404">
        <v>269.11413832682399</v>
      </c>
      <c r="M404">
        <v>32.864730344450201</v>
      </c>
      <c r="N404">
        <v>90.602523402689997</v>
      </c>
      <c r="O404">
        <v>71.095577311774306</v>
      </c>
      <c r="P404">
        <v>109892.424349543</v>
      </c>
      <c r="Q404">
        <v>141678.27650745501</v>
      </c>
      <c r="R404">
        <v>132.44280416070799</v>
      </c>
      <c r="S404">
        <v>707.55676464506496</v>
      </c>
      <c r="T404">
        <v>0.58436131658284196</v>
      </c>
      <c r="U404">
        <v>0.33572057556865198</v>
      </c>
      <c r="V404">
        <v>6.3622078051437502E-3</v>
      </c>
      <c r="W404">
        <v>9.9124909315550902E-2</v>
      </c>
      <c r="X404">
        <v>0.55879230731065299</v>
      </c>
      <c r="Y404" s="1">
        <v>0</v>
      </c>
      <c r="Z404">
        <v>0.17576153974550901</v>
      </c>
      <c r="AA404">
        <v>3.2493917703315902E-4</v>
      </c>
      <c r="AB404">
        <v>7.4776317665103302E-3</v>
      </c>
      <c r="AC404">
        <v>1.1451942318206499E-3</v>
      </c>
      <c r="AD404" s="1">
        <v>0</v>
      </c>
      <c r="AE404" s="3">
        <v>6.4322045432435001E-3</v>
      </c>
      <c r="AF404" s="3">
        <v>5.0939846471817901E-3</v>
      </c>
      <c r="AG404" s="3">
        <v>9.6781286687473295E-3</v>
      </c>
      <c r="AH404">
        <v>7.4516311757275799</v>
      </c>
      <c r="AI404">
        <v>0.23507554028977801</v>
      </c>
      <c r="AJ404">
        <v>4821.8866058837702</v>
      </c>
      <c r="AK404" t="s">
        <v>113</v>
      </c>
      <c r="AL404" t="s">
        <v>114</v>
      </c>
      <c r="AM404">
        <v>6038149148.3100004</v>
      </c>
      <c r="AN404" s="7">
        <v>54946</v>
      </c>
      <c r="AO404" s="1">
        <f t="shared" si="124"/>
        <v>1.3644318767376313E-2</v>
      </c>
      <c r="AP404" s="8">
        <f t="shared" si="125"/>
        <v>15.198681541420267</v>
      </c>
      <c r="AQ404" s="50">
        <f t="shared" si="128"/>
        <v>1</v>
      </c>
      <c r="AR404" s="15">
        <f t="shared" si="126"/>
        <v>0.82603466647412516</v>
      </c>
      <c r="AS404" s="15">
        <f t="shared" si="127"/>
        <v>5.7151909402512802E-2</v>
      </c>
      <c r="AT404">
        <f t="shared" si="122"/>
        <v>5.0939846471817901E-3</v>
      </c>
      <c r="AU404" s="3">
        <f t="shared" si="123"/>
        <v>7.57739877506415E-3</v>
      </c>
    </row>
    <row r="405" spans="1:47" x14ac:dyDescent="0.25">
      <c r="AN405" s="7">
        <f>SUM(AN392:AN404)</f>
        <v>4844479</v>
      </c>
    </row>
    <row r="413" spans="1:47" x14ac:dyDescent="0.25">
      <c r="AO413" t="s">
        <v>226</v>
      </c>
      <c r="AP413" t="s">
        <v>227</v>
      </c>
      <c r="AQ413" t="s">
        <v>228</v>
      </c>
      <c r="AR413" t="s">
        <v>229</v>
      </c>
      <c r="AS413" t="s">
        <v>244</v>
      </c>
    </row>
    <row r="414" spans="1:47" x14ac:dyDescent="0.25">
      <c r="A414" t="s">
        <v>0</v>
      </c>
      <c r="B414" t="s">
        <v>1</v>
      </c>
      <c r="C414" t="s">
        <v>2</v>
      </c>
      <c r="D414" t="s">
        <v>3</v>
      </c>
      <c r="E414" t="s">
        <v>5</v>
      </c>
      <c r="F414" t="s">
        <v>6</v>
      </c>
      <c r="G414" t="s">
        <v>208</v>
      </c>
      <c r="H414" t="s">
        <v>7</v>
      </c>
      <c r="I414" t="s">
        <v>8</v>
      </c>
      <c r="J414" t="s">
        <v>134</v>
      </c>
      <c r="K414" t="s">
        <v>143</v>
      </c>
      <c r="L414" t="s">
        <v>9</v>
      </c>
      <c r="M414" t="s">
        <v>10</v>
      </c>
      <c r="N414" t="s">
        <v>11</v>
      </c>
      <c r="O414" t="s">
        <v>13</v>
      </c>
      <c r="P414" t="s">
        <v>14</v>
      </c>
      <c r="Q414" t="s">
        <v>15</v>
      </c>
      <c r="R414" t="s">
        <v>16</v>
      </c>
      <c r="S414" t="s">
        <v>17</v>
      </c>
      <c r="T414" t="s">
        <v>18</v>
      </c>
      <c r="U414" t="s">
        <v>20</v>
      </c>
      <c r="V414" t="s">
        <v>21</v>
      </c>
      <c r="W414" t="s">
        <v>22</v>
      </c>
      <c r="X414" t="s">
        <v>23</v>
      </c>
      <c r="Y414" t="s">
        <v>24</v>
      </c>
      <c r="Z414" t="s">
        <v>25</v>
      </c>
      <c r="AA414" t="s">
        <v>26</v>
      </c>
      <c r="AB414" t="s">
        <v>27</v>
      </c>
      <c r="AC414" t="s">
        <v>120</v>
      </c>
      <c r="AD414" t="s">
        <v>28</v>
      </c>
      <c r="AE414" s="3" t="s">
        <v>29</v>
      </c>
      <c r="AF414" s="3" t="s">
        <v>233</v>
      </c>
      <c r="AG414" s="3" t="s">
        <v>30</v>
      </c>
      <c r="AH414" t="s">
        <v>31</v>
      </c>
      <c r="AI414" t="s">
        <v>32</v>
      </c>
      <c r="AJ414" t="s">
        <v>33</v>
      </c>
      <c r="AK414" t="s">
        <v>34</v>
      </c>
      <c r="AL414" t="s">
        <v>74</v>
      </c>
      <c r="AM414" t="s">
        <v>35</v>
      </c>
      <c r="AN414" s="7" t="s">
        <v>36</v>
      </c>
      <c r="AO414" s="15">
        <v>0.93</v>
      </c>
      <c r="AP414" s="15">
        <v>0</v>
      </c>
      <c r="AQ414" s="15">
        <v>0</v>
      </c>
      <c r="AR414" s="15">
        <v>0</v>
      </c>
    </row>
    <row r="415" spans="1:47" x14ac:dyDescent="0.25">
      <c r="A415" t="s">
        <v>37</v>
      </c>
      <c r="B415">
        <v>11.8976896876596</v>
      </c>
      <c r="C415">
        <v>9.3720334621405603E-3</v>
      </c>
      <c r="D415">
        <v>10.684463091647601</v>
      </c>
      <c r="E415">
        <v>-71.491817336811593</v>
      </c>
      <c r="F415" s="1">
        <v>0</v>
      </c>
      <c r="G415" s="1">
        <v>0</v>
      </c>
      <c r="H415">
        <v>2.9428470846150301</v>
      </c>
      <c r="I415">
        <v>-38.383937623381399</v>
      </c>
      <c r="J415">
        <v>-54.234669860716799</v>
      </c>
      <c r="K415">
        <v>-45.242747094756901</v>
      </c>
      <c r="L415">
        <v>-9.0837696154229395</v>
      </c>
      <c r="M415">
        <v>45.642792871692599</v>
      </c>
      <c r="N415">
        <v>92.313919673070501</v>
      </c>
      <c r="O415">
        <v>74.442098953348307</v>
      </c>
      <c r="P415">
        <v>135879.556771084</v>
      </c>
      <c r="Q415">
        <v>173308.25988459901</v>
      </c>
      <c r="R415">
        <v>108.53527330508</v>
      </c>
      <c r="S415">
        <v>662.51289001019597</v>
      </c>
      <c r="T415">
        <v>0.75622655976239395</v>
      </c>
      <c r="U415">
        <v>1.07623156793263E-2</v>
      </c>
      <c r="V415">
        <v>0.86547414677221401</v>
      </c>
      <c r="W415">
        <v>2.9441840524277998E-3</v>
      </c>
      <c r="X415">
        <v>0.12081935349603</v>
      </c>
      <c r="Y415" s="1">
        <v>0</v>
      </c>
      <c r="Z415">
        <v>0.14576676909000999</v>
      </c>
      <c r="AA415">
        <v>6.57289766015839E-4</v>
      </c>
      <c r="AB415">
        <v>7.6290407775531097E-3</v>
      </c>
      <c r="AC415">
        <v>4.7517199592779199E-4</v>
      </c>
      <c r="AD415" s="1">
        <v>0</v>
      </c>
      <c r="AE415" s="3">
        <v>3.57180090805485E-4</v>
      </c>
      <c r="AF415" s="3">
        <v>1.44413101067052E-3</v>
      </c>
      <c r="AG415" s="3">
        <v>2.5331361506246598E-4</v>
      </c>
      <c r="AH415">
        <v>3.2013359240783998</v>
      </c>
      <c r="AI415">
        <v>0.129751146589658</v>
      </c>
      <c r="AJ415">
        <v>2.4638086292472599</v>
      </c>
      <c r="AK415" t="s">
        <v>91</v>
      </c>
      <c r="AL415" t="s">
        <v>92</v>
      </c>
      <c r="AM415">
        <v>281950080.30000001</v>
      </c>
      <c r="AN415" s="7">
        <v>2075</v>
      </c>
      <c r="AO415" s="1">
        <f>AA415+AB415*$AO$414+AF415*AQ415+AG415*$AR$414</f>
        <v>8.7631893966095952E-3</v>
      </c>
      <c r="AP415" s="8">
        <f>100*(1-(1-AO415)^12)</f>
        <v>10.023507419959943</v>
      </c>
      <c r="AQ415" s="14">
        <v>0.7</v>
      </c>
      <c r="AR415" s="15">
        <f>B415/AP415-1</f>
        <v>0.1869786881154567</v>
      </c>
      <c r="AS415" s="15">
        <f>B415/D415-1</f>
        <v>0.11355054396326381</v>
      </c>
      <c r="AT415">
        <f t="shared" ref="AT415:AT426" si="129">AQ415*AF415</f>
        <v>1.010891707469364E-3</v>
      </c>
      <c r="AU415" s="3">
        <f t="shared" ref="AU415:AU426" si="130">AE415+AC415</f>
        <v>8.3235208673327699E-4</v>
      </c>
    </row>
    <row r="416" spans="1:47" x14ac:dyDescent="0.25">
      <c r="A416" t="s">
        <v>37</v>
      </c>
      <c r="B416">
        <v>11.542378651229599</v>
      </c>
      <c r="C416">
        <v>1.1538939097668E-2</v>
      </c>
      <c r="D416">
        <v>13.0008946788238</v>
      </c>
      <c r="E416">
        <v>-44.762726845520099</v>
      </c>
      <c r="F416" s="1">
        <v>0</v>
      </c>
      <c r="G416" s="1">
        <v>0</v>
      </c>
      <c r="H416">
        <v>3.1876592640471602</v>
      </c>
      <c r="I416">
        <v>-7.5198105394877803</v>
      </c>
      <c r="J416">
        <v>-18.3775365398362</v>
      </c>
      <c r="K416">
        <v>-11.318060774701401</v>
      </c>
      <c r="L416">
        <v>18.321664300062199</v>
      </c>
      <c r="M416">
        <v>44.518400158772501</v>
      </c>
      <c r="N416">
        <v>95.100374343983106</v>
      </c>
      <c r="O416">
        <v>77.115882390096303</v>
      </c>
      <c r="P416">
        <v>154186.332443722</v>
      </c>
      <c r="Q416">
        <v>189387.92861258899</v>
      </c>
      <c r="R416">
        <v>121.325895557571</v>
      </c>
      <c r="S416">
        <v>659.85101711749996</v>
      </c>
      <c r="T416">
        <v>0.69845960390434003</v>
      </c>
      <c r="U416">
        <v>9.6030409316390803E-3</v>
      </c>
      <c r="V416">
        <v>0.93384576856629598</v>
      </c>
      <c r="W416">
        <v>1.50463544128823E-3</v>
      </c>
      <c r="X416">
        <v>5.5046555060775798E-2</v>
      </c>
      <c r="Y416" s="1">
        <v>0</v>
      </c>
      <c r="Z416">
        <v>9.3505637647946394E-2</v>
      </c>
      <c r="AA416">
        <v>3.7318415932918497E-4</v>
      </c>
      <c r="AB416">
        <v>7.6762359645957496E-3</v>
      </c>
      <c r="AC416">
        <v>1.3145409460171001E-3</v>
      </c>
      <c r="AD416" s="1">
        <v>0</v>
      </c>
      <c r="AE416" s="3">
        <v>3.6310896150737899E-4</v>
      </c>
      <c r="AF416" s="3">
        <v>1.7270286527515299E-3</v>
      </c>
      <c r="AG416" s="3">
        <v>1.81191449774522E-3</v>
      </c>
      <c r="AH416">
        <v>3.4948127959702102</v>
      </c>
      <c r="AI416">
        <v>0.13661613786929599</v>
      </c>
      <c r="AJ416">
        <v>14.549806524592601</v>
      </c>
      <c r="AK416" t="s">
        <v>93</v>
      </c>
      <c r="AL416" t="s">
        <v>94</v>
      </c>
      <c r="AM416">
        <v>3178088684.3299999</v>
      </c>
      <c r="AN416" s="7">
        <v>20612</v>
      </c>
      <c r="AO416" s="1">
        <f t="shared" ref="AO416:AO426" si="131">AA416+AB416*$AO$414+AF416*AQ416+AG416*$AR$414</f>
        <v>8.7210036633293027E-3</v>
      </c>
      <c r="AP416" s="8">
        <f t="shared" ref="AP416:AP426" si="132">100*(1-(1-AO416)^12)</f>
        <v>9.9775452900804922</v>
      </c>
      <c r="AQ416" s="50">
        <f>AQ415</f>
        <v>0.7</v>
      </c>
      <c r="AR416" s="15">
        <f t="shared" ref="AR416:AR426" si="133">B416/AP416-1</f>
        <v>0.15683550569345339</v>
      </c>
      <c r="AS416" s="15">
        <f t="shared" ref="AS416:AS426" si="134">B416/D416-1</f>
        <v>-0.11218581979360776</v>
      </c>
      <c r="AT416">
        <f t="shared" si="129"/>
        <v>1.2089200569260709E-3</v>
      </c>
      <c r="AU416" s="3">
        <f t="shared" si="130"/>
        <v>1.677649907524479E-3</v>
      </c>
    </row>
    <row r="417" spans="1:47" x14ac:dyDescent="0.25">
      <c r="A417" t="s">
        <v>37</v>
      </c>
      <c r="B417">
        <v>12.782708630945899</v>
      </c>
      <c r="C417">
        <v>1.3859662407423E-2</v>
      </c>
      <c r="D417">
        <v>15.4205833935229</v>
      </c>
      <c r="E417">
        <v>-30.540378220291199</v>
      </c>
      <c r="F417" s="1">
        <v>0</v>
      </c>
      <c r="G417" s="1">
        <v>0</v>
      </c>
      <c r="H417">
        <v>3.30532509541435</v>
      </c>
      <c r="I417">
        <v>14.7785723441455</v>
      </c>
      <c r="J417">
        <v>7.8666044367463099</v>
      </c>
      <c r="K417">
        <v>7.98432350815661</v>
      </c>
      <c r="L417">
        <v>40.140134540166599</v>
      </c>
      <c r="M417">
        <v>45.110207425702399</v>
      </c>
      <c r="N417">
        <v>95.145170402588505</v>
      </c>
      <c r="O417">
        <v>76.466551455637401</v>
      </c>
      <c r="P417">
        <v>157219.64522211699</v>
      </c>
      <c r="Q417">
        <v>195240.833168151</v>
      </c>
      <c r="R417">
        <v>122.98287724303501</v>
      </c>
      <c r="S417">
        <v>660.69166227212099</v>
      </c>
      <c r="T417">
        <v>0.65088824854786798</v>
      </c>
      <c r="U417">
        <v>3.2050934420271703E-2</v>
      </c>
      <c r="V417">
        <v>0.879409628037913</v>
      </c>
      <c r="W417">
        <v>8.8413175678213798E-3</v>
      </c>
      <c r="X417">
        <v>7.96981199739938E-2</v>
      </c>
      <c r="Y417" s="1">
        <v>0</v>
      </c>
      <c r="Z417">
        <v>0.14915010786562</v>
      </c>
      <c r="AA417">
        <v>3.29825181970101E-4</v>
      </c>
      <c r="AB417">
        <v>7.3852965282953298E-3</v>
      </c>
      <c r="AC417">
        <v>2.0739633153884201E-3</v>
      </c>
      <c r="AD417" s="1">
        <v>0</v>
      </c>
      <c r="AE417" s="3">
        <v>6.2948068451113503E-4</v>
      </c>
      <c r="AF417" s="3">
        <v>2.39913343640814E-3</v>
      </c>
      <c r="AG417" s="3">
        <v>3.44117059704932E-3</v>
      </c>
      <c r="AH417">
        <v>3.7339458432878301</v>
      </c>
      <c r="AI417">
        <v>0.14949400060995799</v>
      </c>
      <c r="AJ417">
        <v>73.634273839806994</v>
      </c>
      <c r="AK417" t="s">
        <v>95</v>
      </c>
      <c r="AL417" t="s">
        <v>96</v>
      </c>
      <c r="AM417">
        <v>19857941729.07</v>
      </c>
      <c r="AN417" s="7">
        <v>126307</v>
      </c>
      <c r="AO417" s="1">
        <f t="shared" si="131"/>
        <v>8.8775443587704554E-3</v>
      </c>
      <c r="AP417" s="8">
        <f t="shared" si="132"/>
        <v>10.147991080854002</v>
      </c>
      <c r="AQ417" s="50">
        <f t="shared" ref="AQ417:AQ426" si="135">AQ416</f>
        <v>0.7</v>
      </c>
      <c r="AR417" s="15">
        <f t="shared" si="133"/>
        <v>0.25962947041437223</v>
      </c>
      <c r="AS417" s="15">
        <f t="shared" si="134"/>
        <v>-0.17106193036023432</v>
      </c>
      <c r="AT417">
        <f t="shared" si="129"/>
        <v>1.6793934054856979E-3</v>
      </c>
      <c r="AU417" s="3">
        <f t="shared" si="130"/>
        <v>2.7034439998995553E-3</v>
      </c>
    </row>
    <row r="418" spans="1:47" x14ac:dyDescent="0.25">
      <c r="A418" t="s">
        <v>37</v>
      </c>
      <c r="B418">
        <v>14.4305371708818</v>
      </c>
      <c r="C418">
        <v>1.7668709142698798E-2</v>
      </c>
      <c r="D418">
        <v>19.2586999881655</v>
      </c>
      <c r="E418">
        <v>-21.770758121648701</v>
      </c>
      <c r="F418" s="1">
        <v>0</v>
      </c>
      <c r="G418" s="1">
        <v>0</v>
      </c>
      <c r="H418">
        <v>3.4866653074059699</v>
      </c>
      <c r="I418">
        <v>39.094401145238599</v>
      </c>
      <c r="J418">
        <v>34.626853791474304</v>
      </c>
      <c r="K418">
        <v>22.421137288516199</v>
      </c>
      <c r="L418">
        <v>64.582933317810699</v>
      </c>
      <c r="M418">
        <v>46.243350543091303</v>
      </c>
      <c r="N418">
        <v>94.910701881810098</v>
      </c>
      <c r="O418">
        <v>75.230230503319902</v>
      </c>
      <c r="P418">
        <v>156450.621772051</v>
      </c>
      <c r="Q418">
        <v>196506.672152007</v>
      </c>
      <c r="R418">
        <v>121.593540365565</v>
      </c>
      <c r="S418">
        <v>670.27292219236404</v>
      </c>
      <c r="T418">
        <v>0.61932214136308295</v>
      </c>
      <c r="U418">
        <v>1.9141568781701101E-2</v>
      </c>
      <c r="V418">
        <v>0.915507626470068</v>
      </c>
      <c r="W418">
        <v>7.43027421273276E-3</v>
      </c>
      <c r="X418">
        <v>5.7920530535497602E-2</v>
      </c>
      <c r="Y418" s="1">
        <v>0</v>
      </c>
      <c r="Z418">
        <v>0.19438563791558899</v>
      </c>
      <c r="AA418">
        <v>3.2497597544868501E-4</v>
      </c>
      <c r="AB418">
        <v>7.4985823054943904E-3</v>
      </c>
      <c r="AC418">
        <v>2.1989752790357898E-3</v>
      </c>
      <c r="AD418" s="1">
        <v>0</v>
      </c>
      <c r="AE418" s="3">
        <v>9.5361387069060205E-4</v>
      </c>
      <c r="AF418" s="3">
        <v>3.0774494084517801E-3</v>
      </c>
      <c r="AG418" s="3">
        <v>6.6926686012005699E-3</v>
      </c>
      <c r="AH418">
        <v>4.0417295120220702</v>
      </c>
      <c r="AI418">
        <v>0.16704355965273801</v>
      </c>
      <c r="AJ418">
        <v>313.30141377930198</v>
      </c>
      <c r="AK418" t="s">
        <v>97</v>
      </c>
      <c r="AL418" t="s">
        <v>98</v>
      </c>
      <c r="AM418">
        <v>50467998021.849998</v>
      </c>
      <c r="AN418" s="7">
        <v>322581</v>
      </c>
      <c r="AO418" s="1">
        <f t="shared" si="131"/>
        <v>9.4528721054747133E-3</v>
      </c>
      <c r="AP418" s="8">
        <f t="shared" si="132"/>
        <v>10.771885301629425</v>
      </c>
      <c r="AQ418" s="50">
        <f t="shared" si="135"/>
        <v>0.7</v>
      </c>
      <c r="AR418" s="15">
        <f t="shared" si="133"/>
        <v>0.33964823861417681</v>
      </c>
      <c r="AS418" s="15">
        <f t="shared" si="134"/>
        <v>-0.25070034946546826</v>
      </c>
      <c r="AT418">
        <f t="shared" si="129"/>
        <v>2.1542145859162459E-3</v>
      </c>
      <c r="AU418" s="3">
        <f t="shared" si="130"/>
        <v>3.1525891497263918E-3</v>
      </c>
    </row>
    <row r="419" spans="1:47" x14ac:dyDescent="0.25">
      <c r="A419" t="s">
        <v>37</v>
      </c>
      <c r="B419">
        <v>17.610122399642499</v>
      </c>
      <c r="C419">
        <v>2.1799610549516499E-2</v>
      </c>
      <c r="D419">
        <v>23.2401748681682</v>
      </c>
      <c r="E419">
        <v>-18.5433186871104</v>
      </c>
      <c r="F419" s="1">
        <v>0</v>
      </c>
      <c r="G419" s="1">
        <v>0</v>
      </c>
      <c r="H419">
        <v>3.5433342340356702</v>
      </c>
      <c r="I419">
        <v>63.954039133746903</v>
      </c>
      <c r="J419">
        <v>62.2804124324526</v>
      </c>
      <c r="K419">
        <v>29.771182618717098</v>
      </c>
      <c r="L419">
        <v>88.917468410346999</v>
      </c>
      <c r="M419">
        <v>47.123779060090598</v>
      </c>
      <c r="N419">
        <v>94.406158638855601</v>
      </c>
      <c r="O419">
        <v>72.367529697449498</v>
      </c>
      <c r="P419">
        <v>159714.15751130899</v>
      </c>
      <c r="Q419">
        <v>202779.77839800599</v>
      </c>
      <c r="R419">
        <v>120.807856608338</v>
      </c>
      <c r="S419">
        <v>689.15503986787496</v>
      </c>
      <c r="T419">
        <v>0.55734405870477399</v>
      </c>
      <c r="U419">
        <v>1.8085114351675199E-2</v>
      </c>
      <c r="V419">
        <v>0.92629822061122202</v>
      </c>
      <c r="W419">
        <v>7.2050289666307403E-3</v>
      </c>
      <c r="X419">
        <v>4.8411636070471699E-2</v>
      </c>
      <c r="Y419" s="1">
        <v>0</v>
      </c>
      <c r="Z419">
        <v>0.25857142947181599</v>
      </c>
      <c r="AA419">
        <v>3.28607241655719E-4</v>
      </c>
      <c r="AB419">
        <v>7.8365950277991293E-3</v>
      </c>
      <c r="AC419">
        <v>2.0580013518468401E-3</v>
      </c>
      <c r="AD419" s="1">
        <v>0</v>
      </c>
      <c r="AE419" s="3">
        <v>2.0902741553416502E-3</v>
      </c>
      <c r="AF419" s="3">
        <v>4.2667967898228701E-3</v>
      </c>
      <c r="AG419" s="3">
        <v>9.4862654456316503E-3</v>
      </c>
      <c r="AH419">
        <v>4.9164394603822998</v>
      </c>
      <c r="AI419">
        <v>0.216672096850238</v>
      </c>
      <c r="AJ419">
        <v>698.71109692969605</v>
      </c>
      <c r="AK419" t="s">
        <v>99</v>
      </c>
      <c r="AL419" t="s">
        <v>100</v>
      </c>
      <c r="AM419">
        <v>109694717947.75999</v>
      </c>
      <c r="AN419" s="7">
        <v>686819</v>
      </c>
      <c r="AO419" s="1">
        <f t="shared" si="131"/>
        <v>1.0603398370384919E-2</v>
      </c>
      <c r="AP419" s="8">
        <f t="shared" si="132"/>
        <v>12.007638787555585</v>
      </c>
      <c r="AQ419" s="50">
        <f t="shared" si="135"/>
        <v>0.7</v>
      </c>
      <c r="AR419" s="15">
        <f t="shared" si="133"/>
        <v>0.46657662769579544</v>
      </c>
      <c r="AS419" s="15">
        <f t="shared" si="134"/>
        <v>-0.24225516806403724</v>
      </c>
      <c r="AT419">
        <f t="shared" si="129"/>
        <v>2.986757752876009E-3</v>
      </c>
      <c r="AU419" s="3">
        <f t="shared" si="130"/>
        <v>4.1482755071884907E-3</v>
      </c>
    </row>
    <row r="420" spans="1:47" x14ac:dyDescent="0.25">
      <c r="A420" t="s">
        <v>37</v>
      </c>
      <c r="B420">
        <v>20.605847325047002</v>
      </c>
      <c r="C420">
        <v>2.5216397000405299E-2</v>
      </c>
      <c r="D420">
        <v>26.3964802798248</v>
      </c>
      <c r="E420">
        <v>-14.211787142955201</v>
      </c>
      <c r="F420" s="1">
        <v>0</v>
      </c>
      <c r="G420" s="1">
        <v>0</v>
      </c>
      <c r="H420">
        <v>3.6318239834586099</v>
      </c>
      <c r="I420">
        <v>87.642054171403601</v>
      </c>
      <c r="J420">
        <v>87.185914606427204</v>
      </c>
      <c r="K420">
        <v>38.203546218944098</v>
      </c>
      <c r="L420">
        <v>112.495468605909</v>
      </c>
      <c r="M420">
        <v>48.084707013187099</v>
      </c>
      <c r="N420">
        <v>93.833403690482598</v>
      </c>
      <c r="O420">
        <v>68.939511845612003</v>
      </c>
      <c r="P420">
        <v>160387.21266564901</v>
      </c>
      <c r="Q420">
        <v>204170.82779755199</v>
      </c>
      <c r="R420">
        <v>119.631661059149</v>
      </c>
      <c r="S420">
        <v>706.25359796329496</v>
      </c>
      <c r="T420">
        <v>0.49935369727583701</v>
      </c>
      <c r="U420">
        <v>1.6905703781622199E-2</v>
      </c>
      <c r="V420">
        <v>0.93186048361472895</v>
      </c>
      <c r="W420">
        <v>7.7259360632840899E-3</v>
      </c>
      <c r="X420">
        <v>4.3507876540363997E-2</v>
      </c>
      <c r="Y420" s="1">
        <v>0</v>
      </c>
      <c r="Z420">
        <v>0.330342951308984</v>
      </c>
      <c r="AA420">
        <v>3.3837109175790001E-4</v>
      </c>
      <c r="AB420">
        <v>8.1637184720824308E-3</v>
      </c>
      <c r="AC420">
        <v>1.826089500973E-3</v>
      </c>
      <c r="AD420" s="1">
        <v>0</v>
      </c>
      <c r="AE420" s="3">
        <v>3.5914433191315698E-3</v>
      </c>
      <c r="AF420" s="3">
        <v>5.5604774828951998E-3</v>
      </c>
      <c r="AG420" s="3">
        <v>1.12968963580582E-2</v>
      </c>
      <c r="AH420">
        <v>5.9534860108233296</v>
      </c>
      <c r="AI420">
        <v>0.26550349418028202</v>
      </c>
      <c r="AJ420">
        <v>1293.66882986621</v>
      </c>
      <c r="AK420" t="s">
        <v>101</v>
      </c>
      <c r="AL420" t="s">
        <v>102</v>
      </c>
      <c r="AM420">
        <v>163454618107.88</v>
      </c>
      <c r="AN420" s="7">
        <v>1019125</v>
      </c>
      <c r="AO420" s="1">
        <f t="shared" si="131"/>
        <v>1.1822963508821199E-2</v>
      </c>
      <c r="AP420" s="47">
        <f t="shared" si="132"/>
        <v>13.300400938921475</v>
      </c>
      <c r="AQ420" s="50">
        <f t="shared" si="135"/>
        <v>0.7</v>
      </c>
      <c r="AR420" s="49">
        <f t="shared" si="133"/>
        <v>0.54926512513974801</v>
      </c>
      <c r="AS420" s="49">
        <f t="shared" si="134"/>
        <v>-0.21937140457334614</v>
      </c>
      <c r="AT420">
        <f t="shared" si="129"/>
        <v>3.8923342380266395E-3</v>
      </c>
      <c r="AU420" s="3">
        <f t="shared" si="130"/>
        <v>5.4175328201045703E-3</v>
      </c>
    </row>
    <row r="421" spans="1:47" x14ac:dyDescent="0.25">
      <c r="A421" t="s">
        <v>37</v>
      </c>
      <c r="B421">
        <v>22.773102337044101</v>
      </c>
      <c r="C421">
        <v>2.7525343828533E-2</v>
      </c>
      <c r="D421">
        <v>28.4615538102458</v>
      </c>
      <c r="E421">
        <v>-7.4469865913605799</v>
      </c>
      <c r="F421" s="1">
        <v>0</v>
      </c>
      <c r="G421" s="1">
        <v>0</v>
      </c>
      <c r="H421">
        <v>3.8385294505202601</v>
      </c>
      <c r="I421">
        <v>112.30933262283</v>
      </c>
      <c r="J421">
        <v>112.141529103046</v>
      </c>
      <c r="K421">
        <v>54.087965957570702</v>
      </c>
      <c r="L421">
        <v>137.79531380723</v>
      </c>
      <c r="M421">
        <v>50.311226600627002</v>
      </c>
      <c r="N421">
        <v>93.4991987851012</v>
      </c>
      <c r="O421">
        <v>66.4642122465509</v>
      </c>
      <c r="P421">
        <v>156369.621386749</v>
      </c>
      <c r="Q421">
        <v>200685.305853817</v>
      </c>
      <c r="R421">
        <v>116.87013765994099</v>
      </c>
      <c r="S421">
        <v>712.70616145338704</v>
      </c>
      <c r="T421">
        <v>0.48816028716683402</v>
      </c>
      <c r="U421">
        <v>9.9196743370745903E-3</v>
      </c>
      <c r="V421">
        <v>0.97176983941699802</v>
      </c>
      <c r="W421">
        <v>2.9092292872432901E-3</v>
      </c>
      <c r="X421">
        <v>1.5401256958683799E-2</v>
      </c>
      <c r="Y421" s="1">
        <v>0</v>
      </c>
      <c r="Z421">
        <v>0.34801336422274698</v>
      </c>
      <c r="AA421">
        <v>3.5196631888457201E-4</v>
      </c>
      <c r="AB421">
        <v>8.4965115568558704E-3</v>
      </c>
      <c r="AC421">
        <v>1.57262670524265E-3</v>
      </c>
      <c r="AD421" s="1">
        <v>0</v>
      </c>
      <c r="AE421" s="3">
        <v>4.3318911441720398E-3</v>
      </c>
      <c r="AF421" s="3">
        <v>6.2531508361924103E-3</v>
      </c>
      <c r="AG421" s="3">
        <v>1.27724725242623E-2</v>
      </c>
      <c r="AH421">
        <v>6.4841431458436896</v>
      </c>
      <c r="AI421">
        <v>0.31183132121603502</v>
      </c>
      <c r="AJ421">
        <v>2214.7553837756</v>
      </c>
      <c r="AK421" t="s">
        <v>103</v>
      </c>
      <c r="AL421" t="s">
        <v>104</v>
      </c>
      <c r="AM421">
        <v>190644122328.89001</v>
      </c>
      <c r="AN421" s="7">
        <v>1219189</v>
      </c>
      <c r="AO421" s="1">
        <f t="shared" si="131"/>
        <v>1.263092765209522E-2</v>
      </c>
      <c r="AP421" s="8">
        <f t="shared" si="132"/>
        <v>14.147245277363007</v>
      </c>
      <c r="AQ421" s="50">
        <f t="shared" si="135"/>
        <v>0.7</v>
      </c>
      <c r="AR421" s="15">
        <f t="shared" si="133"/>
        <v>0.60971990592990699</v>
      </c>
      <c r="AS421" s="15">
        <f t="shared" si="134"/>
        <v>-0.19986440343794332</v>
      </c>
      <c r="AT421">
        <f t="shared" si="129"/>
        <v>4.3772055853346873E-3</v>
      </c>
      <c r="AU421" s="3">
        <f t="shared" si="130"/>
        <v>5.9045178494146894E-3</v>
      </c>
    </row>
    <row r="422" spans="1:47" x14ac:dyDescent="0.25">
      <c r="A422" t="s">
        <v>37</v>
      </c>
      <c r="B422">
        <v>24.294369558679701</v>
      </c>
      <c r="C422">
        <v>2.7119957149047601E-2</v>
      </c>
      <c r="D422">
        <v>28.102873203635301</v>
      </c>
      <c r="E422">
        <v>-0.10991829891747</v>
      </c>
      <c r="F422" s="1">
        <v>0</v>
      </c>
      <c r="G422" s="1">
        <v>0</v>
      </c>
      <c r="H422">
        <v>3.9996868970097199</v>
      </c>
      <c r="I422">
        <v>134.075251498412</v>
      </c>
      <c r="J422">
        <v>133.89511256614799</v>
      </c>
      <c r="K422">
        <v>70.533149166574503</v>
      </c>
      <c r="L422">
        <v>160.97951212431099</v>
      </c>
      <c r="M422">
        <v>52.336614543648999</v>
      </c>
      <c r="N422">
        <v>93.297379305849205</v>
      </c>
      <c r="O422">
        <v>63.4984716780017</v>
      </c>
      <c r="P422">
        <v>148020.533169898</v>
      </c>
      <c r="Q422">
        <v>188172.32293825</v>
      </c>
      <c r="R422">
        <v>115.12645309149001</v>
      </c>
      <c r="S422">
        <v>714.25000709610902</v>
      </c>
      <c r="T422">
        <v>0.48318899059188197</v>
      </c>
      <c r="U422">
        <v>7.9832824448716807E-3</v>
      </c>
      <c r="V422">
        <v>0.98263774315033803</v>
      </c>
      <c r="W422">
        <v>1.8168532948660001E-3</v>
      </c>
      <c r="X422">
        <v>7.5621211099239699E-3</v>
      </c>
      <c r="Y422" s="1">
        <v>0</v>
      </c>
      <c r="Z422">
        <v>0.362475116736798</v>
      </c>
      <c r="AA422">
        <v>3.6809445334372602E-4</v>
      </c>
      <c r="AB422">
        <v>8.7867774955401306E-3</v>
      </c>
      <c r="AC422">
        <v>1.2516807388254401E-3</v>
      </c>
      <c r="AD422" s="1">
        <v>0</v>
      </c>
      <c r="AE422" s="3">
        <v>5.1605068821658096E-3</v>
      </c>
      <c r="AF422" s="3">
        <v>7.0331653570604603E-3</v>
      </c>
      <c r="AG422" s="3">
        <v>1.1553024079791399E-2</v>
      </c>
      <c r="AH422">
        <v>7.2235607650030698</v>
      </c>
      <c r="AI422">
        <v>0.36271698561196902</v>
      </c>
      <c r="AJ422">
        <v>3123.6646161486001</v>
      </c>
      <c r="AK422" t="s">
        <v>105</v>
      </c>
      <c r="AL422" t="s">
        <v>106</v>
      </c>
      <c r="AM422">
        <v>153830487117.35001</v>
      </c>
      <c r="AN422" s="7">
        <v>1039251</v>
      </c>
      <c r="AO422" s="1">
        <f t="shared" si="131"/>
        <v>1.3463013274138369E-2</v>
      </c>
      <c r="AP422" s="8">
        <f t="shared" si="132"/>
        <v>15.011440792089449</v>
      </c>
      <c r="AQ422" s="50">
        <f t="shared" si="135"/>
        <v>0.7</v>
      </c>
      <c r="AR422" s="15">
        <f t="shared" si="133"/>
        <v>0.61839025948009341</v>
      </c>
      <c r="AS422" s="15">
        <f t="shared" si="134"/>
        <v>-0.13552008071768773</v>
      </c>
      <c r="AT422">
        <f t="shared" si="129"/>
        <v>4.9232157499423217E-3</v>
      </c>
      <c r="AU422" s="3">
        <f t="shared" si="130"/>
        <v>6.4121876209912495E-3</v>
      </c>
    </row>
    <row r="423" spans="1:47" x14ac:dyDescent="0.25">
      <c r="A423" t="s">
        <v>37</v>
      </c>
      <c r="B423">
        <v>23.716739575939101</v>
      </c>
      <c r="C423">
        <v>2.5527234354901701E-2</v>
      </c>
      <c r="D423">
        <v>26.677633641362299</v>
      </c>
      <c r="E423">
        <v>11.633058544554601</v>
      </c>
      <c r="F423" s="1">
        <v>0</v>
      </c>
      <c r="G423" s="1">
        <v>0</v>
      </c>
      <c r="H423">
        <v>4.2846721518043402</v>
      </c>
      <c r="I423">
        <v>156.499003249086</v>
      </c>
      <c r="J423">
        <v>156.51994046669401</v>
      </c>
      <c r="K423">
        <v>90.942462450067197</v>
      </c>
      <c r="L423">
        <v>186.34823618661201</v>
      </c>
      <c r="M423">
        <v>54.563509946932903</v>
      </c>
      <c r="N423">
        <v>92.938784707488296</v>
      </c>
      <c r="O423">
        <v>62.3574255620969</v>
      </c>
      <c r="P423">
        <v>133292.870453018</v>
      </c>
      <c r="Q423">
        <v>168853.126173692</v>
      </c>
      <c r="R423">
        <v>112.231666742103</v>
      </c>
      <c r="S423">
        <v>709.76181157302403</v>
      </c>
      <c r="T423">
        <v>0.49733917782811199</v>
      </c>
      <c r="U423">
        <v>2.2182269326650899E-3</v>
      </c>
      <c r="V423">
        <v>0.99508187030752404</v>
      </c>
      <c r="W423">
        <v>6.9328531308520801E-4</v>
      </c>
      <c r="X423">
        <v>2.0066174467252302E-3</v>
      </c>
      <c r="Y423" s="1">
        <v>0</v>
      </c>
      <c r="Z423">
        <v>0.35931532250599502</v>
      </c>
      <c r="AA423">
        <v>3.8219600890264198E-4</v>
      </c>
      <c r="AB423">
        <v>8.9680893451522699E-3</v>
      </c>
      <c r="AC423">
        <v>7.9210108269226105E-4</v>
      </c>
      <c r="AD423" s="1">
        <v>0</v>
      </c>
      <c r="AE423" s="3">
        <v>5.29343859570134E-3</v>
      </c>
      <c r="AF423" s="3">
        <v>7.2236693846501002E-3</v>
      </c>
      <c r="AG423" s="3">
        <v>1.00915146549497E-2</v>
      </c>
      <c r="AH423">
        <v>7.2600931312926296</v>
      </c>
      <c r="AI423">
        <v>0.38436399144717698</v>
      </c>
      <c r="AJ423">
        <v>4302.53521257579</v>
      </c>
      <c r="AK423" t="s">
        <v>107</v>
      </c>
      <c r="AL423" t="s">
        <v>108</v>
      </c>
      <c r="AM423">
        <v>85450993511.410004</v>
      </c>
      <c r="AN423" s="7">
        <v>641077</v>
      </c>
      <c r="AO423" s="1">
        <f t="shared" si="131"/>
        <v>1.3779087669149325E-2</v>
      </c>
      <c r="AP423" s="8">
        <f t="shared" si="132"/>
        <v>15.337617176600315</v>
      </c>
      <c r="AQ423" s="50">
        <f t="shared" si="135"/>
        <v>0.7</v>
      </c>
      <c r="AR423" s="15">
        <f t="shared" si="133"/>
        <v>0.5463118751015843</v>
      </c>
      <c r="AS423" s="15">
        <f t="shared" si="134"/>
        <v>-0.11098788240470037</v>
      </c>
      <c r="AT423">
        <f t="shared" si="129"/>
        <v>5.0565685692550702E-3</v>
      </c>
      <c r="AU423" s="3">
        <f t="shared" si="130"/>
        <v>6.0855396783936009E-3</v>
      </c>
    </row>
    <row r="424" spans="1:47" x14ac:dyDescent="0.25">
      <c r="A424" t="s">
        <v>37</v>
      </c>
      <c r="B424">
        <v>24.177785314978099</v>
      </c>
      <c r="C424">
        <v>2.45187067407505E-2</v>
      </c>
      <c r="D424">
        <v>25.761815184679101</v>
      </c>
      <c r="E424">
        <v>18.519303349856202</v>
      </c>
      <c r="F424" s="1">
        <v>0</v>
      </c>
      <c r="G424" s="1">
        <v>0</v>
      </c>
      <c r="H424">
        <v>4.5015907400781403</v>
      </c>
      <c r="I424">
        <v>177.975795161208</v>
      </c>
      <c r="J424">
        <v>178.04186263039901</v>
      </c>
      <c r="K424">
        <v>109.76872768695</v>
      </c>
      <c r="L424">
        <v>210.09901127446301</v>
      </c>
      <c r="M424">
        <v>56.3797979993792</v>
      </c>
      <c r="N424">
        <v>93.112953408820999</v>
      </c>
      <c r="O424">
        <v>60.8721113274906</v>
      </c>
      <c r="P424">
        <v>123713.279445509</v>
      </c>
      <c r="Q424">
        <v>156232.046993923</v>
      </c>
      <c r="R424">
        <v>109.70463612905399</v>
      </c>
      <c r="S424">
        <v>710.188761134336</v>
      </c>
      <c r="T424">
        <v>0.55346444574295905</v>
      </c>
      <c r="U424">
        <v>1.3451927705327E-3</v>
      </c>
      <c r="V424">
        <v>0.99660075621645305</v>
      </c>
      <c r="W424">
        <v>6.4516946555320202E-4</v>
      </c>
      <c r="X424">
        <v>1.40888154746047E-3</v>
      </c>
      <c r="Y424" s="1">
        <v>0</v>
      </c>
      <c r="Z424">
        <v>0.300971208023119</v>
      </c>
      <c r="AA424">
        <v>3.9666870647342097E-4</v>
      </c>
      <c r="AB424">
        <v>9.21250284410121E-3</v>
      </c>
      <c r="AC424">
        <v>4.1800046564572198E-4</v>
      </c>
      <c r="AD424" s="1">
        <v>0</v>
      </c>
      <c r="AE424" s="3">
        <v>5.1143210876056404E-3</v>
      </c>
      <c r="AF424" s="3">
        <v>7.6111548712318204E-3</v>
      </c>
      <c r="AG424" s="3">
        <v>9.3773250785359596E-3</v>
      </c>
      <c r="AH424">
        <v>7.5572259953727103</v>
      </c>
      <c r="AI424">
        <v>0.41724971053705501</v>
      </c>
      <c r="AJ424">
        <v>5465.3011399706202</v>
      </c>
      <c r="AK424" t="s">
        <v>109</v>
      </c>
      <c r="AL424" t="s">
        <v>110</v>
      </c>
      <c r="AM424">
        <v>44417026145.879997</v>
      </c>
      <c r="AN424" s="7">
        <v>359032</v>
      </c>
      <c r="AO424" s="1">
        <f t="shared" si="131"/>
        <v>1.429210476134982E-2</v>
      </c>
      <c r="AP424" s="8">
        <f t="shared" si="132"/>
        <v>15.864588781811594</v>
      </c>
      <c r="AQ424" s="50">
        <f t="shared" si="135"/>
        <v>0.7</v>
      </c>
      <c r="AR424" s="15">
        <f t="shared" si="133"/>
        <v>0.52400958181137369</v>
      </c>
      <c r="AS424" s="15">
        <f t="shared" si="134"/>
        <v>-6.148751003551356E-2</v>
      </c>
      <c r="AT424">
        <f t="shared" si="129"/>
        <v>5.3278084098622742E-3</v>
      </c>
      <c r="AU424" s="3">
        <f t="shared" si="130"/>
        <v>5.532321553251362E-3</v>
      </c>
    </row>
    <row r="425" spans="1:47" x14ac:dyDescent="0.25">
      <c r="A425" t="s">
        <v>37</v>
      </c>
      <c r="B425">
        <v>24.556362878626398</v>
      </c>
      <c r="C425">
        <v>2.3545664893241801E-2</v>
      </c>
      <c r="D425">
        <v>24.868293299147702</v>
      </c>
      <c r="E425">
        <v>25.8721153532037</v>
      </c>
      <c r="F425" s="1">
        <v>0</v>
      </c>
      <c r="G425" s="1">
        <v>0</v>
      </c>
      <c r="H425">
        <v>4.7789258368397904</v>
      </c>
      <c r="I425">
        <v>201.01668525548899</v>
      </c>
      <c r="J425">
        <v>201.06609438845001</v>
      </c>
      <c r="K425">
        <v>130.17314048902699</v>
      </c>
      <c r="L425">
        <v>235.37883029364599</v>
      </c>
      <c r="M425">
        <v>57.741183309063103</v>
      </c>
      <c r="N425">
        <v>92.972741456008706</v>
      </c>
      <c r="O425">
        <v>59.799625657827399</v>
      </c>
      <c r="P425">
        <v>115500.389210464</v>
      </c>
      <c r="Q425">
        <v>147074.808717787</v>
      </c>
      <c r="R425">
        <v>105.27369896929901</v>
      </c>
      <c r="S425">
        <v>710.24087403038504</v>
      </c>
      <c r="T425">
        <v>0.58903296054656196</v>
      </c>
      <c r="U425">
        <v>1.4609907366001701E-3</v>
      </c>
      <c r="V425">
        <v>0.99724544145308502</v>
      </c>
      <c r="W425">
        <v>3.2896131436847099E-4</v>
      </c>
      <c r="X425">
        <v>9.6460649594626898E-4</v>
      </c>
      <c r="Y425" s="1">
        <v>0</v>
      </c>
      <c r="Z425">
        <v>0.25986193464839802</v>
      </c>
      <c r="AA425">
        <v>4.1094727763340302E-4</v>
      </c>
      <c r="AB425">
        <v>9.5781331121786994E-3</v>
      </c>
      <c r="AC425">
        <v>1.8036462432182901E-4</v>
      </c>
      <c r="AD425" s="1">
        <v>0</v>
      </c>
      <c r="AE425" s="3">
        <v>5.0472277172321301E-3</v>
      </c>
      <c r="AF425" s="3">
        <v>7.9882398298676705E-3</v>
      </c>
      <c r="AG425" s="3">
        <v>8.3290996793551793E-3</v>
      </c>
      <c r="AH425">
        <v>7.66969687483697</v>
      </c>
      <c r="AI425">
        <v>0.43646790758096898</v>
      </c>
      <c r="AJ425">
        <v>6879.2077092546397</v>
      </c>
      <c r="AK425" t="s">
        <v>111</v>
      </c>
      <c r="AL425" t="s">
        <v>112</v>
      </c>
      <c r="AM425">
        <v>19253106378.66</v>
      </c>
      <c r="AN425" s="7">
        <v>166693</v>
      </c>
      <c r="AO425" s="1">
        <f t="shared" si="131"/>
        <v>1.4910378952866963E-2</v>
      </c>
      <c r="AP425" s="8">
        <f t="shared" si="132"/>
        <v>16.495684545110013</v>
      </c>
      <c r="AQ425" s="50">
        <f t="shared" si="135"/>
        <v>0.7</v>
      </c>
      <c r="AR425" s="15">
        <f t="shared" si="133"/>
        <v>0.48865376344177824</v>
      </c>
      <c r="AS425" s="15">
        <f t="shared" si="134"/>
        <v>-1.2543298278213322E-2</v>
      </c>
      <c r="AT425">
        <f t="shared" si="129"/>
        <v>5.5917678809073688E-3</v>
      </c>
      <c r="AU425" s="3">
        <f t="shared" si="130"/>
        <v>5.2275923415539593E-3</v>
      </c>
    </row>
    <row r="426" spans="1:47" x14ac:dyDescent="0.25">
      <c r="A426" t="s">
        <v>37</v>
      </c>
      <c r="B426">
        <v>22.862251090140301</v>
      </c>
      <c r="C426">
        <v>2.1755280037337399E-2</v>
      </c>
      <c r="D426">
        <v>23.198420838859199</v>
      </c>
      <c r="E426">
        <v>63.589992023226799</v>
      </c>
      <c r="F426" s="1">
        <v>0</v>
      </c>
      <c r="G426" s="1">
        <v>0</v>
      </c>
      <c r="H426">
        <v>5.1474708335565396</v>
      </c>
      <c r="I426">
        <v>230.810047645531</v>
      </c>
      <c r="J426">
        <v>231.37948330747099</v>
      </c>
      <c r="K426">
        <v>162.805434552338</v>
      </c>
      <c r="L426">
        <v>270.596895096043</v>
      </c>
      <c r="M426">
        <v>57.719660504713701</v>
      </c>
      <c r="N426">
        <v>92.858319809844005</v>
      </c>
      <c r="O426">
        <v>59.037791310978498</v>
      </c>
      <c r="P426">
        <v>99278.123556799794</v>
      </c>
      <c r="Q426">
        <v>127205.16016206901</v>
      </c>
      <c r="R426">
        <v>104.19161472078299</v>
      </c>
      <c r="S426">
        <v>695.00901863207002</v>
      </c>
      <c r="T426">
        <v>0.59826760040249705</v>
      </c>
      <c r="U426">
        <v>8.3570014848238904E-3</v>
      </c>
      <c r="V426">
        <v>0.98844064566948997</v>
      </c>
      <c r="W426">
        <v>4.3228047659098098E-4</v>
      </c>
      <c r="X426">
        <v>2.7700723690945298E-3</v>
      </c>
      <c r="Y426" s="1">
        <v>0</v>
      </c>
      <c r="Z426">
        <v>0.30250950052061398</v>
      </c>
      <c r="AA426">
        <v>4.1920269670310398E-4</v>
      </c>
      <c r="AB426">
        <v>9.5244392556565298E-3</v>
      </c>
      <c r="AC426">
        <v>1.21190099829712E-4</v>
      </c>
      <c r="AD426" s="1">
        <v>0</v>
      </c>
      <c r="AE426" s="3">
        <v>4.9358606939768701E-3</v>
      </c>
      <c r="AF426" s="3">
        <v>8.3031483906846493E-3</v>
      </c>
      <c r="AG426" s="3">
        <v>6.7546883411341704E-3</v>
      </c>
      <c r="AH426">
        <v>7.9922978562999596</v>
      </c>
      <c r="AI426">
        <v>0.46140385246932702</v>
      </c>
      <c r="AJ426">
        <v>8185.4454141328597</v>
      </c>
      <c r="AK426" t="s">
        <v>113</v>
      </c>
      <c r="AL426" t="s">
        <v>114</v>
      </c>
      <c r="AM426">
        <v>7198557460.9799995</v>
      </c>
      <c r="AN426" s="7">
        <v>72509</v>
      </c>
      <c r="AO426" s="1">
        <f t="shared" si="131"/>
        <v>1.5089135077942932E-2</v>
      </c>
      <c r="AP426" s="8">
        <f t="shared" si="132"/>
        <v>16.677337286927639</v>
      </c>
      <c r="AQ426" s="50">
        <f t="shared" si="135"/>
        <v>0.7</v>
      </c>
      <c r="AR426" s="15">
        <f t="shared" si="133"/>
        <v>0.37085739148902652</v>
      </c>
      <c r="AS426" s="15">
        <f t="shared" si="134"/>
        <v>-1.4491061743124645E-2</v>
      </c>
      <c r="AT426">
        <f t="shared" si="129"/>
        <v>5.8122038734792544E-3</v>
      </c>
      <c r="AU426" s="3">
        <f t="shared" si="130"/>
        <v>5.0570507938065825E-3</v>
      </c>
    </row>
    <row r="427" spans="1:47" x14ac:dyDescent="0.25">
      <c r="AN427" s="7">
        <f>SUM(AN415:AN426)</f>
        <v>5675270</v>
      </c>
      <c r="AO427" s="1"/>
      <c r="AP427" s="8"/>
      <c r="AQ427" s="50"/>
      <c r="AR427" s="15"/>
      <c r="AS427" s="15"/>
      <c r="AU427" s="3"/>
    </row>
    <row r="437" spans="1:47" x14ac:dyDescent="0.25">
      <c r="AO437" t="s">
        <v>226</v>
      </c>
      <c r="AP437" t="s">
        <v>227</v>
      </c>
      <c r="AQ437" t="s">
        <v>228</v>
      </c>
      <c r="AR437" t="s">
        <v>229</v>
      </c>
      <c r="AS437" t="s">
        <v>244</v>
      </c>
    </row>
    <row r="438" spans="1:47" x14ac:dyDescent="0.25">
      <c r="A438" t="s">
        <v>0</v>
      </c>
      <c r="B438" t="s">
        <v>1</v>
      </c>
      <c r="C438" t="s">
        <v>2</v>
      </c>
      <c r="D438" t="s">
        <v>3</v>
      </c>
      <c r="E438" t="s">
        <v>5</v>
      </c>
      <c r="F438" t="s">
        <v>6</v>
      </c>
      <c r="G438" t="s">
        <v>208</v>
      </c>
      <c r="H438" t="s">
        <v>7</v>
      </c>
      <c r="I438" t="s">
        <v>8</v>
      </c>
      <c r="J438" t="s">
        <v>134</v>
      </c>
      <c r="K438" t="s">
        <v>143</v>
      </c>
      <c r="L438" t="s">
        <v>9</v>
      </c>
      <c r="M438" t="s">
        <v>10</v>
      </c>
      <c r="N438" t="s">
        <v>11</v>
      </c>
      <c r="O438" t="s">
        <v>13</v>
      </c>
      <c r="P438" t="s">
        <v>14</v>
      </c>
      <c r="Q438" t="s">
        <v>15</v>
      </c>
      <c r="R438" t="s">
        <v>16</v>
      </c>
      <c r="S438" t="s">
        <v>17</v>
      </c>
      <c r="T438" t="s">
        <v>18</v>
      </c>
      <c r="U438" t="s">
        <v>20</v>
      </c>
      <c r="V438" t="s">
        <v>21</v>
      </c>
      <c r="W438" t="s">
        <v>22</v>
      </c>
      <c r="X438" t="s">
        <v>23</v>
      </c>
      <c r="Y438" t="s">
        <v>24</v>
      </c>
      <c r="Z438" t="s">
        <v>25</v>
      </c>
      <c r="AA438" t="s">
        <v>26</v>
      </c>
      <c r="AB438" t="s">
        <v>27</v>
      </c>
      <c r="AC438" t="s">
        <v>120</v>
      </c>
      <c r="AD438" t="s">
        <v>28</v>
      </c>
      <c r="AE438" s="3" t="s">
        <v>29</v>
      </c>
      <c r="AF438" s="3" t="s">
        <v>233</v>
      </c>
      <c r="AG438" s="3" t="s">
        <v>30</v>
      </c>
      <c r="AH438" t="s">
        <v>31</v>
      </c>
      <c r="AI438" t="s">
        <v>32</v>
      </c>
      <c r="AJ438" t="s">
        <v>33</v>
      </c>
      <c r="AK438" t="s">
        <v>34</v>
      </c>
      <c r="AL438" t="s">
        <v>74</v>
      </c>
      <c r="AM438" t="s">
        <v>35</v>
      </c>
      <c r="AN438" s="7" t="s">
        <v>36</v>
      </c>
      <c r="AO438" s="15">
        <v>0.87</v>
      </c>
      <c r="AP438" s="15">
        <v>0</v>
      </c>
      <c r="AQ438" s="15">
        <v>0</v>
      </c>
      <c r="AR438" s="15">
        <v>0</v>
      </c>
    </row>
    <row r="439" spans="1:47" x14ac:dyDescent="0.25">
      <c r="A439" t="s">
        <v>37</v>
      </c>
      <c r="B439">
        <v>18.5798224551822</v>
      </c>
      <c r="C439">
        <v>1.05808628852605E-2</v>
      </c>
      <c r="D439">
        <v>11.983585351666701</v>
      </c>
      <c r="E439">
        <v>-48.663141063737299</v>
      </c>
      <c r="F439" s="1">
        <v>0</v>
      </c>
      <c r="G439" s="1">
        <v>0</v>
      </c>
      <c r="H439">
        <v>4.0576230923506102</v>
      </c>
      <c r="I439">
        <v>-34.228766147545102</v>
      </c>
      <c r="J439">
        <v>-12.7735560262636</v>
      </c>
      <c r="K439">
        <v>-45.468898041027003</v>
      </c>
      <c r="L439">
        <v>-7.90742474350286</v>
      </c>
      <c r="M439">
        <v>66.321912684191801</v>
      </c>
      <c r="N439">
        <v>83.708281362649402</v>
      </c>
      <c r="O439">
        <v>65.544511363195099</v>
      </c>
      <c r="P439">
        <v>149483.74911729101</v>
      </c>
      <c r="Q439">
        <v>211516.47883953599</v>
      </c>
      <c r="R439">
        <v>64.552108889578506</v>
      </c>
      <c r="S439">
        <v>634.43306497885396</v>
      </c>
      <c r="T439">
        <v>0.264627751346662</v>
      </c>
      <c r="U439" s="1">
        <v>0</v>
      </c>
      <c r="V439">
        <v>1</v>
      </c>
      <c r="W439" s="1">
        <v>0</v>
      </c>
      <c r="X439" s="1">
        <v>0</v>
      </c>
      <c r="Y439" s="1">
        <v>0</v>
      </c>
      <c r="Z439">
        <v>0.59925197732841196</v>
      </c>
      <c r="AA439">
        <v>4.7818745013279902E-4</v>
      </c>
      <c r="AB439">
        <v>7.13776142473417E-3</v>
      </c>
      <c r="AC439" s="1">
        <v>0</v>
      </c>
      <c r="AD439" s="1">
        <v>0</v>
      </c>
      <c r="AE439" s="3">
        <v>8.9120023694933004E-4</v>
      </c>
      <c r="AF439" s="3">
        <v>1.8539506199144701E-3</v>
      </c>
      <c r="AG439" s="3">
        <v>2.0729989530978402E-3</v>
      </c>
      <c r="AH439">
        <v>2.3713372708274401</v>
      </c>
      <c r="AI439">
        <v>0.144375498209662</v>
      </c>
      <c r="AJ439">
        <v>307.29588736738299</v>
      </c>
      <c r="AK439" t="s">
        <v>91</v>
      </c>
      <c r="AL439" t="s">
        <v>92</v>
      </c>
      <c r="AM439">
        <v>123623060.52</v>
      </c>
      <c r="AN439" s="7">
        <v>827</v>
      </c>
      <c r="AO439" s="1">
        <f t="shared" ref="AO439:AO444" si="136">AA439+AB439*$AO$414+AF439*AQ439+AG439*$AR$414</f>
        <v>7.8931108848797407E-3</v>
      </c>
      <c r="AP439" s="8">
        <f t="shared" ref="AP439:AP444" si="137">100*(1-(1-AO439)^12)</f>
        <v>9.0711739245797229</v>
      </c>
      <c r="AQ439" s="14">
        <v>0.41899999999999998</v>
      </c>
      <c r="AR439" s="15">
        <f t="shared" ref="AR439:AR444" si="138">B439/AP439-1</f>
        <v>1.0482269009127196</v>
      </c>
      <c r="AS439" s="15">
        <f t="shared" ref="AS439:AS444" si="139">B439/D439-1</f>
        <v>0.55043936434249874</v>
      </c>
      <c r="AT439">
        <f t="shared" ref="AT439:AT444" si="140">AQ439*AF439</f>
        <v>7.7680530974416292E-4</v>
      </c>
      <c r="AU439" s="3">
        <f t="shared" ref="AU439:AU444" si="141">AE439+AC439</f>
        <v>8.9120023694933004E-4</v>
      </c>
    </row>
    <row r="440" spans="1:47" x14ac:dyDescent="0.25">
      <c r="A440" t="s">
        <v>37</v>
      </c>
      <c r="B440">
        <v>12.8397239182978</v>
      </c>
      <c r="C440">
        <v>1.0768605120336399E-2</v>
      </c>
      <c r="D440">
        <v>12.183789654439799</v>
      </c>
      <c r="E440">
        <v>-36.734989665437602</v>
      </c>
      <c r="F440" s="1">
        <v>0</v>
      </c>
      <c r="G440" s="1">
        <v>0</v>
      </c>
      <c r="H440">
        <v>4.2088914435034699</v>
      </c>
      <c r="I440">
        <v>-9.2408392329232303</v>
      </c>
      <c r="J440">
        <v>3.6715765006667702</v>
      </c>
      <c r="K440">
        <v>-25.511425631628299</v>
      </c>
      <c r="L440">
        <v>16.403349952552201</v>
      </c>
      <c r="M440">
        <v>67.887570117342705</v>
      </c>
      <c r="N440">
        <v>85.232390102443802</v>
      </c>
      <c r="O440">
        <v>66.878567883673597</v>
      </c>
      <c r="P440">
        <v>155169.67022346301</v>
      </c>
      <c r="Q440">
        <v>207209.14502604099</v>
      </c>
      <c r="R440">
        <v>60.993089503454598</v>
      </c>
      <c r="S440">
        <v>641.40850944476995</v>
      </c>
      <c r="T440">
        <v>0.24264872753570599</v>
      </c>
      <c r="U440">
        <v>1.0431755481909799E-3</v>
      </c>
      <c r="V440">
        <v>0.99870290150468799</v>
      </c>
      <c r="W440">
        <v>2.5392294712001199E-4</v>
      </c>
      <c r="X440" s="1">
        <v>0</v>
      </c>
      <c r="Y440" s="1">
        <v>0</v>
      </c>
      <c r="Z440">
        <v>0.65754618003110199</v>
      </c>
      <c r="AA440">
        <v>4.9458669799903204E-4</v>
      </c>
      <c r="AB440">
        <v>6.9096880417870996E-3</v>
      </c>
      <c r="AC440" s="1">
        <v>0</v>
      </c>
      <c r="AD440" s="1">
        <v>0</v>
      </c>
      <c r="AE440" s="3">
        <v>7.7853536122395495E-4</v>
      </c>
      <c r="AF440" s="3">
        <v>1.8752278032838101E-3</v>
      </c>
      <c r="AG440" s="3">
        <v>2.5857841899462799E-3</v>
      </c>
      <c r="AH440">
        <v>2.2133737493051702</v>
      </c>
      <c r="AI440">
        <v>0.13625817565788101</v>
      </c>
      <c r="AJ440">
        <v>566.80507042615795</v>
      </c>
      <c r="AK440" t="s">
        <v>93</v>
      </c>
      <c r="AL440" t="s">
        <v>94</v>
      </c>
      <c r="AM440">
        <v>1027688725.89</v>
      </c>
      <c r="AN440" s="7">
        <v>6623</v>
      </c>
      <c r="AO440" s="1">
        <f t="shared" si="136"/>
        <v>7.7063170264369514E-3</v>
      </c>
      <c r="AP440" s="8">
        <f t="shared" si="137"/>
        <v>8.8655201255603107</v>
      </c>
      <c r="AQ440" s="50">
        <f>AQ439</f>
        <v>0.41899999999999998</v>
      </c>
      <c r="AR440" s="15">
        <f t="shared" si="138"/>
        <v>0.44827643910924131</v>
      </c>
      <c r="AS440" s="15">
        <f t="shared" si="139"/>
        <v>5.3836637241925445E-2</v>
      </c>
      <c r="AT440">
        <f t="shared" si="140"/>
        <v>7.8572044957591638E-4</v>
      </c>
      <c r="AU440" s="3">
        <f t="shared" si="141"/>
        <v>7.7853536122395495E-4</v>
      </c>
    </row>
    <row r="441" spans="1:47" x14ac:dyDescent="0.25">
      <c r="A441" t="s">
        <v>37</v>
      </c>
      <c r="B441">
        <v>13.2791715700622</v>
      </c>
      <c r="C441">
        <v>1.1765238010507099E-2</v>
      </c>
      <c r="D441">
        <v>13.2396055267617</v>
      </c>
      <c r="E441">
        <v>-29.624879810642099</v>
      </c>
      <c r="F441" s="1">
        <v>0</v>
      </c>
      <c r="G441" s="1">
        <v>0</v>
      </c>
      <c r="H441">
        <v>4.2590923280299204</v>
      </c>
      <c r="I441">
        <v>17.075144394037</v>
      </c>
      <c r="J441">
        <v>18.903406089646602</v>
      </c>
      <c r="K441">
        <v>-8.9775778483185196</v>
      </c>
      <c r="L441">
        <v>41.4463923850481</v>
      </c>
      <c r="M441">
        <v>67.614249982805802</v>
      </c>
      <c r="N441">
        <v>87.821363894632199</v>
      </c>
      <c r="O441">
        <v>68.679110389618202</v>
      </c>
      <c r="P441">
        <v>163421.254756343</v>
      </c>
      <c r="Q441">
        <v>213158.07669401701</v>
      </c>
      <c r="R441">
        <v>59.766858392378602</v>
      </c>
      <c r="S441">
        <v>663.90873982252197</v>
      </c>
      <c r="T441">
        <v>0.28381398595365398</v>
      </c>
      <c r="U441">
        <v>8.9645378132673201E-4</v>
      </c>
      <c r="V441">
        <v>0.99862773961552798</v>
      </c>
      <c r="W441">
        <v>7.0712076459338396E-5</v>
      </c>
      <c r="X441">
        <v>4.05094526685509E-4</v>
      </c>
      <c r="Y441" s="1">
        <v>0</v>
      </c>
      <c r="Z441">
        <v>0.61088849005912205</v>
      </c>
      <c r="AA441">
        <v>4.8947832383744005E-4</v>
      </c>
      <c r="AB441">
        <v>6.9290906741621998E-3</v>
      </c>
      <c r="AC441" s="1">
        <v>0</v>
      </c>
      <c r="AD441" s="1">
        <v>0</v>
      </c>
      <c r="AE441" s="3">
        <v>8.4603789823578404E-4</v>
      </c>
      <c r="AF441" s="3">
        <v>2.1672389761087599E-3</v>
      </c>
      <c r="AG441" s="3">
        <v>3.5006207437824799E-3</v>
      </c>
      <c r="AH441">
        <v>2.3206999820331</v>
      </c>
      <c r="AI441">
        <v>0.14603296143004699</v>
      </c>
      <c r="AJ441">
        <v>935.54605569529497</v>
      </c>
      <c r="AK441" t="s">
        <v>95</v>
      </c>
      <c r="AL441" t="s">
        <v>96</v>
      </c>
      <c r="AM441">
        <v>5191239578.5900002</v>
      </c>
      <c r="AN441" s="7">
        <v>31766</v>
      </c>
      <c r="AO441" s="1">
        <f t="shared" si="136"/>
        <v>7.8416057817978571E-3</v>
      </c>
      <c r="AP441" s="8">
        <f t="shared" si="137"/>
        <v>9.0145110459286073</v>
      </c>
      <c r="AQ441" s="50">
        <f>AQ440</f>
        <v>0.41899999999999998</v>
      </c>
      <c r="AR441" s="15">
        <f t="shared" si="138"/>
        <v>0.47308839075190012</v>
      </c>
      <c r="AS441" s="15">
        <f t="shared" si="139"/>
        <v>2.9884608888477437E-3</v>
      </c>
      <c r="AT441">
        <f t="shared" si="140"/>
        <v>9.0807313098957034E-4</v>
      </c>
      <c r="AU441" s="3">
        <f t="shared" si="141"/>
        <v>8.4603789823578404E-4</v>
      </c>
    </row>
    <row r="442" spans="1:47" x14ac:dyDescent="0.25">
      <c r="A442" t="s">
        <v>37</v>
      </c>
      <c r="B442">
        <v>14.7180914133783</v>
      </c>
      <c r="C442">
        <v>1.34302995170569E-2</v>
      </c>
      <c r="D442">
        <v>14.977615778970501</v>
      </c>
      <c r="E442">
        <v>-22.127905694531499</v>
      </c>
      <c r="F442" s="1">
        <v>0</v>
      </c>
      <c r="G442" s="1">
        <v>0</v>
      </c>
      <c r="H442">
        <v>4.3866240152331697</v>
      </c>
      <c r="I442">
        <v>40.677218767923399</v>
      </c>
      <c r="J442">
        <v>39.817798790130396</v>
      </c>
      <c r="K442">
        <v>10.8094919149116</v>
      </c>
      <c r="L442">
        <v>65.416357340095004</v>
      </c>
      <c r="M442">
        <v>68.933852065297501</v>
      </c>
      <c r="N442">
        <v>88.777622380273897</v>
      </c>
      <c r="O442">
        <v>68.946132299777702</v>
      </c>
      <c r="P442">
        <v>160970.53842872201</v>
      </c>
      <c r="Q442">
        <v>207963.26312577</v>
      </c>
      <c r="R442">
        <v>57.991105815935498</v>
      </c>
      <c r="S442">
        <v>671.46949454496405</v>
      </c>
      <c r="T442">
        <v>0.28225149318835002</v>
      </c>
      <c r="U442">
        <v>9.35426019337181E-4</v>
      </c>
      <c r="V442">
        <v>0.998545720302352</v>
      </c>
      <c r="W442">
        <v>1.43182405495558E-5</v>
      </c>
      <c r="X442">
        <v>5.0453543776055997E-4</v>
      </c>
      <c r="Y442" s="1">
        <v>0</v>
      </c>
      <c r="Z442">
        <v>0.61115341125235301</v>
      </c>
      <c r="AA442">
        <v>4.9403913096654104E-4</v>
      </c>
      <c r="AB442">
        <v>6.9333195397788799E-3</v>
      </c>
      <c r="AC442" s="1">
        <v>0</v>
      </c>
      <c r="AD442" s="1">
        <v>0</v>
      </c>
      <c r="AE442" s="3">
        <v>1.0823126505920401E-3</v>
      </c>
      <c r="AF442" s="3">
        <v>2.6134796763318301E-3</v>
      </c>
      <c r="AG442" s="3">
        <v>4.9206331584758199E-3</v>
      </c>
      <c r="AH442">
        <v>2.4516126657200799</v>
      </c>
      <c r="AI442">
        <v>0.155059795493252</v>
      </c>
      <c r="AJ442">
        <v>1376.0585686356601</v>
      </c>
      <c r="AK442" t="s">
        <v>97</v>
      </c>
      <c r="AL442" t="s">
        <v>98</v>
      </c>
      <c r="AM442">
        <v>22809525295.349998</v>
      </c>
      <c r="AN442" s="7">
        <v>141700</v>
      </c>
      <c r="AO442" s="1">
        <f t="shared" si="136"/>
        <v>8.0370742873439368E-3</v>
      </c>
      <c r="AP442" s="8">
        <f t="shared" si="137"/>
        <v>9.2293824515366722</v>
      </c>
      <c r="AQ442" s="50">
        <f>AQ441</f>
        <v>0.41899999999999998</v>
      </c>
      <c r="AR442" s="15">
        <f t="shared" si="138"/>
        <v>0.59469948186270782</v>
      </c>
      <c r="AS442" s="15">
        <f t="shared" si="139"/>
        <v>-1.7327481851723614E-2</v>
      </c>
      <c r="AT442">
        <f t="shared" si="140"/>
        <v>1.0950479843830367E-3</v>
      </c>
      <c r="AU442" s="3">
        <f t="shared" si="141"/>
        <v>1.0823126505920401E-3</v>
      </c>
    </row>
    <row r="443" spans="1:47" x14ac:dyDescent="0.25">
      <c r="A443" t="s">
        <v>37</v>
      </c>
      <c r="B443">
        <v>17.7548776184912</v>
      </c>
      <c r="C443">
        <v>1.48434827462061E-2</v>
      </c>
      <c r="D443">
        <v>16.427611037447299</v>
      </c>
      <c r="E443">
        <v>-18.875475403250601</v>
      </c>
      <c r="F443" s="1">
        <v>0</v>
      </c>
      <c r="G443" s="1">
        <v>0</v>
      </c>
      <c r="H443">
        <v>4.4766976891682697</v>
      </c>
      <c r="I443">
        <v>63.459746590261297</v>
      </c>
      <c r="J443">
        <v>62.111192206152801</v>
      </c>
      <c r="K443">
        <v>26.3157075298789</v>
      </c>
      <c r="L443">
        <v>89.101894100893404</v>
      </c>
      <c r="M443">
        <v>70.526188516806698</v>
      </c>
      <c r="N443">
        <v>89.294549924411996</v>
      </c>
      <c r="O443">
        <v>68.015391310429493</v>
      </c>
      <c r="P443">
        <v>155209.378532056</v>
      </c>
      <c r="Q443">
        <v>197623.30069389899</v>
      </c>
      <c r="R443">
        <v>58.020770471903099</v>
      </c>
      <c r="S443">
        <v>682.13063104560104</v>
      </c>
      <c r="T443">
        <v>0.297502738033735</v>
      </c>
      <c r="U443">
        <v>8.2645723942891805E-4</v>
      </c>
      <c r="V443">
        <v>0.99877801092360696</v>
      </c>
      <c r="W443">
        <v>1.45997028697366E-5</v>
      </c>
      <c r="X443">
        <v>3.8093213409422298E-4</v>
      </c>
      <c r="Y443" s="1">
        <v>0</v>
      </c>
      <c r="Z443">
        <v>0.589342488601731</v>
      </c>
      <c r="AA443">
        <v>5.1301471228248896E-4</v>
      </c>
      <c r="AB443">
        <v>7.0315002604284397E-3</v>
      </c>
      <c r="AC443" s="1">
        <v>0</v>
      </c>
      <c r="AD443" s="1">
        <v>0</v>
      </c>
      <c r="AE443" s="3">
        <v>1.6426480670702699E-3</v>
      </c>
      <c r="AF443" s="3">
        <v>3.1884145094111401E-3</v>
      </c>
      <c r="AG443" s="3">
        <v>5.6563602738973996E-3</v>
      </c>
      <c r="AH443">
        <v>2.7168643000974901</v>
      </c>
      <c r="AI443">
        <v>0.17450874711221401</v>
      </c>
      <c r="AJ443">
        <v>1932.4846742155901</v>
      </c>
      <c r="AK443" t="s">
        <v>99</v>
      </c>
      <c r="AL443" t="s">
        <v>100</v>
      </c>
      <c r="AM443">
        <v>54018761685.540001</v>
      </c>
      <c r="AN443" s="7">
        <v>348038</v>
      </c>
      <c r="AO443" s="1">
        <f t="shared" si="136"/>
        <v>8.3882556339242055E-3</v>
      </c>
      <c r="AP443" s="8">
        <f t="shared" si="137"/>
        <v>9.6142551233141198</v>
      </c>
      <c r="AQ443" s="50">
        <f>AQ442</f>
        <v>0.41899999999999998</v>
      </c>
      <c r="AR443" s="15">
        <f t="shared" si="138"/>
        <v>0.84672420179868646</v>
      </c>
      <c r="AS443" s="15">
        <f t="shared" si="139"/>
        <v>8.0794862869491668E-2</v>
      </c>
      <c r="AT443">
        <f t="shared" si="140"/>
        <v>1.3359456794432675E-3</v>
      </c>
      <c r="AU443" s="3">
        <f t="shared" si="141"/>
        <v>1.6426480670702699E-3</v>
      </c>
    </row>
    <row r="444" spans="1:47" x14ac:dyDescent="0.25">
      <c r="A444" t="s">
        <v>37</v>
      </c>
      <c r="B444">
        <v>19.866518318511901</v>
      </c>
      <c r="C444">
        <v>1.756614056427E-2</v>
      </c>
      <c r="D444">
        <v>19.157476159225499</v>
      </c>
      <c r="E444">
        <v>-15.247432229353</v>
      </c>
      <c r="F444" s="1">
        <v>0</v>
      </c>
      <c r="G444" s="1">
        <v>0</v>
      </c>
      <c r="H444">
        <v>4.6502920450390803</v>
      </c>
      <c r="I444">
        <v>88.119688155598297</v>
      </c>
      <c r="J444">
        <v>84.954183469776197</v>
      </c>
      <c r="K444">
        <v>51.885308225358102</v>
      </c>
      <c r="L444">
        <v>114.30547111627099</v>
      </c>
      <c r="M444">
        <v>72.855679226446796</v>
      </c>
      <c r="N444">
        <v>91.110126385671293</v>
      </c>
      <c r="O444">
        <v>69.729402500337201</v>
      </c>
      <c r="P444">
        <v>152041.34219706801</v>
      </c>
      <c r="Q444">
        <v>192366.59825004899</v>
      </c>
      <c r="R444">
        <v>56.827273655787202</v>
      </c>
      <c r="S444">
        <v>685.41064526399998</v>
      </c>
      <c r="T444">
        <v>0.335109914329634</v>
      </c>
      <c r="U444">
        <v>6.5748304393211797E-4</v>
      </c>
      <c r="V444">
        <v>0.99897236807937695</v>
      </c>
      <c r="W444">
        <v>2.8523300458102301E-5</v>
      </c>
      <c r="X444">
        <v>3.4162557623231802E-4</v>
      </c>
      <c r="Y444" s="1">
        <v>0</v>
      </c>
      <c r="Z444">
        <v>0.53983904938162297</v>
      </c>
      <c r="AA444">
        <v>5.1343001544635095E-4</v>
      </c>
      <c r="AB444">
        <v>7.1047335998450601E-3</v>
      </c>
      <c r="AC444" s="1">
        <v>0</v>
      </c>
      <c r="AD444" s="1">
        <v>0</v>
      </c>
      <c r="AE444" s="3">
        <v>2.0139238248846301E-3</v>
      </c>
      <c r="AF444" s="3">
        <v>3.1657629773066301E-3</v>
      </c>
      <c r="AG444" s="3">
        <v>7.9341442307538906E-3</v>
      </c>
      <c r="AH444">
        <v>2.6032766483031402</v>
      </c>
      <c r="AI444">
        <v>0.169814061292485</v>
      </c>
      <c r="AJ444">
        <v>2504.8335067154699</v>
      </c>
      <c r="AK444" t="s">
        <v>101</v>
      </c>
      <c r="AL444" t="s">
        <v>102</v>
      </c>
      <c r="AM444">
        <v>111710551683.19</v>
      </c>
      <c r="AN444" s="7">
        <v>734738</v>
      </c>
      <c r="AO444" s="1">
        <f t="shared" si="136"/>
        <v>8.4472869507937354E-3</v>
      </c>
      <c r="AP444" s="47">
        <f t="shared" si="137"/>
        <v>9.678802679770893</v>
      </c>
      <c r="AQ444" s="50">
        <f>AQ443</f>
        <v>0.41899999999999998</v>
      </c>
      <c r="AR444" s="49">
        <f t="shared" si="138"/>
        <v>1.0525801564313078</v>
      </c>
      <c r="AS444" s="49">
        <f t="shared" si="139"/>
        <v>3.7011251032926573E-2</v>
      </c>
      <c r="AT444">
        <f t="shared" si="140"/>
        <v>1.3264546874914779E-3</v>
      </c>
      <c r="AU444" s="3">
        <f t="shared" si="141"/>
        <v>2.0139238248846301E-3</v>
      </c>
    </row>
    <row r="445" spans="1:47" x14ac:dyDescent="0.25">
      <c r="A445" t="s">
        <v>37</v>
      </c>
      <c r="B445">
        <v>23.036939071877502</v>
      </c>
      <c r="C445">
        <v>1.90976474376977E-2</v>
      </c>
      <c r="D445">
        <v>20.656872801518901</v>
      </c>
      <c r="E445">
        <v>-11.683370906802701</v>
      </c>
      <c r="F445" s="1">
        <v>0</v>
      </c>
      <c r="G445" s="1">
        <v>0</v>
      </c>
      <c r="H445">
        <v>4.7518666725244696</v>
      </c>
      <c r="I445">
        <v>111.513952874532</v>
      </c>
      <c r="J445">
        <v>108.780319321975</v>
      </c>
      <c r="K445">
        <v>69.356040132299199</v>
      </c>
      <c r="L445">
        <v>138.44811305722601</v>
      </c>
      <c r="M445">
        <v>74.282850202930703</v>
      </c>
      <c r="N445">
        <v>92.018820431177303</v>
      </c>
      <c r="O445">
        <v>68.577471250997306</v>
      </c>
      <c r="P445">
        <v>147805.21138033</v>
      </c>
      <c r="Q445">
        <v>184797.97104800999</v>
      </c>
      <c r="R445">
        <v>57.273351609512403</v>
      </c>
      <c r="S445">
        <v>692.56474888689502</v>
      </c>
      <c r="T445">
        <v>0.37445033665121102</v>
      </c>
      <c r="U445">
        <v>5.53198807584075E-4</v>
      </c>
      <c r="V445">
        <v>0.99902374627454404</v>
      </c>
      <c r="W445">
        <v>6.0868774394936801E-5</v>
      </c>
      <c r="X445">
        <v>3.6218614347657699E-4</v>
      </c>
      <c r="Y445" s="1">
        <v>0</v>
      </c>
      <c r="Z445">
        <v>0.49485547629054</v>
      </c>
      <c r="AA445">
        <v>5.2553214455996198E-4</v>
      </c>
      <c r="AB445">
        <v>7.2817748323948496E-3</v>
      </c>
      <c r="AC445" s="1">
        <v>0</v>
      </c>
      <c r="AD445" s="1">
        <v>0</v>
      </c>
      <c r="AE445" s="3">
        <v>2.6752514294989798E-3</v>
      </c>
      <c r="AF445" s="3">
        <v>3.8607854607808499E-3</v>
      </c>
      <c r="AG445" s="3">
        <v>8.6151843864693996E-3</v>
      </c>
      <c r="AH445">
        <v>3.0086040690975899</v>
      </c>
      <c r="AI445">
        <v>0.20182590259437699</v>
      </c>
      <c r="AJ445">
        <v>3242.7448615794401</v>
      </c>
      <c r="AK445" t="s">
        <v>103</v>
      </c>
      <c r="AL445" t="s">
        <v>104</v>
      </c>
      <c r="AM445">
        <v>187533774147.25</v>
      </c>
      <c r="AN445" s="7">
        <v>1268790</v>
      </c>
      <c r="AO445" s="1">
        <f t="shared" ref="AO445:AO450" si="142">AA445+AB445*$AO$414+AF445*AQ445+AG445*$AR$414</f>
        <v>8.915251846754348E-3</v>
      </c>
      <c r="AP445" s="47">
        <f t="shared" ref="AP445:AP450" si="143">100*(1-(1-AO445)^12)</f>
        <v>10.189003789175944</v>
      </c>
      <c r="AQ445" s="50">
        <f t="shared" ref="AQ445:AQ450" si="144">AQ444</f>
        <v>0.41899999999999998</v>
      </c>
      <c r="AR445" s="49">
        <f t="shared" ref="AR445:AR450" si="145">B445/AP445-1</f>
        <v>1.2609608896554017</v>
      </c>
      <c r="AS445" s="49">
        <f t="shared" ref="AS445:AS450" si="146">B445/D445-1</f>
        <v>0.11521909890366344</v>
      </c>
      <c r="AT445">
        <f t="shared" ref="AT445:AT450" si="147">AQ445*AF445</f>
        <v>1.617669108067176E-3</v>
      </c>
      <c r="AU445" s="3">
        <f t="shared" ref="AU445:AU450" si="148">AE445+AC445</f>
        <v>2.6752514294989798E-3</v>
      </c>
    </row>
    <row r="446" spans="1:47" x14ac:dyDescent="0.25">
      <c r="A446" t="s">
        <v>37</v>
      </c>
      <c r="B446">
        <v>23.5260946420807</v>
      </c>
      <c r="C446">
        <v>1.91694218978995E-2</v>
      </c>
      <c r="D446">
        <v>20.726512991328899</v>
      </c>
      <c r="E446">
        <v>-4.7183780614275896</v>
      </c>
      <c r="F446" s="1">
        <v>0</v>
      </c>
      <c r="G446" s="1">
        <v>0</v>
      </c>
      <c r="H446">
        <v>4.9215527389319904</v>
      </c>
      <c r="I446">
        <v>134.35639220589999</v>
      </c>
      <c r="J446">
        <v>129.53033651905301</v>
      </c>
      <c r="K446">
        <v>93.9067258199386</v>
      </c>
      <c r="L446">
        <v>162.84079077702199</v>
      </c>
      <c r="M446">
        <v>76.112580570691506</v>
      </c>
      <c r="N446">
        <v>92.987625817447693</v>
      </c>
      <c r="O446">
        <v>68.801737909123005</v>
      </c>
      <c r="P446">
        <v>139746.426098959</v>
      </c>
      <c r="Q446">
        <v>173136.50604019899</v>
      </c>
      <c r="R446">
        <v>58.107924872967203</v>
      </c>
      <c r="S446">
        <v>689.50912356725496</v>
      </c>
      <c r="T446">
        <v>0.42674554435476503</v>
      </c>
      <c r="U446">
        <v>5.7020420266239798E-4</v>
      </c>
      <c r="V446">
        <v>0.998930677583728</v>
      </c>
      <c r="W446">
        <v>5.3461514561114402E-5</v>
      </c>
      <c r="X446">
        <v>4.45656699048143E-4</v>
      </c>
      <c r="Y446" s="1">
        <v>0</v>
      </c>
      <c r="Z446">
        <v>0.44230670570337799</v>
      </c>
      <c r="AA446">
        <v>5.3336570831535597E-4</v>
      </c>
      <c r="AB446">
        <v>7.3512758162872496E-3</v>
      </c>
      <c r="AC446" s="1">
        <v>0</v>
      </c>
      <c r="AD446" s="1">
        <v>0</v>
      </c>
      <c r="AE446" s="3">
        <v>3.0457009970998599E-3</v>
      </c>
      <c r="AF446" s="3">
        <v>4.1005745360920302E-3</v>
      </c>
      <c r="AG446" s="3">
        <v>8.2391844052498095E-3</v>
      </c>
      <c r="AH446">
        <v>3.0720140737710802</v>
      </c>
      <c r="AI446">
        <v>0.21224763795761201</v>
      </c>
      <c r="AJ446">
        <v>4179.3253752798701</v>
      </c>
      <c r="AK446" t="s">
        <v>105</v>
      </c>
      <c r="AL446" t="s">
        <v>106</v>
      </c>
      <c r="AM446">
        <v>229876023357.91</v>
      </c>
      <c r="AN446" s="7">
        <v>1644951</v>
      </c>
      <c r="AO446" s="1">
        <f t="shared" si="142"/>
        <v>9.0881929480850603E-3</v>
      </c>
      <c r="AP446" s="47">
        <f t="shared" si="143"/>
        <v>10.376884166323707</v>
      </c>
      <c r="AQ446" s="50">
        <f t="shared" si="144"/>
        <v>0.41899999999999998</v>
      </c>
      <c r="AR446" s="49">
        <f t="shared" si="145"/>
        <v>1.2671636557754367</v>
      </c>
      <c r="AS446" s="49">
        <f t="shared" si="146"/>
        <v>0.13507248671896854</v>
      </c>
      <c r="AT446">
        <f t="shared" si="147"/>
        <v>1.7181407306225607E-3</v>
      </c>
      <c r="AU446" s="3">
        <f t="shared" si="148"/>
        <v>3.0457009970998599E-3</v>
      </c>
    </row>
    <row r="447" spans="1:47" x14ac:dyDescent="0.25">
      <c r="A447" t="s">
        <v>37</v>
      </c>
      <c r="B447">
        <v>24.912504407776598</v>
      </c>
      <c r="C447">
        <v>2.0691098276487001E-2</v>
      </c>
      <c r="D447">
        <v>22.189818904156301</v>
      </c>
      <c r="E447">
        <v>1.21927208720421</v>
      </c>
      <c r="F447" s="1">
        <v>0</v>
      </c>
      <c r="G447" s="1">
        <v>0</v>
      </c>
      <c r="H447">
        <v>5.0452422121369098</v>
      </c>
      <c r="I447">
        <v>157.25943894062499</v>
      </c>
      <c r="J447">
        <v>153.601071929401</v>
      </c>
      <c r="K447">
        <v>112.439347185345</v>
      </c>
      <c r="L447">
        <v>187.09450629755599</v>
      </c>
      <c r="M447">
        <v>77.0044345505856</v>
      </c>
      <c r="N447">
        <v>93.706482110687006</v>
      </c>
      <c r="O447">
        <v>67.868716050157801</v>
      </c>
      <c r="P447">
        <v>133357.19422271699</v>
      </c>
      <c r="Q447">
        <v>165497.31040596499</v>
      </c>
      <c r="R447">
        <v>59.562033377661798</v>
      </c>
      <c r="S447">
        <v>691.49949930794196</v>
      </c>
      <c r="T447">
        <v>0.48856764642445599</v>
      </c>
      <c r="U447">
        <v>6.5053437440230997E-4</v>
      </c>
      <c r="V447">
        <v>0.99880191222618597</v>
      </c>
      <c r="W447">
        <v>7.1457254410717798E-5</v>
      </c>
      <c r="X447">
        <v>4.7609614500070899E-4</v>
      </c>
      <c r="Y447" s="1">
        <v>0</v>
      </c>
      <c r="Z447">
        <v>0.372051970798772</v>
      </c>
      <c r="AA447">
        <v>5.3554207283828897E-4</v>
      </c>
      <c r="AB447">
        <v>7.4088913412269902E-3</v>
      </c>
      <c r="AC447" s="1">
        <v>0</v>
      </c>
      <c r="AD447" s="1">
        <v>0</v>
      </c>
      <c r="AE447" s="3">
        <v>3.6822756029022299E-3</v>
      </c>
      <c r="AF447" s="3">
        <v>4.8411483450823099E-3</v>
      </c>
      <c r="AG447" s="3">
        <v>9.0645240718724499E-3</v>
      </c>
      <c r="AH447">
        <v>3.4015062170786901</v>
      </c>
      <c r="AI447">
        <v>0.24169988976210899</v>
      </c>
      <c r="AJ447">
        <v>5126.9425768871097</v>
      </c>
      <c r="AK447" t="s">
        <v>107</v>
      </c>
      <c r="AL447" t="s">
        <v>108</v>
      </c>
      <c r="AM447">
        <v>220627609051.20001</v>
      </c>
      <c r="AN447" s="7">
        <v>1654411</v>
      </c>
      <c r="AO447" s="1">
        <f t="shared" si="142"/>
        <v>9.4542521767688771E-3</v>
      </c>
      <c r="AP447" s="47">
        <f t="shared" si="143"/>
        <v>10.773377085868518</v>
      </c>
      <c r="AQ447" s="50">
        <f t="shared" si="144"/>
        <v>0.41899999999999998</v>
      </c>
      <c r="AR447" s="49">
        <f t="shared" si="145"/>
        <v>1.3124136665052255</v>
      </c>
      <c r="AS447" s="49">
        <f t="shared" si="146"/>
        <v>0.12269976223692036</v>
      </c>
      <c r="AT447">
        <f t="shared" si="147"/>
        <v>2.0284411565894877E-3</v>
      </c>
      <c r="AU447" s="3">
        <f t="shared" si="148"/>
        <v>3.6822756029022299E-3</v>
      </c>
    </row>
    <row r="448" spans="1:47" x14ac:dyDescent="0.25">
      <c r="A448" t="s">
        <v>37</v>
      </c>
      <c r="B448">
        <v>25.7412848235812</v>
      </c>
      <c r="C448">
        <v>2.2399132164440099E-2</v>
      </c>
      <c r="D448">
        <v>23.802812554171101</v>
      </c>
      <c r="E448">
        <v>6.2681541287499503</v>
      </c>
      <c r="F448" s="1">
        <v>0</v>
      </c>
      <c r="G448" s="1">
        <v>0</v>
      </c>
      <c r="H448">
        <v>5.1600056094354398</v>
      </c>
      <c r="I448">
        <v>180.275411448488</v>
      </c>
      <c r="J448">
        <v>174.77674717657399</v>
      </c>
      <c r="K448">
        <v>130.25655190232601</v>
      </c>
      <c r="L448">
        <v>211.564975776854</v>
      </c>
      <c r="M448">
        <v>77.487452171660394</v>
      </c>
      <c r="N448">
        <v>94.125133187165304</v>
      </c>
      <c r="O448">
        <v>65.618392678755399</v>
      </c>
      <c r="P448">
        <v>127100.36568904101</v>
      </c>
      <c r="Q448">
        <v>158608.34799825799</v>
      </c>
      <c r="R448">
        <v>62.295944055647702</v>
      </c>
      <c r="S448">
        <v>691.01652542282204</v>
      </c>
      <c r="T448">
        <v>0.53704287376802295</v>
      </c>
      <c r="U448">
        <v>6.9265441761859402E-4</v>
      </c>
      <c r="V448">
        <v>0.99880624886668601</v>
      </c>
      <c r="W448">
        <v>7.9117363206238802E-5</v>
      </c>
      <c r="X448">
        <v>4.2197935248894499E-4</v>
      </c>
      <c r="Y448" s="1">
        <v>0</v>
      </c>
      <c r="Z448">
        <v>0.316297895844733</v>
      </c>
      <c r="AA448">
        <v>5.3993007303307101E-4</v>
      </c>
      <c r="AB448">
        <v>7.6827984926219799E-3</v>
      </c>
      <c r="AC448" s="1">
        <v>0</v>
      </c>
      <c r="AD448" s="1">
        <v>0</v>
      </c>
      <c r="AE448" s="3">
        <v>4.2478946339110004E-3</v>
      </c>
      <c r="AF448" s="3">
        <v>5.94406485439766E-3</v>
      </c>
      <c r="AG448" s="3">
        <v>9.9286610949481293E-3</v>
      </c>
      <c r="AH448">
        <v>4.0681262345743496</v>
      </c>
      <c r="AI448">
        <v>0.295132457905252</v>
      </c>
      <c r="AJ448">
        <v>6428.4833779312203</v>
      </c>
      <c r="AK448" t="s">
        <v>109</v>
      </c>
      <c r="AL448" t="s">
        <v>110</v>
      </c>
      <c r="AM448">
        <v>164086953405.64999</v>
      </c>
      <c r="AN448" s="7">
        <v>1291003</v>
      </c>
      <c r="AO448" s="1">
        <f t="shared" si="142"/>
        <v>1.0175495845164133E-2</v>
      </c>
      <c r="AP448" s="47">
        <f t="shared" si="143"/>
        <v>11.549882873762151</v>
      </c>
      <c r="AQ448" s="50">
        <f t="shared" si="144"/>
        <v>0.41899999999999998</v>
      </c>
      <c r="AR448" s="49">
        <f t="shared" si="145"/>
        <v>1.2287052695623117</v>
      </c>
      <c r="AS448" s="49">
        <f t="shared" si="146"/>
        <v>8.1438790689061236E-2</v>
      </c>
      <c r="AT448">
        <f t="shared" si="147"/>
        <v>2.4905631739926192E-3</v>
      </c>
      <c r="AU448" s="3">
        <f t="shared" si="148"/>
        <v>4.2478946339110004E-3</v>
      </c>
    </row>
    <row r="449" spans="1:47" x14ac:dyDescent="0.25">
      <c r="A449" t="s">
        <v>37</v>
      </c>
      <c r="B449">
        <v>24.785336771832799</v>
      </c>
      <c r="C449">
        <v>2.2634602414965E-2</v>
      </c>
      <c r="D449">
        <v>24.0227602413634</v>
      </c>
      <c r="E449">
        <v>15.008140403414099</v>
      </c>
      <c r="F449" s="1">
        <v>0</v>
      </c>
      <c r="G449" s="1">
        <v>0</v>
      </c>
      <c r="H449">
        <v>5.3242112174097898</v>
      </c>
      <c r="I449">
        <v>202.648613937721</v>
      </c>
      <c r="J449">
        <v>194.96208390099201</v>
      </c>
      <c r="K449">
        <v>152.89170654458999</v>
      </c>
      <c r="L449">
        <v>236.02305390192001</v>
      </c>
      <c r="M449">
        <v>78.536740285738802</v>
      </c>
      <c r="N449">
        <v>94.441882759288305</v>
      </c>
      <c r="O449">
        <v>64.419589502188202</v>
      </c>
      <c r="P449">
        <v>119116.27256950201</v>
      </c>
      <c r="Q449">
        <v>149260.082774571</v>
      </c>
      <c r="R449">
        <v>64.443588038308306</v>
      </c>
      <c r="S449">
        <v>683.06488136886901</v>
      </c>
      <c r="T449">
        <v>0.57187144127806799</v>
      </c>
      <c r="U449">
        <v>6.679230737559E-4</v>
      </c>
      <c r="V449">
        <v>0.99868875500674303</v>
      </c>
      <c r="W449">
        <v>1.02933933236547E-4</v>
      </c>
      <c r="X449">
        <v>5.4038798626385295E-4</v>
      </c>
      <c r="Y449" s="1">
        <v>0</v>
      </c>
      <c r="Z449">
        <v>0.279699368699586</v>
      </c>
      <c r="AA449">
        <v>5.4730487876613601E-4</v>
      </c>
      <c r="AB449">
        <v>7.8706872093447702E-3</v>
      </c>
      <c r="AC449" s="1">
        <v>0</v>
      </c>
      <c r="AD449" s="1">
        <v>0</v>
      </c>
      <c r="AE449" s="3">
        <v>4.2937085870341498E-3</v>
      </c>
      <c r="AF449" s="3">
        <v>6.4739378390019399E-3</v>
      </c>
      <c r="AG449" s="3">
        <v>9.9230871883049399E-3</v>
      </c>
      <c r="AH449">
        <v>4.5108941524476096</v>
      </c>
      <c r="AI449">
        <v>0.32499118608722699</v>
      </c>
      <c r="AJ449">
        <v>7879.8189734710404</v>
      </c>
      <c r="AK449" t="s">
        <v>111</v>
      </c>
      <c r="AL449" t="s">
        <v>112</v>
      </c>
      <c r="AM449">
        <v>101100174575.91</v>
      </c>
      <c r="AN449" s="7">
        <v>848752</v>
      </c>
      <c r="AO449" s="1">
        <f t="shared" si="142"/>
        <v>1.0579623937998587E-2</v>
      </c>
      <c r="AP449" s="47">
        <f t="shared" si="143"/>
        <v>11.982262776314734</v>
      </c>
      <c r="AQ449" s="50">
        <f t="shared" si="144"/>
        <v>0.41899999999999998</v>
      </c>
      <c r="AR449" s="49">
        <f t="shared" si="145"/>
        <v>1.0685021881531278</v>
      </c>
      <c r="AS449" s="49">
        <f t="shared" si="146"/>
        <v>3.1743917968109381E-2</v>
      </c>
      <c r="AT449">
        <f t="shared" si="147"/>
        <v>2.7125799545418129E-3</v>
      </c>
      <c r="AU449" s="3">
        <f t="shared" si="148"/>
        <v>4.2937085870341498E-3</v>
      </c>
    </row>
    <row r="450" spans="1:47" x14ac:dyDescent="0.25">
      <c r="A450" t="s">
        <v>37</v>
      </c>
      <c r="B450">
        <v>19.195829809296502</v>
      </c>
      <c r="C450">
        <v>1.9010621614196199E-2</v>
      </c>
      <c r="D450">
        <v>20.572359541447899</v>
      </c>
      <c r="E450">
        <v>24.721876056449801</v>
      </c>
      <c r="F450" s="1">
        <v>0</v>
      </c>
      <c r="G450" s="1">
        <v>0</v>
      </c>
      <c r="H450">
        <v>6.0990447916879003</v>
      </c>
      <c r="I450">
        <v>252.91187692900499</v>
      </c>
      <c r="J450">
        <v>219.612157576794</v>
      </c>
      <c r="K450">
        <v>230.64421082777801</v>
      </c>
      <c r="L450">
        <v>292.34309576690299</v>
      </c>
      <c r="M450">
        <v>91.6626104502716</v>
      </c>
      <c r="N450">
        <v>93.386670693506005</v>
      </c>
      <c r="O450">
        <v>69.232150227840805</v>
      </c>
      <c r="P450">
        <v>100343.49392823401</v>
      </c>
      <c r="Q450">
        <v>126155.020602087</v>
      </c>
      <c r="R450">
        <v>57.470169030151801</v>
      </c>
      <c r="S450">
        <v>646.16762411897105</v>
      </c>
      <c r="T450">
        <v>0.440190132206907</v>
      </c>
      <c r="U450">
        <v>1.2780488508698699E-3</v>
      </c>
      <c r="V450">
        <v>0.99752662303655704</v>
      </c>
      <c r="W450">
        <v>1.1210867510866001E-4</v>
      </c>
      <c r="X450">
        <v>1.08321943746355E-3</v>
      </c>
      <c r="Y450" s="1">
        <v>0</v>
      </c>
      <c r="Z450">
        <v>0.345177721737636</v>
      </c>
      <c r="AA450">
        <v>6.78280132450848E-4</v>
      </c>
      <c r="AB450">
        <v>7.2782856705790903E-3</v>
      </c>
      <c r="AC450" s="1">
        <v>0</v>
      </c>
      <c r="AD450" s="1">
        <v>0</v>
      </c>
      <c r="AE450" s="3">
        <v>2.4250092152164398E-3</v>
      </c>
      <c r="AF450" s="3">
        <v>3.9928131642862101E-3</v>
      </c>
      <c r="AG450" s="3">
        <v>8.6291794181069196E-3</v>
      </c>
      <c r="AH450">
        <v>2.7890390276992898</v>
      </c>
      <c r="AI450">
        <v>0.213843846428423</v>
      </c>
      <c r="AJ450">
        <v>12814.3301058818</v>
      </c>
      <c r="AK450" t="s">
        <v>113</v>
      </c>
      <c r="AL450" t="s">
        <v>114</v>
      </c>
      <c r="AM450">
        <v>135044883059.46001</v>
      </c>
      <c r="AN450" s="7">
        <v>1345826</v>
      </c>
      <c r="AO450" s="1">
        <f t="shared" si="142"/>
        <v>9.1200745219253247E-3</v>
      </c>
      <c r="AP450" s="47">
        <f t="shared" si="143"/>
        <v>10.411480428824483</v>
      </c>
      <c r="AQ450" s="50">
        <f t="shared" si="144"/>
        <v>0.41899999999999998</v>
      </c>
      <c r="AR450" s="49">
        <f t="shared" si="145"/>
        <v>0.84371760966406817</v>
      </c>
      <c r="AS450" s="49">
        <f t="shared" si="146"/>
        <v>-6.6911611639785429E-2</v>
      </c>
      <c r="AT450">
        <f t="shared" si="147"/>
        <v>1.672988715835922E-3</v>
      </c>
      <c r="AU450" s="3">
        <f t="shared" si="148"/>
        <v>2.4250092152164398E-3</v>
      </c>
    </row>
    <row r="451" spans="1:47" x14ac:dyDescent="0.25">
      <c r="AN451" s="7">
        <f>SUM(AN439:AN450)</f>
        <v>9317425</v>
      </c>
    </row>
    <row r="455" spans="1:47" x14ac:dyDescent="0.25">
      <c r="A455" t="s">
        <v>0</v>
      </c>
      <c r="B455" t="s">
        <v>1</v>
      </c>
      <c r="C455" t="s">
        <v>2</v>
      </c>
      <c r="D455" t="s">
        <v>3</v>
      </c>
      <c r="E455" t="s">
        <v>5</v>
      </c>
      <c r="F455" t="s">
        <v>6</v>
      </c>
      <c r="G455" t="s">
        <v>208</v>
      </c>
      <c r="H455" t="s">
        <v>7</v>
      </c>
      <c r="I455" t="s">
        <v>8</v>
      </c>
      <c r="J455" t="s">
        <v>134</v>
      </c>
      <c r="K455" t="s">
        <v>143</v>
      </c>
      <c r="L455" t="s">
        <v>9</v>
      </c>
      <c r="M455" t="s">
        <v>10</v>
      </c>
      <c r="N455" t="s">
        <v>11</v>
      </c>
      <c r="O455" t="s">
        <v>13</v>
      </c>
      <c r="P455" t="s">
        <v>14</v>
      </c>
      <c r="Q455" t="s">
        <v>15</v>
      </c>
      <c r="R455" t="s">
        <v>16</v>
      </c>
      <c r="S455" t="s">
        <v>17</v>
      </c>
      <c r="T455" t="s">
        <v>18</v>
      </c>
      <c r="U455" t="s">
        <v>20</v>
      </c>
      <c r="V455" t="s">
        <v>21</v>
      </c>
      <c r="W455" t="s">
        <v>22</v>
      </c>
      <c r="X455" t="s">
        <v>23</v>
      </c>
      <c r="Y455" t="s">
        <v>24</v>
      </c>
      <c r="Z455" t="s">
        <v>25</v>
      </c>
      <c r="AA455" t="s">
        <v>26</v>
      </c>
      <c r="AB455" t="s">
        <v>27</v>
      </c>
      <c r="AC455" t="s">
        <v>120</v>
      </c>
      <c r="AD455" t="s">
        <v>28</v>
      </c>
      <c r="AE455" s="3" t="s">
        <v>29</v>
      </c>
      <c r="AF455" s="3" t="s">
        <v>233</v>
      </c>
      <c r="AG455" s="3" t="s">
        <v>30</v>
      </c>
      <c r="AH455" t="s">
        <v>31</v>
      </c>
      <c r="AI455" t="s">
        <v>32</v>
      </c>
      <c r="AJ455" t="s">
        <v>33</v>
      </c>
      <c r="AK455" t="s">
        <v>34</v>
      </c>
      <c r="AL455" t="s">
        <v>35</v>
      </c>
      <c r="AM455" t="s">
        <v>36</v>
      </c>
      <c r="AP455" t="s">
        <v>209</v>
      </c>
      <c r="AQ455" t="s">
        <v>253</v>
      </c>
    </row>
    <row r="456" spans="1:47" x14ac:dyDescent="0.25">
      <c r="A456" t="s">
        <v>37</v>
      </c>
      <c r="B456">
        <v>0.41276812271500102</v>
      </c>
      <c r="C456">
        <v>6.0654794226388598E-4</v>
      </c>
      <c r="D456">
        <v>0.72543429062498199</v>
      </c>
      <c r="E456">
        <v>-62.831344755202302</v>
      </c>
      <c r="F456" s="1">
        <v>0</v>
      </c>
      <c r="G456" s="1">
        <v>0</v>
      </c>
      <c r="H456">
        <v>4.2690278659527197</v>
      </c>
      <c r="I456">
        <v>-57.152402924008101</v>
      </c>
      <c r="J456">
        <v>-125.17727380941</v>
      </c>
      <c r="K456">
        <v>-58.048453459634203</v>
      </c>
      <c r="L456">
        <v>-40.132695077401799</v>
      </c>
      <c r="M456">
        <v>1</v>
      </c>
      <c r="N456">
        <v>94.245091801947893</v>
      </c>
      <c r="O456">
        <v>93.890920042270594</v>
      </c>
      <c r="P456">
        <v>234611.37252415801</v>
      </c>
      <c r="Q456">
        <v>281155.20222357498</v>
      </c>
      <c r="R456">
        <v>83.580744851061695</v>
      </c>
      <c r="S456">
        <v>687.29473113435904</v>
      </c>
      <c r="T456">
        <v>0.56583023181552095</v>
      </c>
      <c r="U456">
        <v>0.27532173348115302</v>
      </c>
      <c r="V456" s="1">
        <v>0</v>
      </c>
      <c r="W456">
        <v>0.32487054587653702</v>
      </c>
      <c r="X456">
        <v>0.39980772064230902</v>
      </c>
      <c r="Y456" s="1">
        <v>0</v>
      </c>
      <c r="Z456">
        <v>0.23419649706523299</v>
      </c>
      <c r="AA456">
        <v>2.6726074256518801E-4</v>
      </c>
      <c r="AB456" s="1">
        <v>3.4192299348739298E-4</v>
      </c>
      <c r="AC456" s="1">
        <v>0</v>
      </c>
      <c r="AD456" s="1">
        <v>0</v>
      </c>
      <c r="AE456" s="3">
        <v>0</v>
      </c>
      <c r="AF456" s="3">
        <v>0</v>
      </c>
      <c r="AG456" s="3">
        <v>0</v>
      </c>
      <c r="AH456">
        <v>0.46820518827324398</v>
      </c>
      <c r="AI456">
        <v>-4.2346185533091902E-4</v>
      </c>
      <c r="AJ456">
        <v>0.79738781183658403</v>
      </c>
      <c r="AK456">
        <v>1</v>
      </c>
      <c r="AL456">
        <v>4612928806.5699997</v>
      </c>
      <c r="AM456">
        <v>19662</v>
      </c>
      <c r="AN456" s="3">
        <f>SUM(AA456,AB456*AQ456,AF456*AP456)</f>
        <v>6.0918373605258098E-4</v>
      </c>
      <c r="AO456">
        <f>100*(1-(1-AN456)^12)</f>
        <v>0.72857615817493171</v>
      </c>
      <c r="AP456" s="15">
        <v>1</v>
      </c>
      <c r="AQ456" s="15">
        <v>1</v>
      </c>
      <c r="AR456" s="15">
        <f>B456/AO456-1</f>
        <v>-0.43345919560560875</v>
      </c>
    </row>
    <row r="457" spans="1:47" x14ac:dyDescent="0.25">
      <c r="A457" t="s">
        <v>37</v>
      </c>
      <c r="B457">
        <v>0.911579467203671</v>
      </c>
      <c r="C457">
        <v>8.7625958888186601E-4</v>
      </c>
      <c r="D457">
        <v>1.04645859581437</v>
      </c>
      <c r="E457">
        <v>-56.991003538222699</v>
      </c>
      <c r="F457" s="1">
        <v>0</v>
      </c>
      <c r="G457" s="1">
        <v>0</v>
      </c>
      <c r="H457">
        <v>4.2756735283741101</v>
      </c>
      <c r="I457">
        <v>-57.8692152424249</v>
      </c>
      <c r="J457">
        <v>-127.91822002022001</v>
      </c>
      <c r="K457">
        <v>-58.7891390203783</v>
      </c>
      <c r="L457">
        <v>-40.681256676440597</v>
      </c>
      <c r="M457">
        <v>2</v>
      </c>
      <c r="N457">
        <v>94.594678917519303</v>
      </c>
      <c r="O457">
        <v>94.132111229436006</v>
      </c>
      <c r="P457">
        <v>232319.96319990599</v>
      </c>
      <c r="Q457">
        <v>278927.48754802701</v>
      </c>
      <c r="R457">
        <v>83.693937406603098</v>
      </c>
      <c r="S457">
        <v>687.23725429783303</v>
      </c>
      <c r="T457">
        <v>0.58614136586504695</v>
      </c>
      <c r="U457">
        <v>0.26314338269069198</v>
      </c>
      <c r="V457" s="1">
        <v>0</v>
      </c>
      <c r="W457">
        <v>0.309655969847763</v>
      </c>
      <c r="X457">
        <v>0.42720064746154301</v>
      </c>
      <c r="Y457" s="1">
        <v>0</v>
      </c>
      <c r="Z457">
        <v>0.206659926817538</v>
      </c>
      <c r="AA457">
        <v>2.6857465548785702E-4</v>
      </c>
      <c r="AB457" s="1">
        <v>6.1263097905731999E-4</v>
      </c>
      <c r="AC457" s="1">
        <v>0</v>
      </c>
      <c r="AD457" s="1">
        <v>0</v>
      </c>
      <c r="AE457" s="3">
        <v>0</v>
      </c>
      <c r="AF457" s="3">
        <v>0</v>
      </c>
      <c r="AG457" s="3">
        <v>0</v>
      </c>
      <c r="AH457">
        <v>1.20090636923471E-2</v>
      </c>
      <c r="AI457">
        <v>-5.4926575857334602E-4</v>
      </c>
      <c r="AJ457">
        <v>1.4006972245882601</v>
      </c>
      <c r="AK457">
        <v>2</v>
      </c>
      <c r="AL457">
        <v>5972249293.9799995</v>
      </c>
      <c r="AM457">
        <v>25707</v>
      </c>
      <c r="AN457" s="3">
        <f t="shared" ref="AN457:AN520" si="149">SUM(AA457,AB457*AQ457,AF457*AP457)</f>
        <v>8.8120563454517696E-4</v>
      </c>
      <c r="AO457">
        <f t="shared" ref="AO457:AO520" si="150">100*(1-(1-AN457)^12)</f>
        <v>1.05233673149292</v>
      </c>
      <c r="AP457" s="15">
        <v>1</v>
      </c>
      <c r="AQ457" s="15">
        <f>AQ456</f>
        <v>1</v>
      </c>
      <c r="AR457" s="15">
        <f t="shared" ref="AR457:AR520" si="151">B457/AO457-1</f>
        <v>-0.13375686705296375</v>
      </c>
    </row>
    <row r="458" spans="1:47" x14ac:dyDescent="0.25">
      <c r="A458" t="s">
        <v>37</v>
      </c>
      <c r="B458">
        <v>1.2166642435497901</v>
      </c>
      <c r="C458">
        <v>1.15532641946046E-3</v>
      </c>
      <c r="D458">
        <v>1.3776159993530299</v>
      </c>
      <c r="E458">
        <v>-55.570871895413703</v>
      </c>
      <c r="F458" s="1">
        <v>0</v>
      </c>
      <c r="G458" s="1">
        <v>0</v>
      </c>
      <c r="H458">
        <v>4.2730909700637802</v>
      </c>
      <c r="I458">
        <v>-58.016628930900602</v>
      </c>
      <c r="J458">
        <v>-128.57534146139199</v>
      </c>
      <c r="K458">
        <v>-58.970681551250102</v>
      </c>
      <c r="L458">
        <v>-40.646594966517902</v>
      </c>
      <c r="M458">
        <v>3</v>
      </c>
      <c r="N458">
        <v>94.882340025771398</v>
      </c>
      <c r="O458">
        <v>94.147633062637794</v>
      </c>
      <c r="P458">
        <v>229867.537962765</v>
      </c>
      <c r="Q458">
        <v>277337.011959586</v>
      </c>
      <c r="R458">
        <v>83.817522653137203</v>
      </c>
      <c r="S458">
        <v>687.42330972273601</v>
      </c>
      <c r="T458">
        <v>0.60211795726745798</v>
      </c>
      <c r="U458">
        <v>0.25343191002327597</v>
      </c>
      <c r="V458" s="1">
        <v>0</v>
      </c>
      <c r="W458">
        <v>0.30419454452475703</v>
      </c>
      <c r="X458">
        <v>0.442373545451965</v>
      </c>
      <c r="Y458" s="1">
        <v>0</v>
      </c>
      <c r="Z458">
        <v>0.18946109312196899</v>
      </c>
      <c r="AA458">
        <v>2.69551772483115E-4</v>
      </c>
      <c r="AB458" s="1">
        <v>8.9274400419878997E-4</v>
      </c>
      <c r="AC458" s="1">
        <v>0</v>
      </c>
      <c r="AD458" s="1">
        <v>0</v>
      </c>
      <c r="AE458" s="3">
        <v>0</v>
      </c>
      <c r="AF458" s="3">
        <v>0</v>
      </c>
      <c r="AG458" s="3">
        <v>0</v>
      </c>
      <c r="AH458">
        <v>0.52441747383230597</v>
      </c>
      <c r="AI458">
        <v>7.9450343803669904E-4</v>
      </c>
      <c r="AJ458">
        <v>3.17945922912849</v>
      </c>
      <c r="AK458">
        <v>3</v>
      </c>
      <c r="AL458">
        <v>6889589847.8199997</v>
      </c>
      <c r="AM458">
        <v>29972</v>
      </c>
      <c r="AN458" s="3">
        <f t="shared" si="149"/>
        <v>1.162295776681905E-3</v>
      </c>
      <c r="AO458">
        <f t="shared" si="150"/>
        <v>1.3858732381321293</v>
      </c>
      <c r="AP458" s="15">
        <v>1</v>
      </c>
      <c r="AQ458" s="15">
        <f t="shared" ref="AQ458:AQ497" si="152">AQ457</f>
        <v>1</v>
      </c>
      <c r="AR458" s="15">
        <f t="shared" si="151"/>
        <v>-0.12209557838810559</v>
      </c>
    </row>
    <row r="459" spans="1:47" x14ac:dyDescent="0.25">
      <c r="A459" t="s">
        <v>37</v>
      </c>
      <c r="B459">
        <v>1.28557969471444</v>
      </c>
      <c r="C459">
        <v>1.4562161215381001E-3</v>
      </c>
      <c r="D459">
        <v>1.73353132821392</v>
      </c>
      <c r="E459">
        <v>-55.264740933247602</v>
      </c>
      <c r="F459" s="1">
        <v>0</v>
      </c>
      <c r="G459" s="1">
        <v>0</v>
      </c>
      <c r="H459">
        <v>4.2553979162369204</v>
      </c>
      <c r="I459">
        <v>-57.992289622997198</v>
      </c>
      <c r="J459">
        <v>-127.18121901184</v>
      </c>
      <c r="K459">
        <v>-59.052152364596203</v>
      </c>
      <c r="L459">
        <v>-40.766189386075602</v>
      </c>
      <c r="M459">
        <v>4</v>
      </c>
      <c r="N459">
        <v>95.050493889299005</v>
      </c>
      <c r="O459">
        <v>93.815331885974004</v>
      </c>
      <c r="P459">
        <v>231792.28286119801</v>
      </c>
      <c r="Q459">
        <v>280875.54520026501</v>
      </c>
      <c r="R459">
        <v>83.900816609372299</v>
      </c>
      <c r="S459">
        <v>687.44022007470301</v>
      </c>
      <c r="T459">
        <v>0.60815417468772603</v>
      </c>
      <c r="U459">
        <v>0.24746909712454601</v>
      </c>
      <c r="V459" s="1">
        <v>0</v>
      </c>
      <c r="W459">
        <v>0.307697333738292</v>
      </c>
      <c r="X459">
        <v>0.44483356913716099</v>
      </c>
      <c r="Y459" s="1">
        <v>0</v>
      </c>
      <c r="Z459">
        <v>0.17889455491109801</v>
      </c>
      <c r="AA459">
        <v>2.7102679898438701E-4</v>
      </c>
      <c r="AB459">
        <v>1.1944389992755301E-3</v>
      </c>
      <c r="AC459" s="1">
        <v>0</v>
      </c>
      <c r="AD459" s="1">
        <v>0</v>
      </c>
      <c r="AE459" s="3">
        <v>0</v>
      </c>
      <c r="AF459" s="3">
        <v>0</v>
      </c>
      <c r="AG459" s="3">
        <v>0</v>
      </c>
      <c r="AH459">
        <v>1.4804558844459601</v>
      </c>
      <c r="AI459">
        <v>4.5901797223602998E-3</v>
      </c>
      <c r="AJ459">
        <v>7.4234623182537103</v>
      </c>
      <c r="AK459">
        <v>4</v>
      </c>
      <c r="AL459">
        <v>7185792560.9799995</v>
      </c>
      <c r="AM459">
        <v>31001</v>
      </c>
      <c r="AN459" s="3">
        <f t="shared" si="149"/>
        <v>1.4654657982599171E-3</v>
      </c>
      <c r="AO459">
        <f t="shared" si="150"/>
        <v>1.7444538749399441</v>
      </c>
      <c r="AP459" s="15">
        <v>1</v>
      </c>
      <c r="AQ459" s="15">
        <f t="shared" si="152"/>
        <v>1</v>
      </c>
      <c r="AR459" s="15">
        <f t="shared" si="151"/>
        <v>-0.26304747108392401</v>
      </c>
    </row>
    <row r="460" spans="1:47" x14ac:dyDescent="0.25">
      <c r="A460" t="s">
        <v>37</v>
      </c>
      <c r="B460">
        <v>2.11713308852348</v>
      </c>
      <c r="C460">
        <v>1.8738439791138801E-3</v>
      </c>
      <c r="D460">
        <v>2.22558239562917</v>
      </c>
      <c r="E460">
        <v>-52.472256468918303</v>
      </c>
      <c r="F460" s="1">
        <v>0</v>
      </c>
      <c r="G460" s="1">
        <v>0</v>
      </c>
      <c r="H460">
        <v>4.21527232341057</v>
      </c>
      <c r="I460">
        <v>-59.071013251989903</v>
      </c>
      <c r="J460">
        <v>-126.28903775776701</v>
      </c>
      <c r="K460">
        <v>-60.447750987608899</v>
      </c>
      <c r="L460">
        <v>-41.755491081036098</v>
      </c>
      <c r="M460">
        <v>5</v>
      </c>
      <c r="N460">
        <v>94.982809368588704</v>
      </c>
      <c r="O460">
        <v>93.051353100785306</v>
      </c>
      <c r="P460">
        <v>230580.07572040899</v>
      </c>
      <c r="Q460">
        <v>280512.109228833</v>
      </c>
      <c r="R460">
        <v>83.917861339052294</v>
      </c>
      <c r="S460">
        <v>685.73982092270705</v>
      </c>
      <c r="T460">
        <v>0.60111850773931896</v>
      </c>
      <c r="U460">
        <v>0.26964098278202903</v>
      </c>
      <c r="V460" s="1">
        <v>0</v>
      </c>
      <c r="W460">
        <v>0.29605462826775297</v>
      </c>
      <c r="X460">
        <v>0.434304388950216</v>
      </c>
      <c r="Y460" s="1">
        <v>0</v>
      </c>
      <c r="Z460">
        <v>0.19578323944413401</v>
      </c>
      <c r="AA460">
        <v>2.72896293949836E-4</v>
      </c>
      <c r="AB460">
        <v>1.6139009230223E-3</v>
      </c>
      <c r="AC460" s="1">
        <v>0</v>
      </c>
      <c r="AD460" s="1">
        <v>0</v>
      </c>
      <c r="AE460" s="3">
        <v>0</v>
      </c>
      <c r="AF460" s="3">
        <v>0</v>
      </c>
      <c r="AG460" s="3">
        <v>0</v>
      </c>
      <c r="AH460">
        <v>2.6463859660979998</v>
      </c>
      <c r="AI460">
        <v>1.06075358577177E-2</v>
      </c>
      <c r="AJ460">
        <v>11.299207161111999</v>
      </c>
      <c r="AK460">
        <v>5</v>
      </c>
      <c r="AL460">
        <v>8821071376.7600002</v>
      </c>
      <c r="AM460">
        <v>38256</v>
      </c>
      <c r="AN460" s="3">
        <f t="shared" si="149"/>
        <v>1.886797216972136E-3</v>
      </c>
      <c r="AO460">
        <f t="shared" si="150"/>
        <v>2.2408077843543261</v>
      </c>
      <c r="AP460" s="15">
        <v>1</v>
      </c>
      <c r="AQ460" s="15">
        <f t="shared" si="152"/>
        <v>1</v>
      </c>
      <c r="AR460" s="15">
        <f t="shared" si="151"/>
        <v>-5.5192014546880053E-2</v>
      </c>
    </row>
    <row r="461" spans="1:47" x14ac:dyDescent="0.25">
      <c r="A461" t="s">
        <v>37</v>
      </c>
      <c r="B461">
        <v>2.8937913692883899</v>
      </c>
      <c r="C461">
        <v>2.5200218617947101E-3</v>
      </c>
      <c r="D461">
        <v>2.9824629540196299</v>
      </c>
      <c r="E461">
        <v>-45.406873117996703</v>
      </c>
      <c r="F461" s="1">
        <v>0</v>
      </c>
      <c r="G461" s="1">
        <v>0</v>
      </c>
      <c r="H461">
        <v>4.1373763668999199</v>
      </c>
      <c r="I461">
        <v>-62.096978990106798</v>
      </c>
      <c r="J461">
        <v>-125.68457937689899</v>
      </c>
      <c r="K461">
        <v>-64.120478015918195</v>
      </c>
      <c r="L461">
        <v>-44.470295597196397</v>
      </c>
      <c r="M461">
        <v>6</v>
      </c>
      <c r="N461">
        <v>94.668959218290794</v>
      </c>
      <c r="O461">
        <v>92.052337871348698</v>
      </c>
      <c r="P461">
        <v>226496.87767262</v>
      </c>
      <c r="Q461">
        <v>276190.03122781502</v>
      </c>
      <c r="R461">
        <v>83.817837871405203</v>
      </c>
      <c r="S461">
        <v>682.254213018884</v>
      </c>
      <c r="T461">
        <v>0.56589098207562705</v>
      </c>
      <c r="U461">
        <v>0.31242659336829698</v>
      </c>
      <c r="V461" s="1">
        <v>0</v>
      </c>
      <c r="W461">
        <v>0.26316229578456901</v>
      </c>
      <c r="X461">
        <v>0.42441111084713301</v>
      </c>
      <c r="Y461" s="1">
        <v>0</v>
      </c>
      <c r="Z461">
        <v>0.24774278959235799</v>
      </c>
      <c r="AA461">
        <v>2.7543859975573198E-4</v>
      </c>
      <c r="AB461">
        <v>2.2635470153939499E-3</v>
      </c>
      <c r="AC461" s="1">
        <v>0</v>
      </c>
      <c r="AD461" s="1">
        <v>0</v>
      </c>
      <c r="AE461" s="3">
        <v>0</v>
      </c>
      <c r="AF461" s="3">
        <v>0</v>
      </c>
      <c r="AG461" s="3">
        <v>0</v>
      </c>
      <c r="AH461">
        <v>4.2804242432216304</v>
      </c>
      <c r="AI461">
        <v>2.07831816747381E-2</v>
      </c>
      <c r="AJ461">
        <v>13.9729895439917</v>
      </c>
      <c r="AK461">
        <v>6</v>
      </c>
      <c r="AL461">
        <v>12212485147.23</v>
      </c>
      <c r="AM461">
        <v>53919</v>
      </c>
      <c r="AN461" s="3">
        <f t="shared" si="149"/>
        <v>2.5389856151496817E-3</v>
      </c>
      <c r="AO461">
        <f t="shared" si="150"/>
        <v>3.0045942166089801</v>
      </c>
      <c r="AP461" s="15">
        <v>1</v>
      </c>
      <c r="AQ461" s="15">
        <f t="shared" si="152"/>
        <v>1</v>
      </c>
      <c r="AR461" s="15">
        <f t="shared" si="151"/>
        <v>-3.6877807561529363E-2</v>
      </c>
    </row>
    <row r="462" spans="1:47" x14ac:dyDescent="0.25">
      <c r="A462" t="s">
        <v>37</v>
      </c>
      <c r="B462">
        <v>5.2908831608925198</v>
      </c>
      <c r="C462">
        <v>4.20924148638065E-3</v>
      </c>
      <c r="D462">
        <v>4.9357781562067604</v>
      </c>
      <c r="E462">
        <v>-32.378681425155598</v>
      </c>
      <c r="F462" s="1">
        <v>0</v>
      </c>
      <c r="G462" s="1">
        <v>0</v>
      </c>
      <c r="H462">
        <v>3.6708346926175701</v>
      </c>
      <c r="I462">
        <v>-66.2535253160992</v>
      </c>
      <c r="J462">
        <v>-130.99378717324899</v>
      </c>
      <c r="K462">
        <v>-68.853034670814793</v>
      </c>
      <c r="L462">
        <v>-48.204510119070399</v>
      </c>
      <c r="M462">
        <v>7</v>
      </c>
      <c r="N462">
        <v>93.822237635881905</v>
      </c>
      <c r="O462">
        <v>88.884064133057393</v>
      </c>
      <c r="P462">
        <v>221170.831226309</v>
      </c>
      <c r="Q462">
        <v>267957.39933384198</v>
      </c>
      <c r="R462">
        <v>83.515975637287198</v>
      </c>
      <c r="S462">
        <v>681.10259404097303</v>
      </c>
      <c r="T462">
        <v>0.46399875176041799</v>
      </c>
      <c r="U462">
        <v>0.398798300295507</v>
      </c>
      <c r="V462" s="1">
        <v>0</v>
      </c>
      <c r="W462">
        <v>0.247245432697421</v>
      </c>
      <c r="X462">
        <v>0.35395626700707</v>
      </c>
      <c r="Y462" s="1">
        <v>0</v>
      </c>
      <c r="Z462">
        <v>0.348988943560256</v>
      </c>
      <c r="AA462">
        <v>2.7779394318343199E-4</v>
      </c>
      <c r="AB462">
        <v>3.9614329283581603E-3</v>
      </c>
      <c r="AC462" s="1">
        <v>2.7996108958974098E-7</v>
      </c>
      <c r="AD462" s="1">
        <v>0</v>
      </c>
      <c r="AE462" s="3">
        <v>1.9847883203076699E-6</v>
      </c>
      <c r="AF462" s="3">
        <v>0</v>
      </c>
      <c r="AG462" s="3">
        <v>3.6735228451693399E-6</v>
      </c>
      <c r="AH462">
        <v>43.932537192866803</v>
      </c>
      <c r="AI462">
        <v>4.9464189925962701E-2</v>
      </c>
      <c r="AJ462">
        <v>31.278989822057</v>
      </c>
      <c r="AK462">
        <v>7</v>
      </c>
      <c r="AL462">
        <v>85435859223.580002</v>
      </c>
      <c r="AM462">
        <v>386289</v>
      </c>
      <c r="AN462" s="3">
        <f t="shared" si="149"/>
        <v>4.5165271765266633E-3</v>
      </c>
      <c r="AO462">
        <f t="shared" si="150"/>
        <v>5.2872055647001481</v>
      </c>
      <c r="AP462" s="15">
        <v>1</v>
      </c>
      <c r="AQ462" s="15">
        <v>1.07</v>
      </c>
      <c r="AR462" s="15">
        <f t="shared" si="151"/>
        <v>6.955651993039158E-4</v>
      </c>
    </row>
    <row r="463" spans="1:47" x14ac:dyDescent="0.25">
      <c r="A463" t="s">
        <v>37</v>
      </c>
      <c r="B463">
        <v>5.4055272734786897</v>
      </c>
      <c r="C463">
        <v>4.2982363083483299E-3</v>
      </c>
      <c r="D463">
        <v>5.0376798794995103</v>
      </c>
      <c r="E463">
        <v>-31.883705072390502</v>
      </c>
      <c r="F463" s="1">
        <v>0</v>
      </c>
      <c r="G463" s="1">
        <v>0</v>
      </c>
      <c r="H463">
        <v>3.6539421862595298</v>
      </c>
      <c r="I463">
        <v>-66.749372318628303</v>
      </c>
      <c r="J463">
        <v>-128.38237356934701</v>
      </c>
      <c r="K463">
        <v>-69.606872948116404</v>
      </c>
      <c r="L463">
        <v>-48.477615536499201</v>
      </c>
      <c r="M463">
        <v>8</v>
      </c>
      <c r="N463">
        <v>94.081614542449003</v>
      </c>
      <c r="O463">
        <v>88.584790397258004</v>
      </c>
      <c r="P463">
        <v>218472.93075090199</v>
      </c>
      <c r="Q463">
        <v>265570.58901221002</v>
      </c>
      <c r="R463">
        <v>83.6068019221143</v>
      </c>
      <c r="S463">
        <v>681.89910848710701</v>
      </c>
      <c r="T463">
        <v>0.49392968500687001</v>
      </c>
      <c r="U463">
        <v>0.35154934529907</v>
      </c>
      <c r="V463" s="1">
        <v>0</v>
      </c>
      <c r="W463">
        <v>0.21952457396715599</v>
      </c>
      <c r="X463">
        <v>0.42892608073377297</v>
      </c>
      <c r="Y463" s="1">
        <v>0</v>
      </c>
      <c r="Z463">
        <v>0.31016380416980099</v>
      </c>
      <c r="AA463">
        <v>2.7796706674272198E-4</v>
      </c>
      <c r="AB463">
        <v>4.0380460760970401E-3</v>
      </c>
      <c r="AC463">
        <v>1.6427778566881301E-6</v>
      </c>
      <c r="AD463" s="1">
        <v>0</v>
      </c>
      <c r="AE463" s="3">
        <v>6.4080413859984697E-6</v>
      </c>
      <c r="AF463" s="3">
        <v>0</v>
      </c>
      <c r="AG463" s="3">
        <v>1.2030719011432201E-5</v>
      </c>
      <c r="AH463">
        <v>24.389311400956501</v>
      </c>
      <c r="AI463">
        <v>5.4801234539884197E-2</v>
      </c>
      <c r="AJ463">
        <v>36.482945865420803</v>
      </c>
      <c r="AK463">
        <v>8</v>
      </c>
      <c r="AL463">
        <v>111424034831.06</v>
      </c>
      <c r="AM463">
        <v>510013</v>
      </c>
      <c r="AN463" s="3">
        <f t="shared" si="149"/>
        <v>4.5986763681665549E-3</v>
      </c>
      <c r="AO463">
        <f t="shared" si="150"/>
        <v>5.3809535692713295</v>
      </c>
      <c r="AP463" s="15">
        <v>1</v>
      </c>
      <c r="AQ463" s="15">
        <f t="shared" si="152"/>
        <v>1.07</v>
      </c>
      <c r="AR463" s="15">
        <f t="shared" si="151"/>
        <v>4.5667935786868341E-3</v>
      </c>
    </row>
    <row r="464" spans="1:47" x14ac:dyDescent="0.25">
      <c r="A464" t="s">
        <v>37</v>
      </c>
      <c r="B464">
        <v>5.4533112257629401</v>
      </c>
      <c r="C464">
        <v>4.4580680130128104E-3</v>
      </c>
      <c r="D464">
        <v>5.2204405861139103</v>
      </c>
      <c r="E464">
        <v>-31.640886098855901</v>
      </c>
      <c r="F464" s="1">
        <v>0</v>
      </c>
      <c r="G464" s="1">
        <v>0</v>
      </c>
      <c r="H464">
        <v>3.6471330344192201</v>
      </c>
      <c r="I464">
        <v>-67.2601001521504</v>
      </c>
      <c r="J464">
        <v>-125.573597279372</v>
      </c>
      <c r="K464">
        <v>-70.420357957910994</v>
      </c>
      <c r="L464">
        <v>-48.841318724388898</v>
      </c>
      <c r="M464">
        <v>9</v>
      </c>
      <c r="N464">
        <v>94.213255243038503</v>
      </c>
      <c r="O464">
        <v>88.183601574480605</v>
      </c>
      <c r="P464">
        <v>216726.08614269199</v>
      </c>
      <c r="Q464">
        <v>263520.788153111</v>
      </c>
      <c r="R464">
        <v>83.637089922921206</v>
      </c>
      <c r="S464">
        <v>681.59499125800198</v>
      </c>
      <c r="T464">
        <v>0.50466302912432304</v>
      </c>
      <c r="U464">
        <v>0.34330999392857697</v>
      </c>
      <c r="V464" s="1">
        <v>0</v>
      </c>
      <c r="W464">
        <v>0.21474659673652099</v>
      </c>
      <c r="X464">
        <v>0.44194340933490101</v>
      </c>
      <c r="Y464" s="1">
        <v>0</v>
      </c>
      <c r="Z464">
        <v>0.29688480517632898</v>
      </c>
      <c r="AA464">
        <v>2.78761045914229E-4</v>
      </c>
      <c r="AB464">
        <v>4.1804684514725101E-3</v>
      </c>
      <c r="AC464">
        <v>4.8672058616384601E-6</v>
      </c>
      <c r="AD464" s="1">
        <v>0</v>
      </c>
      <c r="AE464" s="3">
        <v>1.3509403909445401E-5</v>
      </c>
      <c r="AF464" s="3">
        <v>0</v>
      </c>
      <c r="AG464" s="3">
        <v>2.1482470131512102E-5</v>
      </c>
      <c r="AH464">
        <v>7.4285395552314801</v>
      </c>
      <c r="AI464">
        <v>5.5092460771369103E-2</v>
      </c>
      <c r="AJ464">
        <v>41.282184401369499</v>
      </c>
      <c r="AK464">
        <v>9</v>
      </c>
      <c r="AL464">
        <v>117663843058.16</v>
      </c>
      <c r="AM464">
        <v>542915</v>
      </c>
      <c r="AN464" s="3">
        <f t="shared" si="149"/>
        <v>4.7518622889898146E-3</v>
      </c>
      <c r="AO464">
        <f t="shared" si="150"/>
        <v>5.5555409663958883</v>
      </c>
      <c r="AP464" s="15">
        <v>1</v>
      </c>
      <c r="AQ464" s="15">
        <f t="shared" si="152"/>
        <v>1.07</v>
      </c>
      <c r="AR464" s="15">
        <f t="shared" si="151"/>
        <v>-1.8401401636908288E-2</v>
      </c>
    </row>
    <row r="465" spans="1:45" x14ac:dyDescent="0.25">
      <c r="A465" t="s">
        <v>37</v>
      </c>
      <c r="B465">
        <v>5.8039467636093098</v>
      </c>
      <c r="C465">
        <v>4.5867291211908303E-3</v>
      </c>
      <c r="D465">
        <v>5.3673247538397399</v>
      </c>
      <c r="E465">
        <v>-31.8191332344792</v>
      </c>
      <c r="F465" s="1">
        <v>0</v>
      </c>
      <c r="G465" s="1">
        <v>0</v>
      </c>
      <c r="H465">
        <v>3.6471097749605601</v>
      </c>
      <c r="I465">
        <v>-67.528723609129003</v>
      </c>
      <c r="J465">
        <v>-122.258722708638</v>
      </c>
      <c r="K465">
        <v>-70.977439720895006</v>
      </c>
      <c r="L465">
        <v>-49.012104119784702</v>
      </c>
      <c r="M465">
        <v>10</v>
      </c>
      <c r="N465">
        <v>94.332650503858204</v>
      </c>
      <c r="O465">
        <v>87.752057489645097</v>
      </c>
      <c r="P465">
        <v>215579.325788471</v>
      </c>
      <c r="Q465">
        <v>262203.06179793098</v>
      </c>
      <c r="R465">
        <v>83.666252038716706</v>
      </c>
      <c r="S465">
        <v>681.14726923650596</v>
      </c>
      <c r="T465">
        <v>0.51390622417287402</v>
      </c>
      <c r="U465">
        <v>0.33734340723765099</v>
      </c>
      <c r="V465" s="1">
        <v>0</v>
      </c>
      <c r="W465">
        <v>0.21465517585918301</v>
      </c>
      <c r="X465">
        <v>0.44800141690316397</v>
      </c>
      <c r="Y465" s="1">
        <v>0</v>
      </c>
      <c r="Z465">
        <v>0.28585272727274902</v>
      </c>
      <c r="AA465">
        <v>2.7955985165826097E-4</v>
      </c>
      <c r="AB465">
        <v>4.28475486309447E-3</v>
      </c>
      <c r="AC465">
        <v>1.16106460854691E-5</v>
      </c>
      <c r="AD465" s="1">
        <v>0</v>
      </c>
      <c r="AE465" s="3">
        <v>2.3091220988222899E-5</v>
      </c>
      <c r="AF465" s="3">
        <v>0</v>
      </c>
      <c r="AG465" s="3">
        <v>3.09119096431835E-5</v>
      </c>
      <c r="AH465">
        <v>10.531459091109401</v>
      </c>
      <c r="AI465">
        <v>6.6860386670165403E-2</v>
      </c>
      <c r="AJ465">
        <v>45.7706905688378</v>
      </c>
      <c r="AK465">
        <v>10</v>
      </c>
      <c r="AL465">
        <v>117536650951.11</v>
      </c>
      <c r="AM465">
        <v>545213</v>
      </c>
      <c r="AN465" s="3">
        <f t="shared" si="149"/>
        <v>4.864247555169344E-3</v>
      </c>
      <c r="AO465">
        <f t="shared" si="150"/>
        <v>5.6834396353335421</v>
      </c>
      <c r="AP465" s="15">
        <v>1</v>
      </c>
      <c r="AQ465" s="15">
        <f t="shared" si="152"/>
        <v>1.07</v>
      </c>
      <c r="AR465" s="15">
        <f t="shared" si="151"/>
        <v>2.1203203694921458E-2</v>
      </c>
    </row>
    <row r="466" spans="1:45" x14ac:dyDescent="0.25">
      <c r="A466" t="s">
        <v>37</v>
      </c>
      <c r="B466">
        <v>6.0971150283670701</v>
      </c>
      <c r="C466">
        <v>4.7142236260723901E-3</v>
      </c>
      <c r="D466">
        <v>5.5126712235338999</v>
      </c>
      <c r="E466">
        <v>-32.103605417468103</v>
      </c>
      <c r="F466" s="1">
        <v>0</v>
      </c>
      <c r="G466" s="1">
        <v>0</v>
      </c>
      <c r="H466">
        <v>3.65017594500753</v>
      </c>
      <c r="I466">
        <v>-67.532589168317003</v>
      </c>
      <c r="J466">
        <v>-118.59995780840001</v>
      </c>
      <c r="K466">
        <v>-71.198116855180004</v>
      </c>
      <c r="L466">
        <v>-48.933228391595001</v>
      </c>
      <c r="M466">
        <v>11</v>
      </c>
      <c r="N466">
        <v>94.418482865376603</v>
      </c>
      <c r="O466">
        <v>87.283493515291795</v>
      </c>
      <c r="P466">
        <v>214619.979668271</v>
      </c>
      <c r="Q466">
        <v>261018.891939272</v>
      </c>
      <c r="R466">
        <v>83.686299525877601</v>
      </c>
      <c r="S466">
        <v>680.59492284416899</v>
      </c>
      <c r="T466">
        <v>0.52026741005437005</v>
      </c>
      <c r="U466">
        <v>0.33361032678226599</v>
      </c>
      <c r="V466" s="1">
        <v>0</v>
      </c>
      <c r="W466">
        <v>0.214695141277368</v>
      </c>
      <c r="X466">
        <v>0.45169453194036402</v>
      </c>
      <c r="Y466" s="1">
        <v>0</v>
      </c>
      <c r="Z466">
        <v>0.278431264036412</v>
      </c>
      <c r="AA466">
        <v>2.8024899889647799E-4</v>
      </c>
      <c r="AB466">
        <v>4.3802151432953199E-3</v>
      </c>
      <c r="AC466">
        <v>2.5729922746023099E-5</v>
      </c>
      <c r="AD466" s="1">
        <v>0</v>
      </c>
      <c r="AE466" s="3">
        <v>3.3017446300924602E-5</v>
      </c>
      <c r="AF466" s="3">
        <v>0</v>
      </c>
      <c r="AG466" s="3">
        <v>3.9538696504875598E-5</v>
      </c>
      <c r="AH466">
        <v>7.0932607732332098</v>
      </c>
      <c r="AI466">
        <v>6.4801354206711001E-2</v>
      </c>
      <c r="AJ466">
        <v>49.932923718342998</v>
      </c>
      <c r="AK466">
        <v>11</v>
      </c>
      <c r="AL466">
        <v>116009181470.03</v>
      </c>
      <c r="AM466">
        <v>540533</v>
      </c>
      <c r="AN466" s="3">
        <f t="shared" si="149"/>
        <v>5.2298921108201888E-3</v>
      </c>
      <c r="AO466">
        <f t="shared" si="150"/>
        <v>6.0984591471352489</v>
      </c>
      <c r="AP466" s="15">
        <v>1</v>
      </c>
      <c r="AQ466" s="15">
        <v>1.1299999999999999</v>
      </c>
      <c r="AR466" s="15">
        <f t="shared" si="151"/>
        <v>-2.2040301258885453E-4</v>
      </c>
    </row>
    <row r="467" spans="1:45" x14ac:dyDescent="0.25">
      <c r="A467" t="s">
        <v>37</v>
      </c>
      <c r="B467">
        <v>7.0584927193728504</v>
      </c>
      <c r="C467">
        <v>4.8090682635162597E-3</v>
      </c>
      <c r="D467">
        <v>5.62066337472241</v>
      </c>
      <c r="E467">
        <v>-32.135878604358098</v>
      </c>
      <c r="F467" s="1">
        <v>0</v>
      </c>
      <c r="G467" s="1">
        <v>0</v>
      </c>
      <c r="H467">
        <v>3.6515973811100602</v>
      </c>
      <c r="I467">
        <v>-67.4641073272456</v>
      </c>
      <c r="J467">
        <v>-114.892474117134</v>
      </c>
      <c r="K467">
        <v>-71.396610031894895</v>
      </c>
      <c r="L467">
        <v>-48.779325451919</v>
      </c>
      <c r="M467">
        <v>12</v>
      </c>
      <c r="N467">
        <v>94.445085301809101</v>
      </c>
      <c r="O467">
        <v>86.746252719625602</v>
      </c>
      <c r="P467">
        <v>213635.788486718</v>
      </c>
      <c r="Q467">
        <v>259833.51045826101</v>
      </c>
      <c r="R467">
        <v>83.698221651190295</v>
      </c>
      <c r="S467">
        <v>679.83500599570903</v>
      </c>
      <c r="T467">
        <v>0.52456210688795601</v>
      </c>
      <c r="U467">
        <v>0.33322395558991103</v>
      </c>
      <c r="V467" s="1">
        <v>0</v>
      </c>
      <c r="W467">
        <v>0.214370136322797</v>
      </c>
      <c r="X467">
        <v>0.45240590808729098</v>
      </c>
      <c r="Y467" s="1">
        <v>0</v>
      </c>
      <c r="Z467">
        <v>0.27449324069709202</v>
      </c>
      <c r="AA467">
        <v>2.8113065698466902E-4</v>
      </c>
      <c r="AB467">
        <v>4.4350640950217004E-3</v>
      </c>
      <c r="AC467">
        <v>5.3735964032819399E-5</v>
      </c>
      <c r="AD467" s="1">
        <v>0</v>
      </c>
      <c r="AE467" s="3">
        <v>4.3638856608701897E-5</v>
      </c>
      <c r="AF467" s="3">
        <v>0</v>
      </c>
      <c r="AG467" s="3">
        <v>4.0809084899469401E-5</v>
      </c>
      <c r="AH467">
        <v>7.3752024608765803</v>
      </c>
      <c r="AI467">
        <v>7.3752024608765801E-2</v>
      </c>
      <c r="AJ467">
        <v>53.726195041089099</v>
      </c>
      <c r="AK467">
        <v>12</v>
      </c>
      <c r="AL467">
        <v>110184794269.91</v>
      </c>
      <c r="AM467">
        <v>515760</v>
      </c>
      <c r="AN467" s="3">
        <f t="shared" si="149"/>
        <v>6.0910646214630965E-3</v>
      </c>
      <c r="AO467">
        <f t="shared" si="150"/>
        <v>7.069314688697137</v>
      </c>
      <c r="AP467" s="15">
        <v>1</v>
      </c>
      <c r="AQ467" s="15">
        <v>1.31</v>
      </c>
      <c r="AR467" s="15">
        <f t="shared" si="151"/>
        <v>-1.5308371180009495E-3</v>
      </c>
    </row>
    <row r="468" spans="1:45" x14ac:dyDescent="0.25">
      <c r="A468" t="s">
        <v>37</v>
      </c>
      <c r="B468">
        <v>7.3925516231655601</v>
      </c>
      <c r="C468">
        <v>4.8881139731975602E-3</v>
      </c>
      <c r="D468">
        <v>5.7105800718325197</v>
      </c>
      <c r="E468">
        <v>-32.0764327357358</v>
      </c>
      <c r="F468" s="1">
        <v>0</v>
      </c>
      <c r="G468" s="1">
        <v>0</v>
      </c>
      <c r="H468">
        <v>3.6507805521299099</v>
      </c>
      <c r="I468">
        <v>-67.596518226535494</v>
      </c>
      <c r="J468">
        <v>-111.71520372409201</v>
      </c>
      <c r="K468">
        <v>-71.878569681964393</v>
      </c>
      <c r="L468">
        <v>-48.818072328257401</v>
      </c>
      <c r="M468">
        <v>13</v>
      </c>
      <c r="N468">
        <v>94.422095352383906</v>
      </c>
      <c r="O468">
        <v>86.208648876654905</v>
      </c>
      <c r="P468">
        <v>212564.85982036201</v>
      </c>
      <c r="Q468">
        <v>258589.10201561899</v>
      </c>
      <c r="R468">
        <v>83.701855468941901</v>
      </c>
      <c r="S468">
        <v>679.08452964802404</v>
      </c>
      <c r="T468">
        <v>0.52677736582256396</v>
      </c>
      <c r="U468">
        <v>0.33463236321774897</v>
      </c>
      <c r="V468" s="1">
        <v>0</v>
      </c>
      <c r="W468">
        <v>0.21275754969041</v>
      </c>
      <c r="X468">
        <v>0.45261008709183898</v>
      </c>
      <c r="Y468" s="1">
        <v>0</v>
      </c>
      <c r="Z468">
        <v>0.27283803598773398</v>
      </c>
      <c r="AA468">
        <v>2.8187525463019801E-4</v>
      </c>
      <c r="AB468">
        <v>4.4504859243858696E-3</v>
      </c>
      <c r="AC468">
        <v>1.00536180922697E-4</v>
      </c>
      <c r="AD468" s="1">
        <v>0</v>
      </c>
      <c r="AE468" s="3">
        <v>6.2199192109145302E-5</v>
      </c>
      <c r="AF468" s="3">
        <v>1.4679618888737E-4</v>
      </c>
      <c r="AG468" s="3">
        <v>3.8475936552490102E-5</v>
      </c>
      <c r="AH468">
        <v>7.0643947535605198</v>
      </c>
      <c r="AI468">
        <v>7.7894330707724196E-2</v>
      </c>
      <c r="AJ468">
        <v>55.796348270365002</v>
      </c>
      <c r="AK468">
        <v>13</v>
      </c>
      <c r="AL468">
        <v>104059426606.17999</v>
      </c>
      <c r="AM468">
        <v>489542</v>
      </c>
      <c r="AN468" s="3">
        <f t="shared" si="149"/>
        <v>6.2588080044630578E-3</v>
      </c>
      <c r="AO468">
        <f t="shared" si="150"/>
        <v>7.2573485642954072</v>
      </c>
      <c r="AP468" s="15">
        <v>1</v>
      </c>
      <c r="AQ468" s="15">
        <f t="shared" si="152"/>
        <v>1.31</v>
      </c>
      <c r="AR468" s="15">
        <f t="shared" si="151"/>
        <v>1.8629814686774493E-2</v>
      </c>
    </row>
    <row r="469" spans="1:45" x14ac:dyDescent="0.25">
      <c r="A469" t="s">
        <v>37</v>
      </c>
      <c r="B469">
        <v>7.3823045355061696</v>
      </c>
      <c r="C469">
        <v>4.9700101776529396E-3</v>
      </c>
      <c r="D469">
        <v>5.8036564553624297</v>
      </c>
      <c r="E469">
        <v>-31.154564737691899</v>
      </c>
      <c r="F469" s="1">
        <v>0</v>
      </c>
      <c r="G469" s="1">
        <v>0</v>
      </c>
      <c r="H469">
        <v>3.64739197842714</v>
      </c>
      <c r="I469">
        <v>-68.192420678834395</v>
      </c>
      <c r="J469">
        <v>-109.050713169082</v>
      </c>
      <c r="K469">
        <v>-73.0845518134944</v>
      </c>
      <c r="L469">
        <v>-49.3104944794365</v>
      </c>
      <c r="M469">
        <v>14</v>
      </c>
      <c r="N469">
        <v>94.355161023866501</v>
      </c>
      <c r="O469">
        <v>85.608181081099502</v>
      </c>
      <c r="P469">
        <v>211395.08831269099</v>
      </c>
      <c r="Q469">
        <v>257536.43289415201</v>
      </c>
      <c r="R469">
        <v>83.701760599398099</v>
      </c>
      <c r="S469">
        <v>678.60918973848698</v>
      </c>
      <c r="T469">
        <v>0.52652177834952996</v>
      </c>
      <c r="U469">
        <v>0.33708432091611301</v>
      </c>
      <c r="V469" s="1">
        <v>0</v>
      </c>
      <c r="W469">
        <v>0.210573467592058</v>
      </c>
      <c r="X469">
        <v>0.45234221149182702</v>
      </c>
      <c r="Y469" s="1">
        <v>0</v>
      </c>
      <c r="Z469">
        <v>0.27213210801610699</v>
      </c>
      <c r="AA469">
        <v>2.8260302288560002E-4</v>
      </c>
      <c r="AB469">
        <v>4.4381936726941799E-3</v>
      </c>
      <c r="AC469">
        <v>1.54100839692379E-4</v>
      </c>
      <c r="AD469" s="1">
        <v>0</v>
      </c>
      <c r="AE469" s="3">
        <v>1.05676394847116E-4</v>
      </c>
      <c r="AF469" s="3">
        <v>1.9206881498608599E-4</v>
      </c>
      <c r="AG469" s="3">
        <v>3.6952255890880101E-5</v>
      </c>
      <c r="AH469">
        <v>6.8018514489593196</v>
      </c>
      <c r="AI469">
        <v>7.9878878971426398E-2</v>
      </c>
      <c r="AJ469">
        <v>57.377907409509298</v>
      </c>
      <c r="AK469">
        <v>14</v>
      </c>
      <c r="AL469">
        <v>101214277123.41</v>
      </c>
      <c r="AM469">
        <v>478792</v>
      </c>
      <c r="AN469" s="3">
        <f t="shared" si="149"/>
        <v>6.288705549101061E-3</v>
      </c>
      <c r="AO469">
        <f t="shared" si="150"/>
        <v>7.290825918101584</v>
      </c>
      <c r="AP469" s="15">
        <v>1</v>
      </c>
      <c r="AQ469" s="15">
        <f t="shared" si="152"/>
        <v>1.31</v>
      </c>
      <c r="AR469" s="15">
        <f t="shared" si="151"/>
        <v>1.254708567070062E-2</v>
      </c>
    </row>
    <row r="470" spans="1:45" x14ac:dyDescent="0.25">
      <c r="A470" t="s">
        <v>37</v>
      </c>
      <c r="B470">
        <v>7.3694686079158798</v>
      </c>
      <c r="C470">
        <v>5.1520015967581401E-3</v>
      </c>
      <c r="D470">
        <v>6.0101912366614396</v>
      </c>
      <c r="E470">
        <v>-28.644246828715101</v>
      </c>
      <c r="F470" s="1">
        <v>0</v>
      </c>
      <c r="G470" s="1">
        <v>0</v>
      </c>
      <c r="H470">
        <v>3.6434181406023902</v>
      </c>
      <c r="I470">
        <v>-69.963363702834499</v>
      </c>
      <c r="J470">
        <v>-107.357814946324</v>
      </c>
      <c r="K470">
        <v>-76.187185804123203</v>
      </c>
      <c r="L470">
        <v>-50.948002880923603</v>
      </c>
      <c r="M470">
        <v>15</v>
      </c>
      <c r="N470">
        <v>94.217286860822298</v>
      </c>
      <c r="O470">
        <v>84.844893950027497</v>
      </c>
      <c r="P470">
        <v>209908.74003704701</v>
      </c>
      <c r="Q470">
        <v>256091.93692911699</v>
      </c>
      <c r="R470">
        <v>83.703619836483597</v>
      </c>
      <c r="S470">
        <v>678.43227271078104</v>
      </c>
      <c r="T470">
        <v>0.52629749826725103</v>
      </c>
      <c r="U470">
        <v>0.34060594380935599</v>
      </c>
      <c r="V470" s="1">
        <v>0</v>
      </c>
      <c r="W470">
        <v>0.20636042219509201</v>
      </c>
      <c r="X470">
        <v>0.45303363399555102</v>
      </c>
      <c r="Y470" s="1">
        <v>0</v>
      </c>
      <c r="Z470">
        <v>0.27292398274519403</v>
      </c>
      <c r="AA470">
        <v>2.8336261040637302E-4</v>
      </c>
      <c r="AB470">
        <v>4.4988144302677497E-3</v>
      </c>
      <c r="AC470">
        <v>2.04753774038527E-4</v>
      </c>
      <c r="AD470" s="1">
        <v>0</v>
      </c>
      <c r="AE470" s="3">
        <v>1.8707311190139199E-4</v>
      </c>
      <c r="AF470" s="3">
        <v>2.5544575029109702E-4</v>
      </c>
      <c r="AG470" s="3">
        <v>3.2717564605567003E-5</v>
      </c>
      <c r="AH470">
        <v>6.8365221100889197</v>
      </c>
      <c r="AI470">
        <v>8.6299621446138397E-2</v>
      </c>
      <c r="AJ470">
        <v>58.926220590450299</v>
      </c>
      <c r="AK470">
        <v>15</v>
      </c>
      <c r="AL470">
        <v>101079244768.7</v>
      </c>
      <c r="AM470">
        <v>481539</v>
      </c>
      <c r="AN470" s="3">
        <f t="shared" si="149"/>
        <v>6.4322552643482217E-3</v>
      </c>
      <c r="AO470">
        <f t="shared" si="150"/>
        <v>7.4514094630575345</v>
      </c>
      <c r="AP470" s="15">
        <v>1</v>
      </c>
      <c r="AQ470" s="15">
        <f t="shared" si="152"/>
        <v>1.31</v>
      </c>
      <c r="AR470" s="15">
        <f t="shared" si="151"/>
        <v>-1.0996692041673417E-2</v>
      </c>
    </row>
    <row r="471" spans="1:45" x14ac:dyDescent="0.25">
      <c r="A471" t="s">
        <v>37</v>
      </c>
      <c r="B471">
        <v>7.4825661788827098</v>
      </c>
      <c r="C471">
        <v>5.5231543539890002E-3</v>
      </c>
      <c r="D471">
        <v>6.4301116940932301</v>
      </c>
      <c r="E471">
        <v>-25.698432437552199</v>
      </c>
      <c r="F471" s="1">
        <v>0</v>
      </c>
      <c r="G471" s="1">
        <v>0</v>
      </c>
      <c r="H471">
        <v>3.63427936583569</v>
      </c>
      <c r="I471">
        <v>-72.063330665862694</v>
      </c>
      <c r="J471">
        <v>-105.693238080944</v>
      </c>
      <c r="K471">
        <v>-80.124855869153293</v>
      </c>
      <c r="L471">
        <v>-52.874469806716696</v>
      </c>
      <c r="M471">
        <v>16</v>
      </c>
      <c r="N471">
        <v>94.029021624379894</v>
      </c>
      <c r="O471">
        <v>83.960636285129993</v>
      </c>
      <c r="P471">
        <v>208008.84783010499</v>
      </c>
      <c r="Q471">
        <v>254440.53283602101</v>
      </c>
      <c r="R471">
        <v>83.691306614531001</v>
      </c>
      <c r="S471">
        <v>678.52101899601803</v>
      </c>
      <c r="T471">
        <v>0.52412250102647995</v>
      </c>
      <c r="U471">
        <v>0.34616768204286003</v>
      </c>
      <c r="V471" s="1">
        <v>0</v>
      </c>
      <c r="W471">
        <v>0.20079479638997899</v>
      </c>
      <c r="X471">
        <v>0.45303752156715899</v>
      </c>
      <c r="Y471" s="1">
        <v>0</v>
      </c>
      <c r="Z471">
        <v>0.278330654637793</v>
      </c>
      <c r="AA471">
        <v>2.8425605336488601E-4</v>
      </c>
      <c r="AB471">
        <v>4.7142658877760597E-3</v>
      </c>
      <c r="AC471">
        <v>2.5514721129994299E-4</v>
      </c>
      <c r="AD471" s="1">
        <v>0</v>
      </c>
      <c r="AE471" s="3">
        <v>3.0640565513695699E-4</v>
      </c>
      <c r="AF471" s="3">
        <v>3.7537488383377498E-4</v>
      </c>
      <c r="AG471" s="3">
        <v>2.9134855009094401E-5</v>
      </c>
      <c r="AH471">
        <v>6.9950474710219899</v>
      </c>
      <c r="AI471">
        <v>9.6125240321945901E-2</v>
      </c>
      <c r="AJ471">
        <v>59.796450232541702</v>
      </c>
      <c r="AK471">
        <v>16</v>
      </c>
      <c r="AL471">
        <v>99426357183.160004</v>
      </c>
      <c r="AM471">
        <v>477991</v>
      </c>
      <c r="AN471" s="3">
        <f t="shared" si="149"/>
        <v>6.4581779791632148E-3</v>
      </c>
      <c r="AO471">
        <f t="shared" si="150"/>
        <v>7.4803810132416881</v>
      </c>
      <c r="AP471" s="15">
        <v>1</v>
      </c>
      <c r="AQ471" s="15">
        <v>1.23</v>
      </c>
      <c r="AR471" s="15">
        <f t="shared" si="151"/>
        <v>2.9211956411767659E-4</v>
      </c>
    </row>
    <row r="472" spans="1:45" x14ac:dyDescent="0.25">
      <c r="A472" t="s">
        <v>37</v>
      </c>
      <c r="B472">
        <v>7.85594366088461</v>
      </c>
      <c r="C472">
        <v>5.97864800175786E-3</v>
      </c>
      <c r="D472">
        <v>6.9431044764558996</v>
      </c>
      <c r="E472">
        <v>-22.733521604921801</v>
      </c>
      <c r="F472" s="1">
        <v>0</v>
      </c>
      <c r="G472" s="1">
        <v>0</v>
      </c>
      <c r="H472">
        <v>3.6321980043527602</v>
      </c>
      <c r="I472">
        <v>-74.087277534476797</v>
      </c>
      <c r="J472">
        <v>-103.787839276803</v>
      </c>
      <c r="K472">
        <v>-84.258877200179001</v>
      </c>
      <c r="L472">
        <v>-54.727477616207999</v>
      </c>
      <c r="M472">
        <v>17</v>
      </c>
      <c r="N472">
        <v>93.823707967524797</v>
      </c>
      <c r="O472">
        <v>83.082860837450994</v>
      </c>
      <c r="P472">
        <v>206167.251010212</v>
      </c>
      <c r="Q472">
        <v>252871.61176400399</v>
      </c>
      <c r="R472">
        <v>83.668882868215803</v>
      </c>
      <c r="S472">
        <v>678.88233291383199</v>
      </c>
      <c r="T472">
        <v>0.52161559479840702</v>
      </c>
      <c r="U472">
        <v>0.35097909407047401</v>
      </c>
      <c r="V472" s="1">
        <v>0</v>
      </c>
      <c r="W472">
        <v>0.195983743635324</v>
      </c>
      <c r="X472">
        <v>0.45303716229420099</v>
      </c>
      <c r="Y472" s="1">
        <v>0</v>
      </c>
      <c r="Z472">
        <v>0.284115042328971</v>
      </c>
      <c r="AA472">
        <v>2.8524154082935199E-4</v>
      </c>
      <c r="AB472">
        <v>4.9818937283971302E-3</v>
      </c>
      <c r="AC472">
        <v>2.98721777777411E-4</v>
      </c>
      <c r="AD472" s="1">
        <v>0</v>
      </c>
      <c r="AE472" s="3">
        <v>4.6639583862756402E-4</v>
      </c>
      <c r="AF472" s="3">
        <v>5.0188731658582604E-4</v>
      </c>
      <c r="AG472" s="3">
        <v>2.5514243130037099E-5</v>
      </c>
      <c r="AH472">
        <v>7.3692842944568699</v>
      </c>
      <c r="AI472">
        <v>0.15150497190181</v>
      </c>
      <c r="AJ472">
        <v>64.416568130244798</v>
      </c>
      <c r="AK472">
        <v>17</v>
      </c>
      <c r="AL472">
        <v>98514959222.720001</v>
      </c>
      <c r="AM472">
        <v>477840</v>
      </c>
      <c r="AN472" s="3">
        <f t="shared" si="149"/>
        <v>6.7654013314917341E-3</v>
      </c>
      <c r="AO472">
        <f t="shared" si="150"/>
        <v>7.8231051379008871</v>
      </c>
      <c r="AP472" s="15">
        <v>1</v>
      </c>
      <c r="AQ472" s="15">
        <v>1.2</v>
      </c>
      <c r="AR472" s="15">
        <f t="shared" si="151"/>
        <v>4.1976328331099211E-3</v>
      </c>
    </row>
    <row r="473" spans="1:45" x14ac:dyDescent="0.25">
      <c r="A473" t="s">
        <v>37</v>
      </c>
      <c r="B473">
        <v>8.1526904536531006</v>
      </c>
      <c r="C473">
        <v>6.65616978517658E-3</v>
      </c>
      <c r="D473">
        <v>7.7013850467281699</v>
      </c>
      <c r="E473">
        <v>-20.256147971934698</v>
      </c>
      <c r="F473" s="1">
        <v>0</v>
      </c>
      <c r="G473" s="1">
        <v>0</v>
      </c>
      <c r="H473">
        <v>3.6258567768810601</v>
      </c>
      <c r="I473">
        <v>-75.598722629541399</v>
      </c>
      <c r="J473">
        <v>-101.185002344322</v>
      </c>
      <c r="K473">
        <v>-88.041742259576694</v>
      </c>
      <c r="L473">
        <v>-56.067989349935402</v>
      </c>
      <c r="M473">
        <v>18</v>
      </c>
      <c r="N473">
        <v>93.583111244075198</v>
      </c>
      <c r="O473">
        <v>82.120203097382202</v>
      </c>
      <c r="P473">
        <v>204356.555693081</v>
      </c>
      <c r="Q473">
        <v>251322.305881384</v>
      </c>
      <c r="R473">
        <v>83.638184173481406</v>
      </c>
      <c r="S473">
        <v>679.39588097830404</v>
      </c>
      <c r="T473">
        <v>0.51583423310844001</v>
      </c>
      <c r="U473">
        <v>0.35782801890860999</v>
      </c>
      <c r="V473" s="1">
        <v>0</v>
      </c>
      <c r="W473">
        <v>0.19206551060789701</v>
      </c>
      <c r="X473">
        <v>0.45010647048349101</v>
      </c>
      <c r="Y473" s="1">
        <v>0</v>
      </c>
      <c r="Z473">
        <v>0.29234278053755403</v>
      </c>
      <c r="AA473">
        <v>2.8631844016684002E-4</v>
      </c>
      <c r="AB473">
        <v>5.3797757841270904E-3</v>
      </c>
      <c r="AC473">
        <v>3.4622523164497298E-4</v>
      </c>
      <c r="AD473" s="1">
        <v>0</v>
      </c>
      <c r="AE473" s="3">
        <v>7.1361663967856395E-4</v>
      </c>
      <c r="AF473" s="3">
        <v>6.2384843538453602E-4</v>
      </c>
      <c r="AG473" s="3">
        <v>2.2859407895238899E-5</v>
      </c>
      <c r="AH473">
        <v>7.1646558899171398</v>
      </c>
      <c r="AI473">
        <v>0.111107299242876</v>
      </c>
      <c r="AJ473">
        <v>68.679408227950304</v>
      </c>
      <c r="AK473">
        <v>18</v>
      </c>
      <c r="AL473">
        <v>96127688945.580002</v>
      </c>
      <c r="AM473">
        <v>470392</v>
      </c>
      <c r="AN473" s="3">
        <f t="shared" si="149"/>
        <v>7.0969090272975299E-3</v>
      </c>
      <c r="AO473">
        <f t="shared" si="150"/>
        <v>8.1916140634762051</v>
      </c>
      <c r="AP473" s="15">
        <v>1</v>
      </c>
      <c r="AQ473" s="15">
        <v>1.1499999999999999</v>
      </c>
      <c r="AR473" s="15">
        <f t="shared" si="151"/>
        <v>-4.7516410711598844E-3</v>
      </c>
    </row>
    <row r="474" spans="1:45" x14ac:dyDescent="0.25">
      <c r="A474" t="s">
        <v>37</v>
      </c>
      <c r="B474">
        <v>8.5152695074531497</v>
      </c>
      <c r="C474">
        <v>7.3778545421333899E-3</v>
      </c>
      <c r="D474">
        <v>8.5028595639784204</v>
      </c>
      <c r="E474">
        <v>-18.0253416929759</v>
      </c>
      <c r="F474" s="1">
        <v>0</v>
      </c>
      <c r="G474" s="1">
        <v>0</v>
      </c>
      <c r="H474">
        <v>3.6174315386738898</v>
      </c>
      <c r="I474">
        <v>-76.7740553225497</v>
      </c>
      <c r="J474">
        <v>-98.427119414967706</v>
      </c>
      <c r="K474">
        <v>-91.396751949589401</v>
      </c>
      <c r="L474">
        <v>-57.084139359273799</v>
      </c>
      <c r="M474">
        <v>19</v>
      </c>
      <c r="N474">
        <v>93.334914666187103</v>
      </c>
      <c r="O474">
        <v>81.164552274580998</v>
      </c>
      <c r="P474">
        <v>202698.10040877</v>
      </c>
      <c r="Q474">
        <v>249686.07499481199</v>
      </c>
      <c r="R474">
        <v>83.611542125926206</v>
      </c>
      <c r="S474">
        <v>679.85017146662994</v>
      </c>
      <c r="T474">
        <v>0.51055923542290504</v>
      </c>
      <c r="U474">
        <v>0.36533571926649799</v>
      </c>
      <c r="V474" s="1">
        <v>0</v>
      </c>
      <c r="W474">
        <v>0.18741763622900501</v>
      </c>
      <c r="X474">
        <v>0.44724664450449497</v>
      </c>
      <c r="Y474" s="1">
        <v>0</v>
      </c>
      <c r="Z474">
        <v>0.29768056690169598</v>
      </c>
      <c r="AA474">
        <v>2.8723540166890202E-4</v>
      </c>
      <c r="AB474">
        <v>5.8125498316346103E-3</v>
      </c>
      <c r="AC474">
        <v>3.8959101100711401E-4</v>
      </c>
      <c r="AD474" s="1">
        <v>0</v>
      </c>
      <c r="AE474" s="3">
        <v>9.73189815788915E-4</v>
      </c>
      <c r="AF474" s="3">
        <v>7.3018217936935098E-4</v>
      </c>
      <c r="AG474" s="3">
        <v>2.1879803499192899E-5</v>
      </c>
      <c r="AH474">
        <v>7.2684944590021603</v>
      </c>
      <c r="AI474">
        <v>0.120829960059765</v>
      </c>
      <c r="AJ474">
        <v>72.913605397231294</v>
      </c>
      <c r="AK474">
        <v>19</v>
      </c>
      <c r="AL474">
        <v>95167771632.419998</v>
      </c>
      <c r="AM474">
        <v>469505</v>
      </c>
      <c r="AN474" s="3">
        <f t="shared" si="149"/>
        <v>7.4112223958363258E-3</v>
      </c>
      <c r="AO474">
        <f t="shared" si="150"/>
        <v>8.5397618088177136</v>
      </c>
      <c r="AP474" s="15">
        <v>1</v>
      </c>
      <c r="AQ474" s="15">
        <v>1.1000000000000001</v>
      </c>
      <c r="AR474" s="15">
        <f t="shared" si="151"/>
        <v>-2.8680309723948527E-3</v>
      </c>
    </row>
    <row r="475" spans="1:45" s="9" customFormat="1" x14ac:dyDescent="0.25">
      <c r="A475" s="9" t="s">
        <v>37</v>
      </c>
      <c r="B475" s="9">
        <v>8.7597128388651697</v>
      </c>
      <c r="C475" s="9">
        <v>7.9482366454179491E-3</v>
      </c>
      <c r="D475" s="9">
        <v>9.1317841977504699</v>
      </c>
      <c r="E475" s="9">
        <v>-16.4311937184921</v>
      </c>
      <c r="F475" s="13">
        <v>0</v>
      </c>
      <c r="G475" s="13">
        <v>0</v>
      </c>
      <c r="H475" s="9">
        <v>3.6063976454775801</v>
      </c>
      <c r="I475" s="9">
        <v>-77.707790478549995</v>
      </c>
      <c r="J475" s="9">
        <v>-96.625280178238796</v>
      </c>
      <c r="K475" s="9">
        <v>-93.937279496514705</v>
      </c>
      <c r="L475" s="9">
        <v>-57.879954853914299</v>
      </c>
      <c r="M475" s="9">
        <v>20</v>
      </c>
      <c r="N475" s="9">
        <v>93.182318860930906</v>
      </c>
      <c r="O475" s="9">
        <v>80.450579998304093</v>
      </c>
      <c r="P475" s="9">
        <v>201284.22170598499</v>
      </c>
      <c r="Q475" s="9">
        <v>248196.281058764</v>
      </c>
      <c r="R475" s="9">
        <v>83.635428830186996</v>
      </c>
      <c r="S475" s="9">
        <v>680.35532161035599</v>
      </c>
      <c r="T475" s="9">
        <v>0.50930270114082699</v>
      </c>
      <c r="U475" s="9">
        <v>0.36907158713211902</v>
      </c>
      <c r="V475" s="13">
        <v>0</v>
      </c>
      <c r="W475" s="9">
        <v>0.183783922630153</v>
      </c>
      <c r="X475" s="9">
        <v>0.44714449023772601</v>
      </c>
      <c r="Y475" s="13">
        <v>0</v>
      </c>
      <c r="Z475" s="9">
        <v>0.29574272699311799</v>
      </c>
      <c r="AA475" s="9">
        <v>2.8782131498505801E-4</v>
      </c>
      <c r="AB475" s="9">
        <v>6.1545972453242899E-3</v>
      </c>
      <c r="AC475" s="9">
        <v>4.0989100169488101E-4</v>
      </c>
      <c r="AD475" s="13">
        <v>0</v>
      </c>
      <c r="AE475" s="19">
        <v>1.1919351295312101E-3</v>
      </c>
      <c r="AF475" s="19">
        <v>8.2860973523302302E-4</v>
      </c>
      <c r="AG475" s="19">
        <v>2.0752730417883499E-5</v>
      </c>
      <c r="AH475" s="9">
        <v>7.2261277185171799</v>
      </c>
      <c r="AI475" s="9">
        <v>0.128109525403866</v>
      </c>
      <c r="AJ475" s="9">
        <v>77.225220223083895</v>
      </c>
      <c r="AK475" s="9">
        <v>20</v>
      </c>
      <c r="AL475" s="9">
        <v>98127467071.220001</v>
      </c>
      <c r="AM475" s="9">
        <v>487507</v>
      </c>
      <c r="AN475" s="19">
        <f t="shared" si="149"/>
        <v>7.6403041302618288E-3</v>
      </c>
      <c r="AO475" s="9">
        <f t="shared" si="150"/>
        <v>8.7927402286503096</v>
      </c>
      <c r="AP475" s="16">
        <v>1</v>
      </c>
      <c r="AQ475" s="16">
        <v>1.06</v>
      </c>
      <c r="AR475" s="16">
        <f t="shared" si="151"/>
        <v>-3.7562112522695479E-3</v>
      </c>
      <c r="AS475" s="9" t="s">
        <v>254</v>
      </c>
    </row>
    <row r="476" spans="1:45" x14ac:dyDescent="0.25">
      <c r="A476" t="s">
        <v>37</v>
      </c>
      <c r="B476">
        <v>9.0637188459373093</v>
      </c>
      <c r="C476">
        <v>8.4427425300937602E-3</v>
      </c>
      <c r="D476">
        <v>9.6738351028380105</v>
      </c>
      <c r="E476">
        <v>-15.174658381490699</v>
      </c>
      <c r="F476" s="1">
        <v>0</v>
      </c>
      <c r="G476" s="1">
        <v>0</v>
      </c>
      <c r="H476">
        <v>3.59398653348343</v>
      </c>
      <c r="I476">
        <v>-78.159753963672003</v>
      </c>
      <c r="J476">
        <v>-95.545738312438601</v>
      </c>
      <c r="K476">
        <v>-95.389421484164004</v>
      </c>
      <c r="L476">
        <v>-58.201086502532497</v>
      </c>
      <c r="M476">
        <v>21</v>
      </c>
      <c r="N476">
        <v>93.1894926278963</v>
      </c>
      <c r="O476">
        <v>79.971070142030896</v>
      </c>
      <c r="P476">
        <v>199959.247883145</v>
      </c>
      <c r="Q476">
        <v>246726.06704316099</v>
      </c>
      <c r="R476">
        <v>83.685173291048997</v>
      </c>
      <c r="S476">
        <v>680.72214065511196</v>
      </c>
      <c r="T476">
        <v>0.51138022558297402</v>
      </c>
      <c r="U476">
        <v>0.36924493514532902</v>
      </c>
      <c r="V476" s="1">
        <v>0</v>
      </c>
      <c r="W476">
        <v>0.180874987999433</v>
      </c>
      <c r="X476">
        <v>0.44988007685523701</v>
      </c>
      <c r="Y476" s="1">
        <v>0</v>
      </c>
      <c r="Z476">
        <v>0.290368902719571</v>
      </c>
      <c r="AA476">
        <v>2.8833816650543001E-4</v>
      </c>
      <c r="AB476">
        <v>6.4781528382815198E-3</v>
      </c>
      <c r="AC476">
        <v>4.23080518026708E-4</v>
      </c>
      <c r="AD476" s="1">
        <v>0</v>
      </c>
      <c r="AE476" s="3">
        <v>1.3581949469909499E-3</v>
      </c>
      <c r="AF476" s="3">
        <v>9.0222932043468101E-4</v>
      </c>
      <c r="AG476" s="3">
        <v>1.8339909232910301E-5</v>
      </c>
      <c r="AH476">
        <v>7.1269370360535396</v>
      </c>
      <c r="AI476">
        <v>0.13193464635792801</v>
      </c>
      <c r="AJ476">
        <v>82.001808336607596</v>
      </c>
      <c r="AK476">
        <v>21</v>
      </c>
      <c r="AL476">
        <v>101736865811.97</v>
      </c>
      <c r="AM476">
        <v>508788</v>
      </c>
      <c r="AN476" s="3">
        <f t="shared" si="149"/>
        <v>7.8630649103700774E-3</v>
      </c>
      <c r="AO476">
        <f t="shared" si="150"/>
        <v>9.0381230466561888</v>
      </c>
      <c r="AP476" s="15">
        <v>1</v>
      </c>
      <c r="AQ476" s="15">
        <v>1.03</v>
      </c>
      <c r="AR476" s="15">
        <f t="shared" si="151"/>
        <v>2.8319817233060096E-3</v>
      </c>
    </row>
    <row r="477" spans="1:45" x14ac:dyDescent="0.25">
      <c r="A477" t="s">
        <v>37</v>
      </c>
      <c r="B477">
        <v>9.2170437069230609</v>
      </c>
      <c r="C477">
        <v>8.8255189469152E-3</v>
      </c>
      <c r="D477">
        <v>10.0913772380837</v>
      </c>
      <c r="E477">
        <v>-13.9138378585734</v>
      </c>
      <c r="F477" s="1">
        <v>0</v>
      </c>
      <c r="G477" s="1">
        <v>0</v>
      </c>
      <c r="H477">
        <v>3.59310533335927</v>
      </c>
      <c r="I477">
        <v>-78.881285663512003</v>
      </c>
      <c r="J477">
        <v>-94.703867024111403</v>
      </c>
      <c r="K477">
        <v>-97.125774697861203</v>
      </c>
      <c r="L477">
        <v>-58.800364558820903</v>
      </c>
      <c r="M477">
        <v>22</v>
      </c>
      <c r="N477">
        <v>93.229118379696203</v>
      </c>
      <c r="O477">
        <v>79.534325230821807</v>
      </c>
      <c r="P477">
        <v>198738.00717367101</v>
      </c>
      <c r="Q477">
        <v>245403.104138041</v>
      </c>
      <c r="R477">
        <v>83.734149997351096</v>
      </c>
      <c r="S477">
        <v>680.93159067894101</v>
      </c>
      <c r="T477">
        <v>0.51656971442433197</v>
      </c>
      <c r="U477">
        <v>0.36703648837311897</v>
      </c>
      <c r="V477" s="1">
        <v>0</v>
      </c>
      <c r="W477">
        <v>0.17895113799729201</v>
      </c>
      <c r="X477">
        <v>0.45401237362958702</v>
      </c>
      <c r="Y477" s="1">
        <v>0</v>
      </c>
      <c r="Z477">
        <v>0.28325226665145797</v>
      </c>
      <c r="AA477">
        <v>2.8888347879921E-4</v>
      </c>
      <c r="AB477">
        <v>6.7633235605783302E-3</v>
      </c>
      <c r="AC477">
        <v>4.3447153180408701E-4</v>
      </c>
      <c r="AD477" s="1">
        <v>0</v>
      </c>
      <c r="AE477" s="3">
        <v>1.45171884077999E-3</v>
      </c>
      <c r="AF477" s="3">
        <v>1.00125310512175E-3</v>
      </c>
      <c r="AG477" s="3">
        <v>1.6748773147757201E-5</v>
      </c>
      <c r="AH477">
        <v>7.0254138117895399</v>
      </c>
      <c r="AI477">
        <v>0.13770667950632801</v>
      </c>
      <c r="AJ477">
        <v>90.130033911321107</v>
      </c>
      <c r="AK477">
        <v>22</v>
      </c>
      <c r="AL477">
        <v>104390715552.10001</v>
      </c>
      <c r="AM477">
        <v>525268</v>
      </c>
      <c r="AN477" s="3">
        <f t="shared" si="149"/>
        <v>8.0534601444992894E-3</v>
      </c>
      <c r="AO477">
        <f t="shared" si="150"/>
        <v>9.2473736793807113</v>
      </c>
      <c r="AP477" s="15">
        <v>1</v>
      </c>
      <c r="AQ477" s="15">
        <v>1</v>
      </c>
      <c r="AR477" s="15">
        <f t="shared" si="151"/>
        <v>-3.2798471770724147E-3</v>
      </c>
    </row>
    <row r="478" spans="1:45" x14ac:dyDescent="0.25">
      <c r="A478" t="s">
        <v>37</v>
      </c>
      <c r="B478">
        <v>10.2121140297967</v>
      </c>
      <c r="C478">
        <v>9.2233347753190205E-3</v>
      </c>
      <c r="D478">
        <v>10.5234491860886</v>
      </c>
      <c r="E478">
        <v>-13.0537407736606</v>
      </c>
      <c r="F478" s="1">
        <v>0</v>
      </c>
      <c r="G478" s="1">
        <v>0</v>
      </c>
      <c r="H478">
        <v>3.5916469101863902</v>
      </c>
      <c r="I478">
        <v>-79.6120563265887</v>
      </c>
      <c r="J478">
        <v>-93.572714893454901</v>
      </c>
      <c r="K478">
        <v>-99.110050045284098</v>
      </c>
      <c r="L478">
        <v>-59.431732711904203</v>
      </c>
      <c r="M478">
        <v>23</v>
      </c>
      <c r="N478">
        <v>93.258418244941197</v>
      </c>
      <c r="O478">
        <v>79.052086514905</v>
      </c>
      <c r="P478">
        <v>197756.32079362901</v>
      </c>
      <c r="Q478">
        <v>244464.639951825</v>
      </c>
      <c r="R478">
        <v>83.791501743458198</v>
      </c>
      <c r="S478">
        <v>681.320574106408</v>
      </c>
      <c r="T478">
        <v>0.51768600468108505</v>
      </c>
      <c r="U478">
        <v>0.36597783667065298</v>
      </c>
      <c r="V478" s="1">
        <v>0</v>
      </c>
      <c r="W478">
        <v>0.176983345073285</v>
      </c>
      <c r="X478">
        <v>0.45703881825606102</v>
      </c>
      <c r="Y478" s="1">
        <v>0</v>
      </c>
      <c r="Z478">
        <v>0.28134566428972702</v>
      </c>
      <c r="AA478">
        <v>2.89575052073292E-4</v>
      </c>
      <c r="AB478">
        <v>7.0594418892356396E-3</v>
      </c>
      <c r="AC478">
        <v>4.5130829289509499E-4</v>
      </c>
      <c r="AD478" s="1">
        <v>0</v>
      </c>
      <c r="AE478" s="3">
        <v>1.54251266522306E-3</v>
      </c>
      <c r="AF478" s="3">
        <v>1.09445388919951E-3</v>
      </c>
      <c r="AG478" s="3">
        <v>1.65383264281164E-5</v>
      </c>
      <c r="AH478">
        <v>6.9676912766072796</v>
      </c>
      <c r="AI478">
        <v>0.14330116779926</v>
      </c>
      <c r="AJ478">
        <v>98.776638853520495</v>
      </c>
      <c r="AK478">
        <v>23</v>
      </c>
      <c r="AL478">
        <v>103105597266.42</v>
      </c>
      <c r="AM478">
        <v>521377</v>
      </c>
      <c r="AN478" s="3">
        <f t="shared" si="149"/>
        <v>8.4434708305084413E-3</v>
      </c>
      <c r="AO478">
        <f t="shared" si="150"/>
        <v>9.6746312361982731</v>
      </c>
      <c r="AP478" s="15">
        <v>1</v>
      </c>
      <c r="AQ478" s="15">
        <f t="shared" si="152"/>
        <v>1</v>
      </c>
      <c r="AR478" s="15">
        <f t="shared" si="151"/>
        <v>5.5555894635797465E-2</v>
      </c>
    </row>
    <row r="479" spans="1:45" x14ac:dyDescent="0.25">
      <c r="A479" t="s">
        <v>37</v>
      </c>
      <c r="B479">
        <v>10.916965681038199</v>
      </c>
      <c r="C479">
        <v>9.5684586438957806E-3</v>
      </c>
      <c r="D479">
        <v>10.896749050373399</v>
      </c>
      <c r="E479">
        <v>-12.9621331487985</v>
      </c>
      <c r="F479" s="1">
        <v>0</v>
      </c>
      <c r="G479" s="1">
        <v>0</v>
      </c>
      <c r="H479">
        <v>3.5920938474013702</v>
      </c>
      <c r="I479">
        <v>-79.810016114928899</v>
      </c>
      <c r="J479">
        <v>-92.110196887506007</v>
      </c>
      <c r="K479">
        <v>-100.18150359453701</v>
      </c>
      <c r="L479">
        <v>-59.497062100556199</v>
      </c>
      <c r="M479">
        <v>24</v>
      </c>
      <c r="N479">
        <v>93.309441148201003</v>
      </c>
      <c r="O479">
        <v>78.595043509035406</v>
      </c>
      <c r="P479">
        <v>196462.88541274299</v>
      </c>
      <c r="Q479">
        <v>243052.67882156701</v>
      </c>
      <c r="R479">
        <v>83.876629783209594</v>
      </c>
      <c r="S479">
        <v>681.21847135615201</v>
      </c>
      <c r="T479">
        <v>0.51674710734239604</v>
      </c>
      <c r="U479">
        <v>0.36563769178183098</v>
      </c>
      <c r="V479" s="1">
        <v>0</v>
      </c>
      <c r="W479">
        <v>0.17524579700421999</v>
      </c>
      <c r="X479">
        <v>0.45911651121394698</v>
      </c>
      <c r="Y479" s="1">
        <v>0</v>
      </c>
      <c r="Z479">
        <v>0.281329860287997</v>
      </c>
      <c r="AA479">
        <v>2.9026319876365801E-4</v>
      </c>
      <c r="AB479">
        <v>7.2994038751935299E-3</v>
      </c>
      <c r="AC479">
        <v>4.77668183372863E-4</v>
      </c>
      <c r="AD479" s="1">
        <v>0</v>
      </c>
      <c r="AE479" s="3">
        <v>1.62311190179063E-3</v>
      </c>
      <c r="AF479" s="3">
        <v>1.1951027466977099E-3</v>
      </c>
      <c r="AG479" s="3">
        <v>1.6245313429420501E-5</v>
      </c>
      <c r="AH479">
        <v>6.9012335514216998</v>
      </c>
      <c r="AI479">
        <v>0.144211385405838</v>
      </c>
      <c r="AJ479">
        <v>110.206573678768</v>
      </c>
      <c r="AK479">
        <v>24</v>
      </c>
      <c r="AL479">
        <v>95603162225.320007</v>
      </c>
      <c r="AM479">
        <v>486622</v>
      </c>
      <c r="AN479" s="3">
        <f t="shared" si="149"/>
        <v>8.7847698206548978E-3</v>
      </c>
      <c r="AO479">
        <f t="shared" si="150"/>
        <v>10.047011370023483</v>
      </c>
      <c r="AP479" s="15">
        <v>1</v>
      </c>
      <c r="AQ479" s="15">
        <f t="shared" si="152"/>
        <v>1</v>
      </c>
      <c r="AR479" s="15">
        <f t="shared" si="151"/>
        <v>8.6588367323872317E-2</v>
      </c>
      <c r="AS479" s="15">
        <f>AVERAGE(AQ468:AQ479)</f>
        <v>1.1416666666666666</v>
      </c>
    </row>
    <row r="480" spans="1:45" x14ac:dyDescent="0.25">
      <c r="A480" t="s">
        <v>37</v>
      </c>
      <c r="B480">
        <v>10.9368410288969</v>
      </c>
      <c r="C480">
        <v>9.7916571034268006E-3</v>
      </c>
      <c r="D480">
        <v>11.137408716617699</v>
      </c>
      <c r="E480">
        <v>-13.3577985070345</v>
      </c>
      <c r="F480" s="1">
        <v>0</v>
      </c>
      <c r="G480" s="1">
        <v>0</v>
      </c>
      <c r="H480">
        <v>3.6065746240209999</v>
      </c>
      <c r="I480">
        <v>-79.5653277717457</v>
      </c>
      <c r="J480">
        <v>-90.592635417471001</v>
      </c>
      <c r="K480">
        <v>-100.27893042471101</v>
      </c>
      <c r="L480">
        <v>-59.126024588806203</v>
      </c>
      <c r="M480">
        <v>25</v>
      </c>
      <c r="N480">
        <v>93.407528521436205</v>
      </c>
      <c r="O480">
        <v>78.255434320287193</v>
      </c>
      <c r="P480">
        <v>195246.35576727599</v>
      </c>
      <c r="Q480">
        <v>241620.415706614</v>
      </c>
      <c r="R480">
        <v>84.069571785476001</v>
      </c>
      <c r="S480">
        <v>680.43594655340701</v>
      </c>
      <c r="T480">
        <v>0.52234378196235398</v>
      </c>
      <c r="U480">
        <v>0.36496248433608097</v>
      </c>
      <c r="V480" s="1">
        <v>0</v>
      </c>
      <c r="W480">
        <v>0.17553025015312099</v>
      </c>
      <c r="X480">
        <v>0.45950726551079601</v>
      </c>
      <c r="Y480" s="1">
        <v>0</v>
      </c>
      <c r="Z480">
        <v>0.27185197809344203</v>
      </c>
      <c r="AA480">
        <v>2.9085319197032997E-4</v>
      </c>
      <c r="AB480">
        <v>7.4670731009386796E-3</v>
      </c>
      <c r="AC480">
        <v>5.0936739276173301E-4</v>
      </c>
      <c r="AD480" s="1">
        <v>0</v>
      </c>
      <c r="AE480" s="3">
        <v>1.6448286911543101E-3</v>
      </c>
      <c r="AF480" s="3">
        <v>1.3318669280389E-3</v>
      </c>
      <c r="AG480" s="3">
        <v>1.6817557299481301E-5</v>
      </c>
      <c r="AH480">
        <v>6.8015740241499802</v>
      </c>
      <c r="AI480">
        <v>0.14751000324285901</v>
      </c>
      <c r="AJ480">
        <v>126.96969729272099</v>
      </c>
      <c r="AK480">
        <v>25</v>
      </c>
      <c r="AL480">
        <v>86117895877.339996</v>
      </c>
      <c r="AM480">
        <v>441073</v>
      </c>
      <c r="AN480" s="3">
        <f t="shared" si="149"/>
        <v>9.0897932209479098E-3</v>
      </c>
      <c r="AO480">
        <f t="shared" si="150"/>
        <v>10.378620992934163</v>
      </c>
      <c r="AP480" s="15">
        <v>1</v>
      </c>
      <c r="AQ480" s="15">
        <f t="shared" si="152"/>
        <v>1</v>
      </c>
      <c r="AR480" s="15">
        <f t="shared" si="151"/>
        <v>5.3785569040701864E-2</v>
      </c>
    </row>
    <row r="481" spans="1:44" x14ac:dyDescent="0.25">
      <c r="A481" t="s">
        <v>37</v>
      </c>
      <c r="B481">
        <v>10.612793413843001</v>
      </c>
      <c r="C481">
        <v>9.8022883074999605E-3</v>
      </c>
      <c r="D481">
        <v>11.148856738430799</v>
      </c>
      <c r="E481">
        <v>-14.002630455339901</v>
      </c>
      <c r="F481" s="1">
        <v>0</v>
      </c>
      <c r="G481" s="1">
        <v>0</v>
      </c>
      <c r="H481">
        <v>3.6255675007142001</v>
      </c>
      <c r="I481">
        <v>-79.182529883143502</v>
      </c>
      <c r="J481">
        <v>-89.191646902536704</v>
      </c>
      <c r="K481">
        <v>-100.055307155397</v>
      </c>
      <c r="L481">
        <v>-58.616407210042802</v>
      </c>
      <c r="M481">
        <v>26</v>
      </c>
      <c r="N481">
        <v>93.525410187462697</v>
      </c>
      <c r="O481">
        <v>77.982490159193304</v>
      </c>
      <c r="P481">
        <v>194040.397693184</v>
      </c>
      <c r="Q481">
        <v>240162.81110305901</v>
      </c>
      <c r="R481">
        <v>84.152164049314493</v>
      </c>
      <c r="S481">
        <v>679.44246549537502</v>
      </c>
      <c r="T481">
        <v>0.53100814272375496</v>
      </c>
      <c r="U481">
        <v>0.36440396990239599</v>
      </c>
      <c r="V481" s="1">
        <v>0</v>
      </c>
      <c r="W481">
        <v>0.17595844788131801</v>
      </c>
      <c r="X481">
        <v>0.45963758221628498</v>
      </c>
      <c r="Y481" s="1">
        <v>0</v>
      </c>
      <c r="Z481">
        <v>0.25773956630303502</v>
      </c>
      <c r="AA481">
        <v>2.9150786271256901E-4</v>
      </c>
      <c r="AB481">
        <v>7.5010840925019903E-3</v>
      </c>
      <c r="AC481">
        <v>5.3279656963759901E-4</v>
      </c>
      <c r="AD481" s="1">
        <v>0</v>
      </c>
      <c r="AE481" s="3">
        <v>1.5934969345925401E-3</v>
      </c>
      <c r="AF481" s="3">
        <v>1.4089385690008601E-3</v>
      </c>
      <c r="AG481" s="3">
        <v>1.6586119371204399E-5</v>
      </c>
      <c r="AH481">
        <v>6.7018498383866696</v>
      </c>
      <c r="AI481">
        <v>0.15432417476384</v>
      </c>
      <c r="AJ481">
        <v>145.34551917840301</v>
      </c>
      <c r="AK481">
        <v>26</v>
      </c>
      <c r="AL481">
        <v>76414466894.360001</v>
      </c>
      <c r="AM481">
        <v>393807</v>
      </c>
      <c r="AN481" s="3">
        <f t="shared" si="149"/>
        <v>9.2015305242154188E-3</v>
      </c>
      <c r="AO481">
        <f t="shared" si="150"/>
        <v>10.49981675211038</v>
      </c>
      <c r="AP481" s="15">
        <v>1</v>
      </c>
      <c r="AQ481" s="15">
        <f t="shared" si="152"/>
        <v>1</v>
      </c>
      <c r="AR481" s="15">
        <f t="shared" si="151"/>
        <v>1.0759869852958515E-2</v>
      </c>
    </row>
    <row r="482" spans="1:44" x14ac:dyDescent="0.25">
      <c r="A482" t="s">
        <v>37</v>
      </c>
      <c r="B482">
        <v>10.766570943239</v>
      </c>
      <c r="C482">
        <v>9.6779822827345804E-3</v>
      </c>
      <c r="D482">
        <v>11.014915470044899</v>
      </c>
      <c r="E482">
        <v>-14.834268201615799</v>
      </c>
      <c r="F482" s="1">
        <v>0</v>
      </c>
      <c r="G482" s="1">
        <v>0</v>
      </c>
      <c r="H482">
        <v>3.6480357616067298</v>
      </c>
      <c r="I482">
        <v>-78.785681229756605</v>
      </c>
      <c r="J482">
        <v>-88.009241028949603</v>
      </c>
      <c r="K482">
        <v>-99.612890521123106</v>
      </c>
      <c r="L482">
        <v>-58.083573572542903</v>
      </c>
      <c r="M482">
        <v>27</v>
      </c>
      <c r="N482">
        <v>93.665236981330494</v>
      </c>
      <c r="O482">
        <v>77.750441588744494</v>
      </c>
      <c r="P482">
        <v>192765.348040752</v>
      </c>
      <c r="Q482">
        <v>238524.27386411201</v>
      </c>
      <c r="R482">
        <v>84.114184141524305</v>
      </c>
      <c r="S482">
        <v>678.16769119349397</v>
      </c>
      <c r="T482">
        <v>0.53875505914417499</v>
      </c>
      <c r="U482">
        <v>0.36480684081725001</v>
      </c>
      <c r="V482" s="1">
        <v>0</v>
      </c>
      <c r="W482">
        <v>0.17671702336627801</v>
      </c>
      <c r="X482">
        <v>0.45847613581647101</v>
      </c>
      <c r="Y482" s="1">
        <v>0</v>
      </c>
      <c r="Z482">
        <v>0.24479132655851299</v>
      </c>
      <c r="AA482">
        <v>2.92003468007504E-4</v>
      </c>
      <c r="AB482">
        <v>7.4442651547083601E-3</v>
      </c>
      <c r="AC482">
        <v>5.5446721904021804E-4</v>
      </c>
      <c r="AD482" s="1">
        <v>0</v>
      </c>
      <c r="AE482" s="3">
        <v>1.4981430964956799E-3</v>
      </c>
      <c r="AF482" s="3">
        <v>1.50515511151138E-3</v>
      </c>
      <c r="AG482" s="3">
        <v>1.6553287341681799E-5</v>
      </c>
      <c r="AH482">
        <v>6.5859376071751496</v>
      </c>
      <c r="AI482">
        <v>0.16264880604801699</v>
      </c>
      <c r="AJ482">
        <v>165.26519833371401</v>
      </c>
      <c r="AK482">
        <v>27</v>
      </c>
      <c r="AL482">
        <v>68066408219.93</v>
      </c>
      <c r="AM482">
        <v>353105</v>
      </c>
      <c r="AN482" s="3">
        <f t="shared" si="149"/>
        <v>9.2414237342272436E-3</v>
      </c>
      <c r="AO482">
        <f t="shared" si="150"/>
        <v>10.543050476972226</v>
      </c>
      <c r="AP482" s="15">
        <v>1</v>
      </c>
      <c r="AQ482" s="15">
        <f t="shared" si="152"/>
        <v>1</v>
      </c>
      <c r="AR482" s="15">
        <f t="shared" si="151"/>
        <v>2.12007394591327E-2</v>
      </c>
    </row>
    <row r="483" spans="1:44" x14ac:dyDescent="0.25">
      <c r="A483" t="s">
        <v>37</v>
      </c>
      <c r="B483">
        <v>10.239477511771501</v>
      </c>
      <c r="C483">
        <v>9.5464535368722393E-3</v>
      </c>
      <c r="D483">
        <v>10.8729901197897</v>
      </c>
      <c r="E483">
        <v>-16.009572973965099</v>
      </c>
      <c r="F483" s="1">
        <v>0</v>
      </c>
      <c r="G483" s="1">
        <v>0</v>
      </c>
      <c r="H483">
        <v>3.6714315356323102</v>
      </c>
      <c r="I483">
        <v>-78.104951143914604</v>
      </c>
      <c r="J483">
        <v>-86.641331061104296</v>
      </c>
      <c r="K483">
        <v>-98.682133671833995</v>
      </c>
      <c r="L483">
        <v>-57.258305856847898</v>
      </c>
      <c r="M483">
        <v>28</v>
      </c>
      <c r="N483">
        <v>93.826855181433203</v>
      </c>
      <c r="O483">
        <v>77.516993955941302</v>
      </c>
      <c r="P483">
        <v>191427.03667827</v>
      </c>
      <c r="Q483">
        <v>236950.41353027799</v>
      </c>
      <c r="R483">
        <v>84.083497905292006</v>
      </c>
      <c r="S483">
        <v>676.69541731518098</v>
      </c>
      <c r="T483">
        <v>0.54709010207998698</v>
      </c>
      <c r="U483">
        <v>0.36245261225835801</v>
      </c>
      <c r="V483" s="1">
        <v>0</v>
      </c>
      <c r="W483">
        <v>0.17767768101467499</v>
      </c>
      <c r="X483">
        <v>0.45986970672696598</v>
      </c>
      <c r="Y483" s="1">
        <v>0</v>
      </c>
      <c r="Z483">
        <v>0.232107360611675</v>
      </c>
      <c r="AA483">
        <v>2.92347924958895E-4</v>
      </c>
      <c r="AB483">
        <v>7.3945139948805904E-3</v>
      </c>
      <c r="AC483">
        <v>5.7998639340271904E-4</v>
      </c>
      <c r="AD483" s="1">
        <v>0</v>
      </c>
      <c r="AE483" s="3">
        <v>1.3839508280110999E-3</v>
      </c>
      <c r="AF483" s="3">
        <v>1.58634627048125E-3</v>
      </c>
      <c r="AG483" s="3">
        <v>1.7003470387571501E-5</v>
      </c>
      <c r="AH483">
        <v>6.4796319496145598</v>
      </c>
      <c r="AI483">
        <v>0.15874092913311</v>
      </c>
      <c r="AJ483">
        <v>185.80123799691199</v>
      </c>
      <c r="AK483">
        <v>28</v>
      </c>
      <c r="AL483">
        <v>60103303841.059998</v>
      </c>
      <c r="AM483">
        <v>313975</v>
      </c>
      <c r="AN483" s="3">
        <f t="shared" si="149"/>
        <v>9.2732081903207364E-3</v>
      </c>
      <c r="AO483">
        <f t="shared" si="150"/>
        <v>10.577482746297061</v>
      </c>
      <c r="AP483" s="15">
        <v>1</v>
      </c>
      <c r="AQ483" s="15">
        <f t="shared" si="152"/>
        <v>1</v>
      </c>
      <c r="AR483" s="15">
        <f t="shared" si="151"/>
        <v>-3.1955167654978078E-2</v>
      </c>
    </row>
    <row r="484" spans="1:44" x14ac:dyDescent="0.25">
      <c r="A484" t="s">
        <v>37</v>
      </c>
      <c r="B484">
        <v>10.035315874569701</v>
      </c>
      <c r="C484">
        <v>9.33712271179531E-3</v>
      </c>
      <c r="D484">
        <v>10.6466849111426</v>
      </c>
      <c r="E484">
        <v>-17.335864606720101</v>
      </c>
      <c r="F484" s="1">
        <v>0</v>
      </c>
      <c r="G484" s="1">
        <v>0</v>
      </c>
      <c r="H484">
        <v>3.6913666635649802</v>
      </c>
      <c r="I484">
        <v>-77.516948169268801</v>
      </c>
      <c r="J484">
        <v>-85.341672247634406</v>
      </c>
      <c r="K484">
        <v>-98.251050768449304</v>
      </c>
      <c r="L484">
        <v>-56.513845159522702</v>
      </c>
      <c r="M484">
        <v>29</v>
      </c>
      <c r="N484">
        <v>93.9263109700115</v>
      </c>
      <c r="O484">
        <v>77.226540009255203</v>
      </c>
      <c r="P484">
        <v>189994.365488218</v>
      </c>
      <c r="Q484">
        <v>235230.914786065</v>
      </c>
      <c r="R484">
        <v>84.115751286167594</v>
      </c>
      <c r="S484">
        <v>675.57790026893997</v>
      </c>
      <c r="T484">
        <v>0.55144893666707895</v>
      </c>
      <c r="U484">
        <v>0.35889450701954501</v>
      </c>
      <c r="V484" s="1">
        <v>0</v>
      </c>
      <c r="W484">
        <v>0.17906793880343799</v>
      </c>
      <c r="X484">
        <v>0.46203755417701498</v>
      </c>
      <c r="Y484" s="1">
        <v>0</v>
      </c>
      <c r="Z484">
        <v>0.22716066852998601</v>
      </c>
      <c r="AA484">
        <v>2.9299244194318398E-4</v>
      </c>
      <c r="AB484">
        <v>7.2829998449397901E-3</v>
      </c>
      <c r="AC484">
        <v>6.0169322652404403E-4</v>
      </c>
      <c r="AD484" s="1">
        <v>0</v>
      </c>
      <c r="AE484" s="3">
        <v>1.2554923557225499E-3</v>
      </c>
      <c r="AF484" s="3">
        <v>1.6664975215175801E-3</v>
      </c>
      <c r="AG484" s="3">
        <v>1.8592989836257698E-5</v>
      </c>
      <c r="AH484">
        <v>6.40158165808415</v>
      </c>
      <c r="AI484">
        <v>0.16562969877096501</v>
      </c>
      <c r="AJ484">
        <v>204.99431377253899</v>
      </c>
      <c r="AK484">
        <v>29</v>
      </c>
      <c r="AL484">
        <v>53330278426.349998</v>
      </c>
      <c r="AM484">
        <v>280694</v>
      </c>
      <c r="AN484" s="3">
        <f t="shared" si="149"/>
        <v>9.2424898084005544E-3</v>
      </c>
      <c r="AO484">
        <f t="shared" si="150"/>
        <v>10.544205557712317</v>
      </c>
      <c r="AP484" s="15">
        <v>1</v>
      </c>
      <c r="AQ484" s="15">
        <f t="shared" si="152"/>
        <v>1</v>
      </c>
      <c r="AR484" s="15">
        <f t="shared" si="151"/>
        <v>-4.8262496435343194E-2</v>
      </c>
    </row>
    <row r="485" spans="1:44" x14ac:dyDescent="0.25">
      <c r="A485" t="s">
        <v>37</v>
      </c>
      <c r="B485">
        <v>9.7085443652284091</v>
      </c>
      <c r="C485">
        <v>9.2918752105489392E-3</v>
      </c>
      <c r="D485">
        <v>10.5976991649407</v>
      </c>
      <c r="E485">
        <v>-19.207679266606</v>
      </c>
      <c r="F485" s="1">
        <v>0</v>
      </c>
      <c r="G485" s="1">
        <v>0</v>
      </c>
      <c r="H485">
        <v>3.70816148965734</v>
      </c>
      <c r="I485">
        <v>-76.354735989869894</v>
      </c>
      <c r="J485">
        <v>-83.460117305064401</v>
      </c>
      <c r="K485">
        <v>-97.167148360860494</v>
      </c>
      <c r="L485">
        <v>-55.2115380236528</v>
      </c>
      <c r="M485">
        <v>30</v>
      </c>
      <c r="N485">
        <v>93.987604996320499</v>
      </c>
      <c r="O485">
        <v>76.8477603995956</v>
      </c>
      <c r="P485">
        <v>188733.044536017</v>
      </c>
      <c r="Q485">
        <v>233710.87597033201</v>
      </c>
      <c r="R485">
        <v>84.161780296046103</v>
      </c>
      <c r="S485">
        <v>674.231614423736</v>
      </c>
      <c r="T485">
        <v>0.55156413985914998</v>
      </c>
      <c r="U485">
        <v>0.35578526237775498</v>
      </c>
      <c r="V485" s="1">
        <v>0</v>
      </c>
      <c r="W485">
        <v>0.18133505485340701</v>
      </c>
      <c r="X485">
        <v>0.46287968276883701</v>
      </c>
      <c r="Y485" s="1">
        <v>0</v>
      </c>
      <c r="Z485">
        <v>0.22626783097782399</v>
      </c>
      <c r="AA485">
        <v>2.9374419553867501E-4</v>
      </c>
      <c r="AB485">
        <v>7.29820492228999E-3</v>
      </c>
      <c r="AC485">
        <v>6.3623245716587604E-4</v>
      </c>
      <c r="AD485" s="1">
        <v>0</v>
      </c>
      <c r="AE485" s="3">
        <v>1.1515851847010499E-3</v>
      </c>
      <c r="AF485" s="3">
        <v>1.7711384996949499E-3</v>
      </c>
      <c r="AG485" s="3">
        <v>2.0934516637828899E-5</v>
      </c>
      <c r="AH485">
        <v>6.3554609958714101</v>
      </c>
      <c r="AI485">
        <v>0.172409654398989</v>
      </c>
      <c r="AJ485">
        <v>222.80661400498099</v>
      </c>
      <c r="AK485">
        <v>30</v>
      </c>
      <c r="AL485">
        <v>45852881903.07</v>
      </c>
      <c r="AM485">
        <v>242951</v>
      </c>
      <c r="AN485" s="3">
        <f t="shared" si="149"/>
        <v>9.3630876175236147E-3</v>
      </c>
      <c r="AO485">
        <f t="shared" si="150"/>
        <v>10.674783866414527</v>
      </c>
      <c r="AP485" s="15">
        <v>1</v>
      </c>
      <c r="AQ485" s="15">
        <f t="shared" si="152"/>
        <v>1</v>
      </c>
      <c r="AR485" s="15">
        <f t="shared" si="151"/>
        <v>-9.0516071639271667E-2</v>
      </c>
    </row>
    <row r="486" spans="1:44" x14ac:dyDescent="0.25">
      <c r="A486" t="s">
        <v>37</v>
      </c>
      <c r="B486">
        <v>10.029024773576101</v>
      </c>
      <c r="C486">
        <v>9.1944845557548303E-3</v>
      </c>
      <c r="D486">
        <v>10.4921787895563</v>
      </c>
      <c r="E486">
        <v>-21.741277438826799</v>
      </c>
      <c r="F486" s="1">
        <v>0</v>
      </c>
      <c r="G486" s="1">
        <v>0</v>
      </c>
      <c r="H486">
        <v>3.72334724169305</v>
      </c>
      <c r="I486">
        <v>-74.652672143519396</v>
      </c>
      <c r="J486">
        <v>-81.286604886619799</v>
      </c>
      <c r="K486">
        <v>-95.108668017503405</v>
      </c>
      <c r="L486">
        <v>-53.3625661105227</v>
      </c>
      <c r="M486">
        <v>31</v>
      </c>
      <c r="N486">
        <v>94.084864336159001</v>
      </c>
      <c r="O486">
        <v>76.539227263118804</v>
      </c>
      <c r="P486">
        <v>187426.71358764599</v>
      </c>
      <c r="Q486">
        <v>231758.03998268599</v>
      </c>
      <c r="R486">
        <v>84.224421507826506</v>
      </c>
      <c r="S486">
        <v>672.54309839698999</v>
      </c>
      <c r="T486">
        <v>0.55103827917229498</v>
      </c>
      <c r="U486">
        <v>0.35184854525673398</v>
      </c>
      <c r="V486" s="1">
        <v>0</v>
      </c>
      <c r="W486">
        <v>0.182502125499623</v>
      </c>
      <c r="X486">
        <v>0.465649329243641</v>
      </c>
      <c r="Y486" s="1">
        <v>0</v>
      </c>
      <c r="Z486">
        <v>0.22359238837568099</v>
      </c>
      <c r="AA486">
        <v>2.9445006107870701E-4</v>
      </c>
      <c r="AB486">
        <v>7.2938611256031004E-3</v>
      </c>
      <c r="AC486">
        <v>6.6949060595852805E-4</v>
      </c>
      <c r="AD486" s="1">
        <v>0</v>
      </c>
      <c r="AE486" s="3">
        <v>1.01506369595282E-3</v>
      </c>
      <c r="AF486" s="3">
        <v>1.8789823835030799E-3</v>
      </c>
      <c r="AG486" s="3">
        <v>2.15059852459089E-5</v>
      </c>
      <c r="AH486">
        <v>6.2797024543770101</v>
      </c>
      <c r="AI486">
        <v>0.17343220330213499</v>
      </c>
      <c r="AJ486">
        <v>236.55589161914401</v>
      </c>
      <c r="AK486">
        <v>31</v>
      </c>
      <c r="AL486">
        <v>39822178982.540001</v>
      </c>
      <c r="AM486">
        <v>212468</v>
      </c>
      <c r="AN486" s="3">
        <f t="shared" si="149"/>
        <v>9.467293570184887E-3</v>
      </c>
      <c r="AO486">
        <f t="shared" si="150"/>
        <v>10.787473015152994</v>
      </c>
      <c r="AP486" s="15">
        <v>1</v>
      </c>
      <c r="AQ486" s="15">
        <f t="shared" si="152"/>
        <v>1</v>
      </c>
      <c r="AR486" s="15">
        <f t="shared" si="151"/>
        <v>-7.0308239984611109E-2</v>
      </c>
    </row>
    <row r="487" spans="1:44" x14ac:dyDescent="0.25">
      <c r="A487" t="s">
        <v>37</v>
      </c>
      <c r="B487">
        <v>10.4889712255139</v>
      </c>
      <c r="C487">
        <v>8.9794184799400698E-3</v>
      </c>
      <c r="D487">
        <v>10.258755453866801</v>
      </c>
      <c r="E487">
        <v>-24.252900936788901</v>
      </c>
      <c r="F487" s="1">
        <v>0</v>
      </c>
      <c r="G487" s="1">
        <v>0</v>
      </c>
      <c r="H487">
        <v>3.7308119904613202</v>
      </c>
      <c r="I487">
        <v>-72.586609626791798</v>
      </c>
      <c r="J487">
        <v>-79.348480036639202</v>
      </c>
      <c r="K487">
        <v>-91.903792442798604</v>
      </c>
      <c r="L487">
        <v>-51.139580875792397</v>
      </c>
      <c r="M487">
        <v>32</v>
      </c>
      <c r="N487">
        <v>94.225191985000194</v>
      </c>
      <c r="O487">
        <v>76.432635675465505</v>
      </c>
      <c r="P487">
        <v>186052.604908048</v>
      </c>
      <c r="Q487">
        <v>229578.88578477301</v>
      </c>
      <c r="R487">
        <v>84.285205503786699</v>
      </c>
      <c r="S487">
        <v>670.58467974604298</v>
      </c>
      <c r="T487">
        <v>0.55278980493221497</v>
      </c>
      <c r="U487">
        <v>0.34726156954354198</v>
      </c>
      <c r="V487" s="1">
        <v>0</v>
      </c>
      <c r="W487">
        <v>0.18452141515076401</v>
      </c>
      <c r="X487">
        <v>0.46821701530569199</v>
      </c>
      <c r="Y487" s="1">
        <v>0</v>
      </c>
      <c r="Z487">
        <v>0.21843273083137499</v>
      </c>
      <c r="AA487">
        <v>2.9504934127941101E-4</v>
      </c>
      <c r="AB487">
        <v>7.2164884732837699E-3</v>
      </c>
      <c r="AC487">
        <v>6.9493597582090698E-4</v>
      </c>
      <c r="AD487" s="1">
        <v>0</v>
      </c>
      <c r="AE487" s="3">
        <v>8.3844870397514195E-4</v>
      </c>
      <c r="AF487" s="3">
        <v>1.91765216555098E-3</v>
      </c>
      <c r="AG487" s="3">
        <v>2.29355805736244E-5</v>
      </c>
      <c r="AH487">
        <v>6.1302861314273001</v>
      </c>
      <c r="AI487">
        <v>0.174712847095983</v>
      </c>
      <c r="AJ487">
        <v>240.90895640795199</v>
      </c>
      <c r="AK487">
        <v>32</v>
      </c>
      <c r="AL487">
        <v>36329561897.370003</v>
      </c>
      <c r="AM487">
        <v>195265</v>
      </c>
      <c r="AN487" s="3">
        <f t="shared" si="149"/>
        <v>9.429189980114161E-3</v>
      </c>
      <c r="AO487">
        <f t="shared" si="150"/>
        <v>10.746282611275348</v>
      </c>
      <c r="AP487" s="15">
        <v>1</v>
      </c>
      <c r="AQ487" s="15">
        <f t="shared" si="152"/>
        <v>1</v>
      </c>
      <c r="AR487" s="15">
        <f t="shared" si="151"/>
        <v>-2.3944222860049047E-2</v>
      </c>
    </row>
    <row r="488" spans="1:44" x14ac:dyDescent="0.25">
      <c r="A488" t="s">
        <v>37</v>
      </c>
      <c r="B488">
        <v>10.394496914375001</v>
      </c>
      <c r="C488">
        <v>9.0028675407190905E-3</v>
      </c>
      <c r="D488">
        <v>10.2842331172223</v>
      </c>
      <c r="E488">
        <v>-26.0543589744907</v>
      </c>
      <c r="F488" s="1">
        <v>0</v>
      </c>
      <c r="G488" s="1">
        <v>0</v>
      </c>
      <c r="H488">
        <v>3.7341327595059801</v>
      </c>
      <c r="I488">
        <v>-70.961873915612102</v>
      </c>
      <c r="J488">
        <v>-77.591826397914801</v>
      </c>
      <c r="K488">
        <v>-88.973090839573402</v>
      </c>
      <c r="L488">
        <v>-49.391706431465103</v>
      </c>
      <c r="M488">
        <v>33</v>
      </c>
      <c r="N488">
        <v>94.3985324648025</v>
      </c>
      <c r="O488">
        <v>76.413915502989894</v>
      </c>
      <c r="P488">
        <v>184988.61248588801</v>
      </c>
      <c r="Q488">
        <v>227907.567983733</v>
      </c>
      <c r="R488">
        <v>84.381515548446799</v>
      </c>
      <c r="S488">
        <v>668.892286802792</v>
      </c>
      <c r="T488">
        <v>0.55672598790665695</v>
      </c>
      <c r="U488">
        <v>0.34152285722585801</v>
      </c>
      <c r="V488" s="1">
        <v>0</v>
      </c>
      <c r="W488">
        <v>0.186156837509273</v>
      </c>
      <c r="X488">
        <v>0.47232030526486801</v>
      </c>
      <c r="Y488" s="1">
        <v>0</v>
      </c>
      <c r="Z488">
        <v>0.21188083156002799</v>
      </c>
      <c r="AA488">
        <v>2.9562185850613102E-4</v>
      </c>
      <c r="AB488">
        <v>7.23891568595333E-3</v>
      </c>
      <c r="AC488">
        <v>7.3323974477850103E-4</v>
      </c>
      <c r="AD488" s="1">
        <v>0</v>
      </c>
      <c r="AE488" s="3">
        <v>7.8885962532344595E-4</v>
      </c>
      <c r="AF488" s="3">
        <v>1.9645116345197999E-3</v>
      </c>
      <c r="AG488" s="3">
        <v>2.50392582561559E-5</v>
      </c>
      <c r="AH488">
        <v>5.9537768226926904</v>
      </c>
      <c r="AI488">
        <v>0.17353689389110799</v>
      </c>
      <c r="AJ488">
        <v>238.69714860911299</v>
      </c>
      <c r="AK488">
        <v>33</v>
      </c>
      <c r="AL488">
        <v>34476697686.220001</v>
      </c>
      <c r="AM488">
        <v>186372</v>
      </c>
      <c r="AN488" s="3">
        <f t="shared" si="149"/>
        <v>9.499049178979261E-3</v>
      </c>
      <c r="AO488">
        <f t="shared" si="150"/>
        <v>10.821787867505893</v>
      </c>
      <c r="AP488" s="15">
        <v>1</v>
      </c>
      <c r="AQ488" s="15">
        <f t="shared" si="152"/>
        <v>1</v>
      </c>
      <c r="AR488" s="15">
        <f t="shared" si="151"/>
        <v>-3.9484321663142197E-2</v>
      </c>
    </row>
    <row r="489" spans="1:44" x14ac:dyDescent="0.25">
      <c r="A489" t="s">
        <v>37</v>
      </c>
      <c r="B489">
        <v>11.035962263947599</v>
      </c>
      <c r="C489">
        <v>8.9971978220196105E-3</v>
      </c>
      <c r="D489">
        <v>10.2780735131137</v>
      </c>
      <c r="E489">
        <v>-26.028818346166201</v>
      </c>
      <c r="F489" s="1">
        <v>0</v>
      </c>
      <c r="G489" s="1">
        <v>0</v>
      </c>
      <c r="H489">
        <v>3.7286847394599998</v>
      </c>
      <c r="I489">
        <v>-71.105321625217101</v>
      </c>
      <c r="J489">
        <v>-76.965506047543101</v>
      </c>
      <c r="K489">
        <v>-90.167544834629098</v>
      </c>
      <c r="L489">
        <v>-49.490516937626502</v>
      </c>
      <c r="M489">
        <v>34</v>
      </c>
      <c r="N489">
        <v>94.472059889902596</v>
      </c>
      <c r="O489">
        <v>76.145488473078004</v>
      </c>
      <c r="P489">
        <v>184603.258760889</v>
      </c>
      <c r="Q489">
        <v>227564.75412679699</v>
      </c>
      <c r="R489">
        <v>84.478828152193202</v>
      </c>
      <c r="S489">
        <v>669.54372452041196</v>
      </c>
      <c r="T489">
        <v>0.55468964747810501</v>
      </c>
      <c r="U489">
        <v>0.33791014923776003</v>
      </c>
      <c r="V489" s="1">
        <v>0</v>
      </c>
      <c r="W489">
        <v>0.186714263989297</v>
      </c>
      <c r="X489">
        <v>0.475375586772942</v>
      </c>
      <c r="Y489" s="1">
        <v>0</v>
      </c>
      <c r="Z489">
        <v>0.21533670567605501</v>
      </c>
      <c r="AA489">
        <v>2.9625474734003401E-4</v>
      </c>
      <c r="AB489">
        <v>7.2437026550832397E-3</v>
      </c>
      <c r="AC489">
        <v>7.5101793995449996E-4</v>
      </c>
      <c r="AD489" s="1">
        <v>0</v>
      </c>
      <c r="AE489" s="3">
        <v>7.6196547268309099E-4</v>
      </c>
      <c r="AF489" s="3">
        <v>2.0393436293844299E-3</v>
      </c>
      <c r="AG489" s="3">
        <v>2.3462942020903401E-5</v>
      </c>
      <c r="AH489">
        <v>5.86797845119857</v>
      </c>
      <c r="AI489">
        <v>0.17784709797404999</v>
      </c>
      <c r="AJ489">
        <v>236.351783257915</v>
      </c>
      <c r="AK489">
        <v>34</v>
      </c>
      <c r="AL489">
        <v>35092341077.410004</v>
      </c>
      <c r="AM489">
        <v>190096</v>
      </c>
      <c r="AN489" s="3">
        <f t="shared" si="149"/>
        <v>9.5793010318077042E-3</v>
      </c>
      <c r="AO489">
        <f t="shared" si="150"/>
        <v>10.908453449578982</v>
      </c>
      <c r="AP489" s="15">
        <v>1</v>
      </c>
      <c r="AQ489" s="15">
        <f t="shared" si="152"/>
        <v>1</v>
      </c>
      <c r="AR489" s="15">
        <f t="shared" si="151"/>
        <v>1.1688991015819772E-2</v>
      </c>
    </row>
    <row r="490" spans="1:44" x14ac:dyDescent="0.25">
      <c r="A490" t="s">
        <v>37</v>
      </c>
      <c r="B490">
        <v>11.3733213042257</v>
      </c>
      <c r="C490">
        <v>9.0731412354498608E-3</v>
      </c>
      <c r="D490">
        <v>10.360546557911</v>
      </c>
      <c r="E490">
        <v>-25.530881709420498</v>
      </c>
      <c r="F490" s="1">
        <v>0</v>
      </c>
      <c r="G490" s="1">
        <v>0</v>
      </c>
      <c r="H490">
        <v>3.7200619394396202</v>
      </c>
      <c r="I490">
        <v>-71.727564130647494</v>
      </c>
      <c r="J490">
        <v>-76.620053039879494</v>
      </c>
      <c r="K490">
        <v>-92.896296105870903</v>
      </c>
      <c r="L490">
        <v>-50.127205727820701</v>
      </c>
      <c r="M490">
        <v>35</v>
      </c>
      <c r="N490">
        <v>94.467847240292301</v>
      </c>
      <c r="O490">
        <v>75.675859638680294</v>
      </c>
      <c r="P490">
        <v>184728.25033197299</v>
      </c>
      <c r="Q490">
        <v>227968.021796491</v>
      </c>
      <c r="R490">
        <v>84.596993011644798</v>
      </c>
      <c r="S490">
        <v>670.88393601238704</v>
      </c>
      <c r="T490">
        <v>0.54505854440204804</v>
      </c>
      <c r="U490">
        <v>0.33476094736212197</v>
      </c>
      <c r="V490" s="1">
        <v>0</v>
      </c>
      <c r="W490">
        <v>0.186136737296629</v>
      </c>
      <c r="X490">
        <v>0.47910231534124798</v>
      </c>
      <c r="Y490" s="1">
        <v>0</v>
      </c>
      <c r="Z490">
        <v>0.229416432940236</v>
      </c>
      <c r="AA490">
        <v>2.97403829612653E-4</v>
      </c>
      <c r="AB490">
        <v>7.3018802642358799E-3</v>
      </c>
      <c r="AC490">
        <v>7.6206178258144503E-4</v>
      </c>
      <c r="AD490" s="1">
        <v>0</v>
      </c>
      <c r="AE490" s="3">
        <v>7.7158452453008404E-4</v>
      </c>
      <c r="AF490" s="3">
        <v>2.1200900935522899E-3</v>
      </c>
      <c r="AG490" s="3">
        <v>2.37838693996606E-5</v>
      </c>
      <c r="AH490">
        <v>5.8699341030580596</v>
      </c>
      <c r="AI490">
        <v>0.19501817494646601</v>
      </c>
      <c r="AJ490">
        <v>234.47800322415</v>
      </c>
      <c r="AK490">
        <v>35</v>
      </c>
      <c r="AL490">
        <v>36458891126.769997</v>
      </c>
      <c r="AM490">
        <v>197365</v>
      </c>
      <c r="AN490" s="3">
        <f t="shared" si="149"/>
        <v>9.7193741874008234E-3</v>
      </c>
      <c r="AO490">
        <f t="shared" si="150"/>
        <v>11.059536296140948</v>
      </c>
      <c r="AP490" s="15">
        <v>1</v>
      </c>
      <c r="AQ490" s="15">
        <f t="shared" si="152"/>
        <v>1</v>
      </c>
      <c r="AR490" s="15">
        <f t="shared" si="151"/>
        <v>2.8372347599622483E-2</v>
      </c>
    </row>
    <row r="491" spans="1:44" x14ac:dyDescent="0.25">
      <c r="A491" t="s">
        <v>37</v>
      </c>
      <c r="B491">
        <v>11.7176736549316</v>
      </c>
      <c r="C491">
        <v>9.2449945906024292E-3</v>
      </c>
      <c r="D491">
        <v>10.546919410462699</v>
      </c>
      <c r="E491">
        <v>-25.1582777150089</v>
      </c>
      <c r="F491" s="1">
        <v>0</v>
      </c>
      <c r="G491" s="1">
        <v>0</v>
      </c>
      <c r="H491">
        <v>3.7110209179768701</v>
      </c>
      <c r="I491">
        <v>-72.031046199627198</v>
      </c>
      <c r="J491">
        <v>-76.1100185233677</v>
      </c>
      <c r="K491">
        <v>-95.0453527029768</v>
      </c>
      <c r="L491">
        <v>-50.3789514891808</v>
      </c>
      <c r="M491">
        <v>36</v>
      </c>
      <c r="N491">
        <v>94.449350277169501</v>
      </c>
      <c r="O491">
        <v>75.191153102165103</v>
      </c>
      <c r="P491">
        <v>184286.069481757</v>
      </c>
      <c r="Q491">
        <v>227268.547666667</v>
      </c>
      <c r="R491">
        <v>84.789601938655196</v>
      </c>
      <c r="S491">
        <v>671.797944016153</v>
      </c>
      <c r="T491">
        <v>0.53145437085900404</v>
      </c>
      <c r="U491">
        <v>0.33174603816062997</v>
      </c>
      <c r="V491" s="1">
        <v>0</v>
      </c>
      <c r="W491">
        <v>0.18628848099090201</v>
      </c>
      <c r="X491">
        <v>0.48196548084846702</v>
      </c>
      <c r="Y491" s="1">
        <v>0</v>
      </c>
      <c r="Z491">
        <v>0.24970610561742301</v>
      </c>
      <c r="AA491">
        <v>2.9882823053539297E-4</v>
      </c>
      <c r="AB491">
        <v>7.42876023448329E-3</v>
      </c>
      <c r="AC491">
        <v>7.7002316957857698E-4</v>
      </c>
      <c r="AD491" s="1">
        <v>0</v>
      </c>
      <c r="AE491" s="3">
        <v>8.1320908391812002E-4</v>
      </c>
      <c r="AF491" s="3">
        <v>2.17717859764464E-3</v>
      </c>
      <c r="AG491" s="3">
        <v>2.0555950598559401E-5</v>
      </c>
      <c r="AH491">
        <v>5.8416359437648904</v>
      </c>
      <c r="AI491">
        <v>0.19236061752262801</v>
      </c>
      <c r="AJ491">
        <v>230.49732226769501</v>
      </c>
      <c r="AK491">
        <v>36</v>
      </c>
      <c r="AL491">
        <v>35982960782.730003</v>
      </c>
      <c r="AM491">
        <v>195256</v>
      </c>
      <c r="AN491" s="3">
        <f t="shared" si="149"/>
        <v>9.9047670626633225E-3</v>
      </c>
      <c r="AO491">
        <f t="shared" si="150"/>
        <v>11.259139846774469</v>
      </c>
      <c r="AP491" s="15">
        <v>1</v>
      </c>
      <c r="AQ491" s="15">
        <f t="shared" si="152"/>
        <v>1</v>
      </c>
      <c r="AR491" s="15">
        <f t="shared" si="151"/>
        <v>4.0725474094585712E-2</v>
      </c>
    </row>
    <row r="492" spans="1:44" x14ac:dyDescent="0.25">
      <c r="A492" t="s">
        <v>37</v>
      </c>
      <c r="B492">
        <v>12.0792447826688</v>
      </c>
      <c r="C492">
        <v>9.3586506420213593E-3</v>
      </c>
      <c r="D492">
        <v>10.6699827908134</v>
      </c>
      <c r="E492">
        <v>-24.9624005265274</v>
      </c>
      <c r="F492" s="1">
        <v>0</v>
      </c>
      <c r="G492" s="1">
        <v>0</v>
      </c>
      <c r="H492">
        <v>3.7104739142242802</v>
      </c>
      <c r="I492">
        <v>-72.302278862730702</v>
      </c>
      <c r="J492">
        <v>-75.748816185574199</v>
      </c>
      <c r="K492">
        <v>-97.125534166673205</v>
      </c>
      <c r="L492">
        <v>-50.6152295953258</v>
      </c>
      <c r="M492">
        <v>37</v>
      </c>
      <c r="N492">
        <v>94.439120460628004</v>
      </c>
      <c r="O492">
        <v>74.759548334538295</v>
      </c>
      <c r="P492">
        <v>183984.26821349299</v>
      </c>
      <c r="Q492">
        <v>226942.38156415999</v>
      </c>
      <c r="R492">
        <v>85.180671109189504</v>
      </c>
      <c r="S492">
        <v>672.82394609783898</v>
      </c>
      <c r="T492">
        <v>0.52385245379540701</v>
      </c>
      <c r="U492">
        <v>0.32908573009589998</v>
      </c>
      <c r="V492" s="1">
        <v>0</v>
      </c>
      <c r="W492">
        <v>0.18681819234229499</v>
      </c>
      <c r="X492">
        <v>0.48409607756180401</v>
      </c>
      <c r="Y492" s="1">
        <v>0</v>
      </c>
      <c r="Z492">
        <v>0.26057765350369799</v>
      </c>
      <c r="AA492">
        <v>3.00434804130805E-4</v>
      </c>
      <c r="AB492">
        <v>7.5190811333980803E-3</v>
      </c>
      <c r="AC492">
        <v>7.7685049516071705E-4</v>
      </c>
      <c r="AD492" s="1">
        <v>0</v>
      </c>
      <c r="AE492" s="3">
        <v>8.3122458830723603E-4</v>
      </c>
      <c r="AF492" s="3">
        <v>2.2485945974764199E-3</v>
      </c>
      <c r="AG492" s="3">
        <v>1.9544293912267799E-5</v>
      </c>
      <c r="AH492">
        <v>5.8106326241710304</v>
      </c>
      <c r="AI492">
        <v>0.19310628371549901</v>
      </c>
      <c r="AJ492">
        <v>239.15948576131501</v>
      </c>
      <c r="AK492">
        <v>37</v>
      </c>
      <c r="AL492">
        <v>35167488963.400002</v>
      </c>
      <c r="AM492">
        <v>191144</v>
      </c>
      <c r="AN492" s="3">
        <f t="shared" si="149"/>
        <v>1.0068110535005306E-2</v>
      </c>
      <c r="AO492">
        <f t="shared" si="150"/>
        <v>11.434663505650001</v>
      </c>
      <c r="AP492" s="15">
        <v>1</v>
      </c>
      <c r="AQ492" s="15">
        <f t="shared" si="152"/>
        <v>1</v>
      </c>
      <c r="AR492" s="15">
        <f t="shared" si="151"/>
        <v>5.6370812897144296E-2</v>
      </c>
    </row>
    <row r="493" spans="1:44" x14ac:dyDescent="0.25">
      <c r="A493" t="s">
        <v>37</v>
      </c>
      <c r="B493">
        <v>11.975714801758199</v>
      </c>
      <c r="C493">
        <v>9.3889729179486101E-3</v>
      </c>
      <c r="D493">
        <v>10.7027886107134</v>
      </c>
      <c r="E493">
        <v>-25.191288990549602</v>
      </c>
      <c r="F493" s="1">
        <v>0</v>
      </c>
      <c r="G493" s="1">
        <v>0</v>
      </c>
      <c r="H493">
        <v>3.7075520297203202</v>
      </c>
      <c r="I493">
        <v>-72.308648020549199</v>
      </c>
      <c r="J493">
        <v>-75.277347016024393</v>
      </c>
      <c r="K493">
        <v>-98.456890811748707</v>
      </c>
      <c r="L493">
        <v>-50.597878417765898</v>
      </c>
      <c r="M493">
        <v>38</v>
      </c>
      <c r="N493">
        <v>94.430995722989095</v>
      </c>
      <c r="O493">
        <v>74.414925227658998</v>
      </c>
      <c r="P493">
        <v>183782.641471696</v>
      </c>
      <c r="Q493">
        <v>226538.18481521599</v>
      </c>
      <c r="R493">
        <v>85.657869095691495</v>
      </c>
      <c r="S493">
        <v>673.71544293298598</v>
      </c>
      <c r="T493">
        <v>0.51919832248693198</v>
      </c>
      <c r="U493">
        <v>0.32742555140205798</v>
      </c>
      <c r="V493" s="1">
        <v>0</v>
      </c>
      <c r="W493">
        <v>0.18708517295347599</v>
      </c>
      <c r="X493">
        <v>0.48548927564446398</v>
      </c>
      <c r="Y493" s="1">
        <v>0</v>
      </c>
      <c r="Z493">
        <v>0.26745288546795798</v>
      </c>
      <c r="AA493">
        <v>3.0226480985742001E-4</v>
      </c>
      <c r="AB493">
        <v>7.5517552953836302E-3</v>
      </c>
      <c r="AC493">
        <v>7.7819971022481996E-4</v>
      </c>
      <c r="AD493" s="1">
        <v>0</v>
      </c>
      <c r="AE493" s="3">
        <v>8.26395765916513E-4</v>
      </c>
      <c r="AF493" s="3">
        <v>2.3138239119604499E-3</v>
      </c>
      <c r="AG493" s="3">
        <v>1.8512435388379001E-5</v>
      </c>
      <c r="AH493">
        <v>5.7408823328037499</v>
      </c>
      <c r="AI493">
        <v>0.194983646354774</v>
      </c>
      <c r="AJ493">
        <v>245.48973136496301</v>
      </c>
      <c r="AK493">
        <v>38</v>
      </c>
      <c r="AL493">
        <v>32839201291.369999</v>
      </c>
      <c r="AM493">
        <v>178685</v>
      </c>
      <c r="AN493" s="3">
        <f t="shared" si="149"/>
        <v>1.0167844017201499E-2</v>
      </c>
      <c r="AO493">
        <f t="shared" si="150"/>
        <v>11.541677372440107</v>
      </c>
      <c r="AP493" s="15">
        <v>1</v>
      </c>
      <c r="AQ493" s="15">
        <f t="shared" si="152"/>
        <v>1</v>
      </c>
      <c r="AR493" s="15">
        <f t="shared" si="151"/>
        <v>3.7606096177537518E-2</v>
      </c>
    </row>
    <row r="494" spans="1:44" x14ac:dyDescent="0.25">
      <c r="A494" t="s">
        <v>37</v>
      </c>
      <c r="B494">
        <v>11.5366978834783</v>
      </c>
      <c r="C494">
        <v>9.2848519134036099E-3</v>
      </c>
      <c r="D494">
        <v>10.590093412354401</v>
      </c>
      <c r="E494">
        <v>-25.2316419353415</v>
      </c>
      <c r="F494" s="1">
        <v>0</v>
      </c>
      <c r="G494" s="1">
        <v>0</v>
      </c>
      <c r="H494">
        <v>3.69986728486779</v>
      </c>
      <c r="I494">
        <v>-72.682048516678606</v>
      </c>
      <c r="J494">
        <v>-75.245121473389702</v>
      </c>
      <c r="K494">
        <v>-100.277654742216</v>
      </c>
      <c r="L494">
        <v>-50.907081779225898</v>
      </c>
      <c r="M494">
        <v>39</v>
      </c>
      <c r="N494">
        <v>94.403674047890206</v>
      </c>
      <c r="O494">
        <v>74.071640508417104</v>
      </c>
      <c r="P494">
        <v>183240.776684365</v>
      </c>
      <c r="Q494">
        <v>225712.45719831999</v>
      </c>
      <c r="R494">
        <v>85.934999682525302</v>
      </c>
      <c r="S494">
        <v>674.81328221007698</v>
      </c>
      <c r="T494">
        <v>0.51091772467345997</v>
      </c>
      <c r="U494">
        <v>0.32487092792488398</v>
      </c>
      <c r="V494" s="1">
        <v>0</v>
      </c>
      <c r="W494">
        <v>0.18685416204534799</v>
      </c>
      <c r="X494">
        <v>0.48827491002976597</v>
      </c>
      <c r="Y494" s="1">
        <v>0</v>
      </c>
      <c r="Z494">
        <v>0.27648390088570601</v>
      </c>
      <c r="AA494">
        <v>3.0442576091359102E-4</v>
      </c>
      <c r="AB494">
        <v>7.4760625134963404E-3</v>
      </c>
      <c r="AC494">
        <v>7.7048442810764004E-4</v>
      </c>
      <c r="AD494" s="1">
        <v>0</v>
      </c>
      <c r="AE494" s="3">
        <v>8.0571444392109001E-4</v>
      </c>
      <c r="AF494" s="3">
        <v>2.3439476409077499E-3</v>
      </c>
      <c r="AG494" s="3">
        <v>1.6364238777300999E-5</v>
      </c>
      <c r="AH494">
        <v>5.6715269929469097</v>
      </c>
      <c r="AI494">
        <v>0.20117837889913001</v>
      </c>
      <c r="AJ494">
        <v>247.516898938792</v>
      </c>
      <c r="AK494">
        <v>39</v>
      </c>
      <c r="AL494">
        <v>30335327339.32</v>
      </c>
      <c r="AM494">
        <v>165549</v>
      </c>
      <c r="AN494" s="3">
        <f t="shared" si="149"/>
        <v>1.0124435915317682E-2</v>
      </c>
      <c r="AO494">
        <f t="shared" si="150"/>
        <v>11.495115124768496</v>
      </c>
      <c r="AP494" s="15">
        <v>1</v>
      </c>
      <c r="AQ494" s="15">
        <f t="shared" si="152"/>
        <v>1</v>
      </c>
      <c r="AR494" s="15">
        <f t="shared" si="151"/>
        <v>3.6174286432508751E-3</v>
      </c>
    </row>
    <row r="495" spans="1:44" x14ac:dyDescent="0.25">
      <c r="A495" t="s">
        <v>37</v>
      </c>
      <c r="B495">
        <v>11.0342528394185</v>
      </c>
      <c r="C495">
        <v>9.1126466947376496E-3</v>
      </c>
      <c r="D495">
        <v>10.4034212225283</v>
      </c>
      <c r="E495">
        <v>-24.449604557277301</v>
      </c>
      <c r="F495" s="1">
        <v>0</v>
      </c>
      <c r="G495" s="1">
        <v>0</v>
      </c>
      <c r="H495">
        <v>3.6877402172291598</v>
      </c>
      <c r="I495">
        <v>-74.007110251614506</v>
      </c>
      <c r="J495">
        <v>-76.014535114102699</v>
      </c>
      <c r="K495">
        <v>-104.222473532584</v>
      </c>
      <c r="L495">
        <v>-52.153004425537397</v>
      </c>
      <c r="M495">
        <v>40</v>
      </c>
      <c r="N495">
        <v>94.310333044651102</v>
      </c>
      <c r="O495">
        <v>73.543298240518396</v>
      </c>
      <c r="P495">
        <v>182568.54503383799</v>
      </c>
      <c r="Q495">
        <v>224919.22445076899</v>
      </c>
      <c r="R495">
        <v>86.233627894292795</v>
      </c>
      <c r="S495">
        <v>676.67703772790196</v>
      </c>
      <c r="T495">
        <v>0.50023799739212005</v>
      </c>
      <c r="U495">
        <v>0.326993088701165</v>
      </c>
      <c r="V495" s="1">
        <v>0</v>
      </c>
      <c r="W495">
        <v>0.18461268146676499</v>
      </c>
      <c r="X495">
        <v>0.48839422983206798</v>
      </c>
      <c r="Y495" s="1">
        <v>0</v>
      </c>
      <c r="Z495">
        <v>0.289056333322325</v>
      </c>
      <c r="AA495">
        <v>3.0685132944726398E-4</v>
      </c>
      <c r="AB495">
        <v>7.3417512684735399E-3</v>
      </c>
      <c r="AC495">
        <v>7.6299379133411597E-4</v>
      </c>
      <c r="AD495" s="1">
        <v>0</v>
      </c>
      <c r="AE495" s="3">
        <v>7.7949312279912105E-4</v>
      </c>
      <c r="AF495" s="3">
        <v>2.3950254098253098E-3</v>
      </c>
      <c r="AG495" s="3">
        <v>1.46596927977394E-5</v>
      </c>
      <c r="AH495">
        <v>5.66145929356066</v>
      </c>
      <c r="AI495">
        <v>0.20790737484383201</v>
      </c>
      <c r="AJ495">
        <v>244.55053683735699</v>
      </c>
      <c r="AK495">
        <v>40</v>
      </c>
      <c r="AL495">
        <v>27947592873.779999</v>
      </c>
      <c r="AM495">
        <v>153080</v>
      </c>
      <c r="AN495" s="3">
        <f t="shared" si="149"/>
        <v>1.0043628007746113E-2</v>
      </c>
      <c r="AO495">
        <f t="shared" si="150"/>
        <v>11.408375657942681</v>
      </c>
      <c r="AP495" s="15">
        <v>1</v>
      </c>
      <c r="AQ495" s="15">
        <f t="shared" si="152"/>
        <v>1</v>
      </c>
      <c r="AR495" s="15">
        <f t="shared" si="151"/>
        <v>-3.2793697344960071E-2</v>
      </c>
    </row>
    <row r="496" spans="1:44" x14ac:dyDescent="0.25">
      <c r="A496" t="s">
        <v>37</v>
      </c>
      <c r="B496">
        <v>10.768078345269499</v>
      </c>
      <c r="C496">
        <v>8.8844989985466197E-3</v>
      </c>
      <c r="D496">
        <v>10.1555566150922</v>
      </c>
      <c r="E496">
        <v>-22.952623904750901</v>
      </c>
      <c r="F496" s="1">
        <v>0</v>
      </c>
      <c r="G496" s="1">
        <v>0</v>
      </c>
      <c r="H496">
        <v>3.6706847444771999</v>
      </c>
      <c r="I496">
        <v>-75.706409447235202</v>
      </c>
      <c r="J496">
        <v>-77.068300630703604</v>
      </c>
      <c r="K496">
        <v>-109.54656810460401</v>
      </c>
      <c r="L496">
        <v>-53.834310574633399</v>
      </c>
      <c r="M496">
        <v>41</v>
      </c>
      <c r="N496">
        <v>94.1710758509426</v>
      </c>
      <c r="O496">
        <v>72.817423107802796</v>
      </c>
      <c r="P496">
        <v>182412.98273337999</v>
      </c>
      <c r="Q496">
        <v>225016.08684627301</v>
      </c>
      <c r="R496">
        <v>86.555350295412396</v>
      </c>
      <c r="S496">
        <v>679.12507751705095</v>
      </c>
      <c r="T496">
        <v>0.485300098730574</v>
      </c>
      <c r="U496">
        <v>0.32759428362988702</v>
      </c>
      <c r="V496" s="1">
        <v>0</v>
      </c>
      <c r="W496">
        <v>0.18388406288432599</v>
      </c>
      <c r="X496">
        <v>0.48852165348578602</v>
      </c>
      <c r="Y496" s="1">
        <v>0</v>
      </c>
      <c r="Z496">
        <v>0.310740284930343</v>
      </c>
      <c r="AA496">
        <v>3.0969698557172898E-4</v>
      </c>
      <c r="AB496">
        <v>7.1622042336461599E-3</v>
      </c>
      <c r="AC496">
        <v>7.5154693953283095E-4</v>
      </c>
      <c r="AD496" s="1">
        <v>0</v>
      </c>
      <c r="AE496" s="3">
        <v>7.46536156170439E-4</v>
      </c>
      <c r="AF496" s="3">
        <v>2.4682894253487599E-3</v>
      </c>
      <c r="AG496" s="3">
        <v>1.3178323675464499E-5</v>
      </c>
      <c r="AH496">
        <v>5.7092556948989799</v>
      </c>
      <c r="AI496">
        <v>0.215655721358881</v>
      </c>
      <c r="AJ496">
        <v>239.58652664798299</v>
      </c>
      <c r="AK496">
        <v>41</v>
      </c>
      <c r="AL496">
        <v>24761467928.16</v>
      </c>
      <c r="AM496">
        <v>135744</v>
      </c>
      <c r="AN496" s="3">
        <f t="shared" si="149"/>
        <v>9.9401906445666481E-3</v>
      </c>
      <c r="AO496">
        <f t="shared" si="150"/>
        <v>11.297231947646303</v>
      </c>
      <c r="AP496" s="15">
        <v>1</v>
      </c>
      <c r="AQ496" s="15">
        <f t="shared" si="152"/>
        <v>1</v>
      </c>
      <c r="AR496" s="15">
        <f t="shared" si="151"/>
        <v>-4.6839226177616822E-2</v>
      </c>
    </row>
    <row r="497" spans="1:46" s="9" customFormat="1" ht="12.75" customHeight="1" x14ac:dyDescent="0.25">
      <c r="A497" s="9" t="s">
        <v>37</v>
      </c>
      <c r="B497" s="9">
        <v>11.0323079787726</v>
      </c>
      <c r="C497" s="9">
        <v>8.7309591876012695E-3</v>
      </c>
      <c r="D497" s="9">
        <v>9.9883939560953703</v>
      </c>
      <c r="E497" s="9">
        <v>-22.200213796370502</v>
      </c>
      <c r="F497" s="13">
        <v>0</v>
      </c>
      <c r="G497" s="13">
        <v>0</v>
      </c>
      <c r="H497" s="9">
        <v>3.6602619479558101</v>
      </c>
      <c r="I497" s="9">
        <v>-76.469431820708905</v>
      </c>
      <c r="J497" s="9">
        <v>-77.283303213492303</v>
      </c>
      <c r="K497" s="9">
        <v>-113.369711785682</v>
      </c>
      <c r="L497" s="9">
        <v>-54.628558922775298</v>
      </c>
      <c r="M497" s="9">
        <v>42</v>
      </c>
      <c r="N497" s="9">
        <v>94.034988326310895</v>
      </c>
      <c r="O497" s="9">
        <v>72.064880095044401</v>
      </c>
      <c r="P497" s="9">
        <v>182660.369450136</v>
      </c>
      <c r="Q497" s="9">
        <v>225292.15806134799</v>
      </c>
      <c r="R497" s="9">
        <v>87.026041485890303</v>
      </c>
      <c r="S497" s="9">
        <v>680.71720641565003</v>
      </c>
      <c r="T497" s="9">
        <v>0.45881935104623001</v>
      </c>
      <c r="U497" s="9">
        <v>0.321770358191388</v>
      </c>
      <c r="V497" s="13">
        <v>0</v>
      </c>
      <c r="W497" s="9">
        <v>0.18603627154216101</v>
      </c>
      <c r="X497" s="9">
        <v>0.49219337026644999</v>
      </c>
      <c r="Y497" s="13">
        <v>0</v>
      </c>
      <c r="Z497" s="9">
        <v>0.35006243096935402</v>
      </c>
      <c r="AA497" s="9">
        <v>3.1278814080749602E-4</v>
      </c>
      <c r="AB497" s="9">
        <v>7.0384190451532299E-3</v>
      </c>
      <c r="AC497" s="9">
        <v>7.44318603387487E-4</v>
      </c>
      <c r="AD497" s="13">
        <v>0</v>
      </c>
      <c r="AE497" s="19">
        <v>7.2525603532819498E-4</v>
      </c>
      <c r="AF497" s="19">
        <v>2.5453959822252701E-3</v>
      </c>
      <c r="AG497" s="19">
        <v>1.14406403929471E-5</v>
      </c>
      <c r="AH497" s="9">
        <v>5.7653169712128802</v>
      </c>
      <c r="AI497" s="9">
        <v>0.220156288454467</v>
      </c>
      <c r="AJ497" s="9">
        <v>248.02016584558899</v>
      </c>
      <c r="AK497" s="9">
        <v>42</v>
      </c>
      <c r="AL497" s="9">
        <v>20004598341.439999</v>
      </c>
      <c r="AM497" s="9">
        <v>109518</v>
      </c>
      <c r="AN497" s="19">
        <f t="shared" si="149"/>
        <v>9.8966031681859967E-3</v>
      </c>
      <c r="AO497" s="9">
        <f t="shared" si="150"/>
        <v>11.250358826321595</v>
      </c>
      <c r="AP497" s="16">
        <v>1</v>
      </c>
      <c r="AQ497" s="16">
        <f t="shared" si="152"/>
        <v>1</v>
      </c>
      <c r="AR497" s="16">
        <f t="shared" si="151"/>
        <v>-1.9381679368202676E-2</v>
      </c>
      <c r="AS497" s="9">
        <f>AVERAGE(AR480:AR497)</f>
        <v>-7.7420996859678404E-3</v>
      </c>
    </row>
    <row r="498" spans="1:46" s="55" customFormat="1" x14ac:dyDescent="0.25">
      <c r="A498" s="55" t="s">
        <v>37</v>
      </c>
      <c r="B498" s="55">
        <v>10.917420182012</v>
      </c>
      <c r="C498" s="55">
        <v>8.7059260631087605E-3</v>
      </c>
      <c r="D498" s="55">
        <v>9.9611127481734396</v>
      </c>
      <c r="E498" s="55">
        <v>-22.386345238111002</v>
      </c>
      <c r="F498" s="56">
        <v>0</v>
      </c>
      <c r="G498" s="56">
        <v>0</v>
      </c>
      <c r="H498" s="55">
        <v>3.6704352202922101</v>
      </c>
      <c r="I498" s="55">
        <v>-76.486331139995698</v>
      </c>
      <c r="J498" s="55">
        <v>-76.800703806823094</v>
      </c>
      <c r="K498" s="55">
        <v>-115.930994863626</v>
      </c>
      <c r="L498" s="55">
        <v>-54.702314774457498</v>
      </c>
      <c r="M498" s="55">
        <v>43</v>
      </c>
      <c r="N498" s="55">
        <v>93.904882556201301</v>
      </c>
      <c r="O498" s="55">
        <v>71.330336184651799</v>
      </c>
      <c r="P498" s="55">
        <v>183149.079207626</v>
      </c>
      <c r="Q498" s="55">
        <v>226137.53982950401</v>
      </c>
      <c r="R498" s="55">
        <v>87.796028766719104</v>
      </c>
      <c r="S498" s="55">
        <v>681.29958918786099</v>
      </c>
      <c r="T498" s="55">
        <v>0.42979071307597599</v>
      </c>
      <c r="U498" s="55">
        <v>0.31677782779085201</v>
      </c>
      <c r="V498" s="56">
        <v>0</v>
      </c>
      <c r="W498" s="55">
        <v>0.18968163749003999</v>
      </c>
      <c r="X498" s="55">
        <v>0.49354053471910603</v>
      </c>
      <c r="Y498" s="56">
        <v>0</v>
      </c>
      <c r="Z498" s="55">
        <v>0.39666354791414399</v>
      </c>
      <c r="AA498" s="55">
        <v>3.1572266722493302E-4</v>
      </c>
      <c r="AB498" s="55">
        <v>7.0064873376286902E-3</v>
      </c>
      <c r="AC498" s="55">
        <v>7.49930577754668E-4</v>
      </c>
      <c r="AD498" s="56">
        <v>0</v>
      </c>
      <c r="AE498" s="57">
        <v>7.2500290774099498E-4</v>
      </c>
      <c r="AF498" s="57">
        <v>2.6460166161794301E-3</v>
      </c>
      <c r="AG498" s="57">
        <v>9.5552384188152292E-6</v>
      </c>
      <c r="AH498" s="55">
        <v>5.8310042941262701</v>
      </c>
      <c r="AI498" s="55">
        <v>0.227341264576051</v>
      </c>
      <c r="AJ498" s="55">
        <v>284.91923023138997</v>
      </c>
      <c r="AK498" s="55">
        <v>43</v>
      </c>
      <c r="AL498" s="55">
        <v>15426280643.5</v>
      </c>
      <c r="AM498" s="55">
        <v>84228</v>
      </c>
      <c r="AN498" s="57">
        <f t="shared" si="149"/>
        <v>9.9682266210330533E-3</v>
      </c>
      <c r="AO498" s="55">
        <f t="shared" si="150"/>
        <v>11.327369295844282</v>
      </c>
      <c r="AP498" s="58">
        <v>1</v>
      </c>
      <c r="AQ498" s="58">
        <v>1</v>
      </c>
      <c r="AR498" s="58">
        <f t="shared" si="151"/>
        <v>-3.6191025747053351E-2</v>
      </c>
    </row>
    <row r="499" spans="1:46" s="55" customFormat="1" x14ac:dyDescent="0.25">
      <c r="A499" s="55" t="s">
        <v>37</v>
      </c>
      <c r="B499" s="55">
        <v>10.480670960324099</v>
      </c>
      <c r="C499" s="55">
        <v>8.5322829396610299E-3</v>
      </c>
      <c r="D499" s="55">
        <v>9.7716669849096398</v>
      </c>
      <c r="E499" s="55">
        <v>-22.663907735165001</v>
      </c>
      <c r="F499" s="56">
        <v>0</v>
      </c>
      <c r="G499" s="56">
        <v>0</v>
      </c>
      <c r="H499" s="55">
        <v>3.6676984453455002</v>
      </c>
      <c r="I499" s="55">
        <v>-77.522163282299402</v>
      </c>
      <c r="J499" s="55">
        <v>-77.511890967640397</v>
      </c>
      <c r="K499" s="55">
        <v>-120.451556763844</v>
      </c>
      <c r="L499" s="55">
        <v>-55.665610056092099</v>
      </c>
      <c r="M499" s="55">
        <v>44</v>
      </c>
      <c r="N499" s="55">
        <v>93.778912703459397</v>
      </c>
      <c r="O499" s="55">
        <v>70.590310095761097</v>
      </c>
      <c r="P499" s="55">
        <v>182527.96645262401</v>
      </c>
      <c r="Q499" s="55">
        <v>225853.65769357601</v>
      </c>
      <c r="R499" s="55">
        <v>89.808229751976896</v>
      </c>
      <c r="S499" s="55">
        <v>683.34633444485803</v>
      </c>
      <c r="T499" s="55">
        <v>0.40215951455270199</v>
      </c>
      <c r="U499" s="55">
        <v>0.31478092906569599</v>
      </c>
      <c r="V499" s="56">
        <v>0</v>
      </c>
      <c r="W499" s="55">
        <v>0.18801447405909999</v>
      </c>
      <c r="X499" s="55">
        <v>0.49720459687520202</v>
      </c>
      <c r="Y499" s="56">
        <v>0</v>
      </c>
      <c r="Z499" s="55">
        <v>0.43605162136666997</v>
      </c>
      <c r="AA499" s="55">
        <v>3.1937689056870901E-4</v>
      </c>
      <c r="AB499" s="55">
        <v>6.9255271364959499E-3</v>
      </c>
      <c r="AC499" s="55">
        <v>7.1360665634809597E-4</v>
      </c>
      <c r="AD499" s="56">
        <v>0</v>
      </c>
      <c r="AE499" s="57">
        <v>6.7238855469675099E-4</v>
      </c>
      <c r="AF499" s="57">
        <v>2.7055896576156E-3</v>
      </c>
      <c r="AG499" s="57">
        <v>6.3778397836443E-6</v>
      </c>
      <c r="AH499" s="55">
        <v>5.8956914276141497</v>
      </c>
      <c r="AI499" s="55">
        <v>0.23590381303504901</v>
      </c>
      <c r="AJ499" s="55">
        <v>313.46672976984001</v>
      </c>
      <c r="AK499" s="55">
        <v>44</v>
      </c>
      <c r="AL499" s="55">
        <v>10710741071.440001</v>
      </c>
      <c r="AM499" s="55">
        <v>58680</v>
      </c>
      <c r="AN499" s="57">
        <f t="shared" si="149"/>
        <v>9.9504936846802582E-3</v>
      </c>
      <c r="AO499" s="55">
        <f t="shared" si="150"/>
        <v>11.308308319346027</v>
      </c>
      <c r="AP499" s="58">
        <v>1</v>
      </c>
      <c r="AQ499" s="58">
        <v>1</v>
      </c>
      <c r="AR499" s="58">
        <f t="shared" si="151"/>
        <v>-7.3188432402928272E-2</v>
      </c>
    </row>
    <row r="500" spans="1:46" s="55" customFormat="1" x14ac:dyDescent="0.25">
      <c r="A500" s="55" t="s">
        <v>37</v>
      </c>
      <c r="B500" s="55">
        <v>10.5979865964486</v>
      </c>
      <c r="C500" s="55">
        <v>8.3786457798917906E-3</v>
      </c>
      <c r="D500" s="55">
        <v>9.6037432658033701</v>
      </c>
      <c r="E500" s="55">
        <v>-24.685983953897701</v>
      </c>
      <c r="F500" s="56">
        <v>0</v>
      </c>
      <c r="G500" s="56">
        <v>0</v>
      </c>
      <c r="H500" s="55">
        <v>3.6525777517285198</v>
      </c>
      <c r="I500" s="55">
        <v>-78.703337907202695</v>
      </c>
      <c r="J500" s="55">
        <v>-78.695290551468801</v>
      </c>
      <c r="K500" s="55">
        <v>-123.604960954856</v>
      </c>
      <c r="L500" s="55">
        <v>-56.186094441225499</v>
      </c>
      <c r="M500" s="55">
        <v>45</v>
      </c>
      <c r="N500" s="55">
        <v>93.833224627797804</v>
      </c>
      <c r="O500" s="55">
        <v>70.0233513847556</v>
      </c>
      <c r="P500" s="55">
        <v>177148.74730559799</v>
      </c>
      <c r="Q500" s="55">
        <v>220572.43003834601</v>
      </c>
      <c r="R500" s="55">
        <v>96.783450232227594</v>
      </c>
      <c r="S500" s="55">
        <v>683.32931892978195</v>
      </c>
      <c r="T500" s="55">
        <v>0.41844426242557498</v>
      </c>
      <c r="U500" s="55">
        <v>0.31286711252221999</v>
      </c>
      <c r="V500" s="56">
        <v>0</v>
      </c>
      <c r="W500" s="55">
        <v>0.17762851826402001</v>
      </c>
      <c r="X500" s="55">
        <v>0.50950436921375897</v>
      </c>
      <c r="Y500" s="56">
        <v>0</v>
      </c>
      <c r="Z500" s="55">
        <v>0.40817413901136101</v>
      </c>
      <c r="AA500" s="55">
        <v>3.2305421978081001E-4</v>
      </c>
      <c r="AB500" s="55">
        <v>6.9298857095397796E-3</v>
      </c>
      <c r="AC500" s="55">
        <v>6.7103234830601804E-4</v>
      </c>
      <c r="AD500" s="56">
        <v>0</v>
      </c>
      <c r="AE500" s="57">
        <v>5.5872596501735003E-4</v>
      </c>
      <c r="AF500" s="57">
        <v>2.74507631957965E-3</v>
      </c>
      <c r="AG500" s="57">
        <v>5.1280300621752002E-6</v>
      </c>
      <c r="AH500" s="55">
        <v>5.9494671848510103</v>
      </c>
      <c r="AI500" s="55">
        <v>0.24437363184906299</v>
      </c>
      <c r="AJ500" s="55">
        <v>332.096068112041</v>
      </c>
      <c r="AK500" s="55">
        <v>45</v>
      </c>
      <c r="AL500" s="55">
        <v>5531292485.8699999</v>
      </c>
      <c r="AM500" s="55">
        <v>31224</v>
      </c>
      <c r="AN500" s="57">
        <f t="shared" si="149"/>
        <v>9.9980162489002392E-3</v>
      </c>
      <c r="AO500" s="55">
        <f t="shared" si="150"/>
        <v>11.359381451001838</v>
      </c>
      <c r="AP500" s="58">
        <v>1</v>
      </c>
      <c r="AQ500" s="58">
        <v>1</v>
      </c>
      <c r="AR500" s="58">
        <f t="shared" si="151"/>
        <v>-6.7027844591492913E-2</v>
      </c>
      <c r="AT500" s="55">
        <v>4</v>
      </c>
    </row>
    <row r="501" spans="1:46" x14ac:dyDescent="0.25">
      <c r="A501" t="s">
        <v>37</v>
      </c>
      <c r="B501">
        <v>9.9135358332658505</v>
      </c>
      <c r="C501">
        <v>8.2552303649830704E-3</v>
      </c>
      <c r="D501">
        <v>9.4686441412180695</v>
      </c>
      <c r="E501">
        <v>-36.139922233176698</v>
      </c>
      <c r="F501" s="1">
        <v>0</v>
      </c>
      <c r="G501" s="1">
        <v>0</v>
      </c>
      <c r="H501">
        <v>3.65346696285253</v>
      </c>
      <c r="I501">
        <v>-78.771659681053904</v>
      </c>
      <c r="J501">
        <v>-79.308083041832901</v>
      </c>
      <c r="K501">
        <v>-112.063276988317</v>
      </c>
      <c r="L501">
        <v>-52.411009778792298</v>
      </c>
      <c r="M501">
        <v>46</v>
      </c>
      <c r="N501">
        <v>94.430533335399701</v>
      </c>
      <c r="O501">
        <v>71.604045063740003</v>
      </c>
      <c r="P501">
        <v>151242.12170827601</v>
      </c>
      <c r="Q501">
        <v>186909.81883161399</v>
      </c>
      <c r="R501">
        <v>125.22778283175801</v>
      </c>
      <c r="S501">
        <v>672.09916054012797</v>
      </c>
      <c r="T501">
        <v>0.63802820557709194</v>
      </c>
      <c r="U501">
        <v>0.32932536105342503</v>
      </c>
      <c r="V501" s="1">
        <v>0</v>
      </c>
      <c r="W501">
        <v>0.14795228466003399</v>
      </c>
      <c r="X501">
        <v>0.52272235428653901</v>
      </c>
      <c r="Y501" s="1">
        <v>0</v>
      </c>
      <c r="Z501">
        <v>0.109420104193729</v>
      </c>
      <c r="AA501">
        <v>3.3440844984031502E-4</v>
      </c>
      <c r="AB501">
        <v>7.1205529035328003E-3</v>
      </c>
      <c r="AC501">
        <v>5.4148294295829102E-4</v>
      </c>
      <c r="AD501" s="1">
        <v>0</v>
      </c>
      <c r="AE501" s="3">
        <v>3.5239193370856898E-4</v>
      </c>
      <c r="AF501" s="3">
        <v>2.4932493069800602E-3</v>
      </c>
      <c r="AG501" s="3">
        <v>5.23077094006765E-6</v>
      </c>
      <c r="AH501">
        <v>5.3463340798298402</v>
      </c>
      <c r="AI501">
        <v>0.223522196184643</v>
      </c>
      <c r="AJ501">
        <v>424.80183300620899</v>
      </c>
      <c r="AK501">
        <v>46</v>
      </c>
      <c r="AL501">
        <v>1768927855.5</v>
      </c>
      <c r="AM501">
        <v>11696</v>
      </c>
      <c r="AN501" s="3">
        <f t="shared" si="149"/>
        <v>9.4497719571058798E-3</v>
      </c>
      <c r="AO501">
        <f t="shared" si="150"/>
        <v>10.768534121481188</v>
      </c>
      <c r="AP501" s="15">
        <v>1</v>
      </c>
      <c r="AQ501" s="15">
        <v>0.93</v>
      </c>
      <c r="AR501" s="15">
        <f t="shared" si="151"/>
        <v>-7.9397834335666717E-2</v>
      </c>
    </row>
    <row r="502" spans="1:46" x14ac:dyDescent="0.25">
      <c r="A502" t="s">
        <v>37</v>
      </c>
      <c r="B502">
        <v>9.7236984588269895</v>
      </c>
      <c r="C502">
        <v>8.2816582985078893E-3</v>
      </c>
      <c r="D502">
        <v>9.4975895646456099</v>
      </c>
      <c r="E502">
        <v>-52.020048801657197</v>
      </c>
      <c r="F502" s="1">
        <v>0</v>
      </c>
      <c r="G502" s="1">
        <v>0</v>
      </c>
      <c r="H502">
        <v>3.4993987671029498</v>
      </c>
      <c r="I502">
        <v>-68.809228020339106</v>
      </c>
      <c r="J502">
        <v>-70.421100860581603</v>
      </c>
      <c r="K502">
        <v>-83.564216443927506</v>
      </c>
      <c r="L502">
        <v>-42.332265263625999</v>
      </c>
      <c r="M502">
        <v>47</v>
      </c>
      <c r="N502">
        <v>94.729033602442897</v>
      </c>
      <c r="O502">
        <v>74.254777669388105</v>
      </c>
      <c r="P502">
        <v>150532.83905682201</v>
      </c>
      <c r="Q502">
        <v>185056.75530233499</v>
      </c>
      <c r="R502">
        <v>131.12190379379101</v>
      </c>
      <c r="S502">
        <v>659.08247686086395</v>
      </c>
      <c r="T502">
        <v>0.67576972344837205</v>
      </c>
      <c r="U502">
        <v>0.30291598606745301</v>
      </c>
      <c r="V502" s="1">
        <v>0</v>
      </c>
      <c r="W502">
        <v>0.123668623751494</v>
      </c>
      <c r="X502">
        <v>0.57341539018105203</v>
      </c>
      <c r="Y502" s="1">
        <v>0</v>
      </c>
      <c r="Z502">
        <v>8.1090538759404696E-2</v>
      </c>
      <c r="AA502">
        <v>3.57012503353454E-4</v>
      </c>
      <c r="AB502">
        <v>7.0245188327057E-3</v>
      </c>
      <c r="AC502">
        <v>5.4544736687916703E-4</v>
      </c>
      <c r="AD502" s="1">
        <v>0</v>
      </c>
      <c r="AE502" s="3">
        <v>3.97191976895035E-4</v>
      </c>
      <c r="AF502" s="3">
        <v>1.9543644432409098E-3</v>
      </c>
      <c r="AG502" s="3">
        <v>9.2975021348162601E-6</v>
      </c>
      <c r="AH502">
        <v>4.2164251099919596</v>
      </c>
      <c r="AI502">
        <v>0.17732347959165101</v>
      </c>
      <c r="AJ502">
        <v>805.85674809218801</v>
      </c>
      <c r="AK502">
        <v>47</v>
      </c>
      <c r="AL502">
        <v>778856909.27999997</v>
      </c>
      <c r="AM502">
        <v>5174</v>
      </c>
      <c r="AN502" s="3">
        <f t="shared" si="149"/>
        <v>8.8441794610106643E-3</v>
      </c>
      <c r="AO502">
        <f t="shared" si="150"/>
        <v>10.111687293769778</v>
      </c>
      <c r="AP502" s="15">
        <v>1</v>
      </c>
      <c r="AQ502" s="15">
        <v>0.93</v>
      </c>
      <c r="AR502" s="15">
        <f t="shared" si="151"/>
        <v>-3.837033559986025E-2</v>
      </c>
    </row>
    <row r="503" spans="1:46" x14ac:dyDescent="0.25">
      <c r="A503" t="s">
        <v>37</v>
      </c>
      <c r="B503">
        <v>8.63451704061141</v>
      </c>
      <c r="C503">
        <v>8.1948108218426203E-3</v>
      </c>
      <c r="D503">
        <v>9.4024372318515201</v>
      </c>
      <c r="E503">
        <v>-54.527917594902299</v>
      </c>
      <c r="F503" s="1">
        <v>0</v>
      </c>
      <c r="G503" s="1">
        <v>0</v>
      </c>
      <c r="H503">
        <v>3.4605816623691199</v>
      </c>
      <c r="I503">
        <v>-68.144140672722202</v>
      </c>
      <c r="J503">
        <v>-70.335784674627007</v>
      </c>
      <c r="K503">
        <v>-81.616841283006195</v>
      </c>
      <c r="L503">
        <v>-41.554614341776997</v>
      </c>
      <c r="M503">
        <v>48</v>
      </c>
      <c r="N503">
        <v>94.532982973038898</v>
      </c>
      <c r="O503">
        <v>74.326382320136105</v>
      </c>
      <c r="P503">
        <v>149784.60678071901</v>
      </c>
      <c r="Q503">
        <v>185692.35099312101</v>
      </c>
      <c r="R503">
        <v>129.46628139879499</v>
      </c>
      <c r="S503">
        <v>659.20664703523505</v>
      </c>
      <c r="T503">
        <v>0.64538380957517405</v>
      </c>
      <c r="U503">
        <v>0.30579740650698001</v>
      </c>
      <c r="V503" s="1">
        <v>0</v>
      </c>
      <c r="W503">
        <v>0.114781058940122</v>
      </c>
      <c r="X503">
        <v>0.57942153455289702</v>
      </c>
      <c r="Y503" s="1">
        <v>0</v>
      </c>
      <c r="Z503">
        <v>0.121450439065297</v>
      </c>
      <c r="AA503">
        <v>3.5901248307959198E-4</v>
      </c>
      <c r="AB503">
        <v>6.9828216249695598E-3</v>
      </c>
      <c r="AC503">
        <v>5.0975474471024503E-4</v>
      </c>
      <c r="AD503" s="1">
        <v>0</v>
      </c>
      <c r="AE503" s="3">
        <v>3.6056855572898E-4</v>
      </c>
      <c r="AF503" s="3">
        <v>1.7784222278099599E-3</v>
      </c>
      <c r="AG503" s="3">
        <v>3.33004112979929E-5</v>
      </c>
      <c r="AH503">
        <v>3.9945344823278899</v>
      </c>
      <c r="AI503">
        <v>0.171600583189262</v>
      </c>
      <c r="AJ503">
        <v>739.62729898271004</v>
      </c>
      <c r="AK503">
        <v>48</v>
      </c>
      <c r="AL503">
        <v>599737565.54999995</v>
      </c>
      <c r="AM503">
        <v>4004</v>
      </c>
      <c r="AN503" s="3">
        <f t="shared" si="149"/>
        <v>8.0979321537682537E-3</v>
      </c>
      <c r="AO503">
        <f t="shared" si="150"/>
        <v>9.2961862687644938</v>
      </c>
      <c r="AP503" s="15">
        <v>0.7</v>
      </c>
      <c r="AQ503" s="15">
        <v>0.93</v>
      </c>
      <c r="AR503" s="15">
        <f t="shared" si="151"/>
        <v>-7.1176416760958761E-2</v>
      </c>
    </row>
    <row r="504" spans="1:46" x14ac:dyDescent="0.25">
      <c r="A504" t="s">
        <v>37</v>
      </c>
      <c r="B504">
        <v>8.4639245768288394</v>
      </c>
      <c r="C504">
        <v>8.2016005539811698E-3</v>
      </c>
      <c r="D504">
        <v>9.4098795404392401</v>
      </c>
      <c r="E504">
        <v>-54.314088682319003</v>
      </c>
      <c r="F504" s="1">
        <v>0</v>
      </c>
      <c r="G504" s="1">
        <v>0</v>
      </c>
      <c r="H504">
        <v>3.41241210976025</v>
      </c>
      <c r="I504">
        <v>-67.001643992725107</v>
      </c>
      <c r="J504">
        <v>-70.278456514316701</v>
      </c>
      <c r="K504">
        <v>-77.240115535871695</v>
      </c>
      <c r="L504">
        <v>-40.010115446139501</v>
      </c>
      <c r="M504">
        <v>49</v>
      </c>
      <c r="N504">
        <v>94.355769250077302</v>
      </c>
      <c r="O504">
        <v>74.427149924746004</v>
      </c>
      <c r="P504">
        <v>147433.929266647</v>
      </c>
      <c r="Q504">
        <v>183084.29201134999</v>
      </c>
      <c r="R504">
        <v>127.106345561699</v>
      </c>
      <c r="S504">
        <v>659.17879606868303</v>
      </c>
      <c r="T504">
        <v>0.63140029383290097</v>
      </c>
      <c r="U504">
        <v>0.27733472306586898</v>
      </c>
      <c r="V504">
        <v>7.4465177628438406E-2</v>
      </c>
      <c r="W504">
        <v>9.9608425248439894E-2</v>
      </c>
      <c r="X504">
        <v>0.54859167405725195</v>
      </c>
      <c r="Y504" s="1">
        <v>0</v>
      </c>
      <c r="Z504">
        <v>0.12442363684169799</v>
      </c>
      <c r="AA504">
        <v>3.7464648845734599E-4</v>
      </c>
      <c r="AB504">
        <v>7.0107233870115703E-3</v>
      </c>
      <c r="AC504">
        <v>4.71569191695399E-4</v>
      </c>
      <c r="AD504" s="1">
        <v>0</v>
      </c>
      <c r="AE504" s="3">
        <v>3.5955693635600301E-4</v>
      </c>
      <c r="AF504" s="3">
        <v>1.72287361107844E-3</v>
      </c>
      <c r="AG504" s="3">
        <v>3.0140463678048E-5</v>
      </c>
      <c r="AH504">
        <v>3.75199832030364</v>
      </c>
      <c r="AI504">
        <v>0.16420582878590101</v>
      </c>
      <c r="AJ504">
        <v>691.57036663067299</v>
      </c>
      <c r="AK504">
        <v>49</v>
      </c>
      <c r="AL504">
        <v>502602264.87</v>
      </c>
      <c r="AM504">
        <v>3409</v>
      </c>
      <c r="AN504" s="3">
        <f t="shared" si="149"/>
        <v>8.100630766133014E-3</v>
      </c>
      <c r="AO504">
        <f t="shared" si="150"/>
        <v>9.2991474978438742</v>
      </c>
      <c r="AP504" s="15">
        <v>0.7</v>
      </c>
      <c r="AQ504" s="15">
        <v>0.93</v>
      </c>
      <c r="AR504" s="15">
        <f t="shared" si="151"/>
        <v>-8.981714949770303E-2</v>
      </c>
    </row>
    <row r="505" spans="1:46" x14ac:dyDescent="0.25">
      <c r="A505" t="s">
        <v>37</v>
      </c>
      <c r="B505">
        <v>5.5514245333022298</v>
      </c>
      <c r="C505">
        <v>8.1631311724558002E-3</v>
      </c>
      <c r="D505">
        <v>9.3677053713459806</v>
      </c>
      <c r="E505">
        <v>-52.212247233564497</v>
      </c>
      <c r="F505" s="1">
        <v>0</v>
      </c>
      <c r="G505" s="1">
        <v>0</v>
      </c>
      <c r="H505">
        <v>3.38150077749652</v>
      </c>
      <c r="I505">
        <v>-66.369856373287604</v>
      </c>
      <c r="J505">
        <v>-70.123839919300906</v>
      </c>
      <c r="K505">
        <v>-75.942421610628699</v>
      </c>
      <c r="L505">
        <v>-39.176076975376603</v>
      </c>
      <c r="M505">
        <v>50</v>
      </c>
      <c r="N505">
        <v>94.282995167964501</v>
      </c>
      <c r="O505">
        <v>74.148101095884101</v>
      </c>
      <c r="P505">
        <v>146408.67633774399</v>
      </c>
      <c r="Q505">
        <v>181085.359085506</v>
      </c>
      <c r="R505">
        <v>125.81548526363299</v>
      </c>
      <c r="S505">
        <v>659.392928920749</v>
      </c>
      <c r="T505">
        <v>0.64335041340670396</v>
      </c>
      <c r="U505">
        <v>0.215741889587025</v>
      </c>
      <c r="V505">
        <v>0.21971243327334</v>
      </c>
      <c r="W505">
        <v>7.3206803521715103E-2</v>
      </c>
      <c r="X505">
        <v>0.491338873617918</v>
      </c>
      <c r="Y505" s="1">
        <v>0</v>
      </c>
      <c r="Z505">
        <v>0.12235499960636501</v>
      </c>
      <c r="AA505">
        <v>4.00180709004659E-4</v>
      </c>
      <c r="AB505">
        <v>7.0029915145184297E-3</v>
      </c>
      <c r="AC505">
        <v>4.36007318771545E-4</v>
      </c>
      <c r="AD505" s="1">
        <v>0</v>
      </c>
      <c r="AE505" s="3">
        <v>3.49150923983026E-4</v>
      </c>
      <c r="AF505" s="3">
        <v>1.72382113751757E-3</v>
      </c>
      <c r="AG505" s="3">
        <v>1.8727703985034501E-5</v>
      </c>
      <c r="AH505">
        <v>3.6660626568170702</v>
      </c>
      <c r="AI505">
        <v>0.16376834429211901</v>
      </c>
      <c r="AJ505">
        <v>656.58858840185997</v>
      </c>
      <c r="AK505">
        <v>50</v>
      </c>
      <c r="AL505">
        <v>508916558.94999999</v>
      </c>
      <c r="AM505">
        <v>3476</v>
      </c>
      <c r="AN505" s="3">
        <f t="shared" si="149"/>
        <v>8.119637613769097E-3</v>
      </c>
      <c r="AO505">
        <f t="shared" si="150"/>
        <v>9.3200014956692723</v>
      </c>
      <c r="AP505" s="15">
        <v>0.7</v>
      </c>
      <c r="AQ505" s="15">
        <v>0.93</v>
      </c>
      <c r="AR505" s="15">
        <f t="shared" si="151"/>
        <v>-0.40435368643644409</v>
      </c>
    </row>
    <row r="506" spans="1:46" x14ac:dyDescent="0.25">
      <c r="A506" t="s">
        <v>37</v>
      </c>
      <c r="B506">
        <v>9.2283964435582302</v>
      </c>
      <c r="C506">
        <v>8.1670960257398395E-3</v>
      </c>
      <c r="D506">
        <v>9.3720528909248095</v>
      </c>
      <c r="E506">
        <v>-50.961659323587398</v>
      </c>
      <c r="F506" s="1">
        <v>0</v>
      </c>
      <c r="G506" s="1">
        <v>0</v>
      </c>
      <c r="H506">
        <v>3.3633826065710899</v>
      </c>
      <c r="I506">
        <v>-66.097656351816198</v>
      </c>
      <c r="J506">
        <v>-69.954932714088301</v>
      </c>
      <c r="K506">
        <v>-75.459988256392904</v>
      </c>
      <c r="L506">
        <v>-38.832202235004097</v>
      </c>
      <c r="M506">
        <v>51</v>
      </c>
      <c r="N506">
        <v>94.110533586494995</v>
      </c>
      <c r="O506">
        <v>73.734895038823396</v>
      </c>
      <c r="P506">
        <v>146004.42494658899</v>
      </c>
      <c r="Q506">
        <v>180141.66696243099</v>
      </c>
      <c r="R506">
        <v>124.66624895212099</v>
      </c>
      <c r="S506">
        <v>660.11606614711604</v>
      </c>
      <c r="T506">
        <v>0.65667265751551396</v>
      </c>
      <c r="U506">
        <v>0.17707178549376701</v>
      </c>
      <c r="V506">
        <v>0.33004647465843301</v>
      </c>
      <c r="W506">
        <v>6.8816119101473699E-2</v>
      </c>
      <c r="X506">
        <v>0.42406562074632398</v>
      </c>
      <c r="Y506" s="1">
        <v>0</v>
      </c>
      <c r="Z506">
        <v>0.109404710258385</v>
      </c>
      <c r="AA506">
        <v>4.3672352677269998E-4</v>
      </c>
      <c r="AB506">
        <v>7.0208376182893497E-3</v>
      </c>
      <c r="AC506">
        <v>3.9052678978202502E-4</v>
      </c>
      <c r="AD506" s="1">
        <v>0</v>
      </c>
      <c r="AE506" s="3">
        <v>3.3130921232285999E-4</v>
      </c>
      <c r="AF506" s="3">
        <v>1.75687091555358E-3</v>
      </c>
      <c r="AG506" s="3">
        <v>3.0976319872416799E-5</v>
      </c>
      <c r="AH506">
        <v>3.6048167805098701</v>
      </c>
      <c r="AI506">
        <v>0.16456551665180499</v>
      </c>
      <c r="AJ506">
        <v>644.55977492405395</v>
      </c>
      <c r="AK506">
        <v>51</v>
      </c>
      <c r="AL506">
        <v>533062155.48000002</v>
      </c>
      <c r="AM506">
        <v>3651</v>
      </c>
      <c r="AN506" s="3">
        <f t="shared" si="149"/>
        <v>8.1959121526693022E-3</v>
      </c>
      <c r="AO506">
        <f t="shared" si="150"/>
        <v>9.4036444521452989</v>
      </c>
      <c r="AP506" s="15">
        <v>0.7</v>
      </c>
      <c r="AQ506" s="15">
        <v>0.93</v>
      </c>
      <c r="AR506" s="15">
        <f t="shared" si="151"/>
        <v>-1.8636179778903528E-2</v>
      </c>
    </row>
    <row r="507" spans="1:46" x14ac:dyDescent="0.25">
      <c r="A507" t="s">
        <v>37</v>
      </c>
      <c r="B507">
        <v>8.3202483573174106</v>
      </c>
      <c r="C507">
        <v>8.1488669718069798E-3</v>
      </c>
      <c r="D507">
        <v>9.3520628856901897</v>
      </c>
      <c r="E507">
        <v>-53.126256794735198</v>
      </c>
      <c r="F507" s="1">
        <v>0</v>
      </c>
      <c r="G507" s="1">
        <v>0</v>
      </c>
      <c r="H507">
        <v>3.3451337576578601</v>
      </c>
      <c r="I507">
        <v>-66.301980225916097</v>
      </c>
      <c r="J507">
        <v>-70.529711989565996</v>
      </c>
      <c r="K507">
        <v>-75.914360993405595</v>
      </c>
      <c r="L507">
        <v>-39.212116899948597</v>
      </c>
      <c r="M507">
        <v>52</v>
      </c>
      <c r="N507">
        <v>94.238890656929996</v>
      </c>
      <c r="O507">
        <v>73.703302735047899</v>
      </c>
      <c r="P507">
        <v>146931.27249466299</v>
      </c>
      <c r="Q507">
        <v>181348.55824955701</v>
      </c>
      <c r="R507">
        <v>124.15110253166399</v>
      </c>
      <c r="S507">
        <v>660.03995835835406</v>
      </c>
      <c r="T507">
        <v>0.68130947257159402</v>
      </c>
      <c r="U507">
        <v>0.17421890998015299</v>
      </c>
      <c r="V507">
        <v>0.35979491779181899</v>
      </c>
      <c r="W507">
        <v>5.3980076127544498E-2</v>
      </c>
      <c r="X507">
        <v>0.412006096100482</v>
      </c>
      <c r="Y507" s="1">
        <v>0</v>
      </c>
      <c r="Z507">
        <v>0.107238881513918</v>
      </c>
      <c r="AA507">
        <v>4.5554910057605998E-4</v>
      </c>
      <c r="AB507">
        <v>7.0613885600303902E-3</v>
      </c>
      <c r="AC507">
        <v>3.3741924425532402E-4</v>
      </c>
      <c r="AD507" s="1">
        <v>0</v>
      </c>
      <c r="AE507" s="3">
        <v>3.1474587593866298E-4</v>
      </c>
      <c r="AF507" s="3">
        <v>1.69697967692713E-3</v>
      </c>
      <c r="AG507" s="3">
        <v>2.40266854193615E-5</v>
      </c>
      <c r="AH507">
        <v>3.5247132630641702</v>
      </c>
      <c r="AI507">
        <v>0.16591621330398701</v>
      </c>
      <c r="AJ507">
        <v>639.75203797561005</v>
      </c>
      <c r="AK507">
        <v>52</v>
      </c>
      <c r="AL507">
        <v>481787642.50999999</v>
      </c>
      <c r="AM507">
        <v>3279</v>
      </c>
      <c r="AN507" s="3">
        <f t="shared" si="149"/>
        <v>8.2105262352533143E-3</v>
      </c>
      <c r="AO507">
        <f t="shared" si="150"/>
        <v>9.4196622364498435</v>
      </c>
      <c r="AP507" s="15">
        <v>0.7</v>
      </c>
      <c r="AQ507" s="15">
        <v>0.93</v>
      </c>
      <c r="AR507" s="15">
        <f t="shared" si="151"/>
        <v>-0.11671478780610589</v>
      </c>
    </row>
    <row r="508" spans="1:46" x14ac:dyDescent="0.25">
      <c r="A508" t="s">
        <v>37</v>
      </c>
      <c r="B508">
        <v>5.5487249190144299</v>
      </c>
      <c r="C508">
        <v>8.2367229877482791E-3</v>
      </c>
      <c r="D508">
        <v>9.4483687237597103</v>
      </c>
      <c r="E508">
        <v>-58.4716974752575</v>
      </c>
      <c r="F508" s="1">
        <v>0</v>
      </c>
      <c r="G508" s="1">
        <v>0</v>
      </c>
      <c r="H508">
        <v>3.2797874129366198</v>
      </c>
      <c r="I508">
        <v>-67.894864768310796</v>
      </c>
      <c r="J508">
        <v>-72.085624903463895</v>
      </c>
      <c r="K508">
        <v>-77.884216833739004</v>
      </c>
      <c r="L508">
        <v>-40.101280292221396</v>
      </c>
      <c r="M508">
        <v>53</v>
      </c>
      <c r="N508">
        <v>93.918888184125606</v>
      </c>
      <c r="O508">
        <v>73.161921252582104</v>
      </c>
      <c r="P508">
        <v>143141.12208507</v>
      </c>
      <c r="Q508">
        <v>176721.78772203199</v>
      </c>
      <c r="R508">
        <v>122.130291987284</v>
      </c>
      <c r="S508">
        <v>659.55124628946101</v>
      </c>
      <c r="T508">
        <v>0.67738852588153597</v>
      </c>
      <c r="U508">
        <v>0.153622042604878</v>
      </c>
      <c r="V508">
        <v>0.39220353838717398</v>
      </c>
      <c r="W508">
        <v>5.1612307574984299E-2</v>
      </c>
      <c r="X508">
        <v>0.402562111432962</v>
      </c>
      <c r="Y508" s="1">
        <v>0</v>
      </c>
      <c r="Z508">
        <v>0.128701132767537</v>
      </c>
      <c r="AA508">
        <v>4.9929703309335304E-4</v>
      </c>
      <c r="AB508">
        <v>7.1667158448660197E-3</v>
      </c>
      <c r="AC508">
        <v>2.6535503163226099E-4</v>
      </c>
      <c r="AD508" s="1">
        <v>0</v>
      </c>
      <c r="AE508" s="3">
        <v>3.1299045812672099E-4</v>
      </c>
      <c r="AF508" s="3">
        <v>1.7222448139422499E-3</v>
      </c>
      <c r="AG508" s="3">
        <v>3.9581119195669501E-5</v>
      </c>
      <c r="AH508">
        <v>3.4404254550595801</v>
      </c>
      <c r="AI508">
        <v>0.16375999218965601</v>
      </c>
      <c r="AJ508">
        <v>536.07668472598903</v>
      </c>
      <c r="AK508">
        <v>53</v>
      </c>
      <c r="AL508">
        <v>343252410.75999999</v>
      </c>
      <c r="AM508">
        <v>2398</v>
      </c>
      <c r="AN508" s="3">
        <f t="shared" si="149"/>
        <v>8.3699141385783268E-3</v>
      </c>
      <c r="AO508">
        <f t="shared" si="150"/>
        <v>9.5941910804215542</v>
      </c>
      <c r="AP508" s="15">
        <v>0.7</v>
      </c>
      <c r="AQ508" s="15">
        <v>0.93</v>
      </c>
      <c r="AR508" s="15">
        <f t="shared" si="151"/>
        <v>-0.42165786854740994</v>
      </c>
    </row>
    <row r="509" spans="1:46" x14ac:dyDescent="0.25">
      <c r="A509" t="s">
        <v>37</v>
      </c>
      <c r="B509">
        <v>11.1539112982408</v>
      </c>
      <c r="C509">
        <v>8.4367950197090508E-3</v>
      </c>
      <c r="D509">
        <v>9.6673334083848097</v>
      </c>
      <c r="E509">
        <v>-68.446125771885704</v>
      </c>
      <c r="F509" s="1">
        <v>0</v>
      </c>
      <c r="G509" s="1">
        <v>0</v>
      </c>
      <c r="H509">
        <v>3.1719194105201902</v>
      </c>
      <c r="I509">
        <v>-69.401684428693002</v>
      </c>
      <c r="J509">
        <v>-74.057933682326606</v>
      </c>
      <c r="K509">
        <v>-80.282848366398696</v>
      </c>
      <c r="L509">
        <v>-40.706852213143101</v>
      </c>
      <c r="M509">
        <v>54</v>
      </c>
      <c r="N509">
        <v>93.544996215284101</v>
      </c>
      <c r="O509">
        <v>72.564445387639196</v>
      </c>
      <c r="P509">
        <v>138442.734821839</v>
      </c>
      <c r="Q509">
        <v>172544.18355829999</v>
      </c>
      <c r="R509">
        <v>119.79981519098401</v>
      </c>
      <c r="S509">
        <v>661.32887641412299</v>
      </c>
      <c r="T509">
        <v>0.67721198596269605</v>
      </c>
      <c r="U509">
        <v>0.15045602693334401</v>
      </c>
      <c r="V509">
        <v>0.41726700660975502</v>
      </c>
      <c r="W509">
        <v>3.3625048413773402E-2</v>
      </c>
      <c r="X509">
        <v>0.398651918043126</v>
      </c>
      <c r="Y509" s="1">
        <v>0</v>
      </c>
      <c r="Z509">
        <v>0.14193528122141799</v>
      </c>
      <c r="AA509">
        <v>5.5346406182742896E-4</v>
      </c>
      <c r="AB509">
        <v>7.3632554895265096E-3</v>
      </c>
      <c r="AC509">
        <v>1.8626135397928199E-4</v>
      </c>
      <c r="AD509" s="1">
        <v>0</v>
      </c>
      <c r="AE509" s="3">
        <v>3.3398867109375198E-4</v>
      </c>
      <c r="AF509" s="3">
        <v>1.73699153358698E-3</v>
      </c>
      <c r="AG509" s="3">
        <v>5.3835932068596501E-5</v>
      </c>
      <c r="AH509">
        <v>3.3386569136069002</v>
      </c>
      <c r="AI509">
        <v>0.16208353874185399</v>
      </c>
      <c r="AJ509">
        <v>359.561046131284</v>
      </c>
      <c r="AK509">
        <v>54</v>
      </c>
      <c r="AL509">
        <v>240890358.59</v>
      </c>
      <c r="AM509">
        <v>1740</v>
      </c>
      <c r="AN509" s="3">
        <f t="shared" si="149"/>
        <v>8.6171857405979678E-3</v>
      </c>
      <c r="AO509">
        <f t="shared" si="150"/>
        <v>9.8643420893873461</v>
      </c>
      <c r="AP509" s="15">
        <v>0.7</v>
      </c>
      <c r="AQ509" s="15">
        <v>0.93</v>
      </c>
      <c r="AR509" s="15">
        <f t="shared" si="151"/>
        <v>0.13073038193199427</v>
      </c>
    </row>
    <row r="510" spans="1:46" x14ac:dyDescent="0.25">
      <c r="A510" t="s">
        <v>37</v>
      </c>
      <c r="B510">
        <v>8.2853057830548806</v>
      </c>
      <c r="C510">
        <v>8.4546101002613595E-3</v>
      </c>
      <c r="D510">
        <v>9.6868072013928703</v>
      </c>
      <c r="E510">
        <v>-75.740101459754797</v>
      </c>
      <c r="F510" s="1">
        <v>0</v>
      </c>
      <c r="G510" s="1">
        <v>0</v>
      </c>
      <c r="H510">
        <v>3.1214652684033499</v>
      </c>
      <c r="I510">
        <v>-69.945509448497901</v>
      </c>
      <c r="J510">
        <v>-72.988929405298407</v>
      </c>
      <c r="K510">
        <v>-82.628009836285401</v>
      </c>
      <c r="L510">
        <v>-40.7985971175152</v>
      </c>
      <c r="M510">
        <v>55</v>
      </c>
      <c r="N510">
        <v>93.343059024102502</v>
      </c>
      <c r="O510">
        <v>71.632808509355996</v>
      </c>
      <c r="P510">
        <v>136355.88320481899</v>
      </c>
      <c r="Q510">
        <v>172556.62161142199</v>
      </c>
      <c r="R510">
        <v>119.931797285979</v>
      </c>
      <c r="S510">
        <v>661.50850822514496</v>
      </c>
      <c r="T510">
        <v>0.66447833289091895</v>
      </c>
      <c r="U510">
        <v>0.219537777635157</v>
      </c>
      <c r="V510">
        <v>0.34101795974959398</v>
      </c>
      <c r="W510">
        <v>3.6758491224142702E-2</v>
      </c>
      <c r="X510">
        <v>0.40268577139110501</v>
      </c>
      <c r="Y510" s="1">
        <v>0</v>
      </c>
      <c r="Z510">
        <v>0.15498451337868099</v>
      </c>
      <c r="AA510">
        <v>5.7144890700291701E-4</v>
      </c>
      <c r="AB510">
        <v>7.3163074115613199E-3</v>
      </c>
      <c r="AC510">
        <v>1.40770194355131E-4</v>
      </c>
      <c r="AD510" s="1">
        <v>0</v>
      </c>
      <c r="AE510" s="3">
        <v>3.8897493060830102E-4</v>
      </c>
      <c r="AF510" s="3">
        <v>1.9049827422038001E-3</v>
      </c>
      <c r="AG510" s="3">
        <v>9.1132782123313699E-5</v>
      </c>
      <c r="AH510">
        <v>3.4664983916954402</v>
      </c>
      <c r="AI510">
        <v>0.17258343645365501</v>
      </c>
      <c r="AJ510">
        <v>229.52739768960001</v>
      </c>
      <c r="AK510">
        <v>55</v>
      </c>
      <c r="AL510">
        <v>226350766.12</v>
      </c>
      <c r="AM510">
        <v>1660</v>
      </c>
      <c r="AN510" s="3">
        <f t="shared" si="149"/>
        <v>8.7091027192976039E-3</v>
      </c>
      <c r="AO510">
        <f t="shared" si="150"/>
        <v>9.9645751017351394</v>
      </c>
      <c r="AP510" s="15">
        <v>0.7</v>
      </c>
      <c r="AQ510" s="15">
        <v>0.93</v>
      </c>
      <c r="AR510" s="15">
        <f t="shared" si="151"/>
        <v>-0.1685239261619742</v>
      </c>
    </row>
    <row r="511" spans="1:46" x14ac:dyDescent="0.25">
      <c r="A511" t="s">
        <v>37</v>
      </c>
      <c r="B511">
        <v>5.0170757882001196</v>
      </c>
      <c r="C511">
        <v>8.4067767152698498E-3</v>
      </c>
      <c r="D511">
        <v>9.6345114760631194</v>
      </c>
      <c r="E511">
        <v>-65.922304858589598</v>
      </c>
      <c r="F511" s="1">
        <v>0</v>
      </c>
      <c r="G511" s="1">
        <v>0</v>
      </c>
      <c r="H511">
        <v>3.1739392049970898</v>
      </c>
      <c r="I511">
        <v>-66.400178845162003</v>
      </c>
      <c r="J511">
        <v>-67.639702409286102</v>
      </c>
      <c r="K511">
        <v>-79.730799288278504</v>
      </c>
      <c r="L511">
        <v>-38.930669333721298</v>
      </c>
      <c r="M511">
        <v>56</v>
      </c>
      <c r="N511">
        <v>93.815152260120996</v>
      </c>
      <c r="O511">
        <v>71.907157781323704</v>
      </c>
      <c r="P511">
        <v>144874.49963949801</v>
      </c>
      <c r="Q511">
        <v>185638.151924412</v>
      </c>
      <c r="R511">
        <v>123.997688275897</v>
      </c>
      <c r="S511">
        <v>658.36329588527497</v>
      </c>
      <c r="T511">
        <v>0.61808238442435803</v>
      </c>
      <c r="U511">
        <v>0.33099081764031402</v>
      </c>
      <c r="V511">
        <v>0.161932941638186</v>
      </c>
      <c r="W511">
        <v>7.0135491458185303E-2</v>
      </c>
      <c r="X511">
        <v>0.436940749263313</v>
      </c>
      <c r="Y511" s="1">
        <v>0</v>
      </c>
      <c r="Z511">
        <v>0.15476661665036101</v>
      </c>
      <c r="AA511">
        <v>5.1307894497282995E-4</v>
      </c>
      <c r="AB511">
        <v>7.29912763566607E-3</v>
      </c>
      <c r="AC511">
        <v>1.18258012368332E-4</v>
      </c>
      <c r="AD511" s="1">
        <v>0</v>
      </c>
      <c r="AE511" s="3">
        <v>3.9638406247636599E-4</v>
      </c>
      <c r="AF511" s="3">
        <v>1.89652940404628E-3</v>
      </c>
      <c r="AG511" s="3">
        <v>1.30930373516875E-4</v>
      </c>
      <c r="AH511">
        <v>3.44321748654282</v>
      </c>
      <c r="AI511">
        <v>0.174578011393694</v>
      </c>
      <c r="AJ511">
        <v>200.48916356576001</v>
      </c>
      <c r="AK511">
        <v>56</v>
      </c>
      <c r="AL511">
        <v>369719723.07999998</v>
      </c>
      <c r="AM511">
        <v>2552</v>
      </c>
      <c r="AN511" s="3">
        <f t="shared" si="149"/>
        <v>8.6288382289746706E-3</v>
      </c>
      <c r="AO511">
        <f t="shared" si="150"/>
        <v>9.8770544761175536</v>
      </c>
      <c r="AP511" s="15">
        <v>0.7</v>
      </c>
      <c r="AQ511" s="15">
        <v>0.93</v>
      </c>
      <c r="AR511" s="15">
        <f t="shared" si="151"/>
        <v>-0.49204737097165241</v>
      </c>
    </row>
    <row r="512" spans="1:46" x14ac:dyDescent="0.25">
      <c r="A512" t="s">
        <v>37</v>
      </c>
      <c r="B512">
        <v>10.4318129262192</v>
      </c>
      <c r="C512">
        <v>8.5045745854439494E-3</v>
      </c>
      <c r="D512">
        <v>9.7414032106887003</v>
      </c>
      <c r="E512">
        <v>-51.166527106810001</v>
      </c>
      <c r="F512" s="1">
        <v>0</v>
      </c>
      <c r="G512" s="1">
        <v>0</v>
      </c>
      <c r="H512">
        <v>3.2048398786852399</v>
      </c>
      <c r="I512">
        <v>-65.600910411614706</v>
      </c>
      <c r="J512">
        <v>-65.348913765316098</v>
      </c>
      <c r="K512">
        <v>-81.067064587755297</v>
      </c>
      <c r="L512">
        <v>-39.009622800970902</v>
      </c>
      <c r="M512">
        <v>57</v>
      </c>
      <c r="N512">
        <v>94.386125569447799</v>
      </c>
      <c r="O512">
        <v>72.011559751028301</v>
      </c>
      <c r="P512">
        <v>149739.148218516</v>
      </c>
      <c r="Q512">
        <v>189764.79257058399</v>
      </c>
      <c r="R512">
        <v>126.58316445074</v>
      </c>
      <c r="S512">
        <v>656.71595142934598</v>
      </c>
      <c r="T512">
        <v>0.59294845253336104</v>
      </c>
      <c r="U512">
        <v>0.36426729777371297</v>
      </c>
      <c r="V512">
        <v>6.9806390441583793E-2</v>
      </c>
      <c r="W512">
        <v>8.3594287752910404E-2</v>
      </c>
      <c r="X512">
        <v>0.48233202403179198</v>
      </c>
      <c r="Y512" s="1">
        <v>0</v>
      </c>
      <c r="Z512">
        <v>0.147981911117681</v>
      </c>
      <c r="AA512">
        <v>4.5675484020249501E-4</v>
      </c>
      <c r="AB512">
        <v>7.5065468792203001E-3</v>
      </c>
      <c r="AC512">
        <v>8.2789992428696199E-5</v>
      </c>
      <c r="AD512" s="1">
        <v>0</v>
      </c>
      <c r="AE512" s="3">
        <v>4.0423182076519503E-4</v>
      </c>
      <c r="AF512" s="3">
        <v>1.9944673888778802E-3</v>
      </c>
      <c r="AG512" s="3">
        <v>1.0447701700422E-4</v>
      </c>
      <c r="AH512">
        <v>3.4731322759990699</v>
      </c>
      <c r="AI512">
        <v>0.17891410199691199</v>
      </c>
      <c r="AJ512">
        <v>161.653295601026</v>
      </c>
      <c r="AK512">
        <v>57</v>
      </c>
      <c r="AL512">
        <v>682511037.58000004</v>
      </c>
      <c r="AM512">
        <v>4558</v>
      </c>
      <c r="AN512" s="3">
        <f t="shared" si="149"/>
        <v>8.8339706100918902E-3</v>
      </c>
      <c r="AO512">
        <f t="shared" si="150"/>
        <v>10.100576527714855</v>
      </c>
      <c r="AP512" s="15">
        <v>0.7</v>
      </c>
      <c r="AQ512" s="15">
        <v>0.93</v>
      </c>
      <c r="AR512" s="15">
        <f t="shared" si="151"/>
        <v>3.2793811085483071E-2</v>
      </c>
    </row>
    <row r="513" spans="1:44" x14ac:dyDescent="0.25">
      <c r="A513" t="s">
        <v>37</v>
      </c>
      <c r="B513">
        <v>9.9224037774021703</v>
      </c>
      <c r="C513">
        <v>8.8417079944735598E-3</v>
      </c>
      <c r="D513">
        <v>10.1089975975696</v>
      </c>
      <c r="E513">
        <v>-43.416144134352102</v>
      </c>
      <c r="F513" s="1">
        <v>0</v>
      </c>
      <c r="G513" s="1">
        <v>0</v>
      </c>
      <c r="H513">
        <v>3.23338014239466</v>
      </c>
      <c r="I513">
        <v>-66.382268630122098</v>
      </c>
      <c r="J513">
        <v>-64.831651833499905</v>
      </c>
      <c r="K513">
        <v>-84.520016831912002</v>
      </c>
      <c r="L513">
        <v>-40.114364341951998</v>
      </c>
      <c r="M513">
        <v>58</v>
      </c>
      <c r="N513">
        <v>94.587776418720594</v>
      </c>
      <c r="O513">
        <v>71.6145093597016</v>
      </c>
      <c r="P513">
        <v>151615.84724506401</v>
      </c>
      <c r="Q513">
        <v>192357.23332261501</v>
      </c>
      <c r="R513">
        <v>126.87103961062</v>
      </c>
      <c r="S513">
        <v>657.14175161687103</v>
      </c>
      <c r="T513">
        <v>0.581836596988902</v>
      </c>
      <c r="U513">
        <v>0.36221969801531601</v>
      </c>
      <c r="V513">
        <v>4.0068161360016098E-2</v>
      </c>
      <c r="W513">
        <v>0.104080361699041</v>
      </c>
      <c r="X513">
        <v>0.49363177892562499</v>
      </c>
      <c r="Y513" s="1">
        <v>0</v>
      </c>
      <c r="Z513">
        <v>0.15484253622958899</v>
      </c>
      <c r="AA513">
        <v>4.3929077943425E-4</v>
      </c>
      <c r="AB513">
        <v>7.86540293892358E-3</v>
      </c>
      <c r="AC513">
        <v>4.2602015236298398E-5</v>
      </c>
      <c r="AD513" s="1">
        <v>0</v>
      </c>
      <c r="AE513" s="3">
        <v>4.46687827074778E-4</v>
      </c>
      <c r="AF513" s="3">
        <v>2.20742277769008E-3</v>
      </c>
      <c r="AG513" s="3">
        <v>9.9265087412497304E-5</v>
      </c>
      <c r="AH513">
        <v>3.54429314012999</v>
      </c>
      <c r="AI513">
        <v>0.18608800514600199</v>
      </c>
      <c r="AJ513">
        <v>181.30791878878199</v>
      </c>
      <c r="AK513">
        <v>58</v>
      </c>
      <c r="AL513">
        <v>1021435962.89</v>
      </c>
      <c r="AM513">
        <v>6737</v>
      </c>
      <c r="AN513" s="3">
        <f t="shared" si="149"/>
        <v>9.299311457016235E-3</v>
      </c>
      <c r="AO513">
        <f t="shared" si="150"/>
        <v>10.605751467113533</v>
      </c>
      <c r="AP513" s="15">
        <v>0.7</v>
      </c>
      <c r="AQ513" s="15">
        <v>0.93</v>
      </c>
      <c r="AR513" s="15">
        <f t="shared" si="151"/>
        <v>-6.4431803048590863E-2</v>
      </c>
    </row>
    <row r="514" spans="1:44" x14ac:dyDescent="0.25">
      <c r="A514" t="s">
        <v>37</v>
      </c>
      <c r="B514">
        <v>10.144483989872301</v>
      </c>
      <c r="C514">
        <v>9.0960702582950307E-3</v>
      </c>
      <c r="D514">
        <v>10.3854333616834</v>
      </c>
      <c r="E514">
        <v>-40.079424762947603</v>
      </c>
      <c r="F514" s="1">
        <v>0</v>
      </c>
      <c r="G514" s="1">
        <v>0</v>
      </c>
      <c r="H514">
        <v>3.2554603047174901</v>
      </c>
      <c r="I514">
        <v>-66.715244387977805</v>
      </c>
      <c r="J514">
        <v>-64.344305801801994</v>
      </c>
      <c r="K514">
        <v>-85.6516053409172</v>
      </c>
      <c r="L514">
        <v>-40.666675120586397</v>
      </c>
      <c r="M514">
        <v>59</v>
      </c>
      <c r="N514">
        <v>94.700220289781797</v>
      </c>
      <c r="O514">
        <v>71.229745646851597</v>
      </c>
      <c r="P514">
        <v>152914.18428827799</v>
      </c>
      <c r="Q514">
        <v>193422.33187341801</v>
      </c>
      <c r="R514">
        <v>126.546113406274</v>
      </c>
      <c r="S514">
        <v>656.01667091820502</v>
      </c>
      <c r="T514">
        <v>0.56653275717721596</v>
      </c>
      <c r="U514">
        <v>0.36404015019136099</v>
      </c>
      <c r="V514">
        <v>2.9175482679584398E-2</v>
      </c>
      <c r="W514">
        <v>0.10588278956882</v>
      </c>
      <c r="X514">
        <v>0.50090157756023301</v>
      </c>
      <c r="Y514" s="1">
        <v>0</v>
      </c>
      <c r="Z514">
        <v>0.167911225635865</v>
      </c>
      <c r="AA514">
        <v>4.2582019843746599E-4</v>
      </c>
      <c r="AB514">
        <v>8.11827856767393E-3</v>
      </c>
      <c r="AC514">
        <v>1.20047085518148E-5</v>
      </c>
      <c r="AD514" s="1">
        <v>0</v>
      </c>
      <c r="AE514" s="3">
        <v>5.01264529245703E-4</v>
      </c>
      <c r="AF514" s="3">
        <v>2.37469722520888E-3</v>
      </c>
      <c r="AG514" s="3">
        <v>9.2499876333659904E-5</v>
      </c>
      <c r="AH514">
        <v>3.5972151787358699</v>
      </c>
      <c r="AI514">
        <v>0.19254049589248201</v>
      </c>
      <c r="AJ514">
        <v>201.257107240533</v>
      </c>
      <c r="AK514">
        <v>59</v>
      </c>
      <c r="AL514">
        <v>1363229952.9300001</v>
      </c>
      <c r="AM514">
        <v>8915</v>
      </c>
      <c r="AN514" s="3">
        <f t="shared" si="149"/>
        <v>9.6381073240204371E-3</v>
      </c>
      <c r="AO514">
        <f t="shared" si="150"/>
        <v>10.971910519341533</v>
      </c>
      <c r="AP514" s="15">
        <v>0.7</v>
      </c>
      <c r="AQ514" s="15">
        <v>0.93</v>
      </c>
      <c r="AR514" s="15">
        <f t="shared" si="151"/>
        <v>-7.5413167835321482E-2</v>
      </c>
    </row>
    <row r="515" spans="1:44" x14ac:dyDescent="0.25">
      <c r="A515" t="s">
        <v>37</v>
      </c>
      <c r="B515">
        <v>10.290317696084999</v>
      </c>
      <c r="C515">
        <v>9.1582433631973402E-3</v>
      </c>
      <c r="D515">
        <v>10.4528832127441</v>
      </c>
      <c r="E515">
        <v>-36.3825520067575</v>
      </c>
      <c r="F515" s="1">
        <v>0</v>
      </c>
      <c r="G515" s="1">
        <v>0</v>
      </c>
      <c r="H515">
        <v>3.2683678130722398</v>
      </c>
      <c r="I515">
        <v>-67.380811414795502</v>
      </c>
      <c r="J515">
        <v>-64.421868765341401</v>
      </c>
      <c r="K515">
        <v>-88.144907608886896</v>
      </c>
      <c r="L515">
        <v>-41.393592467079799</v>
      </c>
      <c r="M515">
        <v>60</v>
      </c>
      <c r="N515">
        <v>94.729286352225799</v>
      </c>
      <c r="O515">
        <v>70.744248210799896</v>
      </c>
      <c r="P515">
        <v>153216.56649443199</v>
      </c>
      <c r="Q515">
        <v>193218.22395245</v>
      </c>
      <c r="R515">
        <v>126.065684006192</v>
      </c>
      <c r="S515">
        <v>656.05433506231498</v>
      </c>
      <c r="T515">
        <v>0.55978929626511698</v>
      </c>
      <c r="U515">
        <v>0.36617699851026703</v>
      </c>
      <c r="V515">
        <v>2.4907899587939101E-2</v>
      </c>
      <c r="W515">
        <v>0.103770694409866</v>
      </c>
      <c r="X515">
        <v>0.50514440749192602</v>
      </c>
      <c r="Y515" s="1">
        <v>0</v>
      </c>
      <c r="Z515">
        <v>0.18028718445602601</v>
      </c>
      <c r="AA515">
        <v>4.21689280549239E-4</v>
      </c>
      <c r="AB515">
        <v>8.16036891022375E-3</v>
      </c>
      <c r="AC515" s="1">
        <v>0</v>
      </c>
      <c r="AD515" s="1">
        <v>0</v>
      </c>
      <c r="AE515" s="3">
        <v>5.43076729875521E-4</v>
      </c>
      <c r="AF515" s="3">
        <v>2.4575048498205001E-3</v>
      </c>
      <c r="AG515" s="3">
        <v>8.7621568063636393E-5</v>
      </c>
      <c r="AH515">
        <v>3.64738112705817</v>
      </c>
      <c r="AI515">
        <v>0.19892101821182501</v>
      </c>
      <c r="AJ515">
        <v>198.85746512942299</v>
      </c>
      <c r="AK515">
        <v>60</v>
      </c>
      <c r="AL515">
        <v>1719855958.9000001</v>
      </c>
      <c r="AM515">
        <v>11225</v>
      </c>
      <c r="AN515" s="3">
        <f t="shared" si="149"/>
        <v>8.7981733366752236E-3</v>
      </c>
      <c r="AO515">
        <f t="shared" si="150"/>
        <v>10.061606746947295</v>
      </c>
      <c r="AP515" s="15">
        <v>0.42</v>
      </c>
      <c r="AQ515" s="15">
        <v>0.9</v>
      </c>
      <c r="AR515" s="15">
        <f t="shared" si="151"/>
        <v>2.2731056270619554E-2</v>
      </c>
    </row>
    <row r="516" spans="1:44" x14ac:dyDescent="0.25">
      <c r="A516" t="s">
        <v>37</v>
      </c>
      <c r="B516">
        <v>10.507482157854801</v>
      </c>
      <c r="C516">
        <v>7.7747093660836897E-3</v>
      </c>
      <c r="D516">
        <v>8.9408672312173501</v>
      </c>
      <c r="E516">
        <v>-16.226900322366198</v>
      </c>
      <c r="F516" s="1">
        <v>0</v>
      </c>
      <c r="G516" s="1">
        <v>0</v>
      </c>
      <c r="H516">
        <v>3.4659212105863699</v>
      </c>
      <c r="I516">
        <v>-82.539188636935094</v>
      </c>
      <c r="J516">
        <v>-81.313703776249397</v>
      </c>
      <c r="K516">
        <v>-140.775732408435</v>
      </c>
      <c r="L516">
        <v>-56.060140478052098</v>
      </c>
      <c r="M516">
        <v>61</v>
      </c>
      <c r="N516">
        <v>86.437339251390199</v>
      </c>
      <c r="O516">
        <v>57.704628928250997</v>
      </c>
      <c r="P516">
        <v>149758.364252033</v>
      </c>
      <c r="Q516">
        <v>202666.15143929201</v>
      </c>
      <c r="R516">
        <v>121.197960930919</v>
      </c>
      <c r="S516">
        <v>696.29620558841998</v>
      </c>
      <c r="T516">
        <v>0.28524052854645399</v>
      </c>
      <c r="U516">
        <v>0.188505273974754</v>
      </c>
      <c r="V516">
        <v>0.51540796103060305</v>
      </c>
      <c r="W516">
        <v>5.1838174733881297E-2</v>
      </c>
      <c r="X516">
        <v>0.24424859026076001</v>
      </c>
      <c r="Y516" s="1">
        <v>0</v>
      </c>
      <c r="Z516">
        <v>0.58720295113478205</v>
      </c>
      <c r="AA516">
        <v>5.1305307887251602E-4</v>
      </c>
      <c r="AB516">
        <v>7.0420722231723503E-3</v>
      </c>
      <c r="AC516" s="1">
        <v>0</v>
      </c>
      <c r="AD516" s="1">
        <v>0</v>
      </c>
      <c r="AE516" s="3">
        <v>3.2702314904074802E-4</v>
      </c>
      <c r="AF516" s="3">
        <v>3.2020206150127901E-3</v>
      </c>
      <c r="AG516" s="3">
        <v>1.3677622092660999E-5</v>
      </c>
      <c r="AH516">
        <v>5.5496442817550298</v>
      </c>
      <c r="AI516">
        <v>0.32654822840338499</v>
      </c>
      <c r="AJ516">
        <v>1919.1188322579001</v>
      </c>
      <c r="AK516">
        <v>61</v>
      </c>
      <c r="AL516">
        <v>8562434476.1099997</v>
      </c>
      <c r="AM516">
        <v>57175</v>
      </c>
      <c r="AN516" s="3">
        <f t="shared" si="149"/>
        <v>8.1957667380330029E-3</v>
      </c>
      <c r="AO516">
        <f t="shared" si="150"/>
        <v>9.403485057197658</v>
      </c>
      <c r="AP516" s="15">
        <v>0.42</v>
      </c>
      <c r="AQ516" s="15">
        <v>0.9</v>
      </c>
      <c r="AR516" s="15">
        <f t="shared" si="151"/>
        <v>0.11740297282783652</v>
      </c>
    </row>
    <row r="517" spans="1:44" x14ac:dyDescent="0.25">
      <c r="A517" t="s">
        <v>37</v>
      </c>
      <c r="B517">
        <v>9.7685853226368895</v>
      </c>
      <c r="C517">
        <v>7.7909035596201003E-3</v>
      </c>
      <c r="D517">
        <v>8.9586998368029391</v>
      </c>
      <c r="E517">
        <v>-15.9473704583671</v>
      </c>
      <c r="F517" s="1">
        <v>0</v>
      </c>
      <c r="G517" s="1">
        <v>0</v>
      </c>
      <c r="H517">
        <v>3.4700250792079399</v>
      </c>
      <c r="I517">
        <v>-83.502840925086304</v>
      </c>
      <c r="J517">
        <v>-82.089356991601505</v>
      </c>
      <c r="K517">
        <v>-140.84731068785601</v>
      </c>
      <c r="L517">
        <v>-56.986671121813103</v>
      </c>
      <c r="M517">
        <v>62</v>
      </c>
      <c r="N517">
        <v>87.164850639120601</v>
      </c>
      <c r="O517">
        <v>58.054294962162203</v>
      </c>
      <c r="P517">
        <v>149548.582729977</v>
      </c>
      <c r="Q517">
        <v>201852.56892304801</v>
      </c>
      <c r="R517">
        <v>121.44311262705401</v>
      </c>
      <c r="S517">
        <v>694.35116451342299</v>
      </c>
      <c r="T517">
        <v>0.30856713374907502</v>
      </c>
      <c r="U517">
        <v>0.18675019309704599</v>
      </c>
      <c r="V517">
        <v>0.52632975253307901</v>
      </c>
      <c r="W517">
        <v>5.0033711807844002E-2</v>
      </c>
      <c r="X517">
        <v>0.23688634256203001</v>
      </c>
      <c r="Y517" s="1">
        <v>0</v>
      </c>
      <c r="Z517">
        <v>0.55769776623170897</v>
      </c>
      <c r="AA517">
        <v>5.1768732854682101E-4</v>
      </c>
      <c r="AB517">
        <v>7.0496015237836596E-3</v>
      </c>
      <c r="AC517" s="1">
        <v>0</v>
      </c>
      <c r="AD517" s="1">
        <v>0</v>
      </c>
      <c r="AE517" s="3">
        <v>3.3768909550996703E-4</v>
      </c>
      <c r="AF517" s="3">
        <v>3.18963657278021E-3</v>
      </c>
      <c r="AG517" s="3">
        <v>1.6223127181800699E-5</v>
      </c>
      <c r="AH517">
        <v>5.4816384354642498</v>
      </c>
      <c r="AI517">
        <v>0.338343371686537</v>
      </c>
      <c r="AJ517">
        <v>1879.3141778843401</v>
      </c>
      <c r="AK517">
        <v>62</v>
      </c>
      <c r="AL517">
        <v>8596650729.6499996</v>
      </c>
      <c r="AM517">
        <v>57484</v>
      </c>
      <c r="AN517" s="3">
        <f t="shared" si="149"/>
        <v>8.2019760605198024E-3</v>
      </c>
      <c r="AO517">
        <f t="shared" si="150"/>
        <v>9.410291121402814</v>
      </c>
      <c r="AP517" s="15">
        <v>0.42</v>
      </c>
      <c r="AQ517" s="15">
        <v>0.9</v>
      </c>
      <c r="AR517" s="15">
        <f t="shared" si="151"/>
        <v>3.8074720177271537E-2</v>
      </c>
    </row>
    <row r="518" spans="1:44" x14ac:dyDescent="0.25">
      <c r="A518" t="s">
        <v>37</v>
      </c>
      <c r="B518">
        <v>9.7118427516863797</v>
      </c>
      <c r="C518">
        <v>7.8346054847016396E-3</v>
      </c>
      <c r="D518">
        <v>9.0068072336153495</v>
      </c>
      <c r="E518">
        <v>-15.7555797186003</v>
      </c>
      <c r="F518" s="1">
        <v>0</v>
      </c>
      <c r="G518" s="1">
        <v>0</v>
      </c>
      <c r="H518">
        <v>3.4786752576019002</v>
      </c>
      <c r="I518">
        <v>-83.808409663910297</v>
      </c>
      <c r="J518">
        <v>-82.204328239687101</v>
      </c>
      <c r="K518">
        <v>-139.78382883644301</v>
      </c>
      <c r="L518">
        <v>-56.985554545340598</v>
      </c>
      <c r="M518">
        <v>63</v>
      </c>
      <c r="N518">
        <v>87.935043811629001</v>
      </c>
      <c r="O518">
        <v>58.6984950465121</v>
      </c>
      <c r="P518">
        <v>147860.06189073599</v>
      </c>
      <c r="Q518">
        <v>198070.17956406699</v>
      </c>
      <c r="R518">
        <v>121.824739896553</v>
      </c>
      <c r="S518">
        <v>691.666681150003</v>
      </c>
      <c r="T518">
        <v>0.33662830871987398</v>
      </c>
      <c r="U518">
        <v>0.190850767079037</v>
      </c>
      <c r="V518">
        <v>0.51576637615783105</v>
      </c>
      <c r="W518">
        <v>5.0154840112235498E-2</v>
      </c>
      <c r="X518">
        <v>0.243228016650894</v>
      </c>
      <c r="Y518" s="1">
        <v>0</v>
      </c>
      <c r="Z518">
        <v>0.52015754599077002</v>
      </c>
      <c r="AA518">
        <v>5.1866043195812096E-4</v>
      </c>
      <c r="AB518">
        <v>7.0807383363440703E-3</v>
      </c>
      <c r="AC518" s="1">
        <v>0</v>
      </c>
      <c r="AD518" s="1">
        <v>0</v>
      </c>
      <c r="AE518" s="3">
        <v>3.53093486876794E-4</v>
      </c>
      <c r="AF518" s="3">
        <v>3.1706173310508999E-3</v>
      </c>
      <c r="AG518" s="3">
        <v>1.7097284207505799E-5</v>
      </c>
      <c r="AH518">
        <v>5.3458041720100198</v>
      </c>
      <c r="AI518">
        <v>0.32887946108767402</v>
      </c>
      <c r="AJ518">
        <v>1832.4271992010599</v>
      </c>
      <c r="AK518">
        <v>63</v>
      </c>
      <c r="AL518">
        <v>8649961480.6700001</v>
      </c>
      <c r="AM518">
        <v>58501</v>
      </c>
      <c r="AN518" s="3">
        <f t="shared" si="149"/>
        <v>8.2229842137091624E-3</v>
      </c>
      <c r="AO518">
        <f t="shared" si="150"/>
        <v>9.4333147702112647</v>
      </c>
      <c r="AP518" s="15">
        <v>0.42</v>
      </c>
      <c r="AQ518" s="15">
        <v>0.9</v>
      </c>
      <c r="AR518" s="15">
        <f t="shared" si="151"/>
        <v>2.9525992533892431E-2</v>
      </c>
    </row>
    <row r="519" spans="1:44" x14ac:dyDescent="0.25">
      <c r="A519" t="s">
        <v>37</v>
      </c>
      <c r="B519">
        <v>8.7776708089000408</v>
      </c>
      <c r="C519">
        <v>7.8748084640517697E-3</v>
      </c>
      <c r="D519">
        <v>9.0510423860044593</v>
      </c>
      <c r="E519">
        <v>-15.4833627008699</v>
      </c>
      <c r="F519" s="1">
        <v>0</v>
      </c>
      <c r="G519" s="1">
        <v>0</v>
      </c>
      <c r="H519">
        <v>3.48162876427409</v>
      </c>
      <c r="I519">
        <v>-83.331828793866805</v>
      </c>
      <c r="J519">
        <v>-81.622173307650101</v>
      </c>
      <c r="K519">
        <v>-138.21908380537599</v>
      </c>
      <c r="L519">
        <v>-56.323364571978402</v>
      </c>
      <c r="M519">
        <v>64</v>
      </c>
      <c r="N519">
        <v>88.824295710843202</v>
      </c>
      <c r="O519">
        <v>59.544226865619002</v>
      </c>
      <c r="P519">
        <v>146912.09122716001</v>
      </c>
      <c r="Q519">
        <v>195292.87943574399</v>
      </c>
      <c r="R519">
        <v>122.422770777631</v>
      </c>
      <c r="S519">
        <v>689.02843494665501</v>
      </c>
      <c r="T519">
        <v>0.370140180008867</v>
      </c>
      <c r="U519">
        <v>0.19356782453736801</v>
      </c>
      <c r="V519">
        <v>0.50130567503244094</v>
      </c>
      <c r="W519">
        <v>5.1333980039579299E-2</v>
      </c>
      <c r="X519">
        <v>0.25379252039061101</v>
      </c>
      <c r="Y519" s="1">
        <v>0</v>
      </c>
      <c r="Z519">
        <v>0.47301647855262402</v>
      </c>
      <c r="AA519">
        <v>5.1477727988984297E-4</v>
      </c>
      <c r="AB519">
        <v>7.1025490242601699E-3</v>
      </c>
      <c r="AC519" s="1">
        <v>0</v>
      </c>
      <c r="AD519" s="1">
        <v>0</v>
      </c>
      <c r="AE519" s="3">
        <v>3.7263864142430099E-4</v>
      </c>
      <c r="AF519" s="3">
        <v>3.1675352274757001E-3</v>
      </c>
      <c r="AG519" s="3">
        <v>1.73624101816645E-5</v>
      </c>
      <c r="AH519">
        <v>5.1759193054783896</v>
      </c>
      <c r="AI519">
        <v>0.31886415725490302</v>
      </c>
      <c r="AJ519">
        <v>1757.7119373712301</v>
      </c>
      <c r="AK519">
        <v>64</v>
      </c>
      <c r="AL519">
        <v>8981176872.9899998</v>
      </c>
      <c r="AM519">
        <v>61133</v>
      </c>
      <c r="AN519" s="3">
        <f t="shared" si="149"/>
        <v>8.2374361972637894E-3</v>
      </c>
      <c r="AO519">
        <f t="shared" si="150"/>
        <v>9.4491501444613277</v>
      </c>
      <c r="AP519" s="15">
        <v>0.42</v>
      </c>
      <c r="AQ519" s="15">
        <v>0.9</v>
      </c>
      <c r="AR519" s="15">
        <f t="shared" si="151"/>
        <v>-7.1062405115329685E-2</v>
      </c>
    </row>
    <row r="520" spans="1:44" x14ac:dyDescent="0.25">
      <c r="A520" t="s">
        <v>37</v>
      </c>
      <c r="B520">
        <v>9.32816217020331</v>
      </c>
      <c r="C520">
        <v>7.86430021444425E-3</v>
      </c>
      <c r="D520">
        <v>9.0394821107581294</v>
      </c>
      <c r="E520">
        <v>-14.4422400119324</v>
      </c>
      <c r="F520" s="1">
        <v>0</v>
      </c>
      <c r="G520" s="1">
        <v>0</v>
      </c>
      <c r="H520">
        <v>3.4678381254094202</v>
      </c>
      <c r="I520">
        <v>-82.3726650331282</v>
      </c>
      <c r="J520">
        <v>-80.531636529377394</v>
      </c>
      <c r="K520">
        <v>-136.68594710098901</v>
      </c>
      <c r="L520">
        <v>-55.408770252556202</v>
      </c>
      <c r="M520">
        <v>65</v>
      </c>
      <c r="N520">
        <v>89.728908525655498</v>
      </c>
      <c r="O520">
        <v>60.411433412291203</v>
      </c>
      <c r="P520">
        <v>147217.10474525701</v>
      </c>
      <c r="Q520">
        <v>194369.40351705899</v>
      </c>
      <c r="R520">
        <v>122.803107179851</v>
      </c>
      <c r="S520">
        <v>686.85201943624895</v>
      </c>
      <c r="T520">
        <v>0.399673087458356</v>
      </c>
      <c r="U520">
        <v>0.18827360634484999</v>
      </c>
      <c r="V520">
        <v>0.49454583412136</v>
      </c>
      <c r="W520">
        <v>5.2549982251500101E-2</v>
      </c>
      <c r="X520">
        <v>0.264630577282288</v>
      </c>
      <c r="Y520" s="1">
        <v>0</v>
      </c>
      <c r="Z520">
        <v>0.43307867892185298</v>
      </c>
      <c r="AA520">
        <v>5.0851524233601895E-4</v>
      </c>
      <c r="AB520">
        <v>7.0744383410849404E-3</v>
      </c>
      <c r="AC520" s="1">
        <v>0</v>
      </c>
      <c r="AD520" s="1">
        <v>0</v>
      </c>
      <c r="AE520" s="3">
        <v>3.88973275535276E-4</v>
      </c>
      <c r="AF520" s="3">
        <v>3.1553162225497399E-3</v>
      </c>
      <c r="AG520" s="3">
        <v>1.8138203263096501E-5</v>
      </c>
      <c r="AH520">
        <v>5.0202339208149196</v>
      </c>
      <c r="AI520">
        <v>0.31687785666038398</v>
      </c>
      <c r="AJ520">
        <v>1615.73884810238</v>
      </c>
      <c r="AK520">
        <v>65</v>
      </c>
      <c r="AL520">
        <v>9180017000.6000004</v>
      </c>
      <c r="AM520">
        <v>62357</v>
      </c>
      <c r="AN520" s="3">
        <f t="shared" si="149"/>
        <v>8.2007425627833568E-3</v>
      </c>
      <c r="AO520">
        <f t="shared" si="150"/>
        <v>9.4089391167102789</v>
      </c>
      <c r="AP520" s="15">
        <v>0.42</v>
      </c>
      <c r="AQ520" s="15">
        <v>0.9</v>
      </c>
      <c r="AR520" s="15">
        <f t="shared" si="151"/>
        <v>-8.5851279836117733E-3</v>
      </c>
    </row>
    <row r="521" spans="1:44" x14ac:dyDescent="0.25">
      <c r="A521" t="s">
        <v>37</v>
      </c>
      <c r="B521">
        <v>9.2885305513596101</v>
      </c>
      <c r="C521">
        <v>7.9338370429664802E-3</v>
      </c>
      <c r="D521">
        <v>9.1159555400816092</v>
      </c>
      <c r="E521">
        <v>-12.582222854324099</v>
      </c>
      <c r="F521" s="1">
        <v>0</v>
      </c>
      <c r="G521" s="1">
        <v>0</v>
      </c>
      <c r="H521">
        <v>3.4728578315046299</v>
      </c>
      <c r="I521">
        <v>-82.825985493190998</v>
      </c>
      <c r="J521">
        <v>-80.756519522829706</v>
      </c>
      <c r="K521">
        <v>-137.79486147793901</v>
      </c>
      <c r="L521">
        <v>-55.787629687957697</v>
      </c>
      <c r="M521">
        <v>66</v>
      </c>
      <c r="N521">
        <v>89.994593058256598</v>
      </c>
      <c r="O521">
        <v>60.253968747807498</v>
      </c>
      <c r="P521">
        <v>146796.42714847199</v>
      </c>
      <c r="Q521">
        <v>193888.89851958799</v>
      </c>
      <c r="R521">
        <v>122.22756863817</v>
      </c>
      <c r="S521">
        <v>686.19545638907096</v>
      </c>
      <c r="T521">
        <v>0.40729503993431598</v>
      </c>
      <c r="U521">
        <v>0.168816545759263</v>
      </c>
      <c r="V521">
        <v>0.53588543559581103</v>
      </c>
      <c r="W521">
        <v>4.9682971985705003E-2</v>
      </c>
      <c r="X521">
        <v>0.24561504665921899</v>
      </c>
      <c r="Y521" s="1">
        <v>0</v>
      </c>
      <c r="Z521">
        <v>0.42980421784841699</v>
      </c>
      <c r="AA521">
        <v>5.1272375026368698E-4</v>
      </c>
      <c r="AB521">
        <v>7.1321781866875503E-3</v>
      </c>
      <c r="AC521" s="1">
        <v>0</v>
      </c>
      <c r="AD521" s="1">
        <v>0</v>
      </c>
      <c r="AE521" s="3">
        <v>3.9976316243253002E-4</v>
      </c>
      <c r="AF521" s="3">
        <v>3.1810544155083599E-3</v>
      </c>
      <c r="AG521" s="3">
        <v>1.97048209438303E-5</v>
      </c>
      <c r="AH521">
        <v>5.0236951456493202</v>
      </c>
      <c r="AI521">
        <v>0.33132369960136299</v>
      </c>
      <c r="AJ521">
        <v>1613.3449011580899</v>
      </c>
      <c r="AK521">
        <v>66</v>
      </c>
      <c r="AL521">
        <v>8739231697.4300003</v>
      </c>
      <c r="AM521">
        <v>59533</v>
      </c>
      <c r="AN521" s="3">
        <f t="shared" ref="AN521:AN569" si="153">SUM(AA521,AB521*AQ521,AF521*AP521)</f>
        <v>8.2677269727959926E-3</v>
      </c>
      <c r="AO521">
        <f t="shared" ref="AO521:AO569" si="154">100*(1-(1-AN521)^12)</f>
        <v>9.4823322167970616</v>
      </c>
      <c r="AP521" s="15">
        <v>0.42</v>
      </c>
      <c r="AQ521" s="15">
        <v>0.9</v>
      </c>
      <c r="AR521" s="15">
        <f t="shared" ref="AR521:AR569" si="155">B521/AO521-1</f>
        <v>-2.0438185565166078E-2</v>
      </c>
    </row>
    <row r="522" spans="1:44" x14ac:dyDescent="0.25">
      <c r="A522" t="s">
        <v>37</v>
      </c>
      <c r="B522">
        <v>8.6016532370906305</v>
      </c>
      <c r="C522">
        <v>8.0149937570322301E-3</v>
      </c>
      <c r="D522">
        <v>9.2051334553597695</v>
      </c>
      <c r="E522">
        <v>-12.1142320589635</v>
      </c>
      <c r="F522" s="1">
        <v>0</v>
      </c>
      <c r="G522" s="1">
        <v>0</v>
      </c>
      <c r="H522">
        <v>3.4925901420019598</v>
      </c>
      <c r="I522">
        <v>-83.333295092458499</v>
      </c>
      <c r="J522">
        <v>-80.998944268063298</v>
      </c>
      <c r="K522">
        <v>-139.85351605069499</v>
      </c>
      <c r="L522">
        <v>-56.087886795857202</v>
      </c>
      <c r="M522">
        <v>67</v>
      </c>
      <c r="N522">
        <v>89.937847725610595</v>
      </c>
      <c r="O522">
        <v>59.573154746773803</v>
      </c>
      <c r="P522">
        <v>145605.72501081499</v>
      </c>
      <c r="Q522">
        <v>193070.94024941101</v>
      </c>
      <c r="R522">
        <v>121.388679188605</v>
      </c>
      <c r="S522">
        <v>686.91059678181705</v>
      </c>
      <c r="T522">
        <v>0.40540786157613001</v>
      </c>
      <c r="U522">
        <v>0.142536632182203</v>
      </c>
      <c r="V522">
        <v>0.60485448812713805</v>
      </c>
      <c r="W522">
        <v>3.9972698235980299E-2</v>
      </c>
      <c r="X522">
        <v>0.212636181454677</v>
      </c>
      <c r="Y522" s="1">
        <v>0</v>
      </c>
      <c r="Z522">
        <v>0.43968530635688202</v>
      </c>
      <c r="AA522">
        <v>5.2495335420693298E-4</v>
      </c>
      <c r="AB522">
        <v>7.193858881516E-3</v>
      </c>
      <c r="AC522" s="1">
        <v>0</v>
      </c>
      <c r="AD522" s="1">
        <v>0</v>
      </c>
      <c r="AE522" s="3">
        <v>4.0847228515443099E-4</v>
      </c>
      <c r="AF522" s="3">
        <v>3.2697466710670999E-3</v>
      </c>
      <c r="AG522" s="3">
        <v>2.0899156896840502E-5</v>
      </c>
      <c r="AH522">
        <v>5.0991127659064297</v>
      </c>
      <c r="AI522">
        <v>0.33136202125317099</v>
      </c>
      <c r="AJ522">
        <v>1702.3224652777899</v>
      </c>
      <c r="AK522">
        <v>67</v>
      </c>
      <c r="AL522">
        <v>7943083510.79</v>
      </c>
      <c r="AM522">
        <v>54552</v>
      </c>
      <c r="AN522" s="3">
        <f t="shared" si="153"/>
        <v>8.3727199494195159E-3</v>
      </c>
      <c r="AO522">
        <f t="shared" si="154"/>
        <v>9.5972606643909835</v>
      </c>
      <c r="AP522" s="15">
        <v>0.42</v>
      </c>
      <c r="AQ522" s="15">
        <v>0.9</v>
      </c>
      <c r="AR522" s="15">
        <f t="shared" si="155"/>
        <v>-0.1037387085873771</v>
      </c>
    </row>
    <row r="523" spans="1:44" x14ac:dyDescent="0.25">
      <c r="A523" t="s">
        <v>37</v>
      </c>
      <c r="B523">
        <v>8.6256778335795907</v>
      </c>
      <c r="C523">
        <v>8.0532257143773097E-3</v>
      </c>
      <c r="D523">
        <v>9.2471163044993698</v>
      </c>
      <c r="E523">
        <v>-12.981852605257799</v>
      </c>
      <c r="F523" s="1">
        <v>0</v>
      </c>
      <c r="G523" s="1">
        <v>0</v>
      </c>
      <c r="H523">
        <v>3.49185083855923</v>
      </c>
      <c r="I523">
        <v>-82.231675720356805</v>
      </c>
      <c r="J523">
        <v>-79.983651510518996</v>
      </c>
      <c r="K523">
        <v>-141.84208542484299</v>
      </c>
      <c r="L523">
        <v>-55.0508948967815</v>
      </c>
      <c r="M523">
        <v>68</v>
      </c>
      <c r="N523">
        <v>90.245331434020997</v>
      </c>
      <c r="O523">
        <v>59.136623209191399</v>
      </c>
      <c r="P523">
        <v>145953.41360424799</v>
      </c>
      <c r="Q523">
        <v>193122.14498355199</v>
      </c>
      <c r="R523">
        <v>121.307052133106</v>
      </c>
      <c r="S523">
        <v>690.81652489278599</v>
      </c>
      <c r="T523">
        <v>0.40672909614999903</v>
      </c>
      <c r="U523">
        <v>0.121502602225093</v>
      </c>
      <c r="V523">
        <v>0.63859744754488301</v>
      </c>
      <c r="W523">
        <v>3.7306419444214999E-2</v>
      </c>
      <c r="X523">
        <v>0.202593530785808</v>
      </c>
      <c r="Y523" s="1">
        <v>0</v>
      </c>
      <c r="Z523">
        <v>0.43547460693497603</v>
      </c>
      <c r="AA523">
        <v>5.3048472749794601E-4</v>
      </c>
      <c r="AB523">
        <v>7.2030364560210901E-3</v>
      </c>
      <c r="AC523" s="1">
        <v>0</v>
      </c>
      <c r="AD523" s="1">
        <v>0</v>
      </c>
      <c r="AE523" s="3">
        <v>4.3189009934113502E-4</v>
      </c>
      <c r="AF523" s="3">
        <v>3.41955960976936E-3</v>
      </c>
      <c r="AG523" s="3">
        <v>1.7020839699397302E-5</v>
      </c>
      <c r="AH523">
        <v>5.1709047802597796</v>
      </c>
      <c r="AI523">
        <v>0.34126607138687998</v>
      </c>
      <c r="AJ523">
        <v>1723.2838668842001</v>
      </c>
      <c r="AK523">
        <v>68</v>
      </c>
      <c r="AL523">
        <v>8011090965.9099998</v>
      </c>
      <c r="AM523">
        <v>54888</v>
      </c>
      <c r="AN523" s="3">
        <f t="shared" si="153"/>
        <v>8.4494325740200587E-3</v>
      </c>
      <c r="AO523">
        <f t="shared" si="154"/>
        <v>9.6811480068501048</v>
      </c>
      <c r="AP523" s="15">
        <v>0.42</v>
      </c>
      <c r="AQ523" s="15">
        <v>0.9</v>
      </c>
      <c r="AR523" s="15">
        <f t="shared" si="155"/>
        <v>-0.10902324523121565</v>
      </c>
    </row>
    <row r="524" spans="1:44" x14ac:dyDescent="0.25">
      <c r="A524" t="s">
        <v>37</v>
      </c>
      <c r="B524">
        <v>8.5477012953925495</v>
      </c>
      <c r="C524">
        <v>8.0490406509059996E-3</v>
      </c>
      <c r="D524">
        <v>9.2425215169350601</v>
      </c>
      <c r="E524">
        <v>-12.9921589631146</v>
      </c>
      <c r="F524" s="1">
        <v>0</v>
      </c>
      <c r="G524" s="1">
        <v>0</v>
      </c>
      <c r="H524">
        <v>3.50197062028837</v>
      </c>
      <c r="I524">
        <v>-82.438868659343797</v>
      </c>
      <c r="J524">
        <v>-80.263474140910901</v>
      </c>
      <c r="K524">
        <v>-144.11354407376399</v>
      </c>
      <c r="L524">
        <v>-55.072060751979102</v>
      </c>
      <c r="M524">
        <v>69</v>
      </c>
      <c r="N524">
        <v>90.179575624671401</v>
      </c>
      <c r="O524">
        <v>58.376658301911903</v>
      </c>
      <c r="P524">
        <v>144909.82811881299</v>
      </c>
      <c r="Q524">
        <v>192213.28714040201</v>
      </c>
      <c r="R524">
        <v>120.863922059107</v>
      </c>
      <c r="S524">
        <v>693.213827235586</v>
      </c>
      <c r="T524">
        <v>0.41100320076612601</v>
      </c>
      <c r="U524">
        <v>7.7828986896266994E-2</v>
      </c>
      <c r="V524">
        <v>0.73990648615435095</v>
      </c>
      <c r="W524">
        <v>2.5640492852122099E-2</v>
      </c>
      <c r="X524">
        <v>0.156624034097259</v>
      </c>
      <c r="Y524" s="1">
        <v>0</v>
      </c>
      <c r="Z524">
        <v>0.43995383013941902</v>
      </c>
      <c r="AA524">
        <v>5.44673523401104E-4</v>
      </c>
      <c r="AB524">
        <v>7.1946928017485E-3</v>
      </c>
      <c r="AC524" s="1">
        <v>0</v>
      </c>
      <c r="AD524" s="1">
        <v>0</v>
      </c>
      <c r="AE524" s="3">
        <v>4.2057318214974802E-4</v>
      </c>
      <c r="AF524" s="3">
        <v>3.4912710486732102E-3</v>
      </c>
      <c r="AG524" s="3">
        <v>1.5422696005530999E-5</v>
      </c>
      <c r="AH524">
        <v>5.2567760354355499</v>
      </c>
      <c r="AI524">
        <v>0.35994608075949802</v>
      </c>
      <c r="AJ524">
        <v>1842.96031288839</v>
      </c>
      <c r="AK524">
        <v>69</v>
      </c>
      <c r="AL524">
        <v>7773977549.0900002</v>
      </c>
      <c r="AM524">
        <v>53647</v>
      </c>
      <c r="AN524" s="3">
        <f t="shared" si="153"/>
        <v>8.4862308854175023E-3</v>
      </c>
      <c r="AO524">
        <f t="shared" si="154"/>
        <v>9.7213626327876561</v>
      </c>
      <c r="AP524" s="15">
        <v>0.42</v>
      </c>
      <c r="AQ524" s="15">
        <v>0.9</v>
      </c>
      <c r="AR524" s="15">
        <f t="shared" si="155"/>
        <v>-0.12073012618998991</v>
      </c>
    </row>
    <row r="525" spans="1:44" x14ac:dyDescent="0.25">
      <c r="A525" t="s">
        <v>37</v>
      </c>
      <c r="B525">
        <v>8.8816560237015505</v>
      </c>
      <c r="C525">
        <v>7.9750962120531798E-3</v>
      </c>
      <c r="D525">
        <v>9.1613026270371396</v>
      </c>
      <c r="E525">
        <v>-13.1369610804338</v>
      </c>
      <c r="F525" s="1">
        <v>0</v>
      </c>
      <c r="G525" s="1">
        <v>0</v>
      </c>
      <c r="H525">
        <v>3.51476680982972</v>
      </c>
      <c r="I525">
        <v>-81.791441146712103</v>
      </c>
      <c r="J525">
        <v>-79.886841676928597</v>
      </c>
      <c r="K525">
        <v>-145.81931410674599</v>
      </c>
      <c r="L525">
        <v>-54.432553854955501</v>
      </c>
      <c r="M525">
        <v>70</v>
      </c>
      <c r="N525">
        <v>90.194979978088199</v>
      </c>
      <c r="O525">
        <v>57.812846309390999</v>
      </c>
      <c r="P525">
        <v>144942.35926133199</v>
      </c>
      <c r="Q525">
        <v>192776.30411162</v>
      </c>
      <c r="R525">
        <v>120.347781206316</v>
      </c>
      <c r="S525">
        <v>696.16072173866701</v>
      </c>
      <c r="T525">
        <v>0.41538037129414002</v>
      </c>
      <c r="U525">
        <v>1.5912151252146001E-2</v>
      </c>
      <c r="V525">
        <v>0.88345783284152002</v>
      </c>
      <c r="W525">
        <v>5.6864666404851903E-3</v>
      </c>
      <c r="X525">
        <v>9.4943549265848304E-2</v>
      </c>
      <c r="Y525" s="1">
        <v>0</v>
      </c>
      <c r="Z525">
        <v>0.44377243944809602</v>
      </c>
      <c r="AA525">
        <v>5.54866986049369E-4</v>
      </c>
      <c r="AB525">
        <v>7.10470881979331E-3</v>
      </c>
      <c r="AC525" s="1">
        <v>0</v>
      </c>
      <c r="AD525" s="1">
        <v>0</v>
      </c>
      <c r="AE525" s="3">
        <v>4.2075413893349298E-4</v>
      </c>
      <c r="AF525" s="3">
        <v>3.5689349494052499E-3</v>
      </c>
      <c r="AG525" s="3">
        <v>1.32800281333524E-5</v>
      </c>
      <c r="AH525">
        <v>5.3035098060756303</v>
      </c>
      <c r="AI525">
        <v>0.36479413961853102</v>
      </c>
      <c r="AJ525">
        <v>1964.08678061057</v>
      </c>
      <c r="AK525">
        <v>70</v>
      </c>
      <c r="AL525">
        <v>8131411296.9200001</v>
      </c>
      <c r="AM525">
        <v>56101</v>
      </c>
      <c r="AN525" s="3">
        <f t="shared" si="153"/>
        <v>8.4480576026135529E-3</v>
      </c>
      <c r="AO525">
        <f t="shared" si="154"/>
        <v>9.6796450664230704</v>
      </c>
      <c r="AP525" s="15">
        <v>0.42</v>
      </c>
      <c r="AQ525" s="15">
        <v>0.9</v>
      </c>
      <c r="AR525" s="15">
        <f t="shared" si="155"/>
        <v>-8.2439907377347854E-2</v>
      </c>
    </row>
    <row r="526" spans="1:44" x14ac:dyDescent="0.25">
      <c r="A526" t="s">
        <v>37</v>
      </c>
      <c r="B526">
        <v>8.9761286046428594</v>
      </c>
      <c r="C526">
        <v>8.0087561655941501E-3</v>
      </c>
      <c r="D526">
        <v>9.1982822122621801</v>
      </c>
      <c r="E526">
        <v>-13.147344732494</v>
      </c>
      <c r="F526" s="1">
        <v>0</v>
      </c>
      <c r="G526" s="1">
        <v>0</v>
      </c>
      <c r="H526">
        <v>3.5473380657350502</v>
      </c>
      <c r="I526">
        <v>-81.631636687232202</v>
      </c>
      <c r="J526">
        <v>-79.885240346455205</v>
      </c>
      <c r="K526">
        <v>-148.10401953616599</v>
      </c>
      <c r="L526">
        <v>-54.238207907084103</v>
      </c>
      <c r="M526">
        <v>71</v>
      </c>
      <c r="N526">
        <v>89.993087016040107</v>
      </c>
      <c r="O526">
        <v>56.9443814702324</v>
      </c>
      <c r="P526">
        <v>144729.45302529301</v>
      </c>
      <c r="Q526">
        <v>192412.216076296</v>
      </c>
      <c r="R526">
        <v>119.56722797075101</v>
      </c>
      <c r="S526">
        <v>699.23710127141203</v>
      </c>
      <c r="T526">
        <v>0.41116636890463298</v>
      </c>
      <c r="U526">
        <v>4.7696097078299502E-3</v>
      </c>
      <c r="V526">
        <v>0.96944293798301495</v>
      </c>
      <c r="W526">
        <v>1.66975974799757E-3</v>
      </c>
      <c r="X526">
        <v>2.4117692561156801E-2</v>
      </c>
      <c r="Y526" s="1">
        <v>0</v>
      </c>
      <c r="Z526">
        <v>0.45257287779408001</v>
      </c>
      <c r="AA526">
        <v>5.7026835885822696E-4</v>
      </c>
      <c r="AB526">
        <v>7.1188656629203604E-3</v>
      </c>
      <c r="AC526" s="1">
        <v>0</v>
      </c>
      <c r="AD526" s="1">
        <v>0</v>
      </c>
      <c r="AE526" s="3">
        <v>4.2302048099500898E-4</v>
      </c>
      <c r="AF526" s="3">
        <v>3.68262679753974E-3</v>
      </c>
      <c r="AG526" s="3">
        <v>1.13354937692307E-5</v>
      </c>
      <c r="AH526">
        <v>5.3942307252243502</v>
      </c>
      <c r="AI526">
        <v>0.377398135739415</v>
      </c>
      <c r="AJ526">
        <v>2162.2117346447599</v>
      </c>
      <c r="AK526">
        <v>71</v>
      </c>
      <c r="AL526">
        <v>8422675248.2600002</v>
      </c>
      <c r="AM526">
        <v>58196</v>
      </c>
      <c r="AN526" s="3">
        <f t="shared" si="153"/>
        <v>8.523950710453242E-3</v>
      </c>
      <c r="AO526">
        <f t="shared" si="154"/>
        <v>9.7625672889014581</v>
      </c>
      <c r="AP526" s="15">
        <v>0.42</v>
      </c>
      <c r="AQ526" s="15">
        <v>0.9</v>
      </c>
      <c r="AR526" s="15">
        <f t="shared" si="155"/>
        <v>-8.055654429677106E-2</v>
      </c>
    </row>
    <row r="527" spans="1:44" x14ac:dyDescent="0.25">
      <c r="A527" t="s">
        <v>37</v>
      </c>
      <c r="B527">
        <v>9.0269900464953494</v>
      </c>
      <c r="C527">
        <v>8.0635713953642104E-3</v>
      </c>
      <c r="D527">
        <v>9.2584739283302504</v>
      </c>
      <c r="E527">
        <v>-13.073932343278999</v>
      </c>
      <c r="F527" s="1">
        <v>0</v>
      </c>
      <c r="G527" s="1">
        <v>0</v>
      </c>
      <c r="H527">
        <v>3.60160928137</v>
      </c>
      <c r="I527">
        <v>-83.086341099266406</v>
      </c>
      <c r="J527">
        <v>-81.3355455800572</v>
      </c>
      <c r="K527">
        <v>-151.40476133951299</v>
      </c>
      <c r="L527">
        <v>-55.431252014941201</v>
      </c>
      <c r="M527">
        <v>72</v>
      </c>
      <c r="N527">
        <v>89.525329601356205</v>
      </c>
      <c r="O527">
        <v>55.826489699473797</v>
      </c>
      <c r="P527">
        <v>143284.02377870501</v>
      </c>
      <c r="Q527">
        <v>190970.65367594201</v>
      </c>
      <c r="R527">
        <v>118.52142438800701</v>
      </c>
      <c r="S527">
        <v>701.17345857033899</v>
      </c>
      <c r="T527">
        <v>0.39727301098934897</v>
      </c>
      <c r="U527">
        <v>2.8943450851167301E-3</v>
      </c>
      <c r="V527">
        <v>0.98605925829484398</v>
      </c>
      <c r="W527">
        <v>1.8891648253104101E-3</v>
      </c>
      <c r="X527">
        <v>9.1572317947284602E-3</v>
      </c>
      <c r="Y527" s="1">
        <v>0</v>
      </c>
      <c r="Z527">
        <v>0.47284653632211698</v>
      </c>
      <c r="AA527">
        <v>5.9306992483211301E-4</v>
      </c>
      <c r="AB527">
        <v>7.1868876431501897E-3</v>
      </c>
      <c r="AC527" s="1">
        <v>0</v>
      </c>
      <c r="AD527" s="1">
        <v>0</v>
      </c>
      <c r="AE527" s="3">
        <v>3.8727706861467302E-4</v>
      </c>
      <c r="AF527" s="3">
        <v>3.7088068430242401E-3</v>
      </c>
      <c r="AG527" s="3">
        <v>1.18872724420845E-5</v>
      </c>
      <c r="AH527">
        <v>5.5017033847353698</v>
      </c>
      <c r="AI527">
        <v>0.40259444799345201</v>
      </c>
      <c r="AJ527">
        <v>2438.8535671618301</v>
      </c>
      <c r="AK527">
        <v>72</v>
      </c>
      <c r="AL527">
        <v>8098699592.0200005</v>
      </c>
      <c r="AM527">
        <v>56522</v>
      </c>
      <c r="AN527" s="3">
        <f t="shared" si="153"/>
        <v>8.6189676777374651E-3</v>
      </c>
      <c r="AO527">
        <f t="shared" si="154"/>
        <v>9.8662862161520657</v>
      </c>
      <c r="AP527" s="15">
        <v>0.42</v>
      </c>
      <c r="AQ527" s="15">
        <v>0.9</v>
      </c>
      <c r="AR527" s="15">
        <f t="shared" si="155"/>
        <v>-8.5067081095083874E-2</v>
      </c>
    </row>
    <row r="528" spans="1:44" x14ac:dyDescent="0.25">
      <c r="A528" t="s">
        <v>37</v>
      </c>
      <c r="B528">
        <v>9.2908131885103007</v>
      </c>
      <c r="C528">
        <v>8.1878724753459801E-3</v>
      </c>
      <c r="D528">
        <v>9.3948314462512208</v>
      </c>
      <c r="E528">
        <v>-12.921926387064</v>
      </c>
      <c r="F528" s="1">
        <v>0</v>
      </c>
      <c r="G528" s="1">
        <v>0</v>
      </c>
      <c r="H528">
        <v>3.6715667528157998</v>
      </c>
      <c r="I528">
        <v>-84.722404283436603</v>
      </c>
      <c r="J528">
        <v>-82.876611074347494</v>
      </c>
      <c r="K528">
        <v>-154.14895745420401</v>
      </c>
      <c r="L528">
        <v>-56.755891804828899</v>
      </c>
      <c r="M528">
        <v>73</v>
      </c>
      <c r="N528">
        <v>88.872098633126896</v>
      </c>
      <c r="O528">
        <v>54.588464379261403</v>
      </c>
      <c r="P528">
        <v>141599.34708074501</v>
      </c>
      <c r="Q528">
        <v>189915.02780323301</v>
      </c>
      <c r="R528">
        <v>117.2188349569</v>
      </c>
      <c r="S528">
        <v>702.49945908083498</v>
      </c>
      <c r="T528">
        <v>0.37308738143463799</v>
      </c>
      <c r="U528">
        <v>1.88352190322421E-3</v>
      </c>
      <c r="V528">
        <v>0.99239865215679401</v>
      </c>
      <c r="W528">
        <v>1.32588876169088E-3</v>
      </c>
      <c r="X528">
        <v>4.39193717829078E-3</v>
      </c>
      <c r="Y528" s="1">
        <v>0</v>
      </c>
      <c r="Z528">
        <v>0.50609679759610904</v>
      </c>
      <c r="AA528">
        <v>6.1901927299493195E-4</v>
      </c>
      <c r="AB528">
        <v>7.3161908122519699E-3</v>
      </c>
      <c r="AC528" s="1">
        <v>0</v>
      </c>
      <c r="AD528" s="1">
        <v>0</v>
      </c>
      <c r="AE528" s="3">
        <v>3.5877325083689097E-4</v>
      </c>
      <c r="AF528" s="3">
        <v>3.7353599276163702E-3</v>
      </c>
      <c r="AG528" s="3">
        <v>1.20536002060994E-5</v>
      </c>
      <c r="AH528">
        <v>5.60838540537305</v>
      </c>
      <c r="AI528">
        <v>0.40990467807548697</v>
      </c>
      <c r="AJ528">
        <v>2770.8198128471699</v>
      </c>
      <c r="AK528">
        <v>73</v>
      </c>
      <c r="AL528">
        <v>7477578320.6400003</v>
      </c>
      <c r="AM528">
        <v>52808</v>
      </c>
      <c r="AN528" s="3">
        <f t="shared" si="153"/>
        <v>8.7724421736205815E-3</v>
      </c>
      <c r="AO528">
        <f t="shared" si="154"/>
        <v>10.033585613249041</v>
      </c>
      <c r="AP528" s="15">
        <v>0.42</v>
      </c>
      <c r="AQ528" s="15">
        <v>0.9</v>
      </c>
      <c r="AR528" s="15">
        <f t="shared" si="155"/>
        <v>-7.4028612837860552E-2</v>
      </c>
    </row>
    <row r="529" spans="1:44" x14ac:dyDescent="0.25">
      <c r="A529" t="s">
        <v>37</v>
      </c>
      <c r="B529">
        <v>8.9517160291063291</v>
      </c>
      <c r="C529">
        <v>8.2980916574303103E-3</v>
      </c>
      <c r="D529">
        <v>9.5155840656184907</v>
      </c>
      <c r="E529">
        <v>-12.5741151731334</v>
      </c>
      <c r="F529" s="1">
        <v>0</v>
      </c>
      <c r="G529" s="1">
        <v>0</v>
      </c>
      <c r="H529">
        <v>3.7424537084257201</v>
      </c>
      <c r="I529">
        <v>-86.2053180248095</v>
      </c>
      <c r="J529">
        <v>-84.244142798223095</v>
      </c>
      <c r="K529">
        <v>-156.14881459592999</v>
      </c>
      <c r="L529">
        <v>-57.923107906402102</v>
      </c>
      <c r="M529">
        <v>74</v>
      </c>
      <c r="N529">
        <v>88.242968888721805</v>
      </c>
      <c r="O529">
        <v>53.5680817729409</v>
      </c>
      <c r="P529">
        <v>139924.77013405901</v>
      </c>
      <c r="Q529">
        <v>189012.09169357101</v>
      </c>
      <c r="R529">
        <v>115.72655774744101</v>
      </c>
      <c r="S529">
        <v>703.40797747924603</v>
      </c>
      <c r="T529">
        <v>0.35664011652609301</v>
      </c>
      <c r="U529">
        <v>1.4130731032467401E-3</v>
      </c>
      <c r="V529">
        <v>0.99485601595714401</v>
      </c>
      <c r="W529">
        <v>8.2180254174973899E-4</v>
      </c>
      <c r="X529">
        <v>2.9091083978590501E-3</v>
      </c>
      <c r="Y529" s="1">
        <v>0</v>
      </c>
      <c r="Z529">
        <v>0.52401399666895598</v>
      </c>
      <c r="AA529">
        <v>6.4696315974096695E-4</v>
      </c>
      <c r="AB529">
        <v>7.4284288072194301E-3</v>
      </c>
      <c r="AC529" s="1">
        <v>0</v>
      </c>
      <c r="AD529" s="1">
        <v>0</v>
      </c>
      <c r="AE529" s="3">
        <v>3.2962792040929699E-4</v>
      </c>
      <c r="AF529" s="3">
        <v>3.7387237099932098E-3</v>
      </c>
      <c r="AG529" s="3">
        <v>1.2395841335239401E-5</v>
      </c>
      <c r="AH529">
        <v>5.6495125182825001</v>
      </c>
      <c r="AI529">
        <v>0.42003986295675999</v>
      </c>
      <c r="AJ529">
        <v>3078.7008062226701</v>
      </c>
      <c r="AK529">
        <v>74</v>
      </c>
      <c r="AL529">
        <v>6857433134.7299995</v>
      </c>
      <c r="AM529">
        <v>49008</v>
      </c>
      <c r="AN529" s="3">
        <f t="shared" si="153"/>
        <v>8.9028130444356035E-3</v>
      </c>
      <c r="AO529">
        <f t="shared" si="154"/>
        <v>10.175476570461351</v>
      </c>
      <c r="AP529" s="15">
        <v>0.42</v>
      </c>
      <c r="AQ529" s="15">
        <v>0.9</v>
      </c>
      <c r="AR529" s="15">
        <f>B529/AO529-1</f>
        <v>-0.12026567334521776</v>
      </c>
    </row>
    <row r="530" spans="1:44" x14ac:dyDescent="0.25">
      <c r="A530" t="s">
        <v>37</v>
      </c>
      <c r="B530">
        <v>9.9755227982989503</v>
      </c>
      <c r="C530">
        <v>8.3381823584942998E-3</v>
      </c>
      <c r="D530">
        <v>9.5594695579498694</v>
      </c>
      <c r="E530">
        <v>-12.7002677644188</v>
      </c>
      <c r="F530" s="1">
        <v>0</v>
      </c>
      <c r="G530" s="1">
        <v>0</v>
      </c>
      <c r="H530">
        <v>3.78124742782932</v>
      </c>
      <c r="I530">
        <v>-86.5337322703067</v>
      </c>
      <c r="J530">
        <v>-84.503744045416596</v>
      </c>
      <c r="K530">
        <v>-157.430298254506</v>
      </c>
      <c r="L530">
        <v>-58.126987595989903</v>
      </c>
      <c r="M530">
        <v>75</v>
      </c>
      <c r="N530">
        <v>88.013298139029501</v>
      </c>
      <c r="O530">
        <v>52.806279827656702</v>
      </c>
      <c r="P530">
        <v>139305.19916061999</v>
      </c>
      <c r="Q530">
        <v>187983.38158833701</v>
      </c>
      <c r="R530">
        <v>114.45966202653599</v>
      </c>
      <c r="S530">
        <v>705.10394494576803</v>
      </c>
      <c r="T530">
        <v>0.341367861074588</v>
      </c>
      <c r="U530">
        <v>1.3778249738222799E-3</v>
      </c>
      <c r="V530">
        <v>0.99622089953051596</v>
      </c>
      <c r="W530">
        <v>4.6752577473156898E-4</v>
      </c>
      <c r="X530">
        <v>1.9337497209291801E-3</v>
      </c>
      <c r="Y530" s="1">
        <v>0</v>
      </c>
      <c r="Z530">
        <v>0.54102629670089697</v>
      </c>
      <c r="AA530">
        <v>6.6485651938503804E-4</v>
      </c>
      <c r="AB530">
        <v>7.4597124029244103E-3</v>
      </c>
      <c r="AC530" s="1">
        <v>0</v>
      </c>
      <c r="AD530" s="1">
        <v>0</v>
      </c>
      <c r="AE530" s="3">
        <v>3.18438235989232E-4</v>
      </c>
      <c r="AF530" s="3">
        <v>3.7686839652234698E-3</v>
      </c>
      <c r="AG530" s="3">
        <v>1.2424506417384899E-5</v>
      </c>
      <c r="AH530">
        <v>5.7018287119730902</v>
      </c>
      <c r="AI530">
        <v>0.43168224687288498</v>
      </c>
      <c r="AJ530">
        <v>3261.7726293938599</v>
      </c>
      <c r="AK530">
        <v>75</v>
      </c>
      <c r="AL530">
        <v>6681634572.54</v>
      </c>
      <c r="AM530">
        <v>47964</v>
      </c>
      <c r="AN530" s="3">
        <f t="shared" si="153"/>
        <v>8.961444947410864E-3</v>
      </c>
      <c r="AO530">
        <f t="shared" si="154"/>
        <v>10.239222522524605</v>
      </c>
      <c r="AP530" s="15">
        <v>0.42</v>
      </c>
      <c r="AQ530" s="15">
        <v>0.9</v>
      </c>
      <c r="AR530" s="15">
        <f t="shared" si="155"/>
        <v>-2.5753881571140669E-2</v>
      </c>
    </row>
    <row r="531" spans="1:44" x14ac:dyDescent="0.25">
      <c r="A531" t="s">
        <v>37</v>
      </c>
      <c r="B531">
        <v>10.416235456589</v>
      </c>
      <c r="C531">
        <v>8.4092823457877896E-3</v>
      </c>
      <c r="D531">
        <v>9.6372515437492492</v>
      </c>
      <c r="E531">
        <v>-11.719379661003</v>
      </c>
      <c r="F531" s="1">
        <v>0</v>
      </c>
      <c r="G531" s="1">
        <v>0</v>
      </c>
      <c r="H531">
        <v>3.8429385021979501</v>
      </c>
      <c r="I531">
        <v>-88.0271704285487</v>
      </c>
      <c r="J531">
        <v>-85.979361439286606</v>
      </c>
      <c r="K531">
        <v>-160.26361824845301</v>
      </c>
      <c r="L531">
        <v>-59.4055393914185</v>
      </c>
      <c r="M531">
        <v>76</v>
      </c>
      <c r="N531">
        <v>87.408806532700495</v>
      </c>
      <c r="O531">
        <v>51.441934332332998</v>
      </c>
      <c r="P531">
        <v>138167.79294652599</v>
      </c>
      <c r="Q531">
        <v>187232.38375892601</v>
      </c>
      <c r="R531">
        <v>112.748291662292</v>
      </c>
      <c r="S531">
        <v>706.92866522954796</v>
      </c>
      <c r="T531">
        <v>0.30944321251935503</v>
      </c>
      <c r="U531">
        <v>1.35754999722777E-3</v>
      </c>
      <c r="V531">
        <v>0.99730270244170904</v>
      </c>
      <c r="W531">
        <v>3.6605317972314302E-4</v>
      </c>
      <c r="X531">
        <v>9.7369438133995299E-4</v>
      </c>
      <c r="Y531" s="1">
        <v>0</v>
      </c>
      <c r="Z531">
        <v>0.582765978951435</v>
      </c>
      <c r="AA531">
        <v>6.9203433885021905E-4</v>
      </c>
      <c r="AB531">
        <v>7.5387289782558103E-3</v>
      </c>
      <c r="AC531" s="1">
        <v>0</v>
      </c>
      <c r="AD531" s="1">
        <v>0</v>
      </c>
      <c r="AE531" s="3">
        <v>2.8470586268179298E-4</v>
      </c>
      <c r="AF531" s="3">
        <v>3.8282041003413702E-3</v>
      </c>
      <c r="AG531" s="3">
        <v>1.3776552598064101E-5</v>
      </c>
      <c r="AH531">
        <v>5.8457876830287896</v>
      </c>
      <c r="AI531">
        <v>0.45723310225858899</v>
      </c>
      <c r="AJ531">
        <v>3588.66947239715</v>
      </c>
      <c r="AK531">
        <v>76</v>
      </c>
      <c r="AL531">
        <v>6152197316.5299997</v>
      </c>
      <c r="AM531">
        <v>44527</v>
      </c>
      <c r="AN531" s="3">
        <f t="shared" si="153"/>
        <v>9.0847361414238235E-3</v>
      </c>
      <c r="AO531">
        <f t="shared" si="154"/>
        <v>10.373132279716534</v>
      </c>
      <c r="AP531" s="15">
        <v>0.42</v>
      </c>
      <c r="AQ531" s="15">
        <v>0.9</v>
      </c>
      <c r="AR531" s="15">
        <f t="shared" si="155"/>
        <v>4.1552711090697692E-3</v>
      </c>
    </row>
    <row r="532" spans="1:44" x14ac:dyDescent="0.25">
      <c r="A532" t="s">
        <v>37</v>
      </c>
      <c r="B532">
        <v>9.4349170216592597</v>
      </c>
      <c r="C532">
        <v>8.3517588514373901E-3</v>
      </c>
      <c r="D532">
        <v>9.5743267128694693</v>
      </c>
      <c r="E532">
        <v>-11.106892482214899</v>
      </c>
      <c r="F532" s="1">
        <v>0</v>
      </c>
      <c r="G532" s="1">
        <v>0</v>
      </c>
      <c r="H532">
        <v>3.88091160044437</v>
      </c>
      <c r="I532">
        <v>-89.169734217187298</v>
      </c>
      <c r="J532">
        <v>-87.165305209300797</v>
      </c>
      <c r="K532">
        <v>-162.427691725345</v>
      </c>
      <c r="L532">
        <v>-60.394458240652199</v>
      </c>
      <c r="M532">
        <v>77</v>
      </c>
      <c r="N532">
        <v>87.164678022213906</v>
      </c>
      <c r="O532">
        <v>50.696232748652299</v>
      </c>
      <c r="P532">
        <v>137401.106780781</v>
      </c>
      <c r="Q532">
        <v>185803.473431019</v>
      </c>
      <c r="R532">
        <v>111.64981626193</v>
      </c>
      <c r="S532">
        <v>708.074111864065</v>
      </c>
      <c r="T532">
        <v>0.29199925823376399</v>
      </c>
      <c r="U532">
        <v>1.0027267053918101E-3</v>
      </c>
      <c r="V532">
        <v>0.99785334499314604</v>
      </c>
      <c r="W532">
        <v>3.5924782844564898E-4</v>
      </c>
      <c r="X532">
        <v>7.8468047301581798E-4</v>
      </c>
      <c r="Y532" s="1">
        <v>0</v>
      </c>
      <c r="Z532">
        <v>0.60718217210574899</v>
      </c>
      <c r="AA532">
        <v>7.08532468544682E-4</v>
      </c>
      <c r="AB532">
        <v>7.4894068881686702E-3</v>
      </c>
      <c r="AC532" s="1">
        <v>0</v>
      </c>
      <c r="AD532" s="1">
        <v>0</v>
      </c>
      <c r="AE532" s="3">
        <v>2.6066709103743097E-4</v>
      </c>
      <c r="AF532" s="3">
        <v>3.8388026747537799E-3</v>
      </c>
      <c r="AG532" s="3">
        <v>1.46643146066981E-5</v>
      </c>
      <c r="AH532">
        <v>5.8984881053668801</v>
      </c>
      <c r="AI532">
        <v>0.46682079218567901</v>
      </c>
      <c r="AJ532">
        <v>3800.1446115044901</v>
      </c>
      <c r="AK532">
        <v>77</v>
      </c>
      <c r="AL532">
        <v>5879805562.4700003</v>
      </c>
      <c r="AM532">
        <v>42793</v>
      </c>
      <c r="AN532" s="3">
        <f t="shared" si="153"/>
        <v>9.0612957912930715E-3</v>
      </c>
      <c r="AO532">
        <f t="shared" si="154"/>
        <v>10.347687215840862</v>
      </c>
      <c r="AP532" s="15">
        <v>0.42</v>
      </c>
      <c r="AQ532" s="15">
        <v>0.9</v>
      </c>
      <c r="AR532" s="15">
        <f t="shared" si="155"/>
        <v>-8.8210068118823592E-2</v>
      </c>
    </row>
    <row r="533" spans="1:44" x14ac:dyDescent="0.25">
      <c r="A533" t="s">
        <v>37</v>
      </c>
      <c r="B533">
        <v>9.9017770446645894</v>
      </c>
      <c r="C533">
        <v>8.2929582935225704E-3</v>
      </c>
      <c r="D533">
        <v>9.50996339285145</v>
      </c>
      <c r="E533">
        <v>-10.969143976548001</v>
      </c>
      <c r="F533" s="1">
        <v>0</v>
      </c>
      <c r="G533" s="1">
        <v>0</v>
      </c>
      <c r="H533">
        <v>3.9054295551622502</v>
      </c>
      <c r="I533">
        <v>-90.246262157536904</v>
      </c>
      <c r="J533">
        <v>-88.1572355836837</v>
      </c>
      <c r="K533">
        <v>-164.168429527374</v>
      </c>
      <c r="L533">
        <v>-61.373430384294899</v>
      </c>
      <c r="M533">
        <v>78</v>
      </c>
      <c r="N533">
        <v>87.112195189130901</v>
      </c>
      <c r="O533">
        <v>50.207168680512503</v>
      </c>
      <c r="P533">
        <v>136960.94329369199</v>
      </c>
      <c r="Q533">
        <v>184650.27559190101</v>
      </c>
      <c r="R533">
        <v>110.95406106686499</v>
      </c>
      <c r="S533">
        <v>708.57205052528104</v>
      </c>
      <c r="T533">
        <v>0.27971834976033699</v>
      </c>
      <c r="U533">
        <v>8.8630556820989395E-4</v>
      </c>
      <c r="V533">
        <v>0.99796496211704999</v>
      </c>
      <c r="W533">
        <v>3.89786718538507E-4</v>
      </c>
      <c r="X533">
        <v>7.5894559620082603E-4</v>
      </c>
      <c r="Y533" s="1">
        <v>0</v>
      </c>
      <c r="Z533">
        <v>0.62017233238271197</v>
      </c>
      <c r="AA533">
        <v>7.1765426331938601E-4</v>
      </c>
      <c r="AB533">
        <v>7.4365818817834998E-3</v>
      </c>
      <c r="AC533" s="1">
        <v>0</v>
      </c>
      <c r="AD533" s="1">
        <v>0</v>
      </c>
      <c r="AE533" s="3">
        <v>2.49200046317478E-4</v>
      </c>
      <c r="AF533" s="3">
        <v>3.8532585373478902E-3</v>
      </c>
      <c r="AG533" s="3">
        <v>1.46027822809518E-5</v>
      </c>
      <c r="AH533">
        <v>5.9276374394410496</v>
      </c>
      <c r="AI533">
        <v>0.47721528997475898</v>
      </c>
      <c r="AJ533">
        <v>3943.2532832123002</v>
      </c>
      <c r="AK533">
        <v>78</v>
      </c>
      <c r="AL533">
        <v>5539659273.3999996</v>
      </c>
      <c r="AM533">
        <v>40447</v>
      </c>
      <c r="AN533" s="3">
        <f t="shared" si="153"/>
        <v>9.0289465426106504E-3</v>
      </c>
      <c r="AO533">
        <f t="shared" si="154"/>
        <v>10.312560452975694</v>
      </c>
      <c r="AP533" s="15">
        <v>0.42</v>
      </c>
      <c r="AQ533" s="15">
        <v>0.9</v>
      </c>
      <c r="AR533" s="15">
        <f t="shared" si="155"/>
        <v>-3.9833309116997451E-2</v>
      </c>
    </row>
    <row r="534" spans="1:44" x14ac:dyDescent="0.25">
      <c r="A534" t="s">
        <v>37</v>
      </c>
      <c r="B534">
        <v>10.6580448948322</v>
      </c>
      <c r="C534">
        <v>8.2228908835148794E-3</v>
      </c>
      <c r="D534">
        <v>9.4332124978991292</v>
      </c>
      <c r="E534">
        <v>-10.870786337122899</v>
      </c>
      <c r="F534" s="1">
        <v>0</v>
      </c>
      <c r="G534" s="1">
        <v>0</v>
      </c>
      <c r="H534">
        <v>3.9220173498039199</v>
      </c>
      <c r="I534">
        <v>-91.615685121515597</v>
      </c>
      <c r="J534">
        <v>-89.279352222316206</v>
      </c>
      <c r="K534">
        <v>-165.77513054268701</v>
      </c>
      <c r="L534">
        <v>-62.606773365137599</v>
      </c>
      <c r="M534">
        <v>79</v>
      </c>
      <c r="N534">
        <v>87.191653372146703</v>
      </c>
      <c r="O534">
        <v>49.8793310175407</v>
      </c>
      <c r="P534">
        <v>136313.35971521799</v>
      </c>
      <c r="Q534">
        <v>182823.214605733</v>
      </c>
      <c r="R534">
        <v>110.63187726681601</v>
      </c>
      <c r="S534">
        <v>708.18138388197303</v>
      </c>
      <c r="T534">
        <v>0.27555710063653399</v>
      </c>
      <c r="U534">
        <v>1.16138739074295E-3</v>
      </c>
      <c r="V534">
        <v>0.99757758822459397</v>
      </c>
      <c r="W534">
        <v>3.5013629597035399E-4</v>
      </c>
      <c r="X534">
        <v>9.1088808869269099E-4</v>
      </c>
      <c r="Y534" s="1">
        <v>0</v>
      </c>
      <c r="Z534">
        <v>0.62476406072197299</v>
      </c>
      <c r="AA534">
        <v>7.2705572315412404E-4</v>
      </c>
      <c r="AB534">
        <v>7.3687828523143302E-3</v>
      </c>
      <c r="AC534" s="1">
        <v>0</v>
      </c>
      <c r="AD534" s="1">
        <v>0</v>
      </c>
      <c r="AE534" s="3">
        <v>2.4772527998319002E-4</v>
      </c>
      <c r="AF534" s="3">
        <v>3.8372893668825298E-3</v>
      </c>
      <c r="AG534" s="3">
        <v>1.41445008017643E-5</v>
      </c>
      <c r="AH534">
        <v>5.9359461792353896</v>
      </c>
      <c r="AI534">
        <v>0.48240962347024102</v>
      </c>
      <c r="AJ534">
        <v>3994.5462843313899</v>
      </c>
      <c r="AK534">
        <v>79</v>
      </c>
      <c r="AL534">
        <v>5011560669.9300003</v>
      </c>
      <c r="AM534">
        <v>36765</v>
      </c>
      <c r="AN534" s="3">
        <f t="shared" si="153"/>
        <v>8.970621824327684E-3</v>
      </c>
      <c r="AO534">
        <f t="shared" si="154"/>
        <v>10.249196079888566</v>
      </c>
      <c r="AP534" s="15">
        <v>0.42</v>
      </c>
      <c r="AQ534" s="15">
        <v>0.9</v>
      </c>
      <c r="AR534" s="15">
        <f t="shared" si="155"/>
        <v>3.9890817948726287E-2</v>
      </c>
    </row>
    <row r="535" spans="1:44" x14ac:dyDescent="0.25">
      <c r="A535" t="s">
        <v>37</v>
      </c>
      <c r="B535">
        <v>9.1130111958985403</v>
      </c>
      <c r="C535">
        <v>8.1180009373002897E-3</v>
      </c>
      <c r="D535">
        <v>9.3182059343620001</v>
      </c>
      <c r="E535">
        <v>-11.1193256501275</v>
      </c>
      <c r="F535" s="1">
        <v>0</v>
      </c>
      <c r="G535" s="1">
        <v>0</v>
      </c>
      <c r="H535">
        <v>3.9362662697399098</v>
      </c>
      <c r="I535">
        <v>-92.330569533728294</v>
      </c>
      <c r="J535">
        <v>-89.860278485216497</v>
      </c>
      <c r="K535">
        <v>-166.466506077822</v>
      </c>
      <c r="L535">
        <v>-62.966997385740299</v>
      </c>
      <c r="M535">
        <v>80</v>
      </c>
      <c r="N535">
        <v>87.344444741439702</v>
      </c>
      <c r="O535">
        <v>49.704520334651399</v>
      </c>
      <c r="P535">
        <v>134652.79859360901</v>
      </c>
      <c r="Q535">
        <v>179669.35550480601</v>
      </c>
      <c r="R535">
        <v>110.695437200912</v>
      </c>
      <c r="S535">
        <v>707.52644875360704</v>
      </c>
      <c r="T535">
        <v>0.27995611692998401</v>
      </c>
      <c r="U535">
        <v>1.1820197616155799E-3</v>
      </c>
      <c r="V535">
        <v>0.99733494652552102</v>
      </c>
      <c r="W535">
        <v>4.0355714715114898E-4</v>
      </c>
      <c r="X535">
        <v>1.0794765657118201E-3</v>
      </c>
      <c r="Y535" s="1">
        <v>0</v>
      </c>
      <c r="Z535">
        <v>0.616525911596707</v>
      </c>
      <c r="AA535">
        <v>7.3558739658401303E-4</v>
      </c>
      <c r="AB535">
        <v>7.2531915922009098E-3</v>
      </c>
      <c r="AC535" s="1">
        <v>0</v>
      </c>
      <c r="AD535" s="1">
        <v>0</v>
      </c>
      <c r="AE535" s="3">
        <v>2.5471647424098599E-4</v>
      </c>
      <c r="AF535" s="3">
        <v>3.8214195515221898E-3</v>
      </c>
      <c r="AG535" s="3">
        <v>1.31232616750784E-5</v>
      </c>
      <c r="AH535">
        <v>5.9197024748214204</v>
      </c>
      <c r="AI535">
        <v>0.487963564611545</v>
      </c>
      <c r="AJ535">
        <v>3982.9219976856298</v>
      </c>
      <c r="AK535">
        <v>80</v>
      </c>
      <c r="AL535">
        <v>4327606294</v>
      </c>
      <c r="AM535">
        <v>32139</v>
      </c>
      <c r="AN535" s="3">
        <f t="shared" si="153"/>
        <v>8.8684560412041515E-3</v>
      </c>
      <c r="AO535">
        <f t="shared" si="154"/>
        <v>10.138103566691182</v>
      </c>
      <c r="AP535" s="15">
        <v>0.42</v>
      </c>
      <c r="AQ535" s="15">
        <v>0.9</v>
      </c>
      <c r="AR535" s="15">
        <f t="shared" si="155"/>
        <v>-0.10111283279454664</v>
      </c>
    </row>
    <row r="536" spans="1:44" x14ac:dyDescent="0.25">
      <c r="A536" t="s">
        <v>37</v>
      </c>
      <c r="B536">
        <v>9.1631279821287599</v>
      </c>
      <c r="C536">
        <v>8.0780539742975298E-3</v>
      </c>
      <c r="D536">
        <v>9.2743709041957807</v>
      </c>
      <c r="E536">
        <v>-12.291437880259799</v>
      </c>
      <c r="F536" s="1">
        <v>0</v>
      </c>
      <c r="G536" s="1">
        <v>0</v>
      </c>
      <c r="H536">
        <v>3.96067926921986</v>
      </c>
      <c r="I536">
        <v>-91.685326060760403</v>
      </c>
      <c r="J536">
        <v>-89.1233867027684</v>
      </c>
      <c r="K536">
        <v>-165.74464139700501</v>
      </c>
      <c r="L536">
        <v>-61.881294379952799</v>
      </c>
      <c r="M536">
        <v>81</v>
      </c>
      <c r="N536">
        <v>87.395303679406396</v>
      </c>
      <c r="O536">
        <v>49.655972340865802</v>
      </c>
      <c r="P536">
        <v>132662.13010542101</v>
      </c>
      <c r="Q536">
        <v>176435.954578807</v>
      </c>
      <c r="R536">
        <v>110.656676122386</v>
      </c>
      <c r="S536">
        <v>706.6683829287</v>
      </c>
      <c r="T536">
        <v>0.28975666301026598</v>
      </c>
      <c r="U536">
        <v>1.12440254311775E-3</v>
      </c>
      <c r="V536">
        <v>0.99763305263059598</v>
      </c>
      <c r="W536">
        <v>2.8068967843395998E-4</v>
      </c>
      <c r="X536">
        <v>9.6185514785142995E-4</v>
      </c>
      <c r="Y536" s="1">
        <v>0</v>
      </c>
      <c r="Z536">
        <v>0.60212994989915403</v>
      </c>
      <c r="AA536">
        <v>7.4407461311932403E-4</v>
      </c>
      <c r="AB536">
        <v>7.1903612655005097E-3</v>
      </c>
      <c r="AC536" s="1">
        <v>0</v>
      </c>
      <c r="AD536" s="1">
        <v>0</v>
      </c>
      <c r="AE536" s="3">
        <v>2.64773658535229E-4</v>
      </c>
      <c r="AF536" s="3">
        <v>3.8675660843540101E-3</v>
      </c>
      <c r="AG536" s="3">
        <v>1.03348721322055E-5</v>
      </c>
      <c r="AH536">
        <v>5.8392666517682299</v>
      </c>
      <c r="AI536">
        <v>0.48746414041511099</v>
      </c>
      <c r="AJ536">
        <v>4102.25729310106</v>
      </c>
      <c r="AK536">
        <v>81</v>
      </c>
      <c r="AL536">
        <v>3536109077.96</v>
      </c>
      <c r="AM536">
        <v>26655</v>
      </c>
      <c r="AN536" s="3">
        <f t="shared" si="153"/>
        <v>8.8397775074984669E-3</v>
      </c>
      <c r="AO536">
        <f t="shared" si="154"/>
        <v>10.106896597924841</v>
      </c>
      <c r="AP536" s="15">
        <v>0.42</v>
      </c>
      <c r="AQ536" s="15">
        <v>0.9</v>
      </c>
      <c r="AR536" s="15">
        <f t="shared" si="155"/>
        <v>-9.3378675308685488E-2</v>
      </c>
    </row>
    <row r="537" spans="1:44" x14ac:dyDescent="0.25">
      <c r="A537" t="s">
        <v>37</v>
      </c>
      <c r="B537">
        <v>8.3724489484609208</v>
      </c>
      <c r="C537">
        <v>7.9111316641446404E-3</v>
      </c>
      <c r="D537">
        <v>9.0909916836917404</v>
      </c>
      <c r="E537">
        <v>-13.1582654260258</v>
      </c>
      <c r="F537" s="1">
        <v>0</v>
      </c>
      <c r="G537" s="1">
        <v>0</v>
      </c>
      <c r="H537">
        <v>3.9894250807873299</v>
      </c>
      <c r="I537">
        <v>-91.155539902808002</v>
      </c>
      <c r="J537">
        <v>-88.253644537391594</v>
      </c>
      <c r="K537">
        <v>-164.515680341186</v>
      </c>
      <c r="L537">
        <v>-60.853721276384299</v>
      </c>
      <c r="M537">
        <v>82</v>
      </c>
      <c r="N537">
        <v>87.474470316189795</v>
      </c>
      <c r="O537">
        <v>49.917866639592802</v>
      </c>
      <c r="P537">
        <v>130469.245505543</v>
      </c>
      <c r="Q537">
        <v>173388.86798993801</v>
      </c>
      <c r="R537">
        <v>110.51446026878401</v>
      </c>
      <c r="S537">
        <v>704.76682701466905</v>
      </c>
      <c r="T537">
        <v>0.31019347245009299</v>
      </c>
      <c r="U537">
        <v>1.27247670998366E-3</v>
      </c>
      <c r="V537">
        <v>0.99768314298156302</v>
      </c>
      <c r="W537">
        <v>2.47020211174037E-4</v>
      </c>
      <c r="X537">
        <v>7.9736009727923403E-4</v>
      </c>
      <c r="Y537" s="1">
        <v>0</v>
      </c>
      <c r="Z537">
        <v>0.57557897862848695</v>
      </c>
      <c r="AA537">
        <v>7.5253735297265204E-4</v>
      </c>
      <c r="AB537">
        <v>6.9921529685521297E-3</v>
      </c>
      <c r="AC537" s="1">
        <v>0</v>
      </c>
      <c r="AD537" s="1">
        <v>0</v>
      </c>
      <c r="AE537" s="3">
        <v>2.8113504565030202E-4</v>
      </c>
      <c r="AF537" s="3">
        <v>3.83904405096937E-3</v>
      </c>
      <c r="AG537" s="3">
        <v>9.8306258566243507E-6</v>
      </c>
      <c r="AH537">
        <v>5.6852749641941998</v>
      </c>
      <c r="AI537">
        <v>0.484347526659266</v>
      </c>
      <c r="AJ537">
        <v>4194.8873075618703</v>
      </c>
      <c r="AK537">
        <v>82</v>
      </c>
      <c r="AL537">
        <v>2942081486.1500001</v>
      </c>
      <c r="AM537">
        <v>22550</v>
      </c>
      <c r="AN537" s="3">
        <f t="shared" si="153"/>
        <v>8.6578735260767047E-3</v>
      </c>
      <c r="AO537">
        <f t="shared" si="154"/>
        <v>9.9087236445353213</v>
      </c>
      <c r="AP537" s="15">
        <v>0.42</v>
      </c>
      <c r="AQ537" s="15">
        <v>0.9</v>
      </c>
      <c r="AR537" s="15">
        <f t="shared" si="155"/>
        <v>-0.15504264234088905</v>
      </c>
    </row>
    <row r="538" spans="1:44" x14ac:dyDescent="0.25">
      <c r="A538" t="s">
        <v>37</v>
      </c>
      <c r="B538">
        <v>10.3022013566369</v>
      </c>
      <c r="C538">
        <v>7.7484296744502598E-3</v>
      </c>
      <c r="D538">
        <v>8.9119219353356591</v>
      </c>
      <c r="E538">
        <v>-13.482064470932899</v>
      </c>
      <c r="F538" s="1">
        <v>0</v>
      </c>
      <c r="G538" s="1">
        <v>0</v>
      </c>
      <c r="H538">
        <v>4.01423224005437</v>
      </c>
      <c r="I538">
        <v>-91.904451581900901</v>
      </c>
      <c r="J538">
        <v>-88.639220004472193</v>
      </c>
      <c r="K538">
        <v>-164.80332671436199</v>
      </c>
      <c r="L538">
        <v>-61.352524250431799</v>
      </c>
      <c r="M538">
        <v>83</v>
      </c>
      <c r="N538">
        <v>87.688911328243606</v>
      </c>
      <c r="O538">
        <v>50.218098073143302</v>
      </c>
      <c r="P538">
        <v>129390.307693111</v>
      </c>
      <c r="Q538">
        <v>171421.40681046099</v>
      </c>
      <c r="R538">
        <v>110.32682985509599</v>
      </c>
      <c r="S538">
        <v>703.44756588235202</v>
      </c>
      <c r="T538">
        <v>0.33089721743184097</v>
      </c>
      <c r="U538">
        <v>1.18254762617468E-3</v>
      </c>
      <c r="V538">
        <v>0.99774363963163804</v>
      </c>
      <c r="W538">
        <v>2.6492709734074699E-4</v>
      </c>
      <c r="X538">
        <v>8.08885644846077E-4</v>
      </c>
      <c r="Y538" s="1">
        <v>0</v>
      </c>
      <c r="Z538">
        <v>0.54560362674483198</v>
      </c>
      <c r="AA538">
        <v>7.6424456116680895E-4</v>
      </c>
      <c r="AB538">
        <v>6.8168368600968598E-3</v>
      </c>
      <c r="AC538" s="1">
        <v>0</v>
      </c>
      <c r="AD538" s="1">
        <v>0</v>
      </c>
      <c r="AE538" s="3">
        <v>2.863771447346E-4</v>
      </c>
      <c r="AF538" s="3">
        <v>3.7792684712849001E-3</v>
      </c>
      <c r="AG538" s="3">
        <v>1.1635965262871099E-5</v>
      </c>
      <c r="AH538">
        <v>5.5391826352430096</v>
      </c>
      <c r="AI538">
        <v>0.472741360567277</v>
      </c>
      <c r="AJ538">
        <v>4277.0339147249497</v>
      </c>
      <c r="AK538">
        <v>83</v>
      </c>
      <c r="AL538">
        <v>2475754147.4000001</v>
      </c>
      <c r="AM538">
        <v>19134</v>
      </c>
      <c r="AN538" s="3">
        <f t="shared" si="153"/>
        <v>8.486690493193642E-3</v>
      </c>
      <c r="AO538">
        <f t="shared" si="154"/>
        <v>9.7218648062430528</v>
      </c>
      <c r="AP538" s="15">
        <v>0.42</v>
      </c>
      <c r="AQ538" s="15">
        <v>0.9</v>
      </c>
      <c r="AR538" s="15">
        <f t="shared" si="155"/>
        <v>5.9693953985162862E-2</v>
      </c>
    </row>
    <row r="539" spans="1:44" x14ac:dyDescent="0.25">
      <c r="A539" t="s">
        <v>37</v>
      </c>
      <c r="B539">
        <v>8.4868292490807402</v>
      </c>
      <c r="C539">
        <v>7.6132542655238701E-3</v>
      </c>
      <c r="D539">
        <v>8.76290208882331</v>
      </c>
      <c r="E539">
        <v>-13.818290050045199</v>
      </c>
      <c r="F539" s="1">
        <v>0</v>
      </c>
      <c r="G539" s="1">
        <v>0</v>
      </c>
      <c r="H539">
        <v>4.0473138841164404</v>
      </c>
      <c r="I539">
        <v>-92.593889781513298</v>
      </c>
      <c r="J539">
        <v>-88.816136083504603</v>
      </c>
      <c r="K539">
        <v>-165.21971494612501</v>
      </c>
      <c r="L539">
        <v>-61.599167538975202</v>
      </c>
      <c r="M539">
        <v>84</v>
      </c>
      <c r="N539">
        <v>87.835482449157496</v>
      </c>
      <c r="O539">
        <v>50.4050366404066</v>
      </c>
      <c r="P539">
        <v>127391.025516487</v>
      </c>
      <c r="Q539">
        <v>169186.296634698</v>
      </c>
      <c r="R539">
        <v>109.881494287202</v>
      </c>
      <c r="S539">
        <v>702.58710152082699</v>
      </c>
      <c r="T539">
        <v>0.34245200182313601</v>
      </c>
      <c r="U539">
        <v>1.12822257679471E-3</v>
      </c>
      <c r="V539">
        <v>0.99736259936154803</v>
      </c>
      <c r="W539">
        <v>3.3703304654562199E-4</v>
      </c>
      <c r="X539">
        <v>1.1721450151113101E-3</v>
      </c>
      <c r="Y539" s="1">
        <v>0</v>
      </c>
      <c r="Z539">
        <v>0.529713431738559</v>
      </c>
      <c r="AA539">
        <v>7.7552419919555305E-4</v>
      </c>
      <c r="AB539">
        <v>6.6638071750673798E-3</v>
      </c>
      <c r="AC539" s="1">
        <v>0</v>
      </c>
      <c r="AD539" s="1">
        <v>0</v>
      </c>
      <c r="AE539" s="3">
        <v>2.9716528526836498E-4</v>
      </c>
      <c r="AF539" s="3">
        <v>3.7240914555024501E-3</v>
      </c>
      <c r="AG539" s="3">
        <v>1.2509510748316201E-5</v>
      </c>
      <c r="AH539">
        <v>5.4213035194603103</v>
      </c>
      <c r="AI539">
        <v>0.467923208300559</v>
      </c>
      <c r="AJ539">
        <v>4388.2847890134599</v>
      </c>
      <c r="AK539">
        <v>84</v>
      </c>
      <c r="AL539">
        <v>1923859267.3499999</v>
      </c>
      <c r="AM539">
        <v>15102</v>
      </c>
      <c r="AN539" s="3">
        <f t="shared" si="153"/>
        <v>8.3370690680672245E-3</v>
      </c>
      <c r="AO539">
        <f t="shared" si="154"/>
        <v>9.5582511522796629</v>
      </c>
      <c r="AP539" s="15">
        <v>0.42</v>
      </c>
      <c r="AQ539" s="15">
        <v>0.9</v>
      </c>
      <c r="AR539" s="15">
        <f t="shared" si="155"/>
        <v>-0.11209392661160467</v>
      </c>
    </row>
    <row r="540" spans="1:44" x14ac:dyDescent="0.25">
      <c r="A540" t="s">
        <v>37</v>
      </c>
      <c r="B540">
        <v>9.4381043340122002</v>
      </c>
      <c r="C540">
        <v>7.6614046271848198E-3</v>
      </c>
      <c r="D540">
        <v>8.8160095346841896</v>
      </c>
      <c r="E540">
        <v>-15.0296559763394</v>
      </c>
      <c r="F540" s="1">
        <v>0</v>
      </c>
      <c r="G540" s="1">
        <v>0</v>
      </c>
      <c r="H540">
        <v>4.1134811627392498</v>
      </c>
      <c r="I540">
        <v>-90.242222105825903</v>
      </c>
      <c r="J540">
        <v>-85.405165034911803</v>
      </c>
      <c r="K540">
        <v>-161.624579881389</v>
      </c>
      <c r="L540">
        <v>-58.805537596587101</v>
      </c>
      <c r="M540">
        <v>85</v>
      </c>
      <c r="N540">
        <v>87.872308526418905</v>
      </c>
      <c r="O540">
        <v>50.515301556265001</v>
      </c>
      <c r="P540">
        <v>125506.68301674</v>
      </c>
      <c r="Q540">
        <v>167327.15265193899</v>
      </c>
      <c r="R540">
        <v>108.577206209099</v>
      </c>
      <c r="S540">
        <v>700.29975663361495</v>
      </c>
      <c r="T540">
        <v>0.361217234212863</v>
      </c>
      <c r="U540">
        <v>1.3784611689857799E-3</v>
      </c>
      <c r="V540">
        <v>0.99678118949329497</v>
      </c>
      <c r="W540">
        <v>3.5521013497768599E-4</v>
      </c>
      <c r="X540">
        <v>1.48513920274128E-3</v>
      </c>
      <c r="Y540" s="1">
        <v>0</v>
      </c>
      <c r="Z540">
        <v>0.50279219498096095</v>
      </c>
      <c r="AA540">
        <v>7.9065776862918499E-4</v>
      </c>
      <c r="AB540">
        <v>6.6232864705861802E-3</v>
      </c>
      <c r="AC540" s="1">
        <v>0</v>
      </c>
      <c r="AD540" s="1">
        <v>0</v>
      </c>
      <c r="AE540" s="3">
        <v>3.5168070412922698E-4</v>
      </c>
      <c r="AF540" s="3">
        <v>3.7340646433436102E-3</v>
      </c>
      <c r="AG540" s="3">
        <v>1.47515681990276E-5</v>
      </c>
      <c r="AH540">
        <v>5.3066791820108703</v>
      </c>
      <c r="AI540">
        <v>0.463718233289657</v>
      </c>
      <c r="AJ540">
        <v>4590.45364558649</v>
      </c>
      <c r="AK540">
        <v>85</v>
      </c>
      <c r="AL540">
        <v>1424500852.24</v>
      </c>
      <c r="AM540">
        <v>11350</v>
      </c>
      <c r="AN540" s="3">
        <f t="shared" si="153"/>
        <v>8.3199227423610637E-3</v>
      </c>
      <c r="AO540">
        <f t="shared" si="154"/>
        <v>9.5394839952305137</v>
      </c>
      <c r="AP540" s="15">
        <v>0.42</v>
      </c>
      <c r="AQ540" s="15">
        <v>0.9</v>
      </c>
      <c r="AR540" s="15">
        <f t="shared" si="155"/>
        <v>-1.0627373689080066E-2</v>
      </c>
    </row>
    <row r="541" spans="1:44" x14ac:dyDescent="0.25">
      <c r="A541" t="s">
        <v>37</v>
      </c>
      <c r="B541">
        <v>11.002073368335701</v>
      </c>
      <c r="C541">
        <v>7.8988116210431808E-3</v>
      </c>
      <c r="D541">
        <v>9.0774435498116208</v>
      </c>
      <c r="E541">
        <v>-20.2744605026082</v>
      </c>
      <c r="F541" s="1">
        <v>0</v>
      </c>
      <c r="G541" s="1">
        <v>0</v>
      </c>
      <c r="H541">
        <v>4.2151672338522896</v>
      </c>
      <c r="I541">
        <v>-83.435885089683694</v>
      </c>
      <c r="J541">
        <v>-76.221068936401295</v>
      </c>
      <c r="K541">
        <v>-150.59991458017299</v>
      </c>
      <c r="L541">
        <v>-52.177258474036101</v>
      </c>
      <c r="M541">
        <v>86</v>
      </c>
      <c r="N541">
        <v>87.716390275858998</v>
      </c>
      <c r="O541">
        <v>51.216539925730302</v>
      </c>
      <c r="P541">
        <v>126454.82192179401</v>
      </c>
      <c r="Q541">
        <v>171850.15870725</v>
      </c>
      <c r="R541">
        <v>104.58375345539901</v>
      </c>
      <c r="S541">
        <v>694.08704167507801</v>
      </c>
      <c r="T541">
        <v>0.39512082285963002</v>
      </c>
      <c r="U541">
        <v>1.28627277631522E-3</v>
      </c>
      <c r="V541">
        <v>0.99760313710535797</v>
      </c>
      <c r="W541">
        <v>1.28493351215999E-4</v>
      </c>
      <c r="X541">
        <v>9.820967671100491E-4</v>
      </c>
      <c r="Y541" s="1">
        <v>0</v>
      </c>
      <c r="Z541">
        <v>0.46049318032423803</v>
      </c>
      <c r="AA541">
        <v>7.9284887612286997E-4</v>
      </c>
      <c r="AB541">
        <v>6.7066329383002297E-3</v>
      </c>
      <c r="AC541" s="1">
        <v>0</v>
      </c>
      <c r="AD541" s="1">
        <v>0</v>
      </c>
      <c r="AE541" s="3">
        <v>4.6228072229968401E-4</v>
      </c>
      <c r="AF541" s="3">
        <v>3.7778672525232201E-3</v>
      </c>
      <c r="AG541" s="3">
        <v>2.3302002203114002E-5</v>
      </c>
      <c r="AH541">
        <v>5.0450578515183198</v>
      </c>
      <c r="AI541">
        <v>0.44442531129359902</v>
      </c>
      <c r="AJ541">
        <v>4763.9409652758104</v>
      </c>
      <c r="AK541">
        <v>86</v>
      </c>
      <c r="AL541">
        <v>986347610.99000001</v>
      </c>
      <c r="AM541">
        <v>7800</v>
      </c>
      <c r="AN541" s="3">
        <f t="shared" si="153"/>
        <v>8.4155227666528297E-3</v>
      </c>
      <c r="AO541">
        <f t="shared" si="154"/>
        <v>9.6440755131880884</v>
      </c>
      <c r="AP541" s="15">
        <v>0.42</v>
      </c>
      <c r="AQ541" s="15">
        <v>0.9</v>
      </c>
      <c r="AR541" s="15">
        <f t="shared" si="155"/>
        <v>0.14081161572102752</v>
      </c>
    </row>
    <row r="542" spans="1:44" x14ac:dyDescent="0.25">
      <c r="A542" t="s">
        <v>37</v>
      </c>
      <c r="B542">
        <v>6.7728458974294004</v>
      </c>
      <c r="C542">
        <v>8.3707888889558192E-3</v>
      </c>
      <c r="D542">
        <v>9.5951480759736292</v>
      </c>
      <c r="E542">
        <v>-27.946283153151999</v>
      </c>
      <c r="F542" s="1">
        <v>0</v>
      </c>
      <c r="G542" s="1">
        <v>0</v>
      </c>
      <c r="H542">
        <v>4.2665196001190404</v>
      </c>
      <c r="I542">
        <v>-75.832051295316901</v>
      </c>
      <c r="J542">
        <v>-65.757764732614305</v>
      </c>
      <c r="K542">
        <v>-137.161142108094</v>
      </c>
      <c r="L542">
        <v>-45.306078388175401</v>
      </c>
      <c r="M542">
        <v>87</v>
      </c>
      <c r="N542">
        <v>87.661431998571601</v>
      </c>
      <c r="O542">
        <v>52.819322103681202</v>
      </c>
      <c r="P542">
        <v>129580.14718667501</v>
      </c>
      <c r="Q542">
        <v>174272.72310039899</v>
      </c>
      <c r="R542">
        <v>95.340553223547005</v>
      </c>
      <c r="S542">
        <v>687.56724226415804</v>
      </c>
      <c r="T542">
        <v>0.40267549137595399</v>
      </c>
      <c r="U542">
        <v>1.2194872758676499E-3</v>
      </c>
      <c r="V542">
        <v>0.99716396936722695</v>
      </c>
      <c r="W542">
        <v>4.44625737711343E-4</v>
      </c>
      <c r="X542">
        <v>1.1719176191934901E-3</v>
      </c>
      <c r="Y542" s="1">
        <v>0</v>
      </c>
      <c r="Z542">
        <v>0.44985174688760199</v>
      </c>
      <c r="AA542">
        <v>7.87967339593675E-4</v>
      </c>
      <c r="AB542">
        <v>6.98389377015459E-3</v>
      </c>
      <c r="AC542" s="1">
        <v>0</v>
      </c>
      <c r="AD542" s="1">
        <v>0</v>
      </c>
      <c r="AE542" s="3">
        <v>6.2250523953805397E-4</v>
      </c>
      <c r="AF542" s="3">
        <v>3.73050923797957E-3</v>
      </c>
      <c r="AG542" s="3">
        <v>3.9668249590598603E-5</v>
      </c>
      <c r="AH542">
        <v>4.5536258084934502</v>
      </c>
      <c r="AI542">
        <v>0.40082712194202702</v>
      </c>
      <c r="AJ542">
        <v>4252.0133630570999</v>
      </c>
      <c r="AK542">
        <v>87</v>
      </c>
      <c r="AL542">
        <v>785774012.53999996</v>
      </c>
      <c r="AM542">
        <v>6064</v>
      </c>
      <c r="AN542" s="3">
        <f t="shared" si="153"/>
        <v>8.6402856126842256E-3</v>
      </c>
      <c r="AO542">
        <f t="shared" si="154"/>
        <v>9.8895415016922339</v>
      </c>
      <c r="AP542" s="15">
        <v>0.42</v>
      </c>
      <c r="AQ542" s="15">
        <v>0.9</v>
      </c>
      <c r="AR542" s="15">
        <f t="shared" si="155"/>
        <v>-0.31515066737214514</v>
      </c>
    </row>
    <row r="543" spans="1:44" x14ac:dyDescent="0.25">
      <c r="A543" t="s">
        <v>37</v>
      </c>
      <c r="B543">
        <v>11.9563335725325</v>
      </c>
      <c r="C543">
        <v>8.8571978446562796E-3</v>
      </c>
      <c r="D543">
        <v>10.125853978574</v>
      </c>
      <c r="E543">
        <v>-30.964036775019899</v>
      </c>
      <c r="F543" s="1">
        <v>0</v>
      </c>
      <c r="G543" s="1">
        <v>0</v>
      </c>
      <c r="H543">
        <v>4.2406201376544601</v>
      </c>
      <c r="I543">
        <v>-71.663055609910003</v>
      </c>
      <c r="J543">
        <v>-61.340113774476002</v>
      </c>
      <c r="K543">
        <v>-130.91531027824601</v>
      </c>
      <c r="L543">
        <v>-42.417493816645603</v>
      </c>
      <c r="M543">
        <v>88</v>
      </c>
      <c r="N543">
        <v>88.022639557986096</v>
      </c>
      <c r="O543">
        <v>53.838011246191599</v>
      </c>
      <c r="P543">
        <v>135548.434814334</v>
      </c>
      <c r="Q543">
        <v>177757.655475548</v>
      </c>
      <c r="R543">
        <v>84.6027953552139</v>
      </c>
      <c r="S543">
        <v>688.17694503824202</v>
      </c>
      <c r="T543">
        <v>0.390913199004988</v>
      </c>
      <c r="U543">
        <v>2.0838252962812501E-3</v>
      </c>
      <c r="V543">
        <v>0.99615819583379395</v>
      </c>
      <c r="W543">
        <v>8.0816017473818295E-4</v>
      </c>
      <c r="X543">
        <v>9.4981869518607196E-4</v>
      </c>
      <c r="Y543" s="1">
        <v>0</v>
      </c>
      <c r="Z543">
        <v>0.46909122739722697</v>
      </c>
      <c r="AA543">
        <v>7.8279037052467605E-4</v>
      </c>
      <c r="AB543">
        <v>7.3927708636213601E-3</v>
      </c>
      <c r="AC543" s="1">
        <v>0</v>
      </c>
      <c r="AD543" s="1">
        <v>0</v>
      </c>
      <c r="AE543" s="3">
        <v>7.0241704801150004E-4</v>
      </c>
      <c r="AF543" s="3">
        <v>3.7297858373929499E-3</v>
      </c>
      <c r="AG543" s="3">
        <v>3.8638968759751501E-5</v>
      </c>
      <c r="AH543">
        <v>4.2968355213610296</v>
      </c>
      <c r="AI543">
        <v>0.38075550538782099</v>
      </c>
      <c r="AJ543">
        <v>3443.66522865753</v>
      </c>
      <c r="AK543">
        <v>88</v>
      </c>
      <c r="AL543">
        <v>835927197.5</v>
      </c>
      <c r="AM543">
        <v>6167</v>
      </c>
      <c r="AN543" s="3">
        <f t="shared" si="153"/>
        <v>9.002794199488939E-3</v>
      </c>
      <c r="AO543">
        <f t="shared" si="154"/>
        <v>10.284153441503896</v>
      </c>
      <c r="AP543" s="15">
        <v>0.42</v>
      </c>
      <c r="AQ543" s="15">
        <v>0.9</v>
      </c>
      <c r="AR543" s="15">
        <f t="shared" si="155"/>
        <v>0.16259774229740342</v>
      </c>
    </row>
    <row r="544" spans="1:44" x14ac:dyDescent="0.25">
      <c r="A544" t="s">
        <v>37</v>
      </c>
      <c r="B544">
        <v>9.6967878698915104</v>
      </c>
      <c r="C544">
        <v>9.1967609668361892E-3</v>
      </c>
      <c r="D544">
        <v>10.4946465273895</v>
      </c>
      <c r="E544">
        <v>-30.2179457233701</v>
      </c>
      <c r="F544" s="1">
        <v>0</v>
      </c>
      <c r="G544" s="1">
        <v>0</v>
      </c>
      <c r="H544">
        <v>4.2377681090422197</v>
      </c>
      <c r="I544">
        <v>-70.724093987134395</v>
      </c>
      <c r="J544">
        <v>-60.229888024991602</v>
      </c>
      <c r="K544">
        <v>-127.67011367436299</v>
      </c>
      <c r="L544">
        <v>-42.6190473180433</v>
      </c>
      <c r="M544">
        <v>89</v>
      </c>
      <c r="N544">
        <v>88.060494162465503</v>
      </c>
      <c r="O544">
        <v>54.358480600608601</v>
      </c>
      <c r="P544">
        <v>141013.385383001</v>
      </c>
      <c r="Q544">
        <v>186873.27327226099</v>
      </c>
      <c r="R544">
        <v>76.489371388634595</v>
      </c>
      <c r="S544">
        <v>685.08998863203203</v>
      </c>
      <c r="T544">
        <v>0.37781404149487702</v>
      </c>
      <c r="U544">
        <v>1.3913148411889801E-3</v>
      </c>
      <c r="V544">
        <v>0.99775509550308805</v>
      </c>
      <c r="W544">
        <v>1.7747837550853601E-4</v>
      </c>
      <c r="X544">
        <v>6.7611128021436697E-4</v>
      </c>
      <c r="Y544" s="1">
        <v>0</v>
      </c>
      <c r="Z544">
        <v>0.488821202594171</v>
      </c>
      <c r="AA544">
        <v>7.8064674911059297E-4</v>
      </c>
      <c r="AB544">
        <v>7.7342224317227502E-3</v>
      </c>
      <c r="AC544" s="1">
        <v>0</v>
      </c>
      <c r="AD544" s="1">
        <v>0</v>
      </c>
      <c r="AE544" s="3">
        <v>6.9076835477361904E-4</v>
      </c>
      <c r="AF544" s="3">
        <v>3.6184732913682699E-3</v>
      </c>
      <c r="AG544" s="3">
        <v>5.3721955893404798E-5</v>
      </c>
      <c r="AH544">
        <v>4.1429798480493902</v>
      </c>
      <c r="AI544">
        <v>0.37023772789162901</v>
      </c>
      <c r="AJ544">
        <v>2909.1772134153798</v>
      </c>
      <c r="AK544">
        <v>89</v>
      </c>
      <c r="AL544">
        <v>940700293.88999999</v>
      </c>
      <c r="AM544">
        <v>6671</v>
      </c>
      <c r="AN544" s="3">
        <f t="shared" si="153"/>
        <v>9.2612057200357409E-3</v>
      </c>
      <c r="AO544">
        <f t="shared" si="154"/>
        <v>10.564481834648642</v>
      </c>
      <c r="AP544" s="15">
        <v>0.42</v>
      </c>
      <c r="AQ544" s="15">
        <v>0.9</v>
      </c>
      <c r="AR544" s="15">
        <f t="shared" si="155"/>
        <v>-8.2133130459018822E-2</v>
      </c>
    </row>
    <row r="545" spans="1:44" x14ac:dyDescent="0.25">
      <c r="A545" t="s">
        <v>37</v>
      </c>
      <c r="B545">
        <v>13.221652581700701</v>
      </c>
      <c r="C545">
        <v>9.3590928881740997E-3</v>
      </c>
      <c r="D545">
        <v>10.670461338487</v>
      </c>
      <c r="E545">
        <v>-28.9032499052228</v>
      </c>
      <c r="F545" s="1">
        <v>0</v>
      </c>
      <c r="G545" s="1">
        <v>0</v>
      </c>
      <c r="H545">
        <v>4.2301185600202098</v>
      </c>
      <c r="I545">
        <v>-69.642886069514603</v>
      </c>
      <c r="J545">
        <v>-59.202903293107397</v>
      </c>
      <c r="K545">
        <v>-124.512174183554</v>
      </c>
      <c r="L545">
        <v>-42.7264290475173</v>
      </c>
      <c r="M545">
        <v>90</v>
      </c>
      <c r="N545">
        <v>87.989189013507797</v>
      </c>
      <c r="O545">
        <v>54.965566882981499</v>
      </c>
      <c r="P545">
        <v>147409.27488714099</v>
      </c>
      <c r="Q545">
        <v>196456.151749357</v>
      </c>
      <c r="R545">
        <v>69.067295359914297</v>
      </c>
      <c r="S545">
        <v>681.68864734759097</v>
      </c>
      <c r="T545">
        <v>0.34478604968760401</v>
      </c>
      <c r="U545">
        <v>1.5982338569739099E-3</v>
      </c>
      <c r="V545">
        <v>0.99761050977309496</v>
      </c>
      <c r="W545">
        <v>1.64583450724695E-4</v>
      </c>
      <c r="X545">
        <v>6.2667291920638103E-4</v>
      </c>
      <c r="Y545" s="1">
        <v>0</v>
      </c>
      <c r="Z545">
        <v>0.53265735069944598</v>
      </c>
      <c r="AA545">
        <v>7.6640510732284999E-4</v>
      </c>
      <c r="AB545">
        <v>7.9257033966641504E-3</v>
      </c>
      <c r="AC545" s="1">
        <v>0</v>
      </c>
      <c r="AD545" s="1">
        <v>0</v>
      </c>
      <c r="AE545" s="3">
        <v>6.8448306724270495E-4</v>
      </c>
      <c r="AF545" s="3">
        <v>3.5082878430491501E-3</v>
      </c>
      <c r="AG545" s="3">
        <v>4.7026844739957502E-5</v>
      </c>
      <c r="AH545">
        <v>3.9623170749263799</v>
      </c>
      <c r="AI545">
        <v>0.35675928503633297</v>
      </c>
      <c r="AJ545">
        <v>2352.1066654114902</v>
      </c>
      <c r="AK545">
        <v>90</v>
      </c>
      <c r="AL545">
        <v>1012259490.65</v>
      </c>
      <c r="AM545">
        <v>6867</v>
      </c>
      <c r="AN545" s="3">
        <f t="shared" si="153"/>
        <v>9.3730190584012281E-3</v>
      </c>
      <c r="AO545">
        <f t="shared" si="154"/>
        <v>10.685529428320406</v>
      </c>
      <c r="AP545" s="15">
        <v>0.42</v>
      </c>
      <c r="AQ545" s="15">
        <v>0.9</v>
      </c>
      <c r="AR545" s="15">
        <f t="shared" si="155"/>
        <v>0.23734183414989984</v>
      </c>
    </row>
    <row r="546" spans="1:44" x14ac:dyDescent="0.25">
      <c r="A546" t="s">
        <v>37</v>
      </c>
      <c r="B546">
        <v>12.3396264786634</v>
      </c>
      <c r="C546">
        <v>9.3517703833741108E-3</v>
      </c>
      <c r="D546">
        <v>10.6625374674149</v>
      </c>
      <c r="E546">
        <v>-27.9546386368811</v>
      </c>
      <c r="F546" s="1">
        <v>0</v>
      </c>
      <c r="G546" s="1">
        <v>0</v>
      </c>
      <c r="H546">
        <v>4.2336579769460903</v>
      </c>
      <c r="I546">
        <v>-69.142208503298306</v>
      </c>
      <c r="J546">
        <v>-59.101026489658899</v>
      </c>
      <c r="K546">
        <v>-123.804851801672</v>
      </c>
      <c r="L546">
        <v>-42.741890798272003</v>
      </c>
      <c r="M546">
        <v>91</v>
      </c>
      <c r="N546">
        <v>88.071601389039301</v>
      </c>
      <c r="O546">
        <v>55.075061026882601</v>
      </c>
      <c r="P546">
        <v>150401.89320303101</v>
      </c>
      <c r="Q546">
        <v>199781.61850339599</v>
      </c>
      <c r="R546">
        <v>66.173962595074897</v>
      </c>
      <c r="S546">
        <v>681.01089267009002</v>
      </c>
      <c r="T546">
        <v>0.33095945142712302</v>
      </c>
      <c r="U546">
        <v>1.4833999890677501E-3</v>
      </c>
      <c r="V546">
        <v>0.99801810860416595</v>
      </c>
      <c r="W546">
        <v>5.4039302140412403E-5</v>
      </c>
      <c r="X546">
        <v>4.4445210462501202E-4</v>
      </c>
      <c r="Y546" s="1">
        <v>0</v>
      </c>
      <c r="Z546">
        <v>0.54973724502448995</v>
      </c>
      <c r="AA546">
        <v>7.6299241585146501E-4</v>
      </c>
      <c r="AB546">
        <v>7.9273432021345607E-3</v>
      </c>
      <c r="AC546" s="1">
        <v>0</v>
      </c>
      <c r="AD546" s="1">
        <v>0</v>
      </c>
      <c r="AE546" s="3">
        <v>6.8066733269691205E-4</v>
      </c>
      <c r="AF546" s="3">
        <v>3.53192528584656E-3</v>
      </c>
      <c r="AG546" s="3">
        <v>4.5511276567246398E-5</v>
      </c>
      <c r="AH546">
        <v>3.9222747942482901</v>
      </c>
      <c r="AI546">
        <v>0.36589734651064199</v>
      </c>
      <c r="AJ546">
        <v>2159.6491477652198</v>
      </c>
      <c r="AK546">
        <v>91</v>
      </c>
      <c r="AL546">
        <v>1131172638.78</v>
      </c>
      <c r="AM546">
        <v>7521</v>
      </c>
      <c r="AN546" s="3">
        <f t="shared" si="153"/>
        <v>9.3810099178281252E-3</v>
      </c>
      <c r="AO546">
        <f t="shared" si="154"/>
        <v>10.694174471066365</v>
      </c>
      <c r="AP546" s="15">
        <v>0.42</v>
      </c>
      <c r="AQ546" s="15">
        <v>0.9</v>
      </c>
      <c r="AR546" s="15">
        <f t="shared" si="155"/>
        <v>0.15386433165541558</v>
      </c>
    </row>
    <row r="547" spans="1:44" x14ac:dyDescent="0.25">
      <c r="A547" t="s">
        <v>37</v>
      </c>
      <c r="B547">
        <v>9.2038836250245204</v>
      </c>
      <c r="C547">
        <v>9.0510708377459399E-3</v>
      </c>
      <c r="D547">
        <v>10.3365857086932</v>
      </c>
      <c r="E547">
        <v>-28.3989121224716</v>
      </c>
      <c r="F547" s="1">
        <v>0</v>
      </c>
      <c r="G547" s="1">
        <v>0</v>
      </c>
      <c r="H547">
        <v>4.2434924649495098</v>
      </c>
      <c r="I547">
        <v>-68.631153952378597</v>
      </c>
      <c r="J547">
        <v>-59.127550291883999</v>
      </c>
      <c r="K547">
        <v>-123.756491130835</v>
      </c>
      <c r="L547">
        <v>-42.335470354687203</v>
      </c>
      <c r="M547">
        <v>92</v>
      </c>
      <c r="N547">
        <v>88.095909083058004</v>
      </c>
      <c r="O547">
        <v>54.985768640862702</v>
      </c>
      <c r="P547">
        <v>151004.973527472</v>
      </c>
      <c r="Q547">
        <v>201206.43431579601</v>
      </c>
      <c r="R547">
        <v>65.248405778643104</v>
      </c>
      <c r="S547">
        <v>681.77972330912496</v>
      </c>
      <c r="T547">
        <v>0.31586486123166901</v>
      </c>
      <c r="U547">
        <v>1.3502712718172899E-3</v>
      </c>
      <c r="V547">
        <v>0.99804242963724499</v>
      </c>
      <c r="W547">
        <v>4.9311291749576703E-5</v>
      </c>
      <c r="X547">
        <v>5.5798779918731195E-4</v>
      </c>
      <c r="Y547" s="1">
        <v>0</v>
      </c>
      <c r="Z547">
        <v>0.56556564864030301</v>
      </c>
      <c r="AA547">
        <v>7.6820964611615196E-4</v>
      </c>
      <c r="AB547">
        <v>7.6252692450419898E-3</v>
      </c>
      <c r="AC547" s="1">
        <v>0</v>
      </c>
      <c r="AD547" s="1">
        <v>0</v>
      </c>
      <c r="AE547" s="3">
        <v>6.7612389291063502E-4</v>
      </c>
      <c r="AF547" s="3">
        <v>3.5119977726787298E-3</v>
      </c>
      <c r="AG547" s="3">
        <v>4.1269661021229297E-5</v>
      </c>
      <c r="AH547">
        <v>3.87518793406519</v>
      </c>
      <c r="AI547">
        <v>0.357923476127054</v>
      </c>
      <c r="AJ547">
        <v>2129.6959737208699</v>
      </c>
      <c r="AK547">
        <v>92</v>
      </c>
      <c r="AL547">
        <v>1236730733.1900001</v>
      </c>
      <c r="AM547">
        <v>8190</v>
      </c>
      <c r="AN547" s="3">
        <f t="shared" si="153"/>
        <v>9.1059910311790081E-3</v>
      </c>
      <c r="AO547">
        <f t="shared" si="154"/>
        <v>10.3961992506734</v>
      </c>
      <c r="AP547" s="15">
        <v>0.42</v>
      </c>
      <c r="AQ547" s="15">
        <v>0.9</v>
      </c>
      <c r="AR547" s="15">
        <f t="shared" si="155"/>
        <v>-0.11468764660042929</v>
      </c>
    </row>
    <row r="548" spans="1:44" x14ac:dyDescent="0.25">
      <c r="A548" t="s">
        <v>37</v>
      </c>
      <c r="B548">
        <v>9.2357158852417793</v>
      </c>
      <c r="C548">
        <v>8.5632413143915294E-3</v>
      </c>
      <c r="D548">
        <v>9.8054695121924507</v>
      </c>
      <c r="E548">
        <v>-28.650126987522501</v>
      </c>
      <c r="F548" s="1">
        <v>0</v>
      </c>
      <c r="G548" s="1">
        <v>0</v>
      </c>
      <c r="H548">
        <v>4.2472283542801801</v>
      </c>
      <c r="I548">
        <v>-68.829981089803496</v>
      </c>
      <c r="J548">
        <v>-60.6496447216077</v>
      </c>
      <c r="K548">
        <v>-126.347042500904</v>
      </c>
      <c r="L548">
        <v>-42.460476221819</v>
      </c>
      <c r="M548">
        <v>93</v>
      </c>
      <c r="N548">
        <v>88.189975209417398</v>
      </c>
      <c r="O548">
        <v>54.828994077719898</v>
      </c>
      <c r="P548">
        <v>150603.358952073</v>
      </c>
      <c r="Q548">
        <v>199093.361996539</v>
      </c>
      <c r="R548">
        <v>65.811718828022094</v>
      </c>
      <c r="S548">
        <v>684.98395570048399</v>
      </c>
      <c r="T548">
        <v>0.31159050312903402</v>
      </c>
      <c r="U548">
        <v>9.4718746213535E-4</v>
      </c>
      <c r="V548">
        <v>0.99847263808894005</v>
      </c>
      <c r="W548" s="1">
        <v>0</v>
      </c>
      <c r="X548">
        <v>5.8017444892460998E-4</v>
      </c>
      <c r="Y548" s="1">
        <v>0</v>
      </c>
      <c r="Z548">
        <v>0.57268482367794504</v>
      </c>
      <c r="AA548">
        <v>7.7801032072631995E-4</v>
      </c>
      <c r="AB548">
        <v>7.1706965808881898E-3</v>
      </c>
      <c r="AC548" s="1">
        <v>0</v>
      </c>
      <c r="AD548" s="1">
        <v>0</v>
      </c>
      <c r="AE548" s="3">
        <v>6.3590797677620203E-4</v>
      </c>
      <c r="AF548" s="3">
        <v>3.48217641163518E-3</v>
      </c>
      <c r="AG548" s="3">
        <v>3.4858547312940497E-5</v>
      </c>
      <c r="AH548">
        <v>3.8431640453351799</v>
      </c>
      <c r="AI548">
        <v>0.35791194942472299</v>
      </c>
      <c r="AJ548">
        <v>2295.7381023336502</v>
      </c>
      <c r="AK548">
        <v>93</v>
      </c>
      <c r="AL548">
        <v>1398352187.8699999</v>
      </c>
      <c r="AM548">
        <v>9285</v>
      </c>
      <c r="AN548" s="3">
        <f t="shared" si="153"/>
        <v>8.6941513364124662E-3</v>
      </c>
      <c r="AO548">
        <f t="shared" si="154"/>
        <v>9.9482779789774156</v>
      </c>
      <c r="AP548" s="15">
        <v>0.42</v>
      </c>
      <c r="AQ548" s="15">
        <v>0.9</v>
      </c>
      <c r="AR548" s="15">
        <f t="shared" si="155"/>
        <v>-7.1626677023039931E-2</v>
      </c>
    </row>
    <row r="549" spans="1:44" x14ac:dyDescent="0.25">
      <c r="A549" t="s">
        <v>37</v>
      </c>
      <c r="B549">
        <v>8.9416214575832598</v>
      </c>
      <c r="C549">
        <v>8.0860742755136401E-3</v>
      </c>
      <c r="D549">
        <v>9.2831733852949796</v>
      </c>
      <c r="E549">
        <v>-25.621573276883801</v>
      </c>
      <c r="F549" s="1">
        <v>0</v>
      </c>
      <c r="G549" s="1">
        <v>0</v>
      </c>
      <c r="H549">
        <v>4.2568030218283601</v>
      </c>
      <c r="I549">
        <v>-70.809372961428707</v>
      </c>
      <c r="J549">
        <v>-64.369104054727401</v>
      </c>
      <c r="K549">
        <v>-132.85102815744</v>
      </c>
      <c r="L549">
        <v>-43.996833820860097</v>
      </c>
      <c r="M549">
        <v>94</v>
      </c>
      <c r="N549">
        <v>88.464087342140601</v>
      </c>
      <c r="O549">
        <v>54.339489363597501</v>
      </c>
      <c r="P549">
        <v>147952.37308249701</v>
      </c>
      <c r="Q549">
        <v>193837.030504191</v>
      </c>
      <c r="R549">
        <v>67.5677742641805</v>
      </c>
      <c r="S549">
        <v>691.31271801149296</v>
      </c>
      <c r="T549">
        <v>0.307391858050102</v>
      </c>
      <c r="U549">
        <v>6.7093392887617104E-4</v>
      </c>
      <c r="V549">
        <v>0.99870112296959601</v>
      </c>
      <c r="W549">
        <v>7.3524733216139601E-5</v>
      </c>
      <c r="X549">
        <v>5.5441836831073195E-4</v>
      </c>
      <c r="Y549" s="1">
        <v>0</v>
      </c>
      <c r="Z549">
        <v>0.57623136501959604</v>
      </c>
      <c r="AA549">
        <v>7.9920943349724998E-4</v>
      </c>
      <c r="AB549">
        <v>6.75130072409899E-3</v>
      </c>
      <c r="AC549" s="1">
        <v>0</v>
      </c>
      <c r="AD549" s="1">
        <v>0</v>
      </c>
      <c r="AE549" s="3">
        <v>5.6516756651992601E-4</v>
      </c>
      <c r="AF549" s="3">
        <v>3.5573856054895801E-3</v>
      </c>
      <c r="AG549" s="3">
        <v>2.5413075690607301E-5</v>
      </c>
      <c r="AH549">
        <v>3.8987269093243602</v>
      </c>
      <c r="AI549">
        <v>0.36786007734864501</v>
      </c>
      <c r="AJ549">
        <v>2642.6180287000798</v>
      </c>
      <c r="AK549">
        <v>94</v>
      </c>
      <c r="AL549">
        <v>1755750811.3699999</v>
      </c>
      <c r="AM549">
        <v>11867</v>
      </c>
      <c r="AN549" s="3">
        <f t="shared" si="153"/>
        <v>8.3694820394919645E-3</v>
      </c>
      <c r="AO549">
        <f t="shared" si="154"/>
        <v>9.5937183513873379</v>
      </c>
      <c r="AP549" s="15">
        <v>0.42</v>
      </c>
      <c r="AQ549" s="15">
        <v>0.9</v>
      </c>
      <c r="AR549" s="15">
        <f t="shared" si="155"/>
        <v>-6.7971235960849197E-2</v>
      </c>
    </row>
    <row r="550" spans="1:44" x14ac:dyDescent="0.25">
      <c r="A550" t="s">
        <v>37</v>
      </c>
      <c r="B550">
        <v>9.0439456307945107</v>
      </c>
      <c r="C550">
        <v>7.5974875134970903E-3</v>
      </c>
      <c r="D550">
        <v>8.7455059870077694</v>
      </c>
      <c r="E550">
        <v>-19.390129558321199</v>
      </c>
      <c r="F550" s="1">
        <v>0</v>
      </c>
      <c r="G550" s="1">
        <v>0</v>
      </c>
      <c r="H550">
        <v>4.2699468755998504</v>
      </c>
      <c r="I550">
        <v>-72.361794300956205</v>
      </c>
      <c r="J550">
        <v>-67.456121056997702</v>
      </c>
      <c r="K550">
        <v>-138.451221792029</v>
      </c>
      <c r="L550">
        <v>-45.682006175790001</v>
      </c>
      <c r="M550">
        <v>95</v>
      </c>
      <c r="N550">
        <v>88.701515545398195</v>
      </c>
      <c r="O550">
        <v>53.919918519507199</v>
      </c>
      <c r="P550">
        <v>148696.53033465799</v>
      </c>
      <c r="Q550">
        <v>193568.09352928001</v>
      </c>
      <c r="R550">
        <v>66.106513042805702</v>
      </c>
      <c r="S550">
        <v>696.43934767600399</v>
      </c>
      <c r="T550">
        <v>0.29447368751956998</v>
      </c>
      <c r="U550">
        <v>1.36641800035422E-3</v>
      </c>
      <c r="V550">
        <v>0.99810750292419703</v>
      </c>
      <c r="W550">
        <v>5.7450966906312402E-5</v>
      </c>
      <c r="X550">
        <v>4.6862810854177102E-4</v>
      </c>
      <c r="Y550" s="1">
        <v>0</v>
      </c>
      <c r="Z550">
        <v>0.58804793547291401</v>
      </c>
      <c r="AA550">
        <v>8.1111460257183698E-4</v>
      </c>
      <c r="AB550">
        <v>6.3274729683233596E-3</v>
      </c>
      <c r="AC550" s="1">
        <v>0</v>
      </c>
      <c r="AD550" s="1">
        <v>0</v>
      </c>
      <c r="AE550" s="3">
        <v>4.9672120498855596E-4</v>
      </c>
      <c r="AF550" s="3">
        <v>3.5385601985232999E-3</v>
      </c>
      <c r="AG550" s="3">
        <v>1.72422610572619E-5</v>
      </c>
      <c r="AH550">
        <v>3.9634580857989601</v>
      </c>
      <c r="AI550">
        <v>0.37938063331730099</v>
      </c>
      <c r="AJ550">
        <v>2796.8307651089399</v>
      </c>
      <c r="AK550">
        <v>95</v>
      </c>
      <c r="AL550">
        <v>2243830642.75</v>
      </c>
      <c r="AM550">
        <v>15090</v>
      </c>
      <c r="AN550" s="3">
        <f t="shared" si="153"/>
        <v>7.9920355574426456E-3</v>
      </c>
      <c r="AO550">
        <f t="shared" si="154"/>
        <v>9.1799142997051497</v>
      </c>
      <c r="AP550" s="15">
        <v>0.42</v>
      </c>
      <c r="AQ550" s="15">
        <v>0.9</v>
      </c>
      <c r="AR550" s="15">
        <f t="shared" si="155"/>
        <v>-1.4811540115903465E-2</v>
      </c>
    </row>
    <row r="551" spans="1:44" x14ac:dyDescent="0.25">
      <c r="A551" t="s">
        <v>37</v>
      </c>
      <c r="B551">
        <v>10.2922639284858</v>
      </c>
      <c r="C551">
        <v>7.3225885614470803E-3</v>
      </c>
      <c r="D551">
        <v>8.4417096735720207</v>
      </c>
      <c r="E551">
        <v>-16.306007275837899</v>
      </c>
      <c r="F551" s="1">
        <v>0</v>
      </c>
      <c r="G551" s="1">
        <v>0</v>
      </c>
      <c r="H551">
        <v>4.2931053585032197</v>
      </c>
      <c r="I551">
        <v>-71.8491362969325</v>
      </c>
      <c r="J551">
        <v>-67.748658557360002</v>
      </c>
      <c r="K551">
        <v>-139.155014580596</v>
      </c>
      <c r="L551">
        <v>-45.668085116713598</v>
      </c>
      <c r="M551">
        <v>96</v>
      </c>
      <c r="N551">
        <v>88.963594227060497</v>
      </c>
      <c r="O551">
        <v>54.370607126299703</v>
      </c>
      <c r="P551">
        <v>151582.75892267301</v>
      </c>
      <c r="Q551">
        <v>196173.46880398999</v>
      </c>
      <c r="R551">
        <v>59.587251093176199</v>
      </c>
      <c r="S551">
        <v>698.46191877298099</v>
      </c>
      <c r="T551">
        <v>0.26843033104356601</v>
      </c>
      <c r="U551">
        <v>9.2964605551320299E-4</v>
      </c>
      <c r="V551">
        <v>0.99851180810999896</v>
      </c>
      <c r="W551">
        <v>7.3635475420061401E-5</v>
      </c>
      <c r="X551">
        <v>4.8491035906733702E-4</v>
      </c>
      <c r="Y551" s="1">
        <v>0</v>
      </c>
      <c r="Z551">
        <v>0.61659729299485999</v>
      </c>
      <c r="AA551">
        <v>8.1321866544350899E-4</v>
      </c>
      <c r="AB551">
        <v>6.0749250486303802E-3</v>
      </c>
      <c r="AC551" s="1">
        <v>0</v>
      </c>
      <c r="AD551" s="1">
        <v>0</v>
      </c>
      <c r="AE551" s="3">
        <v>4.7348008734896798E-4</v>
      </c>
      <c r="AF551" s="3">
        <v>3.4628178124257998E-3</v>
      </c>
      <c r="AG551" s="3">
        <v>1.29909529944308E-5</v>
      </c>
      <c r="AH551">
        <v>3.8585388798502298</v>
      </c>
      <c r="AI551">
        <v>0.37308258285975598</v>
      </c>
      <c r="AJ551">
        <v>2622.5522079009702</v>
      </c>
      <c r="AK551">
        <v>96</v>
      </c>
      <c r="AL551">
        <v>2368025859.8899999</v>
      </c>
      <c r="AM551">
        <v>15622</v>
      </c>
      <c r="AN551" s="3">
        <f t="shared" si="153"/>
        <v>7.7350346904296874E-3</v>
      </c>
      <c r="AO551">
        <f t="shared" si="154"/>
        <v>8.8971650251075118</v>
      </c>
      <c r="AP551" s="15">
        <v>0.42</v>
      </c>
      <c r="AQ551" s="15">
        <v>0.9</v>
      </c>
      <c r="AR551" s="15">
        <f t="shared" si="155"/>
        <v>0.15680263313553966</v>
      </c>
    </row>
    <row r="552" spans="1:44" x14ac:dyDescent="0.25">
      <c r="A552" t="s">
        <v>37</v>
      </c>
      <c r="B552">
        <v>9.6203267694046293</v>
      </c>
      <c r="C552">
        <v>7.2895509625275799E-3</v>
      </c>
      <c r="D552">
        <v>8.4051368277313507</v>
      </c>
      <c r="E552">
        <v>-17.8764747000215</v>
      </c>
      <c r="F552" s="1">
        <v>0</v>
      </c>
      <c r="G552" s="1">
        <v>0</v>
      </c>
      <c r="H552">
        <v>4.33571145300668</v>
      </c>
      <c r="I552">
        <v>-70.002678896191895</v>
      </c>
      <c r="J552">
        <v>-65.576828610013095</v>
      </c>
      <c r="K552">
        <v>-136.46124449399099</v>
      </c>
      <c r="L552">
        <v>-44.046348669380997</v>
      </c>
      <c r="M552">
        <v>97</v>
      </c>
      <c r="N552">
        <v>89.299663324863005</v>
      </c>
      <c r="O552">
        <v>55.163905449445998</v>
      </c>
      <c r="P552">
        <v>152999.86236600301</v>
      </c>
      <c r="Q552">
        <v>196614.01958446999</v>
      </c>
      <c r="R552">
        <v>52.662705144737899</v>
      </c>
      <c r="S552">
        <v>697.30277254214502</v>
      </c>
      <c r="T552">
        <v>0.26906002136713802</v>
      </c>
      <c r="U552">
        <v>3.8233955762511599E-4</v>
      </c>
      <c r="V552">
        <v>0.99894759718759296</v>
      </c>
      <c r="W552" s="1">
        <v>0</v>
      </c>
      <c r="X552">
        <v>6.7006325478120095E-4</v>
      </c>
      <c r="Y552" s="1">
        <v>0</v>
      </c>
      <c r="Z552">
        <v>0.61181803636455101</v>
      </c>
      <c r="AA552">
        <v>8.1022319008300196E-4</v>
      </c>
      <c r="AB552">
        <v>6.01370360390047E-3</v>
      </c>
      <c r="AC552" s="1">
        <v>0</v>
      </c>
      <c r="AD552" s="1">
        <v>0</v>
      </c>
      <c r="AE552" s="3">
        <v>5.0157899460274405E-4</v>
      </c>
      <c r="AF552" s="3">
        <v>3.3324700173760799E-3</v>
      </c>
      <c r="AG552" s="3">
        <v>1.06480316535229E-5</v>
      </c>
      <c r="AH552">
        <v>3.6894478882490702</v>
      </c>
      <c r="AI552">
        <v>0.35814446203278999</v>
      </c>
      <c r="AJ552">
        <v>2420.93510440808</v>
      </c>
      <c r="AK552">
        <v>97</v>
      </c>
      <c r="AL552">
        <v>1998178202.5</v>
      </c>
      <c r="AM552">
        <v>13060</v>
      </c>
      <c r="AN552" s="3">
        <f t="shared" si="153"/>
        <v>7.6221938408913784E-3</v>
      </c>
      <c r="AO552">
        <f t="shared" si="154"/>
        <v>8.772764137158461</v>
      </c>
      <c r="AP552" s="15">
        <v>0.42</v>
      </c>
      <c r="AQ552" s="15">
        <v>0.9</v>
      </c>
      <c r="AR552" s="15">
        <f t="shared" si="155"/>
        <v>9.6612951060222718E-2</v>
      </c>
    </row>
    <row r="553" spans="1:44" x14ac:dyDescent="0.25">
      <c r="A553" t="s">
        <v>37</v>
      </c>
      <c r="B553">
        <v>9.3145393308912308</v>
      </c>
      <c r="C553">
        <v>7.2514858870153399E-3</v>
      </c>
      <c r="D553">
        <v>8.3629819281152802</v>
      </c>
      <c r="E553">
        <v>-21.5365533546846</v>
      </c>
      <c r="F553" s="1">
        <v>0</v>
      </c>
      <c r="G553" s="1">
        <v>0</v>
      </c>
      <c r="H553">
        <v>4.3770015609910198</v>
      </c>
      <c r="I553">
        <v>-69.555510274330899</v>
      </c>
      <c r="J553">
        <v>-64.048449052329801</v>
      </c>
      <c r="K553">
        <v>-134.488497594178</v>
      </c>
      <c r="L553">
        <v>-43.515384851018197</v>
      </c>
      <c r="M553">
        <v>98</v>
      </c>
      <c r="N553">
        <v>89.269890872058497</v>
      </c>
      <c r="O553">
        <v>55.750329368615297</v>
      </c>
      <c r="P553">
        <v>152568.581566518</v>
      </c>
      <c r="Q553">
        <v>194497.43549625101</v>
      </c>
      <c r="R553">
        <v>51.566310478472602</v>
      </c>
      <c r="S553">
        <v>695.24434728738095</v>
      </c>
      <c r="T553">
        <v>0.28217071627935802</v>
      </c>
      <c r="U553">
        <v>9.1662893975906403E-4</v>
      </c>
      <c r="V553">
        <v>0.99847960241115197</v>
      </c>
      <c r="W553" s="1">
        <v>0</v>
      </c>
      <c r="X553">
        <v>6.0376864908878497E-4</v>
      </c>
      <c r="Y553" s="1">
        <v>0</v>
      </c>
      <c r="Z553">
        <v>0.59179107984227797</v>
      </c>
      <c r="AA553">
        <v>8.1107758992318604E-4</v>
      </c>
      <c r="AB553">
        <v>5.9569821426967498E-3</v>
      </c>
      <c r="AC553" s="1">
        <v>0</v>
      </c>
      <c r="AD553" s="1">
        <v>0</v>
      </c>
      <c r="AE553" s="3">
        <v>5.1469374615204595E-4</v>
      </c>
      <c r="AF553" s="3">
        <v>3.2134058081717998E-3</v>
      </c>
      <c r="AG553" s="3">
        <v>1.32862781523583E-5</v>
      </c>
      <c r="AH553">
        <v>3.5009803384831502</v>
      </c>
      <c r="AI553">
        <v>0.34141664993902199</v>
      </c>
      <c r="AJ553">
        <v>2451.81547141692</v>
      </c>
      <c r="AK553">
        <v>98</v>
      </c>
      <c r="AL553">
        <v>1376168605.73</v>
      </c>
      <c r="AM553">
        <v>9020</v>
      </c>
      <c r="AN553" s="3">
        <f t="shared" si="153"/>
        <v>7.5219919577824172E-3</v>
      </c>
      <c r="AO553">
        <f t="shared" si="154"/>
        <v>8.6621665125716554</v>
      </c>
      <c r="AP553" s="15">
        <v>0.42</v>
      </c>
      <c r="AQ553" s="15">
        <v>0.9</v>
      </c>
      <c r="AR553" s="15">
        <f t="shared" si="155"/>
        <v>7.5312892839541679E-2</v>
      </c>
    </row>
    <row r="554" spans="1:44" x14ac:dyDescent="0.25">
      <c r="A554" t="s">
        <v>37</v>
      </c>
      <c r="B554">
        <v>9.9425951271323694</v>
      </c>
      <c r="C554">
        <v>7.37251629155282E-3</v>
      </c>
      <c r="D554">
        <v>8.4969546087513397</v>
      </c>
      <c r="E554">
        <v>-27.090878802473</v>
      </c>
      <c r="F554" s="1">
        <v>0</v>
      </c>
      <c r="G554" s="1">
        <v>0</v>
      </c>
      <c r="H554">
        <v>4.4421510156847397</v>
      </c>
      <c r="I554">
        <v>-69.046338839617107</v>
      </c>
      <c r="J554">
        <v>-60.4609720283702</v>
      </c>
      <c r="K554">
        <v>-129.23402451871399</v>
      </c>
      <c r="L554">
        <v>-42.775203007322901</v>
      </c>
      <c r="M554">
        <v>99</v>
      </c>
      <c r="N554">
        <v>89.005782141515098</v>
      </c>
      <c r="O554">
        <v>56.314458960311399</v>
      </c>
      <c r="P554">
        <v>151374.157253237</v>
      </c>
      <c r="Q554">
        <v>191097.609327532</v>
      </c>
      <c r="R554">
        <v>51.566282639343797</v>
      </c>
      <c r="S554">
        <v>686.815923831943</v>
      </c>
      <c r="T554">
        <v>0.302342745262631</v>
      </c>
      <c r="U554">
        <v>5.8522846238404601E-4</v>
      </c>
      <c r="V554">
        <v>0.998981474776371</v>
      </c>
      <c r="W554" s="1">
        <v>0</v>
      </c>
      <c r="X554">
        <v>4.3329676124401298E-4</v>
      </c>
      <c r="Y554" s="1">
        <v>0</v>
      </c>
      <c r="Z554">
        <v>0.57379340237042398</v>
      </c>
      <c r="AA554">
        <v>8.1213222844511203E-4</v>
      </c>
      <c r="AB554">
        <v>5.9967736421165504E-3</v>
      </c>
      <c r="AC554" s="1">
        <v>0</v>
      </c>
      <c r="AD554" s="1">
        <v>0</v>
      </c>
      <c r="AE554" s="3">
        <v>5.8743099377816404E-4</v>
      </c>
      <c r="AF554" s="3">
        <v>3.1527686905633901E-3</v>
      </c>
      <c r="AG554" s="3">
        <v>2.0730357373720701E-5</v>
      </c>
      <c r="AH554">
        <v>3.3204195111492201</v>
      </c>
      <c r="AI554">
        <v>0.32619950631892303</v>
      </c>
      <c r="AJ554">
        <v>2534.0933820319501</v>
      </c>
      <c r="AK554">
        <v>99</v>
      </c>
      <c r="AL554">
        <v>713123654.82000005</v>
      </c>
      <c r="AM554">
        <v>4711</v>
      </c>
      <c r="AN554" s="3">
        <f t="shared" si="153"/>
        <v>7.5333913563866315E-3</v>
      </c>
      <c r="AO554">
        <f t="shared" si="154"/>
        <v>8.6747547685288353</v>
      </c>
      <c r="AP554" s="15">
        <v>0.42</v>
      </c>
      <c r="AQ554" s="15">
        <v>0.9</v>
      </c>
      <c r="AR554" s="15">
        <f t="shared" si="155"/>
        <v>0.14615287606782101</v>
      </c>
    </row>
    <row r="555" spans="1:44" x14ac:dyDescent="0.25">
      <c r="A555" t="s">
        <v>37</v>
      </c>
      <c r="B555">
        <v>11.3487316692836</v>
      </c>
      <c r="C555">
        <v>7.9335032161547293E-3</v>
      </c>
      <c r="D555">
        <v>9.11558855342588</v>
      </c>
      <c r="E555">
        <v>-36.299669523862399</v>
      </c>
      <c r="F555" s="1">
        <v>0</v>
      </c>
      <c r="G555" s="1">
        <v>0</v>
      </c>
      <c r="H555">
        <v>4.5541019742923003</v>
      </c>
      <c r="I555">
        <v>-70.343768038174105</v>
      </c>
      <c r="J555">
        <v>-50.991926393636099</v>
      </c>
      <c r="K555">
        <v>-115.429191295769</v>
      </c>
      <c r="L555">
        <v>-41.919692716730403</v>
      </c>
      <c r="M555">
        <v>100</v>
      </c>
      <c r="N555">
        <v>88.524822840112094</v>
      </c>
      <c r="O555">
        <v>56.8560660709269</v>
      </c>
      <c r="P555">
        <v>139603.24021184101</v>
      </c>
      <c r="Q555">
        <v>178539.932848603</v>
      </c>
      <c r="R555">
        <v>51.558820494449101</v>
      </c>
      <c r="S555">
        <v>664.89096418549605</v>
      </c>
      <c r="T555">
        <v>0.37369735380879499</v>
      </c>
      <c r="U555">
        <v>1.4288432015025E-3</v>
      </c>
      <c r="V555">
        <v>0.99857115679849695</v>
      </c>
      <c r="W555" s="1">
        <v>0</v>
      </c>
      <c r="X555" s="1">
        <v>0</v>
      </c>
      <c r="Y555" s="1">
        <v>0</v>
      </c>
      <c r="Z555">
        <v>0.50486814249065104</v>
      </c>
      <c r="AA555">
        <v>8.1659500075373999E-4</v>
      </c>
      <c r="AB555">
        <v>6.2948796971203898E-3</v>
      </c>
      <c r="AC555" s="1">
        <v>0</v>
      </c>
      <c r="AD555" s="1">
        <v>0</v>
      </c>
      <c r="AE555" s="3">
        <v>8.1589740823604599E-4</v>
      </c>
      <c r="AF555" s="3">
        <v>3.05603489314098E-3</v>
      </c>
      <c r="AG555" s="3">
        <v>5.3205670538571502E-5</v>
      </c>
      <c r="AH555">
        <v>3.1202001468223401</v>
      </c>
      <c r="AI555">
        <v>0.30744952443097601</v>
      </c>
      <c r="AJ555">
        <v>2403.0841217674702</v>
      </c>
      <c r="AK555">
        <v>100</v>
      </c>
      <c r="AL555">
        <v>257009565.22999999</v>
      </c>
      <c r="AM555">
        <v>1841</v>
      </c>
      <c r="AN555" s="3">
        <f t="shared" si="153"/>
        <v>7.7655213832813026E-3</v>
      </c>
      <c r="AO555">
        <f t="shared" si="154"/>
        <v>8.9307482507937195</v>
      </c>
      <c r="AP555" s="15">
        <v>0.42</v>
      </c>
      <c r="AQ555" s="15">
        <v>0.9</v>
      </c>
      <c r="AR555" s="15">
        <f t="shared" si="155"/>
        <v>0.27074813336889014</v>
      </c>
    </row>
    <row r="556" spans="1:44" x14ac:dyDescent="0.25">
      <c r="A556" t="s">
        <v>37</v>
      </c>
      <c r="B556">
        <v>8.2258021740591598</v>
      </c>
      <c r="C556">
        <v>8.5804120868019692E-3</v>
      </c>
      <c r="D556">
        <v>9.8242127620672797</v>
      </c>
      <c r="E556">
        <v>-40.118475565415103</v>
      </c>
      <c r="F556" s="1">
        <v>0</v>
      </c>
      <c r="G556" s="1">
        <v>0</v>
      </c>
      <c r="H556">
        <v>4.6725315987733298</v>
      </c>
      <c r="I556">
        <v>-72.101203756285202</v>
      </c>
      <c r="J556">
        <v>-39.484659354892599</v>
      </c>
      <c r="K556">
        <v>-101.177313881831</v>
      </c>
      <c r="L556">
        <v>-41.516970319101901</v>
      </c>
      <c r="M556">
        <v>101</v>
      </c>
      <c r="N556">
        <v>87.734167540998897</v>
      </c>
      <c r="O556">
        <v>56.462180372442901</v>
      </c>
      <c r="P556">
        <v>129884.21248113899</v>
      </c>
      <c r="Q556">
        <v>169920.263009129</v>
      </c>
      <c r="R556">
        <v>51.358101394484798</v>
      </c>
      <c r="S556">
        <v>637.77517807797994</v>
      </c>
      <c r="T556">
        <v>0.44685870706389502</v>
      </c>
      <c r="U556">
        <v>1.4352452569495E-3</v>
      </c>
      <c r="V556">
        <v>0.99856475474304995</v>
      </c>
      <c r="W556" s="1">
        <v>0</v>
      </c>
      <c r="X556" s="1">
        <v>0</v>
      </c>
      <c r="Y556" s="1">
        <v>0</v>
      </c>
      <c r="Z556">
        <v>0.46740818796191902</v>
      </c>
      <c r="AA556">
        <v>8.3148745721533699E-4</v>
      </c>
      <c r="AB556">
        <v>6.6333592130049298E-3</v>
      </c>
      <c r="AC556" s="1">
        <v>0</v>
      </c>
      <c r="AD556" s="1">
        <v>0</v>
      </c>
      <c r="AE556" s="3">
        <v>1.09388227191067E-3</v>
      </c>
      <c r="AF556" s="3">
        <v>3.10679936444556E-3</v>
      </c>
      <c r="AG556" s="3">
        <v>7.3349163332380002E-5</v>
      </c>
      <c r="AH556">
        <v>3.0829464071370398</v>
      </c>
      <c r="AI556">
        <v>0.30635600847319</v>
      </c>
      <c r="AJ556">
        <v>2254.9045421217302</v>
      </c>
      <c r="AK556">
        <v>101</v>
      </c>
      <c r="AL556">
        <v>154951865.49000001</v>
      </c>
      <c r="AM556">
        <v>1193</v>
      </c>
      <c r="AN556" s="3">
        <f t="shared" si="153"/>
        <v>8.106366481986909E-3</v>
      </c>
      <c r="AO556">
        <f t="shared" si="154"/>
        <v>9.305441093205058</v>
      </c>
      <c r="AP556" s="15">
        <v>0.42</v>
      </c>
      <c r="AQ556" s="15">
        <v>0.9</v>
      </c>
      <c r="AR556" s="15">
        <f t="shared" si="155"/>
        <v>-0.11602232589858241</v>
      </c>
    </row>
    <row r="557" spans="1:44" x14ac:dyDescent="0.25">
      <c r="A557" t="s">
        <v>37</v>
      </c>
      <c r="B557">
        <v>8.9679550355876803</v>
      </c>
      <c r="C557">
        <v>9.0947206605278604E-3</v>
      </c>
      <c r="D557">
        <v>10.3839687047608</v>
      </c>
      <c r="E557">
        <v>-43.1809436986034</v>
      </c>
      <c r="F557" s="1">
        <v>0</v>
      </c>
      <c r="G557" s="1">
        <v>0</v>
      </c>
      <c r="H557">
        <v>4.7129931027163803</v>
      </c>
      <c r="I557">
        <v>-75.940384588353197</v>
      </c>
      <c r="J557">
        <v>-33.738437052685804</v>
      </c>
      <c r="K557">
        <v>-95.788095985310093</v>
      </c>
      <c r="L557">
        <v>-42.736100715649997</v>
      </c>
      <c r="M557">
        <v>102</v>
      </c>
      <c r="N557">
        <v>86.935964254966606</v>
      </c>
      <c r="O557">
        <v>55.013564801789997</v>
      </c>
      <c r="P557">
        <v>119370.064266666</v>
      </c>
      <c r="Q557">
        <v>155991.918383941</v>
      </c>
      <c r="R557">
        <v>51.075810598001603</v>
      </c>
      <c r="S557">
        <v>619.72675371733601</v>
      </c>
      <c r="T557">
        <v>0.38110278924552599</v>
      </c>
      <c r="U557">
        <v>2.1640759806562698E-3</v>
      </c>
      <c r="V557">
        <v>0.99783592401934296</v>
      </c>
      <c r="W557" s="1">
        <v>0</v>
      </c>
      <c r="X557" s="1">
        <v>0</v>
      </c>
      <c r="Y557" s="1">
        <v>0</v>
      </c>
      <c r="Z557">
        <v>0.55010932722419104</v>
      </c>
      <c r="AA557">
        <v>8.6064599207715399E-4</v>
      </c>
      <c r="AB557">
        <v>6.90840587860371E-3</v>
      </c>
      <c r="AC557" s="1">
        <v>0</v>
      </c>
      <c r="AD557" s="1">
        <v>0</v>
      </c>
      <c r="AE557" s="3">
        <v>1.29049797576334E-3</v>
      </c>
      <c r="AF557" s="3">
        <v>3.3170022603258801E-3</v>
      </c>
      <c r="AG557" s="3">
        <v>9.4489380445854896E-5</v>
      </c>
      <c r="AH557">
        <v>3.1920100668793698</v>
      </c>
      <c r="AI557">
        <v>0.33009409267078299</v>
      </c>
      <c r="AJ557">
        <v>1972.5635649955</v>
      </c>
      <c r="AK557">
        <v>102</v>
      </c>
      <c r="AL557">
        <v>107433057.84</v>
      </c>
      <c r="AM557">
        <v>900</v>
      </c>
      <c r="AN557" s="3">
        <f t="shared" si="153"/>
        <v>8.4713522321573625E-3</v>
      </c>
      <c r="AO557">
        <f t="shared" si="154"/>
        <v>9.7051046388000994</v>
      </c>
      <c r="AP557" s="15">
        <v>0.42</v>
      </c>
      <c r="AQ557" s="15">
        <v>0.9</v>
      </c>
      <c r="AR557" s="15">
        <f t="shared" si="155"/>
        <v>-7.5954833115901121E-2</v>
      </c>
    </row>
    <row r="558" spans="1:44" x14ac:dyDescent="0.25">
      <c r="A558" t="s">
        <v>37</v>
      </c>
      <c r="B558">
        <v>7.0396270991174896</v>
      </c>
      <c r="C558">
        <v>9.1307001627816201E-3</v>
      </c>
      <c r="D558">
        <v>10.4230081136698</v>
      </c>
      <c r="E558">
        <v>-43.104050297017899</v>
      </c>
      <c r="F558" s="1">
        <v>0</v>
      </c>
      <c r="G558" s="1">
        <v>0</v>
      </c>
      <c r="H558">
        <v>4.7282209251668998</v>
      </c>
      <c r="I558">
        <v>-77.474661023279396</v>
      </c>
      <c r="J558">
        <v>-31.6522276828284</v>
      </c>
      <c r="K558">
        <v>-94.612752276075</v>
      </c>
      <c r="L558">
        <v>-43.6021085798359</v>
      </c>
      <c r="M558">
        <v>103</v>
      </c>
      <c r="N558">
        <v>86.299193050309</v>
      </c>
      <c r="O558">
        <v>54.704002244835202</v>
      </c>
      <c r="P558">
        <v>116966.000987261</v>
      </c>
      <c r="Q558">
        <v>148955.739174608</v>
      </c>
      <c r="R558">
        <v>50.923825631300502</v>
      </c>
      <c r="S558">
        <v>614.49510225293</v>
      </c>
      <c r="T558">
        <v>0.33305663035562</v>
      </c>
      <c r="U558">
        <v>4.0050511736648003E-3</v>
      </c>
      <c r="V558">
        <v>0.99574876790146405</v>
      </c>
      <c r="W558" s="1">
        <v>0</v>
      </c>
      <c r="X558">
        <v>2.4618092487082801E-4</v>
      </c>
      <c r="Y558" s="1">
        <v>0</v>
      </c>
      <c r="Z558">
        <v>0.58541982689835603</v>
      </c>
      <c r="AA558">
        <v>8.7516894040644397E-4</v>
      </c>
      <c r="AB558">
        <v>6.8835320384263198E-3</v>
      </c>
      <c r="AC558" s="1">
        <v>0</v>
      </c>
      <c r="AD558" s="1">
        <v>0</v>
      </c>
      <c r="AE558" s="3">
        <v>1.3199612402466699E-3</v>
      </c>
      <c r="AF558" s="3">
        <v>3.3224738148423501E-3</v>
      </c>
      <c r="AG558" s="3">
        <v>1.0602073741715299E-4</v>
      </c>
      <c r="AH558">
        <v>3.0866081244975501</v>
      </c>
      <c r="AI558">
        <v>0.310760397693357</v>
      </c>
      <c r="AJ558">
        <v>1876.7450546463999</v>
      </c>
      <c r="AK558">
        <v>103</v>
      </c>
      <c r="AL558">
        <v>110181972.93000001</v>
      </c>
      <c r="AM558">
        <v>942</v>
      </c>
      <c r="AN558" s="3">
        <f t="shared" si="153"/>
        <v>8.4657867772239184E-3</v>
      </c>
      <c r="AO558">
        <f t="shared" si="154"/>
        <v>9.6990225430032986</v>
      </c>
      <c r="AP558" s="15">
        <v>0.42</v>
      </c>
      <c r="AQ558" s="15">
        <v>0.9</v>
      </c>
      <c r="AR558" s="15">
        <f t="shared" si="155"/>
        <v>-0.27419210875061317</v>
      </c>
    </row>
    <row r="559" spans="1:44" x14ac:dyDescent="0.25">
      <c r="A559" t="s">
        <v>37</v>
      </c>
      <c r="B559">
        <v>10.119077541005799</v>
      </c>
      <c r="C559">
        <v>9.2024674890195494E-3</v>
      </c>
      <c r="D559">
        <v>10.5008323946016</v>
      </c>
      <c r="E559">
        <v>-44.930329684913303</v>
      </c>
      <c r="F559" s="1">
        <v>0</v>
      </c>
      <c r="G559" s="1">
        <v>0</v>
      </c>
      <c r="H559">
        <v>4.7240617456105696</v>
      </c>
      <c r="I559">
        <v>-77.473778796300806</v>
      </c>
      <c r="J559">
        <v>-29.934187250981999</v>
      </c>
      <c r="K559">
        <v>-92.181072544926195</v>
      </c>
      <c r="L559">
        <v>-43.447022456046298</v>
      </c>
      <c r="M559">
        <v>104</v>
      </c>
      <c r="N559">
        <v>86.227180904145001</v>
      </c>
      <c r="O559">
        <v>54.904347518459097</v>
      </c>
      <c r="P559">
        <v>116730.517680365</v>
      </c>
      <c r="Q559">
        <v>146696.520054689</v>
      </c>
      <c r="R559">
        <v>50.848635333715698</v>
      </c>
      <c r="S559">
        <v>612.42962419964704</v>
      </c>
      <c r="T559">
        <v>0.27761391958082599</v>
      </c>
      <c r="U559">
        <v>2.1297573702709102E-3</v>
      </c>
      <c r="V559">
        <v>0.99787024262972901</v>
      </c>
      <c r="W559" s="1">
        <v>0</v>
      </c>
      <c r="X559" s="1">
        <v>0</v>
      </c>
      <c r="Y559" s="1">
        <v>0</v>
      </c>
      <c r="Z559">
        <v>0.65342527144247398</v>
      </c>
      <c r="AA559">
        <v>8.8775790768476099E-4</v>
      </c>
      <c r="AB559">
        <v>6.8890291397590703E-3</v>
      </c>
      <c r="AC559" s="1">
        <v>0</v>
      </c>
      <c r="AD559" s="1">
        <v>0</v>
      </c>
      <c r="AE559" s="3">
        <v>1.34112732163604E-3</v>
      </c>
      <c r="AF559" s="3">
        <v>3.2370535753691201E-3</v>
      </c>
      <c r="AG559" s="3">
        <v>1.4412770759745101E-4</v>
      </c>
      <c r="AH559">
        <v>2.9825954305202398</v>
      </c>
      <c r="AI559">
        <v>0.303088056469204</v>
      </c>
      <c r="AJ559">
        <v>1685.7969054196301</v>
      </c>
      <c r="AK559">
        <v>104</v>
      </c>
      <c r="AL559">
        <v>127819916.86</v>
      </c>
      <c r="AM559">
        <v>1095</v>
      </c>
      <c r="AN559" s="3">
        <f t="shared" si="153"/>
        <v>8.447446635122955E-3</v>
      </c>
      <c r="AO559">
        <f t="shared" si="154"/>
        <v>9.6789772286395852</v>
      </c>
      <c r="AP559" s="15">
        <v>0.42</v>
      </c>
      <c r="AQ559" s="15">
        <v>0.9</v>
      </c>
      <c r="AR559" s="15">
        <f t="shared" si="155"/>
        <v>4.5469712550204155E-2</v>
      </c>
    </row>
    <row r="560" spans="1:44" x14ac:dyDescent="0.25">
      <c r="A560" t="s">
        <v>37</v>
      </c>
      <c r="B560">
        <v>8.0244368025740798</v>
      </c>
      <c r="C560">
        <v>9.4383285638554096E-3</v>
      </c>
      <c r="D560">
        <v>10.756163110601699</v>
      </c>
      <c r="E560">
        <v>-45.334701832880299</v>
      </c>
      <c r="F560" s="1">
        <v>0</v>
      </c>
      <c r="G560" s="1">
        <v>0</v>
      </c>
      <c r="H560">
        <v>4.7234992101574802</v>
      </c>
      <c r="I560">
        <v>-78.590771466755399</v>
      </c>
      <c r="J560">
        <v>-28.460781156958401</v>
      </c>
      <c r="K560">
        <v>-90.800931110113794</v>
      </c>
      <c r="L560">
        <v>-43.7613344602129</v>
      </c>
      <c r="M560">
        <v>105</v>
      </c>
      <c r="N560">
        <v>86.055758210938393</v>
      </c>
      <c r="O560">
        <v>54.757436197924399</v>
      </c>
      <c r="P560">
        <v>113708.892834768</v>
      </c>
      <c r="Q560">
        <v>139659.627602833</v>
      </c>
      <c r="R560">
        <v>50.763077002932498</v>
      </c>
      <c r="S560">
        <v>604.64512989525201</v>
      </c>
      <c r="T560">
        <v>0.254311285609163</v>
      </c>
      <c r="U560">
        <v>3.5103125961284498E-3</v>
      </c>
      <c r="V560">
        <v>0.99648968740387101</v>
      </c>
      <c r="W560" s="1">
        <v>0</v>
      </c>
      <c r="X560" s="1">
        <v>0</v>
      </c>
      <c r="Y560" s="1">
        <v>0</v>
      </c>
      <c r="Z560">
        <v>0.69304838894849496</v>
      </c>
      <c r="AA560">
        <v>8.9464055117301005E-4</v>
      </c>
      <c r="AB560">
        <v>7.0402589631467297E-3</v>
      </c>
      <c r="AC560" s="1">
        <v>0</v>
      </c>
      <c r="AD560" s="1">
        <v>0</v>
      </c>
      <c r="AE560" s="3">
        <v>1.40733112999173E-3</v>
      </c>
      <c r="AF560" s="3">
        <v>3.2792197083589599E-3</v>
      </c>
      <c r="AG560" s="3">
        <v>1.5626671046741901E-4</v>
      </c>
      <c r="AH560">
        <v>2.9533588600292702</v>
      </c>
      <c r="AI560">
        <v>0.303008825245624</v>
      </c>
      <c r="AJ560">
        <v>1492.2037944111</v>
      </c>
      <c r="AK560">
        <v>105</v>
      </c>
      <c r="AL560">
        <v>145206256.15000001</v>
      </c>
      <c r="AM560">
        <v>1277</v>
      </c>
      <c r="AN560" s="3">
        <f t="shared" si="153"/>
        <v>8.6081458955158292E-3</v>
      </c>
      <c r="AO560">
        <f t="shared" si="154"/>
        <v>9.8544788570941506</v>
      </c>
      <c r="AP560" s="15">
        <v>0.42</v>
      </c>
      <c r="AQ560" s="15">
        <v>0.9</v>
      </c>
      <c r="AR560" s="15">
        <f t="shared" si="155"/>
        <v>-0.18570662954973416</v>
      </c>
    </row>
    <row r="561" spans="1:45" x14ac:dyDescent="0.25">
      <c r="A561" t="s">
        <v>37</v>
      </c>
      <c r="B561">
        <v>7.3580117012903301</v>
      </c>
      <c r="C561">
        <v>9.3380646083690098E-3</v>
      </c>
      <c r="D561">
        <v>10.647704363589799</v>
      </c>
      <c r="E561">
        <v>-43.457097304956399</v>
      </c>
      <c r="F561" s="1">
        <v>0</v>
      </c>
      <c r="G561" s="1">
        <v>0</v>
      </c>
      <c r="H561">
        <v>4.7312752513260596</v>
      </c>
      <c r="I561">
        <v>-77.440569205454295</v>
      </c>
      <c r="J561">
        <v>-29.473007939962098</v>
      </c>
      <c r="K561">
        <v>-91.161916101720294</v>
      </c>
      <c r="L561">
        <v>-43.418706231655101</v>
      </c>
      <c r="M561">
        <v>106</v>
      </c>
      <c r="N561">
        <v>86.372294347848793</v>
      </c>
      <c r="O561">
        <v>55.474072163591401</v>
      </c>
      <c r="P561">
        <v>116616.84882273299</v>
      </c>
      <c r="Q561">
        <v>144124.42332381601</v>
      </c>
      <c r="R561">
        <v>50.799605047194902</v>
      </c>
      <c r="S561">
        <v>609.65989993931601</v>
      </c>
      <c r="T561">
        <v>0.236717135525323</v>
      </c>
      <c r="U561">
        <v>2.2187495355352801E-3</v>
      </c>
      <c r="V561">
        <v>0.99762499184020403</v>
      </c>
      <c r="W561" s="1">
        <v>0</v>
      </c>
      <c r="X561">
        <v>1.5625862426064699E-4</v>
      </c>
      <c r="Y561" s="1">
        <v>0</v>
      </c>
      <c r="Z561">
        <v>0.69999479389911501</v>
      </c>
      <c r="AA561">
        <v>8.8735156559633798E-4</v>
      </c>
      <c r="AB561">
        <v>7.0081981669574498E-3</v>
      </c>
      <c r="AC561" s="1">
        <v>0</v>
      </c>
      <c r="AD561" s="1">
        <v>0</v>
      </c>
      <c r="AE561" s="3">
        <v>1.3717268545998999E-3</v>
      </c>
      <c r="AF561" s="3">
        <v>3.1703535265129299E-3</v>
      </c>
      <c r="AG561" s="3">
        <v>1.2962351453185599E-4</v>
      </c>
      <c r="AH561">
        <v>2.82707047282284</v>
      </c>
      <c r="AI561">
        <v>0.29231439188698699</v>
      </c>
      <c r="AJ561">
        <v>1615.0045039709701</v>
      </c>
      <c r="AK561">
        <v>106</v>
      </c>
      <c r="AL561">
        <v>172359702.56</v>
      </c>
      <c r="AM561">
        <v>1478</v>
      </c>
      <c r="AN561" s="3">
        <f t="shared" si="153"/>
        <v>8.5262783969934728E-3</v>
      </c>
      <c r="AO561">
        <f t="shared" si="154"/>
        <v>9.765109459180465</v>
      </c>
      <c r="AP561" s="15">
        <v>0.42</v>
      </c>
      <c r="AQ561" s="15">
        <v>0.9</v>
      </c>
      <c r="AR561" s="15">
        <f t="shared" si="155"/>
        <v>-0.24649982347378108</v>
      </c>
    </row>
    <row r="562" spans="1:45" x14ac:dyDescent="0.25">
      <c r="A562" t="s">
        <v>37</v>
      </c>
      <c r="B562">
        <v>7.8952579975409796</v>
      </c>
      <c r="C562">
        <v>9.2299973239014597E-3</v>
      </c>
      <c r="D562">
        <v>10.530669216674401</v>
      </c>
      <c r="E562">
        <v>-45.280457712778698</v>
      </c>
      <c r="F562" s="1">
        <v>0</v>
      </c>
      <c r="G562" s="1">
        <v>0</v>
      </c>
      <c r="H562">
        <v>4.70060874218618</v>
      </c>
      <c r="I562">
        <v>-77.777252166924299</v>
      </c>
      <c r="J562">
        <v>-33.945236155370097</v>
      </c>
      <c r="K562">
        <v>-95.117721230185396</v>
      </c>
      <c r="L562">
        <v>-43.656890012868502</v>
      </c>
      <c r="M562">
        <v>107</v>
      </c>
      <c r="N562">
        <v>86.465807308566696</v>
      </c>
      <c r="O562">
        <v>55.682619041556102</v>
      </c>
      <c r="P562">
        <v>116148.034549699</v>
      </c>
      <c r="Q562">
        <v>144290.45696474999</v>
      </c>
      <c r="R562">
        <v>50.827736560695897</v>
      </c>
      <c r="S562">
        <v>615.34272239557095</v>
      </c>
      <c r="T562">
        <v>0.23476315455276101</v>
      </c>
      <c r="U562">
        <v>3.4390789569215601E-3</v>
      </c>
      <c r="V562">
        <v>0.99604183295914395</v>
      </c>
      <c r="W562" s="1">
        <v>0</v>
      </c>
      <c r="X562">
        <v>5.1908808393429605E-4</v>
      </c>
      <c r="Y562" s="1">
        <v>0</v>
      </c>
      <c r="Z562">
        <v>0.70160868615539695</v>
      </c>
      <c r="AA562">
        <v>8.9929239838601905E-4</v>
      </c>
      <c r="AB562">
        <v>7.05356544905319E-3</v>
      </c>
      <c r="AC562" s="1">
        <v>0</v>
      </c>
      <c r="AD562" s="1">
        <v>0</v>
      </c>
      <c r="AE562" s="3">
        <v>1.2385375550329799E-3</v>
      </c>
      <c r="AF562" s="3">
        <v>3.090473611681E-3</v>
      </c>
      <c r="AG562" s="3">
        <v>9.9847932234826194E-5</v>
      </c>
      <c r="AH562">
        <v>2.7414520179238999</v>
      </c>
      <c r="AI562">
        <v>0.28626304829842403</v>
      </c>
      <c r="AJ562">
        <v>1607.4036216109801</v>
      </c>
      <c r="AK562">
        <v>107</v>
      </c>
      <c r="AL562">
        <v>174105903.78999999</v>
      </c>
      <c r="AM562">
        <v>1499</v>
      </c>
      <c r="AN562" s="3">
        <f t="shared" si="153"/>
        <v>8.54550021943991E-3</v>
      </c>
      <c r="AO562">
        <f t="shared" si="154"/>
        <v>9.786099959352601</v>
      </c>
      <c r="AP562" s="15">
        <v>0.42</v>
      </c>
      <c r="AQ562" s="15">
        <v>0.9</v>
      </c>
      <c r="AR562" s="15">
        <f t="shared" si="155"/>
        <v>-0.1932171109701919</v>
      </c>
    </row>
    <row r="563" spans="1:45" x14ac:dyDescent="0.25">
      <c r="A563" t="s">
        <v>37</v>
      </c>
      <c r="B563">
        <v>7.5385313423723499</v>
      </c>
      <c r="C563">
        <v>9.1219416048113101E-3</v>
      </c>
      <c r="D563">
        <v>10.4135061127109</v>
      </c>
      <c r="E563">
        <v>-41.528996002974601</v>
      </c>
      <c r="F563" s="1">
        <v>0</v>
      </c>
      <c r="G563" s="1">
        <v>0</v>
      </c>
      <c r="H563">
        <v>4.7430868859628097</v>
      </c>
      <c r="I563">
        <v>-78.494299084269002</v>
      </c>
      <c r="J563">
        <v>-32.588122725580902</v>
      </c>
      <c r="K563">
        <v>-91.648383029906995</v>
      </c>
      <c r="L563">
        <v>-43.938150540767097</v>
      </c>
      <c r="M563">
        <v>108</v>
      </c>
      <c r="N563">
        <v>86.2839935309065</v>
      </c>
      <c r="O563">
        <v>56.009556681103298</v>
      </c>
      <c r="P563">
        <v>114684.486055488</v>
      </c>
      <c r="Q563">
        <v>142866.41253624501</v>
      </c>
      <c r="R563">
        <v>50.732137212570201</v>
      </c>
      <c r="S563">
        <v>611.15446497411597</v>
      </c>
      <c r="T563">
        <v>0.21271787878382101</v>
      </c>
      <c r="U563">
        <v>1.38643606952291E-3</v>
      </c>
      <c r="V563">
        <v>0.99812122621216204</v>
      </c>
      <c r="W563" s="1">
        <v>0</v>
      </c>
      <c r="X563">
        <v>4.9233771831415699E-4</v>
      </c>
      <c r="Y563" s="1">
        <v>0</v>
      </c>
      <c r="Z563">
        <v>0.72946488570554202</v>
      </c>
      <c r="AA563">
        <v>9.01337232401395E-4</v>
      </c>
      <c r="AB563">
        <v>6.9759669342162297E-3</v>
      </c>
      <c r="AC563" s="1">
        <v>0</v>
      </c>
      <c r="AD563" s="1">
        <v>0</v>
      </c>
      <c r="AE563" s="3">
        <v>1.23263733551948E-3</v>
      </c>
      <c r="AF563" s="3">
        <v>2.9677150949988002E-3</v>
      </c>
      <c r="AG563" s="3">
        <v>8.5273690332294795E-5</v>
      </c>
      <c r="AH563">
        <v>2.6266559333816599</v>
      </c>
      <c r="AI563">
        <v>0.27543005347324501</v>
      </c>
      <c r="AJ563">
        <v>1655.41165014285</v>
      </c>
      <c r="AK563">
        <v>108</v>
      </c>
      <c r="AL563">
        <v>190146877.88</v>
      </c>
      <c r="AM563">
        <v>1658</v>
      </c>
      <c r="AN563" s="3">
        <f t="shared" si="153"/>
        <v>8.4261478130954973E-3</v>
      </c>
      <c r="AO563">
        <f t="shared" si="154"/>
        <v>9.6556930324973038</v>
      </c>
      <c r="AP563" s="15">
        <v>0.42</v>
      </c>
      <c r="AQ563" s="15">
        <v>0.9</v>
      </c>
      <c r="AR563" s="15">
        <f t="shared" si="155"/>
        <v>-0.21926563769160967</v>
      </c>
    </row>
    <row r="564" spans="1:45" x14ac:dyDescent="0.25">
      <c r="A564" t="s">
        <v>37</v>
      </c>
      <c r="B564">
        <v>10.3326311082574</v>
      </c>
      <c r="C564">
        <v>9.0225536647763893E-3</v>
      </c>
      <c r="D564">
        <v>10.3056171883515</v>
      </c>
      <c r="E564">
        <v>-39.4993004004955</v>
      </c>
      <c r="F564" s="1">
        <v>0</v>
      </c>
      <c r="G564" s="1">
        <v>0</v>
      </c>
      <c r="H564">
        <v>4.7701285914677101</v>
      </c>
      <c r="I564">
        <v>-77.791690149908703</v>
      </c>
      <c r="J564">
        <v>-31.6903949661097</v>
      </c>
      <c r="K564">
        <v>-89.846580070168201</v>
      </c>
      <c r="L564">
        <v>-43.174996953721802</v>
      </c>
      <c r="M564">
        <v>109</v>
      </c>
      <c r="N564">
        <v>86.163646812556493</v>
      </c>
      <c r="O564">
        <v>55.936282998635001</v>
      </c>
      <c r="P564">
        <v>114650.05197245099</v>
      </c>
      <c r="Q564">
        <v>145550.582606615</v>
      </c>
      <c r="R564">
        <v>50.768387578763402</v>
      </c>
      <c r="S564">
        <v>608.45083455255599</v>
      </c>
      <c r="T564">
        <v>0.1942519415599</v>
      </c>
      <c r="U564">
        <v>5.3056274973666798E-4</v>
      </c>
      <c r="V564">
        <v>0.99946943725026305</v>
      </c>
      <c r="W564" s="1">
        <v>0</v>
      </c>
      <c r="X564" s="1">
        <v>0</v>
      </c>
      <c r="Y564" s="1">
        <v>0</v>
      </c>
      <c r="Z564">
        <v>0.75325862809251098</v>
      </c>
      <c r="AA564">
        <v>9.1046291267123602E-4</v>
      </c>
      <c r="AB564">
        <v>6.8329139145100496E-3</v>
      </c>
      <c r="AC564" s="1">
        <v>0</v>
      </c>
      <c r="AD564" s="1">
        <v>0</v>
      </c>
      <c r="AE564" s="3">
        <v>1.25954456242355E-3</v>
      </c>
      <c r="AF564" s="3">
        <v>2.9745151633077099E-3</v>
      </c>
      <c r="AG564" s="3">
        <v>8.2301898093655498E-5</v>
      </c>
      <c r="AH564">
        <v>2.5823460606970601</v>
      </c>
      <c r="AI564">
        <v>0.27381485530664201</v>
      </c>
      <c r="AJ564">
        <v>1742.0439736343601</v>
      </c>
      <c r="AK564">
        <v>109</v>
      </c>
      <c r="AL564">
        <v>208089844.33000001</v>
      </c>
      <c r="AM564">
        <v>1815</v>
      </c>
      <c r="AN564" s="3">
        <f t="shared" si="153"/>
        <v>8.3093818043195183E-3</v>
      </c>
      <c r="AO564">
        <f t="shared" si="154"/>
        <v>9.527944857192594</v>
      </c>
      <c r="AP564" s="15">
        <v>0.42</v>
      </c>
      <c r="AQ564" s="15">
        <v>0.9</v>
      </c>
      <c r="AR564" s="15">
        <f t="shared" si="155"/>
        <v>8.4455384988647797E-2</v>
      </c>
    </row>
    <row r="565" spans="1:45" x14ac:dyDescent="0.25">
      <c r="A565" t="s">
        <v>37</v>
      </c>
      <c r="B565">
        <v>6.98089210528014</v>
      </c>
      <c r="C565">
        <v>8.6392074737174293E-3</v>
      </c>
      <c r="D565">
        <v>9.8883655146958294</v>
      </c>
      <c r="E565">
        <v>-45.239175443260898</v>
      </c>
      <c r="F565" s="1">
        <v>0</v>
      </c>
      <c r="G565" s="1">
        <v>0</v>
      </c>
      <c r="H565">
        <v>4.7648888933173303</v>
      </c>
      <c r="I565">
        <v>-79.762208160009905</v>
      </c>
      <c r="J565">
        <v>-33.907778493840802</v>
      </c>
      <c r="K565">
        <v>-90.895397254744594</v>
      </c>
      <c r="L565">
        <v>-44.731935915386799</v>
      </c>
      <c r="M565">
        <v>110</v>
      </c>
      <c r="N565">
        <v>87.049576410461995</v>
      </c>
      <c r="O565">
        <v>56.377455492058097</v>
      </c>
      <c r="P565">
        <v>113331.86524579499</v>
      </c>
      <c r="Q565">
        <v>138202.02042788899</v>
      </c>
      <c r="R565">
        <v>50.837151360351598</v>
      </c>
      <c r="S565">
        <v>610.48114840338303</v>
      </c>
      <c r="T565">
        <v>0.18290064621922</v>
      </c>
      <c r="U565">
        <v>1.25248346424812E-3</v>
      </c>
      <c r="V565">
        <v>0.998747516535751</v>
      </c>
      <c r="W565" s="1">
        <v>0</v>
      </c>
      <c r="X565" s="1">
        <v>0</v>
      </c>
      <c r="Y565" s="1">
        <v>0</v>
      </c>
      <c r="Z565">
        <v>0.765989938813319</v>
      </c>
      <c r="AA565">
        <v>9.2363786074820301E-4</v>
      </c>
      <c r="AB565">
        <v>6.5160280974288099E-3</v>
      </c>
      <c r="AC565" s="1">
        <v>0</v>
      </c>
      <c r="AD565" s="1">
        <v>0</v>
      </c>
      <c r="AE565" s="3">
        <v>1.1798263991794899E-3</v>
      </c>
      <c r="AF565" s="3">
        <v>2.94747951352882E-3</v>
      </c>
      <c r="AG565" s="3">
        <v>7.1192284402426501E-5</v>
      </c>
      <c r="AH565">
        <v>2.55167713932825</v>
      </c>
      <c r="AI565">
        <v>0.272766384073511</v>
      </c>
      <c r="AJ565">
        <v>1780.2518684762099</v>
      </c>
      <c r="AK565">
        <v>110</v>
      </c>
      <c r="AL565">
        <v>175211063.66999999</v>
      </c>
      <c r="AM565">
        <v>1546</v>
      </c>
      <c r="AN565" s="3">
        <f t="shared" si="153"/>
        <v>8.0260045441162362E-3</v>
      </c>
      <c r="AO565">
        <f t="shared" si="154"/>
        <v>9.2172263225879121</v>
      </c>
      <c r="AP565" s="15">
        <v>0.42</v>
      </c>
      <c r="AQ565" s="15">
        <v>0.9</v>
      </c>
      <c r="AR565" s="15">
        <f t="shared" si="155"/>
        <v>-0.24262550783063319</v>
      </c>
    </row>
    <row r="566" spans="1:45" x14ac:dyDescent="0.25">
      <c r="A566" t="s">
        <v>37</v>
      </c>
      <c r="B566">
        <v>6.8233912204687703</v>
      </c>
      <c r="C566">
        <v>8.1695053672041391E-3</v>
      </c>
      <c r="D566">
        <v>9.3746946756764196</v>
      </c>
      <c r="E566">
        <v>-47.999446317898098</v>
      </c>
      <c r="F566" s="1">
        <v>0</v>
      </c>
      <c r="G566" s="1">
        <v>0</v>
      </c>
      <c r="H566">
        <v>4.72861179788962</v>
      </c>
      <c r="I566">
        <v>-78.703298496708499</v>
      </c>
      <c r="J566">
        <v>-38.788921106456399</v>
      </c>
      <c r="K566">
        <v>-94.998170143800607</v>
      </c>
      <c r="L566">
        <v>-44.904161273346503</v>
      </c>
      <c r="M566">
        <v>111</v>
      </c>
      <c r="N566">
        <v>87.624856914548204</v>
      </c>
      <c r="O566">
        <v>57.4833013644812</v>
      </c>
      <c r="P566">
        <v>117311.102944942</v>
      </c>
      <c r="Q566">
        <v>146885.85390614701</v>
      </c>
      <c r="R566">
        <v>50.862047585729698</v>
      </c>
      <c r="S566">
        <v>621.19124505260402</v>
      </c>
      <c r="T566">
        <v>0.18516057297088301</v>
      </c>
      <c r="U566">
        <v>1.1948887161516799E-3</v>
      </c>
      <c r="V566">
        <v>0.99844295187151699</v>
      </c>
      <c r="W566" s="1">
        <v>0</v>
      </c>
      <c r="X566">
        <v>3.6215941233092301E-4</v>
      </c>
      <c r="Y566" s="1">
        <v>0</v>
      </c>
      <c r="Z566">
        <v>0.75803885194183696</v>
      </c>
      <c r="AA566">
        <v>9.1443518668322705E-4</v>
      </c>
      <c r="AB566">
        <v>6.2431752300423898E-3</v>
      </c>
      <c r="AC566" s="1">
        <v>0</v>
      </c>
      <c r="AD566" s="1">
        <v>0</v>
      </c>
      <c r="AE566" s="3">
        <v>1.03011561137242E-3</v>
      </c>
      <c r="AF566" s="3">
        <v>2.6951176951678902E-3</v>
      </c>
      <c r="AG566" s="3">
        <v>4.5467294012910403E-5</v>
      </c>
      <c r="AH566">
        <v>2.3847624294342702</v>
      </c>
      <c r="AI566">
        <v>0.25669112070661998</v>
      </c>
      <c r="AJ566">
        <v>1817.73039208574</v>
      </c>
      <c r="AK566">
        <v>111</v>
      </c>
      <c r="AL566">
        <v>183239942.80000001</v>
      </c>
      <c r="AM566">
        <v>1562</v>
      </c>
      <c r="AN566" s="3">
        <f t="shared" si="153"/>
        <v>7.6652423256918911E-3</v>
      </c>
      <c r="AO566">
        <f t="shared" si="154"/>
        <v>8.8202411051084404</v>
      </c>
      <c r="AP566" s="15">
        <v>0.42</v>
      </c>
      <c r="AQ566" s="15">
        <v>0.9</v>
      </c>
      <c r="AR566" s="15">
        <f t="shared" si="155"/>
        <v>-0.22639402493012917</v>
      </c>
    </row>
    <row r="567" spans="1:45" x14ac:dyDescent="0.25">
      <c r="A567" t="s">
        <v>37</v>
      </c>
      <c r="B567">
        <v>6.2908832259536496</v>
      </c>
      <c r="C567">
        <v>7.7605246505135297E-3</v>
      </c>
      <c r="D567">
        <v>8.9252447776379409</v>
      </c>
      <c r="E567">
        <v>-45.131632926963803</v>
      </c>
      <c r="F567" s="1">
        <v>0</v>
      </c>
      <c r="G567" s="1">
        <v>0</v>
      </c>
      <c r="H567">
        <v>4.6940016707289702</v>
      </c>
      <c r="I567">
        <v>-75.992823479282094</v>
      </c>
      <c r="J567">
        <v>-45.311524769678101</v>
      </c>
      <c r="K567">
        <v>-101.068237819831</v>
      </c>
      <c r="L567">
        <v>-44.592227831632698</v>
      </c>
      <c r="M567">
        <v>112</v>
      </c>
      <c r="N567">
        <v>88.178699558392296</v>
      </c>
      <c r="O567">
        <v>59.020683112308802</v>
      </c>
      <c r="P567">
        <v>126275.52021763301</v>
      </c>
      <c r="Q567">
        <v>163375.05415956999</v>
      </c>
      <c r="R567">
        <v>51.174136721443602</v>
      </c>
      <c r="S567">
        <v>634.99199025695395</v>
      </c>
      <c r="T567">
        <v>0.22148052944433699</v>
      </c>
      <c r="U567">
        <v>9.65379734052179E-4</v>
      </c>
      <c r="V567">
        <v>0.99769374213364204</v>
      </c>
      <c r="W567" s="1">
        <v>0</v>
      </c>
      <c r="X567">
        <v>1.3408781323057399E-3</v>
      </c>
      <c r="Y567" s="1">
        <v>0</v>
      </c>
      <c r="Z567">
        <v>0.70036467186060103</v>
      </c>
      <c r="AA567">
        <v>9.1869676278296905E-4</v>
      </c>
      <c r="AB567">
        <v>6.05201578405541E-3</v>
      </c>
      <c r="AC567" s="1">
        <v>0</v>
      </c>
      <c r="AD567" s="1">
        <v>0</v>
      </c>
      <c r="AE567" s="3">
        <v>8.1883811074594595E-4</v>
      </c>
      <c r="AF567" s="3">
        <v>2.3489679610480098E-3</v>
      </c>
      <c r="AG567" s="3">
        <v>3.4009090189909502E-5</v>
      </c>
      <c r="AH567">
        <v>2.1086067313516099</v>
      </c>
      <c r="AI567">
        <v>0.228335489405808</v>
      </c>
      <c r="AJ567">
        <v>1934.7236425342401</v>
      </c>
      <c r="AK567">
        <v>112</v>
      </c>
      <c r="AL567">
        <v>226285732.22999999</v>
      </c>
      <c r="AM567">
        <v>1792</v>
      </c>
      <c r="AN567" s="3">
        <f t="shared" si="153"/>
        <v>7.3520775120730023E-3</v>
      </c>
      <c r="AO567">
        <f t="shared" si="154"/>
        <v>8.4743428345292919</v>
      </c>
      <c r="AP567" s="15">
        <v>0.42</v>
      </c>
      <c r="AQ567" s="15">
        <v>0.9</v>
      </c>
      <c r="AR567" s="15">
        <f t="shared" si="155"/>
        <v>-0.25765533106342908</v>
      </c>
    </row>
    <row r="568" spans="1:45" x14ac:dyDescent="0.25">
      <c r="A568" t="s">
        <v>37</v>
      </c>
      <c r="B568">
        <v>7.3973209864847496</v>
      </c>
      <c r="C568">
        <v>7.2811245863557998E-3</v>
      </c>
      <c r="D568">
        <v>8.3958066291022497</v>
      </c>
      <c r="E568">
        <v>-41.777092715917099</v>
      </c>
      <c r="F568" s="1">
        <v>0</v>
      </c>
      <c r="G568" s="1">
        <v>0</v>
      </c>
      <c r="H568">
        <v>4.65095183827271</v>
      </c>
      <c r="I568">
        <v>-72.696981086122506</v>
      </c>
      <c r="J568">
        <v>-52.820444539310103</v>
      </c>
      <c r="K568">
        <v>-111.274379737282</v>
      </c>
      <c r="L568">
        <v>-43.706006250490098</v>
      </c>
      <c r="M568">
        <v>113</v>
      </c>
      <c r="N568">
        <v>89.597900025611594</v>
      </c>
      <c r="O568">
        <v>60.310027951743699</v>
      </c>
      <c r="P568">
        <v>136778.19919456501</v>
      </c>
      <c r="Q568">
        <v>172955.65783243001</v>
      </c>
      <c r="R568">
        <v>51.523614772594499</v>
      </c>
      <c r="S568">
        <v>654.19736963361504</v>
      </c>
      <c r="T568">
        <v>0.27710032485849101</v>
      </c>
      <c r="U568" s="1">
        <v>0</v>
      </c>
      <c r="V568">
        <v>0.99892628956669005</v>
      </c>
      <c r="W568" s="1">
        <v>0</v>
      </c>
      <c r="X568">
        <v>1.0737104333095901E-3</v>
      </c>
      <c r="Y568" s="1">
        <v>0</v>
      </c>
      <c r="Z568">
        <v>0.62479969668736401</v>
      </c>
      <c r="AA568">
        <v>9.0538389511906898E-4</v>
      </c>
      <c r="AB568">
        <v>5.7963471178350597E-3</v>
      </c>
      <c r="AC568" s="1">
        <v>0</v>
      </c>
      <c r="AD568" s="1">
        <v>0</v>
      </c>
      <c r="AE568" s="3">
        <v>6.1287768082742401E-4</v>
      </c>
      <c r="AF568" s="3">
        <v>2.1575701726056699E-3</v>
      </c>
      <c r="AG568" s="3">
        <v>1.50922313409667E-5</v>
      </c>
      <c r="AH568">
        <v>2.0003085821165301</v>
      </c>
      <c r="AI568">
        <v>0.21828958724544001</v>
      </c>
      <c r="AJ568">
        <v>2266.4612177050099</v>
      </c>
      <c r="AK568">
        <v>113</v>
      </c>
      <c r="AL568">
        <v>281899868.54000002</v>
      </c>
      <c r="AM568">
        <v>2061</v>
      </c>
      <c r="AN568" s="3">
        <f t="shared" si="153"/>
        <v>7.0282757736650041E-3</v>
      </c>
      <c r="AO568">
        <f t="shared" si="154"/>
        <v>8.1154313494700823</v>
      </c>
      <c r="AP568" s="15">
        <v>0.42</v>
      </c>
      <c r="AQ568" s="15">
        <v>0.9</v>
      </c>
      <c r="AR568" s="15">
        <f t="shared" si="155"/>
        <v>-8.8487023309269164E-2</v>
      </c>
    </row>
    <row r="569" spans="1:45" x14ac:dyDescent="0.25">
      <c r="A569" t="s">
        <v>37</v>
      </c>
      <c r="B569">
        <v>10.4861113220101</v>
      </c>
      <c r="C569">
        <v>7.0358310935588796E-3</v>
      </c>
      <c r="D569">
        <v>8.1238205703276893</v>
      </c>
      <c r="E569">
        <v>-40.735287952389598</v>
      </c>
      <c r="F569" s="1">
        <v>0</v>
      </c>
      <c r="G569" s="1">
        <v>0</v>
      </c>
      <c r="H569">
        <v>4.6064108392249796</v>
      </c>
      <c r="I569">
        <v>-68.747681187484304</v>
      </c>
      <c r="J569">
        <v>-57.041728724579698</v>
      </c>
      <c r="K569">
        <v>-114.606994518739</v>
      </c>
      <c r="L569">
        <v>-41.596107650596501</v>
      </c>
      <c r="M569">
        <v>114</v>
      </c>
      <c r="N569">
        <v>90.0175304409901</v>
      </c>
      <c r="O569">
        <v>60.6659333457294</v>
      </c>
      <c r="P569">
        <v>146531.64330827</v>
      </c>
      <c r="Q569">
        <v>183432.62384363901</v>
      </c>
      <c r="R569">
        <v>51.7548256104741</v>
      </c>
      <c r="S569">
        <v>668.29347816182894</v>
      </c>
      <c r="T569">
        <v>0.27622357745707499</v>
      </c>
      <c r="U569" s="1">
        <v>0</v>
      </c>
      <c r="V569">
        <v>1</v>
      </c>
      <c r="W569" s="1">
        <v>0</v>
      </c>
      <c r="X569" s="1">
        <v>0</v>
      </c>
      <c r="Y569" s="1">
        <v>0</v>
      </c>
      <c r="Z569">
        <v>0.63426394316512502</v>
      </c>
      <c r="AA569">
        <v>9.00237286364377E-4</v>
      </c>
      <c r="AB569">
        <v>5.6447723690139099E-3</v>
      </c>
      <c r="AC569" s="1">
        <v>0</v>
      </c>
      <c r="AD569" s="1">
        <v>0</v>
      </c>
      <c r="AE569" s="3">
        <v>5.23419077909587E-4</v>
      </c>
      <c r="AF569" s="3">
        <v>2.1044710382518801E-3</v>
      </c>
      <c r="AG569" s="3">
        <v>9.0592385277667208E-6</v>
      </c>
      <c r="AH569">
        <v>1.9492713349630899</v>
      </c>
      <c r="AI569">
        <v>0.21435757843248701</v>
      </c>
      <c r="AJ569">
        <v>2655.5028379831901</v>
      </c>
      <c r="AK569">
        <v>114</v>
      </c>
      <c r="AL569">
        <v>253353211.28</v>
      </c>
      <c r="AM569">
        <v>1729</v>
      </c>
      <c r="AN569" s="3">
        <f t="shared" si="153"/>
        <v>6.8644102545426851E-3</v>
      </c>
      <c r="AO569">
        <f t="shared" si="154"/>
        <v>7.9333066936213115</v>
      </c>
      <c r="AP569" s="15">
        <v>0.42</v>
      </c>
      <c r="AQ569" s="15">
        <v>0.9</v>
      </c>
      <c r="AR569" s="15">
        <f t="shared" si="155"/>
        <v>0.32178317654621158</v>
      </c>
    </row>
    <row r="575" spans="1:45" x14ac:dyDescent="0.25">
      <c r="B575" t="s">
        <v>255</v>
      </c>
      <c r="AO575" t="s">
        <v>226</v>
      </c>
      <c r="AP575" t="s">
        <v>227</v>
      </c>
      <c r="AQ575" t="s">
        <v>228</v>
      </c>
      <c r="AR575" t="s">
        <v>229</v>
      </c>
      <c r="AS575" t="s">
        <v>244</v>
      </c>
    </row>
    <row r="576" spans="1:45" x14ac:dyDescent="0.25">
      <c r="A576" t="s">
        <v>0</v>
      </c>
      <c r="B576" t="s">
        <v>1</v>
      </c>
      <c r="C576" t="s">
        <v>2</v>
      </c>
      <c r="D576" t="s">
        <v>3</v>
      </c>
      <c r="E576" t="s">
        <v>5</v>
      </c>
      <c r="F576" t="s">
        <v>6</v>
      </c>
      <c r="G576" t="s">
        <v>208</v>
      </c>
      <c r="H576" t="s">
        <v>7</v>
      </c>
      <c r="I576" t="s">
        <v>8</v>
      </c>
      <c r="J576" t="s">
        <v>134</v>
      </c>
      <c r="K576" t="s">
        <v>143</v>
      </c>
      <c r="L576" t="s">
        <v>9</v>
      </c>
      <c r="M576" t="s">
        <v>10</v>
      </c>
      <c r="N576" t="s">
        <v>11</v>
      </c>
      <c r="O576" t="s">
        <v>13</v>
      </c>
      <c r="P576" t="s">
        <v>14</v>
      </c>
      <c r="Q576" t="s">
        <v>15</v>
      </c>
      <c r="R576" t="s">
        <v>16</v>
      </c>
      <c r="S576" t="s">
        <v>17</v>
      </c>
      <c r="T576" t="s">
        <v>18</v>
      </c>
      <c r="U576" t="s">
        <v>20</v>
      </c>
      <c r="V576" t="s">
        <v>21</v>
      </c>
      <c r="W576" t="s">
        <v>22</v>
      </c>
      <c r="X576" t="s">
        <v>23</v>
      </c>
      <c r="Y576" t="s">
        <v>24</v>
      </c>
      <c r="Z576" t="s">
        <v>25</v>
      </c>
      <c r="AA576" t="s">
        <v>26</v>
      </c>
      <c r="AB576" t="s">
        <v>27</v>
      </c>
      <c r="AC576" t="s">
        <v>120</v>
      </c>
      <c r="AD576" t="s">
        <v>28</v>
      </c>
      <c r="AE576" s="3" t="s">
        <v>29</v>
      </c>
      <c r="AF576" s="3" t="s">
        <v>233</v>
      </c>
      <c r="AG576" s="3" t="s">
        <v>30</v>
      </c>
      <c r="AH576" t="s">
        <v>31</v>
      </c>
      <c r="AI576" t="s">
        <v>32</v>
      </c>
      <c r="AJ576" t="s">
        <v>33</v>
      </c>
      <c r="AK576" t="s">
        <v>34</v>
      </c>
      <c r="AL576" t="s">
        <v>74</v>
      </c>
      <c r="AM576" t="s">
        <v>35</v>
      </c>
      <c r="AN576" s="7" t="s">
        <v>36</v>
      </c>
      <c r="AO576" s="16">
        <v>0.9</v>
      </c>
      <c r="AP576" s="15">
        <v>0</v>
      </c>
      <c r="AQ576" s="15">
        <v>0</v>
      </c>
      <c r="AR576" s="15">
        <v>0</v>
      </c>
    </row>
    <row r="577" spans="1:46" x14ac:dyDescent="0.25">
      <c r="A577" t="s">
        <v>37</v>
      </c>
      <c r="B577">
        <v>8.8468609693537399</v>
      </c>
      <c r="C577">
        <v>5.3401737654071996E-3</v>
      </c>
      <c r="D577">
        <v>6.2233037358241097</v>
      </c>
      <c r="E577">
        <v>-72.601078088556207</v>
      </c>
      <c r="F577" s="1">
        <v>0</v>
      </c>
      <c r="G577" s="1">
        <v>0</v>
      </c>
      <c r="H577">
        <v>2.8901190487671702</v>
      </c>
      <c r="I577">
        <v>-247.85441935376599</v>
      </c>
      <c r="J577">
        <v>-201.275565663788</v>
      </c>
      <c r="K577">
        <v>-264.18710317346</v>
      </c>
      <c r="L577">
        <v>-217.17908541211401</v>
      </c>
      <c r="M577">
        <v>67.667071360636697</v>
      </c>
      <c r="N577">
        <v>84.207778209932897</v>
      </c>
      <c r="O577">
        <v>55.677836042196397</v>
      </c>
      <c r="P577">
        <v>129002.28236636901</v>
      </c>
      <c r="Q577">
        <v>181647.30214159301</v>
      </c>
      <c r="R577">
        <v>122.154912293832</v>
      </c>
      <c r="S577">
        <v>625.86237106321005</v>
      </c>
      <c r="T577">
        <v>0.39778311050965198</v>
      </c>
      <c r="U577">
        <v>0.31804470521661998</v>
      </c>
      <c r="V577">
        <v>0.483998706153138</v>
      </c>
      <c r="W577">
        <v>1.19546379395425E-2</v>
      </c>
      <c r="X577">
        <v>0.186001950690698</v>
      </c>
      <c r="Y577" s="1">
        <v>0</v>
      </c>
      <c r="Z577">
        <v>0.50060879555544502</v>
      </c>
      <c r="AA577">
        <v>5.0376393704084201E-4</v>
      </c>
      <c r="AB577">
        <v>4.9750383472877196E-3</v>
      </c>
      <c r="AC577" s="1">
        <v>0</v>
      </c>
      <c r="AD577" s="1">
        <v>0</v>
      </c>
      <c r="AE577" s="3">
        <v>0</v>
      </c>
      <c r="AF577" s="3">
        <v>0</v>
      </c>
      <c r="AG577" s="3">
        <v>0</v>
      </c>
      <c r="AH577">
        <v>4.7991175505769101</v>
      </c>
      <c r="AI577">
        <v>0.31234428892864802</v>
      </c>
      <c r="AJ577">
        <v>82.531220333098005</v>
      </c>
      <c r="AK577" t="s">
        <v>75</v>
      </c>
      <c r="AL577" t="s">
        <v>76</v>
      </c>
      <c r="AM577">
        <v>231688099.13</v>
      </c>
      <c r="AN577" s="7">
        <v>1796</v>
      </c>
      <c r="AO577" s="1">
        <f t="shared" ref="AO577:AO582" si="156">AA577+AB577*$AO$576+AF577*AQ577+AG577*$AR$576</f>
        <v>4.98129844959979E-3</v>
      </c>
      <c r="AP577" s="8">
        <f t="shared" ref="AP577:AP582" si="157">100*(1-(1-AO577)^12)</f>
        <v>5.816479155497456</v>
      </c>
      <c r="AQ577" s="14">
        <v>0.4</v>
      </c>
      <c r="AR577" s="15">
        <f t="shared" ref="AR577:AR582" si="158">B577/AP577-1</f>
        <v>0.5209993421866066</v>
      </c>
      <c r="AS577" s="15">
        <f t="shared" ref="AS577:AS582" si="159">B577/D577-1</f>
        <v>0.42156985178583928</v>
      </c>
      <c r="AT577">
        <f t="shared" ref="AT577:AT582" si="160">AQ577*AF577</f>
        <v>0</v>
      </c>
    </row>
    <row r="578" spans="1:46" x14ac:dyDescent="0.25">
      <c r="A578" t="s">
        <v>37</v>
      </c>
      <c r="B578">
        <v>4.7283841276409504</v>
      </c>
      <c r="C578">
        <v>5.6806367126763001E-3</v>
      </c>
      <c r="D578">
        <v>6.6077662593995097</v>
      </c>
      <c r="E578">
        <v>-42.020613368312702</v>
      </c>
      <c r="F578" s="1">
        <v>0</v>
      </c>
      <c r="G578" s="1">
        <v>0</v>
      </c>
      <c r="H578">
        <v>3.1754865497029199</v>
      </c>
      <c r="I578">
        <v>-212.703296083118</v>
      </c>
      <c r="J578">
        <v>-183.26381295315099</v>
      </c>
      <c r="K578">
        <v>-245.229135639742</v>
      </c>
      <c r="L578">
        <v>-185.87033911866001</v>
      </c>
      <c r="M578">
        <v>67.993459141845193</v>
      </c>
      <c r="N578">
        <v>85.232898816424196</v>
      </c>
      <c r="O578">
        <v>55.826451794829502</v>
      </c>
      <c r="P578">
        <v>147588.87992710099</v>
      </c>
      <c r="Q578">
        <v>208112.533486553</v>
      </c>
      <c r="R578">
        <v>121.206372445352</v>
      </c>
      <c r="S578">
        <v>656.29725806642398</v>
      </c>
      <c r="T578">
        <v>0.34786571938411298</v>
      </c>
      <c r="U578">
        <v>0.215905139055142</v>
      </c>
      <c r="V578">
        <v>0.54860888530699203</v>
      </c>
      <c r="W578">
        <v>3.45135517501554E-2</v>
      </c>
      <c r="X578">
        <v>0.200972423887709</v>
      </c>
      <c r="Y578" s="1">
        <v>0</v>
      </c>
      <c r="Z578">
        <v>0.52292745894022596</v>
      </c>
      <c r="AA578">
        <v>5.5149689108063696E-4</v>
      </c>
      <c r="AB578">
        <v>5.3034933800093897E-3</v>
      </c>
      <c r="AC578" s="1">
        <v>0</v>
      </c>
      <c r="AD578" s="1">
        <v>0</v>
      </c>
      <c r="AE578" s="3">
        <v>0</v>
      </c>
      <c r="AF578" s="3">
        <v>0</v>
      </c>
      <c r="AG578" s="3">
        <v>0</v>
      </c>
      <c r="AH578">
        <v>4.8668272591525099</v>
      </c>
      <c r="AI578">
        <v>0.32033211358017799</v>
      </c>
      <c r="AJ578">
        <v>291.28868865451102</v>
      </c>
      <c r="AK578" t="s">
        <v>77</v>
      </c>
      <c r="AL578" t="s">
        <v>78</v>
      </c>
      <c r="AM578">
        <v>688354535.98000002</v>
      </c>
      <c r="AN578" s="7">
        <v>4664</v>
      </c>
      <c r="AO578" s="1">
        <f t="shared" si="156"/>
        <v>5.3246409330890872E-3</v>
      </c>
      <c r="AP578" s="8">
        <f t="shared" si="157"/>
        <v>6.2057289697668105</v>
      </c>
      <c r="AQ578" s="50">
        <f>AQ577</f>
        <v>0.4</v>
      </c>
      <c r="AR578" s="15">
        <f t="shared" si="158"/>
        <v>-0.23806145085020902</v>
      </c>
      <c r="AS578" s="15">
        <f t="shared" si="159"/>
        <v>-0.28442018951338499</v>
      </c>
      <c r="AT578">
        <f t="shared" si="160"/>
        <v>0</v>
      </c>
    </row>
    <row r="579" spans="1:46" x14ac:dyDescent="0.25">
      <c r="A579" t="s">
        <v>37</v>
      </c>
      <c r="B579">
        <v>6.2028063725165197</v>
      </c>
      <c r="C579">
        <v>5.5323541459548504E-3</v>
      </c>
      <c r="D579">
        <v>6.4404984180864302</v>
      </c>
      <c r="E579">
        <v>-33.800368393812001</v>
      </c>
      <c r="F579" s="1">
        <v>0</v>
      </c>
      <c r="G579" s="1">
        <v>0</v>
      </c>
      <c r="H579">
        <v>3.24409766367843</v>
      </c>
      <c r="I579">
        <v>-183.20859036380401</v>
      </c>
      <c r="J579">
        <v>-176.24817086475801</v>
      </c>
      <c r="K579">
        <v>-243.89746716978499</v>
      </c>
      <c r="L579">
        <v>-159.39653528534299</v>
      </c>
      <c r="M579">
        <v>68.962057824850206</v>
      </c>
      <c r="N579">
        <v>86.651005060354294</v>
      </c>
      <c r="O579">
        <v>56.053434046553299</v>
      </c>
      <c r="P579">
        <v>166657.628312291</v>
      </c>
      <c r="Q579">
        <v>236550.133010194</v>
      </c>
      <c r="R579">
        <v>121.91485172573699</v>
      </c>
      <c r="S579">
        <v>690.94220283707205</v>
      </c>
      <c r="T579">
        <v>0.31387558947970301</v>
      </c>
      <c r="U579">
        <v>0.132998499198206</v>
      </c>
      <c r="V579">
        <v>0.55435813604426598</v>
      </c>
      <c r="W579">
        <v>6.3597400704643203E-2</v>
      </c>
      <c r="X579">
        <v>0.24904596405288301</v>
      </c>
      <c r="Y579" s="1">
        <v>0</v>
      </c>
      <c r="Z579">
        <v>0.55581527316336599</v>
      </c>
      <c r="AA579">
        <v>5.8078225328913604E-4</v>
      </c>
      <c r="AB579">
        <v>5.2779571141261397E-3</v>
      </c>
      <c r="AC579" s="1">
        <v>9.9222102724474598E-8</v>
      </c>
      <c r="AD579" s="1">
        <v>0</v>
      </c>
      <c r="AE579" s="3">
        <v>3.0377702325130402E-7</v>
      </c>
      <c r="AF579" s="3">
        <v>3.3061161718685801E-4</v>
      </c>
      <c r="AG579" s="3">
        <v>0</v>
      </c>
      <c r="AH579">
        <v>4.8694040488707602</v>
      </c>
      <c r="AI579">
        <v>0.33107832731432502</v>
      </c>
      <c r="AJ579">
        <v>846.27714291524296</v>
      </c>
      <c r="AK579" t="s">
        <v>79</v>
      </c>
      <c r="AL579" t="s">
        <v>80</v>
      </c>
      <c r="AM579">
        <v>3801793817.0599999</v>
      </c>
      <c r="AN579" s="7">
        <v>22812</v>
      </c>
      <c r="AO579" s="1">
        <f t="shared" si="156"/>
        <v>5.4631883028774053E-3</v>
      </c>
      <c r="AP579" s="8">
        <f t="shared" si="157"/>
        <v>6.3623830831881829</v>
      </c>
      <c r="AQ579" s="50">
        <f>AQ578</f>
        <v>0.4</v>
      </c>
      <c r="AR579" s="15">
        <f t="shared" si="158"/>
        <v>-2.5081279857750993E-2</v>
      </c>
      <c r="AS579" s="15">
        <f t="shared" si="159"/>
        <v>-3.6905846433005207E-2</v>
      </c>
      <c r="AT579">
        <f t="shared" si="160"/>
        <v>1.322446468747432E-4</v>
      </c>
    </row>
    <row r="580" spans="1:46" x14ac:dyDescent="0.25">
      <c r="A580" t="s">
        <v>37</v>
      </c>
      <c r="B580">
        <v>7.2820513251151997</v>
      </c>
      <c r="C580">
        <v>6.05218839302333E-3</v>
      </c>
      <c r="D580">
        <v>7.0256860815711901</v>
      </c>
      <c r="E580">
        <v>-28.2182464102899</v>
      </c>
      <c r="F580" s="1">
        <v>0</v>
      </c>
      <c r="G580" s="1">
        <v>0</v>
      </c>
      <c r="H580">
        <v>3.3015921077493999</v>
      </c>
      <c r="I580">
        <v>-161.77613061085501</v>
      </c>
      <c r="J580">
        <v>-159.321014899316</v>
      </c>
      <c r="K580">
        <v>-231.85107089353801</v>
      </c>
      <c r="L580">
        <v>-137.429257564051</v>
      </c>
      <c r="M580">
        <v>67.963950370250402</v>
      </c>
      <c r="N580">
        <v>86.579669473718198</v>
      </c>
      <c r="O580">
        <v>53.464151385753098</v>
      </c>
      <c r="P580">
        <v>162962.96564936699</v>
      </c>
      <c r="Q580">
        <v>226119.006194457</v>
      </c>
      <c r="R580">
        <v>121.143534641006</v>
      </c>
      <c r="S580">
        <v>705.22026569615105</v>
      </c>
      <c r="T580">
        <v>0.27719465026114998</v>
      </c>
      <c r="U580">
        <v>0.121793830869113</v>
      </c>
      <c r="V580">
        <v>0.56715007508646298</v>
      </c>
      <c r="W580">
        <v>6.7060253830436498E-2</v>
      </c>
      <c r="X580">
        <v>0.24399584021398499</v>
      </c>
      <c r="Y580" s="1">
        <v>0</v>
      </c>
      <c r="Z580">
        <v>0.594903846285181</v>
      </c>
      <c r="AA580">
        <v>6.0257853212176201E-4</v>
      </c>
      <c r="AB580">
        <v>5.9632197236328798E-3</v>
      </c>
      <c r="AC580" s="1">
        <v>3.66146204746318E-7</v>
      </c>
      <c r="AD580" s="1">
        <v>0</v>
      </c>
      <c r="AE580" s="3">
        <v>3.3444637089980801E-6</v>
      </c>
      <c r="AF580" s="3">
        <v>1.13447633403015E-3</v>
      </c>
      <c r="AG580" s="3">
        <v>0</v>
      </c>
      <c r="AH580">
        <v>5.7408448730445896</v>
      </c>
      <c r="AI580">
        <v>0.38616118347841399</v>
      </c>
      <c r="AJ580">
        <v>1394.25557981524</v>
      </c>
      <c r="AK580" t="s">
        <v>81</v>
      </c>
      <c r="AL580" t="s">
        <v>82</v>
      </c>
      <c r="AM580">
        <v>18027452149.029999</v>
      </c>
      <c r="AN580" s="7">
        <v>110623</v>
      </c>
      <c r="AO580" s="1">
        <f t="shared" si="156"/>
        <v>6.4232668170034141E-3</v>
      </c>
      <c r="AP580" s="8">
        <f t="shared" si="157"/>
        <v>7.4413619203986592</v>
      </c>
      <c r="AQ580" s="50">
        <f>AQ579</f>
        <v>0.4</v>
      </c>
      <c r="AR580" s="15">
        <f t="shared" si="158"/>
        <v>-2.1408795458093377E-2</v>
      </c>
      <c r="AS580" s="15">
        <f t="shared" si="159"/>
        <v>3.6489709413073834E-2</v>
      </c>
      <c r="AT580">
        <f t="shared" si="160"/>
        <v>4.5379053361206006E-4</v>
      </c>
    </row>
    <row r="581" spans="1:46" x14ac:dyDescent="0.25">
      <c r="A581" t="s">
        <v>37</v>
      </c>
      <c r="B581">
        <v>8.4939882150334505</v>
      </c>
      <c r="C581">
        <v>6.8226171631586598E-3</v>
      </c>
      <c r="D581">
        <v>7.8868037694698296</v>
      </c>
      <c r="E581">
        <v>-23.464476420070699</v>
      </c>
      <c r="F581" s="1">
        <v>0</v>
      </c>
      <c r="G581" s="1">
        <v>0</v>
      </c>
      <c r="H581">
        <v>3.3778285609040699</v>
      </c>
      <c r="I581">
        <v>-139.16187361031899</v>
      </c>
      <c r="J581">
        <v>-137.931455846701</v>
      </c>
      <c r="K581">
        <v>-211.919597273395</v>
      </c>
      <c r="L581">
        <v>-113.696518478071</v>
      </c>
      <c r="M581">
        <v>66.379694337139</v>
      </c>
      <c r="N581">
        <v>86.6572718979195</v>
      </c>
      <c r="O581">
        <v>52.850591619243801</v>
      </c>
      <c r="P581">
        <v>155691.24724990001</v>
      </c>
      <c r="Q581">
        <v>208315.87005941401</v>
      </c>
      <c r="R581">
        <v>119.00380063564801</v>
      </c>
      <c r="S581">
        <v>712.59478517037303</v>
      </c>
      <c r="T581">
        <v>0.26404196504733601</v>
      </c>
      <c r="U581">
        <v>0.11133758149902501</v>
      </c>
      <c r="V581">
        <v>0.61065255383887895</v>
      </c>
      <c r="W581">
        <v>5.9080788584580303E-2</v>
      </c>
      <c r="X581">
        <v>0.218929076077514</v>
      </c>
      <c r="Y581" s="1">
        <v>0</v>
      </c>
      <c r="Z581">
        <v>0.61769710562415203</v>
      </c>
      <c r="AA581">
        <v>6.0998035306491897E-4</v>
      </c>
      <c r="AB581">
        <v>6.9033988351525199E-3</v>
      </c>
      <c r="AC581">
        <v>6.6576899576475301E-6</v>
      </c>
      <c r="AD581" s="1">
        <v>0</v>
      </c>
      <c r="AE581" s="3">
        <v>1.45445684173451E-5</v>
      </c>
      <c r="AF581" s="3">
        <v>2.0092735981320602E-3</v>
      </c>
      <c r="AG581" s="3">
        <v>7.0410759601331703E-9</v>
      </c>
      <c r="AH581">
        <v>6.2027340042342596</v>
      </c>
      <c r="AI581">
        <v>0.40868373219321802</v>
      </c>
      <c r="AJ581">
        <v>1797.54429802918</v>
      </c>
      <c r="AK581" t="s">
        <v>83</v>
      </c>
      <c r="AL581" t="s">
        <v>84</v>
      </c>
      <c r="AM581">
        <v>39237308131.919998</v>
      </c>
      <c r="AN581" s="7">
        <v>252020</v>
      </c>
      <c r="AO581" s="1">
        <f t="shared" si="156"/>
        <v>7.6267487439550105E-3</v>
      </c>
      <c r="AP581" s="8">
        <f t="shared" si="157"/>
        <v>8.7777886839454204</v>
      </c>
      <c r="AQ581" s="50">
        <f>AQ580</f>
        <v>0.4</v>
      </c>
      <c r="AR581" s="15">
        <f t="shared" si="158"/>
        <v>-3.2331658818700149E-2</v>
      </c>
      <c r="AS581" s="15">
        <f t="shared" si="159"/>
        <v>7.6987391002938166E-2</v>
      </c>
      <c r="AT581">
        <f t="shared" si="160"/>
        <v>8.0370943925282411E-4</v>
      </c>
    </row>
    <row r="582" spans="1:46" x14ac:dyDescent="0.25">
      <c r="A582" t="s">
        <v>37</v>
      </c>
      <c r="B582">
        <v>8.7671574140570705</v>
      </c>
      <c r="C582">
        <v>6.9703537804364198E-3</v>
      </c>
      <c r="D582">
        <v>8.0510930198551698</v>
      </c>
      <c r="E582">
        <v>-14.3207545491956</v>
      </c>
      <c r="F582" s="1">
        <v>0</v>
      </c>
      <c r="G582" s="1">
        <v>0</v>
      </c>
      <c r="H582">
        <v>3.6274495045370601</v>
      </c>
      <c r="I582">
        <v>-114.62526948970699</v>
      </c>
      <c r="J582">
        <v>-112.47148824038401</v>
      </c>
      <c r="K582">
        <v>-178.73940273537801</v>
      </c>
      <c r="L582">
        <v>-87.925265595032002</v>
      </c>
      <c r="M582">
        <v>67.326044403880104</v>
      </c>
      <c r="N582">
        <v>87.461738630213702</v>
      </c>
      <c r="O582">
        <v>55.409902933964901</v>
      </c>
      <c r="P582">
        <v>148364.92564721601</v>
      </c>
      <c r="Q582">
        <v>203442.07389724901</v>
      </c>
      <c r="R582">
        <v>113.16801584303199</v>
      </c>
      <c r="S582">
        <v>697.47165152047501</v>
      </c>
      <c r="T582">
        <v>0.308367489929121</v>
      </c>
      <c r="U582">
        <v>0.118994595045731</v>
      </c>
      <c r="V582">
        <v>0.66058594791476299</v>
      </c>
      <c r="W582">
        <v>4.9520716546261501E-2</v>
      </c>
      <c r="X582">
        <v>0.170898740493243</v>
      </c>
      <c r="Y582" s="1">
        <v>0</v>
      </c>
      <c r="Z582">
        <v>0.57294770421038499</v>
      </c>
      <c r="AA582">
        <v>5.9911916886320603E-4</v>
      </c>
      <c r="AB582">
        <v>6.6102459143548599E-3</v>
      </c>
      <c r="AC582">
        <v>5.4722293546576297E-5</v>
      </c>
      <c r="AD582" s="1">
        <v>0</v>
      </c>
      <c r="AE582" s="3">
        <v>8.0017361191076495E-5</v>
      </c>
      <c r="AF582" s="3">
        <v>2.5811266607780299E-3</v>
      </c>
      <c r="AG582" s="3">
        <v>3.7384960552334002E-7</v>
      </c>
      <c r="AH582">
        <v>5.7183661047930103</v>
      </c>
      <c r="AI582">
        <v>0.385896290251103</v>
      </c>
      <c r="AJ582">
        <v>2334.5772375073698</v>
      </c>
      <c r="AK582" t="s">
        <v>85</v>
      </c>
      <c r="AL582" t="s">
        <v>86</v>
      </c>
      <c r="AM582">
        <v>43183391988.730003</v>
      </c>
      <c r="AN582" s="7">
        <v>291062</v>
      </c>
      <c r="AO582" s="1">
        <f t="shared" si="156"/>
        <v>7.5807911560937915E-3</v>
      </c>
      <c r="AP582" s="47">
        <f t="shared" si="157"/>
        <v>8.7270808989574515</v>
      </c>
      <c r="AQ582" s="50">
        <f>AQ581</f>
        <v>0.4</v>
      </c>
      <c r="AR582" s="49">
        <f t="shared" si="158"/>
        <v>4.5922016265951271E-3</v>
      </c>
      <c r="AS582" s="49">
        <f t="shared" si="159"/>
        <v>8.8940022483404713E-2</v>
      </c>
      <c r="AT582">
        <f t="shared" si="160"/>
        <v>1.032450664311212E-3</v>
      </c>
    </row>
    <row r="583" spans="1:46" x14ac:dyDescent="0.25">
      <c r="A583" t="s">
        <v>37</v>
      </c>
      <c r="B583">
        <v>9.3551957573859408</v>
      </c>
      <c r="C583">
        <v>8.0618097503598694E-3</v>
      </c>
      <c r="D583">
        <v>9.2565400634626407</v>
      </c>
      <c r="E583">
        <v>-16.493588532437901</v>
      </c>
      <c r="F583" s="1">
        <v>0</v>
      </c>
      <c r="G583" s="1">
        <v>0</v>
      </c>
      <c r="H583">
        <v>3.6968385970439699</v>
      </c>
      <c r="I583">
        <v>-89.795534037220904</v>
      </c>
      <c r="J583">
        <v>-87.460023742406904</v>
      </c>
      <c r="K583">
        <v>-150.89761843618101</v>
      </c>
      <c r="L583">
        <v>-62.697423270584302</v>
      </c>
      <c r="M583">
        <v>67.939464854283401</v>
      </c>
      <c r="N583">
        <v>88.838452107798602</v>
      </c>
      <c r="O583">
        <v>56.961041482950101</v>
      </c>
      <c r="P583">
        <v>146264.953030993</v>
      </c>
      <c r="Q583">
        <v>193625.58605305199</v>
      </c>
      <c r="R583">
        <v>109.90754367978199</v>
      </c>
      <c r="S583">
        <v>697.232453724675</v>
      </c>
      <c r="T583">
        <v>0.34278868355742498</v>
      </c>
      <c r="U583">
        <v>0.112681901505135</v>
      </c>
      <c r="V583">
        <v>0.69101657259656302</v>
      </c>
      <c r="W583">
        <v>4.5378811152956298E-2</v>
      </c>
      <c r="X583">
        <v>0.15092271474534399</v>
      </c>
      <c r="Y583" s="1">
        <v>0</v>
      </c>
      <c r="Z583">
        <v>0.52591568487921903</v>
      </c>
      <c r="AA583">
        <v>5.9356887202934201E-4</v>
      </c>
      <c r="AB583">
        <v>7.2466291094991598E-3</v>
      </c>
      <c r="AC583">
        <v>1.0216542013915201E-4</v>
      </c>
      <c r="AD583" s="1">
        <v>0</v>
      </c>
      <c r="AE583" s="3">
        <v>1.82315465727968E-4</v>
      </c>
      <c r="AF583" s="3">
        <v>3.26613271832032E-3</v>
      </c>
      <c r="AG583" s="3">
        <v>8.8376279332997704E-6</v>
      </c>
      <c r="AH583">
        <v>5.5935444406354504</v>
      </c>
      <c r="AI583">
        <v>0.37788000726258397</v>
      </c>
      <c r="AJ583">
        <v>2412.3273336420798</v>
      </c>
      <c r="AK583" t="s">
        <v>87</v>
      </c>
      <c r="AL583" t="s">
        <v>88</v>
      </c>
      <c r="AM583">
        <v>74412879914.330002</v>
      </c>
      <c r="AN583" s="7">
        <v>508754</v>
      </c>
      <c r="AO583" s="1">
        <f t="shared" ref="AO583:AO596" si="161">AA583+AB583*$AO$576+AF583*AQ583+AG583*$AR$576</f>
        <v>8.4219881579067138E-3</v>
      </c>
      <c r="AP583" s="47">
        <f t="shared" ref="AP583:AP596" si="162">100*(1-(1-AO583)^12)</f>
        <v>9.6511449920032248</v>
      </c>
      <c r="AQ583" s="50">
        <f t="shared" ref="AQ583:AQ596" si="163">AQ582</f>
        <v>0.4</v>
      </c>
      <c r="AR583" s="49">
        <f t="shared" ref="AR583:AR596" si="164">B583/AP583-1</f>
        <v>-3.0664676042324812E-2</v>
      </c>
      <c r="AS583" s="49">
        <f t="shared" ref="AS583:AS596" si="165">B583/D583-1</f>
        <v>1.0657944895924309E-2</v>
      </c>
      <c r="AT583">
        <f t="shared" ref="AT583:AT596" si="166">AQ583*AF583</f>
        <v>1.3064530873281282E-3</v>
      </c>
    </row>
    <row r="584" spans="1:46" x14ac:dyDescent="0.25">
      <c r="A584" t="s">
        <v>37</v>
      </c>
      <c r="B584">
        <v>10.0193684892644</v>
      </c>
      <c r="C584">
        <v>8.6697664100687504E-3</v>
      </c>
      <c r="D584">
        <v>9.9216924194077691</v>
      </c>
      <c r="E584">
        <v>-19.606731417559899</v>
      </c>
      <c r="F584" s="1">
        <v>0</v>
      </c>
      <c r="G584" s="1">
        <v>0</v>
      </c>
      <c r="H584">
        <v>3.71407776191475</v>
      </c>
      <c r="I584">
        <v>-63.374036162563002</v>
      </c>
      <c r="J584">
        <v>-60.794673726698697</v>
      </c>
      <c r="K584">
        <v>-116.731847839938</v>
      </c>
      <c r="L584">
        <v>-36.5365426231863</v>
      </c>
      <c r="M584">
        <v>68.959968096313602</v>
      </c>
      <c r="N584">
        <v>91.0180522508374</v>
      </c>
      <c r="O584">
        <v>61.248948242502699</v>
      </c>
      <c r="P584">
        <v>147961.407347901</v>
      </c>
      <c r="Q584">
        <v>192926.793860837</v>
      </c>
      <c r="R584">
        <v>107.515326682257</v>
      </c>
      <c r="S584">
        <v>686.43357193929398</v>
      </c>
      <c r="T584">
        <v>0.42033288996917001</v>
      </c>
      <c r="U584">
        <v>0.117460574465138</v>
      </c>
      <c r="V584">
        <v>0.63680935466659605</v>
      </c>
      <c r="W584">
        <v>4.7479624141862797E-2</v>
      </c>
      <c r="X584">
        <v>0.19825044672640199</v>
      </c>
      <c r="Y584" s="1">
        <v>0</v>
      </c>
      <c r="Z584">
        <v>0.41972702622350999</v>
      </c>
      <c r="AA584">
        <v>5.3740454363325105E-4</v>
      </c>
      <c r="AB584">
        <v>7.25637637052265E-3</v>
      </c>
      <c r="AC584">
        <v>1.45958372057235E-4</v>
      </c>
      <c r="AD584" s="1">
        <v>0</v>
      </c>
      <c r="AE584" s="3">
        <v>7.3559775842626997E-4</v>
      </c>
      <c r="AF584" s="3">
        <v>3.6478865018665999E-3</v>
      </c>
      <c r="AG584" s="3">
        <v>3.0508317525593401E-5</v>
      </c>
      <c r="AH584">
        <v>4.8779887666404598</v>
      </c>
      <c r="AI584">
        <v>0.319963330519005</v>
      </c>
      <c r="AJ584">
        <v>1844.7711951793001</v>
      </c>
      <c r="AK584" t="s">
        <v>89</v>
      </c>
      <c r="AL584" t="s">
        <v>90</v>
      </c>
      <c r="AM584">
        <v>108277270128.75</v>
      </c>
      <c r="AN584" s="7">
        <v>731794</v>
      </c>
      <c r="AO584" s="1">
        <f t="shared" si="161"/>
        <v>8.5272978778502765E-3</v>
      </c>
      <c r="AP584" s="47">
        <f t="shared" si="162"/>
        <v>9.766222859016672</v>
      </c>
      <c r="AQ584" s="50">
        <f t="shared" si="163"/>
        <v>0.4</v>
      </c>
      <c r="AR584" s="49">
        <f t="shared" si="164"/>
        <v>2.5920525663000848E-2</v>
      </c>
      <c r="AS584" s="49">
        <f t="shared" si="165"/>
        <v>9.8446984372915214E-3</v>
      </c>
      <c r="AT584">
        <f t="shared" si="166"/>
        <v>1.45915460074664E-3</v>
      </c>
    </row>
    <row r="585" spans="1:46" x14ac:dyDescent="0.25">
      <c r="A585" t="s">
        <v>37</v>
      </c>
      <c r="B585">
        <v>10.896957563814</v>
      </c>
      <c r="C585">
        <v>9.8071682619193402E-3</v>
      </c>
      <c r="D585">
        <v>11.154111177276601</v>
      </c>
      <c r="E585">
        <v>-20.840445632516602</v>
      </c>
      <c r="F585" s="1">
        <v>0</v>
      </c>
      <c r="G585" s="1">
        <v>0</v>
      </c>
      <c r="H585">
        <v>3.69415380983668</v>
      </c>
      <c r="I585">
        <v>-38.2887625402726</v>
      </c>
      <c r="J585">
        <v>-37.512224565973803</v>
      </c>
      <c r="K585">
        <v>-91.380776639125401</v>
      </c>
      <c r="L585">
        <v>-11.5329210133513</v>
      </c>
      <c r="M585">
        <v>68.677067841514102</v>
      </c>
      <c r="N585">
        <v>92.068839533127203</v>
      </c>
      <c r="O585">
        <v>61.986476109561899</v>
      </c>
      <c r="P585">
        <v>148578.70358505499</v>
      </c>
      <c r="Q585">
        <v>190073.97466568</v>
      </c>
      <c r="R585">
        <v>109.72727258005401</v>
      </c>
      <c r="S585">
        <v>690.88783187523802</v>
      </c>
      <c r="T585">
        <v>0.45076445158505601</v>
      </c>
      <c r="U585">
        <v>0.114654901694366</v>
      </c>
      <c r="V585">
        <v>0.63791098231306298</v>
      </c>
      <c r="W585">
        <v>4.15786715724933E-2</v>
      </c>
      <c r="X585">
        <v>0.205855444420075</v>
      </c>
      <c r="Y585" s="1">
        <v>0</v>
      </c>
      <c r="Z585">
        <v>0.37245334110502998</v>
      </c>
      <c r="AA585">
        <v>5.13924722760044E-4</v>
      </c>
      <c r="AB585">
        <v>7.6809283858791698E-3</v>
      </c>
      <c r="AC585">
        <v>1.70620647831306E-4</v>
      </c>
      <c r="AD585" s="1">
        <v>0</v>
      </c>
      <c r="AE585" s="3">
        <v>1.3299689361713301E-3</v>
      </c>
      <c r="AF585" s="3">
        <v>4.3488167122102102E-3</v>
      </c>
      <c r="AG585" s="3">
        <v>1.1171992728788501E-4</v>
      </c>
      <c r="AH585">
        <v>4.9240433971686599</v>
      </c>
      <c r="AI585">
        <v>0.32857251102179302</v>
      </c>
      <c r="AJ585">
        <v>1876.59011650917</v>
      </c>
      <c r="AK585" t="s">
        <v>91</v>
      </c>
      <c r="AL585" t="s">
        <v>92</v>
      </c>
      <c r="AM585">
        <v>249842964749.56</v>
      </c>
      <c r="AN585" s="7">
        <v>1681553</v>
      </c>
      <c r="AO585" s="1">
        <f t="shared" si="161"/>
        <v>9.1662869549353817E-3</v>
      </c>
      <c r="AP585" s="47">
        <f t="shared" si="162"/>
        <v>10.46160607835086</v>
      </c>
      <c r="AQ585" s="50">
        <f t="shared" si="163"/>
        <v>0.4</v>
      </c>
      <c r="AR585" s="49">
        <f t="shared" si="164"/>
        <v>4.1614211259975997E-2</v>
      </c>
      <c r="AS585" s="49">
        <f t="shared" si="165"/>
        <v>-2.305460375780366E-2</v>
      </c>
      <c r="AT585">
        <f t="shared" si="166"/>
        <v>1.7395266848840843E-3</v>
      </c>
    </row>
    <row r="586" spans="1:46" x14ac:dyDescent="0.25">
      <c r="A586" t="s">
        <v>37</v>
      </c>
      <c r="B586">
        <v>12.0205924453332</v>
      </c>
      <c r="C586">
        <v>1.0782719962681099E-2</v>
      </c>
      <c r="D586">
        <v>12.1988245354905</v>
      </c>
      <c r="E586">
        <v>-19.595660805960399</v>
      </c>
      <c r="F586" s="1">
        <v>0</v>
      </c>
      <c r="G586" s="1">
        <v>0</v>
      </c>
      <c r="H586">
        <v>3.7335021123216299</v>
      </c>
      <c r="I586">
        <v>-14.084254528653901</v>
      </c>
      <c r="J586">
        <v>-13.580513799673501</v>
      </c>
      <c r="K586">
        <v>-67.854323052666601</v>
      </c>
      <c r="L586">
        <v>12.7249820598242</v>
      </c>
      <c r="M586">
        <v>68.508757308215294</v>
      </c>
      <c r="N586">
        <v>93.0240936155312</v>
      </c>
      <c r="O586">
        <v>62.441675052850698</v>
      </c>
      <c r="P586">
        <v>148350.37508899401</v>
      </c>
      <c r="Q586">
        <v>187746.711155275</v>
      </c>
      <c r="R586">
        <v>110.189654208549</v>
      </c>
      <c r="S586">
        <v>694.03555907003397</v>
      </c>
      <c r="T586">
        <v>0.47565018590785701</v>
      </c>
      <c r="U586">
        <v>0.117762639633163</v>
      </c>
      <c r="V586">
        <v>0.62220307717982704</v>
      </c>
      <c r="W586">
        <v>4.48732784002875E-2</v>
      </c>
      <c r="X586">
        <v>0.21516100478672101</v>
      </c>
      <c r="Y586" s="1">
        <v>0</v>
      </c>
      <c r="Z586">
        <v>0.33548340643368701</v>
      </c>
      <c r="AA586">
        <v>4.9034477315767599E-4</v>
      </c>
      <c r="AB586">
        <v>8.0549213638950803E-3</v>
      </c>
      <c r="AC586">
        <v>2.8601986289101801E-4</v>
      </c>
      <c r="AD586" s="1">
        <v>0</v>
      </c>
      <c r="AE586" s="3">
        <v>1.46167122287852E-3</v>
      </c>
      <c r="AF586" s="3">
        <v>5.1464425491841003E-3</v>
      </c>
      <c r="AG586" s="3">
        <v>4.8977186705373703E-4</v>
      </c>
      <c r="AH586">
        <v>5.1268853611107099</v>
      </c>
      <c r="AI586">
        <v>0.33530644924145198</v>
      </c>
      <c r="AJ586">
        <v>2059.37835738576</v>
      </c>
      <c r="AK586" t="s">
        <v>93</v>
      </c>
      <c r="AL586" t="s">
        <v>94</v>
      </c>
      <c r="AM586">
        <v>422048657857.56</v>
      </c>
      <c r="AN586" s="7">
        <v>2844945</v>
      </c>
      <c r="AO586" s="1">
        <f t="shared" si="161"/>
        <v>9.7983510203368887E-3</v>
      </c>
      <c r="AP586" s="47">
        <f t="shared" si="162"/>
        <v>11.14461709886292</v>
      </c>
      <c r="AQ586" s="50">
        <f t="shared" si="163"/>
        <v>0.4</v>
      </c>
      <c r="AR586" s="49">
        <f t="shared" si="164"/>
        <v>7.8600757540575827E-2</v>
      </c>
      <c r="AS586" s="49">
        <f t="shared" si="165"/>
        <v>-1.4610595442106966E-2</v>
      </c>
      <c r="AT586">
        <f t="shared" si="166"/>
        <v>2.0585770196736401E-3</v>
      </c>
    </row>
    <row r="587" spans="1:46" x14ac:dyDescent="0.25">
      <c r="A587" t="s">
        <v>37</v>
      </c>
      <c r="B587">
        <v>12.7904985828274</v>
      </c>
      <c r="C587">
        <v>1.17234618897782E-2</v>
      </c>
      <c r="D587">
        <v>13.195583328558699</v>
      </c>
      <c r="E587">
        <v>-14.963685989997201</v>
      </c>
      <c r="F587" s="1">
        <v>0</v>
      </c>
      <c r="G587" s="1">
        <v>0</v>
      </c>
      <c r="H587">
        <v>3.90043061826825</v>
      </c>
      <c r="I587">
        <v>10.95219519854</v>
      </c>
      <c r="J587">
        <v>11.2738859431729</v>
      </c>
      <c r="K587">
        <v>-42.718221848330501</v>
      </c>
      <c r="L587">
        <v>38.232325770204902</v>
      </c>
      <c r="M587">
        <v>69.401423088934195</v>
      </c>
      <c r="N587">
        <v>92.993574641297101</v>
      </c>
      <c r="O587">
        <v>62.583227415628102</v>
      </c>
      <c r="P587">
        <v>145827.27657498801</v>
      </c>
      <c r="Q587">
        <v>185246.793897297</v>
      </c>
      <c r="R587">
        <v>105.76689913895</v>
      </c>
      <c r="S587">
        <v>695.23039690194003</v>
      </c>
      <c r="T587">
        <v>0.471473924781385</v>
      </c>
      <c r="U587">
        <v>0.104810851947322</v>
      </c>
      <c r="V587">
        <v>0.67416682852647802</v>
      </c>
      <c r="W587">
        <v>3.8648763623276697E-2</v>
      </c>
      <c r="X587">
        <v>0.18237355590292201</v>
      </c>
      <c r="Y587" s="1">
        <v>0</v>
      </c>
      <c r="Z587">
        <v>0.34924063238907899</v>
      </c>
      <c r="AA587">
        <v>4.9912398149052598E-4</v>
      </c>
      <c r="AB587">
        <v>7.9277554345376904E-3</v>
      </c>
      <c r="AC587">
        <v>5.0969281280739795E-4</v>
      </c>
      <c r="AD587" s="1">
        <v>0</v>
      </c>
      <c r="AE587" s="3">
        <v>1.7402903829547699E-3</v>
      </c>
      <c r="AF587" s="3">
        <v>5.85074046844292E-3</v>
      </c>
      <c r="AG587" s="3">
        <v>1.04662114296699E-3</v>
      </c>
      <c r="AH587">
        <v>5.11774063862413</v>
      </c>
      <c r="AI587">
        <v>0.334666046892581</v>
      </c>
      <c r="AJ587">
        <v>2647.07575914174</v>
      </c>
      <c r="AK587" t="s">
        <v>95</v>
      </c>
      <c r="AL587" t="s">
        <v>96</v>
      </c>
      <c r="AM587">
        <v>628851985565.26001</v>
      </c>
      <c r="AN587" s="7">
        <v>4312307</v>
      </c>
      <c r="AO587" s="1">
        <f t="shared" si="161"/>
        <v>9.9744000599516144E-3</v>
      </c>
      <c r="AP587" s="47">
        <f t="shared" si="162"/>
        <v>11.334004189517266</v>
      </c>
      <c r="AQ587" s="50">
        <f t="shared" si="163"/>
        <v>0.4</v>
      </c>
      <c r="AR587" s="49">
        <f t="shared" si="164"/>
        <v>0.1285066044582226</v>
      </c>
      <c r="AS587" s="49">
        <f t="shared" si="165"/>
        <v>-3.0698509921466721E-2</v>
      </c>
      <c r="AT587">
        <f t="shared" si="166"/>
        <v>2.340296187377168E-3</v>
      </c>
    </row>
    <row r="588" spans="1:46" x14ac:dyDescent="0.25">
      <c r="A588" t="s">
        <v>37</v>
      </c>
      <c r="B588">
        <v>14.360100516603801</v>
      </c>
      <c r="C588">
        <v>1.28944762135307E-2</v>
      </c>
      <c r="D588">
        <v>14.4218317512774</v>
      </c>
      <c r="E588">
        <v>-12.0603977434683</v>
      </c>
      <c r="F588" s="1">
        <v>0</v>
      </c>
      <c r="G588" s="1">
        <v>0</v>
      </c>
      <c r="H588">
        <v>3.9917763256355299</v>
      </c>
      <c r="I588">
        <v>35.053537345996702</v>
      </c>
      <c r="J588">
        <v>35.220938240191202</v>
      </c>
      <c r="K588">
        <v>-21.459275401801001</v>
      </c>
      <c r="L588">
        <v>62.618288387209297</v>
      </c>
      <c r="M588">
        <v>69.670147859248104</v>
      </c>
      <c r="N588">
        <v>93.125002626602395</v>
      </c>
      <c r="O588">
        <v>61.983446996994601</v>
      </c>
      <c r="P588">
        <v>144349.094803549</v>
      </c>
      <c r="Q588">
        <v>183218.12213170901</v>
      </c>
      <c r="R588">
        <v>103.878697965543</v>
      </c>
      <c r="S588">
        <v>700.47149251606595</v>
      </c>
      <c r="T588">
        <v>0.46792989383726802</v>
      </c>
      <c r="U588">
        <v>0.102458932158602</v>
      </c>
      <c r="V588">
        <v>0.68958873843888902</v>
      </c>
      <c r="W588">
        <v>3.7503975686866399E-2</v>
      </c>
      <c r="X588">
        <v>0.17044835371564099</v>
      </c>
      <c r="Y588" s="1">
        <v>0</v>
      </c>
      <c r="Z588">
        <v>0.35477328573212702</v>
      </c>
      <c r="AA588">
        <v>4.9796928921694902E-4</v>
      </c>
      <c r="AB588">
        <v>8.0420384548819199E-3</v>
      </c>
      <c r="AC588">
        <v>5.2055457195856905E-4</v>
      </c>
      <c r="AD588" s="1">
        <v>0</v>
      </c>
      <c r="AE588" s="3">
        <v>2.14080328018598E-3</v>
      </c>
      <c r="AF588" s="3">
        <v>6.5376510392393299E-3</v>
      </c>
      <c r="AG588" s="3">
        <v>1.69313379091389E-3</v>
      </c>
      <c r="AH588">
        <v>5.4145489616227698</v>
      </c>
      <c r="AI588">
        <v>0.35259052944752001</v>
      </c>
      <c r="AJ588">
        <v>3157.60097522265</v>
      </c>
      <c r="AK588" t="s">
        <v>97</v>
      </c>
      <c r="AL588" t="s">
        <v>98</v>
      </c>
      <c r="AM588">
        <v>811170459994.02002</v>
      </c>
      <c r="AN588" s="7">
        <v>5619505</v>
      </c>
      <c r="AO588" s="1">
        <f t="shared" si="161"/>
        <v>1.0350864314306409E-2</v>
      </c>
      <c r="AP588" s="47">
        <f t="shared" si="162"/>
        <v>11.73774957826943</v>
      </c>
      <c r="AQ588" s="50">
        <f t="shared" si="163"/>
        <v>0.4</v>
      </c>
      <c r="AR588" s="49">
        <f t="shared" si="164"/>
        <v>0.22341172989320168</v>
      </c>
      <c r="AS588" s="49">
        <f t="shared" si="165"/>
        <v>-4.2804018059725557E-3</v>
      </c>
      <c r="AT588">
        <f t="shared" si="166"/>
        <v>2.615060415695732E-3</v>
      </c>
    </row>
    <row r="589" spans="1:46" x14ac:dyDescent="0.25">
      <c r="A589" t="s">
        <v>37</v>
      </c>
      <c r="B589">
        <v>15.3264117244036</v>
      </c>
      <c r="C589">
        <v>1.3509029585736399E-2</v>
      </c>
      <c r="D589">
        <v>15.058999356142101</v>
      </c>
      <c r="E589">
        <v>-5.10485729754497</v>
      </c>
      <c r="F589" s="1">
        <v>0</v>
      </c>
      <c r="G589" s="1">
        <v>0</v>
      </c>
      <c r="H589">
        <v>4.2663419453860696</v>
      </c>
      <c r="I589">
        <v>58.827225407485699</v>
      </c>
      <c r="J589">
        <v>58.9244110238715</v>
      </c>
      <c r="K589">
        <v>3.3672518080768898</v>
      </c>
      <c r="L589">
        <v>87.602949466620899</v>
      </c>
      <c r="M589">
        <v>73.235342906163893</v>
      </c>
      <c r="N589">
        <v>93.242577811022201</v>
      </c>
      <c r="O589">
        <v>61.918065699796003</v>
      </c>
      <c r="P589">
        <v>138213.636162273</v>
      </c>
      <c r="Q589">
        <v>176047.85686114</v>
      </c>
      <c r="R589">
        <v>96.0936317458346</v>
      </c>
      <c r="S589">
        <v>697.48610303449698</v>
      </c>
      <c r="T589">
        <v>0.47871241217085903</v>
      </c>
      <c r="U589">
        <v>8.7316522932053706E-2</v>
      </c>
      <c r="V589">
        <v>0.753268145774453</v>
      </c>
      <c r="W589">
        <v>2.7548855611214999E-2</v>
      </c>
      <c r="X589">
        <v>0.131866475682277</v>
      </c>
      <c r="Y589" s="1">
        <v>0</v>
      </c>
      <c r="Z589">
        <v>0.35567937998738602</v>
      </c>
      <c r="AA589">
        <v>5.2542598640289799E-4</v>
      </c>
      <c r="AB589">
        <v>7.8143365946534496E-3</v>
      </c>
      <c r="AC589">
        <v>4.3931333000074601E-4</v>
      </c>
      <c r="AD589" s="1">
        <v>0</v>
      </c>
      <c r="AE589" s="3">
        <v>2.9739169366591301E-3</v>
      </c>
      <c r="AF589" s="3">
        <v>6.71678447995266E-3</v>
      </c>
      <c r="AG589" s="3">
        <v>1.75605532488897E-3</v>
      </c>
      <c r="AH589">
        <v>5.2308643601123999</v>
      </c>
      <c r="AI589">
        <v>0.350874362003333</v>
      </c>
      <c r="AJ589">
        <v>4107.6589170826501</v>
      </c>
      <c r="AK589" t="s">
        <v>99</v>
      </c>
      <c r="AL589" t="s">
        <v>100</v>
      </c>
      <c r="AM589">
        <v>799144886463</v>
      </c>
      <c r="AN589" s="7">
        <v>5781954</v>
      </c>
      <c r="AO589" s="1">
        <f t="shared" si="161"/>
        <v>1.0245042713572067E-2</v>
      </c>
      <c r="AP589" s="47">
        <f t="shared" si="162"/>
        <v>11.624430052934652</v>
      </c>
      <c r="AQ589" s="50">
        <f t="shared" si="163"/>
        <v>0.4</v>
      </c>
      <c r="AR589" s="49">
        <f t="shared" si="164"/>
        <v>0.31846564989518455</v>
      </c>
      <c r="AS589" s="49">
        <f t="shared" si="165"/>
        <v>1.7757645241709197E-2</v>
      </c>
      <c r="AT589">
        <f t="shared" si="166"/>
        <v>2.6867137919810644E-3</v>
      </c>
    </row>
    <row r="590" spans="1:46" x14ac:dyDescent="0.25">
      <c r="A590" t="s">
        <v>37</v>
      </c>
      <c r="B590">
        <v>16.7572154870982</v>
      </c>
      <c r="C590">
        <v>1.5085123229739299E-2</v>
      </c>
      <c r="D590">
        <v>16.673264406317301</v>
      </c>
      <c r="E590">
        <v>-1.0463349845727601</v>
      </c>
      <c r="F590" s="1">
        <v>0</v>
      </c>
      <c r="G590" s="1">
        <v>0</v>
      </c>
      <c r="H590">
        <v>4.46306238965796</v>
      </c>
      <c r="I590">
        <v>82.304785050748293</v>
      </c>
      <c r="J590">
        <v>81.699317835582704</v>
      </c>
      <c r="K590">
        <v>26.187926329944201</v>
      </c>
      <c r="L590">
        <v>112.083967423069</v>
      </c>
      <c r="M590">
        <v>76.074025226154703</v>
      </c>
      <c r="N590">
        <v>93.597478531106304</v>
      </c>
      <c r="O590">
        <v>61.311616629363897</v>
      </c>
      <c r="P590">
        <v>133562.599699393</v>
      </c>
      <c r="Q590">
        <v>168257.642065586</v>
      </c>
      <c r="R590">
        <v>91.100475874442296</v>
      </c>
      <c r="S590">
        <v>698.36889541960704</v>
      </c>
      <c r="T590">
        <v>0.49901248359148898</v>
      </c>
      <c r="U590">
        <v>7.3813172023075801E-2</v>
      </c>
      <c r="V590">
        <v>0.802597437907277</v>
      </c>
      <c r="W590">
        <v>2.02800353442085E-2</v>
      </c>
      <c r="X590">
        <v>0.10330935472543799</v>
      </c>
      <c r="Y590" s="1">
        <v>0</v>
      </c>
      <c r="Z590">
        <v>0.33918320321045198</v>
      </c>
      <c r="AA590">
        <v>5.4383894910028496E-4</v>
      </c>
      <c r="AB590">
        <v>7.7976556245068296E-3</v>
      </c>
      <c r="AC590">
        <v>3.5706127126937799E-4</v>
      </c>
      <c r="AD590" s="1">
        <v>0</v>
      </c>
      <c r="AE590" s="3">
        <v>4.0211106383047498E-3</v>
      </c>
      <c r="AF590" s="3">
        <v>6.9552116501715401E-3</v>
      </c>
      <c r="AG590" s="3">
        <v>2.36549787241308E-3</v>
      </c>
      <c r="AH590">
        <v>5.2539630349590096</v>
      </c>
      <c r="AI590">
        <v>0.37030231511325201</v>
      </c>
      <c r="AJ590">
        <v>5040.7118764616598</v>
      </c>
      <c r="AK590" t="s">
        <v>101</v>
      </c>
      <c r="AL590" t="s">
        <v>102</v>
      </c>
      <c r="AM590">
        <v>772144087626.15002</v>
      </c>
      <c r="AN590" s="7">
        <v>5781140</v>
      </c>
      <c r="AO590" s="1">
        <f t="shared" si="161"/>
        <v>1.0343813671225048E-2</v>
      </c>
      <c r="AP590" s="47">
        <f t="shared" si="162"/>
        <v>11.730203509814341</v>
      </c>
      <c r="AQ590" s="50">
        <f t="shared" si="163"/>
        <v>0.4</v>
      </c>
      <c r="AR590" s="49">
        <f t="shared" si="164"/>
        <v>0.42855283568421432</v>
      </c>
      <c r="AS590" s="49">
        <f t="shared" si="165"/>
        <v>5.0350716413452012E-3</v>
      </c>
      <c r="AT590">
        <f t="shared" si="166"/>
        <v>2.7820846600686163E-3</v>
      </c>
    </row>
    <row r="591" spans="1:46" x14ac:dyDescent="0.25">
      <c r="A591" t="s">
        <v>37</v>
      </c>
      <c r="B591">
        <v>17.406709579306799</v>
      </c>
      <c r="C591">
        <v>1.5653995699584599E-2</v>
      </c>
      <c r="D591">
        <v>17.248972940196001</v>
      </c>
      <c r="E591">
        <v>6.5330062788859404</v>
      </c>
      <c r="F591" s="1">
        <v>0</v>
      </c>
      <c r="G591" s="1">
        <v>0</v>
      </c>
      <c r="H591">
        <v>4.7586756330134099</v>
      </c>
      <c r="I591">
        <v>105.180312936568</v>
      </c>
      <c r="J591">
        <v>104.37290483799499</v>
      </c>
      <c r="K591">
        <v>52.513369656097602</v>
      </c>
      <c r="L591">
        <v>136.82597707232199</v>
      </c>
      <c r="M591">
        <v>80.235102159280999</v>
      </c>
      <c r="N591">
        <v>94.035003889681306</v>
      </c>
      <c r="O591">
        <v>61.655501566508804</v>
      </c>
      <c r="P591">
        <v>125624.165972227</v>
      </c>
      <c r="Q591">
        <v>157914.697527226</v>
      </c>
      <c r="R591">
        <v>83.124433569920896</v>
      </c>
      <c r="S591">
        <v>692.16408724078599</v>
      </c>
      <c r="T591">
        <v>0.52980694243927495</v>
      </c>
      <c r="U591">
        <v>5.4572919827710301E-2</v>
      </c>
      <c r="V591">
        <v>0.84516441966150202</v>
      </c>
      <c r="W591">
        <v>1.54535553482487E-2</v>
      </c>
      <c r="X591">
        <v>8.4809105162538104E-2</v>
      </c>
      <c r="Y591" s="1">
        <v>0</v>
      </c>
      <c r="Z591">
        <v>0.31540540427816499</v>
      </c>
      <c r="AA591">
        <v>5.7163054138757296E-4</v>
      </c>
      <c r="AB591">
        <v>7.6258723292159797E-3</v>
      </c>
      <c r="AC591">
        <v>2.9119459783002902E-4</v>
      </c>
      <c r="AD591" s="1">
        <v>0</v>
      </c>
      <c r="AE591" s="3">
        <v>4.2004473444992203E-3</v>
      </c>
      <c r="AF591" s="3">
        <v>6.8630830255832099E-3</v>
      </c>
      <c r="AG591" s="3">
        <v>2.9648961462303402E-3</v>
      </c>
      <c r="AH591">
        <v>4.9410238006359197</v>
      </c>
      <c r="AI591">
        <v>0.36892385581628701</v>
      </c>
      <c r="AJ591">
        <v>6247.3158832503404</v>
      </c>
      <c r="AK591" t="s">
        <v>103</v>
      </c>
      <c r="AL591" t="s">
        <v>104</v>
      </c>
      <c r="AM591">
        <v>554739985791.78003</v>
      </c>
      <c r="AN591" s="7">
        <v>4415870</v>
      </c>
      <c r="AO591" s="1">
        <f t="shared" si="161"/>
        <v>1.0180148847915238E-2</v>
      </c>
      <c r="AP591" s="47">
        <f t="shared" si="162"/>
        <v>11.55487221879552</v>
      </c>
      <c r="AQ591" s="50">
        <f t="shared" si="163"/>
        <v>0.4</v>
      </c>
      <c r="AR591" s="49">
        <f t="shared" si="164"/>
        <v>0.50643895057467581</v>
      </c>
      <c r="AS591" s="49">
        <f t="shared" si="165"/>
        <v>9.144697464462892E-3</v>
      </c>
      <c r="AT591">
        <f t="shared" si="166"/>
        <v>2.745233210233284E-3</v>
      </c>
    </row>
    <row r="592" spans="1:46" x14ac:dyDescent="0.25">
      <c r="A592" t="s">
        <v>37</v>
      </c>
      <c r="B592">
        <v>18.570687900825799</v>
      </c>
      <c r="C592">
        <v>1.6696648299989101E-2</v>
      </c>
      <c r="D592">
        <v>18.2946990349357</v>
      </c>
      <c r="E592">
        <v>10.5279047623126</v>
      </c>
      <c r="F592" s="1">
        <v>0</v>
      </c>
      <c r="G592" s="1">
        <v>0</v>
      </c>
      <c r="H592">
        <v>4.9411487963466003</v>
      </c>
      <c r="I592">
        <v>128.471780965997</v>
      </c>
      <c r="J592">
        <v>127.25440250913999</v>
      </c>
      <c r="K592">
        <v>75.080437188592896</v>
      </c>
      <c r="L592">
        <v>161.42669464456199</v>
      </c>
      <c r="M592">
        <v>82.191048467788804</v>
      </c>
      <c r="N592">
        <v>94.2988365761979</v>
      </c>
      <c r="O592">
        <v>60.925696646263297</v>
      </c>
      <c r="P592">
        <v>120573.953068316</v>
      </c>
      <c r="Q592">
        <v>150800.95856753999</v>
      </c>
      <c r="R592">
        <v>79.738880941330706</v>
      </c>
      <c r="S592">
        <v>691.54787031678495</v>
      </c>
      <c r="T592">
        <v>0.56465420423387103</v>
      </c>
      <c r="U592">
        <v>4.6890290395328001E-2</v>
      </c>
      <c r="V592">
        <v>0.859967853331018</v>
      </c>
      <c r="W592">
        <v>1.41835558141436E-2</v>
      </c>
      <c r="X592">
        <v>7.8958300459509398E-2</v>
      </c>
      <c r="Y592" s="1">
        <v>0</v>
      </c>
      <c r="Z592">
        <v>0.28058165404701801</v>
      </c>
      <c r="AA592">
        <v>5.8684602665768596E-4</v>
      </c>
      <c r="AB592">
        <v>7.5937528700773301E-3</v>
      </c>
      <c r="AC592">
        <v>2.77633349253844E-4</v>
      </c>
      <c r="AD592" s="1">
        <v>0</v>
      </c>
      <c r="AE592" s="3">
        <v>4.6815744763370401E-3</v>
      </c>
      <c r="AF592" s="3">
        <v>7.1649256800562899E-3</v>
      </c>
      <c r="AG592" s="3">
        <v>3.5568868550551699E-3</v>
      </c>
      <c r="AH592">
        <v>5.0148568172014798</v>
      </c>
      <c r="AI592">
        <v>0.38969178169714402</v>
      </c>
      <c r="AJ592">
        <v>7331.8472369774599</v>
      </c>
      <c r="AK592" t="s">
        <v>105</v>
      </c>
      <c r="AL592" t="s">
        <v>106</v>
      </c>
      <c r="AM592">
        <v>401062366890.21997</v>
      </c>
      <c r="AN592" s="7">
        <v>3326277</v>
      </c>
      <c r="AO592" s="1">
        <f t="shared" si="161"/>
        <v>1.0287193881749798E-2</v>
      </c>
      <c r="AP592" s="47">
        <f t="shared" si="162"/>
        <v>11.669583787998084</v>
      </c>
      <c r="AQ592" s="50">
        <f t="shared" si="163"/>
        <v>0.4</v>
      </c>
      <c r="AR592" s="49">
        <f t="shared" si="164"/>
        <v>0.59137534278860504</v>
      </c>
      <c r="AS592" s="49">
        <f t="shared" si="165"/>
        <v>1.5085728678185362E-2</v>
      </c>
      <c r="AT592">
        <f t="shared" si="166"/>
        <v>2.8659702720225163E-3</v>
      </c>
    </row>
    <row r="593" spans="1:46" x14ac:dyDescent="0.25">
      <c r="A593" t="s">
        <v>37</v>
      </c>
      <c r="B593">
        <v>18.702005383501099</v>
      </c>
      <c r="C593">
        <v>1.7253227561361099E-2</v>
      </c>
      <c r="D593">
        <v>18.847946454430399</v>
      </c>
      <c r="E593">
        <v>17.838286279050799</v>
      </c>
      <c r="F593" s="1">
        <v>0</v>
      </c>
      <c r="G593" s="1">
        <v>0</v>
      </c>
      <c r="H593">
        <v>5.1494591238060696</v>
      </c>
      <c r="I593">
        <v>151.42047258835001</v>
      </c>
      <c r="J593">
        <v>149.26873483157701</v>
      </c>
      <c r="K593">
        <v>99.9504176605586</v>
      </c>
      <c r="L593">
        <v>186.20643767899199</v>
      </c>
      <c r="M593">
        <v>84.286935795459996</v>
      </c>
      <c r="N593">
        <v>94.594224588375795</v>
      </c>
      <c r="O593">
        <v>60.367433584069097</v>
      </c>
      <c r="P593">
        <v>114167.552255559</v>
      </c>
      <c r="Q593">
        <v>143378.99878236401</v>
      </c>
      <c r="R593">
        <v>77.030783495526194</v>
      </c>
      <c r="S593">
        <v>686.25975541564003</v>
      </c>
      <c r="T593">
        <v>0.59472249881737604</v>
      </c>
      <c r="U593">
        <v>3.7750392572426898E-2</v>
      </c>
      <c r="V593">
        <v>0.88206524197814096</v>
      </c>
      <c r="W593">
        <v>1.07965430892297E-2</v>
      </c>
      <c r="X593">
        <v>6.9387822360202203E-2</v>
      </c>
      <c r="Y593" s="1">
        <v>0</v>
      </c>
      <c r="Z593">
        <v>0.25389216097003198</v>
      </c>
      <c r="AA593">
        <v>6.0220998703487E-4</v>
      </c>
      <c r="AB593">
        <v>7.5747496106920598E-3</v>
      </c>
      <c r="AC593">
        <v>2.2554307991063099E-4</v>
      </c>
      <c r="AD593" s="1">
        <v>0</v>
      </c>
      <c r="AE593" s="3">
        <v>4.9671470852544596E-3</v>
      </c>
      <c r="AF593" s="3">
        <v>7.4243809795535003E-3</v>
      </c>
      <c r="AG593" s="3">
        <v>3.8836421722243E-3</v>
      </c>
      <c r="AH593">
        <v>5.0959247710506403</v>
      </c>
      <c r="AI593">
        <v>0.40229348843984702</v>
      </c>
      <c r="AJ593">
        <v>8801.4638261348991</v>
      </c>
      <c r="AK593" t="s">
        <v>107</v>
      </c>
      <c r="AL593" t="s">
        <v>108</v>
      </c>
      <c r="AM593">
        <v>223513009606.5</v>
      </c>
      <c r="AN593" s="7">
        <v>1957763</v>
      </c>
      <c r="AO593" s="1">
        <f t="shared" si="161"/>
        <v>1.0389237028479124E-2</v>
      </c>
      <c r="AP593" s="47">
        <f t="shared" si="162"/>
        <v>11.778808250145312</v>
      </c>
      <c r="AQ593" s="50">
        <f t="shared" si="163"/>
        <v>0.4</v>
      </c>
      <c r="AR593" s="49">
        <f t="shared" si="164"/>
        <v>0.58776719905176966</v>
      </c>
      <c r="AS593" s="49">
        <f t="shared" si="165"/>
        <v>-7.7430754210889852E-3</v>
      </c>
      <c r="AT593">
        <f t="shared" si="166"/>
        <v>2.9697523918214004E-3</v>
      </c>
    </row>
    <row r="594" spans="1:46" x14ac:dyDescent="0.25">
      <c r="A594" t="s">
        <v>37</v>
      </c>
      <c r="B594">
        <v>18.0801177888913</v>
      </c>
      <c r="C594">
        <v>1.6991829829095001E-2</v>
      </c>
      <c r="D594">
        <v>18.588542621121299</v>
      </c>
      <c r="E594">
        <v>24.7743791497745</v>
      </c>
      <c r="F594" s="1">
        <v>0</v>
      </c>
      <c r="G594" s="1">
        <v>0</v>
      </c>
      <c r="H594">
        <v>5.4042895088110097</v>
      </c>
      <c r="I594">
        <v>174.13047766004601</v>
      </c>
      <c r="J594">
        <v>169.725170772604</v>
      </c>
      <c r="K594">
        <v>125.222488826</v>
      </c>
      <c r="L594">
        <v>211.17090974298</v>
      </c>
      <c r="M594">
        <v>88.188531395901407</v>
      </c>
      <c r="N594">
        <v>94.3926060518437</v>
      </c>
      <c r="O594">
        <v>59.058881227722601</v>
      </c>
      <c r="P594">
        <v>107046.755350507</v>
      </c>
      <c r="Q594">
        <v>134475.120025518</v>
      </c>
      <c r="R594">
        <v>73.500667183646698</v>
      </c>
      <c r="S594">
        <v>677.76222778059605</v>
      </c>
      <c r="T594">
        <v>0.60621512180821102</v>
      </c>
      <c r="U594">
        <v>2.8704746899326498E-2</v>
      </c>
      <c r="V594">
        <v>0.90464072935631801</v>
      </c>
      <c r="W594">
        <v>7.7116188824537897E-3</v>
      </c>
      <c r="X594">
        <v>5.8942904861901201E-2</v>
      </c>
      <c r="Y594" s="1">
        <v>0</v>
      </c>
      <c r="Z594">
        <v>0.24819921485428501</v>
      </c>
      <c r="AA594">
        <v>6.42028624177744E-4</v>
      </c>
      <c r="AB594">
        <v>7.5870566985345696E-3</v>
      </c>
      <c r="AC594">
        <v>1.78868077564035E-4</v>
      </c>
      <c r="AD594" s="1">
        <v>0</v>
      </c>
      <c r="AE594" s="3">
        <v>4.74988978194083E-3</v>
      </c>
      <c r="AF594" s="3">
        <v>7.5252601855742597E-3</v>
      </c>
      <c r="AG594" s="3">
        <v>3.83405142910193E-3</v>
      </c>
      <c r="AH594">
        <v>5.1715464309414898</v>
      </c>
      <c r="AI594">
        <v>0.42745309153907801</v>
      </c>
      <c r="AJ594">
        <v>10770.5239922443</v>
      </c>
      <c r="AK594" t="s">
        <v>109</v>
      </c>
      <c r="AL594" t="s">
        <v>110</v>
      </c>
      <c r="AM594">
        <v>118188609834.41</v>
      </c>
      <c r="AN594" s="7">
        <v>1104084</v>
      </c>
      <c r="AO594" s="1">
        <f t="shared" si="161"/>
        <v>1.048048372708856E-2</v>
      </c>
      <c r="AP594" s="47">
        <f t="shared" si="162"/>
        <v>11.876371596192525</v>
      </c>
      <c r="AQ594" s="50">
        <f t="shared" si="163"/>
        <v>0.4</v>
      </c>
      <c r="AR594" s="49">
        <f t="shared" si="164"/>
        <v>0.52236039790870548</v>
      </c>
      <c r="AS594" s="49">
        <f t="shared" si="165"/>
        <v>-2.7351516608531745E-2</v>
      </c>
      <c r="AT594">
        <f t="shared" si="166"/>
        <v>3.010104074229704E-3</v>
      </c>
    </row>
    <row r="595" spans="1:46" x14ac:dyDescent="0.25">
      <c r="A595" t="s">
        <v>37</v>
      </c>
      <c r="B595">
        <v>16.3633937607406</v>
      </c>
      <c r="C595">
        <v>1.5885356750975101E-2</v>
      </c>
      <c r="D595">
        <v>17.482069444303001</v>
      </c>
      <c r="E595">
        <v>29.856583592504801</v>
      </c>
      <c r="F595" s="1">
        <v>0</v>
      </c>
      <c r="G595" s="1">
        <v>0</v>
      </c>
      <c r="H595">
        <v>5.8591635960067903</v>
      </c>
      <c r="I595">
        <v>195.58941724266799</v>
      </c>
      <c r="J595">
        <v>184.98481516410499</v>
      </c>
      <c r="K595">
        <v>165.104994462337</v>
      </c>
      <c r="L595">
        <v>236.17565309583301</v>
      </c>
      <c r="M595">
        <v>96.731235833438106</v>
      </c>
      <c r="N595">
        <v>93.421774420464999</v>
      </c>
      <c r="O595">
        <v>61.676649913998503</v>
      </c>
      <c r="P595">
        <v>97378.565739626501</v>
      </c>
      <c r="Q595">
        <v>122507.169219487</v>
      </c>
      <c r="R595">
        <v>66.001339854974603</v>
      </c>
      <c r="S595">
        <v>655.33720041428899</v>
      </c>
      <c r="T595">
        <v>0.54356150049533203</v>
      </c>
      <c r="U595">
        <v>2.26734905944007E-2</v>
      </c>
      <c r="V595">
        <v>0.92727124262132399</v>
      </c>
      <c r="W595">
        <v>5.9491737437234599E-3</v>
      </c>
      <c r="X595">
        <v>4.4106093040551402E-2</v>
      </c>
      <c r="Y595" s="1">
        <v>0</v>
      </c>
      <c r="Z595">
        <v>0.31926413200271803</v>
      </c>
      <c r="AA595">
        <v>7.3257466426489401E-4</v>
      </c>
      <c r="AB595">
        <v>7.1338180891565798E-3</v>
      </c>
      <c r="AC595">
        <v>1.06099647154695E-4</v>
      </c>
      <c r="AD595" s="1">
        <v>0</v>
      </c>
      <c r="AE595" s="3">
        <v>4.0226359029041196E-3</v>
      </c>
      <c r="AF595" s="3">
        <v>6.3267772917670797E-3</v>
      </c>
      <c r="AG595" s="3">
        <v>3.8902759011633899E-3</v>
      </c>
      <c r="AH595">
        <v>4.0110551811969302</v>
      </c>
      <c r="AI595">
        <v>0.34235220732264199</v>
      </c>
      <c r="AJ595">
        <v>13892.6794627774</v>
      </c>
      <c r="AK595" t="s">
        <v>111</v>
      </c>
      <c r="AL595" t="s">
        <v>112</v>
      </c>
      <c r="AM595">
        <v>48182622192.269997</v>
      </c>
      <c r="AN595" s="7">
        <v>494797</v>
      </c>
      <c r="AO595" s="1">
        <f t="shared" si="161"/>
        <v>9.6837218612126491E-3</v>
      </c>
      <c r="AP595" s="47">
        <f t="shared" si="162"/>
        <v>11.021104009774918</v>
      </c>
      <c r="AQ595" s="50">
        <f t="shared" si="163"/>
        <v>0.4</v>
      </c>
      <c r="AR595" s="49">
        <f t="shared" si="164"/>
        <v>0.48473272244118726</v>
      </c>
      <c r="AS595" s="49">
        <f t="shared" si="165"/>
        <v>-6.3989889018942869E-2</v>
      </c>
      <c r="AT595">
        <f t="shared" si="166"/>
        <v>2.5307109167068322E-3</v>
      </c>
    </row>
    <row r="596" spans="1:46" x14ac:dyDescent="0.25">
      <c r="A596" t="s">
        <v>37</v>
      </c>
      <c r="B596">
        <v>15.959179879211099</v>
      </c>
      <c r="C596">
        <v>1.43960315101756E-2</v>
      </c>
      <c r="D596">
        <v>15.9709754844746</v>
      </c>
      <c r="E596">
        <v>46.820511304616403</v>
      </c>
      <c r="F596" s="1">
        <v>0</v>
      </c>
      <c r="G596" s="1">
        <v>0</v>
      </c>
      <c r="H596">
        <v>6.54138224932694</v>
      </c>
      <c r="I596">
        <v>242.29282752636999</v>
      </c>
      <c r="J596">
        <v>218.685962527778</v>
      </c>
      <c r="K596">
        <v>230.130026273591</v>
      </c>
      <c r="L596">
        <v>286.96441792089001</v>
      </c>
      <c r="M596">
        <v>106.204616800355</v>
      </c>
      <c r="N596">
        <v>93.619603755369596</v>
      </c>
      <c r="O596">
        <v>65.840545403386699</v>
      </c>
      <c r="P596">
        <v>88054.298697983206</v>
      </c>
      <c r="Q596">
        <v>111049.75117315901</v>
      </c>
      <c r="R596">
        <v>55.549866597800303</v>
      </c>
      <c r="S596">
        <v>633.25227821842896</v>
      </c>
      <c r="T596">
        <v>0.46941996212772003</v>
      </c>
      <c r="U596">
        <v>1.1104795346501901E-2</v>
      </c>
      <c r="V596">
        <v>0.97988700893829295</v>
      </c>
      <c r="W596">
        <v>1.18124730908555E-3</v>
      </c>
      <c r="X596">
        <v>7.8269484061193797E-3</v>
      </c>
      <c r="Y596" s="1">
        <v>0</v>
      </c>
      <c r="Z596">
        <v>0.35289834655499103</v>
      </c>
      <c r="AA596">
        <v>8.1306288621638199E-4</v>
      </c>
      <c r="AB596">
        <v>6.5242800225745598E-3</v>
      </c>
      <c r="AC596">
        <v>1.3672631718221899E-5</v>
      </c>
      <c r="AD596" s="1">
        <v>0</v>
      </c>
      <c r="AE596" s="3">
        <v>3.23889016800314E-3</v>
      </c>
      <c r="AF596" s="3">
        <v>5.0729082575446099E-3</v>
      </c>
      <c r="AG596" s="3">
        <v>3.8061140107089799E-3</v>
      </c>
      <c r="AH596">
        <v>2.63280614822642</v>
      </c>
      <c r="AI596">
        <v>0.25269694118626401</v>
      </c>
      <c r="AJ596">
        <v>17680.036691629401</v>
      </c>
      <c r="AK596" t="s">
        <v>113</v>
      </c>
      <c r="AL596" t="s">
        <v>114</v>
      </c>
      <c r="AM596">
        <v>61243613884.720001</v>
      </c>
      <c r="AN596" s="7">
        <v>695521</v>
      </c>
      <c r="AO596" s="1">
        <f t="shared" si="161"/>
        <v>8.7140782095513312E-3</v>
      </c>
      <c r="AP596" s="47">
        <f t="shared" si="162"/>
        <v>9.9699978249418901</v>
      </c>
      <c r="AQ596" s="50">
        <f t="shared" si="163"/>
        <v>0.4</v>
      </c>
      <c r="AR596" s="49">
        <f t="shared" si="164"/>
        <v>0.60072049757985946</v>
      </c>
      <c r="AS596" s="49">
        <f t="shared" si="165"/>
        <v>-7.3856510987491131E-4</v>
      </c>
      <c r="AT596">
        <f t="shared" si="166"/>
        <v>2.029163303017844E-3</v>
      </c>
    </row>
    <row r="598" spans="1:46" x14ac:dyDescent="0.25">
      <c r="AO598" t="s">
        <v>226</v>
      </c>
      <c r="AP598" t="s">
        <v>227</v>
      </c>
      <c r="AQ598" t="s">
        <v>228</v>
      </c>
      <c r="AR598" t="s">
        <v>229</v>
      </c>
      <c r="AS598" t="s">
        <v>244</v>
      </c>
    </row>
    <row r="599" spans="1:46" x14ac:dyDescent="0.25">
      <c r="A599" t="s">
        <v>0</v>
      </c>
      <c r="B599" t="s">
        <v>1</v>
      </c>
      <c r="C599" t="s">
        <v>2</v>
      </c>
      <c r="D599" t="s">
        <v>3</v>
      </c>
      <c r="E599" t="s">
        <v>5</v>
      </c>
      <c r="F599" t="s">
        <v>6</v>
      </c>
      <c r="G599" t="s">
        <v>208</v>
      </c>
      <c r="H599" t="s">
        <v>7</v>
      </c>
      <c r="I599" t="s">
        <v>8</v>
      </c>
      <c r="J599" t="s">
        <v>134</v>
      </c>
      <c r="K599" t="s">
        <v>143</v>
      </c>
      <c r="L599" t="s">
        <v>9</v>
      </c>
      <c r="M599" t="s">
        <v>10</v>
      </c>
      <c r="N599" t="s">
        <v>11</v>
      </c>
      <c r="O599" t="s">
        <v>13</v>
      </c>
      <c r="P599" t="s">
        <v>14</v>
      </c>
      <c r="Q599" t="s">
        <v>15</v>
      </c>
      <c r="R599" t="s">
        <v>16</v>
      </c>
      <c r="S599" t="s">
        <v>17</v>
      </c>
      <c r="T599" t="s">
        <v>18</v>
      </c>
      <c r="U599" t="s">
        <v>20</v>
      </c>
      <c r="V599" t="s">
        <v>21</v>
      </c>
      <c r="W599" t="s">
        <v>22</v>
      </c>
      <c r="X599" t="s">
        <v>23</v>
      </c>
      <c r="Y599" t="s">
        <v>24</v>
      </c>
      <c r="Z599" t="s">
        <v>25</v>
      </c>
      <c r="AA599" t="s">
        <v>26</v>
      </c>
      <c r="AB599" t="s">
        <v>27</v>
      </c>
      <c r="AC599" t="s">
        <v>120</v>
      </c>
      <c r="AD599" t="s">
        <v>28</v>
      </c>
      <c r="AE599" s="3" t="s">
        <v>29</v>
      </c>
      <c r="AF599" s="3" t="s">
        <v>233</v>
      </c>
      <c r="AG599" s="3" t="s">
        <v>30</v>
      </c>
      <c r="AH599" t="s">
        <v>31</v>
      </c>
      <c r="AI599" t="s">
        <v>32</v>
      </c>
      <c r="AJ599" t="s">
        <v>33</v>
      </c>
      <c r="AK599" t="s">
        <v>34</v>
      </c>
      <c r="AL599" t="s">
        <v>74</v>
      </c>
      <c r="AM599" t="s">
        <v>35</v>
      </c>
      <c r="AN599" s="7" t="s">
        <v>36</v>
      </c>
      <c r="AO599" s="16">
        <v>0.9</v>
      </c>
      <c r="AP599" s="15">
        <v>0</v>
      </c>
      <c r="AQ599" s="15">
        <v>0</v>
      </c>
      <c r="AR599" s="15">
        <v>0</v>
      </c>
    </row>
    <row r="600" spans="1:46" x14ac:dyDescent="0.25">
      <c r="A600" t="s">
        <v>37</v>
      </c>
      <c r="B600">
        <v>4.6367600566660201</v>
      </c>
      <c r="C600">
        <v>8.8339581345778205E-3</v>
      </c>
      <c r="D600">
        <v>10.100562949264001</v>
      </c>
      <c r="E600">
        <v>-160.52673362459001</v>
      </c>
      <c r="F600" s="1">
        <v>0</v>
      </c>
      <c r="G600" s="1">
        <v>0</v>
      </c>
      <c r="H600">
        <v>4.4952691004175396</v>
      </c>
      <c r="I600">
        <v>-71.658870206045407</v>
      </c>
      <c r="J600">
        <v>-85.557309191289505</v>
      </c>
      <c r="K600">
        <v>-77.784404296797305</v>
      </c>
      <c r="L600">
        <v>-33.635842975835097</v>
      </c>
      <c r="M600">
        <v>152.617962003912</v>
      </c>
      <c r="N600">
        <v>96.076276331042806</v>
      </c>
      <c r="O600">
        <v>67.328747816437399</v>
      </c>
      <c r="P600">
        <v>104271.38562620401</v>
      </c>
      <c r="Q600">
        <v>118530.12155480099</v>
      </c>
      <c r="R600">
        <v>50</v>
      </c>
      <c r="S600">
        <v>636.09795259755901</v>
      </c>
      <c r="T600">
        <v>2.9404394847219999E-3</v>
      </c>
      <c r="U600" s="1">
        <v>0</v>
      </c>
      <c r="V600">
        <v>1</v>
      </c>
      <c r="W600" s="1">
        <v>0</v>
      </c>
      <c r="X600" s="1">
        <v>0</v>
      </c>
      <c r="Y600" s="1">
        <v>0</v>
      </c>
      <c r="Z600">
        <v>9.1161220181859202E-4</v>
      </c>
      <c r="AA600">
        <v>1.1680666658632601E-3</v>
      </c>
      <c r="AB600">
        <v>7.6047195639892999E-3</v>
      </c>
      <c r="AC600" s="1">
        <v>0</v>
      </c>
      <c r="AD600" s="1">
        <v>0</v>
      </c>
      <c r="AE600" s="3">
        <v>9.8997753915681797E-5</v>
      </c>
      <c r="AF600" s="3">
        <v>8.59389831818811E-4</v>
      </c>
      <c r="AG600" s="3">
        <v>0</v>
      </c>
      <c r="AH600">
        <v>0.25769474097187001</v>
      </c>
      <c r="AI600">
        <v>4.57558146719328E-2</v>
      </c>
      <c r="AJ600">
        <v>2465.0376074494602</v>
      </c>
      <c r="AK600" t="s">
        <v>89</v>
      </c>
      <c r="AL600" t="s">
        <v>90</v>
      </c>
      <c r="AM600">
        <v>108233698.28</v>
      </c>
      <c r="AN600" s="7">
        <v>1038</v>
      </c>
      <c r="AO600" s="1">
        <f>AA600+AB600*$AO$576+AF600*AQ600+AG600*$AR$576</f>
        <v>8.3560702061811556E-3</v>
      </c>
      <c r="AP600" s="8">
        <f>100*(1-(1-AO600)^12)</f>
        <v>9.5790442869097099</v>
      </c>
      <c r="AQ600" s="14">
        <v>0.4</v>
      </c>
      <c r="AR600" s="15">
        <f>B600/AP600-1</f>
        <v>-0.51594752902412111</v>
      </c>
      <c r="AS600" s="15">
        <f>B600/D600-1</f>
        <v>-0.54094043273064418</v>
      </c>
      <c r="AT600">
        <f>AQ600*AF600</f>
        <v>3.437559327275244E-4</v>
      </c>
    </row>
    <row r="601" spans="1:46" x14ac:dyDescent="0.25">
      <c r="A601" t="s">
        <v>37</v>
      </c>
      <c r="B601">
        <v>4.1500605503721699</v>
      </c>
      <c r="C601">
        <v>8.8238004828016699E-3</v>
      </c>
      <c r="D601">
        <v>10.0895066546334</v>
      </c>
      <c r="E601">
        <v>-127.57505722009201</v>
      </c>
      <c r="F601" s="1">
        <v>0</v>
      </c>
      <c r="G601" s="1">
        <v>0</v>
      </c>
      <c r="H601">
        <v>4.7231799550947802</v>
      </c>
      <c r="I601">
        <v>-48.873499712593599</v>
      </c>
      <c r="J601">
        <v>-62.422528604920402</v>
      </c>
      <c r="K601">
        <v>-57.432785608736303</v>
      </c>
      <c r="L601">
        <v>-10.016467926960599</v>
      </c>
      <c r="M601">
        <v>157.21208773350801</v>
      </c>
      <c r="N601">
        <v>95.688883549298495</v>
      </c>
      <c r="O601">
        <v>66.137309630913705</v>
      </c>
      <c r="P601">
        <v>101887.97946571599</v>
      </c>
      <c r="Q601">
        <v>117509.444534284</v>
      </c>
      <c r="R601">
        <v>50</v>
      </c>
      <c r="S601">
        <v>644.33432774816595</v>
      </c>
      <c r="T601">
        <v>1.83199470266548E-2</v>
      </c>
      <c r="U601" s="1">
        <v>0</v>
      </c>
      <c r="V601">
        <v>1</v>
      </c>
      <c r="W601" s="1">
        <v>0</v>
      </c>
      <c r="X601" s="1">
        <v>0</v>
      </c>
      <c r="Y601" s="1">
        <v>0</v>
      </c>
      <c r="Z601">
        <v>2.8574955105300798E-2</v>
      </c>
      <c r="AA601">
        <v>1.25979611426652E-3</v>
      </c>
      <c r="AB601">
        <v>7.3415144796003797E-3</v>
      </c>
      <c r="AC601" s="1">
        <v>0</v>
      </c>
      <c r="AD601" s="1">
        <v>0</v>
      </c>
      <c r="AE601" s="3">
        <v>2.2192251894978201E-4</v>
      </c>
      <c r="AF601" s="3">
        <v>1.1777170794686901E-3</v>
      </c>
      <c r="AG601" s="3">
        <v>5.2206105911860402E-7</v>
      </c>
      <c r="AH601">
        <v>0.28249465017718001</v>
      </c>
      <c r="AI601">
        <v>5.1932970440175898E-2</v>
      </c>
      <c r="AJ601">
        <v>3683.2659105582802</v>
      </c>
      <c r="AK601" t="s">
        <v>91</v>
      </c>
      <c r="AL601" t="s">
        <v>92</v>
      </c>
      <c r="AM601">
        <v>228840401.88</v>
      </c>
      <c r="AN601" s="7">
        <v>2246</v>
      </c>
      <c r="AO601" s="1">
        <f t="shared" ref="AO601:AO612" si="167">AA601+AB601*$AO$576+AF601*AQ601+AG601*$AR$576</f>
        <v>8.338245977694338E-3</v>
      </c>
      <c r="AP601" s="8">
        <f t="shared" ref="AP601:AP612" si="168">100*(1-(1-AO601)^12)</f>
        <v>9.5595391835267218</v>
      </c>
      <c r="AQ601" s="50">
        <f>AQ600</f>
        <v>0.4</v>
      </c>
      <c r="AR601" s="15">
        <f t="shared" ref="AR601:AR612" si="169">B601/AP601-1</f>
        <v>-0.5658723218035786</v>
      </c>
      <c r="AS601" s="15">
        <f t="shared" ref="AS601:AS612" si="170">B601/D601-1</f>
        <v>-0.5886755723119188</v>
      </c>
      <c r="AT601">
        <f t="shared" ref="AT601:AT612" si="171">AQ601*AF601</f>
        <v>4.7108683178747604E-4</v>
      </c>
    </row>
    <row r="602" spans="1:46" x14ac:dyDescent="0.25">
      <c r="A602" t="s">
        <v>37</v>
      </c>
      <c r="B602">
        <v>7.6237970697784396</v>
      </c>
      <c r="C602">
        <v>9.2846424813150304E-3</v>
      </c>
      <c r="D602">
        <v>10.5898666025561</v>
      </c>
      <c r="E602">
        <v>-105.92360025465599</v>
      </c>
      <c r="F602" s="1">
        <v>0</v>
      </c>
      <c r="G602" s="1">
        <v>0</v>
      </c>
      <c r="H602">
        <v>4.9109953011210603</v>
      </c>
      <c r="I602">
        <v>-28.273795916957901</v>
      </c>
      <c r="J602">
        <v>-37.379535924838301</v>
      </c>
      <c r="K602">
        <v>-38.352849348266197</v>
      </c>
      <c r="L602">
        <v>15.088682050978999</v>
      </c>
      <c r="M602">
        <v>157.126271650993</v>
      </c>
      <c r="N602">
        <v>94.779203123376902</v>
      </c>
      <c r="O602">
        <v>61.9035627335589</v>
      </c>
      <c r="P602">
        <v>90520.909560214699</v>
      </c>
      <c r="Q602">
        <v>108083.013778409</v>
      </c>
      <c r="R602">
        <v>50.001479912731597</v>
      </c>
      <c r="S602">
        <v>636.65755708843096</v>
      </c>
      <c r="T602">
        <v>2.3880398665085501E-2</v>
      </c>
      <c r="U602">
        <v>2.6519284253652E-5</v>
      </c>
      <c r="V602">
        <v>0.99933989142930202</v>
      </c>
      <c r="W602" s="1">
        <v>0</v>
      </c>
      <c r="X602">
        <v>6.3358928644432903E-4</v>
      </c>
      <c r="Y602" s="1">
        <v>0</v>
      </c>
      <c r="Z602">
        <v>0.133103916414892</v>
      </c>
      <c r="AA602">
        <v>1.3208146460739101E-3</v>
      </c>
      <c r="AB602">
        <v>7.3897747285742504E-3</v>
      </c>
      <c r="AC602" s="1">
        <v>0</v>
      </c>
      <c r="AD602" s="1">
        <v>0</v>
      </c>
      <c r="AE602" s="3">
        <v>5.5233759236449E-4</v>
      </c>
      <c r="AF602" s="3">
        <v>2.48869322362678E-3</v>
      </c>
      <c r="AG602" s="3">
        <v>2.1635079745837899E-5</v>
      </c>
      <c r="AH602">
        <v>0.78725642911538796</v>
      </c>
      <c r="AI602">
        <v>0.135897748812535</v>
      </c>
      <c r="AJ602">
        <v>4614.6864890583502</v>
      </c>
      <c r="AK602" t="s">
        <v>93</v>
      </c>
      <c r="AL602" t="s">
        <v>94</v>
      </c>
      <c r="AM602">
        <v>708054554.58000004</v>
      </c>
      <c r="AN602" s="7">
        <v>7822</v>
      </c>
      <c r="AO602" s="1">
        <f t="shared" si="167"/>
        <v>8.9670891912414473E-3</v>
      </c>
      <c r="AP602" s="8">
        <f t="shared" si="168"/>
        <v>10.245356885420565</v>
      </c>
      <c r="AQ602" s="50">
        <f t="shared" ref="AQ602:AQ612" si="172">AQ601</f>
        <v>0.4</v>
      </c>
      <c r="AR602" s="15">
        <f t="shared" si="169"/>
        <v>-0.25587784251544032</v>
      </c>
      <c r="AS602" s="15">
        <f t="shared" si="170"/>
        <v>-0.28008563696748867</v>
      </c>
      <c r="AT602">
        <f t="shared" si="171"/>
        <v>9.9547728945071213E-4</v>
      </c>
    </row>
    <row r="603" spans="1:46" x14ac:dyDescent="0.25">
      <c r="A603" t="s">
        <v>37</v>
      </c>
      <c r="B603">
        <v>9.2583025661173703</v>
      </c>
      <c r="C603">
        <v>9.2691339392577208E-3</v>
      </c>
      <c r="D603">
        <v>10.573069767507199</v>
      </c>
      <c r="E603">
        <v>-79.506576543630203</v>
      </c>
      <c r="F603" s="1">
        <v>0</v>
      </c>
      <c r="G603" s="1">
        <v>0</v>
      </c>
      <c r="H603">
        <v>5.1732745788164296</v>
      </c>
      <c r="I603">
        <v>-5.1540154914498801</v>
      </c>
      <c r="J603">
        <v>-7.1638978865750698</v>
      </c>
      <c r="K603">
        <v>-16.5031857971451</v>
      </c>
      <c r="L603">
        <v>39.805636228729298</v>
      </c>
      <c r="M603">
        <v>153.25380091557301</v>
      </c>
      <c r="N603">
        <v>92.885265856704805</v>
      </c>
      <c r="O603">
        <v>58.092550258857699</v>
      </c>
      <c r="P603">
        <v>87011.406400155494</v>
      </c>
      <c r="Q603">
        <v>107000.754058267</v>
      </c>
      <c r="R603">
        <v>49.997894279513602</v>
      </c>
      <c r="S603">
        <v>630.14755774865296</v>
      </c>
      <c r="T603">
        <v>4.4083278757867099E-2</v>
      </c>
      <c r="U603">
        <v>3.9027379496368902E-4</v>
      </c>
      <c r="V603">
        <v>0.99874604218685203</v>
      </c>
      <c r="W603" s="1">
        <v>0</v>
      </c>
      <c r="X603">
        <v>8.6368401818381804E-4</v>
      </c>
      <c r="Y603" s="1">
        <v>0</v>
      </c>
      <c r="Z603">
        <v>0.35003660418057397</v>
      </c>
      <c r="AA603">
        <v>1.3342317438733401E-3</v>
      </c>
      <c r="AB603">
        <v>6.8663888133589802E-3</v>
      </c>
      <c r="AC603" s="1">
        <v>0</v>
      </c>
      <c r="AD603" s="1">
        <v>0</v>
      </c>
      <c r="AE603" s="3">
        <v>1.01946608296723E-3</v>
      </c>
      <c r="AF603" s="3">
        <v>3.8031804106960399E-3</v>
      </c>
      <c r="AG603" s="3">
        <v>4.8850762442140898E-5</v>
      </c>
      <c r="AH603">
        <v>1.3061717915322</v>
      </c>
      <c r="AI603">
        <v>0.214962547233952</v>
      </c>
      <c r="AJ603">
        <v>6781.0091411765798</v>
      </c>
      <c r="AK603" t="s">
        <v>95</v>
      </c>
      <c r="AL603" t="s">
        <v>96</v>
      </c>
      <c r="AM603">
        <v>2014401069.5699999</v>
      </c>
      <c r="AN603" s="7">
        <v>23151</v>
      </c>
      <c r="AO603" s="1">
        <f t="shared" si="167"/>
        <v>9.0352538401748377E-3</v>
      </c>
      <c r="AP603" s="8">
        <f t="shared" si="168"/>
        <v>10.31941028655986</v>
      </c>
      <c r="AQ603" s="50">
        <f t="shared" si="172"/>
        <v>0.4</v>
      </c>
      <c r="AR603" s="15">
        <f t="shared" si="169"/>
        <v>-0.10282639133211813</v>
      </c>
      <c r="AS603" s="15">
        <f t="shared" si="170"/>
        <v>-0.12435056519066268</v>
      </c>
      <c r="AT603">
        <f t="shared" si="171"/>
        <v>1.5212721642784161E-3</v>
      </c>
    </row>
    <row r="604" spans="1:46" x14ac:dyDescent="0.25">
      <c r="A604" t="s">
        <v>37</v>
      </c>
      <c r="B604">
        <v>9.3675320754349691</v>
      </c>
      <c r="C604">
        <v>1.02483162322682E-2</v>
      </c>
      <c r="D604">
        <v>11.627937512827099</v>
      </c>
      <c r="E604">
        <v>-55.121665608054698</v>
      </c>
      <c r="F604" s="1">
        <v>0</v>
      </c>
      <c r="G604" s="1">
        <v>0</v>
      </c>
      <c r="H604">
        <v>5.3770062686668796</v>
      </c>
      <c r="I604">
        <v>18.837420090786502</v>
      </c>
      <c r="J604">
        <v>22.725546441141599</v>
      </c>
      <c r="K604">
        <v>6.9738611778990096</v>
      </c>
      <c r="L604">
        <v>65.225720887706601</v>
      </c>
      <c r="M604">
        <v>153.97865177201501</v>
      </c>
      <c r="N604">
        <v>91.500802471461498</v>
      </c>
      <c r="O604">
        <v>54.476436271994203</v>
      </c>
      <c r="P604">
        <v>84020.618257619601</v>
      </c>
      <c r="Q604">
        <v>103999.50946754801</v>
      </c>
      <c r="R604">
        <v>49.9892011035965</v>
      </c>
      <c r="S604">
        <v>625.77493535594294</v>
      </c>
      <c r="T604">
        <v>4.0296539158880297E-2</v>
      </c>
      <c r="U604">
        <v>6.1144681670072796E-4</v>
      </c>
      <c r="V604">
        <v>0.99855845299358703</v>
      </c>
      <c r="W604">
        <v>3.3195637478581197E-5</v>
      </c>
      <c r="X604">
        <v>7.9690455223327904E-4</v>
      </c>
      <c r="Y604" s="1">
        <v>0</v>
      </c>
      <c r="Z604">
        <v>0.49035905533214502</v>
      </c>
      <c r="AA604">
        <v>1.4033960682462499E-3</v>
      </c>
      <c r="AB604">
        <v>6.9290742379279902E-3</v>
      </c>
      <c r="AC604" s="1">
        <v>0</v>
      </c>
      <c r="AD604" s="1">
        <v>0</v>
      </c>
      <c r="AE604" s="3">
        <v>1.8289169471691401E-3</v>
      </c>
      <c r="AF604" s="3">
        <v>5.0412669271416898E-3</v>
      </c>
      <c r="AG604" s="3">
        <v>8.6758755923639505E-5</v>
      </c>
      <c r="AH604">
        <v>1.6868918599182701</v>
      </c>
      <c r="AI604">
        <v>0.27291534760583303</v>
      </c>
      <c r="AJ604">
        <v>8387.0428581736505</v>
      </c>
      <c r="AK604" t="s">
        <v>97</v>
      </c>
      <c r="AL604" t="s">
        <v>98</v>
      </c>
      <c r="AM604">
        <v>6519579873.6999998</v>
      </c>
      <c r="AN604" s="7">
        <v>77595</v>
      </c>
      <c r="AO604" s="1">
        <f t="shared" si="167"/>
        <v>9.6560696532381179E-3</v>
      </c>
      <c r="AP604" s="8">
        <f t="shared" si="168"/>
        <v>10.991285162313591</v>
      </c>
      <c r="AQ604" s="50">
        <f t="shared" si="172"/>
        <v>0.4</v>
      </c>
      <c r="AR604" s="15">
        <f t="shared" si="169"/>
        <v>-0.14773095801809155</v>
      </c>
      <c r="AS604" s="15">
        <f t="shared" si="170"/>
        <v>-0.19439435711609343</v>
      </c>
      <c r="AT604">
        <f t="shared" si="171"/>
        <v>2.0165067708566762E-3</v>
      </c>
    </row>
    <row r="605" spans="1:46" x14ac:dyDescent="0.25">
      <c r="A605" t="s">
        <v>37</v>
      </c>
      <c r="B605">
        <v>10.012055627168399</v>
      </c>
      <c r="C605">
        <v>1.08254858618612E-2</v>
      </c>
      <c r="D605">
        <v>12.2443636128616</v>
      </c>
      <c r="E605">
        <v>-39.064204085175099</v>
      </c>
      <c r="F605" s="1">
        <v>0</v>
      </c>
      <c r="G605" s="1">
        <v>0</v>
      </c>
      <c r="H605">
        <v>5.5306795826397197</v>
      </c>
      <c r="I605">
        <v>42.196182189916001</v>
      </c>
      <c r="J605">
        <v>44.664858423676399</v>
      </c>
      <c r="K605">
        <v>24.667767424692101</v>
      </c>
      <c r="L605">
        <v>89.877675959795994</v>
      </c>
      <c r="M605">
        <v>155.27489458161099</v>
      </c>
      <c r="N605">
        <v>91.539852164015599</v>
      </c>
      <c r="O605">
        <v>52.859874773180003</v>
      </c>
      <c r="P605">
        <v>81825.990646201797</v>
      </c>
      <c r="Q605">
        <v>99545.615868801993</v>
      </c>
      <c r="R605">
        <v>49.9999328946544</v>
      </c>
      <c r="S605">
        <v>635.45799709949097</v>
      </c>
      <c r="T605">
        <v>4.30859604891815E-2</v>
      </c>
      <c r="U605">
        <v>9.9924493715382095E-4</v>
      </c>
      <c r="V605">
        <v>0.99798346314363295</v>
      </c>
      <c r="W605">
        <v>8.0390563088243399E-5</v>
      </c>
      <c r="X605">
        <v>9.3690135612434797E-4</v>
      </c>
      <c r="Y605" s="1">
        <v>0</v>
      </c>
      <c r="Z605">
        <v>0.48246454317561899</v>
      </c>
      <c r="AA605">
        <v>1.4317422370921701E-3</v>
      </c>
      <c r="AB605">
        <v>6.8552429705053299E-3</v>
      </c>
      <c r="AC605" s="1">
        <v>0</v>
      </c>
      <c r="AD605" s="1">
        <v>0</v>
      </c>
      <c r="AE605" s="3">
        <v>2.3646440144367798E-3</v>
      </c>
      <c r="AF605" s="3">
        <v>5.8009212713261002E-3</v>
      </c>
      <c r="AG605" s="3">
        <v>1.7369842070103099E-4</v>
      </c>
      <c r="AH605">
        <v>1.8880068357992701</v>
      </c>
      <c r="AI605">
        <v>0.30230063661103801</v>
      </c>
      <c r="AJ605">
        <v>10054.318601684599</v>
      </c>
      <c r="AK605" t="s">
        <v>99</v>
      </c>
      <c r="AL605" t="s">
        <v>100</v>
      </c>
      <c r="AM605">
        <v>13266611515.450001</v>
      </c>
      <c r="AN605" s="7">
        <v>162132</v>
      </c>
      <c r="AO605" s="1">
        <f t="shared" si="167"/>
        <v>9.9218294190774083E-3</v>
      </c>
      <c r="AP605" s="47">
        <f t="shared" si="168"/>
        <v>11.277489411106224</v>
      </c>
      <c r="AQ605" s="50">
        <f t="shared" si="172"/>
        <v>0.4</v>
      </c>
      <c r="AR605" s="49">
        <f t="shared" si="169"/>
        <v>-0.11220882040391089</v>
      </c>
      <c r="AS605" s="49">
        <f t="shared" si="170"/>
        <v>-0.18231310799594047</v>
      </c>
      <c r="AT605">
        <f t="shared" si="171"/>
        <v>2.3203685085304401E-3</v>
      </c>
    </row>
    <row r="606" spans="1:46" x14ac:dyDescent="0.25">
      <c r="A606" t="s">
        <v>37</v>
      </c>
      <c r="B606">
        <v>10.492331714401599</v>
      </c>
      <c r="C606">
        <v>1.15072666572492E-2</v>
      </c>
      <c r="D606">
        <v>12.967437098228499</v>
      </c>
      <c r="E606">
        <v>-24.768214382791101</v>
      </c>
      <c r="F606" s="1">
        <v>0</v>
      </c>
      <c r="G606" s="1">
        <v>0</v>
      </c>
      <c r="H606">
        <v>5.6784253351251897</v>
      </c>
      <c r="I606">
        <v>64.486526939223396</v>
      </c>
      <c r="J606">
        <v>66.955270636265695</v>
      </c>
      <c r="K606">
        <v>46.7669283630999</v>
      </c>
      <c r="L606">
        <v>113.73352590761201</v>
      </c>
      <c r="M606">
        <v>155.234855562869</v>
      </c>
      <c r="N606">
        <v>91.843861310852006</v>
      </c>
      <c r="O606">
        <v>52.987588154949499</v>
      </c>
      <c r="P606">
        <v>79156.5489483688</v>
      </c>
      <c r="Q606">
        <v>96045.797975510795</v>
      </c>
      <c r="R606">
        <v>50.006181570601399</v>
      </c>
      <c r="S606">
        <v>636.79202379435401</v>
      </c>
      <c r="T606">
        <v>4.4673629615148501E-2</v>
      </c>
      <c r="U606">
        <v>1.1501697646845799E-3</v>
      </c>
      <c r="V606">
        <v>0.99812819448156798</v>
      </c>
      <c r="W606">
        <v>7.9139731029187504E-5</v>
      </c>
      <c r="X606">
        <v>6.4249602271791403E-4</v>
      </c>
      <c r="Y606" s="1">
        <v>0</v>
      </c>
      <c r="Z606">
        <v>0.48596110875744403</v>
      </c>
      <c r="AA606">
        <v>1.4296700631622099E-3</v>
      </c>
      <c r="AB606">
        <v>6.7909078265411104E-3</v>
      </c>
      <c r="AC606" s="1">
        <v>0</v>
      </c>
      <c r="AD606" s="1">
        <v>0</v>
      </c>
      <c r="AE606" s="3">
        <v>2.8416169575200302E-3</v>
      </c>
      <c r="AF606" s="3">
        <v>6.0310188373405797E-3</v>
      </c>
      <c r="AG606" s="3">
        <v>4.4493661745006601E-4</v>
      </c>
      <c r="AH606">
        <v>1.93243096902236</v>
      </c>
      <c r="AI606">
        <v>0.312330208966486</v>
      </c>
      <c r="AJ606">
        <v>11303.3611993167</v>
      </c>
      <c r="AK606" t="s">
        <v>101</v>
      </c>
      <c r="AL606" t="s">
        <v>102</v>
      </c>
      <c r="AM606">
        <v>25276506679.84</v>
      </c>
      <c r="AN606" s="7">
        <v>319323</v>
      </c>
      <c r="AO606" s="1">
        <f t="shared" si="167"/>
        <v>9.9538946419854418E-3</v>
      </c>
      <c r="AP606" s="47">
        <f t="shared" si="168"/>
        <v>11.311964269348229</v>
      </c>
      <c r="AQ606" s="50">
        <f t="shared" si="172"/>
        <v>0.4</v>
      </c>
      <c r="AR606" s="49">
        <f t="shared" si="169"/>
        <v>-7.2457137896693058E-2</v>
      </c>
      <c r="AS606" s="49">
        <f t="shared" si="170"/>
        <v>-0.19087082243607167</v>
      </c>
      <c r="AT606">
        <f t="shared" si="171"/>
        <v>2.4124075349362321E-3</v>
      </c>
    </row>
    <row r="607" spans="1:46" x14ac:dyDescent="0.25">
      <c r="A607" t="s">
        <v>37</v>
      </c>
      <c r="B607">
        <v>10.9230442003982</v>
      </c>
      <c r="C607">
        <v>1.2048183802718999E-2</v>
      </c>
      <c r="D607">
        <v>13.5372255151864</v>
      </c>
      <c r="E607">
        <v>-14.592643226742601</v>
      </c>
      <c r="F607" s="1">
        <v>0</v>
      </c>
      <c r="G607" s="1">
        <v>0</v>
      </c>
      <c r="H607">
        <v>5.7957163558484401</v>
      </c>
      <c r="I607">
        <v>88.677471844392002</v>
      </c>
      <c r="J607">
        <v>89.450740186492297</v>
      </c>
      <c r="K607">
        <v>70.582506120733498</v>
      </c>
      <c r="L607">
        <v>138.80386188751299</v>
      </c>
      <c r="M607">
        <v>154.70400909447201</v>
      </c>
      <c r="N607">
        <v>92.016918260515894</v>
      </c>
      <c r="O607">
        <v>53.126000217502103</v>
      </c>
      <c r="P607">
        <v>77727.820610150695</v>
      </c>
      <c r="Q607">
        <v>93738.675195483695</v>
      </c>
      <c r="R607">
        <v>50.008526913720203</v>
      </c>
      <c r="S607">
        <v>639.85903607079297</v>
      </c>
      <c r="T607">
        <v>4.6066965531161998E-2</v>
      </c>
      <c r="U607">
        <v>9.2813590702454896E-4</v>
      </c>
      <c r="V607">
        <v>0.99805692380269595</v>
      </c>
      <c r="W607">
        <v>1.3449792972106001E-4</v>
      </c>
      <c r="X607">
        <v>8.8044236055755001E-4</v>
      </c>
      <c r="Y607" s="1">
        <v>0</v>
      </c>
      <c r="Z607">
        <v>0.47217849129379103</v>
      </c>
      <c r="AA607">
        <v>1.4248484870560199E-3</v>
      </c>
      <c r="AB607">
        <v>6.62711534571544E-3</v>
      </c>
      <c r="AC607" s="1">
        <v>0</v>
      </c>
      <c r="AD607" s="1">
        <v>0</v>
      </c>
      <c r="AE607" s="3">
        <v>3.1198575869636402E-3</v>
      </c>
      <c r="AF607" s="3">
        <v>6.2074607174052599E-3</v>
      </c>
      <c r="AG607" s="3">
        <v>8.7624584645685502E-4</v>
      </c>
      <c r="AH607">
        <v>1.9684538877097899</v>
      </c>
      <c r="AI607">
        <v>0.31120770361252997</v>
      </c>
      <c r="AJ607">
        <v>12259.4133422942</v>
      </c>
      <c r="AK607" t="s">
        <v>103</v>
      </c>
      <c r="AL607" t="s">
        <v>104</v>
      </c>
      <c r="AM607">
        <v>36768912356.169998</v>
      </c>
      <c r="AN607" s="7">
        <v>473047</v>
      </c>
      <c r="AO607" s="1">
        <f t="shared" si="167"/>
        <v>9.872236585162019E-3</v>
      </c>
      <c r="AP607" s="47">
        <f t="shared" si="168"/>
        <v>11.224145585467305</v>
      </c>
      <c r="AQ607" s="50">
        <f t="shared" si="172"/>
        <v>0.4</v>
      </c>
      <c r="AR607" s="49">
        <f t="shared" si="169"/>
        <v>-2.6826218777753708E-2</v>
      </c>
      <c r="AS607" s="49">
        <f t="shared" si="170"/>
        <v>-0.1931105684732477</v>
      </c>
      <c r="AT607">
        <f t="shared" si="171"/>
        <v>2.482984286962104E-3</v>
      </c>
    </row>
    <row r="608" spans="1:46" x14ac:dyDescent="0.25">
      <c r="A608" t="s">
        <v>37</v>
      </c>
      <c r="B608">
        <v>11.3578089218631</v>
      </c>
      <c r="C608">
        <v>1.2654593929461199E-2</v>
      </c>
      <c r="D608">
        <v>14.171935707688</v>
      </c>
      <c r="E608">
        <v>-5.2947196768400202</v>
      </c>
      <c r="F608" s="1">
        <v>0</v>
      </c>
      <c r="G608" s="1">
        <v>0</v>
      </c>
      <c r="H608">
        <v>5.9227189804403704</v>
      </c>
      <c r="I608">
        <v>112.669685333473</v>
      </c>
      <c r="J608">
        <v>112.147155299619</v>
      </c>
      <c r="K608">
        <v>95.651521459452496</v>
      </c>
      <c r="L608">
        <v>163.33357692894401</v>
      </c>
      <c r="M608">
        <v>153.112758220008</v>
      </c>
      <c r="N608">
        <v>92.190802165862394</v>
      </c>
      <c r="O608">
        <v>54.031688260651897</v>
      </c>
      <c r="P608">
        <v>76938.589358184894</v>
      </c>
      <c r="Q608">
        <v>92625.859814738695</v>
      </c>
      <c r="R608">
        <v>50.011608096044803</v>
      </c>
      <c r="S608">
        <v>640.68102697777795</v>
      </c>
      <c r="T608">
        <v>5.1057817084995703E-2</v>
      </c>
      <c r="U608">
        <v>9.5140047316534602E-4</v>
      </c>
      <c r="V608">
        <v>0.99799905240565701</v>
      </c>
      <c r="W608">
        <v>1.87276789203004E-4</v>
      </c>
      <c r="X608">
        <v>8.6227033197372905E-4</v>
      </c>
      <c r="Y608" s="1">
        <v>0</v>
      </c>
      <c r="Z608">
        <v>0.46707842152066698</v>
      </c>
      <c r="AA608">
        <v>1.4047256019619999E-3</v>
      </c>
      <c r="AB608">
        <v>6.5031418743368499E-3</v>
      </c>
      <c r="AC608" s="1">
        <v>0</v>
      </c>
      <c r="AD608" s="1">
        <v>0</v>
      </c>
      <c r="AE608" s="3">
        <v>3.2754618204667101E-3</v>
      </c>
      <c r="AF608" s="3">
        <v>6.0663804132127198E-3</v>
      </c>
      <c r="AG608" s="3">
        <v>1.4711910293937699E-3</v>
      </c>
      <c r="AH608">
        <v>1.94202741298265</v>
      </c>
      <c r="AI608">
        <v>0.30137303423488698</v>
      </c>
      <c r="AJ608">
        <v>13292.7386792575</v>
      </c>
      <c r="AK608" t="s">
        <v>105</v>
      </c>
      <c r="AL608" t="s">
        <v>106</v>
      </c>
      <c r="AM608">
        <v>47179820134.690002</v>
      </c>
      <c r="AN608" s="7">
        <v>613214</v>
      </c>
      <c r="AO608" s="1">
        <f t="shared" si="167"/>
        <v>9.684105454150254E-3</v>
      </c>
      <c r="AP608" s="47">
        <f t="shared" si="168"/>
        <v>11.021517594050501</v>
      </c>
      <c r="AQ608" s="50">
        <f t="shared" si="172"/>
        <v>0.4</v>
      </c>
      <c r="AR608" s="49">
        <f t="shared" si="169"/>
        <v>3.0512252504512727E-2</v>
      </c>
      <c r="AS608" s="49">
        <f t="shared" si="170"/>
        <v>-0.19857038896234136</v>
      </c>
      <c r="AT608">
        <f t="shared" si="171"/>
        <v>2.4265521652850879E-3</v>
      </c>
    </row>
    <row r="609" spans="1:46" x14ac:dyDescent="0.25">
      <c r="A609" t="s">
        <v>37</v>
      </c>
      <c r="B609">
        <v>11.569735053218899</v>
      </c>
      <c r="C609">
        <v>1.30239867431489E-2</v>
      </c>
      <c r="D609">
        <v>14.556471211298099</v>
      </c>
      <c r="E609">
        <v>5.4939828063508402</v>
      </c>
      <c r="F609" s="1">
        <v>0</v>
      </c>
      <c r="G609" s="1">
        <v>0</v>
      </c>
      <c r="H609">
        <v>6.0976509540315904</v>
      </c>
      <c r="I609">
        <v>135.795416345505</v>
      </c>
      <c r="J609">
        <v>134.494687494159</v>
      </c>
      <c r="K609">
        <v>119.79134426905</v>
      </c>
      <c r="L609">
        <v>188.025698220641</v>
      </c>
      <c r="M609">
        <v>152.38344877933901</v>
      </c>
      <c r="N609">
        <v>91.861211787510101</v>
      </c>
      <c r="O609">
        <v>54.456725330788501</v>
      </c>
      <c r="P609">
        <v>74337.272184860398</v>
      </c>
      <c r="Q609">
        <v>89826.014115418206</v>
      </c>
      <c r="R609">
        <v>50.018675907206699</v>
      </c>
      <c r="S609">
        <v>640.09559810094902</v>
      </c>
      <c r="T609">
        <v>4.26975415243048E-2</v>
      </c>
      <c r="U609">
        <v>1.0466241594699801E-3</v>
      </c>
      <c r="V609">
        <v>0.99771121199898605</v>
      </c>
      <c r="W609">
        <v>2.34469172881556E-4</v>
      </c>
      <c r="X609">
        <v>1.0076946686616E-3</v>
      </c>
      <c r="Y609" s="1">
        <v>0</v>
      </c>
      <c r="Z609">
        <v>0.443492355688486</v>
      </c>
      <c r="AA609">
        <v>1.4047587747523301E-3</v>
      </c>
      <c r="AB609">
        <v>6.3425632007196101E-3</v>
      </c>
      <c r="AC609" s="1">
        <v>0</v>
      </c>
      <c r="AD609" s="1">
        <v>0</v>
      </c>
      <c r="AE609" s="3">
        <v>3.3049972332948102E-3</v>
      </c>
      <c r="AF609" s="3">
        <v>6.0035734096013397E-3</v>
      </c>
      <c r="AG609" s="3">
        <v>1.9715924165429098E-3</v>
      </c>
      <c r="AH609">
        <v>1.9139790326588499</v>
      </c>
      <c r="AI609">
        <v>0.29455447053136102</v>
      </c>
      <c r="AJ609">
        <v>14578.078628658201</v>
      </c>
      <c r="AK609" t="s">
        <v>107</v>
      </c>
      <c r="AL609" t="s">
        <v>108</v>
      </c>
      <c r="AM609">
        <v>43942768694.82</v>
      </c>
      <c r="AN609" s="7">
        <v>591127</v>
      </c>
      <c r="AO609" s="1">
        <f t="shared" si="167"/>
        <v>9.514495019240515E-3</v>
      </c>
      <c r="AP609" s="47">
        <f t="shared" si="168"/>
        <v>10.838474142704813</v>
      </c>
      <c r="AQ609" s="50">
        <f t="shared" si="172"/>
        <v>0.4</v>
      </c>
      <c r="AR609" s="49">
        <f t="shared" si="169"/>
        <v>6.7468990642588267E-2</v>
      </c>
      <c r="AS609" s="49">
        <f t="shared" si="170"/>
        <v>-0.20518270635269253</v>
      </c>
      <c r="AT609">
        <f t="shared" si="171"/>
        <v>2.4014293638405359E-3</v>
      </c>
    </row>
    <row r="610" spans="1:46" x14ac:dyDescent="0.25">
      <c r="A610" t="s">
        <v>37</v>
      </c>
      <c r="B610">
        <v>11.300937032249999</v>
      </c>
      <c r="C610">
        <v>1.3204268232736001E-2</v>
      </c>
      <c r="D610">
        <v>14.743569020510201</v>
      </c>
      <c r="E610">
        <v>13.607473242909901</v>
      </c>
      <c r="F610" s="1">
        <v>0</v>
      </c>
      <c r="G610" s="1">
        <v>0</v>
      </c>
      <c r="H610">
        <v>6.2435706005811999</v>
      </c>
      <c r="I610">
        <v>159.39567917514</v>
      </c>
      <c r="J610">
        <v>155.691127402815</v>
      </c>
      <c r="K610">
        <v>143.14030645747499</v>
      </c>
      <c r="L610">
        <v>212.618354866158</v>
      </c>
      <c r="M610">
        <v>151.35544108979499</v>
      </c>
      <c r="N610">
        <v>92.153449719106604</v>
      </c>
      <c r="O610">
        <v>55.104981173833899</v>
      </c>
      <c r="P610">
        <v>72820.023164440106</v>
      </c>
      <c r="Q610">
        <v>88102.642562797206</v>
      </c>
      <c r="R610">
        <v>50.029520120068099</v>
      </c>
      <c r="S610">
        <v>642.03447123994601</v>
      </c>
      <c r="T610">
        <v>4.2581572475800203E-2</v>
      </c>
      <c r="U610">
        <v>1.1454131581273099E-3</v>
      </c>
      <c r="V610">
        <v>0.99744781528411397</v>
      </c>
      <c r="W610">
        <v>2.6192338555765601E-4</v>
      </c>
      <c r="X610">
        <v>1.14484817220045E-3</v>
      </c>
      <c r="Y610" s="1">
        <v>0</v>
      </c>
      <c r="Z610">
        <v>0.434680492128725</v>
      </c>
      <c r="AA610">
        <v>1.40353390390684E-3</v>
      </c>
      <c r="AB610">
        <v>6.2405705967014001E-3</v>
      </c>
      <c r="AC610" s="1">
        <v>0</v>
      </c>
      <c r="AD610" s="1">
        <v>0</v>
      </c>
      <c r="AE610" s="3">
        <v>3.1993852610007799E-3</v>
      </c>
      <c r="AF610" s="3">
        <v>5.9604941394233299E-3</v>
      </c>
      <c r="AG610" s="3">
        <v>2.3607000131255999E-3</v>
      </c>
      <c r="AH610">
        <v>1.91894958927992</v>
      </c>
      <c r="AI610">
        <v>0.29690770851298798</v>
      </c>
      <c r="AJ610">
        <v>15819.8161600772</v>
      </c>
      <c r="AK610" t="s">
        <v>109</v>
      </c>
      <c r="AL610" t="s">
        <v>110</v>
      </c>
      <c r="AM610">
        <v>38915093199.099998</v>
      </c>
      <c r="AN610" s="7">
        <v>534401</v>
      </c>
      <c r="AO610" s="1">
        <f t="shared" si="167"/>
        <v>9.4042450967074323E-3</v>
      </c>
      <c r="AP610" s="47">
        <f t="shared" si="168"/>
        <v>10.719307473992433</v>
      </c>
      <c r="AQ610" s="50">
        <f t="shared" si="172"/>
        <v>0.4</v>
      </c>
      <c r="AR610" s="49">
        <f t="shared" si="169"/>
        <v>5.425999390993641E-2</v>
      </c>
      <c r="AS610" s="49">
        <f t="shared" si="170"/>
        <v>-0.23350058479538149</v>
      </c>
      <c r="AT610">
        <f t="shared" si="171"/>
        <v>2.3841976557693323E-3</v>
      </c>
    </row>
    <row r="611" spans="1:46" x14ac:dyDescent="0.25">
      <c r="A611" t="s">
        <v>37</v>
      </c>
      <c r="B611">
        <v>11.309052317629799</v>
      </c>
      <c r="C611">
        <v>1.30154420259623E-2</v>
      </c>
      <c r="D611">
        <v>14.547594089128699</v>
      </c>
      <c r="E611">
        <v>24.715467618556598</v>
      </c>
      <c r="F611" s="1">
        <v>0</v>
      </c>
      <c r="G611" s="1">
        <v>0</v>
      </c>
      <c r="H611">
        <v>6.45037941570867</v>
      </c>
      <c r="I611">
        <v>183.827285428571</v>
      </c>
      <c r="J611">
        <v>176.75518057458299</v>
      </c>
      <c r="K611">
        <v>171.80331969196399</v>
      </c>
      <c r="L611">
        <v>237.307394959763</v>
      </c>
      <c r="M611">
        <v>146.32120133916601</v>
      </c>
      <c r="N611">
        <v>91.914739665604998</v>
      </c>
      <c r="O611">
        <v>58.144859402207402</v>
      </c>
      <c r="P611">
        <v>72317.525237536</v>
      </c>
      <c r="Q611">
        <v>88879.745877232301</v>
      </c>
      <c r="R611">
        <v>50.035382219585998</v>
      </c>
      <c r="S611">
        <v>634.15315143391695</v>
      </c>
      <c r="T611">
        <v>3.6519424204458001E-2</v>
      </c>
      <c r="U611">
        <v>1.5438764515027E-3</v>
      </c>
      <c r="V611">
        <v>0.99724456366875602</v>
      </c>
      <c r="W611">
        <v>2.1736137951371701E-4</v>
      </c>
      <c r="X611">
        <v>9.9419850022751193E-4</v>
      </c>
      <c r="Y611" s="1">
        <v>0</v>
      </c>
      <c r="Z611">
        <v>0.40248256127906501</v>
      </c>
      <c r="AA611">
        <v>1.32259836990998E-3</v>
      </c>
      <c r="AB611">
        <v>6.1609119051493199E-3</v>
      </c>
      <c r="AC611" s="1">
        <v>0</v>
      </c>
      <c r="AD611" s="1">
        <v>0</v>
      </c>
      <c r="AE611" s="3">
        <v>2.7728051576410102E-3</v>
      </c>
      <c r="AF611" s="3">
        <v>5.2042257116437802E-3</v>
      </c>
      <c r="AG611" s="3">
        <v>2.75908305854049E-3</v>
      </c>
      <c r="AH611">
        <v>1.7042816112082799</v>
      </c>
      <c r="AI611">
        <v>0.25145339408377898</v>
      </c>
      <c r="AJ611">
        <v>17346.2865672716</v>
      </c>
      <c r="AK611" t="s">
        <v>111</v>
      </c>
      <c r="AL611" t="s">
        <v>112</v>
      </c>
      <c r="AM611">
        <v>24450266012.709999</v>
      </c>
      <c r="AN611" s="7">
        <v>338096</v>
      </c>
      <c r="AO611" s="1">
        <f t="shared" si="167"/>
        <v>8.9491093692018794E-3</v>
      </c>
      <c r="AP611" s="47">
        <f t="shared" si="168"/>
        <v>10.225814444023529</v>
      </c>
      <c r="AQ611" s="50">
        <f t="shared" si="172"/>
        <v>0.4</v>
      </c>
      <c r="AR611" s="49">
        <f t="shared" si="169"/>
        <v>0.10593169664244861</v>
      </c>
      <c r="AS611" s="49">
        <f t="shared" si="170"/>
        <v>-0.22261700124827077</v>
      </c>
      <c r="AT611">
        <f t="shared" si="171"/>
        <v>2.0816902846575122E-3</v>
      </c>
    </row>
    <row r="612" spans="1:46" x14ac:dyDescent="0.25">
      <c r="A612" t="s">
        <v>37</v>
      </c>
      <c r="B612">
        <v>11.210145380022499</v>
      </c>
      <c r="C612">
        <v>1.26185411837407E-2</v>
      </c>
      <c r="D612">
        <v>14.134320191884401</v>
      </c>
      <c r="E612">
        <v>38.7386190939689</v>
      </c>
      <c r="F612" s="1">
        <v>0</v>
      </c>
      <c r="G612" s="1">
        <v>0</v>
      </c>
      <c r="H612">
        <v>6.7207886755872099</v>
      </c>
      <c r="I612">
        <v>229.528141611286</v>
      </c>
      <c r="J612">
        <v>208.332651770284</v>
      </c>
      <c r="K612">
        <v>221.13274399568701</v>
      </c>
      <c r="L612">
        <v>283.22101556548802</v>
      </c>
      <c r="M612">
        <v>138.26221644953301</v>
      </c>
      <c r="N612">
        <v>93.196139527586794</v>
      </c>
      <c r="O612">
        <v>63.811320649177901</v>
      </c>
      <c r="P612">
        <v>71905.335988365594</v>
      </c>
      <c r="Q612">
        <v>88260.339747671896</v>
      </c>
      <c r="R612">
        <v>50.004730567733802</v>
      </c>
      <c r="S612">
        <v>628.46161842168499</v>
      </c>
      <c r="T612">
        <v>2.0080902165765802E-2</v>
      </c>
      <c r="U612">
        <v>2.0597948493410001E-3</v>
      </c>
      <c r="V612">
        <v>0.99678994337488702</v>
      </c>
      <c r="W612">
        <v>1.9698824712874801E-4</v>
      </c>
      <c r="X612">
        <v>9.53273528643191E-4</v>
      </c>
      <c r="Y612" s="1">
        <v>0</v>
      </c>
      <c r="Z612">
        <v>0.33820399510433902</v>
      </c>
      <c r="AA612">
        <v>1.18141113977448E-3</v>
      </c>
      <c r="AB612">
        <v>6.0421320318504203E-3</v>
      </c>
      <c r="AC612" s="1">
        <v>0</v>
      </c>
      <c r="AD612" s="1">
        <v>0</v>
      </c>
      <c r="AE612" s="3">
        <v>2.1960685374043799E-3</v>
      </c>
      <c r="AF612" s="3">
        <v>4.1533279364656802E-3</v>
      </c>
      <c r="AG612" s="3">
        <v>3.19884444799626E-3</v>
      </c>
      <c r="AH612">
        <v>1.4479182251951901</v>
      </c>
      <c r="AI612">
        <v>0.204322598373568</v>
      </c>
      <c r="AJ612">
        <v>19067.9569807197</v>
      </c>
      <c r="AK612" t="s">
        <v>113</v>
      </c>
      <c r="AL612" t="s">
        <v>114</v>
      </c>
      <c r="AM612">
        <v>31643740735.080002</v>
      </c>
      <c r="AN612" s="7">
        <v>440075</v>
      </c>
      <c r="AO612" s="1">
        <f t="shared" si="167"/>
        <v>8.2806611430261308E-3</v>
      </c>
      <c r="AP612" s="47">
        <f t="shared" si="168"/>
        <v>9.4964975754796672</v>
      </c>
      <c r="AQ612" s="50">
        <f t="shared" si="172"/>
        <v>0.4</v>
      </c>
      <c r="AR612" s="49">
        <f t="shared" si="169"/>
        <v>0.1804505072446434</v>
      </c>
      <c r="AS612" s="49">
        <f t="shared" si="170"/>
        <v>-0.20688471551259291</v>
      </c>
      <c r="AT612">
        <f t="shared" si="171"/>
        <v>1.6613311745862721E-3</v>
      </c>
    </row>
    <row r="613" spans="1:46" x14ac:dyDescent="0.25">
      <c r="AO613" s="1"/>
      <c r="AP613" s="47"/>
      <c r="AQ613" s="50"/>
      <c r="AR613" s="49"/>
      <c r="AS613" s="49"/>
    </row>
    <row r="614" spans="1:46" x14ac:dyDescent="0.25">
      <c r="AO614" s="1"/>
      <c r="AP614" s="47"/>
      <c r="AQ614" s="50"/>
      <c r="AR614" s="49"/>
      <c r="AS614" s="49"/>
    </row>
    <row r="615" spans="1:46" x14ac:dyDescent="0.25">
      <c r="AO615" s="1"/>
      <c r="AP615" s="47"/>
      <c r="AQ615" s="50"/>
      <c r="AR615" s="49"/>
      <c r="AS615" s="49"/>
    </row>
    <row r="616" spans="1:46" x14ac:dyDescent="0.25">
      <c r="AO616" s="1"/>
      <c r="AP616" s="47"/>
      <c r="AQ616" s="50"/>
      <c r="AR616" s="49"/>
      <c r="AS616" s="49"/>
    </row>
    <row r="617" spans="1:46" x14ac:dyDescent="0.25">
      <c r="AO617" s="1"/>
      <c r="AP617" s="47"/>
      <c r="AQ617" s="50"/>
      <c r="AR617" s="49"/>
      <c r="AS617" s="49"/>
    </row>
    <row r="618" spans="1:46" x14ac:dyDescent="0.25">
      <c r="AO618" s="1"/>
      <c r="AP618" s="47"/>
      <c r="AQ618" s="50"/>
      <c r="AR618" s="49"/>
      <c r="AS618" s="49"/>
    </row>
    <row r="619" spans="1:46" x14ac:dyDescent="0.25">
      <c r="AO619" s="1"/>
      <c r="AP619" s="47"/>
      <c r="AQ619" s="50"/>
      <c r="AR619" s="49"/>
      <c r="AS619" s="49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Q250"/>
  <sheetViews>
    <sheetView topLeftCell="U122" zoomScale="80" zoomScaleNormal="80" workbookViewId="0">
      <pane xSplit="9525" ySplit="2580" topLeftCell="AU140"/>
      <selection activeCell="H211" sqref="A211:XFD211"/>
      <selection pane="topRight" activeCell="AP118" sqref="AP118"/>
      <selection pane="bottomLeft" activeCell="U205" sqref="U205"/>
      <selection pane="bottomRight" activeCell="AP127" sqref="AP127"/>
    </sheetView>
  </sheetViews>
  <sheetFormatPr defaultRowHeight="15" x14ac:dyDescent="0.25"/>
  <cols>
    <col min="31" max="32" width="9.140625" style="3"/>
  </cols>
  <sheetData>
    <row r="2" spans="1:43" x14ac:dyDescent="0.25">
      <c r="A2" t="s">
        <v>0</v>
      </c>
      <c r="B2" t="s">
        <v>1</v>
      </c>
      <c r="C2" t="s">
        <v>2</v>
      </c>
      <c r="D2" t="s">
        <v>3</v>
      </c>
      <c r="E2" t="s">
        <v>5</v>
      </c>
      <c r="F2" t="s">
        <v>6</v>
      </c>
      <c r="G2" t="s">
        <v>208</v>
      </c>
      <c r="H2" t="s">
        <v>7</v>
      </c>
      <c r="I2" t="s">
        <v>8</v>
      </c>
      <c r="J2" t="s">
        <v>134</v>
      </c>
      <c r="K2" t="s">
        <v>143</v>
      </c>
      <c r="L2" t="s">
        <v>9</v>
      </c>
      <c r="M2" t="s">
        <v>10</v>
      </c>
      <c r="N2" t="s">
        <v>11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120</v>
      </c>
      <c r="AD2" t="s">
        <v>28</v>
      </c>
      <c r="AE2" s="3" t="s">
        <v>29</v>
      </c>
      <c r="AF2" s="3" t="s">
        <v>233</v>
      </c>
      <c r="AG2" t="s">
        <v>30</v>
      </c>
      <c r="AH2" t="s">
        <v>31</v>
      </c>
      <c r="AI2" t="s">
        <v>32</v>
      </c>
      <c r="AJ2" t="s">
        <v>33</v>
      </c>
      <c r="AK2" t="s">
        <v>34</v>
      </c>
      <c r="AL2" t="s">
        <v>35</v>
      </c>
      <c r="AM2" t="s">
        <v>36</v>
      </c>
      <c r="AO2" t="s">
        <v>256</v>
      </c>
    </row>
    <row r="3" spans="1:43" x14ac:dyDescent="0.25">
      <c r="A3" t="s">
        <v>37</v>
      </c>
      <c r="B3">
        <v>0.371830425604746</v>
      </c>
      <c r="C3">
        <v>4.2762249392831199E-4</v>
      </c>
      <c r="D3">
        <v>0.51194182877790595</v>
      </c>
      <c r="E3">
        <v>-61.806200853679002</v>
      </c>
      <c r="F3" s="1">
        <v>0</v>
      </c>
      <c r="G3" s="1">
        <v>0</v>
      </c>
      <c r="H3">
        <v>4.2786245495456097</v>
      </c>
      <c r="I3">
        <v>-56.686924431910199</v>
      </c>
      <c r="J3">
        <v>-132.53794417691</v>
      </c>
      <c r="K3">
        <v>-57.005460445788799</v>
      </c>
      <c r="L3">
        <v>-39.781664333211303</v>
      </c>
      <c r="M3">
        <v>1</v>
      </c>
      <c r="N3">
        <v>96.810347052831702</v>
      </c>
      <c r="O3">
        <v>96.448669508468896</v>
      </c>
      <c r="P3">
        <v>236204.134132329</v>
      </c>
      <c r="Q3">
        <v>282656.34607108298</v>
      </c>
      <c r="R3">
        <v>84.415360854014594</v>
      </c>
      <c r="S3">
        <v>694.59951833326602</v>
      </c>
      <c r="T3">
        <v>0.739046286211266</v>
      </c>
      <c r="U3">
        <v>0.22284444078738999</v>
      </c>
      <c r="V3" s="1">
        <v>0</v>
      </c>
      <c r="W3">
        <v>0.34216611626080101</v>
      </c>
      <c r="X3">
        <v>0.43498944295180803</v>
      </c>
      <c r="Y3" s="1">
        <v>0</v>
      </c>
      <c r="Z3" s="1">
        <v>0</v>
      </c>
      <c r="AA3">
        <v>2.6435694425778301E-4</v>
      </c>
      <c r="AB3" s="1">
        <v>1.6448733697415799E-4</v>
      </c>
      <c r="AC3" s="1">
        <v>0</v>
      </c>
      <c r="AD3" s="1">
        <v>0</v>
      </c>
      <c r="AE3" s="3">
        <v>0</v>
      </c>
      <c r="AF3" s="3">
        <v>0</v>
      </c>
      <c r="AG3" s="1">
        <v>0</v>
      </c>
      <c r="AH3">
        <v>-0.52079935619944695</v>
      </c>
      <c r="AI3">
        <v>-4.5985430667366502E-4</v>
      </c>
      <c r="AJ3">
        <v>0.78471053629821597</v>
      </c>
      <c r="AK3">
        <v>1</v>
      </c>
      <c r="AL3">
        <v>3387875895.8600001</v>
      </c>
      <c r="AM3">
        <v>14343</v>
      </c>
      <c r="AN3" s="1">
        <f>SUM(AA3,AB3*AO3,AF3)</f>
        <v>4.28844281231941E-4</v>
      </c>
      <c r="AO3" s="15">
        <v>1</v>
      </c>
      <c r="AP3" s="8">
        <f>100*(1-(1-AN3)^12)</f>
        <v>0.51340108193765888</v>
      </c>
      <c r="AQ3" s="15">
        <f>B3/AP3-1</f>
        <v>-0.2757505998986256</v>
      </c>
    </row>
    <row r="4" spans="1:43" x14ac:dyDescent="0.25">
      <c r="A4" t="s">
        <v>37</v>
      </c>
      <c r="B4">
        <v>0.446943068914396</v>
      </c>
      <c r="C4">
        <v>5.8938437335552898E-4</v>
      </c>
      <c r="D4">
        <v>0.70497307826708999</v>
      </c>
      <c r="E4">
        <v>-55.969821279913198</v>
      </c>
      <c r="F4" s="1">
        <v>0</v>
      </c>
      <c r="G4" s="1">
        <v>0</v>
      </c>
      <c r="H4">
        <v>4.2861400257745101</v>
      </c>
      <c r="I4">
        <v>-57.5596253295179</v>
      </c>
      <c r="J4">
        <v>-135.061593420202</v>
      </c>
      <c r="K4">
        <v>-57.931113031987003</v>
      </c>
      <c r="L4">
        <v>-40.431984618762201</v>
      </c>
      <c r="M4">
        <v>2</v>
      </c>
      <c r="N4">
        <v>96.872707769168002</v>
      </c>
      <c r="O4">
        <v>96.427979817240001</v>
      </c>
      <c r="P4">
        <v>233139.75025498</v>
      </c>
      <c r="Q4">
        <v>279473.25670079503</v>
      </c>
      <c r="R4">
        <v>84.407689974364402</v>
      </c>
      <c r="S4">
        <v>693.34745319697197</v>
      </c>
      <c r="T4">
        <v>0.73893649085368796</v>
      </c>
      <c r="U4">
        <v>0.21939491993291399</v>
      </c>
      <c r="V4" s="1">
        <v>0</v>
      </c>
      <c r="W4">
        <v>0.31928490268968901</v>
      </c>
      <c r="X4">
        <v>0.461320177377396</v>
      </c>
      <c r="Y4" s="1">
        <v>0</v>
      </c>
      <c r="Z4" s="1">
        <v>0</v>
      </c>
      <c r="AA4">
        <v>2.6599148658807602E-4</v>
      </c>
      <c r="AB4" s="1">
        <v>3.2594772385766097E-4</v>
      </c>
      <c r="AC4" s="1">
        <v>0</v>
      </c>
      <c r="AD4" s="1">
        <v>0</v>
      </c>
      <c r="AE4" s="3">
        <v>0</v>
      </c>
      <c r="AF4" s="3">
        <v>0</v>
      </c>
      <c r="AG4" s="1">
        <v>0</v>
      </c>
      <c r="AH4">
        <v>-0.47749871841404501</v>
      </c>
      <c r="AI4">
        <v>-8.3076250798464098E-4</v>
      </c>
      <c r="AJ4">
        <v>1.3554338858782</v>
      </c>
      <c r="AK4">
        <v>2</v>
      </c>
      <c r="AL4">
        <v>4599147853.2799997</v>
      </c>
      <c r="AM4">
        <v>19727</v>
      </c>
      <c r="AN4" s="1">
        <f t="shared" ref="AN4:AN67" si="0">SUM(AA4,AB4*AO4,AF4)</f>
        <v>5.9193921044573699E-4</v>
      </c>
      <c r="AO4" s="15">
        <v>1</v>
      </c>
      <c r="AP4" s="8">
        <f>100*(1-(1-AN4)^12)</f>
        <v>0.70801902211001799</v>
      </c>
      <c r="AQ4" s="15">
        <f t="shared" ref="AQ4:AQ40" si="1">B4/AP4-1</f>
        <v>-0.36874143920253855</v>
      </c>
    </row>
    <row r="5" spans="1:43" x14ac:dyDescent="0.25">
      <c r="A5" t="s">
        <v>37</v>
      </c>
      <c r="B5">
        <v>0.305483838251974</v>
      </c>
      <c r="C5">
        <v>7.5188591261923798E-4</v>
      </c>
      <c r="D5">
        <v>0.89854123677374198</v>
      </c>
      <c r="E5">
        <v>-54.403514867108498</v>
      </c>
      <c r="F5" s="1">
        <v>0</v>
      </c>
      <c r="G5" s="1">
        <v>0</v>
      </c>
      <c r="H5">
        <v>4.28740387710232</v>
      </c>
      <c r="I5">
        <v>-57.9195818936549</v>
      </c>
      <c r="J5">
        <v>-135.205381602247</v>
      </c>
      <c r="K5">
        <v>-58.377490166306401</v>
      </c>
      <c r="L5">
        <v>-40.564521233041397</v>
      </c>
      <c r="M5">
        <v>3</v>
      </c>
      <c r="N5">
        <v>96.915430132146</v>
      </c>
      <c r="O5">
        <v>96.247638820164497</v>
      </c>
      <c r="P5">
        <v>230062.95229896001</v>
      </c>
      <c r="Q5">
        <v>277904.67270719301</v>
      </c>
      <c r="R5">
        <v>84.466531828375494</v>
      </c>
      <c r="S5">
        <v>693.16542024528303</v>
      </c>
      <c r="T5">
        <v>0.74187305071152498</v>
      </c>
      <c r="U5">
        <v>0.21361268248434601</v>
      </c>
      <c r="V5" s="1">
        <v>0</v>
      </c>
      <c r="W5">
        <v>0.31431143982029902</v>
      </c>
      <c r="X5">
        <v>0.47207587769535297</v>
      </c>
      <c r="Y5" s="1">
        <v>0</v>
      </c>
      <c r="Z5" s="1">
        <v>0</v>
      </c>
      <c r="AA5">
        <v>2.67526398813408E-4</v>
      </c>
      <c r="AB5" s="1">
        <v>4.8810776293740303E-4</v>
      </c>
      <c r="AC5" s="1">
        <v>0</v>
      </c>
      <c r="AD5" s="1">
        <v>0</v>
      </c>
      <c r="AE5" s="3">
        <v>0</v>
      </c>
      <c r="AF5" s="3">
        <v>0</v>
      </c>
      <c r="AG5" s="1">
        <v>0</v>
      </c>
      <c r="AH5" s="1">
        <v>8.3211756583151299E-4</v>
      </c>
      <c r="AI5">
        <v>-3.79918868859885E-5</v>
      </c>
      <c r="AJ5">
        <v>3.04818372709736</v>
      </c>
      <c r="AK5">
        <v>3</v>
      </c>
      <c r="AL5">
        <v>5309852939.0600004</v>
      </c>
      <c r="AM5">
        <v>23080</v>
      </c>
      <c r="AN5" s="1">
        <f t="shared" si="0"/>
        <v>7.5563416175081102E-4</v>
      </c>
      <c r="AO5" s="15">
        <v>1</v>
      </c>
      <c r="AP5" s="8">
        <f>100*(1-(1-AN5)^12)</f>
        <v>0.90300198226566097</v>
      </c>
      <c r="AQ5" s="15">
        <f t="shared" si="1"/>
        <v>-0.66170191843266468</v>
      </c>
    </row>
    <row r="6" spans="1:43" x14ac:dyDescent="0.25">
      <c r="A6" t="s">
        <v>37</v>
      </c>
      <c r="B6">
        <v>0.68792783591567996</v>
      </c>
      <c r="C6">
        <v>9.1993866869253605E-4</v>
      </c>
      <c r="D6">
        <v>1.09835799952401</v>
      </c>
      <c r="E6">
        <v>-53.5847724259187</v>
      </c>
      <c r="F6" s="1">
        <v>0</v>
      </c>
      <c r="G6" s="1">
        <v>0</v>
      </c>
      <c r="H6">
        <v>4.2807700130728898</v>
      </c>
      <c r="I6">
        <v>-57.680341280374698</v>
      </c>
      <c r="J6">
        <v>-133.57224774721999</v>
      </c>
      <c r="K6">
        <v>-58.255447650335</v>
      </c>
      <c r="L6">
        <v>-40.658043972571903</v>
      </c>
      <c r="M6">
        <v>4</v>
      </c>
      <c r="N6">
        <v>96.957977383435093</v>
      </c>
      <c r="O6">
        <v>95.885620571096496</v>
      </c>
      <c r="P6">
        <v>234569.140817318</v>
      </c>
      <c r="Q6">
        <v>284348.94163872697</v>
      </c>
      <c r="R6">
        <v>84.520949336868696</v>
      </c>
      <c r="S6">
        <v>693.09638461602299</v>
      </c>
      <c r="T6">
        <v>0.74033225968930105</v>
      </c>
      <c r="U6">
        <v>0.21227595500504701</v>
      </c>
      <c r="V6" s="1">
        <v>0</v>
      </c>
      <c r="W6">
        <v>0.32493395496824901</v>
      </c>
      <c r="X6">
        <v>0.46279009002670202</v>
      </c>
      <c r="Y6" s="1">
        <v>0</v>
      </c>
      <c r="Z6" s="1">
        <v>0</v>
      </c>
      <c r="AA6">
        <v>2.6860227074001602E-4</v>
      </c>
      <c r="AB6" s="1">
        <v>6.56432872682922E-4</v>
      </c>
      <c r="AC6" s="1">
        <v>0</v>
      </c>
      <c r="AD6" s="1">
        <v>0</v>
      </c>
      <c r="AE6" s="3">
        <v>0</v>
      </c>
      <c r="AF6" s="3">
        <v>0</v>
      </c>
      <c r="AG6" s="1">
        <v>0</v>
      </c>
      <c r="AH6">
        <v>0.83203274149078699</v>
      </c>
      <c r="AI6">
        <v>2.7112423481325098E-3</v>
      </c>
      <c r="AJ6">
        <v>7.2366608389692004</v>
      </c>
      <c r="AK6">
        <v>4</v>
      </c>
      <c r="AL6">
        <v>5309472502.3999996</v>
      </c>
      <c r="AM6">
        <v>22635</v>
      </c>
      <c r="AN6" s="1">
        <f t="shared" si="0"/>
        <v>9.2503514342293807E-4</v>
      </c>
      <c r="AO6" s="15">
        <v>1</v>
      </c>
      <c r="AP6" s="8">
        <f t="shared" ref="AP6:AP40" si="2">100*(1-(1-AN6)^12)</f>
        <v>1.1044119957609455</v>
      </c>
      <c r="AQ6" s="15">
        <f t="shared" si="1"/>
        <v>-0.3771094133745857</v>
      </c>
    </row>
    <row r="7" spans="1:43" x14ac:dyDescent="0.25">
      <c r="A7" t="s">
        <v>37</v>
      </c>
      <c r="B7">
        <v>0.98486841461036201</v>
      </c>
      <c r="C7">
        <v>1.07941886314505E-3</v>
      </c>
      <c r="D7">
        <v>1.28764028009947</v>
      </c>
      <c r="E7">
        <v>-49.174277699651803</v>
      </c>
      <c r="F7" s="1">
        <v>0</v>
      </c>
      <c r="G7" s="1">
        <v>0</v>
      </c>
      <c r="H7">
        <v>4.28100924572185</v>
      </c>
      <c r="I7">
        <v>-58.328438173810298</v>
      </c>
      <c r="J7">
        <v>-134.10078476893099</v>
      </c>
      <c r="K7">
        <v>-59.008458347069698</v>
      </c>
      <c r="L7">
        <v>-41.272573470927597</v>
      </c>
      <c r="M7">
        <v>5</v>
      </c>
      <c r="N7">
        <v>96.975343493204704</v>
      </c>
      <c r="O7">
        <v>95.542756625051396</v>
      </c>
      <c r="P7">
        <v>234086.90427721501</v>
      </c>
      <c r="Q7">
        <v>285145.48949630902</v>
      </c>
      <c r="R7">
        <v>84.573917620642405</v>
      </c>
      <c r="S7">
        <v>691.87625324775502</v>
      </c>
      <c r="T7">
        <v>0.74743881799439205</v>
      </c>
      <c r="U7">
        <v>0.224993553966641</v>
      </c>
      <c r="V7" s="1">
        <v>0</v>
      </c>
      <c r="W7">
        <v>0.313411970978549</v>
      </c>
      <c r="X7">
        <v>0.461594475054808</v>
      </c>
      <c r="Y7" s="1">
        <v>0</v>
      </c>
      <c r="Z7" s="1">
        <v>0</v>
      </c>
      <c r="AA7">
        <v>2.7042362765000201E-4</v>
      </c>
      <c r="AB7" s="1">
        <v>8.1556617318943099E-4</v>
      </c>
      <c r="AC7" s="1">
        <v>0</v>
      </c>
      <c r="AD7" s="1">
        <v>0</v>
      </c>
      <c r="AE7" s="3">
        <v>0</v>
      </c>
      <c r="AF7" s="3">
        <v>0</v>
      </c>
      <c r="AG7" s="1">
        <v>0</v>
      </c>
      <c r="AH7">
        <v>1.2353365564466401</v>
      </c>
      <c r="AI7">
        <v>5.0656986422780697E-3</v>
      </c>
      <c r="AJ7">
        <v>11.319553126652099</v>
      </c>
      <c r="AK7">
        <v>5</v>
      </c>
      <c r="AL7">
        <v>5547859631.3699999</v>
      </c>
      <c r="AM7">
        <v>23700</v>
      </c>
      <c r="AN7" s="1">
        <f t="shared" si="0"/>
        <v>1.0859898008394331E-3</v>
      </c>
      <c r="AO7" s="15">
        <v>1</v>
      </c>
      <c r="AP7" s="8">
        <f t="shared" si="2"/>
        <v>1.2954320022177002</v>
      </c>
      <c r="AQ7" s="15">
        <f t="shared" si="1"/>
        <v>-0.23973746755960357</v>
      </c>
    </row>
    <row r="8" spans="1:43" x14ac:dyDescent="0.25">
      <c r="A8" t="s">
        <v>37</v>
      </c>
      <c r="B8">
        <v>1.0754250278630599</v>
      </c>
      <c r="C8">
        <v>1.2331402407422E-3</v>
      </c>
      <c r="D8">
        <v>1.4697732380563699</v>
      </c>
      <c r="E8">
        <v>-42.947938416007702</v>
      </c>
      <c r="F8" s="1">
        <v>0</v>
      </c>
      <c r="G8" s="1">
        <v>0</v>
      </c>
      <c r="H8">
        <v>4.2634714853094398</v>
      </c>
      <c r="I8">
        <v>-60.178099371569097</v>
      </c>
      <c r="J8">
        <v>-135.72556030009801</v>
      </c>
      <c r="K8">
        <v>-61.114023115501801</v>
      </c>
      <c r="L8">
        <v>-43.070716948098898</v>
      </c>
      <c r="M8">
        <v>6</v>
      </c>
      <c r="N8">
        <v>97.0463597304487</v>
      </c>
      <c r="O8">
        <v>95.369042958364005</v>
      </c>
      <c r="P8">
        <v>233388.67103138301</v>
      </c>
      <c r="Q8">
        <v>285060.76366837497</v>
      </c>
      <c r="R8">
        <v>84.621115625076996</v>
      </c>
      <c r="S8">
        <v>689.79153416236204</v>
      </c>
      <c r="T8">
        <v>0.76080811853463404</v>
      </c>
      <c r="U8">
        <v>0.242873359747451</v>
      </c>
      <c r="V8" s="1">
        <v>0</v>
      </c>
      <c r="W8">
        <v>0.29228423859145503</v>
      </c>
      <c r="X8">
        <v>0.46484240166109198</v>
      </c>
      <c r="Y8" s="1">
        <v>0</v>
      </c>
      <c r="Z8" s="1">
        <v>0</v>
      </c>
      <c r="AA8">
        <v>2.7165646939766701E-4</v>
      </c>
      <c r="AB8" s="1">
        <v>9.7007597445094098E-4</v>
      </c>
      <c r="AC8" s="1">
        <v>0</v>
      </c>
      <c r="AD8" s="1">
        <v>0</v>
      </c>
      <c r="AE8" s="3">
        <v>0</v>
      </c>
      <c r="AF8" s="3">
        <v>0</v>
      </c>
      <c r="AG8" s="1">
        <v>0</v>
      </c>
      <c r="AH8">
        <v>1.94332660683963</v>
      </c>
      <c r="AI8">
        <v>9.6190875624446899E-3</v>
      </c>
      <c r="AJ8">
        <v>14.8056702917698</v>
      </c>
      <c r="AK8">
        <v>6</v>
      </c>
      <c r="AL8">
        <v>5919670252.04</v>
      </c>
      <c r="AM8">
        <v>25364</v>
      </c>
      <c r="AN8" s="1">
        <f t="shared" si="0"/>
        <v>1.241732443848608E-3</v>
      </c>
      <c r="AO8" s="15">
        <v>1</v>
      </c>
      <c r="AP8" s="8">
        <f t="shared" si="2"/>
        <v>1.479944400502875</v>
      </c>
      <c r="AQ8" s="15">
        <f t="shared" si="1"/>
        <v>-0.27333416883929029</v>
      </c>
    </row>
    <row r="9" spans="1:43" x14ac:dyDescent="0.25">
      <c r="A9" t="s">
        <v>37</v>
      </c>
      <c r="B9">
        <v>2.3091543483441299</v>
      </c>
      <c r="C9">
        <v>1.4404725219546201E-3</v>
      </c>
      <c r="D9">
        <v>1.7149378268819</v>
      </c>
      <c r="E9">
        <v>-33.9951601064095</v>
      </c>
      <c r="F9" s="1">
        <v>0</v>
      </c>
      <c r="G9" s="1">
        <v>0</v>
      </c>
      <c r="H9">
        <v>3.8311630430968799</v>
      </c>
      <c r="I9">
        <v>-65.988772482435607</v>
      </c>
      <c r="J9">
        <v>-155.16728979605199</v>
      </c>
      <c r="K9">
        <v>-67.083297448863703</v>
      </c>
      <c r="L9">
        <v>-47.466361624063197</v>
      </c>
      <c r="M9">
        <v>7</v>
      </c>
      <c r="N9">
        <v>96.520197349909694</v>
      </c>
      <c r="O9">
        <v>93.996131839216901</v>
      </c>
      <c r="P9">
        <v>215526.76152784299</v>
      </c>
      <c r="Q9">
        <v>264937.27038091799</v>
      </c>
      <c r="R9">
        <v>84.567145192117707</v>
      </c>
      <c r="S9">
        <v>690.31330332537505</v>
      </c>
      <c r="T9">
        <v>0.71730669047228401</v>
      </c>
      <c r="U9">
        <v>0.28501463867794502</v>
      </c>
      <c r="V9" s="1">
        <v>0</v>
      </c>
      <c r="W9">
        <v>0.25697870001054302</v>
      </c>
      <c r="X9">
        <v>0.45800666131151002</v>
      </c>
      <c r="Y9" s="1">
        <v>0</v>
      </c>
      <c r="Z9" s="1">
        <v>0</v>
      </c>
      <c r="AA9">
        <v>2.7235301797191901E-4</v>
      </c>
      <c r="AB9">
        <v>1.17561039379482E-3</v>
      </c>
      <c r="AC9" s="1">
        <v>0</v>
      </c>
      <c r="AD9" s="1">
        <v>0</v>
      </c>
      <c r="AE9" s="3">
        <v>0</v>
      </c>
      <c r="AF9" s="3">
        <v>0</v>
      </c>
      <c r="AG9">
        <v>4.14252323479435E-6</v>
      </c>
      <c r="AH9">
        <v>2.9941966604414301</v>
      </c>
      <c r="AI9">
        <v>1.7327090922025199E-2</v>
      </c>
      <c r="AJ9">
        <v>13.053856497916801</v>
      </c>
      <c r="AK9">
        <v>7</v>
      </c>
      <c r="AL9">
        <v>13162865906.790001</v>
      </c>
      <c r="AM9">
        <v>61073</v>
      </c>
      <c r="AN9" s="1">
        <f t="shared" si="0"/>
        <v>1.9182075692846668E-3</v>
      </c>
      <c r="AO9" s="15">
        <v>1.4</v>
      </c>
      <c r="AP9" s="8">
        <f t="shared" si="2"/>
        <v>2.2777188590195729</v>
      </c>
      <c r="AQ9" s="15">
        <f t="shared" si="1"/>
        <v>1.3801303527902542E-2</v>
      </c>
    </row>
    <row r="10" spans="1:43" x14ac:dyDescent="0.25">
      <c r="A10" t="s">
        <v>37</v>
      </c>
      <c r="B10">
        <v>2.3449943797582602</v>
      </c>
      <c r="C10">
        <v>1.6277090301029501E-3</v>
      </c>
      <c r="D10">
        <v>1.9358590826931801</v>
      </c>
      <c r="E10">
        <v>-31.1723341901716</v>
      </c>
      <c r="F10" s="1">
        <v>0</v>
      </c>
      <c r="G10" s="1">
        <v>0</v>
      </c>
      <c r="H10">
        <v>3.75129117061641</v>
      </c>
      <c r="I10">
        <v>-68.000485690983894</v>
      </c>
      <c r="J10">
        <v>-154.638707893092</v>
      </c>
      <c r="K10">
        <v>-69.475811920086997</v>
      </c>
      <c r="L10">
        <v>-48.825642139040298</v>
      </c>
      <c r="M10">
        <v>8</v>
      </c>
      <c r="N10">
        <v>96.462973142584701</v>
      </c>
      <c r="O10">
        <v>93.299632319541601</v>
      </c>
      <c r="P10">
        <v>208191.72350496001</v>
      </c>
      <c r="Q10">
        <v>255322.89077923601</v>
      </c>
      <c r="R10">
        <v>84.509854190826104</v>
      </c>
      <c r="S10">
        <v>690.04013530239104</v>
      </c>
      <c r="T10">
        <v>0.71932363430382795</v>
      </c>
      <c r="U10">
        <v>0.262998425057687</v>
      </c>
      <c r="V10" s="1">
        <v>0</v>
      </c>
      <c r="W10">
        <v>0.20909882275028099</v>
      </c>
      <c r="X10">
        <v>0.52790275219202998</v>
      </c>
      <c r="Y10" s="1">
        <v>0</v>
      </c>
      <c r="Z10" s="1">
        <v>0</v>
      </c>
      <c r="AA10">
        <v>2.73151904744797E-4</v>
      </c>
      <c r="AB10">
        <v>1.35971309403768E-3</v>
      </c>
      <c r="AC10" s="1">
        <v>0</v>
      </c>
      <c r="AD10" s="1">
        <v>0</v>
      </c>
      <c r="AE10" s="3">
        <v>0</v>
      </c>
      <c r="AF10" s="3">
        <v>0</v>
      </c>
      <c r="AG10">
        <v>9.4233366484123407E-6</v>
      </c>
      <c r="AH10">
        <v>3.4137679391151798</v>
      </c>
      <c r="AI10">
        <v>2.2609421971949799E-2</v>
      </c>
      <c r="AJ10">
        <v>15.337267349861399</v>
      </c>
      <c r="AK10">
        <v>8</v>
      </c>
      <c r="AL10">
        <v>18571742695.259998</v>
      </c>
      <c r="AM10">
        <v>89205</v>
      </c>
      <c r="AN10" s="1">
        <f t="shared" si="0"/>
        <v>2.176750236397549E-3</v>
      </c>
      <c r="AO10" s="15">
        <v>1.4</v>
      </c>
      <c r="AP10" s="8">
        <f t="shared" si="2"/>
        <v>2.5810536890186975</v>
      </c>
      <c r="AQ10" s="15">
        <f t="shared" si="1"/>
        <v>-9.1458504046146305E-2</v>
      </c>
    </row>
    <row r="11" spans="1:43" x14ac:dyDescent="0.25">
      <c r="A11" t="s">
        <v>37</v>
      </c>
      <c r="B11">
        <v>2.20918258678262</v>
      </c>
      <c r="C11">
        <v>1.82402074677506E-3</v>
      </c>
      <c r="D11">
        <v>2.1669993181264702</v>
      </c>
      <c r="E11">
        <v>-29.249399342390099</v>
      </c>
      <c r="F11" s="1">
        <v>0</v>
      </c>
      <c r="G11" s="1">
        <v>0</v>
      </c>
      <c r="H11">
        <v>3.7330656071731698</v>
      </c>
      <c r="I11">
        <v>-69.8849993701443</v>
      </c>
      <c r="J11">
        <v>-151.51380884961</v>
      </c>
      <c r="K11">
        <v>-71.778418382530802</v>
      </c>
      <c r="L11">
        <v>-50.807590167976599</v>
      </c>
      <c r="M11">
        <v>9</v>
      </c>
      <c r="N11">
        <v>96.496357632082294</v>
      </c>
      <c r="O11">
        <v>92.755773079940397</v>
      </c>
      <c r="P11">
        <v>209251.19556535099</v>
      </c>
      <c r="Q11">
        <v>256309.432380749</v>
      </c>
      <c r="R11">
        <v>84.489105828474294</v>
      </c>
      <c r="S11">
        <v>688.71218735770196</v>
      </c>
      <c r="T11">
        <v>0.72738847717701005</v>
      </c>
      <c r="U11">
        <v>0.25864145855701298</v>
      </c>
      <c r="V11" s="1">
        <v>0</v>
      </c>
      <c r="W11">
        <v>0.19778351620600201</v>
      </c>
      <c r="X11">
        <v>0.54357502523698398</v>
      </c>
      <c r="Y11" s="1">
        <v>0</v>
      </c>
      <c r="Z11" s="1">
        <v>0</v>
      </c>
      <c r="AA11">
        <v>2.7402964165620198E-4</v>
      </c>
      <c r="AB11">
        <v>1.5554683495639101E-3</v>
      </c>
      <c r="AC11" s="1">
        <v>0</v>
      </c>
      <c r="AD11" s="1">
        <v>0</v>
      </c>
      <c r="AE11" s="3">
        <v>0</v>
      </c>
      <c r="AF11" s="3">
        <v>0</v>
      </c>
      <c r="AG11">
        <v>1.28417127905441E-5</v>
      </c>
      <c r="AH11">
        <v>3.6502568405514202</v>
      </c>
      <c r="AI11">
        <v>2.7238897404144698E-2</v>
      </c>
      <c r="AJ11">
        <v>16.713893750929</v>
      </c>
      <c r="AK11">
        <v>9</v>
      </c>
      <c r="AL11">
        <v>21099007300.049999</v>
      </c>
      <c r="AM11">
        <v>100831</v>
      </c>
      <c r="AN11" s="1">
        <f t="shared" si="0"/>
        <v>1.8294979912201121E-3</v>
      </c>
      <c r="AO11" s="15">
        <v>1</v>
      </c>
      <c r="AP11" s="8">
        <f t="shared" si="2"/>
        <v>2.173441137191412</v>
      </c>
      <c r="AQ11" s="15">
        <f t="shared" si="1"/>
        <v>1.6444636562549908E-2</v>
      </c>
    </row>
    <row r="12" spans="1:43" x14ac:dyDescent="0.25">
      <c r="A12" t="s">
        <v>37</v>
      </c>
      <c r="B12">
        <v>2.3104967179392699</v>
      </c>
      <c r="C12">
        <v>1.9882534225919798E-3</v>
      </c>
      <c r="D12">
        <v>2.3599854520521002</v>
      </c>
      <c r="E12">
        <v>-29.391281932882201</v>
      </c>
      <c r="F12" s="1">
        <v>0</v>
      </c>
      <c r="G12" s="1">
        <v>0</v>
      </c>
      <c r="H12">
        <v>3.71918509594683</v>
      </c>
      <c r="I12">
        <v>-71.014397565237104</v>
      </c>
      <c r="J12">
        <v>-147.66039466601299</v>
      </c>
      <c r="K12">
        <v>-73.230404225025794</v>
      </c>
      <c r="L12">
        <v>-51.739993686127001</v>
      </c>
      <c r="M12">
        <v>10</v>
      </c>
      <c r="N12">
        <v>96.510551262369603</v>
      </c>
      <c r="O12">
        <v>92.323900181934107</v>
      </c>
      <c r="P12">
        <v>207111.110555021</v>
      </c>
      <c r="Q12">
        <v>252487.62180664501</v>
      </c>
      <c r="R12">
        <v>84.475468045585004</v>
      </c>
      <c r="S12">
        <v>688.14555625464095</v>
      </c>
      <c r="T12">
        <v>0.73013483510949895</v>
      </c>
      <c r="U12">
        <v>0.253112109024971</v>
      </c>
      <c r="V12" s="1">
        <v>0</v>
      </c>
      <c r="W12">
        <v>0.19765554969583901</v>
      </c>
      <c r="X12">
        <v>0.54923234127918796</v>
      </c>
      <c r="Y12" s="1">
        <v>0</v>
      </c>
      <c r="Z12" s="1">
        <v>0</v>
      </c>
      <c r="AA12">
        <v>2.7491543490476902E-4</v>
      </c>
      <c r="AB12">
        <v>1.7178593229013901E-3</v>
      </c>
      <c r="AC12" s="1">
        <v>0</v>
      </c>
      <c r="AD12" s="1">
        <v>0</v>
      </c>
      <c r="AE12" s="3">
        <v>0</v>
      </c>
      <c r="AF12" s="3">
        <v>0</v>
      </c>
      <c r="AG12">
        <v>1.6422286533712301E-5</v>
      </c>
      <c r="AH12">
        <v>3.66810678625734</v>
      </c>
      <c r="AI12">
        <v>3.0466428289227E-2</v>
      </c>
      <c r="AJ12">
        <v>18.830624804592802</v>
      </c>
      <c r="AK12">
        <v>10</v>
      </c>
      <c r="AL12">
        <v>19807278169.040001</v>
      </c>
      <c r="AM12">
        <v>95636</v>
      </c>
      <c r="AN12" s="1">
        <f t="shared" si="0"/>
        <v>1.9927747578061591E-3</v>
      </c>
      <c r="AO12" s="15">
        <v>1</v>
      </c>
      <c r="AP12" s="8">
        <f t="shared" si="2"/>
        <v>2.3652934324988051</v>
      </c>
      <c r="AQ12" s="15">
        <f t="shared" si="1"/>
        <v>-2.3166983768963201E-2</v>
      </c>
    </row>
    <row r="13" spans="1:43" x14ac:dyDescent="0.25">
      <c r="A13" t="s">
        <v>37</v>
      </c>
      <c r="B13">
        <v>2.5934132123134499</v>
      </c>
      <c r="C13">
        <v>2.17750865010727E-3</v>
      </c>
      <c r="D13">
        <v>2.5819422258085201</v>
      </c>
      <c r="E13">
        <v>-29.360549919631701</v>
      </c>
      <c r="F13" s="1">
        <v>0</v>
      </c>
      <c r="G13" s="1">
        <v>0</v>
      </c>
      <c r="H13">
        <v>3.7231982801127499</v>
      </c>
      <c r="I13">
        <v>-71.266590177454702</v>
      </c>
      <c r="J13">
        <v>-142.44858926190301</v>
      </c>
      <c r="K13">
        <v>-73.740666632740201</v>
      </c>
      <c r="L13">
        <v>-52.241971851379503</v>
      </c>
      <c r="M13">
        <v>11</v>
      </c>
      <c r="N13">
        <v>96.553197805804203</v>
      </c>
      <c r="O13">
        <v>91.815898899993599</v>
      </c>
      <c r="P13">
        <v>209829.84198463999</v>
      </c>
      <c r="Q13">
        <v>256170.356242279</v>
      </c>
      <c r="R13">
        <v>84.4708613332119</v>
      </c>
      <c r="S13">
        <v>687.27927176537196</v>
      </c>
      <c r="T13">
        <v>0.73271228249337605</v>
      </c>
      <c r="U13">
        <v>0.245679334088514</v>
      </c>
      <c r="V13" s="1">
        <v>0</v>
      </c>
      <c r="W13">
        <v>0.19450286539244299</v>
      </c>
      <c r="X13">
        <v>0.55981780051904095</v>
      </c>
      <c r="Y13" s="1">
        <v>0</v>
      </c>
      <c r="Z13" s="1">
        <v>0</v>
      </c>
      <c r="AA13">
        <v>2.7572965801327001E-4</v>
      </c>
      <c r="AB13">
        <v>1.90379917267946E-3</v>
      </c>
      <c r="AC13" s="1">
        <v>0</v>
      </c>
      <c r="AD13" s="1">
        <v>0</v>
      </c>
      <c r="AE13" s="3">
        <v>0</v>
      </c>
      <c r="AF13" s="3">
        <v>0</v>
      </c>
      <c r="AG13">
        <v>2.17223853701715E-5</v>
      </c>
      <c r="AH13">
        <v>3.81596682672724</v>
      </c>
      <c r="AI13">
        <v>3.4920047824232997E-2</v>
      </c>
      <c r="AJ13">
        <v>23.0615655212181</v>
      </c>
      <c r="AK13">
        <v>11</v>
      </c>
      <c r="AL13">
        <v>21666609823.650002</v>
      </c>
      <c r="AM13">
        <v>103258</v>
      </c>
      <c r="AN13" s="1">
        <f t="shared" si="0"/>
        <v>2.1795288306927299E-3</v>
      </c>
      <c r="AO13" s="15">
        <v>1</v>
      </c>
      <c r="AP13" s="8">
        <f t="shared" si="2"/>
        <v>2.5843089779627348</v>
      </c>
      <c r="AQ13" s="15">
        <f t="shared" si="1"/>
        <v>3.5228892629906028E-3</v>
      </c>
    </row>
    <row r="14" spans="1:43" x14ac:dyDescent="0.25">
      <c r="A14" t="s">
        <v>37</v>
      </c>
      <c r="B14">
        <v>2.9324139713964801</v>
      </c>
      <c r="C14">
        <v>2.3174220272928398E-3</v>
      </c>
      <c r="D14">
        <v>2.7457338772587798</v>
      </c>
      <c r="E14">
        <v>-29.759515842383699</v>
      </c>
      <c r="F14" s="1">
        <v>0</v>
      </c>
      <c r="G14" s="1">
        <v>0</v>
      </c>
      <c r="H14">
        <v>3.68917557745994</v>
      </c>
      <c r="I14">
        <v>-70.701147175330107</v>
      </c>
      <c r="J14">
        <v>-138.78550849396399</v>
      </c>
      <c r="K14">
        <v>-73.185718709688103</v>
      </c>
      <c r="L14">
        <v>-51.029270818932503</v>
      </c>
      <c r="M14">
        <v>12</v>
      </c>
      <c r="N14">
        <v>96.505507087403004</v>
      </c>
      <c r="O14">
        <v>91.4583730457787</v>
      </c>
      <c r="P14">
        <v>202918.28746073201</v>
      </c>
      <c r="Q14">
        <v>245952.68632252101</v>
      </c>
      <c r="R14">
        <v>84.462742522786101</v>
      </c>
      <c r="S14">
        <v>686.20561178609501</v>
      </c>
      <c r="T14">
        <v>0.72892619122135005</v>
      </c>
      <c r="U14">
        <v>0.240550155183061</v>
      </c>
      <c r="V14" s="1">
        <v>0</v>
      </c>
      <c r="W14">
        <v>0.18837438595006301</v>
      </c>
      <c r="X14">
        <v>0.57107545886687505</v>
      </c>
      <c r="Y14" s="1">
        <v>0</v>
      </c>
      <c r="Z14" s="1">
        <v>0</v>
      </c>
      <c r="AA14">
        <v>2.7653322016136503E-4</v>
      </c>
      <c r="AB14">
        <v>2.0399801671370302E-3</v>
      </c>
      <c r="AC14" s="1">
        <v>0</v>
      </c>
      <c r="AD14" s="1">
        <v>0</v>
      </c>
      <c r="AE14" s="3">
        <v>0</v>
      </c>
      <c r="AF14" s="3">
        <v>0</v>
      </c>
      <c r="AG14">
        <v>2.5275964345873098E-5</v>
      </c>
      <c r="AH14">
        <v>3.6702691135146699</v>
      </c>
      <c r="AI14">
        <v>3.6702691135146702E-2</v>
      </c>
      <c r="AJ14">
        <v>23.948864080680298</v>
      </c>
      <c r="AK14">
        <v>12</v>
      </c>
      <c r="AL14">
        <v>19791838085.77</v>
      </c>
      <c r="AM14">
        <v>97536</v>
      </c>
      <c r="AN14" s="1">
        <f t="shared" si="0"/>
        <v>2.479711800669358E-3</v>
      </c>
      <c r="AO14" s="15">
        <v>1.08</v>
      </c>
      <c r="AP14" s="8">
        <f t="shared" si="2"/>
        <v>2.9354045394152761</v>
      </c>
      <c r="AQ14" s="15">
        <f t="shared" si="1"/>
        <v>-1.018792462381235E-3</v>
      </c>
    </row>
    <row r="15" spans="1:43" x14ac:dyDescent="0.25">
      <c r="A15" t="s">
        <v>37</v>
      </c>
      <c r="B15">
        <v>3.6436944410637202</v>
      </c>
      <c r="C15">
        <v>2.3905802235838101E-3</v>
      </c>
      <c r="D15">
        <v>2.8312770517066599</v>
      </c>
      <c r="E15">
        <v>-29.8547252045297</v>
      </c>
      <c r="F15" s="1">
        <v>0</v>
      </c>
      <c r="G15" s="1">
        <v>0</v>
      </c>
      <c r="H15">
        <v>3.6819145731120799</v>
      </c>
      <c r="I15">
        <v>-70.946147614443106</v>
      </c>
      <c r="J15">
        <v>-136.32048051621001</v>
      </c>
      <c r="K15">
        <v>-73.630174501440493</v>
      </c>
      <c r="L15">
        <v>-51.312519374149502</v>
      </c>
      <c r="M15">
        <v>13</v>
      </c>
      <c r="N15">
        <v>96.452457129449897</v>
      </c>
      <c r="O15">
        <v>91.053626602558396</v>
      </c>
      <c r="P15">
        <v>203310.846833761</v>
      </c>
      <c r="Q15">
        <v>246628.765134585</v>
      </c>
      <c r="R15">
        <v>84.435585807822605</v>
      </c>
      <c r="S15">
        <v>685.95782732085195</v>
      </c>
      <c r="T15">
        <v>0.72967549083947703</v>
      </c>
      <c r="U15">
        <v>0.24046260272275499</v>
      </c>
      <c r="V15" s="1">
        <v>0</v>
      </c>
      <c r="W15">
        <v>0.187670741568601</v>
      </c>
      <c r="X15">
        <v>0.57186665570864303</v>
      </c>
      <c r="Y15" s="1">
        <v>0</v>
      </c>
      <c r="Z15" s="1">
        <v>0</v>
      </c>
      <c r="AA15">
        <v>2.7725980884413498E-4</v>
      </c>
      <c r="AB15">
        <v>2.1166416191352698E-3</v>
      </c>
      <c r="AC15" s="1">
        <v>0</v>
      </c>
      <c r="AD15" s="1">
        <v>0</v>
      </c>
      <c r="AE15" s="3">
        <v>0</v>
      </c>
      <c r="AF15" s="3">
        <v>1.0656567232818299E-6</v>
      </c>
      <c r="AG15">
        <v>2.2598689806408099E-5</v>
      </c>
      <c r="AH15">
        <v>3.5919032626513201</v>
      </c>
      <c r="AI15">
        <v>3.89754342270279E-2</v>
      </c>
      <c r="AJ15">
        <v>27.663877229766101</v>
      </c>
      <c r="AK15">
        <v>13</v>
      </c>
      <c r="AL15">
        <v>20197916078.700001</v>
      </c>
      <c r="AM15">
        <v>99345</v>
      </c>
      <c r="AN15" s="1">
        <f t="shared" si="0"/>
        <v>3.0934588190173261E-3</v>
      </c>
      <c r="AO15" s="15">
        <v>1.33</v>
      </c>
      <c r="AP15" s="8">
        <f t="shared" si="2"/>
        <v>3.6496387168790334</v>
      </c>
      <c r="AQ15" s="15">
        <f t="shared" si="1"/>
        <v>-1.628729930944095E-3</v>
      </c>
    </row>
    <row r="16" spans="1:43" x14ac:dyDescent="0.25">
      <c r="A16" t="s">
        <v>37</v>
      </c>
      <c r="B16">
        <v>3.34293167751215</v>
      </c>
      <c r="C16">
        <v>2.43169426233224E-3</v>
      </c>
      <c r="D16">
        <v>2.8793210233405899</v>
      </c>
      <c r="E16">
        <v>-29.5163313580349</v>
      </c>
      <c r="F16" s="1">
        <v>0</v>
      </c>
      <c r="G16" s="1">
        <v>0</v>
      </c>
      <c r="H16">
        <v>3.6745012450230301</v>
      </c>
      <c r="I16">
        <v>-71.256717825149906</v>
      </c>
      <c r="J16">
        <v>-134.603562712101</v>
      </c>
      <c r="K16">
        <v>-74.113546844409797</v>
      </c>
      <c r="L16">
        <v>-51.4111841418759</v>
      </c>
      <c r="M16">
        <v>14</v>
      </c>
      <c r="N16">
        <v>96.391327162381401</v>
      </c>
      <c r="O16">
        <v>90.690931157211807</v>
      </c>
      <c r="P16">
        <v>201134.03609113899</v>
      </c>
      <c r="Q16">
        <v>243903.98478121299</v>
      </c>
      <c r="R16">
        <v>84.434493128132203</v>
      </c>
      <c r="S16">
        <v>685.81081291300995</v>
      </c>
      <c r="T16">
        <v>0.72809454463678702</v>
      </c>
      <c r="U16">
        <v>0.24015813891453</v>
      </c>
      <c r="V16" s="1">
        <v>0</v>
      </c>
      <c r="W16">
        <v>0.18745927442760499</v>
      </c>
      <c r="X16">
        <v>0.57238258665786301</v>
      </c>
      <c r="Y16" s="1">
        <v>0</v>
      </c>
      <c r="Z16" s="1">
        <v>0</v>
      </c>
      <c r="AA16">
        <v>2.7793832486499502E-4</v>
      </c>
      <c r="AB16">
        <v>2.1602917843317401E-3</v>
      </c>
      <c r="AC16" s="1">
        <v>0</v>
      </c>
      <c r="AD16" s="1">
        <v>0</v>
      </c>
      <c r="AE16" s="3">
        <v>0</v>
      </c>
      <c r="AF16" s="3">
        <v>1.7010449430397099E-6</v>
      </c>
      <c r="AG16">
        <v>2.0297336107743799E-5</v>
      </c>
      <c r="AH16">
        <v>3.4794062158451999</v>
      </c>
      <c r="AI16">
        <v>4.0721173565902199E-2</v>
      </c>
      <c r="AJ16">
        <v>32.221458314909697</v>
      </c>
      <c r="AK16">
        <v>14</v>
      </c>
      <c r="AL16">
        <v>20047230511.240002</v>
      </c>
      <c r="AM16">
        <v>99671</v>
      </c>
      <c r="AN16" s="1">
        <f t="shared" si="0"/>
        <v>2.8503865931628052E-3</v>
      </c>
      <c r="AO16" s="15">
        <v>1.19</v>
      </c>
      <c r="AP16" s="8">
        <f t="shared" si="2"/>
        <v>3.3673471025165491</v>
      </c>
      <c r="AQ16" s="15">
        <f t="shared" si="1"/>
        <v>-7.250641012372161E-3</v>
      </c>
    </row>
    <row r="17" spans="1:43" x14ac:dyDescent="0.25">
      <c r="A17" t="s">
        <v>37</v>
      </c>
      <c r="B17">
        <v>3.4796198284879898</v>
      </c>
      <c r="C17">
        <v>2.4814441311390599E-3</v>
      </c>
      <c r="D17">
        <v>2.93742731150925</v>
      </c>
      <c r="E17">
        <v>-27.526839981547901</v>
      </c>
      <c r="F17" s="1">
        <v>0</v>
      </c>
      <c r="G17" s="1">
        <v>0</v>
      </c>
      <c r="H17">
        <v>3.68381022262533</v>
      </c>
      <c r="I17">
        <v>-72.802115036355303</v>
      </c>
      <c r="J17">
        <v>-132.814374193616</v>
      </c>
      <c r="K17">
        <v>-76.210646679917005</v>
      </c>
      <c r="L17">
        <v>-53.317877543325501</v>
      </c>
      <c r="M17">
        <v>15</v>
      </c>
      <c r="N17">
        <v>96.274857807750095</v>
      </c>
      <c r="O17">
        <v>90.094934080807207</v>
      </c>
      <c r="P17">
        <v>204861.562611948</v>
      </c>
      <c r="Q17">
        <v>250735.71360199401</v>
      </c>
      <c r="R17">
        <v>84.453002262991205</v>
      </c>
      <c r="S17">
        <v>685.76223476143298</v>
      </c>
      <c r="T17">
        <v>0.73077068981767801</v>
      </c>
      <c r="U17">
        <v>0.244273842670471</v>
      </c>
      <c r="V17" s="1">
        <v>0</v>
      </c>
      <c r="W17">
        <v>0.189800765375263</v>
      </c>
      <c r="X17">
        <v>0.56592539195426395</v>
      </c>
      <c r="Y17" s="1">
        <v>0</v>
      </c>
      <c r="Z17" s="1">
        <v>0</v>
      </c>
      <c r="AA17">
        <v>2.7853576295493101E-4</v>
      </c>
      <c r="AB17">
        <v>2.2150154768563498E-3</v>
      </c>
      <c r="AC17" s="1">
        <v>0</v>
      </c>
      <c r="AD17" s="1">
        <v>0</v>
      </c>
      <c r="AE17" s="3">
        <v>0</v>
      </c>
      <c r="AF17" s="3">
        <v>3.1154653154363199E-6</v>
      </c>
      <c r="AG17">
        <v>1.8945328119796699E-5</v>
      </c>
      <c r="AH17">
        <v>3.5544853997875498</v>
      </c>
      <c r="AI17">
        <v>4.46465093024562E-2</v>
      </c>
      <c r="AJ17">
        <v>42.848444151164202</v>
      </c>
      <c r="AK17">
        <v>15</v>
      </c>
      <c r="AL17">
        <v>21195591852.52</v>
      </c>
      <c r="AM17">
        <v>103463</v>
      </c>
      <c r="AN17" s="1">
        <f t="shared" si="0"/>
        <v>2.9175196457294234E-3</v>
      </c>
      <c r="AO17" s="15">
        <v>1.19</v>
      </c>
      <c r="AP17" s="8">
        <f t="shared" si="2"/>
        <v>3.4453876686380114</v>
      </c>
      <c r="AQ17" s="15">
        <f t="shared" si="1"/>
        <v>9.9356482179291383E-3</v>
      </c>
    </row>
    <row r="18" spans="1:43" x14ac:dyDescent="0.25">
      <c r="A18" t="s">
        <v>37</v>
      </c>
      <c r="B18">
        <v>3.4563378349192302</v>
      </c>
      <c r="C18">
        <v>2.5432759240305801E-3</v>
      </c>
      <c r="D18">
        <v>3.0096004923483299</v>
      </c>
      <c r="E18">
        <v>-26.749992190032099</v>
      </c>
      <c r="F18" s="1">
        <v>0</v>
      </c>
      <c r="G18" s="1">
        <v>0</v>
      </c>
      <c r="H18">
        <v>3.6577439809742298</v>
      </c>
      <c r="I18">
        <v>-74.078261422509897</v>
      </c>
      <c r="J18">
        <v>-132.78754140434799</v>
      </c>
      <c r="K18">
        <v>-77.744318615011906</v>
      </c>
      <c r="L18">
        <v>-53.833317084502298</v>
      </c>
      <c r="M18">
        <v>16</v>
      </c>
      <c r="N18">
        <v>96.211777329059302</v>
      </c>
      <c r="O18">
        <v>89.712395338304304</v>
      </c>
      <c r="P18">
        <v>197161.936636122</v>
      </c>
      <c r="Q18">
        <v>239405.33703626</v>
      </c>
      <c r="R18">
        <v>84.455211565605794</v>
      </c>
      <c r="S18">
        <v>685.53354570400904</v>
      </c>
      <c r="T18">
        <v>0.72726827410850903</v>
      </c>
      <c r="U18">
        <v>0.24380360553445299</v>
      </c>
      <c r="V18" s="1">
        <v>0</v>
      </c>
      <c r="W18">
        <v>0.180624558492119</v>
      </c>
      <c r="X18">
        <v>0.57557183597342698</v>
      </c>
      <c r="Y18" s="1">
        <v>0</v>
      </c>
      <c r="Z18" s="1">
        <v>0</v>
      </c>
      <c r="AA18">
        <v>2.79215053777234E-4</v>
      </c>
      <c r="AB18">
        <v>2.28121140673102E-3</v>
      </c>
      <c r="AC18" s="1">
        <v>0</v>
      </c>
      <c r="AD18" s="1">
        <v>0</v>
      </c>
      <c r="AE18" s="3">
        <v>0</v>
      </c>
      <c r="AF18" s="3">
        <v>3.7087118496306701E-6</v>
      </c>
      <c r="AG18">
        <v>1.6201643549403701E-5</v>
      </c>
      <c r="AH18">
        <v>3.4710522134992901</v>
      </c>
      <c r="AI18">
        <v>4.6572024235768603E-2</v>
      </c>
      <c r="AJ18">
        <v>40.579205900148601</v>
      </c>
      <c r="AK18">
        <v>16</v>
      </c>
      <c r="AL18">
        <v>18525927052.139999</v>
      </c>
      <c r="AM18">
        <v>93963</v>
      </c>
      <c r="AN18" s="1">
        <f t="shared" si="0"/>
        <v>2.9291289974348479E-3</v>
      </c>
      <c r="AO18" s="15">
        <v>1.1599999999999999</v>
      </c>
      <c r="AP18" s="8">
        <f t="shared" si="2"/>
        <v>3.4588774012775603</v>
      </c>
      <c r="AQ18" s="15">
        <f t="shared" si="1"/>
        <v>-7.3421693332986759E-4</v>
      </c>
    </row>
    <row r="19" spans="1:43" x14ac:dyDescent="0.25">
      <c r="A19" t="s">
        <v>37</v>
      </c>
      <c r="B19">
        <v>3.6545408611716699</v>
      </c>
      <c r="C19">
        <v>2.6483867584795101E-3</v>
      </c>
      <c r="D19">
        <v>3.13217826378715</v>
      </c>
      <c r="E19">
        <v>-25.0145622852407</v>
      </c>
      <c r="F19" s="1">
        <v>0</v>
      </c>
      <c r="G19" s="1">
        <v>0</v>
      </c>
      <c r="H19">
        <v>3.6637780664876201</v>
      </c>
      <c r="I19">
        <v>-75.895265825728401</v>
      </c>
      <c r="J19">
        <v>-132.241645411929</v>
      </c>
      <c r="K19">
        <v>-80.105803665477595</v>
      </c>
      <c r="L19">
        <v>-55.161587912097502</v>
      </c>
      <c r="M19">
        <v>17</v>
      </c>
      <c r="N19">
        <v>96.091959048899398</v>
      </c>
      <c r="O19">
        <v>89.211607245547398</v>
      </c>
      <c r="P19">
        <v>192507.07505191799</v>
      </c>
      <c r="Q19">
        <v>233812.545249755</v>
      </c>
      <c r="R19">
        <v>84.450131086845403</v>
      </c>
      <c r="S19">
        <v>685.44405928832202</v>
      </c>
      <c r="T19">
        <v>0.72749745958546796</v>
      </c>
      <c r="U19">
        <v>0.24652182713065901</v>
      </c>
      <c r="V19" s="1">
        <v>0</v>
      </c>
      <c r="W19">
        <v>0.18022789936846001</v>
      </c>
      <c r="X19">
        <v>0.57325027350087998</v>
      </c>
      <c r="Y19" s="1">
        <v>0</v>
      </c>
      <c r="Z19" s="1">
        <v>0</v>
      </c>
      <c r="AA19">
        <v>2.7985527505401198E-4</v>
      </c>
      <c r="AB19">
        <v>2.3919924370295002E-3</v>
      </c>
      <c r="AC19" s="1">
        <v>1.1610609471813099E-8</v>
      </c>
      <c r="AD19" s="1">
        <v>0</v>
      </c>
      <c r="AE19" s="3">
        <v>0</v>
      </c>
      <c r="AF19" s="3">
        <v>6.3313221778435797E-6</v>
      </c>
      <c r="AG19">
        <v>1.4940812443117499E-5</v>
      </c>
      <c r="AH19">
        <v>3.4593612537359899</v>
      </c>
      <c r="AI19">
        <v>4.9390797942533503E-2</v>
      </c>
      <c r="AJ19">
        <v>49.059364106001397</v>
      </c>
      <c r="AK19">
        <v>17</v>
      </c>
      <c r="AL19">
        <v>16889223215.530001</v>
      </c>
      <c r="AM19">
        <v>87733</v>
      </c>
      <c r="AN19" s="1">
        <f t="shared" si="0"/>
        <v>3.4675365384810907E-3</v>
      </c>
      <c r="AO19" s="15">
        <v>1.33</v>
      </c>
      <c r="AP19" s="8">
        <f t="shared" si="2"/>
        <v>4.0825968317293793</v>
      </c>
      <c r="AQ19" s="15">
        <f t="shared" si="1"/>
        <v>-0.10484894497318897</v>
      </c>
    </row>
    <row r="20" spans="1:43" x14ac:dyDescent="0.25">
      <c r="A20" t="s">
        <v>37</v>
      </c>
      <c r="B20">
        <v>4.2812112006029803</v>
      </c>
      <c r="C20">
        <v>2.8858629465775402E-3</v>
      </c>
      <c r="D20">
        <v>3.40859471505305</v>
      </c>
      <c r="E20">
        <v>-23.310545256412201</v>
      </c>
      <c r="F20" s="1">
        <v>0</v>
      </c>
      <c r="G20" s="1">
        <v>0</v>
      </c>
      <c r="H20">
        <v>3.6643109406240999</v>
      </c>
      <c r="I20">
        <v>-76.658784411021898</v>
      </c>
      <c r="J20">
        <v>-129.49657563227299</v>
      </c>
      <c r="K20">
        <v>-81.576070728855399</v>
      </c>
      <c r="L20">
        <v>-55.929794337280001</v>
      </c>
      <c r="M20">
        <v>18</v>
      </c>
      <c r="N20">
        <v>95.886805087883999</v>
      </c>
      <c r="O20">
        <v>88.473383754704798</v>
      </c>
      <c r="P20">
        <v>192544.932840008</v>
      </c>
      <c r="Q20">
        <v>233992.47367948899</v>
      </c>
      <c r="R20">
        <v>84.456063585381301</v>
      </c>
      <c r="S20">
        <v>685.19640941721195</v>
      </c>
      <c r="T20">
        <v>0.72881003336330996</v>
      </c>
      <c r="U20">
        <v>0.25307387328766101</v>
      </c>
      <c r="V20" s="1">
        <v>0</v>
      </c>
      <c r="W20">
        <v>0.17809465713776901</v>
      </c>
      <c r="X20">
        <v>0.56883146957456898</v>
      </c>
      <c r="Y20" s="1">
        <v>0</v>
      </c>
      <c r="Z20" s="1">
        <v>0</v>
      </c>
      <c r="AA20">
        <v>2.80413720068866E-4</v>
      </c>
      <c r="AB20">
        <v>2.63949747701372E-3</v>
      </c>
      <c r="AC20" s="1">
        <v>8.9216012414665694E-8</v>
      </c>
      <c r="AD20" s="1">
        <v>0</v>
      </c>
      <c r="AE20" s="3">
        <v>0</v>
      </c>
      <c r="AF20" s="3">
        <v>1.2688241026079E-5</v>
      </c>
      <c r="AG20">
        <v>1.07241535995013E-5</v>
      </c>
      <c r="AH20">
        <v>3.5693857633284098</v>
      </c>
      <c r="AI20">
        <v>5.4053933093497E-2</v>
      </c>
      <c r="AJ20">
        <v>55.703574519577302</v>
      </c>
      <c r="AK20">
        <v>18</v>
      </c>
      <c r="AL20">
        <v>15411681514.379999</v>
      </c>
      <c r="AM20">
        <v>80042</v>
      </c>
      <c r="AN20" s="1">
        <f t="shared" si="0"/>
        <v>2.9325994381086649E-3</v>
      </c>
      <c r="AO20" s="15">
        <v>1</v>
      </c>
      <c r="AP20" s="8">
        <f t="shared" si="2"/>
        <v>3.4629096180581964</v>
      </c>
      <c r="AQ20" s="15">
        <f t="shared" si="1"/>
        <v>0.2363046318845714</v>
      </c>
    </row>
    <row r="21" spans="1:43" x14ac:dyDescent="0.25">
      <c r="A21" t="s">
        <v>37</v>
      </c>
      <c r="B21">
        <v>3.3923254170224499</v>
      </c>
      <c r="C21">
        <v>3.1716204078225401E-3</v>
      </c>
      <c r="D21">
        <v>3.7402508298128798</v>
      </c>
      <c r="E21">
        <v>-20.8661115306063</v>
      </c>
      <c r="F21" s="1">
        <v>0</v>
      </c>
      <c r="G21" s="1">
        <v>0</v>
      </c>
      <c r="H21">
        <v>3.6519947311442098</v>
      </c>
      <c r="I21">
        <v>-77.775789191211999</v>
      </c>
      <c r="J21">
        <v>-125.521981831018</v>
      </c>
      <c r="K21">
        <v>-83.992773163325893</v>
      </c>
      <c r="L21">
        <v>-56.9686454014101</v>
      </c>
      <c r="M21">
        <v>19</v>
      </c>
      <c r="N21">
        <v>95.597743917036794</v>
      </c>
      <c r="O21">
        <v>87.488869551835194</v>
      </c>
      <c r="P21">
        <v>191813.01776380799</v>
      </c>
      <c r="Q21">
        <v>233680.38931228401</v>
      </c>
      <c r="R21">
        <v>84.464631701261794</v>
      </c>
      <c r="S21">
        <v>685.61239412718305</v>
      </c>
      <c r="T21">
        <v>0.729369865592713</v>
      </c>
      <c r="U21">
        <v>0.25958041282726402</v>
      </c>
      <c r="V21" s="1">
        <v>0</v>
      </c>
      <c r="W21">
        <v>0.17288302382987</v>
      </c>
      <c r="X21">
        <v>0.56753656334286395</v>
      </c>
      <c r="Y21" s="1">
        <v>0</v>
      </c>
      <c r="Z21" s="1">
        <v>0</v>
      </c>
      <c r="AA21">
        <v>2.8093812286895302E-4</v>
      </c>
      <c r="AB21">
        <v>2.9331419842932101E-3</v>
      </c>
      <c r="AC21" s="1">
        <v>9.7977500805796405E-7</v>
      </c>
      <c r="AD21" s="1">
        <v>0</v>
      </c>
      <c r="AE21" s="3">
        <v>0</v>
      </c>
      <c r="AF21" s="3">
        <v>3.02018404281673E-5</v>
      </c>
      <c r="AG21">
        <v>1.02187184035183E-5</v>
      </c>
      <c r="AH21">
        <v>3.7945476305683301</v>
      </c>
      <c r="AI21">
        <v>6.0782870629797599E-2</v>
      </c>
      <c r="AJ21">
        <v>58.310743454133203</v>
      </c>
      <c r="AK21">
        <v>19</v>
      </c>
      <c r="AL21">
        <v>15485256737.09</v>
      </c>
      <c r="AM21">
        <v>80731</v>
      </c>
      <c r="AN21" s="1">
        <f t="shared" si="0"/>
        <v>3.2442819475903303E-3</v>
      </c>
      <c r="AO21" s="15">
        <v>1</v>
      </c>
      <c r="AP21" s="8">
        <f t="shared" si="2"/>
        <v>3.8244167099080961</v>
      </c>
      <c r="AQ21" s="15">
        <f t="shared" si="1"/>
        <v>-0.11298227302642172</v>
      </c>
    </row>
    <row r="22" spans="1:43" x14ac:dyDescent="0.25">
      <c r="A22" t="s">
        <v>37</v>
      </c>
      <c r="B22">
        <v>4.4015435619748002</v>
      </c>
      <c r="C22">
        <v>3.4616082009377002E-3</v>
      </c>
      <c r="D22">
        <v>4.0757492954731802</v>
      </c>
      <c r="E22">
        <v>-19.2014275836667</v>
      </c>
      <c r="F22" s="1">
        <v>0</v>
      </c>
      <c r="G22" s="1">
        <v>0</v>
      </c>
      <c r="H22">
        <v>3.6220758471220802</v>
      </c>
      <c r="I22">
        <v>-78.807664449275293</v>
      </c>
      <c r="J22">
        <v>-123.577074943696</v>
      </c>
      <c r="K22">
        <v>-85.888249451426702</v>
      </c>
      <c r="L22">
        <v>-57.854396548817</v>
      </c>
      <c r="M22">
        <v>20</v>
      </c>
      <c r="N22">
        <v>95.336839870230804</v>
      </c>
      <c r="O22">
        <v>86.773550769234703</v>
      </c>
      <c r="P22">
        <v>190477.77893865999</v>
      </c>
      <c r="Q22">
        <v>232317.52147659499</v>
      </c>
      <c r="R22">
        <v>84.5147828211188</v>
      </c>
      <c r="S22">
        <v>685.95443714848705</v>
      </c>
      <c r="T22">
        <v>0.72359843455962103</v>
      </c>
      <c r="U22">
        <v>0.26878677839841097</v>
      </c>
      <c r="V22" s="1">
        <v>0</v>
      </c>
      <c r="W22">
        <v>0.16429967394305001</v>
      </c>
      <c r="X22">
        <v>0.56691354765853696</v>
      </c>
      <c r="Y22" s="1">
        <v>0</v>
      </c>
      <c r="Z22" s="1">
        <v>0</v>
      </c>
      <c r="AA22">
        <v>2.81541960097061E-4</v>
      </c>
      <c r="AB22">
        <v>3.2295470316704299E-3</v>
      </c>
      <c r="AC22">
        <v>2.5172666346145702E-6</v>
      </c>
      <c r="AD22" s="1">
        <v>0</v>
      </c>
      <c r="AE22" s="3">
        <v>0</v>
      </c>
      <c r="AF22" s="3">
        <v>4.5493375014389503E-5</v>
      </c>
      <c r="AG22">
        <v>9.8666050295825495E-6</v>
      </c>
      <c r="AH22">
        <v>3.8216149797161298</v>
      </c>
      <c r="AI22">
        <v>6.4546005916603796E-2</v>
      </c>
      <c r="AJ22">
        <v>58.098681664186699</v>
      </c>
      <c r="AK22">
        <v>20</v>
      </c>
      <c r="AL22">
        <v>15622796950.77</v>
      </c>
      <c r="AM22">
        <v>82019</v>
      </c>
      <c r="AN22" s="1">
        <f t="shared" si="0"/>
        <v>3.5565823667818804E-3</v>
      </c>
      <c r="AO22" s="15">
        <v>1</v>
      </c>
      <c r="AP22" s="8">
        <f t="shared" si="2"/>
        <v>4.1853954695332707</v>
      </c>
      <c r="AQ22" s="15">
        <f t="shared" si="1"/>
        <v>5.1643409569044341E-2</v>
      </c>
    </row>
    <row r="23" spans="1:43" x14ac:dyDescent="0.25">
      <c r="A23" t="s">
        <v>37</v>
      </c>
      <c r="B23">
        <v>4.6044282043772196</v>
      </c>
      <c r="C23">
        <v>3.8761155435807701E-3</v>
      </c>
      <c r="D23">
        <v>4.5534485423287299</v>
      </c>
      <c r="E23">
        <v>-17.1435294547389</v>
      </c>
      <c r="F23" s="1">
        <v>0</v>
      </c>
      <c r="G23" s="1">
        <v>0</v>
      </c>
      <c r="H23">
        <v>3.6031358409684699</v>
      </c>
      <c r="I23">
        <v>-79.425846122426705</v>
      </c>
      <c r="J23">
        <v>-121.53495933731099</v>
      </c>
      <c r="K23">
        <v>-87.400251999592498</v>
      </c>
      <c r="L23">
        <v>-58.399129067444697</v>
      </c>
      <c r="M23">
        <v>21</v>
      </c>
      <c r="N23">
        <v>95.241263579024505</v>
      </c>
      <c r="O23">
        <v>86.176211455962999</v>
      </c>
      <c r="P23">
        <v>189803.555549735</v>
      </c>
      <c r="Q23">
        <v>231946.878078426</v>
      </c>
      <c r="R23">
        <v>84.530210808533894</v>
      </c>
      <c r="S23">
        <v>686.23512714931303</v>
      </c>
      <c r="T23">
        <v>0.72301695230035701</v>
      </c>
      <c r="U23">
        <v>0.27385774567608501</v>
      </c>
      <c r="V23" s="1">
        <v>0</v>
      </c>
      <c r="W23">
        <v>0.15822275955095</v>
      </c>
      <c r="X23">
        <v>0.567919494772963</v>
      </c>
      <c r="Y23" s="1">
        <v>0</v>
      </c>
      <c r="Z23" s="1">
        <v>0</v>
      </c>
      <c r="AA23">
        <v>2.8224032574664901E-4</v>
      </c>
      <c r="AB23">
        <v>3.6358120001371199E-3</v>
      </c>
      <c r="AC23">
        <v>1.8758306991377098E-5</v>
      </c>
      <c r="AD23" s="1">
        <v>0</v>
      </c>
      <c r="AE23" s="3">
        <v>0</v>
      </c>
      <c r="AF23" s="3">
        <v>6.5990556836255298E-5</v>
      </c>
      <c r="AG23">
        <v>1.08802430100078E-5</v>
      </c>
      <c r="AH23">
        <v>3.8746361897401398</v>
      </c>
      <c r="AI23">
        <v>6.8838740872498694E-2</v>
      </c>
      <c r="AJ23">
        <v>59.814157967519101</v>
      </c>
      <c r="AK23">
        <v>21</v>
      </c>
      <c r="AL23">
        <v>17104337211.92</v>
      </c>
      <c r="AM23">
        <v>90116</v>
      </c>
      <c r="AN23" s="1">
        <f t="shared" si="0"/>
        <v>3.984042882720024E-3</v>
      </c>
      <c r="AO23" s="15">
        <v>1</v>
      </c>
      <c r="AP23" s="8">
        <f t="shared" si="2"/>
        <v>4.677471139047662</v>
      </c>
      <c r="AQ23" s="15">
        <f t="shared" si="1"/>
        <v>-1.5615902802836756E-2</v>
      </c>
    </row>
    <row r="24" spans="1:43" x14ac:dyDescent="0.25">
      <c r="A24" t="s">
        <v>37</v>
      </c>
      <c r="B24">
        <v>4.7009485478818398</v>
      </c>
      <c r="C24">
        <v>4.3102880715387504E-3</v>
      </c>
      <c r="D24">
        <v>5.0514718069743596</v>
      </c>
      <c r="E24">
        <v>-14.302794984197799</v>
      </c>
      <c r="F24" s="1">
        <v>0</v>
      </c>
      <c r="G24" s="1">
        <v>0</v>
      </c>
      <c r="H24">
        <v>3.6142885159647902</v>
      </c>
      <c r="I24">
        <v>-81.348788641878897</v>
      </c>
      <c r="J24">
        <v>-118.67397882621501</v>
      </c>
      <c r="K24">
        <v>-91.2609871131191</v>
      </c>
      <c r="L24">
        <v>-60.534918736725999</v>
      </c>
      <c r="M24">
        <v>22</v>
      </c>
      <c r="N24">
        <v>95.229227997728202</v>
      </c>
      <c r="O24">
        <v>85.521426203829506</v>
      </c>
      <c r="P24">
        <v>191739.17321280501</v>
      </c>
      <c r="Q24">
        <v>235298.81758992199</v>
      </c>
      <c r="R24">
        <v>84.556616611640194</v>
      </c>
      <c r="S24">
        <v>686.80117236141302</v>
      </c>
      <c r="T24">
        <v>0.72517380400450604</v>
      </c>
      <c r="U24">
        <v>0.27116582912998499</v>
      </c>
      <c r="V24" s="1">
        <v>0</v>
      </c>
      <c r="W24">
        <v>0.150650239577204</v>
      </c>
      <c r="X24">
        <v>0.57818393129280998</v>
      </c>
      <c r="Y24" s="1">
        <v>0</v>
      </c>
      <c r="Z24" s="1">
        <v>0</v>
      </c>
      <c r="AA24">
        <v>2.8286197889894002E-4</v>
      </c>
      <c r="AB24">
        <v>4.0542136434918701E-3</v>
      </c>
      <c r="AC24">
        <v>5.1189495005109101E-5</v>
      </c>
      <c r="AD24" s="1">
        <v>0</v>
      </c>
      <c r="AE24" s="3">
        <v>0</v>
      </c>
      <c r="AF24" s="3">
        <v>1.06461093595275E-4</v>
      </c>
      <c r="AG24">
        <v>7.7140538930121904E-6</v>
      </c>
      <c r="AH24">
        <v>4.02178258726914</v>
      </c>
      <c r="AI24">
        <v>7.5019176797295598E-2</v>
      </c>
      <c r="AJ24">
        <v>69.490873642875499</v>
      </c>
      <c r="AK24">
        <v>22</v>
      </c>
      <c r="AL24">
        <v>20267214086.939999</v>
      </c>
      <c r="AM24">
        <v>105702</v>
      </c>
      <c r="AN24" s="1">
        <f t="shared" si="0"/>
        <v>4.4435367159860852E-3</v>
      </c>
      <c r="AO24" s="15">
        <v>1</v>
      </c>
      <c r="AP24" s="8">
        <f t="shared" si="2"/>
        <v>5.2038380046458554</v>
      </c>
      <c r="AQ24" s="15">
        <f t="shared" si="1"/>
        <v>-9.6638184416011574E-2</v>
      </c>
    </row>
    <row r="25" spans="1:43" x14ac:dyDescent="0.25">
      <c r="A25" t="s">
        <v>37</v>
      </c>
      <c r="B25">
        <v>5.1343534132471502</v>
      </c>
      <c r="C25">
        <v>4.6293813934477398E-3</v>
      </c>
      <c r="D25">
        <v>5.4159720562782496</v>
      </c>
      <c r="E25">
        <v>-12.5510517765877</v>
      </c>
      <c r="F25" s="1">
        <v>0</v>
      </c>
      <c r="G25" s="1">
        <v>0</v>
      </c>
      <c r="H25">
        <v>3.6095667539479499</v>
      </c>
      <c r="I25">
        <v>-83.142217793984003</v>
      </c>
      <c r="J25">
        <v>-117.07393209881801</v>
      </c>
      <c r="K25">
        <v>-94.543187578099094</v>
      </c>
      <c r="L25">
        <v>-62.204734712802797</v>
      </c>
      <c r="M25">
        <v>23</v>
      </c>
      <c r="N25">
        <v>95.217934647950798</v>
      </c>
      <c r="O25">
        <v>85.083545789228495</v>
      </c>
      <c r="P25">
        <v>190593.73096074801</v>
      </c>
      <c r="Q25">
        <v>234519.180633254</v>
      </c>
      <c r="R25">
        <v>84.624955365214504</v>
      </c>
      <c r="S25">
        <v>687.573635441909</v>
      </c>
      <c r="T25">
        <v>0.72342182014954604</v>
      </c>
      <c r="U25">
        <v>0.27497632891881602</v>
      </c>
      <c r="V25" s="1">
        <v>0</v>
      </c>
      <c r="W25">
        <v>0.14583632821522499</v>
      </c>
      <c r="X25">
        <v>0.57918734286595797</v>
      </c>
      <c r="Y25" s="1">
        <v>0</v>
      </c>
      <c r="Z25" s="1">
        <v>0</v>
      </c>
      <c r="AA25">
        <v>2.8371876797424802E-4</v>
      </c>
      <c r="AB25">
        <v>4.36848480654781E-3</v>
      </c>
      <c r="AC25">
        <v>6.6147306190982605E-5</v>
      </c>
      <c r="AD25" s="1">
        <v>0</v>
      </c>
      <c r="AE25" s="3">
        <v>0</v>
      </c>
      <c r="AF25" s="3">
        <v>1.48741877108412E-4</v>
      </c>
      <c r="AG25">
        <v>7.4766434400524904E-6</v>
      </c>
      <c r="AH25">
        <v>4.0111327711532603</v>
      </c>
      <c r="AI25">
        <v>7.8345604402078203E-2</v>
      </c>
      <c r="AJ25">
        <v>75.551378054304806</v>
      </c>
      <c r="AK25">
        <v>23</v>
      </c>
      <c r="AL25">
        <v>19806309927.709999</v>
      </c>
      <c r="AM25">
        <v>103919</v>
      </c>
      <c r="AN25" s="1">
        <f t="shared" si="0"/>
        <v>4.80094545163047E-3</v>
      </c>
      <c r="AO25" s="15">
        <v>1</v>
      </c>
      <c r="AP25" s="8">
        <f t="shared" si="2"/>
        <v>5.6114189977251154</v>
      </c>
      <c r="AQ25" s="15">
        <f t="shared" si="1"/>
        <v>-8.5016924359305301E-2</v>
      </c>
    </row>
    <row r="26" spans="1:43" x14ac:dyDescent="0.25">
      <c r="A26" t="s">
        <v>37</v>
      </c>
      <c r="B26">
        <v>5.7198446856461302</v>
      </c>
      <c r="C26">
        <v>4.9085371522701697E-3</v>
      </c>
      <c r="D26">
        <v>5.7337992379905396</v>
      </c>
      <c r="E26">
        <v>-12.114795822603901</v>
      </c>
      <c r="F26" s="1">
        <v>0</v>
      </c>
      <c r="G26" s="1">
        <v>0</v>
      </c>
      <c r="H26">
        <v>3.6071635155665098</v>
      </c>
      <c r="I26">
        <v>-83.770810623923097</v>
      </c>
      <c r="J26">
        <v>-115.247515077038</v>
      </c>
      <c r="K26">
        <v>-95.992970305906198</v>
      </c>
      <c r="L26">
        <v>-62.553163191603097</v>
      </c>
      <c r="M26">
        <v>24</v>
      </c>
      <c r="N26">
        <v>95.210230294509302</v>
      </c>
      <c r="O26">
        <v>84.755980049512601</v>
      </c>
      <c r="P26">
        <v>188074.02941316899</v>
      </c>
      <c r="Q26">
        <v>231434.838649457</v>
      </c>
      <c r="R26">
        <v>84.762669232870707</v>
      </c>
      <c r="S26">
        <v>687.45646511464804</v>
      </c>
      <c r="T26">
        <v>0.72083350483543496</v>
      </c>
      <c r="U26">
        <v>0.280840682352616</v>
      </c>
      <c r="V26" s="1">
        <v>0</v>
      </c>
      <c r="W26">
        <v>0.14401954912707901</v>
      </c>
      <c r="X26">
        <v>0.57513976852030302</v>
      </c>
      <c r="Y26" s="1">
        <v>0</v>
      </c>
      <c r="Z26" s="1">
        <v>0</v>
      </c>
      <c r="AA26">
        <v>2.84462626406932E-4</v>
      </c>
      <c r="AB26">
        <v>4.6293854932433999E-3</v>
      </c>
      <c r="AC26">
        <v>8.8476152218250901E-5</v>
      </c>
      <c r="AD26" s="1">
        <v>0</v>
      </c>
      <c r="AE26" s="3">
        <v>0</v>
      </c>
      <c r="AF26" s="3">
        <v>1.7306304218331101E-4</v>
      </c>
      <c r="AG26">
        <v>7.4189220537600703E-6</v>
      </c>
      <c r="AH26">
        <v>3.9422834739270298</v>
      </c>
      <c r="AI26">
        <v>8.0458950575078805E-2</v>
      </c>
      <c r="AJ26">
        <v>84.097583149776398</v>
      </c>
      <c r="AK26">
        <v>24</v>
      </c>
      <c r="AL26">
        <v>17409072532.630001</v>
      </c>
      <c r="AM26">
        <v>92565</v>
      </c>
      <c r="AN26" s="1">
        <f t="shared" si="0"/>
        <v>5.0869111618336424E-3</v>
      </c>
      <c r="AO26" s="15">
        <v>1</v>
      </c>
      <c r="AP26" s="8">
        <f t="shared" si="2"/>
        <v>5.9363704375085753</v>
      </c>
      <c r="AQ26" s="15">
        <f t="shared" si="1"/>
        <v>-3.6474434023581304E-2</v>
      </c>
    </row>
    <row r="27" spans="1:43" x14ac:dyDescent="0.25">
      <c r="A27" t="s">
        <v>37</v>
      </c>
      <c r="B27">
        <v>5.7441856525818498</v>
      </c>
      <c r="C27">
        <v>5.1488763967442799E-3</v>
      </c>
      <c r="D27">
        <v>6.0066480779809099</v>
      </c>
      <c r="E27">
        <v>-12.165229990259199</v>
      </c>
      <c r="F27" s="1">
        <v>0</v>
      </c>
      <c r="G27" s="1">
        <v>0</v>
      </c>
      <c r="H27">
        <v>3.6191296840637901</v>
      </c>
      <c r="I27">
        <v>-84.023534388652493</v>
      </c>
      <c r="J27">
        <v>-113.364907877818</v>
      </c>
      <c r="K27">
        <v>-97.022977135677294</v>
      </c>
      <c r="L27">
        <v>-62.6747754038811</v>
      </c>
      <c r="M27">
        <v>25</v>
      </c>
      <c r="N27">
        <v>95.209428884511198</v>
      </c>
      <c r="O27">
        <v>84.504162128145893</v>
      </c>
      <c r="P27">
        <v>186917.51831529601</v>
      </c>
      <c r="Q27">
        <v>230240.322197317</v>
      </c>
      <c r="R27">
        <v>85.070228597841293</v>
      </c>
      <c r="S27">
        <v>687.419022550097</v>
      </c>
      <c r="T27">
        <v>0.72009617945070103</v>
      </c>
      <c r="U27">
        <v>0.28283052218368798</v>
      </c>
      <c r="V27" s="1">
        <v>0</v>
      </c>
      <c r="W27">
        <v>0.14383963984825501</v>
      </c>
      <c r="X27">
        <v>0.57332983796805503</v>
      </c>
      <c r="Y27" s="1">
        <v>0</v>
      </c>
      <c r="Z27" s="1">
        <v>0</v>
      </c>
      <c r="AA27">
        <v>2.8525674503040402E-4</v>
      </c>
      <c r="AB27">
        <v>4.8435779922592903E-3</v>
      </c>
      <c r="AC27">
        <v>1.19074930299748E-4</v>
      </c>
      <c r="AD27" s="1">
        <v>0</v>
      </c>
      <c r="AE27" s="3">
        <v>1.6047909728696799E-10</v>
      </c>
      <c r="AF27" s="3">
        <v>1.84705241819194E-4</v>
      </c>
      <c r="AG27">
        <v>6.05369029249447E-6</v>
      </c>
      <c r="AH27">
        <v>3.8436614390179402</v>
      </c>
      <c r="AI27">
        <v>8.1810556023340503E-2</v>
      </c>
      <c r="AJ27">
        <v>96.606328159456197</v>
      </c>
      <c r="AK27">
        <v>25</v>
      </c>
      <c r="AL27">
        <v>15596210810.709999</v>
      </c>
      <c r="AM27">
        <v>83439</v>
      </c>
      <c r="AN27" s="1">
        <f t="shared" si="0"/>
        <v>5.3135399791088885E-3</v>
      </c>
      <c r="AO27" s="15">
        <v>1</v>
      </c>
      <c r="AP27" s="8">
        <f t="shared" si="2"/>
        <v>6.1931668433534153</v>
      </c>
      <c r="AQ27" s="15">
        <f t="shared" si="1"/>
        <v>-7.2496220774904141E-2</v>
      </c>
    </row>
    <row r="28" spans="1:43" x14ac:dyDescent="0.25">
      <c r="A28" t="s">
        <v>37</v>
      </c>
      <c r="B28">
        <v>5.3081867839186501</v>
      </c>
      <c r="C28">
        <v>5.3147237321665101E-3</v>
      </c>
      <c r="D28">
        <v>6.1945064823637601</v>
      </c>
      <c r="E28">
        <v>-12.9359824142789</v>
      </c>
      <c r="F28" s="1">
        <v>0</v>
      </c>
      <c r="G28" s="1">
        <v>0</v>
      </c>
      <c r="H28">
        <v>3.6339471888637802</v>
      </c>
      <c r="I28">
        <v>-83.618559160920896</v>
      </c>
      <c r="J28">
        <v>-111.56253520147099</v>
      </c>
      <c r="K28">
        <v>-96.820168278842701</v>
      </c>
      <c r="L28">
        <v>-62.208185703799302</v>
      </c>
      <c r="M28">
        <v>26</v>
      </c>
      <c r="N28">
        <v>95.236106093578599</v>
      </c>
      <c r="O28">
        <v>84.248552842074304</v>
      </c>
      <c r="P28">
        <v>186376.74548531501</v>
      </c>
      <c r="Q28">
        <v>229902.79662334701</v>
      </c>
      <c r="R28">
        <v>85.133277412647402</v>
      </c>
      <c r="S28">
        <v>686.73506232112504</v>
      </c>
      <c r="T28">
        <v>0.71853443014660801</v>
      </c>
      <c r="U28">
        <v>0.28696077320159502</v>
      </c>
      <c r="V28" s="1">
        <v>0</v>
      </c>
      <c r="W28">
        <v>0.14413156892013501</v>
      </c>
      <c r="X28">
        <v>0.56890765787826802</v>
      </c>
      <c r="Y28" s="1">
        <v>0</v>
      </c>
      <c r="Z28" s="1">
        <v>0</v>
      </c>
      <c r="AA28">
        <v>2.8604944834167197E-4</v>
      </c>
      <c r="AB28">
        <v>4.9804509775004599E-3</v>
      </c>
      <c r="AC28">
        <v>1.4611062967362899E-4</v>
      </c>
      <c r="AD28" s="1">
        <v>0</v>
      </c>
      <c r="AE28" s="3">
        <v>0</v>
      </c>
      <c r="AF28" s="3">
        <v>1.9996489101800299E-4</v>
      </c>
      <c r="AG28">
        <v>6.9657610072023299E-6</v>
      </c>
      <c r="AH28">
        <v>3.7717327565380998</v>
      </c>
      <c r="AI28">
        <v>8.3599077108214806E-2</v>
      </c>
      <c r="AJ28">
        <v>111.90084653852099</v>
      </c>
      <c r="AK28">
        <v>26</v>
      </c>
      <c r="AL28">
        <v>14399280979.450001</v>
      </c>
      <c r="AM28">
        <v>77259</v>
      </c>
      <c r="AN28" s="1">
        <f t="shared" si="0"/>
        <v>5.4664653168601347E-3</v>
      </c>
      <c r="AO28" s="15">
        <v>1</v>
      </c>
      <c r="AP28" s="8">
        <f t="shared" si="2"/>
        <v>6.3660854646238496</v>
      </c>
      <c r="AQ28" s="15">
        <f t="shared" si="1"/>
        <v>-0.16617726648250508</v>
      </c>
    </row>
    <row r="29" spans="1:43" x14ac:dyDescent="0.25">
      <c r="A29" t="s">
        <v>37</v>
      </c>
      <c r="B29">
        <v>5.9617498168277896</v>
      </c>
      <c r="C29">
        <v>5.4429758183582701E-3</v>
      </c>
      <c r="D29">
        <v>6.3395439834169798</v>
      </c>
      <c r="E29">
        <v>-13.5970526202094</v>
      </c>
      <c r="F29" s="1">
        <v>0</v>
      </c>
      <c r="G29" s="1">
        <v>0</v>
      </c>
      <c r="H29">
        <v>3.6515189950817999</v>
      </c>
      <c r="I29">
        <v>-83.844277339680502</v>
      </c>
      <c r="J29">
        <v>-110.446867062678</v>
      </c>
      <c r="K29">
        <v>-97.335761892417807</v>
      </c>
      <c r="L29">
        <v>-62.190471811443899</v>
      </c>
      <c r="M29">
        <v>27</v>
      </c>
      <c r="N29">
        <v>95.270598418186097</v>
      </c>
      <c r="O29">
        <v>84.000533405618995</v>
      </c>
      <c r="P29">
        <v>184280.34747103599</v>
      </c>
      <c r="Q29">
        <v>226911.259847573</v>
      </c>
      <c r="R29">
        <v>84.859352511623399</v>
      </c>
      <c r="S29">
        <v>686.23709764420801</v>
      </c>
      <c r="T29">
        <v>0.71716007812899796</v>
      </c>
      <c r="U29">
        <v>0.29197170457363197</v>
      </c>
      <c r="V29" s="1">
        <v>0</v>
      </c>
      <c r="W29">
        <v>0.14634242880933099</v>
      </c>
      <c r="X29">
        <v>0.56168586661703601</v>
      </c>
      <c r="Y29" s="1">
        <v>0</v>
      </c>
      <c r="Z29" s="1">
        <v>0</v>
      </c>
      <c r="AA29">
        <v>2.86920927473439E-4</v>
      </c>
      <c r="AB29">
        <v>5.0882924846592003E-3</v>
      </c>
      <c r="AC29">
        <v>1.66650296307525E-4</v>
      </c>
      <c r="AD29" s="1">
        <v>0</v>
      </c>
      <c r="AE29" s="3">
        <v>0</v>
      </c>
      <c r="AF29" s="3">
        <v>2.1257662710707199E-4</v>
      </c>
      <c r="AG29">
        <v>7.2769190022345204E-6</v>
      </c>
      <c r="AH29">
        <v>3.7048122138097201</v>
      </c>
      <c r="AI29">
        <v>8.5388917141254198E-2</v>
      </c>
      <c r="AJ29">
        <v>125.85518326999301</v>
      </c>
      <c r="AK29">
        <v>27</v>
      </c>
      <c r="AL29">
        <v>13313702263.74</v>
      </c>
      <c r="AM29">
        <v>72247</v>
      </c>
      <c r="AN29" s="1">
        <f t="shared" si="0"/>
        <v>5.5877900392397109E-3</v>
      </c>
      <c r="AO29" s="15">
        <v>1</v>
      </c>
      <c r="AP29" s="8">
        <f t="shared" si="2"/>
        <v>6.5030641298795766</v>
      </c>
      <c r="AQ29" s="15">
        <f t="shared" si="1"/>
        <v>-8.3239885420261284E-2</v>
      </c>
    </row>
    <row r="30" spans="1:43" x14ac:dyDescent="0.25">
      <c r="A30" t="s">
        <v>37</v>
      </c>
      <c r="B30">
        <v>5.49245093626193</v>
      </c>
      <c r="C30">
        <v>5.4842349073256297E-3</v>
      </c>
      <c r="D30">
        <v>6.3861592712269104</v>
      </c>
      <c r="E30">
        <v>-14.897520496485001</v>
      </c>
      <c r="F30" s="1">
        <v>0</v>
      </c>
      <c r="G30" s="1">
        <v>0</v>
      </c>
      <c r="H30">
        <v>3.66964132088318</v>
      </c>
      <c r="I30">
        <v>-83.620673444362296</v>
      </c>
      <c r="J30">
        <v>-109.35635519202</v>
      </c>
      <c r="K30">
        <v>-97.1252116839146</v>
      </c>
      <c r="L30">
        <v>-61.708545154526298</v>
      </c>
      <c r="M30">
        <v>28</v>
      </c>
      <c r="N30">
        <v>95.311171441062797</v>
      </c>
      <c r="O30">
        <v>83.781670863193995</v>
      </c>
      <c r="P30">
        <v>182105.36010030101</v>
      </c>
      <c r="Q30">
        <v>223834.153988087</v>
      </c>
      <c r="R30">
        <v>84.812307071589402</v>
      </c>
      <c r="S30">
        <v>685.58505840292105</v>
      </c>
      <c r="T30">
        <v>0.71565611949154895</v>
      </c>
      <c r="U30">
        <v>0.293819286061477</v>
      </c>
      <c r="V30" s="1">
        <v>0</v>
      </c>
      <c r="W30">
        <v>0.14723205925219601</v>
      </c>
      <c r="X30">
        <v>0.55894865468632504</v>
      </c>
      <c r="Y30" s="1">
        <v>0</v>
      </c>
      <c r="Z30" s="1">
        <v>0</v>
      </c>
      <c r="AA30">
        <v>2.8788691223711799E-4</v>
      </c>
      <c r="AB30">
        <v>5.1181521132399998E-3</v>
      </c>
      <c r="AC30">
        <v>1.7553124731952999E-4</v>
      </c>
      <c r="AD30" s="1">
        <v>0</v>
      </c>
      <c r="AE30" s="3">
        <v>0</v>
      </c>
      <c r="AF30" s="3">
        <v>2.21668404154144E-4</v>
      </c>
      <c r="AG30">
        <v>7.49248739805497E-6</v>
      </c>
      <c r="AH30">
        <v>3.63249573933407</v>
      </c>
      <c r="AI30">
        <v>8.6928973659068098E-2</v>
      </c>
      <c r="AJ30">
        <v>141.739444126352</v>
      </c>
      <c r="AK30">
        <v>28</v>
      </c>
      <c r="AL30">
        <v>11892026330.629999</v>
      </c>
      <c r="AM30">
        <v>65303</v>
      </c>
      <c r="AN30" s="1">
        <f t="shared" si="0"/>
        <v>5.6277074296312611E-3</v>
      </c>
      <c r="AO30" s="15">
        <v>1</v>
      </c>
      <c r="AP30" s="8">
        <f t="shared" si="2"/>
        <v>6.5480916922534771</v>
      </c>
      <c r="AQ30" s="15">
        <f t="shared" si="1"/>
        <v>-0.16121349632907422</v>
      </c>
    </row>
    <row r="31" spans="1:43" x14ac:dyDescent="0.25">
      <c r="A31" t="s">
        <v>37</v>
      </c>
      <c r="B31">
        <v>5.7064714290413701</v>
      </c>
      <c r="C31">
        <v>5.5781026668483202E-3</v>
      </c>
      <c r="D31">
        <v>6.4921335943466403</v>
      </c>
      <c r="E31">
        <v>-16.826501022574401</v>
      </c>
      <c r="F31" s="1">
        <v>0</v>
      </c>
      <c r="G31" s="1">
        <v>0</v>
      </c>
      <c r="H31">
        <v>3.6868919163573501</v>
      </c>
      <c r="I31">
        <v>-82.649666998474501</v>
      </c>
      <c r="J31">
        <v>-107.387671072587</v>
      </c>
      <c r="K31">
        <v>-96.1564117391205</v>
      </c>
      <c r="L31">
        <v>-60.730888806164202</v>
      </c>
      <c r="M31">
        <v>29</v>
      </c>
      <c r="N31">
        <v>95.326379520153694</v>
      </c>
      <c r="O31">
        <v>83.463487652611306</v>
      </c>
      <c r="P31">
        <v>182048.57085048701</v>
      </c>
      <c r="Q31">
        <v>223716.44714064201</v>
      </c>
      <c r="R31">
        <v>84.858611635125399</v>
      </c>
      <c r="S31">
        <v>684.70507659755197</v>
      </c>
      <c r="T31">
        <v>0.71732317527062595</v>
      </c>
      <c r="U31">
        <v>0.29125637260695503</v>
      </c>
      <c r="V31" s="1">
        <v>0</v>
      </c>
      <c r="W31">
        <v>0.14597687231053899</v>
      </c>
      <c r="X31">
        <v>0.56276675508250396</v>
      </c>
      <c r="Y31" s="1">
        <v>0</v>
      </c>
      <c r="Z31" s="1">
        <v>0</v>
      </c>
      <c r="AA31">
        <v>2.8875155320776498E-4</v>
      </c>
      <c r="AB31">
        <v>5.1800074650307998E-3</v>
      </c>
      <c r="AC31">
        <v>2.0299921644297101E-4</v>
      </c>
      <c r="AD31" s="1">
        <v>0</v>
      </c>
      <c r="AE31" s="3">
        <v>3.08851957247445E-9</v>
      </c>
      <c r="AF31" s="3">
        <v>2.4417987005157502E-4</v>
      </c>
      <c r="AG31">
        <v>8.0337308430416393E-6</v>
      </c>
      <c r="AH31">
        <v>3.6040516344890001</v>
      </c>
      <c r="AI31">
        <v>8.9459522864303503E-2</v>
      </c>
      <c r="AJ31">
        <v>162.93744726848499</v>
      </c>
      <c r="AK31">
        <v>29</v>
      </c>
      <c r="AL31">
        <v>10683338331.790001</v>
      </c>
      <c r="AM31">
        <v>58684</v>
      </c>
      <c r="AN31" s="1">
        <f t="shared" si="0"/>
        <v>5.7129388882901392E-3</v>
      </c>
      <c r="AO31" s="15">
        <v>1</v>
      </c>
      <c r="AP31" s="8">
        <f t="shared" si="2"/>
        <v>6.6441678439680851</v>
      </c>
      <c r="AQ31" s="15">
        <f t="shared" si="1"/>
        <v>-0.14113075360942362</v>
      </c>
    </row>
    <row r="32" spans="1:43" x14ac:dyDescent="0.25">
      <c r="A32" t="s">
        <v>37</v>
      </c>
      <c r="B32">
        <v>6.2725739027182703</v>
      </c>
      <c r="C32">
        <v>5.7380021292828603E-3</v>
      </c>
      <c r="D32">
        <v>6.6724028531356003</v>
      </c>
      <c r="E32">
        <v>-19.3878971718465</v>
      </c>
      <c r="F32" s="1">
        <v>0</v>
      </c>
      <c r="G32" s="1">
        <v>0</v>
      </c>
      <c r="H32">
        <v>3.7036890794157702</v>
      </c>
      <c r="I32">
        <v>-80.967838465293795</v>
      </c>
      <c r="J32">
        <v>-104.441479968961</v>
      </c>
      <c r="K32">
        <v>-94.140663670808806</v>
      </c>
      <c r="L32">
        <v>-58.925182151280801</v>
      </c>
      <c r="M32">
        <v>30</v>
      </c>
      <c r="N32">
        <v>95.354441745718603</v>
      </c>
      <c r="O32">
        <v>83.021969385848195</v>
      </c>
      <c r="P32">
        <v>181013.96235409199</v>
      </c>
      <c r="Q32">
        <v>221900.55575988899</v>
      </c>
      <c r="R32">
        <v>84.926298804714307</v>
      </c>
      <c r="S32">
        <v>683.24326645904296</v>
      </c>
      <c r="T32">
        <v>0.71552501087861198</v>
      </c>
      <c r="U32">
        <v>0.292678113412773</v>
      </c>
      <c r="V32" s="1">
        <v>0</v>
      </c>
      <c r="W32">
        <v>0.15175365025949999</v>
      </c>
      <c r="X32">
        <v>0.55556823632772501</v>
      </c>
      <c r="Y32" s="1">
        <v>0</v>
      </c>
      <c r="Z32" s="1">
        <v>0</v>
      </c>
      <c r="AA32">
        <v>2.8960756779747402E-4</v>
      </c>
      <c r="AB32">
        <v>5.2929062469946704E-3</v>
      </c>
      <c r="AC32">
        <v>2.42588559419061E-4</v>
      </c>
      <c r="AD32" s="1">
        <v>0</v>
      </c>
      <c r="AE32" s="3">
        <v>6.9511676149247295E-8</v>
      </c>
      <c r="AF32" s="3">
        <v>3.1346526164873102E-4</v>
      </c>
      <c r="AG32">
        <v>9.8556822679781702E-6</v>
      </c>
      <c r="AH32">
        <v>3.64584598701322</v>
      </c>
      <c r="AI32">
        <v>9.3799596457942502E-2</v>
      </c>
      <c r="AJ32">
        <v>184.491459333352</v>
      </c>
      <c r="AK32">
        <v>30</v>
      </c>
      <c r="AL32">
        <v>9431732508.4599991</v>
      </c>
      <c r="AM32">
        <v>52105</v>
      </c>
      <c r="AN32" s="1">
        <f t="shared" si="0"/>
        <v>5.8959790764408753E-3</v>
      </c>
      <c r="AO32" s="15">
        <v>1</v>
      </c>
      <c r="AP32" s="8">
        <f t="shared" si="2"/>
        <v>6.8501917837697217</v>
      </c>
      <c r="AQ32" s="15">
        <f t="shared" si="1"/>
        <v>-8.4321417455787362E-2</v>
      </c>
    </row>
    <row r="33" spans="1:43" x14ac:dyDescent="0.25">
      <c r="A33" t="s">
        <v>37</v>
      </c>
      <c r="B33">
        <v>6.0537371996184897</v>
      </c>
      <c r="C33">
        <v>6.0168797590483504E-3</v>
      </c>
      <c r="D33">
        <v>6.9860449159156701</v>
      </c>
      <c r="E33">
        <v>-22.846860415537201</v>
      </c>
      <c r="F33" s="1">
        <v>0</v>
      </c>
      <c r="G33" s="1">
        <v>0</v>
      </c>
      <c r="H33">
        <v>3.7239140137404401</v>
      </c>
      <c r="I33">
        <v>-77.017672006138</v>
      </c>
      <c r="J33">
        <v>-98.524099002427207</v>
      </c>
      <c r="K33">
        <v>-88.954150586055704</v>
      </c>
      <c r="L33">
        <v>-55.250251770333399</v>
      </c>
      <c r="M33">
        <v>31</v>
      </c>
      <c r="N33">
        <v>95.357244372983502</v>
      </c>
      <c r="O33">
        <v>82.344761422397696</v>
      </c>
      <c r="P33">
        <v>183314.078669501</v>
      </c>
      <c r="Q33">
        <v>224389.81208077501</v>
      </c>
      <c r="R33">
        <v>84.994430151525293</v>
      </c>
      <c r="S33">
        <v>680.30391384200004</v>
      </c>
      <c r="T33">
        <v>0.71512600731584597</v>
      </c>
      <c r="U33">
        <v>0.29238627005308299</v>
      </c>
      <c r="V33" s="1">
        <v>0</v>
      </c>
      <c r="W33">
        <v>0.157209433059526</v>
      </c>
      <c r="X33">
        <v>0.55040429688739001</v>
      </c>
      <c r="Y33" s="1">
        <v>0</v>
      </c>
      <c r="Z33" s="1">
        <v>0</v>
      </c>
      <c r="AA33">
        <v>2.9036607353518799E-4</v>
      </c>
      <c r="AB33">
        <v>5.4798215521951899E-3</v>
      </c>
      <c r="AC33">
        <v>3.1809898662954998E-4</v>
      </c>
      <c r="AD33" s="1">
        <v>0</v>
      </c>
      <c r="AE33" s="3">
        <v>1.5487580798766001E-6</v>
      </c>
      <c r="AF33" s="3">
        <v>4.5507495638167402E-4</v>
      </c>
      <c r="AG33">
        <v>1.04807105416072E-5</v>
      </c>
      <c r="AH33">
        <v>3.79468453942054</v>
      </c>
      <c r="AI33">
        <v>0.101165782629589</v>
      </c>
      <c r="AJ33">
        <v>207.03841889307799</v>
      </c>
      <c r="AK33">
        <v>31</v>
      </c>
      <c r="AL33">
        <v>9311071997.8600006</v>
      </c>
      <c r="AM33">
        <v>50793</v>
      </c>
      <c r="AN33" s="1">
        <f t="shared" si="0"/>
        <v>6.2252625821120518E-3</v>
      </c>
      <c r="AO33" s="15">
        <v>1</v>
      </c>
      <c r="AP33" s="8">
        <f t="shared" si="2"/>
        <v>7.2197733592412554</v>
      </c>
      <c r="AQ33" s="15">
        <f t="shared" si="1"/>
        <v>-0.16150592291519072</v>
      </c>
    </row>
    <row r="34" spans="1:43" x14ac:dyDescent="0.25">
      <c r="A34" t="s">
        <v>37</v>
      </c>
      <c r="B34">
        <v>7.0010139658358197</v>
      </c>
      <c r="C34">
        <v>6.20041573466475E-3</v>
      </c>
      <c r="D34">
        <v>7.1919326856527297</v>
      </c>
      <c r="E34">
        <v>-25.095630868160999</v>
      </c>
      <c r="F34" s="1">
        <v>0</v>
      </c>
      <c r="G34" s="1">
        <v>0</v>
      </c>
      <c r="H34">
        <v>3.7329636640190502</v>
      </c>
      <c r="I34">
        <v>-74.331428244517994</v>
      </c>
      <c r="J34">
        <v>-94.611157325073904</v>
      </c>
      <c r="K34">
        <v>-85.181824065420997</v>
      </c>
      <c r="L34">
        <v>-52.538806743182597</v>
      </c>
      <c r="M34">
        <v>32</v>
      </c>
      <c r="N34">
        <v>95.380824464973998</v>
      </c>
      <c r="O34">
        <v>81.840543197808799</v>
      </c>
      <c r="P34">
        <v>183097.32173200301</v>
      </c>
      <c r="Q34">
        <v>224148.259134969</v>
      </c>
      <c r="R34">
        <v>84.987312402038398</v>
      </c>
      <c r="S34">
        <v>677.77944209607301</v>
      </c>
      <c r="T34">
        <v>0.71519221079567297</v>
      </c>
      <c r="U34">
        <v>0.28699528130105101</v>
      </c>
      <c r="V34" s="1">
        <v>0</v>
      </c>
      <c r="W34">
        <v>0.16077939848412401</v>
      </c>
      <c r="X34">
        <v>0.55222532021482396</v>
      </c>
      <c r="Y34" s="1">
        <v>0</v>
      </c>
      <c r="Z34" s="1">
        <v>0</v>
      </c>
      <c r="AA34">
        <v>2.9154564632354301E-4</v>
      </c>
      <c r="AB34">
        <v>5.6039532527536401E-3</v>
      </c>
      <c r="AC34">
        <v>3.6301264163744799E-4</v>
      </c>
      <c r="AD34" s="1">
        <v>0</v>
      </c>
      <c r="AE34" s="3">
        <v>3.2390752752327399E-6</v>
      </c>
      <c r="AF34" s="3">
        <v>5.4409867827404903E-4</v>
      </c>
      <c r="AG34">
        <v>1.14222310920976E-5</v>
      </c>
      <c r="AH34">
        <v>3.8556990004285598</v>
      </c>
      <c r="AI34">
        <v>0.10633515769997599</v>
      </c>
      <c r="AJ34">
        <v>217.57355593636899</v>
      </c>
      <c r="AK34">
        <v>32</v>
      </c>
      <c r="AL34">
        <v>9840931751.1299992</v>
      </c>
      <c r="AM34">
        <v>53747</v>
      </c>
      <c r="AN34" s="1">
        <f t="shared" si="0"/>
        <v>6.439597577351232E-3</v>
      </c>
      <c r="AO34" s="15">
        <v>1</v>
      </c>
      <c r="AP34" s="8">
        <f t="shared" si="2"/>
        <v>7.4596161679001298</v>
      </c>
      <c r="AQ34" s="15">
        <f t="shared" si="1"/>
        <v>-6.1477989180964254E-2</v>
      </c>
    </row>
    <row r="35" spans="1:43" x14ac:dyDescent="0.25">
      <c r="A35" t="s">
        <v>37</v>
      </c>
      <c r="B35">
        <v>6.6344574061425901</v>
      </c>
      <c r="C35">
        <v>6.4229562383546299E-3</v>
      </c>
      <c r="D35">
        <v>7.4410147288605897</v>
      </c>
      <c r="E35">
        <v>-25.897895561997299</v>
      </c>
      <c r="F35" s="1">
        <v>0</v>
      </c>
      <c r="G35" s="1">
        <v>0</v>
      </c>
      <c r="H35">
        <v>3.7360490988359998</v>
      </c>
      <c r="I35">
        <v>-74.014051279299395</v>
      </c>
      <c r="J35">
        <v>-92.073486473878603</v>
      </c>
      <c r="K35">
        <v>-85.082151796831198</v>
      </c>
      <c r="L35">
        <v>-52.217786894899803</v>
      </c>
      <c r="M35">
        <v>33</v>
      </c>
      <c r="N35">
        <v>95.401670333372493</v>
      </c>
      <c r="O35">
        <v>81.3071367599902</v>
      </c>
      <c r="P35">
        <v>183060.339126904</v>
      </c>
      <c r="Q35">
        <v>224698.60406426</v>
      </c>
      <c r="R35">
        <v>84.981759550240398</v>
      </c>
      <c r="S35">
        <v>677.00695373554504</v>
      </c>
      <c r="T35">
        <v>0.71549850644296398</v>
      </c>
      <c r="U35">
        <v>0.28148542435090501</v>
      </c>
      <c r="V35" s="1">
        <v>0</v>
      </c>
      <c r="W35">
        <v>0.159539800931083</v>
      </c>
      <c r="X35">
        <v>0.55897477471801005</v>
      </c>
      <c r="Y35" s="1">
        <v>0</v>
      </c>
      <c r="Z35" s="1">
        <v>0</v>
      </c>
      <c r="AA35">
        <v>2.9258846418022202E-4</v>
      </c>
      <c r="AB35">
        <v>5.78186852951905E-3</v>
      </c>
      <c r="AC35">
        <v>4.0328902466950801E-4</v>
      </c>
      <c r="AD35" s="1">
        <v>0</v>
      </c>
      <c r="AE35" s="3">
        <v>6.6730163114802803E-6</v>
      </c>
      <c r="AF35" s="3">
        <v>6.5380554425793205E-4</v>
      </c>
      <c r="AG35">
        <v>1.0338342308460099E-5</v>
      </c>
      <c r="AH35">
        <v>3.92586677655378</v>
      </c>
      <c r="AI35">
        <v>0.111898190152312</v>
      </c>
      <c r="AJ35">
        <v>223.52979905727599</v>
      </c>
      <c r="AK35">
        <v>33</v>
      </c>
      <c r="AL35">
        <v>11068377284.629999</v>
      </c>
      <c r="AM35">
        <v>60463</v>
      </c>
      <c r="AN35" s="1">
        <f t="shared" si="0"/>
        <v>6.7282625379572036E-3</v>
      </c>
      <c r="AO35" s="15">
        <v>1</v>
      </c>
      <c r="AP35" s="8">
        <f t="shared" si="2"/>
        <v>7.7817367507951429</v>
      </c>
      <c r="AQ35" s="15">
        <f t="shared" si="1"/>
        <v>-0.14743229967723115</v>
      </c>
    </row>
    <row r="36" spans="1:43" x14ac:dyDescent="0.25">
      <c r="A36" t="s">
        <v>37</v>
      </c>
      <c r="B36">
        <v>7.76812767291461</v>
      </c>
      <c r="C36">
        <v>6.4592469563580102E-3</v>
      </c>
      <c r="D36">
        <v>7.4815755370188404</v>
      </c>
      <c r="E36">
        <v>-25.327848634212799</v>
      </c>
      <c r="F36" s="1">
        <v>0</v>
      </c>
      <c r="G36" s="1">
        <v>0</v>
      </c>
      <c r="H36">
        <v>3.73704011203868</v>
      </c>
      <c r="I36">
        <v>-75.133993139813498</v>
      </c>
      <c r="J36">
        <v>-91.223720785564595</v>
      </c>
      <c r="K36">
        <v>-87.328025209091194</v>
      </c>
      <c r="L36">
        <v>-53.190676404537101</v>
      </c>
      <c r="M36">
        <v>34</v>
      </c>
      <c r="N36">
        <v>95.404981889837998</v>
      </c>
      <c r="O36">
        <v>80.913400149403202</v>
      </c>
      <c r="P36">
        <v>181831.68584841501</v>
      </c>
      <c r="Q36">
        <v>223712.48815321201</v>
      </c>
      <c r="R36">
        <v>85.021021395575502</v>
      </c>
      <c r="S36">
        <v>677.52164137304203</v>
      </c>
      <c r="T36">
        <v>0.71513513806922802</v>
      </c>
      <c r="U36">
        <v>0.27869763974670603</v>
      </c>
      <c r="V36" s="1">
        <v>0</v>
      </c>
      <c r="W36">
        <v>0.157688352785812</v>
      </c>
      <c r="X36">
        <v>0.56361400746748103</v>
      </c>
      <c r="Y36" s="1">
        <v>0</v>
      </c>
      <c r="Z36" s="1">
        <v>0</v>
      </c>
      <c r="AA36">
        <v>2.93705903876456E-4</v>
      </c>
      <c r="AB36">
        <v>5.8100545364543899E-3</v>
      </c>
      <c r="AC36">
        <v>4.1489676677179698E-4</v>
      </c>
      <c r="AD36" s="1">
        <v>0</v>
      </c>
      <c r="AE36" s="3">
        <v>8.8057933906557005E-6</v>
      </c>
      <c r="AF36" s="3">
        <v>6.8998458491882696E-4</v>
      </c>
      <c r="AG36">
        <v>8.6542440978260607E-6</v>
      </c>
      <c r="AH36">
        <v>3.9186705209617299</v>
      </c>
      <c r="AI36">
        <v>0.115249583915915</v>
      </c>
      <c r="AJ36">
        <v>228.95165366435401</v>
      </c>
      <c r="AK36">
        <v>34</v>
      </c>
      <c r="AL36">
        <v>11714688192.469999</v>
      </c>
      <c r="AM36">
        <v>64426</v>
      </c>
      <c r="AN36" s="1">
        <f t="shared" si="0"/>
        <v>6.7937450252496734E-3</v>
      </c>
      <c r="AO36" s="15">
        <v>1</v>
      </c>
      <c r="AP36" s="8">
        <f t="shared" si="2"/>
        <v>7.854665339249534</v>
      </c>
      <c r="AQ36" s="15">
        <f t="shared" si="1"/>
        <v>-1.1017358804900068E-2</v>
      </c>
    </row>
    <row r="37" spans="1:43" x14ac:dyDescent="0.25">
      <c r="A37" t="s">
        <v>37</v>
      </c>
      <c r="B37">
        <v>7.8420961312526103</v>
      </c>
      <c r="C37">
        <v>6.46120748549096E-3</v>
      </c>
      <c r="D37">
        <v>7.4837662847748998</v>
      </c>
      <c r="E37">
        <v>-24.568213646529401</v>
      </c>
      <c r="F37" s="1">
        <v>0</v>
      </c>
      <c r="G37" s="1">
        <v>0</v>
      </c>
      <c r="H37">
        <v>3.73442527404984</v>
      </c>
      <c r="I37">
        <v>-76.542999161632196</v>
      </c>
      <c r="J37">
        <v>-90.809086112647606</v>
      </c>
      <c r="K37">
        <v>-90.130498821188098</v>
      </c>
      <c r="L37">
        <v>-54.425369839064302</v>
      </c>
      <c r="M37">
        <v>35</v>
      </c>
      <c r="N37">
        <v>95.411206442453505</v>
      </c>
      <c r="O37">
        <v>80.556633942853296</v>
      </c>
      <c r="P37">
        <v>180398.62190405399</v>
      </c>
      <c r="Q37">
        <v>222285.54600683399</v>
      </c>
      <c r="R37">
        <v>85.165804398807694</v>
      </c>
      <c r="S37">
        <v>678.48158076637503</v>
      </c>
      <c r="T37">
        <v>0.716070360912064</v>
      </c>
      <c r="U37">
        <v>0.27669878587063601</v>
      </c>
      <c r="V37" s="1">
        <v>0</v>
      </c>
      <c r="W37">
        <v>0.154807065157789</v>
      </c>
      <c r="X37">
        <v>0.56849414897157402</v>
      </c>
      <c r="Y37" s="1">
        <v>0</v>
      </c>
      <c r="Z37" s="1">
        <v>0</v>
      </c>
      <c r="AA37">
        <v>2.9512579785113599E-4</v>
      </c>
      <c r="AB37">
        <v>5.8166787085915002E-3</v>
      </c>
      <c r="AC37">
        <v>4.1347823894314403E-4</v>
      </c>
      <c r="AD37" s="1">
        <v>0</v>
      </c>
      <c r="AE37" s="3">
        <v>1.0759702314141799E-5</v>
      </c>
      <c r="AF37" s="3">
        <v>7.0321402112923396E-4</v>
      </c>
      <c r="AG37">
        <v>8.0626381367814404E-6</v>
      </c>
      <c r="AH37">
        <v>3.8967051250530602</v>
      </c>
      <c r="AI37">
        <v>0.11814052774345001</v>
      </c>
      <c r="AJ37">
        <v>228.56239206536699</v>
      </c>
      <c r="AK37">
        <v>35</v>
      </c>
      <c r="AL37">
        <v>11894222338</v>
      </c>
      <c r="AM37">
        <v>65933</v>
      </c>
      <c r="AN37" s="1">
        <f t="shared" si="0"/>
        <v>6.8150185275718707E-3</v>
      </c>
      <c r="AO37" s="15">
        <v>1</v>
      </c>
      <c r="AP37" s="8">
        <f t="shared" si="2"/>
        <v>7.8783464999827135</v>
      </c>
      <c r="AQ37" s="15">
        <f t="shared" si="1"/>
        <v>-4.6012661070673477E-3</v>
      </c>
    </row>
    <row r="38" spans="1:43" x14ac:dyDescent="0.25">
      <c r="A38" t="s">
        <v>37</v>
      </c>
      <c r="B38">
        <v>7.8132450758646703</v>
      </c>
      <c r="C38">
        <v>6.5105305122719996E-3</v>
      </c>
      <c r="D38">
        <v>7.5388655116493597</v>
      </c>
      <c r="E38">
        <v>-23.787751437204101</v>
      </c>
      <c r="F38" s="1">
        <v>0</v>
      </c>
      <c r="G38" s="1">
        <v>0</v>
      </c>
      <c r="H38">
        <v>3.73493432989279</v>
      </c>
      <c r="I38">
        <v>-77.511696081474796</v>
      </c>
      <c r="J38">
        <v>-90.253475037614194</v>
      </c>
      <c r="K38">
        <v>-92.243117111025498</v>
      </c>
      <c r="L38">
        <v>-55.223009778511397</v>
      </c>
      <c r="M38">
        <v>36</v>
      </c>
      <c r="N38">
        <v>95.403670774530099</v>
      </c>
      <c r="O38">
        <v>80.2403405566386</v>
      </c>
      <c r="P38">
        <v>179011.74457510901</v>
      </c>
      <c r="Q38">
        <v>220532.10843293701</v>
      </c>
      <c r="R38">
        <v>85.403061538376804</v>
      </c>
      <c r="S38">
        <v>679.34704806247203</v>
      </c>
      <c r="T38">
        <v>0.71736946055044204</v>
      </c>
      <c r="U38">
        <v>0.27604248298624701</v>
      </c>
      <c r="V38" s="1">
        <v>0</v>
      </c>
      <c r="W38">
        <v>0.150477285178299</v>
      </c>
      <c r="X38">
        <v>0.57348023183545305</v>
      </c>
      <c r="Y38" s="1">
        <v>0</v>
      </c>
      <c r="Z38" s="1">
        <v>0</v>
      </c>
      <c r="AA38">
        <v>2.9676375103076602E-4</v>
      </c>
      <c r="AB38">
        <v>5.8691261220603997E-3</v>
      </c>
      <c r="AC38">
        <v>4.1027763827908401E-4</v>
      </c>
      <c r="AD38" s="1">
        <v>0</v>
      </c>
      <c r="AE38" s="3">
        <v>1.5905771236998901E-5</v>
      </c>
      <c r="AF38" s="3">
        <v>7.02530708425144E-4</v>
      </c>
      <c r="AG38">
        <v>6.8361844269932197E-6</v>
      </c>
      <c r="AH38">
        <v>3.85614359514175</v>
      </c>
      <c r="AI38">
        <v>0.120411483031882</v>
      </c>
      <c r="AJ38">
        <v>231.80327390502401</v>
      </c>
      <c r="AK38">
        <v>36</v>
      </c>
      <c r="AL38">
        <v>11310141034</v>
      </c>
      <c r="AM38">
        <v>63181</v>
      </c>
      <c r="AN38" s="1">
        <f t="shared" si="0"/>
        <v>6.86842058151631E-3</v>
      </c>
      <c r="AO38" s="15">
        <v>1</v>
      </c>
      <c r="AP38" s="8">
        <f t="shared" si="2"/>
        <v>7.9377678288066633</v>
      </c>
      <c r="AQ38" s="15">
        <f t="shared" si="1"/>
        <v>-1.5687376555672539E-2</v>
      </c>
    </row>
    <row r="39" spans="1:43" x14ac:dyDescent="0.25">
      <c r="A39" t="s">
        <v>37</v>
      </c>
      <c r="B39">
        <v>7.4853498525142497</v>
      </c>
      <c r="C39">
        <v>6.4732248296951204E-3</v>
      </c>
      <c r="D39">
        <v>7.4971937479842499</v>
      </c>
      <c r="E39">
        <v>-23.027831745094801</v>
      </c>
      <c r="F39" s="1">
        <v>0</v>
      </c>
      <c r="G39" s="1">
        <v>0</v>
      </c>
      <c r="H39">
        <v>3.74652711278189</v>
      </c>
      <c r="I39">
        <v>-78.596164691639004</v>
      </c>
      <c r="J39">
        <v>-90.294883052659998</v>
      </c>
      <c r="K39">
        <v>-94.075174257641606</v>
      </c>
      <c r="L39">
        <v>-56.051894412146297</v>
      </c>
      <c r="M39">
        <v>37</v>
      </c>
      <c r="N39">
        <v>95.392445511646798</v>
      </c>
      <c r="O39">
        <v>80.0345962156659</v>
      </c>
      <c r="P39">
        <v>176984.01261380501</v>
      </c>
      <c r="Q39">
        <v>217984.04691232601</v>
      </c>
      <c r="R39">
        <v>85.945860461746605</v>
      </c>
      <c r="S39">
        <v>679.81615110324799</v>
      </c>
      <c r="T39">
        <v>0.71588534203110699</v>
      </c>
      <c r="U39">
        <v>0.28013076701527501</v>
      </c>
      <c r="V39" s="1">
        <v>0</v>
      </c>
      <c r="W39">
        <v>0.14968587118485199</v>
      </c>
      <c r="X39">
        <v>0.57018336179987195</v>
      </c>
      <c r="Y39" s="1">
        <v>0</v>
      </c>
      <c r="Z39" s="1">
        <v>0</v>
      </c>
      <c r="AA39">
        <v>2.9850881136492599E-4</v>
      </c>
      <c r="AB39">
        <v>5.8395439859623803E-3</v>
      </c>
      <c r="AC39">
        <v>4.0119179359253702E-4</v>
      </c>
      <c r="AD39" s="1">
        <v>0</v>
      </c>
      <c r="AE39" s="3">
        <v>1.9956784224343501E-5</v>
      </c>
      <c r="AF39" s="3">
        <v>7.0552774023314698E-4</v>
      </c>
      <c r="AG39">
        <v>6.1981793402742704E-6</v>
      </c>
      <c r="AH39">
        <v>3.7730591374203901</v>
      </c>
      <c r="AI39">
        <v>0.12119289919654599</v>
      </c>
      <c r="AJ39">
        <v>246.95441718202801</v>
      </c>
      <c r="AK39">
        <v>37</v>
      </c>
      <c r="AL39">
        <v>10691604202</v>
      </c>
      <c r="AM39">
        <v>60410</v>
      </c>
      <c r="AN39" s="1">
        <f t="shared" si="0"/>
        <v>6.8435805375604529E-3</v>
      </c>
      <c r="AO39" s="15">
        <v>1</v>
      </c>
      <c r="AP39" s="8">
        <f t="shared" si="2"/>
        <v>7.9101322821530822</v>
      </c>
      <c r="AQ39" s="15">
        <f t="shared" si="1"/>
        <v>-5.3701052585078846E-2</v>
      </c>
    </row>
    <row r="40" spans="1:43" x14ac:dyDescent="0.25">
      <c r="A40" t="s">
        <v>37</v>
      </c>
      <c r="B40">
        <v>7.6281966170845097</v>
      </c>
      <c r="C40">
        <v>6.4095479824616804E-3</v>
      </c>
      <c r="D40">
        <v>7.4260246883556498</v>
      </c>
      <c r="E40">
        <v>-22.774094401353398</v>
      </c>
      <c r="F40" s="1">
        <v>0</v>
      </c>
      <c r="G40" s="1">
        <v>0</v>
      </c>
      <c r="H40">
        <v>3.7503605734327001</v>
      </c>
      <c r="I40">
        <v>-79.196129596618903</v>
      </c>
      <c r="J40">
        <v>-89.865654754853395</v>
      </c>
      <c r="K40">
        <v>-95.582448475620694</v>
      </c>
      <c r="L40">
        <v>-56.613919570924097</v>
      </c>
      <c r="M40">
        <v>38</v>
      </c>
      <c r="N40">
        <v>95.385073183062303</v>
      </c>
      <c r="O40">
        <v>79.834229659385599</v>
      </c>
      <c r="P40">
        <v>176687.52444230899</v>
      </c>
      <c r="Q40">
        <v>218092.51375970399</v>
      </c>
      <c r="R40">
        <v>86.238335817694605</v>
      </c>
      <c r="S40">
        <v>680.63762609836601</v>
      </c>
      <c r="T40">
        <v>0.71423065025231802</v>
      </c>
      <c r="U40">
        <v>0.28031206384216201</v>
      </c>
      <c r="V40" s="1">
        <v>0</v>
      </c>
      <c r="W40">
        <v>0.147795274178877</v>
      </c>
      <c r="X40">
        <v>0.57189266197895905</v>
      </c>
      <c r="Y40" s="1">
        <v>0</v>
      </c>
      <c r="Z40" s="1">
        <v>0</v>
      </c>
      <c r="AA40">
        <v>3.0033554382353502E-4</v>
      </c>
      <c r="AB40">
        <v>5.7778725649403903E-3</v>
      </c>
      <c r="AC40">
        <v>3.9444722502956098E-4</v>
      </c>
      <c r="AD40" s="1">
        <v>0</v>
      </c>
      <c r="AE40" s="3">
        <v>2.29937225172238E-5</v>
      </c>
      <c r="AF40" s="3">
        <v>7.2681599648401099E-4</v>
      </c>
      <c r="AG40">
        <v>6.8522227287111397E-6</v>
      </c>
      <c r="AH40">
        <v>3.6902852226539902</v>
      </c>
      <c r="AI40">
        <v>0.121834562588241</v>
      </c>
      <c r="AJ40">
        <v>262.10764549596797</v>
      </c>
      <c r="AK40">
        <v>38</v>
      </c>
      <c r="AL40">
        <v>9932312499</v>
      </c>
      <c r="AM40">
        <v>56214</v>
      </c>
      <c r="AN40" s="1">
        <f t="shared" si="0"/>
        <v>6.8050241052479369E-3</v>
      </c>
      <c r="AO40" s="15">
        <v>1</v>
      </c>
      <c r="AP40" s="8">
        <f t="shared" si="2"/>
        <v>7.867221639818867</v>
      </c>
      <c r="AQ40" s="15">
        <f t="shared" si="1"/>
        <v>-3.0382393388355133E-2</v>
      </c>
    </row>
    <row r="41" spans="1:43" x14ac:dyDescent="0.25">
      <c r="A41" t="s">
        <v>37</v>
      </c>
      <c r="B41">
        <v>7.3888540938906901</v>
      </c>
      <c r="C41">
        <v>6.3935949117722799E-3</v>
      </c>
      <c r="D41">
        <v>7.4081867198928304</v>
      </c>
      <c r="E41">
        <v>-22.486949345508702</v>
      </c>
      <c r="F41" s="1">
        <v>0</v>
      </c>
      <c r="G41" s="1">
        <v>0</v>
      </c>
      <c r="H41">
        <v>3.7436732227129599</v>
      </c>
      <c r="I41">
        <v>-80.1785499694587</v>
      </c>
      <c r="J41">
        <v>-89.789630120043498</v>
      </c>
      <c r="K41">
        <v>-97.663010178573202</v>
      </c>
      <c r="L41">
        <v>-57.3908734943954</v>
      </c>
      <c r="M41">
        <v>39</v>
      </c>
      <c r="N41">
        <v>95.382822564176394</v>
      </c>
      <c r="O41">
        <v>79.554669520423104</v>
      </c>
      <c r="P41">
        <v>175095.778780005</v>
      </c>
      <c r="Q41">
        <v>215974.842376001</v>
      </c>
      <c r="R41">
        <v>86.720443523438504</v>
      </c>
      <c r="S41">
        <v>681.58104454096201</v>
      </c>
      <c r="T41">
        <v>0.71297243302451996</v>
      </c>
      <c r="U41">
        <v>0.27579467670930702</v>
      </c>
      <c r="V41" s="1">
        <v>0</v>
      </c>
      <c r="W41">
        <v>0.14791957541235901</v>
      </c>
      <c r="X41">
        <v>0.57628574787833298</v>
      </c>
      <c r="Y41" s="1">
        <v>0</v>
      </c>
      <c r="Z41" s="1">
        <v>0</v>
      </c>
      <c r="AA41">
        <v>3.0211455128084099E-4</v>
      </c>
      <c r="AB41">
        <v>5.7673716873204396E-3</v>
      </c>
      <c r="AC41">
        <v>3.8653186654612898E-4</v>
      </c>
      <c r="AD41" s="1">
        <v>0</v>
      </c>
      <c r="AE41" s="3">
        <v>2.7798234267010302E-5</v>
      </c>
      <c r="AF41" s="3">
        <v>7.4731351441985599E-4</v>
      </c>
      <c r="AG41">
        <v>4.7748887850257702E-6</v>
      </c>
      <c r="AH41">
        <v>3.6425131970506399</v>
      </c>
      <c r="AI41">
        <v>0.12356297092708</v>
      </c>
      <c r="AJ41">
        <v>267.48909757591298</v>
      </c>
      <c r="AK41">
        <v>39</v>
      </c>
      <c r="AL41">
        <v>9212664400.5100002</v>
      </c>
      <c r="AM41">
        <v>52615</v>
      </c>
      <c r="AN41" s="1">
        <f t="shared" si="0"/>
        <v>6.8167997530211369E-3</v>
      </c>
      <c r="AO41" s="15">
        <v>1</v>
      </c>
      <c r="AP41" s="8">
        <f t="shared" ref="AP41:AP90" si="3">100*(1-(1-AN41)^12)</f>
        <v>7.8803290649809288</v>
      </c>
      <c r="AQ41" s="15">
        <f t="shared" ref="AQ41:AQ90" si="4">B41/AP41-1</f>
        <v>-6.2367315760237019E-2</v>
      </c>
    </row>
    <row r="42" spans="1:43" x14ac:dyDescent="0.25">
      <c r="A42" t="s">
        <v>37</v>
      </c>
      <c r="B42">
        <v>7.0859960347944897</v>
      </c>
      <c r="C42">
        <v>6.3876462310050001E-3</v>
      </c>
      <c r="D42">
        <v>7.4015343802145503</v>
      </c>
      <c r="E42">
        <v>-21.652492926673201</v>
      </c>
      <c r="F42" s="1">
        <v>0</v>
      </c>
      <c r="G42" s="1">
        <v>0</v>
      </c>
      <c r="H42">
        <v>3.7266615775393701</v>
      </c>
      <c r="I42">
        <v>-82.388007543972293</v>
      </c>
      <c r="J42">
        <v>-90.506524044989803</v>
      </c>
      <c r="K42">
        <v>-101.919358049569</v>
      </c>
      <c r="L42">
        <v>-59.423766297393001</v>
      </c>
      <c r="M42">
        <v>40</v>
      </c>
      <c r="N42">
        <v>95.381516978092094</v>
      </c>
      <c r="O42">
        <v>79.147688956341398</v>
      </c>
      <c r="P42">
        <v>173730.37275542101</v>
      </c>
      <c r="Q42">
        <v>214645.90949317001</v>
      </c>
      <c r="R42">
        <v>87.325828199984201</v>
      </c>
      <c r="S42">
        <v>683.40043729249999</v>
      </c>
      <c r="T42">
        <v>0.71130212595671205</v>
      </c>
      <c r="U42">
        <v>0.27365175164462302</v>
      </c>
      <c r="V42" s="1">
        <v>0</v>
      </c>
      <c r="W42">
        <v>0.141693677508022</v>
      </c>
      <c r="X42">
        <v>0.58465457084735295</v>
      </c>
      <c r="Y42" s="1">
        <v>0</v>
      </c>
      <c r="Z42" s="1">
        <v>0</v>
      </c>
      <c r="AA42">
        <v>3.0424569266008101E-4</v>
      </c>
      <c r="AB42">
        <v>5.7719330160347698E-3</v>
      </c>
      <c r="AC42">
        <v>3.8032911775064999E-4</v>
      </c>
      <c r="AD42" s="1">
        <v>0</v>
      </c>
      <c r="AE42" s="3">
        <v>3.3702751794299703E-5</v>
      </c>
      <c r="AF42" s="3">
        <v>7.8072894467067205E-4</v>
      </c>
      <c r="AG42">
        <v>4.08266767374335E-6</v>
      </c>
      <c r="AH42">
        <v>3.6425485498898702</v>
      </c>
      <c r="AI42">
        <v>0.12693290286174</v>
      </c>
      <c r="AJ42">
        <v>259.07873669035303</v>
      </c>
      <c r="AK42">
        <v>40</v>
      </c>
      <c r="AL42">
        <v>8315083100.8199997</v>
      </c>
      <c r="AM42">
        <v>47862</v>
      </c>
      <c r="AN42" s="1">
        <f t="shared" si="0"/>
        <v>6.8569076533655229E-3</v>
      </c>
      <c r="AO42" s="15">
        <v>1</v>
      </c>
      <c r="AP42" s="8">
        <f t="shared" si="3"/>
        <v>7.9249601791353097</v>
      </c>
      <c r="AQ42" s="15">
        <f t="shared" si="4"/>
        <v>-0.10586351544700878</v>
      </c>
    </row>
    <row r="43" spans="1:43" x14ac:dyDescent="0.25">
      <c r="A43" t="s">
        <v>37</v>
      </c>
      <c r="B43">
        <v>6.6903396416493202</v>
      </c>
      <c r="C43">
        <v>6.3023468738621904E-3</v>
      </c>
      <c r="D43">
        <v>7.3060969185751299</v>
      </c>
      <c r="E43">
        <v>-20.284561669242802</v>
      </c>
      <c r="F43" s="1">
        <v>0</v>
      </c>
      <c r="G43" s="1">
        <v>0</v>
      </c>
      <c r="H43">
        <v>3.7046322697887901</v>
      </c>
      <c r="I43">
        <v>-85.204937279975795</v>
      </c>
      <c r="J43">
        <v>-92.004806716687995</v>
      </c>
      <c r="K43">
        <v>-107.173934571749</v>
      </c>
      <c r="L43">
        <v>-61.917865883163103</v>
      </c>
      <c r="M43">
        <v>41</v>
      </c>
      <c r="N43">
        <v>95.355251702480601</v>
      </c>
      <c r="O43">
        <v>78.715880302569303</v>
      </c>
      <c r="P43">
        <v>171312.93013412101</v>
      </c>
      <c r="Q43">
        <v>211669.28054722599</v>
      </c>
      <c r="R43">
        <v>88.196512117173896</v>
      </c>
      <c r="S43">
        <v>685.52068960471695</v>
      </c>
      <c r="T43">
        <v>0.71157309432351801</v>
      </c>
      <c r="U43">
        <v>0.27311896670962899</v>
      </c>
      <c r="V43" s="1">
        <v>0</v>
      </c>
      <c r="W43">
        <v>0.13586221330991699</v>
      </c>
      <c r="X43">
        <v>0.59101881998045203</v>
      </c>
      <c r="Y43" s="1">
        <v>0</v>
      </c>
      <c r="Z43" s="1">
        <v>0</v>
      </c>
      <c r="AA43">
        <v>3.0694589097709802E-4</v>
      </c>
      <c r="AB43">
        <v>5.7096293835989399E-3</v>
      </c>
      <c r="AC43">
        <v>3.6116062053351901E-4</v>
      </c>
      <c r="AD43" s="1">
        <v>0</v>
      </c>
      <c r="AE43" s="3">
        <v>3.7649280198022999E-5</v>
      </c>
      <c r="AF43" s="3">
        <v>8.2480883459754798E-4</v>
      </c>
      <c r="AG43">
        <v>2.7495171781640402E-6</v>
      </c>
      <c r="AH43">
        <v>3.638816603705</v>
      </c>
      <c r="AI43">
        <v>0.130160162806121</v>
      </c>
      <c r="AJ43">
        <v>241.072770502054</v>
      </c>
      <c r="AK43">
        <v>41</v>
      </c>
      <c r="AL43">
        <v>6667499240.8199997</v>
      </c>
      <c r="AM43">
        <v>38920</v>
      </c>
      <c r="AN43" s="1">
        <f t="shared" si="0"/>
        <v>6.8413841091735858E-3</v>
      </c>
      <c r="AO43" s="15">
        <v>1</v>
      </c>
      <c r="AP43" s="8">
        <f t="shared" si="3"/>
        <v>7.9076883014551953</v>
      </c>
      <c r="AQ43" s="15">
        <f t="shared" si="4"/>
        <v>-0.1539449474231116</v>
      </c>
    </row>
    <row r="44" spans="1:43" x14ac:dyDescent="0.25">
      <c r="A44" t="s">
        <v>37</v>
      </c>
      <c r="B44">
        <v>7.9537787528256496</v>
      </c>
      <c r="C44">
        <v>6.4319955935515502E-3</v>
      </c>
      <c r="D44">
        <v>7.4511192096642498</v>
      </c>
      <c r="E44">
        <v>-20.113816636816999</v>
      </c>
      <c r="F44" s="1">
        <v>0</v>
      </c>
      <c r="G44" s="1">
        <v>0</v>
      </c>
      <c r="H44">
        <v>3.6905222685913599</v>
      </c>
      <c r="I44">
        <v>-86.161935160266196</v>
      </c>
      <c r="J44">
        <v>-91.658650837614303</v>
      </c>
      <c r="K44">
        <v>-109.720784560821</v>
      </c>
      <c r="L44">
        <v>-62.3641827043378</v>
      </c>
      <c r="M44">
        <v>42</v>
      </c>
      <c r="N44">
        <v>95.333664363632394</v>
      </c>
      <c r="O44">
        <v>78.124707538715796</v>
      </c>
      <c r="P44">
        <v>167605.59663344</v>
      </c>
      <c r="Q44">
        <v>207267.199977832</v>
      </c>
      <c r="R44">
        <v>90.104219567572997</v>
      </c>
      <c r="S44">
        <v>685.75780714424695</v>
      </c>
      <c r="T44">
        <v>0.71213983357740196</v>
      </c>
      <c r="U44">
        <v>0.27199299061318799</v>
      </c>
      <c r="V44" s="1">
        <v>0</v>
      </c>
      <c r="W44">
        <v>0.13277837027868</v>
      </c>
      <c r="X44">
        <v>0.59522863910812995</v>
      </c>
      <c r="Y44" s="1">
        <v>0</v>
      </c>
      <c r="Z44" s="1">
        <v>0</v>
      </c>
      <c r="AA44">
        <v>3.0955774897092398E-4</v>
      </c>
      <c r="AB44">
        <v>5.8281756850172397E-3</v>
      </c>
      <c r="AC44">
        <v>3.6110420780156697E-4</v>
      </c>
      <c r="AD44" s="1">
        <v>0</v>
      </c>
      <c r="AE44" s="3">
        <v>5.0217306634118898E-5</v>
      </c>
      <c r="AF44" s="3">
        <v>9.5529541352179796E-4</v>
      </c>
      <c r="AG44">
        <v>2.4881153255084399E-6</v>
      </c>
      <c r="AH44">
        <v>3.7012315286548398</v>
      </c>
      <c r="AI44">
        <v>0.135926612632713</v>
      </c>
      <c r="AJ44">
        <v>240.05364283541201</v>
      </c>
      <c r="AK44">
        <v>42</v>
      </c>
      <c r="AL44">
        <v>4909838347.7799997</v>
      </c>
      <c r="AM44">
        <v>29294</v>
      </c>
      <c r="AN44" s="1">
        <f t="shared" si="0"/>
        <v>7.093028847509961E-3</v>
      </c>
      <c r="AO44" s="15">
        <v>1</v>
      </c>
      <c r="AP44" s="8">
        <f t="shared" si="3"/>
        <v>8.1873086197307039</v>
      </c>
      <c r="AQ44" s="15">
        <f t="shared" si="4"/>
        <v>-2.8523398561313251E-2</v>
      </c>
    </row>
    <row r="45" spans="1:43" x14ac:dyDescent="0.25">
      <c r="A45" t="s">
        <v>37</v>
      </c>
      <c r="B45">
        <v>6.8890145778700003</v>
      </c>
      <c r="C45">
        <v>6.4621637481070901E-3</v>
      </c>
      <c r="D45">
        <v>7.4848348209772997</v>
      </c>
      <c r="E45">
        <v>-20.758613180405899</v>
      </c>
      <c r="F45" s="1">
        <v>0</v>
      </c>
      <c r="G45" s="1">
        <v>0</v>
      </c>
      <c r="H45">
        <v>3.7005655872774201</v>
      </c>
      <c r="I45">
        <v>-86.518666252122998</v>
      </c>
      <c r="J45">
        <v>-90.880284213583707</v>
      </c>
      <c r="K45">
        <v>-110.723464511142</v>
      </c>
      <c r="L45">
        <v>-62.351758450565598</v>
      </c>
      <c r="M45">
        <v>43</v>
      </c>
      <c r="N45">
        <v>95.312949115862295</v>
      </c>
      <c r="O45">
        <v>77.543957908764696</v>
      </c>
      <c r="P45">
        <v>165057.35143120799</v>
      </c>
      <c r="Q45">
        <v>204444.007178108</v>
      </c>
      <c r="R45">
        <v>92.510041384285699</v>
      </c>
      <c r="S45">
        <v>684.23447736867502</v>
      </c>
      <c r="T45">
        <v>0.71790890918208405</v>
      </c>
      <c r="U45">
        <v>0.26678880955397699</v>
      </c>
      <c r="V45" s="1">
        <v>0</v>
      </c>
      <c r="W45">
        <v>0.13071662176572699</v>
      </c>
      <c r="X45">
        <v>0.60249456868029405</v>
      </c>
      <c r="Y45" s="1">
        <v>0</v>
      </c>
      <c r="Z45" s="1">
        <v>0</v>
      </c>
      <c r="AA45">
        <v>3.1252042854969302E-4</v>
      </c>
      <c r="AB45">
        <v>5.8485400043807997E-3</v>
      </c>
      <c r="AC45">
        <v>3.6270137501613901E-4</v>
      </c>
      <c r="AD45" s="1">
        <v>0</v>
      </c>
      <c r="AE45" s="3">
        <v>5.79853753492071E-5</v>
      </c>
      <c r="AF45" s="3">
        <v>1.0132883058428901E-3</v>
      </c>
      <c r="AG45">
        <v>2.5942352587983199E-6</v>
      </c>
      <c r="AH45">
        <v>3.7654473749772799</v>
      </c>
      <c r="AI45">
        <v>0.141890761586832</v>
      </c>
      <c r="AJ45">
        <v>274.27993321207202</v>
      </c>
      <c r="AK45">
        <v>43</v>
      </c>
      <c r="AL45">
        <v>3487496778.3899999</v>
      </c>
      <c r="AM45">
        <v>21129</v>
      </c>
      <c r="AN45" s="1">
        <f t="shared" si="0"/>
        <v>7.1743487387733833E-3</v>
      </c>
      <c r="AO45" s="15">
        <v>1</v>
      </c>
      <c r="AP45" s="8">
        <f t="shared" si="3"/>
        <v>8.2775023965741763</v>
      </c>
      <c r="AQ45" s="15">
        <f t="shared" si="4"/>
        <v>-0.1677423638413964</v>
      </c>
    </row>
    <row r="46" spans="1:43" x14ac:dyDescent="0.25">
      <c r="A46" t="s">
        <v>37</v>
      </c>
      <c r="B46">
        <v>7.3343367134756603</v>
      </c>
      <c r="C46">
        <v>6.5922259386951296E-3</v>
      </c>
      <c r="D46">
        <v>7.63006208726447</v>
      </c>
      <c r="E46">
        <v>-22.014067959104601</v>
      </c>
      <c r="F46" s="1">
        <v>0</v>
      </c>
      <c r="G46" s="1">
        <v>0</v>
      </c>
      <c r="H46">
        <v>3.6962328827092499</v>
      </c>
      <c r="I46">
        <v>-87.045293339458993</v>
      </c>
      <c r="J46">
        <v>-90.696350078734596</v>
      </c>
      <c r="K46">
        <v>-112.202364650837</v>
      </c>
      <c r="L46">
        <v>-62.447351291036497</v>
      </c>
      <c r="M46">
        <v>44</v>
      </c>
      <c r="N46">
        <v>95.297462573912298</v>
      </c>
      <c r="O46">
        <v>77.033824789047898</v>
      </c>
      <c r="P46">
        <v>162146.30013238199</v>
      </c>
      <c r="Q46">
        <v>201209.74753030299</v>
      </c>
      <c r="R46">
        <v>97.582980648985497</v>
      </c>
      <c r="S46">
        <v>683.53121926624101</v>
      </c>
      <c r="T46">
        <v>0.725976745577671</v>
      </c>
      <c r="U46">
        <v>0.269619605900148</v>
      </c>
      <c r="V46" s="1">
        <v>0</v>
      </c>
      <c r="W46">
        <v>0.12758774065505701</v>
      </c>
      <c r="X46">
        <v>0.60279265344479305</v>
      </c>
      <c r="Y46" s="1">
        <v>0</v>
      </c>
      <c r="Z46" s="1">
        <v>0</v>
      </c>
      <c r="AA46">
        <v>3.1525771132890701E-4</v>
      </c>
      <c r="AB46">
        <v>5.96928147475757E-3</v>
      </c>
      <c r="AC46">
        <v>3.6461140267240398E-4</v>
      </c>
      <c r="AD46" s="1">
        <v>0</v>
      </c>
      <c r="AE46" s="3">
        <v>6.7223857254376999E-5</v>
      </c>
      <c r="AF46" s="3">
        <v>1.0656837747279699E-3</v>
      </c>
      <c r="AG46">
        <v>1.9742419468182101E-6</v>
      </c>
      <c r="AH46">
        <v>3.8034631234580001</v>
      </c>
      <c r="AI46">
        <v>0.14695685091498201</v>
      </c>
      <c r="AJ46">
        <v>300.742151240684</v>
      </c>
      <c r="AK46">
        <v>44</v>
      </c>
      <c r="AL46">
        <v>2229187334.2199998</v>
      </c>
      <c r="AM46">
        <v>13748</v>
      </c>
      <c r="AN46" s="1">
        <f t="shared" si="0"/>
        <v>7.3502229608144462E-3</v>
      </c>
      <c r="AO46" s="15">
        <v>1</v>
      </c>
      <c r="AP46" s="8">
        <f t="shared" si="3"/>
        <v>8.4722908590441293</v>
      </c>
      <c r="AQ46" s="15">
        <f t="shared" si="4"/>
        <v>-0.13431481101167675</v>
      </c>
    </row>
    <row r="47" spans="1:43" x14ac:dyDescent="0.25">
      <c r="A47" t="s">
        <v>37</v>
      </c>
      <c r="B47">
        <v>7.0454976948608801</v>
      </c>
      <c r="C47">
        <v>6.7576659182663201E-3</v>
      </c>
      <c r="D47">
        <v>7.8144901712189903</v>
      </c>
      <c r="E47">
        <v>-26.520312147774401</v>
      </c>
      <c r="F47" s="1">
        <v>0</v>
      </c>
      <c r="G47" s="1">
        <v>0</v>
      </c>
      <c r="H47">
        <v>3.6729723567055199</v>
      </c>
      <c r="I47">
        <v>-85.333933449031406</v>
      </c>
      <c r="J47">
        <v>-89.0632732678434</v>
      </c>
      <c r="K47">
        <v>-109.464847180264</v>
      </c>
      <c r="L47">
        <v>-59.748270805780997</v>
      </c>
      <c r="M47">
        <v>45</v>
      </c>
      <c r="N47">
        <v>95.280644063405504</v>
      </c>
      <c r="O47">
        <v>76.654185943287999</v>
      </c>
      <c r="P47">
        <v>155847.690565331</v>
      </c>
      <c r="Q47">
        <v>192263.95901673401</v>
      </c>
      <c r="R47">
        <v>110.5052175062</v>
      </c>
      <c r="S47">
        <v>680.29540381699701</v>
      </c>
      <c r="T47">
        <v>0.72841940807957595</v>
      </c>
      <c r="U47">
        <v>0.27017285989818901</v>
      </c>
      <c r="V47" s="1">
        <v>0</v>
      </c>
      <c r="W47">
        <v>0.121882357862388</v>
      </c>
      <c r="X47">
        <v>0.60794478223942205</v>
      </c>
      <c r="Y47" s="1">
        <v>0</v>
      </c>
      <c r="Z47" s="1">
        <v>0</v>
      </c>
      <c r="AA47">
        <v>3.1835058260507401E-4</v>
      </c>
      <c r="AB47">
        <v>6.1100147033036198E-3</v>
      </c>
      <c r="AC47">
        <v>3.5585292734359502E-4</v>
      </c>
      <c r="AD47" s="1">
        <v>0</v>
      </c>
      <c r="AE47" s="3">
        <v>9.1821074007330402E-5</v>
      </c>
      <c r="AF47" s="3">
        <v>1.17025035534715E-3</v>
      </c>
      <c r="AG47">
        <v>2.43300203295E-6</v>
      </c>
      <c r="AH47">
        <v>3.7910050914819</v>
      </c>
      <c r="AI47">
        <v>0.15006918004296199</v>
      </c>
      <c r="AJ47">
        <v>343.19310525272198</v>
      </c>
      <c r="AK47">
        <v>45</v>
      </c>
      <c r="AL47">
        <v>1248807544.5</v>
      </c>
      <c r="AM47">
        <v>8013</v>
      </c>
      <c r="AN47" s="1">
        <f t="shared" si="0"/>
        <v>7.5986156412558431E-3</v>
      </c>
      <c r="AO47" s="15">
        <v>1</v>
      </c>
      <c r="AP47" s="8">
        <f t="shared" si="3"/>
        <v>8.746750797449554</v>
      </c>
      <c r="AQ47" s="15">
        <f t="shared" si="4"/>
        <v>-0.19450115156873327</v>
      </c>
    </row>
    <row r="48" spans="1:43" x14ac:dyDescent="0.25">
      <c r="A48" t="s">
        <v>37</v>
      </c>
      <c r="B48">
        <v>8.1085131442547898</v>
      </c>
      <c r="C48">
        <v>7.02853990579844E-3</v>
      </c>
      <c r="D48">
        <v>8.1157246464214303</v>
      </c>
      <c r="E48">
        <v>-36.705814314384</v>
      </c>
      <c r="F48" s="1">
        <v>0</v>
      </c>
      <c r="G48" s="1">
        <v>0</v>
      </c>
      <c r="H48">
        <v>3.64542062724817</v>
      </c>
      <c r="I48">
        <v>-80.463283650607593</v>
      </c>
      <c r="J48">
        <v>-84.873769745614197</v>
      </c>
      <c r="K48">
        <v>-99.433405750803999</v>
      </c>
      <c r="L48">
        <v>-53.722272969620398</v>
      </c>
      <c r="M48">
        <v>46</v>
      </c>
      <c r="N48">
        <v>95.356512076873301</v>
      </c>
      <c r="O48">
        <v>76.773960575692996</v>
      </c>
      <c r="P48">
        <v>149129.88021803301</v>
      </c>
      <c r="Q48">
        <v>182627.55752695299</v>
      </c>
      <c r="R48">
        <v>128.279177197129</v>
      </c>
      <c r="S48">
        <v>673.26311240593895</v>
      </c>
      <c r="T48">
        <v>0.74082258742199003</v>
      </c>
      <c r="U48">
        <v>0.275579392029693</v>
      </c>
      <c r="V48" s="1">
        <v>0</v>
      </c>
      <c r="W48">
        <v>0.117090900176613</v>
      </c>
      <c r="X48">
        <v>0.607329707793693</v>
      </c>
      <c r="Y48" s="1">
        <v>0</v>
      </c>
      <c r="Z48" s="1">
        <v>0</v>
      </c>
      <c r="AA48">
        <v>3.2042475068994199E-4</v>
      </c>
      <c r="AB48">
        <v>6.3216904205742001E-3</v>
      </c>
      <c r="AC48">
        <v>3.5301899477269502E-4</v>
      </c>
      <c r="AD48" s="1">
        <v>0</v>
      </c>
      <c r="AE48" s="3">
        <v>1.29022713291027E-4</v>
      </c>
      <c r="AF48" s="3">
        <v>1.2042036658181099E-3</v>
      </c>
      <c r="AG48">
        <v>1.7215964353865899E-6</v>
      </c>
      <c r="AH48">
        <v>3.6412022867439502</v>
      </c>
      <c r="AI48">
        <v>0.14735362764073501</v>
      </c>
      <c r="AJ48">
        <v>511.25564639020502</v>
      </c>
      <c r="AK48">
        <v>46</v>
      </c>
      <c r="AL48">
        <v>807090911.74000001</v>
      </c>
      <c r="AM48">
        <v>5412</v>
      </c>
      <c r="AN48" s="1">
        <f t="shared" si="0"/>
        <v>7.8463188370822522E-3</v>
      </c>
      <c r="AO48" s="15">
        <v>1</v>
      </c>
      <c r="AP48" s="8">
        <f t="shared" si="3"/>
        <v>9.0196974166358412</v>
      </c>
      <c r="AQ48" s="15">
        <f t="shared" si="4"/>
        <v>-0.10102160086883538</v>
      </c>
    </row>
    <row r="49" spans="1:43" x14ac:dyDescent="0.25">
      <c r="A49" t="s">
        <v>37</v>
      </c>
      <c r="B49">
        <v>9.8012539441818998</v>
      </c>
      <c r="C49">
        <v>7.4839121394511699E-3</v>
      </c>
      <c r="D49">
        <v>8.6201037708487505</v>
      </c>
      <c r="E49">
        <v>-50.611369571398399</v>
      </c>
      <c r="F49" s="1">
        <v>0</v>
      </c>
      <c r="G49" s="1">
        <v>0</v>
      </c>
      <c r="H49">
        <v>3.5222323537350202</v>
      </c>
      <c r="I49">
        <v>-69.806674715781597</v>
      </c>
      <c r="J49">
        <v>-75.114377756533898</v>
      </c>
      <c r="K49">
        <v>-80.220988729041395</v>
      </c>
      <c r="L49">
        <v>-43.209093619134897</v>
      </c>
      <c r="M49">
        <v>47</v>
      </c>
      <c r="N49">
        <v>95.477112437221805</v>
      </c>
      <c r="O49">
        <v>77.086946152434905</v>
      </c>
      <c r="P49">
        <v>149950.982953967</v>
      </c>
      <c r="Q49">
        <v>180565.80088700101</v>
      </c>
      <c r="R49">
        <v>133.11632193690099</v>
      </c>
      <c r="S49">
        <v>662.61925814913002</v>
      </c>
      <c r="T49">
        <v>0.75072135354395697</v>
      </c>
      <c r="U49">
        <v>0.26817780917010903</v>
      </c>
      <c r="V49" s="1">
        <v>0</v>
      </c>
      <c r="W49">
        <v>0.112604801851436</v>
      </c>
      <c r="X49">
        <v>0.61921738897845402</v>
      </c>
      <c r="Y49" s="1">
        <v>0</v>
      </c>
      <c r="Z49" s="1">
        <v>0</v>
      </c>
      <c r="AA49">
        <v>3.2082664800656602E-4</v>
      </c>
      <c r="AB49">
        <v>6.6285281357152202E-3</v>
      </c>
      <c r="AC49">
        <v>3.9609559433333001E-4</v>
      </c>
      <c r="AD49" s="1">
        <v>0</v>
      </c>
      <c r="AE49" s="3">
        <v>1.8427268525713001E-4</v>
      </c>
      <c r="AF49" s="3">
        <v>1.2529460124106901E-3</v>
      </c>
      <c r="AG49">
        <v>2.6261093490272E-6</v>
      </c>
      <c r="AH49">
        <v>3.4207294240566601</v>
      </c>
      <c r="AI49">
        <v>0.14131892335292801</v>
      </c>
      <c r="AJ49">
        <v>860.52177909125703</v>
      </c>
      <c r="AK49">
        <v>47</v>
      </c>
      <c r="AL49">
        <v>530976430.63999999</v>
      </c>
      <c r="AM49">
        <v>3541</v>
      </c>
      <c r="AN49" s="1">
        <f t="shared" si="0"/>
        <v>8.2023007961324751E-3</v>
      </c>
      <c r="AO49" s="15">
        <v>1</v>
      </c>
      <c r="AP49" s="8">
        <f t="shared" si="3"/>
        <v>9.4106470525613837</v>
      </c>
      <c r="AQ49" s="15">
        <f t="shared" si="4"/>
        <v>4.1506911208002428E-2</v>
      </c>
    </row>
    <row r="50" spans="1:43" x14ac:dyDescent="0.25">
      <c r="A50" t="s">
        <v>37</v>
      </c>
      <c r="B50">
        <v>8.3027765895469905</v>
      </c>
      <c r="C50">
        <v>7.4935660902600999E-3</v>
      </c>
      <c r="D50">
        <v>8.63076914755983</v>
      </c>
      <c r="E50">
        <v>-54.119480149547201</v>
      </c>
      <c r="F50" s="1">
        <v>0</v>
      </c>
      <c r="G50" s="1">
        <v>0</v>
      </c>
      <c r="H50">
        <v>3.5033782422769399</v>
      </c>
      <c r="I50">
        <v>-69.519372921697993</v>
      </c>
      <c r="J50">
        <v>-75.721471549992501</v>
      </c>
      <c r="K50">
        <v>-79.287364893689798</v>
      </c>
      <c r="L50">
        <v>-42.885779740610303</v>
      </c>
      <c r="M50">
        <v>48</v>
      </c>
      <c r="N50">
        <v>95.3813489651792</v>
      </c>
      <c r="O50">
        <v>77.284771161245303</v>
      </c>
      <c r="P50">
        <v>149716.82579305099</v>
      </c>
      <c r="Q50">
        <v>181156.54104074999</v>
      </c>
      <c r="R50">
        <v>132.371000187005</v>
      </c>
      <c r="S50">
        <v>663.027864626937</v>
      </c>
      <c r="T50">
        <v>0.74769989845081497</v>
      </c>
      <c r="U50">
        <v>0.26190620094112899</v>
      </c>
      <c r="V50" s="1">
        <v>0</v>
      </c>
      <c r="W50">
        <v>0.107418109225421</v>
      </c>
      <c r="X50">
        <v>0.63067568983344802</v>
      </c>
      <c r="Y50" s="1">
        <v>0</v>
      </c>
      <c r="Z50" s="1">
        <v>0</v>
      </c>
      <c r="AA50">
        <v>3.23273742348637E-4</v>
      </c>
      <c r="AB50">
        <v>6.6628023841343196E-3</v>
      </c>
      <c r="AC50">
        <v>3.8907245648926199E-4</v>
      </c>
      <c r="AD50" s="1">
        <v>0</v>
      </c>
      <c r="AE50" s="3">
        <v>1.5945708411032E-4</v>
      </c>
      <c r="AF50" s="3">
        <v>1.0652820040751899E-3</v>
      </c>
      <c r="AG50">
        <v>8.47001710804024E-6</v>
      </c>
      <c r="AH50">
        <v>3.2042418182541201</v>
      </c>
      <c r="AI50">
        <v>0.135017677526202</v>
      </c>
      <c r="AJ50">
        <v>825.159217728366</v>
      </c>
      <c r="AK50">
        <v>48</v>
      </c>
      <c r="AL50">
        <v>396450154.69999999</v>
      </c>
      <c r="AM50">
        <v>2648</v>
      </c>
      <c r="AN50" s="1">
        <f t="shared" si="0"/>
        <v>8.0513581305581474E-3</v>
      </c>
      <c r="AO50" s="15">
        <v>1</v>
      </c>
      <c r="AP50" s="8">
        <f t="shared" si="3"/>
        <v>9.2450659077247916</v>
      </c>
      <c r="AQ50" s="15">
        <f t="shared" si="4"/>
        <v>-0.1019234830322262</v>
      </c>
    </row>
    <row r="51" spans="1:43" x14ac:dyDescent="0.25">
      <c r="A51" t="s">
        <v>37</v>
      </c>
      <c r="B51">
        <v>6.9267970718668996</v>
      </c>
      <c r="C51">
        <v>7.5560827586633999E-3</v>
      </c>
      <c r="D51">
        <v>8.6998079516324704</v>
      </c>
      <c r="E51">
        <v>-54.504278056604299</v>
      </c>
      <c r="F51" s="1">
        <v>0</v>
      </c>
      <c r="G51" s="1">
        <v>0</v>
      </c>
      <c r="H51">
        <v>3.46928040416307</v>
      </c>
      <c r="I51">
        <v>-67.732672556173199</v>
      </c>
      <c r="J51">
        <v>-74.888939044889696</v>
      </c>
      <c r="K51">
        <v>-75.086190045692007</v>
      </c>
      <c r="L51">
        <v>-41.006997943557799</v>
      </c>
      <c r="M51">
        <v>49</v>
      </c>
      <c r="N51">
        <v>95.348537298191701</v>
      </c>
      <c r="O51">
        <v>77.322343798905095</v>
      </c>
      <c r="P51">
        <v>149177.96594489799</v>
      </c>
      <c r="Q51">
        <v>178957.50131026201</v>
      </c>
      <c r="R51">
        <v>131.04774896188999</v>
      </c>
      <c r="S51">
        <v>662.11852690790204</v>
      </c>
      <c r="T51">
        <v>0.72814458088559697</v>
      </c>
      <c r="U51">
        <v>0.248690377419199</v>
      </c>
      <c r="V51">
        <v>5.9804906583777601E-2</v>
      </c>
      <c r="W51">
        <v>9.9528471191298498E-2</v>
      </c>
      <c r="X51">
        <v>0.59197624480572397</v>
      </c>
      <c r="Y51" s="1">
        <v>0</v>
      </c>
      <c r="Z51" s="1">
        <v>0</v>
      </c>
      <c r="AA51">
        <v>3.2584344529896201E-4</v>
      </c>
      <c r="AB51">
        <v>6.7428935533577301E-3</v>
      </c>
      <c r="AC51">
        <v>3.58136048398509E-4</v>
      </c>
      <c r="AD51" s="1">
        <v>0</v>
      </c>
      <c r="AE51" s="3">
        <v>1.6350471915402301E-4</v>
      </c>
      <c r="AF51" s="3">
        <v>1.0701481230252299E-3</v>
      </c>
      <c r="AG51">
        <v>8.9982905418994492E-6</v>
      </c>
      <c r="AH51">
        <v>3.05938839768372</v>
      </c>
      <c r="AI51">
        <v>0.131518882868913</v>
      </c>
      <c r="AJ51">
        <v>806.65540777522904</v>
      </c>
      <c r="AK51">
        <v>49</v>
      </c>
      <c r="AL51">
        <v>346540414.88999999</v>
      </c>
      <c r="AM51">
        <v>2323</v>
      </c>
      <c r="AN51" s="1">
        <f t="shared" si="0"/>
        <v>8.1388851216819217E-3</v>
      </c>
      <c r="AO51" s="15">
        <v>1</v>
      </c>
      <c r="AP51" s="8">
        <f t="shared" si="3"/>
        <v>9.3411150628448851</v>
      </c>
      <c r="AQ51" s="15">
        <f t="shared" si="4"/>
        <v>-0.25846143364416418</v>
      </c>
    </row>
    <row r="52" spans="1:43" x14ac:dyDescent="0.25">
      <c r="A52" t="s">
        <v>37</v>
      </c>
      <c r="B52">
        <v>3.8773354424565798</v>
      </c>
      <c r="C52">
        <v>7.6301427489907196E-3</v>
      </c>
      <c r="D52">
        <v>8.7815324707155806</v>
      </c>
      <c r="E52">
        <v>-53.211655011526403</v>
      </c>
      <c r="F52" s="1">
        <v>0</v>
      </c>
      <c r="G52" s="1">
        <v>0</v>
      </c>
      <c r="H52">
        <v>3.4306867691416798</v>
      </c>
      <c r="I52">
        <v>-66.755732786809901</v>
      </c>
      <c r="J52">
        <v>-74.070490002366398</v>
      </c>
      <c r="K52">
        <v>-73.591824837403607</v>
      </c>
      <c r="L52">
        <v>-39.957519490181099</v>
      </c>
      <c r="M52">
        <v>50</v>
      </c>
      <c r="N52">
        <v>95.413116039461997</v>
      </c>
      <c r="O52">
        <v>77.0010123548319</v>
      </c>
      <c r="P52">
        <v>148768.34119822999</v>
      </c>
      <c r="Q52">
        <v>178764.18061595099</v>
      </c>
      <c r="R52">
        <v>130.36788601479299</v>
      </c>
      <c r="S52">
        <v>660.81041529573304</v>
      </c>
      <c r="T52">
        <v>0.73108328051504301</v>
      </c>
      <c r="U52">
        <v>0.20402750500283801</v>
      </c>
      <c r="V52">
        <v>0.16800468444716801</v>
      </c>
      <c r="W52">
        <v>7.9791719241461001E-2</v>
      </c>
      <c r="X52">
        <v>0.54817609130853096</v>
      </c>
      <c r="Y52" s="1">
        <v>0</v>
      </c>
      <c r="Z52" s="1">
        <v>0</v>
      </c>
      <c r="AA52">
        <v>3.3011024061820499E-4</v>
      </c>
      <c r="AB52">
        <v>6.8172149572777799E-3</v>
      </c>
      <c r="AC52">
        <v>3.4578788513265501E-4</v>
      </c>
      <c r="AD52" s="1">
        <v>0</v>
      </c>
      <c r="AE52" s="3">
        <v>1.7729272071548399E-4</v>
      </c>
      <c r="AF52" s="3">
        <v>1.1280643950347001E-3</v>
      </c>
      <c r="AG52">
        <v>2.1924297991345399E-6</v>
      </c>
      <c r="AH52">
        <v>3.0466571155614499</v>
      </c>
      <c r="AI52">
        <v>0.13381808941602</v>
      </c>
      <c r="AJ52">
        <v>770.67816179373199</v>
      </c>
      <c r="AK52">
        <v>50</v>
      </c>
      <c r="AL52">
        <v>369986864.56</v>
      </c>
      <c r="AM52">
        <v>2487</v>
      </c>
      <c r="AN52" s="1">
        <f t="shared" si="0"/>
        <v>8.2753895929306848E-3</v>
      </c>
      <c r="AO52" s="15">
        <v>1</v>
      </c>
      <c r="AP52" s="8">
        <f t="shared" si="3"/>
        <v>9.4907244780736306</v>
      </c>
      <c r="AQ52" s="15">
        <f t="shared" si="4"/>
        <v>-0.59146054114052449</v>
      </c>
    </row>
    <row r="53" spans="1:43" x14ac:dyDescent="0.25">
      <c r="A53" t="s">
        <v>37</v>
      </c>
      <c r="B53">
        <v>10.1637458582319</v>
      </c>
      <c r="C53">
        <v>7.65567660293645E-3</v>
      </c>
      <c r="D53">
        <v>8.8096932951309608</v>
      </c>
      <c r="E53">
        <v>-51.922438577199003</v>
      </c>
      <c r="F53" s="1">
        <v>0</v>
      </c>
      <c r="G53" s="1">
        <v>0</v>
      </c>
      <c r="H53">
        <v>3.4120802987130698</v>
      </c>
      <c r="I53">
        <v>-65.853442493609805</v>
      </c>
      <c r="J53">
        <v>-72.649254115592896</v>
      </c>
      <c r="K53">
        <v>-72.494571237248906</v>
      </c>
      <c r="L53">
        <v>-39.1638369483546</v>
      </c>
      <c r="M53">
        <v>51</v>
      </c>
      <c r="N53">
        <v>95.373385177054203</v>
      </c>
      <c r="O53">
        <v>76.734995712441801</v>
      </c>
      <c r="P53">
        <v>149384.62590429501</v>
      </c>
      <c r="Q53">
        <v>178401.89988937799</v>
      </c>
      <c r="R53">
        <v>129.88011828221701</v>
      </c>
      <c r="S53">
        <v>660.48308801770202</v>
      </c>
      <c r="T53">
        <v>0.73314920606082301</v>
      </c>
      <c r="U53">
        <v>0.17834046542679</v>
      </c>
      <c r="V53">
        <v>0.25678680255658798</v>
      </c>
      <c r="W53">
        <v>6.9263468082071095E-2</v>
      </c>
      <c r="X53">
        <v>0.49560926393454902</v>
      </c>
      <c r="Y53" s="1">
        <v>0</v>
      </c>
      <c r="Z53" s="1">
        <v>0</v>
      </c>
      <c r="AA53">
        <v>3.3435890756369698E-4</v>
      </c>
      <c r="AB53">
        <v>6.8546817978958497E-3</v>
      </c>
      <c r="AC53">
        <v>3.2601504438120398E-4</v>
      </c>
      <c r="AD53" s="1">
        <v>0</v>
      </c>
      <c r="AE53" s="3">
        <v>1.7775926744756799E-4</v>
      </c>
      <c r="AF53" s="3">
        <v>1.1968364128630399E-3</v>
      </c>
      <c r="AG53">
        <v>3.4856294006795602E-6</v>
      </c>
      <c r="AH53">
        <v>3.0035260299192701</v>
      </c>
      <c r="AI53">
        <v>0.13462661087017599</v>
      </c>
      <c r="AJ53">
        <v>752.12355308253598</v>
      </c>
      <c r="AK53">
        <v>51</v>
      </c>
      <c r="AL53">
        <v>396466797.14999998</v>
      </c>
      <c r="AM53">
        <v>2654</v>
      </c>
      <c r="AN53" s="1">
        <f t="shared" si="0"/>
        <v>8.385877118322586E-3</v>
      </c>
      <c r="AO53" s="15">
        <v>1</v>
      </c>
      <c r="AP53" s="8">
        <f t="shared" si="3"/>
        <v>9.6116534590022447</v>
      </c>
      <c r="AQ53" s="15">
        <f t="shared" si="4"/>
        <v>5.743989851325404E-2</v>
      </c>
    </row>
    <row r="54" spans="1:43" x14ac:dyDescent="0.25">
      <c r="A54" t="s">
        <v>37</v>
      </c>
      <c r="B54">
        <v>7.7436145237462997</v>
      </c>
      <c r="C54">
        <v>7.6819198999468E-3</v>
      </c>
      <c r="D54">
        <v>8.8386282467463708</v>
      </c>
      <c r="E54">
        <v>-53.577267299757601</v>
      </c>
      <c r="F54" s="1">
        <v>0</v>
      </c>
      <c r="G54" s="1">
        <v>0</v>
      </c>
      <c r="H54">
        <v>3.39015006787116</v>
      </c>
      <c r="I54">
        <v>-65.805115055135303</v>
      </c>
      <c r="J54">
        <v>-72.774374961601595</v>
      </c>
      <c r="K54">
        <v>-72.573001355384093</v>
      </c>
      <c r="L54">
        <v>-39.361696460337399</v>
      </c>
      <c r="M54">
        <v>52</v>
      </c>
      <c r="N54">
        <v>95.456857058721994</v>
      </c>
      <c r="O54">
        <v>76.608208150160294</v>
      </c>
      <c r="P54">
        <v>150709.15497358699</v>
      </c>
      <c r="Q54">
        <v>180461.76924792599</v>
      </c>
      <c r="R54">
        <v>129.73222716224299</v>
      </c>
      <c r="S54">
        <v>660.18186713147804</v>
      </c>
      <c r="T54">
        <v>0.76160012225817997</v>
      </c>
      <c r="U54">
        <v>0.172604936069639</v>
      </c>
      <c r="V54">
        <v>0.29825462582433498</v>
      </c>
      <c r="W54">
        <v>5.5894234385816297E-2</v>
      </c>
      <c r="X54">
        <v>0.47324620372020898</v>
      </c>
      <c r="Y54" s="1">
        <v>0</v>
      </c>
      <c r="Z54" s="1">
        <v>0</v>
      </c>
      <c r="AA54">
        <v>3.3890167728156098E-4</v>
      </c>
      <c r="AB54">
        <v>6.9048569869314203E-3</v>
      </c>
      <c r="AC54">
        <v>2.8836817994144499E-4</v>
      </c>
      <c r="AD54" s="1">
        <v>0</v>
      </c>
      <c r="AE54" s="3">
        <v>1.8676235270491401E-4</v>
      </c>
      <c r="AF54" s="3">
        <v>1.2089530158028801E-3</v>
      </c>
      <c r="AG54">
        <v>5.0805147340188204E-6</v>
      </c>
      <c r="AH54">
        <v>2.9518970002531799</v>
      </c>
      <c r="AI54">
        <v>0.135014327212688</v>
      </c>
      <c r="AJ54">
        <v>746.60952569336496</v>
      </c>
      <c r="AK54">
        <v>52</v>
      </c>
      <c r="AL54">
        <v>370895230.38999999</v>
      </c>
      <c r="AM54">
        <v>2461</v>
      </c>
      <c r="AN54" s="1">
        <f t="shared" si="0"/>
        <v>8.4527116800158612E-3</v>
      </c>
      <c r="AO54" s="15">
        <v>1</v>
      </c>
      <c r="AP54" s="8">
        <f t="shared" si="3"/>
        <v>9.6847322077412308</v>
      </c>
      <c r="AQ54" s="15">
        <f t="shared" si="4"/>
        <v>-0.20043070292055687</v>
      </c>
    </row>
    <row r="55" spans="1:43" x14ac:dyDescent="0.25">
      <c r="A55" t="s">
        <v>37</v>
      </c>
      <c r="B55">
        <v>3.0215953733195402</v>
      </c>
      <c r="C55">
        <v>7.77616094403576E-3</v>
      </c>
      <c r="D55">
        <v>8.9424658000161905</v>
      </c>
      <c r="E55">
        <v>-59.520050463618702</v>
      </c>
      <c r="F55" s="1">
        <v>0</v>
      </c>
      <c r="G55" s="1">
        <v>0</v>
      </c>
      <c r="H55">
        <v>3.3090707451058399</v>
      </c>
      <c r="I55">
        <v>-67.351765588934896</v>
      </c>
      <c r="J55">
        <v>-74.678569689269594</v>
      </c>
      <c r="K55">
        <v>-74.322849650568102</v>
      </c>
      <c r="L55">
        <v>-40.3889620506624</v>
      </c>
      <c r="M55">
        <v>53</v>
      </c>
      <c r="N55">
        <v>95.478334406800201</v>
      </c>
      <c r="O55">
        <v>76.462228286095595</v>
      </c>
      <c r="P55">
        <v>147824.13614689201</v>
      </c>
      <c r="Q55">
        <v>175779.742964829</v>
      </c>
      <c r="R55">
        <v>128.975029924772</v>
      </c>
      <c r="S55">
        <v>660.04222357884498</v>
      </c>
      <c r="T55">
        <v>0.778795143720866</v>
      </c>
      <c r="U55">
        <v>0.14717807431186899</v>
      </c>
      <c r="V55">
        <v>0.33845857594224199</v>
      </c>
      <c r="W55">
        <v>4.9990184706462902E-2</v>
      </c>
      <c r="X55">
        <v>0.464373165039424</v>
      </c>
      <c r="Y55" s="1">
        <v>0</v>
      </c>
      <c r="Z55" s="1">
        <v>0</v>
      </c>
      <c r="AA55">
        <v>3.4401064873998101E-4</v>
      </c>
      <c r="AB55">
        <v>7.0492970139528696E-3</v>
      </c>
      <c r="AC55">
        <v>2.2958638645996599E-4</v>
      </c>
      <c r="AD55" s="1">
        <v>0</v>
      </c>
      <c r="AE55" s="3">
        <v>1.8345379951842001E-4</v>
      </c>
      <c r="AF55" s="3">
        <v>1.24812952838832E-3</v>
      </c>
      <c r="AG55">
        <v>1.49475385088958E-5</v>
      </c>
      <c r="AH55">
        <v>2.87058446544878</v>
      </c>
      <c r="AI55">
        <v>0.133924622012982</v>
      </c>
      <c r="AJ55">
        <v>623.57349625235599</v>
      </c>
      <c r="AK55">
        <v>53</v>
      </c>
      <c r="AL55">
        <v>261648720.97999999</v>
      </c>
      <c r="AM55">
        <v>1770</v>
      </c>
      <c r="AN55" s="1">
        <f t="shared" si="0"/>
        <v>8.6414371910811701E-3</v>
      </c>
      <c r="AO55" s="15">
        <v>1</v>
      </c>
      <c r="AP55" s="8">
        <f t="shared" si="3"/>
        <v>9.890797577679999</v>
      </c>
      <c r="AQ55" s="15">
        <f t="shared" si="4"/>
        <v>-0.69450437645815311</v>
      </c>
    </row>
    <row r="56" spans="1:43" x14ac:dyDescent="0.25">
      <c r="A56" t="s">
        <v>37</v>
      </c>
      <c r="B56">
        <v>11.2555938023034</v>
      </c>
      <c r="C56">
        <v>8.0256288977521399E-3</v>
      </c>
      <c r="D56">
        <v>9.2168137840731905</v>
      </c>
      <c r="E56">
        <v>-68.853118223168593</v>
      </c>
      <c r="F56" s="1">
        <v>0</v>
      </c>
      <c r="G56" s="1">
        <v>0</v>
      </c>
      <c r="H56">
        <v>3.1756662894969101</v>
      </c>
      <c r="I56">
        <v>-68.1762243305906</v>
      </c>
      <c r="J56">
        <v>-77.218359249789799</v>
      </c>
      <c r="K56">
        <v>-75.078717211384102</v>
      </c>
      <c r="L56">
        <v>-40.534116588115701</v>
      </c>
      <c r="M56">
        <v>54</v>
      </c>
      <c r="N56">
        <v>95.511031908080895</v>
      </c>
      <c r="O56">
        <v>76.515734425686006</v>
      </c>
      <c r="P56">
        <v>144104.798584</v>
      </c>
      <c r="Q56">
        <v>171260.87549760001</v>
      </c>
      <c r="R56">
        <v>127.934544236489</v>
      </c>
      <c r="S56">
        <v>660.74823529367097</v>
      </c>
      <c r="T56">
        <v>0.800304329718586</v>
      </c>
      <c r="U56">
        <v>0.129271113516329</v>
      </c>
      <c r="V56">
        <v>0.40847220424577502</v>
      </c>
      <c r="W56">
        <v>2.6139931917702499E-2</v>
      </c>
      <c r="X56">
        <v>0.43611675032019198</v>
      </c>
      <c r="Y56" s="1">
        <v>0</v>
      </c>
      <c r="Z56" s="1">
        <v>0</v>
      </c>
      <c r="AA56">
        <v>3.5055778404608E-4</v>
      </c>
      <c r="AB56">
        <v>7.3256093060969397E-3</v>
      </c>
      <c r="AC56">
        <v>1.7015869977493801E-4</v>
      </c>
      <c r="AD56" s="1">
        <v>0</v>
      </c>
      <c r="AE56" s="3">
        <v>1.98273130106917E-4</v>
      </c>
      <c r="AF56" s="3">
        <v>1.22897464891069E-3</v>
      </c>
      <c r="AG56">
        <v>3.1936576266226402E-5</v>
      </c>
      <c r="AH56">
        <v>2.7115109247125302</v>
      </c>
      <c r="AI56">
        <v>0.12885355326210601</v>
      </c>
      <c r="AJ56">
        <v>390.54453540665099</v>
      </c>
      <c r="AK56">
        <v>54</v>
      </c>
      <c r="AL56">
        <v>180130998.22999999</v>
      </c>
      <c r="AM56">
        <v>1250</v>
      </c>
      <c r="AN56" s="1">
        <f t="shared" si="0"/>
        <v>8.9051417390537107E-3</v>
      </c>
      <c r="AO56" s="15">
        <v>1</v>
      </c>
      <c r="AP56" s="8">
        <f t="shared" si="3"/>
        <v>10.178009171912628</v>
      </c>
      <c r="AQ56" s="15">
        <f t="shared" si="4"/>
        <v>0.1058738120775613</v>
      </c>
    </row>
    <row r="57" spans="1:43" x14ac:dyDescent="0.25">
      <c r="A57" t="s">
        <v>37</v>
      </c>
      <c r="B57">
        <v>7.56812110329337</v>
      </c>
      <c r="C57">
        <v>7.9995039488422407E-3</v>
      </c>
      <c r="D57">
        <v>9.1881188934548792</v>
      </c>
      <c r="E57">
        <v>-74.982567978371904</v>
      </c>
      <c r="F57" s="1">
        <v>0</v>
      </c>
      <c r="G57" s="1">
        <v>0</v>
      </c>
      <c r="H57">
        <v>3.1242231168266601</v>
      </c>
      <c r="I57">
        <v>-68.216478966625303</v>
      </c>
      <c r="J57">
        <v>-76.462991468877306</v>
      </c>
      <c r="K57">
        <v>-75.497240227362198</v>
      </c>
      <c r="L57">
        <v>-40.113292624688803</v>
      </c>
      <c r="M57">
        <v>55</v>
      </c>
      <c r="N57">
        <v>95.493583679605905</v>
      </c>
      <c r="O57">
        <v>76.162121346695798</v>
      </c>
      <c r="P57">
        <v>141731.35590034901</v>
      </c>
      <c r="Q57">
        <v>170906.07460120099</v>
      </c>
      <c r="R57">
        <v>128.53344252584799</v>
      </c>
      <c r="S57">
        <v>659.68363377475703</v>
      </c>
      <c r="T57">
        <v>0.80213451688305704</v>
      </c>
      <c r="U57">
        <v>0.19854613787936001</v>
      </c>
      <c r="V57">
        <v>0.35661878743863801</v>
      </c>
      <c r="W57">
        <v>3.1048238509773798E-2</v>
      </c>
      <c r="X57">
        <v>0.413786836172227</v>
      </c>
      <c r="Y57" s="1">
        <v>0</v>
      </c>
      <c r="Z57" s="1">
        <v>0</v>
      </c>
      <c r="AA57">
        <v>3.54150134715726E-4</v>
      </c>
      <c r="AB57">
        <v>7.2751854791597501E-3</v>
      </c>
      <c r="AC57">
        <v>1.24605924373325E-4</v>
      </c>
      <c r="AD57" s="1">
        <v>0</v>
      </c>
      <c r="AE57" s="3">
        <v>2.4525011224233199E-4</v>
      </c>
      <c r="AF57" s="3">
        <v>1.3176337591763599E-3</v>
      </c>
      <c r="AG57">
        <v>5.3241197997573998E-5</v>
      </c>
      <c r="AH57">
        <v>2.7048043217300002</v>
      </c>
      <c r="AI57">
        <v>0.13114957371455899</v>
      </c>
      <c r="AJ57">
        <v>249.60346181867499</v>
      </c>
      <c r="AK57">
        <v>55</v>
      </c>
      <c r="AL57">
        <v>162140671.15000001</v>
      </c>
      <c r="AM57">
        <v>1144</v>
      </c>
      <c r="AN57" s="1">
        <f t="shared" si="0"/>
        <v>8.946969373051835E-3</v>
      </c>
      <c r="AO57" s="15">
        <v>1</v>
      </c>
      <c r="AP57" s="8">
        <f t="shared" si="3"/>
        <v>10.223488201911145</v>
      </c>
      <c r="AQ57" s="15">
        <f t="shared" si="4"/>
        <v>-0.25973200596264101</v>
      </c>
    </row>
    <row r="58" spans="1:43" x14ac:dyDescent="0.25">
      <c r="A58" t="s">
        <v>37</v>
      </c>
      <c r="B58">
        <v>5.2262556818681603</v>
      </c>
      <c r="C58">
        <v>7.93017326721711E-3</v>
      </c>
      <c r="D58">
        <v>9.1119277580558808</v>
      </c>
      <c r="E58">
        <v>-63.347858765082002</v>
      </c>
      <c r="F58" s="1">
        <v>0</v>
      </c>
      <c r="G58" s="1">
        <v>0</v>
      </c>
      <c r="H58">
        <v>3.1855574358447898</v>
      </c>
      <c r="I58">
        <v>-64.228217484651395</v>
      </c>
      <c r="J58">
        <v>-69.931646732514494</v>
      </c>
      <c r="K58">
        <v>-72.529039966809506</v>
      </c>
      <c r="L58">
        <v>-37.603386734373402</v>
      </c>
      <c r="M58">
        <v>56</v>
      </c>
      <c r="N58">
        <v>95.553134811034496</v>
      </c>
      <c r="O58">
        <v>75.640042444027998</v>
      </c>
      <c r="P58">
        <v>149677.12533186999</v>
      </c>
      <c r="Q58">
        <v>185154.53206831499</v>
      </c>
      <c r="R58">
        <v>130.39293990235001</v>
      </c>
      <c r="S58">
        <v>656.94691138641201</v>
      </c>
      <c r="T58">
        <v>0.73526692116341397</v>
      </c>
      <c r="U58">
        <v>0.31442334889984402</v>
      </c>
      <c r="V58">
        <v>0.166069049658016</v>
      </c>
      <c r="W58">
        <v>6.3213553448274604E-2</v>
      </c>
      <c r="X58">
        <v>0.45629404799386297</v>
      </c>
      <c r="Y58" s="1">
        <v>0</v>
      </c>
      <c r="Z58" s="1">
        <v>0</v>
      </c>
      <c r="AA58">
        <v>3.6281187592124102E-4</v>
      </c>
      <c r="AB58">
        <v>7.2203825132837003E-3</v>
      </c>
      <c r="AC58">
        <v>1.09168246192001E-4</v>
      </c>
      <c r="AD58" s="1">
        <v>0</v>
      </c>
      <c r="AE58" s="3">
        <v>2.5363991233871998E-4</v>
      </c>
      <c r="AF58" s="3">
        <v>1.38363592561363E-3</v>
      </c>
      <c r="AG58">
        <v>3.1504919471361403E-5</v>
      </c>
      <c r="AH58">
        <v>2.7781305784305599</v>
      </c>
      <c r="AI58">
        <v>0.13735453109972201</v>
      </c>
      <c r="AJ58">
        <v>211.93760912469301</v>
      </c>
      <c r="AK58">
        <v>56</v>
      </c>
      <c r="AL58">
        <v>272861399.48000002</v>
      </c>
      <c r="AM58">
        <v>1823</v>
      </c>
      <c r="AN58" s="1">
        <f t="shared" si="0"/>
        <v>8.9668303148185708E-3</v>
      </c>
      <c r="AO58" s="15">
        <v>1</v>
      </c>
      <c r="AP58" s="8">
        <f t="shared" si="3"/>
        <v>10.245075537819604</v>
      </c>
      <c r="AQ58" s="15">
        <f t="shared" si="4"/>
        <v>-0.48987631544779886</v>
      </c>
    </row>
    <row r="59" spans="1:43" x14ac:dyDescent="0.25">
      <c r="A59" t="s">
        <v>37</v>
      </c>
      <c r="B59">
        <v>11.889954500064199</v>
      </c>
      <c r="C59">
        <v>8.1682331059983199E-3</v>
      </c>
      <c r="D59">
        <v>9.3732996807739397</v>
      </c>
      <c r="E59">
        <v>-47.800966902275597</v>
      </c>
      <c r="F59" s="1">
        <v>0</v>
      </c>
      <c r="G59" s="1">
        <v>0</v>
      </c>
      <c r="H59">
        <v>3.2181889725674799</v>
      </c>
      <c r="I59">
        <v>-63.856186310468203</v>
      </c>
      <c r="J59">
        <v>-67.131793568074201</v>
      </c>
      <c r="K59">
        <v>-75.814653341773905</v>
      </c>
      <c r="L59">
        <v>-37.835687301882501</v>
      </c>
      <c r="M59">
        <v>57</v>
      </c>
      <c r="N59">
        <v>95.620732155500093</v>
      </c>
      <c r="O59">
        <v>74.761440057365306</v>
      </c>
      <c r="P59">
        <v>153149.79722683999</v>
      </c>
      <c r="Q59">
        <v>189904.82166746599</v>
      </c>
      <c r="R59">
        <v>130.94852258311201</v>
      </c>
      <c r="S59">
        <v>656.34760092224099</v>
      </c>
      <c r="T59">
        <v>0.69333316601361905</v>
      </c>
      <c r="U59">
        <v>0.34636751265434701</v>
      </c>
      <c r="V59">
        <v>6.6924527801049294E-2</v>
      </c>
      <c r="W59">
        <v>7.8121096952171301E-2</v>
      </c>
      <c r="X59">
        <v>0.50858686259243102</v>
      </c>
      <c r="Y59" s="1">
        <v>0</v>
      </c>
      <c r="Z59" s="1">
        <v>0</v>
      </c>
      <c r="AA59">
        <v>3.6240098664722201E-4</v>
      </c>
      <c r="AB59">
        <v>7.4570871485937504E-3</v>
      </c>
      <c r="AC59">
        <v>7.7337162621137702E-5</v>
      </c>
      <c r="AD59" s="1">
        <v>0</v>
      </c>
      <c r="AE59" s="3">
        <v>2.87636087704193E-4</v>
      </c>
      <c r="AF59" s="3">
        <v>1.59639261452578E-3</v>
      </c>
      <c r="AG59">
        <v>3.0213163261093999E-5</v>
      </c>
      <c r="AH59">
        <v>2.9660525566896299</v>
      </c>
      <c r="AI59">
        <v>0.14979107554954199</v>
      </c>
      <c r="AJ59">
        <v>161.58762085947501</v>
      </c>
      <c r="AK59">
        <v>57</v>
      </c>
      <c r="AL59">
        <v>515808517.06</v>
      </c>
      <c r="AM59">
        <v>3368</v>
      </c>
      <c r="AN59" s="1">
        <f t="shared" si="0"/>
        <v>9.4158807497667519E-3</v>
      </c>
      <c r="AO59" s="15">
        <v>1</v>
      </c>
      <c r="AP59" s="8">
        <f t="shared" si="3"/>
        <v>10.731891077923528</v>
      </c>
      <c r="AQ59" s="15">
        <f t="shared" si="4"/>
        <v>0.10790860750747955</v>
      </c>
    </row>
    <row r="60" spans="1:43" x14ac:dyDescent="0.25">
      <c r="A60" t="s">
        <v>37</v>
      </c>
      <c r="B60">
        <v>9.2575667677178402</v>
      </c>
      <c r="C60">
        <v>8.5345482409289707E-3</v>
      </c>
      <c r="D60">
        <v>9.7741407936099698</v>
      </c>
      <c r="E60">
        <v>-40.311030366079699</v>
      </c>
      <c r="F60" s="1">
        <v>0</v>
      </c>
      <c r="G60" s="1">
        <v>0</v>
      </c>
      <c r="H60">
        <v>3.2494449389372599</v>
      </c>
      <c r="I60">
        <v>-64.8296822037005</v>
      </c>
      <c r="J60">
        <v>-66.811850320797006</v>
      </c>
      <c r="K60">
        <v>-79.666258162645505</v>
      </c>
      <c r="L60">
        <v>-39.272888181079601</v>
      </c>
      <c r="M60">
        <v>58</v>
      </c>
      <c r="N60">
        <v>95.631630924758497</v>
      </c>
      <c r="O60">
        <v>74.226740583573701</v>
      </c>
      <c r="P60">
        <v>155989.36751512601</v>
      </c>
      <c r="Q60">
        <v>194458.92862247201</v>
      </c>
      <c r="R60">
        <v>130.39798518108699</v>
      </c>
      <c r="S60">
        <v>657.82117629842901</v>
      </c>
      <c r="T60">
        <v>0.68454755678729495</v>
      </c>
      <c r="U60">
        <v>0.33353636119082603</v>
      </c>
      <c r="V60">
        <v>3.8391911079427299E-2</v>
      </c>
      <c r="W60">
        <v>9.7765864140928499E-2</v>
      </c>
      <c r="X60">
        <v>0.53030586358881704</v>
      </c>
      <c r="Y60" s="1">
        <v>0</v>
      </c>
      <c r="Z60" s="1">
        <v>0</v>
      </c>
      <c r="AA60">
        <v>3.6659477452884002E-4</v>
      </c>
      <c r="AB60">
        <v>7.8375853536854691E-3</v>
      </c>
      <c r="AC60">
        <v>4.0287987487984099E-5</v>
      </c>
      <c r="AD60" s="1">
        <v>0</v>
      </c>
      <c r="AE60" s="3">
        <v>3.0920088342414599E-4</v>
      </c>
      <c r="AF60" s="3">
        <v>1.7997344079260899E-3</v>
      </c>
      <c r="AG60">
        <v>2.89731188961945E-5</v>
      </c>
      <c r="AH60">
        <v>3.0224751721194698</v>
      </c>
      <c r="AI60">
        <v>0.15553117480678499</v>
      </c>
      <c r="AJ60">
        <v>186.47829496153</v>
      </c>
      <c r="AK60">
        <v>58</v>
      </c>
      <c r="AL60">
        <v>747657038.5</v>
      </c>
      <c r="AM60">
        <v>4793</v>
      </c>
      <c r="AN60" s="1">
        <f t="shared" si="0"/>
        <v>1.0003914536140399E-2</v>
      </c>
      <c r="AO60" s="15">
        <v>1</v>
      </c>
      <c r="AP60" s="8">
        <f t="shared" si="3"/>
        <v>11.365718537667902</v>
      </c>
      <c r="AQ60" s="15">
        <f t="shared" si="4"/>
        <v>-0.18548336939396248</v>
      </c>
    </row>
    <row r="61" spans="1:43" x14ac:dyDescent="0.25">
      <c r="A61" t="s">
        <v>37</v>
      </c>
      <c r="B61">
        <v>8.8631082393585299</v>
      </c>
      <c r="C61">
        <v>8.8153606369655198E-3</v>
      </c>
      <c r="D61">
        <v>10.08031919139</v>
      </c>
      <c r="E61">
        <v>-37.699462253388504</v>
      </c>
      <c r="F61" s="1">
        <v>0</v>
      </c>
      <c r="G61" s="1">
        <v>0</v>
      </c>
      <c r="H61">
        <v>3.2711631511394401</v>
      </c>
      <c r="I61">
        <v>-65.448534767565107</v>
      </c>
      <c r="J61">
        <v>-66.834710426997702</v>
      </c>
      <c r="K61">
        <v>-81.495049120931299</v>
      </c>
      <c r="L61">
        <v>-39.9048827043882</v>
      </c>
      <c r="M61">
        <v>59</v>
      </c>
      <c r="N61">
        <v>95.649707651294705</v>
      </c>
      <c r="O61">
        <v>73.706587189740404</v>
      </c>
      <c r="P61">
        <v>156099.17107460299</v>
      </c>
      <c r="Q61">
        <v>193287.97691215301</v>
      </c>
      <c r="R61">
        <v>129.555195248742</v>
      </c>
      <c r="S61">
        <v>657.53765941897302</v>
      </c>
      <c r="T61">
        <v>0.67872958774088099</v>
      </c>
      <c r="U61">
        <v>0.325219250490351</v>
      </c>
      <c r="V61">
        <v>2.85883638947475E-2</v>
      </c>
      <c r="W61">
        <v>0.1003453785187</v>
      </c>
      <c r="X61">
        <v>0.54584700709619904</v>
      </c>
      <c r="Y61" s="1">
        <v>0</v>
      </c>
      <c r="Z61" s="1">
        <v>0</v>
      </c>
      <c r="AA61">
        <v>3.6908177646777701E-4</v>
      </c>
      <c r="AB61">
        <v>8.1048281915350202E-3</v>
      </c>
      <c r="AC61">
        <v>1.1198526534447601E-5</v>
      </c>
      <c r="AD61" s="1">
        <v>0</v>
      </c>
      <c r="AE61" s="3">
        <v>3.6065085727176102E-4</v>
      </c>
      <c r="AF61" s="3">
        <v>1.9959970371955802E-3</v>
      </c>
      <c r="AG61">
        <v>1.9960118958837899E-5</v>
      </c>
      <c r="AH61">
        <v>3.08630229087805</v>
      </c>
      <c r="AI61">
        <v>0.16187021269617699</v>
      </c>
      <c r="AJ61">
        <v>208.53167696817701</v>
      </c>
      <c r="AK61">
        <v>59</v>
      </c>
      <c r="AL61">
        <v>983424777.76999998</v>
      </c>
      <c r="AM61">
        <v>6300</v>
      </c>
      <c r="AN61" s="1">
        <f t="shared" si="0"/>
        <v>1.0469907005198377E-2</v>
      </c>
      <c r="AO61" s="15">
        <v>1</v>
      </c>
      <c r="AP61" s="8">
        <f t="shared" si="3"/>
        <v>11.865067759651405</v>
      </c>
      <c r="AQ61" s="15">
        <f t="shared" si="4"/>
        <v>-0.25300820704129479</v>
      </c>
    </row>
    <row r="62" spans="1:43" x14ac:dyDescent="0.25">
      <c r="A62" t="s">
        <v>37</v>
      </c>
      <c r="B62">
        <v>10.051289023720299</v>
      </c>
      <c r="C62">
        <v>8.9059037627735906E-3</v>
      </c>
      <c r="D62">
        <v>10.1788379062874</v>
      </c>
      <c r="E62">
        <v>-34.5790061237674</v>
      </c>
      <c r="F62" s="1">
        <v>0</v>
      </c>
      <c r="G62" s="1">
        <v>0</v>
      </c>
      <c r="H62">
        <v>3.2824212819884999</v>
      </c>
      <c r="I62">
        <v>-66.316406599041301</v>
      </c>
      <c r="J62">
        <v>-67.108219067666795</v>
      </c>
      <c r="K62">
        <v>-84.527167280647603</v>
      </c>
      <c r="L62">
        <v>-40.730975488462001</v>
      </c>
      <c r="M62">
        <v>60</v>
      </c>
      <c r="N62">
        <v>95.642350365164305</v>
      </c>
      <c r="O62">
        <v>73.129836849653998</v>
      </c>
      <c r="P62">
        <v>155799.092692064</v>
      </c>
      <c r="Q62">
        <v>193044.81202245201</v>
      </c>
      <c r="R62">
        <v>128.85864340188101</v>
      </c>
      <c r="S62">
        <v>657.85710491536497</v>
      </c>
      <c r="T62">
        <v>0.68116913241209798</v>
      </c>
      <c r="U62">
        <v>0.31844881429424299</v>
      </c>
      <c r="V62">
        <v>2.43092202739069E-2</v>
      </c>
      <c r="W62">
        <v>9.9315342670374201E-2</v>
      </c>
      <c r="X62">
        <v>0.55792662276147498</v>
      </c>
      <c r="Y62" s="1">
        <v>0</v>
      </c>
      <c r="Z62" s="1">
        <v>0</v>
      </c>
      <c r="AA62">
        <v>3.7420322325129298E-4</v>
      </c>
      <c r="AB62">
        <v>8.1650253579345303E-3</v>
      </c>
      <c r="AC62" s="1">
        <v>0</v>
      </c>
      <c r="AD62" s="1">
        <v>0</v>
      </c>
      <c r="AE62" s="3">
        <v>3.9878304435890202E-4</v>
      </c>
      <c r="AF62" s="3">
        <v>2.09317905745145E-3</v>
      </c>
      <c r="AG62">
        <v>1.9914128475368401E-5</v>
      </c>
      <c r="AH62">
        <v>3.1513662582387698</v>
      </c>
      <c r="AI62">
        <v>0.16849743270644901</v>
      </c>
      <c r="AJ62">
        <v>207.37108591723401</v>
      </c>
      <c r="AK62">
        <v>60</v>
      </c>
      <c r="AL62">
        <v>1230968631.3599999</v>
      </c>
      <c r="AM62">
        <v>7901</v>
      </c>
      <c r="AN62" s="1">
        <f t="shared" si="0"/>
        <v>1.0632407638637273E-2</v>
      </c>
      <c r="AO62" s="15">
        <v>1</v>
      </c>
      <c r="AP62" s="8">
        <f t="shared" si="3"/>
        <v>12.038593198512881</v>
      </c>
      <c r="AQ62" s="15">
        <f t="shared" si="4"/>
        <v>-0.16507777462221018</v>
      </c>
    </row>
    <row r="63" spans="1:43" x14ac:dyDescent="0.25">
      <c r="A63" t="s">
        <v>37</v>
      </c>
      <c r="B63">
        <v>10.364508756535599</v>
      </c>
      <c r="C63">
        <v>8.3019727014037106E-3</v>
      </c>
      <c r="D63">
        <v>9.5198333236122803</v>
      </c>
      <c r="E63">
        <v>-27.4829599262155</v>
      </c>
      <c r="F63" s="1">
        <v>0</v>
      </c>
      <c r="G63" s="1">
        <v>0</v>
      </c>
      <c r="H63">
        <v>3.3547404613504099</v>
      </c>
      <c r="I63">
        <v>-74.406185083241596</v>
      </c>
      <c r="J63">
        <v>-74.451327295998794</v>
      </c>
      <c r="K63">
        <v>-108.33796202098</v>
      </c>
      <c r="L63">
        <v>-46.820107078768899</v>
      </c>
      <c r="M63">
        <v>61</v>
      </c>
      <c r="N63">
        <v>92.6023446690414</v>
      </c>
      <c r="O63">
        <v>68.515437981588903</v>
      </c>
      <c r="P63">
        <v>143798.53951325599</v>
      </c>
      <c r="Q63">
        <v>188624.06109656501</v>
      </c>
      <c r="R63">
        <v>125.470277012872</v>
      </c>
      <c r="S63">
        <v>673.67315964194495</v>
      </c>
      <c r="T63">
        <v>0.68742644827186605</v>
      </c>
      <c r="U63">
        <v>0.224843227102271</v>
      </c>
      <c r="V63">
        <v>0.29536375493004602</v>
      </c>
      <c r="W63">
        <v>6.7973489252865504E-2</v>
      </c>
      <c r="X63">
        <v>0.41181952871481597</v>
      </c>
      <c r="Y63" s="1">
        <v>0</v>
      </c>
      <c r="Z63" s="1">
        <v>0</v>
      </c>
      <c r="AA63">
        <v>4.6258255131192001E-4</v>
      </c>
      <c r="AB63">
        <v>7.5378829684874804E-3</v>
      </c>
      <c r="AC63" s="1">
        <v>0</v>
      </c>
      <c r="AD63" s="1">
        <v>0</v>
      </c>
      <c r="AE63" s="3">
        <v>3.68797234748335E-4</v>
      </c>
      <c r="AF63" s="3">
        <v>2.2763835252282501E-3</v>
      </c>
      <c r="AG63">
        <v>6.8221659639912199E-6</v>
      </c>
      <c r="AH63">
        <v>3.3317784655112699</v>
      </c>
      <c r="AI63">
        <v>0.18201651757748999</v>
      </c>
      <c r="AJ63">
        <v>699.11351908477502</v>
      </c>
      <c r="AK63">
        <v>61</v>
      </c>
      <c r="AL63">
        <v>2147774986.1700001</v>
      </c>
      <c r="AM63">
        <v>14936</v>
      </c>
      <c r="AN63" s="1">
        <f t="shared" si="0"/>
        <v>1.0276849045027649E-2</v>
      </c>
      <c r="AO63" s="15">
        <v>1</v>
      </c>
      <c r="AP63" s="8">
        <f t="shared" si="3"/>
        <v>11.658504013017756</v>
      </c>
      <c r="AQ63" s="15">
        <f t="shared" si="4"/>
        <v>-0.1109915350234727</v>
      </c>
    </row>
    <row r="64" spans="1:43" x14ac:dyDescent="0.25">
      <c r="A64" t="s">
        <v>37</v>
      </c>
      <c r="B64">
        <v>11.3374447605611</v>
      </c>
      <c r="C64">
        <v>8.2027517367336805E-3</v>
      </c>
      <c r="D64">
        <v>9.4111413103940702</v>
      </c>
      <c r="E64">
        <v>-27.797028953265901</v>
      </c>
      <c r="F64" s="1">
        <v>0</v>
      </c>
      <c r="G64" s="1">
        <v>0</v>
      </c>
      <c r="H64">
        <v>3.3512302857145202</v>
      </c>
      <c r="I64">
        <v>-73.323179849425301</v>
      </c>
      <c r="J64">
        <v>-73.315858777319704</v>
      </c>
      <c r="K64">
        <v>-106.81791737685199</v>
      </c>
      <c r="L64">
        <v>-46.0395983621775</v>
      </c>
      <c r="M64">
        <v>62</v>
      </c>
      <c r="N64">
        <v>93.089721168641304</v>
      </c>
      <c r="O64">
        <v>68.697152148174894</v>
      </c>
      <c r="P64">
        <v>145481.00259567899</v>
      </c>
      <c r="Q64">
        <v>188524.72646583</v>
      </c>
      <c r="R64">
        <v>125.319445424938</v>
      </c>
      <c r="S64">
        <v>672.08740025221095</v>
      </c>
      <c r="T64">
        <v>0.69719670688435798</v>
      </c>
      <c r="U64">
        <v>0.20661981096451801</v>
      </c>
      <c r="V64">
        <v>0.33314010622017598</v>
      </c>
      <c r="W64">
        <v>6.21034898310922E-2</v>
      </c>
      <c r="X64">
        <v>0.398136592984212</v>
      </c>
      <c r="Y64" s="1">
        <v>0</v>
      </c>
      <c r="Z64" s="1">
        <v>0</v>
      </c>
      <c r="AA64">
        <v>4.5959941510597801E-4</v>
      </c>
      <c r="AB64">
        <v>7.3979390783965497E-3</v>
      </c>
      <c r="AC64" s="1">
        <v>0</v>
      </c>
      <c r="AD64" s="1">
        <v>0</v>
      </c>
      <c r="AE64" s="3">
        <v>4.0946720824737301E-4</v>
      </c>
      <c r="AF64" s="3">
        <v>2.3560420770787501E-3</v>
      </c>
      <c r="AG64">
        <v>7.6707517361864808E-6</v>
      </c>
      <c r="AH64">
        <v>3.3289916167148901</v>
      </c>
      <c r="AI64">
        <v>0.185120917349926</v>
      </c>
      <c r="AJ64">
        <v>648.04434303350399</v>
      </c>
      <c r="AK64">
        <v>62</v>
      </c>
      <c r="AL64">
        <v>2390980277.6599998</v>
      </c>
      <c r="AM64">
        <v>16435</v>
      </c>
      <c r="AN64" s="1">
        <f t="shared" si="0"/>
        <v>1.0213580570581278E-2</v>
      </c>
      <c r="AO64" s="15">
        <v>1</v>
      </c>
      <c r="AP64" s="8">
        <f t="shared" si="3"/>
        <v>11.590712968074545</v>
      </c>
      <c r="AQ64" s="15">
        <f t="shared" si="4"/>
        <v>-2.1850960179157775E-2</v>
      </c>
    </row>
    <row r="65" spans="1:43" x14ac:dyDescent="0.25">
      <c r="A65" t="s">
        <v>37</v>
      </c>
      <c r="B65">
        <v>10.8694793197298</v>
      </c>
      <c r="C65">
        <v>8.05356691839333E-3</v>
      </c>
      <c r="D65">
        <v>9.2474909035072397</v>
      </c>
      <c r="E65">
        <v>-28.480160637680001</v>
      </c>
      <c r="F65" s="1">
        <v>0</v>
      </c>
      <c r="G65" s="1">
        <v>0</v>
      </c>
      <c r="H65">
        <v>3.3524310348067998</v>
      </c>
      <c r="I65">
        <v>-72.758540032425003</v>
      </c>
      <c r="J65">
        <v>-72.6749260755401</v>
      </c>
      <c r="K65">
        <v>-106.372749240844</v>
      </c>
      <c r="L65">
        <v>-45.498999164392103</v>
      </c>
      <c r="M65">
        <v>63</v>
      </c>
      <c r="N65">
        <v>93.613588884666797</v>
      </c>
      <c r="O65">
        <v>68.901336523695505</v>
      </c>
      <c r="P65">
        <v>145733.45797543699</v>
      </c>
      <c r="Q65">
        <v>187533.91961076099</v>
      </c>
      <c r="R65">
        <v>125.575180089105</v>
      </c>
      <c r="S65">
        <v>671.05000964005001</v>
      </c>
      <c r="T65">
        <v>0.70468024055966205</v>
      </c>
      <c r="U65">
        <v>0.19838172915503199</v>
      </c>
      <c r="V65">
        <v>0.36233597040639898</v>
      </c>
      <c r="W65">
        <v>5.7272669703025199E-2</v>
      </c>
      <c r="X65">
        <v>0.38200963073554201</v>
      </c>
      <c r="Y65" s="1">
        <v>0</v>
      </c>
      <c r="Z65" s="1">
        <v>0</v>
      </c>
      <c r="AA65">
        <v>4.5644015119777399E-4</v>
      </c>
      <c r="AB65">
        <v>7.2286972207615697E-3</v>
      </c>
      <c r="AC65" s="1">
        <v>0</v>
      </c>
      <c r="AD65" s="1">
        <v>0</v>
      </c>
      <c r="AE65" s="3">
        <v>4.2988820126477401E-4</v>
      </c>
      <c r="AF65" s="3">
        <v>2.4479159573460598E-3</v>
      </c>
      <c r="AG65">
        <v>7.1915106544548097E-6</v>
      </c>
      <c r="AH65">
        <v>3.3338984685339002</v>
      </c>
      <c r="AI65">
        <v>0.188738138883115</v>
      </c>
      <c r="AJ65">
        <v>611.72135873252205</v>
      </c>
      <c r="AK65">
        <v>63</v>
      </c>
      <c r="AL65">
        <v>2741100611.0599999</v>
      </c>
      <c r="AM65">
        <v>18809</v>
      </c>
      <c r="AN65" s="1">
        <f t="shared" si="0"/>
        <v>1.0133053329305404E-2</v>
      </c>
      <c r="AO65" s="15">
        <v>1</v>
      </c>
      <c r="AP65" s="8">
        <f t="shared" si="3"/>
        <v>11.504360489466237</v>
      </c>
      <c r="AQ65" s="15">
        <f t="shared" si="4"/>
        <v>-5.518613314644949E-2</v>
      </c>
    </row>
    <row r="66" spans="1:43" x14ac:dyDescent="0.25">
      <c r="A66" t="s">
        <v>37</v>
      </c>
      <c r="B66">
        <v>8.7020058445633506</v>
      </c>
      <c r="C66">
        <v>7.9529135869641204E-3</v>
      </c>
      <c r="D66">
        <v>9.1369247478310101</v>
      </c>
      <c r="E66">
        <v>-27.897096993092202</v>
      </c>
      <c r="F66" s="1">
        <v>0</v>
      </c>
      <c r="G66" s="1">
        <v>0</v>
      </c>
      <c r="H66">
        <v>3.3505723769225302</v>
      </c>
      <c r="I66">
        <v>-73.009803951112204</v>
      </c>
      <c r="J66">
        <v>-72.850825355956502</v>
      </c>
      <c r="K66">
        <v>-107.87038284176001</v>
      </c>
      <c r="L66">
        <v>-45.923915862904202</v>
      </c>
      <c r="M66">
        <v>64</v>
      </c>
      <c r="N66">
        <v>94.070082244284805</v>
      </c>
      <c r="O66">
        <v>69.137947543296804</v>
      </c>
      <c r="P66">
        <v>146737.060537268</v>
      </c>
      <c r="Q66">
        <v>187709.13103304699</v>
      </c>
      <c r="R66">
        <v>126.059149141855</v>
      </c>
      <c r="S66">
        <v>670.95393650851304</v>
      </c>
      <c r="T66">
        <v>0.70398278554117999</v>
      </c>
      <c r="U66">
        <v>0.19358882368328101</v>
      </c>
      <c r="V66">
        <v>0.37587731613812198</v>
      </c>
      <c r="W66">
        <v>5.5466715620799502E-2</v>
      </c>
      <c r="X66">
        <v>0.375067144557796</v>
      </c>
      <c r="Y66" s="1">
        <v>0</v>
      </c>
      <c r="Z66" s="1">
        <v>0</v>
      </c>
      <c r="AA66">
        <v>4.5212636029425403E-4</v>
      </c>
      <c r="AB66">
        <v>7.1331570993168397E-3</v>
      </c>
      <c r="AC66" s="1">
        <v>0</v>
      </c>
      <c r="AD66" s="1">
        <v>0</v>
      </c>
      <c r="AE66" s="3">
        <v>4.2776427902773101E-4</v>
      </c>
      <c r="AF66" s="3">
        <v>2.5024949393886498E-3</v>
      </c>
      <c r="AG66">
        <v>7.8381304648956602E-6</v>
      </c>
      <c r="AH66">
        <v>3.3172070749375102</v>
      </c>
      <c r="AI66">
        <v>0.19101729640263099</v>
      </c>
      <c r="AJ66">
        <v>573.24855461037998</v>
      </c>
      <c r="AK66">
        <v>64</v>
      </c>
      <c r="AL66">
        <v>3236432607.21</v>
      </c>
      <c r="AM66">
        <v>22056</v>
      </c>
      <c r="AN66" s="1">
        <f t="shared" si="0"/>
        <v>1.0087778398999743E-2</v>
      </c>
      <c r="AO66" s="15">
        <v>1</v>
      </c>
      <c r="AP66" s="8">
        <f t="shared" si="3"/>
        <v>11.455776481379253</v>
      </c>
      <c r="AQ66" s="15">
        <f t="shared" si="4"/>
        <v>-0.2403827135848895</v>
      </c>
    </row>
    <row r="67" spans="1:43" x14ac:dyDescent="0.25">
      <c r="A67" t="s">
        <v>37</v>
      </c>
      <c r="B67">
        <v>9.5877151146084501</v>
      </c>
      <c r="C67">
        <v>7.7948393317338899E-3</v>
      </c>
      <c r="D67">
        <v>8.9630333184587307</v>
      </c>
      <c r="E67">
        <v>-25.605661854303001</v>
      </c>
      <c r="F67" s="1">
        <v>0</v>
      </c>
      <c r="G67" s="1">
        <v>0</v>
      </c>
      <c r="H67">
        <v>3.3367511847295499</v>
      </c>
      <c r="I67">
        <v>-73.629304754129805</v>
      </c>
      <c r="J67">
        <v>-73.368157512890306</v>
      </c>
      <c r="K67">
        <v>-110.97820281625501</v>
      </c>
      <c r="L67">
        <v>-46.653949393654599</v>
      </c>
      <c r="M67">
        <v>65</v>
      </c>
      <c r="N67">
        <v>94.483743030725805</v>
      </c>
      <c r="O67">
        <v>69.227201812236203</v>
      </c>
      <c r="P67">
        <v>147424.81715568801</v>
      </c>
      <c r="Q67">
        <v>187030.121534201</v>
      </c>
      <c r="R67">
        <v>126.328951914756</v>
      </c>
      <c r="S67">
        <v>671.86112718954905</v>
      </c>
      <c r="T67">
        <v>0.70439286586749805</v>
      </c>
      <c r="U67">
        <v>0.19039059134070399</v>
      </c>
      <c r="V67">
        <v>0.37561136551220597</v>
      </c>
      <c r="W67">
        <v>5.5835852717739498E-2</v>
      </c>
      <c r="X67">
        <v>0.37816219042934901</v>
      </c>
      <c r="Y67" s="1">
        <v>0</v>
      </c>
      <c r="Z67" s="1">
        <v>0</v>
      </c>
      <c r="AA67">
        <v>4.45947760760721E-4</v>
      </c>
      <c r="AB67">
        <v>6.9900371378650399E-3</v>
      </c>
      <c r="AC67" s="1">
        <v>0</v>
      </c>
      <c r="AD67" s="1">
        <v>0</v>
      </c>
      <c r="AE67" s="3">
        <v>4.2278887704137101E-4</v>
      </c>
      <c r="AF67" s="3">
        <v>2.5479783513245001E-3</v>
      </c>
      <c r="AG67">
        <v>6.0585054646285798E-6</v>
      </c>
      <c r="AH67">
        <v>3.3327592845890099</v>
      </c>
      <c r="AI67">
        <v>0.19531771376732199</v>
      </c>
      <c r="AJ67">
        <v>505.85598256378103</v>
      </c>
      <c r="AK67">
        <v>65</v>
      </c>
      <c r="AL67">
        <v>3692991669.75</v>
      </c>
      <c r="AM67">
        <v>25050</v>
      </c>
      <c r="AN67" s="1">
        <f t="shared" si="0"/>
        <v>9.9839632499502604E-3</v>
      </c>
      <c r="AO67" s="15">
        <v>1</v>
      </c>
      <c r="AP67" s="8">
        <f t="shared" si="3"/>
        <v>11.344281314280424</v>
      </c>
      <c r="AQ67" s="15">
        <f t="shared" si="4"/>
        <v>-0.15484155857989623</v>
      </c>
    </row>
    <row r="68" spans="1:43" x14ac:dyDescent="0.25">
      <c r="A68" t="s">
        <v>37</v>
      </c>
      <c r="B68">
        <v>9.4780908556954504</v>
      </c>
      <c r="C68">
        <v>7.8562037615401096E-3</v>
      </c>
      <c r="D68">
        <v>9.0305741687694496</v>
      </c>
      <c r="E68">
        <v>-23.227242351113802</v>
      </c>
      <c r="F68" s="1">
        <v>0</v>
      </c>
      <c r="G68" s="1">
        <v>0</v>
      </c>
      <c r="H68">
        <v>3.33865783595515</v>
      </c>
      <c r="I68">
        <v>-73.8943057827491</v>
      </c>
      <c r="J68">
        <v>-73.442043181894206</v>
      </c>
      <c r="K68">
        <v>-112.543471451237</v>
      </c>
      <c r="L68">
        <v>-46.768177329136698</v>
      </c>
      <c r="M68">
        <v>66</v>
      </c>
      <c r="N68">
        <v>94.605137430883204</v>
      </c>
      <c r="O68">
        <v>68.932254871905698</v>
      </c>
      <c r="P68">
        <v>146606.13303326501</v>
      </c>
      <c r="Q68">
        <v>185572.24773601099</v>
      </c>
      <c r="R68">
        <v>125.248867749987</v>
      </c>
      <c r="S68">
        <v>671.55341427438498</v>
      </c>
      <c r="T68">
        <v>0.71498261694028198</v>
      </c>
      <c r="U68">
        <v>0.165719678811131</v>
      </c>
      <c r="V68">
        <v>0.42738660632791498</v>
      </c>
      <c r="W68">
        <v>5.2275486652655398E-2</v>
      </c>
      <c r="X68">
        <v>0.35461822820829703</v>
      </c>
      <c r="Y68" s="1">
        <v>0</v>
      </c>
      <c r="Z68" s="1">
        <v>0</v>
      </c>
      <c r="AA68">
        <v>4.5054368729242298E-4</v>
      </c>
      <c r="AB68">
        <v>7.02970938976608E-3</v>
      </c>
      <c r="AC68" s="1">
        <v>0</v>
      </c>
      <c r="AD68" s="1">
        <v>0</v>
      </c>
      <c r="AE68" s="3">
        <v>4.4302707111365899E-4</v>
      </c>
      <c r="AF68" s="3">
        <v>2.59146458126431E-3</v>
      </c>
      <c r="AG68">
        <v>6.6330044029995399E-6</v>
      </c>
      <c r="AH68">
        <v>3.3551573480739001</v>
      </c>
      <c r="AI68">
        <v>0.20003470576978799</v>
      </c>
      <c r="AJ68">
        <v>495.19778773652098</v>
      </c>
      <c r="AK68">
        <v>66</v>
      </c>
      <c r="AL68">
        <v>3538925445.29</v>
      </c>
      <c r="AM68">
        <v>24139</v>
      </c>
      <c r="AN68" s="1">
        <f t="shared" ref="AN68:AN90" si="5">SUM(AA68,AB68*AO68,AF68)</f>
        <v>1.0071717658322814E-2</v>
      </c>
      <c r="AO68" s="15">
        <v>1</v>
      </c>
      <c r="AP68" s="8">
        <f t="shared" si="3"/>
        <v>11.438536010715804</v>
      </c>
      <c r="AQ68" s="15">
        <f t="shared" si="4"/>
        <v>-0.17138951638424504</v>
      </c>
    </row>
    <row r="69" spans="1:43" x14ac:dyDescent="0.25">
      <c r="A69" t="s">
        <v>37</v>
      </c>
      <c r="B69">
        <v>7.2840852969715897</v>
      </c>
      <c r="C69">
        <v>7.9525404786084403E-3</v>
      </c>
      <c r="D69">
        <v>9.1365146643598898</v>
      </c>
      <c r="E69">
        <v>-23.841291714596</v>
      </c>
      <c r="F69" s="1">
        <v>0</v>
      </c>
      <c r="G69" s="1">
        <v>0</v>
      </c>
      <c r="H69">
        <v>3.3534364036531001</v>
      </c>
      <c r="I69">
        <v>-73.491214188334197</v>
      </c>
      <c r="J69">
        <v>-72.779277253480402</v>
      </c>
      <c r="K69">
        <v>-113.365141655689</v>
      </c>
      <c r="L69">
        <v>-46.279934004893903</v>
      </c>
      <c r="M69">
        <v>67</v>
      </c>
      <c r="N69">
        <v>94.538254175027703</v>
      </c>
      <c r="O69">
        <v>68.465718385139596</v>
      </c>
      <c r="P69">
        <v>146041.26157661001</v>
      </c>
      <c r="Q69">
        <v>184583.21029999299</v>
      </c>
      <c r="R69">
        <v>123.810517471849</v>
      </c>
      <c r="S69">
        <v>671.92790380256895</v>
      </c>
      <c r="T69">
        <v>0.72351276753413296</v>
      </c>
      <c r="U69">
        <v>0.133183562545863</v>
      </c>
      <c r="V69">
        <v>0.51806821399229597</v>
      </c>
      <c r="W69">
        <v>4.06846283896624E-2</v>
      </c>
      <c r="X69">
        <v>0.30806359507217701</v>
      </c>
      <c r="Y69" s="1">
        <v>0</v>
      </c>
      <c r="Z69" s="1">
        <v>0</v>
      </c>
      <c r="AA69">
        <v>4.6157222282723398E-4</v>
      </c>
      <c r="AB69">
        <v>7.0841187529317399E-3</v>
      </c>
      <c r="AC69" s="1">
        <v>0</v>
      </c>
      <c r="AD69" s="1">
        <v>0</v>
      </c>
      <c r="AE69" s="3">
        <v>4.7276124508014101E-4</v>
      </c>
      <c r="AF69" s="3">
        <v>2.6859585345097E-3</v>
      </c>
      <c r="AG69">
        <v>6.6114399841079096E-6</v>
      </c>
      <c r="AH69">
        <v>3.3610845471528998</v>
      </c>
      <c r="AI69">
        <v>0.20360075929295901</v>
      </c>
      <c r="AJ69">
        <v>535.75923831370994</v>
      </c>
      <c r="AK69">
        <v>67</v>
      </c>
      <c r="AL69">
        <v>3059564430.0300002</v>
      </c>
      <c r="AM69">
        <v>20950</v>
      </c>
      <c r="AN69" s="1">
        <f t="shared" si="5"/>
        <v>1.0231649510268673E-2</v>
      </c>
      <c r="AO69" s="15">
        <v>1</v>
      </c>
      <c r="AP69" s="8">
        <f t="shared" si="3"/>
        <v>11.610078378562561</v>
      </c>
      <c r="AQ69" s="15">
        <f t="shared" si="4"/>
        <v>-0.37260670777026839</v>
      </c>
    </row>
    <row r="70" spans="1:43" x14ac:dyDescent="0.25">
      <c r="A70" t="s">
        <v>37</v>
      </c>
      <c r="B70">
        <v>8.5552905891708306</v>
      </c>
      <c r="C70">
        <v>7.9135400635967808E-3</v>
      </c>
      <c r="D70">
        <v>9.0936399418006104</v>
      </c>
      <c r="E70">
        <v>-23.706906443590999</v>
      </c>
      <c r="F70" s="1">
        <v>0</v>
      </c>
      <c r="G70" s="1">
        <v>0</v>
      </c>
      <c r="H70">
        <v>3.3596263459245801</v>
      </c>
      <c r="I70">
        <v>-73.8808758399841</v>
      </c>
      <c r="J70">
        <v>-73.049983609363295</v>
      </c>
      <c r="K70">
        <v>-117.73298928002301</v>
      </c>
      <c r="L70">
        <v>-46.625237079296497</v>
      </c>
      <c r="M70">
        <v>68</v>
      </c>
      <c r="N70">
        <v>94.497532635334494</v>
      </c>
      <c r="O70">
        <v>67.889752667841293</v>
      </c>
      <c r="P70">
        <v>145803.31899643299</v>
      </c>
      <c r="Q70">
        <v>184999.97033860901</v>
      </c>
      <c r="R70">
        <v>123.612855540767</v>
      </c>
      <c r="S70">
        <v>677.26566908131304</v>
      </c>
      <c r="T70">
        <v>0.72346212117629904</v>
      </c>
      <c r="U70">
        <v>0.11399345611263199</v>
      </c>
      <c r="V70">
        <v>0.565801442614566</v>
      </c>
      <c r="W70">
        <v>3.34653618368142E-2</v>
      </c>
      <c r="X70">
        <v>0.28673973943598602</v>
      </c>
      <c r="Y70" s="1">
        <v>0</v>
      </c>
      <c r="Z70" s="1">
        <v>0</v>
      </c>
      <c r="AA70">
        <v>4.7306121807093798E-4</v>
      </c>
      <c r="AB70">
        <v>7.02619317687821E-3</v>
      </c>
      <c r="AC70" s="1">
        <v>0</v>
      </c>
      <c r="AD70" s="1">
        <v>0</v>
      </c>
      <c r="AE70" s="3">
        <v>4.8479395087745302E-4</v>
      </c>
      <c r="AF70" s="3">
        <v>2.8270725193868802E-3</v>
      </c>
      <c r="AG70">
        <v>4.8357735558218899E-6</v>
      </c>
      <c r="AH70">
        <v>3.3928090304540701</v>
      </c>
      <c r="AI70">
        <v>0.20898334660836801</v>
      </c>
      <c r="AJ70">
        <v>595.54625700039503</v>
      </c>
      <c r="AK70">
        <v>68</v>
      </c>
      <c r="AL70">
        <v>2943477403.9000001</v>
      </c>
      <c r="AM70">
        <v>20188</v>
      </c>
      <c r="AN70" s="1">
        <f t="shared" si="5"/>
        <v>1.0326326914336029E-2</v>
      </c>
      <c r="AO70" s="15">
        <v>1</v>
      </c>
      <c r="AP70" s="8">
        <f t="shared" si="3"/>
        <v>11.711485463994009</v>
      </c>
      <c r="AQ70" s="15">
        <f t="shared" si="4"/>
        <v>-0.26949569160348086</v>
      </c>
    </row>
    <row r="71" spans="1:43" x14ac:dyDescent="0.25">
      <c r="A71" t="s">
        <v>37</v>
      </c>
      <c r="B71">
        <v>6.7236579392715496</v>
      </c>
      <c r="C71">
        <v>7.78628041968309E-3</v>
      </c>
      <c r="D71">
        <v>8.9536092873371107</v>
      </c>
      <c r="E71">
        <v>-23.386967203671901</v>
      </c>
      <c r="F71" s="1">
        <v>0</v>
      </c>
      <c r="G71" s="1">
        <v>0</v>
      </c>
      <c r="H71">
        <v>3.3631689018139101</v>
      </c>
      <c r="I71">
        <v>-75.552542863483694</v>
      </c>
      <c r="J71">
        <v>-74.638741468051805</v>
      </c>
      <c r="K71">
        <v>-122.04719883100501</v>
      </c>
      <c r="L71">
        <v>-47.856985096194997</v>
      </c>
      <c r="M71">
        <v>69</v>
      </c>
      <c r="N71">
        <v>94.323710740557104</v>
      </c>
      <c r="O71">
        <v>67.222026156958506</v>
      </c>
      <c r="P71">
        <v>143417.059956482</v>
      </c>
      <c r="Q71">
        <v>182613.15451637699</v>
      </c>
      <c r="R71">
        <v>123.311397865329</v>
      </c>
      <c r="S71">
        <v>679.91149701889697</v>
      </c>
      <c r="T71">
        <v>0.73715760105203298</v>
      </c>
      <c r="U71">
        <v>7.6867515098230504E-2</v>
      </c>
      <c r="V71">
        <v>0.68472649873825198</v>
      </c>
      <c r="W71">
        <v>2.0594014527992401E-2</v>
      </c>
      <c r="X71">
        <v>0.21781197163552399</v>
      </c>
      <c r="Y71" s="1">
        <v>0</v>
      </c>
      <c r="Z71" s="1">
        <v>0</v>
      </c>
      <c r="AA71">
        <v>4.9091735386380697E-4</v>
      </c>
      <c r="AB71">
        <v>6.9114050237749402E-3</v>
      </c>
      <c r="AC71" s="1">
        <v>0</v>
      </c>
      <c r="AD71" s="1">
        <v>0</v>
      </c>
      <c r="AE71" s="3">
        <v>4.5788856179726598E-4</v>
      </c>
      <c r="AF71" s="3">
        <v>2.8469774760237002E-3</v>
      </c>
      <c r="AG71">
        <v>5.3481478877020703E-6</v>
      </c>
      <c r="AH71">
        <v>3.4017560013088501</v>
      </c>
      <c r="AI71">
        <v>0.21299851869571301</v>
      </c>
      <c r="AJ71">
        <v>682.92795955704798</v>
      </c>
      <c r="AK71">
        <v>69</v>
      </c>
      <c r="AL71">
        <v>2735393584.5500002</v>
      </c>
      <c r="AM71">
        <v>19073</v>
      </c>
      <c r="AN71" s="1">
        <f t="shared" si="5"/>
        <v>1.0249299853662446E-2</v>
      </c>
      <c r="AO71" s="15">
        <v>1</v>
      </c>
      <c r="AP71" s="8">
        <f t="shared" si="3"/>
        <v>11.628991403546818</v>
      </c>
      <c r="AQ71" s="15">
        <f t="shared" si="4"/>
        <v>-0.42181933875874666</v>
      </c>
    </row>
    <row r="72" spans="1:43" x14ac:dyDescent="0.25">
      <c r="A72" t="s">
        <v>37</v>
      </c>
      <c r="B72">
        <v>8.5411669508704708</v>
      </c>
      <c r="C72">
        <v>7.5826214609714896E-3</v>
      </c>
      <c r="D72">
        <v>8.7291008788973006</v>
      </c>
      <c r="E72">
        <v>-22.224101810246299</v>
      </c>
      <c r="F72" s="1">
        <v>0</v>
      </c>
      <c r="G72" s="1">
        <v>0</v>
      </c>
      <c r="H72">
        <v>3.3768371022729098</v>
      </c>
      <c r="I72">
        <v>-77.224798945564899</v>
      </c>
      <c r="J72">
        <v>-76.354995708869595</v>
      </c>
      <c r="K72">
        <v>-126.827086979364</v>
      </c>
      <c r="L72">
        <v>-49.263543009926899</v>
      </c>
      <c r="M72">
        <v>70</v>
      </c>
      <c r="N72">
        <v>94.182099816366005</v>
      </c>
      <c r="O72">
        <v>66.7157573320208</v>
      </c>
      <c r="P72">
        <v>141926.90226499701</v>
      </c>
      <c r="Q72">
        <v>182373.75048344501</v>
      </c>
      <c r="R72">
        <v>122.98158464508001</v>
      </c>
      <c r="S72">
        <v>683.82445982096397</v>
      </c>
      <c r="T72">
        <v>0.74790428175238199</v>
      </c>
      <c r="U72">
        <v>1.9836052056116899E-2</v>
      </c>
      <c r="V72">
        <v>0.84697995572033002</v>
      </c>
      <c r="W72">
        <v>5.1527825275508102E-3</v>
      </c>
      <c r="X72">
        <v>0.12803120969600101</v>
      </c>
      <c r="Y72" s="1">
        <v>0</v>
      </c>
      <c r="Z72" s="1">
        <v>0</v>
      </c>
      <c r="AA72">
        <v>5.0731954090387703E-4</v>
      </c>
      <c r="AB72">
        <v>6.72600910126864E-3</v>
      </c>
      <c r="AC72" s="1">
        <v>0</v>
      </c>
      <c r="AD72" s="1">
        <v>0</v>
      </c>
      <c r="AE72" s="3">
        <v>4.27184904038853E-4</v>
      </c>
      <c r="AF72" s="3">
        <v>2.8590254084863501E-3</v>
      </c>
      <c r="AG72">
        <v>4.4989754216488003E-6</v>
      </c>
      <c r="AH72">
        <v>3.3853637033778998</v>
      </c>
      <c r="AI72">
        <v>0.21527822295982499</v>
      </c>
      <c r="AJ72">
        <v>788.13932270580199</v>
      </c>
      <c r="AK72">
        <v>70</v>
      </c>
      <c r="AL72">
        <v>2720738716.4200001</v>
      </c>
      <c r="AM72">
        <v>19170</v>
      </c>
      <c r="AN72" s="1">
        <f t="shared" si="5"/>
        <v>1.0092354050658867E-2</v>
      </c>
      <c r="AO72" s="15">
        <v>1</v>
      </c>
      <c r="AP72" s="8">
        <f t="shared" si="3"/>
        <v>11.460687671054725</v>
      </c>
      <c r="AQ72" s="15">
        <f t="shared" si="4"/>
        <v>-0.25474219383517771</v>
      </c>
    </row>
    <row r="73" spans="1:43" x14ac:dyDescent="0.25">
      <c r="A73" t="s">
        <v>37</v>
      </c>
      <c r="B73">
        <v>8.2901475607240105</v>
      </c>
      <c r="C73">
        <v>7.4869124872967404E-3</v>
      </c>
      <c r="D73">
        <v>8.6234185815974804</v>
      </c>
      <c r="E73">
        <v>-21.5660489304632</v>
      </c>
      <c r="F73" s="1">
        <v>0</v>
      </c>
      <c r="G73" s="1">
        <v>0</v>
      </c>
      <c r="H73">
        <v>3.3993456931638599</v>
      </c>
      <c r="I73">
        <v>-77.977209312433502</v>
      </c>
      <c r="J73">
        <v>-77.080117667642199</v>
      </c>
      <c r="K73">
        <v>-130.92720933290099</v>
      </c>
      <c r="L73">
        <v>-49.8201001902112</v>
      </c>
      <c r="M73">
        <v>71</v>
      </c>
      <c r="N73">
        <v>94.034388305980698</v>
      </c>
      <c r="O73">
        <v>66.146162826374606</v>
      </c>
      <c r="P73">
        <v>140926.07618856299</v>
      </c>
      <c r="Q73">
        <v>181969.218748499</v>
      </c>
      <c r="R73">
        <v>122.563567332863</v>
      </c>
      <c r="S73">
        <v>687.96823435120098</v>
      </c>
      <c r="T73">
        <v>0.75126714797038996</v>
      </c>
      <c r="U73">
        <v>6.6635524472141699E-3</v>
      </c>
      <c r="V73">
        <v>0.95059889332009695</v>
      </c>
      <c r="W73">
        <v>2.5599363958921399E-3</v>
      </c>
      <c r="X73">
        <v>4.0177617836795999E-2</v>
      </c>
      <c r="Y73" s="1">
        <v>0</v>
      </c>
      <c r="Z73" s="1">
        <v>0</v>
      </c>
      <c r="AA73">
        <v>5.2427052683946102E-4</v>
      </c>
      <c r="AB73">
        <v>6.6153466479401297E-3</v>
      </c>
      <c r="AC73" s="1">
        <v>0</v>
      </c>
      <c r="AD73" s="1">
        <v>0</v>
      </c>
      <c r="AE73" s="3">
        <v>4.2587462173480001E-4</v>
      </c>
      <c r="AF73" s="3">
        <v>2.9187747937680698E-3</v>
      </c>
      <c r="AG73">
        <v>5.3423522203006804E-6</v>
      </c>
      <c r="AH73">
        <v>3.3865348564804099</v>
      </c>
      <c r="AI73">
        <v>0.21878331278999799</v>
      </c>
      <c r="AJ73">
        <v>916.53921916439299</v>
      </c>
      <c r="AK73">
        <v>71</v>
      </c>
      <c r="AL73">
        <v>2666603213.6399999</v>
      </c>
      <c r="AM73">
        <v>18922</v>
      </c>
      <c r="AN73" s="1">
        <f t="shared" si="5"/>
        <v>1.005839196854766E-2</v>
      </c>
      <c r="AO73" s="15">
        <v>1</v>
      </c>
      <c r="AP73" s="8">
        <f t="shared" si="3"/>
        <v>11.424229156439768</v>
      </c>
      <c r="AQ73" s="15">
        <f t="shared" si="4"/>
        <v>-0.27433637340416051</v>
      </c>
    </row>
    <row r="74" spans="1:43" x14ac:dyDescent="0.25">
      <c r="A74" t="s">
        <v>37</v>
      </c>
      <c r="B74">
        <v>8.0452965069760101</v>
      </c>
      <c r="C74">
        <v>7.3884300190020799E-3</v>
      </c>
      <c r="D74">
        <v>8.5145566940285509</v>
      </c>
      <c r="E74">
        <v>-21.8842750232998</v>
      </c>
      <c r="F74" s="1">
        <v>0</v>
      </c>
      <c r="G74" s="1">
        <v>0</v>
      </c>
      <c r="H74">
        <v>3.4349699686934199</v>
      </c>
      <c r="I74">
        <v>-79.9289703499674</v>
      </c>
      <c r="J74">
        <v>-78.935477245106497</v>
      </c>
      <c r="K74">
        <v>-135.24461281217501</v>
      </c>
      <c r="L74">
        <v>-51.1085459988495</v>
      </c>
      <c r="M74">
        <v>72</v>
      </c>
      <c r="N74">
        <v>93.816453407046893</v>
      </c>
      <c r="O74">
        <v>65.433543918635905</v>
      </c>
      <c r="P74">
        <v>137662.66750380499</v>
      </c>
      <c r="Q74">
        <v>178039.36697787201</v>
      </c>
      <c r="R74">
        <v>122.059634971926</v>
      </c>
      <c r="S74">
        <v>690.01108105939295</v>
      </c>
      <c r="T74">
        <v>0.75416746658565803</v>
      </c>
      <c r="U74">
        <v>5.3454146995297802E-3</v>
      </c>
      <c r="V74">
        <v>0.97176648177088698</v>
      </c>
      <c r="W74">
        <v>3.9474488094145103E-3</v>
      </c>
      <c r="X74">
        <v>1.89406547201686E-2</v>
      </c>
      <c r="Y74" s="1">
        <v>0</v>
      </c>
      <c r="Z74" s="1">
        <v>0</v>
      </c>
      <c r="AA74">
        <v>5.4543585248231297E-4</v>
      </c>
      <c r="AB74">
        <v>6.5294249970288803E-3</v>
      </c>
      <c r="AC74" s="1">
        <v>0</v>
      </c>
      <c r="AD74" s="1">
        <v>0</v>
      </c>
      <c r="AE74" s="3">
        <v>3.9635196958616399E-4</v>
      </c>
      <c r="AF74" s="3">
        <v>2.9374711660088201E-3</v>
      </c>
      <c r="AG74">
        <v>5.1354146576269697E-6</v>
      </c>
      <c r="AH74">
        <v>3.4030437819713999</v>
      </c>
      <c r="AI74">
        <v>0.223527525597949</v>
      </c>
      <c r="AJ74">
        <v>1059.1307007169401</v>
      </c>
      <c r="AK74">
        <v>72</v>
      </c>
      <c r="AL74">
        <v>2441998058.8499999</v>
      </c>
      <c r="AM74">
        <v>17739</v>
      </c>
      <c r="AN74" s="1">
        <f t="shared" si="5"/>
        <v>1.0012332015520013E-2</v>
      </c>
      <c r="AO74" s="15">
        <v>1</v>
      </c>
      <c r="AP74" s="8">
        <f t="shared" si="3"/>
        <v>11.374761510976061</v>
      </c>
      <c r="AQ74" s="15">
        <f t="shared" si="4"/>
        <v>-0.29270635703326953</v>
      </c>
    </row>
    <row r="75" spans="1:43" x14ac:dyDescent="0.25">
      <c r="A75" t="s">
        <v>37</v>
      </c>
      <c r="B75">
        <v>8.6538173962655893</v>
      </c>
      <c r="C75">
        <v>7.4279894310043401E-3</v>
      </c>
      <c r="D75">
        <v>8.5582996919532199</v>
      </c>
      <c r="E75">
        <v>-22.799759186476201</v>
      </c>
      <c r="F75" s="1">
        <v>0</v>
      </c>
      <c r="G75" s="1">
        <v>0</v>
      </c>
      <c r="H75">
        <v>3.4944962881584001</v>
      </c>
      <c r="I75">
        <v>-81.599789431305595</v>
      </c>
      <c r="J75">
        <v>-80.379547635699893</v>
      </c>
      <c r="K75">
        <v>-137.71517470030099</v>
      </c>
      <c r="L75">
        <v>-52.054331618087701</v>
      </c>
      <c r="M75">
        <v>73</v>
      </c>
      <c r="N75">
        <v>93.461998215576301</v>
      </c>
      <c r="O75">
        <v>64.626370772255498</v>
      </c>
      <c r="P75">
        <v>134140.90724325701</v>
      </c>
      <c r="Q75">
        <v>174294.849008063</v>
      </c>
      <c r="R75">
        <v>121.273196193213</v>
      </c>
      <c r="S75">
        <v>689.98244495959398</v>
      </c>
      <c r="T75">
        <v>0.75731400943718796</v>
      </c>
      <c r="U75">
        <v>2.63232373662806E-3</v>
      </c>
      <c r="V75">
        <v>0.98482976421352297</v>
      </c>
      <c r="W75">
        <v>2.7646948286116002E-3</v>
      </c>
      <c r="X75">
        <v>9.7732172212368507E-3</v>
      </c>
      <c r="Y75" s="1">
        <v>0</v>
      </c>
      <c r="Z75" s="1">
        <v>0</v>
      </c>
      <c r="AA75">
        <v>5.7398418789660803E-4</v>
      </c>
      <c r="AB75">
        <v>6.5529851726990503E-3</v>
      </c>
      <c r="AC75" s="1">
        <v>0</v>
      </c>
      <c r="AD75" s="1">
        <v>0</v>
      </c>
      <c r="AE75" s="3">
        <v>3.8826649035581402E-4</v>
      </c>
      <c r="AF75" s="3">
        <v>2.9621313870590101E-3</v>
      </c>
      <c r="AG75">
        <v>5.7986396498593801E-6</v>
      </c>
      <c r="AH75">
        <v>3.4031499788633299</v>
      </c>
      <c r="AI75">
        <v>0.22713204792778799</v>
      </c>
      <c r="AJ75">
        <v>1253.38275722955</v>
      </c>
      <c r="AK75">
        <v>73</v>
      </c>
      <c r="AL75">
        <v>2093805421.1600001</v>
      </c>
      <c r="AM75">
        <v>15609</v>
      </c>
      <c r="AN75" s="1">
        <f t="shared" si="5"/>
        <v>1.0089100747654667E-2</v>
      </c>
      <c r="AO75" s="15">
        <v>1</v>
      </c>
      <c r="AP75" s="8">
        <f t="shared" si="3"/>
        <v>11.457195825099831</v>
      </c>
      <c r="AQ75" s="15">
        <f t="shared" si="4"/>
        <v>-0.2446827715637665</v>
      </c>
    </row>
    <row r="76" spans="1:43" x14ac:dyDescent="0.25">
      <c r="A76" t="s">
        <v>37</v>
      </c>
      <c r="B76">
        <v>7.8574342787860099</v>
      </c>
      <c r="C76">
        <v>7.4464067130055296E-3</v>
      </c>
      <c r="D76">
        <v>8.5786581429940991</v>
      </c>
      <c r="E76">
        <v>-23.507431230732699</v>
      </c>
      <c r="F76" s="1">
        <v>0</v>
      </c>
      <c r="G76" s="1">
        <v>0</v>
      </c>
      <c r="H76">
        <v>3.5575087854297598</v>
      </c>
      <c r="I76">
        <v>-81.813292224409693</v>
      </c>
      <c r="J76">
        <v>-80.492134788514306</v>
      </c>
      <c r="K76">
        <v>-139.01872060435699</v>
      </c>
      <c r="L76">
        <v>-51.886082399984801</v>
      </c>
      <c r="M76">
        <v>74</v>
      </c>
      <c r="N76">
        <v>93.102950508943806</v>
      </c>
      <c r="O76">
        <v>63.919341772509298</v>
      </c>
      <c r="P76">
        <v>132285.34590198999</v>
      </c>
      <c r="Q76">
        <v>173285.55403698099</v>
      </c>
      <c r="R76">
        <v>120.216802218712</v>
      </c>
      <c r="S76">
        <v>691.01615470797196</v>
      </c>
      <c r="T76">
        <v>0.75015495298972001</v>
      </c>
      <c r="U76">
        <v>1.7068538928110299E-3</v>
      </c>
      <c r="V76">
        <v>0.99033210382713799</v>
      </c>
      <c r="W76">
        <v>1.16801531263836E-3</v>
      </c>
      <c r="X76">
        <v>6.7930269674125196E-3</v>
      </c>
      <c r="Y76" s="1">
        <v>0</v>
      </c>
      <c r="Z76" s="1">
        <v>0</v>
      </c>
      <c r="AA76">
        <v>6.0434997647930996E-4</v>
      </c>
      <c r="AB76">
        <v>6.5254895499077302E-3</v>
      </c>
      <c r="AC76" s="1">
        <v>0</v>
      </c>
      <c r="AD76" s="1">
        <v>0</v>
      </c>
      <c r="AE76" s="3">
        <v>4.0236165928091697E-4</v>
      </c>
      <c r="AF76" s="3">
        <v>2.9708468608457602E-3</v>
      </c>
      <c r="AG76">
        <v>5.7920264341064099E-6</v>
      </c>
      <c r="AH76">
        <v>3.3754367546139998</v>
      </c>
      <c r="AI76">
        <v>0.228637583472314</v>
      </c>
      <c r="AJ76">
        <v>1467.5535776055401</v>
      </c>
      <c r="AK76">
        <v>74</v>
      </c>
      <c r="AL76">
        <v>1854508264.2</v>
      </c>
      <c r="AM76">
        <v>14019</v>
      </c>
      <c r="AN76" s="1">
        <f t="shared" si="5"/>
        <v>1.0100686387232801E-2</v>
      </c>
      <c r="AO76" s="15">
        <v>1</v>
      </c>
      <c r="AP76" s="8">
        <f t="shared" si="3"/>
        <v>11.469630386476259</v>
      </c>
      <c r="AQ76" s="15">
        <f t="shared" si="4"/>
        <v>-0.31493570289321249</v>
      </c>
    </row>
    <row r="77" spans="1:43" x14ac:dyDescent="0.25">
      <c r="A77" t="s">
        <v>37</v>
      </c>
      <c r="B77">
        <v>8.7978134443910303</v>
      </c>
      <c r="C77">
        <v>7.4303114804010802E-3</v>
      </c>
      <c r="D77">
        <v>8.5608667127124605</v>
      </c>
      <c r="E77">
        <v>-22.984094249271401</v>
      </c>
      <c r="F77" s="1">
        <v>0</v>
      </c>
      <c r="G77" s="1">
        <v>0</v>
      </c>
      <c r="H77">
        <v>3.6091228515321498</v>
      </c>
      <c r="I77">
        <v>-83.065757314842799</v>
      </c>
      <c r="J77">
        <v>-81.569830540185805</v>
      </c>
      <c r="K77">
        <v>-142.36395385660899</v>
      </c>
      <c r="L77">
        <v>-52.711606426635399</v>
      </c>
      <c r="M77">
        <v>75</v>
      </c>
      <c r="N77">
        <v>92.835457320350997</v>
      </c>
      <c r="O77">
        <v>63.203959126593602</v>
      </c>
      <c r="P77">
        <v>130395.735151919</v>
      </c>
      <c r="Q77">
        <v>170668.284309109</v>
      </c>
      <c r="R77">
        <v>118.850770126203</v>
      </c>
      <c r="S77">
        <v>694.24907325445099</v>
      </c>
      <c r="T77">
        <v>0.74694468016971205</v>
      </c>
      <c r="U77">
        <v>1.9788965426382498E-3</v>
      </c>
      <c r="V77">
        <v>0.99344432875801003</v>
      </c>
      <c r="W77">
        <v>3.1906287580873299E-4</v>
      </c>
      <c r="X77">
        <v>4.2577118235429898E-3</v>
      </c>
      <c r="Y77" s="1">
        <v>0</v>
      </c>
      <c r="Z77" s="1">
        <v>0</v>
      </c>
      <c r="AA77">
        <v>6.3412272838110097E-4</v>
      </c>
      <c r="AB77">
        <v>6.50438403877016E-3</v>
      </c>
      <c r="AC77" s="1">
        <v>0</v>
      </c>
      <c r="AD77" s="1">
        <v>0</v>
      </c>
      <c r="AE77" s="3">
        <v>3.8016547080561998E-4</v>
      </c>
      <c r="AF77" s="3">
        <v>2.95283961703772E-3</v>
      </c>
      <c r="AG77">
        <v>5.48006690775005E-6</v>
      </c>
      <c r="AH77">
        <v>3.3533339136192302</v>
      </c>
      <c r="AI77">
        <v>0.23044985142000499</v>
      </c>
      <c r="AJ77">
        <v>1692.2531193948</v>
      </c>
      <c r="AK77">
        <v>75</v>
      </c>
      <c r="AL77">
        <v>1660850478.6300001</v>
      </c>
      <c r="AM77">
        <v>12737</v>
      </c>
      <c r="AN77" s="1">
        <f t="shared" si="5"/>
        <v>1.009134638418898E-2</v>
      </c>
      <c r="AO77" s="15">
        <v>1</v>
      </c>
      <c r="AP77" s="8">
        <f t="shared" si="3"/>
        <v>11.459606132636358</v>
      </c>
      <c r="AQ77" s="15">
        <f t="shared" si="4"/>
        <v>-0.23227610595312531</v>
      </c>
    </row>
    <row r="78" spans="1:43" x14ac:dyDescent="0.25">
      <c r="A78" t="s">
        <v>37</v>
      </c>
      <c r="B78">
        <v>9.0926189905689299</v>
      </c>
      <c r="C78">
        <v>7.5177305815823901E-3</v>
      </c>
      <c r="D78">
        <v>8.6574603037681293</v>
      </c>
      <c r="E78">
        <v>-19.892962352796999</v>
      </c>
      <c r="F78" s="1">
        <v>0</v>
      </c>
      <c r="G78" s="1">
        <v>0</v>
      </c>
      <c r="H78">
        <v>3.7299446885849799</v>
      </c>
      <c r="I78">
        <v>-87.886350560984795</v>
      </c>
      <c r="J78">
        <v>-85.9577094949518</v>
      </c>
      <c r="K78">
        <v>-148.911134522042</v>
      </c>
      <c r="L78">
        <v>-56.670256894932599</v>
      </c>
      <c r="M78">
        <v>76</v>
      </c>
      <c r="N78">
        <v>91.855473311135896</v>
      </c>
      <c r="O78">
        <v>61.492891368405303</v>
      </c>
      <c r="P78">
        <v>126479.435723174</v>
      </c>
      <c r="Q78">
        <v>169223.91416224701</v>
      </c>
      <c r="R78">
        <v>116.170433905431</v>
      </c>
      <c r="S78">
        <v>695.75264087016103</v>
      </c>
      <c r="T78">
        <v>0.751833435042498</v>
      </c>
      <c r="U78">
        <v>1.9042577051942801E-3</v>
      </c>
      <c r="V78">
        <v>0.99632814549312299</v>
      </c>
      <c r="W78">
        <v>4.4962505413040198E-4</v>
      </c>
      <c r="X78">
        <v>1.31797174755163E-3</v>
      </c>
      <c r="Y78" s="1">
        <v>0</v>
      </c>
      <c r="Z78" s="1">
        <v>0</v>
      </c>
      <c r="AA78">
        <v>6.9889997529749696E-4</v>
      </c>
      <c r="AB78">
        <v>6.6127465330983503E-3</v>
      </c>
      <c r="AC78" s="1">
        <v>0</v>
      </c>
      <c r="AD78" s="1">
        <v>0</v>
      </c>
      <c r="AE78" s="3">
        <v>3.0694024142679599E-4</v>
      </c>
      <c r="AF78" s="3">
        <v>2.9264969159055799E-3</v>
      </c>
      <c r="AG78">
        <v>8.5003084658405593E-6</v>
      </c>
      <c r="AH78">
        <v>3.3543845127971799</v>
      </c>
      <c r="AI78">
        <v>0.234040774877109</v>
      </c>
      <c r="AJ78">
        <v>2204.0309668708101</v>
      </c>
      <c r="AK78">
        <v>76</v>
      </c>
      <c r="AL78">
        <v>1240004387.8299999</v>
      </c>
      <c r="AM78">
        <v>9804</v>
      </c>
      <c r="AN78" s="1">
        <f t="shared" si="5"/>
        <v>1.0238143424301427E-2</v>
      </c>
      <c r="AO78" s="15">
        <v>1</v>
      </c>
      <c r="AP78" s="8">
        <f t="shared" si="3"/>
        <v>11.617037289779864</v>
      </c>
      <c r="AQ78" s="15">
        <f t="shared" si="4"/>
        <v>-0.21730310717275581</v>
      </c>
    </row>
    <row r="79" spans="1:43" x14ac:dyDescent="0.25">
      <c r="A79" t="s">
        <v>37</v>
      </c>
      <c r="B79">
        <v>8.63623788367196</v>
      </c>
      <c r="C79">
        <v>7.5729412468486697E-3</v>
      </c>
      <c r="D79">
        <v>8.7184170363952695</v>
      </c>
      <c r="E79">
        <v>-18.050062676341199</v>
      </c>
      <c r="F79" s="1">
        <v>0</v>
      </c>
      <c r="G79" s="1">
        <v>0</v>
      </c>
      <c r="H79">
        <v>3.8066999022179702</v>
      </c>
      <c r="I79">
        <v>-91.510409116336305</v>
      </c>
      <c r="J79">
        <v>-89.250712908397503</v>
      </c>
      <c r="K79">
        <v>-154.49537785164401</v>
      </c>
      <c r="L79">
        <v>-59.5177554618394</v>
      </c>
      <c r="M79">
        <v>77</v>
      </c>
      <c r="N79">
        <v>91.261027683525199</v>
      </c>
      <c r="O79">
        <v>60.194686533111202</v>
      </c>
      <c r="P79">
        <v>123186.586364619</v>
      </c>
      <c r="Q79">
        <v>166455.936238044</v>
      </c>
      <c r="R79">
        <v>113.87834373311701</v>
      </c>
      <c r="S79">
        <v>698.24296204505504</v>
      </c>
      <c r="T79">
        <v>0.75540891867109405</v>
      </c>
      <c r="U79">
        <v>7.4261984757927502E-4</v>
      </c>
      <c r="V79">
        <v>0.99799841752838203</v>
      </c>
      <c r="W79">
        <v>3.8054202766699401E-4</v>
      </c>
      <c r="X79">
        <v>8.7842059637082803E-4</v>
      </c>
      <c r="Y79" s="1">
        <v>0</v>
      </c>
      <c r="Z79" s="1">
        <v>0</v>
      </c>
      <c r="AA79">
        <v>7.4564559896678402E-4</v>
      </c>
      <c r="AB79">
        <v>6.6860939493286996E-3</v>
      </c>
      <c r="AC79" s="1">
        <v>0</v>
      </c>
      <c r="AD79" s="1">
        <v>0</v>
      </c>
      <c r="AE79" s="3">
        <v>2.5132557156321098E-4</v>
      </c>
      <c r="AF79" s="3">
        <v>2.93169923515341E-3</v>
      </c>
      <c r="AG79">
        <v>8.8101744421973106E-6</v>
      </c>
      <c r="AH79">
        <v>3.3799340624002601</v>
      </c>
      <c r="AI79">
        <v>0.239480998624614</v>
      </c>
      <c r="AJ79">
        <v>2562.6114971984098</v>
      </c>
      <c r="AK79">
        <v>77</v>
      </c>
      <c r="AL79">
        <v>1025035585.14</v>
      </c>
      <c r="AM79">
        <v>8321</v>
      </c>
      <c r="AN79" s="1">
        <f t="shared" si="5"/>
        <v>1.0363438783448893E-2</v>
      </c>
      <c r="AO79" s="15">
        <v>1</v>
      </c>
      <c r="AP79" s="8">
        <f t="shared" si="3"/>
        <v>11.751206146032755</v>
      </c>
      <c r="AQ79" s="15">
        <f t="shared" si="4"/>
        <v>-0.26507647161073922</v>
      </c>
    </row>
    <row r="80" spans="1:43" x14ac:dyDescent="0.25">
      <c r="A80" t="s">
        <v>37</v>
      </c>
      <c r="B80">
        <v>11.285160126273199</v>
      </c>
      <c r="C80">
        <v>7.6878271312715799E-3</v>
      </c>
      <c r="D80">
        <v>8.8451401951682698</v>
      </c>
      <c r="E80">
        <v>-17.977152215412701</v>
      </c>
      <c r="F80" s="1">
        <v>0</v>
      </c>
      <c r="G80" s="1">
        <v>0</v>
      </c>
      <c r="H80">
        <v>3.8494714332914102</v>
      </c>
      <c r="I80">
        <v>-93.851009777681398</v>
      </c>
      <c r="J80">
        <v>-90.9546755459059</v>
      </c>
      <c r="K80">
        <v>-158.417745003584</v>
      </c>
      <c r="L80">
        <v>-61.149647628634902</v>
      </c>
      <c r="M80">
        <v>78</v>
      </c>
      <c r="N80">
        <v>91.067257512320495</v>
      </c>
      <c r="O80">
        <v>59.266436174257301</v>
      </c>
      <c r="P80">
        <v>120489.930176579</v>
      </c>
      <c r="Q80">
        <v>162976.19756220499</v>
      </c>
      <c r="R80">
        <v>112.352211244915</v>
      </c>
      <c r="S80">
        <v>699.00518211890596</v>
      </c>
      <c r="T80">
        <v>0.74556982704168995</v>
      </c>
      <c r="U80">
        <v>8.5240094393963599E-4</v>
      </c>
      <c r="V80">
        <v>0.99809856558239596</v>
      </c>
      <c r="W80">
        <v>2.7456689882647003E-4</v>
      </c>
      <c r="X80">
        <v>7.7446657483768605E-4</v>
      </c>
      <c r="Y80" s="1">
        <v>0</v>
      </c>
      <c r="Z80" s="1">
        <v>0</v>
      </c>
      <c r="AA80">
        <v>7.6901620581022701E-4</v>
      </c>
      <c r="AB80">
        <v>6.7997984831281401E-3</v>
      </c>
      <c r="AC80" s="1">
        <v>0</v>
      </c>
      <c r="AD80" s="1">
        <v>0</v>
      </c>
      <c r="AE80" s="3">
        <v>2.3489618404011299E-4</v>
      </c>
      <c r="AF80" s="3">
        <v>3.00283483531589E-3</v>
      </c>
      <c r="AG80">
        <v>1.05611136732091E-5</v>
      </c>
      <c r="AH80">
        <v>3.4490810906873302</v>
      </c>
      <c r="AI80">
        <v>0.24835372616707199</v>
      </c>
      <c r="AJ80">
        <v>2753.5898749294802</v>
      </c>
      <c r="AK80">
        <v>78</v>
      </c>
      <c r="AL80">
        <v>907530154.09000003</v>
      </c>
      <c r="AM80">
        <v>7532</v>
      </c>
      <c r="AN80" s="1">
        <f t="shared" si="5"/>
        <v>1.0571649524254257E-2</v>
      </c>
      <c r="AO80" s="15">
        <v>1</v>
      </c>
      <c r="AP80" s="8">
        <f t="shared" si="3"/>
        <v>11.973749659122134</v>
      </c>
      <c r="AQ80" s="15">
        <f t="shared" si="4"/>
        <v>-5.7508262027537671E-2</v>
      </c>
    </row>
    <row r="81" spans="1:43" x14ac:dyDescent="0.25">
      <c r="A81" t="s">
        <v>37</v>
      </c>
      <c r="B81">
        <v>10.2657111491148</v>
      </c>
      <c r="C81">
        <v>7.7959968527002996E-3</v>
      </c>
      <c r="D81">
        <v>8.9643077708687997</v>
      </c>
      <c r="E81">
        <v>-18.589337838380199</v>
      </c>
      <c r="F81" s="1">
        <v>0</v>
      </c>
      <c r="G81" s="1">
        <v>0</v>
      </c>
      <c r="H81">
        <v>3.87134536969325</v>
      </c>
      <c r="I81">
        <v>-94.290573604353199</v>
      </c>
      <c r="J81">
        <v>-91.0599093358516</v>
      </c>
      <c r="K81">
        <v>-159.596307729568</v>
      </c>
      <c r="L81">
        <v>-61.424766557543997</v>
      </c>
      <c r="M81">
        <v>79</v>
      </c>
      <c r="N81">
        <v>91.163377744726404</v>
      </c>
      <c r="O81">
        <v>58.8316335370478</v>
      </c>
      <c r="P81">
        <v>119808.509294312</v>
      </c>
      <c r="Q81">
        <v>161804.18893839899</v>
      </c>
      <c r="R81">
        <v>111.54199964392799</v>
      </c>
      <c r="S81">
        <v>699.51318548297604</v>
      </c>
      <c r="T81">
        <v>0.74144328717226105</v>
      </c>
      <c r="U81">
        <v>1.30593701364601E-3</v>
      </c>
      <c r="V81">
        <v>0.99716004831647598</v>
      </c>
      <c r="W81">
        <v>1.7198478528512699E-4</v>
      </c>
      <c r="X81">
        <v>1.36202988459198E-3</v>
      </c>
      <c r="Y81" s="1">
        <v>0</v>
      </c>
      <c r="Z81" s="1">
        <v>0</v>
      </c>
      <c r="AA81">
        <v>7.8481672942574195E-4</v>
      </c>
      <c r="AB81">
        <v>6.8848801857247996E-3</v>
      </c>
      <c r="AC81" s="1">
        <v>0</v>
      </c>
      <c r="AD81" s="1">
        <v>0</v>
      </c>
      <c r="AE81" s="3">
        <v>2.44236940280547E-4</v>
      </c>
      <c r="AF81" s="3">
        <v>3.05810287764044E-3</v>
      </c>
      <c r="AG81">
        <v>9.8617509727697596E-6</v>
      </c>
      <c r="AH81">
        <v>3.4800731787369799</v>
      </c>
      <c r="AI81">
        <v>0.25427880087329802</v>
      </c>
      <c r="AJ81">
        <v>2848.2620659163799</v>
      </c>
      <c r="AK81">
        <v>79</v>
      </c>
      <c r="AL81">
        <v>796247352.76999998</v>
      </c>
      <c r="AM81">
        <v>6646</v>
      </c>
      <c r="AN81" s="1">
        <f t="shared" si="5"/>
        <v>1.0727799792790982E-2</v>
      </c>
      <c r="AO81" s="15">
        <v>1</v>
      </c>
      <c r="AP81" s="8">
        <f t="shared" si="3"/>
        <v>12.140311265158566</v>
      </c>
      <c r="AQ81" s="15">
        <f t="shared" si="4"/>
        <v>-0.15441120701935163</v>
      </c>
    </row>
    <row r="82" spans="1:43" x14ac:dyDescent="0.25">
      <c r="A82" t="s">
        <v>37</v>
      </c>
      <c r="B82">
        <v>10.4162565726346</v>
      </c>
      <c r="C82">
        <v>7.7701805167912199E-3</v>
      </c>
      <c r="D82">
        <v>8.9358796126305204</v>
      </c>
      <c r="E82">
        <v>-19.801702440516799</v>
      </c>
      <c r="F82" s="1">
        <v>0</v>
      </c>
      <c r="G82" s="1">
        <v>0</v>
      </c>
      <c r="H82">
        <v>3.8809086112917499</v>
      </c>
      <c r="I82">
        <v>-93.679412343466694</v>
      </c>
      <c r="J82">
        <v>-90.284974274862293</v>
      </c>
      <c r="K82">
        <v>-158.78689348630601</v>
      </c>
      <c r="L82">
        <v>-60.718391486100799</v>
      </c>
      <c r="M82">
        <v>80</v>
      </c>
      <c r="N82">
        <v>91.226904191379504</v>
      </c>
      <c r="O82">
        <v>58.766908239810697</v>
      </c>
      <c r="P82">
        <v>119608.070485666</v>
      </c>
      <c r="Q82">
        <v>159705.96944038701</v>
      </c>
      <c r="R82">
        <v>111.61508098508</v>
      </c>
      <c r="S82">
        <v>698.52784899936705</v>
      </c>
      <c r="T82">
        <v>0.73815088358014103</v>
      </c>
      <c r="U82">
        <v>1.3264053744608401E-3</v>
      </c>
      <c r="V82">
        <v>0.99744242780916503</v>
      </c>
      <c r="W82">
        <v>1.9218841085078E-4</v>
      </c>
      <c r="X82">
        <v>1.0389784055229701E-3</v>
      </c>
      <c r="Y82" s="1">
        <v>0</v>
      </c>
      <c r="Z82" s="1">
        <v>0</v>
      </c>
      <c r="AA82">
        <v>7.8542034335896799E-4</v>
      </c>
      <c r="AB82">
        <v>6.8414940159531997E-3</v>
      </c>
      <c r="AC82" s="1">
        <v>0</v>
      </c>
      <c r="AD82" s="1">
        <v>0</v>
      </c>
      <c r="AE82" s="3">
        <v>2.5771342755056702E-4</v>
      </c>
      <c r="AF82" s="3">
        <v>3.0811402090635898E-3</v>
      </c>
      <c r="AG82">
        <v>8.9479477468784194E-6</v>
      </c>
      <c r="AH82">
        <v>3.4658456286364299</v>
      </c>
      <c r="AI82">
        <v>0.25669269387277299</v>
      </c>
      <c r="AJ82">
        <v>2838.9244356478598</v>
      </c>
      <c r="AK82">
        <v>80</v>
      </c>
      <c r="AL82">
        <v>709275857.98000002</v>
      </c>
      <c r="AM82">
        <v>5930</v>
      </c>
      <c r="AN82" s="1">
        <f t="shared" si="5"/>
        <v>1.0708054568375758E-2</v>
      </c>
      <c r="AO82" s="15">
        <v>1</v>
      </c>
      <c r="AP82" s="8">
        <f t="shared" si="3"/>
        <v>12.119265493636366</v>
      </c>
      <c r="AQ82" s="15">
        <f t="shared" si="4"/>
        <v>-0.14052080317045523</v>
      </c>
    </row>
    <row r="83" spans="1:43" x14ac:dyDescent="0.25">
      <c r="A83" t="s">
        <v>37</v>
      </c>
      <c r="B83">
        <v>8.5207766462177208</v>
      </c>
      <c r="C83">
        <v>7.7730856036708302E-3</v>
      </c>
      <c r="D83">
        <v>8.9390790115938508</v>
      </c>
      <c r="E83">
        <v>-21.573681057358701</v>
      </c>
      <c r="F83" s="1">
        <v>0</v>
      </c>
      <c r="G83" s="1">
        <v>0</v>
      </c>
      <c r="H83">
        <v>3.9072431177504501</v>
      </c>
      <c r="I83">
        <v>-93.448106142778201</v>
      </c>
      <c r="J83">
        <v>-90.129847465061303</v>
      </c>
      <c r="K83">
        <v>-159.63263287387801</v>
      </c>
      <c r="L83">
        <v>-60.167567660631903</v>
      </c>
      <c r="M83">
        <v>81</v>
      </c>
      <c r="N83">
        <v>91.101854508131694</v>
      </c>
      <c r="O83">
        <v>58.358762280406602</v>
      </c>
      <c r="P83">
        <v>118407.558665373</v>
      </c>
      <c r="Q83">
        <v>157224.00890631901</v>
      </c>
      <c r="R83">
        <v>111.266623862873</v>
      </c>
      <c r="S83">
        <v>699.92343057552205</v>
      </c>
      <c r="T83">
        <v>0.73472463768984098</v>
      </c>
      <c r="U83">
        <v>9.795295709830211E-4</v>
      </c>
      <c r="V83">
        <v>0.99775941208405705</v>
      </c>
      <c r="W83">
        <v>2.2331940974563001E-4</v>
      </c>
      <c r="X83">
        <v>1.0377389352134599E-3</v>
      </c>
      <c r="Y83" s="1">
        <v>0</v>
      </c>
      <c r="Z83" s="1">
        <v>0</v>
      </c>
      <c r="AA83">
        <v>8.0185931539695999E-4</v>
      </c>
      <c r="AB83">
        <v>6.8325012782904197E-3</v>
      </c>
      <c r="AC83" s="1">
        <v>0</v>
      </c>
      <c r="AD83" s="1">
        <v>0</v>
      </c>
      <c r="AE83" s="3">
        <v>2.49524482223885E-4</v>
      </c>
      <c r="AF83" s="3">
        <v>3.1634775643777698E-3</v>
      </c>
      <c r="AG83">
        <v>7.6125996183890201E-6</v>
      </c>
      <c r="AH83">
        <v>3.4546352523200001</v>
      </c>
      <c r="AI83">
        <v>0.25942106619934302</v>
      </c>
      <c r="AJ83">
        <v>3034.8704515187001</v>
      </c>
      <c r="AK83">
        <v>81</v>
      </c>
      <c r="AL83">
        <v>610390964.91999996</v>
      </c>
      <c r="AM83">
        <v>5155</v>
      </c>
      <c r="AN83" s="1">
        <f t="shared" si="5"/>
        <v>1.0797838158065148E-2</v>
      </c>
      <c r="AO83" s="15">
        <v>1</v>
      </c>
      <c r="AP83" s="8">
        <f t="shared" si="3"/>
        <v>12.214925553319079</v>
      </c>
      <c r="AQ83" s="15">
        <f t="shared" si="4"/>
        <v>-0.30242909717100752</v>
      </c>
    </row>
    <row r="84" spans="1:43" x14ac:dyDescent="0.25">
      <c r="A84" t="s">
        <v>37</v>
      </c>
      <c r="B84">
        <v>7.5380017093197802</v>
      </c>
      <c r="C84">
        <v>7.5449900515101101E-3</v>
      </c>
      <c r="D84">
        <v>8.6875614735714102</v>
      </c>
      <c r="E84">
        <v>-22.611395462370499</v>
      </c>
      <c r="F84" s="1">
        <v>0</v>
      </c>
      <c r="G84" s="1">
        <v>0</v>
      </c>
      <c r="H84">
        <v>3.9281314799604199</v>
      </c>
      <c r="I84">
        <v>-93.275688907118493</v>
      </c>
      <c r="J84">
        <v>-89.7899326698507</v>
      </c>
      <c r="K84">
        <v>-159.03511750469301</v>
      </c>
      <c r="L84">
        <v>-60.119189853913397</v>
      </c>
      <c r="M84">
        <v>82</v>
      </c>
      <c r="N84">
        <v>91.156110573226798</v>
      </c>
      <c r="O84">
        <v>58.484007186092697</v>
      </c>
      <c r="P84">
        <v>118917.47386969101</v>
      </c>
      <c r="Q84">
        <v>158360.91846704</v>
      </c>
      <c r="R84">
        <v>110.985780230801</v>
      </c>
      <c r="S84">
        <v>699.55527104350301</v>
      </c>
      <c r="T84">
        <v>0.73215179513917295</v>
      </c>
      <c r="U84">
        <v>1.4150613440045E-3</v>
      </c>
      <c r="V84">
        <v>0.99772979844534204</v>
      </c>
      <c r="W84">
        <v>2.38604167293369E-4</v>
      </c>
      <c r="X84">
        <v>6.1653604335993499E-4</v>
      </c>
      <c r="Y84" s="1">
        <v>0</v>
      </c>
      <c r="Z84" s="1">
        <v>0</v>
      </c>
      <c r="AA84">
        <v>7.9518228285489496E-4</v>
      </c>
      <c r="AB84">
        <v>6.5973129473736901E-3</v>
      </c>
      <c r="AC84" s="1">
        <v>0</v>
      </c>
      <c r="AD84" s="1">
        <v>0</v>
      </c>
      <c r="AE84" s="3">
        <v>2.6446023220016301E-4</v>
      </c>
      <c r="AF84" s="3">
        <v>3.1276874706670202E-3</v>
      </c>
      <c r="AG84">
        <v>6.0730748242083901E-6</v>
      </c>
      <c r="AH84">
        <v>3.409002356082</v>
      </c>
      <c r="AI84">
        <v>0.25933977871852798</v>
      </c>
      <c r="AJ84">
        <v>3149.7729830636999</v>
      </c>
      <c r="AK84">
        <v>82</v>
      </c>
      <c r="AL84">
        <v>571279544.47000003</v>
      </c>
      <c r="AM84">
        <v>4804</v>
      </c>
      <c r="AN84" s="1">
        <f t="shared" si="5"/>
        <v>1.0520182700895605E-2</v>
      </c>
      <c r="AO84" s="15">
        <v>1</v>
      </c>
      <c r="AP84" s="8">
        <f t="shared" si="3"/>
        <v>11.918787888682036</v>
      </c>
      <c r="AQ84" s="15">
        <f t="shared" si="4"/>
        <v>-0.36755299450560808</v>
      </c>
    </row>
    <row r="85" spans="1:43" x14ac:dyDescent="0.25">
      <c r="A85" t="s">
        <v>37</v>
      </c>
      <c r="B85">
        <v>11.7772558182961</v>
      </c>
      <c r="C85">
        <v>7.3237285047091398E-3</v>
      </c>
      <c r="D85">
        <v>8.4429713595424207</v>
      </c>
      <c r="E85">
        <v>-23.246027594855001</v>
      </c>
      <c r="F85" s="1">
        <v>0</v>
      </c>
      <c r="G85" s="1">
        <v>0</v>
      </c>
      <c r="H85">
        <v>3.9472355482705601</v>
      </c>
      <c r="I85">
        <v>-94.033418118913104</v>
      </c>
      <c r="J85">
        <v>-90.218009622265797</v>
      </c>
      <c r="K85">
        <v>-159.072263125836</v>
      </c>
      <c r="L85">
        <v>-61.036234843564301</v>
      </c>
      <c r="M85">
        <v>83</v>
      </c>
      <c r="N85">
        <v>91.377520689691295</v>
      </c>
      <c r="O85">
        <v>58.751955407347303</v>
      </c>
      <c r="P85">
        <v>119625.79518688501</v>
      </c>
      <c r="Q85">
        <v>158439.87521505399</v>
      </c>
      <c r="R85">
        <v>110.71712741233399</v>
      </c>
      <c r="S85">
        <v>698.10064970195504</v>
      </c>
      <c r="T85">
        <v>0.73587326065684799</v>
      </c>
      <c r="U85">
        <v>1.21692877279287E-3</v>
      </c>
      <c r="V85">
        <v>0.99799055723144403</v>
      </c>
      <c r="W85">
        <v>2.4811193883203498E-4</v>
      </c>
      <c r="X85">
        <v>5.4440205693101398E-4</v>
      </c>
      <c r="Y85" s="1">
        <v>0</v>
      </c>
      <c r="Z85" s="1">
        <v>0</v>
      </c>
      <c r="AA85">
        <v>7.9763946120436902E-4</v>
      </c>
      <c r="AB85">
        <v>6.3732724094823301E-3</v>
      </c>
      <c r="AC85" s="1">
        <v>0</v>
      </c>
      <c r="AD85" s="1">
        <v>0</v>
      </c>
      <c r="AE85" s="3">
        <v>2.7462086717043398E-4</v>
      </c>
      <c r="AF85" s="3">
        <v>3.0504530971641399E-3</v>
      </c>
      <c r="AG85">
        <v>7.5081610031783399E-6</v>
      </c>
      <c r="AH85">
        <v>3.3515548754750699</v>
      </c>
      <c r="AI85">
        <v>0.25829000605026597</v>
      </c>
      <c r="AJ85">
        <v>3244.3033847466099</v>
      </c>
      <c r="AK85">
        <v>83</v>
      </c>
      <c r="AL85">
        <v>547288012.98000002</v>
      </c>
      <c r="AM85">
        <v>4575</v>
      </c>
      <c r="AN85" s="1">
        <f t="shared" si="5"/>
        <v>1.022136496785084E-2</v>
      </c>
      <c r="AO85" s="15">
        <v>1</v>
      </c>
      <c r="AP85" s="8">
        <f t="shared" si="3"/>
        <v>11.599056383144934</v>
      </c>
      <c r="AQ85" s="15">
        <f t="shared" si="4"/>
        <v>1.5363270016526043E-2</v>
      </c>
    </row>
    <row r="86" spans="1:43" x14ac:dyDescent="0.25">
      <c r="A86" t="s">
        <v>37</v>
      </c>
      <c r="B86">
        <v>7.5814385645331397</v>
      </c>
      <c r="C86">
        <v>7.20078963964387E-3</v>
      </c>
      <c r="D86">
        <v>8.3068111106464109</v>
      </c>
      <c r="E86">
        <v>-23.370919896810101</v>
      </c>
      <c r="F86" s="1">
        <v>0</v>
      </c>
      <c r="G86" s="1">
        <v>0</v>
      </c>
      <c r="H86">
        <v>3.9808148647833401</v>
      </c>
      <c r="I86">
        <v>-95.374803766499497</v>
      </c>
      <c r="J86">
        <v>-90.8856930465396</v>
      </c>
      <c r="K86">
        <v>-160.51422219221701</v>
      </c>
      <c r="L86">
        <v>-61.697946490633797</v>
      </c>
      <c r="M86">
        <v>84</v>
      </c>
      <c r="N86">
        <v>91.467752050306004</v>
      </c>
      <c r="O86">
        <v>58.500929415381997</v>
      </c>
      <c r="P86">
        <v>117045.855929137</v>
      </c>
      <c r="Q86">
        <v>155864.87720682501</v>
      </c>
      <c r="R86">
        <v>110.20211739995401</v>
      </c>
      <c r="S86">
        <v>696.95036758628601</v>
      </c>
      <c r="T86">
        <v>0.72525626355935902</v>
      </c>
      <c r="U86">
        <v>9.4838286296700699E-4</v>
      </c>
      <c r="V86">
        <v>0.99804123386894195</v>
      </c>
      <c r="W86">
        <v>2.8332660640026901E-4</v>
      </c>
      <c r="X86">
        <v>7.2705666169020297E-4</v>
      </c>
      <c r="Y86" s="1">
        <v>0</v>
      </c>
      <c r="Z86" s="1">
        <v>0</v>
      </c>
      <c r="AA86">
        <v>8.0853216640251096E-4</v>
      </c>
      <c r="AB86">
        <v>6.2379955517928402E-3</v>
      </c>
      <c r="AC86" s="1">
        <v>0</v>
      </c>
      <c r="AD86" s="1">
        <v>0</v>
      </c>
      <c r="AE86" s="3">
        <v>2.8136075648551798E-4</v>
      </c>
      <c r="AF86" s="3">
        <v>3.0988771921219701E-3</v>
      </c>
      <c r="AG86">
        <v>7.0327290059086001E-6</v>
      </c>
      <c r="AH86">
        <v>3.3802793055605398</v>
      </c>
      <c r="AI86">
        <v>0.26454605560612099</v>
      </c>
      <c r="AJ86">
        <v>3372.8399262673902</v>
      </c>
      <c r="AK86">
        <v>84</v>
      </c>
      <c r="AL86">
        <v>472397074.52999997</v>
      </c>
      <c r="AM86">
        <v>4036</v>
      </c>
      <c r="AN86" s="1">
        <f t="shared" si="5"/>
        <v>1.0145404910317322E-2</v>
      </c>
      <c r="AO86" s="15">
        <v>1</v>
      </c>
      <c r="AP86" s="8">
        <f t="shared" si="3"/>
        <v>11.517610585975913</v>
      </c>
      <c r="AQ86" s="15">
        <f t="shared" si="4"/>
        <v>-0.34175248347391951</v>
      </c>
    </row>
    <row r="87" spans="1:43" x14ac:dyDescent="0.25">
      <c r="A87" t="s">
        <v>37</v>
      </c>
      <c r="B87">
        <v>8.2127128888231304</v>
      </c>
      <c r="C87">
        <v>7.2108866766210002E-3</v>
      </c>
      <c r="D87">
        <v>8.3180010196212599</v>
      </c>
      <c r="E87">
        <v>-23.997458780080901</v>
      </c>
      <c r="F87" s="1">
        <v>0</v>
      </c>
      <c r="G87" s="1">
        <v>0</v>
      </c>
      <c r="H87">
        <v>4.0516155451646201</v>
      </c>
      <c r="I87">
        <v>-92.852079202842901</v>
      </c>
      <c r="J87">
        <v>-87.906408866649898</v>
      </c>
      <c r="K87">
        <v>-157.869300732726</v>
      </c>
      <c r="L87">
        <v>-58.559743350101598</v>
      </c>
      <c r="M87">
        <v>85</v>
      </c>
      <c r="N87">
        <v>91.318245381383207</v>
      </c>
      <c r="O87">
        <v>58.371480306263898</v>
      </c>
      <c r="P87">
        <v>115001.614378033</v>
      </c>
      <c r="Q87">
        <v>150273.71264164799</v>
      </c>
      <c r="R87">
        <v>108.84420236977</v>
      </c>
      <c r="S87">
        <v>696.61162900579905</v>
      </c>
      <c r="T87">
        <v>0.72732751956928399</v>
      </c>
      <c r="U87">
        <v>8.3751375474273404E-4</v>
      </c>
      <c r="V87">
        <v>0.99803095540646503</v>
      </c>
      <c r="W87">
        <v>2.8064343261687799E-4</v>
      </c>
      <c r="X87">
        <v>8.5088740617512797E-4</v>
      </c>
      <c r="Y87" s="1">
        <v>0</v>
      </c>
      <c r="Z87" s="1">
        <v>0</v>
      </c>
      <c r="AA87">
        <v>8.2085409424861996E-4</v>
      </c>
      <c r="AB87">
        <v>6.1866421488682398E-3</v>
      </c>
      <c r="AC87" s="1">
        <v>0</v>
      </c>
      <c r="AD87" s="1">
        <v>0</v>
      </c>
      <c r="AE87" s="3">
        <v>3.0768240995803598E-4</v>
      </c>
      <c r="AF87" s="3">
        <v>3.13082061692384E-3</v>
      </c>
      <c r="AG87">
        <v>7.5729607391875104E-6</v>
      </c>
      <c r="AH87">
        <v>3.3279053352509398</v>
      </c>
      <c r="AI87">
        <v>0.26378395233275698</v>
      </c>
      <c r="AJ87">
        <v>3660.5498094924201</v>
      </c>
      <c r="AK87">
        <v>85</v>
      </c>
      <c r="AL87">
        <v>379045320.99000001</v>
      </c>
      <c r="AM87">
        <v>3296</v>
      </c>
      <c r="AN87" s="1">
        <f t="shared" si="5"/>
        <v>1.01383168600407E-2</v>
      </c>
      <c r="AO87" s="15">
        <v>1</v>
      </c>
      <c r="AP87" s="8">
        <f t="shared" si="3"/>
        <v>11.510007138010081</v>
      </c>
      <c r="AQ87" s="15">
        <f t="shared" si="4"/>
        <v>-0.28647195519958701</v>
      </c>
    </row>
    <row r="88" spans="1:43" x14ac:dyDescent="0.25">
      <c r="A88" t="s">
        <v>37</v>
      </c>
      <c r="B88">
        <v>11.1432379963911</v>
      </c>
      <c r="C88">
        <v>7.3802523230260299E-3</v>
      </c>
      <c r="D88">
        <v>8.5055117777897706</v>
      </c>
      <c r="E88">
        <v>-26.838610015411799</v>
      </c>
      <c r="F88" s="1">
        <v>0</v>
      </c>
      <c r="G88" s="1">
        <v>0</v>
      </c>
      <c r="H88">
        <v>4.1676731095199298</v>
      </c>
      <c r="I88">
        <v>-85.275266798882797</v>
      </c>
      <c r="J88">
        <v>-79.879117153805197</v>
      </c>
      <c r="K88">
        <v>-148.87868896829599</v>
      </c>
      <c r="L88">
        <v>-51.749818825173499</v>
      </c>
      <c r="M88">
        <v>86</v>
      </c>
      <c r="N88">
        <v>90.956704164694898</v>
      </c>
      <c r="O88">
        <v>58.6535673476846</v>
      </c>
      <c r="P88">
        <v>117853.306254886</v>
      </c>
      <c r="Q88">
        <v>155639.72413787001</v>
      </c>
      <c r="R88">
        <v>104.52616110361799</v>
      </c>
      <c r="S88">
        <v>695.11995700414104</v>
      </c>
      <c r="T88">
        <v>0.72576046541929295</v>
      </c>
      <c r="U88">
        <v>1.0963985218589E-3</v>
      </c>
      <c r="V88">
        <v>0.99796277317325699</v>
      </c>
      <c r="W88" s="1">
        <v>0</v>
      </c>
      <c r="X88">
        <v>9.4082830488357498E-4</v>
      </c>
      <c r="Y88" s="1">
        <v>0</v>
      </c>
      <c r="Z88" s="1">
        <v>0</v>
      </c>
      <c r="AA88">
        <v>8.3185111669317399E-4</v>
      </c>
      <c r="AB88">
        <v>6.2438712686629103E-3</v>
      </c>
      <c r="AC88" s="1">
        <v>0</v>
      </c>
      <c r="AD88" s="1">
        <v>0</v>
      </c>
      <c r="AE88" s="3">
        <v>3.7260390467750402E-4</v>
      </c>
      <c r="AF88" s="3">
        <v>3.1049211170423099E-3</v>
      </c>
      <c r="AG88">
        <v>1.38800319529439E-5</v>
      </c>
      <c r="AH88">
        <v>3.16113044603666</v>
      </c>
      <c r="AI88">
        <v>0.25282087613512699</v>
      </c>
      <c r="AJ88">
        <v>4091.6203047239801</v>
      </c>
      <c r="AK88">
        <v>86</v>
      </c>
      <c r="AL88">
        <v>301468757.39999998</v>
      </c>
      <c r="AM88">
        <v>2558</v>
      </c>
      <c r="AN88" s="1">
        <f t="shared" si="5"/>
        <v>1.0180643502398393E-2</v>
      </c>
      <c r="AO88" s="15">
        <v>1</v>
      </c>
      <c r="AP88" s="8">
        <f t="shared" si="3"/>
        <v>11.555402614204457</v>
      </c>
      <c r="AQ88" s="15">
        <f t="shared" si="4"/>
        <v>-3.5668564010630344E-2</v>
      </c>
    </row>
    <row r="89" spans="1:43" x14ac:dyDescent="0.25">
      <c r="A89" t="s">
        <v>37</v>
      </c>
      <c r="B89">
        <v>7.18450969309536</v>
      </c>
      <c r="C89">
        <v>7.8236059844914007E-3</v>
      </c>
      <c r="D89">
        <v>8.9947010987386893</v>
      </c>
      <c r="E89">
        <v>-32.422699854653999</v>
      </c>
      <c r="F89" s="1">
        <v>0</v>
      </c>
      <c r="G89" s="1">
        <v>0</v>
      </c>
      <c r="H89">
        <v>4.2228308539796204</v>
      </c>
      <c r="I89">
        <v>-77.858431701439599</v>
      </c>
      <c r="J89">
        <v>-71.441973303623996</v>
      </c>
      <c r="K89">
        <v>-138.732563778111</v>
      </c>
      <c r="L89">
        <v>-45.537710331472098</v>
      </c>
      <c r="M89">
        <v>87</v>
      </c>
      <c r="N89">
        <v>90.999466997832201</v>
      </c>
      <c r="O89">
        <v>59.301134139240702</v>
      </c>
      <c r="P89">
        <v>122286.554487938</v>
      </c>
      <c r="Q89">
        <v>161138.27553982899</v>
      </c>
      <c r="R89">
        <v>97.188869195324898</v>
      </c>
      <c r="S89">
        <v>693.37743758428098</v>
      </c>
      <c r="T89">
        <v>0.72421945937853904</v>
      </c>
      <c r="U89">
        <v>2.5354629391032799E-4</v>
      </c>
      <c r="V89">
        <v>0.998935978143904</v>
      </c>
      <c r="W89" s="1">
        <v>0</v>
      </c>
      <c r="X89">
        <v>8.1047556218565703E-4</v>
      </c>
      <c r="Y89" s="1">
        <v>0</v>
      </c>
      <c r="Z89" s="1">
        <v>0</v>
      </c>
      <c r="AA89">
        <v>8.1883458597584895E-4</v>
      </c>
      <c r="AB89">
        <v>6.5626680920237799E-3</v>
      </c>
      <c r="AC89" s="1">
        <v>0</v>
      </c>
      <c r="AD89" s="1">
        <v>0</v>
      </c>
      <c r="AE89" s="3">
        <v>4.7901245753569402E-4</v>
      </c>
      <c r="AF89" s="3">
        <v>3.1113482406699301E-3</v>
      </c>
      <c r="AG89">
        <v>2.6438214459170701E-5</v>
      </c>
      <c r="AH89">
        <v>3.01871743340585</v>
      </c>
      <c r="AI89">
        <v>0.24377777587062899</v>
      </c>
      <c r="AJ89">
        <v>3992.1905629115199</v>
      </c>
      <c r="AK89">
        <v>87</v>
      </c>
      <c r="AL89">
        <v>268663560.20999998</v>
      </c>
      <c r="AM89">
        <v>2197</v>
      </c>
      <c r="AN89" s="1">
        <f t="shared" si="5"/>
        <v>1.0492850918669559E-2</v>
      </c>
      <c r="AO89" s="15">
        <v>1</v>
      </c>
      <c r="AP89" s="8">
        <f t="shared" si="3"/>
        <v>11.889587305814564</v>
      </c>
      <c r="AQ89" s="15">
        <f t="shared" si="4"/>
        <v>-0.39573094437165202</v>
      </c>
    </row>
    <row r="90" spans="1:43" x14ac:dyDescent="0.25">
      <c r="A90" t="s">
        <v>37</v>
      </c>
      <c r="B90">
        <v>12.941015555528701</v>
      </c>
      <c r="C90">
        <v>8.2636499946469495E-3</v>
      </c>
      <c r="D90">
        <v>9.4778667346355494</v>
      </c>
      <c r="E90">
        <v>-34.392050275636798</v>
      </c>
      <c r="F90" s="1">
        <v>0</v>
      </c>
      <c r="G90" s="1">
        <v>0</v>
      </c>
      <c r="H90">
        <v>4.2131207218706201</v>
      </c>
      <c r="I90">
        <v>-75.007933847904596</v>
      </c>
      <c r="J90">
        <v>-68.065221287475396</v>
      </c>
      <c r="K90">
        <v>-133.004615333548</v>
      </c>
      <c r="L90">
        <v>-43.6807078615563</v>
      </c>
      <c r="M90">
        <v>88</v>
      </c>
      <c r="N90">
        <v>91.413738903925605</v>
      </c>
      <c r="O90">
        <v>60.164570772336603</v>
      </c>
      <c r="P90">
        <v>126529.879304192</v>
      </c>
      <c r="Q90">
        <v>164289.20319026901</v>
      </c>
      <c r="R90">
        <v>88.543109678888001</v>
      </c>
      <c r="S90">
        <v>691.75289126061205</v>
      </c>
      <c r="T90">
        <v>0.73831979538984005</v>
      </c>
      <c r="U90">
        <v>1.31922054421791E-3</v>
      </c>
      <c r="V90">
        <v>0.99812850109335205</v>
      </c>
      <c r="W90">
        <v>3.7278551167345701E-4</v>
      </c>
      <c r="X90">
        <v>1.7949285075657099E-4</v>
      </c>
      <c r="Y90" s="1">
        <v>0</v>
      </c>
      <c r="Z90" s="1">
        <v>0</v>
      </c>
      <c r="AA90">
        <v>8.1035053889305197E-4</v>
      </c>
      <c r="AB90">
        <v>6.96012898435626E-3</v>
      </c>
      <c r="AC90" s="1">
        <v>0</v>
      </c>
      <c r="AD90" s="1">
        <v>0</v>
      </c>
      <c r="AE90" s="3">
        <v>5.2018675655279595E-4</v>
      </c>
      <c r="AF90" s="3">
        <v>3.0695821662523001E-3</v>
      </c>
      <c r="AG90">
        <v>3.2956933015326302E-5</v>
      </c>
      <c r="AH90">
        <v>2.8936921624605398</v>
      </c>
      <c r="AI90">
        <v>0.23615567702628701</v>
      </c>
      <c r="AJ90">
        <v>3402.3482659292599</v>
      </c>
      <c r="AK90">
        <v>88</v>
      </c>
      <c r="AL90">
        <v>283679989.39999998</v>
      </c>
      <c r="AM90">
        <v>2242</v>
      </c>
      <c r="AN90" s="1">
        <f t="shared" si="5"/>
        <v>1.0840061689501612E-2</v>
      </c>
      <c r="AO90" s="15">
        <v>1</v>
      </c>
      <c r="AP90" s="8">
        <f t="shared" si="3"/>
        <v>12.259879670169893</v>
      </c>
      <c r="AQ90" s="15">
        <f t="shared" si="4"/>
        <v>5.5558121587123921E-2</v>
      </c>
    </row>
    <row r="93" spans="1:43" x14ac:dyDescent="0.25">
      <c r="A93" t="s">
        <v>0</v>
      </c>
      <c r="B93" t="s">
        <v>1</v>
      </c>
      <c r="C93" t="s">
        <v>2</v>
      </c>
      <c r="D93" t="s">
        <v>3</v>
      </c>
      <c r="E93" t="s">
        <v>5</v>
      </c>
      <c r="F93" t="s">
        <v>6</v>
      </c>
      <c r="G93" t="s">
        <v>208</v>
      </c>
      <c r="H93" t="s">
        <v>7</v>
      </c>
      <c r="I93" t="s">
        <v>8</v>
      </c>
      <c r="J93" t="s">
        <v>134</v>
      </c>
      <c r="K93" t="s">
        <v>143</v>
      </c>
      <c r="L93" t="s">
        <v>9</v>
      </c>
      <c r="M93" t="s">
        <v>10</v>
      </c>
      <c r="N93" t="s">
        <v>11</v>
      </c>
      <c r="O93" t="s">
        <v>13</v>
      </c>
      <c r="P93" t="s">
        <v>14</v>
      </c>
      <c r="Q93" t="s">
        <v>15</v>
      </c>
      <c r="R93" t="s">
        <v>16</v>
      </c>
      <c r="S93" t="s">
        <v>17</v>
      </c>
      <c r="T93" t="s">
        <v>18</v>
      </c>
      <c r="U93" t="s">
        <v>20</v>
      </c>
      <c r="V93" t="s">
        <v>21</v>
      </c>
      <c r="W93" t="s">
        <v>22</v>
      </c>
      <c r="X93" t="s">
        <v>23</v>
      </c>
      <c r="Y93" t="s">
        <v>24</v>
      </c>
      <c r="Z93" t="s">
        <v>25</v>
      </c>
      <c r="AA93" t="s">
        <v>26</v>
      </c>
      <c r="AB93" t="s">
        <v>27</v>
      </c>
      <c r="AC93" t="s">
        <v>263</v>
      </c>
      <c r="AD93" t="s">
        <v>120</v>
      </c>
      <c r="AE93" s="3" t="s">
        <v>29</v>
      </c>
      <c r="AF93" s="3" t="s">
        <v>233</v>
      </c>
      <c r="AG93" t="s">
        <v>30</v>
      </c>
      <c r="AH93" t="s">
        <v>31</v>
      </c>
      <c r="AI93" t="s">
        <v>32</v>
      </c>
      <c r="AJ93" t="s">
        <v>33</v>
      </c>
      <c r="AK93" t="s">
        <v>34</v>
      </c>
      <c r="AL93" t="s">
        <v>35</v>
      </c>
      <c r="AM93" t="s">
        <v>36</v>
      </c>
    </row>
    <row r="94" spans="1:43" x14ac:dyDescent="0.25">
      <c r="A94" t="s">
        <v>37</v>
      </c>
      <c r="B94">
        <v>13.4766841158663</v>
      </c>
      <c r="C94">
        <v>1.13648396841222E-2</v>
      </c>
      <c r="D94">
        <v>12.816836750186001</v>
      </c>
      <c r="E94">
        <v>-11.2409196873302</v>
      </c>
      <c r="F94" s="1">
        <v>0</v>
      </c>
      <c r="G94" s="1">
        <v>0</v>
      </c>
      <c r="H94">
        <v>3.8789163646726701</v>
      </c>
      <c r="I94">
        <v>-26.530964383844701</v>
      </c>
      <c r="J94">
        <v>-28.532580042193199</v>
      </c>
      <c r="K94">
        <v>-65.126222910301607</v>
      </c>
      <c r="L94">
        <v>-0.32277908265828797</v>
      </c>
      <c r="M94">
        <v>43</v>
      </c>
      <c r="N94">
        <v>94.995043918557897</v>
      </c>
      <c r="O94">
        <v>71.144588366028898</v>
      </c>
      <c r="P94">
        <v>152087.60348774001</v>
      </c>
      <c r="Q94">
        <v>189814.18652878201</v>
      </c>
      <c r="R94">
        <v>109.058938954741</v>
      </c>
      <c r="S94">
        <v>682.06545281512001</v>
      </c>
      <c r="T94">
        <v>0.714290291923669</v>
      </c>
      <c r="U94">
        <v>0.32942218008325702</v>
      </c>
      <c r="V94" s="1">
        <v>0</v>
      </c>
      <c r="W94">
        <v>0.121520392486625</v>
      </c>
      <c r="X94">
        <v>0.54905742743011599</v>
      </c>
      <c r="Y94" s="1">
        <v>0</v>
      </c>
      <c r="Z94" s="1">
        <v>0</v>
      </c>
      <c r="AA94">
        <v>3.1548152778293102E-4</v>
      </c>
      <c r="AB94">
        <v>8.3519767786013506E-3</v>
      </c>
      <c r="AC94">
        <v>6.2971365917847601E-3</v>
      </c>
      <c r="AD94">
        <v>1.3347608220152299E-3</v>
      </c>
      <c r="AE94" s="3">
        <v>1.1815501379967301E-3</v>
      </c>
      <c r="AF94" s="3">
        <v>2.9428713767118099E-3</v>
      </c>
      <c r="AG94">
        <v>1.81116125140535E-4</v>
      </c>
      <c r="AH94">
        <v>6.3641560150561203</v>
      </c>
      <c r="AI94">
        <v>0.25811267965998003</v>
      </c>
      <c r="AJ94">
        <v>1137.6805905871199</v>
      </c>
      <c r="AK94">
        <v>43</v>
      </c>
      <c r="AL94">
        <v>8733478542.6800003</v>
      </c>
      <c r="AM94">
        <v>57424</v>
      </c>
    </row>
    <row r="95" spans="1:43" x14ac:dyDescent="0.25">
      <c r="A95" t="s">
        <v>37</v>
      </c>
      <c r="B95">
        <v>11.725005934828401</v>
      </c>
      <c r="C95">
        <v>1.10083895473499E-2</v>
      </c>
      <c r="D95">
        <v>12.4388835781018</v>
      </c>
      <c r="E95">
        <v>-21.1144535099202</v>
      </c>
      <c r="F95" s="1">
        <v>0</v>
      </c>
      <c r="G95" s="1">
        <v>0</v>
      </c>
      <c r="H95">
        <v>3.7615943952812301</v>
      </c>
      <c r="I95">
        <v>-24.832095284775299</v>
      </c>
      <c r="J95">
        <v>-29.247496718507101</v>
      </c>
      <c r="K95">
        <v>-54.096947137704902</v>
      </c>
      <c r="L95">
        <v>1.6017069875997101</v>
      </c>
      <c r="M95">
        <v>44</v>
      </c>
      <c r="N95">
        <v>95.156402404267496</v>
      </c>
      <c r="O95">
        <v>72.702460597520798</v>
      </c>
      <c r="P95">
        <v>150762.59961290899</v>
      </c>
      <c r="Q95">
        <v>187871.71520833299</v>
      </c>
      <c r="R95">
        <v>120.00468597679</v>
      </c>
      <c r="S95">
        <v>676.68133742786404</v>
      </c>
      <c r="T95">
        <v>0.70036811943556398</v>
      </c>
      <c r="U95">
        <v>0.33023305179763901</v>
      </c>
      <c r="V95" s="1">
        <v>0</v>
      </c>
      <c r="W95">
        <v>0.115529681108768</v>
      </c>
      <c r="X95">
        <v>0.554237267093591</v>
      </c>
      <c r="Y95" s="1">
        <v>0</v>
      </c>
      <c r="Z95" s="1">
        <v>0</v>
      </c>
      <c r="AA95">
        <v>3.1653042294924603E-4</v>
      </c>
      <c r="AB95">
        <v>8.1368961966374297E-3</v>
      </c>
      <c r="AC95">
        <v>5.9576493738893099E-3</v>
      </c>
      <c r="AD95">
        <v>1.26911195267197E-3</v>
      </c>
      <c r="AE95" s="3">
        <v>9.8537255283956795E-4</v>
      </c>
      <c r="AF95" s="3">
        <v>2.5324073562814301E-3</v>
      </c>
      <c r="AG95">
        <v>3.0050082167397402E-4</v>
      </c>
      <c r="AH95">
        <v>5.5512228079667896</v>
      </c>
      <c r="AI95">
        <v>0.22211334142902101</v>
      </c>
      <c r="AJ95">
        <v>1078.05401620253</v>
      </c>
      <c r="AK95">
        <v>44</v>
      </c>
      <c r="AL95">
        <v>8151733761.0699997</v>
      </c>
      <c r="AM95">
        <v>54070</v>
      </c>
    </row>
    <row r="96" spans="1:43" x14ac:dyDescent="0.25">
      <c r="A96" t="s">
        <v>37</v>
      </c>
      <c r="B96">
        <v>12.154380683022399</v>
      </c>
      <c r="C96">
        <v>1.0865482502315201E-2</v>
      </c>
      <c r="D96">
        <v>12.286934262891499</v>
      </c>
      <c r="E96">
        <v>-27.111195534063398</v>
      </c>
      <c r="F96" s="1">
        <v>0</v>
      </c>
      <c r="G96" s="1">
        <v>0</v>
      </c>
      <c r="H96">
        <v>3.6237696306489902</v>
      </c>
      <c r="I96">
        <v>-23.134177280851102</v>
      </c>
      <c r="J96">
        <v>-29.6109081972441</v>
      </c>
      <c r="K96">
        <v>-43.821428403621098</v>
      </c>
      <c r="L96">
        <v>3.32163883816159</v>
      </c>
      <c r="M96">
        <v>45</v>
      </c>
      <c r="N96">
        <v>95.342357606032607</v>
      </c>
      <c r="O96">
        <v>74.088889569662499</v>
      </c>
      <c r="P96">
        <v>150662.274190428</v>
      </c>
      <c r="Q96">
        <v>187698.38024308</v>
      </c>
      <c r="R96">
        <v>128.38029235875399</v>
      </c>
      <c r="S96">
        <v>672.32683481123297</v>
      </c>
      <c r="T96">
        <v>0.68998673394280197</v>
      </c>
      <c r="U96">
        <v>0.31842772956329701</v>
      </c>
      <c r="V96" s="1">
        <v>0</v>
      </c>
      <c r="W96">
        <v>0.117163503444529</v>
      </c>
      <c r="X96">
        <v>0.56440876699217302</v>
      </c>
      <c r="Y96" s="1">
        <v>0</v>
      </c>
      <c r="Z96" s="1">
        <v>0</v>
      </c>
      <c r="AA96">
        <v>3.1765758406731101E-4</v>
      </c>
      <c r="AB96">
        <v>8.0455724798330196E-3</v>
      </c>
      <c r="AC96">
        <v>5.7518296409401499E-3</v>
      </c>
      <c r="AD96">
        <v>1.2557774018765299E-3</v>
      </c>
      <c r="AE96" s="3">
        <v>8.2046834336717603E-4</v>
      </c>
      <c r="AF96" s="3">
        <v>2.1713882271304102E-3</v>
      </c>
      <c r="AG96">
        <v>4.2602319584826402E-4</v>
      </c>
      <c r="AH96">
        <v>4.8387006978801503</v>
      </c>
      <c r="AI96">
        <v>0.19650790274031299</v>
      </c>
      <c r="AJ96">
        <v>943.10471302416795</v>
      </c>
      <c r="AK96">
        <v>45</v>
      </c>
      <c r="AL96">
        <v>8475054247.7600002</v>
      </c>
      <c r="AM96">
        <v>56252</v>
      </c>
    </row>
    <row r="97" spans="1:39" x14ac:dyDescent="0.25">
      <c r="A97" t="s">
        <v>37</v>
      </c>
      <c r="B97">
        <v>12.5522092719442</v>
      </c>
      <c r="C97">
        <v>1.10237579084255E-2</v>
      </c>
      <c r="D97">
        <v>12.4552099756348</v>
      </c>
      <c r="E97">
        <v>-29.9798068449977</v>
      </c>
      <c r="F97" s="1">
        <v>0</v>
      </c>
      <c r="G97" s="1">
        <v>0</v>
      </c>
      <c r="H97">
        <v>3.5710297002114499</v>
      </c>
      <c r="I97">
        <v>-22.190495951159701</v>
      </c>
      <c r="J97">
        <v>-28.441256577021299</v>
      </c>
      <c r="K97">
        <v>-40.122961227040598</v>
      </c>
      <c r="L97">
        <v>4.3714050009422403</v>
      </c>
      <c r="M97">
        <v>46</v>
      </c>
      <c r="N97">
        <v>95.405370646308796</v>
      </c>
      <c r="O97">
        <v>74.362389426597304</v>
      </c>
      <c r="P97">
        <v>150056.912708886</v>
      </c>
      <c r="Q97">
        <v>185897.70536741201</v>
      </c>
      <c r="R97">
        <v>131.184849239557</v>
      </c>
      <c r="S97">
        <v>670.37541380769801</v>
      </c>
      <c r="T97">
        <v>0.68721724679618201</v>
      </c>
      <c r="U97">
        <v>0.31400614669980997</v>
      </c>
      <c r="V97" s="1">
        <v>0</v>
      </c>
      <c r="W97">
        <v>0.117204576355025</v>
      </c>
      <c r="X97">
        <v>0.56878927694516301</v>
      </c>
      <c r="Y97" s="1">
        <v>0</v>
      </c>
      <c r="Z97" s="1">
        <v>0</v>
      </c>
      <c r="AA97">
        <v>3.1932125824115E-4</v>
      </c>
      <c r="AB97">
        <v>8.1677338650596003E-3</v>
      </c>
      <c r="AC97">
        <v>5.7230204662500096E-3</v>
      </c>
      <c r="AD97">
        <v>1.29139147938269E-3</v>
      </c>
      <c r="AE97" s="3">
        <v>7.7755624981685199E-4</v>
      </c>
      <c r="AF97" s="3">
        <v>2.0990726901807298E-3</v>
      </c>
      <c r="AG97">
        <v>4.67791331684427E-4</v>
      </c>
      <c r="AH97">
        <v>4.5657305089786799</v>
      </c>
      <c r="AI97">
        <v>0.188874026706256</v>
      </c>
      <c r="AJ97">
        <v>930.185647932439</v>
      </c>
      <c r="AK97">
        <v>46</v>
      </c>
      <c r="AL97">
        <v>8762273303.8099995</v>
      </c>
      <c r="AM97">
        <v>58393</v>
      </c>
    </row>
    <row r="98" spans="1:39" x14ac:dyDescent="0.25">
      <c r="A98" t="s">
        <v>37</v>
      </c>
      <c r="B98">
        <v>11.720343322099399</v>
      </c>
      <c r="C98">
        <v>1.13019191279958E-2</v>
      </c>
      <c r="D98">
        <v>12.7502293633367</v>
      </c>
      <c r="E98">
        <v>-30.953615830074199</v>
      </c>
      <c r="F98" s="1">
        <v>0</v>
      </c>
      <c r="G98" s="1">
        <v>0</v>
      </c>
      <c r="H98">
        <v>3.5505053249706</v>
      </c>
      <c r="I98">
        <v>-21.374074900124</v>
      </c>
      <c r="J98">
        <v>-26.762096199130799</v>
      </c>
      <c r="K98">
        <v>-39.350583661483597</v>
      </c>
      <c r="L98">
        <v>5.0642278923203303</v>
      </c>
      <c r="M98">
        <v>47</v>
      </c>
      <c r="N98">
        <v>95.443219550131403</v>
      </c>
      <c r="O98">
        <v>74.172794387911196</v>
      </c>
      <c r="P98">
        <v>150772.92952755999</v>
      </c>
      <c r="Q98">
        <v>186433.677287959</v>
      </c>
      <c r="R98">
        <v>130.64051535095999</v>
      </c>
      <c r="S98">
        <v>669.98224906427799</v>
      </c>
      <c r="T98">
        <v>0.68315856299939604</v>
      </c>
      <c r="U98">
        <v>0.31272658678381798</v>
      </c>
      <c r="V98" s="1">
        <v>0</v>
      </c>
      <c r="W98">
        <v>0.118163760120328</v>
      </c>
      <c r="X98">
        <v>0.56910965309585304</v>
      </c>
      <c r="Y98" s="1">
        <v>0</v>
      </c>
      <c r="Z98" s="1">
        <v>0</v>
      </c>
      <c r="AA98">
        <v>3.21810126161009E-4</v>
      </c>
      <c r="AB98">
        <v>8.3063719859887905E-3</v>
      </c>
      <c r="AC98">
        <v>5.7387811051710204E-3</v>
      </c>
      <c r="AD98">
        <v>1.37534426797558E-3</v>
      </c>
      <c r="AE98" s="3">
        <v>7.9218313394223004E-4</v>
      </c>
      <c r="AF98" s="3">
        <v>2.1785306845693501E-3</v>
      </c>
      <c r="AG98">
        <v>5.0625458971078501E-4</v>
      </c>
      <c r="AH98">
        <v>4.4793577402978801</v>
      </c>
      <c r="AI98">
        <v>0.18925499155295999</v>
      </c>
      <c r="AJ98">
        <v>966.25673376909299</v>
      </c>
      <c r="AK98">
        <v>47</v>
      </c>
      <c r="AL98">
        <v>9149655228.3799992</v>
      </c>
      <c r="AM98">
        <v>60685</v>
      </c>
    </row>
    <row r="99" spans="1:39" x14ac:dyDescent="0.25">
      <c r="A99" t="s">
        <v>37</v>
      </c>
      <c r="B99">
        <v>11.446370563040199</v>
      </c>
      <c r="C99">
        <v>1.1394166466663099E-2</v>
      </c>
      <c r="D99">
        <v>12.847866007501899</v>
      </c>
      <c r="E99">
        <v>-31.5410455835808</v>
      </c>
      <c r="F99" s="1">
        <v>0</v>
      </c>
      <c r="G99" s="1">
        <v>0</v>
      </c>
      <c r="H99">
        <v>3.53230517695666</v>
      </c>
      <c r="I99">
        <v>-21.133842898709101</v>
      </c>
      <c r="J99">
        <v>-25.699354593691002</v>
      </c>
      <c r="K99">
        <v>-38.455180392998599</v>
      </c>
      <c r="L99">
        <v>5.4208541880823304</v>
      </c>
      <c r="M99">
        <v>48</v>
      </c>
      <c r="N99">
        <v>95.463805334368402</v>
      </c>
      <c r="O99">
        <v>73.9501130612325</v>
      </c>
      <c r="P99">
        <v>150093.243503089</v>
      </c>
      <c r="Q99">
        <v>185219.83399367801</v>
      </c>
      <c r="R99">
        <v>129.82871080867901</v>
      </c>
      <c r="S99">
        <v>669.32359486374298</v>
      </c>
      <c r="T99">
        <v>0.68125379079413995</v>
      </c>
      <c r="U99">
        <v>0.315556793891068</v>
      </c>
      <c r="V99">
        <v>3.41652792127449E-5</v>
      </c>
      <c r="W99">
        <v>0.114327995225629</v>
      </c>
      <c r="X99">
        <v>0.57008104560408801</v>
      </c>
      <c r="Y99" s="1">
        <v>0</v>
      </c>
      <c r="Z99" s="1">
        <v>0</v>
      </c>
      <c r="AA99">
        <v>3.2471965613352599E-4</v>
      </c>
      <c r="AB99">
        <v>8.3137053397453996E-3</v>
      </c>
      <c r="AC99">
        <v>5.7328900899968399E-3</v>
      </c>
      <c r="AD99">
        <v>1.3930688728138001E-3</v>
      </c>
      <c r="AE99" s="3">
        <v>8.0738782344560599E-4</v>
      </c>
      <c r="AF99" s="3">
        <v>2.12557520648016E-3</v>
      </c>
      <c r="AG99">
        <v>5.5533357047245896E-4</v>
      </c>
      <c r="AH99">
        <v>4.41130115043015</v>
      </c>
      <c r="AI99">
        <v>0.19090767156659699</v>
      </c>
      <c r="AJ99">
        <v>918.19981311552897</v>
      </c>
      <c r="AK99">
        <v>48</v>
      </c>
      <c r="AL99">
        <v>8405521822.6599998</v>
      </c>
      <c r="AM99">
        <v>56002</v>
      </c>
    </row>
    <row r="100" spans="1:39" x14ac:dyDescent="0.25">
      <c r="A100" t="s">
        <v>37</v>
      </c>
      <c r="B100">
        <v>11.37778721379</v>
      </c>
      <c r="C100">
        <v>1.13611101309543E-2</v>
      </c>
      <c r="D100">
        <v>12.8128899637203</v>
      </c>
      <c r="E100">
        <v>-30.943580378786699</v>
      </c>
      <c r="F100" s="1">
        <v>0</v>
      </c>
      <c r="G100" s="1">
        <v>0</v>
      </c>
      <c r="H100">
        <v>3.5059025220743298</v>
      </c>
      <c r="I100">
        <v>-21.321844570145299</v>
      </c>
      <c r="J100">
        <v>-25.2014246865118</v>
      </c>
      <c r="K100">
        <v>-38.878958142015698</v>
      </c>
      <c r="L100">
        <v>5.3857114218120197</v>
      </c>
      <c r="M100">
        <v>49</v>
      </c>
      <c r="N100">
        <v>95.471197346164004</v>
      </c>
      <c r="O100">
        <v>73.631914228510993</v>
      </c>
      <c r="P100">
        <v>149218.16419741799</v>
      </c>
      <c r="Q100">
        <v>184441.668014283</v>
      </c>
      <c r="R100">
        <v>129.12160528914001</v>
      </c>
      <c r="S100">
        <v>669.52704215364201</v>
      </c>
      <c r="T100">
        <v>0.69070044564944799</v>
      </c>
      <c r="U100">
        <v>0.27955451724379299</v>
      </c>
      <c r="V100">
        <v>8.2751123098018603E-2</v>
      </c>
      <c r="W100">
        <v>9.8378926627741198E-2</v>
      </c>
      <c r="X100">
        <v>0.53931543303044605</v>
      </c>
      <c r="Y100" s="1">
        <v>0</v>
      </c>
      <c r="Z100" s="1">
        <v>0</v>
      </c>
      <c r="AA100">
        <v>3.2825600756257499E-4</v>
      </c>
      <c r="AB100">
        <v>8.1972185880203798E-3</v>
      </c>
      <c r="AC100">
        <v>5.6782603339335302E-3</v>
      </c>
      <c r="AD100">
        <v>1.3697417878906399E-3</v>
      </c>
      <c r="AE100" s="3">
        <v>8.4893676743712004E-4</v>
      </c>
      <c r="AF100" s="3">
        <v>2.1636463386601199E-3</v>
      </c>
      <c r="AG100">
        <v>6.1700485074522805E-4</v>
      </c>
      <c r="AH100">
        <v>4.3635804819279604</v>
      </c>
      <c r="AI100">
        <v>0.19250341708246299</v>
      </c>
      <c r="AJ100">
        <v>865.68716106219597</v>
      </c>
      <c r="AK100">
        <v>49</v>
      </c>
      <c r="AL100">
        <v>8196404541.1999998</v>
      </c>
      <c r="AM100">
        <v>54929</v>
      </c>
    </row>
    <row r="101" spans="1:39" x14ac:dyDescent="0.25">
      <c r="A101" t="s">
        <v>37</v>
      </c>
      <c r="B101">
        <v>10.953316732434301</v>
      </c>
      <c r="C101">
        <v>1.12353120024721E-2</v>
      </c>
      <c r="D101">
        <v>12.6796685684309</v>
      </c>
      <c r="E101">
        <v>-29.4544283990572</v>
      </c>
      <c r="F101" s="1">
        <v>0</v>
      </c>
      <c r="G101" s="1">
        <v>0</v>
      </c>
      <c r="H101">
        <v>3.4638926253856801</v>
      </c>
      <c r="I101">
        <v>-21.536569592193299</v>
      </c>
      <c r="J101">
        <v>-24.915053251976499</v>
      </c>
      <c r="K101">
        <v>-39.889807043264803</v>
      </c>
      <c r="L101">
        <v>5.2063867507957902</v>
      </c>
      <c r="M101">
        <v>50</v>
      </c>
      <c r="N101">
        <v>95.450674880491604</v>
      </c>
      <c r="O101">
        <v>73.2043967894475</v>
      </c>
      <c r="P101">
        <v>149015.175634841</v>
      </c>
      <c r="Q101">
        <v>184878.69817124799</v>
      </c>
      <c r="R101">
        <v>128.347019856169</v>
      </c>
      <c r="S101">
        <v>670.47132769445898</v>
      </c>
      <c r="T101">
        <v>0.70346962021813297</v>
      </c>
      <c r="U101">
        <v>0.231021753931134</v>
      </c>
      <c r="V101">
        <v>0.24490630030867899</v>
      </c>
      <c r="W101">
        <v>7.7643325504559393E-2</v>
      </c>
      <c r="X101">
        <v>0.44642862025562602</v>
      </c>
      <c r="Y101" s="1">
        <v>0</v>
      </c>
      <c r="Z101" s="1">
        <v>0</v>
      </c>
      <c r="AA101">
        <v>3.32382160611876E-4</v>
      </c>
      <c r="AB101">
        <v>8.0471679876692598E-3</v>
      </c>
      <c r="AC101">
        <v>5.61220635733806E-3</v>
      </c>
      <c r="AD101">
        <v>1.28963860285874E-3</v>
      </c>
      <c r="AE101" s="3">
        <v>8.8463261565011899E-4</v>
      </c>
      <c r="AF101" s="3">
        <v>2.2307795613349299E-3</v>
      </c>
      <c r="AG101">
        <v>6.8153198516423901E-4</v>
      </c>
      <c r="AH101">
        <v>4.3485085365302298</v>
      </c>
      <c r="AI101">
        <v>0.19618881556100501</v>
      </c>
      <c r="AJ101">
        <v>778.13899403141295</v>
      </c>
      <c r="AK101">
        <v>50</v>
      </c>
      <c r="AL101">
        <v>8422039696.5299997</v>
      </c>
      <c r="AM101">
        <v>56518</v>
      </c>
    </row>
    <row r="102" spans="1:39" x14ac:dyDescent="0.25">
      <c r="A102" t="s">
        <v>37</v>
      </c>
      <c r="B102">
        <v>10.591878139314799</v>
      </c>
      <c r="C102">
        <v>1.10504155301295E-2</v>
      </c>
      <c r="D102">
        <v>12.4835227683662</v>
      </c>
      <c r="E102">
        <v>-28.551935535183699</v>
      </c>
      <c r="F102" s="1">
        <v>0</v>
      </c>
      <c r="G102" s="1">
        <v>0</v>
      </c>
      <c r="H102">
        <v>3.4321382681743202</v>
      </c>
      <c r="I102">
        <v>-21.470149856212</v>
      </c>
      <c r="J102">
        <v>-24.401698631917402</v>
      </c>
      <c r="K102">
        <v>-40.7930864992152</v>
      </c>
      <c r="L102">
        <v>5.3127145473107404</v>
      </c>
      <c r="M102">
        <v>51</v>
      </c>
      <c r="N102">
        <v>95.450439156240805</v>
      </c>
      <c r="O102">
        <v>72.831673704019295</v>
      </c>
      <c r="P102">
        <v>148806.53161727299</v>
      </c>
      <c r="Q102">
        <v>184765.04764286999</v>
      </c>
      <c r="R102">
        <v>127.689941224823</v>
      </c>
      <c r="S102">
        <v>671.45373482846901</v>
      </c>
      <c r="T102">
        <v>0.71341590502966801</v>
      </c>
      <c r="U102">
        <v>0.18878174156261901</v>
      </c>
      <c r="V102">
        <v>0.39254100742039399</v>
      </c>
      <c r="W102">
        <v>6.0845332291616698E-2</v>
      </c>
      <c r="X102">
        <v>0.35783191872536901</v>
      </c>
      <c r="Y102" s="1">
        <v>0</v>
      </c>
      <c r="Z102" s="1">
        <v>0</v>
      </c>
      <c r="AA102">
        <v>3.36133332007337E-4</v>
      </c>
      <c r="AB102">
        <v>7.9084486668220093E-3</v>
      </c>
      <c r="AC102">
        <v>5.5466809080495696E-3</v>
      </c>
      <c r="AD102">
        <v>1.16150650627425E-3</v>
      </c>
      <c r="AE102" s="3">
        <v>9.1483482707383705E-4</v>
      </c>
      <c r="AF102" s="3">
        <v>2.3147217313533698E-3</v>
      </c>
      <c r="AG102">
        <v>7.2953429144624702E-4</v>
      </c>
      <c r="AH102">
        <v>4.3279410348127501</v>
      </c>
      <c r="AI102">
        <v>0.19963083040527499</v>
      </c>
      <c r="AJ102">
        <v>710.71991243527305</v>
      </c>
      <c r="AK102">
        <v>51</v>
      </c>
      <c r="AL102">
        <v>8776906847.8500004</v>
      </c>
      <c r="AM102">
        <v>58982</v>
      </c>
    </row>
    <row r="103" spans="1:39" x14ac:dyDescent="0.25">
      <c r="A103" t="s">
        <v>37</v>
      </c>
      <c r="B103">
        <v>10.807490593885699</v>
      </c>
      <c r="C103">
        <v>1.1051157685276199E-2</v>
      </c>
      <c r="D103">
        <v>12.484310883800299</v>
      </c>
      <c r="E103">
        <v>-29.022422362268401</v>
      </c>
      <c r="F103" s="1">
        <v>0</v>
      </c>
      <c r="G103" s="1">
        <v>0</v>
      </c>
      <c r="H103">
        <v>3.41161181774656</v>
      </c>
      <c r="I103">
        <v>-20.951486597446699</v>
      </c>
      <c r="J103">
        <v>-23.5772934014702</v>
      </c>
      <c r="K103">
        <v>-40.340423633774797</v>
      </c>
      <c r="L103">
        <v>5.8475970241344299</v>
      </c>
      <c r="M103">
        <v>52</v>
      </c>
      <c r="N103">
        <v>95.470387539222102</v>
      </c>
      <c r="O103">
        <v>72.564720863076602</v>
      </c>
      <c r="P103">
        <v>148722.52441024999</v>
      </c>
      <c r="Q103">
        <v>184414.213888756</v>
      </c>
      <c r="R103">
        <v>127.251366974904</v>
      </c>
      <c r="S103">
        <v>670.84409271053096</v>
      </c>
      <c r="T103">
        <v>0.72395892733447498</v>
      </c>
      <c r="U103">
        <v>0.162440246859028</v>
      </c>
      <c r="V103">
        <v>0.48868938161710401</v>
      </c>
      <c r="W103">
        <v>5.0725850864278901E-2</v>
      </c>
      <c r="X103">
        <v>0.29814452065958802</v>
      </c>
      <c r="Y103" s="1">
        <v>0</v>
      </c>
      <c r="Z103" s="1">
        <v>0</v>
      </c>
      <c r="AA103">
        <v>3.4001158434910299E-4</v>
      </c>
      <c r="AB103">
        <v>7.9340138719646604E-3</v>
      </c>
      <c r="AC103">
        <v>5.5848188962981798E-3</v>
      </c>
      <c r="AD103">
        <v>1.04327167164985E-3</v>
      </c>
      <c r="AE103" s="3">
        <v>9.4587638644551102E-4</v>
      </c>
      <c r="AF103" s="3">
        <v>2.3477836379648801E-3</v>
      </c>
      <c r="AG103">
        <v>7.8801914176600404E-4</v>
      </c>
      <c r="AH103">
        <v>4.2801212594053402</v>
      </c>
      <c r="AI103">
        <v>0.20153547905465399</v>
      </c>
      <c r="AJ103">
        <v>652.40879449619001</v>
      </c>
      <c r="AK103">
        <v>52</v>
      </c>
      <c r="AL103">
        <v>8693872609.4500008</v>
      </c>
      <c r="AM103">
        <v>58457</v>
      </c>
    </row>
    <row r="104" spans="1:39" x14ac:dyDescent="0.25">
      <c r="A104" t="s">
        <v>37</v>
      </c>
      <c r="B104">
        <v>11.0575168298154</v>
      </c>
      <c r="C104">
        <v>1.09427493957118E-2</v>
      </c>
      <c r="D104">
        <v>12.3691201127419</v>
      </c>
      <c r="E104">
        <v>-30.320311225960101</v>
      </c>
      <c r="F104" s="1">
        <v>0</v>
      </c>
      <c r="G104" s="1">
        <v>0</v>
      </c>
      <c r="H104">
        <v>3.3976975851468798</v>
      </c>
      <c r="I104">
        <v>-20.218817652105798</v>
      </c>
      <c r="J104">
        <v>-22.756365600188499</v>
      </c>
      <c r="K104">
        <v>-37.9980971747895</v>
      </c>
      <c r="L104">
        <v>6.5897684059735404</v>
      </c>
      <c r="M104">
        <v>53</v>
      </c>
      <c r="N104">
        <v>95.4935762956639</v>
      </c>
      <c r="O104">
        <v>72.607769867906697</v>
      </c>
      <c r="P104">
        <v>148671.42039880701</v>
      </c>
      <c r="Q104">
        <v>184583.37531040001</v>
      </c>
      <c r="R104">
        <v>126.935839124346</v>
      </c>
      <c r="S104">
        <v>668.53471743084299</v>
      </c>
      <c r="T104">
        <v>0.72961327759451799</v>
      </c>
      <c r="U104">
        <v>0.14995887485654799</v>
      </c>
      <c r="V104">
        <v>0.54052282883221303</v>
      </c>
      <c r="W104">
        <v>4.4267117867467502E-2</v>
      </c>
      <c r="X104">
        <v>0.265251178443769</v>
      </c>
      <c r="Y104" s="1">
        <v>0</v>
      </c>
      <c r="Z104" s="1">
        <v>0</v>
      </c>
      <c r="AA104">
        <v>3.4386916984550703E-4</v>
      </c>
      <c r="AB104">
        <v>7.89510108751856E-3</v>
      </c>
      <c r="AC104">
        <v>5.5524834057986997E-3</v>
      </c>
      <c r="AD104">
        <v>8.9828455152868997E-4</v>
      </c>
      <c r="AE104" s="3">
        <v>9.4769238206132602E-4</v>
      </c>
      <c r="AF104" s="3">
        <v>2.3361665448325998E-3</v>
      </c>
      <c r="AG104">
        <v>8.5784143785014799E-4</v>
      </c>
      <c r="AH104">
        <v>4.1316965000806896</v>
      </c>
      <c r="AI104">
        <v>0.19803392944774201</v>
      </c>
      <c r="AJ104">
        <v>582.24260100779497</v>
      </c>
      <c r="AK104">
        <v>53</v>
      </c>
      <c r="AL104">
        <v>8078358970.21</v>
      </c>
      <c r="AM104">
        <v>54337</v>
      </c>
    </row>
    <row r="105" spans="1:39" x14ac:dyDescent="0.25">
      <c r="A105" t="s">
        <v>37</v>
      </c>
      <c r="B105">
        <v>10.5453421498847</v>
      </c>
      <c r="C105">
        <v>1.07028024262563E-2</v>
      </c>
      <c r="D105">
        <v>12.113666633721399</v>
      </c>
      <c r="E105">
        <v>-32.141501967668702</v>
      </c>
      <c r="F105" s="1">
        <v>0</v>
      </c>
      <c r="G105" s="1">
        <v>0</v>
      </c>
      <c r="H105">
        <v>3.3834346285238999</v>
      </c>
      <c r="I105">
        <v>-19.414243759102199</v>
      </c>
      <c r="J105">
        <v>-21.8320154818337</v>
      </c>
      <c r="K105">
        <v>-35.279646212182001</v>
      </c>
      <c r="L105">
        <v>7.3850872783578003</v>
      </c>
      <c r="M105">
        <v>54</v>
      </c>
      <c r="N105">
        <v>95.519920152021598</v>
      </c>
      <c r="O105">
        <v>72.732570345905998</v>
      </c>
      <c r="P105">
        <v>148720.67432690499</v>
      </c>
      <c r="Q105">
        <v>184207.93032893</v>
      </c>
      <c r="R105">
        <v>126.65574422338599</v>
      </c>
      <c r="S105">
        <v>666.11747148447296</v>
      </c>
      <c r="T105">
        <v>0.735369250690312</v>
      </c>
      <c r="U105">
        <v>0.14017922230685501</v>
      </c>
      <c r="V105">
        <v>0.57828968775466305</v>
      </c>
      <c r="W105">
        <v>3.9559594017038298E-2</v>
      </c>
      <c r="X105">
        <v>0.24197149592144199</v>
      </c>
      <c r="Y105" s="1">
        <v>0</v>
      </c>
      <c r="Z105" s="1">
        <v>0</v>
      </c>
      <c r="AA105">
        <v>3.47868733158909E-4</v>
      </c>
      <c r="AB105">
        <v>7.78129795890706E-3</v>
      </c>
      <c r="AC105">
        <v>5.4563378736865098E-3</v>
      </c>
      <c r="AD105">
        <v>7.3237099519064602E-4</v>
      </c>
      <c r="AE105" s="3">
        <v>9.4167014036204602E-4</v>
      </c>
      <c r="AF105" s="3">
        <v>2.2780139957621999E-3</v>
      </c>
      <c r="AG105">
        <v>8.9960318545066103E-4</v>
      </c>
      <c r="AH105">
        <v>3.9646255682276199</v>
      </c>
      <c r="AI105">
        <v>0.19327714778407101</v>
      </c>
      <c r="AJ105">
        <v>508.00585424862402</v>
      </c>
      <c r="AK105">
        <v>54</v>
      </c>
      <c r="AL105">
        <v>7535527847.4700003</v>
      </c>
      <c r="AM105">
        <v>50669</v>
      </c>
    </row>
    <row r="106" spans="1:39" x14ac:dyDescent="0.25">
      <c r="A106" t="s">
        <v>37</v>
      </c>
      <c r="B106">
        <v>10.6016763833301</v>
      </c>
      <c r="C106">
        <v>1.03640108564931E-2</v>
      </c>
      <c r="D106">
        <v>11.751818305255</v>
      </c>
      <c r="E106">
        <v>-33.610611416595397</v>
      </c>
      <c r="F106" s="1">
        <v>0</v>
      </c>
      <c r="G106" s="1">
        <v>0</v>
      </c>
      <c r="H106">
        <v>3.38131276926838</v>
      </c>
      <c r="I106">
        <v>-18.568251645646701</v>
      </c>
      <c r="J106">
        <v>-20.499318545645998</v>
      </c>
      <c r="K106">
        <v>-34.121153151664103</v>
      </c>
      <c r="L106">
        <v>8.1629788276726707</v>
      </c>
      <c r="M106">
        <v>55</v>
      </c>
      <c r="N106">
        <v>95.542568781191903</v>
      </c>
      <c r="O106">
        <v>72.715145717457403</v>
      </c>
      <c r="P106">
        <v>149099.01282158701</v>
      </c>
      <c r="Q106">
        <v>184621.48239693101</v>
      </c>
      <c r="R106">
        <v>126.831888323781</v>
      </c>
      <c r="S106">
        <v>664.32496407419296</v>
      </c>
      <c r="T106">
        <v>0.73256901760321802</v>
      </c>
      <c r="U106">
        <v>0.151316029506364</v>
      </c>
      <c r="V106">
        <v>0.55242245000153201</v>
      </c>
      <c r="W106">
        <v>4.0334811487197003E-2</v>
      </c>
      <c r="X106">
        <v>0.25592670900490599</v>
      </c>
      <c r="Y106" s="1">
        <v>0</v>
      </c>
      <c r="Z106" s="1">
        <v>0</v>
      </c>
      <c r="AA106">
        <v>3.52141236985131E-4</v>
      </c>
      <c r="AB106">
        <v>7.5720853096401097E-3</v>
      </c>
      <c r="AC106">
        <v>5.2806857546459597E-3</v>
      </c>
      <c r="AD106">
        <v>5.5896292382223505E-4</v>
      </c>
      <c r="AE106" s="3">
        <v>9.4565122891417802E-4</v>
      </c>
      <c r="AF106" s="3">
        <v>2.2552611987067699E-3</v>
      </c>
      <c r="AG106">
        <v>9.35183260642214E-4</v>
      </c>
      <c r="AH106">
        <v>3.8516708250768299</v>
      </c>
      <c r="AI106">
        <v>0.191048766866146</v>
      </c>
      <c r="AJ106">
        <v>473.35904493921498</v>
      </c>
      <c r="AK106">
        <v>55</v>
      </c>
      <c r="AL106">
        <v>7116794080</v>
      </c>
      <c r="AM106">
        <v>47732</v>
      </c>
    </row>
    <row r="107" spans="1:39" x14ac:dyDescent="0.25">
      <c r="A107" t="s">
        <v>37</v>
      </c>
      <c r="B107">
        <v>11.161799079586</v>
      </c>
      <c r="C107">
        <v>1.0182127556226E-2</v>
      </c>
      <c r="D107">
        <v>11.556993879843599</v>
      </c>
      <c r="E107">
        <v>-33.556407683080302</v>
      </c>
      <c r="F107" s="1">
        <v>0</v>
      </c>
      <c r="G107" s="1">
        <v>0</v>
      </c>
      <c r="H107">
        <v>3.3807362382489798</v>
      </c>
      <c r="I107">
        <v>-18.1139127395519</v>
      </c>
      <c r="J107">
        <v>-19.410998033356201</v>
      </c>
      <c r="K107">
        <v>-36.958640701441098</v>
      </c>
      <c r="L107">
        <v>8.6007523542685291</v>
      </c>
      <c r="M107">
        <v>56</v>
      </c>
      <c r="N107">
        <v>95.515734215376398</v>
      </c>
      <c r="O107">
        <v>72.323363304933494</v>
      </c>
      <c r="P107">
        <v>149176.05302008201</v>
      </c>
      <c r="Q107">
        <v>185016.28505891401</v>
      </c>
      <c r="R107">
        <v>127.437859996019</v>
      </c>
      <c r="S107">
        <v>665.10478771872295</v>
      </c>
      <c r="T107">
        <v>0.72039649161541197</v>
      </c>
      <c r="U107">
        <v>0.182552076096864</v>
      </c>
      <c r="V107">
        <v>0.45814397870154799</v>
      </c>
      <c r="W107">
        <v>4.8380609894438403E-2</v>
      </c>
      <c r="X107">
        <v>0.310923335307148</v>
      </c>
      <c r="Y107" s="1">
        <v>0</v>
      </c>
      <c r="Z107" s="1">
        <v>0</v>
      </c>
      <c r="AA107">
        <v>3.5677241913619802E-4</v>
      </c>
      <c r="AB107">
        <v>7.5271677638858604E-3</v>
      </c>
      <c r="AC107">
        <v>5.2234933013776703E-3</v>
      </c>
      <c r="AD107">
        <v>3.9105046505514299E-4</v>
      </c>
      <c r="AE107" s="3">
        <v>9.8402941241804804E-4</v>
      </c>
      <c r="AF107" s="3">
        <v>2.3349002488325101E-3</v>
      </c>
      <c r="AG107">
        <v>9.2311986552265704E-4</v>
      </c>
      <c r="AH107">
        <v>3.8494111826383701</v>
      </c>
      <c r="AI107">
        <v>0.19512747931141</v>
      </c>
      <c r="AJ107">
        <v>478.50879889711098</v>
      </c>
      <c r="AK107">
        <v>56</v>
      </c>
      <c r="AL107">
        <v>7116294433.2700005</v>
      </c>
      <c r="AM107">
        <v>47704</v>
      </c>
    </row>
    <row r="108" spans="1:39" x14ac:dyDescent="0.25">
      <c r="A108" t="s">
        <v>37</v>
      </c>
      <c r="B108">
        <v>10.9863726585913</v>
      </c>
      <c r="C108">
        <v>1.0246407882748301E-2</v>
      </c>
      <c r="D108">
        <v>11.625892799096899</v>
      </c>
      <c r="E108">
        <v>-32.268717731406902</v>
      </c>
      <c r="F108" s="1">
        <v>0</v>
      </c>
      <c r="G108" s="1">
        <v>0</v>
      </c>
      <c r="H108">
        <v>3.3697612396952401</v>
      </c>
      <c r="I108">
        <v>-18.0062978020242</v>
      </c>
      <c r="J108">
        <v>-18.6538186253585</v>
      </c>
      <c r="K108">
        <v>-45.311252706087203</v>
      </c>
      <c r="L108">
        <v>8.6946382016520101</v>
      </c>
      <c r="M108">
        <v>57</v>
      </c>
      <c r="N108">
        <v>95.446289769343807</v>
      </c>
      <c r="O108">
        <v>71.298193723412297</v>
      </c>
      <c r="P108">
        <v>149236.23553674601</v>
      </c>
      <c r="Q108">
        <v>186319.111929873</v>
      </c>
      <c r="R108">
        <v>128.08617560856399</v>
      </c>
      <c r="S108">
        <v>671.12846141027103</v>
      </c>
      <c r="T108">
        <v>0.70198701240202699</v>
      </c>
      <c r="U108">
        <v>0.218532338935675</v>
      </c>
      <c r="V108">
        <v>0.333856260557371</v>
      </c>
      <c r="W108">
        <v>5.95612617588177E-2</v>
      </c>
      <c r="X108">
        <v>0.38805013874813499</v>
      </c>
      <c r="Y108" s="1">
        <v>0</v>
      </c>
      <c r="Z108" s="1">
        <v>0</v>
      </c>
      <c r="AA108">
        <v>3.6311860954614002E-4</v>
      </c>
      <c r="AB108">
        <v>7.7314933572779597E-3</v>
      </c>
      <c r="AC108">
        <v>5.3507842928715897E-3</v>
      </c>
      <c r="AD108">
        <v>2.3705352224990501E-4</v>
      </c>
      <c r="AE108" s="3">
        <v>1.06382793741657E-3</v>
      </c>
      <c r="AF108" s="3">
        <v>2.5438752907888701E-3</v>
      </c>
      <c r="AG108">
        <v>8.5094808137983302E-4</v>
      </c>
      <c r="AH108">
        <v>4.0264578717538297</v>
      </c>
      <c r="AI108">
        <v>0.20870916848891899</v>
      </c>
      <c r="AJ108">
        <v>531.76492003173496</v>
      </c>
      <c r="AK108">
        <v>57</v>
      </c>
      <c r="AL108">
        <v>7564038598.1800003</v>
      </c>
      <c r="AM108">
        <v>50685</v>
      </c>
    </row>
    <row r="109" spans="1:39" x14ac:dyDescent="0.25">
      <c r="A109" t="s">
        <v>37</v>
      </c>
      <c r="B109">
        <v>11.4447928575857</v>
      </c>
      <c r="C109">
        <v>1.0470982533890699E-2</v>
      </c>
      <c r="D109">
        <v>11.8662172880884</v>
      </c>
      <c r="E109">
        <v>-30.492290402100402</v>
      </c>
      <c r="F109" s="1">
        <v>0</v>
      </c>
      <c r="G109" s="1">
        <v>0</v>
      </c>
      <c r="H109">
        <v>3.3689698952810301</v>
      </c>
      <c r="I109">
        <v>-18.298508062052999</v>
      </c>
      <c r="J109">
        <v>-18.410754278029</v>
      </c>
      <c r="K109">
        <v>-54.764450767118703</v>
      </c>
      <c r="L109">
        <v>8.4365259275633697</v>
      </c>
      <c r="M109">
        <v>58</v>
      </c>
      <c r="N109">
        <v>95.358811100134204</v>
      </c>
      <c r="O109">
        <v>69.853169837575393</v>
      </c>
      <c r="P109">
        <v>149028.45363191099</v>
      </c>
      <c r="Q109">
        <v>186423.54196363399</v>
      </c>
      <c r="R109">
        <v>128.31746322279699</v>
      </c>
      <c r="S109">
        <v>677.81604044842004</v>
      </c>
      <c r="T109">
        <v>0.687927517947858</v>
      </c>
      <c r="U109">
        <v>0.24499303060286901</v>
      </c>
      <c r="V109">
        <v>0.23462883867793699</v>
      </c>
      <c r="W109">
        <v>7.0160803031180996E-2</v>
      </c>
      <c r="X109">
        <v>0.45021732768801098</v>
      </c>
      <c r="Y109" s="1">
        <v>0</v>
      </c>
      <c r="Z109" s="1">
        <v>0</v>
      </c>
      <c r="AA109">
        <v>3.7050831310264101E-4</v>
      </c>
      <c r="AB109">
        <v>8.1068541172268308E-3</v>
      </c>
      <c r="AC109">
        <v>5.6621401076560399E-3</v>
      </c>
      <c r="AD109">
        <v>1.10915677378212E-4</v>
      </c>
      <c r="AE109" s="3">
        <v>1.17008670220498E-3</v>
      </c>
      <c r="AF109" s="3">
        <v>2.8774244682919499E-3</v>
      </c>
      <c r="AG109">
        <v>7.12626921680625E-4</v>
      </c>
      <c r="AH109">
        <v>4.3442719233930296</v>
      </c>
      <c r="AI109">
        <v>0.24408945501985499</v>
      </c>
      <c r="AJ109">
        <v>643.95440566968205</v>
      </c>
      <c r="AK109">
        <v>58</v>
      </c>
      <c r="AL109">
        <v>8611609193.1200008</v>
      </c>
      <c r="AM109">
        <v>57785</v>
      </c>
    </row>
    <row r="110" spans="1:39" x14ac:dyDescent="0.25">
      <c r="A110" t="s">
        <v>37</v>
      </c>
      <c r="B110">
        <v>13.430801580705999</v>
      </c>
      <c r="C110">
        <v>1.08029279252638E-2</v>
      </c>
      <c r="D110">
        <v>12.2203455934155</v>
      </c>
      <c r="E110">
        <v>-28.786039853982899</v>
      </c>
      <c r="F110" s="1">
        <v>0</v>
      </c>
      <c r="G110" s="1">
        <v>0</v>
      </c>
      <c r="H110">
        <v>3.3797428064753601</v>
      </c>
      <c r="I110">
        <v>-18.7273940417581</v>
      </c>
      <c r="J110">
        <v>-18.6079541997284</v>
      </c>
      <c r="K110">
        <v>-61.690837665317503</v>
      </c>
      <c r="L110">
        <v>8.0305753899323502</v>
      </c>
      <c r="M110">
        <v>59</v>
      </c>
      <c r="N110">
        <v>95.275877629488306</v>
      </c>
      <c r="O110">
        <v>68.4905792696687</v>
      </c>
      <c r="P110">
        <v>148893.206463365</v>
      </c>
      <c r="Q110">
        <v>186567.60550197199</v>
      </c>
      <c r="R110">
        <v>127.914337078115</v>
      </c>
      <c r="S110">
        <v>682.74308983535104</v>
      </c>
      <c r="T110">
        <v>0.67979839362686501</v>
      </c>
      <c r="U110">
        <v>0.253602688104486</v>
      </c>
      <c r="V110">
        <v>0.18964554028262401</v>
      </c>
      <c r="W110">
        <v>7.4627858176697301E-2</v>
      </c>
      <c r="X110">
        <v>0.48212391343619099</v>
      </c>
      <c r="Y110" s="1">
        <v>0</v>
      </c>
      <c r="Z110" s="1">
        <v>0</v>
      </c>
      <c r="AA110">
        <v>3.7838674736440201E-4</v>
      </c>
      <c r="AB110">
        <v>8.5063080345862494E-3</v>
      </c>
      <c r="AC110">
        <v>5.9763657723443204E-3</v>
      </c>
      <c r="AD110">
        <v>2.9495635769797402E-5</v>
      </c>
      <c r="AE110" s="3">
        <v>1.2759780736707499E-3</v>
      </c>
      <c r="AF110" s="3">
        <v>3.1634085424859099E-3</v>
      </c>
      <c r="AG110">
        <v>6.1278131078197704E-4</v>
      </c>
      <c r="AH110">
        <v>4.6249947162084801</v>
      </c>
      <c r="AI110">
        <v>0.25324405696665803</v>
      </c>
      <c r="AJ110">
        <v>754.68693331314705</v>
      </c>
      <c r="AK110">
        <v>59</v>
      </c>
      <c r="AL110">
        <v>10270355595.43</v>
      </c>
      <c r="AM110">
        <v>68978</v>
      </c>
    </row>
    <row r="111" spans="1:39" x14ac:dyDescent="0.25">
      <c r="A111" t="s">
        <v>37</v>
      </c>
      <c r="B111">
        <v>13.001265461502699</v>
      </c>
      <c r="C111">
        <v>1.11733890813355E-2</v>
      </c>
      <c r="D111">
        <v>12.6140231069883</v>
      </c>
      <c r="E111">
        <v>-27.668499388862401</v>
      </c>
      <c r="F111" s="1">
        <v>0</v>
      </c>
      <c r="G111" s="1">
        <v>0</v>
      </c>
      <c r="H111">
        <v>3.3656620634282799</v>
      </c>
      <c r="I111">
        <v>-19.4436342187043</v>
      </c>
      <c r="J111">
        <v>-19.1594805105826</v>
      </c>
      <c r="K111">
        <v>-68.729314214710897</v>
      </c>
      <c r="L111">
        <v>7.2478793189906598</v>
      </c>
      <c r="M111">
        <v>60</v>
      </c>
      <c r="N111">
        <v>95.210406229266894</v>
      </c>
      <c r="O111">
        <v>66.765383983046902</v>
      </c>
      <c r="P111">
        <v>149239.335382586</v>
      </c>
      <c r="Q111">
        <v>187057.86765564201</v>
      </c>
      <c r="R111">
        <v>127.414980985467</v>
      </c>
      <c r="S111">
        <v>688.39156725842201</v>
      </c>
      <c r="T111">
        <v>0.67371129089047899</v>
      </c>
      <c r="U111">
        <v>0.25566087676666999</v>
      </c>
      <c r="V111">
        <v>0.169788103926547</v>
      </c>
      <c r="W111">
        <v>7.9563271504032904E-2</v>
      </c>
      <c r="X111">
        <v>0.49498774780274801</v>
      </c>
      <c r="Y111" s="1">
        <v>0</v>
      </c>
      <c r="Z111" s="1">
        <v>0</v>
      </c>
      <c r="AA111">
        <v>3.8862078806715998E-4</v>
      </c>
      <c r="AB111">
        <v>8.8978129634135605E-3</v>
      </c>
      <c r="AC111">
        <v>6.2505195666993198E-3</v>
      </c>
      <c r="AD111" s="1">
        <v>0</v>
      </c>
      <c r="AE111" s="3">
        <v>1.36914097261649E-3</v>
      </c>
      <c r="AF111" s="3">
        <v>3.3964014936192399E-3</v>
      </c>
      <c r="AG111">
        <v>5.1783250427935403E-4</v>
      </c>
      <c r="AH111">
        <v>5.0176539329443699</v>
      </c>
      <c r="AI111">
        <v>0.28293051061951202</v>
      </c>
      <c r="AJ111">
        <v>823.55015708928704</v>
      </c>
      <c r="AK111">
        <v>60</v>
      </c>
      <c r="AL111">
        <v>11827217329.07</v>
      </c>
      <c r="AM111">
        <v>79250</v>
      </c>
    </row>
    <row r="112" spans="1:39" x14ac:dyDescent="0.25">
      <c r="A112" t="s">
        <v>37</v>
      </c>
      <c r="B112">
        <v>14.028000688746801</v>
      </c>
      <c r="C112">
        <v>1.14254775195403E-2</v>
      </c>
      <c r="D112">
        <v>12.8809835516325</v>
      </c>
      <c r="E112">
        <v>-24.537021000020399</v>
      </c>
      <c r="F112" s="1">
        <v>0</v>
      </c>
      <c r="G112" s="1">
        <v>0</v>
      </c>
      <c r="H112">
        <v>3.3936030010154798</v>
      </c>
      <c r="I112">
        <v>-21.812635305879802</v>
      </c>
      <c r="J112">
        <v>-21.542811460003598</v>
      </c>
      <c r="K112">
        <v>-75.915174391211394</v>
      </c>
      <c r="L112">
        <v>5.4990633101647104</v>
      </c>
      <c r="M112">
        <v>61</v>
      </c>
      <c r="N112">
        <v>94.798692448246896</v>
      </c>
      <c r="O112">
        <v>64.739145519219605</v>
      </c>
      <c r="P112">
        <v>145527.058421878</v>
      </c>
      <c r="Q112">
        <v>185074.408044504</v>
      </c>
      <c r="R112">
        <v>126.31186588343201</v>
      </c>
      <c r="S112">
        <v>693.60300098606001</v>
      </c>
      <c r="T112">
        <v>0.67645276991792502</v>
      </c>
      <c r="U112">
        <v>0.22841737172746701</v>
      </c>
      <c r="V112">
        <v>0.24241296349892599</v>
      </c>
      <c r="W112">
        <v>7.3148911185035304E-2</v>
      </c>
      <c r="X112">
        <v>0.45602075358857003</v>
      </c>
      <c r="Y112" s="1">
        <v>0</v>
      </c>
      <c r="Z112" s="1">
        <v>0</v>
      </c>
      <c r="AA112">
        <v>4.12923478751754E-4</v>
      </c>
      <c r="AB112">
        <v>9.1559000764852502E-3</v>
      </c>
      <c r="AC112">
        <v>6.4575228209054003E-3</v>
      </c>
      <c r="AD112" s="1">
        <v>0</v>
      </c>
      <c r="AE112" s="3">
        <v>1.4290639866420499E-3</v>
      </c>
      <c r="AF112" s="3">
        <v>2.0653689927163299E-3</v>
      </c>
      <c r="AG112">
        <v>4.2760680352899098E-4</v>
      </c>
      <c r="AH112">
        <v>5.4162017803628997</v>
      </c>
      <c r="AI112">
        <v>0.31640267047883103</v>
      </c>
      <c r="AJ112">
        <v>1079.9035253909799</v>
      </c>
      <c r="AK112">
        <v>61</v>
      </c>
      <c r="AL112">
        <v>13633120360.02</v>
      </c>
      <c r="AM112">
        <v>93681</v>
      </c>
    </row>
    <row r="113" spans="1:39" x14ac:dyDescent="0.25">
      <c r="A113" t="s">
        <v>37</v>
      </c>
      <c r="B113">
        <v>13.733437499703401</v>
      </c>
      <c r="C113">
        <v>1.1413755167559899E-2</v>
      </c>
      <c r="D113">
        <v>12.868586229738799</v>
      </c>
      <c r="E113">
        <v>-23.7451157394005</v>
      </c>
      <c r="F113" s="1">
        <v>0</v>
      </c>
      <c r="G113" s="1">
        <v>0</v>
      </c>
      <c r="H113">
        <v>3.3899774745629601</v>
      </c>
      <c r="I113">
        <v>-22.311343892291902</v>
      </c>
      <c r="J113">
        <v>-22.017949619746101</v>
      </c>
      <c r="K113">
        <v>-79.888053623451498</v>
      </c>
      <c r="L113">
        <v>5.0739060838849603</v>
      </c>
      <c r="M113">
        <v>62</v>
      </c>
      <c r="N113">
        <v>94.816263092398103</v>
      </c>
      <c r="O113">
        <v>63.727542830799003</v>
      </c>
      <c r="P113">
        <v>145162.187691108</v>
      </c>
      <c r="Q113">
        <v>184952.37247639601</v>
      </c>
      <c r="R113">
        <v>125.96648881953899</v>
      </c>
      <c r="S113">
        <v>696.752070661988</v>
      </c>
      <c r="T113">
        <v>0.68074916320387802</v>
      </c>
      <c r="U113">
        <v>0.20880349544106699</v>
      </c>
      <c r="V113">
        <v>0.29500983952100501</v>
      </c>
      <c r="W113">
        <v>6.6257914970019205E-2</v>
      </c>
      <c r="X113">
        <v>0.42992875006790798</v>
      </c>
      <c r="Y113" s="1">
        <v>0</v>
      </c>
      <c r="Z113" s="1">
        <v>0</v>
      </c>
      <c r="AA113">
        <v>4.2056840601428297E-4</v>
      </c>
      <c r="AB113">
        <v>9.1539145645788307E-3</v>
      </c>
      <c r="AC113">
        <v>6.4681197112419096E-3</v>
      </c>
      <c r="AD113" s="1">
        <v>0</v>
      </c>
      <c r="AE113" s="3">
        <v>1.4691607025182701E-3</v>
      </c>
      <c r="AF113" s="3">
        <v>2.13722814745214E-3</v>
      </c>
      <c r="AG113">
        <v>3.7014556349424503E-4</v>
      </c>
      <c r="AH113">
        <v>5.60343888785515</v>
      </c>
      <c r="AI113">
        <v>0.33348524497193099</v>
      </c>
      <c r="AJ113">
        <v>1133.52128878134</v>
      </c>
      <c r="AK113">
        <v>62</v>
      </c>
      <c r="AL113">
        <v>15271352469.48</v>
      </c>
      <c r="AM113">
        <v>105202</v>
      </c>
    </row>
    <row r="114" spans="1:39" x14ac:dyDescent="0.25">
      <c r="A114" t="s">
        <v>37</v>
      </c>
      <c r="B114">
        <v>12.969281521294899</v>
      </c>
      <c r="C114">
        <v>1.1293285781187899E-2</v>
      </c>
      <c r="D114">
        <v>12.741086507042599</v>
      </c>
      <c r="E114">
        <v>-22.800439369376299</v>
      </c>
      <c r="F114" s="1">
        <v>0</v>
      </c>
      <c r="G114" s="1">
        <v>0</v>
      </c>
      <c r="H114">
        <v>3.3901858199915602</v>
      </c>
      <c r="I114">
        <v>-22.8228220478887</v>
      </c>
      <c r="J114">
        <v>-22.543342713202801</v>
      </c>
      <c r="K114">
        <v>-83.494778503422594</v>
      </c>
      <c r="L114">
        <v>4.5754148709307101</v>
      </c>
      <c r="M114">
        <v>63</v>
      </c>
      <c r="N114">
        <v>94.894548569155106</v>
      </c>
      <c r="O114">
        <v>62.882224132079301</v>
      </c>
      <c r="P114">
        <v>145125.45891912299</v>
      </c>
      <c r="Q114">
        <v>184590.818878302</v>
      </c>
      <c r="R114">
        <v>125.734447804173</v>
      </c>
      <c r="S114">
        <v>699.52760824840902</v>
      </c>
      <c r="T114">
        <v>0.68602498064557105</v>
      </c>
      <c r="U114">
        <v>0.18532323469848</v>
      </c>
      <c r="V114">
        <v>0.36618674656278599</v>
      </c>
      <c r="W114">
        <v>5.9456288361609502E-2</v>
      </c>
      <c r="X114">
        <v>0.38903373037712202</v>
      </c>
      <c r="Y114" s="1">
        <v>0</v>
      </c>
      <c r="Z114" s="1">
        <v>0</v>
      </c>
      <c r="AA114">
        <v>4.2634789087515499E-4</v>
      </c>
      <c r="AB114">
        <v>9.0610479791101706E-3</v>
      </c>
      <c r="AC114">
        <v>6.4045135429552803E-3</v>
      </c>
      <c r="AD114" s="1">
        <v>0</v>
      </c>
      <c r="AE114" s="3">
        <v>1.4951014389441501E-3</v>
      </c>
      <c r="AF114" s="3">
        <v>2.1897802872429101E-3</v>
      </c>
      <c r="AG114">
        <v>3.1081088971595598E-4</v>
      </c>
      <c r="AH114">
        <v>5.7618528697411904</v>
      </c>
      <c r="AI114">
        <v>0.351673392353337</v>
      </c>
      <c r="AJ114">
        <v>1187.9773751739599</v>
      </c>
      <c r="AK114">
        <v>63</v>
      </c>
      <c r="AL114">
        <v>17285458035.48</v>
      </c>
      <c r="AM114">
        <v>119107</v>
      </c>
    </row>
    <row r="115" spans="1:39" x14ac:dyDescent="0.25">
      <c r="A115" t="s">
        <v>37</v>
      </c>
      <c r="B115">
        <v>12.542216612197601</v>
      </c>
      <c r="C115">
        <v>1.1331676638294E-2</v>
      </c>
      <c r="D115">
        <v>12.781736326905</v>
      </c>
      <c r="E115">
        <v>-21.425439184864899</v>
      </c>
      <c r="F115" s="1">
        <v>0</v>
      </c>
      <c r="G115" s="1">
        <v>0</v>
      </c>
      <c r="H115">
        <v>3.39164281458768</v>
      </c>
      <c r="I115">
        <v>-24.151735723217701</v>
      </c>
      <c r="J115">
        <v>-23.848390884276899</v>
      </c>
      <c r="K115">
        <v>-87.7220162438622</v>
      </c>
      <c r="L115">
        <v>3.34880225931574</v>
      </c>
      <c r="M115">
        <v>64</v>
      </c>
      <c r="N115">
        <v>94.958038151782404</v>
      </c>
      <c r="O115">
        <v>61.9688372428337</v>
      </c>
      <c r="P115">
        <v>144589.06292846001</v>
      </c>
      <c r="Q115">
        <v>183708.781567517</v>
      </c>
      <c r="R115">
        <v>125.468833927765</v>
      </c>
      <c r="S115">
        <v>701.705719186338</v>
      </c>
      <c r="T115">
        <v>0.69175696176894796</v>
      </c>
      <c r="U115">
        <v>0.163636939235107</v>
      </c>
      <c r="V115">
        <v>0.42807794647168301</v>
      </c>
      <c r="W115">
        <v>5.3654823728217699E-2</v>
      </c>
      <c r="X115">
        <v>0.35463029056499101</v>
      </c>
      <c r="Y115" s="1">
        <v>0</v>
      </c>
      <c r="Z115" s="1">
        <v>0</v>
      </c>
      <c r="AA115">
        <v>4.33249690713072E-4</v>
      </c>
      <c r="AB115">
        <v>9.1180769491530696E-3</v>
      </c>
      <c r="AC115">
        <v>6.4673450566518301E-3</v>
      </c>
      <c r="AD115" s="1">
        <v>0</v>
      </c>
      <c r="AE115" s="3">
        <v>1.5258431664951801E-3</v>
      </c>
      <c r="AF115" s="3">
        <v>2.2572342149857301E-3</v>
      </c>
      <c r="AG115">
        <v>2.54533710441945E-4</v>
      </c>
      <c r="AH115">
        <v>5.9305484935041903</v>
      </c>
      <c r="AI115">
        <v>0.369092344492294</v>
      </c>
      <c r="AJ115">
        <v>1247.0411437724499</v>
      </c>
      <c r="AK115">
        <v>64</v>
      </c>
      <c r="AL115">
        <v>18695365836.650002</v>
      </c>
      <c r="AM115">
        <v>129300</v>
      </c>
    </row>
    <row r="116" spans="1:39" x14ac:dyDescent="0.25">
      <c r="A116" t="s">
        <v>37</v>
      </c>
      <c r="B116">
        <v>12.601433409983199</v>
      </c>
      <c r="C116">
        <v>1.1356863020922699E-2</v>
      </c>
      <c r="D116">
        <v>12.808395275080899</v>
      </c>
      <c r="E116">
        <v>-20.121789256449301</v>
      </c>
      <c r="F116" s="1">
        <v>0</v>
      </c>
      <c r="G116" s="1">
        <v>0</v>
      </c>
      <c r="H116">
        <v>3.3900913704437099</v>
      </c>
      <c r="I116">
        <v>-25.408903786805201</v>
      </c>
      <c r="J116">
        <v>-25.071829452776001</v>
      </c>
      <c r="K116">
        <v>-91.565396187122403</v>
      </c>
      <c r="L116">
        <v>2.1049856069148798</v>
      </c>
      <c r="M116">
        <v>65</v>
      </c>
      <c r="N116">
        <v>94.982348144447997</v>
      </c>
      <c r="O116">
        <v>60.940781478407303</v>
      </c>
      <c r="P116">
        <v>144545.734639423</v>
      </c>
      <c r="Q116">
        <v>183758.30222824201</v>
      </c>
      <c r="R116">
        <v>124.910673415608</v>
      </c>
      <c r="S116">
        <v>703.57826882238999</v>
      </c>
      <c r="T116">
        <v>0.69748747908698605</v>
      </c>
      <c r="U116">
        <v>0.141576996029638</v>
      </c>
      <c r="V116">
        <v>0.49535451687019499</v>
      </c>
      <c r="W116">
        <v>4.7721976178117798E-2</v>
      </c>
      <c r="X116">
        <v>0.31534651092204802</v>
      </c>
      <c r="Y116" s="1">
        <v>0</v>
      </c>
      <c r="Z116" s="1">
        <v>0</v>
      </c>
      <c r="AA116">
        <v>4.4092520837563001E-4</v>
      </c>
      <c r="AB116">
        <v>9.1570002814872504E-3</v>
      </c>
      <c r="AC116">
        <v>6.5244834263900302E-3</v>
      </c>
      <c r="AD116" s="1">
        <v>0</v>
      </c>
      <c r="AE116" s="3">
        <v>1.54565804782632E-3</v>
      </c>
      <c r="AF116" s="3">
        <v>2.2947019744327399E-3</v>
      </c>
      <c r="AG116">
        <v>2.13297566690448E-4</v>
      </c>
      <c r="AH116">
        <v>6.1218738209118797</v>
      </c>
      <c r="AI116">
        <v>0.389629750435528</v>
      </c>
      <c r="AJ116">
        <v>1308.8084237467399</v>
      </c>
      <c r="AK116">
        <v>65</v>
      </c>
      <c r="AL116">
        <v>19213886322.68</v>
      </c>
      <c r="AM116">
        <v>132926</v>
      </c>
    </row>
    <row r="117" spans="1:39" x14ac:dyDescent="0.25">
      <c r="A117" t="s">
        <v>37</v>
      </c>
      <c r="B117">
        <v>12.035597468831</v>
      </c>
      <c r="C117">
        <v>1.14271400483351E-2</v>
      </c>
      <c r="D117">
        <v>12.8827416774645</v>
      </c>
      <c r="E117">
        <v>-19.844797951979601</v>
      </c>
      <c r="F117" s="1">
        <v>0</v>
      </c>
      <c r="G117" s="1">
        <v>0</v>
      </c>
      <c r="H117">
        <v>3.39608726418406</v>
      </c>
      <c r="I117">
        <v>-26.1811609846146</v>
      </c>
      <c r="J117">
        <v>-25.814559730786499</v>
      </c>
      <c r="K117">
        <v>-93.708961584778805</v>
      </c>
      <c r="L117">
        <v>1.4558228629532299</v>
      </c>
      <c r="M117">
        <v>66</v>
      </c>
      <c r="N117">
        <v>94.995742060189102</v>
      </c>
      <c r="O117">
        <v>60.244157504130101</v>
      </c>
      <c r="P117">
        <v>143901.938563509</v>
      </c>
      <c r="Q117">
        <v>182587.536200295</v>
      </c>
      <c r="R117">
        <v>124.139809444476</v>
      </c>
      <c r="S117">
        <v>704.58555013724902</v>
      </c>
      <c r="T117">
        <v>0.70485081081839995</v>
      </c>
      <c r="U117">
        <v>0.11873908181233001</v>
      </c>
      <c r="V117">
        <v>0.56676433825065897</v>
      </c>
      <c r="W117">
        <v>4.0591106698755597E-2</v>
      </c>
      <c r="X117">
        <v>0.27390547323825398</v>
      </c>
      <c r="Y117" s="1">
        <v>0</v>
      </c>
      <c r="Z117" s="1">
        <v>0</v>
      </c>
      <c r="AA117">
        <v>4.4847257951765701E-4</v>
      </c>
      <c r="AB117">
        <v>9.2254060461681702E-3</v>
      </c>
      <c r="AC117">
        <v>6.5741065762004698E-3</v>
      </c>
      <c r="AD117" s="1">
        <v>0</v>
      </c>
      <c r="AE117" s="3">
        <v>1.5693021316958199E-3</v>
      </c>
      <c r="AF117" s="3">
        <v>2.3241755842904502E-3</v>
      </c>
      <c r="AG117">
        <v>1.8397432199084799E-4</v>
      </c>
      <c r="AH117">
        <v>6.2090366173184401</v>
      </c>
      <c r="AI117">
        <v>0.40407511330052298</v>
      </c>
      <c r="AJ117">
        <v>1364.1588441321501</v>
      </c>
      <c r="AK117">
        <v>66</v>
      </c>
      <c r="AL117">
        <v>18846117383.970001</v>
      </c>
      <c r="AM117">
        <v>130965</v>
      </c>
    </row>
    <row r="118" spans="1:39" x14ac:dyDescent="0.25">
      <c r="A118" t="s">
        <v>37</v>
      </c>
      <c r="B118">
        <v>11.9882469864996</v>
      </c>
      <c r="C118">
        <v>1.1463429270269301E-2</v>
      </c>
      <c r="D118">
        <v>12.9211094633225</v>
      </c>
      <c r="E118">
        <v>-20.347521105717</v>
      </c>
      <c r="F118" s="1">
        <v>0</v>
      </c>
      <c r="G118" s="1">
        <v>0</v>
      </c>
      <c r="H118">
        <v>3.4067140820523898</v>
      </c>
      <c r="I118">
        <v>-26.439739570852101</v>
      </c>
      <c r="J118">
        <v>-26.056457044045299</v>
      </c>
      <c r="K118">
        <v>-94.4426946140117</v>
      </c>
      <c r="L118">
        <v>1.2753657813933501</v>
      </c>
      <c r="M118">
        <v>67</v>
      </c>
      <c r="N118">
        <v>95.015377819786906</v>
      </c>
      <c r="O118">
        <v>59.762884651551097</v>
      </c>
      <c r="P118">
        <v>143500.59655558001</v>
      </c>
      <c r="Q118">
        <v>181841.66285908301</v>
      </c>
      <c r="R118">
        <v>123.499400636934</v>
      </c>
      <c r="S118">
        <v>705.06654856861496</v>
      </c>
      <c r="T118">
        <v>0.71258540067332099</v>
      </c>
      <c r="U118">
        <v>9.0581520266468499E-2</v>
      </c>
      <c r="V118">
        <v>0.66129305393552096</v>
      </c>
      <c r="W118">
        <v>3.0357562245744499E-2</v>
      </c>
      <c r="X118">
        <v>0.21776786355226499</v>
      </c>
      <c r="Y118" s="1">
        <v>0</v>
      </c>
      <c r="Z118" s="1">
        <v>0</v>
      </c>
      <c r="AA118">
        <v>4.56246083662889E-4</v>
      </c>
      <c r="AB118">
        <v>9.2552338937693206E-3</v>
      </c>
      <c r="AC118">
        <v>6.6264875097002901E-3</v>
      </c>
      <c r="AD118" s="1">
        <v>0</v>
      </c>
      <c r="AE118" s="3">
        <v>1.5864638267214001E-3</v>
      </c>
      <c r="AF118" s="3">
        <v>2.3526324669336301E-3</v>
      </c>
      <c r="AG118">
        <v>1.65493517668215E-4</v>
      </c>
      <c r="AH118">
        <v>6.24157323686432</v>
      </c>
      <c r="AI118">
        <v>0.4684643974719</v>
      </c>
      <c r="AJ118">
        <v>1411.1540792793101</v>
      </c>
      <c r="AK118">
        <v>67</v>
      </c>
      <c r="AL118">
        <v>17680421500.419998</v>
      </c>
      <c r="AM118">
        <v>123208</v>
      </c>
    </row>
    <row r="119" spans="1:39" x14ac:dyDescent="0.25">
      <c r="A119" t="s">
        <v>37</v>
      </c>
      <c r="B119">
        <v>12.818289604966999</v>
      </c>
      <c r="C119">
        <v>1.14563408312528E-2</v>
      </c>
      <c r="D119">
        <v>12.9136162322055</v>
      </c>
      <c r="E119">
        <v>-20.226098564564399</v>
      </c>
      <c r="F119" s="1">
        <v>0</v>
      </c>
      <c r="G119" s="1">
        <v>0</v>
      </c>
      <c r="H119">
        <v>3.4188361277224302</v>
      </c>
      <c r="I119">
        <v>-26.469106578213601</v>
      </c>
      <c r="J119">
        <v>-26.015542102998499</v>
      </c>
      <c r="K119">
        <v>-94.237593297465096</v>
      </c>
      <c r="L119">
        <v>1.3627938709332601</v>
      </c>
      <c r="M119">
        <v>68</v>
      </c>
      <c r="N119">
        <v>95.024517223627498</v>
      </c>
      <c r="O119">
        <v>59.317295137384598</v>
      </c>
      <c r="P119">
        <v>142901.12630185901</v>
      </c>
      <c r="Q119">
        <v>181118.85341269799</v>
      </c>
      <c r="R119">
        <v>123.275891915321</v>
      </c>
      <c r="S119">
        <v>704.25555263180502</v>
      </c>
      <c r="T119">
        <v>0.72323725504126801</v>
      </c>
      <c r="U119">
        <v>5.9057925853471999E-2</v>
      </c>
      <c r="V119">
        <v>0.76693737528190298</v>
      </c>
      <c r="W119">
        <v>1.9776414938216899E-2</v>
      </c>
      <c r="X119">
        <v>0.154228283926407</v>
      </c>
      <c r="Y119" s="1">
        <v>0</v>
      </c>
      <c r="Z119" s="1">
        <v>0</v>
      </c>
      <c r="AA119">
        <v>4.6373248478918803E-4</v>
      </c>
      <c r="AB119">
        <v>9.2384026891870405E-3</v>
      </c>
      <c r="AC119">
        <v>6.6256058989316996E-3</v>
      </c>
      <c r="AD119" s="1">
        <v>0</v>
      </c>
      <c r="AE119" s="3">
        <v>1.5967466529307299E-3</v>
      </c>
      <c r="AF119" s="3">
        <v>2.3772504401388798E-3</v>
      </c>
      <c r="AG119">
        <v>1.57481134410571E-4</v>
      </c>
      <c r="AH119">
        <v>6.2502462432575099</v>
      </c>
      <c r="AI119">
        <v>0.42288904946747302</v>
      </c>
      <c r="AJ119">
        <v>1439.2616970154199</v>
      </c>
      <c r="AK119">
        <v>68</v>
      </c>
      <c r="AL119">
        <v>15982061965.6</v>
      </c>
      <c r="AM119">
        <v>111840</v>
      </c>
    </row>
    <row r="120" spans="1:39" x14ac:dyDescent="0.25">
      <c r="A120" t="s">
        <v>37</v>
      </c>
      <c r="B120">
        <v>12.7124523045806</v>
      </c>
      <c r="C120">
        <v>1.13583632868836E-2</v>
      </c>
      <c r="D120">
        <v>12.809983020951799</v>
      </c>
      <c r="E120">
        <v>-20.590122896180201</v>
      </c>
      <c r="F120" s="1">
        <v>0</v>
      </c>
      <c r="G120" s="1">
        <v>0</v>
      </c>
      <c r="H120">
        <v>3.42608162650866</v>
      </c>
      <c r="I120">
        <v>-26.7299254044928</v>
      </c>
      <c r="J120">
        <v>-26.1858344927555</v>
      </c>
      <c r="K120">
        <v>-93.892505283942299</v>
      </c>
      <c r="L120">
        <v>1.1510528442669401</v>
      </c>
      <c r="M120">
        <v>69</v>
      </c>
      <c r="N120">
        <v>95.052286415204605</v>
      </c>
      <c r="O120">
        <v>59.109859067320997</v>
      </c>
      <c r="P120">
        <v>142630.34524501901</v>
      </c>
      <c r="Q120">
        <v>180718.961619799</v>
      </c>
      <c r="R120">
        <v>123.114609265626</v>
      </c>
      <c r="S120">
        <v>703.18479603082301</v>
      </c>
      <c r="T120">
        <v>0.73407331353538596</v>
      </c>
      <c r="U120">
        <v>2.98201032582509E-2</v>
      </c>
      <c r="V120">
        <v>0.86552854814262403</v>
      </c>
      <c r="W120">
        <v>1.0110231083561501E-2</v>
      </c>
      <c r="X120">
        <v>9.4541117515563003E-2</v>
      </c>
      <c r="Y120" s="1">
        <v>0</v>
      </c>
      <c r="Z120" s="1">
        <v>0</v>
      </c>
      <c r="AA120">
        <v>4.7052784559634998E-4</v>
      </c>
      <c r="AB120">
        <v>9.1399103805926297E-3</v>
      </c>
      <c r="AC120">
        <v>6.5663056058555096E-3</v>
      </c>
      <c r="AD120" s="1">
        <v>0</v>
      </c>
      <c r="AE120" s="3">
        <v>1.60000688120797E-3</v>
      </c>
      <c r="AF120" s="3">
        <v>2.3740505601819099E-3</v>
      </c>
      <c r="AG120">
        <v>1.4795419169706699E-4</v>
      </c>
      <c r="AH120">
        <v>6.2008358158363501</v>
      </c>
      <c r="AI120">
        <v>0.42569770639989302</v>
      </c>
      <c r="AJ120">
        <v>1464.68608790701</v>
      </c>
      <c r="AK120">
        <v>69</v>
      </c>
      <c r="AL120">
        <v>14360878941.34</v>
      </c>
      <c r="AM120">
        <v>100686</v>
      </c>
    </row>
    <row r="121" spans="1:39" x14ac:dyDescent="0.25">
      <c r="A121" t="s">
        <v>37</v>
      </c>
      <c r="B121">
        <v>12.1957454158823</v>
      </c>
      <c r="C121">
        <v>1.11167601254916E-2</v>
      </c>
      <c r="D121">
        <v>12.553950262276899</v>
      </c>
      <c r="E121">
        <v>-20.6203274209748</v>
      </c>
      <c r="F121" s="1">
        <v>0</v>
      </c>
      <c r="G121" s="1">
        <v>0</v>
      </c>
      <c r="H121">
        <v>3.4428541222816</v>
      </c>
      <c r="I121">
        <v>-27.409774718150501</v>
      </c>
      <c r="J121">
        <v>-26.671535921335099</v>
      </c>
      <c r="K121">
        <v>-93.7788784880035</v>
      </c>
      <c r="L121">
        <v>0.63491628192989602</v>
      </c>
      <c r="M121">
        <v>70</v>
      </c>
      <c r="N121">
        <v>95.091266415689404</v>
      </c>
      <c r="O121">
        <v>59.064628296303702</v>
      </c>
      <c r="P121">
        <v>141787.389645127</v>
      </c>
      <c r="Q121">
        <v>179155.202080449</v>
      </c>
      <c r="R121">
        <v>122.934693726125</v>
      </c>
      <c r="S121">
        <v>701.877047992185</v>
      </c>
      <c r="T121">
        <v>0.74531123867613003</v>
      </c>
      <c r="U121">
        <v>7.9759808912926392E-3</v>
      </c>
      <c r="V121">
        <v>0.94548778408112299</v>
      </c>
      <c r="W121">
        <v>2.3892142399202102E-3</v>
      </c>
      <c r="X121">
        <v>4.4147020787663999E-2</v>
      </c>
      <c r="Y121" s="1">
        <v>0</v>
      </c>
      <c r="Z121" s="1">
        <v>0</v>
      </c>
      <c r="AA121">
        <v>4.7725712539104301E-4</v>
      </c>
      <c r="AB121">
        <v>8.9099960453532905E-3</v>
      </c>
      <c r="AC121">
        <v>6.3893249956621396E-3</v>
      </c>
      <c r="AD121" s="1">
        <v>0</v>
      </c>
      <c r="AE121" s="3">
        <v>1.58860145410249E-3</v>
      </c>
      <c r="AF121" s="3">
        <v>2.3450223087204901E-3</v>
      </c>
      <c r="AG121">
        <v>1.4091670406301101E-4</v>
      </c>
      <c r="AH121">
        <v>6.1114111650740401</v>
      </c>
      <c r="AI121">
        <v>0.42645959207978401</v>
      </c>
      <c r="AJ121">
        <v>1497.95567916564</v>
      </c>
      <c r="AK121">
        <v>70</v>
      </c>
      <c r="AL121">
        <v>12737470148.77</v>
      </c>
      <c r="AM121">
        <v>89835</v>
      </c>
    </row>
    <row r="122" spans="1:39" x14ac:dyDescent="0.25">
      <c r="A122" t="s">
        <v>37</v>
      </c>
      <c r="B122">
        <v>12.227985224456599</v>
      </c>
      <c r="C122">
        <v>1.0929319645003399E-2</v>
      </c>
      <c r="D122">
        <v>12.3548404690089</v>
      </c>
      <c r="E122">
        <v>-20.615158947132901</v>
      </c>
      <c r="F122" s="1">
        <v>0</v>
      </c>
      <c r="G122" s="1">
        <v>0</v>
      </c>
      <c r="H122">
        <v>3.47178097813942</v>
      </c>
      <c r="I122">
        <v>-27.6863837715484</v>
      </c>
      <c r="J122">
        <v>-26.660311433723901</v>
      </c>
      <c r="K122">
        <v>-92.903755418711796</v>
      </c>
      <c r="L122">
        <v>0.57115387416865704</v>
      </c>
      <c r="M122">
        <v>71</v>
      </c>
      <c r="N122">
        <v>95.108946852077594</v>
      </c>
      <c r="O122">
        <v>59.152491505491298</v>
      </c>
      <c r="P122">
        <v>140695.16521429399</v>
      </c>
      <c r="Q122">
        <v>177443.824439141</v>
      </c>
      <c r="R122">
        <v>122.648417562315</v>
      </c>
      <c r="S122">
        <v>700.14986744718101</v>
      </c>
      <c r="T122">
        <v>0.75092761690851395</v>
      </c>
      <c r="U122">
        <v>3.8816468574668301E-3</v>
      </c>
      <c r="V122">
        <v>0.98111689687977099</v>
      </c>
      <c r="W122">
        <v>1.1956234217335099E-3</v>
      </c>
      <c r="X122">
        <v>1.3805832841028501E-2</v>
      </c>
      <c r="Y122" s="1">
        <v>0</v>
      </c>
      <c r="Z122" s="1">
        <v>0</v>
      </c>
      <c r="AA122">
        <v>4.8408396896493499E-4</v>
      </c>
      <c r="AB122">
        <v>8.7160338277762397E-3</v>
      </c>
      <c r="AC122">
        <v>6.2637516694127697E-3</v>
      </c>
      <c r="AD122" s="1">
        <v>0</v>
      </c>
      <c r="AE122" s="3">
        <v>1.58550660557495E-3</v>
      </c>
      <c r="AF122" s="3">
        <v>2.3367520286384099E-3</v>
      </c>
      <c r="AG122">
        <v>1.4372075333998399E-4</v>
      </c>
      <c r="AH122">
        <v>5.98507006577002</v>
      </c>
      <c r="AI122">
        <v>0.42733424491612398</v>
      </c>
      <c r="AJ122">
        <v>1555.7064110808401</v>
      </c>
      <c r="AK122">
        <v>71</v>
      </c>
      <c r="AL122">
        <v>11003768871.41</v>
      </c>
      <c r="AM122">
        <v>78210</v>
      </c>
    </row>
    <row r="123" spans="1:39" x14ac:dyDescent="0.25">
      <c r="A123" t="s">
        <v>37</v>
      </c>
      <c r="B123">
        <v>11.302314860516599</v>
      </c>
      <c r="C123">
        <v>1.0517576919221E-2</v>
      </c>
      <c r="D123">
        <v>11.916004320239299</v>
      </c>
      <c r="E123">
        <v>-20.437574285013401</v>
      </c>
      <c r="F123" s="1">
        <v>0</v>
      </c>
      <c r="G123" s="1">
        <v>0</v>
      </c>
      <c r="H123">
        <v>3.5130064859553398</v>
      </c>
      <c r="I123">
        <v>-27.649008454939001</v>
      </c>
      <c r="J123">
        <v>-26.355352424431501</v>
      </c>
      <c r="K123">
        <v>-91.396920426724904</v>
      </c>
      <c r="L123">
        <v>0.91220294232601895</v>
      </c>
      <c r="M123">
        <v>72</v>
      </c>
      <c r="N123">
        <v>95.074312185830905</v>
      </c>
      <c r="O123">
        <v>59.458905132692003</v>
      </c>
      <c r="P123">
        <v>139177.012432319</v>
      </c>
      <c r="Q123">
        <v>175734.65126642899</v>
      </c>
      <c r="R123">
        <v>122.19008965244301</v>
      </c>
      <c r="S123">
        <v>697.64994150324299</v>
      </c>
      <c r="T123">
        <v>0.75255574417137605</v>
      </c>
      <c r="U123">
        <v>2.78024083858973E-3</v>
      </c>
      <c r="V123">
        <v>0.99045405316035595</v>
      </c>
      <c r="W123">
        <v>8.7417971154718E-4</v>
      </c>
      <c r="X123">
        <v>5.89152628950657E-3</v>
      </c>
      <c r="Y123" s="1">
        <v>0</v>
      </c>
      <c r="Z123" s="1">
        <v>0</v>
      </c>
      <c r="AA123">
        <v>4.9199633763013996E-4</v>
      </c>
      <c r="AB123">
        <v>8.3308491222103195E-3</v>
      </c>
      <c r="AC123">
        <v>5.9527591882503903E-3</v>
      </c>
      <c r="AD123" s="1">
        <v>0</v>
      </c>
      <c r="AE123" s="3">
        <v>1.55877245225691E-3</v>
      </c>
      <c r="AF123" s="3">
        <v>2.2718156016263802E-3</v>
      </c>
      <c r="AG123">
        <v>1.3596068108413201E-4</v>
      </c>
      <c r="AH123">
        <v>5.7841430222656598</v>
      </c>
      <c r="AI123">
        <v>0.41787691701083302</v>
      </c>
      <c r="AJ123">
        <v>1629.4082087368599</v>
      </c>
      <c r="AK123">
        <v>72</v>
      </c>
      <c r="AL123">
        <v>9315395796.1200008</v>
      </c>
      <c r="AM123">
        <v>66932</v>
      </c>
    </row>
    <row r="124" spans="1:39" x14ac:dyDescent="0.25">
      <c r="A124" t="s">
        <v>37</v>
      </c>
      <c r="B124">
        <v>10.904624315095599</v>
      </c>
      <c r="C124">
        <v>1.0243494519307899E-2</v>
      </c>
      <c r="D124">
        <v>11.622771172906599</v>
      </c>
      <c r="E124">
        <v>-19.857380416592299</v>
      </c>
      <c r="F124" s="1">
        <v>0</v>
      </c>
      <c r="G124" s="1">
        <v>0</v>
      </c>
      <c r="H124">
        <v>3.56546334313696</v>
      </c>
      <c r="I124">
        <v>-27.630338263991099</v>
      </c>
      <c r="J124">
        <v>-26.043501570824699</v>
      </c>
      <c r="K124">
        <v>-90.1670345298553</v>
      </c>
      <c r="L124">
        <v>1.2623537455573699</v>
      </c>
      <c r="M124">
        <v>73</v>
      </c>
      <c r="N124">
        <v>94.992510718649996</v>
      </c>
      <c r="O124">
        <v>59.820827663911601</v>
      </c>
      <c r="P124">
        <v>137511.34152492799</v>
      </c>
      <c r="Q124">
        <v>173896.881899036</v>
      </c>
      <c r="R124">
        <v>121.454480597445</v>
      </c>
      <c r="S124">
        <v>695.95184030521204</v>
      </c>
      <c r="T124">
        <v>0.75456850109270301</v>
      </c>
      <c r="U124">
        <v>2.4724268188899101E-3</v>
      </c>
      <c r="V124">
        <v>0.99341734985175101</v>
      </c>
      <c r="W124">
        <v>8.1839650642725895E-4</v>
      </c>
      <c r="X124">
        <v>3.2918268229317599E-3</v>
      </c>
      <c r="Y124" s="1">
        <v>0</v>
      </c>
      <c r="Z124" s="1">
        <v>0</v>
      </c>
      <c r="AA124">
        <v>5.0293170070935802E-4</v>
      </c>
      <c r="AB124">
        <v>8.0603340903856093E-3</v>
      </c>
      <c r="AC124">
        <v>5.73712887208222E-3</v>
      </c>
      <c r="AD124" s="1">
        <v>0</v>
      </c>
      <c r="AE124" s="3">
        <v>1.54743961547928E-3</v>
      </c>
      <c r="AF124" s="3">
        <v>2.2324902270813799E-3</v>
      </c>
      <c r="AG124">
        <v>1.3278874009198301E-4</v>
      </c>
      <c r="AH124">
        <v>5.5538961338816604</v>
      </c>
      <c r="AI124">
        <v>0.40312181439648498</v>
      </c>
      <c r="AJ124">
        <v>1748.7396610138801</v>
      </c>
      <c r="AK124">
        <v>73</v>
      </c>
      <c r="AL124">
        <v>8003985144.8000002</v>
      </c>
      <c r="AM124">
        <v>58206</v>
      </c>
    </row>
    <row r="125" spans="1:39" x14ac:dyDescent="0.25">
      <c r="A125" t="s">
        <v>37</v>
      </c>
      <c r="B125">
        <v>11.9182103922248</v>
      </c>
      <c r="C125">
        <v>1.00200511374913E-2</v>
      </c>
      <c r="D125">
        <v>11.383053489280201</v>
      </c>
      <c r="E125">
        <v>-19.1253561671369</v>
      </c>
      <c r="F125" s="1">
        <v>0</v>
      </c>
      <c r="G125" s="1">
        <v>0</v>
      </c>
      <c r="H125">
        <v>3.63470917100853</v>
      </c>
      <c r="I125">
        <v>-27.1387504654247</v>
      </c>
      <c r="J125">
        <v>-25.2969263047945</v>
      </c>
      <c r="K125">
        <v>-88.165791767468093</v>
      </c>
      <c r="L125">
        <v>2.12339101301305</v>
      </c>
      <c r="M125">
        <v>74</v>
      </c>
      <c r="N125">
        <v>94.815652047967106</v>
      </c>
      <c r="O125">
        <v>60.167923760405301</v>
      </c>
      <c r="P125">
        <v>135654.42739860801</v>
      </c>
      <c r="Q125">
        <v>171641.28827745299</v>
      </c>
      <c r="R125">
        <v>119.615382751295</v>
      </c>
      <c r="S125">
        <v>694.06706766244702</v>
      </c>
      <c r="T125">
        <v>0.75524804378460697</v>
      </c>
      <c r="U125">
        <v>2.29350350167767E-3</v>
      </c>
      <c r="V125">
        <v>0.99516135131460404</v>
      </c>
      <c r="W125">
        <v>6.7667815685985898E-4</v>
      </c>
      <c r="X125">
        <v>1.8684670268583701E-3</v>
      </c>
      <c r="Y125" s="1">
        <v>0</v>
      </c>
      <c r="Z125" s="1">
        <v>0</v>
      </c>
      <c r="AA125">
        <v>5.17218529427207E-4</v>
      </c>
      <c r="AB125">
        <v>7.8501201640206603E-3</v>
      </c>
      <c r="AC125">
        <v>5.59817677921673E-3</v>
      </c>
      <c r="AD125" s="1">
        <v>0</v>
      </c>
      <c r="AE125" s="3">
        <v>1.5163182011506599E-3</v>
      </c>
      <c r="AF125" s="3">
        <v>2.1799647449221101E-3</v>
      </c>
      <c r="AG125">
        <v>1.3640972794739999E-4</v>
      </c>
      <c r="AH125">
        <v>5.31382054435075</v>
      </c>
      <c r="AI125">
        <v>0.38988222432717801</v>
      </c>
      <c r="AJ125">
        <v>1896.85312133721</v>
      </c>
      <c r="AK125">
        <v>74</v>
      </c>
      <c r="AL125">
        <v>6880256903.2299995</v>
      </c>
      <c r="AM125">
        <v>50719</v>
      </c>
    </row>
    <row r="126" spans="1:39" x14ac:dyDescent="0.25">
      <c r="A126" t="s">
        <v>37</v>
      </c>
      <c r="B126">
        <v>10.050001582525001</v>
      </c>
      <c r="C126">
        <v>9.8904040935296495E-3</v>
      </c>
      <c r="D126">
        <v>11.2436906185503</v>
      </c>
      <c r="E126">
        <v>-17.142458698921899</v>
      </c>
      <c r="F126" s="1">
        <v>0</v>
      </c>
      <c r="G126" s="1">
        <v>0</v>
      </c>
      <c r="H126">
        <v>3.7170762442910998</v>
      </c>
      <c r="I126">
        <v>-26.173842321230001</v>
      </c>
      <c r="J126">
        <v>-24.337027775188702</v>
      </c>
      <c r="K126">
        <v>-84.960052468117595</v>
      </c>
      <c r="L126">
        <v>3.3515508809344401</v>
      </c>
      <c r="M126">
        <v>75</v>
      </c>
      <c r="N126">
        <v>94.628687364333999</v>
      </c>
      <c r="O126">
        <v>60.422305466372102</v>
      </c>
      <c r="P126">
        <v>134358.75668030101</v>
      </c>
      <c r="Q126">
        <v>171330.20541147399</v>
      </c>
      <c r="R126">
        <v>116.261742603332</v>
      </c>
      <c r="S126">
        <v>690.51879443475195</v>
      </c>
      <c r="T126">
        <v>0.75882098754324401</v>
      </c>
      <c r="U126">
        <v>2.2636921386701698E-3</v>
      </c>
      <c r="V126">
        <v>0.99578728885625001</v>
      </c>
      <c r="W126">
        <v>3.68454232523241E-4</v>
      </c>
      <c r="X126">
        <v>1.5805647725563199E-3</v>
      </c>
      <c r="Y126" s="1">
        <v>0</v>
      </c>
      <c r="Z126" s="1">
        <v>0</v>
      </c>
      <c r="AA126">
        <v>5.3379698584827195E-4</v>
      </c>
      <c r="AB126">
        <v>7.7227282900305203E-3</v>
      </c>
      <c r="AC126">
        <v>5.5204730489580196E-3</v>
      </c>
      <c r="AD126" s="1">
        <v>0</v>
      </c>
      <c r="AE126" s="3">
        <v>1.4745014849785901E-3</v>
      </c>
      <c r="AF126" s="3">
        <v>2.1255404112208299E-3</v>
      </c>
      <c r="AG126">
        <v>1.5937256191928499E-4</v>
      </c>
      <c r="AH126">
        <v>5.11276214346461</v>
      </c>
      <c r="AI126">
        <v>0.37999211260263399</v>
      </c>
      <c r="AJ126">
        <v>2023.89666770897</v>
      </c>
      <c r="AK126">
        <v>75</v>
      </c>
      <c r="AL126">
        <v>6043859951.75</v>
      </c>
      <c r="AM126">
        <v>44983</v>
      </c>
    </row>
    <row r="127" spans="1:39" x14ac:dyDescent="0.25">
      <c r="A127" t="s">
        <v>37</v>
      </c>
      <c r="B127">
        <v>10.398718157080401</v>
      </c>
      <c r="C127">
        <v>9.8348283076676295E-3</v>
      </c>
      <c r="D127">
        <v>11.1838884539328</v>
      </c>
      <c r="E127">
        <v>-16.094224078014999</v>
      </c>
      <c r="F127" s="1">
        <v>0</v>
      </c>
      <c r="G127" s="1">
        <v>0</v>
      </c>
      <c r="H127">
        <v>3.8117823897566101</v>
      </c>
      <c r="I127">
        <v>-24.295437141404001</v>
      </c>
      <c r="J127">
        <v>-22.262318269871798</v>
      </c>
      <c r="K127">
        <v>-79.211214663645194</v>
      </c>
      <c r="L127">
        <v>5.4909798917023203</v>
      </c>
      <c r="M127">
        <v>76</v>
      </c>
      <c r="N127">
        <v>94.4230936514939</v>
      </c>
      <c r="O127">
        <v>61.321978715851102</v>
      </c>
      <c r="P127">
        <v>133047.876210491</v>
      </c>
      <c r="Q127">
        <v>170454.05650912799</v>
      </c>
      <c r="R127">
        <v>111.640711327066</v>
      </c>
      <c r="S127">
        <v>686.05152955002904</v>
      </c>
      <c r="T127">
        <v>0.76140824614701996</v>
      </c>
      <c r="U127">
        <v>1.9902380493741199E-3</v>
      </c>
      <c r="V127">
        <v>0.99613859107129499</v>
      </c>
      <c r="W127">
        <v>3.2088573619782999E-4</v>
      </c>
      <c r="X127">
        <v>1.55028514313206E-3</v>
      </c>
      <c r="Y127" s="1">
        <v>0</v>
      </c>
      <c r="Z127" s="1">
        <v>0</v>
      </c>
      <c r="AA127">
        <v>5.4842525125254498E-4</v>
      </c>
      <c r="AB127">
        <v>7.6526750732269196E-3</v>
      </c>
      <c r="AC127">
        <v>5.46353363908305E-3</v>
      </c>
      <c r="AD127" s="1">
        <v>0</v>
      </c>
      <c r="AE127" s="3">
        <v>1.4338029282214501E-3</v>
      </c>
      <c r="AF127" s="3">
        <v>2.0608201156175998E-3</v>
      </c>
      <c r="AG127">
        <v>1.9991709930538201E-4</v>
      </c>
      <c r="AH127">
        <v>4.7425495213521396</v>
      </c>
      <c r="AI127">
        <v>0.35543458367765801</v>
      </c>
      <c r="AJ127">
        <v>2109.5277076889101</v>
      </c>
      <c r="AK127">
        <v>76</v>
      </c>
      <c r="AL127">
        <v>5270292472.4499998</v>
      </c>
      <c r="AM127">
        <v>39612</v>
      </c>
    </row>
    <row r="128" spans="1:39" x14ac:dyDescent="0.25">
      <c r="A128" t="s">
        <v>37</v>
      </c>
      <c r="B128">
        <v>10.137655448669801</v>
      </c>
      <c r="C128">
        <v>9.7861707402268905E-3</v>
      </c>
      <c r="D128">
        <v>11.1315002956936</v>
      </c>
      <c r="E128">
        <v>-15.7256365253692</v>
      </c>
      <c r="F128" s="1">
        <v>0</v>
      </c>
      <c r="G128" s="1">
        <v>0</v>
      </c>
      <c r="H128">
        <v>3.8937950613654499</v>
      </c>
      <c r="I128">
        <v>-22.5342219623533</v>
      </c>
      <c r="J128">
        <v>-20.266643114845301</v>
      </c>
      <c r="K128">
        <v>-74.318155077466599</v>
      </c>
      <c r="L128">
        <v>7.4834316345168403</v>
      </c>
      <c r="M128">
        <v>77</v>
      </c>
      <c r="N128">
        <v>94.223197114838698</v>
      </c>
      <c r="O128">
        <v>61.988901981127</v>
      </c>
      <c r="P128">
        <v>131945.96321606799</v>
      </c>
      <c r="Q128">
        <v>169914.73917790601</v>
      </c>
      <c r="R128">
        <v>107.177740750197</v>
      </c>
      <c r="S128">
        <v>682.80261257242103</v>
      </c>
      <c r="T128">
        <v>0.76345171107975696</v>
      </c>
      <c r="U128">
        <v>1.0204457969381999E-3</v>
      </c>
      <c r="V128">
        <v>0.99712921187637604</v>
      </c>
      <c r="W128">
        <v>3.64052175225929E-4</v>
      </c>
      <c r="X128">
        <v>1.4862901514588701E-3</v>
      </c>
      <c r="Y128" s="1">
        <v>0</v>
      </c>
      <c r="Z128" s="1">
        <v>0</v>
      </c>
      <c r="AA128">
        <v>5.6361172396870605E-4</v>
      </c>
      <c r="AB128">
        <v>7.6019119403800397E-3</v>
      </c>
      <c r="AC128">
        <v>5.4182001590522702E-3</v>
      </c>
      <c r="AD128" s="1">
        <v>0</v>
      </c>
      <c r="AE128" s="3">
        <v>1.3902103133394701E-3</v>
      </c>
      <c r="AF128" s="3">
        <v>1.9906462007063998E-3</v>
      </c>
      <c r="AG128">
        <v>2.3043299340792301E-4</v>
      </c>
      <c r="AH128">
        <v>4.4363044466225201</v>
      </c>
      <c r="AI128">
        <v>0.33478358279329101</v>
      </c>
      <c r="AJ128">
        <v>2205.4315036427502</v>
      </c>
      <c r="AK128">
        <v>77</v>
      </c>
      <c r="AL128">
        <v>4598316818.0799999</v>
      </c>
      <c r="AM128">
        <v>34850</v>
      </c>
    </row>
    <row r="129" spans="1:39" x14ac:dyDescent="0.25">
      <c r="A129" t="s">
        <v>37</v>
      </c>
      <c r="B129">
        <v>10.3106144947148</v>
      </c>
      <c r="C129">
        <v>9.9732954237973306E-3</v>
      </c>
      <c r="D129">
        <v>11.3328170169953</v>
      </c>
      <c r="E129">
        <v>-16.951681312492902</v>
      </c>
      <c r="F129" s="1">
        <v>0</v>
      </c>
      <c r="G129" s="1">
        <v>0</v>
      </c>
      <c r="H129">
        <v>3.9449948965631001</v>
      </c>
      <c r="I129">
        <v>-21.737226985085901</v>
      </c>
      <c r="J129">
        <v>-18.989385433176</v>
      </c>
      <c r="K129">
        <v>-72.756163479757006</v>
      </c>
      <c r="L129">
        <v>8.4224100010031897</v>
      </c>
      <c r="M129">
        <v>78</v>
      </c>
      <c r="N129">
        <v>93.960119761040204</v>
      </c>
      <c r="O129">
        <v>61.739115859314403</v>
      </c>
      <c r="P129">
        <v>131204.320570376</v>
      </c>
      <c r="Q129">
        <v>170902.065036796</v>
      </c>
      <c r="R129">
        <v>104.381124909533</v>
      </c>
      <c r="S129">
        <v>681.28029342433797</v>
      </c>
      <c r="T129">
        <v>0.758018908178275</v>
      </c>
      <c r="U129">
        <v>1.15679735568377E-3</v>
      </c>
      <c r="V129">
        <v>0.99684117558438201</v>
      </c>
      <c r="W129">
        <v>3.51160675078289E-4</v>
      </c>
      <c r="X129">
        <v>1.6508663848552999E-3</v>
      </c>
      <c r="Y129" s="1">
        <v>0</v>
      </c>
      <c r="Z129" s="1">
        <v>0</v>
      </c>
      <c r="AA129">
        <v>5.8233200438935798E-4</v>
      </c>
      <c r="AB129">
        <v>7.7522453138418896E-3</v>
      </c>
      <c r="AC129">
        <v>5.5123653760164896E-3</v>
      </c>
      <c r="AD129" s="1">
        <v>0</v>
      </c>
      <c r="AE129" s="3">
        <v>1.3939761745951601E-3</v>
      </c>
      <c r="AF129" s="3">
        <v>1.9887039833850501E-3</v>
      </c>
      <c r="AG129">
        <v>2.4472165523379901E-4</v>
      </c>
      <c r="AH129">
        <v>4.3591036926806703</v>
      </c>
      <c r="AI129">
        <v>0.34192691152223897</v>
      </c>
      <c r="AJ129">
        <v>2360.9500575800698</v>
      </c>
      <c r="AK129">
        <v>78</v>
      </c>
      <c r="AL129">
        <v>3885222340.73</v>
      </c>
      <c r="AM129">
        <v>29612</v>
      </c>
    </row>
    <row r="130" spans="1:39" x14ac:dyDescent="0.25">
      <c r="A130" t="s">
        <v>37</v>
      </c>
      <c r="B130">
        <v>12.169721141150999</v>
      </c>
      <c r="C130">
        <v>1.0170365009441001E-2</v>
      </c>
      <c r="D130">
        <v>11.5443808564973</v>
      </c>
      <c r="E130">
        <v>-17.437416344992499</v>
      </c>
      <c r="F130" s="1">
        <v>0</v>
      </c>
      <c r="G130" s="1">
        <v>0</v>
      </c>
      <c r="H130">
        <v>3.9555136295679998</v>
      </c>
      <c r="I130">
        <v>-21.759696306335002</v>
      </c>
      <c r="J130">
        <v>-18.8582858262934</v>
      </c>
      <c r="K130">
        <v>-76.847949573630203</v>
      </c>
      <c r="L130">
        <v>8.6929708001864601</v>
      </c>
      <c r="M130">
        <v>79</v>
      </c>
      <c r="N130">
        <v>93.832989716513097</v>
      </c>
      <c r="O130">
        <v>60.5213177212202</v>
      </c>
      <c r="P130">
        <v>129881.549572827</v>
      </c>
      <c r="Q130">
        <v>169143.03681530399</v>
      </c>
      <c r="R130">
        <v>105.030047269381</v>
      </c>
      <c r="S130">
        <v>685.51081083799397</v>
      </c>
      <c r="T130">
        <v>0.75921705624693103</v>
      </c>
      <c r="U130">
        <v>1.2660725893774E-3</v>
      </c>
      <c r="V130">
        <v>0.99693781912328605</v>
      </c>
      <c r="W130">
        <v>3.1276360833405899E-4</v>
      </c>
      <c r="X130">
        <v>1.48334467900154E-3</v>
      </c>
      <c r="Y130" s="1">
        <v>0</v>
      </c>
      <c r="Z130" s="1">
        <v>0</v>
      </c>
      <c r="AA130">
        <v>6.0109465602783605E-4</v>
      </c>
      <c r="AB130">
        <v>7.9181022368608901E-3</v>
      </c>
      <c r="AC130">
        <v>5.61624609935827E-3</v>
      </c>
      <c r="AD130" s="1">
        <v>0</v>
      </c>
      <c r="AE130" s="3">
        <v>1.42428721906453E-3</v>
      </c>
      <c r="AF130" s="3">
        <v>2.05537910627415E-3</v>
      </c>
      <c r="AG130">
        <v>2.2684720102714699E-4</v>
      </c>
      <c r="AH130">
        <v>4.5428472621515503</v>
      </c>
      <c r="AI130">
        <v>0.35671730744720298</v>
      </c>
      <c r="AJ130">
        <v>2645.9967702716999</v>
      </c>
      <c r="AK130">
        <v>79</v>
      </c>
      <c r="AL130">
        <v>3554338485.6100001</v>
      </c>
      <c r="AM130">
        <v>27366</v>
      </c>
    </row>
    <row r="131" spans="1:39" s="9" customFormat="1" x14ac:dyDescent="0.25">
      <c r="A131" s="9" t="s">
        <v>37</v>
      </c>
      <c r="B131" s="9">
        <v>10.5621450701402</v>
      </c>
      <c r="C131" s="9">
        <v>1.03395028767574E-2</v>
      </c>
      <c r="D131" s="9">
        <v>11.725589518752299</v>
      </c>
      <c r="E131" s="9">
        <v>-17.1274885451116</v>
      </c>
      <c r="F131" s="13">
        <v>0</v>
      </c>
      <c r="G131" s="13">
        <v>0</v>
      </c>
      <c r="H131" s="9">
        <v>3.9559742953258499</v>
      </c>
      <c r="I131" s="9">
        <v>-23.299599106194101</v>
      </c>
      <c r="J131" s="9">
        <v>-20.4681467030207</v>
      </c>
      <c r="K131" s="9">
        <v>-84.805822002386506</v>
      </c>
      <c r="L131" s="9">
        <v>7.5165484580420499</v>
      </c>
      <c r="M131" s="9">
        <v>80</v>
      </c>
      <c r="N131" s="9">
        <v>93.792606811785006</v>
      </c>
      <c r="O131" s="9">
        <v>58.025410664800901</v>
      </c>
      <c r="P131" s="9">
        <v>128275.163845727</v>
      </c>
      <c r="Q131" s="9">
        <v>166627.06914236801</v>
      </c>
      <c r="R131" s="9">
        <v>107.46449695859501</v>
      </c>
      <c r="S131" s="9">
        <v>692.65953349778295</v>
      </c>
      <c r="T131" s="9">
        <v>0.75585602501958304</v>
      </c>
      <c r="U131" s="9">
        <v>9.5454661453283696E-4</v>
      </c>
      <c r="V131" s="9">
        <v>0.99753538950333398</v>
      </c>
      <c r="W131" s="9">
        <v>3.92821935627322E-4</v>
      </c>
      <c r="X131" s="9">
        <v>1.1172419465053801E-3</v>
      </c>
      <c r="Y131" s="13">
        <v>0</v>
      </c>
      <c r="Z131" s="13">
        <v>0</v>
      </c>
      <c r="AA131" s="9">
        <v>6.1692796656195002E-4</v>
      </c>
      <c r="AB131" s="9">
        <v>8.0818983992029404E-3</v>
      </c>
      <c r="AC131" s="9">
        <v>5.7454541509331797E-3</v>
      </c>
      <c r="AD131" s="13">
        <v>0</v>
      </c>
      <c r="AE131" s="19">
        <v>1.45856595668026E-3</v>
      </c>
      <c r="AF131" s="19">
        <v>2.1992419824889498E-3</v>
      </c>
      <c r="AG131" s="9">
        <v>1.82081685929696E-4</v>
      </c>
      <c r="AH131" s="9">
        <v>5.1077276338685902</v>
      </c>
      <c r="AI131" s="9">
        <v>0.412772679031432</v>
      </c>
      <c r="AJ131" s="9">
        <v>3025.0474544680601</v>
      </c>
      <c r="AK131" s="9">
        <v>80</v>
      </c>
      <c r="AL131" s="9">
        <v>3468945255.8800001</v>
      </c>
      <c r="AM131" s="9">
        <v>27043</v>
      </c>
    </row>
    <row r="132" spans="1:39" x14ac:dyDescent="0.25">
      <c r="A132" t="s">
        <v>37</v>
      </c>
      <c r="B132">
        <v>11.0552319977258</v>
      </c>
      <c r="C132">
        <v>1.06186386012762E-2</v>
      </c>
      <c r="D132">
        <v>12.023902158108999</v>
      </c>
      <c r="E132">
        <v>-18.249604477249498</v>
      </c>
      <c r="F132" s="1">
        <v>0</v>
      </c>
      <c r="G132" s="1">
        <v>0</v>
      </c>
      <c r="H132">
        <v>4.0114435037744798</v>
      </c>
      <c r="I132">
        <v>-24.892077685503999</v>
      </c>
      <c r="J132">
        <v>-21.549229293353299</v>
      </c>
      <c r="K132">
        <v>-86.853463955226204</v>
      </c>
      <c r="L132">
        <v>6.6393178409949201</v>
      </c>
      <c r="M132">
        <v>81</v>
      </c>
      <c r="N132">
        <v>93.240321421302397</v>
      </c>
      <c r="O132">
        <v>56.763762641569301</v>
      </c>
      <c r="P132">
        <v>125041.124119448</v>
      </c>
      <c r="Q132">
        <v>163793.077500093</v>
      </c>
      <c r="R132">
        <v>107.397244417538</v>
      </c>
      <c r="S132">
        <v>693.30262713005095</v>
      </c>
      <c r="T132">
        <v>0.76196646367183396</v>
      </c>
      <c r="U132">
        <v>9.5281577808195301E-4</v>
      </c>
      <c r="V132">
        <v>0.99753055995819295</v>
      </c>
      <c r="W132">
        <v>4.4335844929830302E-4</v>
      </c>
      <c r="X132">
        <v>1.0732658144259599E-3</v>
      </c>
      <c r="Y132" s="1">
        <v>0</v>
      </c>
      <c r="Z132" s="1">
        <v>0</v>
      </c>
      <c r="AA132">
        <v>6.6075418947379803E-4</v>
      </c>
      <c r="AB132">
        <v>8.3305368580639302E-3</v>
      </c>
      <c r="AC132">
        <v>5.8591917044789896E-3</v>
      </c>
      <c r="AD132" s="1">
        <v>0</v>
      </c>
      <c r="AE132" s="3">
        <v>1.4463745991861001E-3</v>
      </c>
      <c r="AF132" s="3">
        <v>2.2113725155303598E-3</v>
      </c>
      <c r="AG132">
        <v>1.8093434922859499E-4</v>
      </c>
      <c r="AH132">
        <v>5.1969635637909803</v>
      </c>
      <c r="AI132">
        <v>0.44129261359382099</v>
      </c>
      <c r="AJ132">
        <v>3432.0605018671299</v>
      </c>
      <c r="AK132">
        <v>81</v>
      </c>
      <c r="AL132">
        <v>2694511183.6500001</v>
      </c>
      <c r="AM132">
        <v>21549</v>
      </c>
    </row>
    <row r="133" spans="1:39" x14ac:dyDescent="0.25">
      <c r="A133" t="s">
        <v>37</v>
      </c>
      <c r="B133">
        <v>10.639928680469399</v>
      </c>
      <c r="C133">
        <v>1.0622430899307299E-2</v>
      </c>
      <c r="D133">
        <v>12.027948620623301</v>
      </c>
      <c r="E133">
        <v>-19.548076842349001</v>
      </c>
      <c r="F133" s="1">
        <v>0</v>
      </c>
      <c r="G133" s="1">
        <v>0</v>
      </c>
      <c r="H133">
        <v>4.0586199353860701</v>
      </c>
      <c r="I133">
        <v>-25.6227844771993</v>
      </c>
      <c r="J133">
        <v>-22.149048614411701</v>
      </c>
      <c r="K133">
        <v>-87.733904139846402</v>
      </c>
      <c r="L133">
        <v>6.1855674426395</v>
      </c>
      <c r="M133">
        <v>82</v>
      </c>
      <c r="N133">
        <v>92.954675043498895</v>
      </c>
      <c r="O133">
        <v>56.522241550043802</v>
      </c>
      <c r="P133">
        <v>123788.578278293</v>
      </c>
      <c r="Q133">
        <v>163364.52802135001</v>
      </c>
      <c r="R133">
        <v>107.329639101011</v>
      </c>
      <c r="S133">
        <v>693.47673586699398</v>
      </c>
      <c r="T133">
        <v>0.75753496266486697</v>
      </c>
      <c r="U133">
        <v>9.8433701230784989E-4</v>
      </c>
      <c r="V133">
        <v>0.99733352364721295</v>
      </c>
      <c r="W133">
        <v>2.35681193006207E-4</v>
      </c>
      <c r="X133">
        <v>1.44645814747214E-3</v>
      </c>
      <c r="Y133" s="1">
        <v>0</v>
      </c>
      <c r="Z133" s="1">
        <v>0</v>
      </c>
      <c r="AA133">
        <v>6.8791110466170403E-4</v>
      </c>
      <c r="AB133">
        <v>8.3198404043098098E-3</v>
      </c>
      <c r="AC133">
        <v>5.8457534030923897E-3</v>
      </c>
      <c r="AD133" s="1">
        <v>0</v>
      </c>
      <c r="AE133" s="3">
        <v>1.4412475916449001E-3</v>
      </c>
      <c r="AF133" s="3">
        <v>2.1927306426517798E-3</v>
      </c>
      <c r="AG133">
        <v>1.7336606624424801E-4</v>
      </c>
      <c r="AH133">
        <v>5.0774060683520803</v>
      </c>
      <c r="AI133">
        <v>0.42391828318620201</v>
      </c>
      <c r="AJ133">
        <v>3735.6824798203202</v>
      </c>
      <c r="AK133">
        <v>82</v>
      </c>
      <c r="AL133">
        <v>2335271529.2199998</v>
      </c>
      <c r="AM133">
        <v>18865</v>
      </c>
    </row>
    <row r="134" spans="1:39" x14ac:dyDescent="0.25">
      <c r="A134" t="s">
        <v>37</v>
      </c>
      <c r="B134">
        <v>8.9129934456192501</v>
      </c>
      <c r="C134">
        <v>1.05227324434222E-2</v>
      </c>
      <c r="D134">
        <v>11.9215115164967</v>
      </c>
      <c r="E134">
        <v>-20.819399704622601</v>
      </c>
      <c r="F134" s="1">
        <v>0</v>
      </c>
      <c r="G134" s="1">
        <v>0</v>
      </c>
      <c r="H134">
        <v>4.0778212794829196</v>
      </c>
      <c r="I134">
        <v>-25.729395927171801</v>
      </c>
      <c r="J134">
        <v>-22.5739425383527</v>
      </c>
      <c r="K134">
        <v>-89.559213991970793</v>
      </c>
      <c r="L134">
        <v>6.07394129276725</v>
      </c>
      <c r="M134">
        <v>83</v>
      </c>
      <c r="N134">
        <v>92.902533926099096</v>
      </c>
      <c r="O134">
        <v>56.0784163664487</v>
      </c>
      <c r="P134">
        <v>123852.282365773</v>
      </c>
      <c r="Q134">
        <v>162916.981159727</v>
      </c>
      <c r="R134">
        <v>107.170546493342</v>
      </c>
      <c r="S134">
        <v>696.19584357417205</v>
      </c>
      <c r="T134">
        <v>0.74581749173383205</v>
      </c>
      <c r="U134">
        <v>9.49498921480907E-4</v>
      </c>
      <c r="V134">
        <v>0.99725569738674302</v>
      </c>
      <c r="W134">
        <v>3.3874259231734199E-4</v>
      </c>
      <c r="X134">
        <v>1.4560610994583101E-3</v>
      </c>
      <c r="Y134" s="1">
        <v>0</v>
      </c>
      <c r="Z134" s="1">
        <v>0</v>
      </c>
      <c r="AA134">
        <v>7.0075925302750001E-4</v>
      </c>
      <c r="AB134">
        <v>8.2130036342109997E-3</v>
      </c>
      <c r="AC134">
        <v>5.7540558434558799E-3</v>
      </c>
      <c r="AD134" s="1">
        <v>0</v>
      </c>
      <c r="AE134" s="3">
        <v>1.44519560443746E-3</v>
      </c>
      <c r="AF134" s="3">
        <v>2.2145006230713401E-3</v>
      </c>
      <c r="AG134">
        <v>1.63734619536754E-4</v>
      </c>
      <c r="AH134">
        <v>5.0849473397527296</v>
      </c>
      <c r="AI134">
        <v>0.43579926987697398</v>
      </c>
      <c r="AJ134">
        <v>3958.54699573889</v>
      </c>
      <c r="AK134">
        <v>83</v>
      </c>
      <c r="AL134">
        <v>2265258244.4699998</v>
      </c>
      <c r="AM134">
        <v>18290</v>
      </c>
    </row>
    <row r="135" spans="1:39" x14ac:dyDescent="0.25">
      <c r="A135" t="s">
        <v>37</v>
      </c>
      <c r="B135">
        <v>12.0994690871182</v>
      </c>
      <c r="C135">
        <v>1.0400915587343299E-2</v>
      </c>
      <c r="D135">
        <v>11.7913007922549</v>
      </c>
      <c r="E135">
        <v>-22.335930026721499</v>
      </c>
      <c r="F135" s="1">
        <v>0</v>
      </c>
      <c r="G135" s="1">
        <v>0</v>
      </c>
      <c r="H135">
        <v>4.11824898641387</v>
      </c>
      <c r="I135">
        <v>-26.1588502486685</v>
      </c>
      <c r="J135">
        <v>-23.049327606591099</v>
      </c>
      <c r="K135">
        <v>-90.755337883749306</v>
      </c>
      <c r="L135">
        <v>5.8060273644340503</v>
      </c>
      <c r="M135">
        <v>84</v>
      </c>
      <c r="N135">
        <v>92.621292278838794</v>
      </c>
      <c r="O135">
        <v>55.558357097157703</v>
      </c>
      <c r="P135">
        <v>123303.747085514</v>
      </c>
      <c r="Q135">
        <v>161613.34953582301</v>
      </c>
      <c r="R135">
        <v>105.327700542248</v>
      </c>
      <c r="S135">
        <v>698.25552788735899</v>
      </c>
      <c r="T135">
        <v>0.74343299440932697</v>
      </c>
      <c r="U135">
        <v>8.2341556415558897E-4</v>
      </c>
      <c r="V135">
        <v>0.99745729631101598</v>
      </c>
      <c r="W135">
        <v>2.0457360118518499E-4</v>
      </c>
      <c r="X135">
        <v>1.5147145236432101E-3</v>
      </c>
      <c r="Y135" s="1">
        <v>0</v>
      </c>
      <c r="Z135" s="1">
        <v>0</v>
      </c>
      <c r="AA135">
        <v>7.22997139287666E-4</v>
      </c>
      <c r="AB135">
        <v>8.0900419813855502E-3</v>
      </c>
      <c r="AC135">
        <v>5.6151691688986899E-3</v>
      </c>
      <c r="AD135" s="1">
        <v>0</v>
      </c>
      <c r="AE135" s="3">
        <v>1.4187898929990501E-3</v>
      </c>
      <c r="AF135" s="3">
        <v>2.1988764701160999E-3</v>
      </c>
      <c r="AG135">
        <v>1.6907523349179201E-4</v>
      </c>
      <c r="AH135">
        <v>5.0409407576538801</v>
      </c>
      <c r="AI135">
        <v>0.43342284880579002</v>
      </c>
      <c r="AJ135">
        <v>4175.5891113506796</v>
      </c>
      <c r="AK135">
        <v>84</v>
      </c>
      <c r="AL135">
        <v>2048938365.3199999</v>
      </c>
      <c r="AM135">
        <v>16617</v>
      </c>
    </row>
    <row r="136" spans="1:39" x14ac:dyDescent="0.25">
      <c r="A136" t="s">
        <v>37</v>
      </c>
      <c r="B136">
        <v>11.7713289026099</v>
      </c>
      <c r="C136">
        <v>1.0311984346105999E-2</v>
      </c>
      <c r="D136">
        <v>11.6961302815947</v>
      </c>
      <c r="E136">
        <v>-23.681523605573201</v>
      </c>
      <c r="F136" s="1">
        <v>0</v>
      </c>
      <c r="G136" s="1">
        <v>0</v>
      </c>
      <c r="H136">
        <v>4.18624356794487</v>
      </c>
      <c r="I136">
        <v>-26.6319779187899</v>
      </c>
      <c r="J136">
        <v>-23.3692065445933</v>
      </c>
      <c r="K136">
        <v>-90.664297988080804</v>
      </c>
      <c r="L136">
        <v>5.5833424805674001</v>
      </c>
      <c r="M136">
        <v>85</v>
      </c>
      <c r="N136">
        <v>92.194000547618998</v>
      </c>
      <c r="O136">
        <v>55.017613292859302</v>
      </c>
      <c r="P136">
        <v>122261.12853794001</v>
      </c>
      <c r="Q136">
        <v>161272.76085087901</v>
      </c>
      <c r="R136">
        <v>101.37363316401699</v>
      </c>
      <c r="S136">
        <v>698.40312345243694</v>
      </c>
      <c r="T136">
        <v>0.74434119901459095</v>
      </c>
      <c r="U136">
        <v>9.8773337415657093E-4</v>
      </c>
      <c r="V136">
        <v>0.99835498675761103</v>
      </c>
      <c r="W136">
        <v>3.6044296730799602E-5</v>
      </c>
      <c r="X136">
        <v>6.2123557150096703E-4</v>
      </c>
      <c r="Y136" s="1">
        <v>0</v>
      </c>
      <c r="Z136" s="1">
        <v>0</v>
      </c>
      <c r="AA136">
        <v>7.5314171373750099E-4</v>
      </c>
      <c r="AB136">
        <v>7.9893821243109293E-3</v>
      </c>
      <c r="AC136">
        <v>5.5120971939653096E-3</v>
      </c>
      <c r="AD136" s="1">
        <v>0</v>
      </c>
      <c r="AE136" s="3">
        <v>1.3842520216552599E-3</v>
      </c>
      <c r="AF136" s="3">
        <v>2.17846335311012E-3</v>
      </c>
      <c r="AG136">
        <v>1.8515627093869901E-4</v>
      </c>
      <c r="AH136">
        <v>4.9819675389073899</v>
      </c>
      <c r="AI136">
        <v>0.43393300866569401</v>
      </c>
      <c r="AJ136">
        <v>4401.83069492709</v>
      </c>
      <c r="AK136">
        <v>85</v>
      </c>
      <c r="AL136">
        <v>1804574257.22</v>
      </c>
      <c r="AM136">
        <v>14760</v>
      </c>
    </row>
    <row r="137" spans="1:39" x14ac:dyDescent="0.25">
      <c r="A137" t="s">
        <v>37</v>
      </c>
      <c r="B137">
        <v>12.4522191123257</v>
      </c>
      <c r="C137">
        <v>1.0311009085973001E-2</v>
      </c>
      <c r="D137">
        <v>11.695086077250201</v>
      </c>
      <c r="E137">
        <v>-22.819666131985301</v>
      </c>
      <c r="F137" s="1">
        <v>0</v>
      </c>
      <c r="G137" s="1">
        <v>0</v>
      </c>
      <c r="H137">
        <v>4.3095652303976699</v>
      </c>
      <c r="I137">
        <v>-28.1387083086518</v>
      </c>
      <c r="J137">
        <v>-24.3391752227942</v>
      </c>
      <c r="K137">
        <v>-90.185376606462498</v>
      </c>
      <c r="L137">
        <v>4.5810919211213301</v>
      </c>
      <c r="M137">
        <v>86</v>
      </c>
      <c r="N137">
        <v>91.395395201060197</v>
      </c>
      <c r="O137">
        <v>54.146149006862899</v>
      </c>
      <c r="P137">
        <v>119939.836710616</v>
      </c>
      <c r="Q137">
        <v>162016.96820889699</v>
      </c>
      <c r="R137">
        <v>93.160301766230702</v>
      </c>
      <c r="S137">
        <v>696.33731745502905</v>
      </c>
      <c r="T137">
        <v>0.74661143007749997</v>
      </c>
      <c r="U137">
        <v>8.4779456039677198E-4</v>
      </c>
      <c r="V137">
        <v>0.99877305282431705</v>
      </c>
      <c r="W137">
        <v>6.7074862822051601E-5</v>
      </c>
      <c r="X137">
        <v>3.1207775246373299E-4</v>
      </c>
      <c r="Y137" s="1">
        <v>0</v>
      </c>
      <c r="Z137" s="1">
        <v>0</v>
      </c>
      <c r="AA137">
        <v>8.0976077693371102E-4</v>
      </c>
      <c r="AB137">
        <v>7.9203275241059093E-3</v>
      </c>
      <c r="AC137">
        <v>5.4050829734656703E-3</v>
      </c>
      <c r="AD137" s="1">
        <v>0</v>
      </c>
      <c r="AE137" s="3">
        <v>1.3323891881365101E-3</v>
      </c>
      <c r="AF137" s="3">
        <v>2.11020650306351E-3</v>
      </c>
      <c r="AG137">
        <v>2.4853039547045598E-4</v>
      </c>
      <c r="AH137">
        <v>4.9013939122022903</v>
      </c>
      <c r="AI137">
        <v>0.432173369475778</v>
      </c>
      <c r="AJ137">
        <v>4607.2453146734597</v>
      </c>
      <c r="AK137">
        <v>86</v>
      </c>
      <c r="AL137">
        <v>1582846025.0699999</v>
      </c>
      <c r="AM137">
        <v>13197</v>
      </c>
    </row>
    <row r="138" spans="1:39" x14ac:dyDescent="0.25">
      <c r="A138" t="s">
        <v>37</v>
      </c>
      <c r="B138">
        <v>10.864848911144099</v>
      </c>
      <c r="C138">
        <v>1.05539817262528E-2</v>
      </c>
      <c r="D138">
        <v>11.954885642228501</v>
      </c>
      <c r="E138">
        <v>-19.0445946407932</v>
      </c>
      <c r="F138" s="1">
        <v>0</v>
      </c>
      <c r="G138" s="1">
        <v>0</v>
      </c>
      <c r="H138">
        <v>4.3774564687203599</v>
      </c>
      <c r="I138">
        <v>-29.1383830660813</v>
      </c>
      <c r="J138">
        <v>-25.178571939356001</v>
      </c>
      <c r="K138">
        <v>-90.906129508156198</v>
      </c>
      <c r="L138">
        <v>3.41459488083441</v>
      </c>
      <c r="M138">
        <v>87</v>
      </c>
      <c r="N138">
        <v>91.172645305068301</v>
      </c>
      <c r="O138">
        <v>53.909410536221799</v>
      </c>
      <c r="P138">
        <v>120573.887752461</v>
      </c>
      <c r="Q138">
        <v>163472.043221392</v>
      </c>
      <c r="R138">
        <v>84.432514143899098</v>
      </c>
      <c r="S138">
        <v>695.97671091525501</v>
      </c>
      <c r="T138">
        <v>0.74652630999418601</v>
      </c>
      <c r="U138">
        <v>1.1965788506004E-3</v>
      </c>
      <c r="V138">
        <v>0.99814596101060504</v>
      </c>
      <c r="W138">
        <v>6.3164297567695304E-5</v>
      </c>
      <c r="X138">
        <v>5.9429584122609605E-4</v>
      </c>
      <c r="Y138" s="1">
        <v>0</v>
      </c>
      <c r="Z138" s="1">
        <v>0</v>
      </c>
      <c r="AA138">
        <v>8.2964849528082199E-4</v>
      </c>
      <c r="AB138">
        <v>8.1535612932184896E-3</v>
      </c>
      <c r="AC138">
        <v>5.5823241297279797E-3</v>
      </c>
      <c r="AD138" s="1">
        <v>0</v>
      </c>
      <c r="AE138" s="3">
        <v>1.3262396267364901E-3</v>
      </c>
      <c r="AF138" s="3">
        <v>2.08767109260798E-3</v>
      </c>
      <c r="AG138">
        <v>2.4439550116783901E-4</v>
      </c>
      <c r="AH138">
        <v>4.84611017971908</v>
      </c>
      <c r="AI138">
        <v>0.43672465930210103</v>
      </c>
      <c r="AJ138">
        <v>4503.6805013860303</v>
      </c>
      <c r="AK138">
        <v>87</v>
      </c>
      <c r="AL138">
        <v>1677544500.3</v>
      </c>
      <c r="AM138">
        <v>13913</v>
      </c>
    </row>
    <row r="139" spans="1:39" x14ac:dyDescent="0.25">
      <c r="A139" t="s">
        <v>37</v>
      </c>
      <c r="B139">
        <v>12.3933124500101</v>
      </c>
      <c r="C139">
        <v>1.07009355750504E-2</v>
      </c>
      <c r="D139">
        <v>12.111676464409101</v>
      </c>
      <c r="E139">
        <v>-17.263909271296001</v>
      </c>
      <c r="F139" s="1">
        <v>0</v>
      </c>
      <c r="G139" s="1">
        <v>0</v>
      </c>
      <c r="H139">
        <v>4.38339618790092</v>
      </c>
      <c r="I139">
        <v>-28.364824859291499</v>
      </c>
      <c r="J139">
        <v>-24.864746897091699</v>
      </c>
      <c r="K139">
        <v>-89.928154115411402</v>
      </c>
      <c r="L139">
        <v>3.4405700535560899</v>
      </c>
      <c r="M139">
        <v>88</v>
      </c>
      <c r="N139">
        <v>91.569004364877998</v>
      </c>
      <c r="O139">
        <v>54.901463756719899</v>
      </c>
      <c r="P139">
        <v>123513.022843664</v>
      </c>
      <c r="Q139">
        <v>167510.035027662</v>
      </c>
      <c r="R139">
        <v>76.111767130935505</v>
      </c>
      <c r="S139">
        <v>694.80659255578701</v>
      </c>
      <c r="T139">
        <v>0.73563232167359305</v>
      </c>
      <c r="U139">
        <v>1.2782818945085599E-3</v>
      </c>
      <c r="V139">
        <v>0.99797013381991295</v>
      </c>
      <c r="W139" s="1">
        <v>0</v>
      </c>
      <c r="X139">
        <v>7.5158428557768196E-4</v>
      </c>
      <c r="Y139" s="1">
        <v>0</v>
      </c>
      <c r="Z139" s="1">
        <v>0</v>
      </c>
      <c r="AA139">
        <v>8.1642148011731202E-4</v>
      </c>
      <c r="AB139">
        <v>8.3441933901232095E-3</v>
      </c>
      <c r="AC139">
        <v>5.7611243558683802E-3</v>
      </c>
      <c r="AD139" s="1">
        <v>0</v>
      </c>
      <c r="AE139" s="3">
        <v>1.31100395585219E-3</v>
      </c>
      <c r="AF139" s="3">
        <v>2.06108981816041E-3</v>
      </c>
      <c r="AG139">
        <v>2.2922508319559299E-4</v>
      </c>
      <c r="AH139">
        <v>4.6419824633942204</v>
      </c>
      <c r="AI139">
        <v>0.41887258504320202</v>
      </c>
      <c r="AJ139">
        <v>4012.1441131881102</v>
      </c>
      <c r="AK139">
        <v>88</v>
      </c>
      <c r="AL139">
        <v>1950641169.77</v>
      </c>
      <c r="AM139">
        <v>15793</v>
      </c>
    </row>
    <row r="140" spans="1:39" x14ac:dyDescent="0.25">
      <c r="A140" t="s">
        <v>37</v>
      </c>
      <c r="B140">
        <v>11.9580139615412</v>
      </c>
      <c r="C140">
        <v>1.09598909139576E-2</v>
      </c>
      <c r="D140">
        <v>12.387343322559399</v>
      </c>
      <c r="E140">
        <v>-16.925118949087999</v>
      </c>
      <c r="F140" s="1">
        <v>0</v>
      </c>
      <c r="G140" s="1">
        <v>0</v>
      </c>
      <c r="H140">
        <v>4.3810415880303504</v>
      </c>
      <c r="I140">
        <v>-27.605786693112702</v>
      </c>
      <c r="J140">
        <v>-24.715164463287898</v>
      </c>
      <c r="K140">
        <v>-90.447471817462997</v>
      </c>
      <c r="L140">
        <v>3.4626384036643199</v>
      </c>
      <c r="M140">
        <v>89</v>
      </c>
      <c r="N140">
        <v>92.012124278773499</v>
      </c>
      <c r="O140">
        <v>55.340130584068</v>
      </c>
      <c r="P140">
        <v>126605.662313861</v>
      </c>
      <c r="Q140">
        <v>169288.778051259</v>
      </c>
      <c r="R140">
        <v>69.956837748403601</v>
      </c>
      <c r="S140">
        <v>696.81238593142598</v>
      </c>
      <c r="T140">
        <v>0.72379233313551194</v>
      </c>
      <c r="U140">
        <v>1.1953085557051301E-3</v>
      </c>
      <c r="V140">
        <v>0.99801189866548301</v>
      </c>
      <c r="W140" s="1">
        <v>0</v>
      </c>
      <c r="X140">
        <v>7.9279277881136203E-4</v>
      </c>
      <c r="Y140" s="1">
        <v>0</v>
      </c>
      <c r="Z140" s="1">
        <v>0</v>
      </c>
      <c r="AA140">
        <v>8.0934399555443004E-4</v>
      </c>
      <c r="AB140">
        <v>8.6390483188131008E-3</v>
      </c>
      <c r="AC140">
        <v>5.9713065684360396E-3</v>
      </c>
      <c r="AD140" s="1">
        <v>0</v>
      </c>
      <c r="AE140" s="3">
        <v>1.3323863413659399E-3</v>
      </c>
      <c r="AF140" s="3">
        <v>2.0708181388045602E-3</v>
      </c>
      <c r="AG140">
        <v>1.79049852713092E-4</v>
      </c>
      <c r="AH140">
        <v>4.5558377214175101</v>
      </c>
      <c r="AI140">
        <v>0.417067144178625</v>
      </c>
      <c r="AJ140">
        <v>3710.0946308247399</v>
      </c>
      <c r="AK140">
        <v>89</v>
      </c>
      <c r="AL140">
        <v>2336380892.3400002</v>
      </c>
      <c r="AM140">
        <v>18454</v>
      </c>
    </row>
    <row r="141" spans="1:39" x14ac:dyDescent="0.25">
      <c r="A141" t="s">
        <v>37</v>
      </c>
      <c r="B141">
        <v>11.5676658867197</v>
      </c>
      <c r="C141">
        <v>1.12083120875803E-2</v>
      </c>
      <c r="D141">
        <v>12.651051094549301</v>
      </c>
      <c r="E141">
        <v>-17.300934686682901</v>
      </c>
      <c r="F141" s="1">
        <v>0</v>
      </c>
      <c r="G141" s="1">
        <v>0</v>
      </c>
      <c r="H141">
        <v>4.38434058530681</v>
      </c>
      <c r="I141">
        <v>-27.198211112112599</v>
      </c>
      <c r="J141">
        <v>-24.479053163240199</v>
      </c>
      <c r="K141">
        <v>-90.630403859838594</v>
      </c>
      <c r="L141">
        <v>3.2525804493830499</v>
      </c>
      <c r="M141">
        <v>90</v>
      </c>
      <c r="N141">
        <v>92.360982487684097</v>
      </c>
      <c r="O141">
        <v>55.581597328736798</v>
      </c>
      <c r="P141">
        <v>129454.73750721</v>
      </c>
      <c r="Q141">
        <v>171965.15967724699</v>
      </c>
      <c r="R141">
        <v>65.680621585996903</v>
      </c>
      <c r="S141">
        <v>697.60224964398606</v>
      </c>
      <c r="T141">
        <v>0.71284932158009995</v>
      </c>
      <c r="U141">
        <v>1.17279354518599E-3</v>
      </c>
      <c r="V141">
        <v>0.99809244522266705</v>
      </c>
      <c r="W141" s="1">
        <v>0</v>
      </c>
      <c r="X141">
        <v>7.3476123214644704E-4</v>
      </c>
      <c r="Y141" s="1">
        <v>0</v>
      </c>
      <c r="Z141" s="1">
        <v>0</v>
      </c>
      <c r="AA141">
        <v>8.0037017180272895E-4</v>
      </c>
      <c r="AB141">
        <v>8.8879060066332193E-3</v>
      </c>
      <c r="AC141">
        <v>6.1642336004453704E-3</v>
      </c>
      <c r="AD141" s="1">
        <v>0</v>
      </c>
      <c r="AE141" s="3">
        <v>1.3653002599810799E-3</v>
      </c>
      <c r="AF141" s="3">
        <v>2.0977270388848998E-3</v>
      </c>
      <c r="AG141">
        <v>1.54669477561042E-4</v>
      </c>
      <c r="AH141">
        <v>4.4976564859411496</v>
      </c>
      <c r="AI141">
        <v>0.412394922274191</v>
      </c>
      <c r="AJ141">
        <v>3505.0126163012701</v>
      </c>
      <c r="AK141">
        <v>90</v>
      </c>
      <c r="AL141">
        <v>2693176359.0999999</v>
      </c>
      <c r="AM141">
        <v>20804</v>
      </c>
    </row>
    <row r="142" spans="1:39" x14ac:dyDescent="0.25">
      <c r="A142" t="s">
        <v>37</v>
      </c>
      <c r="B142">
        <v>13.2980397709229</v>
      </c>
      <c r="C142">
        <v>1.1395015993829799E-2</v>
      </c>
      <c r="D142">
        <v>12.8487647004252</v>
      </c>
      <c r="E142">
        <v>-17.0641991746249</v>
      </c>
      <c r="F142" s="1">
        <v>0</v>
      </c>
      <c r="G142" s="1">
        <v>0</v>
      </c>
      <c r="H142">
        <v>4.3922907592565803</v>
      </c>
      <c r="I142">
        <v>-27.377476107311701</v>
      </c>
      <c r="J142">
        <v>-24.683715816920099</v>
      </c>
      <c r="K142">
        <v>-90.669936879114402</v>
      </c>
      <c r="L142">
        <v>2.82258349912254</v>
      </c>
      <c r="M142">
        <v>91</v>
      </c>
      <c r="N142">
        <v>92.574257014799997</v>
      </c>
      <c r="O142">
        <v>55.651677495362797</v>
      </c>
      <c r="P142">
        <v>130548.40385105601</v>
      </c>
      <c r="Q142">
        <v>172622.56506582099</v>
      </c>
      <c r="R142">
        <v>63.588779990190098</v>
      </c>
      <c r="S142">
        <v>697.80602392820197</v>
      </c>
      <c r="T142">
        <v>0.71183774146224399</v>
      </c>
      <c r="U142">
        <v>9.0274881162745804E-4</v>
      </c>
      <c r="V142">
        <v>0.99848235779182803</v>
      </c>
      <c r="W142" s="1">
        <v>0</v>
      </c>
      <c r="X142">
        <v>6.1489339654381095E-4</v>
      </c>
      <c r="Y142" s="1">
        <v>0</v>
      </c>
      <c r="Z142" s="1">
        <v>0</v>
      </c>
      <c r="AA142">
        <v>8.02669634634491E-4</v>
      </c>
      <c r="AB142">
        <v>9.0768332884613497E-3</v>
      </c>
      <c r="AC142">
        <v>6.3078778097323098E-3</v>
      </c>
      <c r="AD142" s="1">
        <v>0</v>
      </c>
      <c r="AE142" s="3">
        <v>1.3842490621126301E-3</v>
      </c>
      <c r="AF142" s="3">
        <v>2.1125268960293401E-3</v>
      </c>
      <c r="AG142">
        <v>1.3117169362296499E-4</v>
      </c>
      <c r="AH142">
        <v>4.4577959175909498</v>
      </c>
      <c r="AI142">
        <v>0.414453617573114</v>
      </c>
      <c r="AJ142">
        <v>3360.5449310211802</v>
      </c>
      <c r="AK142">
        <v>91</v>
      </c>
      <c r="AL142">
        <v>2929245085.6100001</v>
      </c>
      <c r="AM142">
        <v>22438</v>
      </c>
    </row>
    <row r="143" spans="1:39" x14ac:dyDescent="0.25">
      <c r="A143" t="s">
        <v>37</v>
      </c>
      <c r="B143">
        <v>13.758897661087801</v>
      </c>
      <c r="C143">
        <v>1.12991612508928E-2</v>
      </c>
      <c r="D143">
        <v>12.7473088215741</v>
      </c>
      <c r="E143">
        <v>-17.204914725320702</v>
      </c>
      <c r="F143" s="1">
        <v>0</v>
      </c>
      <c r="G143" s="1">
        <v>0</v>
      </c>
      <c r="H143">
        <v>4.4004367712449097</v>
      </c>
      <c r="I143">
        <v>-27.396362307048701</v>
      </c>
      <c r="J143">
        <v>-24.521389402752899</v>
      </c>
      <c r="K143">
        <v>-89.766818753259798</v>
      </c>
      <c r="L143">
        <v>2.5188356057867902</v>
      </c>
      <c r="M143">
        <v>92</v>
      </c>
      <c r="N143">
        <v>92.744630877767605</v>
      </c>
      <c r="O143">
        <v>55.830358777517603</v>
      </c>
      <c r="P143">
        <v>131804.59170494199</v>
      </c>
      <c r="Q143">
        <v>173573.41274002701</v>
      </c>
      <c r="R143">
        <v>62.413856563937799</v>
      </c>
      <c r="S143">
        <v>696.54120181859298</v>
      </c>
      <c r="T143">
        <v>0.71355087066353495</v>
      </c>
      <c r="U143">
        <v>7.2399131660354004E-4</v>
      </c>
      <c r="V143">
        <v>0.99860178928449905</v>
      </c>
      <c r="W143" s="1">
        <v>0</v>
      </c>
      <c r="X143">
        <v>6.7421939889665398E-4</v>
      </c>
      <c r="Y143" s="1">
        <v>0</v>
      </c>
      <c r="Z143" s="1">
        <v>0</v>
      </c>
      <c r="AA143">
        <v>8.0551004713078501E-4</v>
      </c>
      <c r="AB143">
        <v>8.9883767013870294E-3</v>
      </c>
      <c r="AC143">
        <v>6.2434957528658096E-3</v>
      </c>
      <c r="AD143" s="1">
        <v>0</v>
      </c>
      <c r="AE143" s="3">
        <v>1.3800469698275501E-3</v>
      </c>
      <c r="AF143" s="3">
        <v>2.0768135404362E-3</v>
      </c>
      <c r="AG143">
        <v>1.25146276267563E-4</v>
      </c>
      <c r="AH143">
        <v>4.3826554145790304</v>
      </c>
      <c r="AI143">
        <v>0.41125865562726999</v>
      </c>
      <c r="AJ143">
        <v>3208.9094215046498</v>
      </c>
      <c r="AK143">
        <v>92</v>
      </c>
      <c r="AL143">
        <v>3127854765.75</v>
      </c>
      <c r="AM143">
        <v>23731</v>
      </c>
    </row>
    <row r="144" spans="1:39" x14ac:dyDescent="0.25">
      <c r="A144" t="s">
        <v>37</v>
      </c>
      <c r="B144">
        <v>12.1268002598549</v>
      </c>
      <c r="C144">
        <v>1.10869693653346E-2</v>
      </c>
      <c r="D144">
        <v>12.522332584410799</v>
      </c>
      <c r="E144">
        <v>-17.037835952919501</v>
      </c>
      <c r="F144" s="1">
        <v>0</v>
      </c>
      <c r="G144" s="1">
        <v>0</v>
      </c>
      <c r="H144">
        <v>4.40542109793265</v>
      </c>
      <c r="I144">
        <v>-27.669513505014798</v>
      </c>
      <c r="J144">
        <v>-24.659672689786799</v>
      </c>
      <c r="K144">
        <v>-89.007538764453898</v>
      </c>
      <c r="L144">
        <v>2.1275920779002999</v>
      </c>
      <c r="M144">
        <v>93</v>
      </c>
      <c r="N144">
        <v>92.858553632263195</v>
      </c>
      <c r="O144">
        <v>56.122685109139297</v>
      </c>
      <c r="P144">
        <v>132433.64463497701</v>
      </c>
      <c r="Q144">
        <v>174228.887258359</v>
      </c>
      <c r="R144">
        <v>61.180410317097</v>
      </c>
      <c r="S144">
        <v>695.79637442689705</v>
      </c>
      <c r="T144">
        <v>0.71090445898053201</v>
      </c>
      <c r="U144">
        <v>9.6086963025848596E-4</v>
      </c>
      <c r="V144">
        <v>0.99836313584625602</v>
      </c>
      <c r="W144">
        <v>2.1035650757774E-5</v>
      </c>
      <c r="X144">
        <v>6.5495887272688899E-4</v>
      </c>
      <c r="Y144" s="1">
        <v>0</v>
      </c>
      <c r="Z144" s="1">
        <v>0</v>
      </c>
      <c r="AA144">
        <v>8.0671545073653095E-4</v>
      </c>
      <c r="AB144">
        <v>8.7921065526659105E-3</v>
      </c>
      <c r="AC144">
        <v>6.1020640711773703E-3</v>
      </c>
      <c r="AD144" s="1">
        <v>0</v>
      </c>
      <c r="AE144" s="3">
        <v>1.36518934375351E-3</v>
      </c>
      <c r="AF144" s="3">
        <v>2.05468000474333E-3</v>
      </c>
      <c r="AG144">
        <v>1.2292536916422899E-4</v>
      </c>
      <c r="AH144">
        <v>4.27393330586166</v>
      </c>
      <c r="AI144">
        <v>0.404949956535892</v>
      </c>
      <c r="AJ144">
        <v>3102.64693634082</v>
      </c>
      <c r="AK144">
        <v>93</v>
      </c>
      <c r="AL144">
        <v>3187280525.4299998</v>
      </c>
      <c r="AM144">
        <v>24067</v>
      </c>
    </row>
    <row r="145" spans="1:39" x14ac:dyDescent="0.25">
      <c r="A145" t="s">
        <v>37</v>
      </c>
      <c r="B145">
        <v>12.0882140212357</v>
      </c>
      <c r="C145">
        <v>1.06748113198644E-2</v>
      </c>
      <c r="D145">
        <v>12.0838221917612</v>
      </c>
      <c r="E145">
        <v>-16.759538233659999</v>
      </c>
      <c r="F145" s="1">
        <v>0</v>
      </c>
      <c r="G145" s="1">
        <v>0</v>
      </c>
      <c r="H145">
        <v>4.4035934398461301</v>
      </c>
      <c r="I145">
        <v>-27.291364788670201</v>
      </c>
      <c r="J145">
        <v>-24.268323939204802</v>
      </c>
      <c r="K145">
        <v>-88.255070364741002</v>
      </c>
      <c r="L145">
        <v>2.3543594879459602</v>
      </c>
      <c r="M145">
        <v>94</v>
      </c>
      <c r="N145">
        <v>93.077321421026298</v>
      </c>
      <c r="O145">
        <v>56.565734157628199</v>
      </c>
      <c r="P145">
        <v>133177.77703774901</v>
      </c>
      <c r="Q145">
        <v>175161.03059109699</v>
      </c>
      <c r="R145">
        <v>59.972385623815903</v>
      </c>
      <c r="S145">
        <v>695.149818959188</v>
      </c>
      <c r="T145">
        <v>0.70921381201134004</v>
      </c>
      <c r="U145">
        <v>9.1241439865000099E-4</v>
      </c>
      <c r="V145">
        <v>0.99849197130706702</v>
      </c>
      <c r="W145" s="1">
        <v>0</v>
      </c>
      <c r="X145">
        <v>5.9561429428257602E-4</v>
      </c>
      <c r="Y145" s="1">
        <v>0</v>
      </c>
      <c r="Z145" s="1">
        <v>0</v>
      </c>
      <c r="AA145">
        <v>7.9818808467807404E-4</v>
      </c>
      <c r="AB145">
        <v>8.4053679096489503E-3</v>
      </c>
      <c r="AC145">
        <v>5.8633016187962196E-3</v>
      </c>
      <c r="AD145" s="1">
        <v>0</v>
      </c>
      <c r="AE145" s="3">
        <v>1.3501238033621599E-3</v>
      </c>
      <c r="AF145" s="3">
        <v>2.02204598447291E-3</v>
      </c>
      <c r="AG145">
        <v>1.2107237662984E-4</v>
      </c>
      <c r="AH145">
        <v>4.1682170053996597</v>
      </c>
      <c r="AI145">
        <v>0.40122742104598902</v>
      </c>
      <c r="AJ145">
        <v>2975.57498237046</v>
      </c>
      <c r="AK145">
        <v>94</v>
      </c>
      <c r="AL145">
        <v>3185745604.52</v>
      </c>
      <c r="AM145">
        <v>23921</v>
      </c>
    </row>
    <row r="146" spans="1:39" x14ac:dyDescent="0.25">
      <c r="A146" t="s">
        <v>37</v>
      </c>
      <c r="B146">
        <v>11.3244755503564</v>
      </c>
      <c r="C146">
        <v>1.02503922340202E-2</v>
      </c>
      <c r="D146">
        <v>11.6301618094032</v>
      </c>
      <c r="E146">
        <v>-16.466231847364501</v>
      </c>
      <c r="F146" s="1">
        <v>0</v>
      </c>
      <c r="G146" s="1">
        <v>0</v>
      </c>
      <c r="H146">
        <v>4.3932232500151898</v>
      </c>
      <c r="I146">
        <v>-26.0652809907392</v>
      </c>
      <c r="J146">
        <v>-23.2892408712971</v>
      </c>
      <c r="K146">
        <v>-88.228631042625693</v>
      </c>
      <c r="L146">
        <v>3.25738766041313</v>
      </c>
      <c r="M146">
        <v>95</v>
      </c>
      <c r="N146">
        <v>93.543458694321004</v>
      </c>
      <c r="O146">
        <v>56.924548264027798</v>
      </c>
      <c r="P146">
        <v>134836.858722159</v>
      </c>
      <c r="Q146">
        <v>175506.844975969</v>
      </c>
      <c r="R146">
        <v>58.882331428200899</v>
      </c>
      <c r="S146">
        <v>695.70477673184905</v>
      </c>
      <c r="T146">
        <v>0.710801055377008</v>
      </c>
      <c r="U146">
        <v>8.3522464705639596E-4</v>
      </c>
      <c r="V146">
        <v>0.99872863092962805</v>
      </c>
      <c r="W146" s="1">
        <v>0</v>
      </c>
      <c r="X146">
        <v>4.3614442331489498E-4</v>
      </c>
      <c r="Y146" s="1">
        <v>0</v>
      </c>
      <c r="Z146" s="1">
        <v>0</v>
      </c>
      <c r="AA146">
        <v>7.78687396738403E-4</v>
      </c>
      <c r="AB146">
        <v>7.9938068722827903E-3</v>
      </c>
      <c r="AC146">
        <v>5.5791506736556102E-3</v>
      </c>
      <c r="AD146" s="1">
        <v>0</v>
      </c>
      <c r="AE146" s="3">
        <v>1.36380394412867E-3</v>
      </c>
      <c r="AF146" s="3">
        <v>2.01513998956492E-3</v>
      </c>
      <c r="AG146">
        <v>1.1404008706074501E-4</v>
      </c>
      <c r="AH146">
        <v>4.1362859763402797</v>
      </c>
      <c r="AI146">
        <v>0.402880549820199</v>
      </c>
      <c r="AJ146">
        <v>2886.4983047465598</v>
      </c>
      <c r="AK146">
        <v>95</v>
      </c>
      <c r="AL146">
        <v>3226780866.0799999</v>
      </c>
      <c r="AM146">
        <v>23931</v>
      </c>
    </row>
    <row r="147" spans="1:39" x14ac:dyDescent="0.25">
      <c r="A147" t="s">
        <v>37</v>
      </c>
      <c r="B147">
        <v>11.672901101136</v>
      </c>
      <c r="C147">
        <v>9.9173560672016492E-3</v>
      </c>
      <c r="D147">
        <v>11.2726789197683</v>
      </c>
      <c r="E147">
        <v>-15.7388619503317</v>
      </c>
      <c r="F147" s="1">
        <v>0</v>
      </c>
      <c r="G147" s="1">
        <v>0</v>
      </c>
      <c r="H147">
        <v>4.4044910038343001</v>
      </c>
      <c r="I147">
        <v>-24.614199875662599</v>
      </c>
      <c r="J147">
        <v>-22.0331472712394</v>
      </c>
      <c r="K147">
        <v>-88.796735481625205</v>
      </c>
      <c r="L147">
        <v>4.4608172741332499</v>
      </c>
      <c r="M147">
        <v>96</v>
      </c>
      <c r="N147">
        <v>93.993044968287094</v>
      </c>
      <c r="O147">
        <v>57.048077719878101</v>
      </c>
      <c r="P147">
        <v>136195.93681875599</v>
      </c>
      <c r="Q147">
        <v>175528.785990056</v>
      </c>
      <c r="R147">
        <v>56.576263923959402</v>
      </c>
      <c r="S147">
        <v>698.28195257777998</v>
      </c>
      <c r="T147">
        <v>0.70927602972929504</v>
      </c>
      <c r="U147">
        <v>6.9973477061594099E-4</v>
      </c>
      <c r="V147">
        <v>0.998939145170191</v>
      </c>
      <c r="W147" s="1">
        <v>0</v>
      </c>
      <c r="X147">
        <v>3.61120059192422E-4</v>
      </c>
      <c r="Y147" s="1">
        <v>0</v>
      </c>
      <c r="Z147" s="1">
        <v>0</v>
      </c>
      <c r="AA147">
        <v>7.6305400912090801E-4</v>
      </c>
      <c r="AB147">
        <v>7.66168869974966E-3</v>
      </c>
      <c r="AC147">
        <v>5.3571940757640496E-3</v>
      </c>
      <c r="AD147" s="1">
        <v>0</v>
      </c>
      <c r="AE147" s="3">
        <v>1.38104729682345E-3</v>
      </c>
      <c r="AF147" s="3">
        <v>2.04016759808972E-3</v>
      </c>
      <c r="AG147">
        <v>1.1151559509553E-4</v>
      </c>
      <c r="AH147">
        <v>4.1535835509985404</v>
      </c>
      <c r="AI147">
        <v>0.40433713494352402</v>
      </c>
      <c r="AJ147">
        <v>2907.5108820127102</v>
      </c>
      <c r="AK147">
        <v>96</v>
      </c>
      <c r="AL147">
        <v>3232746756.3299999</v>
      </c>
      <c r="AM147">
        <v>23736</v>
      </c>
    </row>
    <row r="148" spans="1:39" x14ac:dyDescent="0.25">
      <c r="A148" t="s">
        <v>37</v>
      </c>
      <c r="B148">
        <v>10.990866570186601</v>
      </c>
      <c r="C148">
        <v>9.6772079723499802E-3</v>
      </c>
      <c r="D148">
        <v>11.0140805613574</v>
      </c>
      <c r="E148">
        <v>-15.597779843113001</v>
      </c>
      <c r="F148" s="1">
        <v>0</v>
      </c>
      <c r="G148" s="1">
        <v>0</v>
      </c>
      <c r="H148">
        <v>4.4445372750528103</v>
      </c>
      <c r="I148">
        <v>-24.366121623721799</v>
      </c>
      <c r="J148">
        <v>-21.722573314850099</v>
      </c>
      <c r="K148">
        <v>-89.954034694461001</v>
      </c>
      <c r="L148">
        <v>4.6995147127376304</v>
      </c>
      <c r="M148">
        <v>97</v>
      </c>
      <c r="N148">
        <v>94.176753602238605</v>
      </c>
      <c r="O148">
        <v>57.2683914643561</v>
      </c>
      <c r="P148">
        <v>136356.26394558401</v>
      </c>
      <c r="Q148">
        <v>173862.02545064301</v>
      </c>
      <c r="R148">
        <v>54.244424437698299</v>
      </c>
      <c r="S148">
        <v>698.80568185815105</v>
      </c>
      <c r="T148">
        <v>0.70344221884390701</v>
      </c>
      <c r="U148">
        <v>3.9875095953865899E-4</v>
      </c>
      <c r="V148">
        <v>0.99940804859700305</v>
      </c>
      <c r="W148" s="1">
        <v>0</v>
      </c>
      <c r="X148">
        <v>1.93200443458043E-4</v>
      </c>
      <c r="Y148" s="1">
        <v>0</v>
      </c>
      <c r="Z148" s="1">
        <v>0</v>
      </c>
      <c r="AA148">
        <v>7.5950012776590395E-4</v>
      </c>
      <c r="AB148">
        <v>7.4284335226534604E-3</v>
      </c>
      <c r="AC148">
        <v>5.1836517619618097E-3</v>
      </c>
      <c r="AD148" s="1">
        <v>0</v>
      </c>
      <c r="AE148" s="3">
        <v>1.38470486125446E-3</v>
      </c>
      <c r="AF148" s="3">
        <v>2.0326050235531198E-3</v>
      </c>
      <c r="AG148">
        <v>1.0453149151450501E-4</v>
      </c>
      <c r="AH148">
        <v>4.0948774402117003</v>
      </c>
      <c r="AI148">
        <v>0.40192675063556699</v>
      </c>
      <c r="AJ148">
        <v>3009.4108143691001</v>
      </c>
      <c r="AK148">
        <v>97</v>
      </c>
      <c r="AL148">
        <v>3017018696.0599999</v>
      </c>
      <c r="AM148">
        <v>22126</v>
      </c>
    </row>
    <row r="149" spans="1:39" x14ac:dyDescent="0.25">
      <c r="A149" t="s">
        <v>37</v>
      </c>
      <c r="B149">
        <v>9.4538996847384595</v>
      </c>
      <c r="C149">
        <v>9.4416144944901997E-3</v>
      </c>
      <c r="D149">
        <v>10.759715564315901</v>
      </c>
      <c r="E149">
        <v>-16.6638826443168</v>
      </c>
      <c r="F149" s="1">
        <v>0</v>
      </c>
      <c r="G149" s="1">
        <v>0</v>
      </c>
      <c r="H149">
        <v>4.5093412737363803</v>
      </c>
      <c r="I149">
        <v>-24.5465475890094</v>
      </c>
      <c r="J149">
        <v>-21.263000796547001</v>
      </c>
      <c r="K149">
        <v>-88.895883463114998</v>
      </c>
      <c r="L149">
        <v>4.6941204731586499</v>
      </c>
      <c r="M149">
        <v>98</v>
      </c>
      <c r="N149">
        <v>93.987378331802901</v>
      </c>
      <c r="O149">
        <v>57.597036806177996</v>
      </c>
      <c r="P149">
        <v>135512.18132148599</v>
      </c>
      <c r="Q149">
        <v>172932.57892681201</v>
      </c>
      <c r="R149">
        <v>53.816605086258598</v>
      </c>
      <c r="S149">
        <v>696.94063882970204</v>
      </c>
      <c r="T149">
        <v>0.70308119635803901</v>
      </c>
      <c r="U149">
        <v>4.2144953699763799E-4</v>
      </c>
      <c r="V149">
        <v>0.99937500889656194</v>
      </c>
      <c r="W149">
        <v>4.7420464549747001E-5</v>
      </c>
      <c r="X149">
        <v>1.5612110188962101E-4</v>
      </c>
      <c r="Y149" s="1">
        <v>0</v>
      </c>
      <c r="Z149" s="1">
        <v>0</v>
      </c>
      <c r="AA149">
        <v>7.79111713838451E-4</v>
      </c>
      <c r="AB149">
        <v>7.2207451561768698E-3</v>
      </c>
      <c r="AC149">
        <v>5.0470205223272198E-3</v>
      </c>
      <c r="AD149" s="1">
        <v>0</v>
      </c>
      <c r="AE149" s="3">
        <v>1.3431846997376299E-3</v>
      </c>
      <c r="AF149" s="3">
        <v>1.96665264641714E-3</v>
      </c>
      <c r="AG149">
        <v>9.8525551293675596E-5</v>
      </c>
      <c r="AH149">
        <v>3.91915559478818</v>
      </c>
      <c r="AI149">
        <v>0.38978579361465399</v>
      </c>
      <c r="AJ149">
        <v>3249.4725460587101</v>
      </c>
      <c r="AK149">
        <v>98</v>
      </c>
      <c r="AL149">
        <v>2341108444.5100002</v>
      </c>
      <c r="AM149">
        <v>17276</v>
      </c>
    </row>
    <row r="150" spans="1:39" x14ac:dyDescent="0.25">
      <c r="A150" t="s">
        <v>37</v>
      </c>
      <c r="B150">
        <v>10.0210873500742</v>
      </c>
      <c r="C150">
        <v>9.3591339623541794E-3</v>
      </c>
      <c r="D150">
        <v>10.670505784098101</v>
      </c>
      <c r="E150">
        <v>-19.273736199758002</v>
      </c>
      <c r="F150" s="1">
        <v>0</v>
      </c>
      <c r="G150" s="1">
        <v>0</v>
      </c>
      <c r="H150">
        <v>4.6108769807254202</v>
      </c>
      <c r="I150">
        <v>-24.223668289347401</v>
      </c>
      <c r="J150">
        <v>-19.450566021098499</v>
      </c>
      <c r="K150">
        <v>-84.895485948588401</v>
      </c>
      <c r="L150">
        <v>5.23637967350398</v>
      </c>
      <c r="M150">
        <v>99</v>
      </c>
      <c r="N150">
        <v>93.483803163257306</v>
      </c>
      <c r="O150">
        <v>57.9934751192202</v>
      </c>
      <c r="P150">
        <v>134367.44341348601</v>
      </c>
      <c r="Q150">
        <v>173130.97002053299</v>
      </c>
      <c r="R150">
        <v>53.524296604491902</v>
      </c>
      <c r="S150">
        <v>692.30628344858098</v>
      </c>
      <c r="T150">
        <v>0.71139730152776604</v>
      </c>
      <c r="U150">
        <v>3.4720988393809E-4</v>
      </c>
      <c r="V150">
        <v>0.99929945119122299</v>
      </c>
      <c r="W150">
        <v>7.0699937192342295E-5</v>
      </c>
      <c r="X150">
        <v>2.8263898764636198E-4</v>
      </c>
      <c r="Y150" s="1">
        <v>0</v>
      </c>
      <c r="Z150" s="1">
        <v>0</v>
      </c>
      <c r="AA150">
        <v>8.1272151467992398E-4</v>
      </c>
      <c r="AB150">
        <v>7.1516308854739702E-3</v>
      </c>
      <c r="AC150">
        <v>4.9802664843671797E-3</v>
      </c>
      <c r="AD150" s="1">
        <v>0</v>
      </c>
      <c r="AE150" s="3">
        <v>1.29300421780913E-3</v>
      </c>
      <c r="AF150" s="3">
        <v>1.8909757319069899E-3</v>
      </c>
      <c r="AG150">
        <v>1.0174154264100999E-4</v>
      </c>
      <c r="AH150">
        <v>3.6615381863663501</v>
      </c>
      <c r="AI150">
        <v>0.36384309341329901</v>
      </c>
      <c r="AJ150">
        <v>3616.2236037182902</v>
      </c>
      <c r="AK150">
        <v>99</v>
      </c>
      <c r="AL150">
        <v>1570217943.73</v>
      </c>
      <c r="AM150">
        <v>11686</v>
      </c>
    </row>
    <row r="151" spans="1:39" x14ac:dyDescent="0.25">
      <c r="A151" t="s">
        <v>37</v>
      </c>
      <c r="B151">
        <v>10.5403511506277</v>
      </c>
      <c r="C151">
        <v>9.3272913337375304E-3</v>
      </c>
      <c r="D151">
        <v>10.636043379799601</v>
      </c>
      <c r="E151">
        <v>-22.666246230590701</v>
      </c>
      <c r="F151" s="1">
        <v>0</v>
      </c>
      <c r="G151" s="1">
        <v>0</v>
      </c>
      <c r="H151">
        <v>4.7377754220874699</v>
      </c>
      <c r="I151">
        <v>-24.034719790755801</v>
      </c>
      <c r="J151">
        <v>-16.728670510905999</v>
      </c>
      <c r="K151">
        <v>-78.8257718561281</v>
      </c>
      <c r="L151">
        <v>6.1034044767545703</v>
      </c>
      <c r="M151">
        <v>100</v>
      </c>
      <c r="N151">
        <v>92.711996331753099</v>
      </c>
      <c r="O151">
        <v>58.317843103564599</v>
      </c>
      <c r="P151">
        <v>131295.76912695399</v>
      </c>
      <c r="Q151">
        <v>169345.34240694999</v>
      </c>
      <c r="R151">
        <v>53.134395014905898</v>
      </c>
      <c r="S151">
        <v>683.79025965648998</v>
      </c>
      <c r="T151">
        <v>0.74357083642549504</v>
      </c>
      <c r="U151">
        <v>8.0026976444792601E-4</v>
      </c>
      <c r="V151">
        <v>0.99902126299511695</v>
      </c>
      <c r="W151">
        <v>1.0461881576337E-4</v>
      </c>
      <c r="X151">
        <v>7.3848424671395206E-5</v>
      </c>
      <c r="Y151" s="1">
        <v>0</v>
      </c>
      <c r="Z151" s="1">
        <v>0</v>
      </c>
      <c r="AA151">
        <v>8.4968540572454498E-4</v>
      </c>
      <c r="AB151">
        <v>7.15982696491879E-3</v>
      </c>
      <c r="AC151">
        <v>4.9483781430031603E-3</v>
      </c>
      <c r="AD151" s="1">
        <v>0</v>
      </c>
      <c r="AE151" s="3">
        <v>1.2227999939749699E-3</v>
      </c>
      <c r="AF151" s="3">
        <v>1.7774177969521799E-3</v>
      </c>
      <c r="AG151">
        <v>9.4888787214025307E-5</v>
      </c>
      <c r="AH151">
        <v>3.3836227450368299</v>
      </c>
      <c r="AI151">
        <v>0.337640514649312</v>
      </c>
      <c r="AJ151">
        <v>4070.3686655746401</v>
      </c>
      <c r="AK151">
        <v>100</v>
      </c>
      <c r="AL151">
        <v>1066252941.08</v>
      </c>
      <c r="AM151">
        <v>8121</v>
      </c>
    </row>
    <row r="152" spans="1:39" x14ac:dyDescent="0.25">
      <c r="A152" t="s">
        <v>37</v>
      </c>
      <c r="B152">
        <v>9.0732224944496291</v>
      </c>
      <c r="C152">
        <v>9.2479112753717594E-3</v>
      </c>
      <c r="D152">
        <v>10.550079451585701</v>
      </c>
      <c r="E152">
        <v>-24.2499207513081</v>
      </c>
      <c r="F152" s="1">
        <v>0</v>
      </c>
      <c r="G152" s="1">
        <v>0</v>
      </c>
      <c r="H152">
        <v>4.8240776173296798</v>
      </c>
      <c r="I152">
        <v>-23.2976454866977</v>
      </c>
      <c r="J152">
        <v>-13.9855896500579</v>
      </c>
      <c r="K152">
        <v>-74.515401400753305</v>
      </c>
      <c r="L152">
        <v>7.5036219267973099</v>
      </c>
      <c r="M152">
        <v>101</v>
      </c>
      <c r="N152">
        <v>92.459766743165204</v>
      </c>
      <c r="O152">
        <v>59.0020784942799</v>
      </c>
      <c r="P152">
        <v>128419.22768315399</v>
      </c>
      <c r="Q152">
        <v>163190.277280362</v>
      </c>
      <c r="R152">
        <v>52.967994179009899</v>
      </c>
      <c r="S152">
        <v>678.24044563750397</v>
      </c>
      <c r="T152">
        <v>0.775001124302935</v>
      </c>
      <c r="U152">
        <v>5.4678522420305601E-4</v>
      </c>
      <c r="V152">
        <v>0.99918547753785103</v>
      </c>
      <c r="W152" s="1">
        <v>0</v>
      </c>
      <c r="X152">
        <v>2.6773723794561199E-4</v>
      </c>
      <c r="Y152" s="1">
        <v>0</v>
      </c>
      <c r="Z152" s="1">
        <v>0</v>
      </c>
      <c r="AA152">
        <v>8.6264002348281099E-4</v>
      </c>
      <c r="AB152">
        <v>7.1107689059186699E-3</v>
      </c>
      <c r="AC152">
        <v>4.89218167467146E-3</v>
      </c>
      <c r="AD152" s="1">
        <v>0</v>
      </c>
      <c r="AE152" s="3">
        <v>1.18189028794192E-3</v>
      </c>
      <c r="AF152" s="3">
        <v>1.6970995237325199E-3</v>
      </c>
      <c r="AG152">
        <v>9.2561562668765296E-5</v>
      </c>
      <c r="AH152">
        <v>3.14568523649791</v>
      </c>
      <c r="AI152">
        <v>0.31453857157922699</v>
      </c>
      <c r="AJ152">
        <v>4396.2343806440103</v>
      </c>
      <c r="AK152">
        <v>101</v>
      </c>
      <c r="AL152">
        <v>895724113.09000003</v>
      </c>
      <c r="AM152">
        <v>6975</v>
      </c>
    </row>
    <row r="153" spans="1:39" x14ac:dyDescent="0.25">
      <c r="A153" t="s">
        <v>37</v>
      </c>
      <c r="B153">
        <v>9.6805884396879307</v>
      </c>
      <c r="C153">
        <v>9.4701367261629706E-3</v>
      </c>
      <c r="D153">
        <v>10.7905457996078</v>
      </c>
      <c r="E153">
        <v>-27.494109828409599</v>
      </c>
      <c r="F153" s="1">
        <v>0</v>
      </c>
      <c r="G153" s="1">
        <v>0</v>
      </c>
      <c r="H153">
        <v>4.8544538972458904</v>
      </c>
      <c r="I153">
        <v>-22.358792040291799</v>
      </c>
      <c r="J153">
        <v>-10.747190493566199</v>
      </c>
      <c r="K153">
        <v>-71.620431567520995</v>
      </c>
      <c r="L153">
        <v>8.7935818645224302</v>
      </c>
      <c r="M153">
        <v>102</v>
      </c>
      <c r="N153">
        <v>92.388324890542407</v>
      </c>
      <c r="O153">
        <v>58.886623192962404</v>
      </c>
      <c r="P153">
        <v>126899.28241209</v>
      </c>
      <c r="Q153">
        <v>162645.46166599801</v>
      </c>
      <c r="R153">
        <v>52.836413712322198</v>
      </c>
      <c r="S153">
        <v>676.07256700702305</v>
      </c>
      <c r="T153">
        <v>0.78565031674965602</v>
      </c>
      <c r="U153">
        <v>4.2615259975591503E-4</v>
      </c>
      <c r="V153">
        <v>0.99932008709070397</v>
      </c>
      <c r="W153" s="1">
        <v>0</v>
      </c>
      <c r="X153">
        <v>2.5376030954005001E-4</v>
      </c>
      <c r="Y153" s="1">
        <v>0</v>
      </c>
      <c r="Z153" s="1">
        <v>0</v>
      </c>
      <c r="AA153">
        <v>8.77630953646155E-4</v>
      </c>
      <c r="AB153">
        <v>7.2585905061178096E-3</v>
      </c>
      <c r="AC153">
        <v>5.0095564720377597E-3</v>
      </c>
      <c r="AD153" s="1">
        <v>0</v>
      </c>
      <c r="AE153" s="3">
        <v>1.2186544467388399E-3</v>
      </c>
      <c r="AF153" s="3">
        <v>1.70951617656736E-3</v>
      </c>
      <c r="AG153">
        <v>1.1515142453243799E-4</v>
      </c>
      <c r="AH153">
        <v>3.0662919859749498</v>
      </c>
      <c r="AI153">
        <v>0.30826948874156601</v>
      </c>
      <c r="AJ153">
        <v>4469.8552198444004</v>
      </c>
      <c r="AK153">
        <v>102</v>
      </c>
      <c r="AL153">
        <v>642364167.57000005</v>
      </c>
      <c r="AM153">
        <v>5062</v>
      </c>
    </row>
    <row r="154" spans="1:39" x14ac:dyDescent="0.25">
      <c r="A154" t="s">
        <v>37</v>
      </c>
      <c r="B154">
        <v>8.4753933682600504</v>
      </c>
      <c r="C154">
        <v>9.50921708542668E-3</v>
      </c>
      <c r="D154">
        <v>10.8327726669512</v>
      </c>
      <c r="E154">
        <v>-28.860161841557399</v>
      </c>
      <c r="F154" s="1">
        <v>0</v>
      </c>
      <c r="G154" s="1">
        <v>0</v>
      </c>
      <c r="H154">
        <v>4.8482558916493002</v>
      </c>
      <c r="I154">
        <v>-22.3611739282115</v>
      </c>
      <c r="J154">
        <v>-11.161353429661199</v>
      </c>
      <c r="K154">
        <v>-73.151674339610594</v>
      </c>
      <c r="L154">
        <v>8.7650230875137201</v>
      </c>
      <c r="M154">
        <v>103</v>
      </c>
      <c r="N154">
        <v>92.102475182361999</v>
      </c>
      <c r="O154">
        <v>58.424229139968503</v>
      </c>
      <c r="P154">
        <v>127041.287024939</v>
      </c>
      <c r="Q154">
        <v>160943.72406565401</v>
      </c>
      <c r="R154">
        <v>52.7094672305115</v>
      </c>
      <c r="S154">
        <v>678.00351220124298</v>
      </c>
      <c r="T154">
        <v>0.78699751199013201</v>
      </c>
      <c r="U154" s="1">
        <v>0</v>
      </c>
      <c r="V154">
        <v>0.99993226660952905</v>
      </c>
      <c r="W154" s="1">
        <v>0</v>
      </c>
      <c r="X154">
        <v>6.7733390470837206E-5</v>
      </c>
      <c r="Y154" s="1">
        <v>0</v>
      </c>
      <c r="Z154" s="1">
        <v>0</v>
      </c>
      <c r="AA154">
        <v>8.8289076882594995E-4</v>
      </c>
      <c r="AB154">
        <v>7.3054346964554796E-3</v>
      </c>
      <c r="AC154">
        <v>5.0156710415855104E-3</v>
      </c>
      <c r="AD154" s="1">
        <v>0</v>
      </c>
      <c r="AE154" s="3">
        <v>1.2083930114538399E-3</v>
      </c>
      <c r="AF154" s="3">
        <v>1.7248944300880299E-3</v>
      </c>
      <c r="AG154">
        <v>1.12516319944458E-4</v>
      </c>
      <c r="AH154">
        <v>3.0817736669797098</v>
      </c>
      <c r="AI154">
        <v>0.31422222424580898</v>
      </c>
      <c r="AJ154">
        <v>4485.0815201797795</v>
      </c>
      <c r="AK154">
        <v>103</v>
      </c>
      <c r="AL154">
        <v>575624071.50999999</v>
      </c>
      <c r="AM154">
        <v>4531</v>
      </c>
    </row>
    <row r="155" spans="1:39" x14ac:dyDescent="0.25">
      <c r="A155" t="s">
        <v>37</v>
      </c>
      <c r="B155">
        <v>9.2521667331651596</v>
      </c>
      <c r="C155">
        <v>9.5598948264664502E-3</v>
      </c>
      <c r="D155">
        <v>10.8875033804088</v>
      </c>
      <c r="E155">
        <v>-31.4440032487556</v>
      </c>
      <c r="F155" s="1">
        <v>0</v>
      </c>
      <c r="G155" s="1">
        <v>0</v>
      </c>
      <c r="H155">
        <v>4.8333038371852899</v>
      </c>
      <c r="I155">
        <v>-22.7730904984715</v>
      </c>
      <c r="J155">
        <v>-11.365061982909801</v>
      </c>
      <c r="K155">
        <v>-72.989285379488905</v>
      </c>
      <c r="L155">
        <v>8.5294333524246202</v>
      </c>
      <c r="M155">
        <v>104</v>
      </c>
      <c r="N155">
        <v>91.921519104074306</v>
      </c>
      <c r="O155">
        <v>58.531416246219997</v>
      </c>
      <c r="P155">
        <v>126193.72688392999</v>
      </c>
      <c r="Q155">
        <v>159771.74238723001</v>
      </c>
      <c r="R155">
        <v>52.562059778694803</v>
      </c>
      <c r="S155">
        <v>676.75231552944797</v>
      </c>
      <c r="T155">
        <v>0.77538875729482803</v>
      </c>
      <c r="U155">
        <v>2.5980587114132802E-4</v>
      </c>
      <c r="V155">
        <v>0.99974019412885795</v>
      </c>
      <c r="W155" s="1">
        <v>0</v>
      </c>
      <c r="X155" s="1">
        <v>0</v>
      </c>
      <c r="Y155" s="1">
        <v>0</v>
      </c>
      <c r="Z155" s="1">
        <v>0</v>
      </c>
      <c r="AA155">
        <v>8.8662125755973903E-4</v>
      </c>
      <c r="AB155">
        <v>7.3800816957488302E-3</v>
      </c>
      <c r="AC155">
        <v>5.0494916834175098E-3</v>
      </c>
      <c r="AD155" s="1">
        <v>0</v>
      </c>
      <c r="AE155" s="3">
        <v>1.1778509750641499E-3</v>
      </c>
      <c r="AF155" s="3">
        <v>1.69443286523612E-3</v>
      </c>
      <c r="AG155">
        <v>1.1521436829070501E-4</v>
      </c>
      <c r="AH155">
        <v>2.9850149354808</v>
      </c>
      <c r="AI155">
        <v>0.30747752526488598</v>
      </c>
      <c r="AJ155">
        <v>4284.6073515008002</v>
      </c>
      <c r="AK155">
        <v>104</v>
      </c>
      <c r="AL155">
        <v>503386776.54000002</v>
      </c>
      <c r="AM155">
        <v>3989</v>
      </c>
    </row>
    <row r="156" spans="1:39" x14ac:dyDescent="0.25">
      <c r="A156" t="s">
        <v>37</v>
      </c>
      <c r="B156">
        <v>13.094303390394</v>
      </c>
      <c r="C156">
        <v>9.7010788016154998E-3</v>
      </c>
      <c r="D156">
        <v>11.039816244189</v>
      </c>
      <c r="E156">
        <v>-35.382553500475503</v>
      </c>
      <c r="F156" s="1">
        <v>0</v>
      </c>
      <c r="G156" s="1">
        <v>0</v>
      </c>
      <c r="H156">
        <v>4.7971353372669698</v>
      </c>
      <c r="I156">
        <v>-21.313669505453799</v>
      </c>
      <c r="J156">
        <v>-10.284442018430701</v>
      </c>
      <c r="K156">
        <v>-71.291834277173393</v>
      </c>
      <c r="L156">
        <v>8.9586643601272407</v>
      </c>
      <c r="M156">
        <v>105</v>
      </c>
      <c r="N156">
        <v>91.794791817567699</v>
      </c>
      <c r="O156">
        <v>58.8656349098951</v>
      </c>
      <c r="P156">
        <v>130591.79586480001</v>
      </c>
      <c r="Q156">
        <v>166432.04481837101</v>
      </c>
      <c r="R156">
        <v>52.483731219490402</v>
      </c>
      <c r="S156">
        <v>675.84120295035802</v>
      </c>
      <c r="T156">
        <v>0.766048497755761</v>
      </c>
      <c r="U156">
        <v>1.77607318040197E-4</v>
      </c>
      <c r="V156">
        <v>0.99970587437597402</v>
      </c>
      <c r="W156" s="1">
        <v>0</v>
      </c>
      <c r="X156">
        <v>1.1651830598480801E-4</v>
      </c>
      <c r="Y156" s="1">
        <v>0</v>
      </c>
      <c r="Z156" s="1">
        <v>0</v>
      </c>
      <c r="AA156">
        <v>8.9720757210243695E-4</v>
      </c>
      <c r="AB156">
        <v>7.5543809935550502E-3</v>
      </c>
      <c r="AC156">
        <v>5.1966113152283203E-3</v>
      </c>
      <c r="AD156" s="1">
        <v>0</v>
      </c>
      <c r="AE156" s="3">
        <v>1.1240054908725401E-3</v>
      </c>
      <c r="AF156" s="3">
        <v>1.61313625333319E-3</v>
      </c>
      <c r="AG156">
        <v>1.25450257942454E-4</v>
      </c>
      <c r="AH156">
        <v>2.8289484937313998</v>
      </c>
      <c r="AI156">
        <v>0.293578743391052</v>
      </c>
      <c r="AJ156">
        <v>3977.2387834214701</v>
      </c>
      <c r="AK156">
        <v>105</v>
      </c>
      <c r="AL156">
        <v>494551130.94</v>
      </c>
      <c r="AM156">
        <v>3787</v>
      </c>
    </row>
    <row r="157" spans="1:39" x14ac:dyDescent="0.25">
      <c r="A157" t="s">
        <v>37</v>
      </c>
      <c r="B157">
        <v>12.4285620998045</v>
      </c>
      <c r="C157">
        <v>9.7661292936281705E-3</v>
      </c>
      <c r="D157">
        <v>11.109914030012799</v>
      </c>
      <c r="E157">
        <v>-35.3415540879924</v>
      </c>
      <c r="F157" s="1">
        <v>0</v>
      </c>
      <c r="G157" s="1">
        <v>0</v>
      </c>
      <c r="H157">
        <v>4.7756262563219503</v>
      </c>
      <c r="I157">
        <v>-21.638825004991102</v>
      </c>
      <c r="J157">
        <v>-13.186786615611799</v>
      </c>
      <c r="K157">
        <v>-76.065816413926996</v>
      </c>
      <c r="L157">
        <v>8.8202723199028394</v>
      </c>
      <c r="M157">
        <v>106</v>
      </c>
      <c r="N157">
        <v>92.0210161820971</v>
      </c>
      <c r="O157">
        <v>58.612090070189197</v>
      </c>
      <c r="P157">
        <v>129866.773970396</v>
      </c>
      <c r="Q157">
        <v>165183.352725529</v>
      </c>
      <c r="R157">
        <v>52.5480003595966</v>
      </c>
      <c r="S157">
        <v>679.95949600086499</v>
      </c>
      <c r="T157">
        <v>0.75326662645640996</v>
      </c>
      <c r="U157">
        <v>1.4681983132741201E-4</v>
      </c>
      <c r="V157">
        <v>0.99985318016867197</v>
      </c>
      <c r="W157" s="1">
        <v>0</v>
      </c>
      <c r="X157" s="1">
        <v>0</v>
      </c>
      <c r="Y157" s="1">
        <v>0</v>
      </c>
      <c r="Z157" s="1">
        <v>0</v>
      </c>
      <c r="AA157">
        <v>9.2011690881188795E-4</v>
      </c>
      <c r="AB157">
        <v>7.6505896353169199E-3</v>
      </c>
      <c r="AC157">
        <v>5.2664767849245698E-3</v>
      </c>
      <c r="AD157" s="1">
        <v>0</v>
      </c>
      <c r="AE157" s="3">
        <v>1.10178268289135E-3</v>
      </c>
      <c r="AF157" s="3">
        <v>1.62394560108315E-3</v>
      </c>
      <c r="AG157">
        <v>9.3580205058107601E-5</v>
      </c>
      <c r="AH157">
        <v>2.8103338753750502</v>
      </c>
      <c r="AI157">
        <v>0.29593273472164799</v>
      </c>
      <c r="AJ157">
        <v>3972.2630365886798</v>
      </c>
      <c r="AK157">
        <v>106</v>
      </c>
      <c r="AL157">
        <v>596607959.62</v>
      </c>
      <c r="AM157">
        <v>4594</v>
      </c>
    </row>
    <row r="158" spans="1:39" x14ac:dyDescent="0.25">
      <c r="A158" t="s">
        <v>37</v>
      </c>
      <c r="B158">
        <v>13.6093345611401</v>
      </c>
      <c r="C158">
        <v>9.8435382878925906E-3</v>
      </c>
      <c r="D158">
        <v>11.193263243171399</v>
      </c>
      <c r="E158">
        <v>-34.812431832657097</v>
      </c>
      <c r="F158" s="1">
        <v>0</v>
      </c>
      <c r="G158" s="1">
        <v>0</v>
      </c>
      <c r="H158">
        <v>4.7731126060411402</v>
      </c>
      <c r="I158">
        <v>-22.539505869257901</v>
      </c>
      <c r="J158">
        <v>-15.713103098344799</v>
      </c>
      <c r="K158">
        <v>-77.630988027293597</v>
      </c>
      <c r="L158">
        <v>8.3081581307847507</v>
      </c>
      <c r="M158">
        <v>107</v>
      </c>
      <c r="N158">
        <v>92.113589811242505</v>
      </c>
      <c r="O158">
        <v>58.615625032141701</v>
      </c>
      <c r="P158">
        <v>128022.808732474</v>
      </c>
      <c r="Q158">
        <v>163485.03072280699</v>
      </c>
      <c r="R158">
        <v>52.581510682465897</v>
      </c>
      <c r="S158">
        <v>681.45963628844004</v>
      </c>
      <c r="T158">
        <v>0.76018257331228201</v>
      </c>
      <c r="U158">
        <v>4.6209127418296402E-4</v>
      </c>
      <c r="V158">
        <v>0.99920930172681399</v>
      </c>
      <c r="W158" s="1">
        <v>0</v>
      </c>
      <c r="X158">
        <v>3.2860699900236602E-4</v>
      </c>
      <c r="Y158" s="1">
        <v>0</v>
      </c>
      <c r="Z158" s="1">
        <v>0</v>
      </c>
      <c r="AA158">
        <v>9.2896924827725496E-4</v>
      </c>
      <c r="AB158">
        <v>7.7499546198769899E-3</v>
      </c>
      <c r="AC158">
        <v>5.3395606677193001E-3</v>
      </c>
      <c r="AD158" s="1">
        <v>0</v>
      </c>
      <c r="AE158" s="3">
        <v>1.0844301497221201E-3</v>
      </c>
      <c r="AF158" s="3">
        <v>1.62778798636997E-3</v>
      </c>
      <c r="AG158">
        <v>8.0141405283779793E-5</v>
      </c>
      <c r="AH158">
        <v>2.7482753817794299</v>
      </c>
      <c r="AI158">
        <v>0.28948709103567299</v>
      </c>
      <c r="AJ158">
        <v>4029.3079004436299</v>
      </c>
      <c r="AK158">
        <v>107</v>
      </c>
      <c r="AL158">
        <v>675704384.49000001</v>
      </c>
      <c r="AM158">
        <v>5278</v>
      </c>
    </row>
    <row r="159" spans="1:39" x14ac:dyDescent="0.25">
      <c r="A159" t="s">
        <v>37</v>
      </c>
      <c r="B159">
        <v>14.270137292075701</v>
      </c>
      <c r="C159">
        <v>9.9108837147064404E-3</v>
      </c>
      <c r="D159">
        <v>11.2657183475407</v>
      </c>
      <c r="E159">
        <v>-34.032845170553301</v>
      </c>
      <c r="F159" s="1">
        <v>0</v>
      </c>
      <c r="G159" s="1">
        <v>0</v>
      </c>
      <c r="H159">
        <v>4.7914865846384496</v>
      </c>
      <c r="I159">
        <v>-23.0506768243064</v>
      </c>
      <c r="J159">
        <v>-15.974840969223299</v>
      </c>
      <c r="K159">
        <v>-77.204946455432506</v>
      </c>
      <c r="L159">
        <v>8.2145185961887801</v>
      </c>
      <c r="M159">
        <v>108</v>
      </c>
      <c r="N159">
        <v>92.211862634692807</v>
      </c>
      <c r="O159">
        <v>58.732778252038898</v>
      </c>
      <c r="P159">
        <v>126422.360545891</v>
      </c>
      <c r="Q159">
        <v>161445.87825049501</v>
      </c>
      <c r="R159">
        <v>52.579357013528302</v>
      </c>
      <c r="S159">
        <v>679.27621517830005</v>
      </c>
      <c r="T159">
        <v>0.77772144957615696</v>
      </c>
      <c r="U159">
        <v>1.68416370512247E-4</v>
      </c>
      <c r="V159">
        <v>0.99959808726377597</v>
      </c>
      <c r="W159" s="1">
        <v>0</v>
      </c>
      <c r="X159">
        <v>2.3349636571083201E-4</v>
      </c>
      <c r="Y159" s="1">
        <v>0</v>
      </c>
      <c r="Z159" s="1">
        <v>0</v>
      </c>
      <c r="AA159">
        <v>9.3751064853951995E-4</v>
      </c>
      <c r="AB159">
        <v>7.8279487905960395E-3</v>
      </c>
      <c r="AC159">
        <v>5.4004895381341402E-3</v>
      </c>
      <c r="AD159" s="1">
        <v>0</v>
      </c>
      <c r="AE159" s="3">
        <v>1.07403751623721E-3</v>
      </c>
      <c r="AF159" s="3">
        <v>1.6061034093651299E-3</v>
      </c>
      <c r="AG159">
        <v>7.1373838778154906E-5</v>
      </c>
      <c r="AH159">
        <v>2.67334837725573</v>
      </c>
      <c r="AI159">
        <v>0.28317777804067701</v>
      </c>
      <c r="AJ159">
        <v>4078.1288124378598</v>
      </c>
      <c r="AK159">
        <v>108</v>
      </c>
      <c r="AL159">
        <v>683186436.38999999</v>
      </c>
      <c r="AM159">
        <v>5404</v>
      </c>
    </row>
    <row r="160" spans="1:39" x14ac:dyDescent="0.25">
      <c r="A160" t="s">
        <v>37</v>
      </c>
      <c r="B160">
        <v>13.1317270636321</v>
      </c>
      <c r="C160">
        <v>1.0035072733139401E-2</v>
      </c>
      <c r="D160">
        <v>11.399187838496999</v>
      </c>
      <c r="E160">
        <v>-34.641319123293897</v>
      </c>
      <c r="F160" s="1">
        <v>0</v>
      </c>
      <c r="G160" s="1">
        <v>0</v>
      </c>
      <c r="H160">
        <v>4.7965484929339199</v>
      </c>
      <c r="I160">
        <v>-23.1946082685721</v>
      </c>
      <c r="J160">
        <v>-16.196499561048601</v>
      </c>
      <c r="K160">
        <v>-74.529259279488798</v>
      </c>
      <c r="L160">
        <v>7.6824894717294496</v>
      </c>
      <c r="M160">
        <v>109</v>
      </c>
      <c r="N160">
        <v>92.273308767363602</v>
      </c>
      <c r="O160">
        <v>58.758268306675198</v>
      </c>
      <c r="P160">
        <v>128005.910356083</v>
      </c>
      <c r="Q160">
        <v>162166.29966141901</v>
      </c>
      <c r="R160">
        <v>52.581880786481499</v>
      </c>
      <c r="S160">
        <v>675.95676670671696</v>
      </c>
      <c r="T160">
        <v>0.76892653631493102</v>
      </c>
      <c r="U160">
        <v>2.3355984478169999E-4</v>
      </c>
      <c r="V160">
        <v>0.99967835586627296</v>
      </c>
      <c r="W160" s="1">
        <v>0</v>
      </c>
      <c r="X160">
        <v>8.80842889449057E-5</v>
      </c>
      <c r="Y160" s="1">
        <v>0</v>
      </c>
      <c r="Z160" s="1">
        <v>0</v>
      </c>
      <c r="AA160">
        <v>9.3996836416520896E-4</v>
      </c>
      <c r="AB160">
        <v>7.9474294488882102E-3</v>
      </c>
      <c r="AC160">
        <v>5.4590963895545597E-3</v>
      </c>
      <c r="AD160" s="1">
        <v>0</v>
      </c>
      <c r="AE160" s="3">
        <v>1.07857972407788E-3</v>
      </c>
      <c r="AF160" s="3">
        <v>1.62163108500429E-3</v>
      </c>
      <c r="AG160">
        <v>6.9099162638163296E-5</v>
      </c>
      <c r="AH160">
        <v>2.6542372217901602</v>
      </c>
      <c r="AI160">
        <v>0.29373161497155997</v>
      </c>
      <c r="AJ160">
        <v>4146.50718304151</v>
      </c>
      <c r="AK160">
        <v>109</v>
      </c>
      <c r="AL160">
        <v>647069876.85000002</v>
      </c>
      <c r="AM160">
        <v>5055</v>
      </c>
    </row>
    <row r="161" spans="1:39" x14ac:dyDescent="0.25">
      <c r="A161" t="s">
        <v>37</v>
      </c>
      <c r="B161">
        <v>12.263284569803</v>
      </c>
      <c r="C161">
        <v>9.9910807045754807E-3</v>
      </c>
      <c r="D161">
        <v>11.351929409848699</v>
      </c>
      <c r="E161">
        <v>-38.499109828720698</v>
      </c>
      <c r="F161" s="1">
        <v>0</v>
      </c>
      <c r="G161" s="1">
        <v>0</v>
      </c>
      <c r="H161">
        <v>4.7758460379327001</v>
      </c>
      <c r="I161">
        <v>-23.450417674517499</v>
      </c>
      <c r="J161">
        <v>-15.9256847584619</v>
      </c>
      <c r="K161">
        <v>-70.416450271149102</v>
      </c>
      <c r="L161">
        <v>6.9888813965764296</v>
      </c>
      <c r="M161">
        <v>110</v>
      </c>
      <c r="N161">
        <v>92.317808018899299</v>
      </c>
      <c r="O161">
        <v>58.708995667090001</v>
      </c>
      <c r="P161">
        <v>129542.044800645</v>
      </c>
      <c r="Q161">
        <v>167058.160045186</v>
      </c>
      <c r="R161">
        <v>52.637518255973902</v>
      </c>
      <c r="S161">
        <v>674.62764910677799</v>
      </c>
      <c r="T161">
        <v>0.76196043786441703</v>
      </c>
      <c r="U161">
        <v>3.7142547472895698E-4</v>
      </c>
      <c r="V161">
        <v>0.99942881402102901</v>
      </c>
      <c r="W161" s="1">
        <v>0</v>
      </c>
      <c r="X161">
        <v>1.9976050424191301E-4</v>
      </c>
      <c r="Y161" s="1">
        <v>0</v>
      </c>
      <c r="Z161" s="1">
        <v>0</v>
      </c>
      <c r="AA161">
        <v>9.4313165252508295E-4</v>
      </c>
      <c r="AB161">
        <v>7.8884395371960504E-3</v>
      </c>
      <c r="AC161">
        <v>5.4258564264406299E-3</v>
      </c>
      <c r="AD161" s="1">
        <v>0</v>
      </c>
      <c r="AE161" s="3">
        <v>1.0842816386564501E-3</v>
      </c>
      <c r="AF161" s="3">
        <v>1.59963062298434E-3</v>
      </c>
      <c r="AG161">
        <v>7.5233124317249098E-5</v>
      </c>
      <c r="AH161">
        <v>2.62797029998123</v>
      </c>
      <c r="AI161">
        <v>0.28501384397555801</v>
      </c>
      <c r="AJ161">
        <v>4095.7325398622602</v>
      </c>
      <c r="AK161">
        <v>110</v>
      </c>
      <c r="AL161">
        <v>562082932.38999999</v>
      </c>
      <c r="AM161">
        <v>4339</v>
      </c>
    </row>
    <row r="162" spans="1:39" x14ac:dyDescent="0.25">
      <c r="A162" t="s">
        <v>37</v>
      </c>
      <c r="B162">
        <v>8.7792218904717707</v>
      </c>
      <c r="C162">
        <v>9.54351639740437E-3</v>
      </c>
      <c r="D162">
        <v>10.869818448844301</v>
      </c>
      <c r="E162">
        <v>-38.481978568431899</v>
      </c>
      <c r="F162" s="1">
        <v>0</v>
      </c>
      <c r="G162" s="1">
        <v>0</v>
      </c>
      <c r="H162">
        <v>4.77378431827686</v>
      </c>
      <c r="I162">
        <v>-24.640992565680001</v>
      </c>
      <c r="J162">
        <v>-17.7135913014619</v>
      </c>
      <c r="K162">
        <v>-70.856245027662297</v>
      </c>
      <c r="L162">
        <v>6.1476062147223596</v>
      </c>
      <c r="M162">
        <v>111</v>
      </c>
      <c r="N162">
        <v>92.428667042447103</v>
      </c>
      <c r="O162">
        <v>58.913358169355803</v>
      </c>
      <c r="P162">
        <v>127923.10039041001</v>
      </c>
      <c r="Q162">
        <v>166720.62713581999</v>
      </c>
      <c r="R162">
        <v>52.740422179461298</v>
      </c>
      <c r="S162">
        <v>674.85550311336397</v>
      </c>
      <c r="T162">
        <v>0.76001619641067297</v>
      </c>
      <c r="U162">
        <v>3.66525298154282E-4</v>
      </c>
      <c r="V162">
        <v>0.99963347470184505</v>
      </c>
      <c r="W162" s="1">
        <v>0</v>
      </c>
      <c r="X162" s="1">
        <v>0</v>
      </c>
      <c r="Y162" s="1">
        <v>0</v>
      </c>
      <c r="Z162" s="1">
        <v>0</v>
      </c>
      <c r="AA162">
        <v>9.4730082316924901E-4</v>
      </c>
      <c r="AB162">
        <v>7.5033667320232901E-3</v>
      </c>
      <c r="AC162">
        <v>5.15958923989059E-3</v>
      </c>
      <c r="AD162" s="1">
        <v>0</v>
      </c>
      <c r="AE162" s="3">
        <v>1.0270701136424901E-3</v>
      </c>
      <c r="AF162" s="3">
        <v>1.5508729259066799E-3</v>
      </c>
      <c r="AG162">
        <v>6.5805766646974498E-5</v>
      </c>
      <c r="AH162">
        <v>2.5673523531488698</v>
      </c>
      <c r="AI162">
        <v>0.28143682915305002</v>
      </c>
      <c r="AJ162">
        <v>4077.45219130429</v>
      </c>
      <c r="AK162">
        <v>111</v>
      </c>
      <c r="AL162">
        <v>560303179.71000004</v>
      </c>
      <c r="AM162">
        <v>4380</v>
      </c>
    </row>
    <row r="163" spans="1:39" x14ac:dyDescent="0.25">
      <c r="A163" t="s">
        <v>37</v>
      </c>
      <c r="B163">
        <v>12.336161687047801</v>
      </c>
      <c r="C163">
        <v>9.1997774182109096E-3</v>
      </c>
      <c r="D163">
        <v>10.4979164080092</v>
      </c>
      <c r="E163">
        <v>-36.092355894933497</v>
      </c>
      <c r="F163" s="1">
        <v>0</v>
      </c>
      <c r="G163" s="1">
        <v>0</v>
      </c>
      <c r="H163">
        <v>4.7688456665320302</v>
      </c>
      <c r="I163">
        <v>-25.841514572270601</v>
      </c>
      <c r="J163">
        <v>-21.072706017792601</v>
      </c>
      <c r="K163">
        <v>-75.8674570649396</v>
      </c>
      <c r="L163">
        <v>5.0351034205617102</v>
      </c>
      <c r="M163">
        <v>112</v>
      </c>
      <c r="N163">
        <v>92.888341287185298</v>
      </c>
      <c r="O163">
        <v>59.063830192975303</v>
      </c>
      <c r="P163">
        <v>127509.2432</v>
      </c>
      <c r="Q163">
        <v>166419.18701092101</v>
      </c>
      <c r="R163">
        <v>52.974410911196699</v>
      </c>
      <c r="S163">
        <v>678.07891029694702</v>
      </c>
      <c r="T163">
        <v>0.75962604457357297</v>
      </c>
      <c r="U163">
        <v>1.6019943792521099E-4</v>
      </c>
      <c r="V163">
        <v>0.999839800562074</v>
      </c>
      <c r="W163" s="1">
        <v>0</v>
      </c>
      <c r="X163" s="1">
        <v>0</v>
      </c>
      <c r="Y163" s="1">
        <v>0</v>
      </c>
      <c r="Z163" s="1">
        <v>0</v>
      </c>
      <c r="AA163">
        <v>9.5260807447175003E-4</v>
      </c>
      <c r="AB163">
        <v>7.1812332887047203E-3</v>
      </c>
      <c r="AC163">
        <v>4.94311309409392E-3</v>
      </c>
      <c r="AD163" s="1">
        <v>0</v>
      </c>
      <c r="AE163" s="3">
        <v>1.0121600472751599E-3</v>
      </c>
      <c r="AF163" s="3">
        <v>1.5509312411584599E-3</v>
      </c>
      <c r="AG163">
        <v>5.3721676591581999E-5</v>
      </c>
      <c r="AH163">
        <v>2.54854547855712</v>
      </c>
      <c r="AI163">
        <v>0.280905417396841</v>
      </c>
      <c r="AJ163">
        <v>4110.1006031316201</v>
      </c>
      <c r="AK163">
        <v>112</v>
      </c>
      <c r="AL163">
        <v>631170753.84000003</v>
      </c>
      <c r="AM163">
        <v>4950</v>
      </c>
    </row>
    <row r="164" spans="1:39" x14ac:dyDescent="0.25">
      <c r="A164" t="s">
        <v>37</v>
      </c>
      <c r="B164">
        <v>9.63423653132471</v>
      </c>
      <c r="C164">
        <v>8.9159565231955399E-3</v>
      </c>
      <c r="D164">
        <v>10.189770070112001</v>
      </c>
      <c r="E164">
        <v>-30.470289554470298</v>
      </c>
      <c r="F164" s="1">
        <v>0</v>
      </c>
      <c r="G164" s="1">
        <v>0</v>
      </c>
      <c r="H164">
        <v>4.7729592805792</v>
      </c>
      <c r="I164">
        <v>-27.398711529754902</v>
      </c>
      <c r="J164">
        <v>-24.299636921993599</v>
      </c>
      <c r="K164">
        <v>-83.317437978827499</v>
      </c>
      <c r="L164">
        <v>4.2880747994645398</v>
      </c>
      <c r="M164">
        <v>113</v>
      </c>
      <c r="N164">
        <v>93.358094231109504</v>
      </c>
      <c r="O164">
        <v>58.316058570744701</v>
      </c>
      <c r="P164">
        <v>124606.57</v>
      </c>
      <c r="Q164">
        <v>159115.52503023899</v>
      </c>
      <c r="R164">
        <v>53.223707097193397</v>
      </c>
      <c r="S164">
        <v>681.01804203621202</v>
      </c>
      <c r="T164">
        <v>0.75278324072880298</v>
      </c>
      <c r="U164">
        <v>1.3889120392869501E-4</v>
      </c>
      <c r="V164">
        <v>0.99986110879607104</v>
      </c>
      <c r="W164" s="1">
        <v>0</v>
      </c>
      <c r="X164" s="1">
        <v>0</v>
      </c>
      <c r="Y164" s="1">
        <v>0</v>
      </c>
      <c r="Z164" s="1">
        <v>0</v>
      </c>
      <c r="AA164">
        <v>9.6814144707139005E-4</v>
      </c>
      <c r="AB164">
        <v>6.8709783284163399E-3</v>
      </c>
      <c r="AC164">
        <v>4.7324200386124303E-3</v>
      </c>
      <c r="AD164" s="1">
        <v>0</v>
      </c>
      <c r="AE164" s="3">
        <v>1.0341438664290699E-3</v>
      </c>
      <c r="AF164" s="3">
        <v>1.6226932066336301E-3</v>
      </c>
      <c r="AG164">
        <v>4.26056405497143E-5</v>
      </c>
      <c r="AH164">
        <v>2.67762705084946</v>
      </c>
      <c r="AI164">
        <v>0.29885925205233199</v>
      </c>
      <c r="AJ164">
        <v>4265.3815955870396</v>
      </c>
      <c r="AK164">
        <v>113</v>
      </c>
      <c r="AL164">
        <v>725708663.67999995</v>
      </c>
      <c r="AM164">
        <v>5824</v>
      </c>
    </row>
    <row r="165" spans="1:39" x14ac:dyDescent="0.25">
      <c r="A165" t="s">
        <v>37</v>
      </c>
      <c r="B165">
        <v>10.9816461811296</v>
      </c>
      <c r="C165">
        <v>8.8452564118173798E-3</v>
      </c>
      <c r="D165">
        <v>10.1128593158919</v>
      </c>
      <c r="E165">
        <v>-27.395218027195199</v>
      </c>
      <c r="F165" s="1">
        <v>0</v>
      </c>
      <c r="G165" s="1">
        <v>0</v>
      </c>
      <c r="H165">
        <v>4.7730059466383796</v>
      </c>
      <c r="I165">
        <v>-28.0641705761964</v>
      </c>
      <c r="J165">
        <v>-26.155389022061101</v>
      </c>
      <c r="K165">
        <v>-81.884163399019101</v>
      </c>
      <c r="L165">
        <v>3.64851002791691</v>
      </c>
      <c r="M165">
        <v>114</v>
      </c>
      <c r="N165">
        <v>93.368634165590507</v>
      </c>
      <c r="O165">
        <v>57.281654219179799</v>
      </c>
      <c r="P165">
        <v>124867.788715798</v>
      </c>
      <c r="Q165">
        <v>156664.79141153599</v>
      </c>
      <c r="R165">
        <v>53.277992270444301</v>
      </c>
      <c r="S165">
        <v>683.59233336583895</v>
      </c>
      <c r="T165">
        <v>0.75412109701722296</v>
      </c>
      <c r="U165">
        <v>3.6879059579368899E-4</v>
      </c>
      <c r="V165">
        <v>0.99963120940420602</v>
      </c>
      <c r="W165" s="1">
        <v>0</v>
      </c>
      <c r="X165" s="1">
        <v>0</v>
      </c>
      <c r="Y165" s="1">
        <v>0</v>
      </c>
      <c r="Z165" s="1">
        <v>0</v>
      </c>
      <c r="AA165">
        <v>9.7332813452595003E-4</v>
      </c>
      <c r="AB165">
        <v>6.7513096324930497E-3</v>
      </c>
      <c r="AC165">
        <v>4.6560329795685097E-3</v>
      </c>
      <c r="AD165" s="1">
        <v>0</v>
      </c>
      <c r="AE165" s="3">
        <v>1.0858013140702301E-3</v>
      </c>
      <c r="AF165" s="3">
        <v>1.70885564834887E-3</v>
      </c>
      <c r="AG165">
        <v>3.48020753752226E-5</v>
      </c>
      <c r="AH165">
        <v>2.82494202754234</v>
      </c>
      <c r="AI165">
        <v>0.31956442111931499</v>
      </c>
      <c r="AJ165">
        <v>4804.7267221164702</v>
      </c>
      <c r="AK165">
        <v>114</v>
      </c>
      <c r="AL165">
        <v>565900818.46000004</v>
      </c>
      <c r="AM165">
        <v>4532</v>
      </c>
    </row>
    <row r="166" spans="1:39" x14ac:dyDescent="0.25">
      <c r="A166" t="s">
        <v>37</v>
      </c>
      <c r="B166">
        <v>10.1726645729283</v>
      </c>
      <c r="C166">
        <v>8.8191626401706701E-3</v>
      </c>
      <c r="D166">
        <v>10.0844580896976</v>
      </c>
      <c r="E166">
        <v>-34.238612955214101</v>
      </c>
      <c r="F166" s="1">
        <v>0</v>
      </c>
      <c r="G166" s="1">
        <v>0</v>
      </c>
      <c r="H166">
        <v>4.7904712858413001</v>
      </c>
      <c r="I166">
        <v>-28.4549138692188</v>
      </c>
      <c r="J166">
        <v>-28.0106152530951</v>
      </c>
      <c r="K166">
        <v>-60.651559082030801</v>
      </c>
      <c r="L166">
        <v>4.9534477351878401</v>
      </c>
      <c r="M166">
        <v>115</v>
      </c>
      <c r="N166">
        <v>93.022904305107801</v>
      </c>
      <c r="O166">
        <v>56.091882511827301</v>
      </c>
      <c r="P166">
        <v>118199.22130812801</v>
      </c>
      <c r="Q166">
        <v>152233.11414565099</v>
      </c>
      <c r="R166">
        <v>53.2281472744003</v>
      </c>
      <c r="S166">
        <v>684.39986395448295</v>
      </c>
      <c r="T166">
        <v>0.74610386044401</v>
      </c>
      <c r="U166">
        <v>1.86457108788473E-4</v>
      </c>
      <c r="V166">
        <v>0.99981354289121105</v>
      </c>
      <c r="W166" s="1">
        <v>0</v>
      </c>
      <c r="X166" s="1">
        <v>0</v>
      </c>
      <c r="Y166" s="1">
        <v>0</v>
      </c>
      <c r="Z166" s="1">
        <v>0</v>
      </c>
      <c r="AA166">
        <v>1.0016677617346399E-3</v>
      </c>
      <c r="AB166">
        <v>6.7080719130689897E-3</v>
      </c>
      <c r="AC166">
        <v>4.6452359367612503E-3</v>
      </c>
      <c r="AD166" s="1">
        <v>0</v>
      </c>
      <c r="AE166" s="3">
        <v>1.0908198981409399E-3</v>
      </c>
      <c r="AF166" s="3">
        <v>1.7625133362301399E-3</v>
      </c>
      <c r="AG166">
        <v>1.8577174768039601E-5</v>
      </c>
      <c r="AH166">
        <v>2.9151610420630401</v>
      </c>
      <c r="AI166">
        <v>0.33341314914561199</v>
      </c>
      <c r="AJ166">
        <v>6179.5022602203098</v>
      </c>
      <c r="AK166">
        <v>115</v>
      </c>
      <c r="AL166">
        <v>312636940.36000001</v>
      </c>
      <c r="AM166">
        <v>2645</v>
      </c>
    </row>
    <row r="167" spans="1:39" x14ac:dyDescent="0.25">
      <c r="A167" t="s">
        <v>37</v>
      </c>
      <c r="B167">
        <v>7.9240609669062696</v>
      </c>
      <c r="C167">
        <v>8.9618608891154396E-3</v>
      </c>
      <c r="D167">
        <v>10.239674595728999</v>
      </c>
      <c r="E167">
        <v>-40.661363886916902</v>
      </c>
      <c r="F167" s="1">
        <v>0</v>
      </c>
      <c r="G167" s="1">
        <v>0</v>
      </c>
      <c r="H167">
        <v>4.8395184380645802</v>
      </c>
      <c r="I167">
        <v>-28.8421156790894</v>
      </c>
      <c r="J167">
        <v>-27.698733442844699</v>
      </c>
      <c r="K167">
        <v>-57.820194192733297</v>
      </c>
      <c r="L167">
        <v>4.8889644201886302</v>
      </c>
      <c r="M167">
        <v>116</v>
      </c>
      <c r="N167">
        <v>92.697910124834195</v>
      </c>
      <c r="O167">
        <v>56.482251673119301</v>
      </c>
      <c r="P167">
        <v>116759.51646504299</v>
      </c>
      <c r="Q167">
        <v>147114.23686762</v>
      </c>
      <c r="R167">
        <v>53.1356519080718</v>
      </c>
      <c r="S167">
        <v>678.20382542077198</v>
      </c>
      <c r="T167">
        <v>0.73597203729706895</v>
      </c>
      <c r="U167">
        <v>5.50068924252982E-4</v>
      </c>
      <c r="V167">
        <v>0.99944993107574698</v>
      </c>
      <c r="W167" s="1">
        <v>0</v>
      </c>
      <c r="X167" s="1">
        <v>0</v>
      </c>
      <c r="Y167" s="1">
        <v>0</v>
      </c>
      <c r="Z167" s="1">
        <v>0</v>
      </c>
      <c r="AA167">
        <v>1.0172923167994299E-3</v>
      </c>
      <c r="AB167">
        <v>6.8469113938496896E-3</v>
      </c>
      <c r="AC167">
        <v>4.6586480688468601E-3</v>
      </c>
      <c r="AD167" s="1">
        <v>0</v>
      </c>
      <c r="AE167" s="3">
        <v>1.0821052209389699E-3</v>
      </c>
      <c r="AF167" s="3">
        <v>1.73535970609041E-3</v>
      </c>
      <c r="AG167">
        <v>1.5569953616656299E-5</v>
      </c>
      <c r="AH167">
        <v>2.7883757985803501</v>
      </c>
      <c r="AI167">
        <v>0.322654455136413</v>
      </c>
      <c r="AJ167">
        <v>6456.4565650504201</v>
      </c>
      <c r="AK167">
        <v>116</v>
      </c>
      <c r="AL167">
        <v>148634864.46000001</v>
      </c>
      <c r="AM167">
        <v>1273</v>
      </c>
    </row>
    <row r="168" spans="1:39" x14ac:dyDescent="0.25">
      <c r="A168" t="s">
        <v>37</v>
      </c>
      <c r="B168">
        <v>11.9151807866065</v>
      </c>
      <c r="C168">
        <v>8.9221702880962501E-3</v>
      </c>
      <c r="D168">
        <v>10.1965267977361</v>
      </c>
      <c r="E168">
        <v>-43.354035578790402</v>
      </c>
      <c r="F168" s="1">
        <v>0</v>
      </c>
      <c r="G168" s="1">
        <v>0</v>
      </c>
      <c r="H168">
        <v>4.8482626945559399</v>
      </c>
      <c r="I168">
        <v>-28.886648996439899</v>
      </c>
      <c r="J168">
        <v>-28.172828719118701</v>
      </c>
      <c r="K168">
        <v>-57.538373009162903</v>
      </c>
      <c r="L168">
        <v>5.0609951889990796</v>
      </c>
      <c r="M168">
        <v>117</v>
      </c>
      <c r="N168">
        <v>92.675458525440007</v>
      </c>
      <c r="O168">
        <v>56.487616227103302</v>
      </c>
      <c r="P168">
        <v>116093.407273809</v>
      </c>
      <c r="Q168">
        <v>144885.236752811</v>
      </c>
      <c r="R168">
        <v>53.048125292057001</v>
      </c>
      <c r="S168">
        <v>674.13686949179805</v>
      </c>
      <c r="T168">
        <v>0.76055426383097602</v>
      </c>
      <c r="U168" s="1">
        <v>0</v>
      </c>
      <c r="V168">
        <v>0.99877298854584995</v>
      </c>
      <c r="W168" s="1">
        <v>0</v>
      </c>
      <c r="X168">
        <v>1.2270114541493499E-3</v>
      </c>
      <c r="Y168" s="1">
        <v>0</v>
      </c>
      <c r="Z168" s="1">
        <v>0</v>
      </c>
      <c r="AA168">
        <v>1.0234896327133999E-3</v>
      </c>
      <c r="AB168">
        <v>6.8280951205860899E-3</v>
      </c>
      <c r="AC168">
        <v>4.6225624729770102E-3</v>
      </c>
      <c r="AD168" s="1">
        <v>0</v>
      </c>
      <c r="AE168" s="3">
        <v>1.05496271359301E-3</v>
      </c>
      <c r="AF168" s="3">
        <v>1.73059505630544E-3</v>
      </c>
      <c r="AG168">
        <v>1.5578791897554999E-5</v>
      </c>
      <c r="AH168">
        <v>2.7637102866476</v>
      </c>
      <c r="AI168">
        <v>0.32115214958396299</v>
      </c>
      <c r="AJ168">
        <v>6467.58545320536</v>
      </c>
      <c r="AK168">
        <v>117</v>
      </c>
      <c r="AL168">
        <v>97518462.109999999</v>
      </c>
      <c r="AM168">
        <v>840</v>
      </c>
    </row>
    <row r="169" spans="1:39" x14ac:dyDescent="0.25">
      <c r="A169" t="s">
        <v>37</v>
      </c>
      <c r="B169">
        <v>10.2604742960376</v>
      </c>
      <c r="C169">
        <v>8.8498526747801294E-3</v>
      </c>
      <c r="D169">
        <v>10.1178611713674</v>
      </c>
      <c r="E169">
        <v>-45.655092388124203</v>
      </c>
      <c r="F169" s="1">
        <v>0</v>
      </c>
      <c r="G169" s="1">
        <v>0</v>
      </c>
      <c r="H169">
        <v>4.8950571779820597</v>
      </c>
      <c r="I169">
        <v>-26.6337928080242</v>
      </c>
      <c r="J169">
        <v>-26.1123361424055</v>
      </c>
      <c r="K169">
        <v>-56.543435236287202</v>
      </c>
      <c r="L169">
        <v>6.6685048566227199</v>
      </c>
      <c r="M169">
        <v>118</v>
      </c>
      <c r="N169">
        <v>93.519932806931294</v>
      </c>
      <c r="O169">
        <v>56.252645606145798</v>
      </c>
      <c r="P169">
        <v>118808.904936708</v>
      </c>
      <c r="Q169">
        <v>144637.54023687201</v>
      </c>
      <c r="R169">
        <v>53.185125958502603</v>
      </c>
      <c r="S169">
        <v>668.75476281445106</v>
      </c>
      <c r="T169">
        <v>0.74586978078669997</v>
      </c>
      <c r="U169">
        <v>2.16303189064951E-3</v>
      </c>
      <c r="V169">
        <v>0.996531589857936</v>
      </c>
      <c r="W169" s="1">
        <v>0</v>
      </c>
      <c r="X169">
        <v>1.3053782514137299E-3</v>
      </c>
      <c r="Y169" s="1">
        <v>0</v>
      </c>
      <c r="Z169" s="1">
        <v>0</v>
      </c>
      <c r="AA169">
        <v>1.032504862989E-3</v>
      </c>
      <c r="AB169">
        <v>6.7081061970001403E-3</v>
      </c>
      <c r="AC169">
        <v>4.4758661931641203E-3</v>
      </c>
      <c r="AD169" s="1">
        <v>0</v>
      </c>
      <c r="AE169" s="3">
        <v>1.0967745168310101E-3</v>
      </c>
      <c r="AF169" s="3">
        <v>1.83292496629989E-3</v>
      </c>
      <c r="AG169">
        <v>1.22941582003143E-5</v>
      </c>
      <c r="AH169">
        <v>2.8120269311855699</v>
      </c>
      <c r="AI169">
        <v>0.32947840878899998</v>
      </c>
      <c r="AJ169">
        <v>6868.2851127387703</v>
      </c>
      <c r="AK169">
        <v>118</v>
      </c>
      <c r="AL169">
        <v>65701324.43</v>
      </c>
      <c r="AM169">
        <v>553</v>
      </c>
    </row>
    <row r="170" spans="1:39" x14ac:dyDescent="0.25">
      <c r="A170" t="s">
        <v>37</v>
      </c>
      <c r="B170">
        <v>1.64783814114756</v>
      </c>
      <c r="C170">
        <v>8.6587942368858192E-3</v>
      </c>
      <c r="D170">
        <v>9.9097277086542803</v>
      </c>
      <c r="E170">
        <v>-89.411398680638499</v>
      </c>
      <c r="F170" s="1">
        <v>0</v>
      </c>
      <c r="G170" s="1">
        <v>0</v>
      </c>
      <c r="H170">
        <v>4.9206784352026096</v>
      </c>
      <c r="I170">
        <v>-27.850030654692201</v>
      </c>
      <c r="J170">
        <v>-31.343411421904801</v>
      </c>
      <c r="K170">
        <v>-51.775105438303903</v>
      </c>
      <c r="L170">
        <v>5.7360936683105299</v>
      </c>
      <c r="M170">
        <v>119</v>
      </c>
      <c r="N170">
        <v>93.319750842517905</v>
      </c>
      <c r="O170">
        <v>59.621376438809399</v>
      </c>
      <c r="P170">
        <v>118715.146597938</v>
      </c>
      <c r="Q170">
        <v>137943.91253105199</v>
      </c>
      <c r="R170">
        <v>52.513956704030001</v>
      </c>
      <c r="S170">
        <v>664.70498068754</v>
      </c>
      <c r="T170">
        <v>0.71229330673602098</v>
      </c>
      <c r="U170">
        <v>1.2310279183562201E-2</v>
      </c>
      <c r="V170">
        <v>0.98768972081643702</v>
      </c>
      <c r="W170" s="1">
        <v>0</v>
      </c>
      <c r="X170" s="1">
        <v>0</v>
      </c>
      <c r="Y170" s="1">
        <v>0</v>
      </c>
      <c r="Z170" s="1">
        <v>0</v>
      </c>
      <c r="AA170">
        <v>1.00700191851284E-3</v>
      </c>
      <c r="AB170">
        <v>6.7195601054965701E-3</v>
      </c>
      <c r="AC170">
        <v>4.4986855012961596E-3</v>
      </c>
      <c r="AD170" s="1">
        <v>0</v>
      </c>
      <c r="AE170" s="3">
        <v>9.0974256615932402E-4</v>
      </c>
      <c r="AF170" s="3">
        <v>1.56698918065973E-3</v>
      </c>
      <c r="AG170">
        <v>2.2563396281808401E-5</v>
      </c>
      <c r="AH170">
        <v>2.2517868459952202</v>
      </c>
      <c r="AI170">
        <v>0.26590649834993901</v>
      </c>
      <c r="AJ170">
        <v>6932.3341790910899</v>
      </c>
      <c r="AK170">
        <v>119</v>
      </c>
      <c r="AL170">
        <v>11515369.220000001</v>
      </c>
      <c r="AM170">
        <v>97</v>
      </c>
    </row>
    <row r="173" spans="1:39" x14ac:dyDescent="0.25">
      <c r="A173" t="s">
        <v>0</v>
      </c>
      <c r="B173" t="s">
        <v>1</v>
      </c>
      <c r="C173" t="s">
        <v>2</v>
      </c>
      <c r="D173" t="s">
        <v>3</v>
      </c>
      <c r="E173" t="s">
        <v>5</v>
      </c>
      <c r="F173" t="s">
        <v>6</v>
      </c>
      <c r="G173" t="s">
        <v>208</v>
      </c>
      <c r="H173" t="s">
        <v>7</v>
      </c>
      <c r="I173" t="s">
        <v>8</v>
      </c>
      <c r="J173" t="s">
        <v>134</v>
      </c>
      <c r="K173" t="s">
        <v>143</v>
      </c>
      <c r="L173" t="s">
        <v>9</v>
      </c>
      <c r="M173" t="s">
        <v>10</v>
      </c>
      <c r="N173" t="s">
        <v>11</v>
      </c>
      <c r="O173" t="s">
        <v>13</v>
      </c>
      <c r="P173" t="s">
        <v>14</v>
      </c>
      <c r="Q173" t="s">
        <v>15</v>
      </c>
      <c r="R173" t="s">
        <v>16</v>
      </c>
      <c r="S173" t="s">
        <v>17</v>
      </c>
      <c r="T173" t="s">
        <v>18</v>
      </c>
      <c r="U173" t="s">
        <v>20</v>
      </c>
      <c r="V173" t="s">
        <v>21</v>
      </c>
      <c r="W173" t="s">
        <v>22</v>
      </c>
      <c r="X173" t="s">
        <v>23</v>
      </c>
      <c r="Y173" t="s">
        <v>24</v>
      </c>
      <c r="Z173" t="s">
        <v>25</v>
      </c>
      <c r="AA173" t="s">
        <v>26</v>
      </c>
      <c r="AB173" t="s">
        <v>27</v>
      </c>
      <c r="AC173" t="s">
        <v>263</v>
      </c>
      <c r="AD173" t="s">
        <v>120</v>
      </c>
      <c r="AE173" s="3" t="s">
        <v>29</v>
      </c>
      <c r="AF173" s="3" t="s">
        <v>233</v>
      </c>
      <c r="AG173" t="s">
        <v>30</v>
      </c>
      <c r="AH173" t="s">
        <v>31</v>
      </c>
      <c r="AI173" t="s">
        <v>32</v>
      </c>
      <c r="AJ173" t="s">
        <v>33</v>
      </c>
      <c r="AK173" t="s">
        <v>34</v>
      </c>
      <c r="AL173" t="s">
        <v>35</v>
      </c>
      <c r="AM173" t="s">
        <v>36</v>
      </c>
    </row>
    <row r="174" spans="1:39" x14ac:dyDescent="0.25">
      <c r="A174" t="s">
        <v>37</v>
      </c>
      <c r="B174">
        <v>15.6489023340707</v>
      </c>
      <c r="C174">
        <v>1.21903375661015E-2</v>
      </c>
      <c r="D174">
        <v>13.686398214314</v>
      </c>
      <c r="E174">
        <v>-2.3352734018827599</v>
      </c>
      <c r="F174" s="1">
        <v>0</v>
      </c>
      <c r="G174" s="1">
        <v>0</v>
      </c>
      <c r="H174">
        <v>3.8754044621265602</v>
      </c>
      <c r="I174">
        <v>-26.782142977796902</v>
      </c>
      <c r="J174">
        <v>-26.437770187139002</v>
      </c>
      <c r="K174">
        <v>-87.651667255881605</v>
      </c>
      <c r="L174">
        <v>-4.9990477549274503</v>
      </c>
      <c r="M174">
        <v>43</v>
      </c>
      <c r="N174">
        <v>89.851763587703402</v>
      </c>
      <c r="O174">
        <v>66.252683258347702</v>
      </c>
      <c r="P174">
        <v>183104.90103210599</v>
      </c>
      <c r="Q174">
        <v>225065.12330471299</v>
      </c>
      <c r="R174">
        <v>87.458509637526305</v>
      </c>
      <c r="S174">
        <v>701.54792450290495</v>
      </c>
      <c r="T174">
        <v>9.6172567249914705E-4</v>
      </c>
      <c r="U174">
        <v>0.43066604975385198</v>
      </c>
      <c r="V174" s="1">
        <v>0</v>
      </c>
      <c r="W174">
        <v>0.142301888616817</v>
      </c>
      <c r="X174">
        <v>0.427032061629329</v>
      </c>
      <c r="Y174" s="1">
        <v>0</v>
      </c>
      <c r="Z174">
        <v>1</v>
      </c>
      <c r="AA174">
        <v>3.32540989301219E-4</v>
      </c>
      <c r="AB174">
        <v>7.37022771049384E-3</v>
      </c>
      <c r="AC174">
        <v>6.1275847723227901E-3</v>
      </c>
      <c r="AD174">
        <v>1.37044982689726E-3</v>
      </c>
      <c r="AE174" s="3">
        <v>2.9070416166002699E-3</v>
      </c>
      <c r="AF174" s="3">
        <v>3.1366572589434901E-3</v>
      </c>
      <c r="AG174">
        <v>2.1009887383597101E-4</v>
      </c>
      <c r="AH174">
        <v>6.6949791008873296</v>
      </c>
      <c r="AI174">
        <v>0.26396592573808803</v>
      </c>
      <c r="AJ174">
        <v>1088.2367785594399</v>
      </c>
      <c r="AK174">
        <v>43</v>
      </c>
      <c r="AL174">
        <v>4836166646.0600004</v>
      </c>
      <c r="AM174">
        <v>26412</v>
      </c>
    </row>
    <row r="175" spans="1:39" x14ac:dyDescent="0.25">
      <c r="A175" t="s">
        <v>37</v>
      </c>
      <c r="B175">
        <v>14.350265959818399</v>
      </c>
      <c r="C175">
        <v>1.11939303291274E-2</v>
      </c>
      <c r="D175">
        <v>12.635804219013799</v>
      </c>
      <c r="E175">
        <v>-3.2152481438599301</v>
      </c>
      <c r="F175" s="1">
        <v>0</v>
      </c>
      <c r="G175" s="1">
        <v>0</v>
      </c>
      <c r="H175">
        <v>3.85826532239679</v>
      </c>
      <c r="I175">
        <v>-27.798841213371801</v>
      </c>
      <c r="J175">
        <v>-27.717968315173099</v>
      </c>
      <c r="K175">
        <v>-86.242022297254394</v>
      </c>
      <c r="L175">
        <v>-5.3785760477536</v>
      </c>
      <c r="M175">
        <v>44</v>
      </c>
      <c r="N175">
        <v>89.892173101324502</v>
      </c>
      <c r="O175">
        <v>66.345415953191903</v>
      </c>
      <c r="P175">
        <v>177858.15588684901</v>
      </c>
      <c r="Q175">
        <v>219744.663338996</v>
      </c>
      <c r="R175">
        <v>93.049098718254697</v>
      </c>
      <c r="S175">
        <v>698.38793444095597</v>
      </c>
      <c r="T175">
        <v>5.0480297484114297E-4</v>
      </c>
      <c r="U175">
        <v>0.44179463211591002</v>
      </c>
      <c r="V175" s="1">
        <v>0</v>
      </c>
      <c r="W175">
        <v>0.12935311133642799</v>
      </c>
      <c r="X175">
        <v>0.42885225654766101</v>
      </c>
      <c r="Y175" s="1">
        <v>0</v>
      </c>
      <c r="Z175">
        <v>1</v>
      </c>
      <c r="AA175">
        <v>3.3529730955131598E-4</v>
      </c>
      <c r="AB175">
        <v>6.9736030071672799E-3</v>
      </c>
      <c r="AC175">
        <v>5.8097751015744603E-3</v>
      </c>
      <c r="AD175">
        <v>1.21601902047663E-3</v>
      </c>
      <c r="AE175" s="3">
        <v>2.42126346343822E-3</v>
      </c>
      <c r="AF175" s="3">
        <v>2.96029209064892E-3</v>
      </c>
      <c r="AG175">
        <v>2.4775057258472999E-4</v>
      </c>
      <c r="AH175">
        <v>6.4814257991485897</v>
      </c>
      <c r="AI175">
        <v>0.26449126859991401</v>
      </c>
      <c r="AJ175">
        <v>1180.69136072023</v>
      </c>
      <c r="AK175">
        <v>44</v>
      </c>
      <c r="AL175">
        <v>3071432494.0100002</v>
      </c>
      <c r="AM175">
        <v>17269</v>
      </c>
    </row>
    <row r="176" spans="1:39" x14ac:dyDescent="0.25">
      <c r="A176" t="s">
        <v>37</v>
      </c>
      <c r="B176">
        <v>13.0523286730769</v>
      </c>
      <c r="C176">
        <v>1.0514229569093101E-2</v>
      </c>
      <c r="D176">
        <v>11.9124284694306</v>
      </c>
      <c r="E176">
        <v>-11.3736520768423</v>
      </c>
      <c r="F176" s="1">
        <v>0</v>
      </c>
      <c r="G176" s="1">
        <v>0</v>
      </c>
      <c r="H176">
        <v>3.7009007790849702</v>
      </c>
      <c r="I176">
        <v>-24.662766077484299</v>
      </c>
      <c r="J176">
        <v>-26.185326039375301</v>
      </c>
      <c r="K176">
        <v>-67.304085801706904</v>
      </c>
      <c r="L176">
        <v>-1.7971931903448399</v>
      </c>
      <c r="M176">
        <v>45</v>
      </c>
      <c r="N176">
        <v>90.202611528886194</v>
      </c>
      <c r="O176">
        <v>68.449406056582205</v>
      </c>
      <c r="P176">
        <v>174389.984057013</v>
      </c>
      <c r="Q176">
        <v>216474.16719407201</v>
      </c>
      <c r="R176">
        <v>107.362926744422</v>
      </c>
      <c r="S176">
        <v>686.19607136966999</v>
      </c>
      <c r="T176">
        <v>4.2400806163704499E-4</v>
      </c>
      <c r="U176">
        <v>0.42258537504638499</v>
      </c>
      <c r="V176" s="1">
        <v>0</v>
      </c>
      <c r="W176">
        <v>0.14300540383236501</v>
      </c>
      <c r="X176">
        <v>0.43440922112124802</v>
      </c>
      <c r="Y176" s="1">
        <v>0</v>
      </c>
      <c r="Z176">
        <v>1</v>
      </c>
      <c r="AA176">
        <v>3.3593166775597398E-4</v>
      </c>
      <c r="AB176">
        <v>6.7973625647732398E-3</v>
      </c>
      <c r="AC176">
        <v>5.6120255847768802E-3</v>
      </c>
      <c r="AD176">
        <v>1.06272390823886E-3</v>
      </c>
      <c r="AE176" s="3">
        <v>1.7403430636889401E-3</v>
      </c>
      <c r="AF176" s="3">
        <v>2.4519256672830198E-3</v>
      </c>
      <c r="AG176">
        <v>5.7787000546813297E-4</v>
      </c>
      <c r="AH176">
        <v>5.50642730054272</v>
      </c>
      <c r="AI176">
        <v>0.22635298583332999</v>
      </c>
      <c r="AJ176">
        <v>1011.95203378847</v>
      </c>
      <c r="AK176">
        <v>45</v>
      </c>
      <c r="AL176">
        <v>1847487491.0999999</v>
      </c>
      <c r="AM176">
        <v>10594</v>
      </c>
    </row>
    <row r="177" spans="1:39" x14ac:dyDescent="0.25">
      <c r="A177" t="s">
        <v>37</v>
      </c>
      <c r="B177">
        <v>10.892336417946201</v>
      </c>
      <c r="C177">
        <v>1.0348795000763401E-2</v>
      </c>
      <c r="D177">
        <v>11.7355349222181</v>
      </c>
      <c r="E177">
        <v>-25.363424080531299</v>
      </c>
      <c r="F177" s="1">
        <v>0</v>
      </c>
      <c r="G177" s="1">
        <v>0</v>
      </c>
      <c r="H177">
        <v>3.48164589420551</v>
      </c>
      <c r="I177">
        <v>-17.226542508907301</v>
      </c>
      <c r="J177">
        <v>-20.0291146119866</v>
      </c>
      <c r="K177">
        <v>-37.219124475275102</v>
      </c>
      <c r="L177">
        <v>5.3392680760682198</v>
      </c>
      <c r="M177">
        <v>46</v>
      </c>
      <c r="N177">
        <v>90.448518382732502</v>
      </c>
      <c r="O177">
        <v>71.433630782917504</v>
      </c>
      <c r="P177">
        <v>176699.31726347201</v>
      </c>
      <c r="Q177">
        <v>222221.106765517</v>
      </c>
      <c r="R177">
        <v>124.39756339572899</v>
      </c>
      <c r="S177">
        <v>669.27090896796994</v>
      </c>
      <c r="T177">
        <v>1.09302339153243E-4</v>
      </c>
      <c r="U177">
        <v>0.38015705005283101</v>
      </c>
      <c r="V177" s="1">
        <v>0</v>
      </c>
      <c r="W177">
        <v>0.18686382064366999</v>
      </c>
      <c r="X177">
        <v>0.43297912930349702</v>
      </c>
      <c r="Y177" s="1">
        <v>0</v>
      </c>
      <c r="Z177">
        <v>1</v>
      </c>
      <c r="AA177">
        <v>3.4394704773787902E-4</v>
      </c>
      <c r="AB177">
        <v>6.8148672551227299E-3</v>
      </c>
      <c r="AC177">
        <v>5.4699841257206004E-3</v>
      </c>
      <c r="AD177">
        <v>1.0214580103477E-3</v>
      </c>
      <c r="AE177" s="3">
        <v>1.0724968226588001E-3</v>
      </c>
      <c r="AF177" s="3">
        <v>1.78675162373248E-3</v>
      </c>
      <c r="AG177">
        <v>1.09607565375711E-3</v>
      </c>
      <c r="AH177">
        <v>4.1828106052039598</v>
      </c>
      <c r="AI177">
        <v>0.18146443022645201</v>
      </c>
      <c r="AJ177">
        <v>726.13825365958405</v>
      </c>
      <c r="AK177">
        <v>46</v>
      </c>
      <c r="AL177">
        <v>1301743870.28</v>
      </c>
      <c r="AM177">
        <v>7367</v>
      </c>
    </row>
    <row r="178" spans="1:39" x14ac:dyDescent="0.25">
      <c r="A178" t="s">
        <v>37</v>
      </c>
      <c r="B178">
        <v>10.7863394115133</v>
      </c>
      <c r="C178">
        <v>1.0624717702515401E-2</v>
      </c>
      <c r="D178">
        <v>12.0303886057395</v>
      </c>
      <c r="E178">
        <v>-26.663242248486501</v>
      </c>
      <c r="F178" s="1">
        <v>0</v>
      </c>
      <c r="G178" s="1">
        <v>0</v>
      </c>
      <c r="H178">
        <v>3.4333459265952899</v>
      </c>
      <c r="I178">
        <v>-15.837269257751</v>
      </c>
      <c r="J178">
        <v>-17.531493280724899</v>
      </c>
      <c r="K178">
        <v>-35.109976660327902</v>
      </c>
      <c r="L178">
        <v>5.9577822970905903</v>
      </c>
      <c r="M178">
        <v>47</v>
      </c>
      <c r="N178">
        <v>91.182731429129106</v>
      </c>
      <c r="O178">
        <v>71.679045590247398</v>
      </c>
      <c r="P178">
        <v>182985.20773618299</v>
      </c>
      <c r="Q178">
        <v>227192.179863378</v>
      </c>
      <c r="R178">
        <v>123.358485155948</v>
      </c>
      <c r="S178">
        <v>670.89496677750105</v>
      </c>
      <c r="T178">
        <v>9.1637497770151097E-5</v>
      </c>
      <c r="U178">
        <v>0.37161551513777602</v>
      </c>
      <c r="V178" s="1">
        <v>0</v>
      </c>
      <c r="W178">
        <v>0.188133134851559</v>
      </c>
      <c r="X178">
        <v>0.44025135001066401</v>
      </c>
      <c r="Y178" s="1">
        <v>0</v>
      </c>
      <c r="Z178">
        <v>1</v>
      </c>
      <c r="AA178">
        <v>3.4327993278282401E-4</v>
      </c>
      <c r="AB178">
        <v>6.9154939859033702E-3</v>
      </c>
      <c r="AC178">
        <v>5.5331811117670703E-3</v>
      </c>
      <c r="AD178">
        <v>1.1557362427779901E-3</v>
      </c>
      <c r="AE178" s="3">
        <v>9.3945009000804701E-4</v>
      </c>
      <c r="AF178" s="3">
        <v>1.9014802070637599E-3</v>
      </c>
      <c r="AG178">
        <v>1.2708436182546001E-3</v>
      </c>
      <c r="AH178">
        <v>4.1079301429550297</v>
      </c>
      <c r="AI178">
        <v>0.17302291558794999</v>
      </c>
      <c r="AJ178">
        <v>673.41610137899602</v>
      </c>
      <c r="AK178">
        <v>47</v>
      </c>
      <c r="AL178">
        <v>1549518739.1099999</v>
      </c>
      <c r="AM178">
        <v>8468</v>
      </c>
    </row>
    <row r="179" spans="1:39" x14ac:dyDescent="0.25">
      <c r="A179" t="s">
        <v>37</v>
      </c>
      <c r="B179">
        <v>13.140031616336501</v>
      </c>
      <c r="C179">
        <v>1.07895005409445E-2</v>
      </c>
      <c r="D179">
        <v>12.20604624878</v>
      </c>
      <c r="E179">
        <v>-25.554960087649899</v>
      </c>
      <c r="F179" s="1">
        <v>0</v>
      </c>
      <c r="G179" s="1">
        <v>0</v>
      </c>
      <c r="H179">
        <v>3.40533410844656</v>
      </c>
      <c r="I179">
        <v>-14.6239069429664</v>
      </c>
      <c r="J179">
        <v>-15.435560901080599</v>
      </c>
      <c r="K179">
        <v>-34.729709148610702</v>
      </c>
      <c r="L179">
        <v>7.0023319768126999</v>
      </c>
      <c r="M179">
        <v>48</v>
      </c>
      <c r="N179">
        <v>91.389151598293907</v>
      </c>
      <c r="O179">
        <v>71.1981191080516</v>
      </c>
      <c r="P179">
        <v>184385.089341232</v>
      </c>
      <c r="Q179">
        <v>228559.76374100201</v>
      </c>
      <c r="R179">
        <v>121.98673394107099</v>
      </c>
      <c r="S179">
        <v>672.72119223460697</v>
      </c>
      <c r="T179">
        <v>2.81501692074668E-4</v>
      </c>
      <c r="U179">
        <v>0.377642134557649</v>
      </c>
      <c r="V179" s="1">
        <v>0</v>
      </c>
      <c r="W179">
        <v>0.18059486419728199</v>
      </c>
      <c r="X179">
        <v>0.44176300124506801</v>
      </c>
      <c r="Y179" s="1">
        <v>0</v>
      </c>
      <c r="Z179">
        <v>1</v>
      </c>
      <c r="AA179">
        <v>3.5203980869556002E-4</v>
      </c>
      <c r="AB179">
        <v>6.9370438207799002E-3</v>
      </c>
      <c r="AC179">
        <v>5.5845619836600796E-3</v>
      </c>
      <c r="AD179">
        <v>1.2427103852959099E-3</v>
      </c>
      <c r="AE179" s="3">
        <v>8.38677166124716E-4</v>
      </c>
      <c r="AF179" s="3">
        <v>1.9158168541214199E-3</v>
      </c>
      <c r="AG179">
        <v>1.4190716013509101E-3</v>
      </c>
      <c r="AH179">
        <v>4.1717039503057398</v>
      </c>
      <c r="AI179">
        <v>0.17979946938327701</v>
      </c>
      <c r="AJ179">
        <v>584.04341535440994</v>
      </c>
      <c r="AK179">
        <v>48</v>
      </c>
      <c r="AL179">
        <v>1696158436.8499999</v>
      </c>
      <c r="AM179">
        <v>9199</v>
      </c>
    </row>
    <row r="180" spans="1:39" x14ac:dyDescent="0.25">
      <c r="A180" t="s">
        <v>37</v>
      </c>
      <c r="B180">
        <v>11.0851990710183</v>
      </c>
      <c r="C180">
        <v>1.0873039463652701E-2</v>
      </c>
      <c r="D180">
        <v>12.294975430796599</v>
      </c>
      <c r="E180">
        <v>-24.257126354717499</v>
      </c>
      <c r="F180" s="1">
        <v>0</v>
      </c>
      <c r="G180" s="1">
        <v>0</v>
      </c>
      <c r="H180">
        <v>3.3659308503962002</v>
      </c>
      <c r="I180">
        <v>-15.119084207112399</v>
      </c>
      <c r="J180">
        <v>-15.259423746059699</v>
      </c>
      <c r="K180">
        <v>-36.5661935851628</v>
      </c>
      <c r="L180">
        <v>6.7495295755454201</v>
      </c>
      <c r="M180">
        <v>49</v>
      </c>
      <c r="N180">
        <v>91.486809883914503</v>
      </c>
      <c r="O180">
        <v>70.580222931845299</v>
      </c>
      <c r="P180">
        <v>182316.03506418099</v>
      </c>
      <c r="Q180">
        <v>224344.56235721399</v>
      </c>
      <c r="R180">
        <v>121.224771138367</v>
      </c>
      <c r="S180">
        <v>673.92236408589804</v>
      </c>
      <c r="T180">
        <v>5.1070848526036598E-4</v>
      </c>
      <c r="U180">
        <v>0.27788951696359299</v>
      </c>
      <c r="V180">
        <v>0.18271722371740801</v>
      </c>
      <c r="W180">
        <v>0.129380066771666</v>
      </c>
      <c r="X180">
        <v>0.41001319254733098</v>
      </c>
      <c r="Y180" s="1">
        <v>0</v>
      </c>
      <c r="Z180">
        <v>1</v>
      </c>
      <c r="AA180">
        <v>3.5509761852946399E-4</v>
      </c>
      <c r="AB180">
        <v>6.8536438601228796E-3</v>
      </c>
      <c r="AC180">
        <v>5.6226751907885002E-3</v>
      </c>
      <c r="AD180">
        <v>1.2490708072215701E-3</v>
      </c>
      <c r="AE180" s="3">
        <v>9.5027129165792604E-4</v>
      </c>
      <c r="AF180" s="3">
        <v>2.0802996372873499E-3</v>
      </c>
      <c r="AG180">
        <v>1.4649677181611299E-3</v>
      </c>
      <c r="AH180">
        <v>4.2632394291495004</v>
      </c>
      <c r="AI180">
        <v>0.18819369884606199</v>
      </c>
      <c r="AJ180">
        <v>492.74895864690001</v>
      </c>
      <c r="AK180">
        <v>49</v>
      </c>
      <c r="AL180">
        <v>1917417740.77</v>
      </c>
      <c r="AM180">
        <v>10517</v>
      </c>
    </row>
    <row r="181" spans="1:39" x14ac:dyDescent="0.25">
      <c r="A181" t="s">
        <v>37</v>
      </c>
      <c r="B181">
        <v>9.9558374104112204</v>
      </c>
      <c r="C181">
        <v>1.0843852675474599E-2</v>
      </c>
      <c r="D181">
        <v>12.2639147857222</v>
      </c>
      <c r="E181">
        <v>-22.7876500374045</v>
      </c>
      <c r="F181" s="1">
        <v>0</v>
      </c>
      <c r="G181" s="1">
        <v>0</v>
      </c>
      <c r="H181">
        <v>3.3425094914564801</v>
      </c>
      <c r="I181">
        <v>-14.7166633350528</v>
      </c>
      <c r="J181">
        <v>-14.558115770614799</v>
      </c>
      <c r="K181">
        <v>-37.461075054042098</v>
      </c>
      <c r="L181">
        <v>7.0826837781808196</v>
      </c>
      <c r="M181">
        <v>50</v>
      </c>
      <c r="N181">
        <v>91.607668487338699</v>
      </c>
      <c r="O181">
        <v>70.188727899569301</v>
      </c>
      <c r="P181">
        <v>182878.932169145</v>
      </c>
      <c r="Q181">
        <v>224659.752317173</v>
      </c>
      <c r="R181">
        <v>121.114798047772</v>
      </c>
      <c r="S181">
        <v>675.46192191258899</v>
      </c>
      <c r="T181">
        <v>1.2323931663866499E-3</v>
      </c>
      <c r="U181">
        <v>0.19212910968712099</v>
      </c>
      <c r="V181">
        <v>0.42447467698116398</v>
      </c>
      <c r="W181">
        <v>8.4297416149637094E-2</v>
      </c>
      <c r="X181">
        <v>0.29909879718207499</v>
      </c>
      <c r="Y181" s="1">
        <v>0</v>
      </c>
      <c r="Z181">
        <v>1</v>
      </c>
      <c r="AA181">
        <v>3.6131885827619801E-4</v>
      </c>
      <c r="AB181">
        <v>6.7346022052286502E-3</v>
      </c>
      <c r="AC181">
        <v>5.6509287181806603E-3</v>
      </c>
      <c r="AD181">
        <v>1.20352859333516E-3</v>
      </c>
      <c r="AE181" s="3">
        <v>1.0359790412351299E-3</v>
      </c>
      <c r="AF181" s="3">
        <v>2.1896761965464898E-3</v>
      </c>
      <c r="AG181">
        <v>1.5084610021714601E-3</v>
      </c>
      <c r="AH181">
        <v>4.2872668947093899</v>
      </c>
      <c r="AI181">
        <v>0.193627026680461</v>
      </c>
      <c r="AJ181">
        <v>463.10657481388</v>
      </c>
      <c r="AK181">
        <v>50</v>
      </c>
      <c r="AL181">
        <v>2151570636.9699998</v>
      </c>
      <c r="AM181">
        <v>11765</v>
      </c>
    </row>
    <row r="182" spans="1:39" x14ac:dyDescent="0.25">
      <c r="A182" t="s">
        <v>37</v>
      </c>
      <c r="B182">
        <v>10.7111936953917</v>
      </c>
      <c r="C182">
        <v>1.08713743889443E-2</v>
      </c>
      <c r="D182">
        <v>12.293203725733999</v>
      </c>
      <c r="E182">
        <v>-22.521893379497701</v>
      </c>
      <c r="F182" s="1">
        <v>0</v>
      </c>
      <c r="G182" s="1">
        <v>0</v>
      </c>
      <c r="H182">
        <v>3.3306378354288801</v>
      </c>
      <c r="I182">
        <v>-14.2292085847166</v>
      </c>
      <c r="J182">
        <v>-13.719039139599699</v>
      </c>
      <c r="K182">
        <v>-37.336989819515097</v>
      </c>
      <c r="L182">
        <v>7.4127525227700604</v>
      </c>
      <c r="M182">
        <v>51</v>
      </c>
      <c r="N182">
        <v>91.706061464905702</v>
      </c>
      <c r="O182">
        <v>69.859701176077195</v>
      </c>
      <c r="P182">
        <v>184172.52787896499</v>
      </c>
      <c r="Q182">
        <v>226063.48584876899</v>
      </c>
      <c r="R182">
        <v>120.670302769427</v>
      </c>
      <c r="S182">
        <v>675.67460157699895</v>
      </c>
      <c r="T182">
        <v>1.89704707338609E-3</v>
      </c>
      <c r="U182">
        <v>0.14546332193051201</v>
      </c>
      <c r="V182">
        <v>0.58341711566566101</v>
      </c>
      <c r="W182">
        <v>5.7557328784149799E-2</v>
      </c>
      <c r="X182">
        <v>0.213562233619676</v>
      </c>
      <c r="Y182" s="1">
        <v>0</v>
      </c>
      <c r="Z182">
        <v>1</v>
      </c>
      <c r="AA182">
        <v>3.7476976870486398E-4</v>
      </c>
      <c r="AB182">
        <v>6.6871955174905599E-3</v>
      </c>
      <c r="AC182">
        <v>5.6899939928583103E-3</v>
      </c>
      <c r="AD182">
        <v>1.1025772356334301E-3</v>
      </c>
      <c r="AE182" s="3">
        <v>1.1048182660664801E-3</v>
      </c>
      <c r="AF182" s="3">
        <v>2.29166305842238E-3</v>
      </c>
      <c r="AG182">
        <v>1.60201259534473E-3</v>
      </c>
      <c r="AH182">
        <v>4.2823202770592497</v>
      </c>
      <c r="AI182">
        <v>0.19780463536131901</v>
      </c>
      <c r="AJ182">
        <v>439.80538352997701</v>
      </c>
      <c r="AK182">
        <v>51</v>
      </c>
      <c r="AL182">
        <v>2194231497.1500001</v>
      </c>
      <c r="AM182">
        <v>11914</v>
      </c>
    </row>
    <row r="183" spans="1:39" x14ac:dyDescent="0.25">
      <c r="A183" t="s">
        <v>37</v>
      </c>
      <c r="B183">
        <v>10.686913913562201</v>
      </c>
      <c r="C183">
        <v>1.09623510774023E-2</v>
      </c>
      <c r="D183">
        <v>12.389958446106</v>
      </c>
      <c r="E183">
        <v>-23.828665813244399</v>
      </c>
      <c r="F183" s="1">
        <v>0</v>
      </c>
      <c r="G183" s="1">
        <v>0</v>
      </c>
      <c r="H183">
        <v>3.3273341359358399</v>
      </c>
      <c r="I183">
        <v>-13.7676193326774</v>
      </c>
      <c r="J183">
        <v>-12.864838881651099</v>
      </c>
      <c r="K183">
        <v>-36.080948166505202</v>
      </c>
      <c r="L183">
        <v>7.9315005483325098</v>
      </c>
      <c r="M183">
        <v>52</v>
      </c>
      <c r="N183">
        <v>91.805052011772602</v>
      </c>
      <c r="O183">
        <v>69.717221964907594</v>
      </c>
      <c r="P183">
        <v>183669.16602419101</v>
      </c>
      <c r="Q183">
        <v>225606.8413465</v>
      </c>
      <c r="R183">
        <v>120.61898243548799</v>
      </c>
      <c r="S183">
        <v>674.16283712489906</v>
      </c>
      <c r="T183">
        <v>2.4693200930384798E-3</v>
      </c>
      <c r="U183">
        <v>0.12850509673341301</v>
      </c>
      <c r="V183">
        <v>0.67119829551724497</v>
      </c>
      <c r="W183">
        <v>4.8690390972846401E-2</v>
      </c>
      <c r="X183">
        <v>0.151606216776494</v>
      </c>
      <c r="Y183" s="1">
        <v>0</v>
      </c>
      <c r="Z183">
        <v>1</v>
      </c>
      <c r="AA183">
        <v>3.8391519560204202E-4</v>
      </c>
      <c r="AB183">
        <v>6.7272601473217196E-3</v>
      </c>
      <c r="AC183">
        <v>5.7563132134802004E-3</v>
      </c>
      <c r="AD183">
        <v>9.6521704458793099E-4</v>
      </c>
      <c r="AE183" s="3">
        <v>1.1622864594623499E-3</v>
      </c>
      <c r="AF183" s="3">
        <v>2.29239542394407E-3</v>
      </c>
      <c r="AG183">
        <v>1.72367172228998E-3</v>
      </c>
      <c r="AH183">
        <v>4.2282145437259402</v>
      </c>
      <c r="AI183">
        <v>0.19960467099645501</v>
      </c>
      <c r="AJ183">
        <v>420.04561347997901</v>
      </c>
      <c r="AK183">
        <v>52</v>
      </c>
      <c r="AL183">
        <v>2095481515.1700001</v>
      </c>
      <c r="AM183">
        <v>11409</v>
      </c>
    </row>
    <row r="184" spans="1:39" x14ac:dyDescent="0.25">
      <c r="A184" t="s">
        <v>37</v>
      </c>
      <c r="B184">
        <v>8.2651507980533996</v>
      </c>
      <c r="C184">
        <v>1.1081896123055201E-2</v>
      </c>
      <c r="D184">
        <v>12.5169471815378</v>
      </c>
      <c r="E184">
        <v>-25.672412758625601</v>
      </c>
      <c r="F184" s="1">
        <v>0</v>
      </c>
      <c r="G184" s="1">
        <v>0</v>
      </c>
      <c r="H184">
        <v>3.33117728598886</v>
      </c>
      <c r="I184">
        <v>-12.834354550224299</v>
      </c>
      <c r="J184">
        <v>-11.2149739660422</v>
      </c>
      <c r="K184">
        <v>-33.590416975423302</v>
      </c>
      <c r="L184">
        <v>8.8812515671988308</v>
      </c>
      <c r="M184">
        <v>53</v>
      </c>
      <c r="N184">
        <v>91.894530605937007</v>
      </c>
      <c r="O184">
        <v>69.573669118602496</v>
      </c>
      <c r="P184">
        <v>183465.22787816401</v>
      </c>
      <c r="Q184">
        <v>225960.73934758099</v>
      </c>
      <c r="R184">
        <v>120.28199195308299</v>
      </c>
      <c r="S184">
        <v>671.17216891538703</v>
      </c>
      <c r="T184">
        <v>2.5779759899431298E-3</v>
      </c>
      <c r="U184">
        <v>0.13849303901451701</v>
      </c>
      <c r="V184">
        <v>0.67501490105683104</v>
      </c>
      <c r="W184">
        <v>4.9509912881669699E-2</v>
      </c>
      <c r="X184">
        <v>0.136982147046981</v>
      </c>
      <c r="Y184" s="1">
        <v>0</v>
      </c>
      <c r="Z184">
        <v>1</v>
      </c>
      <c r="AA184">
        <v>3.98630373641443E-4</v>
      </c>
      <c r="AB184">
        <v>6.7261379986824996E-3</v>
      </c>
      <c r="AC184">
        <v>5.7565164368850999E-3</v>
      </c>
      <c r="AD184">
        <v>8.1856684343851495E-4</v>
      </c>
      <c r="AE184" s="3">
        <v>1.2178581794305E-3</v>
      </c>
      <c r="AF184" s="3">
        <v>2.30249534944269E-3</v>
      </c>
      <c r="AG184">
        <v>1.92077080090641E-3</v>
      </c>
      <c r="AH184">
        <v>4.1722772253045104</v>
      </c>
      <c r="AI184">
        <v>0.20113796279252699</v>
      </c>
      <c r="AJ184">
        <v>389.261008597071</v>
      </c>
      <c r="AK184">
        <v>53</v>
      </c>
      <c r="AL184">
        <v>1782915084.52</v>
      </c>
      <c r="AM184">
        <v>9718</v>
      </c>
    </row>
    <row r="185" spans="1:39" x14ac:dyDescent="0.25">
      <c r="A185" t="s">
        <v>37</v>
      </c>
      <c r="B185">
        <v>10.553891491977</v>
      </c>
      <c r="C185">
        <v>1.11325963960034E-2</v>
      </c>
      <c r="D185">
        <v>12.5707534270169</v>
      </c>
      <c r="E185">
        <v>-27.934490750841</v>
      </c>
      <c r="F185" s="1">
        <v>0</v>
      </c>
      <c r="G185" s="1">
        <v>0</v>
      </c>
      <c r="H185">
        <v>3.3366982734859501</v>
      </c>
      <c r="I185">
        <v>-12.102856959853099</v>
      </c>
      <c r="J185">
        <v>-9.8739712743920691</v>
      </c>
      <c r="K185">
        <v>-31.182150898465899</v>
      </c>
      <c r="L185">
        <v>9.8111498626673495</v>
      </c>
      <c r="M185">
        <v>54</v>
      </c>
      <c r="N185">
        <v>91.873631560888398</v>
      </c>
      <c r="O185">
        <v>69.423108577847103</v>
      </c>
      <c r="P185">
        <v>181730.696197941</v>
      </c>
      <c r="Q185">
        <v>225054.93281690701</v>
      </c>
      <c r="R185">
        <v>119.78195116792</v>
      </c>
      <c r="S185">
        <v>667.51695605637201</v>
      </c>
      <c r="T185">
        <v>2.5443899147050602E-3</v>
      </c>
      <c r="U185">
        <v>0.15611948441140999</v>
      </c>
      <c r="V185">
        <v>0.65643488813447604</v>
      </c>
      <c r="W185">
        <v>5.1758028833200999E-2</v>
      </c>
      <c r="X185">
        <v>0.13568759862091101</v>
      </c>
      <c r="Y185" s="1">
        <v>0</v>
      </c>
      <c r="Z185">
        <v>1</v>
      </c>
      <c r="AA185">
        <v>4.1600791358326902E-4</v>
      </c>
      <c r="AB185">
        <v>6.6920333970798603E-3</v>
      </c>
      <c r="AC185">
        <v>5.7161311741207197E-3</v>
      </c>
      <c r="AD185">
        <v>6.6406589228363102E-4</v>
      </c>
      <c r="AE185" s="3">
        <v>1.2639899456310701E-3</v>
      </c>
      <c r="AF185" s="3">
        <v>2.3120894598475301E-3</v>
      </c>
      <c r="AG185">
        <v>2.0964581185930302E-3</v>
      </c>
      <c r="AH185">
        <v>4.0945776154865401</v>
      </c>
      <c r="AI185">
        <v>0.20146411327960501</v>
      </c>
      <c r="AJ185">
        <v>360.478720909375</v>
      </c>
      <c r="AK185">
        <v>54</v>
      </c>
      <c r="AL185">
        <v>1518541697.4300001</v>
      </c>
      <c r="AM185">
        <v>8356</v>
      </c>
    </row>
    <row r="186" spans="1:39" x14ac:dyDescent="0.25">
      <c r="A186" t="s">
        <v>37</v>
      </c>
      <c r="B186">
        <v>8.8776434494550909</v>
      </c>
      <c r="C186">
        <v>1.08704564482605E-2</v>
      </c>
      <c r="D186">
        <v>12.292226986668201</v>
      </c>
      <c r="E186">
        <v>-30.218594716940402</v>
      </c>
      <c r="F186" s="1">
        <v>0</v>
      </c>
      <c r="G186" s="1">
        <v>0</v>
      </c>
      <c r="H186">
        <v>3.3508505119618301</v>
      </c>
      <c r="I186">
        <v>-11.586206575497799</v>
      </c>
      <c r="J186">
        <v>-8.4850337113223002</v>
      </c>
      <c r="K186">
        <v>-30.513881884056602</v>
      </c>
      <c r="L186">
        <v>10.633667915817099</v>
      </c>
      <c r="M186">
        <v>55</v>
      </c>
      <c r="N186">
        <v>91.787984877567098</v>
      </c>
      <c r="O186">
        <v>69.228133131391004</v>
      </c>
      <c r="P186">
        <v>179176.263345824</v>
      </c>
      <c r="Q186">
        <v>223303.49736148099</v>
      </c>
      <c r="R186">
        <v>119.854027249181</v>
      </c>
      <c r="S186">
        <v>663.67926689788203</v>
      </c>
      <c r="T186">
        <v>7.2701861818772699E-3</v>
      </c>
      <c r="U186">
        <v>0.20075255216861901</v>
      </c>
      <c r="V186">
        <v>0.58094285256250899</v>
      </c>
      <c r="W186">
        <v>6.0803656570507798E-2</v>
      </c>
      <c r="X186">
        <v>0.15750093869836301</v>
      </c>
      <c r="Y186" s="1">
        <v>0</v>
      </c>
      <c r="Z186">
        <v>1</v>
      </c>
      <c r="AA186">
        <v>4.3092480667439499E-4</v>
      </c>
      <c r="AB186">
        <v>6.4439796273407504E-3</v>
      </c>
      <c r="AC186">
        <v>5.4570719713948699E-3</v>
      </c>
      <c r="AD186">
        <v>4.9684765141788905E-4</v>
      </c>
      <c r="AE186" s="3">
        <v>1.29346767477532E-3</v>
      </c>
      <c r="AF186" s="3">
        <v>2.27098133877701E-3</v>
      </c>
      <c r="AG186">
        <v>2.2052923162916402E-3</v>
      </c>
      <c r="AH186">
        <v>4.0066264279507404</v>
      </c>
      <c r="AI186">
        <v>0.200765067326136</v>
      </c>
      <c r="AJ186">
        <v>370.476180100943</v>
      </c>
      <c r="AK186">
        <v>55</v>
      </c>
      <c r="AL186">
        <v>1338805039.72</v>
      </c>
      <c r="AM186">
        <v>7472</v>
      </c>
    </row>
    <row r="187" spans="1:39" x14ac:dyDescent="0.25">
      <c r="A187" t="s">
        <v>37</v>
      </c>
      <c r="B187">
        <v>11.043525769835201</v>
      </c>
      <c r="C187">
        <v>1.05427457763878E-2</v>
      </c>
      <c r="D187">
        <v>11.942887021647699</v>
      </c>
      <c r="E187">
        <v>-32.221730054181101</v>
      </c>
      <c r="F187" s="1">
        <v>0</v>
      </c>
      <c r="G187" s="1">
        <v>0</v>
      </c>
      <c r="H187">
        <v>3.3599482090523698</v>
      </c>
      <c r="I187">
        <v>-11.627504504414301</v>
      </c>
      <c r="J187">
        <v>-8.0552510808189108</v>
      </c>
      <c r="K187">
        <v>-35.040235884605401</v>
      </c>
      <c r="L187">
        <v>10.6948465338749</v>
      </c>
      <c r="M187">
        <v>56</v>
      </c>
      <c r="N187">
        <v>91.547072344749097</v>
      </c>
      <c r="O187">
        <v>68.6130460542702</v>
      </c>
      <c r="P187">
        <v>178323.37488540399</v>
      </c>
      <c r="Q187">
        <v>223700.53675849299</v>
      </c>
      <c r="R187">
        <v>120.834647299492</v>
      </c>
      <c r="S187">
        <v>664.81106490767695</v>
      </c>
      <c r="T187">
        <v>1.0030178597543999E-2</v>
      </c>
      <c r="U187">
        <v>0.27302723757429498</v>
      </c>
      <c r="V187">
        <v>0.43568238064264497</v>
      </c>
      <c r="W187">
        <v>8.3063349263038003E-2</v>
      </c>
      <c r="X187">
        <v>0.208227032520021</v>
      </c>
      <c r="Y187" s="1">
        <v>0</v>
      </c>
      <c r="Z187">
        <v>1</v>
      </c>
      <c r="AA187">
        <v>4.3570064250154201E-4</v>
      </c>
      <c r="AB187">
        <v>6.3464749759945998E-3</v>
      </c>
      <c r="AC187">
        <v>5.2859577555234901E-3</v>
      </c>
      <c r="AD187">
        <v>3.4418465275207601E-4</v>
      </c>
      <c r="AE187" s="3">
        <v>1.3146646280967501E-3</v>
      </c>
      <c r="AF187" s="3">
        <v>2.32809722217621E-3</v>
      </c>
      <c r="AG187">
        <v>2.1017106276576998E-3</v>
      </c>
      <c r="AH187">
        <v>4.0296811282916298</v>
      </c>
      <c r="AI187">
        <v>0.206105571704497</v>
      </c>
      <c r="AJ187">
        <v>454.095216996408</v>
      </c>
      <c r="AK187">
        <v>56</v>
      </c>
      <c r="AL187">
        <v>1330470700.02</v>
      </c>
      <c r="AM187">
        <v>7461</v>
      </c>
    </row>
    <row r="188" spans="1:39" x14ac:dyDescent="0.25">
      <c r="A188" t="s">
        <v>37</v>
      </c>
      <c r="B188">
        <v>10.334582983904999</v>
      </c>
      <c r="C188">
        <v>1.0220861910963899E-2</v>
      </c>
      <c r="D188">
        <v>11.5985172222509</v>
      </c>
      <c r="E188">
        <v>-31.641193724637599</v>
      </c>
      <c r="F188" s="1">
        <v>0</v>
      </c>
      <c r="G188" s="1">
        <v>0</v>
      </c>
      <c r="H188">
        <v>3.35931441205252</v>
      </c>
      <c r="I188">
        <v>-12.387972826722701</v>
      </c>
      <c r="J188">
        <v>-9.0690487837084408</v>
      </c>
      <c r="K188">
        <v>-46.103335116116597</v>
      </c>
      <c r="L188">
        <v>10.119131564385199</v>
      </c>
      <c r="M188">
        <v>57</v>
      </c>
      <c r="N188">
        <v>91.068933227885097</v>
      </c>
      <c r="O188">
        <v>67.322815180909203</v>
      </c>
      <c r="P188">
        <v>176881.87015165199</v>
      </c>
      <c r="Q188">
        <v>221486.22547031601</v>
      </c>
      <c r="R188">
        <v>122.10844350641401</v>
      </c>
      <c r="S188">
        <v>673.20133562064495</v>
      </c>
      <c r="T188">
        <v>7.80494497676154E-3</v>
      </c>
      <c r="U188">
        <v>0.31671663395932098</v>
      </c>
      <c r="V188">
        <v>0.27115607733382202</v>
      </c>
      <c r="W188">
        <v>0.121610241637009</v>
      </c>
      <c r="X188">
        <v>0.29051704706984599</v>
      </c>
      <c r="Y188" s="1">
        <v>0</v>
      </c>
      <c r="Z188">
        <v>1</v>
      </c>
      <c r="AA188">
        <v>4.3236481631307797E-4</v>
      </c>
      <c r="AB188">
        <v>6.5665910504796501E-3</v>
      </c>
      <c r="AC188">
        <v>5.3826374469305802E-3</v>
      </c>
      <c r="AD188">
        <v>2.0195727421395599E-4</v>
      </c>
      <c r="AE188" s="3">
        <v>1.3386087187850599E-3</v>
      </c>
      <c r="AF188" s="3">
        <v>2.5429546796601199E-3</v>
      </c>
      <c r="AG188">
        <v>1.6813323280789399E-3</v>
      </c>
      <c r="AH188">
        <v>4.2254067042863799</v>
      </c>
      <c r="AI188">
        <v>0.225860157569367</v>
      </c>
      <c r="AJ188">
        <v>613.204044836413</v>
      </c>
      <c r="AK188">
        <v>57</v>
      </c>
      <c r="AL188">
        <v>1562928204.6600001</v>
      </c>
      <c r="AM188">
        <v>8836</v>
      </c>
    </row>
    <row r="189" spans="1:39" x14ac:dyDescent="0.25">
      <c r="A189" t="s">
        <v>37</v>
      </c>
      <c r="B189">
        <v>11.1718640250368</v>
      </c>
      <c r="C189">
        <v>1.00440982386824E-2</v>
      </c>
      <c r="D189">
        <v>11.408880630664401</v>
      </c>
      <c r="E189">
        <v>-29.285532045718298</v>
      </c>
      <c r="F189" s="1">
        <v>0</v>
      </c>
      <c r="G189" s="1">
        <v>0</v>
      </c>
      <c r="H189">
        <v>3.35594650512542</v>
      </c>
      <c r="I189">
        <v>-12.3853906999757</v>
      </c>
      <c r="J189">
        <v>-9.6767497909128792</v>
      </c>
      <c r="K189">
        <v>-57.0800194551517</v>
      </c>
      <c r="L189">
        <v>10.0589232943436</v>
      </c>
      <c r="M189">
        <v>58</v>
      </c>
      <c r="N189">
        <v>90.734267219451894</v>
      </c>
      <c r="O189">
        <v>65.916875936114195</v>
      </c>
      <c r="P189">
        <v>177424.65736042699</v>
      </c>
      <c r="Q189">
        <v>221141.19036111099</v>
      </c>
      <c r="R189">
        <v>122.893858420174</v>
      </c>
      <c r="S189">
        <v>684.38895817777598</v>
      </c>
      <c r="T189">
        <v>5.6364722845927001E-3</v>
      </c>
      <c r="U189">
        <v>0.30930520727518601</v>
      </c>
      <c r="V189">
        <v>0.17211917802511101</v>
      </c>
      <c r="W189">
        <v>0.15386628543453701</v>
      </c>
      <c r="X189">
        <v>0.36470932926516397</v>
      </c>
      <c r="Y189" s="1">
        <v>0</v>
      </c>
      <c r="Z189">
        <v>1</v>
      </c>
      <c r="AA189">
        <v>4.22473381188514E-4</v>
      </c>
      <c r="AB189">
        <v>6.9225602418686904E-3</v>
      </c>
      <c r="AC189">
        <v>5.6469298195755404E-3</v>
      </c>
      <c r="AD189">
        <v>9.2106074194364996E-5</v>
      </c>
      <c r="AE189" s="3">
        <v>1.3652216026049399E-3</v>
      </c>
      <c r="AF189" s="3">
        <v>2.8384370099114502E-3</v>
      </c>
      <c r="AG189">
        <v>1.24172763037868E-3</v>
      </c>
      <c r="AH189">
        <v>4.4724862863939601</v>
      </c>
      <c r="AI189">
        <v>0.24026632366294301</v>
      </c>
      <c r="AJ189">
        <v>817.99205608575096</v>
      </c>
      <c r="AK189">
        <v>58</v>
      </c>
      <c r="AL189">
        <v>2126079669.1500001</v>
      </c>
      <c r="AM189">
        <v>11983</v>
      </c>
    </row>
    <row r="190" spans="1:39" x14ac:dyDescent="0.25">
      <c r="A190" t="s">
        <v>37</v>
      </c>
      <c r="B190">
        <v>9.9346682110898303</v>
      </c>
      <c r="C190">
        <v>1.0287826080709699E-2</v>
      </c>
      <c r="D190">
        <v>11.6702608595774</v>
      </c>
      <c r="E190">
        <v>-27.575966059939901</v>
      </c>
      <c r="F190" s="1">
        <v>0</v>
      </c>
      <c r="G190" s="1">
        <v>0</v>
      </c>
      <c r="H190">
        <v>3.3570518494754702</v>
      </c>
      <c r="I190">
        <v>-11.925447422727601</v>
      </c>
      <c r="J190">
        <v>-9.9946395536916093</v>
      </c>
      <c r="K190">
        <v>-64.353823836020496</v>
      </c>
      <c r="L190">
        <v>10.112437856992599</v>
      </c>
      <c r="M190">
        <v>59</v>
      </c>
      <c r="N190">
        <v>90.5096940010677</v>
      </c>
      <c r="O190">
        <v>64.365867592926705</v>
      </c>
      <c r="P190">
        <v>180739.35578563501</v>
      </c>
      <c r="Q190">
        <v>224485.62184316301</v>
      </c>
      <c r="R190">
        <v>122.789786200018</v>
      </c>
      <c r="S190">
        <v>692.83353695105404</v>
      </c>
      <c r="T190">
        <v>4.5378748086711699E-3</v>
      </c>
      <c r="U190">
        <v>0.29075384296607298</v>
      </c>
      <c r="V190">
        <v>0.12842052317206301</v>
      </c>
      <c r="W190">
        <v>0.17180561440966599</v>
      </c>
      <c r="X190">
        <v>0.40902001945219602</v>
      </c>
      <c r="Y190" s="1">
        <v>0</v>
      </c>
      <c r="Z190">
        <v>1</v>
      </c>
      <c r="AA190">
        <v>4.1960625895317102E-4</v>
      </c>
      <c r="AB190">
        <v>7.4156893938238499E-3</v>
      </c>
      <c r="AC190">
        <v>6.0425710632369001E-3</v>
      </c>
      <c r="AD190">
        <v>2.5231019234411301E-5</v>
      </c>
      <c r="AE190" s="3">
        <v>1.4613029922003701E-3</v>
      </c>
      <c r="AF190" s="3">
        <v>3.1880598878746801E-3</v>
      </c>
      <c r="AG190">
        <v>9.6597031301611305E-4</v>
      </c>
      <c r="AH190">
        <v>4.8094360851855003</v>
      </c>
      <c r="AI190">
        <v>0.26581974471504599</v>
      </c>
      <c r="AJ190">
        <v>1001.08119088914</v>
      </c>
      <c r="AK190">
        <v>59</v>
      </c>
      <c r="AL190">
        <v>2949304807.71</v>
      </c>
      <c r="AM190">
        <v>16318</v>
      </c>
    </row>
    <row r="191" spans="1:39" x14ac:dyDescent="0.25">
      <c r="A191" t="s">
        <v>37</v>
      </c>
      <c r="B191">
        <v>11.014830305751699</v>
      </c>
      <c r="C191">
        <v>1.05301742806156E-2</v>
      </c>
      <c r="D191">
        <v>11.929460424633801</v>
      </c>
      <c r="E191">
        <v>-26.6373883086391</v>
      </c>
      <c r="F191" s="1">
        <v>0</v>
      </c>
      <c r="G191" s="1">
        <v>0</v>
      </c>
      <c r="H191">
        <v>3.3460854596910701</v>
      </c>
      <c r="I191">
        <v>-12.2645866328018</v>
      </c>
      <c r="J191">
        <v>-10.9794028435253</v>
      </c>
      <c r="K191">
        <v>-71.729713594693493</v>
      </c>
      <c r="L191">
        <v>9.5174376149538595</v>
      </c>
      <c r="M191">
        <v>60</v>
      </c>
      <c r="N191">
        <v>90.421932789617003</v>
      </c>
      <c r="O191">
        <v>62.589221358598799</v>
      </c>
      <c r="P191">
        <v>182958.87108253699</v>
      </c>
      <c r="Q191">
        <v>225864.79345546599</v>
      </c>
      <c r="R191">
        <v>122.513484418782</v>
      </c>
      <c r="S191">
        <v>701.36012575244695</v>
      </c>
      <c r="T191">
        <v>3.2894885250713199E-3</v>
      </c>
      <c r="U191">
        <v>0.27792601740517497</v>
      </c>
      <c r="V191">
        <v>0.103846681493987</v>
      </c>
      <c r="W191">
        <v>0.18479928434549001</v>
      </c>
      <c r="X191">
        <v>0.43342801675534498</v>
      </c>
      <c r="Y191" s="1">
        <v>0</v>
      </c>
      <c r="Z191">
        <v>1</v>
      </c>
      <c r="AA191">
        <v>4.2242838088218102E-4</v>
      </c>
      <c r="AB191">
        <v>7.8291089959096408E-3</v>
      </c>
      <c r="AC191">
        <v>6.3652805452918404E-3</v>
      </c>
      <c r="AD191" s="1">
        <v>0</v>
      </c>
      <c r="AE191" s="3">
        <v>1.5477784814381299E-3</v>
      </c>
      <c r="AF191" s="3">
        <v>3.4771014917665002E-3</v>
      </c>
      <c r="AG191">
        <v>7.3086281875111897E-4</v>
      </c>
      <c r="AH191">
        <v>5.2354307494516501</v>
      </c>
      <c r="AI191">
        <v>0.29744823904050299</v>
      </c>
      <c r="AJ191">
        <v>1146.83535844115</v>
      </c>
      <c r="AK191">
        <v>60</v>
      </c>
      <c r="AL191">
        <v>4041012585.5999999</v>
      </c>
      <c r="AM191">
        <v>22087</v>
      </c>
    </row>
    <row r="192" spans="1:39" x14ac:dyDescent="0.25">
      <c r="A192" t="s">
        <v>37</v>
      </c>
      <c r="B192">
        <v>13.776945513443501</v>
      </c>
      <c r="C192">
        <v>9.8687354813181902E-3</v>
      </c>
      <c r="D192">
        <v>11.2203785621629</v>
      </c>
      <c r="E192">
        <v>-11.0640381178389</v>
      </c>
      <c r="F192" s="1">
        <v>0</v>
      </c>
      <c r="G192" s="1">
        <v>0</v>
      </c>
      <c r="H192">
        <v>3.59055164051356</v>
      </c>
      <c r="I192">
        <v>-21.501397081108099</v>
      </c>
      <c r="J192">
        <v>-20.953506104701901</v>
      </c>
      <c r="K192">
        <v>-83.799023572933606</v>
      </c>
      <c r="L192">
        <v>2.5190024089986101</v>
      </c>
      <c r="M192">
        <v>61</v>
      </c>
      <c r="N192">
        <v>88.360666345219897</v>
      </c>
      <c r="O192">
        <v>59.734748080960102</v>
      </c>
      <c r="P192">
        <v>165832.15937333801</v>
      </c>
      <c r="Q192">
        <v>210127.19642909901</v>
      </c>
      <c r="R192">
        <v>119.07901020076901</v>
      </c>
      <c r="S192">
        <v>706.33617142412197</v>
      </c>
      <c r="T192">
        <v>2.7875103011370098E-3</v>
      </c>
      <c r="U192">
        <v>0.150754468856834</v>
      </c>
      <c r="V192">
        <v>0.498568272475505</v>
      </c>
      <c r="W192">
        <v>0.102524728697102</v>
      </c>
      <c r="X192">
        <v>0.24815252997055701</v>
      </c>
      <c r="Y192" s="1">
        <v>0</v>
      </c>
      <c r="Z192">
        <v>1</v>
      </c>
      <c r="AA192">
        <v>4.4263903164520001E-4</v>
      </c>
      <c r="AB192">
        <v>7.5039026156341702E-3</v>
      </c>
      <c r="AC192">
        <v>6.4133803302074098E-3</v>
      </c>
      <c r="AD192" s="1">
        <v>0</v>
      </c>
      <c r="AE192" s="3">
        <v>1.54450801941424E-3</v>
      </c>
      <c r="AF192" s="3">
        <v>2.05822446766279E-3</v>
      </c>
      <c r="AG192">
        <v>3.7768583648164599E-4</v>
      </c>
      <c r="AH192">
        <v>5.6216870734661901</v>
      </c>
      <c r="AI192">
        <v>0.33034063388892898</v>
      </c>
      <c r="AJ192">
        <v>2481.1773653113601</v>
      </c>
      <c r="AK192">
        <v>61</v>
      </c>
      <c r="AL192">
        <v>6549541134.4499998</v>
      </c>
      <c r="AM192">
        <v>39495</v>
      </c>
    </row>
    <row r="193" spans="1:39" x14ac:dyDescent="0.25">
      <c r="A193" t="s">
        <v>37</v>
      </c>
      <c r="B193">
        <v>13.0068459495835</v>
      </c>
      <c r="C193">
        <v>9.9503962841293592E-3</v>
      </c>
      <c r="D193">
        <v>11.308203613984301</v>
      </c>
      <c r="E193">
        <v>-12.5259200975055</v>
      </c>
      <c r="F193" s="1">
        <v>0</v>
      </c>
      <c r="G193" s="1">
        <v>0</v>
      </c>
      <c r="H193">
        <v>3.5729283901692401</v>
      </c>
      <c r="I193">
        <v>-20.7031940729076</v>
      </c>
      <c r="J193">
        <v>-20.218780799384302</v>
      </c>
      <c r="K193">
        <v>-85.299831795564103</v>
      </c>
      <c r="L193">
        <v>3.0013254208631701</v>
      </c>
      <c r="M193">
        <v>62</v>
      </c>
      <c r="N193">
        <v>88.875256596190496</v>
      </c>
      <c r="O193">
        <v>59.387995221474</v>
      </c>
      <c r="P193">
        <v>168089.99157417199</v>
      </c>
      <c r="Q193">
        <v>210986.07013624901</v>
      </c>
      <c r="R193">
        <v>118.97871118622101</v>
      </c>
      <c r="S193">
        <v>709.72440605851205</v>
      </c>
      <c r="T193">
        <v>2.38058210172517E-3</v>
      </c>
      <c r="U193">
        <v>0.13395023436182901</v>
      </c>
      <c r="V193">
        <v>0.53792915941177499</v>
      </c>
      <c r="W193">
        <v>9.0113586701170201E-2</v>
      </c>
      <c r="X193">
        <v>0.23800701952522499</v>
      </c>
      <c r="Y193" s="1">
        <v>0</v>
      </c>
      <c r="Z193">
        <v>1</v>
      </c>
      <c r="AA193">
        <v>4.4376824175072798E-4</v>
      </c>
      <c r="AB193">
        <v>7.5666624954898298E-3</v>
      </c>
      <c r="AC193">
        <v>6.4708703085204003E-3</v>
      </c>
      <c r="AD193" s="1">
        <v>0</v>
      </c>
      <c r="AE193" s="3">
        <v>1.6139045382782199E-3</v>
      </c>
      <c r="AF193" s="3">
        <v>2.1224784321363299E-3</v>
      </c>
      <c r="AG193">
        <v>3.26078316090017E-4</v>
      </c>
      <c r="AH193">
        <v>5.7206589924175502</v>
      </c>
      <c r="AI193">
        <v>0.34308345589028699</v>
      </c>
      <c r="AJ193">
        <v>2436.6584737334301</v>
      </c>
      <c r="AK193">
        <v>62</v>
      </c>
      <c r="AL193">
        <v>7762900080.8699999</v>
      </c>
      <c r="AM193">
        <v>46183</v>
      </c>
    </row>
    <row r="194" spans="1:39" x14ac:dyDescent="0.25">
      <c r="A194" t="s">
        <v>37</v>
      </c>
      <c r="B194">
        <v>12.375246255573</v>
      </c>
      <c r="C194">
        <v>9.9503216993758609E-3</v>
      </c>
      <c r="D194">
        <v>11.3081234354743</v>
      </c>
      <c r="E194">
        <v>-13.4957438801076</v>
      </c>
      <c r="F194" s="1">
        <v>0</v>
      </c>
      <c r="G194" s="1">
        <v>0</v>
      </c>
      <c r="H194">
        <v>3.5573195787481402</v>
      </c>
      <c r="I194">
        <v>-20.0377714914659</v>
      </c>
      <c r="J194">
        <v>-19.593447500246999</v>
      </c>
      <c r="K194">
        <v>-86.454510281442097</v>
      </c>
      <c r="L194">
        <v>3.3289064907220101</v>
      </c>
      <c r="M194">
        <v>63</v>
      </c>
      <c r="N194">
        <v>89.352230708518505</v>
      </c>
      <c r="O194">
        <v>59.053341598323897</v>
      </c>
      <c r="P194">
        <v>170553.39257589099</v>
      </c>
      <c r="Q194">
        <v>212753.93029635199</v>
      </c>
      <c r="R194">
        <v>118.974141659799</v>
      </c>
      <c r="S194">
        <v>712.51932275821503</v>
      </c>
      <c r="T194">
        <v>2.4322461881479602E-3</v>
      </c>
      <c r="U194">
        <v>0.119955761565747</v>
      </c>
      <c r="V194">
        <v>0.59176633530998601</v>
      </c>
      <c r="W194">
        <v>7.76918995773693E-2</v>
      </c>
      <c r="X194">
        <v>0.210586003546895</v>
      </c>
      <c r="Y194" s="1">
        <v>0</v>
      </c>
      <c r="Z194">
        <v>1</v>
      </c>
      <c r="AA194">
        <v>4.4480501056808199E-4</v>
      </c>
      <c r="AB194">
        <v>7.5459730148769496E-3</v>
      </c>
      <c r="AC194">
        <v>6.4922673476281098E-3</v>
      </c>
      <c r="AD194" s="1">
        <v>0</v>
      </c>
      <c r="AE194" s="3">
        <v>1.6729451215770901E-3</v>
      </c>
      <c r="AF194" s="3">
        <v>2.1715596457661602E-3</v>
      </c>
      <c r="AG194">
        <v>2.8660154899536099E-4</v>
      </c>
      <c r="AH194">
        <v>5.8134714953429496</v>
      </c>
      <c r="AI194">
        <v>0.35671687687381798</v>
      </c>
      <c r="AJ194">
        <v>2400.8736036924001</v>
      </c>
      <c r="AK194">
        <v>63</v>
      </c>
      <c r="AL194">
        <v>8888219500.7000008</v>
      </c>
      <c r="AM194">
        <v>52114</v>
      </c>
    </row>
    <row r="195" spans="1:39" x14ac:dyDescent="0.25">
      <c r="A195" t="s">
        <v>37</v>
      </c>
      <c r="B195">
        <v>11.4198625936944</v>
      </c>
      <c r="C195">
        <v>9.9736446201452895E-3</v>
      </c>
      <c r="D195">
        <v>11.3331923062226</v>
      </c>
      <c r="E195">
        <v>-13.8659063635039</v>
      </c>
      <c r="F195" s="1">
        <v>0</v>
      </c>
      <c r="G195" s="1">
        <v>0</v>
      </c>
      <c r="H195">
        <v>3.5459853423918801</v>
      </c>
      <c r="I195">
        <v>-19.879134983759101</v>
      </c>
      <c r="J195">
        <v>-19.460459824276899</v>
      </c>
      <c r="K195">
        <v>-87.576944628950201</v>
      </c>
      <c r="L195">
        <v>3.2433965547002801</v>
      </c>
      <c r="M195">
        <v>64</v>
      </c>
      <c r="N195">
        <v>89.785976495448807</v>
      </c>
      <c r="O195">
        <v>58.748137065996701</v>
      </c>
      <c r="P195">
        <v>172348.692221826</v>
      </c>
      <c r="Q195">
        <v>213921.86028957699</v>
      </c>
      <c r="R195">
        <v>118.936580568661</v>
      </c>
      <c r="S195">
        <v>714.27497384285095</v>
      </c>
      <c r="T195">
        <v>2.57509086933591E-3</v>
      </c>
      <c r="U195">
        <v>0.10709198474401301</v>
      </c>
      <c r="V195">
        <v>0.62958620536007204</v>
      </c>
      <c r="W195">
        <v>6.9797353193228107E-2</v>
      </c>
      <c r="X195">
        <v>0.193524456702685</v>
      </c>
      <c r="Y195" s="1">
        <v>0</v>
      </c>
      <c r="Z195">
        <v>1</v>
      </c>
      <c r="AA195">
        <v>4.4828685677577597E-4</v>
      </c>
      <c r="AB195">
        <v>7.5584238197675601E-3</v>
      </c>
      <c r="AC195">
        <v>6.5378322735467403E-3</v>
      </c>
      <c r="AD195" s="1">
        <v>0</v>
      </c>
      <c r="AE195" s="3">
        <v>1.7184189284713801E-3</v>
      </c>
      <c r="AF195" s="3">
        <v>2.2153854195460102E-3</v>
      </c>
      <c r="AG195">
        <v>2.48525176621118E-4</v>
      </c>
      <c r="AH195">
        <v>5.8821206965014898</v>
      </c>
      <c r="AI195">
        <v>0.366777223758391</v>
      </c>
      <c r="AJ195">
        <v>2372.3014917731398</v>
      </c>
      <c r="AK195">
        <v>64</v>
      </c>
      <c r="AL195">
        <v>9690132871.4799995</v>
      </c>
      <c r="AM195">
        <v>56224</v>
      </c>
    </row>
    <row r="196" spans="1:39" x14ac:dyDescent="0.25">
      <c r="A196" t="s">
        <v>37</v>
      </c>
      <c r="B196">
        <v>12.814545612338801</v>
      </c>
      <c r="C196">
        <v>9.9041652287235604E-3</v>
      </c>
      <c r="D196">
        <v>11.258492546132</v>
      </c>
      <c r="E196">
        <v>-14.1481082782421</v>
      </c>
      <c r="F196" s="1">
        <v>0</v>
      </c>
      <c r="G196" s="1">
        <v>0</v>
      </c>
      <c r="H196">
        <v>3.54086692366513</v>
      </c>
      <c r="I196">
        <v>-20.111207386840899</v>
      </c>
      <c r="J196">
        <v>-19.701308257867499</v>
      </c>
      <c r="K196">
        <v>-88.9258240677987</v>
      </c>
      <c r="L196">
        <v>2.85993116759045</v>
      </c>
      <c r="M196">
        <v>65</v>
      </c>
      <c r="N196">
        <v>90.075614278366899</v>
      </c>
      <c r="O196">
        <v>58.3820711484084</v>
      </c>
      <c r="P196">
        <v>173486.99577477301</v>
      </c>
      <c r="Q196">
        <v>214457.75625633899</v>
      </c>
      <c r="R196">
        <v>118.846830022232</v>
      </c>
      <c r="S196">
        <v>715.58500149061399</v>
      </c>
      <c r="T196">
        <v>3.1718234420734801E-3</v>
      </c>
      <c r="U196">
        <v>9.6057321422945402E-2</v>
      </c>
      <c r="V196">
        <v>0.65808442230367203</v>
      </c>
      <c r="W196">
        <v>6.5500449732880897E-2</v>
      </c>
      <c r="X196">
        <v>0.18035780654050099</v>
      </c>
      <c r="Y196" s="1">
        <v>0</v>
      </c>
      <c r="Z196">
        <v>1</v>
      </c>
      <c r="AA196">
        <v>4.5223925829377803E-4</v>
      </c>
      <c r="AB196">
        <v>7.50013735713895E-3</v>
      </c>
      <c r="AC196">
        <v>6.5214167668492199E-3</v>
      </c>
      <c r="AD196" s="1">
        <v>0</v>
      </c>
      <c r="AE196" s="3">
        <v>1.7374981674949199E-3</v>
      </c>
      <c r="AF196" s="3">
        <v>2.2366498506415501E-3</v>
      </c>
      <c r="AG196">
        <v>2.1429339890514099E-4</v>
      </c>
      <c r="AH196">
        <v>5.9391072970701098</v>
      </c>
      <c r="AI196">
        <v>0.37763498844884302</v>
      </c>
      <c r="AJ196">
        <v>2370.9817555168001</v>
      </c>
      <c r="AK196">
        <v>65</v>
      </c>
      <c r="AL196">
        <v>10112210009.719999</v>
      </c>
      <c r="AM196">
        <v>58288</v>
      </c>
    </row>
    <row r="197" spans="1:39" x14ac:dyDescent="0.25">
      <c r="A197" t="s">
        <v>37</v>
      </c>
      <c r="B197">
        <v>10.7687851103813</v>
      </c>
      <c r="C197">
        <v>9.818708059345E-3</v>
      </c>
      <c r="D197">
        <v>11.166535397836</v>
      </c>
      <c r="E197">
        <v>-14.515951711371301</v>
      </c>
      <c r="F197" s="1">
        <v>0</v>
      </c>
      <c r="G197" s="1">
        <v>0</v>
      </c>
      <c r="H197">
        <v>3.5427662012374399</v>
      </c>
      <c r="I197">
        <v>-20.492018903332699</v>
      </c>
      <c r="J197">
        <v>-20.060929826812099</v>
      </c>
      <c r="K197">
        <v>-89.899540937864899</v>
      </c>
      <c r="L197">
        <v>2.3865076897911801</v>
      </c>
      <c r="M197">
        <v>66</v>
      </c>
      <c r="N197">
        <v>90.300505922792198</v>
      </c>
      <c r="O197">
        <v>58.137134084350002</v>
      </c>
      <c r="P197">
        <v>174205.14041213601</v>
      </c>
      <c r="Q197">
        <v>214672.945697627</v>
      </c>
      <c r="R197">
        <v>118.602255079717</v>
      </c>
      <c r="S197">
        <v>716.34222022262395</v>
      </c>
      <c r="T197">
        <v>3.6401979324378899E-3</v>
      </c>
      <c r="U197">
        <v>9.0375064594838406E-2</v>
      </c>
      <c r="V197">
        <v>0.67231143857779196</v>
      </c>
      <c r="W197">
        <v>6.3121665974981603E-2</v>
      </c>
      <c r="X197">
        <v>0.17419183085238699</v>
      </c>
      <c r="Y197" s="1">
        <v>0</v>
      </c>
      <c r="Z197">
        <v>1</v>
      </c>
      <c r="AA197">
        <v>4.5809146672383698E-4</v>
      </c>
      <c r="AB197">
        <v>7.4189644335962302E-3</v>
      </c>
      <c r="AC197">
        <v>6.4526226750390697E-3</v>
      </c>
      <c r="AD197" s="1">
        <v>0</v>
      </c>
      <c r="AE197" s="3">
        <v>1.7511962182133599E-3</v>
      </c>
      <c r="AF197" s="3">
        <v>2.2399140178719899E-3</v>
      </c>
      <c r="AG197">
        <v>1.90453276617744E-4</v>
      </c>
      <c r="AH197">
        <v>5.9400169231912399</v>
      </c>
      <c r="AI197">
        <v>0.38681091817177199</v>
      </c>
      <c r="AJ197">
        <v>2385.0287865416799</v>
      </c>
      <c r="AK197">
        <v>66</v>
      </c>
      <c r="AL197">
        <v>10030383574.65</v>
      </c>
      <c r="AM197">
        <v>57578</v>
      </c>
    </row>
    <row r="198" spans="1:39" x14ac:dyDescent="0.25">
      <c r="A198" t="s">
        <v>37</v>
      </c>
      <c r="B198">
        <v>11.0369598761518</v>
      </c>
      <c r="C198">
        <v>9.6488272801641302E-3</v>
      </c>
      <c r="D198">
        <v>10.983473812393401</v>
      </c>
      <c r="E198">
        <v>-14.7928688576828</v>
      </c>
      <c r="F198" s="1">
        <v>0</v>
      </c>
      <c r="G198" s="1">
        <v>0</v>
      </c>
      <c r="H198">
        <v>3.5499693698580801</v>
      </c>
      <c r="I198">
        <v>-20.839539553613299</v>
      </c>
      <c r="J198">
        <v>-20.348358721761802</v>
      </c>
      <c r="K198">
        <v>-90.579222003366993</v>
      </c>
      <c r="L198">
        <v>1.9631233310120599</v>
      </c>
      <c r="M198">
        <v>67</v>
      </c>
      <c r="N198">
        <v>90.452002953458603</v>
      </c>
      <c r="O198">
        <v>57.876783222288502</v>
      </c>
      <c r="P198">
        <v>174793.80647760001</v>
      </c>
      <c r="Q198">
        <v>214980.18250310401</v>
      </c>
      <c r="R198">
        <v>118.258408936023</v>
      </c>
      <c r="S198">
        <v>716.48182760965699</v>
      </c>
      <c r="T198">
        <v>4.42702988949897E-3</v>
      </c>
      <c r="U198">
        <v>8.3197433257905407E-2</v>
      </c>
      <c r="V198">
        <v>0.70905983262843197</v>
      </c>
      <c r="W198">
        <v>5.2483211466533598E-2</v>
      </c>
      <c r="X198">
        <v>0.155259522647128</v>
      </c>
      <c r="Y198" s="1">
        <v>0</v>
      </c>
      <c r="Z198">
        <v>1</v>
      </c>
      <c r="AA198">
        <v>4.6425275323213998E-4</v>
      </c>
      <c r="AB198">
        <v>7.2416564122941797E-3</v>
      </c>
      <c r="AC198">
        <v>6.3293286855168598E-3</v>
      </c>
      <c r="AD198" s="1">
        <v>0</v>
      </c>
      <c r="AE198" s="3">
        <v>1.76588618376153E-3</v>
      </c>
      <c r="AF198" s="3">
        <v>2.2415226368637802E-3</v>
      </c>
      <c r="AG198">
        <v>1.77043070938822E-4</v>
      </c>
      <c r="AH198">
        <v>5.9284507975274101</v>
      </c>
      <c r="AI198">
        <v>0.39064571801027498</v>
      </c>
      <c r="AJ198">
        <v>2407.5650927742699</v>
      </c>
      <c r="AK198">
        <v>67</v>
      </c>
      <c r="AL198">
        <v>9442361425.9200001</v>
      </c>
      <c r="AM198">
        <v>54020</v>
      </c>
    </row>
    <row r="199" spans="1:39" x14ac:dyDescent="0.25">
      <c r="A199" t="s">
        <v>37</v>
      </c>
      <c r="B199">
        <v>11.185773358083599</v>
      </c>
      <c r="C199">
        <v>9.4394056207295907E-3</v>
      </c>
      <c r="D199">
        <v>10.757327542248399</v>
      </c>
      <c r="E199">
        <v>-13.7174364330263</v>
      </c>
      <c r="F199" s="1">
        <v>0</v>
      </c>
      <c r="G199" s="1">
        <v>0</v>
      </c>
      <c r="H199">
        <v>3.5686412681130899</v>
      </c>
      <c r="I199">
        <v>-21.035930623646401</v>
      </c>
      <c r="J199">
        <v>-20.406271116979799</v>
      </c>
      <c r="K199">
        <v>-91.026318258995701</v>
      </c>
      <c r="L199">
        <v>1.9598051633265501</v>
      </c>
      <c r="M199">
        <v>68</v>
      </c>
      <c r="N199">
        <v>90.448873197806094</v>
      </c>
      <c r="O199">
        <v>57.446543261069699</v>
      </c>
      <c r="P199">
        <v>173335.97604888899</v>
      </c>
      <c r="Q199">
        <v>213153.99274510899</v>
      </c>
      <c r="R199">
        <v>117.981403529933</v>
      </c>
      <c r="S199">
        <v>716.22658301360002</v>
      </c>
      <c r="T199">
        <v>5.4875462594976701E-3</v>
      </c>
      <c r="U199">
        <v>7.3380574545755695E-2</v>
      </c>
      <c r="V199">
        <v>0.77325218974477905</v>
      </c>
      <c r="W199">
        <v>3.4788704231614398E-2</v>
      </c>
      <c r="X199">
        <v>0.11857853147785</v>
      </c>
      <c r="Y199" s="1">
        <v>0</v>
      </c>
      <c r="Z199">
        <v>1</v>
      </c>
      <c r="AA199">
        <v>4.7297032290753E-4</v>
      </c>
      <c r="AB199">
        <v>7.0073761131767796E-3</v>
      </c>
      <c r="AC199">
        <v>6.1556723747624199E-3</v>
      </c>
      <c r="AD199" s="1">
        <v>0</v>
      </c>
      <c r="AE199" s="3">
        <v>1.7924988690100499E-3</v>
      </c>
      <c r="AF199" s="3">
        <v>2.2545008433752099E-3</v>
      </c>
      <c r="AG199">
        <v>1.66570604190253E-4</v>
      </c>
      <c r="AH199">
        <v>5.9404592446295403</v>
      </c>
      <c r="AI199">
        <v>0.39869867537567699</v>
      </c>
      <c r="AJ199">
        <v>2472.9124291938101</v>
      </c>
      <c r="AK199">
        <v>68</v>
      </c>
      <c r="AL199">
        <v>8509063064.2399998</v>
      </c>
      <c r="AM199">
        <v>49090</v>
      </c>
    </row>
    <row r="200" spans="1:39" x14ac:dyDescent="0.25">
      <c r="A200" t="s">
        <v>37</v>
      </c>
      <c r="B200">
        <v>10.339118649184099</v>
      </c>
      <c r="C200">
        <v>9.2034173700725804E-3</v>
      </c>
      <c r="D200">
        <v>10.5018620271456</v>
      </c>
      <c r="E200">
        <v>-12.7046609683194</v>
      </c>
      <c r="F200" s="1">
        <v>0</v>
      </c>
      <c r="G200" s="1">
        <v>0</v>
      </c>
      <c r="H200">
        <v>3.58558563250627</v>
      </c>
      <c r="I200">
        <v>-22.109063278373799</v>
      </c>
      <c r="J200">
        <v>-21.3435804138092</v>
      </c>
      <c r="K200">
        <v>-92.517415541526006</v>
      </c>
      <c r="L200">
        <v>1.1350239324198801</v>
      </c>
      <c r="M200">
        <v>69</v>
      </c>
      <c r="N200">
        <v>90.354656595316797</v>
      </c>
      <c r="O200">
        <v>56.912273642895798</v>
      </c>
      <c r="P200">
        <v>171471.34110515899</v>
      </c>
      <c r="Q200">
        <v>211383.140301465</v>
      </c>
      <c r="R200">
        <v>117.70716477050399</v>
      </c>
      <c r="S200">
        <v>715.92391025053098</v>
      </c>
      <c r="T200">
        <v>6.6765756858323698E-3</v>
      </c>
      <c r="U200">
        <v>4.7794107764579603E-2</v>
      </c>
      <c r="V200">
        <v>0.855971514747081</v>
      </c>
      <c r="W200">
        <v>1.71095348406302E-2</v>
      </c>
      <c r="X200">
        <v>7.9124842647708193E-2</v>
      </c>
      <c r="Y200" s="1">
        <v>0</v>
      </c>
      <c r="Z200">
        <v>1</v>
      </c>
      <c r="AA200">
        <v>4.8321982387689998E-4</v>
      </c>
      <c r="AB200">
        <v>6.7714493218146996E-3</v>
      </c>
      <c r="AC200">
        <v>5.9959925876040803E-3</v>
      </c>
      <c r="AD200" s="1">
        <v>0</v>
      </c>
      <c r="AE200" s="3">
        <v>1.7973506551877401E-3</v>
      </c>
      <c r="AF200" s="3">
        <v>2.2554951151429899E-3</v>
      </c>
      <c r="AG200">
        <v>1.5138690765234401E-4</v>
      </c>
      <c r="AH200">
        <v>5.96499641769595</v>
      </c>
      <c r="AI200">
        <v>0.40782131894384399</v>
      </c>
      <c r="AJ200">
        <v>2574.8536861216198</v>
      </c>
      <c r="AK200">
        <v>69</v>
      </c>
      <c r="AL200">
        <v>7554512875.0699997</v>
      </c>
      <c r="AM200">
        <v>44057</v>
      </c>
    </row>
    <row r="201" spans="1:39" x14ac:dyDescent="0.25">
      <c r="A201" t="s">
        <v>37</v>
      </c>
      <c r="B201">
        <v>10.2680156611155</v>
      </c>
      <c r="C201">
        <v>8.9154649298963506E-3</v>
      </c>
      <c r="D201">
        <v>10.1892355011865</v>
      </c>
      <c r="E201">
        <v>-11.4415143400358</v>
      </c>
      <c r="F201" s="1">
        <v>0</v>
      </c>
      <c r="G201" s="1">
        <v>0</v>
      </c>
      <c r="H201">
        <v>3.6162587915707798</v>
      </c>
      <c r="I201">
        <v>-23.660805246222999</v>
      </c>
      <c r="J201">
        <v>-22.771905979762099</v>
      </c>
      <c r="K201">
        <v>-94.475491935044602</v>
      </c>
      <c r="L201">
        <v>-0.100117175654027</v>
      </c>
      <c r="M201">
        <v>70</v>
      </c>
      <c r="N201">
        <v>90.182949802939405</v>
      </c>
      <c r="O201">
        <v>56.368366655988901</v>
      </c>
      <c r="P201">
        <v>169127.595990559</v>
      </c>
      <c r="Q201">
        <v>209539.03257113599</v>
      </c>
      <c r="R201">
        <v>117.33536267103</v>
      </c>
      <c r="S201">
        <v>715.01125146003403</v>
      </c>
      <c r="T201">
        <v>8.3164337657566402E-3</v>
      </c>
      <c r="U201">
        <v>1.05247515765959E-2</v>
      </c>
      <c r="V201">
        <v>0.95134495789032802</v>
      </c>
      <c r="W201">
        <v>3.2457192018155302E-3</v>
      </c>
      <c r="X201">
        <v>3.4884571331260002E-2</v>
      </c>
      <c r="Y201" s="1">
        <v>0</v>
      </c>
      <c r="Z201">
        <v>1</v>
      </c>
      <c r="AA201">
        <v>4.9536875325118304E-4</v>
      </c>
      <c r="AB201">
        <v>6.5257855559337002E-3</v>
      </c>
      <c r="AC201">
        <v>5.7938448405045499E-3</v>
      </c>
      <c r="AD201" s="1">
        <v>0</v>
      </c>
      <c r="AE201" s="3">
        <v>1.7590099008576701E-3</v>
      </c>
      <c r="AF201" s="3">
        <v>2.2329854960152899E-3</v>
      </c>
      <c r="AG201">
        <v>1.3530781315176401E-4</v>
      </c>
      <c r="AH201">
        <v>5.9828510930434398</v>
      </c>
      <c r="AI201">
        <v>0.41666173262967399</v>
      </c>
      <c r="AJ201">
        <v>2725.0875864776399</v>
      </c>
      <c r="AK201">
        <v>70</v>
      </c>
      <c r="AL201">
        <v>6413825822.75</v>
      </c>
      <c r="AM201">
        <v>37923</v>
      </c>
    </row>
    <row r="202" spans="1:39" x14ac:dyDescent="0.25">
      <c r="A202" t="s">
        <v>37</v>
      </c>
      <c r="B202">
        <v>9.8774560802244409</v>
      </c>
      <c r="C202">
        <v>8.8444638524717897E-3</v>
      </c>
      <c r="D202">
        <v>10.111996792168</v>
      </c>
      <c r="E202">
        <v>-9.8139796513448108</v>
      </c>
      <c r="F202" s="1">
        <v>0</v>
      </c>
      <c r="G202" s="1">
        <v>0</v>
      </c>
      <c r="H202">
        <v>3.6690508550707999</v>
      </c>
      <c r="I202">
        <v>-24.6935063761082</v>
      </c>
      <c r="J202">
        <v>-23.576825573480299</v>
      </c>
      <c r="K202">
        <v>-95.234571228023896</v>
      </c>
      <c r="L202">
        <v>-0.65285272317746801</v>
      </c>
      <c r="M202">
        <v>71</v>
      </c>
      <c r="N202">
        <v>89.906862012472104</v>
      </c>
      <c r="O202">
        <v>56.019817423144602</v>
      </c>
      <c r="P202">
        <v>165715.22311100399</v>
      </c>
      <c r="Q202">
        <v>207208.41332125699</v>
      </c>
      <c r="R202">
        <v>116.75963428874201</v>
      </c>
      <c r="S202">
        <v>712.64637046998405</v>
      </c>
      <c r="T202">
        <v>1.05165793528086E-2</v>
      </c>
      <c r="U202">
        <v>2.6711104446733198E-3</v>
      </c>
      <c r="V202">
        <v>0.98577765204225498</v>
      </c>
      <c r="W202">
        <v>1.3651786805791101E-3</v>
      </c>
      <c r="X202">
        <v>1.0186058832491801E-2</v>
      </c>
      <c r="Y202" s="1">
        <v>0</v>
      </c>
      <c r="Z202">
        <v>1</v>
      </c>
      <c r="AA202">
        <v>5.0695160172837595E-4</v>
      </c>
      <c r="AB202">
        <v>6.4643145858338802E-3</v>
      </c>
      <c r="AC202">
        <v>5.7694805154266202E-3</v>
      </c>
      <c r="AD202" s="1">
        <v>0</v>
      </c>
      <c r="AE202" s="3">
        <v>1.74350047187948E-3</v>
      </c>
      <c r="AF202" s="3">
        <v>2.2495617946794401E-3</v>
      </c>
      <c r="AG202">
        <v>1.2967198606520999E-4</v>
      </c>
      <c r="AH202">
        <v>5.9316792104501603</v>
      </c>
      <c r="AI202">
        <v>0.42116442074329102</v>
      </c>
      <c r="AJ202">
        <v>2928.8909364876499</v>
      </c>
      <c r="AK202">
        <v>71</v>
      </c>
      <c r="AL202">
        <v>5157886319.3299999</v>
      </c>
      <c r="AM202">
        <v>31125</v>
      </c>
    </row>
    <row r="203" spans="1:39" x14ac:dyDescent="0.25">
      <c r="A203" t="s">
        <v>37</v>
      </c>
      <c r="B203">
        <v>10.581899782137601</v>
      </c>
      <c r="C203">
        <v>8.6811987666675604E-3</v>
      </c>
      <c r="D203">
        <v>9.934157392026</v>
      </c>
      <c r="E203">
        <v>-7.7842990429061496</v>
      </c>
      <c r="F203" s="1">
        <v>0</v>
      </c>
      <c r="G203" s="1">
        <v>0</v>
      </c>
      <c r="H203">
        <v>3.7482219730207902</v>
      </c>
      <c r="I203">
        <v>-25.519145030162001</v>
      </c>
      <c r="J203">
        <v>-24.176348186780501</v>
      </c>
      <c r="K203">
        <v>-95.266188371413804</v>
      </c>
      <c r="L203">
        <v>-0.68477924742716301</v>
      </c>
      <c r="M203">
        <v>72</v>
      </c>
      <c r="N203">
        <v>89.3857681092082</v>
      </c>
      <c r="O203">
        <v>55.837529723282401</v>
      </c>
      <c r="P203">
        <v>160375.81306856501</v>
      </c>
      <c r="Q203">
        <v>202122.12570425001</v>
      </c>
      <c r="R203">
        <v>115.66064800268801</v>
      </c>
      <c r="S203">
        <v>709.01583491621602</v>
      </c>
      <c r="T203">
        <v>1.2671671894241E-2</v>
      </c>
      <c r="U203">
        <v>2.2070620732527598E-3</v>
      </c>
      <c r="V203">
        <v>0.99157583471799904</v>
      </c>
      <c r="W203">
        <v>1.59155774856539E-3</v>
      </c>
      <c r="X203">
        <v>4.6255454601821103E-3</v>
      </c>
      <c r="Y203" s="1">
        <v>0</v>
      </c>
      <c r="Z203">
        <v>1</v>
      </c>
      <c r="AA203">
        <v>5.2117927037323604E-4</v>
      </c>
      <c r="AB203">
        <v>6.3443376013195898E-3</v>
      </c>
      <c r="AC203">
        <v>5.63041156603969E-3</v>
      </c>
      <c r="AD203" s="1">
        <v>0</v>
      </c>
      <c r="AE203" s="3">
        <v>1.69533190018883E-3</v>
      </c>
      <c r="AF203" s="3">
        <v>2.21065544711901E-3</v>
      </c>
      <c r="AG203">
        <v>1.20331289981043E-4</v>
      </c>
      <c r="AH203">
        <v>5.7913946760837396</v>
      </c>
      <c r="AI203">
        <v>0.42015889624772801</v>
      </c>
      <c r="AJ203">
        <v>3191.7237889134799</v>
      </c>
      <c r="AK203">
        <v>72</v>
      </c>
      <c r="AL203">
        <v>4133045078.5900002</v>
      </c>
      <c r="AM203">
        <v>25771</v>
      </c>
    </row>
    <row r="204" spans="1:39" x14ac:dyDescent="0.25">
      <c r="A204" t="s">
        <v>37</v>
      </c>
      <c r="B204">
        <v>10.332308728035301</v>
      </c>
      <c r="C204">
        <v>8.6502305660405704E-3</v>
      </c>
      <c r="D204">
        <v>9.9003883600200506</v>
      </c>
      <c r="E204">
        <v>-5.4937222451000203</v>
      </c>
      <c r="F204" s="1">
        <v>0</v>
      </c>
      <c r="G204" s="1">
        <v>0</v>
      </c>
      <c r="H204">
        <v>3.8528119962504701</v>
      </c>
      <c r="I204">
        <v>-25.3828750038309</v>
      </c>
      <c r="J204">
        <v>-23.8712929888041</v>
      </c>
      <c r="K204">
        <v>-93.831954948090797</v>
      </c>
      <c r="L204">
        <v>0.39187141101776302</v>
      </c>
      <c r="M204">
        <v>73</v>
      </c>
      <c r="N204">
        <v>88.677979486847306</v>
      </c>
      <c r="O204">
        <v>55.848781003930803</v>
      </c>
      <c r="P204">
        <v>154444.449150534</v>
      </c>
      <c r="Q204">
        <v>196654.39223960601</v>
      </c>
      <c r="R204">
        <v>113.575933186897</v>
      </c>
      <c r="S204">
        <v>705.07267839539998</v>
      </c>
      <c r="T204">
        <v>1.4113599934520301E-2</v>
      </c>
      <c r="U204">
        <v>1.9548400959944101E-3</v>
      </c>
      <c r="V204">
        <v>0.99510879587999701</v>
      </c>
      <c r="W204">
        <v>1.39195904997745E-3</v>
      </c>
      <c r="X204">
        <v>1.5444049740308201E-3</v>
      </c>
      <c r="Y204" s="1">
        <v>0</v>
      </c>
      <c r="Z204">
        <v>1</v>
      </c>
      <c r="AA204">
        <v>5.3883244068238505E-4</v>
      </c>
      <c r="AB204">
        <v>6.31358954968376E-3</v>
      </c>
      <c r="AC204">
        <v>5.58578360337267E-3</v>
      </c>
      <c r="AD204" s="1">
        <v>0</v>
      </c>
      <c r="AE204" s="3">
        <v>1.67943027865289E-3</v>
      </c>
      <c r="AF204" s="3">
        <v>2.1824834177037698E-3</v>
      </c>
      <c r="AG204">
        <v>1.18336772235156E-4</v>
      </c>
      <c r="AH204">
        <v>5.5475263813701101</v>
      </c>
      <c r="AI204">
        <v>0.40347385555775001</v>
      </c>
      <c r="AJ204">
        <v>3507.8621699946102</v>
      </c>
      <c r="AK204">
        <v>73</v>
      </c>
      <c r="AL204">
        <v>3494460106.48</v>
      </c>
      <c r="AM204">
        <v>22626</v>
      </c>
    </row>
    <row r="205" spans="1:39" x14ac:dyDescent="0.25">
      <c r="A205" t="s">
        <v>37</v>
      </c>
      <c r="B205">
        <v>9.0515517220180293</v>
      </c>
      <c r="C205">
        <v>8.6414735274726994E-3</v>
      </c>
      <c r="D205">
        <v>9.8908372110807292</v>
      </c>
      <c r="E205">
        <v>-3.5826863786319998</v>
      </c>
      <c r="F205" s="1">
        <v>0</v>
      </c>
      <c r="G205" s="1">
        <v>0</v>
      </c>
      <c r="H205">
        <v>3.9763275923292101</v>
      </c>
      <c r="I205">
        <v>-25.227451027657899</v>
      </c>
      <c r="J205">
        <v>-23.627902278973298</v>
      </c>
      <c r="K205">
        <v>-91.607359851526496</v>
      </c>
      <c r="L205">
        <v>1.4364376837636501</v>
      </c>
      <c r="M205">
        <v>74</v>
      </c>
      <c r="N205">
        <v>87.646797974498199</v>
      </c>
      <c r="O205">
        <v>55.932665630490497</v>
      </c>
      <c r="P205">
        <v>149301.95674116499</v>
      </c>
      <c r="Q205">
        <v>192070.23230597001</v>
      </c>
      <c r="R205">
        <v>108.716516479823</v>
      </c>
      <c r="S205">
        <v>701.66182936873599</v>
      </c>
      <c r="T205">
        <v>1.45478655500129E-2</v>
      </c>
      <c r="U205">
        <v>1.89113078629416E-3</v>
      </c>
      <c r="V205">
        <v>0.99587401390403996</v>
      </c>
      <c r="W205">
        <v>8.8923525798364003E-4</v>
      </c>
      <c r="X205">
        <v>1.34562005168161E-3</v>
      </c>
      <c r="Y205" s="1">
        <v>0</v>
      </c>
      <c r="Z205">
        <v>1</v>
      </c>
      <c r="AA205">
        <v>5.5647896182013201E-4</v>
      </c>
      <c r="AB205">
        <v>6.3369900106817296E-3</v>
      </c>
      <c r="AC205">
        <v>5.62280641661261E-3</v>
      </c>
      <c r="AD205" s="1">
        <v>0</v>
      </c>
      <c r="AE205" s="3">
        <v>1.6238568823551799E-3</v>
      </c>
      <c r="AF205" s="3">
        <v>2.1271059436137902E-3</v>
      </c>
      <c r="AG205">
        <v>1.2415057879376699E-4</v>
      </c>
      <c r="AH205">
        <v>5.2341964899332201</v>
      </c>
      <c r="AI205">
        <v>0.38462361077770502</v>
      </c>
      <c r="AJ205">
        <v>3784.29573330533</v>
      </c>
      <c r="AK205">
        <v>74</v>
      </c>
      <c r="AL205">
        <v>3253289637.3899999</v>
      </c>
      <c r="AM205">
        <v>21790</v>
      </c>
    </row>
    <row r="206" spans="1:39" x14ac:dyDescent="0.25">
      <c r="A206" t="s">
        <v>37</v>
      </c>
      <c r="B206">
        <v>10.359043082428499</v>
      </c>
      <c r="C206">
        <v>8.6835812214196596E-3</v>
      </c>
      <c r="D206">
        <v>9.9367548404931902</v>
      </c>
      <c r="E206">
        <v>-1.5442887844836599</v>
      </c>
      <c r="F206" s="1">
        <v>0</v>
      </c>
      <c r="G206" s="1">
        <v>0</v>
      </c>
      <c r="H206">
        <v>4.0795196645257601</v>
      </c>
      <c r="I206">
        <v>-24.712803568885999</v>
      </c>
      <c r="J206">
        <v>-23.1953023982506</v>
      </c>
      <c r="K206">
        <v>-88.232517758169607</v>
      </c>
      <c r="L206">
        <v>2.2419959149355999</v>
      </c>
      <c r="M206">
        <v>75</v>
      </c>
      <c r="N206">
        <v>86.901962694345201</v>
      </c>
      <c r="O206">
        <v>56.163027882820501</v>
      </c>
      <c r="P206">
        <v>147676.28312610299</v>
      </c>
      <c r="Q206">
        <v>191130.05987345599</v>
      </c>
      <c r="R206">
        <v>100.882823499379</v>
      </c>
      <c r="S206">
        <v>698.36955058894</v>
      </c>
      <c r="T206">
        <v>1.4531431029288701E-2</v>
      </c>
      <c r="U206">
        <v>1.5978160125820801E-3</v>
      </c>
      <c r="V206">
        <v>0.99666916689736895</v>
      </c>
      <c r="W206">
        <v>5.04264696038853E-4</v>
      </c>
      <c r="X206">
        <v>1.22875239400924E-3</v>
      </c>
      <c r="Y206" s="1">
        <v>0</v>
      </c>
      <c r="Z206">
        <v>1</v>
      </c>
      <c r="AA206">
        <v>5.7099908180923396E-4</v>
      </c>
      <c r="AB206">
        <v>6.4162213817921003E-3</v>
      </c>
      <c r="AC206">
        <v>5.6965678524761596E-3</v>
      </c>
      <c r="AD206" s="1">
        <v>0</v>
      </c>
      <c r="AE206" s="3">
        <v>1.53901511713925E-3</v>
      </c>
      <c r="AF206" s="3">
        <v>2.03699715336722E-3</v>
      </c>
      <c r="AG206">
        <v>1.5733118075162499E-4</v>
      </c>
      <c r="AH206">
        <v>4.9512886209159799</v>
      </c>
      <c r="AI206">
        <v>0.36835926086120602</v>
      </c>
      <c r="AJ206">
        <v>3805.9200915113302</v>
      </c>
      <c r="AK206">
        <v>75</v>
      </c>
      <c r="AL206">
        <v>3430077028.1700001</v>
      </c>
      <c r="AM206">
        <v>23227</v>
      </c>
    </row>
    <row r="207" spans="1:39" x14ac:dyDescent="0.25">
      <c r="A207" t="s">
        <v>37</v>
      </c>
      <c r="B207">
        <v>10.0865728394656</v>
      </c>
      <c r="C207">
        <v>8.7544077555776895E-3</v>
      </c>
      <c r="D207">
        <v>10.0139414342871</v>
      </c>
      <c r="E207">
        <v>-0.84939468970184995</v>
      </c>
      <c r="F207" s="1">
        <v>0</v>
      </c>
      <c r="G207" s="1">
        <v>0</v>
      </c>
      <c r="H207">
        <v>4.1648317345226804</v>
      </c>
      <c r="I207">
        <v>-23.681083204618702</v>
      </c>
      <c r="J207">
        <v>-22.3061430297352</v>
      </c>
      <c r="K207">
        <v>-83.979891500714402</v>
      </c>
      <c r="L207">
        <v>3.1817178866080802</v>
      </c>
      <c r="M207">
        <v>76</v>
      </c>
      <c r="N207">
        <v>86.454658322422105</v>
      </c>
      <c r="O207">
        <v>56.793570218214803</v>
      </c>
      <c r="P207">
        <v>148155.43170543201</v>
      </c>
      <c r="Q207">
        <v>193179.539600333</v>
      </c>
      <c r="R207">
        <v>92.910956020433403</v>
      </c>
      <c r="S207">
        <v>695.49491046444405</v>
      </c>
      <c r="T207">
        <v>1.3504475540446099E-2</v>
      </c>
      <c r="U207">
        <v>1.2906224813951099E-3</v>
      </c>
      <c r="V207">
        <v>0.99749933094844001</v>
      </c>
      <c r="W207">
        <v>1.7051477534100299E-4</v>
      </c>
      <c r="X207">
        <v>1.0395317948236099E-3</v>
      </c>
      <c r="Y207" s="1">
        <v>0</v>
      </c>
      <c r="Z207">
        <v>1</v>
      </c>
      <c r="AA207">
        <v>5.8325177509802799E-4</v>
      </c>
      <c r="AB207">
        <v>6.5150862118438504E-3</v>
      </c>
      <c r="AC207">
        <v>5.7864657502279503E-3</v>
      </c>
      <c r="AD207" s="1">
        <v>0</v>
      </c>
      <c r="AE207" s="3">
        <v>1.4573057845182801E-3</v>
      </c>
      <c r="AF207" s="3">
        <v>1.9510166438650601E-3</v>
      </c>
      <c r="AG207">
        <v>1.98754993016183E-4</v>
      </c>
      <c r="AH207">
        <v>4.6146191719010803</v>
      </c>
      <c r="AI207">
        <v>0.34615530732890998</v>
      </c>
      <c r="AJ207">
        <v>3731.1427154041899</v>
      </c>
      <c r="AK207">
        <v>76</v>
      </c>
      <c r="AL207">
        <v>3490541970.98</v>
      </c>
      <c r="AM207">
        <v>23560</v>
      </c>
    </row>
    <row r="208" spans="1:39" x14ac:dyDescent="0.25">
      <c r="A208" t="s">
        <v>37</v>
      </c>
      <c r="B208">
        <v>9.4459220681235792</v>
      </c>
      <c r="C208">
        <v>8.8511524022780504E-3</v>
      </c>
      <c r="D208">
        <v>10.1192755457104</v>
      </c>
      <c r="E208">
        <v>-1.60919450618097</v>
      </c>
      <c r="F208" s="1">
        <v>0</v>
      </c>
      <c r="G208" s="1">
        <v>0</v>
      </c>
      <c r="H208">
        <v>4.2102496326482903</v>
      </c>
      <c r="I208">
        <v>-23.0295831590193</v>
      </c>
      <c r="J208">
        <v>-21.4621496673942</v>
      </c>
      <c r="K208">
        <v>-81.294972835175997</v>
      </c>
      <c r="L208">
        <v>3.7445237972750598</v>
      </c>
      <c r="M208">
        <v>77</v>
      </c>
      <c r="N208">
        <v>86.397621123270198</v>
      </c>
      <c r="O208">
        <v>57.250653437551399</v>
      </c>
      <c r="P208">
        <v>148632.88247470499</v>
      </c>
      <c r="Q208">
        <v>195330.05407308799</v>
      </c>
      <c r="R208">
        <v>88.429496830164496</v>
      </c>
      <c r="S208">
        <v>693.77445031486502</v>
      </c>
      <c r="T208">
        <v>1.31963520236085E-2</v>
      </c>
      <c r="U208">
        <v>1.2086831105101799E-3</v>
      </c>
      <c r="V208">
        <v>0.99777244496543105</v>
      </c>
      <c r="W208">
        <v>1.07515441755572E-4</v>
      </c>
      <c r="X208">
        <v>9.1135648230269398E-4</v>
      </c>
      <c r="Y208" s="1">
        <v>0</v>
      </c>
      <c r="Z208">
        <v>1</v>
      </c>
      <c r="AA208">
        <v>5.9243251269077205E-4</v>
      </c>
      <c r="AB208">
        <v>6.6025539821312398E-3</v>
      </c>
      <c r="AC208">
        <v>5.8784623986448403E-3</v>
      </c>
      <c r="AD208" s="1">
        <v>0</v>
      </c>
      <c r="AE208" s="3">
        <v>1.40958843085249E-3</v>
      </c>
      <c r="AF208" s="3">
        <v>1.87001859695286E-3</v>
      </c>
      <c r="AG208">
        <v>2.4657320229564197E-4</v>
      </c>
      <c r="AH208">
        <v>4.4027082500878798</v>
      </c>
      <c r="AI208">
        <v>0.33424391261598702</v>
      </c>
      <c r="AJ208">
        <v>3659.0861657286</v>
      </c>
      <c r="AK208">
        <v>77</v>
      </c>
      <c r="AL208">
        <v>3422866650.5100002</v>
      </c>
      <c r="AM208">
        <v>23029</v>
      </c>
    </row>
    <row r="209" spans="1:39" x14ac:dyDescent="0.25">
      <c r="A209" t="s">
        <v>37</v>
      </c>
      <c r="B209">
        <v>10.342646902806701</v>
      </c>
      <c r="C209">
        <v>8.9765440723008107E-3</v>
      </c>
      <c r="D209">
        <v>10.2556319219598</v>
      </c>
      <c r="E209">
        <v>-2.9527638772626101</v>
      </c>
      <c r="F209" s="1">
        <v>0</v>
      </c>
      <c r="G209" s="1">
        <v>0</v>
      </c>
      <c r="H209">
        <v>4.2242531776074603</v>
      </c>
      <c r="I209">
        <v>-23.145031584053498</v>
      </c>
      <c r="J209">
        <v>-21.369689186932099</v>
      </c>
      <c r="K209">
        <v>-81.146912268802495</v>
      </c>
      <c r="L209">
        <v>3.68374594077082</v>
      </c>
      <c r="M209">
        <v>78</v>
      </c>
      <c r="N209">
        <v>86.522462437114996</v>
      </c>
      <c r="O209">
        <v>57.425892045434502</v>
      </c>
      <c r="P209">
        <v>148347.68610466999</v>
      </c>
      <c r="Q209">
        <v>195768.603949563</v>
      </c>
      <c r="R209">
        <v>88.302550667614696</v>
      </c>
      <c r="S209">
        <v>692.68714667779705</v>
      </c>
      <c r="T209">
        <v>1.31770921609116E-2</v>
      </c>
      <c r="U209">
        <v>1.11307174877625E-3</v>
      </c>
      <c r="V209">
        <v>0.99812968433826199</v>
      </c>
      <c r="W209">
        <v>1.07206420753554E-4</v>
      </c>
      <c r="X209">
        <v>6.5003749220753104E-4</v>
      </c>
      <c r="Y209" s="1">
        <v>0</v>
      </c>
      <c r="Z209">
        <v>1</v>
      </c>
      <c r="AA209">
        <v>5.9818744837901103E-4</v>
      </c>
      <c r="AB209">
        <v>6.6980601383349499E-3</v>
      </c>
      <c r="AC209">
        <v>5.9456378250002696E-3</v>
      </c>
      <c r="AD209" s="1">
        <v>0</v>
      </c>
      <c r="AE209" s="3">
        <v>1.4042102350372101E-3</v>
      </c>
      <c r="AF209" s="3">
        <v>1.8585224759434401E-3</v>
      </c>
      <c r="AG209">
        <v>2.7604933103317602E-4</v>
      </c>
      <c r="AH209">
        <v>4.3004777791535203</v>
      </c>
      <c r="AI209">
        <v>0.33067979210075099</v>
      </c>
      <c r="AJ209">
        <v>3688.9695731305701</v>
      </c>
      <c r="AK209">
        <v>78</v>
      </c>
      <c r="AL209">
        <v>3160547452.46</v>
      </c>
      <c r="AM209">
        <v>21305</v>
      </c>
    </row>
    <row r="210" spans="1:39" x14ac:dyDescent="0.25">
      <c r="A210" t="s">
        <v>37</v>
      </c>
      <c r="B210">
        <v>10.759335478463701</v>
      </c>
      <c r="C210">
        <v>9.0616917164107504E-3</v>
      </c>
      <c r="D210">
        <v>10.3481170570529</v>
      </c>
      <c r="E210">
        <v>-4.3634888266527199</v>
      </c>
      <c r="F210" s="1">
        <v>0</v>
      </c>
      <c r="G210" s="1">
        <v>0</v>
      </c>
      <c r="H210">
        <v>4.1953227446295003</v>
      </c>
      <c r="I210">
        <v>-23.135051092494599</v>
      </c>
      <c r="J210">
        <v>-21.1450192537039</v>
      </c>
      <c r="K210">
        <v>-84.310728283345497</v>
      </c>
      <c r="L210">
        <v>3.7768369791776202</v>
      </c>
      <c r="M210">
        <v>79</v>
      </c>
      <c r="N210">
        <v>86.977683727448706</v>
      </c>
      <c r="O210">
        <v>56.9819620162992</v>
      </c>
      <c r="P210">
        <v>147849.454069486</v>
      </c>
      <c r="Q210">
        <v>193748.62591303699</v>
      </c>
      <c r="R210">
        <v>93.033759863195101</v>
      </c>
      <c r="S210">
        <v>695.00545682520305</v>
      </c>
      <c r="T210">
        <v>1.25481282975329E-2</v>
      </c>
      <c r="U210">
        <v>8.9320896906907297E-4</v>
      </c>
      <c r="V210">
        <v>0.99809157254855096</v>
      </c>
      <c r="W210">
        <v>2.41680599244256E-4</v>
      </c>
      <c r="X210">
        <v>7.73537883135132E-4</v>
      </c>
      <c r="Y210" s="1">
        <v>0</v>
      </c>
      <c r="Z210">
        <v>1</v>
      </c>
      <c r="AA210">
        <v>5.9920251478611203E-4</v>
      </c>
      <c r="AB210">
        <v>6.73213212362058E-3</v>
      </c>
      <c r="AC210">
        <v>5.9469176130722704E-3</v>
      </c>
      <c r="AD210" s="1">
        <v>0</v>
      </c>
      <c r="AE210" s="3">
        <v>1.46336833454657E-3</v>
      </c>
      <c r="AF210" s="3">
        <v>1.93136744790998E-3</v>
      </c>
      <c r="AG210">
        <v>2.66981812576794E-4</v>
      </c>
      <c r="AH210">
        <v>4.4156097033662096</v>
      </c>
      <c r="AI210">
        <v>0.344906244456963</v>
      </c>
      <c r="AJ210">
        <v>3914.70857414078</v>
      </c>
      <c r="AK210">
        <v>79</v>
      </c>
      <c r="AL210">
        <v>2876706827.8299999</v>
      </c>
      <c r="AM210">
        <v>19457</v>
      </c>
    </row>
    <row r="211" spans="1:39" s="9" customFormat="1" x14ac:dyDescent="0.25">
      <c r="A211" s="9" t="s">
        <v>37</v>
      </c>
      <c r="B211" s="9">
        <v>10.7502245775642</v>
      </c>
      <c r="C211" s="9">
        <v>9.1309935695055994E-3</v>
      </c>
      <c r="D211" s="9">
        <v>10.4233264093189</v>
      </c>
      <c r="E211" s="9">
        <v>-4.9484836135604002</v>
      </c>
      <c r="F211" s="13">
        <v>0</v>
      </c>
      <c r="G211" s="13">
        <v>0</v>
      </c>
      <c r="H211" s="9">
        <v>4.1734447444704603</v>
      </c>
      <c r="I211" s="9">
        <v>-23.656529993235999</v>
      </c>
      <c r="J211" s="9">
        <v>-21.435553225318099</v>
      </c>
      <c r="K211" s="9">
        <v>-88.525701730400201</v>
      </c>
      <c r="L211" s="9">
        <v>3.3211624315332999</v>
      </c>
      <c r="M211" s="9">
        <v>80</v>
      </c>
      <c r="N211" s="9">
        <v>87.402398962179007</v>
      </c>
      <c r="O211" s="9">
        <v>56.024656240643999</v>
      </c>
      <c r="P211" s="9">
        <v>147513.61718202499</v>
      </c>
      <c r="Q211" s="9">
        <v>191391.09163968201</v>
      </c>
      <c r="R211" s="9">
        <v>97.4906403508636</v>
      </c>
      <c r="S211" s="9">
        <v>698.21548523091997</v>
      </c>
      <c r="T211" s="9">
        <v>1.05940007834468E-2</v>
      </c>
      <c r="U211" s="9">
        <v>7.9966304105845204E-4</v>
      </c>
      <c r="V211" s="9">
        <v>0.99806047065195302</v>
      </c>
      <c r="W211" s="9">
        <v>3.8210826520100502E-4</v>
      </c>
      <c r="X211" s="9">
        <v>7.5775804178743601E-4</v>
      </c>
      <c r="Y211" s="13">
        <v>0</v>
      </c>
      <c r="Z211" s="9">
        <v>1</v>
      </c>
      <c r="AA211" s="9">
        <v>6.04431240383885E-4</v>
      </c>
      <c r="AB211" s="9">
        <v>6.7341063822889896E-3</v>
      </c>
      <c r="AC211" s="9">
        <v>5.92749316124371E-3</v>
      </c>
      <c r="AD211" s="13">
        <v>0</v>
      </c>
      <c r="AE211" s="19">
        <v>1.5363327272046501E-3</v>
      </c>
      <c r="AF211" s="19">
        <v>2.0384088289578202E-3</v>
      </c>
      <c r="AG211" s="9">
        <v>2.5615000860202802E-4</v>
      </c>
      <c r="AH211" s="9">
        <v>4.6604589780307002</v>
      </c>
      <c r="AI211" s="9">
        <v>0.37148899853595502</v>
      </c>
      <c r="AJ211" s="9">
        <v>4188.33122488357</v>
      </c>
      <c r="AK211" s="9">
        <v>80</v>
      </c>
      <c r="AL211" s="9">
        <v>2593289390.0599999</v>
      </c>
      <c r="AM211" s="9">
        <v>17580</v>
      </c>
    </row>
    <row r="212" spans="1:39" x14ac:dyDescent="0.25">
      <c r="A212" t="s">
        <v>37</v>
      </c>
      <c r="B212">
        <v>10.7838758386132</v>
      </c>
      <c r="C212">
        <v>9.1935701638659502E-3</v>
      </c>
      <c r="D212">
        <v>10.4911875277208</v>
      </c>
      <c r="E212">
        <v>-4.6599728756977896</v>
      </c>
      <c r="F212" s="1">
        <v>0</v>
      </c>
      <c r="G212" s="1">
        <v>0</v>
      </c>
      <c r="H212">
        <v>4.2106537992375896</v>
      </c>
      <c r="I212">
        <v>-25.2643361443264</v>
      </c>
      <c r="J212">
        <v>-22.636134434296601</v>
      </c>
      <c r="K212">
        <v>-91.6270931045336</v>
      </c>
      <c r="L212">
        <v>2.4990089178525299</v>
      </c>
      <c r="M212">
        <v>81</v>
      </c>
      <c r="N212">
        <v>86.875917479236307</v>
      </c>
      <c r="O212">
        <v>54.945839001159399</v>
      </c>
      <c r="P212">
        <v>143300.874531871</v>
      </c>
      <c r="Q212">
        <v>185433.655934774</v>
      </c>
      <c r="R212">
        <v>98.991852077957105</v>
      </c>
      <c r="S212">
        <v>697.56299231354797</v>
      </c>
      <c r="T212">
        <v>9.6478546705891007E-3</v>
      </c>
      <c r="U212">
        <v>1.2705472486886299E-3</v>
      </c>
      <c r="V212">
        <v>0.99740430722585405</v>
      </c>
      <c r="W212">
        <v>6.6158158715648701E-4</v>
      </c>
      <c r="X212">
        <v>6.6356393830004903E-4</v>
      </c>
      <c r="Y212" s="1">
        <v>0</v>
      </c>
      <c r="Z212">
        <v>1</v>
      </c>
      <c r="AA212">
        <v>6.2215098777111796E-4</v>
      </c>
      <c r="AB212">
        <v>6.7700955721382303E-3</v>
      </c>
      <c r="AC212">
        <v>5.9058490091222701E-3</v>
      </c>
      <c r="AD212" s="1">
        <v>0</v>
      </c>
      <c r="AE212" s="3">
        <v>1.55196709502457E-3</v>
      </c>
      <c r="AF212" s="3">
        <v>2.0927397866297298E-3</v>
      </c>
      <c r="AG212">
        <v>2.4933799876390603E-4</v>
      </c>
      <c r="AH212">
        <v>4.7651311268756098</v>
      </c>
      <c r="AI212">
        <v>0.386394190474877</v>
      </c>
      <c r="AJ212">
        <v>4573.7552134144798</v>
      </c>
      <c r="AK212">
        <v>81</v>
      </c>
      <c r="AL212">
        <v>2090759759.4200001</v>
      </c>
      <c r="AM212">
        <v>14590</v>
      </c>
    </row>
    <row r="213" spans="1:39" x14ac:dyDescent="0.25">
      <c r="A213" t="s">
        <v>37</v>
      </c>
      <c r="B213">
        <v>9.7550576452568407</v>
      </c>
      <c r="C213">
        <v>9.1285366080828094E-3</v>
      </c>
      <c r="D213">
        <v>10.420660998272901</v>
      </c>
      <c r="E213">
        <v>-5.3381055122580801</v>
      </c>
      <c r="F213" s="1">
        <v>0</v>
      </c>
      <c r="G213" s="1">
        <v>0</v>
      </c>
      <c r="H213">
        <v>4.2659580724401502</v>
      </c>
      <c r="I213">
        <v>-26.476287065723099</v>
      </c>
      <c r="J213">
        <v>-23.3272089653648</v>
      </c>
      <c r="K213">
        <v>-92.305509077702894</v>
      </c>
      <c r="L213">
        <v>1.9943979163033601</v>
      </c>
      <c r="M213">
        <v>82</v>
      </c>
      <c r="N213">
        <v>86.288106628789194</v>
      </c>
      <c r="O213">
        <v>54.822788418914698</v>
      </c>
      <c r="P213">
        <v>139648.77201435799</v>
      </c>
      <c r="Q213">
        <v>181713.07889231501</v>
      </c>
      <c r="R213">
        <v>98.909758236868001</v>
      </c>
      <c r="S213">
        <v>694.90129636121196</v>
      </c>
      <c r="T213">
        <v>1.01935155928664E-2</v>
      </c>
      <c r="U213">
        <v>1.2292997367952E-3</v>
      </c>
      <c r="V213">
        <v>0.99765967624016505</v>
      </c>
      <c r="W213">
        <v>5.6126677124558296E-4</v>
      </c>
      <c r="X213">
        <v>5.4975725179355302E-4</v>
      </c>
      <c r="Y213" s="1">
        <v>0</v>
      </c>
      <c r="Z213">
        <v>1</v>
      </c>
      <c r="AA213">
        <v>6.3314900236964696E-4</v>
      </c>
      <c r="AB213">
        <v>6.7011520355475798E-3</v>
      </c>
      <c r="AC213">
        <v>5.8296301581985703E-3</v>
      </c>
      <c r="AD213" s="1">
        <v>0</v>
      </c>
      <c r="AE213" s="3">
        <v>1.5382238977131801E-3</v>
      </c>
      <c r="AF213" s="3">
        <v>2.0692537329032E-3</v>
      </c>
      <c r="AG213">
        <v>2.5601612582467498E-4</v>
      </c>
      <c r="AH213">
        <v>4.6151777240262604</v>
      </c>
      <c r="AI213">
        <v>0.38395459944754501</v>
      </c>
      <c r="AJ213">
        <v>4835.7340591938701</v>
      </c>
      <c r="AK213">
        <v>82</v>
      </c>
      <c r="AL213">
        <v>1672852639.96</v>
      </c>
      <c r="AM213">
        <v>11979</v>
      </c>
    </row>
    <row r="214" spans="1:39" x14ac:dyDescent="0.25">
      <c r="A214" t="s">
        <v>37</v>
      </c>
      <c r="B214">
        <v>9.0365162018630407</v>
      </c>
      <c r="C214">
        <v>8.9667316064507806E-3</v>
      </c>
      <c r="D214">
        <v>10.2449682610838</v>
      </c>
      <c r="E214">
        <v>-7.9775076083259098</v>
      </c>
      <c r="F214" s="1">
        <v>0</v>
      </c>
      <c r="G214" s="1">
        <v>0</v>
      </c>
      <c r="H214">
        <v>4.3085194611354298</v>
      </c>
      <c r="I214">
        <v>-25.833868118967999</v>
      </c>
      <c r="J214">
        <v>-22.2678127443079</v>
      </c>
      <c r="K214">
        <v>-90.316213941743896</v>
      </c>
      <c r="L214">
        <v>2.79863722241135</v>
      </c>
      <c r="M214">
        <v>83</v>
      </c>
      <c r="N214">
        <v>85.8231975259515</v>
      </c>
      <c r="O214">
        <v>54.926260937534401</v>
      </c>
      <c r="P214">
        <v>138837.96247597001</v>
      </c>
      <c r="Q214">
        <v>180591.65485511799</v>
      </c>
      <c r="R214">
        <v>97.115486158616903</v>
      </c>
      <c r="S214">
        <v>691.80222179902705</v>
      </c>
      <c r="T214">
        <v>1.13125075023356E-2</v>
      </c>
      <c r="U214">
        <v>1.61513819531985E-3</v>
      </c>
      <c r="V214">
        <v>0.99709705091771805</v>
      </c>
      <c r="W214">
        <v>6.5248316306930603E-4</v>
      </c>
      <c r="X214">
        <v>6.3532772389252696E-4</v>
      </c>
      <c r="Y214" s="1">
        <v>0</v>
      </c>
      <c r="Z214">
        <v>1</v>
      </c>
      <c r="AA214">
        <v>6.4230965272628403E-4</v>
      </c>
      <c r="AB214">
        <v>6.5254696705423802E-3</v>
      </c>
      <c r="AC214">
        <v>5.6416983965549899E-3</v>
      </c>
      <c r="AD214" s="1">
        <v>0</v>
      </c>
      <c r="AE214" s="3">
        <v>1.53331475472429E-3</v>
      </c>
      <c r="AF214" s="3">
        <v>2.0360882071980202E-3</v>
      </c>
      <c r="AG214">
        <v>2.6563003373086802E-4</v>
      </c>
      <c r="AH214">
        <v>4.4230791017433004</v>
      </c>
      <c r="AI214">
        <v>0.36526157373843998</v>
      </c>
      <c r="AJ214">
        <v>4898.0711891717301</v>
      </c>
      <c r="AK214">
        <v>83</v>
      </c>
      <c r="AL214">
        <v>1444470161.5999999</v>
      </c>
      <c r="AM214">
        <v>10404</v>
      </c>
    </row>
    <row r="215" spans="1:39" x14ac:dyDescent="0.25">
      <c r="A215" t="s">
        <v>37</v>
      </c>
      <c r="B215">
        <v>8.7283278109206996</v>
      </c>
      <c r="C215">
        <v>8.7974718738563391E-3</v>
      </c>
      <c r="D215">
        <v>10.060842962829399</v>
      </c>
      <c r="E215">
        <v>-12.360164087006</v>
      </c>
      <c r="F215" s="1">
        <v>0</v>
      </c>
      <c r="G215" s="1">
        <v>0</v>
      </c>
      <c r="H215">
        <v>4.33508516119179</v>
      </c>
      <c r="I215">
        <v>-23.444604594974798</v>
      </c>
      <c r="J215">
        <v>-19.55355246873</v>
      </c>
      <c r="K215">
        <v>-87.055351394185394</v>
      </c>
      <c r="L215">
        <v>4.7010449878494498</v>
      </c>
      <c r="M215">
        <v>84</v>
      </c>
      <c r="N215">
        <v>85.6650089937811</v>
      </c>
      <c r="O215">
        <v>54.915920012007803</v>
      </c>
      <c r="P215">
        <v>141308.77933455899</v>
      </c>
      <c r="Q215">
        <v>183226.81926318599</v>
      </c>
      <c r="R215">
        <v>93.590814027915201</v>
      </c>
      <c r="S215">
        <v>690.09629349699605</v>
      </c>
      <c r="T215">
        <v>1.0081562027983E-2</v>
      </c>
      <c r="U215">
        <v>1.70173989338832E-3</v>
      </c>
      <c r="V215">
        <v>0.99710222023513495</v>
      </c>
      <c r="W215">
        <v>5.6196686328342197E-4</v>
      </c>
      <c r="X215">
        <v>6.3407300819259501E-4</v>
      </c>
      <c r="Y215" s="1">
        <v>0</v>
      </c>
      <c r="Z215">
        <v>1</v>
      </c>
      <c r="AA215">
        <v>6.5473774603906501E-4</v>
      </c>
      <c r="AB215">
        <v>6.2875791196221496E-3</v>
      </c>
      <c r="AC215">
        <v>5.3957016703670996E-3</v>
      </c>
      <c r="AD215" s="1">
        <v>0</v>
      </c>
      <c r="AE215" s="3">
        <v>1.5714046326248E-3</v>
      </c>
      <c r="AF215" s="3">
        <v>2.02030253019916E-3</v>
      </c>
      <c r="AG215">
        <v>2.8373764961680999E-4</v>
      </c>
      <c r="AH215">
        <v>4.31330943020654</v>
      </c>
      <c r="AI215">
        <v>0.36073832741935202</v>
      </c>
      <c r="AJ215">
        <v>4862.9031927229598</v>
      </c>
      <c r="AK215">
        <v>84</v>
      </c>
      <c r="AL215">
        <v>1382423788.23</v>
      </c>
      <c r="AM215">
        <v>9783</v>
      </c>
    </row>
    <row r="216" spans="1:39" x14ac:dyDescent="0.25">
      <c r="A216" t="s">
        <v>37</v>
      </c>
      <c r="B216">
        <v>8.4630878154981701</v>
      </c>
      <c r="C216">
        <v>8.59983611372068E-3</v>
      </c>
      <c r="D216">
        <v>9.8454113126084195</v>
      </c>
      <c r="E216">
        <v>-15.9768414890067</v>
      </c>
      <c r="F216" s="1">
        <v>0</v>
      </c>
      <c r="G216" s="1">
        <v>0</v>
      </c>
      <c r="H216">
        <v>4.3713293056240401</v>
      </c>
      <c r="I216">
        <v>-21.969488014877101</v>
      </c>
      <c r="J216">
        <v>-18.0284756864828</v>
      </c>
      <c r="K216">
        <v>-85.447124761895793</v>
      </c>
      <c r="L216">
        <v>6.0588911000058303</v>
      </c>
      <c r="M216">
        <v>85</v>
      </c>
      <c r="N216">
        <v>85.268203768549796</v>
      </c>
      <c r="O216">
        <v>54.895874715462</v>
      </c>
      <c r="P216">
        <v>141918.984283536</v>
      </c>
      <c r="Q216">
        <v>185249.70981225299</v>
      </c>
      <c r="R216">
        <v>88.338865902563896</v>
      </c>
      <c r="S216">
        <v>689.65500694288903</v>
      </c>
      <c r="T216">
        <v>7.4766673459922498E-3</v>
      </c>
      <c r="U216">
        <v>1.51417979648523E-3</v>
      </c>
      <c r="V216">
        <v>0.99720436570715798</v>
      </c>
      <c r="W216">
        <v>5.23155406712577E-4</v>
      </c>
      <c r="X216">
        <v>7.5829908964371003E-4</v>
      </c>
      <c r="Y216" s="1">
        <v>0</v>
      </c>
      <c r="Z216">
        <v>1</v>
      </c>
      <c r="AA216">
        <v>6.6710520916742305E-4</v>
      </c>
      <c r="AB216">
        <v>6.0841067868168197E-3</v>
      </c>
      <c r="AC216">
        <v>5.1942481454379397E-3</v>
      </c>
      <c r="AD216" s="1">
        <v>0</v>
      </c>
      <c r="AE216" s="3">
        <v>1.5692712170754901E-3</v>
      </c>
      <c r="AF216" s="3">
        <v>1.9933189612588798E-3</v>
      </c>
      <c r="AG216">
        <v>2.7934236169048401E-4</v>
      </c>
      <c r="AH216">
        <v>4.1616180261336702</v>
      </c>
      <c r="AI216">
        <v>0.35066502527150201</v>
      </c>
      <c r="AJ216">
        <v>4751.6092896515402</v>
      </c>
      <c r="AK216">
        <v>85</v>
      </c>
      <c r="AL216">
        <v>1396482805.3499999</v>
      </c>
      <c r="AM216">
        <v>9840</v>
      </c>
    </row>
    <row r="217" spans="1:39" x14ac:dyDescent="0.25">
      <c r="A217" t="s">
        <v>37</v>
      </c>
      <c r="B217">
        <v>10.634011300419999</v>
      </c>
      <c r="C217">
        <v>8.4899842036853905E-3</v>
      </c>
      <c r="D217">
        <v>9.7254634823944901</v>
      </c>
      <c r="E217">
        <v>-15.652765309873301</v>
      </c>
      <c r="F217" s="1">
        <v>0</v>
      </c>
      <c r="G217" s="1">
        <v>0</v>
      </c>
      <c r="H217">
        <v>4.4220065401880699</v>
      </c>
      <c r="I217">
        <v>-22.303486753109699</v>
      </c>
      <c r="J217">
        <v>-18.932903652407798</v>
      </c>
      <c r="K217">
        <v>-87.496344246271207</v>
      </c>
      <c r="L217">
        <v>5.7857475610051203</v>
      </c>
      <c r="M217">
        <v>86</v>
      </c>
      <c r="N217">
        <v>84.622125370392894</v>
      </c>
      <c r="O217">
        <v>54.568440797509801</v>
      </c>
      <c r="P217">
        <v>141565.38689001801</v>
      </c>
      <c r="Q217">
        <v>185299.69839972199</v>
      </c>
      <c r="R217">
        <v>81.359207815828995</v>
      </c>
      <c r="S217">
        <v>690.01135204778905</v>
      </c>
      <c r="T217">
        <v>5.00300157994381E-3</v>
      </c>
      <c r="U217">
        <v>1.77003048476764E-3</v>
      </c>
      <c r="V217">
        <v>0.99731470555965296</v>
      </c>
      <c r="W217">
        <v>3.10843260649116E-4</v>
      </c>
      <c r="X217">
        <v>6.0442069492933504E-4</v>
      </c>
      <c r="Y217" s="1">
        <v>0</v>
      </c>
      <c r="Z217">
        <v>1</v>
      </c>
      <c r="AA217">
        <v>6.8487460739818896E-4</v>
      </c>
      <c r="AB217">
        <v>6.0384023056072999E-3</v>
      </c>
      <c r="AC217">
        <v>5.1440607482635204E-3</v>
      </c>
      <c r="AD217" s="1">
        <v>0</v>
      </c>
      <c r="AE217" s="3">
        <v>1.5290256318052199E-3</v>
      </c>
      <c r="AF217" s="3">
        <v>1.9741893909277601E-3</v>
      </c>
      <c r="AG217">
        <v>2.3764007875731901E-4</v>
      </c>
      <c r="AH217">
        <v>4.0458662987688303</v>
      </c>
      <c r="AI217">
        <v>0.34786814552719197</v>
      </c>
      <c r="AJ217">
        <v>4626.7227537280796</v>
      </c>
      <c r="AK217">
        <v>86</v>
      </c>
      <c r="AL217">
        <v>1643715707.1800001</v>
      </c>
      <c r="AM217">
        <v>11611</v>
      </c>
    </row>
    <row r="218" spans="1:39" x14ac:dyDescent="0.25">
      <c r="A218" t="s">
        <v>37</v>
      </c>
      <c r="B218">
        <v>11.3403719101905</v>
      </c>
      <c r="C218">
        <v>8.6670186687801201E-3</v>
      </c>
      <c r="D218">
        <v>9.9186962554675393</v>
      </c>
      <c r="E218">
        <v>-12.0782273000343</v>
      </c>
      <c r="F218" s="1">
        <v>0</v>
      </c>
      <c r="G218" s="1">
        <v>0</v>
      </c>
      <c r="H218">
        <v>4.4340176991705604</v>
      </c>
      <c r="I218">
        <v>-22.499943101736399</v>
      </c>
      <c r="J218">
        <v>-20.0091302619381</v>
      </c>
      <c r="K218">
        <v>-90.229948249429896</v>
      </c>
      <c r="L218">
        <v>4.9701748610184202</v>
      </c>
      <c r="M218">
        <v>87</v>
      </c>
      <c r="N218">
        <v>84.908930232213905</v>
      </c>
      <c r="O218">
        <v>54.401943391935099</v>
      </c>
      <c r="P218">
        <v>144811.34617685599</v>
      </c>
      <c r="Q218">
        <v>188198.60972677401</v>
      </c>
      <c r="R218">
        <v>75.117208568054807</v>
      </c>
      <c r="S218">
        <v>693.371623032245</v>
      </c>
      <c r="T218">
        <v>3.8546281949850599E-3</v>
      </c>
      <c r="U218">
        <v>1.6765650163586699E-3</v>
      </c>
      <c r="V218">
        <v>0.99774089715080305</v>
      </c>
      <c r="W218">
        <v>1.29940892095291E-4</v>
      </c>
      <c r="X218">
        <v>4.5259694074283898E-4</v>
      </c>
      <c r="Y218" s="1">
        <v>0</v>
      </c>
      <c r="Z218">
        <v>1</v>
      </c>
      <c r="AA218">
        <v>6.9309476377564603E-4</v>
      </c>
      <c r="AB218">
        <v>6.2383493932300403E-3</v>
      </c>
      <c r="AC218">
        <v>5.3333987689153902E-3</v>
      </c>
      <c r="AD218" s="1">
        <v>0</v>
      </c>
      <c r="AE218" s="3">
        <v>1.54043960000702E-3</v>
      </c>
      <c r="AF218" s="3">
        <v>1.9994119615347398E-3</v>
      </c>
      <c r="AG218">
        <v>1.9511287127895599E-4</v>
      </c>
      <c r="AH218">
        <v>4.0642979665764596</v>
      </c>
      <c r="AI218">
        <v>0.35888702581329601</v>
      </c>
      <c r="AJ218">
        <v>4408.6583200668802</v>
      </c>
      <c r="AK218">
        <v>87</v>
      </c>
      <c r="AL218">
        <v>2207504161.1199999</v>
      </c>
      <c r="AM218">
        <v>15244</v>
      </c>
    </row>
    <row r="219" spans="1:39" x14ac:dyDescent="0.25">
      <c r="A219" t="s">
        <v>37</v>
      </c>
      <c r="B219">
        <v>10.8020035675481</v>
      </c>
      <c r="C219">
        <v>8.9431552864123794E-3</v>
      </c>
      <c r="D219">
        <v>10.2193420345732</v>
      </c>
      <c r="E219">
        <v>-9.9246730644378101</v>
      </c>
      <c r="F219" s="1">
        <v>0</v>
      </c>
      <c r="G219" s="1">
        <v>0</v>
      </c>
      <c r="H219">
        <v>4.4358685557995798</v>
      </c>
      <c r="I219">
        <v>-22.5910367785206</v>
      </c>
      <c r="J219">
        <v>-20.5969979071795</v>
      </c>
      <c r="K219">
        <v>-91.896234559119904</v>
      </c>
      <c r="L219">
        <v>4.1338999505711698</v>
      </c>
      <c r="M219">
        <v>88</v>
      </c>
      <c r="N219">
        <v>85.422930381682704</v>
      </c>
      <c r="O219">
        <v>54.460520844573999</v>
      </c>
      <c r="P219">
        <v>148898.37710162901</v>
      </c>
      <c r="Q219">
        <v>192376.578277294</v>
      </c>
      <c r="R219">
        <v>68.53100700793</v>
      </c>
      <c r="S219">
        <v>696.29618824603904</v>
      </c>
      <c r="T219">
        <v>3.2810878626357799E-3</v>
      </c>
      <c r="U219">
        <v>1.1898695030189499E-3</v>
      </c>
      <c r="V219">
        <v>0.99846461250670504</v>
      </c>
      <c r="W219">
        <v>4.2920938118205198E-5</v>
      </c>
      <c r="X219">
        <v>3.0259705215689099E-4</v>
      </c>
      <c r="Y219" s="1">
        <v>0</v>
      </c>
      <c r="Z219">
        <v>1</v>
      </c>
      <c r="AA219">
        <v>6.9871170157027895E-4</v>
      </c>
      <c r="AB219">
        <v>6.5257233336219996E-3</v>
      </c>
      <c r="AC219">
        <v>5.5991291795960997E-3</v>
      </c>
      <c r="AD219" s="1">
        <v>0</v>
      </c>
      <c r="AE219" s="3">
        <v>1.5499809629652701E-3</v>
      </c>
      <c r="AF219" s="3">
        <v>2.0229983140883099E-3</v>
      </c>
      <c r="AG219">
        <v>1.6870241600670899E-4</v>
      </c>
      <c r="AH219">
        <v>4.0600311578699397</v>
      </c>
      <c r="AI219">
        <v>0.35449381859459</v>
      </c>
      <c r="AJ219">
        <v>4119.3013589489201</v>
      </c>
      <c r="AK219">
        <v>88</v>
      </c>
      <c r="AL219">
        <v>2878950121.2600002</v>
      </c>
      <c r="AM219">
        <v>19335</v>
      </c>
    </row>
    <row r="220" spans="1:39" x14ac:dyDescent="0.25">
      <c r="A220" t="s">
        <v>37</v>
      </c>
      <c r="B220">
        <v>9.5329354591008109</v>
      </c>
      <c r="C220">
        <v>9.1959199400295094E-3</v>
      </c>
      <c r="D220">
        <v>10.493734821613</v>
      </c>
      <c r="E220">
        <v>-8.9524838917485408</v>
      </c>
      <c r="F220" s="1">
        <v>0</v>
      </c>
      <c r="G220" s="1">
        <v>0</v>
      </c>
      <c r="H220">
        <v>4.4421295118518103</v>
      </c>
      <c r="I220">
        <v>-23.144310136371399</v>
      </c>
      <c r="J220">
        <v>-21.4365376801581</v>
      </c>
      <c r="K220">
        <v>-93.719693078505003</v>
      </c>
      <c r="L220">
        <v>3.1872159420306598</v>
      </c>
      <c r="M220">
        <v>89</v>
      </c>
      <c r="N220">
        <v>85.8367147513666</v>
      </c>
      <c r="O220">
        <v>54.402375008513999</v>
      </c>
      <c r="P220">
        <v>151164.31537698401</v>
      </c>
      <c r="Q220">
        <v>194116.023663628</v>
      </c>
      <c r="R220">
        <v>63.9299656234408</v>
      </c>
      <c r="S220">
        <v>698.46953767472303</v>
      </c>
      <c r="T220">
        <v>3.1467226813165199E-3</v>
      </c>
      <c r="U220">
        <v>1.2433203366656799E-3</v>
      </c>
      <c r="V220">
        <v>0.99830416047662995</v>
      </c>
      <c r="W220">
        <v>3.3234678265229599E-5</v>
      </c>
      <c r="X220">
        <v>4.1928450843819798E-4</v>
      </c>
      <c r="Y220" s="1">
        <v>0</v>
      </c>
      <c r="Z220">
        <v>1</v>
      </c>
      <c r="AA220">
        <v>7.0819653413529504E-4</v>
      </c>
      <c r="AB220">
        <v>6.7905535505275502E-3</v>
      </c>
      <c r="AC220">
        <v>5.8400664501585499E-3</v>
      </c>
      <c r="AD220" s="1">
        <v>0</v>
      </c>
      <c r="AE220" s="3">
        <v>1.5596874362135201E-3</v>
      </c>
      <c r="AF220" s="3">
        <v>2.0398263959650002E-3</v>
      </c>
      <c r="AG220">
        <v>1.3741274885332899E-4</v>
      </c>
      <c r="AH220">
        <v>4.0625231297147097</v>
      </c>
      <c r="AI220">
        <v>0.35893256194460199</v>
      </c>
      <c r="AJ220">
        <v>3956.1710569419702</v>
      </c>
      <c r="AK220">
        <v>89</v>
      </c>
      <c r="AL220">
        <v>3626885418.8400002</v>
      </c>
      <c r="AM220">
        <v>23993</v>
      </c>
    </row>
    <row r="221" spans="1:39" x14ac:dyDescent="0.25">
      <c r="A221" t="s">
        <v>37</v>
      </c>
      <c r="B221">
        <v>10.802938028170599</v>
      </c>
      <c r="C221">
        <v>9.4122492425986002E-3</v>
      </c>
      <c r="D221">
        <v>10.727963888205901</v>
      </c>
      <c r="E221">
        <v>-9.1658861237399698</v>
      </c>
      <c r="F221" s="1">
        <v>0</v>
      </c>
      <c r="G221" s="1">
        <v>0</v>
      </c>
      <c r="H221">
        <v>4.4514413027564501</v>
      </c>
      <c r="I221">
        <v>-24.1501938179867</v>
      </c>
      <c r="J221">
        <v>-22.651286718925299</v>
      </c>
      <c r="K221">
        <v>-95.322931767958195</v>
      </c>
      <c r="L221">
        <v>2.0875644388929899</v>
      </c>
      <c r="M221">
        <v>90</v>
      </c>
      <c r="N221">
        <v>86.141276068719606</v>
      </c>
      <c r="O221">
        <v>54.3506303200422</v>
      </c>
      <c r="P221">
        <v>151725.29588970999</v>
      </c>
      <c r="Q221">
        <v>193096.645978493</v>
      </c>
      <c r="R221">
        <v>61.3201744377224</v>
      </c>
      <c r="S221">
        <v>700.33731676881803</v>
      </c>
      <c r="T221">
        <v>3.02890457092269E-3</v>
      </c>
      <c r="U221">
        <v>9.9859583518651404E-4</v>
      </c>
      <c r="V221">
        <v>0.99857117715936605</v>
      </c>
      <c r="W221">
        <v>2.8079770583216899E-5</v>
      </c>
      <c r="X221">
        <v>4.0214723486420599E-4</v>
      </c>
      <c r="Y221" s="1">
        <v>0</v>
      </c>
      <c r="Z221">
        <v>1</v>
      </c>
      <c r="AA221">
        <v>7.1703186851025604E-4</v>
      </c>
      <c r="AB221">
        <v>7.0209520167082897E-3</v>
      </c>
      <c r="AC221">
        <v>6.0322485635978E-3</v>
      </c>
      <c r="AD221" s="1">
        <v>0</v>
      </c>
      <c r="AE221" s="3">
        <v>1.55670690509003E-3</v>
      </c>
      <c r="AF221" s="3">
        <v>2.0591570866178299E-3</v>
      </c>
      <c r="AG221">
        <v>1.17526880778398E-4</v>
      </c>
      <c r="AH221">
        <v>4.0542516706293101</v>
      </c>
      <c r="AI221">
        <v>0.37211680980114498</v>
      </c>
      <c r="AJ221">
        <v>3900.71956404201</v>
      </c>
      <c r="AK221">
        <v>90</v>
      </c>
      <c r="AL221">
        <v>4184887111.23</v>
      </c>
      <c r="AM221">
        <v>27582</v>
      </c>
    </row>
    <row r="222" spans="1:39" x14ac:dyDescent="0.25">
      <c r="A222" t="s">
        <v>37</v>
      </c>
      <c r="B222">
        <v>11.368488993713299</v>
      </c>
      <c r="C222">
        <v>9.5132962596029096E-3</v>
      </c>
      <c r="D222">
        <v>10.8371792147201</v>
      </c>
      <c r="E222">
        <v>-9.5172926342150799</v>
      </c>
      <c r="F222" s="1">
        <v>0</v>
      </c>
      <c r="G222" s="1">
        <v>0</v>
      </c>
      <c r="H222">
        <v>4.4609144367950604</v>
      </c>
      <c r="I222">
        <v>-25.154555454918199</v>
      </c>
      <c r="J222">
        <v>-23.742329741411702</v>
      </c>
      <c r="K222">
        <v>-96.389807663308403</v>
      </c>
      <c r="L222">
        <v>0.98709765550666195</v>
      </c>
      <c r="M222">
        <v>91</v>
      </c>
      <c r="N222">
        <v>86.352312230308897</v>
      </c>
      <c r="O222">
        <v>54.200742962432201</v>
      </c>
      <c r="P222">
        <v>152270.906812389</v>
      </c>
      <c r="Q222">
        <v>193324.21433582201</v>
      </c>
      <c r="R222">
        <v>60.031717924936899</v>
      </c>
      <c r="S222">
        <v>701.37785974175495</v>
      </c>
      <c r="T222">
        <v>3.6618240685058101E-3</v>
      </c>
      <c r="U222">
        <v>8.6697655721687495E-4</v>
      </c>
      <c r="V222">
        <v>0.99872345536324103</v>
      </c>
      <c r="W222">
        <v>2.5365917237320601E-5</v>
      </c>
      <c r="X222">
        <v>3.84202162304212E-4</v>
      </c>
      <c r="Y222" s="1">
        <v>0</v>
      </c>
      <c r="Z222">
        <v>1</v>
      </c>
      <c r="AA222">
        <v>7.2726500113425897E-4</v>
      </c>
      <c r="AB222">
        <v>7.1297348182775503E-3</v>
      </c>
      <c r="AC222">
        <v>6.1232285082005603E-3</v>
      </c>
      <c r="AD222" s="1">
        <v>0</v>
      </c>
      <c r="AE222" s="3">
        <v>1.55052054801442E-3</v>
      </c>
      <c r="AF222" s="3">
        <v>2.06991133715E-3</v>
      </c>
      <c r="AG222">
        <v>1.05748744786604E-4</v>
      </c>
      <c r="AH222">
        <v>4.0465279986008298</v>
      </c>
      <c r="AI222">
        <v>0.36636768190360097</v>
      </c>
      <c r="AJ222">
        <v>3879.4211507135401</v>
      </c>
      <c r="AK222">
        <v>91</v>
      </c>
      <c r="AL222">
        <v>4552443300.9700003</v>
      </c>
      <c r="AM222">
        <v>29897</v>
      </c>
    </row>
    <row r="223" spans="1:39" x14ac:dyDescent="0.25">
      <c r="A223" t="s">
        <v>37</v>
      </c>
      <c r="B223">
        <v>9.9443702501830202</v>
      </c>
      <c r="C223">
        <v>9.4801752009457795E-3</v>
      </c>
      <c r="D223">
        <v>10.8013942593069</v>
      </c>
      <c r="E223">
        <v>-9.3865850278249905</v>
      </c>
      <c r="F223" s="1">
        <v>0</v>
      </c>
      <c r="G223" s="1">
        <v>0</v>
      </c>
      <c r="H223">
        <v>4.4693102970482599</v>
      </c>
      <c r="I223">
        <v>-26.071099242871401</v>
      </c>
      <c r="J223">
        <v>-24.556454400606</v>
      </c>
      <c r="K223">
        <v>-96.6292141783982</v>
      </c>
      <c r="L223">
        <v>0.147452683088034</v>
      </c>
      <c r="M223">
        <v>92</v>
      </c>
      <c r="N223">
        <v>86.456199595614905</v>
      </c>
      <c r="O223">
        <v>54.145089812038698</v>
      </c>
      <c r="P223">
        <v>151826.931839442</v>
      </c>
      <c r="Q223">
        <v>192002.55076342</v>
      </c>
      <c r="R223">
        <v>59.337174982131003</v>
      </c>
      <c r="S223">
        <v>701.00201627657998</v>
      </c>
      <c r="T223">
        <v>3.5903993328622401E-3</v>
      </c>
      <c r="U223">
        <v>8.9118186412016399E-4</v>
      </c>
      <c r="V223">
        <v>0.99875623766308697</v>
      </c>
      <c r="W223">
        <v>2.3787461576008498E-5</v>
      </c>
      <c r="X223">
        <v>3.2879301121646799E-4</v>
      </c>
      <c r="Y223" s="1">
        <v>0</v>
      </c>
      <c r="Z223">
        <v>1</v>
      </c>
      <c r="AA223">
        <v>7.3460661646649098E-4</v>
      </c>
      <c r="AB223">
        <v>7.1027635863779104E-3</v>
      </c>
      <c r="AC223">
        <v>6.0828403542903999E-3</v>
      </c>
      <c r="AD223" s="1">
        <v>0</v>
      </c>
      <c r="AE223" s="3">
        <v>1.5386334618318601E-3</v>
      </c>
      <c r="AF223" s="3">
        <v>2.0530423663423399E-3</v>
      </c>
      <c r="AG223">
        <v>1.04148113967586E-4</v>
      </c>
      <c r="AH223">
        <v>4.00908469646662</v>
      </c>
      <c r="AI223">
        <v>0.36730685164357502</v>
      </c>
      <c r="AJ223">
        <v>3816.4430173401101</v>
      </c>
      <c r="AK223">
        <v>92</v>
      </c>
      <c r="AL223">
        <v>4726220561.2299995</v>
      </c>
      <c r="AM223">
        <v>31129</v>
      </c>
    </row>
    <row r="224" spans="1:39" x14ac:dyDescent="0.25">
      <c r="A224" t="s">
        <v>37</v>
      </c>
      <c r="B224">
        <v>11.355650210820199</v>
      </c>
      <c r="C224">
        <v>9.2644137659041292E-3</v>
      </c>
      <c r="D224">
        <v>10.567956915708001</v>
      </c>
      <c r="E224">
        <v>-8.49973146268802</v>
      </c>
      <c r="F224" s="1">
        <v>0</v>
      </c>
      <c r="G224" s="1">
        <v>0</v>
      </c>
      <c r="H224">
        <v>4.47766440973776</v>
      </c>
      <c r="I224">
        <v>-26.571268099400399</v>
      </c>
      <c r="J224">
        <v>-24.9512309264734</v>
      </c>
      <c r="K224">
        <v>-96.263998138142398</v>
      </c>
      <c r="L224">
        <v>-0.35233216806641299</v>
      </c>
      <c r="M224">
        <v>93</v>
      </c>
      <c r="N224">
        <v>86.612293740989699</v>
      </c>
      <c r="O224">
        <v>54.224782900882097</v>
      </c>
      <c r="P224">
        <v>151842.22782352299</v>
      </c>
      <c r="Q224">
        <v>191905.353596142</v>
      </c>
      <c r="R224">
        <v>58.429001310375703</v>
      </c>
      <c r="S224">
        <v>700.65689160260297</v>
      </c>
      <c r="T224">
        <v>3.41880685831286E-3</v>
      </c>
      <c r="U224">
        <v>8.7357235715397499E-4</v>
      </c>
      <c r="V224">
        <v>0.99877821168536995</v>
      </c>
      <c r="W224">
        <v>2.31632937032134E-5</v>
      </c>
      <c r="X224">
        <v>3.2505266377213002E-4</v>
      </c>
      <c r="Y224" s="1">
        <v>0</v>
      </c>
      <c r="Z224">
        <v>1</v>
      </c>
      <c r="AA224">
        <v>7.4448889875605197E-4</v>
      </c>
      <c r="AB224">
        <v>6.8959571695597598E-3</v>
      </c>
      <c r="AC224">
        <v>5.9042780224515803E-3</v>
      </c>
      <c r="AD224" s="1">
        <v>0</v>
      </c>
      <c r="AE224" s="3">
        <v>1.5154349320161101E-3</v>
      </c>
      <c r="AF224" s="3">
        <v>2.0275744885740799E-3</v>
      </c>
      <c r="AG224">
        <v>1.08537192372751E-4</v>
      </c>
      <c r="AH224">
        <v>3.9442995644950498</v>
      </c>
      <c r="AI224">
        <v>0.36544461353398699</v>
      </c>
      <c r="AJ224">
        <v>3778.8780911510698</v>
      </c>
      <c r="AK224">
        <v>93</v>
      </c>
      <c r="AL224">
        <v>4764960951.3299999</v>
      </c>
      <c r="AM224">
        <v>31381</v>
      </c>
    </row>
    <row r="225" spans="1:39" x14ac:dyDescent="0.25">
      <c r="A225" t="s">
        <v>37</v>
      </c>
      <c r="B225">
        <v>10.4860069116543</v>
      </c>
      <c r="C225">
        <v>8.9542287268024497E-3</v>
      </c>
      <c r="D225">
        <v>10.2313791201453</v>
      </c>
      <c r="E225">
        <v>-7.1012222297649501</v>
      </c>
      <c r="F225" s="1">
        <v>0</v>
      </c>
      <c r="G225" s="1">
        <v>0</v>
      </c>
      <c r="H225">
        <v>4.48534469590646</v>
      </c>
      <c r="I225">
        <v>-26.6365466564658</v>
      </c>
      <c r="J225">
        <v>-24.946513352031399</v>
      </c>
      <c r="K225">
        <v>-95.789031510692595</v>
      </c>
      <c r="L225">
        <v>-0.61661980132508198</v>
      </c>
      <c r="M225">
        <v>94</v>
      </c>
      <c r="N225">
        <v>86.928758046554904</v>
      </c>
      <c r="O225">
        <v>54.384210716173797</v>
      </c>
      <c r="P225">
        <v>153007.399392388</v>
      </c>
      <c r="Q225">
        <v>193573.69752041899</v>
      </c>
      <c r="R225">
        <v>56.912857725315199</v>
      </c>
      <c r="S225">
        <v>700.37419244273406</v>
      </c>
      <c r="T225">
        <v>3.4878064149186701E-3</v>
      </c>
      <c r="U225">
        <v>8.3073539989517696E-4</v>
      </c>
      <c r="V225">
        <v>0.998866811693635</v>
      </c>
      <c r="W225">
        <v>4.0863953709770599E-5</v>
      </c>
      <c r="X225">
        <v>2.6158895275909502E-4</v>
      </c>
      <c r="Y225" s="1">
        <v>0</v>
      </c>
      <c r="Z225">
        <v>1</v>
      </c>
      <c r="AA225">
        <v>7.5057017506779304E-4</v>
      </c>
      <c r="AB225">
        <v>6.5977777275816503E-3</v>
      </c>
      <c r="AC225">
        <v>5.6685604660585498E-3</v>
      </c>
      <c r="AD225" s="1">
        <v>0</v>
      </c>
      <c r="AE225" s="3">
        <v>1.49505423889445E-3</v>
      </c>
      <c r="AF225" s="3">
        <v>2.00134999217008E-3</v>
      </c>
      <c r="AG225">
        <v>1.10842094672265E-4</v>
      </c>
      <c r="AH225">
        <v>3.8909392025687599</v>
      </c>
      <c r="AI225">
        <v>0.36448828648652098</v>
      </c>
      <c r="AJ225">
        <v>3731.3847032977801</v>
      </c>
      <c r="AK225">
        <v>94</v>
      </c>
      <c r="AL225">
        <v>4603227610.7200003</v>
      </c>
      <c r="AM225">
        <v>30085</v>
      </c>
    </row>
    <row r="226" spans="1:39" x14ac:dyDescent="0.25">
      <c r="A226" t="s">
        <v>37</v>
      </c>
      <c r="B226">
        <v>10.3123000829624</v>
      </c>
      <c r="C226">
        <v>8.6877774409645607E-3</v>
      </c>
      <c r="D226">
        <v>9.9413295616696207</v>
      </c>
      <c r="E226">
        <v>-6.3055402614555502</v>
      </c>
      <c r="F226" s="1">
        <v>0</v>
      </c>
      <c r="G226" s="1">
        <v>0</v>
      </c>
      <c r="H226">
        <v>4.4865885697734598</v>
      </c>
      <c r="I226">
        <v>-26.275910828165401</v>
      </c>
      <c r="J226">
        <v>-24.441481183133501</v>
      </c>
      <c r="K226">
        <v>-95.135880269033706</v>
      </c>
      <c r="L226">
        <v>-0.43593239006852103</v>
      </c>
      <c r="M226">
        <v>95</v>
      </c>
      <c r="N226">
        <v>87.651805275871595</v>
      </c>
      <c r="O226">
        <v>54.858229431000801</v>
      </c>
      <c r="P226">
        <v>154083.023935748</v>
      </c>
      <c r="Q226">
        <v>193977.49569889801</v>
      </c>
      <c r="R226">
        <v>54.620318262361899</v>
      </c>
      <c r="S226">
        <v>700.55739089902295</v>
      </c>
      <c r="T226">
        <v>3.8495005464026402E-3</v>
      </c>
      <c r="U226">
        <v>5.1661766634319799E-4</v>
      </c>
      <c r="V226">
        <v>0.99916259879564895</v>
      </c>
      <c r="W226">
        <v>4.4518579538449602E-5</v>
      </c>
      <c r="X226">
        <v>2.76264958468449E-4</v>
      </c>
      <c r="Y226" s="1">
        <v>0</v>
      </c>
      <c r="Z226">
        <v>1</v>
      </c>
      <c r="AA226">
        <v>7.52452989021743E-4</v>
      </c>
      <c r="AB226">
        <v>6.3238706887046902E-3</v>
      </c>
      <c r="AC226">
        <v>5.4364839682590101E-3</v>
      </c>
      <c r="AD226" s="1">
        <v>0</v>
      </c>
      <c r="AE226" s="3">
        <v>1.4942452080067099E-3</v>
      </c>
      <c r="AF226" s="3">
        <v>1.96369814351264E-3</v>
      </c>
      <c r="AG226">
        <v>1.1722262809809699E-4</v>
      </c>
      <c r="AH226">
        <v>3.8336944699075701</v>
      </c>
      <c r="AI226">
        <v>0.362853912552559</v>
      </c>
      <c r="AJ226">
        <v>3599.10212209667</v>
      </c>
      <c r="AK226">
        <v>95</v>
      </c>
      <c r="AL226">
        <v>4201535896.6799998</v>
      </c>
      <c r="AM226">
        <v>27268</v>
      </c>
    </row>
    <row r="227" spans="1:39" x14ac:dyDescent="0.25">
      <c r="A227" t="s">
        <v>37</v>
      </c>
      <c r="B227">
        <v>9.1990567225888107</v>
      </c>
      <c r="C227">
        <v>8.4001637468793904E-3</v>
      </c>
      <c r="D227">
        <v>9.6272794051916897</v>
      </c>
      <c r="E227">
        <v>-6.6187006691857801</v>
      </c>
      <c r="F227" s="1">
        <v>0</v>
      </c>
      <c r="G227" s="1">
        <v>0</v>
      </c>
      <c r="H227">
        <v>4.4955408575499902</v>
      </c>
      <c r="I227">
        <v>-25.380892079317</v>
      </c>
      <c r="J227">
        <v>-23.278063790264198</v>
      </c>
      <c r="K227">
        <v>-94.578803408764102</v>
      </c>
      <c r="L227">
        <v>0.1724760026879</v>
      </c>
      <c r="M227">
        <v>96</v>
      </c>
      <c r="N227">
        <v>88.587605049761706</v>
      </c>
      <c r="O227">
        <v>55.259095257347198</v>
      </c>
      <c r="P227">
        <v>155799.10653468201</v>
      </c>
      <c r="Q227">
        <v>195103.842537858</v>
      </c>
      <c r="R227">
        <v>52.856009887457297</v>
      </c>
      <c r="S227">
        <v>701.06683488049396</v>
      </c>
      <c r="T227">
        <v>4.4057099391578303E-3</v>
      </c>
      <c r="U227">
        <v>6.4293507973590697E-4</v>
      </c>
      <c r="V227">
        <v>0.99905669973977196</v>
      </c>
      <c r="W227" s="1">
        <v>0</v>
      </c>
      <c r="X227">
        <v>3.00365180491781E-4</v>
      </c>
      <c r="Y227" s="1">
        <v>0</v>
      </c>
      <c r="Z227">
        <v>1</v>
      </c>
      <c r="AA227">
        <v>7.4874804820285602E-4</v>
      </c>
      <c r="AB227">
        <v>6.0277928838932803E-3</v>
      </c>
      <c r="AC227">
        <v>5.1931058827971504E-3</v>
      </c>
      <c r="AD227" s="1">
        <v>0</v>
      </c>
      <c r="AE227" s="3">
        <v>1.5006011994365099E-3</v>
      </c>
      <c r="AF227" s="3">
        <v>1.9458961802242499E-3</v>
      </c>
      <c r="AG227">
        <v>1.2299553652708799E-4</v>
      </c>
      <c r="AH227">
        <v>3.8410972082950599</v>
      </c>
      <c r="AI227">
        <v>0.36826276389331603</v>
      </c>
      <c r="AJ227">
        <v>3573.1483576641199</v>
      </c>
      <c r="AK227">
        <v>96</v>
      </c>
      <c r="AL227">
        <v>3773454360.27</v>
      </c>
      <c r="AM227">
        <v>24220</v>
      </c>
    </row>
    <row r="228" spans="1:39" x14ac:dyDescent="0.25">
      <c r="A228" t="s">
        <v>37</v>
      </c>
      <c r="B228">
        <v>9.8448720178117792</v>
      </c>
      <c r="C228">
        <v>8.2383239302027799E-3</v>
      </c>
      <c r="D228">
        <v>9.4501227713288891</v>
      </c>
      <c r="E228">
        <v>-7.2200475560181498</v>
      </c>
      <c r="F228" s="1">
        <v>0</v>
      </c>
      <c r="G228" s="1">
        <v>0</v>
      </c>
      <c r="H228">
        <v>4.5319757334874096</v>
      </c>
      <c r="I228">
        <v>-24.892037552331701</v>
      </c>
      <c r="J228">
        <v>-22.374636462646698</v>
      </c>
      <c r="K228">
        <v>-94.481246376395603</v>
      </c>
      <c r="L228">
        <v>0.60192037537911802</v>
      </c>
      <c r="M228">
        <v>97</v>
      </c>
      <c r="N228">
        <v>88.960560297830199</v>
      </c>
      <c r="O228">
        <v>55.556425150852498</v>
      </c>
      <c r="P228">
        <v>156158.61102186801</v>
      </c>
      <c r="Q228">
        <v>194956.60942853001</v>
      </c>
      <c r="R228">
        <v>51.831662008066601</v>
      </c>
      <c r="S228">
        <v>700.84559621236497</v>
      </c>
      <c r="T228">
        <v>4.56071802288703E-3</v>
      </c>
      <c r="U228">
        <v>5.2057341249265503E-4</v>
      </c>
      <c r="V228">
        <v>0.99922934335995395</v>
      </c>
      <c r="W228" s="1">
        <v>0</v>
      </c>
      <c r="X228">
        <v>2.5008322755278901E-4</v>
      </c>
      <c r="Y228" s="1">
        <v>0</v>
      </c>
      <c r="Z228">
        <v>1</v>
      </c>
      <c r="AA228">
        <v>7.5125434029256596E-4</v>
      </c>
      <c r="AB228">
        <v>5.8508408082937396E-3</v>
      </c>
      <c r="AC228">
        <v>5.0488524596820203E-3</v>
      </c>
      <c r="AD228" s="1">
        <v>0</v>
      </c>
      <c r="AE228" s="3">
        <v>1.5103831311634301E-3</v>
      </c>
      <c r="AF228" s="3">
        <v>1.9263864585596299E-3</v>
      </c>
      <c r="AG228">
        <v>1.2580603389615401E-4</v>
      </c>
      <c r="AH228">
        <v>3.7835195305711302</v>
      </c>
      <c r="AI228">
        <v>0.37816533568279698</v>
      </c>
      <c r="AJ228">
        <v>3712.1297986496002</v>
      </c>
      <c r="AK228">
        <v>97</v>
      </c>
      <c r="AL228">
        <v>3163304983.4699998</v>
      </c>
      <c r="AM228">
        <v>20257</v>
      </c>
    </row>
    <row r="229" spans="1:39" x14ac:dyDescent="0.25">
      <c r="A229" t="s">
        <v>37</v>
      </c>
      <c r="B229">
        <v>7.9760580965818999</v>
      </c>
      <c r="C229">
        <v>8.1000686822668509E-3</v>
      </c>
      <c r="D229">
        <v>9.2985307218324795</v>
      </c>
      <c r="E229">
        <v>-8.4050228219249892</v>
      </c>
      <c r="F229" s="1">
        <v>0</v>
      </c>
      <c r="G229" s="1">
        <v>0</v>
      </c>
      <c r="H229">
        <v>4.5991758452829696</v>
      </c>
      <c r="I229">
        <v>-24.874272739441501</v>
      </c>
      <c r="J229">
        <v>-21.390402628287202</v>
      </c>
      <c r="K229">
        <v>-93.697366439262197</v>
      </c>
      <c r="L229">
        <v>1.23365560763642</v>
      </c>
      <c r="M229">
        <v>98</v>
      </c>
      <c r="N229">
        <v>88.482004622166002</v>
      </c>
      <c r="O229">
        <v>55.7323333087961</v>
      </c>
      <c r="P229">
        <v>152484.68651479701</v>
      </c>
      <c r="Q229">
        <v>189811.71666604801</v>
      </c>
      <c r="R229">
        <v>51.4560802814472</v>
      </c>
      <c r="S229">
        <v>696.86150020810203</v>
      </c>
      <c r="T229">
        <v>4.9041601073498298E-3</v>
      </c>
      <c r="U229">
        <v>6.5081313372517804E-4</v>
      </c>
      <c r="V229">
        <v>0.99924139804887502</v>
      </c>
      <c r="W229" s="1">
        <v>0</v>
      </c>
      <c r="X229">
        <v>1.07788817399722E-4</v>
      </c>
      <c r="Y229" s="1">
        <v>0</v>
      </c>
      <c r="Z229">
        <v>1</v>
      </c>
      <c r="AA229">
        <v>7.6146711545504997E-4</v>
      </c>
      <c r="AB229">
        <v>5.7183200772705596E-3</v>
      </c>
      <c r="AC229">
        <v>4.9284247320480999E-3</v>
      </c>
      <c r="AD229" s="1">
        <v>0</v>
      </c>
      <c r="AE229" s="3">
        <v>1.49485392350146E-3</v>
      </c>
      <c r="AF229" s="3">
        <v>1.879060470242E-3</v>
      </c>
      <c r="AG229">
        <v>1.25421886485318E-4</v>
      </c>
      <c r="AH229">
        <v>3.6146760456671698</v>
      </c>
      <c r="AI229">
        <v>0.35142045149699802</v>
      </c>
      <c r="AJ229">
        <v>3939.4511412155798</v>
      </c>
      <c r="AK229">
        <v>98</v>
      </c>
      <c r="AL229">
        <v>2282543272.4400001</v>
      </c>
      <c r="AM229">
        <v>14969</v>
      </c>
    </row>
    <row r="230" spans="1:39" x14ac:dyDescent="0.25">
      <c r="A230" t="s">
        <v>37</v>
      </c>
      <c r="B230">
        <v>8.5893076351123305</v>
      </c>
      <c r="C230">
        <v>8.1070143419380101E-3</v>
      </c>
      <c r="D230">
        <v>9.3061519415392198</v>
      </c>
      <c r="E230">
        <v>-11.029666824366601</v>
      </c>
      <c r="F230" s="1">
        <v>0</v>
      </c>
      <c r="G230" s="1">
        <v>0</v>
      </c>
      <c r="H230">
        <v>4.6925624033292497</v>
      </c>
      <c r="I230">
        <v>-24.4728191855638</v>
      </c>
      <c r="J230">
        <v>-19.255070975565101</v>
      </c>
      <c r="K230">
        <v>-91.176714189316698</v>
      </c>
      <c r="L230">
        <v>2.60479618546429</v>
      </c>
      <c r="M230">
        <v>99</v>
      </c>
      <c r="N230">
        <v>87.490005598709303</v>
      </c>
      <c r="O230">
        <v>55.700504180559797</v>
      </c>
      <c r="P230">
        <v>147052.71298789201</v>
      </c>
      <c r="Q230">
        <v>182946.65448458301</v>
      </c>
      <c r="R230">
        <v>51.117900448667001</v>
      </c>
      <c r="S230">
        <v>690.00291124341697</v>
      </c>
      <c r="T230">
        <v>3.4139722160945298E-3</v>
      </c>
      <c r="U230">
        <v>8.8976299383970996E-4</v>
      </c>
      <c r="V230">
        <v>0.99888385598214302</v>
      </c>
      <c r="W230" s="1">
        <v>0</v>
      </c>
      <c r="X230">
        <v>2.2638102401644801E-4</v>
      </c>
      <c r="Y230" s="1">
        <v>0</v>
      </c>
      <c r="Z230">
        <v>1</v>
      </c>
      <c r="AA230">
        <v>7.7593443442000403E-4</v>
      </c>
      <c r="AB230">
        <v>5.69191461472457E-3</v>
      </c>
      <c r="AC230">
        <v>4.8742537589737201E-3</v>
      </c>
      <c r="AD230" s="1">
        <v>0</v>
      </c>
      <c r="AE230" s="3">
        <v>1.511459584249E-3</v>
      </c>
      <c r="AF230" s="3">
        <v>1.84842419585834E-3</v>
      </c>
      <c r="AG230">
        <v>1.27673149068144E-4</v>
      </c>
      <c r="AH230">
        <v>3.4215742752182701</v>
      </c>
      <c r="AI230">
        <v>0.33379603488680099</v>
      </c>
      <c r="AJ230">
        <v>4230.7363725019704</v>
      </c>
      <c r="AK230">
        <v>99</v>
      </c>
      <c r="AL230">
        <v>1542435906.53</v>
      </c>
      <c r="AM230">
        <v>10489</v>
      </c>
    </row>
    <row r="231" spans="1:39" x14ac:dyDescent="0.25">
      <c r="A231" t="s">
        <v>37</v>
      </c>
      <c r="B231">
        <v>9.7866265462446105</v>
      </c>
      <c r="C231">
        <v>8.3299370521893699E-3</v>
      </c>
      <c r="D231">
        <v>9.5504453850082207</v>
      </c>
      <c r="E231">
        <v>-18.427947977652099</v>
      </c>
      <c r="F231" s="1">
        <v>0</v>
      </c>
      <c r="G231" s="1">
        <v>0</v>
      </c>
      <c r="H231">
        <v>4.7936272322612696</v>
      </c>
      <c r="I231">
        <v>-22.503237564807598</v>
      </c>
      <c r="J231">
        <v>-13.616250047352899</v>
      </c>
      <c r="K231">
        <v>-83.134348584595401</v>
      </c>
      <c r="L231">
        <v>5.5794552923281904</v>
      </c>
      <c r="M231">
        <v>100</v>
      </c>
      <c r="N231">
        <v>85.832940021880106</v>
      </c>
      <c r="O231">
        <v>55.926560400929397</v>
      </c>
      <c r="P231">
        <v>141664.98895484401</v>
      </c>
      <c r="Q231">
        <v>178328.191896876</v>
      </c>
      <c r="R231">
        <v>50.658543741817603</v>
      </c>
      <c r="S231">
        <v>678.96453201886402</v>
      </c>
      <c r="T231">
        <v>3.6037285488688901E-3</v>
      </c>
      <c r="U231">
        <v>1.3043817469707399E-3</v>
      </c>
      <c r="V231">
        <v>0.99836686245636097</v>
      </c>
      <c r="W231" s="1">
        <v>0</v>
      </c>
      <c r="X231">
        <v>3.2875579666810097E-4</v>
      </c>
      <c r="Y231" s="1">
        <v>0</v>
      </c>
      <c r="Z231">
        <v>1</v>
      </c>
      <c r="AA231">
        <v>8.01022432977042E-4</v>
      </c>
      <c r="AB231">
        <v>5.8244759958477202E-3</v>
      </c>
      <c r="AC231">
        <v>4.9437874901599801E-3</v>
      </c>
      <c r="AD231" s="1">
        <v>0</v>
      </c>
      <c r="AE231" s="3">
        <v>1.54232219860538E-3</v>
      </c>
      <c r="AF231" s="3">
        <v>1.7478555452804499E-3</v>
      </c>
      <c r="AG231">
        <v>1.62097682846477E-4</v>
      </c>
      <c r="AH231">
        <v>3.06831217509247</v>
      </c>
      <c r="AI231">
        <v>0.298765619705466</v>
      </c>
      <c r="AJ231">
        <v>4370.1119206350704</v>
      </c>
      <c r="AK231">
        <v>100</v>
      </c>
      <c r="AL231">
        <v>947455446.13</v>
      </c>
      <c r="AM231">
        <v>6688</v>
      </c>
    </row>
    <row r="232" spans="1:39" x14ac:dyDescent="0.25">
      <c r="A232" t="s">
        <v>37</v>
      </c>
      <c r="B232">
        <v>10.625951417704901</v>
      </c>
      <c r="C232">
        <v>8.8292528751173494E-3</v>
      </c>
      <c r="D232">
        <v>10.095441572582301</v>
      </c>
      <c r="E232">
        <v>-26.233940839584101</v>
      </c>
      <c r="F232" s="1">
        <v>0</v>
      </c>
      <c r="G232" s="1">
        <v>0</v>
      </c>
      <c r="H232">
        <v>4.8390681235648803</v>
      </c>
      <c r="I232">
        <v>-20.662375334698201</v>
      </c>
      <c r="J232">
        <v>-6.7442853325428</v>
      </c>
      <c r="K232">
        <v>-74.096441034295097</v>
      </c>
      <c r="L232">
        <v>8.0276645607545891</v>
      </c>
      <c r="M232">
        <v>101</v>
      </c>
      <c r="N232">
        <v>85.033158749845995</v>
      </c>
      <c r="O232">
        <v>55.800322167634803</v>
      </c>
      <c r="P232">
        <v>138605.17112893701</v>
      </c>
      <c r="Q232">
        <v>174732.998645199</v>
      </c>
      <c r="R232">
        <v>50.490857456618997</v>
      </c>
      <c r="S232">
        <v>666.70316887898105</v>
      </c>
      <c r="T232">
        <v>5.06617126193506E-3</v>
      </c>
      <c r="U232">
        <v>1.24338346404292E-3</v>
      </c>
      <c r="V232">
        <v>0.99837070245703696</v>
      </c>
      <c r="W232" s="1">
        <v>0</v>
      </c>
      <c r="X232">
        <v>3.8591407891959097E-4</v>
      </c>
      <c r="Y232" s="1">
        <v>0</v>
      </c>
      <c r="Z232">
        <v>1</v>
      </c>
      <c r="AA232">
        <v>8.1269628871281799E-4</v>
      </c>
      <c r="AB232">
        <v>6.1083091198017598E-3</v>
      </c>
      <c r="AC232">
        <v>5.1432021674591996E-3</v>
      </c>
      <c r="AD232" s="1">
        <v>0</v>
      </c>
      <c r="AE232" s="3">
        <v>1.67407045629894E-3</v>
      </c>
      <c r="AF232" s="3">
        <v>1.7185574475697199E-3</v>
      </c>
      <c r="AG232">
        <v>2.34108234120879E-4</v>
      </c>
      <c r="AH232">
        <v>2.9416904669598298</v>
      </c>
      <c r="AI232">
        <v>0.289166622330635</v>
      </c>
      <c r="AJ232">
        <v>4201.2892867828796</v>
      </c>
      <c r="AK232">
        <v>101</v>
      </c>
      <c r="AL232">
        <v>708411029.63999999</v>
      </c>
      <c r="AM232">
        <v>5111</v>
      </c>
    </row>
    <row r="233" spans="1:39" x14ac:dyDescent="0.25">
      <c r="A233" t="s">
        <v>37</v>
      </c>
      <c r="B233">
        <v>13.7794562050551</v>
      </c>
      <c r="C233">
        <v>9.0932373120979505E-3</v>
      </c>
      <c r="D233">
        <v>10.382358869029201</v>
      </c>
      <c r="E233">
        <v>-31.1560327902903</v>
      </c>
      <c r="F233" s="1">
        <v>0</v>
      </c>
      <c r="G233" s="1">
        <v>0</v>
      </c>
      <c r="H233">
        <v>4.84388511352868</v>
      </c>
      <c r="I233">
        <v>-20.542570301559699</v>
      </c>
      <c r="J233">
        <v>-3.8637829834328898</v>
      </c>
      <c r="K233">
        <v>-69.295997310726406</v>
      </c>
      <c r="L233">
        <v>8.6441474912002807</v>
      </c>
      <c r="M233">
        <v>102</v>
      </c>
      <c r="N233">
        <v>85.004461923698898</v>
      </c>
      <c r="O233">
        <v>56.2843917480713</v>
      </c>
      <c r="P233">
        <v>136280.885613405</v>
      </c>
      <c r="Q233">
        <v>170541.38138655701</v>
      </c>
      <c r="R233">
        <v>50.487388945401399</v>
      </c>
      <c r="S233">
        <v>660.554927354867</v>
      </c>
      <c r="T233">
        <v>4.3219495211471899E-3</v>
      </c>
      <c r="U233">
        <v>1.4850471501047201E-3</v>
      </c>
      <c r="V233">
        <v>0.99811967249967204</v>
      </c>
      <c r="W233" s="1">
        <v>0</v>
      </c>
      <c r="X233">
        <v>3.9528035022247501E-4</v>
      </c>
      <c r="Y233" s="1">
        <v>0</v>
      </c>
      <c r="Z233">
        <v>1</v>
      </c>
      <c r="AA233">
        <v>8.1387832231173999E-4</v>
      </c>
      <c r="AB233">
        <v>6.2999392293240104E-3</v>
      </c>
      <c r="AC233">
        <v>5.2711270951617496E-3</v>
      </c>
      <c r="AD233" s="1">
        <v>0</v>
      </c>
      <c r="AE233" s="3">
        <v>1.70973637067883E-3</v>
      </c>
      <c r="AF233" s="3">
        <v>1.67801839257292E-3</v>
      </c>
      <c r="AG233">
        <v>2.6964182923482999E-4</v>
      </c>
      <c r="AH233">
        <v>2.7837970551601701</v>
      </c>
      <c r="AI233">
        <v>0.27450239720524999</v>
      </c>
      <c r="AJ233">
        <v>3920.1965886032299</v>
      </c>
      <c r="AK233">
        <v>102</v>
      </c>
      <c r="AL233">
        <v>683176079.58000004</v>
      </c>
      <c r="AM233">
        <v>5013</v>
      </c>
    </row>
    <row r="234" spans="1:39" x14ac:dyDescent="0.25">
      <c r="A234" t="s">
        <v>37</v>
      </c>
      <c r="B234">
        <v>7.1079964596798701</v>
      </c>
      <c r="C234">
        <v>9.0395066837627297E-3</v>
      </c>
      <c r="D234">
        <v>10.3240286771138</v>
      </c>
      <c r="E234">
        <v>-33.915140031418801</v>
      </c>
      <c r="F234" s="1">
        <v>0</v>
      </c>
      <c r="G234" s="1">
        <v>0</v>
      </c>
      <c r="H234">
        <v>4.8385656757178896</v>
      </c>
      <c r="I234">
        <v>-21.120374847585001</v>
      </c>
      <c r="J234">
        <v>-4.6267967912358703</v>
      </c>
      <c r="K234">
        <v>-70.366997160310405</v>
      </c>
      <c r="L234">
        <v>8.2655895136471695</v>
      </c>
      <c r="M234">
        <v>103</v>
      </c>
      <c r="N234">
        <v>85.210431510813706</v>
      </c>
      <c r="O234">
        <v>56.187086410485001</v>
      </c>
      <c r="P234">
        <v>135367.79108770101</v>
      </c>
      <c r="Q234">
        <v>169206.79323079399</v>
      </c>
      <c r="R234">
        <v>50.494790650773403</v>
      </c>
      <c r="S234">
        <v>661.86127323522305</v>
      </c>
      <c r="T234">
        <v>3.5567598897290101E-3</v>
      </c>
      <c r="U234">
        <v>1.36395911282504E-3</v>
      </c>
      <c r="V234">
        <v>0.99855515243071602</v>
      </c>
      <c r="W234" s="1">
        <v>0</v>
      </c>
      <c r="X234">
        <v>8.08884564581335E-5</v>
      </c>
      <c r="Y234" s="1">
        <v>0</v>
      </c>
      <c r="Z234">
        <v>1</v>
      </c>
      <c r="AA234">
        <v>8.2558588562325799E-4</v>
      </c>
      <c r="AB234">
        <v>6.3038456519787399E-3</v>
      </c>
      <c r="AC234">
        <v>5.2593144784411601E-3</v>
      </c>
      <c r="AD234" s="1">
        <v>0</v>
      </c>
      <c r="AE234" s="3">
        <v>1.68928647842098E-3</v>
      </c>
      <c r="AF234" s="3">
        <v>1.6803551617303599E-3</v>
      </c>
      <c r="AG234">
        <v>2.2076641714531401E-4</v>
      </c>
      <c r="AH234">
        <v>2.7840471480695901</v>
      </c>
      <c r="AI234">
        <v>0.27799440965705902</v>
      </c>
      <c r="AJ234">
        <v>3914.5445001129301</v>
      </c>
      <c r="AK234">
        <v>103</v>
      </c>
      <c r="AL234">
        <v>790277164.37</v>
      </c>
      <c r="AM234">
        <v>5838</v>
      </c>
    </row>
    <row r="235" spans="1:39" x14ac:dyDescent="0.25">
      <c r="A235" t="s">
        <v>37</v>
      </c>
      <c r="B235">
        <v>8.33893847086153</v>
      </c>
      <c r="C235">
        <v>8.9926999385387708E-3</v>
      </c>
      <c r="D235">
        <v>10.2731867195227</v>
      </c>
      <c r="E235">
        <v>-35.038989461322601</v>
      </c>
      <c r="F235" s="1">
        <v>0</v>
      </c>
      <c r="G235" s="1">
        <v>0</v>
      </c>
      <c r="H235">
        <v>4.8334053955076302</v>
      </c>
      <c r="I235">
        <v>-21.339300949260601</v>
      </c>
      <c r="J235">
        <v>-5.5400068217259903</v>
      </c>
      <c r="K235">
        <v>-70.658110673610096</v>
      </c>
      <c r="L235">
        <v>8.1541987053308596</v>
      </c>
      <c r="M235">
        <v>104</v>
      </c>
      <c r="N235">
        <v>85.449734834001603</v>
      </c>
      <c r="O235">
        <v>56.530574454980197</v>
      </c>
      <c r="P235">
        <v>134830.76502759801</v>
      </c>
      <c r="Q235">
        <v>166892.85821231501</v>
      </c>
      <c r="R235">
        <v>50.525685590170802</v>
      </c>
      <c r="S235">
        <v>662.53047212340596</v>
      </c>
      <c r="T235">
        <v>2.0595997754169E-3</v>
      </c>
      <c r="U235">
        <v>1.6388922372254501E-3</v>
      </c>
      <c r="V235">
        <v>0.99790595183630704</v>
      </c>
      <c r="W235" s="1">
        <v>0</v>
      </c>
      <c r="X235">
        <v>4.5515592646752802E-4</v>
      </c>
      <c r="Y235" s="1">
        <v>0</v>
      </c>
      <c r="Z235">
        <v>1</v>
      </c>
      <c r="AA235">
        <v>8.3418598577176498E-4</v>
      </c>
      <c r="AB235">
        <v>6.3317716811796196E-3</v>
      </c>
      <c r="AC235">
        <v>5.2746812299072797E-3</v>
      </c>
      <c r="AD235" s="1">
        <v>0</v>
      </c>
      <c r="AE235" s="3">
        <v>1.65041767532074E-3</v>
      </c>
      <c r="AF235" s="3">
        <v>1.65478099705219E-3</v>
      </c>
      <c r="AG235">
        <v>1.7629192540622601E-4</v>
      </c>
      <c r="AH235">
        <v>2.6957205073707202</v>
      </c>
      <c r="AI235">
        <v>0.27167919508850102</v>
      </c>
      <c r="AJ235">
        <v>3855.1729333435401</v>
      </c>
      <c r="AK235">
        <v>104</v>
      </c>
      <c r="AL235">
        <v>879366249.50999999</v>
      </c>
      <c r="AM235">
        <v>6522</v>
      </c>
    </row>
    <row r="236" spans="1:39" x14ac:dyDescent="0.25">
      <c r="A236" t="s">
        <v>37</v>
      </c>
      <c r="B236">
        <v>10.536130067494399</v>
      </c>
      <c r="C236">
        <v>8.8721643167033893E-3</v>
      </c>
      <c r="D236">
        <v>10.142138056123599</v>
      </c>
      <c r="E236">
        <v>-36.7207623442414</v>
      </c>
      <c r="F236" s="1">
        <v>0</v>
      </c>
      <c r="G236" s="1">
        <v>0</v>
      </c>
      <c r="H236">
        <v>4.8043278689892803</v>
      </c>
      <c r="I236">
        <v>-20.518034245368298</v>
      </c>
      <c r="J236">
        <v>-6.9198620236361501</v>
      </c>
      <c r="K236">
        <v>-72.011663842600498</v>
      </c>
      <c r="L236">
        <v>8.3601992450688591</v>
      </c>
      <c r="M236">
        <v>105</v>
      </c>
      <c r="N236">
        <v>85.899448818524803</v>
      </c>
      <c r="O236">
        <v>57.042806199371398</v>
      </c>
      <c r="P236">
        <v>137710.95096960099</v>
      </c>
      <c r="Q236">
        <v>169948.92214271199</v>
      </c>
      <c r="R236">
        <v>50.538532138709797</v>
      </c>
      <c r="S236">
        <v>667.26494617987601</v>
      </c>
      <c r="T236">
        <v>7.3693156712103603E-4</v>
      </c>
      <c r="U236">
        <v>1.2693498902765601E-3</v>
      </c>
      <c r="V236">
        <v>0.99822189887872204</v>
      </c>
      <c r="W236" s="1">
        <v>0</v>
      </c>
      <c r="X236">
        <v>5.0875123100091999E-4</v>
      </c>
      <c r="Y236" s="1">
        <v>0</v>
      </c>
      <c r="Z236">
        <v>1</v>
      </c>
      <c r="AA236">
        <v>8.4828576475411296E-4</v>
      </c>
      <c r="AB236">
        <v>6.3552377691478302E-3</v>
      </c>
      <c r="AC236">
        <v>5.2978777195914501E-3</v>
      </c>
      <c r="AD236" s="1">
        <v>0</v>
      </c>
      <c r="AE236" s="3">
        <v>1.53945201568901E-3</v>
      </c>
      <c r="AF236" s="3">
        <v>1.5988116603640899E-3</v>
      </c>
      <c r="AG236">
        <v>1.291519967301E-4</v>
      </c>
      <c r="AH236">
        <v>2.5809629389703401</v>
      </c>
      <c r="AI236">
        <v>0.26206669062922899</v>
      </c>
      <c r="AJ236">
        <v>3776.8614740900698</v>
      </c>
      <c r="AK236">
        <v>105</v>
      </c>
      <c r="AL236">
        <v>1051009977.8</v>
      </c>
      <c r="AM236">
        <v>7632</v>
      </c>
    </row>
    <row r="237" spans="1:39" x14ac:dyDescent="0.25">
      <c r="A237" t="s">
        <v>37</v>
      </c>
      <c r="B237">
        <v>9.0362649807787907</v>
      </c>
      <c r="C237">
        <v>8.7805561447394601E-3</v>
      </c>
      <c r="D237">
        <v>10.0424225591299</v>
      </c>
      <c r="E237">
        <v>-35.627521661580197</v>
      </c>
      <c r="F237" s="1">
        <v>0</v>
      </c>
      <c r="G237" s="1">
        <v>0</v>
      </c>
      <c r="H237">
        <v>4.7907952593827501</v>
      </c>
      <c r="I237">
        <v>-20.566301358152401</v>
      </c>
      <c r="J237">
        <v>-9.5290255836971909</v>
      </c>
      <c r="K237">
        <v>-75.790124044076407</v>
      </c>
      <c r="L237">
        <v>8.1305013549241192</v>
      </c>
      <c r="M237">
        <v>106</v>
      </c>
      <c r="N237">
        <v>86.250682113904006</v>
      </c>
      <c r="O237">
        <v>56.9132147773703</v>
      </c>
      <c r="P237">
        <v>138653.488342675</v>
      </c>
      <c r="Q237">
        <v>170127.49250283401</v>
      </c>
      <c r="R237">
        <v>50.574720189847397</v>
      </c>
      <c r="S237">
        <v>672.48492412479902</v>
      </c>
      <c r="T237">
        <v>5.4742237730710504E-4</v>
      </c>
      <c r="U237">
        <v>1.16898608049538E-3</v>
      </c>
      <c r="V237">
        <v>0.99844453088789198</v>
      </c>
      <c r="W237" s="1">
        <v>0</v>
      </c>
      <c r="X237">
        <v>3.86483031611912E-4</v>
      </c>
      <c r="Y237" s="1">
        <v>0</v>
      </c>
      <c r="Z237">
        <v>1</v>
      </c>
      <c r="AA237">
        <v>8.6263994529613901E-4</v>
      </c>
      <c r="AB237">
        <v>6.3340551694739703E-3</v>
      </c>
      <c r="AC237">
        <v>5.2785040012184601E-3</v>
      </c>
      <c r="AD237" s="1">
        <v>0</v>
      </c>
      <c r="AE237" s="3">
        <v>1.4807455040791E-3</v>
      </c>
      <c r="AF237" s="3">
        <v>1.60600336103954E-3</v>
      </c>
      <c r="AG237">
        <v>1.03106021716326E-4</v>
      </c>
      <c r="AH237">
        <v>2.5851000599748302</v>
      </c>
      <c r="AI237">
        <v>0.26540766384623099</v>
      </c>
      <c r="AJ237">
        <v>3880.71948785821</v>
      </c>
      <c r="AK237">
        <v>106</v>
      </c>
      <c r="AL237">
        <v>1310968732.28</v>
      </c>
      <c r="AM237">
        <v>9455</v>
      </c>
    </row>
    <row r="238" spans="1:39" x14ac:dyDescent="0.25">
      <c r="A238" t="s">
        <v>37</v>
      </c>
      <c r="B238">
        <v>8.9585336943366798</v>
      </c>
      <c r="C238">
        <v>8.7996466287590096E-3</v>
      </c>
      <c r="D238">
        <v>10.063210913961701</v>
      </c>
      <c r="E238">
        <v>-34.566076475068201</v>
      </c>
      <c r="F238" s="1">
        <v>0</v>
      </c>
      <c r="G238" s="1">
        <v>0</v>
      </c>
      <c r="H238">
        <v>4.7940124656921199</v>
      </c>
      <c r="I238">
        <v>-21.028325334961998</v>
      </c>
      <c r="J238">
        <v>-11.1556983858901</v>
      </c>
      <c r="K238">
        <v>-74.965041869361499</v>
      </c>
      <c r="L238">
        <v>7.6011023235221602</v>
      </c>
      <c r="M238">
        <v>107</v>
      </c>
      <c r="N238">
        <v>86.502981799812204</v>
      </c>
      <c r="O238">
        <v>57.131074599008599</v>
      </c>
      <c r="P238">
        <v>138904.22868567501</v>
      </c>
      <c r="Q238">
        <v>170683.99099170399</v>
      </c>
      <c r="R238">
        <v>50.623639748084997</v>
      </c>
      <c r="S238">
        <v>673.099001158139</v>
      </c>
      <c r="T238">
        <v>9.8234442972700697E-5</v>
      </c>
      <c r="U238">
        <v>8.3001975345998005E-4</v>
      </c>
      <c r="V238">
        <v>0.99878368510965598</v>
      </c>
      <c r="W238" s="1">
        <v>0</v>
      </c>
      <c r="X238">
        <v>3.8629513688324003E-4</v>
      </c>
      <c r="Y238" s="1">
        <v>0</v>
      </c>
      <c r="Z238">
        <v>1</v>
      </c>
      <c r="AA238">
        <v>8.67953628152166E-4</v>
      </c>
      <c r="AB238">
        <v>6.4051339630619396E-3</v>
      </c>
      <c r="AC238">
        <v>5.3530391736361397E-3</v>
      </c>
      <c r="AD238" s="1">
        <v>0</v>
      </c>
      <c r="AE238" s="3">
        <v>1.4324093909811599E-3</v>
      </c>
      <c r="AF238" s="3">
        <v>1.5752986800141699E-3</v>
      </c>
      <c r="AG238">
        <v>9.4102367660641597E-5</v>
      </c>
      <c r="AH238">
        <v>2.5270827588497999</v>
      </c>
      <c r="AI238">
        <v>0.26788580399419898</v>
      </c>
      <c r="AJ238">
        <v>4000.2525751972198</v>
      </c>
      <c r="AK238">
        <v>107</v>
      </c>
      <c r="AL238">
        <v>1446826445.99</v>
      </c>
      <c r="AM238">
        <v>10416</v>
      </c>
    </row>
    <row r="239" spans="1:39" x14ac:dyDescent="0.25">
      <c r="A239" t="s">
        <v>37</v>
      </c>
      <c r="B239">
        <v>10.2371908219604</v>
      </c>
      <c r="C239">
        <v>8.7693176155848995E-3</v>
      </c>
      <c r="D239">
        <v>10.0301824372045</v>
      </c>
      <c r="E239">
        <v>-34.070526393873799</v>
      </c>
      <c r="F239" s="1">
        <v>0</v>
      </c>
      <c r="G239" s="1">
        <v>0</v>
      </c>
      <c r="H239">
        <v>4.8077091906317397</v>
      </c>
      <c r="I239">
        <v>-21.524616185787</v>
      </c>
      <c r="J239">
        <v>-11.4444779390536</v>
      </c>
      <c r="K239">
        <v>-72.610769138428395</v>
      </c>
      <c r="L239">
        <v>7.3320814093741102</v>
      </c>
      <c r="M239">
        <v>108</v>
      </c>
      <c r="N239">
        <v>86.805350658914506</v>
      </c>
      <c r="O239">
        <v>57.452723295473703</v>
      </c>
      <c r="P239">
        <v>137853.20499575001</v>
      </c>
      <c r="Q239">
        <v>169746.48092547001</v>
      </c>
      <c r="R239">
        <v>50.6907695772803</v>
      </c>
      <c r="S239">
        <v>670.23560281439995</v>
      </c>
      <c r="T239" s="1">
        <v>0</v>
      </c>
      <c r="U239">
        <v>1.0696901142084199E-3</v>
      </c>
      <c r="V239">
        <v>0.99863848895729102</v>
      </c>
      <c r="W239" s="1">
        <v>0</v>
      </c>
      <c r="X239">
        <v>2.9182092850021902E-4</v>
      </c>
      <c r="Y239" s="1">
        <v>0</v>
      </c>
      <c r="Z239">
        <v>1</v>
      </c>
      <c r="AA239">
        <v>8.7678056473970603E-4</v>
      </c>
      <c r="AB239">
        <v>6.4120926916240899E-3</v>
      </c>
      <c r="AC239">
        <v>5.3644599965234603E-3</v>
      </c>
      <c r="AD239" s="1">
        <v>0</v>
      </c>
      <c r="AE239" s="3">
        <v>1.3963807600015799E-3</v>
      </c>
      <c r="AF239" s="3">
        <v>1.525760287213E-3</v>
      </c>
      <c r="AG239">
        <v>8.4017201006001102E-5</v>
      </c>
      <c r="AH239">
        <v>2.4519838743658702</v>
      </c>
      <c r="AI239">
        <v>0.25643313312850502</v>
      </c>
      <c r="AJ239">
        <v>4023.8601486724701</v>
      </c>
      <c r="AK239">
        <v>108</v>
      </c>
      <c r="AL239">
        <v>1459727587.7</v>
      </c>
      <c r="AM239">
        <v>10589</v>
      </c>
    </row>
    <row r="240" spans="1:39" x14ac:dyDescent="0.25">
      <c r="A240" t="s">
        <v>37</v>
      </c>
      <c r="B240">
        <v>9.9978315968091298</v>
      </c>
      <c r="C240">
        <v>8.8289060398207293E-3</v>
      </c>
      <c r="D240">
        <v>10.095064053762799</v>
      </c>
      <c r="E240">
        <v>-34.610585879959501</v>
      </c>
      <c r="F240" s="1">
        <v>0</v>
      </c>
      <c r="G240" s="1">
        <v>0</v>
      </c>
      <c r="H240">
        <v>4.8133104939272204</v>
      </c>
      <c r="I240">
        <v>-21.968685721392902</v>
      </c>
      <c r="J240">
        <v>-11.816862558567699</v>
      </c>
      <c r="K240">
        <v>-69.381039462043901</v>
      </c>
      <c r="L240">
        <v>6.90097617939659</v>
      </c>
      <c r="M240">
        <v>109</v>
      </c>
      <c r="N240">
        <v>87.1791637253435</v>
      </c>
      <c r="O240">
        <v>57.726710622525601</v>
      </c>
      <c r="P240">
        <v>137816.492126753</v>
      </c>
      <c r="Q240">
        <v>168491.35485553701</v>
      </c>
      <c r="R240">
        <v>50.7208732957439</v>
      </c>
      <c r="S240">
        <v>668.09722081642894</v>
      </c>
      <c r="T240" s="1">
        <v>0</v>
      </c>
      <c r="U240">
        <v>1.0673143666818301E-3</v>
      </c>
      <c r="V240">
        <v>0.99845083036841098</v>
      </c>
      <c r="W240" s="1">
        <v>0</v>
      </c>
      <c r="X240">
        <v>4.81855264906388E-4</v>
      </c>
      <c r="Y240" s="1">
        <v>0</v>
      </c>
      <c r="Z240">
        <v>1</v>
      </c>
      <c r="AA240">
        <v>8.81705286016933E-4</v>
      </c>
      <c r="AB240">
        <v>6.4542467399327699E-3</v>
      </c>
      <c r="AC240">
        <v>5.3744482555215904E-3</v>
      </c>
      <c r="AD240" s="1">
        <v>0</v>
      </c>
      <c r="AE240" s="3">
        <v>1.41319833275519E-3</v>
      </c>
      <c r="AF240" s="3">
        <v>1.5341452233416199E-3</v>
      </c>
      <c r="AG240">
        <v>7.9706513958240196E-5</v>
      </c>
      <c r="AH240">
        <v>2.4092043898063902</v>
      </c>
      <c r="AI240">
        <v>0.25881080089587499</v>
      </c>
      <c r="AJ240">
        <v>4097.1827518370901</v>
      </c>
      <c r="AK240">
        <v>109</v>
      </c>
      <c r="AL240">
        <v>1424333446.1300001</v>
      </c>
      <c r="AM240">
        <v>10335</v>
      </c>
    </row>
    <row r="241" spans="1:39" x14ac:dyDescent="0.25">
      <c r="A241" t="s">
        <v>37</v>
      </c>
      <c r="B241">
        <v>9.2886959202167496</v>
      </c>
      <c r="C241">
        <v>8.6646298664209993E-3</v>
      </c>
      <c r="D241">
        <v>9.9160914078100699</v>
      </c>
      <c r="E241">
        <v>-37.732382152025501</v>
      </c>
      <c r="F241" s="1">
        <v>0</v>
      </c>
      <c r="G241" s="1">
        <v>0</v>
      </c>
      <c r="H241">
        <v>4.80584644212923</v>
      </c>
      <c r="I241">
        <v>-22.503301965282201</v>
      </c>
      <c r="J241">
        <v>-13.205792382831101</v>
      </c>
      <c r="K241">
        <v>-67.096026987625507</v>
      </c>
      <c r="L241">
        <v>6.3113019977863098</v>
      </c>
      <c r="M241">
        <v>110</v>
      </c>
      <c r="N241">
        <v>87.264598941150396</v>
      </c>
      <c r="O241">
        <v>58.0390074178029</v>
      </c>
      <c r="P241">
        <v>138045.61863692899</v>
      </c>
      <c r="Q241">
        <v>169551.92195086801</v>
      </c>
      <c r="R241">
        <v>50.696670834974803</v>
      </c>
      <c r="S241">
        <v>666.925465015535</v>
      </c>
      <c r="T241" s="1">
        <v>0</v>
      </c>
      <c r="U241">
        <v>4.58570680196725E-4</v>
      </c>
      <c r="V241">
        <v>0.99907968316036799</v>
      </c>
      <c r="W241" s="1">
        <v>0</v>
      </c>
      <c r="X241">
        <v>4.6174615943452398E-4</v>
      </c>
      <c r="Y241" s="1">
        <v>0</v>
      </c>
      <c r="Z241">
        <v>1</v>
      </c>
      <c r="AA241">
        <v>8.9279874143759804E-4</v>
      </c>
      <c r="AB241">
        <v>6.3609811858033397E-3</v>
      </c>
      <c r="AC241">
        <v>5.2733378682992401E-3</v>
      </c>
      <c r="AD241" s="1">
        <v>0</v>
      </c>
      <c r="AE241" s="3">
        <v>1.3334078535656099E-3</v>
      </c>
      <c r="AF241" s="3">
        <v>1.4645004107161201E-3</v>
      </c>
      <c r="AG241">
        <v>7.7421070279644507E-5</v>
      </c>
      <c r="AH241">
        <v>2.30497608358599</v>
      </c>
      <c r="AI241">
        <v>0.24380055718761201</v>
      </c>
      <c r="AJ241">
        <v>4110.5462238008304</v>
      </c>
      <c r="AK241">
        <v>110</v>
      </c>
      <c r="AL241">
        <v>1330759763.6600001</v>
      </c>
      <c r="AM241">
        <v>9640</v>
      </c>
    </row>
    <row r="242" spans="1:39" x14ac:dyDescent="0.25">
      <c r="A242" t="s">
        <v>37</v>
      </c>
      <c r="B242">
        <v>9.8382274275485102</v>
      </c>
      <c r="C242">
        <v>8.3726221002669906E-3</v>
      </c>
      <c r="D242">
        <v>9.5971536180875994</v>
      </c>
      <c r="E242">
        <v>-36.820353192808902</v>
      </c>
      <c r="F242" s="1">
        <v>0</v>
      </c>
      <c r="G242" s="1">
        <v>0</v>
      </c>
      <c r="H242">
        <v>4.8177155776415201</v>
      </c>
      <c r="I242">
        <v>-22.909074569066501</v>
      </c>
      <c r="J242">
        <v>-14.1774912739586</v>
      </c>
      <c r="K242">
        <v>-67.853254114006205</v>
      </c>
      <c r="L242">
        <v>6.1844529047990298</v>
      </c>
      <c r="M242">
        <v>111</v>
      </c>
      <c r="N242">
        <v>87.297420964487898</v>
      </c>
      <c r="O242">
        <v>57.973629679297503</v>
      </c>
      <c r="P242">
        <v>136714.37505745899</v>
      </c>
      <c r="Q242">
        <v>167960.75721254601</v>
      </c>
      <c r="R242">
        <v>50.733679710036597</v>
      </c>
      <c r="S242">
        <v>667.17595323165494</v>
      </c>
      <c r="T242" s="1">
        <v>0</v>
      </c>
      <c r="U242">
        <v>6.5759326769451504E-4</v>
      </c>
      <c r="V242">
        <v>0.99892847890633796</v>
      </c>
      <c r="W242" s="1">
        <v>0</v>
      </c>
      <c r="X242">
        <v>4.1392782596697198E-4</v>
      </c>
      <c r="Y242" s="1">
        <v>0</v>
      </c>
      <c r="Z242">
        <v>1</v>
      </c>
      <c r="AA242">
        <v>8.9898613792834404E-4</v>
      </c>
      <c r="AB242">
        <v>6.1035386005851896E-3</v>
      </c>
      <c r="AC242">
        <v>5.0457640910517498E-3</v>
      </c>
      <c r="AD242" s="1">
        <v>0</v>
      </c>
      <c r="AE242" s="3">
        <v>1.3015318961641701E-3</v>
      </c>
      <c r="AF242" s="3">
        <v>1.4464359817309899E-3</v>
      </c>
      <c r="AG242">
        <v>6.8510149228283599E-5</v>
      </c>
      <c r="AH242">
        <v>2.27444418540626</v>
      </c>
      <c r="AI242">
        <v>0.24269343041779201</v>
      </c>
      <c r="AJ242">
        <v>4175.4174945284803</v>
      </c>
      <c r="AK242">
        <v>111</v>
      </c>
      <c r="AL242">
        <v>1320524148.6800001</v>
      </c>
      <c r="AM242">
        <v>9659</v>
      </c>
    </row>
    <row r="243" spans="1:39" x14ac:dyDescent="0.25">
      <c r="A243" t="s">
        <v>37</v>
      </c>
      <c r="B243">
        <v>8.8047139864073607</v>
      </c>
      <c r="C243">
        <v>8.0932768113816406E-3</v>
      </c>
      <c r="D243">
        <v>9.2910776812641007</v>
      </c>
      <c r="E243">
        <v>-32.585764254012297</v>
      </c>
      <c r="F243" s="1">
        <v>0</v>
      </c>
      <c r="G243" s="1">
        <v>0</v>
      </c>
      <c r="H243">
        <v>4.8268110205139001</v>
      </c>
      <c r="I243">
        <v>-23.244473669251001</v>
      </c>
      <c r="J243">
        <v>-16.546204636288099</v>
      </c>
      <c r="K243">
        <v>-71.988124757341197</v>
      </c>
      <c r="L243">
        <v>5.8053820922597401</v>
      </c>
      <c r="M243">
        <v>112</v>
      </c>
      <c r="N243">
        <v>87.716115202049906</v>
      </c>
      <c r="O243">
        <v>58.0966410153531</v>
      </c>
      <c r="P243">
        <v>136901.19866666599</v>
      </c>
      <c r="Q243">
        <v>167436.62264908999</v>
      </c>
      <c r="R243">
        <v>50.7868850414077</v>
      </c>
      <c r="S243">
        <v>670.08764971424102</v>
      </c>
      <c r="T243" s="1">
        <v>0</v>
      </c>
      <c r="U243">
        <v>9.9975396010120007E-4</v>
      </c>
      <c r="V243">
        <v>0.99873549758301094</v>
      </c>
      <c r="W243" s="1">
        <v>0</v>
      </c>
      <c r="X243">
        <v>2.64748456887562E-4</v>
      </c>
      <c r="Y243" s="1">
        <v>0</v>
      </c>
      <c r="Z243">
        <v>1</v>
      </c>
      <c r="AA243">
        <v>9.0710744151302296E-4</v>
      </c>
      <c r="AB243">
        <v>5.88081554177723E-3</v>
      </c>
      <c r="AC243">
        <v>4.8708608074981502E-3</v>
      </c>
      <c r="AD243" s="1">
        <v>0</v>
      </c>
      <c r="AE243" s="3">
        <v>1.2485368623520799E-3</v>
      </c>
      <c r="AF243" s="3">
        <v>1.4487719777013699E-3</v>
      </c>
      <c r="AG243">
        <v>5.6723480320065201E-5</v>
      </c>
      <c r="AH243">
        <v>2.2527696436951898</v>
      </c>
      <c r="AI243">
        <v>0.24191151201164601</v>
      </c>
      <c r="AJ243">
        <v>4285.2913024645404</v>
      </c>
      <c r="AK243">
        <v>112</v>
      </c>
      <c r="AL243">
        <v>1390231672.46</v>
      </c>
      <c r="AM243">
        <v>10155</v>
      </c>
    </row>
    <row r="244" spans="1:39" x14ac:dyDescent="0.25">
      <c r="A244" t="s">
        <v>37</v>
      </c>
      <c r="B244">
        <v>9.5145107733305299</v>
      </c>
      <c r="C244">
        <v>7.7537440128419904E-3</v>
      </c>
      <c r="D244">
        <v>8.9177759984660803</v>
      </c>
      <c r="E244">
        <v>-25.051252427828</v>
      </c>
      <c r="F244" s="1">
        <v>0</v>
      </c>
      <c r="G244" s="1">
        <v>0</v>
      </c>
      <c r="H244">
        <v>4.8359208209047502</v>
      </c>
      <c r="I244">
        <v>-24.108447345106999</v>
      </c>
      <c r="J244">
        <v>-19.4735316683824</v>
      </c>
      <c r="K244">
        <v>-76.958363109942994</v>
      </c>
      <c r="L244">
        <v>5.1427970455299103</v>
      </c>
      <c r="M244">
        <v>113</v>
      </c>
      <c r="N244">
        <v>88.063999616242498</v>
      </c>
      <c r="O244">
        <v>57.789385420201</v>
      </c>
      <c r="P244">
        <v>135981.80603217601</v>
      </c>
      <c r="Q244">
        <v>165744.61879931999</v>
      </c>
      <c r="R244">
        <v>50.9098579736579</v>
      </c>
      <c r="S244">
        <v>671.98243118167397</v>
      </c>
      <c r="T244" s="1">
        <v>0</v>
      </c>
      <c r="U244">
        <v>1.0183751667739399E-3</v>
      </c>
      <c r="V244">
        <v>0.99868396148611305</v>
      </c>
      <c r="W244" s="1">
        <v>0</v>
      </c>
      <c r="X244">
        <v>2.9766334711299101E-4</v>
      </c>
      <c r="Y244" s="1">
        <v>0</v>
      </c>
      <c r="Z244">
        <v>1</v>
      </c>
      <c r="AA244">
        <v>9.1935595693958395E-4</v>
      </c>
      <c r="AB244">
        <v>5.6160041561911902E-3</v>
      </c>
      <c r="AC244">
        <v>4.6824775979817396E-3</v>
      </c>
      <c r="AD244" s="1">
        <v>0</v>
      </c>
      <c r="AE244" s="3">
        <v>1.1717701587067801E-3</v>
      </c>
      <c r="AF244" s="3">
        <v>1.4793738983568099E-3</v>
      </c>
      <c r="AG244">
        <v>4.6574977647557302E-5</v>
      </c>
      <c r="AH244">
        <v>2.3049186107083202</v>
      </c>
      <c r="AI244">
        <v>0.25055681319996298</v>
      </c>
      <c r="AJ244">
        <v>4435.7359496946501</v>
      </c>
      <c r="AK244">
        <v>113</v>
      </c>
      <c r="AL244">
        <v>1504502701.9400001</v>
      </c>
      <c r="AM244">
        <v>11064</v>
      </c>
    </row>
    <row r="245" spans="1:39" x14ac:dyDescent="0.25">
      <c r="A245" t="s">
        <v>37</v>
      </c>
      <c r="B245">
        <v>7.2196127885365202</v>
      </c>
      <c r="C245">
        <v>7.5338210123662404E-3</v>
      </c>
      <c r="D245">
        <v>8.6752292027588105</v>
      </c>
      <c r="E245">
        <v>-21.432130697442801</v>
      </c>
      <c r="F245" s="1">
        <v>0</v>
      </c>
      <c r="G245" s="1">
        <v>0</v>
      </c>
      <c r="H245">
        <v>4.8470948764102602</v>
      </c>
      <c r="I245">
        <v>-23.917870027703199</v>
      </c>
      <c r="J245">
        <v>-20.767107019322101</v>
      </c>
      <c r="K245">
        <v>-73.154661211889604</v>
      </c>
      <c r="L245">
        <v>5.08582798909885</v>
      </c>
      <c r="M245">
        <v>114</v>
      </c>
      <c r="N245">
        <v>88.280311335422994</v>
      </c>
      <c r="O245">
        <v>57.848691030530503</v>
      </c>
      <c r="P245">
        <v>137217.80663048301</v>
      </c>
      <c r="Q245">
        <v>165640.70929948299</v>
      </c>
      <c r="R245">
        <v>50.923803695455803</v>
      </c>
      <c r="S245">
        <v>673.14616045562798</v>
      </c>
      <c r="T245" s="1">
        <v>0</v>
      </c>
      <c r="U245">
        <v>6.5312648813375105E-4</v>
      </c>
      <c r="V245">
        <v>0.99909673615828098</v>
      </c>
      <c r="W245" s="1">
        <v>0</v>
      </c>
      <c r="X245">
        <v>2.5013735358450401E-4</v>
      </c>
      <c r="Y245" s="1">
        <v>0</v>
      </c>
      <c r="Z245">
        <v>1</v>
      </c>
      <c r="AA245">
        <v>9.2359508546621498E-4</v>
      </c>
      <c r="AB245">
        <v>5.4498895119870902E-3</v>
      </c>
      <c r="AC245">
        <v>4.5594095647280598E-3</v>
      </c>
      <c r="AD245" s="1">
        <v>0</v>
      </c>
      <c r="AE245" s="3">
        <v>1.1223147049449001E-3</v>
      </c>
      <c r="AF245" s="3">
        <v>1.45823694753979E-3</v>
      </c>
      <c r="AG245">
        <v>3.8001486507631101E-5</v>
      </c>
      <c r="AH245">
        <v>2.27402131387236</v>
      </c>
      <c r="AI245">
        <v>0.24868167907570601</v>
      </c>
      <c r="AJ245">
        <v>4934.3940146696305</v>
      </c>
      <c r="AK245">
        <v>114</v>
      </c>
      <c r="AL245">
        <v>1226178320.05</v>
      </c>
      <c r="AM245">
        <v>8936</v>
      </c>
    </row>
    <row r="246" spans="1:39" x14ac:dyDescent="0.25">
      <c r="A246" t="s">
        <v>37</v>
      </c>
      <c r="B246">
        <v>7.4208392088664299</v>
      </c>
      <c r="C246">
        <v>7.4898556066752596E-3</v>
      </c>
      <c r="D246">
        <v>8.6266700587398795</v>
      </c>
      <c r="E246">
        <v>-28.560634698985702</v>
      </c>
      <c r="F246" s="1">
        <v>0</v>
      </c>
      <c r="G246" s="1">
        <v>0</v>
      </c>
      <c r="H246">
        <v>4.8637970065991496</v>
      </c>
      <c r="I246">
        <v>-23.905567745548801</v>
      </c>
      <c r="J246">
        <v>-22.1225384444182</v>
      </c>
      <c r="K246">
        <v>-50.872506664712297</v>
      </c>
      <c r="L246">
        <v>6.0106625396361997</v>
      </c>
      <c r="M246">
        <v>115</v>
      </c>
      <c r="N246">
        <v>87.930519812753005</v>
      </c>
      <c r="O246">
        <v>57.592181713469301</v>
      </c>
      <c r="P246">
        <v>132991.06896101401</v>
      </c>
      <c r="Q246">
        <v>159488.399840717</v>
      </c>
      <c r="R246">
        <v>50.6792935121981</v>
      </c>
      <c r="S246">
        <v>671.30467129420094</v>
      </c>
      <c r="T246" s="1">
        <v>0</v>
      </c>
      <c r="U246">
        <v>2.99184926289549E-4</v>
      </c>
      <c r="V246">
        <v>0.99958887109640804</v>
      </c>
      <c r="W246" s="1">
        <v>0</v>
      </c>
      <c r="X246">
        <v>1.11943977302053E-4</v>
      </c>
      <c r="Y246" s="1">
        <v>0</v>
      </c>
      <c r="Z246">
        <v>1</v>
      </c>
      <c r="AA246">
        <v>9.3734729874064501E-4</v>
      </c>
      <c r="AB246">
        <v>5.4576330438180698E-3</v>
      </c>
      <c r="AC246">
        <v>4.5184378220131799E-3</v>
      </c>
      <c r="AD246" s="1">
        <v>0</v>
      </c>
      <c r="AE246" s="3">
        <v>1.07262580447161E-3</v>
      </c>
      <c r="AF246" s="3">
        <v>1.4303161921272499E-3</v>
      </c>
      <c r="AG246">
        <v>2.2224682890715498E-5</v>
      </c>
      <c r="AH246">
        <v>2.2262971106247198</v>
      </c>
      <c r="AI246">
        <v>0.245202063379062</v>
      </c>
      <c r="AJ246">
        <v>6162.0114260925302</v>
      </c>
      <c r="AK246">
        <v>115</v>
      </c>
      <c r="AL246">
        <v>702724808.38999999</v>
      </c>
      <c r="AM246">
        <v>5284</v>
      </c>
    </row>
    <row r="247" spans="1:39" x14ac:dyDescent="0.25">
      <c r="A247" t="s">
        <v>37</v>
      </c>
      <c r="B247">
        <v>9.0072791493769699</v>
      </c>
      <c r="C247">
        <v>7.5121695072246303E-3</v>
      </c>
      <c r="D247">
        <v>8.6513183908043896</v>
      </c>
      <c r="E247">
        <v>-34.1515472119655</v>
      </c>
      <c r="F247" s="1">
        <v>0</v>
      </c>
      <c r="G247" s="1">
        <v>0</v>
      </c>
      <c r="H247">
        <v>4.9030930067626297</v>
      </c>
      <c r="I247">
        <v>-24.045266949292198</v>
      </c>
      <c r="J247">
        <v>-21.5619894376511</v>
      </c>
      <c r="K247">
        <v>-48.703669901023602</v>
      </c>
      <c r="L247">
        <v>6.2161395319882198</v>
      </c>
      <c r="M247">
        <v>116</v>
      </c>
      <c r="N247">
        <v>87.768163232984406</v>
      </c>
      <c r="O247">
        <v>58.195195459475698</v>
      </c>
      <c r="P247">
        <v>131620.43777166001</v>
      </c>
      <c r="Q247">
        <v>156998.56331433399</v>
      </c>
      <c r="R247">
        <v>50.529359681689101</v>
      </c>
      <c r="S247">
        <v>666.19102757134795</v>
      </c>
      <c r="T247" s="1">
        <v>0</v>
      </c>
      <c r="U247">
        <v>1.17723744353246E-4</v>
      </c>
      <c r="V247">
        <v>0.99988227625564596</v>
      </c>
      <c r="W247" s="1">
        <v>0</v>
      </c>
      <c r="X247" s="1">
        <v>0</v>
      </c>
      <c r="Y247" s="1">
        <v>0</v>
      </c>
      <c r="Z247">
        <v>1</v>
      </c>
      <c r="AA247">
        <v>9.3377770447243796E-4</v>
      </c>
      <c r="AB247">
        <v>5.5275027785754603E-3</v>
      </c>
      <c r="AC247">
        <v>4.5196729140269199E-3</v>
      </c>
      <c r="AD247" s="1">
        <v>0</v>
      </c>
      <c r="AE247" s="3">
        <v>1.03131747981721E-3</v>
      </c>
      <c r="AF247" s="3">
        <v>1.36941844682278E-3</v>
      </c>
      <c r="AG247">
        <v>1.9540577506503101E-5</v>
      </c>
      <c r="AH247">
        <v>2.0886271997498098</v>
      </c>
      <c r="AI247">
        <v>0.230877194628516</v>
      </c>
      <c r="AJ247">
        <v>6371.3316775805697</v>
      </c>
      <c r="AK247">
        <v>116</v>
      </c>
      <c r="AL247">
        <v>454222130.75</v>
      </c>
      <c r="AM247">
        <v>3451</v>
      </c>
    </row>
    <row r="248" spans="1:39" x14ac:dyDescent="0.25">
      <c r="A248" t="s">
        <v>37</v>
      </c>
      <c r="B248">
        <v>8.7246470327539196</v>
      </c>
      <c r="C248">
        <v>7.37303223319125E-3</v>
      </c>
      <c r="D248">
        <v>8.4975253376135296</v>
      </c>
      <c r="E248">
        <v>-33.825236124543501</v>
      </c>
      <c r="F248" s="1">
        <v>0</v>
      </c>
      <c r="G248" s="1">
        <v>0</v>
      </c>
      <c r="H248">
        <v>4.9315267265158402</v>
      </c>
      <c r="I248">
        <v>-25.791757471757101</v>
      </c>
      <c r="J248">
        <v>-23.3757315059263</v>
      </c>
      <c r="K248">
        <v>-51.296841667817098</v>
      </c>
      <c r="L248">
        <v>5.5436922815655798</v>
      </c>
      <c r="M248">
        <v>117</v>
      </c>
      <c r="N248">
        <v>88.209506475201096</v>
      </c>
      <c r="O248">
        <v>58.1584385474439</v>
      </c>
      <c r="P248">
        <v>127116.453605683</v>
      </c>
      <c r="Q248">
        <v>150578.039507276</v>
      </c>
      <c r="R248">
        <v>50.526485687316502</v>
      </c>
      <c r="S248">
        <v>663.54813734751599</v>
      </c>
      <c r="T248" s="1">
        <v>0</v>
      </c>
      <c r="U248">
        <v>1.7093843021416801E-4</v>
      </c>
      <c r="V248">
        <v>0.99955180580867498</v>
      </c>
      <c r="W248" s="1">
        <v>0</v>
      </c>
      <c r="X248">
        <v>2.7725576111071299E-4</v>
      </c>
      <c r="Y248" s="1">
        <v>0</v>
      </c>
      <c r="Z248">
        <v>1</v>
      </c>
      <c r="AA248">
        <v>9.4244296854403505E-4</v>
      </c>
      <c r="AB248">
        <v>5.3986755629650803E-3</v>
      </c>
      <c r="AC248">
        <v>4.4050317287233501E-3</v>
      </c>
      <c r="AD248" s="1">
        <v>0</v>
      </c>
      <c r="AE248" s="3">
        <v>1.01662851503807E-3</v>
      </c>
      <c r="AF248" s="3">
        <v>1.44196757842017E-3</v>
      </c>
      <c r="AG248">
        <v>1.5259119018369701E-5</v>
      </c>
      <c r="AH248">
        <v>2.10413721795859</v>
      </c>
      <c r="AI248">
        <v>0.233431540975237</v>
      </c>
      <c r="AJ248">
        <v>6488.9309914199903</v>
      </c>
      <c r="AK248">
        <v>117</v>
      </c>
      <c r="AL248">
        <v>357832816.89999998</v>
      </c>
      <c r="AM248">
        <v>2815</v>
      </c>
    </row>
    <row r="249" spans="1:39" x14ac:dyDescent="0.25">
      <c r="A249" t="s">
        <v>37</v>
      </c>
      <c r="B249">
        <v>10.6063883038114</v>
      </c>
      <c r="C249">
        <v>7.40159467627569E-3</v>
      </c>
      <c r="D249">
        <v>8.5291157021366697</v>
      </c>
      <c r="E249">
        <v>-36.395542108412499</v>
      </c>
      <c r="F249" s="1">
        <v>0</v>
      </c>
      <c r="G249" s="1">
        <v>0</v>
      </c>
      <c r="H249">
        <v>4.9685501582259803</v>
      </c>
      <c r="I249">
        <v>-25.905211780114701</v>
      </c>
      <c r="J249">
        <v>-23.809943368713</v>
      </c>
      <c r="K249">
        <v>-53.322815598060302</v>
      </c>
      <c r="L249">
        <v>6.74399319453246</v>
      </c>
      <c r="M249">
        <v>118</v>
      </c>
      <c r="N249">
        <v>89.250775198785703</v>
      </c>
      <c r="O249">
        <v>57.561028751839302</v>
      </c>
      <c r="P249">
        <v>121819.427273689</v>
      </c>
      <c r="Q249">
        <v>141409.71310821301</v>
      </c>
      <c r="R249">
        <v>50.7215647918798</v>
      </c>
      <c r="S249">
        <v>659.97232536805404</v>
      </c>
      <c r="T249" s="1">
        <v>0</v>
      </c>
      <c r="U249">
        <v>4.6267927679295598E-4</v>
      </c>
      <c r="V249">
        <v>0.999537320723207</v>
      </c>
      <c r="W249" s="1">
        <v>0</v>
      </c>
      <c r="X249" s="1">
        <v>0</v>
      </c>
      <c r="Y249" s="1">
        <v>0</v>
      </c>
      <c r="Z249">
        <v>1</v>
      </c>
      <c r="AA249">
        <v>9.6247739992302796E-4</v>
      </c>
      <c r="AB249">
        <v>5.3458940946979902E-3</v>
      </c>
      <c r="AC249">
        <v>4.3178903044785799E-3</v>
      </c>
      <c r="AD249" s="1">
        <v>0</v>
      </c>
      <c r="AE249" s="3">
        <v>1.0834995322373401E-3</v>
      </c>
      <c r="AF249" s="3">
        <v>1.63279197674197E-3</v>
      </c>
      <c r="AG249">
        <v>9.5884373436208303E-6</v>
      </c>
      <c r="AH249">
        <v>2.26076228776639</v>
      </c>
      <c r="AI249">
        <v>0.25444643844982601</v>
      </c>
      <c r="AJ249">
        <v>6736.92784114203</v>
      </c>
      <c r="AK249">
        <v>118</v>
      </c>
      <c r="AL249">
        <v>230116898.12</v>
      </c>
      <c r="AM249">
        <v>1889</v>
      </c>
    </row>
    <row r="250" spans="1:39" x14ac:dyDescent="0.25">
      <c r="A250" t="s">
        <v>37</v>
      </c>
      <c r="B250">
        <v>16.2176257915878</v>
      </c>
      <c r="C250">
        <v>7.4567435898794596E-3</v>
      </c>
      <c r="D250">
        <v>8.5900826992061994</v>
      </c>
      <c r="E250">
        <v>-78.881930124582993</v>
      </c>
      <c r="F250" s="1">
        <v>0</v>
      </c>
      <c r="G250" s="1">
        <v>0</v>
      </c>
      <c r="H250">
        <v>4.97890088456972</v>
      </c>
      <c r="I250">
        <v>-24.8673721292907</v>
      </c>
      <c r="J250">
        <v>-23.817567247782598</v>
      </c>
      <c r="K250">
        <v>-50.977425212462698</v>
      </c>
      <c r="L250">
        <v>5.5492071518168196</v>
      </c>
      <c r="M250">
        <v>119</v>
      </c>
      <c r="N250">
        <v>91.502493673622794</v>
      </c>
      <c r="O250">
        <v>58.992490110543798</v>
      </c>
      <c r="P250">
        <v>130915.058358208</v>
      </c>
      <c r="Q250">
        <v>151122.48003441401</v>
      </c>
      <c r="R250">
        <v>50.934005386280099</v>
      </c>
      <c r="S250">
        <v>656.41269460052104</v>
      </c>
      <c r="T250" s="1">
        <v>0</v>
      </c>
      <c r="U250" s="1">
        <v>0</v>
      </c>
      <c r="V250">
        <v>1</v>
      </c>
      <c r="W250" s="1">
        <v>0</v>
      </c>
      <c r="X250" s="1">
        <v>0</v>
      </c>
      <c r="Y250" s="1">
        <v>0</v>
      </c>
      <c r="Z250">
        <v>1</v>
      </c>
      <c r="AA250">
        <v>9.6176744719665003E-4</v>
      </c>
      <c r="AB250">
        <v>5.3126158226008101E-3</v>
      </c>
      <c r="AC250">
        <v>4.3042871939417303E-3</v>
      </c>
      <c r="AD250" s="1">
        <v>0</v>
      </c>
      <c r="AE250" s="3">
        <v>1.17211559119404E-3</v>
      </c>
      <c r="AF250" s="3">
        <v>1.6524315834053199E-3</v>
      </c>
      <c r="AG250">
        <v>1.02563948645683E-5</v>
      </c>
      <c r="AH250">
        <v>2.2085948706049501</v>
      </c>
      <c r="AI250">
        <v>0.24979349013711</v>
      </c>
      <c r="AJ250">
        <v>7276.9622808038903</v>
      </c>
      <c r="AK250">
        <v>119</v>
      </c>
      <c r="AL250">
        <v>26313926.73</v>
      </c>
      <c r="AM250">
        <v>201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U1410"/>
  <sheetViews>
    <sheetView topLeftCell="A981" zoomScale="80" zoomScaleNormal="80" workbookViewId="0">
      <pane xSplit="9615" ySplit="3120" topLeftCell="AN1053" activePane="topRight"/>
      <selection activeCell="AT994" sqref="AT994"/>
      <selection pane="topRight" activeCell="AO981" sqref="AO981:AR990"/>
      <selection pane="bottomLeft" activeCell="A1399" sqref="A1399:XFD1400"/>
      <selection pane="bottomRight" activeCell="AP1051" sqref="AP1051"/>
    </sheetView>
  </sheetViews>
  <sheetFormatPr defaultRowHeight="15" x14ac:dyDescent="0.25"/>
  <cols>
    <col min="32" max="32" width="9.140625" style="3"/>
    <col min="39" max="39" width="18.7109375" style="4" bestFit="1" customWidth="1"/>
    <col min="40" max="40" width="14.7109375" customWidth="1"/>
  </cols>
  <sheetData>
    <row r="2" spans="1:47" x14ac:dyDescent="0.25">
      <c r="A2" t="s">
        <v>0</v>
      </c>
      <c r="B2" t="s">
        <v>1</v>
      </c>
      <c r="C2" t="s">
        <v>2</v>
      </c>
      <c r="D2" t="s">
        <v>3</v>
      </c>
      <c r="E2" t="s">
        <v>5</v>
      </c>
      <c r="F2" t="s">
        <v>6</v>
      </c>
      <c r="G2" t="s">
        <v>208</v>
      </c>
      <c r="H2" t="s">
        <v>7</v>
      </c>
      <c r="I2" t="s">
        <v>8</v>
      </c>
      <c r="J2" t="s">
        <v>134</v>
      </c>
      <c r="K2" t="s">
        <v>143</v>
      </c>
      <c r="L2" t="s">
        <v>9</v>
      </c>
      <c r="M2" t="s">
        <v>10</v>
      </c>
      <c r="N2" t="s">
        <v>11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120</v>
      </c>
      <c r="AD2" t="s">
        <v>28</v>
      </c>
      <c r="AE2" t="s">
        <v>29</v>
      </c>
      <c r="AF2" s="3" t="s">
        <v>233</v>
      </c>
      <c r="AG2" t="s">
        <v>30</v>
      </c>
      <c r="AH2" t="s">
        <v>31</v>
      </c>
      <c r="AI2" t="s">
        <v>32</v>
      </c>
      <c r="AJ2" t="s">
        <v>33</v>
      </c>
      <c r="AK2" t="s">
        <v>34</v>
      </c>
      <c r="AL2" t="s">
        <v>74</v>
      </c>
      <c r="AM2" s="4" t="s">
        <v>35</v>
      </c>
      <c r="AN2" t="s">
        <v>36</v>
      </c>
      <c r="AQ2" t="s">
        <v>258</v>
      </c>
      <c r="AS2" t="s">
        <v>259</v>
      </c>
      <c r="AT2" t="s">
        <v>67</v>
      </c>
    </row>
    <row r="3" spans="1:47" x14ac:dyDescent="0.25">
      <c r="A3" t="s">
        <v>37</v>
      </c>
      <c r="B3">
        <v>2.9550714333481598</v>
      </c>
      <c r="C3">
        <v>3.4541162659456502E-3</v>
      </c>
      <c r="D3">
        <v>4.0670950823761398</v>
      </c>
      <c r="E3">
        <v>-92.668553523379799</v>
      </c>
      <c r="F3" s="1">
        <v>0</v>
      </c>
      <c r="G3" s="1">
        <v>0</v>
      </c>
      <c r="H3">
        <v>2.7838094744423998</v>
      </c>
      <c r="I3">
        <v>-211.18918126215101</v>
      </c>
      <c r="J3">
        <v>-245.32834617714701</v>
      </c>
      <c r="K3">
        <v>-213.34580445448501</v>
      </c>
      <c r="L3">
        <v>-187.17759291764</v>
      </c>
      <c r="M3">
        <v>28.562658584076502</v>
      </c>
      <c r="N3">
        <v>95.4624172682623</v>
      </c>
      <c r="O3">
        <v>85.451281792326199</v>
      </c>
      <c r="P3">
        <v>166215.09342062101</v>
      </c>
      <c r="Q3">
        <v>190762.824543914</v>
      </c>
      <c r="R3">
        <v>87.162210965507001</v>
      </c>
      <c r="S3">
        <v>670.62287924451402</v>
      </c>
      <c r="T3">
        <v>0.85407240823496</v>
      </c>
      <c r="U3">
        <v>0.121169716481247</v>
      </c>
      <c r="V3" s="1">
        <v>0</v>
      </c>
      <c r="W3">
        <v>5.38153812696699E-2</v>
      </c>
      <c r="X3">
        <v>0.82501490224908203</v>
      </c>
      <c r="Y3" s="1">
        <v>0</v>
      </c>
      <c r="Z3" s="1">
        <v>0</v>
      </c>
      <c r="AA3">
        <v>2.8674863369215601E-4</v>
      </c>
      <c r="AB3">
        <v>3.2750570478117E-3</v>
      </c>
      <c r="AC3" s="1">
        <v>0</v>
      </c>
      <c r="AD3" s="1">
        <v>0</v>
      </c>
      <c r="AE3" s="1">
        <v>0</v>
      </c>
      <c r="AF3" s="3">
        <v>0</v>
      </c>
      <c r="AG3" s="1">
        <v>0</v>
      </c>
      <c r="AH3">
        <v>2.5478715712994999</v>
      </c>
      <c r="AI3">
        <v>6.0907271397817798E-2</v>
      </c>
      <c r="AJ3">
        <v>0.438384234678872</v>
      </c>
      <c r="AK3" t="s">
        <v>77</v>
      </c>
      <c r="AL3" t="s">
        <v>78</v>
      </c>
      <c r="AM3" s="4">
        <v>101557422.08</v>
      </c>
      <c r="AN3">
        <v>611</v>
      </c>
      <c r="AO3">
        <f>SUM(AF3,AA3)</f>
        <v>2.8674863369215601E-4</v>
      </c>
      <c r="AP3">
        <f>100*(1-(1-AO3)^12)</f>
        <v>0.34355619526776904</v>
      </c>
      <c r="AQ3">
        <f>1-(1-B3/100)^(1/12)-AO3</f>
        <v>2.209807574990565E-3</v>
      </c>
      <c r="AR3">
        <f>100*(1-(1-AQ3)^12)</f>
        <v>2.6197758698652485</v>
      </c>
      <c r="AS3">
        <f>100*(1-(1-AB3)^12)</f>
        <v>3.8600440227401278</v>
      </c>
      <c r="AT3" s="15">
        <f>AR3/AS3</f>
        <v>0.67869067151352058</v>
      </c>
      <c r="AU3">
        <f>100*(1-(1-AF3)^12)</f>
        <v>0</v>
      </c>
    </row>
    <row r="4" spans="1:47" x14ac:dyDescent="0.25">
      <c r="A4" t="s">
        <v>37</v>
      </c>
      <c r="B4">
        <v>4.29390321890968</v>
      </c>
      <c r="C4">
        <v>3.7034860142051099E-3</v>
      </c>
      <c r="D4">
        <v>4.3547671414624398</v>
      </c>
      <c r="E4">
        <v>-69.875532541256604</v>
      </c>
      <c r="F4" s="1">
        <v>0</v>
      </c>
      <c r="G4" s="1">
        <v>0</v>
      </c>
      <c r="H4">
        <v>3.0173196935214199</v>
      </c>
      <c r="I4">
        <v>-181.648743418772</v>
      </c>
      <c r="J4">
        <v>-208.250380524913</v>
      </c>
      <c r="K4">
        <v>-184.65739787044001</v>
      </c>
      <c r="L4">
        <v>-160.22879253220299</v>
      </c>
      <c r="M4">
        <v>28.435948558894701</v>
      </c>
      <c r="N4">
        <v>94.783102284821496</v>
      </c>
      <c r="O4">
        <v>84.236130266421</v>
      </c>
      <c r="P4">
        <v>186308.211759592</v>
      </c>
      <c r="Q4">
        <v>221536.93676661499</v>
      </c>
      <c r="R4">
        <v>87.4242021808206</v>
      </c>
      <c r="S4">
        <v>673.05135066894502</v>
      </c>
      <c r="T4">
        <v>0.76174058761170504</v>
      </c>
      <c r="U4">
        <v>0.22305587351614101</v>
      </c>
      <c r="V4" s="1">
        <v>0</v>
      </c>
      <c r="W4">
        <v>0.111032149365139</v>
      </c>
      <c r="X4">
        <v>0.66591197711871797</v>
      </c>
      <c r="Y4" s="1">
        <v>0</v>
      </c>
      <c r="Z4" s="1">
        <v>0</v>
      </c>
      <c r="AA4">
        <v>2.8817923662454001E-4</v>
      </c>
      <c r="AB4">
        <v>3.6404524166616802E-3</v>
      </c>
      <c r="AC4" s="1">
        <v>2.4202350834942699E-7</v>
      </c>
      <c r="AD4" s="1">
        <v>0</v>
      </c>
      <c r="AE4" s="1">
        <v>0</v>
      </c>
      <c r="AF4" s="3">
        <v>1.7496759163155099E-5</v>
      </c>
      <c r="AG4" s="1">
        <v>0</v>
      </c>
      <c r="AH4">
        <v>2.9204926178543502</v>
      </c>
      <c r="AI4">
        <v>6.96080157145154E-2</v>
      </c>
      <c r="AJ4">
        <v>0.64246411852076701</v>
      </c>
      <c r="AK4" t="s">
        <v>79</v>
      </c>
      <c r="AL4" t="s">
        <v>80</v>
      </c>
      <c r="AM4" s="4">
        <v>621524194.42999995</v>
      </c>
      <c r="AN4">
        <v>3336</v>
      </c>
      <c r="AO4">
        <f t="shared" ref="AO4:AO20" si="0">SUM(AF4,AA4)</f>
        <v>3.0567599578769513E-4</v>
      </c>
      <c r="AP4">
        <f t="shared" ref="AP4:AP20" si="1">100*(1-(1-AO4)^12)</f>
        <v>0.36619513329556597</v>
      </c>
      <c r="AQ4">
        <f t="shared" ref="AQ4:AQ19" si="2">1-(1-B4/100)^(1/12)-AO4</f>
        <v>3.344992579285984E-3</v>
      </c>
      <c r="AR4">
        <f t="shared" ref="AR4:AR20" si="3">100*(1-(1-AQ4)^12)</f>
        <v>3.9409610886424584</v>
      </c>
      <c r="AS4">
        <f t="shared" ref="AS4:AS19" si="4">100*(1-(1-AB4)^12)</f>
        <v>4.2821265808574154</v>
      </c>
      <c r="AT4" s="15">
        <f t="shared" ref="AT4:AT19" si="5">AR4/AS4</f>
        <v>0.920328022590438</v>
      </c>
      <c r="AU4">
        <f t="shared" ref="AU4:AU20" si="6">100*(1-(1-AF4)^12)</f>
        <v>2.0994090612225236E-2</v>
      </c>
    </row>
    <row r="5" spans="1:47" x14ac:dyDescent="0.25">
      <c r="A5" t="s">
        <v>37</v>
      </c>
      <c r="B5">
        <v>4.6477971383246199</v>
      </c>
      <c r="C5">
        <v>3.7376974326982599E-3</v>
      </c>
      <c r="D5">
        <v>4.3941715692688996</v>
      </c>
      <c r="E5">
        <v>-44.368284925695598</v>
      </c>
      <c r="F5" s="1">
        <v>0</v>
      </c>
      <c r="G5" s="1">
        <v>0</v>
      </c>
      <c r="H5">
        <v>3.2646969056721802</v>
      </c>
      <c r="I5">
        <v>-158.937625729313</v>
      </c>
      <c r="J5">
        <v>-186.46792603918999</v>
      </c>
      <c r="K5">
        <v>-162.01331747229401</v>
      </c>
      <c r="L5">
        <v>-138.30478459558401</v>
      </c>
      <c r="M5">
        <v>28.4583711761525</v>
      </c>
      <c r="N5">
        <v>95.452039336040897</v>
      </c>
      <c r="O5">
        <v>84.237836510301193</v>
      </c>
      <c r="P5">
        <v>193415.11234992501</v>
      </c>
      <c r="Q5">
        <v>232495.856595919</v>
      </c>
      <c r="R5">
        <v>85.220551350473897</v>
      </c>
      <c r="S5">
        <v>671.14789863062799</v>
      </c>
      <c r="T5">
        <v>0.71496326728147197</v>
      </c>
      <c r="U5">
        <v>0.23863233775392501</v>
      </c>
      <c r="V5" s="1">
        <v>0</v>
      </c>
      <c r="W5">
        <v>0.186653295087678</v>
      </c>
      <c r="X5">
        <v>0.57471436715839597</v>
      </c>
      <c r="Y5" s="1">
        <v>0</v>
      </c>
      <c r="Z5" s="1">
        <v>0</v>
      </c>
      <c r="AA5">
        <v>2.8750119184426401E-4</v>
      </c>
      <c r="AB5">
        <v>3.7772664565018099E-3</v>
      </c>
      <c r="AC5" s="1">
        <v>6.4140260347819005E-7</v>
      </c>
      <c r="AD5" s="1">
        <v>0</v>
      </c>
      <c r="AE5" s="1">
        <v>0</v>
      </c>
      <c r="AF5" s="3">
        <v>6.9454048101073095E-5</v>
      </c>
      <c r="AG5" s="1">
        <v>0</v>
      </c>
      <c r="AH5">
        <v>3.2695280826229598</v>
      </c>
      <c r="AI5">
        <v>7.9076891224189899E-2</v>
      </c>
      <c r="AJ5">
        <v>2.45710816904062</v>
      </c>
      <c r="AK5" t="s">
        <v>81</v>
      </c>
      <c r="AL5" t="s">
        <v>82</v>
      </c>
      <c r="AM5" s="4">
        <v>6753282062.8100004</v>
      </c>
      <c r="AN5">
        <v>34916</v>
      </c>
      <c r="AO5">
        <f t="shared" si="0"/>
        <v>3.5695523994533709E-4</v>
      </c>
      <c r="AP5">
        <f t="shared" si="1"/>
        <v>0.42750633525330262</v>
      </c>
      <c r="AQ5">
        <f t="shared" si="2"/>
        <v>3.6012529298133332E-3</v>
      </c>
      <c r="AR5">
        <f t="shared" si="3"/>
        <v>4.2369271923614065</v>
      </c>
      <c r="AS5">
        <f t="shared" si="4"/>
        <v>4.4397282827470246</v>
      </c>
      <c r="AT5" s="16">
        <f t="shared" si="5"/>
        <v>0.95432128331508215</v>
      </c>
      <c r="AU5">
        <f t="shared" si="6"/>
        <v>8.3313027583342691E-2</v>
      </c>
    </row>
    <row r="6" spans="1:47" x14ac:dyDescent="0.25">
      <c r="A6" t="s">
        <v>37</v>
      </c>
      <c r="B6">
        <v>4.8524552560107201</v>
      </c>
      <c r="C6">
        <v>4.3377682594404497E-3</v>
      </c>
      <c r="D6">
        <v>5.0829130160506804</v>
      </c>
      <c r="E6">
        <v>-38.869665224670896</v>
      </c>
      <c r="F6" s="1">
        <v>0</v>
      </c>
      <c r="G6" s="1">
        <v>0</v>
      </c>
      <c r="H6">
        <v>3.3866197914788301</v>
      </c>
      <c r="I6">
        <v>-133.278327264128</v>
      </c>
      <c r="J6">
        <v>-157.32612808259799</v>
      </c>
      <c r="K6">
        <v>-139.099111003676</v>
      </c>
      <c r="L6">
        <v>-112.30498077238499</v>
      </c>
      <c r="M6">
        <v>29.835808347387498</v>
      </c>
      <c r="N6">
        <v>95.441189840663796</v>
      </c>
      <c r="O6">
        <v>83.330659402941393</v>
      </c>
      <c r="P6">
        <v>190263.00885455901</v>
      </c>
      <c r="Q6">
        <v>230722.88279248701</v>
      </c>
      <c r="R6">
        <v>85.088747040827002</v>
      </c>
      <c r="S6">
        <v>673.00138340850697</v>
      </c>
      <c r="T6">
        <v>0.71657814300352396</v>
      </c>
      <c r="U6">
        <v>0.250816697308334</v>
      </c>
      <c r="V6" s="1">
        <v>0</v>
      </c>
      <c r="W6">
        <v>0.17319501689219299</v>
      </c>
      <c r="X6">
        <v>0.57598828579947203</v>
      </c>
      <c r="Y6" s="1">
        <v>0</v>
      </c>
      <c r="Z6" s="1">
        <v>0</v>
      </c>
      <c r="AA6">
        <v>2.8922764307394297E-4</v>
      </c>
      <c r="AB6">
        <v>4.4346009996334397E-3</v>
      </c>
      <c r="AC6">
        <v>7.1327236006339597E-5</v>
      </c>
      <c r="AD6" s="1">
        <v>0</v>
      </c>
      <c r="AE6" s="1">
        <v>3.8472826598572198E-9</v>
      </c>
      <c r="AF6" s="3">
        <v>1.67516732450384E-4</v>
      </c>
      <c r="AG6" s="1">
        <v>0</v>
      </c>
      <c r="AH6">
        <v>3.4886376619953898</v>
      </c>
      <c r="AI6">
        <v>8.9070152040991196E-2</v>
      </c>
      <c r="AJ6">
        <v>11.714596624322599</v>
      </c>
      <c r="AK6" t="s">
        <v>83</v>
      </c>
      <c r="AL6" t="s">
        <v>84</v>
      </c>
      <c r="AM6" s="4">
        <v>20327890129.029999</v>
      </c>
      <c r="AN6">
        <v>106841</v>
      </c>
      <c r="AO6">
        <f t="shared" si="0"/>
        <v>4.5674437552432694E-4</v>
      </c>
      <c r="AP6">
        <f t="shared" si="1"/>
        <v>0.546718482920594</v>
      </c>
      <c r="AQ6">
        <f t="shared" si="2"/>
        <v>3.6797928737922914E-3</v>
      </c>
      <c r="AR6">
        <f t="shared" si="3"/>
        <v>4.3274688543359696</v>
      </c>
      <c r="AS6">
        <f t="shared" si="4"/>
        <v>5.1936272716887384</v>
      </c>
      <c r="AT6" s="16">
        <f t="shared" si="5"/>
        <v>0.83322668877793149</v>
      </c>
      <c r="AU6">
        <f t="shared" si="6"/>
        <v>0.20083497407251683</v>
      </c>
    </row>
    <row r="7" spans="1:47" x14ac:dyDescent="0.25">
      <c r="A7" t="s">
        <v>37</v>
      </c>
      <c r="B7">
        <v>5.8132490948293301</v>
      </c>
      <c r="C7">
        <v>5.17124989972463E-3</v>
      </c>
      <c r="D7">
        <v>6.0320110742090698</v>
      </c>
      <c r="E7">
        <v>-28.3462329290256</v>
      </c>
      <c r="F7" s="1">
        <v>0</v>
      </c>
      <c r="G7" s="1">
        <v>0</v>
      </c>
      <c r="H7">
        <v>3.5589905462726299</v>
      </c>
      <c r="I7">
        <v>-109.00899508872</v>
      </c>
      <c r="J7">
        <v>-129.15793193977001</v>
      </c>
      <c r="K7">
        <v>-118.94615386232699</v>
      </c>
      <c r="L7">
        <v>-87.570813369266602</v>
      </c>
      <c r="M7">
        <v>31.755865717231899</v>
      </c>
      <c r="N7">
        <v>95.426231845925997</v>
      </c>
      <c r="O7">
        <v>82.386092169962296</v>
      </c>
      <c r="P7">
        <v>186139.09920104599</v>
      </c>
      <c r="Q7">
        <v>227320.00175806601</v>
      </c>
      <c r="R7">
        <v>85.178486807827696</v>
      </c>
      <c r="S7">
        <v>676.66684336158198</v>
      </c>
      <c r="T7">
        <v>0.71809816463336495</v>
      </c>
      <c r="U7">
        <v>0.27229787919461101</v>
      </c>
      <c r="V7" s="1">
        <v>0</v>
      </c>
      <c r="W7">
        <v>0.164338811168179</v>
      </c>
      <c r="X7">
        <v>0.56336330963720804</v>
      </c>
      <c r="Y7" s="1">
        <v>0</v>
      </c>
      <c r="Z7" s="1">
        <v>0</v>
      </c>
      <c r="AA7">
        <v>2.91667821342298E-4</v>
      </c>
      <c r="AB7">
        <v>4.9351358857158004E-3</v>
      </c>
      <c r="AC7">
        <v>2.2346427495193699E-4</v>
      </c>
      <c r="AD7" s="1">
        <v>0</v>
      </c>
      <c r="AE7" s="1">
        <v>5.83593952832363E-8</v>
      </c>
      <c r="AF7" s="3">
        <v>3.1680531147242698E-4</v>
      </c>
      <c r="AG7" s="1">
        <v>2.8452271241049302E-7</v>
      </c>
      <c r="AH7">
        <v>3.62452809383917</v>
      </c>
      <c r="AI7">
        <v>9.8946118841571506E-2</v>
      </c>
      <c r="AJ7">
        <v>64.046846951414295</v>
      </c>
      <c r="AK7" t="s">
        <v>85</v>
      </c>
      <c r="AL7" t="s">
        <v>86</v>
      </c>
      <c r="AM7" s="4">
        <v>42695655879.239998</v>
      </c>
      <c r="AN7">
        <v>229375</v>
      </c>
      <c r="AO7">
        <f t="shared" si="0"/>
        <v>6.0847313281472493E-4</v>
      </c>
      <c r="AP7">
        <f t="shared" si="1"/>
        <v>0.72772912772488541</v>
      </c>
      <c r="AQ7">
        <f t="shared" si="2"/>
        <v>4.3699816485362249E-3</v>
      </c>
      <c r="AR7">
        <f t="shared" si="3"/>
        <v>5.119757523310053</v>
      </c>
      <c r="AS7">
        <f t="shared" si="4"/>
        <v>5.7640315499483785</v>
      </c>
      <c r="AT7" s="16">
        <f t="shared" si="5"/>
        <v>0.88822510406902688</v>
      </c>
      <c r="AU7">
        <f t="shared" si="6"/>
        <v>0.37950465979283976</v>
      </c>
    </row>
    <row r="8" spans="1:47" x14ac:dyDescent="0.25">
      <c r="A8" t="s">
        <v>37</v>
      </c>
      <c r="B8">
        <v>6.5651485677254096</v>
      </c>
      <c r="C8">
        <v>6.0778224261789603E-3</v>
      </c>
      <c r="D8">
        <v>7.0544558248330897</v>
      </c>
      <c r="E8">
        <v>-19.427993714976399</v>
      </c>
      <c r="F8" s="1">
        <v>0</v>
      </c>
      <c r="G8" s="1">
        <v>0</v>
      </c>
      <c r="H8">
        <v>3.7066997150424301</v>
      </c>
      <c r="I8">
        <v>-84.065116183883404</v>
      </c>
      <c r="J8">
        <v>-103.430579650143</v>
      </c>
      <c r="K8">
        <v>-96.612011088670002</v>
      </c>
      <c r="L8">
        <v>-62.0856764614296</v>
      </c>
      <c r="M8">
        <v>32.623808851028699</v>
      </c>
      <c r="N8">
        <v>95.376952523242394</v>
      </c>
      <c r="O8">
        <v>81.772100436523303</v>
      </c>
      <c r="P8">
        <v>181545.64517445699</v>
      </c>
      <c r="Q8">
        <v>223297.71330241</v>
      </c>
      <c r="R8">
        <v>85.382989743272105</v>
      </c>
      <c r="S8">
        <v>678.84963517339497</v>
      </c>
      <c r="T8">
        <v>0.72033087890277903</v>
      </c>
      <c r="U8">
        <v>0.28671864989610801</v>
      </c>
      <c r="V8" s="1">
        <v>0</v>
      </c>
      <c r="W8">
        <v>0.152551557380668</v>
      </c>
      <c r="X8">
        <v>0.56072979272322199</v>
      </c>
      <c r="Y8" s="1">
        <v>0</v>
      </c>
      <c r="Z8" s="1">
        <v>0</v>
      </c>
      <c r="AA8">
        <v>2.9324169532319601E-4</v>
      </c>
      <c r="AB8">
        <v>5.5323066911253703E-3</v>
      </c>
      <c r="AC8">
        <v>3.0561467497620698E-4</v>
      </c>
      <c r="AD8" s="1">
        <v>0</v>
      </c>
      <c r="AE8" s="1">
        <v>2.1520650523832199E-7</v>
      </c>
      <c r="AF8" s="3">
        <v>4.8724638888288899E-4</v>
      </c>
      <c r="AG8">
        <v>1.2356885097404301E-6</v>
      </c>
      <c r="AH8">
        <v>3.7682768653497001</v>
      </c>
      <c r="AI8">
        <v>0.106021337467935</v>
      </c>
      <c r="AJ8">
        <v>159.60234823579901</v>
      </c>
      <c r="AK8" t="s">
        <v>87</v>
      </c>
      <c r="AL8" t="s">
        <v>88</v>
      </c>
      <c r="AM8" s="4">
        <v>71277906571.460007</v>
      </c>
      <c r="AN8">
        <v>392617</v>
      </c>
      <c r="AO8">
        <f t="shared" si="0"/>
        <v>7.80488084206085E-4</v>
      </c>
      <c r="AP8">
        <f t="shared" si="1"/>
        <v>0.932575675569558</v>
      </c>
      <c r="AQ8">
        <f t="shared" si="2"/>
        <v>4.862345042789454E-3</v>
      </c>
      <c r="AR8">
        <f t="shared" si="3"/>
        <v>5.6812758263044767</v>
      </c>
      <c r="AS8">
        <f t="shared" si="4"/>
        <v>6.4404448434765227</v>
      </c>
      <c r="AT8" s="16">
        <f t="shared" si="5"/>
        <v>0.88212475448167182</v>
      </c>
      <c r="AU8">
        <f t="shared" si="6"/>
        <v>0.58313130907210464</v>
      </c>
    </row>
    <row r="9" spans="1:47" x14ac:dyDescent="0.25">
      <c r="A9" t="s">
        <v>37</v>
      </c>
      <c r="B9">
        <v>7.25608045502244</v>
      </c>
      <c r="C9">
        <v>6.3903090030183202E-3</v>
      </c>
      <c r="D9">
        <v>7.4045121809739802</v>
      </c>
      <c r="E9">
        <v>-15.740167926340501</v>
      </c>
      <c r="F9" s="1">
        <v>0</v>
      </c>
      <c r="G9" s="1">
        <v>0</v>
      </c>
      <c r="H9">
        <v>3.7788834816605998</v>
      </c>
      <c r="I9">
        <v>-60.386284185687202</v>
      </c>
      <c r="J9">
        <v>-77.796115316830196</v>
      </c>
      <c r="K9">
        <v>-78.865643554146203</v>
      </c>
      <c r="L9">
        <v>-37.828492437649601</v>
      </c>
      <c r="M9">
        <v>32.848055208406599</v>
      </c>
      <c r="N9">
        <v>95.264824751700004</v>
      </c>
      <c r="O9">
        <v>81.458889485169905</v>
      </c>
      <c r="P9">
        <v>176863.770254626</v>
      </c>
      <c r="Q9">
        <v>218952.43331995199</v>
      </c>
      <c r="R9">
        <v>85.946993304560706</v>
      </c>
      <c r="S9">
        <v>688.82884060272499</v>
      </c>
      <c r="T9">
        <v>0.710398179994287</v>
      </c>
      <c r="U9">
        <v>0.28638907636556798</v>
      </c>
      <c r="V9" s="1">
        <v>0</v>
      </c>
      <c r="W9">
        <v>0.13761853134600799</v>
      </c>
      <c r="X9">
        <v>0.57599239228842303</v>
      </c>
      <c r="Y9" s="1">
        <v>0</v>
      </c>
      <c r="Z9" s="1">
        <v>0</v>
      </c>
      <c r="AA9">
        <v>2.9452131724400598E-4</v>
      </c>
      <c r="AB9">
        <v>5.74095614824713E-3</v>
      </c>
      <c r="AC9">
        <v>3.4022814982372502E-4</v>
      </c>
      <c r="AD9" s="1">
        <v>0</v>
      </c>
      <c r="AE9">
        <v>2.6110188831990499E-5</v>
      </c>
      <c r="AF9" s="3">
        <v>6.3098567917239804E-4</v>
      </c>
      <c r="AG9">
        <v>1.7073610762310001E-5</v>
      </c>
      <c r="AH9">
        <v>3.8340186660134199</v>
      </c>
      <c r="AI9">
        <v>0.108754076577491</v>
      </c>
      <c r="AJ9">
        <v>302.64290180608498</v>
      </c>
      <c r="AK9" t="s">
        <v>89</v>
      </c>
      <c r="AL9" t="s">
        <v>90</v>
      </c>
      <c r="AM9" s="4">
        <v>76204762098.300003</v>
      </c>
      <c r="AN9">
        <v>430867</v>
      </c>
      <c r="AO9">
        <f t="shared" si="0"/>
        <v>9.2550699641640402E-4</v>
      </c>
      <c r="AP9">
        <f t="shared" si="1"/>
        <v>1.1049724829276242</v>
      </c>
      <c r="AQ9">
        <f t="shared" si="2"/>
        <v>5.3321686950425599E-3</v>
      </c>
      <c r="AR9">
        <f t="shared" si="3"/>
        <v>6.2142467023104109</v>
      </c>
      <c r="AS9">
        <f t="shared" si="4"/>
        <v>6.675730189239637</v>
      </c>
      <c r="AT9" s="16">
        <f t="shared" si="5"/>
        <v>0.93087145917414782</v>
      </c>
      <c r="AU9">
        <f t="shared" si="6"/>
        <v>0.75456059074254789</v>
      </c>
    </row>
    <row r="10" spans="1:47" x14ac:dyDescent="0.25">
      <c r="A10" t="s">
        <v>37</v>
      </c>
      <c r="B10">
        <v>7.6682588708272599</v>
      </c>
      <c r="C10">
        <v>6.6342871925149398E-3</v>
      </c>
      <c r="D10">
        <v>7.67698288912952</v>
      </c>
      <c r="E10">
        <v>-11.4337474097943</v>
      </c>
      <c r="F10" s="1">
        <v>0</v>
      </c>
      <c r="G10" s="1">
        <v>0</v>
      </c>
      <c r="H10">
        <v>3.8466784825522802</v>
      </c>
      <c r="I10">
        <v>-36.012890731805903</v>
      </c>
      <c r="J10">
        <v>-55.111450910809197</v>
      </c>
      <c r="K10">
        <v>-56.810366353111199</v>
      </c>
      <c r="L10">
        <v>-12.727285624924001</v>
      </c>
      <c r="M10">
        <v>32.2145536771013</v>
      </c>
      <c r="N10">
        <v>95.169977929495602</v>
      </c>
      <c r="O10">
        <v>81.594091220052107</v>
      </c>
      <c r="P10">
        <v>171318.67065889901</v>
      </c>
      <c r="Q10">
        <v>212369.04117898</v>
      </c>
      <c r="R10">
        <v>87.3413693454536</v>
      </c>
      <c r="S10">
        <v>694.69449992484101</v>
      </c>
      <c r="T10">
        <v>0.70719895545219102</v>
      </c>
      <c r="U10">
        <v>0.27828046281130803</v>
      </c>
      <c r="V10" s="1">
        <v>0</v>
      </c>
      <c r="W10">
        <v>0.12888254178782699</v>
      </c>
      <c r="X10">
        <v>0.59283699540086399</v>
      </c>
      <c r="Y10" s="1">
        <v>0</v>
      </c>
      <c r="Z10" s="1">
        <v>0</v>
      </c>
      <c r="AA10">
        <v>2.9475467735388201E-4</v>
      </c>
      <c r="AB10">
        <v>5.68169989490313E-3</v>
      </c>
      <c r="AC10">
        <v>4.1657042386812799E-4</v>
      </c>
      <c r="AD10" s="1">
        <v>0</v>
      </c>
      <c r="AE10">
        <v>5.2919272547288902E-5</v>
      </c>
      <c r="AF10" s="3">
        <v>7.1482449115835701E-4</v>
      </c>
      <c r="AG10">
        <v>1.8836135378684599E-4</v>
      </c>
      <c r="AH10">
        <v>3.8624987549569498</v>
      </c>
      <c r="AI10">
        <v>0.107420766757061</v>
      </c>
      <c r="AJ10">
        <v>494.05479908802198</v>
      </c>
      <c r="AK10" t="s">
        <v>91</v>
      </c>
      <c r="AL10" t="s">
        <v>92</v>
      </c>
      <c r="AM10" s="4">
        <v>77359973648.050003</v>
      </c>
      <c r="AN10">
        <v>451556</v>
      </c>
      <c r="AO10">
        <f t="shared" si="0"/>
        <v>1.0095791685122389E-3</v>
      </c>
      <c r="AP10">
        <f t="shared" si="1"/>
        <v>1.2047905385306534</v>
      </c>
      <c r="AQ10">
        <f t="shared" si="2"/>
        <v>5.6168860622078411E-3</v>
      </c>
      <c r="AR10">
        <f t="shared" si="3"/>
        <v>6.5358869519323903</v>
      </c>
      <c r="AS10">
        <f t="shared" si="4"/>
        <v>6.6089645751452046</v>
      </c>
      <c r="AT10" s="15">
        <f t="shared" si="5"/>
        <v>0.9889426516995351</v>
      </c>
      <c r="AU10">
        <f t="shared" si="6"/>
        <v>0.85442498337862105</v>
      </c>
    </row>
    <row r="11" spans="1:47" x14ac:dyDescent="0.25">
      <c r="A11" t="s">
        <v>37</v>
      </c>
      <c r="B11">
        <v>7.8063965375299897</v>
      </c>
      <c r="C11">
        <v>7.3930147335923499E-3</v>
      </c>
      <c r="D11">
        <v>8.5196272453428499</v>
      </c>
      <c r="E11">
        <v>-7.2285124341271301</v>
      </c>
      <c r="F11" s="1">
        <v>0</v>
      </c>
      <c r="G11" s="1">
        <v>0</v>
      </c>
      <c r="H11">
        <v>3.9045052687662598</v>
      </c>
      <c r="I11">
        <v>-12.052206251058299</v>
      </c>
      <c r="J11">
        <v>-38.468373507033498</v>
      </c>
      <c r="K11">
        <v>-27.867912227882599</v>
      </c>
      <c r="L11">
        <v>11.7904774601038</v>
      </c>
      <c r="M11">
        <v>30.5863244823495</v>
      </c>
      <c r="N11">
        <v>95.147579509211397</v>
      </c>
      <c r="O11">
        <v>82.346462582414105</v>
      </c>
      <c r="P11">
        <v>167242.24814134499</v>
      </c>
      <c r="Q11">
        <v>208398.188009198</v>
      </c>
      <c r="R11">
        <v>89.345668251345998</v>
      </c>
      <c r="S11">
        <v>689.83852871187298</v>
      </c>
      <c r="T11">
        <v>0.71452269100447097</v>
      </c>
      <c r="U11">
        <v>0.28154219779032402</v>
      </c>
      <c r="V11" s="1">
        <v>0</v>
      </c>
      <c r="W11">
        <v>0.123959803504993</v>
      </c>
      <c r="X11">
        <v>0.59449799870468101</v>
      </c>
      <c r="Y11" s="1">
        <v>0</v>
      </c>
      <c r="Z11" s="1">
        <v>0</v>
      </c>
      <c r="AA11">
        <v>2.9316093898742698E-4</v>
      </c>
      <c r="AB11">
        <v>5.28452844928704E-3</v>
      </c>
      <c r="AC11">
        <v>6.2228443357018699E-4</v>
      </c>
      <c r="AD11" s="1">
        <v>0</v>
      </c>
      <c r="AE11">
        <v>3.3336811520795598E-5</v>
      </c>
      <c r="AF11" s="3">
        <v>6.7427200254888901E-4</v>
      </c>
      <c r="AG11">
        <v>1.15972980592144E-3</v>
      </c>
      <c r="AH11">
        <v>3.82633289920371</v>
      </c>
      <c r="AI11">
        <v>0.100813090173002</v>
      </c>
      <c r="AJ11">
        <v>606.976345036608</v>
      </c>
      <c r="AK11" t="s">
        <v>93</v>
      </c>
      <c r="AL11" t="s">
        <v>94</v>
      </c>
      <c r="AM11" s="4">
        <v>78967608516.139999</v>
      </c>
      <c r="AN11">
        <v>472175</v>
      </c>
      <c r="AO11">
        <f t="shared" si="0"/>
        <v>9.6743294153631598E-4</v>
      </c>
      <c r="AP11">
        <f t="shared" si="1"/>
        <v>1.1547622914893529</v>
      </c>
      <c r="AQ11">
        <f t="shared" si="2"/>
        <v>5.7829662741868638E-3</v>
      </c>
      <c r="AR11">
        <f t="shared" si="3"/>
        <v>6.723037619405769</v>
      </c>
      <c r="AS11">
        <f t="shared" si="4"/>
        <v>6.160329363913009</v>
      </c>
      <c r="AT11" s="15">
        <f t="shared" si="5"/>
        <v>1.0913438587860391</v>
      </c>
      <c r="AU11">
        <f t="shared" si="6"/>
        <v>0.80613249496049866</v>
      </c>
    </row>
    <row r="12" spans="1:47" x14ac:dyDescent="0.25">
      <c r="A12" t="s">
        <v>37</v>
      </c>
      <c r="B12">
        <v>8.9199234668327492</v>
      </c>
      <c r="C12">
        <v>8.6121755790907195E-3</v>
      </c>
      <c r="D12">
        <v>9.8588757034504795</v>
      </c>
      <c r="E12">
        <v>-5.4410836835459699</v>
      </c>
      <c r="F12" s="1">
        <v>0</v>
      </c>
      <c r="G12" s="1">
        <v>0</v>
      </c>
      <c r="H12">
        <v>3.9723907029521799</v>
      </c>
      <c r="I12">
        <v>11.925474837355299</v>
      </c>
      <c r="J12">
        <v>-13.996330516803701</v>
      </c>
      <c r="K12">
        <v>-4.5081417446091399</v>
      </c>
      <c r="L12">
        <v>37.173523402779502</v>
      </c>
      <c r="M12">
        <v>30.810304452637698</v>
      </c>
      <c r="N12">
        <v>95.023883152972502</v>
      </c>
      <c r="O12">
        <v>82.269872260001094</v>
      </c>
      <c r="P12">
        <v>157929.69294866599</v>
      </c>
      <c r="Q12">
        <v>197470.36060238301</v>
      </c>
      <c r="R12">
        <v>98.986231741100696</v>
      </c>
      <c r="S12">
        <v>692.67299929164403</v>
      </c>
      <c r="T12">
        <v>0.71064530375541901</v>
      </c>
      <c r="U12">
        <v>0.28120801490042002</v>
      </c>
      <c r="V12" s="1">
        <v>0</v>
      </c>
      <c r="W12">
        <v>0.11148589906056</v>
      </c>
      <c r="X12">
        <v>0.60730608603901803</v>
      </c>
      <c r="Y12" s="1">
        <v>0</v>
      </c>
      <c r="Z12" s="1">
        <v>0</v>
      </c>
      <c r="AA12">
        <v>2.9418790155451199E-4</v>
      </c>
      <c r="AB12">
        <v>5.1900624301246499E-3</v>
      </c>
      <c r="AC12">
        <v>7.9570370635508199E-4</v>
      </c>
      <c r="AD12" s="1">
        <v>0</v>
      </c>
      <c r="AE12">
        <v>3.1546967356621997E-5</v>
      </c>
      <c r="AF12" s="3">
        <v>7.5472350161825605E-4</v>
      </c>
      <c r="AG12">
        <v>2.3007137002501702E-3</v>
      </c>
      <c r="AH12">
        <v>3.7905563371172799</v>
      </c>
      <c r="AI12">
        <v>0.10043037427832199</v>
      </c>
      <c r="AJ12">
        <v>956.934400599784</v>
      </c>
      <c r="AK12" t="s">
        <v>95</v>
      </c>
      <c r="AL12" t="s">
        <v>96</v>
      </c>
      <c r="AM12" s="4">
        <v>57685399646.43</v>
      </c>
      <c r="AN12">
        <v>365260</v>
      </c>
      <c r="AO12">
        <f t="shared" si="0"/>
        <v>1.048911403172768E-3</v>
      </c>
      <c r="AP12">
        <f t="shared" si="1"/>
        <v>1.2514575927404126</v>
      </c>
      <c r="AQ12">
        <f t="shared" si="2"/>
        <v>6.706782167240734E-3</v>
      </c>
      <c r="AR12">
        <f t="shared" si="3"/>
        <v>7.7578022961909525</v>
      </c>
      <c r="AS12">
        <f t="shared" si="4"/>
        <v>6.0533324338792109</v>
      </c>
      <c r="AT12" s="15">
        <f t="shared" si="5"/>
        <v>1.2815754596215776</v>
      </c>
      <c r="AU12">
        <f t="shared" si="6"/>
        <v>0.90191823369583091</v>
      </c>
    </row>
    <row r="13" spans="1:47" x14ac:dyDescent="0.25">
      <c r="A13" t="s">
        <v>37</v>
      </c>
      <c r="B13">
        <v>11.274592837901601</v>
      </c>
      <c r="C13">
        <v>9.2940189906629504E-3</v>
      </c>
      <c r="D13">
        <v>10.6000206146865</v>
      </c>
      <c r="E13">
        <v>-8.9364819599918892</v>
      </c>
      <c r="F13" s="1">
        <v>0</v>
      </c>
      <c r="G13" s="1">
        <v>0</v>
      </c>
      <c r="H13">
        <v>4.0143348637044598</v>
      </c>
      <c r="I13">
        <v>35.120242855124403</v>
      </c>
      <c r="J13">
        <v>7.6313517097920398</v>
      </c>
      <c r="K13">
        <v>22.049847047512799</v>
      </c>
      <c r="L13">
        <v>61.565621773617501</v>
      </c>
      <c r="M13">
        <v>32.480900743657998</v>
      </c>
      <c r="N13">
        <v>95.081024782622094</v>
      </c>
      <c r="O13">
        <v>81.8190208748061</v>
      </c>
      <c r="P13">
        <v>150775.987649697</v>
      </c>
      <c r="Q13">
        <v>186219.61878406099</v>
      </c>
      <c r="R13">
        <v>113.48177610259</v>
      </c>
      <c r="S13">
        <v>686.77122859604799</v>
      </c>
      <c r="T13">
        <v>0.70592007432316495</v>
      </c>
      <c r="U13">
        <v>0.29628246323256502</v>
      </c>
      <c r="V13" s="1">
        <v>0</v>
      </c>
      <c r="W13">
        <v>0.111384378677886</v>
      </c>
      <c r="X13">
        <v>0.59233315808954801</v>
      </c>
      <c r="Y13" s="1">
        <v>0</v>
      </c>
      <c r="Z13" s="1">
        <v>0</v>
      </c>
      <c r="AA13">
        <v>2.9602109412271103E-4</v>
      </c>
      <c r="AB13">
        <v>5.3890469013637698E-3</v>
      </c>
      <c r="AC13">
        <v>1.0987965149134699E-3</v>
      </c>
      <c r="AD13" s="1">
        <v>0</v>
      </c>
      <c r="AE13">
        <v>4.2533446324882402E-5</v>
      </c>
      <c r="AF13" s="3">
        <v>9.2117752957063097E-4</v>
      </c>
      <c r="AG13">
        <v>2.4676677595370702E-3</v>
      </c>
      <c r="AH13">
        <v>3.7345318443902902</v>
      </c>
      <c r="AI13">
        <v>0.104323827054457</v>
      </c>
      <c r="AJ13">
        <v>1424.7048039129099</v>
      </c>
      <c r="AK13" t="s">
        <v>97</v>
      </c>
      <c r="AL13" t="s">
        <v>98</v>
      </c>
      <c r="AM13" s="4">
        <v>56640205968.510002</v>
      </c>
      <c r="AN13">
        <v>375658</v>
      </c>
      <c r="AO13">
        <f t="shared" si="0"/>
        <v>1.217198623693342E-3</v>
      </c>
      <c r="AP13">
        <f t="shared" si="1"/>
        <v>1.4508995356530052</v>
      </c>
      <c r="AQ13">
        <f t="shared" si="2"/>
        <v>8.7019371995794084E-3</v>
      </c>
      <c r="AR13">
        <f t="shared" si="3"/>
        <v>9.9567649673277145</v>
      </c>
      <c r="AS13">
        <f t="shared" si="4"/>
        <v>6.2785820055980217</v>
      </c>
      <c r="AT13" s="15">
        <f t="shared" si="5"/>
        <v>1.5858302015407624</v>
      </c>
      <c r="AU13">
        <f t="shared" si="6"/>
        <v>1.0998296478232916</v>
      </c>
    </row>
    <row r="14" spans="1:47" x14ac:dyDescent="0.25">
      <c r="A14" t="s">
        <v>37</v>
      </c>
      <c r="B14">
        <v>12.764087169413299</v>
      </c>
      <c r="C14">
        <v>9.5328365750752594E-3</v>
      </c>
      <c r="D14">
        <v>10.8582849673877</v>
      </c>
      <c r="E14">
        <v>-3.5448018703379001</v>
      </c>
      <c r="F14" s="1">
        <v>0</v>
      </c>
      <c r="G14" s="1">
        <v>0</v>
      </c>
      <c r="H14">
        <v>4.1407546571827201</v>
      </c>
      <c r="I14">
        <v>58.831905801974102</v>
      </c>
      <c r="J14">
        <v>30.713597878174902</v>
      </c>
      <c r="K14">
        <v>46.223142223937302</v>
      </c>
      <c r="L14">
        <v>86.8915359421011</v>
      </c>
      <c r="M14">
        <v>34.243714801075797</v>
      </c>
      <c r="N14">
        <v>95.082205946686699</v>
      </c>
      <c r="O14">
        <v>81.279279569859696</v>
      </c>
      <c r="P14">
        <v>142075.35269478601</v>
      </c>
      <c r="Q14">
        <v>175558.920471541</v>
      </c>
      <c r="R14">
        <v>124.377575552192</v>
      </c>
      <c r="S14">
        <v>684.35275889330705</v>
      </c>
      <c r="T14">
        <v>0.70584637118294902</v>
      </c>
      <c r="U14">
        <v>0.298896259650135</v>
      </c>
      <c r="V14" s="1">
        <v>0</v>
      </c>
      <c r="W14">
        <v>0.11083674784830599</v>
      </c>
      <c r="X14">
        <v>0.59026699250155801</v>
      </c>
      <c r="Y14" s="1">
        <v>0</v>
      </c>
      <c r="Z14" s="1">
        <v>0</v>
      </c>
      <c r="AA14">
        <v>2.9910359791014598E-4</v>
      </c>
      <c r="AB14">
        <v>5.5178522236654301E-3</v>
      </c>
      <c r="AC14">
        <v>1.1185076030363699E-3</v>
      </c>
      <c r="AD14" s="1">
        <v>0</v>
      </c>
      <c r="AE14">
        <v>8.6177287684061698E-5</v>
      </c>
      <c r="AF14" s="3">
        <v>1.10728799120123E-3</v>
      </c>
      <c r="AG14">
        <v>2.5112454719199602E-3</v>
      </c>
      <c r="AH14">
        <v>3.7044047910951199</v>
      </c>
      <c r="AI14">
        <v>0.109426156031142</v>
      </c>
      <c r="AJ14">
        <v>2096.2395891600099</v>
      </c>
      <c r="AK14" t="s">
        <v>99</v>
      </c>
      <c r="AL14" t="s">
        <v>100</v>
      </c>
      <c r="AM14" s="4">
        <v>47964639069.760002</v>
      </c>
      <c r="AN14">
        <v>337600</v>
      </c>
      <c r="AO14">
        <f t="shared" si="0"/>
        <v>1.4063915891113759E-3</v>
      </c>
      <c r="AP14">
        <f t="shared" si="1"/>
        <v>1.6746765261168139</v>
      </c>
      <c r="AQ14">
        <f t="shared" si="2"/>
        <v>9.9086146638088807E-3</v>
      </c>
      <c r="AR14">
        <f t="shared" si="3"/>
        <v>11.263278020067268</v>
      </c>
      <c r="AS14">
        <f t="shared" si="4"/>
        <v>6.4241250172675013</v>
      </c>
      <c r="AT14" s="15">
        <f t="shared" si="5"/>
        <v>1.7532781491319884</v>
      </c>
      <c r="AU14">
        <f t="shared" si="6"/>
        <v>1.3206832108538902</v>
      </c>
    </row>
    <row r="15" spans="1:47" x14ac:dyDescent="0.25">
      <c r="A15" t="s">
        <v>37</v>
      </c>
      <c r="B15">
        <v>13.6244256107732</v>
      </c>
      <c r="C15">
        <v>1.0510904326034701E-2</v>
      </c>
      <c r="D15">
        <v>11.9088761030374</v>
      </c>
      <c r="E15">
        <v>3.68882176497597</v>
      </c>
      <c r="F15" s="1">
        <v>0</v>
      </c>
      <c r="G15" s="1">
        <v>0</v>
      </c>
      <c r="H15">
        <v>4.2529335968221398</v>
      </c>
      <c r="I15">
        <v>80.828624893261605</v>
      </c>
      <c r="J15">
        <v>56.6069820455998</v>
      </c>
      <c r="K15">
        <v>65.955940901987901</v>
      </c>
      <c r="L15">
        <v>110.493044695656</v>
      </c>
      <c r="M15">
        <v>36.072299921350897</v>
      </c>
      <c r="N15">
        <v>95.089672297908194</v>
      </c>
      <c r="O15">
        <v>80.620391937511997</v>
      </c>
      <c r="P15">
        <v>134331.39572438199</v>
      </c>
      <c r="Q15">
        <v>166458.76886761299</v>
      </c>
      <c r="R15">
        <v>129.62612700824801</v>
      </c>
      <c r="S15">
        <v>686.41652761455998</v>
      </c>
      <c r="T15">
        <v>0.70733332464343301</v>
      </c>
      <c r="U15">
        <v>0.30735769617890002</v>
      </c>
      <c r="V15" s="1">
        <v>0</v>
      </c>
      <c r="W15">
        <v>0.10167531315233699</v>
      </c>
      <c r="X15">
        <v>0.59096699066876102</v>
      </c>
      <c r="Y15" s="1">
        <v>0</v>
      </c>
      <c r="Z15" s="1">
        <v>0</v>
      </c>
      <c r="AA15">
        <v>3.0271665931223102E-4</v>
      </c>
      <c r="AB15">
        <v>5.64925754967516E-3</v>
      </c>
      <c r="AC15">
        <v>1.09700465178091E-3</v>
      </c>
      <c r="AD15" s="1">
        <v>0</v>
      </c>
      <c r="AE15">
        <v>1.8280926451305599E-4</v>
      </c>
      <c r="AF15" s="3">
        <v>1.3030696486165401E-3</v>
      </c>
      <c r="AG15">
        <v>3.2791237491424899E-3</v>
      </c>
      <c r="AH15">
        <v>3.7155753777328901</v>
      </c>
      <c r="AI15">
        <v>0.11594404907596501</v>
      </c>
      <c r="AJ15">
        <v>2719.4799436448602</v>
      </c>
      <c r="AK15" t="s">
        <v>101</v>
      </c>
      <c r="AL15" t="s">
        <v>102</v>
      </c>
      <c r="AM15" s="4">
        <v>40141847990.129997</v>
      </c>
      <c r="AN15">
        <v>298827</v>
      </c>
      <c r="AO15">
        <f t="shared" si="0"/>
        <v>1.6057863079287711E-3</v>
      </c>
      <c r="AP15">
        <f t="shared" si="1"/>
        <v>1.9100159066311351</v>
      </c>
      <c r="AQ15">
        <f t="shared" si="2"/>
        <v>1.0525467290720091E-2</v>
      </c>
      <c r="AR15">
        <f t="shared" si="3"/>
        <v>11.924432786897409</v>
      </c>
      <c r="AS15">
        <f t="shared" si="4"/>
        <v>6.5723923670612301</v>
      </c>
      <c r="AT15" s="15">
        <f t="shared" si="5"/>
        <v>1.8143215013545033</v>
      </c>
      <c r="AU15">
        <f t="shared" si="6"/>
        <v>1.5525253757573299</v>
      </c>
    </row>
    <row r="16" spans="1:47" x14ac:dyDescent="0.25">
      <c r="A16" t="s">
        <v>37</v>
      </c>
      <c r="B16">
        <v>14.9268055722948</v>
      </c>
      <c r="C16">
        <v>1.1017232896560401E-2</v>
      </c>
      <c r="D16">
        <v>12.4482785469711</v>
      </c>
      <c r="E16">
        <v>17.734303456473</v>
      </c>
      <c r="F16" s="1">
        <v>0</v>
      </c>
      <c r="G16" s="1">
        <v>0</v>
      </c>
      <c r="H16">
        <v>4.4217746599313701</v>
      </c>
      <c r="I16">
        <v>103.485265898837</v>
      </c>
      <c r="J16">
        <v>84.119057527793899</v>
      </c>
      <c r="K16">
        <v>81.319866582301202</v>
      </c>
      <c r="L16">
        <v>135.77105342336301</v>
      </c>
      <c r="M16">
        <v>36.764327432766301</v>
      </c>
      <c r="N16">
        <v>94.585705954105904</v>
      </c>
      <c r="O16">
        <v>79.807513162813393</v>
      </c>
      <c r="P16">
        <v>123319.991070775</v>
      </c>
      <c r="Q16">
        <v>154775.80056599999</v>
      </c>
      <c r="R16">
        <v>131.37038163518</v>
      </c>
      <c r="S16">
        <v>698.53144294288597</v>
      </c>
      <c r="T16">
        <v>0.71119033158614098</v>
      </c>
      <c r="U16">
        <v>0.305645698140043</v>
      </c>
      <c r="V16" s="1">
        <v>0</v>
      </c>
      <c r="W16">
        <v>8.2935462928105594E-2</v>
      </c>
      <c r="X16">
        <v>0.61141883893185101</v>
      </c>
      <c r="Y16" s="1">
        <v>0</v>
      </c>
      <c r="Z16" s="1">
        <v>0</v>
      </c>
      <c r="AA16">
        <v>3.1087200382582601E-4</v>
      </c>
      <c r="AB16">
        <v>5.5613574833551999E-3</v>
      </c>
      <c r="AC16">
        <v>7.6684141386919704E-4</v>
      </c>
      <c r="AD16" s="1">
        <v>0</v>
      </c>
      <c r="AE16">
        <v>2.60146186992363E-4</v>
      </c>
      <c r="AF16" s="3">
        <v>1.4324699549890501E-3</v>
      </c>
      <c r="AG16">
        <v>4.1180761789416601E-3</v>
      </c>
      <c r="AH16">
        <v>3.7633583737280598</v>
      </c>
      <c r="AI16">
        <v>0.11993549916332299</v>
      </c>
      <c r="AJ16">
        <v>3428.8196953218198</v>
      </c>
      <c r="AK16" t="s">
        <v>103</v>
      </c>
      <c r="AL16" t="s">
        <v>104</v>
      </c>
      <c r="AM16" s="4">
        <v>18612439612.330002</v>
      </c>
      <c r="AN16">
        <v>150928</v>
      </c>
      <c r="AO16">
        <f t="shared" si="0"/>
        <v>1.7433419588148761E-3</v>
      </c>
      <c r="AP16">
        <f t="shared" si="1"/>
        <v>2.072067468403338</v>
      </c>
      <c r="AQ16">
        <f t="shared" si="2"/>
        <v>1.1637839037034076E-2</v>
      </c>
      <c r="AR16">
        <f t="shared" si="3"/>
        <v>13.105292999842744</v>
      </c>
      <c r="AS16">
        <f t="shared" si="4"/>
        <v>6.4732367690368715</v>
      </c>
      <c r="AT16" s="15">
        <f t="shared" si="5"/>
        <v>2.0245347833604161</v>
      </c>
      <c r="AU16">
        <f t="shared" si="6"/>
        <v>1.7054854013886844</v>
      </c>
    </row>
    <row r="17" spans="1:47" x14ac:dyDescent="0.25">
      <c r="A17" t="s">
        <v>37</v>
      </c>
      <c r="B17">
        <v>14.0462410785595</v>
      </c>
      <c r="C17">
        <v>1.04839381559648E-2</v>
      </c>
      <c r="D17">
        <v>11.8800632177125</v>
      </c>
      <c r="E17">
        <v>34.287450749468803</v>
      </c>
      <c r="F17" s="1">
        <v>0</v>
      </c>
      <c r="G17" s="1">
        <v>0</v>
      </c>
      <c r="H17">
        <v>4.5939565325844596</v>
      </c>
      <c r="I17">
        <v>124.391626385379</v>
      </c>
      <c r="J17">
        <v>105.690270432174</v>
      </c>
      <c r="K17">
        <v>100.01150702498801</v>
      </c>
      <c r="L17">
        <v>159.464190318269</v>
      </c>
      <c r="M17">
        <v>37.4819113432536</v>
      </c>
      <c r="N17">
        <v>94.088882193993001</v>
      </c>
      <c r="O17">
        <v>79.0489782709802</v>
      </c>
      <c r="P17">
        <v>113413.90624661501</v>
      </c>
      <c r="Q17">
        <v>142264.740620611</v>
      </c>
      <c r="R17">
        <v>132.42189447303201</v>
      </c>
      <c r="S17">
        <v>697.51481866945699</v>
      </c>
      <c r="T17">
        <v>0.722111231191645</v>
      </c>
      <c r="U17">
        <v>0.307616211271939</v>
      </c>
      <c r="V17" s="1">
        <v>0</v>
      </c>
      <c r="W17">
        <v>8.3570984169239804E-2</v>
      </c>
      <c r="X17">
        <v>0.60881280455882003</v>
      </c>
      <c r="Y17" s="1">
        <v>0</v>
      </c>
      <c r="Z17" s="1">
        <v>0</v>
      </c>
      <c r="AA17">
        <v>3.1628251997109697E-4</v>
      </c>
      <c r="AB17">
        <v>5.5112893075604501E-3</v>
      </c>
      <c r="AC17">
        <v>6.2345969376332005E-4</v>
      </c>
      <c r="AD17" s="1">
        <v>0</v>
      </c>
      <c r="AE17">
        <v>4.17516306019589E-4</v>
      </c>
      <c r="AF17" s="3">
        <v>1.5436591656685799E-3</v>
      </c>
      <c r="AG17">
        <v>3.6154034391516401E-3</v>
      </c>
      <c r="AH17">
        <v>3.8145553493295399</v>
      </c>
      <c r="AI17">
        <v>0.124202528766214</v>
      </c>
      <c r="AJ17">
        <v>4174.57885861457</v>
      </c>
      <c r="AK17" t="s">
        <v>105</v>
      </c>
      <c r="AL17" t="s">
        <v>106</v>
      </c>
      <c r="AM17" s="4">
        <v>8963101010.6700001</v>
      </c>
      <c r="AN17">
        <v>79030</v>
      </c>
      <c r="AO17">
        <f t="shared" si="0"/>
        <v>1.8599416856396769E-3</v>
      </c>
      <c r="AP17">
        <f t="shared" si="1"/>
        <v>2.209239057372725</v>
      </c>
      <c r="AQ17">
        <f t="shared" si="2"/>
        <v>1.0674236317260898E-2</v>
      </c>
      <c r="AR17">
        <f t="shared" si="3"/>
        <v>12.083209019955277</v>
      </c>
      <c r="AS17">
        <f t="shared" si="4"/>
        <v>6.4167142910778967</v>
      </c>
      <c r="AT17" s="15">
        <f t="shared" si="5"/>
        <v>1.8830835333834861</v>
      </c>
      <c r="AU17">
        <f t="shared" si="6"/>
        <v>1.8367446104603058</v>
      </c>
    </row>
    <row r="18" spans="1:47" x14ac:dyDescent="0.25">
      <c r="A18" t="s">
        <v>37</v>
      </c>
      <c r="B18">
        <v>15.270728510721099</v>
      </c>
      <c r="C18">
        <v>9.5641078133155196E-3</v>
      </c>
      <c r="D18">
        <v>10.892051915848301</v>
      </c>
      <c r="E18">
        <v>51.209700840929102</v>
      </c>
      <c r="F18" s="1">
        <v>0</v>
      </c>
      <c r="G18" s="1">
        <v>0</v>
      </c>
      <c r="H18">
        <v>4.7800901320732399</v>
      </c>
      <c r="I18">
        <v>145.873424393406</v>
      </c>
      <c r="J18">
        <v>134.53899932757099</v>
      </c>
      <c r="K18">
        <v>113.260477313425</v>
      </c>
      <c r="L18">
        <v>185.04423133569199</v>
      </c>
      <c r="M18">
        <v>37.857372685166801</v>
      </c>
      <c r="N18">
        <v>92.710440779941706</v>
      </c>
      <c r="O18">
        <v>77.360337907572102</v>
      </c>
      <c r="P18">
        <v>101121.80201492499</v>
      </c>
      <c r="Q18">
        <v>128671.233053797</v>
      </c>
      <c r="R18">
        <v>132.36861738592501</v>
      </c>
      <c r="S18">
        <v>710.40649185207099</v>
      </c>
      <c r="T18">
        <v>0.722244885305246</v>
      </c>
      <c r="U18">
        <v>0.32056788627800098</v>
      </c>
      <c r="V18" s="1">
        <v>0</v>
      </c>
      <c r="W18">
        <v>7.43134957025572E-2</v>
      </c>
      <c r="X18">
        <v>0.605118618019441</v>
      </c>
      <c r="Y18" s="1">
        <v>0</v>
      </c>
      <c r="Z18" s="1">
        <v>0</v>
      </c>
      <c r="AA18">
        <v>3.4057089524973199E-4</v>
      </c>
      <c r="AB18">
        <v>5.3866650111054201E-3</v>
      </c>
      <c r="AC18">
        <v>4.3919463540466498E-4</v>
      </c>
      <c r="AD18" s="1">
        <v>0</v>
      </c>
      <c r="AE18">
        <v>5.4176065454702603E-4</v>
      </c>
      <c r="AF18" s="3">
        <v>1.66522212772435E-3</v>
      </c>
      <c r="AG18">
        <v>2.8559107546724301E-3</v>
      </c>
      <c r="AH18">
        <v>3.8726704127578699</v>
      </c>
      <c r="AI18">
        <v>0.12750329762683399</v>
      </c>
      <c r="AJ18">
        <v>4915.0457790962901</v>
      </c>
      <c r="AK18" t="s">
        <v>107</v>
      </c>
      <c r="AL18" t="s">
        <v>108</v>
      </c>
      <c r="AM18" s="4">
        <v>2140950792.26</v>
      </c>
      <c r="AN18">
        <v>21172</v>
      </c>
      <c r="AO18">
        <f t="shared" si="0"/>
        <v>2.0057930229740819E-3</v>
      </c>
      <c r="AP18">
        <f t="shared" si="1"/>
        <v>2.3805752054136264</v>
      </c>
      <c r="AQ18">
        <f t="shared" si="2"/>
        <v>1.1708386710811666E-2</v>
      </c>
      <c r="AR18">
        <f t="shared" si="3"/>
        <v>13.179692611434145</v>
      </c>
      <c r="AS18">
        <f t="shared" si="4"/>
        <v>6.275888646083116</v>
      </c>
      <c r="AT18" s="15">
        <f t="shared" si="5"/>
        <v>2.1000520172804222</v>
      </c>
      <c r="AU18">
        <f t="shared" si="6"/>
        <v>1.9800661936597908</v>
      </c>
    </row>
    <row r="19" spans="1:47" x14ac:dyDescent="0.25">
      <c r="A19" t="s">
        <v>37</v>
      </c>
      <c r="B19">
        <v>15.1584087087697</v>
      </c>
      <c r="C19">
        <v>9.2176223994705903E-3</v>
      </c>
      <c r="D19">
        <v>10.517258407712999</v>
      </c>
      <c r="E19">
        <v>73.429806542644101</v>
      </c>
      <c r="F19" s="1">
        <v>0</v>
      </c>
      <c r="G19" s="1">
        <v>0</v>
      </c>
      <c r="H19">
        <v>4.99999479656839</v>
      </c>
      <c r="I19">
        <v>167.50025848587401</v>
      </c>
      <c r="J19">
        <v>152.66570628297501</v>
      </c>
      <c r="K19">
        <v>133.58265715023899</v>
      </c>
      <c r="L19">
        <v>209.64568962263399</v>
      </c>
      <c r="M19">
        <v>37.990960333884701</v>
      </c>
      <c r="N19">
        <v>91.971873536870703</v>
      </c>
      <c r="O19">
        <v>76.633054292264703</v>
      </c>
      <c r="P19">
        <v>93593.965243950195</v>
      </c>
      <c r="Q19">
        <v>117075.20991253199</v>
      </c>
      <c r="R19">
        <v>131.90770241051499</v>
      </c>
      <c r="S19">
        <v>702.42591492921395</v>
      </c>
      <c r="T19">
        <v>0.70268912889530399</v>
      </c>
      <c r="U19">
        <v>0.29452235143045502</v>
      </c>
      <c r="V19" s="1">
        <v>0</v>
      </c>
      <c r="W19">
        <v>0.14912926199513599</v>
      </c>
      <c r="X19">
        <v>0.55634838657440699</v>
      </c>
      <c r="Y19" s="1">
        <v>0</v>
      </c>
      <c r="Z19" s="1">
        <v>0</v>
      </c>
      <c r="AA19">
        <v>3.4962457710281301E-4</v>
      </c>
      <c r="AB19">
        <v>5.3458858052767002E-3</v>
      </c>
      <c r="AC19">
        <v>3.2358375920269898E-4</v>
      </c>
      <c r="AD19" s="1">
        <v>0</v>
      </c>
      <c r="AE19">
        <v>6.1955026653484201E-4</v>
      </c>
      <c r="AF19" s="3">
        <v>1.7200564729829501E-3</v>
      </c>
      <c r="AG19">
        <v>2.5789407021264599E-3</v>
      </c>
      <c r="AH19">
        <v>3.9292273124923698</v>
      </c>
      <c r="AI19">
        <v>0.13001196086710801</v>
      </c>
      <c r="AJ19">
        <v>5682.7962023745004</v>
      </c>
      <c r="AK19" t="s">
        <v>109</v>
      </c>
      <c r="AL19" t="s">
        <v>110</v>
      </c>
      <c r="AM19" s="4">
        <v>715525864.28999996</v>
      </c>
      <c r="AN19">
        <v>7645</v>
      </c>
      <c r="AO19">
        <f t="shared" si="0"/>
        <v>2.0696810500857631E-3</v>
      </c>
      <c r="AP19">
        <f t="shared" si="1"/>
        <v>2.4555397733010409</v>
      </c>
      <c r="AQ19">
        <f t="shared" si="2"/>
        <v>1.1535610519954106E-2</v>
      </c>
      <c r="AR19">
        <f t="shared" si="3"/>
        <v>12.99737904842071</v>
      </c>
      <c r="AS19">
        <f t="shared" si="4"/>
        <v>6.2297659167078745</v>
      </c>
      <c r="AT19" s="15">
        <f t="shared" si="5"/>
        <v>2.086335060128421</v>
      </c>
      <c r="AU19">
        <f t="shared" si="6"/>
        <v>2.0446525701814933</v>
      </c>
    </row>
    <row r="20" spans="1:47" x14ac:dyDescent="0.25">
      <c r="A20" t="s">
        <v>37</v>
      </c>
      <c r="B20">
        <v>18.436511995264102</v>
      </c>
      <c r="C20">
        <v>9.4597697206431196E-3</v>
      </c>
      <c r="D20">
        <v>10.7793410312046</v>
      </c>
      <c r="E20">
        <v>110.487106637827</v>
      </c>
      <c r="F20" s="1">
        <v>0</v>
      </c>
      <c r="G20" s="1">
        <v>0</v>
      </c>
      <c r="H20">
        <v>5.3588610864853603</v>
      </c>
      <c r="I20">
        <v>193.237523685008</v>
      </c>
      <c r="J20">
        <v>161.27153032507101</v>
      </c>
      <c r="K20">
        <v>170.07128611802</v>
      </c>
      <c r="L20">
        <v>234.905139309053</v>
      </c>
      <c r="M20">
        <v>37.473154049607302</v>
      </c>
      <c r="N20">
        <v>92.2335770613617</v>
      </c>
      <c r="O20">
        <v>77.547070183444404</v>
      </c>
      <c r="P20">
        <v>94753.512266391306</v>
      </c>
      <c r="Q20">
        <v>123237.664030249</v>
      </c>
      <c r="R20">
        <v>132.13693025919</v>
      </c>
      <c r="S20">
        <v>665.67287809457196</v>
      </c>
      <c r="T20">
        <v>0.59551171271836001</v>
      </c>
      <c r="U20">
        <v>0.17989287158703601</v>
      </c>
      <c r="V20" s="1">
        <v>0</v>
      </c>
      <c r="W20">
        <v>0.41052434600816301</v>
      </c>
      <c r="X20">
        <v>0.40958278240480001</v>
      </c>
      <c r="Y20" s="1">
        <v>0</v>
      </c>
      <c r="Z20" s="1">
        <v>0</v>
      </c>
      <c r="AA20">
        <v>3.5291287437909201E-4</v>
      </c>
      <c r="AB20">
        <v>5.4191839851851897E-3</v>
      </c>
      <c r="AC20">
        <v>3.4383598858903698E-4</v>
      </c>
      <c r="AD20" s="1">
        <v>0</v>
      </c>
      <c r="AE20">
        <v>5.0346973153726098E-4</v>
      </c>
      <c r="AF20" s="3">
        <v>1.55471376138017E-3</v>
      </c>
      <c r="AG20">
        <v>2.8402352898303602E-3</v>
      </c>
      <c r="AH20">
        <v>3.8260317090929998</v>
      </c>
      <c r="AI20">
        <v>0.124825792359213</v>
      </c>
      <c r="AJ20">
        <v>6584.3264405175996</v>
      </c>
      <c r="AK20" t="s">
        <v>111</v>
      </c>
      <c r="AL20" t="s">
        <v>112</v>
      </c>
      <c r="AM20" s="4">
        <v>183537553.25999999</v>
      </c>
      <c r="AN20">
        <v>1937</v>
      </c>
      <c r="AO20">
        <f t="shared" si="0"/>
        <v>1.907626635759262E-3</v>
      </c>
      <c r="AP20">
        <f t="shared" si="1"/>
        <v>2.2652863719066718</v>
      </c>
      <c r="AQ20">
        <f t="shared" ref="AQ20" si="7">1-(1-B20/100)^(1/12)-AO20</f>
        <v>1.4931358627195314E-2</v>
      </c>
      <c r="AR20">
        <f t="shared" si="3"/>
        <v>16.517022966867856</v>
      </c>
      <c r="AS20">
        <f t="shared" ref="AS20" si="8">100*(1-(1-AB20)^12)</f>
        <v>6.3126538552383815</v>
      </c>
      <c r="AT20" s="15">
        <f t="shared" ref="AT20" si="9">AR20/AS20</f>
        <v>2.6164943216649936</v>
      </c>
      <c r="AU20">
        <f t="shared" si="6"/>
        <v>1.8497858099246201</v>
      </c>
    </row>
    <row r="24" spans="1:47" x14ac:dyDescent="0.25">
      <c r="AO24" t="s">
        <v>209</v>
      </c>
      <c r="AQ24" t="s">
        <v>257</v>
      </c>
    </row>
    <row r="25" spans="1:47" x14ac:dyDescent="0.25">
      <c r="A25" t="s">
        <v>0</v>
      </c>
      <c r="B25" t="s">
        <v>1</v>
      </c>
      <c r="C25" t="s">
        <v>2</v>
      </c>
      <c r="D25" t="s">
        <v>3</v>
      </c>
      <c r="E25" t="s">
        <v>5</v>
      </c>
      <c r="F25" t="s">
        <v>6</v>
      </c>
      <c r="G25" t="s">
        <v>208</v>
      </c>
      <c r="H25" t="s">
        <v>7</v>
      </c>
      <c r="I25" t="s">
        <v>8</v>
      </c>
      <c r="J25" t="s">
        <v>134</v>
      </c>
      <c r="K25" t="s">
        <v>143</v>
      </c>
      <c r="L25" t="s">
        <v>9</v>
      </c>
      <c r="M25" t="s">
        <v>10</v>
      </c>
      <c r="N25" t="s">
        <v>11</v>
      </c>
      <c r="O25" t="s">
        <v>13</v>
      </c>
      <c r="P25" t="s">
        <v>14</v>
      </c>
      <c r="Q25" t="s">
        <v>15</v>
      </c>
      <c r="R25" t="s">
        <v>16</v>
      </c>
      <c r="S25" t="s">
        <v>17</v>
      </c>
      <c r="T25" t="s">
        <v>18</v>
      </c>
      <c r="U25" t="s">
        <v>20</v>
      </c>
      <c r="V25" t="s">
        <v>21</v>
      </c>
      <c r="W25" t="s">
        <v>22</v>
      </c>
      <c r="X25" t="s">
        <v>23</v>
      </c>
      <c r="Y25" t="s">
        <v>24</v>
      </c>
      <c r="Z25" t="s">
        <v>25</v>
      </c>
      <c r="AA25" t="s">
        <v>26</v>
      </c>
      <c r="AB25" t="s">
        <v>27</v>
      </c>
      <c r="AC25" t="s">
        <v>120</v>
      </c>
      <c r="AD25" t="s">
        <v>28</v>
      </c>
      <c r="AE25" t="s">
        <v>29</v>
      </c>
      <c r="AF25" s="3" t="s">
        <v>233</v>
      </c>
      <c r="AG25" t="s">
        <v>30</v>
      </c>
      <c r="AH25" t="s">
        <v>31</v>
      </c>
      <c r="AI25" t="s">
        <v>32</v>
      </c>
      <c r="AJ25" t="s">
        <v>33</v>
      </c>
      <c r="AK25" t="s">
        <v>34</v>
      </c>
      <c r="AL25" t="s">
        <v>74</v>
      </c>
      <c r="AM25" s="4" t="s">
        <v>35</v>
      </c>
      <c r="AN25" t="s">
        <v>36</v>
      </c>
      <c r="AO25" s="15">
        <v>0</v>
      </c>
    </row>
    <row r="26" spans="1:47" x14ac:dyDescent="0.25">
      <c r="A26" t="s">
        <v>37</v>
      </c>
      <c r="B26">
        <v>4.8511430847208903</v>
      </c>
      <c r="C26">
        <v>4.5797484767938499E-3</v>
      </c>
      <c r="D26">
        <v>5.3593607547208304</v>
      </c>
      <c r="E26">
        <v>-39.597836469284303</v>
      </c>
      <c r="F26" s="1">
        <v>0</v>
      </c>
      <c r="G26" s="1">
        <v>0</v>
      </c>
      <c r="H26">
        <v>3.2799514467225501</v>
      </c>
      <c r="I26">
        <v>-158.982901269514</v>
      </c>
      <c r="J26">
        <v>-171.169486729455</v>
      </c>
      <c r="K26">
        <v>-162.37749781563201</v>
      </c>
      <c r="L26">
        <v>-138.02665800701001</v>
      </c>
      <c r="M26">
        <v>27.4145785944722</v>
      </c>
      <c r="N26">
        <v>95.3602982848832</v>
      </c>
      <c r="O26">
        <v>79.742928767316698</v>
      </c>
      <c r="P26">
        <v>190459.15153406799</v>
      </c>
      <c r="Q26">
        <v>211190.13764249199</v>
      </c>
      <c r="R26">
        <v>84.445590271740997</v>
      </c>
      <c r="S26">
        <v>657.42195114225001</v>
      </c>
      <c r="T26">
        <v>0.61976275819575299</v>
      </c>
      <c r="U26">
        <v>0.28678724983374299</v>
      </c>
      <c r="V26" s="1">
        <v>0</v>
      </c>
      <c r="W26">
        <v>0.16636792898150499</v>
      </c>
      <c r="X26">
        <v>0.54684482118475097</v>
      </c>
      <c r="Y26" s="1">
        <v>0</v>
      </c>
      <c r="Z26" s="1">
        <v>0</v>
      </c>
      <c r="AA26">
        <v>2.8691085629904602E-4</v>
      </c>
      <c r="AB26">
        <v>4.6992900703278599E-3</v>
      </c>
      <c r="AC26">
        <v>1.25304397169676E-6</v>
      </c>
      <c r="AD26" s="1">
        <v>0</v>
      </c>
      <c r="AE26" s="1">
        <v>0</v>
      </c>
      <c r="AF26" s="3">
        <v>3.76238412628047E-4</v>
      </c>
      <c r="AG26" s="1">
        <v>0</v>
      </c>
      <c r="AH26">
        <v>5.9179829496065599</v>
      </c>
      <c r="AI26">
        <v>0.140646866909449</v>
      </c>
      <c r="AJ26">
        <v>0.20410995279909999</v>
      </c>
      <c r="AK26" t="s">
        <v>81</v>
      </c>
      <c r="AL26" t="s">
        <v>82</v>
      </c>
      <c r="AM26" s="4">
        <v>967151571.49000001</v>
      </c>
      <c r="AN26">
        <v>5078</v>
      </c>
      <c r="AO26">
        <f t="shared" ref="AO26:AO35" si="10">SUM(AF26*AO15,AA26)</f>
        <v>2.8751501479056099E-4</v>
      </c>
      <c r="AP26">
        <f>100*(1-(1-AO26)^12)</f>
        <v>0.3444729520606149</v>
      </c>
      <c r="AQ26">
        <f>SUM(AA26:AB26)</f>
        <v>4.9862009266269059E-3</v>
      </c>
      <c r="AR26">
        <f t="shared" ref="AP26:AR43" si="11">100*(1-(1-AQ26)^12)</f>
        <v>5.822047533673036</v>
      </c>
    </row>
    <row r="27" spans="1:47" x14ac:dyDescent="0.25">
      <c r="A27" t="s">
        <v>37</v>
      </c>
      <c r="B27">
        <v>4.9774864230737901</v>
      </c>
      <c r="C27">
        <v>5.4521472353396203E-3</v>
      </c>
      <c r="D27">
        <v>6.3499078601152297</v>
      </c>
      <c r="E27">
        <v>-32.265622974787703</v>
      </c>
      <c r="F27" s="1">
        <v>0</v>
      </c>
      <c r="G27" s="1">
        <v>0</v>
      </c>
      <c r="H27">
        <v>3.4066509314956499</v>
      </c>
      <c r="I27">
        <v>-133.855178874041</v>
      </c>
      <c r="J27">
        <v>-144.03597461981801</v>
      </c>
      <c r="K27">
        <v>-141.468324947773</v>
      </c>
      <c r="L27">
        <v>-112.37491850909301</v>
      </c>
      <c r="M27">
        <v>28.136638328036401</v>
      </c>
      <c r="N27">
        <v>95.424921767811497</v>
      </c>
      <c r="O27">
        <v>79.014671547400994</v>
      </c>
      <c r="P27">
        <v>185825.46534023</v>
      </c>
      <c r="Q27">
        <v>205903.82252152101</v>
      </c>
      <c r="R27">
        <v>84.485331630911901</v>
      </c>
      <c r="S27">
        <v>659.98719763608506</v>
      </c>
      <c r="T27">
        <v>0.63915982052892495</v>
      </c>
      <c r="U27">
        <v>0.33100260838227902</v>
      </c>
      <c r="V27" s="1">
        <v>0</v>
      </c>
      <c r="W27">
        <v>0.162420839585487</v>
      </c>
      <c r="X27">
        <v>0.50657655203223195</v>
      </c>
      <c r="Y27" s="1">
        <v>0</v>
      </c>
      <c r="Z27" s="1">
        <v>0</v>
      </c>
      <c r="AA27">
        <v>2.87816017317216E-4</v>
      </c>
      <c r="AB27">
        <v>5.6011773439626402E-3</v>
      </c>
      <c r="AC27">
        <v>1.4086083829038801E-4</v>
      </c>
      <c r="AD27" s="1">
        <v>0</v>
      </c>
      <c r="AE27" s="1">
        <v>0</v>
      </c>
      <c r="AF27" s="3">
        <v>7.43774785784212E-4</v>
      </c>
      <c r="AG27" s="1">
        <v>0</v>
      </c>
      <c r="AH27">
        <v>6.2043811290993602</v>
      </c>
      <c r="AI27">
        <v>0.15211139892723699</v>
      </c>
      <c r="AJ27">
        <v>10.308352083185699</v>
      </c>
      <c r="AK27" t="s">
        <v>83</v>
      </c>
      <c r="AL27" t="s">
        <v>84</v>
      </c>
      <c r="AM27" s="4">
        <v>3358981111.4899998</v>
      </c>
      <c r="AN27">
        <v>18076</v>
      </c>
      <c r="AO27">
        <f t="shared" si="10"/>
        <v>2.8911267110918218E-4</v>
      </c>
      <c r="AP27">
        <f t="shared" si="11"/>
        <v>0.34638406813168876</v>
      </c>
      <c r="AQ27">
        <f t="shared" ref="AQ27:AQ41" si="12">SUM(AA27:AB27)</f>
        <v>5.8889933612798562E-3</v>
      </c>
      <c r="AR27">
        <f t="shared" ref="AR27" si="13">100*(1-(1-AQ27)^12)</f>
        <v>6.8423365513490371</v>
      </c>
    </row>
    <row r="28" spans="1:47" x14ac:dyDescent="0.25">
      <c r="A28" t="s">
        <v>37</v>
      </c>
      <c r="B28">
        <v>7.0246275629486297</v>
      </c>
      <c r="C28">
        <v>6.8737233315829304E-3</v>
      </c>
      <c r="D28">
        <v>7.9436663665041296</v>
      </c>
      <c r="E28">
        <v>-22.794246930772299</v>
      </c>
      <c r="F28" s="1">
        <v>0</v>
      </c>
      <c r="G28" s="1">
        <v>0</v>
      </c>
      <c r="H28">
        <v>3.5659710866819001</v>
      </c>
      <c r="I28">
        <v>-108.91305261881</v>
      </c>
      <c r="J28">
        <v>-115.87900675291399</v>
      </c>
      <c r="K28">
        <v>-122.002215136551</v>
      </c>
      <c r="L28">
        <v>-86.7695620236005</v>
      </c>
      <c r="M28">
        <v>29.783734002456001</v>
      </c>
      <c r="N28">
        <v>95.401362657099099</v>
      </c>
      <c r="O28">
        <v>77.764382112897593</v>
      </c>
      <c r="P28">
        <v>180267.74446268799</v>
      </c>
      <c r="Q28">
        <v>200490.53584235901</v>
      </c>
      <c r="R28">
        <v>84.634935060135405</v>
      </c>
      <c r="S28">
        <v>662.93142585512305</v>
      </c>
      <c r="T28">
        <v>0.655586981195313</v>
      </c>
      <c r="U28">
        <v>0.34928205024536602</v>
      </c>
      <c r="V28" s="1">
        <v>0</v>
      </c>
      <c r="W28">
        <v>0.15446226039049499</v>
      </c>
      <c r="X28">
        <v>0.496255689364137</v>
      </c>
      <c r="Y28" s="1">
        <v>0</v>
      </c>
      <c r="Z28" s="1">
        <v>0</v>
      </c>
      <c r="AA28">
        <v>2.89881843713595E-4</v>
      </c>
      <c r="AB28">
        <v>6.51609364339472E-3</v>
      </c>
      <c r="AC28">
        <v>4.36470830618121E-4</v>
      </c>
      <c r="AD28" s="1">
        <v>0</v>
      </c>
      <c r="AE28" s="1">
        <v>0</v>
      </c>
      <c r="AF28" s="3">
        <v>1.2877743401151799E-3</v>
      </c>
      <c r="AG28" s="1">
        <v>1.2143642927850999E-7</v>
      </c>
      <c r="AH28">
        <v>6.4431991423718804</v>
      </c>
      <c r="AI28">
        <v>0.168539324771835</v>
      </c>
      <c r="AJ28">
        <v>63.221370839893098</v>
      </c>
      <c r="AK28" t="s">
        <v>85</v>
      </c>
      <c r="AL28" t="s">
        <v>86</v>
      </c>
      <c r="AM28" s="4">
        <v>8464652208.9899998</v>
      </c>
      <c r="AN28">
        <v>46956</v>
      </c>
      <c r="AO28">
        <f t="shared" si="10"/>
        <v>2.9227702889047234E-4</v>
      </c>
      <c r="AP28">
        <f t="shared" si="11"/>
        <v>0.35016917291720295</v>
      </c>
      <c r="AQ28">
        <f t="shared" si="12"/>
        <v>6.8059754871083152E-3</v>
      </c>
      <c r="AR28">
        <f t="shared" ref="AR28" si="14">100*(1-(1-AQ28)^12)</f>
        <v>7.868280682537387</v>
      </c>
    </row>
    <row r="29" spans="1:47" x14ac:dyDescent="0.25">
      <c r="A29" t="s">
        <v>37</v>
      </c>
      <c r="B29">
        <v>7.5190881670746901</v>
      </c>
      <c r="C29">
        <v>8.32167490688108E-3</v>
      </c>
      <c r="D29">
        <v>9.5414019544993494</v>
      </c>
      <c r="E29">
        <v>-14.8101904496316</v>
      </c>
      <c r="F29" s="1">
        <v>0</v>
      </c>
      <c r="G29" s="1">
        <v>0</v>
      </c>
      <c r="H29">
        <v>3.7094401528157599</v>
      </c>
      <c r="I29">
        <v>-84.2372578981239</v>
      </c>
      <c r="J29">
        <v>-89.237266731244503</v>
      </c>
      <c r="K29">
        <v>-100.969425834701</v>
      </c>
      <c r="L29">
        <v>-61.501691233607701</v>
      </c>
      <c r="M29">
        <v>30.870657075044601</v>
      </c>
      <c r="N29">
        <v>95.376466109420505</v>
      </c>
      <c r="O29">
        <v>76.639562654934707</v>
      </c>
      <c r="P29">
        <v>175561.28683342901</v>
      </c>
      <c r="Q29">
        <v>195669.903951966</v>
      </c>
      <c r="R29">
        <v>84.898351432466498</v>
      </c>
      <c r="S29">
        <v>664.61730749726996</v>
      </c>
      <c r="T29">
        <v>0.65777591559763404</v>
      </c>
      <c r="U29">
        <v>0.36059711990108601</v>
      </c>
      <c r="V29" s="1">
        <v>0</v>
      </c>
      <c r="W29">
        <v>0.14608929506357601</v>
      </c>
      <c r="X29">
        <v>0.49331358503533701</v>
      </c>
      <c r="Y29" s="1">
        <v>0</v>
      </c>
      <c r="Z29" s="1">
        <v>0</v>
      </c>
      <c r="AA29">
        <v>2.9201199988886702E-4</v>
      </c>
      <c r="AB29">
        <v>7.5394392018340202E-3</v>
      </c>
      <c r="AC29">
        <v>5.6350461616412899E-4</v>
      </c>
      <c r="AD29" s="1">
        <v>0</v>
      </c>
      <c r="AE29" s="1">
        <v>0</v>
      </c>
      <c r="AF29" s="3">
        <v>1.9856222593593398E-3</v>
      </c>
      <c r="AG29">
        <v>1.38839005421269E-6</v>
      </c>
      <c r="AH29">
        <v>6.7936657949045003</v>
      </c>
      <c r="AI29">
        <v>0.18918004095058</v>
      </c>
      <c r="AJ29">
        <v>160.069523327101</v>
      </c>
      <c r="AK29" t="s">
        <v>87</v>
      </c>
      <c r="AL29" t="s">
        <v>88</v>
      </c>
      <c r="AM29" s="4">
        <v>17668839029.490002</v>
      </c>
      <c r="AN29">
        <v>100642</v>
      </c>
      <c r="AO29">
        <f t="shared" si="10"/>
        <v>2.95994747162952E-4</v>
      </c>
      <c r="AP29">
        <f t="shared" si="11"/>
        <v>0.35461602166438899</v>
      </c>
      <c r="AQ29">
        <f t="shared" si="12"/>
        <v>7.8314512017228881E-3</v>
      </c>
      <c r="AR29">
        <f t="shared" ref="AR29" si="15">100*(1-(1-AQ29)^12)</f>
        <v>9.0033357563864218</v>
      </c>
    </row>
    <row r="30" spans="1:47" x14ac:dyDescent="0.25">
      <c r="A30" t="s">
        <v>37</v>
      </c>
      <c r="B30">
        <v>8.8279415006267605</v>
      </c>
      <c r="C30">
        <v>9.2794075705392807E-3</v>
      </c>
      <c r="D30">
        <v>10.584197151648899</v>
      </c>
      <c r="E30">
        <v>-10.0903092807335</v>
      </c>
      <c r="F30" s="1">
        <v>0</v>
      </c>
      <c r="G30" s="1">
        <v>0</v>
      </c>
      <c r="H30">
        <v>3.8086020226481101</v>
      </c>
      <c r="I30">
        <v>-60.641130625820097</v>
      </c>
      <c r="J30">
        <v>-63.570903466757201</v>
      </c>
      <c r="K30">
        <v>-83.070071128358506</v>
      </c>
      <c r="L30">
        <v>-37.284582145066402</v>
      </c>
      <c r="M30">
        <v>32.018032735136103</v>
      </c>
      <c r="N30">
        <v>95.289365877413005</v>
      </c>
      <c r="O30">
        <v>75.477232685319294</v>
      </c>
      <c r="P30">
        <v>170892.118884678</v>
      </c>
      <c r="Q30">
        <v>190969.39023617099</v>
      </c>
      <c r="R30">
        <v>85.358493043862097</v>
      </c>
      <c r="S30">
        <v>670.43707347011502</v>
      </c>
      <c r="T30">
        <v>0.66042681984899099</v>
      </c>
      <c r="U30">
        <v>0.36485773692380102</v>
      </c>
      <c r="V30" s="1">
        <v>0</v>
      </c>
      <c r="W30">
        <v>0.12791382702835599</v>
      </c>
      <c r="X30">
        <v>0.50722843604784096</v>
      </c>
      <c r="Y30" s="1">
        <v>0</v>
      </c>
      <c r="Z30" s="1">
        <v>0</v>
      </c>
      <c r="AA30">
        <v>2.9436090535199598E-4</v>
      </c>
      <c r="AB30">
        <v>8.3120986101237297E-3</v>
      </c>
      <c r="AC30">
        <v>7.0985696913419805E-4</v>
      </c>
      <c r="AD30" s="1">
        <v>0</v>
      </c>
      <c r="AE30" s="1">
        <v>0</v>
      </c>
      <c r="AF30" s="3">
        <v>2.8244115931707701E-3</v>
      </c>
      <c r="AG30">
        <v>4.4684658529016902E-6</v>
      </c>
      <c r="AH30">
        <v>7.05200374005861</v>
      </c>
      <c r="AI30">
        <v>0.20022999493051599</v>
      </c>
      <c r="AJ30">
        <v>311.60198082329401</v>
      </c>
      <c r="AK30" t="s">
        <v>89</v>
      </c>
      <c r="AL30" t="s">
        <v>90</v>
      </c>
      <c r="AM30" s="4">
        <v>26968656173.310001</v>
      </c>
      <c r="AN30">
        <v>157811</v>
      </c>
      <c r="AO30">
        <f t="shared" si="10"/>
        <v>3.0020653650402406E-4</v>
      </c>
      <c r="AP30">
        <f t="shared" si="11"/>
        <v>0.35965362046450622</v>
      </c>
      <c r="AQ30">
        <f t="shared" si="12"/>
        <v>8.6064595154757249E-3</v>
      </c>
      <c r="AR30">
        <f t="shared" ref="AR30" si="16">100*(1-(1-AQ30)^12)</f>
        <v>9.8526387649548237</v>
      </c>
    </row>
    <row r="31" spans="1:47" x14ac:dyDescent="0.25">
      <c r="A31" t="s">
        <v>37</v>
      </c>
      <c r="B31">
        <v>9.1260170970273808</v>
      </c>
      <c r="C31">
        <v>9.7810518416914394E-3</v>
      </c>
      <c r="D31">
        <v>11.1259872832049</v>
      </c>
      <c r="E31">
        <v>-0.65584232322801295</v>
      </c>
      <c r="F31" s="1">
        <v>0</v>
      </c>
      <c r="G31" s="1">
        <v>0</v>
      </c>
      <c r="H31">
        <v>3.9328980216827798</v>
      </c>
      <c r="I31">
        <v>-36.426439713313002</v>
      </c>
      <c r="J31">
        <v>-38.954489399058403</v>
      </c>
      <c r="K31">
        <v>-63.825136457110503</v>
      </c>
      <c r="L31">
        <v>-12.3275082259218</v>
      </c>
      <c r="M31">
        <v>32.240430208310897</v>
      </c>
      <c r="N31">
        <v>95.182609358381498</v>
      </c>
      <c r="O31">
        <v>75.064366192630303</v>
      </c>
      <c r="P31">
        <v>165628.35104390001</v>
      </c>
      <c r="Q31">
        <v>185652.62407257399</v>
      </c>
      <c r="R31">
        <v>85.846880769549301</v>
      </c>
      <c r="S31">
        <v>677.54975622975599</v>
      </c>
      <c r="T31">
        <v>0.67031248323191495</v>
      </c>
      <c r="U31">
        <v>0.36320199536013598</v>
      </c>
      <c r="V31" s="1">
        <v>0</v>
      </c>
      <c r="W31">
        <v>0.11211732581033</v>
      </c>
      <c r="X31">
        <v>0.52468067882953295</v>
      </c>
      <c r="Y31" s="1">
        <v>0</v>
      </c>
      <c r="Z31" s="1">
        <v>0</v>
      </c>
      <c r="AA31">
        <v>2.9678246537362E-4</v>
      </c>
      <c r="AB31">
        <v>8.4397291009947507E-3</v>
      </c>
      <c r="AC31">
        <v>1.00507103581474E-3</v>
      </c>
      <c r="AD31" s="1">
        <v>0</v>
      </c>
      <c r="AE31" s="1">
        <v>0</v>
      </c>
      <c r="AF31" s="3">
        <v>3.4924526673807401E-3</v>
      </c>
      <c r="AG31">
        <v>3.9491732855190499E-5</v>
      </c>
      <c r="AH31">
        <v>7.1881495866440899</v>
      </c>
      <c r="AI31">
        <v>0.20821901859936301</v>
      </c>
      <c r="AJ31">
        <v>594.18241649859101</v>
      </c>
      <c r="AK31" t="s">
        <v>91</v>
      </c>
      <c r="AL31" t="s">
        <v>92</v>
      </c>
      <c r="AM31" s="4">
        <v>32019769708.860001</v>
      </c>
      <c r="AN31">
        <v>193323</v>
      </c>
      <c r="AO31">
        <f t="shared" si="10"/>
        <v>3.0344476110604401E-4</v>
      </c>
      <c r="AP31">
        <f t="shared" si="11"/>
        <v>0.36352660803333769</v>
      </c>
      <c r="AQ31">
        <f t="shared" si="12"/>
        <v>8.7365115663683712E-3</v>
      </c>
      <c r="AR31">
        <f t="shared" ref="AR31" si="17">100*(1-(1-AQ31)^12)</f>
        <v>9.9944439358267463</v>
      </c>
    </row>
    <row r="32" spans="1:47" x14ac:dyDescent="0.25">
      <c r="A32" t="s">
        <v>37</v>
      </c>
      <c r="B32">
        <v>10.0062974559706</v>
      </c>
      <c r="C32">
        <v>1.07034639817032E-2</v>
      </c>
      <c r="D32">
        <v>12.114371879451699</v>
      </c>
      <c r="E32">
        <v>5.6819287318146703</v>
      </c>
      <c r="F32" s="1">
        <v>0</v>
      </c>
      <c r="G32" s="1">
        <v>0</v>
      </c>
      <c r="H32">
        <v>4.0147093459370904</v>
      </c>
      <c r="I32">
        <v>-12.467553919415501</v>
      </c>
      <c r="J32">
        <v>-16.559171492841799</v>
      </c>
      <c r="K32">
        <v>-39.361420107955801</v>
      </c>
      <c r="L32">
        <v>12.3332460105186</v>
      </c>
      <c r="M32">
        <v>31.5371907013621</v>
      </c>
      <c r="N32">
        <v>95.122201700977101</v>
      </c>
      <c r="O32">
        <v>75.1606550939741</v>
      </c>
      <c r="P32">
        <v>160879.53674356299</v>
      </c>
      <c r="Q32">
        <v>180870.800076844</v>
      </c>
      <c r="R32">
        <v>87.035008984855907</v>
      </c>
      <c r="S32">
        <v>680.01418562108597</v>
      </c>
      <c r="T32">
        <v>0.67214928011797903</v>
      </c>
      <c r="U32">
        <v>0.361505185078421</v>
      </c>
      <c r="V32" s="1">
        <v>0</v>
      </c>
      <c r="W32">
        <v>0.101495935485614</v>
      </c>
      <c r="X32">
        <v>0.53699887943596403</v>
      </c>
      <c r="Y32" s="1">
        <v>0</v>
      </c>
      <c r="Z32" s="1">
        <v>0</v>
      </c>
      <c r="AA32">
        <v>2.9725713420711199E-4</v>
      </c>
      <c r="AB32">
        <v>8.3439823075005595E-3</v>
      </c>
      <c r="AC32">
        <v>1.4742722020699001E-3</v>
      </c>
      <c r="AD32" s="1">
        <v>0</v>
      </c>
      <c r="AE32" s="1">
        <v>0</v>
      </c>
      <c r="AF32" s="3">
        <v>3.9912385000433403E-3</v>
      </c>
      <c r="AG32">
        <v>5.8795672970309595E-4</v>
      </c>
      <c r="AH32">
        <v>7.3481058637699102</v>
      </c>
      <c r="AI32">
        <v>0.20684125184452501</v>
      </c>
      <c r="AJ32">
        <v>852.86716553746101</v>
      </c>
      <c r="AK32" t="s">
        <v>93</v>
      </c>
      <c r="AL32" t="s">
        <v>94</v>
      </c>
      <c r="AM32" s="4">
        <v>37288819905.959999</v>
      </c>
      <c r="AN32">
        <v>231781</v>
      </c>
      <c r="AO32">
        <f t="shared" si="10"/>
        <v>2.9725713420711199E-4</v>
      </c>
      <c r="AP32">
        <f t="shared" si="11"/>
        <v>0.35612595061280672</v>
      </c>
      <c r="AQ32">
        <f t="shared" si="12"/>
        <v>8.6412394417076724E-3</v>
      </c>
      <c r="AR32">
        <f t="shared" ref="AR32" si="18">100*(1-(1-AQ32)^12)</f>
        <v>9.8905818850915654</v>
      </c>
      <c r="AS32" t="s">
        <v>67</v>
      </c>
    </row>
    <row r="33" spans="1:46" x14ac:dyDescent="0.25">
      <c r="A33" t="s">
        <v>37</v>
      </c>
      <c r="B33">
        <v>10.841878184476201</v>
      </c>
      <c r="C33">
        <v>1.17986782916428E-2</v>
      </c>
      <c r="D33">
        <v>13.2748289638501</v>
      </c>
      <c r="E33">
        <v>13.087090435472501</v>
      </c>
      <c r="F33" s="1">
        <v>0</v>
      </c>
      <c r="G33" s="1">
        <v>0</v>
      </c>
      <c r="H33">
        <v>4.1093517434266396</v>
      </c>
      <c r="I33">
        <v>11.151467209447601</v>
      </c>
      <c r="J33">
        <v>6.8637473681513397</v>
      </c>
      <c r="K33">
        <v>-15.626842362957399</v>
      </c>
      <c r="L33">
        <v>36.893953401635301</v>
      </c>
      <c r="M33">
        <v>31.149975850417899</v>
      </c>
      <c r="N33">
        <v>95.067910548272806</v>
      </c>
      <c r="O33">
        <v>75.2077965931352</v>
      </c>
      <c r="P33">
        <v>155020.407626726</v>
      </c>
      <c r="Q33">
        <v>175190.61520991</v>
      </c>
      <c r="R33">
        <v>90.663468831129606</v>
      </c>
      <c r="S33">
        <v>681.95146681170797</v>
      </c>
      <c r="T33">
        <v>0.68208937771369704</v>
      </c>
      <c r="U33">
        <v>0.35016059460865301</v>
      </c>
      <c r="V33" s="1">
        <v>0</v>
      </c>
      <c r="W33">
        <v>9.0194069055094306E-2</v>
      </c>
      <c r="X33">
        <v>0.55964533633625102</v>
      </c>
      <c r="Y33" s="1">
        <v>0</v>
      </c>
      <c r="Z33" s="1">
        <v>0</v>
      </c>
      <c r="AA33">
        <v>2.99391096257988E-4</v>
      </c>
      <c r="AB33">
        <v>8.0526312784554507E-3</v>
      </c>
      <c r="AC33">
        <v>2.1489550651977401E-3</v>
      </c>
      <c r="AD33" s="1">
        <v>0</v>
      </c>
      <c r="AE33" s="1">
        <v>0</v>
      </c>
      <c r="AF33" s="3">
        <v>4.4965057084646E-3</v>
      </c>
      <c r="AG33">
        <v>1.2976924099538201E-3</v>
      </c>
      <c r="AH33">
        <v>7.4228930928362802</v>
      </c>
      <c r="AI33">
        <v>0.20412749027680699</v>
      </c>
      <c r="AJ33">
        <v>1178.3100190406001</v>
      </c>
      <c r="AK33" t="s">
        <v>95</v>
      </c>
      <c r="AL33" t="s">
        <v>96</v>
      </c>
      <c r="AM33" s="4">
        <v>29178096143.91</v>
      </c>
      <c r="AN33">
        <v>188221</v>
      </c>
      <c r="AO33">
        <f t="shared" si="10"/>
        <v>2.99391096257988E-4</v>
      </c>
      <c r="AP33">
        <f t="shared" si="11"/>
        <v>0.35867831431430908</v>
      </c>
      <c r="AQ33">
        <f t="shared" si="12"/>
        <v>8.352022374713438E-3</v>
      </c>
      <c r="AR33">
        <f t="shared" ref="AR33" si="19">100*(1-(1-AQ33)^12)</f>
        <v>9.5746150719933745</v>
      </c>
    </row>
    <row r="34" spans="1:46" x14ac:dyDescent="0.25">
      <c r="A34" t="s">
        <v>37</v>
      </c>
      <c r="B34">
        <v>11.621718749090199</v>
      </c>
      <c r="C34">
        <v>1.2716826065183401E-2</v>
      </c>
      <c r="D34">
        <v>14.236829867078001</v>
      </c>
      <c r="E34">
        <v>17.490309703543002</v>
      </c>
      <c r="F34" s="1">
        <v>0</v>
      </c>
      <c r="G34" s="1">
        <v>0</v>
      </c>
      <c r="H34">
        <v>4.1939952605322697</v>
      </c>
      <c r="I34">
        <v>35.457402082945102</v>
      </c>
      <c r="J34">
        <v>30.563480353292199</v>
      </c>
      <c r="K34">
        <v>9.8934228893566605</v>
      </c>
      <c r="L34">
        <v>62.117556738263801</v>
      </c>
      <c r="M34">
        <v>31.1786508043357</v>
      </c>
      <c r="N34">
        <v>95.104344952045295</v>
      </c>
      <c r="O34">
        <v>75.144349282474494</v>
      </c>
      <c r="P34">
        <v>149698.46527096099</v>
      </c>
      <c r="Q34">
        <v>168939.26488593599</v>
      </c>
      <c r="R34">
        <v>98.031477895488905</v>
      </c>
      <c r="S34">
        <v>682.27187084299896</v>
      </c>
      <c r="T34">
        <v>0.68989519691934198</v>
      </c>
      <c r="U34">
        <v>0.33421084207756802</v>
      </c>
      <c r="V34" s="1">
        <v>0</v>
      </c>
      <c r="W34">
        <v>8.4411684274656298E-2</v>
      </c>
      <c r="X34">
        <v>0.58137747364777403</v>
      </c>
      <c r="Y34" s="1">
        <v>0</v>
      </c>
      <c r="Z34" s="1">
        <v>0</v>
      </c>
      <c r="AA34">
        <v>2.9885915749840901E-4</v>
      </c>
      <c r="AB34">
        <v>7.9563993642518E-3</v>
      </c>
      <c r="AC34">
        <v>2.30758325939947E-3</v>
      </c>
      <c r="AD34" s="1">
        <v>0</v>
      </c>
      <c r="AE34" s="1">
        <v>0</v>
      </c>
      <c r="AF34" s="3">
        <v>4.8783512093373404E-3</v>
      </c>
      <c r="AG34">
        <v>2.1539862559415901E-3</v>
      </c>
      <c r="AH34">
        <v>7.4964486813400297</v>
      </c>
      <c r="AI34">
        <v>0.208607927955655</v>
      </c>
      <c r="AJ34">
        <v>1627.38873342579</v>
      </c>
      <c r="AK34" t="s">
        <v>97</v>
      </c>
      <c r="AL34" t="s">
        <v>98</v>
      </c>
      <c r="AM34" s="4">
        <v>26794827695.779999</v>
      </c>
      <c r="AN34">
        <v>178992</v>
      </c>
      <c r="AO34">
        <f t="shared" si="10"/>
        <v>2.9885915749840901E-4</v>
      </c>
      <c r="AP34">
        <f t="shared" si="11"/>
        <v>0.35804208499874424</v>
      </c>
      <c r="AQ34">
        <f t="shared" si="12"/>
        <v>8.2552585217502087E-3</v>
      </c>
      <c r="AR34">
        <f t="shared" ref="AR34" si="20">100*(1-(1-AQ34)^12)</f>
        <v>9.4686749846769498</v>
      </c>
    </row>
    <row r="35" spans="1:46" x14ac:dyDescent="0.25">
      <c r="A35" t="s">
        <v>37</v>
      </c>
      <c r="B35">
        <v>13.5316010933838</v>
      </c>
      <c r="C35">
        <v>1.32987085818955E-2</v>
      </c>
      <c r="D35">
        <v>14.8414301284004</v>
      </c>
      <c r="E35">
        <v>17.717200345795899</v>
      </c>
      <c r="F35" s="1">
        <v>0</v>
      </c>
      <c r="G35" s="1">
        <v>0</v>
      </c>
      <c r="H35">
        <v>4.2606612016022103</v>
      </c>
      <c r="I35">
        <v>59.147704732073002</v>
      </c>
      <c r="J35">
        <v>53.872215351323199</v>
      </c>
      <c r="K35">
        <v>36.180144609258399</v>
      </c>
      <c r="L35">
        <v>86.875063387866604</v>
      </c>
      <c r="M35">
        <v>32.240333515685201</v>
      </c>
      <c r="N35">
        <v>95.164312372230796</v>
      </c>
      <c r="O35">
        <v>74.473190604083499</v>
      </c>
      <c r="P35">
        <v>143929.844715321</v>
      </c>
      <c r="Q35">
        <v>162216.339789486</v>
      </c>
      <c r="R35">
        <v>110.48571573829101</v>
      </c>
      <c r="S35">
        <v>677.007305032369</v>
      </c>
      <c r="T35">
        <v>0.69264250608751998</v>
      </c>
      <c r="U35">
        <v>0.32530598139560002</v>
      </c>
      <c r="V35" s="1">
        <v>0</v>
      </c>
      <c r="W35">
        <v>8.0440118749011302E-2</v>
      </c>
      <c r="X35">
        <v>0.59425389985538801</v>
      </c>
      <c r="Y35" s="1">
        <v>0</v>
      </c>
      <c r="Z35" s="1">
        <v>0</v>
      </c>
      <c r="AA35">
        <v>3.01237823541178E-4</v>
      </c>
      <c r="AB35">
        <v>8.0423687521129199E-3</v>
      </c>
      <c r="AC35">
        <v>2.5219486130788199E-3</v>
      </c>
      <c r="AD35" s="1">
        <v>0</v>
      </c>
      <c r="AE35" s="1">
        <v>0</v>
      </c>
      <c r="AF35" s="3">
        <v>5.4534110335414301E-3</v>
      </c>
      <c r="AG35">
        <v>2.4331371393614999E-3</v>
      </c>
      <c r="AH35">
        <v>7.5660950218004004</v>
      </c>
      <c r="AI35">
        <v>0.218972124057391</v>
      </c>
      <c r="AJ35">
        <v>2156.7812121987899</v>
      </c>
      <c r="AK35" t="s">
        <v>99</v>
      </c>
      <c r="AL35" t="s">
        <v>100</v>
      </c>
      <c r="AM35" s="4">
        <v>23176159315.439999</v>
      </c>
      <c r="AN35">
        <v>161024</v>
      </c>
      <c r="AO35" t="e">
        <f t="shared" si="10"/>
        <v>#VALUE!</v>
      </c>
      <c r="AP35" t="e">
        <f t="shared" si="11"/>
        <v>#VALUE!</v>
      </c>
      <c r="AQ35">
        <f t="shared" si="12"/>
        <v>8.3436065756540972E-3</v>
      </c>
      <c r="AR35">
        <f t="shared" ref="AR35" si="21">100*(1-(1-AQ35)^12)</f>
        <v>9.5654057064684217</v>
      </c>
    </row>
    <row r="36" spans="1:46" x14ac:dyDescent="0.25">
      <c r="A36" t="s">
        <v>37</v>
      </c>
      <c r="B36">
        <v>14.353809081541501</v>
      </c>
      <c r="C36">
        <v>1.4304485088655301E-2</v>
      </c>
      <c r="D36">
        <v>15.8772686272198</v>
      </c>
      <c r="E36">
        <v>18.5355019411071</v>
      </c>
      <c r="F36" s="1">
        <v>0</v>
      </c>
      <c r="G36" s="1">
        <v>0</v>
      </c>
      <c r="H36">
        <v>4.3345058881245597</v>
      </c>
      <c r="I36">
        <v>83.411645713320894</v>
      </c>
      <c r="J36">
        <v>80.119715883333896</v>
      </c>
      <c r="K36">
        <v>59.646829543022797</v>
      </c>
      <c r="L36">
        <v>112.078099625183</v>
      </c>
      <c r="M36">
        <v>34.170383344798203</v>
      </c>
      <c r="N36">
        <v>95.269390568837295</v>
      </c>
      <c r="O36">
        <v>73.474487012733604</v>
      </c>
      <c r="P36">
        <v>139217.91791713101</v>
      </c>
      <c r="Q36">
        <v>156590.17245280399</v>
      </c>
      <c r="R36">
        <v>121.06795760083099</v>
      </c>
      <c r="S36">
        <v>675.79651722011897</v>
      </c>
      <c r="T36">
        <v>0.691471629990417</v>
      </c>
      <c r="U36">
        <v>0.325828620903931</v>
      </c>
      <c r="V36" s="1">
        <v>0</v>
      </c>
      <c r="W36">
        <v>7.2810675322303994E-2</v>
      </c>
      <c r="X36">
        <v>0.60136070377376405</v>
      </c>
      <c r="Y36" s="1">
        <v>0</v>
      </c>
      <c r="Z36" s="1">
        <v>0</v>
      </c>
      <c r="AA36">
        <v>3.0189848124172999E-4</v>
      </c>
      <c r="AB36">
        <v>8.2660077248583701E-3</v>
      </c>
      <c r="AC36">
        <v>2.6122976935538098E-3</v>
      </c>
      <c r="AD36" s="1">
        <v>0</v>
      </c>
      <c r="AE36" s="1">
        <v>0</v>
      </c>
      <c r="AF36" s="3">
        <v>6.1486290718288502E-3</v>
      </c>
      <c r="AG36">
        <v>3.1242791635628302E-3</v>
      </c>
      <c r="AH36">
        <v>7.5873941673213601</v>
      </c>
      <c r="AI36">
        <v>0.233986204732028</v>
      </c>
      <c r="AJ36">
        <v>2786.4551840091399</v>
      </c>
      <c r="AK36" t="s">
        <v>101</v>
      </c>
      <c r="AL36" t="s">
        <v>102</v>
      </c>
      <c r="AM36" s="4">
        <v>22952022819.490002</v>
      </c>
      <c r="AN36">
        <v>164864</v>
      </c>
      <c r="AO36">
        <f>SUM(AF36*AO25,AA36)</f>
        <v>3.0189848124172999E-4</v>
      </c>
      <c r="AP36">
        <f t="shared" si="11"/>
        <v>0.36167724065395701</v>
      </c>
      <c r="AQ36">
        <f t="shared" si="12"/>
        <v>8.5679062061001007E-3</v>
      </c>
      <c r="AR36">
        <f t="shared" ref="AR36" si="22">100*(1-(1-AQ36)^12)</f>
        <v>9.8105619620205466</v>
      </c>
    </row>
    <row r="37" spans="1:46" x14ac:dyDescent="0.25">
      <c r="A37" t="s">
        <v>37</v>
      </c>
      <c r="B37">
        <v>15.0249370600679</v>
      </c>
      <c r="C37">
        <v>1.5042288643942E-2</v>
      </c>
      <c r="D37">
        <v>16.629766798436599</v>
      </c>
      <c r="E37">
        <v>23.486546307493001</v>
      </c>
      <c r="F37" s="1">
        <v>0</v>
      </c>
      <c r="G37" s="1">
        <v>0</v>
      </c>
      <c r="H37">
        <v>4.4320365980112797</v>
      </c>
      <c r="I37">
        <v>106.33964325138101</v>
      </c>
      <c r="J37">
        <v>103.89179707392699</v>
      </c>
      <c r="K37">
        <v>76.522467581249302</v>
      </c>
      <c r="L37">
        <v>136.54560586577301</v>
      </c>
      <c r="M37">
        <v>35.368233350128698</v>
      </c>
      <c r="N37">
        <v>95.119992469869104</v>
      </c>
      <c r="O37">
        <v>72.628125590210999</v>
      </c>
      <c r="P37">
        <v>132108.38584390699</v>
      </c>
      <c r="Q37">
        <v>148709.67415385699</v>
      </c>
      <c r="R37">
        <v>126.303308009018</v>
      </c>
      <c r="S37">
        <v>685.10502308970399</v>
      </c>
      <c r="T37">
        <v>0.70989997897268697</v>
      </c>
      <c r="U37">
        <v>0.28931766184236501</v>
      </c>
      <c r="V37" s="1">
        <v>0</v>
      </c>
      <c r="W37">
        <v>5.6633272703077699E-2</v>
      </c>
      <c r="X37">
        <v>0.65404906545455599</v>
      </c>
      <c r="Y37" s="1">
        <v>0</v>
      </c>
      <c r="Z37" s="1">
        <v>0</v>
      </c>
      <c r="AA37">
        <v>3.0884819908674798E-4</v>
      </c>
      <c r="AB37">
        <v>8.2210282573053593E-3</v>
      </c>
      <c r="AC37">
        <v>2.2874660215566399E-3</v>
      </c>
      <c r="AD37" s="1">
        <v>0</v>
      </c>
      <c r="AE37" s="1">
        <v>0</v>
      </c>
      <c r="AF37" s="3">
        <v>6.4717154523986102E-3</v>
      </c>
      <c r="AG37">
        <v>4.2249510306581004E-3</v>
      </c>
      <c r="AH37">
        <v>7.6211611268653598</v>
      </c>
      <c r="AI37">
        <v>0.25326035704392202</v>
      </c>
      <c r="AJ37">
        <v>3405.6991030928002</v>
      </c>
      <c r="AK37" t="s">
        <v>103</v>
      </c>
      <c r="AL37" t="s">
        <v>104</v>
      </c>
      <c r="AM37" s="4">
        <v>16970907462.280001</v>
      </c>
      <c r="AN37">
        <v>128462</v>
      </c>
      <c r="AO37">
        <f t="shared" ref="AO37:AO41" si="23">SUM(AF37*AO26,AA37)</f>
        <v>3.1070891445076466E-4</v>
      </c>
      <c r="AP37">
        <f t="shared" si="11"/>
        <v>0.37221419259360067</v>
      </c>
      <c r="AQ37">
        <f t="shared" si="12"/>
        <v>8.5298764563921069E-3</v>
      </c>
      <c r="AR37">
        <f t="shared" ref="AR37" si="24">100*(1-(1-AQ37)^12)</f>
        <v>9.7690389311420933</v>
      </c>
    </row>
    <row r="38" spans="1:46" x14ac:dyDescent="0.25">
      <c r="A38" t="s">
        <v>37</v>
      </c>
      <c r="B38">
        <v>15.805199542441899</v>
      </c>
      <c r="C38">
        <v>1.4650674796737E-2</v>
      </c>
      <c r="D38">
        <v>16.231125177751601</v>
      </c>
      <c r="E38">
        <v>31.168981263121101</v>
      </c>
      <c r="F38" s="1">
        <v>0</v>
      </c>
      <c r="G38" s="1">
        <v>0</v>
      </c>
      <c r="H38">
        <v>4.5407674551102799</v>
      </c>
      <c r="I38">
        <v>129.483725708891</v>
      </c>
      <c r="J38">
        <v>128.765257007759</v>
      </c>
      <c r="K38">
        <v>94.112588898635096</v>
      </c>
      <c r="L38">
        <v>161.20234755587899</v>
      </c>
      <c r="M38">
        <v>36.654490820263298</v>
      </c>
      <c r="N38">
        <v>94.968321590136</v>
      </c>
      <c r="O38">
        <v>71.783565730670404</v>
      </c>
      <c r="P38">
        <v>125741.15624894301</v>
      </c>
      <c r="Q38">
        <v>141964.184117953</v>
      </c>
      <c r="R38">
        <v>130.43860356539</v>
      </c>
      <c r="S38">
        <v>692.30130680458603</v>
      </c>
      <c r="T38">
        <v>0.72141810106045801</v>
      </c>
      <c r="U38">
        <v>0.265809252834728</v>
      </c>
      <c r="V38" s="1">
        <v>0</v>
      </c>
      <c r="W38">
        <v>4.4986624169096101E-2</v>
      </c>
      <c r="X38">
        <v>0.68920412299617395</v>
      </c>
      <c r="Y38" s="1">
        <v>0</v>
      </c>
      <c r="Z38" s="1">
        <v>0</v>
      </c>
      <c r="AA38">
        <v>3.1697740461381503E-4</v>
      </c>
      <c r="AB38">
        <v>8.2527583453222801E-3</v>
      </c>
      <c r="AC38">
        <v>1.81491564534661E-3</v>
      </c>
      <c r="AD38" s="1">
        <v>0</v>
      </c>
      <c r="AE38" s="1">
        <v>0</v>
      </c>
      <c r="AF38" s="3">
        <v>6.8113484568443298E-3</v>
      </c>
      <c r="AG38">
        <v>4.2660363631189203E-3</v>
      </c>
      <c r="AH38">
        <v>7.5832207296239798</v>
      </c>
      <c r="AI38">
        <v>0.25179423614697199</v>
      </c>
      <c r="AJ38">
        <v>4133.9298651154104</v>
      </c>
      <c r="AK38" t="s">
        <v>105</v>
      </c>
      <c r="AL38" t="s">
        <v>106</v>
      </c>
      <c r="AM38" s="4">
        <v>11010147123.469999</v>
      </c>
      <c r="AN38">
        <v>87562</v>
      </c>
      <c r="AO38">
        <f t="shared" si="23"/>
        <v>3.1894665176002867E-4</v>
      </c>
      <c r="AP38">
        <f t="shared" si="11"/>
        <v>0.38206529742051965</v>
      </c>
      <c r="AQ38">
        <f t="shared" si="12"/>
        <v>8.5697357499360943E-3</v>
      </c>
      <c r="AR38">
        <f t="shared" ref="AR38" si="25">100*(1-(1-AQ38)^12)</f>
        <v>9.8125591197494302</v>
      </c>
    </row>
    <row r="39" spans="1:46" x14ac:dyDescent="0.25">
      <c r="A39" t="s">
        <v>37</v>
      </c>
      <c r="B39">
        <v>14.693652359086199</v>
      </c>
      <c r="C39">
        <v>1.3166096917975E-2</v>
      </c>
      <c r="D39">
        <v>14.7039858433901</v>
      </c>
      <c r="E39">
        <v>45.710476151062899</v>
      </c>
      <c r="F39" s="1">
        <v>0</v>
      </c>
      <c r="G39" s="1">
        <v>0</v>
      </c>
      <c r="H39">
        <v>4.6949313118882801</v>
      </c>
      <c r="I39">
        <v>151.16281068582799</v>
      </c>
      <c r="J39">
        <v>150.665879888034</v>
      </c>
      <c r="K39">
        <v>107.60769285082</v>
      </c>
      <c r="L39">
        <v>185.35466645080601</v>
      </c>
      <c r="M39">
        <v>36.903993082303103</v>
      </c>
      <c r="N39">
        <v>94.809822884617105</v>
      </c>
      <c r="O39">
        <v>71.481901685820006</v>
      </c>
      <c r="P39">
        <v>116556.911375105</v>
      </c>
      <c r="Q39">
        <v>131195.224929185</v>
      </c>
      <c r="R39">
        <v>130.451627534186</v>
      </c>
      <c r="S39">
        <v>707.52867493646295</v>
      </c>
      <c r="T39">
        <v>0.76249360832762703</v>
      </c>
      <c r="U39">
        <v>0.21566080987832401</v>
      </c>
      <c r="V39" s="1">
        <v>0</v>
      </c>
      <c r="W39">
        <v>3.7080056867962001E-2</v>
      </c>
      <c r="X39">
        <v>0.74725913325371296</v>
      </c>
      <c r="Y39" s="1">
        <v>0</v>
      </c>
      <c r="Z39" s="1">
        <v>0</v>
      </c>
      <c r="AA39">
        <v>3.31599985043944E-4</v>
      </c>
      <c r="AB39">
        <v>8.0029914507267503E-3</v>
      </c>
      <c r="AC39">
        <v>1.2407388779117599E-3</v>
      </c>
      <c r="AD39" s="1">
        <v>0</v>
      </c>
      <c r="AE39" s="1">
        <v>0</v>
      </c>
      <c r="AF39" s="3">
        <v>6.7979313758381897E-3</v>
      </c>
      <c r="AG39">
        <v>3.59076547917368E-3</v>
      </c>
      <c r="AH39">
        <v>7.5466046415367201</v>
      </c>
      <c r="AI39">
        <v>0.25079191892031999</v>
      </c>
      <c r="AJ39">
        <v>4804.9984536749298</v>
      </c>
      <c r="AK39" t="s">
        <v>107</v>
      </c>
      <c r="AL39" t="s">
        <v>108</v>
      </c>
      <c r="AM39" s="4">
        <v>4291508919.9200001</v>
      </c>
      <c r="AN39">
        <v>36819</v>
      </c>
      <c r="AO39">
        <f t="shared" si="23"/>
        <v>3.3358686422907532E-4</v>
      </c>
      <c r="AP39">
        <f t="shared" si="11"/>
        <v>0.39957060384427923</v>
      </c>
      <c r="AQ39">
        <f t="shared" si="12"/>
        <v>8.3345914357706944E-3</v>
      </c>
      <c r="AR39">
        <f t="shared" ref="AR39" si="26">100*(1-(1-AQ39)^12)</f>
        <v>9.555539531584845</v>
      </c>
    </row>
    <row r="40" spans="1:46" x14ac:dyDescent="0.25">
      <c r="A40" t="s">
        <v>37</v>
      </c>
      <c r="B40">
        <v>14.9850163199922</v>
      </c>
      <c r="C40">
        <v>1.2430529002431899E-2</v>
      </c>
      <c r="D40">
        <v>13.9379132839866</v>
      </c>
      <c r="E40">
        <v>59.259370889438003</v>
      </c>
      <c r="F40" s="1">
        <v>0</v>
      </c>
      <c r="G40" s="1">
        <v>0</v>
      </c>
      <c r="H40">
        <v>4.8537917012108496</v>
      </c>
      <c r="I40">
        <v>174.66713988458099</v>
      </c>
      <c r="J40">
        <v>174.349551871047</v>
      </c>
      <c r="K40">
        <v>126.826386001431</v>
      </c>
      <c r="L40">
        <v>210.48277462743701</v>
      </c>
      <c r="M40">
        <v>37.861359832625297</v>
      </c>
      <c r="N40">
        <v>94.690046995723407</v>
      </c>
      <c r="O40">
        <v>70.908489075305894</v>
      </c>
      <c r="P40">
        <v>111217.03742153601</v>
      </c>
      <c r="Q40">
        <v>124592.722275351</v>
      </c>
      <c r="R40">
        <v>133.69529197623899</v>
      </c>
      <c r="S40">
        <v>711.22096364395702</v>
      </c>
      <c r="T40">
        <v>0.78047293050531796</v>
      </c>
      <c r="U40">
        <v>0.18013482580010001</v>
      </c>
      <c r="V40" s="1">
        <v>0</v>
      </c>
      <c r="W40">
        <v>4.9726302957522603E-2</v>
      </c>
      <c r="X40">
        <v>0.77013887124237601</v>
      </c>
      <c r="Y40" s="1">
        <v>0</v>
      </c>
      <c r="Z40" s="1">
        <v>0</v>
      </c>
      <c r="AA40">
        <v>3.3720994036281799E-4</v>
      </c>
      <c r="AB40">
        <v>8.0516906372476594E-3</v>
      </c>
      <c r="AC40">
        <v>9.2556994622330999E-4</v>
      </c>
      <c r="AD40" s="1">
        <v>0</v>
      </c>
      <c r="AE40" s="1">
        <v>0</v>
      </c>
      <c r="AF40" s="3">
        <v>7.0816148190360603E-3</v>
      </c>
      <c r="AG40">
        <v>3.1159951241245001E-3</v>
      </c>
      <c r="AH40">
        <v>7.5925882017884101</v>
      </c>
      <c r="AI40">
        <v>0.26911401508020499</v>
      </c>
      <c r="AJ40">
        <v>5653.1439329617497</v>
      </c>
      <c r="AK40" t="s">
        <v>109</v>
      </c>
      <c r="AL40" t="s">
        <v>110</v>
      </c>
      <c r="AM40" s="4">
        <v>1644232681.24</v>
      </c>
      <c r="AN40">
        <v>14784</v>
      </c>
      <c r="AO40">
        <f t="shared" si="23"/>
        <v>3.3930606115068396E-4</v>
      </c>
      <c r="AP40">
        <f t="shared" si="11"/>
        <v>0.40640828334879142</v>
      </c>
      <c r="AQ40">
        <f t="shared" si="12"/>
        <v>8.388900577610478E-3</v>
      </c>
      <c r="AR40">
        <f t="shared" ref="AR40" si="27">100*(1-(1-AQ40)^12)</f>
        <v>9.6149605628043648</v>
      </c>
    </row>
    <row r="41" spans="1:46" x14ac:dyDescent="0.25">
      <c r="A41" t="s">
        <v>37</v>
      </c>
      <c r="B41">
        <v>16.841477154098701</v>
      </c>
      <c r="C41">
        <v>1.2057764766022799E-2</v>
      </c>
      <c r="D41">
        <v>13.5472869672413</v>
      </c>
      <c r="E41">
        <v>82.764912805836602</v>
      </c>
      <c r="F41" s="1">
        <v>0</v>
      </c>
      <c r="G41" s="1">
        <v>0</v>
      </c>
      <c r="H41">
        <v>5.0796437304748396</v>
      </c>
      <c r="I41">
        <v>195.85691253593001</v>
      </c>
      <c r="J41">
        <v>195.36251608586599</v>
      </c>
      <c r="K41">
        <v>147.74892580133101</v>
      </c>
      <c r="L41">
        <v>233.56106827052199</v>
      </c>
      <c r="M41">
        <v>37.8029447448422</v>
      </c>
      <c r="N41">
        <v>94.443136978552204</v>
      </c>
      <c r="O41">
        <v>70.780903042953</v>
      </c>
      <c r="P41">
        <v>105415.530087288</v>
      </c>
      <c r="Q41">
        <v>118641.407870098</v>
      </c>
      <c r="R41">
        <v>132.745000713373</v>
      </c>
      <c r="S41">
        <v>711.14010742163202</v>
      </c>
      <c r="T41">
        <v>0.75778358928700096</v>
      </c>
      <c r="U41">
        <v>0.13209709212255799</v>
      </c>
      <c r="V41" s="1">
        <v>0</v>
      </c>
      <c r="W41">
        <v>0.13093781786769701</v>
      </c>
      <c r="X41">
        <v>0.73696509000974297</v>
      </c>
      <c r="Y41" s="1">
        <v>0</v>
      </c>
      <c r="Z41" s="1">
        <v>0</v>
      </c>
      <c r="AA41">
        <v>3.5278359428006902E-4</v>
      </c>
      <c r="AB41">
        <v>7.8863615166647697E-3</v>
      </c>
      <c r="AC41">
        <v>4.5346814289811099E-4</v>
      </c>
      <c r="AD41" s="1">
        <v>0</v>
      </c>
      <c r="AE41" s="1">
        <v>0</v>
      </c>
      <c r="AF41" s="3">
        <v>6.9979336455700102E-3</v>
      </c>
      <c r="AG41">
        <v>3.3651549778696299E-3</v>
      </c>
      <c r="AH41">
        <v>7.5797376021313498</v>
      </c>
      <c r="AI41">
        <v>0.26918151473575702</v>
      </c>
      <c r="AJ41">
        <v>6367.1591769130901</v>
      </c>
      <c r="AK41" t="s">
        <v>111</v>
      </c>
      <c r="AL41" t="s">
        <v>112</v>
      </c>
      <c r="AM41" s="4">
        <v>386453333.30000001</v>
      </c>
      <c r="AN41">
        <v>3666</v>
      </c>
      <c r="AO41">
        <f t="shared" si="23"/>
        <v>3.5488441970249056E-4</v>
      </c>
      <c r="AP41">
        <f t="shared" si="11"/>
        <v>0.42503106267349766</v>
      </c>
      <c r="AQ41">
        <f t="shared" si="12"/>
        <v>8.2391451109448382E-3</v>
      </c>
      <c r="AR41">
        <f t="shared" ref="AR41" si="28">100*(1-(1-AQ41)^12)</f>
        <v>9.4510224730845032</v>
      </c>
    </row>
    <row r="46" spans="1:46" x14ac:dyDescent="0.25">
      <c r="A46" t="s">
        <v>0</v>
      </c>
      <c r="B46" t="s">
        <v>1</v>
      </c>
      <c r="C46" t="s">
        <v>2</v>
      </c>
      <c r="D46" t="s">
        <v>3</v>
      </c>
      <c r="E46" t="s">
        <v>5</v>
      </c>
      <c r="F46" t="s">
        <v>6</v>
      </c>
      <c r="G46" t="s">
        <v>208</v>
      </c>
      <c r="H46" t="s">
        <v>7</v>
      </c>
      <c r="I46" t="s">
        <v>8</v>
      </c>
      <c r="J46" t="s">
        <v>134</v>
      </c>
      <c r="K46" t="s">
        <v>143</v>
      </c>
      <c r="L46" t="s">
        <v>9</v>
      </c>
      <c r="M46" t="s">
        <v>10</v>
      </c>
      <c r="N46" t="s">
        <v>11</v>
      </c>
      <c r="O46" t="s">
        <v>13</v>
      </c>
      <c r="P46" t="s">
        <v>14</v>
      </c>
      <c r="Q46" t="s">
        <v>15</v>
      </c>
      <c r="R46" t="s">
        <v>16</v>
      </c>
      <c r="S46" t="s">
        <v>17</v>
      </c>
      <c r="T46" t="s">
        <v>18</v>
      </c>
      <c r="U46" t="s">
        <v>20</v>
      </c>
      <c r="V46" t="s">
        <v>21</v>
      </c>
      <c r="W46" t="s">
        <v>22</v>
      </c>
      <c r="X46" t="s">
        <v>23</v>
      </c>
      <c r="Y46" t="s">
        <v>24</v>
      </c>
      <c r="Z46" t="s">
        <v>25</v>
      </c>
      <c r="AA46" t="s">
        <v>26</v>
      </c>
      <c r="AB46" t="s">
        <v>27</v>
      </c>
      <c r="AC46" t="s">
        <v>120</v>
      </c>
      <c r="AD46" t="s">
        <v>28</v>
      </c>
      <c r="AE46" t="s">
        <v>29</v>
      </c>
      <c r="AF46" s="3" t="s">
        <v>233</v>
      </c>
      <c r="AG46" t="s">
        <v>30</v>
      </c>
      <c r="AH46" t="s">
        <v>31</v>
      </c>
      <c r="AI46" t="s">
        <v>32</v>
      </c>
      <c r="AJ46" t="s">
        <v>33</v>
      </c>
      <c r="AK46" t="s">
        <v>34</v>
      </c>
      <c r="AL46" t="s">
        <v>74</v>
      </c>
      <c r="AM46" s="4" t="s">
        <v>35</v>
      </c>
      <c r="AN46" t="s">
        <v>36</v>
      </c>
      <c r="AQ46" t="s">
        <v>258</v>
      </c>
      <c r="AS46" t="s">
        <v>259</v>
      </c>
      <c r="AT46" t="s">
        <v>67</v>
      </c>
    </row>
    <row r="47" spans="1:46" x14ac:dyDescent="0.25">
      <c r="A47" t="s">
        <v>37</v>
      </c>
      <c r="B47">
        <v>1.65093300125042</v>
      </c>
      <c r="C47">
        <v>4.7120635328962704E-3</v>
      </c>
      <c r="D47">
        <v>5.51021037610339</v>
      </c>
      <c r="E47">
        <v>-62.111551831474003</v>
      </c>
      <c r="F47" s="1">
        <v>0</v>
      </c>
      <c r="G47" s="1">
        <v>0</v>
      </c>
      <c r="H47">
        <v>3.0286978414407599</v>
      </c>
      <c r="I47">
        <v>-181.40312414620999</v>
      </c>
      <c r="J47">
        <v>-187.79986460157599</v>
      </c>
      <c r="K47">
        <v>-187.26668176250999</v>
      </c>
      <c r="L47">
        <v>-160.541174307944</v>
      </c>
      <c r="M47">
        <v>26.677153821691501</v>
      </c>
      <c r="N47">
        <v>94.487193621962007</v>
      </c>
      <c r="O47">
        <v>78.895645419335594</v>
      </c>
      <c r="P47">
        <v>191162.43119473601</v>
      </c>
      <c r="Q47">
        <v>239271.399984869</v>
      </c>
      <c r="R47">
        <v>83.591747518332497</v>
      </c>
      <c r="S47">
        <v>665.518104457758</v>
      </c>
      <c r="T47">
        <v>0.75180683426186001</v>
      </c>
      <c r="U47">
        <v>0.19472895305224799</v>
      </c>
      <c r="V47" s="1">
        <v>0</v>
      </c>
      <c r="W47">
        <v>0.159865171555404</v>
      </c>
      <c r="X47">
        <v>0.64540587539234595</v>
      </c>
      <c r="Y47" s="1">
        <v>0</v>
      </c>
      <c r="Z47" s="1">
        <v>0</v>
      </c>
      <c r="AA47">
        <v>2.86504649027861E-4</v>
      </c>
      <c r="AB47">
        <v>4.7136985694009401E-3</v>
      </c>
      <c r="AC47">
        <v>3.71747536935207E-6</v>
      </c>
      <c r="AD47" s="1">
        <v>0</v>
      </c>
      <c r="AE47" s="1">
        <v>0</v>
      </c>
      <c r="AF47" s="3">
        <v>1.0754900273903E-4</v>
      </c>
      <c r="AG47" s="1">
        <v>0</v>
      </c>
      <c r="AH47">
        <v>6.1769233657667098</v>
      </c>
      <c r="AI47">
        <v>0.14256421473415201</v>
      </c>
      <c r="AJ47">
        <v>2.1125895244633499</v>
      </c>
      <c r="AK47" t="s">
        <v>79</v>
      </c>
      <c r="AL47" t="s">
        <v>80</v>
      </c>
      <c r="AM47" s="4">
        <v>363208619.26999998</v>
      </c>
      <c r="AN47">
        <v>1900</v>
      </c>
      <c r="AO47" s="1">
        <f>SUM(AF47,AA47)</f>
        <v>3.94053651766891E-4</v>
      </c>
      <c r="AP47">
        <f>100*(1-(1-AO47)^12)</f>
        <v>0.47184089041185651</v>
      </c>
      <c r="AQ47">
        <f>1-(1-B47/100)^(1/12)-AO47</f>
        <v>9.9224519186261661E-4</v>
      </c>
      <c r="AR47">
        <f>100*(1-(1-AQ47)^12)</f>
        <v>1.1842176410332139</v>
      </c>
      <c r="AS47">
        <f>100*(1-(1-AB47)^12)</f>
        <v>5.5120730675372815</v>
      </c>
      <c r="AT47" s="15">
        <f>AR47/AS47</f>
        <v>0.21484070086217236</v>
      </c>
    </row>
    <row r="48" spans="1:46" x14ac:dyDescent="0.25">
      <c r="A48" t="s">
        <v>37</v>
      </c>
      <c r="B48">
        <v>7.0097390464709797</v>
      </c>
      <c r="C48">
        <v>5.0098673234192596E-3</v>
      </c>
      <c r="D48">
        <v>5.8489242814465996</v>
      </c>
      <c r="E48">
        <v>-41.443844478769201</v>
      </c>
      <c r="F48" s="1">
        <v>0</v>
      </c>
      <c r="G48" s="1">
        <v>0</v>
      </c>
      <c r="H48">
        <v>3.26811388644987</v>
      </c>
      <c r="I48">
        <v>-158.59280012675401</v>
      </c>
      <c r="J48">
        <v>-167.77331483047899</v>
      </c>
      <c r="K48">
        <v>-162.74480310891801</v>
      </c>
      <c r="L48">
        <v>-138.03129371502001</v>
      </c>
      <c r="M48">
        <v>27.524058715921001</v>
      </c>
      <c r="N48">
        <v>95.4237742912605</v>
      </c>
      <c r="O48">
        <v>79.113617903168802</v>
      </c>
      <c r="P48">
        <v>194093.387554746</v>
      </c>
      <c r="Q48">
        <v>237116.711698317</v>
      </c>
      <c r="R48">
        <v>84.471195468506195</v>
      </c>
      <c r="S48">
        <v>661.59479861690704</v>
      </c>
      <c r="T48">
        <v>0.70393976665736302</v>
      </c>
      <c r="U48">
        <v>0.24359315190311701</v>
      </c>
      <c r="V48" s="1">
        <v>0</v>
      </c>
      <c r="W48">
        <v>0.23359983662299499</v>
      </c>
      <c r="X48">
        <v>0.52280701147388597</v>
      </c>
      <c r="Y48" s="1">
        <v>0</v>
      </c>
      <c r="Z48" s="1">
        <v>0</v>
      </c>
      <c r="AA48">
        <v>2.8613114412901598E-4</v>
      </c>
      <c r="AB48">
        <v>5.1675144252869096E-3</v>
      </c>
      <c r="AC48">
        <v>4.5262192573885499E-6</v>
      </c>
      <c r="AD48" s="1">
        <v>0</v>
      </c>
      <c r="AE48" s="1">
        <v>2.86070477444589E-8</v>
      </c>
      <c r="AF48" s="3">
        <v>3.7516056784711301E-4</v>
      </c>
      <c r="AG48" s="1">
        <v>0</v>
      </c>
      <c r="AH48">
        <v>6.3147659378228997</v>
      </c>
      <c r="AI48">
        <v>0.15071061187798299</v>
      </c>
      <c r="AJ48">
        <v>7.9153002760211599</v>
      </c>
      <c r="AK48" t="s">
        <v>81</v>
      </c>
      <c r="AL48" t="s">
        <v>82</v>
      </c>
      <c r="AM48" s="4">
        <v>5973806282.1599998</v>
      </c>
      <c r="AN48">
        <v>30778</v>
      </c>
      <c r="AO48">
        <f t="shared" ref="AO48:AO64" si="29">SUM(AF48,AA48)</f>
        <v>6.6129171197612893E-4</v>
      </c>
      <c r="AP48">
        <f t="shared" ref="AP48:AP64" si="30">100*(1-(1-AO48)^12)</f>
        <v>0.79067018262916067</v>
      </c>
      <c r="AQ48">
        <f t="shared" ref="AQ48:AQ63" si="31">1-(1-B48/100)^(1/12)-AO48</f>
        <v>5.3766908984323146E-3</v>
      </c>
      <c r="AR48">
        <f t="shared" ref="AR48:AR64" si="32">100*(1-(1-AQ48)^12)</f>
        <v>6.2646094921632756</v>
      </c>
      <c r="AS48">
        <f t="shared" ref="AS48:AS64" si="33">100*(1-(1-AB48)^12)</f>
        <v>6.0277769110554154</v>
      </c>
      <c r="AT48" s="15">
        <f t="shared" ref="AT48:AT64" si="34">AR48/AS48</f>
        <v>1.0392902034369405</v>
      </c>
    </row>
    <row r="49" spans="1:46" x14ac:dyDescent="0.25">
      <c r="A49" t="s">
        <v>37</v>
      </c>
      <c r="B49">
        <v>7.5800022072314102</v>
      </c>
      <c r="C49">
        <v>5.7991674601967297E-3</v>
      </c>
      <c r="D49">
        <v>6.7412758342012102</v>
      </c>
      <c r="E49">
        <v>-35.454499197801503</v>
      </c>
      <c r="F49" s="1">
        <v>0</v>
      </c>
      <c r="G49" s="1">
        <v>0</v>
      </c>
      <c r="H49">
        <v>3.3875370773625102</v>
      </c>
      <c r="I49">
        <v>-133.01598278629501</v>
      </c>
      <c r="J49">
        <v>-140.93715167068299</v>
      </c>
      <c r="K49">
        <v>-142.174867851345</v>
      </c>
      <c r="L49">
        <v>-112.02447733944</v>
      </c>
      <c r="M49">
        <v>28.455199419962799</v>
      </c>
      <c r="N49">
        <v>95.375514344630403</v>
      </c>
      <c r="O49">
        <v>78.527648676628402</v>
      </c>
      <c r="P49">
        <v>190097.93769240699</v>
      </c>
      <c r="Q49">
        <v>236713.35898006201</v>
      </c>
      <c r="R49">
        <v>84.539799643692604</v>
      </c>
      <c r="S49">
        <v>665.55380755407305</v>
      </c>
      <c r="T49">
        <v>0.70325236931713198</v>
      </c>
      <c r="U49">
        <v>0.273054849517677</v>
      </c>
      <c r="V49" s="1">
        <v>0</v>
      </c>
      <c r="W49">
        <v>0.20809533466750599</v>
      </c>
      <c r="X49">
        <v>0.51884981581481604</v>
      </c>
      <c r="Y49" s="1">
        <v>0</v>
      </c>
      <c r="Z49" s="1">
        <v>0</v>
      </c>
      <c r="AA49">
        <v>2.8739623207173101E-4</v>
      </c>
      <c r="AB49">
        <v>5.9171484652351799E-3</v>
      </c>
      <c r="AC49">
        <v>2.03966756424077E-4</v>
      </c>
      <c r="AD49" s="1">
        <v>0</v>
      </c>
      <c r="AE49" s="1">
        <v>9.0505549675747197E-7</v>
      </c>
      <c r="AF49" s="3">
        <v>7.2147208068245997E-4</v>
      </c>
      <c r="AG49" s="1">
        <v>5.4976669167501798E-8</v>
      </c>
      <c r="AH49">
        <v>6.3880443576499299</v>
      </c>
      <c r="AI49">
        <v>0.15799768232778699</v>
      </c>
      <c r="AJ49">
        <v>17.558192813600101</v>
      </c>
      <c r="AK49" t="s">
        <v>83</v>
      </c>
      <c r="AL49" t="s">
        <v>84</v>
      </c>
      <c r="AM49" s="4">
        <v>19001619557.919998</v>
      </c>
      <c r="AN49">
        <v>99957</v>
      </c>
      <c r="AO49">
        <f t="shared" si="29"/>
        <v>1.008868312754191E-3</v>
      </c>
      <c r="AP49">
        <f t="shared" si="30"/>
        <v>1.2039469338245512</v>
      </c>
      <c r="AQ49">
        <f t="shared" si="31"/>
        <v>5.5385039946223734E-3</v>
      </c>
      <c r="AR49">
        <f t="shared" si="32"/>
        <v>6.4474411140187922</v>
      </c>
      <c r="AS49">
        <f t="shared" si="33"/>
        <v>6.87399243470791</v>
      </c>
      <c r="AT49" s="16">
        <f t="shared" si="34"/>
        <v>0.93794707737305749</v>
      </c>
    </row>
    <row r="50" spans="1:46" x14ac:dyDescent="0.25">
      <c r="A50" t="s">
        <v>37</v>
      </c>
      <c r="B50">
        <v>8.1303006520147498</v>
      </c>
      <c r="C50">
        <v>6.9449132653494599E-3</v>
      </c>
      <c r="D50">
        <v>8.0228212694458296</v>
      </c>
      <c r="E50">
        <v>-26.4081307137916</v>
      </c>
      <c r="F50" s="1">
        <v>0</v>
      </c>
      <c r="G50" s="1">
        <v>0</v>
      </c>
      <c r="H50">
        <v>3.5404342503289898</v>
      </c>
      <c r="I50">
        <v>-108.523868630405</v>
      </c>
      <c r="J50">
        <v>-114.500036931862</v>
      </c>
      <c r="K50">
        <v>-123.944063033326</v>
      </c>
      <c r="L50">
        <v>-86.835216417753202</v>
      </c>
      <c r="M50">
        <v>30.141095321656699</v>
      </c>
      <c r="N50">
        <v>95.3435919066671</v>
      </c>
      <c r="O50">
        <v>77.648234631820102</v>
      </c>
      <c r="P50">
        <v>183970.22087635199</v>
      </c>
      <c r="Q50">
        <v>232223.472223599</v>
      </c>
      <c r="R50">
        <v>84.784761290210596</v>
      </c>
      <c r="S50">
        <v>670.53426389280696</v>
      </c>
      <c r="T50">
        <v>0.71150851158922801</v>
      </c>
      <c r="U50">
        <v>0.29690312015671</v>
      </c>
      <c r="V50" s="1">
        <v>0</v>
      </c>
      <c r="W50">
        <v>0.18464318947575001</v>
      </c>
      <c r="X50">
        <v>0.51845369036753897</v>
      </c>
      <c r="Y50" s="1">
        <v>0</v>
      </c>
      <c r="Z50" s="1">
        <v>0</v>
      </c>
      <c r="AA50">
        <v>2.89355562330183E-4</v>
      </c>
      <c r="AB50">
        <v>6.5272961031424097E-3</v>
      </c>
      <c r="AC50">
        <v>4.9448378637791503E-4</v>
      </c>
      <c r="AD50" s="1">
        <v>0</v>
      </c>
      <c r="AE50">
        <v>2.7585440085218899E-6</v>
      </c>
      <c r="AF50" s="3">
        <v>1.2070243925229899E-3</v>
      </c>
      <c r="AG50" s="1">
        <v>5.0642780687076099E-7</v>
      </c>
      <c r="AH50">
        <v>6.4098097679838704</v>
      </c>
      <c r="AI50">
        <v>0.16874126235572001</v>
      </c>
      <c r="AJ50">
        <v>62.210915453024498</v>
      </c>
      <c r="AK50" t="s">
        <v>85</v>
      </c>
      <c r="AL50" t="s">
        <v>86</v>
      </c>
      <c r="AM50" s="4">
        <v>43427642399.629997</v>
      </c>
      <c r="AN50">
        <v>236058</v>
      </c>
      <c r="AO50">
        <f t="shared" si="29"/>
        <v>1.496379954853173E-3</v>
      </c>
      <c r="AP50">
        <f t="shared" si="30"/>
        <v>1.780951002355935</v>
      </c>
      <c r="AQ50">
        <f t="shared" si="31"/>
        <v>5.5452875235924171E-3</v>
      </c>
      <c r="AR50">
        <f t="shared" si="32"/>
        <v>6.4550986374620978</v>
      </c>
      <c r="AS50">
        <f t="shared" si="33"/>
        <v>7.5575876629669692</v>
      </c>
      <c r="AT50" s="16">
        <f t="shared" si="34"/>
        <v>0.85412156965016872</v>
      </c>
    </row>
    <row r="51" spans="1:46" x14ac:dyDescent="0.25">
      <c r="A51" t="s">
        <v>37</v>
      </c>
      <c r="B51">
        <v>9.7397544628035408</v>
      </c>
      <c r="C51">
        <v>7.9829111420620207E-3</v>
      </c>
      <c r="D51">
        <v>9.1698895159583405</v>
      </c>
      <c r="E51">
        <v>-19.151618920690701</v>
      </c>
      <c r="F51" s="1">
        <v>0</v>
      </c>
      <c r="G51" s="1">
        <v>0</v>
      </c>
      <c r="H51">
        <v>3.6811978696241798</v>
      </c>
      <c r="I51">
        <v>-84.325587760920598</v>
      </c>
      <c r="J51">
        <v>-90.062689755413402</v>
      </c>
      <c r="K51">
        <v>-103.412230875163</v>
      </c>
      <c r="L51">
        <v>-61.8263913365452</v>
      </c>
      <c r="M51">
        <v>31.3609403676878</v>
      </c>
      <c r="N51">
        <v>95.261032465693006</v>
      </c>
      <c r="O51">
        <v>76.9716101397253</v>
      </c>
      <c r="P51">
        <v>177334.79974719</v>
      </c>
      <c r="Q51">
        <v>225249.483306754</v>
      </c>
      <c r="R51">
        <v>84.977817001607903</v>
      </c>
      <c r="S51">
        <v>673.978998949436</v>
      </c>
      <c r="T51">
        <v>0.71115671144502801</v>
      </c>
      <c r="U51">
        <v>0.30997627607534201</v>
      </c>
      <c r="V51" s="1">
        <v>0</v>
      </c>
      <c r="W51">
        <v>0.16550873244216499</v>
      </c>
      <c r="X51">
        <v>0.52451499148249103</v>
      </c>
      <c r="Y51" s="1">
        <v>0</v>
      </c>
      <c r="Z51" s="1">
        <v>0</v>
      </c>
      <c r="AA51">
        <v>2.9132651375208299E-4</v>
      </c>
      <c r="AB51">
        <v>7.1651052806754696E-3</v>
      </c>
      <c r="AC51">
        <v>5.8820361837385801E-4</v>
      </c>
      <c r="AD51" s="1">
        <v>0</v>
      </c>
      <c r="AE51">
        <v>6.8419149932468798E-6</v>
      </c>
      <c r="AF51" s="3">
        <v>1.7594347380064999E-3</v>
      </c>
      <c r="AG51">
        <v>2.3970277312897801E-6</v>
      </c>
      <c r="AH51">
        <v>6.4194869702369202</v>
      </c>
      <c r="AI51">
        <v>0.17673583253376399</v>
      </c>
      <c r="AJ51">
        <v>146.35242094137001</v>
      </c>
      <c r="AK51" t="s">
        <v>87</v>
      </c>
      <c r="AL51" t="s">
        <v>88</v>
      </c>
      <c r="AM51" s="4">
        <v>80569406243.139999</v>
      </c>
      <c r="AN51">
        <v>454335</v>
      </c>
      <c r="AO51">
        <f t="shared" si="29"/>
        <v>2.0507612517585831E-3</v>
      </c>
      <c r="AP51">
        <f t="shared" si="30"/>
        <v>2.433345270132925</v>
      </c>
      <c r="AQ51">
        <f t="shared" si="31"/>
        <v>6.4523040478134275E-3</v>
      </c>
      <c r="AR51">
        <f t="shared" si="32"/>
        <v>7.4738169626900719</v>
      </c>
      <c r="AS51">
        <f t="shared" si="33"/>
        <v>8.267254355807129</v>
      </c>
      <c r="AT51" s="16">
        <f t="shared" si="34"/>
        <v>0.90402649308113681</v>
      </c>
    </row>
    <row r="52" spans="1:46" x14ac:dyDescent="0.25">
      <c r="A52" t="s">
        <v>37</v>
      </c>
      <c r="B52">
        <v>10.524398676560599</v>
      </c>
      <c r="C52">
        <v>8.8341141906181607E-3</v>
      </c>
      <c r="D52">
        <v>10.100732801790301</v>
      </c>
      <c r="E52">
        <v>-14.4540329680969</v>
      </c>
      <c r="F52" s="1">
        <v>0</v>
      </c>
      <c r="G52" s="1">
        <v>0</v>
      </c>
      <c r="H52">
        <v>3.7726219664634799</v>
      </c>
      <c r="I52">
        <v>-61.138794651249498</v>
      </c>
      <c r="J52">
        <v>-66.210289135069402</v>
      </c>
      <c r="K52">
        <v>-86.6283324933827</v>
      </c>
      <c r="L52">
        <v>-37.558762159888602</v>
      </c>
      <c r="M52">
        <v>32.288208801057401</v>
      </c>
      <c r="N52">
        <v>95.145918566929197</v>
      </c>
      <c r="O52">
        <v>76.375422729865406</v>
      </c>
      <c r="P52">
        <v>169199.7509327</v>
      </c>
      <c r="Q52">
        <v>215656.44029706399</v>
      </c>
      <c r="R52">
        <v>85.402457068096595</v>
      </c>
      <c r="S52">
        <v>682.42819658189796</v>
      </c>
      <c r="T52">
        <v>0.70702528804696896</v>
      </c>
      <c r="U52">
        <v>0.31503113858482701</v>
      </c>
      <c r="V52" s="1">
        <v>0</v>
      </c>
      <c r="W52">
        <v>0.14368547002194301</v>
      </c>
      <c r="X52">
        <v>0.54128339139322801</v>
      </c>
      <c r="Y52" s="1">
        <v>0</v>
      </c>
      <c r="Z52" s="1">
        <v>0</v>
      </c>
      <c r="AA52">
        <v>2.9346018255657299E-4</v>
      </c>
      <c r="AB52">
        <v>7.4961043996395801E-3</v>
      </c>
      <c r="AC52">
        <v>6.8055976013855905E-4</v>
      </c>
      <c r="AD52" s="1">
        <v>0</v>
      </c>
      <c r="AE52">
        <v>3.80635885573699E-4</v>
      </c>
      <c r="AF52" s="3">
        <v>2.3403652240130699E-3</v>
      </c>
      <c r="AG52">
        <v>2.0671398065187599E-5</v>
      </c>
      <c r="AH52">
        <v>6.4299596311255502</v>
      </c>
      <c r="AI52">
        <v>0.18319051139331599</v>
      </c>
      <c r="AJ52">
        <v>275.62178050329197</v>
      </c>
      <c r="AK52" t="s">
        <v>89</v>
      </c>
      <c r="AL52" t="s">
        <v>90</v>
      </c>
      <c r="AM52" s="4">
        <v>99660345296.869995</v>
      </c>
      <c r="AN52">
        <v>589010</v>
      </c>
      <c r="AO52">
        <f t="shared" si="29"/>
        <v>2.6338254065696428E-3</v>
      </c>
      <c r="AP52">
        <f t="shared" si="30"/>
        <v>3.1152056371639536</v>
      </c>
      <c r="AQ52">
        <f t="shared" si="31"/>
        <v>6.5903855178356422E-3</v>
      </c>
      <c r="AR52">
        <f t="shared" si="32"/>
        <v>7.628008534266117</v>
      </c>
      <c r="AS52">
        <f t="shared" si="33"/>
        <v>8.633573201282962</v>
      </c>
      <c r="AT52" s="16">
        <f t="shared" si="34"/>
        <v>0.88352856417926517</v>
      </c>
    </row>
    <row r="53" spans="1:46" x14ac:dyDescent="0.25">
      <c r="A53" t="s">
        <v>37</v>
      </c>
      <c r="B53">
        <v>11.039642516583299</v>
      </c>
      <c r="C53">
        <v>9.5704808101552893E-3</v>
      </c>
      <c r="D53">
        <v>10.8989320935039</v>
      </c>
      <c r="E53">
        <v>-7.9426877787970698</v>
      </c>
      <c r="F53" s="1">
        <v>0</v>
      </c>
      <c r="G53" s="1">
        <v>0</v>
      </c>
      <c r="H53">
        <v>3.8687237242882002</v>
      </c>
      <c r="I53">
        <v>-37.6852798122666</v>
      </c>
      <c r="J53">
        <v>-43.315007025696801</v>
      </c>
      <c r="K53">
        <v>-67.620658213113998</v>
      </c>
      <c r="L53">
        <v>-12.727421737461301</v>
      </c>
      <c r="M53">
        <v>32.272360778713598</v>
      </c>
      <c r="N53">
        <v>95.0266943555186</v>
      </c>
      <c r="O53">
        <v>76.355072810571201</v>
      </c>
      <c r="P53">
        <v>159831.57758175099</v>
      </c>
      <c r="Q53">
        <v>203580.83267623399</v>
      </c>
      <c r="R53">
        <v>86.053160659989203</v>
      </c>
      <c r="S53">
        <v>690.728822504856</v>
      </c>
      <c r="T53">
        <v>0.70502174616313595</v>
      </c>
      <c r="U53">
        <v>0.31972122608412301</v>
      </c>
      <c r="V53" s="1">
        <v>0</v>
      </c>
      <c r="W53">
        <v>0.126931337429599</v>
      </c>
      <c r="X53">
        <v>0.55334743648627605</v>
      </c>
      <c r="Y53" s="1">
        <v>0</v>
      </c>
      <c r="Z53" s="1">
        <v>0</v>
      </c>
      <c r="AA53">
        <v>2.9474336656195899E-4</v>
      </c>
      <c r="AB53">
        <v>7.4218357743189101E-3</v>
      </c>
      <c r="AC53">
        <v>8.6354055294152003E-4</v>
      </c>
      <c r="AD53" s="1">
        <v>0</v>
      </c>
      <c r="AE53">
        <v>8.35744357932579E-4</v>
      </c>
      <c r="AF53" s="3">
        <v>2.77405984707593E-3</v>
      </c>
      <c r="AG53">
        <v>1.54631536551454E-4</v>
      </c>
      <c r="AH53">
        <v>6.4057283672544303</v>
      </c>
      <c r="AI53">
        <v>0.18279378212017799</v>
      </c>
      <c r="AJ53">
        <v>487.197910651933</v>
      </c>
      <c r="AK53" t="s">
        <v>91</v>
      </c>
      <c r="AL53" t="s">
        <v>92</v>
      </c>
      <c r="AM53" s="4">
        <v>101806481488.05</v>
      </c>
      <c r="AN53">
        <v>636961</v>
      </c>
      <c r="AO53">
        <f t="shared" si="29"/>
        <v>3.0688032136378888E-3</v>
      </c>
      <c r="AP53">
        <f t="shared" si="30"/>
        <v>3.6210394503748411</v>
      </c>
      <c r="AQ53">
        <f t="shared" si="31"/>
        <v>6.6321144277641294E-3</v>
      </c>
      <c r="AR53">
        <f t="shared" si="32"/>
        <v>7.6745596292016049</v>
      </c>
      <c r="AS53">
        <f t="shared" si="33"/>
        <v>8.5514965178313815</v>
      </c>
      <c r="AT53" s="16">
        <f t="shared" si="34"/>
        <v>0.89745223110350236</v>
      </c>
    </row>
    <row r="54" spans="1:46" x14ac:dyDescent="0.25">
      <c r="A54" t="s">
        <v>37</v>
      </c>
      <c r="B54">
        <v>11.5095970297261</v>
      </c>
      <c r="C54">
        <v>9.9429319371884504E-3</v>
      </c>
      <c r="D54">
        <v>11.3001791216054</v>
      </c>
      <c r="E54">
        <v>-2.7243152708995702</v>
      </c>
      <c r="F54" s="1">
        <v>0</v>
      </c>
      <c r="G54" s="1">
        <v>0</v>
      </c>
      <c r="H54">
        <v>3.93915500530044</v>
      </c>
      <c r="I54">
        <v>-15.0469493043855</v>
      </c>
      <c r="J54">
        <v>-23.791411618340401</v>
      </c>
      <c r="K54">
        <v>-41.840068219888501</v>
      </c>
      <c r="L54">
        <v>11.6569643577281</v>
      </c>
      <c r="M54">
        <v>31.242752966601799</v>
      </c>
      <c r="N54">
        <v>95.0605565416313</v>
      </c>
      <c r="O54">
        <v>77.079976299316002</v>
      </c>
      <c r="P54">
        <v>149314.26516309701</v>
      </c>
      <c r="Q54">
        <v>186525.01768830899</v>
      </c>
      <c r="R54">
        <v>87.474314612496599</v>
      </c>
      <c r="S54">
        <v>690.72016953543402</v>
      </c>
      <c r="T54">
        <v>0.70321207849526701</v>
      </c>
      <c r="U54">
        <v>0.326265308973618</v>
      </c>
      <c r="V54" s="1">
        <v>0</v>
      </c>
      <c r="W54">
        <v>0.116800208969167</v>
      </c>
      <c r="X54">
        <v>0.55693448205721396</v>
      </c>
      <c r="Y54" s="1">
        <v>0</v>
      </c>
      <c r="Z54" s="1">
        <v>0</v>
      </c>
      <c r="AA54">
        <v>2.9430177264593298E-4</v>
      </c>
      <c r="AB54">
        <v>6.9995772055742598E-3</v>
      </c>
      <c r="AC54">
        <v>1.1647656308895599E-3</v>
      </c>
      <c r="AD54" s="1">
        <v>0</v>
      </c>
      <c r="AE54">
        <v>7.5068318960455301E-4</v>
      </c>
      <c r="AF54" s="3">
        <v>2.92258241009004E-3</v>
      </c>
      <c r="AG54">
        <v>7.3362064649807603E-4</v>
      </c>
      <c r="AH54">
        <v>6.3453949437245898</v>
      </c>
      <c r="AI54">
        <v>0.17493755713971701</v>
      </c>
      <c r="AJ54">
        <v>655.50171432866102</v>
      </c>
      <c r="AK54" t="s">
        <v>93</v>
      </c>
      <c r="AL54" t="s">
        <v>94</v>
      </c>
      <c r="AM54" s="4">
        <v>94977460241.860001</v>
      </c>
      <c r="AN54">
        <v>636091</v>
      </c>
      <c r="AO54">
        <f t="shared" si="29"/>
        <v>3.2168841827359728E-3</v>
      </c>
      <c r="AP54">
        <f t="shared" si="30"/>
        <v>3.792689043539843</v>
      </c>
      <c r="AQ54">
        <f t="shared" si="31"/>
        <v>6.9210503839696692E-3</v>
      </c>
      <c r="AR54">
        <f t="shared" si="32"/>
        <v>7.9962954828723625</v>
      </c>
      <c r="AS54">
        <f t="shared" si="33"/>
        <v>8.083558843601379</v>
      </c>
      <c r="AT54" s="15">
        <f t="shared" si="34"/>
        <v>0.98920483385877855</v>
      </c>
    </row>
    <row r="55" spans="1:46" x14ac:dyDescent="0.25">
      <c r="A55" t="s">
        <v>37</v>
      </c>
      <c r="B55">
        <v>12.415206180997499</v>
      </c>
      <c r="C55">
        <v>1.0757142304020801E-2</v>
      </c>
      <c r="D55">
        <v>12.171577928242799</v>
      </c>
      <c r="E55">
        <v>3.1086054765696098</v>
      </c>
      <c r="F55" s="1">
        <v>0</v>
      </c>
      <c r="G55" s="1">
        <v>0</v>
      </c>
      <c r="H55">
        <v>4.0261335887855498</v>
      </c>
      <c r="I55">
        <v>8.1577575331008099</v>
      </c>
      <c r="J55">
        <v>-0.91644824132636105</v>
      </c>
      <c r="K55">
        <v>-17.848954997919499</v>
      </c>
      <c r="L55">
        <v>36.815283930886302</v>
      </c>
      <c r="M55">
        <v>30.818977455960599</v>
      </c>
      <c r="N55">
        <v>95.057683470092201</v>
      </c>
      <c r="O55">
        <v>77.430784627931999</v>
      </c>
      <c r="P55">
        <v>139117.94797352899</v>
      </c>
      <c r="Q55">
        <v>171819.33896240199</v>
      </c>
      <c r="R55">
        <v>92.512755895277607</v>
      </c>
      <c r="S55">
        <v>692.09998555880804</v>
      </c>
      <c r="T55">
        <v>0.70480658687624997</v>
      </c>
      <c r="U55">
        <v>0.332614930842006</v>
      </c>
      <c r="V55" s="1">
        <v>0</v>
      </c>
      <c r="W55">
        <v>0.102478854510078</v>
      </c>
      <c r="X55">
        <v>0.56490621464791402</v>
      </c>
      <c r="Y55" s="1">
        <v>0</v>
      </c>
      <c r="Z55" s="1">
        <v>0</v>
      </c>
      <c r="AA55">
        <v>2.9485597463580198E-4</v>
      </c>
      <c r="AB55">
        <v>6.6356426025371996E-3</v>
      </c>
      <c r="AC55">
        <v>1.54827744980573E-3</v>
      </c>
      <c r="AD55" s="1">
        <v>0</v>
      </c>
      <c r="AE55">
        <v>7.2931438743053601E-4</v>
      </c>
      <c r="AF55" s="3">
        <v>3.1311514637322301E-3</v>
      </c>
      <c r="AG55">
        <v>1.5490702931268601E-3</v>
      </c>
      <c r="AH55">
        <v>6.3036619971864596</v>
      </c>
      <c r="AI55">
        <v>0.17094114104097599</v>
      </c>
      <c r="AJ55">
        <v>920.92403301683703</v>
      </c>
      <c r="AK55" t="s">
        <v>95</v>
      </c>
      <c r="AL55" t="s">
        <v>96</v>
      </c>
      <c r="AM55" s="4">
        <v>64064510631.550003</v>
      </c>
      <c r="AN55">
        <v>460505</v>
      </c>
      <c r="AO55">
        <f t="shared" si="29"/>
        <v>3.426007438368032E-3</v>
      </c>
      <c r="AP55">
        <f t="shared" si="30"/>
        <v>4.034619148499119</v>
      </c>
      <c r="AQ55">
        <f t="shared" si="31"/>
        <v>7.56009877294432E-3</v>
      </c>
      <c r="AR55">
        <f t="shared" si="32"/>
        <v>8.7042413070089317</v>
      </c>
      <c r="AS55">
        <f t="shared" si="33"/>
        <v>7.6784945330525716</v>
      </c>
      <c r="AT55" s="15">
        <f t="shared" si="34"/>
        <v>1.1335869641556646</v>
      </c>
    </row>
    <row r="56" spans="1:46" x14ac:dyDescent="0.25">
      <c r="A56" t="s">
        <v>37</v>
      </c>
      <c r="B56">
        <v>13.630538969593999</v>
      </c>
      <c r="C56">
        <v>1.1869698065697E-2</v>
      </c>
      <c r="D56">
        <v>13.349592289137799</v>
      </c>
      <c r="E56">
        <v>2.38044148278833</v>
      </c>
      <c r="F56" s="1">
        <v>0</v>
      </c>
      <c r="G56" s="1">
        <v>0</v>
      </c>
      <c r="H56">
        <v>4.0793840037606603</v>
      </c>
      <c r="I56">
        <v>31.569592918787901</v>
      </c>
      <c r="J56">
        <v>21.650362523505201</v>
      </c>
      <c r="K56">
        <v>8.8547937748137606</v>
      </c>
      <c r="L56">
        <v>61.656721575208202</v>
      </c>
      <c r="M56">
        <v>31.467851530565</v>
      </c>
      <c r="N56">
        <v>95.119422279312502</v>
      </c>
      <c r="O56">
        <v>77.322800304859896</v>
      </c>
      <c r="P56">
        <v>132494.3894138</v>
      </c>
      <c r="Q56">
        <v>161126.514710285</v>
      </c>
      <c r="R56">
        <v>103.57118455358101</v>
      </c>
      <c r="S56">
        <v>688.88995224180201</v>
      </c>
      <c r="T56">
        <v>0.70094870223891503</v>
      </c>
      <c r="U56">
        <v>0.340177942391369</v>
      </c>
      <c r="V56" s="1">
        <v>0</v>
      </c>
      <c r="W56">
        <v>9.9114027261406501E-2</v>
      </c>
      <c r="X56">
        <v>0.56070803034722305</v>
      </c>
      <c r="Y56" s="1">
        <v>0</v>
      </c>
      <c r="Z56" s="1">
        <v>0</v>
      </c>
      <c r="AA56">
        <v>2.9567060636804198E-4</v>
      </c>
      <c r="AB56">
        <v>6.6094561119499403E-3</v>
      </c>
      <c r="AC56">
        <v>1.6684738220675999E-3</v>
      </c>
      <c r="AD56" s="1">
        <v>0</v>
      </c>
      <c r="AE56">
        <v>9.889220690290669E-4</v>
      </c>
      <c r="AF56" s="3">
        <v>3.41651787272479E-3</v>
      </c>
      <c r="AG56">
        <v>2.3072164308137501E-3</v>
      </c>
      <c r="AH56">
        <v>6.2407181600892701</v>
      </c>
      <c r="AI56">
        <v>0.172462329686213</v>
      </c>
      <c r="AJ56">
        <v>1312.4388317144101</v>
      </c>
      <c r="AK56" t="s">
        <v>97</v>
      </c>
      <c r="AL56" t="s">
        <v>98</v>
      </c>
      <c r="AM56" s="4">
        <v>55095274444.330002</v>
      </c>
      <c r="AN56">
        <v>415831</v>
      </c>
      <c r="AO56">
        <f t="shared" si="29"/>
        <v>3.7121884790928322E-3</v>
      </c>
      <c r="AP56">
        <f t="shared" si="30"/>
        <v>4.3647919798450729</v>
      </c>
      <c r="AQ56">
        <f t="shared" si="31"/>
        <v>8.4248917976736878E-3</v>
      </c>
      <c r="AR56">
        <f t="shared" si="32"/>
        <v>9.654319765546493</v>
      </c>
      <c r="AS56">
        <f t="shared" si="33"/>
        <v>7.6492855915510916</v>
      </c>
      <c r="AT56" s="15">
        <f t="shared" si="34"/>
        <v>1.2621204490272966</v>
      </c>
    </row>
    <row r="57" spans="1:46" x14ac:dyDescent="0.25">
      <c r="A57" t="s">
        <v>37</v>
      </c>
      <c r="B57">
        <v>15.7622759983987</v>
      </c>
      <c r="C57">
        <v>1.2977814262560099E-2</v>
      </c>
      <c r="D57">
        <v>14.5084924779181</v>
      </c>
      <c r="E57">
        <v>2.83055588111861</v>
      </c>
      <c r="F57" s="1">
        <v>0</v>
      </c>
      <c r="G57" s="1">
        <v>0</v>
      </c>
      <c r="H57">
        <v>4.1610927367859896</v>
      </c>
      <c r="I57">
        <v>55.219449069151999</v>
      </c>
      <c r="J57">
        <v>45.648493672755997</v>
      </c>
      <c r="K57">
        <v>35.092928729302301</v>
      </c>
      <c r="L57">
        <v>86.724438808429397</v>
      </c>
      <c r="M57">
        <v>33.164156220228101</v>
      </c>
      <c r="N57">
        <v>95.128021411529502</v>
      </c>
      <c r="O57">
        <v>76.591659391934598</v>
      </c>
      <c r="P57">
        <v>126500.72629619</v>
      </c>
      <c r="Q57">
        <v>152724.88209785201</v>
      </c>
      <c r="R57">
        <v>116.749104062776</v>
      </c>
      <c r="S57">
        <v>683.46981195354999</v>
      </c>
      <c r="T57">
        <v>0.70566312560483702</v>
      </c>
      <c r="U57">
        <v>0.33438509698284102</v>
      </c>
      <c r="V57" s="1">
        <v>0</v>
      </c>
      <c r="W57">
        <v>9.7035412377593902E-2</v>
      </c>
      <c r="X57">
        <v>0.56857949063956403</v>
      </c>
      <c r="Y57" s="1">
        <v>0</v>
      </c>
      <c r="Z57" s="1">
        <v>0</v>
      </c>
      <c r="AA57">
        <v>2.9809296106889202E-4</v>
      </c>
      <c r="AB57">
        <v>6.7166812488778302E-3</v>
      </c>
      <c r="AC57">
        <v>1.84305279347625E-3</v>
      </c>
      <c r="AD57" s="1">
        <v>0</v>
      </c>
      <c r="AE57">
        <v>1.6535509318050599E-3</v>
      </c>
      <c r="AF57" s="3">
        <v>3.9387973936573298E-3</v>
      </c>
      <c r="AG57">
        <v>2.46647227241064E-3</v>
      </c>
      <c r="AH57">
        <v>6.2017118565491902</v>
      </c>
      <c r="AI57">
        <v>0.181068825479621</v>
      </c>
      <c r="AJ57">
        <v>1884.1356293895201</v>
      </c>
      <c r="AK57" t="s">
        <v>99</v>
      </c>
      <c r="AL57" t="s">
        <v>100</v>
      </c>
      <c r="AM57" s="4">
        <v>43291837557.440002</v>
      </c>
      <c r="AN57">
        <v>342226</v>
      </c>
      <c r="AO57">
        <f t="shared" si="29"/>
        <v>4.2368903547262216E-3</v>
      </c>
      <c r="AP57">
        <f t="shared" si="30"/>
        <v>4.9674476624229076</v>
      </c>
      <c r="AQ57">
        <f t="shared" si="31"/>
        <v>9.9553809447619698E-3</v>
      </c>
      <c r="AR57">
        <f t="shared" si="32"/>
        <v>11.31356196688551</v>
      </c>
      <c r="AS57">
        <f t="shared" si="33"/>
        <v>7.7688330329038653</v>
      </c>
      <c r="AT57" s="15">
        <f t="shared" si="34"/>
        <v>1.4562755975020205</v>
      </c>
    </row>
    <row r="58" spans="1:46" x14ac:dyDescent="0.25">
      <c r="A58" t="s">
        <v>37</v>
      </c>
      <c r="B58">
        <v>17.193205242659101</v>
      </c>
      <c r="C58">
        <v>1.45617138733505E-2</v>
      </c>
      <c r="D58">
        <v>16.1403245917503</v>
      </c>
      <c r="E58">
        <v>4.60732811215866</v>
      </c>
      <c r="F58" s="1">
        <v>0</v>
      </c>
      <c r="G58" s="1">
        <v>0</v>
      </c>
      <c r="H58">
        <v>4.2355542612964001</v>
      </c>
      <c r="I58">
        <v>78.225017024578605</v>
      </c>
      <c r="J58">
        <v>71.427532551745003</v>
      </c>
      <c r="K58">
        <v>55.589385766810302</v>
      </c>
      <c r="L58">
        <v>111.332591178737</v>
      </c>
      <c r="M58">
        <v>35.206544045211601</v>
      </c>
      <c r="N58">
        <v>95.162986123456506</v>
      </c>
      <c r="O58">
        <v>75.623742114751394</v>
      </c>
      <c r="P58">
        <v>120355.114014023</v>
      </c>
      <c r="Q58">
        <v>145226.856532487</v>
      </c>
      <c r="R58">
        <v>125.830792810094</v>
      </c>
      <c r="S58">
        <v>685.14753357023005</v>
      </c>
      <c r="T58">
        <v>0.70629907059658703</v>
      </c>
      <c r="U58">
        <v>0.34975217129414299</v>
      </c>
      <c r="V58" s="1">
        <v>0</v>
      </c>
      <c r="W58">
        <v>9.3841450437704393E-2</v>
      </c>
      <c r="X58">
        <v>0.55640637826815098</v>
      </c>
      <c r="Y58" s="1">
        <v>0</v>
      </c>
      <c r="Z58" s="1">
        <v>0</v>
      </c>
      <c r="AA58">
        <v>3.0151377230857701E-4</v>
      </c>
      <c r="AB58">
        <v>6.9186486447681602E-3</v>
      </c>
      <c r="AC58">
        <v>1.76201871948773E-3</v>
      </c>
      <c r="AD58" s="1">
        <v>0</v>
      </c>
      <c r="AE58">
        <v>2.4133424203641399E-3</v>
      </c>
      <c r="AF58" s="3">
        <v>4.5395794225778002E-3</v>
      </c>
      <c r="AG58">
        <v>3.16623087152334E-3</v>
      </c>
      <c r="AH58">
        <v>6.1962122814999097</v>
      </c>
      <c r="AI58">
        <v>0.19309431182282499</v>
      </c>
      <c r="AJ58">
        <v>2477.1912431962201</v>
      </c>
      <c r="AK58" t="s">
        <v>101</v>
      </c>
      <c r="AL58" t="s">
        <v>102</v>
      </c>
      <c r="AM58" s="4">
        <v>36922180811.879997</v>
      </c>
      <c r="AN58">
        <v>306777</v>
      </c>
      <c r="AO58">
        <f t="shared" si="29"/>
        <v>4.8410931948863773E-3</v>
      </c>
      <c r="AP58">
        <f t="shared" si="30"/>
        <v>5.6571020936889376</v>
      </c>
      <c r="AQ58">
        <f t="shared" si="31"/>
        <v>1.0757638576694288E-2</v>
      </c>
      <c r="AR58">
        <f t="shared" si="32"/>
        <v>12.172106656555515</v>
      </c>
      <c r="AS58">
        <f t="shared" si="33"/>
        <v>7.9936253405659468</v>
      </c>
      <c r="AT58" s="15">
        <f t="shared" si="34"/>
        <v>1.5227266900769874</v>
      </c>
    </row>
    <row r="59" spans="1:46" x14ac:dyDescent="0.25">
      <c r="A59" t="s">
        <v>37</v>
      </c>
      <c r="B59">
        <v>19.794265752071102</v>
      </c>
      <c r="C59">
        <v>1.5892446885198998E-2</v>
      </c>
      <c r="D59">
        <v>17.489203247562902</v>
      </c>
      <c r="E59">
        <v>12.797518327674499</v>
      </c>
      <c r="F59" s="1">
        <v>0</v>
      </c>
      <c r="G59" s="1">
        <v>0</v>
      </c>
      <c r="H59">
        <v>4.3554144995033202</v>
      </c>
      <c r="I59">
        <v>101.07672170242201</v>
      </c>
      <c r="J59">
        <v>96.378691665270907</v>
      </c>
      <c r="K59">
        <v>70.641329587852795</v>
      </c>
      <c r="L59">
        <v>136.16110670307199</v>
      </c>
      <c r="M59">
        <v>36.356098993465402</v>
      </c>
      <c r="N59">
        <v>94.877486537398795</v>
      </c>
      <c r="O59">
        <v>74.667248266690905</v>
      </c>
      <c r="P59">
        <v>113470.28376366</v>
      </c>
      <c r="Q59">
        <v>138305.19431122599</v>
      </c>
      <c r="R59">
        <v>129.604811831116</v>
      </c>
      <c r="S59">
        <v>696.23448700782899</v>
      </c>
      <c r="T59">
        <v>0.71240557832010898</v>
      </c>
      <c r="U59">
        <v>0.34335117161324502</v>
      </c>
      <c r="V59" s="1">
        <v>0</v>
      </c>
      <c r="W59">
        <v>7.86075446076763E-2</v>
      </c>
      <c r="X59">
        <v>0.57804128377907704</v>
      </c>
      <c r="Y59" s="1">
        <v>0</v>
      </c>
      <c r="Z59" s="1">
        <v>0</v>
      </c>
      <c r="AA59">
        <v>3.0735667954186901E-4</v>
      </c>
      <c r="AB59">
        <v>6.91157052922873E-3</v>
      </c>
      <c r="AC59">
        <v>1.52885959595567E-3</v>
      </c>
      <c r="AD59" s="1">
        <v>0</v>
      </c>
      <c r="AE59">
        <v>2.9869106540162402E-3</v>
      </c>
      <c r="AF59" s="3">
        <v>4.9696183734879301E-3</v>
      </c>
      <c r="AG59">
        <v>4.1578291760841603E-3</v>
      </c>
      <c r="AH59">
        <v>6.2643111669758396</v>
      </c>
      <c r="AI59">
        <v>0.202472548072401</v>
      </c>
      <c r="AJ59">
        <v>3117.8067355804001</v>
      </c>
      <c r="AK59" t="s">
        <v>103</v>
      </c>
      <c r="AL59" t="s">
        <v>104</v>
      </c>
      <c r="AM59" s="4">
        <v>21503413065.200001</v>
      </c>
      <c r="AN59">
        <v>189507</v>
      </c>
      <c r="AO59">
        <f t="shared" si="29"/>
        <v>5.276975053029799E-3</v>
      </c>
      <c r="AP59">
        <f t="shared" si="30"/>
        <v>6.1517781207775402</v>
      </c>
      <c r="AQ59">
        <f t="shared" si="31"/>
        <v>1.2936384374162467E-2</v>
      </c>
      <c r="AR59">
        <f t="shared" si="32"/>
        <v>14.465420845284315</v>
      </c>
      <c r="AS59">
        <f t="shared" si="33"/>
        <v>7.9857558066700918</v>
      </c>
      <c r="AT59" s="15">
        <f t="shared" si="34"/>
        <v>1.8114028522136993</v>
      </c>
    </row>
    <row r="60" spans="1:46" x14ac:dyDescent="0.25">
      <c r="A60" t="s">
        <v>37</v>
      </c>
      <c r="B60">
        <v>19.142594540905499</v>
      </c>
      <c r="C60">
        <v>1.6304421910064201E-2</v>
      </c>
      <c r="D60">
        <v>17.902746226235902</v>
      </c>
      <c r="E60">
        <v>25.5986784816271</v>
      </c>
      <c r="F60" s="1">
        <v>0</v>
      </c>
      <c r="G60" s="1">
        <v>0</v>
      </c>
      <c r="H60">
        <v>4.5037500127810697</v>
      </c>
      <c r="I60">
        <v>122.638128536453</v>
      </c>
      <c r="J60">
        <v>119.040494339755</v>
      </c>
      <c r="K60">
        <v>87.431594224875397</v>
      </c>
      <c r="L60">
        <v>160.50568687215801</v>
      </c>
      <c r="M60">
        <v>37.417195607658897</v>
      </c>
      <c r="N60">
        <v>94.659429464782406</v>
      </c>
      <c r="O60">
        <v>73.939018337837496</v>
      </c>
      <c r="P60">
        <v>104984.123020158</v>
      </c>
      <c r="Q60">
        <v>128921.728615771</v>
      </c>
      <c r="R60">
        <v>132.02932947960099</v>
      </c>
      <c r="S60">
        <v>700.883287516991</v>
      </c>
      <c r="T60">
        <v>0.72164020183611299</v>
      </c>
      <c r="U60">
        <v>0.342467794895847</v>
      </c>
      <c r="V60" s="1">
        <v>0</v>
      </c>
      <c r="W60">
        <v>7.4945295731290995E-2</v>
      </c>
      <c r="X60">
        <v>0.58258690937286095</v>
      </c>
      <c r="Y60" s="1">
        <v>0</v>
      </c>
      <c r="Z60" s="1">
        <v>0</v>
      </c>
      <c r="AA60">
        <v>3.14296223195063E-4</v>
      </c>
      <c r="AB60">
        <v>6.8968766754111798E-3</v>
      </c>
      <c r="AC60">
        <v>1.1644326934672699E-3</v>
      </c>
      <c r="AD60" s="1">
        <v>0</v>
      </c>
      <c r="AE60">
        <v>4.0338996374031403E-3</v>
      </c>
      <c r="AF60" s="3">
        <v>5.2674275704095398E-3</v>
      </c>
      <c r="AG60">
        <v>3.8949761037144798E-3</v>
      </c>
      <c r="AH60">
        <v>6.2786147566385004</v>
      </c>
      <c r="AI60">
        <v>0.20947030673158401</v>
      </c>
      <c r="AJ60">
        <v>3821.40625819967</v>
      </c>
      <c r="AK60" t="s">
        <v>105</v>
      </c>
      <c r="AL60" t="s">
        <v>106</v>
      </c>
      <c r="AM60" s="4">
        <v>11462481503.709999</v>
      </c>
      <c r="AN60">
        <v>109183</v>
      </c>
      <c r="AO60">
        <f t="shared" si="29"/>
        <v>5.5817237936046024E-3</v>
      </c>
      <c r="AP60">
        <f t="shared" si="30"/>
        <v>6.496219550897953</v>
      </c>
      <c r="AQ60">
        <f t="shared" si="31"/>
        <v>1.1969347378496038E-2</v>
      </c>
      <c r="AR60">
        <f t="shared" si="32"/>
        <v>13.454394652826618</v>
      </c>
      <c r="AS60">
        <f t="shared" si="33"/>
        <v>7.9694170334516867</v>
      </c>
      <c r="AT60" s="15">
        <f t="shared" si="34"/>
        <v>1.6882533059007576</v>
      </c>
    </row>
    <row r="61" spans="1:46" x14ac:dyDescent="0.25">
      <c r="A61" t="s">
        <v>37</v>
      </c>
      <c r="B61">
        <v>19.928368864498001</v>
      </c>
      <c r="C61">
        <v>1.5924341138907699E-2</v>
      </c>
      <c r="D61">
        <v>17.521286951073801</v>
      </c>
      <c r="E61">
        <v>40.522404115397499</v>
      </c>
      <c r="F61" s="1">
        <v>0</v>
      </c>
      <c r="G61" s="1">
        <v>0</v>
      </c>
      <c r="H61">
        <v>4.6638244206232899</v>
      </c>
      <c r="I61">
        <v>143.62125454638399</v>
      </c>
      <c r="J61">
        <v>141.74435782703401</v>
      </c>
      <c r="K61">
        <v>100.44771747637</v>
      </c>
      <c r="L61">
        <v>185.03889232025799</v>
      </c>
      <c r="M61">
        <v>37.791138425605098</v>
      </c>
      <c r="N61">
        <v>94.095022559327305</v>
      </c>
      <c r="O61">
        <v>73.027940441903098</v>
      </c>
      <c r="P61">
        <v>95597.860495778004</v>
      </c>
      <c r="Q61">
        <v>119241.16006960299</v>
      </c>
      <c r="R61">
        <v>132.63609461013101</v>
      </c>
      <c r="S61">
        <v>713.58398908829599</v>
      </c>
      <c r="T61">
        <v>0.72432852626869304</v>
      </c>
      <c r="U61">
        <v>0.34957830168536902</v>
      </c>
      <c r="V61" s="1">
        <v>0</v>
      </c>
      <c r="W61">
        <v>7.2272708507560707E-2</v>
      </c>
      <c r="X61">
        <v>0.57814898980706897</v>
      </c>
      <c r="Y61" s="1">
        <v>0</v>
      </c>
      <c r="Z61" s="1">
        <v>0</v>
      </c>
      <c r="AA61">
        <v>3.2893152032873699E-4</v>
      </c>
      <c r="AB61">
        <v>6.7443771544313099E-3</v>
      </c>
      <c r="AC61">
        <v>8.5958338660392902E-4</v>
      </c>
      <c r="AD61" s="1">
        <v>0</v>
      </c>
      <c r="AE61">
        <v>4.8749103452164801E-3</v>
      </c>
      <c r="AF61" s="3">
        <v>5.4894522964328398E-3</v>
      </c>
      <c r="AG61">
        <v>3.1165327026887301E-3</v>
      </c>
      <c r="AH61">
        <v>6.3560043603057697</v>
      </c>
      <c r="AI61">
        <v>0.21463964997406701</v>
      </c>
      <c r="AJ61">
        <v>4477.1821085517404</v>
      </c>
      <c r="AK61" t="s">
        <v>107</v>
      </c>
      <c r="AL61" t="s">
        <v>108</v>
      </c>
      <c r="AM61" s="4">
        <v>3520964799.9200001</v>
      </c>
      <c r="AN61">
        <v>36831</v>
      </c>
      <c r="AO61">
        <f t="shared" si="29"/>
        <v>5.8183838167615767E-3</v>
      </c>
      <c r="AP61">
        <f t="shared" si="30"/>
        <v>6.7629040888428023</v>
      </c>
      <c r="AQ61">
        <f t="shared" si="31"/>
        <v>1.2531875264662382E-2</v>
      </c>
      <c r="AR61">
        <f t="shared" si="32"/>
        <v>14.043835751206169</v>
      </c>
      <c r="AS61">
        <f t="shared" si="33"/>
        <v>7.7996886883307521</v>
      </c>
      <c r="AT61" s="15">
        <f t="shared" si="34"/>
        <v>1.8005636266249181</v>
      </c>
    </row>
    <row r="62" spans="1:46" x14ac:dyDescent="0.25">
      <c r="A62" t="s">
        <v>37</v>
      </c>
      <c r="B62">
        <v>18.728952702715901</v>
      </c>
      <c r="C62">
        <v>1.49235927663838E-2</v>
      </c>
      <c r="D62">
        <v>16.509124894419902</v>
      </c>
      <c r="E62">
        <v>62.194287887636101</v>
      </c>
      <c r="F62" s="1">
        <v>0</v>
      </c>
      <c r="G62" s="1">
        <v>0</v>
      </c>
      <c r="H62">
        <v>4.8832068424003197</v>
      </c>
      <c r="I62">
        <v>164.56448701154201</v>
      </c>
      <c r="J62">
        <v>161.57720114957201</v>
      </c>
      <c r="K62">
        <v>120.04177333322301</v>
      </c>
      <c r="L62">
        <v>210.00020952668899</v>
      </c>
      <c r="M62">
        <v>38.008803224268902</v>
      </c>
      <c r="N62">
        <v>93.595835503377799</v>
      </c>
      <c r="O62">
        <v>72.605830878349906</v>
      </c>
      <c r="P62">
        <v>86880.656454192693</v>
      </c>
      <c r="Q62">
        <v>108476.972716202</v>
      </c>
      <c r="R62">
        <v>133.160023603805</v>
      </c>
      <c r="S62">
        <v>710.02232410606803</v>
      </c>
      <c r="T62">
        <v>0.70705070436914397</v>
      </c>
      <c r="U62">
        <v>0.37491597190440601</v>
      </c>
      <c r="V62" s="1">
        <v>0</v>
      </c>
      <c r="W62">
        <v>0.109870949754585</v>
      </c>
      <c r="X62">
        <v>0.51521307834100805</v>
      </c>
      <c r="Y62" s="1">
        <v>0</v>
      </c>
      <c r="Z62" s="1">
        <v>0</v>
      </c>
      <c r="AA62">
        <v>3.4248744132152402E-4</v>
      </c>
      <c r="AB62">
        <v>6.5675100286786301E-3</v>
      </c>
      <c r="AC62">
        <v>6.2670472502987799E-4</v>
      </c>
      <c r="AD62" s="1">
        <v>0</v>
      </c>
      <c r="AE62">
        <v>4.9285266116925004E-3</v>
      </c>
      <c r="AF62" s="3">
        <v>5.4666923853378298E-3</v>
      </c>
      <c r="AG62">
        <v>2.45835503243713E-3</v>
      </c>
      <c r="AH62">
        <v>6.30687693211366</v>
      </c>
      <c r="AI62">
        <v>0.21424604423708499</v>
      </c>
      <c r="AJ62">
        <v>5226.1983554284097</v>
      </c>
      <c r="AK62" t="s">
        <v>109</v>
      </c>
      <c r="AL62" t="s">
        <v>110</v>
      </c>
      <c r="AM62" s="4">
        <v>1097215810.3599999</v>
      </c>
      <c r="AN62">
        <v>12629</v>
      </c>
      <c r="AO62">
        <f t="shared" si="29"/>
        <v>5.8091798266593541E-3</v>
      </c>
      <c r="AP62">
        <f t="shared" si="30"/>
        <v>6.7525454542722407</v>
      </c>
      <c r="AQ62">
        <f t="shared" si="31"/>
        <v>1.1324044396268159E-2</v>
      </c>
      <c r="AR62">
        <f t="shared" si="32"/>
        <v>12.773656377593923</v>
      </c>
      <c r="AS62">
        <f t="shared" si="33"/>
        <v>7.6024804286752286</v>
      </c>
      <c r="AT62" s="15">
        <f t="shared" si="34"/>
        <v>1.6801958909902512</v>
      </c>
    </row>
    <row r="63" spans="1:46" x14ac:dyDescent="0.25">
      <c r="A63" t="s">
        <v>37</v>
      </c>
      <c r="B63">
        <v>22.585720604702999</v>
      </c>
      <c r="C63">
        <v>1.4341079078192299E-2</v>
      </c>
      <c r="D63">
        <v>15.9147376973023</v>
      </c>
      <c r="E63">
        <v>95.731974296964395</v>
      </c>
      <c r="F63" s="1">
        <v>0</v>
      </c>
      <c r="G63" s="1">
        <v>0</v>
      </c>
      <c r="H63">
        <v>5.2052386339859602</v>
      </c>
      <c r="I63">
        <v>184.89614911938401</v>
      </c>
      <c r="J63">
        <v>177.88934703917101</v>
      </c>
      <c r="K63">
        <v>148.192634614539</v>
      </c>
      <c r="L63">
        <v>234.01438212938299</v>
      </c>
      <c r="M63">
        <v>37.531889713060401</v>
      </c>
      <c r="N63">
        <v>93.268292728389795</v>
      </c>
      <c r="O63">
        <v>72.659780069164</v>
      </c>
      <c r="P63">
        <v>79803.675488636305</v>
      </c>
      <c r="Q63">
        <v>100149.649244881</v>
      </c>
      <c r="R63">
        <v>132.42704697513599</v>
      </c>
      <c r="S63">
        <v>691.22409633848201</v>
      </c>
      <c r="T63">
        <v>0.64513148698969702</v>
      </c>
      <c r="U63">
        <v>0.31978773309641201</v>
      </c>
      <c r="V63" s="1">
        <v>0</v>
      </c>
      <c r="W63">
        <v>0.30017837867462199</v>
      </c>
      <c r="X63">
        <v>0.380033888228965</v>
      </c>
      <c r="Y63" s="1">
        <v>0</v>
      </c>
      <c r="Z63" s="1">
        <v>0</v>
      </c>
      <c r="AA63">
        <v>3.6421256844461602E-4</v>
      </c>
      <c r="AB63">
        <v>6.4119765421710101E-3</v>
      </c>
      <c r="AC63">
        <v>4.2004733840737601E-4</v>
      </c>
      <c r="AD63" s="1">
        <v>0</v>
      </c>
      <c r="AE63">
        <v>4.7693789149056004E-3</v>
      </c>
      <c r="AF63" s="3">
        <v>5.2184462499200203E-3</v>
      </c>
      <c r="AG63">
        <v>2.3754576228468402E-3</v>
      </c>
      <c r="AH63">
        <v>6.2943764553764403</v>
      </c>
      <c r="AI63">
        <v>0.21071830698010399</v>
      </c>
      <c r="AJ63">
        <v>6035.1114567270697</v>
      </c>
      <c r="AK63" t="s">
        <v>111</v>
      </c>
      <c r="AL63" t="s">
        <v>112</v>
      </c>
      <c r="AM63" s="4">
        <v>280908937.72000003</v>
      </c>
      <c r="AN63">
        <v>3520</v>
      </c>
      <c r="AO63">
        <f t="shared" si="29"/>
        <v>5.5826588183646364E-3</v>
      </c>
      <c r="AP63">
        <f t="shared" si="30"/>
        <v>6.4972745745213274</v>
      </c>
      <c r="AQ63">
        <f t="shared" si="31"/>
        <v>1.5524641588300782E-2</v>
      </c>
      <c r="AR63">
        <f t="shared" si="32"/>
        <v>17.118385620511624</v>
      </c>
      <c r="AS63">
        <f t="shared" si="33"/>
        <v>7.4287399125667619</v>
      </c>
      <c r="AT63" s="15">
        <f t="shared" si="34"/>
        <v>2.3043458004975323</v>
      </c>
    </row>
    <row r="64" spans="1:46" x14ac:dyDescent="0.25">
      <c r="AO64">
        <f t="shared" si="29"/>
        <v>0</v>
      </c>
      <c r="AP64">
        <f t="shared" si="30"/>
        <v>0</v>
      </c>
      <c r="AR64" t="s">
        <v>67</v>
      </c>
      <c r="AS64" t="s">
        <v>67</v>
      </c>
      <c r="AT64" s="15" t="e">
        <f t="shared" si="34"/>
        <v>#VALUE!</v>
      </c>
    </row>
    <row r="66" spans="1:42" s="9" customFormat="1" x14ac:dyDescent="0.25">
      <c r="A66" s="9" t="s">
        <v>260</v>
      </c>
      <c r="AF66" s="19"/>
      <c r="AM66" s="63"/>
    </row>
    <row r="68" spans="1:42" x14ac:dyDescent="0.25">
      <c r="A68" t="s">
        <v>0</v>
      </c>
      <c r="B68" t="s">
        <v>1</v>
      </c>
      <c r="C68" t="s">
        <v>2</v>
      </c>
      <c r="D68" t="s">
        <v>3</v>
      </c>
      <c r="E68" t="s">
        <v>5</v>
      </c>
      <c r="F68" t="s">
        <v>6</v>
      </c>
      <c r="G68" t="s">
        <v>208</v>
      </c>
      <c r="H68" t="s">
        <v>7</v>
      </c>
      <c r="I68" t="s">
        <v>8</v>
      </c>
      <c r="J68" t="s">
        <v>134</v>
      </c>
      <c r="K68" t="s">
        <v>143</v>
      </c>
      <c r="L68" t="s">
        <v>9</v>
      </c>
      <c r="M68" t="s">
        <v>10</v>
      </c>
      <c r="N68" t="s">
        <v>11</v>
      </c>
      <c r="O68" t="s">
        <v>13</v>
      </c>
      <c r="P68" t="s">
        <v>14</v>
      </c>
      <c r="Q68" t="s">
        <v>15</v>
      </c>
      <c r="R68" t="s">
        <v>16</v>
      </c>
      <c r="S68" t="s">
        <v>17</v>
      </c>
      <c r="T68" t="s">
        <v>18</v>
      </c>
      <c r="U68" t="s">
        <v>20</v>
      </c>
      <c r="V68" t="s">
        <v>21</v>
      </c>
      <c r="W68" t="s">
        <v>22</v>
      </c>
      <c r="X68" t="s">
        <v>23</v>
      </c>
      <c r="Y68" t="s">
        <v>24</v>
      </c>
      <c r="Z68" t="s">
        <v>25</v>
      </c>
      <c r="AA68" t="s">
        <v>26</v>
      </c>
      <c r="AB68" t="s">
        <v>27</v>
      </c>
      <c r="AC68" t="s">
        <v>120</v>
      </c>
      <c r="AD68" t="s">
        <v>28</v>
      </c>
      <c r="AE68" t="s">
        <v>29</v>
      </c>
      <c r="AF68" s="3" t="s">
        <v>233</v>
      </c>
      <c r="AG68" t="s">
        <v>30</v>
      </c>
      <c r="AH68" t="s">
        <v>31</v>
      </c>
      <c r="AI68" t="s">
        <v>32</v>
      </c>
      <c r="AJ68" t="s">
        <v>33</v>
      </c>
      <c r="AK68" t="s">
        <v>34</v>
      </c>
      <c r="AL68" t="s">
        <v>74</v>
      </c>
      <c r="AM68" s="4" t="s">
        <v>35</v>
      </c>
      <c r="AN68" t="s">
        <v>36</v>
      </c>
    </row>
    <row r="69" spans="1:42" x14ac:dyDescent="0.25">
      <c r="A69" t="s">
        <v>37</v>
      </c>
      <c r="B69">
        <v>4.0926350915097398</v>
      </c>
      <c r="C69">
        <v>3.6489775902429902E-3</v>
      </c>
      <c r="D69">
        <v>4.2919540342601303</v>
      </c>
      <c r="E69">
        <v>-40.621009023200898</v>
      </c>
      <c r="F69" s="1">
        <v>0</v>
      </c>
      <c r="G69" s="1">
        <v>0</v>
      </c>
      <c r="H69">
        <v>3.2599391604533401</v>
      </c>
      <c r="I69">
        <v>-159.22379700443801</v>
      </c>
      <c r="J69">
        <v>-206.26609711920699</v>
      </c>
      <c r="K69">
        <v>-160.496213983026</v>
      </c>
      <c r="L69">
        <v>-140.11539611158801</v>
      </c>
      <c r="M69">
        <v>26.890125194049599</v>
      </c>
      <c r="N69">
        <v>96.08854599403</v>
      </c>
      <c r="O69">
        <v>89.051785961353801</v>
      </c>
      <c r="P69">
        <v>208812.761884507</v>
      </c>
      <c r="Q69">
        <v>244002.43278274601</v>
      </c>
      <c r="R69">
        <v>85.019465470555602</v>
      </c>
      <c r="S69">
        <v>682.92878047348199</v>
      </c>
      <c r="T69">
        <v>0.63938254263808203</v>
      </c>
      <c r="U69">
        <v>0.19429766037079399</v>
      </c>
      <c r="V69" s="1">
        <v>0</v>
      </c>
      <c r="W69">
        <v>0.201801096935186</v>
      </c>
      <c r="X69">
        <v>0.60390124269401901</v>
      </c>
      <c r="Y69" s="1">
        <v>0</v>
      </c>
      <c r="Z69">
        <v>9.98086076561433E-2</v>
      </c>
      <c r="AA69">
        <v>2.85788164991589E-4</v>
      </c>
      <c r="AB69">
        <v>3.6827061745962901E-3</v>
      </c>
      <c r="AC69" s="1">
        <v>0</v>
      </c>
      <c r="AD69" s="1">
        <v>0</v>
      </c>
      <c r="AE69" s="1">
        <v>0</v>
      </c>
      <c r="AF69" s="3">
        <v>6.3229986739943798E-9</v>
      </c>
      <c r="AG69" s="1">
        <v>0</v>
      </c>
      <c r="AH69">
        <v>1.3788565891889399</v>
      </c>
      <c r="AI69">
        <v>3.0832500424324401E-2</v>
      </c>
      <c r="AJ69">
        <v>4.2691289495358902</v>
      </c>
      <c r="AK69" t="s">
        <v>81</v>
      </c>
      <c r="AL69" t="s">
        <v>82</v>
      </c>
      <c r="AM69" s="4">
        <v>672585906.02999997</v>
      </c>
      <c r="AN69">
        <v>3221</v>
      </c>
      <c r="AO69" s="1">
        <f t="shared" ref="AO69:AO72" si="35">AF69+AA69+AB69</f>
        <v>3.9685006625865531E-3</v>
      </c>
      <c r="AP69" s="5">
        <f>100*(1-(1-AO69)^12)</f>
        <v>4.6596202095669277</v>
      </c>
    </row>
    <row r="70" spans="1:42" x14ac:dyDescent="0.25">
      <c r="A70" t="s">
        <v>37</v>
      </c>
      <c r="B70">
        <v>4.6095459600881901</v>
      </c>
      <c r="C70">
        <v>4.0452368039199703E-3</v>
      </c>
      <c r="D70">
        <v>4.74772529811752</v>
      </c>
      <c r="E70">
        <v>-32.764261673221398</v>
      </c>
      <c r="F70" s="1">
        <v>0</v>
      </c>
      <c r="G70" s="1">
        <v>0</v>
      </c>
      <c r="H70">
        <v>3.3866267574025199</v>
      </c>
      <c r="I70">
        <v>-132.99058792129199</v>
      </c>
      <c r="J70">
        <v>-180.86246445034101</v>
      </c>
      <c r="K70">
        <v>-136.57462665475401</v>
      </c>
      <c r="L70">
        <v>-113.593626909859</v>
      </c>
      <c r="M70">
        <v>26.933083058165899</v>
      </c>
      <c r="N70">
        <v>96.1826404166153</v>
      </c>
      <c r="O70">
        <v>88.907246376353498</v>
      </c>
      <c r="P70">
        <v>205731.562740892</v>
      </c>
      <c r="Q70">
        <v>241037.30369410099</v>
      </c>
      <c r="R70">
        <v>85.155467205706103</v>
      </c>
      <c r="S70">
        <v>684.15107785561702</v>
      </c>
      <c r="T70">
        <v>0.65310864832775695</v>
      </c>
      <c r="U70">
        <v>0.23305050924609499</v>
      </c>
      <c r="V70" s="1">
        <v>0</v>
      </c>
      <c r="W70">
        <v>0.19382739524842699</v>
      </c>
      <c r="X70">
        <v>0.57312209550547599</v>
      </c>
      <c r="Y70" s="1">
        <v>0</v>
      </c>
      <c r="Z70">
        <v>0.10594675890147</v>
      </c>
      <c r="AA70">
        <v>2.8575538405094399E-4</v>
      </c>
      <c r="AB70">
        <v>4.1911477313216899E-3</v>
      </c>
      <c r="AC70" s="1">
        <v>3.7723006926023699E-7</v>
      </c>
      <c r="AD70" s="1">
        <v>0</v>
      </c>
      <c r="AE70" s="1">
        <v>2.4575788059630297E-7</v>
      </c>
      <c r="AF70" s="3">
        <v>2.8148860926219901E-8</v>
      </c>
      <c r="AG70" s="1">
        <v>0</v>
      </c>
      <c r="AH70">
        <v>1.5363607637788399</v>
      </c>
      <c r="AI70">
        <v>3.4333443174882197E-2</v>
      </c>
      <c r="AJ70">
        <v>16.5483855157911</v>
      </c>
      <c r="AK70" t="s">
        <v>83</v>
      </c>
      <c r="AL70" t="s">
        <v>84</v>
      </c>
      <c r="AM70" s="4">
        <v>1208467199.54</v>
      </c>
      <c r="AN70">
        <v>5874</v>
      </c>
      <c r="AO70" s="1">
        <f t="shared" si="35"/>
        <v>4.4769312642335603E-3</v>
      </c>
      <c r="AP70" s="5">
        <f t="shared" ref="AP70:AP81" si="36">100*(1-(1-AO70)^12)</f>
        <v>5.2419886207408677</v>
      </c>
    </row>
    <row r="71" spans="1:42" x14ac:dyDescent="0.25">
      <c r="A71" t="s">
        <v>37</v>
      </c>
      <c r="B71">
        <v>4.5624817669725299</v>
      </c>
      <c r="C71">
        <v>4.4974095584914301E-3</v>
      </c>
      <c r="D71">
        <v>5.2653764815634396</v>
      </c>
      <c r="E71">
        <v>-19.269868404393399</v>
      </c>
      <c r="F71" s="1">
        <v>0</v>
      </c>
      <c r="G71" s="1">
        <v>0</v>
      </c>
      <c r="H71">
        <v>3.57334733899906</v>
      </c>
      <c r="I71">
        <v>-109.66054922050201</v>
      </c>
      <c r="J71">
        <v>-158.39108362694401</v>
      </c>
      <c r="K71">
        <v>-115.58792968501101</v>
      </c>
      <c r="L71">
        <v>-88.969247160743706</v>
      </c>
      <c r="M71">
        <v>28.010768141007102</v>
      </c>
      <c r="N71">
        <v>96.349477456829007</v>
      </c>
      <c r="O71">
        <v>88.749031608009503</v>
      </c>
      <c r="P71">
        <v>192876.87725329099</v>
      </c>
      <c r="Q71">
        <v>229348.92617398899</v>
      </c>
      <c r="R71">
        <v>86.569494439951598</v>
      </c>
      <c r="S71">
        <v>685.326674563648</v>
      </c>
      <c r="T71">
        <v>0.68122729750801603</v>
      </c>
      <c r="U71">
        <v>0.32712852667715597</v>
      </c>
      <c r="V71" s="1">
        <v>0</v>
      </c>
      <c r="W71">
        <v>0.17733421515535699</v>
      </c>
      <c r="X71">
        <v>0.49553725816748501</v>
      </c>
      <c r="Y71" s="1">
        <v>0</v>
      </c>
      <c r="Z71">
        <v>0.105650742958399</v>
      </c>
      <c r="AA71">
        <v>2.8661115392007502E-4</v>
      </c>
      <c r="AB71">
        <v>4.4582704438160597E-3</v>
      </c>
      <c r="AC71">
        <v>4.1111759268328399E-6</v>
      </c>
      <c r="AD71" s="1">
        <v>0</v>
      </c>
      <c r="AE71" s="1">
        <v>7.9015465462911404E-7</v>
      </c>
      <c r="AF71" s="3">
        <v>1.4566163574573699E-7</v>
      </c>
      <c r="AG71" s="1">
        <v>0</v>
      </c>
      <c r="AH71">
        <v>1.62938242237967</v>
      </c>
      <c r="AI71">
        <v>3.7541592247253397E-2</v>
      </c>
      <c r="AJ71">
        <v>75.411714154854096</v>
      </c>
      <c r="AK71" t="s">
        <v>85</v>
      </c>
      <c r="AL71" t="s">
        <v>86</v>
      </c>
      <c r="AM71" s="4">
        <v>1479558525.4100001</v>
      </c>
      <c r="AN71">
        <v>7671</v>
      </c>
      <c r="AO71" s="1">
        <f t="shared" si="35"/>
        <v>4.7450272593718805E-3</v>
      </c>
      <c r="AP71" s="5">
        <f t="shared" si="36"/>
        <v>5.5477573188740692</v>
      </c>
    </row>
    <row r="72" spans="1:42" x14ac:dyDescent="0.25">
      <c r="A72" t="s">
        <v>37</v>
      </c>
      <c r="B72">
        <v>5.8215031434275204</v>
      </c>
      <c r="C72">
        <v>5.2172590689911098E-3</v>
      </c>
      <c r="D72">
        <v>6.0841481627854703</v>
      </c>
      <c r="E72">
        <v>-10.762831629209501</v>
      </c>
      <c r="F72" s="1">
        <v>0</v>
      </c>
      <c r="G72" s="1">
        <v>0</v>
      </c>
      <c r="H72">
        <v>3.7147167398639498</v>
      </c>
      <c r="I72">
        <v>-85.222673511431097</v>
      </c>
      <c r="J72">
        <v>-136.95978441649001</v>
      </c>
      <c r="K72">
        <v>-91.079749920463499</v>
      </c>
      <c r="L72">
        <v>-63.448421669967203</v>
      </c>
      <c r="M72">
        <v>28.1215623427757</v>
      </c>
      <c r="N72">
        <v>96.720645908500103</v>
      </c>
      <c r="O72">
        <v>88.702221721270504</v>
      </c>
      <c r="P72">
        <v>183254.16662459899</v>
      </c>
      <c r="Q72">
        <v>222337.41638313601</v>
      </c>
      <c r="R72">
        <v>87.356708717338194</v>
      </c>
      <c r="S72">
        <v>684.95914778363795</v>
      </c>
      <c r="T72">
        <v>0.66574980964223995</v>
      </c>
      <c r="U72">
        <v>0.39139532850854403</v>
      </c>
      <c r="V72" s="1">
        <v>0</v>
      </c>
      <c r="W72">
        <v>0.14420305338940301</v>
      </c>
      <c r="X72">
        <v>0.46440161810205199</v>
      </c>
      <c r="Y72" s="1">
        <v>0</v>
      </c>
      <c r="Z72">
        <v>0.12502801064910801</v>
      </c>
      <c r="AA72">
        <v>2.87429613053852E-4</v>
      </c>
      <c r="AB72">
        <v>4.9510499664196196E-3</v>
      </c>
      <c r="AC72">
        <v>2.3024204262047701E-5</v>
      </c>
      <c r="AD72" s="1">
        <v>0</v>
      </c>
      <c r="AE72">
        <v>4.7876110807963E-6</v>
      </c>
      <c r="AF72" s="3">
        <v>8.8375387691987097E-8</v>
      </c>
      <c r="AG72" s="1">
        <v>0</v>
      </c>
      <c r="AH72">
        <v>1.8356690965570599</v>
      </c>
      <c r="AI72">
        <v>4.29020031502306E-2</v>
      </c>
      <c r="AJ72">
        <v>165.56289295537101</v>
      </c>
      <c r="AK72" t="s">
        <v>87</v>
      </c>
      <c r="AL72" t="s">
        <v>88</v>
      </c>
      <c r="AM72" s="4">
        <v>1829609599.5799999</v>
      </c>
      <c r="AN72">
        <v>9984</v>
      </c>
      <c r="AO72" s="1">
        <f t="shared" si="35"/>
        <v>5.2385679548611636E-3</v>
      </c>
      <c r="AP72" s="5">
        <f t="shared" si="36"/>
        <v>6.108286173982802</v>
      </c>
    </row>
    <row r="73" spans="1:42" x14ac:dyDescent="0.25">
      <c r="A73" t="s">
        <v>37</v>
      </c>
      <c r="B73">
        <v>6.3983661252413704</v>
      </c>
      <c r="C73">
        <v>5.4734009852285201E-3</v>
      </c>
      <c r="D73">
        <v>6.3739209635590797</v>
      </c>
      <c r="E73">
        <v>-16.263839052994001</v>
      </c>
      <c r="F73" s="1">
        <v>0</v>
      </c>
      <c r="G73" s="1">
        <v>0</v>
      </c>
      <c r="H73">
        <v>3.7287421344933298</v>
      </c>
      <c r="I73">
        <v>-59.571328613658203</v>
      </c>
      <c r="J73">
        <v>-114.428776967717</v>
      </c>
      <c r="K73">
        <v>-64.998558552433707</v>
      </c>
      <c r="L73">
        <v>-37.7487536875052</v>
      </c>
      <c r="M73">
        <v>28.2236470263515</v>
      </c>
      <c r="N73">
        <v>96.813242322037993</v>
      </c>
      <c r="O73">
        <v>88.706700985103595</v>
      </c>
      <c r="P73">
        <v>182852.847224297</v>
      </c>
      <c r="Q73">
        <v>224494.47571798001</v>
      </c>
      <c r="R73">
        <v>87.382315162269094</v>
      </c>
      <c r="S73">
        <v>688.51789394509899</v>
      </c>
      <c r="T73">
        <v>0.64676351571379598</v>
      </c>
      <c r="U73">
        <v>0.35876933083624601</v>
      </c>
      <c r="V73" s="1">
        <v>0</v>
      </c>
      <c r="W73">
        <v>0.126942398126907</v>
      </c>
      <c r="X73">
        <v>0.51428827103684505</v>
      </c>
      <c r="Y73" s="1">
        <v>0</v>
      </c>
      <c r="Z73">
        <v>0.106753366908523</v>
      </c>
      <c r="AA73">
        <v>2.8718901434699801E-4</v>
      </c>
      <c r="AB73">
        <v>5.1400041126273902E-3</v>
      </c>
      <c r="AC73">
        <v>3.93316721382843E-5</v>
      </c>
      <c r="AD73" s="1">
        <v>0</v>
      </c>
      <c r="AE73">
        <v>2.40398678444944E-6</v>
      </c>
      <c r="AF73" s="3">
        <v>1.4041615407792799E-7</v>
      </c>
      <c r="AG73">
        <v>3.0060781601482101E-5</v>
      </c>
      <c r="AH73">
        <v>1.86655037724781</v>
      </c>
      <c r="AI73">
        <v>4.3887340024382902E-2</v>
      </c>
      <c r="AJ73">
        <v>251.31607764183099</v>
      </c>
      <c r="AK73" t="s">
        <v>89</v>
      </c>
      <c r="AL73" t="s">
        <v>90</v>
      </c>
      <c r="AM73" s="4">
        <v>2055997414.1900001</v>
      </c>
      <c r="AN73">
        <v>11244</v>
      </c>
      <c r="AO73" s="1">
        <f>AF73+AA73+AB73</f>
        <v>5.4273335431284661E-3</v>
      </c>
      <c r="AP73" s="5">
        <f t="shared" si="36"/>
        <v>6.3218654873428148</v>
      </c>
    </row>
    <row r="74" spans="1:42" x14ac:dyDescent="0.25">
      <c r="A74" t="s">
        <v>37</v>
      </c>
      <c r="B74">
        <v>5.3033803739055703</v>
      </c>
      <c r="C74">
        <v>5.6022689822915498E-3</v>
      </c>
      <c r="D74">
        <v>6.5193989462726201</v>
      </c>
      <c r="E74">
        <v>-16.270137216293101</v>
      </c>
      <c r="F74" s="1">
        <v>0</v>
      </c>
      <c r="G74" s="1">
        <v>0</v>
      </c>
      <c r="H74">
        <v>3.7842734567098901</v>
      </c>
      <c r="I74">
        <v>-34.297969680878801</v>
      </c>
      <c r="J74">
        <v>-90.328193816697507</v>
      </c>
      <c r="K74">
        <v>-39.329737947519597</v>
      </c>
      <c r="L74">
        <v>-12.387976145239501</v>
      </c>
      <c r="M74">
        <v>28.103349543013898</v>
      </c>
      <c r="N74">
        <v>96.688090138272102</v>
      </c>
      <c r="O74">
        <v>88.732942919709501</v>
      </c>
      <c r="P74">
        <v>182094.15245626899</v>
      </c>
      <c r="Q74">
        <v>221622.01154040999</v>
      </c>
      <c r="R74">
        <v>86.861279268248794</v>
      </c>
      <c r="S74">
        <v>690.85767435181504</v>
      </c>
      <c r="T74">
        <v>0.64961026955605194</v>
      </c>
      <c r="U74">
        <v>0.29609138783273597</v>
      </c>
      <c r="V74" s="1">
        <v>0</v>
      </c>
      <c r="W74">
        <v>0.147799885598244</v>
      </c>
      <c r="X74">
        <v>0.556108726569018</v>
      </c>
      <c r="Y74" s="1">
        <v>0</v>
      </c>
      <c r="Z74">
        <v>0.116294754760908</v>
      </c>
      <c r="AA74">
        <v>2.8669178798838998E-4</v>
      </c>
      <c r="AB74">
        <v>5.0307992138076303E-3</v>
      </c>
      <c r="AC74">
        <v>4.0451239666638399E-5</v>
      </c>
      <c r="AD74" s="1">
        <v>0</v>
      </c>
      <c r="AE74">
        <v>4.1892377521264402E-6</v>
      </c>
      <c r="AF74" s="3">
        <v>1.3670143106614801E-7</v>
      </c>
      <c r="AG74">
        <v>2.4015556603395401E-4</v>
      </c>
      <c r="AH74">
        <v>1.82138057663665</v>
      </c>
      <c r="AI74">
        <v>4.29021144915794E-2</v>
      </c>
      <c r="AJ74">
        <v>325.17425254065898</v>
      </c>
      <c r="AK74" t="s">
        <v>91</v>
      </c>
      <c r="AL74" t="s">
        <v>92</v>
      </c>
      <c r="AM74" s="4">
        <v>2717026848.8000002</v>
      </c>
      <c r="AN74">
        <v>14921</v>
      </c>
      <c r="AO74" s="1">
        <f t="shared" ref="AO74:AO81" si="37">AF74+AA74+AB74</f>
        <v>5.3176277032270861E-3</v>
      </c>
      <c r="AP74" s="5">
        <f t="shared" si="36"/>
        <v>6.1977927969913189</v>
      </c>
    </row>
    <row r="75" spans="1:42" x14ac:dyDescent="0.25">
      <c r="A75" t="s">
        <v>37</v>
      </c>
      <c r="B75">
        <v>6.5665270993007496</v>
      </c>
      <c r="C75">
        <v>6.5819938255760298E-3</v>
      </c>
      <c r="D75">
        <v>7.6186445015888502</v>
      </c>
      <c r="E75">
        <v>-10.4965781523102</v>
      </c>
      <c r="F75" s="1">
        <v>0</v>
      </c>
      <c r="G75" s="1">
        <v>0</v>
      </c>
      <c r="H75">
        <v>3.8781029754397802</v>
      </c>
      <c r="I75">
        <v>-10.052792502909201</v>
      </c>
      <c r="J75">
        <v>-73.160448682698302</v>
      </c>
      <c r="K75">
        <v>-13.8121247543883</v>
      </c>
      <c r="L75">
        <v>12.1672398654781</v>
      </c>
      <c r="M75">
        <v>27.4994378197242</v>
      </c>
      <c r="N75">
        <v>96.476304614337707</v>
      </c>
      <c r="O75">
        <v>88.778722466694404</v>
      </c>
      <c r="P75">
        <v>179484.369091022</v>
      </c>
      <c r="Q75">
        <v>214199.75502466501</v>
      </c>
      <c r="R75">
        <v>86.675436585812804</v>
      </c>
      <c r="S75">
        <v>686.02628505792302</v>
      </c>
      <c r="T75">
        <v>0.62445901461048703</v>
      </c>
      <c r="U75">
        <v>0.32289990183294798</v>
      </c>
      <c r="V75" s="1">
        <v>0</v>
      </c>
      <c r="W75">
        <v>0.142043569274591</v>
      </c>
      <c r="X75">
        <v>0.53505652889245903</v>
      </c>
      <c r="Y75" s="1">
        <v>0</v>
      </c>
      <c r="Z75">
        <v>0.13165719775177101</v>
      </c>
      <c r="AA75">
        <v>2.8603998940373199E-4</v>
      </c>
      <c r="AB75">
        <v>4.8848104218767703E-3</v>
      </c>
      <c r="AC75">
        <v>4.3268977315149503E-5</v>
      </c>
      <c r="AD75" s="1">
        <v>0</v>
      </c>
      <c r="AE75">
        <v>2.8095605750974499E-6</v>
      </c>
      <c r="AF75" s="3">
        <v>9.8280339366327604E-8</v>
      </c>
      <c r="AG75">
        <v>1.3650831436463201E-3</v>
      </c>
      <c r="AH75">
        <v>1.8157387033931101</v>
      </c>
      <c r="AI75">
        <v>4.1944378598171399E-2</v>
      </c>
      <c r="AJ75">
        <v>399.33332508815198</v>
      </c>
      <c r="AK75" t="s">
        <v>93</v>
      </c>
      <c r="AL75" t="s">
        <v>94</v>
      </c>
      <c r="AM75" s="4">
        <v>4306547951.9700003</v>
      </c>
      <c r="AN75">
        <v>23994</v>
      </c>
      <c r="AO75" s="1">
        <f t="shared" si="37"/>
        <v>5.1709486916198689E-3</v>
      </c>
      <c r="AP75" s="5">
        <f t="shared" si="36"/>
        <v>6.0316696610724367</v>
      </c>
    </row>
    <row r="76" spans="1:42" x14ac:dyDescent="0.25">
      <c r="A76" t="s">
        <v>37</v>
      </c>
      <c r="B76">
        <v>8.39529150888381</v>
      </c>
      <c r="C76">
        <v>7.8667002179027903E-3</v>
      </c>
      <c r="D76">
        <v>9.0421225074674698</v>
      </c>
      <c r="E76">
        <v>1.19883202444158</v>
      </c>
      <c r="F76" s="1">
        <v>0</v>
      </c>
      <c r="G76" s="1">
        <v>0</v>
      </c>
      <c r="H76">
        <v>4.0237593370609996</v>
      </c>
      <c r="I76">
        <v>13.6238204263709</v>
      </c>
      <c r="J76">
        <v>-47.5547179047607</v>
      </c>
      <c r="K76">
        <v>6.4738180708909896</v>
      </c>
      <c r="L76">
        <v>36.885981199210001</v>
      </c>
      <c r="M76">
        <v>27.735049654719798</v>
      </c>
      <c r="N76">
        <v>96.631531497366197</v>
      </c>
      <c r="O76">
        <v>88.886116622144101</v>
      </c>
      <c r="P76">
        <v>171496.06446240001</v>
      </c>
      <c r="Q76">
        <v>207808.35492613501</v>
      </c>
      <c r="R76">
        <v>91.818205108553499</v>
      </c>
      <c r="S76">
        <v>694.15586899775803</v>
      </c>
      <c r="T76">
        <v>0.62429407165197803</v>
      </c>
      <c r="U76">
        <v>0.34404916158760501</v>
      </c>
      <c r="V76" s="1">
        <v>0</v>
      </c>
      <c r="W76">
        <v>0.13694576469634101</v>
      </c>
      <c r="X76">
        <v>0.51900507371605298</v>
      </c>
      <c r="Y76" s="1">
        <v>0</v>
      </c>
      <c r="Z76">
        <v>0.127403542619141</v>
      </c>
      <c r="AA76">
        <v>2.86362612617963E-4</v>
      </c>
      <c r="AB76">
        <v>4.8665900031538501E-3</v>
      </c>
      <c r="AC76">
        <v>5.93434452924138E-5</v>
      </c>
      <c r="AD76" s="1">
        <v>0</v>
      </c>
      <c r="AE76">
        <v>3.4702258203503399E-6</v>
      </c>
      <c r="AF76" s="3">
        <v>1.8158730659660199E-7</v>
      </c>
      <c r="AG76">
        <v>2.65096409681175E-3</v>
      </c>
      <c r="AH76">
        <v>1.84833989750924</v>
      </c>
      <c r="AI76">
        <v>4.2979506681708399E-2</v>
      </c>
      <c r="AJ76">
        <v>791.07685478933604</v>
      </c>
      <c r="AK76" t="s">
        <v>95</v>
      </c>
      <c r="AL76" t="s">
        <v>96</v>
      </c>
      <c r="AM76" s="4">
        <v>2939614040.9499998</v>
      </c>
      <c r="AN76">
        <v>17141</v>
      </c>
      <c r="AO76" s="1">
        <f t="shared" si="37"/>
        <v>5.1531342030784093E-3</v>
      </c>
      <c r="AP76" s="5">
        <f t="shared" si="36"/>
        <v>6.0114752855017439</v>
      </c>
    </row>
    <row r="77" spans="1:42" x14ac:dyDescent="0.25">
      <c r="A77" t="s">
        <v>37</v>
      </c>
      <c r="B77">
        <v>10.5677782889036</v>
      </c>
      <c r="C77">
        <v>7.3908350094912603E-3</v>
      </c>
      <c r="D77">
        <v>8.5172165706096905</v>
      </c>
      <c r="E77">
        <v>17.422514472908102</v>
      </c>
      <c r="F77" s="1">
        <v>0</v>
      </c>
      <c r="G77" s="1">
        <v>0</v>
      </c>
      <c r="H77">
        <v>4.2177502660578403</v>
      </c>
      <c r="I77">
        <v>35.553506366201297</v>
      </c>
      <c r="J77">
        <v>-34.495010617580199</v>
      </c>
      <c r="K77">
        <v>29.866581230333001</v>
      </c>
      <c r="L77">
        <v>61.2021947809666</v>
      </c>
      <c r="M77">
        <v>28.002723215057799</v>
      </c>
      <c r="N77">
        <v>96.6860478769987</v>
      </c>
      <c r="O77">
        <v>89.003515669939404</v>
      </c>
      <c r="P77">
        <v>155372.847998652</v>
      </c>
      <c r="Q77">
        <v>186870.02212232299</v>
      </c>
      <c r="R77">
        <v>96.070458439236504</v>
      </c>
      <c r="S77">
        <v>686.578700644582</v>
      </c>
      <c r="T77">
        <v>0.64971651225248095</v>
      </c>
      <c r="U77">
        <v>0.35520260838451301</v>
      </c>
      <c r="V77" s="1">
        <v>0</v>
      </c>
      <c r="W77">
        <v>0.110964629613073</v>
      </c>
      <c r="X77">
        <v>0.53383276200241203</v>
      </c>
      <c r="Y77" s="1">
        <v>0</v>
      </c>
      <c r="Z77">
        <v>0.10641876931281199</v>
      </c>
      <c r="AA77">
        <v>2.8663505243337902E-4</v>
      </c>
      <c r="AB77">
        <v>4.7478167330650099E-3</v>
      </c>
      <c r="AC77">
        <v>5.27802256973985E-5</v>
      </c>
      <c r="AD77" s="1">
        <v>0</v>
      </c>
      <c r="AE77">
        <v>9.4217507237297801E-6</v>
      </c>
      <c r="AF77" s="3">
        <v>2.8976308477762801E-7</v>
      </c>
      <c r="AG77">
        <v>2.2942358309083902E-3</v>
      </c>
      <c r="AH77">
        <v>1.85173901057638</v>
      </c>
      <c r="AI77">
        <v>4.3293823488376001E-2</v>
      </c>
      <c r="AJ77">
        <v>1310.8208226465299</v>
      </c>
      <c r="AK77" t="s">
        <v>97</v>
      </c>
      <c r="AL77" t="s">
        <v>98</v>
      </c>
      <c r="AM77" s="4">
        <v>2075159757.8699999</v>
      </c>
      <c r="AN77">
        <v>13356</v>
      </c>
      <c r="AO77" s="1">
        <f t="shared" si="37"/>
        <v>5.0347415485831664E-3</v>
      </c>
      <c r="AP77" s="5">
        <f t="shared" si="36"/>
        <v>5.8771651212001341</v>
      </c>
    </row>
    <row r="78" spans="1:42" x14ac:dyDescent="0.25">
      <c r="A78" t="s">
        <v>37</v>
      </c>
      <c r="B78">
        <v>9.1631560817288005</v>
      </c>
      <c r="C78">
        <v>7.1498515627031901E-3</v>
      </c>
      <c r="D78">
        <v>8.2503405625842792</v>
      </c>
      <c r="E78">
        <v>27.107573221349199</v>
      </c>
      <c r="F78" s="1">
        <v>0</v>
      </c>
      <c r="G78" s="1">
        <v>0</v>
      </c>
      <c r="H78">
        <v>4.3733347132582496</v>
      </c>
      <c r="I78">
        <v>59.018284443509401</v>
      </c>
      <c r="J78">
        <v>-20.479614153399002</v>
      </c>
      <c r="K78">
        <v>55.220310691341297</v>
      </c>
      <c r="L78">
        <v>86.287964100870099</v>
      </c>
      <c r="M78">
        <v>29.399101222459599</v>
      </c>
      <c r="N78">
        <v>96.8267642745177</v>
      </c>
      <c r="O78">
        <v>88.981346641706295</v>
      </c>
      <c r="P78">
        <v>146182.79413758</v>
      </c>
      <c r="Q78">
        <v>177743.391225386</v>
      </c>
      <c r="R78">
        <v>108.892454273916</v>
      </c>
      <c r="S78">
        <v>680.03781305780603</v>
      </c>
      <c r="T78">
        <v>0.70280104569896196</v>
      </c>
      <c r="U78">
        <v>0.31499202963352402</v>
      </c>
      <c r="V78" s="1">
        <v>0</v>
      </c>
      <c r="W78">
        <v>9.8782729881200307E-2</v>
      </c>
      <c r="X78">
        <v>0.58622524048527402</v>
      </c>
      <c r="Y78" s="1">
        <v>0</v>
      </c>
      <c r="Z78">
        <v>5.1323352058690597E-2</v>
      </c>
      <c r="AA78">
        <v>2.8822639156559E-4</v>
      </c>
      <c r="AB78">
        <v>4.8475955816106898E-3</v>
      </c>
      <c r="AC78">
        <v>5.8084480141949401E-5</v>
      </c>
      <c r="AD78" s="1">
        <v>0</v>
      </c>
      <c r="AE78">
        <v>6.93865823042855E-6</v>
      </c>
      <c r="AF78" s="3">
        <v>2.4459664524840301E-7</v>
      </c>
      <c r="AG78">
        <v>1.9490363412906499E-3</v>
      </c>
      <c r="AH78">
        <v>1.81670581838754</v>
      </c>
      <c r="AI78">
        <v>4.3989231685230702E-2</v>
      </c>
      <c r="AJ78">
        <v>2046.83719681871</v>
      </c>
      <c r="AK78" t="s">
        <v>99</v>
      </c>
      <c r="AL78" t="s">
        <v>100</v>
      </c>
      <c r="AM78" s="4">
        <v>1436538317.99</v>
      </c>
      <c r="AN78">
        <v>9827</v>
      </c>
      <c r="AO78" s="1">
        <f t="shared" si="37"/>
        <v>5.1360665698215284E-3</v>
      </c>
      <c r="AP78" s="5">
        <f t="shared" si="36"/>
        <v>5.9921238082060508</v>
      </c>
    </row>
    <row r="79" spans="1:42" x14ac:dyDescent="0.25">
      <c r="A79" t="s">
        <v>37</v>
      </c>
      <c r="B79">
        <v>13.5062758016185</v>
      </c>
      <c r="C79">
        <v>8.1051238538173698E-3</v>
      </c>
      <c r="D79">
        <v>9.3040776358367303</v>
      </c>
      <c r="E79">
        <v>39.1648575382332</v>
      </c>
      <c r="F79" s="1">
        <v>0</v>
      </c>
      <c r="G79" s="1">
        <v>0</v>
      </c>
      <c r="H79">
        <v>4.5188319612872103</v>
      </c>
      <c r="I79">
        <v>80.1738213261753</v>
      </c>
      <c r="J79">
        <v>1.63563518910789</v>
      </c>
      <c r="K79">
        <v>75.1418526952598</v>
      </c>
      <c r="L79">
        <v>109.955845956069</v>
      </c>
      <c r="M79">
        <v>30.8000100472713</v>
      </c>
      <c r="N79">
        <v>97.447806504687193</v>
      </c>
      <c r="O79">
        <v>88.885238038096801</v>
      </c>
      <c r="P79">
        <v>133823.57117198099</v>
      </c>
      <c r="Q79">
        <v>171173.334973852</v>
      </c>
      <c r="R79">
        <v>114.975131384299</v>
      </c>
      <c r="S79">
        <v>682.08419618953405</v>
      </c>
      <c r="T79">
        <v>0.65689932771183401</v>
      </c>
      <c r="U79">
        <v>0.37297301711222403</v>
      </c>
      <c r="V79" s="1">
        <v>0</v>
      </c>
      <c r="W79">
        <v>8.2338458062466799E-2</v>
      </c>
      <c r="X79">
        <v>0.54468852482530805</v>
      </c>
      <c r="Y79" s="1">
        <v>0</v>
      </c>
      <c r="Z79">
        <v>6.7148248692121604E-2</v>
      </c>
      <c r="AA79">
        <v>2.9043507258148999E-4</v>
      </c>
      <c r="AB79">
        <v>5.0015276856727603E-3</v>
      </c>
      <c r="AC79">
        <v>1.5423395893990799E-4</v>
      </c>
      <c r="AD79" s="1">
        <v>0</v>
      </c>
      <c r="AE79">
        <v>1.5321120126769302E-5</v>
      </c>
      <c r="AF79" s="3">
        <v>2.2692201972229201E-7</v>
      </c>
      <c r="AG79">
        <v>2.6436203329367001E-3</v>
      </c>
      <c r="AH79">
        <v>1.99267806070816</v>
      </c>
      <c r="AI79">
        <v>5.0335768760508701E-2</v>
      </c>
      <c r="AJ79">
        <v>2663.4546831542498</v>
      </c>
      <c r="AK79" t="s">
        <v>101</v>
      </c>
      <c r="AL79" t="s">
        <v>102</v>
      </c>
      <c r="AM79" s="4">
        <v>789023775.63</v>
      </c>
      <c r="AN79">
        <v>5896</v>
      </c>
      <c r="AO79" s="1">
        <f t="shared" si="37"/>
        <v>5.2921896802739727E-3</v>
      </c>
      <c r="AP79" s="5">
        <f t="shared" si="36"/>
        <v>6.1690019577504529</v>
      </c>
    </row>
    <row r="80" spans="1:42" x14ac:dyDescent="0.25">
      <c r="A80" t="s">
        <v>37</v>
      </c>
      <c r="B80">
        <v>14.6016080701676</v>
      </c>
      <c r="C80">
        <v>8.57219247825107E-3</v>
      </c>
      <c r="D80">
        <v>9.8152408577757999</v>
      </c>
      <c r="E80">
        <v>55.220463396731198</v>
      </c>
      <c r="F80" s="1">
        <v>0</v>
      </c>
      <c r="G80" s="1">
        <v>0</v>
      </c>
      <c r="H80">
        <v>4.7282897694999404</v>
      </c>
      <c r="I80">
        <v>104.78348949191999</v>
      </c>
      <c r="J80">
        <v>18.289011595204101</v>
      </c>
      <c r="K80">
        <v>99.955801437176802</v>
      </c>
      <c r="L80">
        <v>135.83180898027601</v>
      </c>
      <c r="M80">
        <v>32.254965330301097</v>
      </c>
      <c r="N80">
        <v>97.716925312515798</v>
      </c>
      <c r="O80">
        <v>88.850135444284007</v>
      </c>
      <c r="P80">
        <v>128234.994577883</v>
      </c>
      <c r="Q80">
        <v>164101.120679024</v>
      </c>
      <c r="R80">
        <v>123.078037879015</v>
      </c>
      <c r="S80">
        <v>673.81944633243597</v>
      </c>
      <c r="T80">
        <v>0.62530642463860997</v>
      </c>
      <c r="U80">
        <v>0.40251818041113002</v>
      </c>
      <c r="V80" s="1">
        <v>0</v>
      </c>
      <c r="W80">
        <v>6.5413433514967201E-2</v>
      </c>
      <c r="X80">
        <v>0.53206838607390206</v>
      </c>
      <c r="Y80" s="1">
        <v>0</v>
      </c>
      <c r="Z80">
        <v>8.75836660678464E-2</v>
      </c>
      <c r="AA80">
        <v>2.9240703180906602E-4</v>
      </c>
      <c r="AB80">
        <v>5.0412769152998801E-3</v>
      </c>
      <c r="AC80">
        <v>1.7201703302872499E-4</v>
      </c>
      <c r="AD80" s="1">
        <v>0</v>
      </c>
      <c r="AE80">
        <v>2.2884938388406201E-5</v>
      </c>
      <c r="AF80" s="3">
        <v>1.7496546863816E-7</v>
      </c>
      <c r="AG80">
        <v>3.0436925689590901E-3</v>
      </c>
      <c r="AH80">
        <v>2.0066814036400098</v>
      </c>
      <c r="AI80">
        <v>5.3103256152592697E-2</v>
      </c>
      <c r="AJ80">
        <v>3573.8112270585998</v>
      </c>
      <c r="AK80" t="s">
        <v>103</v>
      </c>
      <c r="AL80" t="s">
        <v>104</v>
      </c>
      <c r="AM80" s="4">
        <v>323536891.31999999</v>
      </c>
      <c r="AN80">
        <v>2523</v>
      </c>
      <c r="AO80" s="1">
        <f t="shared" si="37"/>
        <v>5.3338589125775842E-3</v>
      </c>
      <c r="AP80" s="5">
        <f t="shared" si="36"/>
        <v>6.216159101665319</v>
      </c>
    </row>
    <row r="81" spans="1:44" x14ac:dyDescent="0.25">
      <c r="A81" t="s">
        <v>37</v>
      </c>
      <c r="B81">
        <v>16.8850816315089</v>
      </c>
      <c r="C81">
        <v>8.6879678103692695E-3</v>
      </c>
      <c r="D81">
        <v>9.9415370974629695</v>
      </c>
      <c r="E81">
        <v>67.714915070455604</v>
      </c>
      <c r="F81" s="1">
        <v>0</v>
      </c>
      <c r="G81" s="1">
        <v>0</v>
      </c>
      <c r="H81">
        <v>4.87080227890345</v>
      </c>
      <c r="I81">
        <v>125.027284700777</v>
      </c>
      <c r="J81">
        <v>47.563941054855398</v>
      </c>
      <c r="K81">
        <v>119.206498989339</v>
      </c>
      <c r="L81">
        <v>159.04692653738101</v>
      </c>
      <c r="M81">
        <v>33.932199944543598</v>
      </c>
      <c r="N81">
        <v>98.608850598401901</v>
      </c>
      <c r="O81">
        <v>88.896037854524707</v>
      </c>
      <c r="P81">
        <v>116991.141342213</v>
      </c>
      <c r="Q81">
        <v>155310.70215699699</v>
      </c>
      <c r="R81">
        <v>127.77364826655599</v>
      </c>
      <c r="S81">
        <v>679.294965848478</v>
      </c>
      <c r="T81">
        <v>0.58133565501208495</v>
      </c>
      <c r="U81">
        <v>0.45166528548971502</v>
      </c>
      <c r="V81" s="1">
        <v>0</v>
      </c>
      <c r="W81">
        <v>6.9351278764044302E-2</v>
      </c>
      <c r="X81">
        <v>0.47898343574623897</v>
      </c>
      <c r="Y81" s="1">
        <v>0</v>
      </c>
      <c r="Z81">
        <v>8.4727613923798198E-2</v>
      </c>
      <c r="AA81">
        <v>2.97233743335613E-4</v>
      </c>
      <c r="AB81">
        <v>5.1542868309919204E-3</v>
      </c>
      <c r="AC81">
        <v>2.3073630983690401E-4</v>
      </c>
      <c r="AD81" s="1">
        <v>0</v>
      </c>
      <c r="AE81">
        <v>4.8101948231212299E-5</v>
      </c>
      <c r="AF81" s="3">
        <v>1.3203158953141E-6</v>
      </c>
      <c r="AG81">
        <v>2.95761529546855E-3</v>
      </c>
      <c r="AH81">
        <v>2.1231878013041898</v>
      </c>
      <c r="AI81">
        <v>6.0148019299795803E-2</v>
      </c>
      <c r="AJ81">
        <v>4292.7267944463101</v>
      </c>
      <c r="AK81" t="s">
        <v>105</v>
      </c>
      <c r="AL81" t="s">
        <v>106</v>
      </c>
      <c r="AM81" s="4">
        <v>114183353.95</v>
      </c>
      <c r="AN81">
        <v>976</v>
      </c>
      <c r="AO81" s="1">
        <f t="shared" si="37"/>
        <v>5.4528408902228473E-3</v>
      </c>
      <c r="AP81" s="5">
        <f t="shared" si="36"/>
        <v>6.3506916606456461</v>
      </c>
    </row>
    <row r="82" spans="1:44" x14ac:dyDescent="0.25">
      <c r="AN82">
        <f>SUM(AN69:AN81)</f>
        <v>126628</v>
      </c>
    </row>
    <row r="85" spans="1:44" x14ac:dyDescent="0.25">
      <c r="A85" t="s">
        <v>0</v>
      </c>
      <c r="B85" t="s">
        <v>1</v>
      </c>
      <c r="C85" t="s">
        <v>2</v>
      </c>
      <c r="D85" t="s">
        <v>3</v>
      </c>
      <c r="E85" t="s">
        <v>5</v>
      </c>
      <c r="F85" t="s">
        <v>6</v>
      </c>
      <c r="G85" t="s">
        <v>208</v>
      </c>
      <c r="H85" t="s">
        <v>7</v>
      </c>
      <c r="I85" t="s">
        <v>8</v>
      </c>
      <c r="J85" t="s">
        <v>134</v>
      </c>
      <c r="K85" t="s">
        <v>143</v>
      </c>
      <c r="L85" t="s">
        <v>9</v>
      </c>
      <c r="M85" t="s">
        <v>10</v>
      </c>
      <c r="N85" t="s">
        <v>11</v>
      </c>
      <c r="O85" t="s">
        <v>13</v>
      </c>
      <c r="P85" t="s">
        <v>14</v>
      </c>
      <c r="Q85" t="s">
        <v>15</v>
      </c>
      <c r="R85" t="s">
        <v>16</v>
      </c>
      <c r="S85" t="s">
        <v>17</v>
      </c>
      <c r="T85" t="s">
        <v>18</v>
      </c>
      <c r="U85" t="s">
        <v>20</v>
      </c>
      <c r="V85" t="s">
        <v>21</v>
      </c>
      <c r="W85" t="s">
        <v>22</v>
      </c>
      <c r="X85" t="s">
        <v>23</v>
      </c>
      <c r="Y85" t="s">
        <v>24</v>
      </c>
      <c r="Z85" t="s">
        <v>25</v>
      </c>
      <c r="AA85" t="s">
        <v>26</v>
      </c>
      <c r="AB85" t="s">
        <v>27</v>
      </c>
      <c r="AC85" t="s">
        <v>120</v>
      </c>
      <c r="AD85" t="s">
        <v>28</v>
      </c>
      <c r="AE85" t="s">
        <v>29</v>
      </c>
      <c r="AF85" s="3" t="s">
        <v>233</v>
      </c>
      <c r="AG85" t="s">
        <v>30</v>
      </c>
      <c r="AH85" t="s">
        <v>31</v>
      </c>
      <c r="AI85" t="s">
        <v>32</v>
      </c>
      <c r="AJ85" t="s">
        <v>33</v>
      </c>
      <c r="AK85" t="s">
        <v>34</v>
      </c>
      <c r="AL85" t="s">
        <v>74</v>
      </c>
      <c r="AM85" s="4" t="s">
        <v>35</v>
      </c>
      <c r="AN85" t="s">
        <v>36</v>
      </c>
    </row>
    <row r="86" spans="1:44" x14ac:dyDescent="0.25">
      <c r="A86" t="s">
        <v>37</v>
      </c>
      <c r="B86">
        <v>5.8733952902780597</v>
      </c>
      <c r="C86">
        <v>3.7902155727992499E-3</v>
      </c>
      <c r="D86">
        <v>4.4546325715644102</v>
      </c>
      <c r="E86">
        <v>-68.5264261003923</v>
      </c>
      <c r="F86" s="1">
        <v>0</v>
      </c>
      <c r="G86" s="1">
        <v>0</v>
      </c>
      <c r="H86">
        <v>3.01757784551857</v>
      </c>
      <c r="I86">
        <v>-181.26717314392101</v>
      </c>
      <c r="J86">
        <v>-209.13832567174401</v>
      </c>
      <c r="K86">
        <v>-184.371509370919</v>
      </c>
      <c r="L86">
        <v>-160.27462321033701</v>
      </c>
      <c r="M86">
        <v>28.046036774493899</v>
      </c>
      <c r="N86">
        <v>95.392809487239006</v>
      </c>
      <c r="O86">
        <v>84.701347128102398</v>
      </c>
      <c r="P86">
        <v>190105.21586981701</v>
      </c>
      <c r="Q86">
        <v>224588.86638220801</v>
      </c>
      <c r="R86">
        <v>87.773965788337307</v>
      </c>
      <c r="S86">
        <v>673.84457187810995</v>
      </c>
      <c r="T86">
        <v>0.66056092452644599</v>
      </c>
      <c r="U86">
        <v>0.29609979504085099</v>
      </c>
      <c r="V86" s="1">
        <v>0</v>
      </c>
      <c r="W86">
        <v>0.12413382801349</v>
      </c>
      <c r="X86">
        <v>0.57976637694565802</v>
      </c>
      <c r="Y86" s="1">
        <v>0</v>
      </c>
      <c r="Z86">
        <v>0.17613515912994701</v>
      </c>
      <c r="AA86">
        <v>2.8709241062944399E-4</v>
      </c>
      <c r="AB86">
        <v>3.7343138095005698E-3</v>
      </c>
      <c r="AC86" s="1">
        <v>0</v>
      </c>
      <c r="AD86" s="1">
        <v>0</v>
      </c>
      <c r="AE86" s="1">
        <v>0</v>
      </c>
      <c r="AF86" s="3">
        <v>1.52926885638935E-5</v>
      </c>
      <c r="AG86" s="1">
        <v>0</v>
      </c>
      <c r="AH86">
        <v>3.0696162021673099</v>
      </c>
      <c r="AI86">
        <v>7.1292306645021605E-2</v>
      </c>
      <c r="AJ86">
        <v>0.45662534535961802</v>
      </c>
      <c r="AK86" t="s">
        <v>79</v>
      </c>
      <c r="AL86" t="s">
        <v>80</v>
      </c>
      <c r="AM86" s="4">
        <v>490661562.16000003</v>
      </c>
      <c r="AN86">
        <v>2581</v>
      </c>
      <c r="AO86" s="1">
        <f t="shared" ref="AO86:AO101" si="38">AF86+AA86+AB86</f>
        <v>4.0366989086939075E-3</v>
      </c>
      <c r="AP86" s="5">
        <f>100*(1-(1-AO86)^12)</f>
        <v>4.7379261508049941</v>
      </c>
      <c r="AQ86">
        <f>(1-(1-B86/100)^(1/12))-AA86-AB86-AF86</f>
        <v>9.9472181808862468E-4</v>
      </c>
    </row>
    <row r="87" spans="1:44" x14ac:dyDescent="0.25">
      <c r="A87" t="s">
        <v>37</v>
      </c>
      <c r="B87">
        <v>4.7024085173994896</v>
      </c>
      <c r="C87">
        <v>3.8045100906575098E-3</v>
      </c>
      <c r="D87">
        <v>4.4710829281289399</v>
      </c>
      <c r="E87">
        <v>-41.811390252886603</v>
      </c>
      <c r="F87" s="1">
        <v>0</v>
      </c>
      <c r="G87" s="1">
        <v>0</v>
      </c>
      <c r="H87">
        <v>3.2632328270382902</v>
      </c>
      <c r="I87">
        <v>-158.548386111177</v>
      </c>
      <c r="J87">
        <v>-186.82628877974699</v>
      </c>
      <c r="K87">
        <v>-161.544048861508</v>
      </c>
      <c r="L87">
        <v>-138.52893652949899</v>
      </c>
      <c r="M87">
        <v>27.4329744988427</v>
      </c>
      <c r="N87">
        <v>95.780783258092697</v>
      </c>
      <c r="O87">
        <v>84.703316282203502</v>
      </c>
      <c r="P87">
        <v>199353.772665483</v>
      </c>
      <c r="Q87">
        <v>239535.30556481899</v>
      </c>
      <c r="R87">
        <v>85.360424401913306</v>
      </c>
      <c r="S87">
        <v>671.82992899112298</v>
      </c>
      <c r="T87">
        <v>0.59247007100770999</v>
      </c>
      <c r="U87">
        <v>0.30276414257421302</v>
      </c>
      <c r="V87" s="1">
        <v>0</v>
      </c>
      <c r="W87">
        <v>0.19306619025078001</v>
      </c>
      <c r="X87">
        <v>0.504169667175005</v>
      </c>
      <c r="Y87" s="1">
        <v>0</v>
      </c>
      <c r="Z87">
        <v>0.188734521283099</v>
      </c>
      <c r="AA87">
        <v>2.8720479902920499E-4</v>
      </c>
      <c r="AB87">
        <v>3.85123335643703E-3</v>
      </c>
      <c r="AC87" s="1">
        <v>2.0092180623962299E-7</v>
      </c>
      <c r="AD87" s="1">
        <v>0</v>
      </c>
      <c r="AE87" s="1">
        <v>2.2621108020732402E-12</v>
      </c>
      <c r="AF87" s="3">
        <v>5.6832777569274499E-5</v>
      </c>
      <c r="AG87" s="1">
        <v>0</v>
      </c>
      <c r="AH87">
        <v>3.40966684808568</v>
      </c>
      <c r="AI87">
        <v>7.8781366113873194E-2</v>
      </c>
      <c r="AJ87">
        <v>2.2392821029887</v>
      </c>
      <c r="AK87" t="s">
        <v>81</v>
      </c>
      <c r="AL87" t="s">
        <v>82</v>
      </c>
      <c r="AM87" s="4">
        <v>6179966952.6300001</v>
      </c>
      <c r="AN87">
        <v>31000</v>
      </c>
      <c r="AO87" s="1">
        <f t="shared" si="38"/>
        <v>4.1952709330355092E-3</v>
      </c>
      <c r="AP87" s="5">
        <f t="shared" ref="AP87:AP101" si="39">100*(1-(1-AO87)^12)</f>
        <v>4.9197723567248168</v>
      </c>
      <c r="AQ87">
        <f t="shared" ref="AQ87:AQ101" si="40">(1-(1-B87/100)^(1/12))-AA87-AB87-AF87</f>
        <v>-1.8951142347567297E-4</v>
      </c>
    </row>
    <row r="88" spans="1:44" x14ac:dyDescent="0.25">
      <c r="A88" t="s">
        <v>37</v>
      </c>
      <c r="B88">
        <v>4.81549017004743</v>
      </c>
      <c r="C88">
        <v>4.2479163707542398E-3</v>
      </c>
      <c r="D88">
        <v>4.9800743599586701</v>
      </c>
      <c r="E88">
        <v>-34.493012594831598</v>
      </c>
      <c r="F88" s="1">
        <v>0</v>
      </c>
      <c r="G88" s="1">
        <v>0</v>
      </c>
      <c r="H88">
        <v>3.3839515769077999</v>
      </c>
      <c r="I88">
        <v>-133.25888297154501</v>
      </c>
      <c r="J88">
        <v>-161.10003179224501</v>
      </c>
      <c r="K88">
        <v>-138.977220881471</v>
      </c>
      <c r="L88">
        <v>-112.86406666055299</v>
      </c>
      <c r="M88">
        <v>27.570177122638299</v>
      </c>
      <c r="N88">
        <v>95.8227614398225</v>
      </c>
      <c r="O88">
        <v>84.621780225852206</v>
      </c>
      <c r="P88">
        <v>195673.35126706201</v>
      </c>
      <c r="Q88">
        <v>236446.12870970101</v>
      </c>
      <c r="R88">
        <v>85.031111723498597</v>
      </c>
      <c r="S88">
        <v>675.41285215157495</v>
      </c>
      <c r="T88">
        <v>0.62187066264367896</v>
      </c>
      <c r="U88">
        <v>0.29166158392267399</v>
      </c>
      <c r="V88" s="1">
        <v>0</v>
      </c>
      <c r="W88">
        <v>0.18034290597123401</v>
      </c>
      <c r="X88">
        <v>0.52799551010609103</v>
      </c>
      <c r="Y88" s="1">
        <v>0</v>
      </c>
      <c r="Z88">
        <v>0.150202363315495</v>
      </c>
      <c r="AA88">
        <v>2.8697087033254702E-4</v>
      </c>
      <c r="AB88">
        <v>4.3741125465343996E-3</v>
      </c>
      <c r="AC88">
        <v>3.6812224309661299E-5</v>
      </c>
      <c r="AD88" s="1">
        <v>0</v>
      </c>
      <c r="AE88">
        <v>1.17111339174609E-6</v>
      </c>
      <c r="AF88" s="3">
        <v>1.0159672932163999E-4</v>
      </c>
      <c r="AG88" s="1">
        <v>0</v>
      </c>
      <c r="AH88">
        <v>3.5017538511127699</v>
      </c>
      <c r="AI88">
        <v>8.11502952009103E-2</v>
      </c>
      <c r="AJ88">
        <v>10.291916992907099</v>
      </c>
      <c r="AK88" t="s">
        <v>83</v>
      </c>
      <c r="AL88" t="s">
        <v>84</v>
      </c>
      <c r="AM88" s="4">
        <v>15725680221.280001</v>
      </c>
      <c r="AN88">
        <v>80367</v>
      </c>
      <c r="AO88" s="1">
        <f t="shared" si="38"/>
        <v>4.7626801461885864E-3</v>
      </c>
      <c r="AP88" s="5">
        <f t="shared" si="39"/>
        <v>5.56785900716309</v>
      </c>
      <c r="AQ88">
        <f t="shared" si="40"/>
        <v>-6.5837846788114403E-4</v>
      </c>
    </row>
    <row r="89" spans="1:44" x14ac:dyDescent="0.25">
      <c r="A89" t="s">
        <v>37</v>
      </c>
      <c r="B89">
        <v>5.1724090178587003</v>
      </c>
      <c r="C89">
        <v>4.8585204936364102E-3</v>
      </c>
      <c r="D89">
        <v>5.6769258646294203</v>
      </c>
      <c r="E89">
        <v>-22.355776502714999</v>
      </c>
      <c r="F89" s="1">
        <v>0</v>
      </c>
      <c r="G89" s="1">
        <v>0</v>
      </c>
      <c r="H89">
        <v>3.5504528274260099</v>
      </c>
      <c r="I89">
        <v>-109.08295349695101</v>
      </c>
      <c r="J89">
        <v>-135.78437093701001</v>
      </c>
      <c r="K89">
        <v>-119.356807976647</v>
      </c>
      <c r="L89">
        <v>-88.066039488982796</v>
      </c>
      <c r="M89">
        <v>28.336858741341</v>
      </c>
      <c r="N89">
        <v>95.878195048854494</v>
      </c>
      <c r="O89">
        <v>84.555306063016403</v>
      </c>
      <c r="P89">
        <v>189891.59500223299</v>
      </c>
      <c r="Q89">
        <v>230368.63599110299</v>
      </c>
      <c r="R89">
        <v>85.009873294470395</v>
      </c>
      <c r="S89">
        <v>682.21737412794096</v>
      </c>
      <c r="T89">
        <v>0.64200520994504995</v>
      </c>
      <c r="U89">
        <v>0.29823118682903299</v>
      </c>
      <c r="V89" s="1">
        <v>0</v>
      </c>
      <c r="W89">
        <v>0.165202680427255</v>
      </c>
      <c r="X89">
        <v>0.53656613274371101</v>
      </c>
      <c r="Y89" s="1">
        <v>0</v>
      </c>
      <c r="Z89">
        <v>0.117736773025321</v>
      </c>
      <c r="AA89">
        <v>2.8738565681393102E-4</v>
      </c>
      <c r="AB89">
        <v>4.7371243661095599E-3</v>
      </c>
      <c r="AC89">
        <v>9.9473575287999802E-5</v>
      </c>
      <c r="AD89" s="1">
        <v>0</v>
      </c>
      <c r="AE89">
        <v>2.6280743233329699E-6</v>
      </c>
      <c r="AF89" s="3">
        <v>1.45535891144158E-4</v>
      </c>
      <c r="AG89" s="1">
        <v>5.9141149865374802E-8</v>
      </c>
      <c r="AH89">
        <v>3.4850072987129201</v>
      </c>
      <c r="AI89">
        <v>8.2577671274427597E-2</v>
      </c>
      <c r="AJ89">
        <v>54.8398287659749</v>
      </c>
      <c r="AK89" t="s">
        <v>85</v>
      </c>
      <c r="AL89" t="s">
        <v>86</v>
      </c>
      <c r="AM89" s="4">
        <v>25505479474.32</v>
      </c>
      <c r="AN89">
        <v>134316</v>
      </c>
      <c r="AO89" s="1">
        <f t="shared" si="38"/>
        <v>5.1700459140676487E-3</v>
      </c>
      <c r="AP89" s="5">
        <f t="shared" si="39"/>
        <v>6.0306463746389927</v>
      </c>
      <c r="AQ89">
        <f t="shared" si="40"/>
        <v>-7.5401081896473831E-4</v>
      </c>
    </row>
    <row r="90" spans="1:44" x14ac:dyDescent="0.25">
      <c r="A90" t="s">
        <v>37</v>
      </c>
      <c r="B90">
        <v>6.3844359370092203</v>
      </c>
      <c r="C90">
        <v>5.6707041782848803E-3</v>
      </c>
      <c r="D90">
        <v>6.59657059039451</v>
      </c>
      <c r="E90">
        <v>-12.3667330652194</v>
      </c>
      <c r="F90" s="1">
        <v>0</v>
      </c>
      <c r="G90" s="1">
        <v>0</v>
      </c>
      <c r="H90">
        <v>3.7110713309496801</v>
      </c>
      <c r="I90">
        <v>-84.335415250724694</v>
      </c>
      <c r="J90">
        <v>-113.187989670134</v>
      </c>
      <c r="K90">
        <v>-95.364488932616496</v>
      </c>
      <c r="L90">
        <v>-62.450277628167797</v>
      </c>
      <c r="M90">
        <v>28.807054088041099</v>
      </c>
      <c r="N90">
        <v>95.915919897097794</v>
      </c>
      <c r="O90">
        <v>84.488458153526693</v>
      </c>
      <c r="P90">
        <v>182346.49179777599</v>
      </c>
      <c r="Q90">
        <v>221597.30497809101</v>
      </c>
      <c r="R90">
        <v>85.126888144614099</v>
      </c>
      <c r="S90">
        <v>682.63131862063301</v>
      </c>
      <c r="T90">
        <v>0.64570666394134602</v>
      </c>
      <c r="U90">
        <v>0.314982769927239</v>
      </c>
      <c r="V90" s="1">
        <v>0</v>
      </c>
      <c r="W90">
        <v>0.152741163870314</v>
      </c>
      <c r="X90">
        <v>0.53227606620244505</v>
      </c>
      <c r="Y90" s="1">
        <v>0</v>
      </c>
      <c r="Z90">
        <v>0.114949810188703</v>
      </c>
      <c r="AA90">
        <v>2.8786134190928402E-4</v>
      </c>
      <c r="AB90">
        <v>5.29485639940143E-3</v>
      </c>
      <c r="AC90">
        <v>1.36408353257756E-4</v>
      </c>
      <c r="AD90" s="1">
        <v>0</v>
      </c>
      <c r="AE90">
        <v>3.27543230667117E-6</v>
      </c>
      <c r="AF90" s="3">
        <v>1.95368642818444E-4</v>
      </c>
      <c r="AG90" s="1">
        <v>7.4084576073983695E-7</v>
      </c>
      <c r="AH90">
        <v>3.51244945432004</v>
      </c>
      <c r="AI90">
        <v>8.4441974120086402E-2</v>
      </c>
      <c r="AJ90">
        <v>146.517809335875</v>
      </c>
      <c r="AK90" t="s">
        <v>87</v>
      </c>
      <c r="AL90" t="s">
        <v>88</v>
      </c>
      <c r="AM90" s="4">
        <v>34241388922.77</v>
      </c>
      <c r="AN90">
        <v>187782</v>
      </c>
      <c r="AO90" s="1">
        <f t="shared" si="38"/>
        <v>5.7780863841291582E-3</v>
      </c>
      <c r="AP90" s="5">
        <f>100*(1-(1-AO90)^12)</f>
        <v>6.7175435239242187</v>
      </c>
      <c r="AQ90">
        <f t="shared" si="40"/>
        <v>-2.9537713135599248E-4</v>
      </c>
    </row>
    <row r="91" spans="1:44" x14ac:dyDescent="0.25">
      <c r="A91" t="s">
        <v>37</v>
      </c>
      <c r="B91">
        <v>6.7845540628564702</v>
      </c>
      <c r="C91">
        <v>5.9738800861172496E-3</v>
      </c>
      <c r="D91">
        <v>6.9377480627494004</v>
      </c>
      <c r="E91">
        <v>-11.8996560062619</v>
      </c>
      <c r="F91" s="1">
        <v>0</v>
      </c>
      <c r="G91" s="1">
        <v>0</v>
      </c>
      <c r="H91">
        <v>3.77049161767152</v>
      </c>
      <c r="I91">
        <v>-60.670886789059402</v>
      </c>
      <c r="J91">
        <v>-89.346060532129499</v>
      </c>
      <c r="K91">
        <v>-73.0356564990511</v>
      </c>
      <c r="L91">
        <v>-37.984811911749503</v>
      </c>
      <c r="M91">
        <v>29.134152523113698</v>
      </c>
      <c r="N91">
        <v>95.942817665679797</v>
      </c>
      <c r="O91">
        <v>84.328384811600799</v>
      </c>
      <c r="P91">
        <v>175885.38891237901</v>
      </c>
      <c r="Q91">
        <v>214269.77313974101</v>
      </c>
      <c r="R91">
        <v>85.7031855033662</v>
      </c>
      <c r="S91">
        <v>687.15859643307704</v>
      </c>
      <c r="T91">
        <v>0.63553718938512305</v>
      </c>
      <c r="U91">
        <v>0.32280093756724698</v>
      </c>
      <c r="V91" s="1">
        <v>0</v>
      </c>
      <c r="W91">
        <v>0.142304994283002</v>
      </c>
      <c r="X91">
        <v>0.53489406814974905</v>
      </c>
      <c r="Y91" s="1">
        <v>0</v>
      </c>
      <c r="Z91">
        <v>0.112923568340365</v>
      </c>
      <c r="AA91">
        <v>2.8789339164315899E-4</v>
      </c>
      <c r="AB91">
        <v>5.5128910389609497E-3</v>
      </c>
      <c r="AC91">
        <v>1.8130589605156599E-4</v>
      </c>
      <c r="AD91" s="1">
        <v>0</v>
      </c>
      <c r="AE91">
        <v>5.2347667655356601E-6</v>
      </c>
      <c r="AF91" s="3">
        <v>2.5810192047996298E-4</v>
      </c>
      <c r="AG91">
        <v>1.3998903452039401E-5</v>
      </c>
      <c r="AH91">
        <v>3.5644705878414</v>
      </c>
      <c r="AI91">
        <v>8.6831720882681901E-2</v>
      </c>
      <c r="AJ91">
        <v>263.019213710381</v>
      </c>
      <c r="AK91" t="s">
        <v>89</v>
      </c>
      <c r="AL91" t="s">
        <v>90</v>
      </c>
      <c r="AM91" s="4">
        <v>32952831154.290001</v>
      </c>
      <c r="AN91">
        <v>187354</v>
      </c>
      <c r="AO91" s="1">
        <f t="shared" si="38"/>
        <v>6.0588863510840718E-3</v>
      </c>
      <c r="AP91" s="5">
        <f t="shared" si="39"/>
        <v>7.0332041621144592</v>
      </c>
      <c r="AQ91">
        <f t="shared" si="40"/>
        <v>-2.2126278769316808E-4</v>
      </c>
    </row>
    <row r="92" spans="1:44" x14ac:dyDescent="0.25">
      <c r="A92" t="s">
        <v>37</v>
      </c>
      <c r="B92">
        <v>7.5376041445722999</v>
      </c>
      <c r="C92">
        <v>6.26251391896599E-3</v>
      </c>
      <c r="D92">
        <v>7.2614988113456196</v>
      </c>
      <c r="E92">
        <v>-12.485977040910999</v>
      </c>
      <c r="F92" s="1">
        <v>0</v>
      </c>
      <c r="G92" s="1">
        <v>0</v>
      </c>
      <c r="H92">
        <v>3.8087677068395198</v>
      </c>
      <c r="I92">
        <v>-35.4855930726116</v>
      </c>
      <c r="J92">
        <v>-66.441561134223406</v>
      </c>
      <c r="K92">
        <v>-46.845184122405399</v>
      </c>
      <c r="L92">
        <v>-12.5159113687881</v>
      </c>
      <c r="M92">
        <v>28.917285887814899</v>
      </c>
      <c r="N92">
        <v>95.947444842809702</v>
      </c>
      <c r="O92">
        <v>84.190515745380495</v>
      </c>
      <c r="P92">
        <v>173721.42417121699</v>
      </c>
      <c r="Q92">
        <v>211862.59042976299</v>
      </c>
      <c r="R92">
        <v>86.600672672753902</v>
      </c>
      <c r="S92">
        <v>687.93484908577796</v>
      </c>
      <c r="T92">
        <v>0.62652244594789896</v>
      </c>
      <c r="U92">
        <v>0.301882410044431</v>
      </c>
      <c r="V92" s="1">
        <v>0</v>
      </c>
      <c r="W92">
        <v>0.14356587222880399</v>
      </c>
      <c r="X92">
        <v>0.55455171772676404</v>
      </c>
      <c r="Y92" s="1">
        <v>0</v>
      </c>
      <c r="Z92">
        <v>0.127556765592793</v>
      </c>
      <c r="AA92">
        <v>2.87591768716246E-4</v>
      </c>
      <c r="AB92">
        <v>5.4765332075828099E-3</v>
      </c>
      <c r="AC92">
        <v>2.9646957192823101E-4</v>
      </c>
      <c r="AD92" s="1">
        <v>0</v>
      </c>
      <c r="AE92">
        <v>6.2456036393578097E-6</v>
      </c>
      <c r="AF92" s="3">
        <v>3.2859019105108502E-4</v>
      </c>
      <c r="AG92">
        <v>1.9569045855953899E-4</v>
      </c>
      <c r="AH92">
        <v>3.6828876411934099</v>
      </c>
      <c r="AI92">
        <v>8.9450844957516804E-2</v>
      </c>
      <c r="AJ92">
        <v>366.72770701447899</v>
      </c>
      <c r="AK92" t="s">
        <v>91</v>
      </c>
      <c r="AL92" t="s">
        <v>92</v>
      </c>
      <c r="AM92" s="4">
        <v>37599917604.769997</v>
      </c>
      <c r="AN92">
        <v>216438</v>
      </c>
      <c r="AO92" s="1">
        <f t="shared" si="38"/>
        <v>6.092715167350141E-3</v>
      </c>
      <c r="AP92" s="5">
        <f t="shared" si="39"/>
        <v>7.0711665882503443</v>
      </c>
      <c r="AQ92">
        <f t="shared" si="40"/>
        <v>4.1668590904261004E-4</v>
      </c>
    </row>
    <row r="93" spans="1:44" x14ac:dyDescent="0.25">
      <c r="A93" t="s">
        <v>37</v>
      </c>
      <c r="B93">
        <v>7.7607487932378101</v>
      </c>
      <c r="C93">
        <v>7.4568330028836104E-3</v>
      </c>
      <c r="D93">
        <v>8.5901815148241898</v>
      </c>
      <c r="E93">
        <v>-8.9559719408046998</v>
      </c>
      <c r="F93" s="1">
        <v>0</v>
      </c>
      <c r="G93" s="1">
        <v>0</v>
      </c>
      <c r="H93">
        <v>3.8734125668278501</v>
      </c>
      <c r="I93">
        <v>-10.8212724068964</v>
      </c>
      <c r="J93">
        <v>-47.023680491051401</v>
      </c>
      <c r="K93">
        <v>-18.758652851610499</v>
      </c>
      <c r="L93">
        <v>12.0524626135422</v>
      </c>
      <c r="M93">
        <v>28.134199974290599</v>
      </c>
      <c r="N93">
        <v>95.910488719508294</v>
      </c>
      <c r="O93">
        <v>84.233535167559097</v>
      </c>
      <c r="P93">
        <v>174396.33521962599</v>
      </c>
      <c r="Q93">
        <v>214950.45706202899</v>
      </c>
      <c r="R93">
        <v>86.993559607135694</v>
      </c>
      <c r="S93">
        <v>682.731113966659</v>
      </c>
      <c r="T93">
        <v>0.59886157045454502</v>
      </c>
      <c r="U93">
        <v>0.31224642310426098</v>
      </c>
      <c r="V93" s="1">
        <v>0</v>
      </c>
      <c r="W93">
        <v>0.13892874185302401</v>
      </c>
      <c r="X93">
        <v>0.54882483504271296</v>
      </c>
      <c r="Y93" s="1">
        <v>0</v>
      </c>
      <c r="Z93">
        <v>0.17336405477324901</v>
      </c>
      <c r="AA93">
        <v>2.8675794622058898E-4</v>
      </c>
      <c r="AB93">
        <v>5.2382186336452198E-3</v>
      </c>
      <c r="AC93">
        <v>5.2257045729477505E-4</v>
      </c>
      <c r="AD93" s="1">
        <v>0</v>
      </c>
      <c r="AE93">
        <v>7.48361410702451E-6</v>
      </c>
      <c r="AF93" s="3">
        <v>3.8259853967313002E-4</v>
      </c>
      <c r="AG93">
        <v>1.40183043100973E-3</v>
      </c>
      <c r="AH93">
        <v>3.8081526797327898</v>
      </c>
      <c r="AI93">
        <v>9.0519568864191699E-2</v>
      </c>
      <c r="AJ93">
        <v>420.56506832574303</v>
      </c>
      <c r="AK93" t="s">
        <v>93</v>
      </c>
      <c r="AL93" t="s">
        <v>94</v>
      </c>
      <c r="AM93" s="4">
        <v>53352722041.07</v>
      </c>
      <c r="AN93">
        <v>305928</v>
      </c>
      <c r="AO93" s="1">
        <f t="shared" si="38"/>
        <v>5.9075751195389386E-3</v>
      </c>
      <c r="AP93" s="5">
        <f t="shared" si="39"/>
        <v>6.8632298546846826</v>
      </c>
      <c r="AQ93">
        <f t="shared" si="40"/>
        <v>8.0185115424574087E-4</v>
      </c>
    </row>
    <row r="94" spans="1:44" x14ac:dyDescent="0.25">
      <c r="A94" t="s">
        <v>37</v>
      </c>
      <c r="B94">
        <v>8.7091294847854801</v>
      </c>
      <c r="C94">
        <v>8.7296895264765903E-3</v>
      </c>
      <c r="D94">
        <v>9.9870104563106299</v>
      </c>
      <c r="E94">
        <v>-1.49581956813182</v>
      </c>
      <c r="F94" s="1">
        <v>0</v>
      </c>
      <c r="G94" s="1">
        <v>0</v>
      </c>
      <c r="H94">
        <v>3.9866326359195701</v>
      </c>
      <c r="I94">
        <v>12.631244045876301</v>
      </c>
      <c r="J94">
        <v>-21.0042258390359</v>
      </c>
      <c r="K94">
        <v>0.40233086931811302</v>
      </c>
      <c r="L94">
        <v>36.888546868858697</v>
      </c>
      <c r="M94">
        <v>28.325794602211499</v>
      </c>
      <c r="N94">
        <v>95.925733617309206</v>
      </c>
      <c r="O94">
        <v>84.260427267322896</v>
      </c>
      <c r="P94">
        <v>164466.01684219</v>
      </c>
      <c r="Q94">
        <v>203327.827235673</v>
      </c>
      <c r="R94">
        <v>92.483473945846299</v>
      </c>
      <c r="S94">
        <v>691.63325004654303</v>
      </c>
      <c r="T94">
        <v>0.61089453890771195</v>
      </c>
      <c r="U94">
        <v>0.31025505562100902</v>
      </c>
      <c r="V94" s="1">
        <v>0</v>
      </c>
      <c r="W94">
        <v>0.115497053232816</v>
      </c>
      <c r="X94">
        <v>0.57424789114617303</v>
      </c>
      <c r="Y94" s="1">
        <v>0</v>
      </c>
      <c r="Z94">
        <v>0.150822088170531</v>
      </c>
      <c r="AA94">
        <v>2.8688981786005E-4</v>
      </c>
      <c r="AB94">
        <v>5.1044650095133101E-3</v>
      </c>
      <c r="AC94">
        <v>5.2814014081134996E-4</v>
      </c>
      <c r="AD94" s="1">
        <v>0</v>
      </c>
      <c r="AE94">
        <v>8.5977584841924804E-6</v>
      </c>
      <c r="AF94" s="3">
        <v>4.3504097128979299E-4</v>
      </c>
      <c r="AG94">
        <v>2.8016459293705E-3</v>
      </c>
      <c r="AH94">
        <v>3.8061474056434399</v>
      </c>
      <c r="AI94">
        <v>9.0995442173375504E-2</v>
      </c>
      <c r="AJ94">
        <v>752.55296849352897</v>
      </c>
      <c r="AK94" t="s">
        <v>95</v>
      </c>
      <c r="AL94" t="s">
        <v>96</v>
      </c>
      <c r="AM94" s="4">
        <v>38785691819.860001</v>
      </c>
      <c r="AN94">
        <v>235828</v>
      </c>
      <c r="AO94" s="1">
        <f t="shared" si="38"/>
        <v>5.8263957986631528E-3</v>
      </c>
      <c r="AP94" s="5">
        <f t="shared" si="39"/>
        <v>6.7719203185122918</v>
      </c>
      <c r="AQ94">
        <f t="shared" si="40"/>
        <v>1.7381312027417108E-3</v>
      </c>
      <c r="AR94">
        <f>SUMPRODUCT(AQ94:AQ102,AM94:AM102)/SUM(AM94:AM102)</f>
        <v>3.4344449548385828E-3</v>
      </c>
    </row>
    <row r="95" spans="1:44" x14ac:dyDescent="0.25">
      <c r="A95" t="s">
        <v>37</v>
      </c>
      <c r="B95">
        <v>10.3374959584976</v>
      </c>
      <c r="C95">
        <v>9.0489715811504102E-3</v>
      </c>
      <c r="D95">
        <v>10.334306333422701</v>
      </c>
      <c r="E95">
        <v>6.0759150506957296</v>
      </c>
      <c r="F95" s="1">
        <v>0</v>
      </c>
      <c r="G95" s="1">
        <v>0</v>
      </c>
      <c r="H95">
        <v>4.1120310567315297</v>
      </c>
      <c r="I95">
        <v>35.1749958325546</v>
      </c>
      <c r="J95">
        <v>-1.5351268369655799</v>
      </c>
      <c r="K95">
        <v>22.665552828964401</v>
      </c>
      <c r="L95">
        <v>61.072968444580603</v>
      </c>
      <c r="M95">
        <v>29.0692710788983</v>
      </c>
      <c r="N95">
        <v>95.949406056939296</v>
      </c>
      <c r="O95">
        <v>84.334843877229602</v>
      </c>
      <c r="P95">
        <v>154018.50879680199</v>
      </c>
      <c r="Q95">
        <v>190355.35124373899</v>
      </c>
      <c r="R95">
        <v>100.557744905676</v>
      </c>
      <c r="S95">
        <v>692.11424753941503</v>
      </c>
      <c r="T95">
        <v>0.64773760093244004</v>
      </c>
      <c r="U95">
        <v>0.30377226591359202</v>
      </c>
      <c r="V95" s="1">
        <v>0</v>
      </c>
      <c r="W95">
        <v>0.105798022612626</v>
      </c>
      <c r="X95">
        <v>0.59042971147378098</v>
      </c>
      <c r="Y95" s="1">
        <v>0</v>
      </c>
      <c r="Z95">
        <v>0.102900687907406</v>
      </c>
      <c r="AA95">
        <v>2.8779174615154498E-4</v>
      </c>
      <c r="AB95">
        <v>5.1058628251930901E-3</v>
      </c>
      <c r="AC95">
        <v>4.6604333515580602E-4</v>
      </c>
      <c r="AD95" s="1">
        <v>0</v>
      </c>
      <c r="AE95">
        <v>1.33925603516947E-5</v>
      </c>
      <c r="AF95" s="3">
        <v>4.5410905818227699E-4</v>
      </c>
      <c r="AG95">
        <v>3.1759323024275901E-3</v>
      </c>
      <c r="AH95">
        <v>3.6960238110819801</v>
      </c>
      <c r="AI95">
        <v>8.9997576761729106E-2</v>
      </c>
      <c r="AJ95">
        <v>1256.11407244918</v>
      </c>
      <c r="AK95" t="s">
        <v>97</v>
      </c>
      <c r="AL95" t="s">
        <v>98</v>
      </c>
      <c r="AM95" s="4">
        <v>29925642240.709999</v>
      </c>
      <c r="AN95">
        <v>194299</v>
      </c>
      <c r="AO95" s="1">
        <f t="shared" si="38"/>
        <v>5.8477636295269121E-3</v>
      </c>
      <c r="AP95" s="5">
        <f t="shared" si="39"/>
        <v>6.7959625545067626</v>
      </c>
      <c r="AQ95">
        <f t="shared" si="40"/>
        <v>3.2041455427774491E-3</v>
      </c>
    </row>
    <row r="96" spans="1:44" x14ac:dyDescent="0.25">
      <c r="A96" t="s">
        <v>37</v>
      </c>
      <c r="B96">
        <v>12.0427882106456</v>
      </c>
      <c r="C96">
        <v>8.5545908693114205E-3</v>
      </c>
      <c r="D96">
        <v>9.7960255176856901</v>
      </c>
      <c r="E96">
        <v>16.9194958397335</v>
      </c>
      <c r="F96" s="1">
        <v>0</v>
      </c>
      <c r="G96" s="1">
        <v>0</v>
      </c>
      <c r="H96">
        <v>4.2781154142105997</v>
      </c>
      <c r="I96">
        <v>58.148207645879801</v>
      </c>
      <c r="J96">
        <v>14.9533187707012</v>
      </c>
      <c r="K96">
        <v>48.592296647587098</v>
      </c>
      <c r="L96">
        <v>86.065525178891093</v>
      </c>
      <c r="M96">
        <v>30.371820414838201</v>
      </c>
      <c r="N96">
        <v>95.991547798999804</v>
      </c>
      <c r="O96">
        <v>84.329650640362004</v>
      </c>
      <c r="P96">
        <v>142846.76686170301</v>
      </c>
      <c r="Q96">
        <v>177134.34703295201</v>
      </c>
      <c r="R96">
        <v>112.387328907715</v>
      </c>
      <c r="S96">
        <v>684.58660674878104</v>
      </c>
      <c r="T96">
        <v>0.68924418468728499</v>
      </c>
      <c r="U96">
        <v>0.29239404260449098</v>
      </c>
      <c r="V96" s="1">
        <v>0</v>
      </c>
      <c r="W96">
        <v>0.101769117692579</v>
      </c>
      <c r="X96">
        <v>0.60583683970292801</v>
      </c>
      <c r="Y96" s="1">
        <v>0</v>
      </c>
      <c r="Z96">
        <v>5.4419171827490502E-2</v>
      </c>
      <c r="AA96">
        <v>2.8934279363122399E-4</v>
      </c>
      <c r="AB96">
        <v>5.2023313555714899E-3</v>
      </c>
      <c r="AC96">
        <v>4.4545345787101802E-4</v>
      </c>
      <c r="AD96" s="1">
        <v>0</v>
      </c>
      <c r="AE96">
        <v>1.3720728465686199E-5</v>
      </c>
      <c r="AF96" s="3">
        <v>4.72749540416069E-4</v>
      </c>
      <c r="AG96">
        <v>2.6034630013697401E-3</v>
      </c>
      <c r="AH96">
        <v>3.5492857310865702</v>
      </c>
      <c r="AI96">
        <v>8.9829198386317102E-2</v>
      </c>
      <c r="AJ96">
        <v>1975.4814809946599</v>
      </c>
      <c r="AK96" t="s">
        <v>99</v>
      </c>
      <c r="AL96" t="s">
        <v>100</v>
      </c>
      <c r="AM96" s="4">
        <v>18854630451.610001</v>
      </c>
      <c r="AN96">
        <v>131992</v>
      </c>
      <c r="AO96" s="1">
        <f t="shared" si="38"/>
        <v>5.964423689618783E-3</v>
      </c>
      <c r="AP96" s="5">
        <f t="shared" si="39"/>
        <v>6.9271236385059165</v>
      </c>
      <c r="AQ96">
        <f t="shared" si="40"/>
        <v>4.6719160710038312E-3</v>
      </c>
    </row>
    <row r="97" spans="1:43" x14ac:dyDescent="0.25">
      <c r="A97" t="s">
        <v>37</v>
      </c>
      <c r="B97">
        <v>13.1521942443862</v>
      </c>
      <c r="C97">
        <v>9.1781776933212399E-3</v>
      </c>
      <c r="D97">
        <v>10.474499551796701</v>
      </c>
      <c r="E97">
        <v>26.6102867589927</v>
      </c>
      <c r="F97" s="1">
        <v>0</v>
      </c>
      <c r="G97" s="1">
        <v>0</v>
      </c>
      <c r="H97">
        <v>4.4128535545363299</v>
      </c>
      <c r="I97">
        <v>80.691206619227501</v>
      </c>
      <c r="J97">
        <v>38.137441661267999</v>
      </c>
      <c r="K97">
        <v>70.883862845450693</v>
      </c>
      <c r="L97">
        <v>110.187802736241</v>
      </c>
      <c r="M97">
        <v>32.180873024870003</v>
      </c>
      <c r="N97">
        <v>96.077999210673795</v>
      </c>
      <c r="O97">
        <v>84.246905007671998</v>
      </c>
      <c r="P97">
        <v>135124.96963534501</v>
      </c>
      <c r="Q97">
        <v>168344.88890503501</v>
      </c>
      <c r="R97">
        <v>119.822220954881</v>
      </c>
      <c r="S97">
        <v>684.28323373639205</v>
      </c>
      <c r="T97">
        <v>0.70622418996953196</v>
      </c>
      <c r="U97">
        <v>0.30972551406830701</v>
      </c>
      <c r="V97" s="1">
        <v>0</v>
      </c>
      <c r="W97">
        <v>9.1722262166899493E-2</v>
      </c>
      <c r="X97">
        <v>0.598552223764792</v>
      </c>
      <c r="Y97" s="1">
        <v>0</v>
      </c>
      <c r="Z97">
        <v>4.3080378703289103E-2</v>
      </c>
      <c r="AA97">
        <v>2.9143354298323798E-4</v>
      </c>
      <c r="AB97">
        <v>5.3650696638161402E-3</v>
      </c>
      <c r="AC97">
        <v>4.82775519859969E-4</v>
      </c>
      <c r="AD97" s="1">
        <v>0</v>
      </c>
      <c r="AE97">
        <v>2.1608665409379598E-5</v>
      </c>
      <c r="AF97" s="3">
        <v>4.88218706570725E-4</v>
      </c>
      <c r="AG97">
        <v>3.0173314153706101E-3</v>
      </c>
      <c r="AH97">
        <v>3.3729197138593499</v>
      </c>
      <c r="AI97">
        <v>9.0004856754751603E-2</v>
      </c>
      <c r="AJ97">
        <v>2658.36554201442</v>
      </c>
      <c r="AK97" t="s">
        <v>101</v>
      </c>
      <c r="AL97" t="s">
        <v>102</v>
      </c>
      <c r="AM97" s="4">
        <v>11364955821.120001</v>
      </c>
      <c r="AN97">
        <v>84107</v>
      </c>
      <c r="AO97" s="1">
        <f t="shared" si="38"/>
        <v>6.1447219133701032E-3</v>
      </c>
      <c r="AP97" s="5">
        <f t="shared" si="39"/>
        <v>7.1295004270268141</v>
      </c>
      <c r="AQ97">
        <f t="shared" si="40"/>
        <v>5.5375836669253799E-3</v>
      </c>
    </row>
    <row r="98" spans="1:43" x14ac:dyDescent="0.25">
      <c r="A98" t="s">
        <v>37</v>
      </c>
      <c r="B98">
        <v>14.4760150515552</v>
      </c>
      <c r="C98">
        <v>9.6889440419016103E-3</v>
      </c>
      <c r="D98">
        <v>11.026734337050399</v>
      </c>
      <c r="E98">
        <v>42.451789755074898</v>
      </c>
      <c r="F98" s="1">
        <v>0</v>
      </c>
      <c r="G98" s="1">
        <v>0</v>
      </c>
      <c r="H98">
        <v>4.60261784288695</v>
      </c>
      <c r="I98">
        <v>103.94229668155199</v>
      </c>
      <c r="J98">
        <v>61.7266651065056</v>
      </c>
      <c r="K98">
        <v>91.753831351147198</v>
      </c>
      <c r="L98">
        <v>135.48330703645499</v>
      </c>
      <c r="M98">
        <v>32.891851985893702</v>
      </c>
      <c r="N98">
        <v>96.161425710382801</v>
      </c>
      <c r="O98">
        <v>84.130758962362904</v>
      </c>
      <c r="P98">
        <v>126302.812147105</v>
      </c>
      <c r="Q98">
        <v>159393.503145833</v>
      </c>
      <c r="R98">
        <v>124.601426188857</v>
      </c>
      <c r="S98">
        <v>687.36968973146998</v>
      </c>
      <c r="T98">
        <v>0.69960110326274305</v>
      </c>
      <c r="U98">
        <v>0.30631383943622498</v>
      </c>
      <c r="V98" s="1">
        <v>0</v>
      </c>
      <c r="W98">
        <v>7.6960945621258506E-2</v>
      </c>
      <c r="X98">
        <v>0.61672521494251598</v>
      </c>
      <c r="Y98" s="1">
        <v>0</v>
      </c>
      <c r="Z98">
        <v>4.1462712171884498E-2</v>
      </c>
      <c r="AA98">
        <v>2.92735021860114E-4</v>
      </c>
      <c r="AB98">
        <v>5.3012757276169296E-3</v>
      </c>
      <c r="AC98">
        <v>4.13197068438225E-4</v>
      </c>
      <c r="AD98" s="1">
        <v>0</v>
      </c>
      <c r="AE98">
        <v>2.8854853287123199E-5</v>
      </c>
      <c r="AF98" s="3">
        <v>5.2266731388103801E-4</v>
      </c>
      <c r="AG98">
        <v>3.6529080611981801E-3</v>
      </c>
      <c r="AH98">
        <v>3.3952842279277502</v>
      </c>
      <c r="AI98">
        <v>9.3007465853666205E-2</v>
      </c>
      <c r="AJ98">
        <v>3430.43982483524</v>
      </c>
      <c r="AK98" t="s">
        <v>103</v>
      </c>
      <c r="AL98" t="s">
        <v>104</v>
      </c>
      <c r="AM98" s="4">
        <v>4586560320.3100004</v>
      </c>
      <c r="AN98">
        <v>36314</v>
      </c>
      <c r="AO98" s="1">
        <f t="shared" si="38"/>
        <v>6.1166780633580813E-3</v>
      </c>
      <c r="AP98" s="5">
        <f t="shared" si="39"/>
        <v>7.0980489593626235</v>
      </c>
      <c r="AQ98">
        <f t="shared" si="40"/>
        <v>6.8298949282177852E-3</v>
      </c>
    </row>
    <row r="99" spans="1:43" x14ac:dyDescent="0.25">
      <c r="A99" t="s">
        <v>37</v>
      </c>
      <c r="B99">
        <v>15.3485263410308</v>
      </c>
      <c r="C99">
        <v>9.5741592403370303E-3</v>
      </c>
      <c r="D99">
        <v>10.9029030417384</v>
      </c>
      <c r="E99">
        <v>57.709271802544301</v>
      </c>
      <c r="F99" s="1">
        <v>0</v>
      </c>
      <c r="G99" s="1">
        <v>0</v>
      </c>
      <c r="H99">
        <v>4.7669018134576602</v>
      </c>
      <c r="I99">
        <v>125.489974887381</v>
      </c>
      <c r="J99">
        <v>81.915925434834705</v>
      </c>
      <c r="K99">
        <v>113.850249585578</v>
      </c>
      <c r="L99">
        <v>158.63030014972901</v>
      </c>
      <c r="M99">
        <v>34.140248930822104</v>
      </c>
      <c r="N99">
        <v>96.331195114819295</v>
      </c>
      <c r="O99">
        <v>83.945963526023505</v>
      </c>
      <c r="P99">
        <v>120104.51930485399</v>
      </c>
      <c r="Q99">
        <v>152390.08768818999</v>
      </c>
      <c r="R99">
        <v>128.161581716081</v>
      </c>
      <c r="S99">
        <v>681.620500593472</v>
      </c>
      <c r="T99">
        <v>0.691895527631332</v>
      </c>
      <c r="U99">
        <v>0.32634859041280101</v>
      </c>
      <c r="V99" s="1">
        <v>0</v>
      </c>
      <c r="W99">
        <v>8.85373813954385E-2</v>
      </c>
      <c r="X99">
        <v>0.58511402819175995</v>
      </c>
      <c r="Y99" s="1">
        <v>0</v>
      </c>
      <c r="Z99">
        <v>5.3600665495472703E-2</v>
      </c>
      <c r="AA99">
        <v>2.9468471142386001E-4</v>
      </c>
      <c r="AB99">
        <v>5.3897125954307599E-3</v>
      </c>
      <c r="AC99">
        <v>5.31442515328556E-4</v>
      </c>
      <c r="AD99" s="1">
        <v>0</v>
      </c>
      <c r="AE99">
        <v>5.8133250930689002E-5</v>
      </c>
      <c r="AF99" s="3">
        <v>5.7306140431755397E-4</v>
      </c>
      <c r="AG99">
        <v>3.3001924422572499E-3</v>
      </c>
      <c r="AH99">
        <v>3.3843942958120201</v>
      </c>
      <c r="AI99">
        <v>9.7005724924631706E-2</v>
      </c>
      <c r="AJ99">
        <v>4189.0528073343503</v>
      </c>
      <c r="AK99" t="s">
        <v>105</v>
      </c>
      <c r="AL99" t="s">
        <v>106</v>
      </c>
      <c r="AM99" s="4">
        <v>1855614823.26</v>
      </c>
      <c r="AN99">
        <v>15450</v>
      </c>
      <c r="AO99" s="1">
        <f t="shared" si="38"/>
        <v>6.2574587111721737E-3</v>
      </c>
      <c r="AP99" s="5">
        <f t="shared" si="39"/>
        <v>7.2558374508641439</v>
      </c>
      <c r="AQ99">
        <f t="shared" si="40"/>
        <v>7.532219534720881E-3</v>
      </c>
    </row>
    <row r="100" spans="1:43" x14ac:dyDescent="0.25">
      <c r="A100" t="s">
        <v>37</v>
      </c>
      <c r="B100">
        <v>16.844012785115499</v>
      </c>
      <c r="C100">
        <v>8.8637177137202705E-3</v>
      </c>
      <c r="D100">
        <v>10.132948170813499</v>
      </c>
      <c r="E100">
        <v>84.9711916174316</v>
      </c>
      <c r="F100" s="1">
        <v>0</v>
      </c>
      <c r="G100" s="1">
        <v>0</v>
      </c>
      <c r="H100">
        <v>5.0431518156968203</v>
      </c>
      <c r="I100">
        <v>146.69042947080999</v>
      </c>
      <c r="J100">
        <v>105.028046785792</v>
      </c>
      <c r="K100">
        <v>131.869899840805</v>
      </c>
      <c r="L100">
        <v>184.399659323002</v>
      </c>
      <c r="M100">
        <v>33.640587985753697</v>
      </c>
      <c r="N100">
        <v>96.5419147125846</v>
      </c>
      <c r="O100">
        <v>84.032921854584998</v>
      </c>
      <c r="P100">
        <v>105196.623372749</v>
      </c>
      <c r="Q100">
        <v>141330.57862258499</v>
      </c>
      <c r="R100">
        <v>126.081411389678</v>
      </c>
      <c r="S100">
        <v>684.33791058799898</v>
      </c>
      <c r="T100">
        <v>0.57995968575967005</v>
      </c>
      <c r="U100">
        <v>0.444370245024993</v>
      </c>
      <c r="V100" s="1">
        <v>0</v>
      </c>
      <c r="W100">
        <v>0.108477332246042</v>
      </c>
      <c r="X100">
        <v>0.44715242272896299</v>
      </c>
      <c r="Y100" s="1">
        <v>0</v>
      </c>
      <c r="Z100">
        <v>0.168113596582944</v>
      </c>
      <c r="AA100">
        <v>2.9546482304001201E-4</v>
      </c>
      <c r="AB100">
        <v>5.2505143048130797E-3</v>
      </c>
      <c r="AC100">
        <v>3.2150940702711198E-4</v>
      </c>
      <c r="AD100" s="1">
        <v>0</v>
      </c>
      <c r="AE100">
        <v>1.38915043488095E-4</v>
      </c>
      <c r="AF100" s="3">
        <v>6.3679044770181999E-4</v>
      </c>
      <c r="AG100">
        <v>2.85734560365225E-3</v>
      </c>
      <c r="AH100">
        <v>3.6052972550619402</v>
      </c>
      <c r="AI100">
        <v>0.101269611503912</v>
      </c>
      <c r="AJ100">
        <v>4842.9491587435195</v>
      </c>
      <c r="AK100" t="s">
        <v>107</v>
      </c>
      <c r="AL100" t="s">
        <v>108</v>
      </c>
      <c r="AM100" s="4">
        <v>391436635.56999999</v>
      </c>
      <c r="AN100">
        <v>3721</v>
      </c>
      <c r="AO100" s="1">
        <f t="shared" si="38"/>
        <v>6.1827695755549122E-3</v>
      </c>
      <c r="AP100" s="5">
        <f t="shared" si="39"/>
        <v>7.1721556694983368</v>
      </c>
      <c r="AQ100">
        <f t="shared" si="40"/>
        <v>9.0706977541381035E-3</v>
      </c>
    </row>
    <row r="101" spans="1:43" x14ac:dyDescent="0.25">
      <c r="A101" t="s">
        <v>37</v>
      </c>
      <c r="B101">
        <v>11.4777319388152</v>
      </c>
      <c r="C101">
        <v>8.7117543267871307E-3</v>
      </c>
      <c r="D101">
        <v>9.9674650920945904</v>
      </c>
      <c r="E101">
        <v>131.95455538638501</v>
      </c>
      <c r="F101" s="1">
        <v>0</v>
      </c>
      <c r="G101" s="1">
        <v>0</v>
      </c>
      <c r="H101">
        <v>5.4403264058358198</v>
      </c>
      <c r="I101">
        <v>167.98353048618799</v>
      </c>
      <c r="J101">
        <v>111.983402079784</v>
      </c>
      <c r="K101">
        <v>159.25096743462899</v>
      </c>
      <c r="L101">
        <v>209.74406268407299</v>
      </c>
      <c r="M101">
        <v>32.134195733141198</v>
      </c>
      <c r="N101">
        <v>96.625220885808602</v>
      </c>
      <c r="O101">
        <v>84.141435135003505</v>
      </c>
      <c r="P101">
        <v>94884.780965749494</v>
      </c>
      <c r="Q101">
        <v>124529.577368607</v>
      </c>
      <c r="R101">
        <v>117.48391355283501</v>
      </c>
      <c r="S101">
        <v>649.32222543711703</v>
      </c>
      <c r="T101">
        <v>0.38656429844569201</v>
      </c>
      <c r="U101">
        <v>0.59253945375372397</v>
      </c>
      <c r="V101" s="1">
        <v>0</v>
      </c>
      <c r="W101">
        <v>0.189166741748616</v>
      </c>
      <c r="X101">
        <v>0.21829380449765801</v>
      </c>
      <c r="Y101" s="1">
        <v>0</v>
      </c>
      <c r="Z101">
        <v>0.36166163386473199</v>
      </c>
      <c r="AA101">
        <v>2.9308634834179201E-4</v>
      </c>
      <c r="AB101">
        <v>5.2947328549692299E-3</v>
      </c>
      <c r="AC101">
        <v>3.2846292565566699E-4</v>
      </c>
      <c r="AD101" s="1">
        <v>0</v>
      </c>
      <c r="AE101">
        <v>2.7525682486577099E-4</v>
      </c>
      <c r="AF101" s="3">
        <v>6.9033877162780904E-4</v>
      </c>
      <c r="AG101">
        <v>2.5202774375905198E-3</v>
      </c>
      <c r="AH101">
        <v>4.0122759052600898</v>
      </c>
      <c r="AI101">
        <v>0.10780896547615</v>
      </c>
      <c r="AJ101">
        <v>5366.1753096047596</v>
      </c>
      <c r="AK101" t="s">
        <v>109</v>
      </c>
      <c r="AL101" t="s">
        <v>110</v>
      </c>
      <c r="AM101" s="4">
        <v>168989794.90000001</v>
      </c>
      <c r="AN101">
        <v>1781</v>
      </c>
      <c r="AO101" s="1">
        <f t="shared" si="38"/>
        <v>6.2781579749388305E-3</v>
      </c>
      <c r="AP101" s="5">
        <f t="shared" si="39"/>
        <v>7.2790166855882905</v>
      </c>
      <c r="AQ101">
        <f t="shared" si="40"/>
        <v>3.8300776649061443E-3</v>
      </c>
    </row>
    <row r="102" spans="1:43" x14ac:dyDescent="0.25">
      <c r="AN102" s="7">
        <f>SUM(AN86:AN101)</f>
        <v>1849258</v>
      </c>
    </row>
    <row r="104" spans="1:43" x14ac:dyDescent="0.25">
      <c r="A104" t="s">
        <v>0</v>
      </c>
      <c r="B104" t="s">
        <v>1</v>
      </c>
      <c r="C104" t="s">
        <v>2</v>
      </c>
      <c r="D104" t="s">
        <v>3</v>
      </c>
      <c r="E104" t="s">
        <v>5</v>
      </c>
      <c r="F104" t="s">
        <v>6</v>
      </c>
      <c r="G104" t="s">
        <v>208</v>
      </c>
      <c r="H104" t="s">
        <v>7</v>
      </c>
      <c r="I104" t="s">
        <v>8</v>
      </c>
      <c r="J104" t="s">
        <v>134</v>
      </c>
      <c r="K104" t="s">
        <v>143</v>
      </c>
      <c r="L104" t="s">
        <v>9</v>
      </c>
      <c r="M104" t="s">
        <v>10</v>
      </c>
      <c r="N104" t="s">
        <v>11</v>
      </c>
      <c r="O104" t="s">
        <v>13</v>
      </c>
      <c r="P104" t="s">
        <v>14</v>
      </c>
      <c r="Q104" t="s">
        <v>15</v>
      </c>
      <c r="R104" t="s">
        <v>16</v>
      </c>
      <c r="S104" t="s">
        <v>17</v>
      </c>
      <c r="T104" t="s">
        <v>18</v>
      </c>
      <c r="U104" t="s">
        <v>20</v>
      </c>
      <c r="V104" t="s">
        <v>21</v>
      </c>
      <c r="W104" t="s">
        <v>22</v>
      </c>
      <c r="X104" t="s">
        <v>23</v>
      </c>
      <c r="Y104" t="s">
        <v>24</v>
      </c>
      <c r="Z104" t="s">
        <v>25</v>
      </c>
      <c r="AA104" t="s">
        <v>26</v>
      </c>
      <c r="AB104" t="s">
        <v>27</v>
      </c>
      <c r="AC104" t="s">
        <v>120</v>
      </c>
      <c r="AD104" t="s">
        <v>28</v>
      </c>
      <c r="AE104" t="s">
        <v>29</v>
      </c>
      <c r="AF104" s="3" t="s">
        <v>233</v>
      </c>
      <c r="AG104" t="s">
        <v>30</v>
      </c>
      <c r="AH104" t="s">
        <v>31</v>
      </c>
      <c r="AI104" t="s">
        <v>32</v>
      </c>
      <c r="AJ104" t="s">
        <v>33</v>
      </c>
      <c r="AK104" t="s">
        <v>34</v>
      </c>
      <c r="AL104" t="s">
        <v>74</v>
      </c>
      <c r="AM104" s="4" t="s">
        <v>35</v>
      </c>
      <c r="AN104" t="s">
        <v>36</v>
      </c>
    </row>
    <row r="105" spans="1:43" x14ac:dyDescent="0.25">
      <c r="A105" t="s">
        <v>37</v>
      </c>
      <c r="B105">
        <v>4.58437932249113</v>
      </c>
      <c r="C105">
        <v>4.5098199404630104E-3</v>
      </c>
      <c r="D105">
        <v>5.2795475617774601</v>
      </c>
      <c r="E105">
        <v>-57.864785821230001</v>
      </c>
      <c r="F105" s="1">
        <v>0</v>
      </c>
      <c r="G105" s="1">
        <v>0</v>
      </c>
      <c r="H105">
        <v>3.08428010415343</v>
      </c>
      <c r="I105">
        <v>-177.428107627434</v>
      </c>
      <c r="J105">
        <v>-187.815595278064</v>
      </c>
      <c r="K105">
        <v>-181.32263454575201</v>
      </c>
      <c r="L105">
        <v>-158.186571124876</v>
      </c>
      <c r="M105">
        <v>27.093590252300601</v>
      </c>
      <c r="N105">
        <v>93.592668364338095</v>
      </c>
      <c r="O105">
        <v>79.854719979309294</v>
      </c>
      <c r="P105">
        <v>207382.118152985</v>
      </c>
      <c r="Q105">
        <v>251778.09834025599</v>
      </c>
      <c r="R105">
        <v>83.049244280690999</v>
      </c>
      <c r="S105">
        <v>659.83798830155797</v>
      </c>
      <c r="T105">
        <v>0.475117391136818</v>
      </c>
      <c r="U105">
        <v>0.298617586498163</v>
      </c>
      <c r="V105" s="1">
        <v>0</v>
      </c>
      <c r="W105">
        <v>0.17608136466390401</v>
      </c>
      <c r="X105">
        <v>0.52530104883793205</v>
      </c>
      <c r="Y105" s="1">
        <v>0</v>
      </c>
      <c r="Z105">
        <v>0.348425826237939</v>
      </c>
      <c r="AA105">
        <v>2.91385040602471E-4</v>
      </c>
      <c r="AB105">
        <v>4.4882841653016096E-3</v>
      </c>
      <c r="AC105" s="1">
        <v>8.0260671250062098E-7</v>
      </c>
      <c r="AD105" s="1">
        <v>0</v>
      </c>
      <c r="AE105">
        <v>7.2316947131960097E-6</v>
      </c>
      <c r="AF105" s="3">
        <v>7.6178780215728302E-5</v>
      </c>
      <c r="AG105" s="1">
        <v>0</v>
      </c>
      <c r="AH105">
        <v>5.0628286015636403</v>
      </c>
      <c r="AI105">
        <v>0.116664485304523</v>
      </c>
      <c r="AJ105">
        <v>1.26760612723961</v>
      </c>
      <c r="AK105" t="s">
        <v>79</v>
      </c>
      <c r="AL105" t="s">
        <v>80</v>
      </c>
      <c r="AM105" s="4">
        <v>666940891.98000002</v>
      </c>
      <c r="AN105">
        <v>3216</v>
      </c>
      <c r="AO105" s="1">
        <f t="shared" ref="AO105:AO121" si="41">AF105+AA105+AB105</f>
        <v>4.855847986119809E-3</v>
      </c>
      <c r="AP105" s="5">
        <f>100*(1-(1-AO105)^12)</f>
        <v>5.6738861017028075</v>
      </c>
      <c r="AQ105">
        <f>(1-(1-B105/100)^(1/12))-AA105-AB105-AF105</f>
        <v>-9.5282779828097393E-4</v>
      </c>
    </row>
    <row r="106" spans="1:43" x14ac:dyDescent="0.25">
      <c r="A106" t="s">
        <v>37</v>
      </c>
      <c r="B106">
        <v>7.32439994063661</v>
      </c>
      <c r="C106">
        <v>4.9415794800684101E-3</v>
      </c>
      <c r="D106">
        <v>5.7713540482103696</v>
      </c>
      <c r="E106">
        <v>-40.445102808141797</v>
      </c>
      <c r="F106" s="1">
        <v>0</v>
      </c>
      <c r="G106" s="1">
        <v>0</v>
      </c>
      <c r="H106">
        <v>3.2746189497874898</v>
      </c>
      <c r="I106">
        <v>-157.268200539128</v>
      </c>
      <c r="J106">
        <v>-167.35781256403601</v>
      </c>
      <c r="K106">
        <v>-160.99072632992801</v>
      </c>
      <c r="L106">
        <v>-137.83240534284801</v>
      </c>
      <c r="M106">
        <v>27.573381010549099</v>
      </c>
      <c r="N106">
        <v>95.209501302418801</v>
      </c>
      <c r="O106">
        <v>79.746632907417194</v>
      </c>
      <c r="P106">
        <v>205336.98643838099</v>
      </c>
      <c r="Q106">
        <v>248346.87516461799</v>
      </c>
      <c r="R106">
        <v>84.227858653493996</v>
      </c>
      <c r="S106">
        <v>662.41109959489404</v>
      </c>
      <c r="T106">
        <v>0.52249398174150397</v>
      </c>
      <c r="U106">
        <v>0.32928077758725099</v>
      </c>
      <c r="V106" s="1">
        <v>0</v>
      </c>
      <c r="W106">
        <v>0.23016989724053299</v>
      </c>
      <c r="X106">
        <v>0.44054932517221501</v>
      </c>
      <c r="Y106" s="1">
        <v>0</v>
      </c>
      <c r="Z106">
        <v>0.26391931054253098</v>
      </c>
      <c r="AA106">
        <v>2.8898921010455102E-4</v>
      </c>
      <c r="AB106">
        <v>5.0889943009639303E-3</v>
      </c>
      <c r="AC106">
        <v>1.9934472054784202E-6</v>
      </c>
      <c r="AD106" s="1">
        <v>0</v>
      </c>
      <c r="AE106">
        <v>3.1187381012378502E-6</v>
      </c>
      <c r="AF106" s="3">
        <v>3.1150869128976301E-4</v>
      </c>
      <c r="AG106" s="1">
        <v>0</v>
      </c>
      <c r="AH106">
        <v>5.8799374740003501</v>
      </c>
      <c r="AI106">
        <v>0.13840202457669701</v>
      </c>
      <c r="AJ106">
        <v>5.6105364714712396</v>
      </c>
      <c r="AK106" t="s">
        <v>81</v>
      </c>
      <c r="AL106" t="s">
        <v>82</v>
      </c>
      <c r="AM106" s="4">
        <v>8730928663.3600006</v>
      </c>
      <c r="AN106">
        <v>42520</v>
      </c>
      <c r="AO106" s="1">
        <f t="shared" si="41"/>
        <v>5.6894922023582439E-3</v>
      </c>
      <c r="AP106" s="5">
        <f t="shared" ref="AP106:AP121" si="42">100*(1-(1-AO106)^12)</f>
        <v>6.6177468770927339</v>
      </c>
      <c r="AQ106">
        <f t="shared" ref="AQ106:AQ121" si="43">(1-(1-B106/100)^(1/12))-AA106-AB106-AF106</f>
        <v>6.2920716401961149E-4</v>
      </c>
    </row>
    <row r="107" spans="1:43" x14ac:dyDescent="0.25">
      <c r="A107" t="s">
        <v>37</v>
      </c>
      <c r="B107">
        <v>7.6904913948478697</v>
      </c>
      <c r="C107">
        <v>5.8534492868677103E-3</v>
      </c>
      <c r="D107">
        <v>6.8023588732807498</v>
      </c>
      <c r="E107">
        <v>-35.402335266636598</v>
      </c>
      <c r="F107" s="1">
        <v>0</v>
      </c>
      <c r="G107" s="1">
        <v>0</v>
      </c>
      <c r="H107">
        <v>3.38607682125176</v>
      </c>
      <c r="I107">
        <v>-132.34288539878699</v>
      </c>
      <c r="J107">
        <v>-142.422683373643</v>
      </c>
      <c r="K107">
        <v>-139.88161436488801</v>
      </c>
      <c r="L107">
        <v>-112.11467288995399</v>
      </c>
      <c r="M107">
        <v>28.482820058671201</v>
      </c>
      <c r="N107">
        <v>95.386157397108605</v>
      </c>
      <c r="O107">
        <v>79.657652118857101</v>
      </c>
      <c r="P107">
        <v>197289.62729974999</v>
      </c>
      <c r="Q107">
        <v>241830.98453255199</v>
      </c>
      <c r="R107">
        <v>84.484457372726098</v>
      </c>
      <c r="S107">
        <v>666.76705435599001</v>
      </c>
      <c r="T107">
        <v>0.55562926105218802</v>
      </c>
      <c r="U107">
        <v>0.33047230171971598</v>
      </c>
      <c r="V107" s="1">
        <v>0</v>
      </c>
      <c r="W107">
        <v>0.20728513625633399</v>
      </c>
      <c r="X107">
        <v>0.46224256202394798</v>
      </c>
      <c r="Y107" s="1">
        <v>0</v>
      </c>
      <c r="Z107">
        <v>0.21732764297724699</v>
      </c>
      <c r="AA107">
        <v>2.8920607349119899E-4</v>
      </c>
      <c r="AB107">
        <v>5.7966451508137404E-3</v>
      </c>
      <c r="AC107">
        <v>1.3396062994202801E-4</v>
      </c>
      <c r="AD107" s="1">
        <v>0</v>
      </c>
      <c r="AE107">
        <v>2.3148735077596901E-4</v>
      </c>
      <c r="AF107" s="3">
        <v>5.5168868631584795E-4</v>
      </c>
      <c r="AG107" s="1">
        <v>2.4852421820604201E-8</v>
      </c>
      <c r="AH107">
        <v>5.8611467320109201</v>
      </c>
      <c r="AI107">
        <v>0.14109330785739399</v>
      </c>
      <c r="AJ107">
        <v>16.605911367413199</v>
      </c>
      <c r="AK107" t="s">
        <v>83</v>
      </c>
      <c r="AL107" t="s">
        <v>84</v>
      </c>
      <c r="AM107" s="4">
        <v>27325007960.27</v>
      </c>
      <c r="AN107">
        <v>138502</v>
      </c>
      <c r="AO107" s="1">
        <f t="shared" si="41"/>
        <v>6.6375399106207876E-3</v>
      </c>
      <c r="AP107" s="5">
        <f t="shared" si="42"/>
        <v>7.6806104998345166</v>
      </c>
      <c r="AQ107">
        <f t="shared" si="43"/>
        <v>8.8603558401178627E-6</v>
      </c>
    </row>
    <row r="108" spans="1:43" x14ac:dyDescent="0.25">
      <c r="A108" t="s">
        <v>37</v>
      </c>
      <c r="B108">
        <v>7.93390587976549</v>
      </c>
      <c r="C108">
        <v>6.8577232017872801E-3</v>
      </c>
      <c r="D108">
        <v>7.9258674962963402</v>
      </c>
      <c r="E108">
        <v>-25.0382772905674</v>
      </c>
      <c r="F108" s="1">
        <v>0</v>
      </c>
      <c r="G108" s="1">
        <v>0</v>
      </c>
      <c r="H108">
        <v>3.5522731104581302</v>
      </c>
      <c r="I108">
        <v>-108.25874572837</v>
      </c>
      <c r="J108">
        <v>-118.157663575998</v>
      </c>
      <c r="K108">
        <v>-120.036330584756</v>
      </c>
      <c r="L108">
        <v>-87.342496783064107</v>
      </c>
      <c r="M108">
        <v>30.030602413761301</v>
      </c>
      <c r="N108">
        <v>95.536650512881096</v>
      </c>
      <c r="O108">
        <v>79.658379215802697</v>
      </c>
      <c r="P108">
        <v>190790.73435786099</v>
      </c>
      <c r="Q108">
        <v>236441.93189102999</v>
      </c>
      <c r="R108">
        <v>84.704757902422102</v>
      </c>
      <c r="S108">
        <v>672.88456190478905</v>
      </c>
      <c r="T108">
        <v>0.599331023626827</v>
      </c>
      <c r="U108">
        <v>0.32681615349452198</v>
      </c>
      <c r="V108" s="1">
        <v>0</v>
      </c>
      <c r="W108">
        <v>0.18904452350898401</v>
      </c>
      <c r="X108">
        <v>0.48413932299649298</v>
      </c>
      <c r="Y108" s="1">
        <v>0</v>
      </c>
      <c r="Z108">
        <v>0.17128910899775401</v>
      </c>
      <c r="AA108">
        <v>2.9039903154188401E-4</v>
      </c>
      <c r="AB108">
        <v>6.1701549705725301E-3</v>
      </c>
      <c r="AC108">
        <v>3.6605027857122401E-4</v>
      </c>
      <c r="AD108" s="1">
        <v>0</v>
      </c>
      <c r="AE108">
        <v>3.8027409554990598E-4</v>
      </c>
      <c r="AF108" s="3">
        <v>7.8105346714908404E-4</v>
      </c>
      <c r="AG108" s="1">
        <v>1.16966726328338E-7</v>
      </c>
      <c r="AH108">
        <v>5.6157268030710004</v>
      </c>
      <c r="AI108">
        <v>0.14125547469389399</v>
      </c>
      <c r="AJ108">
        <v>64.913950926909607</v>
      </c>
      <c r="AK108" t="s">
        <v>85</v>
      </c>
      <c r="AL108" t="s">
        <v>86</v>
      </c>
      <c r="AM108" s="4">
        <v>57184752855.410004</v>
      </c>
      <c r="AN108">
        <v>299725</v>
      </c>
      <c r="AO108" s="1">
        <f t="shared" si="41"/>
        <v>7.2416074692634985E-3</v>
      </c>
      <c r="AP108" s="5">
        <f t="shared" si="42"/>
        <v>8.3520392378812485</v>
      </c>
      <c r="AQ108">
        <f t="shared" si="43"/>
        <v>-3.7665858810287172E-4</v>
      </c>
    </row>
    <row r="109" spans="1:43" x14ac:dyDescent="0.25">
      <c r="A109" t="s">
        <v>37</v>
      </c>
      <c r="B109">
        <v>8.5296788299413198</v>
      </c>
      <c r="C109">
        <v>7.66001784355708E-3</v>
      </c>
      <c r="D109">
        <v>8.8144803779514902</v>
      </c>
      <c r="E109">
        <v>-16.377142079582601</v>
      </c>
      <c r="F109" s="1">
        <v>0</v>
      </c>
      <c r="G109" s="1">
        <v>0</v>
      </c>
      <c r="H109">
        <v>3.7032916219018701</v>
      </c>
      <c r="I109">
        <v>-83.366633682059103</v>
      </c>
      <c r="J109">
        <v>-94.347065584972896</v>
      </c>
      <c r="K109">
        <v>-96.870085351079098</v>
      </c>
      <c r="L109">
        <v>-61.925186763670602</v>
      </c>
      <c r="M109">
        <v>30.816951628994399</v>
      </c>
      <c r="N109">
        <v>95.602514958845802</v>
      </c>
      <c r="O109">
        <v>79.712341730734906</v>
      </c>
      <c r="P109">
        <v>186118.80077009799</v>
      </c>
      <c r="Q109">
        <v>231869.548097666</v>
      </c>
      <c r="R109">
        <v>84.881795233191198</v>
      </c>
      <c r="S109">
        <v>675.63629639224098</v>
      </c>
      <c r="T109">
        <v>0.60749159491612303</v>
      </c>
      <c r="U109">
        <v>0.33357432467841702</v>
      </c>
      <c r="V109" s="1">
        <v>0</v>
      </c>
      <c r="W109">
        <v>0.16374058880985401</v>
      </c>
      <c r="X109">
        <v>0.50268508651172705</v>
      </c>
      <c r="Y109" s="1">
        <v>0</v>
      </c>
      <c r="Z109">
        <v>0.164297808269566</v>
      </c>
      <c r="AA109">
        <v>2.9094546082975698E-4</v>
      </c>
      <c r="AB109">
        <v>6.6847811662559499E-3</v>
      </c>
      <c r="AC109">
        <v>4.7435100341512297E-4</v>
      </c>
      <c r="AD109" s="1">
        <v>0</v>
      </c>
      <c r="AE109">
        <v>2.7502796413110498E-4</v>
      </c>
      <c r="AF109" s="3">
        <v>1.02817700639249E-3</v>
      </c>
      <c r="AG109">
        <v>1.11566462124716E-6</v>
      </c>
      <c r="AH109">
        <v>5.4665659503425399</v>
      </c>
      <c r="AI109">
        <v>0.14112665252082901</v>
      </c>
      <c r="AJ109">
        <v>158.80868202853301</v>
      </c>
      <c r="AK109" t="s">
        <v>87</v>
      </c>
      <c r="AL109" t="s">
        <v>88</v>
      </c>
      <c r="AM109" s="4">
        <v>101487045802.72</v>
      </c>
      <c r="AN109">
        <v>545281</v>
      </c>
      <c r="AO109" s="1">
        <f t="shared" si="41"/>
        <v>8.0039036334781967E-3</v>
      </c>
      <c r="AP109" s="5">
        <f>100*(1-(1-AO109)^12)</f>
        <v>9.1929519623122129</v>
      </c>
      <c r="AQ109">
        <f t="shared" si="43"/>
        <v>-6.0179972290503128E-4</v>
      </c>
    </row>
    <row r="110" spans="1:43" x14ac:dyDescent="0.25">
      <c r="A110" t="s">
        <v>37</v>
      </c>
      <c r="B110">
        <v>9.2939691317708508</v>
      </c>
      <c r="C110">
        <v>8.0027071685013097E-3</v>
      </c>
      <c r="D110">
        <v>9.1916376647203304</v>
      </c>
      <c r="E110">
        <v>-11.9065072978545</v>
      </c>
      <c r="F110" s="1">
        <v>0</v>
      </c>
      <c r="G110" s="1">
        <v>0</v>
      </c>
      <c r="H110">
        <v>3.7867873552823301</v>
      </c>
      <c r="I110">
        <v>-59.988639292844397</v>
      </c>
      <c r="J110">
        <v>-70.248140233796903</v>
      </c>
      <c r="K110">
        <v>-78.450917799430698</v>
      </c>
      <c r="L110">
        <v>-37.765274710683698</v>
      </c>
      <c r="M110">
        <v>31.027510239843</v>
      </c>
      <c r="N110">
        <v>95.6183547805811</v>
      </c>
      <c r="O110">
        <v>79.785042606204499</v>
      </c>
      <c r="P110">
        <v>179562.92677636299</v>
      </c>
      <c r="Q110">
        <v>225068.37413277401</v>
      </c>
      <c r="R110">
        <v>85.337606566782895</v>
      </c>
      <c r="S110">
        <v>684.969358834025</v>
      </c>
      <c r="T110">
        <v>0.60695718522995301</v>
      </c>
      <c r="U110">
        <v>0.32640393573371701</v>
      </c>
      <c r="V110" s="1">
        <v>0</v>
      </c>
      <c r="W110">
        <v>0.13940818725783999</v>
      </c>
      <c r="X110">
        <v>0.53418787700844095</v>
      </c>
      <c r="Y110" s="1">
        <v>0</v>
      </c>
      <c r="Z110">
        <v>0.161099272109613</v>
      </c>
      <c r="AA110">
        <v>2.9099761141908602E-4</v>
      </c>
      <c r="AB110">
        <v>6.8489225802128998E-3</v>
      </c>
      <c r="AC110">
        <v>5.53431018046169E-4</v>
      </c>
      <c r="AD110" s="1">
        <v>0</v>
      </c>
      <c r="AE110">
        <v>3.2275120846552802E-4</v>
      </c>
      <c r="AF110" s="3">
        <v>1.2563671067767599E-3</v>
      </c>
      <c r="AG110">
        <v>2.0697134626805799E-5</v>
      </c>
      <c r="AH110">
        <v>5.3936813786767903</v>
      </c>
      <c r="AI110">
        <v>0.140584256954598</v>
      </c>
      <c r="AJ110">
        <v>288.994760542584</v>
      </c>
      <c r="AK110" t="s">
        <v>89</v>
      </c>
      <c r="AL110" t="s">
        <v>90</v>
      </c>
      <c r="AM110" s="4">
        <v>110103318063.17</v>
      </c>
      <c r="AN110">
        <v>613174</v>
      </c>
      <c r="AO110" s="1">
        <f t="shared" si="41"/>
        <v>8.3962872984087462E-3</v>
      </c>
      <c r="AP110" s="5">
        <f t="shared" si="42"/>
        <v>9.6230397990821679</v>
      </c>
      <c r="AQ110">
        <f t="shared" si="43"/>
        <v>-3.0037560188506227E-4</v>
      </c>
    </row>
    <row r="111" spans="1:43" x14ac:dyDescent="0.25">
      <c r="A111" t="s">
        <v>37</v>
      </c>
      <c r="B111">
        <v>9.8146049237817401</v>
      </c>
      <c r="C111">
        <v>8.4767600884457003E-3</v>
      </c>
      <c r="D111">
        <v>9.7110141463623201</v>
      </c>
      <c r="E111">
        <v>-8.3691245339828395</v>
      </c>
      <c r="F111" s="1">
        <v>0</v>
      </c>
      <c r="G111" s="1">
        <v>0</v>
      </c>
      <c r="H111">
        <v>3.84971158124451</v>
      </c>
      <c r="I111">
        <v>-35.693369632726601</v>
      </c>
      <c r="J111">
        <v>-46.394213149425902</v>
      </c>
      <c r="K111">
        <v>-57.590516113122597</v>
      </c>
      <c r="L111">
        <v>-12.6187689245297</v>
      </c>
      <c r="M111">
        <v>30.640233342219702</v>
      </c>
      <c r="N111">
        <v>95.568894677243307</v>
      </c>
      <c r="O111">
        <v>79.857663303995295</v>
      </c>
      <c r="P111">
        <v>172926.28364261301</v>
      </c>
      <c r="Q111">
        <v>216865.35661867901</v>
      </c>
      <c r="R111">
        <v>86.197218744395599</v>
      </c>
      <c r="S111">
        <v>692.88933672526798</v>
      </c>
      <c r="T111">
        <v>0.59266608391720199</v>
      </c>
      <c r="U111">
        <v>0.31211840461943002</v>
      </c>
      <c r="V111" s="1">
        <v>0</v>
      </c>
      <c r="W111">
        <v>0.13251092785860699</v>
      </c>
      <c r="X111">
        <v>0.55537066752196096</v>
      </c>
      <c r="Y111" s="1">
        <v>0</v>
      </c>
      <c r="Z111">
        <v>0.173654699178419</v>
      </c>
      <c r="AA111">
        <v>2.9062791465914601E-4</v>
      </c>
      <c r="AB111">
        <v>6.8044316455183104E-3</v>
      </c>
      <c r="AC111">
        <v>6.7466728174511899E-4</v>
      </c>
      <c r="AD111" s="1">
        <v>0</v>
      </c>
      <c r="AE111">
        <v>4.9069967949009997E-4</v>
      </c>
      <c r="AF111" s="3">
        <v>1.4969146385693101E-3</v>
      </c>
      <c r="AG111">
        <v>2.1634072824636399E-4</v>
      </c>
      <c r="AH111">
        <v>5.4203302770967596</v>
      </c>
      <c r="AI111">
        <v>0.140182602328279</v>
      </c>
      <c r="AJ111">
        <v>452.90080438155701</v>
      </c>
      <c r="AK111" t="s">
        <v>91</v>
      </c>
      <c r="AL111" t="s">
        <v>92</v>
      </c>
      <c r="AM111" s="4">
        <v>109636820165.97</v>
      </c>
      <c r="AN111">
        <v>634009</v>
      </c>
      <c r="AO111" s="1">
        <f t="shared" si="41"/>
        <v>8.5919741987467661E-3</v>
      </c>
      <c r="AP111" s="5">
        <f t="shared" si="42"/>
        <v>9.8368317058872066</v>
      </c>
      <c r="AQ111">
        <f t="shared" si="43"/>
        <v>-2.0364302864861374E-5</v>
      </c>
    </row>
    <row r="112" spans="1:43" x14ac:dyDescent="0.25">
      <c r="A112" t="s">
        <v>37</v>
      </c>
      <c r="B112">
        <v>11.825260457478199</v>
      </c>
      <c r="C112">
        <v>1.00805102800987E-2</v>
      </c>
      <c r="D112">
        <v>11.4479748692487</v>
      </c>
      <c r="E112">
        <v>-5.6274557133839496</v>
      </c>
      <c r="F112" s="1">
        <v>0</v>
      </c>
      <c r="G112" s="1">
        <v>0</v>
      </c>
      <c r="H112">
        <v>3.89368871509966</v>
      </c>
      <c r="I112">
        <v>-11.774012124662599</v>
      </c>
      <c r="J112">
        <v>-25.330937662770101</v>
      </c>
      <c r="K112">
        <v>-29.3780679621348</v>
      </c>
      <c r="L112">
        <v>11.886060988746699</v>
      </c>
      <c r="M112">
        <v>29.433783909067898</v>
      </c>
      <c r="N112">
        <v>95.466743324148993</v>
      </c>
      <c r="O112">
        <v>79.880881308759101</v>
      </c>
      <c r="P112">
        <v>168594.24131144499</v>
      </c>
      <c r="Q112">
        <v>211624.54495398499</v>
      </c>
      <c r="R112">
        <v>87.419767662776096</v>
      </c>
      <c r="S112">
        <v>688.49508207916199</v>
      </c>
      <c r="T112">
        <v>0.55629296892524704</v>
      </c>
      <c r="U112">
        <v>0.33038437751012401</v>
      </c>
      <c r="V112" s="1">
        <v>0</v>
      </c>
      <c r="W112">
        <v>0.13514157474285901</v>
      </c>
      <c r="X112">
        <v>0.53447404774701501</v>
      </c>
      <c r="Y112" s="1">
        <v>0</v>
      </c>
      <c r="Z112">
        <v>0.222243493147815</v>
      </c>
      <c r="AA112">
        <v>2.8954876180877301E-4</v>
      </c>
      <c r="AB112">
        <v>6.67495905769882E-3</v>
      </c>
      <c r="AC112">
        <v>1.11517493307197E-3</v>
      </c>
      <c r="AD112" s="1">
        <v>0</v>
      </c>
      <c r="AE112">
        <v>7.65250601266097E-4</v>
      </c>
      <c r="AF112" s="3">
        <v>1.80947916013852E-3</v>
      </c>
      <c r="AG112">
        <v>1.23560352088395E-3</v>
      </c>
      <c r="AH112">
        <v>5.66495127547278</v>
      </c>
      <c r="AI112">
        <v>0.141489630740642</v>
      </c>
      <c r="AJ112">
        <v>532.29917593886501</v>
      </c>
      <c r="AK112" t="s">
        <v>93</v>
      </c>
      <c r="AL112" t="s">
        <v>94</v>
      </c>
      <c r="AM112" s="4">
        <v>115429227473.57001</v>
      </c>
      <c r="AN112">
        <v>684657</v>
      </c>
      <c r="AO112" s="1">
        <f t="shared" si="41"/>
        <v>8.7739869796461135E-3</v>
      </c>
      <c r="AP112" s="5">
        <f t="shared" si="42"/>
        <v>10.035268126613294</v>
      </c>
      <c r="AQ112">
        <f t="shared" si="43"/>
        <v>1.6586832091822063E-3</v>
      </c>
    </row>
    <row r="113" spans="1:44" x14ac:dyDescent="0.25">
      <c r="A113" t="s">
        <v>37</v>
      </c>
      <c r="B113">
        <v>13.703041617026701</v>
      </c>
      <c r="C113">
        <v>1.19206618780802E-2</v>
      </c>
      <c r="D113">
        <v>13.403206060199199</v>
      </c>
      <c r="E113">
        <v>-1.0060176687029401</v>
      </c>
      <c r="F113" s="1">
        <v>0</v>
      </c>
      <c r="G113" s="1">
        <v>0</v>
      </c>
      <c r="H113">
        <v>3.9745027203471102</v>
      </c>
      <c r="I113">
        <v>11.967626785444001</v>
      </c>
      <c r="J113">
        <v>-0.84785110606805103</v>
      </c>
      <c r="K113">
        <v>-7.1555807606174904</v>
      </c>
      <c r="L113">
        <v>36.887822464159697</v>
      </c>
      <c r="M113">
        <v>29.337008048391102</v>
      </c>
      <c r="N113">
        <v>95.448914836570793</v>
      </c>
      <c r="O113">
        <v>79.812860603883294</v>
      </c>
      <c r="P113">
        <v>160094.157816355</v>
      </c>
      <c r="Q113">
        <v>202621.16025384999</v>
      </c>
      <c r="R113">
        <v>92.672833396681796</v>
      </c>
      <c r="S113">
        <v>692.54080908138303</v>
      </c>
      <c r="T113">
        <v>0.56603824787678303</v>
      </c>
      <c r="U113">
        <v>0.34502909760337203</v>
      </c>
      <c r="V113" s="1">
        <v>0</v>
      </c>
      <c r="W113">
        <v>0.121549375292202</v>
      </c>
      <c r="X113">
        <v>0.53342152710442503</v>
      </c>
      <c r="Y113" s="1">
        <v>0</v>
      </c>
      <c r="Z113">
        <v>0.20985865506479201</v>
      </c>
      <c r="AA113">
        <v>2.8952244916432001E-4</v>
      </c>
      <c r="AB113">
        <v>6.5337601479784598E-3</v>
      </c>
      <c r="AC113">
        <v>1.4694613410679801E-3</v>
      </c>
      <c r="AD113" s="1">
        <v>0</v>
      </c>
      <c r="AE113">
        <v>9.2230039770424598E-4</v>
      </c>
      <c r="AF113" s="3">
        <v>2.1253121949875099E-3</v>
      </c>
      <c r="AG113">
        <v>2.7056671825023801E-3</v>
      </c>
      <c r="AH113">
        <v>5.7515577394941202</v>
      </c>
      <c r="AI113">
        <v>0.14314405689221099</v>
      </c>
      <c r="AJ113">
        <v>795.90722410854005</v>
      </c>
      <c r="AK113" t="s">
        <v>95</v>
      </c>
      <c r="AL113" t="s">
        <v>96</v>
      </c>
      <c r="AM113" s="4">
        <v>83947292780.899994</v>
      </c>
      <c r="AN113">
        <v>524362</v>
      </c>
      <c r="AO113" s="1">
        <f t="shared" si="41"/>
        <v>8.9485947921302891E-3</v>
      </c>
      <c r="AP113" s="5">
        <f t="shared" si="42"/>
        <v>10.225255087850748</v>
      </c>
      <c r="AQ113">
        <f t="shared" si="43"/>
        <v>3.2576170267295452E-3</v>
      </c>
      <c r="AR113">
        <f>SUMPRODUCT(AQ113:AQ121,AM113:AM121)/SUM(AM113:AM121)</f>
        <v>4.3605085018837393E-3</v>
      </c>
    </row>
    <row r="114" spans="1:44" x14ac:dyDescent="0.25">
      <c r="A114" t="s">
        <v>37</v>
      </c>
      <c r="B114">
        <v>15.0807429959186</v>
      </c>
      <c r="C114">
        <v>1.26059914001649E-2</v>
      </c>
      <c r="D114">
        <v>14.1212228704136</v>
      </c>
      <c r="E114">
        <v>-0.96263430914765202</v>
      </c>
      <c r="F114" s="1">
        <v>0</v>
      </c>
      <c r="G114" s="1">
        <v>0</v>
      </c>
      <c r="H114">
        <v>4.0432430164378097</v>
      </c>
      <c r="I114">
        <v>34.945896128629798</v>
      </c>
      <c r="J114">
        <v>19.950240829844699</v>
      </c>
      <c r="K114">
        <v>17.041658916722799</v>
      </c>
      <c r="L114">
        <v>61.467083949715096</v>
      </c>
      <c r="M114">
        <v>30.5137573874369</v>
      </c>
      <c r="N114">
        <v>95.539787195834705</v>
      </c>
      <c r="O114">
        <v>79.847908874187993</v>
      </c>
      <c r="P114">
        <v>150423.400895984</v>
      </c>
      <c r="Q114">
        <v>187644.544101601</v>
      </c>
      <c r="R114">
        <v>103.873343357506</v>
      </c>
      <c r="S114">
        <v>691.533997798992</v>
      </c>
      <c r="T114">
        <v>0.61202861428541799</v>
      </c>
      <c r="U114">
        <v>0.34746365794367701</v>
      </c>
      <c r="V114" s="1">
        <v>0</v>
      </c>
      <c r="W114">
        <v>0.109779861053642</v>
      </c>
      <c r="X114">
        <v>0.54275648100268004</v>
      </c>
      <c r="Y114" s="1">
        <v>0</v>
      </c>
      <c r="Z114">
        <v>0.140679490443987</v>
      </c>
      <c r="AA114">
        <v>2.90966669630749E-4</v>
      </c>
      <c r="AB114">
        <v>6.3796150594887099E-3</v>
      </c>
      <c r="AC114">
        <v>1.54870125660466E-3</v>
      </c>
      <c r="AD114" s="1">
        <v>0</v>
      </c>
      <c r="AE114">
        <v>1.0041965136553201E-3</v>
      </c>
      <c r="AF114" s="3">
        <v>2.2069416130684701E-3</v>
      </c>
      <c r="AG114">
        <v>3.3825799031685401E-3</v>
      </c>
      <c r="AH114">
        <v>5.5340696606169297</v>
      </c>
      <c r="AI114">
        <v>0.14207320654993</v>
      </c>
      <c r="AJ114">
        <v>1243.7641195234</v>
      </c>
      <c r="AK114" t="s">
        <v>97</v>
      </c>
      <c r="AL114" t="s">
        <v>98</v>
      </c>
      <c r="AM114" s="4">
        <v>73789296769.119995</v>
      </c>
      <c r="AN114">
        <v>490544</v>
      </c>
      <c r="AO114" s="1">
        <f t="shared" si="41"/>
        <v>8.877523342187929E-3</v>
      </c>
      <c r="AP114" s="5">
        <f t="shared" si="42"/>
        <v>10.147968217293213</v>
      </c>
      <c r="AQ114">
        <f t="shared" si="43"/>
        <v>4.6525526377081544E-3</v>
      </c>
    </row>
    <row r="115" spans="1:44" x14ac:dyDescent="0.25">
      <c r="A115" t="s">
        <v>37</v>
      </c>
      <c r="B115">
        <v>15.0172737167885</v>
      </c>
      <c r="C115">
        <v>1.21981791023308E-2</v>
      </c>
      <c r="D115">
        <v>13.6946200616323</v>
      </c>
      <c r="E115">
        <v>4.74634562819171</v>
      </c>
      <c r="F115" s="1">
        <v>0</v>
      </c>
      <c r="G115" s="1">
        <v>0</v>
      </c>
      <c r="H115">
        <v>4.1761864054308502</v>
      </c>
      <c r="I115">
        <v>57.769182678006899</v>
      </c>
      <c r="J115">
        <v>40.610622423375197</v>
      </c>
      <c r="K115">
        <v>42.219289410290997</v>
      </c>
      <c r="L115">
        <v>86.476098869911993</v>
      </c>
      <c r="M115">
        <v>32.362033509870201</v>
      </c>
      <c r="N115">
        <v>95.681370988604598</v>
      </c>
      <c r="O115">
        <v>79.894130695572102</v>
      </c>
      <c r="P115">
        <v>138946.56323479701</v>
      </c>
      <c r="Q115">
        <v>172056.22412796799</v>
      </c>
      <c r="R115">
        <v>115.884565370202</v>
      </c>
      <c r="S115">
        <v>687.24985953083899</v>
      </c>
      <c r="T115">
        <v>0.66309048061685105</v>
      </c>
      <c r="U115">
        <v>0.32430071943329097</v>
      </c>
      <c r="V115" s="1">
        <v>0</v>
      </c>
      <c r="W115">
        <v>0.103344808090399</v>
      </c>
      <c r="X115">
        <v>0.572354472476309</v>
      </c>
      <c r="Y115" s="1">
        <v>0</v>
      </c>
      <c r="Z115">
        <v>7.6016998611285899E-2</v>
      </c>
      <c r="AA115">
        <v>2.9271792974988001E-4</v>
      </c>
      <c r="AB115">
        <v>6.2146682752374904E-3</v>
      </c>
      <c r="AC115">
        <v>1.49571543851022E-3</v>
      </c>
      <c r="AD115" s="1">
        <v>0</v>
      </c>
      <c r="AE115">
        <v>1.13785124114316E-3</v>
      </c>
      <c r="AF115" s="3">
        <v>2.1855575954370702E-3</v>
      </c>
      <c r="AG115">
        <v>3.0572840216195E-3</v>
      </c>
      <c r="AH115">
        <v>5.2013114803814204</v>
      </c>
      <c r="AI115">
        <v>0.14097490685217301</v>
      </c>
      <c r="AJ115">
        <v>1907.8452098353901</v>
      </c>
      <c r="AK115" t="s">
        <v>99</v>
      </c>
      <c r="AL115" t="s">
        <v>100</v>
      </c>
      <c r="AM115" s="4">
        <v>53052993614</v>
      </c>
      <c r="AN115">
        <v>381823</v>
      </c>
      <c r="AO115" s="1">
        <f t="shared" si="41"/>
        <v>8.6929438004244401E-3</v>
      </c>
      <c r="AP115" s="5">
        <f t="shared" si="42"/>
        <v>9.946961637420749</v>
      </c>
      <c r="AQ115">
        <f t="shared" si="43"/>
        <v>4.775711975314418E-3</v>
      </c>
    </row>
    <row r="116" spans="1:44" x14ac:dyDescent="0.25">
      <c r="A116" t="s">
        <v>37</v>
      </c>
      <c r="B116">
        <v>14.904064194594</v>
      </c>
      <c r="C116">
        <v>1.1964434003919701E-2</v>
      </c>
      <c r="D116">
        <v>13.449229923090201</v>
      </c>
      <c r="E116">
        <v>10.1283705249273</v>
      </c>
      <c r="F116" s="1">
        <v>0</v>
      </c>
      <c r="G116" s="1">
        <v>0</v>
      </c>
      <c r="H116">
        <v>4.28390905054128</v>
      </c>
      <c r="I116">
        <v>79.607019389030597</v>
      </c>
      <c r="J116">
        <v>62.500796902821001</v>
      </c>
      <c r="K116">
        <v>63.301169336445099</v>
      </c>
      <c r="L116">
        <v>110.478317492294</v>
      </c>
      <c r="M116">
        <v>34.552269226251198</v>
      </c>
      <c r="N116">
        <v>95.794766065337797</v>
      </c>
      <c r="O116">
        <v>79.924460216371699</v>
      </c>
      <c r="P116">
        <v>129158.370487462</v>
      </c>
      <c r="Q116">
        <v>159772.29480733199</v>
      </c>
      <c r="R116">
        <v>124.701724561999</v>
      </c>
      <c r="S116">
        <v>688.24519749968795</v>
      </c>
      <c r="T116">
        <v>0.68323404010278099</v>
      </c>
      <c r="U116">
        <v>0.32452588358613499</v>
      </c>
      <c r="V116" s="1">
        <v>0</v>
      </c>
      <c r="W116">
        <v>9.5954118142721603E-2</v>
      </c>
      <c r="X116">
        <v>0.57951999827114198</v>
      </c>
      <c r="Y116" s="1">
        <v>0</v>
      </c>
      <c r="Z116">
        <v>4.7362610470169299E-2</v>
      </c>
      <c r="AA116">
        <v>2.9548280816609201E-4</v>
      </c>
      <c r="AB116">
        <v>6.0745019216159697E-3</v>
      </c>
      <c r="AC116">
        <v>1.2371436645771401E-3</v>
      </c>
      <c r="AD116" s="1">
        <v>0</v>
      </c>
      <c r="AE116">
        <v>1.00309290736966E-3</v>
      </c>
      <c r="AF116" s="3">
        <v>2.0506773627785801E-3</v>
      </c>
      <c r="AG116">
        <v>3.3542346823068501E-3</v>
      </c>
      <c r="AH116">
        <v>4.7756999684039698</v>
      </c>
      <c r="AI116">
        <v>0.138947888373915</v>
      </c>
      <c r="AJ116">
        <v>2569.9827499590501</v>
      </c>
      <c r="AK116" t="s">
        <v>101</v>
      </c>
      <c r="AL116" t="s">
        <v>102</v>
      </c>
      <c r="AM116" s="4">
        <v>39908386580.18</v>
      </c>
      <c r="AN116">
        <v>308988</v>
      </c>
      <c r="AO116" s="1">
        <f t="shared" si="41"/>
        <v>8.4206620925606421E-3</v>
      </c>
      <c r="AP116" s="5">
        <f t="shared" si="42"/>
        <v>9.6496950683604528</v>
      </c>
      <c r="AQ116">
        <f t="shared" si="43"/>
        <v>4.9385433926221259E-3</v>
      </c>
    </row>
    <row r="117" spans="1:44" x14ac:dyDescent="0.25">
      <c r="A117" t="s">
        <v>37</v>
      </c>
      <c r="B117">
        <v>15.527454619004001</v>
      </c>
      <c r="C117">
        <v>1.21698230056821E-2</v>
      </c>
      <c r="D117">
        <v>13.664885310373201</v>
      </c>
      <c r="E117">
        <v>23.800736384634199</v>
      </c>
      <c r="F117" s="1">
        <v>0</v>
      </c>
      <c r="G117" s="1">
        <v>0</v>
      </c>
      <c r="H117">
        <v>4.45130777689283</v>
      </c>
      <c r="I117">
        <v>101.96208941748201</v>
      </c>
      <c r="J117">
        <v>88.389284559011898</v>
      </c>
      <c r="K117">
        <v>79.695208977627701</v>
      </c>
      <c r="L117">
        <v>135.587067314336</v>
      </c>
      <c r="M117">
        <v>35.306698842971201</v>
      </c>
      <c r="N117">
        <v>95.863262325290194</v>
      </c>
      <c r="O117">
        <v>79.855344222122099</v>
      </c>
      <c r="P117">
        <v>118519.746516812</v>
      </c>
      <c r="Q117">
        <v>147324.830824932</v>
      </c>
      <c r="R117">
        <v>127.641161723808</v>
      </c>
      <c r="S117">
        <v>700.80388011028697</v>
      </c>
      <c r="T117">
        <v>0.69764004545314895</v>
      </c>
      <c r="U117">
        <v>0.30665428455854499</v>
      </c>
      <c r="V117" s="1">
        <v>0</v>
      </c>
      <c r="W117">
        <v>7.7260487257673705E-2</v>
      </c>
      <c r="X117">
        <v>0.61608522818377998</v>
      </c>
      <c r="Y117" s="1">
        <v>0</v>
      </c>
      <c r="Z117">
        <v>4.2925542843187198E-2</v>
      </c>
      <c r="AA117">
        <v>2.9719928944340701E-4</v>
      </c>
      <c r="AB117">
        <v>5.9182849089272098E-3</v>
      </c>
      <c r="AC117">
        <v>8.229438514267E-4</v>
      </c>
      <c r="AD117" s="1">
        <v>0</v>
      </c>
      <c r="AE117">
        <v>1.03864002742832E-3</v>
      </c>
      <c r="AF117" s="3">
        <v>2.1194914440427E-3</v>
      </c>
      <c r="AG117">
        <v>4.0928138667762201E-3</v>
      </c>
      <c r="AH117">
        <v>4.7204555290165704</v>
      </c>
      <c r="AI117">
        <v>0.140911524092763</v>
      </c>
      <c r="AJ117">
        <v>3257.7514170134</v>
      </c>
      <c r="AK117" t="s">
        <v>103</v>
      </c>
      <c r="AL117" t="s">
        <v>104</v>
      </c>
      <c r="AM117" s="4">
        <v>17771561911.209999</v>
      </c>
      <c r="AN117">
        <v>149946</v>
      </c>
      <c r="AO117" s="1">
        <f t="shared" si="41"/>
        <v>8.3349756424133167E-3</v>
      </c>
      <c r="AP117" s="5">
        <f t="shared" si="42"/>
        <v>9.5559600277097765</v>
      </c>
      <c r="AQ117">
        <f t="shared" si="43"/>
        <v>5.6285842957345903E-3</v>
      </c>
    </row>
    <row r="118" spans="1:44" x14ac:dyDescent="0.25">
      <c r="A118" t="s">
        <v>37</v>
      </c>
      <c r="B118">
        <v>14.209369548078</v>
      </c>
      <c r="C118">
        <v>1.12865394362651E-2</v>
      </c>
      <c r="D118">
        <v>12.7339414055186</v>
      </c>
      <c r="E118">
        <v>39.267472847895</v>
      </c>
      <c r="F118" s="1">
        <v>0</v>
      </c>
      <c r="G118" s="1">
        <v>0</v>
      </c>
      <c r="H118">
        <v>4.6229937156581196</v>
      </c>
      <c r="I118">
        <v>122.91772354874701</v>
      </c>
      <c r="J118">
        <v>108.14529139457601</v>
      </c>
      <c r="K118">
        <v>100.422481198594</v>
      </c>
      <c r="L118">
        <v>159.44690894306501</v>
      </c>
      <c r="M118">
        <v>36.446811398604098</v>
      </c>
      <c r="N118">
        <v>95.936214513257895</v>
      </c>
      <c r="O118">
        <v>79.864704583169598</v>
      </c>
      <c r="P118">
        <v>108999.58176116701</v>
      </c>
      <c r="Q118">
        <v>135144.803331612</v>
      </c>
      <c r="R118">
        <v>131.196512343698</v>
      </c>
      <c r="S118">
        <v>698.34575761041901</v>
      </c>
      <c r="T118">
        <v>0.70648573327492503</v>
      </c>
      <c r="U118">
        <v>0.31763338531541502</v>
      </c>
      <c r="V118" s="1">
        <v>0</v>
      </c>
      <c r="W118">
        <v>7.7887099114405403E-2</v>
      </c>
      <c r="X118">
        <v>0.60447951557017798</v>
      </c>
      <c r="Y118" s="1">
        <v>0</v>
      </c>
      <c r="Z118">
        <v>4.3512161757364401E-2</v>
      </c>
      <c r="AA118">
        <v>2.9960824961463602E-4</v>
      </c>
      <c r="AB118">
        <v>5.7655363568619696E-3</v>
      </c>
      <c r="AC118">
        <v>6.3961870068002496E-4</v>
      </c>
      <c r="AD118" s="1">
        <v>0</v>
      </c>
      <c r="AE118">
        <v>1.1092043991574501E-3</v>
      </c>
      <c r="AF118" s="3">
        <v>2.09701223507701E-3</v>
      </c>
      <c r="AG118">
        <v>3.4725912942457199E-3</v>
      </c>
      <c r="AH118">
        <v>4.5399670250589699</v>
      </c>
      <c r="AI118">
        <v>0.14152548382022101</v>
      </c>
      <c r="AJ118">
        <v>4019.2377804615398</v>
      </c>
      <c r="AK118" t="s">
        <v>105</v>
      </c>
      <c r="AL118" t="s">
        <v>106</v>
      </c>
      <c r="AM118" s="4">
        <v>8135510783.4899998</v>
      </c>
      <c r="AN118">
        <v>74638</v>
      </c>
      <c r="AO118" s="1">
        <f t="shared" si="41"/>
        <v>8.1621568415536153E-3</v>
      </c>
      <c r="AP118" s="5">
        <f t="shared" si="42"/>
        <v>9.3666369740083582</v>
      </c>
      <c r="AQ118">
        <f t="shared" si="43"/>
        <v>4.5283300881539187E-3</v>
      </c>
    </row>
    <row r="119" spans="1:44" x14ac:dyDescent="0.25">
      <c r="A119" t="s">
        <v>37</v>
      </c>
      <c r="B119">
        <v>14.7614755656905</v>
      </c>
      <c r="C119">
        <v>1.06642369540001E-2</v>
      </c>
      <c r="D119">
        <v>12.072545262878799</v>
      </c>
      <c r="E119">
        <v>58.370359567868199</v>
      </c>
      <c r="F119" s="1">
        <v>0</v>
      </c>
      <c r="G119" s="1">
        <v>0</v>
      </c>
      <c r="H119">
        <v>4.8261683920359504</v>
      </c>
      <c r="I119">
        <v>145.216329807797</v>
      </c>
      <c r="J119">
        <v>135.677776092313</v>
      </c>
      <c r="K119">
        <v>115.74050718025801</v>
      </c>
      <c r="L119">
        <v>184.95238664692701</v>
      </c>
      <c r="M119">
        <v>36.579849211693201</v>
      </c>
      <c r="N119">
        <v>95.973600194338999</v>
      </c>
      <c r="O119">
        <v>79.806047327706906</v>
      </c>
      <c r="P119">
        <v>100032.854041709</v>
      </c>
      <c r="Q119">
        <v>125652.767190074</v>
      </c>
      <c r="R119">
        <v>130.96230684360901</v>
      </c>
      <c r="S119">
        <v>713.49023694769403</v>
      </c>
      <c r="T119">
        <v>0.69251156684399995</v>
      </c>
      <c r="U119">
        <v>0.34303217120168</v>
      </c>
      <c r="V119" s="1">
        <v>0</v>
      </c>
      <c r="W119">
        <v>7.5332548824382395E-2</v>
      </c>
      <c r="X119">
        <v>0.58163527997393605</v>
      </c>
      <c r="Y119" s="1">
        <v>0</v>
      </c>
      <c r="Z119">
        <v>7.5194749025975102E-2</v>
      </c>
      <c r="AA119">
        <v>3.0107821928764401E-4</v>
      </c>
      <c r="AB119">
        <v>5.6696640086714599E-3</v>
      </c>
      <c r="AC119">
        <v>4.0054902171598702E-4</v>
      </c>
      <c r="AD119" s="1">
        <v>0</v>
      </c>
      <c r="AE119">
        <v>1.43160296046371E-3</v>
      </c>
      <c r="AF119" s="3">
        <v>2.22262727926485E-3</v>
      </c>
      <c r="AG119">
        <v>2.86134032180609E-3</v>
      </c>
      <c r="AH119">
        <v>4.6142116776232296</v>
      </c>
      <c r="AI119">
        <v>0.14445485442251399</v>
      </c>
      <c r="AJ119">
        <v>4722.3530571590099</v>
      </c>
      <c r="AK119" t="s">
        <v>107</v>
      </c>
      <c r="AL119" t="s">
        <v>108</v>
      </c>
      <c r="AM119" s="4">
        <v>1966645910.46</v>
      </c>
      <c r="AN119">
        <v>19660</v>
      </c>
      <c r="AO119" s="1">
        <f t="shared" si="41"/>
        <v>8.1933695072239528E-3</v>
      </c>
      <c r="AP119" s="5">
        <f t="shared" si="42"/>
        <v>9.4008573171252117</v>
      </c>
      <c r="AQ119">
        <f t="shared" si="43"/>
        <v>5.0281719127886863E-3</v>
      </c>
    </row>
    <row r="120" spans="1:44" x14ac:dyDescent="0.25">
      <c r="A120" t="s">
        <v>37</v>
      </c>
      <c r="B120">
        <v>14.540423036695801</v>
      </c>
      <c r="C120">
        <v>1.1043613130989E-2</v>
      </c>
      <c r="D120">
        <v>12.4762988062011</v>
      </c>
      <c r="E120">
        <v>89.273315440295093</v>
      </c>
      <c r="F120" s="1">
        <v>0</v>
      </c>
      <c r="G120" s="1">
        <v>0</v>
      </c>
      <c r="H120">
        <v>5.1077325721391</v>
      </c>
      <c r="I120">
        <v>166.27481445467899</v>
      </c>
      <c r="J120">
        <v>151.321624762157</v>
      </c>
      <c r="K120">
        <v>139.83076222887101</v>
      </c>
      <c r="L120">
        <v>209.12254182691399</v>
      </c>
      <c r="M120">
        <v>36.261585853030603</v>
      </c>
      <c r="N120">
        <v>95.948532047776794</v>
      </c>
      <c r="O120">
        <v>79.780898460607503</v>
      </c>
      <c r="P120">
        <v>92687.575004129903</v>
      </c>
      <c r="Q120">
        <v>114355.477052011</v>
      </c>
      <c r="R120">
        <v>128.34680070153701</v>
      </c>
      <c r="S120">
        <v>695.71405453051102</v>
      </c>
      <c r="T120">
        <v>0.61295384826024502</v>
      </c>
      <c r="U120">
        <v>0.40841108582345598</v>
      </c>
      <c r="V120" s="1">
        <v>0</v>
      </c>
      <c r="W120">
        <v>0.13262187453938101</v>
      </c>
      <c r="X120">
        <v>0.45896703963716201</v>
      </c>
      <c r="Y120" s="1">
        <v>0</v>
      </c>
      <c r="Z120">
        <v>0.15219398999252601</v>
      </c>
      <c r="AA120">
        <v>3.0028998462156399E-4</v>
      </c>
      <c r="AB120">
        <v>5.6806419051952097E-3</v>
      </c>
      <c r="AC120">
        <v>3.0059378689093001E-4</v>
      </c>
      <c r="AD120" s="1">
        <v>0</v>
      </c>
      <c r="AE120">
        <v>2.2479273110834002E-3</v>
      </c>
      <c r="AF120" s="3">
        <v>2.4081165549968398E-3</v>
      </c>
      <c r="AG120">
        <v>2.5141953218317998E-3</v>
      </c>
      <c r="AH120">
        <v>4.7951929285587802</v>
      </c>
      <c r="AI120">
        <v>0.14843537060988499</v>
      </c>
      <c r="AJ120">
        <v>5440.5567368403399</v>
      </c>
      <c r="AK120" t="s">
        <v>109</v>
      </c>
      <c r="AL120" t="s">
        <v>110</v>
      </c>
      <c r="AM120" s="4">
        <v>673282544.83000004</v>
      </c>
      <c r="AN120">
        <v>7264</v>
      </c>
      <c r="AO120" s="1">
        <f t="shared" si="41"/>
        <v>8.3890484448136127E-3</v>
      </c>
      <c r="AP120" s="5">
        <f t="shared" si="42"/>
        <v>9.6151222992597489</v>
      </c>
      <c r="AQ120">
        <f t="shared" si="43"/>
        <v>4.6194916438202227E-3</v>
      </c>
    </row>
    <row r="121" spans="1:44" x14ac:dyDescent="0.25">
      <c r="A121" t="s">
        <v>37</v>
      </c>
      <c r="B121">
        <v>17.587324312427</v>
      </c>
      <c r="C121">
        <v>1.1143041171720399E-2</v>
      </c>
      <c r="D121">
        <v>12.581834295745701</v>
      </c>
      <c r="E121">
        <v>127.40689363463601</v>
      </c>
      <c r="F121" s="1">
        <v>0</v>
      </c>
      <c r="G121" s="1">
        <v>0</v>
      </c>
      <c r="H121">
        <v>5.4818845330319101</v>
      </c>
      <c r="I121">
        <v>193.33883110752799</v>
      </c>
      <c r="J121">
        <v>169.06673514628699</v>
      </c>
      <c r="K121">
        <v>178.27651240441301</v>
      </c>
      <c r="L121">
        <v>235.690053661338</v>
      </c>
      <c r="M121">
        <v>35.758963267968298</v>
      </c>
      <c r="N121">
        <v>95.747149193286404</v>
      </c>
      <c r="O121">
        <v>79.892881137266201</v>
      </c>
      <c r="P121">
        <v>93876.1543643162</v>
      </c>
      <c r="Q121">
        <v>118094.925990933</v>
      </c>
      <c r="R121">
        <v>129.612544568316</v>
      </c>
      <c r="S121">
        <v>659.09344707258504</v>
      </c>
      <c r="T121">
        <v>0.50989903287631799</v>
      </c>
      <c r="U121">
        <v>0.29429895739459599</v>
      </c>
      <c r="V121" s="1">
        <v>0</v>
      </c>
      <c r="W121">
        <v>0.42792147492534299</v>
      </c>
      <c r="X121">
        <v>0.27777956768005901</v>
      </c>
      <c r="Y121" s="1">
        <v>0</v>
      </c>
      <c r="Z121">
        <v>0.14381340744273099</v>
      </c>
      <c r="AA121">
        <v>3.0125565554583702E-4</v>
      </c>
      <c r="AB121">
        <v>5.7664312675244599E-3</v>
      </c>
      <c r="AC121">
        <v>4.4449510556776302E-4</v>
      </c>
      <c r="AD121" s="1">
        <v>0</v>
      </c>
      <c r="AE121">
        <v>1.98428696969366E-3</v>
      </c>
      <c r="AF121" s="3">
        <v>2.4300494086307001E-3</v>
      </c>
      <c r="AG121">
        <v>2.6465895521376199E-3</v>
      </c>
      <c r="AH121">
        <v>4.8983437453944996</v>
      </c>
      <c r="AI121">
        <v>0.14974858901479801</v>
      </c>
      <c r="AJ121">
        <v>6401.6420848790403</v>
      </c>
      <c r="AK121" t="s">
        <v>111</v>
      </c>
      <c r="AL121" t="s">
        <v>112</v>
      </c>
      <c r="AM121" s="4">
        <v>175736160.97</v>
      </c>
      <c r="AN121">
        <v>1872</v>
      </c>
      <c r="AO121" s="1">
        <f t="shared" si="41"/>
        <v>8.4977363317009971E-3</v>
      </c>
      <c r="AP121" s="5">
        <f t="shared" si="42"/>
        <v>9.733932863356177</v>
      </c>
      <c r="AQ121">
        <f t="shared" si="43"/>
        <v>7.4922880377032239E-3</v>
      </c>
    </row>
    <row r="122" spans="1:44" x14ac:dyDescent="0.25">
      <c r="AN122" s="7">
        <f>SUM(AN105:AN121)</f>
        <v>4920181</v>
      </c>
    </row>
    <row r="123" spans="1:44" x14ac:dyDescent="0.25">
      <c r="AO123" t="s">
        <v>226</v>
      </c>
    </row>
    <row r="124" spans="1:44" x14ac:dyDescent="0.25">
      <c r="A124" t="s">
        <v>0</v>
      </c>
      <c r="B124" t="s">
        <v>1</v>
      </c>
      <c r="C124" t="s">
        <v>2</v>
      </c>
      <c r="D124" t="s">
        <v>3</v>
      </c>
      <c r="E124" t="s">
        <v>5</v>
      </c>
      <c r="F124" t="s">
        <v>6</v>
      </c>
      <c r="G124" t="s">
        <v>208</v>
      </c>
      <c r="H124" t="s">
        <v>7</v>
      </c>
      <c r="I124" t="s">
        <v>8</v>
      </c>
      <c r="J124" t="s">
        <v>134</v>
      </c>
      <c r="K124" t="s">
        <v>143</v>
      </c>
      <c r="L124" t="s">
        <v>9</v>
      </c>
      <c r="M124" t="s">
        <v>10</v>
      </c>
      <c r="N124" t="s">
        <v>11</v>
      </c>
      <c r="O124" t="s">
        <v>13</v>
      </c>
      <c r="P124" t="s">
        <v>14</v>
      </c>
      <c r="Q124" t="s">
        <v>15</v>
      </c>
      <c r="R124" t="s">
        <v>16</v>
      </c>
      <c r="S124" t="s">
        <v>17</v>
      </c>
      <c r="T124" t="s">
        <v>18</v>
      </c>
      <c r="U124" t="s">
        <v>20</v>
      </c>
      <c r="V124" t="s">
        <v>21</v>
      </c>
      <c r="W124" t="s">
        <v>22</v>
      </c>
      <c r="X124" t="s">
        <v>23</v>
      </c>
      <c r="Y124" t="s">
        <v>24</v>
      </c>
      <c r="Z124" t="s">
        <v>25</v>
      </c>
      <c r="AA124" t="s">
        <v>26</v>
      </c>
      <c r="AB124" t="s">
        <v>27</v>
      </c>
      <c r="AC124" t="s">
        <v>120</v>
      </c>
      <c r="AD124" t="s">
        <v>28</v>
      </c>
      <c r="AE124" t="s">
        <v>29</v>
      </c>
      <c r="AF124" s="3" t="s">
        <v>233</v>
      </c>
      <c r="AG124" t="s">
        <v>30</v>
      </c>
      <c r="AH124" t="s">
        <v>31</v>
      </c>
      <c r="AI124" t="s">
        <v>32</v>
      </c>
      <c r="AJ124" t="s">
        <v>33</v>
      </c>
      <c r="AK124" t="s">
        <v>34</v>
      </c>
      <c r="AL124" t="s">
        <v>74</v>
      </c>
      <c r="AM124" s="4" t="s">
        <v>35</v>
      </c>
      <c r="AN124" t="s">
        <v>36</v>
      </c>
      <c r="AO124" s="15">
        <v>1.05</v>
      </c>
    </row>
    <row r="125" spans="1:44" x14ac:dyDescent="0.25">
      <c r="A125" t="s">
        <v>37</v>
      </c>
      <c r="B125">
        <v>5.0208949238690899</v>
      </c>
      <c r="C125">
        <v>5.19501983428704E-3</v>
      </c>
      <c r="D125">
        <v>6.0589502165575899</v>
      </c>
      <c r="E125">
        <v>-57.1474498267767</v>
      </c>
      <c r="F125" s="1">
        <v>0</v>
      </c>
      <c r="G125" s="1">
        <v>0</v>
      </c>
      <c r="H125">
        <v>3.1047333042696401</v>
      </c>
      <c r="I125">
        <v>-174.72527817461099</v>
      </c>
      <c r="J125">
        <v>-171.54223205346199</v>
      </c>
      <c r="K125">
        <v>-180.99645314054399</v>
      </c>
      <c r="L125">
        <v>-156.23811235392299</v>
      </c>
      <c r="M125">
        <v>27.4596426302423</v>
      </c>
      <c r="N125">
        <v>91.647989271786699</v>
      </c>
      <c r="O125">
        <v>75.8402787064705</v>
      </c>
      <c r="P125">
        <v>215857.142371428</v>
      </c>
      <c r="Q125">
        <v>270284.21059499402</v>
      </c>
      <c r="R125">
        <v>81.856822264932603</v>
      </c>
      <c r="S125">
        <v>630.03771961358495</v>
      </c>
      <c r="T125">
        <v>0.383007943460551</v>
      </c>
      <c r="U125">
        <v>0.39712986089801899</v>
      </c>
      <c r="V125" s="1">
        <v>0</v>
      </c>
      <c r="W125">
        <v>0.18297276983594099</v>
      </c>
      <c r="X125">
        <v>0.41989736926603799</v>
      </c>
      <c r="Y125" s="1">
        <v>0</v>
      </c>
      <c r="Z125">
        <v>0.46179062477614402</v>
      </c>
      <c r="AA125">
        <v>2.9412344041979002E-4</v>
      </c>
      <c r="AB125">
        <v>5.1775912491322301E-3</v>
      </c>
      <c r="AC125">
        <v>1.9910073784280298E-6</v>
      </c>
      <c r="AD125" s="1">
        <v>0</v>
      </c>
      <c r="AE125">
        <v>4.1875635070065602E-5</v>
      </c>
      <c r="AF125" s="3">
        <v>1.4224538307021901E-4</v>
      </c>
      <c r="AG125" s="1">
        <v>0</v>
      </c>
      <c r="AH125">
        <v>6.3234233637946904</v>
      </c>
      <c r="AI125">
        <v>0.14993568781112801</v>
      </c>
      <c r="AJ125">
        <v>5.6022557275846001</v>
      </c>
      <c r="AK125" t="s">
        <v>79</v>
      </c>
      <c r="AL125" t="s">
        <v>80</v>
      </c>
      <c r="AM125" s="4">
        <v>226649999.49000001</v>
      </c>
      <c r="AN125">
        <v>1050</v>
      </c>
      <c r="AO125" s="1">
        <f t="shared" ref="AO125:AO141" si="44">AF125+AA125+AB125</f>
        <v>5.6139600726222393E-3</v>
      </c>
      <c r="AP125" s="5">
        <f>100*(1-(1-AO125)^12)</f>
        <v>6.532586661207473</v>
      </c>
      <c r="AQ125" s="3">
        <f>(1-(1-B125/100)^(1/12))- AO125</f>
        <v>-1.330388752902447E-3</v>
      </c>
    </row>
    <row r="126" spans="1:44" x14ac:dyDescent="0.25">
      <c r="A126" t="s">
        <v>37</v>
      </c>
      <c r="B126">
        <v>10.949446291847201</v>
      </c>
      <c r="C126">
        <v>5.5166945746618198E-3</v>
      </c>
      <c r="D126">
        <v>6.4228178600231001</v>
      </c>
      <c r="E126">
        <v>-44.397825843663298</v>
      </c>
      <c r="F126" s="1">
        <v>0</v>
      </c>
      <c r="G126" s="1">
        <v>0</v>
      </c>
      <c r="H126">
        <v>3.27172645413073</v>
      </c>
      <c r="I126">
        <v>-153.12937027205601</v>
      </c>
      <c r="J126">
        <v>-152.22323675091801</v>
      </c>
      <c r="K126">
        <v>-162.35120620594799</v>
      </c>
      <c r="L126">
        <v>-134.466557282346</v>
      </c>
      <c r="M126">
        <v>28.6467119818752</v>
      </c>
      <c r="N126">
        <v>93.1207513673031</v>
      </c>
      <c r="O126">
        <v>75.743679297198398</v>
      </c>
      <c r="P126">
        <v>213825.759165608</v>
      </c>
      <c r="Q126">
        <v>256449.06353060101</v>
      </c>
      <c r="R126">
        <v>83.048068714726199</v>
      </c>
      <c r="S126">
        <v>650.54202029653595</v>
      </c>
      <c r="T126">
        <v>0.42896627411231097</v>
      </c>
      <c r="U126">
        <v>0.35589481965137498</v>
      </c>
      <c r="V126" s="1">
        <v>0</v>
      </c>
      <c r="W126">
        <v>0.249134832833074</v>
      </c>
      <c r="X126">
        <v>0.39497034751554999</v>
      </c>
      <c r="Y126" s="1">
        <v>0</v>
      </c>
      <c r="Z126">
        <v>0.36740104475718699</v>
      </c>
      <c r="AA126">
        <v>2.9488852883969999E-4</v>
      </c>
      <c r="AB126">
        <v>5.6869676473016301E-3</v>
      </c>
      <c r="AC126">
        <v>4.7486598706494899E-6</v>
      </c>
      <c r="AD126" s="1">
        <v>0</v>
      </c>
      <c r="AE126">
        <v>2.3481088526529099E-5</v>
      </c>
      <c r="AF126" s="3">
        <v>5.6262745740809903E-4</v>
      </c>
      <c r="AG126" s="1">
        <v>0</v>
      </c>
      <c r="AH126">
        <v>6.78966930388283</v>
      </c>
      <c r="AI126">
        <v>0.16812575530298601</v>
      </c>
      <c r="AJ126">
        <v>26.4437267457646</v>
      </c>
      <c r="AK126" t="s">
        <v>81</v>
      </c>
      <c r="AL126" t="s">
        <v>82</v>
      </c>
      <c r="AM126" s="4">
        <v>3031621613.4499998</v>
      </c>
      <c r="AN126">
        <v>14178</v>
      </c>
      <c r="AO126" s="1">
        <f t="shared" si="44"/>
        <v>6.5444836335494293E-3</v>
      </c>
      <c r="AP126" s="5">
        <f t="shared" ref="AP126:AP140" si="45">100*(1-(1-AO126)^12)</f>
        <v>7.5767773871543431</v>
      </c>
      <c r="AQ126" s="3">
        <f t="shared" ref="AQ126:AQ140" si="46">(1-(1-B126/100)^(1/12))- AO126</f>
        <v>3.0728014772669577E-3</v>
      </c>
    </row>
    <row r="127" spans="1:44" x14ac:dyDescent="0.25">
      <c r="A127" t="s">
        <v>37</v>
      </c>
      <c r="B127">
        <v>10.097224217656599</v>
      </c>
      <c r="C127">
        <v>7.0739355326180399E-3</v>
      </c>
      <c r="D127">
        <v>8.1661199997137608</v>
      </c>
      <c r="E127">
        <v>-40.853180888341498</v>
      </c>
      <c r="F127" s="1">
        <v>0</v>
      </c>
      <c r="G127" s="1">
        <v>0</v>
      </c>
      <c r="H127">
        <v>3.36990826140745</v>
      </c>
      <c r="I127">
        <v>-129.43769450832701</v>
      </c>
      <c r="J127">
        <v>-129.339130265032</v>
      </c>
      <c r="K127">
        <v>-142.591451865566</v>
      </c>
      <c r="L127">
        <v>-110.141974331277</v>
      </c>
      <c r="M127">
        <v>29.773051134029402</v>
      </c>
      <c r="N127">
        <v>93.693027770829602</v>
      </c>
      <c r="O127">
        <v>75.588079183156097</v>
      </c>
      <c r="P127">
        <v>206798.67021580401</v>
      </c>
      <c r="Q127">
        <v>250632.28002818799</v>
      </c>
      <c r="R127">
        <v>83.536818566577594</v>
      </c>
      <c r="S127">
        <v>657.82266156266098</v>
      </c>
      <c r="T127">
        <v>0.46316419479752802</v>
      </c>
      <c r="U127">
        <v>0.36906915471072799</v>
      </c>
      <c r="V127" s="1">
        <v>0</v>
      </c>
      <c r="W127">
        <v>0.226123334028138</v>
      </c>
      <c r="X127">
        <v>0.40480751126113201</v>
      </c>
      <c r="Y127" s="1">
        <v>0</v>
      </c>
      <c r="Z127">
        <v>0.33019520125521801</v>
      </c>
      <c r="AA127">
        <v>2.9545926491249697E-4</v>
      </c>
      <c r="AB127">
        <v>6.5351849914157996E-3</v>
      </c>
      <c r="AC127">
        <v>1.92765576560016E-4</v>
      </c>
      <c r="AD127" s="1">
        <v>0</v>
      </c>
      <c r="AE127">
        <v>7.2456482337206803E-4</v>
      </c>
      <c r="AF127" s="3">
        <v>1.0433637643765101E-3</v>
      </c>
      <c r="AG127" s="1">
        <v>1.76909311498341E-8</v>
      </c>
      <c r="AH127">
        <v>6.88898211365112</v>
      </c>
      <c r="AI127">
        <v>0.17647741136912701</v>
      </c>
      <c r="AJ127">
        <v>40.137494872604996</v>
      </c>
      <c r="AK127" t="s">
        <v>83</v>
      </c>
      <c r="AL127" t="s">
        <v>84</v>
      </c>
      <c r="AM127" s="4">
        <v>13291157333.440001</v>
      </c>
      <c r="AN127">
        <v>64271</v>
      </c>
      <c r="AO127" s="1">
        <f t="shared" si="44"/>
        <v>7.874008020704806E-3</v>
      </c>
      <c r="AP127" s="5">
        <f t="shared" si="45"/>
        <v>9.050161854252547</v>
      </c>
      <c r="AQ127" s="3">
        <f t="shared" si="46"/>
        <v>9.5688262982941176E-4</v>
      </c>
    </row>
    <row r="128" spans="1:44" x14ac:dyDescent="0.25">
      <c r="A128" t="s">
        <v>37</v>
      </c>
      <c r="B128">
        <v>10.162435815712</v>
      </c>
      <c r="C128">
        <v>8.7210429624200395E-3</v>
      </c>
      <c r="D128">
        <v>9.9775881171739904</v>
      </c>
      <c r="E128">
        <v>-31.9005767462744</v>
      </c>
      <c r="F128" s="1">
        <v>0</v>
      </c>
      <c r="G128" s="1">
        <v>0</v>
      </c>
      <c r="H128">
        <v>3.5194694832479101</v>
      </c>
      <c r="I128">
        <v>-105.892762616177</v>
      </c>
      <c r="J128">
        <v>-106.07807557807701</v>
      </c>
      <c r="K128">
        <v>-123.68932569099</v>
      </c>
      <c r="L128">
        <v>-85.751458140728303</v>
      </c>
      <c r="M128">
        <v>31.2162169560861</v>
      </c>
      <c r="N128">
        <v>94.2152746136057</v>
      </c>
      <c r="O128">
        <v>75.428563054905894</v>
      </c>
      <c r="P128">
        <v>198120.58622262499</v>
      </c>
      <c r="Q128">
        <v>242616.63616018699</v>
      </c>
      <c r="R128">
        <v>84.035164334382998</v>
      </c>
      <c r="S128">
        <v>664.86952282774098</v>
      </c>
      <c r="T128">
        <v>0.50826753379549505</v>
      </c>
      <c r="U128">
        <v>0.353954401474944</v>
      </c>
      <c r="V128" s="1">
        <v>0</v>
      </c>
      <c r="W128">
        <v>0.212613285407112</v>
      </c>
      <c r="X128">
        <v>0.433432313117943</v>
      </c>
      <c r="Y128" s="1">
        <v>0</v>
      </c>
      <c r="Z128">
        <v>0.273375065663852</v>
      </c>
      <c r="AA128">
        <v>2.9573756101116999E-4</v>
      </c>
      <c r="AB128">
        <v>7.1879920717796801E-3</v>
      </c>
      <c r="AC128">
        <v>4.9982492229809603E-4</v>
      </c>
      <c r="AD128" s="1">
        <v>0</v>
      </c>
      <c r="AE128">
        <v>1.1439610725746999E-3</v>
      </c>
      <c r="AF128" s="3">
        <v>1.58826660998975E-3</v>
      </c>
      <c r="AG128" s="1">
        <v>4.2240209827690202E-7</v>
      </c>
      <c r="AH128">
        <v>6.8592920755752598</v>
      </c>
      <c r="AI128">
        <v>0.18421663437136199</v>
      </c>
      <c r="AJ128">
        <v>86.893643823911106</v>
      </c>
      <c r="AK128" t="s">
        <v>85</v>
      </c>
      <c r="AL128" t="s">
        <v>86</v>
      </c>
      <c r="AM128" s="4">
        <v>37661732837.989998</v>
      </c>
      <c r="AN128">
        <v>190095</v>
      </c>
      <c r="AO128" s="1">
        <f t="shared" si="44"/>
        <v>9.0719962427806E-3</v>
      </c>
      <c r="AP128" s="5">
        <f t="shared" si="45"/>
        <v>10.359303634660911</v>
      </c>
      <c r="AQ128" s="3">
        <f t="shared" si="46"/>
        <v>-1.8117305266945882E-4</v>
      </c>
    </row>
    <row r="129" spans="1:47" x14ac:dyDescent="0.25">
      <c r="A129" t="s">
        <v>37</v>
      </c>
      <c r="B129">
        <v>11.446457117477999</v>
      </c>
      <c r="C129">
        <v>9.8103025471765193E-3</v>
      </c>
      <c r="D129">
        <v>11.1574858352544</v>
      </c>
      <c r="E129">
        <v>-22.844521538408799</v>
      </c>
      <c r="F129" s="1">
        <v>0</v>
      </c>
      <c r="G129" s="1">
        <v>0</v>
      </c>
      <c r="H129">
        <v>3.6663724573097398</v>
      </c>
      <c r="I129">
        <v>-82.012042715614598</v>
      </c>
      <c r="J129">
        <v>-82.508050663950101</v>
      </c>
      <c r="K129">
        <v>-102.275764801173</v>
      </c>
      <c r="L129">
        <v>-61.094617792888599</v>
      </c>
      <c r="M129">
        <v>31.8727476946728</v>
      </c>
      <c r="N129">
        <v>94.551537182739594</v>
      </c>
      <c r="O129">
        <v>75.292782062506902</v>
      </c>
      <c r="P129">
        <v>190775.04692468399</v>
      </c>
      <c r="Q129">
        <v>235136.16976819999</v>
      </c>
      <c r="R129">
        <v>84.454098943151493</v>
      </c>
      <c r="S129">
        <v>668.384552188881</v>
      </c>
      <c r="T129">
        <v>0.53309214670031102</v>
      </c>
      <c r="U129">
        <v>0.355565420412918</v>
      </c>
      <c r="V129" s="1">
        <v>0</v>
      </c>
      <c r="W129">
        <v>0.193669190514903</v>
      </c>
      <c r="X129">
        <v>0.450765389072178</v>
      </c>
      <c r="Y129" s="1">
        <v>0</v>
      </c>
      <c r="Z129">
        <v>0.24664681188283999</v>
      </c>
      <c r="AA129">
        <v>2.9542226137500198E-4</v>
      </c>
      <c r="AB129">
        <v>7.8806456201446894E-3</v>
      </c>
      <c r="AC129">
        <v>6.8744246414922396E-4</v>
      </c>
      <c r="AD129" s="1">
        <v>0</v>
      </c>
      <c r="AE129">
        <v>1.02261352905784E-3</v>
      </c>
      <c r="AF129" s="3">
        <v>2.19856739390139E-3</v>
      </c>
      <c r="AG129">
        <v>2.2393587666675702E-6</v>
      </c>
      <c r="AH129">
        <v>6.9485974498907801</v>
      </c>
      <c r="AI129">
        <v>0.19097932574148899</v>
      </c>
      <c r="AJ129">
        <v>168.69040334557599</v>
      </c>
      <c r="AK129" t="s">
        <v>87</v>
      </c>
      <c r="AL129" t="s">
        <v>88</v>
      </c>
      <c r="AM129" s="4">
        <v>82599299741.839996</v>
      </c>
      <c r="AN129">
        <v>432967</v>
      </c>
      <c r="AO129" s="1">
        <f t="shared" si="44"/>
        <v>1.0374635275421082E-2</v>
      </c>
      <c r="AP129" s="5">
        <f t="shared" si="45"/>
        <v>11.763186488748257</v>
      </c>
      <c r="AQ129" s="3">
        <f t="shared" si="46"/>
        <v>-2.9553889132831468E-4</v>
      </c>
    </row>
    <row r="130" spans="1:47" x14ac:dyDescent="0.25">
      <c r="A130" t="s">
        <v>37</v>
      </c>
      <c r="B130">
        <v>12.7126520921436</v>
      </c>
      <c r="C130">
        <v>1.1181050252107E-2</v>
      </c>
      <c r="D130">
        <v>12.622147285975499</v>
      </c>
      <c r="E130">
        <v>-16.1378677075129</v>
      </c>
      <c r="F130" s="1">
        <v>0</v>
      </c>
      <c r="G130" s="1">
        <v>0</v>
      </c>
      <c r="H130">
        <v>3.7686985353096798</v>
      </c>
      <c r="I130">
        <v>-58.789242375074998</v>
      </c>
      <c r="J130">
        <v>-59.417027813571003</v>
      </c>
      <c r="K130">
        <v>-84.600862219175596</v>
      </c>
      <c r="L130">
        <v>-37.284940508704103</v>
      </c>
      <c r="M130">
        <v>32.096340938946</v>
      </c>
      <c r="N130">
        <v>94.764851128809994</v>
      </c>
      <c r="O130">
        <v>75.087385817642101</v>
      </c>
      <c r="P130">
        <v>185582.25113816801</v>
      </c>
      <c r="Q130">
        <v>229888.612424878</v>
      </c>
      <c r="R130">
        <v>84.889721928277993</v>
      </c>
      <c r="S130">
        <v>677.79033277174995</v>
      </c>
      <c r="T130">
        <v>0.53752717964979801</v>
      </c>
      <c r="U130">
        <v>0.36558572199472</v>
      </c>
      <c r="V130" s="1">
        <v>0</v>
      </c>
      <c r="W130">
        <v>0.175067874031202</v>
      </c>
      <c r="X130">
        <v>0.459346403974076</v>
      </c>
      <c r="Y130" s="1">
        <v>0</v>
      </c>
      <c r="Z130">
        <v>0.24312603245827399</v>
      </c>
      <c r="AA130">
        <v>2.9491870391668901E-4</v>
      </c>
      <c r="AB130">
        <v>8.4029279910232905E-3</v>
      </c>
      <c r="AC130">
        <v>9.2618936207131499E-4</v>
      </c>
      <c r="AD130" s="1">
        <v>0</v>
      </c>
      <c r="AE130">
        <v>1.5737268702772701E-3</v>
      </c>
      <c r="AF130" s="3">
        <v>2.8591301678151698E-3</v>
      </c>
      <c r="AG130">
        <v>2.51267990000172E-5</v>
      </c>
      <c r="AH130">
        <v>7.1166969581083599</v>
      </c>
      <c r="AI130">
        <v>0.19763905060596201</v>
      </c>
      <c r="AJ130">
        <v>297.57765344673601</v>
      </c>
      <c r="AK130" t="s">
        <v>89</v>
      </c>
      <c r="AL130" t="s">
        <v>90</v>
      </c>
      <c r="AM130" s="4">
        <v>121615018486.86</v>
      </c>
      <c r="AN130">
        <v>655316</v>
      </c>
      <c r="AO130" s="1">
        <f t="shared" si="44"/>
        <v>1.1556976862755149E-2</v>
      </c>
      <c r="AP130" s="5">
        <f t="shared" si="45"/>
        <v>13.019943829005264</v>
      </c>
      <c r="AQ130" s="3">
        <f t="shared" si="46"/>
        <v>-2.9053561607739892E-4</v>
      </c>
    </row>
    <row r="131" spans="1:47" x14ac:dyDescent="0.25">
      <c r="A131" t="s">
        <v>37</v>
      </c>
      <c r="B131">
        <v>14.205703955923401</v>
      </c>
      <c r="C131">
        <v>1.26898040100532E-2</v>
      </c>
      <c r="D131">
        <v>14.208657451255601</v>
      </c>
      <c r="E131">
        <v>-9.3478578688962806</v>
      </c>
      <c r="F131" s="1">
        <v>0</v>
      </c>
      <c r="G131" s="1">
        <v>0</v>
      </c>
      <c r="H131">
        <v>3.8592303546705602</v>
      </c>
      <c r="I131">
        <v>-34.2236701541961</v>
      </c>
      <c r="J131">
        <v>-35.092170718896803</v>
      </c>
      <c r="K131">
        <v>-65.299891966603994</v>
      </c>
      <c r="L131">
        <v>-12.397367037887699</v>
      </c>
      <c r="M131">
        <v>31.8660478131027</v>
      </c>
      <c r="N131">
        <v>94.815984200793693</v>
      </c>
      <c r="O131">
        <v>75.017200822413798</v>
      </c>
      <c r="P131">
        <v>182838.40388970001</v>
      </c>
      <c r="Q131">
        <v>229146.76762599999</v>
      </c>
      <c r="R131">
        <v>85.541704949066002</v>
      </c>
      <c r="S131">
        <v>687.08922749760302</v>
      </c>
      <c r="T131">
        <v>0.54037225663310695</v>
      </c>
      <c r="U131">
        <v>0.36299443929214498</v>
      </c>
      <c r="V131" s="1">
        <v>0</v>
      </c>
      <c r="W131">
        <v>0.16406807213751301</v>
      </c>
      <c r="X131">
        <v>0.47293748857034101</v>
      </c>
      <c r="Y131" s="1">
        <v>0</v>
      </c>
      <c r="Z131">
        <v>0.245221383365021</v>
      </c>
      <c r="AA131">
        <v>2.94248797914835E-4</v>
      </c>
      <c r="AB131">
        <v>8.5351330609253692E-3</v>
      </c>
      <c r="AC131">
        <v>1.3132161465537701E-3</v>
      </c>
      <c r="AD131" s="1">
        <v>0</v>
      </c>
      <c r="AE131">
        <v>2.3020335368500598E-3</v>
      </c>
      <c r="AF131" s="3">
        <v>3.4804853731236702E-3</v>
      </c>
      <c r="AG131">
        <v>2.4520751628688E-4</v>
      </c>
      <c r="AH131">
        <v>7.2610706725457304</v>
      </c>
      <c r="AI131">
        <v>0.200881191092184</v>
      </c>
      <c r="AJ131">
        <v>507.523759883526</v>
      </c>
      <c r="AK131" t="s">
        <v>91</v>
      </c>
      <c r="AL131" t="s">
        <v>92</v>
      </c>
      <c r="AM131" s="4">
        <v>138191825397.48999</v>
      </c>
      <c r="AN131">
        <v>755814</v>
      </c>
      <c r="AO131" s="1">
        <f t="shared" si="44"/>
        <v>1.2309867231963874E-2</v>
      </c>
      <c r="AP131" s="5">
        <f t="shared" si="45"/>
        <v>13.811647110546776</v>
      </c>
      <c r="AQ131" s="3">
        <f t="shared" si="46"/>
        <v>3.7710435355169797E-4</v>
      </c>
    </row>
    <row r="132" spans="1:47" x14ac:dyDescent="0.25">
      <c r="A132" t="s">
        <v>37</v>
      </c>
      <c r="B132">
        <v>16.7745770432123</v>
      </c>
      <c r="C132">
        <v>1.4855939742063E-2</v>
      </c>
      <c r="D132">
        <v>16.440291116031599</v>
      </c>
      <c r="E132">
        <v>-3.6863163563208299</v>
      </c>
      <c r="F132" s="1">
        <v>0</v>
      </c>
      <c r="G132" s="1">
        <v>0</v>
      </c>
      <c r="H132">
        <v>3.9220869733597499</v>
      </c>
      <c r="I132">
        <v>-9.7719708711751707</v>
      </c>
      <c r="J132">
        <v>-11.3116596924616</v>
      </c>
      <c r="K132">
        <v>-39.788968900616901</v>
      </c>
      <c r="L132">
        <v>12.1463886412965</v>
      </c>
      <c r="M132">
        <v>30.849600498204701</v>
      </c>
      <c r="N132">
        <v>94.771696374584394</v>
      </c>
      <c r="O132">
        <v>75.034172050676204</v>
      </c>
      <c r="P132">
        <v>182005.87140092399</v>
      </c>
      <c r="Q132">
        <v>228665.93079523201</v>
      </c>
      <c r="R132">
        <v>86.421416171646499</v>
      </c>
      <c r="S132">
        <v>689.66489372957994</v>
      </c>
      <c r="T132">
        <v>0.52753939329372601</v>
      </c>
      <c r="U132">
        <v>0.36029584381719998</v>
      </c>
      <c r="V132" s="1">
        <v>0</v>
      </c>
      <c r="W132">
        <v>0.16179085171805199</v>
      </c>
      <c r="X132">
        <v>0.477913304464747</v>
      </c>
      <c r="Y132" s="1">
        <v>0</v>
      </c>
      <c r="Z132">
        <v>0.27082996533758402</v>
      </c>
      <c r="AA132">
        <v>2.9309690354303202E-4</v>
      </c>
      <c r="AB132">
        <v>8.4036780275118603E-3</v>
      </c>
      <c r="AC132">
        <v>1.9166118242803999E-3</v>
      </c>
      <c r="AD132" s="1">
        <v>0</v>
      </c>
      <c r="AE132">
        <v>2.95574930660353E-3</v>
      </c>
      <c r="AF132" s="3">
        <v>4.0752753977344501E-3</v>
      </c>
      <c r="AG132">
        <v>1.2868616432635601E-3</v>
      </c>
      <c r="AH132">
        <v>7.5523932236038203</v>
      </c>
      <c r="AI132">
        <v>0.2028199863232</v>
      </c>
      <c r="AJ132">
        <v>706.60569261872001</v>
      </c>
      <c r="AK132" t="s">
        <v>93</v>
      </c>
      <c r="AL132" t="s">
        <v>94</v>
      </c>
      <c r="AM132" s="4">
        <v>147951116814.84</v>
      </c>
      <c r="AN132">
        <v>812892</v>
      </c>
      <c r="AO132" s="1">
        <f t="shared" si="44"/>
        <v>1.2772050328789343E-2</v>
      </c>
      <c r="AP132" s="5">
        <f t="shared" si="45"/>
        <v>14.294378719171675</v>
      </c>
      <c r="AQ132" s="3">
        <f t="shared" si="46"/>
        <v>2.4129207788826865E-3</v>
      </c>
    </row>
    <row r="133" spans="1:47" x14ac:dyDescent="0.25">
      <c r="A133" t="s">
        <v>37</v>
      </c>
      <c r="B133">
        <v>19.433968018399199</v>
      </c>
      <c r="C133">
        <v>1.7605380771959101E-2</v>
      </c>
      <c r="D133">
        <v>19.1962156297982</v>
      </c>
      <c r="E133">
        <v>1.9566863570195501</v>
      </c>
      <c r="F133" s="1">
        <v>0</v>
      </c>
      <c r="G133" s="1">
        <v>0</v>
      </c>
      <c r="H133">
        <v>3.9894142347776098</v>
      </c>
      <c r="I133">
        <v>14.577503281136</v>
      </c>
      <c r="J133">
        <v>12.9819782476714</v>
      </c>
      <c r="K133">
        <v>-15.816125136178799</v>
      </c>
      <c r="L133">
        <v>36.890786195962903</v>
      </c>
      <c r="M133">
        <v>30.279168899554598</v>
      </c>
      <c r="N133">
        <v>94.6993055860938</v>
      </c>
      <c r="O133">
        <v>75.035840776805799</v>
      </c>
      <c r="P133">
        <v>178835.49882071599</v>
      </c>
      <c r="Q133">
        <v>225197.12460994601</v>
      </c>
      <c r="R133">
        <v>89.327027000053903</v>
      </c>
      <c r="S133">
        <v>692.51925755999002</v>
      </c>
      <c r="T133">
        <v>0.52505173313390396</v>
      </c>
      <c r="U133">
        <v>0.36284508988224701</v>
      </c>
      <c r="V133" s="1">
        <v>0</v>
      </c>
      <c r="W133">
        <v>0.146825379253886</v>
      </c>
      <c r="X133">
        <v>0.49032953086386599</v>
      </c>
      <c r="Y133" s="1">
        <v>0</v>
      </c>
      <c r="Z133">
        <v>0.28212406948327001</v>
      </c>
      <c r="AA133">
        <v>2.9225391385866601E-4</v>
      </c>
      <c r="AB133" s="9">
        <v>8.1061525429593703E-3</v>
      </c>
      <c r="AC133">
        <v>2.7003159279028102E-3</v>
      </c>
      <c r="AD133" s="1">
        <v>0</v>
      </c>
      <c r="AE133">
        <v>3.4929308407945299E-3</v>
      </c>
      <c r="AF133" s="3">
        <v>4.6147254205923501E-3</v>
      </c>
      <c r="AG133">
        <v>3.0138039063925702E-3</v>
      </c>
      <c r="AH133">
        <v>7.7206607509374496</v>
      </c>
      <c r="AI133">
        <v>0.20361113544866999</v>
      </c>
      <c r="AJ133">
        <v>950.45854240649101</v>
      </c>
      <c r="AK133" t="s">
        <v>95</v>
      </c>
      <c r="AL133" t="s">
        <v>96</v>
      </c>
      <c r="AM133" s="4">
        <v>113996542697.28</v>
      </c>
      <c r="AN133">
        <v>637438</v>
      </c>
      <c r="AO133" s="1">
        <f t="shared" si="44"/>
        <v>1.3013131877410386E-2</v>
      </c>
      <c r="AP133" s="5">
        <f t="shared" si="45"/>
        <v>14.545193926433154</v>
      </c>
      <c r="AQ133" s="3">
        <f t="shared" si="46"/>
        <v>4.8334527815363428E-3</v>
      </c>
      <c r="AR133">
        <f>SUMPRODUCT(AQ133:AQ141,AM133:AM141)/SUM(AM133:AM141)</f>
        <v>5.2650054302476905E-3</v>
      </c>
      <c r="AS133">
        <f>SUMPRODUCT(AM133:AM141,AF133:AF141)/SUM(AM133:AM141)</f>
        <v>5.0072200008656519E-3</v>
      </c>
      <c r="AT133" s="59">
        <f>AG133-AG235</f>
        <v>-7.3383900829518964E-4</v>
      </c>
      <c r="AU133" s="8">
        <f>100*(1-(1+AT133)^12)</f>
        <v>0.87706125976985128</v>
      </c>
    </row>
    <row r="134" spans="1:47" x14ac:dyDescent="0.25">
      <c r="A134" t="s">
        <v>37</v>
      </c>
      <c r="B134">
        <v>19.869681564122502</v>
      </c>
      <c r="C134">
        <v>1.89689812565236E-2</v>
      </c>
      <c r="D134">
        <v>20.531892221188301</v>
      </c>
      <c r="E134">
        <v>4.6187545473930403</v>
      </c>
      <c r="F134" s="1">
        <v>0</v>
      </c>
      <c r="G134" s="1">
        <v>0</v>
      </c>
      <c r="H134">
        <v>4.0571505097603602</v>
      </c>
      <c r="I134">
        <v>37.987139028363003</v>
      </c>
      <c r="J134">
        <v>36.053285704535099</v>
      </c>
      <c r="K134">
        <v>6.9806997183528798</v>
      </c>
      <c r="L134">
        <v>61.724858944861097</v>
      </c>
      <c r="M134">
        <v>30.5767367447217</v>
      </c>
      <c r="N134">
        <v>94.757724715806305</v>
      </c>
      <c r="O134">
        <v>75.049578887092295</v>
      </c>
      <c r="P134">
        <v>168097.00660754001</v>
      </c>
      <c r="Q134">
        <v>209245.93402205801</v>
      </c>
      <c r="R134">
        <v>96.821323312565397</v>
      </c>
      <c r="S134">
        <v>695.95960288124695</v>
      </c>
      <c r="T134">
        <v>0.56186541526973399</v>
      </c>
      <c r="U134">
        <v>0.35636991586835298</v>
      </c>
      <c r="V134" s="1">
        <v>0</v>
      </c>
      <c r="W134">
        <v>0.12883845680379</v>
      </c>
      <c r="X134">
        <v>0.51479162732785499</v>
      </c>
      <c r="Y134" s="1">
        <v>0</v>
      </c>
      <c r="Z134">
        <v>0.230729086418721</v>
      </c>
      <c r="AA134">
        <v>2.9284067177668202E-4</v>
      </c>
      <c r="AB134" s="9">
        <v>7.8520041219238695E-3</v>
      </c>
      <c r="AC134">
        <v>2.64511408235725E-3</v>
      </c>
      <c r="AD134" s="1">
        <v>0</v>
      </c>
      <c r="AE134">
        <v>3.81349756690443E-3</v>
      </c>
      <c r="AF134" s="3">
        <v>4.9465885016685297E-3</v>
      </c>
      <c r="AG134">
        <v>4.3655683093470898E-3</v>
      </c>
      <c r="AH134">
        <v>7.6905799448536598</v>
      </c>
      <c r="AI134">
        <v>0.20400003649374299</v>
      </c>
      <c r="AJ134">
        <v>1346.6807576807701</v>
      </c>
      <c r="AK134" t="s">
        <v>97</v>
      </c>
      <c r="AL134" t="s">
        <v>98</v>
      </c>
      <c r="AM134" s="4">
        <v>91232296978.149994</v>
      </c>
      <c r="AN134">
        <v>542736</v>
      </c>
      <c r="AO134" s="1">
        <f t="shared" si="44"/>
        <v>1.3091433295369081E-2</v>
      </c>
      <c r="AP134" s="5">
        <f t="shared" si="45"/>
        <v>14.626511891443606</v>
      </c>
      <c r="AQ134" s="3">
        <f t="shared" si="46"/>
        <v>5.1988887974682377E-3</v>
      </c>
      <c r="AT134" s="59">
        <f t="shared" ref="AT134:AT140" si="47">AG134-AG236</f>
        <v>-8.6873184168748986E-4</v>
      </c>
      <c r="AU134" s="8">
        <f t="shared" ref="AU134:AU140" si="48">100*(1-(1+AT134)^12)</f>
        <v>1.0375116185933342</v>
      </c>
    </row>
    <row r="135" spans="1:47" x14ac:dyDescent="0.25">
      <c r="A135" t="s">
        <v>37</v>
      </c>
      <c r="B135">
        <v>20.366726915179001</v>
      </c>
      <c r="C135">
        <v>1.9203020730940899E-2</v>
      </c>
      <c r="D135">
        <v>20.759093479189801</v>
      </c>
      <c r="E135">
        <v>8.9687752580623599</v>
      </c>
      <c r="F135" s="1">
        <v>0</v>
      </c>
      <c r="G135" s="1">
        <v>0</v>
      </c>
      <c r="H135">
        <v>4.1696836651298703</v>
      </c>
      <c r="I135">
        <v>60.679181266512202</v>
      </c>
      <c r="J135">
        <v>57.934501223638101</v>
      </c>
      <c r="K135">
        <v>33.7113247345793</v>
      </c>
      <c r="L135">
        <v>86.469659207989295</v>
      </c>
      <c r="M135">
        <v>31.752374932642699</v>
      </c>
      <c r="N135">
        <v>94.998527453582994</v>
      </c>
      <c r="O135">
        <v>75.035254387428495</v>
      </c>
      <c r="P135">
        <v>154697.95510935801</v>
      </c>
      <c r="Q135">
        <v>189910.80591610199</v>
      </c>
      <c r="R135">
        <v>108.524105105489</v>
      </c>
      <c r="S135">
        <v>691.231147896621</v>
      </c>
      <c r="T135">
        <v>0.63016002204643295</v>
      </c>
      <c r="U135">
        <v>0.34339688693359899</v>
      </c>
      <c r="V135" s="1">
        <v>0</v>
      </c>
      <c r="W135">
        <v>0.107636821196251</v>
      </c>
      <c r="X135">
        <v>0.548966291870149</v>
      </c>
      <c r="Y135" s="1">
        <v>0</v>
      </c>
      <c r="Z135">
        <v>0.14354893776226299</v>
      </c>
      <c r="AA135">
        <v>2.9395077613221E-4</v>
      </c>
      <c r="AB135" s="9">
        <v>7.7247638473944497E-3</v>
      </c>
      <c r="AC135">
        <v>2.6718155474050901E-3</v>
      </c>
      <c r="AD135" s="1">
        <v>0</v>
      </c>
      <c r="AE135">
        <v>4.4233250416860596E-3</v>
      </c>
      <c r="AF135" s="3">
        <v>5.1904957269070101E-3</v>
      </c>
      <c r="AG135">
        <v>4.0891560990283004E-3</v>
      </c>
      <c r="AH135">
        <v>7.5239578005076897</v>
      </c>
      <c r="AI135">
        <v>0.20612274969042799</v>
      </c>
      <c r="AJ135">
        <v>1938.8631201227599</v>
      </c>
      <c r="AK135" t="s">
        <v>99</v>
      </c>
      <c r="AL135" t="s">
        <v>100</v>
      </c>
      <c r="AM135" s="4">
        <v>64137462792.43</v>
      </c>
      <c r="AN135">
        <v>414598</v>
      </c>
      <c r="AO135" s="1">
        <f t="shared" si="44"/>
        <v>1.3209210350433671E-2</v>
      </c>
      <c r="AP135" s="5">
        <f t="shared" si="45"/>
        <v>14.748692703519961</v>
      </c>
      <c r="AQ135" s="3">
        <f t="shared" si="46"/>
        <v>5.5900192212548876E-3</v>
      </c>
      <c r="AT135" s="59">
        <f t="shared" si="47"/>
        <v>-5.3319818411360926E-4</v>
      </c>
      <c r="AU135" s="8">
        <f t="shared" si="48"/>
        <v>0.63796476988032813</v>
      </c>
    </row>
    <row r="136" spans="1:47" x14ac:dyDescent="0.25">
      <c r="A136" t="s">
        <v>37</v>
      </c>
      <c r="B136">
        <v>20.1971359171324</v>
      </c>
      <c r="C136">
        <v>1.9080507604812499E-2</v>
      </c>
      <c r="D136">
        <v>20.6402343423701</v>
      </c>
      <c r="E136">
        <v>10.8042796166944</v>
      </c>
      <c r="F136" s="1">
        <v>0</v>
      </c>
      <c r="G136" s="1">
        <v>0</v>
      </c>
      <c r="H136">
        <v>4.2587274443322203</v>
      </c>
      <c r="I136">
        <v>82.869400402181597</v>
      </c>
      <c r="J136">
        <v>80.322189947834104</v>
      </c>
      <c r="K136">
        <v>57.023736548316499</v>
      </c>
      <c r="L136">
        <v>111.261994600417</v>
      </c>
      <c r="M136">
        <v>33.702584787694299</v>
      </c>
      <c r="N136">
        <v>95.244852410213596</v>
      </c>
      <c r="O136">
        <v>74.974441919519293</v>
      </c>
      <c r="P136">
        <v>140487.28100066699</v>
      </c>
      <c r="Q136">
        <v>172343.52774813399</v>
      </c>
      <c r="R136">
        <v>120.447640342569</v>
      </c>
      <c r="S136">
        <v>689.38994525872602</v>
      </c>
      <c r="T136">
        <v>0.66896173092014799</v>
      </c>
      <c r="U136">
        <v>0.34167181750647202</v>
      </c>
      <c r="V136" s="1">
        <v>0</v>
      </c>
      <c r="W136">
        <v>9.59116617851139E-2</v>
      </c>
      <c r="X136">
        <v>0.56241652070841397</v>
      </c>
      <c r="Y136" s="1">
        <v>0</v>
      </c>
      <c r="Z136">
        <v>8.3573016611273407E-2</v>
      </c>
      <c r="AA136">
        <v>2.9651272680276898E-4</v>
      </c>
      <c r="AB136" s="9">
        <v>7.6336727675200399E-3</v>
      </c>
      <c r="AC136">
        <v>2.4874197171235201E-3</v>
      </c>
      <c r="AD136" s="1">
        <v>0</v>
      </c>
      <c r="AE136">
        <v>4.3673244232823698E-3</v>
      </c>
      <c r="AF136" s="3">
        <v>5.3431407300832401E-3</v>
      </c>
      <c r="AG136">
        <v>4.2956035113007104E-3</v>
      </c>
      <c r="AH136">
        <v>7.1328405904555803</v>
      </c>
      <c r="AI136">
        <v>0.20725802784021999</v>
      </c>
      <c r="AJ136">
        <v>2547.80761202038</v>
      </c>
      <c r="AK136" t="s">
        <v>101</v>
      </c>
      <c r="AL136" t="s">
        <v>102</v>
      </c>
      <c r="AM136" s="4">
        <v>46269485997.57</v>
      </c>
      <c r="AN136">
        <v>329350</v>
      </c>
      <c r="AO136" s="1">
        <f t="shared" si="44"/>
        <v>1.3273326224406048E-2</v>
      </c>
      <c r="AP136" s="5">
        <f t="shared" si="45"/>
        <v>14.815138510487191</v>
      </c>
      <c r="AQ136" s="3">
        <f t="shared" si="46"/>
        <v>5.35193857089886E-3</v>
      </c>
      <c r="AT136" s="59">
        <f t="shared" si="47"/>
        <v>4.380542263480048E-5</v>
      </c>
      <c r="AU136" s="8">
        <f t="shared" si="48"/>
        <v>-5.2579173850597627E-2</v>
      </c>
    </row>
    <row r="137" spans="1:47" x14ac:dyDescent="0.25">
      <c r="A137" t="s">
        <v>37</v>
      </c>
      <c r="B137">
        <v>21.455624002387101</v>
      </c>
      <c r="C137">
        <v>1.94377002143825E-2</v>
      </c>
      <c r="D137">
        <v>20.9863180176072</v>
      </c>
      <c r="E137">
        <v>20.300337881167501</v>
      </c>
      <c r="F137" s="1">
        <v>0</v>
      </c>
      <c r="G137" s="1">
        <v>0</v>
      </c>
      <c r="H137">
        <v>4.3875814999828897</v>
      </c>
      <c r="I137">
        <v>105.606356349252</v>
      </c>
      <c r="J137">
        <v>103.632906667508</v>
      </c>
      <c r="K137">
        <v>73.146629172211803</v>
      </c>
      <c r="L137">
        <v>136.152792692237</v>
      </c>
      <c r="M137">
        <v>34.550122482680699</v>
      </c>
      <c r="N137">
        <v>95.386111738009802</v>
      </c>
      <c r="O137">
        <v>74.831122215765902</v>
      </c>
      <c r="P137">
        <v>130538.534410276</v>
      </c>
      <c r="Q137">
        <v>160444.064211369</v>
      </c>
      <c r="R137">
        <v>124.61765463822</v>
      </c>
      <c r="S137">
        <v>701.11917231832001</v>
      </c>
      <c r="T137">
        <v>0.68762829184188101</v>
      </c>
      <c r="U137">
        <v>0.32555531313566899</v>
      </c>
      <c r="V137" s="1">
        <v>0</v>
      </c>
      <c r="W137">
        <v>7.6659962948549307E-2</v>
      </c>
      <c r="X137">
        <v>0.59778472391578097</v>
      </c>
      <c r="Y137" s="1">
        <v>0</v>
      </c>
      <c r="Z137">
        <v>6.4225000138843899E-2</v>
      </c>
      <c r="AA137">
        <v>2.9836847224680202E-4</v>
      </c>
      <c r="AB137" s="9">
        <v>7.5145505017581004E-3</v>
      </c>
      <c r="AC137">
        <v>1.9405990520350001E-3</v>
      </c>
      <c r="AD137" s="1">
        <v>0</v>
      </c>
      <c r="AE137">
        <v>4.5311908027828298E-3</v>
      </c>
      <c r="AF137" s="3">
        <v>5.5029890720026502E-3</v>
      </c>
      <c r="AG137">
        <v>5.1530371225375696E-3</v>
      </c>
      <c r="AH137">
        <v>7.0596085540951696</v>
      </c>
      <c r="AI137">
        <v>0.21088931297531099</v>
      </c>
      <c r="AJ137">
        <v>3187.8846279572999</v>
      </c>
      <c r="AK137" t="s">
        <v>103</v>
      </c>
      <c r="AL137" t="s">
        <v>104</v>
      </c>
      <c r="AM137" s="4">
        <v>25546652261.16</v>
      </c>
      <c r="AN137">
        <v>195702</v>
      </c>
      <c r="AO137" s="1">
        <f t="shared" si="44"/>
        <v>1.3315908046007553E-2</v>
      </c>
      <c r="AP137" s="5">
        <f t="shared" si="45"/>
        <v>14.859241492774677</v>
      </c>
      <c r="AQ137" s="3">
        <f t="shared" si="46"/>
        <v>6.6084602942628953E-3</v>
      </c>
      <c r="AT137" s="59">
        <f t="shared" si="47"/>
        <v>3.9475449302613964E-4</v>
      </c>
      <c r="AU137" s="8">
        <f t="shared" si="48"/>
        <v>-0.47473523148917618</v>
      </c>
    </row>
    <row r="138" spans="1:47" x14ac:dyDescent="0.25">
      <c r="A138" t="s">
        <v>37</v>
      </c>
      <c r="B138">
        <v>19.918958907125901</v>
      </c>
      <c r="C138">
        <v>1.8720769867433599E-2</v>
      </c>
      <c r="D138">
        <v>20.290280766858899</v>
      </c>
      <c r="E138">
        <v>31.1452912410276</v>
      </c>
      <c r="F138" s="1">
        <v>0</v>
      </c>
      <c r="G138" s="1">
        <v>0</v>
      </c>
      <c r="H138">
        <v>4.5287578567683902</v>
      </c>
      <c r="I138">
        <v>126.50747807336001</v>
      </c>
      <c r="J138">
        <v>124.786863836485</v>
      </c>
      <c r="K138">
        <v>91.647551732145899</v>
      </c>
      <c r="L138">
        <v>160.40005666252301</v>
      </c>
      <c r="M138">
        <v>35.941219643194202</v>
      </c>
      <c r="N138">
        <v>95.486652292921804</v>
      </c>
      <c r="O138">
        <v>74.728664700577397</v>
      </c>
      <c r="P138">
        <v>117586.991268546</v>
      </c>
      <c r="Q138">
        <v>145493.22104725899</v>
      </c>
      <c r="R138">
        <v>129.994641492071</v>
      </c>
      <c r="S138">
        <v>703.92073865423697</v>
      </c>
      <c r="T138">
        <v>0.68942984734770596</v>
      </c>
      <c r="U138">
        <v>0.336797332467489</v>
      </c>
      <c r="V138" s="1">
        <v>0</v>
      </c>
      <c r="W138">
        <v>7.3389366290156605E-2</v>
      </c>
      <c r="X138">
        <v>0.58981330124235298</v>
      </c>
      <c r="Y138" s="1">
        <v>0</v>
      </c>
      <c r="Z138">
        <v>6.0301692102473499E-2</v>
      </c>
      <c r="AA138">
        <v>3.0159151083678897E-4</v>
      </c>
      <c r="AB138" s="9">
        <v>7.3932084731369004E-3</v>
      </c>
      <c r="AC138">
        <v>1.4213448265224401E-3</v>
      </c>
      <c r="AD138" s="1">
        <v>0</v>
      </c>
      <c r="AE138">
        <v>5.07408122203551E-3</v>
      </c>
      <c r="AF138" s="3">
        <v>5.5753268443189596E-3</v>
      </c>
      <c r="AG138">
        <v>4.5305764562498197E-3</v>
      </c>
      <c r="AH138">
        <v>6.7818258387647301</v>
      </c>
      <c r="AI138">
        <v>0.21239781666468099</v>
      </c>
      <c r="AJ138">
        <v>3887.1217032536101</v>
      </c>
      <c r="AK138" t="s">
        <v>105</v>
      </c>
      <c r="AL138" t="s">
        <v>106</v>
      </c>
      <c r="AM138" s="4">
        <v>12093822051.969999</v>
      </c>
      <c r="AN138">
        <v>102850</v>
      </c>
      <c r="AO138" s="1">
        <f t="shared" si="44"/>
        <v>1.327012682829265E-2</v>
      </c>
      <c r="AP138" s="5">
        <f t="shared" si="45"/>
        <v>14.811823975886529</v>
      </c>
      <c r="AQ138" s="3">
        <f t="shared" si="46"/>
        <v>5.070519209810942E-3</v>
      </c>
      <c r="AT138" s="59">
        <f t="shared" si="47"/>
        <v>5.5292135188303969E-4</v>
      </c>
      <c r="AU138" s="8">
        <f t="shared" si="48"/>
        <v>-0.6655271111166261</v>
      </c>
    </row>
    <row r="139" spans="1:47" x14ac:dyDescent="0.25">
      <c r="A139" t="s">
        <v>37</v>
      </c>
      <c r="B139">
        <v>20.472097741589302</v>
      </c>
      <c r="C139">
        <v>1.8004751009274199E-2</v>
      </c>
      <c r="D139">
        <v>19.589522796133199</v>
      </c>
      <c r="E139">
        <v>47.623545766995903</v>
      </c>
      <c r="F139" s="1">
        <v>0</v>
      </c>
      <c r="G139" s="1">
        <v>0</v>
      </c>
      <c r="H139">
        <v>4.7018208291755901</v>
      </c>
      <c r="I139">
        <v>147.95962920558401</v>
      </c>
      <c r="J139">
        <v>146.98415913714101</v>
      </c>
      <c r="K139">
        <v>106.60039050545301</v>
      </c>
      <c r="L139">
        <v>185.20683104302199</v>
      </c>
      <c r="M139">
        <v>36.217166539287298</v>
      </c>
      <c r="N139">
        <v>95.604366403602697</v>
      </c>
      <c r="O139">
        <v>74.619589139330003</v>
      </c>
      <c r="P139">
        <v>106845.618428141</v>
      </c>
      <c r="Q139">
        <v>133026.019457513</v>
      </c>
      <c r="R139">
        <v>131.30516970474301</v>
      </c>
      <c r="S139">
        <v>715.53115916801005</v>
      </c>
      <c r="T139">
        <v>0.69052598475218097</v>
      </c>
      <c r="U139">
        <v>0.35045931530650698</v>
      </c>
      <c r="V139" s="1">
        <v>0</v>
      </c>
      <c r="W139">
        <v>6.4032562069626695E-2</v>
      </c>
      <c r="X139">
        <v>0.58550812262386598</v>
      </c>
      <c r="Y139" s="1">
        <v>0</v>
      </c>
      <c r="Z139">
        <v>6.2893991448731604E-2</v>
      </c>
      <c r="AA139">
        <v>3.04018475336393E-4</v>
      </c>
      <c r="AB139" s="9">
        <v>7.2043473881242201E-3</v>
      </c>
      <c r="AC139">
        <v>1.0453810810198401E-3</v>
      </c>
      <c r="AD139" s="1">
        <v>0</v>
      </c>
      <c r="AE139">
        <v>5.9151824654865596E-3</v>
      </c>
      <c r="AF139" s="3">
        <v>5.7313900042810298E-3</v>
      </c>
      <c r="AG139">
        <v>3.5358038183457199E-3</v>
      </c>
      <c r="AH139">
        <v>6.8298067878387299</v>
      </c>
      <c r="AI139">
        <v>0.216590877941785</v>
      </c>
      <c r="AJ139">
        <v>4543.3083974292604</v>
      </c>
      <c r="AK139" t="s">
        <v>107</v>
      </c>
      <c r="AL139" t="s">
        <v>108</v>
      </c>
      <c r="AM139" s="4">
        <v>3514259235.7199998</v>
      </c>
      <c r="AN139">
        <v>32891</v>
      </c>
      <c r="AO139" s="1">
        <f t="shared" si="44"/>
        <v>1.3239755867741643E-2</v>
      </c>
      <c r="AP139" s="5">
        <f t="shared" si="45"/>
        <v>14.780354150128151</v>
      </c>
      <c r="AQ139" s="3">
        <f t="shared" si="46"/>
        <v>5.667733195344948E-3</v>
      </c>
      <c r="AT139" s="59">
        <f t="shared" si="47"/>
        <v>4.1691136457241984E-4</v>
      </c>
      <c r="AU139" s="8">
        <f t="shared" si="48"/>
        <v>-0.50144241279108659</v>
      </c>
    </row>
    <row r="140" spans="1:47" x14ac:dyDescent="0.25">
      <c r="A140" t="s">
        <v>37</v>
      </c>
      <c r="B140">
        <v>17.306684724553399</v>
      </c>
      <c r="C140">
        <v>1.70691973718788E-2</v>
      </c>
      <c r="D140">
        <v>18.665399096556499</v>
      </c>
      <c r="E140">
        <v>70.959346222876306</v>
      </c>
      <c r="F140" s="1">
        <v>0</v>
      </c>
      <c r="G140" s="1">
        <v>0</v>
      </c>
      <c r="H140">
        <v>4.9333391395407196</v>
      </c>
      <c r="I140">
        <v>168.659924403594</v>
      </c>
      <c r="J140">
        <v>167.19820191322</v>
      </c>
      <c r="K140">
        <v>126.598100169719</v>
      </c>
      <c r="L140">
        <v>209.82425645225601</v>
      </c>
      <c r="M140">
        <v>36.450155301271003</v>
      </c>
      <c r="N140">
        <v>95.457524544070907</v>
      </c>
      <c r="O140">
        <v>74.633040841812104</v>
      </c>
      <c r="P140">
        <v>96485.155174727595</v>
      </c>
      <c r="Q140">
        <v>120412.79787465101</v>
      </c>
      <c r="R140">
        <v>131.07236406745699</v>
      </c>
      <c r="S140">
        <v>712.66375390994301</v>
      </c>
      <c r="T140">
        <v>0.64478843017501097</v>
      </c>
      <c r="U140">
        <v>0.38189259977587298</v>
      </c>
      <c r="V140" s="1">
        <v>0</v>
      </c>
      <c r="W140">
        <v>9.1772453530003198E-2</v>
      </c>
      <c r="X140">
        <v>0.52633494669412295</v>
      </c>
      <c r="Y140" s="1">
        <v>0</v>
      </c>
      <c r="Z140">
        <v>0.110117167060132</v>
      </c>
      <c r="AA140">
        <v>3.0768617187356101E-4</v>
      </c>
      <c r="AB140" s="9">
        <v>7.0887806137436603E-3</v>
      </c>
      <c r="AC140">
        <v>6.4166880000838796E-4</v>
      </c>
      <c r="AD140" s="1">
        <v>0</v>
      </c>
      <c r="AE140">
        <v>6.12770108954999E-3</v>
      </c>
      <c r="AF140" s="3">
        <v>5.6505195071180798E-3</v>
      </c>
      <c r="AG140">
        <v>2.9034213421180398E-3</v>
      </c>
      <c r="AH140">
        <v>6.7385925392985904</v>
      </c>
      <c r="AI140">
        <v>0.21589067856736899</v>
      </c>
      <c r="AJ140">
        <v>5243.5852348090302</v>
      </c>
      <c r="AK140" t="s">
        <v>109</v>
      </c>
      <c r="AL140" t="s">
        <v>110</v>
      </c>
      <c r="AM140" s="4">
        <v>1107167155.6300001</v>
      </c>
      <c r="AN140">
        <v>11475</v>
      </c>
      <c r="AO140" s="1">
        <f t="shared" si="44"/>
        <v>1.3046986292735301E-2</v>
      </c>
      <c r="AP140" s="5">
        <f t="shared" si="45"/>
        <v>14.580361285243338</v>
      </c>
      <c r="AQ140" s="3">
        <f t="shared" si="46"/>
        <v>2.6642358175567767E-3</v>
      </c>
      <c r="AT140" s="59">
        <f t="shared" si="47"/>
        <v>3.7137691199930992E-4</v>
      </c>
      <c r="AU140" s="8">
        <f t="shared" si="48"/>
        <v>-0.44656369954565456</v>
      </c>
    </row>
    <row r="141" spans="1:47" x14ac:dyDescent="0.25">
      <c r="A141" t="s">
        <v>37</v>
      </c>
      <c r="B141">
        <v>19.3743937395401</v>
      </c>
      <c r="C141">
        <v>1.7205674679194899E-2</v>
      </c>
      <c r="D141">
        <v>18.800812751351302</v>
      </c>
      <c r="E141">
        <v>100.937104038325</v>
      </c>
      <c r="F141" s="1">
        <v>0</v>
      </c>
      <c r="G141" s="1">
        <v>0</v>
      </c>
      <c r="H141">
        <v>5.2348012698209603</v>
      </c>
      <c r="I141">
        <v>191.60658326607299</v>
      </c>
      <c r="J141">
        <v>188.65459401652399</v>
      </c>
      <c r="K141">
        <v>155.84371692147101</v>
      </c>
      <c r="L141">
        <v>234.20097376932699</v>
      </c>
      <c r="M141">
        <v>36.425908310902201</v>
      </c>
      <c r="N141">
        <v>95.449620501984498</v>
      </c>
      <c r="O141">
        <v>74.661363783814295</v>
      </c>
      <c r="P141">
        <v>93309.620105342299</v>
      </c>
      <c r="Q141">
        <v>119692.647105702</v>
      </c>
      <c r="R141">
        <v>131.57827954426699</v>
      </c>
      <c r="S141">
        <v>697.19055138192402</v>
      </c>
      <c r="T141">
        <v>0.595656878023476</v>
      </c>
      <c r="U141">
        <v>0.35125084725331401</v>
      </c>
      <c r="V141" s="1">
        <v>0</v>
      </c>
      <c r="W141">
        <v>0.20899712193016701</v>
      </c>
      <c r="X141">
        <v>0.43975203081651798</v>
      </c>
      <c r="Y141" s="1">
        <v>0</v>
      </c>
      <c r="Z141">
        <v>0.12176195387266001</v>
      </c>
      <c r="AA141">
        <v>3.05717939832398E-4</v>
      </c>
      <c r="AB141" s="9">
        <v>7.0511064154078302E-3</v>
      </c>
      <c r="AC141">
        <v>4.69342496070526E-4</v>
      </c>
      <c r="AD141" s="1">
        <v>0</v>
      </c>
      <c r="AE141">
        <v>6.3219154986494898E-3</v>
      </c>
      <c r="AF141" s="3">
        <v>5.7485896020075099E-3</v>
      </c>
      <c r="AG141">
        <v>3.0574562785868498E-3</v>
      </c>
      <c r="AH141">
        <v>6.8507729213470698</v>
      </c>
      <c r="AI141">
        <v>0.21962034257312399</v>
      </c>
      <c r="AJ141">
        <v>6058.77644344485</v>
      </c>
      <c r="AK141" t="s">
        <v>111</v>
      </c>
      <c r="AL141" t="s">
        <v>112</v>
      </c>
      <c r="AM141" s="4">
        <v>248016970.24000001</v>
      </c>
      <c r="AN141">
        <v>2658</v>
      </c>
      <c r="AO141" s="1">
        <f t="shared" si="44"/>
        <v>1.3105413957247739E-2</v>
      </c>
      <c r="AP141" s="5">
        <f>100*(1-(1-AO141)^12)</f>
        <v>14.641023690237908</v>
      </c>
      <c r="AQ141" s="3">
        <f>(1-(1-B141/100)^(1/12))- AO141</f>
        <v>4.6806703692339156E-3</v>
      </c>
    </row>
    <row r="142" spans="1:47" x14ac:dyDescent="0.25">
      <c r="AN142">
        <f>SUM(AN125:AN141)</f>
        <v>5196281</v>
      </c>
    </row>
    <row r="144" spans="1:47" x14ac:dyDescent="0.25">
      <c r="AO144" t="s">
        <v>226</v>
      </c>
    </row>
    <row r="145" spans="1:44" x14ac:dyDescent="0.25">
      <c r="A145" t="s">
        <v>0</v>
      </c>
      <c r="B145" t="s">
        <v>1</v>
      </c>
      <c r="C145" t="s">
        <v>2</v>
      </c>
      <c r="D145" t="s">
        <v>3</v>
      </c>
      <c r="E145" t="s">
        <v>5</v>
      </c>
      <c r="F145" t="s">
        <v>6</v>
      </c>
      <c r="G145" t="s">
        <v>208</v>
      </c>
      <c r="H145" t="s">
        <v>7</v>
      </c>
      <c r="I145" t="s">
        <v>8</v>
      </c>
      <c r="J145" t="s">
        <v>134</v>
      </c>
      <c r="K145" t="s">
        <v>143</v>
      </c>
      <c r="L145" t="s">
        <v>9</v>
      </c>
      <c r="M145" t="s">
        <v>10</v>
      </c>
      <c r="N145" t="s">
        <v>11</v>
      </c>
      <c r="O145" t="s">
        <v>13</v>
      </c>
      <c r="P145" t="s">
        <v>14</v>
      </c>
      <c r="Q145" t="s">
        <v>15</v>
      </c>
      <c r="R145" t="s">
        <v>16</v>
      </c>
      <c r="S145" t="s">
        <v>17</v>
      </c>
      <c r="T145" t="s">
        <v>18</v>
      </c>
      <c r="U145" t="s">
        <v>20</v>
      </c>
      <c r="V145" t="s">
        <v>21</v>
      </c>
      <c r="W145" t="s">
        <v>22</v>
      </c>
      <c r="X145" t="s">
        <v>23</v>
      </c>
      <c r="Y145" t="s">
        <v>24</v>
      </c>
      <c r="Z145" t="s">
        <v>25</v>
      </c>
      <c r="AA145" t="s">
        <v>26</v>
      </c>
      <c r="AB145" t="s">
        <v>27</v>
      </c>
      <c r="AC145" t="s">
        <v>120</v>
      </c>
      <c r="AD145" t="s">
        <v>28</v>
      </c>
      <c r="AE145" t="s">
        <v>29</v>
      </c>
      <c r="AF145" s="3" t="s">
        <v>233</v>
      </c>
      <c r="AG145" t="s">
        <v>30</v>
      </c>
      <c r="AH145" t="s">
        <v>31</v>
      </c>
      <c r="AI145" t="s">
        <v>32</v>
      </c>
      <c r="AJ145" t="s">
        <v>33</v>
      </c>
      <c r="AK145" t="s">
        <v>34</v>
      </c>
      <c r="AL145" t="s">
        <v>74</v>
      </c>
      <c r="AM145" s="4" t="s">
        <v>35</v>
      </c>
      <c r="AN145" t="s">
        <v>36</v>
      </c>
      <c r="AO145" s="15">
        <v>1.18</v>
      </c>
    </row>
    <row r="146" spans="1:44" x14ac:dyDescent="0.25">
      <c r="A146" t="s">
        <v>37</v>
      </c>
      <c r="B146">
        <v>11.097250851202</v>
      </c>
      <c r="C146">
        <v>7.4898748617411304E-3</v>
      </c>
      <c r="D146">
        <v>8.6266913308565591</v>
      </c>
      <c r="E146">
        <v>-51.0979650243736</v>
      </c>
      <c r="F146" s="1">
        <v>0</v>
      </c>
      <c r="G146" s="1">
        <v>0</v>
      </c>
      <c r="H146">
        <v>3.1872708383882902</v>
      </c>
      <c r="I146">
        <v>-174.276771699926</v>
      </c>
      <c r="J146">
        <v>-141.099781062071</v>
      </c>
      <c r="K146">
        <v>-178.07322634092299</v>
      </c>
      <c r="L146">
        <v>-154.19629390445601</v>
      </c>
      <c r="M146">
        <v>28.353993199270899</v>
      </c>
      <c r="N146">
        <v>81.704424735209997</v>
      </c>
      <c r="O146">
        <v>65.935588377407598</v>
      </c>
      <c r="P146">
        <v>198453.279471074</v>
      </c>
      <c r="Q146">
        <v>239293.36482977599</v>
      </c>
      <c r="R146">
        <v>80.407411743595503</v>
      </c>
      <c r="S146">
        <v>550.71411666918902</v>
      </c>
      <c r="T146">
        <v>0.116825180183583</v>
      </c>
      <c r="U146">
        <v>0.54667585307932598</v>
      </c>
      <c r="V146" s="1">
        <v>0</v>
      </c>
      <c r="W146">
        <v>0.184674719410828</v>
      </c>
      <c r="X146">
        <v>0.268649427509844</v>
      </c>
      <c r="Y146" s="1">
        <v>0</v>
      </c>
      <c r="Z146">
        <v>0.79100356852915599</v>
      </c>
      <c r="AA146">
        <v>3.3316535907942902E-4</v>
      </c>
      <c r="AB146">
        <v>5.8973426492784798E-3</v>
      </c>
      <c r="AC146">
        <v>3.7412724522151801E-5</v>
      </c>
      <c r="AD146" s="1">
        <v>0</v>
      </c>
      <c r="AE146">
        <v>1.5871018531248499E-3</v>
      </c>
      <c r="AF146" s="3">
        <v>1.8663292333253399E-4</v>
      </c>
      <c r="AG146" s="1">
        <v>0</v>
      </c>
      <c r="AH146">
        <v>7.0148634729532899</v>
      </c>
      <c r="AI146">
        <v>0.17483157959389001</v>
      </c>
      <c r="AJ146">
        <v>3.9985833989505401E-3</v>
      </c>
      <c r="AK146" t="s">
        <v>79</v>
      </c>
      <c r="AL146" t="s">
        <v>80</v>
      </c>
      <c r="AM146" s="4">
        <v>120064234.08</v>
      </c>
      <c r="AN146">
        <v>605</v>
      </c>
      <c r="AO146" s="1">
        <f t="shared" ref="AO146:AO163" si="49">AF146+AA146+AB146</f>
        <v>6.4171409316904427E-3</v>
      </c>
      <c r="AP146" s="5">
        <f>100*(1-(1-AO146)^12)</f>
        <v>7.4345136582331994</v>
      </c>
      <c r="AQ146" s="3">
        <f>(1-(1-B146/100)^(1/12))- AO146</f>
        <v>3.3372334984670326E-3</v>
      </c>
    </row>
    <row r="147" spans="1:44" x14ac:dyDescent="0.25">
      <c r="A147" t="s">
        <v>37</v>
      </c>
      <c r="B147">
        <v>11.2952247604345</v>
      </c>
      <c r="C147">
        <v>7.6975883113125504E-3</v>
      </c>
      <c r="D147">
        <v>8.8558996825739698</v>
      </c>
      <c r="E147">
        <v>-42.835266987949801</v>
      </c>
      <c r="F147" s="1">
        <v>0</v>
      </c>
      <c r="G147" s="1">
        <v>0</v>
      </c>
      <c r="H147">
        <v>3.2873783792462201</v>
      </c>
      <c r="I147">
        <v>-152.65373853445001</v>
      </c>
      <c r="J147">
        <v>-133.67135493798901</v>
      </c>
      <c r="K147">
        <v>-164.21672532168</v>
      </c>
      <c r="L147">
        <v>-132.731170703412</v>
      </c>
      <c r="M147">
        <v>28.903929248258098</v>
      </c>
      <c r="N147">
        <v>84.7882810407515</v>
      </c>
      <c r="O147">
        <v>67.813824943853405</v>
      </c>
      <c r="P147">
        <v>200236.98209919501</v>
      </c>
      <c r="Q147">
        <v>243820.060818703</v>
      </c>
      <c r="R147">
        <v>81.118033749199</v>
      </c>
      <c r="S147">
        <v>612.71446176216102</v>
      </c>
      <c r="T147">
        <v>0.228375916119371</v>
      </c>
      <c r="U147">
        <v>0.43930477104788901</v>
      </c>
      <c r="V147" s="1">
        <v>0</v>
      </c>
      <c r="W147">
        <v>0.22811324654161599</v>
      </c>
      <c r="X147">
        <v>0.33258198241049303</v>
      </c>
      <c r="Y147" s="1">
        <v>0</v>
      </c>
      <c r="Z147">
        <v>0.64920167742939805</v>
      </c>
      <c r="AA147">
        <v>3.2028557535962102E-4</v>
      </c>
      <c r="AB147">
        <v>6.32439578797E-3</v>
      </c>
      <c r="AC147">
        <v>5.7434899752886298E-5</v>
      </c>
      <c r="AD147" s="1">
        <v>0</v>
      </c>
      <c r="AE147">
        <v>1.54420668712171E-3</v>
      </c>
      <c r="AF147" s="3">
        <v>6.1259865176823097E-4</v>
      </c>
      <c r="AG147" s="1">
        <v>0</v>
      </c>
      <c r="AH147">
        <v>7.3063366373121204</v>
      </c>
      <c r="AI147">
        <v>0.18618472252542201</v>
      </c>
      <c r="AJ147">
        <v>5.9135984516608699</v>
      </c>
      <c r="AK147" t="s">
        <v>81</v>
      </c>
      <c r="AL147" t="s">
        <v>82</v>
      </c>
      <c r="AM147" s="4">
        <v>746883943.23000002</v>
      </c>
      <c r="AN147">
        <v>3730</v>
      </c>
      <c r="AO147" s="1">
        <f t="shared" si="49"/>
        <v>7.2572800150978523E-3</v>
      </c>
      <c r="AP147" s="5">
        <f t="shared" ref="AP147:AP148" si="50">100*(1-(1-AO147)^12)</f>
        <v>8.3693997417141794</v>
      </c>
      <c r="AQ147" s="3">
        <f t="shared" ref="AQ147:AQ148" si="51">(1-(1-B147/100)^(1/12))- AO147</f>
        <v>2.6810437065398684E-3</v>
      </c>
    </row>
    <row r="148" spans="1:44" x14ac:dyDescent="0.25">
      <c r="A148" t="s">
        <v>37</v>
      </c>
      <c r="B148">
        <v>11.386715080333101</v>
      </c>
      <c r="C148">
        <v>9.1222246122478704E-3</v>
      </c>
      <c r="D148">
        <v>10.4138131567992</v>
      </c>
      <c r="E148">
        <v>-41.282572474705702</v>
      </c>
      <c r="F148" s="1">
        <v>0</v>
      </c>
      <c r="G148" s="1">
        <v>0</v>
      </c>
      <c r="H148">
        <v>3.3606798390978598</v>
      </c>
      <c r="I148">
        <v>-129.115351715766</v>
      </c>
      <c r="J148">
        <v>-117.741661844988</v>
      </c>
      <c r="K148">
        <v>-149.09883601273799</v>
      </c>
      <c r="L148">
        <v>-109.27801516866801</v>
      </c>
      <c r="M148">
        <v>30.506812486024</v>
      </c>
      <c r="N148">
        <v>87.131045393702095</v>
      </c>
      <c r="O148">
        <v>68.544927479404706</v>
      </c>
      <c r="P148">
        <v>201121.14130054001</v>
      </c>
      <c r="Q148">
        <v>246370.63798594801</v>
      </c>
      <c r="R148">
        <v>81.794202882169103</v>
      </c>
      <c r="S148">
        <v>629.22318236733304</v>
      </c>
      <c r="T148">
        <v>0.27243371412674799</v>
      </c>
      <c r="U148">
        <v>0.43496188647356399</v>
      </c>
      <c r="V148" s="1">
        <v>0</v>
      </c>
      <c r="W148">
        <v>0.21598486340696901</v>
      </c>
      <c r="X148">
        <v>0.34905325011946597</v>
      </c>
      <c r="Y148" s="1">
        <v>0</v>
      </c>
      <c r="Z148">
        <v>0.58139960513503897</v>
      </c>
      <c r="AA148">
        <v>3.0990026274717601E-4</v>
      </c>
      <c r="AB148">
        <v>7.1314306190383798E-3</v>
      </c>
      <c r="AC148">
        <v>1.9499667274674499E-4</v>
      </c>
      <c r="AD148" s="1">
        <v>0</v>
      </c>
      <c r="AE148">
        <v>2.22124467166495E-3</v>
      </c>
      <c r="AF148" s="3">
        <v>1.19965797430157E-3</v>
      </c>
      <c r="AG148" s="1">
        <v>2.03550390051314E-7</v>
      </c>
      <c r="AH148">
        <v>7.6141521520586899</v>
      </c>
      <c r="AI148">
        <v>0.23319418310551401</v>
      </c>
      <c r="AJ148">
        <v>26.1024867709218</v>
      </c>
      <c r="AK148" t="s">
        <v>83</v>
      </c>
      <c r="AL148" t="s">
        <v>84</v>
      </c>
      <c r="AM148" s="4">
        <v>4501694505.7299995</v>
      </c>
      <c r="AN148">
        <v>22383</v>
      </c>
      <c r="AO148" s="1">
        <f t="shared" si="49"/>
        <v>8.6409888560871253E-3</v>
      </c>
      <c r="AP148" s="5">
        <f t="shared" si="50"/>
        <v>9.8903085613656021</v>
      </c>
      <c r="AQ148" s="3">
        <f t="shared" si="51"/>
        <v>1.3824711199656812E-3</v>
      </c>
    </row>
    <row r="149" spans="1:44" x14ac:dyDescent="0.25">
      <c r="A149" t="s">
        <v>37</v>
      </c>
      <c r="B149">
        <v>13.3907337010844</v>
      </c>
      <c r="C149">
        <v>1.0797415203162899E-2</v>
      </c>
      <c r="D149">
        <v>12.214475139241999</v>
      </c>
      <c r="E149">
        <v>-36.728078216285901</v>
      </c>
      <c r="F149" s="1">
        <v>0</v>
      </c>
      <c r="G149" s="1">
        <v>0</v>
      </c>
      <c r="H149">
        <v>3.4520632139610701</v>
      </c>
      <c r="I149">
        <v>-104.872141915751</v>
      </c>
      <c r="J149">
        <v>-98.332509946823606</v>
      </c>
      <c r="K149">
        <v>-135.09078948147601</v>
      </c>
      <c r="L149">
        <v>-85.098950516200702</v>
      </c>
      <c r="M149">
        <v>32.056663679169503</v>
      </c>
      <c r="N149">
        <v>88.227529507317996</v>
      </c>
      <c r="O149">
        <v>68.573900563385095</v>
      </c>
      <c r="P149">
        <v>201765.78815488299</v>
      </c>
      <c r="Q149">
        <v>248265.87983681899</v>
      </c>
      <c r="R149">
        <v>82.648278779154396</v>
      </c>
      <c r="S149">
        <v>651.77524269828598</v>
      </c>
      <c r="T149">
        <v>0.31981497503477502</v>
      </c>
      <c r="U149">
        <v>0.39324124910121699</v>
      </c>
      <c r="V149" s="1">
        <v>0</v>
      </c>
      <c r="W149">
        <v>0.22900524453250601</v>
      </c>
      <c r="X149">
        <v>0.37775350636627503</v>
      </c>
      <c r="Y149" s="1">
        <v>0</v>
      </c>
      <c r="Z149">
        <v>0.51304298979309704</v>
      </c>
      <c r="AA149">
        <v>3.0999151940489802E-4</v>
      </c>
      <c r="AB149">
        <v>7.7590766809787796E-3</v>
      </c>
      <c r="AC149">
        <v>5.0424353208752099E-4</v>
      </c>
      <c r="AD149" s="1">
        <v>0</v>
      </c>
      <c r="AE149">
        <v>2.6584167911030201E-3</v>
      </c>
      <c r="AF149" s="3">
        <v>1.84983786587927E-3</v>
      </c>
      <c r="AG149">
        <v>4.9174790854926896E-6</v>
      </c>
      <c r="AH149">
        <v>7.58669888374755</v>
      </c>
      <c r="AI149">
        <v>0.220095072457902</v>
      </c>
      <c r="AJ149">
        <v>65.777363576584094</v>
      </c>
      <c r="AK149" t="s">
        <v>85</v>
      </c>
      <c r="AL149" t="s">
        <v>86</v>
      </c>
      <c r="AM149" s="4">
        <v>16752613390.5</v>
      </c>
      <c r="AN149">
        <v>83030</v>
      </c>
      <c r="AO149" s="1">
        <f t="shared" si="49"/>
        <v>9.9189060662629482E-3</v>
      </c>
      <c r="AP149" s="5">
        <f t="shared" ref="AP147:AP163" si="52">100*(1-(1-AO149)^12)</f>
        <v>11.274345763413097</v>
      </c>
      <c r="AQ149">
        <f t="shared" ref="AQ147:AQ162" si="53">(1-(1-B149/100)^(1/12))-AA149-AB149-AF149</f>
        <v>1.989897340761989E-3</v>
      </c>
    </row>
    <row r="150" spans="1:44" x14ac:dyDescent="0.25">
      <c r="A150" t="s">
        <v>37</v>
      </c>
      <c r="B150">
        <v>13.8579417563737</v>
      </c>
      <c r="C150">
        <v>1.2203802083839199E-2</v>
      </c>
      <c r="D150">
        <v>13.7005153133127</v>
      </c>
      <c r="E150">
        <v>-30.611900865521601</v>
      </c>
      <c r="F150" s="1">
        <v>0</v>
      </c>
      <c r="G150" s="1">
        <v>0</v>
      </c>
      <c r="H150">
        <v>3.5660662011683399</v>
      </c>
      <c r="I150">
        <v>-80.814043800736201</v>
      </c>
      <c r="J150">
        <v>-75.985303245021299</v>
      </c>
      <c r="K150">
        <v>-117.112912345182</v>
      </c>
      <c r="L150">
        <v>-60.766772770075498</v>
      </c>
      <c r="M150">
        <v>33.565723850017598</v>
      </c>
      <c r="N150">
        <v>89.008211417644205</v>
      </c>
      <c r="O150">
        <v>68.026022868328198</v>
      </c>
      <c r="P150">
        <v>198993.379511012</v>
      </c>
      <c r="Q150">
        <v>244531.166898606</v>
      </c>
      <c r="R150">
        <v>83.303235186807001</v>
      </c>
      <c r="S150">
        <v>661.42279482151298</v>
      </c>
      <c r="T150">
        <v>0.34732617811338701</v>
      </c>
      <c r="U150">
        <v>0.38479742895163299</v>
      </c>
      <c r="V150" s="1">
        <v>0</v>
      </c>
      <c r="W150">
        <v>0.229180762257713</v>
      </c>
      <c r="X150">
        <v>0.38602180879065301</v>
      </c>
      <c r="Y150" s="1">
        <v>0</v>
      </c>
      <c r="Z150">
        <v>0.47542900794764698</v>
      </c>
      <c r="AA150">
        <v>3.1166894023790102E-4</v>
      </c>
      <c r="AB150">
        <v>8.4671259941976901E-3</v>
      </c>
      <c r="AC150">
        <v>8.3051075137511199E-4</v>
      </c>
      <c r="AD150" s="1">
        <v>0</v>
      </c>
      <c r="AE150">
        <v>2.6418252807941401E-3</v>
      </c>
      <c r="AF150" s="3">
        <v>2.6910946015811401E-3</v>
      </c>
      <c r="AG150">
        <v>3.6532518197712098E-5</v>
      </c>
      <c r="AH150">
        <v>7.8024305477289202</v>
      </c>
      <c r="AI150">
        <v>0.24938131368001601</v>
      </c>
      <c r="AJ150">
        <v>142.75665622433701</v>
      </c>
      <c r="AK150" t="s">
        <v>87</v>
      </c>
      <c r="AL150" t="s">
        <v>88</v>
      </c>
      <c r="AM150" s="4">
        <v>49802471076.980003</v>
      </c>
      <c r="AN150">
        <v>250272</v>
      </c>
      <c r="AO150" s="1">
        <f t="shared" si="49"/>
        <v>1.1469889536016731E-2</v>
      </c>
      <c r="AP150" s="5">
        <f>100*(1-(1-AO150)^12)</f>
        <v>12.927938133955429</v>
      </c>
      <c r="AQ150">
        <f>(1-(1-B150/100)^(1/12))-AA150-AB150-AF150</f>
        <v>8.8419869953855175E-4</v>
      </c>
    </row>
    <row r="151" spans="1:44" x14ac:dyDescent="0.25">
      <c r="A151" t="s">
        <v>37</v>
      </c>
      <c r="B151">
        <v>15.769542320915001</v>
      </c>
      <c r="C151">
        <v>1.36674428822013E-2</v>
      </c>
      <c r="D151">
        <v>15.222535442802799</v>
      </c>
      <c r="E151">
        <v>-24.0299267177998</v>
      </c>
      <c r="F151" s="1">
        <v>0</v>
      </c>
      <c r="G151" s="1">
        <v>0</v>
      </c>
      <c r="H151">
        <v>3.66978410348288</v>
      </c>
      <c r="I151">
        <v>-56.691275803151299</v>
      </c>
      <c r="J151">
        <v>-54.691692091991499</v>
      </c>
      <c r="K151">
        <v>-100.393943623946</v>
      </c>
      <c r="L151">
        <v>-36.406901829873298</v>
      </c>
      <c r="M151">
        <v>34.536667862127601</v>
      </c>
      <c r="N151">
        <v>89.989865726471706</v>
      </c>
      <c r="O151">
        <v>67.847522140786893</v>
      </c>
      <c r="P151">
        <v>196671.35080017999</v>
      </c>
      <c r="Q151">
        <v>240882.309610633</v>
      </c>
      <c r="R151">
        <v>83.809604130323905</v>
      </c>
      <c r="S151">
        <v>675.37557606313806</v>
      </c>
      <c r="T151">
        <v>0.37271243371208002</v>
      </c>
      <c r="U151">
        <v>0.378062220409771</v>
      </c>
      <c r="V151" s="1">
        <v>0</v>
      </c>
      <c r="W151">
        <v>0.22283513969680599</v>
      </c>
      <c r="X151">
        <v>0.39910263989342099</v>
      </c>
      <c r="Y151" s="1">
        <v>0</v>
      </c>
      <c r="Z151">
        <v>0.44679728401766999</v>
      </c>
      <c r="AA151">
        <v>3.1023915251475898E-4</v>
      </c>
      <c r="AB151">
        <v>9.1725456240746208E-3</v>
      </c>
      <c r="AC151">
        <v>1.2250848756847901E-3</v>
      </c>
      <c r="AD151" s="1">
        <v>0</v>
      </c>
      <c r="AE151">
        <v>2.9431421766904298E-3</v>
      </c>
      <c r="AF151" s="3">
        <v>3.6069023079181098E-3</v>
      </c>
      <c r="AG151">
        <v>6.2123080538091795E-5</v>
      </c>
      <c r="AH151">
        <v>8.0614060697903707</v>
      </c>
      <c r="AI151">
        <v>0.26382478068458698</v>
      </c>
      <c r="AJ151">
        <v>284.998363306736</v>
      </c>
      <c r="AK151" t="s">
        <v>89</v>
      </c>
      <c r="AL151" t="s">
        <v>90</v>
      </c>
      <c r="AM151" s="4">
        <v>103799402196.67</v>
      </c>
      <c r="AN151">
        <v>527781</v>
      </c>
      <c r="AO151" s="1">
        <f t="shared" si="49"/>
        <v>1.308968708450749E-2</v>
      </c>
      <c r="AP151" s="5">
        <f t="shared" si="52"/>
        <v>14.624699181718903</v>
      </c>
      <c r="AQ151">
        <f t="shared" si="53"/>
        <v>1.1096707867417743E-3</v>
      </c>
    </row>
    <row r="152" spans="1:44" s="9" customFormat="1" x14ac:dyDescent="0.25">
      <c r="A152" s="9" t="s">
        <v>37</v>
      </c>
      <c r="B152" s="9">
        <v>17.1733030801254</v>
      </c>
      <c r="C152" s="9">
        <v>1.54744133787846E-2</v>
      </c>
      <c r="D152" s="9">
        <v>17.067627659658299</v>
      </c>
      <c r="E152" s="9">
        <v>-14.409675218801</v>
      </c>
      <c r="F152" s="13">
        <v>0</v>
      </c>
      <c r="G152" s="13">
        <v>0</v>
      </c>
      <c r="H152" s="9">
        <v>3.7908886013925498</v>
      </c>
      <c r="I152" s="9">
        <v>-33.014145554235398</v>
      </c>
      <c r="J152" s="9">
        <v>-31.6129741505138</v>
      </c>
      <c r="K152" s="9">
        <v>-83.044496706224905</v>
      </c>
      <c r="L152" s="9">
        <v>-12.1268674341806</v>
      </c>
      <c r="M152" s="9">
        <v>34.559279794798698</v>
      </c>
      <c r="N152" s="9">
        <v>89.634910365296605</v>
      </c>
      <c r="O152" s="9">
        <v>67.133119215285603</v>
      </c>
      <c r="P152" s="9">
        <v>190967.87971389701</v>
      </c>
      <c r="Q152" s="9">
        <v>235070.638501854</v>
      </c>
      <c r="R152" s="9">
        <v>83.964406875046905</v>
      </c>
      <c r="S152" s="9">
        <v>683.90904799157602</v>
      </c>
      <c r="T152" s="9">
        <v>0.36360185457977401</v>
      </c>
      <c r="U152" s="9">
        <v>0.402032157729864</v>
      </c>
      <c r="V152" s="13">
        <v>0</v>
      </c>
      <c r="W152" s="9">
        <v>0.19254698422195399</v>
      </c>
      <c r="X152" s="9">
        <v>0.40542085804818101</v>
      </c>
      <c r="Y152" s="13">
        <v>0</v>
      </c>
      <c r="Z152" s="9">
        <v>0.46582936127755498</v>
      </c>
      <c r="AA152" s="9">
        <v>3.1282239529607298E-4</v>
      </c>
      <c r="AB152" s="9">
        <v>9.3310094521176293E-3</v>
      </c>
      <c r="AC152" s="9">
        <v>1.7047456972561299E-3</v>
      </c>
      <c r="AD152" s="13">
        <v>0</v>
      </c>
      <c r="AE152" s="9">
        <v>3.8619665357784E-3</v>
      </c>
      <c r="AF152" s="19">
        <v>4.4484922157420797E-3</v>
      </c>
      <c r="AG152" s="9">
        <v>2.6393554044342398E-4</v>
      </c>
      <c r="AH152" s="9">
        <v>8.3435190962940506</v>
      </c>
      <c r="AI152" s="9">
        <v>0.29138504957497302</v>
      </c>
      <c r="AJ152" s="9">
        <v>563.36913346518702</v>
      </c>
      <c r="AK152" s="9" t="s">
        <v>91</v>
      </c>
      <c r="AL152" s="9" t="s">
        <v>92</v>
      </c>
      <c r="AM152" s="63">
        <v>148888489354.70001</v>
      </c>
      <c r="AN152" s="9">
        <v>779652</v>
      </c>
      <c r="AO152" s="13">
        <f t="shared" si="49"/>
        <v>1.4092324063155783E-2</v>
      </c>
      <c r="AP152" s="61">
        <f t="shared" si="52"/>
        <v>15.659732382222414</v>
      </c>
      <c r="AQ152" s="9">
        <f t="shared" si="53"/>
        <v>1.4866935893069417E-3</v>
      </c>
    </row>
    <row r="153" spans="1:44" s="9" customFormat="1" x14ac:dyDescent="0.25">
      <c r="A153" s="9" t="s">
        <v>37</v>
      </c>
      <c r="B153" s="9">
        <v>19.403499542546299</v>
      </c>
      <c r="C153" s="9">
        <v>1.72723292670336E-2</v>
      </c>
      <c r="D153" s="9">
        <v>18.866872716774999</v>
      </c>
      <c r="E153" s="9">
        <v>-6.1096518782906104</v>
      </c>
      <c r="F153" s="13">
        <v>0</v>
      </c>
      <c r="G153" s="13">
        <v>0</v>
      </c>
      <c r="H153" s="9">
        <v>3.8882889973704602</v>
      </c>
      <c r="I153" s="9">
        <v>-9.71620492695717</v>
      </c>
      <c r="J153" s="9">
        <v>-8.6255894470463002</v>
      </c>
      <c r="K153" s="9">
        <v>-63.209888404699001</v>
      </c>
      <c r="L153" s="9">
        <v>12.138073421927499</v>
      </c>
      <c r="M153" s="9">
        <v>33.772820316831201</v>
      </c>
      <c r="N153" s="9">
        <v>88.812192074650497</v>
      </c>
      <c r="O153" s="9">
        <v>66.438928261789002</v>
      </c>
      <c r="P153" s="9">
        <v>182400.012936916</v>
      </c>
      <c r="Q153" s="9">
        <v>225491.276151859</v>
      </c>
      <c r="R153" s="9">
        <v>84.626926293199105</v>
      </c>
      <c r="S153" s="9">
        <v>691.27725890412103</v>
      </c>
      <c r="T153" s="9">
        <v>0.357028622026136</v>
      </c>
      <c r="U153" s="9">
        <v>0.41224100249425</v>
      </c>
      <c r="V153" s="13">
        <v>0</v>
      </c>
      <c r="W153" s="9">
        <v>0.162125576555292</v>
      </c>
      <c r="X153" s="9">
        <v>0.42563342095045698</v>
      </c>
      <c r="Y153" s="13">
        <v>0</v>
      </c>
      <c r="Z153" s="9">
        <v>0.480500317356094</v>
      </c>
      <c r="AA153" s="9">
        <v>3.1491141127342202E-4</v>
      </c>
      <c r="AB153" s="9">
        <v>9.2219038768635003E-3</v>
      </c>
      <c r="AC153" s="9">
        <v>2.1534759058532199E-3</v>
      </c>
      <c r="AD153" s="13">
        <v>0</v>
      </c>
      <c r="AE153" s="9">
        <v>4.6104972977378898E-3</v>
      </c>
      <c r="AF153" s="19">
        <v>5.2064749049689002E-3</v>
      </c>
      <c r="AG153" s="9">
        <v>9.7160928668569798E-4</v>
      </c>
      <c r="AH153" s="9">
        <v>8.6336885390023301</v>
      </c>
      <c r="AI153" s="9">
        <v>0.28908396887382598</v>
      </c>
      <c r="AJ153" s="9">
        <v>938.06908348625598</v>
      </c>
      <c r="AK153" s="9" t="s">
        <v>93</v>
      </c>
      <c r="AL153" s="9" t="s">
        <v>94</v>
      </c>
      <c r="AM153" s="63">
        <v>160091761754.67999</v>
      </c>
      <c r="AN153" s="9">
        <v>877696</v>
      </c>
      <c r="AO153" s="13">
        <f t="shared" si="49"/>
        <v>1.4743290193105822E-2</v>
      </c>
      <c r="AP153" s="61">
        <f t="shared" si="52"/>
        <v>16.325560049412648</v>
      </c>
      <c r="AQ153" s="9">
        <f t="shared" si="53"/>
        <v>3.0723472506523136E-3</v>
      </c>
    </row>
    <row r="154" spans="1:44" x14ac:dyDescent="0.25">
      <c r="A154" t="s">
        <v>37</v>
      </c>
      <c r="B154">
        <v>21.005368569871099</v>
      </c>
      <c r="C154">
        <v>1.9528314988111101E-2</v>
      </c>
      <c r="D154">
        <v>21.073894327505698</v>
      </c>
      <c r="E154">
        <v>3.11719166424737</v>
      </c>
      <c r="F154" s="1">
        <v>0</v>
      </c>
      <c r="G154" s="1">
        <v>0</v>
      </c>
      <c r="H154">
        <v>3.9919332050549898</v>
      </c>
      <c r="I154">
        <v>14.0393303023816</v>
      </c>
      <c r="J154">
        <v>15.0042120488256</v>
      </c>
      <c r="K154">
        <v>-36.486728229451501</v>
      </c>
      <c r="L154">
        <v>36.893040715817797</v>
      </c>
      <c r="M154">
        <v>32.7242736605697</v>
      </c>
      <c r="N154">
        <v>88.349001432317394</v>
      </c>
      <c r="O154">
        <v>66.417566153762806</v>
      </c>
      <c r="P154">
        <v>174401.89164690001</v>
      </c>
      <c r="Q154">
        <v>217688.760680048</v>
      </c>
      <c r="R154">
        <v>87.010980203369797</v>
      </c>
      <c r="S154">
        <v>688.46371772612304</v>
      </c>
      <c r="T154">
        <v>0.37531181249731899</v>
      </c>
      <c r="U154">
        <v>0.410710844002242</v>
      </c>
      <c r="V154" s="1">
        <v>0</v>
      </c>
      <c r="W154">
        <v>0.14051950350383099</v>
      </c>
      <c r="X154">
        <v>0.44876965249392597</v>
      </c>
      <c r="Y154" s="1">
        <v>0</v>
      </c>
      <c r="Z154">
        <v>0.47011915398054699</v>
      </c>
      <c r="AA154">
        <v>3.1345082896958102E-4</v>
      </c>
      <c r="AB154">
        <v>8.7768797618360799E-3</v>
      </c>
      <c r="AC154">
        <v>2.8452408135427399E-3</v>
      </c>
      <c r="AD154" s="1">
        <v>0</v>
      </c>
      <c r="AE154">
        <v>5.4310724606785304E-3</v>
      </c>
      <c r="AF154" s="3">
        <v>5.7989319691430802E-3</v>
      </c>
      <c r="AG154">
        <v>2.1617390876496798E-3</v>
      </c>
      <c r="AH154">
        <v>8.8334881144755197</v>
      </c>
      <c r="AI154">
        <v>0.29544607891095997</v>
      </c>
      <c r="AJ154">
        <v>1290.6325712770899</v>
      </c>
      <c r="AK154" t="s">
        <v>95</v>
      </c>
      <c r="AL154" t="s">
        <v>96</v>
      </c>
      <c r="AM154" s="4">
        <v>118494574849.22</v>
      </c>
      <c r="AN154">
        <v>679434</v>
      </c>
      <c r="AO154" s="1">
        <f t="shared" si="49"/>
        <v>1.488926255994874E-2</v>
      </c>
      <c r="AP154" s="5">
        <f t="shared" si="52"/>
        <v>16.474202018401517</v>
      </c>
      <c r="AQ154">
        <f t="shared" si="53"/>
        <v>4.5681413283984174E-3</v>
      </c>
      <c r="AR154">
        <f>SUMPRODUCT(AQ154:AQ163,AM154:AM163)/SUM(AM154:AM163)</f>
        <v>6.2029988706879587E-3</v>
      </c>
    </row>
    <row r="155" spans="1:44" x14ac:dyDescent="0.25">
      <c r="A155" t="s">
        <v>37</v>
      </c>
      <c r="B155">
        <v>22.619381295203102</v>
      </c>
      <c r="C155">
        <v>2.1548592546787902E-2</v>
      </c>
      <c r="D155">
        <v>23.003471029317399</v>
      </c>
      <c r="E155">
        <v>6.6831007304229297</v>
      </c>
      <c r="F155" s="1">
        <v>0</v>
      </c>
      <c r="G155" s="1">
        <v>0</v>
      </c>
      <c r="H155">
        <v>4.0545435022848997</v>
      </c>
      <c r="I155">
        <v>38.210166801134797</v>
      </c>
      <c r="J155">
        <v>39.120566881767999</v>
      </c>
      <c r="K155">
        <v>-12.032801638146401</v>
      </c>
      <c r="L155">
        <v>62.035442429271598</v>
      </c>
      <c r="M155">
        <v>32.250833835022704</v>
      </c>
      <c r="N155">
        <v>87.954163222392594</v>
      </c>
      <c r="O155">
        <v>66.310477602813293</v>
      </c>
      <c r="P155">
        <v>167276.20591766501</v>
      </c>
      <c r="Q155">
        <v>209318.602125615</v>
      </c>
      <c r="R155">
        <v>92.583373322339696</v>
      </c>
      <c r="S155">
        <v>690.28138893252606</v>
      </c>
      <c r="T155">
        <v>0.397902961711321</v>
      </c>
      <c r="U155">
        <v>0.39865913556702098</v>
      </c>
      <c r="V155" s="1">
        <v>0</v>
      </c>
      <c r="W155">
        <v>0.130118236413649</v>
      </c>
      <c r="X155">
        <v>0.47122262801932802</v>
      </c>
      <c r="Y155" s="1">
        <v>0</v>
      </c>
      <c r="Z155">
        <v>0.44233463115070898</v>
      </c>
      <c r="AA155">
        <v>3.12901738275243E-4</v>
      </c>
      <c r="AB155">
        <v>8.4794830080113098E-3</v>
      </c>
      <c r="AC155">
        <v>2.97108797984847E-3</v>
      </c>
      <c r="AD155" s="1">
        <v>0</v>
      </c>
      <c r="AE155">
        <v>6.1684584840143997E-3</v>
      </c>
      <c r="AF155" s="3">
        <v>6.1236511598247896E-3</v>
      </c>
      <c r="AG155">
        <v>3.6167189128336599E-3</v>
      </c>
      <c r="AH155">
        <v>8.9034787285572001</v>
      </c>
      <c r="AI155">
        <v>0.30626897780157902</v>
      </c>
      <c r="AJ155">
        <v>1679.12302502239</v>
      </c>
      <c r="AK155" t="s">
        <v>97</v>
      </c>
      <c r="AL155" t="s">
        <v>98</v>
      </c>
      <c r="AM155" s="4">
        <v>93192919840.850006</v>
      </c>
      <c r="AN155">
        <v>557120</v>
      </c>
      <c r="AO155" s="1">
        <f t="shared" si="49"/>
        <v>1.4916035906111343E-2</v>
      </c>
      <c r="AP155" s="5">
        <f t="shared" si="52"/>
        <v>16.501438723150564</v>
      </c>
      <c r="AQ155">
        <f t="shared" si="53"/>
        <v>6.2267411301998345E-3</v>
      </c>
    </row>
    <row r="156" spans="1:44" x14ac:dyDescent="0.25">
      <c r="A156" t="s">
        <v>37</v>
      </c>
      <c r="B156">
        <v>23.934096586376</v>
      </c>
      <c r="C156">
        <v>2.22953529056234E-2</v>
      </c>
      <c r="D156">
        <v>23.705689404483898</v>
      </c>
      <c r="E156">
        <v>5.6410373127956204</v>
      </c>
      <c r="F156" s="1">
        <v>0</v>
      </c>
      <c r="G156" s="1">
        <v>0</v>
      </c>
      <c r="H156">
        <v>4.1125054597166102</v>
      </c>
      <c r="I156">
        <v>61.425378559737901</v>
      </c>
      <c r="J156">
        <v>62.380856364400202</v>
      </c>
      <c r="K156">
        <v>15.153365057440899</v>
      </c>
      <c r="L156">
        <v>86.781301144273399</v>
      </c>
      <c r="M156">
        <v>33.116868636877797</v>
      </c>
      <c r="N156">
        <v>88.342818240470294</v>
      </c>
      <c r="O156">
        <v>66.260155095707702</v>
      </c>
      <c r="P156">
        <v>157085.92187925699</v>
      </c>
      <c r="Q156">
        <v>196055.22210527299</v>
      </c>
      <c r="R156">
        <v>105.262214596123</v>
      </c>
      <c r="S156">
        <v>687.43974386763205</v>
      </c>
      <c r="T156">
        <v>0.464789520155442</v>
      </c>
      <c r="U156">
        <v>0.39514678504522199</v>
      </c>
      <c r="V156" s="1">
        <v>0</v>
      </c>
      <c r="W156">
        <v>0.12942311221026701</v>
      </c>
      <c r="X156">
        <v>0.47543010274450997</v>
      </c>
      <c r="Y156" s="1">
        <v>0</v>
      </c>
      <c r="Z156">
        <v>0.34606582317749601</v>
      </c>
      <c r="AA156">
        <v>3.1519990671570198E-4</v>
      </c>
      <c r="AB156">
        <v>8.4354989568199805E-3</v>
      </c>
      <c r="AC156">
        <v>3.0877764327992599E-3</v>
      </c>
      <c r="AD156" s="1">
        <v>0</v>
      </c>
      <c r="AE156">
        <v>6.4348147190015402E-3</v>
      </c>
      <c r="AF156" s="3">
        <v>6.4196773451604596E-3</v>
      </c>
      <c r="AG156">
        <v>4.0221348561656498E-3</v>
      </c>
      <c r="AH156">
        <v>8.7751074582801394</v>
      </c>
      <c r="AI156">
        <v>0.29104122254060999</v>
      </c>
      <c r="AJ156">
        <v>2195.5798263431998</v>
      </c>
      <c r="AK156" t="s">
        <v>99</v>
      </c>
      <c r="AL156" t="s">
        <v>100</v>
      </c>
      <c r="AM156" s="4">
        <v>65695374646.889999</v>
      </c>
      <c r="AN156">
        <v>418213</v>
      </c>
      <c r="AO156" s="1">
        <f t="shared" si="49"/>
        <v>1.5170376208696143E-2</v>
      </c>
      <c r="AP156" s="5">
        <f t="shared" si="52"/>
        <v>16.75977508812505</v>
      </c>
      <c r="AQ156">
        <f t="shared" si="53"/>
        <v>7.3692301328903299E-3</v>
      </c>
    </row>
    <row r="157" spans="1:44" x14ac:dyDescent="0.25">
      <c r="A157" t="s">
        <v>37</v>
      </c>
      <c r="B157">
        <v>23.982174337255799</v>
      </c>
      <c r="C157">
        <v>2.32257742653246E-2</v>
      </c>
      <c r="D157">
        <v>24.5723988959991</v>
      </c>
      <c r="E157">
        <v>0.356917225586382</v>
      </c>
      <c r="F157" s="1">
        <v>0</v>
      </c>
      <c r="G157" s="1">
        <v>0</v>
      </c>
      <c r="H157">
        <v>4.1589378969436996</v>
      </c>
      <c r="I157">
        <v>85.7699955059514</v>
      </c>
      <c r="J157">
        <v>86.828868747795795</v>
      </c>
      <c r="K157">
        <v>43.893364749209297</v>
      </c>
      <c r="L157">
        <v>112.366840413041</v>
      </c>
      <c r="M157">
        <v>35.215523580583898</v>
      </c>
      <c r="N157">
        <v>90.051126981725503</v>
      </c>
      <c r="O157">
        <v>66.731290515458994</v>
      </c>
      <c r="P157">
        <v>149745.44517572</v>
      </c>
      <c r="Q157">
        <v>186735.87448851799</v>
      </c>
      <c r="R157">
        <v>121.334548150508</v>
      </c>
      <c r="S157">
        <v>682.36933614662803</v>
      </c>
      <c r="T157">
        <v>0.54059975951487504</v>
      </c>
      <c r="U157">
        <v>0.38715291239980498</v>
      </c>
      <c r="V157" s="1">
        <v>0</v>
      </c>
      <c r="W157">
        <v>0.14105430684037301</v>
      </c>
      <c r="X157">
        <v>0.47179278075982001</v>
      </c>
      <c r="Y157" s="1">
        <v>0</v>
      </c>
      <c r="Z157">
        <v>0.22919981279792201</v>
      </c>
      <c r="AA157">
        <v>3.1392619614205899E-4</v>
      </c>
      <c r="AB157">
        <v>8.5892527954987002E-3</v>
      </c>
      <c r="AC157">
        <v>3.4658753991449499E-3</v>
      </c>
      <c r="AD157" s="1">
        <v>0</v>
      </c>
      <c r="AE157">
        <v>5.8135073875283999E-3</v>
      </c>
      <c r="AF157" s="3">
        <v>6.8584062907234801E-3</v>
      </c>
      <c r="AG157">
        <v>5.0432372041518403E-3</v>
      </c>
      <c r="AH157">
        <v>8.6241997540062005</v>
      </c>
      <c r="AI157">
        <v>0.33898262616677399</v>
      </c>
      <c r="AJ157">
        <v>2779.0719654173099</v>
      </c>
      <c r="AK157" t="s">
        <v>101</v>
      </c>
      <c r="AL157" t="s">
        <v>102</v>
      </c>
      <c r="AM157" s="4">
        <v>55208599963.720001</v>
      </c>
      <c r="AN157">
        <v>368683</v>
      </c>
      <c r="AO157" s="1">
        <f t="shared" si="49"/>
        <v>1.5761585282364238E-2</v>
      </c>
      <c r="AP157" s="5">
        <f t="shared" si="52"/>
        <v>17.35744453328364</v>
      </c>
      <c r="AQ157">
        <f t="shared" si="53"/>
        <v>6.8295199508368295E-3</v>
      </c>
    </row>
    <row r="158" spans="1:44" x14ac:dyDescent="0.25">
      <c r="A158" t="s">
        <v>37</v>
      </c>
      <c r="B158">
        <v>24.720975485794401</v>
      </c>
      <c r="C158">
        <v>2.35403724497525E-2</v>
      </c>
      <c r="D158">
        <v>24.863406530953199</v>
      </c>
      <c r="E158">
        <v>5.9020652711127397</v>
      </c>
      <c r="F158" s="1">
        <v>0</v>
      </c>
      <c r="G158" s="1">
        <v>0</v>
      </c>
      <c r="H158">
        <v>4.2709404498736401</v>
      </c>
      <c r="I158">
        <v>108.888469468146</v>
      </c>
      <c r="J158">
        <v>109.608279879565</v>
      </c>
      <c r="K158">
        <v>64.896497013214898</v>
      </c>
      <c r="L158">
        <v>136.906545042831</v>
      </c>
      <c r="M158">
        <v>36.5227909250493</v>
      </c>
      <c r="N158">
        <v>90.667717973236293</v>
      </c>
      <c r="O158">
        <v>66.420879068089505</v>
      </c>
      <c r="P158">
        <v>142102.30611517999</v>
      </c>
      <c r="Q158">
        <v>176662.26412426899</v>
      </c>
      <c r="R158">
        <v>127.91321918112</v>
      </c>
      <c r="S158">
        <v>686.15077522836998</v>
      </c>
      <c r="T158">
        <v>0.58496509861180301</v>
      </c>
      <c r="U158">
        <v>0.37015848518343503</v>
      </c>
      <c r="V158" s="1">
        <v>0</v>
      </c>
      <c r="W158">
        <v>0.123798689516793</v>
      </c>
      <c r="X158">
        <v>0.50604282529976996</v>
      </c>
      <c r="Y158" s="1">
        <v>0</v>
      </c>
      <c r="Z158">
        <v>0.17991410629459401</v>
      </c>
      <c r="AA158">
        <v>3.1793507853719599E-4</v>
      </c>
      <c r="AB158">
        <v>8.6112452084202602E-3</v>
      </c>
      <c r="AC158">
        <v>3.24482270458764E-3</v>
      </c>
      <c r="AD158" s="1">
        <v>0</v>
      </c>
      <c r="AE158">
        <v>5.6576281767660996E-3</v>
      </c>
      <c r="AF158" s="3">
        <v>7.1624015198110003E-3</v>
      </c>
      <c r="AG158">
        <v>5.7088078656920499E-3</v>
      </c>
      <c r="AH158">
        <v>8.6216072677284004</v>
      </c>
      <c r="AI158">
        <v>0.30621991862296799</v>
      </c>
      <c r="AJ158">
        <v>3437.0860146569598</v>
      </c>
      <c r="AK158" t="s">
        <v>103</v>
      </c>
      <c r="AL158" t="s">
        <v>104</v>
      </c>
      <c r="AM158" s="4">
        <v>45090766958.019997</v>
      </c>
      <c r="AN158">
        <v>317312</v>
      </c>
      <c r="AO158" s="1">
        <f t="shared" si="49"/>
        <v>1.6091581806768458E-2</v>
      </c>
      <c r="AP158" s="5">
        <f t="shared" si="52"/>
        <v>17.68933389815993</v>
      </c>
      <c r="AQ158">
        <f t="shared" si="53"/>
        <v>7.2946741313001887E-3</v>
      </c>
    </row>
    <row r="159" spans="1:44" x14ac:dyDescent="0.25">
      <c r="A159" t="s">
        <v>37</v>
      </c>
      <c r="B159">
        <v>24.4669588576539</v>
      </c>
      <c r="C159">
        <v>2.35513060746417E-2</v>
      </c>
      <c r="D159">
        <v>24.8735017530934</v>
      </c>
      <c r="E159">
        <v>15.4011409172351</v>
      </c>
      <c r="F159" s="1">
        <v>0</v>
      </c>
      <c r="G159" s="1">
        <v>0</v>
      </c>
      <c r="H159">
        <v>4.40077634344917</v>
      </c>
      <c r="I159">
        <v>131.36246733857999</v>
      </c>
      <c r="J159">
        <v>132.028908828472</v>
      </c>
      <c r="K159">
        <v>82.745537802394907</v>
      </c>
      <c r="L159">
        <v>161.395423047619</v>
      </c>
      <c r="M159">
        <v>37.584538320629598</v>
      </c>
      <c r="N159">
        <v>90.522573794668602</v>
      </c>
      <c r="O159">
        <v>65.630096348045001</v>
      </c>
      <c r="P159">
        <v>132456.57603622699</v>
      </c>
      <c r="Q159">
        <v>164896.718782743</v>
      </c>
      <c r="R159">
        <v>131.49905473950699</v>
      </c>
      <c r="S159">
        <v>692.62008472984098</v>
      </c>
      <c r="T159">
        <v>0.60204083277326204</v>
      </c>
      <c r="U159">
        <v>0.35548698093143599</v>
      </c>
      <c r="V159" s="1">
        <v>0</v>
      </c>
      <c r="W159">
        <v>9.9612324271932798E-2</v>
      </c>
      <c r="X159">
        <v>0.54490069479662995</v>
      </c>
      <c r="Y159" s="1">
        <v>0</v>
      </c>
      <c r="Z159">
        <v>0.169118301100737</v>
      </c>
      <c r="AA159">
        <v>3.24416966844443E-4</v>
      </c>
      <c r="AB159">
        <v>8.6194873909033604E-3</v>
      </c>
      <c r="AC159">
        <v>2.7402189631403301E-3</v>
      </c>
      <c r="AD159" s="1">
        <v>0</v>
      </c>
      <c r="AE159">
        <v>6.5969006284522496E-3</v>
      </c>
      <c r="AF159" s="3">
        <v>7.4091724472813304E-3</v>
      </c>
      <c r="AG159">
        <v>5.2703411296031004E-3</v>
      </c>
      <c r="AH159">
        <v>8.6703306846837105</v>
      </c>
      <c r="AI159">
        <v>0.32748870554468401</v>
      </c>
      <c r="AJ159">
        <v>4181.5852460708402</v>
      </c>
      <c r="AK159" t="s">
        <v>105</v>
      </c>
      <c r="AL159" t="s">
        <v>106</v>
      </c>
      <c r="AM159" s="4">
        <v>30698003605.580002</v>
      </c>
      <c r="AN159">
        <v>231759</v>
      </c>
      <c r="AO159" s="1">
        <f t="shared" si="49"/>
        <v>1.6353076805029135E-2</v>
      </c>
      <c r="AP159" s="5">
        <f t="shared" si="52"/>
        <v>17.951460648368787</v>
      </c>
      <c r="AQ159">
        <f t="shared" si="53"/>
        <v>6.7589844621395601E-3</v>
      </c>
    </row>
    <row r="160" spans="1:44" x14ac:dyDescent="0.25">
      <c r="A160" t="s">
        <v>37</v>
      </c>
      <c r="B160">
        <v>25.008537527337001</v>
      </c>
      <c r="C160">
        <v>2.2416531481273101E-2</v>
      </c>
      <c r="D160">
        <v>23.819084829842701</v>
      </c>
      <c r="E160">
        <v>33.8975592877702</v>
      </c>
      <c r="F160" s="1">
        <v>0</v>
      </c>
      <c r="G160" s="1">
        <v>0</v>
      </c>
      <c r="H160">
        <v>4.59611684753148</v>
      </c>
      <c r="I160">
        <v>152.64822478950299</v>
      </c>
      <c r="J160">
        <v>153.104516296367</v>
      </c>
      <c r="K160">
        <v>101.118767170067</v>
      </c>
      <c r="L160">
        <v>185.26645298678201</v>
      </c>
      <c r="M160">
        <v>37.966081210357302</v>
      </c>
      <c r="N160">
        <v>90.105468849635002</v>
      </c>
      <c r="O160">
        <v>64.891093932752199</v>
      </c>
      <c r="P160">
        <v>121665.622044424</v>
      </c>
      <c r="Q160">
        <v>152636.256706238</v>
      </c>
      <c r="R160">
        <v>131.958913150905</v>
      </c>
      <c r="S160">
        <v>696.26260548768801</v>
      </c>
      <c r="T160">
        <v>0.61421055343029696</v>
      </c>
      <c r="U160">
        <v>0.33076715536418799</v>
      </c>
      <c r="V160" s="1">
        <v>0</v>
      </c>
      <c r="W160">
        <v>7.6579432258537805E-2</v>
      </c>
      <c r="X160">
        <v>0.59265341237727298</v>
      </c>
      <c r="Y160" s="1">
        <v>0</v>
      </c>
      <c r="Z160">
        <v>0.17233490272853999</v>
      </c>
      <c r="AA160">
        <v>3.3697056185022397E-4</v>
      </c>
      <c r="AB160">
        <v>8.3745268654551903E-3</v>
      </c>
      <c r="AC160">
        <v>2.2735619379746302E-3</v>
      </c>
      <c r="AD160" s="1">
        <v>0</v>
      </c>
      <c r="AE160">
        <v>7.4335838795923596E-3</v>
      </c>
      <c r="AF160" s="3">
        <v>7.5074704474228102E-3</v>
      </c>
      <c r="AG160">
        <v>3.9978122844803003E-3</v>
      </c>
      <c r="AH160">
        <v>8.7525576848774698</v>
      </c>
      <c r="AI160">
        <v>0.32555279655559799</v>
      </c>
      <c r="AJ160">
        <v>4972.2450281461797</v>
      </c>
      <c r="AK160" t="s">
        <v>107</v>
      </c>
      <c r="AL160" t="s">
        <v>108</v>
      </c>
      <c r="AM160" s="4">
        <v>12505035964.969999</v>
      </c>
      <c r="AN160">
        <v>102782</v>
      </c>
      <c r="AO160" s="1">
        <f t="shared" si="49"/>
        <v>1.6218967874728225E-2</v>
      </c>
      <c r="AP160" s="5">
        <f t="shared" si="52"/>
        <v>17.817123462181307</v>
      </c>
      <c r="AQ160">
        <f t="shared" si="53"/>
        <v>7.4787182608593112E-3</v>
      </c>
    </row>
    <row r="161" spans="1:44" x14ac:dyDescent="0.25">
      <c r="A161" t="s">
        <v>37</v>
      </c>
      <c r="B161">
        <v>23.6311754489988</v>
      </c>
      <c r="C161">
        <v>2.11348134360392E-2</v>
      </c>
      <c r="D161">
        <v>22.611826495061401</v>
      </c>
      <c r="E161">
        <v>54.539460154729802</v>
      </c>
      <c r="F161" s="1">
        <v>0</v>
      </c>
      <c r="G161" s="1">
        <v>0</v>
      </c>
      <c r="H161">
        <v>4.8132293424517503</v>
      </c>
      <c r="I161">
        <v>174.68467319775499</v>
      </c>
      <c r="J161">
        <v>175.58238803237299</v>
      </c>
      <c r="K161">
        <v>120.29621292059601</v>
      </c>
      <c r="L161">
        <v>210.25556778896899</v>
      </c>
      <c r="M161">
        <v>38.289263417981303</v>
      </c>
      <c r="N161">
        <v>89.544254809923899</v>
      </c>
      <c r="O161">
        <v>64.334171034467701</v>
      </c>
      <c r="P161">
        <v>111301.020716482</v>
      </c>
      <c r="Q161">
        <v>140868.943296488</v>
      </c>
      <c r="R161">
        <v>131.82925266557501</v>
      </c>
      <c r="S161">
        <v>699.39232997372198</v>
      </c>
      <c r="T161">
        <v>0.61347233121202904</v>
      </c>
      <c r="U161">
        <v>0.32757875187626001</v>
      </c>
      <c r="V161" s="1">
        <v>0</v>
      </c>
      <c r="W161">
        <v>7.4201406780359802E-2</v>
      </c>
      <c r="X161">
        <v>0.59821984134337902</v>
      </c>
      <c r="Y161" s="1">
        <v>0</v>
      </c>
      <c r="Z161">
        <v>0.18068192160052499</v>
      </c>
      <c r="AA161">
        <v>3.49129392714472E-4</v>
      </c>
      <c r="AB161">
        <v>8.2624929768134493E-3</v>
      </c>
      <c r="AC161">
        <v>1.8420298022337801E-3</v>
      </c>
      <c r="AD161" s="1">
        <v>0</v>
      </c>
      <c r="AE161">
        <v>7.3593848785534098E-3</v>
      </c>
      <c r="AF161" s="3">
        <v>7.5181259758422703E-3</v>
      </c>
      <c r="AG161">
        <v>3.3217880964320902E-3</v>
      </c>
      <c r="AH161">
        <v>8.7080846929452207</v>
      </c>
      <c r="AI161">
        <v>0.30739081516743999</v>
      </c>
      <c r="AJ161">
        <v>5764.2139493811001</v>
      </c>
      <c r="AK161" t="s">
        <v>109</v>
      </c>
      <c r="AL161" t="s">
        <v>110</v>
      </c>
      <c r="AM161" s="4">
        <v>4341852818.1499996</v>
      </c>
      <c r="AN161">
        <v>39010</v>
      </c>
      <c r="AO161" s="1">
        <f t="shared" si="49"/>
        <v>1.612974834537019E-2</v>
      </c>
      <c r="AP161" s="5">
        <f t="shared" si="52"/>
        <v>17.727640427565017</v>
      </c>
      <c r="AQ161">
        <f t="shared" si="53"/>
        <v>6.086066028579069E-3</v>
      </c>
    </row>
    <row r="162" spans="1:44" x14ac:dyDescent="0.25">
      <c r="A162" t="s">
        <v>37</v>
      </c>
      <c r="B162">
        <v>21.6652744777662</v>
      </c>
      <c r="C162">
        <v>2.0121276112810501E-2</v>
      </c>
      <c r="D162">
        <v>21.644779846995998</v>
      </c>
      <c r="E162">
        <v>78.589527042701206</v>
      </c>
      <c r="F162" s="1">
        <v>0</v>
      </c>
      <c r="G162" s="1">
        <v>0</v>
      </c>
      <c r="H162">
        <v>5.0405962993778797</v>
      </c>
      <c r="I162">
        <v>193.420689489572</v>
      </c>
      <c r="J162">
        <v>195.50980669327001</v>
      </c>
      <c r="K162">
        <v>138.71286487224199</v>
      </c>
      <c r="L162">
        <v>233.68408923222799</v>
      </c>
      <c r="M162">
        <v>38.124323932030698</v>
      </c>
      <c r="N162">
        <v>87.744865571938107</v>
      </c>
      <c r="O162">
        <v>63.203979254036703</v>
      </c>
      <c r="P162">
        <v>97563.114623228801</v>
      </c>
      <c r="Q162">
        <v>127320.72690177499</v>
      </c>
      <c r="R162">
        <v>130.882304482748</v>
      </c>
      <c r="S162">
        <v>700.30092032302105</v>
      </c>
      <c r="T162">
        <v>0.53008186971703997</v>
      </c>
      <c r="U162">
        <v>0.39135213258141199</v>
      </c>
      <c r="V162" s="1">
        <v>0</v>
      </c>
      <c r="W162">
        <v>0.113080373631752</v>
      </c>
      <c r="X162">
        <v>0.49556749378683401</v>
      </c>
      <c r="Y162" s="1">
        <v>0</v>
      </c>
      <c r="Z162">
        <v>0.228275161995527</v>
      </c>
      <c r="AA162">
        <v>3.7940742501161299E-4</v>
      </c>
      <c r="AB162">
        <v>7.8244198891990399E-3</v>
      </c>
      <c r="AC162">
        <v>1.1389971371634599E-3</v>
      </c>
      <c r="AD162" s="1">
        <v>0</v>
      </c>
      <c r="AE162">
        <v>7.3879297393972497E-3</v>
      </c>
      <c r="AF162" s="3">
        <v>7.2308351484623697E-3</v>
      </c>
      <c r="AG162">
        <v>3.39052861737037E-3</v>
      </c>
      <c r="AH162">
        <v>8.5204215511147403</v>
      </c>
      <c r="AI162">
        <v>0.305963427422909</v>
      </c>
      <c r="AJ162">
        <v>6385.1563233473598</v>
      </c>
      <c r="AK162" t="s">
        <v>111</v>
      </c>
      <c r="AL162" t="s">
        <v>112</v>
      </c>
      <c r="AM162" s="4">
        <v>908897975.83000004</v>
      </c>
      <c r="AN162">
        <v>9316</v>
      </c>
      <c r="AO162" s="1">
        <f t="shared" si="49"/>
        <v>1.5434662462673023E-2</v>
      </c>
      <c r="AP162" s="5">
        <f t="shared" si="52"/>
        <v>17.027437298026882</v>
      </c>
      <c r="AQ162">
        <f t="shared" si="53"/>
        <v>4.7079743419834201E-3</v>
      </c>
    </row>
    <row r="163" spans="1:44" x14ac:dyDescent="0.25">
      <c r="A163" t="s">
        <v>37</v>
      </c>
      <c r="B163">
        <v>20.945507080459102</v>
      </c>
      <c r="C163">
        <v>1.9709590363743E-2</v>
      </c>
      <c r="D163">
        <v>21.248824250016099</v>
      </c>
      <c r="E163">
        <v>135.77217956198999</v>
      </c>
      <c r="F163" s="1">
        <v>0</v>
      </c>
      <c r="G163" s="1">
        <v>0</v>
      </c>
      <c r="H163">
        <v>5.5388931482548802</v>
      </c>
      <c r="I163">
        <v>221.50479719518901</v>
      </c>
      <c r="J163">
        <v>224.57261133889801</v>
      </c>
      <c r="K163">
        <v>169.200702508879</v>
      </c>
      <c r="L163">
        <v>270.17552214624999</v>
      </c>
      <c r="M163">
        <v>35.820816883408298</v>
      </c>
      <c r="N163">
        <v>80.717695584254699</v>
      </c>
      <c r="O163">
        <v>60.759938224030201</v>
      </c>
      <c r="P163">
        <v>80331.575426305295</v>
      </c>
      <c r="Q163">
        <v>102191.370428971</v>
      </c>
      <c r="R163">
        <v>124.07655825242701</v>
      </c>
      <c r="S163">
        <v>681.49989632588802</v>
      </c>
      <c r="T163">
        <v>0.27586961958274803</v>
      </c>
      <c r="U163">
        <v>0.62337434275326997</v>
      </c>
      <c r="V163" s="1">
        <v>0</v>
      </c>
      <c r="W163">
        <v>8.4777360621307501E-2</v>
      </c>
      <c r="X163">
        <v>0.291848296625422</v>
      </c>
      <c r="Y163" s="1">
        <v>0</v>
      </c>
      <c r="Z163">
        <v>0.54414687752923097</v>
      </c>
      <c r="AA163">
        <v>3.4931509708257299E-4</v>
      </c>
      <c r="AB163">
        <v>7.0666112004275101E-3</v>
      </c>
      <c r="AC163">
        <v>6.7503805634439799E-4</v>
      </c>
      <c r="AD163" s="1">
        <v>0</v>
      </c>
      <c r="AE163">
        <v>8.6650678395154505E-3</v>
      </c>
      <c r="AF163" s="3">
        <v>6.0839713486460197E-3</v>
      </c>
      <c r="AG163">
        <v>2.9536329936429798E-3</v>
      </c>
      <c r="AH163">
        <v>7.82363533060657</v>
      </c>
      <c r="AI163">
        <v>0.25694851608779501</v>
      </c>
      <c r="AJ163">
        <v>6699.7592086566201</v>
      </c>
      <c r="AK163" t="s">
        <v>113</v>
      </c>
      <c r="AL163" t="s">
        <v>114</v>
      </c>
      <c r="AM163" s="4">
        <v>243083347.24000001</v>
      </c>
      <c r="AN163">
        <v>3026</v>
      </c>
      <c r="AO163" s="1">
        <f t="shared" si="49"/>
        <v>1.3499897646156103E-2</v>
      </c>
      <c r="AP163" s="5">
        <f t="shared" si="52"/>
        <v>15.049563297190504</v>
      </c>
      <c r="AQ163">
        <f t="shared" ref="AQ163" si="54">(1-(1-B163/100)^(1/12))-AA163-AB163-AF163</f>
        <v>5.8956071375611064E-3</v>
      </c>
    </row>
    <row r="164" spans="1:44" x14ac:dyDescent="0.25">
      <c r="AN164">
        <f>SUM(AN146:AN163)</f>
        <v>5271804</v>
      </c>
    </row>
    <row r="165" spans="1:44" s="9" customFormat="1" x14ac:dyDescent="0.25">
      <c r="A165" s="9" t="s">
        <v>261</v>
      </c>
      <c r="AF165" s="19"/>
      <c r="AM165" s="63"/>
    </row>
    <row r="167" spans="1:44" x14ac:dyDescent="0.25">
      <c r="A167" t="s">
        <v>0</v>
      </c>
      <c r="B167" t="s">
        <v>1</v>
      </c>
      <c r="C167" t="s">
        <v>2</v>
      </c>
      <c r="D167" t="s">
        <v>3</v>
      </c>
      <c r="E167" t="s">
        <v>5</v>
      </c>
      <c r="F167" t="s">
        <v>6</v>
      </c>
      <c r="G167" t="s">
        <v>208</v>
      </c>
      <c r="H167" t="s">
        <v>7</v>
      </c>
      <c r="I167" t="s">
        <v>8</v>
      </c>
      <c r="J167" t="s">
        <v>134</v>
      </c>
      <c r="K167" t="s">
        <v>143</v>
      </c>
      <c r="L167" t="s">
        <v>9</v>
      </c>
      <c r="M167" t="s">
        <v>10</v>
      </c>
      <c r="N167" t="s">
        <v>11</v>
      </c>
      <c r="O167" t="s">
        <v>13</v>
      </c>
      <c r="P167" t="s">
        <v>14</v>
      </c>
      <c r="Q167" t="s">
        <v>15</v>
      </c>
      <c r="R167" t="s">
        <v>16</v>
      </c>
      <c r="S167" t="s">
        <v>17</v>
      </c>
      <c r="T167" t="s">
        <v>18</v>
      </c>
      <c r="U167" t="s">
        <v>20</v>
      </c>
      <c r="V167" t="s">
        <v>21</v>
      </c>
      <c r="W167" t="s">
        <v>22</v>
      </c>
      <c r="X167" t="s">
        <v>23</v>
      </c>
      <c r="Y167" t="s">
        <v>24</v>
      </c>
      <c r="Z167" t="s">
        <v>25</v>
      </c>
      <c r="AA167" t="s">
        <v>26</v>
      </c>
      <c r="AB167" t="s">
        <v>27</v>
      </c>
      <c r="AC167" t="s">
        <v>120</v>
      </c>
      <c r="AD167" t="s">
        <v>28</v>
      </c>
      <c r="AE167" t="s">
        <v>29</v>
      </c>
      <c r="AF167" s="3" t="s">
        <v>233</v>
      </c>
      <c r="AG167" t="s">
        <v>30</v>
      </c>
      <c r="AH167" t="s">
        <v>31</v>
      </c>
      <c r="AI167" t="s">
        <v>32</v>
      </c>
      <c r="AJ167" t="s">
        <v>33</v>
      </c>
      <c r="AK167" t="s">
        <v>34</v>
      </c>
      <c r="AL167" t="s">
        <v>74</v>
      </c>
      <c r="AM167" s="4" t="s">
        <v>35</v>
      </c>
      <c r="AN167" t="s">
        <v>36</v>
      </c>
    </row>
    <row r="168" spans="1:44" x14ac:dyDescent="0.25">
      <c r="A168" t="s">
        <v>37</v>
      </c>
      <c r="B168">
        <v>3.8636852959680099</v>
      </c>
      <c r="C168">
        <v>3.8351956679969199E-3</v>
      </c>
      <c r="D168">
        <v>4.5063876060157497</v>
      </c>
      <c r="E168">
        <v>-65.804152974562797</v>
      </c>
      <c r="F168" s="1">
        <v>0</v>
      </c>
      <c r="G168" s="1">
        <v>0</v>
      </c>
      <c r="H168">
        <v>3.0534366195890899</v>
      </c>
      <c r="I168">
        <v>-180.28953848073201</v>
      </c>
      <c r="J168">
        <v>-208.64745694410499</v>
      </c>
      <c r="K168">
        <v>-182.49788119368699</v>
      </c>
      <c r="L168">
        <v>-159.034674264431</v>
      </c>
      <c r="M168">
        <v>28.349650002939999</v>
      </c>
      <c r="N168">
        <v>93.811818232851294</v>
      </c>
      <c r="O168">
        <v>84.682662911549897</v>
      </c>
      <c r="P168">
        <v>187768.56360303401</v>
      </c>
      <c r="Q168">
        <v>221389.51389336801</v>
      </c>
      <c r="R168">
        <v>87.599565671089593</v>
      </c>
      <c r="S168">
        <v>670.778577777348</v>
      </c>
      <c r="T168">
        <v>0.60134935155684299</v>
      </c>
      <c r="U168">
        <v>0.30238864580668401</v>
      </c>
      <c r="V168" s="1">
        <v>0</v>
      </c>
      <c r="W168">
        <v>0.127049946806503</v>
      </c>
      <c r="X168">
        <v>0.57056140738681105</v>
      </c>
      <c r="Y168" s="1">
        <v>0</v>
      </c>
      <c r="Z168">
        <v>0.24328510299976999</v>
      </c>
      <c r="AA168">
        <v>2.92879232673999E-4</v>
      </c>
      <c r="AB168">
        <v>3.7761136098720298E-3</v>
      </c>
      <c r="AC168" s="1">
        <v>0</v>
      </c>
      <c r="AD168" s="1">
        <v>0</v>
      </c>
      <c r="AE168" s="1">
        <v>0</v>
      </c>
      <c r="AF168" s="3">
        <v>4.1105997618508501E-6</v>
      </c>
      <c r="AG168" s="1">
        <v>0</v>
      </c>
      <c r="AH168">
        <v>2.2389341209422402</v>
      </c>
      <c r="AI168">
        <v>5.2999593405991002E-2</v>
      </c>
      <c r="AJ168">
        <v>0.73632830031018404</v>
      </c>
      <c r="AK168" t="s">
        <v>79</v>
      </c>
      <c r="AL168" t="s">
        <v>80</v>
      </c>
      <c r="AM168" s="4">
        <v>445574801.43000001</v>
      </c>
      <c r="AN168">
        <v>2373</v>
      </c>
      <c r="AO168" s="1">
        <f>AE168+AA168+AB168</f>
        <v>4.068992842546029E-3</v>
      </c>
      <c r="AP168" s="5">
        <f>100*(1-(1-AO168)^12)</f>
        <v>4.7749858119618853</v>
      </c>
      <c r="AQ168">
        <f>(1-(1-B168/100)^(1/12))-AA168-AB168-AF168</f>
        <v>-7.9490045063263014E-4</v>
      </c>
    </row>
    <row r="169" spans="1:44" x14ac:dyDescent="0.25">
      <c r="A169" t="s">
        <v>37</v>
      </c>
      <c r="B169">
        <v>4.6387676754252398</v>
      </c>
      <c r="C169">
        <v>3.82536617623717E-3</v>
      </c>
      <c r="D169">
        <v>4.4950797828750098</v>
      </c>
      <c r="E169">
        <v>-42.703066726735898</v>
      </c>
      <c r="F169" s="1">
        <v>0</v>
      </c>
      <c r="G169" s="1">
        <v>0</v>
      </c>
      <c r="H169">
        <v>3.26785563604856</v>
      </c>
      <c r="I169">
        <v>-158.73810810683599</v>
      </c>
      <c r="J169">
        <v>-190.16652388436199</v>
      </c>
      <c r="K169">
        <v>-161.57350635374999</v>
      </c>
      <c r="L169">
        <v>-138.25664812747999</v>
      </c>
      <c r="M169">
        <v>27.811056498161498</v>
      </c>
      <c r="N169">
        <v>94.607942394656305</v>
      </c>
      <c r="O169">
        <v>85.359005163419596</v>
      </c>
      <c r="P169">
        <v>194854.80974322499</v>
      </c>
      <c r="Q169">
        <v>229000.75827952099</v>
      </c>
      <c r="R169">
        <v>85.347431386551705</v>
      </c>
      <c r="S169">
        <v>673.89779258944895</v>
      </c>
      <c r="T169">
        <v>0.54486896959486997</v>
      </c>
      <c r="U169">
        <v>0.31925747433262702</v>
      </c>
      <c r="V169" s="1">
        <v>0</v>
      </c>
      <c r="W169">
        <v>0.20660175439321099</v>
      </c>
      <c r="X169">
        <v>0.47414077127415999</v>
      </c>
      <c r="Y169" s="1">
        <v>0</v>
      </c>
      <c r="Z169">
        <v>0.23643475766111899</v>
      </c>
      <c r="AA169">
        <v>2.92001225026699E-4</v>
      </c>
      <c r="AB169">
        <v>3.86903979376696E-3</v>
      </c>
      <c r="AC169" s="1">
        <v>3.3415030740276699E-10</v>
      </c>
      <c r="AD169" s="1">
        <v>0</v>
      </c>
      <c r="AE169" s="1">
        <v>0</v>
      </c>
      <c r="AF169" s="3">
        <v>1.01926641790441E-5</v>
      </c>
      <c r="AG169" s="1">
        <v>0</v>
      </c>
      <c r="AH169">
        <v>2.40640607093626</v>
      </c>
      <c r="AI169">
        <v>5.59931018519177E-2</v>
      </c>
      <c r="AJ169">
        <v>3.2224155938848398</v>
      </c>
      <c r="AK169" t="s">
        <v>81</v>
      </c>
      <c r="AL169" t="s">
        <v>82</v>
      </c>
      <c r="AM169" s="4">
        <v>3293435994.2800002</v>
      </c>
      <c r="AN169">
        <v>16902</v>
      </c>
      <c r="AO169" s="1">
        <f t="shared" ref="AO169:AO180" si="55">AE169+AA169+AB169</f>
        <v>4.1610410187936592E-3</v>
      </c>
      <c r="AP169" s="5">
        <f t="shared" ref="AP169:AP202" si="56">100*(1-(1-AO169)^12)</f>
        <v>4.88054534783039</v>
      </c>
      <c r="AQ169">
        <f t="shared" ref="AQ169:AQ184" si="57">(1-(1-B169/100)^(1/12))-AA169-AB169-AF169</f>
        <v>-2.2088526178401586E-4</v>
      </c>
    </row>
    <row r="170" spans="1:44" x14ac:dyDescent="0.25">
      <c r="A170" t="s">
        <v>37</v>
      </c>
      <c r="B170">
        <v>4.9364466796579398</v>
      </c>
      <c r="C170">
        <v>4.2028819926519896E-3</v>
      </c>
      <c r="D170">
        <v>4.9284925104646504</v>
      </c>
      <c r="E170">
        <v>-34.601381861502198</v>
      </c>
      <c r="F170" s="1">
        <v>0</v>
      </c>
      <c r="G170" s="1">
        <v>0</v>
      </c>
      <c r="H170">
        <v>3.3959358720629602</v>
      </c>
      <c r="I170">
        <v>-133.29465480271099</v>
      </c>
      <c r="J170">
        <v>-163.69404098079701</v>
      </c>
      <c r="K170">
        <v>-139.02474219542299</v>
      </c>
      <c r="L170">
        <v>-112.75655834757301</v>
      </c>
      <c r="M170">
        <v>28.257324933280699</v>
      </c>
      <c r="N170">
        <v>94.449460911157999</v>
      </c>
      <c r="O170">
        <v>85.062788395357799</v>
      </c>
      <c r="P170">
        <v>194317.754012558</v>
      </c>
      <c r="Q170">
        <v>228535.16668092899</v>
      </c>
      <c r="R170">
        <v>84.724934860401305</v>
      </c>
      <c r="S170">
        <v>677.06512726773997</v>
      </c>
      <c r="T170">
        <v>0.55952225726465799</v>
      </c>
      <c r="U170">
        <v>0.317892017858938</v>
      </c>
      <c r="V170" s="1">
        <v>0</v>
      </c>
      <c r="W170">
        <v>0.199196998814094</v>
      </c>
      <c r="X170">
        <v>0.48291098332696702</v>
      </c>
      <c r="Y170" s="1">
        <v>0</v>
      </c>
      <c r="Z170">
        <v>0.215931835810487</v>
      </c>
      <c r="AA170">
        <v>2.9291367472095202E-4</v>
      </c>
      <c r="AB170">
        <v>4.3595741732542301E-3</v>
      </c>
      <c r="AC170" s="1">
        <v>5.2582667143322698E-8</v>
      </c>
      <c r="AD170" s="1">
        <v>0</v>
      </c>
      <c r="AE170" s="1">
        <v>0</v>
      </c>
      <c r="AF170" s="3">
        <v>1.8176068655736099E-5</v>
      </c>
      <c r="AG170" s="1">
        <v>0</v>
      </c>
      <c r="AH170">
        <v>2.4569025605154402</v>
      </c>
      <c r="AI170">
        <v>5.78210527989498E-2</v>
      </c>
      <c r="AJ170">
        <v>16.070635557816601</v>
      </c>
      <c r="AK170" t="s">
        <v>83</v>
      </c>
      <c r="AL170" t="s">
        <v>84</v>
      </c>
      <c r="AM170" s="4">
        <v>7086379853.3299999</v>
      </c>
      <c r="AN170">
        <v>36468</v>
      </c>
      <c r="AO170" s="1">
        <f t="shared" si="55"/>
        <v>4.6524878479751825E-3</v>
      </c>
      <c r="AP170" s="5">
        <f t="shared" si="56"/>
        <v>5.4423166859161149</v>
      </c>
      <c r="AQ170">
        <f t="shared" si="57"/>
        <v>-4.6083886718857917E-4</v>
      </c>
    </row>
    <row r="171" spans="1:44" x14ac:dyDescent="0.25">
      <c r="A171" t="s">
        <v>37</v>
      </c>
      <c r="B171">
        <v>6.3738805074511298</v>
      </c>
      <c r="C171">
        <v>4.7521635223220903E-3</v>
      </c>
      <c r="D171">
        <v>5.5558839936751303</v>
      </c>
      <c r="E171">
        <v>-22.0425702570071</v>
      </c>
      <c r="F171" s="1">
        <v>0</v>
      </c>
      <c r="G171" s="1">
        <v>0</v>
      </c>
      <c r="H171">
        <v>3.5721729458981399</v>
      </c>
      <c r="I171">
        <v>-109.05512604234001</v>
      </c>
      <c r="J171">
        <v>-137.88912883240701</v>
      </c>
      <c r="K171">
        <v>-119.195279070075</v>
      </c>
      <c r="L171">
        <v>-88.129625384655299</v>
      </c>
      <c r="M171">
        <v>29.464604498088899</v>
      </c>
      <c r="N171">
        <v>94.110805199116101</v>
      </c>
      <c r="O171">
        <v>84.568504217936194</v>
      </c>
      <c r="P171">
        <v>190724.49202189999</v>
      </c>
      <c r="Q171">
        <v>225555.14222725201</v>
      </c>
      <c r="R171">
        <v>84.676274701840697</v>
      </c>
      <c r="S171">
        <v>682.19287750549199</v>
      </c>
      <c r="T171">
        <v>0.56370893780820697</v>
      </c>
      <c r="U171">
        <v>0.33516633149245201</v>
      </c>
      <c r="V171" s="1">
        <v>0</v>
      </c>
      <c r="W171">
        <v>0.18341174458838699</v>
      </c>
      <c r="X171">
        <v>0.48142192391916</v>
      </c>
      <c r="Y171" s="1">
        <v>0</v>
      </c>
      <c r="Z171">
        <v>0.21966425714930801</v>
      </c>
      <c r="AA171">
        <v>2.9501688039779102E-4</v>
      </c>
      <c r="AB171">
        <v>4.7243837122022897E-3</v>
      </c>
      <c r="AC171" s="1">
        <v>1.7713882038788099E-7</v>
      </c>
      <c r="AD171" s="1">
        <v>0</v>
      </c>
      <c r="AE171" s="1">
        <v>0</v>
      </c>
      <c r="AF171" s="3">
        <v>2.7638433452242102E-5</v>
      </c>
      <c r="AG171" s="1">
        <v>1.8063114742309401E-8</v>
      </c>
      <c r="AH171">
        <v>2.4213245971767599</v>
      </c>
      <c r="AI171">
        <v>5.8973607295299699E-2</v>
      </c>
      <c r="AJ171">
        <v>73.184581349496696</v>
      </c>
      <c r="AK171" t="s">
        <v>85</v>
      </c>
      <c r="AL171" t="s">
        <v>86</v>
      </c>
      <c r="AM171" s="4">
        <v>10729015574.200001</v>
      </c>
      <c r="AN171">
        <v>56254</v>
      </c>
      <c r="AO171" s="1">
        <f t="shared" si="55"/>
        <v>5.0194005926000804E-3</v>
      </c>
      <c r="AP171" s="5">
        <f t="shared" si="56"/>
        <v>5.8597487536267368</v>
      </c>
      <c r="AQ171">
        <f t="shared" si="57"/>
        <v>4.2632614769076081E-4</v>
      </c>
    </row>
    <row r="172" spans="1:44" x14ac:dyDescent="0.25">
      <c r="A172" t="s">
        <v>37</v>
      </c>
      <c r="B172">
        <v>6.6533799070399002</v>
      </c>
      <c r="C172">
        <v>5.54726797729891E-3</v>
      </c>
      <c r="D172">
        <v>6.4573341458077804</v>
      </c>
      <c r="E172">
        <v>-14.175865192152701</v>
      </c>
      <c r="F172" s="1">
        <v>0</v>
      </c>
      <c r="G172" s="1">
        <v>0</v>
      </c>
      <c r="H172">
        <v>3.7128515290885198</v>
      </c>
      <c r="I172">
        <v>-84.106215856105905</v>
      </c>
      <c r="J172">
        <v>-114.389672825216</v>
      </c>
      <c r="K172">
        <v>-96.108577554889493</v>
      </c>
      <c r="L172">
        <v>-62.810122816954902</v>
      </c>
      <c r="M172">
        <v>30.153935127369099</v>
      </c>
      <c r="N172">
        <v>93.840439923427795</v>
      </c>
      <c r="O172">
        <v>84.2912817660782</v>
      </c>
      <c r="P172">
        <v>187403.65773459399</v>
      </c>
      <c r="Q172">
        <v>222654.17127278101</v>
      </c>
      <c r="R172">
        <v>84.638885413684505</v>
      </c>
      <c r="S172">
        <v>684.09649393927202</v>
      </c>
      <c r="T172">
        <v>0.55111613347062904</v>
      </c>
      <c r="U172">
        <v>0.35667821444875197</v>
      </c>
      <c r="V172" s="1">
        <v>0</v>
      </c>
      <c r="W172">
        <v>0.16753876654034999</v>
      </c>
      <c r="X172">
        <v>0.47578301901089698</v>
      </c>
      <c r="Y172" s="1">
        <v>0</v>
      </c>
      <c r="Z172">
        <v>0.24445147626826499</v>
      </c>
      <c r="AA172">
        <v>2.9722223656241E-4</v>
      </c>
      <c r="AB172">
        <v>5.3008312170313102E-3</v>
      </c>
      <c r="AC172" s="1">
        <v>2.46367521678477E-7</v>
      </c>
      <c r="AD172" s="1">
        <v>0</v>
      </c>
      <c r="AE172" s="1">
        <v>0</v>
      </c>
      <c r="AF172" s="3">
        <v>3.7400148522115899E-5</v>
      </c>
      <c r="AG172">
        <v>1.4661338330449E-6</v>
      </c>
      <c r="AH172">
        <v>2.3640625064775498</v>
      </c>
      <c r="AI172">
        <v>5.8909307351395303E-2</v>
      </c>
      <c r="AJ172">
        <v>172.143311616061</v>
      </c>
      <c r="AK172" t="s">
        <v>87</v>
      </c>
      <c r="AL172" t="s">
        <v>88</v>
      </c>
      <c r="AM172" s="4">
        <v>13785975273.93</v>
      </c>
      <c r="AN172">
        <v>73563</v>
      </c>
      <c r="AO172" s="1">
        <f t="shared" si="55"/>
        <v>5.5980534535937203E-3</v>
      </c>
      <c r="AP172" s="5">
        <f>100*(1-(1-AO172)^12)</f>
        <v>6.5146433520182008</v>
      </c>
      <c r="AQ172">
        <f>(1-(1-B172/100)^(1/12))-AA172-AB172-AF172</f>
        <v>8.5661752127186465E-5</v>
      </c>
    </row>
    <row r="173" spans="1:44" x14ac:dyDescent="0.25">
      <c r="A173" t="s">
        <v>37</v>
      </c>
      <c r="B173">
        <v>6.9529894636929201</v>
      </c>
      <c r="C173">
        <v>5.78630749393543E-3</v>
      </c>
      <c r="D173">
        <v>6.7267992093729996</v>
      </c>
      <c r="E173">
        <v>-13.075487580204999</v>
      </c>
      <c r="F173" s="1">
        <v>0</v>
      </c>
      <c r="G173" s="1">
        <v>0</v>
      </c>
      <c r="H173">
        <v>3.76793540502163</v>
      </c>
      <c r="I173">
        <v>-60.052604587464302</v>
      </c>
      <c r="J173">
        <v>-90.751550062107597</v>
      </c>
      <c r="K173">
        <v>-74.747130735700694</v>
      </c>
      <c r="L173">
        <v>-38.136750377923001</v>
      </c>
      <c r="M173">
        <v>30.3470545507225</v>
      </c>
      <c r="N173">
        <v>93.509150861518904</v>
      </c>
      <c r="O173">
        <v>84.094196842303901</v>
      </c>
      <c r="P173">
        <v>182077.59273303699</v>
      </c>
      <c r="Q173">
        <v>216842.51594016599</v>
      </c>
      <c r="R173">
        <v>85.145292735266693</v>
      </c>
      <c r="S173">
        <v>690.54781075220706</v>
      </c>
      <c r="T173">
        <v>0.52775600492201902</v>
      </c>
      <c r="U173">
        <v>0.36370108342782398</v>
      </c>
      <c r="V173" s="1">
        <v>0</v>
      </c>
      <c r="W173">
        <v>0.14594264742670501</v>
      </c>
      <c r="X173">
        <v>0.49035626914546898</v>
      </c>
      <c r="Y173" s="1">
        <v>0</v>
      </c>
      <c r="Z173">
        <v>0.25877740876498501</v>
      </c>
      <c r="AA173">
        <v>2.98395987908188E-4</v>
      </c>
      <c r="AB173">
        <v>5.4972324759058801E-3</v>
      </c>
      <c r="AC173" s="1">
        <v>4.0669982760257698E-7</v>
      </c>
      <c r="AD173" s="1">
        <v>0</v>
      </c>
      <c r="AE173" s="1">
        <v>3.9665506899176301E-10</v>
      </c>
      <c r="AF173" s="3">
        <v>4.53748159047029E-5</v>
      </c>
      <c r="AG173">
        <v>1.7636707767061801E-5</v>
      </c>
      <c r="AH173">
        <v>2.2832877609668198</v>
      </c>
      <c r="AI173">
        <v>5.7492285545490303E-2</v>
      </c>
      <c r="AJ173">
        <v>302.69122479615999</v>
      </c>
      <c r="AK173" t="s">
        <v>89</v>
      </c>
      <c r="AL173" t="s">
        <v>90</v>
      </c>
      <c r="AM173" s="4">
        <v>12548059380.790001</v>
      </c>
      <c r="AN173">
        <v>68916</v>
      </c>
      <c r="AO173" s="1">
        <f>AE173+AA173+AB173</f>
        <v>5.7956288604691375E-3</v>
      </c>
      <c r="AP173" s="5">
        <f t="shared" si="56"/>
        <v>6.7372925936485579</v>
      </c>
      <c r="AQ173">
        <f t="shared" ref="AQ173:AQ185" si="58">(1-(1-B173/100)^(1/12))-AA173-AB173-AF173</f>
        <v>1.4644432678960679E-4</v>
      </c>
    </row>
    <row r="174" spans="1:44" x14ac:dyDescent="0.25">
      <c r="A174" t="s">
        <v>37</v>
      </c>
      <c r="B174">
        <v>7.2637576786377904</v>
      </c>
      <c r="C174">
        <v>5.9240004080299696E-3</v>
      </c>
      <c r="D174">
        <v>6.8816948496844104</v>
      </c>
      <c r="E174">
        <v>-11.6090074413382</v>
      </c>
      <c r="F174" s="1">
        <v>0</v>
      </c>
      <c r="G174" s="1">
        <v>0</v>
      </c>
      <c r="H174">
        <v>3.82233141771587</v>
      </c>
      <c r="I174">
        <v>-35.356754613728398</v>
      </c>
      <c r="J174">
        <v>-68.785776709847298</v>
      </c>
      <c r="K174">
        <v>-50.421260049146099</v>
      </c>
      <c r="L174">
        <v>-12.8001833543905</v>
      </c>
      <c r="M174">
        <v>29.994939436903898</v>
      </c>
      <c r="N174">
        <v>93.362577920063401</v>
      </c>
      <c r="O174">
        <v>84.241650348901999</v>
      </c>
      <c r="P174">
        <v>176902.29574080801</v>
      </c>
      <c r="Q174">
        <v>210858.37944781501</v>
      </c>
      <c r="R174">
        <v>86.180903092660699</v>
      </c>
      <c r="S174">
        <v>693.79959816422604</v>
      </c>
      <c r="T174">
        <v>0.51097810618290895</v>
      </c>
      <c r="U174">
        <v>0.34978546980953101</v>
      </c>
      <c r="V174" s="1">
        <v>0</v>
      </c>
      <c r="W174">
        <v>0.14168902536262401</v>
      </c>
      <c r="X174">
        <v>0.50852550482784398</v>
      </c>
      <c r="Y174" s="1">
        <v>0</v>
      </c>
      <c r="Z174">
        <v>0.280687620538149</v>
      </c>
      <c r="AA174">
        <v>2.9844407752281697E-4</v>
      </c>
      <c r="AB174">
        <v>5.4488209753757299E-3</v>
      </c>
      <c r="AC174" s="1">
        <v>7.1989716335955803E-7</v>
      </c>
      <c r="AD174" s="1">
        <v>0</v>
      </c>
      <c r="AE174" s="1">
        <v>2.7665503379147401E-9</v>
      </c>
      <c r="AF174" s="3">
        <v>4.9553195544926197E-5</v>
      </c>
      <c r="AG174">
        <v>1.7603037387190799E-4</v>
      </c>
      <c r="AH174">
        <v>2.2012103918930501</v>
      </c>
      <c r="AI174">
        <v>5.5142295959563201E-2</v>
      </c>
      <c r="AJ174">
        <v>444.34926756714799</v>
      </c>
      <c r="AK174" t="s">
        <v>91</v>
      </c>
      <c r="AL174" t="s">
        <v>92</v>
      </c>
      <c r="AM174" s="4">
        <v>12062790644.27</v>
      </c>
      <c r="AN174">
        <v>68189</v>
      </c>
      <c r="AO174" s="1">
        <f t="shared" ref="AO174:AO185" si="59">AE174+AA174+AB174</f>
        <v>5.747267819448885E-3</v>
      </c>
      <c r="AP174" s="5">
        <f t="shared" si="56"/>
        <v>6.6828391399030629</v>
      </c>
      <c r="AQ174">
        <f t="shared" si="58"/>
        <v>4.6771276350942735E-4</v>
      </c>
    </row>
    <row r="175" spans="1:44" x14ac:dyDescent="0.25">
      <c r="A175" t="s">
        <v>37</v>
      </c>
      <c r="B175">
        <v>8.5840529764942008</v>
      </c>
      <c r="C175">
        <v>6.7042229991670903E-3</v>
      </c>
      <c r="D175">
        <v>7.7549503693480002</v>
      </c>
      <c r="E175">
        <v>-9.8148774220303707</v>
      </c>
      <c r="F175" s="1">
        <v>0</v>
      </c>
      <c r="G175" s="1">
        <v>0</v>
      </c>
      <c r="H175">
        <v>3.87676603934205</v>
      </c>
      <c r="I175">
        <v>-10.843391075413599</v>
      </c>
      <c r="J175">
        <v>-52.210110688863899</v>
      </c>
      <c r="K175">
        <v>-21.189287883948701</v>
      </c>
      <c r="L175">
        <v>11.9842626389371</v>
      </c>
      <c r="M175">
        <v>28.8769283478278</v>
      </c>
      <c r="N175">
        <v>93.528265170213899</v>
      </c>
      <c r="O175">
        <v>84.748148411251094</v>
      </c>
      <c r="P175">
        <v>174725.296432209</v>
      </c>
      <c r="Q175">
        <v>207454.59103400499</v>
      </c>
      <c r="R175">
        <v>87.274723457025004</v>
      </c>
      <c r="S175">
        <v>687.58479696511199</v>
      </c>
      <c r="T175">
        <v>0.49697455388192302</v>
      </c>
      <c r="U175">
        <v>0.36058982926888</v>
      </c>
      <c r="V175" s="1">
        <v>0</v>
      </c>
      <c r="W175">
        <v>0.13766663308666399</v>
      </c>
      <c r="X175">
        <v>0.50174353764445501</v>
      </c>
      <c r="Y175" s="1">
        <v>0</v>
      </c>
      <c r="Z175">
        <v>0.29718025358789701</v>
      </c>
      <c r="AA175">
        <v>2.9516740029295399E-4</v>
      </c>
      <c r="AB175">
        <v>5.2044078286930398E-3</v>
      </c>
      <c r="AC175">
        <v>1.1917181423288101E-6</v>
      </c>
      <c r="AD175" s="1">
        <v>0</v>
      </c>
      <c r="AE175" s="1">
        <v>3.4029181853803101E-9</v>
      </c>
      <c r="AF175" s="3">
        <v>4.9183629767824403E-5</v>
      </c>
      <c r="AG175">
        <v>1.20347049746254E-3</v>
      </c>
      <c r="AH175">
        <v>2.2139772467963201</v>
      </c>
      <c r="AI175">
        <v>5.3600518590138903E-2</v>
      </c>
      <c r="AJ175">
        <v>491.347979467198</v>
      </c>
      <c r="AK175" t="s">
        <v>93</v>
      </c>
      <c r="AL175" t="s">
        <v>94</v>
      </c>
      <c r="AM175" s="4">
        <v>14340753429.969999</v>
      </c>
      <c r="AN175">
        <v>82076</v>
      </c>
      <c r="AO175" s="1">
        <f>AE175+AA175+AB175</f>
        <v>5.4995786319041789E-3</v>
      </c>
      <c r="AP175" s="5">
        <f t="shared" si="56"/>
        <v>6.4034894714295021</v>
      </c>
      <c r="AQ175">
        <f t="shared" si="58"/>
        <v>1.9025289229548526E-3</v>
      </c>
    </row>
    <row r="176" spans="1:44" x14ac:dyDescent="0.25">
      <c r="A176" t="s">
        <v>37</v>
      </c>
      <c r="B176">
        <v>11.5261006619552</v>
      </c>
      <c r="C176">
        <v>7.8673608124016307E-3</v>
      </c>
      <c r="D176">
        <v>9.0428492572315307</v>
      </c>
      <c r="E176">
        <v>-4.6355482120008702</v>
      </c>
      <c r="F176" s="1">
        <v>0</v>
      </c>
      <c r="G176" s="1">
        <v>0</v>
      </c>
      <c r="H176">
        <v>3.9713173283556502</v>
      </c>
      <c r="I176">
        <v>13.654197066823601</v>
      </c>
      <c r="J176">
        <v>-25.104567866265398</v>
      </c>
      <c r="K176">
        <v>0.40918224926086599</v>
      </c>
      <c r="L176">
        <v>37.042472317258998</v>
      </c>
      <c r="M176">
        <v>29.134298435667901</v>
      </c>
      <c r="N176">
        <v>93.153148487797196</v>
      </c>
      <c r="O176">
        <v>84.382056140916305</v>
      </c>
      <c r="P176">
        <v>170545.978147616</v>
      </c>
      <c r="Q176">
        <v>202985.896439937</v>
      </c>
      <c r="R176">
        <v>94.423396971725495</v>
      </c>
      <c r="S176">
        <v>693.33129558949304</v>
      </c>
      <c r="T176">
        <v>0.50789168047375699</v>
      </c>
      <c r="U176">
        <v>0.372452373720426</v>
      </c>
      <c r="V176" s="1">
        <v>0</v>
      </c>
      <c r="W176">
        <v>0.12184242537175199</v>
      </c>
      <c r="X176">
        <v>0.50570520090782101</v>
      </c>
      <c r="Y176" s="1">
        <v>0</v>
      </c>
      <c r="Z176">
        <v>0.285578784437161</v>
      </c>
      <c r="AA176">
        <v>2.95800813967034E-4</v>
      </c>
      <c r="AB176">
        <v>5.1547509178059298E-3</v>
      </c>
      <c r="AC176">
        <v>1.52218724800136E-6</v>
      </c>
      <c r="AD176" s="1">
        <v>0</v>
      </c>
      <c r="AE176" s="1">
        <v>7.05571771270995E-9</v>
      </c>
      <c r="AF176" s="3">
        <v>5.8446915132073001E-5</v>
      </c>
      <c r="AG176">
        <v>2.41531783720498E-3</v>
      </c>
      <c r="AH176">
        <v>2.2123029124546401</v>
      </c>
      <c r="AI176">
        <v>5.3899360740895901E-2</v>
      </c>
      <c r="AJ176">
        <v>849.48838139895304</v>
      </c>
      <c r="AK176" t="s">
        <v>95</v>
      </c>
      <c r="AL176" t="s">
        <v>96</v>
      </c>
      <c r="AM176" s="4">
        <v>10335597913.68</v>
      </c>
      <c r="AN176">
        <v>60603</v>
      </c>
      <c r="AO176" s="1">
        <f t="shared" si="59"/>
        <v>5.4505587874906763E-3</v>
      </c>
      <c r="AP176" s="5">
        <f t="shared" si="56"/>
        <v>6.3481129589198044</v>
      </c>
      <c r="AQ176">
        <f t="shared" si="58"/>
        <v>4.6443215016762438E-3</v>
      </c>
      <c r="AR176">
        <f>SUMPRODUCT(AQ176:AQ184,AM176:AM184)/SUM(AM176:AM184)</f>
        <v>5.8012457009217451E-3</v>
      </c>
    </row>
    <row r="177" spans="1:43" x14ac:dyDescent="0.25">
      <c r="A177" t="s">
        <v>37</v>
      </c>
      <c r="B177">
        <v>12.380958345162201</v>
      </c>
      <c r="C177">
        <v>8.3754632950120804E-3</v>
      </c>
      <c r="D177">
        <v>9.6002618184085193</v>
      </c>
      <c r="E177">
        <v>-0.77625737107877502</v>
      </c>
      <c r="F177" s="1">
        <v>0</v>
      </c>
      <c r="G177" s="1">
        <v>0</v>
      </c>
      <c r="H177">
        <v>4.0694571019406398</v>
      </c>
      <c r="I177">
        <v>37.216780090757297</v>
      </c>
      <c r="J177">
        <v>-5.3119097720692698</v>
      </c>
      <c r="K177">
        <v>24.9035609102555</v>
      </c>
      <c r="L177">
        <v>61.384071039437202</v>
      </c>
      <c r="M177">
        <v>30.268015064677002</v>
      </c>
      <c r="N177">
        <v>93.221604897114503</v>
      </c>
      <c r="O177">
        <v>84.210307959901996</v>
      </c>
      <c r="P177">
        <v>165033.53530327301</v>
      </c>
      <c r="Q177">
        <v>197734.13304407999</v>
      </c>
      <c r="R177">
        <v>104.077358256704</v>
      </c>
      <c r="S177">
        <v>690.33618274754895</v>
      </c>
      <c r="T177">
        <v>0.55540652109211797</v>
      </c>
      <c r="U177">
        <v>0.34890156836877301</v>
      </c>
      <c r="V177" s="1">
        <v>0</v>
      </c>
      <c r="W177">
        <v>0.11818134236963899</v>
      </c>
      <c r="X177">
        <v>0.53291708926158599</v>
      </c>
      <c r="Y177" s="1">
        <v>0</v>
      </c>
      <c r="Z177">
        <v>0.22608060972043401</v>
      </c>
      <c r="AA177">
        <v>2.9713688639370402E-4</v>
      </c>
      <c r="AB177">
        <v>5.1979851424829001E-3</v>
      </c>
      <c r="AC177">
        <v>2.2576645407876599E-6</v>
      </c>
      <c r="AD177" s="1">
        <v>0</v>
      </c>
      <c r="AE177" s="1">
        <v>1.19941266687278E-8</v>
      </c>
      <c r="AF177" s="3">
        <v>6.6532525016683902E-5</v>
      </c>
      <c r="AG177">
        <v>2.8780937690908799E-3</v>
      </c>
      <c r="AH177">
        <v>2.2027709487722502</v>
      </c>
      <c r="AI177">
        <v>5.5420875193033597E-2</v>
      </c>
      <c r="AJ177">
        <v>1365.3079317863501</v>
      </c>
      <c r="AK177" t="s">
        <v>97</v>
      </c>
      <c r="AL177" t="s">
        <v>98</v>
      </c>
      <c r="AM177" s="4">
        <v>9044167801.6900005</v>
      </c>
      <c r="AN177">
        <v>54802</v>
      </c>
      <c r="AO177" s="1">
        <f t="shared" si="59"/>
        <v>5.4951340230032725E-3</v>
      </c>
      <c r="AP177" s="5">
        <f t="shared" si="56"/>
        <v>6.3984697437290183</v>
      </c>
      <c r="AQ177">
        <f t="shared" si="58"/>
        <v>5.3922300096347934E-3</v>
      </c>
    </row>
    <row r="178" spans="1:43" x14ac:dyDescent="0.25">
      <c r="A178" t="s">
        <v>37</v>
      </c>
      <c r="B178">
        <v>14.0292783003095</v>
      </c>
      <c r="C178">
        <v>8.3281843982797293E-3</v>
      </c>
      <c r="D178">
        <v>9.5485270658524808</v>
      </c>
      <c r="E178">
        <v>9.2733083759597896</v>
      </c>
      <c r="F178" s="1">
        <v>0</v>
      </c>
      <c r="G178" s="1">
        <v>0</v>
      </c>
      <c r="H178">
        <v>4.2308098826579297</v>
      </c>
      <c r="I178">
        <v>61.211679891149203</v>
      </c>
      <c r="J178">
        <v>13.282791628263</v>
      </c>
      <c r="K178">
        <v>49.904071612778701</v>
      </c>
      <c r="L178">
        <v>86.545002657151102</v>
      </c>
      <c r="M178">
        <v>31.688083722309901</v>
      </c>
      <c r="N178">
        <v>93.225823024697405</v>
      </c>
      <c r="O178">
        <v>84.158092690050495</v>
      </c>
      <c r="P178">
        <v>157449.608480842</v>
      </c>
      <c r="Q178">
        <v>189669.171074249</v>
      </c>
      <c r="R178">
        <v>114.68749330322601</v>
      </c>
      <c r="S178">
        <v>687.27599422307605</v>
      </c>
      <c r="T178">
        <v>0.60745046437262895</v>
      </c>
      <c r="U178">
        <v>0.33557193427886201</v>
      </c>
      <c r="V178" s="1">
        <v>0</v>
      </c>
      <c r="W178">
        <v>0.111289291747855</v>
      </c>
      <c r="X178">
        <v>0.55313877397328204</v>
      </c>
      <c r="Y178" s="1">
        <v>0</v>
      </c>
      <c r="Z178">
        <v>0.159786311507228</v>
      </c>
      <c r="AA178">
        <v>2.99479313510335E-4</v>
      </c>
      <c r="AB178">
        <v>5.2551114884267901E-3</v>
      </c>
      <c r="AC178">
        <v>1.9623828859628898E-6</v>
      </c>
      <c r="AD178" s="1">
        <v>0</v>
      </c>
      <c r="AE178" s="1">
        <v>0</v>
      </c>
      <c r="AF178" s="3">
        <v>6.6109688415416998E-5</v>
      </c>
      <c r="AG178">
        <v>2.7716841279774398E-3</v>
      </c>
      <c r="AH178">
        <v>2.0872265753464601</v>
      </c>
      <c r="AI178">
        <v>5.4636007317580802E-2</v>
      </c>
      <c r="AJ178">
        <v>2117.6818192948499</v>
      </c>
      <c r="AK178" t="s">
        <v>99</v>
      </c>
      <c r="AL178" t="s">
        <v>100</v>
      </c>
      <c r="AM178" s="4">
        <v>6085899716.6099997</v>
      </c>
      <c r="AN178">
        <v>38653</v>
      </c>
      <c r="AO178" s="1">
        <f t="shared" si="59"/>
        <v>5.5545908019371251E-3</v>
      </c>
      <c r="AP178" s="5">
        <f t="shared" si="56"/>
        <v>6.4655996221772982</v>
      </c>
      <c r="AQ178">
        <f t="shared" si="58"/>
        <v>6.8972394706253992E-3</v>
      </c>
    </row>
    <row r="179" spans="1:43" x14ac:dyDescent="0.25">
      <c r="A179" t="s">
        <v>37</v>
      </c>
      <c r="B179">
        <v>14.140981050125699</v>
      </c>
      <c r="C179">
        <v>9.1054287942312698E-3</v>
      </c>
      <c r="D179">
        <v>10.395589150409901</v>
      </c>
      <c r="E179">
        <v>17.633736248576</v>
      </c>
      <c r="F179" s="1">
        <v>0</v>
      </c>
      <c r="G179" s="1">
        <v>0</v>
      </c>
      <c r="H179">
        <v>4.3562442722499002</v>
      </c>
      <c r="I179">
        <v>83.486007777678097</v>
      </c>
      <c r="J179">
        <v>36.491708424383901</v>
      </c>
      <c r="K179">
        <v>71.583698053325307</v>
      </c>
      <c r="L179">
        <v>110.30614052116699</v>
      </c>
      <c r="M179">
        <v>33.804065999063901</v>
      </c>
      <c r="N179">
        <v>93.374475694131405</v>
      </c>
      <c r="O179">
        <v>84.008760882323401</v>
      </c>
      <c r="P179">
        <v>148639.92359557099</v>
      </c>
      <c r="Q179">
        <v>181197.74689309299</v>
      </c>
      <c r="R179">
        <v>122.339655037021</v>
      </c>
      <c r="S179">
        <v>687.878216327014</v>
      </c>
      <c r="T179">
        <v>0.61816246185545198</v>
      </c>
      <c r="U179">
        <v>0.352737583387846</v>
      </c>
      <c r="V179" s="1">
        <v>0</v>
      </c>
      <c r="W179">
        <v>0.102820142564073</v>
      </c>
      <c r="X179">
        <v>0.54444227404807899</v>
      </c>
      <c r="Y179" s="1">
        <v>0</v>
      </c>
      <c r="Z179">
        <v>0.13645701068427801</v>
      </c>
      <c r="AA179">
        <v>3.0169520048317199E-4</v>
      </c>
      <c r="AB179">
        <v>5.4229942146412297E-3</v>
      </c>
      <c r="AC179">
        <v>1.48223924682169E-6</v>
      </c>
      <c r="AD179" s="1">
        <v>0</v>
      </c>
      <c r="AE179" s="1">
        <v>1.3999240978449899E-8</v>
      </c>
      <c r="AF179" s="3">
        <v>7.1051620112750301E-5</v>
      </c>
      <c r="AG179">
        <v>3.37931389693838E-3</v>
      </c>
      <c r="AH179">
        <v>1.9870280947208301</v>
      </c>
      <c r="AI179">
        <v>5.54443681355027E-2</v>
      </c>
      <c r="AJ179">
        <v>2813.1683266374598</v>
      </c>
      <c r="AK179" t="s">
        <v>101</v>
      </c>
      <c r="AL179" t="s">
        <v>102</v>
      </c>
      <c r="AM179" s="4">
        <v>3825991633.3499999</v>
      </c>
      <c r="AN179">
        <v>25740</v>
      </c>
      <c r="AO179" s="1">
        <f t="shared" si="59"/>
        <v>5.7247034143653799E-3</v>
      </c>
      <c r="AP179" s="5">
        <f t="shared" si="56"/>
        <v>6.6574221528441608</v>
      </c>
      <c r="AQ179">
        <f t="shared" si="58"/>
        <v>6.8291832204785555E-3</v>
      </c>
    </row>
    <row r="180" spans="1:43" x14ac:dyDescent="0.25">
      <c r="A180" t="s">
        <v>37</v>
      </c>
      <c r="B180">
        <v>14.8330494022805</v>
      </c>
      <c r="C180">
        <v>9.7583875991170098E-3</v>
      </c>
      <c r="D180">
        <v>11.101574309442</v>
      </c>
      <c r="E180">
        <v>34.364341806804902</v>
      </c>
      <c r="F180" s="1">
        <v>0</v>
      </c>
      <c r="G180" s="1">
        <v>0</v>
      </c>
      <c r="H180">
        <v>4.5528447405464298</v>
      </c>
      <c r="I180">
        <v>106.877262363577</v>
      </c>
      <c r="J180">
        <v>62.248696381087903</v>
      </c>
      <c r="K180">
        <v>90.442511357521695</v>
      </c>
      <c r="L180">
        <v>135.718046037851</v>
      </c>
      <c r="M180">
        <v>34.473189148188801</v>
      </c>
      <c r="N180">
        <v>91.998087840592703</v>
      </c>
      <c r="O180">
        <v>82.647851587714896</v>
      </c>
      <c r="P180">
        <v>137972.05287902101</v>
      </c>
      <c r="Q180">
        <v>172200.59816889401</v>
      </c>
      <c r="R180">
        <v>125.271583348812</v>
      </c>
      <c r="S180">
        <v>689.96480097474796</v>
      </c>
      <c r="T180">
        <v>0.57429825354858499</v>
      </c>
      <c r="U180">
        <v>0.36972013652541702</v>
      </c>
      <c r="V180" s="1">
        <v>0</v>
      </c>
      <c r="W180">
        <v>8.2941757000548497E-2</v>
      </c>
      <c r="X180">
        <v>0.54733810647403403</v>
      </c>
      <c r="Y180" s="1">
        <v>0</v>
      </c>
      <c r="Z180">
        <v>0.170074517701197</v>
      </c>
      <c r="AA180">
        <v>3.1125867294978798E-4</v>
      </c>
      <c r="AB180">
        <v>5.39492792640204E-3</v>
      </c>
      <c r="AC180">
        <v>1.3872133919432E-6</v>
      </c>
      <c r="AD180" s="1">
        <v>0</v>
      </c>
      <c r="AE180" s="1">
        <v>1.2496651781406299E-8</v>
      </c>
      <c r="AF180" s="3">
        <v>7.9973930117170094E-5</v>
      </c>
      <c r="AG180">
        <v>4.05082903255315E-3</v>
      </c>
      <c r="AH180">
        <v>1.9620161311592199</v>
      </c>
      <c r="AI180">
        <v>5.5845438754275098E-2</v>
      </c>
      <c r="AJ180">
        <v>3621.58397314991</v>
      </c>
      <c r="AK180" t="s">
        <v>103</v>
      </c>
      <c r="AL180" t="s">
        <v>104</v>
      </c>
      <c r="AM180" s="4">
        <v>1432425852.99</v>
      </c>
      <c r="AN180">
        <v>10382</v>
      </c>
      <c r="AO180" s="1">
        <f t="shared" si="59"/>
        <v>5.706199096003609E-3</v>
      </c>
      <c r="AP180" s="5">
        <f t="shared" si="56"/>
        <v>6.6365737910997318</v>
      </c>
      <c r="AQ180">
        <f t="shared" si="58"/>
        <v>7.5044563826476389E-3</v>
      </c>
    </row>
    <row r="181" spans="1:43" x14ac:dyDescent="0.25">
      <c r="A181" t="s">
        <v>37</v>
      </c>
      <c r="B181">
        <v>18.0709941973087</v>
      </c>
      <c r="C181">
        <v>9.5241748539657903E-3</v>
      </c>
      <c r="D181">
        <v>10.8489298932345</v>
      </c>
      <c r="E181">
        <v>47.143385832700801</v>
      </c>
      <c r="F181" s="1">
        <v>0</v>
      </c>
      <c r="G181" s="1">
        <v>0</v>
      </c>
      <c r="H181">
        <v>4.6868995214873799</v>
      </c>
      <c r="I181">
        <v>127.84649447728199</v>
      </c>
      <c r="J181">
        <v>87.513777582237694</v>
      </c>
      <c r="K181">
        <v>107.13064038887001</v>
      </c>
      <c r="L181">
        <v>159.26906960632201</v>
      </c>
      <c r="M181">
        <v>35.648639357712298</v>
      </c>
      <c r="N181">
        <v>89.721300305650004</v>
      </c>
      <c r="O181">
        <v>80.383369037434207</v>
      </c>
      <c r="P181">
        <v>126336.66149165999</v>
      </c>
      <c r="Q181">
        <v>158655.152569003</v>
      </c>
      <c r="R181">
        <v>128.14339698539899</v>
      </c>
      <c r="S181">
        <v>686.53699433362897</v>
      </c>
      <c r="T181">
        <v>0.535923142904139</v>
      </c>
      <c r="U181">
        <v>0.46148304425256398</v>
      </c>
      <c r="V181" s="1">
        <v>0</v>
      </c>
      <c r="W181">
        <v>8.98104572288565E-2</v>
      </c>
      <c r="X181">
        <v>0.44870649851857802</v>
      </c>
      <c r="Y181" s="1">
        <v>0</v>
      </c>
      <c r="Z181">
        <v>0.22041660802808</v>
      </c>
      <c r="AA181">
        <v>3.23788460111146E-4</v>
      </c>
      <c r="AB181">
        <v>5.4425581096768996E-3</v>
      </c>
      <c r="AC181">
        <v>1.09002606718541E-6</v>
      </c>
      <c r="AD181" s="1">
        <v>0</v>
      </c>
      <c r="AE181" s="1">
        <v>1.18831522086719E-7</v>
      </c>
      <c r="AF181" s="3">
        <v>8.9632739885452803E-5</v>
      </c>
      <c r="AG181">
        <v>3.7566698842846102E-3</v>
      </c>
      <c r="AH181">
        <v>1.8895768709732199</v>
      </c>
      <c r="AI181">
        <v>5.60060122689824E-2</v>
      </c>
      <c r="AJ181">
        <v>4373.0793304122299</v>
      </c>
      <c r="AK181" t="s">
        <v>105</v>
      </c>
      <c r="AL181" t="s">
        <v>106</v>
      </c>
      <c r="AM181" s="4">
        <v>537815167.97000003</v>
      </c>
      <c r="AN181">
        <v>4257</v>
      </c>
      <c r="AO181" s="1">
        <f t="shared" si="59"/>
        <v>5.766465401310132E-3</v>
      </c>
      <c r="AP181" s="5">
        <f t="shared" si="56"/>
        <v>6.704458676354208</v>
      </c>
      <c r="AQ181">
        <f t="shared" si="58"/>
        <v>1.0616597278173346E-2</v>
      </c>
    </row>
    <row r="182" spans="1:43" x14ac:dyDescent="0.25">
      <c r="A182" t="s">
        <v>37</v>
      </c>
      <c r="B182">
        <v>13.275421372635501</v>
      </c>
      <c r="C182">
        <v>8.9944902294083699E-3</v>
      </c>
      <c r="D182">
        <v>10.275131837365899</v>
      </c>
      <c r="E182">
        <v>68.759575811078605</v>
      </c>
      <c r="F182" s="1">
        <v>0</v>
      </c>
      <c r="G182" s="1">
        <v>0</v>
      </c>
      <c r="H182">
        <v>4.9118564214287703</v>
      </c>
      <c r="I182">
        <v>150.20245826338501</v>
      </c>
      <c r="J182">
        <v>118.241011243931</v>
      </c>
      <c r="K182">
        <v>123.67246009024601</v>
      </c>
      <c r="L182">
        <v>184.478054442683</v>
      </c>
      <c r="M182">
        <v>35.761174412450103</v>
      </c>
      <c r="N182">
        <v>87.413857277210894</v>
      </c>
      <c r="O182">
        <v>78.360561033660005</v>
      </c>
      <c r="P182">
        <v>115302.14320596401</v>
      </c>
      <c r="Q182">
        <v>157391.829984991</v>
      </c>
      <c r="R182">
        <v>127.284731174367</v>
      </c>
      <c r="S182">
        <v>696.02699060023895</v>
      </c>
      <c r="T182">
        <v>0.409676083415426</v>
      </c>
      <c r="U182">
        <v>0.55496517394784395</v>
      </c>
      <c r="V182" s="1">
        <v>0</v>
      </c>
      <c r="W182">
        <v>0.11026140613169801</v>
      </c>
      <c r="X182">
        <v>0.33477341992045601</v>
      </c>
      <c r="Y182" s="1">
        <v>0</v>
      </c>
      <c r="Z182">
        <v>0.29895892239560201</v>
      </c>
      <c r="AA182">
        <v>3.3939863110575699E-4</v>
      </c>
      <c r="AB182">
        <v>5.3709389158778697E-3</v>
      </c>
      <c r="AC182">
        <v>5.4418369042939503E-6</v>
      </c>
      <c r="AD182" s="1">
        <v>0</v>
      </c>
      <c r="AE182">
        <v>1.0670200784224001E-5</v>
      </c>
      <c r="AF182" s="3">
        <v>9.1817046268996506E-5</v>
      </c>
      <c r="AG182">
        <v>3.2680878310266501E-3</v>
      </c>
      <c r="AH182">
        <v>1.8348710235994501</v>
      </c>
      <c r="AI182">
        <v>5.44329741658095E-2</v>
      </c>
      <c r="AJ182">
        <v>5180.6127073487496</v>
      </c>
      <c r="AK182" t="s">
        <v>107</v>
      </c>
      <c r="AL182" t="s">
        <v>108</v>
      </c>
      <c r="AM182" s="4">
        <v>123719199.66</v>
      </c>
      <c r="AN182">
        <v>1073</v>
      </c>
      <c r="AO182" s="1">
        <f t="shared" si="59"/>
        <v>5.7210077477678504E-3</v>
      </c>
      <c r="AP182" s="5">
        <f t="shared" si="56"/>
        <v>6.6532586769879725</v>
      </c>
      <c r="AQ182">
        <f t="shared" si="58"/>
        <v>5.9970862234435202E-3</v>
      </c>
    </row>
    <row r="183" spans="1:43" x14ac:dyDescent="0.25">
      <c r="AN183">
        <f>SUM(AN168:AN182)</f>
        <v>600251</v>
      </c>
      <c r="AO183" s="1"/>
      <c r="AP183" s="5"/>
    </row>
    <row r="184" spans="1:43" x14ac:dyDescent="0.25">
      <c r="AO184" t="s">
        <v>226</v>
      </c>
    </row>
    <row r="185" spans="1:43" x14ac:dyDescent="0.25">
      <c r="A185" t="s">
        <v>0</v>
      </c>
      <c r="B185" t="s">
        <v>1</v>
      </c>
      <c r="C185" t="s">
        <v>2</v>
      </c>
      <c r="D185" t="s">
        <v>3</v>
      </c>
      <c r="E185" t="s">
        <v>5</v>
      </c>
      <c r="F185" t="s">
        <v>6</v>
      </c>
      <c r="G185" t="s">
        <v>208</v>
      </c>
      <c r="H185" t="s">
        <v>7</v>
      </c>
      <c r="I185" t="s">
        <v>8</v>
      </c>
      <c r="J185" t="s">
        <v>134</v>
      </c>
      <c r="K185" t="s">
        <v>143</v>
      </c>
      <c r="L185" t="s">
        <v>9</v>
      </c>
      <c r="M185" t="s">
        <v>10</v>
      </c>
      <c r="N185" t="s">
        <v>11</v>
      </c>
      <c r="O185" t="s">
        <v>13</v>
      </c>
      <c r="P185" t="s">
        <v>14</v>
      </c>
      <c r="Q185" t="s">
        <v>15</v>
      </c>
      <c r="R185" t="s">
        <v>16</v>
      </c>
      <c r="S185" t="s">
        <v>17</v>
      </c>
      <c r="T185" t="s">
        <v>18</v>
      </c>
      <c r="U185" t="s">
        <v>20</v>
      </c>
      <c r="V185" t="s">
        <v>21</v>
      </c>
      <c r="W185" t="s">
        <v>22</v>
      </c>
      <c r="X185" t="s">
        <v>23</v>
      </c>
      <c r="Y185" t="s">
        <v>24</v>
      </c>
      <c r="Z185" t="s">
        <v>25</v>
      </c>
      <c r="AA185" t="s">
        <v>26</v>
      </c>
      <c r="AB185" t="s">
        <v>27</v>
      </c>
      <c r="AC185" t="s">
        <v>120</v>
      </c>
      <c r="AD185" t="s">
        <v>28</v>
      </c>
      <c r="AE185" t="s">
        <v>29</v>
      </c>
      <c r="AF185" s="3" t="s">
        <v>233</v>
      </c>
      <c r="AG185" t="s">
        <v>30</v>
      </c>
      <c r="AH185" t="s">
        <v>31</v>
      </c>
      <c r="AI185" t="s">
        <v>32</v>
      </c>
      <c r="AJ185" t="s">
        <v>33</v>
      </c>
      <c r="AK185" t="s">
        <v>34</v>
      </c>
      <c r="AL185" t="s">
        <v>74</v>
      </c>
      <c r="AM185" s="4" t="s">
        <v>35</v>
      </c>
      <c r="AN185" t="s">
        <v>36</v>
      </c>
      <c r="AO185" s="15">
        <v>1</v>
      </c>
    </row>
    <row r="186" spans="1:43" x14ac:dyDescent="0.25">
      <c r="A186" t="s">
        <v>37</v>
      </c>
      <c r="B186">
        <v>4.9824875407943301</v>
      </c>
      <c r="C186">
        <v>3.95632180888614E-3</v>
      </c>
      <c r="D186">
        <v>4.6456301143346597</v>
      </c>
      <c r="E186">
        <v>-59.223241524659201</v>
      </c>
      <c r="F186" s="1">
        <v>0</v>
      </c>
      <c r="G186" s="1">
        <v>0</v>
      </c>
      <c r="H186">
        <v>3.0807064470186099</v>
      </c>
      <c r="I186">
        <v>-176.95641623143601</v>
      </c>
      <c r="J186">
        <v>-192.68440378078901</v>
      </c>
      <c r="K186">
        <v>-180.401515709536</v>
      </c>
      <c r="L186">
        <v>-158.28286281679101</v>
      </c>
      <c r="M186">
        <v>27.286254899362199</v>
      </c>
      <c r="N186">
        <v>93.101069607949697</v>
      </c>
      <c r="O186">
        <v>81.161320503579006</v>
      </c>
      <c r="P186">
        <v>213708.717987346</v>
      </c>
      <c r="Q186">
        <v>256982.92141566199</v>
      </c>
      <c r="R186">
        <v>83.105356852291095</v>
      </c>
      <c r="S186">
        <v>656.69864624605202</v>
      </c>
      <c r="T186">
        <v>0.46399686823208902</v>
      </c>
      <c r="U186">
        <v>0.32175068556814301</v>
      </c>
      <c r="V186" s="1">
        <v>0</v>
      </c>
      <c r="W186">
        <v>0.149302100831356</v>
      </c>
      <c r="X186">
        <v>0.52894721360049901</v>
      </c>
      <c r="Y186" s="1">
        <v>0</v>
      </c>
      <c r="Z186">
        <v>0.367187162771549</v>
      </c>
      <c r="AA186">
        <v>2.9216270136163202E-4</v>
      </c>
      <c r="AB186">
        <v>3.9054823564575701E-3</v>
      </c>
      <c r="AC186" s="1">
        <v>4.72334375619929E-7</v>
      </c>
      <c r="AD186" s="1">
        <v>0</v>
      </c>
      <c r="AE186" s="1">
        <v>0</v>
      </c>
      <c r="AF186" s="3">
        <v>3.5653830597034598E-5</v>
      </c>
      <c r="AG186" s="1">
        <v>0</v>
      </c>
      <c r="AH186">
        <v>3.9971964808372999</v>
      </c>
      <c r="AI186">
        <v>9.2390651994204598E-2</v>
      </c>
      <c r="AJ186">
        <v>0.77071311216903604</v>
      </c>
      <c r="AK186" t="s">
        <v>79</v>
      </c>
      <c r="AL186" t="s">
        <v>80</v>
      </c>
      <c r="AM186" s="4">
        <v>540469347.78999996</v>
      </c>
      <c r="AN186">
        <v>2529</v>
      </c>
      <c r="AO186" s="1">
        <f>AE186+AA186+AB186*$AO$185</f>
        <v>4.1976450578192024E-3</v>
      </c>
      <c r="AP186" s="5">
        <f>100*(1-(1-AO186)^12)</f>
        <v>4.922492520929989</v>
      </c>
      <c r="AQ186" s="3">
        <f>(1-(1-B186/100)^(1/12))- AO186</f>
        <v>5.2378728651455639E-5</v>
      </c>
    </row>
    <row r="187" spans="1:43" x14ac:dyDescent="0.25">
      <c r="A187" t="s">
        <v>37</v>
      </c>
      <c r="B187">
        <v>5.1694540385643197</v>
      </c>
      <c r="C187">
        <v>3.9587274080826297E-3</v>
      </c>
      <c r="D187">
        <v>4.6483936238509704</v>
      </c>
      <c r="E187">
        <v>-41.241796820183502</v>
      </c>
      <c r="F187" s="1">
        <v>0</v>
      </c>
      <c r="G187" s="1">
        <v>0</v>
      </c>
      <c r="H187">
        <v>3.2738000019598501</v>
      </c>
      <c r="I187">
        <v>-156.869185126069</v>
      </c>
      <c r="J187">
        <v>-177.27604985322699</v>
      </c>
      <c r="K187">
        <v>-160.85913822225899</v>
      </c>
      <c r="L187">
        <v>-137.68785650575899</v>
      </c>
      <c r="M187">
        <v>27.732633995292201</v>
      </c>
      <c r="N187">
        <v>94.585350914599104</v>
      </c>
      <c r="O187">
        <v>82.497279730820495</v>
      </c>
      <c r="P187">
        <v>208042.877144734</v>
      </c>
      <c r="Q187">
        <v>252606.09954778801</v>
      </c>
      <c r="R187">
        <v>84.044918466483097</v>
      </c>
      <c r="S187">
        <v>666.87352414685802</v>
      </c>
      <c r="T187">
        <v>0.52178987504724395</v>
      </c>
      <c r="U187">
        <v>0.31644564339778303</v>
      </c>
      <c r="V187" s="1">
        <v>0</v>
      </c>
      <c r="W187">
        <v>0.190506005569166</v>
      </c>
      <c r="X187">
        <v>0.49304835103305</v>
      </c>
      <c r="Y187" s="1">
        <v>0</v>
      </c>
      <c r="Z187">
        <v>0.27401450331909</v>
      </c>
      <c r="AA187">
        <v>2.9149140833279E-4</v>
      </c>
      <c r="AB187">
        <v>4.01472017280473E-3</v>
      </c>
      <c r="AC187" s="1">
        <v>8.3079441517145304E-7</v>
      </c>
      <c r="AD187" s="1">
        <v>0</v>
      </c>
      <c r="AE187" s="1">
        <v>9.9002564734960496E-10</v>
      </c>
      <c r="AF187" s="3">
        <v>9.6242065899894799E-5</v>
      </c>
      <c r="AG187" s="1">
        <v>0</v>
      </c>
      <c r="AH187">
        <v>3.9349555236704798</v>
      </c>
      <c r="AI187">
        <v>9.2564170913969401E-2</v>
      </c>
      <c r="AJ187">
        <v>2.39253111971261</v>
      </c>
      <c r="AK187" t="s">
        <v>81</v>
      </c>
      <c r="AL187" t="s">
        <v>82</v>
      </c>
      <c r="AM187" s="4">
        <v>6175128679.4099998</v>
      </c>
      <c r="AN187">
        <v>29682</v>
      </c>
      <c r="AO187" s="1">
        <f t="shared" ref="AO187:AO202" si="60">AE187+AA187+AB187*$AO$185</f>
        <v>4.3062125711631673E-3</v>
      </c>
      <c r="AP187" s="5">
        <f t="shared" ref="AP187:AP202" si="61">100*(1-(1-AO187)^12)</f>
        <v>5.0468080471400167</v>
      </c>
      <c r="AQ187" s="3">
        <f t="shared" ref="AQ187:AQ202" si="62">(1-(1-B187/100)^(1/12))- AO187</f>
        <v>1.0723722856785002E-4</v>
      </c>
    </row>
    <row r="188" spans="1:43" x14ac:dyDescent="0.25">
      <c r="A188" t="s">
        <v>37</v>
      </c>
      <c r="B188">
        <v>5.6078579613537798</v>
      </c>
      <c r="C188">
        <v>4.5066202929179497E-3</v>
      </c>
      <c r="D188">
        <v>5.2758941565279098</v>
      </c>
      <c r="E188">
        <v>-36.552880651727101</v>
      </c>
      <c r="F188" s="1">
        <v>0</v>
      </c>
      <c r="G188" s="1">
        <v>0</v>
      </c>
      <c r="H188">
        <v>3.3843050848057201</v>
      </c>
      <c r="I188">
        <v>-132.07235533345099</v>
      </c>
      <c r="J188">
        <v>-151.63457469998201</v>
      </c>
      <c r="K188">
        <v>-139.344665903513</v>
      </c>
      <c r="L188">
        <v>-112.106076425862</v>
      </c>
      <c r="M188">
        <v>28.543792136107601</v>
      </c>
      <c r="N188">
        <v>94.450725097645901</v>
      </c>
      <c r="O188">
        <v>82.135484012487893</v>
      </c>
      <c r="P188">
        <v>199859.60494691299</v>
      </c>
      <c r="Q188">
        <v>244755.223138298</v>
      </c>
      <c r="R188">
        <v>84.105096066653601</v>
      </c>
      <c r="S188">
        <v>669.50296560352297</v>
      </c>
      <c r="T188">
        <v>0.53566477498292997</v>
      </c>
      <c r="U188">
        <v>0.31971417069575397</v>
      </c>
      <c r="V188" s="1">
        <v>0</v>
      </c>
      <c r="W188">
        <v>0.17531216976234401</v>
      </c>
      <c r="X188">
        <v>0.50497365954189999</v>
      </c>
      <c r="Y188" s="1">
        <v>0</v>
      </c>
      <c r="Z188">
        <v>0.25317580558840602</v>
      </c>
      <c r="AA188">
        <v>2.9230035779958499E-4</v>
      </c>
      <c r="AB188">
        <v>4.6261185100920496E-3</v>
      </c>
      <c r="AC188">
        <v>6.5331732261720703E-5</v>
      </c>
      <c r="AD188" s="1">
        <v>0</v>
      </c>
      <c r="AE188" s="1">
        <v>1.26162372154823E-8</v>
      </c>
      <c r="AF188" s="3">
        <v>1.67034430725158E-4</v>
      </c>
      <c r="AG188" s="1">
        <v>0</v>
      </c>
      <c r="AH188">
        <v>3.9376132525356602</v>
      </c>
      <c r="AI188">
        <v>9.5087682396263404E-2</v>
      </c>
      <c r="AJ188">
        <v>11.1666484789884</v>
      </c>
      <c r="AK188" t="s">
        <v>83</v>
      </c>
      <c r="AL188" t="s">
        <v>84</v>
      </c>
      <c r="AM188" s="4">
        <v>18278160170.419998</v>
      </c>
      <c r="AN188">
        <v>91455</v>
      </c>
      <c r="AO188" s="1">
        <f t="shared" si="60"/>
        <v>4.9184314841288499E-3</v>
      </c>
      <c r="AP188" s="5">
        <f t="shared" si="61"/>
        <v>5.7450462451618893</v>
      </c>
      <c r="AQ188" s="3">
        <f t="shared" si="62"/>
        <v>-1.2061483500902612E-4</v>
      </c>
    </row>
    <row r="189" spans="1:43" x14ac:dyDescent="0.25">
      <c r="A189" t="s">
        <v>37</v>
      </c>
      <c r="B189">
        <v>5.9205211348065703</v>
      </c>
      <c r="C189">
        <v>5.2433489154043496E-3</v>
      </c>
      <c r="D189">
        <v>6.1137011090488</v>
      </c>
      <c r="E189">
        <v>-26.002867875740002</v>
      </c>
      <c r="F189" s="1">
        <v>0</v>
      </c>
      <c r="G189" s="1">
        <v>0</v>
      </c>
      <c r="H189">
        <v>3.5490615669181902</v>
      </c>
      <c r="I189">
        <v>-108.00585801902599</v>
      </c>
      <c r="J189">
        <v>-125.42537149029999</v>
      </c>
      <c r="K189">
        <v>-120.24625341241099</v>
      </c>
      <c r="L189">
        <v>-87.392688383782897</v>
      </c>
      <c r="M189">
        <v>30.0700782680182</v>
      </c>
      <c r="N189">
        <v>94.284843097892903</v>
      </c>
      <c r="O189">
        <v>81.603371543661297</v>
      </c>
      <c r="P189">
        <v>193596.51639741001</v>
      </c>
      <c r="Q189">
        <v>238008.57771468</v>
      </c>
      <c r="R189">
        <v>84.145177698896802</v>
      </c>
      <c r="S189">
        <v>676.28966858081401</v>
      </c>
      <c r="T189">
        <v>0.54563062235097404</v>
      </c>
      <c r="U189">
        <v>0.32885469022962999</v>
      </c>
      <c r="V189" s="1">
        <v>0</v>
      </c>
      <c r="W189">
        <v>0.16681093044801801</v>
      </c>
      <c r="X189">
        <v>0.50433437932235103</v>
      </c>
      <c r="Y189" s="1">
        <v>0</v>
      </c>
      <c r="Z189">
        <v>0.23783644758333999</v>
      </c>
      <c r="AA189">
        <v>2.9459105065292399E-4</v>
      </c>
      <c r="AB189">
        <v>5.0405869483306602E-3</v>
      </c>
      <c r="AC189">
        <v>1.9305717067199E-4</v>
      </c>
      <c r="AD189" s="1">
        <v>0</v>
      </c>
      <c r="AE189" s="1">
        <v>2.14029838048781E-8</v>
      </c>
      <c r="AF189" s="3">
        <v>2.4315862406254699E-4</v>
      </c>
      <c r="AG189" s="1">
        <v>4.2432538870686799E-7</v>
      </c>
      <c r="AH189">
        <v>3.8782559952289999</v>
      </c>
      <c r="AI189">
        <v>9.8462862292865605E-2</v>
      </c>
      <c r="AJ189">
        <v>59.271084500093899</v>
      </c>
      <c r="AK189" t="s">
        <v>85</v>
      </c>
      <c r="AL189" t="s">
        <v>86</v>
      </c>
      <c r="AM189" s="4">
        <v>35856785188.029999</v>
      </c>
      <c r="AN189">
        <v>185214</v>
      </c>
      <c r="AO189" s="1">
        <f t="shared" si="60"/>
        <v>5.3351994019673887E-3</v>
      </c>
      <c r="AP189" s="5">
        <f t="shared" si="61"/>
        <v>6.2176757751294716</v>
      </c>
      <c r="AQ189" s="3">
        <f t="shared" si="62"/>
        <v>-2.622570301448468E-4</v>
      </c>
    </row>
    <row r="190" spans="1:43" x14ac:dyDescent="0.25">
      <c r="A190" t="s">
        <v>37</v>
      </c>
      <c r="B190">
        <v>7.2920213282124999</v>
      </c>
      <c r="C190">
        <v>6.1745405454083297E-3</v>
      </c>
      <c r="D190">
        <v>7.1629316243295902</v>
      </c>
      <c r="E190">
        <v>-17.4168069405588</v>
      </c>
      <c r="F190" s="1">
        <v>0</v>
      </c>
      <c r="G190" s="1">
        <v>0</v>
      </c>
      <c r="H190">
        <v>3.6993250916797198</v>
      </c>
      <c r="I190">
        <v>-83.106355290203695</v>
      </c>
      <c r="J190">
        <v>-100.64073932580099</v>
      </c>
      <c r="K190">
        <v>-97.169684209840497</v>
      </c>
      <c r="L190">
        <v>-61.946207659993703</v>
      </c>
      <c r="M190">
        <v>30.915386399613801</v>
      </c>
      <c r="N190">
        <v>94.047092332329996</v>
      </c>
      <c r="O190">
        <v>81.078311337706793</v>
      </c>
      <c r="P190">
        <v>188585.00004297699</v>
      </c>
      <c r="Q190">
        <v>231833.11478472099</v>
      </c>
      <c r="R190">
        <v>84.141578340780001</v>
      </c>
      <c r="S190">
        <v>677.36795267610796</v>
      </c>
      <c r="T190">
        <v>0.53131840775565198</v>
      </c>
      <c r="U190">
        <v>0.34993843577386802</v>
      </c>
      <c r="V190" s="1">
        <v>0</v>
      </c>
      <c r="W190">
        <v>0.15483742650791399</v>
      </c>
      <c r="X190">
        <v>0.495224137718216</v>
      </c>
      <c r="Y190" s="1">
        <v>0</v>
      </c>
      <c r="Z190">
        <v>0.25862573016405999</v>
      </c>
      <c r="AA190">
        <v>2.9672011416819897E-4</v>
      </c>
      <c r="AB190">
        <v>5.62686696091732E-3</v>
      </c>
      <c r="AC190">
        <v>3.03941256235603E-4</v>
      </c>
      <c r="AD190" s="1">
        <v>0</v>
      </c>
      <c r="AE190" s="1">
        <v>4.5617960069437298E-8</v>
      </c>
      <c r="AF190" s="3">
        <v>3.2873911535115201E-4</v>
      </c>
      <c r="AG190">
        <v>2.6955875685777699E-6</v>
      </c>
      <c r="AH190">
        <v>3.9095521549482499</v>
      </c>
      <c r="AI190">
        <v>0.10218782155014</v>
      </c>
      <c r="AJ190">
        <v>152.24445691080101</v>
      </c>
      <c r="AK190" t="s">
        <v>87</v>
      </c>
      <c r="AL190" t="s">
        <v>88</v>
      </c>
      <c r="AM190" s="4">
        <v>59500830533.559998</v>
      </c>
      <c r="AN190">
        <v>315512</v>
      </c>
      <c r="AO190" s="1">
        <f t="shared" si="60"/>
        <v>5.9236326930455887E-3</v>
      </c>
      <c r="AP190" s="5">
        <f t="shared" si="61"/>
        <v>6.8812815082601393</v>
      </c>
      <c r="AQ190" s="3">
        <f t="shared" si="62"/>
        <v>3.6614062124777896E-4</v>
      </c>
    </row>
    <row r="191" spans="1:43" x14ac:dyDescent="0.25">
      <c r="A191" t="s">
        <v>37</v>
      </c>
      <c r="B191">
        <v>7.9504647387844498</v>
      </c>
      <c r="C191">
        <v>6.5878322846317401E-3</v>
      </c>
      <c r="D191">
        <v>7.6251595515355302</v>
      </c>
      <c r="E191">
        <v>-14.9550955961551</v>
      </c>
      <c r="F191" s="1">
        <v>0</v>
      </c>
      <c r="G191" s="1">
        <v>0</v>
      </c>
      <c r="H191">
        <v>3.7681732844914402</v>
      </c>
      <c r="I191">
        <v>-59.193664000709603</v>
      </c>
      <c r="J191">
        <v>-75.135491641615005</v>
      </c>
      <c r="K191">
        <v>-77.779302221194698</v>
      </c>
      <c r="L191">
        <v>-37.652325785266299</v>
      </c>
      <c r="M191">
        <v>31.183151613322298</v>
      </c>
      <c r="N191">
        <v>93.647744716384906</v>
      </c>
      <c r="O191">
        <v>80.563937458627393</v>
      </c>
      <c r="P191">
        <v>185230.48930659701</v>
      </c>
      <c r="Q191">
        <v>228985.19698860799</v>
      </c>
      <c r="R191">
        <v>84.377997119599399</v>
      </c>
      <c r="S191">
        <v>685.43987240359399</v>
      </c>
      <c r="T191">
        <v>0.50793531954016002</v>
      </c>
      <c r="U191">
        <v>0.35287441571463501</v>
      </c>
      <c r="V191" s="1">
        <v>0</v>
      </c>
      <c r="W191">
        <v>0.14355327428626699</v>
      </c>
      <c r="X191">
        <v>0.50357230999909597</v>
      </c>
      <c r="Y191" s="1">
        <v>0</v>
      </c>
      <c r="Z191">
        <v>0.28188293795158598</v>
      </c>
      <c r="AA191">
        <v>2.9775527181593101E-4</v>
      </c>
      <c r="AB191">
        <v>5.8758994170175797E-3</v>
      </c>
      <c r="AC191">
        <v>4.1882506910607102E-4</v>
      </c>
      <c r="AD191" s="1">
        <v>0</v>
      </c>
      <c r="AE191" s="1">
        <v>8.4838942764145503E-8</v>
      </c>
      <c r="AF191" s="3">
        <v>4.1354691807701799E-4</v>
      </c>
      <c r="AG191">
        <v>2.45258113969845E-5</v>
      </c>
      <c r="AH191">
        <v>3.95358190235094</v>
      </c>
      <c r="AI191">
        <v>0.104291298142098</v>
      </c>
      <c r="AJ191">
        <v>283.31308224498298</v>
      </c>
      <c r="AK191" t="s">
        <v>89</v>
      </c>
      <c r="AL191" t="s">
        <v>90</v>
      </c>
      <c r="AM191" s="4">
        <v>66727061006.830002</v>
      </c>
      <c r="AN191">
        <v>360238</v>
      </c>
      <c r="AO191" s="1">
        <f t="shared" si="60"/>
        <v>6.1737395277762751E-3</v>
      </c>
      <c r="AP191" s="5">
        <f t="shared" si="61"/>
        <v>7.1620337066001349</v>
      </c>
      <c r="AQ191" s="3">
        <f t="shared" si="62"/>
        <v>7.060958861441792E-4</v>
      </c>
    </row>
    <row r="192" spans="1:43" x14ac:dyDescent="0.25">
      <c r="A192" t="s">
        <v>37</v>
      </c>
      <c r="B192">
        <v>8.4531792010669999</v>
      </c>
      <c r="C192">
        <v>6.90454560919575E-3</v>
      </c>
      <c r="D192">
        <v>7.9779448061109299</v>
      </c>
      <c r="E192">
        <v>-12.607182118880299</v>
      </c>
      <c r="F192" s="1">
        <v>0</v>
      </c>
      <c r="G192" s="1">
        <v>0</v>
      </c>
      <c r="H192">
        <v>3.8180614718787602</v>
      </c>
      <c r="I192">
        <v>-34.404906971898903</v>
      </c>
      <c r="J192">
        <v>-51.9679764789648</v>
      </c>
      <c r="K192">
        <v>-54.674359240734098</v>
      </c>
      <c r="L192">
        <v>-12.519579936835299</v>
      </c>
      <c r="M192">
        <v>30.583348111310201</v>
      </c>
      <c r="N192">
        <v>93.449237915835596</v>
      </c>
      <c r="O192">
        <v>80.512421227170805</v>
      </c>
      <c r="P192">
        <v>182308.91674351899</v>
      </c>
      <c r="Q192">
        <v>225970.11084672899</v>
      </c>
      <c r="R192">
        <v>85.021678593741399</v>
      </c>
      <c r="S192">
        <v>690.44218998150404</v>
      </c>
      <c r="T192">
        <v>0.496616836753492</v>
      </c>
      <c r="U192">
        <v>0.33364544729919199</v>
      </c>
      <c r="V192" s="1">
        <v>0</v>
      </c>
      <c r="W192">
        <v>0.140281102602375</v>
      </c>
      <c r="X192">
        <v>0.52607345009843198</v>
      </c>
      <c r="Y192" s="1">
        <v>0</v>
      </c>
      <c r="Z192">
        <v>0.298271487079659</v>
      </c>
      <c r="AA192">
        <v>2.9780009547881699E-4</v>
      </c>
      <c r="AB192">
        <v>5.8308610573895997E-3</v>
      </c>
      <c r="AC192">
        <v>5.2394644003313001E-4</v>
      </c>
      <c r="AD192" s="1">
        <v>0</v>
      </c>
      <c r="AE192" s="1">
        <v>7.6994493482670604E-8</v>
      </c>
      <c r="AF192" s="3">
        <v>4.84945706431416E-4</v>
      </c>
      <c r="AG192">
        <v>2.5188394213929198E-4</v>
      </c>
      <c r="AH192">
        <v>4.01737456815329</v>
      </c>
      <c r="AI192">
        <v>0.104055966064395</v>
      </c>
      <c r="AJ192">
        <v>428.28312907426499</v>
      </c>
      <c r="AK192" t="s">
        <v>91</v>
      </c>
      <c r="AL192" t="s">
        <v>92</v>
      </c>
      <c r="AM192" s="4">
        <v>75008816087.119995</v>
      </c>
      <c r="AN192">
        <v>411438</v>
      </c>
      <c r="AO192" s="1">
        <f t="shared" si="60"/>
        <v>6.1287381473618995E-3</v>
      </c>
      <c r="AP192" s="5">
        <f t="shared" si="61"/>
        <v>7.1115756646117916</v>
      </c>
      <c r="AQ192" s="3">
        <f t="shared" si="62"/>
        <v>1.2042137525502218E-3</v>
      </c>
    </row>
    <row r="193" spans="1:44" x14ac:dyDescent="0.25">
      <c r="A193" t="s">
        <v>37</v>
      </c>
      <c r="B193">
        <v>9.1122768840016999</v>
      </c>
      <c r="C193">
        <v>8.0552200351025598E-3</v>
      </c>
      <c r="D193">
        <v>9.2493057972443307</v>
      </c>
      <c r="E193">
        <v>-9.0200446910727194</v>
      </c>
      <c r="F193" s="1">
        <v>0</v>
      </c>
      <c r="G193" s="1">
        <v>0</v>
      </c>
      <c r="H193">
        <v>3.8683000730788502</v>
      </c>
      <c r="I193">
        <v>-10.215260243212599</v>
      </c>
      <c r="J193">
        <v>-32.842051070162398</v>
      </c>
      <c r="K193">
        <v>-26.894480526549401</v>
      </c>
      <c r="L193">
        <v>11.906466236428599</v>
      </c>
      <c r="M193">
        <v>29.241373207444902</v>
      </c>
      <c r="N193">
        <v>93.489045618630499</v>
      </c>
      <c r="O193">
        <v>80.964673045411899</v>
      </c>
      <c r="P193">
        <v>180289.651277592</v>
      </c>
      <c r="Q193">
        <v>225165.861882864</v>
      </c>
      <c r="R193">
        <v>85.852294082913602</v>
      </c>
      <c r="S193">
        <v>688.01263771092999</v>
      </c>
      <c r="T193">
        <v>0.47773765269415802</v>
      </c>
      <c r="U193">
        <v>0.336832442845798</v>
      </c>
      <c r="V193" s="1">
        <v>0</v>
      </c>
      <c r="W193">
        <v>0.135639201869068</v>
      </c>
      <c r="X193">
        <v>0.52752835528513298</v>
      </c>
      <c r="Y193" s="1">
        <v>0</v>
      </c>
      <c r="Z193">
        <v>0.33010491720512303</v>
      </c>
      <c r="AA193">
        <v>2.9565352616857599E-4</v>
      </c>
      <c r="AB193">
        <v>5.5765361035010402E-3</v>
      </c>
      <c r="AC193">
        <v>7.1408965128018397E-4</v>
      </c>
      <c r="AD193" s="1">
        <v>0</v>
      </c>
      <c r="AE193" s="1">
        <v>9.2254085052884996E-8</v>
      </c>
      <c r="AF193" s="3">
        <v>5.3168907495492498E-4</v>
      </c>
      <c r="AG193">
        <v>1.4688862841642199E-3</v>
      </c>
      <c r="AH193">
        <v>4.0917671883709401</v>
      </c>
      <c r="AI193">
        <v>0.101598106805637</v>
      </c>
      <c r="AJ193">
        <v>503.38242338196</v>
      </c>
      <c r="AK193" t="s">
        <v>93</v>
      </c>
      <c r="AL193" t="s">
        <v>94</v>
      </c>
      <c r="AM193" s="4">
        <v>91181130554.339996</v>
      </c>
      <c r="AN193">
        <v>505748</v>
      </c>
      <c r="AO193" s="1">
        <f t="shared" si="60"/>
        <v>5.8722818837546693E-3</v>
      </c>
      <c r="AP193" s="5">
        <f t="shared" si="61"/>
        <v>6.8235425196776394</v>
      </c>
      <c r="AQ193" s="3">
        <f t="shared" si="62"/>
        <v>2.0582089516516426E-3</v>
      </c>
    </row>
    <row r="194" spans="1:44" x14ac:dyDescent="0.25">
      <c r="A194" t="s">
        <v>37</v>
      </c>
      <c r="B194">
        <v>10.263526449095499</v>
      </c>
      <c r="C194">
        <v>9.5703990085369596E-3</v>
      </c>
      <c r="D194">
        <v>10.8988437849705</v>
      </c>
      <c r="E194">
        <v>-3.99644333663672</v>
      </c>
      <c r="F194" s="1">
        <v>0</v>
      </c>
      <c r="G194" s="1">
        <v>0</v>
      </c>
      <c r="H194">
        <v>3.95314858086495</v>
      </c>
      <c r="I194">
        <v>13.3400735868887</v>
      </c>
      <c r="J194">
        <v>-7.3684056528907096</v>
      </c>
      <c r="K194">
        <v>-6.5270616604516203</v>
      </c>
      <c r="L194">
        <v>36.865633941790399</v>
      </c>
      <c r="M194">
        <v>29.192108258630402</v>
      </c>
      <c r="N194">
        <v>93.082078676756495</v>
      </c>
      <c r="O194">
        <v>80.684232447733393</v>
      </c>
      <c r="P194">
        <v>169544.32534550701</v>
      </c>
      <c r="Q194">
        <v>213990.92422982701</v>
      </c>
      <c r="R194">
        <v>91.449786687962003</v>
      </c>
      <c r="S194">
        <v>694.34851096314299</v>
      </c>
      <c r="T194">
        <v>0.47896874166301601</v>
      </c>
      <c r="U194">
        <v>0.34123250797531601</v>
      </c>
      <c r="V194" s="1">
        <v>0</v>
      </c>
      <c r="W194">
        <v>0.117982115447178</v>
      </c>
      <c r="X194">
        <v>0.54078537657750403</v>
      </c>
      <c r="Y194" s="1">
        <v>0</v>
      </c>
      <c r="Z194">
        <v>0.32438501977768702</v>
      </c>
      <c r="AA194">
        <v>2.9600499451269598E-4</v>
      </c>
      <c r="AB194">
        <v>5.4353620644062798E-3</v>
      </c>
      <c r="AC194">
        <v>7.7019296873631399E-4</v>
      </c>
      <c r="AD194" s="1">
        <v>0</v>
      </c>
      <c r="AE194" s="1">
        <v>1.2688454660999399E-7</v>
      </c>
      <c r="AF194" s="3">
        <v>6.0035874520884597E-4</v>
      </c>
      <c r="AG194">
        <v>3.0687613787677599E-3</v>
      </c>
      <c r="AH194">
        <v>4.0825716387243096</v>
      </c>
      <c r="AI194">
        <v>0.101170458678006</v>
      </c>
      <c r="AJ194">
        <v>796.24003687389302</v>
      </c>
      <c r="AK194" t="s">
        <v>95</v>
      </c>
      <c r="AL194" t="s">
        <v>96</v>
      </c>
      <c r="AM194" s="4">
        <v>66515968808.199997</v>
      </c>
      <c r="AN194">
        <v>392322</v>
      </c>
      <c r="AO194" s="1">
        <f t="shared" si="60"/>
        <v>5.7314939434655859E-3</v>
      </c>
      <c r="AP194" s="5">
        <f t="shared" si="61"/>
        <v>6.6650718050253355</v>
      </c>
      <c r="AQ194" s="3">
        <f t="shared" si="62"/>
        <v>3.2523151873430651E-3</v>
      </c>
      <c r="AR194">
        <f>SUMPRODUCT(AQ194:AQ202,AM194:AM202)/SUM(AM194:AM202)</f>
        <v>5.3687204490106989E-3</v>
      </c>
    </row>
    <row r="195" spans="1:44" x14ac:dyDescent="0.25">
      <c r="A195" t="s">
        <v>37</v>
      </c>
      <c r="B195">
        <v>12.4109195022051</v>
      </c>
      <c r="C195">
        <v>1.027327730253E-2</v>
      </c>
      <c r="D195">
        <v>11.654678223898699</v>
      </c>
      <c r="E195">
        <v>-2.4197336996225101</v>
      </c>
      <c r="F195" s="1">
        <v>0</v>
      </c>
      <c r="G195" s="1">
        <v>0</v>
      </c>
      <c r="H195">
        <v>4.0289751320493501</v>
      </c>
      <c r="I195">
        <v>35.949773610877202</v>
      </c>
      <c r="J195">
        <v>13.669974927677099</v>
      </c>
      <c r="K195">
        <v>16.345212392641901</v>
      </c>
      <c r="L195">
        <v>61.258968557491002</v>
      </c>
      <c r="M195">
        <v>30.2545444153175</v>
      </c>
      <c r="N195">
        <v>93.040473483359406</v>
      </c>
      <c r="O195">
        <v>80.444026454915104</v>
      </c>
      <c r="P195">
        <v>157571.35751798301</v>
      </c>
      <c r="Q195">
        <v>196890.964757865</v>
      </c>
      <c r="R195">
        <v>102.324130969804</v>
      </c>
      <c r="S195">
        <v>694.01749134955901</v>
      </c>
      <c r="T195">
        <v>0.52172462179176504</v>
      </c>
      <c r="U195">
        <v>0.34436241605441997</v>
      </c>
      <c r="V195" s="1">
        <v>0</v>
      </c>
      <c r="W195">
        <v>0.108190824419855</v>
      </c>
      <c r="X195">
        <v>0.54744675952572297</v>
      </c>
      <c r="Y195" s="1">
        <v>0</v>
      </c>
      <c r="Z195">
        <v>0.26291384278535601</v>
      </c>
      <c r="AA195">
        <v>2.9806018409449502E-4</v>
      </c>
      <c r="AB195">
        <v>5.4628958711365602E-3</v>
      </c>
      <c r="AC195">
        <v>9.0057981192922805E-4</v>
      </c>
      <c r="AD195" s="1">
        <v>0</v>
      </c>
      <c r="AE195" s="1">
        <v>2.1305012400628799E-7</v>
      </c>
      <c r="AF195" s="3">
        <v>6.5921493082087002E-4</v>
      </c>
      <c r="AG195">
        <v>3.6115907782738E-3</v>
      </c>
      <c r="AH195">
        <v>3.9931745556107598</v>
      </c>
      <c r="AI195">
        <v>0.102294638276995</v>
      </c>
      <c r="AJ195">
        <v>1262.14445568786</v>
      </c>
      <c r="AK195" t="s">
        <v>97</v>
      </c>
      <c r="AL195" t="s">
        <v>98</v>
      </c>
      <c r="AM195" s="4">
        <v>55025178616.139999</v>
      </c>
      <c r="AN195">
        <v>349208</v>
      </c>
      <c r="AO195" s="1">
        <f t="shared" si="60"/>
        <v>5.7611691053550615E-3</v>
      </c>
      <c r="AP195" s="5">
        <f t="shared" si="61"/>
        <v>6.6984946617652312</v>
      </c>
      <c r="AQ195" s="3">
        <f t="shared" si="62"/>
        <v>5.2209034055869033E-3</v>
      </c>
      <c r="AR195" t="s">
        <v>67</v>
      </c>
    </row>
    <row r="196" spans="1:44" x14ac:dyDescent="0.25">
      <c r="A196" t="s">
        <v>37</v>
      </c>
      <c r="B196">
        <v>13.662552719273799</v>
      </c>
      <c r="C196">
        <v>1.00354065599156E-2</v>
      </c>
      <c r="D196">
        <v>11.3995463635456</v>
      </c>
      <c r="E196">
        <v>3.9986256836943901</v>
      </c>
      <c r="F196" s="1">
        <v>0</v>
      </c>
      <c r="G196" s="1">
        <v>0</v>
      </c>
      <c r="H196">
        <v>4.1667206919313902</v>
      </c>
      <c r="I196">
        <v>59.071051144493602</v>
      </c>
      <c r="J196">
        <v>33.5331656710282</v>
      </c>
      <c r="K196">
        <v>42.239020953772403</v>
      </c>
      <c r="L196">
        <v>86.345998166893395</v>
      </c>
      <c r="M196">
        <v>31.975215330373199</v>
      </c>
      <c r="N196">
        <v>93.230684566901701</v>
      </c>
      <c r="O196">
        <v>80.335142613405793</v>
      </c>
      <c r="P196">
        <v>146167.173806209</v>
      </c>
      <c r="Q196">
        <v>183067.26057860799</v>
      </c>
      <c r="R196">
        <v>115.55696471100499</v>
      </c>
      <c r="S196">
        <v>688.20923842328205</v>
      </c>
      <c r="T196">
        <v>0.58058310210558095</v>
      </c>
      <c r="U196">
        <v>0.33138246272503902</v>
      </c>
      <c r="V196" s="1">
        <v>0</v>
      </c>
      <c r="W196">
        <v>0.10723891860635899</v>
      </c>
      <c r="X196">
        <v>0.56137861866859995</v>
      </c>
      <c r="Y196" s="1">
        <v>0</v>
      </c>
      <c r="Z196">
        <v>0.183315365122415</v>
      </c>
      <c r="AA196">
        <v>2.9941371700704998E-4</v>
      </c>
      <c r="AB196">
        <v>5.5321338392571402E-3</v>
      </c>
      <c r="AC196">
        <v>9.6448476777159201E-4</v>
      </c>
      <c r="AD196" s="1">
        <v>0</v>
      </c>
      <c r="AE196" s="1">
        <v>2.0870282985130401E-7</v>
      </c>
      <c r="AF196" s="3">
        <v>6.9666795047362503E-4</v>
      </c>
      <c r="AG196">
        <v>3.23907262431235E-3</v>
      </c>
      <c r="AH196">
        <v>3.8454080720436399</v>
      </c>
      <c r="AI196">
        <v>0.103966248206889</v>
      </c>
      <c r="AJ196">
        <v>1964.4966973365799</v>
      </c>
      <c r="AK196" t="s">
        <v>99</v>
      </c>
      <c r="AL196" t="s">
        <v>100</v>
      </c>
      <c r="AM196" s="4">
        <v>37465277655.660004</v>
      </c>
      <c r="AN196">
        <v>256318</v>
      </c>
      <c r="AO196" s="1">
        <f t="shared" si="60"/>
        <v>5.8317562590940418E-3</v>
      </c>
      <c r="AP196" s="5">
        <f t="shared" si="61"/>
        <v>6.7779522301650967</v>
      </c>
      <c r="AQ196" s="3">
        <f t="shared" si="62"/>
        <v>6.3358426850016504E-3</v>
      </c>
    </row>
    <row r="197" spans="1:44" x14ac:dyDescent="0.25">
      <c r="A197" t="s">
        <v>37</v>
      </c>
      <c r="B197">
        <v>14.848482207840499</v>
      </c>
      <c r="C197">
        <v>1.06930842475469E-2</v>
      </c>
      <c r="D197">
        <v>12.103306051571099</v>
      </c>
      <c r="E197">
        <v>10.948894159066899</v>
      </c>
      <c r="F197" s="1">
        <v>0</v>
      </c>
      <c r="G197" s="1">
        <v>0</v>
      </c>
      <c r="H197">
        <v>4.2837420898394001</v>
      </c>
      <c r="I197">
        <v>81.745428284537397</v>
      </c>
      <c r="J197">
        <v>57.527651074541602</v>
      </c>
      <c r="K197">
        <v>64.702513311648104</v>
      </c>
      <c r="L197">
        <v>110.363436872626</v>
      </c>
      <c r="M197">
        <v>34.0320896432792</v>
      </c>
      <c r="N197">
        <v>93.564273265687305</v>
      </c>
      <c r="O197">
        <v>80.233396790074096</v>
      </c>
      <c r="P197">
        <v>139236.89381387099</v>
      </c>
      <c r="Q197">
        <v>174864.451063032</v>
      </c>
      <c r="R197">
        <v>124.053612259505</v>
      </c>
      <c r="S197">
        <v>687.614670377479</v>
      </c>
      <c r="T197">
        <v>0.61673636502319895</v>
      </c>
      <c r="U197">
        <v>0.333311620635795</v>
      </c>
      <c r="V197" s="1">
        <v>0</v>
      </c>
      <c r="W197">
        <v>9.9773927530140694E-2</v>
      </c>
      <c r="X197">
        <v>0.56691445183406297</v>
      </c>
      <c r="Y197" s="1">
        <v>0</v>
      </c>
      <c r="Z197">
        <v>0.135307655844806</v>
      </c>
      <c r="AA197">
        <v>3.0170765267523001E-4</v>
      </c>
      <c r="AB197">
        <v>5.6016596657409304E-3</v>
      </c>
      <c r="AC197">
        <v>1.0264832428371999E-3</v>
      </c>
      <c r="AD197" s="1">
        <v>0</v>
      </c>
      <c r="AE197" s="1">
        <v>3.4624404095322801E-7</v>
      </c>
      <c r="AF197" s="3">
        <v>7.2853498717474199E-4</v>
      </c>
      <c r="AG197">
        <v>3.7628823408254698E-3</v>
      </c>
      <c r="AH197">
        <v>3.6911277735349399</v>
      </c>
      <c r="AI197">
        <v>0.106457969611232</v>
      </c>
      <c r="AJ197">
        <v>2665.0066220906501</v>
      </c>
      <c r="AK197" t="s">
        <v>101</v>
      </c>
      <c r="AL197" t="s">
        <v>102</v>
      </c>
      <c r="AM197" s="4">
        <v>26246711431.490002</v>
      </c>
      <c r="AN197">
        <v>188504</v>
      </c>
      <c r="AO197" s="1">
        <f t="shared" si="60"/>
        <v>5.9037135624571135E-3</v>
      </c>
      <c r="AP197" s="5">
        <f t="shared" si="61"/>
        <v>6.8588882788391263</v>
      </c>
      <c r="AQ197" s="3">
        <f t="shared" si="62"/>
        <v>7.4018044339400069E-3</v>
      </c>
    </row>
    <row r="198" spans="1:44" x14ac:dyDescent="0.25">
      <c r="A198" t="s">
        <v>37</v>
      </c>
      <c r="B198">
        <v>15.823262493206199</v>
      </c>
      <c r="C198">
        <v>1.1048010223187601E-2</v>
      </c>
      <c r="D198">
        <v>12.4809684605295</v>
      </c>
      <c r="E198">
        <v>24.423386248526</v>
      </c>
      <c r="F198" s="1">
        <v>0</v>
      </c>
      <c r="G198" s="1">
        <v>0</v>
      </c>
      <c r="H198">
        <v>4.4471432000464004</v>
      </c>
      <c r="I198">
        <v>104.72330170512799</v>
      </c>
      <c r="J198">
        <v>84.412376414665601</v>
      </c>
      <c r="K198">
        <v>81.384604596735201</v>
      </c>
      <c r="L198">
        <v>135.51978684739601</v>
      </c>
      <c r="M198">
        <v>34.7450705879236</v>
      </c>
      <c r="N198">
        <v>92.580638189673294</v>
      </c>
      <c r="O198">
        <v>79.2718795826339</v>
      </c>
      <c r="P198">
        <v>129306.988255219</v>
      </c>
      <c r="Q198">
        <v>164173.51082843699</v>
      </c>
      <c r="R198">
        <v>127.37671233702601</v>
      </c>
      <c r="S198">
        <v>697.16929697503895</v>
      </c>
      <c r="T198">
        <v>0.61218528109372605</v>
      </c>
      <c r="U198">
        <v>0.33295244720384998</v>
      </c>
      <c r="V198" s="1">
        <v>0</v>
      </c>
      <c r="W198">
        <v>8.2679373284736193E-2</v>
      </c>
      <c r="X198">
        <v>0.58436817951141296</v>
      </c>
      <c r="Y198" s="1">
        <v>0</v>
      </c>
      <c r="Z198">
        <v>0.14847492111083599</v>
      </c>
      <c r="AA198">
        <v>3.0964813119870602E-4</v>
      </c>
      <c r="AB198">
        <v>5.5059551360617702E-3</v>
      </c>
      <c r="AC198">
        <v>7.0995448040534002E-4</v>
      </c>
      <c r="AD198" s="1">
        <v>0</v>
      </c>
      <c r="AE198" s="1">
        <v>3.4163627767272402E-7</v>
      </c>
      <c r="AF198" s="3">
        <v>7.34548456602548E-4</v>
      </c>
      <c r="AG198">
        <v>4.5221729271882399E-3</v>
      </c>
      <c r="AH198">
        <v>3.6251523812026898</v>
      </c>
      <c r="AI198">
        <v>0.10686376869865</v>
      </c>
      <c r="AJ198">
        <v>3410.3137113790699</v>
      </c>
      <c r="AK198" t="s">
        <v>103</v>
      </c>
      <c r="AL198" t="s">
        <v>104</v>
      </c>
      <c r="AM198" s="4">
        <v>11383411404.059999</v>
      </c>
      <c r="AN198">
        <v>88034</v>
      </c>
      <c r="AO198" s="1">
        <f t="shared" si="60"/>
        <v>5.8159449035381488E-3</v>
      </c>
      <c r="AP198" s="5">
        <f t="shared" si="61"/>
        <v>6.7601593156469519</v>
      </c>
      <c r="AQ198" s="3">
        <f t="shared" si="62"/>
        <v>8.4358216295104555E-3</v>
      </c>
    </row>
    <row r="199" spans="1:44" x14ac:dyDescent="0.25">
      <c r="A199" t="s">
        <v>37</v>
      </c>
      <c r="B199">
        <v>16.078997169163799</v>
      </c>
      <c r="C199">
        <v>1.03767853139269E-2</v>
      </c>
      <c r="D199">
        <v>11.765486877803101</v>
      </c>
      <c r="E199">
        <v>39.8008893282963</v>
      </c>
      <c r="F199" s="1">
        <v>0</v>
      </c>
      <c r="G199" s="1">
        <v>0</v>
      </c>
      <c r="H199">
        <v>4.6102131805945801</v>
      </c>
      <c r="I199">
        <v>126.36048853052699</v>
      </c>
      <c r="J199">
        <v>105.672968742713</v>
      </c>
      <c r="K199">
        <v>101.310222347539</v>
      </c>
      <c r="L199">
        <v>159.31821975892501</v>
      </c>
      <c r="M199">
        <v>35.674755228647101</v>
      </c>
      <c r="N199">
        <v>91.649313406010904</v>
      </c>
      <c r="O199">
        <v>78.286311380432394</v>
      </c>
      <c r="P199">
        <v>120763.736470905</v>
      </c>
      <c r="Q199">
        <v>154800.35992039001</v>
      </c>
      <c r="R199">
        <v>130.057727188565</v>
      </c>
      <c r="S199">
        <v>694.04536748778696</v>
      </c>
      <c r="T199">
        <v>0.60775084522671297</v>
      </c>
      <c r="U199">
        <v>0.34789419737039001</v>
      </c>
      <c r="V199" s="1">
        <v>0</v>
      </c>
      <c r="W199">
        <v>8.7318121653976302E-2</v>
      </c>
      <c r="X199">
        <v>0.56478768097563303</v>
      </c>
      <c r="Y199" s="1">
        <v>0</v>
      </c>
      <c r="Z199">
        <v>0.16056895103179</v>
      </c>
      <c r="AA199">
        <v>3.1555079189270999E-4</v>
      </c>
      <c r="AB199">
        <v>5.4644445981775203E-3</v>
      </c>
      <c r="AC199">
        <v>6.5535850510526695E-4</v>
      </c>
      <c r="AD199" s="1">
        <v>0</v>
      </c>
      <c r="AE199" s="1">
        <v>6.0134740343817996E-7</v>
      </c>
      <c r="AF199" s="3">
        <v>7.4366417924799796E-4</v>
      </c>
      <c r="AG199">
        <v>3.9408438217977499E-3</v>
      </c>
      <c r="AH199">
        <v>3.5748214725200702</v>
      </c>
      <c r="AI199">
        <v>0.108661834579613</v>
      </c>
      <c r="AJ199">
        <v>4207.7412708787997</v>
      </c>
      <c r="AK199" t="s">
        <v>105</v>
      </c>
      <c r="AL199" t="s">
        <v>106</v>
      </c>
      <c r="AM199" s="4">
        <v>5142844481.3500004</v>
      </c>
      <c r="AN199">
        <v>42586</v>
      </c>
      <c r="AO199" s="1">
        <f t="shared" si="60"/>
        <v>5.7805967374736688E-3</v>
      </c>
      <c r="AP199" s="5">
        <f t="shared" si="61"/>
        <v>6.7203698789433215</v>
      </c>
      <c r="AQ199" s="3">
        <f t="shared" si="62"/>
        <v>8.7210821799172909E-3</v>
      </c>
    </row>
    <row r="200" spans="1:44" x14ac:dyDescent="0.25">
      <c r="A200" t="s">
        <v>37</v>
      </c>
      <c r="B200">
        <v>17.170320993771998</v>
      </c>
      <c r="C200">
        <v>9.3894133348932408E-3</v>
      </c>
      <c r="D200">
        <v>10.703265018600399</v>
      </c>
      <c r="E200">
        <v>59.662382282863</v>
      </c>
      <c r="F200" s="1">
        <v>0</v>
      </c>
      <c r="G200" s="1">
        <v>0</v>
      </c>
      <c r="H200">
        <v>4.8138883746035503</v>
      </c>
      <c r="I200">
        <v>147.966503713034</v>
      </c>
      <c r="J200">
        <v>133.214661053669</v>
      </c>
      <c r="K200">
        <v>114.645918363699</v>
      </c>
      <c r="L200">
        <v>184.63093441212899</v>
      </c>
      <c r="M200">
        <v>35.550385707379498</v>
      </c>
      <c r="N200">
        <v>88.502848001661803</v>
      </c>
      <c r="O200">
        <v>75.313184679433505</v>
      </c>
      <c r="P200">
        <v>108040.824324324</v>
      </c>
      <c r="Q200">
        <v>143196.43854989501</v>
      </c>
      <c r="R200">
        <v>128.30208444296699</v>
      </c>
      <c r="S200">
        <v>699.80804390580397</v>
      </c>
      <c r="T200">
        <v>0.51599521847686802</v>
      </c>
      <c r="U200">
        <v>0.41204285622313003</v>
      </c>
      <c r="V200" s="1">
        <v>0</v>
      </c>
      <c r="W200">
        <v>8.1691581209907604E-2</v>
      </c>
      <c r="X200">
        <v>0.50626556256696098</v>
      </c>
      <c r="Y200" s="1">
        <v>0</v>
      </c>
      <c r="Z200">
        <v>0.25238785411709003</v>
      </c>
      <c r="AA200">
        <v>3.40045891618743E-4</v>
      </c>
      <c r="AB200">
        <v>5.3496448027179899E-3</v>
      </c>
      <c r="AC200">
        <v>4.7213202901333801E-4</v>
      </c>
      <c r="AD200" s="1">
        <v>0</v>
      </c>
      <c r="AE200" s="1">
        <v>9.6089691101474801E-7</v>
      </c>
      <c r="AF200" s="3">
        <v>7.4944073830720897E-4</v>
      </c>
      <c r="AG200">
        <v>3.2266211492439001E-3</v>
      </c>
      <c r="AH200">
        <v>3.6207641869765999</v>
      </c>
      <c r="AI200">
        <v>0.109414085053088</v>
      </c>
      <c r="AJ200">
        <v>4949.6760562520103</v>
      </c>
      <c r="AK200" t="s">
        <v>107</v>
      </c>
      <c r="AL200" t="s">
        <v>108</v>
      </c>
      <c r="AM200" s="4">
        <v>1227235723.5</v>
      </c>
      <c r="AN200">
        <v>11359</v>
      </c>
      <c r="AO200" s="1">
        <f t="shared" si="60"/>
        <v>5.6906515912477475E-3</v>
      </c>
      <c r="AP200" s="5">
        <f t="shared" si="61"/>
        <v>6.619053498936589</v>
      </c>
      <c r="AQ200" s="3">
        <f t="shared" si="62"/>
        <v>9.8854125248507181E-3</v>
      </c>
    </row>
    <row r="201" spans="1:44" x14ac:dyDescent="0.25">
      <c r="A201" t="s">
        <v>37</v>
      </c>
      <c r="B201">
        <v>15.6368396397992</v>
      </c>
      <c r="C201">
        <v>8.8794426351097699E-3</v>
      </c>
      <c r="D201">
        <v>10.150056159430999</v>
      </c>
      <c r="E201">
        <v>97.712676843652403</v>
      </c>
      <c r="F201" s="1">
        <v>0</v>
      </c>
      <c r="G201" s="1">
        <v>0</v>
      </c>
      <c r="H201">
        <v>5.1543655681206397</v>
      </c>
      <c r="I201">
        <v>168.86524261692799</v>
      </c>
      <c r="J201">
        <v>145.70575714796601</v>
      </c>
      <c r="K201">
        <v>140.905105219592</v>
      </c>
      <c r="L201">
        <v>209.06844775174</v>
      </c>
      <c r="M201">
        <v>34.521482172119498</v>
      </c>
      <c r="N201">
        <v>87.864243313192006</v>
      </c>
      <c r="O201">
        <v>75.133818990853797</v>
      </c>
      <c r="P201">
        <v>98321.182359932005</v>
      </c>
      <c r="Q201">
        <v>130957.56991338301</v>
      </c>
      <c r="R201">
        <v>123.426655675982</v>
      </c>
      <c r="S201">
        <v>673.91533084682897</v>
      </c>
      <c r="T201">
        <v>0.43794903734023399</v>
      </c>
      <c r="U201">
        <v>0.47526093454865398</v>
      </c>
      <c r="V201" s="1">
        <v>0</v>
      </c>
      <c r="W201">
        <v>0.15956255064049699</v>
      </c>
      <c r="X201">
        <v>0.36517651481084801</v>
      </c>
      <c r="Y201" s="1">
        <v>0</v>
      </c>
      <c r="Z201">
        <v>0.32878765534302101</v>
      </c>
      <c r="AA201">
        <v>3.4649623770094401E-4</v>
      </c>
      <c r="AB201">
        <v>5.2961528531218103E-3</v>
      </c>
      <c r="AC201">
        <v>4.1710847852018199E-4</v>
      </c>
      <c r="AD201" s="1">
        <v>0</v>
      </c>
      <c r="AE201" s="1">
        <v>5.0131149140720499E-7</v>
      </c>
      <c r="AF201" s="3">
        <v>7.1666981678731396E-4</v>
      </c>
      <c r="AG201">
        <v>2.8191816503087101E-3</v>
      </c>
      <c r="AH201">
        <v>3.7274268761390901</v>
      </c>
      <c r="AI201">
        <v>0.109036394198398</v>
      </c>
      <c r="AJ201">
        <v>5581.95292108587</v>
      </c>
      <c r="AK201" t="s">
        <v>109</v>
      </c>
      <c r="AL201" t="s">
        <v>110</v>
      </c>
      <c r="AM201" s="4">
        <v>405378234.87</v>
      </c>
      <c r="AN201">
        <v>4123</v>
      </c>
      <c r="AO201" s="1">
        <f t="shared" si="60"/>
        <v>5.6431504023141616E-3</v>
      </c>
      <c r="AP201" s="5">
        <f t="shared" si="61"/>
        <v>6.5655063207085584</v>
      </c>
      <c r="AQ201" s="3">
        <f t="shared" si="62"/>
        <v>8.4268757679096321E-3</v>
      </c>
    </row>
    <row r="202" spans="1:44" x14ac:dyDescent="0.25">
      <c r="A202" t="s">
        <v>37</v>
      </c>
      <c r="B202">
        <v>15.6721556192509</v>
      </c>
      <c r="C202">
        <v>9.1850087675294009E-3</v>
      </c>
      <c r="D202">
        <v>10.4819059144866</v>
      </c>
      <c r="E202">
        <v>129.866500840285</v>
      </c>
      <c r="F202" s="1">
        <v>0</v>
      </c>
      <c r="G202" s="1">
        <v>0</v>
      </c>
      <c r="H202">
        <v>5.4843882435227798</v>
      </c>
      <c r="I202">
        <v>195.53096605902999</v>
      </c>
      <c r="J202">
        <v>156.84386848366901</v>
      </c>
      <c r="K202">
        <v>176.53947708981599</v>
      </c>
      <c r="L202">
        <v>235.67451575557101</v>
      </c>
      <c r="M202">
        <v>34.112206260833503</v>
      </c>
      <c r="N202">
        <v>88.514056904876298</v>
      </c>
      <c r="O202">
        <v>76.210312641431003</v>
      </c>
      <c r="P202">
        <v>98621.321985759394</v>
      </c>
      <c r="Q202">
        <v>136853.85179370001</v>
      </c>
      <c r="R202">
        <v>127.98752028301</v>
      </c>
      <c r="S202">
        <v>642.800184953697</v>
      </c>
      <c r="T202">
        <v>0.35160896916152201</v>
      </c>
      <c r="U202">
        <v>0.39985501363652798</v>
      </c>
      <c r="V202" s="1">
        <v>0</v>
      </c>
      <c r="W202">
        <v>0.36678765421276899</v>
      </c>
      <c r="X202">
        <v>0.23335733215070101</v>
      </c>
      <c r="Y202" s="1">
        <v>0</v>
      </c>
      <c r="Z202">
        <v>0.34724257547773801</v>
      </c>
      <c r="AA202">
        <v>3.3635240913365398E-4</v>
      </c>
      <c r="AB202">
        <v>5.3855125531393497E-3</v>
      </c>
      <c r="AC202">
        <v>4.1700296236124601E-4</v>
      </c>
      <c r="AD202" s="1">
        <v>0</v>
      </c>
      <c r="AE202" s="1">
        <v>5.5127430081610404E-7</v>
      </c>
      <c r="AF202" s="3">
        <v>6.9110120539298599E-4</v>
      </c>
      <c r="AG202">
        <v>3.0454983908708602E-3</v>
      </c>
      <c r="AH202">
        <v>3.7572640896789702</v>
      </c>
      <c r="AI202">
        <v>0.108508528372046</v>
      </c>
      <c r="AJ202">
        <v>6340.8588086262398</v>
      </c>
      <c r="AK202" t="s">
        <v>111</v>
      </c>
      <c r="AL202" t="s">
        <v>112</v>
      </c>
      <c r="AM202" s="4">
        <v>124657350.98999999</v>
      </c>
      <c r="AN202">
        <v>1264</v>
      </c>
      <c r="AO202" s="1">
        <f t="shared" si="60"/>
        <v>5.7224162365738197E-3</v>
      </c>
      <c r="AP202" s="5">
        <f t="shared" si="61"/>
        <v>6.6548454768725502</v>
      </c>
      <c r="AQ202" s="3">
        <f t="shared" si="62"/>
        <v>8.3820105781982658E-3</v>
      </c>
    </row>
    <row r="203" spans="1:44" x14ac:dyDescent="0.25">
      <c r="AN203">
        <f>SUM(AN186:AN202)</f>
        <v>3235534</v>
      </c>
    </row>
    <row r="204" spans="1:44" x14ac:dyDescent="0.25">
      <c r="AO204" t="s">
        <v>226</v>
      </c>
    </row>
    <row r="205" spans="1:44" x14ac:dyDescent="0.25">
      <c r="A205" t="s">
        <v>0</v>
      </c>
      <c r="B205" t="s">
        <v>1</v>
      </c>
      <c r="C205" t="s">
        <v>2</v>
      </c>
      <c r="D205" t="s">
        <v>3</v>
      </c>
      <c r="E205" t="s">
        <v>5</v>
      </c>
      <c r="F205" t="s">
        <v>6</v>
      </c>
      <c r="G205" t="s">
        <v>208</v>
      </c>
      <c r="H205" t="s">
        <v>7</v>
      </c>
      <c r="I205" t="s">
        <v>8</v>
      </c>
      <c r="J205" t="s">
        <v>134</v>
      </c>
      <c r="K205" t="s">
        <v>143</v>
      </c>
      <c r="L205" t="s">
        <v>9</v>
      </c>
      <c r="M205" t="s">
        <v>10</v>
      </c>
      <c r="N205" t="s">
        <v>11</v>
      </c>
      <c r="O205" t="s">
        <v>13</v>
      </c>
      <c r="P205" t="s">
        <v>14</v>
      </c>
      <c r="Q205" t="s">
        <v>15</v>
      </c>
      <c r="R205" t="s">
        <v>16</v>
      </c>
      <c r="S205" t="s">
        <v>17</v>
      </c>
      <c r="T205" t="s">
        <v>18</v>
      </c>
      <c r="U205" t="s">
        <v>20</v>
      </c>
      <c r="V205" t="s">
        <v>21</v>
      </c>
      <c r="W205" t="s">
        <v>22</v>
      </c>
      <c r="X205" t="s">
        <v>23</v>
      </c>
      <c r="Y205" t="s">
        <v>24</v>
      </c>
      <c r="Z205" t="s">
        <v>25</v>
      </c>
      <c r="AA205" t="s">
        <v>26</v>
      </c>
      <c r="AB205" t="s">
        <v>27</v>
      </c>
      <c r="AC205" t="s">
        <v>120</v>
      </c>
      <c r="AD205" t="s">
        <v>28</v>
      </c>
      <c r="AE205" t="s">
        <v>29</v>
      </c>
      <c r="AF205" s="3" t="s">
        <v>233</v>
      </c>
      <c r="AG205" t="s">
        <v>30</v>
      </c>
      <c r="AH205" t="s">
        <v>31</v>
      </c>
      <c r="AI205" t="s">
        <v>32</v>
      </c>
      <c r="AJ205" t="s">
        <v>33</v>
      </c>
      <c r="AK205" t="s">
        <v>34</v>
      </c>
      <c r="AL205" t="s">
        <v>74</v>
      </c>
      <c r="AM205" s="4" t="s">
        <v>35</v>
      </c>
      <c r="AN205" t="s">
        <v>36</v>
      </c>
      <c r="AO205" s="15">
        <v>1</v>
      </c>
    </row>
    <row r="206" spans="1:44" x14ac:dyDescent="0.25">
      <c r="A206" t="s">
        <v>37</v>
      </c>
      <c r="B206">
        <v>5.2747141421281301</v>
      </c>
      <c r="C206">
        <v>5.2228976051878996E-3</v>
      </c>
      <c r="D206">
        <v>6.0905358661517202</v>
      </c>
      <c r="E206">
        <v>-58.0936290383572</v>
      </c>
      <c r="F206" s="1">
        <v>0</v>
      </c>
      <c r="G206" s="1">
        <v>0</v>
      </c>
      <c r="H206">
        <v>3.06810719144721</v>
      </c>
      <c r="I206">
        <v>-178.25645119906301</v>
      </c>
      <c r="J206">
        <v>-179.373439050608</v>
      </c>
      <c r="K206">
        <v>-183.60747905062499</v>
      </c>
      <c r="L206">
        <v>-158.46315930008799</v>
      </c>
      <c r="M206">
        <v>26.650025667196399</v>
      </c>
      <c r="N206">
        <v>92.923561119709504</v>
      </c>
      <c r="O206">
        <v>77.248519135550495</v>
      </c>
      <c r="P206">
        <v>201510.33730983999</v>
      </c>
      <c r="Q206">
        <v>252265.11869425801</v>
      </c>
      <c r="R206">
        <v>82.778984969601296</v>
      </c>
      <c r="S206">
        <v>646.71836997454102</v>
      </c>
      <c r="T206">
        <v>0.49021562021937498</v>
      </c>
      <c r="U206">
        <v>0.29724747356963499</v>
      </c>
      <c r="V206" s="1">
        <v>0</v>
      </c>
      <c r="W206">
        <v>0.17840940233615199</v>
      </c>
      <c r="X206">
        <v>0.52434312409421202</v>
      </c>
      <c r="Y206" s="1">
        <v>0</v>
      </c>
      <c r="Z206">
        <v>0.34468923846387101</v>
      </c>
      <c r="AA206">
        <v>2.9246518235398602E-4</v>
      </c>
      <c r="AB206">
        <v>5.08682433159479E-3</v>
      </c>
      <c r="AC206">
        <v>4.7088052323308698E-6</v>
      </c>
      <c r="AD206" s="1">
        <v>0</v>
      </c>
      <c r="AE206">
        <v>1.5384342244713901E-4</v>
      </c>
      <c r="AF206" s="3">
        <v>1.1388079266403899E-4</v>
      </c>
      <c r="AG206" s="1">
        <v>0</v>
      </c>
      <c r="AH206">
        <v>6.3916787822403096</v>
      </c>
      <c r="AI206">
        <v>0.14697012885699801</v>
      </c>
      <c r="AJ206">
        <v>1.3860354556021</v>
      </c>
      <c r="AK206" t="s">
        <v>79</v>
      </c>
      <c r="AL206" t="s">
        <v>80</v>
      </c>
      <c r="AM206" s="4">
        <v>468914554.92000002</v>
      </c>
      <c r="AN206">
        <v>2327</v>
      </c>
      <c r="AO206" s="1">
        <f>AE206+AA206+AB206*$AO$205</f>
        <v>5.5331329363959153E-3</v>
      </c>
      <c r="AP206" s="5">
        <f t="shared" ref="AP206:AP222" si="63">100*(1-(1-AO206)^12)</f>
        <v>6.4413776374192437</v>
      </c>
      <c r="AQ206" s="3">
        <f t="shared" ref="AQ206" si="64">(1-(1-B206/100)^(1/12))- AO206</f>
        <v>-1.0275460743783965E-3</v>
      </c>
    </row>
    <row r="207" spans="1:44" x14ac:dyDescent="0.25">
      <c r="A207" t="s">
        <v>37</v>
      </c>
      <c r="B207">
        <v>7.9211549727856996</v>
      </c>
      <c r="C207">
        <v>5.2288743481854602E-3</v>
      </c>
      <c r="D207">
        <v>6.0973062775427902</v>
      </c>
      <c r="E207">
        <v>-39.944258307535797</v>
      </c>
      <c r="F207" s="1">
        <v>0</v>
      </c>
      <c r="G207" s="1">
        <v>0</v>
      </c>
      <c r="H207">
        <v>3.2707243201430698</v>
      </c>
      <c r="I207">
        <v>-156.99452249956701</v>
      </c>
      <c r="J207">
        <v>-164.41086162940499</v>
      </c>
      <c r="K207">
        <v>-161.72268022675601</v>
      </c>
      <c r="L207">
        <v>-137.627005803061</v>
      </c>
      <c r="M207">
        <v>27.289639225347901</v>
      </c>
      <c r="N207">
        <v>94.813436919691398</v>
      </c>
      <c r="O207">
        <v>78.689408182709698</v>
      </c>
      <c r="P207">
        <v>206056.326458083</v>
      </c>
      <c r="Q207">
        <v>252533.094237532</v>
      </c>
      <c r="R207">
        <v>84.102845460561895</v>
      </c>
      <c r="S207">
        <v>659.17365529373001</v>
      </c>
      <c r="T207">
        <v>0.50317561115518294</v>
      </c>
      <c r="U207">
        <v>0.33414480431433002</v>
      </c>
      <c r="V207" s="1">
        <v>0</v>
      </c>
      <c r="W207">
        <v>0.235215657694123</v>
      </c>
      <c r="X207">
        <v>0.43063953799154597</v>
      </c>
      <c r="Y207" s="1">
        <v>0</v>
      </c>
      <c r="Z207">
        <v>0.28391864259619798</v>
      </c>
      <c r="AA207">
        <v>2.8912672944528999E-4</v>
      </c>
      <c r="AB207">
        <v>5.34686689194504E-3</v>
      </c>
      <c r="AC207">
        <v>4.2960625791104202E-6</v>
      </c>
      <c r="AD207" s="1">
        <v>0</v>
      </c>
      <c r="AE207">
        <v>5.2476083203349E-5</v>
      </c>
      <c r="AF207" s="3">
        <v>3.4010965072839798E-4</v>
      </c>
      <c r="AG207" s="1">
        <v>0</v>
      </c>
      <c r="AH207">
        <v>6.3651009822520601</v>
      </c>
      <c r="AI207">
        <v>0.14931816635557599</v>
      </c>
      <c r="AJ207">
        <v>5.6914030086218697</v>
      </c>
      <c r="AK207" t="s">
        <v>81</v>
      </c>
      <c r="AL207" t="s">
        <v>82</v>
      </c>
      <c r="AM207" s="4">
        <v>7395979725.5600004</v>
      </c>
      <c r="AN207">
        <v>35893</v>
      </c>
      <c r="AO207" s="1">
        <f t="shared" ref="AO207:AO222" si="65">AE207+AA207+AB207*$AO$205</f>
        <v>5.6884697045936792E-3</v>
      </c>
      <c r="AP207" s="5">
        <f t="shared" si="63"/>
        <v>6.6165945165248434</v>
      </c>
      <c r="AQ207" s="3">
        <f t="shared" ref="AQ207:AQ222" si="66">(1-(1-B207/100)^(1/12))- AO207</f>
        <v>1.1650176924718038E-3</v>
      </c>
    </row>
    <row r="208" spans="1:44" x14ac:dyDescent="0.25">
      <c r="A208" t="s">
        <v>37</v>
      </c>
      <c r="B208">
        <v>8.7489185160956602</v>
      </c>
      <c r="C208">
        <v>6.3037183600004303E-3</v>
      </c>
      <c r="D208">
        <v>7.3076321232250798</v>
      </c>
      <c r="E208">
        <v>-34.525993227796803</v>
      </c>
      <c r="F208" s="1">
        <v>0</v>
      </c>
      <c r="G208" s="1">
        <v>0</v>
      </c>
      <c r="H208">
        <v>3.3793044821186302</v>
      </c>
      <c r="I208">
        <v>-131.94081873273001</v>
      </c>
      <c r="J208">
        <v>-139.092919851072</v>
      </c>
      <c r="K208">
        <v>-141.68344011970001</v>
      </c>
      <c r="L208">
        <v>-111.945973294013</v>
      </c>
      <c r="M208">
        <v>28.128167947395202</v>
      </c>
      <c r="N208">
        <v>94.579559775441794</v>
      </c>
      <c r="O208">
        <v>78.331788289791803</v>
      </c>
      <c r="P208">
        <v>199579.92431484701</v>
      </c>
      <c r="Q208">
        <v>248977.47039783801</v>
      </c>
      <c r="R208">
        <v>84.1630732408113</v>
      </c>
      <c r="S208">
        <v>664.69593732283295</v>
      </c>
      <c r="T208">
        <v>0.51712686365143801</v>
      </c>
      <c r="U208">
        <v>0.34241530829163402</v>
      </c>
      <c r="V208" s="1">
        <v>0</v>
      </c>
      <c r="W208">
        <v>0.21153595541207901</v>
      </c>
      <c r="X208">
        <v>0.446048736296286</v>
      </c>
      <c r="Y208" s="1">
        <v>0</v>
      </c>
      <c r="Z208">
        <v>0.265098979846007</v>
      </c>
      <c r="AA208">
        <v>2.9037136682822599E-4</v>
      </c>
      <c r="AB208">
        <v>6.0239244218761997E-3</v>
      </c>
      <c r="AC208">
        <v>1.4399949797093401E-4</v>
      </c>
      <c r="AD208" s="1">
        <v>0</v>
      </c>
      <c r="AE208">
        <v>4.6668342391916699E-4</v>
      </c>
      <c r="AF208" s="3">
        <v>5.7986965974293303E-4</v>
      </c>
      <c r="AG208" s="1">
        <v>6.7559088752459606E-8</v>
      </c>
      <c r="AH208">
        <v>6.29010121359142</v>
      </c>
      <c r="AI208">
        <v>0.150847390027877</v>
      </c>
      <c r="AJ208">
        <v>14.9708869366942</v>
      </c>
      <c r="AK208" t="s">
        <v>83</v>
      </c>
      <c r="AL208" t="s">
        <v>84</v>
      </c>
      <c r="AM208" s="4">
        <v>23615094964.630001</v>
      </c>
      <c r="AN208">
        <v>118324</v>
      </c>
      <c r="AO208" s="1">
        <f t="shared" si="65"/>
        <v>6.7809792126235927E-3</v>
      </c>
      <c r="AP208" s="5">
        <f t="shared" si="63"/>
        <v>7.8404520590132591</v>
      </c>
      <c r="AQ208" s="3">
        <f t="shared" si="66"/>
        <v>8.1960098918816473E-4</v>
      </c>
    </row>
    <row r="209" spans="1:44" x14ac:dyDescent="0.25">
      <c r="A209" t="s">
        <v>37</v>
      </c>
      <c r="B209">
        <v>8.6567777195021804</v>
      </c>
      <c r="C209">
        <v>7.5428649327186504E-3</v>
      </c>
      <c r="D209">
        <v>8.6852151457794502</v>
      </c>
      <c r="E209">
        <v>-25.354943688572099</v>
      </c>
      <c r="F209" s="1">
        <v>0</v>
      </c>
      <c r="G209" s="1">
        <v>0</v>
      </c>
      <c r="H209">
        <v>3.5283629959982599</v>
      </c>
      <c r="I209">
        <v>-107.75688020893701</v>
      </c>
      <c r="J209">
        <v>-114.441007905536</v>
      </c>
      <c r="K209">
        <v>-123.34054899239401</v>
      </c>
      <c r="L209">
        <v>-87.111875231598503</v>
      </c>
      <c r="M209">
        <v>29.582002433511001</v>
      </c>
      <c r="N209">
        <v>94.260049580357503</v>
      </c>
      <c r="O209">
        <v>77.933981626812994</v>
      </c>
      <c r="P209">
        <v>193282.701659924</v>
      </c>
      <c r="Q209">
        <v>244691.501005358</v>
      </c>
      <c r="R209">
        <v>84.252910033397399</v>
      </c>
      <c r="S209">
        <v>671.91231895666601</v>
      </c>
      <c r="T209">
        <v>0.54081506140702096</v>
      </c>
      <c r="U209">
        <v>0.33586552669792402</v>
      </c>
      <c r="V209" s="1">
        <v>0</v>
      </c>
      <c r="W209">
        <v>0.197636429666673</v>
      </c>
      <c r="X209">
        <v>0.46649804363540198</v>
      </c>
      <c r="Y209" s="1">
        <v>0</v>
      </c>
      <c r="Z209">
        <v>0.24299181871721101</v>
      </c>
      <c r="AA209">
        <v>2.9271433456201602E-4</v>
      </c>
      <c r="AB209">
        <v>6.4273619961563904E-3</v>
      </c>
      <c r="AC209">
        <v>3.7994460315559497E-4</v>
      </c>
      <c r="AD209" s="1">
        <v>0</v>
      </c>
      <c r="AE209">
        <v>8.0587672424608798E-4</v>
      </c>
      <c r="AF209" s="3">
        <v>8.1630487652306898E-4</v>
      </c>
      <c r="AG209" s="1">
        <v>8.1265093123024405E-7</v>
      </c>
      <c r="AH209">
        <v>6.0303751070000997</v>
      </c>
      <c r="AI209">
        <v>0.15087672499754101</v>
      </c>
      <c r="AJ209">
        <v>55.499148746809198</v>
      </c>
      <c r="AK209" t="s">
        <v>85</v>
      </c>
      <c r="AL209" t="s">
        <v>86</v>
      </c>
      <c r="AM209" s="4">
        <v>49068099622.300003</v>
      </c>
      <c r="AN209">
        <v>253867</v>
      </c>
      <c r="AO209" s="1">
        <f t="shared" si="65"/>
        <v>7.5259530549644949E-3</v>
      </c>
      <c r="AP209" s="5">
        <f t="shared" si="63"/>
        <v>8.666540897778729</v>
      </c>
      <c r="AQ209" s="3">
        <f t="shared" si="66"/>
        <v>-8.8405228176758471E-6</v>
      </c>
    </row>
    <row r="210" spans="1:44" x14ac:dyDescent="0.25">
      <c r="A210" t="s">
        <v>37</v>
      </c>
      <c r="B210">
        <v>9.2214396732510995</v>
      </c>
      <c r="C210">
        <v>8.3165140266820998E-3</v>
      </c>
      <c r="D210">
        <v>9.5357526304582301</v>
      </c>
      <c r="E210">
        <v>-17.480151503304899</v>
      </c>
      <c r="F210" s="1">
        <v>0</v>
      </c>
      <c r="G210" s="1">
        <v>0</v>
      </c>
      <c r="H210">
        <v>3.67270091489616</v>
      </c>
      <c r="I210">
        <v>-83.277467455303594</v>
      </c>
      <c r="J210">
        <v>-90.665071449733105</v>
      </c>
      <c r="K210">
        <v>-101.687916006254</v>
      </c>
      <c r="L210">
        <v>-61.908069188024598</v>
      </c>
      <c r="M210">
        <v>30.6554369903664</v>
      </c>
      <c r="N210">
        <v>93.944679151150495</v>
      </c>
      <c r="O210">
        <v>77.658467218026502</v>
      </c>
      <c r="P210">
        <v>186720.41183738501</v>
      </c>
      <c r="Q210">
        <v>237476.08556012501</v>
      </c>
      <c r="R210">
        <v>84.486485057870496</v>
      </c>
      <c r="S210">
        <v>675.41467841972201</v>
      </c>
      <c r="T210">
        <v>0.53732761987695798</v>
      </c>
      <c r="U210">
        <v>0.33967497499162203</v>
      </c>
      <c r="V210" s="1">
        <v>0</v>
      </c>
      <c r="W210">
        <v>0.17320203324535299</v>
      </c>
      <c r="X210">
        <v>0.48712299176302298</v>
      </c>
      <c r="Y210" s="1">
        <v>0</v>
      </c>
      <c r="Z210">
        <v>0.25003787179431702</v>
      </c>
      <c r="AA210">
        <v>2.9502441562489497E-4</v>
      </c>
      <c r="AB210">
        <v>6.8888805329416899E-3</v>
      </c>
      <c r="AC210">
        <v>5.0444212379648296E-4</v>
      </c>
      <c r="AD210" s="1">
        <v>0</v>
      </c>
      <c r="AE210">
        <v>6.9201949777999104E-4</v>
      </c>
      <c r="AF210" s="3">
        <v>1.0647566927699901E-3</v>
      </c>
      <c r="AG210">
        <v>4.3895138027353897E-6</v>
      </c>
      <c r="AH210">
        <v>5.7941795514121797</v>
      </c>
      <c r="AI210">
        <v>0.14996559875572599</v>
      </c>
      <c r="AJ210">
        <v>141.645380135572</v>
      </c>
      <c r="AK210" t="s">
        <v>87</v>
      </c>
      <c r="AL210" t="s">
        <v>88</v>
      </c>
      <c r="AM210" s="4">
        <v>84944530236.770004</v>
      </c>
      <c r="AN210">
        <v>454929</v>
      </c>
      <c r="AO210" s="1">
        <f t="shared" si="65"/>
        <v>7.8759244463465754E-3</v>
      </c>
      <c r="AP210" s="5">
        <f t="shared" si="63"/>
        <v>9.0522700149290092</v>
      </c>
      <c r="AQ210" s="3">
        <f t="shared" si="66"/>
        <v>1.5391675002526979E-4</v>
      </c>
    </row>
    <row r="211" spans="1:44" x14ac:dyDescent="0.25">
      <c r="A211" t="s">
        <v>37</v>
      </c>
      <c r="B211">
        <v>10.0337001001527</v>
      </c>
      <c r="C211">
        <v>8.7866394849543498E-3</v>
      </c>
      <c r="D211">
        <v>10.049047417996899</v>
      </c>
      <c r="E211">
        <v>-13.188273130185999</v>
      </c>
      <c r="F211" s="1">
        <v>0</v>
      </c>
      <c r="G211" s="1">
        <v>0</v>
      </c>
      <c r="H211">
        <v>3.75893746154164</v>
      </c>
      <c r="I211">
        <v>-60.084456833626298</v>
      </c>
      <c r="J211">
        <v>-66.824866268948597</v>
      </c>
      <c r="K211">
        <v>-84.411957497827899</v>
      </c>
      <c r="L211">
        <v>-37.708123404149298</v>
      </c>
      <c r="M211">
        <v>31.245010169178599</v>
      </c>
      <c r="N211">
        <v>93.527649930738093</v>
      </c>
      <c r="O211">
        <v>77.303412713052893</v>
      </c>
      <c r="P211">
        <v>178295.76869218799</v>
      </c>
      <c r="Q211">
        <v>227705.85554686701</v>
      </c>
      <c r="R211">
        <v>84.829372254959097</v>
      </c>
      <c r="S211">
        <v>684.84763996391905</v>
      </c>
      <c r="T211">
        <v>0.51468801599344105</v>
      </c>
      <c r="U211">
        <v>0.34114115442570597</v>
      </c>
      <c r="V211" s="1">
        <v>0</v>
      </c>
      <c r="W211">
        <v>0.146202718496863</v>
      </c>
      <c r="X211">
        <v>0.51265612707743002</v>
      </c>
      <c r="Y211" s="1">
        <v>0</v>
      </c>
      <c r="Z211">
        <v>0.27818842206332101</v>
      </c>
      <c r="AA211">
        <v>2.9747403610443503E-4</v>
      </c>
      <c r="AB211">
        <v>7.07946729603304E-3</v>
      </c>
      <c r="AC211">
        <v>6.2221499997571297E-4</v>
      </c>
      <c r="AD211" s="1">
        <v>0</v>
      </c>
      <c r="AE211">
        <v>7.9493770269623899E-4</v>
      </c>
      <c r="AF211" s="3">
        <v>1.3058399129106E-3</v>
      </c>
      <c r="AG211">
        <v>2.78004483917481E-5</v>
      </c>
      <c r="AH211">
        <v>5.6474570222364298</v>
      </c>
      <c r="AI211">
        <v>0.14922541778393</v>
      </c>
      <c r="AJ211">
        <v>266.51235940067698</v>
      </c>
      <c r="AK211" t="s">
        <v>89</v>
      </c>
      <c r="AL211" t="s">
        <v>90</v>
      </c>
      <c r="AM211" s="4">
        <v>94349485101.919998</v>
      </c>
      <c r="AN211">
        <v>529174</v>
      </c>
      <c r="AO211" s="1">
        <f t="shared" si="65"/>
        <v>8.171879034833714E-3</v>
      </c>
      <c r="AP211" s="5">
        <f t="shared" si="63"/>
        <v>9.3772972758994317</v>
      </c>
      <c r="AQ211" s="3">
        <f t="shared" si="66"/>
        <v>6.0066825453189247E-4</v>
      </c>
    </row>
    <row r="212" spans="1:44" x14ac:dyDescent="0.25">
      <c r="A212" t="s">
        <v>37</v>
      </c>
      <c r="B212">
        <v>10.561025884745099</v>
      </c>
      <c r="C212">
        <v>9.2106206079526094E-3</v>
      </c>
      <c r="D212">
        <v>10.509669691543699</v>
      </c>
      <c r="E212">
        <v>-9.3578314721510996</v>
      </c>
      <c r="F212" s="1">
        <v>0</v>
      </c>
      <c r="G212" s="1">
        <v>0</v>
      </c>
      <c r="H212">
        <v>3.83088584335598</v>
      </c>
      <c r="I212">
        <v>-36.254974526694603</v>
      </c>
      <c r="J212">
        <v>-43.247745031834398</v>
      </c>
      <c r="K212">
        <v>-65.090329851929496</v>
      </c>
      <c r="L212">
        <v>-12.6149556912429</v>
      </c>
      <c r="M212">
        <v>31.195016992731301</v>
      </c>
      <c r="N212">
        <v>93.166144082619695</v>
      </c>
      <c r="O212">
        <v>77.085395228504296</v>
      </c>
      <c r="P212">
        <v>168744.274435998</v>
      </c>
      <c r="Q212">
        <v>214551.54031154601</v>
      </c>
      <c r="R212">
        <v>85.786604715515097</v>
      </c>
      <c r="S212">
        <v>692.91107128019303</v>
      </c>
      <c r="T212">
        <v>0.49413986668652299</v>
      </c>
      <c r="U212">
        <v>0.339163442239104</v>
      </c>
      <c r="V212" s="1">
        <v>0</v>
      </c>
      <c r="W212">
        <v>0.13320929350613001</v>
      </c>
      <c r="X212">
        <v>0.52762726425476503</v>
      </c>
      <c r="Y212" s="1">
        <v>0</v>
      </c>
      <c r="Z212">
        <v>0.30108255803210698</v>
      </c>
      <c r="AA212">
        <v>2.99744526103098E-4</v>
      </c>
      <c r="AB212">
        <v>7.0220719798395597E-3</v>
      </c>
      <c r="AC212">
        <v>7.3191789359783202E-4</v>
      </c>
      <c r="AD212" s="1">
        <v>0</v>
      </c>
      <c r="AE212">
        <v>9.4594840698020198E-4</v>
      </c>
      <c r="AF212" s="3">
        <v>1.5453648440747799E-3</v>
      </c>
      <c r="AG212">
        <v>2.1096201147221701E-4</v>
      </c>
      <c r="AH212">
        <v>5.6053560539594498</v>
      </c>
      <c r="AI212">
        <v>0.148372443250537</v>
      </c>
      <c r="AJ212">
        <v>452.636883893944</v>
      </c>
      <c r="AK212" t="s">
        <v>91</v>
      </c>
      <c r="AL212" t="s">
        <v>92</v>
      </c>
      <c r="AM212" s="4">
        <v>93685808701.220001</v>
      </c>
      <c r="AN212">
        <v>555194</v>
      </c>
      <c r="AO212" s="1">
        <f t="shared" si="65"/>
        <v>8.2677649129228592E-3</v>
      </c>
      <c r="AP212" s="5">
        <f t="shared" si="63"/>
        <v>9.4823737713718224</v>
      </c>
      <c r="AQ212" s="3">
        <f t="shared" si="66"/>
        <v>9.9025053562701304E-4</v>
      </c>
    </row>
    <row r="213" spans="1:44" x14ac:dyDescent="0.25">
      <c r="A213" t="s">
        <v>37</v>
      </c>
      <c r="B213">
        <v>11.9385695031301</v>
      </c>
      <c r="C213">
        <v>1.02305863957005E-2</v>
      </c>
      <c r="D213">
        <v>11.608939091757399</v>
      </c>
      <c r="E213">
        <v>-6.3874594445579502</v>
      </c>
      <c r="F213" s="1">
        <v>0</v>
      </c>
      <c r="G213" s="1">
        <v>0</v>
      </c>
      <c r="H213">
        <v>3.88270647863098</v>
      </c>
      <c r="I213">
        <v>-13.1162215746767</v>
      </c>
      <c r="J213">
        <v>-23.041880574050602</v>
      </c>
      <c r="K213">
        <v>-38.0410314743621</v>
      </c>
      <c r="L213">
        <v>11.848728040082101</v>
      </c>
      <c r="M213">
        <v>30.101818747363598</v>
      </c>
      <c r="N213">
        <v>93.163451967876597</v>
      </c>
      <c r="O213">
        <v>77.276581843291694</v>
      </c>
      <c r="P213">
        <v>159723.78087495299</v>
      </c>
      <c r="Q213">
        <v>199862.405845267</v>
      </c>
      <c r="R213">
        <v>87.105512870412099</v>
      </c>
      <c r="S213">
        <v>690.03168208818397</v>
      </c>
      <c r="T213">
        <v>0.47681075803029799</v>
      </c>
      <c r="U213">
        <v>0.35616521649215299</v>
      </c>
      <c r="V213" s="1">
        <v>0</v>
      </c>
      <c r="W213">
        <v>0.12999049122762199</v>
      </c>
      <c r="X213">
        <v>0.51384429228022299</v>
      </c>
      <c r="Y213" s="1">
        <v>0</v>
      </c>
      <c r="Z213">
        <v>0.32352517032369299</v>
      </c>
      <c r="AA213">
        <v>2.9893247479805701E-4</v>
      </c>
      <c r="AB213">
        <v>6.8071967234270602E-3</v>
      </c>
      <c r="AC213">
        <v>1.02810741195943E-3</v>
      </c>
      <c r="AD213" s="1">
        <v>0</v>
      </c>
      <c r="AE213">
        <v>1.09910967485682E-3</v>
      </c>
      <c r="AF213" s="3">
        <v>1.77752003906441E-3</v>
      </c>
      <c r="AG213">
        <v>9.9727361950030296E-4</v>
      </c>
      <c r="AH213">
        <v>5.7887479051459696</v>
      </c>
      <c r="AI213">
        <v>0.14828496334001101</v>
      </c>
      <c r="AJ213">
        <v>574.71007957443703</v>
      </c>
      <c r="AK213" t="s">
        <v>93</v>
      </c>
      <c r="AL213" t="s">
        <v>94</v>
      </c>
      <c r="AM213" s="4">
        <v>93714414505.199997</v>
      </c>
      <c r="AN213">
        <v>586728</v>
      </c>
      <c r="AO213" s="1">
        <f t="shared" si="65"/>
        <v>8.2052388730819367E-3</v>
      </c>
      <c r="AP213" s="5">
        <f t="shared" si="63"/>
        <v>9.4138673159696715</v>
      </c>
      <c r="AQ213" s="3">
        <f t="shared" si="66"/>
        <v>2.3334641634355571E-3</v>
      </c>
    </row>
    <row r="214" spans="1:44" x14ac:dyDescent="0.25">
      <c r="A214" t="s">
        <v>37</v>
      </c>
      <c r="B214">
        <v>13.984750829655599</v>
      </c>
      <c r="C214">
        <v>1.1682210074049701E-2</v>
      </c>
      <c r="D214">
        <v>13.152093533705701</v>
      </c>
      <c r="E214">
        <v>-1.3498327712765099</v>
      </c>
      <c r="F214" s="1">
        <v>0</v>
      </c>
      <c r="G214" s="1">
        <v>0</v>
      </c>
      <c r="H214">
        <v>3.96415120653469</v>
      </c>
      <c r="I214">
        <v>10.3260644095676</v>
      </c>
      <c r="J214">
        <v>0.81594829409490799</v>
      </c>
      <c r="K214">
        <v>-14.8626776247277</v>
      </c>
      <c r="L214">
        <v>36.891620005365297</v>
      </c>
      <c r="M214">
        <v>29.820414083409901</v>
      </c>
      <c r="N214">
        <v>93.096732174551903</v>
      </c>
      <c r="O214">
        <v>77.271272728690306</v>
      </c>
      <c r="P214">
        <v>150096.72961275201</v>
      </c>
      <c r="Q214">
        <v>187595.582753211</v>
      </c>
      <c r="R214">
        <v>91.483836726580407</v>
      </c>
      <c r="S214">
        <v>692.077038358697</v>
      </c>
      <c r="T214">
        <v>0.48058555252811103</v>
      </c>
      <c r="U214">
        <v>0.37616927011902102</v>
      </c>
      <c r="V214" s="1">
        <v>0</v>
      </c>
      <c r="W214">
        <v>0.117006679740346</v>
      </c>
      <c r="X214">
        <v>0.50682405014063203</v>
      </c>
      <c r="Y214" s="1">
        <v>0</v>
      </c>
      <c r="Z214">
        <v>0.31793935398451501</v>
      </c>
      <c r="AA214">
        <v>2.9799657582729299E-4</v>
      </c>
      <c r="AB214">
        <v>6.5832997621100998E-3</v>
      </c>
      <c r="AC214">
        <v>1.3058877468973701E-3</v>
      </c>
      <c r="AD214" s="1">
        <v>0</v>
      </c>
      <c r="AE214">
        <v>1.26962898543593E-3</v>
      </c>
      <c r="AF214" s="3">
        <v>2.0065183437402399E-3</v>
      </c>
      <c r="AG214">
        <v>2.2254424502837601E-3</v>
      </c>
      <c r="AH214">
        <v>5.8633279147424897</v>
      </c>
      <c r="AI214">
        <v>0.14887134945843</v>
      </c>
      <c r="AJ214">
        <v>816.40410522311799</v>
      </c>
      <c r="AK214" t="s">
        <v>95</v>
      </c>
      <c r="AL214" t="s">
        <v>96</v>
      </c>
      <c r="AM214" s="4">
        <v>67984812710.800003</v>
      </c>
      <c r="AN214">
        <v>452940</v>
      </c>
      <c r="AO214" s="1">
        <f t="shared" si="65"/>
        <v>8.1509253233733227E-3</v>
      </c>
      <c r="AP214" s="5">
        <f t="shared" si="63"/>
        <v>9.3543202792140008</v>
      </c>
      <c r="AQ214" s="3">
        <f t="shared" si="66"/>
        <v>4.3244035766712239E-3</v>
      </c>
      <c r="AR214">
        <f>SUMPRODUCT(AQ214:AQ222,AM214:AM222)/SUM(AM214:AM222)</f>
        <v>5.4573952884964848E-3</v>
      </c>
    </row>
    <row r="215" spans="1:44" x14ac:dyDescent="0.25">
      <c r="A215" t="s">
        <v>37</v>
      </c>
      <c r="B215">
        <v>15.196573331699501</v>
      </c>
      <c r="C215">
        <v>1.2607691717000701E-2</v>
      </c>
      <c r="D215">
        <v>14.122997478073801</v>
      </c>
      <c r="E215">
        <v>-5.05322217260483E-2</v>
      </c>
      <c r="F215" s="1">
        <v>0</v>
      </c>
      <c r="G215" s="1">
        <v>0</v>
      </c>
      <c r="H215">
        <v>4.0377287896713199</v>
      </c>
      <c r="I215">
        <v>33.271153485464197</v>
      </c>
      <c r="J215">
        <v>22.363865770997499</v>
      </c>
      <c r="K215">
        <v>9.0874515992514908</v>
      </c>
      <c r="L215">
        <v>61.6150810885323</v>
      </c>
      <c r="M215">
        <v>30.558292550545001</v>
      </c>
      <c r="N215">
        <v>93.211266930749801</v>
      </c>
      <c r="O215">
        <v>77.285838943586995</v>
      </c>
      <c r="P215">
        <v>140671.36725192601</v>
      </c>
      <c r="Q215">
        <v>174385.83987511901</v>
      </c>
      <c r="R215">
        <v>100.70867849015799</v>
      </c>
      <c r="S215">
        <v>692.02086461469298</v>
      </c>
      <c r="T215">
        <v>0.52159388850020505</v>
      </c>
      <c r="U215">
        <v>0.38397512987806498</v>
      </c>
      <c r="V215" s="1">
        <v>0</v>
      </c>
      <c r="W215">
        <v>0.106775564476496</v>
      </c>
      <c r="X215">
        <v>0.50924930564543702</v>
      </c>
      <c r="Y215" s="1">
        <v>0</v>
      </c>
      <c r="Z215">
        <v>0.25341548057845997</v>
      </c>
      <c r="AA215">
        <v>2.9857712692136498E-4</v>
      </c>
      <c r="AB215">
        <v>6.4164709239061301E-3</v>
      </c>
      <c r="AC215">
        <v>1.33558129570559E-3</v>
      </c>
      <c r="AD215" s="1">
        <v>0</v>
      </c>
      <c r="AE215">
        <v>1.3922542776163599E-3</v>
      </c>
      <c r="AF215" s="3">
        <v>2.1541178217859601E-3</v>
      </c>
      <c r="AG215">
        <v>3.1648676334998902E-3</v>
      </c>
      <c r="AH215">
        <v>5.7556871223031303</v>
      </c>
      <c r="AI215">
        <v>0.14918093438218399</v>
      </c>
      <c r="AJ215">
        <v>1213.59280156005</v>
      </c>
      <c r="AK215" t="s">
        <v>97</v>
      </c>
      <c r="AL215" t="s">
        <v>98</v>
      </c>
      <c r="AM215" s="4">
        <v>57994162562.849998</v>
      </c>
      <c r="AN215">
        <v>412267</v>
      </c>
      <c r="AO215" s="1">
        <f t="shared" si="65"/>
        <v>8.1073023284438557E-3</v>
      </c>
      <c r="AP215" s="5">
        <f t="shared" si="63"/>
        <v>9.3064679259818881</v>
      </c>
      <c r="AQ215" s="3">
        <f t="shared" si="66"/>
        <v>5.5349730145893387E-3</v>
      </c>
    </row>
    <row r="216" spans="1:44" x14ac:dyDescent="0.25">
      <c r="A216" t="s">
        <v>37</v>
      </c>
      <c r="B216">
        <v>15.5720878606729</v>
      </c>
      <c r="C216">
        <v>1.2156371030338099E-2</v>
      </c>
      <c r="D216">
        <v>13.6507760250012</v>
      </c>
      <c r="E216">
        <v>4.9435847957590102</v>
      </c>
      <c r="F216" s="1">
        <v>0</v>
      </c>
      <c r="G216" s="1">
        <v>0</v>
      </c>
      <c r="H216">
        <v>4.1642466378388701</v>
      </c>
      <c r="I216">
        <v>55.567175495035698</v>
      </c>
      <c r="J216">
        <v>42.944232201325697</v>
      </c>
      <c r="K216">
        <v>34.367166015009602</v>
      </c>
      <c r="L216">
        <v>86.488544519155496</v>
      </c>
      <c r="M216">
        <v>32.302806530580398</v>
      </c>
      <c r="N216">
        <v>93.377540015972002</v>
      </c>
      <c r="O216">
        <v>77.265119687510307</v>
      </c>
      <c r="P216">
        <v>128890.71172039599</v>
      </c>
      <c r="Q216">
        <v>158170.16916419301</v>
      </c>
      <c r="R216">
        <v>112.614053773208</v>
      </c>
      <c r="S216">
        <v>687.37275903156296</v>
      </c>
      <c r="T216">
        <v>0.57177594410614496</v>
      </c>
      <c r="U216">
        <v>0.36807294986441602</v>
      </c>
      <c r="V216" s="1">
        <v>0</v>
      </c>
      <c r="W216">
        <v>9.8031651029059794E-2</v>
      </c>
      <c r="X216">
        <v>0.53389539910652295</v>
      </c>
      <c r="Y216" s="1">
        <v>0</v>
      </c>
      <c r="Z216">
        <v>0.18666766176923899</v>
      </c>
      <c r="AA216">
        <v>3.0094192244510402E-4</v>
      </c>
      <c r="AB216">
        <v>6.22846845508366E-3</v>
      </c>
      <c r="AC216">
        <v>1.27972427827148E-3</v>
      </c>
      <c r="AD216" s="1">
        <v>0</v>
      </c>
      <c r="AE216">
        <v>1.4606009742153701E-3</v>
      </c>
      <c r="AF216" s="3">
        <v>2.2251248621899598E-3</v>
      </c>
      <c r="AG216">
        <v>2.8867021681439199E-3</v>
      </c>
      <c r="AH216">
        <v>5.4606879443649001</v>
      </c>
      <c r="AI216">
        <v>0.14925279715284301</v>
      </c>
      <c r="AJ216">
        <v>1828.6347793484299</v>
      </c>
      <c r="AK216" t="s">
        <v>99</v>
      </c>
      <c r="AL216" t="s">
        <v>100</v>
      </c>
      <c r="AM216" s="4">
        <v>41272223690.699997</v>
      </c>
      <c r="AN216">
        <v>320211</v>
      </c>
      <c r="AO216" s="1">
        <f t="shared" si="65"/>
        <v>7.9900113517441338E-3</v>
      </c>
      <c r="AP216" s="5">
        <f t="shared" si="63"/>
        <v>9.1776904393555458</v>
      </c>
      <c r="AQ216" s="3">
        <f t="shared" si="66"/>
        <v>6.0169755800734328E-3</v>
      </c>
    </row>
    <row r="217" spans="1:44" x14ac:dyDescent="0.25">
      <c r="A217" t="s">
        <v>37</v>
      </c>
      <c r="B217">
        <v>15.7289774269163</v>
      </c>
      <c r="C217">
        <v>1.1917414127118799E-2</v>
      </c>
      <c r="D217">
        <v>13.3997903437355</v>
      </c>
      <c r="E217">
        <v>9.5959913796874208</v>
      </c>
      <c r="F217" s="1">
        <v>0</v>
      </c>
      <c r="G217" s="1">
        <v>0</v>
      </c>
      <c r="H217">
        <v>4.2741853733843103</v>
      </c>
      <c r="I217">
        <v>77.400380314018705</v>
      </c>
      <c r="J217">
        <v>65.250335523952899</v>
      </c>
      <c r="K217">
        <v>56.775391151770997</v>
      </c>
      <c r="L217">
        <v>110.778390611649</v>
      </c>
      <c r="M217">
        <v>34.543625598960602</v>
      </c>
      <c r="N217">
        <v>93.735474761368494</v>
      </c>
      <c r="O217">
        <v>77.312664810439102</v>
      </c>
      <c r="P217">
        <v>119355.22746808</v>
      </c>
      <c r="Q217">
        <v>146022.25447229101</v>
      </c>
      <c r="R217">
        <v>122.549835451517</v>
      </c>
      <c r="S217">
        <v>686.858468574433</v>
      </c>
      <c r="T217">
        <v>0.60794565862421701</v>
      </c>
      <c r="U217">
        <v>0.36229229670396801</v>
      </c>
      <c r="V217" s="1">
        <v>0</v>
      </c>
      <c r="W217">
        <v>9.2882611865944806E-2</v>
      </c>
      <c r="X217">
        <v>0.54482509143008595</v>
      </c>
      <c r="Y217" s="1">
        <v>0</v>
      </c>
      <c r="Z217">
        <v>0.14169144793919899</v>
      </c>
      <c r="AA217">
        <v>3.0354552565182898E-4</v>
      </c>
      <c r="AB217">
        <v>6.1562695287136603E-3</v>
      </c>
      <c r="AC217">
        <v>1.1054069497073999E-3</v>
      </c>
      <c r="AD217" s="1">
        <v>0</v>
      </c>
      <c r="AE217">
        <v>1.38692809654691E-3</v>
      </c>
      <c r="AF217" s="3">
        <v>2.26000681035256E-3</v>
      </c>
      <c r="AG217">
        <v>2.96531966230382E-3</v>
      </c>
      <c r="AH217">
        <v>5.0977887544471896</v>
      </c>
      <c r="AI217">
        <v>0.14964865469571001</v>
      </c>
      <c r="AJ217">
        <v>2475.11654546315</v>
      </c>
      <c r="AK217" t="s">
        <v>101</v>
      </c>
      <c r="AL217" t="s">
        <v>102</v>
      </c>
      <c r="AM217" s="4">
        <v>31269995399.59</v>
      </c>
      <c r="AN217">
        <v>261991</v>
      </c>
      <c r="AO217" s="1">
        <f t="shared" si="65"/>
        <v>7.8467431509123987E-3</v>
      </c>
      <c r="AP217" s="5">
        <f t="shared" si="63"/>
        <v>9.0201643295013341</v>
      </c>
      <c r="AQ217" s="3">
        <f t="shared" si="66"/>
        <v>6.3130604668507461E-3</v>
      </c>
    </row>
    <row r="218" spans="1:44" x14ac:dyDescent="0.25">
      <c r="A218" t="s">
        <v>37</v>
      </c>
      <c r="B218">
        <v>16.0219535543287</v>
      </c>
      <c r="C218">
        <v>1.2151281249934399E-2</v>
      </c>
      <c r="D218">
        <v>13.6454369891859</v>
      </c>
      <c r="E218">
        <v>21.096895577786299</v>
      </c>
      <c r="F218" s="1">
        <v>0</v>
      </c>
      <c r="G218" s="1">
        <v>0</v>
      </c>
      <c r="H218">
        <v>4.42521889405596</v>
      </c>
      <c r="I218">
        <v>99.749202366671696</v>
      </c>
      <c r="J218">
        <v>90.198011720441201</v>
      </c>
      <c r="K218">
        <v>72.616818759230696</v>
      </c>
      <c r="L218">
        <v>135.88223606598399</v>
      </c>
      <c r="M218">
        <v>35.459555973018198</v>
      </c>
      <c r="N218">
        <v>92.983728252259496</v>
      </c>
      <c r="O218">
        <v>76.525412104013597</v>
      </c>
      <c r="P218">
        <v>110123.28960291699</v>
      </c>
      <c r="Q218">
        <v>135887.46944106399</v>
      </c>
      <c r="R218">
        <v>126.196387474627</v>
      </c>
      <c r="S218">
        <v>697.23549547197001</v>
      </c>
      <c r="T218">
        <v>0.60584038276950403</v>
      </c>
      <c r="U218">
        <v>0.35013090566917399</v>
      </c>
      <c r="V218" s="1">
        <v>0</v>
      </c>
      <c r="W218">
        <v>7.9358400037050594E-2</v>
      </c>
      <c r="X218">
        <v>0.57051069429377399</v>
      </c>
      <c r="Y218" s="1">
        <v>0</v>
      </c>
      <c r="Z218">
        <v>0.158882520211517</v>
      </c>
      <c r="AA218">
        <v>3.10772663787962E-4</v>
      </c>
      <c r="AB218">
        <v>6.0085077723559498E-3</v>
      </c>
      <c r="AC218">
        <v>8.0387346244755798E-4</v>
      </c>
      <c r="AD218" s="1">
        <v>0</v>
      </c>
      <c r="AE218">
        <v>1.41356390661489E-3</v>
      </c>
      <c r="AF218" s="3">
        <v>2.2690281358839202E-3</v>
      </c>
      <c r="AG218">
        <v>3.6146183847848702E-3</v>
      </c>
      <c r="AH218">
        <v>4.9680365004555203</v>
      </c>
      <c r="AI218">
        <v>0.150280176635612</v>
      </c>
      <c r="AJ218">
        <v>3170.24961433933</v>
      </c>
      <c r="AK218" t="s">
        <v>103</v>
      </c>
      <c r="AL218" t="s">
        <v>104</v>
      </c>
      <c r="AM218" s="4">
        <v>15624842945.309999</v>
      </c>
      <c r="AN218">
        <v>141885</v>
      </c>
      <c r="AO218" s="1">
        <f t="shared" si="65"/>
        <v>7.7328443427588014E-3</v>
      </c>
      <c r="AP218" s="5">
        <f t="shared" si="63"/>
        <v>8.8947517668098932</v>
      </c>
      <c r="AQ218" s="3">
        <f t="shared" si="66"/>
        <v>6.7130292353444285E-3</v>
      </c>
    </row>
    <row r="219" spans="1:44" x14ac:dyDescent="0.25">
      <c r="A219" t="s">
        <v>37</v>
      </c>
      <c r="B219">
        <v>15.0101205725472</v>
      </c>
      <c r="C219">
        <v>1.16827352153442E-2</v>
      </c>
      <c r="D219">
        <v>13.152647290271201</v>
      </c>
      <c r="E219">
        <v>33.955630591835799</v>
      </c>
      <c r="F219" s="1">
        <v>0</v>
      </c>
      <c r="G219" s="1">
        <v>0</v>
      </c>
      <c r="H219">
        <v>4.5782612115564003</v>
      </c>
      <c r="I219">
        <v>120.881265927961</v>
      </c>
      <c r="J219">
        <v>111.332179209586</v>
      </c>
      <c r="K219">
        <v>91.606802052731794</v>
      </c>
      <c r="L219">
        <v>159.93523785193301</v>
      </c>
      <c r="M219">
        <v>36.675506039083501</v>
      </c>
      <c r="N219">
        <v>92.444360477074994</v>
      </c>
      <c r="O219">
        <v>75.939954233778906</v>
      </c>
      <c r="P219">
        <v>101718.89279202701</v>
      </c>
      <c r="Q219">
        <v>125548.176325426</v>
      </c>
      <c r="R219">
        <v>130.050004792484</v>
      </c>
      <c r="S219">
        <v>697.27279408630295</v>
      </c>
      <c r="T219">
        <v>0.61148711506286002</v>
      </c>
      <c r="U219">
        <v>0.34594342440264497</v>
      </c>
      <c r="V219" s="1">
        <v>0</v>
      </c>
      <c r="W219">
        <v>7.7827450406301596E-2</v>
      </c>
      <c r="X219">
        <v>0.57622912519105196</v>
      </c>
      <c r="Y219" s="1">
        <v>0</v>
      </c>
      <c r="Z219">
        <v>0.16483341315960701</v>
      </c>
      <c r="AA219">
        <v>3.1730978504472302E-4</v>
      </c>
      <c r="AB219">
        <v>5.9005293732897098E-3</v>
      </c>
      <c r="AC219">
        <v>5.9210951044744099E-4</v>
      </c>
      <c r="AD219" s="1">
        <v>0</v>
      </c>
      <c r="AE219">
        <v>1.6181311255195801E-3</v>
      </c>
      <c r="AF219" s="3">
        <v>2.2656109211502801E-3</v>
      </c>
      <c r="AG219">
        <v>3.2546720552308998E-3</v>
      </c>
      <c r="AH219">
        <v>4.7848987966475898</v>
      </c>
      <c r="AI219">
        <v>0.15086421583538401</v>
      </c>
      <c r="AJ219">
        <v>3930.9006229032502</v>
      </c>
      <c r="AK219" t="s">
        <v>105</v>
      </c>
      <c r="AL219" t="s">
        <v>106</v>
      </c>
      <c r="AM219" s="4">
        <v>7578566107.4700003</v>
      </c>
      <c r="AN219">
        <v>74505</v>
      </c>
      <c r="AO219" s="1">
        <f t="shared" si="65"/>
        <v>7.8359702838540126E-3</v>
      </c>
      <c r="AP219" s="5">
        <f t="shared" si="63"/>
        <v>9.0083092391495363</v>
      </c>
      <c r="AQ219" s="3">
        <f t="shared" si="66"/>
        <v>5.6257659202213015E-3</v>
      </c>
    </row>
    <row r="220" spans="1:44" x14ac:dyDescent="0.25">
      <c r="A220" t="s">
        <v>37</v>
      </c>
      <c r="B220">
        <v>15.9220608337258</v>
      </c>
      <c r="C220">
        <v>1.09031705964553E-2</v>
      </c>
      <c r="D220">
        <v>12.3270304749174</v>
      </c>
      <c r="E220">
        <v>53.006628393652498</v>
      </c>
      <c r="F220" s="1">
        <v>0</v>
      </c>
      <c r="G220" s="1">
        <v>0</v>
      </c>
      <c r="H220">
        <v>4.7767887114561898</v>
      </c>
      <c r="I220">
        <v>142.14006713763499</v>
      </c>
      <c r="J220">
        <v>136.47619455433599</v>
      </c>
      <c r="K220">
        <v>105.334774419203</v>
      </c>
      <c r="L220">
        <v>185.248759334417</v>
      </c>
      <c r="M220">
        <v>36.745041663175499</v>
      </c>
      <c r="N220">
        <v>90.780180854117702</v>
      </c>
      <c r="O220">
        <v>74.436370532831802</v>
      </c>
      <c r="P220">
        <v>91860.822510966304</v>
      </c>
      <c r="Q220">
        <v>114323.21218493499</v>
      </c>
      <c r="R220">
        <v>129.610275270145</v>
      </c>
      <c r="S220">
        <v>706.99841722428903</v>
      </c>
      <c r="T220">
        <v>0.58381403417045696</v>
      </c>
      <c r="U220">
        <v>0.37591299594563699</v>
      </c>
      <c r="V220" s="1">
        <v>0</v>
      </c>
      <c r="W220">
        <v>7.5004631335523694E-2</v>
      </c>
      <c r="X220">
        <v>0.54908237271883897</v>
      </c>
      <c r="Y220" s="1">
        <v>0</v>
      </c>
      <c r="Z220">
        <v>0.22653318644010001</v>
      </c>
      <c r="AA220">
        <v>3.3548320749477698E-4</v>
      </c>
      <c r="AB220">
        <v>5.7023177241694997E-3</v>
      </c>
      <c r="AC220">
        <v>4.0570243966762899E-4</v>
      </c>
      <c r="AD220" s="1">
        <v>0</v>
      </c>
      <c r="AE220">
        <v>1.89290423641285E-3</v>
      </c>
      <c r="AF220" s="3">
        <v>2.2644517293376001E-3</v>
      </c>
      <c r="AG220">
        <v>2.5667784309695101E-3</v>
      </c>
      <c r="AH220">
        <v>4.7771696497444198</v>
      </c>
      <c r="AI220">
        <v>0.15085185746933799</v>
      </c>
      <c r="AJ220">
        <v>4652.6845672243799</v>
      </c>
      <c r="AK220" t="s">
        <v>107</v>
      </c>
      <c r="AL220" t="s">
        <v>108</v>
      </c>
      <c r="AM220" s="4">
        <v>2156983973.3800001</v>
      </c>
      <c r="AN220">
        <v>23481</v>
      </c>
      <c r="AO220" s="1">
        <f t="shared" si="65"/>
        <v>7.9307051680771266E-3</v>
      </c>
      <c r="AP220" s="5">
        <f t="shared" si="63"/>
        <v>9.1125125148938562</v>
      </c>
      <c r="AQ220" s="3">
        <f t="shared" si="66"/>
        <v>6.4175277627336515E-3</v>
      </c>
    </row>
    <row r="221" spans="1:44" x14ac:dyDescent="0.25">
      <c r="A221" t="s">
        <v>37</v>
      </c>
      <c r="B221">
        <v>14.5105087504064</v>
      </c>
      <c r="C221">
        <v>1.08751330297037E-2</v>
      </c>
      <c r="D221">
        <v>12.2972030209657</v>
      </c>
      <c r="E221">
        <v>82.031780040715404</v>
      </c>
      <c r="F221" s="1">
        <v>0</v>
      </c>
      <c r="G221" s="1">
        <v>0</v>
      </c>
      <c r="H221">
        <v>5.0499023992759096</v>
      </c>
      <c r="I221">
        <v>163.22900795407099</v>
      </c>
      <c r="J221">
        <v>154.577834404502</v>
      </c>
      <c r="K221">
        <v>128.07279048414799</v>
      </c>
      <c r="L221">
        <v>209.63246342851301</v>
      </c>
      <c r="M221">
        <v>36.541212804877297</v>
      </c>
      <c r="N221">
        <v>89.924574911273197</v>
      </c>
      <c r="O221">
        <v>73.861663481735306</v>
      </c>
      <c r="P221">
        <v>85135.092480794803</v>
      </c>
      <c r="Q221">
        <v>105117.873250725</v>
      </c>
      <c r="R221">
        <v>126.947483801961</v>
      </c>
      <c r="S221">
        <v>693.19612018718601</v>
      </c>
      <c r="T221">
        <v>0.52143804879562905</v>
      </c>
      <c r="U221">
        <v>0.42262380834564001</v>
      </c>
      <c r="V221" s="1">
        <v>0</v>
      </c>
      <c r="W221">
        <v>0.106304278023238</v>
      </c>
      <c r="X221">
        <v>0.471071913631121</v>
      </c>
      <c r="Y221" s="1">
        <v>0</v>
      </c>
      <c r="Z221">
        <v>0.29478248886805197</v>
      </c>
      <c r="AA221">
        <v>3.4240885424124203E-4</v>
      </c>
      <c r="AB221">
        <v>5.6715004305563201E-3</v>
      </c>
      <c r="AC221">
        <v>3.1919027550528499E-4</v>
      </c>
      <c r="AD221" s="1">
        <v>0</v>
      </c>
      <c r="AE221">
        <v>2.2778856889468001E-3</v>
      </c>
      <c r="AF221" s="3">
        <v>2.2492339930697E-3</v>
      </c>
      <c r="AG221">
        <v>2.2641367991145501E-3</v>
      </c>
      <c r="AH221">
        <v>4.8283741121459203</v>
      </c>
      <c r="AI221">
        <v>0.15102417662405099</v>
      </c>
      <c r="AJ221">
        <v>5402.6869788212998</v>
      </c>
      <c r="AK221" t="s">
        <v>109</v>
      </c>
      <c r="AL221" t="s">
        <v>110</v>
      </c>
      <c r="AM221" s="4">
        <v>831173907.88999999</v>
      </c>
      <c r="AN221">
        <v>9763</v>
      </c>
      <c r="AO221" s="1">
        <f t="shared" si="65"/>
        <v>8.2917949737443628E-3</v>
      </c>
      <c r="AP221" s="5">
        <f t="shared" si="63"/>
        <v>9.5086895949568095</v>
      </c>
      <c r="AQ221" s="3">
        <f t="shared" si="66"/>
        <v>4.6879591766172037E-3</v>
      </c>
    </row>
    <row r="222" spans="1:44" x14ac:dyDescent="0.25">
      <c r="A222" t="s">
        <v>37</v>
      </c>
      <c r="B222">
        <v>17.136312013295498</v>
      </c>
      <c r="C222">
        <v>1.12319309591237E-2</v>
      </c>
      <c r="D222">
        <v>12.6760854383064</v>
      </c>
      <c r="E222">
        <v>116.380562324986</v>
      </c>
      <c r="F222" s="1">
        <v>0</v>
      </c>
      <c r="G222" s="1">
        <v>0</v>
      </c>
      <c r="H222">
        <v>5.3757269936681</v>
      </c>
      <c r="I222">
        <v>188.29168496692199</v>
      </c>
      <c r="J222">
        <v>175.226631057633</v>
      </c>
      <c r="K222">
        <v>159.63891062402001</v>
      </c>
      <c r="L222">
        <v>235.286967083869</v>
      </c>
      <c r="M222">
        <v>35.653406857098702</v>
      </c>
      <c r="N222">
        <v>88.6472407429887</v>
      </c>
      <c r="O222">
        <v>72.888253593216504</v>
      </c>
      <c r="P222">
        <v>84083.042405258995</v>
      </c>
      <c r="Q222">
        <v>102629.257315154</v>
      </c>
      <c r="R222">
        <v>126.19359476775401</v>
      </c>
      <c r="S222">
        <v>669.72063032134895</v>
      </c>
      <c r="T222">
        <v>0.436001566557219</v>
      </c>
      <c r="U222">
        <v>0.38420468950009501</v>
      </c>
      <c r="V222" s="1">
        <v>0</v>
      </c>
      <c r="W222">
        <v>0.29904888411000502</v>
      </c>
      <c r="X222">
        <v>0.31674642638989797</v>
      </c>
      <c r="Y222" s="1">
        <v>0</v>
      </c>
      <c r="Z222">
        <v>0.30043736745645999</v>
      </c>
      <c r="AA222">
        <v>3.5578131365866599E-4</v>
      </c>
      <c r="AB222">
        <v>5.6784216725940702E-3</v>
      </c>
      <c r="AC222">
        <v>3.1246612469632403E-4</v>
      </c>
      <c r="AD222" s="1">
        <v>0</v>
      </c>
      <c r="AE222">
        <v>2.4463899475497498E-3</v>
      </c>
      <c r="AF222" s="3">
        <v>2.2518912629681202E-3</v>
      </c>
      <c r="AG222">
        <v>2.43876566405142E-3</v>
      </c>
      <c r="AH222">
        <v>5.0065409061162898</v>
      </c>
      <c r="AI222">
        <v>0.15225923379629899</v>
      </c>
      <c r="AJ222">
        <v>6190.0063890367101</v>
      </c>
      <c r="AK222" t="s">
        <v>111</v>
      </c>
      <c r="AL222" t="s">
        <v>112</v>
      </c>
      <c r="AM222" s="4">
        <v>217438747.66</v>
      </c>
      <c r="AN222">
        <v>2586</v>
      </c>
      <c r="AO222" s="1">
        <f t="shared" si="65"/>
        <v>8.4805929338024853E-3</v>
      </c>
      <c r="AP222" s="5">
        <f t="shared" si="63"/>
        <v>9.7152023248993302</v>
      </c>
      <c r="AQ222" s="3">
        <f t="shared" si="66"/>
        <v>7.0617946908526109E-3</v>
      </c>
    </row>
    <row r="223" spans="1:44" x14ac:dyDescent="0.25">
      <c r="AN223">
        <f>SUM(AN206:AN222)</f>
        <v>4236065</v>
      </c>
    </row>
    <row r="225" spans="1:45" x14ac:dyDescent="0.25">
      <c r="AO225" t="s">
        <v>226</v>
      </c>
    </row>
    <row r="226" spans="1:45" x14ac:dyDescent="0.25">
      <c r="A226" t="s">
        <v>0</v>
      </c>
      <c r="B226" t="s">
        <v>1</v>
      </c>
      <c r="C226" t="s">
        <v>2</v>
      </c>
      <c r="D226" t="s">
        <v>3</v>
      </c>
      <c r="E226" t="s">
        <v>5</v>
      </c>
      <c r="F226" t="s">
        <v>6</v>
      </c>
      <c r="G226" t="s">
        <v>208</v>
      </c>
      <c r="H226" t="s">
        <v>7</v>
      </c>
      <c r="I226" t="s">
        <v>8</v>
      </c>
      <c r="J226" t="s">
        <v>134</v>
      </c>
      <c r="K226" t="s">
        <v>143</v>
      </c>
      <c r="L226" t="s">
        <v>9</v>
      </c>
      <c r="M226" t="s">
        <v>10</v>
      </c>
      <c r="N226" t="s">
        <v>11</v>
      </c>
      <c r="O226" t="s">
        <v>13</v>
      </c>
      <c r="P226" t="s">
        <v>14</v>
      </c>
      <c r="Q226" t="s">
        <v>15</v>
      </c>
      <c r="R226" t="s">
        <v>16</v>
      </c>
      <c r="S226" t="s">
        <v>17</v>
      </c>
      <c r="T226" t="s">
        <v>18</v>
      </c>
      <c r="U226" t="s">
        <v>20</v>
      </c>
      <c r="V226" t="s">
        <v>21</v>
      </c>
      <c r="W226" t="s">
        <v>22</v>
      </c>
      <c r="X226" t="s">
        <v>23</v>
      </c>
      <c r="Y226" t="s">
        <v>24</v>
      </c>
      <c r="Z226" t="s">
        <v>25</v>
      </c>
      <c r="AA226" t="s">
        <v>26</v>
      </c>
      <c r="AB226" t="s">
        <v>27</v>
      </c>
      <c r="AC226" t="s">
        <v>120</v>
      </c>
      <c r="AD226" t="s">
        <v>28</v>
      </c>
      <c r="AE226" t="s">
        <v>29</v>
      </c>
      <c r="AF226" s="3" t="s">
        <v>233</v>
      </c>
      <c r="AG226" t="s">
        <v>30</v>
      </c>
      <c r="AH226" t="s">
        <v>31</v>
      </c>
      <c r="AI226" t="s">
        <v>32</v>
      </c>
      <c r="AJ226" t="s">
        <v>33</v>
      </c>
      <c r="AK226" t="s">
        <v>34</v>
      </c>
      <c r="AL226" t="s">
        <v>74</v>
      </c>
      <c r="AM226" s="4" t="s">
        <v>35</v>
      </c>
      <c r="AN226" t="s">
        <v>36</v>
      </c>
      <c r="AO226" s="15">
        <v>1.05</v>
      </c>
    </row>
    <row r="227" spans="1:45" x14ac:dyDescent="0.25">
      <c r="A227" t="s">
        <v>37</v>
      </c>
      <c r="B227">
        <v>9.7500307778853603</v>
      </c>
      <c r="C227">
        <v>6.7820210662558403E-3</v>
      </c>
      <c r="D227">
        <v>7.8416121198313604</v>
      </c>
      <c r="E227">
        <v>-62.709436047815302</v>
      </c>
      <c r="F227" s="1">
        <v>0</v>
      </c>
      <c r="G227" s="1">
        <v>0</v>
      </c>
      <c r="H227">
        <v>3.0722640515699702</v>
      </c>
      <c r="I227">
        <v>-177.80473233317301</v>
      </c>
      <c r="J227">
        <v>-165.41372724337</v>
      </c>
      <c r="K227">
        <v>-183.54142272458901</v>
      </c>
      <c r="L227">
        <v>-158.252357381786</v>
      </c>
      <c r="M227">
        <v>28.063808100073501</v>
      </c>
      <c r="N227">
        <v>91.809625417180897</v>
      </c>
      <c r="O227">
        <v>73.346616220348395</v>
      </c>
      <c r="P227">
        <v>204108.34426262599</v>
      </c>
      <c r="Q227">
        <v>238570.16893155701</v>
      </c>
      <c r="R227">
        <v>82.969034091249497</v>
      </c>
      <c r="S227">
        <v>605.53468808554896</v>
      </c>
      <c r="T227">
        <v>0.44984557493938698</v>
      </c>
      <c r="U227">
        <v>0.42019948147679298</v>
      </c>
      <c r="V227" s="1">
        <v>0</v>
      </c>
      <c r="W227">
        <v>0.21370258153034699</v>
      </c>
      <c r="X227">
        <v>0.36609793699285897</v>
      </c>
      <c r="Y227" s="1">
        <v>0</v>
      </c>
      <c r="Z227">
        <v>0.381963934913501</v>
      </c>
      <c r="AA227">
        <v>3.0365611982278702E-4</v>
      </c>
      <c r="AB227">
        <v>5.9963158050509299E-3</v>
      </c>
      <c r="AC227">
        <v>1.2020549617317201E-5</v>
      </c>
      <c r="AD227" s="1">
        <v>0</v>
      </c>
      <c r="AE227">
        <v>8.41438649638286E-4</v>
      </c>
      <c r="AF227" s="3">
        <v>2.6191462630977398E-4</v>
      </c>
      <c r="AG227" s="1">
        <v>0</v>
      </c>
      <c r="AH227">
        <v>7.7837484157671097</v>
      </c>
      <c r="AI227">
        <v>0.18968732465813401</v>
      </c>
      <c r="AJ227">
        <v>9.8875058088699994</v>
      </c>
      <c r="AK227" t="s">
        <v>79</v>
      </c>
      <c r="AL227" t="s">
        <v>80</v>
      </c>
      <c r="AM227" s="4">
        <v>101033630.41</v>
      </c>
      <c r="AN227">
        <v>495</v>
      </c>
      <c r="AO227" s="1">
        <f>AE227+AA227+AB227*$AO$226</f>
        <v>7.4412263647645497E-3</v>
      </c>
      <c r="AP227" s="5">
        <f>100*(1-(1-AO227)^12)</f>
        <v>8.57293220957418</v>
      </c>
      <c r="AQ227" s="3">
        <f>(1-(1-B227/100)^(1/12))-AA227-AB227*$AO$226-AF227</f>
        <v>1.6507704465995373E-3</v>
      </c>
    </row>
    <row r="228" spans="1:45" x14ac:dyDescent="0.25">
      <c r="A228" t="s">
        <v>37</v>
      </c>
      <c r="B228">
        <v>11.078294646717</v>
      </c>
      <c r="C228">
        <v>6.1631549817208501E-3</v>
      </c>
      <c r="D228">
        <v>7.1501679872335302</v>
      </c>
      <c r="E228">
        <v>-45.403047910771797</v>
      </c>
      <c r="F228" s="1">
        <v>0</v>
      </c>
      <c r="G228" s="1">
        <v>0</v>
      </c>
      <c r="H228">
        <v>3.2694868224572802</v>
      </c>
      <c r="I228">
        <v>-154.913252355183</v>
      </c>
      <c r="J228">
        <v>-153.599188420936</v>
      </c>
      <c r="K228">
        <v>-161.640094648858</v>
      </c>
      <c r="L228">
        <v>-135.45089522551899</v>
      </c>
      <c r="M228">
        <v>28.7413649349458</v>
      </c>
      <c r="N228">
        <v>94.847533261202301</v>
      </c>
      <c r="O228">
        <v>75.862584921206306</v>
      </c>
      <c r="P228">
        <v>205062.750116735</v>
      </c>
      <c r="Q228">
        <v>236449.49145767701</v>
      </c>
      <c r="R228">
        <v>84.261140795849201</v>
      </c>
      <c r="S228">
        <v>649.43010717020195</v>
      </c>
      <c r="T228">
        <v>0.55237533237737202</v>
      </c>
      <c r="U228">
        <v>0.30701706637176601</v>
      </c>
      <c r="V228" s="1">
        <v>0</v>
      </c>
      <c r="W228">
        <v>0.28137210385070399</v>
      </c>
      <c r="X228">
        <v>0.411610829777529</v>
      </c>
      <c r="Y228" s="1">
        <v>0</v>
      </c>
      <c r="Z228">
        <v>0.224121013978379</v>
      </c>
      <c r="AA228">
        <v>2.8941220194754101E-4</v>
      </c>
      <c r="AB228">
        <v>6.1299397261467001E-3</v>
      </c>
      <c r="AC228">
        <v>9.7016620076029796E-6</v>
      </c>
      <c r="AD228" s="1">
        <v>0</v>
      </c>
      <c r="AE228">
        <v>2.6592938877138898E-4</v>
      </c>
      <c r="AF228" s="3">
        <v>7.8412877256911397E-4</v>
      </c>
      <c r="AG228" s="1">
        <v>0</v>
      </c>
      <c r="AH228">
        <v>7.6143396495560998</v>
      </c>
      <c r="AI228">
        <v>0.189681143537549</v>
      </c>
      <c r="AJ228">
        <v>37.607337172844296</v>
      </c>
      <c r="AK228" t="s">
        <v>81</v>
      </c>
      <c r="AL228" t="s">
        <v>82</v>
      </c>
      <c r="AM228" s="4">
        <v>2037708547.9100001</v>
      </c>
      <c r="AN228">
        <v>9937</v>
      </c>
      <c r="AO228" s="1">
        <f t="shared" ref="AO228:AO243" si="67">AE228+AA228+AB228*$AO$226</f>
        <v>6.9917783031729647E-3</v>
      </c>
      <c r="AP228" s="5">
        <f t="shared" ref="AP228:AP243" si="68">100*(1-(1-AO228)^12)</f>
        <v>8.0748956651795485</v>
      </c>
      <c r="AQ228" s="3">
        <f t="shared" ref="AQ228:AQ243" si="69">(1-(1-B228/100)^(1/12))-AA228-AB228*$AO$226-AF228</f>
        <v>2.2268031137035035E-3</v>
      </c>
    </row>
    <row r="229" spans="1:45" x14ac:dyDescent="0.25">
      <c r="A229" t="s">
        <v>37</v>
      </c>
      <c r="B229">
        <v>9.8199983155265294</v>
      </c>
      <c r="C229">
        <v>7.7822496957808598E-3</v>
      </c>
      <c r="D229">
        <v>8.9491708355527404</v>
      </c>
      <c r="E229">
        <v>-40.758924814491998</v>
      </c>
      <c r="F229" s="1">
        <v>0</v>
      </c>
      <c r="G229" s="1">
        <v>0</v>
      </c>
      <c r="H229">
        <v>3.3760310157155402</v>
      </c>
      <c r="I229">
        <v>-130.342258922247</v>
      </c>
      <c r="J229">
        <v>-130.25185762761299</v>
      </c>
      <c r="K229">
        <v>-141.18437676769199</v>
      </c>
      <c r="L229">
        <v>-110.404089034311</v>
      </c>
      <c r="M229">
        <v>29.444640911206299</v>
      </c>
      <c r="N229">
        <v>94.814467897975803</v>
      </c>
      <c r="O229">
        <v>75.653197784035299</v>
      </c>
      <c r="P229">
        <v>200145.760723805</v>
      </c>
      <c r="Q229">
        <v>236211.76269591501</v>
      </c>
      <c r="R229">
        <v>84.2986759346702</v>
      </c>
      <c r="S229">
        <v>655.71265688046105</v>
      </c>
      <c r="T229">
        <v>0.55171240902312502</v>
      </c>
      <c r="U229">
        <v>0.32907502638868702</v>
      </c>
      <c r="V229" s="1">
        <v>0</v>
      </c>
      <c r="W229">
        <v>0.24604301889476701</v>
      </c>
      <c r="X229">
        <v>0.424881954716544</v>
      </c>
      <c r="Y229" s="1">
        <v>0</v>
      </c>
      <c r="Z229">
        <v>0.225286434810759</v>
      </c>
      <c r="AA229">
        <v>2.9032854655957702E-4</v>
      </c>
      <c r="AB229">
        <v>6.9806285917386104E-3</v>
      </c>
      <c r="AC229">
        <v>2.1162270977124001E-4</v>
      </c>
      <c r="AD229" s="1">
        <v>0</v>
      </c>
      <c r="AE229">
        <v>1.0196627703195299E-3</v>
      </c>
      <c r="AF229" s="3">
        <v>1.3382645471725801E-3</v>
      </c>
      <c r="AG229" s="1">
        <v>2.3581062659988499E-8</v>
      </c>
      <c r="AH229">
        <v>7.5457218967346398</v>
      </c>
      <c r="AI229">
        <v>0.191950861635308</v>
      </c>
      <c r="AJ229">
        <v>49.846109057925702</v>
      </c>
      <c r="AK229" t="s">
        <v>83</v>
      </c>
      <c r="AL229" t="s">
        <v>84</v>
      </c>
      <c r="AM229" s="4">
        <v>9971261799.2600002</v>
      </c>
      <c r="AN229">
        <v>49820</v>
      </c>
      <c r="AO229" s="1">
        <f t="shared" si="67"/>
        <v>8.6396513382046482E-3</v>
      </c>
      <c r="AP229" s="5">
        <f t="shared" si="68"/>
        <v>9.8888496644371937</v>
      </c>
      <c r="AQ229" s="3">
        <f t="shared" si="69"/>
        <v>-3.8170218607678943E-4</v>
      </c>
    </row>
    <row r="230" spans="1:45" x14ac:dyDescent="0.25">
      <c r="A230" t="s">
        <v>37</v>
      </c>
      <c r="B230">
        <v>11.005959811993799</v>
      </c>
      <c r="C230">
        <v>9.5567525933855594E-3</v>
      </c>
      <c r="D230">
        <v>10.884110741689801</v>
      </c>
      <c r="E230">
        <v>-30.668717698725999</v>
      </c>
      <c r="F230" s="1">
        <v>0</v>
      </c>
      <c r="G230" s="1">
        <v>0</v>
      </c>
      <c r="H230">
        <v>3.5280656780121702</v>
      </c>
      <c r="I230">
        <v>-106.473509248854</v>
      </c>
      <c r="J230">
        <v>-106.715984321363</v>
      </c>
      <c r="K230">
        <v>-122.925501017798</v>
      </c>
      <c r="L230">
        <v>-85.838943001326598</v>
      </c>
      <c r="M230">
        <v>30.5541522421662</v>
      </c>
      <c r="N230">
        <v>94.637250706799307</v>
      </c>
      <c r="O230">
        <v>75.289139803273699</v>
      </c>
      <c r="P230">
        <v>193379.11873526499</v>
      </c>
      <c r="Q230">
        <v>233769.780596417</v>
      </c>
      <c r="R230">
        <v>84.371945807477005</v>
      </c>
      <c r="S230">
        <v>663.05500327287098</v>
      </c>
      <c r="T230">
        <v>0.56145299825176598</v>
      </c>
      <c r="U230">
        <v>0.332471840250605</v>
      </c>
      <c r="V230" s="1">
        <v>0</v>
      </c>
      <c r="W230">
        <v>0.21769723269980901</v>
      </c>
      <c r="X230">
        <v>0.44983092704958499</v>
      </c>
      <c r="Y230" s="1">
        <v>0</v>
      </c>
      <c r="Z230">
        <v>0.209442813006254</v>
      </c>
      <c r="AA230">
        <v>2.92336930088346E-4</v>
      </c>
      <c r="AB230">
        <v>7.5416259038712501E-3</v>
      </c>
      <c r="AC230">
        <v>5.22851756090019E-4</v>
      </c>
      <c r="AD230" s="1">
        <v>0</v>
      </c>
      <c r="AE230">
        <v>1.62599504451845E-3</v>
      </c>
      <c r="AF230" s="3">
        <v>1.88348654346824E-3</v>
      </c>
      <c r="AG230" s="1">
        <v>8.7392681433956405E-7</v>
      </c>
      <c r="AH230">
        <v>7.3699080711854696</v>
      </c>
      <c r="AI230">
        <v>0.194332458265639</v>
      </c>
      <c r="AJ230">
        <v>92.789898745262803</v>
      </c>
      <c r="AK230" t="s">
        <v>85</v>
      </c>
      <c r="AL230" t="s">
        <v>86</v>
      </c>
      <c r="AM230" s="4">
        <v>30152058951.439999</v>
      </c>
      <c r="AN230">
        <v>155922</v>
      </c>
      <c r="AO230" s="1">
        <f t="shared" si="67"/>
        <v>9.8370391736716106E-3</v>
      </c>
      <c r="AP230" s="5">
        <f t="shared" si="68"/>
        <v>11.1862681552092</v>
      </c>
      <c r="AQ230" s="3">
        <f t="shared" si="69"/>
        <v>-4.248536921353577E-4</v>
      </c>
    </row>
    <row r="231" spans="1:45" x14ac:dyDescent="0.25">
      <c r="A231" t="s">
        <v>37</v>
      </c>
      <c r="B231">
        <v>11.9765340553818</v>
      </c>
      <c r="C231">
        <v>1.08141793968289E-2</v>
      </c>
      <c r="D231">
        <v>12.2323260797648</v>
      </c>
      <c r="E231">
        <v>-21.3137039969562</v>
      </c>
      <c r="F231" s="1">
        <v>0</v>
      </c>
      <c r="G231" s="1">
        <v>0</v>
      </c>
      <c r="H231">
        <v>3.6696696926571502</v>
      </c>
      <c r="I231">
        <v>-82.478628100947603</v>
      </c>
      <c r="J231">
        <v>-83.090696649099598</v>
      </c>
      <c r="K231">
        <v>-102.471853115668</v>
      </c>
      <c r="L231">
        <v>-61.154474588433402</v>
      </c>
      <c r="M231">
        <v>30.867440058087801</v>
      </c>
      <c r="N231">
        <v>94.295610088861906</v>
      </c>
      <c r="O231">
        <v>74.908624375205704</v>
      </c>
      <c r="P231">
        <v>187125.79801154</v>
      </c>
      <c r="Q231">
        <v>230692.29176339399</v>
      </c>
      <c r="R231">
        <v>84.383770036990896</v>
      </c>
      <c r="S231">
        <v>667.25746968081398</v>
      </c>
      <c r="T231">
        <v>0.56024490611405198</v>
      </c>
      <c r="U231">
        <v>0.34492609462566198</v>
      </c>
      <c r="V231" s="1">
        <v>0</v>
      </c>
      <c r="W231">
        <v>0.19144686643994499</v>
      </c>
      <c r="X231">
        <v>0.463627038934391</v>
      </c>
      <c r="Y231" s="1">
        <v>0</v>
      </c>
      <c r="Z231">
        <v>0.214678526350915</v>
      </c>
      <c r="AA231">
        <v>2.9366577884543002E-4</v>
      </c>
      <c r="AB231">
        <v>8.18895396440638E-3</v>
      </c>
      <c r="AC231">
        <v>6.93721836175059E-4</v>
      </c>
      <c r="AD231" s="1">
        <v>0</v>
      </c>
      <c r="AE231">
        <v>1.7101660460003001E-3</v>
      </c>
      <c r="AF231" s="3">
        <v>2.4528787292187001E-3</v>
      </c>
      <c r="AG231">
        <v>8.8015051382678108E-6</v>
      </c>
      <c r="AH231">
        <v>7.3666928219872396</v>
      </c>
      <c r="AI231">
        <v>0.19650538384879099</v>
      </c>
      <c r="AJ231">
        <v>169.80092001158999</v>
      </c>
      <c r="AK231" t="s">
        <v>87</v>
      </c>
      <c r="AL231" t="s">
        <v>88</v>
      </c>
      <c r="AM231" s="4">
        <v>68456417812.360001</v>
      </c>
      <c r="AN231">
        <v>365831</v>
      </c>
      <c r="AO231" s="1">
        <f t="shared" si="67"/>
        <v>1.060223348747243E-2</v>
      </c>
      <c r="AP231" s="5">
        <f>100*(1-(1-AO231)^12)</f>
        <v>12.006395587873042</v>
      </c>
      <c r="AQ231" s="3">
        <f t="shared" si="69"/>
        <v>-7.7068852241192172E-4</v>
      </c>
    </row>
    <row r="232" spans="1:45" x14ac:dyDescent="0.25">
      <c r="A232" t="s">
        <v>37</v>
      </c>
      <c r="B232">
        <v>13.122276643744</v>
      </c>
      <c r="C232">
        <v>1.22948761093298E-2</v>
      </c>
      <c r="D232">
        <v>13.7959478381939</v>
      </c>
      <c r="E232">
        <v>-15.174985859646</v>
      </c>
      <c r="F232" s="1">
        <v>0</v>
      </c>
      <c r="G232" s="1">
        <v>0</v>
      </c>
      <c r="H232">
        <v>3.7633920595487802</v>
      </c>
      <c r="I232">
        <v>-59.2312722263515</v>
      </c>
      <c r="J232">
        <v>-60.184761294314299</v>
      </c>
      <c r="K232">
        <v>-86.196506805633902</v>
      </c>
      <c r="L232">
        <v>-37.326606351874602</v>
      </c>
      <c r="M232">
        <v>31.064862573879498</v>
      </c>
      <c r="N232">
        <v>93.827911944434405</v>
      </c>
      <c r="O232">
        <v>74.386383436940605</v>
      </c>
      <c r="P232">
        <v>182178.09310419401</v>
      </c>
      <c r="Q232">
        <v>227946.22257693799</v>
      </c>
      <c r="R232">
        <v>84.507899516947802</v>
      </c>
      <c r="S232">
        <v>677.57087690310402</v>
      </c>
      <c r="T232">
        <v>0.53492166348318604</v>
      </c>
      <c r="U232">
        <v>0.36067424197000703</v>
      </c>
      <c r="V232" s="1">
        <v>0</v>
      </c>
      <c r="W232">
        <v>0.17358004699319099</v>
      </c>
      <c r="X232">
        <v>0.46574571103680101</v>
      </c>
      <c r="Y232" s="1">
        <v>0</v>
      </c>
      <c r="Z232">
        <v>0.24363355254379701</v>
      </c>
      <c r="AA232">
        <v>2.9522297555833403E-4</v>
      </c>
      <c r="AB232">
        <v>8.6230032359018802E-3</v>
      </c>
      <c r="AC232">
        <v>9.1413097326182604E-4</v>
      </c>
      <c r="AD232" s="1">
        <v>0</v>
      </c>
      <c r="AE232">
        <v>2.4676757845073301E-3</v>
      </c>
      <c r="AF232" s="3">
        <v>3.0113667668599702E-3</v>
      </c>
      <c r="AG232">
        <v>3.7807634745765401E-5</v>
      </c>
      <c r="AH232">
        <v>7.39987257363072</v>
      </c>
      <c r="AI232">
        <v>0.19889060022242899</v>
      </c>
      <c r="AJ232">
        <v>291.15197098318799</v>
      </c>
      <c r="AK232" t="s">
        <v>89</v>
      </c>
      <c r="AL232" t="s">
        <v>90</v>
      </c>
      <c r="AM232" s="4">
        <v>97828907284.580002</v>
      </c>
      <c r="AN232">
        <v>536996</v>
      </c>
      <c r="AO232" s="1">
        <f t="shared" si="67"/>
        <v>1.181705215776264E-2</v>
      </c>
      <c r="AP232" s="5">
        <f t="shared" si="68"/>
        <v>13.294177010085262</v>
      </c>
      <c r="AQ232" s="3">
        <f t="shared" si="69"/>
        <v>-7.0680464252794329E-4</v>
      </c>
    </row>
    <row r="233" spans="1:45" x14ac:dyDescent="0.25">
      <c r="A233" t="s">
        <v>37</v>
      </c>
      <c r="B233">
        <v>15.0622515955752</v>
      </c>
      <c r="C233">
        <v>1.4155280165500101E-2</v>
      </c>
      <c r="D233">
        <v>15.7243372561953</v>
      </c>
      <c r="E233">
        <v>-8.9605402306306594</v>
      </c>
      <c r="F233" s="1">
        <v>0</v>
      </c>
      <c r="G233" s="1">
        <v>0</v>
      </c>
      <c r="H233">
        <v>3.8495017939565601</v>
      </c>
      <c r="I233">
        <v>-34.687348623133502</v>
      </c>
      <c r="J233">
        <v>-36.0194300870928</v>
      </c>
      <c r="K233">
        <v>-67.198138578862</v>
      </c>
      <c r="L233">
        <v>-12.461439494674201</v>
      </c>
      <c r="M233">
        <v>30.8409309075906</v>
      </c>
      <c r="N233">
        <v>93.2465805663808</v>
      </c>
      <c r="O233">
        <v>73.907703103471206</v>
      </c>
      <c r="P233">
        <v>179516.90385250701</v>
      </c>
      <c r="Q233">
        <v>229396.10496874599</v>
      </c>
      <c r="R233">
        <v>84.855363893412999</v>
      </c>
      <c r="S233">
        <v>686.24588556902097</v>
      </c>
      <c r="T233">
        <v>0.51275423730968495</v>
      </c>
      <c r="U233">
        <v>0.36638170900800698</v>
      </c>
      <c r="V233" s="1">
        <v>0</v>
      </c>
      <c r="W233">
        <v>0.166205127490377</v>
      </c>
      <c r="X233">
        <v>0.46741316350161399</v>
      </c>
      <c r="Y233" s="1">
        <v>0</v>
      </c>
      <c r="Z233">
        <v>0.27790641031811297</v>
      </c>
      <c r="AA233">
        <v>2.96894735271845E-4</v>
      </c>
      <c r="AB233">
        <v>8.75145729905287E-3</v>
      </c>
      <c r="AC233">
        <v>1.3001021716414101E-3</v>
      </c>
      <c r="AD233" s="1">
        <v>0</v>
      </c>
      <c r="AE233">
        <v>3.5184541003619699E-3</v>
      </c>
      <c r="AF233" s="3">
        <v>3.56811062305198E-3</v>
      </c>
      <c r="AG233">
        <v>2.8843638577751501E-4</v>
      </c>
      <c r="AH233">
        <v>7.4847086951724204</v>
      </c>
      <c r="AI233">
        <v>0.20006466509475901</v>
      </c>
      <c r="AJ233">
        <v>488.77576516549499</v>
      </c>
      <c r="AK233" t="s">
        <v>91</v>
      </c>
      <c r="AL233" t="s">
        <v>92</v>
      </c>
      <c r="AM233" s="4">
        <v>111846391293.17</v>
      </c>
      <c r="AN233">
        <v>623041</v>
      </c>
      <c r="AO233" s="1">
        <f t="shared" si="67"/>
        <v>1.3004378999639328E-2</v>
      </c>
      <c r="AP233" s="5">
        <f t="shared" si="68"/>
        <v>14.536099435140581</v>
      </c>
      <c r="AQ233" s="3">
        <f t="shared" si="69"/>
        <v>4.581417003091939E-4</v>
      </c>
    </row>
    <row r="234" spans="1:45" x14ac:dyDescent="0.25">
      <c r="A234" t="s">
        <v>37</v>
      </c>
      <c r="B234">
        <v>18.678516718713698</v>
      </c>
      <c r="C234">
        <v>1.6841302104438301E-2</v>
      </c>
      <c r="D234">
        <v>18.438818440135901</v>
      </c>
      <c r="E234">
        <v>-4.71649474823184</v>
      </c>
      <c r="F234" s="1">
        <v>0</v>
      </c>
      <c r="G234" s="1">
        <v>0</v>
      </c>
      <c r="H234">
        <v>3.9020991718819</v>
      </c>
      <c r="I234">
        <v>-9.7804036898331397</v>
      </c>
      <c r="J234">
        <v>-12.461066856064599</v>
      </c>
      <c r="K234">
        <v>-40.612030617712598</v>
      </c>
      <c r="L234">
        <v>12.1187828249678</v>
      </c>
      <c r="M234">
        <v>29.884233999197299</v>
      </c>
      <c r="N234">
        <v>92.979267773392195</v>
      </c>
      <c r="O234">
        <v>73.850226180990603</v>
      </c>
      <c r="P234">
        <v>182110.21697967799</v>
      </c>
      <c r="Q234">
        <v>235876.43542964701</v>
      </c>
      <c r="R234">
        <v>85.601000569626905</v>
      </c>
      <c r="S234">
        <v>688.10650421806895</v>
      </c>
      <c r="T234">
        <v>0.48520285253622297</v>
      </c>
      <c r="U234">
        <v>0.36848827648872301</v>
      </c>
      <c r="V234" s="1">
        <v>0</v>
      </c>
      <c r="W234">
        <v>0.17199726348691699</v>
      </c>
      <c r="X234">
        <v>0.45951446002435797</v>
      </c>
      <c r="Y234" s="1">
        <v>0</v>
      </c>
      <c r="Z234">
        <v>0.320251947647196</v>
      </c>
      <c r="AA234">
        <v>2.9633529873392302E-4</v>
      </c>
      <c r="AB234">
        <v>8.6418583045280908E-3</v>
      </c>
      <c r="AC234">
        <v>1.9481672086757999E-3</v>
      </c>
      <c r="AD234" s="1">
        <v>0</v>
      </c>
      <c r="AE234">
        <v>4.43232320185326E-3</v>
      </c>
      <c r="AF234" s="3">
        <v>4.1154669424149004E-3</v>
      </c>
      <c r="AG234">
        <v>1.52271509704556E-3</v>
      </c>
      <c r="AH234">
        <v>7.7090785295294104</v>
      </c>
      <c r="AI234">
        <v>0.19999080546251699</v>
      </c>
      <c r="AJ234">
        <v>662.02311937305797</v>
      </c>
      <c r="AK234" t="s">
        <v>93</v>
      </c>
      <c r="AL234" t="s">
        <v>94</v>
      </c>
      <c r="AM234" s="4">
        <v>123114519527.81</v>
      </c>
      <c r="AN234">
        <v>676044</v>
      </c>
      <c r="AO234" s="1">
        <f t="shared" si="67"/>
        <v>1.3802609720341679E-2</v>
      </c>
      <c r="AP234" s="5">
        <f t="shared" si="68"/>
        <v>15.361845075217106</v>
      </c>
      <c r="AQ234" s="3">
        <f t="shared" si="69"/>
        <v>3.5966554551524069E-3</v>
      </c>
    </row>
    <row r="235" spans="1:45" x14ac:dyDescent="0.25">
      <c r="A235" t="s">
        <v>37</v>
      </c>
      <c r="B235">
        <v>21.485653445635698</v>
      </c>
      <c r="C235">
        <v>2.02720163374909E-2</v>
      </c>
      <c r="D235">
        <v>21.789303386681699</v>
      </c>
      <c r="E235">
        <v>0.36804631892528</v>
      </c>
      <c r="F235" s="1">
        <v>0</v>
      </c>
      <c r="G235" s="1">
        <v>0</v>
      </c>
      <c r="H235">
        <v>3.9673423869548299</v>
      </c>
      <c r="I235">
        <v>15.1240161073084</v>
      </c>
      <c r="J235">
        <v>12.437427173322</v>
      </c>
      <c r="K235">
        <v>-16.393865386099201</v>
      </c>
      <c r="L235">
        <v>36.903367089315502</v>
      </c>
      <c r="M235">
        <v>29.403789054956999</v>
      </c>
      <c r="N235">
        <v>92.689828199461203</v>
      </c>
      <c r="O235">
        <v>73.717222160035107</v>
      </c>
      <c r="P235">
        <v>183143.94229059701</v>
      </c>
      <c r="Q235">
        <v>239625.736690066</v>
      </c>
      <c r="R235">
        <v>87.946576932170501</v>
      </c>
      <c r="S235">
        <v>691.20171754953299</v>
      </c>
      <c r="T235">
        <v>0.47718186646696797</v>
      </c>
      <c r="U235">
        <v>0.37359226667192702</v>
      </c>
      <c r="V235" s="1">
        <v>0</v>
      </c>
      <c r="W235">
        <v>0.164147928176993</v>
      </c>
      <c r="X235">
        <v>0.46225980515107901</v>
      </c>
      <c r="Y235" s="1">
        <v>0</v>
      </c>
      <c r="Z235">
        <v>0.336286242983376</v>
      </c>
      <c r="AA235">
        <v>2.9494921802226498E-4</v>
      </c>
      <c r="AB235" s="9">
        <v>8.3539463987236592E-3</v>
      </c>
      <c r="AC235">
        <v>2.6913776754144999E-3</v>
      </c>
      <c r="AD235" s="1">
        <v>0</v>
      </c>
      <c r="AE235">
        <v>5.1842320527311098E-3</v>
      </c>
      <c r="AF235" s="3">
        <v>4.6450423188957703E-3</v>
      </c>
      <c r="AG235">
        <v>3.7476429146877598E-3</v>
      </c>
      <c r="AH235">
        <v>7.8243651000443499</v>
      </c>
      <c r="AI235">
        <v>0.19990067289527699</v>
      </c>
      <c r="AJ235">
        <v>892.12028499919404</v>
      </c>
      <c r="AK235" t="s">
        <v>95</v>
      </c>
      <c r="AL235" t="s">
        <v>96</v>
      </c>
      <c r="AM235" s="4">
        <v>96453306639.169998</v>
      </c>
      <c r="AN235">
        <v>526653</v>
      </c>
      <c r="AO235" s="1">
        <f t="shared" si="67"/>
        <v>1.4250824989413217E-2</v>
      </c>
      <c r="AP235" s="5">
        <f t="shared" si="68"/>
        <v>15.822297664843921</v>
      </c>
      <c r="AQ235" s="3">
        <f t="shared" si="69"/>
        <v>6.2439641390317898E-3</v>
      </c>
      <c r="AR235">
        <f>SUMPRODUCT(AQ235:AQ243,AM235:AM243)/SUM(AM235:AM243)</f>
        <v>6.5803113923933966E-3</v>
      </c>
      <c r="AS235">
        <f>SUMPRODUCT(AM235:AM243,AF235:AF243)/SUM(AM235:AM243)</f>
        <v>4.9399693908286548E-3</v>
      </c>
    </row>
    <row r="236" spans="1:45" x14ac:dyDescent="0.25">
      <c r="A236" t="s">
        <v>37</v>
      </c>
      <c r="B236">
        <v>22.356611983016499</v>
      </c>
      <c r="C236">
        <v>2.1845418400789299E-2</v>
      </c>
      <c r="D236">
        <v>23.283298512857701</v>
      </c>
      <c r="E236">
        <v>4.7648722538467103</v>
      </c>
      <c r="F236" s="1">
        <v>0</v>
      </c>
      <c r="G236" s="1">
        <v>0</v>
      </c>
      <c r="H236">
        <v>4.0480655976599698</v>
      </c>
      <c r="I236">
        <v>38.686723352299303</v>
      </c>
      <c r="J236">
        <v>35.666051240481302</v>
      </c>
      <c r="K236">
        <v>5.8268995218522397</v>
      </c>
      <c r="L236">
        <v>61.644832919538402</v>
      </c>
      <c r="M236">
        <v>29.654542519626698</v>
      </c>
      <c r="N236">
        <v>92.350977762362106</v>
      </c>
      <c r="O236">
        <v>73.463778666910699</v>
      </c>
      <c r="P236">
        <v>173731.64126259999</v>
      </c>
      <c r="Q236">
        <v>225401.022250334</v>
      </c>
      <c r="R236">
        <v>93.940819059709696</v>
      </c>
      <c r="S236">
        <v>694.59049458704396</v>
      </c>
      <c r="T236">
        <v>0.50982408304226101</v>
      </c>
      <c r="U236">
        <v>0.36325551548444002</v>
      </c>
      <c r="V236" s="1">
        <v>0</v>
      </c>
      <c r="W236">
        <v>0.14386718598767601</v>
      </c>
      <c r="X236">
        <v>0.49287729852788198</v>
      </c>
      <c r="Y236" s="1">
        <v>0</v>
      </c>
      <c r="Z236">
        <v>0.29328116405175497</v>
      </c>
      <c r="AA236">
        <v>2.9569306588587502E-4</v>
      </c>
      <c r="AB236" s="9">
        <v>8.0415765110989808E-3</v>
      </c>
      <c r="AC236">
        <v>2.5625812431750998E-3</v>
      </c>
      <c r="AD236" s="1">
        <v>0</v>
      </c>
      <c r="AE236">
        <v>5.7113771612090298E-3</v>
      </c>
      <c r="AF236" s="3">
        <v>4.9724784427831598E-3</v>
      </c>
      <c r="AG236">
        <v>5.2343001510345797E-3</v>
      </c>
      <c r="AH236">
        <v>7.7698680861396099</v>
      </c>
      <c r="AI236">
        <v>0.19957994449625499</v>
      </c>
      <c r="AJ236">
        <v>1303.92871361436</v>
      </c>
      <c r="AK236" t="s">
        <v>97</v>
      </c>
      <c r="AL236" t="s">
        <v>98</v>
      </c>
      <c r="AM236" s="4">
        <v>76691748255.679993</v>
      </c>
      <c r="AN236">
        <v>441438</v>
      </c>
      <c r="AO236" s="1">
        <f t="shared" si="67"/>
        <v>1.4450725563748835E-2</v>
      </c>
      <c r="AP236" s="5">
        <f t="shared" si="68"/>
        <v>16.026914612060406</v>
      </c>
      <c r="AQ236" s="3">
        <f t="shared" si="69"/>
        <v>7.1543798859544042E-3</v>
      </c>
    </row>
    <row r="237" spans="1:45" x14ac:dyDescent="0.25">
      <c r="A237" t="s">
        <v>37</v>
      </c>
      <c r="B237">
        <v>22.419320540576301</v>
      </c>
      <c r="C237">
        <v>2.13413436887991E-2</v>
      </c>
      <c r="D237">
        <v>22.807536363344799</v>
      </c>
      <c r="E237">
        <v>10.940578026027</v>
      </c>
      <c r="F237" s="1">
        <v>0</v>
      </c>
      <c r="G237" s="1">
        <v>0</v>
      </c>
      <c r="H237">
        <v>4.1734679042113401</v>
      </c>
      <c r="I237">
        <v>60.657532297335898</v>
      </c>
      <c r="J237">
        <v>56.680570259734203</v>
      </c>
      <c r="K237">
        <v>31.207659680001701</v>
      </c>
      <c r="L237">
        <v>86.172809203955893</v>
      </c>
      <c r="M237">
        <v>30.8464101978808</v>
      </c>
      <c r="N237">
        <v>92.386880917484504</v>
      </c>
      <c r="O237">
        <v>73.406466936470196</v>
      </c>
      <c r="P237">
        <v>156277.264835098</v>
      </c>
      <c r="Q237">
        <v>199625.34921881699</v>
      </c>
      <c r="R237">
        <v>104.643274927872</v>
      </c>
      <c r="S237">
        <v>690.34782926599098</v>
      </c>
      <c r="T237">
        <v>0.57662730553823904</v>
      </c>
      <c r="U237">
        <v>0.35424995127449099</v>
      </c>
      <c r="V237" s="1">
        <v>0</v>
      </c>
      <c r="W237">
        <v>0.11436738930759199</v>
      </c>
      <c r="X237">
        <v>0.53138265941791496</v>
      </c>
      <c r="Y237" s="1">
        <v>0</v>
      </c>
      <c r="Z237">
        <v>0.21112013928826401</v>
      </c>
      <c r="AA237">
        <v>2.97930233257096E-4</v>
      </c>
      <c r="AB237" s="9">
        <v>7.7761543163871703E-3</v>
      </c>
      <c r="AC237">
        <v>2.45129853334391E-3</v>
      </c>
      <c r="AD237" s="1">
        <v>0</v>
      </c>
      <c r="AE237">
        <v>6.1936815641017804E-3</v>
      </c>
      <c r="AF237" s="3">
        <v>5.1287978270689498E-3</v>
      </c>
      <c r="AG237">
        <v>4.6223542831419096E-3</v>
      </c>
      <c r="AH237">
        <v>7.5103602726891801</v>
      </c>
      <c r="AI237">
        <v>0.199533621745382</v>
      </c>
      <c r="AJ237">
        <v>1903.4396233856</v>
      </c>
      <c r="AK237" t="s">
        <v>99</v>
      </c>
      <c r="AL237" t="s">
        <v>100</v>
      </c>
      <c r="AM237" s="4">
        <v>50261425084.470001</v>
      </c>
      <c r="AN237">
        <v>321617</v>
      </c>
      <c r="AO237" s="1">
        <f t="shared" si="67"/>
        <v>1.4656573829565405E-2</v>
      </c>
      <c r="AP237" s="5">
        <f t="shared" si="68"/>
        <v>16.237143011945101</v>
      </c>
      <c r="AQ237" s="3">
        <f t="shared" si="69"/>
        <v>7.3404406984473114E-3</v>
      </c>
    </row>
    <row r="238" spans="1:45" x14ac:dyDescent="0.25">
      <c r="A238" t="s">
        <v>37</v>
      </c>
      <c r="B238">
        <v>20.401197873160001</v>
      </c>
      <c r="C238">
        <v>1.9882377180630299E-2</v>
      </c>
      <c r="D238">
        <v>21.415231853399799</v>
      </c>
      <c r="E238">
        <v>14.1763101844604</v>
      </c>
      <c r="F238" s="1">
        <v>0</v>
      </c>
      <c r="G238" s="1">
        <v>0</v>
      </c>
      <c r="H238">
        <v>4.2792334114450403</v>
      </c>
      <c r="I238">
        <v>81.845839777128106</v>
      </c>
      <c r="J238">
        <v>78.394274652727404</v>
      </c>
      <c r="K238">
        <v>53.657049039640803</v>
      </c>
      <c r="L238">
        <v>111.017991392445</v>
      </c>
      <c r="M238">
        <v>32.967810765306098</v>
      </c>
      <c r="N238">
        <v>93.0476104314683</v>
      </c>
      <c r="O238">
        <v>73.758871793948103</v>
      </c>
      <c r="P238">
        <v>136630.98216855901</v>
      </c>
      <c r="Q238">
        <v>171614.051399499</v>
      </c>
      <c r="R238">
        <v>116.754013383087</v>
      </c>
      <c r="S238">
        <v>689.27002458715299</v>
      </c>
      <c r="T238">
        <v>0.62256960180381204</v>
      </c>
      <c r="U238">
        <v>0.352725063774398</v>
      </c>
      <c r="V238" s="1">
        <v>0</v>
      </c>
      <c r="W238">
        <v>9.4755055459492699E-2</v>
      </c>
      <c r="X238">
        <v>0.55251988076610803</v>
      </c>
      <c r="Y238" s="1">
        <v>0</v>
      </c>
      <c r="Z238">
        <v>0.14663451231734201</v>
      </c>
      <c r="AA238">
        <v>3.0080514583106501E-4</v>
      </c>
      <c r="AB238" s="9">
        <v>7.4869227762037098E-3</v>
      </c>
      <c r="AC238">
        <v>2.0571494857632398E-3</v>
      </c>
      <c r="AD238" s="1">
        <v>0</v>
      </c>
      <c r="AE238">
        <v>5.7857639363794204E-3</v>
      </c>
      <c r="AF238" s="3">
        <v>5.2129467717254704E-3</v>
      </c>
      <c r="AG238">
        <v>4.2517980886659099E-3</v>
      </c>
      <c r="AH238">
        <v>7.04197348614034</v>
      </c>
      <c r="AI238">
        <v>0.19925795235290999</v>
      </c>
      <c r="AJ238">
        <v>2520.0197437790698</v>
      </c>
      <c r="AK238" t="s">
        <v>101</v>
      </c>
      <c r="AL238" t="s">
        <v>102</v>
      </c>
      <c r="AM238" s="4">
        <v>31857426326.349998</v>
      </c>
      <c r="AN238">
        <v>233164</v>
      </c>
      <c r="AO238" s="1">
        <f t="shared" si="67"/>
        <v>1.3947837997224381E-2</v>
      </c>
      <c r="AP238" s="5">
        <f t="shared" si="68"/>
        <v>15.511290646323616</v>
      </c>
      <c r="AQ238" s="3">
        <f t="shared" si="69"/>
        <v>5.4596102339136568E-3</v>
      </c>
    </row>
    <row r="239" spans="1:45" x14ac:dyDescent="0.25">
      <c r="A239" t="s">
        <v>37</v>
      </c>
      <c r="B239">
        <v>21.0249506449771</v>
      </c>
      <c r="C239">
        <v>1.94876001202412E-2</v>
      </c>
      <c r="D239">
        <v>21.0345557106637</v>
      </c>
      <c r="E239">
        <v>22.320023564682899</v>
      </c>
      <c r="F239" s="1">
        <v>0</v>
      </c>
      <c r="G239" s="1">
        <v>0</v>
      </c>
      <c r="H239">
        <v>4.4024611914291798</v>
      </c>
      <c r="I239">
        <v>103.704912237062</v>
      </c>
      <c r="J239">
        <v>100.84597990541999</v>
      </c>
      <c r="K239">
        <v>69.388629519260704</v>
      </c>
      <c r="L239">
        <v>135.98683230585999</v>
      </c>
      <c r="M239">
        <v>34.150391804988701</v>
      </c>
      <c r="N239">
        <v>92.678616931524104</v>
      </c>
      <c r="O239">
        <v>73.2903033438254</v>
      </c>
      <c r="P239">
        <v>123362.52389029499</v>
      </c>
      <c r="Q239">
        <v>154628.731395649</v>
      </c>
      <c r="R239">
        <v>122.097365377763</v>
      </c>
      <c r="S239">
        <v>699.09806851623705</v>
      </c>
      <c r="T239">
        <v>0.62494725986247102</v>
      </c>
      <c r="U239">
        <v>0.34790909453566699</v>
      </c>
      <c r="V239" s="1">
        <v>0</v>
      </c>
      <c r="W239">
        <v>7.8066191153403103E-2</v>
      </c>
      <c r="X239">
        <v>0.57402471431092905</v>
      </c>
      <c r="Y239" s="1">
        <v>0</v>
      </c>
      <c r="Z239">
        <v>0.14478300319359599</v>
      </c>
      <c r="AA239">
        <v>3.0648413130655302E-4</v>
      </c>
      <c r="AB239" s="9">
        <v>7.2593548182553298E-3</v>
      </c>
      <c r="AC239">
        <v>1.47496220034677E-3</v>
      </c>
      <c r="AD239" s="1">
        <v>0</v>
      </c>
      <c r="AE239">
        <v>5.6885783898784799E-3</v>
      </c>
      <c r="AF239" s="3">
        <v>5.2232867674348602E-3</v>
      </c>
      <c r="AG239">
        <v>4.7582826295114299E-3</v>
      </c>
      <c r="AH239">
        <v>6.8065923258239103</v>
      </c>
      <c r="AI239">
        <v>0.19985702775485101</v>
      </c>
      <c r="AJ239">
        <v>3165.5188134120299</v>
      </c>
      <c r="AK239" t="s">
        <v>103</v>
      </c>
      <c r="AL239" t="s">
        <v>104</v>
      </c>
      <c r="AM239" s="4">
        <v>16613354454.83</v>
      </c>
      <c r="AN239">
        <v>134671</v>
      </c>
      <c r="AO239" s="1">
        <f t="shared" si="67"/>
        <v>1.361738508035313E-2</v>
      </c>
      <c r="AP239" s="5">
        <f t="shared" si="68"/>
        <v>15.170890083207444</v>
      </c>
      <c r="AQ239" s="3">
        <f t="shared" si="69"/>
        <v>6.3255683900848682E-3</v>
      </c>
    </row>
    <row r="240" spans="1:45" x14ac:dyDescent="0.25">
      <c r="A240" t="s">
        <v>37</v>
      </c>
      <c r="B240">
        <v>19.756159564139899</v>
      </c>
      <c r="C240">
        <v>1.837460460892E-2</v>
      </c>
      <c r="D240">
        <v>19.952195532628998</v>
      </c>
      <c r="E240">
        <v>31.0364943811011</v>
      </c>
      <c r="F240" s="1">
        <v>0</v>
      </c>
      <c r="G240" s="1">
        <v>0</v>
      </c>
      <c r="H240">
        <v>4.5320153637130201</v>
      </c>
      <c r="I240">
        <v>123.49197036602401</v>
      </c>
      <c r="J240">
        <v>120.93311086555001</v>
      </c>
      <c r="K240">
        <v>86.510251844327797</v>
      </c>
      <c r="L240">
        <v>160.299347013584</v>
      </c>
      <c r="M240">
        <v>36.001098544326602</v>
      </c>
      <c r="N240">
        <v>92.224179338691997</v>
      </c>
      <c r="O240">
        <v>72.694425238358406</v>
      </c>
      <c r="P240">
        <v>108012.605186017</v>
      </c>
      <c r="Q240">
        <v>134923.68454466399</v>
      </c>
      <c r="R240">
        <v>128.49557124612599</v>
      </c>
      <c r="S240">
        <v>700.56020051301402</v>
      </c>
      <c r="T240">
        <v>0.61067683779914805</v>
      </c>
      <c r="U240">
        <v>0.37863416581487003</v>
      </c>
      <c r="V240" s="1">
        <v>0</v>
      </c>
      <c r="W240">
        <v>7.3371628973028097E-2</v>
      </c>
      <c r="X240">
        <v>0.54799420521210096</v>
      </c>
      <c r="Y240" s="1">
        <v>0</v>
      </c>
      <c r="Z240">
        <v>0.16256487059803901</v>
      </c>
      <c r="AA240">
        <v>3.1645892581915402E-4</v>
      </c>
      <c r="AB240" s="9">
        <v>7.0089970050324201E-3</v>
      </c>
      <c r="AC240">
        <v>1.04129342929515E-3</v>
      </c>
      <c r="AD240" s="1">
        <v>0</v>
      </c>
      <c r="AE240">
        <v>6.0302599535172301E-3</v>
      </c>
      <c r="AF240" s="3">
        <v>5.2253144143762104E-3</v>
      </c>
      <c r="AG240">
        <v>3.9776551043667801E-3</v>
      </c>
      <c r="AH240">
        <v>6.40430403997832</v>
      </c>
      <c r="AI240">
        <v>0.19972199481514599</v>
      </c>
      <c r="AJ240">
        <v>3860.1509845855498</v>
      </c>
      <c r="AK240" t="s">
        <v>105</v>
      </c>
      <c r="AL240" t="s">
        <v>106</v>
      </c>
      <c r="AM240" s="4">
        <v>7597930686.6000004</v>
      </c>
      <c r="AN240">
        <v>70343</v>
      </c>
      <c r="AO240" s="1">
        <f t="shared" si="67"/>
        <v>1.3706165734620426E-2</v>
      </c>
      <c r="AP240" s="5">
        <f t="shared" si="68"/>
        <v>15.262466597472068</v>
      </c>
      <c r="AQ240" s="3">
        <f t="shared" si="69"/>
        <v>5.2732766716652706E-3</v>
      </c>
    </row>
    <row r="241" spans="1:44" x14ac:dyDescent="0.25">
      <c r="A241" t="s">
        <v>37</v>
      </c>
      <c r="B241">
        <v>21.106120640955599</v>
      </c>
      <c r="C241">
        <v>1.7836822241057499E-2</v>
      </c>
      <c r="D241">
        <v>19.424357760866499</v>
      </c>
      <c r="E241">
        <v>47.730991103801699</v>
      </c>
      <c r="F241" s="1">
        <v>0</v>
      </c>
      <c r="G241" s="1">
        <v>0</v>
      </c>
      <c r="H241">
        <v>4.7088322581859998</v>
      </c>
      <c r="I241">
        <v>144.04597703162301</v>
      </c>
      <c r="J241">
        <v>142.659475391282</v>
      </c>
      <c r="K241">
        <v>100.279681463483</v>
      </c>
      <c r="L241">
        <v>185.055521213709</v>
      </c>
      <c r="M241">
        <v>36.378535933658803</v>
      </c>
      <c r="N241">
        <v>91.051824680453706</v>
      </c>
      <c r="O241">
        <v>71.604438495590799</v>
      </c>
      <c r="P241">
        <v>96542.819742917301</v>
      </c>
      <c r="Q241">
        <v>123051.921764542</v>
      </c>
      <c r="R241">
        <v>129.249950223827</v>
      </c>
      <c r="S241">
        <v>709.69496680863904</v>
      </c>
      <c r="T241">
        <v>0.58099765146089399</v>
      </c>
      <c r="U241">
        <v>0.40955784828304098</v>
      </c>
      <c r="V241" s="1">
        <v>0</v>
      </c>
      <c r="W241">
        <v>6.9233449586140097E-2</v>
      </c>
      <c r="X241">
        <v>0.52120870213081705</v>
      </c>
      <c r="Y241" s="1">
        <v>0</v>
      </c>
      <c r="Z241">
        <v>0.21085222597851599</v>
      </c>
      <c r="AA241">
        <v>3.3209488970116101E-4</v>
      </c>
      <c r="AB241" s="9">
        <v>6.7433587075208697E-3</v>
      </c>
      <c r="AC241">
        <v>6.9517614985293696E-4</v>
      </c>
      <c r="AD241" s="1">
        <v>0</v>
      </c>
      <c r="AE241">
        <v>6.9472556634668598E-3</v>
      </c>
      <c r="AF241" s="3">
        <v>5.2222728592254703E-3</v>
      </c>
      <c r="AG241">
        <v>3.1188924537733E-3</v>
      </c>
      <c r="AH241">
        <v>6.3396169113520502</v>
      </c>
      <c r="AI241">
        <v>0.20031768381484499</v>
      </c>
      <c r="AJ241">
        <v>4538.5034886372196</v>
      </c>
      <c r="AK241" t="s">
        <v>107</v>
      </c>
      <c r="AL241" t="s">
        <v>108</v>
      </c>
      <c r="AM241" s="4">
        <v>2245682530.04</v>
      </c>
      <c r="AN241">
        <v>23261</v>
      </c>
      <c r="AO241" s="1">
        <f t="shared" si="67"/>
        <v>1.4359877196064935E-2</v>
      </c>
      <c r="AP241" s="5">
        <f t="shared" si="68"/>
        <v>15.933979390538111</v>
      </c>
      <c r="AQ241" s="3">
        <f t="shared" si="69"/>
        <v>6.9267882024479453E-3</v>
      </c>
    </row>
    <row r="242" spans="1:44" x14ac:dyDescent="0.25">
      <c r="A242" t="s">
        <v>37</v>
      </c>
      <c r="B242">
        <v>19.150253655988401</v>
      </c>
      <c r="C242">
        <v>1.7445321444522901E-2</v>
      </c>
      <c r="D242">
        <v>19.038091856613899</v>
      </c>
      <c r="E242">
        <v>72.6961750927872</v>
      </c>
      <c r="F242" s="1">
        <v>0</v>
      </c>
      <c r="G242" s="1">
        <v>0</v>
      </c>
      <c r="H242">
        <v>4.9561543197266902</v>
      </c>
      <c r="I242">
        <v>164.46466000943701</v>
      </c>
      <c r="J242">
        <v>162.225479196789</v>
      </c>
      <c r="K242">
        <v>121.19133945820499</v>
      </c>
      <c r="L242">
        <v>209.79812867536199</v>
      </c>
      <c r="M242">
        <v>36.69843301537</v>
      </c>
      <c r="N242">
        <v>90.189650053571995</v>
      </c>
      <c r="O242">
        <v>70.937240563214701</v>
      </c>
      <c r="P242">
        <v>87098.874719593805</v>
      </c>
      <c r="Q242">
        <v>111283.565547238</v>
      </c>
      <c r="R242">
        <v>129.02140157280701</v>
      </c>
      <c r="S242">
        <v>700.961194411365</v>
      </c>
      <c r="T242">
        <v>0.51263475196236197</v>
      </c>
      <c r="U242">
        <v>0.46355848782596598</v>
      </c>
      <c r="V242" s="1">
        <v>0</v>
      </c>
      <c r="W242">
        <v>9.8534329213058103E-2</v>
      </c>
      <c r="X242">
        <v>0.43790718296097503</v>
      </c>
      <c r="Y242" s="1">
        <v>0</v>
      </c>
      <c r="Z242">
        <v>0.29012859665514301</v>
      </c>
      <c r="AA242">
        <v>3.4411424210969098E-4</v>
      </c>
      <c r="AB242" s="9">
        <v>6.59100775841E-3</v>
      </c>
      <c r="AC242">
        <v>5.1530635748829395E-4</v>
      </c>
      <c r="AD242" s="1">
        <v>0</v>
      </c>
      <c r="AE242">
        <v>7.4629264275554597E-3</v>
      </c>
      <c r="AF242" s="3">
        <v>5.2168453535300398E-3</v>
      </c>
      <c r="AG242">
        <v>2.5320444301187299E-3</v>
      </c>
      <c r="AH242">
        <v>6.2497034835334198</v>
      </c>
      <c r="AI242">
        <v>0.19963483120412101</v>
      </c>
      <c r="AJ242">
        <v>5255.9368064726395</v>
      </c>
      <c r="AK242" t="s">
        <v>109</v>
      </c>
      <c r="AL242" t="s">
        <v>110</v>
      </c>
      <c r="AM242" s="4">
        <v>754798848.32000005</v>
      </c>
      <c r="AN242">
        <v>8666</v>
      </c>
      <c r="AO242" s="1">
        <f t="shared" si="67"/>
        <v>1.4727598815995651E-2</v>
      </c>
      <c r="AP242" s="5">
        <f>100*(1-(1-AO242)^12)</f>
        <v>16.309567276854953</v>
      </c>
      <c r="AQ242" s="3">
        <f t="shared" si="69"/>
        <v>5.0773088691350755E-3</v>
      </c>
    </row>
    <row r="243" spans="1:44" x14ac:dyDescent="0.25">
      <c r="A243" t="s">
        <v>37</v>
      </c>
      <c r="B243">
        <v>22.707620059584801</v>
      </c>
      <c r="C243">
        <v>1.68580945497659E-2</v>
      </c>
      <c r="D243">
        <v>18.455533743946699</v>
      </c>
      <c r="E243">
        <v>103.913033483737</v>
      </c>
      <c r="F243" s="1">
        <v>0</v>
      </c>
      <c r="G243" s="1">
        <v>0</v>
      </c>
      <c r="H243">
        <v>5.2656388350579304</v>
      </c>
      <c r="I243">
        <v>185.0813754987</v>
      </c>
      <c r="J243">
        <v>181.73175456281001</v>
      </c>
      <c r="K243">
        <v>148.182768279595</v>
      </c>
      <c r="L243">
        <v>234.22812531734201</v>
      </c>
      <c r="M243">
        <v>36.624389098296803</v>
      </c>
      <c r="N243">
        <v>89.788351943459105</v>
      </c>
      <c r="O243">
        <v>70.640542719926003</v>
      </c>
      <c r="P243">
        <v>79939.972746572297</v>
      </c>
      <c r="Q243">
        <v>102711.643040221</v>
      </c>
      <c r="R243">
        <v>129.16346607018301</v>
      </c>
      <c r="S243">
        <v>686.55577861330005</v>
      </c>
      <c r="T243">
        <v>0.44691180259755398</v>
      </c>
      <c r="U243">
        <v>0.41023986941433799</v>
      </c>
      <c r="V243" s="1">
        <v>0</v>
      </c>
      <c r="W243">
        <v>0.24524577340593101</v>
      </c>
      <c r="X243">
        <v>0.34451435717973</v>
      </c>
      <c r="Y243" s="1">
        <v>0</v>
      </c>
      <c r="Z243">
        <v>0.27539588199494502</v>
      </c>
      <c r="AA243">
        <v>3.6033855688473199E-4</v>
      </c>
      <c r="AB243" s="9">
        <v>6.3763905610823299E-3</v>
      </c>
      <c r="AC243">
        <v>4.5346664820792801E-4</v>
      </c>
      <c r="AD243" s="1">
        <v>0</v>
      </c>
      <c r="AE243">
        <v>7.2204768716291204E-3</v>
      </c>
      <c r="AF243" s="3">
        <v>5.2085191799556797E-3</v>
      </c>
      <c r="AG243">
        <v>2.4475189054671098E-3</v>
      </c>
      <c r="AH243">
        <v>6.2705541713065003</v>
      </c>
      <c r="AI243">
        <v>0.199890046812914</v>
      </c>
      <c r="AJ243">
        <v>6038.2638039511803</v>
      </c>
      <c r="AK243" t="s">
        <v>111</v>
      </c>
      <c r="AL243" t="s">
        <v>112</v>
      </c>
      <c r="AM243" s="4">
        <v>180744278.38</v>
      </c>
      <c r="AN243">
        <v>2261</v>
      </c>
      <c r="AO243" s="1">
        <f t="shared" si="67"/>
        <v>1.4276025517650299E-2</v>
      </c>
      <c r="AP243" s="5">
        <f t="shared" si="68"/>
        <v>15.848117916547555</v>
      </c>
      <c r="AQ243" s="3">
        <f t="shared" si="69"/>
        <v>8.9717755027644321E-3</v>
      </c>
    </row>
    <row r="244" spans="1:44" x14ac:dyDescent="0.25">
      <c r="AN244">
        <f>SUM(AN227:AN243)</f>
        <v>4180160</v>
      </c>
    </row>
    <row r="246" spans="1:44" x14ac:dyDescent="0.25">
      <c r="AO246" t="s">
        <v>226</v>
      </c>
    </row>
    <row r="247" spans="1:44" x14ac:dyDescent="0.25">
      <c r="A247" t="s">
        <v>0</v>
      </c>
      <c r="B247" t="s">
        <v>1</v>
      </c>
      <c r="C247" t="s">
        <v>2</v>
      </c>
      <c r="D247" t="s">
        <v>3</v>
      </c>
      <c r="E247" t="s">
        <v>5</v>
      </c>
      <c r="F247" t="s">
        <v>6</v>
      </c>
      <c r="G247" t="s">
        <v>208</v>
      </c>
      <c r="H247" t="s">
        <v>7</v>
      </c>
      <c r="I247" t="s">
        <v>8</v>
      </c>
      <c r="J247" t="s">
        <v>134</v>
      </c>
      <c r="K247" t="s">
        <v>143</v>
      </c>
      <c r="L247" t="s">
        <v>9</v>
      </c>
      <c r="M247" t="s">
        <v>10</v>
      </c>
      <c r="N247" t="s">
        <v>11</v>
      </c>
      <c r="O247" t="s">
        <v>13</v>
      </c>
      <c r="P247" t="s">
        <v>14</v>
      </c>
      <c r="Q247" t="s">
        <v>15</v>
      </c>
      <c r="R247" t="s">
        <v>16</v>
      </c>
      <c r="S247" t="s">
        <v>17</v>
      </c>
      <c r="T247" t="s">
        <v>18</v>
      </c>
      <c r="U247" t="s">
        <v>20</v>
      </c>
      <c r="V247" t="s">
        <v>21</v>
      </c>
      <c r="W247" t="s">
        <v>22</v>
      </c>
      <c r="X247" t="s">
        <v>23</v>
      </c>
      <c r="Y247" t="s">
        <v>24</v>
      </c>
      <c r="Z247" t="s">
        <v>25</v>
      </c>
      <c r="AA247" t="s">
        <v>26</v>
      </c>
      <c r="AB247" t="s">
        <v>27</v>
      </c>
      <c r="AC247" t="s">
        <v>120</v>
      </c>
      <c r="AD247" t="s">
        <v>28</v>
      </c>
      <c r="AE247" t="s">
        <v>29</v>
      </c>
      <c r="AF247" s="3" t="s">
        <v>233</v>
      </c>
      <c r="AG247" t="s">
        <v>30</v>
      </c>
      <c r="AH247" t="s">
        <v>31</v>
      </c>
      <c r="AI247" t="s">
        <v>32</v>
      </c>
      <c r="AJ247" t="s">
        <v>33</v>
      </c>
      <c r="AK247" t="s">
        <v>34</v>
      </c>
      <c r="AL247" t="s">
        <v>74</v>
      </c>
      <c r="AM247" s="4" t="s">
        <v>35</v>
      </c>
      <c r="AN247" t="s">
        <v>36</v>
      </c>
      <c r="AO247" s="15">
        <v>1.18</v>
      </c>
    </row>
    <row r="248" spans="1:44" x14ac:dyDescent="0.25">
      <c r="A248" t="s">
        <v>37</v>
      </c>
      <c r="B248">
        <v>19.096528526942901</v>
      </c>
      <c r="C248">
        <v>7.1969003663909003E-3</v>
      </c>
      <c r="D248">
        <v>8.3025005405265002</v>
      </c>
      <c r="E248">
        <v>-48.222424213685201</v>
      </c>
      <c r="F248" s="1">
        <v>0</v>
      </c>
      <c r="G248" s="1">
        <v>0</v>
      </c>
      <c r="H248">
        <v>3.2465932074019701</v>
      </c>
      <c r="I248">
        <v>-152.219013940596</v>
      </c>
      <c r="J248">
        <v>-143.230291395942</v>
      </c>
      <c r="K248">
        <v>-164.856667712671</v>
      </c>
      <c r="L248">
        <v>-132.815124450262</v>
      </c>
      <c r="M248">
        <v>29.471877501879799</v>
      </c>
      <c r="N248">
        <v>94.139903497972895</v>
      </c>
      <c r="O248">
        <v>71.278639542079006</v>
      </c>
      <c r="P248">
        <v>205697.59800447401</v>
      </c>
      <c r="Q248">
        <v>236384.946078785</v>
      </c>
      <c r="R248">
        <v>84.078862347706306</v>
      </c>
      <c r="S248">
        <v>627.42695978367396</v>
      </c>
      <c r="T248">
        <v>0.56708712478380796</v>
      </c>
      <c r="U248">
        <v>0.39423487053893103</v>
      </c>
      <c r="V248" s="1">
        <v>0</v>
      </c>
      <c r="W248">
        <v>0.20510014636969801</v>
      </c>
      <c r="X248">
        <v>0.40066498309137</v>
      </c>
      <c r="Y248" s="1">
        <v>0</v>
      </c>
      <c r="Z248">
        <v>0.237431811739439</v>
      </c>
      <c r="AA248">
        <v>2.9079107070582101E-4</v>
      </c>
      <c r="AB248">
        <v>6.7499942462217501E-3</v>
      </c>
      <c r="AC248">
        <v>4.1905884710803199E-5</v>
      </c>
      <c r="AD248" s="1">
        <v>0</v>
      </c>
      <c r="AE248">
        <v>6.9986907059317398E-4</v>
      </c>
      <c r="AF248" s="3">
        <v>1.07248235987853E-3</v>
      </c>
      <c r="AG248" s="1">
        <v>0</v>
      </c>
      <c r="AH248">
        <v>9.9206739523888992</v>
      </c>
      <c r="AI248">
        <v>0.25636473515092401</v>
      </c>
      <c r="AJ248">
        <v>13.4122815337745</v>
      </c>
      <c r="AK248" t="s">
        <v>81</v>
      </c>
      <c r="AL248" t="s">
        <v>82</v>
      </c>
      <c r="AM248" s="4">
        <v>459734131.54000002</v>
      </c>
      <c r="AN248">
        <v>2235</v>
      </c>
      <c r="AO248" s="1">
        <f>AE248+AA248+AB248*$AO$247</f>
        <v>8.9556533518406582E-3</v>
      </c>
      <c r="AP248" s="5">
        <f>100*(1-(1-AO248)^12)</f>
        <v>10.232927613071318</v>
      </c>
      <c r="AQ248" s="3">
        <f>(1-(1-B248/100)^(1/12))- AO248</f>
        <v>8.5487866630007577E-3</v>
      </c>
    </row>
    <row r="249" spans="1:44" x14ac:dyDescent="0.25">
      <c r="A249" t="s">
        <v>37</v>
      </c>
      <c r="B249">
        <v>11.3086623501313</v>
      </c>
      <c r="C249">
        <v>9.0624173014672692E-3</v>
      </c>
      <c r="D249">
        <v>10.3489047929276</v>
      </c>
      <c r="E249">
        <v>-46.159864555005903</v>
      </c>
      <c r="F249" s="1">
        <v>0</v>
      </c>
      <c r="G249" s="1">
        <v>0</v>
      </c>
      <c r="H249">
        <v>3.34113589712253</v>
      </c>
      <c r="I249">
        <v>-129.01778533632199</v>
      </c>
      <c r="J249">
        <v>-121.798802489537</v>
      </c>
      <c r="K249">
        <v>-146.21401836136201</v>
      </c>
      <c r="L249">
        <v>-109.287234280611</v>
      </c>
      <c r="M249">
        <v>31.482837371387902</v>
      </c>
      <c r="N249">
        <v>94.304895731030498</v>
      </c>
      <c r="O249">
        <v>70.878055897470901</v>
      </c>
      <c r="P249">
        <v>202290.308716242</v>
      </c>
      <c r="Q249">
        <v>235320.79458189901</v>
      </c>
      <c r="R249">
        <v>84.282397042268499</v>
      </c>
      <c r="S249">
        <v>636.20675464466296</v>
      </c>
      <c r="T249">
        <v>0.536695627696127</v>
      </c>
      <c r="U249">
        <v>0.41850719731819103</v>
      </c>
      <c r="V249" s="1">
        <v>0</v>
      </c>
      <c r="W249">
        <v>0.20872686246556299</v>
      </c>
      <c r="X249">
        <v>0.37276594021624399</v>
      </c>
      <c r="Y249" s="1">
        <v>0</v>
      </c>
      <c r="Z249">
        <v>0.24830342052328799</v>
      </c>
      <c r="AA249">
        <v>2.9417482704432199E-4</v>
      </c>
      <c r="AB249">
        <v>7.70565025302823E-3</v>
      </c>
      <c r="AC249">
        <v>3.14241542499451E-4</v>
      </c>
      <c r="AD249" s="1">
        <v>0</v>
      </c>
      <c r="AE249">
        <v>1.5431404156712499E-3</v>
      </c>
      <c r="AF249" s="3">
        <v>1.8447802422157701E-3</v>
      </c>
      <c r="AG249" s="1">
        <v>0</v>
      </c>
      <c r="AH249">
        <v>9.5948016528731195</v>
      </c>
      <c r="AI249">
        <v>0.30451370848542503</v>
      </c>
      <c r="AJ249">
        <v>38.059102617574503</v>
      </c>
      <c r="AK249" t="s">
        <v>83</v>
      </c>
      <c r="AL249" t="s">
        <v>84</v>
      </c>
      <c r="AM249" s="4">
        <v>3101110432.6199999</v>
      </c>
      <c r="AN249">
        <v>15330</v>
      </c>
      <c r="AO249" s="1">
        <f t="shared" ref="AO249:AO264" si="70">AE249+AA249+AB249*$AO$247</f>
        <v>1.0929982541288883E-2</v>
      </c>
      <c r="AP249" s="5">
        <f t="shared" ref="AP249:AP253" si="71">100*(1-(1-AO249)^12)</f>
        <v>12.355545366294951</v>
      </c>
      <c r="AQ249" s="3">
        <f t="shared" ref="AQ249:AQ264" si="72">(1-(1-B249/100)^(1/12))- AO249</f>
        <v>-9.7915952413977006E-4</v>
      </c>
    </row>
    <row r="250" spans="1:44" x14ac:dyDescent="0.25">
      <c r="A250" t="s">
        <v>37</v>
      </c>
      <c r="B250">
        <v>12.7372918563991</v>
      </c>
      <c r="C250">
        <v>1.0549095474601099E-2</v>
      </c>
      <c r="D250">
        <v>11.9496679071</v>
      </c>
      <c r="E250">
        <v>-39.874032531057999</v>
      </c>
      <c r="F250" s="1">
        <v>0</v>
      </c>
      <c r="G250" s="1">
        <v>0</v>
      </c>
      <c r="H250">
        <v>3.4642568090496302</v>
      </c>
      <c r="I250">
        <v>-104.833522028521</v>
      </c>
      <c r="J250">
        <v>-100.714452694817</v>
      </c>
      <c r="K250">
        <v>-129.279962988184</v>
      </c>
      <c r="L250">
        <v>-84.976057605884506</v>
      </c>
      <c r="M250">
        <v>33.418321621393801</v>
      </c>
      <c r="N250">
        <v>94.569731854953503</v>
      </c>
      <c r="O250">
        <v>70.837475548604104</v>
      </c>
      <c r="P250">
        <v>200977.94507171999</v>
      </c>
      <c r="Q250">
        <v>236570.673842394</v>
      </c>
      <c r="R250">
        <v>84.974614647699298</v>
      </c>
      <c r="S250">
        <v>651.21265050034901</v>
      </c>
      <c r="T250">
        <v>0.55381936793498798</v>
      </c>
      <c r="U250">
        <v>0.37604113592800298</v>
      </c>
      <c r="V250" s="1">
        <v>0</v>
      </c>
      <c r="W250">
        <v>0.228470791264789</v>
      </c>
      <c r="X250">
        <v>0.39548807280720699</v>
      </c>
      <c r="Y250" s="1">
        <v>0</v>
      </c>
      <c r="Z250">
        <v>0.213007974398261</v>
      </c>
      <c r="AA250">
        <v>2.9626256241462501E-4</v>
      </c>
      <c r="AB250">
        <v>8.3543617117849203E-3</v>
      </c>
      <c r="AC250">
        <v>7.3679063320683102E-4</v>
      </c>
      <c r="AD250" s="1">
        <v>0</v>
      </c>
      <c r="AE250">
        <v>1.63265527493478E-3</v>
      </c>
      <c r="AF250" s="3">
        <v>2.6077327814120598E-3</v>
      </c>
      <c r="AG250">
        <v>1.9448378895427801E-6</v>
      </c>
      <c r="AH250">
        <v>8.9765683903941298</v>
      </c>
      <c r="AI250">
        <v>0.26908566482223401</v>
      </c>
      <c r="AJ250">
        <v>91.2004091239627</v>
      </c>
      <c r="AK250" t="s">
        <v>85</v>
      </c>
      <c r="AL250" t="s">
        <v>86</v>
      </c>
      <c r="AM250" s="4">
        <v>12778177747.66</v>
      </c>
      <c r="AN250">
        <v>63580</v>
      </c>
      <c r="AO250" s="1">
        <f t="shared" si="70"/>
        <v>1.1787064657255611E-2</v>
      </c>
      <c r="AP250" s="5">
        <f t="shared" si="71"/>
        <v>13.2625975347477</v>
      </c>
      <c r="AQ250" s="3">
        <f t="shared" si="72"/>
        <v>-4.9736181642463795E-4</v>
      </c>
    </row>
    <row r="251" spans="1:44" x14ac:dyDescent="0.25">
      <c r="A251" t="s">
        <v>37</v>
      </c>
      <c r="B251">
        <v>13.910918903776899</v>
      </c>
      <c r="C251">
        <v>1.17536479731912E-2</v>
      </c>
      <c r="D251">
        <v>13.2273944071386</v>
      </c>
      <c r="E251">
        <v>-30.991307682055201</v>
      </c>
      <c r="F251" s="1">
        <v>0</v>
      </c>
      <c r="G251" s="1">
        <v>0</v>
      </c>
      <c r="H251">
        <v>3.59717230996127</v>
      </c>
      <c r="I251">
        <v>-80.390336571156297</v>
      </c>
      <c r="J251">
        <v>-77.322196540188003</v>
      </c>
      <c r="K251">
        <v>-110.56129372063199</v>
      </c>
      <c r="L251">
        <v>-60.428476059890599</v>
      </c>
      <c r="M251">
        <v>34.604554367278404</v>
      </c>
      <c r="N251">
        <v>94.324218896766197</v>
      </c>
      <c r="O251">
        <v>70.279880223800404</v>
      </c>
      <c r="P251">
        <v>199916.19945054501</v>
      </c>
      <c r="Q251">
        <v>237988.54121265301</v>
      </c>
      <c r="R251">
        <v>85.206290261438596</v>
      </c>
      <c r="S251">
        <v>659.97867844285395</v>
      </c>
      <c r="T251">
        <v>0.53393021469922197</v>
      </c>
      <c r="U251">
        <v>0.36244212554611699</v>
      </c>
      <c r="V251" s="1">
        <v>0</v>
      </c>
      <c r="W251">
        <v>0.235283187970182</v>
      </c>
      <c r="X251">
        <v>0.40227468648370002</v>
      </c>
      <c r="Y251" s="1">
        <v>0</v>
      </c>
      <c r="Z251">
        <v>0.235610822603667</v>
      </c>
      <c r="AA251">
        <v>2.9850201463436899E-4</v>
      </c>
      <c r="AB251">
        <v>8.9609889965009196E-3</v>
      </c>
      <c r="AC251">
        <v>9.8376889509912708E-4</v>
      </c>
      <c r="AD251" s="1">
        <v>0</v>
      </c>
      <c r="AE251">
        <v>1.5763393303806399E-3</v>
      </c>
      <c r="AF251" s="3">
        <v>3.4253832613715101E-3</v>
      </c>
      <c r="AG251">
        <v>2.28088454062136E-5</v>
      </c>
      <c r="AH251">
        <v>8.7643426095364703</v>
      </c>
      <c r="AI251">
        <v>0.28664687565657598</v>
      </c>
      <c r="AJ251">
        <v>170.83674505280001</v>
      </c>
      <c r="AK251" t="s">
        <v>87</v>
      </c>
      <c r="AL251" t="s">
        <v>88</v>
      </c>
      <c r="AM251" s="4">
        <v>43272061287.269997</v>
      </c>
      <c r="AN251">
        <v>216451</v>
      </c>
      <c r="AO251" s="1">
        <f t="shared" si="70"/>
        <v>1.2448808360886092E-2</v>
      </c>
      <c r="AP251" s="5">
        <f t="shared" si="71"/>
        <v>13.957026871084421</v>
      </c>
      <c r="AQ251" s="3">
        <f t="shared" si="72"/>
        <v>-4.408920792127631E-5</v>
      </c>
    </row>
    <row r="252" spans="1:44" x14ac:dyDescent="0.25">
      <c r="A252" t="s">
        <v>37</v>
      </c>
      <c r="B252">
        <v>16.0830641315356</v>
      </c>
      <c r="C252">
        <v>1.33606773296238E-2</v>
      </c>
      <c r="D252">
        <v>14.905587508283901</v>
      </c>
      <c r="E252">
        <v>-23.2411346345712</v>
      </c>
      <c r="F252" s="1">
        <v>0</v>
      </c>
      <c r="G252" s="1">
        <v>0</v>
      </c>
      <c r="H252">
        <v>3.69992121049036</v>
      </c>
      <c r="I252">
        <v>-56.463874050308803</v>
      </c>
      <c r="J252">
        <v>-55.231612863549799</v>
      </c>
      <c r="K252">
        <v>-94.505929994508605</v>
      </c>
      <c r="L252">
        <v>-36.341763063603103</v>
      </c>
      <c r="M252">
        <v>35.065498776929402</v>
      </c>
      <c r="N252">
        <v>94.159728320683897</v>
      </c>
      <c r="O252">
        <v>69.831643346893699</v>
      </c>
      <c r="P252">
        <v>198326.58627562999</v>
      </c>
      <c r="Q252">
        <v>237000.424799556</v>
      </c>
      <c r="R252">
        <v>85.324904845661493</v>
      </c>
      <c r="S252">
        <v>673.30529769165503</v>
      </c>
      <c r="T252">
        <v>0.52236709471980203</v>
      </c>
      <c r="U252">
        <v>0.35767002677861298</v>
      </c>
      <c r="V252" s="1">
        <v>0</v>
      </c>
      <c r="W252">
        <v>0.22746047522316401</v>
      </c>
      <c r="X252">
        <v>0.41486949799822098</v>
      </c>
      <c r="Y252" s="1">
        <v>0</v>
      </c>
      <c r="Z252">
        <v>0.25724002820915998</v>
      </c>
      <c r="AA252">
        <v>2.9903043862336001E-4</v>
      </c>
      <c r="AB252">
        <v>9.5663258499734203E-3</v>
      </c>
      <c r="AC252">
        <v>1.3192834944253801E-3</v>
      </c>
      <c r="AD252" s="1">
        <v>0</v>
      </c>
      <c r="AE252">
        <v>2.1820361689829002E-3</v>
      </c>
      <c r="AF252" s="3">
        <v>4.2693238683461096E-3</v>
      </c>
      <c r="AG252">
        <v>4.1651960758784099E-5</v>
      </c>
      <c r="AH252">
        <v>8.7633086745990898</v>
      </c>
      <c r="AI252">
        <v>0.28901953261496899</v>
      </c>
      <c r="AJ252">
        <v>307.294115893048</v>
      </c>
      <c r="AK252" t="s">
        <v>89</v>
      </c>
      <c r="AL252" t="s">
        <v>90</v>
      </c>
      <c r="AM252" s="4">
        <v>99073054541.059998</v>
      </c>
      <c r="AN252">
        <v>499545</v>
      </c>
      <c r="AO252" s="1">
        <f t="shared" si="70"/>
        <v>1.3769331110574896E-2</v>
      </c>
      <c r="AP252" s="5">
        <f>100*(1-(1-AO252)^12)</f>
        <v>15.327565978955437</v>
      </c>
      <c r="AQ252" s="3">
        <f t="shared" si="72"/>
        <v>7.363278132912314E-4</v>
      </c>
    </row>
    <row r="253" spans="1:44" x14ac:dyDescent="0.25">
      <c r="A253" t="s">
        <v>37</v>
      </c>
      <c r="B253">
        <v>17.280029545046901</v>
      </c>
      <c r="C253">
        <v>1.52472057856107E-2</v>
      </c>
      <c r="D253">
        <v>16.837667561379799</v>
      </c>
      <c r="E253">
        <v>-13.1820543076295</v>
      </c>
      <c r="F253" s="1">
        <v>0</v>
      </c>
      <c r="G253" s="1">
        <v>0</v>
      </c>
      <c r="H253">
        <v>3.8173884092983399</v>
      </c>
      <c r="I253">
        <v>-32.556923195981703</v>
      </c>
      <c r="J253">
        <v>-31.698662009178499</v>
      </c>
      <c r="K253">
        <v>-77.874030485110794</v>
      </c>
      <c r="L253">
        <v>-12.029396310022801</v>
      </c>
      <c r="M253">
        <v>34.925008660005503</v>
      </c>
      <c r="N253">
        <v>93.493011817764597</v>
      </c>
      <c r="O253">
        <v>69.103593688688704</v>
      </c>
      <c r="P253">
        <v>194395.31051769099</v>
      </c>
      <c r="Q253">
        <v>233740.937359278</v>
      </c>
      <c r="R253">
        <v>85.303157480418704</v>
      </c>
      <c r="S253">
        <v>683.07968544920095</v>
      </c>
      <c r="T253">
        <v>0.49887961052097601</v>
      </c>
      <c r="U253">
        <v>0.37662965639444301</v>
      </c>
      <c r="V253" s="1">
        <v>0</v>
      </c>
      <c r="W253">
        <v>0.19641218473650399</v>
      </c>
      <c r="X253">
        <v>0.42695815886905097</v>
      </c>
      <c r="Y253" s="1">
        <v>0</v>
      </c>
      <c r="Z253">
        <v>0.29319622140093898</v>
      </c>
      <c r="AA253">
        <v>3.0096332301746701E-4</v>
      </c>
      <c r="AB253">
        <v>9.6557762799321396E-3</v>
      </c>
      <c r="AC253">
        <v>1.8502140517658301E-3</v>
      </c>
      <c r="AD253" s="1">
        <v>0</v>
      </c>
      <c r="AE253">
        <v>3.21965330600407E-3</v>
      </c>
      <c r="AF253" s="3">
        <v>5.11626953758947E-3</v>
      </c>
      <c r="AG253">
        <v>2.2066255223023899E-4</v>
      </c>
      <c r="AH253">
        <v>8.9537747591724699</v>
      </c>
      <c r="AI253">
        <v>0.31327169105668901</v>
      </c>
      <c r="AJ253">
        <v>580.09511884908397</v>
      </c>
      <c r="AK253" t="s">
        <v>91</v>
      </c>
      <c r="AL253" t="s">
        <v>92</v>
      </c>
      <c r="AM253" s="4">
        <v>144430272645.95001</v>
      </c>
      <c r="AN253">
        <v>742972</v>
      </c>
      <c r="AO253" s="1">
        <f t="shared" si="70"/>
        <v>1.4914432639341462E-2</v>
      </c>
      <c r="AP253" s="5">
        <f t="shared" si="71"/>
        <v>16.499807938301526</v>
      </c>
      <c r="AQ253" s="3">
        <f t="shared" si="72"/>
        <v>7.7035392145950558E-4</v>
      </c>
    </row>
    <row r="254" spans="1:44" x14ac:dyDescent="0.25">
      <c r="A254" t="s">
        <v>37</v>
      </c>
      <c r="B254">
        <v>19.004486318216401</v>
      </c>
      <c r="C254">
        <v>1.6942179614631198E-2</v>
      </c>
      <c r="D254">
        <v>18.539185317565401</v>
      </c>
      <c r="E254">
        <v>-3.4867323151232599</v>
      </c>
      <c r="F254" s="1">
        <v>0</v>
      </c>
      <c r="G254" s="1">
        <v>0</v>
      </c>
      <c r="H254">
        <v>3.9235386466027702</v>
      </c>
      <c r="I254">
        <v>-9.1996814973231995</v>
      </c>
      <c r="J254">
        <v>-8.5999012524801106</v>
      </c>
      <c r="K254">
        <v>-57.541913393076896</v>
      </c>
      <c r="L254">
        <v>12.2672670458458</v>
      </c>
      <c r="M254">
        <v>34.055996202425298</v>
      </c>
      <c r="N254">
        <v>92.8850346197394</v>
      </c>
      <c r="O254">
        <v>68.666806181502906</v>
      </c>
      <c r="P254">
        <v>185801.48170112199</v>
      </c>
      <c r="Q254">
        <v>223410.547461671</v>
      </c>
      <c r="R254">
        <v>86.019142319077901</v>
      </c>
      <c r="S254">
        <v>690.14015220170495</v>
      </c>
      <c r="T254">
        <v>0.49724477501821601</v>
      </c>
      <c r="U254">
        <v>0.38329875502383698</v>
      </c>
      <c r="V254" s="1">
        <v>0</v>
      </c>
      <c r="W254">
        <v>0.16258927426046499</v>
      </c>
      <c r="X254">
        <v>0.45411197071569698</v>
      </c>
      <c r="Y254" s="1">
        <v>0</v>
      </c>
      <c r="Z254">
        <v>0.304544844076448</v>
      </c>
      <c r="AA254">
        <v>3.0258039025208102E-4</v>
      </c>
      <c r="AB254">
        <v>9.4828925086612101E-3</v>
      </c>
      <c r="AC254">
        <v>2.4170751620074698E-3</v>
      </c>
      <c r="AD254" s="1">
        <v>0</v>
      </c>
      <c r="AE254">
        <v>3.8761576878057502E-3</v>
      </c>
      <c r="AF254" s="3">
        <v>5.9408837605147103E-3</v>
      </c>
      <c r="AG254">
        <v>8.6354179678599602E-4</v>
      </c>
      <c r="AH254">
        <v>9.2456695317304103</v>
      </c>
      <c r="AI254">
        <v>0.30909850119244497</v>
      </c>
      <c r="AJ254">
        <v>957.37539844401203</v>
      </c>
      <c r="AK254" t="s">
        <v>93</v>
      </c>
      <c r="AL254" t="s">
        <v>94</v>
      </c>
      <c r="AM254" s="4">
        <v>158780558018.81</v>
      </c>
      <c r="AN254">
        <v>854571</v>
      </c>
      <c r="AO254" s="1">
        <f t="shared" si="70"/>
        <v>1.5368551238278058E-2</v>
      </c>
      <c r="AP254" s="5">
        <f t="shared" ref="AP249:AP264" si="73">100*(1-(1-AO254)^12)</f>
        <v>16.960555674805512</v>
      </c>
      <c r="AQ254" s="3">
        <f t="shared" si="72"/>
        <v>2.0427902358366584E-3</v>
      </c>
    </row>
    <row r="255" spans="1:44" x14ac:dyDescent="0.25">
      <c r="A255" t="s">
        <v>37</v>
      </c>
      <c r="B255">
        <v>20.424641053456401</v>
      </c>
      <c r="C255">
        <v>1.8960188445961399E-2</v>
      </c>
      <c r="D255">
        <v>20.5233446937367</v>
      </c>
      <c r="E255">
        <v>7.0459479606391104</v>
      </c>
      <c r="F255" s="1">
        <v>0</v>
      </c>
      <c r="G255" s="1">
        <v>0</v>
      </c>
      <c r="H255">
        <v>4.0363491316936697</v>
      </c>
      <c r="I255">
        <v>14.295310119494401</v>
      </c>
      <c r="J255">
        <v>14.773785952962299</v>
      </c>
      <c r="K255">
        <v>-31.409165826218299</v>
      </c>
      <c r="L255">
        <v>36.880112114470698</v>
      </c>
      <c r="M255">
        <v>33.078418203343503</v>
      </c>
      <c r="N255">
        <v>92.902689170754499</v>
      </c>
      <c r="O255">
        <v>68.885614456124301</v>
      </c>
      <c r="P255">
        <v>176630.919722163</v>
      </c>
      <c r="Q255">
        <v>211981.01881081201</v>
      </c>
      <c r="R255">
        <v>88.718061173483505</v>
      </c>
      <c r="S255">
        <v>688.40178283012699</v>
      </c>
      <c r="T255">
        <v>0.52677488426722696</v>
      </c>
      <c r="U255">
        <v>0.37548328154285998</v>
      </c>
      <c r="V255" s="1">
        <v>0</v>
      </c>
      <c r="W255">
        <v>0.13330617194177699</v>
      </c>
      <c r="X255">
        <v>0.491210546515361</v>
      </c>
      <c r="Y255" s="1">
        <v>0</v>
      </c>
      <c r="Z255">
        <v>0.28346486486044797</v>
      </c>
      <c r="AA255">
        <v>3.0184116909400498E-4</v>
      </c>
      <c r="AB255">
        <v>9.0415091968404793E-3</v>
      </c>
      <c r="AC255">
        <v>3.3315325467797099E-3</v>
      </c>
      <c r="AD255" s="1">
        <v>0</v>
      </c>
      <c r="AE255">
        <v>4.56168601892147E-3</v>
      </c>
      <c r="AF255" s="3">
        <v>6.7039087514042198E-3</v>
      </c>
      <c r="AG255">
        <v>1.72367952136324E-3</v>
      </c>
      <c r="AH255">
        <v>9.5402665636544199</v>
      </c>
      <c r="AI255">
        <v>0.31831997627872599</v>
      </c>
      <c r="AJ255">
        <v>1337.4765205874701</v>
      </c>
      <c r="AK255" t="s">
        <v>95</v>
      </c>
      <c r="AL255" t="s">
        <v>96</v>
      </c>
      <c r="AM255" s="4">
        <v>116874030116.36</v>
      </c>
      <c r="AN255">
        <v>661685</v>
      </c>
      <c r="AO255" s="1">
        <f t="shared" si="70"/>
        <v>1.5532508040287239E-2</v>
      </c>
      <c r="AP255" s="5">
        <f t="shared" si="73"/>
        <v>17.12633245938807</v>
      </c>
      <c r="AQ255" s="3">
        <f t="shared" si="72"/>
        <v>3.3262070801571078E-3</v>
      </c>
      <c r="AR255">
        <f>SUMPRODUCT(AQ255:AQ264,AM255:AM264)/SUM(AM255:AM264)</f>
        <v>4.7793264963365252E-3</v>
      </c>
    </row>
    <row r="256" spans="1:44" x14ac:dyDescent="0.25">
      <c r="A256" t="s">
        <v>37</v>
      </c>
      <c r="B256">
        <v>21.5651707322296</v>
      </c>
      <c r="C256">
        <v>2.0856143693079799E-2</v>
      </c>
      <c r="D256">
        <v>22.347035691582501</v>
      </c>
      <c r="E256">
        <v>10.592781137743501</v>
      </c>
      <c r="F256" s="1">
        <v>0</v>
      </c>
      <c r="G256" s="1">
        <v>0</v>
      </c>
      <c r="H256">
        <v>4.1005417292394597</v>
      </c>
      <c r="I256">
        <v>38.491063980954003</v>
      </c>
      <c r="J256">
        <v>38.849301149164503</v>
      </c>
      <c r="K256">
        <v>-6.3992955080182803</v>
      </c>
      <c r="L256">
        <v>62.058905834678697</v>
      </c>
      <c r="M256">
        <v>32.689446856061203</v>
      </c>
      <c r="N256">
        <v>93.073663079704005</v>
      </c>
      <c r="O256">
        <v>69.131294300467701</v>
      </c>
      <c r="P256">
        <v>169263.90485682999</v>
      </c>
      <c r="Q256">
        <v>202333.00846508201</v>
      </c>
      <c r="R256">
        <v>95.320368054733706</v>
      </c>
      <c r="S256">
        <v>690.50229280474298</v>
      </c>
      <c r="T256">
        <v>0.55932087971043598</v>
      </c>
      <c r="U256">
        <v>0.35972305626587903</v>
      </c>
      <c r="V256" s="1">
        <v>0</v>
      </c>
      <c r="W256">
        <v>0.121685815657678</v>
      </c>
      <c r="X256">
        <v>0.51859112807644103</v>
      </c>
      <c r="Y256" s="1">
        <v>0</v>
      </c>
      <c r="Z256">
        <v>0.243306101476888</v>
      </c>
      <c r="AA256">
        <v>3.0038278134835399E-4</v>
      </c>
      <c r="AB256">
        <v>8.7855998333411199E-3</v>
      </c>
      <c r="AC256">
        <v>3.5313580086192499E-3</v>
      </c>
      <c r="AD256" s="1">
        <v>0</v>
      </c>
      <c r="AE256">
        <v>5.2320121312780998E-3</v>
      </c>
      <c r="AF256" s="3">
        <v>7.1644264846026599E-3</v>
      </c>
      <c r="AG256">
        <v>3.0068258107177901E-3</v>
      </c>
      <c r="AH256">
        <v>9.6746680773629894</v>
      </c>
      <c r="AI256">
        <v>0.33164505890791901</v>
      </c>
      <c r="AJ256">
        <v>1741.1988669402499</v>
      </c>
      <c r="AK256" t="s">
        <v>97</v>
      </c>
      <c r="AL256" t="s">
        <v>98</v>
      </c>
      <c r="AM256" s="4">
        <v>91460058350.339996</v>
      </c>
      <c r="AN256">
        <v>540340</v>
      </c>
      <c r="AO256" s="1">
        <f t="shared" si="70"/>
        <v>1.5899402715968975E-2</v>
      </c>
      <c r="AP256" s="5">
        <f t="shared" si="73"/>
        <v>17.496201370799835</v>
      </c>
      <c r="AQ256" s="3">
        <f t="shared" si="72"/>
        <v>4.1389487198475843E-3</v>
      </c>
      <c r="AR256" t="s">
        <v>67</v>
      </c>
    </row>
    <row r="257" spans="1:44" x14ac:dyDescent="0.25">
      <c r="A257" t="s">
        <v>37</v>
      </c>
      <c r="B257">
        <v>22.774627098301501</v>
      </c>
      <c r="C257">
        <v>2.2234779397268499E-2</v>
      </c>
      <c r="D257">
        <v>23.648948475784199</v>
      </c>
      <c r="E257">
        <v>8.7442718259562895</v>
      </c>
      <c r="F257" s="1">
        <v>0</v>
      </c>
      <c r="G257" s="1">
        <v>0</v>
      </c>
      <c r="H257">
        <v>4.1505748148320496</v>
      </c>
      <c r="I257">
        <v>62.347674367781799</v>
      </c>
      <c r="J257">
        <v>62.599308605197201</v>
      </c>
      <c r="K257">
        <v>22.320946630668502</v>
      </c>
      <c r="L257">
        <v>86.928587065287502</v>
      </c>
      <c r="M257">
        <v>33.330159190262499</v>
      </c>
      <c r="N257">
        <v>93.4640633847564</v>
      </c>
      <c r="O257">
        <v>69.341827928531799</v>
      </c>
      <c r="P257">
        <v>162257.89263412199</v>
      </c>
      <c r="Q257">
        <v>193988.39792277399</v>
      </c>
      <c r="R257">
        <v>108.15444611484</v>
      </c>
      <c r="S257">
        <v>687.40209537904605</v>
      </c>
      <c r="T257">
        <v>0.61837065693957205</v>
      </c>
      <c r="U257">
        <v>0.34806695066682197</v>
      </c>
      <c r="V257" s="1">
        <v>0</v>
      </c>
      <c r="W257">
        <v>0.124246946429711</v>
      </c>
      <c r="X257">
        <v>0.52768610290346496</v>
      </c>
      <c r="Y257" s="1">
        <v>0</v>
      </c>
      <c r="Z257">
        <v>0.16035185207917399</v>
      </c>
      <c r="AA257">
        <v>3.0141989056264602E-4</v>
      </c>
      <c r="AB257">
        <v>8.7709083356320404E-3</v>
      </c>
      <c r="AC257">
        <v>3.6697481093315798E-3</v>
      </c>
      <c r="AD257" s="1">
        <v>0</v>
      </c>
      <c r="AE257">
        <v>5.8080119645588903E-3</v>
      </c>
      <c r="AF257" s="3">
        <v>7.3928150057938E-3</v>
      </c>
      <c r="AG257">
        <v>3.6847310009491098E-3</v>
      </c>
      <c r="AH257">
        <v>9.4709686373715893</v>
      </c>
      <c r="AI257">
        <v>0.310752439808958</v>
      </c>
      <c r="AJ257">
        <v>2237.66697768624</v>
      </c>
      <c r="AK257" t="s">
        <v>99</v>
      </c>
      <c r="AL257" t="s">
        <v>100</v>
      </c>
      <c r="AM257" s="4">
        <v>68092173675.480003</v>
      </c>
      <c r="AN257">
        <v>419654</v>
      </c>
      <c r="AO257" s="1">
        <f t="shared" si="70"/>
        <v>1.6459103691167341E-2</v>
      </c>
      <c r="AP257" s="5">
        <f t="shared" si="73"/>
        <v>18.057525482494885</v>
      </c>
      <c r="AQ257" s="3">
        <f t="shared" si="72"/>
        <v>4.8474777034191799E-3</v>
      </c>
      <c r="AR257">
        <f>AVERAGE(AR235,AR255)</f>
        <v>5.6798189443649609E-3</v>
      </c>
    </row>
    <row r="258" spans="1:44" x14ac:dyDescent="0.25">
      <c r="A258" t="s">
        <v>37</v>
      </c>
      <c r="B258">
        <v>23.686471389435901</v>
      </c>
      <c r="C258">
        <v>2.3727702087152001E-2</v>
      </c>
      <c r="D258">
        <v>25.036199772810399</v>
      </c>
      <c r="E258">
        <v>2.4961858590524901</v>
      </c>
      <c r="F258" s="1">
        <v>0</v>
      </c>
      <c r="G258" s="1">
        <v>0</v>
      </c>
      <c r="H258">
        <v>4.1806087713041604</v>
      </c>
      <c r="I258">
        <v>86.744506283294797</v>
      </c>
      <c r="J258">
        <v>87.037105431318196</v>
      </c>
      <c r="K258">
        <v>49.6521979476992</v>
      </c>
      <c r="L258">
        <v>112.366063186731</v>
      </c>
      <c r="M258">
        <v>35.126580411035697</v>
      </c>
      <c r="N258">
        <v>93.834139895586802</v>
      </c>
      <c r="O258">
        <v>69.204249402779396</v>
      </c>
      <c r="P258">
        <v>155666.75871638799</v>
      </c>
      <c r="Q258">
        <v>188796.525068302</v>
      </c>
      <c r="R258">
        <v>123.055562110667</v>
      </c>
      <c r="S258">
        <v>683.39517535046798</v>
      </c>
      <c r="T258">
        <v>0.64986797640572702</v>
      </c>
      <c r="U258">
        <v>0.35275014582139202</v>
      </c>
      <c r="V258" s="1">
        <v>0</v>
      </c>
      <c r="W258">
        <v>0.13633895304794</v>
      </c>
      <c r="X258">
        <v>0.51091090113066695</v>
      </c>
      <c r="Y258" s="1">
        <v>0</v>
      </c>
      <c r="Z258">
        <v>9.5754889126651893E-2</v>
      </c>
      <c r="AA258">
        <v>3.0222883643565E-4</v>
      </c>
      <c r="AB258">
        <v>8.8822243667496508E-3</v>
      </c>
      <c r="AC258">
        <v>3.8841278450154901E-3</v>
      </c>
      <c r="AD258" s="1">
        <v>0</v>
      </c>
      <c r="AE258">
        <v>5.5621346395531204E-3</v>
      </c>
      <c r="AF258" s="3">
        <v>7.5757032127356898E-3</v>
      </c>
      <c r="AG258">
        <v>5.0970199709930502E-3</v>
      </c>
      <c r="AH258">
        <v>9.0889363676090298</v>
      </c>
      <c r="AI258">
        <v>0.34601440434311798</v>
      </c>
      <c r="AJ258">
        <v>2780.94244667966</v>
      </c>
      <c r="AK258" t="s">
        <v>101</v>
      </c>
      <c r="AL258" t="s">
        <v>102</v>
      </c>
      <c r="AM258" s="4">
        <v>60340327347.440002</v>
      </c>
      <c r="AN258">
        <v>387625</v>
      </c>
      <c r="AO258" s="1">
        <f t="shared" si="70"/>
        <v>1.6345388228753359E-2</v>
      </c>
      <c r="AP258" s="5">
        <f t="shared" si="73"/>
        <v>17.943764428612596</v>
      </c>
      <c r="AQ258" s="3">
        <f t="shared" si="72"/>
        <v>5.9294439530761037E-3</v>
      </c>
    </row>
    <row r="259" spans="1:44" x14ac:dyDescent="0.25">
      <c r="A259" t="s">
        <v>37</v>
      </c>
      <c r="B259">
        <v>25.026135763646199</v>
      </c>
      <c r="C259">
        <v>2.4202842667635002E-2</v>
      </c>
      <c r="D259">
        <v>25.472838060014301</v>
      </c>
      <c r="E259">
        <v>8.1340891029314193</v>
      </c>
      <c r="F259" s="1">
        <v>0</v>
      </c>
      <c r="G259" s="1">
        <v>0</v>
      </c>
      <c r="H259">
        <v>4.2885360553062304</v>
      </c>
      <c r="I259">
        <v>109.888302464703</v>
      </c>
      <c r="J259">
        <v>110.118078988638</v>
      </c>
      <c r="K259">
        <v>68.807057194254796</v>
      </c>
      <c r="L259">
        <v>136.889807117011</v>
      </c>
      <c r="M259">
        <v>36.298147208809397</v>
      </c>
      <c r="N259">
        <v>93.714927799200794</v>
      </c>
      <c r="O259">
        <v>68.504188645408803</v>
      </c>
      <c r="P259">
        <v>147678.55483769599</v>
      </c>
      <c r="Q259">
        <v>179412.60539663301</v>
      </c>
      <c r="R259">
        <v>128.48418451692999</v>
      </c>
      <c r="S259">
        <v>688.74510252553398</v>
      </c>
      <c r="T259">
        <v>0.66533294515680896</v>
      </c>
      <c r="U259">
        <v>0.34024731395470598</v>
      </c>
      <c r="V259" s="1">
        <v>0</v>
      </c>
      <c r="W259">
        <v>0.11790909054804501</v>
      </c>
      <c r="X259">
        <v>0.54184359549724703</v>
      </c>
      <c r="Y259" s="1">
        <v>0</v>
      </c>
      <c r="Z259">
        <v>8.1072017819179096E-2</v>
      </c>
      <c r="AA259">
        <v>3.0579042872265298E-4</v>
      </c>
      <c r="AB259">
        <v>8.8364878975528208E-3</v>
      </c>
      <c r="AC259">
        <v>3.4665875770514402E-3</v>
      </c>
      <c r="AD259" s="1">
        <v>0</v>
      </c>
      <c r="AE259">
        <v>5.6534614439599697E-3</v>
      </c>
      <c r="AF259" s="3">
        <v>7.7260751462562196E-3</v>
      </c>
      <c r="AG259">
        <v>5.9405923641478097E-3</v>
      </c>
      <c r="AH259">
        <v>9.0010042516618203</v>
      </c>
      <c r="AI259">
        <v>0.31447856190491302</v>
      </c>
      <c r="AJ259">
        <v>3420.1345111420401</v>
      </c>
      <c r="AK259" t="s">
        <v>103</v>
      </c>
      <c r="AL259" t="s">
        <v>104</v>
      </c>
      <c r="AM259" s="4">
        <v>48265043684.830002</v>
      </c>
      <c r="AN259">
        <v>326825</v>
      </c>
      <c r="AO259" s="1">
        <f t="shared" si="70"/>
        <v>1.6386307591794949E-2</v>
      </c>
      <c r="AP259" s="5">
        <f t="shared" si="73"/>
        <v>17.984716861300111</v>
      </c>
      <c r="AQ259" s="3">
        <f t="shared" si="72"/>
        <v>7.330472991900136E-3</v>
      </c>
    </row>
    <row r="260" spans="1:44" x14ac:dyDescent="0.25">
      <c r="A260" t="s">
        <v>37</v>
      </c>
      <c r="B260">
        <v>24.4038841601973</v>
      </c>
      <c r="C260">
        <v>2.41363379474917E-2</v>
      </c>
      <c r="D260">
        <v>25.4118630960986</v>
      </c>
      <c r="E260">
        <v>17.494911989360901</v>
      </c>
      <c r="F260" s="1">
        <v>0</v>
      </c>
      <c r="G260" s="1">
        <v>0</v>
      </c>
      <c r="H260">
        <v>4.4168651874440297</v>
      </c>
      <c r="I260">
        <v>132.23041967885601</v>
      </c>
      <c r="J260">
        <v>132.53195949969501</v>
      </c>
      <c r="K260">
        <v>86.147608107260695</v>
      </c>
      <c r="L260">
        <v>161.33085479760001</v>
      </c>
      <c r="M260">
        <v>37.392421965422102</v>
      </c>
      <c r="N260">
        <v>93.110669144784893</v>
      </c>
      <c r="O260">
        <v>67.429546793025295</v>
      </c>
      <c r="P260">
        <v>136933.51700070899</v>
      </c>
      <c r="Q260">
        <v>167400.08652837301</v>
      </c>
      <c r="R260">
        <v>131.99048267870299</v>
      </c>
      <c r="S260">
        <v>694.54484037530699</v>
      </c>
      <c r="T260">
        <v>0.66258830444795502</v>
      </c>
      <c r="U260">
        <v>0.333683679441105</v>
      </c>
      <c r="V260" s="1">
        <v>0</v>
      </c>
      <c r="W260">
        <v>9.6962014375141597E-2</v>
      </c>
      <c r="X260">
        <v>0.56935430618375205</v>
      </c>
      <c r="Y260" s="1">
        <v>0</v>
      </c>
      <c r="Z260">
        <v>9.2238527514318797E-2</v>
      </c>
      <c r="AA260">
        <v>3.1268500489887503E-4</v>
      </c>
      <c r="AB260">
        <v>8.8173357758103699E-3</v>
      </c>
      <c r="AC260">
        <v>2.8637615399119301E-3</v>
      </c>
      <c r="AD260" s="1">
        <v>0</v>
      </c>
      <c r="AE260">
        <v>6.7081898681677996E-3</v>
      </c>
      <c r="AF260" s="3">
        <v>7.8730764285826205E-3</v>
      </c>
      <c r="AG260">
        <v>5.4344169593918698E-3</v>
      </c>
      <c r="AH260">
        <v>8.9673728092490599</v>
      </c>
      <c r="AI260">
        <v>0.33428381137492102</v>
      </c>
      <c r="AJ260">
        <v>4158.1501060205101</v>
      </c>
      <c r="AK260" t="s">
        <v>105</v>
      </c>
      <c r="AL260" t="s">
        <v>106</v>
      </c>
      <c r="AM260" s="4">
        <v>32039978174.860001</v>
      </c>
      <c r="AN260">
        <v>233982</v>
      </c>
      <c r="AO260" s="1">
        <f t="shared" si="70"/>
        <v>1.742533108852291E-2</v>
      </c>
      <c r="AP260" s="5">
        <f t="shared" si="73"/>
        <v>19.018323326462326</v>
      </c>
      <c r="AQ260" s="3">
        <f t="shared" si="72"/>
        <v>5.6187760976691876E-3</v>
      </c>
    </row>
    <row r="261" spans="1:44" x14ac:dyDescent="0.25">
      <c r="A261" t="s">
        <v>37</v>
      </c>
      <c r="B261">
        <v>25.008910043113801</v>
      </c>
      <c r="C261">
        <v>2.30785394343637E-2</v>
      </c>
      <c r="D261">
        <v>24.435850062451401</v>
      </c>
      <c r="E261">
        <v>34.695836285574998</v>
      </c>
      <c r="F261" s="1">
        <v>0</v>
      </c>
      <c r="G261" s="1">
        <v>0</v>
      </c>
      <c r="H261">
        <v>4.6013942528179701</v>
      </c>
      <c r="I261">
        <v>153.78861420102399</v>
      </c>
      <c r="J261">
        <v>153.98556533348099</v>
      </c>
      <c r="K261">
        <v>103.859819938893</v>
      </c>
      <c r="L261">
        <v>185.281493348319</v>
      </c>
      <c r="M261">
        <v>37.865383299415598</v>
      </c>
      <c r="N261">
        <v>92.664803972073798</v>
      </c>
      <c r="O261">
        <v>66.605483497999899</v>
      </c>
      <c r="P261">
        <v>126327.883088439</v>
      </c>
      <c r="Q261">
        <v>155264.47463704599</v>
      </c>
      <c r="R261">
        <v>132.70435405378899</v>
      </c>
      <c r="S261">
        <v>699.344100750954</v>
      </c>
      <c r="T261">
        <v>0.66859031961764104</v>
      </c>
      <c r="U261">
        <v>0.31066216406230601</v>
      </c>
      <c r="V261" s="1">
        <v>0</v>
      </c>
      <c r="W261">
        <v>7.4705265274799995E-2</v>
      </c>
      <c r="X261">
        <v>0.61463257066289301</v>
      </c>
      <c r="Y261" s="1">
        <v>0</v>
      </c>
      <c r="Z261">
        <v>0.10180486401632299</v>
      </c>
      <c r="AA261">
        <v>3.21650812825987E-4</v>
      </c>
      <c r="AB261">
        <v>8.5914718392057707E-3</v>
      </c>
      <c r="AC261">
        <v>2.3705706085430499E-3</v>
      </c>
      <c r="AD261" s="1">
        <v>0</v>
      </c>
      <c r="AE261">
        <v>7.6580505257288004E-3</v>
      </c>
      <c r="AF261" s="3">
        <v>7.9875795119255903E-3</v>
      </c>
      <c r="AG261">
        <v>4.1367242184672196E-3</v>
      </c>
      <c r="AH261">
        <v>9.0700392654076207</v>
      </c>
      <c r="AI261">
        <v>0.33512775135419898</v>
      </c>
      <c r="AJ261">
        <v>4941.7138195024099</v>
      </c>
      <c r="AK261" t="s">
        <v>107</v>
      </c>
      <c r="AL261" t="s">
        <v>108</v>
      </c>
      <c r="AM261" s="4">
        <v>12657169590.280001</v>
      </c>
      <c r="AN261">
        <v>100193</v>
      </c>
      <c r="AO261" s="1">
        <f t="shared" si="70"/>
        <v>1.8117638108817596E-2</v>
      </c>
      <c r="AP261" s="5">
        <f t="shared" si="73"/>
        <v>19.700377530022795</v>
      </c>
      <c r="AQ261" s="3">
        <f t="shared" si="72"/>
        <v>5.5804521714895201E-3</v>
      </c>
    </row>
    <row r="262" spans="1:44" x14ac:dyDescent="0.25">
      <c r="A262" t="s">
        <v>37</v>
      </c>
      <c r="B262">
        <v>23.3904498933871</v>
      </c>
      <c r="C262">
        <v>2.1883631845347199E-2</v>
      </c>
      <c r="D262">
        <v>23.319255769277799</v>
      </c>
      <c r="E262">
        <v>54.415046661984903</v>
      </c>
      <c r="F262" s="1">
        <v>0</v>
      </c>
      <c r="G262" s="1">
        <v>0</v>
      </c>
      <c r="H262">
        <v>4.8097565834100804</v>
      </c>
      <c r="I262">
        <v>176.09601136796601</v>
      </c>
      <c r="J262">
        <v>176.43905694672901</v>
      </c>
      <c r="K262">
        <v>122.74400901882299</v>
      </c>
      <c r="L262">
        <v>210.26987227174899</v>
      </c>
      <c r="M262">
        <v>38.242368392788102</v>
      </c>
      <c r="N262">
        <v>92.372771252551601</v>
      </c>
      <c r="O262">
        <v>66.107679948101605</v>
      </c>
      <c r="P262">
        <v>116213.51215395</v>
      </c>
      <c r="Q262">
        <v>143702.20646379399</v>
      </c>
      <c r="R262">
        <v>132.798142385029</v>
      </c>
      <c r="S262">
        <v>703.65362667643899</v>
      </c>
      <c r="T262">
        <v>0.66723680988783296</v>
      </c>
      <c r="U262">
        <v>0.30674964348348999</v>
      </c>
      <c r="V262" s="1">
        <v>0</v>
      </c>
      <c r="W262">
        <v>7.3105878990746206E-2</v>
      </c>
      <c r="X262">
        <v>0.62014447752576296</v>
      </c>
      <c r="Y262" s="1">
        <v>0</v>
      </c>
      <c r="Z262">
        <v>0.108303575852067</v>
      </c>
      <c r="AA262">
        <v>3.3085105471549099E-4</v>
      </c>
      <c r="AB262">
        <v>8.5326066256495199E-3</v>
      </c>
      <c r="AC262">
        <v>1.90590534676526E-3</v>
      </c>
      <c r="AD262" s="1">
        <v>0</v>
      </c>
      <c r="AE262">
        <v>7.6701364093717701E-3</v>
      </c>
      <c r="AF262" s="3">
        <v>8.0828788181706007E-3</v>
      </c>
      <c r="AG262">
        <v>3.44414145894088E-3</v>
      </c>
      <c r="AH262">
        <v>9.1015585993239192</v>
      </c>
      <c r="AI262">
        <v>0.32064110774906102</v>
      </c>
      <c r="AJ262">
        <v>5738.2936076756496</v>
      </c>
      <c r="AK262" t="s">
        <v>109</v>
      </c>
      <c r="AL262" t="s">
        <v>110</v>
      </c>
      <c r="AM262" s="4">
        <v>4272589774.3400002</v>
      </c>
      <c r="AN262">
        <v>36765</v>
      </c>
      <c r="AO262" s="1">
        <f t="shared" si="70"/>
        <v>1.8069463282353693E-2</v>
      </c>
      <c r="AP262" s="5">
        <f t="shared" si="73"/>
        <v>19.653087167012728</v>
      </c>
      <c r="AQ262" s="3">
        <f t="shared" si="72"/>
        <v>3.8898783443758293E-3</v>
      </c>
    </row>
    <row r="263" spans="1:44" x14ac:dyDescent="0.25">
      <c r="A263" t="s">
        <v>37</v>
      </c>
      <c r="B263">
        <v>21.808364107617301</v>
      </c>
      <c r="C263">
        <v>2.12341152878898E-2</v>
      </c>
      <c r="D263">
        <v>22.705982496303101</v>
      </c>
      <c r="E263">
        <v>76.975796382652604</v>
      </c>
      <c r="F263" s="1">
        <v>0</v>
      </c>
      <c r="G263" s="1">
        <v>0</v>
      </c>
      <c r="H263">
        <v>5.0287668980063298</v>
      </c>
      <c r="I263">
        <v>195.806851925167</v>
      </c>
      <c r="J263">
        <v>196.729218855412</v>
      </c>
      <c r="K263">
        <v>142.57504557858701</v>
      </c>
      <c r="L263">
        <v>233.55466005271501</v>
      </c>
      <c r="M263">
        <v>38.344729498534399</v>
      </c>
      <c r="N263">
        <v>91.520536299954799</v>
      </c>
      <c r="O263">
        <v>65.471763974538206</v>
      </c>
      <c r="P263">
        <v>104589.768328498</v>
      </c>
      <c r="Q263">
        <v>133198.84911111899</v>
      </c>
      <c r="R263">
        <v>132.89203711692801</v>
      </c>
      <c r="S263">
        <v>704.648795423553</v>
      </c>
      <c r="T263">
        <v>0.60216104688027505</v>
      </c>
      <c r="U263">
        <v>0.34955707019114601</v>
      </c>
      <c r="V263" s="1">
        <v>0</v>
      </c>
      <c r="W263">
        <v>0.118852741048199</v>
      </c>
      <c r="X263">
        <v>0.531590188760654</v>
      </c>
      <c r="Y263" s="1">
        <v>0</v>
      </c>
      <c r="Z263">
        <v>0.13356799541117301</v>
      </c>
      <c r="AA263">
        <v>3.52318497849067E-4</v>
      </c>
      <c r="AB263">
        <v>8.2273876674132801E-3</v>
      </c>
      <c r="AC263">
        <v>1.2040709367753799E-3</v>
      </c>
      <c r="AD263" s="1">
        <v>0</v>
      </c>
      <c r="AE263">
        <v>7.8584254469767703E-3</v>
      </c>
      <c r="AF263" s="3">
        <v>8.0288998971575296E-3</v>
      </c>
      <c r="AG263">
        <v>3.5918999775310001E-3</v>
      </c>
      <c r="AH263">
        <v>9.0585121712000305</v>
      </c>
      <c r="AI263">
        <v>0.32634424696426301</v>
      </c>
      <c r="AJ263">
        <v>6414.9351794799204</v>
      </c>
      <c r="AK263" t="s">
        <v>111</v>
      </c>
      <c r="AL263" t="s">
        <v>112</v>
      </c>
      <c r="AM263" s="4">
        <v>865375743.14999998</v>
      </c>
      <c r="AN263">
        <v>8274</v>
      </c>
      <c r="AO263" s="1">
        <f t="shared" si="70"/>
        <v>1.7919061392373509E-2</v>
      </c>
      <c r="AP263" s="5">
        <f>100*(1-(1-AO263)^12)</f>
        <v>19.505282255882296</v>
      </c>
      <c r="AQ263" s="3">
        <f t="shared" si="72"/>
        <v>2.3728546186398136E-3</v>
      </c>
    </row>
    <row r="264" spans="1:44" x14ac:dyDescent="0.25">
      <c r="A264" t="s">
        <v>37</v>
      </c>
      <c r="B264">
        <v>25.7043062963834</v>
      </c>
      <c r="C264">
        <v>2.1837692651282499E-2</v>
      </c>
      <c r="D264">
        <v>23.276027027010901</v>
      </c>
      <c r="E264">
        <v>125.280744227059</v>
      </c>
      <c r="F264" s="1">
        <v>0</v>
      </c>
      <c r="G264" s="1">
        <v>0</v>
      </c>
      <c r="H264">
        <v>5.4772105092991197</v>
      </c>
      <c r="I264">
        <v>223.184241428826</v>
      </c>
      <c r="J264">
        <v>224.756370605554</v>
      </c>
      <c r="K264">
        <v>172.90879002726101</v>
      </c>
      <c r="L264">
        <v>269.06329188538098</v>
      </c>
      <c r="M264">
        <v>37.419483591943198</v>
      </c>
      <c r="N264">
        <v>88.461066328900102</v>
      </c>
      <c r="O264">
        <v>64.249533716208106</v>
      </c>
      <c r="P264">
        <v>85650.480714285703</v>
      </c>
      <c r="Q264">
        <v>108475.27491547501</v>
      </c>
      <c r="R264">
        <v>131.02272830877399</v>
      </c>
      <c r="S264">
        <v>692.05561296773101</v>
      </c>
      <c r="T264">
        <v>0.41221148626896698</v>
      </c>
      <c r="U264">
        <v>0.50353462977833696</v>
      </c>
      <c r="V264" s="1">
        <v>0</v>
      </c>
      <c r="W264">
        <v>9.7100209095254006E-2</v>
      </c>
      <c r="X264">
        <v>0.39936516112640802</v>
      </c>
      <c r="Y264" s="1">
        <v>0</v>
      </c>
      <c r="Z264">
        <v>0.31980972806052199</v>
      </c>
      <c r="AA264">
        <v>3.4028646072058199E-4</v>
      </c>
      <c r="AB264">
        <v>7.7847608621310696E-3</v>
      </c>
      <c r="AC264">
        <v>9.1106343911240403E-4</v>
      </c>
      <c r="AD264" s="1">
        <v>0</v>
      </c>
      <c r="AE264">
        <v>9.7248894085095097E-3</v>
      </c>
      <c r="AF264" s="3">
        <v>7.9048383669669004E-3</v>
      </c>
      <c r="AG264">
        <v>3.0766886881882899E-3</v>
      </c>
      <c r="AH264">
        <v>9.0371951574284406</v>
      </c>
      <c r="AI264">
        <v>0.30873566740570002</v>
      </c>
      <c r="AJ264">
        <v>6896.3076609657801</v>
      </c>
      <c r="AK264" t="s">
        <v>113</v>
      </c>
      <c r="AL264" t="s">
        <v>114</v>
      </c>
      <c r="AM264" s="4">
        <v>182264222.96000001</v>
      </c>
      <c r="AN264">
        <v>2128</v>
      </c>
      <c r="AO264" s="1">
        <f t="shared" si="70"/>
        <v>1.9251193686544751E-2</v>
      </c>
      <c r="AP264" s="5">
        <f t="shared" si="73"/>
        <v>20.805784948219596</v>
      </c>
      <c r="AQ264" s="3">
        <f t="shared" si="72"/>
        <v>5.2045637143592477E-3</v>
      </c>
    </row>
    <row r="265" spans="1:44" x14ac:dyDescent="0.25">
      <c r="AN265">
        <f>SUM(AN248:AN264)</f>
        <v>5112155</v>
      </c>
    </row>
    <row r="266" spans="1:44" s="9" customFormat="1" x14ac:dyDescent="0.25">
      <c r="AF266" s="19"/>
      <c r="AM266" s="63"/>
    </row>
    <row r="267" spans="1:44" x14ac:dyDescent="0.25">
      <c r="AO267" t="s">
        <v>226</v>
      </c>
    </row>
    <row r="268" spans="1:44" x14ac:dyDescent="0.25">
      <c r="A268" t="s">
        <v>0</v>
      </c>
      <c r="B268" t="s">
        <v>1</v>
      </c>
      <c r="C268" t="s">
        <v>2</v>
      </c>
      <c r="D268" t="s">
        <v>3</v>
      </c>
      <c r="E268" t="s">
        <v>5</v>
      </c>
      <c r="F268" t="s">
        <v>6</v>
      </c>
      <c r="G268" t="s">
        <v>208</v>
      </c>
      <c r="H268" t="s">
        <v>7</v>
      </c>
      <c r="I268" t="s">
        <v>8</v>
      </c>
      <c r="J268" t="s">
        <v>134</v>
      </c>
      <c r="K268" t="s">
        <v>143</v>
      </c>
      <c r="L268" t="s">
        <v>9</v>
      </c>
      <c r="M268" t="s">
        <v>10</v>
      </c>
      <c r="N268" t="s">
        <v>11</v>
      </c>
      <c r="O268" t="s">
        <v>13</v>
      </c>
      <c r="P268" t="s">
        <v>14</v>
      </c>
      <c r="Q268" t="s">
        <v>15</v>
      </c>
      <c r="R268" t="s">
        <v>16</v>
      </c>
      <c r="S268" t="s">
        <v>17</v>
      </c>
      <c r="T268" t="s">
        <v>18</v>
      </c>
      <c r="U268" t="s">
        <v>20</v>
      </c>
      <c r="V268" t="s">
        <v>21</v>
      </c>
      <c r="W268" t="s">
        <v>22</v>
      </c>
      <c r="X268" t="s">
        <v>23</v>
      </c>
      <c r="Y268" t="s">
        <v>24</v>
      </c>
      <c r="Z268" t="s">
        <v>25</v>
      </c>
      <c r="AA268" t="s">
        <v>26</v>
      </c>
      <c r="AB268" t="s">
        <v>27</v>
      </c>
      <c r="AC268" t="s">
        <v>120</v>
      </c>
      <c r="AD268" t="s">
        <v>28</v>
      </c>
      <c r="AE268" t="s">
        <v>29</v>
      </c>
      <c r="AF268" s="3" t="s">
        <v>233</v>
      </c>
      <c r="AG268" t="s">
        <v>30</v>
      </c>
      <c r="AH268" t="s">
        <v>31</v>
      </c>
      <c r="AI268" t="s">
        <v>32</v>
      </c>
      <c r="AJ268" t="s">
        <v>33</v>
      </c>
      <c r="AK268" t="s">
        <v>34</v>
      </c>
      <c r="AL268" t="s">
        <v>74</v>
      </c>
      <c r="AM268" s="4" t="s">
        <v>35</v>
      </c>
      <c r="AN268" t="s">
        <v>36</v>
      </c>
      <c r="AO268" s="15">
        <v>1.18</v>
      </c>
    </row>
    <row r="269" spans="1:44" x14ac:dyDescent="0.25">
      <c r="A269" t="s">
        <v>37</v>
      </c>
      <c r="B269">
        <v>14.6531541674214</v>
      </c>
      <c r="C269">
        <v>6.4257971477894504E-3</v>
      </c>
      <c r="D269">
        <v>7.4441904973956197</v>
      </c>
      <c r="E269">
        <v>-49.184995862803497</v>
      </c>
      <c r="F269" s="1">
        <v>0</v>
      </c>
      <c r="G269" s="1">
        <v>0</v>
      </c>
      <c r="H269">
        <v>3.2290934896956198</v>
      </c>
      <c r="I269">
        <v>-152.633131386824</v>
      </c>
      <c r="J269">
        <v>-147.610481286663</v>
      </c>
      <c r="K269">
        <v>-166.77630251559401</v>
      </c>
      <c r="L269">
        <v>-132.64092651115701</v>
      </c>
      <c r="M269">
        <v>29.013489964331299</v>
      </c>
      <c r="N269">
        <v>95.128336938248395</v>
      </c>
      <c r="O269">
        <v>72.1675003617774</v>
      </c>
      <c r="P269">
        <v>199646.14109908801</v>
      </c>
      <c r="Q269">
        <v>231240.41364778299</v>
      </c>
      <c r="R269">
        <v>84.534069961638096</v>
      </c>
      <c r="S269">
        <v>635.94353361551998</v>
      </c>
      <c r="T269">
        <v>0.74365431644526103</v>
      </c>
      <c r="U269">
        <v>0.331960718307659</v>
      </c>
      <c r="V269" s="1">
        <v>0</v>
      </c>
      <c r="W269">
        <v>0.19249812128954699</v>
      </c>
      <c r="X269">
        <v>0.47554116040279298</v>
      </c>
      <c r="Y269" s="1">
        <v>0</v>
      </c>
      <c r="Z269" s="1">
        <v>0</v>
      </c>
      <c r="AA269">
        <v>2.8745060574413402E-4</v>
      </c>
      <c r="AB269">
        <v>6.68379306073993E-3</v>
      </c>
      <c r="AC269">
        <v>3.4431443819174503E-5</v>
      </c>
      <c r="AD269" s="1">
        <v>0</v>
      </c>
      <c r="AE269" s="1">
        <v>0</v>
      </c>
      <c r="AF269" s="3">
        <v>1.06973226965974E-3</v>
      </c>
      <c r="AG269" s="1">
        <v>0</v>
      </c>
      <c r="AH269">
        <v>10.0065380879924</v>
      </c>
      <c r="AI269">
        <v>0.25504707577493002</v>
      </c>
      <c r="AJ269">
        <v>13.610282534026201</v>
      </c>
      <c r="AK269" t="s">
        <v>81</v>
      </c>
      <c r="AL269" t="s">
        <v>82</v>
      </c>
      <c r="AM269" s="4">
        <v>350578623.76999998</v>
      </c>
      <c r="AN269">
        <v>1756</v>
      </c>
      <c r="AO269" s="1">
        <f>AE269+AA269+AB269*$AO$268</f>
        <v>8.1743264174172509E-3</v>
      </c>
      <c r="AP269" s="5">
        <f>100*(1-(1-AO269)^12)</f>
        <v>9.3799806289076688</v>
      </c>
      <c r="AQ269" s="3">
        <f>(1-(1-B269/100)^(1/12))- AO269</f>
        <v>4.9427757092171658E-3</v>
      </c>
    </row>
    <row r="270" spans="1:44" x14ac:dyDescent="0.25">
      <c r="A270" t="s">
        <v>37</v>
      </c>
      <c r="B270">
        <v>9.6213548695140592</v>
      </c>
      <c r="C270">
        <v>7.4298467250381601E-3</v>
      </c>
      <c r="D270">
        <v>8.5603529319168601</v>
      </c>
      <c r="E270">
        <v>-47.094949247546502</v>
      </c>
      <c r="F270" s="1">
        <v>0</v>
      </c>
      <c r="G270" s="1">
        <v>0</v>
      </c>
      <c r="H270">
        <v>3.3259855160512002</v>
      </c>
      <c r="I270">
        <v>-129.721736201769</v>
      </c>
      <c r="J270">
        <v>-126.371869442066</v>
      </c>
      <c r="K270">
        <v>-148.48838188882101</v>
      </c>
      <c r="L270">
        <v>-109.408113201956</v>
      </c>
      <c r="M270">
        <v>31.075898844961699</v>
      </c>
      <c r="N270">
        <v>95.263250098969195</v>
      </c>
      <c r="O270">
        <v>71.747951200829206</v>
      </c>
      <c r="P270">
        <v>196484.66830579899</v>
      </c>
      <c r="Q270">
        <v>229354.928973959</v>
      </c>
      <c r="R270">
        <v>84.742551034125299</v>
      </c>
      <c r="S270">
        <v>645.95082309179395</v>
      </c>
      <c r="T270">
        <v>0.71382384772794905</v>
      </c>
      <c r="U270">
        <v>0.34570742448257102</v>
      </c>
      <c r="V270" s="1">
        <v>0</v>
      </c>
      <c r="W270">
        <v>0.21480402385439301</v>
      </c>
      <c r="X270">
        <v>0.43948855166303402</v>
      </c>
      <c r="Y270" s="1">
        <v>0</v>
      </c>
      <c r="Z270" s="1">
        <v>0</v>
      </c>
      <c r="AA270">
        <v>2.9062949615785198E-4</v>
      </c>
      <c r="AB270">
        <v>7.5430836995017802E-3</v>
      </c>
      <c r="AC270">
        <v>3.6366887858441799E-4</v>
      </c>
      <c r="AD270" s="1">
        <v>0</v>
      </c>
      <c r="AE270">
        <v>1.0470701254368099E-5</v>
      </c>
      <c r="AF270" s="3">
        <v>1.8367090021982301E-3</v>
      </c>
      <c r="AG270" s="1">
        <v>0</v>
      </c>
      <c r="AH270">
        <v>9.7025063383938601</v>
      </c>
      <c r="AI270">
        <v>0.31744326614233498</v>
      </c>
      <c r="AJ270">
        <v>38.865837366308597</v>
      </c>
      <c r="AK270" t="s">
        <v>83</v>
      </c>
      <c r="AL270" t="s">
        <v>84</v>
      </c>
      <c r="AM270" s="4">
        <v>2331094104.7800002</v>
      </c>
      <c r="AN270">
        <v>11864</v>
      </c>
      <c r="AO270" s="1">
        <f t="shared" ref="AO270:AO285" si="74">AE270+AA270+AB270*$AO$268</f>
        <v>9.2019389628243201E-3</v>
      </c>
      <c r="AP270" s="5">
        <f t="shared" ref="AP270:AP285" si="75">100*(1-(1-AO270)^12)</f>
        <v>10.500259488936281</v>
      </c>
      <c r="AQ270" s="3">
        <f t="shared" ref="AQ270:AQ285" si="76">(1-(1-B270/100)^(1/12))- AO270</f>
        <v>-8.0719221941908531E-4</v>
      </c>
    </row>
    <row r="271" spans="1:44" x14ac:dyDescent="0.25">
      <c r="A271" t="s">
        <v>37</v>
      </c>
      <c r="B271">
        <v>11.624909392200699</v>
      </c>
      <c r="C271">
        <v>9.0178656663069696E-3</v>
      </c>
      <c r="D271">
        <v>10.3005252693989</v>
      </c>
      <c r="E271">
        <v>-40.719013020499098</v>
      </c>
      <c r="F271" s="1">
        <v>0</v>
      </c>
      <c r="G271" s="1">
        <v>0</v>
      </c>
      <c r="H271">
        <v>3.4576214811680299</v>
      </c>
      <c r="I271">
        <v>-105.19117499850201</v>
      </c>
      <c r="J271">
        <v>-103.128595825633</v>
      </c>
      <c r="K271">
        <v>-129.92866024596</v>
      </c>
      <c r="L271">
        <v>-84.8943952925991</v>
      </c>
      <c r="M271">
        <v>33.377715392016498</v>
      </c>
      <c r="N271">
        <v>95.347809627887898</v>
      </c>
      <c r="O271">
        <v>71.467753119114505</v>
      </c>
      <c r="P271">
        <v>196627.63939328099</v>
      </c>
      <c r="Q271">
        <v>231995.27035920401</v>
      </c>
      <c r="R271">
        <v>85.560396669866506</v>
      </c>
      <c r="S271">
        <v>655.37103261008895</v>
      </c>
      <c r="T271">
        <v>0.70357347840700402</v>
      </c>
      <c r="U271">
        <v>0.33910049735330899</v>
      </c>
      <c r="V271" s="1">
        <v>0</v>
      </c>
      <c r="W271">
        <v>0.224856892656222</v>
      </c>
      <c r="X271">
        <v>0.43604260999046801</v>
      </c>
      <c r="Y271" s="1">
        <v>0</v>
      </c>
      <c r="Z271" s="1">
        <v>0</v>
      </c>
      <c r="AA271">
        <v>2.9381658934030097E-4</v>
      </c>
      <c r="AB271">
        <v>8.3438255496912101E-3</v>
      </c>
      <c r="AC271">
        <v>8.2738110106531202E-4</v>
      </c>
      <c r="AD271" s="1">
        <v>0</v>
      </c>
      <c r="AE271">
        <v>2.4103627104594299E-5</v>
      </c>
      <c r="AF271" s="3">
        <v>2.6080482268930599E-3</v>
      </c>
      <c r="AG271">
        <v>1.03970480295555E-6</v>
      </c>
      <c r="AH271">
        <v>8.9733225394256895</v>
      </c>
      <c r="AI271">
        <v>0.27046654163998701</v>
      </c>
      <c r="AJ271">
        <v>90.602223264918607</v>
      </c>
      <c r="AK271" t="s">
        <v>85</v>
      </c>
      <c r="AL271" t="s">
        <v>86</v>
      </c>
      <c r="AM271" s="4">
        <v>10056323989.129999</v>
      </c>
      <c r="AN271">
        <v>51144</v>
      </c>
      <c r="AO271" s="1">
        <f t="shared" si="74"/>
        <v>1.0163634365080523E-2</v>
      </c>
      <c r="AP271" s="5">
        <f t="shared" si="75"/>
        <v>11.537162819459102</v>
      </c>
      <c r="AQ271" s="3">
        <f t="shared" si="76"/>
        <v>8.185570967453662E-5</v>
      </c>
    </row>
    <row r="272" spans="1:44" x14ac:dyDescent="0.25">
      <c r="A272" t="s">
        <v>37</v>
      </c>
      <c r="B272">
        <v>12.737075243354001</v>
      </c>
      <c r="C272">
        <v>1.0198148248444099E-2</v>
      </c>
      <c r="D272">
        <v>11.5741702767356</v>
      </c>
      <c r="E272">
        <v>-31.2831900093935</v>
      </c>
      <c r="F272" s="1">
        <v>0</v>
      </c>
      <c r="G272" s="1">
        <v>0</v>
      </c>
      <c r="H272">
        <v>3.5968069493330299</v>
      </c>
      <c r="I272">
        <v>-80.847559627336594</v>
      </c>
      <c r="J272">
        <v>-79.354279984857001</v>
      </c>
      <c r="K272">
        <v>-110.95724524299</v>
      </c>
      <c r="L272">
        <v>-60.443525897519599</v>
      </c>
      <c r="M272">
        <v>34.442166094089401</v>
      </c>
      <c r="N272">
        <v>95.243689003933895</v>
      </c>
      <c r="O272">
        <v>71.0012343461879</v>
      </c>
      <c r="P272">
        <v>195584.68593707299</v>
      </c>
      <c r="Q272">
        <v>232557.26154991501</v>
      </c>
      <c r="R272">
        <v>85.889645925193406</v>
      </c>
      <c r="S272">
        <v>663.40961720109794</v>
      </c>
      <c r="T272">
        <v>0.69828259992860597</v>
      </c>
      <c r="U272">
        <v>0.34129831093852098</v>
      </c>
      <c r="V272" s="1">
        <v>0</v>
      </c>
      <c r="W272">
        <v>0.223417495011526</v>
      </c>
      <c r="X272">
        <v>0.435284194049951</v>
      </c>
      <c r="Y272" s="1">
        <v>0</v>
      </c>
      <c r="Z272" s="1">
        <v>0</v>
      </c>
      <c r="AA272">
        <v>2.9604172993659297E-4</v>
      </c>
      <c r="AB272">
        <v>8.9557222550374297E-3</v>
      </c>
      <c r="AC272">
        <v>9.7707113096814099E-4</v>
      </c>
      <c r="AD272" s="1">
        <v>0</v>
      </c>
      <c r="AE272">
        <v>4.8736819944737401E-5</v>
      </c>
      <c r="AF272" s="3">
        <v>3.4241403916952899E-3</v>
      </c>
      <c r="AG272">
        <v>9.2691935177207795E-6</v>
      </c>
      <c r="AH272">
        <v>8.7963650734791994</v>
      </c>
      <c r="AI272">
        <v>0.28383178286708</v>
      </c>
      <c r="AJ272">
        <v>170.736047646629</v>
      </c>
      <c r="AK272" t="s">
        <v>87</v>
      </c>
      <c r="AL272" t="s">
        <v>88</v>
      </c>
      <c r="AM272" s="4">
        <v>33076695331.619999</v>
      </c>
      <c r="AN272">
        <v>169117</v>
      </c>
      <c r="AO272" s="1">
        <f t="shared" si="74"/>
        <v>1.0912530810825497E-2</v>
      </c>
      <c r="AP272" s="5">
        <f t="shared" si="75"/>
        <v>12.336986164428154</v>
      </c>
      <c r="AQ272" s="3">
        <f t="shared" si="76"/>
        <v>3.76967506495237E-4</v>
      </c>
    </row>
    <row r="273" spans="1:45" x14ac:dyDescent="0.25">
      <c r="A273" t="s">
        <v>37</v>
      </c>
      <c r="B273">
        <v>14.4583594419266</v>
      </c>
      <c r="C273">
        <v>1.1835929975254501E-2</v>
      </c>
      <c r="D273">
        <v>13.314051606019801</v>
      </c>
      <c r="E273">
        <v>-22.914483149786602</v>
      </c>
      <c r="F273" s="1">
        <v>0</v>
      </c>
      <c r="G273" s="1">
        <v>0</v>
      </c>
      <c r="H273">
        <v>3.7082995046026301</v>
      </c>
      <c r="I273">
        <v>-57.093718670543403</v>
      </c>
      <c r="J273">
        <v>-56.325295877326496</v>
      </c>
      <c r="K273">
        <v>-93.792989400522799</v>
      </c>
      <c r="L273">
        <v>-36.440752897719399</v>
      </c>
      <c r="M273">
        <v>34.752405644328697</v>
      </c>
      <c r="N273">
        <v>95.131723541487901</v>
      </c>
      <c r="O273">
        <v>70.588568034050695</v>
      </c>
      <c r="P273">
        <v>193226.723374033</v>
      </c>
      <c r="Q273">
        <v>230626.09370611401</v>
      </c>
      <c r="R273">
        <v>86.047371630995499</v>
      </c>
      <c r="S273">
        <v>674.01257234099603</v>
      </c>
      <c r="T273">
        <v>0.70291432608374604</v>
      </c>
      <c r="U273">
        <v>0.34573222892389099</v>
      </c>
      <c r="V273" s="1">
        <v>0</v>
      </c>
      <c r="W273">
        <v>0.20776923685361301</v>
      </c>
      <c r="X273">
        <v>0.44649853422249403</v>
      </c>
      <c r="Y273" s="1">
        <v>0</v>
      </c>
      <c r="Z273" s="1">
        <v>0</v>
      </c>
      <c r="AA273">
        <v>2.9681109261691502E-4</v>
      </c>
      <c r="AB273">
        <v>9.5969277268761598E-3</v>
      </c>
      <c r="AC273">
        <v>1.1751716715029199E-3</v>
      </c>
      <c r="AD273" s="1">
        <v>0</v>
      </c>
      <c r="AE273">
        <v>7.8685766508948605E-4</v>
      </c>
      <c r="AF273" s="3">
        <v>4.2736328027716203E-3</v>
      </c>
      <c r="AG273">
        <v>2.7945562376355798E-5</v>
      </c>
      <c r="AH273">
        <v>8.8560897596115797</v>
      </c>
      <c r="AI273">
        <v>0.29077204152388397</v>
      </c>
      <c r="AJ273">
        <v>307.47555689226101</v>
      </c>
      <c r="AK273" t="s">
        <v>89</v>
      </c>
      <c r="AL273" t="s">
        <v>90</v>
      </c>
      <c r="AM273" s="4">
        <v>73587499196.149994</v>
      </c>
      <c r="AN273">
        <v>380835</v>
      </c>
      <c r="AO273" s="1">
        <f t="shared" si="74"/>
        <v>1.2408043475420268E-2</v>
      </c>
      <c r="AP273" s="5">
        <f>100*(1-(1-AO273)^12)</f>
        <v>13.914396229836479</v>
      </c>
      <c r="AQ273" s="3">
        <f t="shared" si="76"/>
        <v>5.2155047678856085E-4</v>
      </c>
    </row>
    <row r="274" spans="1:45" x14ac:dyDescent="0.25">
      <c r="A274" t="s">
        <v>37</v>
      </c>
      <c r="B274">
        <v>15.541850193048299</v>
      </c>
      <c r="C274">
        <v>1.3510723465663101E-2</v>
      </c>
      <c r="D274">
        <v>15.060749541412701</v>
      </c>
      <c r="E274">
        <v>-12.2704610874809</v>
      </c>
      <c r="F274" s="1">
        <v>0</v>
      </c>
      <c r="G274" s="1">
        <v>0</v>
      </c>
      <c r="H274">
        <v>3.8340029545914001</v>
      </c>
      <c r="I274">
        <v>-33.044357345733701</v>
      </c>
      <c r="J274">
        <v>-32.423657226097397</v>
      </c>
      <c r="K274">
        <v>-76.075133004088599</v>
      </c>
      <c r="L274">
        <v>-12.048631337763201</v>
      </c>
      <c r="M274">
        <v>34.608490418960102</v>
      </c>
      <c r="N274">
        <v>94.869250598623296</v>
      </c>
      <c r="O274">
        <v>70.184134812578293</v>
      </c>
      <c r="P274">
        <v>190057.12380101701</v>
      </c>
      <c r="Q274">
        <v>228416.158637104</v>
      </c>
      <c r="R274">
        <v>86.232780438411297</v>
      </c>
      <c r="S274">
        <v>683.54782183013594</v>
      </c>
      <c r="T274">
        <v>0.70547672790591598</v>
      </c>
      <c r="U274">
        <v>0.35720461656112301</v>
      </c>
      <c r="V274" s="1">
        <v>0</v>
      </c>
      <c r="W274">
        <v>0.177068662931608</v>
      </c>
      <c r="X274">
        <v>0.46572672050726799</v>
      </c>
      <c r="Y274" s="1">
        <v>0</v>
      </c>
      <c r="Z274" s="1">
        <v>0</v>
      </c>
      <c r="AA274">
        <v>2.98089931663104E-4</v>
      </c>
      <c r="AB274">
        <v>9.6744093754962505E-3</v>
      </c>
      <c r="AC274">
        <v>1.75210646310145E-3</v>
      </c>
      <c r="AD274" s="1">
        <v>0</v>
      </c>
      <c r="AE274">
        <v>1.59319492864035E-3</v>
      </c>
      <c r="AF274" s="3">
        <v>5.11752642897854E-3</v>
      </c>
      <c r="AG274">
        <v>1.9296492628037801E-4</v>
      </c>
      <c r="AH274">
        <v>9.0494189029853107</v>
      </c>
      <c r="AI274">
        <v>0.31569864625063498</v>
      </c>
      <c r="AJ274">
        <v>583.28727474066602</v>
      </c>
      <c r="AK274" t="s">
        <v>91</v>
      </c>
      <c r="AL274" t="s">
        <v>92</v>
      </c>
      <c r="AM274" s="4">
        <v>102083862450.25</v>
      </c>
      <c r="AN274">
        <v>537122</v>
      </c>
      <c r="AO274" s="1">
        <f t="shared" si="74"/>
        <v>1.3307087923389029E-2</v>
      </c>
      <c r="AP274" s="5">
        <f t="shared" si="75"/>
        <v>14.850108005881657</v>
      </c>
      <c r="AQ274" s="3">
        <f t="shared" si="76"/>
        <v>6.7047623880095268E-4</v>
      </c>
      <c r="AS274" s="60">
        <f>SUMPRODUCT(AB273:AB275,AM273:AM275)/SUM(AM273:AM275)*AO268</f>
        <v>1.1300645848807224E-2</v>
      </c>
    </row>
    <row r="275" spans="1:45" x14ac:dyDescent="0.25">
      <c r="A275" t="s">
        <v>37</v>
      </c>
      <c r="B275">
        <v>17.175682273174299</v>
      </c>
      <c r="C275">
        <v>1.47855487000444E-2</v>
      </c>
      <c r="D275">
        <v>16.368616315102901</v>
      </c>
      <c r="E275">
        <v>-1.6250690604071301</v>
      </c>
      <c r="F275" s="1">
        <v>0</v>
      </c>
      <c r="G275" s="1">
        <v>0</v>
      </c>
      <c r="H275">
        <v>3.9519074493630502</v>
      </c>
      <c r="I275">
        <v>-9.5577835579795103</v>
      </c>
      <c r="J275">
        <v>-9.0577901457683208</v>
      </c>
      <c r="K275">
        <v>-54.533572493381698</v>
      </c>
      <c r="L275">
        <v>12.342064304538001</v>
      </c>
      <c r="M275">
        <v>33.792124308025002</v>
      </c>
      <c r="N275">
        <v>94.659198012534702</v>
      </c>
      <c r="O275">
        <v>70.113104250206703</v>
      </c>
      <c r="P275">
        <v>182128.00816522399</v>
      </c>
      <c r="Q275">
        <v>218562.61716051301</v>
      </c>
      <c r="R275">
        <v>87.270479226816093</v>
      </c>
      <c r="S275">
        <v>689.81725412646801</v>
      </c>
      <c r="T275">
        <v>0.71472472000045395</v>
      </c>
      <c r="U275">
        <v>0.35356779881941702</v>
      </c>
      <c r="V275" s="1">
        <v>0</v>
      </c>
      <c r="W275">
        <v>0.14595305974142</v>
      </c>
      <c r="X275">
        <v>0.50047914143916095</v>
      </c>
      <c r="Y275" s="1">
        <v>0</v>
      </c>
      <c r="Z275" s="1">
        <v>0</v>
      </c>
      <c r="AA275">
        <v>2.9857606159399699E-4</v>
      </c>
      <c r="AB275">
        <v>9.4731982892611102E-3</v>
      </c>
      <c r="AC275">
        <v>2.5203995176180799E-3</v>
      </c>
      <c r="AD275" s="1">
        <v>0</v>
      </c>
      <c r="AE275">
        <v>1.6928909388850199E-3</v>
      </c>
      <c r="AF275" s="3">
        <v>5.92769298724765E-3</v>
      </c>
      <c r="AG275">
        <v>8.0053147771606901E-4</v>
      </c>
      <c r="AH275">
        <v>9.3004544083362308</v>
      </c>
      <c r="AI275">
        <v>0.31423337630473402</v>
      </c>
      <c r="AJ275">
        <v>964.79599775121198</v>
      </c>
      <c r="AK275" t="s">
        <v>93</v>
      </c>
      <c r="AL275" t="s">
        <v>94</v>
      </c>
      <c r="AM275" s="4">
        <v>110424757734.60001</v>
      </c>
      <c r="AN275">
        <v>606303</v>
      </c>
      <c r="AO275" s="1">
        <f t="shared" si="74"/>
        <v>1.3169840981807126E-2</v>
      </c>
      <c r="AP275" s="5">
        <f t="shared" si="75"/>
        <v>14.707869135888396</v>
      </c>
      <c r="AQ275" s="3">
        <f t="shared" si="76"/>
        <v>2.4115331556232005E-3</v>
      </c>
      <c r="AS275">
        <f>SUMPRODUCT(AH273:AH275,AM273:AM275)/SUM(AM273:AM275)</f>
        <v>9.0965846132638948</v>
      </c>
    </row>
    <row r="276" spans="1:45" x14ac:dyDescent="0.25">
      <c r="A276" t="s">
        <v>37</v>
      </c>
      <c r="B276">
        <v>18.3623981494639</v>
      </c>
      <c r="C276">
        <v>1.6480971861992599E-2</v>
      </c>
      <c r="D276">
        <v>18.079385839362601</v>
      </c>
      <c r="E276">
        <v>9.5143609294897793</v>
      </c>
      <c r="F276" s="1">
        <v>0</v>
      </c>
      <c r="G276" s="1">
        <v>0</v>
      </c>
      <c r="H276">
        <v>4.0730568607873998</v>
      </c>
      <c r="I276">
        <v>13.937480402400601</v>
      </c>
      <c r="J276">
        <v>14.301649933458</v>
      </c>
      <c r="K276">
        <v>-28.669326867500601</v>
      </c>
      <c r="L276">
        <v>37.001158034097003</v>
      </c>
      <c r="M276">
        <v>33.111039903055001</v>
      </c>
      <c r="N276">
        <v>94.691135859277196</v>
      </c>
      <c r="O276">
        <v>70.227459643690295</v>
      </c>
      <c r="P276">
        <v>172963.690589376</v>
      </c>
      <c r="Q276">
        <v>206905.81505403799</v>
      </c>
      <c r="R276">
        <v>90.619510289393403</v>
      </c>
      <c r="S276">
        <v>687.41077271884899</v>
      </c>
      <c r="T276">
        <v>0.73494162932792395</v>
      </c>
      <c r="U276">
        <v>0.33071872729639501</v>
      </c>
      <c r="V276" s="1">
        <v>0</v>
      </c>
      <c r="W276">
        <v>0.119505329639071</v>
      </c>
      <c r="X276">
        <v>0.54977594306453204</v>
      </c>
      <c r="Y276" s="1">
        <v>0</v>
      </c>
      <c r="Z276" s="1">
        <v>0</v>
      </c>
      <c r="AA276">
        <v>2.98903508032888E-4</v>
      </c>
      <c r="AB276">
        <v>9.0608650812360105E-3</v>
      </c>
      <c r="AC276">
        <v>3.7573596837901101E-3</v>
      </c>
      <c r="AD276" s="1">
        <v>0</v>
      </c>
      <c r="AE276">
        <v>1.85728932895635E-3</v>
      </c>
      <c r="AF276" s="3">
        <v>6.7149754026001301E-3</v>
      </c>
      <c r="AG276">
        <v>1.50657840721645E-3</v>
      </c>
      <c r="AH276">
        <v>9.5537359213313398</v>
      </c>
      <c r="AI276">
        <v>0.32677758995439099</v>
      </c>
      <c r="AJ276">
        <v>1376.60733024814</v>
      </c>
      <c r="AK276" t="s">
        <v>95</v>
      </c>
      <c r="AL276" t="s">
        <v>96</v>
      </c>
      <c r="AM276" s="4">
        <v>83744348963.729996</v>
      </c>
      <c r="AN276">
        <v>484173</v>
      </c>
      <c r="AO276" s="1">
        <f t="shared" si="74"/>
        <v>1.2848013632847729E-2</v>
      </c>
      <c r="AP276" s="5">
        <f t="shared" si="75"/>
        <v>14.373481758583239</v>
      </c>
      <c r="AQ276" s="3">
        <f t="shared" si="76"/>
        <v>3.916555658059687E-3</v>
      </c>
      <c r="AR276">
        <f>SUMPRODUCT(AQ276:AQ285,AM276:AM285)/SUM(AM276:AM285)</f>
        <v>5.3756314443693925E-3</v>
      </c>
    </row>
    <row r="277" spans="1:45" x14ac:dyDescent="0.25">
      <c r="A277" t="s">
        <v>37</v>
      </c>
      <c r="B277">
        <v>19.575432470886199</v>
      </c>
      <c r="C277">
        <v>1.8385874395827201E-2</v>
      </c>
      <c r="D277">
        <v>19.963222933609099</v>
      </c>
      <c r="E277">
        <v>11.9985379689171</v>
      </c>
      <c r="F277" s="1">
        <v>0</v>
      </c>
      <c r="G277" s="1">
        <v>0</v>
      </c>
      <c r="H277">
        <v>4.1312720262184204</v>
      </c>
      <c r="I277">
        <v>38.1996719063904</v>
      </c>
      <c r="J277">
        <v>38.416162225245998</v>
      </c>
      <c r="K277">
        <v>-3.6153633545118802</v>
      </c>
      <c r="L277">
        <v>62.201864609170897</v>
      </c>
      <c r="M277">
        <v>32.982027183001598</v>
      </c>
      <c r="N277">
        <v>94.773144709655298</v>
      </c>
      <c r="O277">
        <v>70.314365012632194</v>
      </c>
      <c r="P277">
        <v>166202.21734726301</v>
      </c>
      <c r="Q277">
        <v>197980.097467046</v>
      </c>
      <c r="R277">
        <v>98.328648489695993</v>
      </c>
      <c r="S277">
        <v>689.07405849094903</v>
      </c>
      <c r="T277">
        <v>0.739048145421765</v>
      </c>
      <c r="U277">
        <v>0.31471040307352399</v>
      </c>
      <c r="V277" s="1">
        <v>0</v>
      </c>
      <c r="W277">
        <v>0.115019688974527</v>
      </c>
      <c r="X277">
        <v>0.57026990795194799</v>
      </c>
      <c r="Y277" s="1">
        <v>0</v>
      </c>
      <c r="Z277" s="1">
        <v>0</v>
      </c>
      <c r="AA277">
        <v>2.9836033571077202E-4</v>
      </c>
      <c r="AB277">
        <v>8.8574290863652604E-3</v>
      </c>
      <c r="AC277">
        <v>3.99866255089936E-3</v>
      </c>
      <c r="AD277" s="1">
        <v>0</v>
      </c>
      <c r="AE277">
        <v>2.6389348789883898E-3</v>
      </c>
      <c r="AF277" s="3">
        <v>7.2015935592858E-3</v>
      </c>
      <c r="AG277">
        <v>2.59248966904188E-3</v>
      </c>
      <c r="AH277">
        <v>9.6382482832455594</v>
      </c>
      <c r="AI277">
        <v>0.33178604588461502</v>
      </c>
      <c r="AJ277">
        <v>1807.7013623052801</v>
      </c>
      <c r="AK277" t="s">
        <v>97</v>
      </c>
      <c r="AL277" t="s">
        <v>98</v>
      </c>
      <c r="AM277" s="4">
        <v>69207268112.270004</v>
      </c>
      <c r="AN277">
        <v>416404</v>
      </c>
      <c r="AO277" s="1">
        <f t="shared" si="74"/>
        <v>1.3389061536610167E-2</v>
      </c>
      <c r="AP277" s="5">
        <f t="shared" si="75"/>
        <v>14.934959400038817</v>
      </c>
      <c r="AQ277" s="3">
        <f t="shared" si="76"/>
        <v>4.6013510412979547E-3</v>
      </c>
    </row>
    <row r="278" spans="1:45" x14ac:dyDescent="0.25">
      <c r="A278" t="s">
        <v>37</v>
      </c>
      <c r="B278">
        <v>21.377674141876501</v>
      </c>
      <c r="C278">
        <v>2.0578099965937801E-2</v>
      </c>
      <c r="D278">
        <v>22.0820122539929</v>
      </c>
      <c r="E278">
        <v>8.1853382362865297</v>
      </c>
      <c r="F278" s="1">
        <v>0</v>
      </c>
      <c r="G278" s="1">
        <v>0</v>
      </c>
      <c r="H278">
        <v>4.1619306103409697</v>
      </c>
      <c r="I278">
        <v>62.430344368714898</v>
      </c>
      <c r="J278">
        <v>62.467577863174903</v>
      </c>
      <c r="K278">
        <v>25.318712692356598</v>
      </c>
      <c r="L278">
        <v>87.159247815140205</v>
      </c>
      <c r="M278">
        <v>33.633890109962501</v>
      </c>
      <c r="N278">
        <v>94.869636814611098</v>
      </c>
      <c r="O278">
        <v>70.331415566648303</v>
      </c>
      <c r="P278">
        <v>161298.740085595</v>
      </c>
      <c r="Q278">
        <v>192351.03027287</v>
      </c>
      <c r="R278">
        <v>111.16519992254</v>
      </c>
      <c r="S278">
        <v>685.75034929535104</v>
      </c>
      <c r="T278">
        <v>0.73631893866134002</v>
      </c>
      <c r="U278">
        <v>0.313257452467816</v>
      </c>
      <c r="V278" s="1">
        <v>0</v>
      </c>
      <c r="W278">
        <v>0.124242672339857</v>
      </c>
      <c r="X278">
        <v>0.56249987519232503</v>
      </c>
      <c r="Y278" s="1">
        <v>0</v>
      </c>
      <c r="Z278" s="1">
        <v>0</v>
      </c>
      <c r="AA278">
        <v>2.9965993250719502E-4</v>
      </c>
      <c r="AB278">
        <v>8.8264856517216092E-3</v>
      </c>
      <c r="AC278">
        <v>4.0150770053011004E-3</v>
      </c>
      <c r="AD278" s="1">
        <v>0</v>
      </c>
      <c r="AE278">
        <v>4.0089876007880802E-3</v>
      </c>
      <c r="AF278" s="3">
        <v>7.42011674464784E-3</v>
      </c>
      <c r="AG278">
        <v>3.4279044828197601E-3</v>
      </c>
      <c r="AH278">
        <v>9.3981448964579908</v>
      </c>
      <c r="AI278">
        <v>0.307782947365563</v>
      </c>
      <c r="AJ278">
        <v>2272.5410719884298</v>
      </c>
      <c r="AK278" t="s">
        <v>99</v>
      </c>
      <c r="AL278" t="s">
        <v>100</v>
      </c>
      <c r="AM278" s="4">
        <v>57173467514.519997</v>
      </c>
      <c r="AN278">
        <v>354457</v>
      </c>
      <c r="AO278" s="1">
        <f t="shared" si="74"/>
        <v>1.4723900602326773E-2</v>
      </c>
      <c r="AP278" s="5">
        <f t="shared" si="75"/>
        <v>16.30579762097366</v>
      </c>
      <c r="AQ278" s="3">
        <f t="shared" si="76"/>
        <v>5.1194498105194657E-3</v>
      </c>
    </row>
    <row r="279" spans="1:45" x14ac:dyDescent="0.25">
      <c r="A279" t="s">
        <v>37</v>
      </c>
      <c r="B279">
        <v>23.154961411098899</v>
      </c>
      <c r="C279">
        <v>2.2846419296445E-2</v>
      </c>
      <c r="D279">
        <v>24.220116437741499</v>
      </c>
      <c r="E279">
        <v>1.6873542259268799</v>
      </c>
      <c r="F279" s="1">
        <v>0</v>
      </c>
      <c r="G279" s="1">
        <v>0</v>
      </c>
      <c r="H279">
        <v>4.1805826964013502</v>
      </c>
      <c r="I279">
        <v>86.879312067712803</v>
      </c>
      <c r="J279">
        <v>86.924147214258795</v>
      </c>
      <c r="K279">
        <v>51.358675154486001</v>
      </c>
      <c r="L279">
        <v>112.44107026941499</v>
      </c>
      <c r="M279">
        <v>35.291257151763197</v>
      </c>
      <c r="N279">
        <v>94.867432077770005</v>
      </c>
      <c r="O279">
        <v>69.930173179723994</v>
      </c>
      <c r="P279">
        <v>156042.949904393</v>
      </c>
      <c r="Q279">
        <v>188738.72302790699</v>
      </c>
      <c r="R279">
        <v>124.475005121706</v>
      </c>
      <c r="S279">
        <v>683.45406906420999</v>
      </c>
      <c r="T279">
        <v>0.71856132012422402</v>
      </c>
      <c r="U279">
        <v>0.33546966743651502</v>
      </c>
      <c r="V279" s="1">
        <v>0</v>
      </c>
      <c r="W279">
        <v>0.13479635821956601</v>
      </c>
      <c r="X279">
        <v>0.529733974343917</v>
      </c>
      <c r="Y279" s="1">
        <v>0</v>
      </c>
      <c r="Z279" s="1">
        <v>0</v>
      </c>
      <c r="AA279">
        <v>3.0121355821268998E-4</v>
      </c>
      <c r="AB279">
        <v>8.9035366996057692E-3</v>
      </c>
      <c r="AC279">
        <v>4.04715761922648E-3</v>
      </c>
      <c r="AD279" s="1">
        <v>0</v>
      </c>
      <c r="AE279">
        <v>4.5093579548150398E-3</v>
      </c>
      <c r="AF279" s="3">
        <v>7.59004469025418E-3</v>
      </c>
      <c r="AG279">
        <v>5.0851774838540798E-3</v>
      </c>
      <c r="AH279">
        <v>9.0458215690845396</v>
      </c>
      <c r="AI279">
        <v>0.32580679327316903</v>
      </c>
      <c r="AJ279">
        <v>2776.8853384436702</v>
      </c>
      <c r="AK279" t="s">
        <v>101</v>
      </c>
      <c r="AL279" t="s">
        <v>102</v>
      </c>
      <c r="AM279" s="4">
        <v>54562445992.419998</v>
      </c>
      <c r="AN279">
        <v>349663</v>
      </c>
      <c r="AO279" s="1">
        <f t="shared" si="74"/>
        <v>1.5316744818562537E-2</v>
      </c>
      <c r="AP279" s="5">
        <f t="shared" si="75"/>
        <v>16.908111019128992</v>
      </c>
      <c r="AQ279" s="3">
        <f t="shared" si="76"/>
        <v>6.392417532606616E-3</v>
      </c>
    </row>
    <row r="280" spans="1:45" x14ac:dyDescent="0.25">
      <c r="A280" t="s">
        <v>37</v>
      </c>
      <c r="B280">
        <v>24.705424394020799</v>
      </c>
      <c r="C280">
        <v>2.3570562656472199E-2</v>
      </c>
      <c r="D280">
        <v>24.891278695173199</v>
      </c>
      <c r="E280">
        <v>7.9070114154341002</v>
      </c>
      <c r="F280" s="1">
        <v>0</v>
      </c>
      <c r="G280" s="1">
        <v>0</v>
      </c>
      <c r="H280">
        <v>4.2897284976699401</v>
      </c>
      <c r="I280">
        <v>110.02668029521401</v>
      </c>
      <c r="J280">
        <v>110.07787275923501</v>
      </c>
      <c r="K280">
        <v>69.936476883155294</v>
      </c>
      <c r="L280">
        <v>136.89667779035301</v>
      </c>
      <c r="M280">
        <v>36.368157181687103</v>
      </c>
      <c r="N280">
        <v>94.710420287843206</v>
      </c>
      <c r="O280">
        <v>69.192008496295699</v>
      </c>
      <c r="P280">
        <v>148416.18547688299</v>
      </c>
      <c r="Q280">
        <v>179633.66970054599</v>
      </c>
      <c r="R280">
        <v>129.09505406875999</v>
      </c>
      <c r="S280">
        <v>689.630479802639</v>
      </c>
      <c r="T280">
        <v>0.72397948116500799</v>
      </c>
      <c r="U280">
        <v>0.32591696408716597</v>
      </c>
      <c r="V280" s="1">
        <v>0</v>
      </c>
      <c r="W280">
        <v>0.114512640437253</v>
      </c>
      <c r="X280">
        <v>0.55957039547557996</v>
      </c>
      <c r="Y280" s="1">
        <v>0</v>
      </c>
      <c r="Z280" s="1">
        <v>0</v>
      </c>
      <c r="AA280">
        <v>3.0491418970128098E-4</v>
      </c>
      <c r="AB280">
        <v>8.8457945903357704E-3</v>
      </c>
      <c r="AC280">
        <v>3.5562951251650698E-3</v>
      </c>
      <c r="AD280" s="1">
        <v>0</v>
      </c>
      <c r="AE280">
        <v>4.8869029855189003E-3</v>
      </c>
      <c r="AF280" s="3">
        <v>7.7396571628563001E-3</v>
      </c>
      <c r="AG280">
        <v>5.9767272108820603E-3</v>
      </c>
      <c r="AH280">
        <v>8.9980278918863199</v>
      </c>
      <c r="AI280">
        <v>0.31326467668051899</v>
      </c>
      <c r="AJ280">
        <v>3403.52512845519</v>
      </c>
      <c r="AK280" t="s">
        <v>103</v>
      </c>
      <c r="AL280" t="s">
        <v>104</v>
      </c>
      <c r="AM280" s="4">
        <v>44352099203.169998</v>
      </c>
      <c r="AN280">
        <v>298836</v>
      </c>
      <c r="AO280" s="1">
        <f t="shared" si="74"/>
        <v>1.5629854791816389E-2</v>
      </c>
      <c r="AP280" s="5">
        <f t="shared" si="75"/>
        <v>17.224616207266486</v>
      </c>
      <c r="AQ280" s="3">
        <f t="shared" si="76"/>
        <v>7.7395903853622605E-3</v>
      </c>
    </row>
    <row r="281" spans="1:45" x14ac:dyDescent="0.25">
      <c r="A281" t="s">
        <v>37</v>
      </c>
      <c r="B281">
        <v>24.0542754188433</v>
      </c>
      <c r="C281">
        <v>2.3412068418451299E-2</v>
      </c>
      <c r="D281">
        <v>24.744848046379001</v>
      </c>
      <c r="E281">
        <v>17.653880343727401</v>
      </c>
      <c r="F281" s="1">
        <v>0</v>
      </c>
      <c r="G281" s="1">
        <v>0</v>
      </c>
      <c r="H281">
        <v>4.4205559935315204</v>
      </c>
      <c r="I281">
        <v>132.361684495303</v>
      </c>
      <c r="J281">
        <v>132.52463789210299</v>
      </c>
      <c r="K281">
        <v>87.301184820549807</v>
      </c>
      <c r="L281">
        <v>161.29680441754701</v>
      </c>
      <c r="M281">
        <v>37.441850599707102</v>
      </c>
      <c r="N281">
        <v>94.416874583665802</v>
      </c>
      <c r="O281">
        <v>68.322719528334105</v>
      </c>
      <c r="P281">
        <v>137725.79419456501</v>
      </c>
      <c r="Q281">
        <v>167621.35467477399</v>
      </c>
      <c r="R281">
        <v>132.449656381381</v>
      </c>
      <c r="S281">
        <v>696.13651432360496</v>
      </c>
      <c r="T281">
        <v>0.72982627118712595</v>
      </c>
      <c r="U281">
        <v>0.31432489648150602</v>
      </c>
      <c r="V281" s="1">
        <v>0</v>
      </c>
      <c r="W281">
        <v>9.4310037688218204E-2</v>
      </c>
      <c r="X281">
        <v>0.59136506583027504</v>
      </c>
      <c r="Y281" s="1">
        <v>0</v>
      </c>
      <c r="Z281" s="1">
        <v>0</v>
      </c>
      <c r="AA281">
        <v>3.1167542556872401E-4</v>
      </c>
      <c r="AB281">
        <v>8.8205680636797706E-3</v>
      </c>
      <c r="AC281">
        <v>2.9244402589741702E-3</v>
      </c>
      <c r="AD281" s="1">
        <v>0</v>
      </c>
      <c r="AE281">
        <v>5.8748845420079502E-3</v>
      </c>
      <c r="AF281" s="3">
        <v>7.8914785847811492E-3</v>
      </c>
      <c r="AG281">
        <v>5.4805354658649602E-3</v>
      </c>
      <c r="AH281">
        <v>8.9836101499517795</v>
      </c>
      <c r="AI281">
        <v>0.33458587545519503</v>
      </c>
      <c r="AJ281">
        <v>4133.1995410110503</v>
      </c>
      <c r="AK281" t="s">
        <v>105</v>
      </c>
      <c r="AL281" t="s">
        <v>106</v>
      </c>
      <c r="AM281" s="4">
        <v>29084657766.419998</v>
      </c>
      <c r="AN281">
        <v>211178</v>
      </c>
      <c r="AO281" s="1">
        <f t="shared" si="74"/>
        <v>1.6594830282718805E-2</v>
      </c>
      <c r="AP281" s="5">
        <f t="shared" si="75"/>
        <v>18.1931172252898</v>
      </c>
      <c r="AQ281" s="3">
        <f t="shared" si="76"/>
        <v>6.073562626092148E-3</v>
      </c>
    </row>
    <row r="282" spans="1:45" x14ac:dyDescent="0.25">
      <c r="A282" t="s">
        <v>37</v>
      </c>
      <c r="B282">
        <v>24.992264899569701</v>
      </c>
      <c r="C282">
        <v>2.2316065434923298E-2</v>
      </c>
      <c r="D282">
        <v>23.725082549880501</v>
      </c>
      <c r="E282">
        <v>34.647538930039403</v>
      </c>
      <c r="F282" s="1">
        <v>0</v>
      </c>
      <c r="G282" s="1">
        <v>0</v>
      </c>
      <c r="H282">
        <v>4.6033703196207201</v>
      </c>
      <c r="I282">
        <v>154.170253592828</v>
      </c>
      <c r="J282">
        <v>154.258768151026</v>
      </c>
      <c r="K282">
        <v>105.22478652251699</v>
      </c>
      <c r="L282">
        <v>185.31849709858699</v>
      </c>
      <c r="M282">
        <v>37.900066435399999</v>
      </c>
      <c r="N282">
        <v>94.228893477369098</v>
      </c>
      <c r="O282">
        <v>67.653090287382298</v>
      </c>
      <c r="P282">
        <v>127740.040914514</v>
      </c>
      <c r="Q282">
        <v>155512.62980920699</v>
      </c>
      <c r="R282">
        <v>133.351611050061</v>
      </c>
      <c r="S282">
        <v>701.35408781338003</v>
      </c>
      <c r="T282">
        <v>0.74420997955787405</v>
      </c>
      <c r="U282">
        <v>0.28330338465098998</v>
      </c>
      <c r="V282" s="1">
        <v>0</v>
      </c>
      <c r="W282">
        <v>7.1865678931611193E-2</v>
      </c>
      <c r="X282">
        <v>0.64483093641739697</v>
      </c>
      <c r="Y282" s="1">
        <v>0</v>
      </c>
      <c r="Z282" s="1">
        <v>0</v>
      </c>
      <c r="AA282">
        <v>3.2055359208794698E-4</v>
      </c>
      <c r="AB282">
        <v>8.6036170158439295E-3</v>
      </c>
      <c r="AC282">
        <v>2.4257025175532499E-3</v>
      </c>
      <c r="AD282" s="1">
        <v>0</v>
      </c>
      <c r="AE282">
        <v>6.7800957516738099E-3</v>
      </c>
      <c r="AF282" s="3">
        <v>8.0159040473478296E-3</v>
      </c>
      <c r="AG282">
        <v>4.1859961602728497E-3</v>
      </c>
      <c r="AH282">
        <v>9.1083345454422204</v>
      </c>
      <c r="AI282">
        <v>0.33904465735549799</v>
      </c>
      <c r="AJ282">
        <v>4912.0662890412596</v>
      </c>
      <c r="AK282" t="s">
        <v>107</v>
      </c>
      <c r="AL282" t="s">
        <v>108</v>
      </c>
      <c r="AM282" s="4">
        <v>11368608161.309999</v>
      </c>
      <c r="AN282">
        <v>88998</v>
      </c>
      <c r="AO282" s="1">
        <f t="shared" si="74"/>
        <v>1.7252917422457593E-2</v>
      </c>
      <c r="AP282" s="5">
        <f t="shared" si="75"/>
        <v>18.847639130672722</v>
      </c>
      <c r="AQ282" s="3">
        <f t="shared" si="76"/>
        <v>6.4271162322201529E-3</v>
      </c>
    </row>
    <row r="283" spans="1:45" x14ac:dyDescent="0.25">
      <c r="A283" t="s">
        <v>37</v>
      </c>
      <c r="B283">
        <v>23.882744059201201</v>
      </c>
      <c r="C283">
        <v>2.1149324796479501E-2</v>
      </c>
      <c r="D283">
        <v>22.625592428931199</v>
      </c>
      <c r="E283">
        <v>52.811798640919299</v>
      </c>
      <c r="F283" s="1">
        <v>0</v>
      </c>
      <c r="G283" s="1">
        <v>0</v>
      </c>
      <c r="H283">
        <v>4.7983277420346901</v>
      </c>
      <c r="I283">
        <v>176.72232089015299</v>
      </c>
      <c r="J283">
        <v>176.92109100899401</v>
      </c>
      <c r="K283">
        <v>123.804142579453</v>
      </c>
      <c r="L283">
        <v>210.257934853953</v>
      </c>
      <c r="M283">
        <v>38.308928993375801</v>
      </c>
      <c r="N283">
        <v>93.973946272784104</v>
      </c>
      <c r="O283">
        <v>67.139386133962006</v>
      </c>
      <c r="P283">
        <v>118469.262838707</v>
      </c>
      <c r="Q283">
        <v>145341.31712163801</v>
      </c>
      <c r="R283">
        <v>133.80773766828401</v>
      </c>
      <c r="S283">
        <v>706.82348879614506</v>
      </c>
      <c r="T283">
        <v>0.74717525149507003</v>
      </c>
      <c r="U283">
        <v>0.27316143652922897</v>
      </c>
      <c r="V283" s="1">
        <v>0</v>
      </c>
      <c r="W283">
        <v>7.1756962876095898E-2</v>
      </c>
      <c r="X283">
        <v>0.65508160059467402</v>
      </c>
      <c r="Y283" s="1">
        <v>0</v>
      </c>
      <c r="Z283" s="1">
        <v>0</v>
      </c>
      <c r="AA283">
        <v>3.2872650200865502E-4</v>
      </c>
      <c r="AB283">
        <v>8.5687728793337001E-3</v>
      </c>
      <c r="AC283">
        <v>1.9731753186491901E-3</v>
      </c>
      <c r="AD283" s="1">
        <v>0</v>
      </c>
      <c r="AE283">
        <v>6.7633285279613403E-3</v>
      </c>
      <c r="AF283" s="3">
        <v>8.1163875380477601E-3</v>
      </c>
      <c r="AG283">
        <v>3.5152968058231901E-3</v>
      </c>
      <c r="AH283">
        <v>9.1458755951115105</v>
      </c>
      <c r="AI283">
        <v>0.32313797850253501</v>
      </c>
      <c r="AJ283">
        <v>5711.1889514161503</v>
      </c>
      <c r="AK283" t="s">
        <v>109</v>
      </c>
      <c r="AL283" t="s">
        <v>110</v>
      </c>
      <c r="AM283" s="4">
        <v>3809853023.6300001</v>
      </c>
      <c r="AN283">
        <v>32159</v>
      </c>
      <c r="AO283" s="1">
        <f t="shared" si="74"/>
        <v>1.720320702758376E-2</v>
      </c>
      <c r="AP283" s="5">
        <f t="shared" si="75"/>
        <v>18.798366167355162</v>
      </c>
      <c r="AQ283" s="3">
        <f t="shared" si="76"/>
        <v>5.2814255627971554E-3</v>
      </c>
    </row>
    <row r="284" spans="1:45" x14ac:dyDescent="0.25">
      <c r="A284" t="s">
        <v>37</v>
      </c>
      <c r="B284">
        <v>19.7239238360795</v>
      </c>
      <c r="C284">
        <v>2.0231459830208898E-2</v>
      </c>
      <c r="D284">
        <v>21.750443519238001</v>
      </c>
      <c r="E284">
        <v>75.325898184104005</v>
      </c>
      <c r="F284" s="1">
        <v>0</v>
      </c>
      <c r="G284" s="1">
        <v>0</v>
      </c>
      <c r="H284">
        <v>5.0179094557743404</v>
      </c>
      <c r="I284">
        <v>196.392117688491</v>
      </c>
      <c r="J284">
        <v>196.96500509128899</v>
      </c>
      <c r="K284">
        <v>143.64000729487299</v>
      </c>
      <c r="L284">
        <v>233.514480641342</v>
      </c>
      <c r="M284">
        <v>38.498230437475598</v>
      </c>
      <c r="N284">
        <v>93.593893394566607</v>
      </c>
      <c r="O284">
        <v>66.824513190031098</v>
      </c>
      <c r="P284">
        <v>106428.56491980101</v>
      </c>
      <c r="Q284">
        <v>134916.410354166</v>
      </c>
      <c r="R284">
        <v>133.79517261153899</v>
      </c>
      <c r="S284">
        <v>708.93854759712303</v>
      </c>
      <c r="T284">
        <v>0.69498938600038895</v>
      </c>
      <c r="U284">
        <v>0.30905559852161602</v>
      </c>
      <c r="V284" s="1">
        <v>0</v>
      </c>
      <c r="W284">
        <v>0.123824367347996</v>
      </c>
      <c r="X284">
        <v>0.56712003413038603</v>
      </c>
      <c r="Y284" s="1">
        <v>0</v>
      </c>
      <c r="Z284" s="1">
        <v>0</v>
      </c>
      <c r="AA284">
        <v>3.5236117944141202E-4</v>
      </c>
      <c r="AB284">
        <v>8.2833290898774205E-3</v>
      </c>
      <c r="AC284">
        <v>1.21994636249453E-3</v>
      </c>
      <c r="AD284" s="1">
        <v>0</v>
      </c>
      <c r="AE284">
        <v>6.6791234204271596E-3</v>
      </c>
      <c r="AF284" s="3">
        <v>8.0634974962558708E-3</v>
      </c>
      <c r="AG284">
        <v>3.6966732468459301E-3</v>
      </c>
      <c r="AH284">
        <v>9.0695243826690994</v>
      </c>
      <c r="AI284">
        <v>0.32948764035577799</v>
      </c>
      <c r="AJ284">
        <v>6396.9116047195903</v>
      </c>
      <c r="AK284" t="s">
        <v>111</v>
      </c>
      <c r="AL284" t="s">
        <v>112</v>
      </c>
      <c r="AM284" s="4">
        <v>749789239.86000001</v>
      </c>
      <c r="AN284">
        <v>7045</v>
      </c>
      <c r="AO284" s="1">
        <f t="shared" si="74"/>
        <v>1.6805812925923928E-2</v>
      </c>
      <c r="AP284" s="5">
        <f>100*(1-(1-AO284)^12)</f>
        <v>18.403481958989566</v>
      </c>
      <c r="AQ284" s="3">
        <f t="shared" si="76"/>
        <v>1.3358215705298569E-3</v>
      </c>
    </row>
    <row r="285" spans="1:45" x14ac:dyDescent="0.25">
      <c r="A285" t="s">
        <v>37</v>
      </c>
      <c r="B285">
        <v>31.794431193427101</v>
      </c>
      <c r="C285">
        <v>1.8719917234544199E-2</v>
      </c>
      <c r="D285">
        <v>20.289449646204201</v>
      </c>
      <c r="E285">
        <v>111.689030938318</v>
      </c>
      <c r="F285" s="1">
        <v>0</v>
      </c>
      <c r="G285" s="1">
        <v>0</v>
      </c>
      <c r="H285">
        <v>5.3866877022010602</v>
      </c>
      <c r="I285">
        <v>220.43714068218</v>
      </c>
      <c r="J285">
        <v>220.793130627869</v>
      </c>
      <c r="K285">
        <v>169.78333630354001</v>
      </c>
      <c r="L285">
        <v>266.85806291790601</v>
      </c>
      <c r="M285">
        <v>38.508009378947698</v>
      </c>
      <c r="N285">
        <v>93.446878386241195</v>
      </c>
      <c r="O285">
        <v>67.467858508064396</v>
      </c>
      <c r="P285">
        <v>84681.934002732203</v>
      </c>
      <c r="Q285">
        <v>107510.033782062</v>
      </c>
      <c r="R285">
        <v>133.90892982590799</v>
      </c>
      <c r="S285">
        <v>704.717162185809</v>
      </c>
      <c r="T285">
        <v>0.60602378962815395</v>
      </c>
      <c r="U285">
        <v>0.37413491422777201</v>
      </c>
      <c r="V285" s="1">
        <v>0</v>
      </c>
      <c r="W285">
        <v>0.115197023505492</v>
      </c>
      <c r="X285">
        <v>0.510668062266735</v>
      </c>
      <c r="Y285" s="1">
        <v>0</v>
      </c>
      <c r="Z285" s="1">
        <v>0</v>
      </c>
      <c r="AA285">
        <v>3.4460465971923398E-4</v>
      </c>
      <c r="AB285">
        <v>7.8841138859994508E-3</v>
      </c>
      <c r="AC285">
        <v>1.0044338285554301E-3</v>
      </c>
      <c r="AD285" s="1">
        <v>0</v>
      </c>
      <c r="AE285">
        <v>6.4228855821357404E-3</v>
      </c>
      <c r="AF285" s="3">
        <v>7.9933425267560403E-3</v>
      </c>
      <c r="AG285">
        <v>3.06389299074459E-3</v>
      </c>
      <c r="AH285">
        <v>8.8576334504458103</v>
      </c>
      <c r="AI285">
        <v>0.31360991330424798</v>
      </c>
      <c r="AJ285">
        <v>6899.3662971537096</v>
      </c>
      <c r="AK285" t="s">
        <v>113</v>
      </c>
      <c r="AL285" t="s">
        <v>114</v>
      </c>
      <c r="AM285" s="4">
        <v>123974351.38</v>
      </c>
      <c r="AN285">
        <v>1464</v>
      </c>
      <c r="AO285" s="1">
        <f t="shared" si="74"/>
        <v>1.6070744627334328E-2</v>
      </c>
      <c r="AP285" s="5">
        <f t="shared" si="75"/>
        <v>17.668413391210059</v>
      </c>
      <c r="AQ285" s="3">
        <f t="shared" si="76"/>
        <v>1.5313223478138398E-2</v>
      </c>
    </row>
    <row r="286" spans="1:45" x14ac:dyDescent="0.25">
      <c r="AN286">
        <f>SUM(AN269:AN285)</f>
        <v>4002518</v>
      </c>
    </row>
    <row r="292" spans="1:45" x14ac:dyDescent="0.25">
      <c r="AO292" t="s">
        <v>226</v>
      </c>
    </row>
    <row r="293" spans="1:45" x14ac:dyDescent="0.25">
      <c r="A293" t="s">
        <v>0</v>
      </c>
      <c r="B293" t="s">
        <v>1</v>
      </c>
      <c r="C293" t="s">
        <v>2</v>
      </c>
      <c r="D293" t="s">
        <v>3</v>
      </c>
      <c r="E293" t="s">
        <v>5</v>
      </c>
      <c r="F293" t="s">
        <v>6</v>
      </c>
      <c r="G293" t="s">
        <v>208</v>
      </c>
      <c r="H293" t="s">
        <v>7</v>
      </c>
      <c r="I293" t="s">
        <v>8</v>
      </c>
      <c r="J293" t="s">
        <v>134</v>
      </c>
      <c r="K293" t="s">
        <v>143</v>
      </c>
      <c r="L293" t="s">
        <v>9</v>
      </c>
      <c r="M293" t="s">
        <v>10</v>
      </c>
      <c r="N293" t="s">
        <v>11</v>
      </c>
      <c r="O293" t="s">
        <v>13</v>
      </c>
      <c r="P293" t="s">
        <v>14</v>
      </c>
      <c r="Q293" t="s">
        <v>15</v>
      </c>
      <c r="R293" t="s">
        <v>16</v>
      </c>
      <c r="S293" t="s">
        <v>17</v>
      </c>
      <c r="T293" t="s">
        <v>18</v>
      </c>
      <c r="U293" t="s">
        <v>20</v>
      </c>
      <c r="V293" t="s">
        <v>21</v>
      </c>
      <c r="W293" t="s">
        <v>22</v>
      </c>
      <c r="X293" t="s">
        <v>23</v>
      </c>
      <c r="Y293" t="s">
        <v>24</v>
      </c>
      <c r="Z293" t="s">
        <v>25</v>
      </c>
      <c r="AA293" t="s">
        <v>26</v>
      </c>
      <c r="AB293" t="s">
        <v>27</v>
      </c>
      <c r="AC293" t="s">
        <v>120</v>
      </c>
      <c r="AD293" t="s">
        <v>28</v>
      </c>
      <c r="AE293" t="s">
        <v>29</v>
      </c>
      <c r="AF293" s="3" t="s">
        <v>233</v>
      </c>
      <c r="AG293" t="s">
        <v>30</v>
      </c>
      <c r="AH293" t="s">
        <v>31</v>
      </c>
      <c r="AI293" t="s">
        <v>32</v>
      </c>
      <c r="AJ293" t="s">
        <v>33</v>
      </c>
      <c r="AK293" t="s">
        <v>34</v>
      </c>
      <c r="AL293" t="s">
        <v>74</v>
      </c>
      <c r="AM293" s="4" t="s">
        <v>35</v>
      </c>
      <c r="AN293" t="s">
        <v>36</v>
      </c>
      <c r="AO293" s="15">
        <v>1.05</v>
      </c>
    </row>
    <row r="294" spans="1:45" x14ac:dyDescent="0.25">
      <c r="A294" t="s">
        <v>37</v>
      </c>
      <c r="B294">
        <v>10.1727024883909</v>
      </c>
      <c r="C294">
        <v>5.8487589059002202E-3</v>
      </c>
      <c r="D294">
        <v>6.7970822614753796</v>
      </c>
      <c r="E294">
        <v>-45.842107672435098</v>
      </c>
      <c r="F294" s="1">
        <v>0</v>
      </c>
      <c r="G294" s="1">
        <v>0</v>
      </c>
      <c r="H294">
        <v>3.2664704312736501</v>
      </c>
      <c r="I294">
        <v>-155.574905475099</v>
      </c>
      <c r="J294">
        <v>-155.78841624799</v>
      </c>
      <c r="K294">
        <v>-162.12664513466001</v>
      </c>
      <c r="L294">
        <v>-135.65068293223101</v>
      </c>
      <c r="M294">
        <v>28.844907940042301</v>
      </c>
      <c r="N294">
        <v>95.540749608662907</v>
      </c>
      <c r="O294">
        <v>76.406268951415697</v>
      </c>
      <c r="P294">
        <v>200305.99796781901</v>
      </c>
      <c r="Q294">
        <v>230425.254311898</v>
      </c>
      <c r="R294">
        <v>84.549798768279004</v>
      </c>
      <c r="S294">
        <v>653.99013479911696</v>
      </c>
      <c r="T294">
        <v>0.71193490522242298</v>
      </c>
      <c r="U294">
        <v>0.25516805368673701</v>
      </c>
      <c r="V294" s="1">
        <v>0</v>
      </c>
      <c r="W294">
        <v>0.291074290320879</v>
      </c>
      <c r="X294">
        <v>0.45375765599238299</v>
      </c>
      <c r="Y294" s="1">
        <v>0</v>
      </c>
      <c r="Z294" s="1">
        <v>0</v>
      </c>
      <c r="AA294">
        <v>2.8728230971364598E-4</v>
      </c>
      <c r="AB294">
        <v>6.08229481883143E-3</v>
      </c>
      <c r="AC294">
        <v>6.7537160595221104E-6</v>
      </c>
      <c r="AD294" s="1">
        <v>0</v>
      </c>
      <c r="AE294" s="1">
        <v>1.2129080982848001E-7</v>
      </c>
      <c r="AF294" s="3">
        <v>7.84307778603655E-4</v>
      </c>
      <c r="AG294" s="1">
        <v>0</v>
      </c>
      <c r="AH294">
        <v>7.5986815831863099</v>
      </c>
      <c r="AI294">
        <v>0.18982349279465999</v>
      </c>
      <c r="AJ294">
        <v>38.039945109405501</v>
      </c>
      <c r="AK294" t="s">
        <v>81</v>
      </c>
      <c r="AL294" t="s">
        <v>82</v>
      </c>
      <c r="AM294" s="4">
        <v>1581015241.96</v>
      </c>
      <c r="AN294">
        <v>7893</v>
      </c>
      <c r="AO294" s="1">
        <f>AE294+AA294+AB294*$AO$293</f>
        <v>6.6738131602964755E-3</v>
      </c>
      <c r="AP294" s="5">
        <f>100*(1-(1-AO294)^12)</f>
        <v>7.7210555772857621</v>
      </c>
      <c r="AQ294" s="3">
        <f>(1-(1-B294/100)^(1/12))- AO294</f>
        <v>2.2264492202493892E-3</v>
      </c>
    </row>
    <row r="295" spans="1:45" x14ac:dyDescent="0.25">
      <c r="A295" t="s">
        <v>37</v>
      </c>
      <c r="B295">
        <v>8.6654056233229593</v>
      </c>
      <c r="C295">
        <v>6.7773261264779203E-3</v>
      </c>
      <c r="D295">
        <v>7.8363843933164699</v>
      </c>
      <c r="E295">
        <v>-40.897521587818098</v>
      </c>
      <c r="F295" s="1">
        <v>0</v>
      </c>
      <c r="G295" s="1">
        <v>0</v>
      </c>
      <c r="H295">
        <v>3.3789615341985599</v>
      </c>
      <c r="I295">
        <v>-130.90119203496201</v>
      </c>
      <c r="J295">
        <v>-131.78806064494401</v>
      </c>
      <c r="K295">
        <v>-140.796424317646</v>
      </c>
      <c r="L295">
        <v>-110.453932076244</v>
      </c>
      <c r="M295">
        <v>29.666353444318599</v>
      </c>
      <c r="N295">
        <v>95.477394826201603</v>
      </c>
      <c r="O295">
        <v>76.147939661874403</v>
      </c>
      <c r="P295">
        <v>195156.29886415799</v>
      </c>
      <c r="Q295">
        <v>230660.00369313499</v>
      </c>
      <c r="R295">
        <v>84.668393912738395</v>
      </c>
      <c r="S295">
        <v>658.99336169255605</v>
      </c>
      <c r="T295">
        <v>0.712051297591482</v>
      </c>
      <c r="U295">
        <v>0.26987968483742902</v>
      </c>
      <c r="V295" s="1">
        <v>0</v>
      </c>
      <c r="W295">
        <v>0.25277794590665897</v>
      </c>
      <c r="X295">
        <v>0.47734236925591</v>
      </c>
      <c r="Y295" s="1">
        <v>0</v>
      </c>
      <c r="Z295" s="1">
        <v>0</v>
      </c>
      <c r="AA295">
        <v>2.8835645851040703E-4</v>
      </c>
      <c r="AB295">
        <v>6.9383207711746497E-3</v>
      </c>
      <c r="AC295">
        <v>2.6428828651854099E-4</v>
      </c>
      <c r="AD295" s="1">
        <v>0</v>
      </c>
      <c r="AE295">
        <v>1.9622154083483E-6</v>
      </c>
      <c r="AF295" s="3">
        <v>1.3393785421289201E-3</v>
      </c>
      <c r="AG295" s="1">
        <v>2.9214711050787398E-8</v>
      </c>
      <c r="AH295">
        <v>7.5100197591136002</v>
      </c>
      <c r="AI295">
        <v>0.19228095320688199</v>
      </c>
      <c r="AJ295">
        <v>50.050984622966702</v>
      </c>
      <c r="AK295" t="s">
        <v>83</v>
      </c>
      <c r="AL295" t="s">
        <v>84</v>
      </c>
      <c r="AM295" s="4">
        <v>7724871777.9399996</v>
      </c>
      <c r="AN295">
        <v>39583</v>
      </c>
      <c r="AO295" s="1">
        <f t="shared" ref="AO295:AO309" si="77">AE295+AA295+AB295*$AO$293</f>
        <v>7.5755554836521377E-3</v>
      </c>
      <c r="AP295" s="5">
        <f t="shared" ref="AP295:AP310" si="78">100*(1-(1-AO295)^12)</f>
        <v>8.72130242587723</v>
      </c>
      <c r="AQ295" s="3">
        <f t="shared" ref="AQ295:AQ310" si="79">(1-(1-B295/100)^(1/12))- AO295</f>
        <v>-5.0630460131936318E-5</v>
      </c>
    </row>
    <row r="296" spans="1:45" x14ac:dyDescent="0.25">
      <c r="A296" t="s">
        <v>37</v>
      </c>
      <c r="B296">
        <v>9.2671829861554507</v>
      </c>
      <c r="C296">
        <v>7.9563313668184407E-3</v>
      </c>
      <c r="D296">
        <v>9.1406811514288204</v>
      </c>
      <c r="E296">
        <v>-30.5295527522144</v>
      </c>
      <c r="F296" s="1">
        <v>0</v>
      </c>
      <c r="G296" s="1">
        <v>0</v>
      </c>
      <c r="H296">
        <v>3.5356750213722901</v>
      </c>
      <c r="I296">
        <v>-107.01671355917399</v>
      </c>
      <c r="J296">
        <v>-108.030045024232</v>
      </c>
      <c r="K296">
        <v>-122.066113373927</v>
      </c>
      <c r="L296">
        <v>-85.876820498943701</v>
      </c>
      <c r="M296">
        <v>30.799228028948601</v>
      </c>
      <c r="N296">
        <v>95.406216746551294</v>
      </c>
      <c r="O296">
        <v>75.870118808598804</v>
      </c>
      <c r="P296">
        <v>188755.01371279199</v>
      </c>
      <c r="Q296">
        <v>228017.15908925</v>
      </c>
      <c r="R296">
        <v>84.807697575403097</v>
      </c>
      <c r="S296">
        <v>664.36272370076597</v>
      </c>
      <c r="T296">
        <v>0.71010947550282</v>
      </c>
      <c r="U296">
        <v>0.28993922086750201</v>
      </c>
      <c r="V296" s="1">
        <v>0</v>
      </c>
      <c r="W296">
        <v>0.213763849875862</v>
      </c>
      <c r="X296">
        <v>0.49629692925663499</v>
      </c>
      <c r="Y296" s="1">
        <v>0</v>
      </c>
      <c r="Z296" s="1">
        <v>0</v>
      </c>
      <c r="AA296">
        <v>2.89927171166232E-4</v>
      </c>
      <c r="AB296">
        <v>7.4817383087396397E-3</v>
      </c>
      <c r="AC296">
        <v>6.0233221800783804E-4</v>
      </c>
      <c r="AD296" s="1">
        <v>0</v>
      </c>
      <c r="AE296">
        <v>5.0923039052110904E-6</v>
      </c>
      <c r="AF296" s="3">
        <v>1.8846494198613E-3</v>
      </c>
      <c r="AG296" s="1">
        <v>7.6349186439102704E-7</v>
      </c>
      <c r="AH296">
        <v>7.3260245809103903</v>
      </c>
      <c r="AI296">
        <v>0.194654323310713</v>
      </c>
      <c r="AJ296">
        <v>92.625185065090903</v>
      </c>
      <c r="AK296" t="s">
        <v>85</v>
      </c>
      <c r="AL296" t="s">
        <v>86</v>
      </c>
      <c r="AM296" s="4">
        <v>23836926906.720001</v>
      </c>
      <c r="AN296">
        <v>126285</v>
      </c>
      <c r="AO296" s="1">
        <f t="shared" si="77"/>
        <v>8.1508446992480648E-3</v>
      </c>
      <c r="AP296" s="5">
        <f t="shared" si="78"/>
        <v>9.3542318597305893</v>
      </c>
      <c r="AQ296" s="3">
        <f t="shared" si="79"/>
        <v>-7.9339402570514569E-5</v>
      </c>
    </row>
    <row r="297" spans="1:45" x14ac:dyDescent="0.25">
      <c r="A297" t="s">
        <v>37</v>
      </c>
      <c r="B297">
        <v>10.578544400590999</v>
      </c>
      <c r="C297">
        <v>9.0585140657736107E-3</v>
      </c>
      <c r="D297">
        <v>10.3446671463765</v>
      </c>
      <c r="E297">
        <v>-20.823171031868899</v>
      </c>
      <c r="F297" s="1">
        <v>0</v>
      </c>
      <c r="G297" s="1">
        <v>0</v>
      </c>
      <c r="H297">
        <v>3.6791874295822402</v>
      </c>
      <c r="I297">
        <v>-82.943547878207895</v>
      </c>
      <c r="J297">
        <v>-84.431638135618996</v>
      </c>
      <c r="K297">
        <v>-101.287663997347</v>
      </c>
      <c r="L297">
        <v>-61.198388610080798</v>
      </c>
      <c r="M297">
        <v>30.972583691151499</v>
      </c>
      <c r="N297">
        <v>95.312160570127702</v>
      </c>
      <c r="O297">
        <v>75.721575446910606</v>
      </c>
      <c r="P297">
        <v>183496.63938513899</v>
      </c>
      <c r="Q297">
        <v>226188.67657579901</v>
      </c>
      <c r="R297">
        <v>84.893046214341197</v>
      </c>
      <c r="S297">
        <v>669.34358655788401</v>
      </c>
      <c r="T297">
        <v>0.71326602760478097</v>
      </c>
      <c r="U297">
        <v>0.30873298949404199</v>
      </c>
      <c r="V297" s="1">
        <v>0</v>
      </c>
      <c r="W297">
        <v>0.18374243722834599</v>
      </c>
      <c r="X297">
        <v>0.50752457327761102</v>
      </c>
      <c r="Y297" s="1">
        <v>0</v>
      </c>
      <c r="Z297" s="1">
        <v>0</v>
      </c>
      <c r="AA297">
        <v>2.9062157078840598E-4</v>
      </c>
      <c r="AB297">
        <v>8.1348030745947604E-3</v>
      </c>
      <c r="AC297">
        <v>6.9790879970652096E-4</v>
      </c>
      <c r="AD297" s="1">
        <v>0</v>
      </c>
      <c r="AE297">
        <v>1.2053290684568501E-5</v>
      </c>
      <c r="AF297" s="3">
        <v>2.4543233878036902E-3</v>
      </c>
      <c r="AG297">
        <v>3.6993709059064099E-6</v>
      </c>
      <c r="AH297">
        <v>7.3457074508303402</v>
      </c>
      <c r="AI297">
        <v>0.19662700848731501</v>
      </c>
      <c r="AJ297">
        <v>171.43530530402501</v>
      </c>
      <c r="AK297" t="s">
        <v>87</v>
      </c>
      <c r="AL297" t="s">
        <v>88</v>
      </c>
      <c r="AM297" s="4">
        <v>53760294917.139999</v>
      </c>
      <c r="AN297">
        <v>292977</v>
      </c>
      <c r="AO297" s="1">
        <f t="shared" si="77"/>
        <v>8.8442180897974725E-3</v>
      </c>
      <c r="AP297" s="5">
        <f t="shared" si="78"/>
        <v>10.111729332879927</v>
      </c>
      <c r="AQ297" s="3">
        <f t="shared" si="79"/>
        <v>4.2997029275031531E-4</v>
      </c>
    </row>
    <row r="298" spans="1:45" x14ac:dyDescent="0.25">
      <c r="A298" t="s">
        <v>37</v>
      </c>
      <c r="B298">
        <v>11.804317878851201</v>
      </c>
      <c r="C298">
        <v>1.0197877511566599E-2</v>
      </c>
      <c r="D298">
        <v>11.573880034776399</v>
      </c>
      <c r="E298">
        <v>-14.1568978140249</v>
      </c>
      <c r="F298" s="1">
        <v>0</v>
      </c>
      <c r="G298" s="1">
        <v>0</v>
      </c>
      <c r="H298">
        <v>3.7773516656980601</v>
      </c>
      <c r="I298">
        <v>-59.7339084742122</v>
      </c>
      <c r="J298">
        <v>-61.262504512255703</v>
      </c>
      <c r="K298">
        <v>-84.800379994763802</v>
      </c>
      <c r="L298">
        <v>-37.4311705435424</v>
      </c>
      <c r="M298">
        <v>31.0677284067012</v>
      </c>
      <c r="N298">
        <v>95.116218246344005</v>
      </c>
      <c r="O298">
        <v>75.430198335980506</v>
      </c>
      <c r="P298">
        <v>178919.54324095699</v>
      </c>
      <c r="Q298">
        <v>224350.260527159</v>
      </c>
      <c r="R298">
        <v>85.186228508544104</v>
      </c>
      <c r="S298">
        <v>679.50316019599802</v>
      </c>
      <c r="T298">
        <v>0.70707247849700405</v>
      </c>
      <c r="U298">
        <v>0.32072653435485898</v>
      </c>
      <c r="V298" s="1">
        <v>0</v>
      </c>
      <c r="W298">
        <v>0.16397909048565701</v>
      </c>
      <c r="X298">
        <v>0.51529437515948295</v>
      </c>
      <c r="Y298" s="1">
        <v>0</v>
      </c>
      <c r="Z298" s="1">
        <v>0</v>
      </c>
      <c r="AA298">
        <v>2.9162342992235902E-4</v>
      </c>
      <c r="AB298">
        <v>8.5550219076659401E-3</v>
      </c>
      <c r="AC298">
        <v>8.2470114721647095E-4</v>
      </c>
      <c r="AD298" s="1">
        <v>0</v>
      </c>
      <c r="AE298">
        <v>5.4196532796067798E-4</v>
      </c>
      <c r="AF298" s="3">
        <v>3.0111743060778E-3</v>
      </c>
      <c r="AG298">
        <v>2.7165198107053001E-5</v>
      </c>
      <c r="AH298">
        <v>7.4012257653390803</v>
      </c>
      <c r="AI298">
        <v>0.19903189454172501</v>
      </c>
      <c r="AJ298">
        <v>299.28017109224203</v>
      </c>
      <c r="AK298" t="s">
        <v>89</v>
      </c>
      <c r="AL298" t="s">
        <v>90</v>
      </c>
      <c r="AM298" s="4">
        <v>73994503061.360001</v>
      </c>
      <c r="AN298">
        <v>413563</v>
      </c>
      <c r="AO298" s="1">
        <f t="shared" si="77"/>
        <v>9.8163617609322747E-3</v>
      </c>
      <c r="AP298" s="5">
        <f>100*(1-(1-AO298)^12)</f>
        <v>11.164009405453612</v>
      </c>
      <c r="AQ298" s="3">
        <f t="shared" si="79"/>
        <v>5.9672436481748511E-4</v>
      </c>
    </row>
    <row r="299" spans="1:45" x14ac:dyDescent="0.25">
      <c r="A299" t="s">
        <v>37</v>
      </c>
      <c r="B299">
        <v>13.566446822678399</v>
      </c>
      <c r="C299">
        <v>1.1641605410883899E-2</v>
      </c>
      <c r="D299">
        <v>13.1092664958637</v>
      </c>
      <c r="E299">
        <v>-7.0178630313590604</v>
      </c>
      <c r="F299" s="1">
        <v>0</v>
      </c>
      <c r="G299" s="1">
        <v>0</v>
      </c>
      <c r="H299">
        <v>3.8735849081000602</v>
      </c>
      <c r="I299">
        <v>-35.263501138588801</v>
      </c>
      <c r="J299">
        <v>-37.091200914357501</v>
      </c>
      <c r="K299">
        <v>-65.4355458499424</v>
      </c>
      <c r="L299">
        <v>-12.537006961696701</v>
      </c>
      <c r="M299">
        <v>30.8073451992868</v>
      </c>
      <c r="N299">
        <v>94.941996095435599</v>
      </c>
      <c r="O299">
        <v>75.289648664959003</v>
      </c>
      <c r="P299">
        <v>175556.55054386199</v>
      </c>
      <c r="Q299">
        <v>225099.466503351</v>
      </c>
      <c r="R299">
        <v>85.771128620618796</v>
      </c>
      <c r="S299">
        <v>688.30991433487895</v>
      </c>
      <c r="T299">
        <v>0.70983668937368305</v>
      </c>
      <c r="U299">
        <v>0.328181773351578</v>
      </c>
      <c r="V299" s="1">
        <v>0</v>
      </c>
      <c r="W299">
        <v>0.15160732491467099</v>
      </c>
      <c r="X299">
        <v>0.52021090173374995</v>
      </c>
      <c r="Y299" s="1">
        <v>0</v>
      </c>
      <c r="Z299" s="1">
        <v>0</v>
      </c>
      <c r="AA299">
        <v>2.9243432398466603E-4</v>
      </c>
      <c r="AB299">
        <v>8.6544431339653505E-3</v>
      </c>
      <c r="AC299">
        <v>1.2086019096426699E-3</v>
      </c>
      <c r="AD299" s="1">
        <v>0</v>
      </c>
      <c r="AE299">
        <v>1.2323438519324301E-3</v>
      </c>
      <c r="AF299" s="3">
        <v>3.5666278951211102E-3</v>
      </c>
      <c r="AG299">
        <v>2.5382556232251597E-4</v>
      </c>
      <c r="AH299">
        <v>7.4929311914306496</v>
      </c>
      <c r="AI299">
        <v>0.200162918395035</v>
      </c>
      <c r="AJ299">
        <v>508.76936348394599</v>
      </c>
      <c r="AK299" t="s">
        <v>91</v>
      </c>
      <c r="AL299" t="s">
        <v>92</v>
      </c>
      <c r="AM299" s="4">
        <v>80763562181.850006</v>
      </c>
      <c r="AN299">
        <v>460043</v>
      </c>
      <c r="AO299" s="1">
        <f t="shared" si="77"/>
        <v>1.0611943466580714E-2</v>
      </c>
      <c r="AP299" s="5">
        <f t="shared" si="78"/>
        <v>12.016757890744179</v>
      </c>
      <c r="AQ299" s="3">
        <f t="shared" si="79"/>
        <v>1.4640689949622816E-3</v>
      </c>
      <c r="AS299" s="60">
        <f>SUMPRODUCT(AB298:AB300,AM298:AM300)/SUM(AM298:AM300)*AO293</f>
        <v>8.9986235152755729E-3</v>
      </c>
    </row>
    <row r="300" spans="1:45" x14ac:dyDescent="0.25">
      <c r="A300" t="s">
        <v>37</v>
      </c>
      <c r="B300">
        <v>16.1444881728507</v>
      </c>
      <c r="C300">
        <v>1.3499351943650499E-2</v>
      </c>
      <c r="D300">
        <v>15.0489993908258</v>
      </c>
      <c r="E300">
        <v>-2.1642862204081799</v>
      </c>
      <c r="F300" s="1">
        <v>0</v>
      </c>
      <c r="G300" s="1">
        <v>0</v>
      </c>
      <c r="H300">
        <v>3.93540140242051</v>
      </c>
      <c r="I300">
        <v>-10.6171419007284</v>
      </c>
      <c r="J300">
        <v>-13.8114655025699</v>
      </c>
      <c r="K300">
        <v>-38.9029104926964</v>
      </c>
      <c r="L300">
        <v>11.998295858863001</v>
      </c>
      <c r="M300">
        <v>29.921024211903099</v>
      </c>
      <c r="N300">
        <v>94.829060198599805</v>
      </c>
      <c r="O300">
        <v>75.350002356998203</v>
      </c>
      <c r="P300">
        <v>176341.745542046</v>
      </c>
      <c r="Q300">
        <v>229217.80339299</v>
      </c>
      <c r="R300">
        <v>86.841244846925207</v>
      </c>
      <c r="S300">
        <v>689.68077857472394</v>
      </c>
      <c r="T300">
        <v>0.71338981537550294</v>
      </c>
      <c r="U300">
        <v>0.33298284552545399</v>
      </c>
      <c r="V300" s="1">
        <v>0</v>
      </c>
      <c r="W300">
        <v>0.15197943541741901</v>
      </c>
      <c r="X300">
        <v>0.51503771905712503</v>
      </c>
      <c r="Y300" s="1">
        <v>0</v>
      </c>
      <c r="Z300" s="1">
        <v>0</v>
      </c>
      <c r="AA300">
        <v>2.9185208934048E-4</v>
      </c>
      <c r="AB300">
        <v>8.5020851204461092E-3</v>
      </c>
      <c r="AC300">
        <v>2.0282944757868599E-3</v>
      </c>
      <c r="AD300" s="1">
        <v>0</v>
      </c>
      <c r="AE300">
        <v>1.31003675367221E-3</v>
      </c>
      <c r="AF300" s="3">
        <v>4.11254182928997E-3</v>
      </c>
      <c r="AG300">
        <v>1.36714486118461E-3</v>
      </c>
      <c r="AH300">
        <v>7.7064998149282404</v>
      </c>
      <c r="AI300">
        <v>0.20015723633433599</v>
      </c>
      <c r="AJ300">
        <v>695.43926007170705</v>
      </c>
      <c r="AK300" t="s">
        <v>93</v>
      </c>
      <c r="AL300" t="s">
        <v>94</v>
      </c>
      <c r="AM300" s="4">
        <v>83686854865.380005</v>
      </c>
      <c r="AN300">
        <v>474572</v>
      </c>
      <c r="AO300" s="1">
        <f t="shared" si="77"/>
        <v>1.0529078219481106E-2</v>
      </c>
      <c r="AP300" s="5">
        <f t="shared" si="78"/>
        <v>11.928289721522356</v>
      </c>
      <c r="AQ300" s="3">
        <f t="shared" si="79"/>
        <v>4.0367129468523912E-3</v>
      </c>
      <c r="AS300">
        <f>SUMPRODUCT(AH298:AH300,AM298:AM300)/SUM(AM298:AM300)</f>
        <v>7.5394290952724115</v>
      </c>
    </row>
    <row r="301" spans="1:45" x14ac:dyDescent="0.25">
      <c r="A301" t="s">
        <v>37</v>
      </c>
      <c r="B301">
        <v>18.760190498845901</v>
      </c>
      <c r="C301">
        <v>1.6464691570432798E-2</v>
      </c>
      <c r="D301">
        <v>18.063111873647401</v>
      </c>
      <c r="E301">
        <v>2.2707942957550298</v>
      </c>
      <c r="F301" s="1">
        <v>0</v>
      </c>
      <c r="G301" s="1">
        <v>0</v>
      </c>
      <c r="H301">
        <v>4.0000369233837496</v>
      </c>
      <c r="I301">
        <v>14.3439143762592</v>
      </c>
      <c r="J301">
        <v>10.8456978407392</v>
      </c>
      <c r="K301">
        <v>-13.8646804622833</v>
      </c>
      <c r="L301">
        <v>36.9367973524174</v>
      </c>
      <c r="M301">
        <v>29.4986135962452</v>
      </c>
      <c r="N301">
        <v>94.692131354711407</v>
      </c>
      <c r="O301">
        <v>75.336297959070706</v>
      </c>
      <c r="P301">
        <v>176539.29835355599</v>
      </c>
      <c r="Q301">
        <v>232134.92295122801</v>
      </c>
      <c r="R301">
        <v>90.107774419299403</v>
      </c>
      <c r="S301">
        <v>691.83171728460104</v>
      </c>
      <c r="T301">
        <v>0.71842880694756095</v>
      </c>
      <c r="U301">
        <v>0.33003808652257599</v>
      </c>
      <c r="V301" s="1">
        <v>0</v>
      </c>
      <c r="W301">
        <v>0.14614699424314601</v>
      </c>
      <c r="X301">
        <v>0.52381491923427703</v>
      </c>
      <c r="Y301" s="1">
        <v>0</v>
      </c>
      <c r="Z301" s="1">
        <v>0</v>
      </c>
      <c r="AA301">
        <v>2.9191304033635598E-4</v>
      </c>
      <c r="AB301">
        <v>8.1909609982403295E-3</v>
      </c>
      <c r="AC301">
        <v>3.0842131914322001E-3</v>
      </c>
      <c r="AD301" s="1">
        <v>0</v>
      </c>
      <c r="AE301">
        <v>1.53767917928719E-3</v>
      </c>
      <c r="AF301" s="3">
        <v>4.6409469930171797E-3</v>
      </c>
      <c r="AG301">
        <v>3.3600108626720198E-3</v>
      </c>
      <c r="AH301">
        <v>7.8087945735701396</v>
      </c>
      <c r="AI301">
        <v>0.19993897318166401</v>
      </c>
      <c r="AJ301">
        <v>937.41186416565097</v>
      </c>
      <c r="AK301" t="s">
        <v>95</v>
      </c>
      <c r="AL301" t="s">
        <v>96</v>
      </c>
      <c r="AM301" s="4">
        <v>64017386526.160004</v>
      </c>
      <c r="AN301">
        <v>362624</v>
      </c>
      <c r="AO301" s="1">
        <f t="shared" si="77"/>
        <v>1.0430101267775892E-2</v>
      </c>
      <c r="AP301" s="5">
        <f t="shared" si="78"/>
        <v>11.822513594212813</v>
      </c>
      <c r="AQ301" s="3">
        <f t="shared" si="79"/>
        <v>6.734610185347701E-3</v>
      </c>
      <c r="AR301">
        <f>SUMPRODUCT(AQ301:AQ310,AM301:AM310)/SUM(AM301:AM310)</f>
        <v>6.5826070390358352E-3</v>
      </c>
    </row>
    <row r="302" spans="1:45" x14ac:dyDescent="0.25">
      <c r="A302" t="s">
        <v>37</v>
      </c>
      <c r="B302">
        <v>19.665962466952699</v>
      </c>
      <c r="C302">
        <v>1.8251341096237699E-2</v>
      </c>
      <c r="D302">
        <v>19.831492164731099</v>
      </c>
      <c r="E302">
        <v>5.3934374832365801</v>
      </c>
      <c r="F302" s="1">
        <v>0</v>
      </c>
      <c r="G302" s="1">
        <v>0</v>
      </c>
      <c r="H302">
        <v>4.0752242058064398</v>
      </c>
      <c r="I302">
        <v>37.991065488596902</v>
      </c>
      <c r="J302">
        <v>33.894621267702703</v>
      </c>
      <c r="K302">
        <v>10.3216148655591</v>
      </c>
      <c r="L302">
        <v>61.729239610354597</v>
      </c>
      <c r="M302">
        <v>29.919713657688899</v>
      </c>
      <c r="N302">
        <v>94.567011884744502</v>
      </c>
      <c r="O302">
        <v>75.244718500776202</v>
      </c>
      <c r="P302">
        <v>168017.232941878</v>
      </c>
      <c r="Q302">
        <v>217375.084062298</v>
      </c>
      <c r="R302">
        <v>97.624282968561403</v>
      </c>
      <c r="S302">
        <v>692.82492623550797</v>
      </c>
      <c r="T302">
        <v>0.72113003571110301</v>
      </c>
      <c r="U302">
        <v>0.32234339458545302</v>
      </c>
      <c r="V302" s="1">
        <v>0</v>
      </c>
      <c r="W302">
        <v>0.13057146100818201</v>
      </c>
      <c r="X302">
        <v>0.54708514440636402</v>
      </c>
      <c r="Y302" s="1">
        <v>0</v>
      </c>
      <c r="Z302" s="1">
        <v>0</v>
      </c>
      <c r="AA302">
        <v>2.9308419611303801E-4</v>
      </c>
      <c r="AB302">
        <v>7.9074737603078895E-3</v>
      </c>
      <c r="AC302">
        <v>2.9378419853710899E-3</v>
      </c>
      <c r="AD302" s="1">
        <v>0</v>
      </c>
      <c r="AE302">
        <v>2.5555634633109901E-3</v>
      </c>
      <c r="AF302" s="3">
        <v>4.97370863870233E-3</v>
      </c>
      <c r="AG302">
        <v>4.5574502724209402E-3</v>
      </c>
      <c r="AH302">
        <v>7.7140262826811101</v>
      </c>
      <c r="AI302">
        <v>0.19946614364204901</v>
      </c>
      <c r="AJ302">
        <v>1353.7438741128999</v>
      </c>
      <c r="AK302" t="s">
        <v>97</v>
      </c>
      <c r="AL302" t="s">
        <v>98</v>
      </c>
      <c r="AM302" s="4">
        <v>54199503054.089996</v>
      </c>
      <c r="AN302">
        <v>322583</v>
      </c>
      <c r="AO302" s="1">
        <f t="shared" si="77"/>
        <v>1.1151495107747314E-2</v>
      </c>
      <c r="AP302" s="5">
        <f t="shared" si="78"/>
        <v>12.590802138772849</v>
      </c>
      <c r="AQ302" s="3">
        <f t="shared" si="79"/>
        <v>6.931081703578099E-3</v>
      </c>
    </row>
    <row r="303" spans="1:45" x14ac:dyDescent="0.25">
      <c r="A303" t="s">
        <v>37</v>
      </c>
      <c r="B303">
        <v>20.460850371446401</v>
      </c>
      <c r="C303">
        <v>1.8675195396934598E-2</v>
      </c>
      <c r="D303">
        <v>20.245845019358502</v>
      </c>
      <c r="E303">
        <v>10.5041885362128</v>
      </c>
      <c r="F303" s="1">
        <v>0</v>
      </c>
      <c r="G303" s="1">
        <v>0</v>
      </c>
      <c r="H303">
        <v>4.1908114805607397</v>
      </c>
      <c r="I303">
        <v>60.3448248083617</v>
      </c>
      <c r="J303">
        <v>55.230423140097997</v>
      </c>
      <c r="K303">
        <v>36.1680008765778</v>
      </c>
      <c r="L303">
        <v>86.345125851014501</v>
      </c>
      <c r="M303">
        <v>31.2404957857086</v>
      </c>
      <c r="N303">
        <v>94.613261224457602</v>
      </c>
      <c r="O303">
        <v>75.172291252180401</v>
      </c>
      <c r="P303">
        <v>153367.39508921499</v>
      </c>
      <c r="Q303">
        <v>194550.79329534099</v>
      </c>
      <c r="R303">
        <v>108.672602212561</v>
      </c>
      <c r="S303">
        <v>687.86165746681604</v>
      </c>
      <c r="T303">
        <v>0.73069253776674503</v>
      </c>
      <c r="U303">
        <v>0.315553187411312</v>
      </c>
      <c r="V303" s="1">
        <v>0</v>
      </c>
      <c r="W303">
        <v>0.107392647963281</v>
      </c>
      <c r="X303">
        <v>0.57705416462540604</v>
      </c>
      <c r="Y303" s="1">
        <v>0</v>
      </c>
      <c r="Z303" s="1">
        <v>0</v>
      </c>
      <c r="AA303">
        <v>2.95777748198037E-4</v>
      </c>
      <c r="AB303">
        <v>7.6898672644380101E-3</v>
      </c>
      <c r="AC303">
        <v>2.7119717203691802E-3</v>
      </c>
      <c r="AD303" s="1">
        <v>0</v>
      </c>
      <c r="AE303">
        <v>3.89386007537838E-3</v>
      </c>
      <c r="AF303" s="3">
        <v>5.1355163314269299E-3</v>
      </c>
      <c r="AG303">
        <v>4.0837496135287202E-3</v>
      </c>
      <c r="AH303">
        <v>7.4263509886268597</v>
      </c>
      <c r="AI303">
        <v>0.199500188245121</v>
      </c>
      <c r="AJ303">
        <v>1941.53185946947</v>
      </c>
      <c r="AK303" t="s">
        <v>99</v>
      </c>
      <c r="AL303" t="s">
        <v>100</v>
      </c>
      <c r="AM303" s="4">
        <v>39650226019.809998</v>
      </c>
      <c r="AN303">
        <v>258531</v>
      </c>
      <c r="AO303" s="1">
        <f t="shared" si="77"/>
        <v>1.2263998451236328E-2</v>
      </c>
      <c r="AP303" s="5">
        <f t="shared" si="78"/>
        <v>13.763603322793482</v>
      </c>
      <c r="AQ303" s="3">
        <f t="shared" si="79"/>
        <v>6.6319286368600704E-3</v>
      </c>
    </row>
    <row r="304" spans="1:45" x14ac:dyDescent="0.25">
      <c r="A304" t="s">
        <v>37</v>
      </c>
      <c r="B304">
        <v>19.6141524963877</v>
      </c>
      <c r="C304">
        <v>1.8203074077588199E-2</v>
      </c>
      <c r="D304">
        <v>19.784182198065899</v>
      </c>
      <c r="E304">
        <v>12.8185031399497</v>
      </c>
      <c r="F304" s="1">
        <v>0</v>
      </c>
      <c r="G304" s="1">
        <v>0</v>
      </c>
      <c r="H304">
        <v>4.2787692279751202</v>
      </c>
      <c r="I304">
        <v>81.674171071266102</v>
      </c>
      <c r="J304">
        <v>77.453821815819595</v>
      </c>
      <c r="K304">
        <v>56.396040819750098</v>
      </c>
      <c r="L304">
        <v>111.04038184164401</v>
      </c>
      <c r="M304">
        <v>33.315146340810301</v>
      </c>
      <c r="N304">
        <v>94.774449494406994</v>
      </c>
      <c r="O304">
        <v>75.096046554570805</v>
      </c>
      <c r="P304">
        <v>135740.78237508601</v>
      </c>
      <c r="Q304">
        <v>168851.85165390401</v>
      </c>
      <c r="R304">
        <v>119.34745075629699</v>
      </c>
      <c r="S304">
        <v>689.59138510443404</v>
      </c>
      <c r="T304">
        <v>0.72941000165384295</v>
      </c>
      <c r="U304">
        <v>0.32541420858331999</v>
      </c>
      <c r="V304" s="1">
        <v>0</v>
      </c>
      <c r="W304">
        <v>9.0016747587416304E-2</v>
      </c>
      <c r="X304">
        <v>0.584569043829262</v>
      </c>
      <c r="Y304" s="1">
        <v>0</v>
      </c>
      <c r="Z304" s="1">
        <v>0</v>
      </c>
      <c r="AA304">
        <v>2.99207918598411E-4</v>
      </c>
      <c r="AB304">
        <v>7.4424693746303798E-3</v>
      </c>
      <c r="AC304">
        <v>2.1418008754818499E-3</v>
      </c>
      <c r="AD304" s="1">
        <v>0</v>
      </c>
      <c r="AE304">
        <v>4.2321016072408204E-3</v>
      </c>
      <c r="AF304" s="3">
        <v>5.2185222734359498E-3</v>
      </c>
      <c r="AG304">
        <v>4.0875313438692501E-3</v>
      </c>
      <c r="AH304">
        <v>6.9720424311507001</v>
      </c>
      <c r="AI304">
        <v>0.199388550394341</v>
      </c>
      <c r="AJ304">
        <v>2525.4777270949498</v>
      </c>
      <c r="AK304" t="s">
        <v>101</v>
      </c>
      <c r="AL304" t="s">
        <v>102</v>
      </c>
      <c r="AM304" s="4">
        <v>27186028153.299999</v>
      </c>
      <c r="AN304">
        <v>200279</v>
      </c>
      <c r="AO304" s="1">
        <f t="shared" si="77"/>
        <v>1.234590236920113E-2</v>
      </c>
      <c r="AP304" s="5">
        <f t="shared" si="78"/>
        <v>13.849373752235483</v>
      </c>
      <c r="AQ304" s="3">
        <f t="shared" si="79"/>
        <v>5.6839175589324421E-3</v>
      </c>
    </row>
    <row r="305" spans="1:43" x14ac:dyDescent="0.25">
      <c r="A305" t="s">
        <v>37</v>
      </c>
      <c r="B305">
        <v>20.656065776957</v>
      </c>
      <c r="C305">
        <v>1.8122989007401401E-2</v>
      </c>
      <c r="D305">
        <v>19.705628614361501</v>
      </c>
      <c r="E305">
        <v>21.4735010083599</v>
      </c>
      <c r="F305" s="1">
        <v>0</v>
      </c>
      <c r="G305" s="1">
        <v>0</v>
      </c>
      <c r="H305">
        <v>4.4018990555056599</v>
      </c>
      <c r="I305">
        <v>103.64568191713499</v>
      </c>
      <c r="J305">
        <v>100.173258091229</v>
      </c>
      <c r="K305">
        <v>71.273670114310605</v>
      </c>
      <c r="L305">
        <v>135.97587055223599</v>
      </c>
      <c r="M305">
        <v>34.364729440545098</v>
      </c>
      <c r="N305">
        <v>94.535522186859794</v>
      </c>
      <c r="O305">
        <v>74.734203491923793</v>
      </c>
      <c r="P305">
        <v>123181.695338558</v>
      </c>
      <c r="Q305">
        <v>153299.66842603899</v>
      </c>
      <c r="R305">
        <v>123.635247350518</v>
      </c>
      <c r="S305">
        <v>701.58279947606502</v>
      </c>
      <c r="T305">
        <v>0.730543935555521</v>
      </c>
      <c r="U305">
        <v>0.318597569875744</v>
      </c>
      <c r="V305" s="1">
        <v>0</v>
      </c>
      <c r="W305">
        <v>7.4372868411358706E-2</v>
      </c>
      <c r="X305">
        <v>0.60702956171289602</v>
      </c>
      <c r="Y305" s="1">
        <v>0</v>
      </c>
      <c r="Z305" s="1">
        <v>0</v>
      </c>
      <c r="AA305">
        <v>3.0515206061917E-4</v>
      </c>
      <c r="AB305">
        <v>7.2059712742586698E-3</v>
      </c>
      <c r="AC305">
        <v>1.49055539290943E-3</v>
      </c>
      <c r="AD305" s="1">
        <v>0</v>
      </c>
      <c r="AE305">
        <v>4.3588944335644598E-3</v>
      </c>
      <c r="AF305" s="3">
        <v>5.2252949922133004E-3</v>
      </c>
      <c r="AG305">
        <v>4.7624671104960596E-3</v>
      </c>
      <c r="AH305">
        <v>6.7673655037594997</v>
      </c>
      <c r="AI305">
        <v>0.200017821582362</v>
      </c>
      <c r="AJ305">
        <v>3151.6398748055299</v>
      </c>
      <c r="AK305" t="s">
        <v>103</v>
      </c>
      <c r="AL305" t="s">
        <v>104</v>
      </c>
      <c r="AM305" s="4">
        <v>14208023103.74</v>
      </c>
      <c r="AN305">
        <v>115342</v>
      </c>
      <c r="AO305" s="1">
        <f t="shared" si="77"/>
        <v>1.2230316332155234E-2</v>
      </c>
      <c r="AP305" s="5">
        <f t="shared" si="78"/>
        <v>13.728308433386671</v>
      </c>
      <c r="AQ305" s="3">
        <f t="shared" si="79"/>
        <v>6.866499686543159E-3</v>
      </c>
    </row>
    <row r="306" spans="1:43" x14ac:dyDescent="0.25">
      <c r="A306" t="s">
        <v>37</v>
      </c>
      <c r="B306">
        <v>19.065601923025799</v>
      </c>
      <c r="C306">
        <v>1.7065018993264899E-2</v>
      </c>
      <c r="D306">
        <v>18.6612500186944</v>
      </c>
      <c r="E306">
        <v>31.284116113981099</v>
      </c>
      <c r="F306" s="1">
        <v>0</v>
      </c>
      <c r="G306" s="1">
        <v>0</v>
      </c>
      <c r="H306">
        <v>4.5386758555650699</v>
      </c>
      <c r="I306">
        <v>123.31268102800099</v>
      </c>
      <c r="J306">
        <v>120.18026348069</v>
      </c>
      <c r="K306">
        <v>88.441560740378804</v>
      </c>
      <c r="L306">
        <v>160.205540687032</v>
      </c>
      <c r="M306">
        <v>36.123063826514297</v>
      </c>
      <c r="N306">
        <v>94.343832350283904</v>
      </c>
      <c r="O306">
        <v>74.353117884374598</v>
      </c>
      <c r="P306">
        <v>107779.691161514</v>
      </c>
      <c r="Q306">
        <v>133704.124269853</v>
      </c>
      <c r="R306">
        <v>129.360224598461</v>
      </c>
      <c r="S306">
        <v>703.40245056335402</v>
      </c>
      <c r="T306">
        <v>0.72915509770449405</v>
      </c>
      <c r="U306">
        <v>0.346019415737155</v>
      </c>
      <c r="V306" s="1">
        <v>0</v>
      </c>
      <c r="W306">
        <v>7.1515186512516593E-2</v>
      </c>
      <c r="X306">
        <v>0.58246539775032702</v>
      </c>
      <c r="Y306" s="1">
        <v>0</v>
      </c>
      <c r="Z306" s="1">
        <v>0</v>
      </c>
      <c r="AA306">
        <v>3.1424117663765702E-4</v>
      </c>
      <c r="AB306">
        <v>6.95352832225281E-3</v>
      </c>
      <c r="AC306">
        <v>1.0478929060130299E-3</v>
      </c>
      <c r="AD306" s="1">
        <v>0</v>
      </c>
      <c r="AE306">
        <v>4.75894848114278E-3</v>
      </c>
      <c r="AF306" s="3">
        <v>5.2263242625490702E-3</v>
      </c>
      <c r="AG306">
        <v>3.9904481434462598E-3</v>
      </c>
      <c r="AH306">
        <v>6.3870641955743199</v>
      </c>
      <c r="AI306">
        <v>0.19988147011227</v>
      </c>
      <c r="AJ306">
        <v>3827.41042708647</v>
      </c>
      <c r="AK306" t="s">
        <v>105</v>
      </c>
      <c r="AL306" t="s">
        <v>106</v>
      </c>
      <c r="AM306" s="4">
        <v>6362774067.7200003</v>
      </c>
      <c r="AN306">
        <v>59035</v>
      </c>
      <c r="AO306" s="1">
        <f t="shared" si="77"/>
        <v>1.2374394396145887E-2</v>
      </c>
      <c r="AP306" s="5">
        <f t="shared" si="78"/>
        <v>13.879192489960923</v>
      </c>
      <c r="AQ306" s="3">
        <f t="shared" si="79"/>
        <v>5.098753256603878E-3</v>
      </c>
    </row>
    <row r="307" spans="1:43" x14ac:dyDescent="0.25">
      <c r="A307" t="s">
        <v>37</v>
      </c>
      <c r="B307">
        <v>21.125488375356898</v>
      </c>
      <c r="C307">
        <v>1.63372753035247E-2</v>
      </c>
      <c r="D307">
        <v>17.935642720502798</v>
      </c>
      <c r="E307">
        <v>46.288492746819202</v>
      </c>
      <c r="F307" s="1">
        <v>0</v>
      </c>
      <c r="G307" s="1">
        <v>0</v>
      </c>
      <c r="H307">
        <v>4.6990764534780096</v>
      </c>
      <c r="I307">
        <v>144.23756929636599</v>
      </c>
      <c r="J307">
        <v>142.463640012599</v>
      </c>
      <c r="K307">
        <v>101.94367164074301</v>
      </c>
      <c r="L307">
        <v>185.03980468487401</v>
      </c>
      <c r="M307">
        <v>36.471186219145103</v>
      </c>
      <c r="N307">
        <v>93.843388105765797</v>
      </c>
      <c r="O307">
        <v>73.752377238625797</v>
      </c>
      <c r="P307">
        <v>97036.3779083392</v>
      </c>
      <c r="Q307">
        <v>123041.249962278</v>
      </c>
      <c r="R307">
        <v>130.88557752635501</v>
      </c>
      <c r="S307">
        <v>716.22792588157301</v>
      </c>
      <c r="T307">
        <v>0.73620573857846405</v>
      </c>
      <c r="U307">
        <v>0.36369687759770702</v>
      </c>
      <c r="V307" s="1">
        <v>0</v>
      </c>
      <c r="W307">
        <v>6.9019177440630394E-2</v>
      </c>
      <c r="X307">
        <v>0.56728394496166201</v>
      </c>
      <c r="Y307" s="1">
        <v>0</v>
      </c>
      <c r="Z307" s="1">
        <v>0</v>
      </c>
      <c r="AA307">
        <v>3.2857487186005999E-4</v>
      </c>
      <c r="AB307">
        <v>6.70158260204279E-3</v>
      </c>
      <c r="AC307">
        <v>7.0666641687000705E-4</v>
      </c>
      <c r="AD307" s="1">
        <v>0</v>
      </c>
      <c r="AE307">
        <v>5.4141026177052399E-3</v>
      </c>
      <c r="AF307" s="3">
        <v>5.2255479082078298E-3</v>
      </c>
      <c r="AG307">
        <v>3.1863172114155098E-3</v>
      </c>
      <c r="AH307">
        <v>6.33011297962664</v>
      </c>
      <c r="AI307">
        <v>0.20057191853093201</v>
      </c>
      <c r="AJ307">
        <v>4471.84181866171</v>
      </c>
      <c r="AK307" t="s">
        <v>107</v>
      </c>
      <c r="AL307" t="s">
        <v>108</v>
      </c>
      <c r="AM307" s="4">
        <v>1772175369.74</v>
      </c>
      <c r="AN307">
        <v>18263</v>
      </c>
      <c r="AO307" s="1">
        <f t="shared" si="77"/>
        <v>1.2779339221710229E-2</v>
      </c>
      <c r="AP307" s="5">
        <f t="shared" si="78"/>
        <v>14.301971782916311</v>
      </c>
      <c r="AQ307" s="3">
        <f t="shared" si="79"/>
        <v>6.8024030252476272E-3</v>
      </c>
    </row>
    <row r="308" spans="1:43" x14ac:dyDescent="0.25">
      <c r="A308" t="s">
        <v>37</v>
      </c>
      <c r="B308">
        <v>17.269460609164899</v>
      </c>
      <c r="C308">
        <v>1.5053971129857501E-2</v>
      </c>
      <c r="D308">
        <v>16.641632177379599</v>
      </c>
      <c r="E308">
        <v>65.646454911942399</v>
      </c>
      <c r="F308" s="1">
        <v>0</v>
      </c>
      <c r="G308" s="1">
        <v>0</v>
      </c>
      <c r="H308">
        <v>4.9065230809767097</v>
      </c>
      <c r="I308">
        <v>164.30176918336099</v>
      </c>
      <c r="J308">
        <v>161.51762826112099</v>
      </c>
      <c r="K308">
        <v>121.441645766774</v>
      </c>
      <c r="L308">
        <v>209.856715533082</v>
      </c>
      <c r="M308">
        <v>37.2465483890768</v>
      </c>
      <c r="N308">
        <v>93.605269726245695</v>
      </c>
      <c r="O308">
        <v>73.453479912533496</v>
      </c>
      <c r="P308">
        <v>86560.600597738201</v>
      </c>
      <c r="Q308">
        <v>108906.37936175401</v>
      </c>
      <c r="R308">
        <v>132.95711829697501</v>
      </c>
      <c r="S308">
        <v>711.55948200884404</v>
      </c>
      <c r="T308">
        <v>0.72215157498508697</v>
      </c>
      <c r="U308">
        <v>0.38389438163832501</v>
      </c>
      <c r="V308" s="1">
        <v>0</v>
      </c>
      <c r="W308">
        <v>0.112091859328471</v>
      </c>
      <c r="X308">
        <v>0.504013759033203</v>
      </c>
      <c r="Y308" s="1">
        <v>0</v>
      </c>
      <c r="Z308" s="1">
        <v>0</v>
      </c>
      <c r="AA308">
        <v>3.4305318052671701E-4</v>
      </c>
      <c r="AB308">
        <v>6.5005599076534302E-3</v>
      </c>
      <c r="AC308">
        <v>5.2358723549669902E-4</v>
      </c>
      <c r="AD308" s="1">
        <v>0</v>
      </c>
      <c r="AE308">
        <v>5.2051716955448402E-3</v>
      </c>
      <c r="AF308" s="3">
        <v>5.2151208171447904E-3</v>
      </c>
      <c r="AG308">
        <v>2.4815821923860502E-3</v>
      </c>
      <c r="AH308">
        <v>6.1476065127719099</v>
      </c>
      <c r="AI308">
        <v>0.200075255543776</v>
      </c>
      <c r="AJ308">
        <v>5182.9163261449003</v>
      </c>
      <c r="AK308" t="s">
        <v>109</v>
      </c>
      <c r="AL308" t="s">
        <v>110</v>
      </c>
      <c r="AM308" s="4">
        <v>535810117.69999999</v>
      </c>
      <c r="AN308">
        <v>6190</v>
      </c>
      <c r="AO308" s="1">
        <f t="shared" si="77"/>
        <v>1.2373812779107658E-2</v>
      </c>
      <c r="AP308" s="5">
        <f t="shared" si="78"/>
        <v>13.878583884947659</v>
      </c>
      <c r="AQ308" s="3">
        <f t="shared" si="79"/>
        <v>3.3004940922463019E-3</v>
      </c>
    </row>
    <row r="309" spans="1:43" x14ac:dyDescent="0.25">
      <c r="A309" t="s">
        <v>37</v>
      </c>
      <c r="B309">
        <v>25.0134580729063</v>
      </c>
      <c r="C309">
        <v>1.4800412481115501E-2</v>
      </c>
      <c r="D309">
        <v>16.383755866905499</v>
      </c>
      <c r="E309">
        <v>98.738071681947702</v>
      </c>
      <c r="F309" s="1">
        <v>0</v>
      </c>
      <c r="G309" s="1">
        <v>0</v>
      </c>
      <c r="H309">
        <v>5.2347677056231099</v>
      </c>
      <c r="I309">
        <v>184.802491004768</v>
      </c>
      <c r="J309">
        <v>178.99662816629299</v>
      </c>
      <c r="K309">
        <v>150.63415688197699</v>
      </c>
      <c r="L309">
        <v>233.93332389038801</v>
      </c>
      <c r="M309">
        <v>37.209074113192699</v>
      </c>
      <c r="N309">
        <v>93.137225815432203</v>
      </c>
      <c r="O309">
        <v>73.112161898815103</v>
      </c>
      <c r="P309">
        <v>79956.073516483506</v>
      </c>
      <c r="Q309">
        <v>101667.614345416</v>
      </c>
      <c r="R309">
        <v>132.90484478222399</v>
      </c>
      <c r="S309">
        <v>689.39956872039602</v>
      </c>
      <c r="T309">
        <v>0.61676685446940405</v>
      </c>
      <c r="U309">
        <v>0.30524675485578201</v>
      </c>
      <c r="V309" s="1">
        <v>0</v>
      </c>
      <c r="W309">
        <v>0.30177368936013299</v>
      </c>
      <c r="X309">
        <v>0.392979555784083</v>
      </c>
      <c r="Y309" s="1">
        <v>0</v>
      </c>
      <c r="Z309" s="1">
        <v>0</v>
      </c>
      <c r="AA309">
        <v>3.61064197048032E-4</v>
      </c>
      <c r="AB309">
        <v>6.4063325017720898E-3</v>
      </c>
      <c r="AC309">
        <v>4.83121064652181E-4</v>
      </c>
      <c r="AD309" s="1">
        <v>0</v>
      </c>
      <c r="AE309">
        <v>5.1831813245476199E-3</v>
      </c>
      <c r="AF309" s="3">
        <v>5.2160965028898902E-3</v>
      </c>
      <c r="AG309">
        <v>2.36674133442934E-3</v>
      </c>
      <c r="AH309">
        <v>6.1766913292615904</v>
      </c>
      <c r="AI309">
        <v>0.20087743648022399</v>
      </c>
      <c r="AJ309">
        <v>6040.9859747178598</v>
      </c>
      <c r="AK309" t="s">
        <v>111</v>
      </c>
      <c r="AL309" t="s">
        <v>112</v>
      </c>
      <c r="AM309" s="4">
        <v>130968048.42</v>
      </c>
      <c r="AN309">
        <v>1638</v>
      </c>
      <c r="AO309" s="1">
        <f t="shared" si="77"/>
        <v>1.2270894648456347E-2</v>
      </c>
      <c r="AP309" s="5">
        <f>100*(1-(1-AO309)^12)</f>
        <v>13.770828091703446</v>
      </c>
      <c r="AQ309" s="3">
        <f t="shared" si="79"/>
        <v>1.1432129966498646E-2</v>
      </c>
    </row>
    <row r="310" spans="1:43" x14ac:dyDescent="0.25">
      <c r="AN310">
        <f>SUM(AN294:AN309)</f>
        <v>3159401</v>
      </c>
      <c r="AO310" s="1" t="s">
        <v>67</v>
      </c>
      <c r="AP310" s="5" t="s">
        <v>67</v>
      </c>
      <c r="AQ310" s="3" t="s">
        <v>67</v>
      </c>
    </row>
    <row r="313" spans="1:43" x14ac:dyDescent="0.25">
      <c r="AO313" t="s">
        <v>226</v>
      </c>
    </row>
    <row r="314" spans="1:43" x14ac:dyDescent="0.25">
      <c r="A314" t="s">
        <v>0</v>
      </c>
      <c r="B314" t="s">
        <v>1</v>
      </c>
      <c r="C314" t="s">
        <v>2</v>
      </c>
      <c r="D314" t="s">
        <v>3</v>
      </c>
      <c r="E314" t="s">
        <v>5</v>
      </c>
      <c r="F314" t="s">
        <v>6</v>
      </c>
      <c r="G314" t="s">
        <v>208</v>
      </c>
      <c r="H314" t="s">
        <v>7</v>
      </c>
      <c r="I314" t="s">
        <v>8</v>
      </c>
      <c r="J314" t="s">
        <v>134</v>
      </c>
      <c r="K314" t="s">
        <v>143</v>
      </c>
      <c r="L314" t="s">
        <v>9</v>
      </c>
      <c r="M314" t="s">
        <v>10</v>
      </c>
      <c r="N314" t="s">
        <v>11</v>
      </c>
      <c r="O314" t="s">
        <v>13</v>
      </c>
      <c r="P314" t="s">
        <v>14</v>
      </c>
      <c r="Q314" t="s">
        <v>15</v>
      </c>
      <c r="R314" t="s">
        <v>16</v>
      </c>
      <c r="S314" t="s">
        <v>17</v>
      </c>
      <c r="T314" t="s">
        <v>18</v>
      </c>
      <c r="U314" t="s">
        <v>20</v>
      </c>
      <c r="V314" t="s">
        <v>21</v>
      </c>
      <c r="W314" t="s">
        <v>22</v>
      </c>
      <c r="X314" t="s">
        <v>23</v>
      </c>
      <c r="Y314" t="s">
        <v>24</v>
      </c>
      <c r="Z314" t="s">
        <v>25</v>
      </c>
      <c r="AA314" t="s">
        <v>26</v>
      </c>
      <c r="AB314" t="s">
        <v>27</v>
      </c>
      <c r="AC314" t="s">
        <v>120</v>
      </c>
      <c r="AD314" t="s">
        <v>28</v>
      </c>
      <c r="AE314" t="s">
        <v>29</v>
      </c>
      <c r="AF314" s="3" t="s">
        <v>233</v>
      </c>
      <c r="AG314" t="s">
        <v>30</v>
      </c>
      <c r="AH314" t="s">
        <v>31</v>
      </c>
      <c r="AI314" t="s">
        <v>32</v>
      </c>
      <c r="AJ314" t="s">
        <v>33</v>
      </c>
      <c r="AK314" t="s">
        <v>34</v>
      </c>
      <c r="AL314" t="s">
        <v>74</v>
      </c>
      <c r="AM314" s="4" t="s">
        <v>35</v>
      </c>
      <c r="AN314" t="s">
        <v>36</v>
      </c>
      <c r="AO314" s="15">
        <v>1</v>
      </c>
    </row>
    <row r="315" spans="1:43" x14ac:dyDescent="0.25">
      <c r="A315" t="s">
        <v>37</v>
      </c>
      <c r="B315">
        <v>1.30391984860118</v>
      </c>
      <c r="C315">
        <v>4.8354050817015397E-3</v>
      </c>
      <c r="D315">
        <v>5.6506309669392003</v>
      </c>
      <c r="E315">
        <v>-62.618808932573501</v>
      </c>
      <c r="F315" s="1">
        <v>0</v>
      </c>
      <c r="G315" s="1">
        <v>0</v>
      </c>
      <c r="H315">
        <v>3.0247699555776801</v>
      </c>
      <c r="I315">
        <v>-181.621917367522</v>
      </c>
      <c r="J315">
        <v>-187.225894484479</v>
      </c>
      <c r="K315">
        <v>-187.74079045565</v>
      </c>
      <c r="L315">
        <v>-160.314262367699</v>
      </c>
      <c r="M315">
        <v>26.639678112793099</v>
      </c>
      <c r="N315">
        <v>94.510524698075798</v>
      </c>
      <c r="O315">
        <v>78.643025235915999</v>
      </c>
      <c r="P315">
        <v>187140.53232643101</v>
      </c>
      <c r="Q315">
        <v>232192.307511349</v>
      </c>
      <c r="R315">
        <v>83.649736547482604</v>
      </c>
      <c r="S315">
        <v>664.59925531580996</v>
      </c>
      <c r="T315">
        <v>0.74806587804273095</v>
      </c>
      <c r="U315">
        <v>0.17135443233311701</v>
      </c>
      <c r="V315" s="1">
        <v>0</v>
      </c>
      <c r="W315">
        <v>0.15950235024429399</v>
      </c>
      <c r="X315">
        <v>0.66914321742258798</v>
      </c>
      <c r="Y315" s="1">
        <v>0</v>
      </c>
      <c r="Z315" s="1">
        <v>0</v>
      </c>
      <c r="AA315">
        <v>2.8687780210315597E-4</v>
      </c>
      <c r="AB315">
        <v>4.8452790915415496E-3</v>
      </c>
      <c r="AC315">
        <v>3.2447807288610702E-6</v>
      </c>
      <c r="AD315" s="1">
        <v>0</v>
      </c>
      <c r="AE315" s="1">
        <v>0</v>
      </c>
      <c r="AF315" s="3">
        <v>1.14000522756242E-4</v>
      </c>
      <c r="AG315" s="1">
        <v>0</v>
      </c>
      <c r="AH315">
        <v>6.3591704673698697</v>
      </c>
      <c r="AI315">
        <v>0.14614007889094999</v>
      </c>
      <c r="AJ315">
        <v>1.9585109230626401</v>
      </c>
      <c r="AK315" t="s">
        <v>79</v>
      </c>
      <c r="AL315" t="s">
        <v>80</v>
      </c>
      <c r="AM315" s="4">
        <v>307284754.07999998</v>
      </c>
      <c r="AN315">
        <v>1642</v>
      </c>
      <c r="AO315" s="1">
        <f>AE315+AA315+AB315*$AO$314</f>
        <v>5.1321568936447057E-3</v>
      </c>
      <c r="AP315" s="5">
        <f>100*(1-(1-AO315)^12)</f>
        <v>5.9876904586492419</v>
      </c>
      <c r="AQ315" s="3">
        <f>(1-(1-B315/100)^(1/12))- AO315</f>
        <v>-4.0390085564536091E-3</v>
      </c>
    </row>
    <row r="316" spans="1:43" x14ac:dyDescent="0.25">
      <c r="A316" t="s">
        <v>37</v>
      </c>
      <c r="B316">
        <v>6.56927915727728</v>
      </c>
      <c r="C316">
        <v>5.01264844438103E-3</v>
      </c>
      <c r="D316">
        <v>5.8520822002596704</v>
      </c>
      <c r="E316">
        <v>-40.822460802174803</v>
      </c>
      <c r="F316" s="1">
        <v>0</v>
      </c>
      <c r="G316" s="1">
        <v>0</v>
      </c>
      <c r="H316">
        <v>3.26797059927795</v>
      </c>
      <c r="I316">
        <v>-158.94859445000299</v>
      </c>
      <c r="J316">
        <v>-168.25359926464901</v>
      </c>
      <c r="K316">
        <v>-162.80960605605199</v>
      </c>
      <c r="L316">
        <v>-138.25339401541501</v>
      </c>
      <c r="M316">
        <v>27.466860839716698</v>
      </c>
      <c r="N316">
        <v>95.425390035196898</v>
      </c>
      <c r="O316">
        <v>79.224173676062705</v>
      </c>
      <c r="P316">
        <v>192831.72041543701</v>
      </c>
      <c r="Q316">
        <v>235282.00067522601</v>
      </c>
      <c r="R316">
        <v>84.4778344776295</v>
      </c>
      <c r="S316">
        <v>661.67185265478395</v>
      </c>
      <c r="T316">
        <v>0.70249356707751398</v>
      </c>
      <c r="U316">
        <v>0.25107066114251297</v>
      </c>
      <c r="V316" s="1">
        <v>0</v>
      </c>
      <c r="W316">
        <v>0.229756524695648</v>
      </c>
      <c r="X316">
        <v>0.51917281416183803</v>
      </c>
      <c r="Y316" s="1">
        <v>0</v>
      </c>
      <c r="Z316" s="1">
        <v>0</v>
      </c>
      <c r="AA316">
        <v>2.8625896903486701E-4</v>
      </c>
      <c r="AB316">
        <v>5.17110765155684E-3</v>
      </c>
      <c r="AC316">
        <v>3.9249755786083397E-6</v>
      </c>
      <c r="AD316" s="1">
        <v>0</v>
      </c>
      <c r="AE316" s="1">
        <v>1.4597618399121901E-9</v>
      </c>
      <c r="AF316" s="3">
        <v>3.4045363304501799E-4</v>
      </c>
      <c r="AG316" s="1">
        <v>0</v>
      </c>
      <c r="AH316">
        <v>6.3139220158105802</v>
      </c>
      <c r="AI316">
        <v>0.14891136723399701</v>
      </c>
      <c r="AJ316">
        <v>7.0334594214716297</v>
      </c>
      <c r="AK316" t="s">
        <v>81</v>
      </c>
      <c r="AL316" t="s">
        <v>82</v>
      </c>
      <c r="AM316" s="4">
        <v>5296123201.21</v>
      </c>
      <c r="AN316">
        <v>27465</v>
      </c>
      <c r="AO316" s="1">
        <f t="shared" ref="AO316:AO331" si="80">AE316+AA316+AB316*$AO$314</f>
        <v>5.4573680803535474E-3</v>
      </c>
      <c r="AP316" s="5">
        <f t="shared" ref="AP316:AP329" si="81">100*(1-(1-AO316)^12)</f>
        <v>6.3558070453461513</v>
      </c>
      <c r="AQ316" s="3">
        <f t="shared" ref="AQ316:AQ330" si="82">(1-(1-B316/100)^(1/12))- AO316</f>
        <v>1.891283518629383E-4</v>
      </c>
    </row>
    <row r="317" spans="1:43" x14ac:dyDescent="0.25">
      <c r="A317" t="s">
        <v>37</v>
      </c>
      <c r="B317">
        <v>7.2560522129170497</v>
      </c>
      <c r="C317">
        <v>5.7321024121350901E-3</v>
      </c>
      <c r="D317">
        <v>6.6657572277828496</v>
      </c>
      <c r="E317">
        <v>-34.916562026486197</v>
      </c>
      <c r="F317" s="1">
        <v>0</v>
      </c>
      <c r="G317" s="1">
        <v>0</v>
      </c>
      <c r="H317">
        <v>3.3849502524085402</v>
      </c>
      <c r="I317">
        <v>-133.10141401035</v>
      </c>
      <c r="J317">
        <v>-142.03943064045799</v>
      </c>
      <c r="K317">
        <v>-141.15612000033499</v>
      </c>
      <c r="L317">
        <v>-112.157617033932</v>
      </c>
      <c r="M317">
        <v>28.391861227442199</v>
      </c>
      <c r="N317">
        <v>95.387183839410696</v>
      </c>
      <c r="O317">
        <v>79.016462517315205</v>
      </c>
      <c r="P317">
        <v>190535.740421369</v>
      </c>
      <c r="Q317">
        <v>236654.700822885</v>
      </c>
      <c r="R317">
        <v>84.665865395641902</v>
      </c>
      <c r="S317">
        <v>666.217251389127</v>
      </c>
      <c r="T317">
        <v>0.70344417022383798</v>
      </c>
      <c r="U317">
        <v>0.27296977535635197</v>
      </c>
      <c r="V317" s="1">
        <v>0</v>
      </c>
      <c r="W317">
        <v>0.204706825087834</v>
      </c>
      <c r="X317">
        <v>0.52232339955581297</v>
      </c>
      <c r="Y317" s="1">
        <v>0</v>
      </c>
      <c r="Z317" s="1">
        <v>0</v>
      </c>
      <c r="AA317">
        <v>2.8755919158836399E-4</v>
      </c>
      <c r="AB317">
        <v>5.8557191906501204E-3</v>
      </c>
      <c r="AC317">
        <v>1.92376057154452E-4</v>
      </c>
      <c r="AD317" s="1">
        <v>0</v>
      </c>
      <c r="AE317" s="1">
        <v>3.6995140935265097E-7</v>
      </c>
      <c r="AF317" s="3">
        <v>5.80861733913857E-4</v>
      </c>
      <c r="AG317" s="1">
        <v>4.7189703504810198E-8</v>
      </c>
      <c r="AH317">
        <v>6.2249450449377397</v>
      </c>
      <c r="AI317">
        <v>0.15048903132290001</v>
      </c>
      <c r="AJ317">
        <v>15.843378601728199</v>
      </c>
      <c r="AK317" t="s">
        <v>83</v>
      </c>
      <c r="AL317" t="s">
        <v>84</v>
      </c>
      <c r="AM317" s="4">
        <v>17354757380.540001</v>
      </c>
      <c r="AN317">
        <v>91084</v>
      </c>
      <c r="AO317" s="1">
        <f t="shared" si="80"/>
        <v>6.1436483336478366E-3</v>
      </c>
      <c r="AP317" s="5">
        <f t="shared" si="81"/>
        <v>7.1282965759668855</v>
      </c>
      <c r="AQ317" s="3">
        <f t="shared" si="82"/>
        <v>1.1400214019069085E-4</v>
      </c>
    </row>
    <row r="318" spans="1:43" x14ac:dyDescent="0.25">
      <c r="A318" t="s">
        <v>37</v>
      </c>
      <c r="B318">
        <v>7.31526646685787</v>
      </c>
      <c r="C318">
        <v>6.64694311471015E-3</v>
      </c>
      <c r="D318">
        <v>7.6910967370488104</v>
      </c>
      <c r="E318">
        <v>-25.172154474029099</v>
      </c>
      <c r="F318" s="1">
        <v>0</v>
      </c>
      <c r="G318" s="1">
        <v>0</v>
      </c>
      <c r="H318">
        <v>3.5397386765687999</v>
      </c>
      <c r="I318">
        <v>-108.724017755616</v>
      </c>
      <c r="J318">
        <v>-117.049570309354</v>
      </c>
      <c r="K318">
        <v>-122.064602192723</v>
      </c>
      <c r="L318">
        <v>-87.274004437586697</v>
      </c>
      <c r="M318">
        <v>29.749117679912501</v>
      </c>
      <c r="N318">
        <v>95.338142163895895</v>
      </c>
      <c r="O318">
        <v>78.8532900446219</v>
      </c>
      <c r="P318">
        <v>186022.40011057601</v>
      </c>
      <c r="Q318">
        <v>234739.56138462</v>
      </c>
      <c r="R318">
        <v>84.845124884352202</v>
      </c>
      <c r="S318">
        <v>672.69216224366005</v>
      </c>
      <c r="T318">
        <v>0.71428664997203495</v>
      </c>
      <c r="U318">
        <v>0.29045516927166898</v>
      </c>
      <c r="V318" s="1">
        <v>0</v>
      </c>
      <c r="W318">
        <v>0.184342792396299</v>
      </c>
      <c r="X318">
        <v>0.52520203833203005</v>
      </c>
      <c r="Y318" s="1">
        <v>0</v>
      </c>
      <c r="Z318" s="1">
        <v>0</v>
      </c>
      <c r="AA318">
        <v>2.8919791505000798E-4</v>
      </c>
      <c r="AB318">
        <v>6.2629552119752799E-3</v>
      </c>
      <c r="AC318">
        <v>4.4811003317895502E-4</v>
      </c>
      <c r="AD318" s="1">
        <v>0</v>
      </c>
      <c r="AE318" s="1">
        <v>7.9575018422635399E-7</v>
      </c>
      <c r="AF318" s="3">
        <v>8.1735199544675499E-4</v>
      </c>
      <c r="AG318" s="1">
        <v>4.1043138607926699E-7</v>
      </c>
      <c r="AH318">
        <v>5.9854273736726098</v>
      </c>
      <c r="AI318">
        <v>0.15063299521207099</v>
      </c>
      <c r="AJ318">
        <v>57.137582808601898</v>
      </c>
      <c r="AK318" t="s">
        <v>85</v>
      </c>
      <c r="AL318" t="s">
        <v>86</v>
      </c>
      <c r="AM318" s="4">
        <v>37144952854.080002</v>
      </c>
      <c r="AN318">
        <v>199680</v>
      </c>
      <c r="AO318" s="1">
        <f t="shared" si="80"/>
        <v>6.5529488772095145E-3</v>
      </c>
      <c r="AP318" s="5">
        <f t="shared" si="81"/>
        <v>7.5862274139005041</v>
      </c>
      <c r="AQ318" s="3">
        <f t="shared" si="82"/>
        <v>-2.4241001205830941E-4</v>
      </c>
    </row>
    <row r="319" spans="1:43" x14ac:dyDescent="0.25">
      <c r="A319" t="s">
        <v>37</v>
      </c>
      <c r="B319">
        <v>8.2418563723961693</v>
      </c>
      <c r="C319">
        <v>7.4802526870093901E-3</v>
      </c>
      <c r="D319">
        <v>8.6160606263220902</v>
      </c>
      <c r="E319">
        <v>-16.994097399718001</v>
      </c>
      <c r="F319" s="1">
        <v>0</v>
      </c>
      <c r="G319" s="1">
        <v>0</v>
      </c>
      <c r="H319">
        <v>3.6835325910222201</v>
      </c>
      <c r="I319">
        <v>-84.149669154601597</v>
      </c>
      <c r="J319">
        <v>-93.236862223862303</v>
      </c>
      <c r="K319">
        <v>-100.404391728429</v>
      </c>
      <c r="L319">
        <v>-62.041365509189497</v>
      </c>
      <c r="M319">
        <v>30.533558598833999</v>
      </c>
      <c r="N319">
        <v>95.261635604905806</v>
      </c>
      <c r="O319">
        <v>78.793440265503406</v>
      </c>
      <c r="P319">
        <v>180478.15931724099</v>
      </c>
      <c r="Q319">
        <v>230128.16715637999</v>
      </c>
      <c r="R319">
        <v>85.1767770591172</v>
      </c>
      <c r="S319">
        <v>677.130095100022</v>
      </c>
      <c r="T319">
        <v>0.71622934616748901</v>
      </c>
      <c r="U319">
        <v>0.29923366730582701</v>
      </c>
      <c r="V319" s="1">
        <v>0</v>
      </c>
      <c r="W319">
        <v>0.15931556136854999</v>
      </c>
      <c r="X319">
        <v>0.54145077132562103</v>
      </c>
      <c r="Y319" s="1">
        <v>0</v>
      </c>
      <c r="Z319" s="1">
        <v>0</v>
      </c>
      <c r="AA319">
        <v>2.9047398001548898E-4</v>
      </c>
      <c r="AB319">
        <v>6.7562387088328001E-3</v>
      </c>
      <c r="AC319">
        <v>4.9711819237038498E-4</v>
      </c>
      <c r="AD319" s="1">
        <v>0</v>
      </c>
      <c r="AE319">
        <v>1.79935573153703E-6</v>
      </c>
      <c r="AF319" s="3">
        <v>1.0656340397883601E-3</v>
      </c>
      <c r="AG319">
        <v>1.53999612133521E-6</v>
      </c>
      <c r="AH319">
        <v>5.8125526322904699</v>
      </c>
      <c r="AI319">
        <v>0.15006318940703001</v>
      </c>
      <c r="AJ319">
        <v>142.07691552543599</v>
      </c>
      <c r="AK319" t="s">
        <v>87</v>
      </c>
      <c r="AL319" t="s">
        <v>88</v>
      </c>
      <c r="AM319" s="4">
        <v>63705180675.800003</v>
      </c>
      <c r="AN319">
        <v>352980</v>
      </c>
      <c r="AO319" s="1">
        <f t="shared" si="80"/>
        <v>7.0485120445798258E-3</v>
      </c>
      <c r="AP319" s="5">
        <f>100*(1-(1-AO319)^12)</f>
        <v>8.1378995738238142</v>
      </c>
      <c r="AQ319" s="3">
        <f t="shared" si="82"/>
        <v>9.3689015159124922E-5</v>
      </c>
    </row>
    <row r="320" spans="1:43" x14ac:dyDescent="0.25">
      <c r="A320" t="s">
        <v>37</v>
      </c>
      <c r="B320">
        <v>9.1659963349689502</v>
      </c>
      <c r="C320">
        <v>7.8638421330939606E-3</v>
      </c>
      <c r="D320">
        <v>9.0389781382954695</v>
      </c>
      <c r="E320">
        <v>-12.880759882146499</v>
      </c>
      <c r="F320" s="1">
        <v>0</v>
      </c>
      <c r="G320" s="1">
        <v>0</v>
      </c>
      <c r="H320">
        <v>3.7669228013422398</v>
      </c>
      <c r="I320">
        <v>-61.006249541675501</v>
      </c>
      <c r="J320">
        <v>-69.496223118629899</v>
      </c>
      <c r="K320">
        <v>-82.749935883087502</v>
      </c>
      <c r="L320">
        <v>-37.7906554506676</v>
      </c>
      <c r="M320">
        <v>30.914420830729899</v>
      </c>
      <c r="N320">
        <v>95.165607534621003</v>
      </c>
      <c r="O320">
        <v>78.732865309725696</v>
      </c>
      <c r="P320">
        <v>171840.314899914</v>
      </c>
      <c r="Q320">
        <v>220441.34209500201</v>
      </c>
      <c r="R320">
        <v>85.779539365262295</v>
      </c>
      <c r="S320">
        <v>686.61690842156099</v>
      </c>
      <c r="T320">
        <v>0.71279569896545403</v>
      </c>
      <c r="U320">
        <v>0.29396500736007197</v>
      </c>
      <c r="V320" s="1">
        <v>0</v>
      </c>
      <c r="W320">
        <v>0.13397704583278999</v>
      </c>
      <c r="X320">
        <v>0.57205794680713595</v>
      </c>
      <c r="Y320" s="1">
        <v>0</v>
      </c>
      <c r="Z320" s="1">
        <v>0</v>
      </c>
      <c r="AA320">
        <v>2.9190079178720302E-4</v>
      </c>
      <c r="AB320">
        <v>6.9219081049341196E-3</v>
      </c>
      <c r="AC320">
        <v>5.2402825298755197E-4</v>
      </c>
      <c r="AD320" s="1">
        <v>0</v>
      </c>
      <c r="AE320">
        <v>1.3836509483642801E-4</v>
      </c>
      <c r="AF320" s="3">
        <v>1.3053452042121E-3</v>
      </c>
      <c r="AG320">
        <v>2.2101669013559999E-5</v>
      </c>
      <c r="AH320">
        <v>5.7029095790321298</v>
      </c>
      <c r="AI320">
        <v>0.14933764437808</v>
      </c>
      <c r="AJ320">
        <v>264.11297943510601</v>
      </c>
      <c r="AK320" t="s">
        <v>89</v>
      </c>
      <c r="AL320" t="s">
        <v>90</v>
      </c>
      <c r="AM320" s="4">
        <v>68102550718.93</v>
      </c>
      <c r="AN320">
        <v>396313</v>
      </c>
      <c r="AO320" s="1">
        <f t="shared" si="80"/>
        <v>7.3521739915577509E-3</v>
      </c>
      <c r="AP320" s="5">
        <f t="shared" si="81"/>
        <v>8.4744495834781155</v>
      </c>
      <c r="AQ320" s="3">
        <f t="shared" si="82"/>
        <v>6.2719388148134957E-4</v>
      </c>
    </row>
    <row r="321" spans="1:45" x14ac:dyDescent="0.25">
      <c r="A321" t="s">
        <v>37</v>
      </c>
      <c r="B321">
        <v>9.3783343014079605</v>
      </c>
      <c r="C321">
        <v>8.2462462671833905E-3</v>
      </c>
      <c r="D321">
        <v>9.4588022975709194</v>
      </c>
      <c r="E321">
        <v>-9.0462266619529093</v>
      </c>
      <c r="F321" s="1">
        <v>0</v>
      </c>
      <c r="G321" s="1">
        <v>0</v>
      </c>
      <c r="H321">
        <v>3.84160590498945</v>
      </c>
      <c r="I321">
        <v>-37.313691378429702</v>
      </c>
      <c r="J321">
        <v>-46.2334232755871</v>
      </c>
      <c r="K321">
        <v>-62.570806626497898</v>
      </c>
      <c r="L321">
        <v>-12.648278030794399</v>
      </c>
      <c r="M321">
        <v>30.816911146143902</v>
      </c>
      <c r="N321">
        <v>95.101047456852498</v>
      </c>
      <c r="O321">
        <v>78.781699963929995</v>
      </c>
      <c r="P321">
        <v>161716.39713248701</v>
      </c>
      <c r="Q321">
        <v>205591.91756944399</v>
      </c>
      <c r="R321">
        <v>87.176385268408794</v>
      </c>
      <c r="S321">
        <v>694.09147645439202</v>
      </c>
      <c r="T321">
        <v>0.70663026554757202</v>
      </c>
      <c r="U321">
        <v>0.29008462329423002</v>
      </c>
      <c r="V321" s="1">
        <v>0</v>
      </c>
      <c r="W321">
        <v>0.122036506718361</v>
      </c>
      <c r="X321">
        <v>0.58787886998740702</v>
      </c>
      <c r="Y321" s="1">
        <v>0</v>
      </c>
      <c r="Z321" s="1">
        <v>0</v>
      </c>
      <c r="AA321">
        <v>2.9292328040391401E-4</v>
      </c>
      <c r="AB321">
        <v>6.8377599238682299E-3</v>
      </c>
      <c r="AC321">
        <v>6.3481416305203502E-4</v>
      </c>
      <c r="AD321" s="1">
        <v>0</v>
      </c>
      <c r="AE321">
        <v>3.0013556938843802E-4</v>
      </c>
      <c r="AF321" s="3">
        <v>1.5442352101882599E-3</v>
      </c>
      <c r="AG321">
        <v>1.8062745872250401E-4</v>
      </c>
      <c r="AH321">
        <v>5.6694537166747603</v>
      </c>
      <c r="AI321">
        <v>0.148451614169824</v>
      </c>
      <c r="AJ321">
        <v>444.84225825915098</v>
      </c>
      <c r="AK321" t="s">
        <v>91</v>
      </c>
      <c r="AL321" t="s">
        <v>92</v>
      </c>
      <c r="AM321" s="4">
        <v>65478645766.150002</v>
      </c>
      <c r="AN321">
        <v>404898</v>
      </c>
      <c r="AO321" s="1">
        <f t="shared" si="80"/>
        <v>7.4308187736605823E-3</v>
      </c>
      <c r="AP321" s="5">
        <f t="shared" si="81"/>
        <v>8.5614275155591493</v>
      </c>
      <c r="AQ321" s="3">
        <f t="shared" si="82"/>
        <v>7.4200608418917638E-4</v>
      </c>
      <c r="AS321" s="60">
        <f>SUMPRODUCT(AB320:AB322,AM320:AM322)/SUM(AM320:AM322)</f>
        <v>6.781610831383577E-3</v>
      </c>
    </row>
    <row r="322" spans="1:45" x14ac:dyDescent="0.25">
      <c r="A322" t="s">
        <v>37</v>
      </c>
      <c r="B322">
        <v>10.579990442309199</v>
      </c>
      <c r="C322">
        <v>9.1329040511959406E-3</v>
      </c>
      <c r="D322">
        <v>10.425398926822901</v>
      </c>
      <c r="E322">
        <v>-6.0985271612883496</v>
      </c>
      <c r="F322" s="1">
        <v>0</v>
      </c>
      <c r="G322" s="1">
        <v>0</v>
      </c>
      <c r="H322">
        <v>3.8966247691546099</v>
      </c>
      <c r="I322">
        <v>-14.285562629985099</v>
      </c>
      <c r="J322">
        <v>-26.693144621359799</v>
      </c>
      <c r="K322">
        <v>-34.780697775803098</v>
      </c>
      <c r="L322">
        <v>11.804127498476401</v>
      </c>
      <c r="M322">
        <v>29.794697019553801</v>
      </c>
      <c r="N322">
        <v>95.110555402437797</v>
      </c>
      <c r="O322">
        <v>78.983846153524794</v>
      </c>
      <c r="P322">
        <v>152830.441457682</v>
      </c>
      <c r="Q322">
        <v>190873.776328176</v>
      </c>
      <c r="R322">
        <v>88.939432050912799</v>
      </c>
      <c r="S322">
        <v>688.79727240197496</v>
      </c>
      <c r="T322">
        <v>0.70448644679086203</v>
      </c>
      <c r="U322">
        <v>0.30619370456200701</v>
      </c>
      <c r="V322" s="1">
        <v>0</v>
      </c>
      <c r="W322">
        <v>0.123853755331329</v>
      </c>
      <c r="X322">
        <v>0.56995254010666296</v>
      </c>
      <c r="Y322" s="1">
        <v>0</v>
      </c>
      <c r="Z322" s="1">
        <v>0</v>
      </c>
      <c r="AA322">
        <v>2.92385418216786E-4</v>
      </c>
      <c r="AB322">
        <v>6.5729023156936104E-3</v>
      </c>
      <c r="AC322">
        <v>1.06036302561049E-3</v>
      </c>
      <c r="AD322" s="1">
        <v>0</v>
      </c>
      <c r="AE322">
        <v>3.0607985539631298E-4</v>
      </c>
      <c r="AF322" s="3">
        <v>1.7753201554225799E-3</v>
      </c>
      <c r="AG322">
        <v>9.0119748149040404E-4</v>
      </c>
      <c r="AH322">
        <v>5.8437013066075698</v>
      </c>
      <c r="AI322">
        <v>0.14831087725036701</v>
      </c>
      <c r="AJ322">
        <v>556.52574168058698</v>
      </c>
      <c r="AK322" t="s">
        <v>93</v>
      </c>
      <c r="AL322" t="s">
        <v>94</v>
      </c>
      <c r="AM322" s="4">
        <v>63395442590.620003</v>
      </c>
      <c r="AN322">
        <v>414809</v>
      </c>
      <c r="AO322" s="1">
        <f t="shared" si="80"/>
        <v>7.171367589306709E-3</v>
      </c>
      <c r="AP322" s="5">
        <f t="shared" si="81"/>
        <v>8.2741973692679558</v>
      </c>
      <c r="AQ322" s="3">
        <f t="shared" si="82"/>
        <v>2.1041558955232527E-3</v>
      </c>
      <c r="AS322">
        <f>SUMPRODUCT(AH320:AH322,AM320:AM322)/SUM(AM320:AM322)</f>
        <v>5.7371009905327366</v>
      </c>
    </row>
    <row r="323" spans="1:45" x14ac:dyDescent="0.25">
      <c r="A323" t="s">
        <v>37</v>
      </c>
      <c r="B323">
        <v>12.335725097107</v>
      </c>
      <c r="C323">
        <v>1.0470518889587299E-2</v>
      </c>
      <c r="D323">
        <v>11.865721745289299</v>
      </c>
      <c r="E323">
        <v>-1.9775084420083699</v>
      </c>
      <c r="F323" s="1">
        <v>0</v>
      </c>
      <c r="G323" s="1">
        <v>0</v>
      </c>
      <c r="H323">
        <v>3.9771962897864199</v>
      </c>
      <c r="I323">
        <v>9.3582110648442303</v>
      </c>
      <c r="J323">
        <v>-2.7478621271871702</v>
      </c>
      <c r="K323">
        <v>-11.494518899854</v>
      </c>
      <c r="L323">
        <v>37.0572377087585</v>
      </c>
      <c r="M323">
        <v>29.8173650090311</v>
      </c>
      <c r="N323">
        <v>95.087594154220199</v>
      </c>
      <c r="O323">
        <v>78.962549540457204</v>
      </c>
      <c r="P323">
        <v>143939.323779039</v>
      </c>
      <c r="Q323">
        <v>179518.495916838</v>
      </c>
      <c r="R323">
        <v>94.7929901360489</v>
      </c>
      <c r="S323">
        <v>690.75342367780297</v>
      </c>
      <c r="T323">
        <v>0.70410743393424902</v>
      </c>
      <c r="U323">
        <v>0.32528950787306299</v>
      </c>
      <c r="V323" s="1">
        <v>0</v>
      </c>
      <c r="W323">
        <v>0.112293895593614</v>
      </c>
      <c r="X323">
        <v>0.56241659653332199</v>
      </c>
      <c r="Y323" s="1">
        <v>0</v>
      </c>
      <c r="Z323" s="1">
        <v>0</v>
      </c>
      <c r="AA323">
        <v>2.9313838065914301E-4</v>
      </c>
      <c r="AB323">
        <v>6.3491032701368296E-3</v>
      </c>
      <c r="AC323">
        <v>1.4758944884235199E-3</v>
      </c>
      <c r="AD323" s="1">
        <v>0</v>
      </c>
      <c r="AE323">
        <v>3.6921150190456E-4</v>
      </c>
      <c r="AF323" s="3">
        <v>2.0048234901162299E-3</v>
      </c>
      <c r="AG323">
        <v>1.98320938604342E-3</v>
      </c>
      <c r="AH323">
        <v>5.8703413541457499</v>
      </c>
      <c r="AI323">
        <v>0.148897691923528</v>
      </c>
      <c r="AJ323">
        <v>824.69777633383796</v>
      </c>
      <c r="AK323" t="s">
        <v>95</v>
      </c>
      <c r="AL323" t="s">
        <v>96</v>
      </c>
      <c r="AM323" s="4">
        <v>46369765276.769997</v>
      </c>
      <c r="AN323">
        <v>322148</v>
      </c>
      <c r="AO323" s="1">
        <f t="shared" si="80"/>
        <v>7.0114531527005327E-3</v>
      </c>
      <c r="AP323" s="5">
        <f t="shared" si="81"/>
        <v>8.0967494481966611</v>
      </c>
      <c r="AQ323" s="3">
        <f t="shared" si="82"/>
        <v>3.8998919645555777E-3</v>
      </c>
      <c r="AR323">
        <f>SUMPRODUCT(AQ323:AQ332,AM323:AM332)/SUM(AM323:AM332)</f>
        <v>5.1991444861643147E-3</v>
      </c>
    </row>
    <row r="324" spans="1:45" x14ac:dyDescent="0.25">
      <c r="A324" t="s">
        <v>37</v>
      </c>
      <c r="B324">
        <v>13.751693201832801</v>
      </c>
      <c r="C324">
        <v>1.14557442629686E-2</v>
      </c>
      <c r="D324">
        <v>12.9129855693532</v>
      </c>
      <c r="E324">
        <v>-1.99972776434134</v>
      </c>
      <c r="F324" s="1">
        <v>0</v>
      </c>
      <c r="G324" s="1">
        <v>0</v>
      </c>
      <c r="H324">
        <v>4.0437142829063699</v>
      </c>
      <c r="I324">
        <v>32.589958864766501</v>
      </c>
      <c r="J324">
        <v>18.9024097442841</v>
      </c>
      <c r="K324">
        <v>13.790569406531199</v>
      </c>
      <c r="L324">
        <v>61.652093041577899</v>
      </c>
      <c r="M324">
        <v>30.958556399885399</v>
      </c>
      <c r="N324">
        <v>95.101015609317201</v>
      </c>
      <c r="O324">
        <v>78.839917430774605</v>
      </c>
      <c r="P324">
        <v>137181.20664919799</v>
      </c>
      <c r="Q324">
        <v>169851.62298919301</v>
      </c>
      <c r="R324">
        <v>105.428779836199</v>
      </c>
      <c r="S324">
        <v>688.62817498713503</v>
      </c>
      <c r="T324">
        <v>0.69844540911444297</v>
      </c>
      <c r="U324">
        <v>0.34190894310251502</v>
      </c>
      <c r="V324" s="1">
        <v>0</v>
      </c>
      <c r="W324">
        <v>0.104374482978438</v>
      </c>
      <c r="X324">
        <v>0.55371657391904505</v>
      </c>
      <c r="Y324" s="1">
        <v>0</v>
      </c>
      <c r="Z324" s="1">
        <v>0</v>
      </c>
      <c r="AA324">
        <v>2.9471795963838601E-4</v>
      </c>
      <c r="AB324">
        <v>6.25821355602834E-3</v>
      </c>
      <c r="AC324">
        <v>1.5400949332947801E-3</v>
      </c>
      <c r="AD324" s="1">
        <v>0</v>
      </c>
      <c r="AE324">
        <v>6.2737573920765895E-4</v>
      </c>
      <c r="AF324" s="3">
        <v>2.1558994272571799E-3</v>
      </c>
      <c r="AG324">
        <v>2.7354008078089701E-3</v>
      </c>
      <c r="AH324">
        <v>5.6912822206203204</v>
      </c>
      <c r="AI324">
        <v>0.14919022817196201</v>
      </c>
      <c r="AJ324">
        <v>1244.0139136272401</v>
      </c>
      <c r="AK324" t="s">
        <v>97</v>
      </c>
      <c r="AL324" t="s">
        <v>98</v>
      </c>
      <c r="AM324" s="4">
        <v>43297543986.239998</v>
      </c>
      <c r="AN324">
        <v>315623</v>
      </c>
      <c r="AO324" s="1">
        <f t="shared" si="80"/>
        <v>7.180307254874385E-3</v>
      </c>
      <c r="AP324" s="5">
        <f t="shared" si="81"/>
        <v>8.2841079302435006</v>
      </c>
      <c r="AQ324" s="3">
        <f t="shared" si="82"/>
        <v>5.0723238859762378E-3</v>
      </c>
    </row>
    <row r="325" spans="1:45" x14ac:dyDescent="0.25">
      <c r="A325" t="s">
        <v>37</v>
      </c>
      <c r="B325">
        <v>14.4900013099312</v>
      </c>
      <c r="C325">
        <v>1.12654978695445E-2</v>
      </c>
      <c r="D325">
        <v>12.7116526885802</v>
      </c>
      <c r="E325">
        <v>2.9989423999057401</v>
      </c>
      <c r="F325" s="1">
        <v>0</v>
      </c>
      <c r="G325" s="1">
        <v>0</v>
      </c>
      <c r="H325">
        <v>4.1675377624449501</v>
      </c>
      <c r="I325">
        <v>55.341566527597998</v>
      </c>
      <c r="J325">
        <v>40.358795696136603</v>
      </c>
      <c r="K325">
        <v>38.467295786768801</v>
      </c>
      <c r="L325">
        <v>86.643061300583497</v>
      </c>
      <c r="M325">
        <v>32.808156777480001</v>
      </c>
      <c r="N325">
        <v>95.095346775878994</v>
      </c>
      <c r="O325">
        <v>78.663554694866306</v>
      </c>
      <c r="P325">
        <v>127317.06041690501</v>
      </c>
      <c r="Q325">
        <v>155964.73460837599</v>
      </c>
      <c r="R325">
        <v>116.756123880347</v>
      </c>
      <c r="S325">
        <v>684.97351557937895</v>
      </c>
      <c r="T325">
        <v>0.70285089222075203</v>
      </c>
      <c r="U325">
        <v>0.32676190164666902</v>
      </c>
      <c r="V325" s="1">
        <v>0</v>
      </c>
      <c r="W325">
        <v>9.8734162210901699E-2</v>
      </c>
      <c r="X325">
        <v>0.57450393614242901</v>
      </c>
      <c r="Y325" s="1">
        <v>0</v>
      </c>
      <c r="Z325" s="1">
        <v>0</v>
      </c>
      <c r="AA325">
        <v>2.9780754615552399E-4</v>
      </c>
      <c r="AB325">
        <v>6.1199601506434697E-3</v>
      </c>
      <c r="AC325">
        <v>1.42187096846424E-3</v>
      </c>
      <c r="AD325" s="1">
        <v>0</v>
      </c>
      <c r="AE325">
        <v>8.6838139727233405E-4</v>
      </c>
      <c r="AF325" s="3">
        <v>2.2280046483771402E-3</v>
      </c>
      <c r="AG325">
        <v>2.55752668414597E-3</v>
      </c>
      <c r="AH325">
        <v>5.37248835496806</v>
      </c>
      <c r="AI325">
        <v>0.14916875366772001</v>
      </c>
      <c r="AJ325">
        <v>1866.26455874934</v>
      </c>
      <c r="AK325" t="s">
        <v>99</v>
      </c>
      <c r="AL325" t="s">
        <v>100</v>
      </c>
      <c r="AM325" s="4">
        <v>33568034198.34</v>
      </c>
      <c r="AN325">
        <v>263657</v>
      </c>
      <c r="AO325" s="1">
        <f t="shared" si="80"/>
        <v>7.2861490940713276E-3</v>
      </c>
      <c r="AP325" s="5">
        <f t="shared" si="81"/>
        <v>8.4013701759472532</v>
      </c>
      <c r="AQ325" s="3">
        <f t="shared" si="82"/>
        <v>5.6738764776313993E-3</v>
      </c>
    </row>
    <row r="326" spans="1:45" x14ac:dyDescent="0.25">
      <c r="A326" t="s">
        <v>37</v>
      </c>
      <c r="B326">
        <v>15.043457530849899</v>
      </c>
      <c r="C326">
        <v>1.13706555492619E-2</v>
      </c>
      <c r="D326">
        <v>12.822991042104499</v>
      </c>
      <c r="E326">
        <v>7.67261375884235</v>
      </c>
      <c r="F326" s="1">
        <v>0</v>
      </c>
      <c r="G326" s="1">
        <v>0</v>
      </c>
      <c r="H326">
        <v>4.2686366726845497</v>
      </c>
      <c r="I326">
        <v>77.190153715304504</v>
      </c>
      <c r="J326">
        <v>63.381039919827003</v>
      </c>
      <c r="K326">
        <v>59.0976747761555</v>
      </c>
      <c r="L326">
        <v>110.69218121482901</v>
      </c>
      <c r="M326">
        <v>34.948815486442903</v>
      </c>
      <c r="N326">
        <v>95.141998248548802</v>
      </c>
      <c r="O326">
        <v>78.439364571382399</v>
      </c>
      <c r="P326">
        <v>118920.05243593</v>
      </c>
      <c r="Q326">
        <v>145097.700762044</v>
      </c>
      <c r="R326">
        <v>125.09187885895</v>
      </c>
      <c r="S326">
        <v>686.96595364853897</v>
      </c>
      <c r="T326">
        <v>0.70816351299081604</v>
      </c>
      <c r="U326">
        <v>0.32975951418829502</v>
      </c>
      <c r="V326" s="1">
        <v>0</v>
      </c>
      <c r="W326">
        <v>9.3446277178494894E-2</v>
      </c>
      <c r="X326">
        <v>0.57679420863320896</v>
      </c>
      <c r="Y326" s="1">
        <v>0</v>
      </c>
      <c r="Z326" s="1">
        <v>0</v>
      </c>
      <c r="AA326">
        <v>3.0172350511333598E-4</v>
      </c>
      <c r="AB326">
        <v>6.0933050462151197E-3</v>
      </c>
      <c r="AC326">
        <v>1.16281160214302E-3</v>
      </c>
      <c r="AD326" s="1">
        <v>0</v>
      </c>
      <c r="AE326">
        <v>9.5625313927611604E-4</v>
      </c>
      <c r="AF326" s="3">
        <v>2.26201420019912E-3</v>
      </c>
      <c r="AG326">
        <v>2.8566076872778199E-3</v>
      </c>
      <c r="AH326">
        <v>5.0272980835914103</v>
      </c>
      <c r="AI326">
        <v>0.14957956519197901</v>
      </c>
      <c r="AJ326">
        <v>2487.1125108383599</v>
      </c>
      <c r="AK326" t="s">
        <v>101</v>
      </c>
      <c r="AL326" t="s">
        <v>102</v>
      </c>
      <c r="AM326" s="4">
        <v>26839304474.369999</v>
      </c>
      <c r="AN326">
        <v>225692</v>
      </c>
      <c r="AO326" s="1">
        <f t="shared" si="80"/>
        <v>7.3512816906045712E-3</v>
      </c>
      <c r="AP326" s="5">
        <f t="shared" si="81"/>
        <v>8.4734622999219074</v>
      </c>
      <c r="AQ326" s="3">
        <f t="shared" si="82"/>
        <v>6.142707470420606E-3</v>
      </c>
    </row>
    <row r="327" spans="1:45" x14ac:dyDescent="0.25">
      <c r="A327" t="s">
        <v>37</v>
      </c>
      <c r="B327">
        <v>15.6787068994692</v>
      </c>
      <c r="C327">
        <v>1.16390280201544E-2</v>
      </c>
      <c r="D327">
        <v>13.106547386062999</v>
      </c>
      <c r="E327">
        <v>20.089331179638201</v>
      </c>
      <c r="F327" s="1">
        <v>0</v>
      </c>
      <c r="G327" s="1">
        <v>0</v>
      </c>
      <c r="H327">
        <v>4.4252086708931699</v>
      </c>
      <c r="I327">
        <v>99.556386092951797</v>
      </c>
      <c r="J327">
        <v>88.517844049047099</v>
      </c>
      <c r="K327">
        <v>74.7793824961458</v>
      </c>
      <c r="L327">
        <v>135.836990883222</v>
      </c>
      <c r="M327">
        <v>35.736053808777797</v>
      </c>
      <c r="N327">
        <v>94.752561724507899</v>
      </c>
      <c r="O327">
        <v>77.960636660449296</v>
      </c>
      <c r="P327">
        <v>109687.591976447</v>
      </c>
      <c r="Q327">
        <v>134986.30464573999</v>
      </c>
      <c r="R327">
        <v>128.00909673909999</v>
      </c>
      <c r="S327">
        <v>699.03835485830302</v>
      </c>
      <c r="T327">
        <v>0.72008573205031801</v>
      </c>
      <c r="U327">
        <v>0.31562253614560298</v>
      </c>
      <c r="V327" s="1">
        <v>0</v>
      </c>
      <c r="W327">
        <v>7.8691587643429803E-2</v>
      </c>
      <c r="X327">
        <v>0.60568587621096603</v>
      </c>
      <c r="Y327" s="1">
        <v>0</v>
      </c>
      <c r="Z327" s="1">
        <v>0</v>
      </c>
      <c r="AA327">
        <v>3.0906518761149602E-4</v>
      </c>
      <c r="AB327">
        <v>5.9363009905748802E-3</v>
      </c>
      <c r="AC327">
        <v>8.2169516864503001E-4</v>
      </c>
      <c r="AD327" s="1">
        <v>0</v>
      </c>
      <c r="AE327">
        <v>9.9770464718245506E-4</v>
      </c>
      <c r="AF327" s="3">
        <v>2.2696823849980498E-3</v>
      </c>
      <c r="AG327">
        <v>3.57430473262111E-3</v>
      </c>
      <c r="AH327">
        <v>4.9201038106134298</v>
      </c>
      <c r="AI327">
        <v>0.150212369551075</v>
      </c>
      <c r="AJ327">
        <v>3164.2649563899499</v>
      </c>
      <c r="AK327" t="s">
        <v>103</v>
      </c>
      <c r="AL327" t="s">
        <v>104</v>
      </c>
      <c r="AM327" s="4">
        <v>13142328520.25</v>
      </c>
      <c r="AN327">
        <v>119816</v>
      </c>
      <c r="AO327" s="1">
        <f t="shared" si="80"/>
        <v>7.2430708253688313E-3</v>
      </c>
      <c r="AP327" s="5">
        <f t="shared" si="81"/>
        <v>8.353660327362622</v>
      </c>
      <c r="AQ327" s="3">
        <f t="shared" si="82"/>
        <v>6.8677389227893171E-3</v>
      </c>
    </row>
    <row r="328" spans="1:45" x14ac:dyDescent="0.25">
      <c r="A328" t="s">
        <v>37</v>
      </c>
      <c r="B328">
        <v>13.9836310941183</v>
      </c>
      <c r="C328">
        <v>1.1223359634946301E-2</v>
      </c>
      <c r="D328">
        <v>12.6670011975355</v>
      </c>
      <c r="E328">
        <v>34.251049375302202</v>
      </c>
      <c r="F328" s="1">
        <v>0</v>
      </c>
      <c r="G328" s="1">
        <v>0</v>
      </c>
      <c r="H328">
        <v>4.5863104798582999</v>
      </c>
      <c r="I328">
        <v>120.603628761682</v>
      </c>
      <c r="J328">
        <v>109.518689222623</v>
      </c>
      <c r="K328">
        <v>93.711591460555795</v>
      </c>
      <c r="L328">
        <v>159.76590310726101</v>
      </c>
      <c r="M328">
        <v>36.826623719660397</v>
      </c>
      <c r="N328">
        <v>94.434657420091497</v>
      </c>
      <c r="O328">
        <v>77.557377485471804</v>
      </c>
      <c r="P328">
        <v>101464.655163834</v>
      </c>
      <c r="Q328">
        <v>124748.147130169</v>
      </c>
      <c r="R328">
        <v>131.049655506612</v>
      </c>
      <c r="S328">
        <v>699.53458445709305</v>
      </c>
      <c r="T328">
        <v>0.73207579958018199</v>
      </c>
      <c r="U328">
        <v>0.309382549966635</v>
      </c>
      <c r="V328" s="1">
        <v>0</v>
      </c>
      <c r="W328">
        <v>7.8095241954070804E-2</v>
      </c>
      <c r="X328">
        <v>0.61252220807929303</v>
      </c>
      <c r="Y328" s="1">
        <v>0</v>
      </c>
      <c r="Z328" s="1">
        <v>0</v>
      </c>
      <c r="AA328">
        <v>3.1552587133061398E-4</v>
      </c>
      <c r="AB328">
        <v>5.8416903978352596E-3</v>
      </c>
      <c r="AC328">
        <v>5.9660784829386904E-4</v>
      </c>
      <c r="AD328" s="1">
        <v>0</v>
      </c>
      <c r="AE328">
        <v>1.23618507043616E-3</v>
      </c>
      <c r="AF328" s="3">
        <v>2.26643920369737E-3</v>
      </c>
      <c r="AG328">
        <v>3.23335546494495E-3</v>
      </c>
      <c r="AH328">
        <v>4.7619753232412503</v>
      </c>
      <c r="AI328">
        <v>0.15088611441209299</v>
      </c>
      <c r="AJ328">
        <v>3910.3322198241599</v>
      </c>
      <c r="AK328" t="s">
        <v>105</v>
      </c>
      <c r="AL328" t="s">
        <v>106</v>
      </c>
      <c r="AM328" s="4">
        <v>6329365189.1199999</v>
      </c>
      <c r="AN328">
        <v>62380</v>
      </c>
      <c r="AO328" s="1">
        <f t="shared" si="80"/>
        <v>7.3934013396020331E-3</v>
      </c>
      <c r="AP328" s="5">
        <f t="shared" si="81"/>
        <v>8.5200548077513876</v>
      </c>
      <c r="AQ328" s="3">
        <f t="shared" si="82"/>
        <v>5.0808562776551453E-3</v>
      </c>
    </row>
    <row r="329" spans="1:45" x14ac:dyDescent="0.25">
      <c r="A329" t="s">
        <v>37</v>
      </c>
      <c r="B329">
        <v>15.6181093482704</v>
      </c>
      <c r="C329">
        <v>1.03092455033007E-2</v>
      </c>
      <c r="D329">
        <v>11.6931977926216</v>
      </c>
      <c r="E329">
        <v>51.504167763353898</v>
      </c>
      <c r="F329" s="1">
        <v>0</v>
      </c>
      <c r="G329" s="1">
        <v>0</v>
      </c>
      <c r="H329">
        <v>4.7705116154940299</v>
      </c>
      <c r="I329">
        <v>142.073179073354</v>
      </c>
      <c r="J329">
        <v>135.70031327835201</v>
      </c>
      <c r="K329">
        <v>107.298011202293</v>
      </c>
      <c r="L329">
        <v>185.24133870917601</v>
      </c>
      <c r="M329">
        <v>36.994604657413902</v>
      </c>
      <c r="N329">
        <v>93.626236113466504</v>
      </c>
      <c r="O329">
        <v>76.693526902555803</v>
      </c>
      <c r="P329">
        <v>91708.197053100201</v>
      </c>
      <c r="Q329">
        <v>112498.08869714099</v>
      </c>
      <c r="R329">
        <v>131.25412642297201</v>
      </c>
      <c r="S329">
        <v>713.89696300343098</v>
      </c>
      <c r="T329">
        <v>0.75458191691893095</v>
      </c>
      <c r="U329">
        <v>0.30815516870562298</v>
      </c>
      <c r="V329" s="1">
        <v>0</v>
      </c>
      <c r="W329">
        <v>7.8227716175386902E-2</v>
      </c>
      <c r="X329">
        <v>0.61361711511898998</v>
      </c>
      <c r="Y329" s="1">
        <v>0</v>
      </c>
      <c r="Z329" s="1">
        <v>0</v>
      </c>
      <c r="AA329">
        <v>3.3336088766751999E-4</v>
      </c>
      <c r="AB329">
        <v>5.6465130598957096E-3</v>
      </c>
      <c r="AC329">
        <v>3.8741626857349099E-4</v>
      </c>
      <c r="AD329" s="1">
        <v>0</v>
      </c>
      <c r="AE329">
        <v>1.39574217314253E-3</v>
      </c>
      <c r="AF329" s="3">
        <v>2.2666832044180001E-3</v>
      </c>
      <c r="AG329">
        <v>2.5462091562622698E-3</v>
      </c>
      <c r="AH329">
        <v>4.7388833354573903</v>
      </c>
      <c r="AI329">
        <v>0.15093218983450701</v>
      </c>
      <c r="AJ329">
        <v>4595.33132525575</v>
      </c>
      <c r="AK329" t="s">
        <v>107</v>
      </c>
      <c r="AL329" t="s">
        <v>108</v>
      </c>
      <c r="AM329" s="4">
        <v>1668355520.79</v>
      </c>
      <c r="AN329">
        <v>18192</v>
      </c>
      <c r="AO329" s="1">
        <f t="shared" si="80"/>
        <v>7.3756161207057594E-3</v>
      </c>
      <c r="AP329" s="5">
        <f t="shared" si="81"/>
        <v>8.5003835559520624</v>
      </c>
      <c r="AQ329" s="3">
        <f t="shared" si="82"/>
        <v>6.6761705746251551E-3</v>
      </c>
    </row>
    <row r="330" spans="1:45" x14ac:dyDescent="0.25">
      <c r="A330" t="s">
        <v>37</v>
      </c>
      <c r="B330">
        <v>14.038339307375599</v>
      </c>
      <c r="C330">
        <v>1.00363877416309E-2</v>
      </c>
      <c r="D330">
        <v>11.4006001305805</v>
      </c>
      <c r="E330">
        <v>71.091676774875296</v>
      </c>
      <c r="F330" s="1">
        <v>0</v>
      </c>
      <c r="G330" s="1">
        <v>0</v>
      </c>
      <c r="H330">
        <v>4.9742574312704804</v>
      </c>
      <c r="I330">
        <v>164.556515392986</v>
      </c>
      <c r="J330">
        <v>155.949534921245</v>
      </c>
      <c r="K330">
        <v>128.56402170176301</v>
      </c>
      <c r="L330">
        <v>209.79999917274199</v>
      </c>
      <c r="M330">
        <v>37.572775891823902</v>
      </c>
      <c r="N330">
        <v>92.813886572149102</v>
      </c>
      <c r="O330">
        <v>75.936799347285003</v>
      </c>
      <c r="P330">
        <v>87212.973462282302</v>
      </c>
      <c r="Q330">
        <v>106455.705180925</v>
      </c>
      <c r="R330">
        <v>132.181250021713</v>
      </c>
      <c r="S330">
        <v>707.10387162863606</v>
      </c>
      <c r="T330">
        <v>0.73870579066931896</v>
      </c>
      <c r="U330">
        <v>0.29603880858274401</v>
      </c>
      <c r="V330" s="1">
        <v>0</v>
      </c>
      <c r="W330">
        <v>0.12936212565303301</v>
      </c>
      <c r="X330">
        <v>0.57459906576422104</v>
      </c>
      <c r="Y330" s="1">
        <v>0</v>
      </c>
      <c r="Z330" s="1">
        <v>0</v>
      </c>
      <c r="AA330">
        <v>3.4739079879582901E-4</v>
      </c>
      <c r="AB330">
        <v>5.5857715472582697E-3</v>
      </c>
      <c r="AC330">
        <v>3.0452507481380401E-4</v>
      </c>
      <c r="AD330" s="1">
        <v>0</v>
      </c>
      <c r="AE330">
        <v>1.45100928598237E-3</v>
      </c>
      <c r="AF330" s="3">
        <v>2.26195342939745E-3</v>
      </c>
      <c r="AG330">
        <v>2.3476669045504701E-3</v>
      </c>
      <c r="AH330">
        <v>4.6493079638451498</v>
      </c>
      <c r="AI330">
        <v>0.15084431634522999</v>
      </c>
      <c r="AJ330">
        <v>5446.2746093764299</v>
      </c>
      <c r="AK330" t="s">
        <v>109</v>
      </c>
      <c r="AL330" t="s">
        <v>110</v>
      </c>
      <c r="AM330" s="4">
        <v>586158394.63999999</v>
      </c>
      <c r="AN330">
        <v>6721</v>
      </c>
      <c r="AO330" s="1">
        <f t="shared" si="80"/>
        <v>7.3841716320364684E-3</v>
      </c>
      <c r="AP330" s="5">
        <f>100*(1-(1-AO330)^12)</f>
        <v>8.5098468201134203</v>
      </c>
      <c r="AQ330" s="3">
        <f t="shared" si="82"/>
        <v>5.1424418381743105E-3</v>
      </c>
    </row>
    <row r="331" spans="1:45" x14ac:dyDescent="0.25">
      <c r="A331" t="s">
        <v>37</v>
      </c>
      <c r="B331">
        <v>20.185531713866101</v>
      </c>
      <c r="C331">
        <v>1.0512425790341E-2</v>
      </c>
      <c r="D331">
        <v>11.9105015038771</v>
      </c>
      <c r="E331">
        <v>110.20938324827701</v>
      </c>
      <c r="F331" s="1">
        <v>0</v>
      </c>
      <c r="G331" s="1">
        <v>0</v>
      </c>
      <c r="H331">
        <v>5.3433533210024704</v>
      </c>
      <c r="I331">
        <v>189.095709705221</v>
      </c>
      <c r="J331">
        <v>171.575463084848</v>
      </c>
      <c r="K331">
        <v>164.246215550344</v>
      </c>
      <c r="L331">
        <v>234.774442822249</v>
      </c>
      <c r="M331">
        <v>36.717050110980402</v>
      </c>
      <c r="N331">
        <v>92.629636164525905</v>
      </c>
      <c r="O331">
        <v>75.909331708124796</v>
      </c>
      <c r="P331">
        <v>86476.419971574695</v>
      </c>
      <c r="Q331">
        <v>104779.296784263</v>
      </c>
      <c r="R331">
        <v>130.965910727627</v>
      </c>
      <c r="S331">
        <v>671.648113157333</v>
      </c>
      <c r="T331">
        <v>0.62324879328097005</v>
      </c>
      <c r="U331">
        <v>0.227674262549726</v>
      </c>
      <c r="V331" s="1">
        <v>0</v>
      </c>
      <c r="W331">
        <v>0.390381556659745</v>
      </c>
      <c r="X331">
        <v>0.381944180790527</v>
      </c>
      <c r="Y331" s="1">
        <v>0</v>
      </c>
      <c r="Z331" s="1">
        <v>0</v>
      </c>
      <c r="AA331">
        <v>3.5974666193579598E-4</v>
      </c>
      <c r="AB331">
        <v>5.6963605469335498E-3</v>
      </c>
      <c r="AC331">
        <v>3.4082304586444102E-4</v>
      </c>
      <c r="AD331" s="1">
        <v>0</v>
      </c>
      <c r="AE331">
        <v>1.67043124474504E-3</v>
      </c>
      <c r="AF331" s="3">
        <v>2.26116570124103E-3</v>
      </c>
      <c r="AG331">
        <v>2.4449239107989899E-3</v>
      </c>
      <c r="AH331">
        <v>4.8316265520290402</v>
      </c>
      <c r="AI331">
        <v>0.15246288443209499</v>
      </c>
      <c r="AJ331">
        <v>6320.2224986954898</v>
      </c>
      <c r="AK331" t="s">
        <v>111</v>
      </c>
      <c r="AL331" t="s">
        <v>112</v>
      </c>
      <c r="AM331" s="4">
        <v>152112022.72999999</v>
      </c>
      <c r="AN331">
        <v>1759</v>
      </c>
      <c r="AO331" s="1">
        <f t="shared" si="80"/>
        <v>7.7265384536143854E-3</v>
      </c>
      <c r="AP331" s="5">
        <f>100*(1-(1-AO331)^12)</f>
        <v>8.887803803169902</v>
      </c>
      <c r="AQ331" s="3">
        <f t="shared" ref="AQ331" si="83">(1-(1-B331/100)^(1/12))- AO331</f>
        <v>1.0886835255311299E-2</v>
      </c>
    </row>
    <row r="332" spans="1:45" x14ac:dyDescent="0.25">
      <c r="AN332">
        <f>SUM(AN315:AN331)</f>
        <v>3224859</v>
      </c>
    </row>
    <row r="334" spans="1:45" x14ac:dyDescent="0.25">
      <c r="AO334" t="s">
        <v>226</v>
      </c>
    </row>
    <row r="335" spans="1:45" x14ac:dyDescent="0.25">
      <c r="A335" t="s">
        <v>0</v>
      </c>
      <c r="B335" t="s">
        <v>1</v>
      </c>
      <c r="C335" t="s">
        <v>2</v>
      </c>
      <c r="D335" t="s">
        <v>3</v>
      </c>
      <c r="E335" t="s">
        <v>5</v>
      </c>
      <c r="F335" t="s">
        <v>6</v>
      </c>
      <c r="G335" t="s">
        <v>208</v>
      </c>
      <c r="H335" t="s">
        <v>7</v>
      </c>
      <c r="I335" t="s">
        <v>8</v>
      </c>
      <c r="J335" t="s">
        <v>134</v>
      </c>
      <c r="K335" t="s">
        <v>143</v>
      </c>
      <c r="L335" t="s">
        <v>9</v>
      </c>
      <c r="M335" t="s">
        <v>10</v>
      </c>
      <c r="N335" t="s">
        <v>11</v>
      </c>
      <c r="O335" t="s">
        <v>13</v>
      </c>
      <c r="P335" t="s">
        <v>14</v>
      </c>
      <c r="Q335" t="s">
        <v>15</v>
      </c>
      <c r="R335" t="s">
        <v>16</v>
      </c>
      <c r="S335" t="s">
        <v>17</v>
      </c>
      <c r="T335" t="s">
        <v>18</v>
      </c>
      <c r="U335" t="s">
        <v>20</v>
      </c>
      <c r="V335" t="s">
        <v>21</v>
      </c>
      <c r="W335" t="s">
        <v>22</v>
      </c>
      <c r="X335" t="s">
        <v>23</v>
      </c>
      <c r="Y335" t="s">
        <v>24</v>
      </c>
      <c r="Z335" t="s">
        <v>25</v>
      </c>
      <c r="AA335" t="s">
        <v>26</v>
      </c>
      <c r="AB335" t="s">
        <v>27</v>
      </c>
      <c r="AC335" t="s">
        <v>120</v>
      </c>
      <c r="AD335" t="s">
        <v>28</v>
      </c>
      <c r="AE335" t="s">
        <v>29</v>
      </c>
      <c r="AF335" s="3" t="s">
        <v>233</v>
      </c>
      <c r="AG335" t="s">
        <v>30</v>
      </c>
      <c r="AH335" t="s">
        <v>31</v>
      </c>
      <c r="AI335" t="s">
        <v>32</v>
      </c>
      <c r="AJ335" t="s">
        <v>33</v>
      </c>
      <c r="AK335" t="s">
        <v>34</v>
      </c>
      <c r="AL335" t="s">
        <v>74</v>
      </c>
      <c r="AM335" s="4" t="s">
        <v>35</v>
      </c>
      <c r="AN335" t="s">
        <v>36</v>
      </c>
      <c r="AO335" s="15">
        <v>1</v>
      </c>
    </row>
    <row r="336" spans="1:45" x14ac:dyDescent="0.25">
      <c r="A336" t="s">
        <v>37</v>
      </c>
      <c r="B336">
        <v>4.80610506067059</v>
      </c>
      <c r="C336">
        <v>3.7634806026964301E-3</v>
      </c>
      <c r="D336">
        <v>4.4238585761709199</v>
      </c>
      <c r="E336">
        <v>-64.179651077751799</v>
      </c>
      <c r="F336" s="1">
        <v>0</v>
      </c>
      <c r="G336" s="1">
        <v>0</v>
      </c>
      <c r="H336">
        <v>3.03760158310233</v>
      </c>
      <c r="I336">
        <v>-179.93502687506299</v>
      </c>
      <c r="J336">
        <v>-198.881006322259</v>
      </c>
      <c r="K336">
        <v>-183.477090125903</v>
      </c>
      <c r="L336">
        <v>-160.12333198153601</v>
      </c>
      <c r="M336">
        <v>27.4310364876041</v>
      </c>
      <c r="N336">
        <v>94.537961222308695</v>
      </c>
      <c r="O336">
        <v>82.220153512147903</v>
      </c>
      <c r="P336">
        <v>201422.81590694899</v>
      </c>
      <c r="Q336">
        <v>245021.28164250799</v>
      </c>
      <c r="R336">
        <v>84.453965028325598</v>
      </c>
      <c r="S336">
        <v>669.40428391714704</v>
      </c>
      <c r="T336">
        <v>0.73278200746075495</v>
      </c>
      <c r="U336">
        <v>0.20960879608257901</v>
      </c>
      <c r="V336" s="1">
        <v>0</v>
      </c>
      <c r="W336">
        <v>0.13327789369138199</v>
      </c>
      <c r="X336">
        <v>0.65711331022603803</v>
      </c>
      <c r="Y336" s="1">
        <v>0</v>
      </c>
      <c r="Z336" s="1">
        <v>0</v>
      </c>
      <c r="AA336">
        <v>2.8751803376466203E-4</v>
      </c>
      <c r="AB336">
        <v>3.7047200840715599E-3</v>
      </c>
      <c r="AC336" s="1">
        <v>6.0258411469259696E-7</v>
      </c>
      <c r="AD336" s="1">
        <v>0</v>
      </c>
      <c r="AE336" s="1">
        <v>0</v>
      </c>
      <c r="AF336" s="3">
        <v>3.4206173111945999E-5</v>
      </c>
      <c r="AG336" s="1">
        <v>0</v>
      </c>
      <c r="AH336">
        <v>4.0879083938471901</v>
      </c>
      <c r="AI336">
        <v>9.4779314515592503E-2</v>
      </c>
      <c r="AJ336">
        <v>1.2013818127337901</v>
      </c>
      <c r="AK336" t="s">
        <v>79</v>
      </c>
      <c r="AL336" t="s">
        <v>80</v>
      </c>
      <c r="AM336" s="4">
        <v>342015941.41000003</v>
      </c>
      <c r="AN336">
        <v>1698</v>
      </c>
      <c r="AO336" s="1">
        <f>AE336+AA336+AB336*$AO$314</f>
        <v>3.9922381178362221E-3</v>
      </c>
      <c r="AP336" s="5">
        <f>100*(1-(1-AO336)^12)</f>
        <v>4.6868824965168532</v>
      </c>
      <c r="AQ336" s="3">
        <f>(1-(1-B336/100)^(1/12))- AO336</f>
        <v>1.038810598769091E-4</v>
      </c>
    </row>
    <row r="337" spans="1:45" x14ac:dyDescent="0.25">
      <c r="A337" t="s">
        <v>37</v>
      </c>
      <c r="B337">
        <v>4.9121666976387797</v>
      </c>
      <c r="C337">
        <v>3.7877205757967502E-3</v>
      </c>
      <c r="D337">
        <v>4.4517610235098397</v>
      </c>
      <c r="E337">
        <v>-42.209347102088699</v>
      </c>
      <c r="F337" s="1">
        <v>0</v>
      </c>
      <c r="G337" s="1">
        <v>0</v>
      </c>
      <c r="H337">
        <v>3.26771504731899</v>
      </c>
      <c r="I337">
        <v>-158.399721128414</v>
      </c>
      <c r="J337">
        <v>-181.65901469705</v>
      </c>
      <c r="K337">
        <v>-161.84953583549199</v>
      </c>
      <c r="L337">
        <v>-138.22800101613799</v>
      </c>
      <c r="M337">
        <v>27.850571559808898</v>
      </c>
      <c r="N337">
        <v>95.422255647857199</v>
      </c>
      <c r="O337">
        <v>83.158773825048598</v>
      </c>
      <c r="P337">
        <v>197839.976230803</v>
      </c>
      <c r="Q337">
        <v>240637.56082251799</v>
      </c>
      <c r="R337">
        <v>84.573759398606498</v>
      </c>
      <c r="S337">
        <v>668.630195136103</v>
      </c>
      <c r="T337">
        <v>0.71855850324118198</v>
      </c>
      <c r="U337">
        <v>0.22892598595319799</v>
      </c>
      <c r="V337" s="1">
        <v>0</v>
      </c>
      <c r="W337">
        <v>0.184273945360062</v>
      </c>
      <c r="X337">
        <v>0.58680006868673795</v>
      </c>
      <c r="Y337" s="1">
        <v>0</v>
      </c>
      <c r="Z337" s="1">
        <v>0</v>
      </c>
      <c r="AA337">
        <v>2.8666975470793902E-4</v>
      </c>
      <c r="AB337">
        <v>3.83256389134474E-3</v>
      </c>
      <c r="AC337" s="1">
        <v>9.9616176605467608E-7</v>
      </c>
      <c r="AD337" s="1">
        <v>0</v>
      </c>
      <c r="AE337" s="1">
        <v>0</v>
      </c>
      <c r="AF337" s="3">
        <v>9.3547983738234499E-5</v>
      </c>
      <c r="AG337" s="1">
        <v>0</v>
      </c>
      <c r="AH337">
        <v>3.9684612202673701</v>
      </c>
      <c r="AI337">
        <v>9.3658970753886905E-2</v>
      </c>
      <c r="AJ337">
        <v>2.2647462141194001</v>
      </c>
      <c r="AK337" t="s">
        <v>81</v>
      </c>
      <c r="AL337" t="s">
        <v>82</v>
      </c>
      <c r="AM337" s="4">
        <v>4483053861.3900003</v>
      </c>
      <c r="AN337">
        <v>22660</v>
      </c>
      <c r="AO337" s="1">
        <f t="shared" ref="AO337:AO352" si="84">AE337+AA337+AB337*$AO$314</f>
        <v>4.1192336460526792E-3</v>
      </c>
      <c r="AP337" s="5">
        <f t="shared" ref="AP337:AP350" si="85">100*(1-(1-AO337)^12)</f>
        <v>4.8326145516435215</v>
      </c>
      <c r="AQ337" s="3">
        <f t="shared" ref="AQ337:AQ352" si="86">(1-(1-B337/100)^(1/12))- AO337</f>
        <v>6.9399494693343951E-5</v>
      </c>
    </row>
    <row r="338" spans="1:45" x14ac:dyDescent="0.25">
      <c r="A338" t="s">
        <v>37</v>
      </c>
      <c r="B338">
        <v>4.8853914982382998</v>
      </c>
      <c r="C338">
        <v>4.3465127554365001E-3</v>
      </c>
      <c r="D338">
        <v>5.0929159504092496</v>
      </c>
      <c r="E338">
        <v>-37.2408272412654</v>
      </c>
      <c r="F338" s="1">
        <v>0</v>
      </c>
      <c r="G338" s="1">
        <v>0</v>
      </c>
      <c r="H338">
        <v>3.3829162774336599</v>
      </c>
      <c r="I338">
        <v>-133.17156617217901</v>
      </c>
      <c r="J338">
        <v>-155.51668737151499</v>
      </c>
      <c r="K338">
        <v>-139.677060084695</v>
      </c>
      <c r="L338">
        <v>-112.325924268496</v>
      </c>
      <c r="M338">
        <v>28.7527079239483</v>
      </c>
      <c r="N338">
        <v>95.427952101939894</v>
      </c>
      <c r="O338">
        <v>82.944150848104101</v>
      </c>
      <c r="P338">
        <v>191428.46267091099</v>
      </c>
      <c r="Q338">
        <v>234371.745575562</v>
      </c>
      <c r="R338">
        <v>84.702032788250307</v>
      </c>
      <c r="S338">
        <v>672.14509305197396</v>
      </c>
      <c r="T338">
        <v>0.71716544134497295</v>
      </c>
      <c r="U338">
        <v>0.24640486636452799</v>
      </c>
      <c r="V338" s="1">
        <v>0</v>
      </c>
      <c r="W338">
        <v>0.166052566193822</v>
      </c>
      <c r="X338">
        <v>0.58754256744164901</v>
      </c>
      <c r="Y338" s="1">
        <v>0</v>
      </c>
      <c r="Z338" s="1">
        <v>0</v>
      </c>
      <c r="AA338">
        <v>2.8786622105781101E-4</v>
      </c>
      <c r="AB338">
        <v>4.4284769264889999E-3</v>
      </c>
      <c r="AC338">
        <v>8.6929334429350702E-5</v>
      </c>
      <c r="AD338" s="1">
        <v>0</v>
      </c>
      <c r="AE338" s="1">
        <v>6.2070759146026401E-12</v>
      </c>
      <c r="AF338" s="3">
        <v>1.6156028124291E-4</v>
      </c>
      <c r="AG338" s="1">
        <v>0</v>
      </c>
      <c r="AH338">
        <v>3.9355761231397399</v>
      </c>
      <c r="AI338">
        <v>9.5645503412205998E-2</v>
      </c>
      <c r="AJ338">
        <v>10.071177558788399</v>
      </c>
      <c r="AK338" t="s">
        <v>83</v>
      </c>
      <c r="AL338" t="s">
        <v>84</v>
      </c>
      <c r="AM338" s="4">
        <v>13650572244.6</v>
      </c>
      <c r="AN338">
        <v>71309</v>
      </c>
      <c r="AO338" s="1">
        <f t="shared" si="84"/>
        <v>4.7163431537538868E-3</v>
      </c>
      <c r="AP338" s="5">
        <f t="shared" si="85"/>
        <v>5.5150858003478405</v>
      </c>
      <c r="AQ338" s="3">
        <f t="shared" si="86"/>
        <v>-5.5107403208762718E-4</v>
      </c>
    </row>
    <row r="339" spans="1:45" x14ac:dyDescent="0.25">
      <c r="A339" t="s">
        <v>37</v>
      </c>
      <c r="B339">
        <v>5.3523044887637701</v>
      </c>
      <c r="C339">
        <v>5.1135514963600798E-3</v>
      </c>
      <c r="D339">
        <v>5.9665903742038502</v>
      </c>
      <c r="E339">
        <v>-26.706267886495102</v>
      </c>
      <c r="F339" s="1">
        <v>0</v>
      </c>
      <c r="G339" s="1">
        <v>0</v>
      </c>
      <c r="H339">
        <v>3.5479821187213498</v>
      </c>
      <c r="I339">
        <v>-108.971609768265</v>
      </c>
      <c r="J339">
        <v>-129.113532459921</v>
      </c>
      <c r="K339">
        <v>-120.007970635345</v>
      </c>
      <c r="L339">
        <v>-87.583201503801007</v>
      </c>
      <c r="M339">
        <v>30.194129989548699</v>
      </c>
      <c r="N339">
        <v>95.401277135572599</v>
      </c>
      <c r="O339">
        <v>82.566535112047504</v>
      </c>
      <c r="P339">
        <v>186576.10361597501</v>
      </c>
      <c r="Q339">
        <v>229226.08248460901</v>
      </c>
      <c r="R339">
        <v>84.774671075127799</v>
      </c>
      <c r="S339">
        <v>678.04610588109495</v>
      </c>
      <c r="T339">
        <v>0.71576574866741505</v>
      </c>
      <c r="U339">
        <v>0.27569596574809702</v>
      </c>
      <c r="V339" s="1">
        <v>0</v>
      </c>
      <c r="W339">
        <v>0.15710659618094999</v>
      </c>
      <c r="X339">
        <v>0.56719743807095102</v>
      </c>
      <c r="Y339" s="1">
        <v>0</v>
      </c>
      <c r="Z339" s="1">
        <v>0</v>
      </c>
      <c r="AA339">
        <v>2.8985230744834299E-4</v>
      </c>
      <c r="AB339">
        <v>4.8690645070555497E-3</v>
      </c>
      <c r="AC339">
        <v>2.2981777656039999E-4</v>
      </c>
      <c r="AD339" s="1">
        <v>0</v>
      </c>
      <c r="AE339" s="1">
        <v>9.8484921089372202E-12</v>
      </c>
      <c r="AF339" s="3">
        <v>2.3530118583928999E-4</v>
      </c>
      <c r="AG339" s="1">
        <v>4.3830472230717902E-7</v>
      </c>
      <c r="AH339">
        <v>3.8733296704857199</v>
      </c>
      <c r="AI339">
        <v>9.8698400733656599E-2</v>
      </c>
      <c r="AJ339">
        <v>56.7670830848718</v>
      </c>
      <c r="AK339" t="s">
        <v>85</v>
      </c>
      <c r="AL339" t="s">
        <v>86</v>
      </c>
      <c r="AM339" s="4">
        <v>27328734777.150002</v>
      </c>
      <c r="AN339">
        <v>146475</v>
      </c>
      <c r="AO339" s="1">
        <f t="shared" si="84"/>
        <v>5.1589168243523845E-3</v>
      </c>
      <c r="AP339" s="5">
        <f t="shared" si="85"/>
        <v>6.0180308592645897</v>
      </c>
      <c r="AQ339" s="3">
        <f t="shared" si="86"/>
        <v>-5.8535289124778817E-4</v>
      </c>
    </row>
    <row r="340" spans="1:45" x14ac:dyDescent="0.25">
      <c r="A340" t="s">
        <v>37</v>
      </c>
      <c r="B340">
        <v>6.65220191923156</v>
      </c>
      <c r="C340">
        <v>5.9720812012385204E-3</v>
      </c>
      <c r="D340">
        <v>6.9357270702538703</v>
      </c>
      <c r="E340">
        <v>-17.708979766553298</v>
      </c>
      <c r="F340" s="1">
        <v>0</v>
      </c>
      <c r="G340" s="1">
        <v>0</v>
      </c>
      <c r="H340">
        <v>3.7019278412347698</v>
      </c>
      <c r="I340">
        <v>-83.971224266976606</v>
      </c>
      <c r="J340">
        <v>-104.51265412909</v>
      </c>
      <c r="K340">
        <v>-96.621137184369005</v>
      </c>
      <c r="L340">
        <v>-62.041997980790299</v>
      </c>
      <c r="M340">
        <v>30.923275814576499</v>
      </c>
      <c r="N340">
        <v>95.341566559076995</v>
      </c>
      <c r="O340">
        <v>82.2377141002369</v>
      </c>
      <c r="P340">
        <v>181966.77168323501</v>
      </c>
      <c r="Q340">
        <v>223948.92665609199</v>
      </c>
      <c r="R340">
        <v>84.844740043437199</v>
      </c>
      <c r="S340">
        <v>679.81729451382898</v>
      </c>
      <c r="T340">
        <v>0.71651356578291703</v>
      </c>
      <c r="U340">
        <v>0.29628370141355898</v>
      </c>
      <c r="V340" s="1">
        <v>0</v>
      </c>
      <c r="W340">
        <v>0.14821748524412701</v>
      </c>
      <c r="X340">
        <v>0.55549881334231299</v>
      </c>
      <c r="Y340" s="1">
        <v>0</v>
      </c>
      <c r="Z340" s="1">
        <v>0</v>
      </c>
      <c r="AA340">
        <v>2.9123140798603903E-4</v>
      </c>
      <c r="AB340">
        <v>5.4325367645190999E-3</v>
      </c>
      <c r="AC340">
        <v>3.0064684497666699E-4</v>
      </c>
      <c r="AD340" s="1">
        <v>0</v>
      </c>
      <c r="AE340" s="1">
        <v>3.1329080483036198E-10</v>
      </c>
      <c r="AF340" s="3">
        <v>3.17663733454799E-4</v>
      </c>
      <c r="AG340">
        <v>1.46756584327609E-6</v>
      </c>
      <c r="AH340">
        <v>3.9050769137688399</v>
      </c>
      <c r="AI340">
        <v>0.10210024190754</v>
      </c>
      <c r="AJ340">
        <v>149.87132800978699</v>
      </c>
      <c r="AK340" t="s">
        <v>87</v>
      </c>
      <c r="AL340" t="s">
        <v>88</v>
      </c>
      <c r="AM340" s="4">
        <v>44112384791.449997</v>
      </c>
      <c r="AN340">
        <v>242420</v>
      </c>
      <c r="AO340" s="1">
        <f t="shared" si="84"/>
        <v>5.723768485795944E-3</v>
      </c>
      <c r="AP340" s="5">
        <f>100*(1-(1-AO340)^12)</f>
        <v>6.6563688941210453</v>
      </c>
      <c r="AQ340" s="3">
        <f t="shared" si="86"/>
        <v>-3.6987341580866501E-6</v>
      </c>
    </row>
    <row r="341" spans="1:45" x14ac:dyDescent="0.25">
      <c r="A341" t="s">
        <v>37</v>
      </c>
      <c r="B341">
        <v>7.1463341676706698</v>
      </c>
      <c r="C341">
        <v>6.2712279876279801E-3</v>
      </c>
      <c r="D341">
        <v>7.2712570105135601</v>
      </c>
      <c r="E341">
        <v>-15.388483942613901</v>
      </c>
      <c r="F341" s="1">
        <v>0</v>
      </c>
      <c r="G341" s="1">
        <v>0</v>
      </c>
      <c r="H341">
        <v>3.7703167783233802</v>
      </c>
      <c r="I341">
        <v>-60.086979177986997</v>
      </c>
      <c r="J341">
        <v>-79.175199374153493</v>
      </c>
      <c r="K341">
        <v>-76.6475457182257</v>
      </c>
      <c r="L341">
        <v>-37.744826465128298</v>
      </c>
      <c r="M341">
        <v>31.1198756366692</v>
      </c>
      <c r="N341">
        <v>95.234327566599603</v>
      </c>
      <c r="O341">
        <v>81.995547743076898</v>
      </c>
      <c r="P341">
        <v>178582.01655219001</v>
      </c>
      <c r="Q341">
        <v>220883.49912471001</v>
      </c>
      <c r="R341">
        <v>85.281461119228496</v>
      </c>
      <c r="S341">
        <v>687.34344310653796</v>
      </c>
      <c r="T341">
        <v>0.707119677465611</v>
      </c>
      <c r="U341">
        <v>0.29684414512028001</v>
      </c>
      <c r="V341" s="1">
        <v>0</v>
      </c>
      <c r="W341">
        <v>0.13698867063186601</v>
      </c>
      <c r="X341">
        <v>0.56616718424785295</v>
      </c>
      <c r="Y341" s="1">
        <v>0</v>
      </c>
      <c r="Z341" s="1">
        <v>0</v>
      </c>
      <c r="AA341">
        <v>2.92283213447481E-4</v>
      </c>
      <c r="AB341">
        <v>5.6375207339546696E-3</v>
      </c>
      <c r="AC341">
        <v>3.5087115585430998E-4</v>
      </c>
      <c r="AD341" s="1">
        <v>0</v>
      </c>
      <c r="AE341" s="1">
        <v>1.32368106493891E-8</v>
      </c>
      <c r="AF341" s="3">
        <v>3.9915298952918402E-4</v>
      </c>
      <c r="AG341">
        <v>1.8606245963584699E-5</v>
      </c>
      <c r="AH341">
        <v>3.95053519679526</v>
      </c>
      <c r="AI341">
        <v>0.104020131677278</v>
      </c>
      <c r="AJ341">
        <v>280.68827632737901</v>
      </c>
      <c r="AK341" t="s">
        <v>89</v>
      </c>
      <c r="AL341" t="s">
        <v>90</v>
      </c>
      <c r="AM341" s="4">
        <v>47917841009.349998</v>
      </c>
      <c r="AN341">
        <v>268324</v>
      </c>
      <c r="AO341" s="1">
        <f t="shared" si="84"/>
        <v>5.9298171842127999E-3</v>
      </c>
      <c r="AP341" s="5">
        <f t="shared" si="85"/>
        <v>6.8882331534958823</v>
      </c>
      <c r="AQ341" s="3">
        <f t="shared" si="86"/>
        <v>2.2991819068098225E-4</v>
      </c>
    </row>
    <row r="342" spans="1:45" x14ac:dyDescent="0.25">
      <c r="A342" t="s">
        <v>37</v>
      </c>
      <c r="B342">
        <v>7.6471136680430902</v>
      </c>
      <c r="C342">
        <v>6.5176487510263904E-3</v>
      </c>
      <c r="D342">
        <v>7.5468148802004098</v>
      </c>
      <c r="E342">
        <v>-12.625857404942799</v>
      </c>
      <c r="F342" s="1">
        <v>0</v>
      </c>
      <c r="G342" s="1">
        <v>0</v>
      </c>
      <c r="H342">
        <v>3.82596314084123</v>
      </c>
      <c r="I342">
        <v>-35.5349979618722</v>
      </c>
      <c r="J342">
        <v>-56.609413691959297</v>
      </c>
      <c r="K342">
        <v>-53.124773409403304</v>
      </c>
      <c r="L342">
        <v>-12.622113304311499</v>
      </c>
      <c r="M342">
        <v>30.502929027622798</v>
      </c>
      <c r="N342">
        <v>95.178849847252096</v>
      </c>
      <c r="O342">
        <v>82.084481861890495</v>
      </c>
      <c r="P342">
        <v>174124.18238417499</v>
      </c>
      <c r="Q342">
        <v>215509.47626430099</v>
      </c>
      <c r="R342">
        <v>86.131508379987807</v>
      </c>
      <c r="S342">
        <v>691.41573754984302</v>
      </c>
      <c r="T342">
        <v>0.70745398412301996</v>
      </c>
      <c r="U342">
        <v>0.28095753248449201</v>
      </c>
      <c r="V342" s="1">
        <v>0</v>
      </c>
      <c r="W342">
        <v>0.131362549520363</v>
      </c>
      <c r="X342">
        <v>0.58767991799514396</v>
      </c>
      <c r="Y342" s="1">
        <v>0</v>
      </c>
      <c r="Z342" s="1">
        <v>0</v>
      </c>
      <c r="AA342">
        <v>2.9224663797064899E-4</v>
      </c>
      <c r="AB342">
        <v>5.5562087674337598E-3</v>
      </c>
      <c r="AC342">
        <v>4.58781936431637E-4</v>
      </c>
      <c r="AD342" s="1">
        <v>0</v>
      </c>
      <c r="AE342" s="1">
        <v>3.0745473273425601E-8</v>
      </c>
      <c r="AF342" s="3">
        <v>4.6662137387720298E-4</v>
      </c>
      <c r="AG342">
        <v>2.1039845263254699E-4</v>
      </c>
      <c r="AH342">
        <v>4.0117533944210599</v>
      </c>
      <c r="AI342">
        <v>0.103661484801491</v>
      </c>
      <c r="AJ342">
        <v>425.11511043885002</v>
      </c>
      <c r="AK342" t="s">
        <v>91</v>
      </c>
      <c r="AL342" t="s">
        <v>92</v>
      </c>
      <c r="AM342" s="4">
        <v>52635824968.730003</v>
      </c>
      <c r="AN342">
        <v>302289</v>
      </c>
      <c r="AO342" s="1">
        <f t="shared" si="84"/>
        <v>5.8484861508776818E-3</v>
      </c>
      <c r="AP342" s="5">
        <f t="shared" si="85"/>
        <v>6.7967754075332953</v>
      </c>
      <c r="AQ342" s="3">
        <f t="shared" si="86"/>
        <v>7.5902308476111582E-4</v>
      </c>
      <c r="AS342" s="60">
        <f>SUMPRODUCT(AB341:AB343,AM341:AM343)/SUM(AM341:AM343)</f>
        <v>5.4574534495517284E-3</v>
      </c>
    </row>
    <row r="343" spans="1:45" x14ac:dyDescent="0.25">
      <c r="A343" t="s">
        <v>37</v>
      </c>
      <c r="B343">
        <v>7.8785342322639202</v>
      </c>
      <c r="C343">
        <v>7.5335392834860199E-3</v>
      </c>
      <c r="D343">
        <v>8.6749181126749306</v>
      </c>
      <c r="E343">
        <v>-8.8519783455285896</v>
      </c>
      <c r="F343" s="1">
        <v>0</v>
      </c>
      <c r="G343" s="1">
        <v>0</v>
      </c>
      <c r="H343">
        <v>3.8821051892130698</v>
      </c>
      <c r="I343">
        <v>-11.557819954990901</v>
      </c>
      <c r="J343">
        <v>-38.363440343921802</v>
      </c>
      <c r="K343">
        <v>-25.578092016734299</v>
      </c>
      <c r="L343">
        <v>11.882840189914999</v>
      </c>
      <c r="M343">
        <v>29.1729193756297</v>
      </c>
      <c r="N343">
        <v>95.193265271098994</v>
      </c>
      <c r="O343">
        <v>82.524019344435104</v>
      </c>
      <c r="P343">
        <v>170130.521495561</v>
      </c>
      <c r="Q343">
        <v>212504.28294167301</v>
      </c>
      <c r="R343">
        <v>87.304214272363495</v>
      </c>
      <c r="S343">
        <v>688.19418653981404</v>
      </c>
      <c r="T343">
        <v>0.71277336076627196</v>
      </c>
      <c r="U343">
        <v>0.28395494389454901</v>
      </c>
      <c r="V343" s="1">
        <v>0</v>
      </c>
      <c r="W343">
        <v>0.124722020348532</v>
      </c>
      <c r="X343">
        <v>0.59132303575691803</v>
      </c>
      <c r="Y343" s="1">
        <v>0</v>
      </c>
      <c r="Z343" s="1">
        <v>0</v>
      </c>
      <c r="AA343">
        <v>2.90784892647357E-4</v>
      </c>
      <c r="AB343">
        <v>5.2310929760791E-3</v>
      </c>
      <c r="AC343">
        <v>7.0838948572673598E-4</v>
      </c>
      <c r="AD343" s="1">
        <v>0</v>
      </c>
      <c r="AE343" s="1">
        <v>3.8006218115381498E-8</v>
      </c>
      <c r="AF343" s="3">
        <v>5.0408334645728095E-4</v>
      </c>
      <c r="AG343">
        <v>1.30326262500572E-3</v>
      </c>
      <c r="AH343">
        <v>4.0838965564274297</v>
      </c>
      <c r="AI343">
        <v>0.10113483231225499</v>
      </c>
      <c r="AJ343">
        <v>503.69149669634101</v>
      </c>
      <c r="AK343" t="s">
        <v>93</v>
      </c>
      <c r="AL343" t="s">
        <v>94</v>
      </c>
      <c r="AM343" s="4">
        <v>61081791002.029999</v>
      </c>
      <c r="AN343">
        <v>359029</v>
      </c>
      <c r="AO343" s="1">
        <f t="shared" si="84"/>
        <v>5.5219158749445722E-3</v>
      </c>
      <c r="AP343" s="5">
        <f t="shared" si="85"/>
        <v>6.4287133491431003</v>
      </c>
      <c r="AQ343" s="3">
        <f t="shared" si="86"/>
        <v>1.2932713182352892E-3</v>
      </c>
      <c r="AS343">
        <f>SUMPRODUCT(AH341:AH343,AM341:AM343)/SUM(AM341:AM343)</f>
        <v>4.0208676674321353</v>
      </c>
    </row>
    <row r="344" spans="1:45" x14ac:dyDescent="0.25">
      <c r="A344" t="s">
        <v>37</v>
      </c>
      <c r="B344">
        <v>8.6634878537814792</v>
      </c>
      <c r="C344">
        <v>8.8528449264357201E-3</v>
      </c>
      <c r="D344">
        <v>10.1211173340842</v>
      </c>
      <c r="E344">
        <v>-5.2853823792149903</v>
      </c>
      <c r="F344" s="1">
        <v>0</v>
      </c>
      <c r="G344" s="1">
        <v>0</v>
      </c>
      <c r="H344">
        <v>3.9629246110177299</v>
      </c>
      <c r="I344">
        <v>11.974275473508801</v>
      </c>
      <c r="J344">
        <v>-13.6808020789456</v>
      </c>
      <c r="K344">
        <v>-4.2282129919626099</v>
      </c>
      <c r="L344">
        <v>37.030281689014203</v>
      </c>
      <c r="M344">
        <v>29.297814157036299</v>
      </c>
      <c r="N344">
        <v>95.037210228462499</v>
      </c>
      <c r="O344">
        <v>82.437940632355307</v>
      </c>
      <c r="P344">
        <v>159167.47226143</v>
      </c>
      <c r="Q344">
        <v>199799.14719137599</v>
      </c>
      <c r="R344">
        <v>95.092566352929794</v>
      </c>
      <c r="S344">
        <v>693.54569539013596</v>
      </c>
      <c r="T344">
        <v>0.70868726362378898</v>
      </c>
      <c r="U344">
        <v>0.27904426301218799</v>
      </c>
      <c r="V344" s="1">
        <v>0</v>
      </c>
      <c r="W344">
        <v>0.110431616107213</v>
      </c>
      <c r="X344">
        <v>0.61052412088059804</v>
      </c>
      <c r="Y344" s="1">
        <v>0</v>
      </c>
      <c r="Z344" s="1">
        <v>0</v>
      </c>
      <c r="AA344">
        <v>2.9155273706370802E-4</v>
      </c>
      <c r="AB344">
        <v>5.1234992525571003E-3</v>
      </c>
      <c r="AC344">
        <v>8.2774278196338295E-4</v>
      </c>
      <c r="AD344" s="1">
        <v>0</v>
      </c>
      <c r="AE344" s="1">
        <v>4.1918054373748202E-8</v>
      </c>
      <c r="AF344" s="3">
        <v>5.6733860524140205E-4</v>
      </c>
      <c r="AG344">
        <v>2.6100513436089802E-3</v>
      </c>
      <c r="AH344">
        <v>4.0564898243466496</v>
      </c>
      <c r="AI344">
        <v>0.10078012380073099</v>
      </c>
      <c r="AJ344">
        <v>812.494314177364</v>
      </c>
      <c r="AK344" t="s">
        <v>95</v>
      </c>
      <c r="AL344" t="s">
        <v>96</v>
      </c>
      <c r="AM344" s="4">
        <v>44939184950.82</v>
      </c>
      <c r="AN344">
        <v>282339</v>
      </c>
      <c r="AO344" s="1">
        <f t="shared" si="84"/>
        <v>5.4150939076751817E-3</v>
      </c>
      <c r="AP344" s="5">
        <f t="shared" si="85"/>
        <v>6.3080304339737108</v>
      </c>
      <c r="AQ344" s="3">
        <f t="shared" si="86"/>
        <v>2.1080945338434872E-3</v>
      </c>
    </row>
    <row r="345" spans="1:45" x14ac:dyDescent="0.25">
      <c r="A345" t="s">
        <v>37</v>
      </c>
      <c r="B345">
        <v>11.396397035526499</v>
      </c>
      <c r="C345">
        <v>9.5514533605241796E-3</v>
      </c>
      <c r="D345">
        <v>10.8783889429242</v>
      </c>
      <c r="E345">
        <v>-4.9276627862273701</v>
      </c>
      <c r="F345" s="1">
        <v>0</v>
      </c>
      <c r="G345" s="1">
        <v>0</v>
      </c>
      <c r="H345">
        <v>4.0332396352384299</v>
      </c>
      <c r="I345">
        <v>34.904809267167501</v>
      </c>
      <c r="J345">
        <v>7.3576681246800399</v>
      </c>
      <c r="K345">
        <v>20.932650330858301</v>
      </c>
      <c r="L345">
        <v>61.320837391156701</v>
      </c>
      <c r="M345">
        <v>30.749491008357801</v>
      </c>
      <c r="N345">
        <v>95.023827208626301</v>
      </c>
      <c r="O345">
        <v>82.114758062678703</v>
      </c>
      <c r="P345">
        <v>150951.666106727</v>
      </c>
      <c r="Q345">
        <v>187335.47101535101</v>
      </c>
      <c r="R345">
        <v>107.984943274893</v>
      </c>
      <c r="S345">
        <v>689.37800830162701</v>
      </c>
      <c r="T345">
        <v>0.70766135966632704</v>
      </c>
      <c r="U345">
        <v>0.29276501971235902</v>
      </c>
      <c r="V345" s="1">
        <v>0</v>
      </c>
      <c r="W345">
        <v>0.10827496926024199</v>
      </c>
      <c r="X345">
        <v>0.59896001102739704</v>
      </c>
      <c r="Y345" s="1">
        <v>0</v>
      </c>
      <c r="Z345" s="1">
        <v>0</v>
      </c>
      <c r="AA345">
        <v>2.9355040630555702E-4</v>
      </c>
      <c r="AB345">
        <v>5.3099119801121603E-3</v>
      </c>
      <c r="AC345">
        <v>1.06090605658501E-3</v>
      </c>
      <c r="AD345" s="1">
        <v>0</v>
      </c>
      <c r="AE345" s="1">
        <v>1.08073900666382E-7</v>
      </c>
      <c r="AF345" s="3">
        <v>6.3434787095520201E-4</v>
      </c>
      <c r="AG345">
        <v>2.8870324514398199E-3</v>
      </c>
      <c r="AH345">
        <v>3.9466973759933199</v>
      </c>
      <c r="AI345">
        <v>0.102662631544927</v>
      </c>
      <c r="AJ345">
        <v>1295.9688968391299</v>
      </c>
      <c r="AK345" t="s">
        <v>97</v>
      </c>
      <c r="AL345" t="s">
        <v>98</v>
      </c>
      <c r="AM345" s="4">
        <v>40558297456.220001</v>
      </c>
      <c r="AN345">
        <v>268684</v>
      </c>
      <c r="AO345" s="1">
        <f t="shared" si="84"/>
        <v>5.6035704603183837E-3</v>
      </c>
      <c r="AP345" s="5">
        <f t="shared" si="85"/>
        <v>6.520867116224915</v>
      </c>
      <c r="AQ345" s="3">
        <f t="shared" si="86"/>
        <v>4.4289037665667516E-3</v>
      </c>
    </row>
    <row r="346" spans="1:45" x14ac:dyDescent="0.25">
      <c r="A346" t="s">
        <v>37</v>
      </c>
      <c r="B346">
        <v>12.8424916753685</v>
      </c>
      <c r="C346">
        <v>9.6626688511763405E-3</v>
      </c>
      <c r="D346">
        <v>10.998402260717899</v>
      </c>
      <c r="E346">
        <v>1.7604064132920101</v>
      </c>
      <c r="F346" s="1">
        <v>0</v>
      </c>
      <c r="G346" s="1">
        <v>0</v>
      </c>
      <c r="H346">
        <v>4.1667885308144799</v>
      </c>
      <c r="I346">
        <v>58.778065224469003</v>
      </c>
      <c r="J346">
        <v>29.000864985574999</v>
      </c>
      <c r="K346">
        <v>46.068103532623603</v>
      </c>
      <c r="L346">
        <v>86.4913507096026</v>
      </c>
      <c r="M346">
        <v>32.491213563317899</v>
      </c>
      <c r="N346">
        <v>94.989431133217394</v>
      </c>
      <c r="O346">
        <v>81.788319923685705</v>
      </c>
      <c r="P346">
        <v>143864.15682944399</v>
      </c>
      <c r="Q346">
        <v>179189.67447073301</v>
      </c>
      <c r="R346">
        <v>120.06466257679701</v>
      </c>
      <c r="S346">
        <v>685.60317042034399</v>
      </c>
      <c r="T346">
        <v>0.710797419809022</v>
      </c>
      <c r="U346">
        <v>0.28772875939991199</v>
      </c>
      <c r="V346" s="1">
        <v>0</v>
      </c>
      <c r="W346">
        <v>0.109841723406308</v>
      </c>
      <c r="X346">
        <v>0.60242951719377802</v>
      </c>
      <c r="Y346" s="1">
        <v>0</v>
      </c>
      <c r="Z346" s="1">
        <v>0</v>
      </c>
      <c r="AA346">
        <v>2.96611787798491E-4</v>
      </c>
      <c r="AB346">
        <v>5.4505715369577001E-3</v>
      </c>
      <c r="AC346">
        <v>1.07607837632932E-3</v>
      </c>
      <c r="AD346" s="1">
        <v>0</v>
      </c>
      <c r="AE346" s="1">
        <v>1.4810333666647399E-7</v>
      </c>
      <c r="AF346" s="3">
        <v>6.8092560898815101E-4</v>
      </c>
      <c r="AG346">
        <v>2.8393081852331899E-3</v>
      </c>
      <c r="AH346">
        <v>3.7950599077288598</v>
      </c>
      <c r="AI346">
        <v>0.10432251877963999</v>
      </c>
      <c r="AJ346">
        <v>2001.93889692483</v>
      </c>
      <c r="AK346" t="s">
        <v>99</v>
      </c>
      <c r="AL346" t="s">
        <v>100</v>
      </c>
      <c r="AM346" s="4">
        <v>30597316602.799999</v>
      </c>
      <c r="AN346">
        <v>212682</v>
      </c>
      <c r="AO346" s="1">
        <f t="shared" si="84"/>
        <v>5.7473314280928577E-3</v>
      </c>
      <c r="AP346" s="5">
        <f t="shared" si="85"/>
        <v>6.6829107809550088</v>
      </c>
      <c r="AQ346" s="3">
        <f t="shared" si="86"/>
        <v>5.6417548933750984E-3</v>
      </c>
    </row>
    <row r="347" spans="1:45" x14ac:dyDescent="0.25">
      <c r="A347" t="s">
        <v>37</v>
      </c>
      <c r="B347">
        <v>13.808738388712399</v>
      </c>
      <c r="C347">
        <v>1.0571802319564901E-2</v>
      </c>
      <c r="D347">
        <v>11.9739127834575</v>
      </c>
      <c r="E347">
        <v>9.4388686241690394</v>
      </c>
      <c r="F347" s="1">
        <v>0</v>
      </c>
      <c r="G347" s="1">
        <v>0</v>
      </c>
      <c r="H347">
        <v>4.2805180067129598</v>
      </c>
      <c r="I347">
        <v>81.607727211124796</v>
      </c>
      <c r="J347">
        <v>54.545598809331601</v>
      </c>
      <c r="K347">
        <v>67.001254154188203</v>
      </c>
      <c r="L347">
        <v>110.309144988401</v>
      </c>
      <c r="M347">
        <v>34.420750454633499</v>
      </c>
      <c r="N347">
        <v>94.976231782167801</v>
      </c>
      <c r="O347">
        <v>81.381152637746993</v>
      </c>
      <c r="P347">
        <v>138837.38267699201</v>
      </c>
      <c r="Q347">
        <v>173409.158794877</v>
      </c>
      <c r="R347">
        <v>126.602506615001</v>
      </c>
      <c r="S347">
        <v>687.22682015375995</v>
      </c>
      <c r="T347">
        <v>0.71303927190211203</v>
      </c>
      <c r="U347">
        <v>0.299682299085754</v>
      </c>
      <c r="V347" s="1">
        <v>0</v>
      </c>
      <c r="W347">
        <v>0.10053675017508</v>
      </c>
      <c r="X347">
        <v>0.59978095073916404</v>
      </c>
      <c r="Y347" s="1">
        <v>0</v>
      </c>
      <c r="Z347" s="1">
        <v>0</v>
      </c>
      <c r="AA347">
        <v>3.0036794184116903E-4</v>
      </c>
      <c r="AB347">
        <v>5.5522719551108898E-3</v>
      </c>
      <c r="AC347">
        <v>1.09009528189469E-3</v>
      </c>
      <c r="AD347" s="1">
        <v>0</v>
      </c>
      <c r="AE347" s="1">
        <v>2.7051360412093402E-7</v>
      </c>
      <c r="AF347" s="3">
        <v>7.2042699333975196E-4</v>
      </c>
      <c r="AG347">
        <v>3.6287783901059099E-3</v>
      </c>
      <c r="AH347">
        <v>3.6566415265663501</v>
      </c>
      <c r="AI347">
        <v>0.10681196096085099</v>
      </c>
      <c r="AJ347">
        <v>2683.9205526212299</v>
      </c>
      <c r="AK347" t="s">
        <v>101</v>
      </c>
      <c r="AL347" t="s">
        <v>102</v>
      </c>
      <c r="AM347" s="4">
        <v>22695330434.060001</v>
      </c>
      <c r="AN347">
        <v>163467</v>
      </c>
      <c r="AO347" s="1">
        <f t="shared" si="84"/>
        <v>5.8529104105561796E-3</v>
      </c>
      <c r="AP347" s="5">
        <f t="shared" si="85"/>
        <v>6.8017526590266053</v>
      </c>
      <c r="AQ347" s="3">
        <f t="shared" si="86"/>
        <v>6.4541791148682954E-3</v>
      </c>
    </row>
    <row r="348" spans="1:45" x14ac:dyDescent="0.25">
      <c r="A348" t="s">
        <v>37</v>
      </c>
      <c r="B348">
        <v>15.5602650329289</v>
      </c>
      <c r="C348">
        <v>1.0987252604981601E-2</v>
      </c>
      <c r="D348">
        <v>12.4164244370444</v>
      </c>
      <c r="E348">
        <v>23.870651550023702</v>
      </c>
      <c r="F348" s="1">
        <v>0</v>
      </c>
      <c r="G348" s="1">
        <v>0</v>
      </c>
      <c r="H348">
        <v>4.44992083848806</v>
      </c>
      <c r="I348">
        <v>104.745878702442</v>
      </c>
      <c r="J348">
        <v>81.704356340531902</v>
      </c>
      <c r="K348">
        <v>83.770877238601102</v>
      </c>
      <c r="L348">
        <v>135.461422137357</v>
      </c>
      <c r="M348">
        <v>35.0432109556074</v>
      </c>
      <c r="N348">
        <v>94.410520116217896</v>
      </c>
      <c r="O348">
        <v>80.799710628866094</v>
      </c>
      <c r="P348">
        <v>129656.643087572</v>
      </c>
      <c r="Q348">
        <v>163699.64615227201</v>
      </c>
      <c r="R348">
        <v>129.148359072006</v>
      </c>
      <c r="S348">
        <v>698.33066106132401</v>
      </c>
      <c r="T348">
        <v>0.71880717673250605</v>
      </c>
      <c r="U348">
        <v>0.29688189879001597</v>
      </c>
      <c r="V348" s="1">
        <v>0</v>
      </c>
      <c r="W348">
        <v>8.2846172210793406E-2</v>
      </c>
      <c r="X348">
        <v>0.62027192899918904</v>
      </c>
      <c r="Y348" s="1">
        <v>0</v>
      </c>
      <c r="Z348" s="1">
        <v>0</v>
      </c>
      <c r="AA348">
        <v>3.0794218065026901E-4</v>
      </c>
      <c r="AB348">
        <v>5.4338001818761798E-3</v>
      </c>
      <c r="AC348">
        <v>7.3246873637590601E-4</v>
      </c>
      <c r="AD348" s="1">
        <v>0</v>
      </c>
      <c r="AE348" s="1">
        <v>2.6897797616402902E-7</v>
      </c>
      <c r="AF348" s="3">
        <v>7.2441753067670602E-4</v>
      </c>
      <c r="AG348">
        <v>4.5128430284088802E-3</v>
      </c>
      <c r="AH348">
        <v>3.5963454518819802</v>
      </c>
      <c r="AI348">
        <v>0.10704416555469599</v>
      </c>
      <c r="AJ348">
        <v>3415.41996190298</v>
      </c>
      <c r="AK348" t="s">
        <v>103</v>
      </c>
      <c r="AL348" t="s">
        <v>104</v>
      </c>
      <c r="AM348" s="4">
        <v>9693260293.8700008</v>
      </c>
      <c r="AN348">
        <v>74761</v>
      </c>
      <c r="AO348" s="1">
        <f t="shared" si="84"/>
        <v>5.7420113405026131E-3</v>
      </c>
      <c r="AP348" s="5">
        <f t="shared" si="85"/>
        <v>6.6769187061263002</v>
      </c>
      <c r="AQ348" s="3">
        <f t="shared" si="86"/>
        <v>8.2534702361034031E-3</v>
      </c>
    </row>
    <row r="349" spans="1:45" x14ac:dyDescent="0.25">
      <c r="A349" t="s">
        <v>37</v>
      </c>
      <c r="B349">
        <v>15.3865764882856</v>
      </c>
      <c r="C349">
        <v>1.02623229611556E-2</v>
      </c>
      <c r="D349">
        <v>11.642943788052801</v>
      </c>
      <c r="E349">
        <v>40.713547006478102</v>
      </c>
      <c r="F349" s="1">
        <v>0</v>
      </c>
      <c r="G349" s="1">
        <v>0</v>
      </c>
      <c r="H349">
        <v>4.6232160762635397</v>
      </c>
      <c r="I349">
        <v>126.308543844718</v>
      </c>
      <c r="J349">
        <v>102.529005144783</v>
      </c>
      <c r="K349">
        <v>104.267750586422</v>
      </c>
      <c r="L349">
        <v>159.0831714908</v>
      </c>
      <c r="M349">
        <v>35.859497129333498</v>
      </c>
      <c r="N349">
        <v>93.864498636953698</v>
      </c>
      <c r="O349">
        <v>80.169669709186394</v>
      </c>
      <c r="P349">
        <v>121450.046071569</v>
      </c>
      <c r="Q349">
        <v>153917.408253214</v>
      </c>
      <c r="R349">
        <v>131.12347486812101</v>
      </c>
      <c r="S349">
        <v>694.77336899270699</v>
      </c>
      <c r="T349">
        <v>0.723984567681632</v>
      </c>
      <c r="U349">
        <v>0.30935158077015401</v>
      </c>
      <c r="V349" s="1">
        <v>0</v>
      </c>
      <c r="W349">
        <v>9.0525148637691399E-2</v>
      </c>
      <c r="X349">
        <v>0.60012327059215398</v>
      </c>
      <c r="Y349" s="1">
        <v>0</v>
      </c>
      <c r="Z349" s="1">
        <v>0</v>
      </c>
      <c r="AA349">
        <v>3.1269347869773901E-4</v>
      </c>
      <c r="AB349">
        <v>5.3811764618676202E-3</v>
      </c>
      <c r="AC349">
        <v>6.7111859181805101E-4</v>
      </c>
      <c r="AD349" s="1">
        <v>0</v>
      </c>
      <c r="AE349" s="1">
        <v>4.1476850275452702E-7</v>
      </c>
      <c r="AF349" s="3">
        <v>7.3410057719436805E-4</v>
      </c>
      <c r="AG349">
        <v>3.89693003270125E-3</v>
      </c>
      <c r="AH349">
        <v>3.5558570341322202</v>
      </c>
      <c r="AI349">
        <v>0.10873145612692101</v>
      </c>
      <c r="AJ349">
        <v>4200.1678980640299</v>
      </c>
      <c r="AK349" t="s">
        <v>105</v>
      </c>
      <c r="AL349" t="s">
        <v>106</v>
      </c>
      <c r="AM349" s="4">
        <v>4317063337.6599998</v>
      </c>
      <c r="AN349">
        <v>35546</v>
      </c>
      <c r="AO349" s="1">
        <f t="shared" si="84"/>
        <v>5.6942847090681141E-3</v>
      </c>
      <c r="AP349" s="5">
        <f t="shared" si="85"/>
        <v>6.6231478846134113</v>
      </c>
      <c r="AQ349" s="3">
        <f t="shared" si="86"/>
        <v>8.1323422744441105E-3</v>
      </c>
    </row>
    <row r="350" spans="1:45" x14ac:dyDescent="0.25">
      <c r="A350" t="s">
        <v>37</v>
      </c>
      <c r="B350">
        <v>16.884060469179101</v>
      </c>
      <c r="C350">
        <v>9.2917808329087102E-3</v>
      </c>
      <c r="D350">
        <v>10.597596964314</v>
      </c>
      <c r="E350">
        <v>57.536890141868703</v>
      </c>
      <c r="F350" s="1">
        <v>0</v>
      </c>
      <c r="G350" s="1">
        <v>0</v>
      </c>
      <c r="H350">
        <v>4.8067326176341902</v>
      </c>
      <c r="I350">
        <v>148.46634210803501</v>
      </c>
      <c r="J350">
        <v>132.522219869004</v>
      </c>
      <c r="K350">
        <v>117.62140056193699</v>
      </c>
      <c r="L350">
        <v>184.64131921921299</v>
      </c>
      <c r="M350">
        <v>36.048443349257603</v>
      </c>
      <c r="N350">
        <v>91.887304086415099</v>
      </c>
      <c r="O350">
        <v>78.022550884408304</v>
      </c>
      <c r="P350">
        <v>109525.64554733101</v>
      </c>
      <c r="Q350">
        <v>142211.09890379501</v>
      </c>
      <c r="R350">
        <v>130.88693632657399</v>
      </c>
      <c r="S350">
        <v>707.24443099196606</v>
      </c>
      <c r="T350">
        <v>0.69019105871733999</v>
      </c>
      <c r="U350">
        <v>0.340712920141096</v>
      </c>
      <c r="V350" s="1">
        <v>0</v>
      </c>
      <c r="W350">
        <v>8.51737472516889E-2</v>
      </c>
      <c r="X350">
        <v>0.57411333260721398</v>
      </c>
      <c r="Y350" s="1">
        <v>0</v>
      </c>
      <c r="Z350" s="1">
        <v>0</v>
      </c>
      <c r="AA350">
        <v>3.4162533734952898E-4</v>
      </c>
      <c r="AB350">
        <v>5.2715400440601096E-3</v>
      </c>
      <c r="AC350">
        <v>4.785337464456E-4</v>
      </c>
      <c r="AD350" s="1">
        <v>0</v>
      </c>
      <c r="AE350" s="1">
        <v>9.2598452462817201E-7</v>
      </c>
      <c r="AF350" s="3">
        <v>7.4683754736559597E-4</v>
      </c>
      <c r="AG350">
        <v>3.1991305441411602E-3</v>
      </c>
      <c r="AH350">
        <v>3.5772588811867299</v>
      </c>
      <c r="AI350">
        <v>0.109952995670169</v>
      </c>
      <c r="AJ350">
        <v>4949.2326539683299</v>
      </c>
      <c r="AK350" t="s">
        <v>107</v>
      </c>
      <c r="AL350" t="s">
        <v>108</v>
      </c>
      <c r="AM350" s="4">
        <v>917496332.75</v>
      </c>
      <c r="AN350">
        <v>8377</v>
      </c>
      <c r="AO350" s="1">
        <f t="shared" si="84"/>
        <v>5.6140913659342671E-3</v>
      </c>
      <c r="AP350" s="5">
        <f t="shared" si="85"/>
        <v>6.5327347522327495</v>
      </c>
      <c r="AQ350" s="3">
        <f t="shared" si="86"/>
        <v>9.6789056145910636E-3</v>
      </c>
    </row>
    <row r="351" spans="1:45" x14ac:dyDescent="0.25">
      <c r="A351" t="s">
        <v>37</v>
      </c>
      <c r="B351">
        <v>16.1829828438315</v>
      </c>
      <c r="C351">
        <v>8.8015251427171308E-3</v>
      </c>
      <c r="D351">
        <v>10.0652562613271</v>
      </c>
      <c r="E351">
        <v>85.689312820591098</v>
      </c>
      <c r="F351" s="1">
        <v>0</v>
      </c>
      <c r="G351" s="1">
        <v>0</v>
      </c>
      <c r="H351">
        <v>5.0709428425573098</v>
      </c>
      <c r="I351">
        <v>170.446686921919</v>
      </c>
      <c r="J351">
        <v>146.21712459093499</v>
      </c>
      <c r="K351">
        <v>141.81254845626</v>
      </c>
      <c r="L351">
        <v>209.471844810287</v>
      </c>
      <c r="M351">
        <v>35.771070093821002</v>
      </c>
      <c r="N351">
        <v>91.180209860916605</v>
      </c>
      <c r="O351">
        <v>77.581472486638205</v>
      </c>
      <c r="P351">
        <v>101188.12774265499</v>
      </c>
      <c r="Q351">
        <v>129616.53473977299</v>
      </c>
      <c r="R351">
        <v>130.08796259682501</v>
      </c>
      <c r="S351">
        <v>689.09519349543905</v>
      </c>
      <c r="T351">
        <v>0.65247464655026099</v>
      </c>
      <c r="U351">
        <v>0.34286897527402999</v>
      </c>
      <c r="V351" s="1">
        <v>0</v>
      </c>
      <c r="W351">
        <v>0.21043833190456299</v>
      </c>
      <c r="X351">
        <v>0.446692692821405</v>
      </c>
      <c r="Y351" s="1">
        <v>0</v>
      </c>
      <c r="Z351" s="1">
        <v>0</v>
      </c>
      <c r="AA351">
        <v>3.4601908554439902E-4</v>
      </c>
      <c r="AB351">
        <v>5.2197089282599498E-3</v>
      </c>
      <c r="AC351">
        <v>3.90136318532795E-4</v>
      </c>
      <c r="AD351" s="1">
        <v>0</v>
      </c>
      <c r="AE351" s="1">
        <v>4.28097521841788E-7</v>
      </c>
      <c r="AF351" s="3">
        <v>7.2984737248579898E-4</v>
      </c>
      <c r="AG351">
        <v>2.84519911689218E-3</v>
      </c>
      <c r="AH351">
        <v>3.6339696760711502</v>
      </c>
      <c r="AI351">
        <v>0.11078988028742499</v>
      </c>
      <c r="AJ351">
        <v>5704.0387964207703</v>
      </c>
      <c r="AK351" t="s">
        <v>109</v>
      </c>
      <c r="AL351" t="s">
        <v>110</v>
      </c>
      <c r="AM351" s="4">
        <v>272094875.5</v>
      </c>
      <c r="AN351">
        <v>2689</v>
      </c>
      <c r="AO351" s="1">
        <f t="shared" si="84"/>
        <v>5.5661561113261905E-3</v>
      </c>
      <c r="AP351" s="5">
        <f>100*(1-(1-AO351)^12)</f>
        <v>6.4786523457680882</v>
      </c>
      <c r="AQ351" s="3">
        <f t="shared" si="86"/>
        <v>9.0373407352403977E-3</v>
      </c>
    </row>
    <row r="352" spans="1:45" x14ac:dyDescent="0.25">
      <c r="AN352">
        <f>SUM(AN336:AN351)</f>
        <v>2462749</v>
      </c>
      <c r="AO352" s="1">
        <f t="shared" si="84"/>
        <v>0</v>
      </c>
      <c r="AP352" s="5">
        <f>100*(1-(1-AO352)^12)</f>
        <v>0</v>
      </c>
      <c r="AQ352" s="3">
        <f t="shared" si="86"/>
        <v>0</v>
      </c>
    </row>
    <row r="358" spans="1:45" x14ac:dyDescent="0.25">
      <c r="AO358" t="s">
        <v>226</v>
      </c>
    </row>
    <row r="359" spans="1:45" x14ac:dyDescent="0.25">
      <c r="A359" t="s">
        <v>0</v>
      </c>
      <c r="B359" t="s">
        <v>1</v>
      </c>
      <c r="C359" t="s">
        <v>2</v>
      </c>
      <c r="D359" t="s">
        <v>3</v>
      </c>
      <c r="E359" t="s">
        <v>5</v>
      </c>
      <c r="F359" t="s">
        <v>6</v>
      </c>
      <c r="G359" t="s">
        <v>208</v>
      </c>
      <c r="H359" t="s">
        <v>7</v>
      </c>
      <c r="I359" t="s">
        <v>8</v>
      </c>
      <c r="J359" t="s">
        <v>134</v>
      </c>
      <c r="K359" t="s">
        <v>143</v>
      </c>
      <c r="L359" t="s">
        <v>9</v>
      </c>
      <c r="M359" t="s">
        <v>10</v>
      </c>
      <c r="N359" t="s">
        <v>11</v>
      </c>
      <c r="O359" t="s">
        <v>13</v>
      </c>
      <c r="P359" t="s">
        <v>14</v>
      </c>
      <c r="Q359" t="s">
        <v>15</v>
      </c>
      <c r="R359" t="s">
        <v>16</v>
      </c>
      <c r="S359" t="s">
        <v>17</v>
      </c>
      <c r="T359" t="s">
        <v>18</v>
      </c>
      <c r="U359" t="s">
        <v>20</v>
      </c>
      <c r="V359" t="s">
        <v>21</v>
      </c>
      <c r="W359" t="s">
        <v>22</v>
      </c>
      <c r="X359" t="s">
        <v>23</v>
      </c>
      <c r="Y359" t="s">
        <v>24</v>
      </c>
      <c r="Z359" t="s">
        <v>25</v>
      </c>
      <c r="AA359" t="s">
        <v>26</v>
      </c>
      <c r="AB359" t="s">
        <v>27</v>
      </c>
      <c r="AC359" t="s">
        <v>120</v>
      </c>
      <c r="AD359" t="s">
        <v>28</v>
      </c>
      <c r="AE359" t="s">
        <v>29</v>
      </c>
      <c r="AF359" s="3" t="s">
        <v>233</v>
      </c>
      <c r="AG359" t="s">
        <v>30</v>
      </c>
      <c r="AH359" t="s">
        <v>31</v>
      </c>
      <c r="AI359" t="s">
        <v>32</v>
      </c>
      <c r="AJ359" t="s">
        <v>33</v>
      </c>
      <c r="AK359" t="s">
        <v>34</v>
      </c>
      <c r="AL359" t="s">
        <v>74</v>
      </c>
      <c r="AM359" s="4" t="s">
        <v>35</v>
      </c>
      <c r="AN359" t="s">
        <v>36</v>
      </c>
      <c r="AO359" s="15">
        <v>1</v>
      </c>
    </row>
    <row r="360" spans="1:45" x14ac:dyDescent="0.25">
      <c r="A360" t="s">
        <v>37</v>
      </c>
      <c r="B360">
        <v>3.0753837128077501</v>
      </c>
      <c r="C360">
        <v>3.71303405665679E-3</v>
      </c>
      <c r="D360">
        <v>4.3657659948773597</v>
      </c>
      <c r="E360">
        <v>-72.676510547125204</v>
      </c>
      <c r="F360" s="1">
        <v>0</v>
      </c>
      <c r="G360" s="1">
        <v>0</v>
      </c>
      <c r="H360">
        <v>3.0036612435088101</v>
      </c>
      <c r="I360">
        <v>-183.055145473778</v>
      </c>
      <c r="J360">
        <v>-215.16719441124201</v>
      </c>
      <c r="K360">
        <v>-185.513597927452</v>
      </c>
      <c r="L360">
        <v>-160.66046617548</v>
      </c>
      <c r="M360">
        <v>28.839097201633599</v>
      </c>
      <c r="N360">
        <v>95.012070000427201</v>
      </c>
      <c r="O360">
        <v>85.740287119201597</v>
      </c>
      <c r="P360">
        <v>178209.87841966099</v>
      </c>
      <c r="Q360">
        <v>208050.64723356001</v>
      </c>
      <c r="R360">
        <v>89.784437264680605</v>
      </c>
      <c r="S360">
        <v>676.74344889724796</v>
      </c>
      <c r="T360">
        <v>0.79468417225657095</v>
      </c>
      <c r="U360">
        <v>0.24942576552441501</v>
      </c>
      <c r="V360" s="1">
        <v>0</v>
      </c>
      <c r="W360">
        <v>9.8359960081484496E-2</v>
      </c>
      <c r="X360">
        <v>0.65221427439409896</v>
      </c>
      <c r="Y360" s="1">
        <v>0</v>
      </c>
      <c r="Z360" s="1">
        <v>0</v>
      </c>
      <c r="AA360">
        <v>2.8787554536742699E-4</v>
      </c>
      <c r="AB360" s="9">
        <v>3.6512209236156199E-3</v>
      </c>
      <c r="AC360" s="1">
        <v>0</v>
      </c>
      <c r="AD360" s="1">
        <v>0</v>
      </c>
      <c r="AE360" s="1">
        <v>0</v>
      </c>
      <c r="AF360" s="3">
        <v>3.3522529132482499E-6</v>
      </c>
      <c r="AG360" s="1">
        <v>0</v>
      </c>
      <c r="AH360">
        <v>2.1834506603281101</v>
      </c>
      <c r="AI360">
        <v>5.2474814693554903E-2</v>
      </c>
      <c r="AJ360">
        <v>0.45645825104486698</v>
      </c>
      <c r="AK360" t="s">
        <v>79</v>
      </c>
      <c r="AL360" t="s">
        <v>80</v>
      </c>
      <c r="AM360" s="4">
        <v>337173089.97000003</v>
      </c>
      <c r="AN360">
        <v>1892</v>
      </c>
      <c r="AO360" s="1">
        <f>AE360+AA360+AB360*$AO$314</f>
        <v>3.9390964689830473E-3</v>
      </c>
      <c r="AP360" s="5">
        <f>100*(1-(1-AO360)^12)</f>
        <v>4.6258398054627285</v>
      </c>
      <c r="AQ360" s="3">
        <f>(1-(1-B360/100)^(1/12))- AO360</f>
        <v>-1.3394263706678596E-3</v>
      </c>
    </row>
    <row r="361" spans="1:45" x14ac:dyDescent="0.25">
      <c r="A361" t="s">
        <v>37</v>
      </c>
      <c r="B361">
        <v>4.1990525559612504</v>
      </c>
      <c r="C361">
        <v>3.68306319128084E-3</v>
      </c>
      <c r="D361">
        <v>4.3312372079371997</v>
      </c>
      <c r="E361">
        <v>-44.777976908054697</v>
      </c>
      <c r="F361" s="1">
        <v>0</v>
      </c>
      <c r="G361" s="1">
        <v>0</v>
      </c>
      <c r="H361">
        <v>3.2558016149606899</v>
      </c>
      <c r="I361">
        <v>-159.80477484379099</v>
      </c>
      <c r="J361">
        <v>-195.22724117242601</v>
      </c>
      <c r="K361">
        <v>-162.28462795382001</v>
      </c>
      <c r="L361">
        <v>-138.748506260547</v>
      </c>
      <c r="M361">
        <v>28.049994398577599</v>
      </c>
      <c r="N361">
        <v>95.477671883259006</v>
      </c>
      <c r="O361">
        <v>86.202197563241</v>
      </c>
      <c r="P361">
        <v>189535.216543563</v>
      </c>
      <c r="Q361">
        <v>222316.17507825801</v>
      </c>
      <c r="R361">
        <v>86.230140498536997</v>
      </c>
      <c r="S361">
        <v>675.95798292811799</v>
      </c>
      <c r="T361">
        <v>0.71332769661146</v>
      </c>
      <c r="U361">
        <v>0.24334064613919601</v>
      </c>
      <c r="V361" s="1">
        <v>0</v>
      </c>
      <c r="W361">
        <v>0.204371252701015</v>
      </c>
      <c r="X361">
        <v>0.55228810115978799</v>
      </c>
      <c r="Y361" s="1">
        <v>0</v>
      </c>
      <c r="Z361" s="1">
        <v>0</v>
      </c>
      <c r="AA361">
        <v>2.8726910656104101E-4</v>
      </c>
      <c r="AB361" s="9">
        <v>3.7183977543493499E-3</v>
      </c>
      <c r="AC361" s="1">
        <v>4.2560024184505499E-10</v>
      </c>
      <c r="AD361" s="1">
        <v>0</v>
      </c>
      <c r="AE361" s="1">
        <v>0</v>
      </c>
      <c r="AF361" s="3">
        <v>8.2067602758070106E-6</v>
      </c>
      <c r="AG361" s="1">
        <v>0</v>
      </c>
      <c r="AH361">
        <v>2.35091899514559</v>
      </c>
      <c r="AI361">
        <v>5.5101657473154299E-2</v>
      </c>
      <c r="AJ361">
        <v>3.2395222752448398</v>
      </c>
      <c r="AK361" t="s">
        <v>81</v>
      </c>
      <c r="AL361" t="s">
        <v>82</v>
      </c>
      <c r="AM361" s="4">
        <v>2514753253.0999999</v>
      </c>
      <c r="AN361">
        <v>13268</v>
      </c>
      <c r="AO361" s="1">
        <f t="shared" ref="AO361:AO375" si="87">AE361+AA361+AB361*$AO$314</f>
        <v>4.0056668609103913E-3</v>
      </c>
      <c r="AP361" s="5">
        <f t="shared" ref="AP361:AP374" si="88">100*(1-(1-AO361)^12)</f>
        <v>4.7023021409089205</v>
      </c>
      <c r="AQ361" s="3">
        <f t="shared" ref="AQ361:AQ375" si="89">(1-(1-B361/100)^(1/12))- AO361</f>
        <v>-4.3724791742469522E-4</v>
      </c>
    </row>
    <row r="362" spans="1:45" x14ac:dyDescent="0.25">
      <c r="A362" t="s">
        <v>37</v>
      </c>
      <c r="B362">
        <v>4.1410430102908196</v>
      </c>
      <c r="C362">
        <v>4.0771016947929103E-3</v>
      </c>
      <c r="D362">
        <v>4.7842892394568999</v>
      </c>
      <c r="E362">
        <v>-36.164678545138798</v>
      </c>
      <c r="F362" s="1">
        <v>0</v>
      </c>
      <c r="G362" s="1">
        <v>0</v>
      </c>
      <c r="H362">
        <v>3.3885603476176702</v>
      </c>
      <c r="I362">
        <v>-133.865078591139</v>
      </c>
      <c r="J362">
        <v>-167.79555692912101</v>
      </c>
      <c r="K362">
        <v>-138.837926271621</v>
      </c>
      <c r="L362">
        <v>-113.003793369748</v>
      </c>
      <c r="M362">
        <v>28.4489608654699</v>
      </c>
      <c r="N362">
        <v>95.423815791286401</v>
      </c>
      <c r="O362">
        <v>85.960294491735297</v>
      </c>
      <c r="P362">
        <v>191309.60446062699</v>
      </c>
      <c r="Q362">
        <v>225045.80220508101</v>
      </c>
      <c r="R362">
        <v>85.458825842752105</v>
      </c>
      <c r="S362">
        <v>679.51869876028297</v>
      </c>
      <c r="T362">
        <v>0.71358713265565399</v>
      </c>
      <c r="U362">
        <v>0.249907010550877</v>
      </c>
      <c r="V362" s="1">
        <v>0</v>
      </c>
      <c r="W362">
        <v>0.203015191812639</v>
      </c>
      <c r="X362">
        <v>0.54707779763648201</v>
      </c>
      <c r="Y362" s="1">
        <v>0</v>
      </c>
      <c r="Z362" s="1">
        <v>0</v>
      </c>
      <c r="AA362">
        <v>2.8788562213046399E-4</v>
      </c>
      <c r="AB362" s="9">
        <v>4.2249173908408396E-3</v>
      </c>
      <c r="AC362" s="1">
        <v>6.7046457316004997E-8</v>
      </c>
      <c r="AD362" s="1">
        <v>0</v>
      </c>
      <c r="AE362" s="1">
        <v>0</v>
      </c>
      <c r="AF362" s="3">
        <v>1.4827979374437799E-5</v>
      </c>
      <c r="AG362" s="1">
        <v>0</v>
      </c>
      <c r="AH362">
        <v>2.42850014250569</v>
      </c>
      <c r="AI362">
        <v>5.7486448474857399E-2</v>
      </c>
      <c r="AJ362">
        <v>14.6433266750913</v>
      </c>
      <c r="AK362" t="s">
        <v>83</v>
      </c>
      <c r="AL362" t="s">
        <v>84</v>
      </c>
      <c r="AM362" s="4">
        <v>5556204842.3500004</v>
      </c>
      <c r="AN362">
        <v>29043</v>
      </c>
      <c r="AO362" s="1">
        <f t="shared" si="87"/>
        <v>4.5128030129713038E-3</v>
      </c>
      <c r="AP362" s="5">
        <f t="shared" si="88"/>
        <v>5.2829535620750097</v>
      </c>
      <c r="AQ362" s="3">
        <f t="shared" si="89"/>
        <v>-9.9465019338696239E-4</v>
      </c>
    </row>
    <row r="363" spans="1:45" x14ac:dyDescent="0.25">
      <c r="A363" t="s">
        <v>37</v>
      </c>
      <c r="B363">
        <v>5.9906793913133596</v>
      </c>
      <c r="C363">
        <v>4.6233787894839297E-3</v>
      </c>
      <c r="D363">
        <v>5.4091271370263403</v>
      </c>
      <c r="E363">
        <v>-23.619696084566598</v>
      </c>
      <c r="F363" s="1">
        <v>0</v>
      </c>
      <c r="G363" s="1">
        <v>0</v>
      </c>
      <c r="H363">
        <v>3.56654722126496</v>
      </c>
      <c r="I363">
        <v>-109.49345411021299</v>
      </c>
      <c r="J363">
        <v>-142.102564512458</v>
      </c>
      <c r="K363">
        <v>-118.315076345276</v>
      </c>
      <c r="L363">
        <v>-88.353512292633596</v>
      </c>
      <c r="M363">
        <v>29.629605248131899</v>
      </c>
      <c r="N363">
        <v>95.360468656257893</v>
      </c>
      <c r="O363">
        <v>85.688077844730103</v>
      </c>
      <c r="P363">
        <v>188793.45010034699</v>
      </c>
      <c r="Q363">
        <v>223446.114918073</v>
      </c>
      <c r="R363">
        <v>85.480567351369103</v>
      </c>
      <c r="S363">
        <v>684.32106798388804</v>
      </c>
      <c r="T363">
        <v>0.72227616417461704</v>
      </c>
      <c r="U363">
        <v>0.27172287490852598</v>
      </c>
      <c r="V363" s="1">
        <v>0</v>
      </c>
      <c r="W363">
        <v>0.18704924562897901</v>
      </c>
      <c r="X363">
        <v>0.54122787946249296</v>
      </c>
      <c r="Y363" s="1">
        <v>0</v>
      </c>
      <c r="Z363" s="1">
        <v>0</v>
      </c>
      <c r="AA363">
        <v>2.8935275351237298E-4</v>
      </c>
      <c r="AB363" s="9">
        <v>4.5938663542036797E-3</v>
      </c>
      <c r="AC363" s="1">
        <v>2.02590979880168E-7</v>
      </c>
      <c r="AD363" s="1">
        <v>0</v>
      </c>
      <c r="AE363" s="1">
        <v>0</v>
      </c>
      <c r="AF363" s="3">
        <v>2.2384326790365701E-5</v>
      </c>
      <c r="AG363" s="1">
        <v>7.7326830355187398E-10</v>
      </c>
      <c r="AH363">
        <v>2.4109008333721702</v>
      </c>
      <c r="AI363">
        <v>5.9016173102626898E-2</v>
      </c>
      <c r="AJ363">
        <v>70.365690657174596</v>
      </c>
      <c r="AK363" t="s">
        <v>85</v>
      </c>
      <c r="AL363" t="s">
        <v>86</v>
      </c>
      <c r="AM363" s="4">
        <v>8372234338.1499996</v>
      </c>
      <c r="AN363">
        <v>44346</v>
      </c>
      <c r="AO363" s="1">
        <f t="shared" si="87"/>
        <v>4.8832191077160525E-3</v>
      </c>
      <c r="AP363" s="5">
        <f t="shared" si="88"/>
        <v>5.7050143075814237</v>
      </c>
      <c r="AQ363" s="3">
        <f t="shared" si="89"/>
        <v>2.5157364317140996E-4</v>
      </c>
    </row>
    <row r="364" spans="1:45" x14ac:dyDescent="0.25">
      <c r="A364" t="s">
        <v>37</v>
      </c>
      <c r="B364">
        <v>6.0878333784626797</v>
      </c>
      <c r="C364">
        <v>5.3689581923648299E-3</v>
      </c>
      <c r="D364">
        <v>6.25586416061204</v>
      </c>
      <c r="E364">
        <v>-15.0705852764903</v>
      </c>
      <c r="F364" s="1">
        <v>0</v>
      </c>
      <c r="G364" s="1">
        <v>0</v>
      </c>
      <c r="H364">
        <v>3.7127182468204398</v>
      </c>
      <c r="I364">
        <v>-84.467223153972299</v>
      </c>
      <c r="J364">
        <v>-119.50642236317999</v>
      </c>
      <c r="K364">
        <v>-94.812862305717701</v>
      </c>
      <c r="L364">
        <v>-62.961784537625398</v>
      </c>
      <c r="M364">
        <v>30.1670473423803</v>
      </c>
      <c r="N364">
        <v>95.296710517311197</v>
      </c>
      <c r="O364">
        <v>85.638501958974402</v>
      </c>
      <c r="P364">
        <v>185581.963197448</v>
      </c>
      <c r="Q364">
        <v>220756.929924422</v>
      </c>
      <c r="R364">
        <v>85.546785416086195</v>
      </c>
      <c r="S364">
        <v>685.97597149767205</v>
      </c>
      <c r="T364">
        <v>0.72935652586991395</v>
      </c>
      <c r="U364">
        <v>0.28570668787467302</v>
      </c>
      <c r="V364" s="1">
        <v>0</v>
      </c>
      <c r="W364">
        <v>0.17451543401615899</v>
      </c>
      <c r="X364">
        <v>0.539777878109167</v>
      </c>
      <c r="Y364" s="1">
        <v>0</v>
      </c>
      <c r="Z364" s="1">
        <v>0</v>
      </c>
      <c r="AA364">
        <v>2.9089775124503903E-4</v>
      </c>
      <c r="AB364" s="9">
        <v>5.12740448961581E-3</v>
      </c>
      <c r="AC364" s="1">
        <v>2.34571811313045E-7</v>
      </c>
      <c r="AD364" s="1">
        <v>0</v>
      </c>
      <c r="AE364" s="1">
        <v>0</v>
      </c>
      <c r="AF364" s="3">
        <v>2.92272995874295E-5</v>
      </c>
      <c r="AG364">
        <v>1.2003423111902801E-6</v>
      </c>
      <c r="AH364">
        <v>2.3595645464107098</v>
      </c>
      <c r="AI364">
        <v>5.8824783977819602E-2</v>
      </c>
      <c r="AJ364">
        <v>169.90781077112399</v>
      </c>
      <c r="AK364" t="s">
        <v>87</v>
      </c>
      <c r="AL364" t="s">
        <v>88</v>
      </c>
      <c r="AM364" s="4">
        <v>10415973266.42</v>
      </c>
      <c r="AN364">
        <v>56126</v>
      </c>
      <c r="AO364" s="1">
        <f t="shared" si="87"/>
        <v>5.4183022408608493E-3</v>
      </c>
      <c r="AP364" s="5">
        <f>100*(1-(1-AO364)^12)</f>
        <v>6.311657149645078</v>
      </c>
      <c r="AQ364" s="3">
        <f t="shared" si="89"/>
        <v>-1.9779021118374474E-4</v>
      </c>
    </row>
    <row r="365" spans="1:45" x14ac:dyDescent="0.25">
      <c r="A365" t="s">
        <v>37</v>
      </c>
      <c r="B365">
        <v>6.7350976148857296</v>
      </c>
      <c r="C365">
        <v>5.5584030729082298E-3</v>
      </c>
      <c r="D365">
        <v>6.4699023737351897</v>
      </c>
      <c r="E365">
        <v>-14.6275749840333</v>
      </c>
      <c r="F365" s="1">
        <v>0</v>
      </c>
      <c r="G365" s="1">
        <v>0</v>
      </c>
      <c r="H365">
        <v>3.7603032889383399</v>
      </c>
      <c r="I365">
        <v>-60.418432175273097</v>
      </c>
      <c r="J365">
        <v>-96.583306509211894</v>
      </c>
      <c r="K365">
        <v>-72.551882288037902</v>
      </c>
      <c r="L365">
        <v>-38.237426431884998</v>
      </c>
      <c r="M365">
        <v>30.205484064531401</v>
      </c>
      <c r="N365">
        <v>95.229871254649396</v>
      </c>
      <c r="O365">
        <v>85.706095755310002</v>
      </c>
      <c r="P365">
        <v>179897.97275101001</v>
      </c>
      <c r="Q365">
        <v>214264.67270073399</v>
      </c>
      <c r="R365">
        <v>86.303253056805403</v>
      </c>
      <c r="S365">
        <v>691.70156919876001</v>
      </c>
      <c r="T365">
        <v>0.71196347362034695</v>
      </c>
      <c r="U365">
        <v>0.29331301583087599</v>
      </c>
      <c r="V365" s="1">
        <v>0</v>
      </c>
      <c r="W365">
        <v>0.153047563402503</v>
      </c>
      <c r="X365">
        <v>0.55363942076661998</v>
      </c>
      <c r="Y365" s="1">
        <v>0</v>
      </c>
      <c r="Z365" s="1">
        <v>0</v>
      </c>
      <c r="AA365">
        <v>2.9174662648945499E-4</v>
      </c>
      <c r="AB365" s="9">
        <v>5.2768424711342899E-3</v>
      </c>
      <c r="AC365" s="1">
        <v>3.9706302500232802E-7</v>
      </c>
      <c r="AD365" s="1">
        <v>0</v>
      </c>
      <c r="AE365" s="1">
        <v>5.3513623799682299E-10</v>
      </c>
      <c r="AF365" s="3">
        <v>3.42481667536904E-5</v>
      </c>
      <c r="AG365">
        <v>1.5681886017540499E-5</v>
      </c>
      <c r="AH365">
        <v>2.2854256797983599</v>
      </c>
      <c r="AI365">
        <v>5.7320909085830297E-2</v>
      </c>
      <c r="AJ365">
        <v>293.32884435747201</v>
      </c>
      <c r="AK365" t="s">
        <v>89</v>
      </c>
      <c r="AL365" t="s">
        <v>90</v>
      </c>
      <c r="AM365" s="4">
        <v>9300905089.2000008</v>
      </c>
      <c r="AN365">
        <v>51701</v>
      </c>
      <c r="AO365" s="1">
        <f t="shared" si="87"/>
        <v>5.568589632759983E-3</v>
      </c>
      <c r="AP365" s="5">
        <f t="shared" si="88"/>
        <v>6.4813986297042048</v>
      </c>
      <c r="AQ365" s="3">
        <f t="shared" si="89"/>
        <v>2.2508932904706427E-4</v>
      </c>
    </row>
    <row r="366" spans="1:45" x14ac:dyDescent="0.25">
      <c r="A366" t="s">
        <v>37</v>
      </c>
      <c r="B366">
        <v>6.2170155010293104</v>
      </c>
      <c r="C366">
        <v>5.6101232960985804E-3</v>
      </c>
      <c r="D366">
        <v>6.5282589111398899</v>
      </c>
      <c r="E366">
        <v>-12.775866757867901</v>
      </c>
      <c r="F366" s="1">
        <v>0</v>
      </c>
      <c r="G366" s="1">
        <v>0</v>
      </c>
      <c r="H366">
        <v>3.8205202818684501</v>
      </c>
      <c r="I366">
        <v>-36.066911240917598</v>
      </c>
      <c r="J366">
        <v>-75.941640512274105</v>
      </c>
      <c r="K366">
        <v>-47.945831165663201</v>
      </c>
      <c r="L366">
        <v>-12.959299881021799</v>
      </c>
      <c r="M366">
        <v>29.8367441526714</v>
      </c>
      <c r="N366">
        <v>95.187231142850095</v>
      </c>
      <c r="O366">
        <v>85.965832995846796</v>
      </c>
      <c r="P366">
        <v>172698.97580319599</v>
      </c>
      <c r="Q366">
        <v>205076.75815903099</v>
      </c>
      <c r="R366">
        <v>87.641463145763197</v>
      </c>
      <c r="S366">
        <v>693.56313311842405</v>
      </c>
      <c r="T366">
        <v>0.71001680631736297</v>
      </c>
      <c r="U366">
        <v>0.28611833990610303</v>
      </c>
      <c r="V366" s="1">
        <v>0</v>
      </c>
      <c r="W366">
        <v>0.14495699718263599</v>
      </c>
      <c r="X366">
        <v>0.56892466291125898</v>
      </c>
      <c r="Y366" s="1">
        <v>0</v>
      </c>
      <c r="Z366" s="1">
        <v>0</v>
      </c>
      <c r="AA366">
        <v>2.9101952150632001E-4</v>
      </c>
      <c r="AB366" s="9">
        <v>5.1714792682125603E-3</v>
      </c>
      <c r="AC366" s="1">
        <v>6.8070744927964297E-7</v>
      </c>
      <c r="AD366" s="1">
        <v>0</v>
      </c>
      <c r="AE366" s="1">
        <v>3.6588406506804899E-10</v>
      </c>
      <c r="AF366" s="3">
        <v>3.6456291721839303E-5</v>
      </c>
      <c r="AG366">
        <v>1.46956304765479E-4</v>
      </c>
      <c r="AH366">
        <v>2.2056739841169799</v>
      </c>
      <c r="AI366">
        <v>5.4986042722738798E-2</v>
      </c>
      <c r="AJ366">
        <v>430.89163505821898</v>
      </c>
      <c r="AK366" t="s">
        <v>91</v>
      </c>
      <c r="AL366" t="s">
        <v>92</v>
      </c>
      <c r="AM366" s="4">
        <v>8676914641.2800007</v>
      </c>
      <c r="AN366">
        <v>50243</v>
      </c>
      <c r="AO366" s="1">
        <f t="shared" si="87"/>
        <v>5.4624991556029455E-3</v>
      </c>
      <c r="AP366" s="5">
        <f t="shared" si="88"/>
        <v>6.3616044651984449</v>
      </c>
      <c r="AQ366" s="3">
        <f t="shared" si="89"/>
        <v>-1.2788332956738518E-4</v>
      </c>
      <c r="AS366" s="60">
        <f>SUMPRODUCT(AB365:AB367,AM365:AM367)/SUM(AM365:AM367)</f>
        <v>5.1031432080539344E-3</v>
      </c>
    </row>
    <row r="367" spans="1:45" x14ac:dyDescent="0.25">
      <c r="A367" t="s">
        <v>37</v>
      </c>
      <c r="B367">
        <v>7.5645476907009899</v>
      </c>
      <c r="C367">
        <v>6.2955855527665402E-3</v>
      </c>
      <c r="D367">
        <v>7.2985281371225996</v>
      </c>
      <c r="E367">
        <v>-10.5575929524164</v>
      </c>
      <c r="F367" s="1">
        <v>0</v>
      </c>
      <c r="G367" s="1">
        <v>0</v>
      </c>
      <c r="H367">
        <v>3.8836178324100001</v>
      </c>
      <c r="I367">
        <v>-11.5983373939661</v>
      </c>
      <c r="J367">
        <v>-59.864771660539603</v>
      </c>
      <c r="K367">
        <v>-19.042312488918199</v>
      </c>
      <c r="L367">
        <v>11.9952024485635</v>
      </c>
      <c r="M367">
        <v>28.749215012169199</v>
      </c>
      <c r="N367">
        <v>95.213904782018005</v>
      </c>
      <c r="O367">
        <v>86.327028182351199</v>
      </c>
      <c r="P367">
        <v>169056.25201714199</v>
      </c>
      <c r="Q367">
        <v>200251.17308000699</v>
      </c>
      <c r="R367">
        <v>89.103989175306495</v>
      </c>
      <c r="S367">
        <v>686.51961379955901</v>
      </c>
      <c r="T367">
        <v>0.70670663770423803</v>
      </c>
      <c r="U367">
        <v>0.301437101663109</v>
      </c>
      <c r="V367" s="1">
        <v>0</v>
      </c>
      <c r="W367">
        <v>0.14163943473148699</v>
      </c>
      <c r="X367">
        <v>0.55692346360540201</v>
      </c>
      <c r="Y367" s="1">
        <v>0</v>
      </c>
      <c r="Z367" s="1">
        <v>0</v>
      </c>
      <c r="AA367">
        <v>2.90133966164225E-4</v>
      </c>
      <c r="AB367" s="9">
        <v>4.8840228331904099E-3</v>
      </c>
      <c r="AC367">
        <v>1.28906778881366E-6</v>
      </c>
      <c r="AD367" s="1">
        <v>0</v>
      </c>
      <c r="AE367" s="1">
        <v>4.84180787855239E-9</v>
      </c>
      <c r="AF367" s="3">
        <v>3.6342220755992403E-5</v>
      </c>
      <c r="AG367">
        <v>1.1201481796733E-3</v>
      </c>
      <c r="AH367">
        <v>2.2259019202150498</v>
      </c>
      <c r="AI367">
        <v>5.3640203580102602E-2</v>
      </c>
      <c r="AJ367">
        <v>485.84421844145999</v>
      </c>
      <c r="AK367" t="s">
        <v>93</v>
      </c>
      <c r="AL367" t="s">
        <v>94</v>
      </c>
      <c r="AM367" s="4">
        <v>10078964689.01</v>
      </c>
      <c r="AN367">
        <v>59619</v>
      </c>
      <c r="AO367" s="1">
        <f t="shared" si="87"/>
        <v>5.1741616411625137E-3</v>
      </c>
      <c r="AP367" s="5">
        <f t="shared" si="88"/>
        <v>6.0353114140835888</v>
      </c>
      <c r="AQ367" s="3">
        <f t="shared" si="89"/>
        <v>1.3593679248988331E-3</v>
      </c>
      <c r="AS367">
        <f>SUMPRODUCT(AH365:AH367,AM365:AM367)/SUM(AM365:AM367)</f>
        <v>2.2393784739744262</v>
      </c>
    </row>
    <row r="368" spans="1:45" x14ac:dyDescent="0.25">
      <c r="A368" t="s">
        <v>37</v>
      </c>
      <c r="B368">
        <v>10.257869860017401</v>
      </c>
      <c r="C368">
        <v>7.4145708782373003E-3</v>
      </c>
      <c r="D368">
        <v>8.5434642159698999</v>
      </c>
      <c r="E368">
        <v>-6.6581075019283302</v>
      </c>
      <c r="F368" s="1">
        <v>0</v>
      </c>
      <c r="G368" s="1">
        <v>0</v>
      </c>
      <c r="H368">
        <v>3.9722182336700098</v>
      </c>
      <c r="I368">
        <v>13.268591234781701</v>
      </c>
      <c r="J368">
        <v>-32.886398659236697</v>
      </c>
      <c r="K368">
        <v>3.3279819517576801</v>
      </c>
      <c r="L368">
        <v>37.2474267953218</v>
      </c>
      <c r="M368">
        <v>29.221881168723201</v>
      </c>
      <c r="N368">
        <v>95.045872751227506</v>
      </c>
      <c r="O368">
        <v>86.093887791443294</v>
      </c>
      <c r="P368">
        <v>166343.10486731201</v>
      </c>
      <c r="Q368">
        <v>198240.33862943301</v>
      </c>
      <c r="R368">
        <v>98.081113894795806</v>
      </c>
      <c r="S368">
        <v>692.75336101038795</v>
      </c>
      <c r="T368">
        <v>0.71015980905792797</v>
      </c>
      <c r="U368">
        <v>0.30471328614398002</v>
      </c>
      <c r="V368" s="1">
        <v>0</v>
      </c>
      <c r="W368">
        <v>0.12708055103191601</v>
      </c>
      <c r="X368">
        <v>0.56820616282410197</v>
      </c>
      <c r="Y368" s="1">
        <v>0</v>
      </c>
      <c r="Z368" s="1">
        <v>0</v>
      </c>
      <c r="AA368">
        <v>2.9174346098144102E-4</v>
      </c>
      <c r="AB368" s="9">
        <v>4.8949770949923699E-3</v>
      </c>
      <c r="AC368">
        <v>1.7245372239549801E-6</v>
      </c>
      <c r="AD368" s="1">
        <v>0</v>
      </c>
      <c r="AE368" s="1">
        <v>9.8761312780322194E-9</v>
      </c>
      <c r="AF368" s="3">
        <v>4.4821302605895599E-5</v>
      </c>
      <c r="AG368">
        <v>2.22614054446384E-3</v>
      </c>
      <c r="AH368">
        <v>2.2197675862791901</v>
      </c>
      <c r="AI368">
        <v>5.41802221076488E-2</v>
      </c>
      <c r="AJ368">
        <v>869.425917613808</v>
      </c>
      <c r="AK368" t="s">
        <v>95</v>
      </c>
      <c r="AL368" t="s">
        <v>96</v>
      </c>
      <c r="AM368" s="4">
        <v>7383970425.0600004</v>
      </c>
      <c r="AN368">
        <v>44390</v>
      </c>
      <c r="AO368" s="1">
        <f t="shared" si="87"/>
        <v>5.1867304321050892E-3</v>
      </c>
      <c r="AP368" s="5">
        <f t="shared" si="88"/>
        <v>6.0495564055340401</v>
      </c>
      <c r="AQ368" s="3">
        <f t="shared" si="89"/>
        <v>3.7918730771874928E-3</v>
      </c>
    </row>
    <row r="369" spans="1:44" x14ac:dyDescent="0.25">
      <c r="A369" t="s">
        <v>37</v>
      </c>
      <c r="B369">
        <v>10.9032648196072</v>
      </c>
      <c r="C369">
        <v>7.8014619843447897E-3</v>
      </c>
      <c r="D369">
        <v>8.9703247629666407</v>
      </c>
      <c r="E369">
        <v>-2.90525809939518</v>
      </c>
      <c r="F369" s="1">
        <v>0</v>
      </c>
      <c r="G369" s="1">
        <v>0</v>
      </c>
      <c r="H369">
        <v>4.0694004590009598</v>
      </c>
      <c r="I369">
        <v>36.957010977591203</v>
      </c>
      <c r="J369">
        <v>-12.8764342019044</v>
      </c>
      <c r="K369">
        <v>28.9784975822006</v>
      </c>
      <c r="L369">
        <v>61.472186700367899</v>
      </c>
      <c r="M369">
        <v>30.7071601718709</v>
      </c>
      <c r="N369">
        <v>95.056473994067304</v>
      </c>
      <c r="O369">
        <v>85.795169755347004</v>
      </c>
      <c r="P369">
        <v>162717.519775664</v>
      </c>
      <c r="Q369">
        <v>194478.838493672</v>
      </c>
      <c r="R369">
        <v>108.667829952952</v>
      </c>
      <c r="S369">
        <v>687.42720799656399</v>
      </c>
      <c r="T369">
        <v>0.71734974243556704</v>
      </c>
      <c r="U369">
        <v>0.284790711911454</v>
      </c>
      <c r="V369" s="1">
        <v>0</v>
      </c>
      <c r="W369">
        <v>0.125931336117066</v>
      </c>
      <c r="X369">
        <v>0.58927795197147903</v>
      </c>
      <c r="Y369" s="1">
        <v>0</v>
      </c>
      <c r="Z369" s="1">
        <v>0</v>
      </c>
      <c r="AA369">
        <v>2.9323978156067999E-4</v>
      </c>
      <c r="AB369" s="9">
        <v>5.06835237398757E-3</v>
      </c>
      <c r="AC369">
        <v>2.69559462312589E-6</v>
      </c>
      <c r="AD369" s="1">
        <v>0</v>
      </c>
      <c r="AE369" s="1">
        <v>1.4399700867796E-8</v>
      </c>
      <c r="AF369" s="3">
        <v>5.56680555320737E-5</v>
      </c>
      <c r="AG369">
        <v>2.4371624765835102E-3</v>
      </c>
      <c r="AH369">
        <v>2.1952608468354202</v>
      </c>
      <c r="AI369">
        <v>5.5918034091922898E-2</v>
      </c>
      <c r="AJ369">
        <v>1405.5365338220799</v>
      </c>
      <c r="AK369" t="s">
        <v>97</v>
      </c>
      <c r="AL369" t="s">
        <v>98</v>
      </c>
      <c r="AM369" s="4">
        <v>6999456830.6700001</v>
      </c>
      <c r="AN369">
        <v>43016</v>
      </c>
      <c r="AO369" s="1">
        <f t="shared" si="87"/>
        <v>5.361606555249118E-3</v>
      </c>
      <c r="AP369" s="5">
        <f t="shared" si="88"/>
        <v>6.247549106809247</v>
      </c>
      <c r="AQ369" s="3">
        <f t="shared" si="89"/>
        <v>4.2128878202277427E-3</v>
      </c>
    </row>
    <row r="370" spans="1:44" x14ac:dyDescent="0.25">
      <c r="A370" t="s">
        <v>37</v>
      </c>
      <c r="B370">
        <v>12.585249361631201</v>
      </c>
      <c r="C370">
        <v>7.9421930159478803E-3</v>
      </c>
      <c r="D370">
        <v>9.1251410900215397</v>
      </c>
      <c r="E370">
        <v>8.5162605771228694</v>
      </c>
      <c r="F370" s="1">
        <v>0</v>
      </c>
      <c r="G370" s="1">
        <v>0</v>
      </c>
      <c r="H370">
        <v>4.2371962319951901</v>
      </c>
      <c r="I370">
        <v>61.2439243719732</v>
      </c>
      <c r="J370">
        <v>6.91546501097746</v>
      </c>
      <c r="K370">
        <v>53.354647841834201</v>
      </c>
      <c r="L370">
        <v>86.684768161845497</v>
      </c>
      <c r="M370">
        <v>32.076866989248302</v>
      </c>
      <c r="N370">
        <v>94.961283971912195</v>
      </c>
      <c r="O370">
        <v>85.695596409447404</v>
      </c>
      <c r="P370">
        <v>156816.00370123799</v>
      </c>
      <c r="Q370">
        <v>187867.19115110999</v>
      </c>
      <c r="R370">
        <v>117.835087649656</v>
      </c>
      <c r="S370">
        <v>685.68060064130395</v>
      </c>
      <c r="T370">
        <v>0.72285201097338703</v>
      </c>
      <c r="U370">
        <v>0.288238961285254</v>
      </c>
      <c r="V370" s="1">
        <v>0</v>
      </c>
      <c r="W370">
        <v>0.114690645126815</v>
      </c>
      <c r="X370">
        <v>0.59707039358793002</v>
      </c>
      <c r="Y370" s="1">
        <v>0</v>
      </c>
      <c r="Z370" s="1">
        <v>0</v>
      </c>
      <c r="AA370">
        <v>2.9679390103765801E-4</v>
      </c>
      <c r="AB370" s="9">
        <v>5.17480787560379E-3</v>
      </c>
      <c r="AC370">
        <v>2.2253505264176002E-6</v>
      </c>
      <c r="AD370" s="1">
        <v>0</v>
      </c>
      <c r="AE370" s="1">
        <v>0</v>
      </c>
      <c r="AF370" s="3">
        <v>5.5686994342354198E-5</v>
      </c>
      <c r="AG370">
        <v>2.46841764804198E-3</v>
      </c>
      <c r="AH370">
        <v>2.0632485131562301</v>
      </c>
      <c r="AI370">
        <v>5.4630705810955103E-2</v>
      </c>
      <c r="AJ370">
        <v>2158.2736507281602</v>
      </c>
      <c r="AK370" t="s">
        <v>99</v>
      </c>
      <c r="AL370" t="s">
        <v>100</v>
      </c>
      <c r="AM370" s="4">
        <v>5113456248.6899996</v>
      </c>
      <c r="AN370">
        <v>32608</v>
      </c>
      <c r="AO370" s="1">
        <f t="shared" si="87"/>
        <v>5.4716017766414477E-3</v>
      </c>
      <c r="AP370" s="5">
        <f t="shared" si="88"/>
        <v>6.3718883841790364</v>
      </c>
      <c r="AQ370" s="3">
        <f t="shared" si="89"/>
        <v>5.6746586650728474E-3</v>
      </c>
    </row>
    <row r="371" spans="1:44" x14ac:dyDescent="0.25">
      <c r="A371" t="s">
        <v>37</v>
      </c>
      <c r="B371">
        <v>13.565756907312499</v>
      </c>
      <c r="C371">
        <v>8.8922956578261804E-3</v>
      </c>
      <c r="D371">
        <v>10.1640374374307</v>
      </c>
      <c r="E371">
        <v>16.928370600508199</v>
      </c>
      <c r="F371" s="1">
        <v>0</v>
      </c>
      <c r="G371" s="1">
        <v>0</v>
      </c>
      <c r="H371">
        <v>4.3593754851149296</v>
      </c>
      <c r="I371">
        <v>83.380976841709497</v>
      </c>
      <c r="J371">
        <v>31.139944482912298</v>
      </c>
      <c r="K371">
        <v>74.113604860582001</v>
      </c>
      <c r="L371">
        <v>110.264722913398</v>
      </c>
      <c r="M371">
        <v>34.159576199573699</v>
      </c>
      <c r="N371">
        <v>94.971221676628602</v>
      </c>
      <c r="O371">
        <v>85.4038950479503</v>
      </c>
      <c r="P371">
        <v>148343.58172413701</v>
      </c>
      <c r="Q371">
        <v>179900.909071467</v>
      </c>
      <c r="R371">
        <v>124.599631699257</v>
      </c>
      <c r="S371">
        <v>687.194226645703</v>
      </c>
      <c r="T371">
        <v>0.71584445650504203</v>
      </c>
      <c r="U371">
        <v>0.30946006169558898</v>
      </c>
      <c r="V371" s="1">
        <v>0</v>
      </c>
      <c r="W371">
        <v>0.10656455358583899</v>
      </c>
      <c r="X371">
        <v>0.58397538471857102</v>
      </c>
      <c r="Y371" s="1">
        <v>0</v>
      </c>
      <c r="Z371" s="1">
        <v>0</v>
      </c>
      <c r="AA371">
        <v>2.99881556672065E-4</v>
      </c>
      <c r="AB371" s="9">
        <v>5.3716016699278599E-3</v>
      </c>
      <c r="AC371">
        <v>1.5515702997246001E-6</v>
      </c>
      <c r="AD371" s="1">
        <v>0</v>
      </c>
      <c r="AE371" s="1">
        <v>3.4382574183085602E-9</v>
      </c>
      <c r="AF371" s="3">
        <v>6.2589387073749402E-5</v>
      </c>
      <c r="AG371">
        <v>3.2193248359500101E-3</v>
      </c>
      <c r="AH371">
        <v>1.9687356205756501</v>
      </c>
      <c r="AI371">
        <v>5.55431110437399E-2</v>
      </c>
      <c r="AJ371">
        <v>2836.0993876877701</v>
      </c>
      <c r="AK371" t="s">
        <v>101</v>
      </c>
      <c r="AL371" t="s">
        <v>102</v>
      </c>
      <c r="AM371" s="4">
        <v>3303908252.1599998</v>
      </c>
      <c r="AN371">
        <v>22272</v>
      </c>
      <c r="AO371" s="1">
        <f t="shared" si="87"/>
        <v>5.6714866648573435E-3</v>
      </c>
      <c r="AP371" s="5">
        <f t="shared" si="88"/>
        <v>6.5974526315451527</v>
      </c>
      <c r="AQ371" s="3">
        <f t="shared" si="89"/>
        <v>6.4038686623699116E-3</v>
      </c>
    </row>
    <row r="372" spans="1:44" x14ac:dyDescent="0.25">
      <c r="A372" t="s">
        <v>37</v>
      </c>
      <c r="B372">
        <v>14.046155956993299</v>
      </c>
      <c r="C372">
        <v>9.4661655957363599E-3</v>
      </c>
      <c r="D372">
        <v>10.786253912576599</v>
      </c>
      <c r="E372">
        <v>34.524804846099698</v>
      </c>
      <c r="F372" s="1">
        <v>0</v>
      </c>
      <c r="G372" s="1">
        <v>0</v>
      </c>
      <c r="H372">
        <v>4.5630053206228096</v>
      </c>
      <c r="I372">
        <v>106.642881882617</v>
      </c>
      <c r="J372">
        <v>56.084120739578204</v>
      </c>
      <c r="K372">
        <v>93.337654722709701</v>
      </c>
      <c r="L372">
        <v>135.70648286663399</v>
      </c>
      <c r="M372">
        <v>34.731162240062503</v>
      </c>
      <c r="N372">
        <v>94.167575063597695</v>
      </c>
      <c r="O372">
        <v>84.593048580702202</v>
      </c>
      <c r="P372">
        <v>136943.52227853899</v>
      </c>
      <c r="Q372">
        <v>169171.257068615</v>
      </c>
      <c r="R372">
        <v>126.94834583616399</v>
      </c>
      <c r="S372">
        <v>690.12545324239795</v>
      </c>
      <c r="T372">
        <v>0.69198773359487897</v>
      </c>
      <c r="U372">
        <v>0.32014286733880698</v>
      </c>
      <c r="V372" s="1">
        <v>0</v>
      </c>
      <c r="W372">
        <v>8.0250885904125505E-2</v>
      </c>
      <c r="X372">
        <v>0.59960624675706597</v>
      </c>
      <c r="Y372" s="1">
        <v>0</v>
      </c>
      <c r="Z372" s="1">
        <v>0</v>
      </c>
      <c r="AA372">
        <v>3.0774943339274602E-4</v>
      </c>
      <c r="AB372" s="9">
        <v>5.2982069808617796E-3</v>
      </c>
      <c r="AC372">
        <v>1.5264234904437701E-6</v>
      </c>
      <c r="AD372" s="1">
        <v>0</v>
      </c>
      <c r="AE372" s="1">
        <v>1.50575588386465E-8</v>
      </c>
      <c r="AF372" s="3">
        <v>7.0047132062967904E-5</v>
      </c>
      <c r="AG372">
        <v>3.8586733870641298E-3</v>
      </c>
      <c r="AH372">
        <v>1.9491388810612</v>
      </c>
      <c r="AI372">
        <v>5.5925148097258397E-2</v>
      </c>
      <c r="AJ372">
        <v>3621.3072894768702</v>
      </c>
      <c r="AK372" t="s">
        <v>103</v>
      </c>
      <c r="AL372" t="s">
        <v>104</v>
      </c>
      <c r="AM372" s="4">
        <v>1188806716.9000001</v>
      </c>
      <c r="AN372">
        <v>8681</v>
      </c>
      <c r="AO372" s="1">
        <f t="shared" si="87"/>
        <v>5.6059714718133639E-3</v>
      </c>
      <c r="AP372" s="5">
        <f t="shared" si="88"/>
        <v>6.5235755912597444</v>
      </c>
      <c r="AQ372" s="3">
        <f t="shared" si="89"/>
        <v>6.9281250390150102E-3</v>
      </c>
    </row>
    <row r="373" spans="1:44" x14ac:dyDescent="0.25">
      <c r="A373" t="s">
        <v>37</v>
      </c>
      <c r="B373">
        <v>16.12655651075</v>
      </c>
      <c r="C373">
        <v>9.1827186922463794E-3</v>
      </c>
      <c r="D373">
        <v>10.4794230398933</v>
      </c>
      <c r="E373">
        <v>49.596845723894702</v>
      </c>
      <c r="F373" s="1">
        <v>0</v>
      </c>
      <c r="G373" s="1">
        <v>0</v>
      </c>
      <c r="H373">
        <v>4.7171597910093803</v>
      </c>
      <c r="I373">
        <v>127.102892473936</v>
      </c>
      <c r="J373">
        <v>79.360362477752901</v>
      </c>
      <c r="K373">
        <v>110.583958212184</v>
      </c>
      <c r="L373">
        <v>158.96245109143999</v>
      </c>
      <c r="M373">
        <v>35.776707860435103</v>
      </c>
      <c r="N373">
        <v>92.748014588391499</v>
      </c>
      <c r="O373">
        <v>83.127932523703606</v>
      </c>
      <c r="P373">
        <v>124560.83568033201</v>
      </c>
      <c r="Q373">
        <v>151679.79290125699</v>
      </c>
      <c r="R373">
        <v>128.747688644405</v>
      </c>
      <c r="S373">
        <v>687.42613299618097</v>
      </c>
      <c r="T373">
        <v>0.68744812732419402</v>
      </c>
      <c r="U373">
        <v>0.40212391765331701</v>
      </c>
      <c r="V373" s="1">
        <v>0</v>
      </c>
      <c r="W373">
        <v>9.2914159306620905E-2</v>
      </c>
      <c r="X373">
        <v>0.50496192304006104</v>
      </c>
      <c r="Y373" s="1">
        <v>0</v>
      </c>
      <c r="Z373" s="1">
        <v>0</v>
      </c>
      <c r="AA373">
        <v>3.1853443229318002E-4</v>
      </c>
      <c r="AB373" s="9">
        <v>5.3289684592768404E-3</v>
      </c>
      <c r="AC373">
        <v>1.25604856017031E-6</v>
      </c>
      <c r="AD373" s="1">
        <v>0</v>
      </c>
      <c r="AE373" s="1">
        <v>9.4238766377730504E-8</v>
      </c>
      <c r="AF373" s="3">
        <v>7.5195846744275201E-5</v>
      </c>
      <c r="AG373">
        <v>3.5338998672205099E-3</v>
      </c>
      <c r="AH373">
        <v>1.8694265164784001</v>
      </c>
      <c r="AI373">
        <v>5.5662266274117501E-2</v>
      </c>
      <c r="AJ373">
        <v>4344.3290878146299</v>
      </c>
      <c r="AK373" t="s">
        <v>105</v>
      </c>
      <c r="AL373" t="s">
        <v>106</v>
      </c>
      <c r="AM373" s="4">
        <v>419271772.89999998</v>
      </c>
      <c r="AN373">
        <v>3366</v>
      </c>
      <c r="AO373" s="1">
        <f t="shared" si="87"/>
        <v>5.6475971303363978E-3</v>
      </c>
      <c r="AP373" s="5">
        <f t="shared" si="88"/>
        <v>6.5705202256775896</v>
      </c>
      <c r="AQ373" s="3">
        <f t="shared" si="89"/>
        <v>8.9006353197960825E-3</v>
      </c>
    </row>
    <row r="374" spans="1:44" x14ac:dyDescent="0.25">
      <c r="AN374">
        <f>SUM(AN360:AN373)</f>
        <v>460571</v>
      </c>
      <c r="AO374" s="1"/>
      <c r="AP374" s="5"/>
      <c r="AQ374" s="3"/>
    </row>
    <row r="375" spans="1:44" x14ac:dyDescent="0.25">
      <c r="AO375" s="1"/>
      <c r="AP375" s="5"/>
      <c r="AQ375" s="3"/>
    </row>
    <row r="381" spans="1:44" s="9" customFormat="1" x14ac:dyDescent="0.25">
      <c r="B381" s="9" t="s">
        <v>262</v>
      </c>
      <c r="AF381" s="19"/>
      <c r="AM381" s="63"/>
    </row>
    <row r="382" spans="1:44" x14ac:dyDescent="0.25">
      <c r="AO382" t="s">
        <v>226</v>
      </c>
    </row>
    <row r="383" spans="1:44" x14ac:dyDescent="0.25">
      <c r="A383" t="s">
        <v>0</v>
      </c>
      <c r="B383" t="s">
        <v>1</v>
      </c>
      <c r="C383" t="s">
        <v>2</v>
      </c>
      <c r="D383" t="s">
        <v>3</v>
      </c>
      <c r="E383" t="s">
        <v>5</v>
      </c>
      <c r="F383" t="s">
        <v>6</v>
      </c>
      <c r="G383" t="s">
        <v>208</v>
      </c>
      <c r="H383" t="s">
        <v>7</v>
      </c>
      <c r="I383" t="s">
        <v>8</v>
      </c>
      <c r="J383" t="s">
        <v>134</v>
      </c>
      <c r="K383" t="s">
        <v>143</v>
      </c>
      <c r="L383" t="s">
        <v>9</v>
      </c>
      <c r="M383" t="s">
        <v>10</v>
      </c>
      <c r="N383" t="s">
        <v>11</v>
      </c>
      <c r="O383" t="s">
        <v>13</v>
      </c>
      <c r="P383" t="s">
        <v>14</v>
      </c>
      <c r="Q383" t="s">
        <v>15</v>
      </c>
      <c r="R383" t="s">
        <v>16</v>
      </c>
      <c r="S383" t="s">
        <v>17</v>
      </c>
      <c r="T383" t="s">
        <v>18</v>
      </c>
      <c r="U383" t="s">
        <v>20</v>
      </c>
      <c r="V383" t="s">
        <v>21</v>
      </c>
      <c r="W383" t="s">
        <v>22</v>
      </c>
      <c r="X383" t="s">
        <v>23</v>
      </c>
      <c r="Y383" t="s">
        <v>24</v>
      </c>
      <c r="Z383" t="s">
        <v>25</v>
      </c>
      <c r="AA383" t="s">
        <v>26</v>
      </c>
      <c r="AB383" t="s">
        <v>27</v>
      </c>
      <c r="AC383" t="s">
        <v>263</v>
      </c>
      <c r="AD383" t="s">
        <v>120</v>
      </c>
      <c r="AE383" t="s">
        <v>29</v>
      </c>
      <c r="AF383" s="3" t="s">
        <v>233</v>
      </c>
      <c r="AG383" t="s">
        <v>30</v>
      </c>
      <c r="AH383" t="s">
        <v>31</v>
      </c>
      <c r="AI383" t="s">
        <v>32</v>
      </c>
      <c r="AJ383" t="s">
        <v>33</v>
      </c>
      <c r="AK383" t="s">
        <v>34</v>
      </c>
      <c r="AL383" t="s">
        <v>74</v>
      </c>
      <c r="AM383" s="4" t="s">
        <v>35</v>
      </c>
      <c r="AN383" t="s">
        <v>36</v>
      </c>
      <c r="AO383" s="15">
        <v>1.1000000000000001</v>
      </c>
    </row>
    <row r="384" spans="1:44" x14ac:dyDescent="0.25">
      <c r="A384" t="s">
        <v>37</v>
      </c>
      <c r="B384">
        <v>1.7378578831237199</v>
      </c>
      <c r="C384">
        <v>3.8031565595514501E-3</v>
      </c>
      <c r="D384">
        <v>4.46952537447598</v>
      </c>
      <c r="E384">
        <v>-76.113493440705597</v>
      </c>
      <c r="F384" s="1">
        <v>0</v>
      </c>
      <c r="G384" s="1">
        <v>0</v>
      </c>
      <c r="H384">
        <v>2.9903083939059401</v>
      </c>
      <c r="I384">
        <v>-183.37178517673399</v>
      </c>
      <c r="J384">
        <v>-216.08646152664201</v>
      </c>
      <c r="K384">
        <v>-185.80807702933799</v>
      </c>
      <c r="L384">
        <v>-160.58362174392701</v>
      </c>
      <c r="M384">
        <v>29.599187545848199</v>
      </c>
      <c r="N384">
        <v>95.0746266822553</v>
      </c>
      <c r="O384">
        <v>85.747210376318606</v>
      </c>
      <c r="P384">
        <v>175145.62235625699</v>
      </c>
      <c r="Q384">
        <v>203259.301402299</v>
      </c>
      <c r="R384">
        <v>91.386137809927007</v>
      </c>
      <c r="S384">
        <v>676.297381030314</v>
      </c>
      <c r="T384">
        <v>0.82038984020549799</v>
      </c>
      <c r="U384">
        <v>0.27398692773255501</v>
      </c>
      <c r="V384" s="1">
        <v>0</v>
      </c>
      <c r="W384">
        <v>8.1086536111821206E-2</v>
      </c>
      <c r="X384">
        <v>0.64492653615562301</v>
      </c>
      <c r="Y384" s="1">
        <v>0</v>
      </c>
      <c r="Z384" s="1">
        <v>0</v>
      </c>
      <c r="AA384">
        <v>2.8808367834180402E-4</v>
      </c>
      <c r="AB384">
        <v>3.747073371543E-3</v>
      </c>
      <c r="AC384">
        <v>0.95447289473758201</v>
      </c>
      <c r="AD384" s="1">
        <v>0</v>
      </c>
      <c r="AE384" s="1">
        <v>0</v>
      </c>
      <c r="AF384" s="3">
        <v>4.6546411976833097E-6</v>
      </c>
      <c r="AG384" s="1">
        <v>0</v>
      </c>
      <c r="AH384">
        <v>2.0707784637276401</v>
      </c>
      <c r="AI384">
        <v>5.1545085187848998E-2</v>
      </c>
      <c r="AJ384">
        <v>0.47420097903407998</v>
      </c>
      <c r="AK384" t="s">
        <v>79</v>
      </c>
      <c r="AL384" t="s">
        <v>80</v>
      </c>
      <c r="AM384" s="4">
        <v>310708334.06</v>
      </c>
      <c r="AN384">
        <v>1774</v>
      </c>
      <c r="AO384" s="1">
        <f>AE384+AA384+AB384*$AO$383</f>
        <v>4.4098643870391051E-3</v>
      </c>
      <c r="AP384" s="5">
        <f>100*(1-(1-AO384)^12)</f>
        <v>5.1653557906199516</v>
      </c>
      <c r="AQ384" s="3">
        <f>(1-(1-B384/100)^(1/12))- AO384</f>
        <v>-2.9499844676716368E-3</v>
      </c>
      <c r="AR384" s="15">
        <f t="shared" ref="AR384:AR398" si="90">B384/AP384-1</f>
        <v>-0.66355504759621975</v>
      </c>
    </row>
    <row r="385" spans="1:45" x14ac:dyDescent="0.25">
      <c r="A385" t="s">
        <v>37</v>
      </c>
      <c r="B385">
        <v>5.0903853311696698</v>
      </c>
      <c r="C385">
        <v>3.75759952280525E-3</v>
      </c>
      <c r="D385">
        <v>4.4170877843416498</v>
      </c>
      <c r="E385">
        <v>-47.757467619877502</v>
      </c>
      <c r="F385" s="1">
        <v>0</v>
      </c>
      <c r="G385" s="1">
        <v>0</v>
      </c>
      <c r="H385">
        <v>3.2529614959842199</v>
      </c>
      <c r="I385">
        <v>-160.36485021803099</v>
      </c>
      <c r="J385">
        <v>-196.184315342128</v>
      </c>
      <c r="K385">
        <v>-162.82766175142899</v>
      </c>
      <c r="L385">
        <v>-138.85865119331899</v>
      </c>
      <c r="M385">
        <v>29.029340030135302</v>
      </c>
      <c r="N385">
        <v>95.489561258052902</v>
      </c>
      <c r="O385">
        <v>86.225686493042204</v>
      </c>
      <c r="P385">
        <v>185576.013036216</v>
      </c>
      <c r="Q385">
        <v>216355.156525142</v>
      </c>
      <c r="R385">
        <v>86.801979839073397</v>
      </c>
      <c r="S385">
        <v>675.94810439210596</v>
      </c>
      <c r="T385">
        <v>0.71797218814195696</v>
      </c>
      <c r="U385">
        <v>0.24678730163627299</v>
      </c>
      <c r="V385" s="1">
        <v>0</v>
      </c>
      <c r="W385">
        <v>0.19712308968626299</v>
      </c>
      <c r="X385">
        <v>0.55608960867746304</v>
      </c>
      <c r="Y385" s="1">
        <v>0</v>
      </c>
      <c r="Z385" s="1">
        <v>0</v>
      </c>
      <c r="AA385">
        <v>2.8815453322770097E-4</v>
      </c>
      <c r="AB385">
        <v>3.7990462258712201E-3</v>
      </c>
      <c r="AC385">
        <v>0.90671089061100096</v>
      </c>
      <c r="AD385" s="1">
        <v>1.2965775827567901E-10</v>
      </c>
      <c r="AE385" s="1">
        <v>0</v>
      </c>
      <c r="AF385" s="3">
        <v>1.32943263673849E-5</v>
      </c>
      <c r="AG385" s="1">
        <v>0</v>
      </c>
      <c r="AH385">
        <v>2.1697062941821201</v>
      </c>
      <c r="AI385">
        <v>5.31563087048426E-2</v>
      </c>
      <c r="AJ385">
        <v>4.1877710389231</v>
      </c>
      <c r="AK385" t="s">
        <v>81</v>
      </c>
      <c r="AL385" t="s">
        <v>82</v>
      </c>
      <c r="AM385" s="4">
        <v>2111112724.3</v>
      </c>
      <c r="AN385">
        <v>11376</v>
      </c>
      <c r="AO385" s="1">
        <f t="shared" ref="AO385:AO398" si="91">AE385+AA385+AB385*$AO$383</f>
        <v>4.4671053816860437E-3</v>
      </c>
      <c r="AP385" s="5">
        <f t="shared" ref="AP385:AP398" si="92">100*(1-(1-AO385)^12)</f>
        <v>5.2307647928025229</v>
      </c>
      <c r="AQ385" s="3">
        <f t="shared" ref="AQ385:AQ397" si="93">(1-(1-B385/100)^(1/12))- AO385</f>
        <v>-1.2280495590533212E-4</v>
      </c>
      <c r="AR385" s="15">
        <f t="shared" si="90"/>
        <v>-2.6837272787721966E-2</v>
      </c>
    </row>
    <row r="386" spans="1:45" x14ac:dyDescent="0.25">
      <c r="A386" t="s">
        <v>37</v>
      </c>
      <c r="B386">
        <v>4.6913258942189699</v>
      </c>
      <c r="C386">
        <v>4.2093883312484303E-3</v>
      </c>
      <c r="D386">
        <v>4.9359463804844603</v>
      </c>
      <c r="E386">
        <v>-39.5176601256548</v>
      </c>
      <c r="F386" s="1">
        <v>0</v>
      </c>
      <c r="G386" s="1">
        <v>0</v>
      </c>
      <c r="H386">
        <v>3.39431922984943</v>
      </c>
      <c r="I386">
        <v>-134.00762993769601</v>
      </c>
      <c r="J386">
        <v>-166.65645036251101</v>
      </c>
      <c r="K386">
        <v>-139.18482063207799</v>
      </c>
      <c r="L386">
        <v>-113.05207647438699</v>
      </c>
      <c r="M386">
        <v>30.348597870796301</v>
      </c>
      <c r="N386">
        <v>95.440533325907197</v>
      </c>
      <c r="O386">
        <v>85.738560945273804</v>
      </c>
      <c r="P386">
        <v>190446.390384792</v>
      </c>
      <c r="Q386">
        <v>223553.481505776</v>
      </c>
      <c r="R386">
        <v>86.126638201284194</v>
      </c>
      <c r="S386">
        <v>679.98256749493999</v>
      </c>
      <c r="T386">
        <v>0.71393068760696299</v>
      </c>
      <c r="U386">
        <v>0.24891527374255801</v>
      </c>
      <c r="V386" s="1">
        <v>0</v>
      </c>
      <c r="W386">
        <v>0.20152131995563699</v>
      </c>
      <c r="X386">
        <v>0.549563406301804</v>
      </c>
      <c r="Y386" s="1">
        <v>0</v>
      </c>
      <c r="Z386" s="1">
        <v>0</v>
      </c>
      <c r="AA386">
        <v>2.9008670329930898E-4</v>
      </c>
      <c r="AB386">
        <v>4.36511868118234E-3</v>
      </c>
      <c r="AC386">
        <v>0.96788532926523896</v>
      </c>
      <c r="AD386">
        <v>4.4124235495846104E-6</v>
      </c>
      <c r="AE386" s="1">
        <v>0</v>
      </c>
      <c r="AF386" s="3">
        <v>3.3952917880732002E-5</v>
      </c>
      <c r="AG386" s="1">
        <v>0</v>
      </c>
      <c r="AH386">
        <v>2.2089986373559301</v>
      </c>
      <c r="AI386">
        <v>5.6723852899806297E-2</v>
      </c>
      <c r="AJ386">
        <v>16.980401222816401</v>
      </c>
      <c r="AK386" t="s">
        <v>83</v>
      </c>
      <c r="AL386" t="s">
        <v>84</v>
      </c>
      <c r="AM386" s="4">
        <v>4538527929.2600002</v>
      </c>
      <c r="AN386">
        <v>23831</v>
      </c>
      <c r="AO386" s="1">
        <f t="shared" si="91"/>
        <v>5.0917172525998828E-3</v>
      </c>
      <c r="AP386" s="5">
        <f t="shared" si="92"/>
        <v>5.9418229700238019</v>
      </c>
      <c r="AQ386" s="3">
        <f t="shared" si="93"/>
        <v>-1.0956096488678475E-3</v>
      </c>
      <c r="AR386" s="15">
        <f t="shared" si="90"/>
        <v>-0.21045680460584681</v>
      </c>
    </row>
    <row r="387" spans="1:45" x14ac:dyDescent="0.25">
      <c r="A387" t="s">
        <v>37</v>
      </c>
      <c r="B387">
        <v>6.60612261488816</v>
      </c>
      <c r="C387">
        <v>4.7970802366990003E-3</v>
      </c>
      <c r="D387">
        <v>5.6070197980552603</v>
      </c>
      <c r="E387">
        <v>-27.793606446531701</v>
      </c>
      <c r="F387" s="1">
        <v>0</v>
      </c>
      <c r="G387" s="1">
        <v>0</v>
      </c>
      <c r="H387">
        <v>3.5799482044265201</v>
      </c>
      <c r="I387">
        <v>-109.816395377812</v>
      </c>
      <c r="J387">
        <v>-140.674119106387</v>
      </c>
      <c r="K387">
        <v>-118.429346219143</v>
      </c>
      <c r="L387">
        <v>-88.353424225251501</v>
      </c>
      <c r="M387">
        <v>32.102925161315703</v>
      </c>
      <c r="N387">
        <v>95.402839741726694</v>
      </c>
      <c r="O387">
        <v>85.189025015549603</v>
      </c>
      <c r="P387">
        <v>185953.38603561901</v>
      </c>
      <c r="Q387">
        <v>219023.68319857001</v>
      </c>
      <c r="R387">
        <v>86.104918232276802</v>
      </c>
      <c r="S387">
        <v>682.768530188108</v>
      </c>
      <c r="T387">
        <v>0.715542190289575</v>
      </c>
      <c r="U387">
        <v>0.26195664096985499</v>
      </c>
      <c r="V387" s="1">
        <v>0</v>
      </c>
      <c r="W387">
        <v>0.19772417380667801</v>
      </c>
      <c r="X387">
        <v>0.540319185223466</v>
      </c>
      <c r="Y387" s="1">
        <v>0</v>
      </c>
      <c r="Z387" s="1">
        <v>0</v>
      </c>
      <c r="AA387">
        <v>2.9243112261003102E-4</v>
      </c>
      <c r="AB387">
        <v>4.7547722360563203E-3</v>
      </c>
      <c r="AC387">
        <v>0.97256847142695002</v>
      </c>
      <c r="AD387">
        <v>1.9029610418483199E-5</v>
      </c>
      <c r="AE387" s="1">
        <v>0</v>
      </c>
      <c r="AF387" s="3">
        <v>6.5103143598904702E-5</v>
      </c>
      <c r="AG387" s="1">
        <v>8.4706181610029496E-10</v>
      </c>
      <c r="AH387">
        <v>2.2504507969349201</v>
      </c>
      <c r="AI387">
        <v>6.1053683727529E-2</v>
      </c>
      <c r="AJ387">
        <v>84.149980499028402</v>
      </c>
      <c r="AK387" t="s">
        <v>85</v>
      </c>
      <c r="AL387" t="s">
        <v>86</v>
      </c>
      <c r="AM387" s="4">
        <v>7642870119.4499998</v>
      </c>
      <c r="AN387">
        <v>41101</v>
      </c>
      <c r="AO387" s="1">
        <f t="shared" si="91"/>
        <v>5.5226805822719835E-3</v>
      </c>
      <c r="AP387" s="5">
        <f t="shared" si="92"/>
        <v>6.4295767690260686</v>
      </c>
      <c r="AQ387" s="3">
        <f t="shared" si="93"/>
        <v>1.5649785927210249E-4</v>
      </c>
      <c r="AR387" s="15">
        <f t="shared" si="90"/>
        <v>2.7458393017808946E-2</v>
      </c>
    </row>
    <row r="388" spans="1:45" x14ac:dyDescent="0.25">
      <c r="A388" t="s">
        <v>37</v>
      </c>
      <c r="B388">
        <v>6.8230783283978296</v>
      </c>
      <c r="C388">
        <v>5.5543503875106698E-3</v>
      </c>
      <c r="D388">
        <v>6.4653282703394899</v>
      </c>
      <c r="E388">
        <v>-19.755547809156301</v>
      </c>
      <c r="F388" s="1">
        <v>0</v>
      </c>
      <c r="G388" s="1">
        <v>0</v>
      </c>
      <c r="H388">
        <v>3.7181712028528402</v>
      </c>
      <c r="I388">
        <v>-84.8318262711648</v>
      </c>
      <c r="J388">
        <v>-117.060607766868</v>
      </c>
      <c r="K388">
        <v>-95.2767049443801</v>
      </c>
      <c r="L388">
        <v>-62.909601133368099</v>
      </c>
      <c r="M388">
        <v>32.639424120735498</v>
      </c>
      <c r="N388">
        <v>95.330167969465606</v>
      </c>
      <c r="O388">
        <v>85.039122048343401</v>
      </c>
      <c r="P388">
        <v>182053.85751620101</v>
      </c>
      <c r="Q388">
        <v>215182.88119853899</v>
      </c>
      <c r="R388">
        <v>86.113253523148799</v>
      </c>
      <c r="S388">
        <v>684.79655705954895</v>
      </c>
      <c r="T388">
        <v>0.72398675541060697</v>
      </c>
      <c r="U388">
        <v>0.28361105869293601</v>
      </c>
      <c r="V388" s="1">
        <v>0</v>
      </c>
      <c r="W388">
        <v>0.18687034085840801</v>
      </c>
      <c r="X388">
        <v>0.52951860044865395</v>
      </c>
      <c r="Y388" s="1">
        <v>0</v>
      </c>
      <c r="Z388" s="1">
        <v>0</v>
      </c>
      <c r="AA388">
        <v>2.9388711463965801E-4</v>
      </c>
      <c r="AB388">
        <v>5.2867332156859197E-3</v>
      </c>
      <c r="AC388">
        <v>1.01793949834372</v>
      </c>
      <c r="AD388">
        <v>2.4868382696002299E-5</v>
      </c>
      <c r="AE388" s="1">
        <v>0</v>
      </c>
      <c r="AF388" s="3">
        <v>9.20332269517397E-5</v>
      </c>
      <c r="AG388">
        <v>1.2201826013701899E-6</v>
      </c>
      <c r="AH388">
        <v>2.2421411721807698</v>
      </c>
      <c r="AI388">
        <v>6.2045796390619898E-2</v>
      </c>
      <c r="AJ388">
        <v>191.493956989624</v>
      </c>
      <c r="AK388" t="s">
        <v>87</v>
      </c>
      <c r="AL388" t="s">
        <v>88</v>
      </c>
      <c r="AM388" s="4">
        <v>10197746828.77</v>
      </c>
      <c r="AN388">
        <v>56015</v>
      </c>
      <c r="AO388" s="1">
        <f t="shared" si="91"/>
        <v>6.1092936518941697E-3</v>
      </c>
      <c r="AP388" s="5">
        <f>100*(1-(1-AO388)^12)</f>
        <v>7.0897656417728943</v>
      </c>
      <c r="AQ388" s="3">
        <f t="shared" si="93"/>
        <v>-2.3742448359054692E-4</v>
      </c>
      <c r="AR388" s="15">
        <f t="shared" si="90"/>
        <v>-3.761581508473899E-2</v>
      </c>
    </row>
    <row r="389" spans="1:45" x14ac:dyDescent="0.25">
      <c r="A389" t="s">
        <v>37</v>
      </c>
      <c r="B389">
        <v>7.47593023217091</v>
      </c>
      <c r="C389">
        <v>5.6699924438772097E-3</v>
      </c>
      <c r="D389">
        <v>6.5957682964683597</v>
      </c>
      <c r="E389">
        <v>-17.517981074637099</v>
      </c>
      <c r="F389" s="1">
        <v>0</v>
      </c>
      <c r="G389" s="1">
        <v>0</v>
      </c>
      <c r="H389">
        <v>3.76947222015216</v>
      </c>
      <c r="I389">
        <v>-60.745324107509703</v>
      </c>
      <c r="J389">
        <v>-93.329496272137703</v>
      </c>
      <c r="K389">
        <v>-73.986929399784401</v>
      </c>
      <c r="L389">
        <v>-38.0637769260601</v>
      </c>
      <c r="M389">
        <v>32.389736366384398</v>
      </c>
      <c r="N389">
        <v>95.266475508856004</v>
      </c>
      <c r="O389">
        <v>85.062748008132004</v>
      </c>
      <c r="P389">
        <v>175927.26495859501</v>
      </c>
      <c r="Q389">
        <v>208117.945899727</v>
      </c>
      <c r="R389">
        <v>86.840671980268993</v>
      </c>
      <c r="S389">
        <v>691.75179158133699</v>
      </c>
      <c r="T389">
        <v>0.70467743648266101</v>
      </c>
      <c r="U389">
        <v>0.29342054701646098</v>
      </c>
      <c r="V389" s="1">
        <v>0</v>
      </c>
      <c r="W389">
        <v>0.15693650604645901</v>
      </c>
      <c r="X389">
        <v>0.54964294693707805</v>
      </c>
      <c r="Y389" s="1">
        <v>0</v>
      </c>
      <c r="Z389" s="1">
        <v>0</v>
      </c>
      <c r="AA389">
        <v>2.9473783537785797E-4</v>
      </c>
      <c r="AB389">
        <v>5.3663928546269996E-3</v>
      </c>
      <c r="AC389">
        <v>0.99611114582656402</v>
      </c>
      <c r="AD389">
        <v>2.10830124691833E-5</v>
      </c>
      <c r="AE389" s="1">
        <v>4.99523795975619E-10</v>
      </c>
      <c r="AF389" s="3">
        <v>1.13436652341113E-4</v>
      </c>
      <c r="AG389">
        <v>1.44883936222558E-5</v>
      </c>
      <c r="AH389">
        <v>2.2393214005993598</v>
      </c>
      <c r="AI389">
        <v>6.17190999523873E-2</v>
      </c>
      <c r="AJ389">
        <v>338.09941281504803</v>
      </c>
      <c r="AK389" t="s">
        <v>89</v>
      </c>
      <c r="AL389" t="s">
        <v>90</v>
      </c>
      <c r="AM389" s="4">
        <v>9963992505.4599991</v>
      </c>
      <c r="AN389">
        <v>56637</v>
      </c>
      <c r="AO389" s="1">
        <f t="shared" si="91"/>
        <v>6.1977704749913544E-3</v>
      </c>
      <c r="AP389" s="5">
        <f t="shared" si="92"/>
        <v>7.1889682445020808</v>
      </c>
      <c r="AQ389" s="3">
        <f t="shared" si="93"/>
        <v>2.5642461952758971E-4</v>
      </c>
      <c r="AR389" s="15">
        <f t="shared" si="90"/>
        <v>3.9916991967281268E-2</v>
      </c>
    </row>
    <row r="390" spans="1:45" x14ac:dyDescent="0.25">
      <c r="A390" t="s">
        <v>37</v>
      </c>
      <c r="B390">
        <v>6.7490413073908</v>
      </c>
      <c r="C390">
        <v>5.6536911818634902E-3</v>
      </c>
      <c r="D390">
        <v>6.5773911684625102</v>
      </c>
      <c r="E390">
        <v>-12.5931701253079</v>
      </c>
      <c r="F390" s="1">
        <v>0</v>
      </c>
      <c r="G390" s="1">
        <v>0</v>
      </c>
      <c r="H390">
        <v>3.8412531409652599</v>
      </c>
      <c r="I390">
        <v>-36.640132587360597</v>
      </c>
      <c r="J390">
        <v>-73.219804022002293</v>
      </c>
      <c r="K390">
        <v>-49.663391930418101</v>
      </c>
      <c r="L390">
        <v>-13.063851792490199</v>
      </c>
      <c r="M390">
        <v>31.613479168239</v>
      </c>
      <c r="N390">
        <v>95.195722478166104</v>
      </c>
      <c r="O390">
        <v>85.346336037957897</v>
      </c>
      <c r="P390">
        <v>169265.247041558</v>
      </c>
      <c r="Q390">
        <v>200479.59900455899</v>
      </c>
      <c r="R390">
        <v>88.389130292567501</v>
      </c>
      <c r="S390">
        <v>693.10341159940799</v>
      </c>
      <c r="T390">
        <v>0.70794462966125904</v>
      </c>
      <c r="U390">
        <v>0.28946143465090701</v>
      </c>
      <c r="V390" s="1">
        <v>0</v>
      </c>
      <c r="W390">
        <v>0.145146302190267</v>
      </c>
      <c r="X390">
        <v>0.56539226315882396</v>
      </c>
      <c r="Y390" s="1">
        <v>0</v>
      </c>
      <c r="Z390" s="1">
        <v>0</v>
      </c>
      <c r="AA390">
        <v>2.9393254811367099E-4</v>
      </c>
      <c r="AB390">
        <v>5.2137715155868101E-3</v>
      </c>
      <c r="AC390">
        <v>0.964712566197928</v>
      </c>
      <c r="AD390">
        <v>1.9877387632035099E-5</v>
      </c>
      <c r="AE390" s="1">
        <v>3.2806329023519999E-10</v>
      </c>
      <c r="AF390" s="3">
        <v>1.2060570299637401E-4</v>
      </c>
      <c r="AG390">
        <v>1.2611996627647E-4</v>
      </c>
      <c r="AH390">
        <v>2.2109613814348701</v>
      </c>
      <c r="AI390">
        <v>5.9632830899092E-2</v>
      </c>
      <c r="AJ390">
        <v>511.33480825141402</v>
      </c>
      <c r="AK390" t="s">
        <v>91</v>
      </c>
      <c r="AL390" t="s">
        <v>92</v>
      </c>
      <c r="AM390" s="4">
        <v>9677232703.8600006</v>
      </c>
      <c r="AN390">
        <v>57172</v>
      </c>
      <c r="AO390" s="1">
        <f t="shared" si="91"/>
        <v>6.0290815433224525E-3</v>
      </c>
      <c r="AP390" s="5">
        <f t="shared" si="92"/>
        <v>6.9997456667800328</v>
      </c>
      <c r="AQ390" s="3">
        <f t="shared" si="93"/>
        <v>-2.2301505514206888E-4</v>
      </c>
      <c r="AR390" s="15">
        <f t="shared" si="90"/>
        <v>-3.5816209805885735E-2</v>
      </c>
      <c r="AS390" s="60">
        <f>SUMPRODUCT(AB389:AB391,AM389:AM391)/SUM(AM389:AM391)/AVERAGE(AC389:AC391)*AO383</f>
        <v>5.8860803256355456E-3</v>
      </c>
    </row>
    <row r="391" spans="1:45" x14ac:dyDescent="0.25">
      <c r="A391" t="s">
        <v>37</v>
      </c>
      <c r="B391">
        <v>7.7132318525339398</v>
      </c>
      <c r="C391">
        <v>6.2308366576689497E-3</v>
      </c>
      <c r="D391">
        <v>7.2260180103083602</v>
      </c>
      <c r="E391">
        <v>-7.9029539546755299</v>
      </c>
      <c r="F391" s="1">
        <v>0</v>
      </c>
      <c r="G391" s="1">
        <v>0</v>
      </c>
      <c r="H391">
        <v>3.9084474502865501</v>
      </c>
      <c r="I391">
        <v>-12.4931127816361</v>
      </c>
      <c r="J391">
        <v>-58.1561939364803</v>
      </c>
      <c r="K391">
        <v>-21.793727369061301</v>
      </c>
      <c r="L391">
        <v>11.5111248819123</v>
      </c>
      <c r="M391">
        <v>30.244024253980399</v>
      </c>
      <c r="N391">
        <v>95.206858603981004</v>
      </c>
      <c r="O391">
        <v>85.995837126941396</v>
      </c>
      <c r="P391">
        <v>166155.50749248601</v>
      </c>
      <c r="Q391">
        <v>196858.186287613</v>
      </c>
      <c r="R391">
        <v>90.459334832948301</v>
      </c>
      <c r="S391">
        <v>687.95006784506302</v>
      </c>
      <c r="T391">
        <v>0.70847979923300297</v>
      </c>
      <c r="U391">
        <v>0.30004442613233601</v>
      </c>
      <c r="V391" s="1">
        <v>0</v>
      </c>
      <c r="W391">
        <v>0.133113384935653</v>
      </c>
      <c r="X391">
        <v>0.56684218893200899</v>
      </c>
      <c r="Y391" s="1">
        <v>0</v>
      </c>
      <c r="Z391" s="1">
        <v>0</v>
      </c>
      <c r="AA391">
        <v>2.9274025671461999E-4</v>
      </c>
      <c r="AB391">
        <v>4.92112879987717E-3</v>
      </c>
      <c r="AC391">
        <v>0.93640141012635203</v>
      </c>
      <c r="AD391">
        <v>2.16665641830058E-5</v>
      </c>
      <c r="AE391" s="1">
        <v>7.2222159630131196E-9</v>
      </c>
      <c r="AF391" s="3">
        <v>9.9793595281739996E-5</v>
      </c>
      <c r="AG391">
        <v>9.9531092302425892E-4</v>
      </c>
      <c r="AH391">
        <v>2.12715769835535</v>
      </c>
      <c r="AI391">
        <v>5.4968787163972799E-2</v>
      </c>
      <c r="AJ391">
        <v>607.09400250104795</v>
      </c>
      <c r="AK391" t="s">
        <v>93</v>
      </c>
      <c r="AL391" t="s">
        <v>94</v>
      </c>
      <c r="AM391" s="4">
        <v>9841390708.7800007</v>
      </c>
      <c r="AN391">
        <v>59230</v>
      </c>
      <c r="AO391" s="1">
        <f t="shared" si="91"/>
        <v>5.7059891587954705E-3</v>
      </c>
      <c r="AP391" s="5">
        <f t="shared" si="92"/>
        <v>6.636337235508849</v>
      </c>
      <c r="AQ391" s="3">
        <f t="shared" si="93"/>
        <v>9.6080614137242313E-4</v>
      </c>
      <c r="AR391" s="15">
        <f t="shared" si="90"/>
        <v>0.1622724371605142</v>
      </c>
      <c r="AS391">
        <f>SUMPRODUCT(AH389:AH391,AM389:AM391)/SUM(AM389:AM391)</f>
        <v>2.1925720441007361</v>
      </c>
    </row>
    <row r="392" spans="1:45" x14ac:dyDescent="0.25">
      <c r="A392" t="s">
        <v>37</v>
      </c>
      <c r="B392">
        <v>9.4441965788510007</v>
      </c>
      <c r="C392">
        <v>7.2043806791500398E-3</v>
      </c>
      <c r="D392">
        <v>8.3107909765828794</v>
      </c>
      <c r="E392">
        <v>-7.5972391463680804</v>
      </c>
      <c r="F392" s="1">
        <v>0</v>
      </c>
      <c r="G392" s="1">
        <v>0</v>
      </c>
      <c r="H392">
        <v>3.9747090273074801</v>
      </c>
      <c r="I392">
        <v>12.7872145776238</v>
      </c>
      <c r="J392">
        <v>-31.408873872366001</v>
      </c>
      <c r="K392">
        <v>2.29470553907157</v>
      </c>
      <c r="L392">
        <v>37.253885048069598</v>
      </c>
      <c r="M392">
        <v>31.032536382669999</v>
      </c>
      <c r="N392">
        <v>95.050918662816699</v>
      </c>
      <c r="O392">
        <v>85.594821411019595</v>
      </c>
      <c r="P392">
        <v>163014.62591469599</v>
      </c>
      <c r="Q392">
        <v>194630.208594586</v>
      </c>
      <c r="R392">
        <v>102.98475665789699</v>
      </c>
      <c r="S392">
        <v>691.66536908349997</v>
      </c>
      <c r="T392">
        <v>0.713751654332893</v>
      </c>
      <c r="U392">
        <v>0.29729286902484497</v>
      </c>
      <c r="V392" s="1">
        <v>0</v>
      </c>
      <c r="W392">
        <v>0.118680635228468</v>
      </c>
      <c r="X392">
        <v>0.58402649574668497</v>
      </c>
      <c r="Y392" s="1">
        <v>0</v>
      </c>
      <c r="Z392" s="1">
        <v>0</v>
      </c>
      <c r="AA392">
        <v>2.9436029023612302E-4</v>
      </c>
      <c r="AB392">
        <v>5.0238021110910903E-3</v>
      </c>
      <c r="AC392">
        <v>0.94280708286538595</v>
      </c>
      <c r="AD392">
        <v>5.6192544554152503E-5</v>
      </c>
      <c r="AE392" s="1">
        <v>9.6242958313996808E-9</v>
      </c>
      <c r="AF392" s="3">
        <v>1.4496587843581399E-4</v>
      </c>
      <c r="AG392">
        <v>1.8300465095740001E-3</v>
      </c>
      <c r="AH392">
        <v>2.1554900858878798</v>
      </c>
      <c r="AI392">
        <v>5.71804139481552E-2</v>
      </c>
      <c r="AJ392">
        <v>1041.9707017462599</v>
      </c>
      <c r="AK392" t="s">
        <v>95</v>
      </c>
      <c r="AL392" t="s">
        <v>96</v>
      </c>
      <c r="AM392" s="4">
        <v>7613435088.7200003</v>
      </c>
      <c r="AN392">
        <v>46704</v>
      </c>
      <c r="AO392" s="1">
        <f t="shared" si="91"/>
        <v>5.8205522367321544E-3</v>
      </c>
      <c r="AP392" s="5">
        <f t="shared" si="92"/>
        <v>6.7653443844848837</v>
      </c>
      <c r="AQ392" s="3">
        <f t="shared" si="93"/>
        <v>2.41236289330439E-3</v>
      </c>
      <c r="AR392" s="15">
        <f t="shared" si="90"/>
        <v>0.3959668631961426</v>
      </c>
    </row>
    <row r="393" spans="1:45" x14ac:dyDescent="0.25">
      <c r="A393" t="s">
        <v>37</v>
      </c>
      <c r="B393">
        <v>10.852775702731</v>
      </c>
      <c r="C393">
        <v>7.7055243446937597E-3</v>
      </c>
      <c r="D393">
        <v>8.8646465016682203</v>
      </c>
      <c r="E393">
        <v>-11.3785479866713</v>
      </c>
      <c r="F393" s="1">
        <v>0</v>
      </c>
      <c r="G393" s="1">
        <v>0</v>
      </c>
      <c r="H393">
        <v>4.0193307411252697</v>
      </c>
      <c r="I393">
        <v>37.246179549583701</v>
      </c>
      <c r="J393">
        <v>-8.4737344662426697</v>
      </c>
      <c r="K393">
        <v>29.960196639287702</v>
      </c>
      <c r="L393">
        <v>61.527200286555797</v>
      </c>
      <c r="M393">
        <v>33.163151123670197</v>
      </c>
      <c r="N393">
        <v>95.151702568363504</v>
      </c>
      <c r="O393">
        <v>84.990096187741202</v>
      </c>
      <c r="P393">
        <v>164287.551474345</v>
      </c>
      <c r="Q393">
        <v>196417.538350638</v>
      </c>
      <c r="R393">
        <v>117.60048685202</v>
      </c>
      <c r="S393">
        <v>685.02374897699895</v>
      </c>
      <c r="T393">
        <v>0.710927458481042</v>
      </c>
      <c r="U393">
        <v>0.28418717988942499</v>
      </c>
      <c r="V393" s="1">
        <v>0</v>
      </c>
      <c r="W393">
        <v>0.125416086082762</v>
      </c>
      <c r="X393">
        <v>0.59039673402781201</v>
      </c>
      <c r="Y393" s="1">
        <v>0</v>
      </c>
      <c r="Z393" s="1">
        <v>0</v>
      </c>
      <c r="AA393">
        <v>2.9637807672632899E-4</v>
      </c>
      <c r="AB393">
        <v>5.3158293026151901E-3</v>
      </c>
      <c r="AC393">
        <v>0.96613497712417495</v>
      </c>
      <c r="AD393">
        <v>1.9299172274500799E-4</v>
      </c>
      <c r="AE393" s="1">
        <v>1.2441654879246899E-8</v>
      </c>
      <c r="AF393" s="3">
        <v>2.21076582659753E-4</v>
      </c>
      <c r="AG393">
        <v>1.9003298914635001E-3</v>
      </c>
      <c r="AH393">
        <v>2.1916830245647301</v>
      </c>
      <c r="AI393">
        <v>6.2217374112258403E-2</v>
      </c>
      <c r="AJ393">
        <v>1572.05402381104</v>
      </c>
      <c r="AK393" t="s">
        <v>97</v>
      </c>
      <c r="AL393" t="s">
        <v>98</v>
      </c>
      <c r="AM393" s="4">
        <v>8101019163.1999998</v>
      </c>
      <c r="AN393">
        <v>49310</v>
      </c>
      <c r="AO393" s="1">
        <f t="shared" si="91"/>
        <v>6.1438027512579181E-3</v>
      </c>
      <c r="AP393" s="5">
        <f t="shared" si="92"/>
        <v>7.1284697319470514</v>
      </c>
      <c r="AQ393" s="3">
        <f t="shared" si="93"/>
        <v>3.3839327784664945E-3</v>
      </c>
      <c r="AR393" s="15">
        <f t="shared" si="90"/>
        <v>0.52245518474926622</v>
      </c>
    </row>
    <row r="394" spans="1:45" x14ac:dyDescent="0.25">
      <c r="A394" t="s">
        <v>37</v>
      </c>
      <c r="B394">
        <v>12.650907912796001</v>
      </c>
      <c r="C394">
        <v>8.2694852075871905E-3</v>
      </c>
      <c r="D394">
        <v>9.4842579352414091</v>
      </c>
      <c r="E394">
        <v>-2.1620149752293001</v>
      </c>
      <c r="F394" s="1">
        <v>0</v>
      </c>
      <c r="G394" s="1">
        <v>0</v>
      </c>
      <c r="H394">
        <v>4.1779804446354802</v>
      </c>
      <c r="I394">
        <v>62.329089639435502</v>
      </c>
      <c r="J394">
        <v>15.607929149228401</v>
      </c>
      <c r="K394">
        <v>54.5915395793157</v>
      </c>
      <c r="L394">
        <v>87.105329297882093</v>
      </c>
      <c r="M394">
        <v>34.636886564232597</v>
      </c>
      <c r="N394">
        <v>95.050261567327695</v>
      </c>
      <c r="O394">
        <v>84.441061093501403</v>
      </c>
      <c r="P394">
        <v>161016.649139883</v>
      </c>
      <c r="Q394">
        <v>194017.37695549399</v>
      </c>
      <c r="R394">
        <v>126.005198134465</v>
      </c>
      <c r="S394">
        <v>684.40074749212999</v>
      </c>
      <c r="T394">
        <v>0.71825161263100801</v>
      </c>
      <c r="U394">
        <v>0.299261792462513</v>
      </c>
      <c r="V394" s="1">
        <v>0</v>
      </c>
      <c r="W394">
        <v>0.115139930403104</v>
      </c>
      <c r="X394">
        <v>0.58559827713438195</v>
      </c>
      <c r="Y394" s="1">
        <v>0</v>
      </c>
      <c r="Z394" s="1">
        <v>0</v>
      </c>
      <c r="AA394">
        <v>2.9893459419988699E-4</v>
      </c>
      <c r="AB394">
        <v>5.4317424163983496E-3</v>
      </c>
      <c r="AC394">
        <v>0.98277096765275695</v>
      </c>
      <c r="AD394">
        <v>2.7953726961064398E-4</v>
      </c>
      <c r="AE394" s="1">
        <v>0</v>
      </c>
      <c r="AF394" s="3">
        <v>2.9813317292197298E-4</v>
      </c>
      <c r="AG394">
        <v>2.2593028690410201E-3</v>
      </c>
      <c r="AH394">
        <v>2.25138872640396</v>
      </c>
      <c r="AI394">
        <v>6.6775908018999006E-2</v>
      </c>
      <c r="AJ394">
        <v>2306.0558311557302</v>
      </c>
      <c r="AK394" t="s">
        <v>99</v>
      </c>
      <c r="AL394" t="s">
        <v>100</v>
      </c>
      <c r="AM394" s="4">
        <v>7534935113.1499996</v>
      </c>
      <c r="AN394">
        <v>46796</v>
      </c>
      <c r="AO394" s="1">
        <f t="shared" si="91"/>
        <v>6.273851252238072E-3</v>
      </c>
      <c r="AP394" s="5">
        <f t="shared" si="92"/>
        <v>7.2741944136150423</v>
      </c>
      <c r="AQ394" s="3">
        <f t="shared" si="93"/>
        <v>4.9343257671063288E-3</v>
      </c>
      <c r="AR394" s="15">
        <f t="shared" si="90"/>
        <v>0.73914899622663555</v>
      </c>
    </row>
    <row r="395" spans="1:45" x14ac:dyDescent="0.25">
      <c r="A395" t="s">
        <v>37</v>
      </c>
      <c r="B395">
        <v>13.520939523671601</v>
      </c>
      <c r="C395">
        <v>9.7424225082900807E-3</v>
      </c>
      <c r="D395">
        <v>11.084373691560501</v>
      </c>
      <c r="E395">
        <v>6.50802999564345</v>
      </c>
      <c r="F395" s="1">
        <v>0</v>
      </c>
      <c r="G395" s="1">
        <v>0</v>
      </c>
      <c r="H395">
        <v>4.2966785659070297</v>
      </c>
      <c r="I395">
        <v>84.718502613011296</v>
      </c>
      <c r="J395">
        <v>42.917796575753002</v>
      </c>
      <c r="K395">
        <v>74.611204843530402</v>
      </c>
      <c r="L395">
        <v>110.343160931285</v>
      </c>
      <c r="M395">
        <v>36.536105700580599</v>
      </c>
      <c r="N395">
        <v>95.022195333357303</v>
      </c>
      <c r="O395">
        <v>83.819980989251505</v>
      </c>
      <c r="P395">
        <v>155641.06762569901</v>
      </c>
      <c r="Q395">
        <v>190253.80980289</v>
      </c>
      <c r="R395">
        <v>130.359951821713</v>
      </c>
      <c r="S395">
        <v>686.53433950811097</v>
      </c>
      <c r="T395">
        <v>0.71547961847098196</v>
      </c>
      <c r="U395">
        <v>0.30162298069854199</v>
      </c>
      <c r="V395" s="1">
        <v>0</v>
      </c>
      <c r="W395">
        <v>0.102829117754256</v>
      </c>
      <c r="X395">
        <v>0.59554790154720105</v>
      </c>
      <c r="Y395" s="1">
        <v>0</v>
      </c>
      <c r="Z395" s="1">
        <v>0</v>
      </c>
      <c r="AA395">
        <v>3.0198586171298201E-4</v>
      </c>
      <c r="AB395">
        <v>5.5464859451463304E-3</v>
      </c>
      <c r="AC395">
        <v>0.99915453405633703</v>
      </c>
      <c r="AD395">
        <v>4.35655718631781E-4</v>
      </c>
      <c r="AE395" s="1">
        <v>6.4114625004058299E-8</v>
      </c>
      <c r="AF395" s="3">
        <v>3.6435644897637E-4</v>
      </c>
      <c r="AG395">
        <v>3.4583023605462E-3</v>
      </c>
      <c r="AH395">
        <v>2.2986616749607398</v>
      </c>
      <c r="AI395">
        <v>7.1980856695325696E-2</v>
      </c>
      <c r="AJ395">
        <v>2977.5223925503701</v>
      </c>
      <c r="AK395" t="s">
        <v>101</v>
      </c>
      <c r="AL395" t="s">
        <v>102</v>
      </c>
      <c r="AM395" s="4">
        <v>5927901342.6599998</v>
      </c>
      <c r="AN395">
        <v>38087</v>
      </c>
      <c r="AO395" s="1">
        <f t="shared" si="91"/>
        <v>6.4031845159989494E-3</v>
      </c>
      <c r="AP395" s="5">
        <f t="shared" si="92"/>
        <v>7.4189097390873098</v>
      </c>
      <c r="AQ395" s="3">
        <f t="shared" si="93"/>
        <v>5.6294932051403016E-3</v>
      </c>
      <c r="AR395" s="15">
        <f t="shared" si="90"/>
        <v>0.82249683567857712</v>
      </c>
    </row>
    <row r="396" spans="1:45" x14ac:dyDescent="0.25">
      <c r="A396" t="s">
        <v>37</v>
      </c>
      <c r="B396">
        <v>16.059914281867801</v>
      </c>
      <c r="C396">
        <v>1.05962456848627E-2</v>
      </c>
      <c r="D396">
        <v>12.000004962501899</v>
      </c>
      <c r="E396">
        <v>22.154490072175999</v>
      </c>
      <c r="F396" s="1">
        <v>0</v>
      </c>
      <c r="G396" s="1">
        <v>0</v>
      </c>
      <c r="H396">
        <v>4.4792732706004701</v>
      </c>
      <c r="I396">
        <v>108.61864186669401</v>
      </c>
      <c r="J396">
        <v>72.578910280018704</v>
      </c>
      <c r="K396">
        <v>91.686910768777693</v>
      </c>
      <c r="L396">
        <v>135.81097156944699</v>
      </c>
      <c r="M396">
        <v>37.269395738438</v>
      </c>
      <c r="N396">
        <v>94.336574656252907</v>
      </c>
      <c r="O396">
        <v>82.836433841667102</v>
      </c>
      <c r="P396">
        <v>146541.872140708</v>
      </c>
      <c r="Q396">
        <v>182202.39094949499</v>
      </c>
      <c r="R396">
        <v>131.79339555328701</v>
      </c>
      <c r="S396">
        <v>696.55893065982002</v>
      </c>
      <c r="T396">
        <v>0.71167181943696101</v>
      </c>
      <c r="U396">
        <v>0.29260623097150101</v>
      </c>
      <c r="V396" s="1">
        <v>0</v>
      </c>
      <c r="W396">
        <v>7.56887160046915E-2</v>
      </c>
      <c r="X396">
        <v>0.63170505302380597</v>
      </c>
      <c r="Y396" s="1">
        <v>0</v>
      </c>
      <c r="Z396" s="1">
        <v>0</v>
      </c>
      <c r="AA396">
        <v>3.0967788693607299E-4</v>
      </c>
      <c r="AB396">
        <v>5.4681184679892299E-3</v>
      </c>
      <c r="AC396">
        <v>0.99873589971729804</v>
      </c>
      <c r="AD396">
        <v>3.5031389149148002E-4</v>
      </c>
      <c r="AE396" s="1">
        <v>1.4765453036001799E-8</v>
      </c>
      <c r="AF396" s="3">
        <v>4.1827169581386302E-4</v>
      </c>
      <c r="AG396">
        <v>4.4681317293810904E-3</v>
      </c>
      <c r="AH396">
        <v>2.36182033554921</v>
      </c>
      <c r="AI396">
        <v>7.5538082544810398E-2</v>
      </c>
      <c r="AJ396">
        <v>3771.5334142266402</v>
      </c>
      <c r="AK396" t="s">
        <v>103</v>
      </c>
      <c r="AL396" t="s">
        <v>104</v>
      </c>
      <c r="AM396" s="4">
        <v>2532829718.0799999</v>
      </c>
      <c r="AN396">
        <v>17284</v>
      </c>
      <c r="AO396" s="1">
        <f t="shared" si="91"/>
        <v>6.324622967177263E-3</v>
      </c>
      <c r="AP396" s="5">
        <f t="shared" si="92"/>
        <v>7.3310292926363267</v>
      </c>
      <c r="AQ396" s="3">
        <f t="shared" si="93"/>
        <v>8.1583834357381799E-3</v>
      </c>
      <c r="AR396" s="15">
        <f t="shared" si="90"/>
        <v>1.1906765940765274</v>
      </c>
    </row>
    <row r="397" spans="1:45" x14ac:dyDescent="0.25">
      <c r="A397" t="s">
        <v>37</v>
      </c>
      <c r="B397">
        <v>16.446999112331</v>
      </c>
      <c r="C397">
        <v>1.02244227427711E-2</v>
      </c>
      <c r="D397">
        <v>11.6023335473815</v>
      </c>
      <c r="E397">
        <v>38.753449881625102</v>
      </c>
      <c r="F397" s="1">
        <v>0</v>
      </c>
      <c r="G397" s="1">
        <v>0</v>
      </c>
      <c r="H397">
        <v>4.6421577793450899</v>
      </c>
      <c r="I397">
        <v>129.606975671068</v>
      </c>
      <c r="J397">
        <v>95.126626389810397</v>
      </c>
      <c r="K397">
        <v>109.463540588866</v>
      </c>
      <c r="L397">
        <v>159.039027271446</v>
      </c>
      <c r="M397">
        <v>37.882498432250102</v>
      </c>
      <c r="N397">
        <v>93.301242816046795</v>
      </c>
      <c r="O397">
        <v>81.658608124941495</v>
      </c>
      <c r="P397">
        <v>135082.739081309</v>
      </c>
      <c r="Q397">
        <v>171264.254536433</v>
      </c>
      <c r="R397">
        <v>132.217708607323</v>
      </c>
      <c r="S397">
        <v>695.50140582311201</v>
      </c>
      <c r="T397">
        <v>0.71482432843602695</v>
      </c>
      <c r="U397">
        <v>0.30989681428021898</v>
      </c>
      <c r="V397" s="1">
        <v>0</v>
      </c>
      <c r="W397">
        <v>7.3917448473892894E-2</v>
      </c>
      <c r="X397">
        <v>0.61618573724588799</v>
      </c>
      <c r="Y397" s="1">
        <v>0</v>
      </c>
      <c r="Z397" s="1">
        <v>0</v>
      </c>
      <c r="AA397">
        <v>3.1785847170452198E-4</v>
      </c>
      <c r="AB397">
        <v>5.3788790202316597E-3</v>
      </c>
      <c r="AC397">
        <v>0.99831506387663405</v>
      </c>
      <c r="AD397">
        <v>3.5882763014997998E-4</v>
      </c>
      <c r="AE397" s="1">
        <v>1.01362625558075E-7</v>
      </c>
      <c r="AF397" s="3">
        <v>4.41760096787539E-4</v>
      </c>
      <c r="AG397">
        <v>4.1688048964282198E-3</v>
      </c>
      <c r="AH397">
        <v>2.3972110559968201</v>
      </c>
      <c r="AI397">
        <v>7.8036841611805699E-2</v>
      </c>
      <c r="AJ397">
        <v>4527.1151614094997</v>
      </c>
      <c r="AK397" t="s">
        <v>105</v>
      </c>
      <c r="AL397" t="s">
        <v>106</v>
      </c>
      <c r="AM397" s="4">
        <v>1023386831.28</v>
      </c>
      <c r="AN397">
        <v>7576</v>
      </c>
      <c r="AO397" s="1">
        <f t="shared" si="91"/>
        <v>6.2347267565849062E-3</v>
      </c>
      <c r="AP397" s="5">
        <f t="shared" si="92"/>
        <v>7.2303758697805804</v>
      </c>
      <c r="AQ397" s="3">
        <f t="shared" si="93"/>
        <v>8.62780366771684E-3</v>
      </c>
      <c r="AR397" s="15">
        <f t="shared" si="90"/>
        <v>1.2747087300220969</v>
      </c>
    </row>
    <row r="398" spans="1:45" x14ac:dyDescent="0.25">
      <c r="A398" t="s">
        <v>37</v>
      </c>
      <c r="B398">
        <v>13.4818177664775</v>
      </c>
      <c r="C398">
        <v>9.4127364939092205E-3</v>
      </c>
      <c r="D398">
        <v>10.7284908214198</v>
      </c>
      <c r="E398">
        <v>56.077886041846597</v>
      </c>
      <c r="F398" s="1">
        <v>0</v>
      </c>
      <c r="G398" s="1">
        <v>0</v>
      </c>
      <c r="H398">
        <v>4.8308637371713603</v>
      </c>
      <c r="I398">
        <v>151.70373160126101</v>
      </c>
      <c r="J398">
        <v>126.149728365828</v>
      </c>
      <c r="K398">
        <v>123.4082828694</v>
      </c>
      <c r="L398">
        <v>184.185472475811</v>
      </c>
      <c r="M398">
        <v>38.219176725880601</v>
      </c>
      <c r="N398">
        <v>90.844350299574003</v>
      </c>
      <c r="O398">
        <v>79.460398957985802</v>
      </c>
      <c r="P398">
        <v>121865.663779761</v>
      </c>
      <c r="Q398">
        <v>157908.46378044799</v>
      </c>
      <c r="R398">
        <v>132.09960682829799</v>
      </c>
      <c r="S398">
        <v>708.36108959641501</v>
      </c>
      <c r="T398">
        <v>0.64057906332855397</v>
      </c>
      <c r="U398">
        <v>0.36479572686816297</v>
      </c>
      <c r="V398" s="1">
        <v>0</v>
      </c>
      <c r="W398">
        <v>9.0044635441270796E-2</v>
      </c>
      <c r="X398">
        <v>0.54515963769056497</v>
      </c>
      <c r="Y398" s="1">
        <v>0</v>
      </c>
      <c r="Z398" s="1">
        <v>0</v>
      </c>
      <c r="AA398">
        <v>3.3480891405044701E-4</v>
      </c>
      <c r="AB398">
        <v>5.3658646912436003E-3</v>
      </c>
      <c r="AC398">
        <v>1.0021610840780899</v>
      </c>
      <c r="AD398">
        <v>2.8264010905893302E-4</v>
      </c>
      <c r="AE398">
        <v>6.4479112857486203E-6</v>
      </c>
      <c r="AF398" s="3">
        <v>4.3785464480129499E-4</v>
      </c>
      <c r="AG398">
        <v>3.42286751034098E-3</v>
      </c>
      <c r="AH398">
        <v>2.3385225212312601</v>
      </c>
      <c r="AI398">
        <v>7.6759613505762006E-2</v>
      </c>
      <c r="AJ398">
        <v>5345.4332307963396</v>
      </c>
      <c r="AK398" t="s">
        <v>107</v>
      </c>
      <c r="AL398" t="s">
        <v>108</v>
      </c>
      <c r="AM398" s="4">
        <v>204734315.15000001</v>
      </c>
      <c r="AN398">
        <v>1680</v>
      </c>
      <c r="AO398" s="1">
        <f t="shared" si="91"/>
        <v>6.2437079857041566E-3</v>
      </c>
      <c r="AP398" s="5">
        <f t="shared" si="92"/>
        <v>7.2404363199707333</v>
      </c>
      <c r="AQ398" s="3">
        <f t="shared" ref="AQ398" si="94">(1-(1-B398/100)^(1/12))- AO398</f>
        <v>5.7517323917045827E-3</v>
      </c>
      <c r="AR398" s="15">
        <f t="shared" si="90"/>
        <v>0.86201731093078582</v>
      </c>
    </row>
    <row r="399" spans="1:45" x14ac:dyDescent="0.25">
      <c r="AN399">
        <f>SUM(AN384:AN398)</f>
        <v>514573</v>
      </c>
    </row>
    <row r="406" spans="1:45" x14ac:dyDescent="0.25">
      <c r="AO406" t="s">
        <v>226</v>
      </c>
    </row>
    <row r="407" spans="1:45" x14ac:dyDescent="0.25">
      <c r="A407" t="s">
        <v>0</v>
      </c>
      <c r="B407" t="s">
        <v>1</v>
      </c>
      <c r="C407" t="s">
        <v>2</v>
      </c>
      <c r="D407" t="s">
        <v>3</v>
      </c>
      <c r="E407" t="s">
        <v>5</v>
      </c>
      <c r="F407" t="s">
        <v>6</v>
      </c>
      <c r="G407" t="s">
        <v>208</v>
      </c>
      <c r="H407" t="s">
        <v>7</v>
      </c>
      <c r="I407" t="s">
        <v>8</v>
      </c>
      <c r="J407" t="s">
        <v>134</v>
      </c>
      <c r="K407" t="s">
        <v>143</v>
      </c>
      <c r="L407" t="s">
        <v>9</v>
      </c>
      <c r="M407" t="s">
        <v>10</v>
      </c>
      <c r="N407" t="s">
        <v>11</v>
      </c>
      <c r="O407" t="s">
        <v>13</v>
      </c>
      <c r="P407" t="s">
        <v>14</v>
      </c>
      <c r="Q407" t="s">
        <v>15</v>
      </c>
      <c r="R407" t="s">
        <v>16</v>
      </c>
      <c r="S407" t="s">
        <v>17</v>
      </c>
      <c r="T407" t="s">
        <v>18</v>
      </c>
      <c r="U407" t="s">
        <v>20</v>
      </c>
      <c r="V407" t="s">
        <v>21</v>
      </c>
      <c r="W407" t="s">
        <v>22</v>
      </c>
      <c r="X407" t="s">
        <v>23</v>
      </c>
      <c r="Y407" t="s">
        <v>24</v>
      </c>
      <c r="Z407" t="s">
        <v>25</v>
      </c>
      <c r="AA407" t="s">
        <v>26</v>
      </c>
      <c r="AB407" t="s">
        <v>27</v>
      </c>
      <c r="AC407" t="s">
        <v>263</v>
      </c>
      <c r="AD407" t="s">
        <v>120</v>
      </c>
      <c r="AE407" t="s">
        <v>29</v>
      </c>
      <c r="AF407" s="3" t="s">
        <v>233</v>
      </c>
      <c r="AG407" t="s">
        <v>30</v>
      </c>
      <c r="AH407" t="s">
        <v>31</v>
      </c>
      <c r="AI407" t="s">
        <v>32</v>
      </c>
      <c r="AJ407" t="s">
        <v>33</v>
      </c>
      <c r="AK407" t="s">
        <v>34</v>
      </c>
      <c r="AL407" t="s">
        <v>74</v>
      </c>
      <c r="AM407" s="4" t="s">
        <v>35</v>
      </c>
      <c r="AN407" t="s">
        <v>36</v>
      </c>
      <c r="AO407" s="15">
        <v>0.95</v>
      </c>
    </row>
    <row r="408" spans="1:45" x14ac:dyDescent="0.25">
      <c r="A408" t="s">
        <v>37</v>
      </c>
      <c r="B408">
        <v>6.7880116130049704</v>
      </c>
      <c r="C408">
        <v>3.6038500751502502E-3</v>
      </c>
      <c r="D408">
        <v>4.2399224637213102</v>
      </c>
      <c r="E408">
        <v>-63.639729655612399</v>
      </c>
      <c r="F408" s="1">
        <v>0</v>
      </c>
      <c r="G408" s="1">
        <v>0</v>
      </c>
      <c r="H408">
        <v>3.04432164861577</v>
      </c>
      <c r="I408">
        <v>-179.926297744685</v>
      </c>
      <c r="J408">
        <v>-200.41701040439199</v>
      </c>
      <c r="K408">
        <v>-183.507116787379</v>
      </c>
      <c r="L408">
        <v>-159.874086073146</v>
      </c>
      <c r="M408">
        <v>27.273111992833702</v>
      </c>
      <c r="N408">
        <v>94.491678739843096</v>
      </c>
      <c r="O408">
        <v>82.725572912563507</v>
      </c>
      <c r="P408">
        <v>198985.82610115199</v>
      </c>
      <c r="Q408">
        <v>239808.24900866899</v>
      </c>
      <c r="R408">
        <v>83.463637177776107</v>
      </c>
      <c r="S408">
        <v>669.80644326721801</v>
      </c>
      <c r="T408">
        <v>0.70311162464440702</v>
      </c>
      <c r="U408">
        <v>0.172142438826343</v>
      </c>
      <c r="V408" s="1">
        <v>0</v>
      </c>
      <c r="W408">
        <v>0.140967402975646</v>
      </c>
      <c r="X408">
        <v>0.68689015819801003</v>
      </c>
      <c r="Y408" s="1">
        <v>0</v>
      </c>
      <c r="Z408" s="1">
        <v>0</v>
      </c>
      <c r="AA408">
        <v>2.8827476184902097E-4</v>
      </c>
      <c r="AB408">
        <v>3.5338683471498201E-3</v>
      </c>
      <c r="AC408">
        <v>0.91435579768036401</v>
      </c>
      <c r="AD408" s="1">
        <v>4.83963289006338E-7</v>
      </c>
      <c r="AE408" s="1">
        <v>0</v>
      </c>
      <c r="AF408" s="3">
        <v>3.0334434415968199E-5</v>
      </c>
      <c r="AG408" s="1">
        <v>0</v>
      </c>
      <c r="AH408">
        <v>3.7699128145638299</v>
      </c>
      <c r="AI408">
        <v>8.7664697395756205E-2</v>
      </c>
      <c r="AJ408">
        <v>0.810669047610866</v>
      </c>
      <c r="AK408" t="s">
        <v>79</v>
      </c>
      <c r="AL408" t="s">
        <v>80</v>
      </c>
      <c r="AM408" s="4">
        <v>310815860.37</v>
      </c>
      <c r="AN408">
        <v>1562</v>
      </c>
      <c r="AO408" s="1">
        <f>AE408+AA408+AB408*$AO$407</f>
        <v>3.6454496916413495E-3</v>
      </c>
      <c r="AP408" s="5">
        <f>100*(1-(1-AO408)^12)</f>
        <v>4.2878873366861132</v>
      </c>
      <c r="AQ408" s="3">
        <f>(1-(1-B408/100)^(1/12))- AO408</f>
        <v>2.1952468824114899E-3</v>
      </c>
      <c r="AR408" s="15">
        <f t="shared" ref="AR408:AR424" si="95">B408/AP408-1</f>
        <v>0.58306668995904043</v>
      </c>
    </row>
    <row r="409" spans="1:45" x14ac:dyDescent="0.25">
      <c r="A409" t="s">
        <v>37</v>
      </c>
      <c r="B409">
        <v>4.4458958394754404</v>
      </c>
      <c r="C409">
        <v>3.72864654487813E-3</v>
      </c>
      <c r="D409">
        <v>4.3837482797695602</v>
      </c>
      <c r="E409">
        <v>-42.826991149247199</v>
      </c>
      <c r="F409" s="1">
        <v>0</v>
      </c>
      <c r="G409" s="1">
        <v>0</v>
      </c>
      <c r="H409">
        <v>3.2700338011860102</v>
      </c>
      <c r="I409">
        <v>-158.28856888565801</v>
      </c>
      <c r="J409">
        <v>-182.04921754410699</v>
      </c>
      <c r="K409">
        <v>-161.64297928678701</v>
      </c>
      <c r="L409">
        <v>-138.05290347346701</v>
      </c>
      <c r="M409">
        <v>28.198712485371299</v>
      </c>
      <c r="N409">
        <v>95.434975545122597</v>
      </c>
      <c r="O409">
        <v>83.333824810910897</v>
      </c>
      <c r="P409">
        <v>197203.45533177501</v>
      </c>
      <c r="Q409">
        <v>239836.13972946501</v>
      </c>
      <c r="R409">
        <v>84.5013673738883</v>
      </c>
      <c r="S409">
        <v>668.96491590782102</v>
      </c>
      <c r="T409">
        <v>0.71359490463638597</v>
      </c>
      <c r="U409">
        <v>0.234923716468739</v>
      </c>
      <c r="V409" s="1">
        <v>0</v>
      </c>
      <c r="W409">
        <v>0.18189196154163101</v>
      </c>
      <c r="X409">
        <v>0.583184321989629</v>
      </c>
      <c r="Y409" s="1">
        <v>0</v>
      </c>
      <c r="Z409" s="1">
        <v>0</v>
      </c>
      <c r="AA409">
        <v>2.8720407271583303E-4</v>
      </c>
      <c r="AB409">
        <v>3.7673617018719702E-3</v>
      </c>
      <c r="AC409">
        <v>0.89477759580431304</v>
      </c>
      <c r="AD409" s="1">
        <v>9.3303338571354604E-7</v>
      </c>
      <c r="AE409" s="1">
        <v>0</v>
      </c>
      <c r="AF409" s="3">
        <v>9.4993724597060294E-5</v>
      </c>
      <c r="AG409" s="1">
        <v>0</v>
      </c>
      <c r="AH409">
        <v>3.7696924675751702</v>
      </c>
      <c r="AI409">
        <v>9.0864757540033106E-2</v>
      </c>
      <c r="AJ409">
        <v>1.6700570858814801</v>
      </c>
      <c r="AK409" t="s">
        <v>81</v>
      </c>
      <c r="AL409" t="s">
        <v>82</v>
      </c>
      <c r="AM409" s="4">
        <v>4642169338.5100002</v>
      </c>
      <c r="AN409">
        <v>23540</v>
      </c>
      <c r="AO409" s="1">
        <f t="shared" ref="AO409:AO424" si="96">AE409+AA409+AB409*$AO$407</f>
        <v>3.8661976894942044E-3</v>
      </c>
      <c r="AP409" s="5">
        <f t="shared" ref="AP409:AP424" si="97">100*(1-(1-AO409)^12)</f>
        <v>4.5420442161256176</v>
      </c>
      <c r="AQ409" s="3">
        <f t="shared" ref="AQ409:AQ422" si="98">(1-(1-B409/100)^(1/12))- AO409</f>
        <v>-8.3572972462591429E-5</v>
      </c>
      <c r="AR409" s="15">
        <f t="shared" si="95"/>
        <v>-2.116852502422184E-2</v>
      </c>
    </row>
    <row r="410" spans="1:45" x14ac:dyDescent="0.25">
      <c r="A410" t="s">
        <v>37</v>
      </c>
      <c r="B410">
        <v>4.89872439546859</v>
      </c>
      <c r="C410">
        <v>4.3746700579830097E-3</v>
      </c>
      <c r="D410">
        <v>5.1251188631180504</v>
      </c>
      <c r="E410">
        <v>-38.683404188985897</v>
      </c>
      <c r="F410" s="1">
        <v>0</v>
      </c>
      <c r="G410" s="1">
        <v>0</v>
      </c>
      <c r="H410">
        <v>3.38440664850051</v>
      </c>
      <c r="I410">
        <v>-133.068694948966</v>
      </c>
      <c r="J410">
        <v>-154.64420035679001</v>
      </c>
      <c r="K410">
        <v>-139.074474445379</v>
      </c>
      <c r="L410">
        <v>-112.09023399119999</v>
      </c>
      <c r="M410">
        <v>29.6884110336532</v>
      </c>
      <c r="N410">
        <v>95.441378550664993</v>
      </c>
      <c r="O410">
        <v>82.638527050632504</v>
      </c>
      <c r="P410">
        <v>190210.362604144</v>
      </c>
      <c r="Q410">
        <v>232783.670781522</v>
      </c>
      <c r="R410">
        <v>84.790413393167995</v>
      </c>
      <c r="S410">
        <v>670.99469697274697</v>
      </c>
      <c r="T410">
        <v>0.71733913322635501</v>
      </c>
      <c r="U410">
        <v>0.25136324655139097</v>
      </c>
      <c r="V410" s="1">
        <v>0</v>
      </c>
      <c r="W410">
        <v>0.16505284395578401</v>
      </c>
      <c r="X410">
        <v>0.58358390949282402</v>
      </c>
      <c r="Y410" s="1">
        <v>0</v>
      </c>
      <c r="Z410" s="1">
        <v>0</v>
      </c>
      <c r="AA410">
        <v>2.8898071297148398E-4</v>
      </c>
      <c r="AB410">
        <v>4.45457314536612E-3</v>
      </c>
      <c r="AC410">
        <v>0.98043208133908899</v>
      </c>
      <c r="AD410">
        <v>9.0561372342802996E-5</v>
      </c>
      <c r="AE410" s="1">
        <v>4.9531537889503303E-9</v>
      </c>
      <c r="AF410" s="3">
        <v>2.0590860003143801E-4</v>
      </c>
      <c r="AG410" s="1">
        <v>0</v>
      </c>
      <c r="AH410">
        <v>3.8564598310746301</v>
      </c>
      <c r="AI410">
        <v>9.8367841219506896E-2</v>
      </c>
      <c r="AJ410">
        <v>10.2009825252909</v>
      </c>
      <c r="AK410" t="s">
        <v>83</v>
      </c>
      <c r="AL410" t="s">
        <v>84</v>
      </c>
      <c r="AM410" s="4">
        <v>15789362199.77</v>
      </c>
      <c r="AN410">
        <v>83010</v>
      </c>
      <c r="AO410" s="1">
        <f t="shared" si="96"/>
        <v>4.5208301542230874E-3</v>
      </c>
      <c r="AP410" s="5">
        <f t="shared" si="97"/>
        <v>5.2921182009944001</v>
      </c>
      <c r="AQ410" s="3">
        <f t="shared" si="98"/>
        <v>-3.4392751006837551E-4</v>
      </c>
      <c r="AR410" s="15">
        <f t="shared" si="95"/>
        <v>-7.4335793454479271E-2</v>
      </c>
    </row>
    <row r="411" spans="1:45" x14ac:dyDescent="0.25">
      <c r="A411" t="s">
        <v>37</v>
      </c>
      <c r="B411">
        <v>5.6395545611248803</v>
      </c>
      <c r="C411">
        <v>5.2528334425479802E-3</v>
      </c>
      <c r="D411">
        <v>6.1244424752487596</v>
      </c>
      <c r="E411">
        <v>-28.4667269878776</v>
      </c>
      <c r="F411" s="1">
        <v>0</v>
      </c>
      <c r="G411" s="1">
        <v>0</v>
      </c>
      <c r="H411">
        <v>3.5544209619783702</v>
      </c>
      <c r="I411">
        <v>-108.832950434631</v>
      </c>
      <c r="J411">
        <v>-126.646955397452</v>
      </c>
      <c r="K411">
        <v>-119.058838021602</v>
      </c>
      <c r="L411">
        <v>-87.400173775387998</v>
      </c>
      <c r="M411">
        <v>31.680193265032599</v>
      </c>
      <c r="N411">
        <v>95.431332234107401</v>
      </c>
      <c r="O411">
        <v>81.774943833873706</v>
      </c>
      <c r="P411">
        <v>186179.64116016999</v>
      </c>
      <c r="Q411">
        <v>229128.92175815799</v>
      </c>
      <c r="R411">
        <v>84.976488738397094</v>
      </c>
      <c r="S411">
        <v>675.33643840477498</v>
      </c>
      <c r="T411">
        <v>0.71865546641451605</v>
      </c>
      <c r="U411">
        <v>0.27455267118654397</v>
      </c>
      <c r="V411" s="1">
        <v>0</v>
      </c>
      <c r="W411">
        <v>0.157059504117226</v>
      </c>
      <c r="X411">
        <v>0.56838782469622895</v>
      </c>
      <c r="Y411" s="1">
        <v>0</v>
      </c>
      <c r="Z411" s="1">
        <v>0</v>
      </c>
      <c r="AA411">
        <v>2.9150139198939998E-4</v>
      </c>
      <c r="AB411">
        <v>4.9744621737336401E-3</v>
      </c>
      <c r="AC411">
        <v>0.99940126708411803</v>
      </c>
      <c r="AD411">
        <v>2.6803898007380099E-4</v>
      </c>
      <c r="AE411" s="1">
        <v>7.1084012420829798E-8</v>
      </c>
      <c r="AF411" s="3">
        <v>3.7168617004453301E-4</v>
      </c>
      <c r="AG411" s="1">
        <v>3.4637503331876501E-7</v>
      </c>
      <c r="AH411">
        <v>3.92413036757261</v>
      </c>
      <c r="AI411">
        <v>0.107208142923507</v>
      </c>
      <c r="AJ411">
        <v>59.663582244544003</v>
      </c>
      <c r="AK411" t="s">
        <v>85</v>
      </c>
      <c r="AL411" t="s">
        <v>86</v>
      </c>
      <c r="AM411" s="4">
        <v>35052785759.790001</v>
      </c>
      <c r="AN411">
        <v>188274</v>
      </c>
      <c r="AO411" s="1">
        <f t="shared" si="96"/>
        <v>5.0173115410487787E-3</v>
      </c>
      <c r="AP411" s="5">
        <f t="shared" si="97"/>
        <v>5.8573768548090595</v>
      </c>
      <c r="AQ411" s="3">
        <f t="shared" si="98"/>
        <v>-1.9164177779994879E-4</v>
      </c>
      <c r="AR411" s="15">
        <f t="shared" si="95"/>
        <v>-3.7187686413815313E-2</v>
      </c>
    </row>
    <row r="412" spans="1:45" x14ac:dyDescent="0.25">
      <c r="A412" t="s">
        <v>37</v>
      </c>
      <c r="B412">
        <v>6.5220214434314796</v>
      </c>
      <c r="C412">
        <v>6.1652202388653597E-3</v>
      </c>
      <c r="D412">
        <v>7.1524833361348703</v>
      </c>
      <c r="E412">
        <v>-19.373306337941901</v>
      </c>
      <c r="F412" s="1">
        <v>0</v>
      </c>
      <c r="G412" s="1">
        <v>0</v>
      </c>
      <c r="H412">
        <v>3.7047844723689898</v>
      </c>
      <c r="I412">
        <v>-83.937108736062498</v>
      </c>
      <c r="J412">
        <v>-101.15495403637701</v>
      </c>
      <c r="K412">
        <v>-96.8349495036273</v>
      </c>
      <c r="L412">
        <v>-61.948116650751302</v>
      </c>
      <c r="M412">
        <v>32.621201775870396</v>
      </c>
      <c r="N412">
        <v>95.384763521722405</v>
      </c>
      <c r="O412">
        <v>81.2266490260848</v>
      </c>
      <c r="P412">
        <v>181461.071956464</v>
      </c>
      <c r="Q412">
        <v>224652.53954552801</v>
      </c>
      <c r="R412">
        <v>85.261067253599904</v>
      </c>
      <c r="S412">
        <v>677.85675624084297</v>
      </c>
      <c r="T412">
        <v>0.71972050553078504</v>
      </c>
      <c r="U412">
        <v>0.28723748331879001</v>
      </c>
      <c r="V412" s="1">
        <v>0</v>
      </c>
      <c r="W412">
        <v>0.146821803777343</v>
      </c>
      <c r="X412">
        <v>0.56594071290386605</v>
      </c>
      <c r="Y412" s="1">
        <v>0</v>
      </c>
      <c r="Z412" s="1">
        <v>0</v>
      </c>
      <c r="AA412">
        <v>2.9313393819198699E-4</v>
      </c>
      <c r="AB412">
        <v>5.5733068479838898E-3</v>
      </c>
      <c r="AC412">
        <v>1.0510910741925299</v>
      </c>
      <c r="AD412">
        <v>3.52487172098843E-4</v>
      </c>
      <c r="AE412" s="1">
        <v>2.5113669051566902E-7</v>
      </c>
      <c r="AF412" s="3">
        <v>5.5322990604705197E-4</v>
      </c>
      <c r="AG412">
        <v>1.2382773262821001E-6</v>
      </c>
      <c r="AH412">
        <v>4.0230755674298599</v>
      </c>
      <c r="AI412">
        <v>0.11336335223105699</v>
      </c>
      <c r="AJ412">
        <v>154.27782791031601</v>
      </c>
      <c r="AK412" t="s">
        <v>87</v>
      </c>
      <c r="AL412" t="s">
        <v>88</v>
      </c>
      <c r="AM412" s="4">
        <v>61080159742.690002</v>
      </c>
      <c r="AN412">
        <v>336602</v>
      </c>
      <c r="AO412" s="1">
        <f t="shared" si="96"/>
        <v>5.5880265804671972E-3</v>
      </c>
      <c r="AP412" s="5">
        <f>100*(1-(1-AO412)^12)</f>
        <v>6.5033310113698395</v>
      </c>
      <c r="AQ412" s="3">
        <f t="shared" si="98"/>
        <v>1.6567161120751607E-5</v>
      </c>
      <c r="AR412" s="15">
        <f t="shared" si="95"/>
        <v>2.8739782780491385E-3</v>
      </c>
    </row>
    <row r="413" spans="1:45" x14ac:dyDescent="0.25">
      <c r="A413" t="s">
        <v>37</v>
      </c>
      <c r="B413">
        <v>7.2229690476822901</v>
      </c>
      <c r="C413">
        <v>6.4986596833490904E-3</v>
      </c>
      <c r="D413">
        <v>7.5256072439748003</v>
      </c>
      <c r="E413">
        <v>-15.472747771130701</v>
      </c>
      <c r="F413" s="1">
        <v>0</v>
      </c>
      <c r="G413" s="1">
        <v>0</v>
      </c>
      <c r="H413">
        <v>3.7802991315649401</v>
      </c>
      <c r="I413">
        <v>-60.332277097421297</v>
      </c>
      <c r="J413">
        <v>-75.459571034895006</v>
      </c>
      <c r="K413">
        <v>-79.599503857538494</v>
      </c>
      <c r="L413">
        <v>-37.793100746194597</v>
      </c>
      <c r="M413">
        <v>32.9169959156944</v>
      </c>
      <c r="N413">
        <v>95.264576443414398</v>
      </c>
      <c r="O413">
        <v>80.916794042525595</v>
      </c>
      <c r="P413">
        <v>177005.50354819201</v>
      </c>
      <c r="Q413">
        <v>220582.166067913</v>
      </c>
      <c r="R413">
        <v>85.812565403408897</v>
      </c>
      <c r="S413">
        <v>688.38916784795902</v>
      </c>
      <c r="T413">
        <v>0.71125869906473105</v>
      </c>
      <c r="U413">
        <v>0.28533139661186802</v>
      </c>
      <c r="V413" s="1">
        <v>0</v>
      </c>
      <c r="W413">
        <v>0.13471270527666901</v>
      </c>
      <c r="X413">
        <v>0.57995589811146198</v>
      </c>
      <c r="Y413" s="1">
        <v>0</v>
      </c>
      <c r="Z413" s="1">
        <v>0</v>
      </c>
      <c r="AA413">
        <v>2.9448874840345301E-4</v>
      </c>
      <c r="AB413">
        <v>5.7972982752089799E-3</v>
      </c>
      <c r="AC413">
        <v>1.0415438501427901</v>
      </c>
      <c r="AD413">
        <v>3.88234230916997E-4</v>
      </c>
      <c r="AE413">
        <v>3.00376303485344E-5</v>
      </c>
      <c r="AF413" s="3">
        <v>7.0883584088175702E-4</v>
      </c>
      <c r="AG413">
        <v>1.7462481307848899E-5</v>
      </c>
      <c r="AH413">
        <v>4.07389437547047</v>
      </c>
      <c r="AI413">
        <v>0.11582911748459</v>
      </c>
      <c r="AJ413">
        <v>297.30950347549998</v>
      </c>
      <c r="AK413" t="s">
        <v>89</v>
      </c>
      <c r="AL413" t="s">
        <v>90</v>
      </c>
      <c r="AM413" s="4">
        <v>66240769592.839996</v>
      </c>
      <c r="AN413">
        <v>374230</v>
      </c>
      <c r="AO413" s="1">
        <f t="shared" si="96"/>
        <v>5.8319597402005183E-3</v>
      </c>
      <c r="AP413" s="5">
        <f t="shared" si="97"/>
        <v>6.7781811922651762</v>
      </c>
      <c r="AQ413" s="3">
        <f t="shared" si="98"/>
        <v>3.9615532163044496E-4</v>
      </c>
      <c r="AR413" s="15">
        <f t="shared" si="95"/>
        <v>6.5620531939257765E-2</v>
      </c>
    </row>
    <row r="414" spans="1:45" x14ac:dyDescent="0.25">
      <c r="A414" t="s">
        <v>37</v>
      </c>
      <c r="B414">
        <v>7.7990075650410597</v>
      </c>
      <c r="C414">
        <v>6.7744926265545704E-3</v>
      </c>
      <c r="D414">
        <v>7.8332292132885204</v>
      </c>
      <c r="E414">
        <v>-11.2679739310072</v>
      </c>
      <c r="F414" s="1">
        <v>0</v>
      </c>
      <c r="G414" s="1">
        <v>0</v>
      </c>
      <c r="H414">
        <v>3.8474541942374598</v>
      </c>
      <c r="I414">
        <v>-35.923208113857399</v>
      </c>
      <c r="J414">
        <v>-52.522330782161099</v>
      </c>
      <c r="K414">
        <v>-57.832235941312</v>
      </c>
      <c r="L414">
        <v>-12.6791636210225</v>
      </c>
      <c r="M414">
        <v>32.300494905447998</v>
      </c>
      <c r="N414">
        <v>95.166296991270201</v>
      </c>
      <c r="O414">
        <v>81.057597783790897</v>
      </c>
      <c r="P414">
        <v>171616.345856297</v>
      </c>
      <c r="Q414">
        <v>214068.985611429</v>
      </c>
      <c r="R414">
        <v>87.191561191088297</v>
      </c>
      <c r="S414">
        <v>694.921992661731</v>
      </c>
      <c r="T414">
        <v>0.70709233945612204</v>
      </c>
      <c r="U414">
        <v>0.27668181499005201</v>
      </c>
      <c r="V414" s="1">
        <v>0</v>
      </c>
      <c r="W414">
        <v>0.126557160282015</v>
      </c>
      <c r="X414">
        <v>0.59676102472793202</v>
      </c>
      <c r="Y414" s="1">
        <v>0</v>
      </c>
      <c r="Z414" s="1">
        <v>0</v>
      </c>
      <c r="AA414">
        <v>2.9487222483879798E-4</v>
      </c>
      <c r="AB414">
        <v>5.7486039793449503E-3</v>
      </c>
      <c r="AC414">
        <v>1.0249621405167</v>
      </c>
      <c r="AD414">
        <v>4.7328932694598803E-4</v>
      </c>
      <c r="AE414">
        <v>6.0485587579308398E-5</v>
      </c>
      <c r="AF414" s="3">
        <v>7.9978549317792397E-4</v>
      </c>
      <c r="AG414">
        <v>1.9726058544245701E-4</v>
      </c>
      <c r="AH414">
        <v>4.0986344560195498</v>
      </c>
      <c r="AI414">
        <v>0.114253453632376</v>
      </c>
      <c r="AJ414">
        <v>491.584115018994</v>
      </c>
      <c r="AK414" t="s">
        <v>91</v>
      </c>
      <c r="AL414" t="s">
        <v>92</v>
      </c>
      <c r="AM414" s="4">
        <v>67682740944.190002</v>
      </c>
      <c r="AN414">
        <v>394384</v>
      </c>
      <c r="AO414" s="1">
        <f t="shared" si="96"/>
        <v>5.8165315927958088E-3</v>
      </c>
      <c r="AP414" s="5">
        <f t="shared" si="97"/>
        <v>6.7608195873753996</v>
      </c>
      <c r="AQ414" s="3">
        <f t="shared" si="98"/>
        <v>9.2723409655738956E-4</v>
      </c>
      <c r="AR414" s="15">
        <f t="shared" si="95"/>
        <v>0.15355948553993182</v>
      </c>
      <c r="AS414" s="60">
        <f>SUMPRODUCT(AB413:AB415,AM413:AM415)/SUM(AM413:AM415)/AVERAGE(AC413:AC415)*AO407</f>
        <v>5.254767781019797E-3</v>
      </c>
    </row>
    <row r="415" spans="1:45" x14ac:dyDescent="0.25">
      <c r="A415" t="s">
        <v>37</v>
      </c>
      <c r="B415">
        <v>7.8196533025238697</v>
      </c>
      <c r="C415">
        <v>7.55847305149932E-3</v>
      </c>
      <c r="D415">
        <v>8.7024466656231798</v>
      </c>
      <c r="E415">
        <v>-7.1324932575473001</v>
      </c>
      <c r="F415" s="1">
        <v>0</v>
      </c>
      <c r="G415" s="1">
        <v>0</v>
      </c>
      <c r="H415">
        <v>3.9039440265948202</v>
      </c>
      <c r="I415">
        <v>-11.989435083025301</v>
      </c>
      <c r="J415">
        <v>-35.6654495340997</v>
      </c>
      <c r="K415">
        <v>-28.732684355291799</v>
      </c>
      <c r="L415">
        <v>11.830248446492099</v>
      </c>
      <c r="M415">
        <v>30.635057226508501</v>
      </c>
      <c r="N415">
        <v>95.139140037893597</v>
      </c>
      <c r="O415">
        <v>81.826906878738001</v>
      </c>
      <c r="P415">
        <v>167398.12277024699</v>
      </c>
      <c r="Q415">
        <v>210041.11987100801</v>
      </c>
      <c r="R415">
        <v>89.187117294899906</v>
      </c>
      <c r="S415">
        <v>690.10738590988001</v>
      </c>
      <c r="T415">
        <v>0.71538300798434196</v>
      </c>
      <c r="U415">
        <v>0.27890806469477097</v>
      </c>
      <c r="V415" s="1">
        <v>0</v>
      </c>
      <c r="W415">
        <v>0.12265662253978001</v>
      </c>
      <c r="X415">
        <v>0.59843531276544804</v>
      </c>
      <c r="Y415" s="1">
        <v>0</v>
      </c>
      <c r="Z415" s="1">
        <v>0</v>
      </c>
      <c r="AA415">
        <v>2.9322083085974799E-4</v>
      </c>
      <c r="AB415">
        <v>5.3362650847737702E-3</v>
      </c>
      <c r="AC415">
        <v>0.98381372322163796</v>
      </c>
      <c r="AD415">
        <v>7.0779345325627395E-4</v>
      </c>
      <c r="AE415">
        <v>3.80818926335237E-5</v>
      </c>
      <c r="AF415" s="3">
        <v>7.5605958820024297E-4</v>
      </c>
      <c r="AG415">
        <v>1.18313786320878E-3</v>
      </c>
      <c r="AH415">
        <v>4.0682417952005903</v>
      </c>
      <c r="AI415">
        <v>0.107339871356675</v>
      </c>
      <c r="AJ415">
        <v>606.95959432878601</v>
      </c>
      <c r="AK415" t="s">
        <v>93</v>
      </c>
      <c r="AL415" t="s">
        <v>94</v>
      </c>
      <c r="AM415" s="4">
        <v>69126217807.360001</v>
      </c>
      <c r="AN415">
        <v>412945</v>
      </c>
      <c r="AO415" s="1">
        <f t="shared" si="96"/>
        <v>5.4007545540283534E-3</v>
      </c>
      <c r="AP415" s="5">
        <f t="shared" si="97"/>
        <v>6.2918195848255092</v>
      </c>
      <c r="AQ415" s="3">
        <f t="shared" si="98"/>
        <v>1.3615472810307502E-3</v>
      </c>
      <c r="AR415" s="15">
        <f t="shared" si="95"/>
        <v>0.24282859625904729</v>
      </c>
      <c r="AS415">
        <f>SUMPRODUCT(AH413:AH415,AM413:AM415)/SUM(AM413:AM415)</f>
        <v>4.0802166442974199</v>
      </c>
    </row>
    <row r="416" spans="1:45" x14ac:dyDescent="0.25">
      <c r="A416" t="s">
        <v>37</v>
      </c>
      <c r="B416">
        <v>8.8399643316297407</v>
      </c>
      <c r="C416">
        <v>8.8262312403425396E-3</v>
      </c>
      <c r="D416">
        <v>10.092152573637501</v>
      </c>
      <c r="E416">
        <v>-5.1132405521172997</v>
      </c>
      <c r="F416" s="1">
        <v>0</v>
      </c>
      <c r="G416" s="1">
        <v>0</v>
      </c>
      <c r="H416">
        <v>3.9720382020637199</v>
      </c>
      <c r="I416">
        <v>11.7944474324221</v>
      </c>
      <c r="J416">
        <v>-11.348755776365801</v>
      </c>
      <c r="K416">
        <v>-5.5425137064498804</v>
      </c>
      <c r="L416">
        <v>37.161304426043898</v>
      </c>
      <c r="M416">
        <v>30.776514119286698</v>
      </c>
      <c r="N416">
        <v>95.019772407546299</v>
      </c>
      <c r="O416">
        <v>81.764314214532405</v>
      </c>
      <c r="P416">
        <v>157184.18286803499</v>
      </c>
      <c r="Q416">
        <v>197902.205311183</v>
      </c>
      <c r="R416">
        <v>98.378256596255497</v>
      </c>
      <c r="S416">
        <v>692.82620932146597</v>
      </c>
      <c r="T416">
        <v>0.71017298359196401</v>
      </c>
      <c r="U416">
        <v>0.27876231511872501</v>
      </c>
      <c r="V416" s="1">
        <v>0</v>
      </c>
      <c r="W416">
        <v>0.11039194044961501</v>
      </c>
      <c r="X416">
        <v>0.61084574443165796</v>
      </c>
      <c r="Y416" s="1">
        <v>0</v>
      </c>
      <c r="Z416" s="1">
        <v>0</v>
      </c>
      <c r="AA416">
        <v>2.9416168987999301E-4</v>
      </c>
      <c r="AB416">
        <v>5.2153422879846999E-3</v>
      </c>
      <c r="AC416">
        <v>0.96643987263283904</v>
      </c>
      <c r="AD416">
        <v>9.0814627331820301E-4</v>
      </c>
      <c r="AE416">
        <v>3.6342215883116097E-5</v>
      </c>
      <c r="AF416" s="3">
        <v>8.4743706149069203E-4</v>
      </c>
      <c r="AG416">
        <v>2.37227857964438E-3</v>
      </c>
      <c r="AH416">
        <v>4.0391679280434598</v>
      </c>
      <c r="AI416">
        <v>0.107006524594612</v>
      </c>
      <c r="AJ416">
        <v>944.00464310609902</v>
      </c>
      <c r="AK416" t="s">
        <v>95</v>
      </c>
      <c r="AL416" t="s">
        <v>96</v>
      </c>
      <c r="AM416" s="4">
        <v>50071964557.709999</v>
      </c>
      <c r="AN416">
        <v>318556</v>
      </c>
      <c r="AO416" s="1">
        <f t="shared" si="96"/>
        <v>5.2850790793485735E-3</v>
      </c>
      <c r="AP416" s="5">
        <f t="shared" si="97"/>
        <v>6.160952707425194</v>
      </c>
      <c r="AQ416" s="3">
        <f t="shared" si="98"/>
        <v>2.3980528014944458E-3</v>
      </c>
      <c r="AR416" s="15">
        <f t="shared" si="95"/>
        <v>0.43483723239358674</v>
      </c>
    </row>
    <row r="417" spans="1:44" x14ac:dyDescent="0.25">
      <c r="A417" t="s">
        <v>37</v>
      </c>
      <c r="B417">
        <v>11.344814272496</v>
      </c>
      <c r="C417">
        <v>9.5591333894380695E-3</v>
      </c>
      <c r="D417">
        <v>10.88668127507</v>
      </c>
      <c r="E417">
        <v>-8.5289097491248107</v>
      </c>
      <c r="F417" s="1">
        <v>0</v>
      </c>
      <c r="G417" s="1">
        <v>0</v>
      </c>
      <c r="H417">
        <v>4.0135010693748301</v>
      </c>
      <c r="I417">
        <v>34.765431515358003</v>
      </c>
      <c r="J417">
        <v>10.3192338175073</v>
      </c>
      <c r="K417">
        <v>20.729637586905099</v>
      </c>
      <c r="L417">
        <v>61.5720341843613</v>
      </c>
      <c r="M417">
        <v>32.367035560362901</v>
      </c>
      <c r="N417">
        <v>95.069228909341305</v>
      </c>
      <c r="O417">
        <v>81.289779584030597</v>
      </c>
      <c r="P417">
        <v>148734.439326455</v>
      </c>
      <c r="Q417">
        <v>184517.62195900199</v>
      </c>
      <c r="R417">
        <v>112.794377798151</v>
      </c>
      <c r="S417">
        <v>687.06287678409899</v>
      </c>
      <c r="T417">
        <v>0.70508435955968596</v>
      </c>
      <c r="U417">
        <v>0.29830112338317899</v>
      </c>
      <c r="V417" s="1">
        <v>0</v>
      </c>
      <c r="W417">
        <v>0.10904253617782</v>
      </c>
      <c r="X417">
        <v>0.59265634043899895</v>
      </c>
      <c r="Y417" s="1">
        <v>0</v>
      </c>
      <c r="Z417" s="1">
        <v>0</v>
      </c>
      <c r="AA417">
        <v>2.9596151498463401E-4</v>
      </c>
      <c r="AB417">
        <v>5.40126666048179E-3</v>
      </c>
      <c r="AC417">
        <v>0.98544007499577302</v>
      </c>
      <c r="AD417">
        <v>1.24997214150374E-3</v>
      </c>
      <c r="AE417">
        <v>4.9630052105524198E-5</v>
      </c>
      <c r="AF417" s="3">
        <v>1.03802190955268E-3</v>
      </c>
      <c r="AG417">
        <v>2.56235444968924E-3</v>
      </c>
      <c r="AH417">
        <v>3.9920278734329502</v>
      </c>
      <c r="AI417">
        <v>0.111351245613143</v>
      </c>
      <c r="AJ417">
        <v>1400.1127385603199</v>
      </c>
      <c r="AK417" t="s">
        <v>97</v>
      </c>
      <c r="AL417" t="s">
        <v>98</v>
      </c>
      <c r="AM417" s="4">
        <v>48539186805.309998</v>
      </c>
      <c r="AN417">
        <v>326348</v>
      </c>
      <c r="AO417" s="1">
        <f t="shared" si="96"/>
        <v>5.4767948945478578E-3</v>
      </c>
      <c r="AP417" s="5">
        <f t="shared" si="97"/>
        <v>6.3777549781564247</v>
      </c>
      <c r="AQ417" s="3">
        <f t="shared" si="98"/>
        <v>4.5076643176124327E-3</v>
      </c>
      <c r="AR417" s="15">
        <f t="shared" si="95"/>
        <v>0.77880999056118805</v>
      </c>
    </row>
    <row r="418" spans="1:44" x14ac:dyDescent="0.25">
      <c r="A418" t="s">
        <v>37</v>
      </c>
      <c r="B418">
        <v>12.7851655457003</v>
      </c>
      <c r="C418">
        <v>9.7682876527169608E-3</v>
      </c>
      <c r="D418">
        <v>11.1122389889623</v>
      </c>
      <c r="E418">
        <v>-3.8025136146816001</v>
      </c>
      <c r="F418" s="1">
        <v>0</v>
      </c>
      <c r="G418" s="1">
        <v>0</v>
      </c>
      <c r="H418">
        <v>4.1338168400447701</v>
      </c>
      <c r="I418">
        <v>58.180131222513701</v>
      </c>
      <c r="J418">
        <v>33.528860483993299</v>
      </c>
      <c r="K418">
        <v>44.663513413854901</v>
      </c>
      <c r="L418">
        <v>86.851691003707302</v>
      </c>
      <c r="M418">
        <v>34.170438881793999</v>
      </c>
      <c r="N418">
        <v>95.088159461111601</v>
      </c>
      <c r="O418">
        <v>80.690014344267993</v>
      </c>
      <c r="P418">
        <v>139027.33097416101</v>
      </c>
      <c r="Q418">
        <v>172118.79456696499</v>
      </c>
      <c r="R418">
        <v>124.074233470853</v>
      </c>
      <c r="S418">
        <v>684.34381519738702</v>
      </c>
      <c r="T418">
        <v>0.70353439062839396</v>
      </c>
      <c r="U418">
        <v>0.29882813483710202</v>
      </c>
      <c r="V418" s="1">
        <v>0</v>
      </c>
      <c r="W418">
        <v>0.11003475826744601</v>
      </c>
      <c r="X418">
        <v>0.59113710689544996</v>
      </c>
      <c r="Y418" s="1">
        <v>0</v>
      </c>
      <c r="Z418" s="1">
        <v>0</v>
      </c>
      <c r="AA418">
        <v>2.9913509534559699E-4</v>
      </c>
      <c r="AB418">
        <v>5.5339006174666703E-3</v>
      </c>
      <c r="AC418">
        <v>1.0074499620750901</v>
      </c>
      <c r="AD418">
        <v>1.2748675662704601E-3</v>
      </c>
      <c r="AE418">
        <v>1.02238257896051E-4</v>
      </c>
      <c r="AF418" s="3">
        <v>1.258091199129E-3</v>
      </c>
      <c r="AG418">
        <v>2.55820033379499E-3</v>
      </c>
      <c r="AH418">
        <v>3.97520523468883</v>
      </c>
      <c r="AI418">
        <v>0.11737493675128199</v>
      </c>
      <c r="AJ418">
        <v>2057.1358704976301</v>
      </c>
      <c r="AK418" t="s">
        <v>99</v>
      </c>
      <c r="AL418" t="s">
        <v>100</v>
      </c>
      <c r="AM418" s="4">
        <v>40429703956.610001</v>
      </c>
      <c r="AN418">
        <v>290804</v>
      </c>
      <c r="AO418" s="1">
        <f t="shared" si="96"/>
        <v>5.6585789398349842E-3</v>
      </c>
      <c r="AP418" s="5">
        <f t="shared" si="97"/>
        <v>6.5829017003814716</v>
      </c>
      <c r="AQ418" s="3">
        <f t="shared" si="98"/>
        <v>5.6763371013010275E-3</v>
      </c>
      <c r="AR418" s="15">
        <f t="shared" si="95"/>
        <v>0.94217780055251543</v>
      </c>
    </row>
    <row r="419" spans="1:44" x14ac:dyDescent="0.25">
      <c r="A419" t="s">
        <v>37</v>
      </c>
      <c r="B419">
        <v>13.642343866400401</v>
      </c>
      <c r="C419">
        <v>1.0644049987641801E-2</v>
      </c>
      <c r="D419">
        <v>12.0510133884772</v>
      </c>
      <c r="E419">
        <v>3.2003663281330001</v>
      </c>
      <c r="F419" s="1">
        <v>0</v>
      </c>
      <c r="G419" s="1">
        <v>0</v>
      </c>
      <c r="H419">
        <v>4.2453543524968698</v>
      </c>
      <c r="I419">
        <v>80.154665481467404</v>
      </c>
      <c r="J419">
        <v>58.978767497969699</v>
      </c>
      <c r="K419">
        <v>64.456331655828706</v>
      </c>
      <c r="L419">
        <v>110.519013525771</v>
      </c>
      <c r="M419">
        <v>35.991941027658903</v>
      </c>
      <c r="N419">
        <v>95.101363342875402</v>
      </c>
      <c r="O419">
        <v>80.066031798028703</v>
      </c>
      <c r="P419">
        <v>131218.63407022299</v>
      </c>
      <c r="Q419">
        <v>162336.044980707</v>
      </c>
      <c r="R419">
        <v>129.49898467234999</v>
      </c>
      <c r="S419">
        <v>686.39611555017098</v>
      </c>
      <c r="T419">
        <v>0.70592189945429695</v>
      </c>
      <c r="U419">
        <v>0.30835129180076998</v>
      </c>
      <c r="V419" s="1">
        <v>0</v>
      </c>
      <c r="W419">
        <v>0.101475405204875</v>
      </c>
      <c r="X419">
        <v>0.590173302994354</v>
      </c>
      <c r="Y419" s="1">
        <v>0</v>
      </c>
      <c r="Z419" s="1">
        <v>0</v>
      </c>
      <c r="AA419">
        <v>3.0284327715361702E-4</v>
      </c>
      <c r="AB419">
        <v>5.6670637366886397E-3</v>
      </c>
      <c r="AC419">
        <v>1.02908570136294</v>
      </c>
      <c r="AD419">
        <v>1.2115898315959201E-3</v>
      </c>
      <c r="AE419">
        <v>2.14471651508276E-4</v>
      </c>
      <c r="AF419" s="3">
        <v>1.4657109040628999E-3</v>
      </c>
      <c r="AG419">
        <v>3.2480792998698001E-3</v>
      </c>
      <c r="AH419">
        <v>3.96106955376702</v>
      </c>
      <c r="AI419">
        <v>0.12356110272446801</v>
      </c>
      <c r="AJ419">
        <v>2674.7715621450102</v>
      </c>
      <c r="AK419" t="s">
        <v>101</v>
      </c>
      <c r="AL419" t="s">
        <v>102</v>
      </c>
      <c r="AM419" s="4">
        <v>34213946647.470001</v>
      </c>
      <c r="AN419">
        <v>260740</v>
      </c>
      <c r="AO419" s="1">
        <f t="shared" si="96"/>
        <v>5.9010254785160999E-3</v>
      </c>
      <c r="AP419" s="5">
        <f t="shared" si="97"/>
        <v>6.8558659375987041</v>
      </c>
      <c r="AQ419" s="3">
        <f t="shared" si="98"/>
        <v>6.2473071844989713E-3</v>
      </c>
      <c r="AR419" s="15">
        <f t="shared" si="95"/>
        <v>0.98987903068283867</v>
      </c>
    </row>
    <row r="420" spans="1:44" x14ac:dyDescent="0.25">
      <c r="A420" t="s">
        <v>37</v>
      </c>
      <c r="B420">
        <v>14.747047241542999</v>
      </c>
      <c r="C420">
        <v>1.10835461486203E-2</v>
      </c>
      <c r="D420">
        <v>12.518698767823199</v>
      </c>
      <c r="E420">
        <v>17.038044026465599</v>
      </c>
      <c r="F420" s="1">
        <v>0</v>
      </c>
      <c r="G420" s="1">
        <v>0</v>
      </c>
      <c r="H420">
        <v>4.41271758760133</v>
      </c>
      <c r="I420">
        <v>102.67666623186901</v>
      </c>
      <c r="J420">
        <v>85.936839681242603</v>
      </c>
      <c r="K420">
        <v>79.686869402839406</v>
      </c>
      <c r="L420">
        <v>135.76476559254201</v>
      </c>
      <c r="M420">
        <v>36.684770029155203</v>
      </c>
      <c r="N420">
        <v>94.624948644634898</v>
      </c>
      <c r="O420">
        <v>79.330403310051906</v>
      </c>
      <c r="P420">
        <v>120316.73621150199</v>
      </c>
      <c r="Q420">
        <v>150455.61595668501</v>
      </c>
      <c r="R420">
        <v>131.303749283401</v>
      </c>
      <c r="S420">
        <v>698.84214934451495</v>
      </c>
      <c r="T420">
        <v>0.711114488531149</v>
      </c>
      <c r="U420">
        <v>0.30769965032977997</v>
      </c>
      <c r="V420" s="1">
        <v>0</v>
      </c>
      <c r="W420">
        <v>8.4076956788201804E-2</v>
      </c>
      <c r="X420">
        <v>0.60822339288201699</v>
      </c>
      <c r="Y420" s="1">
        <v>0</v>
      </c>
      <c r="Z420" s="1">
        <v>0</v>
      </c>
      <c r="AA420">
        <v>3.1106009885829898E-4</v>
      </c>
      <c r="AB420">
        <v>5.5760443165903803E-3</v>
      </c>
      <c r="AC420">
        <v>1.03156624741581</v>
      </c>
      <c r="AD420">
        <v>8.3245204086915704E-4</v>
      </c>
      <c r="AE420">
        <v>3.0112159618539397E-4</v>
      </c>
      <c r="AF420" s="3">
        <v>1.5922245452905501E-3</v>
      </c>
      <c r="AG420">
        <v>4.0629360911557701E-3</v>
      </c>
      <c r="AH420">
        <v>3.9841259929343198</v>
      </c>
      <c r="AI420">
        <v>0.12692889620198899</v>
      </c>
      <c r="AJ420">
        <v>3374.8360789440299</v>
      </c>
      <c r="AK420" t="s">
        <v>103</v>
      </c>
      <c r="AL420" t="s">
        <v>104</v>
      </c>
      <c r="AM420" s="4">
        <v>16079609894.25</v>
      </c>
      <c r="AN420">
        <v>133644</v>
      </c>
      <c r="AO420" s="1">
        <f t="shared" si="96"/>
        <v>5.9094237958045547E-3</v>
      </c>
      <c r="AP420" s="5">
        <f t="shared" si="97"/>
        <v>6.8653082687762375</v>
      </c>
      <c r="AQ420" s="3">
        <f t="shared" si="98"/>
        <v>7.2981993723607065E-3</v>
      </c>
      <c r="AR420" s="15">
        <f t="shared" si="95"/>
        <v>1.1480531775409566</v>
      </c>
    </row>
    <row r="421" spans="1:44" x14ac:dyDescent="0.25">
      <c r="A421" t="s">
        <v>37</v>
      </c>
      <c r="B421">
        <v>13.732238827107899</v>
      </c>
      <c r="C421">
        <v>1.0517388229382901E-2</v>
      </c>
      <c r="D421">
        <v>11.9158027533765</v>
      </c>
      <c r="E421">
        <v>33.711807269477902</v>
      </c>
      <c r="F421" s="1">
        <v>0</v>
      </c>
      <c r="G421" s="1">
        <v>0</v>
      </c>
      <c r="H421">
        <v>4.5877436488368097</v>
      </c>
      <c r="I421">
        <v>123.719395665367</v>
      </c>
      <c r="J421">
        <v>107.051867834679</v>
      </c>
      <c r="K421">
        <v>98.793190287189802</v>
      </c>
      <c r="L421">
        <v>159.51899156847</v>
      </c>
      <c r="M421">
        <v>37.430277803003001</v>
      </c>
      <c r="N421">
        <v>94.190404710921896</v>
      </c>
      <c r="O421">
        <v>78.712610894684502</v>
      </c>
      <c r="P421">
        <v>111116.441058443</v>
      </c>
      <c r="Q421">
        <v>138526.857872639</v>
      </c>
      <c r="R421">
        <v>132.448212942612</v>
      </c>
      <c r="S421">
        <v>697.77433685189101</v>
      </c>
      <c r="T421">
        <v>0.72305047411052503</v>
      </c>
      <c r="U421">
        <v>0.30732225370201699</v>
      </c>
      <c r="V421" s="1">
        <v>0</v>
      </c>
      <c r="W421">
        <v>8.48152734575814E-2</v>
      </c>
      <c r="X421">
        <v>0.60786247284039996</v>
      </c>
      <c r="Y421" s="1">
        <v>0</v>
      </c>
      <c r="Z421" s="1">
        <v>0</v>
      </c>
      <c r="AA421">
        <v>3.1607938819402199E-4</v>
      </c>
      <c r="AB421">
        <v>5.5283562877207603E-3</v>
      </c>
      <c r="AC421">
        <v>1.03812562305862</v>
      </c>
      <c r="AD421">
        <v>6.5756935601531195E-4</v>
      </c>
      <c r="AE421">
        <v>4.7131886699310798E-4</v>
      </c>
      <c r="AF421" s="3">
        <v>1.6856880814474101E-3</v>
      </c>
      <c r="AG421">
        <v>3.54407294147981E-3</v>
      </c>
      <c r="AH421">
        <v>3.9972434729085702</v>
      </c>
      <c r="AI421">
        <v>0.13015303973214401</v>
      </c>
      <c r="AJ421">
        <v>4129.1388085476501</v>
      </c>
      <c r="AK421" t="s">
        <v>105</v>
      </c>
      <c r="AL421" t="s">
        <v>106</v>
      </c>
      <c r="AM421" s="4">
        <v>7939714179.3900003</v>
      </c>
      <c r="AN421">
        <v>71454</v>
      </c>
      <c r="AO421" s="1">
        <f t="shared" si="96"/>
        <v>6.0393367285218524E-3</v>
      </c>
      <c r="AP421" s="5">
        <f t="shared" si="97"/>
        <v>7.0112592516823895</v>
      </c>
      <c r="AQ421" s="3">
        <f t="shared" si="98"/>
        <v>6.194729776257576E-3</v>
      </c>
      <c r="AR421" s="15">
        <f t="shared" si="95"/>
        <v>0.9585980683588009</v>
      </c>
    </row>
    <row r="422" spans="1:44" x14ac:dyDescent="0.25">
      <c r="A422" t="s">
        <v>37</v>
      </c>
      <c r="B422">
        <v>15.4578913217427</v>
      </c>
      <c r="C422">
        <v>9.5801137575241904E-3</v>
      </c>
      <c r="D422">
        <v>10.909330733314301</v>
      </c>
      <c r="E422">
        <v>50.694941992982102</v>
      </c>
      <c r="F422" s="1">
        <v>0</v>
      </c>
      <c r="G422" s="1">
        <v>0</v>
      </c>
      <c r="H422">
        <v>4.7747213629349003</v>
      </c>
      <c r="I422">
        <v>145.25693136825799</v>
      </c>
      <c r="J422">
        <v>135.426075574089</v>
      </c>
      <c r="K422">
        <v>112.187454722542</v>
      </c>
      <c r="L422">
        <v>185.135035958592</v>
      </c>
      <c r="M422">
        <v>37.819115752964301</v>
      </c>
      <c r="N422">
        <v>92.907760016206097</v>
      </c>
      <c r="O422">
        <v>77.138278770067302</v>
      </c>
      <c r="P422">
        <v>99333.905043607607</v>
      </c>
      <c r="Q422">
        <v>125579.706625597</v>
      </c>
      <c r="R422">
        <v>132.397062393461</v>
      </c>
      <c r="S422">
        <v>710.62277140292099</v>
      </c>
      <c r="T422">
        <v>0.73088017806884997</v>
      </c>
      <c r="U422">
        <v>0.31589126217070801</v>
      </c>
      <c r="V422" s="1">
        <v>0</v>
      </c>
      <c r="W422">
        <v>7.2650094859206399E-2</v>
      </c>
      <c r="X422">
        <v>0.61145864297008501</v>
      </c>
      <c r="Y422" s="1">
        <v>0</v>
      </c>
      <c r="Z422" s="1">
        <v>0</v>
      </c>
      <c r="AA422">
        <v>3.4118016352561401E-4</v>
      </c>
      <c r="AB422">
        <v>5.3888644238736403E-3</v>
      </c>
      <c r="AC422">
        <v>1.0336177969634801</v>
      </c>
      <c r="AD422">
        <v>4.5574861276925598E-4</v>
      </c>
      <c r="AE422">
        <v>5.9836428806544898E-4</v>
      </c>
      <c r="AF422" s="3">
        <v>1.79500319509173E-3</v>
      </c>
      <c r="AG422">
        <v>2.7959611031413601E-3</v>
      </c>
      <c r="AH422">
        <v>4.0348902480003304</v>
      </c>
      <c r="AI422">
        <v>0.13286890293984199</v>
      </c>
      <c r="AJ422">
        <v>4869.53688005805</v>
      </c>
      <c r="AK422" t="s">
        <v>107</v>
      </c>
      <c r="AL422" t="s">
        <v>108</v>
      </c>
      <c r="AM422" s="4">
        <v>1936216477.1099999</v>
      </c>
      <c r="AN422">
        <v>19492</v>
      </c>
      <c r="AO422" s="1">
        <f t="shared" si="96"/>
        <v>6.0589656542710205E-3</v>
      </c>
      <c r="AP422" s="5">
        <f t="shared" si="97"/>
        <v>7.0332931721354797</v>
      </c>
      <c r="AQ422" s="3">
        <f t="shared" si="98"/>
        <v>7.8369529079488128E-3</v>
      </c>
      <c r="AR422" s="15">
        <f t="shared" si="95"/>
        <v>1.1978170031335842</v>
      </c>
    </row>
    <row r="423" spans="1:44" x14ac:dyDescent="0.25">
      <c r="A423" t="s">
        <v>37</v>
      </c>
      <c r="B423">
        <v>14.694650221133401</v>
      </c>
      <c r="C423">
        <v>9.2317238188393807E-3</v>
      </c>
      <c r="D423">
        <v>10.5325400871995</v>
      </c>
      <c r="E423">
        <v>72.262678297186596</v>
      </c>
      <c r="F423" s="1">
        <v>0</v>
      </c>
      <c r="G423" s="1">
        <v>0</v>
      </c>
      <c r="H423">
        <v>4.9892326286448299</v>
      </c>
      <c r="I423">
        <v>166.83984606934399</v>
      </c>
      <c r="J423">
        <v>153.37383371754899</v>
      </c>
      <c r="K423">
        <v>132.42086871778</v>
      </c>
      <c r="L423">
        <v>209.623847347642</v>
      </c>
      <c r="M423">
        <v>37.994568572572099</v>
      </c>
      <c r="N423">
        <v>92.1023758390848</v>
      </c>
      <c r="O423">
        <v>76.430428548275302</v>
      </c>
      <c r="P423">
        <v>92212.958380527198</v>
      </c>
      <c r="Q423">
        <v>114747.31557491299</v>
      </c>
      <c r="R423">
        <v>132.096822378246</v>
      </c>
      <c r="S423">
        <v>702.92293078089995</v>
      </c>
      <c r="T423">
        <v>0.72039838703091397</v>
      </c>
      <c r="U423">
        <v>0.28635243383584702</v>
      </c>
      <c r="V423" s="1">
        <v>0</v>
      </c>
      <c r="W423">
        <v>0.144183730201037</v>
      </c>
      <c r="X423">
        <v>0.56946383596311401</v>
      </c>
      <c r="Y423" s="1">
        <v>0</v>
      </c>
      <c r="Z423" s="1">
        <v>0</v>
      </c>
      <c r="AA423">
        <v>3.47958689057306E-4</v>
      </c>
      <c r="AB423">
        <v>5.3483296024757496E-3</v>
      </c>
      <c r="AC423">
        <v>1.03718604163369</v>
      </c>
      <c r="AD423">
        <v>3.4155472155308398E-4</v>
      </c>
      <c r="AE423">
        <v>6.7058095247997103E-4</v>
      </c>
      <c r="AF423" s="3">
        <v>1.82568250081561E-3</v>
      </c>
      <c r="AG423">
        <v>2.5232714059048099E-3</v>
      </c>
      <c r="AH423">
        <v>4.0634039305845002</v>
      </c>
      <c r="AI423">
        <v>0.134506451631251</v>
      </c>
      <c r="AJ423">
        <v>5646.5200891312697</v>
      </c>
      <c r="AK423" t="s">
        <v>109</v>
      </c>
      <c r="AL423" t="s">
        <v>110</v>
      </c>
      <c r="AM423" s="4">
        <v>661074698.63</v>
      </c>
      <c r="AN423">
        <v>7169</v>
      </c>
      <c r="AO423" s="1">
        <f t="shared" si="96"/>
        <v>6.0994527638892392E-3</v>
      </c>
      <c r="AP423" s="5">
        <f t="shared" si="97"/>
        <v>7.0787257678924238</v>
      </c>
      <c r="AQ423" s="3">
        <f t="shared" ref="AQ423:AQ424" si="99">(1-(1-B423/100)^(1/12))- AO423</f>
        <v>7.0576438835550049E-3</v>
      </c>
      <c r="AR423" s="15">
        <f t="shared" si="95"/>
        <v>1.0758891787820302</v>
      </c>
    </row>
    <row r="424" spans="1:44" x14ac:dyDescent="0.25">
      <c r="A424" t="s">
        <v>37</v>
      </c>
      <c r="B424">
        <v>19.235021021535399</v>
      </c>
      <c r="C424">
        <v>9.3912102666332698E-3</v>
      </c>
      <c r="D424">
        <v>10.705208771740001</v>
      </c>
      <c r="E424">
        <v>108.072980388452</v>
      </c>
      <c r="F424" s="1">
        <v>0</v>
      </c>
      <c r="G424" s="1">
        <v>0</v>
      </c>
      <c r="H424">
        <v>5.3375811994790503</v>
      </c>
      <c r="I424">
        <v>191.752264150028</v>
      </c>
      <c r="J424">
        <v>164.860806414161</v>
      </c>
      <c r="K424">
        <v>167.09300453037201</v>
      </c>
      <c r="L424">
        <v>234.91027746240101</v>
      </c>
      <c r="M424">
        <v>37.553811955438398</v>
      </c>
      <c r="N424">
        <v>92.302161555037998</v>
      </c>
      <c r="O424">
        <v>77.044942013936605</v>
      </c>
      <c r="P424">
        <v>91560.595494318099</v>
      </c>
      <c r="Q424">
        <v>117010.080459184</v>
      </c>
      <c r="R424">
        <v>132.33715269942999</v>
      </c>
      <c r="S424">
        <v>669.20410219786697</v>
      </c>
      <c r="T424">
        <v>0.61606951692147505</v>
      </c>
      <c r="U424">
        <v>0.17610685403566301</v>
      </c>
      <c r="V424" s="1">
        <v>0</v>
      </c>
      <c r="W424">
        <v>0.39842989835016501</v>
      </c>
      <c r="X424">
        <v>0.42546324761416998</v>
      </c>
      <c r="Y424" s="1">
        <v>0</v>
      </c>
      <c r="Z424" s="1">
        <v>0</v>
      </c>
      <c r="AA424">
        <v>3.5210493725087598E-4</v>
      </c>
      <c r="AB424">
        <v>5.4362698842277402E-3</v>
      </c>
      <c r="AC424">
        <v>1.04039911519122</v>
      </c>
      <c r="AD424">
        <v>3.5028147491003499E-4</v>
      </c>
      <c r="AE424">
        <v>5.7341834719695198E-4</v>
      </c>
      <c r="AF424" s="3">
        <v>1.71757705840521E-3</v>
      </c>
      <c r="AG424">
        <v>2.6790005835732999E-3</v>
      </c>
      <c r="AH424">
        <v>4.0386459327426003</v>
      </c>
      <c r="AI424">
        <v>0.131967817193585</v>
      </c>
      <c r="AJ424">
        <v>6536.43025452237</v>
      </c>
      <c r="AK424" t="s">
        <v>111</v>
      </c>
      <c r="AL424" t="s">
        <v>112</v>
      </c>
      <c r="AM424" s="4">
        <v>161146648.06999999</v>
      </c>
      <c r="AN424">
        <v>1760</v>
      </c>
      <c r="AO424" s="1">
        <f t="shared" si="96"/>
        <v>6.0899796744641813E-3</v>
      </c>
      <c r="AP424" s="5">
        <f t="shared" si="97"/>
        <v>7.0680973682379689</v>
      </c>
      <c r="AQ424" s="3">
        <f t="shared" si="99"/>
        <v>1.1554725371342327E-2</v>
      </c>
      <c r="AR424" s="15">
        <f t="shared" si="95"/>
        <v>1.7213859712759683</v>
      </c>
    </row>
    <row r="425" spans="1:44" x14ac:dyDescent="0.25">
      <c r="AN425">
        <f>SUM(AN408:AN424)</f>
        <v>3244514</v>
      </c>
    </row>
    <row r="428" spans="1:44" x14ac:dyDescent="0.25">
      <c r="AO428" t="s">
        <v>226</v>
      </c>
    </row>
    <row r="429" spans="1:44" x14ac:dyDescent="0.25">
      <c r="A429" t="s">
        <v>0</v>
      </c>
      <c r="B429" t="s">
        <v>1</v>
      </c>
      <c r="C429" t="s">
        <v>2</v>
      </c>
      <c r="D429" t="s">
        <v>3</v>
      </c>
      <c r="E429" t="s">
        <v>5</v>
      </c>
      <c r="F429" t="s">
        <v>6</v>
      </c>
      <c r="G429" t="s">
        <v>208</v>
      </c>
      <c r="H429" t="s">
        <v>7</v>
      </c>
      <c r="I429" t="s">
        <v>8</v>
      </c>
      <c r="J429" t="s">
        <v>134</v>
      </c>
      <c r="K429" t="s">
        <v>143</v>
      </c>
      <c r="L429" t="s">
        <v>9</v>
      </c>
      <c r="M429" t="s">
        <v>10</v>
      </c>
      <c r="N429" t="s">
        <v>11</v>
      </c>
      <c r="O429" t="s">
        <v>13</v>
      </c>
      <c r="P429" t="s">
        <v>14</v>
      </c>
      <c r="Q429" t="s">
        <v>15</v>
      </c>
      <c r="R429" t="s">
        <v>16</v>
      </c>
      <c r="S429" t="s">
        <v>17</v>
      </c>
      <c r="T429" t="s">
        <v>18</v>
      </c>
      <c r="U429" t="s">
        <v>20</v>
      </c>
      <c r="V429" t="s">
        <v>21</v>
      </c>
      <c r="W429" t="s">
        <v>22</v>
      </c>
      <c r="X429" t="s">
        <v>23</v>
      </c>
      <c r="Y429" t="s">
        <v>24</v>
      </c>
      <c r="Z429" t="s">
        <v>25</v>
      </c>
      <c r="AA429" t="s">
        <v>26</v>
      </c>
      <c r="AB429" t="s">
        <v>27</v>
      </c>
      <c r="AC429" t="s">
        <v>263</v>
      </c>
      <c r="AD429" t="s">
        <v>120</v>
      </c>
      <c r="AE429" t="s">
        <v>29</v>
      </c>
      <c r="AF429" s="3" t="s">
        <v>233</v>
      </c>
      <c r="AG429" t="s">
        <v>30</v>
      </c>
      <c r="AH429" t="s">
        <v>31</v>
      </c>
      <c r="AI429" t="s">
        <v>32</v>
      </c>
      <c r="AJ429" t="s">
        <v>33</v>
      </c>
      <c r="AK429" t="s">
        <v>34</v>
      </c>
      <c r="AL429" t="s">
        <v>74</v>
      </c>
      <c r="AM429" s="4" t="s">
        <v>35</v>
      </c>
      <c r="AN429" t="s">
        <v>36</v>
      </c>
      <c r="AO429" s="15">
        <v>1.0900000000000001</v>
      </c>
    </row>
    <row r="430" spans="1:44" x14ac:dyDescent="0.25">
      <c r="A430" t="s">
        <v>37</v>
      </c>
      <c r="B430">
        <v>1.25542835624764</v>
      </c>
      <c r="C430">
        <v>4.5809710447764097E-3</v>
      </c>
      <c r="D430">
        <v>5.3607555887152696</v>
      </c>
      <c r="E430">
        <v>-61.722290393691303</v>
      </c>
      <c r="F430" s="1">
        <v>0</v>
      </c>
      <c r="G430" s="1">
        <v>0</v>
      </c>
      <c r="H430">
        <v>3.0328375985325402</v>
      </c>
      <c r="I430">
        <v>-181.23775504829399</v>
      </c>
      <c r="J430">
        <v>-188.24493026783401</v>
      </c>
      <c r="K430">
        <v>-186.983387229166</v>
      </c>
      <c r="L430">
        <v>-160.41693416207599</v>
      </c>
      <c r="M430">
        <v>26.686533098591202</v>
      </c>
      <c r="N430">
        <v>94.416228752710794</v>
      </c>
      <c r="O430">
        <v>79.105224982576999</v>
      </c>
      <c r="P430">
        <v>191515.202998783</v>
      </c>
      <c r="Q430">
        <v>242708.414964697</v>
      </c>
      <c r="R430">
        <v>83.575692748536895</v>
      </c>
      <c r="S430">
        <v>666.66172138388902</v>
      </c>
      <c r="T430">
        <v>0.75714940459876801</v>
      </c>
      <c r="U430">
        <v>0.19792028264468001</v>
      </c>
      <c r="V430" s="1">
        <v>0</v>
      </c>
      <c r="W430">
        <v>0.15486801474672901</v>
      </c>
      <c r="X430">
        <v>0.64721170260858996</v>
      </c>
      <c r="Y430" s="1">
        <v>0</v>
      </c>
      <c r="Z430" s="1">
        <v>0</v>
      </c>
      <c r="AA430">
        <v>2.86748314607879E-4</v>
      </c>
      <c r="AB430">
        <v>4.5738914185890697E-3</v>
      </c>
      <c r="AC430">
        <v>0.89672065160535797</v>
      </c>
      <c r="AD430">
        <v>3.5353741544409701E-6</v>
      </c>
      <c r="AE430" s="1">
        <v>0</v>
      </c>
      <c r="AF430" s="3">
        <v>1.03194146680296E-4</v>
      </c>
      <c r="AG430" s="1">
        <v>0</v>
      </c>
      <c r="AH430">
        <v>6.00755518681905</v>
      </c>
      <c r="AI430">
        <v>0.138553153869932</v>
      </c>
      <c r="AJ430">
        <v>1.74770005843138</v>
      </c>
      <c r="AK430" t="s">
        <v>79</v>
      </c>
      <c r="AL430" t="s">
        <v>80</v>
      </c>
      <c r="AM430" s="4">
        <v>314850993.73000002</v>
      </c>
      <c r="AN430">
        <v>1644</v>
      </c>
      <c r="AO430" s="1">
        <f>AE430+AA430+AB430*$AO$429</f>
        <v>5.2722899608699646E-3</v>
      </c>
      <c r="AP430" s="5">
        <f>100*(1-(1-AO430)^12)</f>
        <v>6.1464737421996762</v>
      </c>
      <c r="AQ430" s="3">
        <f>(1-(1-B430/100)^(1/12))- AO430</f>
        <v>-4.2200311060643213E-3</v>
      </c>
      <c r="AR430" s="15">
        <f>B430/AP430-1</f>
        <v>-0.79574819499703053</v>
      </c>
    </row>
    <row r="431" spans="1:44" x14ac:dyDescent="0.25">
      <c r="A431" t="s">
        <v>37</v>
      </c>
      <c r="B431">
        <v>6.3748917550433797</v>
      </c>
      <c r="C431">
        <v>4.8638511979989E-3</v>
      </c>
      <c r="D431">
        <v>5.6829888450555703</v>
      </c>
      <c r="E431">
        <v>-41.606468378113398</v>
      </c>
      <c r="F431" s="1">
        <v>0</v>
      </c>
      <c r="G431" s="1">
        <v>0</v>
      </c>
      <c r="H431">
        <v>3.2682583657694</v>
      </c>
      <c r="I431">
        <v>-158.58664493651699</v>
      </c>
      <c r="J431">
        <v>-168.834197996965</v>
      </c>
      <c r="K431">
        <v>-162.54813899167701</v>
      </c>
      <c r="L431">
        <v>-138.17877645180599</v>
      </c>
      <c r="M431">
        <v>27.586164492134301</v>
      </c>
      <c r="N431">
        <v>95.396204071908201</v>
      </c>
      <c r="O431">
        <v>79.401017434719407</v>
      </c>
      <c r="P431">
        <v>195552.35540264301</v>
      </c>
      <c r="Q431">
        <v>242264.80175321901</v>
      </c>
      <c r="R431">
        <v>84.443385673737495</v>
      </c>
      <c r="S431">
        <v>662.36185589790296</v>
      </c>
      <c r="T431">
        <v>0.70747977973144205</v>
      </c>
      <c r="U431">
        <v>0.23525717617879</v>
      </c>
      <c r="V431" s="1">
        <v>0</v>
      </c>
      <c r="W431">
        <v>0.230728647124393</v>
      </c>
      <c r="X431">
        <v>0.53401417669681595</v>
      </c>
      <c r="Y431" s="1">
        <v>0</v>
      </c>
      <c r="Z431" s="1">
        <v>0</v>
      </c>
      <c r="AA431">
        <v>2.8624672990912802E-4</v>
      </c>
      <c r="AB431">
        <v>5.0070865575489003E-3</v>
      </c>
      <c r="AC431">
        <v>0.89206514590194497</v>
      </c>
      <c r="AD431">
        <v>4.9119058831820399E-6</v>
      </c>
      <c r="AE431" s="1">
        <v>2.0682235908803799E-8</v>
      </c>
      <c r="AF431" s="3">
        <v>3.5101954952994401E-4</v>
      </c>
      <c r="AG431" s="1">
        <v>0</v>
      </c>
      <c r="AH431">
        <v>6.10924543650275</v>
      </c>
      <c r="AI431">
        <v>0.145997783065278</v>
      </c>
      <c r="AJ431">
        <v>3.7352994538969799</v>
      </c>
      <c r="AK431" t="s">
        <v>81</v>
      </c>
      <c r="AL431" t="s">
        <v>82</v>
      </c>
      <c r="AM431" s="4">
        <v>4897999845.7700005</v>
      </c>
      <c r="AN431">
        <v>25047</v>
      </c>
      <c r="AO431" s="1">
        <f t="shared" ref="AO431:AO446" si="100">AE431+AA431+AB431*$AO$429</f>
        <v>5.7439917598733382E-3</v>
      </c>
      <c r="AP431" s="5">
        <f t="shared" ref="AP431:AP446" si="101">100*(1-(1-AO431)^12)</f>
        <v>6.6791493160726301</v>
      </c>
      <c r="AQ431" s="3">
        <f t="shared" ref="AQ431:AQ446" si="102">(1-(1-B431/100)^(1/12))- AO431</f>
        <v>-2.6973143204195651E-4</v>
      </c>
      <c r="AR431" s="15">
        <f t="shared" ref="AR431:AR446" si="103">B431/AP431-1</f>
        <v>-4.5553340198142944E-2</v>
      </c>
    </row>
    <row r="432" spans="1:44" x14ac:dyDescent="0.25">
      <c r="A432" t="s">
        <v>37</v>
      </c>
      <c r="B432">
        <v>7.4558758678627104</v>
      </c>
      <c r="C432">
        <v>5.6162933621454504E-3</v>
      </c>
      <c r="D432">
        <v>6.5352184405731597</v>
      </c>
      <c r="E432">
        <v>-35.586051116104301</v>
      </c>
      <c r="F432" s="1">
        <v>0</v>
      </c>
      <c r="G432" s="1">
        <v>0</v>
      </c>
      <c r="H432">
        <v>3.3889761838965602</v>
      </c>
      <c r="I432">
        <v>-133.12065331125501</v>
      </c>
      <c r="J432">
        <v>-141.89795287102001</v>
      </c>
      <c r="K432">
        <v>-142.205597075394</v>
      </c>
      <c r="L432">
        <v>-112.112991033719</v>
      </c>
      <c r="M432">
        <v>28.619316706068599</v>
      </c>
      <c r="N432">
        <v>95.367350632323294</v>
      </c>
      <c r="O432">
        <v>78.796022844466407</v>
      </c>
      <c r="P432">
        <v>189940.92013293999</v>
      </c>
      <c r="Q432">
        <v>238966.35196775699</v>
      </c>
      <c r="R432">
        <v>84.551046736919801</v>
      </c>
      <c r="S432">
        <v>666.29504569589596</v>
      </c>
      <c r="T432">
        <v>0.70492664669431004</v>
      </c>
      <c r="U432">
        <v>0.26604445110671299</v>
      </c>
      <c r="V432" s="1">
        <v>0</v>
      </c>
      <c r="W432">
        <v>0.202831766313777</v>
      </c>
      <c r="X432">
        <v>0.53112378257950799</v>
      </c>
      <c r="Y432" s="1">
        <v>0</v>
      </c>
      <c r="Z432" s="1">
        <v>0</v>
      </c>
      <c r="AA432">
        <v>2.8766065549089401E-4</v>
      </c>
      <c r="AB432">
        <v>5.7167679565400201E-3</v>
      </c>
      <c r="AC432">
        <v>0.95358582126790603</v>
      </c>
      <c r="AD432">
        <v>2.00682433739601E-4</v>
      </c>
      <c r="AE432" s="1">
        <v>7.5018131656908599E-7</v>
      </c>
      <c r="AF432" s="3">
        <v>6.7763473827114396E-4</v>
      </c>
      <c r="AG432" s="1">
        <v>6.8717148482858199E-8</v>
      </c>
      <c r="AH432">
        <v>6.1760425220119197</v>
      </c>
      <c r="AI432">
        <v>0.15355748148538501</v>
      </c>
      <c r="AJ432">
        <v>14.3760748139341</v>
      </c>
      <c r="AK432" t="s">
        <v>83</v>
      </c>
      <c r="AL432" t="s">
        <v>84</v>
      </c>
      <c r="AM432" s="4">
        <v>15202111483.76</v>
      </c>
      <c r="AN432">
        <v>80036</v>
      </c>
      <c r="AO432" s="1">
        <f t="shared" si="100"/>
        <v>6.5196879094360852E-3</v>
      </c>
      <c r="AP432" s="5">
        <f t="shared" si="101"/>
        <v>7.5490920165151572</v>
      </c>
      <c r="AQ432" s="3">
        <f t="shared" si="102"/>
        <v>-8.3436749630357021E-5</v>
      </c>
      <c r="AR432" s="15">
        <f t="shared" si="103"/>
        <v>-1.2347994758643566E-2</v>
      </c>
    </row>
    <row r="433" spans="1:45" x14ac:dyDescent="0.25">
      <c r="A433" t="s">
        <v>37</v>
      </c>
      <c r="B433">
        <v>7.9978230980251297</v>
      </c>
      <c r="C433">
        <v>6.7056482854707302E-3</v>
      </c>
      <c r="D433">
        <v>7.7565387127751704</v>
      </c>
      <c r="E433">
        <v>-26.457635292450799</v>
      </c>
      <c r="F433" s="1">
        <v>0</v>
      </c>
      <c r="G433" s="1">
        <v>0</v>
      </c>
      <c r="H433">
        <v>3.5445717362659699</v>
      </c>
      <c r="I433">
        <v>-108.814341595107</v>
      </c>
      <c r="J433">
        <v>-115.45647563468501</v>
      </c>
      <c r="K433">
        <v>-124.111342490038</v>
      </c>
      <c r="L433">
        <v>-86.8940695124938</v>
      </c>
      <c r="M433">
        <v>30.408048722865601</v>
      </c>
      <c r="N433">
        <v>95.343646827109595</v>
      </c>
      <c r="O433">
        <v>77.908892691935804</v>
      </c>
      <c r="P433">
        <v>182019.42359841999</v>
      </c>
      <c r="Q433">
        <v>231626.71424595499</v>
      </c>
      <c r="R433">
        <v>84.804927067148199</v>
      </c>
      <c r="S433">
        <v>671.17640345268399</v>
      </c>
      <c r="T433">
        <v>0.71370225393275899</v>
      </c>
      <c r="U433">
        <v>0.291107278340274</v>
      </c>
      <c r="V433" s="1">
        <v>0</v>
      </c>
      <c r="W433">
        <v>0.17938813716175001</v>
      </c>
      <c r="X433">
        <v>0.529504584497974</v>
      </c>
      <c r="Y433" s="1">
        <v>0</v>
      </c>
      <c r="Z433" s="1">
        <v>0</v>
      </c>
      <c r="AA433">
        <v>2.89691478052314E-4</v>
      </c>
      <c r="AB433">
        <v>6.2958901955476798E-3</v>
      </c>
      <c r="AC433">
        <v>0.97604498962402997</v>
      </c>
      <c r="AD433">
        <v>4.7369743119323501E-4</v>
      </c>
      <c r="AE433">
        <v>2.3830945859632402E-6</v>
      </c>
      <c r="AF433" s="3">
        <v>1.13491545204464E-3</v>
      </c>
      <c r="AG433" s="1">
        <v>3.75795209786816E-7</v>
      </c>
      <c r="AH433">
        <v>6.1862527439011403</v>
      </c>
      <c r="AI433">
        <v>0.164271977126239</v>
      </c>
      <c r="AJ433">
        <v>60.821479776772001</v>
      </c>
      <c r="AK433" t="s">
        <v>85</v>
      </c>
      <c r="AL433" t="s">
        <v>86</v>
      </c>
      <c r="AM433" s="4">
        <v>34121361147.759998</v>
      </c>
      <c r="AN433">
        <v>187460</v>
      </c>
      <c r="AO433" s="1">
        <f t="shared" si="100"/>
        <v>7.1545948857852483E-3</v>
      </c>
      <c r="AP433" s="5">
        <f t="shared" si="101"/>
        <v>8.2556004118325639</v>
      </c>
      <c r="AQ433" s="3">
        <f t="shared" si="102"/>
        <v>-2.3217041403273981E-4</v>
      </c>
      <c r="AR433" s="15">
        <f t="shared" si="103"/>
        <v>-3.1224538609931685E-2</v>
      </c>
    </row>
    <row r="434" spans="1:45" x14ac:dyDescent="0.25">
      <c r="A434" t="s">
        <v>37</v>
      </c>
      <c r="B434">
        <v>9.4619005924389192</v>
      </c>
      <c r="C434">
        <v>7.6637037796681998E-3</v>
      </c>
      <c r="D434">
        <v>8.8185446761483508</v>
      </c>
      <c r="E434">
        <v>-19.334513608127502</v>
      </c>
      <c r="F434" s="1">
        <v>0</v>
      </c>
      <c r="G434" s="1">
        <v>0</v>
      </c>
      <c r="H434">
        <v>3.6850029609342001</v>
      </c>
      <c r="I434">
        <v>-84.906656564023706</v>
      </c>
      <c r="J434">
        <v>-91.485882248190606</v>
      </c>
      <c r="K434">
        <v>-103.58073047488401</v>
      </c>
      <c r="L434">
        <v>-61.894681698766497</v>
      </c>
      <c r="M434">
        <v>31.589951168410401</v>
      </c>
      <c r="N434">
        <v>95.273451745456995</v>
      </c>
      <c r="O434">
        <v>77.346835784033502</v>
      </c>
      <c r="P434">
        <v>173373.73169511199</v>
      </c>
      <c r="Q434">
        <v>220717.89608037501</v>
      </c>
      <c r="R434">
        <v>85.030340148171703</v>
      </c>
      <c r="S434">
        <v>674.53777651118401</v>
      </c>
      <c r="T434">
        <v>0.71214328776333902</v>
      </c>
      <c r="U434">
        <v>0.30502830118167801</v>
      </c>
      <c r="V434" s="1">
        <v>0</v>
      </c>
      <c r="W434">
        <v>0.15884238245298299</v>
      </c>
      <c r="X434">
        <v>0.53612931636533701</v>
      </c>
      <c r="Y434" s="1">
        <v>0</v>
      </c>
      <c r="Z434" s="1">
        <v>0</v>
      </c>
      <c r="AA434">
        <v>2.91662428298657E-4</v>
      </c>
      <c r="AB434">
        <v>6.8870930421010296E-3</v>
      </c>
      <c r="AC434">
        <v>1.0242540662087301</v>
      </c>
      <c r="AD434">
        <v>5.4526158669698701E-4</v>
      </c>
      <c r="AE434">
        <v>5.9403671867334298E-6</v>
      </c>
      <c r="AF434" s="3">
        <v>1.63375420895271E-3</v>
      </c>
      <c r="AG434">
        <v>1.9584746903868699E-6</v>
      </c>
      <c r="AH434">
        <v>6.15779190010762</v>
      </c>
      <c r="AI434">
        <v>0.17065533789564599</v>
      </c>
      <c r="AJ434">
        <v>146.051977388219</v>
      </c>
      <c r="AK434" t="s">
        <v>87</v>
      </c>
      <c r="AL434" t="s">
        <v>88</v>
      </c>
      <c r="AM434" s="4">
        <v>61019404991.290001</v>
      </c>
      <c r="AN434">
        <v>351953</v>
      </c>
      <c r="AO434" s="1">
        <f t="shared" si="100"/>
        <v>7.8045342113755136E-3</v>
      </c>
      <c r="AP434" s="5">
        <f>100*(1-(1-AO434)^12)</f>
        <v>8.9737070586118239</v>
      </c>
      <c r="AQ434" s="3">
        <f t="shared" si="102"/>
        <v>4.4454022854166757E-4</v>
      </c>
      <c r="AR434" s="15">
        <f t="shared" si="103"/>
        <v>5.440265997524274E-2</v>
      </c>
    </row>
    <row r="435" spans="1:45" x14ac:dyDescent="0.25">
      <c r="A435" t="s">
        <v>37</v>
      </c>
      <c r="B435">
        <v>10.106186523596699</v>
      </c>
      <c r="C435">
        <v>8.3531779490515594E-3</v>
      </c>
      <c r="D435">
        <v>9.5758795439065807</v>
      </c>
      <c r="E435">
        <v>-15.226574764195</v>
      </c>
      <c r="F435" s="1">
        <v>0</v>
      </c>
      <c r="G435" s="1">
        <v>0</v>
      </c>
      <c r="H435">
        <v>3.77048782006815</v>
      </c>
      <c r="I435">
        <v>-61.983114749297499</v>
      </c>
      <c r="J435">
        <v>-68.049465783904495</v>
      </c>
      <c r="K435">
        <v>-86.738402590936602</v>
      </c>
      <c r="L435">
        <v>-37.574989192748099</v>
      </c>
      <c r="M435">
        <v>32.357682126586198</v>
      </c>
      <c r="N435">
        <v>95.188720013469506</v>
      </c>
      <c r="O435">
        <v>76.936063822570105</v>
      </c>
      <c r="P435">
        <v>163450.112016017</v>
      </c>
      <c r="Q435">
        <v>207574.18463529201</v>
      </c>
      <c r="R435">
        <v>85.538575310131307</v>
      </c>
      <c r="S435">
        <v>683.35115679110697</v>
      </c>
      <c r="T435">
        <v>0.70584504486107602</v>
      </c>
      <c r="U435">
        <v>0.30729792071871298</v>
      </c>
      <c r="V435" s="1">
        <v>0</v>
      </c>
      <c r="W435">
        <v>0.13579995599282901</v>
      </c>
      <c r="X435">
        <v>0.55690212328845601</v>
      </c>
      <c r="Y435" s="1">
        <v>0</v>
      </c>
      <c r="Z435" s="1">
        <v>0</v>
      </c>
      <c r="AA435">
        <v>2.9361880054284799E-4</v>
      </c>
      <c r="AB435">
        <v>7.15396564845524E-3</v>
      </c>
      <c r="AC435">
        <v>1.0312335181932899</v>
      </c>
      <c r="AD435">
        <v>5.9707360448763101E-4</v>
      </c>
      <c r="AE435">
        <v>3.2696480607135898E-4</v>
      </c>
      <c r="AF435" s="3">
        <v>2.1329274146521401E-3</v>
      </c>
      <c r="AG435">
        <v>1.7170327213630601E-5</v>
      </c>
      <c r="AH435">
        <v>6.1327818153028897</v>
      </c>
      <c r="AI435">
        <v>0.17480586582898999</v>
      </c>
      <c r="AJ435">
        <v>270.87570183983098</v>
      </c>
      <c r="AK435" t="s">
        <v>89</v>
      </c>
      <c r="AL435" t="s">
        <v>90</v>
      </c>
      <c r="AM435" s="4">
        <v>73003031130.610001</v>
      </c>
      <c r="AN435">
        <v>446638</v>
      </c>
      <c r="AO435" s="1">
        <f t="shared" si="100"/>
        <v>8.41840616343042E-3</v>
      </c>
      <c r="AP435" s="5">
        <f t="shared" si="101"/>
        <v>9.6472283799877374</v>
      </c>
      <c r="AQ435" s="3">
        <f t="shared" si="102"/>
        <v>4.2071890721579429E-4</v>
      </c>
      <c r="AR435" s="15">
        <f t="shared" si="103"/>
        <v>4.7574093359397107E-2</v>
      </c>
    </row>
    <row r="436" spans="1:45" x14ac:dyDescent="0.25">
      <c r="A436" t="s">
        <v>37</v>
      </c>
      <c r="B436">
        <v>10.3555029492404</v>
      </c>
      <c r="C436">
        <v>8.8669088514362494E-3</v>
      </c>
      <c r="D436">
        <v>10.136420222825199</v>
      </c>
      <c r="E436">
        <v>-9.1471438356865509</v>
      </c>
      <c r="F436" s="1">
        <v>0</v>
      </c>
      <c r="G436" s="1">
        <v>0</v>
      </c>
      <c r="H436">
        <v>3.8599116110976301</v>
      </c>
      <c r="I436">
        <v>-38.647844745410097</v>
      </c>
      <c r="J436">
        <v>-45.659842769835798</v>
      </c>
      <c r="K436">
        <v>-66.752164772664997</v>
      </c>
      <c r="L436">
        <v>-12.712144968702299</v>
      </c>
      <c r="M436">
        <v>32.0619507974993</v>
      </c>
      <c r="N436">
        <v>95.116497312796199</v>
      </c>
      <c r="O436">
        <v>77.135972569094506</v>
      </c>
      <c r="P436">
        <v>153792.43590326299</v>
      </c>
      <c r="Q436">
        <v>193911.44341217401</v>
      </c>
      <c r="R436">
        <v>86.294327543126002</v>
      </c>
      <c r="S436">
        <v>690.99550647365095</v>
      </c>
      <c r="T436">
        <v>0.70505709990243703</v>
      </c>
      <c r="U436">
        <v>0.310336542362739</v>
      </c>
      <c r="V436" s="1">
        <v>0</v>
      </c>
      <c r="W436">
        <v>0.12118141614282001</v>
      </c>
      <c r="X436">
        <v>0.56848204149444004</v>
      </c>
      <c r="Y436" s="1">
        <v>0</v>
      </c>
      <c r="Z436" s="1">
        <v>0</v>
      </c>
      <c r="AA436">
        <v>2.9455365424832302E-4</v>
      </c>
      <c r="AB436">
        <v>7.0397646501333799E-3</v>
      </c>
      <c r="AC436">
        <v>1.0226137389794401</v>
      </c>
      <c r="AD436">
        <v>7.1533996541166104E-4</v>
      </c>
      <c r="AE436">
        <v>6.8861447370257396E-4</v>
      </c>
      <c r="AF436" s="3">
        <v>2.45610440831468E-3</v>
      </c>
      <c r="AG436">
        <v>1.2865076931316001E-4</v>
      </c>
      <c r="AH436">
        <v>6.0918489422769397</v>
      </c>
      <c r="AI436">
        <v>0.17211505140149999</v>
      </c>
      <c r="AJ436">
        <v>461.84142384659299</v>
      </c>
      <c r="AK436" t="s">
        <v>91</v>
      </c>
      <c r="AL436" t="s">
        <v>92</v>
      </c>
      <c r="AM436" s="4">
        <v>74141949217.039993</v>
      </c>
      <c r="AN436">
        <v>482091</v>
      </c>
      <c r="AO436" s="1">
        <f t="shared" si="100"/>
        <v>8.6565115965962815E-3</v>
      </c>
      <c r="AP436" s="5">
        <f t="shared" si="101"/>
        <v>9.9072383987574781</v>
      </c>
      <c r="AQ436" s="3">
        <f t="shared" si="102"/>
        <v>4.1198350906781686E-4</v>
      </c>
      <c r="AR436" s="15">
        <f t="shared" si="103"/>
        <v>4.5246165726580356E-2</v>
      </c>
      <c r="AS436" s="60">
        <f>SUMPRODUCT(AB435:AB437,AM435:AM437)/SUM(AM435:AM437)/AVERAGE(AC435:AC437)*AO429</f>
        <v>7.4428475337710966E-3</v>
      </c>
    </row>
    <row r="437" spans="1:45" x14ac:dyDescent="0.25">
      <c r="A437" t="s">
        <v>37</v>
      </c>
      <c r="B437">
        <v>10.871431755496801</v>
      </c>
      <c r="C437">
        <v>9.2763010737645906E-3</v>
      </c>
      <c r="D437">
        <v>10.580832634601199</v>
      </c>
      <c r="E437">
        <v>-4.6922289194347799</v>
      </c>
      <c r="F437" s="1">
        <v>0</v>
      </c>
      <c r="G437" s="1">
        <v>0</v>
      </c>
      <c r="H437">
        <v>3.92110998748662</v>
      </c>
      <c r="I437">
        <v>-15.711893847689099</v>
      </c>
      <c r="J437">
        <v>-26.310873491197601</v>
      </c>
      <c r="K437">
        <v>-39.897450217366497</v>
      </c>
      <c r="L437">
        <v>11.7257975899748</v>
      </c>
      <c r="M437">
        <v>30.843117575159098</v>
      </c>
      <c r="N437">
        <v>95.160822111633095</v>
      </c>
      <c r="O437">
        <v>77.933387020476403</v>
      </c>
      <c r="P437">
        <v>145311.29856747901</v>
      </c>
      <c r="Q437">
        <v>179980.416155324</v>
      </c>
      <c r="R437">
        <v>87.846743272935797</v>
      </c>
      <c r="S437">
        <v>689.847265560766</v>
      </c>
      <c r="T437">
        <v>0.70177871396501201</v>
      </c>
      <c r="U437">
        <v>0.31863688300999399</v>
      </c>
      <c r="V437" s="1">
        <v>0</v>
      </c>
      <c r="W437">
        <v>0.11471752504946101</v>
      </c>
      <c r="X437">
        <v>0.56664559194054298</v>
      </c>
      <c r="Y437" s="1">
        <v>0</v>
      </c>
      <c r="Z437" s="1">
        <v>0</v>
      </c>
      <c r="AA437">
        <v>2.9378826055328897E-4</v>
      </c>
      <c r="AB437">
        <v>6.6290357978137501E-3</v>
      </c>
      <c r="AC437">
        <v>0.99693684464847598</v>
      </c>
      <c r="AD437">
        <v>1.0185628043135799E-3</v>
      </c>
      <c r="AE437">
        <v>5.8147645743463199E-4</v>
      </c>
      <c r="AF437" s="3">
        <v>2.5301803327188298E-3</v>
      </c>
      <c r="AG437">
        <v>7.5345948675235299E-4</v>
      </c>
      <c r="AH437">
        <v>6.0439671603911602</v>
      </c>
      <c r="AI437">
        <v>0.16367455265783601</v>
      </c>
      <c r="AJ437">
        <v>593.03792859243094</v>
      </c>
      <c r="AK437" t="s">
        <v>93</v>
      </c>
      <c r="AL437" t="s">
        <v>94</v>
      </c>
      <c r="AM437" s="4">
        <v>71285218426.949997</v>
      </c>
      <c r="AN437">
        <v>490569</v>
      </c>
      <c r="AO437" s="1">
        <f t="shared" si="100"/>
        <v>8.100913737604909E-3</v>
      </c>
      <c r="AP437" s="5">
        <f t="shared" si="101"/>
        <v>9.2994580016823924</v>
      </c>
      <c r="AQ437" s="3">
        <f t="shared" si="102"/>
        <v>1.4440966573644465E-3</v>
      </c>
      <c r="AR437" s="15">
        <f t="shared" si="103"/>
        <v>0.16903928740040741</v>
      </c>
      <c r="AS437">
        <f>SUMPRODUCT(AH435:AH437,AM435:AM437)/SUM(AM435:AM437)</f>
        <v>6.0899030598897745</v>
      </c>
    </row>
    <row r="438" spans="1:45" x14ac:dyDescent="0.25">
      <c r="A438" t="s">
        <v>37</v>
      </c>
      <c r="B438">
        <v>11.772544488325</v>
      </c>
      <c r="C438">
        <v>1.02011757440101E-2</v>
      </c>
      <c r="D438">
        <v>11.5774158269843</v>
      </c>
      <c r="E438">
        <v>1.13007953942697</v>
      </c>
      <c r="F438" s="1">
        <v>0</v>
      </c>
      <c r="G438" s="1">
        <v>0</v>
      </c>
      <c r="H438">
        <v>4.0091262539562802</v>
      </c>
      <c r="I438">
        <v>7.7216593480816398</v>
      </c>
      <c r="J438">
        <v>-2.8373983437551402</v>
      </c>
      <c r="K438">
        <v>-16.2794533103364</v>
      </c>
      <c r="L438">
        <v>36.902831068865098</v>
      </c>
      <c r="M438">
        <v>30.5133718730075</v>
      </c>
      <c r="N438">
        <v>95.117911699054005</v>
      </c>
      <c r="O438">
        <v>78.145132874644403</v>
      </c>
      <c r="P438">
        <v>136611.86426338201</v>
      </c>
      <c r="Q438">
        <v>168148.044733199</v>
      </c>
      <c r="R438">
        <v>93.119650251237601</v>
      </c>
      <c r="S438">
        <v>691.79285692203302</v>
      </c>
      <c r="T438">
        <v>0.704848559263762</v>
      </c>
      <c r="U438">
        <v>0.32728551784034599</v>
      </c>
      <c r="V438" s="1">
        <v>0</v>
      </c>
      <c r="W438">
        <v>0.10154137954473801</v>
      </c>
      <c r="X438">
        <v>0.57117310261491405</v>
      </c>
      <c r="Y438" s="1">
        <v>0</v>
      </c>
      <c r="Z438" s="1">
        <v>0</v>
      </c>
      <c r="AA438">
        <v>2.9421817610099003E-4</v>
      </c>
      <c r="AB438">
        <v>6.3291161341229299E-3</v>
      </c>
      <c r="AC438">
        <v>0.97004768149036102</v>
      </c>
      <c r="AD438">
        <v>1.3776997517790999E-3</v>
      </c>
      <c r="AE438">
        <v>5.6618469623845595E-4</v>
      </c>
      <c r="AF438" s="3">
        <v>2.7388206770150602E-3</v>
      </c>
      <c r="AG438">
        <v>1.63398271619826E-3</v>
      </c>
      <c r="AH438">
        <v>6.0313988782818004</v>
      </c>
      <c r="AI438">
        <v>0.16119520377119101</v>
      </c>
      <c r="AJ438">
        <v>858.37051034107503</v>
      </c>
      <c r="AK438" t="s">
        <v>95</v>
      </c>
      <c r="AL438" t="s">
        <v>96</v>
      </c>
      <c r="AM438" s="4">
        <v>49795570971.459999</v>
      </c>
      <c r="AN438">
        <v>364504</v>
      </c>
      <c r="AO438" s="1">
        <f t="shared" si="100"/>
        <v>7.7591394585334404E-3</v>
      </c>
      <c r="AP438" s="5">
        <f t="shared" si="101"/>
        <v>8.9237190533470123</v>
      </c>
      <c r="AQ438" s="3">
        <f t="shared" si="102"/>
        <v>2.6242425099889579E-3</v>
      </c>
      <c r="AR438" s="15">
        <f t="shared" si="103"/>
        <v>0.31924194586891219</v>
      </c>
    </row>
    <row r="439" spans="1:45" x14ac:dyDescent="0.25">
      <c r="A439" t="s">
        <v>37</v>
      </c>
      <c r="B439">
        <v>13.3496475147489</v>
      </c>
      <c r="C439">
        <v>1.13542674299369E-2</v>
      </c>
      <c r="D439">
        <v>12.805648273627201</v>
      </c>
      <c r="E439">
        <v>0.50851109251300097</v>
      </c>
      <c r="F439" s="1">
        <v>0</v>
      </c>
      <c r="G439" s="1">
        <v>0</v>
      </c>
      <c r="H439">
        <v>4.0659507322875301</v>
      </c>
      <c r="I439">
        <v>31.202006601400701</v>
      </c>
      <c r="J439">
        <v>20.027645228287401</v>
      </c>
      <c r="K439">
        <v>10.033775113966399</v>
      </c>
      <c r="L439">
        <v>61.640140091220502</v>
      </c>
      <c r="M439">
        <v>31.393712687204001</v>
      </c>
      <c r="N439">
        <v>95.1554244333702</v>
      </c>
      <c r="O439">
        <v>77.865751715242496</v>
      </c>
      <c r="P439">
        <v>130960.31681354099</v>
      </c>
      <c r="Q439">
        <v>159123.55780191999</v>
      </c>
      <c r="R439">
        <v>104.371132966876</v>
      </c>
      <c r="S439">
        <v>688.53664330535696</v>
      </c>
      <c r="T439">
        <v>0.70296800165288698</v>
      </c>
      <c r="U439">
        <v>0.33908442790161902</v>
      </c>
      <c r="V439" s="1">
        <v>0</v>
      </c>
      <c r="W439">
        <v>9.7939621445560093E-2</v>
      </c>
      <c r="X439">
        <v>0.56297595065282002</v>
      </c>
      <c r="Y439" s="1">
        <v>0</v>
      </c>
      <c r="Z439" s="1">
        <v>0</v>
      </c>
      <c r="AA439">
        <v>2.9529182052588301E-4</v>
      </c>
      <c r="AB439">
        <v>6.3731681689324004E-3</v>
      </c>
      <c r="AC439">
        <v>0.97680127281645501</v>
      </c>
      <c r="AD439">
        <v>1.5492727362374299E-3</v>
      </c>
      <c r="AE439">
        <v>7.9997546725346397E-4</v>
      </c>
      <c r="AF439" s="3">
        <v>3.0768720943107099E-3</v>
      </c>
      <c r="AG439">
        <v>2.3366022456171201E-3</v>
      </c>
      <c r="AH439">
        <v>5.9889910706965699</v>
      </c>
      <c r="AI439">
        <v>0.16458974248625499</v>
      </c>
      <c r="AJ439">
        <v>1269.0312193353</v>
      </c>
      <c r="AK439" t="s">
        <v>97</v>
      </c>
      <c r="AL439" t="s">
        <v>98</v>
      </c>
      <c r="AM439" s="4">
        <v>44133364845.529999</v>
      </c>
      <c r="AN439">
        <v>336998</v>
      </c>
      <c r="AO439" s="1">
        <f t="shared" si="100"/>
        <v>8.0420205919156645E-3</v>
      </c>
      <c r="AP439" s="5">
        <f t="shared" si="101"/>
        <v>9.2348137046106888</v>
      </c>
      <c r="AQ439" s="3">
        <f t="shared" si="102"/>
        <v>3.827729954892058E-3</v>
      </c>
      <c r="AR439" s="15">
        <f t="shared" si="103"/>
        <v>0.44557843198112246</v>
      </c>
    </row>
    <row r="440" spans="1:45" x14ac:dyDescent="0.25">
      <c r="A440" t="s">
        <v>37</v>
      </c>
      <c r="B440">
        <v>14.968217001111199</v>
      </c>
      <c r="C440">
        <v>1.22585129782397E-2</v>
      </c>
      <c r="D440">
        <v>13.757856096320999</v>
      </c>
      <c r="E440">
        <v>2.2525992788397602</v>
      </c>
      <c r="F440" s="1">
        <v>0</v>
      </c>
      <c r="G440" s="1">
        <v>0</v>
      </c>
      <c r="H440">
        <v>4.1593890956054098</v>
      </c>
      <c r="I440">
        <v>54.731856604617398</v>
      </c>
      <c r="J440">
        <v>44.020518222457</v>
      </c>
      <c r="K440">
        <v>35.684934262164298</v>
      </c>
      <c r="L440">
        <v>86.691624511738297</v>
      </c>
      <c r="M440">
        <v>33.200319012353297</v>
      </c>
      <c r="N440">
        <v>95.152922397964105</v>
      </c>
      <c r="O440">
        <v>77.105387948352501</v>
      </c>
      <c r="P440">
        <v>124688.05564219</v>
      </c>
      <c r="Q440">
        <v>150031.855223361</v>
      </c>
      <c r="R440">
        <v>117.12413629137799</v>
      </c>
      <c r="S440">
        <v>683.5890146488</v>
      </c>
      <c r="T440">
        <v>0.71058273202460098</v>
      </c>
      <c r="U440">
        <v>0.331472297778028</v>
      </c>
      <c r="V440" s="1">
        <v>0</v>
      </c>
      <c r="W440">
        <v>9.3615539302957004E-2</v>
      </c>
      <c r="X440">
        <v>0.57491216291901404</v>
      </c>
      <c r="Y440" s="1">
        <v>0</v>
      </c>
      <c r="Z440" s="1">
        <v>0</v>
      </c>
      <c r="AA440">
        <v>2.9798564385715202E-4</v>
      </c>
      <c r="AB440">
        <v>6.4914276653387096E-3</v>
      </c>
      <c r="AC440">
        <v>0.999150507903657</v>
      </c>
      <c r="AD440">
        <v>1.6772312870382501E-3</v>
      </c>
      <c r="AE440">
        <v>1.38947409659713E-3</v>
      </c>
      <c r="AF440" s="3">
        <v>3.5919341151625398E-3</v>
      </c>
      <c r="AG440">
        <v>2.4024297241506802E-3</v>
      </c>
      <c r="AH440">
        <v>5.9433215478607302</v>
      </c>
      <c r="AI440">
        <v>0.173229312066597</v>
      </c>
      <c r="AJ440">
        <v>1862.7721541578501</v>
      </c>
      <c r="AK440" t="s">
        <v>99</v>
      </c>
      <c r="AL440" t="s">
        <v>100</v>
      </c>
      <c r="AM440" s="4">
        <v>34802306650.57</v>
      </c>
      <c r="AN440">
        <v>279115</v>
      </c>
      <c r="AO440" s="1">
        <f t="shared" si="100"/>
        <v>8.7631158956734765E-3</v>
      </c>
      <c r="AP440" s="5">
        <f t="shared" si="101"/>
        <v>10.023427358052729</v>
      </c>
      <c r="AQ440" s="3">
        <f t="shared" si="102"/>
        <v>4.6580957404196346E-3</v>
      </c>
      <c r="AR440" s="15">
        <f t="shared" si="103"/>
        <v>0.49332323829192748</v>
      </c>
    </row>
    <row r="441" spans="1:45" x14ac:dyDescent="0.25">
      <c r="A441" t="s">
        <v>37</v>
      </c>
      <c r="B441">
        <v>16.637339963709799</v>
      </c>
      <c r="C441">
        <v>1.36426243783153E-2</v>
      </c>
      <c r="D441">
        <v>15.1969334363099</v>
      </c>
      <c r="E441">
        <v>4.7571277934044804</v>
      </c>
      <c r="F441" s="1">
        <v>0</v>
      </c>
      <c r="G441" s="1">
        <v>0</v>
      </c>
      <c r="H441">
        <v>4.23962068680546</v>
      </c>
      <c r="I441">
        <v>77.410076641708201</v>
      </c>
      <c r="J441">
        <v>69.584071848322594</v>
      </c>
      <c r="K441">
        <v>55.841201084949702</v>
      </c>
      <c r="L441">
        <v>111.130477479745</v>
      </c>
      <c r="M441">
        <v>35.264950160920897</v>
      </c>
      <c r="N441">
        <v>95.174340596080597</v>
      </c>
      <c r="O441">
        <v>76.187161865104301</v>
      </c>
      <c r="P441">
        <v>118149.610064092</v>
      </c>
      <c r="Q441">
        <v>141884.16294966699</v>
      </c>
      <c r="R441">
        <v>125.82497384764901</v>
      </c>
      <c r="S441">
        <v>685.53554707927299</v>
      </c>
      <c r="T441">
        <v>0.71382030077019099</v>
      </c>
      <c r="U441">
        <v>0.350715735249161</v>
      </c>
      <c r="V441" s="1">
        <v>0</v>
      </c>
      <c r="W441">
        <v>8.9245053546579606E-2</v>
      </c>
      <c r="X441">
        <v>0.56003921120425904</v>
      </c>
      <c r="Y441" s="1">
        <v>0</v>
      </c>
      <c r="Z441" s="1">
        <v>0</v>
      </c>
      <c r="AA441">
        <v>3.0168488852323598E-4</v>
      </c>
      <c r="AB441">
        <v>6.6765798540773602E-3</v>
      </c>
      <c r="AC441">
        <v>1.02272815485118</v>
      </c>
      <c r="AD441">
        <v>1.5545008553545299E-3</v>
      </c>
      <c r="AE441">
        <v>2.1287833013382E-3</v>
      </c>
      <c r="AF441" s="3">
        <v>4.1475984284026698E-3</v>
      </c>
      <c r="AG441">
        <v>2.9811153498354001E-3</v>
      </c>
      <c r="AH441">
        <v>5.9138025550005899</v>
      </c>
      <c r="AI441">
        <v>0.184055978167568</v>
      </c>
      <c r="AJ441">
        <v>2460.2422509565599</v>
      </c>
      <c r="AK441" t="s">
        <v>101</v>
      </c>
      <c r="AL441" t="s">
        <v>102</v>
      </c>
      <c r="AM441" s="4">
        <v>29181535890.509998</v>
      </c>
      <c r="AN441">
        <v>246988</v>
      </c>
      <c r="AO441" s="1">
        <f t="shared" si="100"/>
        <v>9.7079402308057599E-3</v>
      </c>
      <c r="AP441" s="5">
        <f t="shared" si="101"/>
        <v>11.0472124442064</v>
      </c>
      <c r="AQ441" s="3">
        <f t="shared" si="102"/>
        <v>5.3418046696288874E-3</v>
      </c>
      <c r="AR441" s="15">
        <f t="shared" si="103"/>
        <v>0.5060215459543449</v>
      </c>
    </row>
    <row r="442" spans="1:45" x14ac:dyDescent="0.25">
      <c r="A442" t="s">
        <v>37</v>
      </c>
      <c r="B442">
        <v>18.369992506446899</v>
      </c>
      <c r="C442">
        <v>1.47787374801735E-2</v>
      </c>
      <c r="D442">
        <v>16.3616778857882</v>
      </c>
      <c r="E442">
        <v>13.457883237679701</v>
      </c>
      <c r="F442" s="1">
        <v>0</v>
      </c>
      <c r="G442" s="1">
        <v>0</v>
      </c>
      <c r="H442">
        <v>4.3627107156632903</v>
      </c>
      <c r="I442">
        <v>100.07821672299301</v>
      </c>
      <c r="J442">
        <v>94.496540063014805</v>
      </c>
      <c r="K442">
        <v>70.655202320777505</v>
      </c>
      <c r="L442">
        <v>136.089288107356</v>
      </c>
      <c r="M442">
        <v>36.384991879083401</v>
      </c>
      <c r="N442">
        <v>94.896865048862097</v>
      </c>
      <c r="O442">
        <v>75.340875865871794</v>
      </c>
      <c r="P442">
        <v>110536.25261652299</v>
      </c>
      <c r="Q442">
        <v>133745.39755136301</v>
      </c>
      <c r="R442">
        <v>129.446781394411</v>
      </c>
      <c r="S442">
        <v>697.09394363878801</v>
      </c>
      <c r="T442">
        <v>0.72090748460220899</v>
      </c>
      <c r="U442">
        <v>0.34668199281503398</v>
      </c>
      <c r="V442" s="1">
        <v>0</v>
      </c>
      <c r="W442">
        <v>7.3822947737789593E-2</v>
      </c>
      <c r="X442">
        <v>0.57949505944717605</v>
      </c>
      <c r="Y442" s="1">
        <v>0</v>
      </c>
      <c r="Z442" s="1">
        <v>0</v>
      </c>
      <c r="AA442">
        <v>3.0773665776238999E-4</v>
      </c>
      <c r="AB442">
        <v>6.6238687767694602E-3</v>
      </c>
      <c r="AC442">
        <v>1.0250849134629101</v>
      </c>
      <c r="AD442">
        <v>1.27223739509576E-3</v>
      </c>
      <c r="AE442">
        <v>2.6571408170250701E-3</v>
      </c>
      <c r="AF442" s="3">
        <v>4.5170242737422898E-3</v>
      </c>
      <c r="AG442">
        <v>3.91781874503991E-3</v>
      </c>
      <c r="AH442">
        <v>5.9443050501242096</v>
      </c>
      <c r="AI442">
        <v>0.19160364790761</v>
      </c>
      <c r="AJ442">
        <v>3095.4128939157799</v>
      </c>
      <c r="AK442" t="s">
        <v>103</v>
      </c>
      <c r="AL442" t="s">
        <v>104</v>
      </c>
      <c r="AM442" s="4">
        <v>16294922751.969999</v>
      </c>
      <c r="AN442">
        <v>147417</v>
      </c>
      <c r="AO442" s="1">
        <f t="shared" si="100"/>
        <v>1.0184894441466173E-2</v>
      </c>
      <c r="AP442" s="5">
        <f t="shared" si="101"/>
        <v>11.559960581813101</v>
      </c>
      <c r="AQ442" s="3">
        <f t="shared" si="102"/>
        <v>6.5872973165782799E-3</v>
      </c>
      <c r="AR442" s="15">
        <f t="shared" si="103"/>
        <v>0.58910511644371799</v>
      </c>
    </row>
    <row r="443" spans="1:45" x14ac:dyDescent="0.25">
      <c r="A443" t="s">
        <v>37</v>
      </c>
      <c r="B443">
        <v>17.3765016793615</v>
      </c>
      <c r="C443">
        <v>1.52235650331466E-2</v>
      </c>
      <c r="D443">
        <v>16.813706871112299</v>
      </c>
      <c r="E443">
        <v>26.170113481116001</v>
      </c>
      <c r="F443" s="1">
        <v>0</v>
      </c>
      <c r="G443" s="1">
        <v>0</v>
      </c>
      <c r="H443">
        <v>4.5107673495920597</v>
      </c>
      <c r="I443">
        <v>121.587570162853</v>
      </c>
      <c r="J443">
        <v>117.16836358835999</v>
      </c>
      <c r="K443">
        <v>87.4332393194031</v>
      </c>
      <c r="L443">
        <v>160.373832954477</v>
      </c>
      <c r="M443">
        <v>37.486641539845699</v>
      </c>
      <c r="N443">
        <v>94.669732648995506</v>
      </c>
      <c r="O443">
        <v>74.619030972109101</v>
      </c>
      <c r="P443">
        <v>102471.91898361901</v>
      </c>
      <c r="Q443">
        <v>124860.190712157</v>
      </c>
      <c r="R443">
        <v>131.94986543769599</v>
      </c>
      <c r="S443">
        <v>701.52454815879798</v>
      </c>
      <c r="T443">
        <v>0.73224171211380595</v>
      </c>
      <c r="U443">
        <v>0.35068386747097402</v>
      </c>
      <c r="V443" s="1">
        <v>0</v>
      </c>
      <c r="W443">
        <v>7.0341907952556001E-2</v>
      </c>
      <c r="X443">
        <v>0.57897422457646897</v>
      </c>
      <c r="Y443" s="1">
        <v>0</v>
      </c>
      <c r="Z443" s="1">
        <v>0</v>
      </c>
      <c r="AA443">
        <v>3.1484360623617702E-4</v>
      </c>
      <c r="AB443">
        <v>6.5940477165733298E-3</v>
      </c>
      <c r="AC443">
        <v>1.0321157369668901</v>
      </c>
      <c r="AD443">
        <v>9.6620342520547999E-4</v>
      </c>
      <c r="AE443">
        <v>3.6526791067090902E-3</v>
      </c>
      <c r="AF443" s="3">
        <v>4.8131553611562398E-3</v>
      </c>
      <c r="AG443">
        <v>3.69583945749638E-3</v>
      </c>
      <c r="AH443">
        <v>5.9469190329382497</v>
      </c>
      <c r="AI443">
        <v>0.198113984860319</v>
      </c>
      <c r="AJ443">
        <v>3803.0953476893201</v>
      </c>
      <c r="AK443" t="s">
        <v>105</v>
      </c>
      <c r="AL443" t="s">
        <v>106</v>
      </c>
      <c r="AM443" s="4">
        <v>8582842990.2299995</v>
      </c>
      <c r="AN443">
        <v>83758</v>
      </c>
      <c r="AO443" s="1">
        <f t="shared" si="100"/>
        <v>1.1155034724010197E-2</v>
      </c>
      <c r="AP443" s="5">
        <f t="shared" si="101"/>
        <v>12.594556674586521</v>
      </c>
      <c r="AQ443" s="3">
        <f t="shared" si="102"/>
        <v>4.6254661136653739E-3</v>
      </c>
      <c r="AR443" s="15">
        <f t="shared" si="103"/>
        <v>0.37968347186241624</v>
      </c>
    </row>
    <row r="444" spans="1:45" x14ac:dyDescent="0.25">
      <c r="A444" t="s">
        <v>37</v>
      </c>
      <c r="B444">
        <v>18.2316349109506</v>
      </c>
      <c r="C444">
        <v>1.4773455487237399E-2</v>
      </c>
      <c r="D444">
        <v>16.356296880685601</v>
      </c>
      <c r="E444">
        <v>40.809863599198202</v>
      </c>
      <c r="F444" s="1">
        <v>0</v>
      </c>
      <c r="G444" s="1">
        <v>0</v>
      </c>
      <c r="H444">
        <v>4.6662753753073796</v>
      </c>
      <c r="I444">
        <v>142.46208227280701</v>
      </c>
      <c r="J444">
        <v>140.1281067251</v>
      </c>
      <c r="K444">
        <v>99.811218128346198</v>
      </c>
      <c r="L444">
        <v>185.045061257665</v>
      </c>
      <c r="M444">
        <v>37.845109911929399</v>
      </c>
      <c r="N444">
        <v>94.151377815776499</v>
      </c>
      <c r="O444">
        <v>73.764263882596097</v>
      </c>
      <c r="P444">
        <v>92948.063149459602</v>
      </c>
      <c r="Q444">
        <v>114441.751436085</v>
      </c>
      <c r="R444">
        <v>132.52312138758199</v>
      </c>
      <c r="S444">
        <v>715.45093235207105</v>
      </c>
      <c r="T444">
        <v>0.73243805088553304</v>
      </c>
      <c r="U444">
        <v>0.35549109429639503</v>
      </c>
      <c r="V444" s="1">
        <v>0</v>
      </c>
      <c r="W444">
        <v>7.2408857328927406E-2</v>
      </c>
      <c r="X444">
        <v>0.57210004837467698</v>
      </c>
      <c r="Y444" s="1">
        <v>0</v>
      </c>
      <c r="Z444" s="1">
        <v>0</v>
      </c>
      <c r="AA444">
        <v>3.3072362827978703E-4</v>
      </c>
      <c r="AB444">
        <v>6.4072580606874402E-3</v>
      </c>
      <c r="AC444">
        <v>1.02139614044335</v>
      </c>
      <c r="AD444">
        <v>6.7519099821834402E-4</v>
      </c>
      <c r="AE444">
        <v>4.4069191036336499E-3</v>
      </c>
      <c r="AF444" s="3">
        <v>5.0078232611601801E-3</v>
      </c>
      <c r="AG444">
        <v>2.9533562569651799E-3</v>
      </c>
      <c r="AH444">
        <v>6.0044504731698902</v>
      </c>
      <c r="AI444">
        <v>0.202337734297555</v>
      </c>
      <c r="AJ444">
        <v>4437.1739268168903</v>
      </c>
      <c r="AK444" t="s">
        <v>107</v>
      </c>
      <c r="AL444" t="s">
        <v>108</v>
      </c>
      <c r="AM444" s="4">
        <v>2546033345.79</v>
      </c>
      <c r="AN444">
        <v>27392</v>
      </c>
      <c r="AO444" s="1">
        <f t="shared" si="100"/>
        <v>1.1721554018062748E-2</v>
      </c>
      <c r="AP444" s="5">
        <f t="shared" si="101"/>
        <v>13.193572392023656</v>
      </c>
      <c r="AQ444" s="3">
        <f t="shared" si="102"/>
        <v>4.9118698672193581E-3</v>
      </c>
      <c r="AR444" s="15">
        <f t="shared" si="103"/>
        <v>0.38185734456368836</v>
      </c>
    </row>
    <row r="445" spans="1:45" x14ac:dyDescent="0.25">
      <c r="A445" t="s">
        <v>37</v>
      </c>
      <c r="B445">
        <v>16.076033683855201</v>
      </c>
      <c r="C445">
        <v>1.4036221972880099E-2</v>
      </c>
      <c r="D445">
        <v>15.602122771307</v>
      </c>
      <c r="E445">
        <v>62.929821166886697</v>
      </c>
      <c r="F445" s="1">
        <v>0</v>
      </c>
      <c r="G445" s="1">
        <v>0</v>
      </c>
      <c r="H445">
        <v>4.8906043553176204</v>
      </c>
      <c r="I445">
        <v>163.937516123112</v>
      </c>
      <c r="J445">
        <v>160.14720116636201</v>
      </c>
      <c r="K445">
        <v>120.503150705274</v>
      </c>
      <c r="L445">
        <v>209.884465283456</v>
      </c>
      <c r="M445">
        <v>38.038662937276897</v>
      </c>
      <c r="N445">
        <v>93.695870073451204</v>
      </c>
      <c r="O445">
        <v>73.345530061708402</v>
      </c>
      <c r="P445">
        <v>85885.014192254894</v>
      </c>
      <c r="Q445">
        <v>105993.336978686</v>
      </c>
      <c r="R445">
        <v>133.17744367366299</v>
      </c>
      <c r="S445">
        <v>710.63265669450504</v>
      </c>
      <c r="T445">
        <v>0.71338059568873502</v>
      </c>
      <c r="U445">
        <v>0.37825759644171902</v>
      </c>
      <c r="V445" s="1">
        <v>0</v>
      </c>
      <c r="W445">
        <v>0.115932864264784</v>
      </c>
      <c r="X445">
        <v>0.50580953929349504</v>
      </c>
      <c r="Y445" s="1">
        <v>0</v>
      </c>
      <c r="Z445" s="1">
        <v>0</v>
      </c>
      <c r="AA445">
        <v>3.4484176274524601E-4</v>
      </c>
      <c r="AB445">
        <v>6.28777494165738E-3</v>
      </c>
      <c r="AC445">
        <v>1.0257599563378701</v>
      </c>
      <c r="AD445">
        <v>5.1515253639275503E-4</v>
      </c>
      <c r="AE445">
        <v>4.5042866098826597E-3</v>
      </c>
      <c r="AF445" s="3">
        <v>5.0042694877344002E-3</v>
      </c>
      <c r="AG445">
        <v>2.3841156187701402E-3</v>
      </c>
      <c r="AH445">
        <v>5.9701856694118796</v>
      </c>
      <c r="AI445">
        <v>0.202242588655448</v>
      </c>
      <c r="AJ445">
        <v>5212.1478126190996</v>
      </c>
      <c r="AK445" t="s">
        <v>109</v>
      </c>
      <c r="AL445" t="s">
        <v>110</v>
      </c>
      <c r="AM445" s="4">
        <v>813932279.5</v>
      </c>
      <c r="AN445">
        <v>9477</v>
      </c>
      <c r="AO445" s="1">
        <f t="shared" si="100"/>
        <v>1.170280305903445E-2</v>
      </c>
      <c r="AP445" s="5">
        <f t="shared" si="101"/>
        <v>13.173806218131901</v>
      </c>
      <c r="AQ445" s="3">
        <f t="shared" si="102"/>
        <v>2.7959758468077186E-3</v>
      </c>
      <c r="AR445" s="15">
        <f t="shared" si="103"/>
        <v>0.22030288116192187</v>
      </c>
    </row>
    <row r="446" spans="1:45" x14ac:dyDescent="0.25">
      <c r="A446" t="s">
        <v>37</v>
      </c>
      <c r="B446">
        <v>24.020649619480999</v>
      </c>
      <c r="C446">
        <v>1.3645553508564501E-2</v>
      </c>
      <c r="D446">
        <v>15.1999554059516</v>
      </c>
      <c r="E446">
        <v>99.140397831158396</v>
      </c>
      <c r="F446" s="1">
        <v>0</v>
      </c>
      <c r="G446" s="1">
        <v>0</v>
      </c>
      <c r="H446">
        <v>5.2400843952218903</v>
      </c>
      <c r="I446">
        <v>184.83366626186199</v>
      </c>
      <c r="J446">
        <v>176.24774420498301</v>
      </c>
      <c r="K446">
        <v>151.611115044088</v>
      </c>
      <c r="L446">
        <v>234.01311779352301</v>
      </c>
      <c r="M446">
        <v>37.554643372234203</v>
      </c>
      <c r="N446">
        <v>93.1201930039838</v>
      </c>
      <c r="O446">
        <v>73.228468984540001</v>
      </c>
      <c r="P446">
        <v>79811.969544436099</v>
      </c>
      <c r="Q446">
        <v>98541.4497280449</v>
      </c>
      <c r="R446">
        <v>132.36681877075799</v>
      </c>
      <c r="S446">
        <v>685.09610398391703</v>
      </c>
      <c r="T446">
        <v>0.62338663111585901</v>
      </c>
      <c r="U446">
        <v>0.29946903838983602</v>
      </c>
      <c r="V446" s="1">
        <v>0</v>
      </c>
      <c r="W446">
        <v>0.35489797240598397</v>
      </c>
      <c r="X446">
        <v>0.34563298920417801</v>
      </c>
      <c r="Y446" s="1">
        <v>0</v>
      </c>
      <c r="Z446" s="1">
        <v>0</v>
      </c>
      <c r="AA446">
        <v>3.6600113113569098E-4</v>
      </c>
      <c r="AB446">
        <v>6.2123777673253203E-3</v>
      </c>
      <c r="AC446">
        <v>1.02384276638036</v>
      </c>
      <c r="AD446">
        <v>4.3809228479096702E-4</v>
      </c>
      <c r="AE446">
        <v>4.3744228020865701E-3</v>
      </c>
      <c r="AF446" s="3">
        <v>4.7724598448262504E-3</v>
      </c>
      <c r="AG446">
        <v>2.2546982391442099E-3</v>
      </c>
      <c r="AH446">
        <v>5.9854598511642703</v>
      </c>
      <c r="AI446">
        <v>0.19979910291797601</v>
      </c>
      <c r="AJ446">
        <v>6088.0800512824298</v>
      </c>
      <c r="AK446" t="s">
        <v>111</v>
      </c>
      <c r="AL446" t="s">
        <v>112</v>
      </c>
      <c r="AM446" s="4">
        <v>213736454.44</v>
      </c>
      <c r="AN446">
        <v>2678</v>
      </c>
      <c r="AO446" s="1">
        <f t="shared" si="100"/>
        <v>1.1511915699606861E-2</v>
      </c>
      <c r="AP446" s="5">
        <f t="shared" si="101"/>
        <v>12.972348911030307</v>
      </c>
      <c r="AQ446" s="3">
        <f t="shared" si="102"/>
        <v>1.1120424170968141E-2</v>
      </c>
      <c r="AR446" s="15">
        <f t="shared" si="103"/>
        <v>0.85168081619022673</v>
      </c>
    </row>
    <row r="447" spans="1:45" x14ac:dyDescent="0.25">
      <c r="AN447">
        <f>SUM(AN430:AN446)</f>
        <v>3563765</v>
      </c>
    </row>
    <row r="456" spans="1:45" x14ac:dyDescent="0.25">
      <c r="AO456" t="s">
        <v>226</v>
      </c>
    </row>
    <row r="457" spans="1:45" x14ac:dyDescent="0.25">
      <c r="A457" s="34" t="s">
        <v>0</v>
      </c>
      <c r="B457" t="s">
        <v>1</v>
      </c>
      <c r="C457" t="s">
        <v>2</v>
      </c>
      <c r="D457" t="s">
        <v>3</v>
      </c>
      <c r="E457" t="s">
        <v>5</v>
      </c>
      <c r="F457" t="s">
        <v>6</v>
      </c>
      <c r="G457" t="s">
        <v>208</v>
      </c>
      <c r="H457" t="s">
        <v>7</v>
      </c>
      <c r="I457" t="s">
        <v>8</v>
      </c>
      <c r="J457" t="s">
        <v>134</v>
      </c>
      <c r="K457" t="s">
        <v>143</v>
      </c>
      <c r="L457" t="s">
        <v>9</v>
      </c>
      <c r="M457" t="s">
        <v>10</v>
      </c>
      <c r="N457" t="s">
        <v>11</v>
      </c>
      <c r="O457" t="s">
        <v>13</v>
      </c>
      <c r="P457" t="s">
        <v>14</v>
      </c>
      <c r="Q457" t="s">
        <v>15</v>
      </c>
      <c r="R457" t="s">
        <v>16</v>
      </c>
      <c r="S457" t="s">
        <v>17</v>
      </c>
      <c r="T457" t="s">
        <v>18</v>
      </c>
      <c r="U457" t="s">
        <v>20</v>
      </c>
      <c r="V457" t="s">
        <v>21</v>
      </c>
      <c r="W457" t="s">
        <v>22</v>
      </c>
      <c r="X457" t="s">
        <v>23</v>
      </c>
      <c r="Y457" t="s">
        <v>24</v>
      </c>
      <c r="Z457" t="s">
        <v>25</v>
      </c>
      <c r="AA457" t="s">
        <v>26</v>
      </c>
      <c r="AB457" t="s">
        <v>27</v>
      </c>
      <c r="AC457" t="s">
        <v>263</v>
      </c>
      <c r="AD457" t="s">
        <v>120</v>
      </c>
      <c r="AE457" t="s">
        <v>29</v>
      </c>
      <c r="AF457" s="3" t="s">
        <v>233</v>
      </c>
      <c r="AG457" t="s">
        <v>30</v>
      </c>
      <c r="AH457" t="s">
        <v>31</v>
      </c>
      <c r="AI457" t="s">
        <v>32</v>
      </c>
      <c r="AJ457" t="s">
        <v>33</v>
      </c>
      <c r="AK457" t="s">
        <v>34</v>
      </c>
      <c r="AL457" t="s">
        <v>74</v>
      </c>
      <c r="AM457" s="4" t="s">
        <v>35</v>
      </c>
      <c r="AN457" t="s">
        <v>36</v>
      </c>
      <c r="AO457" s="15">
        <v>1.05</v>
      </c>
    </row>
    <row r="458" spans="1:45" x14ac:dyDescent="0.25">
      <c r="A458" t="s">
        <v>37</v>
      </c>
      <c r="B458">
        <v>9.9186331189298205</v>
      </c>
      <c r="C458">
        <v>5.7088183313297302E-3</v>
      </c>
      <c r="D458">
        <v>6.6395250786272397</v>
      </c>
      <c r="E458">
        <v>-62.527531390608303</v>
      </c>
      <c r="F458" s="1">
        <v>0</v>
      </c>
      <c r="G458" s="1">
        <v>0</v>
      </c>
      <c r="H458">
        <v>3.0179425742791199</v>
      </c>
      <c r="I458">
        <v>-180.58614342730399</v>
      </c>
      <c r="J458">
        <v>-181.29832445896801</v>
      </c>
      <c r="K458">
        <v>-186.69588710248601</v>
      </c>
      <c r="L458">
        <v>-160.671745210685</v>
      </c>
      <c r="M458">
        <v>26.474007939493099</v>
      </c>
      <c r="N458">
        <v>94.877740851867799</v>
      </c>
      <c r="O458">
        <v>76.928960258618403</v>
      </c>
      <c r="P458">
        <v>200422.44776752699</v>
      </c>
      <c r="Q458">
        <v>226293.399911727</v>
      </c>
      <c r="R458">
        <v>83.874231947276101</v>
      </c>
      <c r="S458">
        <v>653.76136190244699</v>
      </c>
      <c r="T458">
        <v>0.72272439849349301</v>
      </c>
      <c r="U458">
        <v>0.264398485552785</v>
      </c>
      <c r="V458" s="1">
        <v>0</v>
      </c>
      <c r="W458">
        <v>0.20785609279001399</v>
      </c>
      <c r="X458">
        <v>0.52774542165719995</v>
      </c>
      <c r="Y458" s="1">
        <v>0</v>
      </c>
      <c r="Z458" s="1">
        <v>0</v>
      </c>
      <c r="AA458">
        <v>2.8478206222760601E-4</v>
      </c>
      <c r="AB458">
        <v>5.7752765033183802E-3</v>
      </c>
      <c r="AC458">
        <v>0.90270141481854804</v>
      </c>
      <c r="AD458">
        <v>6.34945944262576E-6</v>
      </c>
      <c r="AE458" s="1">
        <v>0</v>
      </c>
      <c r="AF458" s="3">
        <v>1.8509687410449001E-4</v>
      </c>
      <c r="AG458" s="1">
        <v>0</v>
      </c>
      <c r="AH458">
        <v>7.6717370934722702</v>
      </c>
      <c r="AI458">
        <v>0.17717734236583599</v>
      </c>
      <c r="AJ458">
        <v>10.529505966789101</v>
      </c>
      <c r="AK458" t="s">
        <v>79</v>
      </c>
      <c r="AL458" t="s">
        <v>80</v>
      </c>
      <c r="AM458" s="4">
        <v>108628966.69</v>
      </c>
      <c r="AN458">
        <v>542</v>
      </c>
      <c r="AO458" s="1">
        <f>AE458+AA458+AB458*$AO$457</f>
        <v>6.3488223907119052E-3</v>
      </c>
      <c r="AP458" s="5">
        <f>100*(1-(1-AO458)^12)</f>
        <v>7.3581073751497472</v>
      </c>
      <c r="AQ458" s="3">
        <f>(1-(1-B458/100)^(1/12))- AO458</f>
        <v>2.318138377307633E-3</v>
      </c>
      <c r="AR458" s="15">
        <f>B458/AP458-1</f>
        <v>0.34798700443372677</v>
      </c>
    </row>
    <row r="459" spans="1:45" x14ac:dyDescent="0.25">
      <c r="A459" t="s">
        <v>37</v>
      </c>
      <c r="B459">
        <v>9.6547888295221291</v>
      </c>
      <c r="C459">
        <v>5.8289511915697598E-3</v>
      </c>
      <c r="D459">
        <v>6.7747958445323198</v>
      </c>
      <c r="E459">
        <v>-40.050663571536901</v>
      </c>
      <c r="F459" s="1">
        <v>0</v>
      </c>
      <c r="G459" s="1">
        <v>0</v>
      </c>
      <c r="H459">
        <v>3.2628652134857501</v>
      </c>
      <c r="I459">
        <v>-157.306359626817</v>
      </c>
      <c r="J459">
        <v>-160.24072017640901</v>
      </c>
      <c r="K459">
        <v>-162.95612945474201</v>
      </c>
      <c r="L459">
        <v>-136.883414096499</v>
      </c>
      <c r="M459">
        <v>26.9519485217794</v>
      </c>
      <c r="N459">
        <v>95.518307812135504</v>
      </c>
      <c r="O459">
        <v>77.310390047751</v>
      </c>
      <c r="P459">
        <v>195416.14075204599</v>
      </c>
      <c r="Q459">
        <v>220589.18220117301</v>
      </c>
      <c r="R459">
        <v>84.524815415215002</v>
      </c>
      <c r="S459">
        <v>655.56938731099899</v>
      </c>
      <c r="T459">
        <v>0.70433067414488604</v>
      </c>
      <c r="U459">
        <v>0.28502793481070399</v>
      </c>
      <c r="V459" s="1">
        <v>0</v>
      </c>
      <c r="W459">
        <v>0.27934736425467299</v>
      </c>
      <c r="X459">
        <v>0.43562470093462202</v>
      </c>
      <c r="Y459" s="1">
        <v>0</v>
      </c>
      <c r="Z459" s="1">
        <v>0</v>
      </c>
      <c r="AA459">
        <v>2.8558980437103299E-4</v>
      </c>
      <c r="AB459">
        <v>6.0647187258978602E-3</v>
      </c>
      <c r="AC459">
        <v>0.89383944512549196</v>
      </c>
      <c r="AD459">
        <v>4.7661640511405604E-6</v>
      </c>
      <c r="AE459" s="1">
        <v>4.4720270998677798E-8</v>
      </c>
      <c r="AF459" s="3">
        <v>5.8951461902218396E-4</v>
      </c>
      <c r="AG459" s="1">
        <v>0</v>
      </c>
      <c r="AH459">
        <v>7.6430718871761201</v>
      </c>
      <c r="AI459">
        <v>0.17990488586755801</v>
      </c>
      <c r="AJ459">
        <v>35.677596319734597</v>
      </c>
      <c r="AK459" t="s">
        <v>81</v>
      </c>
      <c r="AL459" t="s">
        <v>82</v>
      </c>
      <c r="AM459" s="4">
        <v>2195695757.4899998</v>
      </c>
      <c r="AN459">
        <v>11236</v>
      </c>
      <c r="AO459" s="1">
        <f t="shared" ref="AO459:AO474" si="104">AE459+AA459+AB459*$AO$457</f>
        <v>6.6535891868347852E-3</v>
      </c>
      <c r="AP459" s="5">
        <f t="shared" ref="AP459:AP474" si="105">100*(1-(1-AO459)^12)</f>
        <v>7.6985076254512563</v>
      </c>
      <c r="AQ459" s="3">
        <f t="shared" ref="AQ459:AQ474" si="106">(1-(1-B459/100)^(1/12))- AO459</f>
        <v>1.7717316234823199E-3</v>
      </c>
      <c r="AR459" s="15">
        <f t="shared" ref="AR459:AR474" si="107">B459/AP459-1</f>
        <v>0.25411174467157882</v>
      </c>
    </row>
    <row r="460" spans="1:45" x14ac:dyDescent="0.25">
      <c r="A460" t="s">
        <v>37</v>
      </c>
      <c r="B460">
        <v>8.2451410773521197</v>
      </c>
      <c r="C460">
        <v>6.8701619840201202E-3</v>
      </c>
      <c r="D460">
        <v>7.9397049238564001</v>
      </c>
      <c r="E460">
        <v>-35.936900513152899</v>
      </c>
      <c r="F460" s="1">
        <v>0</v>
      </c>
      <c r="G460" s="1">
        <v>0</v>
      </c>
      <c r="H460">
        <v>3.36993302494484</v>
      </c>
      <c r="I460">
        <v>-131.32673122651599</v>
      </c>
      <c r="J460">
        <v>-134.68631428971401</v>
      </c>
      <c r="K460">
        <v>-140.72068289924999</v>
      </c>
      <c r="L460">
        <v>-111.051751713247</v>
      </c>
      <c r="M460">
        <v>27.364801813857</v>
      </c>
      <c r="N460">
        <v>95.431146876400504</v>
      </c>
      <c r="O460">
        <v>76.945614864320405</v>
      </c>
      <c r="P460">
        <v>196858.85176878201</v>
      </c>
      <c r="Q460">
        <v>229860.13140042199</v>
      </c>
      <c r="R460">
        <v>84.508423656917401</v>
      </c>
      <c r="S460">
        <v>660.28129499299996</v>
      </c>
      <c r="T460">
        <v>0.70256084307714095</v>
      </c>
      <c r="U460">
        <v>0.290709616465605</v>
      </c>
      <c r="V460" s="1">
        <v>0</v>
      </c>
      <c r="W460">
        <v>0.26077586915025802</v>
      </c>
      <c r="X460">
        <v>0.44851451438413498</v>
      </c>
      <c r="Y460" s="1">
        <v>0</v>
      </c>
      <c r="Z460" s="1">
        <v>0</v>
      </c>
      <c r="AA460">
        <v>2.8612208405355002E-4</v>
      </c>
      <c r="AB460">
        <v>7.0670693660285196E-3</v>
      </c>
      <c r="AC460">
        <v>0.97770260168302903</v>
      </c>
      <c r="AD460">
        <v>2.4397396388829999E-4</v>
      </c>
      <c r="AE460">
        <v>1.90536481690243E-6</v>
      </c>
      <c r="AF460" s="3">
        <v>1.0815100232654899E-3</v>
      </c>
      <c r="AG460" s="1">
        <v>0</v>
      </c>
      <c r="AH460">
        <v>7.7102985783937896</v>
      </c>
      <c r="AI460">
        <v>0.18464795156146099</v>
      </c>
      <c r="AJ460">
        <v>45.530087915367403</v>
      </c>
      <c r="AK460" t="s">
        <v>83</v>
      </c>
      <c r="AL460" t="s">
        <v>84</v>
      </c>
      <c r="AM460" s="4">
        <v>9089563762.7199993</v>
      </c>
      <c r="AN460">
        <v>46173</v>
      </c>
      <c r="AO460" s="1">
        <f t="shared" si="104"/>
        <v>7.7084502832003984E-3</v>
      </c>
      <c r="AP460" s="5">
        <f t="shared" si="105"/>
        <v>8.8678711748536578</v>
      </c>
      <c r="AQ460" s="3">
        <f t="shared" si="106"/>
        <v>-5.6328736242767987E-4</v>
      </c>
      <c r="AR460" s="15">
        <f t="shared" si="107"/>
        <v>-7.0223178170133349E-2</v>
      </c>
    </row>
    <row r="461" spans="1:45" x14ac:dyDescent="0.25">
      <c r="A461" t="s">
        <v>37</v>
      </c>
      <c r="B461">
        <v>9.0676505416117195</v>
      </c>
      <c r="C461">
        <v>8.3695513290816103E-3</v>
      </c>
      <c r="D461">
        <v>9.5937941563767204</v>
      </c>
      <c r="E461">
        <v>-28.101761215333202</v>
      </c>
      <c r="F461" s="1">
        <v>0</v>
      </c>
      <c r="G461" s="1">
        <v>0</v>
      </c>
      <c r="H461">
        <v>3.5074189552042498</v>
      </c>
      <c r="I461">
        <v>-106.394259893509</v>
      </c>
      <c r="J461">
        <v>-108.929936078081</v>
      </c>
      <c r="K461">
        <v>-122.49937087513401</v>
      </c>
      <c r="L461">
        <v>-86.058802048056293</v>
      </c>
      <c r="M461">
        <v>28.6740370929599</v>
      </c>
      <c r="N461">
        <v>95.336485662745602</v>
      </c>
      <c r="O461">
        <v>76.0821965455618</v>
      </c>
      <c r="P461">
        <v>196253.107990335</v>
      </c>
      <c r="Q461">
        <v>234602.05587791899</v>
      </c>
      <c r="R461">
        <v>84.718922218461898</v>
      </c>
      <c r="S461">
        <v>665.661989075208</v>
      </c>
      <c r="T461">
        <v>0.70461073098738303</v>
      </c>
      <c r="U461">
        <v>0.31023970551775498</v>
      </c>
      <c r="V461" s="1">
        <v>0</v>
      </c>
      <c r="W461">
        <v>0.23285907296613501</v>
      </c>
      <c r="X461">
        <v>0.45690122151610901</v>
      </c>
      <c r="Y461" s="1">
        <v>0</v>
      </c>
      <c r="Z461" s="1">
        <v>0</v>
      </c>
      <c r="AA461">
        <v>2.8777277276844802E-4</v>
      </c>
      <c r="AB461">
        <v>7.8924249101023896E-3</v>
      </c>
      <c r="AC461">
        <v>1.0095384463350501</v>
      </c>
      <c r="AD461">
        <v>6.28629392379885E-4</v>
      </c>
      <c r="AE461">
        <v>6.3731454975466897E-6</v>
      </c>
      <c r="AF461" s="3">
        <v>1.71287162573047E-3</v>
      </c>
      <c r="AG461">
        <v>1.11867932009999E-6</v>
      </c>
      <c r="AH461">
        <v>7.7519272123700196</v>
      </c>
      <c r="AI461">
        <v>0.19554040093009001</v>
      </c>
      <c r="AJ461">
        <v>79.860664870316199</v>
      </c>
      <c r="AK461" t="s">
        <v>85</v>
      </c>
      <c r="AL461" t="s">
        <v>86</v>
      </c>
      <c r="AM461" s="4">
        <v>24042575753.68</v>
      </c>
      <c r="AN461">
        <v>122508</v>
      </c>
      <c r="AO461" s="1">
        <f t="shared" si="104"/>
        <v>8.5811920738735042E-3</v>
      </c>
      <c r="AP461" s="5">
        <f t="shared" si="105"/>
        <v>9.8250640945775061</v>
      </c>
      <c r="AQ461" s="3">
        <f t="shared" si="106"/>
        <v>-6.9128471145104946E-4</v>
      </c>
      <c r="AR461" s="15">
        <f t="shared" si="107"/>
        <v>-7.7089935055365877E-2</v>
      </c>
    </row>
    <row r="462" spans="1:45" x14ac:dyDescent="0.25">
      <c r="A462" t="s">
        <v>37</v>
      </c>
      <c r="B462">
        <v>10.948316619037399</v>
      </c>
      <c r="C462">
        <v>9.6661083700756694E-3</v>
      </c>
      <c r="D462">
        <v>11.002111503866301</v>
      </c>
      <c r="E462">
        <v>-20.130141588336102</v>
      </c>
      <c r="F462" s="1">
        <v>0</v>
      </c>
      <c r="G462" s="1">
        <v>0</v>
      </c>
      <c r="H462">
        <v>3.6546125912502601</v>
      </c>
      <c r="I462">
        <v>-81.336052879542507</v>
      </c>
      <c r="J462">
        <v>-83.611961368084707</v>
      </c>
      <c r="K462">
        <v>-101.83049879389</v>
      </c>
      <c r="L462">
        <v>-60.966452322216597</v>
      </c>
      <c r="M462">
        <v>29.991908155260798</v>
      </c>
      <c r="N462">
        <v>95.240530255471299</v>
      </c>
      <c r="O462">
        <v>75.205977136469798</v>
      </c>
      <c r="P462">
        <v>195925.596420872</v>
      </c>
      <c r="Q462">
        <v>240087.01219890401</v>
      </c>
      <c r="R462">
        <v>84.938264449722595</v>
      </c>
      <c r="S462">
        <v>669.45943592758795</v>
      </c>
      <c r="T462">
        <v>0.70778180904836696</v>
      </c>
      <c r="U462">
        <v>0.32317699572279401</v>
      </c>
      <c r="V462" s="1">
        <v>0</v>
      </c>
      <c r="W462">
        <v>0.207377653213621</v>
      </c>
      <c r="X462">
        <v>0.46944535106358398</v>
      </c>
      <c r="Y462" s="1">
        <v>0</v>
      </c>
      <c r="Z462" s="1">
        <v>0</v>
      </c>
      <c r="AA462">
        <v>2.8973084811610798E-4</v>
      </c>
      <c r="AB462">
        <v>8.6529522394201298E-3</v>
      </c>
      <c r="AC462">
        <v>1.0513365439086</v>
      </c>
      <c r="AD462">
        <v>7.8851946868639796E-4</v>
      </c>
      <c r="AE462">
        <v>1.5092212971388299E-5</v>
      </c>
      <c r="AF462" s="3">
        <v>2.4496131354295098E-3</v>
      </c>
      <c r="AG462">
        <v>5.5170251479258897E-6</v>
      </c>
      <c r="AH462">
        <v>7.8028338587172401</v>
      </c>
      <c r="AI462">
        <v>0.20686373948283099</v>
      </c>
      <c r="AJ462">
        <v>157.87987336704799</v>
      </c>
      <c r="AK462" t="s">
        <v>87</v>
      </c>
      <c r="AL462" t="s">
        <v>88</v>
      </c>
      <c r="AM462" s="4">
        <v>56783548205.889999</v>
      </c>
      <c r="AN462">
        <v>289822</v>
      </c>
      <c r="AO462" s="1">
        <f t="shared" si="104"/>
        <v>9.3904229124786333E-3</v>
      </c>
      <c r="AP462" s="5">
        <f>100*(1-(1-AO462)^12)</f>
        <v>10.704357090233263</v>
      </c>
      <c r="AQ462" s="3">
        <f t="shared" si="106"/>
        <v>2.2581522569816923E-4</v>
      </c>
      <c r="AR462" s="15">
        <f t="shared" si="107"/>
        <v>2.2790675492947443E-2</v>
      </c>
    </row>
    <row r="463" spans="1:45" x14ac:dyDescent="0.25">
      <c r="A463" t="s">
        <v>37</v>
      </c>
      <c r="B463">
        <v>12.831120822797899</v>
      </c>
      <c r="C463">
        <v>1.1111663676160399E-2</v>
      </c>
      <c r="D463">
        <v>12.5485420161679</v>
      </c>
      <c r="E463">
        <v>-14.7800156707466</v>
      </c>
      <c r="F463" s="1">
        <v>0</v>
      </c>
      <c r="G463" s="1">
        <v>0</v>
      </c>
      <c r="H463">
        <v>3.7584605492528</v>
      </c>
      <c r="I463">
        <v>-57.569323835807403</v>
      </c>
      <c r="J463">
        <v>-59.215493723237998</v>
      </c>
      <c r="K463">
        <v>-85.108370962290607</v>
      </c>
      <c r="L463">
        <v>-37.066612511838002</v>
      </c>
      <c r="M463">
        <v>31.428401496493699</v>
      </c>
      <c r="N463">
        <v>95.059757628519193</v>
      </c>
      <c r="O463">
        <v>74.149663870835894</v>
      </c>
      <c r="P463">
        <v>194649.01305735999</v>
      </c>
      <c r="Q463">
        <v>242087.133835535</v>
      </c>
      <c r="R463">
        <v>85.2715235168437</v>
      </c>
      <c r="S463">
        <v>676.92161520268303</v>
      </c>
      <c r="T463">
        <v>0.70719426869179403</v>
      </c>
      <c r="U463">
        <v>0.333662784855772</v>
      </c>
      <c r="V463" s="1">
        <v>0</v>
      </c>
      <c r="W463">
        <v>0.18869151607496601</v>
      </c>
      <c r="X463">
        <v>0.47764569906926002</v>
      </c>
      <c r="Y463" s="1">
        <v>0</v>
      </c>
      <c r="Z463" s="1">
        <v>0</v>
      </c>
      <c r="AA463">
        <v>2.9210354438671202E-4</v>
      </c>
      <c r="AB463">
        <v>9.1921383172867896E-3</v>
      </c>
      <c r="AC463">
        <v>1.06546834785775</v>
      </c>
      <c r="AD463">
        <v>1.03254159427508E-3</v>
      </c>
      <c r="AE463">
        <v>6.0400399002925398E-4</v>
      </c>
      <c r="AF463" s="3">
        <v>3.28566841536928E-3</v>
      </c>
      <c r="AG463">
        <v>3.6650815903980699E-5</v>
      </c>
      <c r="AH463">
        <v>7.8554909980692198</v>
      </c>
      <c r="AI463">
        <v>0.219304022040862</v>
      </c>
      <c r="AJ463">
        <v>287.95304173981799</v>
      </c>
      <c r="AK463" t="s">
        <v>89</v>
      </c>
      <c r="AL463" t="s">
        <v>90</v>
      </c>
      <c r="AM463" s="4">
        <v>89161900166.119995</v>
      </c>
      <c r="AN463">
        <v>458065</v>
      </c>
      <c r="AO463" s="1">
        <f t="shared" si="104"/>
        <v>1.0547852767567097E-2</v>
      </c>
      <c r="AP463" s="5">
        <f t="shared" si="105"/>
        <v>11.948340849568694</v>
      </c>
      <c r="AQ463" s="3">
        <f t="shared" si="106"/>
        <v>8.3048607974233607E-4</v>
      </c>
      <c r="AR463" s="15">
        <f t="shared" si="107"/>
        <v>7.3883059107831883E-2</v>
      </c>
    </row>
    <row r="464" spans="1:45" x14ac:dyDescent="0.25">
      <c r="A464" t="s">
        <v>37</v>
      </c>
      <c r="B464">
        <v>14.5149274847632</v>
      </c>
      <c r="C464">
        <v>1.2781216820371699E-2</v>
      </c>
      <c r="D464">
        <v>14.3039276352558</v>
      </c>
      <c r="E464">
        <v>-7.5476614849218802</v>
      </c>
      <c r="F464" s="1">
        <v>0</v>
      </c>
      <c r="G464" s="1">
        <v>0</v>
      </c>
      <c r="H464">
        <v>3.8634478593403401</v>
      </c>
      <c r="I464">
        <v>-33.063918251149197</v>
      </c>
      <c r="J464">
        <v>-34.546767326523202</v>
      </c>
      <c r="K464">
        <v>-67.409640671425194</v>
      </c>
      <c r="L464">
        <v>-12.313010152824599</v>
      </c>
      <c r="M464">
        <v>31.906488946406199</v>
      </c>
      <c r="N464">
        <v>94.813145695530494</v>
      </c>
      <c r="O464">
        <v>73.629991987616293</v>
      </c>
      <c r="P464">
        <v>192303.16495735399</v>
      </c>
      <c r="Q464">
        <v>243440.216047747</v>
      </c>
      <c r="R464">
        <v>85.756290786028899</v>
      </c>
      <c r="S464">
        <v>686.73504957631201</v>
      </c>
      <c r="T464">
        <v>0.71034084507350304</v>
      </c>
      <c r="U464">
        <v>0.335793377985939</v>
      </c>
      <c r="V464" s="1">
        <v>0</v>
      </c>
      <c r="W464">
        <v>0.16782745391072201</v>
      </c>
      <c r="X464">
        <v>0.49637916810333799</v>
      </c>
      <c r="Y464" s="1">
        <v>0</v>
      </c>
      <c r="Z464" s="1">
        <v>0</v>
      </c>
      <c r="AA464">
        <v>2.93818935126558E-4</v>
      </c>
      <c r="AB464">
        <v>9.2596735534452093E-3</v>
      </c>
      <c r="AC464">
        <v>1.0611439757724499</v>
      </c>
      <c r="AD464">
        <v>1.5765929469651E-3</v>
      </c>
      <c r="AE464">
        <v>1.33875560971078E-3</v>
      </c>
      <c r="AF464" s="3">
        <v>4.0320074499703099E-3</v>
      </c>
      <c r="AG464">
        <v>3.1242214677979998E-4</v>
      </c>
      <c r="AH464">
        <v>7.8982652626236103</v>
      </c>
      <c r="AI464">
        <v>0.224182883909883</v>
      </c>
      <c r="AJ464">
        <v>531.90574180124202</v>
      </c>
      <c r="AK464" t="s">
        <v>91</v>
      </c>
      <c r="AL464" t="s">
        <v>92</v>
      </c>
      <c r="AM464" s="4">
        <v>106644796977.74001</v>
      </c>
      <c r="AN464">
        <v>554566</v>
      </c>
      <c r="AO464" s="1">
        <f t="shared" si="104"/>
        <v>1.1355231775954808E-2</v>
      </c>
      <c r="AP464" s="5">
        <f t="shared" si="105"/>
        <v>12.806668882793726</v>
      </c>
      <c r="AQ464" s="3">
        <f t="shared" si="106"/>
        <v>1.6287738556241688E-3</v>
      </c>
      <c r="AR464" s="15">
        <f t="shared" si="107"/>
        <v>0.1333882071601451</v>
      </c>
      <c r="AS464" s="60">
        <f>SUMPRODUCT(AB463:AB465,AM463:AM465)/SUM(AM463:AM465)/AVERAGE(AC463:AC465)*AO457</f>
        <v>9.0747779035052802E-3</v>
      </c>
    </row>
    <row r="465" spans="1:45" x14ac:dyDescent="0.25">
      <c r="A465" t="s">
        <v>37</v>
      </c>
      <c r="B465">
        <v>16.6699548782086</v>
      </c>
      <c r="C465">
        <v>1.43531291306137E-2</v>
      </c>
      <c r="D465">
        <v>15.927072556803401</v>
      </c>
      <c r="E465">
        <v>-0.47727819357690099</v>
      </c>
      <c r="F465" s="1">
        <v>0</v>
      </c>
      <c r="G465" s="1">
        <v>0</v>
      </c>
      <c r="H465">
        <v>3.9536263070416999</v>
      </c>
      <c r="I465">
        <v>-9.1461588589912797</v>
      </c>
      <c r="J465">
        <v>-11.8271721661194</v>
      </c>
      <c r="K465">
        <v>-42.784360817933901</v>
      </c>
      <c r="L465">
        <v>12.057446570703499</v>
      </c>
      <c r="M465">
        <v>31.3089265381853</v>
      </c>
      <c r="N465">
        <v>94.646860166738506</v>
      </c>
      <c r="O465">
        <v>73.8327836778072</v>
      </c>
      <c r="P465">
        <v>188109.03282944701</v>
      </c>
      <c r="Q465">
        <v>241076.13995674401</v>
      </c>
      <c r="R465">
        <v>86.6421066671831</v>
      </c>
      <c r="S465">
        <v>690.09192414198503</v>
      </c>
      <c r="T465">
        <v>0.71738834151405995</v>
      </c>
      <c r="U465">
        <v>0.33486490707654898</v>
      </c>
      <c r="V465" s="1">
        <v>0</v>
      </c>
      <c r="W465">
        <v>0.15385763382201001</v>
      </c>
      <c r="X465">
        <v>0.51127745910143996</v>
      </c>
      <c r="Y465" s="1">
        <v>0</v>
      </c>
      <c r="Z465" s="1">
        <v>0</v>
      </c>
      <c r="AA465">
        <v>2.9387715049706002E-4</v>
      </c>
      <c r="AB465">
        <v>8.9608462481706192E-3</v>
      </c>
      <c r="AC465">
        <v>1.0430773503458699</v>
      </c>
      <c r="AD465">
        <v>2.3757286751158999E-3</v>
      </c>
      <c r="AE465">
        <v>1.39841696327676E-3</v>
      </c>
      <c r="AF465" s="3">
        <v>4.5784550231093403E-3</v>
      </c>
      <c r="AG465">
        <v>1.3243223290082199E-3</v>
      </c>
      <c r="AH465">
        <v>7.9371992212823601</v>
      </c>
      <c r="AI465">
        <v>0.220668886718174</v>
      </c>
      <c r="AJ465">
        <v>805.17231526275305</v>
      </c>
      <c r="AK465" t="s">
        <v>93</v>
      </c>
      <c r="AL465" t="s">
        <v>94</v>
      </c>
      <c r="AM465" s="4">
        <v>111777208942.75</v>
      </c>
      <c r="AN465">
        <v>594215</v>
      </c>
      <c r="AO465" s="1">
        <f t="shared" si="104"/>
        <v>1.110118267435297E-2</v>
      </c>
      <c r="AP465" s="5">
        <f t="shared" si="105"/>
        <v>12.537418831220426</v>
      </c>
      <c r="AQ465" s="3">
        <f t="shared" si="106"/>
        <v>3.9806807531649682E-3</v>
      </c>
      <c r="AR465" s="15">
        <f t="shared" si="107"/>
        <v>0.32961617559568279</v>
      </c>
      <c r="AS465">
        <f>SUMPRODUCT(AH463:AH465,AM463:AM465)/SUM(AM463:AM465)</f>
        <v>7.9000146861644458</v>
      </c>
    </row>
    <row r="466" spans="1:45" x14ac:dyDescent="0.25">
      <c r="A466" t="s">
        <v>37</v>
      </c>
      <c r="B466">
        <v>19.365334517723401</v>
      </c>
      <c r="C466">
        <v>1.69067766616877E-2</v>
      </c>
      <c r="D466">
        <v>18.503974472854299</v>
      </c>
      <c r="E466">
        <v>6.6242538937619599</v>
      </c>
      <c r="F466" s="1">
        <v>0</v>
      </c>
      <c r="G466" s="1">
        <v>0</v>
      </c>
      <c r="H466">
        <v>4.0405167337063101</v>
      </c>
      <c r="I466">
        <v>15.0004919607996</v>
      </c>
      <c r="J466">
        <v>12.1069243710674</v>
      </c>
      <c r="K466">
        <v>-17.873602314818498</v>
      </c>
      <c r="L466">
        <v>36.791475686528202</v>
      </c>
      <c r="M466">
        <v>30.811413654616</v>
      </c>
      <c r="N466">
        <v>94.581445895972394</v>
      </c>
      <c r="O466">
        <v>74.063089624190297</v>
      </c>
      <c r="P466">
        <v>183067.75726854801</v>
      </c>
      <c r="Q466">
        <v>238039.05833782299</v>
      </c>
      <c r="R466">
        <v>89.750077100801093</v>
      </c>
      <c r="S466">
        <v>691.78863029050206</v>
      </c>
      <c r="T466">
        <v>0.72583104399875098</v>
      </c>
      <c r="U466">
        <v>0.32639117875777002</v>
      </c>
      <c r="V466" s="1">
        <v>0</v>
      </c>
      <c r="W466">
        <v>0.140933782102065</v>
      </c>
      <c r="X466">
        <v>0.53267503914016401</v>
      </c>
      <c r="Y466" s="1">
        <v>0</v>
      </c>
      <c r="Z466" s="1">
        <v>0</v>
      </c>
      <c r="AA466">
        <v>2.9414740289597399E-4</v>
      </c>
      <c r="AB466">
        <v>8.5515476026370198E-3</v>
      </c>
      <c r="AC466">
        <v>1.00601478712613</v>
      </c>
      <c r="AD466">
        <v>3.4434637885351598E-3</v>
      </c>
      <c r="AE466">
        <v>1.5430707269709E-3</v>
      </c>
      <c r="AF466" s="3">
        <v>5.08073501674424E-3</v>
      </c>
      <c r="AG466">
        <v>3.0746279583635599E-3</v>
      </c>
      <c r="AH466">
        <v>7.9647072982249103</v>
      </c>
      <c r="AI466">
        <v>0.217731163990979</v>
      </c>
      <c r="AJ466">
        <v>1109.6936285756301</v>
      </c>
      <c r="AK466" t="s">
        <v>95</v>
      </c>
      <c r="AL466" t="s">
        <v>96</v>
      </c>
      <c r="AM466" s="4">
        <v>80287843237.509995</v>
      </c>
      <c r="AN466">
        <v>438569</v>
      </c>
      <c r="AO466" s="1">
        <f t="shared" si="104"/>
        <v>1.0816343112635745E-2</v>
      </c>
      <c r="AP466" s="5">
        <f t="shared" si="105"/>
        <v>12.234629817017906</v>
      </c>
      <c r="AQ466" s="3">
        <f t="shared" si="106"/>
        <v>6.9605447604943974E-3</v>
      </c>
      <c r="AR466" s="15">
        <f t="shared" si="107"/>
        <v>0.5828296243820108</v>
      </c>
    </row>
    <row r="467" spans="1:45" x14ac:dyDescent="0.25">
      <c r="A467" t="s">
        <v>37</v>
      </c>
      <c r="B467">
        <v>20.784807663220398</v>
      </c>
      <c r="C467">
        <v>1.87992418360283E-2</v>
      </c>
      <c r="D467">
        <v>20.366738859516701</v>
      </c>
      <c r="E467">
        <v>10.353111751142601</v>
      </c>
      <c r="F467" s="1">
        <v>0</v>
      </c>
      <c r="G467" s="1">
        <v>0</v>
      </c>
      <c r="H467">
        <v>4.11335056338668</v>
      </c>
      <c r="I467">
        <v>38.916271984930603</v>
      </c>
      <c r="J467">
        <v>35.4592601187681</v>
      </c>
      <c r="K467">
        <v>6.3886642280680102</v>
      </c>
      <c r="L467">
        <v>61.739642096537402</v>
      </c>
      <c r="M467">
        <v>30.772145398320198</v>
      </c>
      <c r="N467">
        <v>94.488448182304694</v>
      </c>
      <c r="O467">
        <v>74.071798793435093</v>
      </c>
      <c r="P467">
        <v>174762.42059203499</v>
      </c>
      <c r="Q467">
        <v>226429.965110836</v>
      </c>
      <c r="R467">
        <v>96.809377474926194</v>
      </c>
      <c r="S467">
        <v>693.52017625572</v>
      </c>
      <c r="T467">
        <v>0.72521372445355903</v>
      </c>
      <c r="U467">
        <v>0.32250929112565502</v>
      </c>
      <c r="V467" s="1">
        <v>0</v>
      </c>
      <c r="W467">
        <v>0.131971730945316</v>
      </c>
      <c r="X467">
        <v>0.54551897792902704</v>
      </c>
      <c r="Y467" s="1">
        <v>0</v>
      </c>
      <c r="Z467" s="1">
        <v>0</v>
      </c>
      <c r="AA467">
        <v>2.9467947027232E-4</v>
      </c>
      <c r="AB467">
        <v>8.3324877094739201E-3</v>
      </c>
      <c r="AC467">
        <v>0.99095935593091899</v>
      </c>
      <c r="AD467">
        <v>3.38534529357343E-3</v>
      </c>
      <c r="AE467">
        <v>2.3200910200250899E-3</v>
      </c>
      <c r="AF467" s="3">
        <v>5.4108878870926099E-3</v>
      </c>
      <c r="AG467">
        <v>4.4667185057963403E-3</v>
      </c>
      <c r="AH467">
        <v>7.9503607522455404</v>
      </c>
      <c r="AI467">
        <v>0.21706354884111501</v>
      </c>
      <c r="AJ467">
        <v>1531.5060545220099</v>
      </c>
      <c r="AK467" t="s">
        <v>97</v>
      </c>
      <c r="AL467" t="s">
        <v>98</v>
      </c>
      <c r="AM467" s="4">
        <v>62036989299.339996</v>
      </c>
      <c r="AN467">
        <v>354979</v>
      </c>
      <c r="AO467" s="1">
        <f t="shared" si="104"/>
        <v>1.1363882585245028E-2</v>
      </c>
      <c r="AP467" s="5">
        <f t="shared" si="105"/>
        <v>12.815823919301883</v>
      </c>
      <c r="AQ467" s="3">
        <f t="shared" si="106"/>
        <v>7.8656650022037415E-3</v>
      </c>
      <c r="AR467" s="15">
        <f t="shared" si="107"/>
        <v>0.6218081485901541</v>
      </c>
    </row>
    <row r="468" spans="1:45" x14ac:dyDescent="0.25">
      <c r="A468" t="s">
        <v>37</v>
      </c>
      <c r="B468">
        <v>22.3343728307856</v>
      </c>
      <c r="C468">
        <v>2.0258271952463301E-2</v>
      </c>
      <c r="D468">
        <v>21.776135966035699</v>
      </c>
      <c r="E468">
        <v>11.6077536221485</v>
      </c>
      <c r="F468" s="1">
        <v>0</v>
      </c>
      <c r="G468" s="1">
        <v>0</v>
      </c>
      <c r="H468">
        <v>4.1914709409696096</v>
      </c>
      <c r="I468">
        <v>62.363151354018299</v>
      </c>
      <c r="J468">
        <v>58.628131397732503</v>
      </c>
      <c r="K468">
        <v>33.797166691578397</v>
      </c>
      <c r="L468">
        <v>86.529606039214897</v>
      </c>
      <c r="M468">
        <v>31.9150007404672</v>
      </c>
      <c r="N468">
        <v>94.5654558397991</v>
      </c>
      <c r="O468">
        <v>73.564620054318496</v>
      </c>
      <c r="P468">
        <v>165040.14132631899</v>
      </c>
      <c r="Q468">
        <v>210915.87321872899</v>
      </c>
      <c r="R468">
        <v>109.45670417324899</v>
      </c>
      <c r="S468">
        <v>686.83423859307902</v>
      </c>
      <c r="T468">
        <v>0.72378572301605804</v>
      </c>
      <c r="U468">
        <v>0.318238003818063</v>
      </c>
      <c r="V468" s="1">
        <v>0</v>
      </c>
      <c r="W468">
        <v>0.12734626376922201</v>
      </c>
      <c r="X468">
        <v>0.55441573241271402</v>
      </c>
      <c r="Y468" s="1">
        <v>0</v>
      </c>
      <c r="Z468" s="1">
        <v>0</v>
      </c>
      <c r="AA468">
        <v>2.9666681168516099E-4</v>
      </c>
      <c r="AB468">
        <v>8.3862593900089696E-3</v>
      </c>
      <c r="AC468">
        <v>1.0024910692168201</v>
      </c>
      <c r="AD468">
        <v>3.5908325794973199E-3</v>
      </c>
      <c r="AE468">
        <v>3.59835620291327E-3</v>
      </c>
      <c r="AF468" s="3">
        <v>5.8484330178232699E-3</v>
      </c>
      <c r="AG468">
        <v>4.3862152100788698E-3</v>
      </c>
      <c r="AH468">
        <v>7.9172619247228502</v>
      </c>
      <c r="AI468">
        <v>0.224880517262881</v>
      </c>
      <c r="AJ468">
        <v>2101.3430142776201</v>
      </c>
      <c r="AK468" t="s">
        <v>99</v>
      </c>
      <c r="AL468" t="s">
        <v>100</v>
      </c>
      <c r="AM468" s="4">
        <v>44395798016.779999</v>
      </c>
      <c r="AN468">
        <v>269000</v>
      </c>
      <c r="AO468" s="1">
        <f t="shared" si="104"/>
        <v>1.2700595374107849E-2</v>
      </c>
      <c r="AP468" s="5">
        <f t="shared" si="105"/>
        <v>14.219909233653883</v>
      </c>
      <c r="AQ468" s="3">
        <f t="shared" si="106"/>
        <v>8.1422435727940157E-3</v>
      </c>
      <c r="AR468" s="15">
        <f t="shared" si="107"/>
        <v>0.57064102616966283</v>
      </c>
    </row>
    <row r="469" spans="1:45" x14ac:dyDescent="0.25">
      <c r="A469" t="s">
        <v>37</v>
      </c>
      <c r="B469">
        <v>23.376623716823001</v>
      </c>
      <c r="C469">
        <v>2.2272338145566201E-2</v>
      </c>
      <c r="D469">
        <v>23.6841353786516</v>
      </c>
      <c r="E469">
        <v>7.4062972157704801</v>
      </c>
      <c r="F469" s="1">
        <v>0</v>
      </c>
      <c r="G469" s="1">
        <v>0</v>
      </c>
      <c r="H469">
        <v>4.2294620815983404</v>
      </c>
      <c r="I469">
        <v>86.516918949976201</v>
      </c>
      <c r="J469">
        <v>84.429757490902801</v>
      </c>
      <c r="K469">
        <v>57.295272960037103</v>
      </c>
      <c r="L469">
        <v>111.90959284463101</v>
      </c>
      <c r="M469">
        <v>34.153715475669799</v>
      </c>
      <c r="N469">
        <v>94.702930254346697</v>
      </c>
      <c r="O469">
        <v>72.513694667238397</v>
      </c>
      <c r="P469">
        <v>157068.886549566</v>
      </c>
      <c r="Q469">
        <v>199701.21847068</v>
      </c>
      <c r="R469">
        <v>123.09333828211599</v>
      </c>
      <c r="S469">
        <v>684.80164683575094</v>
      </c>
      <c r="T469">
        <v>0.71163278763009497</v>
      </c>
      <c r="U469">
        <v>0.33777784056972299</v>
      </c>
      <c r="V469" s="1">
        <v>0</v>
      </c>
      <c r="W469">
        <v>0.12607007668940001</v>
      </c>
      <c r="X469">
        <v>0.536152082740876</v>
      </c>
      <c r="Y469" s="1">
        <v>0</v>
      </c>
      <c r="Z469" s="1">
        <v>0</v>
      </c>
      <c r="AA469">
        <v>2.9917114893592098E-4</v>
      </c>
      <c r="AB469">
        <v>8.5930581951548304E-3</v>
      </c>
      <c r="AC469">
        <v>1.0240358325519401</v>
      </c>
      <c r="AD469">
        <v>3.7760032269027401E-3</v>
      </c>
      <c r="AE469">
        <v>4.1577065393475603E-3</v>
      </c>
      <c r="AF469" s="3">
        <v>6.4505299313109103E-3</v>
      </c>
      <c r="AG469">
        <v>5.4464565315665804E-3</v>
      </c>
      <c r="AH469">
        <v>7.8548541239364198</v>
      </c>
      <c r="AI469">
        <v>0.240252798713702</v>
      </c>
      <c r="AJ469">
        <v>2711.8154744930698</v>
      </c>
      <c r="AK469" t="s">
        <v>101</v>
      </c>
      <c r="AL469" t="s">
        <v>102</v>
      </c>
      <c r="AM469" s="4">
        <v>35187200240.379997</v>
      </c>
      <c r="AN469">
        <v>224024</v>
      </c>
      <c r="AO469" s="1">
        <f t="shared" si="104"/>
        <v>1.3479588793196055E-2</v>
      </c>
      <c r="AP469" s="5">
        <f t="shared" si="105"/>
        <v>15.028574657266114</v>
      </c>
      <c r="AQ469" s="3">
        <f t="shared" si="106"/>
        <v>8.4650446537886635E-3</v>
      </c>
      <c r="AR469" s="15">
        <f t="shared" si="107"/>
        <v>0.55547843025291277</v>
      </c>
    </row>
    <row r="470" spans="1:45" x14ac:dyDescent="0.25">
      <c r="A470" t="s">
        <v>37</v>
      </c>
      <c r="B470">
        <v>25.402472384335301</v>
      </c>
      <c r="C470">
        <v>2.3040573964633201E-2</v>
      </c>
      <c r="D470">
        <v>24.400603318458302</v>
      </c>
      <c r="E470">
        <v>12.9713892374163</v>
      </c>
      <c r="F470" s="1">
        <v>0</v>
      </c>
      <c r="G470" s="1">
        <v>0</v>
      </c>
      <c r="H470">
        <v>4.3357208275945096</v>
      </c>
      <c r="I470">
        <v>109.671012216223</v>
      </c>
      <c r="J470">
        <v>108.443537294848</v>
      </c>
      <c r="K470">
        <v>74.403345984351205</v>
      </c>
      <c r="L470">
        <v>136.43659502292499</v>
      </c>
      <c r="M470">
        <v>35.679914964735701</v>
      </c>
      <c r="N470">
        <v>94.444795782369994</v>
      </c>
      <c r="O470">
        <v>71.507260139752205</v>
      </c>
      <c r="P470">
        <v>148933.14509855601</v>
      </c>
      <c r="Q470">
        <v>188911.20122140201</v>
      </c>
      <c r="R470">
        <v>128.242537505641</v>
      </c>
      <c r="S470">
        <v>692.58185190736106</v>
      </c>
      <c r="T470">
        <v>0.71340749772468104</v>
      </c>
      <c r="U470">
        <v>0.32585012873170699</v>
      </c>
      <c r="V470" s="1">
        <v>0</v>
      </c>
      <c r="W470">
        <v>0.106171380353924</v>
      </c>
      <c r="X470">
        <v>0.56797849091436703</v>
      </c>
      <c r="Y470" s="1">
        <v>0</v>
      </c>
      <c r="Z470" s="1">
        <v>0</v>
      </c>
      <c r="AA470">
        <v>3.0453103771436302E-4</v>
      </c>
      <c r="AB470">
        <v>8.5755174323394606E-3</v>
      </c>
      <c r="AC470">
        <v>1.03251210975844</v>
      </c>
      <c r="AD470">
        <v>3.4601046199912301E-3</v>
      </c>
      <c r="AE470">
        <v>4.51861106779387E-3</v>
      </c>
      <c r="AF470" s="3">
        <v>6.7912596806E-3</v>
      </c>
      <c r="AG470">
        <v>6.1818885750673904E-3</v>
      </c>
      <c r="AH470">
        <v>7.8249426121382202</v>
      </c>
      <c r="AI470">
        <v>0.25119823114931999</v>
      </c>
      <c r="AJ470">
        <v>3382.9414609974301</v>
      </c>
      <c r="AK470" t="s">
        <v>103</v>
      </c>
      <c r="AL470" t="s">
        <v>104</v>
      </c>
      <c r="AM470" s="4">
        <v>23520862672.27</v>
      </c>
      <c r="AN470">
        <v>157929</v>
      </c>
      <c r="AO470" s="1">
        <f t="shared" si="104"/>
        <v>1.3827435409464668E-2</v>
      </c>
      <c r="AP470" s="5">
        <f t="shared" si="105"/>
        <v>15.387408837415551</v>
      </c>
      <c r="AQ470" s="3">
        <f t="shared" si="106"/>
        <v>1.0298664621308866E-2</v>
      </c>
      <c r="AR470" s="15">
        <f t="shared" si="107"/>
        <v>0.65086095084231643</v>
      </c>
    </row>
    <row r="471" spans="1:45" x14ac:dyDescent="0.25">
      <c r="A471" t="s">
        <v>37</v>
      </c>
      <c r="B471">
        <v>25.161077224702399</v>
      </c>
      <c r="C471">
        <v>2.2850976382347201E-2</v>
      </c>
      <c r="D471">
        <v>24.2243572439546</v>
      </c>
      <c r="E471">
        <v>22.2916901678804</v>
      </c>
      <c r="F471" s="1">
        <v>0</v>
      </c>
      <c r="G471" s="1">
        <v>0</v>
      </c>
      <c r="H471">
        <v>4.4643899676476</v>
      </c>
      <c r="I471">
        <v>131.74328455809999</v>
      </c>
      <c r="J471">
        <v>131.115605523488</v>
      </c>
      <c r="K471">
        <v>91.432235558646994</v>
      </c>
      <c r="L471">
        <v>160.87119726231199</v>
      </c>
      <c r="M471">
        <v>37.0174808382016</v>
      </c>
      <c r="N471">
        <v>94.082822560238</v>
      </c>
      <c r="O471">
        <v>70.526106706431705</v>
      </c>
      <c r="P471">
        <v>136760.19224934501</v>
      </c>
      <c r="Q471">
        <v>174982.99260730101</v>
      </c>
      <c r="R471">
        <v>132.14647670909901</v>
      </c>
      <c r="S471">
        <v>697.73992838766605</v>
      </c>
      <c r="T471">
        <v>0.71189226816292595</v>
      </c>
      <c r="U471">
        <v>0.33114811377977099</v>
      </c>
      <c r="V471" s="1">
        <v>0</v>
      </c>
      <c r="W471">
        <v>9.5489971469619003E-2</v>
      </c>
      <c r="X471">
        <v>0.57336191475060905</v>
      </c>
      <c r="Y471" s="1">
        <v>0</v>
      </c>
      <c r="Z471" s="1">
        <v>0</v>
      </c>
      <c r="AA471">
        <v>3.1157968407015201E-4</v>
      </c>
      <c r="AB471">
        <v>8.6007488257754099E-3</v>
      </c>
      <c r="AC471">
        <v>1.0505750085207199</v>
      </c>
      <c r="AD471">
        <v>2.8038997951714902E-3</v>
      </c>
      <c r="AE471">
        <v>5.5762637765195498E-3</v>
      </c>
      <c r="AF471" s="3">
        <v>7.0768329648684099E-3</v>
      </c>
      <c r="AG471">
        <v>5.5585270634776899E-3</v>
      </c>
      <c r="AH471">
        <v>7.7976327104604799</v>
      </c>
      <c r="AI471">
        <v>0.26076262331831601</v>
      </c>
      <c r="AJ471">
        <v>4121.0803276837496</v>
      </c>
      <c r="AK471" t="s">
        <v>105</v>
      </c>
      <c r="AL471" t="s">
        <v>106</v>
      </c>
      <c r="AM471" s="4">
        <v>13216094698.4</v>
      </c>
      <c r="AN471">
        <v>96637</v>
      </c>
      <c r="AO471" s="1">
        <f t="shared" si="104"/>
        <v>1.4918629727653883E-2</v>
      </c>
      <c r="AP471" s="5">
        <f t="shared" si="105"/>
        <v>16.504077002587568</v>
      </c>
      <c r="AQ471" s="3">
        <f t="shared" si="106"/>
        <v>8.9447017993209577E-3</v>
      </c>
      <c r="AR471" s="15">
        <f t="shared" si="107"/>
        <v>0.5245370717040132</v>
      </c>
    </row>
    <row r="472" spans="1:45" x14ac:dyDescent="0.25">
      <c r="A472" t="s">
        <v>37</v>
      </c>
      <c r="B472">
        <v>24.3936045827359</v>
      </c>
      <c r="C472">
        <v>2.1494591084576201E-2</v>
      </c>
      <c r="D472">
        <v>22.952461597663198</v>
      </c>
      <c r="E472">
        <v>37.997906091309702</v>
      </c>
      <c r="F472" s="1">
        <v>0</v>
      </c>
      <c r="G472" s="1">
        <v>0</v>
      </c>
      <c r="H472">
        <v>4.6349784512337697</v>
      </c>
      <c r="I472">
        <v>152.776825274007</v>
      </c>
      <c r="J472">
        <v>152.43951472395801</v>
      </c>
      <c r="K472">
        <v>106.91548903892399</v>
      </c>
      <c r="L472">
        <v>184.99763973036201</v>
      </c>
      <c r="M472">
        <v>37.522733749057601</v>
      </c>
      <c r="N472">
        <v>93.730144482303302</v>
      </c>
      <c r="O472">
        <v>69.978277395215301</v>
      </c>
      <c r="P472">
        <v>123361.674257491</v>
      </c>
      <c r="Q472">
        <v>158073.72448504501</v>
      </c>
      <c r="R472">
        <v>133.03033436738701</v>
      </c>
      <c r="S472">
        <v>706.45418991389295</v>
      </c>
      <c r="T472">
        <v>0.72568216301355803</v>
      </c>
      <c r="U472">
        <v>0.32371947999823297</v>
      </c>
      <c r="V472" s="1">
        <v>0</v>
      </c>
      <c r="W472">
        <v>7.9014380738532994E-2</v>
      </c>
      <c r="X472">
        <v>0.59726613926323302</v>
      </c>
      <c r="Y472" s="1">
        <v>0</v>
      </c>
      <c r="Z472" s="1">
        <v>0</v>
      </c>
      <c r="AA472">
        <v>3.20329443583093E-4</v>
      </c>
      <c r="AB472">
        <v>8.3385270067768795E-3</v>
      </c>
      <c r="AC472">
        <v>1.0425961854499299</v>
      </c>
      <c r="AD472">
        <v>2.15548573958054E-3</v>
      </c>
      <c r="AE472">
        <v>6.4767022744977596E-3</v>
      </c>
      <c r="AF472" s="3">
        <v>7.16716699688033E-3</v>
      </c>
      <c r="AG472">
        <v>4.2035790772721598E-3</v>
      </c>
      <c r="AH472">
        <v>7.7954701325790499</v>
      </c>
      <c r="AI472">
        <v>0.26463867414430597</v>
      </c>
      <c r="AJ472">
        <v>4840.1304383610204</v>
      </c>
      <c r="AK472" t="s">
        <v>107</v>
      </c>
      <c r="AL472" t="s">
        <v>108</v>
      </c>
      <c r="AM472" s="4">
        <v>4483333327.54</v>
      </c>
      <c r="AN472">
        <v>36343</v>
      </c>
      <c r="AO472" s="1">
        <f t="shared" si="104"/>
        <v>1.5552485075196576E-2</v>
      </c>
      <c r="AP472" s="5">
        <f t="shared" si="105"/>
        <v>17.146510499621225</v>
      </c>
      <c r="AQ472" s="3">
        <f t="shared" si="106"/>
        <v>7.4805522433885052E-3</v>
      </c>
      <c r="AR472" s="15">
        <f t="shared" si="107"/>
        <v>0.42265708135044533</v>
      </c>
    </row>
    <row r="473" spans="1:45" x14ac:dyDescent="0.25">
      <c r="A473" t="s">
        <v>37</v>
      </c>
      <c r="B473">
        <v>21.963398883461</v>
      </c>
      <c r="C473">
        <v>2.0082324848883601E-2</v>
      </c>
      <c r="D473">
        <v>21.607395193439199</v>
      </c>
      <c r="E473">
        <v>56.912017302555</v>
      </c>
      <c r="F473" s="1">
        <v>0</v>
      </c>
      <c r="G473" s="1">
        <v>0</v>
      </c>
      <c r="H473">
        <v>4.8308214874690503</v>
      </c>
      <c r="I473">
        <v>174.75353715553501</v>
      </c>
      <c r="J473">
        <v>174.33967486784499</v>
      </c>
      <c r="K473">
        <v>124.766906850377</v>
      </c>
      <c r="L473">
        <v>210.325748030227</v>
      </c>
      <c r="M473">
        <v>37.8396396891686</v>
      </c>
      <c r="N473">
        <v>93.305818331297701</v>
      </c>
      <c r="O473">
        <v>69.546339406350995</v>
      </c>
      <c r="P473">
        <v>111474.845183607</v>
      </c>
      <c r="Q473">
        <v>144584.714033864</v>
      </c>
      <c r="R473">
        <v>133.53013510140701</v>
      </c>
      <c r="S473">
        <v>711.34169218764202</v>
      </c>
      <c r="T473">
        <v>0.71425092599537898</v>
      </c>
      <c r="U473">
        <v>0.31730209347875399</v>
      </c>
      <c r="V473" s="1">
        <v>0</v>
      </c>
      <c r="W473">
        <v>9.1377051385131997E-2</v>
      </c>
      <c r="X473">
        <v>0.59132085513611299</v>
      </c>
      <c r="Y473" s="1">
        <v>0</v>
      </c>
      <c r="Z473" s="1">
        <v>0</v>
      </c>
      <c r="AA473">
        <v>3.2670148947349401E-4</v>
      </c>
      <c r="AB473">
        <v>8.2231110827815507E-3</v>
      </c>
      <c r="AC473">
        <v>1.04969401433689</v>
      </c>
      <c r="AD473">
        <v>1.5363438686313599E-3</v>
      </c>
      <c r="AE473">
        <v>6.5064933979092398E-3</v>
      </c>
      <c r="AF473" s="3">
        <v>7.2439906438548597E-3</v>
      </c>
      <c r="AG473">
        <v>3.48968118466072E-3</v>
      </c>
      <c r="AH473">
        <v>7.80513446731727</v>
      </c>
      <c r="AI473">
        <v>0.26754021060642402</v>
      </c>
      <c r="AJ473">
        <v>5588.3571367217601</v>
      </c>
      <c r="AK473" t="s">
        <v>109</v>
      </c>
      <c r="AL473" t="s">
        <v>110</v>
      </c>
      <c r="AM473" s="4">
        <v>1438917301.6300001</v>
      </c>
      <c r="AN473">
        <v>12908</v>
      </c>
      <c r="AO473" s="1">
        <f t="shared" si="104"/>
        <v>1.5467461524303363E-2</v>
      </c>
      <c r="AP473" s="5">
        <f t="shared" si="105"/>
        <v>17.060600240364931</v>
      </c>
      <c r="AQ473" s="3">
        <f t="shared" si="106"/>
        <v>4.9864784544800568E-3</v>
      </c>
      <c r="AR473" s="15">
        <f t="shared" si="107"/>
        <v>0.28737550695878666</v>
      </c>
    </row>
    <row r="474" spans="1:45" x14ac:dyDescent="0.25">
      <c r="A474" t="s">
        <v>37</v>
      </c>
      <c r="B474">
        <v>20.055258323386699</v>
      </c>
      <c r="C474">
        <v>1.93694145621265E-2</v>
      </c>
      <c r="D474">
        <v>20.9202632505948</v>
      </c>
      <c r="E474">
        <v>82.688887257336404</v>
      </c>
      <c r="F474" s="1">
        <v>0</v>
      </c>
      <c r="G474" s="1">
        <v>0</v>
      </c>
      <c r="H474">
        <v>5.0774882586902796</v>
      </c>
      <c r="I474">
        <v>194.65133515488901</v>
      </c>
      <c r="J474">
        <v>194.219848862878</v>
      </c>
      <c r="K474">
        <v>147.32016099110601</v>
      </c>
      <c r="L474">
        <v>233.49006731480901</v>
      </c>
      <c r="M474">
        <v>37.646377758553697</v>
      </c>
      <c r="N474">
        <v>93.001330100536606</v>
      </c>
      <c r="O474">
        <v>69.514259663256396</v>
      </c>
      <c r="P474">
        <v>101455.735477297</v>
      </c>
      <c r="Q474">
        <v>136806.05400448301</v>
      </c>
      <c r="R474">
        <v>133.484999663775</v>
      </c>
      <c r="S474">
        <v>706.75520739930505</v>
      </c>
      <c r="T474">
        <v>0.67897907389484302</v>
      </c>
      <c r="U474">
        <v>0.31747895948947402</v>
      </c>
      <c r="V474" s="1">
        <v>0</v>
      </c>
      <c r="W474">
        <v>0.13213143435329999</v>
      </c>
      <c r="X474">
        <v>0.55038960615722399</v>
      </c>
      <c r="Y474" s="1">
        <v>0</v>
      </c>
      <c r="Z474" s="1">
        <v>0</v>
      </c>
      <c r="AA474">
        <v>3.3870735837607003E-4</v>
      </c>
      <c r="AB474">
        <v>7.9696327938187199E-3</v>
      </c>
      <c r="AC474">
        <v>1.03138750338574</v>
      </c>
      <c r="AD474">
        <v>9.44965447345501E-4</v>
      </c>
      <c r="AE474">
        <v>6.4570000966338902E-3</v>
      </c>
      <c r="AF474" s="3">
        <v>7.1373193690813398E-3</v>
      </c>
      <c r="AG474">
        <v>3.6590550190236599E-3</v>
      </c>
      <c r="AH474">
        <v>7.7669538825464297</v>
      </c>
      <c r="AI474">
        <v>0.264632952602674</v>
      </c>
      <c r="AJ474">
        <v>6257.1449561817099</v>
      </c>
      <c r="AK474" t="s">
        <v>111</v>
      </c>
      <c r="AL474" t="s">
        <v>112</v>
      </c>
      <c r="AM474" s="4">
        <v>283771692.13</v>
      </c>
      <c r="AN474">
        <v>2797</v>
      </c>
      <c r="AO474" s="1">
        <f t="shared" si="104"/>
        <v>1.5163821888519616E-2</v>
      </c>
      <c r="AP474" s="5">
        <f t="shared" si="105"/>
        <v>16.75312699740822</v>
      </c>
      <c r="AQ474" s="3">
        <f t="shared" si="106"/>
        <v>3.3161664174252668E-3</v>
      </c>
      <c r="AR474" s="15">
        <f t="shared" si="107"/>
        <v>0.197105371820397</v>
      </c>
    </row>
    <row r="475" spans="1:45" x14ac:dyDescent="0.25">
      <c r="AN475">
        <f>SUM(AN458:AN474)</f>
        <v>3670313</v>
      </c>
    </row>
    <row r="478" spans="1:45" x14ac:dyDescent="0.25">
      <c r="AO478" t="s">
        <v>226</v>
      </c>
    </row>
    <row r="479" spans="1:45" x14ac:dyDescent="0.25">
      <c r="A479" t="s">
        <v>0</v>
      </c>
      <c r="B479" t="s">
        <v>1</v>
      </c>
      <c r="C479" t="s">
        <v>2</v>
      </c>
      <c r="D479" t="s">
        <v>3</v>
      </c>
      <c r="E479" t="s">
        <v>5</v>
      </c>
      <c r="F479" t="s">
        <v>6</v>
      </c>
      <c r="G479" t="s">
        <v>208</v>
      </c>
      <c r="H479" t="s">
        <v>7</v>
      </c>
      <c r="I479" t="s">
        <v>8</v>
      </c>
      <c r="J479" t="s">
        <v>134</v>
      </c>
      <c r="K479" t="s">
        <v>143</v>
      </c>
      <c r="L479" t="s">
        <v>9</v>
      </c>
      <c r="M479" t="s">
        <v>10</v>
      </c>
      <c r="N479" t="s">
        <v>11</v>
      </c>
      <c r="O479" t="s">
        <v>13</v>
      </c>
      <c r="P479" t="s">
        <v>14</v>
      </c>
      <c r="Q479" t="s">
        <v>15</v>
      </c>
      <c r="R479" t="s">
        <v>16</v>
      </c>
      <c r="S479" t="s">
        <v>17</v>
      </c>
      <c r="T479" t="s">
        <v>18</v>
      </c>
      <c r="U479" t="s">
        <v>20</v>
      </c>
      <c r="V479" t="s">
        <v>21</v>
      </c>
      <c r="W479" t="s">
        <v>22</v>
      </c>
      <c r="X479" t="s">
        <v>23</v>
      </c>
      <c r="Y479" t="s">
        <v>24</v>
      </c>
      <c r="Z479" t="s">
        <v>25</v>
      </c>
      <c r="AA479" t="s">
        <v>26</v>
      </c>
      <c r="AB479" t="s">
        <v>27</v>
      </c>
      <c r="AC479" t="s">
        <v>263</v>
      </c>
      <c r="AD479" t="s">
        <v>120</v>
      </c>
      <c r="AE479" t="s">
        <v>29</v>
      </c>
      <c r="AF479" s="3" t="s">
        <v>233</v>
      </c>
      <c r="AG479" t="s">
        <v>30</v>
      </c>
      <c r="AH479" t="s">
        <v>31</v>
      </c>
      <c r="AI479" t="s">
        <v>32</v>
      </c>
      <c r="AJ479" t="s">
        <v>33</v>
      </c>
      <c r="AK479" t="s">
        <v>34</v>
      </c>
      <c r="AL479" t="s">
        <v>74</v>
      </c>
      <c r="AM479" s="4" t="s">
        <v>35</v>
      </c>
      <c r="AN479" t="s">
        <v>36</v>
      </c>
      <c r="AO479" s="15">
        <v>1.1599999999999999</v>
      </c>
    </row>
    <row r="480" spans="1:45" x14ac:dyDescent="0.25">
      <c r="A480" t="s">
        <v>37</v>
      </c>
      <c r="B480">
        <v>12.763059519043299</v>
      </c>
      <c r="C480">
        <v>6.4098031452027304E-3</v>
      </c>
      <c r="D480">
        <v>7.4263099736567098</v>
      </c>
      <c r="E480">
        <v>-43.308574530599202</v>
      </c>
      <c r="F480" s="1">
        <v>0</v>
      </c>
      <c r="G480" s="1">
        <v>0</v>
      </c>
      <c r="H480">
        <v>3.2261254164385398</v>
      </c>
      <c r="I480">
        <v>-152.601383167177</v>
      </c>
      <c r="J480">
        <v>-149.04369781128199</v>
      </c>
      <c r="K480">
        <v>-165.51240918204701</v>
      </c>
      <c r="L480">
        <v>-133.16865759548301</v>
      </c>
      <c r="M480">
        <v>26.827187720991699</v>
      </c>
      <c r="N480">
        <v>95.305543542885303</v>
      </c>
      <c r="O480">
        <v>73.241263301043304</v>
      </c>
      <c r="P480">
        <v>205396.915550732</v>
      </c>
      <c r="Q480">
        <v>233123.074120056</v>
      </c>
      <c r="R480">
        <v>84.530518382389502</v>
      </c>
      <c r="S480">
        <v>640.48849872450705</v>
      </c>
      <c r="T480">
        <v>0.74464034324006201</v>
      </c>
      <c r="U480">
        <v>0.25903698571032002</v>
      </c>
      <c r="V480" s="1">
        <v>0</v>
      </c>
      <c r="W480">
        <v>0.21280798628773301</v>
      </c>
      <c r="X480">
        <v>0.52815502800194603</v>
      </c>
      <c r="Y480" s="1">
        <v>0</v>
      </c>
      <c r="Z480" s="1">
        <v>0</v>
      </c>
      <c r="AA480">
        <v>2.8509041707885599E-4</v>
      </c>
      <c r="AB480">
        <v>6.68010383085396E-3</v>
      </c>
      <c r="AC480">
        <v>0.894992197815353</v>
      </c>
      <c r="AD480">
        <v>2.41650472607755E-5</v>
      </c>
      <c r="AE480" s="1">
        <v>0</v>
      </c>
      <c r="AF480" s="3">
        <v>9.91686863044934E-4</v>
      </c>
      <c r="AG480" s="1">
        <v>0</v>
      </c>
      <c r="AH480">
        <v>10.2466565820627</v>
      </c>
      <c r="AI480">
        <v>0.24431357730300099</v>
      </c>
      <c r="AJ480">
        <v>19.116978666234601</v>
      </c>
      <c r="AK480" t="s">
        <v>81</v>
      </c>
      <c r="AL480" t="s">
        <v>82</v>
      </c>
      <c r="AM480" s="4">
        <v>378546515.36000001</v>
      </c>
      <c r="AN480">
        <v>1843</v>
      </c>
      <c r="AO480" s="1">
        <f>AE480+AA480+AB480*$AO$479</f>
        <v>8.0340108608694498E-3</v>
      </c>
      <c r="AP480" s="5">
        <f>100*(1-(1-AO480)^12)</f>
        <v>9.2260185294119719</v>
      </c>
      <c r="AQ480" s="3">
        <f>(1-(1-B480/100)^(1/12))- AO480</f>
        <v>3.2800248275006334E-3</v>
      </c>
      <c r="AR480" s="15">
        <f>B480/AP480-1</f>
        <v>0.38337674895790208</v>
      </c>
    </row>
    <row r="481" spans="1:45" x14ac:dyDescent="0.25">
      <c r="A481" t="s">
        <v>37</v>
      </c>
      <c r="B481">
        <v>9.1019958694956902</v>
      </c>
      <c r="C481">
        <v>7.5751079343354503E-3</v>
      </c>
      <c r="D481">
        <v>8.7208084619857296</v>
      </c>
      <c r="E481">
        <v>-41.6450726281576</v>
      </c>
      <c r="F481" s="1">
        <v>0</v>
      </c>
      <c r="G481" s="1">
        <v>0</v>
      </c>
      <c r="H481">
        <v>3.3098418305237201</v>
      </c>
      <c r="I481">
        <v>-129.381701097822</v>
      </c>
      <c r="J481">
        <v>-126.827011961164</v>
      </c>
      <c r="K481">
        <v>-146.69260382009799</v>
      </c>
      <c r="L481">
        <v>-109.736901608983</v>
      </c>
      <c r="M481">
        <v>27.325947902242302</v>
      </c>
      <c r="N481">
        <v>95.373212200042602</v>
      </c>
      <c r="O481">
        <v>72.794899176734106</v>
      </c>
      <c r="P481">
        <v>203186.715620868</v>
      </c>
      <c r="Q481">
        <v>230753.23384837099</v>
      </c>
      <c r="R481">
        <v>84.504759724162398</v>
      </c>
      <c r="S481">
        <v>649.52148785933605</v>
      </c>
      <c r="T481">
        <v>0.72989691815118696</v>
      </c>
      <c r="U481">
        <v>0.29763402558648799</v>
      </c>
      <c r="V481" s="1">
        <v>0</v>
      </c>
      <c r="W481">
        <v>0.21334535780575301</v>
      </c>
      <c r="X481">
        <v>0.48902061660775797</v>
      </c>
      <c r="Y481" s="1">
        <v>0</v>
      </c>
      <c r="Z481" s="1">
        <v>0</v>
      </c>
      <c r="AA481">
        <v>2.8602005894907598E-4</v>
      </c>
      <c r="AB481">
        <v>7.7289850122436799E-3</v>
      </c>
      <c r="AC481">
        <v>0.97423189998388104</v>
      </c>
      <c r="AD481">
        <v>3.4868058593035299E-4</v>
      </c>
      <c r="AE481">
        <v>8.6014170409033008E-6</v>
      </c>
      <c r="AF481" s="3">
        <v>1.73147085945944E-3</v>
      </c>
      <c r="AG481" s="1">
        <v>0</v>
      </c>
      <c r="AH481">
        <v>10.5064159190986</v>
      </c>
      <c r="AI481">
        <v>0.31967169169105702</v>
      </c>
      <c r="AJ481">
        <v>50.3047661850973</v>
      </c>
      <c r="AK481" t="s">
        <v>83</v>
      </c>
      <c r="AL481" t="s">
        <v>84</v>
      </c>
      <c r="AM481" s="4">
        <v>1997934974.7</v>
      </c>
      <c r="AN481">
        <v>9833</v>
      </c>
      <c r="AO481" s="1">
        <f t="shared" ref="AO481:AO495" si="108">AE481+AA481+AB481*$AO$479</f>
        <v>9.2602440901926458E-3</v>
      </c>
      <c r="AP481" s="5">
        <f t="shared" ref="AP481:AP496" si="109">100*(1-(1-AO481)^12)</f>
        <v>10.563440135388436</v>
      </c>
      <c r="AQ481" s="3">
        <f t="shared" ref="AQ481:AQ496" si="110">(1-(1-B481/100)^(1/12))- AO481</f>
        <v>-1.3391044923212053E-3</v>
      </c>
      <c r="AR481" s="15">
        <f t="shared" ref="AR481:AR496" si="111">B481/AP481-1</f>
        <v>-0.13834927326343072</v>
      </c>
    </row>
    <row r="482" spans="1:45" x14ac:dyDescent="0.25">
      <c r="A482" t="s">
        <v>37</v>
      </c>
      <c r="B482">
        <v>11.464817368011101</v>
      </c>
      <c r="C482">
        <v>9.3331728362496206E-3</v>
      </c>
      <c r="D482">
        <v>10.6424096862775</v>
      </c>
      <c r="E482">
        <v>-35.914245105953597</v>
      </c>
      <c r="F482" s="1">
        <v>0</v>
      </c>
      <c r="G482" s="1">
        <v>0</v>
      </c>
      <c r="H482">
        <v>3.4236139990505601</v>
      </c>
      <c r="I482">
        <v>-104.93940982811</v>
      </c>
      <c r="J482">
        <v>-102.941726773138</v>
      </c>
      <c r="K482">
        <v>-129.61210770535999</v>
      </c>
      <c r="L482">
        <v>-85.532588526081199</v>
      </c>
      <c r="M482">
        <v>28.110812565662901</v>
      </c>
      <c r="N482">
        <v>95.2910610338716</v>
      </c>
      <c r="O482">
        <v>72.276764697081603</v>
      </c>
      <c r="P482">
        <v>205673.211059222</v>
      </c>
      <c r="Q482">
        <v>233589.28500096899</v>
      </c>
      <c r="R482">
        <v>84.822716479453305</v>
      </c>
      <c r="S482">
        <v>659.42300499501403</v>
      </c>
      <c r="T482">
        <v>0.71255950954202296</v>
      </c>
      <c r="U482">
        <v>0.323455550963135</v>
      </c>
      <c r="V482" s="1">
        <v>0</v>
      </c>
      <c r="W482">
        <v>0.22579900490488999</v>
      </c>
      <c r="X482">
        <v>0.45074544413197398</v>
      </c>
      <c r="Y482" s="1">
        <v>0</v>
      </c>
      <c r="Z482" s="1">
        <v>0</v>
      </c>
      <c r="AA482">
        <v>2.88343934113248E-4</v>
      </c>
      <c r="AB482">
        <v>8.6955029705406504E-3</v>
      </c>
      <c r="AC482">
        <v>1.01811111896696</v>
      </c>
      <c r="AD482">
        <v>8.14256794098331E-4</v>
      </c>
      <c r="AE482">
        <v>2.6584241108870701E-5</v>
      </c>
      <c r="AF482" s="3">
        <v>2.4996859777237398E-3</v>
      </c>
      <c r="AG482" s="1">
        <v>6.8349947591972796E-7</v>
      </c>
      <c r="AH482">
        <v>10.3788924418227</v>
      </c>
      <c r="AI482">
        <v>0.274758975405961</v>
      </c>
      <c r="AJ482">
        <v>110.89203606746401</v>
      </c>
      <c r="AK482" t="s">
        <v>85</v>
      </c>
      <c r="AL482" t="s">
        <v>86</v>
      </c>
      <c r="AM482" s="4">
        <v>5879580084.5500002</v>
      </c>
      <c r="AN482">
        <v>28587</v>
      </c>
      <c r="AO482" s="1">
        <f t="shared" si="108"/>
        <v>1.0401711621049272E-2</v>
      </c>
      <c r="AP482" s="5">
        <f t="shared" si="109"/>
        <v>11.792152249636201</v>
      </c>
      <c r="AQ482" s="3">
        <f t="shared" si="110"/>
        <v>-3.0550983891327807E-4</v>
      </c>
      <c r="AR482" s="15">
        <f t="shared" si="111"/>
        <v>-2.775870550986137E-2</v>
      </c>
    </row>
    <row r="483" spans="1:45" x14ac:dyDescent="0.25">
      <c r="A483" t="s">
        <v>37</v>
      </c>
      <c r="B483">
        <v>12.8415400431825</v>
      </c>
      <c r="C483">
        <v>1.06619470644708E-2</v>
      </c>
      <c r="D483">
        <v>12.070103057973901</v>
      </c>
      <c r="E483">
        <v>-29.228149782182001</v>
      </c>
      <c r="F483" s="1">
        <v>0</v>
      </c>
      <c r="G483" s="1">
        <v>0</v>
      </c>
      <c r="H483">
        <v>3.5530993474486401</v>
      </c>
      <c r="I483">
        <v>-80.458201352898399</v>
      </c>
      <c r="J483">
        <v>-78.555924385357898</v>
      </c>
      <c r="K483">
        <v>-110.843890387657</v>
      </c>
      <c r="L483">
        <v>-60.682648895131301</v>
      </c>
      <c r="M483">
        <v>29.505860535509601</v>
      </c>
      <c r="N483">
        <v>95.15355215356</v>
      </c>
      <c r="O483">
        <v>71.289564047116698</v>
      </c>
      <c r="P483">
        <v>201818.41285643901</v>
      </c>
      <c r="Q483">
        <v>229749.02764104001</v>
      </c>
      <c r="R483">
        <v>85.509092998743597</v>
      </c>
      <c r="S483">
        <v>665.21164277570801</v>
      </c>
      <c r="T483">
        <v>0.70578531129819799</v>
      </c>
      <c r="U483">
        <v>0.34988456280290597</v>
      </c>
      <c r="V483" s="1">
        <v>0</v>
      </c>
      <c r="W483">
        <v>0.21460726636299399</v>
      </c>
      <c r="X483">
        <v>0.43550817083409898</v>
      </c>
      <c r="Y483" s="1">
        <v>0</v>
      </c>
      <c r="Z483" s="1">
        <v>0</v>
      </c>
      <c r="AA483">
        <v>2.9061942023496102E-4</v>
      </c>
      <c r="AB483">
        <v>9.4491440147286398E-3</v>
      </c>
      <c r="AC483">
        <v>1.0608390162572701</v>
      </c>
      <c r="AD483">
        <v>9.3446078125791299E-4</v>
      </c>
      <c r="AE483">
        <v>7.1288339381967895E-5</v>
      </c>
      <c r="AF483" s="3">
        <v>3.3702888856170401E-3</v>
      </c>
      <c r="AG483">
        <v>1.0004043147994E-5</v>
      </c>
      <c r="AH483">
        <v>10.355370076469599</v>
      </c>
      <c r="AI483">
        <v>0.30761269351741399</v>
      </c>
      <c r="AJ483">
        <v>190.28935596412401</v>
      </c>
      <c r="AK483" t="s">
        <v>87</v>
      </c>
      <c r="AL483" t="s">
        <v>88</v>
      </c>
      <c r="AM483" s="4">
        <v>15989669213.790001</v>
      </c>
      <c r="AN483">
        <v>79228</v>
      </c>
      <c r="AO483" s="1">
        <f t="shared" si="108"/>
        <v>1.132291481670215E-2</v>
      </c>
      <c r="AP483" s="5">
        <f t="shared" si="109"/>
        <v>12.772460478606506</v>
      </c>
      <c r="AQ483" s="3">
        <f t="shared" si="110"/>
        <v>6.527199414137555E-5</v>
      </c>
      <c r="AR483" s="15">
        <f t="shared" si="111"/>
        <v>5.4084774575502426E-3</v>
      </c>
    </row>
    <row r="484" spans="1:45" x14ac:dyDescent="0.25">
      <c r="A484" t="s">
        <v>37</v>
      </c>
      <c r="B484">
        <v>15.3950955619336</v>
      </c>
      <c r="C484">
        <v>1.23299260049912E-2</v>
      </c>
      <c r="D484">
        <v>13.8326493191104</v>
      </c>
      <c r="E484">
        <v>-24.773584554938399</v>
      </c>
      <c r="F484" s="1">
        <v>0</v>
      </c>
      <c r="G484" s="1">
        <v>0</v>
      </c>
      <c r="H484">
        <v>3.6551937770279599</v>
      </c>
      <c r="I484">
        <v>-56.685725486634801</v>
      </c>
      <c r="J484">
        <v>-55.800585502346202</v>
      </c>
      <c r="K484">
        <v>-93.511530216200697</v>
      </c>
      <c r="L484">
        <v>-36.442445944401001</v>
      </c>
      <c r="M484">
        <v>30.870426860475298</v>
      </c>
      <c r="N484">
        <v>95.1057332623528</v>
      </c>
      <c r="O484">
        <v>70.323180537765296</v>
      </c>
      <c r="P484">
        <v>197147.88075288499</v>
      </c>
      <c r="Q484">
        <v>224068.85168364001</v>
      </c>
      <c r="R484">
        <v>85.980431186582507</v>
      </c>
      <c r="S484">
        <v>673.94828786335597</v>
      </c>
      <c r="T484">
        <v>0.70582277604492005</v>
      </c>
      <c r="U484">
        <v>0.351473449864041</v>
      </c>
      <c r="V484" s="1">
        <v>0</v>
      </c>
      <c r="W484">
        <v>0.21166456568425299</v>
      </c>
      <c r="X484">
        <v>0.43686198445170499</v>
      </c>
      <c r="Y484" s="1">
        <v>0</v>
      </c>
      <c r="Z484" s="1">
        <v>0</v>
      </c>
      <c r="AA484">
        <v>2.9232097020514099E-4</v>
      </c>
      <c r="AB484">
        <v>1.0150038978755001E-2</v>
      </c>
      <c r="AC484">
        <v>1.0857240308506699</v>
      </c>
      <c r="AD484">
        <v>1.11274448535957E-3</v>
      </c>
      <c r="AE484">
        <v>8.0257220213449901E-4</v>
      </c>
      <c r="AF484" s="3">
        <v>4.3113946858717497E-3</v>
      </c>
      <c r="AG484">
        <v>2.27805207471055E-5</v>
      </c>
      <c r="AH484">
        <v>10.366574847569799</v>
      </c>
      <c r="AI484">
        <v>0.32460510077674798</v>
      </c>
      <c r="AJ484">
        <v>301.86232096467597</v>
      </c>
      <c r="AK484" t="s">
        <v>89</v>
      </c>
      <c r="AL484" t="s">
        <v>90</v>
      </c>
      <c r="AM484" s="4">
        <v>34533605679.959999</v>
      </c>
      <c r="AN484">
        <v>175166</v>
      </c>
      <c r="AO484" s="1">
        <f t="shared" si="108"/>
        <v>1.286893838769544E-2</v>
      </c>
      <c r="AP484" s="5">
        <f>100*(1-(1-AO484)^12)</f>
        <v>14.39525962124616</v>
      </c>
      <c r="AQ484" s="3">
        <f t="shared" si="110"/>
        <v>9.6596316084905827E-4</v>
      </c>
      <c r="AR484" s="15">
        <f t="shared" si="111"/>
        <v>6.9455915835777482E-2</v>
      </c>
    </row>
    <row r="485" spans="1:45" x14ac:dyDescent="0.25">
      <c r="A485" t="s">
        <v>37</v>
      </c>
      <c r="B485">
        <v>16.376857536955399</v>
      </c>
      <c r="C485">
        <v>1.3933203192625599E-2</v>
      </c>
      <c r="D485">
        <v>15.496241827549101</v>
      </c>
      <c r="E485">
        <v>-15.915950870281</v>
      </c>
      <c r="F485" s="1">
        <v>0</v>
      </c>
      <c r="G485" s="1">
        <v>0</v>
      </c>
      <c r="H485">
        <v>3.7779321589795001</v>
      </c>
      <c r="I485">
        <v>-32.440659238613598</v>
      </c>
      <c r="J485">
        <v>-31.820631422815001</v>
      </c>
      <c r="K485">
        <v>-74.328300140474795</v>
      </c>
      <c r="L485">
        <v>-11.794320459793999</v>
      </c>
      <c r="M485">
        <v>31.683566285392899</v>
      </c>
      <c r="N485">
        <v>94.956559464773406</v>
      </c>
      <c r="O485">
        <v>69.6605198882921</v>
      </c>
      <c r="P485">
        <v>193301.68767195201</v>
      </c>
      <c r="Q485">
        <v>219738.66563918401</v>
      </c>
      <c r="R485">
        <v>86.075189509392402</v>
      </c>
      <c r="S485">
        <v>680.08379814333296</v>
      </c>
      <c r="T485">
        <v>0.70451103122523695</v>
      </c>
      <c r="U485">
        <v>0.36681397265770199</v>
      </c>
      <c r="V485" s="1">
        <v>0</v>
      </c>
      <c r="W485">
        <v>0.187023682170225</v>
      </c>
      <c r="X485">
        <v>0.44616234517207098</v>
      </c>
      <c r="Y485" s="1">
        <v>0</v>
      </c>
      <c r="Z485" s="1">
        <v>0</v>
      </c>
      <c r="AA485">
        <v>2.9443292270609498E-4</v>
      </c>
      <c r="AB485">
        <v>1.01500264062545E-2</v>
      </c>
      <c r="AC485">
        <v>1.0799355998306599</v>
      </c>
      <c r="AD485">
        <v>1.72445560245626E-3</v>
      </c>
      <c r="AE485">
        <v>1.6294092946226701E-3</v>
      </c>
      <c r="AF485" s="3">
        <v>5.2254707151765303E-3</v>
      </c>
      <c r="AG485">
        <v>1.3491551410968101E-4</v>
      </c>
      <c r="AH485">
        <v>10.4425891583293</v>
      </c>
      <c r="AI485">
        <v>0.37031869991877497</v>
      </c>
      <c r="AJ485">
        <v>518.33471154219103</v>
      </c>
      <c r="AK485" t="s">
        <v>91</v>
      </c>
      <c r="AL485" t="s">
        <v>92</v>
      </c>
      <c r="AM485" s="4">
        <v>51492090165.43</v>
      </c>
      <c r="AN485">
        <v>266382</v>
      </c>
      <c r="AO485" s="1">
        <f t="shared" si="108"/>
        <v>1.3697872848583984E-2</v>
      </c>
      <c r="AP485" s="5">
        <f t="shared" si="109"/>
        <v>15.253916392479949</v>
      </c>
      <c r="AQ485" s="3">
        <f t="shared" si="110"/>
        <v>1.0957666514724261E-3</v>
      </c>
      <c r="AR485" s="15">
        <f t="shared" si="111"/>
        <v>7.3616579216931433E-2</v>
      </c>
    </row>
    <row r="486" spans="1:45" x14ac:dyDescent="0.25">
      <c r="A486" t="s">
        <v>37</v>
      </c>
      <c r="B486">
        <v>18.261468159297198</v>
      </c>
      <c r="C486">
        <v>1.52403779075577E-2</v>
      </c>
      <c r="D486">
        <v>16.830747929300401</v>
      </c>
      <c r="E486">
        <v>-6.5374265970605601</v>
      </c>
      <c r="F486" s="1">
        <v>0</v>
      </c>
      <c r="G486" s="1">
        <v>0</v>
      </c>
      <c r="H486">
        <v>3.89050934122921</v>
      </c>
      <c r="I486">
        <v>-8.6790186072134308</v>
      </c>
      <c r="J486">
        <v>-8.3977677253666307</v>
      </c>
      <c r="K486">
        <v>-51.167099674234898</v>
      </c>
      <c r="L486">
        <v>12.7154875699251</v>
      </c>
      <c r="M486">
        <v>31.249788096708102</v>
      </c>
      <c r="N486">
        <v>94.780694804440799</v>
      </c>
      <c r="O486">
        <v>69.855587067995899</v>
      </c>
      <c r="P486">
        <v>186465.61154815799</v>
      </c>
      <c r="Q486">
        <v>212833.748631344</v>
      </c>
      <c r="R486">
        <v>86.605827904447494</v>
      </c>
      <c r="S486">
        <v>686.17095440258004</v>
      </c>
      <c r="T486">
        <v>0.70992714264772006</v>
      </c>
      <c r="U486">
        <v>0.36504494498508</v>
      </c>
      <c r="V486" s="1">
        <v>0</v>
      </c>
      <c r="W486">
        <v>0.15860147110488099</v>
      </c>
      <c r="X486">
        <v>0.47635358391003702</v>
      </c>
      <c r="Y486" s="1">
        <v>0</v>
      </c>
      <c r="Z486" s="1">
        <v>0</v>
      </c>
      <c r="AA486">
        <v>2.9524457416948399E-4</v>
      </c>
      <c r="AB486">
        <v>9.7775419516225801E-3</v>
      </c>
      <c r="AC486">
        <v>1.0601889627954499</v>
      </c>
      <c r="AD486">
        <v>2.5700116761731102E-3</v>
      </c>
      <c r="AE486">
        <v>1.7344819213106701E-3</v>
      </c>
      <c r="AF486" s="3">
        <v>5.95843028777647E-3</v>
      </c>
      <c r="AG486">
        <v>8.6313271164929403E-4</v>
      </c>
      <c r="AH486">
        <v>10.4157714827411</v>
      </c>
      <c r="AI486">
        <v>0.34928754777189103</v>
      </c>
      <c r="AJ486">
        <v>832.48048298155504</v>
      </c>
      <c r="AK486" t="s">
        <v>93</v>
      </c>
      <c r="AL486" t="s">
        <v>94</v>
      </c>
      <c r="AM486" s="4">
        <v>66637774995.800003</v>
      </c>
      <c r="AN486">
        <v>357373</v>
      </c>
      <c r="AO486" s="1">
        <f t="shared" si="108"/>
        <v>1.3371675159362346E-2</v>
      </c>
      <c r="AP486" s="5">
        <f t="shared" si="109"/>
        <v>14.91696913234496</v>
      </c>
      <c r="AQ486" s="3">
        <f t="shared" si="110"/>
        <v>3.2916522285607423E-3</v>
      </c>
      <c r="AR486" s="15">
        <f t="shared" si="111"/>
        <v>0.2242076790049965</v>
      </c>
      <c r="AS486" s="60">
        <f>SUMPRODUCT(AB485:AB487,AM485:AM487)/SUM(AM485:AM487)/AVERAGE(AC485:AC487)*AO479</f>
        <v>1.0686216532360493E-2</v>
      </c>
    </row>
    <row r="487" spans="1:45" x14ac:dyDescent="0.25">
      <c r="A487" t="s">
        <v>37</v>
      </c>
      <c r="B487">
        <v>18.998010425471101</v>
      </c>
      <c r="C487">
        <v>1.7212691825327101E-2</v>
      </c>
      <c r="D487">
        <v>18.8077696192098</v>
      </c>
      <c r="E487">
        <v>4.9332972309627996</v>
      </c>
      <c r="F487" s="1">
        <v>0</v>
      </c>
      <c r="G487" s="1">
        <v>0</v>
      </c>
      <c r="H487">
        <v>4.0183517504430899</v>
      </c>
      <c r="I487">
        <v>14.9726893231853</v>
      </c>
      <c r="J487">
        <v>15.0560423328848</v>
      </c>
      <c r="K487">
        <v>-25.239136413651799</v>
      </c>
      <c r="L487">
        <v>37.229418520887698</v>
      </c>
      <c r="M487">
        <v>30.770399140905798</v>
      </c>
      <c r="N487">
        <v>94.775988304855403</v>
      </c>
      <c r="O487">
        <v>70.246100300249907</v>
      </c>
      <c r="P487">
        <v>179280.45153873099</v>
      </c>
      <c r="Q487">
        <v>205822.70571692599</v>
      </c>
      <c r="R487">
        <v>88.5669946336062</v>
      </c>
      <c r="S487">
        <v>685.36449427065895</v>
      </c>
      <c r="T487">
        <v>0.73122342323207101</v>
      </c>
      <c r="U487">
        <v>0.34034451067556398</v>
      </c>
      <c r="V487" s="1">
        <v>0</v>
      </c>
      <c r="W487">
        <v>0.13068336012756801</v>
      </c>
      <c r="X487">
        <v>0.52897212919686698</v>
      </c>
      <c r="Y487" s="1">
        <v>0</v>
      </c>
      <c r="Z487" s="1">
        <v>0</v>
      </c>
      <c r="AA487">
        <v>2.9531050412372699E-4</v>
      </c>
      <c r="AB487">
        <v>9.2495690076808707E-3</v>
      </c>
      <c r="AC487">
        <v>1.02222151626657</v>
      </c>
      <c r="AD487">
        <v>3.8642454073405E-3</v>
      </c>
      <c r="AE487">
        <v>1.9969856542998198E-3</v>
      </c>
      <c r="AF487" s="3">
        <v>6.6522604303703098E-3</v>
      </c>
      <c r="AG487">
        <v>1.8065838110891499E-3</v>
      </c>
      <c r="AH487">
        <v>10.4351664359816</v>
      </c>
      <c r="AI487">
        <v>0.35268132830933402</v>
      </c>
      <c r="AJ487">
        <v>1183.0507721179699</v>
      </c>
      <c r="AK487" t="s">
        <v>95</v>
      </c>
      <c r="AL487" t="s">
        <v>96</v>
      </c>
      <c r="AM487" s="4">
        <v>58685842287.139999</v>
      </c>
      <c r="AN487">
        <v>327341</v>
      </c>
      <c r="AO487" s="1">
        <f t="shared" si="108"/>
        <v>1.3021796207333357E-2</v>
      </c>
      <c r="AP487" s="5">
        <f t="shared" si="109"/>
        <v>14.554195540251424</v>
      </c>
      <c r="AQ487" s="3">
        <f t="shared" si="110"/>
        <v>4.3829987050152293E-3</v>
      </c>
      <c r="AR487" s="15">
        <f t="shared" si="111"/>
        <v>0.305328788041205</v>
      </c>
      <c r="AS487">
        <f>SUMPRODUCT(AH485:AH487,AM485:AM487)/SUM(AM485:AM487)</f>
        <v>10.430018561650584</v>
      </c>
    </row>
    <row r="488" spans="1:45" x14ac:dyDescent="0.25">
      <c r="A488" t="s">
        <v>37</v>
      </c>
      <c r="B488">
        <v>20.057533029619702</v>
      </c>
      <c r="C488">
        <v>1.9550194116501499E-2</v>
      </c>
      <c r="D488">
        <v>21.095026472416301</v>
      </c>
      <c r="E488">
        <v>12.7766419672582</v>
      </c>
      <c r="F488" s="1">
        <v>0</v>
      </c>
      <c r="G488" s="1">
        <v>0</v>
      </c>
      <c r="H488">
        <v>4.1192236638617299</v>
      </c>
      <c r="I488">
        <v>39.021205987255797</v>
      </c>
      <c r="J488">
        <v>38.998840102083001</v>
      </c>
      <c r="K488">
        <v>-2.5251828346432501</v>
      </c>
      <c r="L488">
        <v>62.187142003558897</v>
      </c>
      <c r="M488">
        <v>30.5626247723498</v>
      </c>
      <c r="N488">
        <v>94.744499264990395</v>
      </c>
      <c r="O488">
        <v>70.417864490984599</v>
      </c>
      <c r="P488">
        <v>172265.87202179601</v>
      </c>
      <c r="Q488">
        <v>197846.215665522</v>
      </c>
      <c r="R488">
        <v>92.547536785351198</v>
      </c>
      <c r="S488">
        <v>690.30078780745805</v>
      </c>
      <c r="T488">
        <v>0.74240940179213899</v>
      </c>
      <c r="U488">
        <v>0.314245507095261</v>
      </c>
      <c r="V488" s="1">
        <v>0</v>
      </c>
      <c r="W488">
        <v>0.116824499491207</v>
      </c>
      <c r="X488">
        <v>0.56892999341353101</v>
      </c>
      <c r="Y488" s="1">
        <v>0</v>
      </c>
      <c r="Z488" s="1">
        <v>0</v>
      </c>
      <c r="AA488">
        <v>2.9489445308256498E-4</v>
      </c>
      <c r="AB488">
        <v>8.9395446386527303E-3</v>
      </c>
      <c r="AC488">
        <v>0.99908642531805902</v>
      </c>
      <c r="AD488">
        <v>3.9856657120241699E-3</v>
      </c>
      <c r="AE488">
        <v>3.2392807180842398E-3</v>
      </c>
      <c r="AF488" s="3">
        <v>7.0706268096752704E-3</v>
      </c>
      <c r="AG488">
        <v>3.09078670777618E-3</v>
      </c>
      <c r="AH488">
        <v>10.455151022576301</v>
      </c>
      <c r="AI488">
        <v>0.35273927916367998</v>
      </c>
      <c r="AJ488">
        <v>1613.7356234363499</v>
      </c>
      <c r="AK488" t="s">
        <v>97</v>
      </c>
      <c r="AL488" t="s">
        <v>98</v>
      </c>
      <c r="AM488" s="4">
        <v>51451509326.110001</v>
      </c>
      <c r="AN488">
        <v>298675</v>
      </c>
      <c r="AO488" s="1">
        <f t="shared" si="108"/>
        <v>1.3904046952003972E-2</v>
      </c>
      <c r="AP488" s="5">
        <f t="shared" si="109"/>
        <v>15.466253441787137</v>
      </c>
      <c r="AQ488" s="3">
        <f t="shared" si="110"/>
        <v>4.5782686894215788E-3</v>
      </c>
      <c r="AR488" s="15">
        <f t="shared" si="111"/>
        <v>0.29685790454123318</v>
      </c>
    </row>
    <row r="489" spans="1:45" x14ac:dyDescent="0.25">
      <c r="A489" t="s">
        <v>37</v>
      </c>
      <c r="B489">
        <v>21.782510522509899</v>
      </c>
      <c r="C489">
        <v>2.1781730413075101E-2</v>
      </c>
      <c r="D489">
        <v>23.223336427112699</v>
      </c>
      <c r="E489">
        <v>16.919763197667798</v>
      </c>
      <c r="F489" s="1">
        <v>0</v>
      </c>
      <c r="G489" s="1">
        <v>0</v>
      </c>
      <c r="H489">
        <v>4.2045487982131098</v>
      </c>
      <c r="I489">
        <v>62.5598192273441</v>
      </c>
      <c r="J489">
        <v>62.425605866689899</v>
      </c>
      <c r="K489">
        <v>23.005792592334998</v>
      </c>
      <c r="L489">
        <v>86.763738038602099</v>
      </c>
      <c r="M489">
        <v>30.978743638735502</v>
      </c>
      <c r="N489">
        <v>94.741101643878196</v>
      </c>
      <c r="O489">
        <v>70.237656371851003</v>
      </c>
      <c r="P489">
        <v>164845.300343112</v>
      </c>
      <c r="Q489">
        <v>189634.166202519</v>
      </c>
      <c r="R489">
        <v>101.66305000252601</v>
      </c>
      <c r="S489">
        <v>689.52313479868405</v>
      </c>
      <c r="T489">
        <v>0.754742526576061</v>
      </c>
      <c r="U489">
        <v>0.29962354615252001</v>
      </c>
      <c r="V489" s="1">
        <v>0</v>
      </c>
      <c r="W489">
        <v>0.112872973832988</v>
      </c>
      <c r="X489">
        <v>0.58750348001449104</v>
      </c>
      <c r="Y489" s="1">
        <v>0</v>
      </c>
      <c r="Z489" s="1">
        <v>0</v>
      </c>
      <c r="AA489">
        <v>2.9693276225976098E-4</v>
      </c>
      <c r="AB489">
        <v>8.8681008167607201E-3</v>
      </c>
      <c r="AC489">
        <v>0.99396264992668204</v>
      </c>
      <c r="AD489">
        <v>3.75744156060916E-3</v>
      </c>
      <c r="AE489">
        <v>5.1492946389368899E-3</v>
      </c>
      <c r="AF489" s="3">
        <v>7.3447572198605702E-3</v>
      </c>
      <c r="AG489">
        <v>3.7099532618048198E-3</v>
      </c>
      <c r="AH489">
        <v>10.3436439783785</v>
      </c>
      <c r="AI489">
        <v>0.32678100408846</v>
      </c>
      <c r="AJ489">
        <v>2136.2053221577798</v>
      </c>
      <c r="AK489" t="s">
        <v>99</v>
      </c>
      <c r="AL489" t="s">
        <v>100</v>
      </c>
      <c r="AM489" s="4">
        <v>38939756847.050003</v>
      </c>
      <c r="AN489">
        <v>236220</v>
      </c>
      <c r="AO489" s="1">
        <f t="shared" si="108"/>
        <v>1.5733224348639087E-2</v>
      </c>
      <c r="AP489" s="5">
        <f t="shared" si="109"/>
        <v>17.328863756574499</v>
      </c>
      <c r="AQ489" s="3">
        <f t="shared" si="110"/>
        <v>4.5317012130222864E-3</v>
      </c>
      <c r="AR489" s="15">
        <f t="shared" si="111"/>
        <v>0.25700743156028927</v>
      </c>
    </row>
    <row r="490" spans="1:45" x14ac:dyDescent="0.25">
      <c r="A490" t="s">
        <v>37</v>
      </c>
      <c r="B490">
        <v>23.3050451058348</v>
      </c>
      <c r="C490">
        <v>2.36788473682506E-2</v>
      </c>
      <c r="D490">
        <v>24.991171226317601</v>
      </c>
      <c r="E490">
        <v>12.2728223819381</v>
      </c>
      <c r="F490" s="1">
        <v>0</v>
      </c>
      <c r="G490" s="1">
        <v>0</v>
      </c>
      <c r="H490">
        <v>4.2319299537142303</v>
      </c>
      <c r="I490">
        <v>86.852988394000107</v>
      </c>
      <c r="J490">
        <v>86.9999127602008</v>
      </c>
      <c r="K490">
        <v>46.344402431740697</v>
      </c>
      <c r="L490">
        <v>112.25987650994399</v>
      </c>
      <c r="M490">
        <v>32.732216259030999</v>
      </c>
      <c r="N490">
        <v>94.719963062184803</v>
      </c>
      <c r="O490">
        <v>69.172347727168699</v>
      </c>
      <c r="P490">
        <v>157029.21249120199</v>
      </c>
      <c r="Q490">
        <v>181652.060103461</v>
      </c>
      <c r="R490">
        <v>115.441420777993</v>
      </c>
      <c r="S490">
        <v>687.84321921730498</v>
      </c>
      <c r="T490">
        <v>0.74231480322072996</v>
      </c>
      <c r="U490">
        <v>0.31145021758535602</v>
      </c>
      <c r="V490" s="1">
        <v>0</v>
      </c>
      <c r="W490">
        <v>0.127077850432055</v>
      </c>
      <c r="X490">
        <v>0.56147193198258805</v>
      </c>
      <c r="Y490" s="1">
        <v>0</v>
      </c>
      <c r="Z490" s="1">
        <v>0</v>
      </c>
      <c r="AA490">
        <v>2.9899734319939399E-4</v>
      </c>
      <c r="AB490">
        <v>9.0255970148604495E-3</v>
      </c>
      <c r="AC490">
        <v>1.0030168189636099</v>
      </c>
      <c r="AD490">
        <v>3.7484043604618898E-3</v>
      </c>
      <c r="AE490">
        <v>5.68582822352661E-3</v>
      </c>
      <c r="AF490" s="3">
        <v>7.7453764913808804E-3</v>
      </c>
      <c r="AG490">
        <v>4.9200095265387904E-3</v>
      </c>
      <c r="AH490">
        <v>10.2875382807142</v>
      </c>
      <c r="AI490">
        <v>0.37705880741674402</v>
      </c>
      <c r="AJ490">
        <v>2687.37380319064</v>
      </c>
      <c r="AK490" t="s">
        <v>101</v>
      </c>
      <c r="AL490" t="s">
        <v>102</v>
      </c>
      <c r="AM490" s="4">
        <v>30076433185.290001</v>
      </c>
      <c r="AN490">
        <v>191534</v>
      </c>
      <c r="AO490" s="1">
        <f>AE490+AA490+AB490*$AO$479</f>
        <v>1.6454518103964123E-2</v>
      </c>
      <c r="AP490" s="5">
        <f t="shared" si="109"/>
        <v>18.052940855669565</v>
      </c>
      <c r="AQ490" s="3">
        <f t="shared" si="110"/>
        <v>5.4140094474218955E-3</v>
      </c>
      <c r="AR490" s="15">
        <f t="shared" si="111"/>
        <v>0.2909279043317643</v>
      </c>
    </row>
    <row r="491" spans="1:45" x14ac:dyDescent="0.25">
      <c r="A491" t="s">
        <v>37</v>
      </c>
      <c r="B491">
        <v>24.301517796108701</v>
      </c>
      <c r="C491">
        <v>2.4250615129869701E-2</v>
      </c>
      <c r="D491">
        <v>25.5166101183416</v>
      </c>
      <c r="E491">
        <v>13.982477359396199</v>
      </c>
      <c r="F491" s="1">
        <v>0</v>
      </c>
      <c r="G491" s="1">
        <v>0</v>
      </c>
      <c r="H491">
        <v>4.3113868747922899</v>
      </c>
      <c r="I491">
        <v>110.388923822633</v>
      </c>
      <c r="J491">
        <v>110.582937185163</v>
      </c>
      <c r="K491">
        <v>66.455686419747593</v>
      </c>
      <c r="L491">
        <v>137.00396616261801</v>
      </c>
      <c r="M491">
        <v>34.587207526171397</v>
      </c>
      <c r="N491">
        <v>94.712381864232896</v>
      </c>
      <c r="O491">
        <v>68.056763535097801</v>
      </c>
      <c r="P491">
        <v>149888.26647323801</v>
      </c>
      <c r="Q491">
        <v>174019.44032625901</v>
      </c>
      <c r="R491">
        <v>124.048367791201</v>
      </c>
      <c r="S491">
        <v>690.52787513615499</v>
      </c>
      <c r="T491">
        <v>0.74429236144205702</v>
      </c>
      <c r="U491">
        <v>0.30575284324646701</v>
      </c>
      <c r="V491" s="1">
        <v>0</v>
      </c>
      <c r="W491">
        <v>0.116921808398554</v>
      </c>
      <c r="X491">
        <v>0.57732534835497695</v>
      </c>
      <c r="Y491" s="1">
        <v>0</v>
      </c>
      <c r="Z491" s="1">
        <v>0</v>
      </c>
      <c r="AA491">
        <v>3.0254568990939099E-4</v>
      </c>
      <c r="AB491">
        <v>9.0473045896429793E-3</v>
      </c>
      <c r="AC491">
        <v>1.01116412117299</v>
      </c>
      <c r="AD491">
        <v>3.3291270195203301E-3</v>
      </c>
      <c r="AE491">
        <v>5.6866745831690097E-3</v>
      </c>
      <c r="AF491" s="3">
        <v>8.0493600207242697E-3</v>
      </c>
      <c r="AG491">
        <v>5.8850237429083603E-3</v>
      </c>
      <c r="AH491">
        <v>10.1884309430302</v>
      </c>
      <c r="AI491">
        <v>0.353993777179678</v>
      </c>
      <c r="AJ491">
        <v>3349.0875702317599</v>
      </c>
      <c r="AK491" t="s">
        <v>103</v>
      </c>
      <c r="AL491" t="s">
        <v>104</v>
      </c>
      <c r="AM491" s="4">
        <v>24156292801.360001</v>
      </c>
      <c r="AN491">
        <v>161162</v>
      </c>
      <c r="AO491" s="1">
        <f t="shared" si="108"/>
        <v>1.6484093597064257E-2</v>
      </c>
      <c r="AP491" s="5">
        <f t="shared" si="109"/>
        <v>18.082506022898993</v>
      </c>
      <c r="AQ491" s="3">
        <f t="shared" si="110"/>
        <v>6.449838828356376E-3</v>
      </c>
      <c r="AR491" s="15">
        <f t="shared" si="111"/>
        <v>0.3439242196482164</v>
      </c>
    </row>
    <row r="492" spans="1:45" x14ac:dyDescent="0.25">
      <c r="A492" t="s">
        <v>37</v>
      </c>
      <c r="B492">
        <v>23.758087446836502</v>
      </c>
      <c r="C492">
        <v>2.42568365061652E-2</v>
      </c>
      <c r="D492">
        <v>25.522308789991801</v>
      </c>
      <c r="E492">
        <v>19.002541153549899</v>
      </c>
      <c r="F492" s="1">
        <v>0</v>
      </c>
      <c r="G492" s="1">
        <v>0</v>
      </c>
      <c r="H492">
        <v>4.4137091215159803</v>
      </c>
      <c r="I492">
        <v>133.107496325304</v>
      </c>
      <c r="J492">
        <v>133.47699717903399</v>
      </c>
      <c r="K492">
        <v>84.836825436928194</v>
      </c>
      <c r="L492">
        <v>161.474840874595</v>
      </c>
      <c r="M492">
        <v>36.492748457280399</v>
      </c>
      <c r="N492">
        <v>94.527845039732199</v>
      </c>
      <c r="O492">
        <v>66.7272785674174</v>
      </c>
      <c r="P492">
        <v>140534.38110742299</v>
      </c>
      <c r="Q492">
        <v>164064.87982741001</v>
      </c>
      <c r="R492">
        <v>130.71958587754301</v>
      </c>
      <c r="S492">
        <v>694.76600211335199</v>
      </c>
      <c r="T492">
        <v>0.74585166103219203</v>
      </c>
      <c r="U492">
        <v>0.296005833828137</v>
      </c>
      <c r="V492" s="1">
        <v>0</v>
      </c>
      <c r="W492">
        <v>9.5692994971173104E-2</v>
      </c>
      <c r="X492">
        <v>0.60830117120068905</v>
      </c>
      <c r="Y492" s="1">
        <v>0</v>
      </c>
      <c r="Z492" s="1">
        <v>0</v>
      </c>
      <c r="AA492">
        <v>3.1045306207925198E-4</v>
      </c>
      <c r="AB492">
        <v>9.1145456853491107E-3</v>
      </c>
      <c r="AC492">
        <v>1.02896211668894</v>
      </c>
      <c r="AD492">
        <v>3.0131417486660098E-3</v>
      </c>
      <c r="AE492">
        <v>6.3605853996334403E-3</v>
      </c>
      <c r="AF492" s="3">
        <v>8.3578996034915001E-3</v>
      </c>
      <c r="AG492">
        <v>5.4581485678944497E-3</v>
      </c>
      <c r="AH492">
        <v>10.1525422915464</v>
      </c>
      <c r="AI492">
        <v>0.39305101582972701</v>
      </c>
      <c r="AJ492">
        <v>4110.5894103189103</v>
      </c>
      <c r="AK492" t="s">
        <v>105</v>
      </c>
      <c r="AL492" t="s">
        <v>106</v>
      </c>
      <c r="AM492" s="4">
        <v>15751093434.52</v>
      </c>
      <c r="AN492">
        <v>112080</v>
      </c>
      <c r="AO492" s="1">
        <f t="shared" si="108"/>
        <v>1.7243911456717661E-2</v>
      </c>
      <c r="AP492" s="5">
        <f t="shared" si="109"/>
        <v>18.838714447209593</v>
      </c>
      <c r="AQ492" s="3">
        <f t="shared" si="110"/>
        <v>5.1074154158179431E-3</v>
      </c>
      <c r="AR492" s="15">
        <f t="shared" si="111"/>
        <v>0.26113103489158562</v>
      </c>
    </row>
    <row r="493" spans="1:45" x14ac:dyDescent="0.25">
      <c r="A493" t="s">
        <v>37</v>
      </c>
      <c r="B493">
        <v>26.391162983699701</v>
      </c>
      <c r="C493">
        <v>2.3284808709373099E-2</v>
      </c>
      <c r="D493">
        <v>24.627085187028499</v>
      </c>
      <c r="E493">
        <v>35.579601420959698</v>
      </c>
      <c r="F493" s="1">
        <v>0</v>
      </c>
      <c r="G493" s="1">
        <v>0</v>
      </c>
      <c r="H493">
        <v>4.6002387590146396</v>
      </c>
      <c r="I493">
        <v>155.734739299756</v>
      </c>
      <c r="J493">
        <v>155.91501954756899</v>
      </c>
      <c r="K493">
        <v>105.191825601172</v>
      </c>
      <c r="L493">
        <v>185.52762183742499</v>
      </c>
      <c r="M493">
        <v>37.306072841205904</v>
      </c>
      <c r="N493">
        <v>94.462453231517799</v>
      </c>
      <c r="O493">
        <v>66.121602313548195</v>
      </c>
      <c r="P493">
        <v>133692.57099257299</v>
      </c>
      <c r="Q493">
        <v>156753.80953293701</v>
      </c>
      <c r="R493">
        <v>132.63383085155601</v>
      </c>
      <c r="S493">
        <v>697.53348143897801</v>
      </c>
      <c r="T493">
        <v>0.75922703951885195</v>
      </c>
      <c r="U493">
        <v>0.25485210282941101</v>
      </c>
      <c r="V493" s="1">
        <v>0</v>
      </c>
      <c r="W493">
        <v>6.9315769936401303E-2</v>
      </c>
      <c r="X493">
        <v>0.67583212723418695</v>
      </c>
      <c r="Y493" s="1">
        <v>0</v>
      </c>
      <c r="Z493" s="1">
        <v>0</v>
      </c>
      <c r="AA493">
        <v>3.1887436644840799E-4</v>
      </c>
      <c r="AB493">
        <v>8.9073543688996705E-3</v>
      </c>
      <c r="AC493">
        <v>1.02337355061405</v>
      </c>
      <c r="AD493">
        <v>2.6482021381005502E-3</v>
      </c>
      <c r="AE493">
        <v>7.16365116363454E-3</v>
      </c>
      <c r="AF493" s="3">
        <v>8.4923967852429897E-3</v>
      </c>
      <c r="AG493">
        <v>4.2465624522191299E-3</v>
      </c>
      <c r="AH493">
        <v>10.1731428250778</v>
      </c>
      <c r="AI493">
        <v>0.390282187232457</v>
      </c>
      <c r="AJ493">
        <v>4952.7899920603304</v>
      </c>
      <c r="AK493" t="s">
        <v>107</v>
      </c>
      <c r="AL493" t="s">
        <v>108</v>
      </c>
      <c r="AM493" s="4">
        <v>6643050160.0500002</v>
      </c>
      <c r="AN493">
        <v>49689</v>
      </c>
      <c r="AO493" s="1">
        <f t="shared" si="108"/>
        <v>1.7815056598006564E-2</v>
      </c>
      <c r="AP493" s="5">
        <f t="shared" si="109"/>
        <v>19.402927581245287</v>
      </c>
      <c r="AQ493" s="3">
        <f t="shared" si="110"/>
        <v>7.3954722031143935E-3</v>
      </c>
      <c r="AR493" s="15">
        <f t="shared" si="111"/>
        <v>0.36016396872032796</v>
      </c>
    </row>
    <row r="494" spans="1:45" x14ac:dyDescent="0.25">
      <c r="A494" t="s">
        <v>37</v>
      </c>
      <c r="B494">
        <v>25.632178915401401</v>
      </c>
      <c r="C494">
        <v>2.2222412986875401E-2</v>
      </c>
      <c r="D494">
        <v>23.637359753671198</v>
      </c>
      <c r="E494">
        <v>52.297009833170399</v>
      </c>
      <c r="F494" s="1">
        <v>0</v>
      </c>
      <c r="G494" s="1">
        <v>0</v>
      </c>
      <c r="H494">
        <v>4.7892359733021896</v>
      </c>
      <c r="I494">
        <v>178.627755910205</v>
      </c>
      <c r="J494">
        <v>178.90832659238399</v>
      </c>
      <c r="K494">
        <v>124.452228426153</v>
      </c>
      <c r="L494">
        <v>210.22491044731001</v>
      </c>
      <c r="M494">
        <v>38.028359902888901</v>
      </c>
      <c r="N494">
        <v>94.372122667298697</v>
      </c>
      <c r="O494">
        <v>65.554880694520804</v>
      </c>
      <c r="P494">
        <v>125965.097356449</v>
      </c>
      <c r="Q494">
        <v>148364.06372337701</v>
      </c>
      <c r="R494">
        <v>133.67830782343799</v>
      </c>
      <c r="S494">
        <v>702.72005811874203</v>
      </c>
      <c r="T494">
        <v>0.77078744286868195</v>
      </c>
      <c r="U494">
        <v>0.24270964059644301</v>
      </c>
      <c r="V494" s="1">
        <v>0</v>
      </c>
      <c r="W494">
        <v>6.2368766170291502E-2</v>
      </c>
      <c r="X494">
        <v>0.69492159323326497</v>
      </c>
      <c r="Y494" s="1">
        <v>0</v>
      </c>
      <c r="Z494" s="1">
        <v>0</v>
      </c>
      <c r="AA494">
        <v>3.2820232729099101E-4</v>
      </c>
      <c r="AB494">
        <v>8.9278509173934002E-3</v>
      </c>
      <c r="AC494">
        <v>1.0386792267824501</v>
      </c>
      <c r="AD494">
        <v>2.3107153044752801E-3</v>
      </c>
      <c r="AE494">
        <v>7.0523027716282802E-3</v>
      </c>
      <c r="AF494" s="3">
        <v>8.63692651431908E-3</v>
      </c>
      <c r="AG494">
        <v>3.6033039250471699E-3</v>
      </c>
      <c r="AH494">
        <v>10.1754816218527</v>
      </c>
      <c r="AI494">
        <v>0.36091406387875802</v>
      </c>
      <c r="AJ494">
        <v>5784.9318937232301</v>
      </c>
      <c r="AK494" t="s">
        <v>109</v>
      </c>
      <c r="AL494" t="s">
        <v>110</v>
      </c>
      <c r="AM494" s="4">
        <v>2259561916.3800001</v>
      </c>
      <c r="AN494">
        <v>17938</v>
      </c>
      <c r="AO494" s="1">
        <f t="shared" si="108"/>
        <v>1.7736812163095615E-2</v>
      </c>
      <c r="AP494" s="5">
        <f t="shared" si="109"/>
        <v>19.325845932742226</v>
      </c>
      <c r="AQ494" s="3">
        <f t="shared" si="110"/>
        <v>6.6400575768445179E-3</v>
      </c>
      <c r="AR494" s="15">
        <f t="shared" si="111"/>
        <v>0.32631601248434161</v>
      </c>
    </row>
    <row r="495" spans="1:45" x14ac:dyDescent="0.25">
      <c r="A495" t="s">
        <v>37</v>
      </c>
      <c r="B495">
        <v>19.623148599174499</v>
      </c>
      <c r="C495">
        <v>2.12298532222665E-2</v>
      </c>
      <c r="D495">
        <v>22.701943449948701</v>
      </c>
      <c r="E495">
        <v>73.509365695899604</v>
      </c>
      <c r="F495" s="1">
        <v>0</v>
      </c>
      <c r="G495" s="1">
        <v>0</v>
      </c>
      <c r="H495">
        <v>4.9966860948143097</v>
      </c>
      <c r="I495">
        <v>198.43677571708301</v>
      </c>
      <c r="J495">
        <v>199.02951083391301</v>
      </c>
      <c r="K495">
        <v>143.27048940664301</v>
      </c>
      <c r="L495">
        <v>233.56592896555</v>
      </c>
      <c r="M495">
        <v>38.301180965575497</v>
      </c>
      <c r="N495">
        <v>94.038325303060901</v>
      </c>
      <c r="O495">
        <v>65.163861508222197</v>
      </c>
      <c r="P495">
        <v>112943.359854368</v>
      </c>
      <c r="Q495">
        <v>136786.378805538</v>
      </c>
      <c r="R495">
        <v>133.64637480808699</v>
      </c>
      <c r="S495">
        <v>708.02078113513505</v>
      </c>
      <c r="T495">
        <v>0.70326750435809104</v>
      </c>
      <c r="U495">
        <v>0.30412393249477998</v>
      </c>
      <c r="V495" s="1">
        <v>0</v>
      </c>
      <c r="W495">
        <v>0.11531770281706701</v>
      </c>
      <c r="X495">
        <v>0.58055836468815203</v>
      </c>
      <c r="Y495" s="1">
        <v>0</v>
      </c>
      <c r="Z495" s="1">
        <v>0</v>
      </c>
      <c r="AA495">
        <v>3.5726064862846803E-4</v>
      </c>
      <c r="AB495">
        <v>8.6338840963297494E-3</v>
      </c>
      <c r="AC495">
        <v>1.01922571866061</v>
      </c>
      <c r="AD495">
        <v>1.44053293569544E-3</v>
      </c>
      <c r="AE495">
        <v>6.9700668289574101E-3</v>
      </c>
      <c r="AF495" s="3">
        <v>8.5925937837360994E-3</v>
      </c>
      <c r="AG495">
        <v>3.8280738497837E-3</v>
      </c>
      <c r="AH495">
        <v>10.103136894727699</v>
      </c>
      <c r="AI495">
        <v>0.373540989816942</v>
      </c>
      <c r="AJ495">
        <v>6453.4795021468699</v>
      </c>
      <c r="AK495" t="s">
        <v>111</v>
      </c>
      <c r="AL495" t="s">
        <v>112</v>
      </c>
      <c r="AM495" s="4">
        <v>442060310.47000003</v>
      </c>
      <c r="AN495">
        <v>3914</v>
      </c>
      <c r="AO495" s="1">
        <f t="shared" si="108"/>
        <v>1.7342633029328387E-2</v>
      </c>
      <c r="AP495" s="5">
        <f t="shared" si="109"/>
        <v>18.936495915298181</v>
      </c>
      <c r="AQ495" s="3">
        <f t="shared" si="110"/>
        <v>6.9634518360260286E-4</v>
      </c>
      <c r="AR495" s="15">
        <f t="shared" si="111"/>
        <v>3.626081018091587E-2</v>
      </c>
    </row>
    <row r="496" spans="1:45" x14ac:dyDescent="0.25">
      <c r="AO496" s="1"/>
      <c r="AP496" s="5"/>
      <c r="AQ496" s="3"/>
      <c r="AR496" s="15"/>
    </row>
    <row r="499" spans="1:45" ht="15.75" customHeight="1" x14ac:dyDescent="0.25"/>
    <row r="500" spans="1:45" x14ac:dyDescent="0.25">
      <c r="AO500" t="s">
        <v>226</v>
      </c>
    </row>
    <row r="501" spans="1:45" x14ac:dyDescent="0.25">
      <c r="A501" t="s">
        <v>0</v>
      </c>
      <c r="B501" t="s">
        <v>1</v>
      </c>
      <c r="C501" t="s">
        <v>2</v>
      </c>
      <c r="D501" t="s">
        <v>3</v>
      </c>
      <c r="E501" t="s">
        <v>5</v>
      </c>
      <c r="F501" t="s">
        <v>6</v>
      </c>
      <c r="G501" t="s">
        <v>208</v>
      </c>
      <c r="H501" t="s">
        <v>7</v>
      </c>
      <c r="I501" t="s">
        <v>8</v>
      </c>
      <c r="J501" t="s">
        <v>134</v>
      </c>
      <c r="K501" t="s">
        <v>143</v>
      </c>
      <c r="L501" t="s">
        <v>9</v>
      </c>
      <c r="M501" t="s">
        <v>10</v>
      </c>
      <c r="N501" t="s">
        <v>11</v>
      </c>
      <c r="O501" t="s">
        <v>13</v>
      </c>
      <c r="P501" t="s">
        <v>14</v>
      </c>
      <c r="Q501" t="s">
        <v>15</v>
      </c>
      <c r="R501" t="s">
        <v>16</v>
      </c>
      <c r="S501" t="s">
        <v>17</v>
      </c>
      <c r="T501" t="s">
        <v>18</v>
      </c>
      <c r="U501" t="s">
        <v>20</v>
      </c>
      <c r="V501" t="s">
        <v>21</v>
      </c>
      <c r="W501" t="s">
        <v>22</v>
      </c>
      <c r="X501" t="s">
        <v>23</v>
      </c>
      <c r="Y501" t="s">
        <v>24</v>
      </c>
      <c r="Z501" t="s">
        <v>25</v>
      </c>
      <c r="AA501" t="s">
        <v>26</v>
      </c>
      <c r="AB501" t="s">
        <v>27</v>
      </c>
      <c r="AC501" t="s">
        <v>263</v>
      </c>
      <c r="AD501" t="s">
        <v>120</v>
      </c>
      <c r="AE501" t="s">
        <v>29</v>
      </c>
      <c r="AF501" s="3" t="s">
        <v>233</v>
      </c>
      <c r="AG501" t="s">
        <v>30</v>
      </c>
      <c r="AH501" t="s">
        <v>31</v>
      </c>
      <c r="AI501" t="s">
        <v>32</v>
      </c>
      <c r="AJ501" t="s">
        <v>33</v>
      </c>
      <c r="AK501" t="s">
        <v>34</v>
      </c>
      <c r="AL501" t="s">
        <v>74</v>
      </c>
      <c r="AM501" s="4" t="s">
        <v>35</v>
      </c>
      <c r="AN501" t="s">
        <v>36</v>
      </c>
      <c r="AO501" s="15">
        <v>1.05</v>
      </c>
    </row>
    <row r="502" spans="1:45" x14ac:dyDescent="0.25">
      <c r="A502" t="s">
        <v>37</v>
      </c>
      <c r="B502">
        <v>13.4119774929096</v>
      </c>
      <c r="C502">
        <v>6.2258266270247302E-3</v>
      </c>
      <c r="D502">
        <v>7.2204052777173304</v>
      </c>
      <c r="E502">
        <v>-42.155599707424997</v>
      </c>
      <c r="F502" s="1">
        <v>0</v>
      </c>
      <c r="G502" s="1">
        <v>0</v>
      </c>
      <c r="H502">
        <v>3.24756764155536</v>
      </c>
      <c r="I502">
        <v>-152.288095810751</v>
      </c>
      <c r="J502">
        <v>-150.99593874105901</v>
      </c>
      <c r="K502">
        <v>-160.453394134886</v>
      </c>
      <c r="L502">
        <v>-134.269657684272</v>
      </c>
      <c r="M502">
        <v>27.000721046977699</v>
      </c>
      <c r="N502">
        <v>95.454212151681901</v>
      </c>
      <c r="O502">
        <v>75.536705011054593</v>
      </c>
      <c r="P502">
        <v>221512.20238704799</v>
      </c>
      <c r="Q502">
        <v>245387.46303194799</v>
      </c>
      <c r="R502">
        <v>84.462735446838707</v>
      </c>
      <c r="S502">
        <v>647.55623933087099</v>
      </c>
      <c r="T502">
        <v>0.70238644708916997</v>
      </c>
      <c r="U502">
        <v>0.27791485014133399</v>
      </c>
      <c r="V502" s="1">
        <v>0</v>
      </c>
      <c r="W502">
        <v>0.31007297435940301</v>
      </c>
      <c r="X502">
        <v>0.412012175499261</v>
      </c>
      <c r="Y502" s="1">
        <v>0</v>
      </c>
      <c r="Z502" s="1">
        <v>0</v>
      </c>
      <c r="AA502">
        <v>2.8543828559051603E-4</v>
      </c>
      <c r="AB502">
        <v>6.4893487848009298E-3</v>
      </c>
      <c r="AC502">
        <v>0.90029256528035395</v>
      </c>
      <c r="AD502">
        <v>1.40404104525631E-5</v>
      </c>
      <c r="AE502" s="1">
        <v>0</v>
      </c>
      <c r="AF502" s="3">
        <v>8.3469804307234195E-4</v>
      </c>
      <c r="AG502" s="1">
        <v>0</v>
      </c>
      <c r="AH502">
        <v>8.6938547377041804</v>
      </c>
      <c r="AI502">
        <v>0.206558125215035</v>
      </c>
      <c r="AJ502">
        <v>63.762827524757597</v>
      </c>
      <c r="AK502" t="s">
        <v>81</v>
      </c>
      <c r="AL502" t="s">
        <v>82</v>
      </c>
      <c r="AM502" s="4">
        <v>588336409.53999996</v>
      </c>
      <c r="AN502">
        <v>2656</v>
      </c>
      <c r="AO502" s="1">
        <f>AE502+AA502+AB502*$AO$501</f>
        <v>7.0992545096314925E-3</v>
      </c>
      <c r="AP502" s="5">
        <f>100*(1-(1-AO502)^12)</f>
        <v>8.1942165186595251</v>
      </c>
      <c r="AQ502" s="3">
        <f>(1-(1-B502/100)^(1/12))- AO502</f>
        <v>4.8297480099979799E-3</v>
      </c>
      <c r="AR502" s="15">
        <f>B502/AP502-1</f>
        <v>0.63676142342204511</v>
      </c>
    </row>
    <row r="503" spans="1:45" x14ac:dyDescent="0.25">
      <c r="A503" t="s">
        <v>37</v>
      </c>
      <c r="B503">
        <v>9.25181235693851</v>
      </c>
      <c r="C503">
        <v>7.4153725922024702E-3</v>
      </c>
      <c r="D503">
        <v>8.5443506483602807</v>
      </c>
      <c r="E503">
        <v>-39.510722421283603</v>
      </c>
      <c r="F503" s="1">
        <v>0</v>
      </c>
      <c r="G503" s="1">
        <v>0</v>
      </c>
      <c r="H503">
        <v>3.3479302596750502</v>
      </c>
      <c r="I503">
        <v>-128.93011246417601</v>
      </c>
      <c r="J503">
        <v>-129.282323209346</v>
      </c>
      <c r="K503">
        <v>-139.68724732344899</v>
      </c>
      <c r="L503">
        <v>-109.847670792747</v>
      </c>
      <c r="M503">
        <v>27.286311783072101</v>
      </c>
      <c r="N503">
        <v>95.424677371061406</v>
      </c>
      <c r="O503">
        <v>75.424127767783702</v>
      </c>
      <c r="P503">
        <v>209159.370517306</v>
      </c>
      <c r="Q503">
        <v>236786.67592359899</v>
      </c>
      <c r="R503">
        <v>84.464486134949198</v>
      </c>
      <c r="S503">
        <v>654.63860237729205</v>
      </c>
      <c r="T503">
        <v>0.70621558379740001</v>
      </c>
      <c r="U503">
        <v>0.28692632567033799</v>
      </c>
      <c r="V503" s="1">
        <v>0</v>
      </c>
      <c r="W503">
        <v>0.30764923013558299</v>
      </c>
      <c r="X503">
        <v>0.40542444419407803</v>
      </c>
      <c r="Y503" s="1">
        <v>0</v>
      </c>
      <c r="Z503" s="1">
        <v>0</v>
      </c>
      <c r="AA503">
        <v>2.8648723446009802E-4</v>
      </c>
      <c r="AB503">
        <v>7.5935989949224101E-3</v>
      </c>
      <c r="AC503">
        <v>0.99891779061596297</v>
      </c>
      <c r="AD503">
        <v>3.1426910427919498E-4</v>
      </c>
      <c r="AE503">
        <v>4.2201626220147502E-6</v>
      </c>
      <c r="AF503" s="3">
        <v>1.44662870711531E-3</v>
      </c>
      <c r="AG503" s="1">
        <v>0</v>
      </c>
      <c r="AH503">
        <v>8.6671493031897704</v>
      </c>
      <c r="AI503">
        <v>0.20844298761977001</v>
      </c>
      <c r="AJ503">
        <v>83.677038143011401</v>
      </c>
      <c r="AK503" t="s">
        <v>83</v>
      </c>
      <c r="AL503" t="s">
        <v>84</v>
      </c>
      <c r="AM503" s="4">
        <v>3323542397.52</v>
      </c>
      <c r="AN503">
        <v>15890</v>
      </c>
      <c r="AO503" s="1">
        <f t="shared" ref="AO503:AO517" si="112">AE503+AA503+AB503*$AO$501</f>
        <v>8.2639863417506444E-3</v>
      </c>
      <c r="AP503" s="5">
        <f t="shared" ref="AP503:AP517" si="113">100*(1-(1-AO503)^12)</f>
        <v>9.4782351406203507</v>
      </c>
      <c r="AQ503" s="3">
        <f t="shared" ref="AQ503:AQ517" si="114">(1-(1-B503/100)^(1/12))- AO503</f>
        <v>-2.0648312826378364E-4</v>
      </c>
      <c r="AR503" s="15">
        <f t="shared" ref="AR503:AR517" si="115">B503/AP503-1</f>
        <v>-2.3888707161470735E-2</v>
      </c>
    </row>
    <row r="504" spans="1:45" x14ac:dyDescent="0.25">
      <c r="A504" t="s">
        <v>37</v>
      </c>
      <c r="B504">
        <v>10.1919650180192</v>
      </c>
      <c r="C504">
        <v>8.9892574254432991E-3</v>
      </c>
      <c r="D504">
        <v>10.2694463842346</v>
      </c>
      <c r="E504">
        <v>-31.696997230562999</v>
      </c>
      <c r="F504" s="1">
        <v>0</v>
      </c>
      <c r="G504" s="1">
        <v>0</v>
      </c>
      <c r="H504">
        <v>3.4823948435342502</v>
      </c>
      <c r="I504">
        <v>-104.940658457621</v>
      </c>
      <c r="J504">
        <v>-105.123836105259</v>
      </c>
      <c r="K504">
        <v>-122.78836588444</v>
      </c>
      <c r="L504">
        <v>-85.400587684641195</v>
      </c>
      <c r="M504">
        <v>28.2728362595305</v>
      </c>
      <c r="N504">
        <v>95.334527725672103</v>
      </c>
      <c r="O504">
        <v>74.721982512583494</v>
      </c>
      <c r="P504">
        <v>204273.62022004701</v>
      </c>
      <c r="Q504">
        <v>234601.07534515599</v>
      </c>
      <c r="R504">
        <v>84.577647662092303</v>
      </c>
      <c r="S504">
        <v>661.35416686458996</v>
      </c>
      <c r="T504">
        <v>0.70224774018005398</v>
      </c>
      <c r="U504">
        <v>0.29892766563441098</v>
      </c>
      <c r="V504" s="1">
        <v>0</v>
      </c>
      <c r="W504">
        <v>0.277808101022123</v>
      </c>
      <c r="X504">
        <v>0.42326423334346502</v>
      </c>
      <c r="Y504" s="1">
        <v>0</v>
      </c>
      <c r="Z504" s="1">
        <v>0</v>
      </c>
      <c r="AA504">
        <v>2.87625106544964E-4</v>
      </c>
      <c r="AB504">
        <v>8.4369314331860703E-3</v>
      </c>
      <c r="AC504">
        <v>1.0309648840104599</v>
      </c>
      <c r="AD504">
        <v>7.2860009885068299E-4</v>
      </c>
      <c r="AE504">
        <v>1.2618701619320001E-5</v>
      </c>
      <c r="AF504" s="3">
        <v>2.1246146373025401E-3</v>
      </c>
      <c r="AG504">
        <v>1.05937462851556E-6</v>
      </c>
      <c r="AH504">
        <v>8.7071100932475094</v>
      </c>
      <c r="AI504">
        <v>0.21793987052497399</v>
      </c>
      <c r="AJ504">
        <v>121.618210161714</v>
      </c>
      <c r="AK504" t="s">
        <v>85</v>
      </c>
      <c r="AL504" t="s">
        <v>86</v>
      </c>
      <c r="AM504" s="4">
        <v>10165063889.389999</v>
      </c>
      <c r="AN504">
        <v>49762</v>
      </c>
      <c r="AO504" s="1">
        <f t="shared" si="112"/>
        <v>9.1590218130096577E-3</v>
      </c>
      <c r="AP504" s="5">
        <f t="shared" si="113"/>
        <v>10.45372743596622</v>
      </c>
      <c r="AQ504" s="3">
        <f t="shared" si="114"/>
        <v>-2.4104677234582962E-4</v>
      </c>
      <c r="AR504" s="15">
        <f t="shared" si="115"/>
        <v>-2.5040103594668239E-2</v>
      </c>
    </row>
    <row r="505" spans="1:45" x14ac:dyDescent="0.25">
      <c r="A505" t="s">
        <v>37</v>
      </c>
      <c r="B505">
        <v>11.442424879829501</v>
      </c>
      <c r="C505">
        <v>1.02103945142896E-2</v>
      </c>
      <c r="D505">
        <v>11.5872979046237</v>
      </c>
      <c r="E505">
        <v>-23.298244337923201</v>
      </c>
      <c r="F505" s="1">
        <v>0</v>
      </c>
      <c r="G505" s="1">
        <v>0</v>
      </c>
      <c r="H505">
        <v>3.62850550410039</v>
      </c>
      <c r="I505">
        <v>-80.515828789976297</v>
      </c>
      <c r="J505">
        <v>-80.947544937432895</v>
      </c>
      <c r="K505">
        <v>-103.280998282765</v>
      </c>
      <c r="L505">
        <v>-60.479947444283901</v>
      </c>
      <c r="M505">
        <v>29.378405301015501</v>
      </c>
      <c r="N505">
        <v>95.244613936846704</v>
      </c>
      <c r="O505">
        <v>73.957816272763196</v>
      </c>
      <c r="P505">
        <v>199209.555884159</v>
      </c>
      <c r="Q505">
        <v>233015.94374564101</v>
      </c>
      <c r="R505">
        <v>84.865630618994501</v>
      </c>
      <c r="S505">
        <v>666.25346173479602</v>
      </c>
      <c r="T505">
        <v>0.70648053061815996</v>
      </c>
      <c r="U505">
        <v>0.316707597765363</v>
      </c>
      <c r="V505" s="1">
        <v>0</v>
      </c>
      <c r="W505">
        <v>0.244721268957942</v>
      </c>
      <c r="X505">
        <v>0.438571133276694</v>
      </c>
      <c r="Y505" s="1">
        <v>0</v>
      </c>
      <c r="Z505" s="1">
        <v>0</v>
      </c>
      <c r="AA505">
        <v>2.8944779637589602E-4</v>
      </c>
      <c r="AB505">
        <v>9.1304532267044193E-3</v>
      </c>
      <c r="AC505">
        <v>1.06931975925461</v>
      </c>
      <c r="AD505">
        <v>8.4452851256960199E-4</v>
      </c>
      <c r="AE505">
        <v>2.9831318422478099E-5</v>
      </c>
      <c r="AF505" s="3">
        <v>2.8777070990481201E-3</v>
      </c>
      <c r="AG505">
        <v>6.5578841357950701E-6</v>
      </c>
      <c r="AH505">
        <v>8.7413618649920899</v>
      </c>
      <c r="AI505">
        <v>0.228622074244301</v>
      </c>
      <c r="AJ505">
        <v>193.925844635788</v>
      </c>
      <c r="AK505" t="s">
        <v>87</v>
      </c>
      <c r="AL505" t="s">
        <v>88</v>
      </c>
      <c r="AM505" s="4">
        <v>27442709999.490002</v>
      </c>
      <c r="AN505">
        <v>137758</v>
      </c>
      <c r="AO505" s="1">
        <f t="shared" si="112"/>
        <v>9.9062550028380155E-3</v>
      </c>
      <c r="AP505" s="5">
        <f t="shared" si="113"/>
        <v>11.260740177674133</v>
      </c>
      <c r="AQ505" s="3">
        <f t="shared" si="114"/>
        <v>1.6908516693083832E-4</v>
      </c>
      <c r="AR505" s="15">
        <f>B505/AP505-1</f>
        <v>1.6134348123543418E-2</v>
      </c>
    </row>
    <row r="506" spans="1:45" x14ac:dyDescent="0.25">
      <c r="A506" t="s">
        <v>37</v>
      </c>
      <c r="B506">
        <v>13.395365750507899</v>
      </c>
      <c r="C506">
        <v>1.17032666519455E-2</v>
      </c>
      <c r="D506">
        <v>13.174294960638001</v>
      </c>
      <c r="E506">
        <v>-18.157883507017601</v>
      </c>
      <c r="F506" s="1">
        <v>0</v>
      </c>
      <c r="G506" s="1">
        <v>0</v>
      </c>
      <c r="H506">
        <v>3.73058199142895</v>
      </c>
      <c r="I506">
        <v>-57.212292199336197</v>
      </c>
      <c r="J506">
        <v>-57.718189499998203</v>
      </c>
      <c r="K506">
        <v>-86.698179218875495</v>
      </c>
      <c r="L506">
        <v>-36.721077738122801</v>
      </c>
      <c r="M506">
        <v>30.671424380091501</v>
      </c>
      <c r="N506">
        <v>95.103027221778405</v>
      </c>
      <c r="O506">
        <v>72.922609578879204</v>
      </c>
      <c r="P506">
        <v>194773.71946783099</v>
      </c>
      <c r="Q506">
        <v>230248.90286014299</v>
      </c>
      <c r="R506">
        <v>85.361051367606194</v>
      </c>
      <c r="S506">
        <v>673.95753264153598</v>
      </c>
      <c r="T506">
        <v>0.70778407761810802</v>
      </c>
      <c r="U506">
        <v>0.32557153636620501</v>
      </c>
      <c r="V506" s="1">
        <v>0</v>
      </c>
      <c r="W506">
        <v>0.224856704079265</v>
      </c>
      <c r="X506">
        <v>0.44957175955452799</v>
      </c>
      <c r="Y506" s="1">
        <v>0</v>
      </c>
      <c r="Z506" s="1">
        <v>0</v>
      </c>
      <c r="AA506">
        <v>2.9138307603733798E-4</v>
      </c>
      <c r="AB506">
        <v>9.6935601296427205E-3</v>
      </c>
      <c r="AC506">
        <v>1.0833270680826499</v>
      </c>
      <c r="AD506">
        <v>1.0510292594403301E-3</v>
      </c>
      <c r="AE506">
        <v>6.8876740080620199E-4</v>
      </c>
      <c r="AF506" s="3">
        <v>3.7235361087994199E-3</v>
      </c>
      <c r="AG506">
        <v>2.6785940878063501E-5</v>
      </c>
      <c r="AH506">
        <v>8.8193097800450602</v>
      </c>
      <c r="AI506">
        <v>0.242223622140912</v>
      </c>
      <c r="AJ506">
        <v>309.62776292818597</v>
      </c>
      <c r="AK506" t="s">
        <v>89</v>
      </c>
      <c r="AL506" t="s">
        <v>90</v>
      </c>
      <c r="AM506" s="4">
        <v>51529140448.690002</v>
      </c>
      <c r="AN506">
        <v>264559</v>
      </c>
      <c r="AO506" s="1">
        <f t="shared" si="112"/>
        <v>1.1158388612968397E-2</v>
      </c>
      <c r="AP506" s="5">
        <f>100*(1-(1-AO506)^12)</f>
        <v>12.598114069645327</v>
      </c>
      <c r="AQ506" s="3">
        <f t="shared" si="114"/>
        <v>7.5481867180989676E-4</v>
      </c>
      <c r="AR506" s="15">
        <f t="shared" si="115"/>
        <v>6.3283414998084542E-2</v>
      </c>
    </row>
    <row r="507" spans="1:45" x14ac:dyDescent="0.25">
      <c r="A507" t="s">
        <v>37</v>
      </c>
      <c r="B507">
        <v>14.3867831966037</v>
      </c>
      <c r="C507">
        <v>1.3282711421589001E-2</v>
      </c>
      <c r="D507">
        <v>14.824860776095299</v>
      </c>
      <c r="E507">
        <v>-10.479367066036801</v>
      </c>
      <c r="F507" s="1">
        <v>0</v>
      </c>
      <c r="G507" s="1">
        <v>0</v>
      </c>
      <c r="H507">
        <v>3.8369652041628699</v>
      </c>
      <c r="I507">
        <v>-32.861620381362101</v>
      </c>
      <c r="J507">
        <v>-33.4907367176815</v>
      </c>
      <c r="K507">
        <v>-68.778975881220902</v>
      </c>
      <c r="L507">
        <v>-12.023049614352001</v>
      </c>
      <c r="M507">
        <v>31.297892208930101</v>
      </c>
      <c r="N507">
        <v>94.898689762848406</v>
      </c>
      <c r="O507">
        <v>72.320614420640794</v>
      </c>
      <c r="P507">
        <v>191522.413700779</v>
      </c>
      <c r="Q507">
        <v>229221.81961793601</v>
      </c>
      <c r="R507">
        <v>85.939569110987605</v>
      </c>
      <c r="S507">
        <v>682.72577330187301</v>
      </c>
      <c r="T507">
        <v>0.71357069661379402</v>
      </c>
      <c r="U507">
        <v>0.32798675410850597</v>
      </c>
      <c r="V507" s="1">
        <v>0</v>
      </c>
      <c r="W507">
        <v>0.19816853569067999</v>
      </c>
      <c r="X507">
        <v>0.47384471020081198</v>
      </c>
      <c r="Y507" s="1">
        <v>0</v>
      </c>
      <c r="Z507" s="1">
        <v>0</v>
      </c>
      <c r="AA507">
        <v>2.93295133821999E-4</v>
      </c>
      <c r="AB507">
        <v>9.7147994154240802E-3</v>
      </c>
      <c r="AC507">
        <v>1.07629351401503</v>
      </c>
      <c r="AD507">
        <v>1.59822225966085E-3</v>
      </c>
      <c r="AE507">
        <v>1.4562972657942101E-3</v>
      </c>
      <c r="AF507" s="3">
        <v>4.5166250252354802E-3</v>
      </c>
      <c r="AG507">
        <v>2.2013980369123401E-4</v>
      </c>
      <c r="AH507">
        <v>8.8626090596493192</v>
      </c>
      <c r="AI507">
        <v>0.249152202060892</v>
      </c>
      <c r="AJ507">
        <v>534.44219443616601</v>
      </c>
      <c r="AK507" t="s">
        <v>91</v>
      </c>
      <c r="AL507" t="s">
        <v>92</v>
      </c>
      <c r="AM507" s="4">
        <v>70773852102.089996</v>
      </c>
      <c r="AN507">
        <v>369533</v>
      </c>
      <c r="AO507" s="1">
        <f t="shared" si="112"/>
        <v>1.1950131785811493E-2</v>
      </c>
      <c r="AP507" s="5">
        <f t="shared" si="113"/>
        <v>13.434194433385516</v>
      </c>
      <c r="AQ507" s="3">
        <f t="shared" si="114"/>
        <v>9.10661645672892E-4</v>
      </c>
      <c r="AR507" s="15">
        <f t="shared" si="115"/>
        <v>7.0907769568296031E-2</v>
      </c>
    </row>
    <row r="508" spans="1:45" x14ac:dyDescent="0.25">
      <c r="A508" t="s">
        <v>37</v>
      </c>
      <c r="B508">
        <v>16.164010443059802</v>
      </c>
      <c r="C508">
        <v>1.47481777131983E-2</v>
      </c>
      <c r="D508">
        <v>16.330540875359901</v>
      </c>
      <c r="E508">
        <v>-2.2387972205848401</v>
      </c>
      <c r="F508" s="1">
        <v>0</v>
      </c>
      <c r="G508" s="1">
        <v>0</v>
      </c>
      <c r="H508">
        <v>3.93619071892899</v>
      </c>
      <c r="I508">
        <v>-9.0020461535581209</v>
      </c>
      <c r="J508">
        <v>-10.281083225454999</v>
      </c>
      <c r="K508">
        <v>-45.123325808781502</v>
      </c>
      <c r="L508">
        <v>12.3949453611843</v>
      </c>
      <c r="M508">
        <v>30.836202351346099</v>
      </c>
      <c r="N508">
        <v>94.685934646601595</v>
      </c>
      <c r="O508">
        <v>72.431333928489906</v>
      </c>
      <c r="P508">
        <v>186440.83380854799</v>
      </c>
      <c r="Q508">
        <v>225800.109906244</v>
      </c>
      <c r="R508">
        <v>86.7636276052352</v>
      </c>
      <c r="S508">
        <v>687.55436819965303</v>
      </c>
      <c r="T508">
        <v>0.72225625880077404</v>
      </c>
      <c r="U508">
        <v>0.32638347849443899</v>
      </c>
      <c r="V508" s="1">
        <v>0</v>
      </c>
      <c r="W508">
        <v>0.17137316896079</v>
      </c>
      <c r="X508">
        <v>0.50224335254477004</v>
      </c>
      <c r="Y508" s="1">
        <v>0</v>
      </c>
      <c r="Z508" s="1">
        <v>0</v>
      </c>
      <c r="AA508">
        <v>2.9371441788267398E-4</v>
      </c>
      <c r="AB508">
        <v>9.3728816963481003E-3</v>
      </c>
      <c r="AC508">
        <v>1.0567101444003899</v>
      </c>
      <c r="AD508">
        <v>2.4099411498464999E-3</v>
      </c>
      <c r="AE508">
        <v>1.54757778218972E-3</v>
      </c>
      <c r="AF508" s="3">
        <v>5.1536361821977999E-3</v>
      </c>
      <c r="AG508">
        <v>1.1241072358442201E-3</v>
      </c>
      <c r="AH508">
        <v>8.8988095367395808</v>
      </c>
      <c r="AI508">
        <v>0.24603285345034601</v>
      </c>
      <c r="AJ508">
        <v>825.26957896397096</v>
      </c>
      <c r="AK508" t="s">
        <v>93</v>
      </c>
      <c r="AL508" t="s">
        <v>94</v>
      </c>
      <c r="AM508" s="4">
        <v>84752274232.690002</v>
      </c>
      <c r="AN508">
        <v>454580</v>
      </c>
      <c r="AO508" s="1">
        <f t="shared" si="112"/>
        <v>1.16828179812379E-2</v>
      </c>
      <c r="AP508" s="5">
        <f t="shared" si="113"/>
        <v>13.152734565833901</v>
      </c>
      <c r="AQ508" s="3">
        <f t="shared" si="114"/>
        <v>2.9020933414454584E-3</v>
      </c>
      <c r="AR508" s="15">
        <f t="shared" si="115"/>
        <v>0.22894675340351789</v>
      </c>
      <c r="AS508" s="60">
        <f>SUMPRODUCT(AB507:AB509,AM507:AM509)/SUM(AM507:AM509)/AVERAGE(AC507:AC509)*AO501</f>
        <v>9.3354195217028087E-3</v>
      </c>
    </row>
    <row r="509" spans="1:45" x14ac:dyDescent="0.25">
      <c r="A509" t="s">
        <v>37</v>
      </c>
      <c r="B509">
        <v>17.586817314334599</v>
      </c>
      <c r="C509">
        <v>1.6912915777293602E-2</v>
      </c>
      <c r="D509">
        <v>18.5100812752646</v>
      </c>
      <c r="E509">
        <v>6.61608442052884</v>
      </c>
      <c r="F509" s="1">
        <v>0</v>
      </c>
      <c r="G509" s="1">
        <v>0</v>
      </c>
      <c r="H509">
        <v>4.0369962709328702</v>
      </c>
      <c r="I509">
        <v>14.774666129432999</v>
      </c>
      <c r="J509">
        <v>13.5002316189733</v>
      </c>
      <c r="K509">
        <v>-21.048884905976902</v>
      </c>
      <c r="L509">
        <v>36.919843052736901</v>
      </c>
      <c r="M509">
        <v>30.5582194663785</v>
      </c>
      <c r="N509">
        <v>94.585137312448495</v>
      </c>
      <c r="O509">
        <v>72.526440920856302</v>
      </c>
      <c r="P509">
        <v>180180.949683374</v>
      </c>
      <c r="Q509">
        <v>219876.384935051</v>
      </c>
      <c r="R509">
        <v>89.024303934837604</v>
      </c>
      <c r="S509">
        <v>688.94984768844301</v>
      </c>
      <c r="T509">
        <v>0.73393473569044698</v>
      </c>
      <c r="U509">
        <v>0.31105303857001598</v>
      </c>
      <c r="V509" s="1">
        <v>0</v>
      </c>
      <c r="W509">
        <v>0.14839520959490601</v>
      </c>
      <c r="X509">
        <v>0.54055175183507598</v>
      </c>
      <c r="Y509" s="1">
        <v>0</v>
      </c>
      <c r="Z509" s="1">
        <v>0</v>
      </c>
      <c r="AA509">
        <v>2.9393602389416498E-4</v>
      </c>
      <c r="AB509">
        <v>8.8971040092459697E-3</v>
      </c>
      <c r="AC509">
        <v>1.0172691930353699</v>
      </c>
      <c r="AD509">
        <v>3.55196460463055E-3</v>
      </c>
      <c r="AE509">
        <v>1.77371573217757E-3</v>
      </c>
      <c r="AF509" s="3">
        <v>5.7919433158203802E-3</v>
      </c>
      <c r="AG509">
        <v>2.39621566184257E-3</v>
      </c>
      <c r="AH509">
        <v>8.9348963055473405</v>
      </c>
      <c r="AI509">
        <v>0.244436642923475</v>
      </c>
      <c r="AJ509">
        <v>1153.4780811046001</v>
      </c>
      <c r="AK509" t="s">
        <v>95</v>
      </c>
      <c r="AL509" t="s">
        <v>96</v>
      </c>
      <c r="AM509" s="4">
        <v>68088759256.800003</v>
      </c>
      <c r="AN509">
        <v>377891</v>
      </c>
      <c r="AO509" s="1">
        <f t="shared" si="112"/>
        <v>1.1409610965780003E-2</v>
      </c>
      <c r="AP509" s="5">
        <f t="shared" si="113"/>
        <v>12.864203019018184</v>
      </c>
      <c r="AQ509" s="3">
        <f t="shared" si="114"/>
        <v>4.5799089405975327E-3</v>
      </c>
      <c r="AR509" s="15">
        <f t="shared" si="115"/>
        <v>0.36711285482160028</v>
      </c>
      <c r="AS509">
        <f>SUMPRODUCT(AH507:AH509,AM507:AM509)/SUM(AM507:AM509)</f>
        <v>8.8983402303352843</v>
      </c>
    </row>
    <row r="510" spans="1:45" x14ac:dyDescent="0.25">
      <c r="A510" t="s">
        <v>37</v>
      </c>
      <c r="B510">
        <v>18.8667999686214</v>
      </c>
      <c r="C510">
        <v>1.8867562083122E-2</v>
      </c>
      <c r="D510">
        <v>20.4332510099876</v>
      </c>
      <c r="E510">
        <v>12.923007840377601</v>
      </c>
      <c r="F510" s="1">
        <v>0</v>
      </c>
      <c r="G510" s="1">
        <v>0</v>
      </c>
      <c r="H510">
        <v>4.1240974052752497</v>
      </c>
      <c r="I510">
        <v>38.6767994060151</v>
      </c>
      <c r="J510">
        <v>37.215263234705297</v>
      </c>
      <c r="K510">
        <v>1.32211285843516</v>
      </c>
      <c r="L510">
        <v>61.907492809453402</v>
      </c>
      <c r="M510">
        <v>30.4997309378168</v>
      </c>
      <c r="N510">
        <v>94.465266731505096</v>
      </c>
      <c r="O510">
        <v>72.443636300119195</v>
      </c>
      <c r="P510">
        <v>171759.35105430399</v>
      </c>
      <c r="Q510">
        <v>208031.69697804601</v>
      </c>
      <c r="R510">
        <v>93.817763972295097</v>
      </c>
      <c r="S510">
        <v>692.75617431789306</v>
      </c>
      <c r="T510">
        <v>0.738472425646163</v>
      </c>
      <c r="U510">
        <v>0.30192704119144098</v>
      </c>
      <c r="V510" s="1">
        <v>0</v>
      </c>
      <c r="W510">
        <v>0.13215389434805599</v>
      </c>
      <c r="X510">
        <v>0.565919064460502</v>
      </c>
      <c r="Y510" s="1">
        <v>0</v>
      </c>
      <c r="Z510" s="1">
        <v>0</v>
      </c>
      <c r="AA510">
        <v>2.9442529370462297E-4</v>
      </c>
      <c r="AB510">
        <v>8.6037257565595403E-3</v>
      </c>
      <c r="AC510">
        <v>0.99396973382772102</v>
      </c>
      <c r="AD510">
        <v>3.5789352995290102E-3</v>
      </c>
      <c r="AE510">
        <v>2.86058796975336E-3</v>
      </c>
      <c r="AF510" s="3">
        <v>6.21535681803636E-3</v>
      </c>
      <c r="AG510">
        <v>3.52988040081658E-3</v>
      </c>
      <c r="AH510">
        <v>8.9797063394227106</v>
      </c>
      <c r="AI510">
        <v>0.24507324191902499</v>
      </c>
      <c r="AJ510">
        <v>1585.1494368409001</v>
      </c>
      <c r="AK510" t="s">
        <v>97</v>
      </c>
      <c r="AL510" t="s">
        <v>98</v>
      </c>
      <c r="AM510" s="4">
        <v>54696250065.190002</v>
      </c>
      <c r="AN510">
        <v>318447</v>
      </c>
      <c r="AO510" s="1">
        <f t="shared" si="112"/>
        <v>1.2188925307845501E-2</v>
      </c>
      <c r="AP510" s="5">
        <f t="shared" si="113"/>
        <v>13.684917385852312</v>
      </c>
      <c r="AQ510" s="3">
        <f t="shared" si="114"/>
        <v>5.083330528851503E-3</v>
      </c>
      <c r="AR510" s="15">
        <f t="shared" si="115"/>
        <v>0.37865647534900004</v>
      </c>
    </row>
    <row r="511" spans="1:45" x14ac:dyDescent="0.25">
      <c r="A511" t="s">
        <v>37</v>
      </c>
      <c r="B511">
        <v>20.4306628850062</v>
      </c>
      <c r="C511">
        <v>2.0792713153015899E-2</v>
      </c>
      <c r="D511">
        <v>22.286648346621501</v>
      </c>
      <c r="E511">
        <v>17.385078913041198</v>
      </c>
      <c r="F511" s="1">
        <v>0</v>
      </c>
      <c r="G511" s="1">
        <v>0</v>
      </c>
      <c r="H511">
        <v>4.21384278723849</v>
      </c>
      <c r="I511">
        <v>61.906070557063302</v>
      </c>
      <c r="J511">
        <v>60.362694405483602</v>
      </c>
      <c r="K511">
        <v>26.781219453933499</v>
      </c>
      <c r="L511">
        <v>86.452145349574707</v>
      </c>
      <c r="M511">
        <v>31.228420519267001</v>
      </c>
      <c r="N511">
        <v>94.512939771638798</v>
      </c>
      <c r="O511">
        <v>71.983119452585797</v>
      </c>
      <c r="P511">
        <v>162546.88397614</v>
      </c>
      <c r="Q511">
        <v>195037.87687525299</v>
      </c>
      <c r="R511">
        <v>103.219247643568</v>
      </c>
      <c r="S511">
        <v>689.38551292880902</v>
      </c>
      <c r="T511">
        <v>0.75041120582682197</v>
      </c>
      <c r="U511">
        <v>0.29300352717454797</v>
      </c>
      <c r="V511" s="1">
        <v>0</v>
      </c>
      <c r="W511">
        <v>0.124170754713242</v>
      </c>
      <c r="X511">
        <v>0.58282571811220896</v>
      </c>
      <c r="Y511" s="1">
        <v>0</v>
      </c>
      <c r="Z511" s="1">
        <v>0</v>
      </c>
      <c r="AA511">
        <v>2.9617627186569997E-4</v>
      </c>
      <c r="AB511">
        <v>8.5986132626033607E-3</v>
      </c>
      <c r="AC511">
        <v>0.99532063958473804</v>
      </c>
      <c r="AD511">
        <v>3.5051946492202098E-3</v>
      </c>
      <c r="AE511">
        <v>4.5360607296176898E-3</v>
      </c>
      <c r="AF511" s="3">
        <v>6.5874772232887404E-3</v>
      </c>
      <c r="AG511">
        <v>3.8566169135612598E-3</v>
      </c>
      <c r="AH511">
        <v>9.0312792385939904</v>
      </c>
      <c r="AI511">
        <v>0.25315209750109902</v>
      </c>
      <c r="AJ511">
        <v>2119.93718601718</v>
      </c>
      <c r="AK511" t="s">
        <v>99</v>
      </c>
      <c r="AL511" t="s">
        <v>100</v>
      </c>
      <c r="AM511" s="4">
        <v>39036446921.290001</v>
      </c>
      <c r="AN511">
        <v>240155</v>
      </c>
      <c r="AO511" s="1">
        <f t="shared" si="112"/>
        <v>1.3860780927216919E-2</v>
      </c>
      <c r="AP511" s="5">
        <f t="shared" si="113"/>
        <v>15.421734586607894</v>
      </c>
      <c r="AQ511" s="3">
        <f t="shared" si="114"/>
        <v>5.0041216954011657E-3</v>
      </c>
      <c r="AR511" s="15">
        <f t="shared" si="115"/>
        <v>0.32479668679734752</v>
      </c>
    </row>
    <row r="512" spans="1:45" x14ac:dyDescent="0.25">
      <c r="A512" t="s">
        <v>37</v>
      </c>
      <c r="B512">
        <v>21.862865316021999</v>
      </c>
      <c r="C512">
        <v>2.27151093416849E-2</v>
      </c>
      <c r="D512">
        <v>24.097826418990099</v>
      </c>
      <c r="E512">
        <v>13.0059087861107</v>
      </c>
      <c r="F512" s="1">
        <v>0</v>
      </c>
      <c r="G512" s="1">
        <v>0</v>
      </c>
      <c r="H512">
        <v>4.2470432357697403</v>
      </c>
      <c r="I512">
        <v>86.295015655422702</v>
      </c>
      <c r="J512">
        <v>85.567609183242894</v>
      </c>
      <c r="K512">
        <v>49.957456706928902</v>
      </c>
      <c r="L512">
        <v>112.015752581507</v>
      </c>
      <c r="M512">
        <v>33.107958496093502</v>
      </c>
      <c r="N512">
        <v>94.556235412549</v>
      </c>
      <c r="O512">
        <v>70.752318920338396</v>
      </c>
      <c r="P512">
        <v>155107.81581926299</v>
      </c>
      <c r="Q512">
        <v>185798.628188801</v>
      </c>
      <c r="R512">
        <v>116.860566290142</v>
      </c>
      <c r="S512">
        <v>687.83999179258899</v>
      </c>
      <c r="T512">
        <v>0.74092180623033199</v>
      </c>
      <c r="U512">
        <v>0.30468784447210601</v>
      </c>
      <c r="V512" s="1">
        <v>0</v>
      </c>
      <c r="W512">
        <v>0.13429842894729699</v>
      </c>
      <c r="X512">
        <v>0.56101372658059501</v>
      </c>
      <c r="Y512" s="1">
        <v>0</v>
      </c>
      <c r="Z512" s="1">
        <v>0</v>
      </c>
      <c r="AA512">
        <v>2.9862106875525301E-4</v>
      </c>
      <c r="AB512">
        <v>8.8221228252445306E-3</v>
      </c>
      <c r="AC512">
        <v>1.0106711930999801</v>
      </c>
      <c r="AD512">
        <v>3.5601721377721998E-3</v>
      </c>
      <c r="AE512">
        <v>5.1035848652054797E-3</v>
      </c>
      <c r="AF512" s="3">
        <v>7.1339615492672804E-3</v>
      </c>
      <c r="AG512">
        <v>4.9305939806083901E-3</v>
      </c>
      <c r="AH512">
        <v>9.0844949368095396</v>
      </c>
      <c r="AI512">
        <v>0.27200072676138498</v>
      </c>
      <c r="AJ512">
        <v>2698.1826864585801</v>
      </c>
      <c r="AK512" t="s">
        <v>101</v>
      </c>
      <c r="AL512" t="s">
        <v>102</v>
      </c>
      <c r="AM512" s="4">
        <v>29341745518.529999</v>
      </c>
      <c r="AN512">
        <v>189170</v>
      </c>
      <c r="AO512" s="1">
        <f t="shared" si="112"/>
        <v>1.466543490046749E-2</v>
      </c>
      <c r="AP512" s="5">
        <f t="shared" si="113"/>
        <v>16.246181792352644</v>
      </c>
      <c r="AQ512" s="3">
        <f t="shared" si="114"/>
        <v>5.6834057201176832E-3</v>
      </c>
      <c r="AR512" s="15">
        <f t="shared" si="115"/>
        <v>0.3457232964309942</v>
      </c>
    </row>
    <row r="513" spans="1:44" x14ac:dyDescent="0.25">
      <c r="A513" t="s">
        <v>37</v>
      </c>
      <c r="B513">
        <v>22.9783042930409</v>
      </c>
      <c r="C513">
        <v>2.33821892394829E-2</v>
      </c>
      <c r="D513">
        <v>24.717213784313898</v>
      </c>
      <c r="E513">
        <v>14.4234367493546</v>
      </c>
      <c r="F513" s="1">
        <v>0</v>
      </c>
      <c r="G513" s="1">
        <v>0</v>
      </c>
      <c r="H513">
        <v>4.3246647735052601</v>
      </c>
      <c r="I513">
        <v>109.584597874575</v>
      </c>
      <c r="J513">
        <v>109.37191338670399</v>
      </c>
      <c r="K513">
        <v>68.785301527519394</v>
      </c>
      <c r="L513">
        <v>136.75863312645799</v>
      </c>
      <c r="M513">
        <v>34.997189458882801</v>
      </c>
      <c r="N513">
        <v>94.493500816293505</v>
      </c>
      <c r="O513">
        <v>69.366734514458301</v>
      </c>
      <c r="P513">
        <v>146789.96775140401</v>
      </c>
      <c r="Q513">
        <v>175189.48799990799</v>
      </c>
      <c r="R513">
        <v>124.82629618052999</v>
      </c>
      <c r="S513">
        <v>691.56327804334899</v>
      </c>
      <c r="T513">
        <v>0.73692352072938505</v>
      </c>
      <c r="U513">
        <v>0.29438028091405899</v>
      </c>
      <c r="V513" s="1">
        <v>0</v>
      </c>
      <c r="W513">
        <v>0.13104116791252499</v>
      </c>
      <c r="X513">
        <v>0.57457855117341405</v>
      </c>
      <c r="Y513" s="1">
        <v>0</v>
      </c>
      <c r="Z513" s="1">
        <v>0</v>
      </c>
      <c r="AA513">
        <v>3.0300710587729602E-4</v>
      </c>
      <c r="AB513">
        <v>8.8939260036577303E-3</v>
      </c>
      <c r="AC513">
        <v>1.0199499801724801</v>
      </c>
      <c r="AD513">
        <v>3.21556774517012E-3</v>
      </c>
      <c r="AE513">
        <v>5.2046801421990101E-3</v>
      </c>
      <c r="AF513" s="3">
        <v>7.5629287848152501E-3</v>
      </c>
      <c r="AG513">
        <v>5.7650416880901398E-3</v>
      </c>
      <c r="AH513">
        <v>9.1739526586162903</v>
      </c>
      <c r="AI513">
        <v>0.29261227992157202</v>
      </c>
      <c r="AJ513">
        <v>3334.4406640649199</v>
      </c>
      <c r="AK513" t="s">
        <v>103</v>
      </c>
      <c r="AL513" t="s">
        <v>104</v>
      </c>
      <c r="AM513" s="4">
        <v>21632731127.459999</v>
      </c>
      <c r="AN513">
        <v>147372</v>
      </c>
      <c r="AO513" s="1">
        <f t="shared" si="112"/>
        <v>1.4846309551916924E-2</v>
      </c>
      <c r="AP513" s="5">
        <f t="shared" si="113"/>
        <v>16.43048862094566</v>
      </c>
      <c r="AQ513" s="3">
        <f t="shared" si="114"/>
        <v>6.6756359707830018E-3</v>
      </c>
      <c r="AR513" s="15">
        <f t="shared" si="115"/>
        <v>0.39851618677657918</v>
      </c>
    </row>
    <row r="514" spans="1:44" x14ac:dyDescent="0.25">
      <c r="A514" t="s">
        <v>37</v>
      </c>
      <c r="B514">
        <v>22.637485467332201</v>
      </c>
      <c r="C514">
        <v>2.35924288959482E-2</v>
      </c>
      <c r="D514">
        <v>24.911460098424101</v>
      </c>
      <c r="E514">
        <v>20.088386861411099</v>
      </c>
      <c r="F514" s="1">
        <v>0</v>
      </c>
      <c r="G514" s="1">
        <v>0</v>
      </c>
      <c r="H514">
        <v>4.4315414785106597</v>
      </c>
      <c r="I514">
        <v>132.199000958368</v>
      </c>
      <c r="J514">
        <v>132.35129560954201</v>
      </c>
      <c r="K514">
        <v>85.8287884878375</v>
      </c>
      <c r="L514">
        <v>161.29089731133999</v>
      </c>
      <c r="M514">
        <v>36.720338391118503</v>
      </c>
      <c r="N514">
        <v>94.198880672737403</v>
      </c>
      <c r="O514">
        <v>67.939294045068607</v>
      </c>
      <c r="P514">
        <v>137045.33225011101</v>
      </c>
      <c r="Q514">
        <v>165230.65276838301</v>
      </c>
      <c r="R514">
        <v>130.47333566468501</v>
      </c>
      <c r="S514">
        <v>697.750792210648</v>
      </c>
      <c r="T514">
        <v>0.73464413431276498</v>
      </c>
      <c r="U514">
        <v>0.29984851833452802</v>
      </c>
      <c r="V514" s="1">
        <v>0</v>
      </c>
      <c r="W514">
        <v>0.11515450224253899</v>
      </c>
      <c r="X514">
        <v>0.58499697942293205</v>
      </c>
      <c r="Y514" s="1">
        <v>0</v>
      </c>
      <c r="Z514" s="1">
        <v>0</v>
      </c>
      <c r="AA514">
        <v>3.108352451485E-4</v>
      </c>
      <c r="AB514">
        <v>9.0073759392292497E-3</v>
      </c>
      <c r="AC514">
        <v>1.0413978725042301</v>
      </c>
      <c r="AD514">
        <v>2.7657648835994601E-3</v>
      </c>
      <c r="AE514">
        <v>6.07554140639652E-3</v>
      </c>
      <c r="AF514" s="3">
        <v>7.9340322113521707E-3</v>
      </c>
      <c r="AG514">
        <v>5.4329220865075101E-3</v>
      </c>
      <c r="AH514">
        <v>9.2365698958154905</v>
      </c>
      <c r="AI514">
        <v>0.31104647215676701</v>
      </c>
      <c r="AJ514">
        <v>4082.8954557194102</v>
      </c>
      <c r="AK514" t="s">
        <v>105</v>
      </c>
      <c r="AL514" t="s">
        <v>106</v>
      </c>
      <c r="AM514" s="4">
        <v>13267769751.129999</v>
      </c>
      <c r="AN514">
        <v>96813</v>
      </c>
      <c r="AO514" s="1">
        <f t="shared" si="112"/>
        <v>1.5844121387735735E-2</v>
      </c>
      <c r="AP514" s="5">
        <f t="shared" si="113"/>
        <v>17.440568900028662</v>
      </c>
      <c r="AQ514" s="3">
        <f t="shared" si="114"/>
        <v>5.3177423619233805E-3</v>
      </c>
      <c r="AR514" s="15">
        <f t="shared" si="115"/>
        <v>0.29797861509523349</v>
      </c>
    </row>
    <row r="515" spans="1:44" x14ac:dyDescent="0.25">
      <c r="A515" t="s">
        <v>37</v>
      </c>
      <c r="B515">
        <v>22.904534201688499</v>
      </c>
      <c r="C515">
        <v>2.2684289082629101E-2</v>
      </c>
      <c r="D515">
        <v>24.069097063076001</v>
      </c>
      <c r="E515">
        <v>36.396012800218401</v>
      </c>
      <c r="F515" s="1">
        <v>0</v>
      </c>
      <c r="G515" s="1">
        <v>0</v>
      </c>
      <c r="H515">
        <v>4.6135591059646499</v>
      </c>
      <c r="I515">
        <v>154.167978942872</v>
      </c>
      <c r="J515">
        <v>154.21849329392199</v>
      </c>
      <c r="K515">
        <v>104.957664263805</v>
      </c>
      <c r="L515">
        <v>185.153178781864</v>
      </c>
      <c r="M515">
        <v>37.467110469386597</v>
      </c>
      <c r="N515">
        <v>94.010356038770695</v>
      </c>
      <c r="O515">
        <v>67.295149399364306</v>
      </c>
      <c r="P515">
        <v>128494.518487893</v>
      </c>
      <c r="Q515">
        <v>157074.69412456101</v>
      </c>
      <c r="R515">
        <v>132.126737082581</v>
      </c>
      <c r="S515">
        <v>701.95565637635502</v>
      </c>
      <c r="T515">
        <v>0.73388537689028099</v>
      </c>
      <c r="U515">
        <v>0.29060024979640597</v>
      </c>
      <c r="V515" s="1">
        <v>0</v>
      </c>
      <c r="W515">
        <v>9.2621433116045204E-2</v>
      </c>
      <c r="X515">
        <v>0.61677831708754804</v>
      </c>
      <c r="Y515" s="1">
        <v>0</v>
      </c>
      <c r="Z515" s="1">
        <v>0</v>
      </c>
      <c r="AA515">
        <v>3.1915990904218897E-4</v>
      </c>
      <c r="AB515">
        <v>8.7870912774993294E-3</v>
      </c>
      <c r="AC515">
        <v>1.03424977532717</v>
      </c>
      <c r="AD515">
        <v>2.37443816954467E-3</v>
      </c>
      <c r="AE515">
        <v>6.9525169410379504E-3</v>
      </c>
      <c r="AF515" s="3">
        <v>8.0629445310351298E-3</v>
      </c>
      <c r="AG515">
        <v>4.2508315496032701E-3</v>
      </c>
      <c r="AH515">
        <v>9.27028972539817</v>
      </c>
      <c r="AI515">
        <v>0.31953037792773398</v>
      </c>
      <c r="AJ515">
        <v>4869.0302838765701</v>
      </c>
      <c r="AK515" t="s">
        <v>107</v>
      </c>
      <c r="AL515" t="s">
        <v>108</v>
      </c>
      <c r="AM515" s="4">
        <v>4999207736.29</v>
      </c>
      <c r="AN515">
        <v>38906</v>
      </c>
      <c r="AO515" s="1">
        <f t="shared" si="112"/>
        <v>1.6498122691454436E-2</v>
      </c>
      <c r="AP515" s="5">
        <f t="shared" si="113"/>
        <v>18.096526799884849</v>
      </c>
      <c r="AQ515" s="3">
        <f t="shared" si="114"/>
        <v>4.9457596015132395E-3</v>
      </c>
      <c r="AR515" s="15">
        <f t="shared" si="115"/>
        <v>0.26568675055559532</v>
      </c>
    </row>
    <row r="516" spans="1:44" x14ac:dyDescent="0.25">
      <c r="A516" t="s">
        <v>37</v>
      </c>
      <c r="B516">
        <v>21.314780799100099</v>
      </c>
      <c r="C516">
        <v>2.15171334602768E-2</v>
      </c>
      <c r="D516">
        <v>22.973758745213299</v>
      </c>
      <c r="E516">
        <v>55.060687804259302</v>
      </c>
      <c r="F516" s="1">
        <v>0</v>
      </c>
      <c r="G516" s="1">
        <v>0</v>
      </c>
      <c r="H516">
        <v>4.81283841655637</v>
      </c>
      <c r="I516">
        <v>176.94125092722001</v>
      </c>
      <c r="J516">
        <v>177.12125166928499</v>
      </c>
      <c r="K516">
        <v>124.522028058717</v>
      </c>
      <c r="L516">
        <v>210.208882352171</v>
      </c>
      <c r="M516">
        <v>37.882644649021302</v>
      </c>
      <c r="N516">
        <v>93.751024224023496</v>
      </c>
      <c r="O516">
        <v>66.859484839617096</v>
      </c>
      <c r="P516">
        <v>119511.44826939001</v>
      </c>
      <c r="Q516">
        <v>146423.62230560399</v>
      </c>
      <c r="R516">
        <v>133.26871956890099</v>
      </c>
      <c r="S516">
        <v>705.94107430767394</v>
      </c>
      <c r="T516">
        <v>0.72980211004430995</v>
      </c>
      <c r="U516">
        <v>0.30021387205773498</v>
      </c>
      <c r="V516" s="1">
        <v>0</v>
      </c>
      <c r="W516">
        <v>8.8791110578556195E-2</v>
      </c>
      <c r="X516">
        <v>0.61099501736370798</v>
      </c>
      <c r="Y516" s="1">
        <v>0</v>
      </c>
      <c r="Z516" s="1">
        <v>0</v>
      </c>
      <c r="AA516">
        <v>3.29810324483621E-4</v>
      </c>
      <c r="AB516">
        <v>8.7090659657134903E-3</v>
      </c>
      <c r="AC516">
        <v>1.0440474200118699</v>
      </c>
      <c r="AD516">
        <v>1.9736090010071899E-3</v>
      </c>
      <c r="AE516">
        <v>6.9314138541348401E-3</v>
      </c>
      <c r="AF516" s="3">
        <v>8.1447238234626396E-3</v>
      </c>
      <c r="AG516">
        <v>3.5731510003529101E-3</v>
      </c>
      <c r="AH516">
        <v>9.2729795760757305</v>
      </c>
      <c r="AI516">
        <v>0.32358528819156002</v>
      </c>
      <c r="AJ516">
        <v>5674.2663944059404</v>
      </c>
      <c r="AK516" t="s">
        <v>109</v>
      </c>
      <c r="AL516" t="s">
        <v>110</v>
      </c>
      <c r="AM516" s="4">
        <v>1579343788.8800001</v>
      </c>
      <c r="AN516">
        <v>13215</v>
      </c>
      <c r="AO516" s="1">
        <f t="shared" si="112"/>
        <v>1.6405743442617627E-2</v>
      </c>
      <c r="AP516" s="5">
        <f t="shared" si="113"/>
        <v>18.004161855958777</v>
      </c>
      <c r="AQ516" s="3">
        <f t="shared" si="114"/>
        <v>3.3722918308947795E-3</v>
      </c>
      <c r="AR516" s="15">
        <f t="shared" si="115"/>
        <v>0.18388075877276222</v>
      </c>
    </row>
    <row r="517" spans="1:44" x14ac:dyDescent="0.25">
      <c r="A517" t="s">
        <v>37</v>
      </c>
      <c r="B517">
        <v>18.773020164962102</v>
      </c>
      <c r="C517">
        <v>2.07812183023042E-2</v>
      </c>
      <c r="D517">
        <v>22.275700375969802</v>
      </c>
      <c r="E517">
        <v>77.321076324262606</v>
      </c>
      <c r="F517" s="1">
        <v>0</v>
      </c>
      <c r="G517" s="1">
        <v>0</v>
      </c>
      <c r="H517">
        <v>5.0315171233409997</v>
      </c>
      <c r="I517">
        <v>196.830459641131</v>
      </c>
      <c r="J517">
        <v>197.26135960478601</v>
      </c>
      <c r="K517">
        <v>144.527526384113</v>
      </c>
      <c r="L517">
        <v>233.645513519839</v>
      </c>
      <c r="M517">
        <v>37.993748139391798</v>
      </c>
      <c r="N517">
        <v>93.320326654114396</v>
      </c>
      <c r="O517">
        <v>66.329897736139998</v>
      </c>
      <c r="P517">
        <v>107634.829924317</v>
      </c>
      <c r="Q517">
        <v>133415.037157749</v>
      </c>
      <c r="R517">
        <v>133.41041674536399</v>
      </c>
      <c r="S517">
        <v>706.18958354698702</v>
      </c>
      <c r="T517">
        <v>0.667636813050978</v>
      </c>
      <c r="U517">
        <v>0.34849249746278399</v>
      </c>
      <c r="V517" s="1">
        <v>0</v>
      </c>
      <c r="W517">
        <v>0.13180821393054701</v>
      </c>
      <c r="X517">
        <v>0.51969928860666803</v>
      </c>
      <c r="Y517" s="1">
        <v>0</v>
      </c>
      <c r="Z517" s="1">
        <v>0</v>
      </c>
      <c r="AA517">
        <v>3.5207279781033899E-4</v>
      </c>
      <c r="AB517">
        <v>8.5038766684565892E-3</v>
      </c>
      <c r="AC517">
        <v>1.0335993800824801</v>
      </c>
      <c r="AD517">
        <v>1.28303528416704E-3</v>
      </c>
      <c r="AE517">
        <v>6.9326007910384896E-3</v>
      </c>
      <c r="AF517" s="3">
        <v>8.1560838846547294E-3</v>
      </c>
      <c r="AG517">
        <v>3.70952950590048E-3</v>
      </c>
      <c r="AH517">
        <v>9.3164930657449592</v>
      </c>
      <c r="AI517">
        <v>0.32649029818511399</v>
      </c>
      <c r="AJ517">
        <v>6363.7176717949096</v>
      </c>
      <c r="AK517" t="s">
        <v>111</v>
      </c>
      <c r="AL517" t="s">
        <v>112</v>
      </c>
      <c r="AM517" s="4">
        <v>327102248.13999999</v>
      </c>
      <c r="AN517">
        <v>3039</v>
      </c>
      <c r="AO517" s="1">
        <f>AE517+AA517+AB517*$AO$501</f>
        <v>1.6213744090728247E-2</v>
      </c>
      <c r="AP517" s="5">
        <f t="shared" si="113"/>
        <v>17.811886709862932</v>
      </c>
      <c r="AQ517" s="3">
        <f t="shared" si="114"/>
        <v>9.639026887461738E-4</v>
      </c>
      <c r="AR517" s="15">
        <f t="shared" si="115"/>
        <v>5.3960227277156658E-2</v>
      </c>
    </row>
    <row r="524" spans="1:44" s="9" customFormat="1" x14ac:dyDescent="0.25">
      <c r="AF524" s="19"/>
      <c r="AM524" s="63"/>
    </row>
    <row r="526" spans="1:44" x14ac:dyDescent="0.25">
      <c r="AO526" t="s">
        <v>226</v>
      </c>
    </row>
    <row r="527" spans="1:44" x14ac:dyDescent="0.25">
      <c r="A527" t="s">
        <v>0</v>
      </c>
      <c r="B527" t="s">
        <v>1</v>
      </c>
      <c r="C527" t="s">
        <v>2</v>
      </c>
      <c r="D527" t="s">
        <v>3</v>
      </c>
      <c r="E527" t="s">
        <v>5</v>
      </c>
      <c r="F527" t="s">
        <v>6</v>
      </c>
      <c r="G527" t="s">
        <v>208</v>
      </c>
      <c r="H527" t="s">
        <v>7</v>
      </c>
      <c r="I527" t="s">
        <v>8</v>
      </c>
      <c r="J527" t="s">
        <v>134</v>
      </c>
      <c r="K527" t="s">
        <v>143</v>
      </c>
      <c r="L527" t="s">
        <v>9</v>
      </c>
      <c r="M527" t="s">
        <v>10</v>
      </c>
      <c r="N527" t="s">
        <v>11</v>
      </c>
      <c r="O527" t="s">
        <v>13</v>
      </c>
      <c r="P527" t="s">
        <v>14</v>
      </c>
      <c r="Q527" t="s">
        <v>15</v>
      </c>
      <c r="R527" t="s">
        <v>16</v>
      </c>
      <c r="S527" t="s">
        <v>17</v>
      </c>
      <c r="T527" t="s">
        <v>18</v>
      </c>
      <c r="U527" t="s">
        <v>20</v>
      </c>
      <c r="V527" t="s">
        <v>21</v>
      </c>
      <c r="W527" t="s">
        <v>22</v>
      </c>
      <c r="X527" t="s">
        <v>23</v>
      </c>
      <c r="Y527" t="s">
        <v>24</v>
      </c>
      <c r="Z527" t="s">
        <v>25</v>
      </c>
      <c r="AA527" t="s">
        <v>26</v>
      </c>
      <c r="AB527" t="s">
        <v>27</v>
      </c>
      <c r="AC527" t="s">
        <v>263</v>
      </c>
      <c r="AD527" t="s">
        <v>120</v>
      </c>
      <c r="AE527" t="s">
        <v>29</v>
      </c>
      <c r="AF527" s="3" t="s">
        <v>233</v>
      </c>
      <c r="AG527" t="s">
        <v>30</v>
      </c>
      <c r="AH527" t="s">
        <v>31</v>
      </c>
      <c r="AI527" t="s">
        <v>32</v>
      </c>
      <c r="AJ527" t="s">
        <v>33</v>
      </c>
      <c r="AK527" t="s">
        <v>34</v>
      </c>
      <c r="AL527" t="s">
        <v>74</v>
      </c>
      <c r="AM527" s="4" t="s">
        <v>35</v>
      </c>
      <c r="AN527" t="s">
        <v>36</v>
      </c>
      <c r="AO527" s="15">
        <v>0.73</v>
      </c>
    </row>
    <row r="528" spans="1:44" x14ac:dyDescent="0.25">
      <c r="A528" t="s">
        <v>37</v>
      </c>
      <c r="B528">
        <v>12.763059519043299</v>
      </c>
      <c r="C528">
        <v>6.4098031452027304E-3</v>
      </c>
      <c r="D528">
        <v>7.4263099736567098</v>
      </c>
      <c r="E528">
        <v>-43.308574530599202</v>
      </c>
      <c r="F528" s="1">
        <v>0</v>
      </c>
      <c r="G528" s="1">
        <v>0</v>
      </c>
      <c r="H528">
        <v>3.2261254164385398</v>
      </c>
      <c r="I528">
        <v>-152.601383167177</v>
      </c>
      <c r="J528">
        <v>-149.04369781128199</v>
      </c>
      <c r="K528">
        <v>-165.51240918204701</v>
      </c>
      <c r="L528">
        <v>-133.16865759548301</v>
      </c>
      <c r="M528">
        <v>26.827187720991699</v>
      </c>
      <c r="N528">
        <v>95.305543542885303</v>
      </c>
      <c r="O528">
        <v>73.241263301043304</v>
      </c>
      <c r="P528">
        <v>205396.915550732</v>
      </c>
      <c r="Q528">
        <v>233123.074120056</v>
      </c>
      <c r="R528">
        <v>84.530518382389502</v>
      </c>
      <c r="S528">
        <v>640.48849872450705</v>
      </c>
      <c r="T528">
        <v>0.74464034324006201</v>
      </c>
      <c r="U528">
        <v>0.25903698571032002</v>
      </c>
      <c r="V528" s="1">
        <v>0</v>
      </c>
      <c r="W528">
        <v>0.21280798628773301</v>
      </c>
      <c r="X528">
        <v>0.52815502800194603</v>
      </c>
      <c r="Y528" s="1">
        <v>0</v>
      </c>
      <c r="Z528" s="1">
        <v>0</v>
      </c>
      <c r="AA528">
        <v>2.8509041707885599E-4</v>
      </c>
      <c r="AB528">
        <v>6.6801038308539704E-3</v>
      </c>
      <c r="AC528">
        <v>7.3742116002404904E-3</v>
      </c>
      <c r="AD528">
        <v>2.41650472607755E-5</v>
      </c>
      <c r="AE528" s="1">
        <v>0</v>
      </c>
      <c r="AF528" s="3">
        <v>9.91686863044934E-4</v>
      </c>
      <c r="AG528" s="1">
        <v>0</v>
      </c>
      <c r="AH528">
        <v>10.2466565820627</v>
      </c>
      <c r="AI528">
        <v>0.24431357730300099</v>
      </c>
      <c r="AJ528">
        <v>19.116978666234601</v>
      </c>
      <c r="AK528" t="s">
        <v>81</v>
      </c>
      <c r="AL528" t="s">
        <v>82</v>
      </c>
      <c r="AM528" s="4">
        <v>378546515.36000001</v>
      </c>
      <c r="AN528">
        <v>1843</v>
      </c>
      <c r="AO528" s="1">
        <f>AF528+AA528+AC528*$AO$527</f>
        <v>6.6599517482993477E-3</v>
      </c>
      <c r="AP528" s="5">
        <f>100*(1-(1-AO528)^12)</f>
        <v>7.7056018663780872</v>
      </c>
      <c r="AQ528" s="3">
        <f>(1-(1-B528/100)^(1/12))- AO528</f>
        <v>4.6540839400707355E-3</v>
      </c>
      <c r="AR528" s="15">
        <f>B528/AP528-1</f>
        <v>0.65633518839488136</v>
      </c>
    </row>
    <row r="529" spans="1:45" x14ac:dyDescent="0.25">
      <c r="A529" t="s">
        <v>37</v>
      </c>
      <c r="B529">
        <v>9.1019958694956902</v>
      </c>
      <c r="C529">
        <v>7.5751079343354503E-3</v>
      </c>
      <c r="D529">
        <v>8.7208084619857296</v>
      </c>
      <c r="E529">
        <v>-41.6450726281576</v>
      </c>
      <c r="F529" s="1">
        <v>0</v>
      </c>
      <c r="G529" s="1">
        <v>0</v>
      </c>
      <c r="H529">
        <v>3.3098418305237201</v>
      </c>
      <c r="I529">
        <v>-129.381701097822</v>
      </c>
      <c r="J529">
        <v>-126.827011961164</v>
      </c>
      <c r="K529">
        <v>-146.69260382009799</v>
      </c>
      <c r="L529">
        <v>-109.736901608983</v>
      </c>
      <c r="M529">
        <v>27.325947902242302</v>
      </c>
      <c r="N529">
        <v>95.373212200042602</v>
      </c>
      <c r="O529">
        <v>72.794899176734106</v>
      </c>
      <c r="P529">
        <v>203186.715620868</v>
      </c>
      <c r="Q529">
        <v>230753.23384837099</v>
      </c>
      <c r="R529">
        <v>84.504759724162398</v>
      </c>
      <c r="S529">
        <v>649.52148785933605</v>
      </c>
      <c r="T529">
        <v>0.72989691815118696</v>
      </c>
      <c r="U529">
        <v>0.29763402558648799</v>
      </c>
      <c r="V529" s="1">
        <v>0</v>
      </c>
      <c r="W529">
        <v>0.21334535780575301</v>
      </c>
      <c r="X529">
        <v>0.48902061660775797</v>
      </c>
      <c r="Y529" s="1">
        <v>0</v>
      </c>
      <c r="Z529" s="1">
        <v>0</v>
      </c>
      <c r="AA529">
        <v>2.8602005894907598E-4</v>
      </c>
      <c r="AB529">
        <v>7.7289850122436799E-3</v>
      </c>
      <c r="AC529">
        <v>8.5372532832289297E-3</v>
      </c>
      <c r="AD529">
        <v>3.4868058593035299E-4</v>
      </c>
      <c r="AE529">
        <v>8.6014170409033008E-6</v>
      </c>
      <c r="AF529" s="3">
        <v>1.73147085945944E-3</v>
      </c>
      <c r="AG529" s="1">
        <v>0</v>
      </c>
      <c r="AH529">
        <v>10.5064159190986</v>
      </c>
      <c r="AI529">
        <v>0.31967169169105702</v>
      </c>
      <c r="AJ529">
        <v>50.3047661850973</v>
      </c>
      <c r="AK529" t="s">
        <v>83</v>
      </c>
      <c r="AL529" t="s">
        <v>84</v>
      </c>
      <c r="AM529" s="4">
        <v>1997934974.7</v>
      </c>
      <c r="AN529">
        <v>9833</v>
      </c>
      <c r="AO529" s="1">
        <f t="shared" ref="AO529:AO543" si="116">AF529+AA529+AC529*$AO$527</f>
        <v>8.2496858151656343E-3</v>
      </c>
      <c r="AP529" s="5">
        <f t="shared" ref="AP529:AP543" si="117">100*(1-(1-AO529)^12)</f>
        <v>9.462570348087219</v>
      </c>
      <c r="AQ529" s="3">
        <f t="shared" ref="AQ529:AQ543" si="118">(1-(1-B529/100)^(1/12))- AO529</f>
        <v>-3.285462172941938E-4</v>
      </c>
      <c r="AR529" s="15">
        <f t="shared" ref="AR529:AR543" si="119">B529/AP529-1</f>
        <v>-3.8105341923763469E-2</v>
      </c>
    </row>
    <row r="530" spans="1:45" x14ac:dyDescent="0.25">
      <c r="A530" t="s">
        <v>37</v>
      </c>
      <c r="B530">
        <v>11.4216664339574</v>
      </c>
      <c r="C530">
        <v>9.3333732983043507E-3</v>
      </c>
      <c r="D530">
        <v>10.642626664810299</v>
      </c>
      <c r="E530">
        <v>-35.916313985146701</v>
      </c>
      <c r="F530" s="1">
        <v>0</v>
      </c>
      <c r="G530" s="1">
        <v>0</v>
      </c>
      <c r="H530">
        <v>3.42360074359856</v>
      </c>
      <c r="I530">
        <v>-104.93946544368799</v>
      </c>
      <c r="J530">
        <v>-102.94170125719801</v>
      </c>
      <c r="K530">
        <v>-129.61270439310999</v>
      </c>
      <c r="L530">
        <v>-85.5325350223019</v>
      </c>
      <c r="M530">
        <v>28.1108982916885</v>
      </c>
      <c r="N530">
        <v>95.291032241869402</v>
      </c>
      <c r="O530">
        <v>72.279688281738302</v>
      </c>
      <c r="P530">
        <v>205672.053032603</v>
      </c>
      <c r="Q530">
        <v>233589.074331165</v>
      </c>
      <c r="R530">
        <v>84.822709279471695</v>
      </c>
      <c r="S530">
        <v>659.42204746704101</v>
      </c>
      <c r="T530">
        <v>0.712547835776559</v>
      </c>
      <c r="U530">
        <v>0.32346868740133899</v>
      </c>
      <c r="V530" s="1">
        <v>0</v>
      </c>
      <c r="W530">
        <v>0.225767562428484</v>
      </c>
      <c r="X530">
        <v>0.450763750170175</v>
      </c>
      <c r="Y530" s="1">
        <v>0</v>
      </c>
      <c r="Z530" s="1">
        <v>0</v>
      </c>
      <c r="AA530">
        <v>2.8834270532945101E-4</v>
      </c>
      <c r="AB530">
        <v>8.6956892294708394E-3</v>
      </c>
      <c r="AC530">
        <v>9.5093549942682105E-3</v>
      </c>
      <c r="AD530">
        <v>8.1428169246236103E-4</v>
      </c>
      <c r="AE530">
        <v>2.6585320769552E-5</v>
      </c>
      <c r="AF530" s="3">
        <v>2.4996516065348101E-3</v>
      </c>
      <c r="AG530" s="1">
        <v>6.8352723475274601E-7</v>
      </c>
      <c r="AH530">
        <v>10.3265407663225</v>
      </c>
      <c r="AI530">
        <v>0.26246394172971699</v>
      </c>
      <c r="AJ530">
        <v>110.893928300882</v>
      </c>
      <c r="AK530" t="s">
        <v>85</v>
      </c>
      <c r="AL530" t="s">
        <v>86</v>
      </c>
      <c r="AM530" s="4">
        <v>5879341307.9899998</v>
      </c>
      <c r="AN530">
        <v>28586</v>
      </c>
      <c r="AO530" s="1">
        <f t="shared" si="116"/>
        <v>9.7298234576800556E-3</v>
      </c>
      <c r="AP530" s="5">
        <f t="shared" si="117"/>
        <v>11.070797455687565</v>
      </c>
      <c r="AQ530" s="3">
        <f t="shared" si="118"/>
        <v>3.2618174833485072E-4</v>
      </c>
      <c r="AR530" s="15">
        <f t="shared" si="119"/>
        <v>3.1693198224810537E-2</v>
      </c>
    </row>
    <row r="531" spans="1:45" x14ac:dyDescent="0.25">
      <c r="A531" t="s">
        <v>37</v>
      </c>
      <c r="B531">
        <v>12.8329285585446</v>
      </c>
      <c r="C531">
        <v>1.0661974877196501E-2</v>
      </c>
      <c r="D531">
        <v>12.070132721077</v>
      </c>
      <c r="E531">
        <v>-29.228534677772899</v>
      </c>
      <c r="F531" s="1">
        <v>0</v>
      </c>
      <c r="G531" s="1">
        <v>0</v>
      </c>
      <c r="H531">
        <v>3.5530966967872502</v>
      </c>
      <c r="I531">
        <v>-80.458014664052499</v>
      </c>
      <c r="J531">
        <v>-78.555623713552194</v>
      </c>
      <c r="K531">
        <v>-110.843953906979</v>
      </c>
      <c r="L531">
        <v>-60.682549033571298</v>
      </c>
      <c r="M531">
        <v>29.505881169788299</v>
      </c>
      <c r="N531">
        <v>95.153545183562798</v>
      </c>
      <c r="O531">
        <v>71.290150745115099</v>
      </c>
      <c r="P531">
        <v>201819.29833781399</v>
      </c>
      <c r="Q531">
        <v>229749.835310072</v>
      </c>
      <c r="R531">
        <v>85.509097190823198</v>
      </c>
      <c r="S531">
        <v>665.21174333136003</v>
      </c>
      <c r="T531">
        <v>0.70579112302259195</v>
      </c>
      <c r="U531">
        <v>0.34987920948698198</v>
      </c>
      <c r="V531" s="1">
        <v>0</v>
      </c>
      <c r="W531">
        <v>0.21460903352683999</v>
      </c>
      <c r="X531">
        <v>0.435511756986176</v>
      </c>
      <c r="Y531" s="1">
        <v>0</v>
      </c>
      <c r="Z531" s="1">
        <v>0</v>
      </c>
      <c r="AA531">
        <v>2.9061947144820702E-4</v>
      </c>
      <c r="AB531">
        <v>9.4491651125672808E-3</v>
      </c>
      <c r="AC531">
        <v>1.05205855735792E-2</v>
      </c>
      <c r="AD531">
        <v>9.3446698869066602E-4</v>
      </c>
      <c r="AE531">
        <v>7.1288926399258194E-5</v>
      </c>
      <c r="AF531" s="3">
        <v>3.37028121352735E-3</v>
      </c>
      <c r="AG531">
        <v>1.00041255253695E-5</v>
      </c>
      <c r="AH531">
        <v>10.3305582920192</v>
      </c>
      <c r="AI531">
        <v>0.28863055715025898</v>
      </c>
      <c r="AJ531">
        <v>190.29003587391</v>
      </c>
      <c r="AK531" t="s">
        <v>87</v>
      </c>
      <c r="AL531" t="s">
        <v>88</v>
      </c>
      <c r="AM531" s="4">
        <v>15989537549.41</v>
      </c>
      <c r="AN531">
        <v>79227</v>
      </c>
      <c r="AO531" s="1">
        <f t="shared" si="116"/>
        <v>1.1340928153688373E-2</v>
      </c>
      <c r="AP531" s="5">
        <f t="shared" si="117"/>
        <v>12.791529616276588</v>
      </c>
      <c r="AQ531" s="3">
        <f t="shared" si="118"/>
        <v>3.9119238881219279E-5</v>
      </c>
      <c r="AR531" s="15">
        <f>B531/AP531-1</f>
        <v>3.2364340708193051E-3</v>
      </c>
    </row>
    <row r="532" spans="1:45" x14ac:dyDescent="0.25">
      <c r="A532" t="s">
        <v>37</v>
      </c>
      <c r="B532">
        <v>15.375718155189</v>
      </c>
      <c r="C532">
        <v>1.2329940910310399E-2</v>
      </c>
      <c r="D532">
        <v>13.8326649237352</v>
      </c>
      <c r="E532">
        <v>-24.773617752719399</v>
      </c>
      <c r="F532" s="1">
        <v>0</v>
      </c>
      <c r="G532" s="1">
        <v>0</v>
      </c>
      <c r="H532">
        <v>3.6551919674629798</v>
      </c>
      <c r="I532">
        <v>-56.6857496748042</v>
      </c>
      <c r="J532">
        <v>-55.800562898873501</v>
      </c>
      <c r="K532">
        <v>-93.512076903324598</v>
      </c>
      <c r="L532">
        <v>-36.442430544806598</v>
      </c>
      <c r="M532">
        <v>30.870485006662499</v>
      </c>
      <c r="N532">
        <v>95.105716193496804</v>
      </c>
      <c r="O532">
        <v>70.324519549986704</v>
      </c>
      <c r="P532">
        <v>197147.49433453401</v>
      </c>
      <c r="Q532">
        <v>224068.31295523699</v>
      </c>
      <c r="R532">
        <v>85.980449900058005</v>
      </c>
      <c r="S532">
        <v>673.94838994358497</v>
      </c>
      <c r="T532">
        <v>0.70581716108859804</v>
      </c>
      <c r="U532">
        <v>0.351466074104754</v>
      </c>
      <c r="V532" s="1">
        <v>0</v>
      </c>
      <c r="W532">
        <v>0.211668605722687</v>
      </c>
      <c r="X532">
        <v>0.43686532017255703</v>
      </c>
      <c r="Y532" s="1">
        <v>0</v>
      </c>
      <c r="Z532" s="1">
        <v>0</v>
      </c>
      <c r="AA532">
        <v>2.9232110892500699E-4</v>
      </c>
      <c r="AB532">
        <v>1.01500535927069E-2</v>
      </c>
      <c r="AC532">
        <v>1.13359031689154E-2</v>
      </c>
      <c r="AD532">
        <v>1.1127410949272199E-3</v>
      </c>
      <c r="AE532">
        <v>8.0257538594596305E-4</v>
      </c>
      <c r="AF532" s="3">
        <v>4.3113676705595896E-3</v>
      </c>
      <c r="AG532">
        <v>2.2780955558568099E-5</v>
      </c>
      <c r="AH532">
        <v>10.338431262292</v>
      </c>
      <c r="AI532">
        <v>0.31356363150233801</v>
      </c>
      <c r="AJ532">
        <v>301.8648001871</v>
      </c>
      <c r="AK532" t="s">
        <v>89</v>
      </c>
      <c r="AL532" t="s">
        <v>90</v>
      </c>
      <c r="AM532" s="4">
        <v>34532946550.120003</v>
      </c>
      <c r="AN532">
        <v>175163</v>
      </c>
      <c r="AO532" s="1">
        <f t="shared" si="116"/>
        <v>1.2878898092792839E-2</v>
      </c>
      <c r="AP532" s="5">
        <f>100*(1-(1-AO532)^12)</f>
        <v>14.405623602578189</v>
      </c>
      <c r="AQ532" s="3">
        <f t="shared" si="118"/>
        <v>9.3718331300575788E-4</v>
      </c>
      <c r="AR532" s="15">
        <f t="shared" ref="AR532:AR543" si="120">B532/AP532-1</f>
        <v>6.7341378573656074E-2</v>
      </c>
    </row>
    <row r="533" spans="1:45" x14ac:dyDescent="0.25">
      <c r="A533" t="s">
        <v>37</v>
      </c>
      <c r="B533">
        <v>16.337926890215599</v>
      </c>
      <c r="C533">
        <v>1.3933255076283501E-2</v>
      </c>
      <c r="D533">
        <v>15.4962951833195</v>
      </c>
      <c r="E533">
        <v>-15.916334156272301</v>
      </c>
      <c r="F533" s="1">
        <v>0</v>
      </c>
      <c r="G533" s="1">
        <v>0</v>
      </c>
      <c r="H533">
        <v>3.77793010142295</v>
      </c>
      <c r="I533">
        <v>-32.440815837157899</v>
      </c>
      <c r="J533">
        <v>-31.820321269001901</v>
      </c>
      <c r="K533">
        <v>-74.329843134835798</v>
      </c>
      <c r="L533">
        <v>-11.794295711804599</v>
      </c>
      <c r="M533">
        <v>31.683713738253701</v>
      </c>
      <c r="N533">
        <v>94.956518954175806</v>
      </c>
      <c r="O533">
        <v>69.663218926253705</v>
      </c>
      <c r="P533">
        <v>193299.98840374799</v>
      </c>
      <c r="Q533">
        <v>219735.157448296</v>
      </c>
      <c r="R533">
        <v>86.075231252614103</v>
      </c>
      <c r="S533">
        <v>680.083639629137</v>
      </c>
      <c r="T533">
        <v>0.70450558848046296</v>
      </c>
      <c r="U533">
        <v>0.36681147901703798</v>
      </c>
      <c r="V533" s="1">
        <v>0</v>
      </c>
      <c r="W533">
        <v>0.18703094318882299</v>
      </c>
      <c r="X533">
        <v>0.44615757779413701</v>
      </c>
      <c r="Y533" s="1">
        <v>0</v>
      </c>
      <c r="Z533" s="1">
        <v>0</v>
      </c>
      <c r="AA533">
        <v>2.94433273161541E-4</v>
      </c>
      <c r="AB533">
        <v>1.01500864671892E-2</v>
      </c>
      <c r="AC533">
        <v>1.1540872431070499E-2</v>
      </c>
      <c r="AD533">
        <v>1.72446131138736E-3</v>
      </c>
      <c r="AE533">
        <v>1.62944538605468E-3</v>
      </c>
      <c r="AF533" s="3">
        <v>5.2254214139267098E-3</v>
      </c>
      <c r="AG533">
        <v>1.3486519497618601E-4</v>
      </c>
      <c r="AH533">
        <v>10.354486291102001</v>
      </c>
      <c r="AI533">
        <v>0.31615466977231099</v>
      </c>
      <c r="AJ533">
        <v>518.33837378260603</v>
      </c>
      <c r="AK533" t="s">
        <v>91</v>
      </c>
      <c r="AL533" t="s">
        <v>92</v>
      </c>
      <c r="AM533" s="4">
        <v>51490091111.059998</v>
      </c>
      <c r="AN533">
        <v>266374</v>
      </c>
      <c r="AO533" s="1">
        <f>AF533+AA533+AC533*$AO$527</f>
        <v>1.3944691561769716E-2</v>
      </c>
      <c r="AP533" s="5">
        <f>100*(1-(1-AO533)^12)</f>
        <v>15.508055406488175</v>
      </c>
      <c r="AQ533" s="3">
        <f t="shared" si="118"/>
        <v>8.1073429501519328E-4</v>
      </c>
      <c r="AR533" s="15">
        <f t="shared" si="120"/>
        <v>5.3512285194714071E-2</v>
      </c>
    </row>
    <row r="534" spans="1:45" x14ac:dyDescent="0.25">
      <c r="A534" t="s">
        <v>37</v>
      </c>
      <c r="B534">
        <v>18.231404849259299</v>
      </c>
      <c r="C534">
        <v>1.5240428590554699E-2</v>
      </c>
      <c r="D534">
        <v>16.8307992953271</v>
      </c>
      <c r="E534">
        <v>-6.5372027106855004</v>
      </c>
      <c r="F534" s="1">
        <v>0</v>
      </c>
      <c r="G534" s="1">
        <v>0</v>
      </c>
      <c r="H534">
        <v>3.8905108327242401</v>
      </c>
      <c r="I534">
        <v>-8.6791959389921693</v>
      </c>
      <c r="J534">
        <v>-8.3975906244533594</v>
      </c>
      <c r="K534">
        <v>-51.167678695713299</v>
      </c>
      <c r="L534">
        <v>12.715367195835601</v>
      </c>
      <c r="M534">
        <v>31.249859454551999</v>
      </c>
      <c r="N534">
        <v>94.780700025159106</v>
      </c>
      <c r="O534">
        <v>69.857723049153506</v>
      </c>
      <c r="P534">
        <v>186465.11309273701</v>
      </c>
      <c r="Q534">
        <v>212833.54269470199</v>
      </c>
      <c r="R534">
        <v>86.605472490838594</v>
      </c>
      <c r="S534">
        <v>686.17072263357704</v>
      </c>
      <c r="T534">
        <v>0.70992975471044795</v>
      </c>
      <c r="U534">
        <v>0.36504269533607903</v>
      </c>
      <c r="V534" s="1">
        <v>0</v>
      </c>
      <c r="W534">
        <v>0.15860313126443801</v>
      </c>
      <c r="X534">
        <v>0.476354173399481</v>
      </c>
      <c r="Y534" s="1">
        <v>0</v>
      </c>
      <c r="Z534" s="1">
        <v>0</v>
      </c>
      <c r="AA534">
        <v>2.95244850064322E-4</v>
      </c>
      <c r="AB534">
        <v>9.7775829178968297E-3</v>
      </c>
      <c r="AC534">
        <v>1.1329880238223001E-2</v>
      </c>
      <c r="AD534">
        <v>2.5700105775729701E-3</v>
      </c>
      <c r="AE534">
        <v>1.7345042671079499E-3</v>
      </c>
      <c r="AF534" s="3">
        <v>5.9583756859430698E-3</v>
      </c>
      <c r="AG534">
        <v>8.6312091375248502E-4</v>
      </c>
      <c r="AH534">
        <v>10.363354518564</v>
      </c>
      <c r="AI534">
        <v>0.31002809863077202</v>
      </c>
      <c r="AJ534">
        <v>832.49077734835805</v>
      </c>
      <c r="AK534" t="s">
        <v>93</v>
      </c>
      <c r="AL534" t="s">
        <v>94</v>
      </c>
      <c r="AM534" s="4">
        <v>66635732210.160004</v>
      </c>
      <c r="AN534">
        <v>357363</v>
      </c>
      <c r="AO534" s="1">
        <f t="shared" si="116"/>
        <v>1.4524433109910181E-2</v>
      </c>
      <c r="AP534" s="5">
        <f t="shared" si="117"/>
        <v>16.102246063320315</v>
      </c>
      <c r="AQ534" s="3">
        <f t="shared" si="118"/>
        <v>2.1087602107706244E-3</v>
      </c>
      <c r="AR534" s="15">
        <f t="shared" si="120"/>
        <v>0.13222744066674297</v>
      </c>
      <c r="AS534" s="60">
        <f>SUMPRODUCT(AB533:AB535,AM533:AM535)/SUM(AM533:AM535)/AVERAGE(AC533:AC535)*AO527</f>
        <v>0.62928852483007813</v>
      </c>
    </row>
    <row r="535" spans="1:45" x14ac:dyDescent="0.25">
      <c r="A535" t="s">
        <v>37</v>
      </c>
      <c r="B535">
        <v>18.954691675482898</v>
      </c>
      <c r="C535">
        <v>1.7212721627828002E-2</v>
      </c>
      <c r="D535">
        <v>18.807799164537698</v>
      </c>
      <c r="E535">
        <v>4.9342443408355399</v>
      </c>
      <c r="F535" s="1">
        <v>0</v>
      </c>
      <c r="G535" s="1">
        <v>0</v>
      </c>
      <c r="H535">
        <v>4.0183579508863803</v>
      </c>
      <c r="I535">
        <v>14.9724074532197</v>
      </c>
      <c r="J535">
        <v>15.056220985182099</v>
      </c>
      <c r="K535">
        <v>-25.240576575069301</v>
      </c>
      <c r="L535">
        <v>37.2293128487389</v>
      </c>
      <c r="M535">
        <v>30.770564825624401</v>
      </c>
      <c r="N535">
        <v>94.775976886220803</v>
      </c>
      <c r="O535">
        <v>70.249223292804899</v>
      </c>
      <c r="P535">
        <v>179279.0291595</v>
      </c>
      <c r="Q535">
        <v>205820.42880909599</v>
      </c>
      <c r="R535">
        <v>88.566547205021905</v>
      </c>
      <c r="S535">
        <v>685.36440651389796</v>
      </c>
      <c r="T535">
        <v>0.73122759835336804</v>
      </c>
      <c r="U535">
        <v>0.34034683881413302</v>
      </c>
      <c r="V535" s="1">
        <v>0</v>
      </c>
      <c r="W535">
        <v>0.13068918789178799</v>
      </c>
      <c r="X535">
        <v>0.52896397329407696</v>
      </c>
      <c r="Y535" s="1">
        <v>0</v>
      </c>
      <c r="Z535" s="1">
        <v>0</v>
      </c>
      <c r="AA535">
        <v>2.95310926936532E-4</v>
      </c>
      <c r="AB535">
        <v>9.2496645537393004E-3</v>
      </c>
      <c r="AC535">
        <v>1.0924162790422199E-2</v>
      </c>
      <c r="AD535">
        <v>3.8642444141516398E-3</v>
      </c>
      <c r="AE535">
        <v>1.9970390835625401E-3</v>
      </c>
      <c r="AF535" s="3">
        <v>6.6521649806169604E-3</v>
      </c>
      <c r="AG535">
        <v>1.80646521327845E-3</v>
      </c>
      <c r="AH535">
        <v>10.3504751781126</v>
      </c>
      <c r="AI535">
        <v>0.29566725913354602</v>
      </c>
      <c r="AJ535">
        <v>1183.07304470799</v>
      </c>
      <c r="AK535" t="s">
        <v>95</v>
      </c>
      <c r="AL535" t="s">
        <v>96</v>
      </c>
      <c r="AM535" s="4">
        <v>58683225335.75</v>
      </c>
      <c r="AN535">
        <v>327329</v>
      </c>
      <c r="AO535" s="1">
        <f t="shared" si="116"/>
        <v>1.4922114744561697E-2</v>
      </c>
      <c r="AP535" s="5">
        <f t="shared" si="117"/>
        <v>16.507621632100854</v>
      </c>
      <c r="AQ535" s="3">
        <f t="shared" si="118"/>
        <v>2.438901030649844E-3</v>
      </c>
      <c r="AR535" s="15">
        <f t="shared" si="120"/>
        <v>0.14823880131971601</v>
      </c>
      <c r="AS535">
        <f>SUMPRODUCT(AH533:AH535,AM533:AM535)/SUM(AM533:AM535)</f>
        <v>10.356497250301391</v>
      </c>
    </row>
    <row r="536" spans="1:45" x14ac:dyDescent="0.25">
      <c r="A536" t="s">
        <v>37</v>
      </c>
      <c r="B536">
        <v>19.985223012847499</v>
      </c>
      <c r="C536">
        <v>1.9549667773354599E-2</v>
      </c>
      <c r="D536">
        <v>21.094518160238199</v>
      </c>
      <c r="E536">
        <v>12.777164658907299</v>
      </c>
      <c r="F536" s="1">
        <v>0</v>
      </c>
      <c r="G536" s="1">
        <v>0</v>
      </c>
      <c r="H536">
        <v>4.1192282585292004</v>
      </c>
      <c r="I536">
        <v>39.020417880843603</v>
      </c>
      <c r="J536">
        <v>38.998383089738297</v>
      </c>
      <c r="K536">
        <v>-2.5266807403395499</v>
      </c>
      <c r="L536">
        <v>62.186938645583602</v>
      </c>
      <c r="M536">
        <v>30.562845285039401</v>
      </c>
      <c r="N536">
        <v>94.744518921655299</v>
      </c>
      <c r="O536">
        <v>70.423167378138899</v>
      </c>
      <c r="P536">
        <v>172261.521056753</v>
      </c>
      <c r="Q536">
        <v>197836.95323032199</v>
      </c>
      <c r="R536">
        <v>92.548231563746498</v>
      </c>
      <c r="S536">
        <v>690.29908029252294</v>
      </c>
      <c r="T536">
        <v>0.742412584641572</v>
      </c>
      <c r="U536">
        <v>0.31421229789824201</v>
      </c>
      <c r="V536" s="1">
        <v>0</v>
      </c>
      <c r="W536">
        <v>0.11683129708276099</v>
      </c>
      <c r="X536">
        <v>0.56895640501899503</v>
      </c>
      <c r="Y536" s="1">
        <v>0</v>
      </c>
      <c r="Z536" s="1">
        <v>0</v>
      </c>
      <c r="AA536">
        <v>2.9489508934194897E-4</v>
      </c>
      <c r="AB536">
        <v>8.9396330157775102E-3</v>
      </c>
      <c r="AC536">
        <v>1.06769410169903E-2</v>
      </c>
      <c r="AD536">
        <v>3.9856402968129496E-3</v>
      </c>
      <c r="AE536">
        <v>3.2392447698051702E-3</v>
      </c>
      <c r="AF536" s="3">
        <v>7.0704706955416396E-3</v>
      </c>
      <c r="AG536">
        <v>3.0902326321683902E-3</v>
      </c>
      <c r="AH536">
        <v>10.334755012742001</v>
      </c>
      <c r="AI536">
        <v>0.29950996476542302</v>
      </c>
      <c r="AJ536">
        <v>1613.76249874669</v>
      </c>
      <c r="AK536" t="s">
        <v>97</v>
      </c>
      <c r="AL536" t="s">
        <v>98</v>
      </c>
      <c r="AM536" s="4">
        <v>51447625878.809998</v>
      </c>
      <c r="AN536">
        <v>298660</v>
      </c>
      <c r="AO536" s="1">
        <f t="shared" si="116"/>
        <v>1.5159532727286507E-2</v>
      </c>
      <c r="AP536" s="5">
        <f t="shared" si="117"/>
        <v>16.748776209067419</v>
      </c>
      <c r="AQ536" s="3">
        <f t="shared" si="118"/>
        <v>3.2488295698503197E-3</v>
      </c>
      <c r="AR536" s="15">
        <f t="shared" si="120"/>
        <v>0.19323482285397886</v>
      </c>
    </row>
    <row r="537" spans="1:45" x14ac:dyDescent="0.25">
      <c r="A537" t="s">
        <v>37</v>
      </c>
      <c r="B537">
        <v>21.760498975298599</v>
      </c>
      <c r="C537">
        <v>2.1781643552090699E-2</v>
      </c>
      <c r="D537">
        <v>23.223254618378899</v>
      </c>
      <c r="E537">
        <v>16.920675039749302</v>
      </c>
      <c r="F537" s="1">
        <v>0</v>
      </c>
      <c r="G537" s="1">
        <v>0</v>
      </c>
      <c r="H537">
        <v>4.2045553639519104</v>
      </c>
      <c r="I537">
        <v>62.559710284228302</v>
      </c>
      <c r="J537">
        <v>62.425596526539998</v>
      </c>
      <c r="K537">
        <v>23.005406601656201</v>
      </c>
      <c r="L537">
        <v>86.763786741060102</v>
      </c>
      <c r="M537">
        <v>30.9787749847291</v>
      </c>
      <c r="N537">
        <v>94.741081012834798</v>
      </c>
      <c r="O537">
        <v>70.2392996098921</v>
      </c>
      <c r="P537">
        <v>164844.22486198999</v>
      </c>
      <c r="Q537">
        <v>189632.62328895499</v>
      </c>
      <c r="R537">
        <v>101.66246064031399</v>
      </c>
      <c r="S537">
        <v>689.52302043685802</v>
      </c>
      <c r="T537">
        <v>0.75474952662499994</v>
      </c>
      <c r="U537">
        <v>0.29961782142244198</v>
      </c>
      <c r="V537" s="1">
        <v>0</v>
      </c>
      <c r="W537">
        <v>0.11287138967287701</v>
      </c>
      <c r="X537">
        <v>0.587510788904679</v>
      </c>
      <c r="Y537" s="1">
        <v>0</v>
      </c>
      <c r="Z537" s="1">
        <v>0</v>
      </c>
      <c r="AA537">
        <v>2.9693299929192701E-4</v>
      </c>
      <c r="AB537">
        <v>8.8680880228394592E-3</v>
      </c>
      <c r="AC537">
        <v>1.06221135911877E-2</v>
      </c>
      <c r="AD537">
        <v>3.7574290770874502E-3</v>
      </c>
      <c r="AE537">
        <v>5.1493208835424898E-3</v>
      </c>
      <c r="AF537" s="3">
        <v>7.3446976213919803E-3</v>
      </c>
      <c r="AG537">
        <v>3.7098651825066701E-3</v>
      </c>
      <c r="AH537">
        <v>10.3113666996333</v>
      </c>
      <c r="AI537">
        <v>0.30758666862884299</v>
      </c>
      <c r="AJ537">
        <v>2136.2108804847999</v>
      </c>
      <c r="AK537" t="s">
        <v>99</v>
      </c>
      <c r="AL537" t="s">
        <v>100</v>
      </c>
      <c r="AM537" s="4">
        <v>38938843420</v>
      </c>
      <c r="AN537">
        <v>236216</v>
      </c>
      <c r="AO537" s="1">
        <f t="shared" si="116"/>
        <v>1.5395773542250928E-2</v>
      </c>
      <c r="AP537" s="5">
        <f t="shared" si="117"/>
        <v>16.98810118489623</v>
      </c>
      <c r="AQ537" s="3">
        <f t="shared" si="118"/>
        <v>4.8461789989939063E-3</v>
      </c>
      <c r="AR537" s="15">
        <f t="shared" si="120"/>
        <v>0.28092591034514269</v>
      </c>
    </row>
    <row r="538" spans="1:45" x14ac:dyDescent="0.25">
      <c r="A538" t="s">
        <v>37</v>
      </c>
      <c r="B538">
        <v>23.283412712954298</v>
      </c>
      <c r="C538">
        <v>2.3678805706748199E-2</v>
      </c>
      <c r="D538">
        <v>24.9911328170557</v>
      </c>
      <c r="E538">
        <v>12.273508952772</v>
      </c>
      <c r="F538" s="1">
        <v>0</v>
      </c>
      <c r="G538" s="1">
        <v>0</v>
      </c>
      <c r="H538">
        <v>4.2319359501823097</v>
      </c>
      <c r="I538">
        <v>86.853104750273701</v>
      </c>
      <c r="J538">
        <v>87.0000549252524</v>
      </c>
      <c r="K538">
        <v>46.344644580728897</v>
      </c>
      <c r="L538">
        <v>112.260060166908</v>
      </c>
      <c r="M538">
        <v>32.732197319627304</v>
      </c>
      <c r="N538">
        <v>94.719941542319205</v>
      </c>
      <c r="O538">
        <v>69.173971760765099</v>
      </c>
      <c r="P538">
        <v>157028.80092110799</v>
      </c>
      <c r="Q538">
        <v>181651.59759151901</v>
      </c>
      <c r="R538">
        <v>115.441106467952</v>
      </c>
      <c r="S538">
        <v>687.84295959965402</v>
      </c>
      <c r="T538">
        <v>0.74230874620230702</v>
      </c>
      <c r="U538">
        <v>0.31145753837727402</v>
      </c>
      <c r="V538" s="1">
        <v>0</v>
      </c>
      <c r="W538">
        <v>0.12708083745998999</v>
      </c>
      <c r="X538">
        <v>0.56146162416273404</v>
      </c>
      <c r="Y538" s="1">
        <v>0</v>
      </c>
      <c r="Z538" s="1">
        <v>0</v>
      </c>
      <c r="AA538">
        <v>2.9898342187373701E-4</v>
      </c>
      <c r="AB538">
        <v>9.0255861942926102E-3</v>
      </c>
      <c r="AC538">
        <v>1.0718888507249599E-2</v>
      </c>
      <c r="AD538">
        <v>3.7483946618872299E-3</v>
      </c>
      <c r="AE538">
        <v>5.6858766641667098E-3</v>
      </c>
      <c r="AF538" s="3">
        <v>7.7453279414414896E-3</v>
      </c>
      <c r="AG538">
        <v>4.9199538579844703E-3</v>
      </c>
      <c r="AH538">
        <v>10.2602898504721</v>
      </c>
      <c r="AI538">
        <v>0.34659617196429399</v>
      </c>
      <c r="AJ538">
        <v>2687.3765085236</v>
      </c>
      <c r="AK538" t="s">
        <v>101</v>
      </c>
      <c r="AL538" t="s">
        <v>102</v>
      </c>
      <c r="AM538" s="4">
        <v>30075726240.419998</v>
      </c>
      <c r="AN538">
        <v>191530</v>
      </c>
      <c r="AO538" s="1">
        <f t="shared" si="116"/>
        <v>1.5869099973607435E-2</v>
      </c>
      <c r="AP538" s="5">
        <f t="shared" si="117"/>
        <v>17.465710404970082</v>
      </c>
      <c r="AQ538" s="3">
        <f t="shared" si="118"/>
        <v>5.9764397669311645E-3</v>
      </c>
      <c r="AR538" s="15">
        <f t="shared" si="120"/>
        <v>0.3330927957175287</v>
      </c>
    </row>
    <row r="539" spans="1:45" x14ac:dyDescent="0.25">
      <c r="A539" t="s">
        <v>37</v>
      </c>
      <c r="B539">
        <v>24.280268126525101</v>
      </c>
      <c r="C539">
        <v>2.42505832233809E-2</v>
      </c>
      <c r="D539">
        <v>25.5165808915268</v>
      </c>
      <c r="E539">
        <v>13.9822590425269</v>
      </c>
      <c r="F539" s="1">
        <v>0</v>
      </c>
      <c r="G539" s="1">
        <v>0</v>
      </c>
      <c r="H539">
        <v>4.3113820801632503</v>
      </c>
      <c r="I539">
        <v>110.388534630519</v>
      </c>
      <c r="J539">
        <v>110.582828096729</v>
      </c>
      <c r="K539">
        <v>66.454720825287694</v>
      </c>
      <c r="L539">
        <v>137.003869055927</v>
      </c>
      <c r="M539">
        <v>34.587237368620997</v>
      </c>
      <c r="N539">
        <v>94.712351742081395</v>
      </c>
      <c r="O539">
        <v>68.058353602007202</v>
      </c>
      <c r="P539">
        <v>149886.62018819799</v>
      </c>
      <c r="Q539">
        <v>174015.96250240199</v>
      </c>
      <c r="R539">
        <v>124.050108673176</v>
      </c>
      <c r="S539">
        <v>690.52875978242503</v>
      </c>
      <c r="T539">
        <v>0.74428637949445597</v>
      </c>
      <c r="U539">
        <v>0.305743890443269</v>
      </c>
      <c r="V539" s="1">
        <v>0</v>
      </c>
      <c r="W539">
        <v>0.11692454363217999</v>
      </c>
      <c r="X539">
        <v>0.57733156592455004</v>
      </c>
      <c r="Y539" s="1">
        <v>0</v>
      </c>
      <c r="Z539" s="1">
        <v>0</v>
      </c>
      <c r="AA539">
        <v>3.0254596557810102E-4</v>
      </c>
      <c r="AB539">
        <v>9.0473071753150898E-3</v>
      </c>
      <c r="AC539">
        <v>1.08059532279191E-2</v>
      </c>
      <c r="AD539">
        <v>3.3291256582548001E-3</v>
      </c>
      <c r="AE539">
        <v>5.6866784918290303E-3</v>
      </c>
      <c r="AF539" s="3">
        <v>8.0493038608745095E-3</v>
      </c>
      <c r="AG539">
        <v>5.8849864238820597E-3</v>
      </c>
      <c r="AH539">
        <v>10.162283483498101</v>
      </c>
      <c r="AI539">
        <v>0.329326260758736</v>
      </c>
      <c r="AJ539">
        <v>3349.0631417442901</v>
      </c>
      <c r="AK539" t="s">
        <v>103</v>
      </c>
      <c r="AL539" t="s">
        <v>104</v>
      </c>
      <c r="AM539" s="4">
        <v>24155727709.529999</v>
      </c>
      <c r="AN539">
        <v>161160</v>
      </c>
      <c r="AO539" s="1">
        <f t="shared" si="116"/>
        <v>1.6240195682833553E-2</v>
      </c>
      <c r="AP539" s="5">
        <f t="shared" si="117"/>
        <v>17.838400822689426</v>
      </c>
      <c r="AQ539" s="3">
        <f t="shared" si="118"/>
        <v>6.6708832897915682E-3</v>
      </c>
      <c r="AR539" s="15">
        <f t="shared" si="120"/>
        <v>0.36112358769525965</v>
      </c>
    </row>
    <row r="540" spans="1:45" x14ac:dyDescent="0.25">
      <c r="A540" t="s">
        <v>37</v>
      </c>
      <c r="B540">
        <v>23.749855238903798</v>
      </c>
      <c r="C540">
        <v>2.4256823185217699E-2</v>
      </c>
      <c r="D540">
        <v>25.5222965886643</v>
      </c>
      <c r="E540">
        <v>19.002774807973601</v>
      </c>
      <c r="F540" s="1">
        <v>0</v>
      </c>
      <c r="G540" s="1">
        <v>0</v>
      </c>
      <c r="H540">
        <v>4.4137105947199702</v>
      </c>
      <c r="I540">
        <v>133.10744023955101</v>
      </c>
      <c r="J540">
        <v>133.47694441838701</v>
      </c>
      <c r="K540">
        <v>84.836932765382102</v>
      </c>
      <c r="L540">
        <v>161.474786654718</v>
      </c>
      <c r="M540">
        <v>36.492734893656198</v>
      </c>
      <c r="N540">
        <v>94.527885785411698</v>
      </c>
      <c r="O540">
        <v>66.727878680376307</v>
      </c>
      <c r="P540">
        <v>140534.37033779701</v>
      </c>
      <c r="Q540">
        <v>164065.080714173</v>
      </c>
      <c r="R540">
        <v>130.71959235303299</v>
      </c>
      <c r="S540">
        <v>694.76503712402905</v>
      </c>
      <c r="T540">
        <v>0.74585837288573997</v>
      </c>
      <c r="U540">
        <v>0.29600849755862102</v>
      </c>
      <c r="V540" s="1">
        <v>0</v>
      </c>
      <c r="W540">
        <v>9.5693856104024699E-2</v>
      </c>
      <c r="X540">
        <v>0.60829764633735295</v>
      </c>
      <c r="Y540" s="1">
        <v>0</v>
      </c>
      <c r="Z540" s="1">
        <v>0</v>
      </c>
      <c r="AA540">
        <v>3.1045264581713302E-4</v>
      </c>
      <c r="AB540">
        <v>9.1145361200066308E-3</v>
      </c>
      <c r="AC540">
        <v>1.09961465158867E-2</v>
      </c>
      <c r="AD540">
        <v>3.0131688636637899E-3</v>
      </c>
      <c r="AE540">
        <v>6.3605879534833001E-3</v>
      </c>
      <c r="AF540" s="3">
        <v>8.3578807768638994E-3</v>
      </c>
      <c r="AG540">
        <v>5.4581155578921703E-3</v>
      </c>
      <c r="AH540">
        <v>10.143521823441001</v>
      </c>
      <c r="AI540">
        <v>0.37454795815458902</v>
      </c>
      <c r="AJ540">
        <v>4110.5877895195399</v>
      </c>
      <c r="AK540" t="s">
        <v>105</v>
      </c>
      <c r="AL540" t="s">
        <v>106</v>
      </c>
      <c r="AM540" s="4">
        <v>15750951693.09</v>
      </c>
      <c r="AN540">
        <v>112079</v>
      </c>
      <c r="AO540" s="1">
        <f t="shared" si="116"/>
        <v>1.6695520379278322E-2</v>
      </c>
      <c r="AP540" s="5">
        <f t="shared" si="117"/>
        <v>18.293574364518694</v>
      </c>
      <c r="AQ540" s="3">
        <f t="shared" si="118"/>
        <v>5.6470101407143647E-3</v>
      </c>
      <c r="AR540" s="15">
        <f t="shared" si="120"/>
        <v>0.29826215291025004</v>
      </c>
    </row>
    <row r="541" spans="1:45" x14ac:dyDescent="0.25">
      <c r="A541" t="s">
        <v>37</v>
      </c>
      <c r="B541">
        <v>26.391162983699701</v>
      </c>
      <c r="C541">
        <v>2.3284808709373099E-2</v>
      </c>
      <c r="D541">
        <v>24.627085187028499</v>
      </c>
      <c r="E541">
        <v>35.579601420959698</v>
      </c>
      <c r="F541" s="1">
        <v>0</v>
      </c>
      <c r="G541" s="1">
        <v>0</v>
      </c>
      <c r="H541">
        <v>4.6002387590146396</v>
      </c>
      <c r="I541">
        <v>155.734739299756</v>
      </c>
      <c r="J541">
        <v>155.91501954756899</v>
      </c>
      <c r="K541">
        <v>105.191825601172</v>
      </c>
      <c r="L541">
        <v>185.52762183742499</v>
      </c>
      <c r="M541">
        <v>37.306072841205904</v>
      </c>
      <c r="N541">
        <v>94.462453231517799</v>
      </c>
      <c r="O541">
        <v>66.121602313548195</v>
      </c>
      <c r="P541">
        <v>133692.57099257299</v>
      </c>
      <c r="Q541">
        <v>156753.80953293701</v>
      </c>
      <c r="R541">
        <v>132.63383085155601</v>
      </c>
      <c r="S541">
        <v>697.53348143897801</v>
      </c>
      <c r="T541">
        <v>0.75922703951885195</v>
      </c>
      <c r="U541">
        <v>0.25485210282941101</v>
      </c>
      <c r="V541" s="1">
        <v>0</v>
      </c>
      <c r="W541">
        <v>6.9315769936401303E-2</v>
      </c>
      <c r="X541">
        <v>0.67583212723418695</v>
      </c>
      <c r="Y541" s="1">
        <v>0</v>
      </c>
      <c r="Z541" s="1">
        <v>0</v>
      </c>
      <c r="AA541">
        <v>3.1887436644840799E-4</v>
      </c>
      <c r="AB541">
        <v>8.9073543688996601E-3</v>
      </c>
      <c r="AC541">
        <v>1.0936444574380999E-2</v>
      </c>
      <c r="AD541">
        <v>2.6482021381005502E-3</v>
      </c>
      <c r="AE541">
        <v>7.16365116363454E-3</v>
      </c>
      <c r="AF541" s="3">
        <v>8.4923967852429897E-3</v>
      </c>
      <c r="AG541">
        <v>4.2465624522191299E-3</v>
      </c>
      <c r="AH541">
        <v>10.1731428250778</v>
      </c>
      <c r="AI541">
        <v>0.390282187232457</v>
      </c>
      <c r="AJ541">
        <v>4952.7899920603304</v>
      </c>
      <c r="AK541" t="s">
        <v>107</v>
      </c>
      <c r="AL541" t="s">
        <v>108</v>
      </c>
      <c r="AM541" s="4">
        <v>6643050160.0500002</v>
      </c>
      <c r="AN541">
        <v>49689</v>
      </c>
      <c r="AO541" s="1">
        <f t="shared" si="116"/>
        <v>1.6794875690989527E-2</v>
      </c>
      <c r="AP541" s="5">
        <f t="shared" si="117"/>
        <v>18.392588954491295</v>
      </c>
      <c r="AQ541" s="3">
        <f t="shared" si="118"/>
        <v>8.4156531101314304E-3</v>
      </c>
      <c r="AR541" s="15">
        <f t="shared" si="120"/>
        <v>0.43488026884084907</v>
      </c>
    </row>
    <row r="542" spans="1:45" x14ac:dyDescent="0.25">
      <c r="A542" t="s">
        <v>37</v>
      </c>
      <c r="B542">
        <v>25.632178915401401</v>
      </c>
      <c r="C542">
        <v>2.2222412986875401E-2</v>
      </c>
      <c r="D542">
        <v>23.637359753671198</v>
      </c>
      <c r="E542">
        <v>52.297009833170399</v>
      </c>
      <c r="F542" s="1">
        <v>0</v>
      </c>
      <c r="G542" s="1">
        <v>0</v>
      </c>
      <c r="H542">
        <v>4.7892359733021896</v>
      </c>
      <c r="I542">
        <v>178.627755910205</v>
      </c>
      <c r="J542">
        <v>178.90832659238399</v>
      </c>
      <c r="K542">
        <v>124.452228426153</v>
      </c>
      <c r="L542">
        <v>210.22491044731001</v>
      </c>
      <c r="M542">
        <v>38.028359902888901</v>
      </c>
      <c r="N542">
        <v>94.372122667298697</v>
      </c>
      <c r="O542">
        <v>65.554880694520804</v>
      </c>
      <c r="P542">
        <v>125965.097356449</v>
      </c>
      <c r="Q542">
        <v>148364.06372337701</v>
      </c>
      <c r="R542">
        <v>133.67830782343799</v>
      </c>
      <c r="S542">
        <v>702.72005811874203</v>
      </c>
      <c r="T542">
        <v>0.77078744286868195</v>
      </c>
      <c r="U542">
        <v>0.24270964059644301</v>
      </c>
      <c r="V542" s="1">
        <v>0</v>
      </c>
      <c r="W542">
        <v>6.2368766170291502E-2</v>
      </c>
      <c r="X542">
        <v>0.69492159323326497</v>
      </c>
      <c r="Y542" s="1">
        <v>0</v>
      </c>
      <c r="Z542" s="1">
        <v>0</v>
      </c>
      <c r="AA542">
        <v>3.2820232729099101E-4</v>
      </c>
      <c r="AB542">
        <v>8.9278509173934002E-3</v>
      </c>
      <c r="AC542">
        <v>1.11000111224794E-2</v>
      </c>
      <c r="AD542">
        <v>2.3107153044752801E-3</v>
      </c>
      <c r="AE542">
        <v>7.0523027716282802E-3</v>
      </c>
      <c r="AF542" s="3">
        <v>8.6369265143190904E-3</v>
      </c>
      <c r="AG542">
        <v>3.6033039250471699E-3</v>
      </c>
      <c r="AH542">
        <v>10.1754816218527</v>
      </c>
      <c r="AI542">
        <v>0.36091406387875802</v>
      </c>
      <c r="AJ542">
        <v>5784.9318937232301</v>
      </c>
      <c r="AK542" t="s">
        <v>109</v>
      </c>
      <c r="AL542" t="s">
        <v>110</v>
      </c>
      <c r="AM542" s="4">
        <v>2259561916.3800001</v>
      </c>
      <c r="AN542">
        <v>17938</v>
      </c>
      <c r="AO542" s="1">
        <f t="shared" si="116"/>
        <v>1.7068136961020042E-2</v>
      </c>
      <c r="AP542" s="5">
        <f t="shared" si="117"/>
        <v>18.664346140167222</v>
      </c>
      <c r="AQ542" s="3">
        <f t="shared" si="118"/>
        <v>7.30873277892009E-3</v>
      </c>
      <c r="AR542" s="15">
        <f t="shared" si="120"/>
        <v>0.37332316508205055</v>
      </c>
    </row>
    <row r="543" spans="1:45" x14ac:dyDescent="0.25">
      <c r="A543" t="s">
        <v>37</v>
      </c>
      <c r="B543">
        <v>19.623148599174499</v>
      </c>
      <c r="C543">
        <v>2.12298532222665E-2</v>
      </c>
      <c r="D543">
        <v>22.701943449948701</v>
      </c>
      <c r="E543">
        <v>73.509365695899604</v>
      </c>
      <c r="F543" s="1">
        <v>0</v>
      </c>
      <c r="G543" s="1">
        <v>0</v>
      </c>
      <c r="H543">
        <v>4.9966860948143097</v>
      </c>
      <c r="I543">
        <v>198.43677571708301</v>
      </c>
      <c r="J543">
        <v>199.02951083391301</v>
      </c>
      <c r="K543">
        <v>143.27048940664301</v>
      </c>
      <c r="L543">
        <v>233.56592896555</v>
      </c>
      <c r="M543">
        <v>38.301180965575497</v>
      </c>
      <c r="N543">
        <v>94.038325303060901</v>
      </c>
      <c r="O543">
        <v>65.163861508222197</v>
      </c>
      <c r="P543">
        <v>112943.359854368</v>
      </c>
      <c r="Q543">
        <v>136786.378805538</v>
      </c>
      <c r="R543">
        <v>133.64637480808699</v>
      </c>
      <c r="S543">
        <v>708.02078113513505</v>
      </c>
      <c r="T543">
        <v>0.70326750435809104</v>
      </c>
      <c r="U543">
        <v>0.30412393249477998</v>
      </c>
      <c r="V543" s="1">
        <v>0</v>
      </c>
      <c r="W543">
        <v>0.11531770281706701</v>
      </c>
      <c r="X543">
        <v>0.58055836468815203</v>
      </c>
      <c r="Y543" s="1">
        <v>0</v>
      </c>
      <c r="Z543" s="1">
        <v>0</v>
      </c>
      <c r="AA543">
        <v>3.5726064862846803E-4</v>
      </c>
      <c r="AB543">
        <v>8.6338840963297598E-3</v>
      </c>
      <c r="AC543">
        <v>1.0892118107046199E-2</v>
      </c>
      <c r="AD543">
        <v>1.44053293569544E-3</v>
      </c>
      <c r="AE543">
        <v>6.9700668289574101E-3</v>
      </c>
      <c r="AF543" s="3">
        <v>8.5925937837360994E-3</v>
      </c>
      <c r="AG543">
        <v>3.8280738497837E-3</v>
      </c>
      <c r="AH543">
        <v>10.103136894727699</v>
      </c>
      <c r="AI543">
        <v>0.373540989816942</v>
      </c>
      <c r="AJ543">
        <v>6453.4795021468699</v>
      </c>
      <c r="AK543" t="s">
        <v>111</v>
      </c>
      <c r="AL543" t="s">
        <v>112</v>
      </c>
      <c r="AM543" s="4">
        <v>442060310.47000003</v>
      </c>
      <c r="AN543">
        <v>3914</v>
      </c>
      <c r="AO543" s="1">
        <f t="shared" si="116"/>
        <v>1.6901100650508295E-2</v>
      </c>
      <c r="AP543" s="5">
        <f t="shared" si="117"/>
        <v>18.498327964097406</v>
      </c>
      <c r="AQ543" s="3">
        <f t="shared" si="118"/>
        <v>1.1378775624226942E-3</v>
      </c>
      <c r="AR543" s="15">
        <f t="shared" si="120"/>
        <v>6.0806611130487465E-2</v>
      </c>
    </row>
    <row r="544" spans="1:45" x14ac:dyDescent="0.25">
      <c r="AN544">
        <f>SUM(AN528:AN543)</f>
        <v>2316904</v>
      </c>
    </row>
    <row r="551" spans="1:45" x14ac:dyDescent="0.25">
      <c r="AO551" t="s">
        <v>226</v>
      </c>
    </row>
    <row r="552" spans="1:45" x14ac:dyDescent="0.25">
      <c r="A552" t="s">
        <v>0</v>
      </c>
      <c r="B552" t="s">
        <v>1</v>
      </c>
      <c r="C552" t="s">
        <v>2</v>
      </c>
      <c r="D552" t="s">
        <v>3</v>
      </c>
      <c r="E552" t="s">
        <v>5</v>
      </c>
      <c r="F552" t="s">
        <v>6</v>
      </c>
      <c r="G552" t="s">
        <v>208</v>
      </c>
      <c r="H552" t="s">
        <v>7</v>
      </c>
      <c r="I552" t="s">
        <v>8</v>
      </c>
      <c r="J552" t="s">
        <v>134</v>
      </c>
      <c r="K552" t="s">
        <v>143</v>
      </c>
      <c r="L552" t="s">
        <v>9</v>
      </c>
      <c r="M552" t="s">
        <v>10</v>
      </c>
      <c r="N552" t="s">
        <v>11</v>
      </c>
      <c r="O552" t="s">
        <v>13</v>
      </c>
      <c r="P552" t="s">
        <v>14</v>
      </c>
      <c r="Q552" t="s">
        <v>15</v>
      </c>
      <c r="R552" t="s">
        <v>16</v>
      </c>
      <c r="S552" t="s">
        <v>17</v>
      </c>
      <c r="T552" t="s">
        <v>18</v>
      </c>
      <c r="U552" t="s">
        <v>20</v>
      </c>
      <c r="V552" t="s">
        <v>21</v>
      </c>
      <c r="W552" t="s">
        <v>22</v>
      </c>
      <c r="X552" t="s">
        <v>23</v>
      </c>
      <c r="Y552" t="s">
        <v>24</v>
      </c>
      <c r="Z552" t="s">
        <v>25</v>
      </c>
      <c r="AA552" t="s">
        <v>26</v>
      </c>
      <c r="AB552" t="s">
        <v>27</v>
      </c>
      <c r="AC552" t="s">
        <v>263</v>
      </c>
      <c r="AD552" t="s">
        <v>120</v>
      </c>
      <c r="AE552" t="s">
        <v>29</v>
      </c>
      <c r="AF552" s="3" t="s">
        <v>233</v>
      </c>
      <c r="AG552" t="s">
        <v>30</v>
      </c>
      <c r="AH552" t="s">
        <v>31</v>
      </c>
      <c r="AI552" t="s">
        <v>32</v>
      </c>
      <c r="AJ552" t="s">
        <v>33</v>
      </c>
      <c r="AK552" t="s">
        <v>34</v>
      </c>
      <c r="AL552" t="s">
        <v>74</v>
      </c>
      <c r="AM552" s="4" t="s">
        <v>35</v>
      </c>
      <c r="AN552" t="s">
        <v>36</v>
      </c>
      <c r="AO552" s="15">
        <v>0.77</v>
      </c>
    </row>
    <row r="553" spans="1:45" x14ac:dyDescent="0.25">
      <c r="A553" t="s">
        <v>37</v>
      </c>
      <c r="B553">
        <v>9.9186331189298205</v>
      </c>
      <c r="C553">
        <v>5.7088183313297302E-3</v>
      </c>
      <c r="D553">
        <v>6.6395250786272397</v>
      </c>
      <c r="E553">
        <v>-62.527531390608303</v>
      </c>
      <c r="F553" s="1">
        <v>0</v>
      </c>
      <c r="G553" s="1">
        <v>0</v>
      </c>
      <c r="H553">
        <v>3.0179425742791199</v>
      </c>
      <c r="I553">
        <v>-180.58614342730399</v>
      </c>
      <c r="J553">
        <v>-181.29832445896801</v>
      </c>
      <c r="K553">
        <v>-186.69588710248601</v>
      </c>
      <c r="L553">
        <v>-160.671745210685</v>
      </c>
      <c r="M553">
        <v>26.474007939493099</v>
      </c>
      <c r="N553">
        <v>94.877740851867799</v>
      </c>
      <c r="O553">
        <v>76.928960258618403</v>
      </c>
      <c r="P553">
        <v>200422.44776752699</v>
      </c>
      <c r="Q553">
        <v>226293.399911727</v>
      </c>
      <c r="R553">
        <v>83.874231947276101</v>
      </c>
      <c r="S553">
        <v>653.76136190244699</v>
      </c>
      <c r="T553">
        <v>0.72272439849349301</v>
      </c>
      <c r="U553">
        <v>0.264398485552785</v>
      </c>
      <c r="V553" s="1">
        <v>0</v>
      </c>
      <c r="W553">
        <v>0.20785609279001399</v>
      </c>
      <c r="X553">
        <v>0.52774542165719995</v>
      </c>
      <c r="Y553" s="1">
        <v>0</v>
      </c>
      <c r="Z553" s="1">
        <v>0</v>
      </c>
      <c r="AA553">
        <v>2.8478206222760601E-4</v>
      </c>
      <c r="AB553">
        <v>5.7752765033183802E-3</v>
      </c>
      <c r="AC553">
        <v>5.9803358749301802E-3</v>
      </c>
      <c r="AD553">
        <v>6.34945944262576E-6</v>
      </c>
      <c r="AE553" s="1">
        <v>0</v>
      </c>
      <c r="AF553" s="3">
        <v>1.8509687410449001E-4</v>
      </c>
      <c r="AG553" s="1">
        <v>0</v>
      </c>
      <c r="AH553">
        <v>7.6717370934722702</v>
      </c>
      <c r="AI553">
        <v>0.17717734236583599</v>
      </c>
      <c r="AJ553">
        <v>10.529505966789101</v>
      </c>
      <c r="AK553" t="s">
        <v>79</v>
      </c>
      <c r="AL553" t="s">
        <v>80</v>
      </c>
      <c r="AM553" s="4">
        <v>108628966.69</v>
      </c>
      <c r="AN553">
        <v>542</v>
      </c>
      <c r="AO553" s="1">
        <f>AF553+AA553+AC553*$AO$552</f>
        <v>5.0747375600283346E-3</v>
      </c>
      <c r="AP553" s="5">
        <f>100*(1-(1-AO553)^12)</f>
        <v>5.9225581327175032</v>
      </c>
      <c r="AQ553" s="3">
        <f>(1-(1-B553/100)^(1/12))- AO553</f>
        <v>3.5922232079912035E-3</v>
      </c>
      <c r="AR553" s="15">
        <f>B553/AP553-1</f>
        <v>0.67472110812000774</v>
      </c>
    </row>
    <row r="554" spans="1:45" x14ac:dyDescent="0.25">
      <c r="A554" t="s">
        <v>37</v>
      </c>
      <c r="B554">
        <v>9.6547888295221291</v>
      </c>
      <c r="C554">
        <v>5.8289511915697598E-3</v>
      </c>
      <c r="D554">
        <v>6.7747958445323198</v>
      </c>
      <c r="E554">
        <v>-40.050663571536901</v>
      </c>
      <c r="F554" s="1">
        <v>0</v>
      </c>
      <c r="G554" s="1">
        <v>0</v>
      </c>
      <c r="H554">
        <v>3.2628652134857501</v>
      </c>
      <c r="I554">
        <v>-157.306359626817</v>
      </c>
      <c r="J554">
        <v>-160.24072017640901</v>
      </c>
      <c r="K554">
        <v>-162.95612945474201</v>
      </c>
      <c r="L554">
        <v>-136.883414096499</v>
      </c>
      <c r="M554">
        <v>26.9519485217794</v>
      </c>
      <c r="N554">
        <v>95.518307812135504</v>
      </c>
      <c r="O554">
        <v>77.310390047751</v>
      </c>
      <c r="P554">
        <v>195416.14075204599</v>
      </c>
      <c r="Q554">
        <v>220589.18220117301</v>
      </c>
      <c r="R554">
        <v>84.524815415215002</v>
      </c>
      <c r="S554">
        <v>655.56938731099899</v>
      </c>
      <c r="T554">
        <v>0.70433067414488604</v>
      </c>
      <c r="U554">
        <v>0.28502793481070399</v>
      </c>
      <c r="V554" s="1">
        <v>0</v>
      </c>
      <c r="W554">
        <v>0.27934736425467299</v>
      </c>
      <c r="X554">
        <v>0.43562470093462202</v>
      </c>
      <c r="Y554" s="1">
        <v>0</v>
      </c>
      <c r="Z554" s="1">
        <v>0</v>
      </c>
      <c r="AA554">
        <v>2.8558980437103299E-4</v>
      </c>
      <c r="AB554">
        <v>6.0647187258978602E-3</v>
      </c>
      <c r="AC554">
        <v>6.2542103942782E-3</v>
      </c>
      <c r="AD554">
        <v>4.7661640511405604E-6</v>
      </c>
      <c r="AE554" s="1">
        <v>4.4720270998677798E-8</v>
      </c>
      <c r="AF554" s="3">
        <v>5.8951461902218396E-4</v>
      </c>
      <c r="AG554" s="1">
        <v>0</v>
      </c>
      <c r="AH554">
        <v>7.6430718871761201</v>
      </c>
      <c r="AI554">
        <v>0.17990488586755801</v>
      </c>
      <c r="AJ554">
        <v>35.677596319734597</v>
      </c>
      <c r="AK554" t="s">
        <v>81</v>
      </c>
      <c r="AL554" t="s">
        <v>82</v>
      </c>
      <c r="AM554" s="4">
        <v>2195695757.4899998</v>
      </c>
      <c r="AN554">
        <v>11236</v>
      </c>
      <c r="AO554" s="1">
        <f t="shared" ref="AO554:AO569" si="121">AF554+AA554+AC554*$AO$552</f>
        <v>5.6908464269874309E-3</v>
      </c>
      <c r="AP554" s="5">
        <f t="shared" ref="AP554:AP569" si="122">100*(1-(1-AO554)^12)</f>
        <v>6.619273075584986</v>
      </c>
      <c r="AQ554" s="3">
        <f t="shared" ref="AQ554:AQ568" si="123">(1-(1-B554/100)^(1/12))- AO554</f>
        <v>2.7344743833296742E-3</v>
      </c>
      <c r="AR554" s="15">
        <f t="shared" ref="AR554:AR568" si="124">B554/AP554-1</f>
        <v>0.45858747921030218</v>
      </c>
    </row>
    <row r="555" spans="1:45" x14ac:dyDescent="0.25">
      <c r="A555" t="s">
        <v>37</v>
      </c>
      <c r="B555">
        <v>8.2451410773521197</v>
      </c>
      <c r="C555">
        <v>6.8701619840201202E-3</v>
      </c>
      <c r="D555">
        <v>7.9397049238564001</v>
      </c>
      <c r="E555">
        <v>-35.936900513152899</v>
      </c>
      <c r="F555" s="1">
        <v>0</v>
      </c>
      <c r="G555" s="1">
        <v>0</v>
      </c>
      <c r="H555">
        <v>3.36993302494484</v>
      </c>
      <c r="I555">
        <v>-131.32673122651599</v>
      </c>
      <c r="J555">
        <v>-134.68631428971401</v>
      </c>
      <c r="K555">
        <v>-140.72068289924999</v>
      </c>
      <c r="L555">
        <v>-111.051751713247</v>
      </c>
      <c r="M555">
        <v>27.364801813857</v>
      </c>
      <c r="N555">
        <v>95.431146876400504</v>
      </c>
      <c r="O555">
        <v>76.945614864320405</v>
      </c>
      <c r="P555">
        <v>196858.85176878201</v>
      </c>
      <c r="Q555">
        <v>229860.13140042199</v>
      </c>
      <c r="R555">
        <v>84.508423656917401</v>
      </c>
      <c r="S555">
        <v>660.28129499299996</v>
      </c>
      <c r="T555">
        <v>0.70256084307714095</v>
      </c>
      <c r="U555">
        <v>0.290709616465605</v>
      </c>
      <c r="V555" s="1">
        <v>0</v>
      </c>
      <c r="W555">
        <v>0.26077586915025802</v>
      </c>
      <c r="X555">
        <v>0.44851451438413498</v>
      </c>
      <c r="Y555" s="1">
        <v>0</v>
      </c>
      <c r="Z555" s="1">
        <v>0</v>
      </c>
      <c r="AA555">
        <v>2.8612208405355002E-4</v>
      </c>
      <c r="AB555">
        <v>7.0670693660285196E-3</v>
      </c>
      <c r="AC555">
        <v>7.2757742592859899E-3</v>
      </c>
      <c r="AD555">
        <v>2.4397396388829999E-4</v>
      </c>
      <c r="AE555">
        <v>1.90536481690243E-6</v>
      </c>
      <c r="AF555" s="3">
        <v>1.0815100232654899E-3</v>
      </c>
      <c r="AG555" s="1">
        <v>0</v>
      </c>
      <c r="AH555">
        <v>7.7102985783937799</v>
      </c>
      <c r="AI555">
        <v>0.18464795156146099</v>
      </c>
      <c r="AJ555">
        <v>45.530087915367403</v>
      </c>
      <c r="AK555" t="s">
        <v>83</v>
      </c>
      <c r="AL555" t="s">
        <v>84</v>
      </c>
      <c r="AM555" s="4">
        <v>9089563762.7199993</v>
      </c>
      <c r="AN555">
        <v>46173</v>
      </c>
      <c r="AO555" s="1">
        <f t="shared" si="121"/>
        <v>6.9699782869692521E-3</v>
      </c>
      <c r="AP555" s="5">
        <f t="shared" si="122"/>
        <v>8.050675796230589</v>
      </c>
      <c r="AQ555" s="3">
        <f t="shared" si="123"/>
        <v>1.7518463380346641E-4</v>
      </c>
      <c r="AR555" s="15">
        <f t="shared" si="124"/>
        <v>2.4155149958042132E-2</v>
      </c>
    </row>
    <row r="556" spans="1:45" x14ac:dyDescent="0.25">
      <c r="A556" t="s">
        <v>37</v>
      </c>
      <c r="B556">
        <v>9.0676505416117195</v>
      </c>
      <c r="C556">
        <v>8.3695513290816103E-3</v>
      </c>
      <c r="D556">
        <v>9.5937941563767204</v>
      </c>
      <c r="E556">
        <v>-28.101761215333202</v>
      </c>
      <c r="F556" s="1">
        <v>0</v>
      </c>
      <c r="G556" s="1">
        <v>0</v>
      </c>
      <c r="H556">
        <v>3.5074189552042498</v>
      </c>
      <c r="I556">
        <v>-106.394259893509</v>
      </c>
      <c r="J556">
        <v>-108.929936078081</v>
      </c>
      <c r="K556">
        <v>-122.49937087513401</v>
      </c>
      <c r="L556">
        <v>-86.058802048056293</v>
      </c>
      <c r="M556">
        <v>28.6740370929599</v>
      </c>
      <c r="N556">
        <v>95.336485662745602</v>
      </c>
      <c r="O556">
        <v>76.0821965455618</v>
      </c>
      <c r="P556">
        <v>196253.107990335</v>
      </c>
      <c r="Q556">
        <v>234602.05587791899</v>
      </c>
      <c r="R556">
        <v>84.718922218461898</v>
      </c>
      <c r="S556">
        <v>665.661989075208</v>
      </c>
      <c r="T556">
        <v>0.70461073098738303</v>
      </c>
      <c r="U556">
        <v>0.31023970551775498</v>
      </c>
      <c r="V556" s="1">
        <v>0</v>
      </c>
      <c r="W556">
        <v>0.23285907296613501</v>
      </c>
      <c r="X556">
        <v>0.45690122151610901</v>
      </c>
      <c r="Y556" s="1">
        <v>0</v>
      </c>
      <c r="Z556" s="1">
        <v>0</v>
      </c>
      <c r="AA556">
        <v>2.8777277276844802E-4</v>
      </c>
      <c r="AB556">
        <v>7.8924249101023896E-3</v>
      </c>
      <c r="AC556">
        <v>8.0074251599457098E-3</v>
      </c>
      <c r="AD556">
        <v>6.28629392379885E-4</v>
      </c>
      <c r="AE556">
        <v>6.3731454975466897E-6</v>
      </c>
      <c r="AF556" s="3">
        <v>1.71287162573047E-3</v>
      </c>
      <c r="AG556">
        <v>1.11867932009999E-6</v>
      </c>
      <c r="AH556">
        <v>7.7519272123700196</v>
      </c>
      <c r="AI556">
        <v>0.19554040093009001</v>
      </c>
      <c r="AJ556">
        <v>79.860664870316199</v>
      </c>
      <c r="AK556" t="s">
        <v>85</v>
      </c>
      <c r="AL556" t="s">
        <v>86</v>
      </c>
      <c r="AM556" s="4">
        <v>24042575753.68</v>
      </c>
      <c r="AN556">
        <v>122508</v>
      </c>
      <c r="AO556" s="1">
        <f t="shared" si="121"/>
        <v>8.1663617716571137E-3</v>
      </c>
      <c r="AP556" s="5">
        <f t="shared" si="122"/>
        <v>9.3712477850139813</v>
      </c>
      <c r="AQ556" s="3">
        <f t="shared" si="123"/>
        <v>-2.7645440923465894E-4</v>
      </c>
      <c r="AR556" s="15">
        <f>B556/AP556-1</f>
        <v>-3.2396672286027828E-2</v>
      </c>
    </row>
    <row r="557" spans="1:45" x14ac:dyDescent="0.25">
      <c r="A557" t="s">
        <v>37</v>
      </c>
      <c r="B557">
        <v>10.948316619037399</v>
      </c>
      <c r="C557">
        <v>9.6661083700756694E-3</v>
      </c>
      <c r="D557">
        <v>11.002111503866301</v>
      </c>
      <c r="E557">
        <v>-20.130141588336102</v>
      </c>
      <c r="F557" s="1">
        <v>0</v>
      </c>
      <c r="G557" s="1">
        <v>0</v>
      </c>
      <c r="H557">
        <v>3.6546125912502601</v>
      </c>
      <c r="I557">
        <v>-81.336052879542507</v>
      </c>
      <c r="J557">
        <v>-83.611961368084707</v>
      </c>
      <c r="K557">
        <v>-101.83049879389</v>
      </c>
      <c r="L557">
        <v>-60.966452322216597</v>
      </c>
      <c r="M557">
        <v>29.991908155260798</v>
      </c>
      <c r="N557">
        <v>95.240530255471299</v>
      </c>
      <c r="O557">
        <v>75.205977136469798</v>
      </c>
      <c r="P557">
        <v>195925.596420872</v>
      </c>
      <c r="Q557">
        <v>240087.01219890401</v>
      </c>
      <c r="R557">
        <v>84.938264449722595</v>
      </c>
      <c r="S557">
        <v>669.45943592758795</v>
      </c>
      <c r="T557">
        <v>0.70778180904836696</v>
      </c>
      <c r="U557">
        <v>0.32317699572279401</v>
      </c>
      <c r="V557" s="1">
        <v>0</v>
      </c>
      <c r="W557">
        <v>0.207377653213621</v>
      </c>
      <c r="X557">
        <v>0.46944535106358398</v>
      </c>
      <c r="Y557" s="1">
        <v>0</v>
      </c>
      <c r="Z557" s="1">
        <v>0</v>
      </c>
      <c r="AA557">
        <v>2.8973084811610798E-4</v>
      </c>
      <c r="AB557">
        <v>8.6529522394201298E-3</v>
      </c>
      <c r="AC557">
        <v>8.8541796506948298E-3</v>
      </c>
      <c r="AD557">
        <v>7.8851946868639796E-4</v>
      </c>
      <c r="AE557">
        <v>1.5092212971388299E-5</v>
      </c>
      <c r="AF557" s="3">
        <v>2.4496131354295098E-3</v>
      </c>
      <c r="AG557">
        <v>5.5170251479258897E-6</v>
      </c>
      <c r="AH557">
        <v>7.8028338587172401</v>
      </c>
      <c r="AI557">
        <v>0.20686373948283099</v>
      </c>
      <c r="AJ557">
        <v>157.87987336704799</v>
      </c>
      <c r="AK557" t="s">
        <v>87</v>
      </c>
      <c r="AL557" t="s">
        <v>88</v>
      </c>
      <c r="AM557" s="4">
        <v>56783548205.889999</v>
      </c>
      <c r="AN557">
        <v>289822</v>
      </c>
      <c r="AO557" s="1">
        <f t="shared" si="121"/>
        <v>9.5570623145806374E-3</v>
      </c>
      <c r="AP557" s="5">
        <f>100*(1-(1-AO557)^12)</f>
        <v>10.884445149933752</v>
      </c>
      <c r="AQ557" s="3">
        <f t="shared" si="123"/>
        <v>5.9175823596165078E-5</v>
      </c>
      <c r="AR557" s="15">
        <f t="shared" ref="AR557:AR568" si="125">B557/AP557-1</f>
        <v>5.8681419423602943E-3</v>
      </c>
    </row>
    <row r="558" spans="1:45" x14ac:dyDescent="0.25">
      <c r="A558" t="s">
        <v>37</v>
      </c>
      <c r="B558">
        <v>12.831120822797899</v>
      </c>
      <c r="C558">
        <v>1.1111663676160399E-2</v>
      </c>
      <c r="D558">
        <v>12.5485420161679</v>
      </c>
      <c r="E558">
        <v>-14.7800156707466</v>
      </c>
      <c r="F558" s="1">
        <v>0</v>
      </c>
      <c r="G558" s="1">
        <v>0</v>
      </c>
      <c r="H558">
        <v>3.7584605492528</v>
      </c>
      <c r="I558">
        <v>-57.569323835807403</v>
      </c>
      <c r="J558">
        <v>-59.215493723237998</v>
      </c>
      <c r="K558">
        <v>-85.108370962290607</v>
      </c>
      <c r="L558">
        <v>-37.066612511838002</v>
      </c>
      <c r="M558">
        <v>31.428401496493699</v>
      </c>
      <c r="N558">
        <v>95.059757628519193</v>
      </c>
      <c r="O558">
        <v>74.149663870835894</v>
      </c>
      <c r="P558">
        <v>194649.01305735999</v>
      </c>
      <c r="Q558">
        <v>242087.133835535</v>
      </c>
      <c r="R558">
        <v>85.2715235168437</v>
      </c>
      <c r="S558">
        <v>676.92161520268303</v>
      </c>
      <c r="T558">
        <v>0.70719426869179403</v>
      </c>
      <c r="U558">
        <v>0.333662784855772</v>
      </c>
      <c r="V558" s="1">
        <v>0</v>
      </c>
      <c r="W558">
        <v>0.18869151607496601</v>
      </c>
      <c r="X558">
        <v>0.47764569906926002</v>
      </c>
      <c r="Y558" s="1">
        <v>0</v>
      </c>
      <c r="Z558" s="1">
        <v>0</v>
      </c>
      <c r="AA558">
        <v>2.9210354438671202E-4</v>
      </c>
      <c r="AB558">
        <v>9.1921383172867896E-3</v>
      </c>
      <c r="AC558">
        <v>9.4469955124502295E-3</v>
      </c>
      <c r="AD558">
        <v>1.03254159427508E-3</v>
      </c>
      <c r="AE558">
        <v>6.0400399002925398E-4</v>
      </c>
      <c r="AF558" s="3">
        <v>3.28566841536928E-3</v>
      </c>
      <c r="AG558">
        <v>3.6650815903980699E-5</v>
      </c>
      <c r="AH558">
        <v>7.8554909980692198</v>
      </c>
      <c r="AI558">
        <v>0.219304022040862</v>
      </c>
      <c r="AJ558">
        <v>287.95304173981799</v>
      </c>
      <c r="AK558" t="s">
        <v>89</v>
      </c>
      <c r="AL558" t="s">
        <v>90</v>
      </c>
      <c r="AM558" s="4">
        <v>89161900166.119995</v>
      </c>
      <c r="AN558">
        <v>458065</v>
      </c>
      <c r="AO558" s="1">
        <f t="shared" si="121"/>
        <v>1.085195850434267E-2</v>
      </c>
      <c r="AP558" s="5">
        <f t="shared" si="122"/>
        <v>12.272542038055468</v>
      </c>
      <c r="AQ558" s="3">
        <f t="shared" si="123"/>
        <v>5.2638034296676253E-4</v>
      </c>
      <c r="AR558" s="15">
        <f t="shared" si="125"/>
        <v>4.5514513864393757E-2</v>
      </c>
    </row>
    <row r="559" spans="1:45" x14ac:dyDescent="0.25">
      <c r="A559" t="s">
        <v>37</v>
      </c>
      <c r="B559">
        <v>14.5149274847632</v>
      </c>
      <c r="C559">
        <v>1.2781216820371699E-2</v>
      </c>
      <c r="D559">
        <v>14.3039276352558</v>
      </c>
      <c r="E559">
        <v>-7.5476614849218802</v>
      </c>
      <c r="F559" s="1">
        <v>0</v>
      </c>
      <c r="G559" s="1">
        <v>0</v>
      </c>
      <c r="H559">
        <v>3.8634478593403401</v>
      </c>
      <c r="I559">
        <v>-33.063918251149197</v>
      </c>
      <c r="J559">
        <v>-34.546767326523202</v>
      </c>
      <c r="K559">
        <v>-67.409640671425194</v>
      </c>
      <c r="L559">
        <v>-12.313010152824599</v>
      </c>
      <c r="M559">
        <v>31.906488946406199</v>
      </c>
      <c r="N559">
        <v>94.813145695530494</v>
      </c>
      <c r="O559">
        <v>73.629991987616293</v>
      </c>
      <c r="P559">
        <v>192303.16495735399</v>
      </c>
      <c r="Q559">
        <v>243440.216047747</v>
      </c>
      <c r="R559">
        <v>85.756290786028899</v>
      </c>
      <c r="S559">
        <v>686.73504957631201</v>
      </c>
      <c r="T559">
        <v>0.71034084507350304</v>
      </c>
      <c r="U559">
        <v>0.335793377985939</v>
      </c>
      <c r="V559" s="1">
        <v>0</v>
      </c>
      <c r="W559">
        <v>0.16782745391072201</v>
      </c>
      <c r="X559">
        <v>0.49637916810333799</v>
      </c>
      <c r="Y559" s="1">
        <v>0</v>
      </c>
      <c r="Z559" s="1">
        <v>0</v>
      </c>
      <c r="AA559">
        <v>2.93818935126558E-4</v>
      </c>
      <c r="AB559">
        <v>9.2596735534452093E-3</v>
      </c>
      <c r="AC559">
        <v>9.6301467600145903E-3</v>
      </c>
      <c r="AD559">
        <v>1.5765929469651E-3</v>
      </c>
      <c r="AE559">
        <v>1.33875560971078E-3</v>
      </c>
      <c r="AF559" s="3">
        <v>4.0320074499703099E-3</v>
      </c>
      <c r="AG559">
        <v>3.1242214677979998E-4</v>
      </c>
      <c r="AH559">
        <v>7.8982652626236103</v>
      </c>
      <c r="AI559">
        <v>0.224182883909883</v>
      </c>
      <c r="AJ559">
        <v>531.90574180124202</v>
      </c>
      <c r="AK559" t="s">
        <v>91</v>
      </c>
      <c r="AL559" t="s">
        <v>92</v>
      </c>
      <c r="AM559" s="4">
        <v>106644796977.74001</v>
      </c>
      <c r="AN559">
        <v>554566</v>
      </c>
      <c r="AO559" s="1">
        <f t="shared" si="121"/>
        <v>1.1741039390308104E-2</v>
      </c>
      <c r="AP559" s="5">
        <f t="shared" si="122"/>
        <v>13.214108371351829</v>
      </c>
      <c r="AQ559" s="3">
        <f t="shared" si="123"/>
        <v>1.2429662412708729E-3</v>
      </c>
      <c r="AR559" s="15">
        <f t="shared" si="125"/>
        <v>9.8441686480454926E-2</v>
      </c>
      <c r="AS559" s="60">
        <f>SUMPRODUCT(AB558:AB560,AM558:AM560)/SUM(AM558:AM560)/AVERAGE(AC558:AC560)*AO552</f>
        <v>0.739008679451022</v>
      </c>
    </row>
    <row r="560" spans="1:45" x14ac:dyDescent="0.25">
      <c r="A560" t="s">
        <v>37</v>
      </c>
      <c r="B560">
        <v>16.6699548782086</v>
      </c>
      <c r="C560">
        <v>1.43531291306137E-2</v>
      </c>
      <c r="D560">
        <v>15.927072556803401</v>
      </c>
      <c r="E560">
        <v>-0.47727819357690099</v>
      </c>
      <c r="F560" s="1">
        <v>0</v>
      </c>
      <c r="G560" s="1">
        <v>0</v>
      </c>
      <c r="H560">
        <v>3.9536263070416999</v>
      </c>
      <c r="I560">
        <v>-9.1461588589912797</v>
      </c>
      <c r="J560">
        <v>-11.8271721661194</v>
      </c>
      <c r="K560">
        <v>-42.784360817933901</v>
      </c>
      <c r="L560">
        <v>12.057446570703499</v>
      </c>
      <c r="M560">
        <v>31.3089265381853</v>
      </c>
      <c r="N560">
        <v>94.646860166738506</v>
      </c>
      <c r="O560">
        <v>73.8327836778072</v>
      </c>
      <c r="P560">
        <v>188109.03282944701</v>
      </c>
      <c r="Q560">
        <v>241076.13995674401</v>
      </c>
      <c r="R560">
        <v>86.6421066671831</v>
      </c>
      <c r="S560">
        <v>690.09192414198503</v>
      </c>
      <c r="T560">
        <v>0.71738834151405995</v>
      </c>
      <c r="U560">
        <v>0.33486490707654898</v>
      </c>
      <c r="V560" s="1">
        <v>0</v>
      </c>
      <c r="W560">
        <v>0.15385763382201001</v>
      </c>
      <c r="X560">
        <v>0.51127745910143996</v>
      </c>
      <c r="Y560" s="1">
        <v>0</v>
      </c>
      <c r="Z560" s="1">
        <v>0</v>
      </c>
      <c r="AA560">
        <v>2.9387715049706002E-4</v>
      </c>
      <c r="AB560">
        <v>8.9608462481706192E-3</v>
      </c>
      <c r="AC560">
        <v>9.4661876194186909E-3</v>
      </c>
      <c r="AD560">
        <v>2.3757286751158999E-3</v>
      </c>
      <c r="AE560">
        <v>1.39841696327676E-3</v>
      </c>
      <c r="AF560" s="3">
        <v>4.5784550231093403E-3</v>
      </c>
      <c r="AG560">
        <v>1.3243223290082199E-3</v>
      </c>
      <c r="AH560">
        <v>7.9371992212823601</v>
      </c>
      <c r="AI560">
        <v>0.220668886718174</v>
      </c>
      <c r="AJ560">
        <v>805.17231526275305</v>
      </c>
      <c r="AK560" t="s">
        <v>93</v>
      </c>
      <c r="AL560" t="s">
        <v>94</v>
      </c>
      <c r="AM560" s="4">
        <v>111777208942.75</v>
      </c>
      <c r="AN560">
        <v>594215</v>
      </c>
      <c r="AO560" s="1">
        <f t="shared" si="121"/>
        <v>1.2161296640558792E-2</v>
      </c>
      <c r="AP560" s="5">
        <f t="shared" si="122"/>
        <v>13.65594256282634</v>
      </c>
      <c r="AQ560" s="3">
        <f t="shared" si="123"/>
        <v>2.9205667869591466E-3</v>
      </c>
      <c r="AR560" s="15">
        <f t="shared" si="125"/>
        <v>0.22071067606763983</v>
      </c>
      <c r="AS560">
        <f>SUMPRODUCT(AH558:AH560,AM558:AM560)/SUM(AM558:AM560)</f>
        <v>7.9000146861644458</v>
      </c>
    </row>
    <row r="561" spans="1:44" x14ac:dyDescent="0.25">
      <c r="A561" t="s">
        <v>37</v>
      </c>
      <c r="B561">
        <v>19.365334517723401</v>
      </c>
      <c r="C561">
        <v>1.69067766616877E-2</v>
      </c>
      <c r="D561">
        <v>18.503974472854299</v>
      </c>
      <c r="E561">
        <v>6.6242538937619599</v>
      </c>
      <c r="F561" s="1">
        <v>0</v>
      </c>
      <c r="G561" s="1">
        <v>0</v>
      </c>
      <c r="H561">
        <v>4.0405167337063101</v>
      </c>
      <c r="I561">
        <v>15.0004919607996</v>
      </c>
      <c r="J561">
        <v>12.1069243710674</v>
      </c>
      <c r="K561">
        <v>-17.873602314818498</v>
      </c>
      <c r="L561">
        <v>36.791475686528202</v>
      </c>
      <c r="M561">
        <v>30.811413654616</v>
      </c>
      <c r="N561">
        <v>94.581445895972394</v>
      </c>
      <c r="O561">
        <v>74.063089624190297</v>
      </c>
      <c r="P561">
        <v>183067.75726854801</v>
      </c>
      <c r="Q561">
        <v>238039.05833782299</v>
      </c>
      <c r="R561">
        <v>89.750077100801093</v>
      </c>
      <c r="S561">
        <v>691.78863029050206</v>
      </c>
      <c r="T561">
        <v>0.72583104399875098</v>
      </c>
      <c r="U561">
        <v>0.32639117875777002</v>
      </c>
      <c r="V561" s="1">
        <v>0</v>
      </c>
      <c r="W561">
        <v>0.140933782102065</v>
      </c>
      <c r="X561">
        <v>0.53267503914016401</v>
      </c>
      <c r="Y561" s="1">
        <v>0</v>
      </c>
      <c r="Z561" s="1">
        <v>0</v>
      </c>
      <c r="AA561">
        <v>2.9414740289597399E-4</v>
      </c>
      <c r="AB561">
        <v>8.5515476026370198E-3</v>
      </c>
      <c r="AC561">
        <v>9.1298355962650107E-3</v>
      </c>
      <c r="AD561">
        <v>3.4434637885351598E-3</v>
      </c>
      <c r="AE561">
        <v>1.5430707269709E-3</v>
      </c>
      <c r="AF561" s="3">
        <v>5.08073501674424E-3</v>
      </c>
      <c r="AG561">
        <v>3.0746279583635599E-3</v>
      </c>
      <c r="AH561">
        <v>7.9647072982249103</v>
      </c>
      <c r="AI561">
        <v>0.217731163990979</v>
      </c>
      <c r="AJ561">
        <v>1109.6936285756301</v>
      </c>
      <c r="AK561" t="s">
        <v>95</v>
      </c>
      <c r="AL561" t="s">
        <v>96</v>
      </c>
      <c r="AM561" s="4">
        <v>80287843237.509995</v>
      </c>
      <c r="AN561">
        <v>438569</v>
      </c>
      <c r="AO561" s="1">
        <f t="shared" si="121"/>
        <v>1.2404855828764272E-2</v>
      </c>
      <c r="AP561" s="5">
        <f t="shared" si="122"/>
        <v>13.911061872686403</v>
      </c>
      <c r="AQ561" s="3">
        <f t="shared" si="123"/>
        <v>5.3720320443658709E-3</v>
      </c>
      <c r="AR561" s="15">
        <f t="shared" si="125"/>
        <v>0.39208168973399204</v>
      </c>
    </row>
    <row r="562" spans="1:44" x14ac:dyDescent="0.25">
      <c r="A562" t="s">
        <v>37</v>
      </c>
      <c r="B562">
        <v>20.784807663220398</v>
      </c>
      <c r="C562">
        <v>1.87992418360283E-2</v>
      </c>
      <c r="D562">
        <v>20.366738859516701</v>
      </c>
      <c r="E562">
        <v>10.353111751142601</v>
      </c>
      <c r="F562" s="1">
        <v>0</v>
      </c>
      <c r="G562" s="1">
        <v>0</v>
      </c>
      <c r="H562">
        <v>4.11335056338668</v>
      </c>
      <c r="I562">
        <v>38.916271984930603</v>
      </c>
      <c r="J562">
        <v>35.4592601187681</v>
      </c>
      <c r="K562">
        <v>6.3886642280680102</v>
      </c>
      <c r="L562">
        <v>61.739642096537402</v>
      </c>
      <c r="M562">
        <v>30.772145398320198</v>
      </c>
      <c r="N562">
        <v>94.488448182304694</v>
      </c>
      <c r="O562">
        <v>74.071798793435093</v>
      </c>
      <c r="P562">
        <v>174762.42059203499</v>
      </c>
      <c r="Q562">
        <v>226429.965110836</v>
      </c>
      <c r="R562">
        <v>96.809377474926194</v>
      </c>
      <c r="S562">
        <v>693.52017625572</v>
      </c>
      <c r="T562">
        <v>0.72521372445355903</v>
      </c>
      <c r="U562">
        <v>0.32250929112565502</v>
      </c>
      <c r="V562" s="1">
        <v>0</v>
      </c>
      <c r="W562">
        <v>0.131971730945316</v>
      </c>
      <c r="X562">
        <v>0.54551897792902704</v>
      </c>
      <c r="Y562" s="1">
        <v>0</v>
      </c>
      <c r="Z562" s="1">
        <v>0</v>
      </c>
      <c r="AA562">
        <v>2.9467947027232E-4</v>
      </c>
      <c r="AB562">
        <v>8.3324877094739201E-3</v>
      </c>
      <c r="AC562">
        <v>8.9932037958161508E-3</v>
      </c>
      <c r="AD562">
        <v>3.38534529357343E-3</v>
      </c>
      <c r="AE562">
        <v>2.3200910200250899E-3</v>
      </c>
      <c r="AF562" s="3">
        <v>5.4108878870926099E-3</v>
      </c>
      <c r="AG562">
        <v>4.4667185057963403E-3</v>
      </c>
      <c r="AH562">
        <v>7.9503607522455404</v>
      </c>
      <c r="AI562">
        <v>0.21706354884111501</v>
      </c>
      <c r="AJ562">
        <v>1531.5060545220099</v>
      </c>
      <c r="AK562" t="s">
        <v>97</v>
      </c>
      <c r="AL562" t="s">
        <v>98</v>
      </c>
      <c r="AM562" s="4">
        <v>62036989299.339996</v>
      </c>
      <c r="AN562">
        <v>354979</v>
      </c>
      <c r="AO562" s="1">
        <f t="shared" si="121"/>
        <v>1.2630334280143367E-2</v>
      </c>
      <c r="AP562" s="5">
        <f t="shared" si="122"/>
        <v>14.146626143710407</v>
      </c>
      <c r="AQ562" s="3">
        <f t="shared" si="123"/>
        <v>6.599213307305403E-3</v>
      </c>
      <c r="AR562" s="15">
        <f t="shared" si="125"/>
        <v>0.46924131959628612</v>
      </c>
    </row>
    <row r="563" spans="1:44" x14ac:dyDescent="0.25">
      <c r="A563" t="s">
        <v>37</v>
      </c>
      <c r="B563">
        <v>22.3343728307856</v>
      </c>
      <c r="C563">
        <v>2.0258271952463301E-2</v>
      </c>
      <c r="D563">
        <v>21.776135966035699</v>
      </c>
      <c r="E563">
        <v>11.6077536221485</v>
      </c>
      <c r="F563" s="1">
        <v>0</v>
      </c>
      <c r="G563" s="1">
        <v>0</v>
      </c>
      <c r="H563">
        <v>4.1914709409696096</v>
      </c>
      <c r="I563">
        <v>62.363151354018299</v>
      </c>
      <c r="J563">
        <v>58.628131397732503</v>
      </c>
      <c r="K563">
        <v>33.797166691578397</v>
      </c>
      <c r="L563">
        <v>86.529606039214897</v>
      </c>
      <c r="M563">
        <v>31.9150007404672</v>
      </c>
      <c r="N563">
        <v>94.5654558397991</v>
      </c>
      <c r="O563">
        <v>73.564620054318496</v>
      </c>
      <c r="P563">
        <v>165040.14132631899</v>
      </c>
      <c r="Q563">
        <v>210915.87321872899</v>
      </c>
      <c r="R563">
        <v>109.45670417324899</v>
      </c>
      <c r="S563">
        <v>686.83423859307902</v>
      </c>
      <c r="T563">
        <v>0.72378572301605804</v>
      </c>
      <c r="U563">
        <v>0.318238003818063</v>
      </c>
      <c r="V563" s="1">
        <v>0</v>
      </c>
      <c r="W563">
        <v>0.12734626376922201</v>
      </c>
      <c r="X563">
        <v>0.55441573241271402</v>
      </c>
      <c r="Y563" s="1">
        <v>0</v>
      </c>
      <c r="Z563" s="1">
        <v>0</v>
      </c>
      <c r="AA563">
        <v>2.9666681168516099E-4</v>
      </c>
      <c r="AB563">
        <v>8.3862593900089696E-3</v>
      </c>
      <c r="AC563">
        <v>9.0978569756608504E-3</v>
      </c>
      <c r="AD563">
        <v>3.5908325794973199E-3</v>
      </c>
      <c r="AE563">
        <v>3.59835620291327E-3</v>
      </c>
      <c r="AF563" s="3">
        <v>5.8484330178232699E-3</v>
      </c>
      <c r="AG563">
        <v>4.3862152100788698E-3</v>
      </c>
      <c r="AH563">
        <v>7.9172619247228502</v>
      </c>
      <c r="AI563">
        <v>0.224880517262881</v>
      </c>
      <c r="AJ563">
        <v>2101.3430142776201</v>
      </c>
      <c r="AK563" t="s">
        <v>99</v>
      </c>
      <c r="AL563" t="s">
        <v>100</v>
      </c>
      <c r="AM563" s="4">
        <v>44395798016.779999</v>
      </c>
      <c r="AN563">
        <v>269000</v>
      </c>
      <c r="AO563" s="1">
        <f t="shared" si="121"/>
        <v>1.3150449700767286E-2</v>
      </c>
      <c r="AP563" s="5">
        <f t="shared" si="122"/>
        <v>14.687755006723158</v>
      </c>
      <c r="AQ563" s="3">
        <f t="shared" si="123"/>
        <v>7.6923892461345789E-3</v>
      </c>
      <c r="AR563" s="15">
        <f t="shared" si="125"/>
        <v>0.5206117490768527</v>
      </c>
    </row>
    <row r="564" spans="1:44" x14ac:dyDescent="0.25">
      <c r="A564" t="s">
        <v>37</v>
      </c>
      <c r="B564">
        <v>23.376623716823001</v>
      </c>
      <c r="C564">
        <v>2.2272338145566201E-2</v>
      </c>
      <c r="D564">
        <v>23.6841353786516</v>
      </c>
      <c r="E564">
        <v>7.4062972157704801</v>
      </c>
      <c r="F564" s="1">
        <v>0</v>
      </c>
      <c r="G564" s="1">
        <v>0</v>
      </c>
      <c r="H564">
        <v>4.2294620815983404</v>
      </c>
      <c r="I564">
        <v>86.516918949976201</v>
      </c>
      <c r="J564">
        <v>84.429757490902801</v>
      </c>
      <c r="K564">
        <v>57.295272960037103</v>
      </c>
      <c r="L564">
        <v>111.90959284463101</v>
      </c>
      <c r="M564">
        <v>34.153715475669799</v>
      </c>
      <c r="N564">
        <v>94.702930254346697</v>
      </c>
      <c r="O564">
        <v>72.513694667238397</v>
      </c>
      <c r="P564">
        <v>157068.886549566</v>
      </c>
      <c r="Q564">
        <v>199701.21847068</v>
      </c>
      <c r="R564">
        <v>123.09333828211599</v>
      </c>
      <c r="S564">
        <v>684.80164683575094</v>
      </c>
      <c r="T564">
        <v>0.71163278763009497</v>
      </c>
      <c r="U564">
        <v>0.33777784056972299</v>
      </c>
      <c r="V564" s="1">
        <v>0</v>
      </c>
      <c r="W564">
        <v>0.12607007668940001</v>
      </c>
      <c r="X564">
        <v>0.536152082740876</v>
      </c>
      <c r="Y564" s="1">
        <v>0</v>
      </c>
      <c r="Z564" s="1">
        <v>0</v>
      </c>
      <c r="AA564">
        <v>2.9917114893592098E-4</v>
      </c>
      <c r="AB564">
        <v>8.5930581951548304E-3</v>
      </c>
      <c r="AC564">
        <v>9.2933810869635092E-3</v>
      </c>
      <c r="AD564">
        <v>3.7760032269027401E-3</v>
      </c>
      <c r="AE564">
        <v>4.1577065393475603E-3</v>
      </c>
      <c r="AF564" s="3">
        <v>6.4505299313109103E-3</v>
      </c>
      <c r="AG564">
        <v>5.4464565315665804E-3</v>
      </c>
      <c r="AH564">
        <v>7.8548541239364198</v>
      </c>
      <c r="AI564">
        <v>0.240252798713702</v>
      </c>
      <c r="AJ564">
        <v>2711.8154744930698</v>
      </c>
      <c r="AK564" t="s">
        <v>101</v>
      </c>
      <c r="AL564" t="s">
        <v>102</v>
      </c>
      <c r="AM564" s="4">
        <v>35187200240.379997</v>
      </c>
      <c r="AN564">
        <v>224024</v>
      </c>
      <c r="AO564" s="1">
        <f t="shared" si="121"/>
        <v>1.3905604517208733E-2</v>
      </c>
      <c r="AP564" s="5">
        <f t="shared" si="122"/>
        <v>15.467855707911637</v>
      </c>
      <c r="AQ564" s="3">
        <f t="shared" si="123"/>
        <v>8.0390289297759855E-3</v>
      </c>
      <c r="AR564" s="15">
        <f t="shared" si="125"/>
        <v>0.51130345138053723</v>
      </c>
    </row>
    <row r="565" spans="1:44" x14ac:dyDescent="0.25">
      <c r="A565" t="s">
        <v>37</v>
      </c>
      <c r="B565">
        <v>25.402472384335301</v>
      </c>
      <c r="C565">
        <v>2.3040573964633201E-2</v>
      </c>
      <c r="D565">
        <v>24.400603318458302</v>
      </c>
      <c r="E565">
        <v>12.9713892374163</v>
      </c>
      <c r="F565" s="1">
        <v>0</v>
      </c>
      <c r="G565" s="1">
        <v>0</v>
      </c>
      <c r="H565">
        <v>4.3357208275945096</v>
      </c>
      <c r="I565">
        <v>109.671012216223</v>
      </c>
      <c r="J565">
        <v>108.443537294848</v>
      </c>
      <c r="K565">
        <v>74.403345984351205</v>
      </c>
      <c r="L565">
        <v>136.43659502292499</v>
      </c>
      <c r="M565">
        <v>35.679914964735701</v>
      </c>
      <c r="N565">
        <v>94.444795782369994</v>
      </c>
      <c r="O565">
        <v>71.507260139752205</v>
      </c>
      <c r="P565">
        <v>148933.14509855601</v>
      </c>
      <c r="Q565">
        <v>188911.20122140201</v>
      </c>
      <c r="R565">
        <v>128.242537505641</v>
      </c>
      <c r="S565">
        <v>692.58185190736106</v>
      </c>
      <c r="T565">
        <v>0.71340749772468104</v>
      </c>
      <c r="U565">
        <v>0.32585012873170699</v>
      </c>
      <c r="V565" s="1">
        <v>0</v>
      </c>
      <c r="W565">
        <v>0.106171380353924</v>
      </c>
      <c r="X565">
        <v>0.56797849091436703</v>
      </c>
      <c r="Y565" s="1">
        <v>0</v>
      </c>
      <c r="Z565" s="1">
        <v>0</v>
      </c>
      <c r="AA565">
        <v>3.0453103771436302E-4</v>
      </c>
      <c r="AB565">
        <v>8.5755174323394606E-3</v>
      </c>
      <c r="AC565">
        <v>9.3703054208341009E-3</v>
      </c>
      <c r="AD565">
        <v>3.4601046199912301E-3</v>
      </c>
      <c r="AE565">
        <v>4.51861106779387E-3</v>
      </c>
      <c r="AF565" s="3">
        <v>6.7912596806000104E-3</v>
      </c>
      <c r="AG565">
        <v>6.1818885750673904E-3</v>
      </c>
      <c r="AH565">
        <v>7.8249426121382202</v>
      </c>
      <c r="AI565">
        <v>0.25119823114931999</v>
      </c>
      <c r="AJ565">
        <v>3382.9414609974301</v>
      </c>
      <c r="AK565" t="s">
        <v>103</v>
      </c>
      <c r="AL565" t="s">
        <v>104</v>
      </c>
      <c r="AM565" s="4">
        <v>23520862672.27</v>
      </c>
      <c r="AN565">
        <v>157929</v>
      </c>
      <c r="AO565" s="1">
        <f t="shared" si="121"/>
        <v>1.4310925892356632E-2</v>
      </c>
      <c r="AP565" s="5">
        <f t="shared" si="122"/>
        <v>15.883864560990801</v>
      </c>
      <c r="AQ565" s="3">
        <f t="shared" si="123"/>
        <v>9.8151741384169024E-3</v>
      </c>
      <c r="AR565" s="15">
        <f t="shared" si="125"/>
        <v>0.59926271637453121</v>
      </c>
    </row>
    <row r="566" spans="1:44" x14ac:dyDescent="0.25">
      <c r="A566" t="s">
        <v>37</v>
      </c>
      <c r="B566">
        <v>25.161077224702399</v>
      </c>
      <c r="C566">
        <v>2.2850976382347201E-2</v>
      </c>
      <c r="D566">
        <v>24.2243572439546</v>
      </c>
      <c r="E566">
        <v>22.2916901678804</v>
      </c>
      <c r="F566" s="1">
        <v>0</v>
      </c>
      <c r="G566" s="1">
        <v>0</v>
      </c>
      <c r="H566">
        <v>4.4643899676476</v>
      </c>
      <c r="I566">
        <v>131.74328455809999</v>
      </c>
      <c r="J566">
        <v>131.115605523488</v>
      </c>
      <c r="K566">
        <v>91.432235558646994</v>
      </c>
      <c r="L566">
        <v>160.87119726231199</v>
      </c>
      <c r="M566">
        <v>37.0174808382016</v>
      </c>
      <c r="N566">
        <v>94.082822560238</v>
      </c>
      <c r="O566">
        <v>70.526106706431705</v>
      </c>
      <c r="P566">
        <v>136760.19224934501</v>
      </c>
      <c r="Q566">
        <v>174982.99260730101</v>
      </c>
      <c r="R566">
        <v>132.14647670909901</v>
      </c>
      <c r="S566">
        <v>697.73992838766605</v>
      </c>
      <c r="T566">
        <v>0.71189226816292595</v>
      </c>
      <c r="U566">
        <v>0.33114811377977099</v>
      </c>
      <c r="V566" s="1">
        <v>0</v>
      </c>
      <c r="W566">
        <v>9.5489971469619003E-2</v>
      </c>
      <c r="X566">
        <v>0.57336191475060905</v>
      </c>
      <c r="Y566" s="1">
        <v>0</v>
      </c>
      <c r="Z566" s="1">
        <v>0</v>
      </c>
      <c r="AA566">
        <v>3.1157968407015201E-4</v>
      </c>
      <c r="AB566">
        <v>8.6007488257754099E-3</v>
      </c>
      <c r="AC566">
        <v>9.5342307410202203E-3</v>
      </c>
      <c r="AD566">
        <v>2.8038997951714902E-3</v>
      </c>
      <c r="AE566">
        <v>5.5762637765195498E-3</v>
      </c>
      <c r="AF566" s="3">
        <v>7.0768329648684099E-3</v>
      </c>
      <c r="AG566">
        <v>5.5585270634776899E-3</v>
      </c>
      <c r="AH566">
        <v>7.7976327104604799</v>
      </c>
      <c r="AI566">
        <v>0.26076262331831601</v>
      </c>
      <c r="AJ566">
        <v>4121.0803276837496</v>
      </c>
      <c r="AK566" t="s">
        <v>105</v>
      </c>
      <c r="AL566" t="s">
        <v>106</v>
      </c>
      <c r="AM566" s="4">
        <v>13216094698.4</v>
      </c>
      <c r="AN566">
        <v>96637</v>
      </c>
      <c r="AO566" s="1">
        <f t="shared" si="121"/>
        <v>1.4729770319524133E-2</v>
      </c>
      <c r="AP566" s="5">
        <f t="shared" si="122"/>
        <v>16.311780657034735</v>
      </c>
      <c r="AQ566" s="3">
        <f t="shared" si="123"/>
        <v>9.1335612074507078E-3</v>
      </c>
      <c r="AR566" s="15">
        <f t="shared" si="125"/>
        <v>0.54250953674093538</v>
      </c>
    </row>
    <row r="567" spans="1:44" x14ac:dyDescent="0.25">
      <c r="A567" t="s">
        <v>37</v>
      </c>
      <c r="B567">
        <v>24.3936045827359</v>
      </c>
      <c r="C567">
        <v>2.1494591084576201E-2</v>
      </c>
      <c r="D567">
        <v>22.952461597663198</v>
      </c>
      <c r="E567">
        <v>37.997906091309702</v>
      </c>
      <c r="F567" s="1">
        <v>0</v>
      </c>
      <c r="G567" s="1">
        <v>0</v>
      </c>
      <c r="H567">
        <v>4.6349784512337697</v>
      </c>
      <c r="I567">
        <v>152.776825274007</v>
      </c>
      <c r="J567">
        <v>152.43951472395801</v>
      </c>
      <c r="K567">
        <v>106.91548903892399</v>
      </c>
      <c r="L567">
        <v>184.99763973036201</v>
      </c>
      <c r="M567">
        <v>37.522733749057601</v>
      </c>
      <c r="N567">
        <v>93.730144482303302</v>
      </c>
      <c r="O567">
        <v>69.978277395215301</v>
      </c>
      <c r="P567">
        <v>123361.674257491</v>
      </c>
      <c r="Q567">
        <v>158073.72448504501</v>
      </c>
      <c r="R567">
        <v>133.03033436738701</v>
      </c>
      <c r="S567">
        <v>706.45418991389295</v>
      </c>
      <c r="T567">
        <v>0.72568216301355803</v>
      </c>
      <c r="U567">
        <v>0.32371947999823297</v>
      </c>
      <c r="V567" s="1">
        <v>0</v>
      </c>
      <c r="W567">
        <v>7.9014380738532994E-2</v>
      </c>
      <c r="X567">
        <v>0.59726613926323302</v>
      </c>
      <c r="Y567" s="1">
        <v>0</v>
      </c>
      <c r="Z567" s="1">
        <v>0</v>
      </c>
      <c r="AA567">
        <v>3.20329443583093E-4</v>
      </c>
      <c r="AB567">
        <v>8.3385270067768795E-3</v>
      </c>
      <c r="AC567">
        <v>9.4618209277449496E-3</v>
      </c>
      <c r="AD567">
        <v>2.15548573958054E-3</v>
      </c>
      <c r="AE567">
        <v>6.4767022744977596E-3</v>
      </c>
      <c r="AF567" s="3">
        <v>7.1671669968803196E-3</v>
      </c>
      <c r="AG567">
        <v>4.2035790772721598E-3</v>
      </c>
      <c r="AH567">
        <v>7.7954701325790596</v>
      </c>
      <c r="AI567">
        <v>0.26463867414430597</v>
      </c>
      <c r="AJ567">
        <v>4840.1304383610204</v>
      </c>
      <c r="AK567" t="s">
        <v>107</v>
      </c>
      <c r="AL567" t="s">
        <v>108</v>
      </c>
      <c r="AM567" s="4">
        <v>4483333327.54</v>
      </c>
      <c r="AN567">
        <v>36343</v>
      </c>
      <c r="AO567" s="1">
        <f t="shared" si="121"/>
        <v>1.4773098554827023E-2</v>
      </c>
      <c r="AP567" s="5">
        <f t="shared" si="122"/>
        <v>16.35593324604886</v>
      </c>
      <c r="AQ567" s="3">
        <f t="shared" si="123"/>
        <v>8.2599387637580582E-3</v>
      </c>
      <c r="AR567" s="15">
        <f t="shared" si="125"/>
        <v>0.49142236127851158</v>
      </c>
    </row>
    <row r="568" spans="1:44" x14ac:dyDescent="0.25">
      <c r="A568" t="s">
        <v>37</v>
      </c>
      <c r="B568">
        <v>21.963398883461</v>
      </c>
      <c r="C568">
        <v>2.0082324848883601E-2</v>
      </c>
      <c r="D568">
        <v>21.607395193439199</v>
      </c>
      <c r="E568">
        <v>56.912017302555</v>
      </c>
      <c r="F568" s="1">
        <v>0</v>
      </c>
      <c r="G568" s="1">
        <v>0</v>
      </c>
      <c r="H568">
        <v>4.8308214874690503</v>
      </c>
      <c r="I568">
        <v>174.75353715553501</v>
      </c>
      <c r="J568">
        <v>174.33967486784499</v>
      </c>
      <c r="K568">
        <v>124.766906850377</v>
      </c>
      <c r="L568">
        <v>210.325748030227</v>
      </c>
      <c r="M568">
        <v>37.8396396891686</v>
      </c>
      <c r="N568">
        <v>93.305818331297701</v>
      </c>
      <c r="O568">
        <v>69.546339406350995</v>
      </c>
      <c r="P568">
        <v>111474.845183607</v>
      </c>
      <c r="Q568">
        <v>144584.714033864</v>
      </c>
      <c r="R568">
        <v>133.53013510140701</v>
      </c>
      <c r="S568">
        <v>711.34169218764202</v>
      </c>
      <c r="T568">
        <v>0.71425092599537898</v>
      </c>
      <c r="U568">
        <v>0.31730209347875399</v>
      </c>
      <c r="V568" s="1">
        <v>0</v>
      </c>
      <c r="W568">
        <v>9.1377051385131997E-2</v>
      </c>
      <c r="X568">
        <v>0.59132085513611299</v>
      </c>
      <c r="Y568" s="1">
        <v>0</v>
      </c>
      <c r="Z568" s="1">
        <v>0</v>
      </c>
      <c r="AA568">
        <v>3.2670148947349401E-4</v>
      </c>
      <c r="AB568">
        <v>8.2231110827815507E-3</v>
      </c>
      <c r="AC568">
        <v>9.5262354986415197E-3</v>
      </c>
      <c r="AD568">
        <v>1.5363438686313599E-3</v>
      </c>
      <c r="AE568">
        <v>6.5064933979092398E-3</v>
      </c>
      <c r="AF568" s="3">
        <v>7.2439906438548597E-3</v>
      </c>
      <c r="AG568">
        <v>3.48968118466072E-3</v>
      </c>
      <c r="AH568">
        <v>7.80513446731727</v>
      </c>
      <c r="AI568">
        <v>0.26754021060642402</v>
      </c>
      <c r="AJ568">
        <v>5588.3571367217601</v>
      </c>
      <c r="AK568" t="s">
        <v>109</v>
      </c>
      <c r="AL568" t="s">
        <v>110</v>
      </c>
      <c r="AM568" s="4">
        <v>1438917301.6300001</v>
      </c>
      <c r="AN568">
        <v>12908</v>
      </c>
      <c r="AO568" s="1">
        <f t="shared" si="121"/>
        <v>1.4905893467282324E-2</v>
      </c>
      <c r="AP568" s="5">
        <f t="shared" si="122"/>
        <v>16.491121710107503</v>
      </c>
      <c r="AQ568" s="3">
        <f t="shared" si="123"/>
        <v>5.5480465115010959E-3</v>
      </c>
      <c r="AR568" s="15">
        <f t="shared" si="125"/>
        <v>0.33183171342429096</v>
      </c>
    </row>
    <row r="569" spans="1:44" x14ac:dyDescent="0.25">
      <c r="A569" t="s">
        <v>37</v>
      </c>
      <c r="B569">
        <v>20.055258323386699</v>
      </c>
      <c r="C569">
        <v>1.93694145621265E-2</v>
      </c>
      <c r="D569">
        <v>20.9202632505948</v>
      </c>
      <c r="E569">
        <v>82.688887257336404</v>
      </c>
      <c r="F569" s="1">
        <v>0</v>
      </c>
      <c r="G569" s="1">
        <v>0</v>
      </c>
      <c r="H569">
        <v>5.0774882586902796</v>
      </c>
      <c r="I569">
        <v>194.65133515488901</v>
      </c>
      <c r="J569">
        <v>194.219848862878</v>
      </c>
      <c r="K569">
        <v>147.32016099110601</v>
      </c>
      <c r="L569">
        <v>233.49006731480901</v>
      </c>
      <c r="M569">
        <v>37.646377758553697</v>
      </c>
      <c r="N569">
        <v>93.001330100536606</v>
      </c>
      <c r="O569">
        <v>69.514259663256396</v>
      </c>
      <c r="P569">
        <v>101455.735477297</v>
      </c>
      <c r="Q569">
        <v>136806.05400448301</v>
      </c>
      <c r="R569">
        <v>133.484999663775</v>
      </c>
      <c r="S569">
        <v>706.75520739930505</v>
      </c>
      <c r="T569">
        <v>0.67897907389484302</v>
      </c>
      <c r="U569">
        <v>0.31747895948947402</v>
      </c>
      <c r="V569" s="1">
        <v>0</v>
      </c>
      <c r="W569">
        <v>0.13213143435329999</v>
      </c>
      <c r="X569">
        <v>0.55038960615722399</v>
      </c>
      <c r="Y569" s="1">
        <v>0</v>
      </c>
      <c r="Z569" s="1">
        <v>0</v>
      </c>
      <c r="AA569">
        <v>3.3870735837607003E-4</v>
      </c>
      <c r="AB569">
        <v>7.9696327938187199E-3</v>
      </c>
      <c r="AC569">
        <v>9.3600993369627704E-3</v>
      </c>
      <c r="AD569">
        <v>9.44965447345501E-4</v>
      </c>
      <c r="AE569">
        <v>6.4570000966338902E-3</v>
      </c>
      <c r="AF569" s="3">
        <v>7.1373193690813398E-3</v>
      </c>
      <c r="AG569">
        <v>3.6590550190236599E-3</v>
      </c>
      <c r="AH569">
        <v>7.7669538825464297</v>
      </c>
      <c r="AI569">
        <v>0.264632952602674</v>
      </c>
      <c r="AJ569">
        <v>6257.1449561817099</v>
      </c>
      <c r="AK569" t="s">
        <v>111</v>
      </c>
      <c r="AL569" t="s">
        <v>112</v>
      </c>
      <c r="AM569" s="4">
        <v>283771692.13</v>
      </c>
      <c r="AN569">
        <v>2797</v>
      </c>
      <c r="AO569" s="1">
        <f t="shared" si="121"/>
        <v>1.4683303216918743E-2</v>
      </c>
      <c r="AP569" s="5">
        <f t="shared" si="122"/>
        <v>16.264405740163447</v>
      </c>
      <c r="AQ569" s="3">
        <f t="shared" ref="AQ569" si="126">(1-(1-B569/100)^(1/12))- AO569</f>
        <v>3.7966850890261399E-3</v>
      </c>
      <c r="AR569" s="15">
        <f t="shared" ref="AR569" si="127">B569/AP569-1</f>
        <v>0.23307661182247141</v>
      </c>
    </row>
    <row r="570" spans="1:44" x14ac:dyDescent="0.25">
      <c r="AN570">
        <f>SUM(AN553:AN569)</f>
        <v>3670313</v>
      </c>
    </row>
    <row r="575" spans="1:44" x14ac:dyDescent="0.25">
      <c r="AO575" t="s">
        <v>226</v>
      </c>
    </row>
    <row r="576" spans="1:44" x14ac:dyDescent="0.25">
      <c r="A576" t="s">
        <v>0</v>
      </c>
      <c r="B576" t="s">
        <v>1</v>
      </c>
      <c r="C576" t="s">
        <v>2</v>
      </c>
      <c r="D576" t="s">
        <v>3</v>
      </c>
      <c r="E576" t="s">
        <v>5</v>
      </c>
      <c r="F576" t="s">
        <v>6</v>
      </c>
      <c r="G576" t="s">
        <v>208</v>
      </c>
      <c r="H576" t="s">
        <v>7</v>
      </c>
      <c r="I576" t="s">
        <v>8</v>
      </c>
      <c r="J576" t="s">
        <v>134</v>
      </c>
      <c r="K576" t="s">
        <v>143</v>
      </c>
      <c r="L576" t="s">
        <v>9</v>
      </c>
      <c r="M576" t="s">
        <v>10</v>
      </c>
      <c r="N576" t="s">
        <v>11</v>
      </c>
      <c r="O576" t="s">
        <v>13</v>
      </c>
      <c r="P576" t="s">
        <v>14</v>
      </c>
      <c r="Q576" t="s">
        <v>15</v>
      </c>
      <c r="R576" t="s">
        <v>16</v>
      </c>
      <c r="S576" t="s">
        <v>17</v>
      </c>
      <c r="T576" t="s">
        <v>18</v>
      </c>
      <c r="U576" t="s">
        <v>20</v>
      </c>
      <c r="V576" t="s">
        <v>21</v>
      </c>
      <c r="W576" t="s">
        <v>22</v>
      </c>
      <c r="X576" t="s">
        <v>23</v>
      </c>
      <c r="Y576" t="s">
        <v>24</v>
      </c>
      <c r="Z576" t="s">
        <v>25</v>
      </c>
      <c r="AA576" t="s">
        <v>26</v>
      </c>
      <c r="AB576" t="s">
        <v>27</v>
      </c>
      <c r="AC576" t="s">
        <v>263</v>
      </c>
      <c r="AD576" t="s">
        <v>120</v>
      </c>
      <c r="AE576" t="s">
        <v>29</v>
      </c>
      <c r="AF576" s="3" t="s">
        <v>233</v>
      </c>
      <c r="AG576" t="s">
        <v>30</v>
      </c>
      <c r="AH576" t="s">
        <v>31</v>
      </c>
      <c r="AI576" t="s">
        <v>32</v>
      </c>
      <c r="AJ576" t="s">
        <v>33</v>
      </c>
      <c r="AK576" t="s">
        <v>34</v>
      </c>
      <c r="AL576" t="s">
        <v>74</v>
      </c>
      <c r="AM576" s="4" t="s">
        <v>35</v>
      </c>
      <c r="AN576" t="s">
        <v>36</v>
      </c>
      <c r="AO576" s="15">
        <v>0.85</v>
      </c>
    </row>
    <row r="577" spans="1:45" x14ac:dyDescent="0.25">
      <c r="A577" t="s">
        <v>37</v>
      </c>
      <c r="B577">
        <v>1.25542835624764</v>
      </c>
      <c r="C577">
        <v>4.5809710447764097E-3</v>
      </c>
      <c r="D577">
        <v>5.3607555887152696</v>
      </c>
      <c r="E577">
        <v>-61.722290393691303</v>
      </c>
      <c r="F577" s="1">
        <v>0</v>
      </c>
      <c r="G577" s="1">
        <v>0</v>
      </c>
      <c r="H577">
        <v>3.0328375985325402</v>
      </c>
      <c r="I577">
        <v>-181.23775504829399</v>
      </c>
      <c r="J577">
        <v>-188.24493026783401</v>
      </c>
      <c r="K577">
        <v>-186.983387229166</v>
      </c>
      <c r="L577">
        <v>-160.41693416207599</v>
      </c>
      <c r="M577">
        <v>26.686533098591202</v>
      </c>
      <c r="N577">
        <v>94.416228752710794</v>
      </c>
      <c r="O577">
        <v>79.105224982576999</v>
      </c>
      <c r="P577">
        <v>191515.202998783</v>
      </c>
      <c r="Q577">
        <v>242708.414964697</v>
      </c>
      <c r="R577">
        <v>83.575692748536895</v>
      </c>
      <c r="S577">
        <v>666.66172138388902</v>
      </c>
      <c r="T577">
        <v>0.75714940459876801</v>
      </c>
      <c r="U577">
        <v>0.19792028264468001</v>
      </c>
      <c r="V577" s="1">
        <v>0</v>
      </c>
      <c r="W577">
        <v>0.15486801474672901</v>
      </c>
      <c r="X577">
        <v>0.64721170260858996</v>
      </c>
      <c r="Y577" s="1">
        <v>0</v>
      </c>
      <c r="Z577" s="1">
        <v>0</v>
      </c>
      <c r="AA577">
        <v>2.86748314607879E-4</v>
      </c>
      <c r="AB577">
        <v>4.5738914185890697E-3</v>
      </c>
      <c r="AC577">
        <v>4.8722330212260297E-3</v>
      </c>
      <c r="AD577">
        <v>3.5353741544409701E-6</v>
      </c>
      <c r="AE577" s="1">
        <v>0</v>
      </c>
      <c r="AF577" s="3">
        <v>1.03194146680296E-4</v>
      </c>
      <c r="AG577" s="1">
        <v>0</v>
      </c>
      <c r="AH577">
        <v>6.00755518681905</v>
      </c>
      <c r="AI577">
        <v>0.138553153869932</v>
      </c>
      <c r="AJ577">
        <v>1.74770005843138</v>
      </c>
      <c r="AK577" t="s">
        <v>79</v>
      </c>
      <c r="AL577" t="s">
        <v>80</v>
      </c>
      <c r="AM577" s="4">
        <v>314850993.73000002</v>
      </c>
      <c r="AN577">
        <v>1644</v>
      </c>
      <c r="AO577" s="1">
        <f>AF577+AA577+AC577*$AO$576</f>
        <v>4.5313405293303001E-3</v>
      </c>
      <c r="AP577" s="5">
        <f>100*(1-(1-AO577)^12)</f>
        <v>5.30411673507305</v>
      </c>
      <c r="AQ577" s="3">
        <f>(1-(1-B577/100)^(1/12))- AO577</f>
        <v>-3.4790816745246568E-3</v>
      </c>
      <c r="AR577" s="15">
        <f>B577/AP577-1</f>
        <v>-0.76331057196644636</v>
      </c>
    </row>
    <row r="578" spans="1:45" x14ac:dyDescent="0.25">
      <c r="A578" t="s">
        <v>37</v>
      </c>
      <c r="B578">
        <v>6.3748917550433797</v>
      </c>
      <c r="C578">
        <v>4.8638511979989E-3</v>
      </c>
      <c r="D578">
        <v>5.6829888450555703</v>
      </c>
      <c r="E578">
        <v>-41.606468378113398</v>
      </c>
      <c r="F578" s="1">
        <v>0</v>
      </c>
      <c r="G578" s="1">
        <v>0</v>
      </c>
      <c r="H578">
        <v>3.2682583657694</v>
      </c>
      <c r="I578">
        <v>-158.58664493651699</v>
      </c>
      <c r="J578">
        <v>-168.834197996965</v>
      </c>
      <c r="K578">
        <v>-162.54813899167701</v>
      </c>
      <c r="L578">
        <v>-138.17877645180599</v>
      </c>
      <c r="M578">
        <v>27.586164492134301</v>
      </c>
      <c r="N578">
        <v>95.396204071908201</v>
      </c>
      <c r="O578">
        <v>79.401017434719407</v>
      </c>
      <c r="P578">
        <v>195552.35540264301</v>
      </c>
      <c r="Q578">
        <v>242264.80175321901</v>
      </c>
      <c r="R578">
        <v>84.443385673737495</v>
      </c>
      <c r="S578">
        <v>662.36185589790296</v>
      </c>
      <c r="T578">
        <v>0.70747977973144205</v>
      </c>
      <c r="U578">
        <v>0.23525717617879</v>
      </c>
      <c r="V578" s="1">
        <v>0</v>
      </c>
      <c r="W578">
        <v>0.230728647124393</v>
      </c>
      <c r="X578">
        <v>0.53401417669681595</v>
      </c>
      <c r="Y578" s="1">
        <v>0</v>
      </c>
      <c r="Z578" s="1">
        <v>0</v>
      </c>
      <c r="AA578">
        <v>2.8624672990912802E-4</v>
      </c>
      <c r="AB578">
        <v>5.0070865575489003E-3</v>
      </c>
      <c r="AC578">
        <v>5.1191631192110398E-3</v>
      </c>
      <c r="AD578">
        <v>4.9119058831820399E-6</v>
      </c>
      <c r="AE578" s="1">
        <v>2.0682235908803799E-8</v>
      </c>
      <c r="AF578" s="3">
        <v>3.5101954952994401E-4</v>
      </c>
      <c r="AG578" s="1">
        <v>0</v>
      </c>
      <c r="AH578">
        <v>6.1092454365027402</v>
      </c>
      <c r="AI578">
        <v>0.145997783065278</v>
      </c>
      <c r="AJ578">
        <v>3.7352994538969799</v>
      </c>
      <c r="AK578" t="s">
        <v>81</v>
      </c>
      <c r="AL578" t="s">
        <v>82</v>
      </c>
      <c r="AM578" s="4">
        <v>4897999845.7700005</v>
      </c>
      <c r="AN578">
        <v>25047</v>
      </c>
      <c r="AO578" s="1">
        <f t="shared" ref="AO578:AO593" si="128">AF578+AA578+AC578*$AO$576</f>
        <v>4.9885549307684554E-3</v>
      </c>
      <c r="AP578" s="5">
        <f t="shared" ref="AP578:AP593" si="129">100*(1-(1-AO578)^12)</f>
        <v>5.8247211738459708</v>
      </c>
      <c r="AQ578" s="3">
        <f t="shared" ref="AQ578:AQ593" si="130">(1-(1-B578/100)^(1/12))- AO578</f>
        <v>4.8570539706292628E-4</v>
      </c>
      <c r="AR578" s="15">
        <f t="shared" ref="AR578:AR592" si="131">B578/AP578-1</f>
        <v>9.4454406447431749E-2</v>
      </c>
    </row>
    <row r="579" spans="1:45" x14ac:dyDescent="0.25">
      <c r="A579" t="s">
        <v>37</v>
      </c>
      <c r="B579">
        <v>7.4558758678627104</v>
      </c>
      <c r="C579">
        <v>5.6162933621454504E-3</v>
      </c>
      <c r="D579">
        <v>6.5352184405731597</v>
      </c>
      <c r="E579">
        <v>-35.586051116104301</v>
      </c>
      <c r="F579" s="1">
        <v>0</v>
      </c>
      <c r="G579" s="1">
        <v>0</v>
      </c>
      <c r="H579">
        <v>3.3889761838965602</v>
      </c>
      <c r="I579">
        <v>-133.12065331125501</v>
      </c>
      <c r="J579">
        <v>-141.89795287102001</v>
      </c>
      <c r="K579">
        <v>-142.205597075394</v>
      </c>
      <c r="L579">
        <v>-112.112991033719</v>
      </c>
      <c r="M579">
        <v>28.619316706068599</v>
      </c>
      <c r="N579">
        <v>95.367350632323294</v>
      </c>
      <c r="O579">
        <v>78.796022844466407</v>
      </c>
      <c r="P579">
        <v>189940.92013293999</v>
      </c>
      <c r="Q579">
        <v>238966.35196775699</v>
      </c>
      <c r="R579">
        <v>84.551046736919801</v>
      </c>
      <c r="S579">
        <v>666.29504569589596</v>
      </c>
      <c r="T579">
        <v>0.70492664669431004</v>
      </c>
      <c r="U579">
        <v>0.26604445110671299</v>
      </c>
      <c r="V579" s="1">
        <v>0</v>
      </c>
      <c r="W579">
        <v>0.202831766313777</v>
      </c>
      <c r="X579">
        <v>0.53112378257950799</v>
      </c>
      <c r="Y579" s="1">
        <v>0</v>
      </c>
      <c r="Z579" s="1">
        <v>0</v>
      </c>
      <c r="AA579">
        <v>2.8766065549089401E-4</v>
      </c>
      <c r="AB579">
        <v>5.7167679565400201E-3</v>
      </c>
      <c r="AC579">
        <v>5.8199821995115596E-3</v>
      </c>
      <c r="AD579">
        <v>2.00682433739601E-4</v>
      </c>
      <c r="AE579" s="1">
        <v>7.5018131656908599E-7</v>
      </c>
      <c r="AF579" s="3">
        <v>6.7763473827114396E-4</v>
      </c>
      <c r="AG579" s="1">
        <v>6.8717148482858199E-8</v>
      </c>
      <c r="AH579">
        <v>6.1760425220119197</v>
      </c>
      <c r="AI579">
        <v>0.15355748148538501</v>
      </c>
      <c r="AJ579">
        <v>14.3760748139341</v>
      </c>
      <c r="AK579" t="s">
        <v>83</v>
      </c>
      <c r="AL579" t="s">
        <v>84</v>
      </c>
      <c r="AM579" s="4">
        <v>15202111483.76</v>
      </c>
      <c r="AN579">
        <v>80036</v>
      </c>
      <c r="AO579" s="1">
        <f t="shared" si="128"/>
        <v>5.9122802633468641E-3</v>
      </c>
      <c r="AP579" s="5">
        <f t="shared" si="129"/>
        <v>6.86851963030779</v>
      </c>
      <c r="AQ579" s="3">
        <f t="shared" si="130"/>
        <v>5.2397089645886408E-4</v>
      </c>
      <c r="AR579" s="15">
        <f t="shared" si="131"/>
        <v>8.5514240210244452E-2</v>
      </c>
    </row>
    <row r="580" spans="1:45" x14ac:dyDescent="0.25">
      <c r="A580" t="s">
        <v>37</v>
      </c>
      <c r="B580">
        <v>7.9978230980251297</v>
      </c>
      <c r="C580">
        <v>6.7056482854707302E-3</v>
      </c>
      <c r="D580">
        <v>7.7565387127751704</v>
      </c>
      <c r="E580">
        <v>-26.457635292450799</v>
      </c>
      <c r="F580" s="1">
        <v>0</v>
      </c>
      <c r="G580" s="1">
        <v>0</v>
      </c>
      <c r="H580">
        <v>3.5445717362659699</v>
      </c>
      <c r="I580">
        <v>-108.814341595107</v>
      </c>
      <c r="J580">
        <v>-115.45647563468501</v>
      </c>
      <c r="K580">
        <v>-124.111342490038</v>
      </c>
      <c r="L580">
        <v>-86.8940695124938</v>
      </c>
      <c r="M580">
        <v>30.408048722865601</v>
      </c>
      <c r="N580">
        <v>95.343646827109595</v>
      </c>
      <c r="O580">
        <v>77.908892691935804</v>
      </c>
      <c r="P580">
        <v>182019.42359841999</v>
      </c>
      <c r="Q580">
        <v>231626.71424595499</v>
      </c>
      <c r="R580">
        <v>84.804927067148199</v>
      </c>
      <c r="S580">
        <v>671.17640345268399</v>
      </c>
      <c r="T580">
        <v>0.71370225393275899</v>
      </c>
      <c r="U580">
        <v>0.291107278340274</v>
      </c>
      <c r="V580" s="1">
        <v>0</v>
      </c>
      <c r="W580">
        <v>0.17938813716175001</v>
      </c>
      <c r="X580">
        <v>0.529504584497974</v>
      </c>
      <c r="Y580" s="1">
        <v>0</v>
      </c>
      <c r="Z580" s="1">
        <v>0</v>
      </c>
      <c r="AA580">
        <v>2.89691478052314E-4</v>
      </c>
      <c r="AB580">
        <v>6.2958901955476798E-3</v>
      </c>
      <c r="AC580">
        <v>6.3493502976924099E-3</v>
      </c>
      <c r="AD580">
        <v>4.7369743119323501E-4</v>
      </c>
      <c r="AE580">
        <v>2.3830945859632402E-6</v>
      </c>
      <c r="AF580" s="3">
        <v>1.13491545204464E-3</v>
      </c>
      <c r="AG580" s="1">
        <v>3.75795209786816E-7</v>
      </c>
      <c r="AH580">
        <v>6.1862527439011403</v>
      </c>
      <c r="AI580">
        <v>0.164271977126239</v>
      </c>
      <c r="AJ580">
        <v>60.821479776772001</v>
      </c>
      <c r="AK580" t="s">
        <v>85</v>
      </c>
      <c r="AL580" t="s">
        <v>86</v>
      </c>
      <c r="AM580" s="4">
        <v>34121361147.759998</v>
      </c>
      <c r="AN580">
        <v>187460</v>
      </c>
      <c r="AO580" s="1">
        <f t="shared" si="128"/>
        <v>6.8215546831355018E-3</v>
      </c>
      <c r="AP580" s="5">
        <f t="shared" si="129"/>
        <v>7.8856212736733706</v>
      </c>
      <c r="AQ580" s="3">
        <f t="shared" si="130"/>
        <v>1.0086978861700673E-4</v>
      </c>
      <c r="AR580" s="15">
        <f>B580/AP580-1</f>
        <v>1.4228660045639163E-2</v>
      </c>
    </row>
    <row r="581" spans="1:45" x14ac:dyDescent="0.25">
      <c r="A581" t="s">
        <v>37</v>
      </c>
      <c r="B581">
        <v>9.4619005924389192</v>
      </c>
      <c r="C581">
        <v>7.6637037796681998E-3</v>
      </c>
      <c r="D581">
        <v>8.8185446761483508</v>
      </c>
      <c r="E581">
        <v>-19.334513608127502</v>
      </c>
      <c r="F581" s="1">
        <v>0</v>
      </c>
      <c r="G581" s="1">
        <v>0</v>
      </c>
      <c r="H581">
        <v>3.6850029609342001</v>
      </c>
      <c r="I581">
        <v>-84.906656564023706</v>
      </c>
      <c r="J581">
        <v>-91.485882248190606</v>
      </c>
      <c r="K581">
        <v>-103.58073047488401</v>
      </c>
      <c r="L581">
        <v>-61.894681698766497</v>
      </c>
      <c r="M581">
        <v>31.589951168410401</v>
      </c>
      <c r="N581">
        <v>95.273451745456995</v>
      </c>
      <c r="O581">
        <v>77.346835784033502</v>
      </c>
      <c r="P581">
        <v>173373.73169511199</v>
      </c>
      <c r="Q581">
        <v>220717.89608037501</v>
      </c>
      <c r="R581">
        <v>85.030340148171703</v>
      </c>
      <c r="S581">
        <v>674.53777651118401</v>
      </c>
      <c r="T581">
        <v>0.71214328776333902</v>
      </c>
      <c r="U581">
        <v>0.30502830118167801</v>
      </c>
      <c r="V581" s="1">
        <v>0</v>
      </c>
      <c r="W581">
        <v>0.15884238245298299</v>
      </c>
      <c r="X581">
        <v>0.53612931636533701</v>
      </c>
      <c r="Y581" s="1">
        <v>0</v>
      </c>
      <c r="Z581" s="1">
        <v>0</v>
      </c>
      <c r="AA581">
        <v>2.91662428298657E-4</v>
      </c>
      <c r="AB581">
        <v>6.8870930421010201E-3</v>
      </c>
      <c r="AC581">
        <v>7.0746293577266502E-3</v>
      </c>
      <c r="AD581">
        <v>5.4526158669698701E-4</v>
      </c>
      <c r="AE581">
        <v>5.9403671867334298E-6</v>
      </c>
      <c r="AF581" s="3">
        <v>1.63375420895271E-3</v>
      </c>
      <c r="AG581">
        <v>1.9584746903868699E-6</v>
      </c>
      <c r="AH581">
        <v>6.15779190010762</v>
      </c>
      <c r="AI581">
        <v>0.17065533789564599</v>
      </c>
      <c r="AJ581">
        <v>146.051977388219</v>
      </c>
      <c r="AK581" t="s">
        <v>87</v>
      </c>
      <c r="AL581" t="s">
        <v>88</v>
      </c>
      <c r="AM581" s="4">
        <v>61019404991.290001</v>
      </c>
      <c r="AN581">
        <v>351953</v>
      </c>
      <c r="AO581" s="1">
        <f t="shared" si="128"/>
        <v>7.93885159131902E-3</v>
      </c>
      <c r="AP581" s="5">
        <f>100*(1-(1-AO581)^12)</f>
        <v>9.1214680324867903</v>
      </c>
      <c r="AQ581" s="3">
        <f t="shared" si="130"/>
        <v>3.1022284859816111E-4</v>
      </c>
      <c r="AR581" s="15">
        <f t="shared" ref="AR581:AR593" si="132">B581/AP581-1</f>
        <v>3.7322123888353653E-2</v>
      </c>
    </row>
    <row r="582" spans="1:45" x14ac:dyDescent="0.25">
      <c r="A582" t="s">
        <v>37</v>
      </c>
      <c r="B582">
        <v>10.106186523596699</v>
      </c>
      <c r="C582">
        <v>8.3531779490515594E-3</v>
      </c>
      <c r="D582">
        <v>9.5758795439065807</v>
      </c>
      <c r="E582">
        <v>-15.226574764195</v>
      </c>
      <c r="F582" s="1">
        <v>0</v>
      </c>
      <c r="G582" s="1">
        <v>0</v>
      </c>
      <c r="H582">
        <v>3.77048782006815</v>
      </c>
      <c r="I582">
        <v>-61.983114749297499</v>
      </c>
      <c r="J582">
        <v>-68.049465783904495</v>
      </c>
      <c r="K582">
        <v>-86.738402590936602</v>
      </c>
      <c r="L582">
        <v>-37.574989192748099</v>
      </c>
      <c r="M582">
        <v>32.357682126586198</v>
      </c>
      <c r="N582">
        <v>95.188720013469506</v>
      </c>
      <c r="O582">
        <v>76.936063822570105</v>
      </c>
      <c r="P582">
        <v>163450.112016017</v>
      </c>
      <c r="Q582">
        <v>207574.18463529201</v>
      </c>
      <c r="R582">
        <v>85.538575310131307</v>
      </c>
      <c r="S582">
        <v>683.35115679110697</v>
      </c>
      <c r="T582">
        <v>0.70584504486107602</v>
      </c>
      <c r="U582">
        <v>0.30729792071871298</v>
      </c>
      <c r="V582" s="1">
        <v>0</v>
      </c>
      <c r="W582">
        <v>0.13579995599282901</v>
      </c>
      <c r="X582">
        <v>0.55690212328845601</v>
      </c>
      <c r="Y582" s="1">
        <v>0</v>
      </c>
      <c r="Z582" s="1">
        <v>0</v>
      </c>
      <c r="AA582">
        <v>2.9361880054284799E-4</v>
      </c>
      <c r="AB582">
        <v>7.15396564845524E-3</v>
      </c>
      <c r="AC582">
        <v>7.4989352411666804E-3</v>
      </c>
      <c r="AD582">
        <v>5.9707360448763101E-4</v>
      </c>
      <c r="AE582">
        <v>3.2696480607135898E-4</v>
      </c>
      <c r="AF582" s="3">
        <v>2.1329274146521401E-3</v>
      </c>
      <c r="AG582">
        <v>1.7170327213630601E-5</v>
      </c>
      <c r="AH582">
        <v>6.1327818153028897</v>
      </c>
      <c r="AI582">
        <v>0.17480586582898999</v>
      </c>
      <c r="AJ582">
        <v>270.87570183983098</v>
      </c>
      <c r="AK582" t="s">
        <v>89</v>
      </c>
      <c r="AL582" t="s">
        <v>90</v>
      </c>
      <c r="AM582" s="4">
        <v>73003031130.610001</v>
      </c>
      <c r="AN582">
        <v>446638</v>
      </c>
      <c r="AO582" s="1">
        <f t="shared" si="128"/>
        <v>8.8006411701866665E-3</v>
      </c>
      <c r="AP582" s="5">
        <f t="shared" si="129"/>
        <v>10.06429378729241</v>
      </c>
      <c r="AQ582" s="3">
        <f t="shared" si="130"/>
        <v>3.8483900459547818E-5</v>
      </c>
      <c r="AR582" s="15">
        <f t="shared" si="132"/>
        <v>4.1625112690157895E-3</v>
      </c>
    </row>
    <row r="583" spans="1:45" x14ac:dyDescent="0.25">
      <c r="A583" t="s">
        <v>37</v>
      </c>
      <c r="B583">
        <v>10.3555029492404</v>
      </c>
      <c r="C583">
        <v>8.8669088514362494E-3</v>
      </c>
      <c r="D583">
        <v>10.136420222825199</v>
      </c>
      <c r="E583">
        <v>-9.1471438356865509</v>
      </c>
      <c r="F583" s="1">
        <v>0</v>
      </c>
      <c r="G583" s="1">
        <v>0</v>
      </c>
      <c r="H583">
        <v>3.8599116110976301</v>
      </c>
      <c r="I583">
        <v>-38.647844745410097</v>
      </c>
      <c r="J583">
        <v>-45.659842769835798</v>
      </c>
      <c r="K583">
        <v>-66.752164772664997</v>
      </c>
      <c r="L583">
        <v>-12.712144968702299</v>
      </c>
      <c r="M583">
        <v>32.0619507974993</v>
      </c>
      <c r="N583">
        <v>95.116497312796199</v>
      </c>
      <c r="O583">
        <v>77.135972569094506</v>
      </c>
      <c r="P583">
        <v>153792.43590326299</v>
      </c>
      <c r="Q583">
        <v>193911.44341217401</v>
      </c>
      <c r="R583">
        <v>86.294327543126002</v>
      </c>
      <c r="S583">
        <v>690.99550647365095</v>
      </c>
      <c r="T583">
        <v>0.70505709990243703</v>
      </c>
      <c r="U583">
        <v>0.310336542362739</v>
      </c>
      <c r="V583" s="1">
        <v>0</v>
      </c>
      <c r="W583">
        <v>0.12118141614282001</v>
      </c>
      <c r="X583">
        <v>0.56848204149444004</v>
      </c>
      <c r="Y583" s="1">
        <v>0</v>
      </c>
      <c r="Z583" s="1">
        <v>0</v>
      </c>
      <c r="AA583">
        <v>2.9455365424832302E-4</v>
      </c>
      <c r="AB583">
        <v>7.0397646501333703E-3</v>
      </c>
      <c r="AC583">
        <v>7.6113140592240398E-3</v>
      </c>
      <c r="AD583">
        <v>7.1533996541166104E-4</v>
      </c>
      <c r="AE583">
        <v>6.8861447370257396E-4</v>
      </c>
      <c r="AF583" s="3">
        <v>2.45610440831468E-3</v>
      </c>
      <c r="AG583">
        <v>1.2865076931316001E-4</v>
      </c>
      <c r="AH583">
        <v>6.0918489422769397</v>
      </c>
      <c r="AI583">
        <v>0.17211505140149999</v>
      </c>
      <c r="AJ583">
        <v>461.84142384659299</v>
      </c>
      <c r="AK583" t="s">
        <v>91</v>
      </c>
      <c r="AL583" t="s">
        <v>92</v>
      </c>
      <c r="AM583" s="4">
        <v>74141949217.039993</v>
      </c>
      <c r="AN583">
        <v>482091</v>
      </c>
      <c r="AO583" s="1">
        <f t="shared" si="128"/>
        <v>9.220275012903437E-3</v>
      </c>
      <c r="AP583" s="5">
        <f t="shared" si="129"/>
        <v>10.520133222193561</v>
      </c>
      <c r="AQ583" s="3">
        <f t="shared" si="130"/>
        <v>-1.5177990723933867E-4</v>
      </c>
      <c r="AR583" s="15">
        <f t="shared" si="132"/>
        <v>-1.5649067314646992E-2</v>
      </c>
      <c r="AS583" s="60">
        <f>SUMPRODUCT(AB582:AB584,AM582:AM584)/SUM(AM582:AM584)/AVERAGE(AC582:AC584)*AO576</f>
        <v>0.78591061453233535</v>
      </c>
    </row>
    <row r="584" spans="1:45" x14ac:dyDescent="0.25">
      <c r="A584" t="s">
        <v>37</v>
      </c>
      <c r="B584">
        <v>10.871431755496801</v>
      </c>
      <c r="C584">
        <v>9.2763010737645906E-3</v>
      </c>
      <c r="D584">
        <v>10.580832634601199</v>
      </c>
      <c r="E584">
        <v>-4.6922289194347799</v>
      </c>
      <c r="F584" s="1">
        <v>0</v>
      </c>
      <c r="G584" s="1">
        <v>0</v>
      </c>
      <c r="H584">
        <v>3.92110998748662</v>
      </c>
      <c r="I584">
        <v>-15.711893847689099</v>
      </c>
      <c r="J584">
        <v>-26.310873491197601</v>
      </c>
      <c r="K584">
        <v>-39.897450217366497</v>
      </c>
      <c r="L584">
        <v>11.7257975899748</v>
      </c>
      <c r="M584">
        <v>30.843117575159098</v>
      </c>
      <c r="N584">
        <v>95.160822111633095</v>
      </c>
      <c r="O584">
        <v>77.933387020476403</v>
      </c>
      <c r="P584">
        <v>145311.29856747901</v>
      </c>
      <c r="Q584">
        <v>179980.416155324</v>
      </c>
      <c r="R584">
        <v>87.846743272935797</v>
      </c>
      <c r="S584">
        <v>689.847265560766</v>
      </c>
      <c r="T584">
        <v>0.70177871396501201</v>
      </c>
      <c r="U584">
        <v>0.31863688300999399</v>
      </c>
      <c r="V584" s="1">
        <v>0</v>
      </c>
      <c r="W584">
        <v>0.11471752504946101</v>
      </c>
      <c r="X584">
        <v>0.56664559194054298</v>
      </c>
      <c r="Y584" s="1">
        <v>0</v>
      </c>
      <c r="Z584" s="1">
        <v>0</v>
      </c>
      <c r="AA584">
        <v>2.9378826055328897E-4</v>
      </c>
      <c r="AB584">
        <v>6.6290357978137501E-3</v>
      </c>
      <c r="AC584">
        <v>7.4202009347186003E-3</v>
      </c>
      <c r="AD584">
        <v>1.0185628043135799E-3</v>
      </c>
      <c r="AE584">
        <v>5.8147645743463199E-4</v>
      </c>
      <c r="AF584" s="3">
        <v>2.5301803327188298E-3</v>
      </c>
      <c r="AG584">
        <v>7.5345948675235299E-4</v>
      </c>
      <c r="AH584">
        <v>6.0439671603911602</v>
      </c>
      <c r="AI584">
        <v>0.16367455265783601</v>
      </c>
      <c r="AJ584">
        <v>593.03792859243094</v>
      </c>
      <c r="AK584" t="s">
        <v>93</v>
      </c>
      <c r="AL584" t="s">
        <v>94</v>
      </c>
      <c r="AM584" s="4">
        <v>71285218426.949997</v>
      </c>
      <c r="AN584">
        <v>490569</v>
      </c>
      <c r="AO584" s="1">
        <f t="shared" si="128"/>
        <v>9.131139387782929E-3</v>
      </c>
      <c r="AP584" s="5">
        <f t="shared" si="129"/>
        <v>10.42348459659398</v>
      </c>
      <c r="AQ584" s="3">
        <f t="shared" si="130"/>
        <v>4.1387100718642648E-4</v>
      </c>
      <c r="AR584" s="15">
        <f t="shared" si="132"/>
        <v>4.2974799334302594E-2</v>
      </c>
      <c r="AS584">
        <f>SUMPRODUCT(AH582:AH584,AM582:AM584)/SUM(AM582:AM584)</f>
        <v>6.0899030598897745</v>
      </c>
    </row>
    <row r="585" spans="1:45" x14ac:dyDescent="0.25">
      <c r="A585" t="s">
        <v>37</v>
      </c>
      <c r="B585">
        <v>11.772544488325</v>
      </c>
      <c r="C585">
        <v>1.02011757440101E-2</v>
      </c>
      <c r="D585">
        <v>11.5774158269843</v>
      </c>
      <c r="E585">
        <v>1.13007953942697</v>
      </c>
      <c r="F585" s="1">
        <v>0</v>
      </c>
      <c r="G585" s="1">
        <v>0</v>
      </c>
      <c r="H585">
        <v>4.0091262539562802</v>
      </c>
      <c r="I585">
        <v>7.7216593480816398</v>
      </c>
      <c r="J585">
        <v>-2.8373983437551402</v>
      </c>
      <c r="K585">
        <v>-16.2794533103364</v>
      </c>
      <c r="L585">
        <v>36.902831068865098</v>
      </c>
      <c r="M585">
        <v>30.5133718730075</v>
      </c>
      <c r="N585">
        <v>95.117911699054005</v>
      </c>
      <c r="O585">
        <v>78.145132874644403</v>
      </c>
      <c r="P585">
        <v>136611.86426338201</v>
      </c>
      <c r="Q585">
        <v>168148.044733199</v>
      </c>
      <c r="R585">
        <v>93.119650251237601</v>
      </c>
      <c r="S585">
        <v>691.79285692203302</v>
      </c>
      <c r="T585">
        <v>0.704848559263762</v>
      </c>
      <c r="U585">
        <v>0.32728551784034599</v>
      </c>
      <c r="V585" s="1">
        <v>0</v>
      </c>
      <c r="W585">
        <v>0.10154137954473801</v>
      </c>
      <c r="X585">
        <v>0.57117310261491405</v>
      </c>
      <c r="Y585" s="1">
        <v>0</v>
      </c>
      <c r="Z585" s="1">
        <v>0</v>
      </c>
      <c r="AA585">
        <v>2.9421817610099003E-4</v>
      </c>
      <c r="AB585">
        <v>6.3291161341229299E-3</v>
      </c>
      <c r="AC585">
        <v>7.2200648933327602E-3</v>
      </c>
      <c r="AD585">
        <v>1.3776997517790999E-3</v>
      </c>
      <c r="AE585">
        <v>5.6618469623845595E-4</v>
      </c>
      <c r="AF585" s="3">
        <v>2.7388206770150602E-3</v>
      </c>
      <c r="AG585">
        <v>1.63398271619826E-3</v>
      </c>
      <c r="AH585">
        <v>6.0313988782818004</v>
      </c>
      <c r="AI585">
        <v>0.16119520377119101</v>
      </c>
      <c r="AJ585">
        <v>858.37051034107503</v>
      </c>
      <c r="AK585" t="s">
        <v>95</v>
      </c>
      <c r="AL585" t="s">
        <v>96</v>
      </c>
      <c r="AM585" s="4">
        <v>49795570971.459999</v>
      </c>
      <c r="AN585">
        <v>364504</v>
      </c>
      <c r="AO585" s="1">
        <f t="shared" si="128"/>
        <v>9.1700940124488962E-3</v>
      </c>
      <c r="AP585" s="5">
        <f t="shared" si="129"/>
        <v>10.465734366768931</v>
      </c>
      <c r="AQ585" s="3">
        <f t="shared" si="130"/>
        <v>1.213287956073502E-3</v>
      </c>
      <c r="AR585" s="15">
        <f t="shared" si="132"/>
        <v>0.12486559239507233</v>
      </c>
    </row>
    <row r="586" spans="1:45" x14ac:dyDescent="0.25">
      <c r="A586" t="s">
        <v>37</v>
      </c>
      <c r="B586">
        <v>13.3496475147489</v>
      </c>
      <c r="C586">
        <v>1.13542674299369E-2</v>
      </c>
      <c r="D586">
        <v>12.805648273627201</v>
      </c>
      <c r="E586">
        <v>0.50851109251300097</v>
      </c>
      <c r="F586" s="1">
        <v>0</v>
      </c>
      <c r="G586" s="1">
        <v>0</v>
      </c>
      <c r="H586">
        <v>4.0659507322875301</v>
      </c>
      <c r="I586">
        <v>31.202006601400701</v>
      </c>
      <c r="J586">
        <v>20.027645228287401</v>
      </c>
      <c r="K586">
        <v>10.033775113966399</v>
      </c>
      <c r="L586">
        <v>61.640140091220502</v>
      </c>
      <c r="M586">
        <v>31.393712687204001</v>
      </c>
      <c r="N586">
        <v>95.1554244333702</v>
      </c>
      <c r="O586">
        <v>77.865751715242496</v>
      </c>
      <c r="P586">
        <v>130960.31681354099</v>
      </c>
      <c r="Q586">
        <v>159123.55780191999</v>
      </c>
      <c r="R586">
        <v>104.371132966876</v>
      </c>
      <c r="S586">
        <v>688.53664330535696</v>
      </c>
      <c r="T586">
        <v>0.70296800165288698</v>
      </c>
      <c r="U586">
        <v>0.33908442790161902</v>
      </c>
      <c r="V586" s="1">
        <v>0</v>
      </c>
      <c r="W586">
        <v>9.7939621445560093E-2</v>
      </c>
      <c r="X586">
        <v>0.56297595065282002</v>
      </c>
      <c r="Y586" s="1">
        <v>0</v>
      </c>
      <c r="Z586" s="1">
        <v>0</v>
      </c>
      <c r="AA586">
        <v>2.9529182052588301E-4</v>
      </c>
      <c r="AB586">
        <v>6.3731681689324004E-3</v>
      </c>
      <c r="AC586">
        <v>7.2703318735728804E-3</v>
      </c>
      <c r="AD586">
        <v>1.5492727362374299E-3</v>
      </c>
      <c r="AE586">
        <v>7.9997546725346397E-4</v>
      </c>
      <c r="AF586" s="3">
        <v>3.0768720943107099E-3</v>
      </c>
      <c r="AG586">
        <v>2.3366022456171201E-3</v>
      </c>
      <c r="AH586">
        <v>5.9889910706965699</v>
      </c>
      <c r="AI586">
        <v>0.16458974248625499</v>
      </c>
      <c r="AJ586">
        <v>1269.0312193353</v>
      </c>
      <c r="AK586" t="s">
        <v>97</v>
      </c>
      <c r="AL586" t="s">
        <v>98</v>
      </c>
      <c r="AM586" s="4">
        <v>44133364845.529999</v>
      </c>
      <c r="AN586">
        <v>336998</v>
      </c>
      <c r="AO586" s="1">
        <f t="shared" si="128"/>
        <v>9.5519460073735414E-3</v>
      </c>
      <c r="AP586" s="5">
        <f t="shared" si="129"/>
        <v>10.878920888103394</v>
      </c>
      <c r="AQ586" s="3">
        <f t="shared" si="130"/>
        <v>2.317804539434181E-3</v>
      </c>
      <c r="AR586" s="15">
        <f t="shared" si="132"/>
        <v>0.22711136996568837</v>
      </c>
    </row>
    <row r="587" spans="1:45" x14ac:dyDescent="0.25">
      <c r="A587" t="s">
        <v>37</v>
      </c>
      <c r="B587">
        <v>14.968217001111199</v>
      </c>
      <c r="C587">
        <v>1.22585129782397E-2</v>
      </c>
      <c r="D587">
        <v>13.757856096320999</v>
      </c>
      <c r="E587">
        <v>2.2525992788397602</v>
      </c>
      <c r="F587" s="1">
        <v>0</v>
      </c>
      <c r="G587" s="1">
        <v>0</v>
      </c>
      <c r="H587">
        <v>4.1593890956054098</v>
      </c>
      <c r="I587">
        <v>54.731856604617398</v>
      </c>
      <c r="J587">
        <v>44.020518222457</v>
      </c>
      <c r="K587">
        <v>35.684934262164298</v>
      </c>
      <c r="L587">
        <v>86.691624511738297</v>
      </c>
      <c r="M587">
        <v>33.200319012353297</v>
      </c>
      <c r="N587">
        <v>95.152922397964105</v>
      </c>
      <c r="O587">
        <v>77.105387948352501</v>
      </c>
      <c r="P587">
        <v>124688.05564219</v>
      </c>
      <c r="Q587">
        <v>150031.855223361</v>
      </c>
      <c r="R587">
        <v>117.12413629137799</v>
      </c>
      <c r="S587">
        <v>683.5890146488</v>
      </c>
      <c r="T587">
        <v>0.71058273202460098</v>
      </c>
      <c r="U587">
        <v>0.331472297778028</v>
      </c>
      <c r="V587" s="1">
        <v>0</v>
      </c>
      <c r="W587">
        <v>9.3615539302957004E-2</v>
      </c>
      <c r="X587">
        <v>0.57491216291901404</v>
      </c>
      <c r="Y587" s="1">
        <v>0</v>
      </c>
      <c r="Z587" s="1">
        <v>0</v>
      </c>
      <c r="AA587">
        <v>2.9798564385715202E-4</v>
      </c>
      <c r="AB587">
        <v>6.4914276653387096E-3</v>
      </c>
      <c r="AC587">
        <v>7.4366772303269199E-3</v>
      </c>
      <c r="AD587">
        <v>1.6772312870382501E-3</v>
      </c>
      <c r="AE587">
        <v>1.38947409659713E-3</v>
      </c>
      <c r="AF587" s="3">
        <v>3.5919341151625398E-3</v>
      </c>
      <c r="AG587">
        <v>2.4024297241506802E-3</v>
      </c>
      <c r="AH587">
        <v>5.9433215478607302</v>
      </c>
      <c r="AI587">
        <v>0.173229312066597</v>
      </c>
      <c r="AJ587">
        <v>1862.7721541578501</v>
      </c>
      <c r="AK587" t="s">
        <v>99</v>
      </c>
      <c r="AL587" t="s">
        <v>100</v>
      </c>
      <c r="AM587" s="4">
        <v>34802306650.57</v>
      </c>
      <c r="AN587">
        <v>279115</v>
      </c>
      <c r="AO587" s="1">
        <f t="shared" si="128"/>
        <v>1.0211095404797574E-2</v>
      </c>
      <c r="AP587" s="5">
        <f t="shared" si="129"/>
        <v>11.588049184071359</v>
      </c>
      <c r="AQ587" s="3">
        <f t="shared" si="130"/>
        <v>3.2101162312955372E-3</v>
      </c>
      <c r="AR587" s="15">
        <f t="shared" si="132"/>
        <v>0.291694293262591</v>
      </c>
    </row>
    <row r="588" spans="1:45" x14ac:dyDescent="0.25">
      <c r="A588" t="s">
        <v>37</v>
      </c>
      <c r="B588">
        <v>16.637339963709799</v>
      </c>
      <c r="C588">
        <v>1.36426243783153E-2</v>
      </c>
      <c r="D588">
        <v>15.1969334363099</v>
      </c>
      <c r="E588">
        <v>4.7571277934044804</v>
      </c>
      <c r="F588" s="1">
        <v>0</v>
      </c>
      <c r="G588" s="1">
        <v>0</v>
      </c>
      <c r="H588">
        <v>4.23962068680546</v>
      </c>
      <c r="I588">
        <v>77.410076641708201</v>
      </c>
      <c r="J588">
        <v>69.584071848322594</v>
      </c>
      <c r="K588">
        <v>55.841201084949702</v>
      </c>
      <c r="L588">
        <v>111.130477479745</v>
      </c>
      <c r="M588">
        <v>35.264950160920897</v>
      </c>
      <c r="N588">
        <v>95.174340596080597</v>
      </c>
      <c r="O588">
        <v>76.187161865104301</v>
      </c>
      <c r="P588">
        <v>118149.610064092</v>
      </c>
      <c r="Q588">
        <v>141884.16294966699</v>
      </c>
      <c r="R588">
        <v>125.82497384764901</v>
      </c>
      <c r="S588">
        <v>685.53554707927299</v>
      </c>
      <c r="T588">
        <v>0.71382030077019099</v>
      </c>
      <c r="U588">
        <v>0.350715735249161</v>
      </c>
      <c r="V588" s="1">
        <v>0</v>
      </c>
      <c r="W588">
        <v>8.9245053546579606E-2</v>
      </c>
      <c r="X588">
        <v>0.56003921120425904</v>
      </c>
      <c r="Y588" s="1">
        <v>0</v>
      </c>
      <c r="Z588" s="1">
        <v>0</v>
      </c>
      <c r="AA588">
        <v>3.0168488852323598E-4</v>
      </c>
      <c r="AB588">
        <v>6.6765798540773602E-3</v>
      </c>
      <c r="AC588">
        <v>7.6121656565573299E-3</v>
      </c>
      <c r="AD588">
        <v>1.5545008553545299E-3</v>
      </c>
      <c r="AE588">
        <v>2.1287833013382E-3</v>
      </c>
      <c r="AF588" s="3">
        <v>4.1475984284026698E-3</v>
      </c>
      <c r="AG588">
        <v>2.9811153498354001E-3</v>
      </c>
      <c r="AH588">
        <v>5.9138025550005899</v>
      </c>
      <c r="AI588">
        <v>0.184055978167568</v>
      </c>
      <c r="AJ588">
        <v>2460.2422509565599</v>
      </c>
      <c r="AK588" t="s">
        <v>101</v>
      </c>
      <c r="AL588" t="s">
        <v>102</v>
      </c>
      <c r="AM588" s="4">
        <v>29181535890.509998</v>
      </c>
      <c r="AN588">
        <v>246988</v>
      </c>
      <c r="AO588" s="1">
        <f t="shared" si="128"/>
        <v>1.0919624124999635E-2</v>
      </c>
      <c r="AP588" s="5">
        <f t="shared" si="129"/>
        <v>12.344530048563307</v>
      </c>
      <c r="AQ588" s="3">
        <f t="shared" si="130"/>
        <v>4.1301207754350124E-3</v>
      </c>
      <c r="AR588" s="15">
        <f t="shared" si="132"/>
        <v>0.34774996684836146</v>
      </c>
    </row>
    <row r="589" spans="1:45" x14ac:dyDescent="0.25">
      <c r="A589" t="s">
        <v>37</v>
      </c>
      <c r="B589">
        <v>18.369992506446899</v>
      </c>
      <c r="C589">
        <v>1.47787374801735E-2</v>
      </c>
      <c r="D589">
        <v>16.3616778857882</v>
      </c>
      <c r="E589">
        <v>13.457883237679701</v>
      </c>
      <c r="F589" s="1">
        <v>0</v>
      </c>
      <c r="G589" s="1">
        <v>0</v>
      </c>
      <c r="H589">
        <v>4.3627107156632903</v>
      </c>
      <c r="I589">
        <v>100.07821672299301</v>
      </c>
      <c r="J589">
        <v>94.496540063014805</v>
      </c>
      <c r="K589">
        <v>70.655202320777505</v>
      </c>
      <c r="L589">
        <v>136.089288107356</v>
      </c>
      <c r="M589">
        <v>36.384991879083401</v>
      </c>
      <c r="N589">
        <v>94.896865048862097</v>
      </c>
      <c r="O589">
        <v>75.340875865871794</v>
      </c>
      <c r="P589">
        <v>110536.25261652299</v>
      </c>
      <c r="Q589">
        <v>133745.39755136301</v>
      </c>
      <c r="R589">
        <v>129.446781394411</v>
      </c>
      <c r="S589">
        <v>697.09394363878801</v>
      </c>
      <c r="T589">
        <v>0.72090748460220899</v>
      </c>
      <c r="U589">
        <v>0.34668199281503398</v>
      </c>
      <c r="V589" s="1">
        <v>0</v>
      </c>
      <c r="W589">
        <v>7.3822947737789593E-2</v>
      </c>
      <c r="X589">
        <v>0.57949505944717605</v>
      </c>
      <c r="Y589" s="1">
        <v>0</v>
      </c>
      <c r="Z589" s="1">
        <v>0</v>
      </c>
      <c r="AA589">
        <v>3.0773665776238999E-4</v>
      </c>
      <c r="AB589">
        <v>6.6238687767694602E-3</v>
      </c>
      <c r="AC589">
        <v>7.62970701090446E-3</v>
      </c>
      <c r="AD589">
        <v>1.27223739509576E-3</v>
      </c>
      <c r="AE589">
        <v>2.6571408170250701E-3</v>
      </c>
      <c r="AF589" s="3">
        <v>4.5170242737422898E-3</v>
      </c>
      <c r="AG589">
        <v>3.91781874503991E-3</v>
      </c>
      <c r="AH589">
        <v>5.9443050501242096</v>
      </c>
      <c r="AI589">
        <v>0.19160364790761</v>
      </c>
      <c r="AJ589">
        <v>3095.4128939157799</v>
      </c>
      <c r="AK589" t="s">
        <v>103</v>
      </c>
      <c r="AL589" t="s">
        <v>104</v>
      </c>
      <c r="AM589" s="4">
        <v>16294922751.969999</v>
      </c>
      <c r="AN589">
        <v>147417</v>
      </c>
      <c r="AO589" s="1">
        <f t="shared" si="128"/>
        <v>1.1310011890773471E-2</v>
      </c>
      <c r="AP589" s="5">
        <f t="shared" si="129"/>
        <v>12.75879893485482</v>
      </c>
      <c r="AQ589" s="3">
        <f t="shared" si="130"/>
        <v>5.4621798672709818E-3</v>
      </c>
      <c r="AR589" s="15">
        <f t="shared" si="132"/>
        <v>0.4397901087901992</v>
      </c>
    </row>
    <row r="590" spans="1:45" x14ac:dyDescent="0.25">
      <c r="A590" t="s">
        <v>37</v>
      </c>
      <c r="B590">
        <v>17.3765016793615</v>
      </c>
      <c r="C590">
        <v>1.52235650331466E-2</v>
      </c>
      <c r="D590">
        <v>16.813706871112299</v>
      </c>
      <c r="E590">
        <v>26.170113481116001</v>
      </c>
      <c r="F590" s="1">
        <v>0</v>
      </c>
      <c r="G590" s="1">
        <v>0</v>
      </c>
      <c r="H590">
        <v>4.5107673495920597</v>
      </c>
      <c r="I590">
        <v>121.587570162853</v>
      </c>
      <c r="J590">
        <v>117.16836358835999</v>
      </c>
      <c r="K590">
        <v>87.4332393194031</v>
      </c>
      <c r="L590">
        <v>160.373832954477</v>
      </c>
      <c r="M590">
        <v>37.486641539845699</v>
      </c>
      <c r="N590">
        <v>94.669732648995506</v>
      </c>
      <c r="O590">
        <v>74.619030972109101</v>
      </c>
      <c r="P590">
        <v>102471.91898361901</v>
      </c>
      <c r="Q590">
        <v>124860.190712157</v>
      </c>
      <c r="R590">
        <v>131.94986543769599</v>
      </c>
      <c r="S590">
        <v>701.52454815879798</v>
      </c>
      <c r="T590">
        <v>0.73224171211380595</v>
      </c>
      <c r="U590">
        <v>0.35068386747097402</v>
      </c>
      <c r="V590" s="1">
        <v>0</v>
      </c>
      <c r="W590">
        <v>7.0341907952556001E-2</v>
      </c>
      <c r="X590">
        <v>0.57897422457646897</v>
      </c>
      <c r="Y590" s="1">
        <v>0</v>
      </c>
      <c r="Z590" s="1">
        <v>0</v>
      </c>
      <c r="AA590">
        <v>3.1484360623617702E-4</v>
      </c>
      <c r="AB590">
        <v>6.5940477165733298E-3</v>
      </c>
      <c r="AC590">
        <v>7.68203743024461E-3</v>
      </c>
      <c r="AD590">
        <v>9.6620342520547999E-4</v>
      </c>
      <c r="AE590">
        <v>3.6526791067090902E-3</v>
      </c>
      <c r="AF590" s="3">
        <v>4.8131553611562398E-3</v>
      </c>
      <c r="AG590">
        <v>3.69583945749638E-3</v>
      </c>
      <c r="AH590">
        <v>5.9469190329382497</v>
      </c>
      <c r="AI590">
        <v>0.198113984860319</v>
      </c>
      <c r="AJ590">
        <v>3803.0953476893201</v>
      </c>
      <c r="AK590" t="s">
        <v>105</v>
      </c>
      <c r="AL590" t="s">
        <v>106</v>
      </c>
      <c r="AM590" s="4">
        <v>8582842990.2299995</v>
      </c>
      <c r="AN590">
        <v>83758</v>
      </c>
      <c r="AO590" s="1">
        <f t="shared" si="128"/>
        <v>1.1657730783100336E-2</v>
      </c>
      <c r="AP590" s="5">
        <f t="shared" si="129"/>
        <v>13.126276758987899</v>
      </c>
      <c r="AQ590" s="3">
        <f t="shared" si="130"/>
        <v>4.1227700545752345E-3</v>
      </c>
      <c r="AR590" s="15">
        <f t="shared" si="132"/>
        <v>0.3237951628182274</v>
      </c>
    </row>
    <row r="591" spans="1:45" x14ac:dyDescent="0.25">
      <c r="A591" t="s">
        <v>37</v>
      </c>
      <c r="B591">
        <v>18.2316349109506</v>
      </c>
      <c r="C591">
        <v>1.4773455487237399E-2</v>
      </c>
      <c r="D591">
        <v>16.356296880685601</v>
      </c>
      <c r="E591">
        <v>40.809863599198202</v>
      </c>
      <c r="F591" s="1">
        <v>0</v>
      </c>
      <c r="G591" s="1">
        <v>0</v>
      </c>
      <c r="H591">
        <v>4.6662753753073796</v>
      </c>
      <c r="I591">
        <v>142.46208227280701</v>
      </c>
      <c r="J591">
        <v>140.1281067251</v>
      </c>
      <c r="K591">
        <v>99.811218128346198</v>
      </c>
      <c r="L591">
        <v>185.045061257665</v>
      </c>
      <c r="M591">
        <v>37.845109911929399</v>
      </c>
      <c r="N591">
        <v>94.151377815776499</v>
      </c>
      <c r="O591">
        <v>73.764263882596097</v>
      </c>
      <c r="P591">
        <v>92948.063149459602</v>
      </c>
      <c r="Q591">
        <v>114441.751436085</v>
      </c>
      <c r="R591">
        <v>132.52312138758199</v>
      </c>
      <c r="S591">
        <v>715.45093235207105</v>
      </c>
      <c r="T591">
        <v>0.73243805088553304</v>
      </c>
      <c r="U591">
        <v>0.35549109429639503</v>
      </c>
      <c r="V591" s="1">
        <v>0</v>
      </c>
      <c r="W591">
        <v>7.2408857328927406E-2</v>
      </c>
      <c r="X591">
        <v>0.57210004837467698</v>
      </c>
      <c r="Y591" s="1">
        <v>0</v>
      </c>
      <c r="Z591" s="1">
        <v>0</v>
      </c>
      <c r="AA591">
        <v>3.3072362827978703E-4</v>
      </c>
      <c r="AB591">
        <v>6.4072580606874497E-3</v>
      </c>
      <c r="AC591">
        <v>7.6022514733199197E-3</v>
      </c>
      <c r="AD591">
        <v>6.7519099821834402E-4</v>
      </c>
      <c r="AE591">
        <v>4.4069191036336499E-3</v>
      </c>
      <c r="AF591" s="3">
        <v>5.0078232611601697E-3</v>
      </c>
      <c r="AG591">
        <v>2.9533562569651799E-3</v>
      </c>
      <c r="AH591">
        <v>6.0044504731698902</v>
      </c>
      <c r="AI591">
        <v>0.202337734297555</v>
      </c>
      <c r="AJ591">
        <v>4437.1739268168903</v>
      </c>
      <c r="AK591" t="s">
        <v>107</v>
      </c>
      <c r="AL591" t="s">
        <v>108</v>
      </c>
      <c r="AM591" s="4">
        <v>2546033345.79</v>
      </c>
      <c r="AN591">
        <v>27392</v>
      </c>
      <c r="AO591" s="1">
        <f t="shared" si="128"/>
        <v>1.1800460641761889E-2</v>
      </c>
      <c r="AP591" s="5">
        <f t="shared" si="129"/>
        <v>13.276705987272319</v>
      </c>
      <c r="AQ591" s="3">
        <f t="shared" si="130"/>
        <v>4.832963243520217E-3</v>
      </c>
      <c r="AR591" s="15">
        <f t="shared" si="132"/>
        <v>0.37320468860486256</v>
      </c>
    </row>
    <row r="592" spans="1:45" x14ac:dyDescent="0.25">
      <c r="A592" t="s">
        <v>37</v>
      </c>
      <c r="B592">
        <v>16.076033683855201</v>
      </c>
      <c r="C592">
        <v>1.4036221972880099E-2</v>
      </c>
      <c r="D592">
        <v>15.602122771307</v>
      </c>
      <c r="E592">
        <v>62.929821166886697</v>
      </c>
      <c r="F592" s="1">
        <v>0</v>
      </c>
      <c r="G592" s="1">
        <v>0</v>
      </c>
      <c r="H592">
        <v>4.8906043553176204</v>
      </c>
      <c r="I592">
        <v>163.937516123112</v>
      </c>
      <c r="J592">
        <v>160.14720116636201</v>
      </c>
      <c r="K592">
        <v>120.503150705274</v>
      </c>
      <c r="L592">
        <v>209.884465283456</v>
      </c>
      <c r="M592">
        <v>38.038662937276897</v>
      </c>
      <c r="N592">
        <v>93.695870073451204</v>
      </c>
      <c r="O592">
        <v>73.345530061708402</v>
      </c>
      <c r="P592">
        <v>85885.014192254894</v>
      </c>
      <c r="Q592">
        <v>105993.336978686</v>
      </c>
      <c r="R592">
        <v>133.17744367366299</v>
      </c>
      <c r="S592">
        <v>710.63265669450504</v>
      </c>
      <c r="T592">
        <v>0.71338059568873502</v>
      </c>
      <c r="U592">
        <v>0.37825759644171902</v>
      </c>
      <c r="V592" s="1">
        <v>0</v>
      </c>
      <c r="W592">
        <v>0.115932864264784</v>
      </c>
      <c r="X592">
        <v>0.50580953929349504</v>
      </c>
      <c r="Y592" s="1">
        <v>0</v>
      </c>
      <c r="Z592" s="1">
        <v>0</v>
      </c>
      <c r="AA592">
        <v>3.4484176274524601E-4</v>
      </c>
      <c r="AB592">
        <v>6.28777494165738E-3</v>
      </c>
      <c r="AC592">
        <v>7.6347313550228302E-3</v>
      </c>
      <c r="AD592">
        <v>5.1515253639275503E-4</v>
      </c>
      <c r="AE592">
        <v>4.5042866098826597E-3</v>
      </c>
      <c r="AF592" s="3">
        <v>5.0042694877344002E-3</v>
      </c>
      <c r="AG592">
        <v>2.3841156187701402E-3</v>
      </c>
      <c r="AH592">
        <v>5.9701856694118902</v>
      </c>
      <c r="AI592">
        <v>0.202242588655448</v>
      </c>
      <c r="AJ592">
        <v>5212.1478126190996</v>
      </c>
      <c r="AK592" t="s">
        <v>109</v>
      </c>
      <c r="AL592" t="s">
        <v>110</v>
      </c>
      <c r="AM592" s="4">
        <v>813932279.5</v>
      </c>
      <c r="AN592">
        <v>9477</v>
      </c>
      <c r="AO592" s="1">
        <f t="shared" si="128"/>
        <v>1.1838632902249051E-2</v>
      </c>
      <c r="AP592" s="5">
        <f t="shared" si="129"/>
        <v>13.316896910019448</v>
      </c>
      <c r="AQ592" s="3">
        <f t="shared" si="130"/>
        <v>2.6601460035931175E-3</v>
      </c>
      <c r="AR592" s="15">
        <f t="shared" si="132"/>
        <v>0.20719066855280799</v>
      </c>
    </row>
    <row r="593" spans="1:44" x14ac:dyDescent="0.25">
      <c r="A593" t="s">
        <v>37</v>
      </c>
      <c r="B593">
        <v>24.020649619480999</v>
      </c>
      <c r="C593">
        <v>1.3645553508564501E-2</v>
      </c>
      <c r="D593">
        <v>15.1999554059516</v>
      </c>
      <c r="E593">
        <v>99.140397831158396</v>
      </c>
      <c r="F593" s="1">
        <v>0</v>
      </c>
      <c r="G593" s="1">
        <v>0</v>
      </c>
      <c r="H593">
        <v>5.2400843952218903</v>
      </c>
      <c r="I593">
        <v>184.83366626186199</v>
      </c>
      <c r="J593">
        <v>176.24774420498301</v>
      </c>
      <c r="K593">
        <v>151.611115044088</v>
      </c>
      <c r="L593">
        <v>234.01311779352301</v>
      </c>
      <c r="M593">
        <v>37.554643372234203</v>
      </c>
      <c r="N593">
        <v>93.1201930039838</v>
      </c>
      <c r="O593">
        <v>73.228468984540001</v>
      </c>
      <c r="P593">
        <v>79811.969544436099</v>
      </c>
      <c r="Q593">
        <v>98541.4497280449</v>
      </c>
      <c r="R593">
        <v>132.36681877075799</v>
      </c>
      <c r="S593">
        <v>685.09610398391703</v>
      </c>
      <c r="T593">
        <v>0.62338663111585901</v>
      </c>
      <c r="U593">
        <v>0.29946903838983602</v>
      </c>
      <c r="V593" s="1">
        <v>0</v>
      </c>
      <c r="W593">
        <v>0.35489797240598397</v>
      </c>
      <c r="X593">
        <v>0.34563298920417801</v>
      </c>
      <c r="Y593" s="1">
        <v>0</v>
      </c>
      <c r="Z593" s="1">
        <v>0</v>
      </c>
      <c r="AA593">
        <v>3.6600113113569098E-4</v>
      </c>
      <c r="AB593">
        <v>6.2123777673253203E-3</v>
      </c>
      <c r="AC593">
        <v>7.6204617101690401E-3</v>
      </c>
      <c r="AD593">
        <v>4.3809228479096702E-4</v>
      </c>
      <c r="AE593">
        <v>4.3744228020865701E-3</v>
      </c>
      <c r="AF593" s="3">
        <v>4.7724598448262504E-3</v>
      </c>
      <c r="AG593">
        <v>2.2546982391442099E-3</v>
      </c>
      <c r="AH593">
        <v>5.9854598511642703</v>
      </c>
      <c r="AI593">
        <v>0.19979910291797601</v>
      </c>
      <c r="AJ593">
        <v>6088.0800512824298</v>
      </c>
      <c r="AK593" t="s">
        <v>111</v>
      </c>
      <c r="AL593" t="s">
        <v>112</v>
      </c>
      <c r="AM593" s="4">
        <v>213736454.44</v>
      </c>
      <c r="AN593">
        <v>2678</v>
      </c>
      <c r="AO593" s="1">
        <f t="shared" si="128"/>
        <v>1.1615853429605624E-2</v>
      </c>
      <c r="AP593" s="5">
        <f t="shared" si="129"/>
        <v>13.082095025580331</v>
      </c>
      <c r="AQ593" s="3">
        <f t="shared" si="130"/>
        <v>1.1016486440969378E-2</v>
      </c>
      <c r="AR593" s="15">
        <f t="shared" si="132"/>
        <v>0.83614700646278362</v>
      </c>
    </row>
    <row r="594" spans="1:44" x14ac:dyDescent="0.25">
      <c r="AN594">
        <f>SUM(AN577:AN593)</f>
        <v>3563765</v>
      </c>
    </row>
    <row r="596" spans="1:44" x14ac:dyDescent="0.25">
      <c r="AO596" t="s">
        <v>226</v>
      </c>
    </row>
    <row r="597" spans="1:44" x14ac:dyDescent="0.25">
      <c r="A597" t="s">
        <v>0</v>
      </c>
      <c r="B597" t="s">
        <v>1</v>
      </c>
      <c r="C597" t="s">
        <v>2</v>
      </c>
      <c r="D597" t="s">
        <v>3</v>
      </c>
      <c r="E597" t="s">
        <v>5</v>
      </c>
      <c r="F597" t="s">
        <v>6</v>
      </c>
      <c r="G597" t="s">
        <v>208</v>
      </c>
      <c r="H597" t="s">
        <v>7</v>
      </c>
      <c r="I597" t="s">
        <v>8</v>
      </c>
      <c r="J597" t="s">
        <v>134</v>
      </c>
      <c r="K597" t="s">
        <v>143</v>
      </c>
      <c r="L597" t="s">
        <v>9</v>
      </c>
      <c r="M597" t="s">
        <v>10</v>
      </c>
      <c r="N597" t="s">
        <v>11</v>
      </c>
      <c r="O597" t="s">
        <v>13</v>
      </c>
      <c r="P597" t="s">
        <v>14</v>
      </c>
      <c r="Q597" t="s">
        <v>15</v>
      </c>
      <c r="R597" t="s">
        <v>16</v>
      </c>
      <c r="S597" t="s">
        <v>17</v>
      </c>
      <c r="T597" t="s">
        <v>18</v>
      </c>
      <c r="U597" t="s">
        <v>20</v>
      </c>
      <c r="V597" t="s">
        <v>21</v>
      </c>
      <c r="W597" t="s">
        <v>22</v>
      </c>
      <c r="X597" t="s">
        <v>23</v>
      </c>
      <c r="Y597" t="s">
        <v>24</v>
      </c>
      <c r="Z597" t="s">
        <v>25</v>
      </c>
      <c r="AA597" t="s">
        <v>26</v>
      </c>
      <c r="AB597" t="s">
        <v>27</v>
      </c>
      <c r="AC597" t="s">
        <v>263</v>
      </c>
      <c r="AD597" t="s">
        <v>120</v>
      </c>
      <c r="AE597" t="s">
        <v>29</v>
      </c>
      <c r="AF597" s="3" t="s">
        <v>233</v>
      </c>
      <c r="AG597" t="s">
        <v>30</v>
      </c>
      <c r="AH597" t="s">
        <v>31</v>
      </c>
      <c r="AI597" t="s">
        <v>32</v>
      </c>
      <c r="AJ597" t="s">
        <v>33</v>
      </c>
      <c r="AK597" t="s">
        <v>34</v>
      </c>
      <c r="AL597" t="s">
        <v>74</v>
      </c>
      <c r="AM597" s="4" t="s">
        <v>35</v>
      </c>
      <c r="AN597" t="s">
        <v>36</v>
      </c>
      <c r="AO597" s="15">
        <v>0.93</v>
      </c>
    </row>
    <row r="598" spans="1:44" x14ac:dyDescent="0.25">
      <c r="A598" t="s">
        <v>37</v>
      </c>
      <c r="B598">
        <v>6.7880116130049704</v>
      </c>
      <c r="C598">
        <v>3.6038500751502502E-3</v>
      </c>
      <c r="D598">
        <v>4.2399224637213102</v>
      </c>
      <c r="E598">
        <v>-63.639729655612399</v>
      </c>
      <c r="F598" s="1">
        <v>0</v>
      </c>
      <c r="G598" s="1">
        <v>0</v>
      </c>
      <c r="H598">
        <v>3.04432164861577</v>
      </c>
      <c r="I598">
        <v>-179.926297744685</v>
      </c>
      <c r="J598">
        <v>-200.41701040439199</v>
      </c>
      <c r="K598">
        <v>-183.507116787379</v>
      </c>
      <c r="L598">
        <v>-159.874086073146</v>
      </c>
      <c r="M598">
        <v>27.273111992833702</v>
      </c>
      <c r="N598">
        <v>94.491678739843096</v>
      </c>
      <c r="O598">
        <v>82.725572912563507</v>
      </c>
      <c r="P598">
        <v>198985.82610115199</v>
      </c>
      <c r="Q598">
        <v>239808.24900866899</v>
      </c>
      <c r="R598">
        <v>83.463637177776107</v>
      </c>
      <c r="S598">
        <v>669.80644326721801</v>
      </c>
      <c r="T598">
        <v>0.70311162464440702</v>
      </c>
      <c r="U598">
        <v>0.172142438826343</v>
      </c>
      <c r="V598" s="1">
        <v>0</v>
      </c>
      <c r="W598">
        <v>0.140967402975646</v>
      </c>
      <c r="X598">
        <v>0.68689015819801003</v>
      </c>
      <c r="Y598" s="1">
        <v>0</v>
      </c>
      <c r="Z598" s="1">
        <v>0</v>
      </c>
      <c r="AA598">
        <v>2.8827476184902097E-4</v>
      </c>
      <c r="AB598">
        <v>3.5338683471498201E-3</v>
      </c>
      <c r="AC598">
        <v>3.5074444631763E-3</v>
      </c>
      <c r="AD598" s="1">
        <v>4.83963289006338E-7</v>
      </c>
      <c r="AE598" s="1">
        <v>0</v>
      </c>
      <c r="AF598" s="3">
        <v>3.0334434415968199E-5</v>
      </c>
      <c r="AG598" s="1">
        <v>0</v>
      </c>
      <c r="AH598">
        <v>3.7699128145638299</v>
      </c>
      <c r="AI598">
        <v>8.7664697395756205E-2</v>
      </c>
      <c r="AJ598">
        <v>0.810669047610866</v>
      </c>
      <c r="AK598" t="s">
        <v>79</v>
      </c>
      <c r="AL598" t="s">
        <v>80</v>
      </c>
      <c r="AM598" s="4">
        <v>310815860.37</v>
      </c>
      <c r="AN598">
        <v>1562</v>
      </c>
      <c r="AO598" s="1">
        <f>AF598+AA598+AC598*$AO$597</f>
        <v>3.5805325470189484E-3</v>
      </c>
      <c r="AP598" s="5">
        <f>100*(1-(1-AO598)^12)</f>
        <v>4.2130274294118308</v>
      </c>
      <c r="AQ598" s="3">
        <f>(1-(1-B598/100)^(1/12))- AO598</f>
        <v>2.260164027033891E-3</v>
      </c>
      <c r="AR598" s="15">
        <f>B598/AP598-1</f>
        <v>0.61119568451341078</v>
      </c>
    </row>
    <row r="599" spans="1:44" x14ac:dyDescent="0.25">
      <c r="A599" t="s">
        <v>37</v>
      </c>
      <c r="B599">
        <v>4.4458958394754404</v>
      </c>
      <c r="C599">
        <v>3.72864654487813E-3</v>
      </c>
      <c r="D599">
        <v>4.3837482797695602</v>
      </c>
      <c r="E599">
        <v>-42.826991149247199</v>
      </c>
      <c r="F599" s="1">
        <v>0</v>
      </c>
      <c r="G599" s="1">
        <v>0</v>
      </c>
      <c r="H599">
        <v>3.2700338011860102</v>
      </c>
      <c r="I599">
        <v>-158.28856888565801</v>
      </c>
      <c r="J599">
        <v>-182.04921754410699</v>
      </c>
      <c r="K599">
        <v>-161.64297928678701</v>
      </c>
      <c r="L599">
        <v>-138.05290347346701</v>
      </c>
      <c r="M599">
        <v>28.198712485371299</v>
      </c>
      <c r="N599">
        <v>95.434975545122597</v>
      </c>
      <c r="O599">
        <v>83.333824810910897</v>
      </c>
      <c r="P599">
        <v>197203.45533177501</v>
      </c>
      <c r="Q599">
        <v>239836.13972946501</v>
      </c>
      <c r="R599">
        <v>84.5013673738883</v>
      </c>
      <c r="S599">
        <v>668.96491590782102</v>
      </c>
      <c r="T599">
        <v>0.71359490463638597</v>
      </c>
      <c r="U599">
        <v>0.234923716468739</v>
      </c>
      <c r="V599" s="1">
        <v>0</v>
      </c>
      <c r="W599">
        <v>0.18189196154163101</v>
      </c>
      <c r="X599">
        <v>0.583184321989629</v>
      </c>
      <c r="Y599" s="1">
        <v>0</v>
      </c>
      <c r="Z599" s="1">
        <v>0</v>
      </c>
      <c r="AA599">
        <v>2.8720407271583303E-4</v>
      </c>
      <c r="AB599">
        <v>3.7673617018719702E-3</v>
      </c>
      <c r="AC599">
        <v>3.62511843165535E-3</v>
      </c>
      <c r="AD599" s="1">
        <v>9.3303338571354604E-7</v>
      </c>
      <c r="AE599" s="1">
        <v>0</v>
      </c>
      <c r="AF599" s="3">
        <v>9.4993724597060294E-5</v>
      </c>
      <c r="AG599" s="1">
        <v>0</v>
      </c>
      <c r="AH599">
        <v>3.7696924675751702</v>
      </c>
      <c r="AI599">
        <v>9.0864757540033106E-2</v>
      </c>
      <c r="AJ599">
        <v>1.6700570858814801</v>
      </c>
      <c r="AK599" t="s">
        <v>81</v>
      </c>
      <c r="AL599" t="s">
        <v>82</v>
      </c>
      <c r="AM599" s="4">
        <v>4642169338.5100002</v>
      </c>
      <c r="AN599">
        <v>23540</v>
      </c>
      <c r="AO599" s="1">
        <f t="shared" ref="AO599:AO614" si="133">AF599+AA599+AC599*$AO$597</f>
        <v>3.7535579387523686E-3</v>
      </c>
      <c r="AP599" s="5">
        <f t="shared" ref="AP599:AP614" si="134">100*(1-(1-AO599)^12)</f>
        <v>4.4124345193148891</v>
      </c>
      <c r="AQ599" s="3">
        <f t="shared" ref="AQ599:AQ614" si="135">(1-(1-B599/100)^(1/12))- AO599</f>
        <v>2.9066778279244337E-5</v>
      </c>
      <c r="AR599" s="15">
        <f t="shared" ref="AR599:AR613" si="136">B599/AP599-1</f>
        <v>7.5834145558599797E-3</v>
      </c>
    </row>
    <row r="600" spans="1:44" x14ac:dyDescent="0.25">
      <c r="A600" t="s">
        <v>37</v>
      </c>
      <c r="B600">
        <v>4.89872439546859</v>
      </c>
      <c r="C600">
        <v>4.3746700579830097E-3</v>
      </c>
      <c r="D600">
        <v>5.1251188631180504</v>
      </c>
      <c r="E600">
        <v>-38.683404188985897</v>
      </c>
      <c r="F600" s="1">
        <v>0</v>
      </c>
      <c r="G600" s="1">
        <v>0</v>
      </c>
      <c r="H600">
        <v>3.38440664850051</v>
      </c>
      <c r="I600">
        <v>-133.068694948966</v>
      </c>
      <c r="J600">
        <v>-154.64420035679001</v>
      </c>
      <c r="K600">
        <v>-139.074474445379</v>
      </c>
      <c r="L600">
        <v>-112.09023399119999</v>
      </c>
      <c r="M600">
        <v>29.6884110336532</v>
      </c>
      <c r="N600">
        <v>95.441378550664993</v>
      </c>
      <c r="O600">
        <v>82.638527050632504</v>
      </c>
      <c r="P600">
        <v>190210.362604144</v>
      </c>
      <c r="Q600">
        <v>232783.670781522</v>
      </c>
      <c r="R600">
        <v>84.790413393167995</v>
      </c>
      <c r="S600">
        <v>670.99469697274697</v>
      </c>
      <c r="T600">
        <v>0.71733913322635501</v>
      </c>
      <c r="U600">
        <v>0.25136324655139097</v>
      </c>
      <c r="V600" s="1">
        <v>0</v>
      </c>
      <c r="W600">
        <v>0.16505284395578401</v>
      </c>
      <c r="X600">
        <v>0.58358390949282402</v>
      </c>
      <c r="Y600" s="1">
        <v>0</v>
      </c>
      <c r="Z600" s="1">
        <v>0</v>
      </c>
      <c r="AA600">
        <v>2.8898071297148398E-4</v>
      </c>
      <c r="AB600">
        <v>4.4545731453661296E-3</v>
      </c>
      <c r="AC600">
        <v>4.2245853247560401E-3</v>
      </c>
      <c r="AD600">
        <v>9.0561372342802996E-5</v>
      </c>
      <c r="AE600" s="1">
        <v>4.9531537889503303E-9</v>
      </c>
      <c r="AF600" s="3">
        <v>2.0590860003143801E-4</v>
      </c>
      <c r="AG600" s="1">
        <v>0</v>
      </c>
      <c r="AH600">
        <v>3.8564598310746301</v>
      </c>
      <c r="AI600">
        <v>9.8367841219506896E-2</v>
      </c>
      <c r="AJ600">
        <v>10.2009825252909</v>
      </c>
      <c r="AK600" t="s">
        <v>83</v>
      </c>
      <c r="AL600" t="s">
        <v>84</v>
      </c>
      <c r="AM600" s="4">
        <v>15789362199.77</v>
      </c>
      <c r="AN600">
        <v>83010</v>
      </c>
      <c r="AO600" s="1">
        <f t="shared" si="133"/>
        <v>4.4237536650260402E-3</v>
      </c>
      <c r="AP600" s="5">
        <f t="shared" si="134"/>
        <v>5.1812308013540083</v>
      </c>
      <c r="AQ600" s="3">
        <f t="shared" si="135"/>
        <v>-2.4685102087132829E-4</v>
      </c>
      <c r="AR600" s="15">
        <f t="shared" si="136"/>
        <v>-5.4524960712344805E-2</v>
      </c>
    </row>
    <row r="601" spans="1:44" x14ac:dyDescent="0.25">
      <c r="A601" t="s">
        <v>37</v>
      </c>
      <c r="B601">
        <v>5.6395545611248803</v>
      </c>
      <c r="C601">
        <v>5.2528334425479802E-3</v>
      </c>
      <c r="D601">
        <v>6.1244424752487596</v>
      </c>
      <c r="E601">
        <v>-28.4667269878776</v>
      </c>
      <c r="F601" s="1">
        <v>0</v>
      </c>
      <c r="G601" s="1">
        <v>0</v>
      </c>
      <c r="H601">
        <v>3.5544209619783702</v>
      </c>
      <c r="I601">
        <v>-108.832950434631</v>
      </c>
      <c r="J601">
        <v>-126.646955397452</v>
      </c>
      <c r="K601">
        <v>-119.058838021602</v>
      </c>
      <c r="L601">
        <v>-87.400173775387998</v>
      </c>
      <c r="M601">
        <v>31.680193265032599</v>
      </c>
      <c r="N601">
        <v>95.431332234107401</v>
      </c>
      <c r="O601">
        <v>81.774943833873706</v>
      </c>
      <c r="P601">
        <v>186179.64116016999</v>
      </c>
      <c r="Q601">
        <v>229128.92175815799</v>
      </c>
      <c r="R601">
        <v>84.976488738397094</v>
      </c>
      <c r="S601">
        <v>675.33643840477498</v>
      </c>
      <c r="T601">
        <v>0.71865546641451605</v>
      </c>
      <c r="U601">
        <v>0.27455267118654397</v>
      </c>
      <c r="V601" s="1">
        <v>0</v>
      </c>
      <c r="W601">
        <v>0.157059504117226</v>
      </c>
      <c r="X601">
        <v>0.56838782469622895</v>
      </c>
      <c r="Y601" s="1">
        <v>0</v>
      </c>
      <c r="Z601" s="1">
        <v>0</v>
      </c>
      <c r="AA601">
        <v>2.9150139198939998E-4</v>
      </c>
      <c r="AB601">
        <v>4.9744621737336401E-3</v>
      </c>
      <c r="AC601">
        <v>4.58990871618943E-3</v>
      </c>
      <c r="AD601">
        <v>2.6803898007380099E-4</v>
      </c>
      <c r="AE601" s="1">
        <v>7.1084012420829798E-8</v>
      </c>
      <c r="AF601" s="3">
        <v>3.7168617004453301E-4</v>
      </c>
      <c r="AG601" s="1">
        <v>3.4637503331876501E-7</v>
      </c>
      <c r="AH601">
        <v>3.92413036757261</v>
      </c>
      <c r="AI601">
        <v>0.107208142923507</v>
      </c>
      <c r="AJ601">
        <v>59.663582244544003</v>
      </c>
      <c r="AK601" t="s">
        <v>85</v>
      </c>
      <c r="AL601" t="s">
        <v>86</v>
      </c>
      <c r="AM601" s="4">
        <v>35052785759.790001</v>
      </c>
      <c r="AN601">
        <v>188274</v>
      </c>
      <c r="AO601" s="1">
        <f t="shared" si="133"/>
        <v>4.9318026680901031E-3</v>
      </c>
      <c r="AP601" s="5">
        <f t="shared" si="134"/>
        <v>5.7602434779611578</v>
      </c>
      <c r="AQ601" s="3">
        <f t="shared" si="135"/>
        <v>-1.0613290484127319E-4</v>
      </c>
      <c r="AR601" s="15">
        <f>B601/AP601-1</f>
        <v>-2.0952051297490559E-2</v>
      </c>
    </row>
    <row r="602" spans="1:44" x14ac:dyDescent="0.25">
      <c r="A602" t="s">
        <v>37</v>
      </c>
      <c r="B602">
        <v>6.5220214434314796</v>
      </c>
      <c r="C602">
        <v>6.1652202388653597E-3</v>
      </c>
      <c r="D602">
        <v>7.1524833361348703</v>
      </c>
      <c r="E602">
        <v>-19.373306337941901</v>
      </c>
      <c r="F602" s="1">
        <v>0</v>
      </c>
      <c r="G602" s="1">
        <v>0</v>
      </c>
      <c r="H602">
        <v>3.7047844723689898</v>
      </c>
      <c r="I602">
        <v>-83.937108736062498</v>
      </c>
      <c r="J602">
        <v>-101.15495403637701</v>
      </c>
      <c r="K602">
        <v>-96.8349495036273</v>
      </c>
      <c r="L602">
        <v>-61.948116650751302</v>
      </c>
      <c r="M602">
        <v>32.621201775870396</v>
      </c>
      <c r="N602">
        <v>95.384763521722405</v>
      </c>
      <c r="O602">
        <v>81.2266490260848</v>
      </c>
      <c r="P602">
        <v>181461.071956464</v>
      </c>
      <c r="Q602">
        <v>224652.53954552801</v>
      </c>
      <c r="R602">
        <v>85.261067253599904</v>
      </c>
      <c r="S602">
        <v>677.85675624084297</v>
      </c>
      <c r="T602">
        <v>0.71972050553078504</v>
      </c>
      <c r="U602">
        <v>0.28723748331879001</v>
      </c>
      <c r="V602" s="1">
        <v>0</v>
      </c>
      <c r="W602">
        <v>0.146821803777343</v>
      </c>
      <c r="X602">
        <v>0.56594071290386605</v>
      </c>
      <c r="Y602" s="1">
        <v>0</v>
      </c>
      <c r="Z602" s="1">
        <v>0</v>
      </c>
      <c r="AA602">
        <v>2.9313393819198699E-4</v>
      </c>
      <c r="AB602">
        <v>5.5733068479838898E-3</v>
      </c>
      <c r="AC602">
        <v>5.1255567262211898E-3</v>
      </c>
      <c r="AD602">
        <v>3.52487172098843E-4</v>
      </c>
      <c r="AE602" s="1">
        <v>2.5113669051566902E-7</v>
      </c>
      <c r="AF602" s="3">
        <v>5.5322990604705197E-4</v>
      </c>
      <c r="AG602">
        <v>1.2382773262821001E-6</v>
      </c>
      <c r="AH602">
        <v>4.0230755674298599</v>
      </c>
      <c r="AI602">
        <v>0.11336335223105699</v>
      </c>
      <c r="AJ602">
        <v>154.27782791031601</v>
      </c>
      <c r="AK602" t="s">
        <v>87</v>
      </c>
      <c r="AL602" t="s">
        <v>88</v>
      </c>
      <c r="AM602" s="4">
        <v>61080159742.690002</v>
      </c>
      <c r="AN602">
        <v>336602</v>
      </c>
      <c r="AO602" s="1">
        <f t="shared" si="133"/>
        <v>5.6131315996247461E-3</v>
      </c>
      <c r="AP602" s="5">
        <f>100*(1-(1-AO602)^12)</f>
        <v>6.531652188117631</v>
      </c>
      <c r="AQ602" s="3">
        <f t="shared" si="135"/>
        <v>-8.5378580367972967E-6</v>
      </c>
      <c r="AR602" s="15">
        <f t="shared" ref="AR602:AR614" si="137">B602/AP602-1</f>
        <v>-1.4744729830641345E-3</v>
      </c>
    </row>
    <row r="603" spans="1:44" x14ac:dyDescent="0.25">
      <c r="A603" t="s">
        <v>37</v>
      </c>
      <c r="B603">
        <v>7.2229690476822901</v>
      </c>
      <c r="C603">
        <v>6.4986596833490904E-3</v>
      </c>
      <c r="D603">
        <v>7.5256072439748003</v>
      </c>
      <c r="E603">
        <v>-15.472747771130701</v>
      </c>
      <c r="F603" s="1">
        <v>0</v>
      </c>
      <c r="G603" s="1">
        <v>0</v>
      </c>
      <c r="H603">
        <v>3.7802991315649401</v>
      </c>
      <c r="I603">
        <v>-60.332277097421297</v>
      </c>
      <c r="J603">
        <v>-75.459571034895006</v>
      </c>
      <c r="K603">
        <v>-79.599503857538494</v>
      </c>
      <c r="L603">
        <v>-37.793100746194597</v>
      </c>
      <c r="M603">
        <v>32.9169959156944</v>
      </c>
      <c r="N603">
        <v>95.264576443414398</v>
      </c>
      <c r="O603">
        <v>80.916794042525595</v>
      </c>
      <c r="P603">
        <v>177005.50354819201</v>
      </c>
      <c r="Q603">
        <v>220582.166067913</v>
      </c>
      <c r="R603">
        <v>85.812565403408897</v>
      </c>
      <c r="S603">
        <v>688.38916784795902</v>
      </c>
      <c r="T603">
        <v>0.71125869906473105</v>
      </c>
      <c r="U603">
        <v>0.28533139661186802</v>
      </c>
      <c r="V603" s="1">
        <v>0</v>
      </c>
      <c r="W603">
        <v>0.13471270527666901</v>
      </c>
      <c r="X603">
        <v>0.57995589811146198</v>
      </c>
      <c r="Y603" s="1">
        <v>0</v>
      </c>
      <c r="Z603" s="1">
        <v>0</v>
      </c>
      <c r="AA603">
        <v>2.9448874840345301E-4</v>
      </c>
      <c r="AB603">
        <v>5.7972982752089799E-3</v>
      </c>
      <c r="AC603">
        <v>5.3471804786742096E-3</v>
      </c>
      <c r="AD603">
        <v>3.88234230916997E-4</v>
      </c>
      <c r="AE603">
        <v>3.00376303485344E-5</v>
      </c>
      <c r="AF603" s="3">
        <v>7.0883584088175702E-4</v>
      </c>
      <c r="AG603">
        <v>1.7462481307848899E-5</v>
      </c>
      <c r="AH603">
        <v>4.07389437547047</v>
      </c>
      <c r="AI603">
        <v>0.11582911748459</v>
      </c>
      <c r="AJ603">
        <v>297.30950347549998</v>
      </c>
      <c r="AK603" t="s">
        <v>89</v>
      </c>
      <c r="AL603" t="s">
        <v>90</v>
      </c>
      <c r="AM603" s="4">
        <v>66240769592.839996</v>
      </c>
      <c r="AN603">
        <v>374230</v>
      </c>
      <c r="AO603" s="1">
        <f t="shared" si="133"/>
        <v>5.976202434452225E-3</v>
      </c>
      <c r="AP603" s="5">
        <f t="shared" si="134"/>
        <v>6.9403570910364749</v>
      </c>
      <c r="AQ603" s="3">
        <f t="shared" si="135"/>
        <v>2.5191262737873834E-4</v>
      </c>
      <c r="AR603" s="15">
        <f t="shared" si="137"/>
        <v>4.072008874166011E-2</v>
      </c>
    </row>
    <row r="604" spans="1:44" x14ac:dyDescent="0.25">
      <c r="A604" t="s">
        <v>37</v>
      </c>
      <c r="B604">
        <v>7.7990075650410597</v>
      </c>
      <c r="C604">
        <v>6.7744926265545704E-3</v>
      </c>
      <c r="D604">
        <v>7.8332292132885204</v>
      </c>
      <c r="E604">
        <v>-11.2679739310072</v>
      </c>
      <c r="F604" s="1">
        <v>0</v>
      </c>
      <c r="G604" s="1">
        <v>0</v>
      </c>
      <c r="H604">
        <v>3.8474541942374598</v>
      </c>
      <c r="I604">
        <v>-35.923208113857399</v>
      </c>
      <c r="J604">
        <v>-52.522330782161099</v>
      </c>
      <c r="K604">
        <v>-57.832235941312</v>
      </c>
      <c r="L604">
        <v>-12.6791636210225</v>
      </c>
      <c r="M604">
        <v>32.300494905447998</v>
      </c>
      <c r="N604">
        <v>95.166296991270201</v>
      </c>
      <c r="O604">
        <v>81.057597783790897</v>
      </c>
      <c r="P604">
        <v>171616.345856297</v>
      </c>
      <c r="Q604">
        <v>214068.985611429</v>
      </c>
      <c r="R604">
        <v>87.191561191088297</v>
      </c>
      <c r="S604">
        <v>694.921992661731</v>
      </c>
      <c r="T604">
        <v>0.70709233945612204</v>
      </c>
      <c r="U604">
        <v>0.27668181499005201</v>
      </c>
      <c r="V604" s="1">
        <v>0</v>
      </c>
      <c r="W604">
        <v>0.126557160282015</v>
      </c>
      <c r="X604">
        <v>0.59676102472793202</v>
      </c>
      <c r="Y604" s="1">
        <v>0</v>
      </c>
      <c r="Z604" s="1">
        <v>0</v>
      </c>
      <c r="AA604">
        <v>2.9487222483879798E-4</v>
      </c>
      <c r="AB604">
        <v>5.7486039793449503E-3</v>
      </c>
      <c r="AC604">
        <v>5.3859280075772998E-3</v>
      </c>
      <c r="AD604">
        <v>4.7328932694598803E-4</v>
      </c>
      <c r="AE604">
        <v>6.0485587579308398E-5</v>
      </c>
      <c r="AF604" s="3">
        <v>7.9978549317792397E-4</v>
      </c>
      <c r="AG604">
        <v>1.9726058544245701E-4</v>
      </c>
      <c r="AH604">
        <v>4.0986344560195596</v>
      </c>
      <c r="AI604">
        <v>0.114253453632376</v>
      </c>
      <c r="AJ604">
        <v>491.584115018994</v>
      </c>
      <c r="AK604" t="s">
        <v>91</v>
      </c>
      <c r="AL604" t="s">
        <v>92</v>
      </c>
      <c r="AM604" s="4">
        <v>67682740944.190002</v>
      </c>
      <c r="AN604">
        <v>394384</v>
      </c>
      <c r="AO604" s="1">
        <f t="shared" si="133"/>
        <v>6.1035707650636114E-3</v>
      </c>
      <c r="AP604" s="5">
        <f t="shared" si="134"/>
        <v>7.0833456409504443</v>
      </c>
      <c r="AQ604" s="3">
        <f t="shared" si="135"/>
        <v>6.4019492428958689E-4</v>
      </c>
      <c r="AR604" s="15">
        <f t="shared" si="137"/>
        <v>0.10103444902550152</v>
      </c>
    </row>
    <row r="605" spans="1:44" x14ac:dyDescent="0.25">
      <c r="A605" t="s">
        <v>37</v>
      </c>
      <c r="B605">
        <v>7.8196533025238697</v>
      </c>
      <c r="C605">
        <v>7.55847305149932E-3</v>
      </c>
      <c r="D605">
        <v>8.7024466656231798</v>
      </c>
      <c r="E605">
        <v>-7.1324932575473001</v>
      </c>
      <c r="F605" s="1">
        <v>0</v>
      </c>
      <c r="G605" s="1">
        <v>0</v>
      </c>
      <c r="H605">
        <v>3.9039440265948202</v>
      </c>
      <c r="I605">
        <v>-11.989435083025301</v>
      </c>
      <c r="J605">
        <v>-35.6654495340997</v>
      </c>
      <c r="K605">
        <v>-28.732684355291799</v>
      </c>
      <c r="L605">
        <v>11.830248446492099</v>
      </c>
      <c r="M605">
        <v>30.635057226508501</v>
      </c>
      <c r="N605">
        <v>95.139140037893597</v>
      </c>
      <c r="O605">
        <v>81.826906878738001</v>
      </c>
      <c r="P605">
        <v>167398.12277024699</v>
      </c>
      <c r="Q605">
        <v>210041.11987100801</v>
      </c>
      <c r="R605">
        <v>89.187117294899906</v>
      </c>
      <c r="S605">
        <v>690.10738590988001</v>
      </c>
      <c r="T605">
        <v>0.71538300798434196</v>
      </c>
      <c r="U605">
        <v>0.27890806469477097</v>
      </c>
      <c r="V605" s="1">
        <v>0</v>
      </c>
      <c r="W605">
        <v>0.12265662253978001</v>
      </c>
      <c r="X605">
        <v>0.59843531276544804</v>
      </c>
      <c r="Y605" s="1">
        <v>0</v>
      </c>
      <c r="Z605" s="1">
        <v>0</v>
      </c>
      <c r="AA605">
        <v>2.9322083085974799E-4</v>
      </c>
      <c r="AB605">
        <v>5.3362650847737702E-3</v>
      </c>
      <c r="AC605">
        <v>5.1697030326086999E-3</v>
      </c>
      <c r="AD605">
        <v>7.0779345325627395E-4</v>
      </c>
      <c r="AE605">
        <v>3.80818926335237E-5</v>
      </c>
      <c r="AF605" s="3">
        <v>7.5605958820024297E-4</v>
      </c>
      <c r="AG605">
        <v>1.18313786320878E-3</v>
      </c>
      <c r="AH605">
        <v>4.0682417952005903</v>
      </c>
      <c r="AI605">
        <v>0.107339871356675</v>
      </c>
      <c r="AJ605">
        <v>606.95959432878601</v>
      </c>
      <c r="AK605" t="s">
        <v>93</v>
      </c>
      <c r="AL605" t="s">
        <v>94</v>
      </c>
      <c r="AM605" s="4">
        <v>69126217807.360001</v>
      </c>
      <c r="AN605">
        <v>412945</v>
      </c>
      <c r="AO605" s="1">
        <f t="shared" si="133"/>
        <v>5.8571042393860823E-3</v>
      </c>
      <c r="AP605" s="5">
        <f t="shared" si="134"/>
        <v>6.8064704529893554</v>
      </c>
      <c r="AQ605" s="3">
        <f t="shared" si="135"/>
        <v>9.0519759567302127E-4</v>
      </c>
      <c r="AR605" s="15">
        <f t="shared" si="137"/>
        <v>0.14885583600668273</v>
      </c>
    </row>
    <row r="606" spans="1:44" x14ac:dyDescent="0.25">
      <c r="A606" t="s">
        <v>37</v>
      </c>
      <c r="B606">
        <v>8.8399643316297407</v>
      </c>
      <c r="C606">
        <v>8.8262312403425396E-3</v>
      </c>
      <c r="D606">
        <v>10.092152573637501</v>
      </c>
      <c r="E606">
        <v>-5.1132405521172997</v>
      </c>
      <c r="F606" s="1">
        <v>0</v>
      </c>
      <c r="G606" s="1">
        <v>0</v>
      </c>
      <c r="H606">
        <v>3.9720382020637199</v>
      </c>
      <c r="I606">
        <v>11.7944474324221</v>
      </c>
      <c r="J606">
        <v>-11.348755776365801</v>
      </c>
      <c r="K606">
        <v>-5.5425137064498804</v>
      </c>
      <c r="L606">
        <v>37.161304426043898</v>
      </c>
      <c r="M606">
        <v>30.776514119286698</v>
      </c>
      <c r="N606">
        <v>95.019772407546299</v>
      </c>
      <c r="O606">
        <v>81.764314214532405</v>
      </c>
      <c r="P606">
        <v>157184.18286803499</v>
      </c>
      <c r="Q606">
        <v>197902.205311183</v>
      </c>
      <c r="R606">
        <v>98.378256596255497</v>
      </c>
      <c r="S606">
        <v>692.82620932146597</v>
      </c>
      <c r="T606">
        <v>0.71017298359196401</v>
      </c>
      <c r="U606">
        <v>0.27876231511872501</v>
      </c>
      <c r="V606" s="1">
        <v>0</v>
      </c>
      <c r="W606">
        <v>0.11039194044961501</v>
      </c>
      <c r="X606">
        <v>0.61084574443165796</v>
      </c>
      <c r="Y606" s="1">
        <v>0</v>
      </c>
      <c r="Z606" s="1">
        <v>0</v>
      </c>
      <c r="AA606">
        <v>2.9416168987999301E-4</v>
      </c>
      <c r="AB606">
        <v>5.2153422879846999E-3</v>
      </c>
      <c r="AC606">
        <v>5.07840765223639E-3</v>
      </c>
      <c r="AD606">
        <v>9.0814627331820301E-4</v>
      </c>
      <c r="AE606">
        <v>3.6342215883116097E-5</v>
      </c>
      <c r="AF606" s="3">
        <v>8.4743706149069203E-4</v>
      </c>
      <c r="AG606">
        <v>2.37227857964438E-3</v>
      </c>
      <c r="AH606">
        <v>4.0391679280434598</v>
      </c>
      <c r="AI606">
        <v>0.107006524594612</v>
      </c>
      <c r="AJ606">
        <v>944.00464310609902</v>
      </c>
      <c r="AK606" t="s">
        <v>95</v>
      </c>
      <c r="AL606" t="s">
        <v>96</v>
      </c>
      <c r="AM606" s="4">
        <v>50071964557.709999</v>
      </c>
      <c r="AN606">
        <v>318556</v>
      </c>
      <c r="AO606" s="1">
        <f t="shared" si="133"/>
        <v>5.8645178679505279E-3</v>
      </c>
      <c r="AP606" s="5">
        <f t="shared" si="134"/>
        <v>6.8148097838299897</v>
      </c>
      <c r="AQ606" s="3">
        <f t="shared" si="135"/>
        <v>1.8186140128924914E-3</v>
      </c>
      <c r="AR606" s="15">
        <f t="shared" si="137"/>
        <v>0.29716963672338848</v>
      </c>
    </row>
    <row r="607" spans="1:44" x14ac:dyDescent="0.25">
      <c r="A607" t="s">
        <v>37</v>
      </c>
      <c r="B607">
        <v>11.344814272496</v>
      </c>
      <c r="C607">
        <v>9.5591333894380695E-3</v>
      </c>
      <c r="D607">
        <v>10.88668127507</v>
      </c>
      <c r="E607">
        <v>-8.5289097491248107</v>
      </c>
      <c r="F607" s="1">
        <v>0</v>
      </c>
      <c r="G607" s="1">
        <v>0</v>
      </c>
      <c r="H607">
        <v>4.0135010693748301</v>
      </c>
      <c r="I607">
        <v>34.765431515358003</v>
      </c>
      <c r="J607">
        <v>10.3192338175073</v>
      </c>
      <c r="K607">
        <v>20.729637586905099</v>
      </c>
      <c r="L607">
        <v>61.5720341843613</v>
      </c>
      <c r="M607">
        <v>32.367035560362901</v>
      </c>
      <c r="N607">
        <v>95.069228909341305</v>
      </c>
      <c r="O607">
        <v>81.289779584030597</v>
      </c>
      <c r="P607">
        <v>148734.439326455</v>
      </c>
      <c r="Q607">
        <v>184517.62195900199</v>
      </c>
      <c r="R607">
        <v>112.794377798151</v>
      </c>
      <c r="S607">
        <v>687.06287678409899</v>
      </c>
      <c r="T607">
        <v>0.70508435955968596</v>
      </c>
      <c r="U607">
        <v>0.29830112338317899</v>
      </c>
      <c r="V607" s="1">
        <v>0</v>
      </c>
      <c r="W607">
        <v>0.10904253617782</v>
      </c>
      <c r="X607">
        <v>0.59265634043899895</v>
      </c>
      <c r="Y607" s="1">
        <v>0</v>
      </c>
      <c r="Z607" s="1">
        <v>0</v>
      </c>
      <c r="AA607">
        <v>2.9596151498463401E-4</v>
      </c>
      <c r="AB607">
        <v>5.40126666048179E-3</v>
      </c>
      <c r="AC607">
        <v>5.1782491176046398E-3</v>
      </c>
      <c r="AD607">
        <v>1.24997214150374E-3</v>
      </c>
      <c r="AE607">
        <v>4.9630052105524198E-5</v>
      </c>
      <c r="AF607" s="3">
        <v>1.03802190955268E-3</v>
      </c>
      <c r="AG607">
        <v>2.56235444968924E-3</v>
      </c>
      <c r="AH607">
        <v>3.9920278734329502</v>
      </c>
      <c r="AI607">
        <v>0.111351245613143</v>
      </c>
      <c r="AJ607">
        <v>1400.1127385603199</v>
      </c>
      <c r="AK607" t="s">
        <v>97</v>
      </c>
      <c r="AL607" t="s">
        <v>98</v>
      </c>
      <c r="AM607" s="4">
        <v>48539186805.309998</v>
      </c>
      <c r="AN607">
        <v>326348</v>
      </c>
      <c r="AO607" s="1">
        <f t="shared" si="133"/>
        <v>6.149755103909629E-3</v>
      </c>
      <c r="AP607" s="5">
        <f t="shared" si="134"/>
        <v>7.1351441690554189</v>
      </c>
      <c r="AQ607" s="3">
        <f t="shared" si="135"/>
        <v>3.8347041082506615E-3</v>
      </c>
      <c r="AR607" s="15">
        <f t="shared" si="137"/>
        <v>0.58999089628736612</v>
      </c>
    </row>
    <row r="608" spans="1:44" x14ac:dyDescent="0.25">
      <c r="A608" t="s">
        <v>37</v>
      </c>
      <c r="B608">
        <v>12.7851655457003</v>
      </c>
      <c r="C608">
        <v>9.7682876527169608E-3</v>
      </c>
      <c r="D608">
        <v>11.1122389889623</v>
      </c>
      <c r="E608">
        <v>-3.8025136146816001</v>
      </c>
      <c r="F608" s="1">
        <v>0</v>
      </c>
      <c r="G608" s="1">
        <v>0</v>
      </c>
      <c r="H608">
        <v>4.1338168400447701</v>
      </c>
      <c r="I608">
        <v>58.180131222513701</v>
      </c>
      <c r="J608">
        <v>33.528860483993299</v>
      </c>
      <c r="K608">
        <v>44.663513413854901</v>
      </c>
      <c r="L608">
        <v>86.851691003707302</v>
      </c>
      <c r="M608">
        <v>34.170438881793999</v>
      </c>
      <c r="N608">
        <v>95.088159461111601</v>
      </c>
      <c r="O608">
        <v>80.690014344267993</v>
      </c>
      <c r="P608">
        <v>139027.33097416101</v>
      </c>
      <c r="Q608">
        <v>172118.79456696499</v>
      </c>
      <c r="R608">
        <v>124.074233470853</v>
      </c>
      <c r="S608">
        <v>684.34381519738702</v>
      </c>
      <c r="T608">
        <v>0.70353439062839396</v>
      </c>
      <c r="U608">
        <v>0.29882813483710202</v>
      </c>
      <c r="V608" s="1">
        <v>0</v>
      </c>
      <c r="W608">
        <v>0.11003475826744601</v>
      </c>
      <c r="X608">
        <v>0.59113710689544996</v>
      </c>
      <c r="Y608" s="1">
        <v>0</v>
      </c>
      <c r="Z608" s="1">
        <v>0</v>
      </c>
      <c r="AA608">
        <v>2.9913509534559699E-4</v>
      </c>
      <c r="AB608">
        <v>5.5339006174666703E-3</v>
      </c>
      <c r="AC608">
        <v>5.2939057478138202E-3</v>
      </c>
      <c r="AD608">
        <v>1.2748675662704601E-3</v>
      </c>
      <c r="AE608">
        <v>1.02238257896051E-4</v>
      </c>
      <c r="AF608" s="3">
        <v>1.258091199129E-3</v>
      </c>
      <c r="AG608">
        <v>2.55820033379499E-3</v>
      </c>
      <c r="AH608">
        <v>3.97520523468883</v>
      </c>
      <c r="AI608">
        <v>0.11737493675128199</v>
      </c>
      <c r="AJ608">
        <v>2057.1358704976301</v>
      </c>
      <c r="AK608" t="s">
        <v>99</v>
      </c>
      <c r="AL608" t="s">
        <v>100</v>
      </c>
      <c r="AM608" s="4">
        <v>40429703956.610001</v>
      </c>
      <c r="AN608">
        <v>290804</v>
      </c>
      <c r="AO608" s="1">
        <f t="shared" si="133"/>
        <v>6.4805586399414496E-3</v>
      </c>
      <c r="AP608" s="5">
        <f t="shared" si="134"/>
        <v>7.5053872320915094</v>
      </c>
      <c r="AQ608" s="3">
        <f t="shared" si="135"/>
        <v>4.8543574011945621E-3</v>
      </c>
      <c r="AR608" s="15">
        <f t="shared" si="137"/>
        <v>0.70346514448095787</v>
      </c>
    </row>
    <row r="609" spans="1:44" x14ac:dyDescent="0.25">
      <c r="A609" t="s">
        <v>37</v>
      </c>
      <c r="B609">
        <v>13.642343866400401</v>
      </c>
      <c r="C609">
        <v>1.0644049987641801E-2</v>
      </c>
      <c r="D609">
        <v>12.0510133884772</v>
      </c>
      <c r="E609">
        <v>3.2003663281330001</v>
      </c>
      <c r="F609" s="1">
        <v>0</v>
      </c>
      <c r="G609" s="1">
        <v>0</v>
      </c>
      <c r="H609">
        <v>4.2453543524968698</v>
      </c>
      <c r="I609">
        <v>80.154665481467404</v>
      </c>
      <c r="J609">
        <v>58.978767497969699</v>
      </c>
      <c r="K609">
        <v>64.456331655828706</v>
      </c>
      <c r="L609">
        <v>110.519013525771</v>
      </c>
      <c r="M609">
        <v>35.991941027658903</v>
      </c>
      <c r="N609">
        <v>95.101363342875402</v>
      </c>
      <c r="O609">
        <v>80.066031798028703</v>
      </c>
      <c r="P609">
        <v>131218.63407022299</v>
      </c>
      <c r="Q609">
        <v>162336.044980707</v>
      </c>
      <c r="R609">
        <v>129.49898467234999</v>
      </c>
      <c r="S609">
        <v>686.39611555017098</v>
      </c>
      <c r="T609">
        <v>0.70592189945429695</v>
      </c>
      <c r="U609">
        <v>0.30835129180076998</v>
      </c>
      <c r="V609" s="1">
        <v>0</v>
      </c>
      <c r="W609">
        <v>0.101475405204875</v>
      </c>
      <c r="X609">
        <v>0.590173302994354</v>
      </c>
      <c r="Y609" s="1">
        <v>0</v>
      </c>
      <c r="Z609" s="1">
        <v>0</v>
      </c>
      <c r="AA609">
        <v>3.0284327715361702E-4</v>
      </c>
      <c r="AB609">
        <v>5.6670637366886397E-3</v>
      </c>
      <c r="AC609">
        <v>5.4075963219225396E-3</v>
      </c>
      <c r="AD609">
        <v>1.2115898315959201E-3</v>
      </c>
      <c r="AE609">
        <v>2.14471651508276E-4</v>
      </c>
      <c r="AF609" s="3">
        <v>1.4657109040628999E-3</v>
      </c>
      <c r="AG609">
        <v>3.2480792998698001E-3</v>
      </c>
      <c r="AH609">
        <v>3.96106955376702</v>
      </c>
      <c r="AI609">
        <v>0.12356110272446801</v>
      </c>
      <c r="AJ609">
        <v>2674.7715621450102</v>
      </c>
      <c r="AK609" t="s">
        <v>101</v>
      </c>
      <c r="AL609" t="s">
        <v>102</v>
      </c>
      <c r="AM609" s="4">
        <v>34213946647.470001</v>
      </c>
      <c r="AN609">
        <v>260740</v>
      </c>
      <c r="AO609" s="1">
        <f t="shared" si="133"/>
        <v>6.7976187606044788E-3</v>
      </c>
      <c r="AP609" s="5">
        <f t="shared" si="134"/>
        <v>7.8589779055307734</v>
      </c>
      <c r="AQ609" s="3">
        <f t="shared" si="135"/>
        <v>5.3507139024105924E-3</v>
      </c>
      <c r="AR609" s="15">
        <f t="shared" si="137"/>
        <v>0.73589288968474764</v>
      </c>
    </row>
    <row r="610" spans="1:44" x14ac:dyDescent="0.25">
      <c r="A610" t="s">
        <v>37</v>
      </c>
      <c r="B610">
        <v>14.747047241542999</v>
      </c>
      <c r="C610">
        <v>1.10835461486203E-2</v>
      </c>
      <c r="D610">
        <v>12.518698767823199</v>
      </c>
      <c r="E610">
        <v>17.038044026465599</v>
      </c>
      <c r="F610" s="1">
        <v>0</v>
      </c>
      <c r="G610" s="1">
        <v>0</v>
      </c>
      <c r="H610">
        <v>4.41271758760133</v>
      </c>
      <c r="I610">
        <v>102.67666623186901</v>
      </c>
      <c r="J610">
        <v>85.936839681242603</v>
      </c>
      <c r="K610">
        <v>79.686869402839406</v>
      </c>
      <c r="L610">
        <v>135.76476559254201</v>
      </c>
      <c r="M610">
        <v>36.684770029155203</v>
      </c>
      <c r="N610">
        <v>94.624948644634898</v>
      </c>
      <c r="O610">
        <v>79.330403310051906</v>
      </c>
      <c r="P610">
        <v>120316.73621150199</v>
      </c>
      <c r="Q610">
        <v>150455.61595668501</v>
      </c>
      <c r="R610">
        <v>131.303749283401</v>
      </c>
      <c r="S610">
        <v>698.84214934451495</v>
      </c>
      <c r="T610">
        <v>0.711114488531149</v>
      </c>
      <c r="U610">
        <v>0.30769965032977997</v>
      </c>
      <c r="V610" s="1">
        <v>0</v>
      </c>
      <c r="W610">
        <v>8.4076956788201804E-2</v>
      </c>
      <c r="X610">
        <v>0.60822339288201699</v>
      </c>
      <c r="Y610" s="1">
        <v>0</v>
      </c>
      <c r="Z610" s="1">
        <v>0</v>
      </c>
      <c r="AA610">
        <v>3.1106009885829898E-4</v>
      </c>
      <c r="AB610">
        <v>5.5760443165903803E-3</v>
      </c>
      <c r="AC610">
        <v>5.4206309911382202E-3</v>
      </c>
      <c r="AD610">
        <v>8.3245204086915704E-4</v>
      </c>
      <c r="AE610">
        <v>3.0112159618539397E-4</v>
      </c>
      <c r="AF610" s="3">
        <v>1.5922245452905501E-3</v>
      </c>
      <c r="AG610">
        <v>4.0629360911557701E-3</v>
      </c>
      <c r="AH610">
        <v>3.9841259929343198</v>
      </c>
      <c r="AI610">
        <v>0.12692889620198899</v>
      </c>
      <c r="AJ610">
        <v>3374.8360789440299</v>
      </c>
      <c r="AK610" t="s">
        <v>103</v>
      </c>
      <c r="AL610" t="s">
        <v>104</v>
      </c>
      <c r="AM610" s="4">
        <v>16079609894.25</v>
      </c>
      <c r="AN610">
        <v>133644</v>
      </c>
      <c r="AO610" s="1">
        <f t="shared" si="133"/>
        <v>6.9444714659073949E-3</v>
      </c>
      <c r="AP610" s="5">
        <f t="shared" si="134"/>
        <v>8.0223302324483932</v>
      </c>
      <c r="AQ610" s="3">
        <f t="shared" si="135"/>
        <v>6.2631517022578662E-3</v>
      </c>
      <c r="AR610" s="15">
        <f t="shared" si="137"/>
        <v>0.83824983692328514</v>
      </c>
    </row>
    <row r="611" spans="1:44" x14ac:dyDescent="0.25">
      <c r="A611" t="s">
        <v>37</v>
      </c>
      <c r="B611">
        <v>13.732238827107899</v>
      </c>
      <c r="C611">
        <v>1.0517388229382901E-2</v>
      </c>
      <c r="D611">
        <v>11.9158027533765</v>
      </c>
      <c r="E611">
        <v>33.711807269477902</v>
      </c>
      <c r="F611" s="1">
        <v>0</v>
      </c>
      <c r="G611" s="1">
        <v>0</v>
      </c>
      <c r="H611">
        <v>4.5877436488368097</v>
      </c>
      <c r="I611">
        <v>123.719395665367</v>
      </c>
      <c r="J611">
        <v>107.051867834679</v>
      </c>
      <c r="K611">
        <v>98.793190287189802</v>
      </c>
      <c r="L611">
        <v>159.51899156847</v>
      </c>
      <c r="M611">
        <v>37.430277803003001</v>
      </c>
      <c r="N611">
        <v>94.190404710921896</v>
      </c>
      <c r="O611">
        <v>78.712610894684502</v>
      </c>
      <c r="P611">
        <v>111116.441058443</v>
      </c>
      <c r="Q611">
        <v>138526.857872639</v>
      </c>
      <c r="R611">
        <v>132.448212942612</v>
      </c>
      <c r="S611">
        <v>697.77433685189101</v>
      </c>
      <c r="T611">
        <v>0.72305047411052503</v>
      </c>
      <c r="U611">
        <v>0.30732225370201699</v>
      </c>
      <c r="V611" s="1">
        <v>0</v>
      </c>
      <c r="W611">
        <v>8.48152734575814E-2</v>
      </c>
      <c r="X611">
        <v>0.60786247284039996</v>
      </c>
      <c r="Y611" s="1">
        <v>0</v>
      </c>
      <c r="Z611" s="1">
        <v>0</v>
      </c>
      <c r="AA611">
        <v>3.1607938819402199E-4</v>
      </c>
      <c r="AB611">
        <v>5.5283562877207603E-3</v>
      </c>
      <c r="AC611">
        <v>5.4550989227722703E-3</v>
      </c>
      <c r="AD611">
        <v>6.5756935601531195E-4</v>
      </c>
      <c r="AE611">
        <v>4.7131886699310798E-4</v>
      </c>
      <c r="AF611" s="3">
        <v>1.6856880814474101E-3</v>
      </c>
      <c r="AG611">
        <v>3.54407294147981E-3</v>
      </c>
      <c r="AH611">
        <v>3.99724347290856</v>
      </c>
      <c r="AI611">
        <v>0.13015303973214401</v>
      </c>
      <c r="AJ611">
        <v>4129.1388085476501</v>
      </c>
      <c r="AK611" t="s">
        <v>105</v>
      </c>
      <c r="AL611" t="s">
        <v>106</v>
      </c>
      <c r="AM611" s="4">
        <v>7939714179.3900003</v>
      </c>
      <c r="AN611">
        <v>71454</v>
      </c>
      <c r="AO611" s="1">
        <f t="shared" si="133"/>
        <v>7.0750094678196443E-3</v>
      </c>
      <c r="AP611" s="5">
        <f t="shared" si="134"/>
        <v>8.1673119077917082</v>
      </c>
      <c r="AQ611" s="3">
        <f t="shared" si="135"/>
        <v>5.1590570369597841E-3</v>
      </c>
      <c r="AR611" s="15">
        <f t="shared" si="137"/>
        <v>0.68136578866385489</v>
      </c>
    </row>
    <row r="612" spans="1:44" x14ac:dyDescent="0.25">
      <c r="A612" t="s">
        <v>37</v>
      </c>
      <c r="B612">
        <v>15.4578913217427</v>
      </c>
      <c r="C612">
        <v>9.5801137575241904E-3</v>
      </c>
      <c r="D612">
        <v>10.909330733314301</v>
      </c>
      <c r="E612">
        <v>50.694941992982102</v>
      </c>
      <c r="F612" s="1">
        <v>0</v>
      </c>
      <c r="G612" s="1">
        <v>0</v>
      </c>
      <c r="H612">
        <v>4.7747213629349003</v>
      </c>
      <c r="I612">
        <v>145.25693136825799</v>
      </c>
      <c r="J612">
        <v>135.426075574089</v>
      </c>
      <c r="K612">
        <v>112.187454722542</v>
      </c>
      <c r="L612">
        <v>185.135035958592</v>
      </c>
      <c r="M612">
        <v>37.819115752964301</v>
      </c>
      <c r="N612">
        <v>92.907760016206097</v>
      </c>
      <c r="O612">
        <v>77.138278770067302</v>
      </c>
      <c r="P612">
        <v>99333.905043607607</v>
      </c>
      <c r="Q612">
        <v>125579.706625597</v>
      </c>
      <c r="R612">
        <v>132.397062393461</v>
      </c>
      <c r="S612">
        <v>710.62277140292099</v>
      </c>
      <c r="T612">
        <v>0.73088017806884997</v>
      </c>
      <c r="U612">
        <v>0.31589126217070801</v>
      </c>
      <c r="V612" s="1">
        <v>0</v>
      </c>
      <c r="W612">
        <v>7.2650094859206399E-2</v>
      </c>
      <c r="X612">
        <v>0.61145864297008501</v>
      </c>
      <c r="Y612" s="1">
        <v>0</v>
      </c>
      <c r="Z612" s="1">
        <v>0</v>
      </c>
      <c r="AA612">
        <v>3.4118016352561401E-4</v>
      </c>
      <c r="AB612">
        <v>5.3888644238736403E-3</v>
      </c>
      <c r="AC612">
        <v>5.4314113875362502E-3</v>
      </c>
      <c r="AD612">
        <v>4.5574861276925598E-4</v>
      </c>
      <c r="AE612">
        <v>5.9836428806544898E-4</v>
      </c>
      <c r="AF612" s="3">
        <v>1.79500319509173E-3</v>
      </c>
      <c r="AG612">
        <v>2.7959611031413601E-3</v>
      </c>
      <c r="AH612">
        <v>4.0348902480003304</v>
      </c>
      <c r="AI612">
        <v>0.13286890293984199</v>
      </c>
      <c r="AJ612">
        <v>4869.53688005805</v>
      </c>
      <c r="AK612" t="s">
        <v>107</v>
      </c>
      <c r="AL612" t="s">
        <v>108</v>
      </c>
      <c r="AM612" s="4">
        <v>1936216477.1099999</v>
      </c>
      <c r="AN612">
        <v>19492</v>
      </c>
      <c r="AO612" s="1">
        <f t="shared" si="133"/>
        <v>7.1873959490260566E-3</v>
      </c>
      <c r="AP612" s="5">
        <f t="shared" si="134"/>
        <v>8.2919657966657461</v>
      </c>
      <c r="AQ612" s="3">
        <f t="shared" si="135"/>
        <v>6.7085226131937768E-3</v>
      </c>
      <c r="AR612" s="15">
        <f t="shared" si="137"/>
        <v>0.86420104723037094</v>
      </c>
    </row>
    <row r="613" spans="1:44" x14ac:dyDescent="0.25">
      <c r="A613" t="s">
        <v>37</v>
      </c>
      <c r="B613">
        <v>14.694650221133401</v>
      </c>
      <c r="C613">
        <v>9.2317238188393807E-3</v>
      </c>
      <c r="D613">
        <v>10.5325400871995</v>
      </c>
      <c r="E613">
        <v>72.262678297186596</v>
      </c>
      <c r="F613" s="1">
        <v>0</v>
      </c>
      <c r="G613" s="1">
        <v>0</v>
      </c>
      <c r="H613">
        <v>4.9892326286448299</v>
      </c>
      <c r="I613">
        <v>166.83984606934399</v>
      </c>
      <c r="J613">
        <v>153.37383371754899</v>
      </c>
      <c r="K613">
        <v>132.42086871778</v>
      </c>
      <c r="L613">
        <v>209.623847347642</v>
      </c>
      <c r="M613">
        <v>37.994568572572099</v>
      </c>
      <c r="N613">
        <v>92.1023758390848</v>
      </c>
      <c r="O613">
        <v>76.430428548275302</v>
      </c>
      <c r="P613">
        <v>92212.958380527198</v>
      </c>
      <c r="Q613">
        <v>114747.31557491299</v>
      </c>
      <c r="R613">
        <v>132.096822378246</v>
      </c>
      <c r="S613">
        <v>702.92293078089995</v>
      </c>
      <c r="T613">
        <v>0.72039838703091397</v>
      </c>
      <c r="U613">
        <v>0.28635243383584702</v>
      </c>
      <c r="V613" s="1">
        <v>0</v>
      </c>
      <c r="W613">
        <v>0.144183730201037</v>
      </c>
      <c r="X613">
        <v>0.56946383596311401</v>
      </c>
      <c r="Y613" s="1">
        <v>0</v>
      </c>
      <c r="Z613" s="1">
        <v>0</v>
      </c>
      <c r="AA613">
        <v>3.47958689057306E-4</v>
      </c>
      <c r="AB613">
        <v>5.3483296024757496E-3</v>
      </c>
      <c r="AC613">
        <v>5.4501616497630101E-3</v>
      </c>
      <c r="AD613">
        <v>3.4155472155308398E-4</v>
      </c>
      <c r="AE613">
        <v>6.7058095247997103E-4</v>
      </c>
      <c r="AF613" s="3">
        <v>1.82568250081561E-3</v>
      </c>
      <c r="AG613">
        <v>2.5232714059048099E-3</v>
      </c>
      <c r="AH613">
        <v>4.0634039305845002</v>
      </c>
      <c r="AI613">
        <v>0.134506451631251</v>
      </c>
      <c r="AJ613">
        <v>5646.5200891312697</v>
      </c>
      <c r="AK613" t="s">
        <v>109</v>
      </c>
      <c r="AL613" t="s">
        <v>110</v>
      </c>
      <c r="AM613" s="4">
        <v>661074698.63</v>
      </c>
      <c r="AN613">
        <v>7169</v>
      </c>
      <c r="AO613" s="1">
        <f t="shared" si="133"/>
        <v>7.2422915241525162E-3</v>
      </c>
      <c r="AP613" s="5">
        <f t="shared" si="134"/>
        <v>8.3527970294871245</v>
      </c>
      <c r="AQ613" s="3">
        <f t="shared" si="135"/>
        <v>5.9148051232917279E-3</v>
      </c>
      <c r="AR613" s="15">
        <f t="shared" si="137"/>
        <v>0.7592490478648295</v>
      </c>
    </row>
    <row r="614" spans="1:44" x14ac:dyDescent="0.25">
      <c r="A614" t="s">
        <v>37</v>
      </c>
      <c r="B614">
        <v>19.235021021535399</v>
      </c>
      <c r="C614">
        <v>9.3912102666332698E-3</v>
      </c>
      <c r="D614">
        <v>10.705208771740001</v>
      </c>
      <c r="E614">
        <v>108.072980388452</v>
      </c>
      <c r="F614" s="1">
        <v>0</v>
      </c>
      <c r="G614" s="1">
        <v>0</v>
      </c>
      <c r="H614">
        <v>5.3375811994790503</v>
      </c>
      <c r="I614">
        <v>191.752264150028</v>
      </c>
      <c r="J614">
        <v>164.860806414161</v>
      </c>
      <c r="K614">
        <v>167.09300453037201</v>
      </c>
      <c r="L614">
        <v>234.91027746240101</v>
      </c>
      <c r="M614">
        <v>37.553811955438398</v>
      </c>
      <c r="N614">
        <v>92.302161555037998</v>
      </c>
      <c r="O614">
        <v>77.044942013936605</v>
      </c>
      <c r="P614">
        <v>91560.595494318099</v>
      </c>
      <c r="Q614">
        <v>117010.080459184</v>
      </c>
      <c r="R614">
        <v>132.33715269942999</v>
      </c>
      <c r="S614">
        <v>669.20410219786697</v>
      </c>
      <c r="T614">
        <v>0.61606951692147505</v>
      </c>
      <c r="U614">
        <v>0.17610685403566301</v>
      </c>
      <c r="V614" s="1">
        <v>0</v>
      </c>
      <c r="W614">
        <v>0.39842989835016501</v>
      </c>
      <c r="X614">
        <v>0.42546324761416998</v>
      </c>
      <c r="Y614" s="1">
        <v>0</v>
      </c>
      <c r="Z614" s="1">
        <v>0</v>
      </c>
      <c r="AA614">
        <v>3.5210493725087598E-4</v>
      </c>
      <c r="AB614">
        <v>5.4362698842277402E-3</v>
      </c>
      <c r="AC614">
        <v>5.46704557374401E-3</v>
      </c>
      <c r="AD614">
        <v>3.5028147491003499E-4</v>
      </c>
      <c r="AE614">
        <v>5.7341834719695198E-4</v>
      </c>
      <c r="AF614" s="3">
        <v>1.71757705840521E-3</v>
      </c>
      <c r="AG614">
        <v>2.6790005835732999E-3</v>
      </c>
      <c r="AH614">
        <v>4.0386459327426003</v>
      </c>
      <c r="AI614">
        <v>0.131967817193585</v>
      </c>
      <c r="AJ614">
        <v>6536.43025452237</v>
      </c>
      <c r="AK614" t="s">
        <v>111</v>
      </c>
      <c r="AL614" t="s">
        <v>112</v>
      </c>
      <c r="AM614" s="4">
        <v>161146648.06999999</v>
      </c>
      <c r="AN614">
        <v>1760</v>
      </c>
      <c r="AO614" s="1">
        <f t="shared" si="133"/>
        <v>7.1540343792380161E-3</v>
      </c>
      <c r="AP614" s="5">
        <f t="shared" si="134"/>
        <v>8.2549788830904021</v>
      </c>
      <c r="AQ614" s="3">
        <f t="shared" si="135"/>
        <v>1.0490670666568492E-2</v>
      </c>
      <c r="AR614" s="15">
        <f t="shared" si="137"/>
        <v>1.3301114750198391</v>
      </c>
    </row>
    <row r="621" spans="1:44" x14ac:dyDescent="0.25">
      <c r="AO621" t="s">
        <v>226</v>
      </c>
    </row>
    <row r="622" spans="1:44" x14ac:dyDescent="0.25">
      <c r="A622" t="s">
        <v>0</v>
      </c>
      <c r="B622" t="s">
        <v>1</v>
      </c>
      <c r="C622" t="s">
        <v>2</v>
      </c>
      <c r="D622" t="s">
        <v>3</v>
      </c>
      <c r="E622" t="s">
        <v>5</v>
      </c>
      <c r="F622" t="s">
        <v>6</v>
      </c>
      <c r="G622" t="s">
        <v>208</v>
      </c>
      <c r="H622" t="s">
        <v>7</v>
      </c>
      <c r="I622" t="s">
        <v>8</v>
      </c>
      <c r="J622" t="s">
        <v>134</v>
      </c>
      <c r="K622" t="s">
        <v>143</v>
      </c>
      <c r="L622" t="s">
        <v>9</v>
      </c>
      <c r="M622" t="s">
        <v>10</v>
      </c>
      <c r="N622" t="s">
        <v>11</v>
      </c>
      <c r="O622" t="s">
        <v>13</v>
      </c>
      <c r="P622" t="s">
        <v>14</v>
      </c>
      <c r="Q622" t="s">
        <v>15</v>
      </c>
      <c r="R622" t="s">
        <v>16</v>
      </c>
      <c r="S622" t="s">
        <v>17</v>
      </c>
      <c r="T622" t="s">
        <v>18</v>
      </c>
      <c r="U622" t="s">
        <v>20</v>
      </c>
      <c r="V622" t="s">
        <v>21</v>
      </c>
      <c r="W622" t="s">
        <v>22</v>
      </c>
      <c r="X622" t="s">
        <v>23</v>
      </c>
      <c r="Y622" t="s">
        <v>24</v>
      </c>
      <c r="Z622" t="s">
        <v>25</v>
      </c>
      <c r="AA622" t="s">
        <v>26</v>
      </c>
      <c r="AB622" t="s">
        <v>27</v>
      </c>
      <c r="AC622" t="s">
        <v>263</v>
      </c>
      <c r="AD622" t="s">
        <v>120</v>
      </c>
      <c r="AE622" t="s">
        <v>29</v>
      </c>
      <c r="AF622" s="3" t="s">
        <v>233</v>
      </c>
      <c r="AG622" t="s">
        <v>30</v>
      </c>
      <c r="AH622" t="s">
        <v>31</v>
      </c>
      <c r="AI622" t="s">
        <v>32</v>
      </c>
      <c r="AJ622" t="s">
        <v>33</v>
      </c>
      <c r="AK622" t="s">
        <v>34</v>
      </c>
      <c r="AL622" t="s">
        <v>74</v>
      </c>
      <c r="AM622" s="4" t="s">
        <v>35</v>
      </c>
      <c r="AN622" t="s">
        <v>36</v>
      </c>
      <c r="AO622" s="15">
        <v>1</v>
      </c>
    </row>
    <row r="623" spans="1:44" x14ac:dyDescent="0.25">
      <c r="A623" t="s">
        <v>37</v>
      </c>
      <c r="B623">
        <v>1.7378578831237199</v>
      </c>
      <c r="C623">
        <v>3.8031565595514501E-3</v>
      </c>
      <c r="D623">
        <v>4.46952537447598</v>
      </c>
      <c r="E623">
        <v>-76.113493440705597</v>
      </c>
      <c r="F623" s="1">
        <v>0</v>
      </c>
      <c r="G623" s="1">
        <v>0</v>
      </c>
      <c r="H623">
        <v>2.9903083939059401</v>
      </c>
      <c r="I623">
        <v>-183.37178517673399</v>
      </c>
      <c r="J623">
        <v>-216.08646152664201</v>
      </c>
      <c r="K623">
        <v>-185.80807702933799</v>
      </c>
      <c r="L623">
        <v>-160.58362174392701</v>
      </c>
      <c r="M623">
        <v>29.599187545848199</v>
      </c>
      <c r="N623">
        <v>95.0746266822553</v>
      </c>
      <c r="O623">
        <v>85.747210376318606</v>
      </c>
      <c r="P623">
        <v>175145.62235625699</v>
      </c>
      <c r="Q623">
        <v>203259.301402299</v>
      </c>
      <c r="R623">
        <v>91.386137809927007</v>
      </c>
      <c r="S623">
        <v>676.297381030314</v>
      </c>
      <c r="T623">
        <v>0.82038984020549799</v>
      </c>
      <c r="U623">
        <v>0.27398692773255501</v>
      </c>
      <c r="V623" s="1">
        <v>0</v>
      </c>
      <c r="W623">
        <v>8.1086536111821206E-2</v>
      </c>
      <c r="X623">
        <v>0.64492653615562301</v>
      </c>
      <c r="Y623" s="1">
        <v>0</v>
      </c>
      <c r="Z623" s="1">
        <v>0</v>
      </c>
      <c r="AA623">
        <v>2.8808367834180402E-4</v>
      </c>
      <c r="AB623">
        <v>3.747073371543E-3</v>
      </c>
      <c r="AC623">
        <v>3.66133257796599E-3</v>
      </c>
      <c r="AD623" s="1">
        <v>0</v>
      </c>
      <c r="AE623" s="1">
        <v>0</v>
      </c>
      <c r="AF623" s="3">
        <v>4.6546411976833198E-6</v>
      </c>
      <c r="AG623" s="1">
        <v>0</v>
      </c>
      <c r="AH623">
        <v>2.0707784637276401</v>
      </c>
      <c r="AI623">
        <v>5.1545085187848998E-2</v>
      </c>
      <c r="AJ623">
        <v>0.47420097903407998</v>
      </c>
      <c r="AK623" t="s">
        <v>79</v>
      </c>
      <c r="AL623" t="s">
        <v>80</v>
      </c>
      <c r="AM623" s="4">
        <v>310708334.06</v>
      </c>
      <c r="AN623">
        <v>1774</v>
      </c>
      <c r="AO623" s="1">
        <f>AF623+AA623+AC623*$AO$622</f>
        <v>3.9540708975054776E-3</v>
      </c>
      <c r="AP623" s="5">
        <f>100*(1-(1-AO623)^12)</f>
        <v>4.6430442409379324</v>
      </c>
      <c r="AQ623" s="3">
        <f>(1-(1-B623/100)^(1/12))- AO623</f>
        <v>-2.4941909781380093E-3</v>
      </c>
      <c r="AR623" s="15">
        <f>B623/AP623-1</f>
        <v>-0.62570723151828966</v>
      </c>
    </row>
    <row r="624" spans="1:44" x14ac:dyDescent="0.25">
      <c r="A624" t="s">
        <v>37</v>
      </c>
      <c r="B624">
        <v>5.0903853311696698</v>
      </c>
      <c r="C624">
        <v>3.75759952280525E-3</v>
      </c>
      <c r="D624">
        <v>4.4170877843416498</v>
      </c>
      <c r="E624">
        <v>-47.757467619877502</v>
      </c>
      <c r="F624" s="1">
        <v>0</v>
      </c>
      <c r="G624" s="1">
        <v>0</v>
      </c>
      <c r="H624">
        <v>3.2529614959842199</v>
      </c>
      <c r="I624">
        <v>-160.36485021803099</v>
      </c>
      <c r="J624">
        <v>-196.184315342128</v>
      </c>
      <c r="K624">
        <v>-162.82766175142899</v>
      </c>
      <c r="L624">
        <v>-138.85865119331899</v>
      </c>
      <c r="M624">
        <v>29.029340030135302</v>
      </c>
      <c r="N624">
        <v>95.489561258052902</v>
      </c>
      <c r="O624">
        <v>86.225686493042204</v>
      </c>
      <c r="P624">
        <v>185576.013036216</v>
      </c>
      <c r="Q624">
        <v>216355.156525142</v>
      </c>
      <c r="R624">
        <v>86.801979839073397</v>
      </c>
      <c r="S624">
        <v>675.94810439210596</v>
      </c>
      <c r="T624">
        <v>0.71797218814195696</v>
      </c>
      <c r="U624">
        <v>0.24678730163627299</v>
      </c>
      <c r="V624" s="1">
        <v>0</v>
      </c>
      <c r="W624">
        <v>0.19712308968626299</v>
      </c>
      <c r="X624">
        <v>0.55608960867746304</v>
      </c>
      <c r="Y624" s="1">
        <v>0</v>
      </c>
      <c r="Z624" s="1">
        <v>0</v>
      </c>
      <c r="AA624">
        <v>2.8815453322770097E-4</v>
      </c>
      <c r="AB624">
        <v>3.7990462258712201E-3</v>
      </c>
      <c r="AC624">
        <v>3.67346520202259E-3</v>
      </c>
      <c r="AD624" s="1">
        <v>1.2965775827567901E-10</v>
      </c>
      <c r="AE624" s="1">
        <v>0</v>
      </c>
      <c r="AF624" s="3">
        <v>1.32943263673849E-5</v>
      </c>
      <c r="AG624" s="1">
        <v>0</v>
      </c>
      <c r="AH624">
        <v>2.1697062941821099</v>
      </c>
      <c r="AI624">
        <v>5.31563087048426E-2</v>
      </c>
      <c r="AJ624">
        <v>4.1877710389231</v>
      </c>
      <c r="AK624" t="s">
        <v>81</v>
      </c>
      <c r="AL624" t="s">
        <v>82</v>
      </c>
      <c r="AM624" s="4">
        <v>2111112724.3</v>
      </c>
      <c r="AN624">
        <v>11376</v>
      </c>
      <c r="AO624" s="1">
        <f t="shared" ref="AO624:AO637" si="138">AF624+AA624+AC624*$AO$622</f>
        <v>3.9749140616176758E-3</v>
      </c>
      <c r="AP624" s="5">
        <f t="shared" ref="AP624:AP638" si="139">100*(1-(1-AO624)^12)</f>
        <v>4.6669866542546901</v>
      </c>
      <c r="AQ624" s="3">
        <f t="shared" ref="AQ624:AQ638" si="140">(1-(1-B624/100)^(1/12))- AO624</f>
        <v>3.6938636416303586E-4</v>
      </c>
      <c r="AR624" s="15">
        <f t="shared" ref="AR624:AR638" si="141">B624/AP624-1</f>
        <v>9.0722067209895618E-2</v>
      </c>
    </row>
    <row r="625" spans="1:44" x14ac:dyDescent="0.25">
      <c r="A625" t="s">
        <v>37</v>
      </c>
      <c r="B625">
        <v>4.6913258942189699</v>
      </c>
      <c r="C625">
        <v>4.2093883312484303E-3</v>
      </c>
      <c r="D625">
        <v>4.9359463804844603</v>
      </c>
      <c r="E625">
        <v>-39.5176601256548</v>
      </c>
      <c r="F625" s="1">
        <v>0</v>
      </c>
      <c r="G625" s="1">
        <v>0</v>
      </c>
      <c r="H625">
        <v>3.39431922984943</v>
      </c>
      <c r="I625">
        <v>-134.00762993769601</v>
      </c>
      <c r="J625">
        <v>-166.65645036251101</v>
      </c>
      <c r="K625">
        <v>-139.18482063207799</v>
      </c>
      <c r="L625">
        <v>-113.05207647438699</v>
      </c>
      <c r="M625">
        <v>30.348597870796301</v>
      </c>
      <c r="N625">
        <v>95.440533325907197</v>
      </c>
      <c r="O625">
        <v>85.738560945273804</v>
      </c>
      <c r="P625">
        <v>190446.390384792</v>
      </c>
      <c r="Q625">
        <v>223553.481505776</v>
      </c>
      <c r="R625">
        <v>86.126638201284194</v>
      </c>
      <c r="S625">
        <v>679.98256749493999</v>
      </c>
      <c r="T625">
        <v>0.71393068760696299</v>
      </c>
      <c r="U625">
        <v>0.24891527374255801</v>
      </c>
      <c r="V625" s="1">
        <v>0</v>
      </c>
      <c r="W625">
        <v>0.20152131995563699</v>
      </c>
      <c r="X625">
        <v>0.549563406301804</v>
      </c>
      <c r="Y625" s="1">
        <v>0</v>
      </c>
      <c r="Z625" s="1">
        <v>0</v>
      </c>
      <c r="AA625">
        <v>2.9008670329930898E-4</v>
      </c>
      <c r="AB625">
        <v>4.3651186811823296E-3</v>
      </c>
      <c r="AC625">
        <v>4.1705226051721002E-3</v>
      </c>
      <c r="AD625">
        <v>4.4124235495846104E-6</v>
      </c>
      <c r="AE625" s="1">
        <v>0</v>
      </c>
      <c r="AF625" s="3">
        <v>3.3952917880732097E-5</v>
      </c>
      <c r="AG625" s="1">
        <v>0</v>
      </c>
      <c r="AH625">
        <v>2.2089986373559398</v>
      </c>
      <c r="AI625">
        <v>5.6723852899806297E-2</v>
      </c>
      <c r="AJ625">
        <v>16.980401222816401</v>
      </c>
      <c r="AK625" t="s">
        <v>83</v>
      </c>
      <c r="AL625" t="s">
        <v>84</v>
      </c>
      <c r="AM625" s="4">
        <v>4538527929.2600002</v>
      </c>
      <c r="AN625">
        <v>23831</v>
      </c>
      <c r="AO625" s="1">
        <f t="shared" si="138"/>
        <v>4.4945622263521416E-3</v>
      </c>
      <c r="AP625" s="5">
        <f t="shared" si="139"/>
        <v>5.2621249157609569</v>
      </c>
      <c r="AQ625" s="3">
        <f t="shared" si="140"/>
        <v>-4.9845462262010625E-4</v>
      </c>
      <c r="AR625" s="15">
        <f t="shared" si="141"/>
        <v>-0.10847310367573126</v>
      </c>
    </row>
    <row r="626" spans="1:44" x14ac:dyDescent="0.25">
      <c r="A626" t="s">
        <v>37</v>
      </c>
      <c r="B626">
        <v>6.60612261488816</v>
      </c>
      <c r="C626">
        <v>4.7970802366990003E-3</v>
      </c>
      <c r="D626">
        <v>5.6070197980552603</v>
      </c>
      <c r="E626">
        <v>-27.793606446531701</v>
      </c>
      <c r="F626" s="1">
        <v>0</v>
      </c>
      <c r="G626" s="1">
        <v>0</v>
      </c>
      <c r="H626">
        <v>3.5799482044265201</v>
      </c>
      <c r="I626">
        <v>-109.816395377812</v>
      </c>
      <c r="J626">
        <v>-140.674119106387</v>
      </c>
      <c r="K626">
        <v>-118.429346219143</v>
      </c>
      <c r="L626">
        <v>-88.353424225251501</v>
      </c>
      <c r="M626">
        <v>32.102925161315703</v>
      </c>
      <c r="N626">
        <v>95.402839741726694</v>
      </c>
      <c r="O626">
        <v>85.189025015549603</v>
      </c>
      <c r="P626">
        <v>185953.38603561901</v>
      </c>
      <c r="Q626">
        <v>219023.68319857001</v>
      </c>
      <c r="R626">
        <v>86.104918232276802</v>
      </c>
      <c r="S626">
        <v>682.768530188108</v>
      </c>
      <c r="T626">
        <v>0.715542190289575</v>
      </c>
      <c r="U626">
        <v>0.26195664096985499</v>
      </c>
      <c r="V626" s="1">
        <v>0</v>
      </c>
      <c r="W626">
        <v>0.19772417380667801</v>
      </c>
      <c r="X626">
        <v>0.540319185223466</v>
      </c>
      <c r="Y626" s="1">
        <v>0</v>
      </c>
      <c r="Z626" s="1">
        <v>0</v>
      </c>
      <c r="AA626">
        <v>2.9243112261003102E-4</v>
      </c>
      <c r="AB626">
        <v>4.7547722360563299E-3</v>
      </c>
      <c r="AC626">
        <v>4.4666748493504297E-3</v>
      </c>
      <c r="AD626">
        <v>1.9029610418483199E-5</v>
      </c>
      <c r="AE626" s="1">
        <v>0</v>
      </c>
      <c r="AF626" s="3">
        <v>6.5103143598904797E-5</v>
      </c>
      <c r="AG626" s="1">
        <v>8.4706181610029496E-10</v>
      </c>
      <c r="AH626">
        <v>2.2504507969349201</v>
      </c>
      <c r="AI626">
        <v>6.1053683727529E-2</v>
      </c>
      <c r="AJ626">
        <v>84.149980499028402</v>
      </c>
      <c r="AK626" t="s">
        <v>85</v>
      </c>
      <c r="AL626" t="s">
        <v>86</v>
      </c>
      <c r="AM626" s="4">
        <v>7642870119.4499998</v>
      </c>
      <c r="AN626">
        <v>41101</v>
      </c>
      <c r="AO626" s="1">
        <f t="shared" si="138"/>
        <v>4.8242091155593653E-3</v>
      </c>
      <c r="AP626" s="5">
        <f t="shared" si="139"/>
        <v>5.6378925992952356</v>
      </c>
      <c r="AQ626" s="3">
        <f t="shared" si="140"/>
        <v>8.5496932598472068E-4</v>
      </c>
      <c r="AR626" s="15">
        <f>B626/AP626-1</f>
        <v>0.17173615824358879</v>
      </c>
    </row>
    <row r="627" spans="1:44" x14ac:dyDescent="0.25">
      <c r="A627" t="s">
        <v>37</v>
      </c>
      <c r="B627">
        <v>6.8230783283978296</v>
      </c>
      <c r="C627">
        <v>5.5543503875106698E-3</v>
      </c>
      <c r="D627">
        <v>6.4653282703394899</v>
      </c>
      <c r="E627">
        <v>-19.755547809156301</v>
      </c>
      <c r="F627" s="1">
        <v>0</v>
      </c>
      <c r="G627" s="1">
        <v>0</v>
      </c>
      <c r="H627">
        <v>3.7181712028528402</v>
      </c>
      <c r="I627">
        <v>-84.8318262711648</v>
      </c>
      <c r="J627">
        <v>-117.060607766868</v>
      </c>
      <c r="K627">
        <v>-95.2767049443801</v>
      </c>
      <c r="L627">
        <v>-62.909601133368099</v>
      </c>
      <c r="M627">
        <v>32.639424120735498</v>
      </c>
      <c r="N627">
        <v>95.330167969465606</v>
      </c>
      <c r="O627">
        <v>85.039122048343401</v>
      </c>
      <c r="P627">
        <v>182053.85751620101</v>
      </c>
      <c r="Q627">
        <v>215182.88119853899</v>
      </c>
      <c r="R627">
        <v>86.113253523148799</v>
      </c>
      <c r="S627">
        <v>684.79655705954895</v>
      </c>
      <c r="T627">
        <v>0.72398675541060697</v>
      </c>
      <c r="U627">
        <v>0.28361105869293601</v>
      </c>
      <c r="V627" s="1">
        <v>0</v>
      </c>
      <c r="W627">
        <v>0.18687034085840801</v>
      </c>
      <c r="X627">
        <v>0.52951860044865395</v>
      </c>
      <c r="Y627" s="1">
        <v>0</v>
      </c>
      <c r="Z627" s="1">
        <v>0</v>
      </c>
      <c r="AA627">
        <v>2.9388711463965801E-4</v>
      </c>
      <c r="AB627">
        <v>5.2867332156859197E-3</v>
      </c>
      <c r="AC627">
        <v>4.96389587042216E-3</v>
      </c>
      <c r="AD627">
        <v>2.4868382696002299E-5</v>
      </c>
      <c r="AE627" s="1">
        <v>0</v>
      </c>
      <c r="AF627" s="3">
        <v>9.20332269517397E-5</v>
      </c>
      <c r="AG627">
        <v>1.2201826013701899E-6</v>
      </c>
      <c r="AH627">
        <v>2.2421411721807698</v>
      </c>
      <c r="AI627">
        <v>6.2045796390619898E-2</v>
      </c>
      <c r="AJ627">
        <v>191.493956989624</v>
      </c>
      <c r="AK627" t="s">
        <v>87</v>
      </c>
      <c r="AL627" t="s">
        <v>88</v>
      </c>
      <c r="AM627" s="4">
        <v>10197746828.77</v>
      </c>
      <c r="AN627">
        <v>56015</v>
      </c>
      <c r="AO627" s="1">
        <f t="shared" si="138"/>
        <v>5.349816212013558E-3</v>
      </c>
      <c r="AP627" s="5">
        <f>100*(1-(1-AO627)^12)</f>
        <v>6.2342122521079517</v>
      </c>
      <c r="AQ627" s="3">
        <f t="shared" si="140"/>
        <v>5.2205295629006478E-4</v>
      </c>
      <c r="AR627" s="15">
        <f t="shared" ref="AR627:AR638" si="142">B627/AP627-1</f>
        <v>9.4457174776294561E-2</v>
      </c>
    </row>
    <row r="628" spans="1:44" x14ac:dyDescent="0.25">
      <c r="A628" t="s">
        <v>37</v>
      </c>
      <c r="B628">
        <v>7.47593023217091</v>
      </c>
      <c r="C628">
        <v>5.6699924438772097E-3</v>
      </c>
      <c r="D628">
        <v>6.5957682964683597</v>
      </c>
      <c r="E628">
        <v>-17.517981074637099</v>
      </c>
      <c r="F628" s="1">
        <v>0</v>
      </c>
      <c r="G628" s="1">
        <v>0</v>
      </c>
      <c r="H628">
        <v>3.76947222015216</v>
      </c>
      <c r="I628">
        <v>-60.745324107509703</v>
      </c>
      <c r="J628">
        <v>-93.329496272137703</v>
      </c>
      <c r="K628">
        <v>-73.986929399784401</v>
      </c>
      <c r="L628">
        <v>-38.0637769260601</v>
      </c>
      <c r="M628">
        <v>32.389736366384398</v>
      </c>
      <c r="N628">
        <v>95.266475508856004</v>
      </c>
      <c r="O628">
        <v>85.062748008132004</v>
      </c>
      <c r="P628">
        <v>175927.26495859501</v>
      </c>
      <c r="Q628">
        <v>208117.945899727</v>
      </c>
      <c r="R628">
        <v>86.840671980268993</v>
      </c>
      <c r="S628">
        <v>691.75179158133699</v>
      </c>
      <c r="T628">
        <v>0.70467743648266101</v>
      </c>
      <c r="U628">
        <v>0.29342054701646098</v>
      </c>
      <c r="V628" s="1">
        <v>0</v>
      </c>
      <c r="W628">
        <v>0.15693650604645901</v>
      </c>
      <c r="X628">
        <v>0.54964294693707805</v>
      </c>
      <c r="Y628" s="1">
        <v>0</v>
      </c>
      <c r="Z628" s="1">
        <v>0</v>
      </c>
      <c r="AA628">
        <v>2.9473783537785797E-4</v>
      </c>
      <c r="AB628">
        <v>5.36639285462701E-3</v>
      </c>
      <c r="AC628">
        <v>5.1139335831356103E-3</v>
      </c>
      <c r="AD628">
        <v>2.10830124691833E-5</v>
      </c>
      <c r="AE628" s="1">
        <v>4.99523795975619E-10</v>
      </c>
      <c r="AF628" s="3">
        <v>1.13436652341113E-4</v>
      </c>
      <c r="AG628">
        <v>1.44883936222558E-5</v>
      </c>
      <c r="AH628">
        <v>2.2393214005993598</v>
      </c>
      <c r="AI628">
        <v>6.17190999523873E-2</v>
      </c>
      <c r="AJ628">
        <v>338.09941281504803</v>
      </c>
      <c r="AK628" t="s">
        <v>89</v>
      </c>
      <c r="AL628" t="s">
        <v>90</v>
      </c>
      <c r="AM628" s="4">
        <v>9963992505.4599991</v>
      </c>
      <c r="AN628">
        <v>56637</v>
      </c>
      <c r="AO628" s="1">
        <f t="shared" si="138"/>
        <v>5.5221080708545813E-3</v>
      </c>
      <c r="AP628" s="5">
        <f t="shared" si="139"/>
        <v>6.4289303554273092</v>
      </c>
      <c r="AQ628" s="3">
        <f t="shared" si="140"/>
        <v>9.3208702366436285E-4</v>
      </c>
      <c r="AR628" s="15">
        <f t="shared" si="142"/>
        <v>0.16285755465677476</v>
      </c>
    </row>
    <row r="629" spans="1:44" x14ac:dyDescent="0.25">
      <c r="A629" t="s">
        <v>37</v>
      </c>
      <c r="B629">
        <v>6.7490413073908</v>
      </c>
      <c r="C629">
        <v>5.6536911818634902E-3</v>
      </c>
      <c r="D629">
        <v>6.5773911684625102</v>
      </c>
      <c r="E629">
        <v>-12.5931701253079</v>
      </c>
      <c r="F629" s="1">
        <v>0</v>
      </c>
      <c r="G629" s="1">
        <v>0</v>
      </c>
      <c r="H629">
        <v>3.8412531409652599</v>
      </c>
      <c r="I629">
        <v>-36.640132587360597</v>
      </c>
      <c r="J629">
        <v>-73.219804022002293</v>
      </c>
      <c r="K629">
        <v>-49.663391930418101</v>
      </c>
      <c r="L629">
        <v>-13.063851792490199</v>
      </c>
      <c r="M629">
        <v>31.613479168239</v>
      </c>
      <c r="N629">
        <v>95.195722478166104</v>
      </c>
      <c r="O629">
        <v>85.346336037957897</v>
      </c>
      <c r="P629">
        <v>169265.247041558</v>
      </c>
      <c r="Q629">
        <v>200479.59900455899</v>
      </c>
      <c r="R629">
        <v>88.389130292567501</v>
      </c>
      <c r="S629">
        <v>693.10341159940799</v>
      </c>
      <c r="T629">
        <v>0.70794462966125904</v>
      </c>
      <c r="U629">
        <v>0.28946143465090701</v>
      </c>
      <c r="V629" s="1">
        <v>0</v>
      </c>
      <c r="W629">
        <v>0.145146302190267</v>
      </c>
      <c r="X629">
        <v>0.56539226315882396</v>
      </c>
      <c r="Y629" s="1">
        <v>0</v>
      </c>
      <c r="Z629" s="1">
        <v>0</v>
      </c>
      <c r="AA629">
        <v>2.9393254811367099E-4</v>
      </c>
      <c r="AB629">
        <v>5.2137715155868101E-3</v>
      </c>
      <c r="AC629">
        <v>5.0693310749290897E-3</v>
      </c>
      <c r="AD629">
        <v>1.9877387632035099E-5</v>
      </c>
      <c r="AE629" s="1">
        <v>3.2806329023519999E-10</v>
      </c>
      <c r="AF629" s="3">
        <v>1.2060570299637401E-4</v>
      </c>
      <c r="AG629">
        <v>1.2611996627647E-4</v>
      </c>
      <c r="AH629">
        <v>2.2109613814348701</v>
      </c>
      <c r="AI629">
        <v>5.9632830899092E-2</v>
      </c>
      <c r="AJ629">
        <v>511.33480825141402</v>
      </c>
      <c r="AK629" t="s">
        <v>91</v>
      </c>
      <c r="AL629" t="s">
        <v>92</v>
      </c>
      <c r="AM629" s="4">
        <v>9677232703.8600006</v>
      </c>
      <c r="AN629">
        <v>57172</v>
      </c>
      <c r="AO629" s="1">
        <f t="shared" si="138"/>
        <v>5.4838693260391346E-3</v>
      </c>
      <c r="AP629" s="5">
        <f t="shared" si="139"/>
        <v>6.3857463240775019</v>
      </c>
      <c r="AQ629" s="3">
        <f t="shared" si="140"/>
        <v>3.2219716214124897E-4</v>
      </c>
      <c r="AR629" s="15">
        <f t="shared" si="142"/>
        <v>5.689154640288363E-2</v>
      </c>
    </row>
    <row r="630" spans="1:44" x14ac:dyDescent="0.25">
      <c r="A630" t="s">
        <v>37</v>
      </c>
      <c r="B630">
        <v>7.7132318525339398</v>
      </c>
      <c r="C630">
        <v>6.2308366576689497E-3</v>
      </c>
      <c r="D630">
        <v>7.2260180103083602</v>
      </c>
      <c r="E630">
        <v>-7.9029539546755299</v>
      </c>
      <c r="F630" s="1">
        <v>0</v>
      </c>
      <c r="G630" s="1">
        <v>0</v>
      </c>
      <c r="H630">
        <v>3.9084474502865501</v>
      </c>
      <c r="I630">
        <v>-12.4931127816361</v>
      </c>
      <c r="J630">
        <v>-58.1561939364803</v>
      </c>
      <c r="K630">
        <v>-21.793727369061301</v>
      </c>
      <c r="L630">
        <v>11.5111248819123</v>
      </c>
      <c r="M630">
        <v>30.244024253980399</v>
      </c>
      <c r="N630">
        <v>95.206858603981004</v>
      </c>
      <c r="O630">
        <v>85.995837126941396</v>
      </c>
      <c r="P630">
        <v>166155.50749248601</v>
      </c>
      <c r="Q630">
        <v>196858.186287613</v>
      </c>
      <c r="R630">
        <v>90.459334832948301</v>
      </c>
      <c r="S630">
        <v>687.95006784506302</v>
      </c>
      <c r="T630">
        <v>0.70847979923300297</v>
      </c>
      <c r="U630">
        <v>0.30004442613233601</v>
      </c>
      <c r="V630" s="1">
        <v>0</v>
      </c>
      <c r="W630">
        <v>0.133113384935653</v>
      </c>
      <c r="X630">
        <v>0.56684218893200899</v>
      </c>
      <c r="Y630" s="1">
        <v>0</v>
      </c>
      <c r="Z630" s="1">
        <v>0</v>
      </c>
      <c r="AA630">
        <v>2.9274025671461999E-4</v>
      </c>
      <c r="AB630">
        <v>4.92112879987717E-3</v>
      </c>
      <c r="AC630">
        <v>4.9205628010727297E-3</v>
      </c>
      <c r="AD630">
        <v>2.16665641830058E-5</v>
      </c>
      <c r="AE630" s="1">
        <v>7.2222159630131196E-9</v>
      </c>
      <c r="AF630" s="3">
        <v>9.9793595281739996E-5</v>
      </c>
      <c r="AG630">
        <v>9.9531092302425892E-4</v>
      </c>
      <c r="AH630">
        <v>2.12715769835535</v>
      </c>
      <c r="AI630">
        <v>5.4968787163972799E-2</v>
      </c>
      <c r="AJ630">
        <v>607.09400250104795</v>
      </c>
      <c r="AK630" t="s">
        <v>93</v>
      </c>
      <c r="AL630" t="s">
        <v>94</v>
      </c>
      <c r="AM630" s="4">
        <v>9841390708.7800007</v>
      </c>
      <c r="AN630">
        <v>59230</v>
      </c>
      <c r="AO630" s="1">
        <f t="shared" si="138"/>
        <v>5.3130966530690899E-3</v>
      </c>
      <c r="AP630" s="5">
        <f t="shared" si="139"/>
        <v>6.1926651321252857</v>
      </c>
      <c r="AQ630" s="3">
        <f t="shared" si="140"/>
        <v>1.3536986470988038E-3</v>
      </c>
      <c r="AR630" s="15">
        <f t="shared" si="142"/>
        <v>0.24554318503684458</v>
      </c>
    </row>
    <row r="631" spans="1:44" x14ac:dyDescent="0.25">
      <c r="A631" t="s">
        <v>37</v>
      </c>
      <c r="B631">
        <v>9.4441965788510007</v>
      </c>
      <c r="C631">
        <v>7.2043806791500398E-3</v>
      </c>
      <c r="D631">
        <v>8.3107909765828794</v>
      </c>
      <c r="E631">
        <v>-7.5972391463680804</v>
      </c>
      <c r="F631" s="1">
        <v>0</v>
      </c>
      <c r="G631" s="1">
        <v>0</v>
      </c>
      <c r="H631">
        <v>3.9747090273074801</v>
      </c>
      <c r="I631">
        <v>12.7872145776238</v>
      </c>
      <c r="J631">
        <v>-31.408873872366001</v>
      </c>
      <c r="K631">
        <v>2.29470553907157</v>
      </c>
      <c r="L631">
        <v>37.253885048069598</v>
      </c>
      <c r="M631">
        <v>31.032536382669999</v>
      </c>
      <c r="N631">
        <v>95.050918662816699</v>
      </c>
      <c r="O631">
        <v>85.594821411019595</v>
      </c>
      <c r="P631">
        <v>163014.62591469599</v>
      </c>
      <c r="Q631">
        <v>194630.208594586</v>
      </c>
      <c r="R631">
        <v>102.98475665789699</v>
      </c>
      <c r="S631">
        <v>691.66536908349997</v>
      </c>
      <c r="T631">
        <v>0.713751654332893</v>
      </c>
      <c r="U631">
        <v>0.29729286902484497</v>
      </c>
      <c r="V631" s="1">
        <v>0</v>
      </c>
      <c r="W631">
        <v>0.118680635228468</v>
      </c>
      <c r="X631">
        <v>0.58402649574668497</v>
      </c>
      <c r="Y631" s="1">
        <v>0</v>
      </c>
      <c r="Z631" s="1">
        <v>0</v>
      </c>
      <c r="AA631">
        <v>2.9436029023612302E-4</v>
      </c>
      <c r="AB631">
        <v>5.0238021110910998E-3</v>
      </c>
      <c r="AC631">
        <v>4.9542230611435397E-3</v>
      </c>
      <c r="AD631">
        <v>5.6192544554152503E-5</v>
      </c>
      <c r="AE631" s="1">
        <v>9.6242958313996808E-9</v>
      </c>
      <c r="AF631" s="3">
        <v>1.4496587843581399E-4</v>
      </c>
      <c r="AG631">
        <v>1.8300465095740001E-3</v>
      </c>
      <c r="AH631">
        <v>2.1554900858878798</v>
      </c>
      <c r="AI631">
        <v>5.71804139481552E-2</v>
      </c>
      <c r="AJ631">
        <v>1041.9707017462599</v>
      </c>
      <c r="AK631" t="s">
        <v>95</v>
      </c>
      <c r="AL631" t="s">
        <v>96</v>
      </c>
      <c r="AM631" s="4">
        <v>7613435088.7200003</v>
      </c>
      <c r="AN631">
        <v>46704</v>
      </c>
      <c r="AO631" s="1">
        <f t="shared" si="138"/>
        <v>5.3935492298154766E-3</v>
      </c>
      <c r="AP631" s="5">
        <f t="shared" si="139"/>
        <v>6.2836728898273408</v>
      </c>
      <c r="AQ631" s="3">
        <f t="shared" si="140"/>
        <v>2.8393659002210678E-3</v>
      </c>
      <c r="AR631" s="15">
        <f t="shared" si="142"/>
        <v>0.50297393649186328</v>
      </c>
    </row>
    <row r="632" spans="1:44" x14ac:dyDescent="0.25">
      <c r="A632" t="s">
        <v>37</v>
      </c>
      <c r="B632">
        <v>10.852775702731</v>
      </c>
      <c r="C632">
        <v>7.7055243446937597E-3</v>
      </c>
      <c r="D632">
        <v>8.8646465016682203</v>
      </c>
      <c r="E632">
        <v>-11.3785479866713</v>
      </c>
      <c r="F632" s="1">
        <v>0</v>
      </c>
      <c r="G632" s="1">
        <v>0</v>
      </c>
      <c r="H632">
        <v>4.0193307411252697</v>
      </c>
      <c r="I632">
        <v>37.246179549583701</v>
      </c>
      <c r="J632">
        <v>-8.4737344662426697</v>
      </c>
      <c r="K632">
        <v>29.960196639287702</v>
      </c>
      <c r="L632">
        <v>61.527200286555797</v>
      </c>
      <c r="M632">
        <v>33.163151123670197</v>
      </c>
      <c r="N632">
        <v>95.151702568363504</v>
      </c>
      <c r="O632">
        <v>84.990096187741202</v>
      </c>
      <c r="P632">
        <v>164287.551474345</v>
      </c>
      <c r="Q632">
        <v>196417.538350638</v>
      </c>
      <c r="R632">
        <v>117.60048685202</v>
      </c>
      <c r="S632">
        <v>685.02374897699895</v>
      </c>
      <c r="T632">
        <v>0.710927458481042</v>
      </c>
      <c r="U632">
        <v>0.28418717988942499</v>
      </c>
      <c r="V632" s="1">
        <v>0</v>
      </c>
      <c r="W632">
        <v>0.125416086082762</v>
      </c>
      <c r="X632">
        <v>0.59039673402781201</v>
      </c>
      <c r="Y632" s="1">
        <v>0</v>
      </c>
      <c r="Z632" s="1">
        <v>0</v>
      </c>
      <c r="AA632">
        <v>2.9637807672632899E-4</v>
      </c>
      <c r="AB632">
        <v>5.3158293026151797E-3</v>
      </c>
      <c r="AC632">
        <v>5.0768055001230699E-3</v>
      </c>
      <c r="AD632">
        <v>1.9299172274500799E-4</v>
      </c>
      <c r="AE632" s="1">
        <v>1.2441654879246899E-8</v>
      </c>
      <c r="AF632" s="3">
        <v>2.21076582659753E-4</v>
      </c>
      <c r="AG632">
        <v>1.9003298914635001E-3</v>
      </c>
      <c r="AH632">
        <v>2.1916830245647199</v>
      </c>
      <c r="AI632">
        <v>6.2217374112258403E-2</v>
      </c>
      <c r="AJ632">
        <v>1572.05402381104</v>
      </c>
      <c r="AK632" t="s">
        <v>97</v>
      </c>
      <c r="AL632" t="s">
        <v>98</v>
      </c>
      <c r="AM632" s="4">
        <v>8101019163.1999998</v>
      </c>
      <c r="AN632">
        <v>49310</v>
      </c>
      <c r="AO632" s="1">
        <f t="shared" si="138"/>
        <v>5.5942601595091518E-3</v>
      </c>
      <c r="AP632" s="5">
        <f t="shared" si="139"/>
        <v>6.5103638967121569</v>
      </c>
      <c r="AQ632" s="3">
        <f t="shared" si="140"/>
        <v>3.9334753702152609E-3</v>
      </c>
      <c r="AR632" s="15">
        <f t="shared" si="142"/>
        <v>0.66699985974852094</v>
      </c>
    </row>
    <row r="633" spans="1:44" x14ac:dyDescent="0.25">
      <c r="A633" t="s">
        <v>37</v>
      </c>
      <c r="B633">
        <v>12.650907912796001</v>
      </c>
      <c r="C633">
        <v>8.2694852075871905E-3</v>
      </c>
      <c r="D633">
        <v>9.4842579352414091</v>
      </c>
      <c r="E633">
        <v>-2.1620149752293001</v>
      </c>
      <c r="F633" s="1">
        <v>0</v>
      </c>
      <c r="G633" s="1">
        <v>0</v>
      </c>
      <c r="H633">
        <v>4.1779804446354802</v>
      </c>
      <c r="I633">
        <v>62.329089639435502</v>
      </c>
      <c r="J633">
        <v>15.607929149228401</v>
      </c>
      <c r="K633">
        <v>54.5915395793157</v>
      </c>
      <c r="L633">
        <v>87.105329297882093</v>
      </c>
      <c r="M633">
        <v>34.636886564232597</v>
      </c>
      <c r="N633">
        <v>95.050261567327695</v>
      </c>
      <c r="O633">
        <v>84.441061093501403</v>
      </c>
      <c r="P633">
        <v>161016.649139883</v>
      </c>
      <c r="Q633">
        <v>194017.37695549399</v>
      </c>
      <c r="R633">
        <v>126.005198134465</v>
      </c>
      <c r="S633">
        <v>684.40074749212999</v>
      </c>
      <c r="T633">
        <v>0.71825161263100801</v>
      </c>
      <c r="U633">
        <v>0.299261792462513</v>
      </c>
      <c r="V633" s="1">
        <v>0</v>
      </c>
      <c r="W633">
        <v>0.115139930403104</v>
      </c>
      <c r="X633">
        <v>0.58559827713438195</v>
      </c>
      <c r="Y633" s="1">
        <v>0</v>
      </c>
      <c r="Z633" s="1">
        <v>0</v>
      </c>
      <c r="AA633">
        <v>2.9893459419988699E-4</v>
      </c>
      <c r="AB633">
        <v>5.4317424163983496E-3</v>
      </c>
      <c r="AC633">
        <v>5.1642236044410596E-3</v>
      </c>
      <c r="AD633">
        <v>2.7953726961064398E-4</v>
      </c>
      <c r="AE633" s="1">
        <v>0</v>
      </c>
      <c r="AF633" s="3">
        <v>2.9813317292197298E-4</v>
      </c>
      <c r="AG633">
        <v>2.2593028690410201E-3</v>
      </c>
      <c r="AH633">
        <v>2.25138872640396</v>
      </c>
      <c r="AI633">
        <v>6.6775908018999006E-2</v>
      </c>
      <c r="AJ633">
        <v>2306.0558311557302</v>
      </c>
      <c r="AK633" t="s">
        <v>99</v>
      </c>
      <c r="AL633" t="s">
        <v>100</v>
      </c>
      <c r="AM633" s="4">
        <v>7534935113.1499996</v>
      </c>
      <c r="AN633">
        <v>46796</v>
      </c>
      <c r="AO633" s="1">
        <f t="shared" si="138"/>
        <v>5.7612913715629193E-3</v>
      </c>
      <c r="AP633" s="5">
        <f t="shared" si="139"/>
        <v>6.6986323463517845</v>
      </c>
      <c r="AQ633" s="3">
        <f t="shared" si="140"/>
        <v>5.4468856477814815E-3</v>
      </c>
      <c r="AR633" s="15">
        <f t="shared" si="142"/>
        <v>0.8885807219567663</v>
      </c>
    </row>
    <row r="634" spans="1:44" x14ac:dyDescent="0.25">
      <c r="A634" t="s">
        <v>37</v>
      </c>
      <c r="B634">
        <v>13.520939523671601</v>
      </c>
      <c r="C634">
        <v>9.7424225082900807E-3</v>
      </c>
      <c r="D634">
        <v>11.084373691560501</v>
      </c>
      <c r="E634">
        <v>6.50802999564345</v>
      </c>
      <c r="F634" s="1">
        <v>0</v>
      </c>
      <c r="G634" s="1">
        <v>0</v>
      </c>
      <c r="H634">
        <v>4.2966785659070297</v>
      </c>
      <c r="I634">
        <v>84.718502613011296</v>
      </c>
      <c r="J634">
        <v>42.917796575753002</v>
      </c>
      <c r="K634">
        <v>74.611204843530402</v>
      </c>
      <c r="L634">
        <v>110.343160931285</v>
      </c>
      <c r="M634">
        <v>36.536105700580599</v>
      </c>
      <c r="N634">
        <v>95.022195333357303</v>
      </c>
      <c r="O634">
        <v>83.819980989251505</v>
      </c>
      <c r="P634">
        <v>155641.06762569901</v>
      </c>
      <c r="Q634">
        <v>190253.80980289</v>
      </c>
      <c r="R634">
        <v>130.359951821713</v>
      </c>
      <c r="S634">
        <v>686.53433950811097</v>
      </c>
      <c r="T634">
        <v>0.71547961847098196</v>
      </c>
      <c r="U634">
        <v>0.30162298069854199</v>
      </c>
      <c r="V634" s="1">
        <v>0</v>
      </c>
      <c r="W634">
        <v>0.102829117754256</v>
      </c>
      <c r="X634">
        <v>0.59554790154720105</v>
      </c>
      <c r="Y634" s="1">
        <v>0</v>
      </c>
      <c r="Z634" s="1">
        <v>0</v>
      </c>
      <c r="AA634">
        <v>3.0198586171298201E-4</v>
      </c>
      <c r="AB634">
        <v>5.54648594514632E-3</v>
      </c>
      <c r="AC634">
        <v>5.2503152810688004E-3</v>
      </c>
      <c r="AD634">
        <v>4.35655718631781E-4</v>
      </c>
      <c r="AE634" s="1">
        <v>6.4114625004058299E-8</v>
      </c>
      <c r="AF634" s="3">
        <v>3.6435644897637E-4</v>
      </c>
      <c r="AG634">
        <v>3.4583023605462E-3</v>
      </c>
      <c r="AH634">
        <v>2.2986616749607398</v>
      </c>
      <c r="AI634">
        <v>7.1980856695325696E-2</v>
      </c>
      <c r="AJ634">
        <v>2977.5223925503701</v>
      </c>
      <c r="AK634" t="s">
        <v>101</v>
      </c>
      <c r="AL634" t="s">
        <v>102</v>
      </c>
      <c r="AM634" s="4">
        <v>5927901342.6599998</v>
      </c>
      <c r="AN634">
        <v>38087</v>
      </c>
      <c r="AO634" s="1">
        <f t="shared" si="138"/>
        <v>5.9166575917581525E-3</v>
      </c>
      <c r="AP634" s="5">
        <f t="shared" si="139"/>
        <v>6.8734406109493662</v>
      </c>
      <c r="AQ634" s="3">
        <f t="shared" si="140"/>
        <v>6.1160201293810985E-3</v>
      </c>
      <c r="AR634" s="15">
        <f t="shared" si="142"/>
        <v>0.96712829701805991</v>
      </c>
    </row>
    <row r="635" spans="1:44" x14ac:dyDescent="0.25">
      <c r="A635" t="s">
        <v>37</v>
      </c>
      <c r="B635">
        <v>16.059914281867801</v>
      </c>
      <c r="C635">
        <v>1.05962456848627E-2</v>
      </c>
      <c r="D635">
        <v>12.000004962501899</v>
      </c>
      <c r="E635">
        <v>22.154490072175999</v>
      </c>
      <c r="F635" s="1">
        <v>0</v>
      </c>
      <c r="G635" s="1">
        <v>0</v>
      </c>
      <c r="H635">
        <v>4.4792732706004701</v>
      </c>
      <c r="I635">
        <v>108.61864186669401</v>
      </c>
      <c r="J635">
        <v>72.578910280018704</v>
      </c>
      <c r="K635">
        <v>91.686910768777693</v>
      </c>
      <c r="L635">
        <v>135.81097156944699</v>
      </c>
      <c r="M635">
        <v>37.269395738438</v>
      </c>
      <c r="N635">
        <v>94.336574656252907</v>
      </c>
      <c r="O635">
        <v>82.836433841667102</v>
      </c>
      <c r="P635">
        <v>146541.872140708</v>
      </c>
      <c r="Q635">
        <v>182202.39094949499</v>
      </c>
      <c r="R635">
        <v>131.79339555328701</v>
      </c>
      <c r="S635">
        <v>696.55893065982002</v>
      </c>
      <c r="T635">
        <v>0.71167181943696101</v>
      </c>
      <c r="U635">
        <v>0.29260623097150101</v>
      </c>
      <c r="V635" s="1">
        <v>0</v>
      </c>
      <c r="W635">
        <v>7.56887160046915E-2</v>
      </c>
      <c r="X635">
        <v>0.63170505302380597</v>
      </c>
      <c r="Y635" s="1">
        <v>0</v>
      </c>
      <c r="Z635" s="1">
        <v>0</v>
      </c>
      <c r="AA635">
        <v>3.0967788693607299E-4</v>
      </c>
      <c r="AB635">
        <v>5.4681184679892204E-3</v>
      </c>
      <c r="AC635">
        <v>5.2481154589266703E-3</v>
      </c>
      <c r="AD635">
        <v>3.5031389149148002E-4</v>
      </c>
      <c r="AE635" s="1">
        <v>1.4765453036001799E-8</v>
      </c>
      <c r="AF635" s="3">
        <v>4.1827169581386302E-4</v>
      </c>
      <c r="AG635">
        <v>4.4681317293810904E-3</v>
      </c>
      <c r="AH635">
        <v>2.36182033554921</v>
      </c>
      <c r="AI635">
        <v>7.5538082544810398E-2</v>
      </c>
      <c r="AJ635">
        <v>3771.5334142266402</v>
      </c>
      <c r="AK635" t="s">
        <v>103</v>
      </c>
      <c r="AL635" t="s">
        <v>104</v>
      </c>
      <c r="AM635" s="4">
        <v>2532829718.0799999</v>
      </c>
      <c r="AN635">
        <v>17284</v>
      </c>
      <c r="AO635" s="1">
        <f t="shared" si="138"/>
        <v>5.9760650416766066E-3</v>
      </c>
      <c r="AP635" s="5">
        <f t="shared" si="139"/>
        <v>6.9402027398140493</v>
      </c>
      <c r="AQ635" s="3">
        <f t="shared" si="140"/>
        <v>8.506941361238838E-3</v>
      </c>
      <c r="AR635" s="15">
        <f t="shared" si="142"/>
        <v>1.3140410855343543</v>
      </c>
    </row>
    <row r="636" spans="1:44" x14ac:dyDescent="0.25">
      <c r="A636" t="s">
        <v>37</v>
      </c>
      <c r="B636">
        <v>16.446999112331</v>
      </c>
      <c r="C636">
        <v>1.02244227427711E-2</v>
      </c>
      <c r="D636">
        <v>11.6023335473815</v>
      </c>
      <c r="E636">
        <v>38.753449881625102</v>
      </c>
      <c r="F636" s="1">
        <v>0</v>
      </c>
      <c r="G636" s="1">
        <v>0</v>
      </c>
      <c r="H636">
        <v>4.6421577793450899</v>
      </c>
      <c r="I636">
        <v>129.606975671068</v>
      </c>
      <c r="J636">
        <v>95.126626389810397</v>
      </c>
      <c r="K636">
        <v>109.463540588866</v>
      </c>
      <c r="L636">
        <v>159.039027271446</v>
      </c>
      <c r="M636">
        <v>37.882498432250102</v>
      </c>
      <c r="N636">
        <v>93.301242816046795</v>
      </c>
      <c r="O636">
        <v>81.658608124941495</v>
      </c>
      <c r="P636">
        <v>135082.739081309</v>
      </c>
      <c r="Q636">
        <v>171264.254536433</v>
      </c>
      <c r="R636">
        <v>132.217708607323</v>
      </c>
      <c r="S636">
        <v>695.50140582311201</v>
      </c>
      <c r="T636">
        <v>0.71482432843602695</v>
      </c>
      <c r="U636">
        <v>0.30989681428021898</v>
      </c>
      <c r="V636" s="1">
        <v>0</v>
      </c>
      <c r="W636">
        <v>7.3917448473892894E-2</v>
      </c>
      <c r="X636">
        <v>0.61618573724588799</v>
      </c>
      <c r="Y636" s="1">
        <v>0</v>
      </c>
      <c r="Z636" s="1">
        <v>0</v>
      </c>
      <c r="AA636">
        <v>3.1785847170452198E-4</v>
      </c>
      <c r="AB636">
        <v>5.3788790202316597E-3</v>
      </c>
      <c r="AC636">
        <v>5.2459040684262499E-3</v>
      </c>
      <c r="AD636">
        <v>3.5882763014997998E-4</v>
      </c>
      <c r="AE636" s="1">
        <v>1.01362625558075E-7</v>
      </c>
      <c r="AF636" s="3">
        <v>4.41760096787539E-4</v>
      </c>
      <c r="AG636">
        <v>4.1688048964282198E-3</v>
      </c>
      <c r="AH636">
        <v>2.3972110559968201</v>
      </c>
      <c r="AI636">
        <v>7.8036841611805699E-2</v>
      </c>
      <c r="AJ636">
        <v>4527.1151614094997</v>
      </c>
      <c r="AK636" t="s">
        <v>105</v>
      </c>
      <c r="AL636" t="s">
        <v>106</v>
      </c>
      <c r="AM636" s="4">
        <v>1023386831.28</v>
      </c>
      <c r="AN636">
        <v>7576</v>
      </c>
      <c r="AO636" s="1">
        <f t="shared" si="138"/>
        <v>6.0055226369183107E-3</v>
      </c>
      <c r="AP636" s="5">
        <f t="shared" si="139"/>
        <v>6.973290929895704</v>
      </c>
      <c r="AQ636" s="3">
        <f t="shared" si="140"/>
        <v>8.8570077873834346E-3</v>
      </c>
      <c r="AR636" s="15">
        <f t="shared" si="142"/>
        <v>1.3585706200525594</v>
      </c>
    </row>
    <row r="637" spans="1:44" x14ac:dyDescent="0.25">
      <c r="A637" t="s">
        <v>37</v>
      </c>
      <c r="B637">
        <v>13.4818177664775</v>
      </c>
      <c r="C637">
        <v>9.4127364939092205E-3</v>
      </c>
      <c r="D637">
        <v>10.7284908214198</v>
      </c>
      <c r="E637">
        <v>56.077886041846597</v>
      </c>
      <c r="F637" s="1">
        <v>0</v>
      </c>
      <c r="G637" s="1">
        <v>0</v>
      </c>
      <c r="H637">
        <v>4.8308637371713603</v>
      </c>
      <c r="I637">
        <v>151.70373160126101</v>
      </c>
      <c r="J637">
        <v>126.149728365828</v>
      </c>
      <c r="K637">
        <v>123.4082828694</v>
      </c>
      <c r="L637">
        <v>184.185472475811</v>
      </c>
      <c r="M637">
        <v>38.219176725880601</v>
      </c>
      <c r="N637">
        <v>90.844350299574003</v>
      </c>
      <c r="O637">
        <v>79.460398957985802</v>
      </c>
      <c r="P637">
        <v>121865.663779761</v>
      </c>
      <c r="Q637">
        <v>157908.46378044799</v>
      </c>
      <c r="R637">
        <v>132.09960682829799</v>
      </c>
      <c r="S637">
        <v>708.36108959641501</v>
      </c>
      <c r="T637">
        <v>0.64057906332855397</v>
      </c>
      <c r="U637">
        <v>0.36479572686816297</v>
      </c>
      <c r="V637" s="1">
        <v>0</v>
      </c>
      <c r="W637">
        <v>9.0044635441270796E-2</v>
      </c>
      <c r="X637">
        <v>0.54515963769056497</v>
      </c>
      <c r="Y637" s="1">
        <v>0</v>
      </c>
      <c r="Z637" s="1">
        <v>0</v>
      </c>
      <c r="AA637">
        <v>3.3480891405044701E-4</v>
      </c>
      <c r="AB637">
        <v>5.3658646912436003E-3</v>
      </c>
      <c r="AC637">
        <v>5.2661139738480302E-3</v>
      </c>
      <c r="AD637">
        <v>2.8264010905893302E-4</v>
      </c>
      <c r="AE637">
        <v>6.4479112857486203E-6</v>
      </c>
      <c r="AF637" s="3">
        <v>4.3785464480129499E-4</v>
      </c>
      <c r="AG637">
        <v>3.42286751034098E-3</v>
      </c>
      <c r="AH637">
        <v>2.3385225212312601</v>
      </c>
      <c r="AI637">
        <v>7.6759613505762006E-2</v>
      </c>
      <c r="AJ637">
        <v>5345.4332307963396</v>
      </c>
      <c r="AK637" t="s">
        <v>107</v>
      </c>
      <c r="AL637" t="s">
        <v>108</v>
      </c>
      <c r="AM637" s="4">
        <v>204734315.15000001</v>
      </c>
      <c r="AN637">
        <v>1680</v>
      </c>
      <c r="AO637" s="1">
        <f t="shared" si="138"/>
        <v>6.0387775326997718E-3</v>
      </c>
      <c r="AP637" s="5">
        <f t="shared" si="139"/>
        <v>7.0106314713910933</v>
      </c>
      <c r="AQ637" s="3">
        <f t="shared" si="140"/>
        <v>5.9566628447089674E-3</v>
      </c>
      <c r="AR637" s="15">
        <f t="shared" si="142"/>
        <v>0.9230532686668742</v>
      </c>
    </row>
    <row r="638" spans="1:44" x14ac:dyDescent="0.25">
      <c r="AO638" s="1"/>
      <c r="AP638" s="5"/>
      <c r="AQ638" s="3"/>
      <c r="AR638" s="15"/>
    </row>
    <row r="640" spans="1:44" s="9" customFormat="1" x14ac:dyDescent="0.25">
      <c r="A640" s="9" t="s">
        <v>264</v>
      </c>
      <c r="AF640" s="19"/>
      <c r="AM640" s="63"/>
    </row>
    <row r="642" spans="1:44" x14ac:dyDescent="0.25">
      <c r="AO642" t="s">
        <v>226</v>
      </c>
    </row>
    <row r="643" spans="1:44" x14ac:dyDescent="0.25">
      <c r="A643" t="s">
        <v>0</v>
      </c>
      <c r="B643" t="s">
        <v>1</v>
      </c>
      <c r="C643" t="s">
        <v>2</v>
      </c>
      <c r="D643" t="s">
        <v>3</v>
      </c>
      <c r="E643" t="s">
        <v>5</v>
      </c>
      <c r="F643" t="s">
        <v>6</v>
      </c>
      <c r="G643" t="s">
        <v>208</v>
      </c>
      <c r="H643" t="s">
        <v>7</v>
      </c>
      <c r="I643" t="s">
        <v>8</v>
      </c>
      <c r="J643" t="s">
        <v>134</v>
      </c>
      <c r="K643" t="s">
        <v>143</v>
      </c>
      <c r="L643" t="s">
        <v>9</v>
      </c>
      <c r="M643" t="s">
        <v>10</v>
      </c>
      <c r="N643" t="s">
        <v>11</v>
      </c>
      <c r="O643" t="s">
        <v>13</v>
      </c>
      <c r="P643" t="s">
        <v>14</v>
      </c>
      <c r="Q643" t="s">
        <v>15</v>
      </c>
      <c r="R643" t="s">
        <v>16</v>
      </c>
      <c r="S643" t="s">
        <v>17</v>
      </c>
      <c r="T643" t="s">
        <v>18</v>
      </c>
      <c r="U643" t="s">
        <v>20</v>
      </c>
      <c r="V643" t="s">
        <v>21</v>
      </c>
      <c r="W643" t="s">
        <v>22</v>
      </c>
      <c r="X643" t="s">
        <v>23</v>
      </c>
      <c r="Y643" t="s">
        <v>24</v>
      </c>
      <c r="Z643" t="s">
        <v>25</v>
      </c>
      <c r="AA643" t="s">
        <v>26</v>
      </c>
      <c r="AB643" t="s">
        <v>27</v>
      </c>
      <c r="AC643" t="s">
        <v>263</v>
      </c>
      <c r="AD643" t="s">
        <v>120</v>
      </c>
      <c r="AE643" t="s">
        <v>29</v>
      </c>
      <c r="AF643" s="3" t="s">
        <v>233</v>
      </c>
      <c r="AG643" t="s">
        <v>30</v>
      </c>
      <c r="AH643" t="s">
        <v>31</v>
      </c>
      <c r="AI643" t="s">
        <v>32</v>
      </c>
      <c r="AJ643" t="s">
        <v>33</v>
      </c>
      <c r="AK643" t="s">
        <v>34</v>
      </c>
      <c r="AL643" t="s">
        <v>74</v>
      </c>
      <c r="AM643" s="4" t="s">
        <v>35</v>
      </c>
      <c r="AN643" t="s">
        <v>36</v>
      </c>
      <c r="AO643" s="15">
        <v>1</v>
      </c>
    </row>
    <row r="644" spans="1:44" x14ac:dyDescent="0.25">
      <c r="A644" t="s">
        <v>37</v>
      </c>
      <c r="B644">
        <v>2.9550714333481598</v>
      </c>
      <c r="C644">
        <v>3.4541162659456502E-3</v>
      </c>
      <c r="D644">
        <v>4.0670950823761398</v>
      </c>
      <c r="E644">
        <v>-92.668553523379799</v>
      </c>
      <c r="F644" s="1">
        <v>0</v>
      </c>
      <c r="G644" s="1">
        <v>0</v>
      </c>
      <c r="H644">
        <v>2.7838094744423998</v>
      </c>
      <c r="I644">
        <v>-211.18918126215101</v>
      </c>
      <c r="J644">
        <v>-245.32834617714701</v>
      </c>
      <c r="K644">
        <v>-213.34580445448501</v>
      </c>
      <c r="L644">
        <v>-187.17759291764</v>
      </c>
      <c r="M644">
        <v>28.562658584076502</v>
      </c>
      <c r="N644">
        <v>95.4624172682623</v>
      </c>
      <c r="O644">
        <v>85.451281792326199</v>
      </c>
      <c r="P644">
        <v>166215.09342062101</v>
      </c>
      <c r="Q644">
        <v>190762.824543914</v>
      </c>
      <c r="R644">
        <v>87.162210965507001</v>
      </c>
      <c r="S644">
        <v>670.62287924451402</v>
      </c>
      <c r="T644">
        <v>0.85407240823496</v>
      </c>
      <c r="U644">
        <v>0.121169716481247</v>
      </c>
      <c r="V644" s="1">
        <v>0</v>
      </c>
      <c r="W644">
        <v>5.38153812696699E-2</v>
      </c>
      <c r="X644">
        <v>0.82501490224908203</v>
      </c>
      <c r="Y644" s="1">
        <v>0</v>
      </c>
      <c r="Z644" s="1">
        <v>0</v>
      </c>
      <c r="AA644">
        <v>2.8674863369215601E-4</v>
      </c>
      <c r="AB644">
        <v>3.2750570478117E-3</v>
      </c>
      <c r="AC644">
        <v>3.0638292824297598E-3</v>
      </c>
      <c r="AD644" s="1">
        <v>0</v>
      </c>
      <c r="AE644" s="1">
        <v>0</v>
      </c>
      <c r="AF644" s="3">
        <v>0</v>
      </c>
      <c r="AG644" s="1">
        <v>0</v>
      </c>
      <c r="AH644">
        <v>2.5478715712994999</v>
      </c>
      <c r="AI644">
        <v>6.0907271397817798E-2</v>
      </c>
      <c r="AJ644">
        <v>0.438384234678872</v>
      </c>
      <c r="AK644" t="s">
        <v>77</v>
      </c>
      <c r="AL644" t="s">
        <v>78</v>
      </c>
      <c r="AM644" s="4">
        <v>101557422.08</v>
      </c>
      <c r="AN644">
        <v>611</v>
      </c>
      <c r="AO644" s="1">
        <f>AF644+AA644+AC644*$AO$643</f>
        <v>3.3505779161219157E-3</v>
      </c>
      <c r="AP644" s="5">
        <f>100*(1-(1-AO644)^12)</f>
        <v>3.9474207628266589</v>
      </c>
      <c r="AQ644" s="3">
        <f>(1-(1-B644/100)^(1/12))- AO644</f>
        <v>-8.5402170743919485E-4</v>
      </c>
      <c r="AR644" s="15">
        <f>B644/AP644-1</f>
        <v>-0.25139183003331522</v>
      </c>
    </row>
    <row r="645" spans="1:44" x14ac:dyDescent="0.25">
      <c r="A645" t="s">
        <v>37</v>
      </c>
      <c r="B645">
        <v>4.29390321890968</v>
      </c>
      <c r="C645">
        <v>3.7034860142051099E-3</v>
      </c>
      <c r="D645">
        <v>4.3547671414624398</v>
      </c>
      <c r="E645">
        <v>-69.875532541256604</v>
      </c>
      <c r="F645" s="1">
        <v>0</v>
      </c>
      <c r="G645" s="1">
        <v>0</v>
      </c>
      <c r="H645">
        <v>3.0173196935214199</v>
      </c>
      <c r="I645">
        <v>-181.648743418772</v>
      </c>
      <c r="J645">
        <v>-208.250380524913</v>
      </c>
      <c r="K645">
        <v>-184.65739787044001</v>
      </c>
      <c r="L645">
        <v>-160.22879253220299</v>
      </c>
      <c r="M645">
        <v>28.435948558894701</v>
      </c>
      <c r="N645">
        <v>94.783102284821496</v>
      </c>
      <c r="O645">
        <v>84.236130266421</v>
      </c>
      <c r="P645">
        <v>186308.211759592</v>
      </c>
      <c r="Q645">
        <v>221536.93676661499</v>
      </c>
      <c r="R645">
        <v>87.4242021808206</v>
      </c>
      <c r="S645">
        <v>673.05135066894502</v>
      </c>
      <c r="T645">
        <v>0.76174058761170504</v>
      </c>
      <c r="U645">
        <v>0.22305587351614101</v>
      </c>
      <c r="V645" s="1">
        <v>0</v>
      </c>
      <c r="W645">
        <v>0.111032149365139</v>
      </c>
      <c r="X645">
        <v>0.66591197711871797</v>
      </c>
      <c r="Y645" s="1">
        <v>0</v>
      </c>
      <c r="Z645" s="1">
        <v>0</v>
      </c>
      <c r="AA645">
        <v>2.8817923662454001E-4</v>
      </c>
      <c r="AB645">
        <v>3.6404524166616802E-3</v>
      </c>
      <c r="AC645">
        <v>3.33340759443226E-3</v>
      </c>
      <c r="AD645" s="1">
        <v>2.4202350834942699E-7</v>
      </c>
      <c r="AE645" s="1">
        <v>0</v>
      </c>
      <c r="AF645" s="3">
        <v>1.7496759163155099E-5</v>
      </c>
      <c r="AG645" s="1">
        <v>0</v>
      </c>
      <c r="AH645">
        <v>2.9204926178543502</v>
      </c>
      <c r="AI645">
        <v>6.96080157145154E-2</v>
      </c>
      <c r="AJ645">
        <v>0.64246411852076701</v>
      </c>
      <c r="AK645" t="s">
        <v>79</v>
      </c>
      <c r="AL645" t="s">
        <v>80</v>
      </c>
      <c r="AM645" s="4">
        <v>621524194.42999995</v>
      </c>
      <c r="AN645">
        <v>3336</v>
      </c>
      <c r="AO645" s="1">
        <f t="shared" ref="AO645:AO661" si="143">AF645+AA645+AC645*$AO$643</f>
        <v>3.6390835902199549E-3</v>
      </c>
      <c r="AP645" s="5">
        <f t="shared" ref="AP645:AP661" si="144">100*(1-(1-AO645)^12)</f>
        <v>4.2805485704323853</v>
      </c>
      <c r="AQ645" s="3">
        <f t="shared" ref="AQ645:AQ658" si="145">(1-(1-B645/100)^(1/12))- AO645</f>
        <v>1.1584984853723994E-5</v>
      </c>
      <c r="AR645" s="15">
        <f t="shared" ref="AR645:AR658" si="146">B645/AP645-1</f>
        <v>3.1198450987195425E-3</v>
      </c>
    </row>
    <row r="646" spans="1:44" x14ac:dyDescent="0.25">
      <c r="A646" t="s">
        <v>37</v>
      </c>
      <c r="B646">
        <v>4.6477971383246199</v>
      </c>
      <c r="C646">
        <v>3.7376974326982599E-3</v>
      </c>
      <c r="D646">
        <v>4.3941715692688996</v>
      </c>
      <c r="E646">
        <v>-44.368284925695598</v>
      </c>
      <c r="F646" s="1">
        <v>0</v>
      </c>
      <c r="G646" s="1">
        <v>0</v>
      </c>
      <c r="H646">
        <v>3.2646969056721802</v>
      </c>
      <c r="I646">
        <v>-158.937625729313</v>
      </c>
      <c r="J646">
        <v>-186.46792603918999</v>
      </c>
      <c r="K646">
        <v>-162.01331747229401</v>
      </c>
      <c r="L646">
        <v>-138.30478459558401</v>
      </c>
      <c r="M646">
        <v>28.4583711761525</v>
      </c>
      <c r="N646">
        <v>95.452039336040897</v>
      </c>
      <c r="O646">
        <v>84.237836510301193</v>
      </c>
      <c r="P646">
        <v>193415.11234992501</v>
      </c>
      <c r="Q646">
        <v>232495.856595919</v>
      </c>
      <c r="R646">
        <v>85.220551350473897</v>
      </c>
      <c r="S646">
        <v>671.14789863062799</v>
      </c>
      <c r="T646">
        <v>0.71496326728147197</v>
      </c>
      <c r="U646">
        <v>0.23863233775392501</v>
      </c>
      <c r="V646" s="1">
        <v>0</v>
      </c>
      <c r="W646">
        <v>0.186653295087678</v>
      </c>
      <c r="X646">
        <v>0.57471436715839597</v>
      </c>
      <c r="Y646" s="1">
        <v>0</v>
      </c>
      <c r="Z646" s="1">
        <v>0</v>
      </c>
      <c r="AA646">
        <v>2.8750119184426401E-4</v>
      </c>
      <c r="AB646">
        <v>3.7772664565017999E-3</v>
      </c>
      <c r="AC646">
        <v>3.38535335660796E-3</v>
      </c>
      <c r="AD646" s="1">
        <v>6.4140260347819005E-7</v>
      </c>
      <c r="AE646" s="1">
        <v>0</v>
      </c>
      <c r="AF646" s="3">
        <v>6.9454048101073203E-5</v>
      </c>
      <c r="AG646" s="1">
        <v>0</v>
      </c>
      <c r="AH646">
        <v>3.2695280826229598</v>
      </c>
      <c r="AI646">
        <v>7.9076891224189899E-2</v>
      </c>
      <c r="AJ646">
        <v>2.45710816904062</v>
      </c>
      <c r="AK646" t="s">
        <v>81</v>
      </c>
      <c r="AL646" t="s">
        <v>82</v>
      </c>
      <c r="AM646" s="4">
        <v>6753282062.8100004</v>
      </c>
      <c r="AN646">
        <v>34916</v>
      </c>
      <c r="AO646" s="1">
        <f t="shared" si="143"/>
        <v>3.742308596553297E-3</v>
      </c>
      <c r="AP646" s="5">
        <f t="shared" si="144"/>
        <v>4.3994815313156188</v>
      </c>
      <c r="AQ646" s="3">
        <f t="shared" si="145"/>
        <v>2.1589957320537322E-4</v>
      </c>
      <c r="AR646" s="15">
        <f t="shared" si="146"/>
        <v>5.6442016006087226E-2</v>
      </c>
    </row>
    <row r="647" spans="1:44" x14ac:dyDescent="0.25">
      <c r="A647" t="s">
        <v>37</v>
      </c>
      <c r="B647">
        <v>4.8524552560107201</v>
      </c>
      <c r="C647">
        <v>4.3377682594404497E-3</v>
      </c>
      <c r="D647">
        <v>5.0829130160506804</v>
      </c>
      <c r="E647">
        <v>-38.869665224670896</v>
      </c>
      <c r="F647" s="1">
        <v>0</v>
      </c>
      <c r="G647" s="1">
        <v>0</v>
      </c>
      <c r="H647">
        <v>3.3866197914788301</v>
      </c>
      <c r="I647">
        <v>-133.278327264128</v>
      </c>
      <c r="J647">
        <v>-157.32612808259799</v>
      </c>
      <c r="K647">
        <v>-139.099111003676</v>
      </c>
      <c r="L647">
        <v>-112.30498077238499</v>
      </c>
      <c r="M647">
        <v>29.835808347387498</v>
      </c>
      <c r="N647">
        <v>95.441189840663796</v>
      </c>
      <c r="O647">
        <v>83.330659402941393</v>
      </c>
      <c r="P647">
        <v>190263.00885455901</v>
      </c>
      <c r="Q647">
        <v>230722.88279248701</v>
      </c>
      <c r="R647">
        <v>85.088747040827002</v>
      </c>
      <c r="S647">
        <v>673.00138340850697</v>
      </c>
      <c r="T647">
        <v>0.71657814300352396</v>
      </c>
      <c r="U647">
        <v>0.250816697308334</v>
      </c>
      <c r="V647" s="1">
        <v>0</v>
      </c>
      <c r="W647">
        <v>0.17319501689219299</v>
      </c>
      <c r="X647">
        <v>0.57598828579947203</v>
      </c>
      <c r="Y647" s="1">
        <v>0</v>
      </c>
      <c r="Z647" s="1">
        <v>0</v>
      </c>
      <c r="AA647">
        <v>2.8922764307394297E-4</v>
      </c>
      <c r="AB647">
        <v>4.4346009996334302E-3</v>
      </c>
      <c r="AC647">
        <v>3.9175668065211302E-3</v>
      </c>
      <c r="AD647">
        <v>7.1327236006339597E-5</v>
      </c>
      <c r="AE647" s="1">
        <v>3.8472826598572198E-9</v>
      </c>
      <c r="AF647" s="3">
        <v>1.67516732450384E-4</v>
      </c>
      <c r="AG647" s="1">
        <v>0</v>
      </c>
      <c r="AH647">
        <v>3.4886376619953898</v>
      </c>
      <c r="AI647">
        <v>8.9070152040991196E-2</v>
      </c>
      <c r="AJ647">
        <v>11.714596624322599</v>
      </c>
      <c r="AK647" t="s">
        <v>83</v>
      </c>
      <c r="AL647" t="s">
        <v>84</v>
      </c>
      <c r="AM647" s="4">
        <v>20327890129.029999</v>
      </c>
      <c r="AN647">
        <v>106841</v>
      </c>
      <c r="AO647" s="1">
        <f t="shared" si="143"/>
        <v>4.3743111820454574E-3</v>
      </c>
      <c r="AP647" s="5">
        <f t="shared" si="144"/>
        <v>5.1247084873062949</v>
      </c>
      <c r="AQ647" s="3">
        <f t="shared" si="145"/>
        <v>-2.3777393272883876E-4</v>
      </c>
      <c r="AR647" s="15">
        <f>B647/AP647-1</f>
        <v>-5.3125603528461296E-2</v>
      </c>
    </row>
    <row r="648" spans="1:44" x14ac:dyDescent="0.25">
      <c r="A648" t="s">
        <v>37</v>
      </c>
      <c r="B648">
        <v>5.8132490948293301</v>
      </c>
      <c r="C648">
        <v>5.17124989972463E-3</v>
      </c>
      <c r="D648">
        <v>6.0320110742090698</v>
      </c>
      <c r="E648">
        <v>-28.3462329290256</v>
      </c>
      <c r="F648" s="1">
        <v>0</v>
      </c>
      <c r="G648" s="1">
        <v>0</v>
      </c>
      <c r="H648">
        <v>3.5589905462726299</v>
      </c>
      <c r="I648">
        <v>-109.00899508872</v>
      </c>
      <c r="J648">
        <v>-129.15793193977001</v>
      </c>
      <c r="K648">
        <v>-118.94615386232699</v>
      </c>
      <c r="L648">
        <v>-87.570813369266602</v>
      </c>
      <c r="M648">
        <v>31.755865717231899</v>
      </c>
      <c r="N648">
        <v>95.426231845925997</v>
      </c>
      <c r="O648">
        <v>82.386092169962296</v>
      </c>
      <c r="P648">
        <v>186139.09920104599</v>
      </c>
      <c r="Q648">
        <v>227320.00175806601</v>
      </c>
      <c r="R648">
        <v>85.178486807827696</v>
      </c>
      <c r="S648">
        <v>676.66684336158198</v>
      </c>
      <c r="T648">
        <v>0.71809816463336495</v>
      </c>
      <c r="U648">
        <v>0.27229787919461101</v>
      </c>
      <c r="V648" s="1">
        <v>0</v>
      </c>
      <c r="W648">
        <v>0.164338811168179</v>
      </c>
      <c r="X648">
        <v>0.56336330963720804</v>
      </c>
      <c r="Y648" s="1">
        <v>0</v>
      </c>
      <c r="Z648" s="1">
        <v>0</v>
      </c>
      <c r="AA648">
        <v>2.91667821342298E-4</v>
      </c>
      <c r="AB648">
        <v>4.9351358857158099E-3</v>
      </c>
      <c r="AC648">
        <v>4.2480212479500097E-3</v>
      </c>
      <c r="AD648">
        <v>2.2346427495193699E-4</v>
      </c>
      <c r="AE648" s="1">
        <v>5.83593952832363E-8</v>
      </c>
      <c r="AF648" s="3">
        <v>3.1680531147242698E-4</v>
      </c>
      <c r="AG648" s="1">
        <v>2.8452271241049302E-7</v>
      </c>
      <c r="AH648">
        <v>3.62452809383917</v>
      </c>
      <c r="AI648">
        <v>9.8946118841571506E-2</v>
      </c>
      <c r="AJ648">
        <v>64.046846951414295</v>
      </c>
      <c r="AK648" t="s">
        <v>85</v>
      </c>
      <c r="AL648" t="s">
        <v>86</v>
      </c>
      <c r="AM648" s="4">
        <v>42695655879.239998</v>
      </c>
      <c r="AN648">
        <v>229375</v>
      </c>
      <c r="AO648" s="1">
        <f t="shared" si="143"/>
        <v>4.8564943807647351E-3</v>
      </c>
      <c r="AP648" s="5">
        <f>100*(1-(1-AO648)^12)</f>
        <v>5.6746213319943344</v>
      </c>
      <c r="AQ648" s="3">
        <f t="shared" si="145"/>
        <v>1.2196040058621432E-4</v>
      </c>
      <c r="AR648" s="15">
        <f t="shared" ref="AR648:AR658" si="147">B648/AP648-1</f>
        <v>2.4429429687826465E-2</v>
      </c>
    </row>
    <row r="649" spans="1:44" x14ac:dyDescent="0.25">
      <c r="A649" t="s">
        <v>37</v>
      </c>
      <c r="B649">
        <v>6.5651485677254096</v>
      </c>
      <c r="C649">
        <v>6.0778224261789603E-3</v>
      </c>
      <c r="D649">
        <v>7.0544558248330897</v>
      </c>
      <c r="E649">
        <v>-19.427993714976399</v>
      </c>
      <c r="F649" s="1">
        <v>0</v>
      </c>
      <c r="G649" s="1">
        <v>0</v>
      </c>
      <c r="H649">
        <v>3.7066997150424301</v>
      </c>
      <c r="I649">
        <v>-84.065116183883404</v>
      </c>
      <c r="J649">
        <v>-103.430579650143</v>
      </c>
      <c r="K649">
        <v>-96.612011088670002</v>
      </c>
      <c r="L649">
        <v>-62.0856764614296</v>
      </c>
      <c r="M649">
        <v>32.623808851028699</v>
      </c>
      <c r="N649">
        <v>95.376952523242394</v>
      </c>
      <c r="O649">
        <v>81.772100436523303</v>
      </c>
      <c r="P649">
        <v>181545.64517445699</v>
      </c>
      <c r="Q649">
        <v>223297.71330241</v>
      </c>
      <c r="R649">
        <v>85.382989743272105</v>
      </c>
      <c r="S649">
        <v>678.84963517339497</v>
      </c>
      <c r="T649">
        <v>0.72033087890277903</v>
      </c>
      <c r="U649">
        <v>0.28671864989610801</v>
      </c>
      <c r="V649" s="1">
        <v>0</v>
      </c>
      <c r="W649">
        <v>0.152551557380668</v>
      </c>
      <c r="X649">
        <v>0.56072979272322199</v>
      </c>
      <c r="Y649" s="1">
        <v>0</v>
      </c>
      <c r="Z649" s="1">
        <v>0</v>
      </c>
      <c r="AA649">
        <v>2.9324169532319601E-4</v>
      </c>
      <c r="AB649">
        <v>5.5323066911253799E-3</v>
      </c>
      <c r="AC649">
        <v>4.7451705860211604E-3</v>
      </c>
      <c r="AD649">
        <v>3.0561467497620698E-4</v>
      </c>
      <c r="AE649" s="1">
        <v>2.1520650523832199E-7</v>
      </c>
      <c r="AF649" s="3">
        <v>4.8724638888288899E-4</v>
      </c>
      <c r="AG649">
        <v>1.2356885097404301E-6</v>
      </c>
      <c r="AH649">
        <v>3.7682768653497001</v>
      </c>
      <c r="AI649">
        <v>0.106021337467935</v>
      </c>
      <c r="AJ649">
        <v>159.60234823579901</v>
      </c>
      <c r="AK649" t="s">
        <v>87</v>
      </c>
      <c r="AL649" t="s">
        <v>88</v>
      </c>
      <c r="AM649" s="4">
        <v>71277906571.460007</v>
      </c>
      <c r="AN649">
        <v>392617</v>
      </c>
      <c r="AO649" s="1">
        <f t="shared" si="143"/>
        <v>5.5256586702272454E-3</v>
      </c>
      <c r="AP649" s="5">
        <f t="shared" si="144"/>
        <v>6.4329392150707765</v>
      </c>
      <c r="AQ649" s="3">
        <f t="shared" si="145"/>
        <v>1.171744567682936E-4</v>
      </c>
      <c r="AR649" s="15">
        <f t="shared" si="147"/>
        <v>2.0551935629190998E-2</v>
      </c>
    </row>
    <row r="650" spans="1:44" x14ac:dyDescent="0.25">
      <c r="A650" t="s">
        <v>37</v>
      </c>
      <c r="B650">
        <v>7.25608045502244</v>
      </c>
      <c r="C650">
        <v>6.3903090030183202E-3</v>
      </c>
      <c r="D650">
        <v>7.4045121809739802</v>
      </c>
      <c r="E650">
        <v>-15.740167926340501</v>
      </c>
      <c r="F650" s="1">
        <v>0</v>
      </c>
      <c r="G650" s="1">
        <v>0</v>
      </c>
      <c r="H650">
        <v>3.7788834816605998</v>
      </c>
      <c r="I650">
        <v>-60.386284185687202</v>
      </c>
      <c r="J650">
        <v>-77.796115316830196</v>
      </c>
      <c r="K650">
        <v>-78.865643554146203</v>
      </c>
      <c r="L650">
        <v>-37.828492437649601</v>
      </c>
      <c r="M650">
        <v>32.848055208406599</v>
      </c>
      <c r="N650">
        <v>95.264824751700004</v>
      </c>
      <c r="O650">
        <v>81.458889485169905</v>
      </c>
      <c r="P650">
        <v>176863.770254626</v>
      </c>
      <c r="Q650">
        <v>218952.43331995199</v>
      </c>
      <c r="R650">
        <v>85.946993304560706</v>
      </c>
      <c r="S650">
        <v>688.82884060272499</v>
      </c>
      <c r="T650">
        <v>0.710398179994287</v>
      </c>
      <c r="U650">
        <v>0.28638907636556798</v>
      </c>
      <c r="V650" s="1">
        <v>0</v>
      </c>
      <c r="W650">
        <v>0.13761853134600799</v>
      </c>
      <c r="X650">
        <v>0.57599239228842303</v>
      </c>
      <c r="Y650" s="1">
        <v>0</v>
      </c>
      <c r="Z650" s="1">
        <v>0</v>
      </c>
      <c r="AA650">
        <v>2.9452131724400598E-4</v>
      </c>
      <c r="AB650">
        <v>5.7409561482471196E-3</v>
      </c>
      <c r="AC650">
        <v>4.9444239800448802E-3</v>
      </c>
      <c r="AD650">
        <v>3.4022814982372502E-4</v>
      </c>
      <c r="AE650" s="1">
        <v>2.6110188831990499E-5</v>
      </c>
      <c r="AF650" s="3">
        <v>6.3098567917239804E-4</v>
      </c>
      <c r="AG650">
        <v>1.7073610762310001E-5</v>
      </c>
      <c r="AH650">
        <v>3.8340186660134199</v>
      </c>
      <c r="AI650">
        <v>0.108754076577491</v>
      </c>
      <c r="AJ650">
        <v>302.64290180608498</v>
      </c>
      <c r="AK650" t="s">
        <v>89</v>
      </c>
      <c r="AL650" t="s">
        <v>90</v>
      </c>
      <c r="AM650" s="4">
        <v>76204762098.300003</v>
      </c>
      <c r="AN650">
        <v>430867</v>
      </c>
      <c r="AO650" s="1">
        <f t="shared" si="143"/>
        <v>5.869930976461284E-3</v>
      </c>
      <c r="AP650" s="5">
        <f t="shared" si="144"/>
        <v>6.8208983677217727</v>
      </c>
      <c r="AQ650" s="3">
        <f t="shared" si="145"/>
        <v>3.8774471499767975E-4</v>
      </c>
      <c r="AR650" s="15">
        <f t="shared" si="147"/>
        <v>6.3801285965505716E-2</v>
      </c>
    </row>
    <row r="651" spans="1:44" x14ac:dyDescent="0.25">
      <c r="A651" t="s">
        <v>37</v>
      </c>
      <c r="B651">
        <v>7.6682588708272599</v>
      </c>
      <c r="C651">
        <v>6.6342871925149398E-3</v>
      </c>
      <c r="D651">
        <v>7.67698288912952</v>
      </c>
      <c r="E651">
        <v>-11.4337474097943</v>
      </c>
      <c r="F651" s="1">
        <v>0</v>
      </c>
      <c r="G651" s="1">
        <v>0</v>
      </c>
      <c r="H651">
        <v>3.8466784825522802</v>
      </c>
      <c r="I651">
        <v>-36.012890731805903</v>
      </c>
      <c r="J651">
        <v>-55.111450910809197</v>
      </c>
      <c r="K651">
        <v>-56.810366353111199</v>
      </c>
      <c r="L651">
        <v>-12.727285624924001</v>
      </c>
      <c r="M651">
        <v>32.2145536771013</v>
      </c>
      <c r="N651">
        <v>95.169977929495602</v>
      </c>
      <c r="O651">
        <v>81.594091220052107</v>
      </c>
      <c r="P651">
        <v>171318.67065889901</v>
      </c>
      <c r="Q651">
        <v>212369.04117898</v>
      </c>
      <c r="R651">
        <v>87.3413693454536</v>
      </c>
      <c r="S651">
        <v>694.69449992484101</v>
      </c>
      <c r="T651">
        <v>0.70719895545219102</v>
      </c>
      <c r="U651">
        <v>0.27828046281130803</v>
      </c>
      <c r="V651" s="1">
        <v>0</v>
      </c>
      <c r="W651">
        <v>0.12888254178782699</v>
      </c>
      <c r="X651">
        <v>0.59283699540086399</v>
      </c>
      <c r="Y651" s="1">
        <v>0</v>
      </c>
      <c r="Z651" s="1">
        <v>0</v>
      </c>
      <c r="AA651">
        <v>2.9475467735388201E-4</v>
      </c>
      <c r="AB651">
        <v>5.68169989490313E-3</v>
      </c>
      <c r="AC651">
        <v>4.9719896058976702E-3</v>
      </c>
      <c r="AD651">
        <v>4.1657042386812799E-4</v>
      </c>
      <c r="AE651" s="1">
        <v>5.2919272547288902E-5</v>
      </c>
      <c r="AF651" s="3">
        <v>7.1482449115835701E-4</v>
      </c>
      <c r="AG651">
        <v>1.8836135378684599E-4</v>
      </c>
      <c r="AH651">
        <v>3.8624987549569498</v>
      </c>
      <c r="AI651">
        <v>0.107420766757061</v>
      </c>
      <c r="AJ651">
        <v>494.05479908802198</v>
      </c>
      <c r="AK651" t="s">
        <v>91</v>
      </c>
      <c r="AL651" t="s">
        <v>92</v>
      </c>
      <c r="AM651" s="4">
        <v>77359973648.050003</v>
      </c>
      <c r="AN651">
        <v>451556</v>
      </c>
      <c r="AO651" s="1">
        <f t="shared" si="143"/>
        <v>5.9815687744099091E-3</v>
      </c>
      <c r="AP651" s="5">
        <f t="shared" si="144"/>
        <v>6.9463856169568849</v>
      </c>
      <c r="AQ651" s="3">
        <f t="shared" si="145"/>
        <v>6.4489645631017091E-4</v>
      </c>
      <c r="AR651" s="15">
        <f t="shared" si="147"/>
        <v>0.10392069972450191</v>
      </c>
    </row>
    <row r="652" spans="1:44" x14ac:dyDescent="0.25">
      <c r="A652" t="s">
        <v>37</v>
      </c>
      <c r="B652">
        <v>7.8063965375299897</v>
      </c>
      <c r="C652">
        <v>7.3930147335923499E-3</v>
      </c>
      <c r="D652">
        <v>8.5196272453428499</v>
      </c>
      <c r="E652">
        <v>-7.2285124341271301</v>
      </c>
      <c r="F652" s="1">
        <v>0</v>
      </c>
      <c r="G652" s="1">
        <v>0</v>
      </c>
      <c r="H652">
        <v>3.9045052687662598</v>
      </c>
      <c r="I652">
        <v>-12.052206251058299</v>
      </c>
      <c r="J652">
        <v>-38.468373507033498</v>
      </c>
      <c r="K652">
        <v>-27.867912227882599</v>
      </c>
      <c r="L652">
        <v>11.7904774601038</v>
      </c>
      <c r="M652">
        <v>30.5863244823495</v>
      </c>
      <c r="N652">
        <v>95.147579509211397</v>
      </c>
      <c r="O652">
        <v>82.346462582414105</v>
      </c>
      <c r="P652">
        <v>167242.24814134499</v>
      </c>
      <c r="Q652">
        <v>208398.188009198</v>
      </c>
      <c r="R652">
        <v>89.345668251345998</v>
      </c>
      <c r="S652">
        <v>689.83852871187298</v>
      </c>
      <c r="T652">
        <v>0.71452269100447097</v>
      </c>
      <c r="U652">
        <v>0.28154219779032402</v>
      </c>
      <c r="V652" s="1">
        <v>0</v>
      </c>
      <c r="W652">
        <v>0.123959803504993</v>
      </c>
      <c r="X652">
        <v>0.59449799870468101</v>
      </c>
      <c r="Y652" s="1">
        <v>0</v>
      </c>
      <c r="Z652" s="1">
        <v>0</v>
      </c>
      <c r="AA652">
        <v>2.9316093898742698E-4</v>
      </c>
      <c r="AB652">
        <v>5.2845284492870504E-3</v>
      </c>
      <c r="AC652">
        <v>4.77886004926236E-3</v>
      </c>
      <c r="AD652">
        <v>6.2228443357018699E-4</v>
      </c>
      <c r="AE652" s="1">
        <v>3.3336811520795598E-5</v>
      </c>
      <c r="AF652" s="3">
        <v>6.7427200254888901E-4</v>
      </c>
      <c r="AG652">
        <v>1.15972980592144E-3</v>
      </c>
      <c r="AH652">
        <v>3.82633289920371</v>
      </c>
      <c r="AI652">
        <v>0.100813090173002</v>
      </c>
      <c r="AJ652">
        <v>606.976345036608</v>
      </c>
      <c r="AK652" t="s">
        <v>93</v>
      </c>
      <c r="AL652" t="s">
        <v>94</v>
      </c>
      <c r="AM652" s="4">
        <v>78967608516.139999</v>
      </c>
      <c r="AN652">
        <v>472175</v>
      </c>
      <c r="AO652" s="1">
        <f t="shared" si="143"/>
        <v>5.7462929907986758E-3</v>
      </c>
      <c r="AP652" s="5">
        <f t="shared" si="144"/>
        <v>6.6817412049868352</v>
      </c>
      <c r="AQ652" s="3">
        <f t="shared" si="145"/>
        <v>1.0041062249245038E-3</v>
      </c>
      <c r="AR652" s="15">
        <f t="shared" si="147"/>
        <v>0.1683177031316001</v>
      </c>
    </row>
    <row r="653" spans="1:44" x14ac:dyDescent="0.25">
      <c r="A653" t="s">
        <v>37</v>
      </c>
      <c r="B653">
        <v>8.9199234668327492</v>
      </c>
      <c r="C653">
        <v>8.6121755790907195E-3</v>
      </c>
      <c r="D653">
        <v>9.8588757034504795</v>
      </c>
      <c r="E653">
        <v>-5.4410836835459699</v>
      </c>
      <c r="F653" s="1">
        <v>0</v>
      </c>
      <c r="G653" s="1">
        <v>0</v>
      </c>
      <c r="H653">
        <v>3.9723907029521799</v>
      </c>
      <c r="I653">
        <v>11.925474837355299</v>
      </c>
      <c r="J653">
        <v>-13.996330516803701</v>
      </c>
      <c r="K653">
        <v>-4.5081417446091399</v>
      </c>
      <c r="L653">
        <v>37.173523402779502</v>
      </c>
      <c r="M653">
        <v>30.810304452637698</v>
      </c>
      <c r="N653">
        <v>95.023883152972502</v>
      </c>
      <c r="O653">
        <v>82.269872260001094</v>
      </c>
      <c r="P653">
        <v>157929.69294866599</v>
      </c>
      <c r="Q653">
        <v>197470.36060238301</v>
      </c>
      <c r="R653">
        <v>98.986231741100696</v>
      </c>
      <c r="S653">
        <v>692.67299929164403</v>
      </c>
      <c r="T653">
        <v>0.71064530375541901</v>
      </c>
      <c r="U653">
        <v>0.28120801490042002</v>
      </c>
      <c r="V653" s="1">
        <v>0</v>
      </c>
      <c r="W653">
        <v>0.11148589906056</v>
      </c>
      <c r="X653">
        <v>0.60730608603901803</v>
      </c>
      <c r="Y653" s="1">
        <v>0</v>
      </c>
      <c r="Z653" s="1">
        <v>0</v>
      </c>
      <c r="AA653">
        <v>2.9418790155451199E-4</v>
      </c>
      <c r="AB653">
        <v>5.1900624301246499E-3</v>
      </c>
      <c r="AC653">
        <v>4.70758965261075E-3</v>
      </c>
      <c r="AD653">
        <v>7.9570370635508199E-4</v>
      </c>
      <c r="AE653" s="1">
        <v>3.1546967356621997E-5</v>
      </c>
      <c r="AF653" s="3">
        <v>7.5472350161825703E-4</v>
      </c>
      <c r="AG653">
        <v>2.3007137002501702E-3</v>
      </c>
      <c r="AH653">
        <v>3.7905563371172799</v>
      </c>
      <c r="AI653">
        <v>0.10043037427832199</v>
      </c>
      <c r="AJ653">
        <v>956.934400599784</v>
      </c>
      <c r="AK653" t="s">
        <v>95</v>
      </c>
      <c r="AL653" t="s">
        <v>96</v>
      </c>
      <c r="AM653" s="4">
        <v>57685399646.43</v>
      </c>
      <c r="AN653">
        <v>365260</v>
      </c>
      <c r="AO653" s="1">
        <f t="shared" si="143"/>
        <v>5.7565010557835191E-3</v>
      </c>
      <c r="AP653" s="5">
        <f t="shared" si="144"/>
        <v>6.6932378085562183</v>
      </c>
      <c r="AQ653" s="3">
        <f t="shared" si="145"/>
        <v>1.9991925146299831E-3</v>
      </c>
      <c r="AR653" s="15">
        <f t="shared" si="147"/>
        <v>0.33267690794283067</v>
      </c>
    </row>
    <row r="654" spans="1:44" x14ac:dyDescent="0.25">
      <c r="A654" t="s">
        <v>37</v>
      </c>
      <c r="B654">
        <v>11.274592837901601</v>
      </c>
      <c r="C654">
        <v>9.2940189906629504E-3</v>
      </c>
      <c r="D654">
        <v>10.6000206146865</v>
      </c>
      <c r="E654">
        <v>-8.9364819599918892</v>
      </c>
      <c r="F654" s="1">
        <v>0</v>
      </c>
      <c r="G654" s="1">
        <v>0</v>
      </c>
      <c r="H654">
        <v>4.0143348637044598</v>
      </c>
      <c r="I654">
        <v>35.120242855124403</v>
      </c>
      <c r="J654">
        <v>7.6313517097920398</v>
      </c>
      <c r="K654">
        <v>22.049847047512799</v>
      </c>
      <c r="L654">
        <v>61.565621773617501</v>
      </c>
      <c r="M654">
        <v>32.480900743657998</v>
      </c>
      <c r="N654">
        <v>95.081024782622094</v>
      </c>
      <c r="O654">
        <v>81.8190208748061</v>
      </c>
      <c r="P654">
        <v>150775.987649697</v>
      </c>
      <c r="Q654">
        <v>186219.61878406099</v>
      </c>
      <c r="R654">
        <v>113.48177610259</v>
      </c>
      <c r="S654">
        <v>686.77122859604799</v>
      </c>
      <c r="T654">
        <v>0.70592007432316495</v>
      </c>
      <c r="U654">
        <v>0.29628246323256502</v>
      </c>
      <c r="V654" s="1">
        <v>0</v>
      </c>
      <c r="W654">
        <v>0.111384378677886</v>
      </c>
      <c r="X654">
        <v>0.59233315808954801</v>
      </c>
      <c r="Y654" s="1">
        <v>0</v>
      </c>
      <c r="Z654" s="1">
        <v>0</v>
      </c>
      <c r="AA654">
        <v>2.9602109412271103E-4</v>
      </c>
      <c r="AB654">
        <v>5.3890469013637698E-3</v>
      </c>
      <c r="AC654">
        <v>4.8021898625221996E-3</v>
      </c>
      <c r="AD654">
        <v>1.0987965149134699E-3</v>
      </c>
      <c r="AE654" s="1">
        <v>4.2533446324882402E-5</v>
      </c>
      <c r="AF654" s="3">
        <v>9.2117752957063097E-4</v>
      </c>
      <c r="AG654">
        <v>2.4676677595370702E-3</v>
      </c>
      <c r="AH654">
        <v>3.7345318443902902</v>
      </c>
      <c r="AI654">
        <v>0.104323827054457</v>
      </c>
      <c r="AJ654">
        <v>1424.7048039129099</v>
      </c>
      <c r="AK654" t="s">
        <v>97</v>
      </c>
      <c r="AL654" t="s">
        <v>98</v>
      </c>
      <c r="AM654" s="4">
        <v>56640205968.510002</v>
      </c>
      <c r="AN654">
        <v>375658</v>
      </c>
      <c r="AO654" s="1">
        <f t="shared" si="143"/>
        <v>6.0193884862155414E-3</v>
      </c>
      <c r="AP654" s="5">
        <f t="shared" si="144"/>
        <v>6.9888619866540047</v>
      </c>
      <c r="AQ654" s="3">
        <f t="shared" si="145"/>
        <v>3.8997473370572097E-3</v>
      </c>
      <c r="AR654" s="15">
        <f t="shared" si="147"/>
        <v>0.61322299101508482</v>
      </c>
    </row>
    <row r="655" spans="1:44" x14ac:dyDescent="0.25">
      <c r="A655" t="s">
        <v>37</v>
      </c>
      <c r="B655">
        <v>12.764087169413299</v>
      </c>
      <c r="C655">
        <v>9.5328365750752594E-3</v>
      </c>
      <c r="D655">
        <v>10.8582849673877</v>
      </c>
      <c r="E655">
        <v>-3.5448018703379001</v>
      </c>
      <c r="F655" s="1">
        <v>0</v>
      </c>
      <c r="G655" s="1">
        <v>0</v>
      </c>
      <c r="H655">
        <v>4.1407546571827201</v>
      </c>
      <c r="I655">
        <v>58.831905801974102</v>
      </c>
      <c r="J655">
        <v>30.713597878174902</v>
      </c>
      <c r="K655">
        <v>46.223142223937302</v>
      </c>
      <c r="L655">
        <v>86.8915359421011</v>
      </c>
      <c r="M655">
        <v>34.243714801075797</v>
      </c>
      <c r="N655">
        <v>95.082205946686699</v>
      </c>
      <c r="O655">
        <v>81.279279569859696</v>
      </c>
      <c r="P655">
        <v>142075.35269478601</v>
      </c>
      <c r="Q655">
        <v>175558.920471541</v>
      </c>
      <c r="R655">
        <v>124.377575552192</v>
      </c>
      <c r="S655">
        <v>684.35275889330705</v>
      </c>
      <c r="T655">
        <v>0.70584637118294902</v>
      </c>
      <c r="U655">
        <v>0.298896259650135</v>
      </c>
      <c r="V655" s="1">
        <v>0</v>
      </c>
      <c r="W655">
        <v>0.11083674784830599</v>
      </c>
      <c r="X655">
        <v>0.59026699250155801</v>
      </c>
      <c r="Y655" s="1">
        <v>0</v>
      </c>
      <c r="Z655" s="1">
        <v>0</v>
      </c>
      <c r="AA655">
        <v>2.9910359791014598E-4</v>
      </c>
      <c r="AB655">
        <v>5.5178522236654301E-3</v>
      </c>
      <c r="AC655">
        <v>4.9042959125982404E-3</v>
      </c>
      <c r="AD655">
        <v>1.1185076030363699E-3</v>
      </c>
      <c r="AE655" s="1">
        <v>8.6177287684061698E-5</v>
      </c>
      <c r="AF655" s="3">
        <v>1.10728799120123E-3</v>
      </c>
      <c r="AG655">
        <v>2.5112454719199602E-3</v>
      </c>
      <c r="AH655">
        <v>3.7044047910951199</v>
      </c>
      <c r="AI655">
        <v>0.109426156031142</v>
      </c>
      <c r="AJ655">
        <v>2096.2395891600099</v>
      </c>
      <c r="AK655" t="s">
        <v>99</v>
      </c>
      <c r="AL655" t="s">
        <v>100</v>
      </c>
      <c r="AM655" s="4">
        <v>47964639069.760002</v>
      </c>
      <c r="AN655">
        <v>337600</v>
      </c>
      <c r="AO655" s="1">
        <f t="shared" si="143"/>
        <v>6.3106875017096163E-3</v>
      </c>
      <c r="AP655" s="5">
        <f t="shared" si="144"/>
        <v>7.3154328326574092</v>
      </c>
      <c r="AQ655" s="3">
        <f t="shared" si="145"/>
        <v>5.0043187512106404E-3</v>
      </c>
      <c r="AR655" s="15">
        <f t="shared" si="147"/>
        <v>0.74481639861856386</v>
      </c>
    </row>
    <row r="656" spans="1:44" x14ac:dyDescent="0.25">
      <c r="A656" t="s">
        <v>37</v>
      </c>
      <c r="B656">
        <v>13.6244256107732</v>
      </c>
      <c r="C656">
        <v>1.0510904326034701E-2</v>
      </c>
      <c r="D656">
        <v>11.9088761030374</v>
      </c>
      <c r="E656">
        <v>3.68882176497597</v>
      </c>
      <c r="F656" s="1">
        <v>0</v>
      </c>
      <c r="G656" s="1">
        <v>0</v>
      </c>
      <c r="H656">
        <v>4.2529335968221398</v>
      </c>
      <c r="I656">
        <v>80.828624893261605</v>
      </c>
      <c r="J656">
        <v>56.6069820455998</v>
      </c>
      <c r="K656">
        <v>65.955940901987901</v>
      </c>
      <c r="L656">
        <v>110.493044695656</v>
      </c>
      <c r="M656">
        <v>36.072299921350897</v>
      </c>
      <c r="N656">
        <v>95.089672297908194</v>
      </c>
      <c r="O656">
        <v>80.620391937511997</v>
      </c>
      <c r="P656">
        <v>134331.39572438199</v>
      </c>
      <c r="Q656">
        <v>166458.76886761299</v>
      </c>
      <c r="R656">
        <v>129.62612700824801</v>
      </c>
      <c r="S656">
        <v>686.41652761455998</v>
      </c>
      <c r="T656">
        <v>0.70733332464343301</v>
      </c>
      <c r="U656">
        <v>0.30735769617890002</v>
      </c>
      <c r="V656" s="1">
        <v>0</v>
      </c>
      <c r="W656">
        <v>0.10167531315233699</v>
      </c>
      <c r="X656">
        <v>0.59096699066876102</v>
      </c>
      <c r="Y656" s="1">
        <v>0</v>
      </c>
      <c r="Z656" s="1">
        <v>0</v>
      </c>
      <c r="AA656">
        <v>3.0271665931223102E-4</v>
      </c>
      <c r="AB656">
        <v>5.6492575496751704E-3</v>
      </c>
      <c r="AC656">
        <v>5.0073719645245297E-3</v>
      </c>
      <c r="AD656">
        <v>1.09700465178091E-3</v>
      </c>
      <c r="AE656" s="1">
        <v>1.8280926451305599E-4</v>
      </c>
      <c r="AF656" s="3">
        <v>1.3030696486165401E-3</v>
      </c>
      <c r="AG656">
        <v>3.2791237491424899E-3</v>
      </c>
      <c r="AH656">
        <v>3.7155753777328799</v>
      </c>
      <c r="AI656">
        <v>0.11594404907596501</v>
      </c>
      <c r="AJ656">
        <v>2719.4799436448602</v>
      </c>
      <c r="AK656" t="s">
        <v>101</v>
      </c>
      <c r="AL656" t="s">
        <v>102</v>
      </c>
      <c r="AM656" s="4">
        <v>40141847990.129997</v>
      </c>
      <c r="AN656">
        <v>298827</v>
      </c>
      <c r="AO656" s="1">
        <f t="shared" si="143"/>
        <v>6.6131582724533004E-3</v>
      </c>
      <c r="AP656" s="5">
        <f t="shared" si="144"/>
        <v>7.6534155703781863</v>
      </c>
      <c r="AQ656" s="3">
        <f t="shared" si="145"/>
        <v>5.5180953261955608E-3</v>
      </c>
      <c r="AR656" s="15">
        <f t="shared" si="147"/>
        <v>0.78017585553634872</v>
      </c>
    </row>
    <row r="657" spans="1:44" x14ac:dyDescent="0.25">
      <c r="A657" t="s">
        <v>37</v>
      </c>
      <c r="B657">
        <v>14.9268055722948</v>
      </c>
      <c r="C657">
        <v>1.1017232896560401E-2</v>
      </c>
      <c r="D657">
        <v>12.4482785469711</v>
      </c>
      <c r="E657">
        <v>17.734303456473</v>
      </c>
      <c r="F657" s="1">
        <v>0</v>
      </c>
      <c r="G657" s="1">
        <v>0</v>
      </c>
      <c r="H657">
        <v>4.4217746599313701</v>
      </c>
      <c r="I657">
        <v>103.485265898837</v>
      </c>
      <c r="J657">
        <v>84.119057527793899</v>
      </c>
      <c r="K657">
        <v>81.319866582301202</v>
      </c>
      <c r="L657">
        <v>135.77105342336301</v>
      </c>
      <c r="M657">
        <v>36.764327432766301</v>
      </c>
      <c r="N657">
        <v>94.585705954105904</v>
      </c>
      <c r="O657">
        <v>79.807513162813393</v>
      </c>
      <c r="P657">
        <v>123319.991070775</v>
      </c>
      <c r="Q657">
        <v>154775.80056599999</v>
      </c>
      <c r="R657">
        <v>131.37038163518</v>
      </c>
      <c r="S657">
        <v>698.53144294288597</v>
      </c>
      <c r="T657">
        <v>0.71119033158614098</v>
      </c>
      <c r="U657">
        <v>0.305645698140043</v>
      </c>
      <c r="V657" s="1">
        <v>0</v>
      </c>
      <c r="W657">
        <v>8.2935462928105594E-2</v>
      </c>
      <c r="X657">
        <v>0.61141883893185101</v>
      </c>
      <c r="Y657" s="1">
        <v>0</v>
      </c>
      <c r="Z657" s="1">
        <v>0</v>
      </c>
      <c r="AA657">
        <v>3.1087200382582601E-4</v>
      </c>
      <c r="AB657">
        <v>5.5613574833552103E-3</v>
      </c>
      <c r="AC657">
        <v>5.0192614230143498E-3</v>
      </c>
      <c r="AD657">
        <v>7.6684141386919704E-4</v>
      </c>
      <c r="AE657" s="1">
        <v>2.60146186992363E-4</v>
      </c>
      <c r="AF657" s="3">
        <v>1.4324699549890501E-3</v>
      </c>
      <c r="AG657">
        <v>4.1180761789416601E-3</v>
      </c>
      <c r="AH657">
        <v>3.7633583737280598</v>
      </c>
      <c r="AI657">
        <v>0.11993549916332299</v>
      </c>
      <c r="AJ657">
        <v>3428.8196953218198</v>
      </c>
      <c r="AK657" t="s">
        <v>103</v>
      </c>
      <c r="AL657" t="s">
        <v>104</v>
      </c>
      <c r="AM657" s="4">
        <v>18612439612.330002</v>
      </c>
      <c r="AN657">
        <v>150928</v>
      </c>
      <c r="AO657" s="1">
        <f t="shared" si="143"/>
        <v>6.7626033818292261E-3</v>
      </c>
      <c r="AP657" s="5">
        <f t="shared" si="144"/>
        <v>7.8199891331849569</v>
      </c>
      <c r="AQ657" s="3">
        <f t="shared" si="145"/>
        <v>6.6185776140197253E-3</v>
      </c>
      <c r="AR657" s="15">
        <f t="shared" si="147"/>
        <v>0.90880131903909045</v>
      </c>
    </row>
    <row r="658" spans="1:44" x14ac:dyDescent="0.25">
      <c r="A658" t="s">
        <v>37</v>
      </c>
      <c r="B658">
        <v>14.0462410785595</v>
      </c>
      <c r="C658">
        <v>1.04839381559648E-2</v>
      </c>
      <c r="D658">
        <v>11.8800632177125</v>
      </c>
      <c r="E658">
        <v>34.287450749468803</v>
      </c>
      <c r="F658" s="1">
        <v>0</v>
      </c>
      <c r="G658" s="1">
        <v>0</v>
      </c>
      <c r="H658">
        <v>4.5939565325844596</v>
      </c>
      <c r="I658">
        <v>124.391626385379</v>
      </c>
      <c r="J658">
        <v>105.690270432174</v>
      </c>
      <c r="K658">
        <v>100.01150702498801</v>
      </c>
      <c r="L658">
        <v>159.464190318269</v>
      </c>
      <c r="M658">
        <v>37.4819113432536</v>
      </c>
      <c r="N658">
        <v>94.088882193993001</v>
      </c>
      <c r="O658">
        <v>79.0489782709802</v>
      </c>
      <c r="P658">
        <v>113413.90624661501</v>
      </c>
      <c r="Q658">
        <v>142264.740620611</v>
      </c>
      <c r="R658">
        <v>132.42189447303201</v>
      </c>
      <c r="S658">
        <v>697.51481866945699</v>
      </c>
      <c r="T658">
        <v>0.722111231191645</v>
      </c>
      <c r="U658">
        <v>0.307616211271939</v>
      </c>
      <c r="V658" s="1">
        <v>0</v>
      </c>
      <c r="W658">
        <v>8.3570984169239804E-2</v>
      </c>
      <c r="X658">
        <v>0.60881280455882003</v>
      </c>
      <c r="Y658" s="1">
        <v>0</v>
      </c>
      <c r="Z658" s="1">
        <v>0</v>
      </c>
      <c r="AA658">
        <v>3.1628251997109697E-4</v>
      </c>
      <c r="AB658">
        <v>5.5112893075604501E-3</v>
      </c>
      <c r="AC658">
        <v>5.0509356153338901E-3</v>
      </c>
      <c r="AD658">
        <v>6.2345969376332005E-4</v>
      </c>
      <c r="AE658">
        <v>4.17516306019589E-4</v>
      </c>
      <c r="AF658" s="3">
        <v>1.5436591656685799E-3</v>
      </c>
      <c r="AG658">
        <v>3.6154034391516401E-3</v>
      </c>
      <c r="AH658">
        <v>3.8145553493295399</v>
      </c>
      <c r="AI658">
        <v>0.124202528766214</v>
      </c>
      <c r="AJ658">
        <v>4174.57885861457</v>
      </c>
      <c r="AK658" t="s">
        <v>105</v>
      </c>
      <c r="AL658" t="s">
        <v>106</v>
      </c>
      <c r="AM658" s="4">
        <v>8963101010.6700001</v>
      </c>
      <c r="AN658">
        <v>79030</v>
      </c>
      <c r="AO658" s="1">
        <f t="shared" si="143"/>
        <v>6.9108773009735665E-3</v>
      </c>
      <c r="AP658" s="5">
        <f t="shared" si="144"/>
        <v>7.9849850339941852</v>
      </c>
      <c r="AQ658" s="3">
        <f t="shared" si="145"/>
        <v>5.6233007019270091E-3</v>
      </c>
      <c r="AR658" s="15">
        <f t="shared" si="147"/>
        <v>0.75908170381797224</v>
      </c>
    </row>
    <row r="659" spans="1:44" x14ac:dyDescent="0.25">
      <c r="A659" t="s">
        <v>37</v>
      </c>
      <c r="B659">
        <v>15.270728510721099</v>
      </c>
      <c r="C659">
        <v>9.5641078133155196E-3</v>
      </c>
      <c r="D659">
        <v>10.892051915848301</v>
      </c>
      <c r="E659">
        <v>51.209700840929102</v>
      </c>
      <c r="F659" s="1">
        <v>0</v>
      </c>
      <c r="G659" s="1">
        <v>0</v>
      </c>
      <c r="H659">
        <v>4.7800901320732399</v>
      </c>
      <c r="I659">
        <v>145.873424393406</v>
      </c>
      <c r="J659">
        <v>134.53899932757099</v>
      </c>
      <c r="K659">
        <v>113.260477313425</v>
      </c>
      <c r="L659">
        <v>185.04423133569199</v>
      </c>
      <c r="M659">
        <v>37.857372685166801</v>
      </c>
      <c r="N659">
        <v>92.710440779941706</v>
      </c>
      <c r="O659">
        <v>77.360337907572102</v>
      </c>
      <c r="P659">
        <v>101121.80201492499</v>
      </c>
      <c r="Q659">
        <v>128671.233053797</v>
      </c>
      <c r="R659">
        <v>132.36861738592501</v>
      </c>
      <c r="S659">
        <v>710.40649185207099</v>
      </c>
      <c r="T659">
        <v>0.722244885305246</v>
      </c>
      <c r="U659">
        <v>0.32056788627800098</v>
      </c>
      <c r="V659" s="1">
        <v>0</v>
      </c>
      <c r="W659">
        <v>7.43134957025572E-2</v>
      </c>
      <c r="X659">
        <v>0.605118618019441</v>
      </c>
      <c r="Y659" s="1">
        <v>0</v>
      </c>
      <c r="Z659" s="1">
        <v>0</v>
      </c>
      <c r="AA659">
        <v>3.4057089524973199E-4</v>
      </c>
      <c r="AB659">
        <v>5.3866650111054097E-3</v>
      </c>
      <c r="AC659">
        <v>5.0364193684302502E-3</v>
      </c>
      <c r="AD659">
        <v>4.3919463540466498E-4</v>
      </c>
      <c r="AE659">
        <v>5.4176065454702603E-4</v>
      </c>
      <c r="AF659" s="3">
        <v>1.66522212772435E-3</v>
      </c>
      <c r="AG659">
        <v>2.8559107546724301E-3</v>
      </c>
      <c r="AH659">
        <v>3.8726704127578699</v>
      </c>
      <c r="AI659">
        <v>0.12750329762683399</v>
      </c>
      <c r="AJ659">
        <v>4915.0457790962901</v>
      </c>
      <c r="AK659" t="s">
        <v>107</v>
      </c>
      <c r="AL659" t="s">
        <v>108</v>
      </c>
      <c r="AM659" s="4">
        <v>2140950792.26</v>
      </c>
      <c r="AN659">
        <v>21172</v>
      </c>
      <c r="AO659" s="1">
        <f t="shared" si="143"/>
        <v>7.0422123914043316E-3</v>
      </c>
      <c r="AP659" s="5">
        <f t="shared" si="144"/>
        <v>8.1309056422177122</v>
      </c>
      <c r="AQ659" s="3">
        <f t="shared" ref="AQ659:AQ661" si="148">(1-(1-B659/100)^(1/12))- AO659</f>
        <v>6.6719673423814158E-3</v>
      </c>
      <c r="AR659" s="15">
        <f t="shared" ref="AR659:AR661" si="149">B659/AP659-1</f>
        <v>0.87810917783028097</v>
      </c>
    </row>
    <row r="660" spans="1:44" x14ac:dyDescent="0.25">
      <c r="A660" t="s">
        <v>37</v>
      </c>
      <c r="B660">
        <v>15.1584087087697</v>
      </c>
      <c r="C660">
        <v>9.2176223994705903E-3</v>
      </c>
      <c r="D660">
        <v>10.517258407712999</v>
      </c>
      <c r="E660">
        <v>73.429806542644101</v>
      </c>
      <c r="F660" s="1">
        <v>0</v>
      </c>
      <c r="G660" s="1">
        <v>0</v>
      </c>
      <c r="H660">
        <v>4.99999479656839</v>
      </c>
      <c r="I660">
        <v>167.50025848587401</v>
      </c>
      <c r="J660">
        <v>152.66570628297501</v>
      </c>
      <c r="K660">
        <v>133.58265715023899</v>
      </c>
      <c r="L660">
        <v>209.64568962263399</v>
      </c>
      <c r="M660">
        <v>37.990960333884701</v>
      </c>
      <c r="N660">
        <v>91.971873536870703</v>
      </c>
      <c r="O660">
        <v>76.633054292264703</v>
      </c>
      <c r="P660">
        <v>93593.965243950195</v>
      </c>
      <c r="Q660">
        <v>117075.20991253199</v>
      </c>
      <c r="R660">
        <v>131.90770241051499</v>
      </c>
      <c r="S660">
        <v>702.42591492921395</v>
      </c>
      <c r="T660">
        <v>0.70268912889530399</v>
      </c>
      <c r="U660">
        <v>0.29452235143045502</v>
      </c>
      <c r="V660" s="1">
        <v>0</v>
      </c>
      <c r="W660">
        <v>0.14912926199513599</v>
      </c>
      <c r="X660">
        <v>0.55634838657440699</v>
      </c>
      <c r="Y660" s="1">
        <v>0</v>
      </c>
      <c r="Z660" s="1">
        <v>0</v>
      </c>
      <c r="AA660">
        <v>3.4962457710281301E-4</v>
      </c>
      <c r="AB660">
        <v>5.3458858052767002E-3</v>
      </c>
      <c r="AC660">
        <v>5.05382649507383E-3</v>
      </c>
      <c r="AD660">
        <v>3.2358375920269898E-4</v>
      </c>
      <c r="AE660">
        <v>6.1955026653484201E-4</v>
      </c>
      <c r="AF660" s="3">
        <v>1.7200564729829501E-3</v>
      </c>
      <c r="AG660">
        <v>2.5789407021264599E-3</v>
      </c>
      <c r="AH660">
        <v>3.9292273124923698</v>
      </c>
      <c r="AI660">
        <v>0.13001196086710801</v>
      </c>
      <c r="AJ660">
        <v>5682.7962023745004</v>
      </c>
      <c r="AK660" t="s">
        <v>109</v>
      </c>
      <c r="AL660" t="s">
        <v>110</v>
      </c>
      <c r="AM660" s="4">
        <v>715525864.28999996</v>
      </c>
      <c r="AN660">
        <v>7645</v>
      </c>
      <c r="AO660" s="1">
        <f t="shared" si="143"/>
        <v>7.1235075451595931E-3</v>
      </c>
      <c r="AP660" s="5">
        <f t="shared" si="144"/>
        <v>8.2211227708728245</v>
      </c>
      <c r="AQ660" s="3">
        <f t="shared" si="148"/>
        <v>6.4817840248802749E-3</v>
      </c>
      <c r="AR660" s="15">
        <f t="shared" si="149"/>
        <v>0.84383680079264334</v>
      </c>
    </row>
    <row r="661" spans="1:44" x14ac:dyDescent="0.25">
      <c r="A661" t="s">
        <v>37</v>
      </c>
      <c r="B661">
        <v>18.436511995264102</v>
      </c>
      <c r="C661">
        <v>9.4597697206431196E-3</v>
      </c>
      <c r="D661">
        <v>10.7793410312046</v>
      </c>
      <c r="E661">
        <v>110.487106637827</v>
      </c>
      <c r="F661" s="1">
        <v>0</v>
      </c>
      <c r="G661" s="1">
        <v>0</v>
      </c>
      <c r="H661">
        <v>5.3588610864853603</v>
      </c>
      <c r="I661">
        <v>193.237523685008</v>
      </c>
      <c r="J661">
        <v>161.27153032507101</v>
      </c>
      <c r="K661">
        <v>170.07128611802</v>
      </c>
      <c r="L661">
        <v>234.905139309053</v>
      </c>
      <c r="M661">
        <v>37.473154049607302</v>
      </c>
      <c r="N661">
        <v>92.2335770613617</v>
      </c>
      <c r="O661">
        <v>77.547070183444404</v>
      </c>
      <c r="P661">
        <v>94753.512266391306</v>
      </c>
      <c r="Q661">
        <v>123237.664030249</v>
      </c>
      <c r="R661">
        <v>132.13693025919</v>
      </c>
      <c r="S661">
        <v>665.67287809457196</v>
      </c>
      <c r="T661">
        <v>0.59551171271836001</v>
      </c>
      <c r="U661">
        <v>0.17989287158703601</v>
      </c>
      <c r="V661" s="1">
        <v>0</v>
      </c>
      <c r="W661">
        <v>0.41052434600816301</v>
      </c>
      <c r="X661">
        <v>0.40958278240480001</v>
      </c>
      <c r="Y661" s="1">
        <v>0</v>
      </c>
      <c r="Z661" s="1">
        <v>0</v>
      </c>
      <c r="AA661">
        <v>3.5291287437909201E-4</v>
      </c>
      <c r="AB661">
        <v>5.4191839851851801E-3</v>
      </c>
      <c r="AC661">
        <v>5.0501284643686001E-3</v>
      </c>
      <c r="AD661">
        <v>3.4383598858903698E-4</v>
      </c>
      <c r="AE661">
        <v>5.0346973153726098E-4</v>
      </c>
      <c r="AF661" s="3">
        <v>1.55471376138017E-3</v>
      </c>
      <c r="AG661">
        <v>2.8402352898303602E-3</v>
      </c>
      <c r="AH661">
        <v>3.8260317090929998</v>
      </c>
      <c r="AI661">
        <v>0.124825792359213</v>
      </c>
      <c r="AJ661">
        <v>6584.3264405175996</v>
      </c>
      <c r="AK661" t="s">
        <v>111</v>
      </c>
      <c r="AL661" t="s">
        <v>112</v>
      </c>
      <c r="AM661" s="4">
        <v>183537553.25999999</v>
      </c>
      <c r="AN661">
        <v>1937</v>
      </c>
      <c r="AO661" s="1">
        <f t="shared" si="143"/>
        <v>6.9577551001278621E-3</v>
      </c>
      <c r="AP661" s="5">
        <f t="shared" si="144"/>
        <v>8.037093247830251</v>
      </c>
      <c r="AQ661" s="3">
        <f t="shared" si="148"/>
        <v>9.8812301628267134E-3</v>
      </c>
      <c r="AR661" s="15">
        <f t="shared" si="149"/>
        <v>1.2939278451499052</v>
      </c>
    </row>
    <row r="666" spans="1:44" x14ac:dyDescent="0.25">
      <c r="AO666" t="s">
        <v>226</v>
      </c>
    </row>
    <row r="667" spans="1:44" x14ac:dyDescent="0.25">
      <c r="A667" t="s">
        <v>0</v>
      </c>
      <c r="B667" t="s">
        <v>1</v>
      </c>
      <c r="C667" t="s">
        <v>2</v>
      </c>
      <c r="D667" t="s">
        <v>3</v>
      </c>
      <c r="E667" t="s">
        <v>5</v>
      </c>
      <c r="F667" t="s">
        <v>6</v>
      </c>
      <c r="G667" t="s">
        <v>208</v>
      </c>
      <c r="H667" t="s">
        <v>7</v>
      </c>
      <c r="I667" t="s">
        <v>8</v>
      </c>
      <c r="J667" t="s">
        <v>134</v>
      </c>
      <c r="K667" t="s">
        <v>143</v>
      </c>
      <c r="L667" t="s">
        <v>9</v>
      </c>
      <c r="M667" t="s">
        <v>10</v>
      </c>
      <c r="N667" t="s">
        <v>11</v>
      </c>
      <c r="O667" t="s">
        <v>13</v>
      </c>
      <c r="P667" t="s">
        <v>14</v>
      </c>
      <c r="Q667" t="s">
        <v>15</v>
      </c>
      <c r="R667" t="s">
        <v>16</v>
      </c>
      <c r="S667" t="s">
        <v>17</v>
      </c>
      <c r="T667" t="s">
        <v>18</v>
      </c>
      <c r="U667" t="s">
        <v>20</v>
      </c>
      <c r="V667" t="s">
        <v>21</v>
      </c>
      <c r="W667" t="s">
        <v>22</v>
      </c>
      <c r="X667" t="s">
        <v>23</v>
      </c>
      <c r="Y667" t="s">
        <v>24</v>
      </c>
      <c r="Z667" t="s">
        <v>25</v>
      </c>
      <c r="AA667" t="s">
        <v>26</v>
      </c>
      <c r="AB667" t="s">
        <v>27</v>
      </c>
      <c r="AC667" t="s">
        <v>263</v>
      </c>
      <c r="AD667" t="s">
        <v>120</v>
      </c>
      <c r="AE667" t="s">
        <v>29</v>
      </c>
      <c r="AF667" s="3" t="s">
        <v>233</v>
      </c>
      <c r="AG667" t="s">
        <v>30</v>
      </c>
      <c r="AH667" t="s">
        <v>31</v>
      </c>
      <c r="AI667" t="s">
        <v>32</v>
      </c>
      <c r="AJ667" t="s">
        <v>33</v>
      </c>
      <c r="AK667" t="s">
        <v>34</v>
      </c>
      <c r="AL667" t="s">
        <v>74</v>
      </c>
      <c r="AM667" s="4" t="s">
        <v>35</v>
      </c>
      <c r="AN667" t="s">
        <v>36</v>
      </c>
      <c r="AO667" s="15">
        <v>1</v>
      </c>
    </row>
    <row r="668" spans="1:44" x14ac:dyDescent="0.25">
      <c r="A668" t="s">
        <v>37</v>
      </c>
      <c r="B668">
        <v>1.25542835624764</v>
      </c>
      <c r="C668">
        <v>4.5809710447764097E-3</v>
      </c>
      <c r="D668">
        <v>5.3607555887152696</v>
      </c>
      <c r="E668">
        <v>-61.722290393691303</v>
      </c>
      <c r="F668" s="1">
        <v>0</v>
      </c>
      <c r="G668" s="1">
        <v>0</v>
      </c>
      <c r="H668">
        <v>3.0328375985325402</v>
      </c>
      <c r="I668">
        <v>-181.23775504829399</v>
      </c>
      <c r="J668">
        <v>-188.24493026783401</v>
      </c>
      <c r="K668">
        <v>-186.983387229166</v>
      </c>
      <c r="L668">
        <v>-160.41693416207599</v>
      </c>
      <c r="M668">
        <v>26.686533098591202</v>
      </c>
      <c r="N668">
        <v>94.416228752710794</v>
      </c>
      <c r="O668">
        <v>79.105224982576999</v>
      </c>
      <c r="P668">
        <v>191515.202998783</v>
      </c>
      <c r="Q668">
        <v>242708.414964697</v>
      </c>
      <c r="R668">
        <v>83.575692748536895</v>
      </c>
      <c r="S668">
        <v>666.66172138388902</v>
      </c>
      <c r="T668">
        <v>0.75714940459876801</v>
      </c>
      <c r="U668">
        <v>0.19792028264468001</v>
      </c>
      <c r="V668" s="1">
        <v>0</v>
      </c>
      <c r="W668">
        <v>0.15486801474672901</v>
      </c>
      <c r="X668">
        <v>0.64721170260858996</v>
      </c>
      <c r="Y668" s="1">
        <v>0</v>
      </c>
      <c r="Z668" s="1">
        <v>0</v>
      </c>
      <c r="AA668">
        <v>2.86748314607879E-4</v>
      </c>
      <c r="AB668">
        <v>4.5738914185890697E-3</v>
      </c>
      <c r="AC668">
        <v>4.1410380347004999E-3</v>
      </c>
      <c r="AD668">
        <v>3.5353741544409701E-6</v>
      </c>
      <c r="AE668" s="1">
        <v>0</v>
      </c>
      <c r="AF668" s="3">
        <v>1.03194146680296E-4</v>
      </c>
      <c r="AG668" s="1">
        <v>0</v>
      </c>
      <c r="AH668">
        <v>6.00755518681905</v>
      </c>
      <c r="AI668">
        <v>0.138553153869932</v>
      </c>
      <c r="AJ668">
        <v>1.74770005843138</v>
      </c>
      <c r="AK668" t="s">
        <v>79</v>
      </c>
      <c r="AL668" t="s">
        <v>80</v>
      </c>
      <c r="AM668" s="4">
        <v>314850993.73000002</v>
      </c>
      <c r="AN668">
        <v>1644</v>
      </c>
      <c r="AO668" s="1">
        <f>AF668+AA668+AC668*$AO$667</f>
        <v>4.530980495988675E-3</v>
      </c>
      <c r="AP668" s="5">
        <f>100*(1-(1-AO668)^12)</f>
        <v>5.3037057478325211</v>
      </c>
      <c r="AQ668" s="3">
        <f>(1-(1-B668/100)^(1/12))- AO668</f>
        <v>-3.4787216411830317E-3</v>
      </c>
      <c r="AR668" s="15">
        <f>B668/AP668-1</f>
        <v>-0.76329223076512132</v>
      </c>
    </row>
    <row r="669" spans="1:44" x14ac:dyDescent="0.25">
      <c r="A669" t="s">
        <v>37</v>
      </c>
      <c r="B669">
        <v>6.3748917550433797</v>
      </c>
      <c r="C669">
        <v>4.8638511979989E-3</v>
      </c>
      <c r="D669">
        <v>5.6829888450555703</v>
      </c>
      <c r="E669">
        <v>-41.606468378113398</v>
      </c>
      <c r="F669" s="1">
        <v>0</v>
      </c>
      <c r="G669" s="1">
        <v>0</v>
      </c>
      <c r="H669">
        <v>3.2682583657694</v>
      </c>
      <c r="I669">
        <v>-158.58664493651699</v>
      </c>
      <c r="J669">
        <v>-168.834197996965</v>
      </c>
      <c r="K669">
        <v>-162.54813899167701</v>
      </c>
      <c r="L669">
        <v>-138.17877645180599</v>
      </c>
      <c r="M669">
        <v>27.586164492134301</v>
      </c>
      <c r="N669">
        <v>95.396204071908201</v>
      </c>
      <c r="O669">
        <v>79.401017434719407</v>
      </c>
      <c r="P669">
        <v>195552.35540264301</v>
      </c>
      <c r="Q669">
        <v>242264.80175321901</v>
      </c>
      <c r="R669">
        <v>84.443385673737495</v>
      </c>
      <c r="S669">
        <v>662.36185589790296</v>
      </c>
      <c r="T669">
        <v>0.70747977973144205</v>
      </c>
      <c r="U669">
        <v>0.23525717617879</v>
      </c>
      <c r="V669" s="1">
        <v>0</v>
      </c>
      <c r="W669">
        <v>0.230728647124393</v>
      </c>
      <c r="X669">
        <v>0.53401417669681595</v>
      </c>
      <c r="Y669" s="1">
        <v>0</v>
      </c>
      <c r="Z669" s="1">
        <v>0</v>
      </c>
      <c r="AA669">
        <v>2.8624672990912802E-4</v>
      </c>
      <c r="AB669">
        <v>5.0070865575489003E-3</v>
      </c>
      <c r="AC669">
        <v>4.3509103711042597E-3</v>
      </c>
      <c r="AD669">
        <v>4.9119058831820399E-6</v>
      </c>
      <c r="AE669" s="1">
        <v>2.0682235908803799E-8</v>
      </c>
      <c r="AF669" s="3">
        <v>3.5101954952994401E-4</v>
      </c>
      <c r="AG669" s="1">
        <v>0</v>
      </c>
      <c r="AH669">
        <v>6.1092454365027402</v>
      </c>
      <c r="AI669">
        <v>0.145997783065278</v>
      </c>
      <c r="AJ669">
        <v>3.7352994538969799</v>
      </c>
      <c r="AK669" t="s">
        <v>81</v>
      </c>
      <c r="AL669" t="s">
        <v>82</v>
      </c>
      <c r="AM669" s="4">
        <v>4897999845.7700005</v>
      </c>
      <c r="AN669">
        <v>25047</v>
      </c>
      <c r="AO669" s="1">
        <f t="shared" ref="AO669:AO684" si="150">AF669+AA669+AC669*$AO$667</f>
        <v>4.9881766505433314E-3</v>
      </c>
      <c r="AP669" s="5">
        <f t="shared" ref="AP669:AP684" si="151">100*(1-(1-AO669)^12)</f>
        <v>5.8242915339216328</v>
      </c>
      <c r="AQ669" s="3">
        <f t="shared" ref="AQ669:AQ684" si="152">(1-(1-B669/100)^(1/12))- AO669</f>
        <v>4.860836772880503E-4</v>
      </c>
      <c r="AR669" s="15">
        <f t="shared" ref="AR669:AR684" si="153">B669/AP669-1</f>
        <v>9.4535140954906005E-2</v>
      </c>
    </row>
    <row r="670" spans="1:44" x14ac:dyDescent="0.25">
      <c r="A670" t="s">
        <v>37</v>
      </c>
      <c r="B670">
        <v>7.4558758678627104</v>
      </c>
      <c r="C670">
        <v>5.6162933621454504E-3</v>
      </c>
      <c r="D670">
        <v>6.5352184405731597</v>
      </c>
      <c r="E670">
        <v>-35.586051116104301</v>
      </c>
      <c r="F670" s="1">
        <v>0</v>
      </c>
      <c r="G670" s="1">
        <v>0</v>
      </c>
      <c r="H670">
        <v>3.3889761838965602</v>
      </c>
      <c r="I670">
        <v>-133.12065331125501</v>
      </c>
      <c r="J670">
        <v>-141.89795287102001</v>
      </c>
      <c r="K670">
        <v>-142.205597075394</v>
      </c>
      <c r="L670">
        <v>-112.112991033719</v>
      </c>
      <c r="M670">
        <v>28.619316706068599</v>
      </c>
      <c r="N670">
        <v>95.367350632323294</v>
      </c>
      <c r="O670">
        <v>78.796022844466407</v>
      </c>
      <c r="P670">
        <v>189940.92013293999</v>
      </c>
      <c r="Q670">
        <v>238966.35196775699</v>
      </c>
      <c r="R670">
        <v>84.551046736919801</v>
      </c>
      <c r="S670">
        <v>666.29504569589596</v>
      </c>
      <c r="T670">
        <v>0.70492664669431004</v>
      </c>
      <c r="U670">
        <v>0.26604445110671299</v>
      </c>
      <c r="V670" s="1">
        <v>0</v>
      </c>
      <c r="W670">
        <v>0.202831766313777</v>
      </c>
      <c r="X670">
        <v>0.53112378257950799</v>
      </c>
      <c r="Y670" s="1">
        <v>0</v>
      </c>
      <c r="Z670" s="1">
        <v>0</v>
      </c>
      <c r="AA670">
        <v>2.8766065549089401E-4</v>
      </c>
      <c r="AB670">
        <v>5.7167679565400201E-3</v>
      </c>
      <c r="AC670">
        <v>4.94655480237943E-3</v>
      </c>
      <c r="AD670">
        <v>2.00682433739601E-4</v>
      </c>
      <c r="AE670" s="1">
        <v>7.5018131656908599E-7</v>
      </c>
      <c r="AF670" s="3">
        <v>6.7763473827114396E-4</v>
      </c>
      <c r="AG670" s="1">
        <v>6.8717148482858199E-8</v>
      </c>
      <c r="AH670">
        <v>6.1760425220119197</v>
      </c>
      <c r="AI670">
        <v>0.15355748148538501</v>
      </c>
      <c r="AJ670">
        <v>14.3760748139341</v>
      </c>
      <c r="AK670" t="s">
        <v>83</v>
      </c>
      <c r="AL670" t="s">
        <v>84</v>
      </c>
      <c r="AM670" s="4">
        <v>15202111483.76</v>
      </c>
      <c r="AN670">
        <v>80036</v>
      </c>
      <c r="AO670" s="1">
        <f t="shared" si="150"/>
        <v>5.9118501961414683E-3</v>
      </c>
      <c r="AP670" s="5">
        <f t="shared" si="151"/>
        <v>6.8680361370706766</v>
      </c>
      <c r="AQ670" s="3">
        <f t="shared" si="152"/>
        <v>5.2440096366425989E-4</v>
      </c>
      <c r="AR670" s="15">
        <f t="shared" si="153"/>
        <v>8.5590657803783277E-2</v>
      </c>
    </row>
    <row r="671" spans="1:44" x14ac:dyDescent="0.25">
      <c r="A671" t="s">
        <v>37</v>
      </c>
      <c r="B671">
        <v>7.9978230980251297</v>
      </c>
      <c r="C671">
        <v>6.7056482854707302E-3</v>
      </c>
      <c r="D671">
        <v>7.7565387127751704</v>
      </c>
      <c r="E671">
        <v>-26.457635292450799</v>
      </c>
      <c r="F671" s="1">
        <v>0</v>
      </c>
      <c r="G671" s="1">
        <v>0</v>
      </c>
      <c r="H671">
        <v>3.5445717362659699</v>
      </c>
      <c r="I671">
        <v>-108.814341595107</v>
      </c>
      <c r="J671">
        <v>-115.45647563468501</v>
      </c>
      <c r="K671">
        <v>-124.111342490038</v>
      </c>
      <c r="L671">
        <v>-86.8940695124938</v>
      </c>
      <c r="M671">
        <v>30.408048722865601</v>
      </c>
      <c r="N671">
        <v>95.343646827109595</v>
      </c>
      <c r="O671">
        <v>77.908892691935804</v>
      </c>
      <c r="P671">
        <v>182019.42359841999</v>
      </c>
      <c r="Q671">
        <v>231626.71424595499</v>
      </c>
      <c r="R671">
        <v>84.804927067148199</v>
      </c>
      <c r="S671">
        <v>671.17640345268399</v>
      </c>
      <c r="T671">
        <v>0.71370225393275899</v>
      </c>
      <c r="U671">
        <v>0.291107278340274</v>
      </c>
      <c r="V671" s="1">
        <v>0</v>
      </c>
      <c r="W671">
        <v>0.17938813716175001</v>
      </c>
      <c r="X671">
        <v>0.529504584497974</v>
      </c>
      <c r="Y671" s="1">
        <v>0</v>
      </c>
      <c r="Z671" s="1">
        <v>0</v>
      </c>
      <c r="AA671">
        <v>2.89691478052314E-4</v>
      </c>
      <c r="AB671">
        <v>6.2958901955476798E-3</v>
      </c>
      <c r="AC671">
        <v>5.3964785682120396E-3</v>
      </c>
      <c r="AD671">
        <v>4.7369743119323501E-4</v>
      </c>
      <c r="AE671">
        <v>2.3830945859632402E-6</v>
      </c>
      <c r="AF671" s="3">
        <v>1.13491545204464E-3</v>
      </c>
      <c r="AG671" s="1">
        <v>3.75795209786816E-7</v>
      </c>
      <c r="AH671">
        <v>6.1862527439011403</v>
      </c>
      <c r="AI671">
        <v>0.164271977126239</v>
      </c>
      <c r="AJ671">
        <v>60.821479776772001</v>
      </c>
      <c r="AK671" t="s">
        <v>85</v>
      </c>
      <c r="AL671" t="s">
        <v>86</v>
      </c>
      <c r="AM671" s="4">
        <v>34121361147.759998</v>
      </c>
      <c r="AN671">
        <v>187460</v>
      </c>
      <c r="AO671" s="1">
        <f t="shared" si="150"/>
        <v>6.8210854983089941E-3</v>
      </c>
      <c r="AP671" s="5">
        <f t="shared" si="151"/>
        <v>7.8850990861696229</v>
      </c>
      <c r="AQ671" s="3">
        <f t="shared" si="152"/>
        <v>1.0133897344351446E-4</v>
      </c>
      <c r="AR671" s="15">
        <f t="shared" si="153"/>
        <v>1.429582692920417E-2</v>
      </c>
    </row>
    <row r="672" spans="1:44" x14ac:dyDescent="0.25">
      <c r="A672" t="s">
        <v>37</v>
      </c>
      <c r="B672">
        <v>9.4619005924389192</v>
      </c>
      <c r="C672">
        <v>7.6637037796681998E-3</v>
      </c>
      <c r="D672">
        <v>8.8185446761483508</v>
      </c>
      <c r="E672">
        <v>-19.334513608127502</v>
      </c>
      <c r="F672" s="1">
        <v>0</v>
      </c>
      <c r="G672" s="1">
        <v>0</v>
      </c>
      <c r="H672">
        <v>3.6850029609342001</v>
      </c>
      <c r="I672">
        <v>-84.906656564023706</v>
      </c>
      <c r="J672">
        <v>-91.485882248190606</v>
      </c>
      <c r="K672">
        <v>-103.58073047488401</v>
      </c>
      <c r="L672">
        <v>-61.894681698766497</v>
      </c>
      <c r="M672">
        <v>31.589951168410401</v>
      </c>
      <c r="N672">
        <v>95.273451745456995</v>
      </c>
      <c r="O672">
        <v>77.346835784033502</v>
      </c>
      <c r="P672">
        <v>173373.73169511199</v>
      </c>
      <c r="Q672">
        <v>220717.89608037501</v>
      </c>
      <c r="R672">
        <v>85.030340148171703</v>
      </c>
      <c r="S672">
        <v>674.53777651118401</v>
      </c>
      <c r="T672">
        <v>0.71214328776333902</v>
      </c>
      <c r="U672">
        <v>0.30502830118167801</v>
      </c>
      <c r="V672" s="1">
        <v>0</v>
      </c>
      <c r="W672">
        <v>0.15884238245298299</v>
      </c>
      <c r="X672">
        <v>0.53612931636533701</v>
      </c>
      <c r="Y672" s="1">
        <v>0</v>
      </c>
      <c r="Z672" s="1">
        <v>0</v>
      </c>
      <c r="AA672">
        <v>2.91662428298657E-4</v>
      </c>
      <c r="AB672">
        <v>6.8870930421010296E-3</v>
      </c>
      <c r="AC672">
        <v>6.0129121747922601E-3</v>
      </c>
      <c r="AD672">
        <v>5.4526158669698701E-4</v>
      </c>
      <c r="AE672">
        <v>5.9403671867334298E-6</v>
      </c>
      <c r="AF672" s="3">
        <v>1.63375420895271E-3</v>
      </c>
      <c r="AG672">
        <v>1.9584746903868699E-6</v>
      </c>
      <c r="AH672">
        <v>6.15779190010762</v>
      </c>
      <c r="AI672">
        <v>0.17065533789564599</v>
      </c>
      <c r="AJ672">
        <v>146.051977388219</v>
      </c>
      <c r="AK672" t="s">
        <v>87</v>
      </c>
      <c r="AL672" t="s">
        <v>88</v>
      </c>
      <c r="AM672" s="4">
        <v>61019404991.290001</v>
      </c>
      <c r="AN672">
        <v>351953</v>
      </c>
      <c r="AO672" s="1">
        <f t="shared" si="150"/>
        <v>7.9383288120436265E-3</v>
      </c>
      <c r="AP672" s="5">
        <f t="shared" si="151"/>
        <v>9.1208933556028438</v>
      </c>
      <c r="AQ672" s="3">
        <f t="shared" si="152"/>
        <v>3.1074562787355466E-4</v>
      </c>
      <c r="AR672" s="15">
        <f t="shared" si="153"/>
        <v>3.7387482074505263E-2</v>
      </c>
    </row>
    <row r="673" spans="1:44" x14ac:dyDescent="0.25">
      <c r="A673" t="s">
        <v>37</v>
      </c>
      <c r="B673">
        <v>10.106186523596699</v>
      </c>
      <c r="C673">
        <v>8.3531779490515594E-3</v>
      </c>
      <c r="D673">
        <v>9.5758795439065807</v>
      </c>
      <c r="E673">
        <v>-15.226574764195</v>
      </c>
      <c r="F673" s="1">
        <v>0</v>
      </c>
      <c r="G673" s="1">
        <v>0</v>
      </c>
      <c r="H673">
        <v>3.77048782006815</v>
      </c>
      <c r="I673">
        <v>-61.983114749297499</v>
      </c>
      <c r="J673">
        <v>-68.049465783904495</v>
      </c>
      <c r="K673">
        <v>-86.738402590936602</v>
      </c>
      <c r="L673">
        <v>-37.574989192748099</v>
      </c>
      <c r="M673">
        <v>32.357682126586198</v>
      </c>
      <c r="N673">
        <v>95.188720013469506</v>
      </c>
      <c r="O673">
        <v>76.936063822570105</v>
      </c>
      <c r="P673">
        <v>163450.112016017</v>
      </c>
      <c r="Q673">
        <v>207574.18463529201</v>
      </c>
      <c r="R673">
        <v>85.538575310131307</v>
      </c>
      <c r="S673">
        <v>683.35115679110697</v>
      </c>
      <c r="T673">
        <v>0.70584504486107602</v>
      </c>
      <c r="U673">
        <v>0.30729792071871298</v>
      </c>
      <c r="V673" s="1">
        <v>0</v>
      </c>
      <c r="W673">
        <v>0.13579995599282901</v>
      </c>
      <c r="X673">
        <v>0.55690212328845601</v>
      </c>
      <c r="Y673" s="1">
        <v>0</v>
      </c>
      <c r="Z673" s="1">
        <v>0</v>
      </c>
      <c r="AA673">
        <v>2.9361880054284799E-4</v>
      </c>
      <c r="AB673">
        <v>7.15396564845524E-3</v>
      </c>
      <c r="AC673">
        <v>6.3735408216607104E-3</v>
      </c>
      <c r="AD673">
        <v>5.9707360448763101E-4</v>
      </c>
      <c r="AE673">
        <v>3.2696480607135898E-4</v>
      </c>
      <c r="AF673" s="3">
        <v>2.1329274146521401E-3</v>
      </c>
      <c r="AG673">
        <v>1.7170327213630601E-5</v>
      </c>
      <c r="AH673">
        <v>6.1327818153028897</v>
      </c>
      <c r="AI673">
        <v>0.17480586582898999</v>
      </c>
      <c r="AJ673">
        <v>270.87570183983098</v>
      </c>
      <c r="AK673" t="s">
        <v>89</v>
      </c>
      <c r="AL673" t="s">
        <v>90</v>
      </c>
      <c r="AM673" s="4">
        <v>73003031130.610001</v>
      </c>
      <c r="AN673">
        <v>446638</v>
      </c>
      <c r="AO673" s="1">
        <f t="shared" si="150"/>
        <v>8.8000870368556989E-3</v>
      </c>
      <c r="AP673" s="5">
        <f t="shared" si="151"/>
        <v>10.063690439133556</v>
      </c>
      <c r="AQ673" s="3">
        <f t="shared" si="152"/>
        <v>3.9038033790515445E-5</v>
      </c>
      <c r="AR673" s="15">
        <f t="shared" si="153"/>
        <v>4.2227137967096873E-3</v>
      </c>
    </row>
    <row r="674" spans="1:44" x14ac:dyDescent="0.25">
      <c r="A674" t="s">
        <v>37</v>
      </c>
      <c r="B674">
        <v>10.3555029492404</v>
      </c>
      <c r="C674">
        <v>8.8669088514362494E-3</v>
      </c>
      <c r="D674">
        <v>10.136420222825199</v>
      </c>
      <c r="E674">
        <v>-9.1471438356865509</v>
      </c>
      <c r="F674" s="1">
        <v>0</v>
      </c>
      <c r="G674" s="1">
        <v>0</v>
      </c>
      <c r="H674">
        <v>3.8599116110976301</v>
      </c>
      <c r="I674">
        <v>-38.647844745410097</v>
      </c>
      <c r="J674">
        <v>-45.659842769835798</v>
      </c>
      <c r="K674">
        <v>-66.752164772664997</v>
      </c>
      <c r="L674">
        <v>-12.712144968702299</v>
      </c>
      <c r="M674">
        <v>32.0619507974993</v>
      </c>
      <c r="N674">
        <v>95.116497312796199</v>
      </c>
      <c r="O674">
        <v>77.135972569094506</v>
      </c>
      <c r="P674">
        <v>153792.43590326299</v>
      </c>
      <c r="Q674">
        <v>193911.44341217401</v>
      </c>
      <c r="R674">
        <v>86.294327543126002</v>
      </c>
      <c r="S674">
        <v>690.99550647365095</v>
      </c>
      <c r="T674">
        <v>0.70505709990243703</v>
      </c>
      <c r="U674">
        <v>0.310336542362739</v>
      </c>
      <c r="V674" s="1">
        <v>0</v>
      </c>
      <c r="W674">
        <v>0.12118141614282001</v>
      </c>
      <c r="X674">
        <v>0.56848204149444004</v>
      </c>
      <c r="Y674" s="1">
        <v>0</v>
      </c>
      <c r="Z674" s="1">
        <v>0</v>
      </c>
      <c r="AA674">
        <v>2.9455365424832302E-4</v>
      </c>
      <c r="AB674">
        <v>7.0397646501333799E-3</v>
      </c>
      <c r="AC674">
        <v>6.4690545127840003E-3</v>
      </c>
      <c r="AD674">
        <v>7.1533996541166104E-4</v>
      </c>
      <c r="AE674">
        <v>6.8861447370257396E-4</v>
      </c>
      <c r="AF674" s="3">
        <v>2.45610440831468E-3</v>
      </c>
      <c r="AG674">
        <v>1.2865076931316001E-4</v>
      </c>
      <c r="AH674">
        <v>6.0918489422769397</v>
      </c>
      <c r="AI674">
        <v>0.17211505140149999</v>
      </c>
      <c r="AJ674">
        <v>461.84142384659299</v>
      </c>
      <c r="AK674" t="s">
        <v>91</v>
      </c>
      <c r="AL674" t="s">
        <v>92</v>
      </c>
      <c r="AM674" s="4">
        <v>74141949217.039993</v>
      </c>
      <c r="AN674">
        <v>482091</v>
      </c>
      <c r="AO674" s="1">
        <f t="shared" si="150"/>
        <v>9.2197125753470041E-3</v>
      </c>
      <c r="AP674" s="5">
        <f t="shared" si="151"/>
        <v>10.519523678092323</v>
      </c>
      <c r="AQ674" s="3">
        <f t="shared" si="152"/>
        <v>-1.5121746968290578E-4</v>
      </c>
      <c r="AR674" s="15">
        <f t="shared" si="153"/>
        <v>-1.5592030007357538E-2</v>
      </c>
    </row>
    <row r="675" spans="1:44" x14ac:dyDescent="0.25">
      <c r="A675" t="s">
        <v>37</v>
      </c>
      <c r="B675">
        <v>10.871431755496801</v>
      </c>
      <c r="C675">
        <v>9.2763010737645906E-3</v>
      </c>
      <c r="D675">
        <v>10.580832634601199</v>
      </c>
      <c r="E675">
        <v>-4.6922289194347799</v>
      </c>
      <c r="F675" s="1">
        <v>0</v>
      </c>
      <c r="G675" s="1">
        <v>0</v>
      </c>
      <c r="H675">
        <v>3.92110998748662</v>
      </c>
      <c r="I675">
        <v>-15.711893847689099</v>
      </c>
      <c r="J675">
        <v>-26.310873491197601</v>
      </c>
      <c r="K675">
        <v>-39.897450217366497</v>
      </c>
      <c r="L675">
        <v>11.7257975899748</v>
      </c>
      <c r="M675">
        <v>30.843117575159098</v>
      </c>
      <c r="N675">
        <v>95.160822111633095</v>
      </c>
      <c r="O675">
        <v>77.933387020476403</v>
      </c>
      <c r="P675">
        <v>145311.29856747901</v>
      </c>
      <c r="Q675">
        <v>179980.416155324</v>
      </c>
      <c r="R675">
        <v>87.846743272935797</v>
      </c>
      <c r="S675">
        <v>689.847265560766</v>
      </c>
      <c r="T675">
        <v>0.70177871396501201</v>
      </c>
      <c r="U675">
        <v>0.31863688300999399</v>
      </c>
      <c r="V675" s="1">
        <v>0</v>
      </c>
      <c r="W675">
        <v>0.11471752504946101</v>
      </c>
      <c r="X675">
        <v>0.56664559194054298</v>
      </c>
      <c r="Y675" s="1">
        <v>0</v>
      </c>
      <c r="Z675" s="1">
        <v>0</v>
      </c>
      <c r="AA675">
        <v>2.9378826055328897E-4</v>
      </c>
      <c r="AB675">
        <v>6.6290357978137501E-3</v>
      </c>
      <c r="AC675">
        <v>6.3066224792462603E-3</v>
      </c>
      <c r="AD675">
        <v>1.0185628043135799E-3</v>
      </c>
      <c r="AE675">
        <v>5.8147645743463199E-4</v>
      </c>
      <c r="AF675" s="3">
        <v>2.5301803327188298E-3</v>
      </c>
      <c r="AG675">
        <v>7.5345948675235299E-4</v>
      </c>
      <c r="AH675">
        <v>6.0439671603911602</v>
      </c>
      <c r="AI675">
        <v>0.16367455265783601</v>
      </c>
      <c r="AJ675">
        <v>593.03792859243094</v>
      </c>
      <c r="AK675" t="s">
        <v>93</v>
      </c>
      <c r="AL675" t="s">
        <v>94</v>
      </c>
      <c r="AM675" s="4">
        <v>71285218426.949997</v>
      </c>
      <c r="AN675">
        <v>490569</v>
      </c>
      <c r="AO675" s="1">
        <f t="shared" si="150"/>
        <v>9.1305910725183789E-3</v>
      </c>
      <c r="AP675" s="5">
        <f t="shared" si="151"/>
        <v>10.422889769300269</v>
      </c>
      <c r="AQ675" s="3">
        <f t="shared" si="152"/>
        <v>4.1441932245097658E-4</v>
      </c>
      <c r="AR675" s="15">
        <f t="shared" si="153"/>
        <v>4.3034321203095915E-2</v>
      </c>
    </row>
    <row r="676" spans="1:44" x14ac:dyDescent="0.25">
      <c r="A676" t="s">
        <v>37</v>
      </c>
      <c r="B676">
        <v>11.772544488325</v>
      </c>
      <c r="C676">
        <v>1.02011757440101E-2</v>
      </c>
      <c r="D676">
        <v>11.5774158269843</v>
      </c>
      <c r="E676">
        <v>1.13007953942697</v>
      </c>
      <c r="F676" s="1">
        <v>0</v>
      </c>
      <c r="G676" s="1">
        <v>0</v>
      </c>
      <c r="H676">
        <v>4.0091262539562802</v>
      </c>
      <c r="I676">
        <v>7.7216593480816398</v>
      </c>
      <c r="J676">
        <v>-2.8373983437551402</v>
      </c>
      <c r="K676">
        <v>-16.2794533103364</v>
      </c>
      <c r="L676">
        <v>36.902831068865098</v>
      </c>
      <c r="M676">
        <v>30.5133718730075</v>
      </c>
      <c r="N676">
        <v>95.117911699054005</v>
      </c>
      <c r="O676">
        <v>78.145132874644403</v>
      </c>
      <c r="P676">
        <v>136611.86426338201</v>
      </c>
      <c r="Q676">
        <v>168148.044733199</v>
      </c>
      <c r="R676">
        <v>93.119650251237601</v>
      </c>
      <c r="S676">
        <v>691.79285692203302</v>
      </c>
      <c r="T676">
        <v>0.704848559263762</v>
      </c>
      <c r="U676">
        <v>0.32728551784034599</v>
      </c>
      <c r="V676" s="1">
        <v>0</v>
      </c>
      <c r="W676">
        <v>0.10154137954473801</v>
      </c>
      <c r="X676">
        <v>0.57117310261491405</v>
      </c>
      <c r="Y676" s="1">
        <v>0</v>
      </c>
      <c r="Z676" s="1">
        <v>0</v>
      </c>
      <c r="AA676">
        <v>2.9421817610099003E-4</v>
      </c>
      <c r="AB676">
        <v>6.3291161341229299E-3</v>
      </c>
      <c r="AC676">
        <v>6.1365216331080398E-3</v>
      </c>
      <c r="AD676">
        <v>1.3776997517790999E-3</v>
      </c>
      <c r="AE676">
        <v>5.6618469623845595E-4</v>
      </c>
      <c r="AF676" s="3">
        <v>2.7388206770150602E-3</v>
      </c>
      <c r="AG676">
        <v>1.63398271619826E-3</v>
      </c>
      <c r="AH676">
        <v>6.0313988782818004</v>
      </c>
      <c r="AI676">
        <v>0.16119520377119101</v>
      </c>
      <c r="AJ676">
        <v>858.37051034107503</v>
      </c>
      <c r="AK676" t="s">
        <v>95</v>
      </c>
      <c r="AL676" t="s">
        <v>96</v>
      </c>
      <c r="AM676" s="4">
        <v>49795570971.459999</v>
      </c>
      <c r="AN676">
        <v>364504</v>
      </c>
      <c r="AO676" s="1">
        <f t="shared" si="150"/>
        <v>9.169560486224089E-3</v>
      </c>
      <c r="AP676" s="5">
        <f t="shared" si="151"/>
        <v>10.465155833320317</v>
      </c>
      <c r="AQ676" s="3">
        <f t="shared" si="152"/>
        <v>1.2138214822983093E-3</v>
      </c>
      <c r="AR676" s="15">
        <f t="shared" si="153"/>
        <v>0.12492777707543068</v>
      </c>
    </row>
    <row r="677" spans="1:44" x14ac:dyDescent="0.25">
      <c r="A677" t="s">
        <v>37</v>
      </c>
      <c r="B677">
        <v>13.3496475147489</v>
      </c>
      <c r="C677">
        <v>1.13542674299369E-2</v>
      </c>
      <c r="D677">
        <v>12.805648273627201</v>
      </c>
      <c r="E677">
        <v>0.50851109251300097</v>
      </c>
      <c r="F677" s="1">
        <v>0</v>
      </c>
      <c r="G677" s="1">
        <v>0</v>
      </c>
      <c r="H677">
        <v>4.0659507322875301</v>
      </c>
      <c r="I677">
        <v>31.202006601400701</v>
      </c>
      <c r="J677">
        <v>20.027645228287401</v>
      </c>
      <c r="K677">
        <v>10.033775113966399</v>
      </c>
      <c r="L677">
        <v>61.640140091220502</v>
      </c>
      <c r="M677">
        <v>31.393712687204001</v>
      </c>
      <c r="N677">
        <v>95.1554244333702</v>
      </c>
      <c r="O677">
        <v>77.865751715242496</v>
      </c>
      <c r="P677">
        <v>130960.31681354099</v>
      </c>
      <c r="Q677">
        <v>159123.55780191999</v>
      </c>
      <c r="R677">
        <v>104.371132966876</v>
      </c>
      <c r="S677">
        <v>688.53664330535696</v>
      </c>
      <c r="T677">
        <v>0.70296800165288698</v>
      </c>
      <c r="U677">
        <v>0.33908442790161902</v>
      </c>
      <c r="V677" s="1">
        <v>0</v>
      </c>
      <c r="W677">
        <v>9.7939621445560093E-2</v>
      </c>
      <c r="X677">
        <v>0.56297595065282002</v>
      </c>
      <c r="Y677" s="1">
        <v>0</v>
      </c>
      <c r="Z677" s="1">
        <v>0</v>
      </c>
      <c r="AA677">
        <v>2.9529182052588301E-4</v>
      </c>
      <c r="AB677">
        <v>6.3731681689324004E-3</v>
      </c>
      <c r="AC677">
        <v>6.1792448518369E-3</v>
      </c>
      <c r="AD677">
        <v>1.5492727362374299E-3</v>
      </c>
      <c r="AE677">
        <v>7.9997546725346397E-4</v>
      </c>
      <c r="AF677" s="3">
        <v>3.0768720943107099E-3</v>
      </c>
      <c r="AG677">
        <v>2.3366022456171201E-3</v>
      </c>
      <c r="AH677">
        <v>5.9889910706965699</v>
      </c>
      <c r="AI677">
        <v>0.16458974248625499</v>
      </c>
      <c r="AJ677">
        <v>1269.0312193353</v>
      </c>
      <c r="AK677" t="s">
        <v>97</v>
      </c>
      <c r="AL677" t="s">
        <v>98</v>
      </c>
      <c r="AM677" s="4">
        <v>44133364845.529999</v>
      </c>
      <c r="AN677">
        <v>336998</v>
      </c>
      <c r="AO677" s="1">
        <f t="shared" si="150"/>
        <v>9.5514087666734929E-3</v>
      </c>
      <c r="AP677" s="5">
        <f t="shared" si="151"/>
        <v>10.878340791688501</v>
      </c>
      <c r="AQ677" s="3">
        <f t="shared" si="152"/>
        <v>2.3183417801342296E-3</v>
      </c>
      <c r="AR677" s="15">
        <f t="shared" si="153"/>
        <v>0.22717680668255769</v>
      </c>
    </row>
    <row r="678" spans="1:44" x14ac:dyDescent="0.25">
      <c r="A678" t="s">
        <v>37</v>
      </c>
      <c r="B678">
        <v>14.968217001111199</v>
      </c>
      <c r="C678">
        <v>1.22585129782397E-2</v>
      </c>
      <c r="D678">
        <v>13.757856096320999</v>
      </c>
      <c r="E678">
        <v>2.2525992788397602</v>
      </c>
      <c r="F678" s="1">
        <v>0</v>
      </c>
      <c r="G678" s="1">
        <v>0</v>
      </c>
      <c r="H678">
        <v>4.1593890956054098</v>
      </c>
      <c r="I678">
        <v>54.731856604617398</v>
      </c>
      <c r="J678">
        <v>44.020518222457</v>
      </c>
      <c r="K678">
        <v>35.684934262164298</v>
      </c>
      <c r="L678">
        <v>86.691624511738297</v>
      </c>
      <c r="M678">
        <v>33.200319012353297</v>
      </c>
      <c r="N678">
        <v>95.152922397964105</v>
      </c>
      <c r="O678">
        <v>77.105387948352501</v>
      </c>
      <c r="P678">
        <v>124688.05564219</v>
      </c>
      <c r="Q678">
        <v>150031.855223361</v>
      </c>
      <c r="R678">
        <v>117.12413629137799</v>
      </c>
      <c r="S678">
        <v>683.5890146488</v>
      </c>
      <c r="T678">
        <v>0.71058273202460098</v>
      </c>
      <c r="U678">
        <v>0.331472297778028</v>
      </c>
      <c r="V678" s="1">
        <v>0</v>
      </c>
      <c r="W678">
        <v>9.3615539302957004E-2</v>
      </c>
      <c r="X678">
        <v>0.57491216291901404</v>
      </c>
      <c r="Y678" s="1">
        <v>0</v>
      </c>
      <c r="Z678" s="1">
        <v>0</v>
      </c>
      <c r="AA678">
        <v>2.9798564385715202E-4</v>
      </c>
      <c r="AB678">
        <v>6.4914276653387096E-3</v>
      </c>
      <c r="AC678">
        <v>6.32062611299853E-3</v>
      </c>
      <c r="AD678">
        <v>1.6772312870382501E-3</v>
      </c>
      <c r="AE678">
        <v>1.38947409659713E-3</v>
      </c>
      <c r="AF678" s="3">
        <v>3.5919341151625299E-3</v>
      </c>
      <c r="AG678">
        <v>2.4024297241506802E-3</v>
      </c>
      <c r="AH678">
        <v>5.9433215478607302</v>
      </c>
      <c r="AI678">
        <v>0.173229312066597</v>
      </c>
      <c r="AJ678">
        <v>1862.7721541578501</v>
      </c>
      <c r="AK678" t="s">
        <v>99</v>
      </c>
      <c r="AL678" t="s">
        <v>100</v>
      </c>
      <c r="AM678" s="4">
        <v>34802306650.57</v>
      </c>
      <c r="AN678">
        <v>279115</v>
      </c>
      <c r="AO678" s="1">
        <f t="shared" si="150"/>
        <v>1.0210545872018213E-2</v>
      </c>
      <c r="AP678" s="5">
        <f t="shared" si="151"/>
        <v>11.587460144369711</v>
      </c>
      <c r="AQ678" s="3">
        <f t="shared" si="152"/>
        <v>3.2106657640748985E-3</v>
      </c>
      <c r="AR678" s="15">
        <f t="shared" si="153"/>
        <v>0.2917599555571444</v>
      </c>
    </row>
    <row r="679" spans="1:44" x14ac:dyDescent="0.25">
      <c r="A679" t="s">
        <v>37</v>
      </c>
      <c r="B679">
        <v>16.637339963709799</v>
      </c>
      <c r="C679">
        <v>1.36426243783153E-2</v>
      </c>
      <c r="D679">
        <v>15.1969334363099</v>
      </c>
      <c r="E679">
        <v>4.7571277934044804</v>
      </c>
      <c r="F679" s="1">
        <v>0</v>
      </c>
      <c r="G679" s="1">
        <v>0</v>
      </c>
      <c r="H679">
        <v>4.23962068680546</v>
      </c>
      <c r="I679">
        <v>77.410076641708201</v>
      </c>
      <c r="J679">
        <v>69.584071848322594</v>
      </c>
      <c r="K679">
        <v>55.841201084949702</v>
      </c>
      <c r="L679">
        <v>111.130477479745</v>
      </c>
      <c r="M679">
        <v>35.264950160920897</v>
      </c>
      <c r="N679">
        <v>95.174340596080597</v>
      </c>
      <c r="O679">
        <v>76.187161865104301</v>
      </c>
      <c r="P679">
        <v>118149.610064092</v>
      </c>
      <c r="Q679">
        <v>141884.16294966699</v>
      </c>
      <c r="R679">
        <v>125.82497384764901</v>
      </c>
      <c r="S679">
        <v>685.53554707927299</v>
      </c>
      <c r="T679">
        <v>0.71382030077019099</v>
      </c>
      <c r="U679">
        <v>0.350715735249161</v>
      </c>
      <c r="V679" s="1">
        <v>0</v>
      </c>
      <c r="W679">
        <v>8.9245053546579606E-2</v>
      </c>
      <c r="X679">
        <v>0.56003921120425904</v>
      </c>
      <c r="Y679" s="1">
        <v>0</v>
      </c>
      <c r="Z679" s="1">
        <v>0</v>
      </c>
      <c r="AA679">
        <v>3.0168488852323598E-4</v>
      </c>
      <c r="AB679">
        <v>6.6765798540773602E-3</v>
      </c>
      <c r="AC679">
        <v>6.4697783075885603E-3</v>
      </c>
      <c r="AD679">
        <v>1.5545008553545299E-3</v>
      </c>
      <c r="AE679">
        <v>2.1287833013382E-3</v>
      </c>
      <c r="AF679" s="3">
        <v>4.1475984284026698E-3</v>
      </c>
      <c r="AG679">
        <v>2.9811153498354001E-3</v>
      </c>
      <c r="AH679">
        <v>5.9138025550005899</v>
      </c>
      <c r="AI679">
        <v>0.184055978167568</v>
      </c>
      <c r="AJ679">
        <v>2460.2422509565599</v>
      </c>
      <c r="AK679" t="s">
        <v>101</v>
      </c>
      <c r="AL679" t="s">
        <v>102</v>
      </c>
      <c r="AM679" s="4">
        <v>29181535890.509998</v>
      </c>
      <c r="AN679">
        <v>246988</v>
      </c>
      <c r="AO679" s="1">
        <f t="shared" si="150"/>
        <v>1.0919061624514465E-2</v>
      </c>
      <c r="AP679" s="5">
        <f t="shared" si="151"/>
        <v>12.343931839562805</v>
      </c>
      <c r="AQ679" s="3">
        <f t="shared" si="152"/>
        <v>4.1306832759201821E-3</v>
      </c>
      <c r="AR679" s="15">
        <f t="shared" si="153"/>
        <v>0.34781528122072469</v>
      </c>
    </row>
    <row r="680" spans="1:44" x14ac:dyDescent="0.25">
      <c r="A680" t="s">
        <v>37</v>
      </c>
      <c r="B680">
        <v>18.369992506446899</v>
      </c>
      <c r="C680">
        <v>1.47787374801735E-2</v>
      </c>
      <c r="D680">
        <v>16.3616778857882</v>
      </c>
      <c r="E680">
        <v>13.457883237679701</v>
      </c>
      <c r="F680" s="1">
        <v>0</v>
      </c>
      <c r="G680" s="1">
        <v>0</v>
      </c>
      <c r="H680">
        <v>4.3627107156632903</v>
      </c>
      <c r="I680">
        <v>100.07821672299301</v>
      </c>
      <c r="J680">
        <v>94.496540063014805</v>
      </c>
      <c r="K680">
        <v>70.655202320777505</v>
      </c>
      <c r="L680">
        <v>136.089288107356</v>
      </c>
      <c r="M680">
        <v>36.384991879083401</v>
      </c>
      <c r="N680">
        <v>94.896865048862097</v>
      </c>
      <c r="O680">
        <v>75.340875865871794</v>
      </c>
      <c r="P680">
        <v>110536.25261652299</v>
      </c>
      <c r="Q680">
        <v>133745.39755136301</v>
      </c>
      <c r="R680">
        <v>129.446781394411</v>
      </c>
      <c r="S680">
        <v>697.09394363878801</v>
      </c>
      <c r="T680">
        <v>0.72090748460220899</v>
      </c>
      <c r="U680">
        <v>0.34668199281503398</v>
      </c>
      <c r="V680" s="1">
        <v>0</v>
      </c>
      <c r="W680">
        <v>7.3822947737789593E-2</v>
      </c>
      <c r="X680">
        <v>0.57949505944717605</v>
      </c>
      <c r="Y680" s="1">
        <v>0</v>
      </c>
      <c r="Z680" s="1">
        <v>0</v>
      </c>
      <c r="AA680">
        <v>3.0773665776238999E-4</v>
      </c>
      <c r="AB680">
        <v>6.6238687767694602E-3</v>
      </c>
      <c r="AC680">
        <v>6.4846871625663799E-3</v>
      </c>
      <c r="AD680">
        <v>1.27223739509576E-3</v>
      </c>
      <c r="AE680">
        <v>2.6571408170250701E-3</v>
      </c>
      <c r="AF680" s="3">
        <v>4.5170242737422898E-3</v>
      </c>
      <c r="AG680">
        <v>3.91781874503991E-3</v>
      </c>
      <c r="AH680">
        <v>5.9443050501242096</v>
      </c>
      <c r="AI680">
        <v>0.19160364790761</v>
      </c>
      <c r="AJ680">
        <v>3095.4128939157799</v>
      </c>
      <c r="AK680" t="s">
        <v>103</v>
      </c>
      <c r="AL680" t="s">
        <v>104</v>
      </c>
      <c r="AM680" s="4">
        <v>16294922751.969999</v>
      </c>
      <c r="AN680">
        <v>147417</v>
      </c>
      <c r="AO680" s="1">
        <f t="shared" si="150"/>
        <v>1.130944809407106E-2</v>
      </c>
      <c r="AP680" s="5">
        <f t="shared" si="151"/>
        <v>12.758201945428393</v>
      </c>
      <c r="AQ680" s="3">
        <f t="shared" si="152"/>
        <v>5.4627436639733927E-3</v>
      </c>
      <c r="AR680" s="15">
        <f t="shared" si="153"/>
        <v>0.43985748031127225</v>
      </c>
    </row>
    <row r="681" spans="1:44" x14ac:dyDescent="0.25">
      <c r="A681" t="s">
        <v>37</v>
      </c>
      <c r="B681">
        <v>17.3765016793615</v>
      </c>
      <c r="C681">
        <v>1.52235650331466E-2</v>
      </c>
      <c r="D681">
        <v>16.813706871112299</v>
      </c>
      <c r="E681">
        <v>26.170113481116001</v>
      </c>
      <c r="F681" s="1">
        <v>0</v>
      </c>
      <c r="G681" s="1">
        <v>0</v>
      </c>
      <c r="H681">
        <v>4.5107673495920597</v>
      </c>
      <c r="I681">
        <v>121.587570162853</v>
      </c>
      <c r="J681">
        <v>117.16836358835999</v>
      </c>
      <c r="K681">
        <v>87.4332393194031</v>
      </c>
      <c r="L681">
        <v>160.373832954477</v>
      </c>
      <c r="M681">
        <v>37.486641539845699</v>
      </c>
      <c r="N681">
        <v>94.669732648995506</v>
      </c>
      <c r="O681">
        <v>74.619030972109101</v>
      </c>
      <c r="P681">
        <v>102471.91898361901</v>
      </c>
      <c r="Q681">
        <v>124860.190712157</v>
      </c>
      <c r="R681">
        <v>131.94986543769599</v>
      </c>
      <c r="S681">
        <v>701.52454815879798</v>
      </c>
      <c r="T681">
        <v>0.73224171211380595</v>
      </c>
      <c r="U681">
        <v>0.35068386747097402</v>
      </c>
      <c r="V681" s="1">
        <v>0</v>
      </c>
      <c r="W681">
        <v>7.0341907952556001E-2</v>
      </c>
      <c r="X681">
        <v>0.57897422457646897</v>
      </c>
      <c r="Y681" s="1">
        <v>0</v>
      </c>
      <c r="Z681" s="1">
        <v>0</v>
      </c>
      <c r="AA681">
        <v>3.1484360623617702E-4</v>
      </c>
      <c r="AB681">
        <v>6.5940477165733298E-3</v>
      </c>
      <c r="AC681">
        <v>6.5291641520525802E-3</v>
      </c>
      <c r="AD681">
        <v>9.6620342520547999E-4</v>
      </c>
      <c r="AE681">
        <v>3.6526791067090902E-3</v>
      </c>
      <c r="AF681" s="3">
        <v>4.8131553611562398E-3</v>
      </c>
      <c r="AG681">
        <v>3.69583945749638E-3</v>
      </c>
      <c r="AH681">
        <v>5.9469190329382497</v>
      </c>
      <c r="AI681">
        <v>0.198113984860319</v>
      </c>
      <c r="AJ681">
        <v>3803.0953476893201</v>
      </c>
      <c r="AK681" t="s">
        <v>105</v>
      </c>
      <c r="AL681" t="s">
        <v>106</v>
      </c>
      <c r="AM681" s="4">
        <v>8582842990.2299995</v>
      </c>
      <c r="AN681">
        <v>83758</v>
      </c>
      <c r="AO681" s="1">
        <f t="shared" si="150"/>
        <v>1.1657163119444997E-2</v>
      </c>
      <c r="AP681" s="5">
        <f t="shared" si="151"/>
        <v>13.125677996240103</v>
      </c>
      <c r="AQ681" s="3">
        <f t="shared" si="152"/>
        <v>4.1233377182305735E-3</v>
      </c>
      <c r="AR681" s="15">
        <f t="shared" si="153"/>
        <v>0.32385555125907084</v>
      </c>
    </row>
    <row r="682" spans="1:44" x14ac:dyDescent="0.25">
      <c r="A682" t="s">
        <v>37</v>
      </c>
      <c r="B682">
        <v>18.2316349109506</v>
      </c>
      <c r="C682">
        <v>1.4773455487237399E-2</v>
      </c>
      <c r="D682">
        <v>16.356296880685601</v>
      </c>
      <c r="E682">
        <v>40.809863599198202</v>
      </c>
      <c r="F682" s="1">
        <v>0</v>
      </c>
      <c r="G682" s="1">
        <v>0</v>
      </c>
      <c r="H682">
        <v>4.6662753753073796</v>
      </c>
      <c r="I682">
        <v>142.46208227280701</v>
      </c>
      <c r="J682">
        <v>140.1281067251</v>
      </c>
      <c r="K682">
        <v>99.811218128346198</v>
      </c>
      <c r="L682">
        <v>185.045061257665</v>
      </c>
      <c r="M682">
        <v>37.845109911929399</v>
      </c>
      <c r="N682">
        <v>94.151377815776499</v>
      </c>
      <c r="O682">
        <v>73.764263882596097</v>
      </c>
      <c r="P682">
        <v>92948.063149459602</v>
      </c>
      <c r="Q682">
        <v>114441.751436085</v>
      </c>
      <c r="R682">
        <v>132.52312138758199</v>
      </c>
      <c r="S682">
        <v>715.45093235207105</v>
      </c>
      <c r="T682">
        <v>0.73243805088553304</v>
      </c>
      <c r="U682">
        <v>0.35549109429639503</v>
      </c>
      <c r="V682" s="1">
        <v>0</v>
      </c>
      <c r="W682">
        <v>7.2408857328927406E-2</v>
      </c>
      <c r="X682">
        <v>0.57210004837467698</v>
      </c>
      <c r="Y682" s="1">
        <v>0</v>
      </c>
      <c r="Z682" s="1">
        <v>0</v>
      </c>
      <c r="AA682">
        <v>3.3072362827978703E-4</v>
      </c>
      <c r="AB682">
        <v>6.4072580606874402E-3</v>
      </c>
      <c r="AC682">
        <v>6.4613519844446904E-3</v>
      </c>
      <c r="AD682">
        <v>6.7519099821834402E-4</v>
      </c>
      <c r="AE682">
        <v>4.4069191036336499E-3</v>
      </c>
      <c r="AF682" s="3">
        <v>5.0078232611601697E-3</v>
      </c>
      <c r="AG682">
        <v>2.9533562569651799E-3</v>
      </c>
      <c r="AH682">
        <v>6.0044504731698902</v>
      </c>
      <c r="AI682">
        <v>0.202337734297555</v>
      </c>
      <c r="AJ682">
        <v>4437.1739268168903</v>
      </c>
      <c r="AK682" t="s">
        <v>107</v>
      </c>
      <c r="AL682" t="s">
        <v>108</v>
      </c>
      <c r="AM682" s="4">
        <v>2546033345.79</v>
      </c>
      <c r="AN682">
        <v>27392</v>
      </c>
      <c r="AO682" s="1">
        <f t="shared" si="150"/>
        <v>1.1799898873884648E-2</v>
      </c>
      <c r="AP682" s="5">
        <f t="shared" si="151"/>
        <v>13.276114383923021</v>
      </c>
      <c r="AQ682" s="3">
        <f t="shared" si="152"/>
        <v>4.8335250113974576E-3</v>
      </c>
      <c r="AR682" s="15">
        <f t="shared" si="153"/>
        <v>0.37326588064264987</v>
      </c>
    </row>
    <row r="683" spans="1:44" x14ac:dyDescent="0.25">
      <c r="A683" t="s">
        <v>37</v>
      </c>
      <c r="B683">
        <v>16.076033683855201</v>
      </c>
      <c r="C683">
        <v>1.4036221972880099E-2</v>
      </c>
      <c r="D683">
        <v>15.602122771307</v>
      </c>
      <c r="E683">
        <v>62.929821166886697</v>
      </c>
      <c r="F683" s="1">
        <v>0</v>
      </c>
      <c r="G683" s="1">
        <v>0</v>
      </c>
      <c r="H683">
        <v>4.8906043553176204</v>
      </c>
      <c r="I683">
        <v>163.937516123112</v>
      </c>
      <c r="J683">
        <v>160.14720116636201</v>
      </c>
      <c r="K683">
        <v>120.503150705274</v>
      </c>
      <c r="L683">
        <v>209.884465283456</v>
      </c>
      <c r="M683">
        <v>38.038662937276897</v>
      </c>
      <c r="N683">
        <v>93.695870073451204</v>
      </c>
      <c r="O683">
        <v>73.345530061708402</v>
      </c>
      <c r="P683">
        <v>85885.014192254894</v>
      </c>
      <c r="Q683">
        <v>105993.336978686</v>
      </c>
      <c r="R683">
        <v>133.17744367366299</v>
      </c>
      <c r="S683">
        <v>710.63265669450504</v>
      </c>
      <c r="T683">
        <v>0.71338059568873502</v>
      </c>
      <c r="U683">
        <v>0.37825759644171902</v>
      </c>
      <c r="V683" s="1">
        <v>0</v>
      </c>
      <c r="W683">
        <v>0.115932864264784</v>
      </c>
      <c r="X683">
        <v>0.50580953929349504</v>
      </c>
      <c r="Y683" s="1">
        <v>0</v>
      </c>
      <c r="Z683" s="1">
        <v>0</v>
      </c>
      <c r="AA683">
        <v>3.4484176274524601E-4</v>
      </c>
      <c r="AB683">
        <v>6.28777494165738E-3</v>
      </c>
      <c r="AC683">
        <v>6.4889574837934203E-3</v>
      </c>
      <c r="AD683">
        <v>5.1515253639275503E-4</v>
      </c>
      <c r="AE683">
        <v>4.5042866098826597E-3</v>
      </c>
      <c r="AF683" s="3">
        <v>5.0042694877344002E-3</v>
      </c>
      <c r="AG683">
        <v>2.3841156187701402E-3</v>
      </c>
      <c r="AH683">
        <v>5.9701856694118796</v>
      </c>
      <c r="AI683">
        <v>0.202242588655448</v>
      </c>
      <c r="AJ683">
        <v>5212.1478126190996</v>
      </c>
      <c r="AK683" t="s">
        <v>109</v>
      </c>
      <c r="AL683" t="s">
        <v>110</v>
      </c>
      <c r="AM683" s="4">
        <v>813932279.5</v>
      </c>
      <c r="AN683">
        <v>9477</v>
      </c>
      <c r="AO683" s="1">
        <f t="shared" si="150"/>
        <v>1.1838068734273066E-2</v>
      </c>
      <c r="AP683" s="5">
        <f t="shared" si="151"/>
        <v>13.316303031496957</v>
      </c>
      <c r="AQ683" s="3">
        <f t="shared" si="152"/>
        <v>2.6607101715691028E-3</v>
      </c>
      <c r="AR683" s="15">
        <f t="shared" si="153"/>
        <v>0.2072445066645503</v>
      </c>
    </row>
    <row r="684" spans="1:44" x14ac:dyDescent="0.25">
      <c r="A684" t="s">
        <v>37</v>
      </c>
      <c r="B684">
        <v>24.020649619480999</v>
      </c>
      <c r="C684">
        <v>1.3645553508564501E-2</v>
      </c>
      <c r="D684">
        <v>15.1999554059516</v>
      </c>
      <c r="E684">
        <v>99.140397831158396</v>
      </c>
      <c r="F684" s="1">
        <v>0</v>
      </c>
      <c r="G684" s="1">
        <v>0</v>
      </c>
      <c r="H684">
        <v>5.2400843952218903</v>
      </c>
      <c r="I684">
        <v>184.83366626186199</v>
      </c>
      <c r="J684">
        <v>176.24774420498301</v>
      </c>
      <c r="K684">
        <v>151.611115044088</v>
      </c>
      <c r="L684">
        <v>234.01311779352301</v>
      </c>
      <c r="M684">
        <v>37.554643372234203</v>
      </c>
      <c r="N684">
        <v>93.1201930039838</v>
      </c>
      <c r="O684">
        <v>73.228468984540001</v>
      </c>
      <c r="P684">
        <v>79811.969544436099</v>
      </c>
      <c r="Q684">
        <v>98541.4497280449</v>
      </c>
      <c r="R684">
        <v>132.36681877075799</v>
      </c>
      <c r="S684">
        <v>685.09610398391703</v>
      </c>
      <c r="T684">
        <v>0.62338663111585901</v>
      </c>
      <c r="U684">
        <v>0.29946903838983602</v>
      </c>
      <c r="V684" s="1">
        <v>0</v>
      </c>
      <c r="W684">
        <v>0.35489797240598397</v>
      </c>
      <c r="X684">
        <v>0.34563298920417801</v>
      </c>
      <c r="Y684" s="1">
        <v>0</v>
      </c>
      <c r="Z684" s="1">
        <v>0</v>
      </c>
      <c r="AA684">
        <v>3.6600113113569098E-4</v>
      </c>
      <c r="AB684">
        <v>6.2123777673253203E-3</v>
      </c>
      <c r="AC684">
        <v>6.4768293401221699E-3</v>
      </c>
      <c r="AD684">
        <v>4.3809228479096702E-4</v>
      </c>
      <c r="AE684">
        <v>4.3744228020865701E-3</v>
      </c>
      <c r="AF684" s="3">
        <v>4.7724598448262504E-3</v>
      </c>
      <c r="AG684">
        <v>2.2546982391442099E-3</v>
      </c>
      <c r="AH684">
        <v>5.9854598511642703</v>
      </c>
      <c r="AI684">
        <v>0.19979910291797601</v>
      </c>
      <c r="AJ684">
        <v>6088.0800512824298</v>
      </c>
      <c r="AK684" t="s">
        <v>111</v>
      </c>
      <c r="AL684" t="s">
        <v>112</v>
      </c>
      <c r="AM684" s="4">
        <v>213736454.44</v>
      </c>
      <c r="AN684">
        <v>2678</v>
      </c>
      <c r="AO684" s="1">
        <f t="shared" si="150"/>
        <v>1.1615290316084111E-2</v>
      </c>
      <c r="AP684" s="5">
        <f t="shared" si="151"/>
        <v>13.081500785362044</v>
      </c>
      <c r="AQ684" s="3">
        <f t="shared" si="152"/>
        <v>1.1017049554490892E-2</v>
      </c>
      <c r="AR684" s="15">
        <f t="shared" si="153"/>
        <v>0.83623041527159159</v>
      </c>
    </row>
    <row r="686" spans="1:44" x14ac:dyDescent="0.25">
      <c r="AO686" t="s">
        <v>226</v>
      </c>
    </row>
    <row r="687" spans="1:44" x14ac:dyDescent="0.25">
      <c r="A687" t="s">
        <v>0</v>
      </c>
      <c r="B687" t="s">
        <v>1</v>
      </c>
      <c r="C687" t="s">
        <v>2</v>
      </c>
      <c r="D687" t="s">
        <v>3</v>
      </c>
      <c r="E687" t="s">
        <v>5</v>
      </c>
      <c r="F687" t="s">
        <v>6</v>
      </c>
      <c r="G687" t="s">
        <v>208</v>
      </c>
      <c r="H687" t="s">
        <v>7</v>
      </c>
      <c r="I687" t="s">
        <v>8</v>
      </c>
      <c r="J687" t="s">
        <v>134</v>
      </c>
      <c r="K687" t="s">
        <v>143</v>
      </c>
      <c r="L687" t="s">
        <v>9</v>
      </c>
      <c r="M687" t="s">
        <v>10</v>
      </c>
      <c r="N687" t="s">
        <v>11</v>
      </c>
      <c r="O687" t="s">
        <v>13</v>
      </c>
      <c r="P687" t="s">
        <v>14</v>
      </c>
      <c r="Q687" t="s">
        <v>15</v>
      </c>
      <c r="R687" t="s">
        <v>16</v>
      </c>
      <c r="S687" t="s">
        <v>17</v>
      </c>
      <c r="T687" t="s">
        <v>18</v>
      </c>
      <c r="U687" t="s">
        <v>20</v>
      </c>
      <c r="V687" t="s">
        <v>21</v>
      </c>
      <c r="W687" t="s">
        <v>22</v>
      </c>
      <c r="X687" t="s">
        <v>23</v>
      </c>
      <c r="Y687" t="s">
        <v>24</v>
      </c>
      <c r="Z687" t="s">
        <v>25</v>
      </c>
      <c r="AA687" t="s">
        <v>26</v>
      </c>
      <c r="AB687" t="s">
        <v>27</v>
      </c>
      <c r="AC687" t="s">
        <v>263</v>
      </c>
      <c r="AD687" t="s">
        <v>120</v>
      </c>
      <c r="AE687" t="s">
        <v>29</v>
      </c>
      <c r="AF687" s="3" t="s">
        <v>233</v>
      </c>
      <c r="AG687" t="s">
        <v>30</v>
      </c>
      <c r="AH687" t="s">
        <v>31</v>
      </c>
      <c r="AI687" t="s">
        <v>32</v>
      </c>
      <c r="AJ687" t="s">
        <v>33</v>
      </c>
      <c r="AK687" t="s">
        <v>34</v>
      </c>
      <c r="AL687" t="s">
        <v>74</v>
      </c>
      <c r="AM687" s="4" t="s">
        <v>35</v>
      </c>
      <c r="AN687" t="s">
        <v>36</v>
      </c>
      <c r="AO687" s="15">
        <v>1</v>
      </c>
    </row>
    <row r="688" spans="1:44" x14ac:dyDescent="0.25">
      <c r="A688" t="s">
        <v>37</v>
      </c>
      <c r="B688">
        <v>9.9186331189298205</v>
      </c>
      <c r="C688">
        <v>5.7088183313297302E-3</v>
      </c>
      <c r="D688">
        <v>6.6395250786272397</v>
      </c>
      <c r="E688">
        <v>-62.527531390608303</v>
      </c>
      <c r="F688" s="1">
        <v>0</v>
      </c>
      <c r="G688" s="1">
        <v>0</v>
      </c>
      <c r="H688">
        <v>3.0179425742791199</v>
      </c>
      <c r="I688">
        <v>-180.58614342730399</v>
      </c>
      <c r="J688">
        <v>-181.29832445896801</v>
      </c>
      <c r="K688">
        <v>-186.69588710248601</v>
      </c>
      <c r="L688">
        <v>-160.671745210685</v>
      </c>
      <c r="M688">
        <v>26.474007939493099</v>
      </c>
      <c r="N688">
        <v>94.877740851867799</v>
      </c>
      <c r="O688">
        <v>76.928960258618403</v>
      </c>
      <c r="P688">
        <v>200422.44776752699</v>
      </c>
      <c r="Q688">
        <v>226293.399911727</v>
      </c>
      <c r="R688">
        <v>83.874231947276101</v>
      </c>
      <c r="S688">
        <v>653.76136190244699</v>
      </c>
      <c r="T688">
        <v>0.72272439849349301</v>
      </c>
      <c r="U688">
        <v>0.264398485552785</v>
      </c>
      <c r="V688" s="1">
        <v>0</v>
      </c>
      <c r="W688">
        <v>0.20785609279001399</v>
      </c>
      <c r="X688">
        <v>0.52774542165719995</v>
      </c>
      <c r="Y688" s="1">
        <v>0</v>
      </c>
      <c r="Z688" s="1">
        <v>0</v>
      </c>
      <c r="AA688">
        <v>2.8478206222760601E-4</v>
      </c>
      <c r="AB688">
        <v>5.7752765033183802E-3</v>
      </c>
      <c r="AC688">
        <v>4.6042817444223502E-3</v>
      </c>
      <c r="AD688">
        <v>6.34945944262576E-6</v>
      </c>
      <c r="AE688" s="1">
        <v>0</v>
      </c>
      <c r="AF688" s="3">
        <v>1.8509687410449001E-4</v>
      </c>
      <c r="AG688" s="1">
        <v>0</v>
      </c>
      <c r="AH688">
        <v>7.6717370934722702</v>
      </c>
      <c r="AI688">
        <v>0.17717734236583599</v>
      </c>
      <c r="AJ688">
        <v>10.529505966789101</v>
      </c>
      <c r="AK688" t="s">
        <v>79</v>
      </c>
      <c r="AL688" t="s">
        <v>80</v>
      </c>
      <c r="AM688" s="4">
        <v>108628966.69</v>
      </c>
      <c r="AN688">
        <v>542</v>
      </c>
      <c r="AO688" s="1">
        <f>AF688+AA688+AC688*$AO$667</f>
        <v>5.0741606807544462E-3</v>
      </c>
      <c r="AP688" s="5">
        <f>100*(1-(1-AO688)^12)</f>
        <v>5.9219035529036184</v>
      </c>
      <c r="AQ688" s="3">
        <f>(1-(1-B688/100)^(1/12))- AO688</f>
        <v>3.592800087265092E-3</v>
      </c>
      <c r="AR688" s="15">
        <f>B688/AP688-1</f>
        <v>0.6749062240411754</v>
      </c>
    </row>
    <row r="689" spans="1:44" x14ac:dyDescent="0.25">
      <c r="A689" t="s">
        <v>37</v>
      </c>
      <c r="B689">
        <v>9.6547888295221291</v>
      </c>
      <c r="C689">
        <v>5.8289511915697598E-3</v>
      </c>
      <c r="D689">
        <v>6.7747958445323198</v>
      </c>
      <c r="E689">
        <v>-40.050663571536901</v>
      </c>
      <c r="F689" s="1">
        <v>0</v>
      </c>
      <c r="G689" s="1">
        <v>0</v>
      </c>
      <c r="H689">
        <v>3.2628652134857501</v>
      </c>
      <c r="I689">
        <v>-157.306359626817</v>
      </c>
      <c r="J689">
        <v>-160.24072017640901</v>
      </c>
      <c r="K689">
        <v>-162.95612945474201</v>
      </c>
      <c r="L689">
        <v>-136.883414096499</v>
      </c>
      <c r="M689">
        <v>26.9519485217794</v>
      </c>
      <c r="N689">
        <v>95.518307812135504</v>
      </c>
      <c r="O689">
        <v>77.310390047751</v>
      </c>
      <c r="P689">
        <v>195416.14075204599</v>
      </c>
      <c r="Q689">
        <v>220589.18220117301</v>
      </c>
      <c r="R689">
        <v>84.524815415215002</v>
      </c>
      <c r="S689">
        <v>655.56938731099899</v>
      </c>
      <c r="T689">
        <v>0.70433067414488604</v>
      </c>
      <c r="U689">
        <v>0.28502793481070399</v>
      </c>
      <c r="V689" s="1">
        <v>0</v>
      </c>
      <c r="W689">
        <v>0.27934736425467299</v>
      </c>
      <c r="X689">
        <v>0.43562470093462202</v>
      </c>
      <c r="Y689" s="1">
        <v>0</v>
      </c>
      <c r="Z689" s="1">
        <v>0</v>
      </c>
      <c r="AA689">
        <v>2.8558980437103299E-4</v>
      </c>
      <c r="AB689">
        <v>6.0647187258978602E-3</v>
      </c>
      <c r="AC689">
        <v>4.8151387056480002E-3</v>
      </c>
      <c r="AD689">
        <v>4.7661640511405604E-6</v>
      </c>
      <c r="AE689" s="1">
        <v>4.4720270998677798E-8</v>
      </c>
      <c r="AF689" s="3">
        <v>5.8951461902218396E-4</v>
      </c>
      <c r="AG689" s="1">
        <v>0</v>
      </c>
      <c r="AH689">
        <v>7.6430718871761201</v>
      </c>
      <c r="AI689">
        <v>0.17990488586755801</v>
      </c>
      <c r="AJ689">
        <v>35.677596319734597</v>
      </c>
      <c r="AK689" t="s">
        <v>81</v>
      </c>
      <c r="AL689" t="s">
        <v>82</v>
      </c>
      <c r="AM689" s="4">
        <v>2195695757.4899998</v>
      </c>
      <c r="AN689">
        <v>11236</v>
      </c>
      <c r="AO689" s="1">
        <f t="shared" ref="AO689:AO704" si="154">AF689+AA689+AC689*$AO$667</f>
        <v>5.6902431290412172E-3</v>
      </c>
      <c r="AP689" s="5">
        <f t="shared" ref="AP689:AP704" si="155">100*(1-(1-AO689)^12)</f>
        <v>6.6185931672657965</v>
      </c>
      <c r="AQ689" s="3">
        <f t="shared" ref="AQ689:AQ704" si="156">(1-(1-B689/100)^(1/12))- AO689</f>
        <v>2.735077681275888E-3</v>
      </c>
      <c r="AR689" s="15">
        <f t="shared" ref="AR689:AR704" si="157">B689/AP689-1</f>
        <v>0.4587373155480734</v>
      </c>
    </row>
    <row r="690" spans="1:44" x14ac:dyDescent="0.25">
      <c r="A690" t="s">
        <v>37</v>
      </c>
      <c r="B690">
        <v>8.2451410773521197</v>
      </c>
      <c r="C690">
        <v>6.8701619840201202E-3</v>
      </c>
      <c r="D690">
        <v>7.9397049238564001</v>
      </c>
      <c r="E690">
        <v>-35.936900513152899</v>
      </c>
      <c r="F690" s="1">
        <v>0</v>
      </c>
      <c r="G690" s="1">
        <v>0</v>
      </c>
      <c r="H690">
        <v>3.36993302494484</v>
      </c>
      <c r="I690">
        <v>-131.32673122651599</v>
      </c>
      <c r="J690">
        <v>-134.68631428971401</v>
      </c>
      <c r="K690">
        <v>-140.72068289924999</v>
      </c>
      <c r="L690">
        <v>-111.051751713247</v>
      </c>
      <c r="M690">
        <v>27.364801813857</v>
      </c>
      <c r="N690">
        <v>95.431146876400504</v>
      </c>
      <c r="O690">
        <v>76.945614864320405</v>
      </c>
      <c r="P690">
        <v>196858.85176878201</v>
      </c>
      <c r="Q690">
        <v>229860.13140042199</v>
      </c>
      <c r="R690">
        <v>84.508423656917401</v>
      </c>
      <c r="S690">
        <v>660.28129499299996</v>
      </c>
      <c r="T690">
        <v>0.70256084307714095</v>
      </c>
      <c r="U690">
        <v>0.290709616465605</v>
      </c>
      <c r="V690" s="1">
        <v>0</v>
      </c>
      <c r="W690">
        <v>0.26077586915025802</v>
      </c>
      <c r="X690">
        <v>0.44851451438413498</v>
      </c>
      <c r="Y690" s="1">
        <v>0</v>
      </c>
      <c r="Z690" s="1">
        <v>0</v>
      </c>
      <c r="AA690">
        <v>2.8612208405355002E-4</v>
      </c>
      <c r="AB690">
        <v>7.0670693660285196E-3</v>
      </c>
      <c r="AC690">
        <v>5.6016443389075802E-3</v>
      </c>
      <c r="AD690">
        <v>2.4397396388829999E-4</v>
      </c>
      <c r="AE690">
        <v>1.90536481690243E-6</v>
      </c>
      <c r="AF690" s="3">
        <v>1.0815100232654899E-3</v>
      </c>
      <c r="AG690" s="1">
        <v>0</v>
      </c>
      <c r="AH690">
        <v>7.7102985783937896</v>
      </c>
      <c r="AI690">
        <v>0.18464795156146099</v>
      </c>
      <c r="AJ690">
        <v>45.530087915367403</v>
      </c>
      <c r="AK690" t="s">
        <v>83</v>
      </c>
      <c r="AL690" t="s">
        <v>84</v>
      </c>
      <c r="AM690" s="4">
        <v>9089563762.7199993</v>
      </c>
      <c r="AN690">
        <v>46173</v>
      </c>
      <c r="AO690" s="1">
        <f t="shared" si="154"/>
        <v>6.9692764462266198E-3</v>
      </c>
      <c r="AP690" s="5">
        <f t="shared" si="155"/>
        <v>8.049895952341501</v>
      </c>
      <c r="AQ690" s="3">
        <f t="shared" si="156"/>
        <v>1.758864745460987E-4</v>
      </c>
      <c r="AR690" s="15">
        <f t="shared" si="157"/>
        <v>2.4254366288278151E-2</v>
      </c>
    </row>
    <row r="691" spans="1:44" x14ac:dyDescent="0.25">
      <c r="A691" t="s">
        <v>37</v>
      </c>
      <c r="B691">
        <v>9.0676505416117195</v>
      </c>
      <c r="C691">
        <v>8.3695513290816103E-3</v>
      </c>
      <c r="D691">
        <v>9.5937941563767204</v>
      </c>
      <c r="E691">
        <v>-28.101761215333202</v>
      </c>
      <c r="F691" s="1">
        <v>0</v>
      </c>
      <c r="G691" s="1">
        <v>0</v>
      </c>
      <c r="H691">
        <v>3.5074189552042498</v>
      </c>
      <c r="I691">
        <v>-106.394259893509</v>
      </c>
      <c r="J691">
        <v>-108.929936078081</v>
      </c>
      <c r="K691">
        <v>-122.49937087513401</v>
      </c>
      <c r="L691">
        <v>-86.058802048056293</v>
      </c>
      <c r="M691">
        <v>28.6740370929599</v>
      </c>
      <c r="N691">
        <v>95.336485662745602</v>
      </c>
      <c r="O691">
        <v>76.0821965455618</v>
      </c>
      <c r="P691">
        <v>196253.107990335</v>
      </c>
      <c r="Q691">
        <v>234602.05587791899</v>
      </c>
      <c r="R691">
        <v>84.718922218461898</v>
      </c>
      <c r="S691">
        <v>665.661989075208</v>
      </c>
      <c r="T691">
        <v>0.70461073098738303</v>
      </c>
      <c r="U691">
        <v>0.31023970551775498</v>
      </c>
      <c r="V691" s="1">
        <v>0</v>
      </c>
      <c r="W691">
        <v>0.23285907296613501</v>
      </c>
      <c r="X691">
        <v>0.45690122151610901</v>
      </c>
      <c r="Y691" s="1">
        <v>0</v>
      </c>
      <c r="Z691" s="1">
        <v>0</v>
      </c>
      <c r="AA691">
        <v>2.8777277276844802E-4</v>
      </c>
      <c r="AB691">
        <v>7.8924249101023896E-3</v>
      </c>
      <c r="AC691">
        <v>6.1649449554029897E-3</v>
      </c>
      <c r="AD691">
        <v>6.28629392379885E-4</v>
      </c>
      <c r="AE691">
        <v>6.3731454975466897E-6</v>
      </c>
      <c r="AF691" s="3">
        <v>1.71287162573047E-3</v>
      </c>
      <c r="AG691">
        <v>1.11867932009999E-6</v>
      </c>
      <c r="AH691">
        <v>7.7519272123700196</v>
      </c>
      <c r="AI691">
        <v>0.19554040093009001</v>
      </c>
      <c r="AJ691">
        <v>79.860664870316199</v>
      </c>
      <c r="AK691" t="s">
        <v>85</v>
      </c>
      <c r="AL691" t="s">
        <v>86</v>
      </c>
      <c r="AM691" s="4">
        <v>24042575753.68</v>
      </c>
      <c r="AN691">
        <v>122508</v>
      </c>
      <c r="AO691" s="1">
        <f t="shared" si="154"/>
        <v>8.1655893539019087E-3</v>
      </c>
      <c r="AP691" s="5">
        <f t="shared" si="155"/>
        <v>9.3704008257519575</v>
      </c>
      <c r="AQ691" s="3">
        <f t="shared" si="156"/>
        <v>-2.7568199147945394E-4</v>
      </c>
      <c r="AR691" s="15">
        <f t="shared" si="157"/>
        <v>-3.2309213850085561E-2</v>
      </c>
    </row>
    <row r="692" spans="1:44" x14ac:dyDescent="0.25">
      <c r="A692" t="s">
        <v>37</v>
      </c>
      <c r="B692">
        <v>10.948316619037399</v>
      </c>
      <c r="C692">
        <v>9.6661083700756694E-3</v>
      </c>
      <c r="D692">
        <v>11.002111503866301</v>
      </c>
      <c r="E692">
        <v>-20.130141588336102</v>
      </c>
      <c r="F692" s="1">
        <v>0</v>
      </c>
      <c r="G692" s="1">
        <v>0</v>
      </c>
      <c r="H692">
        <v>3.6546125912502601</v>
      </c>
      <c r="I692">
        <v>-81.336052879542507</v>
      </c>
      <c r="J692">
        <v>-83.611961368084707</v>
      </c>
      <c r="K692">
        <v>-101.83049879389</v>
      </c>
      <c r="L692">
        <v>-60.966452322216597</v>
      </c>
      <c r="M692">
        <v>29.991908155260798</v>
      </c>
      <c r="N692">
        <v>95.240530255471299</v>
      </c>
      <c r="O692">
        <v>75.205977136469798</v>
      </c>
      <c r="P692">
        <v>195925.596420872</v>
      </c>
      <c r="Q692">
        <v>240087.01219890401</v>
      </c>
      <c r="R692">
        <v>84.938264449722595</v>
      </c>
      <c r="S692">
        <v>669.45943592758795</v>
      </c>
      <c r="T692">
        <v>0.70778180904836696</v>
      </c>
      <c r="U692">
        <v>0.32317699572279401</v>
      </c>
      <c r="V692" s="1">
        <v>0</v>
      </c>
      <c r="W692">
        <v>0.207377653213621</v>
      </c>
      <c r="X692">
        <v>0.46944535106358398</v>
      </c>
      <c r="Y692" s="1">
        <v>0</v>
      </c>
      <c r="Z692" s="1">
        <v>0</v>
      </c>
      <c r="AA692">
        <v>2.8973084811610798E-4</v>
      </c>
      <c r="AB692">
        <v>8.6529522394201298E-3</v>
      </c>
      <c r="AC692">
        <v>6.8168642330655302E-3</v>
      </c>
      <c r="AD692">
        <v>7.8851946868639796E-4</v>
      </c>
      <c r="AE692">
        <v>1.5092212971388299E-5</v>
      </c>
      <c r="AF692" s="3">
        <v>2.4496131354295098E-3</v>
      </c>
      <c r="AG692">
        <v>5.5170251479258897E-6</v>
      </c>
      <c r="AH692">
        <v>7.8028338587172401</v>
      </c>
      <c r="AI692">
        <v>0.20686373948283099</v>
      </c>
      <c r="AJ692">
        <v>157.87987336704799</v>
      </c>
      <c r="AK692" t="s">
        <v>87</v>
      </c>
      <c r="AL692" t="s">
        <v>88</v>
      </c>
      <c r="AM692" s="4">
        <v>56783548205.889999</v>
      </c>
      <c r="AN692">
        <v>289822</v>
      </c>
      <c r="AO692" s="1">
        <f t="shared" si="154"/>
        <v>9.5562082166111475E-3</v>
      </c>
      <c r="AP692" s="5">
        <f t="shared" si="155"/>
        <v>10.883522971309855</v>
      </c>
      <c r="AQ692" s="3">
        <f t="shared" si="156"/>
        <v>6.0029921565655023E-5</v>
      </c>
      <c r="AR692" s="15">
        <f t="shared" si="157"/>
        <v>5.9533707879650954E-3</v>
      </c>
    </row>
    <row r="693" spans="1:44" x14ac:dyDescent="0.25">
      <c r="A693" t="s">
        <v>37</v>
      </c>
      <c r="B693">
        <v>12.831120822797899</v>
      </c>
      <c r="C693">
        <v>1.1111663676160399E-2</v>
      </c>
      <c r="D693">
        <v>12.5485420161679</v>
      </c>
      <c r="E693">
        <v>-14.7800156707466</v>
      </c>
      <c r="F693" s="1">
        <v>0</v>
      </c>
      <c r="G693" s="1">
        <v>0</v>
      </c>
      <c r="H693">
        <v>3.7584605492528</v>
      </c>
      <c r="I693">
        <v>-57.569323835807403</v>
      </c>
      <c r="J693">
        <v>-59.215493723237998</v>
      </c>
      <c r="K693">
        <v>-85.108370962290607</v>
      </c>
      <c r="L693">
        <v>-37.066612511838002</v>
      </c>
      <c r="M693">
        <v>31.428401496493699</v>
      </c>
      <c r="N693">
        <v>95.059757628519193</v>
      </c>
      <c r="O693">
        <v>74.149663870835894</v>
      </c>
      <c r="P693">
        <v>194649.01305735999</v>
      </c>
      <c r="Q693">
        <v>242087.133835535</v>
      </c>
      <c r="R693">
        <v>85.2715235168437</v>
      </c>
      <c r="S693">
        <v>676.92161520268303</v>
      </c>
      <c r="T693">
        <v>0.70719426869179403</v>
      </c>
      <c r="U693">
        <v>0.333662784855772</v>
      </c>
      <c r="V693" s="1">
        <v>0</v>
      </c>
      <c r="W693">
        <v>0.18869151607496601</v>
      </c>
      <c r="X693">
        <v>0.47764569906926002</v>
      </c>
      <c r="Y693" s="1">
        <v>0</v>
      </c>
      <c r="Z693" s="1">
        <v>0</v>
      </c>
      <c r="AA693">
        <v>2.9210354438671202E-4</v>
      </c>
      <c r="AB693">
        <v>9.1921383172867896E-3</v>
      </c>
      <c r="AC693">
        <v>7.2732752620056299E-3</v>
      </c>
      <c r="AD693">
        <v>1.03254159427508E-3</v>
      </c>
      <c r="AE693">
        <v>6.0400399002925398E-4</v>
      </c>
      <c r="AF693" s="3">
        <v>3.28566841536928E-3</v>
      </c>
      <c r="AG693">
        <v>3.6650815903980699E-5</v>
      </c>
      <c r="AH693">
        <v>7.8554909980692198</v>
      </c>
      <c r="AI693">
        <v>0.219304022040862</v>
      </c>
      <c r="AJ693">
        <v>287.95304173981799</v>
      </c>
      <c r="AK693" t="s">
        <v>89</v>
      </c>
      <c r="AL693" t="s">
        <v>90</v>
      </c>
      <c r="AM693" s="4">
        <v>89161900166.119995</v>
      </c>
      <c r="AN693">
        <v>458065</v>
      </c>
      <c r="AO693" s="1">
        <f t="shared" si="154"/>
        <v>1.0851047221761622E-2</v>
      </c>
      <c r="AP693" s="5">
        <f t="shared" si="155"/>
        <v>12.271572174220658</v>
      </c>
      <c r="AQ693" s="3">
        <f t="shared" si="156"/>
        <v>5.2729162554781064E-4</v>
      </c>
      <c r="AR693" s="15">
        <f t="shared" si="157"/>
        <v>4.5597144410942425E-2</v>
      </c>
    </row>
    <row r="694" spans="1:44" x14ac:dyDescent="0.25">
      <c r="A694" t="s">
        <v>37</v>
      </c>
      <c r="B694">
        <v>14.5149274847632</v>
      </c>
      <c r="C694">
        <v>1.2781216820371699E-2</v>
      </c>
      <c r="D694">
        <v>14.3039276352558</v>
      </c>
      <c r="E694">
        <v>-7.5476614849218802</v>
      </c>
      <c r="F694" s="1">
        <v>0</v>
      </c>
      <c r="G694" s="1">
        <v>0</v>
      </c>
      <c r="H694">
        <v>3.8634478593403401</v>
      </c>
      <c r="I694">
        <v>-33.063918251149197</v>
      </c>
      <c r="J694">
        <v>-34.546767326523202</v>
      </c>
      <c r="K694">
        <v>-67.409640671425194</v>
      </c>
      <c r="L694">
        <v>-12.313010152824599</v>
      </c>
      <c r="M694">
        <v>31.906488946406199</v>
      </c>
      <c r="N694">
        <v>94.813145695530494</v>
      </c>
      <c r="O694">
        <v>73.629991987616293</v>
      </c>
      <c r="P694">
        <v>192303.16495735399</v>
      </c>
      <c r="Q694">
        <v>243440.216047747</v>
      </c>
      <c r="R694">
        <v>85.756290786028899</v>
      </c>
      <c r="S694">
        <v>686.73504957631201</v>
      </c>
      <c r="T694">
        <v>0.71034084507350304</v>
      </c>
      <c r="U694">
        <v>0.335793377985939</v>
      </c>
      <c r="V694" s="1">
        <v>0</v>
      </c>
      <c r="W694">
        <v>0.16782745391072201</v>
      </c>
      <c r="X694">
        <v>0.49637916810333799</v>
      </c>
      <c r="Y694" s="1">
        <v>0</v>
      </c>
      <c r="Z694" s="1">
        <v>0</v>
      </c>
      <c r="AA694">
        <v>2.93818935126558E-4</v>
      </c>
      <c r="AB694">
        <v>9.2596735534452093E-3</v>
      </c>
      <c r="AC694">
        <v>7.4142840553685302E-3</v>
      </c>
      <c r="AD694">
        <v>1.5765929469651E-3</v>
      </c>
      <c r="AE694">
        <v>1.33875560971078E-3</v>
      </c>
      <c r="AF694" s="3">
        <v>4.0320074499703099E-3</v>
      </c>
      <c r="AG694">
        <v>3.1242214677979998E-4</v>
      </c>
      <c r="AH694">
        <v>7.8982652626236103</v>
      </c>
      <c r="AI694">
        <v>0.224182883909883</v>
      </c>
      <c r="AJ694">
        <v>531.90574180124202</v>
      </c>
      <c r="AK694" t="s">
        <v>91</v>
      </c>
      <c r="AL694" t="s">
        <v>92</v>
      </c>
      <c r="AM694" s="4">
        <v>106644796977.74001</v>
      </c>
      <c r="AN694">
        <v>554566</v>
      </c>
      <c r="AO694" s="1">
        <f t="shared" si="154"/>
        <v>1.1740110440465398E-2</v>
      </c>
      <c r="AP694" s="5">
        <f t="shared" si="155"/>
        <v>13.213129435744175</v>
      </c>
      <c r="AQ694" s="3">
        <f t="shared" si="156"/>
        <v>1.2438951911135782E-3</v>
      </c>
      <c r="AR694" s="15">
        <f t="shared" si="157"/>
        <v>9.8523067934035424E-2</v>
      </c>
    </row>
    <row r="695" spans="1:44" x14ac:dyDescent="0.25">
      <c r="A695" t="s">
        <v>37</v>
      </c>
      <c r="B695">
        <v>16.6699548782086</v>
      </c>
      <c r="C695">
        <v>1.43531291306137E-2</v>
      </c>
      <c r="D695">
        <v>15.927072556803401</v>
      </c>
      <c r="E695">
        <v>-0.47727819357690099</v>
      </c>
      <c r="F695" s="1">
        <v>0</v>
      </c>
      <c r="G695" s="1">
        <v>0</v>
      </c>
      <c r="H695">
        <v>3.9536263070416999</v>
      </c>
      <c r="I695">
        <v>-9.1461588589912797</v>
      </c>
      <c r="J695">
        <v>-11.8271721661194</v>
      </c>
      <c r="K695">
        <v>-42.784360817933901</v>
      </c>
      <c r="L695">
        <v>12.057446570703499</v>
      </c>
      <c r="M695">
        <v>31.3089265381853</v>
      </c>
      <c r="N695">
        <v>94.646860166738506</v>
      </c>
      <c r="O695">
        <v>73.8327836778072</v>
      </c>
      <c r="P695">
        <v>188109.03282944701</v>
      </c>
      <c r="Q695">
        <v>241076.13995674401</v>
      </c>
      <c r="R695">
        <v>86.6421066671831</v>
      </c>
      <c r="S695">
        <v>690.09192414198503</v>
      </c>
      <c r="T695">
        <v>0.71738834151405995</v>
      </c>
      <c r="U695">
        <v>0.33486490707654898</v>
      </c>
      <c r="V695" s="1">
        <v>0</v>
      </c>
      <c r="W695">
        <v>0.15385763382201001</v>
      </c>
      <c r="X695">
        <v>0.51127745910143996</v>
      </c>
      <c r="Y695" s="1">
        <v>0</v>
      </c>
      <c r="Z695" s="1">
        <v>0</v>
      </c>
      <c r="AA695">
        <v>2.9387715049706002E-4</v>
      </c>
      <c r="AB695">
        <v>8.9608462481706192E-3</v>
      </c>
      <c r="AC695">
        <v>7.2880513330491102E-3</v>
      </c>
      <c r="AD695">
        <v>2.3757286751158999E-3</v>
      </c>
      <c r="AE695">
        <v>1.39841696327676E-3</v>
      </c>
      <c r="AF695" s="3">
        <v>4.5784550231093403E-3</v>
      </c>
      <c r="AG695">
        <v>1.3243223290082199E-3</v>
      </c>
      <c r="AH695">
        <v>7.9371992212823601</v>
      </c>
      <c r="AI695">
        <v>0.220668886718174</v>
      </c>
      <c r="AJ695">
        <v>805.17231526275305</v>
      </c>
      <c r="AK695" t="s">
        <v>93</v>
      </c>
      <c r="AL695" t="s">
        <v>94</v>
      </c>
      <c r="AM695" s="4">
        <v>111777208942.75</v>
      </c>
      <c r="AN695">
        <v>594215</v>
      </c>
      <c r="AO695" s="1">
        <f t="shared" si="154"/>
        <v>1.216038350665551E-2</v>
      </c>
      <c r="AP695" s="5">
        <f t="shared" si="155"/>
        <v>13.654984785973411</v>
      </c>
      <c r="AQ695" s="3">
        <f t="shared" si="156"/>
        <v>2.9214799208624291E-3</v>
      </c>
      <c r="AR695" s="15">
        <f t="shared" si="157"/>
        <v>0.22079629816447732</v>
      </c>
    </row>
    <row r="696" spans="1:44" x14ac:dyDescent="0.25">
      <c r="A696" t="s">
        <v>37</v>
      </c>
      <c r="B696">
        <v>19.365334517723401</v>
      </c>
      <c r="C696">
        <v>1.69067766616877E-2</v>
      </c>
      <c r="D696">
        <v>18.503974472854299</v>
      </c>
      <c r="E696">
        <v>6.6242538937619599</v>
      </c>
      <c r="F696" s="1">
        <v>0</v>
      </c>
      <c r="G696" s="1">
        <v>0</v>
      </c>
      <c r="H696">
        <v>4.0405167337063101</v>
      </c>
      <c r="I696">
        <v>15.0004919607996</v>
      </c>
      <c r="J696">
        <v>12.1069243710674</v>
      </c>
      <c r="K696">
        <v>-17.873602314818498</v>
      </c>
      <c r="L696">
        <v>36.791475686528202</v>
      </c>
      <c r="M696">
        <v>30.811413654616</v>
      </c>
      <c r="N696">
        <v>94.581445895972394</v>
      </c>
      <c r="O696">
        <v>74.063089624190297</v>
      </c>
      <c r="P696">
        <v>183067.75726854801</v>
      </c>
      <c r="Q696">
        <v>238039.05833782299</v>
      </c>
      <c r="R696">
        <v>89.750077100801093</v>
      </c>
      <c r="S696">
        <v>691.78863029050206</v>
      </c>
      <c r="T696">
        <v>0.72583104399875098</v>
      </c>
      <c r="U696">
        <v>0.32639117875777002</v>
      </c>
      <c r="V696" s="1">
        <v>0</v>
      </c>
      <c r="W696">
        <v>0.140933782102065</v>
      </c>
      <c r="X696">
        <v>0.53267503914016401</v>
      </c>
      <c r="Y696" s="1">
        <v>0</v>
      </c>
      <c r="Z696" s="1">
        <v>0</v>
      </c>
      <c r="AA696">
        <v>2.9414740289597399E-4</v>
      </c>
      <c r="AB696">
        <v>8.5515476026370198E-3</v>
      </c>
      <c r="AC696">
        <v>7.0290927206410796E-3</v>
      </c>
      <c r="AD696">
        <v>3.4434637885351598E-3</v>
      </c>
      <c r="AE696">
        <v>1.5430707269709E-3</v>
      </c>
      <c r="AF696" s="3">
        <v>5.08073501674424E-3</v>
      </c>
      <c r="AG696">
        <v>3.0746279583635599E-3</v>
      </c>
      <c r="AH696">
        <v>7.9647072982249103</v>
      </c>
      <c r="AI696">
        <v>0.217731163990979</v>
      </c>
      <c r="AJ696">
        <v>1109.6936285756301</v>
      </c>
      <c r="AK696" t="s">
        <v>95</v>
      </c>
      <c r="AL696" t="s">
        <v>96</v>
      </c>
      <c r="AM696" s="4">
        <v>80287843237.509995</v>
      </c>
      <c r="AN696">
        <v>438569</v>
      </c>
      <c r="AO696" s="1">
        <f t="shared" si="154"/>
        <v>1.2403975140281295E-2</v>
      </c>
      <c r="AP696" s="5">
        <f t="shared" si="155"/>
        <v>13.910140629904333</v>
      </c>
      <c r="AQ696" s="3">
        <f t="shared" si="156"/>
        <v>5.3729127328488481E-3</v>
      </c>
      <c r="AR696" s="15">
        <f t="shared" si="157"/>
        <v>0.39217388471913561</v>
      </c>
    </row>
    <row r="697" spans="1:44" x14ac:dyDescent="0.25">
      <c r="A697" t="s">
        <v>37</v>
      </c>
      <c r="B697">
        <v>20.784807663220398</v>
      </c>
      <c r="C697">
        <v>1.87992418360283E-2</v>
      </c>
      <c r="D697">
        <v>20.366738859516701</v>
      </c>
      <c r="E697">
        <v>10.353111751142601</v>
      </c>
      <c r="F697" s="1">
        <v>0</v>
      </c>
      <c r="G697" s="1">
        <v>0</v>
      </c>
      <c r="H697">
        <v>4.11335056338668</v>
      </c>
      <c r="I697">
        <v>38.916271984930603</v>
      </c>
      <c r="J697">
        <v>35.4592601187681</v>
      </c>
      <c r="K697">
        <v>6.3886642280680102</v>
      </c>
      <c r="L697">
        <v>61.739642096537402</v>
      </c>
      <c r="M697">
        <v>30.772145398320198</v>
      </c>
      <c r="N697">
        <v>94.488448182304694</v>
      </c>
      <c r="O697">
        <v>74.071798793435093</v>
      </c>
      <c r="P697">
        <v>174762.42059203499</v>
      </c>
      <c r="Q697">
        <v>226429.965110836</v>
      </c>
      <c r="R697">
        <v>96.809377474926194</v>
      </c>
      <c r="S697">
        <v>693.52017625572</v>
      </c>
      <c r="T697">
        <v>0.72521372445355903</v>
      </c>
      <c r="U697">
        <v>0.32250929112565502</v>
      </c>
      <c r="V697" s="1">
        <v>0</v>
      </c>
      <c r="W697">
        <v>0.131971730945316</v>
      </c>
      <c r="X697">
        <v>0.54551897792902704</v>
      </c>
      <c r="Y697" s="1">
        <v>0</v>
      </c>
      <c r="Z697" s="1">
        <v>0</v>
      </c>
      <c r="AA697">
        <v>2.9467947027232E-4</v>
      </c>
      <c r="AB697">
        <v>8.3324877094739201E-3</v>
      </c>
      <c r="AC697">
        <v>6.9238994141661899E-3</v>
      </c>
      <c r="AD697">
        <v>3.38534529357343E-3</v>
      </c>
      <c r="AE697">
        <v>2.3200910200250899E-3</v>
      </c>
      <c r="AF697" s="3">
        <v>5.4108878870926099E-3</v>
      </c>
      <c r="AG697">
        <v>4.4667185057963403E-3</v>
      </c>
      <c r="AH697">
        <v>7.9503607522455404</v>
      </c>
      <c r="AI697">
        <v>0.21706354884111501</v>
      </c>
      <c r="AJ697">
        <v>1531.5060545220099</v>
      </c>
      <c r="AK697" t="s">
        <v>97</v>
      </c>
      <c r="AL697" t="s">
        <v>98</v>
      </c>
      <c r="AM697" s="4">
        <v>62036989299.339996</v>
      </c>
      <c r="AN697">
        <v>354979</v>
      </c>
      <c r="AO697" s="1">
        <f t="shared" si="154"/>
        <v>1.2629466771531119E-2</v>
      </c>
      <c r="AP697" s="5">
        <f t="shared" si="155"/>
        <v>14.145720964176888</v>
      </c>
      <c r="AQ697" s="3">
        <f t="shared" si="156"/>
        <v>6.6000808159176506E-3</v>
      </c>
      <c r="AR697" s="15">
        <f t="shared" si="157"/>
        <v>0.4693353358133221</v>
      </c>
    </row>
    <row r="698" spans="1:44" x14ac:dyDescent="0.25">
      <c r="A698" t="s">
        <v>37</v>
      </c>
      <c r="B698">
        <v>22.3343728307856</v>
      </c>
      <c r="C698">
        <v>2.0258271952463301E-2</v>
      </c>
      <c r="D698">
        <v>21.776135966035699</v>
      </c>
      <c r="E698">
        <v>11.6077536221485</v>
      </c>
      <c r="F698" s="1">
        <v>0</v>
      </c>
      <c r="G698" s="1">
        <v>0</v>
      </c>
      <c r="H698">
        <v>4.1914709409696096</v>
      </c>
      <c r="I698">
        <v>62.363151354018299</v>
      </c>
      <c r="J698">
        <v>58.628131397732503</v>
      </c>
      <c r="K698">
        <v>33.797166691578397</v>
      </c>
      <c r="L698">
        <v>86.529606039214897</v>
      </c>
      <c r="M698">
        <v>31.9150007404672</v>
      </c>
      <c r="N698">
        <v>94.5654558397991</v>
      </c>
      <c r="O698">
        <v>73.564620054318496</v>
      </c>
      <c r="P698">
        <v>165040.14132631899</v>
      </c>
      <c r="Q698">
        <v>210915.87321872899</v>
      </c>
      <c r="R698">
        <v>109.45670417324899</v>
      </c>
      <c r="S698">
        <v>686.83423859307902</v>
      </c>
      <c r="T698">
        <v>0.72378572301605804</v>
      </c>
      <c r="U698">
        <v>0.318238003818063</v>
      </c>
      <c r="V698" s="1">
        <v>0</v>
      </c>
      <c r="W698">
        <v>0.12734626376922201</v>
      </c>
      <c r="X698">
        <v>0.55441573241271402</v>
      </c>
      <c r="Y698" s="1">
        <v>0</v>
      </c>
      <c r="Z698" s="1">
        <v>0</v>
      </c>
      <c r="AA698">
        <v>2.9666681168516099E-4</v>
      </c>
      <c r="AB698">
        <v>8.3862593900089592E-3</v>
      </c>
      <c r="AC698">
        <v>7.0044722675195797E-3</v>
      </c>
      <c r="AD698">
        <v>3.5908325794973199E-3</v>
      </c>
      <c r="AE698">
        <v>3.59835620291327E-3</v>
      </c>
      <c r="AF698" s="3">
        <v>5.8484330178232699E-3</v>
      </c>
      <c r="AG698">
        <v>4.3862152100788698E-3</v>
      </c>
      <c r="AH698">
        <v>7.9172619247228502</v>
      </c>
      <c r="AI698">
        <v>0.224880517262881</v>
      </c>
      <c r="AJ698">
        <v>2101.3430142776201</v>
      </c>
      <c r="AK698" t="s">
        <v>99</v>
      </c>
      <c r="AL698" t="s">
        <v>100</v>
      </c>
      <c r="AM698" s="4">
        <v>44395798016.779999</v>
      </c>
      <c r="AN698">
        <v>269000</v>
      </c>
      <c r="AO698" s="1">
        <f t="shared" si="154"/>
        <v>1.3149572097028011E-2</v>
      </c>
      <c r="AP698" s="5">
        <f t="shared" si="155"/>
        <v>14.686844585740932</v>
      </c>
      <c r="AQ698" s="3">
        <f t="shared" si="156"/>
        <v>7.6932668498738543E-3</v>
      </c>
      <c r="AR698" s="15">
        <f t="shared" si="157"/>
        <v>0.52070601008942741</v>
      </c>
    </row>
    <row r="699" spans="1:44" x14ac:dyDescent="0.25">
      <c r="A699" t="s">
        <v>37</v>
      </c>
      <c r="B699">
        <v>23.376623716823001</v>
      </c>
      <c r="C699">
        <v>2.2272338145566201E-2</v>
      </c>
      <c r="D699">
        <v>23.6841353786516</v>
      </c>
      <c r="E699">
        <v>7.4062972157704801</v>
      </c>
      <c r="F699" s="1">
        <v>0</v>
      </c>
      <c r="G699" s="1">
        <v>0</v>
      </c>
      <c r="H699">
        <v>4.2294620815983404</v>
      </c>
      <c r="I699">
        <v>86.516918949976201</v>
      </c>
      <c r="J699">
        <v>84.429757490902801</v>
      </c>
      <c r="K699">
        <v>57.295272960037103</v>
      </c>
      <c r="L699">
        <v>111.90959284463101</v>
      </c>
      <c r="M699">
        <v>34.153715475669799</v>
      </c>
      <c r="N699">
        <v>94.702930254346697</v>
      </c>
      <c r="O699">
        <v>72.513694667238397</v>
      </c>
      <c r="P699">
        <v>157068.886549566</v>
      </c>
      <c r="Q699">
        <v>199701.21847068</v>
      </c>
      <c r="R699">
        <v>123.09333828211599</v>
      </c>
      <c r="S699">
        <v>684.80164683575094</v>
      </c>
      <c r="T699">
        <v>0.71163278763009497</v>
      </c>
      <c r="U699">
        <v>0.33777784056972299</v>
      </c>
      <c r="V699" s="1">
        <v>0</v>
      </c>
      <c r="W699">
        <v>0.12607007668940001</v>
      </c>
      <c r="X699">
        <v>0.536152082740876</v>
      </c>
      <c r="Y699" s="1">
        <v>0</v>
      </c>
      <c r="Z699" s="1">
        <v>0</v>
      </c>
      <c r="AA699">
        <v>2.9917114893592098E-4</v>
      </c>
      <c r="AB699">
        <v>8.5930581951548304E-3</v>
      </c>
      <c r="AC699">
        <v>7.1550069724412501E-3</v>
      </c>
      <c r="AD699">
        <v>3.7760032269027401E-3</v>
      </c>
      <c r="AE699">
        <v>4.1577065393475603E-3</v>
      </c>
      <c r="AF699" s="3">
        <v>6.4505299313109103E-3</v>
      </c>
      <c r="AG699">
        <v>5.4464565315665804E-3</v>
      </c>
      <c r="AH699">
        <v>7.8548541239364198</v>
      </c>
      <c r="AI699">
        <v>0.240252798713702</v>
      </c>
      <c r="AJ699">
        <v>2711.8154744930698</v>
      </c>
      <c r="AK699" t="s">
        <v>101</v>
      </c>
      <c r="AL699" t="s">
        <v>102</v>
      </c>
      <c r="AM699" s="4">
        <v>35187200240.379997</v>
      </c>
      <c r="AN699">
        <v>224024</v>
      </c>
      <c r="AO699" s="1">
        <f t="shared" si="154"/>
        <v>1.3904708052688081E-2</v>
      </c>
      <c r="AP699" s="5">
        <f t="shared" si="155"/>
        <v>15.466933518951254</v>
      </c>
      <c r="AQ699" s="3">
        <f t="shared" si="156"/>
        <v>8.0399253942966369E-3</v>
      </c>
      <c r="AR699" s="15">
        <f t="shared" si="157"/>
        <v>0.51139356021542337</v>
      </c>
    </row>
    <row r="700" spans="1:44" x14ac:dyDescent="0.25">
      <c r="A700" t="s">
        <v>37</v>
      </c>
      <c r="B700">
        <v>25.402472384335301</v>
      </c>
      <c r="C700">
        <v>2.3040573964633201E-2</v>
      </c>
      <c r="D700">
        <v>24.400603318458302</v>
      </c>
      <c r="E700">
        <v>12.9713892374163</v>
      </c>
      <c r="F700" s="1">
        <v>0</v>
      </c>
      <c r="G700" s="1">
        <v>0</v>
      </c>
      <c r="H700">
        <v>4.3357208275945096</v>
      </c>
      <c r="I700">
        <v>109.671012216223</v>
      </c>
      <c r="J700">
        <v>108.443537294848</v>
      </c>
      <c r="K700">
        <v>74.403345984351205</v>
      </c>
      <c r="L700">
        <v>136.43659502292499</v>
      </c>
      <c r="M700">
        <v>35.679914964735701</v>
      </c>
      <c r="N700">
        <v>94.444795782369994</v>
      </c>
      <c r="O700">
        <v>71.507260139752205</v>
      </c>
      <c r="P700">
        <v>148933.14509855601</v>
      </c>
      <c r="Q700">
        <v>188911.20122140201</v>
      </c>
      <c r="R700">
        <v>128.242537505641</v>
      </c>
      <c r="S700">
        <v>692.58185190736106</v>
      </c>
      <c r="T700">
        <v>0.71340749772468104</v>
      </c>
      <c r="U700">
        <v>0.32585012873170699</v>
      </c>
      <c r="V700" s="1">
        <v>0</v>
      </c>
      <c r="W700">
        <v>0.106171380353924</v>
      </c>
      <c r="X700">
        <v>0.56797849091436703</v>
      </c>
      <c r="Y700" s="1">
        <v>0</v>
      </c>
      <c r="Z700" s="1">
        <v>0</v>
      </c>
      <c r="AA700">
        <v>3.0453103771436302E-4</v>
      </c>
      <c r="AB700">
        <v>8.5755174323394606E-3</v>
      </c>
      <c r="AC700">
        <v>7.2142312891935899E-3</v>
      </c>
      <c r="AD700">
        <v>3.4601046199912301E-3</v>
      </c>
      <c r="AE700">
        <v>4.51861106779387E-3</v>
      </c>
      <c r="AF700" s="3">
        <v>6.7912596806000104E-3</v>
      </c>
      <c r="AG700">
        <v>6.1818885750673904E-3</v>
      </c>
      <c r="AH700">
        <v>7.8249426121382202</v>
      </c>
      <c r="AI700">
        <v>0.25119823114931999</v>
      </c>
      <c r="AJ700">
        <v>3382.9414609974301</v>
      </c>
      <c r="AK700" t="s">
        <v>103</v>
      </c>
      <c r="AL700" t="s">
        <v>104</v>
      </c>
      <c r="AM700" s="4">
        <v>23520862672.27</v>
      </c>
      <c r="AN700">
        <v>157929</v>
      </c>
      <c r="AO700" s="1">
        <f t="shared" si="154"/>
        <v>1.4310022007507963E-2</v>
      </c>
      <c r="AP700" s="5">
        <f t="shared" si="155"/>
        <v>15.882938934208667</v>
      </c>
      <c r="AQ700" s="3">
        <f t="shared" si="156"/>
        <v>9.8160780232655707E-3</v>
      </c>
      <c r="AR700" s="15">
        <f t="shared" si="157"/>
        <v>0.59935591829440749</v>
      </c>
    </row>
    <row r="701" spans="1:44" x14ac:dyDescent="0.25">
      <c r="A701" t="s">
        <v>37</v>
      </c>
      <c r="B701">
        <v>25.161077224702399</v>
      </c>
      <c r="C701">
        <v>2.2850976382347201E-2</v>
      </c>
      <c r="D701">
        <v>24.2243572439546</v>
      </c>
      <c r="E701">
        <v>22.2916901678804</v>
      </c>
      <c r="F701" s="1">
        <v>0</v>
      </c>
      <c r="G701" s="1">
        <v>0</v>
      </c>
      <c r="H701">
        <v>4.4643899676476</v>
      </c>
      <c r="I701">
        <v>131.74328455809999</v>
      </c>
      <c r="J701">
        <v>131.115605523488</v>
      </c>
      <c r="K701">
        <v>91.432235558646994</v>
      </c>
      <c r="L701">
        <v>160.87119726231199</v>
      </c>
      <c r="M701">
        <v>37.0174808382016</v>
      </c>
      <c r="N701">
        <v>94.082822560238</v>
      </c>
      <c r="O701">
        <v>70.526106706431705</v>
      </c>
      <c r="P701">
        <v>136760.19224934501</v>
      </c>
      <c r="Q701">
        <v>174982.99260730101</v>
      </c>
      <c r="R701">
        <v>132.14647670909901</v>
      </c>
      <c r="S701">
        <v>697.73992838766605</v>
      </c>
      <c r="T701">
        <v>0.71189226816292595</v>
      </c>
      <c r="U701">
        <v>0.33114811377977099</v>
      </c>
      <c r="V701" s="1">
        <v>0</v>
      </c>
      <c r="W701">
        <v>9.5489971469619003E-2</v>
      </c>
      <c r="X701">
        <v>0.57336191475060905</v>
      </c>
      <c r="Y701" s="1">
        <v>0</v>
      </c>
      <c r="Z701" s="1">
        <v>0</v>
      </c>
      <c r="AA701">
        <v>3.1157968407015201E-4</v>
      </c>
      <c r="AB701">
        <v>8.6007488257754099E-3</v>
      </c>
      <c r="AC701">
        <v>7.3404379730598697E-3</v>
      </c>
      <c r="AD701">
        <v>2.8038997951714902E-3</v>
      </c>
      <c r="AE701">
        <v>5.5762637765195498E-3</v>
      </c>
      <c r="AF701" s="3">
        <v>7.0768329648684099E-3</v>
      </c>
      <c r="AG701">
        <v>5.5585270634776899E-3</v>
      </c>
      <c r="AH701">
        <v>7.7976327104604799</v>
      </c>
      <c r="AI701">
        <v>0.26076262331831601</v>
      </c>
      <c r="AJ701">
        <v>4121.0803276837496</v>
      </c>
      <c r="AK701" t="s">
        <v>105</v>
      </c>
      <c r="AL701" t="s">
        <v>106</v>
      </c>
      <c r="AM701" s="4">
        <v>13216094698.4</v>
      </c>
      <c r="AN701">
        <v>96637</v>
      </c>
      <c r="AO701" s="1">
        <f t="shared" si="154"/>
        <v>1.4728850621998432E-2</v>
      </c>
      <c r="AP701" s="5">
        <f t="shared" si="155"/>
        <v>16.310843230029349</v>
      </c>
      <c r="AQ701" s="3">
        <f t="shared" si="156"/>
        <v>9.1344809049764084E-3</v>
      </c>
      <c r="AR701" s="15">
        <f t="shared" si="157"/>
        <v>0.54259818881584132</v>
      </c>
    </row>
    <row r="702" spans="1:44" x14ac:dyDescent="0.25">
      <c r="A702" t="s">
        <v>37</v>
      </c>
      <c r="B702">
        <v>24.3936045827359</v>
      </c>
      <c r="C702">
        <v>2.1494591084576201E-2</v>
      </c>
      <c r="D702">
        <v>22.952461597663198</v>
      </c>
      <c r="E702">
        <v>37.997906091309702</v>
      </c>
      <c r="F702" s="1">
        <v>0</v>
      </c>
      <c r="G702" s="1">
        <v>0</v>
      </c>
      <c r="H702">
        <v>4.6349784512337697</v>
      </c>
      <c r="I702">
        <v>152.776825274007</v>
      </c>
      <c r="J702">
        <v>152.43951472395801</v>
      </c>
      <c r="K702">
        <v>106.91548903892399</v>
      </c>
      <c r="L702">
        <v>184.99763973036201</v>
      </c>
      <c r="M702">
        <v>37.522733749057601</v>
      </c>
      <c r="N702">
        <v>93.730144482303302</v>
      </c>
      <c r="O702">
        <v>69.978277395215301</v>
      </c>
      <c r="P702">
        <v>123361.674257491</v>
      </c>
      <c r="Q702">
        <v>158073.72448504501</v>
      </c>
      <c r="R702">
        <v>133.03033436738701</v>
      </c>
      <c r="S702">
        <v>706.45418991389295</v>
      </c>
      <c r="T702">
        <v>0.72568216301355803</v>
      </c>
      <c r="U702">
        <v>0.32371947999823297</v>
      </c>
      <c r="V702" s="1">
        <v>0</v>
      </c>
      <c r="W702">
        <v>7.9014380738532994E-2</v>
      </c>
      <c r="X702">
        <v>0.59726613926323302</v>
      </c>
      <c r="Y702" s="1">
        <v>0</v>
      </c>
      <c r="Z702" s="1">
        <v>0</v>
      </c>
      <c r="AA702">
        <v>3.20329443583093E-4</v>
      </c>
      <c r="AB702">
        <v>8.3385270067768795E-3</v>
      </c>
      <c r="AC702">
        <v>7.2846894016831499E-3</v>
      </c>
      <c r="AD702">
        <v>2.15548573958054E-3</v>
      </c>
      <c r="AE702">
        <v>6.4767022744977596E-3</v>
      </c>
      <c r="AF702" s="3">
        <v>7.16716699688033E-3</v>
      </c>
      <c r="AG702">
        <v>4.2035790772721598E-3</v>
      </c>
      <c r="AH702">
        <v>7.7954701325790596</v>
      </c>
      <c r="AI702">
        <v>0.26463867414430597</v>
      </c>
      <c r="AJ702">
        <v>4840.1304383610204</v>
      </c>
      <c r="AK702" t="s">
        <v>107</v>
      </c>
      <c r="AL702" t="s">
        <v>108</v>
      </c>
      <c r="AM702" s="4">
        <v>4483333327.54</v>
      </c>
      <c r="AN702">
        <v>36343</v>
      </c>
      <c r="AO702" s="1">
        <f t="shared" si="154"/>
        <v>1.4772185842146573E-2</v>
      </c>
      <c r="AP702" s="5">
        <f t="shared" si="155"/>
        <v>16.355003388499455</v>
      </c>
      <c r="AQ702" s="3">
        <f t="shared" si="156"/>
        <v>8.260851476438508E-3</v>
      </c>
      <c r="AR702" s="15">
        <f t="shared" si="157"/>
        <v>0.49150715553437574</v>
      </c>
    </row>
    <row r="703" spans="1:44" x14ac:dyDescent="0.25">
      <c r="A703" t="s">
        <v>37</v>
      </c>
      <c r="B703">
        <v>21.963398883461</v>
      </c>
      <c r="C703">
        <v>2.0082324848883601E-2</v>
      </c>
      <c r="D703">
        <v>21.607395193439199</v>
      </c>
      <c r="E703">
        <v>56.912017302555</v>
      </c>
      <c r="F703" s="1">
        <v>0</v>
      </c>
      <c r="G703" s="1">
        <v>0</v>
      </c>
      <c r="H703">
        <v>4.8308214874690503</v>
      </c>
      <c r="I703">
        <v>174.75353715553501</v>
      </c>
      <c r="J703">
        <v>174.33967486784499</v>
      </c>
      <c r="K703">
        <v>124.766906850377</v>
      </c>
      <c r="L703">
        <v>210.325748030227</v>
      </c>
      <c r="M703">
        <v>37.8396396891686</v>
      </c>
      <c r="N703">
        <v>93.305818331297701</v>
      </c>
      <c r="O703">
        <v>69.546339406350995</v>
      </c>
      <c r="P703">
        <v>111474.845183607</v>
      </c>
      <c r="Q703">
        <v>144584.714033864</v>
      </c>
      <c r="R703">
        <v>133.53013510140701</v>
      </c>
      <c r="S703">
        <v>711.34169218764202</v>
      </c>
      <c r="T703">
        <v>0.71425092599537898</v>
      </c>
      <c r="U703">
        <v>0.31730209347875399</v>
      </c>
      <c r="V703" s="1">
        <v>0</v>
      </c>
      <c r="W703">
        <v>9.1377051385131997E-2</v>
      </c>
      <c r="X703">
        <v>0.59132085513611299</v>
      </c>
      <c r="Y703" s="1">
        <v>0</v>
      </c>
      <c r="Z703" s="1">
        <v>0</v>
      </c>
      <c r="AA703">
        <v>3.2670148947349401E-4</v>
      </c>
      <c r="AB703">
        <v>8.2231110827815507E-3</v>
      </c>
      <c r="AC703">
        <v>7.3342824076708503E-3</v>
      </c>
      <c r="AD703">
        <v>1.5363438686313599E-3</v>
      </c>
      <c r="AE703">
        <v>6.5064933979092398E-3</v>
      </c>
      <c r="AF703" s="3">
        <v>7.2439906438548597E-3</v>
      </c>
      <c r="AG703">
        <v>3.48968118466072E-3</v>
      </c>
      <c r="AH703">
        <v>7.80513446731727</v>
      </c>
      <c r="AI703">
        <v>0.26754021060642402</v>
      </c>
      <c r="AJ703">
        <v>5588.3571367217601</v>
      </c>
      <c r="AK703" t="s">
        <v>109</v>
      </c>
      <c r="AL703" t="s">
        <v>110</v>
      </c>
      <c r="AM703" s="4">
        <v>1438917301.6300001</v>
      </c>
      <c r="AN703">
        <v>12908</v>
      </c>
      <c r="AO703" s="1">
        <f t="shared" si="154"/>
        <v>1.4904974540999205E-2</v>
      </c>
      <c r="AP703" s="5">
        <f t="shared" si="155"/>
        <v>16.490186909304171</v>
      </c>
      <c r="AQ703" s="3">
        <f t="shared" si="156"/>
        <v>5.5489654377842146E-3</v>
      </c>
      <c r="AR703" s="15">
        <f t="shared" si="157"/>
        <v>0.3319072127113798</v>
      </c>
    </row>
    <row r="704" spans="1:44" x14ac:dyDescent="0.25">
      <c r="A704" t="s">
        <v>37</v>
      </c>
      <c r="B704">
        <v>20.055258323386699</v>
      </c>
      <c r="C704">
        <v>1.93694145621265E-2</v>
      </c>
      <c r="D704">
        <v>20.9202632505948</v>
      </c>
      <c r="E704">
        <v>82.688887257336404</v>
      </c>
      <c r="F704" s="1">
        <v>0</v>
      </c>
      <c r="G704" s="1">
        <v>0</v>
      </c>
      <c r="H704">
        <v>5.0774882586902796</v>
      </c>
      <c r="I704">
        <v>194.65133515488901</v>
      </c>
      <c r="J704">
        <v>194.219848862878</v>
      </c>
      <c r="K704">
        <v>147.32016099110601</v>
      </c>
      <c r="L704">
        <v>233.49006731480901</v>
      </c>
      <c r="M704">
        <v>37.646377758553697</v>
      </c>
      <c r="N704">
        <v>93.001330100536606</v>
      </c>
      <c r="O704">
        <v>69.514259663256396</v>
      </c>
      <c r="P704">
        <v>101455.735477297</v>
      </c>
      <c r="Q704">
        <v>136806.05400448301</v>
      </c>
      <c r="R704">
        <v>133.484999663775</v>
      </c>
      <c r="S704">
        <v>706.75520739930505</v>
      </c>
      <c r="T704">
        <v>0.67897907389484302</v>
      </c>
      <c r="U704">
        <v>0.31747895948947402</v>
      </c>
      <c r="V704" s="1">
        <v>0</v>
      </c>
      <c r="W704">
        <v>0.13213143435329999</v>
      </c>
      <c r="X704">
        <v>0.55038960615722399</v>
      </c>
      <c r="Y704" s="1">
        <v>0</v>
      </c>
      <c r="Z704" s="1">
        <v>0</v>
      </c>
      <c r="AA704">
        <v>3.3870735837607003E-4</v>
      </c>
      <c r="AB704">
        <v>7.9696327938187199E-3</v>
      </c>
      <c r="AC704">
        <v>7.2063735891189501E-3</v>
      </c>
      <c r="AD704">
        <v>9.44965447345501E-4</v>
      </c>
      <c r="AE704">
        <v>6.4570000966338902E-3</v>
      </c>
      <c r="AF704" s="3">
        <v>7.1373193690813398E-3</v>
      </c>
      <c r="AG704">
        <v>3.6590550190236599E-3</v>
      </c>
      <c r="AH704">
        <v>7.7669538825464297</v>
      </c>
      <c r="AI704">
        <v>0.264632952602674</v>
      </c>
      <c r="AJ704">
        <v>6257.1449561817099</v>
      </c>
      <c r="AK704" t="s">
        <v>111</v>
      </c>
      <c r="AL704" t="s">
        <v>112</v>
      </c>
      <c r="AM704" s="4">
        <v>283771692.13</v>
      </c>
      <c r="AN704">
        <v>2797</v>
      </c>
      <c r="AO704" s="1">
        <f t="shared" si="154"/>
        <v>1.4682400316576361E-2</v>
      </c>
      <c r="AP704" s="5">
        <f t="shared" si="155"/>
        <v>16.263484956687236</v>
      </c>
      <c r="AQ704" s="3">
        <f t="shared" si="156"/>
        <v>3.7975879893685227E-3</v>
      </c>
      <c r="AR704" s="15">
        <f t="shared" si="157"/>
        <v>0.23314642444701605</v>
      </c>
    </row>
    <row r="709" spans="1:44" x14ac:dyDescent="0.25">
      <c r="AO709" t="s">
        <v>226</v>
      </c>
    </row>
    <row r="710" spans="1:44" x14ac:dyDescent="0.25">
      <c r="A710" t="s">
        <v>0</v>
      </c>
      <c r="B710" t="s">
        <v>1</v>
      </c>
      <c r="C710" t="s">
        <v>2</v>
      </c>
      <c r="D710" t="s">
        <v>3</v>
      </c>
      <c r="E710" t="s">
        <v>5</v>
      </c>
      <c r="F710" t="s">
        <v>6</v>
      </c>
      <c r="G710" t="s">
        <v>208</v>
      </c>
      <c r="H710" t="s">
        <v>7</v>
      </c>
      <c r="I710" t="s">
        <v>8</v>
      </c>
      <c r="J710" t="s">
        <v>134</v>
      </c>
      <c r="K710" t="s">
        <v>143</v>
      </c>
      <c r="L710" t="s">
        <v>9</v>
      </c>
      <c r="M710" t="s">
        <v>10</v>
      </c>
      <c r="N710" t="s">
        <v>11</v>
      </c>
      <c r="O710" t="s">
        <v>13</v>
      </c>
      <c r="P710" t="s">
        <v>14</v>
      </c>
      <c r="Q710" t="s">
        <v>15</v>
      </c>
      <c r="R710" t="s">
        <v>16</v>
      </c>
      <c r="S710" t="s">
        <v>17</v>
      </c>
      <c r="T710" t="s">
        <v>18</v>
      </c>
      <c r="U710" t="s">
        <v>20</v>
      </c>
      <c r="V710" t="s">
        <v>21</v>
      </c>
      <c r="W710" t="s">
        <v>22</v>
      </c>
      <c r="X710" t="s">
        <v>23</v>
      </c>
      <c r="Y710" t="s">
        <v>24</v>
      </c>
      <c r="Z710" t="s">
        <v>25</v>
      </c>
      <c r="AA710" t="s">
        <v>26</v>
      </c>
      <c r="AB710" t="s">
        <v>27</v>
      </c>
      <c r="AC710" t="s">
        <v>263</v>
      </c>
      <c r="AD710" t="s">
        <v>120</v>
      </c>
      <c r="AE710" t="s">
        <v>29</v>
      </c>
      <c r="AF710" s="3" t="s">
        <v>233</v>
      </c>
      <c r="AG710" t="s">
        <v>30</v>
      </c>
      <c r="AH710" t="s">
        <v>31</v>
      </c>
      <c r="AI710" t="s">
        <v>32</v>
      </c>
      <c r="AJ710" t="s">
        <v>33</v>
      </c>
      <c r="AK710" t="s">
        <v>34</v>
      </c>
      <c r="AL710" t="s">
        <v>74</v>
      </c>
      <c r="AM710" s="4" t="s">
        <v>35</v>
      </c>
      <c r="AN710" t="s">
        <v>36</v>
      </c>
      <c r="AO710" s="15">
        <v>1</v>
      </c>
    </row>
    <row r="711" spans="1:44" x14ac:dyDescent="0.25">
      <c r="A711" t="s">
        <v>37</v>
      </c>
      <c r="B711">
        <v>12.763059519043299</v>
      </c>
      <c r="C711">
        <v>6.4098031452027304E-3</v>
      </c>
      <c r="D711">
        <v>7.4263099736567098</v>
      </c>
      <c r="E711">
        <v>-43.308574530599202</v>
      </c>
      <c r="F711" s="1">
        <v>0</v>
      </c>
      <c r="G711" s="1">
        <v>0</v>
      </c>
      <c r="H711">
        <v>3.2261254164385398</v>
      </c>
      <c r="I711">
        <v>-152.601383167177</v>
      </c>
      <c r="J711">
        <v>-149.04369781128199</v>
      </c>
      <c r="K711">
        <v>-165.51240918204701</v>
      </c>
      <c r="L711">
        <v>-133.16865759548301</v>
      </c>
      <c r="M711">
        <v>26.827187720991699</v>
      </c>
      <c r="N711">
        <v>95.305543542885303</v>
      </c>
      <c r="O711">
        <v>73.241263301043304</v>
      </c>
      <c r="P711">
        <v>205396.915550732</v>
      </c>
      <c r="Q711">
        <v>233123.074120056</v>
      </c>
      <c r="R711">
        <v>84.530518382389502</v>
      </c>
      <c r="S711">
        <v>640.48849872450705</v>
      </c>
      <c r="T711">
        <v>0.74464034324006201</v>
      </c>
      <c r="U711">
        <v>0.25903698571032002</v>
      </c>
      <c r="V711" s="1">
        <v>0</v>
      </c>
      <c r="W711">
        <v>0.21280798628773301</v>
      </c>
      <c r="X711">
        <v>0.52815502800194603</v>
      </c>
      <c r="Y711" s="1">
        <v>0</v>
      </c>
      <c r="Z711" s="1">
        <v>0</v>
      </c>
      <c r="AA711">
        <v>2.8509041707885599E-4</v>
      </c>
      <c r="AB711">
        <v>6.6801038308539704E-3</v>
      </c>
      <c r="AC711">
        <v>5.3827116162462304E-3</v>
      </c>
      <c r="AD711">
        <v>2.41650472607755E-5</v>
      </c>
      <c r="AE711" s="1">
        <v>0</v>
      </c>
      <c r="AF711" s="3">
        <v>9.9168686304493508E-4</v>
      </c>
      <c r="AG711" s="1">
        <v>0</v>
      </c>
      <c r="AH711">
        <v>10.2466565820627</v>
      </c>
      <c r="AI711">
        <v>0.24431357730300099</v>
      </c>
      <c r="AJ711">
        <v>19.116978666234601</v>
      </c>
      <c r="AK711" t="s">
        <v>81</v>
      </c>
      <c r="AL711" t="s">
        <v>82</v>
      </c>
      <c r="AM711" s="4">
        <v>378546515.36000001</v>
      </c>
      <c r="AN711">
        <v>1843</v>
      </c>
      <c r="AO711" s="1">
        <f>AF711+AA711+AC711*$AO$667</f>
        <v>6.6594888963700215E-3</v>
      </c>
      <c r="AP711" s="5">
        <f>100*(1-(1-AO711)^12)</f>
        <v>7.7050858044337645</v>
      </c>
      <c r="AQ711" s="3">
        <f>(1-(1-B711/100)^(1/12))- AO711</f>
        <v>4.6545467920000617E-3</v>
      </c>
      <c r="AR711" s="15">
        <f>B711/AP711-1</f>
        <v>0.65644612441551353</v>
      </c>
    </row>
    <row r="712" spans="1:44" x14ac:dyDescent="0.25">
      <c r="A712" t="s">
        <v>37</v>
      </c>
      <c r="B712">
        <v>9.1019958694956902</v>
      </c>
      <c r="C712">
        <v>7.5751079343354503E-3</v>
      </c>
      <c r="D712">
        <v>8.7208084619857296</v>
      </c>
      <c r="E712">
        <v>-41.6450726281576</v>
      </c>
      <c r="F712" s="1">
        <v>0</v>
      </c>
      <c r="G712" s="1">
        <v>0</v>
      </c>
      <c r="H712">
        <v>3.3098418305237201</v>
      </c>
      <c r="I712">
        <v>-129.381701097822</v>
      </c>
      <c r="J712">
        <v>-126.827011961164</v>
      </c>
      <c r="K712">
        <v>-146.69260382009799</v>
      </c>
      <c r="L712">
        <v>-109.736901608983</v>
      </c>
      <c r="M712">
        <v>27.325947902242302</v>
      </c>
      <c r="N712">
        <v>95.373212200042602</v>
      </c>
      <c r="O712">
        <v>72.794899176734106</v>
      </c>
      <c r="P712">
        <v>203186.715620868</v>
      </c>
      <c r="Q712">
        <v>230753.23384837099</v>
      </c>
      <c r="R712">
        <v>84.504759724162398</v>
      </c>
      <c r="S712">
        <v>649.52148785933605</v>
      </c>
      <c r="T712">
        <v>0.72989691815118696</v>
      </c>
      <c r="U712">
        <v>0.29763402558648799</v>
      </c>
      <c r="V712" s="1">
        <v>0</v>
      </c>
      <c r="W712">
        <v>0.21334535780575301</v>
      </c>
      <c r="X712">
        <v>0.48902061660775797</v>
      </c>
      <c r="Y712" s="1">
        <v>0</v>
      </c>
      <c r="Z712" s="1">
        <v>0</v>
      </c>
      <c r="AA712">
        <v>2.8602005894907598E-4</v>
      </c>
      <c r="AB712">
        <v>7.7289850122436799E-3</v>
      </c>
      <c r="AC712">
        <v>6.2316590450122097E-3</v>
      </c>
      <c r="AD712">
        <v>3.4868058593035299E-4</v>
      </c>
      <c r="AE712">
        <v>8.6014170409033008E-6</v>
      </c>
      <c r="AF712" s="3">
        <v>1.73147085945944E-3</v>
      </c>
      <c r="AG712" s="1">
        <v>0</v>
      </c>
      <c r="AH712">
        <v>10.5064159190986</v>
      </c>
      <c r="AI712">
        <v>0.31967169169105702</v>
      </c>
      <c r="AJ712">
        <v>50.3047661850973</v>
      </c>
      <c r="AK712" t="s">
        <v>83</v>
      </c>
      <c r="AL712" t="s">
        <v>84</v>
      </c>
      <c r="AM712" s="4">
        <v>1997934974.7</v>
      </c>
      <c r="AN712">
        <v>9833</v>
      </c>
      <c r="AO712" s="1">
        <f t="shared" ref="AO712:AO721" si="158">AF712+AA712+AC712*$AO$667</f>
        <v>8.2491499634207259E-3</v>
      </c>
      <c r="AP712" s="5">
        <f t="shared" ref="AP712:AP726" si="159">100*(1-(1-AO712)^12)</f>
        <v>9.4619833279496302</v>
      </c>
      <c r="AQ712" s="3">
        <f t="shared" ref="AQ712:AQ721" si="160">(1-(1-B712/100)^(1/12))- AO712</f>
        <v>-3.2801036554928539E-4</v>
      </c>
      <c r="AR712" s="15">
        <f t="shared" ref="AR712:AR721" si="161">B712/AP712-1</f>
        <v>-3.8045666112154097E-2</v>
      </c>
    </row>
    <row r="713" spans="1:44" x14ac:dyDescent="0.25">
      <c r="A713" t="s">
        <v>37</v>
      </c>
      <c r="B713">
        <v>11.4216664339574</v>
      </c>
      <c r="C713">
        <v>9.3333732983043507E-3</v>
      </c>
      <c r="D713">
        <v>10.642626664810299</v>
      </c>
      <c r="E713">
        <v>-35.916313985146701</v>
      </c>
      <c r="F713" s="1">
        <v>0</v>
      </c>
      <c r="G713" s="1">
        <v>0</v>
      </c>
      <c r="H713">
        <v>3.42360074359856</v>
      </c>
      <c r="I713">
        <v>-104.93946544368799</v>
      </c>
      <c r="J713">
        <v>-102.94170125719801</v>
      </c>
      <c r="K713">
        <v>-129.61270439310999</v>
      </c>
      <c r="L713">
        <v>-85.5325350223019</v>
      </c>
      <c r="M713">
        <v>28.1108982916885</v>
      </c>
      <c r="N713">
        <v>95.291032241869402</v>
      </c>
      <c r="O713">
        <v>72.279688281738302</v>
      </c>
      <c r="P713">
        <v>205672.053032603</v>
      </c>
      <c r="Q713">
        <v>233589.074331165</v>
      </c>
      <c r="R713">
        <v>84.822709279471695</v>
      </c>
      <c r="S713">
        <v>659.42204746704101</v>
      </c>
      <c r="T713">
        <v>0.712547835776559</v>
      </c>
      <c r="U713">
        <v>0.32346868740133899</v>
      </c>
      <c r="V713" s="1">
        <v>0</v>
      </c>
      <c r="W713">
        <v>0.225767562428484</v>
      </c>
      <c r="X713">
        <v>0.450763750170175</v>
      </c>
      <c r="Y713" s="1">
        <v>0</v>
      </c>
      <c r="Z713" s="1">
        <v>0</v>
      </c>
      <c r="AA713">
        <v>2.8834270532945101E-4</v>
      </c>
      <c r="AB713">
        <v>8.6956892294708394E-3</v>
      </c>
      <c r="AC713">
        <v>6.9412322788496104E-3</v>
      </c>
      <c r="AD713">
        <v>8.1428169246236103E-4</v>
      </c>
      <c r="AE713">
        <v>2.6585320769552E-5</v>
      </c>
      <c r="AF713" s="3">
        <v>2.4996516065348101E-3</v>
      </c>
      <c r="AG713" s="1">
        <v>6.8352723475274601E-7</v>
      </c>
      <c r="AH713">
        <v>10.3265407663225</v>
      </c>
      <c r="AI713">
        <v>0.26246394172971699</v>
      </c>
      <c r="AJ713">
        <v>110.893928300882</v>
      </c>
      <c r="AK713" t="s">
        <v>85</v>
      </c>
      <c r="AL713" t="s">
        <v>86</v>
      </c>
      <c r="AM713" s="4">
        <v>5879341307.9899998</v>
      </c>
      <c r="AN713">
        <v>28586</v>
      </c>
      <c r="AO713" s="1">
        <f t="shared" si="158"/>
        <v>9.7292265907138707E-3</v>
      </c>
      <c r="AP713" s="5">
        <f t="shared" si="159"/>
        <v>11.070154248443187</v>
      </c>
      <c r="AQ713" s="3">
        <f t="shared" si="160"/>
        <v>3.2677861530103561E-4</v>
      </c>
      <c r="AR713" s="15">
        <f t="shared" si="161"/>
        <v>3.1753142515032806E-2</v>
      </c>
    </row>
    <row r="714" spans="1:44" x14ac:dyDescent="0.25">
      <c r="A714" t="s">
        <v>37</v>
      </c>
      <c r="B714">
        <v>12.8329285585446</v>
      </c>
      <c r="C714">
        <v>1.0661974877196501E-2</v>
      </c>
      <c r="D714">
        <v>12.070132721077</v>
      </c>
      <c r="E714">
        <v>-29.228534677772899</v>
      </c>
      <c r="F714" s="1">
        <v>0</v>
      </c>
      <c r="G714" s="1">
        <v>0</v>
      </c>
      <c r="H714">
        <v>3.5530966967872502</v>
      </c>
      <c r="I714">
        <v>-80.458014664052499</v>
      </c>
      <c r="J714">
        <v>-78.555623713552194</v>
      </c>
      <c r="K714">
        <v>-110.843953906979</v>
      </c>
      <c r="L714">
        <v>-60.682549033571298</v>
      </c>
      <c r="M714">
        <v>29.505881169788299</v>
      </c>
      <c r="N714">
        <v>95.153545183562798</v>
      </c>
      <c r="O714">
        <v>71.290150745115099</v>
      </c>
      <c r="P714">
        <v>201819.29833781399</v>
      </c>
      <c r="Q714">
        <v>229749.835310072</v>
      </c>
      <c r="R714">
        <v>85.509097190823198</v>
      </c>
      <c r="S714">
        <v>665.21174333136003</v>
      </c>
      <c r="T714">
        <v>0.70579112302259195</v>
      </c>
      <c r="U714">
        <v>0.34987920948698198</v>
      </c>
      <c r="V714" s="1">
        <v>0</v>
      </c>
      <c r="W714">
        <v>0.21460903352683999</v>
      </c>
      <c r="X714">
        <v>0.435511756986176</v>
      </c>
      <c r="Y714" s="1">
        <v>0</v>
      </c>
      <c r="Z714" s="1">
        <v>0</v>
      </c>
      <c r="AA714">
        <v>2.9061947144820702E-4</v>
      </c>
      <c r="AB714">
        <v>9.4491651125672808E-3</v>
      </c>
      <c r="AC714">
        <v>7.6793671305513903E-3</v>
      </c>
      <c r="AD714">
        <v>9.3446698869066602E-4</v>
      </c>
      <c r="AE714">
        <v>7.1288926399258194E-5</v>
      </c>
      <c r="AF714" s="3">
        <v>3.37028121352735E-3</v>
      </c>
      <c r="AG714">
        <v>1.00041255253695E-5</v>
      </c>
      <c r="AH714">
        <v>10.3305582920192</v>
      </c>
      <c r="AI714">
        <v>0.28863055715025898</v>
      </c>
      <c r="AJ714">
        <v>190.29003587391</v>
      </c>
      <c r="AK714" t="s">
        <v>87</v>
      </c>
      <c r="AL714" t="s">
        <v>88</v>
      </c>
      <c r="AM714" s="4">
        <v>15989537549.41</v>
      </c>
      <c r="AN714">
        <v>79227</v>
      </c>
      <c r="AO714" s="1">
        <f t="shared" si="158"/>
        <v>1.1340267815526947E-2</v>
      </c>
      <c r="AP714" s="5">
        <f t="shared" si="159"/>
        <v>12.790830641746197</v>
      </c>
      <c r="AQ714" s="3">
        <f t="shared" si="160"/>
        <v>3.9779577042644773E-5</v>
      </c>
      <c r="AR714" s="15">
        <f t="shared" si="161"/>
        <v>3.2912574622796509E-3</v>
      </c>
    </row>
    <row r="715" spans="1:44" x14ac:dyDescent="0.25">
      <c r="A715" t="s">
        <v>37</v>
      </c>
      <c r="B715">
        <v>15.375718155189</v>
      </c>
      <c r="C715">
        <v>1.2329940910310399E-2</v>
      </c>
      <c r="D715">
        <v>13.8326649237352</v>
      </c>
      <c r="E715">
        <v>-24.773617752719399</v>
      </c>
      <c r="F715" s="1">
        <v>0</v>
      </c>
      <c r="G715" s="1">
        <v>0</v>
      </c>
      <c r="H715">
        <v>3.6551919674629798</v>
      </c>
      <c r="I715">
        <v>-56.6857496748042</v>
      </c>
      <c r="J715">
        <v>-55.800562898873501</v>
      </c>
      <c r="K715">
        <v>-93.512076903324598</v>
      </c>
      <c r="L715">
        <v>-36.442430544806598</v>
      </c>
      <c r="M715">
        <v>30.870485006662499</v>
      </c>
      <c r="N715">
        <v>95.105716193496804</v>
      </c>
      <c r="O715">
        <v>70.324519549986704</v>
      </c>
      <c r="P715">
        <v>197147.49433453401</v>
      </c>
      <c r="Q715">
        <v>224068.31295523699</v>
      </c>
      <c r="R715">
        <v>85.980449900058005</v>
      </c>
      <c r="S715">
        <v>673.94838994358497</v>
      </c>
      <c r="T715">
        <v>0.70581716108859804</v>
      </c>
      <c r="U715">
        <v>0.351466074104754</v>
      </c>
      <c r="V715" s="1">
        <v>0</v>
      </c>
      <c r="W715">
        <v>0.211668605722687</v>
      </c>
      <c r="X715">
        <v>0.43686532017255703</v>
      </c>
      <c r="Y715" s="1">
        <v>0</v>
      </c>
      <c r="Z715" s="1">
        <v>0</v>
      </c>
      <c r="AA715">
        <v>2.9232110892500699E-4</v>
      </c>
      <c r="AB715">
        <v>1.01500535927069E-2</v>
      </c>
      <c r="AC715">
        <v>8.2744978006833707E-3</v>
      </c>
      <c r="AD715">
        <v>1.1127410949272199E-3</v>
      </c>
      <c r="AE715">
        <v>8.0257538594596305E-4</v>
      </c>
      <c r="AF715" s="3">
        <v>4.3113676705595896E-3</v>
      </c>
      <c r="AG715">
        <v>2.2780955558568099E-5</v>
      </c>
      <c r="AH715">
        <v>10.338431262292</v>
      </c>
      <c r="AI715">
        <v>0.31356363150233801</v>
      </c>
      <c r="AJ715">
        <v>301.8648001871</v>
      </c>
      <c r="AK715" t="s">
        <v>89</v>
      </c>
      <c r="AL715" t="s">
        <v>90</v>
      </c>
      <c r="AM715" s="4">
        <v>34532946550.120003</v>
      </c>
      <c r="AN715">
        <v>175163</v>
      </c>
      <c r="AO715" s="1">
        <f t="shared" si="158"/>
        <v>1.2878186580167967E-2</v>
      </c>
      <c r="AP715" s="5">
        <f t="shared" si="159"/>
        <v>14.404883246963296</v>
      </c>
      <c r="AQ715" s="3">
        <f t="shared" si="160"/>
        <v>9.3789482563062972E-4</v>
      </c>
      <c r="AR715" s="15">
        <f t="shared" si="161"/>
        <v>6.7396235816792771E-2</v>
      </c>
    </row>
    <row r="716" spans="1:44" x14ac:dyDescent="0.25">
      <c r="A716" t="s">
        <v>37</v>
      </c>
      <c r="B716">
        <v>16.337926890215599</v>
      </c>
      <c r="C716">
        <v>1.3933255076283501E-2</v>
      </c>
      <c r="D716">
        <v>15.4962951833195</v>
      </c>
      <c r="E716">
        <v>-15.916334156272301</v>
      </c>
      <c r="F716" s="1">
        <v>0</v>
      </c>
      <c r="G716" s="1">
        <v>0</v>
      </c>
      <c r="H716">
        <v>3.77793010142295</v>
      </c>
      <c r="I716">
        <v>-32.440815837157899</v>
      </c>
      <c r="J716">
        <v>-31.820321269001901</v>
      </c>
      <c r="K716">
        <v>-74.329843134835798</v>
      </c>
      <c r="L716">
        <v>-11.794295711804599</v>
      </c>
      <c r="M716">
        <v>31.683713738253701</v>
      </c>
      <c r="N716">
        <v>94.956518954175806</v>
      </c>
      <c r="O716">
        <v>69.663218926253705</v>
      </c>
      <c r="P716">
        <v>193299.98840374799</v>
      </c>
      <c r="Q716">
        <v>219735.157448296</v>
      </c>
      <c r="R716">
        <v>86.075231252614103</v>
      </c>
      <c r="S716">
        <v>680.083639629137</v>
      </c>
      <c r="T716">
        <v>0.70450558848046296</v>
      </c>
      <c r="U716">
        <v>0.36681147901703798</v>
      </c>
      <c r="V716" s="1">
        <v>0</v>
      </c>
      <c r="W716">
        <v>0.18703094318882299</v>
      </c>
      <c r="X716">
        <v>0.44615757779413701</v>
      </c>
      <c r="Y716" s="1">
        <v>0</v>
      </c>
      <c r="Z716" s="1">
        <v>0</v>
      </c>
      <c r="AA716">
        <v>2.94433273161541E-4</v>
      </c>
      <c r="AB716">
        <v>1.01500864671892E-2</v>
      </c>
      <c r="AC716">
        <v>8.4241124968956905E-3</v>
      </c>
      <c r="AD716">
        <v>1.72446131138736E-3</v>
      </c>
      <c r="AE716">
        <v>1.62944538605468E-3</v>
      </c>
      <c r="AF716" s="3">
        <v>5.2254214139267098E-3</v>
      </c>
      <c r="AG716">
        <v>1.3486519497618601E-4</v>
      </c>
      <c r="AH716">
        <v>10.354486291102001</v>
      </c>
      <c r="AI716">
        <v>0.31615466977231099</v>
      </c>
      <c r="AJ716">
        <v>518.33837378260603</v>
      </c>
      <c r="AK716" t="s">
        <v>91</v>
      </c>
      <c r="AL716" t="s">
        <v>92</v>
      </c>
      <c r="AM716" s="4">
        <v>51490091111.059998</v>
      </c>
      <c r="AN716">
        <v>266374</v>
      </c>
      <c r="AO716" s="1">
        <f t="shared" si="158"/>
        <v>1.3943967183983941E-2</v>
      </c>
      <c r="AP716" s="5">
        <f t="shared" si="159"/>
        <v>15.507310567923815</v>
      </c>
      <c r="AQ716" s="3">
        <f t="shared" si="160"/>
        <v>8.1145867280096873E-4</v>
      </c>
      <c r="AR716" s="15">
        <f t="shared" si="161"/>
        <v>5.3562886914116259E-2</v>
      </c>
    </row>
    <row r="717" spans="1:44" x14ac:dyDescent="0.25">
      <c r="A717" t="s">
        <v>37</v>
      </c>
      <c r="B717">
        <v>18.231404849259299</v>
      </c>
      <c r="C717">
        <v>1.5240428590554699E-2</v>
      </c>
      <c r="D717">
        <v>16.8307992953271</v>
      </c>
      <c r="E717">
        <v>-6.5372027106855004</v>
      </c>
      <c r="F717" s="1">
        <v>0</v>
      </c>
      <c r="G717" s="1">
        <v>0</v>
      </c>
      <c r="H717">
        <v>3.8905108327242401</v>
      </c>
      <c r="I717">
        <v>-8.6791959389921693</v>
      </c>
      <c r="J717">
        <v>-8.3975906244533594</v>
      </c>
      <c r="K717">
        <v>-51.167678695713299</v>
      </c>
      <c r="L717">
        <v>12.715367195835601</v>
      </c>
      <c r="M717">
        <v>31.249859454551999</v>
      </c>
      <c r="N717">
        <v>94.780700025159106</v>
      </c>
      <c r="O717">
        <v>69.857723049153506</v>
      </c>
      <c r="P717">
        <v>186465.11309273701</v>
      </c>
      <c r="Q717">
        <v>212833.54269470199</v>
      </c>
      <c r="R717">
        <v>86.605472490838594</v>
      </c>
      <c r="S717">
        <v>686.17072263357704</v>
      </c>
      <c r="T717">
        <v>0.70992975471044795</v>
      </c>
      <c r="U717">
        <v>0.36504269533607903</v>
      </c>
      <c r="V717" s="1">
        <v>0</v>
      </c>
      <c r="W717">
        <v>0.15860313126443801</v>
      </c>
      <c r="X717">
        <v>0.476354173399481</v>
      </c>
      <c r="Y717" s="1">
        <v>0</v>
      </c>
      <c r="Z717" s="1">
        <v>0</v>
      </c>
      <c r="AA717">
        <v>2.95244850064322E-4</v>
      </c>
      <c r="AB717">
        <v>9.7775829178968297E-3</v>
      </c>
      <c r="AC717">
        <v>8.27010143931497E-3</v>
      </c>
      <c r="AD717">
        <v>2.5700105775729701E-3</v>
      </c>
      <c r="AE717">
        <v>1.7345042671079499E-3</v>
      </c>
      <c r="AF717" s="3">
        <v>5.9583756859430698E-3</v>
      </c>
      <c r="AG717">
        <v>8.6312091375248502E-4</v>
      </c>
      <c r="AH717">
        <v>10.363354518564</v>
      </c>
      <c r="AI717">
        <v>0.31002809863077202</v>
      </c>
      <c r="AJ717">
        <v>832.49077734835805</v>
      </c>
      <c r="AK717" t="s">
        <v>93</v>
      </c>
      <c r="AL717" t="s">
        <v>94</v>
      </c>
      <c r="AM717" s="4">
        <v>66635732210.160004</v>
      </c>
      <c r="AN717">
        <v>357363</v>
      </c>
      <c r="AO717" s="1">
        <f t="shared" si="158"/>
        <v>1.4523721975322361E-2</v>
      </c>
      <c r="AP717" s="5">
        <f t="shared" si="159"/>
        <v>16.101519557254139</v>
      </c>
      <c r="AQ717" s="3">
        <f t="shared" si="160"/>
        <v>2.1094713453584449E-3</v>
      </c>
      <c r="AR717" s="15">
        <f t="shared" si="161"/>
        <v>0.13227852715587907</v>
      </c>
    </row>
    <row r="718" spans="1:44" x14ac:dyDescent="0.25">
      <c r="A718" t="s">
        <v>37</v>
      </c>
      <c r="B718">
        <v>18.954691675482898</v>
      </c>
      <c r="C718">
        <v>1.7212721627828002E-2</v>
      </c>
      <c r="D718">
        <v>18.807799164537698</v>
      </c>
      <c r="E718">
        <v>4.9342443408355399</v>
      </c>
      <c r="F718" s="1">
        <v>0</v>
      </c>
      <c r="G718" s="1">
        <v>0</v>
      </c>
      <c r="H718">
        <v>4.0183579508863803</v>
      </c>
      <c r="I718">
        <v>14.9724074532197</v>
      </c>
      <c r="J718">
        <v>15.056220985182099</v>
      </c>
      <c r="K718">
        <v>-25.240576575069301</v>
      </c>
      <c r="L718">
        <v>37.2293128487389</v>
      </c>
      <c r="M718">
        <v>30.770564825624401</v>
      </c>
      <c r="N718">
        <v>94.775976886220803</v>
      </c>
      <c r="O718">
        <v>70.249223292804899</v>
      </c>
      <c r="P718">
        <v>179279.0291595</v>
      </c>
      <c r="Q718">
        <v>205820.42880909599</v>
      </c>
      <c r="R718">
        <v>88.566547205021905</v>
      </c>
      <c r="S718">
        <v>685.36440651389796</v>
      </c>
      <c r="T718">
        <v>0.73122759835336804</v>
      </c>
      <c r="U718">
        <v>0.34034683881413302</v>
      </c>
      <c r="V718" s="1">
        <v>0</v>
      </c>
      <c r="W718">
        <v>0.13068918789178799</v>
      </c>
      <c r="X718">
        <v>0.52896397329407696</v>
      </c>
      <c r="Y718" s="1">
        <v>0</v>
      </c>
      <c r="Z718" s="1">
        <v>0</v>
      </c>
      <c r="AA718">
        <v>2.95310926936532E-4</v>
      </c>
      <c r="AB718">
        <v>9.24966455373929E-3</v>
      </c>
      <c r="AC718">
        <v>7.9739531678007392E-3</v>
      </c>
      <c r="AD718">
        <v>3.8642444141516398E-3</v>
      </c>
      <c r="AE718">
        <v>1.9970390835625401E-3</v>
      </c>
      <c r="AF718" s="3">
        <v>6.6521649806169604E-3</v>
      </c>
      <c r="AG718">
        <v>1.80646521327845E-3</v>
      </c>
      <c r="AH718">
        <v>10.3504751781126</v>
      </c>
      <c r="AI718">
        <v>0.29566725913354602</v>
      </c>
      <c r="AJ718">
        <v>1183.07304470799</v>
      </c>
      <c r="AK718" t="s">
        <v>95</v>
      </c>
      <c r="AL718" t="s">
        <v>96</v>
      </c>
      <c r="AM718" s="4">
        <v>58683225335.75</v>
      </c>
      <c r="AN718">
        <v>327329</v>
      </c>
      <c r="AO718" s="1">
        <f t="shared" si="158"/>
        <v>1.4921429075354231E-2</v>
      </c>
      <c r="AP718" s="5">
        <f t="shared" si="159"/>
        <v>16.506924245147836</v>
      </c>
      <c r="AQ718" s="3">
        <f t="shared" si="160"/>
        <v>2.4395866998573098E-3</v>
      </c>
      <c r="AR718" s="15">
        <f t="shared" si="161"/>
        <v>0.14828731228075864</v>
      </c>
    </row>
    <row r="719" spans="1:44" x14ac:dyDescent="0.25">
      <c r="A719" t="s">
        <v>37</v>
      </c>
      <c r="B719">
        <v>19.985223012847499</v>
      </c>
      <c r="C719">
        <v>1.9549667773354599E-2</v>
      </c>
      <c r="D719">
        <v>21.094518160238199</v>
      </c>
      <c r="E719">
        <v>12.777164658907299</v>
      </c>
      <c r="F719" s="1">
        <v>0</v>
      </c>
      <c r="G719" s="1">
        <v>0</v>
      </c>
      <c r="H719">
        <v>4.1192282585292004</v>
      </c>
      <c r="I719">
        <v>39.020417880843603</v>
      </c>
      <c r="J719">
        <v>38.998383089738297</v>
      </c>
      <c r="K719">
        <v>-2.5266807403395499</v>
      </c>
      <c r="L719">
        <v>62.186938645583602</v>
      </c>
      <c r="M719">
        <v>30.562845285039401</v>
      </c>
      <c r="N719">
        <v>94.744518921655299</v>
      </c>
      <c r="O719">
        <v>70.423167378138899</v>
      </c>
      <c r="P719">
        <v>172261.521056753</v>
      </c>
      <c r="Q719">
        <v>197836.95323032199</v>
      </c>
      <c r="R719">
        <v>92.548231563746498</v>
      </c>
      <c r="S719">
        <v>690.29908029252294</v>
      </c>
      <c r="T719">
        <v>0.742412584641572</v>
      </c>
      <c r="U719">
        <v>0.31421229789824201</v>
      </c>
      <c r="V719" s="1">
        <v>0</v>
      </c>
      <c r="W719">
        <v>0.11683129708276099</v>
      </c>
      <c r="X719">
        <v>0.56895640501899503</v>
      </c>
      <c r="Y719" s="1">
        <v>0</v>
      </c>
      <c r="Z719" s="1">
        <v>0</v>
      </c>
      <c r="AA719">
        <v>2.9489508934194897E-4</v>
      </c>
      <c r="AB719">
        <v>8.9396330157774997E-3</v>
      </c>
      <c r="AC719">
        <v>7.7934967903898304E-3</v>
      </c>
      <c r="AD719">
        <v>3.9856402968129496E-3</v>
      </c>
      <c r="AE719">
        <v>3.2392447698051702E-3</v>
      </c>
      <c r="AF719" s="3">
        <v>7.07047069554165E-3</v>
      </c>
      <c r="AG719">
        <v>3.0902326321683902E-3</v>
      </c>
      <c r="AH719">
        <v>10.334755012742001</v>
      </c>
      <c r="AI719">
        <v>0.29950996476542302</v>
      </c>
      <c r="AJ719">
        <v>1613.76249874669</v>
      </c>
      <c r="AK719" t="s">
        <v>97</v>
      </c>
      <c r="AL719" t="s">
        <v>98</v>
      </c>
      <c r="AM719" s="4">
        <v>51447625878.809998</v>
      </c>
      <c r="AN719">
        <v>298660</v>
      </c>
      <c r="AO719" s="1">
        <f t="shared" si="158"/>
        <v>1.5158862575273428E-2</v>
      </c>
      <c r="AP719" s="5">
        <f t="shared" si="159"/>
        <v>16.748096409414114</v>
      </c>
      <c r="AQ719" s="3">
        <f t="shared" si="160"/>
        <v>3.2494997218633984E-3</v>
      </c>
      <c r="AR719" s="15">
        <f t="shared" si="161"/>
        <v>0.19328325585788919</v>
      </c>
    </row>
    <row r="720" spans="1:44" x14ac:dyDescent="0.25">
      <c r="A720" t="s">
        <v>37</v>
      </c>
      <c r="B720">
        <v>21.760498975298599</v>
      </c>
      <c r="C720">
        <v>2.1781643552090699E-2</v>
      </c>
      <c r="D720">
        <v>23.223254618378899</v>
      </c>
      <c r="E720">
        <v>16.920675039749302</v>
      </c>
      <c r="F720" s="1">
        <v>0</v>
      </c>
      <c r="G720" s="1">
        <v>0</v>
      </c>
      <c r="H720">
        <v>4.2045553639519104</v>
      </c>
      <c r="I720">
        <v>62.559710284228302</v>
      </c>
      <c r="J720">
        <v>62.425596526539998</v>
      </c>
      <c r="K720">
        <v>23.005406601656201</v>
      </c>
      <c r="L720">
        <v>86.763786741060102</v>
      </c>
      <c r="M720">
        <v>30.9787749847291</v>
      </c>
      <c r="N720">
        <v>94.741081012834798</v>
      </c>
      <c r="O720">
        <v>70.2392996098921</v>
      </c>
      <c r="P720">
        <v>164844.22486198999</v>
      </c>
      <c r="Q720">
        <v>189632.62328895499</v>
      </c>
      <c r="R720">
        <v>101.66246064031399</v>
      </c>
      <c r="S720">
        <v>689.52302043685802</v>
      </c>
      <c r="T720">
        <v>0.75474952662499994</v>
      </c>
      <c r="U720">
        <v>0.29961782142244198</v>
      </c>
      <c r="V720" s="1">
        <v>0</v>
      </c>
      <c r="W720">
        <v>0.11287138967287701</v>
      </c>
      <c r="X720">
        <v>0.587510788904679</v>
      </c>
      <c r="Y720" s="1">
        <v>0</v>
      </c>
      <c r="Z720" s="1">
        <v>0</v>
      </c>
      <c r="AA720">
        <v>2.9693299929192701E-4</v>
      </c>
      <c r="AB720">
        <v>8.8680880228394592E-3</v>
      </c>
      <c r="AC720">
        <v>7.7534762108682296E-3</v>
      </c>
      <c r="AD720">
        <v>3.7574290770874502E-3</v>
      </c>
      <c r="AE720">
        <v>5.1493208835424898E-3</v>
      </c>
      <c r="AF720" s="3">
        <v>7.3446976213919803E-3</v>
      </c>
      <c r="AG720">
        <v>3.7098651825066701E-3</v>
      </c>
      <c r="AH720">
        <v>10.3113666996333</v>
      </c>
      <c r="AI720">
        <v>0.30758666862884299</v>
      </c>
      <c r="AJ720">
        <v>2136.2108804847999</v>
      </c>
      <c r="AK720" t="s">
        <v>99</v>
      </c>
      <c r="AL720" t="s">
        <v>100</v>
      </c>
      <c r="AM720" s="4">
        <v>38938843420</v>
      </c>
      <c r="AN720">
        <v>236216</v>
      </c>
      <c r="AO720" s="1">
        <f t="shared" si="158"/>
        <v>1.5395106831552137E-2</v>
      </c>
      <c r="AP720" s="5">
        <f t="shared" si="159"/>
        <v>16.987426658514504</v>
      </c>
      <c r="AQ720" s="3">
        <f t="shared" si="160"/>
        <v>4.8468457096926976E-3</v>
      </c>
      <c r="AR720" s="15">
        <f t="shared" si="161"/>
        <v>0.28097677257030074</v>
      </c>
    </row>
    <row r="721" spans="1:44" x14ac:dyDescent="0.25">
      <c r="A721" t="s">
        <v>37</v>
      </c>
      <c r="B721">
        <v>23.283412712954298</v>
      </c>
      <c r="C721">
        <v>2.3678805706748199E-2</v>
      </c>
      <c r="D721">
        <v>24.9911328170557</v>
      </c>
      <c r="E721">
        <v>12.273508952772</v>
      </c>
      <c r="F721" s="1">
        <v>0</v>
      </c>
      <c r="G721" s="1">
        <v>0</v>
      </c>
      <c r="H721">
        <v>4.2319359501823097</v>
      </c>
      <c r="I721">
        <v>86.853104750273701</v>
      </c>
      <c r="J721">
        <v>87.0000549252524</v>
      </c>
      <c r="K721">
        <v>46.344644580728897</v>
      </c>
      <c r="L721">
        <v>112.260060166908</v>
      </c>
      <c r="M721">
        <v>32.732197319627304</v>
      </c>
      <c r="N721">
        <v>94.719941542319205</v>
      </c>
      <c r="O721">
        <v>69.173971760765099</v>
      </c>
      <c r="P721">
        <v>157028.80092110799</v>
      </c>
      <c r="Q721">
        <v>181651.59759151901</v>
      </c>
      <c r="R721">
        <v>115.441106467952</v>
      </c>
      <c r="S721">
        <v>687.84295959965402</v>
      </c>
      <c r="T721">
        <v>0.74230874620230702</v>
      </c>
      <c r="U721">
        <v>0.31145753837727402</v>
      </c>
      <c r="V721" s="1">
        <v>0</v>
      </c>
      <c r="W721">
        <v>0.12708083745998999</v>
      </c>
      <c r="X721">
        <v>0.56146162416273404</v>
      </c>
      <c r="Y721" s="1">
        <v>0</v>
      </c>
      <c r="Z721" s="1">
        <v>0</v>
      </c>
      <c r="AA721">
        <v>2.9898342187373701E-4</v>
      </c>
      <c r="AB721">
        <v>9.0255861942926102E-3</v>
      </c>
      <c r="AC721">
        <v>7.8241158253906408E-3</v>
      </c>
      <c r="AD721">
        <v>3.7483946618872299E-3</v>
      </c>
      <c r="AE721">
        <v>5.6858766641667098E-3</v>
      </c>
      <c r="AF721" s="3">
        <v>7.7453279414414801E-3</v>
      </c>
      <c r="AG721">
        <v>4.9199538579844703E-3</v>
      </c>
      <c r="AH721">
        <v>10.2602898504721</v>
      </c>
      <c r="AI721">
        <v>0.34659617196429399</v>
      </c>
      <c r="AJ721">
        <v>2687.3765085236</v>
      </c>
      <c r="AK721" t="s">
        <v>101</v>
      </c>
      <c r="AL721" t="s">
        <v>102</v>
      </c>
      <c r="AM721" s="4">
        <v>30075726240.419998</v>
      </c>
      <c r="AN721">
        <v>191530</v>
      </c>
      <c r="AO721" s="1">
        <f t="shared" si="158"/>
        <v>1.5868427188705857E-2</v>
      </c>
      <c r="AP721" s="5">
        <f t="shared" si="159"/>
        <v>17.465033323910806</v>
      </c>
      <c r="AQ721" s="3">
        <f t="shared" si="160"/>
        <v>5.9771125518327424E-3</v>
      </c>
      <c r="AR721" s="15">
        <f t="shared" si="161"/>
        <v>0.33314447680312975</v>
      </c>
    </row>
    <row r="722" spans="1:44" x14ac:dyDescent="0.25">
      <c r="A722" t="s">
        <v>37</v>
      </c>
      <c r="B722">
        <v>24.280268126525101</v>
      </c>
      <c r="C722">
        <v>2.42505832233809E-2</v>
      </c>
      <c r="D722">
        <v>25.5165808915268</v>
      </c>
      <c r="E722">
        <v>13.9822590425269</v>
      </c>
      <c r="F722" s="1">
        <v>0</v>
      </c>
      <c r="G722" s="1">
        <v>0</v>
      </c>
      <c r="H722">
        <v>4.3113820801632503</v>
      </c>
      <c r="I722">
        <v>110.388534630519</v>
      </c>
      <c r="J722">
        <v>110.582828096729</v>
      </c>
      <c r="K722">
        <v>66.454720825287694</v>
      </c>
      <c r="L722">
        <v>137.003869055927</v>
      </c>
      <c r="M722">
        <v>34.587237368620997</v>
      </c>
      <c r="N722">
        <v>94.712351742081395</v>
      </c>
      <c r="O722">
        <v>68.058353602007202</v>
      </c>
      <c r="P722">
        <v>149886.62018819799</v>
      </c>
      <c r="Q722">
        <v>174015.96250240199</v>
      </c>
      <c r="R722">
        <v>124.050108673176</v>
      </c>
      <c r="S722">
        <v>690.52875978242503</v>
      </c>
      <c r="T722">
        <v>0.74428637949445597</v>
      </c>
      <c r="U722">
        <v>0.305743890443269</v>
      </c>
      <c r="V722" s="1">
        <v>0</v>
      </c>
      <c r="W722">
        <v>0.11692454363217999</v>
      </c>
      <c r="X722">
        <v>0.57733156592455004</v>
      </c>
      <c r="Y722" s="1">
        <v>0</v>
      </c>
      <c r="Z722" s="1">
        <v>0</v>
      </c>
      <c r="AA722">
        <v>3.0254596557810102E-4</v>
      </c>
      <c r="AB722">
        <v>9.0473071753150898E-3</v>
      </c>
      <c r="AC722">
        <v>7.8876676067495804E-3</v>
      </c>
      <c r="AD722">
        <v>3.3291256582548001E-3</v>
      </c>
      <c r="AE722">
        <v>5.6866784918290303E-3</v>
      </c>
      <c r="AF722" s="3">
        <v>8.0493038608745199E-3</v>
      </c>
      <c r="AG722">
        <v>5.8849864238820597E-3</v>
      </c>
      <c r="AH722">
        <v>10.162283483498101</v>
      </c>
      <c r="AI722">
        <v>0.329326260758736</v>
      </c>
      <c r="AJ722">
        <v>3349.0631417442901</v>
      </c>
      <c r="AK722" t="s">
        <v>103</v>
      </c>
      <c r="AL722" t="s">
        <v>104</v>
      </c>
      <c r="AM722" s="4">
        <v>24155727709.529999</v>
      </c>
      <c r="AN722">
        <v>161160</v>
      </c>
      <c r="AO722" s="1">
        <f t="shared" ref="AO722:AO726" si="162">AF722+AA722+AC722*$AO$667</f>
        <v>1.6239517433202202E-2</v>
      </c>
      <c r="AP722" s="5">
        <f t="shared" si="159"/>
        <v>17.837721067910827</v>
      </c>
      <c r="AQ722" s="3">
        <f t="shared" ref="AQ722:AQ726" si="163">(1-(1-B722/100)^(1/12))- AO722</f>
        <v>6.671561539422919E-3</v>
      </c>
      <c r="AR722" s="15">
        <f t="shared" ref="AR722:AR726" si="164">B722/AP722-1</f>
        <v>0.36117545700409548</v>
      </c>
    </row>
    <row r="723" spans="1:44" x14ac:dyDescent="0.25">
      <c r="A723" t="s">
        <v>37</v>
      </c>
      <c r="B723">
        <v>23.749855238903798</v>
      </c>
      <c r="C723">
        <v>2.4256823185217699E-2</v>
      </c>
      <c r="D723">
        <v>25.5222965886643</v>
      </c>
      <c r="E723">
        <v>19.002774807973601</v>
      </c>
      <c r="F723" s="1">
        <v>0</v>
      </c>
      <c r="G723" s="1">
        <v>0</v>
      </c>
      <c r="H723">
        <v>4.4137105947199702</v>
      </c>
      <c r="I723">
        <v>133.10744023955101</v>
      </c>
      <c r="J723">
        <v>133.47694441838701</v>
      </c>
      <c r="K723">
        <v>84.836932765382102</v>
      </c>
      <c r="L723">
        <v>161.474786654718</v>
      </c>
      <c r="M723">
        <v>36.492734893656198</v>
      </c>
      <c r="N723">
        <v>94.527885785411698</v>
      </c>
      <c r="O723">
        <v>66.727878680376307</v>
      </c>
      <c r="P723">
        <v>140534.37033779701</v>
      </c>
      <c r="Q723">
        <v>164065.080714173</v>
      </c>
      <c r="R723">
        <v>130.71959235303299</v>
      </c>
      <c r="S723">
        <v>694.76503712402905</v>
      </c>
      <c r="T723">
        <v>0.74585837288573997</v>
      </c>
      <c r="U723">
        <v>0.29600849755862102</v>
      </c>
      <c r="V723" s="1">
        <v>0</v>
      </c>
      <c r="W723">
        <v>9.5693856104024699E-2</v>
      </c>
      <c r="X723">
        <v>0.60829764633735295</v>
      </c>
      <c r="Y723" s="1">
        <v>0</v>
      </c>
      <c r="Z723" s="1">
        <v>0</v>
      </c>
      <c r="AA723">
        <v>3.1045264581713302E-4</v>
      </c>
      <c r="AB723">
        <v>9.1145361200066308E-3</v>
      </c>
      <c r="AC723">
        <v>8.0264967692381603E-3</v>
      </c>
      <c r="AD723">
        <v>3.0131688636637899E-3</v>
      </c>
      <c r="AE723">
        <v>6.3605879534833001E-3</v>
      </c>
      <c r="AF723" s="3">
        <v>8.3578807768639098E-3</v>
      </c>
      <c r="AG723">
        <v>5.4581155578921703E-3</v>
      </c>
      <c r="AH723">
        <v>10.143521823441001</v>
      </c>
      <c r="AI723">
        <v>0.37454795815458902</v>
      </c>
      <c r="AJ723">
        <v>4110.5877895195399</v>
      </c>
      <c r="AK723" t="s">
        <v>105</v>
      </c>
      <c r="AL723" t="s">
        <v>106</v>
      </c>
      <c r="AM723" s="4">
        <v>15750951693.09</v>
      </c>
      <c r="AN723">
        <v>112079</v>
      </c>
      <c r="AO723" s="1">
        <f t="shared" si="162"/>
        <v>1.6694830191919204E-2</v>
      </c>
      <c r="AP723" s="5">
        <f t="shared" si="159"/>
        <v>18.292886159052244</v>
      </c>
      <c r="AQ723" s="3">
        <f t="shared" si="163"/>
        <v>5.6477003280734836E-3</v>
      </c>
      <c r="AR723" s="15">
        <f t="shared" si="164"/>
        <v>0.29831099545498296</v>
      </c>
    </row>
    <row r="724" spans="1:44" x14ac:dyDescent="0.25">
      <c r="A724" t="s">
        <v>37</v>
      </c>
      <c r="B724">
        <v>26.391162983699701</v>
      </c>
      <c r="C724">
        <v>2.3284808709373099E-2</v>
      </c>
      <c r="D724">
        <v>24.627085187028499</v>
      </c>
      <c r="E724">
        <v>35.579601420959698</v>
      </c>
      <c r="F724" s="1">
        <v>0</v>
      </c>
      <c r="G724" s="1">
        <v>0</v>
      </c>
      <c r="H724">
        <v>4.6002387590146396</v>
      </c>
      <c r="I724">
        <v>155.734739299756</v>
      </c>
      <c r="J724">
        <v>155.91501954756899</v>
      </c>
      <c r="K724">
        <v>105.191825601172</v>
      </c>
      <c r="L724">
        <v>185.52762183742499</v>
      </c>
      <c r="M724">
        <v>37.306072841205904</v>
      </c>
      <c r="N724">
        <v>94.462453231517799</v>
      </c>
      <c r="O724">
        <v>66.121602313548195</v>
      </c>
      <c r="P724">
        <v>133692.57099257299</v>
      </c>
      <c r="Q724">
        <v>156753.80953293701</v>
      </c>
      <c r="R724">
        <v>132.63383085155601</v>
      </c>
      <c r="S724">
        <v>697.53348143897801</v>
      </c>
      <c r="T724">
        <v>0.75922703951885195</v>
      </c>
      <c r="U724">
        <v>0.25485210282941101</v>
      </c>
      <c r="V724" s="1">
        <v>0</v>
      </c>
      <c r="W724">
        <v>6.9315769936401303E-2</v>
      </c>
      <c r="X724">
        <v>0.67583212723418695</v>
      </c>
      <c r="Y724" s="1">
        <v>0</v>
      </c>
      <c r="Z724" s="1">
        <v>0</v>
      </c>
      <c r="AA724">
        <v>3.1887436644840799E-4</v>
      </c>
      <c r="AB724">
        <v>8.9073543688996601E-3</v>
      </c>
      <c r="AC724">
        <v>7.9829180992086295E-3</v>
      </c>
      <c r="AD724">
        <v>2.6482021381005502E-3</v>
      </c>
      <c r="AE724">
        <v>7.16365116363454E-3</v>
      </c>
      <c r="AF724" s="3">
        <v>8.4923967852430001E-3</v>
      </c>
      <c r="AG724">
        <v>4.2465624522191299E-3</v>
      </c>
      <c r="AH724">
        <v>10.1731428250778</v>
      </c>
      <c r="AI724">
        <v>0.390282187232457</v>
      </c>
      <c r="AJ724">
        <v>4952.7899920603304</v>
      </c>
      <c r="AK724" t="s">
        <v>107</v>
      </c>
      <c r="AL724" t="s">
        <v>108</v>
      </c>
      <c r="AM724" s="4">
        <v>6643050160.0500002</v>
      </c>
      <c r="AN724">
        <v>49689</v>
      </c>
      <c r="AO724" s="1">
        <f t="shared" si="162"/>
        <v>1.6794189250900038E-2</v>
      </c>
      <c r="AP724" s="5">
        <f t="shared" si="159"/>
        <v>18.391905245927198</v>
      </c>
      <c r="AQ724" s="3">
        <f t="shared" si="163"/>
        <v>8.4163395502209193E-3</v>
      </c>
      <c r="AR724" s="15">
        <f t="shared" si="164"/>
        <v>0.43493360969461836</v>
      </c>
    </row>
    <row r="725" spans="1:44" x14ac:dyDescent="0.25">
      <c r="A725" t="s">
        <v>37</v>
      </c>
      <c r="B725">
        <v>25.632178915401401</v>
      </c>
      <c r="C725">
        <v>2.2222412986875401E-2</v>
      </c>
      <c r="D725">
        <v>23.637359753671198</v>
      </c>
      <c r="E725">
        <v>52.297009833170399</v>
      </c>
      <c r="F725" s="1">
        <v>0</v>
      </c>
      <c r="G725" s="1">
        <v>0</v>
      </c>
      <c r="H725">
        <v>4.7892359733021896</v>
      </c>
      <c r="I725">
        <v>178.627755910205</v>
      </c>
      <c r="J725">
        <v>178.90832659238399</v>
      </c>
      <c r="K725">
        <v>124.452228426153</v>
      </c>
      <c r="L725">
        <v>210.22491044731001</v>
      </c>
      <c r="M725">
        <v>38.028359902888901</v>
      </c>
      <c r="N725">
        <v>94.372122667298697</v>
      </c>
      <c r="O725">
        <v>65.554880694520804</v>
      </c>
      <c r="P725">
        <v>125965.097356449</v>
      </c>
      <c r="Q725">
        <v>148364.06372337701</v>
      </c>
      <c r="R725">
        <v>133.67830782343799</v>
      </c>
      <c r="S725">
        <v>702.72005811874203</v>
      </c>
      <c r="T725">
        <v>0.77078744286868195</v>
      </c>
      <c r="U725">
        <v>0.24270964059644301</v>
      </c>
      <c r="V725" s="1">
        <v>0</v>
      </c>
      <c r="W725">
        <v>6.2368766170291502E-2</v>
      </c>
      <c r="X725">
        <v>0.69492159323326497</v>
      </c>
      <c r="Y725" s="1">
        <v>0</v>
      </c>
      <c r="Z725" s="1">
        <v>0</v>
      </c>
      <c r="AA725">
        <v>3.2820232729099101E-4</v>
      </c>
      <c r="AB725">
        <v>8.9278509173934002E-3</v>
      </c>
      <c r="AC725">
        <v>8.1023114128545206E-3</v>
      </c>
      <c r="AD725">
        <v>2.3107153044752801E-3</v>
      </c>
      <c r="AE725">
        <v>7.0523027716282802E-3</v>
      </c>
      <c r="AF725" s="3">
        <v>8.6369265143190904E-3</v>
      </c>
      <c r="AG725">
        <v>3.6033039250471699E-3</v>
      </c>
      <c r="AH725">
        <v>10.1754816218527</v>
      </c>
      <c r="AI725">
        <v>0.36091406387875802</v>
      </c>
      <c r="AJ725">
        <v>5784.9318937232301</v>
      </c>
      <c r="AK725" t="s">
        <v>109</v>
      </c>
      <c r="AL725" t="s">
        <v>110</v>
      </c>
      <c r="AM725" s="4">
        <v>2259561916.3800001</v>
      </c>
      <c r="AN725">
        <v>17938</v>
      </c>
      <c r="AO725" s="1">
        <f t="shared" si="162"/>
        <v>1.7067440254464602E-2</v>
      </c>
      <c r="AP725" s="5">
        <f t="shared" si="159"/>
        <v>18.6636543245131</v>
      </c>
      <c r="AQ725" s="3">
        <f t="shared" si="163"/>
        <v>7.3094294854755305E-3</v>
      </c>
      <c r="AR725" s="15">
        <f t="shared" si="164"/>
        <v>0.37337407078611307</v>
      </c>
    </row>
    <row r="726" spans="1:44" x14ac:dyDescent="0.25">
      <c r="A726" t="s">
        <v>37</v>
      </c>
      <c r="B726">
        <v>19.623148599174499</v>
      </c>
      <c r="C726">
        <v>2.12298532222665E-2</v>
      </c>
      <c r="D726">
        <v>22.701943449948701</v>
      </c>
      <c r="E726">
        <v>73.509365695899604</v>
      </c>
      <c r="F726" s="1">
        <v>0</v>
      </c>
      <c r="G726" s="1">
        <v>0</v>
      </c>
      <c r="H726">
        <v>4.9966860948143097</v>
      </c>
      <c r="I726">
        <v>198.43677571708301</v>
      </c>
      <c r="J726">
        <v>199.02951083391301</v>
      </c>
      <c r="K726">
        <v>143.27048940664301</v>
      </c>
      <c r="L726">
        <v>233.56592896555</v>
      </c>
      <c r="M726">
        <v>38.301180965575497</v>
      </c>
      <c r="N726">
        <v>94.038325303060901</v>
      </c>
      <c r="O726">
        <v>65.163861508222197</v>
      </c>
      <c r="P726">
        <v>112943.359854368</v>
      </c>
      <c r="Q726">
        <v>136786.378805538</v>
      </c>
      <c r="R726">
        <v>133.64637480808699</v>
      </c>
      <c r="S726">
        <v>708.02078113513505</v>
      </c>
      <c r="T726">
        <v>0.70326750435809104</v>
      </c>
      <c r="U726">
        <v>0.30412393249477998</v>
      </c>
      <c r="V726" s="1">
        <v>0</v>
      </c>
      <c r="W726">
        <v>0.11531770281706701</v>
      </c>
      <c r="X726">
        <v>0.58055836468815203</v>
      </c>
      <c r="Y726" s="1">
        <v>0</v>
      </c>
      <c r="Z726" s="1">
        <v>0</v>
      </c>
      <c r="AA726">
        <v>3.5726064862846803E-4</v>
      </c>
      <c r="AB726">
        <v>8.6338840963297494E-3</v>
      </c>
      <c r="AC726">
        <v>7.9505625602622199E-3</v>
      </c>
      <c r="AD726">
        <v>1.44053293569544E-3</v>
      </c>
      <c r="AE726">
        <v>6.9700668289574101E-3</v>
      </c>
      <c r="AF726" s="3">
        <v>8.5925937837360994E-3</v>
      </c>
      <c r="AG726">
        <v>3.8280738497837E-3</v>
      </c>
      <c r="AH726">
        <v>10.103136894727699</v>
      </c>
      <c r="AI726">
        <v>0.373540989816942</v>
      </c>
      <c r="AJ726">
        <v>6453.4795021468699</v>
      </c>
      <c r="AK726" t="s">
        <v>111</v>
      </c>
      <c r="AL726" t="s">
        <v>112</v>
      </c>
      <c r="AM726" s="4">
        <v>442060310.47000003</v>
      </c>
      <c r="AN726">
        <v>3914</v>
      </c>
      <c r="AO726" s="1">
        <f t="shared" si="162"/>
        <v>1.6900416992626788E-2</v>
      </c>
      <c r="AP726" s="5">
        <f t="shared" si="159"/>
        <v>18.497647835492671</v>
      </c>
      <c r="AQ726" s="3">
        <f t="shared" si="163"/>
        <v>1.1385612203042017E-3</v>
      </c>
      <c r="AR726" s="15">
        <f t="shared" si="164"/>
        <v>6.0845615274513598E-2</v>
      </c>
    </row>
    <row r="731" spans="1:44" s="9" customFormat="1" x14ac:dyDescent="0.25">
      <c r="AF731" s="19"/>
      <c r="AM731" s="63"/>
      <c r="AO731" t="s">
        <v>226</v>
      </c>
      <c r="AP731"/>
      <c r="AQ731"/>
      <c r="AR731"/>
    </row>
    <row r="732" spans="1:44" x14ac:dyDescent="0.25">
      <c r="A732" t="s">
        <v>0</v>
      </c>
      <c r="B732" t="s">
        <v>1</v>
      </c>
      <c r="C732" t="s">
        <v>2</v>
      </c>
      <c r="D732" t="s">
        <v>3</v>
      </c>
      <c r="E732" t="s">
        <v>5</v>
      </c>
      <c r="F732" t="s">
        <v>6</v>
      </c>
      <c r="G732" t="s">
        <v>208</v>
      </c>
      <c r="H732" t="s">
        <v>7</v>
      </c>
      <c r="I732" t="s">
        <v>8</v>
      </c>
      <c r="J732" t="s">
        <v>134</v>
      </c>
      <c r="K732" t="s">
        <v>143</v>
      </c>
      <c r="L732" t="s">
        <v>9</v>
      </c>
      <c r="M732" t="s">
        <v>10</v>
      </c>
      <c r="N732" t="s">
        <v>11</v>
      </c>
      <c r="O732" t="s">
        <v>13</v>
      </c>
      <c r="P732" t="s">
        <v>14</v>
      </c>
      <c r="Q732" t="s">
        <v>15</v>
      </c>
      <c r="R732" t="s">
        <v>16</v>
      </c>
      <c r="S732" t="s">
        <v>17</v>
      </c>
      <c r="T732" t="s">
        <v>18</v>
      </c>
      <c r="U732" t="s">
        <v>20</v>
      </c>
      <c r="V732" t="s">
        <v>21</v>
      </c>
      <c r="W732" t="s">
        <v>22</v>
      </c>
      <c r="X732" t="s">
        <v>23</v>
      </c>
      <c r="Y732" t="s">
        <v>24</v>
      </c>
      <c r="Z732" t="s">
        <v>25</v>
      </c>
      <c r="AA732" t="s">
        <v>26</v>
      </c>
      <c r="AB732" t="s">
        <v>27</v>
      </c>
      <c r="AC732" t="s">
        <v>263</v>
      </c>
      <c r="AD732" t="s">
        <v>120</v>
      </c>
      <c r="AE732" t="s">
        <v>29</v>
      </c>
      <c r="AF732" s="3" t="s">
        <v>233</v>
      </c>
      <c r="AG732" t="s">
        <v>30</v>
      </c>
      <c r="AH732" t="s">
        <v>31</v>
      </c>
      <c r="AI732" t="s">
        <v>32</v>
      </c>
      <c r="AJ732" t="s">
        <v>33</v>
      </c>
      <c r="AK732" t="s">
        <v>34</v>
      </c>
      <c r="AL732" t="s">
        <v>74</v>
      </c>
      <c r="AM732" s="4" t="s">
        <v>35</v>
      </c>
      <c r="AN732" t="s">
        <v>36</v>
      </c>
      <c r="AO732" s="15">
        <v>1</v>
      </c>
    </row>
    <row r="733" spans="1:44" x14ac:dyDescent="0.25">
      <c r="A733" t="s">
        <v>37</v>
      </c>
      <c r="B733">
        <v>8.3022062531069292</v>
      </c>
      <c r="C733">
        <v>8.1508869379786908E-3</v>
      </c>
      <c r="D733">
        <v>9.35427818243517</v>
      </c>
      <c r="E733">
        <v>-41.907950552434102</v>
      </c>
      <c r="F733" s="1">
        <v>0</v>
      </c>
      <c r="G733" s="1">
        <v>0</v>
      </c>
      <c r="H733">
        <v>3.1744198445929102</v>
      </c>
      <c r="I733">
        <v>-185.17758803762001</v>
      </c>
      <c r="J733">
        <v>-174.33588595337301</v>
      </c>
      <c r="K733">
        <v>-247.73900510015801</v>
      </c>
      <c r="L733">
        <v>-160.82555188898499</v>
      </c>
      <c r="M733">
        <v>70.550299835784301</v>
      </c>
      <c r="N733">
        <v>88.322952915746797</v>
      </c>
      <c r="O733">
        <v>41.912278499344097</v>
      </c>
      <c r="P733">
        <v>161886.30454545401</v>
      </c>
      <c r="Q733">
        <v>237783.29869326801</v>
      </c>
      <c r="R733">
        <v>122.26319689251</v>
      </c>
      <c r="S733">
        <v>694.29132756432705</v>
      </c>
      <c r="T733">
        <v>0.69292886435519196</v>
      </c>
      <c r="U733">
        <v>7.0750998798315506E-2</v>
      </c>
      <c r="V733">
        <v>0.83674480277560404</v>
      </c>
      <c r="W733">
        <v>1.16364209395276E-2</v>
      </c>
      <c r="X733">
        <v>8.0867777486551898E-2</v>
      </c>
      <c r="Y733" s="1">
        <v>0</v>
      </c>
      <c r="Z733" s="1">
        <v>0</v>
      </c>
      <c r="AA733">
        <v>6.9007225707768099E-4</v>
      </c>
      <c r="AB733">
        <v>7.9528852465634396E-3</v>
      </c>
      <c r="AC733">
        <v>5.6310920197600797E-3</v>
      </c>
      <c r="AD733" s="1">
        <v>2.7015693575647801E-7</v>
      </c>
      <c r="AE733" s="1">
        <v>0</v>
      </c>
      <c r="AF733" s="3">
        <v>1.9668045561477301E-4</v>
      </c>
      <c r="AG733" s="1">
        <v>0</v>
      </c>
      <c r="AH733">
        <v>9.6947682403307898</v>
      </c>
      <c r="AI733">
        <v>0.81648519689763899</v>
      </c>
      <c r="AJ733">
        <v>1004.99118403515</v>
      </c>
      <c r="AK733" t="s">
        <v>79</v>
      </c>
      <c r="AL733" t="s">
        <v>80</v>
      </c>
      <c r="AM733" s="4">
        <v>219032170.05000001</v>
      </c>
      <c r="AN733">
        <v>1353</v>
      </c>
      <c r="AO733" s="1">
        <f>AF733+AA733+AC733*$AO$667</f>
        <v>6.5178447324525336E-3</v>
      </c>
      <c r="AP733" s="5">
        <f>100*(1-(1-AO733)^12)</f>
        <v>7.5470337356722368</v>
      </c>
      <c r="AQ733" s="3">
        <f>(1-(1-B733/100)^(1/12))- AO733</f>
        <v>6.7879011503613629E-4</v>
      </c>
      <c r="AR733" s="15">
        <f>B733/AP733-1</f>
        <v>0.10006216268323431</v>
      </c>
    </row>
    <row r="734" spans="1:44" x14ac:dyDescent="0.25">
      <c r="A734" t="s">
        <v>37</v>
      </c>
      <c r="B734">
        <v>10.1067908224048</v>
      </c>
      <c r="C734">
        <v>8.14956687724506E-3</v>
      </c>
      <c r="D734">
        <v>9.3528304775490305</v>
      </c>
      <c r="E734">
        <v>-30.698873360413899</v>
      </c>
      <c r="F734" s="1">
        <v>0</v>
      </c>
      <c r="G734" s="1">
        <v>0</v>
      </c>
      <c r="H734">
        <v>3.27704631885699</v>
      </c>
      <c r="I734">
        <v>-160.929203668535</v>
      </c>
      <c r="J734">
        <v>-157.549231026347</v>
      </c>
      <c r="K734">
        <v>-234.520220601522</v>
      </c>
      <c r="L734">
        <v>-137.28673260448701</v>
      </c>
      <c r="M734">
        <v>69.7169076943607</v>
      </c>
      <c r="N734">
        <v>89.022272305321295</v>
      </c>
      <c r="O734">
        <v>42.2674315490288</v>
      </c>
      <c r="P734">
        <v>166729.40044483499</v>
      </c>
      <c r="Q734">
        <v>254860.109353315</v>
      </c>
      <c r="R734">
        <v>123.893193873226</v>
      </c>
      <c r="S734">
        <v>712.39338346443196</v>
      </c>
      <c r="T734">
        <v>0.67072254396769004</v>
      </c>
      <c r="U734">
        <v>7.5600956210061895E-2</v>
      </c>
      <c r="V734">
        <v>0.78951437320725204</v>
      </c>
      <c r="W734">
        <v>2.3367551046339599E-2</v>
      </c>
      <c r="X734">
        <v>0.11151711953634499</v>
      </c>
      <c r="Y734" s="1">
        <v>0</v>
      </c>
      <c r="Z734" s="1">
        <v>0</v>
      </c>
      <c r="AA734">
        <v>7.2138918226053502E-4</v>
      </c>
      <c r="AB734">
        <v>8.1333807622519898E-3</v>
      </c>
      <c r="AC734">
        <v>6.0204864665711396E-3</v>
      </c>
      <c r="AD734" s="1">
        <v>3.6335658911368602E-7</v>
      </c>
      <c r="AE734" s="1">
        <v>0</v>
      </c>
      <c r="AF734" s="3">
        <v>5.9118570059356497E-4</v>
      </c>
      <c r="AG734" s="1">
        <v>0</v>
      </c>
      <c r="AH734">
        <v>9.5928907149825893</v>
      </c>
      <c r="AI734">
        <v>0.70554245813057004</v>
      </c>
      <c r="AJ734">
        <v>1822.58429431027</v>
      </c>
      <c r="AK734" t="s">
        <v>81</v>
      </c>
      <c r="AL734" t="s">
        <v>82</v>
      </c>
      <c r="AM734" s="4">
        <v>1514236414.8399999</v>
      </c>
      <c r="AN734">
        <v>9082</v>
      </c>
      <c r="AO734" s="1">
        <f t="shared" ref="AO734:AO748" si="165">AF734+AA734+AC734*$AO$667</f>
        <v>7.3330613494252397E-3</v>
      </c>
      <c r="AP734" s="5">
        <f t="shared" ref="AP734:AP750" si="166">100*(1-(1-AO734)^12)</f>
        <v>8.4533003262588498</v>
      </c>
      <c r="AQ734" s="3">
        <f t="shared" ref="AQ734:AQ748" si="167">(1-(1-B734/100)^(1/12))- AO734</f>
        <v>1.5066189681632878E-3</v>
      </c>
      <c r="AR734" s="15">
        <f t="shared" ref="AR734:AR748" si="168">B734/AP734-1</f>
        <v>0.19560295178554599</v>
      </c>
    </row>
    <row r="735" spans="1:44" x14ac:dyDescent="0.25">
      <c r="A735" t="s">
        <v>37</v>
      </c>
      <c r="B735">
        <v>10.2322920597792</v>
      </c>
      <c r="C735">
        <v>9.4134143851652297E-3</v>
      </c>
      <c r="D735">
        <v>10.7292239156147</v>
      </c>
      <c r="E735">
        <v>-25.6721788854015</v>
      </c>
      <c r="F735" s="1">
        <v>0</v>
      </c>
      <c r="G735" s="1">
        <v>0</v>
      </c>
      <c r="H735">
        <v>3.33744370824826</v>
      </c>
      <c r="I735">
        <v>-139.12649543543199</v>
      </c>
      <c r="J735">
        <v>-137.944342051078</v>
      </c>
      <c r="K735">
        <v>-218.13005333176599</v>
      </c>
      <c r="L735">
        <v>-113.759966981093</v>
      </c>
      <c r="M735">
        <v>67.823902057214994</v>
      </c>
      <c r="N735">
        <v>89.210342052794601</v>
      </c>
      <c r="O735">
        <v>42.492952556625397</v>
      </c>
      <c r="P735">
        <v>155282.35820584701</v>
      </c>
      <c r="Q735">
        <v>222747.596721863</v>
      </c>
      <c r="R735">
        <v>122.486654280476</v>
      </c>
      <c r="S735">
        <v>719.43508863434499</v>
      </c>
      <c r="T735">
        <v>0.686395562625714</v>
      </c>
      <c r="U735">
        <v>7.0769256797226898E-2</v>
      </c>
      <c r="V735">
        <v>0.76411935479950999</v>
      </c>
      <c r="W735">
        <v>3.05169569081475E-2</v>
      </c>
      <c r="X735">
        <v>0.13459443149511399</v>
      </c>
      <c r="Y735" s="1">
        <v>0</v>
      </c>
      <c r="Z735" s="1">
        <v>0</v>
      </c>
      <c r="AA735">
        <v>7.42243126018749E-4</v>
      </c>
      <c r="AB735">
        <v>9.6581452628080704E-3</v>
      </c>
      <c r="AC735">
        <v>6.9483955363153502E-3</v>
      </c>
      <c r="AD735">
        <v>1.0399839431879201E-6</v>
      </c>
      <c r="AE735">
        <v>8.0723574039011403E-6</v>
      </c>
      <c r="AF735" s="3">
        <v>1.0103900480580099E-3</v>
      </c>
      <c r="AG735" s="1">
        <v>0</v>
      </c>
      <c r="AH735">
        <v>9.7754472463015301</v>
      </c>
      <c r="AI735">
        <v>0.701820520272607</v>
      </c>
      <c r="AJ735">
        <v>2186.65116241326</v>
      </c>
      <c r="AK735" t="s">
        <v>83</v>
      </c>
      <c r="AL735" t="s">
        <v>84</v>
      </c>
      <c r="AM735" s="4">
        <v>4206288519.0799999</v>
      </c>
      <c r="AN735">
        <v>27088</v>
      </c>
      <c r="AO735" s="1">
        <f t="shared" si="165"/>
        <v>8.7010287103921093E-3</v>
      </c>
      <c r="AP735" s="5">
        <f t="shared" si="166"/>
        <v>9.9557747055185821</v>
      </c>
      <c r="AQ735" s="3">
        <f t="shared" si="167"/>
        <v>2.5403992495534253E-4</v>
      </c>
      <c r="AR735" s="15">
        <f t="shared" si="168"/>
        <v>2.7774569276596939E-2</v>
      </c>
    </row>
    <row r="736" spans="1:44" x14ac:dyDescent="0.25">
      <c r="A736" t="s">
        <v>37</v>
      </c>
      <c r="B736">
        <v>10.7607961107378</v>
      </c>
      <c r="C736">
        <v>9.7048978636301297E-3</v>
      </c>
      <c r="D736">
        <v>11.0439330284677</v>
      </c>
      <c r="E736">
        <v>-15.0105202635013</v>
      </c>
      <c r="F736" s="1">
        <v>0</v>
      </c>
      <c r="G736" s="1">
        <v>0</v>
      </c>
      <c r="H736">
        <v>3.6098785034860499</v>
      </c>
      <c r="I736">
        <v>-115.341133815803</v>
      </c>
      <c r="J736">
        <v>-113.016135454555</v>
      </c>
      <c r="K736">
        <v>-191.164487685311</v>
      </c>
      <c r="L736">
        <v>-88.296339645383796</v>
      </c>
      <c r="M736">
        <v>70.950514007234702</v>
      </c>
      <c r="N736">
        <v>88.908966196087505</v>
      </c>
      <c r="O736">
        <v>41.550792614287801</v>
      </c>
      <c r="P736">
        <v>145387.13870242899</v>
      </c>
      <c r="Q736">
        <v>221832.85991560901</v>
      </c>
      <c r="R736">
        <v>118.948006278249</v>
      </c>
      <c r="S736">
        <v>710.82609451614405</v>
      </c>
      <c r="T736">
        <v>0.71572091115358605</v>
      </c>
      <c r="U736">
        <v>4.6237268927307E-2</v>
      </c>
      <c r="V736">
        <v>0.85510666069879204</v>
      </c>
      <c r="W736">
        <v>1.46839493867765E-2</v>
      </c>
      <c r="X736">
        <v>8.3972120987124199E-2</v>
      </c>
      <c r="Y736" s="1">
        <v>0</v>
      </c>
      <c r="Z736" s="1">
        <v>0</v>
      </c>
      <c r="AA736">
        <v>7.6750242824189798E-4</v>
      </c>
      <c r="AB736">
        <v>9.3912665342760493E-3</v>
      </c>
      <c r="AC736">
        <v>6.9403294072165602E-3</v>
      </c>
      <c r="AD736">
        <v>2.0256998477461899E-5</v>
      </c>
      <c r="AE736">
        <v>5.6711097209861301E-5</v>
      </c>
      <c r="AF736" s="3">
        <v>1.42074246139532E-3</v>
      </c>
      <c r="AG736" s="1">
        <v>6.4194943286356502E-7</v>
      </c>
      <c r="AH736">
        <v>9.8033045970225707</v>
      </c>
      <c r="AI736">
        <v>0.76991745991804095</v>
      </c>
      <c r="AJ736">
        <v>3246.7441182731</v>
      </c>
      <c r="AK736" t="s">
        <v>85</v>
      </c>
      <c r="AL736" t="s">
        <v>86</v>
      </c>
      <c r="AM736" s="4">
        <v>4206195309.8000002</v>
      </c>
      <c r="AN736">
        <v>28931</v>
      </c>
      <c r="AO736" s="1">
        <f t="shared" si="165"/>
        <v>9.1285742968537781E-3</v>
      </c>
      <c r="AP736" s="5">
        <f t="shared" si="166"/>
        <v>10.420701885123817</v>
      </c>
      <c r="AQ736" s="3">
        <f t="shared" si="167"/>
        <v>3.1403969977282509E-4</v>
      </c>
      <c r="AR736" s="15">
        <f t="shared" si="168"/>
        <v>3.2636402937453513E-2</v>
      </c>
    </row>
    <row r="737" spans="1:44" x14ac:dyDescent="0.25">
      <c r="A737" t="s">
        <v>37</v>
      </c>
      <c r="B737">
        <v>11.2902736865723</v>
      </c>
      <c r="C737">
        <v>1.15302289233485E-2</v>
      </c>
      <c r="D737">
        <v>12.9916947522323</v>
      </c>
      <c r="E737">
        <v>-16.9952856485822</v>
      </c>
      <c r="F737" s="1">
        <v>0</v>
      </c>
      <c r="G737" s="1">
        <v>0</v>
      </c>
      <c r="H737">
        <v>3.6981266275564599</v>
      </c>
      <c r="I737">
        <v>-91.855807431217102</v>
      </c>
      <c r="J737">
        <v>-88.854922062076696</v>
      </c>
      <c r="K737">
        <v>-167.463596464673</v>
      </c>
      <c r="L737">
        <v>-63.2599788622163</v>
      </c>
      <c r="M737">
        <v>70.490873960368702</v>
      </c>
      <c r="N737">
        <v>89.556964308892006</v>
      </c>
      <c r="O737">
        <v>42.040643251722202</v>
      </c>
      <c r="P737">
        <v>137257.41841238501</v>
      </c>
      <c r="Q737">
        <v>195606.81958745001</v>
      </c>
      <c r="R737">
        <v>115.075785169564</v>
      </c>
      <c r="S737">
        <v>712.76322095933995</v>
      </c>
      <c r="T737">
        <v>0.71459959425250996</v>
      </c>
      <c r="U737">
        <v>4.64470047982882E-2</v>
      </c>
      <c r="V737">
        <v>0.86578431862869099</v>
      </c>
      <c r="W737">
        <v>2.3173513161469601E-2</v>
      </c>
      <c r="X737">
        <v>6.4595163411550499E-2</v>
      </c>
      <c r="Y737" s="1">
        <v>0</v>
      </c>
      <c r="Z737" s="1">
        <v>0</v>
      </c>
      <c r="AA737">
        <v>7.7441366888681199E-4</v>
      </c>
      <c r="AB737">
        <v>1.06886595447514E-2</v>
      </c>
      <c r="AC737">
        <v>7.5544049039499503E-3</v>
      </c>
      <c r="AD737">
        <v>6.2156944036535894E-5</v>
      </c>
      <c r="AE737">
        <v>8.8176374067115395E-5</v>
      </c>
      <c r="AF737" s="3">
        <v>1.90199857320173E-3</v>
      </c>
      <c r="AG737">
        <v>2.2570589049674302E-5</v>
      </c>
      <c r="AH737">
        <v>9.9481872497827197</v>
      </c>
      <c r="AI737">
        <v>0.79151630376120996</v>
      </c>
      <c r="AJ737">
        <v>3525.8481510312599</v>
      </c>
      <c r="AK737" t="s">
        <v>87</v>
      </c>
      <c r="AL737" t="s">
        <v>88</v>
      </c>
      <c r="AM737" s="4">
        <v>6901714770.0299997</v>
      </c>
      <c r="AN737">
        <v>50283</v>
      </c>
      <c r="AO737" s="1">
        <f t="shared" si="165"/>
        <v>1.0230817146038492E-2</v>
      </c>
      <c r="AP737" s="5">
        <f t="shared" si="166"/>
        <v>11.609186376517888</v>
      </c>
      <c r="AQ737" s="3">
        <f t="shared" si="167"/>
        <v>-2.9709834662653041E-4</v>
      </c>
      <c r="AR737" s="15">
        <f t="shared" si="168"/>
        <v>-2.7470718412330619E-2</v>
      </c>
    </row>
    <row r="738" spans="1:44" x14ac:dyDescent="0.25">
      <c r="A738" t="s">
        <v>37</v>
      </c>
      <c r="B738">
        <v>13.442142406202899</v>
      </c>
      <c r="C738">
        <v>1.2396811760219799E-2</v>
      </c>
      <c r="D738">
        <v>13.902647051932499</v>
      </c>
      <c r="E738">
        <v>-17.261422083252299</v>
      </c>
      <c r="F738" s="1">
        <v>0</v>
      </c>
      <c r="G738" s="1">
        <v>0</v>
      </c>
      <c r="H738">
        <v>3.7168258046770202</v>
      </c>
      <c r="I738">
        <v>-66.064877376995796</v>
      </c>
      <c r="J738">
        <v>-59.637479372412201</v>
      </c>
      <c r="K738">
        <v>-133.88917908546901</v>
      </c>
      <c r="L738">
        <v>-37.151083934808</v>
      </c>
      <c r="M738">
        <v>67.011289711972097</v>
      </c>
      <c r="N738">
        <v>90.592510734770897</v>
      </c>
      <c r="O738">
        <v>45.392218022109603</v>
      </c>
      <c r="P738">
        <v>135837.64330838199</v>
      </c>
      <c r="Q738">
        <v>191254.725417504</v>
      </c>
      <c r="R738">
        <v>112.000722308669</v>
      </c>
      <c r="S738">
        <v>695.77866351265595</v>
      </c>
      <c r="T738">
        <v>0.736300686492945</v>
      </c>
      <c r="U738">
        <v>8.9656216436190803E-2</v>
      </c>
      <c r="V738">
        <v>0.76604730751814398</v>
      </c>
      <c r="W738">
        <v>4.3103217696537098E-2</v>
      </c>
      <c r="X738">
        <v>0.101193258349127</v>
      </c>
      <c r="Y738" s="1">
        <v>0</v>
      </c>
      <c r="Z738" s="1">
        <v>0</v>
      </c>
      <c r="AA738">
        <v>6.7147443410312099E-4</v>
      </c>
      <c r="AB738">
        <v>1.0632538637167401E-2</v>
      </c>
      <c r="AC738">
        <v>7.54979833552247E-3</v>
      </c>
      <c r="AD738">
        <v>1.85301603343175E-4</v>
      </c>
      <c r="AE738">
        <v>8.5934288655262799E-4</v>
      </c>
      <c r="AF738" s="3">
        <v>2.4685338361306302E-3</v>
      </c>
      <c r="AG738">
        <v>1.0095931117891701E-4</v>
      </c>
      <c r="AH738">
        <v>9.9661748462502402</v>
      </c>
      <c r="AI738">
        <v>0.72011030223697303</v>
      </c>
      <c r="AJ738">
        <v>2921.2159717775999</v>
      </c>
      <c r="AK738" t="s">
        <v>89</v>
      </c>
      <c r="AL738" t="s">
        <v>90</v>
      </c>
      <c r="AM738" s="4">
        <v>6115682377.0299997</v>
      </c>
      <c r="AN738">
        <v>45022</v>
      </c>
      <c r="AO738" s="1">
        <f t="shared" si="165"/>
        <v>1.0689806605756221E-2</v>
      </c>
      <c r="AP738" s="5">
        <f t="shared" si="166"/>
        <v>12.09981149445345</v>
      </c>
      <c r="AQ738" s="3">
        <f t="shared" si="167"/>
        <v>1.267885251387461E-3</v>
      </c>
      <c r="AR738" s="15">
        <f t="shared" si="168"/>
        <v>0.11093816729002537</v>
      </c>
    </row>
    <row r="739" spans="1:44" x14ac:dyDescent="0.25">
      <c r="A739" t="s">
        <v>37</v>
      </c>
      <c r="B739">
        <v>13.9296993994937</v>
      </c>
      <c r="C739">
        <v>1.33802355496206E-2</v>
      </c>
      <c r="D739">
        <v>14.925827291079999</v>
      </c>
      <c r="E739">
        <v>-20.174967637362698</v>
      </c>
      <c r="F739" s="1">
        <v>0</v>
      </c>
      <c r="G739" s="1">
        <v>0</v>
      </c>
      <c r="H739">
        <v>3.5896838299518699</v>
      </c>
      <c r="I739">
        <v>-38.0954719722044</v>
      </c>
      <c r="J739">
        <v>-33.854511425772699</v>
      </c>
      <c r="K739">
        <v>-108.374827168195</v>
      </c>
      <c r="L739">
        <v>-11.704967187092601</v>
      </c>
      <c r="M739">
        <v>67.137881114325097</v>
      </c>
      <c r="N739">
        <v>92.562232003791607</v>
      </c>
      <c r="O739">
        <v>47.1448774186915</v>
      </c>
      <c r="P739">
        <v>149636.530349237</v>
      </c>
      <c r="Q739">
        <v>200460.07563553</v>
      </c>
      <c r="R739">
        <v>117.1354936396</v>
      </c>
      <c r="S739">
        <v>698.10415175615503</v>
      </c>
      <c r="T739">
        <v>0.73681105932857305</v>
      </c>
      <c r="U739">
        <v>9.3873141309785399E-2</v>
      </c>
      <c r="V739">
        <v>0.75135996981433895</v>
      </c>
      <c r="W739">
        <v>3.26216315198175E-2</v>
      </c>
      <c r="X739">
        <v>0.122145257356057</v>
      </c>
      <c r="Y739" s="1">
        <v>0</v>
      </c>
      <c r="Z739" s="1">
        <v>0</v>
      </c>
      <c r="AA739">
        <v>5.7632468470290496E-4</v>
      </c>
      <c r="AB739">
        <v>1.0722783842009399E-2</v>
      </c>
      <c r="AC739">
        <v>7.7682920848045301E-3</v>
      </c>
      <c r="AD739">
        <v>1.6998859178051799E-4</v>
      </c>
      <c r="AE739">
        <v>1.72759874409608E-3</v>
      </c>
      <c r="AF739" s="3">
        <v>2.8008468547186301E-3</v>
      </c>
      <c r="AG739">
        <v>1.8349744749970699E-4</v>
      </c>
      <c r="AH739">
        <v>9.8737576358859496</v>
      </c>
      <c r="AI739">
        <v>0.77296072391044601</v>
      </c>
      <c r="AJ739">
        <v>2606.59313236653</v>
      </c>
      <c r="AK739" t="s">
        <v>91</v>
      </c>
      <c r="AL739" t="s">
        <v>92</v>
      </c>
      <c r="AM739" s="4">
        <v>15561899883.26</v>
      </c>
      <c r="AN739">
        <v>103998</v>
      </c>
      <c r="AO739" s="1">
        <f t="shared" si="165"/>
        <v>1.1145463624226064E-2</v>
      </c>
      <c r="AP739" s="5">
        <f t="shared" si="166"/>
        <v>12.584404093119462</v>
      </c>
      <c r="AQ739" s="3">
        <f t="shared" si="167"/>
        <v>1.277211138848839E-3</v>
      </c>
      <c r="AR739" s="15">
        <f t="shared" si="168"/>
        <v>0.10690178862817823</v>
      </c>
    </row>
    <row r="740" spans="1:44" x14ac:dyDescent="0.25">
      <c r="A740" t="s">
        <v>37</v>
      </c>
      <c r="B740">
        <v>14.619563212706099</v>
      </c>
      <c r="C740">
        <v>1.4550551493212599E-2</v>
      </c>
      <c r="D740">
        <v>16.1289250115857</v>
      </c>
      <c r="E740">
        <v>-22.7221240908552</v>
      </c>
      <c r="F740" s="1">
        <v>0</v>
      </c>
      <c r="G740" s="1">
        <v>0</v>
      </c>
      <c r="H740">
        <v>3.4561204425324998</v>
      </c>
      <c r="I740">
        <v>-12.1496210555628</v>
      </c>
      <c r="J740">
        <v>-10.284599281298201</v>
      </c>
      <c r="K740">
        <v>-87.897006436724595</v>
      </c>
      <c r="L740">
        <v>12.5627447700018</v>
      </c>
      <c r="M740">
        <v>66.308150064775703</v>
      </c>
      <c r="N740">
        <v>94.538225086959599</v>
      </c>
      <c r="O740">
        <v>49.2987473429761</v>
      </c>
      <c r="P740">
        <v>160584.75291217701</v>
      </c>
      <c r="Q740">
        <v>202383.01409043599</v>
      </c>
      <c r="R740">
        <v>121.898289002683</v>
      </c>
      <c r="S740">
        <v>704.831159354178</v>
      </c>
      <c r="T740">
        <v>0.74411279600229197</v>
      </c>
      <c r="U740">
        <v>0.10362623014741</v>
      </c>
      <c r="V740">
        <v>0.69707841793249403</v>
      </c>
      <c r="W740">
        <v>3.7825005910359102E-2</v>
      </c>
      <c r="X740">
        <v>0.161470346009736</v>
      </c>
      <c r="Y740" s="1">
        <v>0</v>
      </c>
      <c r="Z740" s="1">
        <v>0</v>
      </c>
      <c r="AA740">
        <v>4.7374983369010299E-4</v>
      </c>
      <c r="AB740">
        <v>1.15742223465778E-2</v>
      </c>
      <c r="AC740">
        <v>8.3757267358554599E-3</v>
      </c>
      <c r="AD740">
        <v>1.7627257817914301E-4</v>
      </c>
      <c r="AE740">
        <v>1.87500321593698E-3</v>
      </c>
      <c r="AF740" s="3">
        <v>3.2942198887800701E-3</v>
      </c>
      <c r="AG740">
        <v>4.5132986509089301E-4</v>
      </c>
      <c r="AH740">
        <v>9.8394908875967708</v>
      </c>
      <c r="AI740">
        <v>0.69240389556003201</v>
      </c>
      <c r="AJ740">
        <v>2342.8160703541598</v>
      </c>
      <c r="AK740" t="s">
        <v>93</v>
      </c>
      <c r="AL740" t="s">
        <v>94</v>
      </c>
      <c r="AM740" s="4">
        <v>37607182699.75</v>
      </c>
      <c r="AN740">
        <v>234189</v>
      </c>
      <c r="AO740" s="1">
        <f t="shared" si="165"/>
        <v>1.2143696458325633E-2</v>
      </c>
      <c r="AP740" s="5">
        <f t="shared" si="166"/>
        <v>13.637480195647944</v>
      </c>
      <c r="AQ740" s="3">
        <f t="shared" si="167"/>
        <v>9.4104325363392541E-4</v>
      </c>
      <c r="AR740" s="15">
        <f t="shared" si="168"/>
        <v>7.201352471049316E-2</v>
      </c>
    </row>
    <row r="741" spans="1:44" x14ac:dyDescent="0.25">
      <c r="A741" t="s">
        <v>37</v>
      </c>
      <c r="B741">
        <v>15.662435676542801</v>
      </c>
      <c r="C741">
        <v>1.56798219363843E-2</v>
      </c>
      <c r="D741">
        <v>17.275022795518499</v>
      </c>
      <c r="E741">
        <v>-17.462858240688199</v>
      </c>
      <c r="F741" s="1">
        <v>0</v>
      </c>
      <c r="G741" s="1">
        <v>0</v>
      </c>
      <c r="H741">
        <v>3.5768912958316701</v>
      </c>
      <c r="I741">
        <v>14.1377275997369</v>
      </c>
      <c r="J741">
        <v>15.9082321350696</v>
      </c>
      <c r="K741">
        <v>-56.887726571474403</v>
      </c>
      <c r="L741">
        <v>39.059267864948602</v>
      </c>
      <c r="M741">
        <v>63.686680291732401</v>
      </c>
      <c r="N741">
        <v>94.797116167741194</v>
      </c>
      <c r="O741">
        <v>51.068313488165003</v>
      </c>
      <c r="P741">
        <v>159470.49837490401</v>
      </c>
      <c r="Q741">
        <v>202627.21605230699</v>
      </c>
      <c r="R741">
        <v>121.540435304751</v>
      </c>
      <c r="S741">
        <v>699.29612243971906</v>
      </c>
      <c r="T741">
        <v>0.75565778912750703</v>
      </c>
      <c r="U741">
        <v>0.10341389443109</v>
      </c>
      <c r="V741">
        <v>0.68892174688878804</v>
      </c>
      <c r="W741">
        <v>4.0523193843680097E-2</v>
      </c>
      <c r="X741">
        <v>0.16714116483644101</v>
      </c>
      <c r="Y741" s="1">
        <v>0</v>
      </c>
      <c r="Z741" s="1">
        <v>0</v>
      </c>
      <c r="AA741">
        <v>4.4779791254309398E-4</v>
      </c>
      <c r="AB741">
        <v>1.11272114043885E-2</v>
      </c>
      <c r="AC741">
        <v>8.1756485036445208E-3</v>
      </c>
      <c r="AD741">
        <v>1.0136605480536699E-3</v>
      </c>
      <c r="AE741">
        <v>1.9678372258186299E-3</v>
      </c>
      <c r="AF741" s="3">
        <v>4.4693203480902898E-3</v>
      </c>
      <c r="AG741">
        <v>1.1233397660494299E-3</v>
      </c>
      <c r="AH741">
        <v>9.8931211526666996</v>
      </c>
      <c r="AI741">
        <v>0.67130513160290095</v>
      </c>
      <c r="AJ741">
        <v>2804.7867932253898</v>
      </c>
      <c r="AK741" t="s">
        <v>95</v>
      </c>
      <c r="AL741" t="s">
        <v>96</v>
      </c>
      <c r="AM741" s="4">
        <v>59587427481.769997</v>
      </c>
      <c r="AN741">
        <v>373658</v>
      </c>
      <c r="AO741" s="1">
        <f t="shared" si="165"/>
        <v>1.3092766764277904E-2</v>
      </c>
      <c r="AP741" s="5">
        <f t="shared" si="166"/>
        <v>14.627896117498995</v>
      </c>
      <c r="AQ741" s="3">
        <f t="shared" si="167"/>
        <v>1.0021907165108021E-3</v>
      </c>
      <c r="AR741" s="15">
        <f t="shared" si="168"/>
        <v>7.072374254874636E-2</v>
      </c>
    </row>
    <row r="742" spans="1:44" x14ac:dyDescent="0.25">
      <c r="A742" t="s">
        <v>37</v>
      </c>
      <c r="B742">
        <v>17.295651999741001</v>
      </c>
      <c r="C742">
        <v>1.6894232467359702E-2</v>
      </c>
      <c r="D742">
        <v>18.491495000454101</v>
      </c>
      <c r="E742">
        <v>-15.371745383171699</v>
      </c>
      <c r="F742" s="1">
        <v>0</v>
      </c>
      <c r="G742" s="1">
        <v>0</v>
      </c>
      <c r="H742">
        <v>3.6000019314120402</v>
      </c>
      <c r="I742">
        <v>38.504149508523497</v>
      </c>
      <c r="J742">
        <v>39.4497747301236</v>
      </c>
      <c r="K742">
        <v>-33.012730675001798</v>
      </c>
      <c r="L742">
        <v>63.305138197337897</v>
      </c>
      <c r="M742">
        <v>61.518652705903399</v>
      </c>
      <c r="N742">
        <v>94.968970232235804</v>
      </c>
      <c r="O742">
        <v>52.201480308259697</v>
      </c>
      <c r="P742">
        <v>160481.391379195</v>
      </c>
      <c r="Q742">
        <v>202097.47168386501</v>
      </c>
      <c r="R742">
        <v>122.443635334676</v>
      </c>
      <c r="S742">
        <v>703.137629892316</v>
      </c>
      <c r="T742">
        <v>0.74994267885298505</v>
      </c>
      <c r="U742">
        <v>0.10657345397500501</v>
      </c>
      <c r="V742">
        <v>0.68099372428118199</v>
      </c>
      <c r="W742">
        <v>4.4610992927106401E-2</v>
      </c>
      <c r="X742">
        <v>0.16782182881670499</v>
      </c>
      <c r="Y742" s="1">
        <v>0</v>
      </c>
      <c r="Z742" s="1">
        <v>0</v>
      </c>
      <c r="AA742">
        <v>4.2056678356637897E-4</v>
      </c>
      <c r="AB742">
        <v>1.11701566162722E-2</v>
      </c>
      <c r="AC742">
        <v>8.2466277884885794E-3</v>
      </c>
      <c r="AD742">
        <v>1.1151335375964499E-3</v>
      </c>
      <c r="AE742">
        <v>2.1555900239791899E-3</v>
      </c>
      <c r="AF742" s="3">
        <v>5.20611115565072E-3</v>
      </c>
      <c r="AG742">
        <v>2.0327814921920601E-3</v>
      </c>
      <c r="AH742">
        <v>9.9494665743645996</v>
      </c>
      <c r="AI742">
        <v>0.64641559041997998</v>
      </c>
      <c r="AJ742">
        <v>2977.8849830232498</v>
      </c>
      <c r="AK742" t="s">
        <v>97</v>
      </c>
      <c r="AL742" t="s">
        <v>98</v>
      </c>
      <c r="AM742" s="4">
        <v>98837439804.009995</v>
      </c>
      <c r="AN742">
        <v>615881</v>
      </c>
      <c r="AO742" s="1">
        <f t="shared" si="165"/>
        <v>1.3873305727705679E-2</v>
      </c>
      <c r="AP742" s="5">
        <f t="shared" si="166"/>
        <v>15.434624270544727</v>
      </c>
      <c r="AQ742" s="3">
        <f t="shared" si="167"/>
        <v>1.8269736165404359E-3</v>
      </c>
      <c r="AR742" s="15">
        <f t="shared" si="168"/>
        <v>0.12057486444602605</v>
      </c>
    </row>
    <row r="743" spans="1:44" x14ac:dyDescent="0.25">
      <c r="A743" t="s">
        <v>37</v>
      </c>
      <c r="B743">
        <v>18.6831889780109</v>
      </c>
      <c r="C743">
        <v>1.79024126187411E-2</v>
      </c>
      <c r="D743">
        <v>19.488905642812501</v>
      </c>
      <c r="E743">
        <v>-7.0444868243280903</v>
      </c>
      <c r="F743" s="1">
        <v>0</v>
      </c>
      <c r="G743" s="1">
        <v>0</v>
      </c>
      <c r="H743">
        <v>3.77386517566852</v>
      </c>
      <c r="I743">
        <v>61.5109540151483</v>
      </c>
      <c r="J743">
        <v>62.261511771020203</v>
      </c>
      <c r="K743">
        <v>-8.0703177277289306</v>
      </c>
      <c r="L743">
        <v>87.625855149784798</v>
      </c>
      <c r="M743">
        <v>60.614289547856899</v>
      </c>
      <c r="N743">
        <v>95.061923966802198</v>
      </c>
      <c r="O743">
        <v>52.778539963018503</v>
      </c>
      <c r="P743">
        <v>152395.78181018701</v>
      </c>
      <c r="Q743">
        <v>193774.52451435299</v>
      </c>
      <c r="R743">
        <v>121.756892901255</v>
      </c>
      <c r="S743">
        <v>698.80888064671694</v>
      </c>
      <c r="T743">
        <v>0.76002666499581295</v>
      </c>
      <c r="U743">
        <v>0.110173180455515</v>
      </c>
      <c r="V743">
        <v>0.66465917406944597</v>
      </c>
      <c r="W743">
        <v>4.2611392177274401E-2</v>
      </c>
      <c r="X743">
        <v>0.18255625329776401</v>
      </c>
      <c r="Y743" s="1">
        <v>0</v>
      </c>
      <c r="Z743" s="1">
        <v>0</v>
      </c>
      <c r="AA743">
        <v>4.1542971466333202E-4</v>
      </c>
      <c r="AB743">
        <v>1.0766424168003001E-2</v>
      </c>
      <c r="AC743">
        <v>8.0668989468434902E-3</v>
      </c>
      <c r="AD743">
        <v>1.0523825773300099E-3</v>
      </c>
      <c r="AE743">
        <v>3.2389506351945098E-3</v>
      </c>
      <c r="AF743" s="3">
        <v>5.5429387566262502E-3</v>
      </c>
      <c r="AG743">
        <v>2.4292293550173499E-3</v>
      </c>
      <c r="AH743">
        <v>9.9913204288025206</v>
      </c>
      <c r="AI743">
        <v>0.63410997649877698</v>
      </c>
      <c r="AJ743">
        <v>3546.6661328758801</v>
      </c>
      <c r="AK743" t="s">
        <v>99</v>
      </c>
      <c r="AL743" t="s">
        <v>100</v>
      </c>
      <c r="AM743" s="4">
        <v>95474890533.610001</v>
      </c>
      <c r="AN743">
        <v>626493</v>
      </c>
      <c r="AO743" s="1">
        <f t="shared" si="165"/>
        <v>1.4025267418133073E-2</v>
      </c>
      <c r="AP743" s="5">
        <f t="shared" si="166"/>
        <v>15.59086964798546</v>
      </c>
      <c r="AQ743" s="3">
        <f t="shared" si="167"/>
        <v>3.0618476823630249E-3</v>
      </c>
      <c r="AR743" s="15">
        <f t="shared" si="168"/>
        <v>0.19834168329571056</v>
      </c>
    </row>
    <row r="744" spans="1:44" x14ac:dyDescent="0.25">
      <c r="A744" t="s">
        <v>37</v>
      </c>
      <c r="B744">
        <v>19.979877893280602</v>
      </c>
      <c r="C744">
        <v>1.9576420210647399E-2</v>
      </c>
      <c r="D744">
        <v>21.120350337042101</v>
      </c>
      <c r="E744">
        <v>-1.1313266356315099</v>
      </c>
      <c r="F744" s="1">
        <v>0</v>
      </c>
      <c r="G744" s="1">
        <v>0</v>
      </c>
      <c r="H744">
        <v>3.9513638016625801</v>
      </c>
      <c r="I744">
        <v>85.134707809823894</v>
      </c>
      <c r="J744">
        <v>85.625378839155502</v>
      </c>
      <c r="K744">
        <v>14.9572199161902</v>
      </c>
      <c r="L744">
        <v>112.344811455257</v>
      </c>
      <c r="M744">
        <v>61.7190813744824</v>
      </c>
      <c r="N744">
        <v>95.238175278674305</v>
      </c>
      <c r="O744">
        <v>52.343791364559401</v>
      </c>
      <c r="P744">
        <v>146354.520644078</v>
      </c>
      <c r="Q744">
        <v>183726.47809136001</v>
      </c>
      <c r="R744">
        <v>120.569365062399</v>
      </c>
      <c r="S744">
        <v>699.76498105626501</v>
      </c>
      <c r="T744">
        <v>0.771395447916573</v>
      </c>
      <c r="U744">
        <v>9.6129764390335104E-2</v>
      </c>
      <c r="V744">
        <v>0.71367556848209501</v>
      </c>
      <c r="W744">
        <v>3.4197026704953601E-2</v>
      </c>
      <c r="X744">
        <v>0.15599764042261499</v>
      </c>
      <c r="Y744" s="1">
        <v>0</v>
      </c>
      <c r="Z744" s="1">
        <v>0</v>
      </c>
      <c r="AA744">
        <v>4.1588793391667803E-4</v>
      </c>
      <c r="AB744">
        <v>1.0732397375204599E-2</v>
      </c>
      <c r="AC744">
        <v>8.0844323636610604E-3</v>
      </c>
      <c r="AD744">
        <v>7.8680896276748298E-4</v>
      </c>
      <c r="AE744">
        <v>4.4849338530633101E-3</v>
      </c>
      <c r="AF744" s="3">
        <v>5.1999263501323603E-3</v>
      </c>
      <c r="AG744">
        <v>3.15641463032391E-3</v>
      </c>
      <c r="AH744">
        <v>10.0477433075317</v>
      </c>
      <c r="AI744">
        <v>0.66593755430242496</v>
      </c>
      <c r="AJ744">
        <v>4365.14361877596</v>
      </c>
      <c r="AK744" t="s">
        <v>101</v>
      </c>
      <c r="AL744" t="s">
        <v>102</v>
      </c>
      <c r="AM744" s="4">
        <v>96984457486.169998</v>
      </c>
      <c r="AN744">
        <v>662668</v>
      </c>
      <c r="AO744" s="1">
        <f t="shared" si="165"/>
        <v>1.3700246647710098E-2</v>
      </c>
      <c r="AP744" s="5">
        <f t="shared" si="166"/>
        <v>15.256363928715611</v>
      </c>
      <c r="AQ744" s="3">
        <f t="shared" si="167"/>
        <v>4.7026514878549617E-3</v>
      </c>
      <c r="AR744" s="15">
        <f t="shared" si="168"/>
        <v>0.30960941851120682</v>
      </c>
    </row>
    <row r="745" spans="1:44" x14ac:dyDescent="0.25">
      <c r="A745" t="s">
        <v>37</v>
      </c>
      <c r="B745">
        <v>20.8706552280624</v>
      </c>
      <c r="C745">
        <v>2.0058739288327802E-2</v>
      </c>
      <c r="D745">
        <v>21.584750291471501</v>
      </c>
      <c r="E745">
        <v>8.1335962248567402</v>
      </c>
      <c r="F745" s="1">
        <v>0</v>
      </c>
      <c r="G745" s="1">
        <v>0</v>
      </c>
      <c r="H745">
        <v>4.1888260133615303</v>
      </c>
      <c r="I745">
        <v>106.54302917615701</v>
      </c>
      <c r="J745">
        <v>107.102438553358</v>
      </c>
      <c r="K745">
        <v>36.869510768459101</v>
      </c>
      <c r="L745">
        <v>136.10412576177899</v>
      </c>
      <c r="M745">
        <v>63.160692845051003</v>
      </c>
      <c r="N745">
        <v>95.423237698373697</v>
      </c>
      <c r="O745">
        <v>52.071867238595999</v>
      </c>
      <c r="P745">
        <v>134720.551905436</v>
      </c>
      <c r="Q745">
        <v>168524.94101042501</v>
      </c>
      <c r="R745">
        <v>118.69012027413299</v>
      </c>
      <c r="S745">
        <v>696.70468580705904</v>
      </c>
      <c r="T745">
        <v>0.780660210034399</v>
      </c>
      <c r="U745">
        <v>9.3913633593089199E-2</v>
      </c>
      <c r="V745">
        <v>0.70736005257360601</v>
      </c>
      <c r="W745">
        <v>3.4562565247957901E-2</v>
      </c>
      <c r="X745">
        <v>0.16416374858534599</v>
      </c>
      <c r="Y745" s="1">
        <v>0</v>
      </c>
      <c r="Z745" s="1">
        <v>0</v>
      </c>
      <c r="AA745">
        <v>4.2342032052377103E-4</v>
      </c>
      <c r="AB745">
        <v>1.05297467548995E-2</v>
      </c>
      <c r="AC745">
        <v>7.9760124051059707E-3</v>
      </c>
      <c r="AD745">
        <v>7.1471061825496601E-4</v>
      </c>
      <c r="AE745">
        <v>4.7090573293278801E-3</v>
      </c>
      <c r="AF745" s="3">
        <v>4.8832877759327599E-3</v>
      </c>
      <c r="AG745">
        <v>3.6818270657533098E-3</v>
      </c>
      <c r="AH745">
        <v>10.0262019893475</v>
      </c>
      <c r="AI745">
        <v>0.67565202779653699</v>
      </c>
      <c r="AJ745">
        <v>5470.3338204684896</v>
      </c>
      <c r="AK745" t="s">
        <v>103</v>
      </c>
      <c r="AL745" t="s">
        <v>104</v>
      </c>
      <c r="AM745" s="4">
        <v>58906426600.099998</v>
      </c>
      <c r="AN745">
        <v>437249</v>
      </c>
      <c r="AO745" s="1">
        <f t="shared" si="165"/>
        <v>1.3282720501562501E-2</v>
      </c>
      <c r="AP745" s="5">
        <f t="shared" si="166"/>
        <v>14.82487018168268</v>
      </c>
      <c r="AQ745" s="3">
        <f t="shared" si="167"/>
        <v>6.0354449829968342E-3</v>
      </c>
      <c r="AR745" s="15">
        <f t="shared" si="168"/>
        <v>0.40781369228108133</v>
      </c>
    </row>
    <row r="746" spans="1:44" x14ac:dyDescent="0.25">
      <c r="A746" t="s">
        <v>37</v>
      </c>
      <c r="B746">
        <v>20.767305763698999</v>
      </c>
      <c r="C746">
        <v>2.0697122191529398E-2</v>
      </c>
      <c r="D746">
        <v>22.195562212266001</v>
      </c>
      <c r="E746">
        <v>14.057771222357401</v>
      </c>
      <c r="F746" s="1">
        <v>0</v>
      </c>
      <c r="G746" s="1">
        <v>0</v>
      </c>
      <c r="H746">
        <v>4.4276535598482702</v>
      </c>
      <c r="I746">
        <v>130.13366898507201</v>
      </c>
      <c r="J746">
        <v>130.569417789266</v>
      </c>
      <c r="K746">
        <v>61.4884638603802</v>
      </c>
      <c r="L746">
        <v>161.46956914691901</v>
      </c>
      <c r="M746">
        <v>64.107368771745399</v>
      </c>
      <c r="N746">
        <v>95.464055454761606</v>
      </c>
      <c r="O746">
        <v>52.134576358477602</v>
      </c>
      <c r="P746">
        <v>127118.63359443301</v>
      </c>
      <c r="Q746">
        <v>157442.077619852</v>
      </c>
      <c r="R746">
        <v>117.057669969618</v>
      </c>
      <c r="S746">
        <v>694.79105580267003</v>
      </c>
      <c r="T746">
        <v>0.79178504882390999</v>
      </c>
      <c r="U746">
        <v>9.8420618165889096E-2</v>
      </c>
      <c r="V746">
        <v>0.69085177626464001</v>
      </c>
      <c r="W746">
        <v>3.7803800616867798E-2</v>
      </c>
      <c r="X746">
        <v>0.17292380495260201</v>
      </c>
      <c r="Y746" s="1">
        <v>0</v>
      </c>
      <c r="Z746" s="1">
        <v>0</v>
      </c>
      <c r="AA746">
        <v>4.3030529576603701E-4</v>
      </c>
      <c r="AB746">
        <v>1.04038070140762E-2</v>
      </c>
      <c r="AC746">
        <v>7.9272141088993203E-3</v>
      </c>
      <c r="AD746">
        <v>8.4441838273756505E-4</v>
      </c>
      <c r="AE746">
        <v>5.0400891419242703E-3</v>
      </c>
      <c r="AF746" s="3">
        <v>4.7368641853429497E-3</v>
      </c>
      <c r="AG746">
        <v>3.9784611979767296E-3</v>
      </c>
      <c r="AH746">
        <v>9.9352576835290201</v>
      </c>
      <c r="AI746">
        <v>0.69959737730814697</v>
      </c>
      <c r="AJ746">
        <v>6620.9810387319703</v>
      </c>
      <c r="AK746" t="s">
        <v>105</v>
      </c>
      <c r="AL746" t="s">
        <v>106</v>
      </c>
      <c r="AM746" s="4">
        <v>42074233821.620003</v>
      </c>
      <c r="AN746">
        <v>330984</v>
      </c>
      <c r="AO746" s="1">
        <f t="shared" si="165"/>
        <v>1.3094383590008307E-2</v>
      </c>
      <c r="AP746" s="5">
        <f t="shared" si="166"/>
        <v>14.629574458471705</v>
      </c>
      <c r="AQ746" s="3">
        <f t="shared" si="167"/>
        <v>6.117108109204461E-3</v>
      </c>
      <c r="AR746" s="15">
        <f t="shared" si="168"/>
        <v>0.41954270936931137</v>
      </c>
    </row>
    <row r="747" spans="1:44" x14ac:dyDescent="0.25">
      <c r="A747" t="s">
        <v>37</v>
      </c>
      <c r="B747">
        <v>20.257587425282299</v>
      </c>
      <c r="C747">
        <v>2.1472018534024102E-2</v>
      </c>
      <c r="D747">
        <v>22.931130533599202</v>
      </c>
      <c r="E747">
        <v>17.806466926656501</v>
      </c>
      <c r="F747" s="1">
        <v>0</v>
      </c>
      <c r="G747" s="1">
        <v>0</v>
      </c>
      <c r="H747">
        <v>4.6441551892276403</v>
      </c>
      <c r="I747">
        <v>153.52760076658501</v>
      </c>
      <c r="J747">
        <v>153.852516558357</v>
      </c>
      <c r="K747">
        <v>85.640225958085907</v>
      </c>
      <c r="L747">
        <v>185.78202899326101</v>
      </c>
      <c r="M747">
        <v>65.295041128268494</v>
      </c>
      <c r="N747">
        <v>95.428427449951798</v>
      </c>
      <c r="O747">
        <v>52.228567577738701</v>
      </c>
      <c r="P747">
        <v>123501.92014521699</v>
      </c>
      <c r="Q747">
        <v>153438.10841820299</v>
      </c>
      <c r="R747">
        <v>113.507633817409</v>
      </c>
      <c r="S747">
        <v>697.55996807799102</v>
      </c>
      <c r="T747">
        <v>0.78730383279015104</v>
      </c>
      <c r="U747">
        <v>9.2498129350221295E-2</v>
      </c>
      <c r="V747">
        <v>0.68901105116234695</v>
      </c>
      <c r="W747">
        <v>3.3386643340495702E-2</v>
      </c>
      <c r="X747">
        <v>0.185104176146935</v>
      </c>
      <c r="Y747" s="1">
        <v>0</v>
      </c>
      <c r="Z747" s="1">
        <v>0</v>
      </c>
      <c r="AA747">
        <v>4.4117404028763398E-4</v>
      </c>
      <c r="AB747">
        <v>1.02178834377588E-2</v>
      </c>
      <c r="AC747">
        <v>7.8817212918562401E-3</v>
      </c>
      <c r="AD747">
        <v>7.7584339196415798E-4</v>
      </c>
      <c r="AE747">
        <v>5.4577771970098299E-3</v>
      </c>
      <c r="AF747" s="3">
        <v>4.6970004909592201E-3</v>
      </c>
      <c r="AG747">
        <v>4.5793878243356604E-3</v>
      </c>
      <c r="AH747">
        <v>9.7254307667322593</v>
      </c>
      <c r="AI747">
        <v>0.67582975913306298</v>
      </c>
      <c r="AJ747">
        <v>7769.9885294801297</v>
      </c>
      <c r="AK747" t="s">
        <v>107</v>
      </c>
      <c r="AL747" t="s">
        <v>108</v>
      </c>
      <c r="AM747" s="4">
        <v>25139680359</v>
      </c>
      <c r="AN747">
        <v>203557</v>
      </c>
      <c r="AO747" s="1">
        <f t="shared" si="165"/>
        <v>1.3019895823103094E-2</v>
      </c>
      <c r="AP747" s="5">
        <f t="shared" si="166"/>
        <v>14.552221252531684</v>
      </c>
      <c r="AQ747" s="3">
        <f t="shared" si="167"/>
        <v>5.667340630785939E-3</v>
      </c>
      <c r="AR747" s="15">
        <f t="shared" si="168"/>
        <v>0.39206153299504298</v>
      </c>
    </row>
    <row r="748" spans="1:44" x14ac:dyDescent="0.25">
      <c r="A748" t="s">
        <v>37</v>
      </c>
      <c r="B748">
        <v>20.589850357133798</v>
      </c>
      <c r="C748">
        <v>2.10599392026425E-2</v>
      </c>
      <c r="D748">
        <v>22.5407627543911</v>
      </c>
      <c r="E748">
        <v>25.263204023070699</v>
      </c>
      <c r="F748" s="1">
        <v>0</v>
      </c>
      <c r="G748" s="1">
        <v>0</v>
      </c>
      <c r="H748">
        <v>4.8379469814240998</v>
      </c>
      <c r="I748">
        <v>177.04154845766001</v>
      </c>
      <c r="J748">
        <v>177.249914557262</v>
      </c>
      <c r="K748">
        <v>108.925168143593</v>
      </c>
      <c r="L748">
        <v>210.62160822506101</v>
      </c>
      <c r="M748">
        <v>67.674065432096498</v>
      </c>
      <c r="N748">
        <v>95.563974494244803</v>
      </c>
      <c r="O748">
        <v>51.521920369632802</v>
      </c>
      <c r="P748">
        <v>118612.91386158</v>
      </c>
      <c r="Q748">
        <v>147185.51913412201</v>
      </c>
      <c r="R748">
        <v>109.01543147754801</v>
      </c>
      <c r="S748">
        <v>697.55129380588198</v>
      </c>
      <c r="T748">
        <v>0.79848547851364404</v>
      </c>
      <c r="U748">
        <v>6.3699374206544604E-2</v>
      </c>
      <c r="V748">
        <v>0.744156253358918</v>
      </c>
      <c r="W748">
        <v>2.0808294822403001E-2</v>
      </c>
      <c r="X748">
        <v>0.17133607761213401</v>
      </c>
      <c r="Y748" s="1">
        <v>0</v>
      </c>
      <c r="Z748" s="1">
        <v>0</v>
      </c>
      <c r="AA748">
        <v>4.5780200904425497E-4</v>
      </c>
      <c r="AB748">
        <v>1.0067981151433199E-2</v>
      </c>
      <c r="AC748">
        <v>7.8114918245615903E-3</v>
      </c>
      <c r="AD748">
        <v>6.7199843618862497E-4</v>
      </c>
      <c r="AE748">
        <v>5.3001821019940196E-3</v>
      </c>
      <c r="AF748" s="3">
        <v>4.5147667773826399E-3</v>
      </c>
      <c r="AG748">
        <v>4.5619967241753599E-3</v>
      </c>
      <c r="AH748">
        <v>9.6303512501862105</v>
      </c>
      <c r="AI748">
        <v>0.68992665273209697</v>
      </c>
      <c r="AJ748">
        <v>9062.0436184611499</v>
      </c>
      <c r="AK748" t="s">
        <v>109</v>
      </c>
      <c r="AL748" t="s">
        <v>110</v>
      </c>
      <c r="AM748" s="4">
        <v>15460363031.459999</v>
      </c>
      <c r="AN748">
        <v>130343</v>
      </c>
      <c r="AO748" s="1">
        <f t="shared" si="165"/>
        <v>1.2784060610988485E-2</v>
      </c>
      <c r="AP748" s="5">
        <f t="shared" si="166"/>
        <v>14.306889870127682</v>
      </c>
      <c r="AQ748" s="3">
        <f t="shared" si="167"/>
        <v>6.2445648495783428E-3</v>
      </c>
      <c r="AR748" s="15">
        <f t="shared" si="168"/>
        <v>0.43915627673382263</v>
      </c>
    </row>
    <row r="749" spans="1:44" x14ac:dyDescent="0.25">
      <c r="A749" t="s">
        <v>37</v>
      </c>
      <c r="B749">
        <v>20.576449737914398</v>
      </c>
      <c r="C749">
        <v>1.9707972635321001E-2</v>
      </c>
      <c r="D749">
        <v>21.2472647223046</v>
      </c>
      <c r="E749">
        <v>45.3161918805163</v>
      </c>
      <c r="F749" s="1">
        <v>0</v>
      </c>
      <c r="G749" s="1">
        <v>0</v>
      </c>
      <c r="H749">
        <v>5.0537145023662502</v>
      </c>
      <c r="I749">
        <v>196.570091815723</v>
      </c>
      <c r="J749">
        <v>196.83036221132201</v>
      </c>
      <c r="K749">
        <v>128.32972028489601</v>
      </c>
      <c r="L749">
        <v>234.328163303167</v>
      </c>
      <c r="M749">
        <v>67.227349126283599</v>
      </c>
      <c r="N749">
        <v>95.515439279034197</v>
      </c>
      <c r="O749">
        <v>52.028459740343401</v>
      </c>
      <c r="P749">
        <v>105373.397263112</v>
      </c>
      <c r="Q749">
        <v>130149.463515407</v>
      </c>
      <c r="R749">
        <v>107.671052764523</v>
      </c>
      <c r="S749">
        <v>694.25843209922095</v>
      </c>
      <c r="T749">
        <v>0.83563460409217805</v>
      </c>
      <c r="U749">
        <v>7.3215843344380305E-2</v>
      </c>
      <c r="V749">
        <v>0.71008827804132901</v>
      </c>
      <c r="W749">
        <v>1.54650623350243E-2</v>
      </c>
      <c r="X749">
        <v>0.20123081627926501</v>
      </c>
      <c r="Y749" s="1">
        <v>0</v>
      </c>
      <c r="Z749" s="1">
        <v>0</v>
      </c>
      <c r="AA749">
        <v>4.5965065227220698E-4</v>
      </c>
      <c r="AB749">
        <v>9.8251364619394797E-3</v>
      </c>
      <c r="AC749">
        <v>7.7769647055471996E-3</v>
      </c>
      <c r="AD749">
        <v>6.7139671189079305E-4</v>
      </c>
      <c r="AE749">
        <v>4.9601484622081903E-3</v>
      </c>
      <c r="AF749" s="3">
        <v>4.6102659777615303E-3</v>
      </c>
      <c r="AG749">
        <v>3.7916477429749901E-3</v>
      </c>
      <c r="AH749">
        <v>9.5850689648344094</v>
      </c>
      <c r="AI749">
        <v>0.68118718970290604</v>
      </c>
      <c r="AJ749">
        <v>9871.9625452909004</v>
      </c>
      <c r="AK749" t="s">
        <v>111</v>
      </c>
      <c r="AL749" t="s">
        <v>112</v>
      </c>
      <c r="AM749" s="4">
        <v>4841907604.2399998</v>
      </c>
      <c r="AN749">
        <v>45950</v>
      </c>
      <c r="AO749" s="1">
        <f t="shared" ref="AO749:AO750" si="169">AF749+AA749+AC749*$AO$667</f>
        <v>1.2846881335580937E-2</v>
      </c>
      <c r="AP749" s="5">
        <f t="shared" si="166"/>
        <v>14.372303152424571</v>
      </c>
      <c r="AQ749" s="3">
        <f t="shared" ref="AQ749:AQ750" si="170">(1-(1-B749/100)^(1/12))- AO749</f>
        <v>6.1679501208185463E-3</v>
      </c>
      <c r="AR749" s="15">
        <f t="shared" ref="AR749:AR750" si="171">B749/AP749-1</f>
        <v>0.43167379088042712</v>
      </c>
    </row>
    <row r="750" spans="1:44" x14ac:dyDescent="0.25">
      <c r="A750" t="s">
        <v>37</v>
      </c>
      <c r="B750">
        <v>19.018701180472899</v>
      </c>
      <c r="C750">
        <v>1.8346607450216899E-2</v>
      </c>
      <c r="D750">
        <v>19.9247944973431</v>
      </c>
      <c r="E750">
        <v>66.574064635950506</v>
      </c>
      <c r="F750" s="1">
        <v>0</v>
      </c>
      <c r="G750" s="1">
        <v>0</v>
      </c>
      <c r="H750">
        <v>5.3178758685416296</v>
      </c>
      <c r="I750">
        <v>219.16121399495199</v>
      </c>
      <c r="J750">
        <v>219.320704088311</v>
      </c>
      <c r="K750">
        <v>149.66094909214999</v>
      </c>
      <c r="L750">
        <v>262.83836876162599</v>
      </c>
      <c r="M750">
        <v>70.504739751126493</v>
      </c>
      <c r="N750">
        <v>95.6278717257088</v>
      </c>
      <c r="O750">
        <v>50.779365827306698</v>
      </c>
      <c r="P750">
        <v>90830.787328017206</v>
      </c>
      <c r="Q750">
        <v>113295.810948329</v>
      </c>
      <c r="R750">
        <v>102.57575679469601</v>
      </c>
      <c r="S750">
        <v>693.27236289822099</v>
      </c>
      <c r="T750">
        <v>0.81412748314124395</v>
      </c>
      <c r="U750">
        <v>6.6386410917532807E-2</v>
      </c>
      <c r="V750">
        <v>0.81511371885553197</v>
      </c>
      <c r="W750">
        <v>1.2110529281114999E-2</v>
      </c>
      <c r="X750">
        <v>0.10638934094581901</v>
      </c>
      <c r="Y750" s="1">
        <v>0</v>
      </c>
      <c r="Z750" s="1">
        <v>0</v>
      </c>
      <c r="AA750">
        <v>4.8312646372444102E-4</v>
      </c>
      <c r="AB750">
        <v>9.6043121972438396E-3</v>
      </c>
      <c r="AC750">
        <v>7.7556069279729103E-3</v>
      </c>
      <c r="AD750">
        <v>3.3622074365730802E-4</v>
      </c>
      <c r="AE750">
        <v>4.5331973348307804E-3</v>
      </c>
      <c r="AF750" s="3">
        <v>4.3027101152658901E-3</v>
      </c>
      <c r="AG750">
        <v>3.38982039283765E-3</v>
      </c>
      <c r="AH750">
        <v>9.5415234537496101</v>
      </c>
      <c r="AI750">
        <v>0.72405900997196404</v>
      </c>
      <c r="AJ750">
        <v>11355.395755948701</v>
      </c>
      <c r="AK750" t="s">
        <v>113</v>
      </c>
      <c r="AL750" t="s">
        <v>114</v>
      </c>
      <c r="AM750" s="4">
        <v>1435217270.5699999</v>
      </c>
      <c r="AN750">
        <v>15801</v>
      </c>
      <c r="AO750" s="1">
        <f t="shared" si="169"/>
        <v>1.2541443506963242E-2</v>
      </c>
      <c r="AP750" s="5">
        <f t="shared" si="166"/>
        <v>14.053829863096734</v>
      </c>
      <c r="AQ750" s="3">
        <f t="shared" si="170"/>
        <v>4.8842696335956101E-3</v>
      </c>
      <c r="AR750" s="15">
        <f t="shared" si="171"/>
        <v>0.35327532535548745</v>
      </c>
    </row>
    <row r="753" spans="1:44" x14ac:dyDescent="0.25">
      <c r="AO753" t="s">
        <v>226</v>
      </c>
    </row>
    <row r="754" spans="1:44" x14ac:dyDescent="0.25">
      <c r="A754" t="s">
        <v>0</v>
      </c>
      <c r="B754" t="s">
        <v>1</v>
      </c>
      <c r="C754" t="s">
        <v>2</v>
      </c>
      <c r="D754" t="s">
        <v>3</v>
      </c>
      <c r="E754" t="s">
        <v>5</v>
      </c>
      <c r="F754" t="s">
        <v>6</v>
      </c>
      <c r="G754" t="s">
        <v>208</v>
      </c>
      <c r="H754" t="s">
        <v>7</v>
      </c>
      <c r="I754" t="s">
        <v>8</v>
      </c>
      <c r="J754" t="s">
        <v>134</v>
      </c>
      <c r="K754" t="s">
        <v>143</v>
      </c>
      <c r="L754" t="s">
        <v>9</v>
      </c>
      <c r="M754" t="s">
        <v>10</v>
      </c>
      <c r="N754" t="s">
        <v>11</v>
      </c>
      <c r="O754" t="s">
        <v>13</v>
      </c>
      <c r="P754" t="s">
        <v>14</v>
      </c>
      <c r="Q754" t="s">
        <v>15</v>
      </c>
      <c r="R754" t="s">
        <v>16</v>
      </c>
      <c r="S754" t="s">
        <v>17</v>
      </c>
      <c r="T754" t="s">
        <v>18</v>
      </c>
      <c r="U754" t="s">
        <v>20</v>
      </c>
      <c r="V754" t="s">
        <v>21</v>
      </c>
      <c r="W754" t="s">
        <v>22</v>
      </c>
      <c r="X754" t="s">
        <v>23</v>
      </c>
      <c r="Y754" t="s">
        <v>24</v>
      </c>
      <c r="Z754" t="s">
        <v>25</v>
      </c>
      <c r="AA754" t="s">
        <v>26</v>
      </c>
      <c r="AB754" t="s">
        <v>27</v>
      </c>
      <c r="AC754" t="s">
        <v>263</v>
      </c>
      <c r="AD754" t="s">
        <v>120</v>
      </c>
      <c r="AE754" t="s">
        <v>29</v>
      </c>
      <c r="AF754" s="3" t="s">
        <v>233</v>
      </c>
      <c r="AG754" t="s">
        <v>30</v>
      </c>
      <c r="AH754" t="s">
        <v>31</v>
      </c>
      <c r="AI754" t="s">
        <v>32</v>
      </c>
      <c r="AJ754" t="s">
        <v>33</v>
      </c>
      <c r="AK754" t="s">
        <v>34</v>
      </c>
      <c r="AL754" t="s">
        <v>74</v>
      </c>
      <c r="AM754" s="4" t="s">
        <v>35</v>
      </c>
      <c r="AN754" t="s">
        <v>36</v>
      </c>
      <c r="AO754" s="15">
        <v>1.05</v>
      </c>
    </row>
    <row r="755" spans="1:44" x14ac:dyDescent="0.25">
      <c r="A755" t="s">
        <v>37</v>
      </c>
      <c r="B755">
        <v>7.6589040648781603</v>
      </c>
      <c r="C755">
        <v>7.33840823963106E-3</v>
      </c>
      <c r="D755">
        <v>8.4592174245142608</v>
      </c>
      <c r="E755">
        <v>-33.496235911545298</v>
      </c>
      <c r="F755" s="1">
        <v>0</v>
      </c>
      <c r="G755" s="1">
        <v>0</v>
      </c>
      <c r="H755">
        <v>3.2281646709889902</v>
      </c>
      <c r="I755">
        <v>-181.04010403173001</v>
      </c>
      <c r="J755">
        <v>-176.65713734529101</v>
      </c>
      <c r="K755">
        <v>-249.59217593299701</v>
      </c>
      <c r="L755">
        <v>-159.91578839350899</v>
      </c>
      <c r="M755">
        <v>69.0742792031985</v>
      </c>
      <c r="N755">
        <v>87.865105785077404</v>
      </c>
      <c r="O755">
        <v>45.647356769487999</v>
      </c>
      <c r="P755">
        <v>185918.39520197801</v>
      </c>
      <c r="Q755">
        <v>306633.46803911199</v>
      </c>
      <c r="R755">
        <v>126.457184590526</v>
      </c>
      <c r="S755">
        <v>704.15783784877601</v>
      </c>
      <c r="T755">
        <v>0.65534406933116995</v>
      </c>
      <c r="U755">
        <v>0.16998991830193799</v>
      </c>
      <c r="V755">
        <v>0.53716056227099096</v>
      </c>
      <c r="W755">
        <v>6.8151706278096996E-2</v>
      </c>
      <c r="X755">
        <v>0.224697813148973</v>
      </c>
      <c r="Y755" s="1">
        <v>0</v>
      </c>
      <c r="Z755" s="1">
        <v>0</v>
      </c>
      <c r="AA755">
        <v>6.4463873658359404E-4</v>
      </c>
      <c r="AB755">
        <v>7.1355241426105899E-3</v>
      </c>
      <c r="AC755">
        <v>4.6986218499420196E-3</v>
      </c>
      <c r="AD755" s="1">
        <v>8.28707629458679E-8</v>
      </c>
      <c r="AE755" s="1">
        <v>0</v>
      </c>
      <c r="AF755" s="3">
        <v>1.9366457438759599E-4</v>
      </c>
      <c r="AG755" s="1">
        <v>0</v>
      </c>
      <c r="AH755">
        <v>8.2810297118182703</v>
      </c>
      <c r="AI755">
        <v>0.582981320682607</v>
      </c>
      <c r="AJ755">
        <v>1447.8202952930501</v>
      </c>
      <c r="AK755" t="s">
        <v>79</v>
      </c>
      <c r="AL755" t="s">
        <v>80</v>
      </c>
      <c r="AM755" s="4">
        <v>225519013.38</v>
      </c>
      <c r="AN755">
        <v>1213</v>
      </c>
      <c r="AO755" s="1">
        <f>AF755+AA755+AC755*$AO$754</f>
        <v>5.7718562534103107E-3</v>
      </c>
      <c r="AP755" s="5">
        <f>100*(1-(1-AO755)^12)</f>
        <v>6.7105288091639075</v>
      </c>
      <c r="AQ755" s="3">
        <f>(1-(1-B755/100)^(1/12))- AO755</f>
        <v>8.4622220349156625E-4</v>
      </c>
      <c r="AR755" s="15">
        <f>B755/AP755-1</f>
        <v>0.14132645618317752</v>
      </c>
    </row>
    <row r="756" spans="1:44" x14ac:dyDescent="0.25">
      <c r="A756" t="s">
        <v>37</v>
      </c>
      <c r="B756">
        <v>6.35520342522807</v>
      </c>
      <c r="C756">
        <v>7.8328483219951093E-3</v>
      </c>
      <c r="D756">
        <v>9.0048733858529904</v>
      </c>
      <c r="E756">
        <v>-28.923040988192302</v>
      </c>
      <c r="F756" s="1">
        <v>0</v>
      </c>
      <c r="G756" s="1">
        <v>0</v>
      </c>
      <c r="H756">
        <v>3.28163660530518</v>
      </c>
      <c r="I756">
        <v>-164.90421585489199</v>
      </c>
      <c r="J756">
        <v>-163.37002712422401</v>
      </c>
      <c r="K756">
        <v>-243.23087155695299</v>
      </c>
      <c r="L756">
        <v>-139.475193725433</v>
      </c>
      <c r="M756">
        <v>68.232101757379695</v>
      </c>
      <c r="N756">
        <v>88.629762578985407</v>
      </c>
      <c r="O756">
        <v>45.991136697898497</v>
      </c>
      <c r="P756">
        <v>154803.83537997899</v>
      </c>
      <c r="Q756">
        <v>233910.88143524199</v>
      </c>
      <c r="R756">
        <v>124.47671300734901</v>
      </c>
      <c r="S756">
        <v>711.73187815240306</v>
      </c>
      <c r="T756">
        <v>0.65855828838947705</v>
      </c>
      <c r="U756">
        <v>0.16232862530875899</v>
      </c>
      <c r="V756">
        <v>0.45027071269350499</v>
      </c>
      <c r="W756">
        <v>8.5471798921812406E-2</v>
      </c>
      <c r="X756">
        <v>0.30192886307592198</v>
      </c>
      <c r="Y756" s="1">
        <v>0</v>
      </c>
      <c r="Z756" s="1">
        <v>0</v>
      </c>
      <c r="AA756">
        <v>6.9882176714422496E-4</v>
      </c>
      <c r="AB756">
        <v>7.8106035919564398E-3</v>
      </c>
      <c r="AC756">
        <v>5.0682392200292999E-3</v>
      </c>
      <c r="AD756" s="1">
        <v>9.8075614941708396E-7</v>
      </c>
      <c r="AE756" s="1">
        <v>0</v>
      </c>
      <c r="AF756" s="3">
        <v>5.83475447064181E-4</v>
      </c>
      <c r="AG756" s="1">
        <v>0</v>
      </c>
      <c r="AH756">
        <v>8.19569878645496</v>
      </c>
      <c r="AI756">
        <v>0.56676529686353605</v>
      </c>
      <c r="AJ756">
        <v>1813.4765158308401</v>
      </c>
      <c r="AK756" t="s">
        <v>81</v>
      </c>
      <c r="AL756" t="s">
        <v>82</v>
      </c>
      <c r="AM756" s="4">
        <v>1387197168.8399999</v>
      </c>
      <c r="AN756">
        <v>8961</v>
      </c>
      <c r="AO756" s="1">
        <f t="shared" ref="AO756:AO772" si="172">AF756+AA756+AC756*$AO$754</f>
        <v>6.6039483952391714E-3</v>
      </c>
      <c r="AP756" s="5">
        <f t="shared" ref="AP756:AP772" si="173">100*(1-(1-AO756)^12)</f>
        <v>7.643141094763628</v>
      </c>
      <c r="AQ756" s="3">
        <f t="shared" ref="AQ756:AQ772" si="174">(1-(1-B756/100)^(1/12))- AO756</f>
        <v>-1.1471145392978593E-3</v>
      </c>
      <c r="AR756" s="15">
        <f t="shared" ref="AR756:AR772" si="175">B756/AP756-1</f>
        <v>-0.16850894855492504</v>
      </c>
    </row>
    <row r="757" spans="1:44" x14ac:dyDescent="0.25">
      <c r="A757" t="s">
        <v>37</v>
      </c>
      <c r="B757">
        <v>8.4055598619175491</v>
      </c>
      <c r="C757">
        <v>8.8518337290940507E-3</v>
      </c>
      <c r="D757">
        <v>10.120016963104</v>
      </c>
      <c r="E757">
        <v>-24.375829875973</v>
      </c>
      <c r="F757" s="1">
        <v>0</v>
      </c>
      <c r="G757" s="1">
        <v>0</v>
      </c>
      <c r="H757">
        <v>3.3610234958955099</v>
      </c>
      <c r="I757">
        <v>-143.418303571499</v>
      </c>
      <c r="J757">
        <v>-142.09736003039799</v>
      </c>
      <c r="K757">
        <v>-221.07229665310399</v>
      </c>
      <c r="L757">
        <v>-114.49699400270499</v>
      </c>
      <c r="M757">
        <v>66.193290466944902</v>
      </c>
      <c r="N757">
        <v>88.629018704886604</v>
      </c>
      <c r="O757">
        <v>46.902322023821299</v>
      </c>
      <c r="P757">
        <v>135666.62260057</v>
      </c>
      <c r="Q757">
        <v>199552.18755206699</v>
      </c>
      <c r="R757">
        <v>122.21988526474701</v>
      </c>
      <c r="S757">
        <v>712.30903682636404</v>
      </c>
      <c r="T757">
        <v>0.65330326157101004</v>
      </c>
      <c r="U757">
        <v>0.157809409880732</v>
      </c>
      <c r="V757">
        <v>0.452099999204438</v>
      </c>
      <c r="W757">
        <v>7.2478827127616996E-2</v>
      </c>
      <c r="X757">
        <v>0.31761176378721201</v>
      </c>
      <c r="Y757" s="1">
        <v>0</v>
      </c>
      <c r="Z757" s="1">
        <v>0</v>
      </c>
      <c r="AA757">
        <v>7.0732467242997797E-4</v>
      </c>
      <c r="AB757">
        <v>9.0581496029486092E-3</v>
      </c>
      <c r="AC757">
        <v>6.0272385306448604E-3</v>
      </c>
      <c r="AD757">
        <v>1.1268617738983601E-5</v>
      </c>
      <c r="AE757">
        <v>9.2850645585875408E-6</v>
      </c>
      <c r="AF757" s="3">
        <v>1.01405366184811E-3</v>
      </c>
      <c r="AG757" s="1">
        <v>0</v>
      </c>
      <c r="AH757">
        <v>8.1791502516405501</v>
      </c>
      <c r="AI757">
        <v>0.54508651079358195</v>
      </c>
      <c r="AJ757">
        <v>2009.0808130538101</v>
      </c>
      <c r="AK757" t="s">
        <v>83</v>
      </c>
      <c r="AL757" t="s">
        <v>84</v>
      </c>
      <c r="AM757" s="4">
        <v>2424769545.7399998</v>
      </c>
      <c r="AN757">
        <v>17873</v>
      </c>
      <c r="AO757" s="1">
        <f t="shared" si="172"/>
        <v>8.0499787914551924E-3</v>
      </c>
      <c r="AP757" s="5">
        <f t="shared" si="173"/>
        <v>9.243551521417082</v>
      </c>
      <c r="AQ757" s="3">
        <f t="shared" si="174"/>
        <v>-7.6004575569466049E-4</v>
      </c>
      <c r="AR757" s="15">
        <f t="shared" si="175"/>
        <v>-9.0656892814187984E-2</v>
      </c>
    </row>
    <row r="758" spans="1:44" x14ac:dyDescent="0.25">
      <c r="A758" t="s">
        <v>37</v>
      </c>
      <c r="B758">
        <v>10.0537157568138</v>
      </c>
      <c r="C758">
        <v>9.2185955637091293E-3</v>
      </c>
      <c r="D758">
        <v>10.518313100678199</v>
      </c>
      <c r="E758">
        <v>-18.635519739255599</v>
      </c>
      <c r="F758" s="1">
        <v>0</v>
      </c>
      <c r="G758" s="1">
        <v>0</v>
      </c>
      <c r="H758">
        <v>3.5960664648038199</v>
      </c>
      <c r="I758">
        <v>-119.97657769730699</v>
      </c>
      <c r="J758">
        <v>-116.256211944898</v>
      </c>
      <c r="K758">
        <v>-188.21519734158801</v>
      </c>
      <c r="L758">
        <v>-88.178513127306502</v>
      </c>
      <c r="M758">
        <v>65.195335185561405</v>
      </c>
      <c r="N758">
        <v>89.702595660842604</v>
      </c>
      <c r="O758">
        <v>49.8346193606518</v>
      </c>
      <c r="P758">
        <v>123037.22136994801</v>
      </c>
      <c r="Q758">
        <v>181325.76359547401</v>
      </c>
      <c r="R758">
        <v>113.272842078008</v>
      </c>
      <c r="S758">
        <v>693.69085038547303</v>
      </c>
      <c r="T758">
        <v>0.69122415571737805</v>
      </c>
      <c r="U758">
        <v>0.14464274571341501</v>
      </c>
      <c r="V758">
        <v>0.51211326019828096</v>
      </c>
      <c r="W758">
        <v>8.2897694649049405E-2</v>
      </c>
      <c r="X758">
        <v>0.26034629943925303</v>
      </c>
      <c r="Y758" s="1">
        <v>0</v>
      </c>
      <c r="Z758" s="1">
        <v>0</v>
      </c>
      <c r="AA758">
        <v>6.63782961848588E-4</v>
      </c>
      <c r="AB758">
        <v>8.8029628261846807E-3</v>
      </c>
      <c r="AC758">
        <v>6.02346829755049E-3</v>
      </c>
      <c r="AD758">
        <v>1.7173517189972401E-4</v>
      </c>
      <c r="AE758">
        <v>7.7521546481300498E-5</v>
      </c>
      <c r="AF758" s="3">
        <v>1.5153087891770201E-3</v>
      </c>
      <c r="AG758" s="1">
        <v>8.0887868248871605E-7</v>
      </c>
      <c r="AH758">
        <v>7.9965433470874698</v>
      </c>
      <c r="AI758">
        <v>0.528038864127926</v>
      </c>
      <c r="AJ758">
        <v>2291.1091820251299</v>
      </c>
      <c r="AK758" t="s">
        <v>85</v>
      </c>
      <c r="AL758" t="s">
        <v>86</v>
      </c>
      <c r="AM758" s="4">
        <v>2365636655.2800002</v>
      </c>
      <c r="AN758">
        <v>19227</v>
      </c>
      <c r="AO758" s="1">
        <f t="shared" si="172"/>
        <v>8.5037334634536221E-3</v>
      </c>
      <c r="AP758" s="5">
        <f t="shared" si="173"/>
        <v>9.7404843702037063</v>
      </c>
      <c r="AQ758" s="3">
        <f t="shared" si="174"/>
        <v>2.8719301508556283E-4</v>
      </c>
      <c r="AR758" s="15">
        <f t="shared" si="175"/>
        <v>3.2157680737959327E-2</v>
      </c>
    </row>
    <row r="759" spans="1:44" x14ac:dyDescent="0.25">
      <c r="A759" t="s">
        <v>37</v>
      </c>
      <c r="B759">
        <v>10.3207151039636</v>
      </c>
      <c r="C759">
        <v>1.02524493519796E-2</v>
      </c>
      <c r="D759">
        <v>11.632365822641299</v>
      </c>
      <c r="E759">
        <v>-23.469376144689999</v>
      </c>
      <c r="F759" s="1">
        <v>0</v>
      </c>
      <c r="G759" s="1">
        <v>0</v>
      </c>
      <c r="H759">
        <v>3.6798380358160201</v>
      </c>
      <c r="I759">
        <v>-92.591312587423602</v>
      </c>
      <c r="J759">
        <v>-88.243145190768701</v>
      </c>
      <c r="K759">
        <v>-155.31736746665999</v>
      </c>
      <c r="L759">
        <v>-62.481849323603903</v>
      </c>
      <c r="M759">
        <v>61.907639386551999</v>
      </c>
      <c r="N759">
        <v>91.640115432634303</v>
      </c>
      <c r="O759">
        <v>53.872985274661602</v>
      </c>
      <c r="P759">
        <v>130244.565264668</v>
      </c>
      <c r="Q759">
        <v>182918.818757837</v>
      </c>
      <c r="R759">
        <v>104.001178629764</v>
      </c>
      <c r="S759">
        <v>693.29325654584704</v>
      </c>
      <c r="T759">
        <v>0.70772091433294204</v>
      </c>
      <c r="U759">
        <v>0.16187243620820399</v>
      </c>
      <c r="V759">
        <v>0.48863348397096501</v>
      </c>
      <c r="W759">
        <v>0.107583050891727</v>
      </c>
      <c r="X759">
        <v>0.24191102892910099</v>
      </c>
      <c r="Y759" s="1">
        <v>0</v>
      </c>
      <c r="Z759" s="1">
        <v>0</v>
      </c>
      <c r="AA759">
        <v>5.9956944776461E-4</v>
      </c>
      <c r="AB759">
        <v>9.2620910662873698E-3</v>
      </c>
      <c r="AC759">
        <v>6.3467893332679699E-3</v>
      </c>
      <c r="AD759">
        <v>3.4662151993164703E-4</v>
      </c>
      <c r="AE759">
        <v>1.1885873427237E-4</v>
      </c>
      <c r="AF759" s="3">
        <v>2.1129766466045198E-3</v>
      </c>
      <c r="AG759">
        <v>1.69665292966572E-5</v>
      </c>
      <c r="AH759">
        <v>7.8782121301447701</v>
      </c>
      <c r="AI759">
        <v>0.492327851957722</v>
      </c>
      <c r="AJ759">
        <v>1893.29276704984</v>
      </c>
      <c r="AK759" t="s">
        <v>87</v>
      </c>
      <c r="AL759" t="s">
        <v>88</v>
      </c>
      <c r="AM759" s="4">
        <v>4084469566.6999998</v>
      </c>
      <c r="AN759">
        <v>31360</v>
      </c>
      <c r="AO759" s="1">
        <f t="shared" si="172"/>
        <v>9.376674894300498E-3</v>
      </c>
      <c r="AP759" s="5">
        <f t="shared" si="173"/>
        <v>10.689484649731462</v>
      </c>
      <c r="AQ759" s="3">
        <f t="shared" si="174"/>
        <v>-3.4021953375018739E-4</v>
      </c>
      <c r="AR759" s="15">
        <f t="shared" si="175"/>
        <v>-3.4498346538822666E-2</v>
      </c>
    </row>
    <row r="760" spans="1:44" x14ac:dyDescent="0.25">
      <c r="A760" t="s">
        <v>37</v>
      </c>
      <c r="B760">
        <v>12.024654329453</v>
      </c>
      <c r="C760">
        <v>1.1219545163630801E-2</v>
      </c>
      <c r="D760">
        <v>12.662958185916199</v>
      </c>
      <c r="E760">
        <v>-21.005994741981699</v>
      </c>
      <c r="F760" s="1">
        <v>0</v>
      </c>
      <c r="G760" s="1">
        <v>0</v>
      </c>
      <c r="H760">
        <v>3.7821879482257601</v>
      </c>
      <c r="I760">
        <v>-64.315384586980102</v>
      </c>
      <c r="J760">
        <v>-59.292467489874397</v>
      </c>
      <c r="K760">
        <v>-125.67987256513101</v>
      </c>
      <c r="L760">
        <v>-37.102824451490299</v>
      </c>
      <c r="M760">
        <v>63.831152136351697</v>
      </c>
      <c r="N760">
        <v>92.839674439480603</v>
      </c>
      <c r="O760">
        <v>54.838024583402301</v>
      </c>
      <c r="P760">
        <v>144732.058048067</v>
      </c>
      <c r="Q760">
        <v>197832.99991813599</v>
      </c>
      <c r="R760">
        <v>99.163265925728993</v>
      </c>
      <c r="S760">
        <v>688.98082070825001</v>
      </c>
      <c r="T760">
        <v>0.711047148561333</v>
      </c>
      <c r="U760">
        <v>0.17424587960393401</v>
      </c>
      <c r="V760">
        <v>0.48707567949367198</v>
      </c>
      <c r="W760">
        <v>8.9823474983353593E-2</v>
      </c>
      <c r="X760">
        <v>0.248854965919039</v>
      </c>
      <c r="Y760" s="1">
        <v>0</v>
      </c>
      <c r="Z760" s="1">
        <v>0</v>
      </c>
      <c r="AA760">
        <v>5.5120759274750804E-4</v>
      </c>
      <c r="AB760">
        <v>9.4000329147258307E-3</v>
      </c>
      <c r="AC760">
        <v>6.4756206965694198E-3</v>
      </c>
      <c r="AD760">
        <v>4.3561194681095801E-4</v>
      </c>
      <c r="AE760">
        <v>8.1942061385978696E-4</v>
      </c>
      <c r="AF760" s="3">
        <v>2.5981604182434802E-3</v>
      </c>
      <c r="AG760">
        <v>6.0004123315137402E-5</v>
      </c>
      <c r="AH760">
        <v>7.8627320580274302</v>
      </c>
      <c r="AI760">
        <v>0.51048137945767702</v>
      </c>
      <c r="AJ760">
        <v>1822.9799080847099</v>
      </c>
      <c r="AK760" t="s">
        <v>89</v>
      </c>
      <c r="AL760" t="s">
        <v>90</v>
      </c>
      <c r="AM760" s="4">
        <v>6389341434.5900002</v>
      </c>
      <c r="AN760">
        <v>44146</v>
      </c>
      <c r="AO760" s="1">
        <f t="shared" si="172"/>
        <v>9.9487697423888792E-3</v>
      </c>
      <c r="AP760" s="5">
        <f t="shared" si="173"/>
        <v>11.306455068717302</v>
      </c>
      <c r="AQ760" s="3">
        <f t="shared" si="174"/>
        <v>6.7057377310332858E-4</v>
      </c>
      <c r="AR760" s="15">
        <f t="shared" si="175"/>
        <v>6.3521170549981854E-2</v>
      </c>
    </row>
    <row r="761" spans="1:44" x14ac:dyDescent="0.25">
      <c r="A761" t="s">
        <v>37</v>
      </c>
      <c r="B761">
        <v>12.770812965781801</v>
      </c>
      <c r="C761">
        <v>1.2456316710219399E-2</v>
      </c>
      <c r="D761">
        <v>13.9648767570358</v>
      </c>
      <c r="E761">
        <v>-22.281539203036399</v>
      </c>
      <c r="F761" s="1">
        <v>0</v>
      </c>
      <c r="G761" s="1">
        <v>0</v>
      </c>
      <c r="H761">
        <v>3.6588133599528798</v>
      </c>
      <c r="I761">
        <v>-39.098974196105601</v>
      </c>
      <c r="J761">
        <v>-36.158715242104797</v>
      </c>
      <c r="K761">
        <v>-110.138690037559</v>
      </c>
      <c r="L761">
        <v>-12.1509305259132</v>
      </c>
      <c r="M761">
        <v>68.595465856122701</v>
      </c>
      <c r="N761">
        <v>93.720413406229</v>
      </c>
      <c r="O761">
        <v>52.733537852463101</v>
      </c>
      <c r="P761">
        <v>146786.83518309001</v>
      </c>
      <c r="Q761">
        <v>193748.01177100101</v>
      </c>
      <c r="R761">
        <v>109.111891117094</v>
      </c>
      <c r="S761">
        <v>699.52280254632797</v>
      </c>
      <c r="T761">
        <v>0.70791024294256799</v>
      </c>
      <c r="U761">
        <v>0.15463594290591401</v>
      </c>
      <c r="V761">
        <v>0.52687433629801805</v>
      </c>
      <c r="W761">
        <v>6.7300025138288394E-2</v>
      </c>
      <c r="X761">
        <v>0.25118969565777799</v>
      </c>
      <c r="Y761" s="1">
        <v>0</v>
      </c>
      <c r="Z761" s="1">
        <v>0</v>
      </c>
      <c r="AA761">
        <v>5.4003045480462196E-4</v>
      </c>
      <c r="AB761">
        <v>9.9090246306136696E-3</v>
      </c>
      <c r="AC761">
        <v>6.7857340132548502E-3</v>
      </c>
      <c r="AD761">
        <v>2.7217489784230601E-4</v>
      </c>
      <c r="AE761">
        <v>1.6290726274344599E-3</v>
      </c>
      <c r="AF761" s="3">
        <v>2.8129591562463E-3</v>
      </c>
      <c r="AG761">
        <v>1.05988360256923E-4</v>
      </c>
      <c r="AH761">
        <v>7.9735058701357602</v>
      </c>
      <c r="AI761">
        <v>0.55911779241617598</v>
      </c>
      <c r="AJ761">
        <v>2140.5896431876199</v>
      </c>
      <c r="AK761" t="s">
        <v>91</v>
      </c>
      <c r="AL761" t="s">
        <v>92</v>
      </c>
      <c r="AM761" s="4">
        <v>16924228522.940001</v>
      </c>
      <c r="AN761">
        <v>115298</v>
      </c>
      <c r="AO761" s="1">
        <f t="shared" si="172"/>
        <v>1.0478010324968515E-2</v>
      </c>
      <c r="AP761" s="5">
        <f t="shared" si="173"/>
        <v>11.873728274916317</v>
      </c>
      <c r="AQ761" s="3">
        <f t="shared" si="174"/>
        <v>8.4334836614354501E-4</v>
      </c>
      <c r="AR761" s="15">
        <f t="shared" si="175"/>
        <v>7.5552065037618243E-2</v>
      </c>
    </row>
    <row r="762" spans="1:44" x14ac:dyDescent="0.25">
      <c r="A762" t="s">
        <v>37</v>
      </c>
      <c r="B762">
        <v>15.041494676468901</v>
      </c>
      <c r="C762">
        <v>1.3715612544654599E-2</v>
      </c>
      <c r="D762">
        <v>15.2722055679628</v>
      </c>
      <c r="E762">
        <v>-22.3580905795971</v>
      </c>
      <c r="F762" s="1">
        <v>0</v>
      </c>
      <c r="G762" s="1">
        <v>0</v>
      </c>
      <c r="H762">
        <v>3.59664592824174</v>
      </c>
      <c r="I762">
        <v>-14.1889139747393</v>
      </c>
      <c r="J762">
        <v>-12.3259118133894</v>
      </c>
      <c r="K762">
        <v>-85.026310594992594</v>
      </c>
      <c r="L762">
        <v>13.118830024149499</v>
      </c>
      <c r="M762">
        <v>66.445771667846699</v>
      </c>
      <c r="N762">
        <v>94.605315425964704</v>
      </c>
      <c r="O762">
        <v>54.493009844415802</v>
      </c>
      <c r="P762">
        <v>145278.22200769701</v>
      </c>
      <c r="Q762">
        <v>188396.378544212</v>
      </c>
      <c r="R762">
        <v>115.642246160005</v>
      </c>
      <c r="S762">
        <v>697.05004095331401</v>
      </c>
      <c r="T762">
        <v>0.70254603291914997</v>
      </c>
      <c r="U762">
        <v>0.163658912073429</v>
      </c>
      <c r="V762">
        <v>0.46765295658540701</v>
      </c>
      <c r="W762">
        <v>7.1482553877197402E-2</v>
      </c>
      <c r="X762">
        <v>0.29720557746396598</v>
      </c>
      <c r="Y762" s="1">
        <v>0</v>
      </c>
      <c r="Z762" s="1">
        <v>0</v>
      </c>
      <c r="AA762">
        <v>4.8015596770363198E-4</v>
      </c>
      <c r="AB762">
        <v>1.06685087650238E-2</v>
      </c>
      <c r="AC762">
        <v>7.3173352649338504E-3</v>
      </c>
      <c r="AD762">
        <v>4.2866137132595002E-4</v>
      </c>
      <c r="AE762">
        <v>1.7520007208127401E-3</v>
      </c>
      <c r="AF762" s="3">
        <v>3.48869114697544E-3</v>
      </c>
      <c r="AG762">
        <v>3.8630976482672001E-4</v>
      </c>
      <c r="AH762">
        <v>7.9917898077383001</v>
      </c>
      <c r="AI762">
        <v>0.53696079463702295</v>
      </c>
      <c r="AJ762">
        <v>2130.9147764897498</v>
      </c>
      <c r="AK762" t="s">
        <v>93</v>
      </c>
      <c r="AL762" t="s">
        <v>94</v>
      </c>
      <c r="AM762" s="4">
        <v>34575345168.5</v>
      </c>
      <c r="AN762">
        <v>237994</v>
      </c>
      <c r="AO762" s="1">
        <f t="shared" si="172"/>
        <v>1.1652049142859614E-2</v>
      </c>
      <c r="AP762" s="5">
        <f t="shared" si="173"/>
        <v>13.120283683145894</v>
      </c>
      <c r="AQ762" s="3">
        <f t="shared" si="174"/>
        <v>1.8400406675444479E-3</v>
      </c>
      <c r="AR762" s="15">
        <f t="shared" si="175"/>
        <v>0.1464305985846146</v>
      </c>
    </row>
    <row r="763" spans="1:44" x14ac:dyDescent="0.25">
      <c r="A763" t="s">
        <v>37</v>
      </c>
      <c r="B763">
        <v>15.492916436477399</v>
      </c>
      <c r="C763">
        <v>1.48180869884297E-2</v>
      </c>
      <c r="D763">
        <v>16.4017550231016</v>
      </c>
      <c r="E763">
        <v>-17.641891711190102</v>
      </c>
      <c r="F763" s="1">
        <v>0</v>
      </c>
      <c r="G763" s="1">
        <v>0</v>
      </c>
      <c r="H763">
        <v>3.75177816088142</v>
      </c>
      <c r="I763">
        <v>10.590493321720899</v>
      </c>
      <c r="J763">
        <v>12.174153757777001</v>
      </c>
      <c r="K763">
        <v>-56.2065334711369</v>
      </c>
      <c r="L763">
        <v>38.368368861017402</v>
      </c>
      <c r="M763">
        <v>64.980747871492497</v>
      </c>
      <c r="N763">
        <v>94.687284729463897</v>
      </c>
      <c r="O763">
        <v>55.773682436889999</v>
      </c>
      <c r="P763">
        <v>142907.69031318501</v>
      </c>
      <c r="Q763">
        <v>186117.58974482099</v>
      </c>
      <c r="R763">
        <v>113.612271972245</v>
      </c>
      <c r="S763">
        <v>695.18629611303402</v>
      </c>
      <c r="T763">
        <v>0.70520439685847403</v>
      </c>
      <c r="U763">
        <v>0.16040589181162301</v>
      </c>
      <c r="V763">
        <v>0.486970943632204</v>
      </c>
      <c r="W763">
        <v>7.1135619072565201E-2</v>
      </c>
      <c r="X763">
        <v>0.28148754548360599</v>
      </c>
      <c r="Y763" s="1">
        <v>0</v>
      </c>
      <c r="Z763" s="1">
        <v>0</v>
      </c>
      <c r="AA763">
        <v>4.6863331588787102E-4</v>
      </c>
      <c r="AB763">
        <v>1.0490240651617499E-2</v>
      </c>
      <c r="AC763">
        <v>7.3016885600680898E-3</v>
      </c>
      <c r="AD763">
        <v>1.1616535435982199E-3</v>
      </c>
      <c r="AE763">
        <v>1.82314781596407E-3</v>
      </c>
      <c r="AF763" s="3">
        <v>4.4038796898461397E-3</v>
      </c>
      <c r="AG763">
        <v>8.7443499391025596E-4</v>
      </c>
      <c r="AH763">
        <v>7.9336820299908597</v>
      </c>
      <c r="AI763">
        <v>0.51954598893628801</v>
      </c>
      <c r="AJ763">
        <v>2664.70289749728</v>
      </c>
      <c r="AK763" t="s">
        <v>95</v>
      </c>
      <c r="AL763" t="s">
        <v>96</v>
      </c>
      <c r="AM763" s="4">
        <v>54094848014.25</v>
      </c>
      <c r="AN763">
        <v>378530</v>
      </c>
      <c r="AO763" s="1">
        <f t="shared" si="172"/>
        <v>1.2539285993805506E-2</v>
      </c>
      <c r="AP763" s="5">
        <f t="shared" si="173"/>
        <v>14.051576414948908</v>
      </c>
      <c r="AQ763" s="3">
        <f t="shared" si="174"/>
        <v>1.3906836162232861E-3</v>
      </c>
      <c r="AR763" s="15">
        <f t="shared" si="175"/>
        <v>0.10257496945290123</v>
      </c>
    </row>
    <row r="764" spans="1:44" x14ac:dyDescent="0.25">
      <c r="A764" t="s">
        <v>37</v>
      </c>
      <c r="B764">
        <v>17.374345773364901</v>
      </c>
      <c r="C764">
        <v>1.6000044804251001E-2</v>
      </c>
      <c r="D764">
        <v>17.597394510298798</v>
      </c>
      <c r="E764">
        <v>-13.8693064287987</v>
      </c>
      <c r="F764" s="1">
        <v>0</v>
      </c>
      <c r="G764" s="1">
        <v>0</v>
      </c>
      <c r="H764">
        <v>3.81327595282777</v>
      </c>
      <c r="I764">
        <v>34.888811457302303</v>
      </c>
      <c r="J764">
        <v>35.927871193739698</v>
      </c>
      <c r="K764">
        <v>-31.449950270360699</v>
      </c>
      <c r="L764">
        <v>63.095508347505898</v>
      </c>
      <c r="M764">
        <v>63.047696585431801</v>
      </c>
      <c r="N764">
        <v>94.874230864594097</v>
      </c>
      <c r="O764">
        <v>57.0299212825796</v>
      </c>
      <c r="P764">
        <v>140878.40998271701</v>
      </c>
      <c r="Q764">
        <v>183943.643150644</v>
      </c>
      <c r="R764">
        <v>115.117312775123</v>
      </c>
      <c r="S764">
        <v>696.814648150724</v>
      </c>
      <c r="T764">
        <v>0.706406499044961</v>
      </c>
      <c r="U764">
        <v>0.16348307937206399</v>
      </c>
      <c r="V764">
        <v>0.47307491250509198</v>
      </c>
      <c r="W764">
        <v>6.9723429853487201E-2</v>
      </c>
      <c r="X764">
        <v>0.29371857826935499</v>
      </c>
      <c r="Y764" s="1">
        <v>0</v>
      </c>
      <c r="Z764" s="1">
        <v>0</v>
      </c>
      <c r="AA764">
        <v>4.4123781528643898E-4</v>
      </c>
      <c r="AB764">
        <v>1.03928150579098E-2</v>
      </c>
      <c r="AC764">
        <v>7.3106077290757999E-3</v>
      </c>
      <c r="AD764">
        <v>1.3594107892111601E-3</v>
      </c>
      <c r="AE764">
        <v>2.0129857147758701E-3</v>
      </c>
      <c r="AF764" s="3">
        <v>5.03053153187899E-3</v>
      </c>
      <c r="AG764">
        <v>1.7936382055598499E-3</v>
      </c>
      <c r="AH764">
        <v>7.9050072562757796</v>
      </c>
      <c r="AI764">
        <v>0.49842478759009801</v>
      </c>
      <c r="AJ764">
        <v>2941.8781282472601</v>
      </c>
      <c r="AK764" t="s">
        <v>97</v>
      </c>
      <c r="AL764" t="s">
        <v>98</v>
      </c>
      <c r="AM764" s="4">
        <v>79149435323.770004</v>
      </c>
      <c r="AN764">
        <v>561828</v>
      </c>
      <c r="AO764" s="1">
        <f t="shared" si="172"/>
        <v>1.3147907462695018E-2</v>
      </c>
      <c r="AP764" s="5">
        <f t="shared" si="173"/>
        <v>14.685117679359561</v>
      </c>
      <c r="AQ764" s="3">
        <f t="shared" si="174"/>
        <v>2.630453286317936E-3</v>
      </c>
      <c r="AR764" s="15">
        <f t="shared" si="175"/>
        <v>0.18312608402077313</v>
      </c>
    </row>
    <row r="765" spans="1:44" x14ac:dyDescent="0.25">
      <c r="A765" t="s">
        <v>37</v>
      </c>
      <c r="B765">
        <v>18.124121117043899</v>
      </c>
      <c r="C765">
        <v>1.6920744787095501E-2</v>
      </c>
      <c r="D765">
        <v>18.517868468559499</v>
      </c>
      <c r="E765">
        <v>-5.8430475559056703</v>
      </c>
      <c r="F765" s="1">
        <v>0</v>
      </c>
      <c r="G765" s="1">
        <v>0</v>
      </c>
      <c r="H765">
        <v>4.0518088553016796</v>
      </c>
      <c r="I765">
        <v>58.485106573533201</v>
      </c>
      <c r="J765">
        <v>59.333209602751097</v>
      </c>
      <c r="K765">
        <v>-6.9541995101693903</v>
      </c>
      <c r="L765">
        <v>87.471467250397495</v>
      </c>
      <c r="M765">
        <v>64.297408198544304</v>
      </c>
      <c r="N765">
        <v>94.978797569946806</v>
      </c>
      <c r="O765">
        <v>56.822782746295097</v>
      </c>
      <c r="P765">
        <v>137052.945635727</v>
      </c>
      <c r="Q765">
        <v>179998.659745093</v>
      </c>
      <c r="R765">
        <v>110.662330628633</v>
      </c>
      <c r="S765">
        <v>696.09767540435803</v>
      </c>
      <c r="T765">
        <v>0.72233710329358702</v>
      </c>
      <c r="U765">
        <v>0.15451387405669001</v>
      </c>
      <c r="V765">
        <v>0.509901452703581</v>
      </c>
      <c r="W765">
        <v>6.0109675282771002E-2</v>
      </c>
      <c r="X765">
        <v>0.27547499795695601</v>
      </c>
      <c r="Y765" s="1">
        <v>0</v>
      </c>
      <c r="Z765" s="1">
        <v>0</v>
      </c>
      <c r="AA765">
        <v>4.4987159701840901E-4</v>
      </c>
      <c r="AB765">
        <v>1.0098885290732299E-2</v>
      </c>
      <c r="AC765">
        <v>7.2306239957951801E-3</v>
      </c>
      <c r="AD765">
        <v>1.2893314265751399E-3</v>
      </c>
      <c r="AE765">
        <v>3.0548503634006902E-3</v>
      </c>
      <c r="AF765" s="3">
        <v>5.1511460346747298E-3</v>
      </c>
      <c r="AG765">
        <v>2.0278113086888701E-3</v>
      </c>
      <c r="AH765">
        <v>7.8836655541710599</v>
      </c>
      <c r="AI765">
        <v>0.50907211958432297</v>
      </c>
      <c r="AJ765">
        <v>3831.8627721738299</v>
      </c>
      <c r="AK765" t="s">
        <v>99</v>
      </c>
      <c r="AL765" t="s">
        <v>100</v>
      </c>
      <c r="AM765" s="4">
        <v>81128765274.960007</v>
      </c>
      <c r="AN765">
        <v>591952</v>
      </c>
      <c r="AO765" s="1">
        <f t="shared" si="172"/>
        <v>1.3193172827278079E-2</v>
      </c>
      <c r="AP765" s="5">
        <f t="shared" si="173"/>
        <v>14.732064959755775</v>
      </c>
      <c r="AQ765" s="3">
        <f t="shared" si="174"/>
        <v>3.3325669819642446E-3</v>
      </c>
      <c r="AR765" s="15">
        <f t="shared" si="175"/>
        <v>0.23024987783819517</v>
      </c>
    </row>
    <row r="766" spans="1:44" x14ac:dyDescent="0.25">
      <c r="A766" t="s">
        <v>37</v>
      </c>
      <c r="B766">
        <v>19.396253429377801</v>
      </c>
      <c r="C766">
        <v>1.8433142600689699E-2</v>
      </c>
      <c r="D766">
        <v>20.009459346211099</v>
      </c>
      <c r="E766">
        <v>0.28636860513586998</v>
      </c>
      <c r="F766" s="1">
        <v>0</v>
      </c>
      <c r="G766" s="1">
        <v>0</v>
      </c>
      <c r="H766">
        <v>4.2444393130853797</v>
      </c>
      <c r="I766">
        <v>82.022381413688194</v>
      </c>
      <c r="J766">
        <v>82.572326540485193</v>
      </c>
      <c r="K766">
        <v>15.142928530937301</v>
      </c>
      <c r="L766">
        <v>112.15883963913799</v>
      </c>
      <c r="M766">
        <v>66.842681081508402</v>
      </c>
      <c r="N766">
        <v>95.145818903040194</v>
      </c>
      <c r="O766">
        <v>56.026102988004602</v>
      </c>
      <c r="P766">
        <v>131863.60103342499</v>
      </c>
      <c r="Q766">
        <v>171803.304834479</v>
      </c>
      <c r="R766">
        <v>106.303076381998</v>
      </c>
      <c r="S766">
        <v>698.18746831216095</v>
      </c>
      <c r="T766">
        <v>0.73449686613226695</v>
      </c>
      <c r="U766">
        <v>0.129896030210534</v>
      </c>
      <c r="V766">
        <v>0.59264772494570295</v>
      </c>
      <c r="W766">
        <v>4.7754286658207197E-2</v>
      </c>
      <c r="X766">
        <v>0.229701958185554</v>
      </c>
      <c r="Y766" s="1">
        <v>0</v>
      </c>
      <c r="Z766" s="1">
        <v>0</v>
      </c>
      <c r="AA766">
        <v>4.6129250166836199E-4</v>
      </c>
      <c r="AB766">
        <v>9.9348354808285796E-3</v>
      </c>
      <c r="AC766">
        <v>7.1919476621475102E-3</v>
      </c>
      <c r="AD766">
        <v>1.0501801662889899E-3</v>
      </c>
      <c r="AE766">
        <v>4.2289856443749503E-3</v>
      </c>
      <c r="AF766" s="3">
        <v>4.89516976402394E-3</v>
      </c>
      <c r="AG766">
        <v>2.7579021558619102E-3</v>
      </c>
      <c r="AH766">
        <v>7.8580855611596503</v>
      </c>
      <c r="AI766">
        <v>0.53245916266598503</v>
      </c>
      <c r="AJ766">
        <v>4732.6346169648696</v>
      </c>
      <c r="AK766" t="s">
        <v>101</v>
      </c>
      <c r="AL766" t="s">
        <v>102</v>
      </c>
      <c r="AM766" s="4">
        <v>80170168429.100006</v>
      </c>
      <c r="AN766">
        <v>607978</v>
      </c>
      <c r="AO766" s="1">
        <f t="shared" si="172"/>
        <v>1.2908007310947187E-2</v>
      </c>
      <c r="AP766" s="5">
        <f t="shared" si="173"/>
        <v>14.435907805412562</v>
      </c>
      <c r="AQ766" s="3">
        <f t="shared" si="174"/>
        <v>4.9002717428175101E-3</v>
      </c>
      <c r="AR766" s="15">
        <f t="shared" si="175"/>
        <v>0.34361161700585385</v>
      </c>
    </row>
    <row r="767" spans="1:44" x14ac:dyDescent="0.25">
      <c r="A767" t="s">
        <v>37</v>
      </c>
      <c r="B767">
        <v>19.1427064115253</v>
      </c>
      <c r="C767">
        <v>1.9316247351483101E-2</v>
      </c>
      <c r="D767">
        <v>20.868797962136199</v>
      </c>
      <c r="E767">
        <v>8.7991089912901703</v>
      </c>
      <c r="F767" s="1">
        <v>0</v>
      </c>
      <c r="G767" s="1">
        <v>0</v>
      </c>
      <c r="H767">
        <v>4.4812763603501402</v>
      </c>
      <c r="I767">
        <v>105.397800572709</v>
      </c>
      <c r="J767">
        <v>105.90410499195301</v>
      </c>
      <c r="K767">
        <v>39.712842292798598</v>
      </c>
      <c r="L767">
        <v>136.683291666537</v>
      </c>
      <c r="M767">
        <v>68.935474426720205</v>
      </c>
      <c r="N767">
        <v>95.338112539978098</v>
      </c>
      <c r="O767">
        <v>55.527565806231799</v>
      </c>
      <c r="P767">
        <v>126988.35756998599</v>
      </c>
      <c r="Q767">
        <v>165857.726660018</v>
      </c>
      <c r="R767">
        <v>102.33303553501599</v>
      </c>
      <c r="S767">
        <v>695.84281163348999</v>
      </c>
      <c r="T767">
        <v>0.75205221681967505</v>
      </c>
      <c r="U767">
        <v>0.117549943912831</v>
      </c>
      <c r="V767">
        <v>0.632484143735212</v>
      </c>
      <c r="W767">
        <v>4.3052319148836497E-2</v>
      </c>
      <c r="X767">
        <v>0.206913593203119</v>
      </c>
      <c r="Y767" s="1">
        <v>0</v>
      </c>
      <c r="Z767" s="1">
        <v>0</v>
      </c>
      <c r="AA767">
        <v>4.7420680235256998E-4</v>
      </c>
      <c r="AB767">
        <v>9.7471020705200695E-3</v>
      </c>
      <c r="AC767">
        <v>7.1178459704078203E-3</v>
      </c>
      <c r="AD767">
        <v>1.0369633113033599E-3</v>
      </c>
      <c r="AE767">
        <v>4.5296499408076498E-3</v>
      </c>
      <c r="AF767" s="3">
        <v>4.6729584398530798E-3</v>
      </c>
      <c r="AG767">
        <v>3.5283869928539198E-3</v>
      </c>
      <c r="AH767">
        <v>7.83912871729716</v>
      </c>
      <c r="AI767">
        <v>0.55296788129412</v>
      </c>
      <c r="AJ767">
        <v>5873.2203058913601</v>
      </c>
      <c r="AK767" t="s">
        <v>103</v>
      </c>
      <c r="AL767" t="s">
        <v>104</v>
      </c>
      <c r="AM767" s="4">
        <v>57786179100.580002</v>
      </c>
      <c r="AN767">
        <v>455051</v>
      </c>
      <c r="AO767" s="1">
        <f t="shared" si="172"/>
        <v>1.2620903511133862E-2</v>
      </c>
      <c r="AP767" s="5">
        <f t="shared" si="173"/>
        <v>14.136785381116779</v>
      </c>
      <c r="AQ767" s="3">
        <f t="shared" si="174"/>
        <v>4.9302809336674424E-3</v>
      </c>
      <c r="AR767" s="15">
        <f t="shared" si="175"/>
        <v>0.3541060358103183</v>
      </c>
    </row>
    <row r="768" spans="1:44" x14ac:dyDescent="0.25">
      <c r="A768" t="s">
        <v>37</v>
      </c>
      <c r="B768">
        <v>20.7391278622597</v>
      </c>
      <c r="C768">
        <v>1.99234807264544E-2</v>
      </c>
      <c r="D768">
        <v>21.4547703855641</v>
      </c>
      <c r="E768">
        <v>14.991363550229</v>
      </c>
      <c r="F768" s="1">
        <v>0</v>
      </c>
      <c r="G768" s="1">
        <v>0</v>
      </c>
      <c r="H768">
        <v>4.6386984160032103</v>
      </c>
      <c r="I768">
        <v>128.70277314141501</v>
      </c>
      <c r="J768">
        <v>129.038053509029</v>
      </c>
      <c r="K768">
        <v>63.433312367042703</v>
      </c>
      <c r="L768">
        <v>161.34134008281899</v>
      </c>
      <c r="M768">
        <v>68.694692491892695</v>
      </c>
      <c r="N768">
        <v>95.3728320425991</v>
      </c>
      <c r="O768">
        <v>55.933899959932702</v>
      </c>
      <c r="P768">
        <v>121697.452301795</v>
      </c>
      <c r="Q768">
        <v>159251.10479528899</v>
      </c>
      <c r="R768">
        <v>101.93148939099299</v>
      </c>
      <c r="S768">
        <v>696.50290038571302</v>
      </c>
      <c r="T768">
        <v>0.75977131649731999</v>
      </c>
      <c r="U768">
        <v>0.115977191571546</v>
      </c>
      <c r="V768">
        <v>0.64229580993688595</v>
      </c>
      <c r="W768">
        <v>4.0489414072765101E-2</v>
      </c>
      <c r="X768">
        <v>0.20123758441880099</v>
      </c>
      <c r="Y768" s="1">
        <v>0</v>
      </c>
      <c r="Z768" s="1">
        <v>0</v>
      </c>
      <c r="AA768">
        <v>4.72255966857125E-4</v>
      </c>
      <c r="AB768">
        <v>9.5139908530868008E-3</v>
      </c>
      <c r="AC768">
        <v>7.0294394738262198E-3</v>
      </c>
      <c r="AD768">
        <v>1.09670081769146E-3</v>
      </c>
      <c r="AE768">
        <v>4.8799649164161596E-3</v>
      </c>
      <c r="AF768" s="3">
        <v>4.5715737411849101E-3</v>
      </c>
      <c r="AG768">
        <v>3.9606313732508296E-3</v>
      </c>
      <c r="AH768">
        <v>7.7977561953421199</v>
      </c>
      <c r="AI768">
        <v>0.54699159807335196</v>
      </c>
      <c r="AJ768">
        <v>6639.4180894046103</v>
      </c>
      <c r="AK768" t="s">
        <v>105</v>
      </c>
      <c r="AL768" t="s">
        <v>106</v>
      </c>
      <c r="AM768" s="4">
        <v>40387368403.040001</v>
      </c>
      <c r="AN768">
        <v>331867</v>
      </c>
      <c r="AO768" s="1">
        <f t="shared" si="172"/>
        <v>1.2424741155559567E-2</v>
      </c>
      <c r="AP768" s="5">
        <f t="shared" si="173"/>
        <v>13.931860481620706</v>
      </c>
      <c r="AQ768" s="3">
        <f t="shared" si="174"/>
        <v>6.7576884053636311E-3</v>
      </c>
      <c r="AR768" s="15">
        <f t="shared" si="175"/>
        <v>0.48861150954097821</v>
      </c>
    </row>
    <row r="769" spans="1:44" x14ac:dyDescent="0.25">
      <c r="A769" t="s">
        <v>37</v>
      </c>
      <c r="B769">
        <v>22.086451478796398</v>
      </c>
      <c r="C769">
        <v>2.0228338516599699E-2</v>
      </c>
      <c r="D769">
        <v>21.7474520492108</v>
      </c>
      <c r="E769">
        <v>22.127249689472499</v>
      </c>
      <c r="F769" s="1">
        <v>0</v>
      </c>
      <c r="G769" s="1">
        <v>0</v>
      </c>
      <c r="H769">
        <v>4.8078473841504898</v>
      </c>
      <c r="I769">
        <v>152.28540722314699</v>
      </c>
      <c r="J769">
        <v>152.521897017664</v>
      </c>
      <c r="K769">
        <v>87.253894695351804</v>
      </c>
      <c r="L769">
        <v>185.99667566878401</v>
      </c>
      <c r="M769">
        <v>69.6228015849711</v>
      </c>
      <c r="N769">
        <v>95.384226543747204</v>
      </c>
      <c r="O769">
        <v>55.425024020966603</v>
      </c>
      <c r="P769">
        <v>117805.38610990399</v>
      </c>
      <c r="Q769">
        <v>153183.91488559599</v>
      </c>
      <c r="R769">
        <v>101.058230491765</v>
      </c>
      <c r="S769">
        <v>697.19764976087799</v>
      </c>
      <c r="T769">
        <v>0.768188953100161</v>
      </c>
      <c r="U769">
        <v>9.6131216171966599E-2</v>
      </c>
      <c r="V769">
        <v>0.68473301875567605</v>
      </c>
      <c r="W769">
        <v>3.2303449530371002E-2</v>
      </c>
      <c r="X769">
        <v>0.18683231554198501</v>
      </c>
      <c r="Y769" s="1">
        <v>0</v>
      </c>
      <c r="Z769" s="1">
        <v>0</v>
      </c>
      <c r="AA769">
        <v>4.7719203037896202E-4</v>
      </c>
      <c r="AB769">
        <v>9.3854215634813498E-3</v>
      </c>
      <c r="AC769">
        <v>6.9567785045131902E-3</v>
      </c>
      <c r="AD769">
        <v>9.0835949397777304E-4</v>
      </c>
      <c r="AE769">
        <v>5.266055983683E-3</v>
      </c>
      <c r="AF769" s="3">
        <v>4.45681898929741E-3</v>
      </c>
      <c r="AG769">
        <v>4.1913702939147804E-3</v>
      </c>
      <c r="AH769">
        <v>7.8645383883018196</v>
      </c>
      <c r="AI769">
        <v>0.56266974497773103</v>
      </c>
      <c r="AJ769">
        <v>7793.7994214518303</v>
      </c>
      <c r="AK769" t="s">
        <v>107</v>
      </c>
      <c r="AL769" t="s">
        <v>108</v>
      </c>
      <c r="AM769" s="4">
        <v>22668348006.040001</v>
      </c>
      <c r="AN769">
        <v>192422</v>
      </c>
      <c r="AO769" s="1">
        <f t="shared" si="172"/>
        <v>1.2238628449415222E-2</v>
      </c>
      <c r="AP769" s="5">
        <f t="shared" si="173"/>
        <v>13.737019782681624</v>
      </c>
      <c r="AQ769" s="3">
        <f t="shared" si="174"/>
        <v>8.3441216917219743E-3</v>
      </c>
      <c r="AR769" s="15">
        <f t="shared" si="175"/>
        <v>0.60780517377145893</v>
      </c>
    </row>
    <row r="770" spans="1:44" x14ac:dyDescent="0.25">
      <c r="A770" t="s">
        <v>37</v>
      </c>
      <c r="B770">
        <v>20.900374492632402</v>
      </c>
      <c r="C770">
        <v>1.93016998656232E-2</v>
      </c>
      <c r="D770">
        <v>20.8547108034888</v>
      </c>
      <c r="E770">
        <v>33.314327123728702</v>
      </c>
      <c r="F770" s="1">
        <v>0</v>
      </c>
      <c r="G770" s="1">
        <v>0</v>
      </c>
      <c r="H770">
        <v>4.9782027975410204</v>
      </c>
      <c r="I770">
        <v>173.512508499435</v>
      </c>
      <c r="J770">
        <v>173.75171681176499</v>
      </c>
      <c r="K770">
        <v>107.385665219099</v>
      </c>
      <c r="L770">
        <v>210.28050749805999</v>
      </c>
      <c r="M770">
        <v>70.587412205068503</v>
      </c>
      <c r="N770">
        <v>95.445184410081296</v>
      </c>
      <c r="O770">
        <v>55.293970654258104</v>
      </c>
      <c r="P770">
        <v>107827.04969672101</v>
      </c>
      <c r="Q770">
        <v>139330.16937639401</v>
      </c>
      <c r="R770">
        <v>99.992566698186394</v>
      </c>
      <c r="S770">
        <v>696.76113022015397</v>
      </c>
      <c r="T770">
        <v>0.78204790020352299</v>
      </c>
      <c r="U770">
        <v>8.5243454876538505E-2</v>
      </c>
      <c r="V770">
        <v>0.71678244255971002</v>
      </c>
      <c r="W770">
        <v>2.8685907682270299E-2</v>
      </c>
      <c r="X770">
        <v>0.16928819488148</v>
      </c>
      <c r="Y770" s="1">
        <v>0</v>
      </c>
      <c r="Z770" s="1">
        <v>0</v>
      </c>
      <c r="AA770">
        <v>4.8656986850963699E-4</v>
      </c>
      <c r="AB770">
        <v>9.2314576742090395E-3</v>
      </c>
      <c r="AC770">
        <v>6.9286089174504396E-3</v>
      </c>
      <c r="AD770">
        <v>7.3587997782928699E-4</v>
      </c>
      <c r="AE770">
        <v>5.0277834284227999E-3</v>
      </c>
      <c r="AF770" s="3">
        <v>4.3727713923986597E-3</v>
      </c>
      <c r="AG770">
        <v>3.8200619023121898E-3</v>
      </c>
      <c r="AH770">
        <v>7.8155791170734297</v>
      </c>
      <c r="AI770">
        <v>0.56654511952609998</v>
      </c>
      <c r="AJ770">
        <v>8822.3524841675899</v>
      </c>
      <c r="AK770" t="s">
        <v>109</v>
      </c>
      <c r="AL770" t="s">
        <v>110</v>
      </c>
      <c r="AM770" s="4">
        <v>9855500169.3299999</v>
      </c>
      <c r="AN770">
        <v>91401</v>
      </c>
      <c r="AO770" s="1">
        <f t="shared" si="172"/>
        <v>1.2134380624231257E-2</v>
      </c>
      <c r="AP770" s="5">
        <f t="shared" si="173"/>
        <v>13.627706539695728</v>
      </c>
      <c r="AQ770" s="3">
        <f t="shared" si="174"/>
        <v>7.2144837129824654E-3</v>
      </c>
      <c r="AR770" s="15">
        <f t="shared" si="175"/>
        <v>0.53366778421243088</v>
      </c>
    </row>
    <row r="771" spans="1:44" x14ac:dyDescent="0.25">
      <c r="A771" t="s">
        <v>37</v>
      </c>
      <c r="B771">
        <v>19.750465850178202</v>
      </c>
      <c r="C771">
        <v>1.7930900490641302E-2</v>
      </c>
      <c r="D771">
        <v>19.516925960419599</v>
      </c>
      <c r="E771">
        <v>52.938575524792697</v>
      </c>
      <c r="F771" s="1">
        <v>0</v>
      </c>
      <c r="G771" s="1">
        <v>0</v>
      </c>
      <c r="H771">
        <v>5.1805049824188201</v>
      </c>
      <c r="I771">
        <v>192.30270242133699</v>
      </c>
      <c r="J771">
        <v>192.694418301566</v>
      </c>
      <c r="K771">
        <v>125.972634833925</v>
      </c>
      <c r="L771">
        <v>234.37900813373901</v>
      </c>
      <c r="M771">
        <v>70.275337163064194</v>
      </c>
      <c r="N771">
        <v>95.272789329449694</v>
      </c>
      <c r="O771">
        <v>55.332006357738599</v>
      </c>
      <c r="P771">
        <v>93698.328592650199</v>
      </c>
      <c r="Q771">
        <v>121303.874475288</v>
      </c>
      <c r="R771">
        <v>101.043257631673</v>
      </c>
      <c r="S771">
        <v>694.498948846904</v>
      </c>
      <c r="T771">
        <v>0.797009710918406</v>
      </c>
      <c r="U771">
        <v>8.9415712088455404E-2</v>
      </c>
      <c r="V771">
        <v>0.71980834574714003</v>
      </c>
      <c r="W771">
        <v>3.1887976853165897E-2</v>
      </c>
      <c r="X771">
        <v>0.158887965311238</v>
      </c>
      <c r="Y771" s="1">
        <v>0</v>
      </c>
      <c r="Z771" s="1">
        <v>0</v>
      </c>
      <c r="AA771">
        <v>4.9218848938520799E-4</v>
      </c>
      <c r="AB771">
        <v>8.9493238575025103E-3</v>
      </c>
      <c r="AC771">
        <v>6.8737388162638602E-3</v>
      </c>
      <c r="AD771">
        <v>4.82049573127713E-4</v>
      </c>
      <c r="AE771">
        <v>4.7415566449906001E-3</v>
      </c>
      <c r="AF771" s="3">
        <v>4.3602228823018301E-3</v>
      </c>
      <c r="AG771">
        <v>3.2658242063889E-3</v>
      </c>
      <c r="AH771">
        <v>7.8374144947567901</v>
      </c>
      <c r="AI771">
        <v>0.56521043980319496</v>
      </c>
      <c r="AJ771">
        <v>9810.3895992520702</v>
      </c>
      <c r="AK771" t="s">
        <v>111</v>
      </c>
      <c r="AL771" t="s">
        <v>112</v>
      </c>
      <c r="AM771" s="4">
        <v>2649132844.3000002</v>
      </c>
      <c r="AN771">
        <v>28273</v>
      </c>
      <c r="AO771" s="1">
        <f t="shared" si="172"/>
        <v>1.2069837128764091E-2</v>
      </c>
      <c r="AP771" s="5">
        <f t="shared" si="173"/>
        <v>13.559963235137173</v>
      </c>
      <c r="AQ771" s="3">
        <f t="shared" si="174"/>
        <v>6.0988544622867426E-3</v>
      </c>
      <c r="AR771" s="15">
        <f t="shared" si="175"/>
        <v>0.45652797929421562</v>
      </c>
    </row>
    <row r="772" spans="1:44" x14ac:dyDescent="0.25">
      <c r="A772" t="s">
        <v>37</v>
      </c>
      <c r="B772">
        <v>19.931834254803899</v>
      </c>
      <c r="C772">
        <v>1.69580859865122E-2</v>
      </c>
      <c r="D772">
        <v>18.555000835384</v>
      </c>
      <c r="E772">
        <v>80.624311249246006</v>
      </c>
      <c r="F772" s="1">
        <v>0</v>
      </c>
      <c r="G772" s="1">
        <v>0</v>
      </c>
      <c r="H772">
        <v>5.4709563785260897</v>
      </c>
      <c r="I772">
        <v>216.85492788272299</v>
      </c>
      <c r="J772">
        <v>217.37988931523699</v>
      </c>
      <c r="K772">
        <v>149.96936442792099</v>
      </c>
      <c r="L772">
        <v>265.15066547973998</v>
      </c>
      <c r="M772">
        <v>72.287506874245594</v>
      </c>
      <c r="N772">
        <v>95.689066608318399</v>
      </c>
      <c r="O772">
        <v>55.321103211009003</v>
      </c>
      <c r="P772">
        <v>80896.131075961894</v>
      </c>
      <c r="Q772">
        <v>102197.57212678</v>
      </c>
      <c r="R772">
        <v>99.066235523683801</v>
      </c>
      <c r="S772">
        <v>691.48188827751699</v>
      </c>
      <c r="T772">
        <v>0.78444015869756101</v>
      </c>
      <c r="U772">
        <v>6.6621827733944899E-2</v>
      </c>
      <c r="V772">
        <v>0.78508832653245597</v>
      </c>
      <c r="W772">
        <v>2.7677674693472602E-2</v>
      </c>
      <c r="X772">
        <v>0.120612171040125</v>
      </c>
      <c r="Y772" s="1">
        <v>0</v>
      </c>
      <c r="Z772" s="1">
        <v>0</v>
      </c>
      <c r="AA772">
        <v>5.1071055602702005E-4</v>
      </c>
      <c r="AB772">
        <v>8.7992792117419106E-3</v>
      </c>
      <c r="AC772">
        <v>6.94061662739135E-3</v>
      </c>
      <c r="AD772">
        <v>1.9709769628065699E-4</v>
      </c>
      <c r="AE772">
        <v>4.4032408535573603E-3</v>
      </c>
      <c r="AF772" s="3">
        <v>4.2300092747350202E-3</v>
      </c>
      <c r="AG772">
        <v>3.0477829555485901E-3</v>
      </c>
      <c r="AH772">
        <v>7.7131642298374103</v>
      </c>
      <c r="AI772">
        <v>0.57056824994682098</v>
      </c>
      <c r="AJ772">
        <v>11264.926735433</v>
      </c>
      <c r="AK772" t="s">
        <v>113</v>
      </c>
      <c r="AL772" t="s">
        <v>114</v>
      </c>
      <c r="AM772" s="4">
        <v>815756585.76999998</v>
      </c>
      <c r="AN772">
        <v>10084</v>
      </c>
      <c r="AO772" s="1">
        <f t="shared" si="172"/>
        <v>1.2028367289522958E-2</v>
      </c>
      <c r="AP772" s="5">
        <f t="shared" si="173"/>
        <v>13.51641179066273</v>
      </c>
      <c r="AQ772" s="3">
        <f t="shared" si="174"/>
        <v>6.3254322332615288E-3</v>
      </c>
      <c r="AR772" s="15">
        <f t="shared" si="175"/>
        <v>0.47463946522944833</v>
      </c>
    </row>
    <row r="773" spans="1:44" x14ac:dyDescent="0.25">
      <c r="AN773">
        <f>SUM(AN755:AN772)</f>
        <v>3725458</v>
      </c>
    </row>
    <row r="775" spans="1:44" x14ac:dyDescent="0.25">
      <c r="AO775" t="s">
        <v>226</v>
      </c>
    </row>
    <row r="776" spans="1:44" x14ac:dyDescent="0.25">
      <c r="A776" t="s">
        <v>0</v>
      </c>
      <c r="B776" t="s">
        <v>1</v>
      </c>
      <c r="C776" t="s">
        <v>2</v>
      </c>
      <c r="D776" t="s">
        <v>3</v>
      </c>
      <c r="E776" t="s">
        <v>5</v>
      </c>
      <c r="F776" t="s">
        <v>6</v>
      </c>
      <c r="G776" t="s">
        <v>208</v>
      </c>
      <c r="H776" t="s">
        <v>7</v>
      </c>
      <c r="I776" t="s">
        <v>8</v>
      </c>
      <c r="J776" t="s">
        <v>134</v>
      </c>
      <c r="K776" t="s">
        <v>143</v>
      </c>
      <c r="L776" t="s">
        <v>9</v>
      </c>
      <c r="M776" t="s">
        <v>10</v>
      </c>
      <c r="N776" t="s">
        <v>11</v>
      </c>
      <c r="O776" t="s">
        <v>13</v>
      </c>
      <c r="P776" t="s">
        <v>14</v>
      </c>
      <c r="Q776" t="s">
        <v>15</v>
      </c>
      <c r="R776" t="s">
        <v>16</v>
      </c>
      <c r="S776" t="s">
        <v>17</v>
      </c>
      <c r="T776" t="s">
        <v>18</v>
      </c>
      <c r="U776" t="s">
        <v>20</v>
      </c>
      <c r="V776" t="s">
        <v>21</v>
      </c>
      <c r="W776" t="s">
        <v>22</v>
      </c>
      <c r="X776" t="s">
        <v>23</v>
      </c>
      <c r="Y776" t="s">
        <v>24</v>
      </c>
      <c r="Z776" t="s">
        <v>25</v>
      </c>
      <c r="AA776" t="s">
        <v>26</v>
      </c>
      <c r="AB776" t="s">
        <v>27</v>
      </c>
      <c r="AC776" t="s">
        <v>263</v>
      </c>
      <c r="AD776" t="s">
        <v>120</v>
      </c>
      <c r="AE776" t="s">
        <v>29</v>
      </c>
      <c r="AF776" s="3" t="s">
        <v>233</v>
      </c>
      <c r="AG776" t="s">
        <v>30</v>
      </c>
      <c r="AH776" t="s">
        <v>31</v>
      </c>
      <c r="AI776" t="s">
        <v>32</v>
      </c>
      <c r="AJ776" t="s">
        <v>33</v>
      </c>
      <c r="AK776" t="s">
        <v>34</v>
      </c>
      <c r="AL776" t="s">
        <v>74</v>
      </c>
      <c r="AM776" s="4" t="s">
        <v>35</v>
      </c>
      <c r="AN776" t="s">
        <v>36</v>
      </c>
      <c r="AO776" s="15">
        <v>1.125</v>
      </c>
    </row>
    <row r="777" spans="1:44" x14ac:dyDescent="0.25">
      <c r="A777" t="s">
        <v>37</v>
      </c>
      <c r="B777">
        <v>8.0120480983990596</v>
      </c>
      <c r="C777">
        <v>6.3509717154697602E-3</v>
      </c>
      <c r="D777">
        <v>7.3605120235707302</v>
      </c>
      <c r="E777">
        <v>-41.200405119549998</v>
      </c>
      <c r="F777" s="1">
        <v>0</v>
      </c>
      <c r="G777" s="1">
        <v>0</v>
      </c>
      <c r="H777">
        <v>3.1605923054181999</v>
      </c>
      <c r="I777">
        <v>-192.25692172236401</v>
      </c>
      <c r="J777">
        <v>-184.31749638279899</v>
      </c>
      <c r="K777">
        <v>-256.76311633626199</v>
      </c>
      <c r="L777">
        <v>-161.583400504444</v>
      </c>
      <c r="M777">
        <v>68.926681841165205</v>
      </c>
      <c r="N777">
        <v>88.893686536315002</v>
      </c>
      <c r="O777">
        <v>52.8049006804481</v>
      </c>
      <c r="P777">
        <v>128306.091943413</v>
      </c>
      <c r="Q777">
        <v>195990.96839432701</v>
      </c>
      <c r="R777">
        <v>123.09988677621</v>
      </c>
      <c r="S777">
        <v>695.21871475166904</v>
      </c>
      <c r="T777">
        <v>0.70239233557826297</v>
      </c>
      <c r="U777">
        <v>0.120071721434985</v>
      </c>
      <c r="V777">
        <v>0.62816065927572895</v>
      </c>
      <c r="W777">
        <v>1.51643665766313E-2</v>
      </c>
      <c r="X777">
        <v>0.23660325271265301</v>
      </c>
      <c r="Y777" s="1">
        <v>0</v>
      </c>
      <c r="Z777" s="1">
        <v>0</v>
      </c>
      <c r="AA777">
        <v>6.6085474330855902E-4</v>
      </c>
      <c r="AB777">
        <v>6.0645627087307996E-3</v>
      </c>
      <c r="AC777">
        <v>4.5012157834329299E-3</v>
      </c>
      <c r="AD777">
        <v>1.06115331423302E-6</v>
      </c>
      <c r="AE777" s="1">
        <v>0</v>
      </c>
      <c r="AF777" s="3">
        <v>1.82244442184903E-4</v>
      </c>
      <c r="AG777" s="1">
        <v>0</v>
      </c>
      <c r="AH777">
        <v>5.7160017496945699</v>
      </c>
      <c r="AI777">
        <v>0.376192257918116</v>
      </c>
      <c r="AJ777">
        <v>568.84048405025999</v>
      </c>
      <c r="AK777" t="s">
        <v>79</v>
      </c>
      <c r="AL777" t="s">
        <v>80</v>
      </c>
      <c r="AM777" s="4">
        <v>276627934.23000002</v>
      </c>
      <c r="AN777">
        <v>2156</v>
      </c>
      <c r="AO777" s="1">
        <f>AF777+AA777+AC777*$AO$776</f>
        <v>5.9069669418555081E-3</v>
      </c>
      <c r="AP777" s="5">
        <f>100*(1-(1-AO777)^12)</f>
        <v>6.8625460885362806</v>
      </c>
      <c r="AQ777" s="3">
        <f>(1-(1-B777/100)^(1/12))- AO777</f>
        <v>1.0282539028952254E-3</v>
      </c>
      <c r="AR777" s="15">
        <f>B777/AP777-1</f>
        <v>0.16750372165558125</v>
      </c>
    </row>
    <row r="778" spans="1:44" x14ac:dyDescent="0.25">
      <c r="A778" t="s">
        <v>37</v>
      </c>
      <c r="B778">
        <v>10.2164772665194</v>
      </c>
      <c r="C778">
        <v>6.6047754943239102E-3</v>
      </c>
      <c r="D778">
        <v>7.6440638436334503</v>
      </c>
      <c r="E778">
        <v>-33.482218912599997</v>
      </c>
      <c r="F778" s="1">
        <v>0</v>
      </c>
      <c r="G778" s="1">
        <v>0</v>
      </c>
      <c r="H778">
        <v>3.2592655962246799</v>
      </c>
      <c r="I778">
        <v>-170.65777790690001</v>
      </c>
      <c r="J778">
        <v>-167.65380614212501</v>
      </c>
      <c r="K778">
        <v>-242.77376036426699</v>
      </c>
      <c r="L778">
        <v>-138.37238188262401</v>
      </c>
      <c r="M778">
        <v>67.849090773403901</v>
      </c>
      <c r="N778">
        <v>89.292808342714693</v>
      </c>
      <c r="O778">
        <v>53.1706509426567</v>
      </c>
      <c r="P778">
        <v>122094.28374649701</v>
      </c>
      <c r="Q778">
        <v>167358.237948836</v>
      </c>
      <c r="R778">
        <v>121.404944653277</v>
      </c>
      <c r="S778">
        <v>702.18346731771805</v>
      </c>
      <c r="T778">
        <v>0.70538036610195798</v>
      </c>
      <c r="U778">
        <v>0.129376704749675</v>
      </c>
      <c r="V778">
        <v>0.59853738952203395</v>
      </c>
      <c r="W778">
        <v>2.7051545836386401E-2</v>
      </c>
      <c r="X778">
        <v>0.245034359891904</v>
      </c>
      <c r="Y778" s="1">
        <v>0</v>
      </c>
      <c r="Z778" s="1">
        <v>0</v>
      </c>
      <c r="AA778">
        <v>6.8225985743144003E-4</v>
      </c>
      <c r="AB778">
        <v>6.4842815200371702E-3</v>
      </c>
      <c r="AC778">
        <v>4.8290304079694002E-3</v>
      </c>
      <c r="AD778" s="1">
        <v>7.8543212313114101E-7</v>
      </c>
      <c r="AE778" s="1">
        <v>0</v>
      </c>
      <c r="AF778" s="3">
        <v>5.5121447580065903E-4</v>
      </c>
      <c r="AG778" s="1">
        <v>0</v>
      </c>
      <c r="AH778">
        <v>5.7518197005584302</v>
      </c>
      <c r="AI778">
        <v>0.37245900961095502</v>
      </c>
      <c r="AJ778">
        <v>933.25726150499395</v>
      </c>
      <c r="AK778" t="s">
        <v>81</v>
      </c>
      <c r="AL778" t="s">
        <v>82</v>
      </c>
      <c r="AM778" s="4">
        <v>1263797931.0599999</v>
      </c>
      <c r="AN778">
        <v>10351</v>
      </c>
      <c r="AO778" s="1">
        <f t="shared" ref="AO778:AO794" si="176">AF778+AA778+AC778*$AO$776</f>
        <v>6.6661335421976742E-3</v>
      </c>
      <c r="AP778" s="5">
        <f t="shared" ref="AP778:AP794" si="177">100*(1-(1-AO778)^12)</f>
        <v>7.7124940731723379</v>
      </c>
      <c r="AQ778" s="3">
        <f t="shared" ref="AQ778:AQ794" si="178">(1-(1-B778/100)^(1/12))- AO778</f>
        <v>2.2743865195351742E-3</v>
      </c>
      <c r="AR778" s="15">
        <f t="shared" ref="AR778:AR794" si="179">B778/AP778-1</f>
        <v>0.32466581751512602</v>
      </c>
    </row>
    <row r="779" spans="1:44" x14ac:dyDescent="0.25">
      <c r="A779" t="s">
        <v>37</v>
      </c>
      <c r="B779">
        <v>9.9113104462996393</v>
      </c>
      <c r="C779">
        <v>7.2554660788217004E-3</v>
      </c>
      <c r="D779">
        <v>8.3673905958982608</v>
      </c>
      <c r="E779">
        <v>-31.076596521750801</v>
      </c>
      <c r="F779" s="1">
        <v>0</v>
      </c>
      <c r="G779" s="1">
        <v>0</v>
      </c>
      <c r="H779">
        <v>3.3333088689053398</v>
      </c>
      <c r="I779">
        <v>-147.063785717418</v>
      </c>
      <c r="J779">
        <v>-145.73529551229399</v>
      </c>
      <c r="K779">
        <v>-218.07626945600501</v>
      </c>
      <c r="L779">
        <v>-113.860429155407</v>
      </c>
      <c r="M779">
        <v>64.409069880174599</v>
      </c>
      <c r="N779">
        <v>90.356276179301005</v>
      </c>
      <c r="O779">
        <v>55.139908702693397</v>
      </c>
      <c r="P779">
        <v>118464.830102825</v>
      </c>
      <c r="Q779">
        <v>156149.06206637199</v>
      </c>
      <c r="R779">
        <v>118.11341915331801</v>
      </c>
      <c r="S779">
        <v>704.36256954749103</v>
      </c>
      <c r="T779">
        <v>0.69995376167378698</v>
      </c>
      <c r="U779">
        <v>0.13013489144524301</v>
      </c>
      <c r="V779">
        <v>0.56447484100901302</v>
      </c>
      <c r="W779">
        <v>3.6047845098329201E-2</v>
      </c>
      <c r="X779">
        <v>0.26934242244741302</v>
      </c>
      <c r="Y779" s="1">
        <v>0</v>
      </c>
      <c r="Z779" s="1">
        <v>0</v>
      </c>
      <c r="AA779">
        <v>6.7761113130990701E-4</v>
      </c>
      <c r="AB779">
        <v>7.2883509347064597E-3</v>
      </c>
      <c r="AC779">
        <v>5.4663092601955499E-3</v>
      </c>
      <c r="AD779">
        <v>3.3465319206006299E-5</v>
      </c>
      <c r="AE779">
        <v>7.59922649696255E-6</v>
      </c>
      <c r="AF779" s="3">
        <v>9.5528672434375995E-4</v>
      </c>
      <c r="AG779" s="1">
        <v>1.02478742870414E-7</v>
      </c>
      <c r="AH779">
        <v>5.8288960327426604</v>
      </c>
      <c r="AI779">
        <v>0.35591036892674999</v>
      </c>
      <c r="AJ779">
        <v>1120.87903846421</v>
      </c>
      <c r="AK779" t="s">
        <v>83</v>
      </c>
      <c r="AL779" t="s">
        <v>84</v>
      </c>
      <c r="AM779" s="4">
        <v>2695904138.6500001</v>
      </c>
      <c r="AN779">
        <v>22757</v>
      </c>
      <c r="AO779" s="1">
        <f t="shared" si="176"/>
        <v>7.7824957733736606E-3</v>
      </c>
      <c r="AP779" s="5">
        <f t="shared" si="177"/>
        <v>8.9494418108095548</v>
      </c>
      <c r="AQ779" s="3">
        <f t="shared" si="178"/>
        <v>8.7774982783082531E-4</v>
      </c>
      <c r="AR779" s="15">
        <f t="shared" si="179"/>
        <v>0.10747805905931407</v>
      </c>
    </row>
    <row r="780" spans="1:44" x14ac:dyDescent="0.25">
      <c r="A780" t="s">
        <v>37</v>
      </c>
      <c r="B780">
        <v>9.9420385077425397</v>
      </c>
      <c r="C780">
        <v>7.6646652283371298E-3</v>
      </c>
      <c r="D780">
        <v>8.8196047904103594</v>
      </c>
      <c r="E780">
        <v>-27.651595576733001</v>
      </c>
      <c r="F780" s="1">
        <v>0</v>
      </c>
      <c r="G780" s="1">
        <v>0</v>
      </c>
      <c r="H780">
        <v>3.5437418839478201</v>
      </c>
      <c r="I780">
        <v>-119.977478759598</v>
      </c>
      <c r="J780">
        <v>-116.86593857547599</v>
      </c>
      <c r="K780">
        <v>-177.18477558648499</v>
      </c>
      <c r="L780">
        <v>-87.5219723375249</v>
      </c>
      <c r="M780">
        <v>61.290705449297597</v>
      </c>
      <c r="N780">
        <v>91.907578782871596</v>
      </c>
      <c r="O780">
        <v>59.262148851686703</v>
      </c>
      <c r="P780">
        <v>121213.88115754101</v>
      </c>
      <c r="Q780">
        <v>162141.35198238099</v>
      </c>
      <c r="R780">
        <v>109.139342187821</v>
      </c>
      <c r="S780">
        <v>686.48855890597804</v>
      </c>
      <c r="T780">
        <v>0.70654629343313402</v>
      </c>
      <c r="U780">
        <v>0.14375633274084201</v>
      </c>
      <c r="V780">
        <v>0.49595544051851198</v>
      </c>
      <c r="W780">
        <v>6.3339378618393005E-2</v>
      </c>
      <c r="X780">
        <v>0.29694884812225197</v>
      </c>
      <c r="Y780" s="1">
        <v>0</v>
      </c>
      <c r="Z780" s="1">
        <v>0</v>
      </c>
      <c r="AA780">
        <v>5.8811735922739499E-4</v>
      </c>
      <c r="AB780">
        <v>7.2010961870583399E-3</v>
      </c>
      <c r="AC780">
        <v>5.3968312374188402E-3</v>
      </c>
      <c r="AD780">
        <v>2.1460550848166401E-4</v>
      </c>
      <c r="AE780">
        <v>6.7989474703275294E-5</v>
      </c>
      <c r="AF780" s="3">
        <v>1.42600819123111E-3</v>
      </c>
      <c r="AG780" s="1">
        <v>4.1239073740336098E-7</v>
      </c>
      <c r="AH780">
        <v>5.8604384457434797</v>
      </c>
      <c r="AI780">
        <v>0.33762129752440201</v>
      </c>
      <c r="AJ780">
        <v>1307.92511211481</v>
      </c>
      <c r="AK780" t="s">
        <v>85</v>
      </c>
      <c r="AL780" t="s">
        <v>86</v>
      </c>
      <c r="AM780" s="4">
        <v>3103802640.9200001</v>
      </c>
      <c r="AN780">
        <v>25606</v>
      </c>
      <c r="AO780" s="1">
        <f t="shared" si="176"/>
        <v>8.0855606925546997E-3</v>
      </c>
      <c r="AP780" s="5">
        <f t="shared" si="177"/>
        <v>9.282609738619108</v>
      </c>
      <c r="AQ780" s="3">
        <f t="shared" si="178"/>
        <v>6.0286705544435049E-4</v>
      </c>
      <c r="AR780" s="15">
        <f t="shared" si="179"/>
        <v>7.103915684184825E-2</v>
      </c>
    </row>
    <row r="781" spans="1:44" x14ac:dyDescent="0.25">
      <c r="A781" t="s">
        <v>37</v>
      </c>
      <c r="B781">
        <v>10.423636829462801</v>
      </c>
      <c r="C781">
        <v>8.6277540701563595E-3</v>
      </c>
      <c r="D781">
        <v>9.8758717726751808</v>
      </c>
      <c r="E781">
        <v>-26.094022089527801</v>
      </c>
      <c r="F781" s="1">
        <v>0</v>
      </c>
      <c r="G781" s="1">
        <v>0</v>
      </c>
      <c r="H781">
        <v>3.61775447010021</v>
      </c>
      <c r="I781">
        <v>-94.299614572962398</v>
      </c>
      <c r="J781">
        <v>-90.443057518972594</v>
      </c>
      <c r="K781">
        <v>-150.99826773570899</v>
      </c>
      <c r="L781">
        <v>-62.453149490449903</v>
      </c>
      <c r="M781">
        <v>61.017297882312803</v>
      </c>
      <c r="N781">
        <v>92.924372153622002</v>
      </c>
      <c r="O781">
        <v>60.461073618746902</v>
      </c>
      <c r="P781">
        <v>123917.058148084</v>
      </c>
      <c r="Q781">
        <v>163268.911893646</v>
      </c>
      <c r="R781">
        <v>106.98031027219901</v>
      </c>
      <c r="S781">
        <v>691.05214971293196</v>
      </c>
      <c r="T781">
        <v>0.70610286234820796</v>
      </c>
      <c r="U781">
        <v>0.16005383780031901</v>
      </c>
      <c r="V781">
        <v>0.49151882875187503</v>
      </c>
      <c r="W781">
        <v>6.1873231755083101E-2</v>
      </c>
      <c r="X781">
        <v>0.286554101692722</v>
      </c>
      <c r="Y781" s="1">
        <v>0</v>
      </c>
      <c r="Z781" s="1">
        <v>0</v>
      </c>
      <c r="AA781">
        <v>5.6217876499485597E-4</v>
      </c>
      <c r="AB781">
        <v>7.7640824435402404E-3</v>
      </c>
      <c r="AC781">
        <v>5.7972609108750302E-3</v>
      </c>
      <c r="AD781">
        <v>2.5499715955739803E-4</v>
      </c>
      <c r="AE781">
        <v>1.1542512782027901E-4</v>
      </c>
      <c r="AF781" s="3">
        <v>1.8949335719365399E-3</v>
      </c>
      <c r="AG781">
        <v>7.8974709631683707E-6</v>
      </c>
      <c r="AH781">
        <v>5.9153765387603103</v>
      </c>
      <c r="AI781">
        <v>0.33905000120531198</v>
      </c>
      <c r="AJ781">
        <v>1368.7379168863999</v>
      </c>
      <c r="AK781" t="s">
        <v>87</v>
      </c>
      <c r="AL781" t="s">
        <v>88</v>
      </c>
      <c r="AM781" s="4">
        <v>5740457718.71</v>
      </c>
      <c r="AN781">
        <v>46325</v>
      </c>
      <c r="AO781" s="1">
        <f t="shared" si="176"/>
        <v>8.9790308616658036E-3</v>
      </c>
      <c r="AP781" s="5">
        <f t="shared" si="177"/>
        <v>10.258334246616663</v>
      </c>
      <c r="AQ781" s="3">
        <f t="shared" si="178"/>
        <v>1.5224885579894279E-4</v>
      </c>
      <c r="AR781" s="15">
        <f t="shared" si="179"/>
        <v>1.6113979021560754E-2</v>
      </c>
    </row>
    <row r="782" spans="1:44" x14ac:dyDescent="0.25">
      <c r="A782" t="s">
        <v>37</v>
      </c>
      <c r="B782">
        <v>11.2545132753445</v>
      </c>
      <c r="C782">
        <v>9.57531159108891E-3</v>
      </c>
      <c r="D782">
        <v>10.9041469969597</v>
      </c>
      <c r="E782">
        <v>-28.6676420788245</v>
      </c>
      <c r="F782" s="1">
        <v>0</v>
      </c>
      <c r="G782" s="1">
        <v>0</v>
      </c>
      <c r="H782">
        <v>3.517659811888</v>
      </c>
      <c r="I782">
        <v>-66.676186149634503</v>
      </c>
      <c r="J782">
        <v>-62.815687558350398</v>
      </c>
      <c r="K782">
        <v>-122.72905882795401</v>
      </c>
      <c r="L782">
        <v>-35.723913664411398</v>
      </c>
      <c r="M782">
        <v>63.4137383799237</v>
      </c>
      <c r="N782">
        <v>94.346065830902404</v>
      </c>
      <c r="O782">
        <v>61.8062172308546</v>
      </c>
      <c r="P782">
        <v>128034.191969974</v>
      </c>
      <c r="Q782">
        <v>164510.57326392899</v>
      </c>
      <c r="R782">
        <v>112.779371746446</v>
      </c>
      <c r="S782">
        <v>682.41109470153197</v>
      </c>
      <c r="T782">
        <v>0.71750500892727098</v>
      </c>
      <c r="U782">
        <v>0.186690786668883</v>
      </c>
      <c r="V782">
        <v>0.46026316033579201</v>
      </c>
      <c r="W782">
        <v>4.3807631423197102E-2</v>
      </c>
      <c r="X782">
        <v>0.309238421572126</v>
      </c>
      <c r="Y782" s="1">
        <v>0</v>
      </c>
      <c r="Z782" s="1">
        <v>0</v>
      </c>
      <c r="AA782">
        <v>4.7922294614011999E-4</v>
      </c>
      <c r="AB782">
        <v>8.0163500471863505E-3</v>
      </c>
      <c r="AC782">
        <v>5.9922080885230601E-3</v>
      </c>
      <c r="AD782">
        <v>2.13099203540405E-4</v>
      </c>
      <c r="AE782">
        <v>8.7225366168442397E-4</v>
      </c>
      <c r="AF782" s="3">
        <v>2.2444828033867598E-3</v>
      </c>
      <c r="AG782">
        <v>3.4261753827535397E-5</v>
      </c>
      <c r="AH782">
        <v>5.809406639424</v>
      </c>
      <c r="AI782">
        <v>0.34877482555928402</v>
      </c>
      <c r="AJ782">
        <v>928.07266094394095</v>
      </c>
      <c r="AK782" t="s">
        <v>89</v>
      </c>
      <c r="AL782" t="s">
        <v>90</v>
      </c>
      <c r="AM782" s="4">
        <v>9654034142.9200001</v>
      </c>
      <c r="AN782">
        <v>75402</v>
      </c>
      <c r="AO782" s="1">
        <f t="shared" si="176"/>
        <v>9.4649398491153218E-3</v>
      </c>
      <c r="AP782" s="5">
        <f t="shared" si="177"/>
        <v>10.784929121580788</v>
      </c>
      <c r="AQ782" s="3">
        <f t="shared" si="178"/>
        <v>4.3552570308460006E-4</v>
      </c>
      <c r="AR782" s="15">
        <f t="shared" si="179"/>
        <v>4.3540773283717638E-2</v>
      </c>
    </row>
    <row r="783" spans="1:44" s="9" customFormat="1" x14ac:dyDescent="0.25">
      <c r="A783" s="9" t="s">
        <v>37</v>
      </c>
      <c r="B783" s="9">
        <v>12.287639739566799</v>
      </c>
      <c r="C783" s="9">
        <v>1.1052305777426E-2</v>
      </c>
      <c r="D783" s="9">
        <v>12.4855300623439</v>
      </c>
      <c r="E783" s="9">
        <v>-29.076599941107599</v>
      </c>
      <c r="F783" s="13">
        <v>0</v>
      </c>
      <c r="G783" s="13">
        <v>0</v>
      </c>
      <c r="H783" s="9">
        <v>3.4422337086058299</v>
      </c>
      <c r="I783" s="9">
        <v>-41.501997759461503</v>
      </c>
      <c r="J783" s="9">
        <v>-39.688067384009102</v>
      </c>
      <c r="K783" s="9">
        <v>-97.538228654410901</v>
      </c>
      <c r="L783" s="9">
        <v>-10.9937489609146</v>
      </c>
      <c r="M783" s="9">
        <v>64.017799614892098</v>
      </c>
      <c r="N783" s="9">
        <v>95.027946185149801</v>
      </c>
      <c r="O783" s="9">
        <v>62.3440691031103</v>
      </c>
      <c r="P783" s="9">
        <v>130256.58946685</v>
      </c>
      <c r="Q783" s="9">
        <v>160708.081626236</v>
      </c>
      <c r="R783" s="9">
        <v>120.31282590806001</v>
      </c>
      <c r="S783" s="9">
        <v>682.74115078360205</v>
      </c>
      <c r="T783" s="9">
        <v>0.708463962332194</v>
      </c>
      <c r="U783" s="9">
        <v>0.168425222414857</v>
      </c>
      <c r="V783" s="9">
        <v>0.47174416809150299</v>
      </c>
      <c r="W783" s="9">
        <v>4.0503211283662799E-2</v>
      </c>
      <c r="X783" s="9">
        <v>0.31932739820997502</v>
      </c>
      <c r="Y783" s="13">
        <v>0</v>
      </c>
      <c r="Z783" s="13">
        <v>0</v>
      </c>
      <c r="AA783" s="9">
        <v>4.4924199804896001E-4</v>
      </c>
      <c r="AB783" s="9">
        <v>8.7061068528110405E-3</v>
      </c>
      <c r="AC783" s="9">
        <v>6.5733565354645198E-3</v>
      </c>
      <c r="AD783" s="9">
        <v>2.2440065795271101E-4</v>
      </c>
      <c r="AE783" s="9">
        <v>1.60173269543292E-3</v>
      </c>
      <c r="AF783" s="19">
        <v>2.68837181958374E-3</v>
      </c>
      <c r="AG783" s="9">
        <v>7.0831023110641994E-5</v>
      </c>
      <c r="AH783" s="9">
        <v>5.7304614693894296</v>
      </c>
      <c r="AI783" s="9">
        <v>0.34909353699724299</v>
      </c>
      <c r="AJ783" s="9">
        <v>918.49464102189995</v>
      </c>
      <c r="AK783" s="9" t="s">
        <v>91</v>
      </c>
      <c r="AL783" s="9" t="s">
        <v>92</v>
      </c>
      <c r="AM783" s="63">
        <v>29696548549.599998</v>
      </c>
      <c r="AN783" s="9">
        <v>227985</v>
      </c>
      <c r="AO783" s="13">
        <f t="shared" si="176"/>
        <v>1.0532639920030284E-2</v>
      </c>
      <c r="AP783" s="61">
        <f t="shared" si="177"/>
        <v>11.932093922435328</v>
      </c>
      <c r="AQ783" s="19">
        <f t="shared" si="178"/>
        <v>3.3350555259736847E-4</v>
      </c>
      <c r="AR783" s="16">
        <f t="shared" si="179"/>
        <v>2.9797437016729766E-2</v>
      </c>
    </row>
    <row r="784" spans="1:44" s="9" customFormat="1" x14ac:dyDescent="0.25">
      <c r="A784" s="9" t="s">
        <v>37</v>
      </c>
      <c r="B784" s="9">
        <v>13.102675795766601</v>
      </c>
      <c r="C784" s="9">
        <v>1.1965998116226201E-2</v>
      </c>
      <c r="D784" s="9">
        <v>13.4508740818706</v>
      </c>
      <c r="E784" s="9">
        <v>-25.9178864579623</v>
      </c>
      <c r="F784" s="13">
        <v>0</v>
      </c>
      <c r="G784" s="13">
        <v>0</v>
      </c>
      <c r="H784" s="9">
        <v>3.5279704539343602</v>
      </c>
      <c r="I784" s="9">
        <v>-17.920367199287501</v>
      </c>
      <c r="J784" s="9">
        <v>-16.6654256555566</v>
      </c>
      <c r="K784" s="9">
        <v>-74.326535229005898</v>
      </c>
      <c r="L784" s="9">
        <v>12.4124564842053</v>
      </c>
      <c r="M784" s="9">
        <v>62.898881537765703</v>
      </c>
      <c r="N784" s="9">
        <v>95.240409819008093</v>
      </c>
      <c r="O784" s="9">
        <v>63.0507357298982</v>
      </c>
      <c r="P784" s="9">
        <v>131085.27108076899</v>
      </c>
      <c r="Q784" s="9">
        <v>160643.62723408299</v>
      </c>
      <c r="R784" s="9">
        <v>121.316108587919</v>
      </c>
      <c r="S784" s="9">
        <v>692.049662603662</v>
      </c>
      <c r="T784" s="9">
        <v>0.69429154763983703</v>
      </c>
      <c r="U784" s="9">
        <v>0.16475964247147101</v>
      </c>
      <c r="V784" s="9">
        <v>0.459118846129212</v>
      </c>
      <c r="W784" s="9">
        <v>4.4547645859660298E-2</v>
      </c>
      <c r="X784" s="9">
        <v>0.33157386553965401</v>
      </c>
      <c r="Y784" s="13">
        <v>0</v>
      </c>
      <c r="Z784" s="13">
        <v>0</v>
      </c>
      <c r="AA784" s="9">
        <v>4.32538890476578E-4</v>
      </c>
      <c r="AB784" s="9">
        <v>8.9337298206736398E-3</v>
      </c>
      <c r="AC784" s="9">
        <v>6.7429633346214601E-3</v>
      </c>
      <c r="AD784" s="9">
        <v>5.1126332986075696E-4</v>
      </c>
      <c r="AE784" s="9">
        <v>1.6810746200121699E-3</v>
      </c>
      <c r="AF784" s="19">
        <v>3.3210931678062301E-3</v>
      </c>
      <c r="AG784" s="9">
        <v>4.0742630181679601E-4</v>
      </c>
      <c r="AH784" s="9">
        <v>5.7838114711050501</v>
      </c>
      <c r="AI784" s="9">
        <v>0.34669389811861001</v>
      </c>
      <c r="AJ784" s="9">
        <v>1301.08922367679</v>
      </c>
      <c r="AK784" s="9" t="s">
        <v>93</v>
      </c>
      <c r="AL784" s="9" t="s">
        <v>94</v>
      </c>
      <c r="AM784" s="63">
        <v>53989304088.410004</v>
      </c>
      <c r="AN784" s="9">
        <v>411864</v>
      </c>
      <c r="AO784" s="13">
        <f t="shared" si="176"/>
        <v>1.1339465809731952E-2</v>
      </c>
      <c r="AP784" s="61">
        <f t="shared" si="177"/>
        <v>12.78998170370631</v>
      </c>
      <c r="AQ784" s="19">
        <f t="shared" si="178"/>
        <v>2.9589253365840465E-4</v>
      </c>
      <c r="AR784" s="16">
        <f t="shared" si="179"/>
        <v>2.4448361170812172E-2</v>
      </c>
    </row>
    <row r="785" spans="1:44" x14ac:dyDescent="0.25">
      <c r="A785" t="s">
        <v>37</v>
      </c>
      <c r="B785">
        <v>13.5391751778158</v>
      </c>
      <c r="C785">
        <v>1.2787857191037399E-2</v>
      </c>
      <c r="D785">
        <v>14.3108444319359</v>
      </c>
      <c r="E785">
        <v>-20.1820392552663</v>
      </c>
      <c r="F785" s="1">
        <v>0</v>
      </c>
      <c r="G785" s="1">
        <v>0</v>
      </c>
      <c r="H785">
        <v>3.7361069159020599</v>
      </c>
      <c r="I785">
        <v>7.4268967134185999</v>
      </c>
      <c r="J785">
        <v>8.6125556032486301</v>
      </c>
      <c r="K785">
        <v>-47.045862415565097</v>
      </c>
      <c r="L785">
        <v>38.153939487409801</v>
      </c>
      <c r="M785">
        <v>63.509313341804898</v>
      </c>
      <c r="N785">
        <v>95.069023242644604</v>
      </c>
      <c r="O785">
        <v>62.973766275449599</v>
      </c>
      <c r="P785">
        <v>129390.59270416301</v>
      </c>
      <c r="Q785">
        <v>159328.771583105</v>
      </c>
      <c r="R785">
        <v>117.508120283474</v>
      </c>
      <c r="S785">
        <v>690.11351935118398</v>
      </c>
      <c r="T785">
        <v>0.70999286170284903</v>
      </c>
      <c r="U785">
        <v>0.152052544721201</v>
      </c>
      <c r="V785">
        <v>0.51526151579571</v>
      </c>
      <c r="W785">
        <v>4.0857804983471399E-2</v>
      </c>
      <c r="X785">
        <v>0.29182813449961598</v>
      </c>
      <c r="Y785" s="1">
        <v>0</v>
      </c>
      <c r="Z785" s="1">
        <v>0</v>
      </c>
      <c r="AA785">
        <v>4.4645482921876098E-4</v>
      </c>
      <c r="AB785">
        <v>8.7336945467567807E-3</v>
      </c>
      <c r="AC785">
        <v>6.6378441442774098E-3</v>
      </c>
      <c r="AD785">
        <v>8.5212969705808701E-4</v>
      </c>
      <c r="AE785">
        <v>1.7295785009044499E-3</v>
      </c>
      <c r="AF785" s="3">
        <v>4.0081587803811498E-3</v>
      </c>
      <c r="AG785">
        <v>1.02603640233502E-3</v>
      </c>
      <c r="AH785">
        <v>5.7938720361822504</v>
      </c>
      <c r="AI785">
        <v>0.35321003263231299</v>
      </c>
      <c r="AJ785">
        <v>2005.7444903149999</v>
      </c>
      <c r="AK785" t="s">
        <v>95</v>
      </c>
      <c r="AL785" t="s">
        <v>96</v>
      </c>
      <c r="AM785" s="4">
        <v>76025771774</v>
      </c>
      <c r="AN785">
        <v>587568</v>
      </c>
      <c r="AO785" s="1">
        <f t="shared" si="176"/>
        <v>1.1922188271911997E-2</v>
      </c>
      <c r="AP785" s="5">
        <f t="shared" si="177"/>
        <v>13.404811352616065</v>
      </c>
      <c r="AQ785" s="3">
        <f t="shared" si="178"/>
        <v>1.2785200666670313E-4</v>
      </c>
      <c r="AR785" s="15">
        <f t="shared" si="179"/>
        <v>1.002355211612227E-2</v>
      </c>
    </row>
    <row r="786" spans="1:44" x14ac:dyDescent="0.25">
      <c r="A786" t="s">
        <v>37</v>
      </c>
      <c r="B786">
        <v>15.505926035809599</v>
      </c>
      <c r="C786">
        <v>1.3418421949818999E-2</v>
      </c>
      <c r="D786">
        <v>14.965331688475001</v>
      </c>
      <c r="E786">
        <v>-15.772591960813401</v>
      </c>
      <c r="F786" s="1">
        <v>0</v>
      </c>
      <c r="G786" s="1">
        <v>0</v>
      </c>
      <c r="H786">
        <v>3.8867961866790401</v>
      </c>
      <c r="I786">
        <v>30.7839098241869</v>
      </c>
      <c r="J786">
        <v>31.764684662472899</v>
      </c>
      <c r="K786">
        <v>-26.9167706576605</v>
      </c>
      <c r="L786">
        <v>62.208453675247299</v>
      </c>
      <c r="M786">
        <v>64.289404336321496</v>
      </c>
      <c r="N786">
        <v>94.991001133042204</v>
      </c>
      <c r="O786">
        <v>62.600154453303098</v>
      </c>
      <c r="P786">
        <v>126486.22669846</v>
      </c>
      <c r="Q786">
        <v>155795.788930468</v>
      </c>
      <c r="R786">
        <v>114.886159632649</v>
      </c>
      <c r="S786">
        <v>698.92141452960004</v>
      </c>
      <c r="T786">
        <v>0.70519926245604003</v>
      </c>
      <c r="U786">
        <v>0.153657508362085</v>
      </c>
      <c r="V786">
        <v>0.52886344978689204</v>
      </c>
      <c r="W786">
        <v>3.7586220569176002E-2</v>
      </c>
      <c r="X786">
        <v>0.279892821281846</v>
      </c>
      <c r="Y786" s="1">
        <v>0</v>
      </c>
      <c r="Z786" s="1">
        <v>0</v>
      </c>
      <c r="AA786">
        <v>4.5786319230313601E-4</v>
      </c>
      <c r="AB786">
        <v>8.6689617360180497E-3</v>
      </c>
      <c r="AC786">
        <v>6.6002774430161696E-3</v>
      </c>
      <c r="AD786">
        <v>7.6427394766158299E-4</v>
      </c>
      <c r="AE786">
        <v>1.9019704514578401E-3</v>
      </c>
      <c r="AF786" s="3">
        <v>4.3911608264469602E-3</v>
      </c>
      <c r="AG786">
        <v>1.6253752876817401E-3</v>
      </c>
      <c r="AH786">
        <v>5.8392284206467204</v>
      </c>
      <c r="AI786">
        <v>0.362346674168882</v>
      </c>
      <c r="AJ786">
        <v>2731.6655209004298</v>
      </c>
      <c r="AK786" t="s">
        <v>97</v>
      </c>
      <c r="AL786" t="s">
        <v>98</v>
      </c>
      <c r="AM786" s="4">
        <v>92508358106.679993</v>
      </c>
      <c r="AN786">
        <v>731371</v>
      </c>
      <c r="AO786" s="1">
        <f t="shared" si="176"/>
        <v>1.2274336142143287E-2</v>
      </c>
      <c r="AP786" s="5">
        <f t="shared" si="177"/>
        <v>13.774433349003401</v>
      </c>
      <c r="AQ786" s="3">
        <f t="shared" si="178"/>
        <v>1.6682845584942776E-3</v>
      </c>
      <c r="AR786" s="15">
        <f t="shared" si="179"/>
        <v>0.12570336963672446</v>
      </c>
    </row>
    <row r="787" spans="1:44" x14ac:dyDescent="0.25">
      <c r="A787" t="s">
        <v>37</v>
      </c>
      <c r="B787">
        <v>15.9641082913228</v>
      </c>
      <c r="C787">
        <v>1.41639758976246E-2</v>
      </c>
      <c r="D787">
        <v>15.733257156318601</v>
      </c>
      <c r="E787">
        <v>-7.7620607314602896</v>
      </c>
      <c r="F787" s="1">
        <v>0</v>
      </c>
      <c r="G787" s="1">
        <v>0</v>
      </c>
      <c r="H787">
        <v>4.2123604824118503</v>
      </c>
      <c r="I787">
        <v>55.0271527668164</v>
      </c>
      <c r="J787">
        <v>56.125248229966701</v>
      </c>
      <c r="K787">
        <v>-3.1343759566920699</v>
      </c>
      <c r="L787">
        <v>87.544203324109205</v>
      </c>
      <c r="M787">
        <v>69.085631033862796</v>
      </c>
      <c r="N787">
        <v>94.845098858173998</v>
      </c>
      <c r="O787">
        <v>60.779957992828997</v>
      </c>
      <c r="P787">
        <v>122070.96959589</v>
      </c>
      <c r="Q787">
        <v>153070.89002285199</v>
      </c>
      <c r="R787">
        <v>105.27119351512199</v>
      </c>
      <c r="S787">
        <v>695.43070423471897</v>
      </c>
      <c r="T787">
        <v>0.73024278674802501</v>
      </c>
      <c r="U787">
        <v>0.13514205730939199</v>
      </c>
      <c r="V787">
        <v>0.60662257183622303</v>
      </c>
      <c r="W787">
        <v>2.9473918591113299E-2</v>
      </c>
      <c r="X787">
        <v>0.22876145226326999</v>
      </c>
      <c r="Y787" s="1">
        <v>0</v>
      </c>
      <c r="Z787" s="1">
        <v>0</v>
      </c>
      <c r="AA787">
        <v>5.0386932010074398E-4</v>
      </c>
      <c r="AB787">
        <v>8.4939547885301801E-3</v>
      </c>
      <c r="AC787">
        <v>6.5259540739269501E-3</v>
      </c>
      <c r="AD787">
        <v>6.1130802998653905E-4</v>
      </c>
      <c r="AE787">
        <v>2.9307259195407798E-3</v>
      </c>
      <c r="AF787" s="3">
        <v>4.32085755332429E-3</v>
      </c>
      <c r="AG787">
        <v>1.62413525447097E-3</v>
      </c>
      <c r="AH787">
        <v>5.8724858590047999</v>
      </c>
      <c r="AI787">
        <v>0.39864375511394101</v>
      </c>
      <c r="AJ787">
        <v>3982.4867920032998</v>
      </c>
      <c r="AK787" t="s">
        <v>99</v>
      </c>
      <c r="AL787" t="s">
        <v>100</v>
      </c>
      <c r="AM787" s="4">
        <v>81372752474.559998</v>
      </c>
      <c r="AN787">
        <v>666602</v>
      </c>
      <c r="AO787" s="1">
        <f t="shared" si="176"/>
        <v>1.2166425206592852E-2</v>
      </c>
      <c r="AP787" s="5">
        <f t="shared" si="177"/>
        <v>13.661321682568573</v>
      </c>
      <c r="AQ787" s="3">
        <f t="shared" si="178"/>
        <v>2.22289425839493E-3</v>
      </c>
      <c r="AR787" s="15">
        <f t="shared" si="179"/>
        <v>0.16856250531692796</v>
      </c>
    </row>
    <row r="788" spans="1:44" x14ac:dyDescent="0.25">
      <c r="A788" t="s">
        <v>37</v>
      </c>
      <c r="B788">
        <v>17.103305407126001</v>
      </c>
      <c r="C788">
        <v>1.5680939806688401E-2</v>
      </c>
      <c r="D788">
        <v>17.276150175245501</v>
      </c>
      <c r="E788">
        <v>-4.4532929906038703</v>
      </c>
      <c r="F788" s="1">
        <v>0</v>
      </c>
      <c r="G788" s="1">
        <v>0</v>
      </c>
      <c r="H788">
        <v>4.4678979563240304</v>
      </c>
      <c r="I788">
        <v>79.137119582889795</v>
      </c>
      <c r="J788">
        <v>80.010400829822103</v>
      </c>
      <c r="K788">
        <v>17.587365826713899</v>
      </c>
      <c r="L788">
        <v>111.930711815219</v>
      </c>
      <c r="M788">
        <v>75.028699871042903</v>
      </c>
      <c r="N788">
        <v>94.924546564284</v>
      </c>
      <c r="O788">
        <v>58.606510645719297</v>
      </c>
      <c r="P788">
        <v>121033.065823727</v>
      </c>
      <c r="Q788">
        <v>151710.48183816299</v>
      </c>
      <c r="R788">
        <v>94.717929125288407</v>
      </c>
      <c r="S788">
        <v>698.54441183901201</v>
      </c>
      <c r="T788">
        <v>0.74794868570344497</v>
      </c>
      <c r="U788">
        <v>0.106621211075538</v>
      </c>
      <c r="V788">
        <v>0.69622897470119405</v>
      </c>
      <c r="W788">
        <v>2.2251478032128499E-2</v>
      </c>
      <c r="X788">
        <v>0.17489833619113801</v>
      </c>
      <c r="Y788" s="1">
        <v>0</v>
      </c>
      <c r="Z788" s="1">
        <v>0</v>
      </c>
      <c r="AA788">
        <v>5.4794005455043797E-4</v>
      </c>
      <c r="AB788">
        <v>8.5208734356563808E-3</v>
      </c>
      <c r="AC788">
        <v>6.5112727888864104E-3</v>
      </c>
      <c r="AD788">
        <v>4.6396311684953798E-4</v>
      </c>
      <c r="AE788">
        <v>4.0811782787495603E-3</v>
      </c>
      <c r="AF788" s="3">
        <v>4.1411852991538201E-3</v>
      </c>
      <c r="AG788">
        <v>2.06701957944089E-3</v>
      </c>
      <c r="AH788">
        <v>5.9229186939443501</v>
      </c>
      <c r="AI788">
        <v>0.44499538584051801</v>
      </c>
      <c r="AJ788">
        <v>5271.4382056763397</v>
      </c>
      <c r="AK788" t="s">
        <v>101</v>
      </c>
      <c r="AL788" t="s">
        <v>102</v>
      </c>
      <c r="AM788" s="4">
        <v>81020502526.929993</v>
      </c>
      <c r="AN788">
        <v>669408</v>
      </c>
      <c r="AO788" s="1">
        <f t="shared" si="176"/>
        <v>1.201430724120147E-2</v>
      </c>
      <c r="AP788" s="5">
        <f t="shared" si="177"/>
        <v>13.501641423954879</v>
      </c>
      <c r="AQ788" s="3">
        <f t="shared" si="178"/>
        <v>3.4954085795162251E-3</v>
      </c>
      <c r="AR788" s="15">
        <f t="shared" si="179"/>
        <v>0.26675749044712282</v>
      </c>
    </row>
    <row r="789" spans="1:44" x14ac:dyDescent="0.25">
      <c r="A789" t="s">
        <v>37</v>
      </c>
      <c r="B789">
        <v>17.981222715649</v>
      </c>
      <c r="C789">
        <v>1.68064969710102E-2</v>
      </c>
      <c r="D789">
        <v>18.404163193492799</v>
      </c>
      <c r="E789">
        <v>4.1457818145082399</v>
      </c>
      <c r="F789" s="1">
        <v>0</v>
      </c>
      <c r="G789" s="1">
        <v>0</v>
      </c>
      <c r="H789">
        <v>4.7998472394595204</v>
      </c>
      <c r="I789">
        <v>103.287668982158</v>
      </c>
      <c r="J789">
        <v>104.494039810179</v>
      </c>
      <c r="K789">
        <v>41.150397858816703</v>
      </c>
      <c r="L789">
        <v>137.00411480621099</v>
      </c>
      <c r="M789">
        <v>80.6570747302342</v>
      </c>
      <c r="N789">
        <v>94.999633916800903</v>
      </c>
      <c r="O789">
        <v>56.5276141567468</v>
      </c>
      <c r="P789">
        <v>117646.79727868301</v>
      </c>
      <c r="Q789">
        <v>150547.52209266301</v>
      </c>
      <c r="R789">
        <v>82.372006829158906</v>
      </c>
      <c r="S789">
        <v>691.94776906796903</v>
      </c>
      <c r="T789">
        <v>0.77660577242671902</v>
      </c>
      <c r="U789">
        <v>7.9765200095705299E-2</v>
      </c>
      <c r="V789">
        <v>0.76385883389368103</v>
      </c>
      <c r="W789">
        <v>1.68865498502534E-2</v>
      </c>
      <c r="X789">
        <v>0.13948941616035901</v>
      </c>
      <c r="Y789" s="1">
        <v>0</v>
      </c>
      <c r="Z789" s="1">
        <v>0</v>
      </c>
      <c r="AA789">
        <v>5.8977151684684798E-4</v>
      </c>
      <c r="AB789">
        <v>8.51675509272877E-3</v>
      </c>
      <c r="AC789">
        <v>6.4956494135371802E-3</v>
      </c>
      <c r="AD789">
        <v>3.75118318838292E-4</v>
      </c>
      <c r="AE789">
        <v>4.4522341727769197E-3</v>
      </c>
      <c r="AF789" s="3">
        <v>4.0537360513076904E-3</v>
      </c>
      <c r="AG789">
        <v>2.8726665783401399E-3</v>
      </c>
      <c r="AH789">
        <v>6.0085165770604201</v>
      </c>
      <c r="AI789">
        <v>0.49177410553536499</v>
      </c>
      <c r="AJ789">
        <v>6727.9289288250102</v>
      </c>
      <c r="AK789" t="s">
        <v>103</v>
      </c>
      <c r="AL789" t="s">
        <v>104</v>
      </c>
      <c r="AM789" s="4">
        <v>62510684559.650002</v>
      </c>
      <c r="AN789">
        <v>531342</v>
      </c>
      <c r="AO789" s="1">
        <f t="shared" si="176"/>
        <v>1.1951113158383866E-2</v>
      </c>
      <c r="AP789" s="5">
        <f t="shared" si="177"/>
        <v>13.435226197217675</v>
      </c>
      <c r="AQ789" s="3">
        <f t="shared" si="178"/>
        <v>4.4317023785716645E-3</v>
      </c>
      <c r="AR789" s="15">
        <f t="shared" si="179"/>
        <v>0.3383639733116488</v>
      </c>
    </row>
    <row r="790" spans="1:44" x14ac:dyDescent="0.25">
      <c r="A790" t="s">
        <v>37</v>
      </c>
      <c r="B790">
        <v>19.450130914198699</v>
      </c>
      <c r="C790">
        <v>1.8085594559084001E-2</v>
      </c>
      <c r="D790">
        <v>19.6689251246043</v>
      </c>
      <c r="E790">
        <v>5.63380805265228</v>
      </c>
      <c r="F790" s="1">
        <v>0</v>
      </c>
      <c r="G790" s="1">
        <v>0</v>
      </c>
      <c r="H790">
        <v>4.9846596332607804</v>
      </c>
      <c r="I790">
        <v>128.374669018481</v>
      </c>
      <c r="J790">
        <v>128.992781424838</v>
      </c>
      <c r="K790">
        <v>64.851203510432896</v>
      </c>
      <c r="L790">
        <v>161.48737475675401</v>
      </c>
      <c r="M790">
        <v>84.899485227747704</v>
      </c>
      <c r="N790">
        <v>95.2973452137565</v>
      </c>
      <c r="O790">
        <v>55.159197532770001</v>
      </c>
      <c r="P790">
        <v>119866.273429044</v>
      </c>
      <c r="Q790">
        <v>152502.11121403001</v>
      </c>
      <c r="R790">
        <v>72.533451991592898</v>
      </c>
      <c r="S790">
        <v>691.77629560627895</v>
      </c>
      <c r="T790">
        <v>0.79773822735553701</v>
      </c>
      <c r="U790">
        <v>5.1390022501563701E-2</v>
      </c>
      <c r="V790">
        <v>0.84805256524875305</v>
      </c>
      <c r="W790">
        <v>1.10747470454516E-2</v>
      </c>
      <c r="X790">
        <v>8.9482665204230802E-2</v>
      </c>
      <c r="Y790" s="1">
        <v>0</v>
      </c>
      <c r="Z790" s="1">
        <v>0</v>
      </c>
      <c r="AA790">
        <v>6.0997888743369105E-4</v>
      </c>
      <c r="AB790">
        <v>8.5210471483306502E-3</v>
      </c>
      <c r="AC790">
        <v>6.4735063395814103E-3</v>
      </c>
      <c r="AD790">
        <v>2.1348706260381701E-4</v>
      </c>
      <c r="AE790">
        <v>4.9336778631295297E-3</v>
      </c>
      <c r="AF790" s="3">
        <v>3.9595076767290098E-3</v>
      </c>
      <c r="AG790">
        <v>3.8074706658762199E-3</v>
      </c>
      <c r="AH790">
        <v>6.0447886888205504</v>
      </c>
      <c r="AI790">
        <v>0.52298162609973098</v>
      </c>
      <c r="AJ790">
        <v>7587.91543024981</v>
      </c>
      <c r="AK790" t="s">
        <v>105</v>
      </c>
      <c r="AL790" t="s">
        <v>106</v>
      </c>
      <c r="AM790" s="4">
        <v>62251350442.639999</v>
      </c>
      <c r="AN790">
        <v>519340</v>
      </c>
      <c r="AO790" s="1">
        <f t="shared" si="176"/>
        <v>1.1852181196191788E-2</v>
      </c>
      <c r="AP790" s="5">
        <f t="shared" si="177"/>
        <v>13.33115757201454</v>
      </c>
      <c r="AQ790" s="3">
        <f t="shared" si="178"/>
        <v>6.01082467521942E-3</v>
      </c>
      <c r="AR790" s="15">
        <f t="shared" si="179"/>
        <v>0.45899790090467651</v>
      </c>
    </row>
    <row r="791" spans="1:44" x14ac:dyDescent="0.25">
      <c r="A791" t="s">
        <v>37</v>
      </c>
      <c r="B791">
        <v>20.236721223761698</v>
      </c>
      <c r="C791">
        <v>1.8429372749005801E-2</v>
      </c>
      <c r="D791">
        <v>20.005772683296001</v>
      </c>
      <c r="E791">
        <v>15.649957913111299</v>
      </c>
      <c r="F791" s="1">
        <v>0</v>
      </c>
      <c r="G791" s="1">
        <v>0</v>
      </c>
      <c r="H791">
        <v>5.17576395374937</v>
      </c>
      <c r="I791">
        <v>152.32777961678801</v>
      </c>
      <c r="J791">
        <v>152.99771766770201</v>
      </c>
      <c r="K791">
        <v>88.965776271243897</v>
      </c>
      <c r="L791">
        <v>186.45821617949599</v>
      </c>
      <c r="M791">
        <v>86.287789314497999</v>
      </c>
      <c r="N791">
        <v>95.569459952051801</v>
      </c>
      <c r="O791">
        <v>54.833587246667598</v>
      </c>
      <c r="P791">
        <v>116405.13869124401</v>
      </c>
      <c r="Q791">
        <v>146724.53369985099</v>
      </c>
      <c r="R791">
        <v>67.1256246079015</v>
      </c>
      <c r="S791">
        <v>687.29620489561205</v>
      </c>
      <c r="T791">
        <v>0.81984823833848397</v>
      </c>
      <c r="U791">
        <v>2.8765473932031899E-2</v>
      </c>
      <c r="V791">
        <v>0.90852593928334302</v>
      </c>
      <c r="W791">
        <v>6.0803269240688297E-3</v>
      </c>
      <c r="X791">
        <v>5.6628259860556002E-2</v>
      </c>
      <c r="Y791" s="1">
        <v>0</v>
      </c>
      <c r="Z791" s="1">
        <v>0</v>
      </c>
      <c r="AA791">
        <v>6.0604800769632002E-4</v>
      </c>
      <c r="AB791">
        <v>8.3636887105682095E-3</v>
      </c>
      <c r="AC791">
        <v>6.3720234073910203E-3</v>
      </c>
      <c r="AD791">
        <v>9.7480856953779702E-5</v>
      </c>
      <c r="AE791">
        <v>5.2855171591597002E-3</v>
      </c>
      <c r="AF791" s="3">
        <v>3.9082352345227297E-3</v>
      </c>
      <c r="AG791">
        <v>4.0766990205876102E-3</v>
      </c>
      <c r="AH791">
        <v>6.0912184479371101</v>
      </c>
      <c r="AI791">
        <v>0.53440722625313697</v>
      </c>
      <c r="AJ791">
        <v>8420.1243083659101</v>
      </c>
      <c r="AK791" t="s">
        <v>107</v>
      </c>
      <c r="AL791" t="s">
        <v>108</v>
      </c>
      <c r="AM791" s="4">
        <v>44103462542.199997</v>
      </c>
      <c r="AN791">
        <v>378879</v>
      </c>
      <c r="AO791" s="1">
        <f t="shared" si="176"/>
        <v>1.1682809575533947E-2</v>
      </c>
      <c r="AP791" s="5">
        <f t="shared" si="177"/>
        <v>13.152725702131573</v>
      </c>
      <c r="AQ791" s="3">
        <f t="shared" si="178"/>
        <v>6.9830310971703228E-3</v>
      </c>
      <c r="AR791" s="15">
        <f t="shared" si="179"/>
        <v>0.53859524497512101</v>
      </c>
    </row>
    <row r="792" spans="1:44" x14ac:dyDescent="0.25">
      <c r="A792" t="s">
        <v>37</v>
      </c>
      <c r="B792">
        <v>18.796922447245699</v>
      </c>
      <c r="C792">
        <v>1.7381063847087801E-2</v>
      </c>
      <c r="D792">
        <v>18.974531554199402</v>
      </c>
      <c r="E792">
        <v>28.0598582895696</v>
      </c>
      <c r="F792" s="1">
        <v>0</v>
      </c>
      <c r="G792" s="1">
        <v>0</v>
      </c>
      <c r="H792">
        <v>5.38627928310994</v>
      </c>
      <c r="I792">
        <v>173.83304846287101</v>
      </c>
      <c r="J792">
        <v>174.428394159839</v>
      </c>
      <c r="K792">
        <v>111.371826969824</v>
      </c>
      <c r="L792">
        <v>210.72077486824301</v>
      </c>
      <c r="M792">
        <v>90.409247254641102</v>
      </c>
      <c r="N792">
        <v>95.725365137878597</v>
      </c>
      <c r="O792">
        <v>53.741370512499103</v>
      </c>
      <c r="P792">
        <v>107708.600554652</v>
      </c>
      <c r="Q792">
        <v>133626.64426579699</v>
      </c>
      <c r="R792">
        <v>62.876874864208901</v>
      </c>
      <c r="S792">
        <v>677.84409067945603</v>
      </c>
      <c r="T792">
        <v>0.84265284437012</v>
      </c>
      <c r="U792">
        <v>1.7575068126273401E-2</v>
      </c>
      <c r="V792">
        <v>0.94447074782717699</v>
      </c>
      <c r="W792">
        <v>3.57593971700256E-3</v>
      </c>
      <c r="X792">
        <v>3.4378244329546198E-2</v>
      </c>
      <c r="Y792" s="1">
        <v>0</v>
      </c>
      <c r="Z792" s="1">
        <v>0</v>
      </c>
      <c r="AA792">
        <v>6.3814749151335805E-4</v>
      </c>
      <c r="AB792">
        <v>8.1837154124426593E-3</v>
      </c>
      <c r="AC792">
        <v>6.2936093624357797E-3</v>
      </c>
      <c r="AD792">
        <v>4.72934009599777E-5</v>
      </c>
      <c r="AE792">
        <v>4.9990246933011902E-3</v>
      </c>
      <c r="AF792" s="3">
        <v>3.83864746526034E-3</v>
      </c>
      <c r="AG792">
        <v>3.51292258562285E-3</v>
      </c>
      <c r="AH792">
        <v>6.0607256191589203</v>
      </c>
      <c r="AI792">
        <v>0.56021995640842803</v>
      </c>
      <c r="AJ792">
        <v>9723.6097430433801</v>
      </c>
      <c r="AK792" t="s">
        <v>109</v>
      </c>
      <c r="AL792" t="s">
        <v>110</v>
      </c>
      <c r="AM792" s="4">
        <v>28303342927.950001</v>
      </c>
      <c r="AN792">
        <v>262777</v>
      </c>
      <c r="AO792" s="1">
        <f t="shared" si="176"/>
        <v>1.155710548951395E-2</v>
      </c>
      <c r="AP792" s="5">
        <f t="shared" si="177"/>
        <v>13.02007965419013</v>
      </c>
      <c r="AQ792" s="3">
        <f t="shared" si="178"/>
        <v>5.6446454180136742E-3</v>
      </c>
      <c r="AR792" s="15">
        <f t="shared" si="179"/>
        <v>0.44368720825732133</v>
      </c>
    </row>
    <row r="793" spans="1:44" x14ac:dyDescent="0.25">
      <c r="A793" t="s">
        <v>37</v>
      </c>
      <c r="B793">
        <v>16.934175029971499</v>
      </c>
      <c r="C793">
        <v>1.68783522165026E-2</v>
      </c>
      <c r="D793">
        <v>18.475694171481901</v>
      </c>
      <c r="E793">
        <v>48.249016187048298</v>
      </c>
      <c r="F793" s="1">
        <v>0</v>
      </c>
      <c r="G793" s="1">
        <v>0</v>
      </c>
      <c r="H793">
        <v>5.6715325383048203</v>
      </c>
      <c r="I793">
        <v>193.72225010421101</v>
      </c>
      <c r="J793">
        <v>195.52476047844999</v>
      </c>
      <c r="K793">
        <v>136.60470593354199</v>
      </c>
      <c r="L793">
        <v>234.57238542024601</v>
      </c>
      <c r="M793">
        <v>91.874725266111597</v>
      </c>
      <c r="N793">
        <v>95.604627516011206</v>
      </c>
      <c r="O793">
        <v>53.877219385565098</v>
      </c>
      <c r="P793">
        <v>96961.100262909196</v>
      </c>
      <c r="Q793">
        <v>123933.027889027</v>
      </c>
      <c r="R793">
        <v>63.192571004587897</v>
      </c>
      <c r="S793">
        <v>668.76812021562</v>
      </c>
      <c r="T793">
        <v>0.85401010861424798</v>
      </c>
      <c r="U793">
        <v>1.8763483478285398E-2</v>
      </c>
      <c r="V793">
        <v>0.93132696955248295</v>
      </c>
      <c r="W793">
        <v>6.9335061440688999E-3</v>
      </c>
      <c r="X793">
        <v>4.29760408251618E-2</v>
      </c>
      <c r="Y793" s="1">
        <v>0</v>
      </c>
      <c r="Z793" s="1">
        <v>0</v>
      </c>
      <c r="AA793">
        <v>6.6014396428557096E-4</v>
      </c>
      <c r="AB793">
        <v>7.9104318358664497E-3</v>
      </c>
      <c r="AC793">
        <v>6.2861730139772004E-3</v>
      </c>
      <c r="AD793">
        <v>2.46741208665538E-5</v>
      </c>
      <c r="AE793">
        <v>4.8445216179390403E-3</v>
      </c>
      <c r="AF793" s="3">
        <v>3.8639571124422199E-3</v>
      </c>
      <c r="AG793">
        <v>3.4386047329145902E-3</v>
      </c>
      <c r="AH793">
        <v>5.9563101369524203</v>
      </c>
      <c r="AI793">
        <v>0.55877528865184201</v>
      </c>
      <c r="AJ793">
        <v>11645.1993855449</v>
      </c>
      <c r="AK793" t="s">
        <v>111</v>
      </c>
      <c r="AL793" t="s">
        <v>112</v>
      </c>
      <c r="AM793" s="4">
        <v>6671602425.79</v>
      </c>
      <c r="AN793">
        <v>68807</v>
      </c>
      <c r="AO793" s="1">
        <f t="shared" si="176"/>
        <v>1.1596045717452142E-2</v>
      </c>
      <c r="AP793" s="5">
        <f t="shared" si="177"/>
        <v>13.061190182549854</v>
      </c>
      <c r="AQ793" s="3">
        <f t="shared" si="178"/>
        <v>3.7464421729128221E-3</v>
      </c>
      <c r="AR793" s="15">
        <f t="shared" si="179"/>
        <v>0.2965261812507769</v>
      </c>
    </row>
    <row r="794" spans="1:44" x14ac:dyDescent="0.25">
      <c r="A794" t="s">
        <v>37</v>
      </c>
      <c r="B794">
        <v>18.128615561272898</v>
      </c>
      <c r="C794">
        <v>1.7527935667591601E-2</v>
      </c>
      <c r="D794">
        <v>19.119742431814799</v>
      </c>
      <c r="E794">
        <v>64.683631528936402</v>
      </c>
      <c r="F794" s="1">
        <v>0</v>
      </c>
      <c r="G794" s="1">
        <v>0</v>
      </c>
      <c r="H794">
        <v>6.2032789619238997</v>
      </c>
      <c r="I794">
        <v>235.35155463389199</v>
      </c>
      <c r="J794">
        <v>237.633323020733</v>
      </c>
      <c r="K794">
        <v>193.19080200817501</v>
      </c>
      <c r="L794">
        <v>276.25651777291898</v>
      </c>
      <c r="M794">
        <v>99.390860225917294</v>
      </c>
      <c r="N794">
        <v>95.681593796993695</v>
      </c>
      <c r="O794">
        <v>52.768020443316701</v>
      </c>
      <c r="P794">
        <v>96840.355006882804</v>
      </c>
      <c r="Q794">
        <v>121534.48796354</v>
      </c>
      <c r="R794">
        <v>58.197600299723</v>
      </c>
      <c r="S794">
        <v>648.21445840783304</v>
      </c>
      <c r="T794">
        <v>0.860308861517876</v>
      </c>
      <c r="U794">
        <v>1.5701982310527499E-2</v>
      </c>
      <c r="V794">
        <v>0.96433331645198905</v>
      </c>
      <c r="W794">
        <v>3.0021659904115E-3</v>
      </c>
      <c r="X794">
        <v>1.69625352470716E-2</v>
      </c>
      <c r="Y794" s="1">
        <v>0</v>
      </c>
      <c r="Z794" s="1">
        <v>0</v>
      </c>
      <c r="AA794">
        <v>7.2460154691131296E-4</v>
      </c>
      <c r="AB794">
        <v>7.8266121043070701E-3</v>
      </c>
      <c r="AC794">
        <v>6.3350517433450699E-3</v>
      </c>
      <c r="AD794">
        <v>7.1223832803155199E-6</v>
      </c>
      <c r="AE794">
        <v>4.9652000355925796E-3</v>
      </c>
      <c r="AF794" s="3">
        <v>3.8316716726640599E-3</v>
      </c>
      <c r="AG794">
        <v>4.0044220045776504E-3</v>
      </c>
      <c r="AH794">
        <v>5.7288030869361499</v>
      </c>
      <c r="AI794">
        <v>0.58575471247793498</v>
      </c>
      <c r="AJ794">
        <v>15595.2442148343</v>
      </c>
      <c r="AK794" t="s">
        <v>113</v>
      </c>
      <c r="AL794" t="s">
        <v>114</v>
      </c>
      <c r="AM794" s="4">
        <v>4291286651.4200001</v>
      </c>
      <c r="AN794">
        <v>44313</v>
      </c>
      <c r="AO794" s="1">
        <f t="shared" si="176"/>
        <v>1.1683206430838576E-2</v>
      </c>
      <c r="AP794" s="5">
        <f t="shared" si="177"/>
        <v>13.153144179831443</v>
      </c>
      <c r="AQ794" s="3">
        <f t="shared" si="178"/>
        <v>4.8470323442840312E-3</v>
      </c>
      <c r="AR794" s="15">
        <f t="shared" si="179"/>
        <v>0.3782723973383233</v>
      </c>
    </row>
    <row r="797" spans="1:44" x14ac:dyDescent="0.25">
      <c r="AO797" t="s">
        <v>226</v>
      </c>
    </row>
    <row r="798" spans="1:44" x14ac:dyDescent="0.25">
      <c r="A798" t="s">
        <v>0</v>
      </c>
      <c r="B798" t="s">
        <v>1</v>
      </c>
      <c r="C798" t="s">
        <v>2</v>
      </c>
      <c r="D798" t="s">
        <v>3</v>
      </c>
      <c r="E798" t="s">
        <v>5</v>
      </c>
      <c r="F798" t="s">
        <v>6</v>
      </c>
      <c r="G798" t="s">
        <v>208</v>
      </c>
      <c r="H798" t="s">
        <v>7</v>
      </c>
      <c r="I798" t="s">
        <v>8</v>
      </c>
      <c r="J798" t="s">
        <v>134</v>
      </c>
      <c r="K798" t="s">
        <v>143</v>
      </c>
      <c r="L798" t="s">
        <v>9</v>
      </c>
      <c r="M798" t="s">
        <v>10</v>
      </c>
      <c r="N798" t="s">
        <v>11</v>
      </c>
      <c r="O798" t="s">
        <v>13</v>
      </c>
      <c r="P798" t="s">
        <v>14</v>
      </c>
      <c r="Q798" t="s">
        <v>15</v>
      </c>
      <c r="R798" t="s">
        <v>16</v>
      </c>
      <c r="S798" t="s">
        <v>17</v>
      </c>
      <c r="T798" t="s">
        <v>18</v>
      </c>
      <c r="U798" t="s">
        <v>20</v>
      </c>
      <c r="V798" t="s">
        <v>21</v>
      </c>
      <c r="W798" t="s">
        <v>22</v>
      </c>
      <c r="X798" t="s">
        <v>23</v>
      </c>
      <c r="Y798" t="s">
        <v>24</v>
      </c>
      <c r="Z798" t="s">
        <v>25</v>
      </c>
      <c r="AA798" t="s">
        <v>26</v>
      </c>
      <c r="AB798" t="s">
        <v>27</v>
      </c>
      <c r="AC798" t="s">
        <v>263</v>
      </c>
      <c r="AD798" t="s">
        <v>120</v>
      </c>
      <c r="AE798" t="s">
        <v>29</v>
      </c>
      <c r="AF798" s="3" t="s">
        <v>233</v>
      </c>
      <c r="AG798" t="s">
        <v>30</v>
      </c>
      <c r="AH798" t="s">
        <v>31</v>
      </c>
      <c r="AI798" t="s">
        <v>32</v>
      </c>
      <c r="AJ798" t="s">
        <v>33</v>
      </c>
      <c r="AK798" t="s">
        <v>34</v>
      </c>
      <c r="AL798" t="s">
        <v>74</v>
      </c>
      <c r="AM798" s="4" t="s">
        <v>35</v>
      </c>
      <c r="AN798" t="s">
        <v>36</v>
      </c>
      <c r="AO798" s="15">
        <v>1.28</v>
      </c>
    </row>
    <row r="799" spans="1:44" x14ac:dyDescent="0.25">
      <c r="A799" t="s">
        <v>37</v>
      </c>
      <c r="B799">
        <v>6.3835393585108404</v>
      </c>
      <c r="C799">
        <v>5.2781723049737401E-3</v>
      </c>
      <c r="D799">
        <v>6.1531335841915098</v>
      </c>
      <c r="E799">
        <v>-64.911829314507997</v>
      </c>
      <c r="F799" s="1">
        <v>0</v>
      </c>
      <c r="G799" s="1">
        <v>0</v>
      </c>
      <c r="H799">
        <v>3.0081429629044201</v>
      </c>
      <c r="I799">
        <v>-212.684676773852</v>
      </c>
      <c r="J799">
        <v>-197.541930233741</v>
      </c>
      <c r="K799">
        <v>-252.87626101843099</v>
      </c>
      <c r="L799">
        <v>-184.28286018413101</v>
      </c>
      <c r="M799">
        <v>67.7899225008413</v>
      </c>
      <c r="N799">
        <v>89.208015849735503</v>
      </c>
      <c r="O799">
        <v>62.893630565149998</v>
      </c>
      <c r="P799">
        <v>139285.30252945199</v>
      </c>
      <c r="Q799">
        <v>185333.73645519</v>
      </c>
      <c r="R799">
        <v>121.859629941205</v>
      </c>
      <c r="S799">
        <v>670.13184493239703</v>
      </c>
      <c r="T799">
        <v>0.78319276903616397</v>
      </c>
      <c r="U799">
        <v>0.15169675465256199</v>
      </c>
      <c r="V799">
        <v>0.55320961225492304</v>
      </c>
      <c r="W799">
        <v>1.4657471757644199E-2</v>
      </c>
      <c r="X799">
        <v>0.28043616133486798</v>
      </c>
      <c r="Y799" s="1">
        <v>0</v>
      </c>
      <c r="Z799" s="1">
        <v>0</v>
      </c>
      <c r="AA799">
        <v>5.8628146527739205E-4</v>
      </c>
      <c r="AB799">
        <v>4.8514096604756699E-3</v>
      </c>
      <c r="AC799">
        <v>3.2629017225651799E-3</v>
      </c>
      <c r="AD799" s="1">
        <v>0</v>
      </c>
      <c r="AE799" s="1">
        <v>0</v>
      </c>
      <c r="AF799" s="3">
        <v>0</v>
      </c>
      <c r="AG799" s="1">
        <v>0</v>
      </c>
      <c r="AH799">
        <v>3.0613855935763699</v>
      </c>
      <c r="AI799">
        <v>0.187206010878709</v>
      </c>
      <c r="AJ799">
        <v>205.14061941845199</v>
      </c>
      <c r="AK799" t="s">
        <v>77</v>
      </c>
      <c r="AL799" t="s">
        <v>78</v>
      </c>
      <c r="AM799" s="4">
        <v>200988691.55000001</v>
      </c>
      <c r="AN799">
        <v>1443</v>
      </c>
      <c r="AO799" s="1">
        <f>AF799+AA799+AC799*$AO$798</f>
        <v>4.7627956701608229E-3</v>
      </c>
      <c r="AP799" s="5">
        <f>100*(1-(1-AO799)^12)</f>
        <v>5.5679905436581407</v>
      </c>
      <c r="AQ799" s="3">
        <f>(1-(1-B799/100)^(1/12))- AO799</f>
        <v>7.1911985873205492E-4</v>
      </c>
      <c r="AR799" s="15">
        <f>B799/AP799-1</f>
        <v>0.14647094107973979</v>
      </c>
    </row>
    <row r="800" spans="1:44" x14ac:dyDescent="0.25">
      <c r="A800" t="s">
        <v>37</v>
      </c>
      <c r="B800">
        <v>6.9706170728616703</v>
      </c>
      <c r="C800">
        <v>5.3212852342946699E-3</v>
      </c>
      <c r="D800">
        <v>6.2019317369163298</v>
      </c>
      <c r="E800">
        <v>-41.186545065602601</v>
      </c>
      <c r="F800" s="1">
        <v>0</v>
      </c>
      <c r="G800" s="1">
        <v>0</v>
      </c>
      <c r="H800">
        <v>3.2032768941414802</v>
      </c>
      <c r="I800">
        <v>-185.77420735471401</v>
      </c>
      <c r="J800">
        <v>-181.26913204788701</v>
      </c>
      <c r="K800">
        <v>-246.080461779899</v>
      </c>
      <c r="L800">
        <v>-158.95135986410699</v>
      </c>
      <c r="M800">
        <v>68.964689738363404</v>
      </c>
      <c r="N800">
        <v>90.021792262891793</v>
      </c>
      <c r="O800">
        <v>61.937323626854699</v>
      </c>
      <c r="P800">
        <v>147780.606454864</v>
      </c>
      <c r="Q800">
        <v>201823.56594928799</v>
      </c>
      <c r="R800">
        <v>122.625580033182</v>
      </c>
      <c r="S800">
        <v>691.71636746393494</v>
      </c>
      <c r="T800">
        <v>0.72017947801091797</v>
      </c>
      <c r="U800">
        <v>0.143248242750491</v>
      </c>
      <c r="V800">
        <v>0.54991941682571999</v>
      </c>
      <c r="W800">
        <v>3.0375971582123899E-2</v>
      </c>
      <c r="X800">
        <v>0.27645636884166302</v>
      </c>
      <c r="Y800" s="1">
        <v>0</v>
      </c>
      <c r="Z800" s="1">
        <v>0</v>
      </c>
      <c r="AA800">
        <v>6.3513175015163096E-4</v>
      </c>
      <c r="AB800">
        <v>4.9954294653682396E-3</v>
      </c>
      <c r="AC800">
        <v>3.3833188771218402E-3</v>
      </c>
      <c r="AD800" s="1">
        <v>6.0105600574069404E-9</v>
      </c>
      <c r="AE800" s="1">
        <v>0</v>
      </c>
      <c r="AF800" s="3">
        <v>1.01048076099987E-4</v>
      </c>
      <c r="AG800" s="1">
        <v>0</v>
      </c>
      <c r="AH800">
        <v>3.2049344352994802</v>
      </c>
      <c r="AI800">
        <v>0.20021612310741099</v>
      </c>
      <c r="AJ800">
        <v>575.64736859751599</v>
      </c>
      <c r="AK800" t="s">
        <v>79</v>
      </c>
      <c r="AL800" t="s">
        <v>80</v>
      </c>
      <c r="AM800" s="4">
        <v>967519630.46000004</v>
      </c>
      <c r="AN800">
        <v>6547</v>
      </c>
      <c r="AO800" s="1">
        <f t="shared" ref="AO800:AO817" si="180">AF800+AA800+AC800*$AO$798</f>
        <v>5.0668279889675739E-3</v>
      </c>
      <c r="AP800" s="5">
        <f t="shared" ref="AP800:AP817" si="181">100*(1-(1-AO800)^12)</f>
        <v>5.9135828485239905</v>
      </c>
      <c r="AQ800" s="3">
        <f t="shared" ref="AQ800:AQ816" si="182">(1-(1-B800/100)^(1/12))- AO800</f>
        <v>9.3631382264896743E-4</v>
      </c>
      <c r="AR800" s="15">
        <f t="shared" ref="AR800:AR816" si="183">B800/AP800-1</f>
        <v>0.17874683612516096</v>
      </c>
    </row>
    <row r="801" spans="1:44" x14ac:dyDescent="0.25">
      <c r="A801" t="s">
        <v>37</v>
      </c>
      <c r="B801">
        <v>6.7843160157896296</v>
      </c>
      <c r="C801">
        <v>5.66689674218E-3</v>
      </c>
      <c r="D801">
        <v>6.5922786310122303</v>
      </c>
      <c r="E801">
        <v>-33.690678229634997</v>
      </c>
      <c r="F801" s="1">
        <v>0</v>
      </c>
      <c r="G801" s="1">
        <v>0</v>
      </c>
      <c r="H801">
        <v>3.3018185825458302</v>
      </c>
      <c r="I801">
        <v>-163.875965959148</v>
      </c>
      <c r="J801">
        <v>-162.05627119152399</v>
      </c>
      <c r="K801">
        <v>-224.86320309930301</v>
      </c>
      <c r="L801">
        <v>-136.43612518368101</v>
      </c>
      <c r="M801">
        <v>66.668005333804103</v>
      </c>
      <c r="N801">
        <v>89.954621302710095</v>
      </c>
      <c r="O801">
        <v>61.899336836338797</v>
      </c>
      <c r="P801">
        <v>144324.747567157</v>
      </c>
      <c r="Q801">
        <v>200978.56455441299</v>
      </c>
      <c r="R801">
        <v>120.068649432813</v>
      </c>
      <c r="S801">
        <v>696.08678959952397</v>
      </c>
      <c r="T801">
        <v>0.69001865474272595</v>
      </c>
      <c r="U801">
        <v>0.130760131984273</v>
      </c>
      <c r="V801">
        <v>0.55598746402910204</v>
      </c>
      <c r="W801">
        <v>3.7851529567512303E-2</v>
      </c>
      <c r="X801">
        <v>0.27540087441911199</v>
      </c>
      <c r="Y801" s="1">
        <v>0</v>
      </c>
      <c r="Z801" s="1">
        <v>0</v>
      </c>
      <c r="AA801">
        <v>6.4249008785107798E-4</v>
      </c>
      <c r="AB801">
        <v>5.5013575535348301E-3</v>
      </c>
      <c r="AC801">
        <v>3.7822877628897701E-3</v>
      </c>
      <c r="AD801" s="1">
        <v>2.8309582802085897E-7</v>
      </c>
      <c r="AE801" s="1">
        <v>0</v>
      </c>
      <c r="AF801" s="3">
        <v>3.2672262922780099E-4</v>
      </c>
      <c r="AG801" s="1">
        <v>0</v>
      </c>
      <c r="AH801">
        <v>3.4168369046575902</v>
      </c>
      <c r="AI801">
        <v>0.206486005808875</v>
      </c>
      <c r="AJ801">
        <v>822.71233245215205</v>
      </c>
      <c r="AK801" t="s">
        <v>81</v>
      </c>
      <c r="AL801" t="s">
        <v>82</v>
      </c>
      <c r="AM801" s="4">
        <v>3137620012.1100001</v>
      </c>
      <c r="AN801">
        <v>21740</v>
      </c>
      <c r="AO801" s="1">
        <f t="shared" si="180"/>
        <v>5.8105410535777852E-3</v>
      </c>
      <c r="AP801" s="5">
        <f t="shared" si="181"/>
        <v>6.7540775141558207</v>
      </c>
      <c r="AQ801" s="3">
        <f t="shared" si="182"/>
        <v>2.6870941549321167E-5</v>
      </c>
      <c r="AR801" s="15">
        <f t="shared" si="183"/>
        <v>4.4770735263894856E-3</v>
      </c>
    </row>
    <row r="802" spans="1:44" x14ac:dyDescent="0.25">
      <c r="A802" t="s">
        <v>37</v>
      </c>
      <c r="B802">
        <v>8.2388694461435605</v>
      </c>
      <c r="C802">
        <v>5.9572482056034102E-3</v>
      </c>
      <c r="D802">
        <v>6.9190611167874199</v>
      </c>
      <c r="E802">
        <v>-29.848588054902301</v>
      </c>
      <c r="F802" s="1">
        <v>0</v>
      </c>
      <c r="G802" s="1">
        <v>0</v>
      </c>
      <c r="H802">
        <v>3.4183773970212399</v>
      </c>
      <c r="I802">
        <v>-142.107200744165</v>
      </c>
      <c r="J802">
        <v>-141.41699958012001</v>
      </c>
      <c r="K802">
        <v>-200.39061679838099</v>
      </c>
      <c r="L802">
        <v>-113.29302274373801</v>
      </c>
      <c r="M802">
        <v>65.098473479990403</v>
      </c>
      <c r="N802">
        <v>90.459936151015498</v>
      </c>
      <c r="O802">
        <v>62.870259168587097</v>
      </c>
      <c r="P802">
        <v>137191.97830685499</v>
      </c>
      <c r="Q802">
        <v>187198.83320056801</v>
      </c>
      <c r="R802">
        <v>115.72457537915</v>
      </c>
      <c r="S802">
        <v>699.812650281316</v>
      </c>
      <c r="T802">
        <v>0.69954356255227901</v>
      </c>
      <c r="U802">
        <v>0.106499952603648</v>
      </c>
      <c r="V802">
        <v>0.59811072307484703</v>
      </c>
      <c r="W802">
        <v>4.4958812237440998E-2</v>
      </c>
      <c r="X802">
        <v>0.25043051208406297</v>
      </c>
      <c r="Y802" s="1">
        <v>0</v>
      </c>
      <c r="Z802" s="1">
        <v>0</v>
      </c>
      <c r="AA802">
        <v>6.3938343878330102E-4</v>
      </c>
      <c r="AB802">
        <v>5.8993904311298601E-3</v>
      </c>
      <c r="AC802">
        <v>4.1064371426152001E-3</v>
      </c>
      <c r="AD802">
        <v>2.0625435738819799E-5</v>
      </c>
      <c r="AE802">
        <v>6.24177423481158E-6</v>
      </c>
      <c r="AF802" s="3">
        <v>5.5412724734942996E-4</v>
      </c>
      <c r="AG802" s="1">
        <v>0</v>
      </c>
      <c r="AH802">
        <v>3.4975547348991101</v>
      </c>
      <c r="AI802">
        <v>0.20542486294179399</v>
      </c>
      <c r="AJ802">
        <v>1133.9705100057499</v>
      </c>
      <c r="AK802" t="s">
        <v>83</v>
      </c>
      <c r="AL802" t="s">
        <v>84</v>
      </c>
      <c r="AM802" s="4">
        <v>5673574262.8800001</v>
      </c>
      <c r="AN802">
        <v>41355</v>
      </c>
      <c r="AO802" s="1">
        <f t="shared" si="180"/>
        <v>6.4497502286801865E-3</v>
      </c>
      <c r="AP802" s="5">
        <f t="shared" si="181"/>
        <v>7.4709629661106174</v>
      </c>
      <c r="AQ802" s="3">
        <f t="shared" si="182"/>
        <v>6.897575653145617E-4</v>
      </c>
      <c r="AR802" s="15">
        <f t="shared" si="183"/>
        <v>0.10278547538199279</v>
      </c>
    </row>
    <row r="803" spans="1:44" s="9" customFormat="1" x14ac:dyDescent="0.25">
      <c r="A803" s="9" t="s">
        <v>37</v>
      </c>
      <c r="B803" s="9">
        <v>7.9820984758121298</v>
      </c>
      <c r="C803" s="9">
        <v>6.3357771894187202E-3</v>
      </c>
      <c r="D803" s="9">
        <v>7.3435112742276898</v>
      </c>
      <c r="E803" s="9">
        <v>-24.766296220315301</v>
      </c>
      <c r="F803" s="13">
        <v>0</v>
      </c>
      <c r="G803" s="13">
        <v>0</v>
      </c>
      <c r="H803" s="9">
        <v>3.5932236617644402</v>
      </c>
      <c r="I803" s="9">
        <v>-116.073467280025</v>
      </c>
      <c r="J803" s="9">
        <v>-115.313088447193</v>
      </c>
      <c r="K803" s="9">
        <v>-163.131318461386</v>
      </c>
      <c r="L803" s="9">
        <v>-87.253941543659295</v>
      </c>
      <c r="M803" s="9">
        <v>65.440621434320903</v>
      </c>
      <c r="N803" s="9">
        <v>91.844194551429993</v>
      </c>
      <c r="O803" s="9">
        <v>65.672876421055093</v>
      </c>
      <c r="P803" s="9">
        <v>137263.663567849</v>
      </c>
      <c r="Q803" s="9">
        <v>185620.89071117601</v>
      </c>
      <c r="R803" s="9">
        <v>111.271817864409</v>
      </c>
      <c r="S803" s="9">
        <v>686.53206186212105</v>
      </c>
      <c r="T803" s="9">
        <v>0.73104920652830196</v>
      </c>
      <c r="U803" s="9">
        <v>0.10964137862522499</v>
      </c>
      <c r="V803" s="9">
        <v>0.59800848663471595</v>
      </c>
      <c r="W803" s="9">
        <v>4.9827550644446397E-2</v>
      </c>
      <c r="X803" s="9">
        <v>0.24252258409561001</v>
      </c>
      <c r="Y803" s="13">
        <v>0</v>
      </c>
      <c r="Z803" s="13">
        <v>0</v>
      </c>
      <c r="AA803" s="9">
        <v>5.8721750869359605E-4</v>
      </c>
      <c r="AB803" s="9">
        <v>5.9647213300761401E-3</v>
      </c>
      <c r="AC803" s="9">
        <v>4.1603375028449402E-3</v>
      </c>
      <c r="AD803" s="9">
        <v>8.6779605653715795E-5</v>
      </c>
      <c r="AE803" s="9">
        <v>3.4633452027736997E-5</v>
      </c>
      <c r="AF803" s="19">
        <v>7.2285567940391605E-4</v>
      </c>
      <c r="AG803" s="13">
        <v>2.1036152965279401E-8</v>
      </c>
      <c r="AH803" s="9">
        <v>3.3860639249906801</v>
      </c>
      <c r="AI803" s="9">
        <v>0.198724348414481</v>
      </c>
      <c r="AJ803" s="9">
        <v>1337.6261859768899</v>
      </c>
      <c r="AK803" s="9" t="s">
        <v>85</v>
      </c>
      <c r="AL803" s="9" t="s">
        <v>86</v>
      </c>
      <c r="AM803" s="63">
        <v>8765932082.7700005</v>
      </c>
      <c r="AN803" s="9">
        <v>63862</v>
      </c>
      <c r="AO803" s="13">
        <f t="shared" si="180"/>
        <v>6.6353051917390354E-3</v>
      </c>
      <c r="AP803" s="61">
        <f t="shared" si="181"/>
        <v>7.6781182320812764</v>
      </c>
      <c r="AQ803" s="19">
        <f t="shared" si="182"/>
        <v>2.7297600366239794E-4</v>
      </c>
      <c r="AR803" s="16">
        <f t="shared" si="183"/>
        <v>3.9590461431127766E-2</v>
      </c>
    </row>
    <row r="804" spans="1:44" x14ac:dyDescent="0.25">
      <c r="A804" t="s">
        <v>37</v>
      </c>
      <c r="B804">
        <v>8.5137451926476402</v>
      </c>
      <c r="C804">
        <v>7.2286160356867099E-3</v>
      </c>
      <c r="D804">
        <v>8.3376463209036995</v>
      </c>
      <c r="E804">
        <v>-26.8210064308509</v>
      </c>
      <c r="F804" s="1">
        <v>0</v>
      </c>
      <c r="G804" s="1">
        <v>0</v>
      </c>
      <c r="H804">
        <v>3.5617860061334299</v>
      </c>
      <c r="I804">
        <v>-90.204152183209303</v>
      </c>
      <c r="J804">
        <v>-89.457176866100397</v>
      </c>
      <c r="K804">
        <v>-132.23594940236299</v>
      </c>
      <c r="L804">
        <v>-61.754890805570902</v>
      </c>
      <c r="M804">
        <v>67.339997304422297</v>
      </c>
      <c r="N804">
        <v>93.252812767232101</v>
      </c>
      <c r="O804">
        <v>67.1598429228752</v>
      </c>
      <c r="P804">
        <v>139341.25371732601</v>
      </c>
      <c r="Q804">
        <v>180547.237327632</v>
      </c>
      <c r="R804">
        <v>114.32905334393</v>
      </c>
      <c r="S804">
        <v>681.33986696867498</v>
      </c>
      <c r="T804">
        <v>0.72997956028553901</v>
      </c>
      <c r="U804">
        <v>0.120827675804314</v>
      </c>
      <c r="V804">
        <v>0.59018506421906003</v>
      </c>
      <c r="W804">
        <v>4.1466086016144703E-2</v>
      </c>
      <c r="X804">
        <v>0.24752117396048001</v>
      </c>
      <c r="Y804" s="1">
        <v>0</v>
      </c>
      <c r="Z804" s="1">
        <v>0</v>
      </c>
      <c r="AA804">
        <v>5.5084288384788904E-4</v>
      </c>
      <c r="AB804">
        <v>6.62939514178848E-3</v>
      </c>
      <c r="AC804">
        <v>4.5454484781179902E-3</v>
      </c>
      <c r="AD804">
        <v>5.9950490224957898E-5</v>
      </c>
      <c r="AE804">
        <v>5.2075164058878799E-5</v>
      </c>
      <c r="AF804" s="3">
        <v>9.2128112476997401E-4</v>
      </c>
      <c r="AG804">
        <v>1.9639330938461999E-6</v>
      </c>
      <c r="AH804">
        <v>3.2753717308057899</v>
      </c>
      <c r="AI804">
        <v>0.19795855128644699</v>
      </c>
      <c r="AJ804">
        <v>1180.4562599809799</v>
      </c>
      <c r="AK804" t="s">
        <v>87</v>
      </c>
      <c r="AL804" t="s">
        <v>88</v>
      </c>
      <c r="AM804" s="4">
        <v>18551337154.91</v>
      </c>
      <c r="AN804">
        <v>133136</v>
      </c>
      <c r="AO804" s="1">
        <f t="shared" si="180"/>
        <v>7.29029806060889E-3</v>
      </c>
      <c r="AP804" s="5">
        <f t="shared" si="181"/>
        <v>8.4059640183388638</v>
      </c>
      <c r="AQ804" s="3">
        <f t="shared" si="182"/>
        <v>9.7398232935631129E-5</v>
      </c>
      <c r="AR804" s="15">
        <f t="shared" si="183"/>
        <v>1.2821988539760021E-2</v>
      </c>
    </row>
    <row r="805" spans="1:44" x14ac:dyDescent="0.25">
      <c r="A805" t="s">
        <v>37</v>
      </c>
      <c r="B805">
        <v>9.2100130942461895</v>
      </c>
      <c r="C805">
        <v>8.2076448461592399E-3</v>
      </c>
      <c r="D805">
        <v>9.4165042916469606</v>
      </c>
      <c r="E805">
        <v>-27.0831436573459</v>
      </c>
      <c r="F805" s="1">
        <v>0</v>
      </c>
      <c r="G805" s="1">
        <v>0</v>
      </c>
      <c r="H805">
        <v>3.53873076017085</v>
      </c>
      <c r="I805">
        <v>-63.708446972480402</v>
      </c>
      <c r="J805">
        <v>-63.241395375112397</v>
      </c>
      <c r="K805">
        <v>-103.441427534083</v>
      </c>
      <c r="L805">
        <v>-36.0650642061388</v>
      </c>
      <c r="M805">
        <v>67.858609898408304</v>
      </c>
      <c r="N805">
        <v>94.452183905368202</v>
      </c>
      <c r="O805">
        <v>68.689680281590498</v>
      </c>
      <c r="P805">
        <v>143782.46870603401</v>
      </c>
      <c r="Q805">
        <v>182027.082226953</v>
      </c>
      <c r="R805">
        <v>116.69841817345601</v>
      </c>
      <c r="S805">
        <v>677.33328187463599</v>
      </c>
      <c r="T805">
        <v>0.72240085212759797</v>
      </c>
      <c r="U805">
        <v>0.12912921249214601</v>
      </c>
      <c r="V805">
        <v>0.55109973800942003</v>
      </c>
      <c r="W805">
        <v>4.2116470453518198E-2</v>
      </c>
      <c r="X805">
        <v>0.27765457904491397</v>
      </c>
      <c r="Y805" s="1">
        <v>0</v>
      </c>
      <c r="Z805" s="1">
        <v>0</v>
      </c>
      <c r="AA805">
        <v>4.8944616394564497E-4</v>
      </c>
      <c r="AB805">
        <v>7.1216600623524497E-3</v>
      </c>
      <c r="AC805">
        <v>4.8418695582918697E-3</v>
      </c>
      <c r="AD805">
        <v>4.93888356444623E-5</v>
      </c>
      <c r="AE805">
        <v>5.6943128778067398E-4</v>
      </c>
      <c r="AF805" s="3">
        <v>1.19853704320785E-3</v>
      </c>
      <c r="AG805">
        <v>1.3144575477857401E-5</v>
      </c>
      <c r="AH805">
        <v>3.3148814528330202</v>
      </c>
      <c r="AI805">
        <v>0.20121390323483801</v>
      </c>
      <c r="AJ805">
        <v>930.36971763981205</v>
      </c>
      <c r="AK805" t="s">
        <v>89</v>
      </c>
      <c r="AL805" t="s">
        <v>90</v>
      </c>
      <c r="AM805" s="4">
        <v>40671315575.470001</v>
      </c>
      <c r="AN805">
        <v>282867</v>
      </c>
      <c r="AO805" s="1">
        <f t="shared" si="180"/>
        <v>7.885576241767089E-3</v>
      </c>
      <c r="AP805" s="5">
        <f t="shared" si="181"/>
        <v>9.0628867747311936</v>
      </c>
      <c r="AQ805" s="3">
        <f t="shared" si="182"/>
        <v>1.338603580835155E-4</v>
      </c>
      <c r="AR805" s="15">
        <f t="shared" si="183"/>
        <v>1.6233935518780607E-2</v>
      </c>
    </row>
    <row r="806" spans="1:44" s="9" customFormat="1" x14ac:dyDescent="0.25">
      <c r="A806" s="9" t="s">
        <v>37</v>
      </c>
      <c r="B806" s="9">
        <v>10.2255488762266</v>
      </c>
      <c r="C806" s="9">
        <v>9.1230120437723397E-3</v>
      </c>
      <c r="D806" s="9">
        <v>10.414667462116199</v>
      </c>
      <c r="E806" s="9">
        <v>-25.207255983422598</v>
      </c>
      <c r="F806" s="13">
        <v>0</v>
      </c>
      <c r="G806" s="13">
        <v>0</v>
      </c>
      <c r="H806" s="9">
        <v>3.5841206588774499</v>
      </c>
      <c r="I806" s="9">
        <v>-38.865867313536299</v>
      </c>
      <c r="J806" s="9">
        <v>-40.6324440435395</v>
      </c>
      <c r="K806" s="9">
        <v>-76.124160246171698</v>
      </c>
      <c r="L806" s="9">
        <v>-11.3273978316114</v>
      </c>
      <c r="M806" s="9">
        <v>65.454877268267396</v>
      </c>
      <c r="N806" s="9">
        <v>94.793637192250401</v>
      </c>
      <c r="O806" s="9">
        <v>69.917978623815998</v>
      </c>
      <c r="P806" s="9">
        <v>144418.81003485</v>
      </c>
      <c r="Q806" s="9">
        <v>182461.927541343</v>
      </c>
      <c r="R806" s="9">
        <v>117.22759416979</v>
      </c>
      <c r="S806" s="9">
        <v>682.55616358269594</v>
      </c>
      <c r="T806" s="9">
        <v>0.71640879887736897</v>
      </c>
      <c r="U806" s="9">
        <v>0.12809342274608801</v>
      </c>
      <c r="V806" s="9">
        <v>0.56233670470544905</v>
      </c>
      <c r="W806" s="9">
        <v>4.0968654797826999E-2</v>
      </c>
      <c r="X806" s="9">
        <v>0.268601217750635</v>
      </c>
      <c r="Y806" s="13">
        <v>0</v>
      </c>
      <c r="Z806" s="13">
        <v>0</v>
      </c>
      <c r="AA806" s="9">
        <v>4.6565258670218401E-4</v>
      </c>
      <c r="AB806" s="9">
        <v>7.39594809279149E-3</v>
      </c>
      <c r="AC806" s="9">
        <v>5.0806403581277202E-3</v>
      </c>
      <c r="AD806" s="9">
        <v>1.75877781893917E-4</v>
      </c>
      <c r="AE806" s="9">
        <v>9.8817371261607592E-4</v>
      </c>
      <c r="AF806" s="19">
        <v>1.4594738668037401E-3</v>
      </c>
      <c r="AG806" s="9">
        <v>9.7367740269273199E-5</v>
      </c>
      <c r="AH806" s="9">
        <v>3.3501902925557099</v>
      </c>
      <c r="AI806" s="9">
        <v>0.19535219796640499</v>
      </c>
      <c r="AJ806" s="9">
        <v>1100.7317821120701</v>
      </c>
      <c r="AK806" s="9" t="s">
        <v>91</v>
      </c>
      <c r="AL806" s="9" t="s">
        <v>92</v>
      </c>
      <c r="AM806" s="63">
        <v>94605440821.199997</v>
      </c>
      <c r="AN806" s="9">
        <v>655077</v>
      </c>
      <c r="AO806" s="13">
        <f t="shared" si="180"/>
        <v>8.4283461119094068E-3</v>
      </c>
      <c r="AP806" s="61">
        <f t="shared" si="181"/>
        <v>9.6580965008112418</v>
      </c>
      <c r="AQ806" s="19">
        <f t="shared" si="182"/>
        <v>5.2051894908449782E-4</v>
      </c>
      <c r="AR806" s="16">
        <f t="shared" si="183"/>
        <v>5.8754059391278091E-2</v>
      </c>
    </row>
    <row r="807" spans="1:44" s="9" customFormat="1" x14ac:dyDescent="0.25">
      <c r="A807" s="9" t="s">
        <v>37</v>
      </c>
      <c r="B807" s="9">
        <v>10.9482332618895</v>
      </c>
      <c r="C807" s="9">
        <v>9.7180052142561996E-3</v>
      </c>
      <c r="D807" s="9">
        <v>11.058060859434899</v>
      </c>
      <c r="E807" s="9">
        <v>-21.229612336473501</v>
      </c>
      <c r="F807" s="13">
        <v>0</v>
      </c>
      <c r="G807" s="13">
        <v>0</v>
      </c>
      <c r="H807" s="9">
        <v>3.7097371133172401</v>
      </c>
      <c r="I807" s="9">
        <v>-15.0427728232877</v>
      </c>
      <c r="J807" s="9">
        <v>-16.5377680067607</v>
      </c>
      <c r="K807" s="9">
        <v>-52.556500193595397</v>
      </c>
      <c r="L807" s="9">
        <v>12.897397318284799</v>
      </c>
      <c r="M807" s="9">
        <v>65.952061016937293</v>
      </c>
      <c r="N807" s="9">
        <v>95.016153763272698</v>
      </c>
      <c r="O807" s="9">
        <v>70.328338647346101</v>
      </c>
      <c r="P807" s="9">
        <v>142350.29029089701</v>
      </c>
      <c r="Q807" s="9">
        <v>179933.13663250199</v>
      </c>
      <c r="R807" s="9">
        <v>114.539225876402</v>
      </c>
      <c r="S807" s="9">
        <v>686.13250651665396</v>
      </c>
      <c r="T807" s="9">
        <v>0.71409130085461503</v>
      </c>
      <c r="U807" s="9">
        <v>0.12317818905137801</v>
      </c>
      <c r="V807" s="9">
        <v>0.58171848349409105</v>
      </c>
      <c r="W807" s="9">
        <v>4.0951771503280401E-2</v>
      </c>
      <c r="X807" s="9">
        <v>0.254151555951249</v>
      </c>
      <c r="Y807" s="13">
        <v>0</v>
      </c>
      <c r="Z807" s="13">
        <v>0</v>
      </c>
      <c r="AA807" s="9">
        <v>4.6070483866085098E-4</v>
      </c>
      <c r="AB807" s="9">
        <v>7.3427603359464402E-3</v>
      </c>
      <c r="AC807" s="9">
        <v>5.0718943116135999E-3</v>
      </c>
      <c r="AD807" s="9">
        <v>3.4079123686761998E-4</v>
      </c>
      <c r="AE807" s="9">
        <v>1.02012699375349E-3</v>
      </c>
      <c r="AF807" s="19">
        <v>1.7751506171112101E-3</v>
      </c>
      <c r="AG807" s="9">
        <v>5.5363912670482803E-4</v>
      </c>
      <c r="AH807" s="9">
        <v>3.3533259369901902</v>
      </c>
      <c r="AI807" s="9">
        <v>0.195977802203398</v>
      </c>
      <c r="AJ807" s="9">
        <v>1463.6329048626999</v>
      </c>
      <c r="AK807" s="9" t="s">
        <v>93</v>
      </c>
      <c r="AL807" s="9" t="s">
        <v>94</v>
      </c>
      <c r="AM807" s="63">
        <v>154286504482.07999</v>
      </c>
      <c r="AN807" s="9">
        <v>1083851</v>
      </c>
      <c r="AO807" s="13">
        <f t="shared" si="180"/>
        <v>8.727880174637468E-3</v>
      </c>
      <c r="AP807" s="61">
        <f t="shared" si="181"/>
        <v>9.9850388431008685</v>
      </c>
      <c r="AQ807" s="19">
        <f t="shared" si="182"/>
        <v>8.8828070921617361E-4</v>
      </c>
      <c r="AR807" s="16">
        <f t="shared" si="183"/>
        <v>9.6463762827938115E-2</v>
      </c>
    </row>
    <row r="808" spans="1:44" x14ac:dyDescent="0.25">
      <c r="A808" t="s">
        <v>37</v>
      </c>
      <c r="B808">
        <v>11.733878739474999</v>
      </c>
      <c r="C808">
        <v>1.0351715699863699E-2</v>
      </c>
      <c r="D808">
        <v>11.738660747858599</v>
      </c>
      <c r="E808">
        <v>-15.8555059265125</v>
      </c>
      <c r="F808" s="1">
        <v>0</v>
      </c>
      <c r="G808" s="1">
        <v>0</v>
      </c>
      <c r="H808">
        <v>3.8999526412577001</v>
      </c>
      <c r="I808">
        <v>9.1883333446058906</v>
      </c>
      <c r="J808">
        <v>7.7295927598296696</v>
      </c>
      <c r="K808">
        <v>-31.172255134264901</v>
      </c>
      <c r="L808">
        <v>37.972938545271198</v>
      </c>
      <c r="M808">
        <v>68.020465814404304</v>
      </c>
      <c r="N808">
        <v>94.989215763188895</v>
      </c>
      <c r="O808">
        <v>70.0127773479594</v>
      </c>
      <c r="P808">
        <v>138165.143136689</v>
      </c>
      <c r="Q808">
        <v>174892.62512202701</v>
      </c>
      <c r="R808">
        <v>108.93319805814301</v>
      </c>
      <c r="S808">
        <v>691.56876825302197</v>
      </c>
      <c r="T808">
        <v>0.71962167662055099</v>
      </c>
      <c r="U808">
        <v>9.9576426305902799E-2</v>
      </c>
      <c r="V808">
        <v>0.66553449534228004</v>
      </c>
      <c r="W808">
        <v>3.1416144690908997E-2</v>
      </c>
      <c r="X808">
        <v>0.20347293366090699</v>
      </c>
      <c r="Y808" s="1">
        <v>0</v>
      </c>
      <c r="Z808" s="1">
        <v>0</v>
      </c>
      <c r="AA808">
        <v>4.80758962344601E-4</v>
      </c>
      <c r="AB808">
        <v>7.2936991775550304E-3</v>
      </c>
      <c r="AC808">
        <v>5.0880638218996303E-3</v>
      </c>
      <c r="AD808">
        <v>4.0089268775348803E-4</v>
      </c>
      <c r="AE808">
        <v>1.04272370649655E-3</v>
      </c>
      <c r="AF808" s="3">
        <v>2.0780606081657101E-3</v>
      </c>
      <c r="AG808">
        <v>1.1336641843224301E-3</v>
      </c>
      <c r="AH808">
        <v>3.33245589230344</v>
      </c>
      <c r="AI808">
        <v>0.20013185563115601</v>
      </c>
      <c r="AJ808">
        <v>2082.82881177423</v>
      </c>
      <c r="AK808" t="s">
        <v>95</v>
      </c>
      <c r="AL808" t="s">
        <v>96</v>
      </c>
      <c r="AM808" s="4">
        <v>219523273177.29999</v>
      </c>
      <c r="AN808">
        <v>1588847</v>
      </c>
      <c r="AO808" s="1">
        <f t="shared" si="180"/>
        <v>9.0715412625418379E-3</v>
      </c>
      <c r="AP808" s="5">
        <f t="shared" si="181"/>
        <v>10.358809735831509</v>
      </c>
      <c r="AQ808" s="3">
        <f t="shared" si="182"/>
        <v>1.2757062778419037E-3</v>
      </c>
      <c r="AR808" s="15">
        <f t="shared" si="183"/>
        <v>0.13274391930253104</v>
      </c>
    </row>
    <row r="809" spans="1:44" x14ac:dyDescent="0.25">
      <c r="A809" t="s">
        <v>37</v>
      </c>
      <c r="B809">
        <v>12.788516435500799</v>
      </c>
      <c r="C809">
        <v>1.08186192293451E-2</v>
      </c>
      <c r="D809">
        <v>12.2370531691962</v>
      </c>
      <c r="E809">
        <v>-12.0826036401011</v>
      </c>
      <c r="F809" s="1">
        <v>0</v>
      </c>
      <c r="G809" s="1">
        <v>0</v>
      </c>
      <c r="H809">
        <v>4.0832968255210096</v>
      </c>
      <c r="I809">
        <v>32.681269036328203</v>
      </c>
      <c r="J809">
        <v>31.537680227841001</v>
      </c>
      <c r="K809">
        <v>-10.952626843927099</v>
      </c>
      <c r="L809">
        <v>62.419924086464903</v>
      </c>
      <c r="M809">
        <v>70.989515494242497</v>
      </c>
      <c r="N809">
        <v>95.016875603235206</v>
      </c>
      <c r="O809">
        <v>69.667471375701993</v>
      </c>
      <c r="P809">
        <v>133703.782013791</v>
      </c>
      <c r="Q809">
        <v>169661.81690162799</v>
      </c>
      <c r="R809">
        <v>102.868117021239</v>
      </c>
      <c r="S809">
        <v>697.67207539554897</v>
      </c>
      <c r="T809">
        <v>0.72155196819539102</v>
      </c>
      <c r="U809">
        <v>8.5291138372169201E-2</v>
      </c>
      <c r="V809">
        <v>0.71758107767431301</v>
      </c>
      <c r="W809">
        <v>2.5303512675367599E-2</v>
      </c>
      <c r="X809">
        <v>0.171824271278149</v>
      </c>
      <c r="Y809" s="1">
        <v>0</v>
      </c>
      <c r="Z809" s="1">
        <v>0</v>
      </c>
      <c r="AA809">
        <v>5.0403440341546303E-4</v>
      </c>
      <c r="AB809">
        <v>7.1780443475493103E-3</v>
      </c>
      <c r="AC809">
        <v>5.0353579886286996E-3</v>
      </c>
      <c r="AD809">
        <v>3.00658134780491E-4</v>
      </c>
      <c r="AE809">
        <v>1.18527072856361E-3</v>
      </c>
      <c r="AF809" s="3">
        <v>2.24179199003282E-3</v>
      </c>
      <c r="AG809">
        <v>1.65063499909898E-3</v>
      </c>
      <c r="AH809">
        <v>3.2631982770376999</v>
      </c>
      <c r="AI809">
        <v>0.20289860147876099</v>
      </c>
      <c r="AJ809">
        <v>2767.4924038942399</v>
      </c>
      <c r="AK809" t="s">
        <v>97</v>
      </c>
      <c r="AL809" t="s">
        <v>98</v>
      </c>
      <c r="AM809" s="4">
        <v>252893617378.64001</v>
      </c>
      <c r="AN809">
        <v>1891447</v>
      </c>
      <c r="AO809" s="1">
        <f t="shared" si="180"/>
        <v>9.1910846188930188E-3</v>
      </c>
      <c r="AP809" s="5">
        <f t="shared" si="181"/>
        <v>10.488492980227315</v>
      </c>
      <c r="AQ809" s="3">
        <f t="shared" si="182"/>
        <v>2.1469969445872435E-3</v>
      </c>
      <c r="AR809" s="15">
        <f t="shared" si="183"/>
        <v>0.21929017444254773</v>
      </c>
    </row>
    <row r="810" spans="1:44" x14ac:dyDescent="0.25">
      <c r="A810" t="s">
        <v>37</v>
      </c>
      <c r="B810">
        <v>13.732605557490899</v>
      </c>
      <c r="C810">
        <v>1.12059463236474E-2</v>
      </c>
      <c r="D810">
        <v>12.6485431886102</v>
      </c>
      <c r="E810">
        <v>-6.8928817909384499</v>
      </c>
      <c r="F810" s="1">
        <v>0</v>
      </c>
      <c r="G810" s="1">
        <v>0</v>
      </c>
      <c r="H810">
        <v>4.3930861444353502</v>
      </c>
      <c r="I810">
        <v>56.546646518714503</v>
      </c>
      <c r="J810">
        <v>55.355369227994998</v>
      </c>
      <c r="K810">
        <v>11.357247323477401</v>
      </c>
      <c r="L810">
        <v>87.630130693093903</v>
      </c>
      <c r="M810">
        <v>76.922765106237193</v>
      </c>
      <c r="N810">
        <v>95.057294235440907</v>
      </c>
      <c r="O810">
        <v>68.955974242690402</v>
      </c>
      <c r="P810">
        <v>127833.446495959</v>
      </c>
      <c r="Q810">
        <v>161756.03256049499</v>
      </c>
      <c r="R810">
        <v>91.665270473198504</v>
      </c>
      <c r="S810">
        <v>697.63869693948902</v>
      </c>
      <c r="T810">
        <v>0.73864900054781302</v>
      </c>
      <c r="U810">
        <v>5.6349835327028801E-2</v>
      </c>
      <c r="V810">
        <v>0.81820846361375599</v>
      </c>
      <c r="W810">
        <v>1.5133213170004701E-2</v>
      </c>
      <c r="X810">
        <v>0.11030848788920899</v>
      </c>
      <c r="Y810" s="1">
        <v>0</v>
      </c>
      <c r="Z810" s="1">
        <v>0</v>
      </c>
      <c r="AA810">
        <v>5.4997749498547405E-4</v>
      </c>
      <c r="AB810">
        <v>7.1108795968811804E-3</v>
      </c>
      <c r="AC810">
        <v>5.0334494095737098E-3</v>
      </c>
      <c r="AD810">
        <v>1.8779970310303201E-4</v>
      </c>
      <c r="AE810">
        <v>1.84508964541395E-3</v>
      </c>
      <c r="AF810" s="3">
        <v>2.2116840463415801E-3</v>
      </c>
      <c r="AG810">
        <v>1.51221156349939E-3</v>
      </c>
      <c r="AH810">
        <v>3.0979141330942901</v>
      </c>
      <c r="AI810">
        <v>0.20913132418220501</v>
      </c>
      <c r="AJ810">
        <v>3845.2469099180098</v>
      </c>
      <c r="AK810" t="s">
        <v>99</v>
      </c>
      <c r="AL810" t="s">
        <v>100</v>
      </c>
      <c r="AM810" s="4">
        <v>256929120442.62</v>
      </c>
      <c r="AN810">
        <v>2009874</v>
      </c>
      <c r="AO810" s="1">
        <f t="shared" si="180"/>
        <v>9.2044767855814034E-3</v>
      </c>
      <c r="AP810" s="5">
        <f t="shared" si="181"/>
        <v>10.503010377789202</v>
      </c>
      <c r="AQ810" s="3">
        <f t="shared" si="182"/>
        <v>3.0299396418110216E-3</v>
      </c>
      <c r="AR810" s="15">
        <f t="shared" si="183"/>
        <v>0.30749233443883361</v>
      </c>
    </row>
    <row r="811" spans="1:44" x14ac:dyDescent="0.25">
      <c r="A811" t="s">
        <v>37</v>
      </c>
      <c r="B811">
        <v>15.023284780200999</v>
      </c>
      <c r="C811">
        <v>1.23162003683541E-2</v>
      </c>
      <c r="D811">
        <v>13.818278623728901</v>
      </c>
      <c r="E811">
        <v>-2.9614355517593598</v>
      </c>
      <c r="F811" s="1">
        <v>0</v>
      </c>
      <c r="G811" s="1">
        <v>0</v>
      </c>
      <c r="H811">
        <v>4.6151693564841398</v>
      </c>
      <c r="I811">
        <v>79.807525902423905</v>
      </c>
      <c r="J811">
        <v>77.816479630668795</v>
      </c>
      <c r="K811">
        <v>34.511041449727301</v>
      </c>
      <c r="L811">
        <v>112.071193607746</v>
      </c>
      <c r="M811">
        <v>80.032874579762506</v>
      </c>
      <c r="N811">
        <v>95.201647562158101</v>
      </c>
      <c r="O811">
        <v>68.685803397526101</v>
      </c>
      <c r="P811">
        <v>123158.76930615</v>
      </c>
      <c r="Q811">
        <v>154539.16479531099</v>
      </c>
      <c r="R811">
        <v>85.449093474699097</v>
      </c>
      <c r="S811">
        <v>698.72470946409703</v>
      </c>
      <c r="T811">
        <v>0.74919117557456305</v>
      </c>
      <c r="U811">
        <v>4.6631322523876501E-2</v>
      </c>
      <c r="V811">
        <v>0.85305599359727502</v>
      </c>
      <c r="W811">
        <v>1.3328984348037301E-2</v>
      </c>
      <c r="X811">
        <v>8.6983699530810907E-2</v>
      </c>
      <c r="Y811" s="1">
        <v>0</v>
      </c>
      <c r="Z811" s="1">
        <v>0</v>
      </c>
      <c r="AA811">
        <v>5.7208552623583004E-4</v>
      </c>
      <c r="AB811">
        <v>7.05040327079465E-3</v>
      </c>
      <c r="AC811">
        <v>5.0087345598634697E-3</v>
      </c>
      <c r="AD811">
        <v>1.6963787051912699E-4</v>
      </c>
      <c r="AE811">
        <v>2.5515409153486599E-3</v>
      </c>
      <c r="AF811" s="3">
        <v>2.1890126055001602E-3</v>
      </c>
      <c r="AG811">
        <v>1.9725660978759099E-3</v>
      </c>
      <c r="AH811">
        <v>3.0298983986195398</v>
      </c>
      <c r="AI811">
        <v>0.21501634282746901</v>
      </c>
      <c r="AJ811">
        <v>4823.8521198282597</v>
      </c>
      <c r="AK811" t="s">
        <v>101</v>
      </c>
      <c r="AL811" t="s">
        <v>102</v>
      </c>
      <c r="AM811" s="4">
        <v>252070654202.89999</v>
      </c>
      <c r="AN811">
        <v>2046713</v>
      </c>
      <c r="AO811" s="1">
        <f t="shared" si="180"/>
        <v>9.1722783683612329E-3</v>
      </c>
      <c r="AP811" s="5">
        <f t="shared" si="181"/>
        <v>10.468102954918489</v>
      </c>
      <c r="AQ811" s="3">
        <f t="shared" si="182"/>
        <v>4.3021926035804216E-3</v>
      </c>
      <c r="AR811" s="15">
        <f t="shared" si="183"/>
        <v>0.43514874136218107</v>
      </c>
    </row>
    <row r="812" spans="1:44" x14ac:dyDescent="0.25">
      <c r="A812" t="s">
        <v>37</v>
      </c>
      <c r="B812">
        <v>16.057050092512601</v>
      </c>
      <c r="C812">
        <v>1.30148281814426E-2</v>
      </c>
      <c r="D812">
        <v>14.546956332397</v>
      </c>
      <c r="E812">
        <v>3.6107431240574401</v>
      </c>
      <c r="F812" s="1">
        <v>0</v>
      </c>
      <c r="G812" s="1">
        <v>0</v>
      </c>
      <c r="H812">
        <v>4.8927499504276701</v>
      </c>
      <c r="I812">
        <v>103.01204281963101</v>
      </c>
      <c r="J812">
        <v>100.863782712545</v>
      </c>
      <c r="K812">
        <v>60.344726533939401</v>
      </c>
      <c r="L812">
        <v>137.09826804017399</v>
      </c>
      <c r="M812">
        <v>84.047023219440007</v>
      </c>
      <c r="N812">
        <v>95.329609478080201</v>
      </c>
      <c r="O812">
        <v>68.562557663809599</v>
      </c>
      <c r="P812">
        <v>116495.72310554799</v>
      </c>
      <c r="Q812">
        <v>145818.36935556401</v>
      </c>
      <c r="R812">
        <v>76.599300292828204</v>
      </c>
      <c r="S812">
        <v>693.60342892910899</v>
      </c>
      <c r="T812">
        <v>0.768625762175838</v>
      </c>
      <c r="U812">
        <v>3.1458724322729503E-2</v>
      </c>
      <c r="V812">
        <v>0.89718368403501303</v>
      </c>
      <c r="W812">
        <v>8.7380282300352097E-3</v>
      </c>
      <c r="X812">
        <v>6.2619563412221205E-2</v>
      </c>
      <c r="Y812" s="1">
        <v>0</v>
      </c>
      <c r="Z812" s="1">
        <v>0</v>
      </c>
      <c r="AA812">
        <v>5.9927160244525499E-4</v>
      </c>
      <c r="AB812">
        <v>6.98850113160303E-3</v>
      </c>
      <c r="AC812">
        <v>4.9994992006755501E-3</v>
      </c>
      <c r="AD812">
        <v>1.11412537273789E-4</v>
      </c>
      <c r="AE812">
        <v>2.6947402476811002E-3</v>
      </c>
      <c r="AF812" s="3">
        <v>2.13456316283626E-3</v>
      </c>
      <c r="AG812">
        <v>2.6209379794486201E-3</v>
      </c>
      <c r="AH812">
        <v>2.89406937815412</v>
      </c>
      <c r="AI812">
        <v>0.21744409967977499</v>
      </c>
      <c r="AJ812">
        <v>5903.8082957831803</v>
      </c>
      <c r="AK812" t="s">
        <v>103</v>
      </c>
      <c r="AL812" t="s">
        <v>104</v>
      </c>
      <c r="AM812" s="4">
        <v>200568706043.53</v>
      </c>
      <c r="AN812">
        <v>1721683</v>
      </c>
      <c r="AO812" s="1">
        <f t="shared" si="180"/>
        <v>9.133193742146219E-3</v>
      </c>
      <c r="AP812" s="5">
        <f t="shared" si="181"/>
        <v>10.425713183816987</v>
      </c>
      <c r="AQ812" s="3">
        <f t="shared" si="182"/>
        <v>5.3470104009644675E-3</v>
      </c>
      <c r="AR812" s="15">
        <f t="shared" si="183"/>
        <v>0.54013925085112602</v>
      </c>
    </row>
    <row r="813" spans="1:44" x14ac:dyDescent="0.25">
      <c r="A813" t="s">
        <v>37</v>
      </c>
      <c r="B813">
        <v>17.089112106859201</v>
      </c>
      <c r="C813">
        <v>1.38767400927549E-2</v>
      </c>
      <c r="D813">
        <v>15.4381583739347</v>
      </c>
      <c r="E813">
        <v>7.9740272522247402</v>
      </c>
      <c r="F813" s="1">
        <v>0</v>
      </c>
      <c r="G813" s="1">
        <v>0</v>
      </c>
      <c r="H813">
        <v>5.0447862921806399</v>
      </c>
      <c r="I813">
        <v>125.903400634208</v>
      </c>
      <c r="J813">
        <v>123.286811579963</v>
      </c>
      <c r="K813">
        <v>82.075005476013899</v>
      </c>
      <c r="L813">
        <v>161.494288341931</v>
      </c>
      <c r="M813">
        <v>85.4530628012119</v>
      </c>
      <c r="N813">
        <v>95.392842147418094</v>
      </c>
      <c r="O813">
        <v>68.032875491693005</v>
      </c>
      <c r="P813">
        <v>111473.77562951601</v>
      </c>
      <c r="Q813">
        <v>138886.002027123</v>
      </c>
      <c r="R813">
        <v>74.119311085432699</v>
      </c>
      <c r="S813">
        <v>695.25162143008697</v>
      </c>
      <c r="T813">
        <v>0.77462332168531201</v>
      </c>
      <c r="U813">
        <v>2.8174811102927098E-2</v>
      </c>
      <c r="V813">
        <v>0.90714082971270105</v>
      </c>
      <c r="W813">
        <v>7.53923965217665E-3</v>
      </c>
      <c r="X813">
        <v>5.7145119532194998E-2</v>
      </c>
      <c r="Y813" s="1">
        <v>0</v>
      </c>
      <c r="Z813" s="1">
        <v>0</v>
      </c>
      <c r="AA813">
        <v>6.1173077448611597E-4</v>
      </c>
      <c r="AB813">
        <v>6.8599540337159299E-3</v>
      </c>
      <c r="AC813">
        <v>4.9273037836315599E-3</v>
      </c>
      <c r="AD813">
        <v>7.7322053571533795E-5</v>
      </c>
      <c r="AE813">
        <v>3.0909513238408502E-3</v>
      </c>
      <c r="AF813" s="3">
        <v>2.2300326865268699E-3</v>
      </c>
      <c r="AG813">
        <v>3.2368258249482499E-3</v>
      </c>
      <c r="AH813">
        <v>2.9677726293725399</v>
      </c>
      <c r="AI813">
        <v>0.228351400267951</v>
      </c>
      <c r="AJ813">
        <v>6923.14403517153</v>
      </c>
      <c r="AK813" t="s">
        <v>105</v>
      </c>
      <c r="AL813" t="s">
        <v>106</v>
      </c>
      <c r="AM813" s="4">
        <v>143818671944.85001</v>
      </c>
      <c r="AN813">
        <v>1290157</v>
      </c>
      <c r="AO813" s="1">
        <f t="shared" si="180"/>
        <v>9.1487123040613818E-3</v>
      </c>
      <c r="AP813" s="5">
        <f t="shared" si="181"/>
        <v>10.442546256132479</v>
      </c>
      <c r="AQ813" s="3">
        <f t="shared" si="182"/>
        <v>6.3469578522837387E-3</v>
      </c>
      <c r="AR813" s="15">
        <f t="shared" si="183"/>
        <v>0.63648900255753871</v>
      </c>
    </row>
    <row r="814" spans="1:44" x14ac:dyDescent="0.25">
      <c r="A814" t="s">
        <v>37</v>
      </c>
      <c r="B814">
        <v>16.780705570374</v>
      </c>
      <c r="C814">
        <v>1.4239185082630799E-2</v>
      </c>
      <c r="D814">
        <v>15.8103690614612</v>
      </c>
      <c r="E814">
        <v>16.335551813442599</v>
      </c>
      <c r="F814" s="1">
        <v>0</v>
      </c>
      <c r="G814" s="1">
        <v>0</v>
      </c>
      <c r="H814">
        <v>5.2611059839172096</v>
      </c>
      <c r="I814">
        <v>147.39238535730999</v>
      </c>
      <c r="J814">
        <v>143.23616222508201</v>
      </c>
      <c r="K814">
        <v>105.568295170425</v>
      </c>
      <c r="L814">
        <v>186.11361120164801</v>
      </c>
      <c r="M814">
        <v>88.6080227228571</v>
      </c>
      <c r="N814">
        <v>95.440935724336995</v>
      </c>
      <c r="O814">
        <v>67.321957436486102</v>
      </c>
      <c r="P814">
        <v>102309.36610006</v>
      </c>
      <c r="Q814">
        <v>127638.605803816</v>
      </c>
      <c r="R814">
        <v>71.349165642024602</v>
      </c>
      <c r="S814">
        <v>688.92293225345304</v>
      </c>
      <c r="T814">
        <v>0.78369067090677602</v>
      </c>
      <c r="U814">
        <v>1.8036793203546099E-2</v>
      </c>
      <c r="V814">
        <v>0.93880484176900403</v>
      </c>
      <c r="W814">
        <v>4.0472515805306999E-3</v>
      </c>
      <c r="X814">
        <v>3.9111113446919102E-2</v>
      </c>
      <c r="Y814" s="1">
        <v>0</v>
      </c>
      <c r="Z814" s="1">
        <v>0</v>
      </c>
      <c r="AA814">
        <v>6.4249229390249602E-4</v>
      </c>
      <c r="AB814">
        <v>6.74714374147175E-3</v>
      </c>
      <c r="AC814">
        <v>4.8942567000525902E-3</v>
      </c>
      <c r="AD814">
        <v>3.4112950356849099E-5</v>
      </c>
      <c r="AE814">
        <v>3.4552681275802398E-3</v>
      </c>
      <c r="AF814" s="3">
        <v>2.34594010309359E-3</v>
      </c>
      <c r="AG814">
        <v>3.3601994057051001E-3</v>
      </c>
      <c r="AH814">
        <v>2.99209407496277</v>
      </c>
      <c r="AI814">
        <v>0.23911197070825899</v>
      </c>
      <c r="AJ814">
        <v>8663.6835516297906</v>
      </c>
      <c r="AK814" t="s">
        <v>107</v>
      </c>
      <c r="AL814" t="s">
        <v>108</v>
      </c>
      <c r="AM814" s="4">
        <v>74853317685.350006</v>
      </c>
      <c r="AN814">
        <v>731637</v>
      </c>
      <c r="AO814" s="1">
        <f t="shared" si="180"/>
        <v>9.253080973063401E-3</v>
      </c>
      <c r="AP814" s="5">
        <f t="shared" si="181"/>
        <v>10.55568023646989</v>
      </c>
      <c r="AQ814" s="3">
        <f t="shared" si="182"/>
        <v>5.9379336298427711E-3</v>
      </c>
      <c r="AR814" s="15">
        <f t="shared" si="183"/>
        <v>0.58973227631475988</v>
      </c>
    </row>
    <row r="815" spans="1:44" x14ac:dyDescent="0.25">
      <c r="A815" t="s">
        <v>37</v>
      </c>
      <c r="B815">
        <v>16.160427761185101</v>
      </c>
      <c r="C815">
        <v>1.4236392202654199E-2</v>
      </c>
      <c r="D815">
        <v>15.8075066811155</v>
      </c>
      <c r="E815">
        <v>19.6455029502713</v>
      </c>
      <c r="F815" s="1">
        <v>0</v>
      </c>
      <c r="G815" s="1">
        <v>0</v>
      </c>
      <c r="H815">
        <v>5.5845592800511898</v>
      </c>
      <c r="I815">
        <v>169.99497814213399</v>
      </c>
      <c r="J815">
        <v>159.62829406759599</v>
      </c>
      <c r="K815">
        <v>136.22145459135601</v>
      </c>
      <c r="L815">
        <v>211.54288708212201</v>
      </c>
      <c r="M815">
        <v>94.451741923180506</v>
      </c>
      <c r="N815">
        <v>95.409233787592399</v>
      </c>
      <c r="O815">
        <v>66.802094356631798</v>
      </c>
      <c r="P815">
        <v>94986.072354899501</v>
      </c>
      <c r="Q815">
        <v>119122.38536765501</v>
      </c>
      <c r="R815">
        <v>67.030034829231894</v>
      </c>
      <c r="S815">
        <v>675.32678584406699</v>
      </c>
      <c r="T815">
        <v>0.77179672078851502</v>
      </c>
      <c r="U815">
        <v>1.4076483510993699E-2</v>
      </c>
      <c r="V815">
        <v>0.950143171181835</v>
      </c>
      <c r="W815">
        <v>3.0779261262919599E-3</v>
      </c>
      <c r="X815">
        <v>3.2702419180878801E-2</v>
      </c>
      <c r="Y815" s="1">
        <v>0</v>
      </c>
      <c r="Z815" s="1">
        <v>0</v>
      </c>
      <c r="AA815">
        <v>7.0698802243652397E-4</v>
      </c>
      <c r="AB815">
        <v>6.7601311830809497E-3</v>
      </c>
      <c r="AC815">
        <v>4.9141131705181199E-3</v>
      </c>
      <c r="AD815">
        <v>2.14290992360948E-5</v>
      </c>
      <c r="AE815">
        <v>3.2286395593578098E-3</v>
      </c>
      <c r="AF815" s="3">
        <v>2.3215001730541702E-3</v>
      </c>
      <c r="AG815">
        <v>3.51924428308782E-3</v>
      </c>
      <c r="AH815">
        <v>2.8776549729635699</v>
      </c>
      <c r="AI815">
        <v>0.244665849161913</v>
      </c>
      <c r="AJ815">
        <v>11436.4633053533</v>
      </c>
      <c r="AK815" t="s">
        <v>109</v>
      </c>
      <c r="AL815" t="s">
        <v>110</v>
      </c>
      <c r="AM815" s="4">
        <v>35235083540.050003</v>
      </c>
      <c r="AN815">
        <v>370950</v>
      </c>
      <c r="AO815" s="1">
        <f t="shared" si="180"/>
        <v>9.318553053753887E-3</v>
      </c>
      <c r="AP815" s="5">
        <f t="shared" si="181"/>
        <v>10.626584047963018</v>
      </c>
      <c r="AQ815" s="3">
        <f t="shared" si="182"/>
        <v>5.2628490763095385E-3</v>
      </c>
      <c r="AR815" s="15">
        <f t="shared" si="183"/>
        <v>0.52075471179121302</v>
      </c>
    </row>
    <row r="816" spans="1:44" x14ac:dyDescent="0.25">
      <c r="A816" t="s">
        <v>37</v>
      </c>
      <c r="B816">
        <v>15.4715839147396</v>
      </c>
      <c r="C816">
        <v>1.4345996325374999E-2</v>
      </c>
      <c r="D816">
        <v>15.9197713656317</v>
      </c>
      <c r="E816">
        <v>18.100564614273299</v>
      </c>
      <c r="F816" s="1">
        <v>0</v>
      </c>
      <c r="G816" s="1">
        <v>0</v>
      </c>
      <c r="H816">
        <v>6.0446050389452202</v>
      </c>
      <c r="I816">
        <v>193.275001245265</v>
      </c>
      <c r="J816">
        <v>173.99012461419201</v>
      </c>
      <c r="K816">
        <v>178.44473723263101</v>
      </c>
      <c r="L816">
        <v>237.06291609245801</v>
      </c>
      <c r="M816">
        <v>104.620190755503</v>
      </c>
      <c r="N816">
        <v>95.425354128692106</v>
      </c>
      <c r="O816">
        <v>67.516236385476503</v>
      </c>
      <c r="P816">
        <v>89834.166904993705</v>
      </c>
      <c r="Q816">
        <v>112683.78403882201</v>
      </c>
      <c r="R816">
        <v>57.692020000501699</v>
      </c>
      <c r="S816">
        <v>647.21930003951798</v>
      </c>
      <c r="T816">
        <v>0.75779006923886605</v>
      </c>
      <c r="U816">
        <v>7.8252472741649603E-3</v>
      </c>
      <c r="V816">
        <v>0.97300932180607203</v>
      </c>
      <c r="W816">
        <v>2.8867669559945399E-3</v>
      </c>
      <c r="X816">
        <v>1.62786639637678E-2</v>
      </c>
      <c r="Y816" s="1">
        <v>0</v>
      </c>
      <c r="Z816" s="1">
        <v>0</v>
      </c>
      <c r="AA816">
        <v>8.0397575489828696E-4</v>
      </c>
      <c r="AB816">
        <v>6.8571240231544203E-3</v>
      </c>
      <c r="AC816">
        <v>5.0068405760868703E-3</v>
      </c>
      <c r="AD816">
        <v>6.1916453563748103E-6</v>
      </c>
      <c r="AE816">
        <v>2.8538174527031799E-3</v>
      </c>
      <c r="AF816" s="3">
        <v>2.0432996503853499E-3</v>
      </c>
      <c r="AG816">
        <v>3.8249007483169401E-3</v>
      </c>
      <c r="AH816">
        <v>2.3355603104432299</v>
      </c>
      <c r="AI816">
        <v>0.22058207025614901</v>
      </c>
      <c r="AJ816">
        <v>14920.6684545229</v>
      </c>
      <c r="AK816" t="s">
        <v>111</v>
      </c>
      <c r="AL816" t="s">
        <v>112</v>
      </c>
      <c r="AM816" s="4">
        <v>18636996266.110001</v>
      </c>
      <c r="AN816">
        <v>207460</v>
      </c>
      <c r="AO816" s="1">
        <f t="shared" si="180"/>
        <v>9.2560313426748309E-3</v>
      </c>
      <c r="AP816" s="5">
        <f t="shared" si="181"/>
        <v>10.558876485389279</v>
      </c>
      <c r="AQ816" s="3">
        <f t="shared" si="182"/>
        <v>4.6531974745032123E-3</v>
      </c>
      <c r="AR816" s="15">
        <f t="shared" si="183"/>
        <v>0.46526800802606449</v>
      </c>
    </row>
    <row r="817" spans="1:44" x14ac:dyDescent="0.25">
      <c r="A817" t="s">
        <v>37</v>
      </c>
      <c r="B817">
        <v>15.8012998419612</v>
      </c>
      <c r="C817">
        <v>1.38086584318356E-2</v>
      </c>
      <c r="D817">
        <v>15.3680742684717</v>
      </c>
      <c r="E817">
        <v>38.7413443135774</v>
      </c>
      <c r="F817" s="1">
        <v>0</v>
      </c>
      <c r="G817" s="1">
        <v>0</v>
      </c>
      <c r="H817">
        <v>6.6013805826555698</v>
      </c>
      <c r="I817">
        <v>242.21160199523101</v>
      </c>
      <c r="J817">
        <v>211.82537685655799</v>
      </c>
      <c r="K817">
        <v>235.77702025304399</v>
      </c>
      <c r="L817">
        <v>289.72467401022698</v>
      </c>
      <c r="M817">
        <v>108.835997681343</v>
      </c>
      <c r="N817">
        <v>95.804638281691794</v>
      </c>
      <c r="O817">
        <v>68.936255255738203</v>
      </c>
      <c r="P817">
        <v>82370.354613435193</v>
      </c>
      <c r="Q817">
        <v>104594.74127349201</v>
      </c>
      <c r="R817">
        <v>53.034035338053997</v>
      </c>
      <c r="S817">
        <v>632.14743094606195</v>
      </c>
      <c r="T817">
        <v>0.69744779192879403</v>
      </c>
      <c r="U817">
        <v>2.4518321882951201E-3</v>
      </c>
      <c r="V817">
        <v>0.99380320388180299</v>
      </c>
      <c r="W817">
        <v>3.3938613503598902E-4</v>
      </c>
      <c r="X817">
        <v>3.40557779486539E-3</v>
      </c>
      <c r="Y817" s="1">
        <v>0</v>
      </c>
      <c r="Z817" s="1">
        <v>0</v>
      </c>
      <c r="AA817">
        <v>8.3320649102945697E-4</v>
      </c>
      <c r="AB817">
        <v>6.6958914697183699E-3</v>
      </c>
      <c r="AC817">
        <v>5.0251673210740004E-3</v>
      </c>
      <c r="AD817" s="1">
        <v>7.83870411622595E-7</v>
      </c>
      <c r="AE817">
        <v>2.54646239215502E-3</v>
      </c>
      <c r="AF817" s="3">
        <v>1.88136484824425E-3</v>
      </c>
      <c r="AG817">
        <v>3.7322446147180499E-3</v>
      </c>
      <c r="AH817">
        <v>2.0994183591526898</v>
      </c>
      <c r="AI817">
        <v>0.21122427864169999</v>
      </c>
      <c r="AJ817">
        <v>17998.599129665301</v>
      </c>
      <c r="AK817" t="s">
        <v>113</v>
      </c>
      <c r="AL817" t="s">
        <v>114</v>
      </c>
      <c r="AM817" s="4">
        <v>33088583299.990002</v>
      </c>
      <c r="AN817">
        <v>401705</v>
      </c>
      <c r="AO817" s="1">
        <f t="shared" si="180"/>
        <v>9.1467855102484279E-3</v>
      </c>
      <c r="AP817" s="5">
        <f t="shared" si="181"/>
        <v>10.440456409607746</v>
      </c>
      <c r="AQ817" s="3">
        <f t="shared" ref="AQ817" si="184">(1-(1-B817/100)^(1/12))- AO817</f>
        <v>5.0835508581426776E-3</v>
      </c>
      <c r="AR817" s="15">
        <f t="shared" ref="AR817" si="185">B817/AP817-1</f>
        <v>0.51346830272862221</v>
      </c>
    </row>
    <row r="818" spans="1:44" x14ac:dyDescent="0.25">
      <c r="AN818">
        <f>SUM(AN799:AN817)</f>
        <v>14550351</v>
      </c>
    </row>
    <row r="822" spans="1:44" s="9" customFormat="1" x14ac:dyDescent="0.25">
      <c r="A822" s="9" t="s">
        <v>265</v>
      </c>
      <c r="AF822" s="19"/>
      <c r="AM822" s="63"/>
    </row>
    <row r="823" spans="1:44" x14ac:dyDescent="0.25">
      <c r="AO823" t="s">
        <v>226</v>
      </c>
      <c r="AP823" t="s">
        <v>67</v>
      </c>
    </row>
    <row r="824" spans="1:44" x14ac:dyDescent="0.25">
      <c r="A824" t="s">
        <v>0</v>
      </c>
      <c r="B824" t="s">
        <v>1</v>
      </c>
      <c r="C824" t="s">
        <v>2</v>
      </c>
      <c r="D824" t="s">
        <v>3</v>
      </c>
      <c r="E824" t="s">
        <v>5</v>
      </c>
      <c r="F824" t="s">
        <v>6</v>
      </c>
      <c r="G824" t="s">
        <v>208</v>
      </c>
      <c r="H824" t="s">
        <v>7</v>
      </c>
      <c r="I824" t="s">
        <v>8</v>
      </c>
      <c r="J824" t="s">
        <v>134</v>
      </c>
      <c r="K824" t="s">
        <v>143</v>
      </c>
      <c r="L824" t="s">
        <v>9</v>
      </c>
      <c r="M824" t="s">
        <v>10</v>
      </c>
      <c r="N824" t="s">
        <v>11</v>
      </c>
      <c r="O824" t="s">
        <v>13</v>
      </c>
      <c r="P824" t="s">
        <v>14</v>
      </c>
      <c r="Q824" t="s">
        <v>15</v>
      </c>
      <c r="R824" t="s">
        <v>16</v>
      </c>
      <c r="S824" t="s">
        <v>17</v>
      </c>
      <c r="T824" t="s">
        <v>18</v>
      </c>
      <c r="U824" t="s">
        <v>20</v>
      </c>
      <c r="V824" t="s">
        <v>21</v>
      </c>
      <c r="W824" t="s">
        <v>22</v>
      </c>
      <c r="X824" t="s">
        <v>23</v>
      </c>
      <c r="Y824" t="s">
        <v>24</v>
      </c>
      <c r="Z824" t="s">
        <v>25</v>
      </c>
      <c r="AA824" t="s">
        <v>26</v>
      </c>
      <c r="AB824" t="s">
        <v>27</v>
      </c>
      <c r="AC824" t="s">
        <v>263</v>
      </c>
      <c r="AD824" t="s">
        <v>120</v>
      </c>
      <c r="AE824" t="s">
        <v>29</v>
      </c>
      <c r="AF824" s="3" t="s">
        <v>233</v>
      </c>
      <c r="AG824" t="s">
        <v>30</v>
      </c>
      <c r="AH824" t="s">
        <v>31</v>
      </c>
      <c r="AI824" t="s">
        <v>32</v>
      </c>
      <c r="AJ824" t="s">
        <v>33</v>
      </c>
      <c r="AK824" t="s">
        <v>34</v>
      </c>
      <c r="AL824" t="s">
        <v>74</v>
      </c>
      <c r="AM824" s="4" t="s">
        <v>35</v>
      </c>
      <c r="AN824" t="s">
        <v>36</v>
      </c>
      <c r="AO824" s="15">
        <v>1.1499999999999999</v>
      </c>
      <c r="AP824" s="15" t="s">
        <v>67</v>
      </c>
    </row>
    <row r="825" spans="1:44" x14ac:dyDescent="0.25">
      <c r="A825" t="s">
        <v>37</v>
      </c>
      <c r="B825">
        <v>5.8608575158851499</v>
      </c>
      <c r="C825">
        <v>7.7229404993930098E-3</v>
      </c>
      <c r="D825">
        <v>8.8838392825655497</v>
      </c>
      <c r="E825">
        <v>-34.727132164699</v>
      </c>
      <c r="F825" s="1">
        <v>0</v>
      </c>
      <c r="G825" s="1">
        <v>0</v>
      </c>
      <c r="H825">
        <v>3.2791950978770501</v>
      </c>
      <c r="I825">
        <v>-194.17657855350799</v>
      </c>
      <c r="J825">
        <v>-172.40319578096401</v>
      </c>
      <c r="K825">
        <v>-247.78214118750299</v>
      </c>
      <c r="L825">
        <v>-160.81607659093399</v>
      </c>
      <c r="M825">
        <v>70.354801165589095</v>
      </c>
      <c r="N825">
        <v>87.787707607388299</v>
      </c>
      <c r="O825">
        <v>47.724071895929399</v>
      </c>
      <c r="P825">
        <v>118271.31599779399</v>
      </c>
      <c r="Q825">
        <v>143769.01517462099</v>
      </c>
      <c r="R825">
        <v>120.402561714518</v>
      </c>
      <c r="S825">
        <v>663.12853917297002</v>
      </c>
      <c r="T825">
        <v>0.62371160341442999</v>
      </c>
      <c r="U825">
        <v>0.120422097019804</v>
      </c>
      <c r="V825">
        <v>0.62176002446718903</v>
      </c>
      <c r="W825">
        <v>2.1802825873161E-2</v>
      </c>
      <c r="X825">
        <v>0.23601505263984399</v>
      </c>
      <c r="Y825" s="1">
        <v>0</v>
      </c>
      <c r="Z825" s="1">
        <v>0</v>
      </c>
      <c r="AA825">
        <v>7.7053841674650197E-4</v>
      </c>
      <c r="AB825">
        <v>7.4112352908594602E-3</v>
      </c>
      <c r="AC825">
        <v>4.64673001136674E-3</v>
      </c>
      <c r="AD825" s="1">
        <v>6.2833314811941099E-10</v>
      </c>
      <c r="AE825" s="1">
        <v>0</v>
      </c>
      <c r="AF825" s="3">
        <v>1.9623230490480801E-4</v>
      </c>
      <c r="AG825" s="1">
        <v>0</v>
      </c>
      <c r="AH825">
        <v>7.1126727639216201</v>
      </c>
      <c r="AI825">
        <v>0.72889410140508104</v>
      </c>
      <c r="AJ825">
        <v>625.92024497064301</v>
      </c>
      <c r="AK825" t="s">
        <v>79</v>
      </c>
      <c r="AL825" t="s">
        <v>80</v>
      </c>
      <c r="AM825" s="4">
        <v>107272083.61</v>
      </c>
      <c r="AN825">
        <v>907</v>
      </c>
      <c r="AO825" s="1">
        <f>AA825+AC825*$AO$824</f>
        <v>6.1142779298182523E-3</v>
      </c>
      <c r="AP825" s="5">
        <f>100*(1-(1-AO825)^12)</f>
        <v>7.0953567312676213</v>
      </c>
      <c r="AQ825" s="3">
        <f>(1-(1-B825/100)^(1/12))- AO825</f>
        <v>-1.0939007775309382E-3</v>
      </c>
      <c r="AR825" s="15">
        <f>B825/AP825-1</f>
        <v>-0.17398691315157055</v>
      </c>
    </row>
    <row r="826" spans="1:44" x14ac:dyDescent="0.25">
      <c r="A826" t="s">
        <v>37</v>
      </c>
      <c r="B826">
        <v>9.5263639428608702</v>
      </c>
      <c r="C826">
        <v>7.6317719927712002E-3</v>
      </c>
      <c r="D826">
        <v>8.7833295722034599</v>
      </c>
      <c r="E826">
        <v>-29.327287370662301</v>
      </c>
      <c r="F826" s="1">
        <v>0</v>
      </c>
      <c r="G826" s="1">
        <v>0</v>
      </c>
      <c r="H826">
        <v>3.3189143298784902</v>
      </c>
      <c r="I826">
        <v>-173.38045387873299</v>
      </c>
      <c r="J826">
        <v>-166.559824343982</v>
      </c>
      <c r="K826">
        <v>-244.83413257103001</v>
      </c>
      <c r="L826">
        <v>-138.308124755395</v>
      </c>
      <c r="M826">
        <v>69.513125903052895</v>
      </c>
      <c r="N826">
        <v>89.9061409055723</v>
      </c>
      <c r="O826">
        <v>48.5349243743185</v>
      </c>
      <c r="P826">
        <v>112012.39300841501</v>
      </c>
      <c r="Q826">
        <v>137438.76630097799</v>
      </c>
      <c r="R826">
        <v>121.695777331592</v>
      </c>
      <c r="S826">
        <v>690.10487578993695</v>
      </c>
      <c r="T826">
        <v>0.63654183927258601</v>
      </c>
      <c r="U826">
        <v>0.112123938605387</v>
      </c>
      <c r="V826">
        <v>0.60179969383663501</v>
      </c>
      <c r="W826">
        <v>3.1577093962991701E-2</v>
      </c>
      <c r="X826">
        <v>0.25449927359498498</v>
      </c>
      <c r="Y826" s="1">
        <v>0</v>
      </c>
      <c r="Z826" s="1">
        <v>0</v>
      </c>
      <c r="AA826">
        <v>8.3068159290623702E-4</v>
      </c>
      <c r="AB826">
        <v>7.4466161385055903E-3</v>
      </c>
      <c r="AC826">
        <v>4.8232191427764097E-3</v>
      </c>
      <c r="AD826" s="1">
        <v>4.0202021400370299E-7</v>
      </c>
      <c r="AE826" s="1">
        <v>0</v>
      </c>
      <c r="AF826" s="3">
        <v>5.8732353424731398E-4</v>
      </c>
      <c r="AG826" s="1">
        <v>0</v>
      </c>
      <c r="AH826">
        <v>6.8592388430179696</v>
      </c>
      <c r="AI826">
        <v>0.46849319398556</v>
      </c>
      <c r="AJ826">
        <v>1164.78728643515</v>
      </c>
      <c r="AK826" t="s">
        <v>81</v>
      </c>
      <c r="AL826" t="s">
        <v>82</v>
      </c>
      <c r="AM826" s="4">
        <v>638918689.72000003</v>
      </c>
      <c r="AN826">
        <v>5704</v>
      </c>
      <c r="AO826" s="1">
        <f t="shared" ref="AO826:AO842" si="186">AA826+AC826*$AO$824</f>
        <v>6.3773836070991075E-3</v>
      </c>
      <c r="AP826" s="5">
        <f t="shared" ref="AP826:AP843" si="187">100*(1-(1-AO826)^12)</f>
        <v>7.3900567788016902</v>
      </c>
      <c r="AQ826" s="3">
        <f t="shared" ref="AQ826:AQ843" si="188">(1-(1-B826/100)^(1/12))- AO826</f>
        <v>1.9305541368119239E-3</v>
      </c>
      <c r="AR826" s="15">
        <f t="shared" ref="AR826:AR843" si="189">B826/AP826-1</f>
        <v>0.28907858599776359</v>
      </c>
    </row>
    <row r="827" spans="1:44" x14ac:dyDescent="0.25">
      <c r="A827" t="s">
        <v>37</v>
      </c>
      <c r="B827">
        <v>10.4829623082666</v>
      </c>
      <c r="C827">
        <v>8.4923483378065105E-3</v>
      </c>
      <c r="D827">
        <v>9.7280464313492203</v>
      </c>
      <c r="E827">
        <v>-25.8766944761947</v>
      </c>
      <c r="F827" s="1">
        <v>0</v>
      </c>
      <c r="G827" s="1">
        <v>0</v>
      </c>
      <c r="H827">
        <v>3.3747086278210898</v>
      </c>
      <c r="I827">
        <v>-149.79912694522099</v>
      </c>
      <c r="J827">
        <v>-146.72856710003899</v>
      </c>
      <c r="K827">
        <v>-223.790259242617</v>
      </c>
      <c r="L827">
        <v>-113.668723958887</v>
      </c>
      <c r="M827">
        <v>66.963292846566802</v>
      </c>
      <c r="N827">
        <v>90.458190324609006</v>
      </c>
      <c r="O827">
        <v>49.252636515275</v>
      </c>
      <c r="P827">
        <v>108703.13258597501</v>
      </c>
      <c r="Q827">
        <v>133565.32500473</v>
      </c>
      <c r="R827">
        <v>120.20139522711</v>
      </c>
      <c r="S827">
        <v>700.33034513226096</v>
      </c>
      <c r="T827">
        <v>0.66384988976178305</v>
      </c>
      <c r="U827">
        <v>9.3299579917533099E-2</v>
      </c>
      <c r="V827">
        <v>0.62438934788342704</v>
      </c>
      <c r="W827">
        <v>2.7894554053561098E-2</v>
      </c>
      <c r="X827">
        <v>0.254416518145478</v>
      </c>
      <c r="Y827" s="1">
        <v>0</v>
      </c>
      <c r="Z827" s="1">
        <v>0</v>
      </c>
      <c r="AA827">
        <v>8.2995388768676299E-4</v>
      </c>
      <c r="AB827">
        <v>8.5289506480578092E-3</v>
      </c>
      <c r="AC827">
        <v>5.8263797019929E-3</v>
      </c>
      <c r="AD827">
        <v>1.30075590226195E-5</v>
      </c>
      <c r="AE827" s="1">
        <v>0</v>
      </c>
      <c r="AF827" s="3">
        <v>1.0162315842421499E-3</v>
      </c>
      <c r="AG827" s="1">
        <v>0</v>
      </c>
      <c r="AH827">
        <v>7.0591275802987203</v>
      </c>
      <c r="AI827">
        <v>0.46958904116503902</v>
      </c>
      <c r="AJ827">
        <v>1460.29004153136</v>
      </c>
      <c r="AK827" t="s">
        <v>83</v>
      </c>
      <c r="AL827" t="s">
        <v>84</v>
      </c>
      <c r="AM827" s="4">
        <v>1618372237.9400001</v>
      </c>
      <c r="AN827">
        <v>14888</v>
      </c>
      <c r="AO827" s="1">
        <f t="shared" si="186"/>
        <v>7.5302905449785972E-3</v>
      </c>
      <c r="AP827" s="5">
        <f t="shared" si="187"/>
        <v>8.6713307271431557</v>
      </c>
      <c r="AQ827" s="3">
        <f t="shared" si="188"/>
        <v>1.6556926032666609E-3</v>
      </c>
      <c r="AR827" s="15">
        <f t="shared" si="189"/>
        <v>0.20892197958182401</v>
      </c>
    </row>
    <row r="828" spans="1:44" x14ac:dyDescent="0.25">
      <c r="A828" t="s">
        <v>37</v>
      </c>
      <c r="B828">
        <v>12.109417968393201</v>
      </c>
      <c r="C828">
        <v>8.7618466682543791E-3</v>
      </c>
      <c r="D828">
        <v>10.022044824301201</v>
      </c>
      <c r="E828">
        <v>-15.640993242088401</v>
      </c>
      <c r="F828" s="1">
        <v>0</v>
      </c>
      <c r="G828" s="1">
        <v>0</v>
      </c>
      <c r="H828">
        <v>3.6324269747717302</v>
      </c>
      <c r="I828">
        <v>-124.803398581723</v>
      </c>
      <c r="J828">
        <v>-120.14661672710299</v>
      </c>
      <c r="K828">
        <v>-191.446456315587</v>
      </c>
      <c r="L828">
        <v>-88.099655046110399</v>
      </c>
      <c r="M828">
        <v>67.309373117240895</v>
      </c>
      <c r="N828">
        <v>90.915691470979098</v>
      </c>
      <c r="O828">
        <v>51.1625201681818</v>
      </c>
      <c r="P828">
        <v>107056.84339404599</v>
      </c>
      <c r="Q828">
        <v>132993.04935371401</v>
      </c>
      <c r="R828">
        <v>114.054462293405</v>
      </c>
      <c r="S828">
        <v>686.83262582356895</v>
      </c>
      <c r="T828">
        <v>0.68648661152495105</v>
      </c>
      <c r="U828">
        <v>0.106119033893972</v>
      </c>
      <c r="V828">
        <v>0.658570593767831</v>
      </c>
      <c r="W828">
        <v>3.6579797404377903E-2</v>
      </c>
      <c r="X828">
        <v>0.19873057493381799</v>
      </c>
      <c r="Y828" s="1">
        <v>0</v>
      </c>
      <c r="Z828" s="1">
        <v>0</v>
      </c>
      <c r="AA828">
        <v>7.9670754723345301E-4</v>
      </c>
      <c r="AB828">
        <v>8.3372401948532803E-3</v>
      </c>
      <c r="AC828">
        <v>5.7320883190042698E-3</v>
      </c>
      <c r="AD828">
        <v>9.9605567559271003E-5</v>
      </c>
      <c r="AE828" s="1">
        <v>0</v>
      </c>
      <c r="AF828" s="3">
        <v>1.4503082130280899E-3</v>
      </c>
      <c r="AG828" s="1">
        <v>1.26976645811017E-7</v>
      </c>
      <c r="AH828">
        <v>6.8880824279141102</v>
      </c>
      <c r="AI828">
        <v>0.45662362771439002</v>
      </c>
      <c r="AJ828">
        <v>2066.2969768144799</v>
      </c>
      <c r="AK828" t="s">
        <v>85</v>
      </c>
      <c r="AL828" t="s">
        <v>86</v>
      </c>
      <c r="AM828" s="4">
        <v>1945544015</v>
      </c>
      <c r="AN828">
        <v>18173</v>
      </c>
      <c r="AO828" s="1">
        <f t="shared" si="186"/>
        <v>7.3886091140883629E-3</v>
      </c>
      <c r="AP828" s="5">
        <f t="shared" si="187"/>
        <v>8.5147547724423127</v>
      </c>
      <c r="AQ828" s="3">
        <f t="shared" si="188"/>
        <v>3.3102079564874872E-3</v>
      </c>
      <c r="AR828" s="15">
        <f t="shared" si="189"/>
        <v>0.42216872852109399</v>
      </c>
    </row>
    <row r="829" spans="1:44" x14ac:dyDescent="0.25">
      <c r="A829" t="s">
        <v>37</v>
      </c>
      <c r="B829">
        <v>11.1349590795837</v>
      </c>
      <c r="C829">
        <v>9.8970378586708593E-3</v>
      </c>
      <c r="D829">
        <v>11.250826396050501</v>
      </c>
      <c r="E829">
        <v>-15.0910635989268</v>
      </c>
      <c r="F829" s="1">
        <v>0</v>
      </c>
      <c r="G829" s="1">
        <v>0</v>
      </c>
      <c r="H829">
        <v>3.7516459464723</v>
      </c>
      <c r="I829">
        <v>-98.095750144022404</v>
      </c>
      <c r="J829">
        <v>-91.856628266814297</v>
      </c>
      <c r="K829">
        <v>-161.096980906336</v>
      </c>
      <c r="L829">
        <v>-62.866839131195803</v>
      </c>
      <c r="M829">
        <v>67.206191419826595</v>
      </c>
      <c r="N829">
        <v>91.744957363095295</v>
      </c>
      <c r="O829">
        <v>52.473235343028598</v>
      </c>
      <c r="P829">
        <v>111493.254866389</v>
      </c>
      <c r="Q829">
        <v>138252.33334071399</v>
      </c>
      <c r="R829">
        <v>109.373242043904</v>
      </c>
      <c r="S829">
        <v>689.13853466693399</v>
      </c>
      <c r="T829">
        <v>0.68700519131015403</v>
      </c>
      <c r="U829">
        <v>0.111216970451714</v>
      </c>
      <c r="V829">
        <v>0.69650892201431602</v>
      </c>
      <c r="W829">
        <v>3.5012478252697397E-2</v>
      </c>
      <c r="X829">
        <v>0.15726162928127099</v>
      </c>
      <c r="Y829" s="1">
        <v>0</v>
      </c>
      <c r="Z829" s="1">
        <v>0</v>
      </c>
      <c r="AA829">
        <v>7.7232271991118805E-4</v>
      </c>
      <c r="AB829">
        <v>9.0423949007525303E-3</v>
      </c>
      <c r="AC829">
        <v>6.2296208367672102E-3</v>
      </c>
      <c r="AD829">
        <v>1.48243229460811E-4</v>
      </c>
      <c r="AE829" s="1">
        <v>0</v>
      </c>
      <c r="AF829" s="3">
        <v>1.9111652127677401E-3</v>
      </c>
      <c r="AG829">
        <v>2.3540161546213901E-5</v>
      </c>
      <c r="AH829">
        <v>6.8859065868163798</v>
      </c>
      <c r="AI829">
        <v>0.45869407354917402</v>
      </c>
      <c r="AJ829">
        <v>2329.2119051893101</v>
      </c>
      <c r="AK829" t="s">
        <v>87</v>
      </c>
      <c r="AL829" t="s">
        <v>88</v>
      </c>
      <c r="AM829" s="4">
        <v>3458855245.7199998</v>
      </c>
      <c r="AN829">
        <v>31023</v>
      </c>
      <c r="AO829" s="1">
        <f t="shared" si="186"/>
        <v>7.9363866821934789E-3</v>
      </c>
      <c r="AP829" s="5">
        <f t="shared" si="187"/>
        <v>9.1187583964811516</v>
      </c>
      <c r="AQ829" s="3">
        <f t="shared" si="188"/>
        <v>1.8529957291624835E-3</v>
      </c>
      <c r="AR829" s="15">
        <f t="shared" si="189"/>
        <v>0.22110473766698124</v>
      </c>
    </row>
    <row r="830" spans="1:44" x14ac:dyDescent="0.25">
      <c r="A830" t="s">
        <v>37</v>
      </c>
      <c r="B830">
        <v>10.824563479277</v>
      </c>
      <c r="C830">
        <v>9.9304894766562898E-3</v>
      </c>
      <c r="D830">
        <v>11.286801464772701</v>
      </c>
      <c r="E830">
        <v>-15.1301026794756</v>
      </c>
      <c r="F830" s="1">
        <v>0</v>
      </c>
      <c r="G830" s="1">
        <v>0</v>
      </c>
      <c r="H830">
        <v>3.8175514699265398</v>
      </c>
      <c r="I830">
        <v>-71.195294892140097</v>
      </c>
      <c r="J830">
        <v>-62.342351968059603</v>
      </c>
      <c r="K830">
        <v>-129.543571951942</v>
      </c>
      <c r="L830">
        <v>-37.278763794868603</v>
      </c>
      <c r="M830">
        <v>67.733004983707104</v>
      </c>
      <c r="N830">
        <v>92.808353710125303</v>
      </c>
      <c r="O830">
        <v>54.845555437388803</v>
      </c>
      <c r="P830">
        <v>116294.464673601</v>
      </c>
      <c r="Q830">
        <v>141612.694740515</v>
      </c>
      <c r="R830">
        <v>105.385662968994</v>
      </c>
      <c r="S830">
        <v>678.02599849817</v>
      </c>
      <c r="T830">
        <v>0.68859576348529095</v>
      </c>
      <c r="U830">
        <v>0.13408235587058001</v>
      </c>
      <c r="V830">
        <v>0.64092508106864798</v>
      </c>
      <c r="W830">
        <v>3.4082858964175497E-2</v>
      </c>
      <c r="X830">
        <v>0.190909704096595</v>
      </c>
      <c r="Y830" s="1">
        <v>0</v>
      </c>
      <c r="Z830" s="1">
        <v>0</v>
      </c>
      <c r="AA830">
        <v>6.7883260376855098E-4</v>
      </c>
      <c r="AB830">
        <v>9.0064684742590106E-3</v>
      </c>
      <c r="AC830">
        <v>6.24216138642846E-3</v>
      </c>
      <c r="AD830">
        <v>2.00244123238518E-4</v>
      </c>
      <c r="AE830" s="1">
        <v>0</v>
      </c>
      <c r="AF830" s="3">
        <v>2.36801371897611E-3</v>
      </c>
      <c r="AG830">
        <v>8.9694024157594503E-5</v>
      </c>
      <c r="AH830">
        <v>6.7433940572104003</v>
      </c>
      <c r="AI830">
        <v>0.44917512887369399</v>
      </c>
      <c r="AJ830">
        <v>2051.7993545977101</v>
      </c>
      <c r="AK830" t="s">
        <v>89</v>
      </c>
      <c r="AL830" t="s">
        <v>90</v>
      </c>
      <c r="AM830" s="4">
        <v>4136594108.4400001</v>
      </c>
      <c r="AN830">
        <v>35570</v>
      </c>
      <c r="AO830" s="1">
        <f t="shared" si="186"/>
        <v>7.8573181981612793E-3</v>
      </c>
      <c r="AP830" s="5">
        <f t="shared" si="187"/>
        <v>9.0318003503000668</v>
      </c>
      <c r="AQ830" s="3">
        <f t="shared" si="188"/>
        <v>1.6443000736979674E-3</v>
      </c>
      <c r="AR830" s="15">
        <f t="shared" si="189"/>
        <v>0.19849454809055556</v>
      </c>
    </row>
    <row r="831" spans="1:44" x14ac:dyDescent="0.25">
      <c r="A831" t="s">
        <v>37</v>
      </c>
      <c r="B831">
        <v>10.927424779037</v>
      </c>
      <c r="C831">
        <v>1.02360658749612E-2</v>
      </c>
      <c r="D831">
        <v>11.6148110320048</v>
      </c>
      <c r="E831">
        <v>-20.4531915050412</v>
      </c>
      <c r="F831" s="1">
        <v>0</v>
      </c>
      <c r="G831" s="1">
        <v>0</v>
      </c>
      <c r="H831">
        <v>3.6717397114320298</v>
      </c>
      <c r="I831">
        <v>-44.311870150810996</v>
      </c>
      <c r="J831">
        <v>-38.680740605852399</v>
      </c>
      <c r="K831">
        <v>-109.766768469311</v>
      </c>
      <c r="L831">
        <v>-11.7252763568583</v>
      </c>
      <c r="M831">
        <v>69.104541717014996</v>
      </c>
      <c r="N831">
        <v>93.966709282889795</v>
      </c>
      <c r="O831">
        <v>55.404009912741699</v>
      </c>
      <c r="P831">
        <v>121453.16397328299</v>
      </c>
      <c r="Q831">
        <v>143060.19903392301</v>
      </c>
      <c r="R831">
        <v>112.24533768455299</v>
      </c>
      <c r="S831">
        <v>683.90962626911801</v>
      </c>
      <c r="T831">
        <v>0.67211236480750902</v>
      </c>
      <c r="U831">
        <v>0.119471022987341</v>
      </c>
      <c r="V831">
        <v>0.62341255634328796</v>
      </c>
      <c r="W831">
        <v>3.0083710484532601E-2</v>
      </c>
      <c r="X831">
        <v>0.22703271018483701</v>
      </c>
      <c r="Y831" s="1">
        <v>0</v>
      </c>
      <c r="Z831" s="1">
        <v>0</v>
      </c>
      <c r="AA831">
        <v>6.0627650133213097E-4</v>
      </c>
      <c r="AB831">
        <v>9.3759585372756808E-3</v>
      </c>
      <c r="AC831">
        <v>6.4713691364685598E-3</v>
      </c>
      <c r="AD831">
        <v>1.45937095909913E-4</v>
      </c>
      <c r="AE831" s="1">
        <v>0</v>
      </c>
      <c r="AF831" s="3">
        <v>2.7538273417238102E-3</v>
      </c>
      <c r="AG831">
        <v>1.0784676113223499E-4</v>
      </c>
      <c r="AH831">
        <v>6.7702245752648</v>
      </c>
      <c r="AI831">
        <v>0.45832945519288998</v>
      </c>
      <c r="AJ831">
        <v>1886.41179139511</v>
      </c>
      <c r="AK831" t="s">
        <v>91</v>
      </c>
      <c r="AL831" t="s">
        <v>92</v>
      </c>
      <c r="AM831" s="4">
        <v>10855726702.26</v>
      </c>
      <c r="AN831">
        <v>89382</v>
      </c>
      <c r="AO831" s="1">
        <f t="shared" si="186"/>
        <v>8.0483510082709746E-3</v>
      </c>
      <c r="AP831" s="5">
        <f t="shared" si="187"/>
        <v>9.241764336769954</v>
      </c>
      <c r="AQ831" s="3">
        <f t="shared" si="188"/>
        <v>1.548526917000111E-3</v>
      </c>
      <c r="AR831" s="15">
        <f t="shared" si="189"/>
        <v>0.18239595610119119</v>
      </c>
    </row>
    <row r="832" spans="1:44" x14ac:dyDescent="0.25">
      <c r="A832" t="s">
        <v>37</v>
      </c>
      <c r="B832">
        <v>11.5307305251019</v>
      </c>
      <c r="C832">
        <v>1.12245728648137E-2</v>
      </c>
      <c r="D832">
        <v>12.668287080917599</v>
      </c>
      <c r="E832">
        <v>-21.612357098257402</v>
      </c>
      <c r="F832" s="1">
        <v>0</v>
      </c>
      <c r="G832" s="1">
        <v>0</v>
      </c>
      <c r="H832">
        <v>3.5927873914025201</v>
      </c>
      <c r="I832">
        <v>-18.425780631519601</v>
      </c>
      <c r="J832">
        <v>-15.3519413262205</v>
      </c>
      <c r="K832">
        <v>-85.210668422985606</v>
      </c>
      <c r="L832">
        <v>12.912208125034001</v>
      </c>
      <c r="M832">
        <v>66.682527087035297</v>
      </c>
      <c r="N832">
        <v>94.908971604742504</v>
      </c>
      <c r="O832">
        <v>57.295014833396998</v>
      </c>
      <c r="P832">
        <v>126728.275717827</v>
      </c>
      <c r="Q832">
        <v>145973.57169534601</v>
      </c>
      <c r="R832">
        <v>117.17773579817</v>
      </c>
      <c r="S832">
        <v>687.10835755751498</v>
      </c>
      <c r="T832">
        <v>0.67180907641207399</v>
      </c>
      <c r="U832">
        <v>0.122285437464005</v>
      </c>
      <c r="V832">
        <v>0.56852201967385996</v>
      </c>
      <c r="W832">
        <v>3.3045010508078301E-2</v>
      </c>
      <c r="X832">
        <v>0.27614753235405498</v>
      </c>
      <c r="Y832" s="1">
        <v>0</v>
      </c>
      <c r="Z832" s="1">
        <v>0</v>
      </c>
      <c r="AA832">
        <v>5.1069237730724901E-4</v>
      </c>
      <c r="AB832">
        <v>1.00585633703039E-2</v>
      </c>
      <c r="AC832">
        <v>7.0345349508426002E-3</v>
      </c>
      <c r="AD832">
        <v>3.1511896722910402E-4</v>
      </c>
      <c r="AE832" s="1">
        <v>0</v>
      </c>
      <c r="AF832" s="3">
        <v>3.4448135780681798E-3</v>
      </c>
      <c r="AG832">
        <v>3.4020881646579601E-4</v>
      </c>
      <c r="AH832">
        <v>6.9448346036704196</v>
      </c>
      <c r="AI832">
        <v>0.45241621577532698</v>
      </c>
      <c r="AJ832">
        <v>1784.1666329883899</v>
      </c>
      <c r="AK832" t="s">
        <v>93</v>
      </c>
      <c r="AL832" t="s">
        <v>94</v>
      </c>
      <c r="AM832" s="4">
        <v>25764872279.639999</v>
      </c>
      <c r="AN832">
        <v>203308</v>
      </c>
      <c r="AO832" s="1">
        <f t="shared" si="186"/>
        <v>8.6004075707762397E-3</v>
      </c>
      <c r="AP832" s="5">
        <f t="shared" si="187"/>
        <v>9.8460349071691766</v>
      </c>
      <c r="AQ832" s="3">
        <f t="shared" si="188"/>
        <v>1.5572292601075365E-3</v>
      </c>
      <c r="AR832" s="15">
        <f t="shared" si="189"/>
        <v>0.17110396558781726</v>
      </c>
    </row>
    <row r="833" spans="1:44" x14ac:dyDescent="0.25">
      <c r="A833" t="s">
        <v>37</v>
      </c>
      <c r="B833">
        <v>12.4910041246285</v>
      </c>
      <c r="C833">
        <v>1.18751884983842E-2</v>
      </c>
      <c r="D833">
        <v>13.355369669201201</v>
      </c>
      <c r="E833">
        <v>-15.393442855849001</v>
      </c>
      <c r="F833" s="1">
        <v>0</v>
      </c>
      <c r="G833" s="1">
        <v>0</v>
      </c>
      <c r="H833">
        <v>3.7675492047580499</v>
      </c>
      <c r="I833">
        <v>6.7804899236439899</v>
      </c>
      <c r="J833">
        <v>9.3316902677437508</v>
      </c>
      <c r="K833">
        <v>-56.3076200385823</v>
      </c>
      <c r="L833">
        <v>38.517899444195102</v>
      </c>
      <c r="M833">
        <v>66.016188426691798</v>
      </c>
      <c r="N833">
        <v>95.012015304439103</v>
      </c>
      <c r="O833">
        <v>58.206844142745602</v>
      </c>
      <c r="P833">
        <v>125182.528828269</v>
      </c>
      <c r="Q833">
        <v>144131.10554694</v>
      </c>
      <c r="R833">
        <v>114.792435225905</v>
      </c>
      <c r="S833">
        <v>684.80861696167403</v>
      </c>
      <c r="T833">
        <v>0.67783344658651501</v>
      </c>
      <c r="U833">
        <v>0.12109656912927801</v>
      </c>
      <c r="V833">
        <v>0.588208289540885</v>
      </c>
      <c r="W833">
        <v>3.20526590625934E-2</v>
      </c>
      <c r="X833">
        <v>0.25864248226724201</v>
      </c>
      <c r="Y833" s="1">
        <v>0</v>
      </c>
      <c r="Z833" s="1">
        <v>0</v>
      </c>
      <c r="AA833">
        <v>5.0390686082349705E-4</v>
      </c>
      <c r="AB833">
        <v>9.8432300350601194E-3</v>
      </c>
      <c r="AC833">
        <v>6.98917456322465E-3</v>
      </c>
      <c r="AD833">
        <v>7.4184032060503103E-4</v>
      </c>
      <c r="AE833" s="1">
        <v>0</v>
      </c>
      <c r="AF833" s="3">
        <v>4.26634048719279E-3</v>
      </c>
      <c r="AG833">
        <v>7.8621419709550802E-4</v>
      </c>
      <c r="AH833">
        <v>6.9221042645987501</v>
      </c>
      <c r="AI833">
        <v>0.43920086183516199</v>
      </c>
      <c r="AJ833">
        <v>2370.7175115827999</v>
      </c>
      <c r="AK833" t="s">
        <v>95</v>
      </c>
      <c r="AL833" t="s">
        <v>96</v>
      </c>
      <c r="AM833" s="4">
        <v>41807960247.949997</v>
      </c>
      <c r="AN833">
        <v>333976</v>
      </c>
      <c r="AO833" s="1">
        <f t="shared" si="186"/>
        <v>8.5414576085318453E-3</v>
      </c>
      <c r="AP833" s="5">
        <f t="shared" si="187"/>
        <v>9.7816857431644912</v>
      </c>
      <c r="AQ833" s="3">
        <f t="shared" si="188"/>
        <v>2.5160032368554339E-3</v>
      </c>
      <c r="AR833" s="15">
        <f t="shared" si="189"/>
        <v>0.27697867756151329</v>
      </c>
    </row>
    <row r="834" spans="1:44" x14ac:dyDescent="0.25">
      <c r="A834" t="s">
        <v>37</v>
      </c>
      <c r="B834">
        <v>12.776806680679901</v>
      </c>
      <c r="C834">
        <v>1.24495934456079E-2</v>
      </c>
      <c r="D834">
        <v>13.957847698142301</v>
      </c>
      <c r="E834">
        <v>-11.3020104419888</v>
      </c>
      <c r="F834" s="1">
        <v>0</v>
      </c>
      <c r="G834" s="1">
        <v>0</v>
      </c>
      <c r="H834">
        <v>3.8447222189495598</v>
      </c>
      <c r="I834">
        <v>31.077825831321501</v>
      </c>
      <c r="J834">
        <v>32.810729598686201</v>
      </c>
      <c r="K834">
        <v>-32.250968650209799</v>
      </c>
      <c r="L834">
        <v>63.001210193110197</v>
      </c>
      <c r="M834">
        <v>64.844515442769406</v>
      </c>
      <c r="N834">
        <v>95.169962498671794</v>
      </c>
      <c r="O834">
        <v>58.972232758126601</v>
      </c>
      <c r="P834">
        <v>124581.82561093901</v>
      </c>
      <c r="Q834">
        <v>142995.26388218001</v>
      </c>
      <c r="R834">
        <v>115.19621046370401</v>
      </c>
      <c r="S834">
        <v>688.63235486471103</v>
      </c>
      <c r="T834">
        <v>0.68424434832455505</v>
      </c>
      <c r="U834">
        <v>0.121897395039996</v>
      </c>
      <c r="V834">
        <v>0.58588026238304802</v>
      </c>
      <c r="W834">
        <v>3.03105963307683E-2</v>
      </c>
      <c r="X834">
        <v>0.26191174624618702</v>
      </c>
      <c r="Y834" s="1">
        <v>0</v>
      </c>
      <c r="Z834" s="1">
        <v>0</v>
      </c>
      <c r="AA834">
        <v>4.8064031154141301E-4</v>
      </c>
      <c r="AB834">
        <v>9.77789684435478E-3</v>
      </c>
      <c r="AC834">
        <v>7.0259021252819303E-3</v>
      </c>
      <c r="AD834">
        <v>7.8081837968911496E-4</v>
      </c>
      <c r="AE834" s="1">
        <v>0</v>
      </c>
      <c r="AF834" s="3">
        <v>4.8358378659223598E-3</v>
      </c>
      <c r="AG834">
        <v>1.41023203442027E-3</v>
      </c>
      <c r="AH834">
        <v>6.95363622169761</v>
      </c>
      <c r="AI834">
        <v>0.43178159964846202</v>
      </c>
      <c r="AJ834">
        <v>2754.80299759832</v>
      </c>
      <c r="AK834" t="s">
        <v>97</v>
      </c>
      <c r="AL834" t="s">
        <v>98</v>
      </c>
      <c r="AM834" s="4">
        <v>64933791653.980003</v>
      </c>
      <c r="AN834">
        <v>521214</v>
      </c>
      <c r="AO834" s="1">
        <f t="shared" si="186"/>
        <v>8.5604277556156332E-3</v>
      </c>
      <c r="AP834" s="5">
        <f t="shared" si="187"/>
        <v>9.8023979507865242</v>
      </c>
      <c r="AQ834" s="3">
        <f t="shared" si="188"/>
        <v>2.7665923094158679E-3</v>
      </c>
      <c r="AR834" s="15">
        <f t="shared" si="189"/>
        <v>0.3034368472721225</v>
      </c>
    </row>
    <row r="835" spans="1:44" x14ac:dyDescent="0.25">
      <c r="A835" t="s">
        <v>37</v>
      </c>
      <c r="B835">
        <v>13.431878778438399</v>
      </c>
      <c r="C835">
        <v>1.2132233233751099E-2</v>
      </c>
      <c r="D835">
        <v>13.6254534730285</v>
      </c>
      <c r="E835">
        <v>-3.1100512178725102</v>
      </c>
      <c r="F835" s="1">
        <v>0</v>
      </c>
      <c r="G835" s="1">
        <v>0</v>
      </c>
      <c r="H835">
        <v>4.1148961779221898</v>
      </c>
      <c r="I835">
        <v>54.793094437030398</v>
      </c>
      <c r="J835">
        <v>56.438954700275602</v>
      </c>
      <c r="K835">
        <v>-7.2371291151158896</v>
      </c>
      <c r="L835">
        <v>87.946055343907602</v>
      </c>
      <c r="M835">
        <v>66.810617117738801</v>
      </c>
      <c r="N835">
        <v>95.144154872684894</v>
      </c>
      <c r="O835">
        <v>58.9045344978476</v>
      </c>
      <c r="P835">
        <v>119899.063527138</v>
      </c>
      <c r="Q835">
        <v>138122.04095688299</v>
      </c>
      <c r="R835">
        <v>109.718384347449</v>
      </c>
      <c r="S835">
        <v>686.35891990349705</v>
      </c>
      <c r="T835">
        <v>0.70160003547723704</v>
      </c>
      <c r="U835">
        <v>0.114374905124016</v>
      </c>
      <c r="V835">
        <v>0.61560238895101005</v>
      </c>
      <c r="W835">
        <v>2.5253934806586699E-2</v>
      </c>
      <c r="X835">
        <v>0.24476877111838599</v>
      </c>
      <c r="Y835" s="1">
        <v>0</v>
      </c>
      <c r="Z835" s="1">
        <v>0</v>
      </c>
      <c r="AA835">
        <v>5.0264398137713699E-4</v>
      </c>
      <c r="AB835">
        <v>9.4530840911945403E-3</v>
      </c>
      <c r="AC835">
        <v>6.92477128153904E-3</v>
      </c>
      <c r="AD835">
        <v>6.9817799047287399E-4</v>
      </c>
      <c r="AE835" s="1">
        <v>0</v>
      </c>
      <c r="AF835" s="3">
        <v>4.9289443469020203E-3</v>
      </c>
      <c r="AG835">
        <v>1.47831320918501E-3</v>
      </c>
      <c r="AH835">
        <v>6.8038695065329797</v>
      </c>
      <c r="AI835">
        <v>0.431816171387576</v>
      </c>
      <c r="AJ835">
        <v>3700.5537140808301</v>
      </c>
      <c r="AK835" t="s">
        <v>99</v>
      </c>
      <c r="AL835" t="s">
        <v>100</v>
      </c>
      <c r="AM835" s="4">
        <v>66411012196.110001</v>
      </c>
      <c r="AN835">
        <v>553891</v>
      </c>
      <c r="AO835" s="1">
        <f t="shared" si="186"/>
        <v>8.4661309551470314E-3</v>
      </c>
      <c r="AP835" s="5">
        <f t="shared" si="187"/>
        <v>9.6993986818370015</v>
      </c>
      <c r="AQ835" s="3">
        <f t="shared" si="188"/>
        <v>3.4817983111487E-3</v>
      </c>
      <c r="AR835" s="15">
        <f t="shared" si="189"/>
        <v>0.38481561785791962</v>
      </c>
    </row>
    <row r="836" spans="1:44" x14ac:dyDescent="0.25">
      <c r="A836" t="s">
        <v>37</v>
      </c>
      <c r="B836">
        <v>13.5862042560252</v>
      </c>
      <c r="C836">
        <v>1.2082171188983601E-2</v>
      </c>
      <c r="D836">
        <v>13.5729125319977</v>
      </c>
      <c r="E836">
        <v>0.78886780764305198</v>
      </c>
      <c r="F836" s="1">
        <v>0</v>
      </c>
      <c r="G836" s="1">
        <v>0</v>
      </c>
      <c r="H836">
        <v>4.3151306959929396</v>
      </c>
      <c r="I836">
        <v>78.529998082520294</v>
      </c>
      <c r="J836">
        <v>79.7044572898333</v>
      </c>
      <c r="K836">
        <v>14.486587228355001</v>
      </c>
      <c r="L836">
        <v>112.431350478022</v>
      </c>
      <c r="M836">
        <v>70.264328649585906</v>
      </c>
      <c r="N836">
        <v>95.254791682039695</v>
      </c>
      <c r="O836">
        <v>58.329801933471899</v>
      </c>
      <c r="P836">
        <v>117296.12724026</v>
      </c>
      <c r="Q836">
        <v>134818.673336782</v>
      </c>
      <c r="R836">
        <v>103.94339012288</v>
      </c>
      <c r="S836">
        <v>689.40909404886395</v>
      </c>
      <c r="T836">
        <v>0.71314082215105701</v>
      </c>
      <c r="U836">
        <v>9.0369638706465402E-2</v>
      </c>
      <c r="V836">
        <v>0.68812678082406198</v>
      </c>
      <c r="W836">
        <v>1.91673813565259E-2</v>
      </c>
      <c r="X836">
        <v>0.20233619911294501</v>
      </c>
      <c r="Y836" s="1">
        <v>0</v>
      </c>
      <c r="Z836" s="1">
        <v>0</v>
      </c>
      <c r="AA836">
        <v>5.2134990129203704E-4</v>
      </c>
      <c r="AB836">
        <v>9.1958847911259699E-3</v>
      </c>
      <c r="AC836">
        <v>6.8007520283111002E-3</v>
      </c>
      <c r="AD836">
        <v>5.08055176899931E-4</v>
      </c>
      <c r="AE836" s="1">
        <v>0</v>
      </c>
      <c r="AF836" s="3">
        <v>4.6626789749312503E-3</v>
      </c>
      <c r="AG836">
        <v>1.85686498688665E-3</v>
      </c>
      <c r="AH836">
        <v>6.6520557466989203</v>
      </c>
      <c r="AI836">
        <v>0.44776727256398302</v>
      </c>
      <c r="AJ836">
        <v>4608.9972871203299</v>
      </c>
      <c r="AK836" t="s">
        <v>101</v>
      </c>
      <c r="AL836" t="s">
        <v>102</v>
      </c>
      <c r="AM836" s="4">
        <v>70559016156.869995</v>
      </c>
      <c r="AN836">
        <v>601546</v>
      </c>
      <c r="AO836" s="1">
        <f t="shared" si="186"/>
        <v>8.3422147338498009E-3</v>
      </c>
      <c r="AP836" s="5">
        <f t="shared" si="187"/>
        <v>9.5638825383057462</v>
      </c>
      <c r="AQ836" s="3">
        <f t="shared" si="188"/>
        <v>3.7526184353072478E-3</v>
      </c>
      <c r="AR836" s="15">
        <f t="shared" si="189"/>
        <v>0.42057414461219556</v>
      </c>
    </row>
    <row r="837" spans="1:44" x14ac:dyDescent="0.25">
      <c r="A837" t="s">
        <v>37</v>
      </c>
      <c r="B837">
        <v>14.438295883695</v>
      </c>
      <c r="C837">
        <v>1.23258462129784E-2</v>
      </c>
      <c r="D837">
        <v>13.8283780200377</v>
      </c>
      <c r="E837">
        <v>8.4919906813195798</v>
      </c>
      <c r="F837" s="1">
        <v>0</v>
      </c>
      <c r="G837" s="1">
        <v>0</v>
      </c>
      <c r="H837">
        <v>4.6100172831307997</v>
      </c>
      <c r="I837">
        <v>101.921689181528</v>
      </c>
      <c r="J837">
        <v>103.26769783963</v>
      </c>
      <c r="K837">
        <v>39.345845715406803</v>
      </c>
      <c r="L837">
        <v>137.275582695797</v>
      </c>
      <c r="M837">
        <v>73.897171009162093</v>
      </c>
      <c r="N837">
        <v>95.408221764728196</v>
      </c>
      <c r="O837">
        <v>58.137353413424599</v>
      </c>
      <c r="P837">
        <v>112514.280482107</v>
      </c>
      <c r="Q837">
        <v>129572.690662536</v>
      </c>
      <c r="R837">
        <v>96.296974686613396</v>
      </c>
      <c r="S837">
        <v>684.40978606214298</v>
      </c>
      <c r="T837">
        <v>0.73880718215247698</v>
      </c>
      <c r="U837">
        <v>7.4568750946467893E-2</v>
      </c>
      <c r="V837">
        <v>0.72397063982670795</v>
      </c>
      <c r="W837">
        <v>1.7067030526293402E-2</v>
      </c>
      <c r="X837">
        <v>0.18439357870053</v>
      </c>
      <c r="Y837" s="1">
        <v>0</v>
      </c>
      <c r="Z837" s="1">
        <v>0</v>
      </c>
      <c r="AA837">
        <v>5.4479358520540303E-4</v>
      </c>
      <c r="AB837">
        <v>8.8609153106538607E-3</v>
      </c>
      <c r="AC837">
        <v>6.6431087362104502E-3</v>
      </c>
      <c r="AD837">
        <v>4.9402258604519501E-4</v>
      </c>
      <c r="AE837" s="1">
        <v>0</v>
      </c>
      <c r="AF837" s="3">
        <v>4.4360133288996097E-3</v>
      </c>
      <c r="AG837">
        <v>2.4260742988587401E-3</v>
      </c>
      <c r="AH837">
        <v>6.4205632973354998</v>
      </c>
      <c r="AI837">
        <v>0.45541956044312598</v>
      </c>
      <c r="AJ837">
        <v>5804.75900047499</v>
      </c>
      <c r="AK837" t="s">
        <v>103</v>
      </c>
      <c r="AL837" t="s">
        <v>104</v>
      </c>
      <c r="AM837" s="4">
        <v>55852538888.440002</v>
      </c>
      <c r="AN837">
        <v>496404</v>
      </c>
      <c r="AO837" s="1">
        <f t="shared" si="186"/>
        <v>8.1843686318474208E-3</v>
      </c>
      <c r="AP837" s="5">
        <f t="shared" si="187"/>
        <v>9.3909903256541245</v>
      </c>
      <c r="AQ837" s="3">
        <f t="shared" si="188"/>
        <v>4.7259345049972933E-3</v>
      </c>
      <c r="AR837" s="15">
        <f t="shared" si="189"/>
        <v>0.53746254473851862</v>
      </c>
    </row>
    <row r="838" spans="1:44" x14ac:dyDescent="0.25">
      <c r="A838" t="s">
        <v>37</v>
      </c>
      <c r="B838">
        <v>15.063814204894101</v>
      </c>
      <c r="C838">
        <v>1.2479333670132599E-2</v>
      </c>
      <c r="D838">
        <v>13.9889366120336</v>
      </c>
      <c r="E838">
        <v>11.335775161296199</v>
      </c>
      <c r="F838" s="1">
        <v>0</v>
      </c>
      <c r="G838" s="1">
        <v>0</v>
      </c>
      <c r="H838">
        <v>4.8312737039873301</v>
      </c>
      <c r="I838">
        <v>125.53666941781501</v>
      </c>
      <c r="J838">
        <v>126.473768856044</v>
      </c>
      <c r="K838">
        <v>63.175790960577501</v>
      </c>
      <c r="L838">
        <v>161.877156662159</v>
      </c>
      <c r="M838">
        <v>77.524093000591805</v>
      </c>
      <c r="N838">
        <v>95.492448594710197</v>
      </c>
      <c r="O838">
        <v>57.978133466492203</v>
      </c>
      <c r="P838">
        <v>109500.51361159699</v>
      </c>
      <c r="Q838">
        <v>125990.068180104</v>
      </c>
      <c r="R838">
        <v>88.250280677966998</v>
      </c>
      <c r="S838">
        <v>684.32591096036504</v>
      </c>
      <c r="T838">
        <v>0.75003480415895596</v>
      </c>
      <c r="U838">
        <v>5.9124212911238601E-2</v>
      </c>
      <c r="V838">
        <v>0.76864819146585495</v>
      </c>
      <c r="W838">
        <v>1.37017264503557E-2</v>
      </c>
      <c r="X838">
        <v>0.15852586917254899</v>
      </c>
      <c r="Y838" s="1">
        <v>0</v>
      </c>
      <c r="Z838" s="1">
        <v>0</v>
      </c>
      <c r="AA838">
        <v>5.6755079099874805E-4</v>
      </c>
      <c r="AB838">
        <v>8.5225472595850393E-3</v>
      </c>
      <c r="AC838">
        <v>6.4402326585682197E-3</v>
      </c>
      <c r="AD838">
        <v>4.2534827442454199E-4</v>
      </c>
      <c r="AE838" s="1">
        <v>0</v>
      </c>
      <c r="AF838" s="3">
        <v>4.2846835800748901E-3</v>
      </c>
      <c r="AG838">
        <v>2.963898618012E-3</v>
      </c>
      <c r="AH838">
        <v>6.1576152734864298</v>
      </c>
      <c r="AI838">
        <v>0.45289535751405402</v>
      </c>
      <c r="AJ838">
        <v>6705.3550772177095</v>
      </c>
      <c r="AK838" t="s">
        <v>105</v>
      </c>
      <c r="AL838" t="s">
        <v>106</v>
      </c>
      <c r="AM838" s="4">
        <v>48626440582.07</v>
      </c>
      <c r="AN838">
        <v>444075</v>
      </c>
      <c r="AO838" s="1">
        <f t="shared" si="186"/>
        <v>7.9738183483522001E-3</v>
      </c>
      <c r="AP838" s="5">
        <f t="shared" si="187"/>
        <v>9.1598984651541819</v>
      </c>
      <c r="AQ838" s="3">
        <f t="shared" si="188"/>
        <v>5.5398712643326426E-3</v>
      </c>
      <c r="AR838" s="15">
        <f t="shared" si="189"/>
        <v>0.64453943045323281</v>
      </c>
    </row>
    <row r="839" spans="1:44" x14ac:dyDescent="0.25">
      <c r="A839" t="s">
        <v>37</v>
      </c>
      <c r="B839">
        <v>15.578768254402499</v>
      </c>
      <c r="C839">
        <v>1.24070678543582E-2</v>
      </c>
      <c r="D839">
        <v>13.9133757186755</v>
      </c>
      <c r="E839">
        <v>18.811137771794201</v>
      </c>
      <c r="F839" s="1">
        <v>0</v>
      </c>
      <c r="G839" s="1">
        <v>0</v>
      </c>
      <c r="H839">
        <v>5.0402938442823997</v>
      </c>
      <c r="I839">
        <v>149.02608922046301</v>
      </c>
      <c r="J839">
        <v>149.99308497720401</v>
      </c>
      <c r="K839">
        <v>88.961150637629004</v>
      </c>
      <c r="L839">
        <v>186.521459432585</v>
      </c>
      <c r="M839">
        <v>79.320160076655398</v>
      </c>
      <c r="N839">
        <v>95.620756136027595</v>
      </c>
      <c r="O839">
        <v>58.138480734447903</v>
      </c>
      <c r="P839">
        <v>106158.757297669</v>
      </c>
      <c r="Q839">
        <v>121772.68794085</v>
      </c>
      <c r="R839">
        <v>84.154769016673797</v>
      </c>
      <c r="S839">
        <v>680.87701799425304</v>
      </c>
      <c r="T839">
        <v>0.76678985021609303</v>
      </c>
      <c r="U839">
        <v>4.3934596458256703E-2</v>
      </c>
      <c r="V839">
        <v>0.80365283519080399</v>
      </c>
      <c r="W839">
        <v>9.1091584576441405E-3</v>
      </c>
      <c r="X839">
        <v>0.14330340989329399</v>
      </c>
      <c r="Y839" s="1">
        <v>0</v>
      </c>
      <c r="Z839" s="1">
        <v>0</v>
      </c>
      <c r="AA839">
        <v>5.7611427084348595E-4</v>
      </c>
      <c r="AB839">
        <v>8.2455160560042408E-3</v>
      </c>
      <c r="AC839">
        <v>6.24484584821932E-3</v>
      </c>
      <c r="AD839">
        <v>3.12415881686394E-4</v>
      </c>
      <c r="AE839" s="1">
        <v>0</v>
      </c>
      <c r="AF839" s="3">
        <v>4.2058706076412503E-3</v>
      </c>
      <c r="AG839">
        <v>3.2730312402639498E-3</v>
      </c>
      <c r="AH839">
        <v>5.9991159527600901</v>
      </c>
      <c r="AI839">
        <v>0.45145251522750901</v>
      </c>
      <c r="AJ839">
        <v>7765.7409016312204</v>
      </c>
      <c r="AK839" t="s">
        <v>107</v>
      </c>
      <c r="AL839" t="s">
        <v>108</v>
      </c>
      <c r="AM839" s="4">
        <v>32717810522.869999</v>
      </c>
      <c r="AN839">
        <v>308197</v>
      </c>
      <c r="AO839" s="1">
        <f t="shared" si="186"/>
        <v>7.7576869962957028E-3</v>
      </c>
      <c r="AP839" s="5">
        <f t="shared" si="187"/>
        <v>8.9221192088441033</v>
      </c>
      <c r="AQ839" s="3">
        <f t="shared" si="188"/>
        <v>6.2558015969821868E-3</v>
      </c>
      <c r="AR839" s="15">
        <f t="shared" si="189"/>
        <v>0.74608384955896501</v>
      </c>
    </row>
    <row r="840" spans="1:44" x14ac:dyDescent="0.25">
      <c r="A840" t="s">
        <v>37</v>
      </c>
      <c r="B840">
        <v>14.628774193069001</v>
      </c>
      <c r="C840">
        <v>1.1793874797025299E-2</v>
      </c>
      <c r="D840">
        <v>13.2697701360118</v>
      </c>
      <c r="E840">
        <v>27.4978208977567</v>
      </c>
      <c r="F840" s="1">
        <v>0</v>
      </c>
      <c r="G840" s="1">
        <v>0</v>
      </c>
      <c r="H840">
        <v>5.2867797296545396</v>
      </c>
      <c r="I840">
        <v>170.952786180022</v>
      </c>
      <c r="J840">
        <v>172.17015919503899</v>
      </c>
      <c r="K840">
        <v>112.999203909277</v>
      </c>
      <c r="L840">
        <v>211.188093734711</v>
      </c>
      <c r="M840">
        <v>84.890590189521205</v>
      </c>
      <c r="N840">
        <v>95.675513674077806</v>
      </c>
      <c r="O840">
        <v>57.337890584759101</v>
      </c>
      <c r="P840">
        <v>98871.189958226096</v>
      </c>
      <c r="Q840">
        <v>113160.430273074</v>
      </c>
      <c r="R840">
        <v>77.442627447515903</v>
      </c>
      <c r="S840">
        <v>672.42998290323305</v>
      </c>
      <c r="T840">
        <v>0.788634374211028</v>
      </c>
      <c r="U840">
        <v>2.5248532377391799E-2</v>
      </c>
      <c r="V840">
        <v>0.86713487447257898</v>
      </c>
      <c r="W840">
        <v>4.6213986554152096E-3</v>
      </c>
      <c r="X840">
        <v>0.102995194494612</v>
      </c>
      <c r="Y840" s="1">
        <v>0</v>
      </c>
      <c r="Z840" s="1">
        <v>0</v>
      </c>
      <c r="AA840">
        <v>6.2507652660032695E-4</v>
      </c>
      <c r="AB840">
        <v>7.8666786975962397E-3</v>
      </c>
      <c r="AC840">
        <v>5.9248309940442799E-3</v>
      </c>
      <c r="AD840">
        <v>1.7784613690372201E-4</v>
      </c>
      <c r="AE840" s="1">
        <v>0</v>
      </c>
      <c r="AF840" s="3">
        <v>4.05335094965495E-3</v>
      </c>
      <c r="AG840">
        <v>3.1242640387931699E-3</v>
      </c>
      <c r="AH840">
        <v>5.7199366040229904</v>
      </c>
      <c r="AI840">
        <v>0.463708518428054</v>
      </c>
      <c r="AJ840">
        <v>9304.4308995492593</v>
      </c>
      <c r="AK840" t="s">
        <v>109</v>
      </c>
      <c r="AL840" t="s">
        <v>110</v>
      </c>
      <c r="AM840" s="4">
        <v>21183053577.360001</v>
      </c>
      <c r="AN840">
        <v>214249</v>
      </c>
      <c r="AO840" s="1">
        <f t="shared" si="186"/>
        <v>7.4386321697512484E-3</v>
      </c>
      <c r="AP840" s="5">
        <f t="shared" si="187"/>
        <v>8.5700646749660052</v>
      </c>
      <c r="AQ840" s="3">
        <f t="shared" si="188"/>
        <v>5.6549804828761804E-3</v>
      </c>
      <c r="AR840" s="15">
        <f t="shared" si="189"/>
        <v>0.70696193644851668</v>
      </c>
    </row>
    <row r="841" spans="1:44" x14ac:dyDescent="0.25">
      <c r="A841" t="s">
        <v>37</v>
      </c>
      <c r="B841">
        <v>14.158193113507499</v>
      </c>
      <c r="C841">
        <v>1.17520706327212E-2</v>
      </c>
      <c r="D841">
        <v>13.225732418986601</v>
      </c>
      <c r="E841">
        <v>38.0808828221951</v>
      </c>
      <c r="F841" s="1">
        <v>0</v>
      </c>
      <c r="G841" s="1">
        <v>0</v>
      </c>
      <c r="H841">
        <v>5.6810636047004301</v>
      </c>
      <c r="I841">
        <v>191.943101188508</v>
      </c>
      <c r="J841">
        <v>195.32761157062799</v>
      </c>
      <c r="K841">
        <v>147.03809018172399</v>
      </c>
      <c r="L841">
        <v>235.93647823200999</v>
      </c>
      <c r="M841">
        <v>90.476407040899701</v>
      </c>
      <c r="N841">
        <v>95.610406048505894</v>
      </c>
      <c r="O841">
        <v>57.039784320284703</v>
      </c>
      <c r="P841">
        <v>90166.999395088205</v>
      </c>
      <c r="Q841">
        <v>103454.383369818</v>
      </c>
      <c r="R841">
        <v>73.252988440631199</v>
      </c>
      <c r="S841">
        <v>659.07949645001202</v>
      </c>
      <c r="T841">
        <v>0.77936172960194705</v>
      </c>
      <c r="U841">
        <v>1.8657033423243E-2</v>
      </c>
      <c r="V841">
        <v>0.866228014135209</v>
      </c>
      <c r="W841">
        <v>5.9072174857574796E-3</v>
      </c>
      <c r="X841">
        <v>0.109207734955789</v>
      </c>
      <c r="Y841" s="1">
        <v>0</v>
      </c>
      <c r="Z841" s="1">
        <v>0</v>
      </c>
      <c r="AA841">
        <v>7.0005336743936297E-4</v>
      </c>
      <c r="AB841">
        <v>7.6582825750971502E-3</v>
      </c>
      <c r="AC841">
        <v>5.7124593759725799E-3</v>
      </c>
      <c r="AD841">
        <v>1.1957943300649E-4</v>
      </c>
      <c r="AE841" s="1">
        <v>0</v>
      </c>
      <c r="AF841" s="3">
        <v>4.0749764299610096E-3</v>
      </c>
      <c r="AG841">
        <v>3.2741478967602202E-3</v>
      </c>
      <c r="AH841">
        <v>5.4101419919789802</v>
      </c>
      <c r="AI841">
        <v>0.46063651152865798</v>
      </c>
      <c r="AJ841">
        <v>12071.7621984243</v>
      </c>
      <c r="AK841" t="s">
        <v>111</v>
      </c>
      <c r="AL841" t="s">
        <v>112</v>
      </c>
      <c r="AM841" s="4">
        <v>7563207909.2600002</v>
      </c>
      <c r="AN841">
        <v>83880</v>
      </c>
      <c r="AO841" s="1">
        <f t="shared" si="186"/>
        <v>7.2693816498078292E-3</v>
      </c>
      <c r="AP841" s="5">
        <f t="shared" si="187"/>
        <v>8.3828026791052714</v>
      </c>
      <c r="AQ841" s="3">
        <f t="shared" si="188"/>
        <v>5.3720389549022449E-3</v>
      </c>
      <c r="AR841" s="15">
        <f t="shared" si="189"/>
        <v>0.68895698198858923</v>
      </c>
    </row>
    <row r="842" spans="1:44" x14ac:dyDescent="0.25">
      <c r="A842" t="s">
        <v>37</v>
      </c>
      <c r="B842">
        <v>15.585650697199</v>
      </c>
      <c r="C842">
        <v>1.1644403222841699E-2</v>
      </c>
      <c r="D842">
        <v>13.112218058571701</v>
      </c>
      <c r="E842">
        <v>46.7981906626528</v>
      </c>
      <c r="F842" s="1">
        <v>0</v>
      </c>
      <c r="G842" s="1">
        <v>0</v>
      </c>
      <c r="H842">
        <v>6.4747390229374702</v>
      </c>
      <c r="I842">
        <v>243.49370539986799</v>
      </c>
      <c r="J842">
        <v>249.203441988506</v>
      </c>
      <c r="K842">
        <v>220.70623684176499</v>
      </c>
      <c r="L842">
        <v>291.717511128843</v>
      </c>
      <c r="M842">
        <v>105.489686215589</v>
      </c>
      <c r="N842">
        <v>96.149335283249997</v>
      </c>
      <c r="O842">
        <v>56.481988209921198</v>
      </c>
      <c r="P842">
        <v>81924.243833280299</v>
      </c>
      <c r="Q842">
        <v>94165.766869923798</v>
      </c>
      <c r="R842">
        <v>56.679105108301798</v>
      </c>
      <c r="S842">
        <v>633.30885540581903</v>
      </c>
      <c r="T842">
        <v>0.71701418417834994</v>
      </c>
      <c r="U842">
        <v>2.78117934224914E-3</v>
      </c>
      <c r="V842">
        <v>0.974106090866945</v>
      </c>
      <c r="W842">
        <v>1.3718758280947701E-3</v>
      </c>
      <c r="X842">
        <v>2.17408539627101E-2</v>
      </c>
      <c r="Y842" s="1">
        <v>0</v>
      </c>
      <c r="Z842" s="1">
        <v>0</v>
      </c>
      <c r="AA842">
        <v>8.2372011433161005E-4</v>
      </c>
      <c r="AB842">
        <v>7.0748048313790798E-3</v>
      </c>
      <c r="AC842">
        <v>5.2114220386069001E-3</v>
      </c>
      <c r="AD842">
        <v>1.6161636061113901E-5</v>
      </c>
      <c r="AE842" s="1">
        <v>0</v>
      </c>
      <c r="AF842" s="3">
        <v>3.8768510303966801E-3</v>
      </c>
      <c r="AG842">
        <v>3.7296976724766999E-3</v>
      </c>
      <c r="AH842">
        <v>4.5445244957176101</v>
      </c>
      <c r="AI842">
        <v>0.47055333398826998</v>
      </c>
      <c r="AJ842">
        <v>17078.956315580599</v>
      </c>
      <c r="AK842" t="s">
        <v>113</v>
      </c>
      <c r="AL842" t="s">
        <v>114</v>
      </c>
      <c r="AM842" s="4">
        <v>12115694496.26</v>
      </c>
      <c r="AN842">
        <v>147889</v>
      </c>
      <c r="AO842" s="1">
        <f t="shared" si="186"/>
        <v>6.8168554587295449E-3</v>
      </c>
      <c r="AP842" s="5">
        <f t="shared" si="187"/>
        <v>7.8803910667136767</v>
      </c>
      <c r="AQ842" s="3">
        <f t="shared" si="188"/>
        <v>7.2033319325470946E-3</v>
      </c>
      <c r="AR842" s="15">
        <f t="shared" si="189"/>
        <v>0.9777763013604619</v>
      </c>
    </row>
    <row r="843" spans="1:44" x14ac:dyDescent="0.25">
      <c r="AO843" s="1"/>
      <c r="AP843" s="5"/>
      <c r="AQ843" s="3"/>
      <c r="AR843" s="15"/>
    </row>
    <row r="844" spans="1:44" x14ac:dyDescent="0.25">
      <c r="AO844" t="s">
        <v>226</v>
      </c>
      <c r="AP844" t="s">
        <v>67</v>
      </c>
    </row>
    <row r="845" spans="1:44" x14ac:dyDescent="0.25">
      <c r="A845" t="s">
        <v>0</v>
      </c>
      <c r="B845" t="s">
        <v>1</v>
      </c>
      <c r="C845" t="s">
        <v>2</v>
      </c>
      <c r="D845" t="s">
        <v>3</v>
      </c>
      <c r="E845" t="s">
        <v>5</v>
      </c>
      <c r="F845" t="s">
        <v>6</v>
      </c>
      <c r="G845" t="s">
        <v>208</v>
      </c>
      <c r="H845" t="s">
        <v>7</v>
      </c>
      <c r="I845" t="s">
        <v>8</v>
      </c>
      <c r="J845" t="s">
        <v>134</v>
      </c>
      <c r="K845" t="s">
        <v>143</v>
      </c>
      <c r="L845" t="s">
        <v>9</v>
      </c>
      <c r="M845" t="s">
        <v>10</v>
      </c>
      <c r="N845" t="s">
        <v>11</v>
      </c>
      <c r="O845" t="s">
        <v>13</v>
      </c>
      <c r="P845" t="s">
        <v>14</v>
      </c>
      <c r="Q845" t="s">
        <v>15</v>
      </c>
      <c r="R845" t="s">
        <v>16</v>
      </c>
      <c r="S845" t="s">
        <v>17</v>
      </c>
      <c r="T845" t="s">
        <v>18</v>
      </c>
      <c r="U845" t="s">
        <v>20</v>
      </c>
      <c r="V845" t="s">
        <v>21</v>
      </c>
      <c r="W845" t="s">
        <v>22</v>
      </c>
      <c r="X845" t="s">
        <v>23</v>
      </c>
      <c r="Y845" t="s">
        <v>24</v>
      </c>
      <c r="Z845" t="s">
        <v>25</v>
      </c>
      <c r="AA845" t="s">
        <v>26</v>
      </c>
      <c r="AB845" t="s">
        <v>27</v>
      </c>
      <c r="AC845" t="s">
        <v>263</v>
      </c>
      <c r="AD845" t="s">
        <v>120</v>
      </c>
      <c r="AE845" t="s">
        <v>29</v>
      </c>
      <c r="AF845" s="3" t="s">
        <v>233</v>
      </c>
      <c r="AG845" t="s">
        <v>30</v>
      </c>
      <c r="AH845" t="s">
        <v>31</v>
      </c>
      <c r="AI845" t="s">
        <v>32</v>
      </c>
      <c r="AJ845" t="s">
        <v>33</v>
      </c>
      <c r="AK845" t="s">
        <v>34</v>
      </c>
      <c r="AL845" t="s">
        <v>74</v>
      </c>
      <c r="AM845" s="4" t="s">
        <v>35</v>
      </c>
      <c r="AN845" t="s">
        <v>36</v>
      </c>
      <c r="AO845" s="15">
        <v>1</v>
      </c>
      <c r="AP845" s="15" t="s">
        <v>67</v>
      </c>
    </row>
    <row r="846" spans="1:44" x14ac:dyDescent="0.25">
      <c r="A846" t="s">
        <v>37</v>
      </c>
      <c r="B846">
        <v>4.8511430847208903</v>
      </c>
      <c r="C846">
        <v>4.5797484767938499E-3</v>
      </c>
      <c r="D846">
        <v>5.3593607547208304</v>
      </c>
      <c r="E846">
        <v>-39.597836469284303</v>
      </c>
      <c r="F846" s="1">
        <v>0</v>
      </c>
      <c r="G846" s="1">
        <v>0</v>
      </c>
      <c r="H846">
        <v>3.2799514467225501</v>
      </c>
      <c r="I846">
        <v>-158.982901269514</v>
      </c>
      <c r="J846">
        <v>-171.169486729455</v>
      </c>
      <c r="K846">
        <v>-162.37749781563201</v>
      </c>
      <c r="L846">
        <v>-138.02665800701001</v>
      </c>
      <c r="M846">
        <v>27.4145785944722</v>
      </c>
      <c r="N846">
        <v>95.3602982848832</v>
      </c>
      <c r="O846">
        <v>79.742928767316698</v>
      </c>
      <c r="P846">
        <v>190459.15153406799</v>
      </c>
      <c r="Q846">
        <v>211190.13764249199</v>
      </c>
      <c r="R846">
        <v>84.445590271740997</v>
      </c>
      <c r="S846">
        <v>657.42195114225001</v>
      </c>
      <c r="T846">
        <v>0.61976275819575299</v>
      </c>
      <c r="U846">
        <v>0.28678724983374299</v>
      </c>
      <c r="V846" s="1">
        <v>0</v>
      </c>
      <c r="W846">
        <v>0.16636792898150499</v>
      </c>
      <c r="X846">
        <v>0.54684482118475097</v>
      </c>
      <c r="Y846" s="1">
        <v>0</v>
      </c>
      <c r="Z846" s="1">
        <v>0</v>
      </c>
      <c r="AA846">
        <v>2.8691085629904602E-4</v>
      </c>
      <c r="AB846">
        <v>4.6992900703278599E-3</v>
      </c>
      <c r="AC846">
        <v>4.3464178407477501E-3</v>
      </c>
      <c r="AD846">
        <v>1.25304397169676E-6</v>
      </c>
      <c r="AE846" s="1">
        <v>0</v>
      </c>
      <c r="AF846" s="3">
        <v>3.76238412628047E-4</v>
      </c>
      <c r="AG846" s="1">
        <v>0</v>
      </c>
      <c r="AH846">
        <v>5.9179829496065599</v>
      </c>
      <c r="AI846">
        <v>0.140646866909449</v>
      </c>
      <c r="AJ846">
        <v>0.20410995279909999</v>
      </c>
      <c r="AK846" t="s">
        <v>81</v>
      </c>
      <c r="AL846" t="s">
        <v>82</v>
      </c>
      <c r="AM846" s="4">
        <v>967151571.49000001</v>
      </c>
      <c r="AN846">
        <v>5078</v>
      </c>
      <c r="AO846" s="1">
        <f>AA846+AC846*$AO$845</f>
        <v>4.6333286970467961E-3</v>
      </c>
      <c r="AP846" s="5">
        <f>100*(1-(1-AO846)^12)</f>
        <v>5.4204730177147553</v>
      </c>
      <c r="AQ846" s="3">
        <f>(1-(1-B846/100)^(1/12))- AO846</f>
        <v>-4.9793592916713182E-4</v>
      </c>
      <c r="AR846" s="15">
        <f>B846/AP846-1</f>
        <v>-0.10503325653189799</v>
      </c>
    </row>
    <row r="847" spans="1:44" x14ac:dyDescent="0.25">
      <c r="A847" t="s">
        <v>37</v>
      </c>
      <c r="B847">
        <v>4.9774864230737901</v>
      </c>
      <c r="C847">
        <v>5.4521472353396203E-3</v>
      </c>
      <c r="D847">
        <v>6.3499078601152297</v>
      </c>
      <c r="E847">
        <v>-32.265622974787703</v>
      </c>
      <c r="F847" s="1">
        <v>0</v>
      </c>
      <c r="G847" s="1">
        <v>0</v>
      </c>
      <c r="H847">
        <v>3.4066509314956499</v>
      </c>
      <c r="I847">
        <v>-133.855178874041</v>
      </c>
      <c r="J847">
        <v>-144.03597461981801</v>
      </c>
      <c r="K847">
        <v>-141.468324947773</v>
      </c>
      <c r="L847">
        <v>-112.37491850909301</v>
      </c>
      <c r="M847">
        <v>28.136638328036401</v>
      </c>
      <c r="N847">
        <v>95.424921767811497</v>
      </c>
      <c r="O847">
        <v>79.014671547400994</v>
      </c>
      <c r="P847">
        <v>185825.46534023</v>
      </c>
      <c r="Q847">
        <v>205903.82252152101</v>
      </c>
      <c r="R847">
        <v>84.485331630911901</v>
      </c>
      <c r="S847">
        <v>659.98719763608506</v>
      </c>
      <c r="T847">
        <v>0.63915982052892495</v>
      </c>
      <c r="U847">
        <v>0.33100260838227902</v>
      </c>
      <c r="V847" s="1">
        <v>0</v>
      </c>
      <c r="W847">
        <v>0.162420839585487</v>
      </c>
      <c r="X847">
        <v>0.50657655203223195</v>
      </c>
      <c r="Y847" s="1">
        <v>0</v>
      </c>
      <c r="Z847" s="1">
        <v>0</v>
      </c>
      <c r="AA847">
        <v>2.87816017317216E-4</v>
      </c>
      <c r="AB847">
        <v>5.6011773439626402E-3</v>
      </c>
      <c r="AC847">
        <v>4.99276232077356E-3</v>
      </c>
      <c r="AD847">
        <v>1.4086083829038801E-4</v>
      </c>
      <c r="AE847" s="1">
        <v>0</v>
      </c>
      <c r="AF847" s="3">
        <v>7.43774785784212E-4</v>
      </c>
      <c r="AG847" s="1">
        <v>0</v>
      </c>
      <c r="AH847">
        <v>6.2043811290993602</v>
      </c>
      <c r="AI847">
        <v>0.15211139892723699</v>
      </c>
      <c r="AJ847">
        <v>10.308352083185699</v>
      </c>
      <c r="AK847" t="s">
        <v>83</v>
      </c>
      <c r="AL847" t="s">
        <v>84</v>
      </c>
      <c r="AM847" s="4">
        <v>3358981111.4899998</v>
      </c>
      <c r="AN847">
        <v>18076</v>
      </c>
      <c r="AO847" s="1">
        <f t="shared" ref="AO847:AO861" si="190">AA847+AC847*$AO$845</f>
        <v>5.280578338090776E-3</v>
      </c>
      <c r="AP847" s="5">
        <f t="shared" ref="AP847:AP863" si="191">100*(1-(1-AO847)^12)</f>
        <v>6.1558575095146733</v>
      </c>
      <c r="AQ847" s="3">
        <f t="shared" ref="AQ847:AQ863" si="192">(1-(1-B847/100)^(1/12))- AO847</f>
        <v>-1.0349219418985438E-3</v>
      </c>
      <c r="AR847" s="15">
        <f t="shared" ref="AR847:AR863" si="193">B847/AP847-1</f>
        <v>-0.19142273592583303</v>
      </c>
    </row>
    <row r="848" spans="1:44" x14ac:dyDescent="0.25">
      <c r="A848" t="s">
        <v>37</v>
      </c>
      <c r="B848">
        <v>7.0246275629486297</v>
      </c>
      <c r="C848">
        <v>6.8737233315829304E-3</v>
      </c>
      <c r="D848">
        <v>7.9436663665041296</v>
      </c>
      <c r="E848">
        <v>-22.794246930772299</v>
      </c>
      <c r="F848" s="1">
        <v>0</v>
      </c>
      <c r="G848" s="1">
        <v>0</v>
      </c>
      <c r="H848">
        <v>3.5659710866819001</v>
      </c>
      <c r="I848">
        <v>-108.91305261881</v>
      </c>
      <c r="J848">
        <v>-115.87900675291399</v>
      </c>
      <c r="K848">
        <v>-122.002215136551</v>
      </c>
      <c r="L848">
        <v>-86.7695620236005</v>
      </c>
      <c r="M848">
        <v>29.783734002456001</v>
      </c>
      <c r="N848">
        <v>95.401362657099099</v>
      </c>
      <c r="O848">
        <v>77.764382112897593</v>
      </c>
      <c r="P848">
        <v>180267.74446268799</v>
      </c>
      <c r="Q848">
        <v>200490.53584235901</v>
      </c>
      <c r="R848">
        <v>84.634935060135405</v>
      </c>
      <c r="S848">
        <v>662.93142585512305</v>
      </c>
      <c r="T848">
        <v>0.655586981195313</v>
      </c>
      <c r="U848">
        <v>0.34928205024536602</v>
      </c>
      <c r="V848" s="1">
        <v>0</v>
      </c>
      <c r="W848">
        <v>0.15446226039049499</v>
      </c>
      <c r="X848">
        <v>0.496255689364137</v>
      </c>
      <c r="Y848" s="1">
        <v>0</v>
      </c>
      <c r="Z848" s="1">
        <v>0</v>
      </c>
      <c r="AA848">
        <v>2.89881843713595E-4</v>
      </c>
      <c r="AB848">
        <v>6.51609364339472E-3</v>
      </c>
      <c r="AC848">
        <v>5.5531441809720996E-3</v>
      </c>
      <c r="AD848">
        <v>4.36470830618121E-4</v>
      </c>
      <c r="AE848" s="1">
        <v>0</v>
      </c>
      <c r="AF848" s="3">
        <v>1.2877743401151799E-3</v>
      </c>
      <c r="AG848" s="1">
        <v>1.2143642927850999E-7</v>
      </c>
      <c r="AH848">
        <v>6.4431991423718804</v>
      </c>
      <c r="AI848">
        <v>0.168539324771835</v>
      </c>
      <c r="AJ848">
        <v>63.221370839893098</v>
      </c>
      <c r="AK848" t="s">
        <v>85</v>
      </c>
      <c r="AL848" t="s">
        <v>86</v>
      </c>
      <c r="AM848" s="4">
        <v>8464652208.9899998</v>
      </c>
      <c r="AN848">
        <v>46956</v>
      </c>
      <c r="AO848" s="1">
        <f t="shared" si="190"/>
        <v>5.8430260246856948E-3</v>
      </c>
      <c r="AP848" s="5">
        <f t="shared" si="191"/>
        <v>6.790632479818159</v>
      </c>
      <c r="AQ848" s="3">
        <f t="shared" si="192"/>
        <v>2.0821935987456065E-4</v>
      </c>
      <c r="AR848" s="15">
        <f t="shared" si="193"/>
        <v>3.4458510871543613E-2</v>
      </c>
    </row>
    <row r="849" spans="1:44" x14ac:dyDescent="0.25">
      <c r="A849" t="s">
        <v>37</v>
      </c>
      <c r="B849">
        <v>7.5082245963638297</v>
      </c>
      <c r="C849">
        <v>8.3216994936919399E-3</v>
      </c>
      <c r="D849">
        <v>9.5414288675184604</v>
      </c>
      <c r="E849">
        <v>-14.8104881145939</v>
      </c>
      <c r="F849" s="1">
        <v>0</v>
      </c>
      <c r="G849" s="1">
        <v>0</v>
      </c>
      <c r="H849">
        <v>3.7094395054327198</v>
      </c>
      <c r="I849">
        <v>-84.237074212109604</v>
      </c>
      <c r="J849">
        <v>-89.236962732978895</v>
      </c>
      <c r="K849">
        <v>-100.969242112589</v>
      </c>
      <c r="L849">
        <v>-61.501736541051898</v>
      </c>
      <c r="M849">
        <v>30.870712038474998</v>
      </c>
      <c r="N849">
        <v>95.376459995197393</v>
      </c>
      <c r="O849">
        <v>76.640312366902805</v>
      </c>
      <c r="P849">
        <v>175563.05420121201</v>
      </c>
      <c r="Q849">
        <v>195670.78625267101</v>
      </c>
      <c r="R849">
        <v>84.898350435725106</v>
      </c>
      <c r="S849">
        <v>664.61697960339802</v>
      </c>
      <c r="T849">
        <v>0.657775162649199</v>
      </c>
      <c r="U849">
        <v>0.36059345288897499</v>
      </c>
      <c r="V849" s="1">
        <v>0</v>
      </c>
      <c r="W849">
        <v>0.146088124761517</v>
      </c>
      <c r="X849">
        <v>0.49331842234950701</v>
      </c>
      <c r="Y849" s="1">
        <v>0</v>
      </c>
      <c r="Z849" s="1">
        <v>0</v>
      </c>
      <c r="AA849">
        <v>2.9201208527181302E-4</v>
      </c>
      <c r="AB849">
        <v>7.5394596943184101E-3</v>
      </c>
      <c r="AC849">
        <v>6.3013133169010299E-3</v>
      </c>
      <c r="AD849">
        <v>5.6350881864648198E-4</v>
      </c>
      <c r="AE849" s="1">
        <v>0</v>
      </c>
      <c r="AF849" s="3">
        <v>1.9855964338469198E-3</v>
      </c>
      <c r="AG849">
        <v>1.3884036684310799E-6</v>
      </c>
      <c r="AH849">
        <v>6.7756761834357304</v>
      </c>
      <c r="AI849">
        <v>0.184181849699735</v>
      </c>
      <c r="AJ849">
        <v>160.07035570931399</v>
      </c>
      <c r="AK849" t="s">
        <v>87</v>
      </c>
      <c r="AL849" t="s">
        <v>88</v>
      </c>
      <c r="AM849" s="4">
        <v>17668665774.810001</v>
      </c>
      <c r="AN849">
        <v>100640</v>
      </c>
      <c r="AO849" s="1">
        <f t="shared" si="190"/>
        <v>6.5933254021728433E-3</v>
      </c>
      <c r="AP849" s="5">
        <f t="shared" si="191"/>
        <v>7.6312888554571634</v>
      </c>
      <c r="AQ849" s="3">
        <f t="shared" si="192"/>
        <v>-1.1022696007646337E-4</v>
      </c>
      <c r="AR849" s="15">
        <f t="shared" si="193"/>
        <v>-1.6126274529017492E-2</v>
      </c>
    </row>
    <row r="850" spans="1:44" x14ac:dyDescent="0.25">
      <c r="A850" t="s">
        <v>37</v>
      </c>
      <c r="B850">
        <v>8.8279415006267605</v>
      </c>
      <c r="C850">
        <v>9.2794075705392807E-3</v>
      </c>
      <c r="D850">
        <v>10.584197151648899</v>
      </c>
      <c r="E850">
        <v>-10.0903092807335</v>
      </c>
      <c r="F850" s="1">
        <v>0</v>
      </c>
      <c r="G850" s="1">
        <v>0</v>
      </c>
      <c r="H850">
        <v>3.8086020226481101</v>
      </c>
      <c r="I850">
        <v>-60.641130625820097</v>
      </c>
      <c r="J850">
        <v>-63.570903466757201</v>
      </c>
      <c r="K850">
        <v>-83.070071128358506</v>
      </c>
      <c r="L850">
        <v>-37.284582145066402</v>
      </c>
      <c r="M850">
        <v>32.018032735136103</v>
      </c>
      <c r="N850">
        <v>95.289365877413005</v>
      </c>
      <c r="O850">
        <v>75.477232685319294</v>
      </c>
      <c r="P850">
        <v>170892.118884678</v>
      </c>
      <c r="Q850">
        <v>190969.39023617099</v>
      </c>
      <c r="R850">
        <v>85.358493043862097</v>
      </c>
      <c r="S850">
        <v>670.43707347011502</v>
      </c>
      <c r="T850">
        <v>0.66042681984899099</v>
      </c>
      <c r="U850">
        <v>0.36485773692380102</v>
      </c>
      <c r="V850" s="1">
        <v>0</v>
      </c>
      <c r="W850">
        <v>0.12791382702835599</v>
      </c>
      <c r="X850">
        <v>0.50722843604784096</v>
      </c>
      <c r="Y850" s="1">
        <v>0</v>
      </c>
      <c r="Z850" s="1">
        <v>0</v>
      </c>
      <c r="AA850">
        <v>2.9436090535199598E-4</v>
      </c>
      <c r="AB850">
        <v>8.3120986101237297E-3</v>
      </c>
      <c r="AC850">
        <v>6.8992708207762802E-3</v>
      </c>
      <c r="AD850">
        <v>7.0985696913419805E-4</v>
      </c>
      <c r="AE850" s="1">
        <v>0</v>
      </c>
      <c r="AF850" s="3">
        <v>2.8244115931707701E-3</v>
      </c>
      <c r="AG850">
        <v>4.4684658529016902E-6</v>
      </c>
      <c r="AH850">
        <v>7.05200374005861</v>
      </c>
      <c r="AI850">
        <v>0.20022999493051599</v>
      </c>
      <c r="AJ850">
        <v>311.60198082329401</v>
      </c>
      <c r="AK850" t="s">
        <v>89</v>
      </c>
      <c r="AL850" t="s">
        <v>90</v>
      </c>
      <c r="AM850" s="4">
        <v>26968656173.310001</v>
      </c>
      <c r="AN850">
        <v>157811</v>
      </c>
      <c r="AO850" s="1">
        <f t="shared" si="190"/>
        <v>7.1936317261282762E-3</v>
      </c>
      <c r="AP850" s="5">
        <f t="shared" si="191"/>
        <v>8.2988776884270532</v>
      </c>
      <c r="AQ850" s="3">
        <f t="shared" si="192"/>
        <v>4.7859466599112048E-4</v>
      </c>
      <c r="AR850" s="15">
        <f t="shared" si="193"/>
        <v>6.375124830885226E-2</v>
      </c>
    </row>
    <row r="851" spans="1:44" x14ac:dyDescent="0.25">
      <c r="A851" t="s">
        <v>37</v>
      </c>
      <c r="B851">
        <v>9.1217906938521498</v>
      </c>
      <c r="C851">
        <v>9.7810534329494294E-3</v>
      </c>
      <c r="D851">
        <v>11.125988997025701</v>
      </c>
      <c r="E851">
        <v>-0.65564535067826302</v>
      </c>
      <c r="F851" s="1">
        <v>0</v>
      </c>
      <c r="G851" s="1">
        <v>0</v>
      </c>
      <c r="H851">
        <v>3.9329001842212001</v>
      </c>
      <c r="I851">
        <v>-36.426393805005098</v>
      </c>
      <c r="J851">
        <v>-38.954453290040597</v>
      </c>
      <c r="K851">
        <v>-63.825155044139699</v>
      </c>
      <c r="L851">
        <v>-12.327493564131499</v>
      </c>
      <c r="M851">
        <v>32.240438892723098</v>
      </c>
      <c r="N851">
        <v>95.182606189991205</v>
      </c>
      <c r="O851">
        <v>75.064656345017497</v>
      </c>
      <c r="P851">
        <v>165628.56577885599</v>
      </c>
      <c r="Q851">
        <v>185652.86260487299</v>
      </c>
      <c r="R851">
        <v>85.846884052249905</v>
      </c>
      <c r="S851">
        <v>677.549735103383</v>
      </c>
      <c r="T851">
        <v>0.67031120528882504</v>
      </c>
      <c r="U851">
        <v>0.36320340321289502</v>
      </c>
      <c r="V851" s="1">
        <v>0</v>
      </c>
      <c r="W851">
        <v>0.11211388417705399</v>
      </c>
      <c r="X851">
        <v>0.52468271261004895</v>
      </c>
      <c r="Y851" s="1">
        <v>0</v>
      </c>
      <c r="Z851" s="1">
        <v>0</v>
      </c>
      <c r="AA851">
        <v>2.9678249809851799E-4</v>
      </c>
      <c r="AB851">
        <v>8.4397277240397597E-3</v>
      </c>
      <c r="AC851">
        <v>7.0956574605263003E-3</v>
      </c>
      <c r="AD851">
        <v>1.0050738185608901E-3</v>
      </c>
      <c r="AE851" s="1">
        <v>0</v>
      </c>
      <c r="AF851" s="3">
        <v>3.49244090866786E-3</v>
      </c>
      <c r="AG851">
        <v>3.9491885934044101E-5</v>
      </c>
      <c r="AH851">
        <v>7.18415563997854</v>
      </c>
      <c r="AI851">
        <v>0.20653192488326999</v>
      </c>
      <c r="AJ851">
        <v>594.18471968350104</v>
      </c>
      <c r="AK851" t="s">
        <v>91</v>
      </c>
      <c r="AL851" t="s">
        <v>92</v>
      </c>
      <c r="AM851" s="4">
        <v>32019645593.5</v>
      </c>
      <c r="AN851">
        <v>193322</v>
      </c>
      <c r="AO851" s="1">
        <f t="shared" si="190"/>
        <v>7.3924399586248182E-3</v>
      </c>
      <c r="AP851" s="5">
        <f t="shared" si="191"/>
        <v>8.5189915762832857</v>
      </c>
      <c r="AQ851" s="3">
        <f t="shared" si="192"/>
        <v>5.4670515666022188E-4</v>
      </c>
      <c r="AR851" s="15">
        <f t="shared" si="193"/>
        <v>7.0759445196195037E-2</v>
      </c>
    </row>
    <row r="852" spans="1:44" x14ac:dyDescent="0.25">
      <c r="A852" t="s">
        <v>37</v>
      </c>
      <c r="B852">
        <v>10.0062974559706</v>
      </c>
      <c r="C852">
        <v>1.07034639817032E-2</v>
      </c>
      <c r="D852">
        <v>12.114371879451699</v>
      </c>
      <c r="E852">
        <v>5.6819287318146703</v>
      </c>
      <c r="F852" s="1">
        <v>0</v>
      </c>
      <c r="G852" s="1">
        <v>0</v>
      </c>
      <c r="H852">
        <v>4.0147093459370904</v>
      </c>
      <c r="I852">
        <v>-12.467553919415501</v>
      </c>
      <c r="J852">
        <v>-16.559171492841799</v>
      </c>
      <c r="K852">
        <v>-39.361420107955801</v>
      </c>
      <c r="L852">
        <v>12.3332460105186</v>
      </c>
      <c r="M852">
        <v>31.5371907013621</v>
      </c>
      <c r="N852">
        <v>95.122201700977101</v>
      </c>
      <c r="O852">
        <v>75.1606550939741</v>
      </c>
      <c r="P852">
        <v>160879.53674356299</v>
      </c>
      <c r="Q852">
        <v>180870.800076844</v>
      </c>
      <c r="R852">
        <v>87.035008984855907</v>
      </c>
      <c r="S852">
        <v>680.01418562108597</v>
      </c>
      <c r="T852">
        <v>0.67214928011797903</v>
      </c>
      <c r="U852">
        <v>0.361505185078421</v>
      </c>
      <c r="V852" s="1">
        <v>0</v>
      </c>
      <c r="W852">
        <v>0.101495935485614</v>
      </c>
      <c r="X852">
        <v>0.53699887943596403</v>
      </c>
      <c r="Y852" s="1">
        <v>0</v>
      </c>
      <c r="Z852" s="1">
        <v>0</v>
      </c>
      <c r="AA852">
        <v>2.9725713420711199E-4</v>
      </c>
      <c r="AB852">
        <v>8.3439823075005595E-3</v>
      </c>
      <c r="AC852">
        <v>7.0979422671651696E-3</v>
      </c>
      <c r="AD852">
        <v>1.4742722020699001E-3</v>
      </c>
      <c r="AE852" s="1">
        <v>0</v>
      </c>
      <c r="AF852" s="3">
        <v>3.9912385000433403E-3</v>
      </c>
      <c r="AG852">
        <v>5.8795672970309595E-4</v>
      </c>
      <c r="AH852">
        <v>7.3481058637699102</v>
      </c>
      <c r="AI852">
        <v>0.20684125184452501</v>
      </c>
      <c r="AJ852">
        <v>852.86716553746101</v>
      </c>
      <c r="AK852" t="s">
        <v>93</v>
      </c>
      <c r="AL852" t="s">
        <v>94</v>
      </c>
      <c r="AM852" s="4">
        <v>37288819905.959999</v>
      </c>
      <c r="AN852">
        <v>231781</v>
      </c>
      <c r="AO852" s="1">
        <f t="shared" si="190"/>
        <v>7.3951994013722816E-3</v>
      </c>
      <c r="AP852" s="5">
        <f t="shared" si="191"/>
        <v>8.5220433291290689</v>
      </c>
      <c r="AQ852" s="3">
        <f t="shared" si="192"/>
        <v>1.3521917443112879E-3</v>
      </c>
      <c r="AR852" s="15">
        <f t="shared" si="193"/>
        <v>0.17416646096696375</v>
      </c>
    </row>
    <row r="853" spans="1:44" x14ac:dyDescent="0.25">
      <c r="A853" t="s">
        <v>37</v>
      </c>
      <c r="B853">
        <v>10.841878184476201</v>
      </c>
      <c r="C853">
        <v>1.17986782916428E-2</v>
      </c>
      <c r="D853">
        <v>13.2748289638501</v>
      </c>
      <c r="E853">
        <v>13.087090435472501</v>
      </c>
      <c r="F853" s="1">
        <v>0</v>
      </c>
      <c r="G853" s="1">
        <v>0</v>
      </c>
      <c r="H853">
        <v>4.1093517434266396</v>
      </c>
      <c r="I853">
        <v>11.151467209447601</v>
      </c>
      <c r="J853">
        <v>6.8637473681513397</v>
      </c>
      <c r="K853">
        <v>-15.626842362957399</v>
      </c>
      <c r="L853">
        <v>36.893953401635301</v>
      </c>
      <c r="M853">
        <v>31.149975850417899</v>
      </c>
      <c r="N853">
        <v>95.067910548272806</v>
      </c>
      <c r="O853">
        <v>75.2077965931352</v>
      </c>
      <c r="P853">
        <v>155020.407626726</v>
      </c>
      <c r="Q853">
        <v>175190.61520991</v>
      </c>
      <c r="R853">
        <v>90.663468831129606</v>
      </c>
      <c r="S853">
        <v>681.95146681170797</v>
      </c>
      <c r="T853">
        <v>0.68208937771369704</v>
      </c>
      <c r="U853">
        <v>0.35016059460865301</v>
      </c>
      <c r="V853" s="1">
        <v>0</v>
      </c>
      <c r="W853">
        <v>9.0194069055094306E-2</v>
      </c>
      <c r="X853">
        <v>0.55964533633625102</v>
      </c>
      <c r="Y853" s="1">
        <v>0</v>
      </c>
      <c r="Z853" s="1">
        <v>0</v>
      </c>
      <c r="AA853">
        <v>2.99391096257988E-4</v>
      </c>
      <c r="AB853">
        <v>8.0526312784554507E-3</v>
      </c>
      <c r="AC853">
        <v>6.9272651050127296E-3</v>
      </c>
      <c r="AD853">
        <v>2.1489550651977401E-3</v>
      </c>
      <c r="AE853" s="1">
        <v>0</v>
      </c>
      <c r="AF853" s="3">
        <v>4.4965057084646E-3</v>
      </c>
      <c r="AG853">
        <v>1.2976924099538201E-3</v>
      </c>
      <c r="AH853">
        <v>7.4228930928362704</v>
      </c>
      <c r="AI853">
        <v>0.20412749027680699</v>
      </c>
      <c r="AJ853">
        <v>1178.3100190406001</v>
      </c>
      <c r="AK853" t="s">
        <v>95</v>
      </c>
      <c r="AL853" t="s">
        <v>96</v>
      </c>
      <c r="AM853" s="4">
        <v>29178096143.91</v>
      </c>
      <c r="AN853">
        <v>188221</v>
      </c>
      <c r="AO853" s="1">
        <f t="shared" si="190"/>
        <v>7.2266562012707177E-3</v>
      </c>
      <c r="AP853" s="5">
        <f t="shared" si="191"/>
        <v>8.3354748845935962</v>
      </c>
      <c r="AQ853" s="3">
        <f t="shared" si="192"/>
        <v>2.2909901333311193E-3</v>
      </c>
      <c r="AR853" s="15">
        <f t="shared" si="193"/>
        <v>0.30069112253162378</v>
      </c>
    </row>
    <row r="854" spans="1:44" x14ac:dyDescent="0.25">
      <c r="A854" t="s">
        <v>37</v>
      </c>
      <c r="B854">
        <v>11.621718749090199</v>
      </c>
      <c r="C854">
        <v>1.2716826065183401E-2</v>
      </c>
      <c r="D854">
        <v>14.236829867078001</v>
      </c>
      <c r="E854">
        <v>17.490309703543002</v>
      </c>
      <c r="F854" s="1">
        <v>0</v>
      </c>
      <c r="G854" s="1">
        <v>0</v>
      </c>
      <c r="H854">
        <v>4.1939952605322697</v>
      </c>
      <c r="I854">
        <v>35.457402082945102</v>
      </c>
      <c r="J854">
        <v>30.563480353292199</v>
      </c>
      <c r="K854">
        <v>9.8934228893566605</v>
      </c>
      <c r="L854">
        <v>62.117556738263801</v>
      </c>
      <c r="M854">
        <v>31.1786508043357</v>
      </c>
      <c r="N854">
        <v>95.104344952045295</v>
      </c>
      <c r="O854">
        <v>75.144349282474494</v>
      </c>
      <c r="P854">
        <v>149698.46527096099</v>
      </c>
      <c r="Q854">
        <v>168939.26488593599</v>
      </c>
      <c r="R854">
        <v>98.031477895488905</v>
      </c>
      <c r="S854">
        <v>682.27187084299896</v>
      </c>
      <c r="T854">
        <v>0.68989519691934198</v>
      </c>
      <c r="U854">
        <v>0.33421084207756802</v>
      </c>
      <c r="V854" s="1">
        <v>0</v>
      </c>
      <c r="W854">
        <v>8.4411684274656298E-2</v>
      </c>
      <c r="X854">
        <v>0.58137747364777403</v>
      </c>
      <c r="Y854" s="1">
        <v>0</v>
      </c>
      <c r="Z854" s="1">
        <v>0</v>
      </c>
      <c r="AA854">
        <v>2.9885915749840901E-4</v>
      </c>
      <c r="AB854">
        <v>7.9563993642518104E-3</v>
      </c>
      <c r="AC854">
        <v>6.8752971288927097E-3</v>
      </c>
      <c r="AD854">
        <v>2.30758325939947E-3</v>
      </c>
      <c r="AE854" s="1">
        <v>0</v>
      </c>
      <c r="AF854" s="3">
        <v>4.8783512093373404E-3</v>
      </c>
      <c r="AG854">
        <v>2.1539862559415901E-3</v>
      </c>
      <c r="AH854">
        <v>7.4964486813400297</v>
      </c>
      <c r="AI854">
        <v>0.208607927955655</v>
      </c>
      <c r="AJ854">
        <v>1627.38873342579</v>
      </c>
      <c r="AK854" t="s">
        <v>97</v>
      </c>
      <c r="AL854" t="s">
        <v>98</v>
      </c>
      <c r="AM854" s="4">
        <v>26794827695.779999</v>
      </c>
      <c r="AN854">
        <v>178992</v>
      </c>
      <c r="AO854" s="1">
        <f t="shared" si="190"/>
        <v>7.1741562863911184E-3</v>
      </c>
      <c r="AP854" s="5">
        <f t="shared" si="191"/>
        <v>8.2772890390891636</v>
      </c>
      <c r="AQ854" s="3">
        <f t="shared" si="192"/>
        <v>3.068356043983091E-3</v>
      </c>
      <c r="AR854" s="15">
        <f t="shared" si="193"/>
        <v>0.40404892159825523</v>
      </c>
    </row>
    <row r="855" spans="1:44" x14ac:dyDescent="0.25">
      <c r="A855" t="s">
        <v>37</v>
      </c>
      <c r="B855">
        <v>13.5316010933838</v>
      </c>
      <c r="C855">
        <v>1.32987085818955E-2</v>
      </c>
      <c r="D855">
        <v>14.8414301284004</v>
      </c>
      <c r="E855">
        <v>17.717200345795899</v>
      </c>
      <c r="F855" s="1">
        <v>0</v>
      </c>
      <c r="G855" s="1">
        <v>0</v>
      </c>
      <c r="H855">
        <v>4.2606612016022103</v>
      </c>
      <c r="I855">
        <v>59.147704732073002</v>
      </c>
      <c r="J855">
        <v>53.872215351323199</v>
      </c>
      <c r="K855">
        <v>36.180144609258399</v>
      </c>
      <c r="L855">
        <v>86.875063387866604</v>
      </c>
      <c r="M855">
        <v>32.240333515685201</v>
      </c>
      <c r="N855">
        <v>95.164312372230796</v>
      </c>
      <c r="O855">
        <v>74.473190604083499</v>
      </c>
      <c r="P855">
        <v>143929.844715321</v>
      </c>
      <c r="Q855">
        <v>162216.339789486</v>
      </c>
      <c r="R855">
        <v>110.48571573829101</v>
      </c>
      <c r="S855">
        <v>677.007305032369</v>
      </c>
      <c r="T855">
        <v>0.69264250608751998</v>
      </c>
      <c r="U855">
        <v>0.32530598139560002</v>
      </c>
      <c r="V855" s="1">
        <v>0</v>
      </c>
      <c r="W855">
        <v>8.0440118749011302E-2</v>
      </c>
      <c r="X855">
        <v>0.59425389985538801</v>
      </c>
      <c r="Y855" s="1">
        <v>0</v>
      </c>
      <c r="Z855" s="1">
        <v>0</v>
      </c>
      <c r="AA855">
        <v>3.01237823541178E-4</v>
      </c>
      <c r="AB855">
        <v>8.0423687521129199E-3</v>
      </c>
      <c r="AC855">
        <v>6.9432314285274698E-3</v>
      </c>
      <c r="AD855">
        <v>2.5219486130788199E-3</v>
      </c>
      <c r="AE855" s="1">
        <v>0</v>
      </c>
      <c r="AF855" s="3">
        <v>5.4534110335414301E-3</v>
      </c>
      <c r="AG855">
        <v>2.4331371393614999E-3</v>
      </c>
      <c r="AH855">
        <v>7.5660950218004004</v>
      </c>
      <c r="AI855">
        <v>0.218972124057391</v>
      </c>
      <c r="AJ855">
        <v>2156.7812121987899</v>
      </c>
      <c r="AK855" t="s">
        <v>99</v>
      </c>
      <c r="AL855" t="s">
        <v>100</v>
      </c>
      <c r="AM855" s="4">
        <v>23176159315.439999</v>
      </c>
      <c r="AN855">
        <v>161024</v>
      </c>
      <c r="AO855" s="1">
        <f t="shared" si="190"/>
        <v>7.244469252068648E-3</v>
      </c>
      <c r="AP855" s="5">
        <f t="shared" si="191"/>
        <v>8.35520946421574</v>
      </c>
      <c r="AQ855" s="3">
        <f t="shared" si="192"/>
        <v>4.7983591707341502E-3</v>
      </c>
      <c r="AR855" s="15">
        <f t="shared" si="193"/>
        <v>0.61954061730443311</v>
      </c>
    </row>
    <row r="856" spans="1:44" x14ac:dyDescent="0.25">
      <c r="A856" t="s">
        <v>37</v>
      </c>
      <c r="B856">
        <v>14.3515430387615</v>
      </c>
      <c r="C856">
        <v>1.4304504207808899E-2</v>
      </c>
      <c r="D856">
        <v>15.877288207569601</v>
      </c>
      <c r="E856">
        <v>18.535476492326101</v>
      </c>
      <c r="F856" s="1">
        <v>0</v>
      </c>
      <c r="G856" s="1">
        <v>0</v>
      </c>
      <c r="H856">
        <v>4.3345060751519799</v>
      </c>
      <c r="I856">
        <v>83.411779437784602</v>
      </c>
      <c r="J856">
        <v>80.119842322137899</v>
      </c>
      <c r="K856">
        <v>59.647000239199599</v>
      </c>
      <c r="L856">
        <v>112.078122815188</v>
      </c>
      <c r="M856">
        <v>34.170397001016802</v>
      </c>
      <c r="N856">
        <v>95.269388951861202</v>
      </c>
      <c r="O856">
        <v>73.474649028028793</v>
      </c>
      <c r="P856">
        <v>139218.45424661599</v>
      </c>
      <c r="Q856">
        <v>156590.40659292199</v>
      </c>
      <c r="R856">
        <v>121.068037426004</v>
      </c>
      <c r="S856">
        <v>675.79642381587598</v>
      </c>
      <c r="T856">
        <v>0.691473160347159</v>
      </c>
      <c r="U856">
        <v>0.32582712883589698</v>
      </c>
      <c r="V856" s="1">
        <v>0</v>
      </c>
      <c r="W856">
        <v>7.2810836466019893E-2</v>
      </c>
      <c r="X856">
        <v>0.60136203469808203</v>
      </c>
      <c r="Y856" s="1">
        <v>0</v>
      </c>
      <c r="Z856" s="1">
        <v>0</v>
      </c>
      <c r="AA856">
        <v>3.0189848885173599E-4</v>
      </c>
      <c r="AB856">
        <v>8.2660141434749007E-3</v>
      </c>
      <c r="AC856">
        <v>7.10379983811884E-3</v>
      </c>
      <c r="AD856">
        <v>2.6123034750598199E-3</v>
      </c>
      <c r="AE856" s="1">
        <v>0</v>
      </c>
      <c r="AF856" s="3">
        <v>6.1486215705136502E-3</v>
      </c>
      <c r="AG856">
        <v>3.1242860781801099E-3</v>
      </c>
      <c r="AH856">
        <v>7.5849599958263996</v>
      </c>
      <c r="AI856">
        <v>0.23324869953310301</v>
      </c>
      <c r="AJ856">
        <v>2786.4608463958202</v>
      </c>
      <c r="AK856" t="s">
        <v>101</v>
      </c>
      <c r="AL856" t="s">
        <v>102</v>
      </c>
      <c r="AM856" s="4">
        <v>22951972022.459999</v>
      </c>
      <c r="AN856">
        <v>164863</v>
      </c>
      <c r="AO856" s="1">
        <f t="shared" si="190"/>
        <v>7.4056983269705761E-3</v>
      </c>
      <c r="AP856" s="5">
        <f t="shared" si="191"/>
        <v>8.5336535618088512</v>
      </c>
      <c r="AQ856" s="3">
        <f t="shared" si="192"/>
        <v>5.4212409271723345E-3</v>
      </c>
      <c r="AR856" s="15">
        <f t="shared" si="193"/>
        <v>0.68175833888895876</v>
      </c>
    </row>
    <row r="857" spans="1:44" x14ac:dyDescent="0.25">
      <c r="A857" t="s">
        <v>37</v>
      </c>
      <c r="B857">
        <v>15.0081540473952</v>
      </c>
      <c r="C857">
        <v>1.5042202496963201E-2</v>
      </c>
      <c r="D857">
        <v>16.629679297049499</v>
      </c>
      <c r="E857">
        <v>23.486413637981499</v>
      </c>
      <c r="F857" s="1">
        <v>0</v>
      </c>
      <c r="G857" s="1">
        <v>0</v>
      </c>
      <c r="H857">
        <v>4.4320354769744696</v>
      </c>
      <c r="I857">
        <v>106.339539493752</v>
      </c>
      <c r="J857">
        <v>103.891652939778</v>
      </c>
      <c r="K857">
        <v>76.522062841695202</v>
      </c>
      <c r="L857">
        <v>136.54576513222099</v>
      </c>
      <c r="M857">
        <v>35.368354887022797</v>
      </c>
      <c r="N857">
        <v>95.119977954397498</v>
      </c>
      <c r="O857">
        <v>72.629320931141507</v>
      </c>
      <c r="P857">
        <v>132107.235165925</v>
      </c>
      <c r="Q857">
        <v>148707.50978433</v>
      </c>
      <c r="R857">
        <v>126.30316455958</v>
      </c>
      <c r="S857">
        <v>685.10489286432596</v>
      </c>
      <c r="T857">
        <v>0.70989519385611</v>
      </c>
      <c r="U857">
        <v>0.28932243405415198</v>
      </c>
      <c r="V857" s="1">
        <v>0</v>
      </c>
      <c r="W857">
        <v>5.6634206852655002E-2</v>
      </c>
      <c r="X857">
        <v>0.654043359093192</v>
      </c>
      <c r="Y857" s="1">
        <v>0</v>
      </c>
      <c r="Z857" s="1">
        <v>0</v>
      </c>
      <c r="AA857">
        <v>3.0884859097142199E-4</v>
      </c>
      <c r="AB857">
        <v>8.2210388219753194E-3</v>
      </c>
      <c r="AC857">
        <v>7.1470672360808597E-3</v>
      </c>
      <c r="AD857">
        <v>2.2873891007063698E-3</v>
      </c>
      <c r="AE857" s="1">
        <v>0</v>
      </c>
      <c r="AF857" s="3">
        <v>6.4716498317369201E-3</v>
      </c>
      <c r="AG857">
        <v>4.2249308338887601E-3</v>
      </c>
      <c r="AH857">
        <v>7.5977735478326203</v>
      </c>
      <c r="AI857">
        <v>0.243760837631256</v>
      </c>
      <c r="AJ857">
        <v>3405.6958887532901</v>
      </c>
      <c r="AK857" t="s">
        <v>103</v>
      </c>
      <c r="AL857" t="s">
        <v>104</v>
      </c>
      <c r="AM857" s="4">
        <v>16970627536.65</v>
      </c>
      <c r="AN857">
        <v>128461</v>
      </c>
      <c r="AO857" s="1">
        <f t="shared" si="190"/>
        <v>7.4559158270522813E-3</v>
      </c>
      <c r="AP857" s="5">
        <f t="shared" si="191"/>
        <v>8.5891678847254234</v>
      </c>
      <c r="AQ857" s="3">
        <f t="shared" si="192"/>
        <v>6.0039181586372253E-3</v>
      </c>
      <c r="AR857" s="15">
        <f t="shared" si="193"/>
        <v>0.74733504442089238</v>
      </c>
    </row>
    <row r="858" spans="1:44" x14ac:dyDescent="0.25">
      <c r="A858" t="s">
        <v>37</v>
      </c>
      <c r="B858">
        <v>15.805199542441899</v>
      </c>
      <c r="C858">
        <v>1.4650674796737E-2</v>
      </c>
      <c r="D858">
        <v>16.231125177751601</v>
      </c>
      <c r="E858">
        <v>31.168981263121101</v>
      </c>
      <c r="F858" s="1">
        <v>0</v>
      </c>
      <c r="G858" s="1">
        <v>0</v>
      </c>
      <c r="H858">
        <v>4.5407674551102799</v>
      </c>
      <c r="I858">
        <v>129.483725708891</v>
      </c>
      <c r="J858">
        <v>128.765257007759</v>
      </c>
      <c r="K858">
        <v>94.112588898635096</v>
      </c>
      <c r="L858">
        <v>161.20234755587899</v>
      </c>
      <c r="M858">
        <v>36.654490820263298</v>
      </c>
      <c r="N858">
        <v>94.968321590136</v>
      </c>
      <c r="O858">
        <v>71.783565730670404</v>
      </c>
      <c r="P858">
        <v>125741.15624894301</v>
      </c>
      <c r="Q858">
        <v>141964.184117953</v>
      </c>
      <c r="R858">
        <v>130.43860356539</v>
      </c>
      <c r="S858">
        <v>692.30130680458603</v>
      </c>
      <c r="T858">
        <v>0.72141810106045801</v>
      </c>
      <c r="U858">
        <v>0.265809252834728</v>
      </c>
      <c r="V858" s="1">
        <v>0</v>
      </c>
      <c r="W858">
        <v>4.4986624169096101E-2</v>
      </c>
      <c r="X858">
        <v>0.68920412299617395</v>
      </c>
      <c r="Y858" s="1">
        <v>0</v>
      </c>
      <c r="Z858" s="1">
        <v>0</v>
      </c>
      <c r="AA858">
        <v>3.1697740461381503E-4</v>
      </c>
      <c r="AB858">
        <v>8.2527583453222801E-3</v>
      </c>
      <c r="AC858">
        <v>7.2386269508164999E-3</v>
      </c>
      <c r="AD858">
        <v>1.81491564534661E-3</v>
      </c>
      <c r="AE858" s="1">
        <v>0</v>
      </c>
      <c r="AF858" s="3">
        <v>6.8113484568443298E-3</v>
      </c>
      <c r="AG858">
        <v>4.2660363631189203E-3</v>
      </c>
      <c r="AH858">
        <v>7.5832207296239798</v>
      </c>
      <c r="AI858">
        <v>0.25179423614697199</v>
      </c>
      <c r="AJ858">
        <v>4133.9298651154104</v>
      </c>
      <c r="AK858" t="s">
        <v>105</v>
      </c>
      <c r="AL858" t="s">
        <v>106</v>
      </c>
      <c r="AM858" s="4">
        <v>11010147123.469999</v>
      </c>
      <c r="AN858">
        <v>87562</v>
      </c>
      <c r="AO858" s="1">
        <f t="shared" si="190"/>
        <v>7.555604355430315E-3</v>
      </c>
      <c r="AP858" s="5">
        <f t="shared" si="191"/>
        <v>8.699279819951677</v>
      </c>
      <c r="AQ858" s="3">
        <f t="shared" si="192"/>
        <v>6.6785367906581376E-3</v>
      </c>
      <c r="AR858" s="15">
        <f t="shared" si="193"/>
        <v>0.8168399993517732</v>
      </c>
    </row>
    <row r="859" spans="1:44" x14ac:dyDescent="0.25">
      <c r="A859" t="s">
        <v>37</v>
      </c>
      <c r="B859">
        <v>14.693652359086199</v>
      </c>
      <c r="C859">
        <v>1.3166096917975E-2</v>
      </c>
      <c r="D859">
        <v>14.7039858433901</v>
      </c>
      <c r="E859">
        <v>45.710476151062899</v>
      </c>
      <c r="F859" s="1">
        <v>0</v>
      </c>
      <c r="G859" s="1">
        <v>0</v>
      </c>
      <c r="H859">
        <v>4.6949313118882801</v>
      </c>
      <c r="I859">
        <v>151.16281068582799</v>
      </c>
      <c r="J859">
        <v>150.665879888034</v>
      </c>
      <c r="K859">
        <v>107.60769285082</v>
      </c>
      <c r="L859">
        <v>185.35466645080601</v>
      </c>
      <c r="M859">
        <v>36.903993082303103</v>
      </c>
      <c r="N859">
        <v>94.809822884617105</v>
      </c>
      <c r="O859">
        <v>71.481901685820006</v>
      </c>
      <c r="P859">
        <v>116556.911375105</v>
      </c>
      <c r="Q859">
        <v>131195.224929185</v>
      </c>
      <c r="R859">
        <v>130.451627534186</v>
      </c>
      <c r="S859">
        <v>707.52867493646295</v>
      </c>
      <c r="T859">
        <v>0.76249360832762703</v>
      </c>
      <c r="U859">
        <v>0.21566080987832401</v>
      </c>
      <c r="V859" s="1">
        <v>0</v>
      </c>
      <c r="W859">
        <v>3.7080056867962001E-2</v>
      </c>
      <c r="X859">
        <v>0.74725913325371296</v>
      </c>
      <c r="Y859" s="1">
        <v>0</v>
      </c>
      <c r="Z859" s="1">
        <v>0</v>
      </c>
      <c r="AA859">
        <v>3.31599985043944E-4</v>
      </c>
      <c r="AB859">
        <v>8.0029914507267503E-3</v>
      </c>
      <c r="AC859">
        <v>7.1704756913715103E-3</v>
      </c>
      <c r="AD859">
        <v>1.2407388779117599E-3</v>
      </c>
      <c r="AE859" s="1">
        <v>0</v>
      </c>
      <c r="AF859" s="3">
        <v>6.7979313758381897E-3</v>
      </c>
      <c r="AG859">
        <v>3.59076547917368E-3</v>
      </c>
      <c r="AH859">
        <v>7.5466046415367201</v>
      </c>
      <c r="AI859">
        <v>0.25079191892031999</v>
      </c>
      <c r="AJ859">
        <v>4804.9984536749298</v>
      </c>
      <c r="AK859" t="s">
        <v>107</v>
      </c>
      <c r="AL859" t="s">
        <v>108</v>
      </c>
      <c r="AM859" s="4">
        <v>4291508919.9200001</v>
      </c>
      <c r="AN859">
        <v>36819</v>
      </c>
      <c r="AO859" s="1">
        <f t="shared" si="190"/>
        <v>7.5020756764154544E-3</v>
      </c>
      <c r="AP859" s="5">
        <f t="shared" si="191"/>
        <v>8.6401693205179662</v>
      </c>
      <c r="AQ859" s="3">
        <f t="shared" si="192"/>
        <v>5.6540590073273162E-3</v>
      </c>
      <c r="AR859" s="15">
        <f t="shared" si="193"/>
        <v>0.70062088068030315</v>
      </c>
    </row>
    <row r="860" spans="1:44" x14ac:dyDescent="0.25">
      <c r="A860" t="s">
        <v>37</v>
      </c>
      <c r="B860">
        <v>14.9850163199922</v>
      </c>
      <c r="C860">
        <v>1.2430529002431899E-2</v>
      </c>
      <c r="D860">
        <v>13.9379132839866</v>
      </c>
      <c r="E860">
        <v>59.259370889438003</v>
      </c>
      <c r="F860" s="1">
        <v>0</v>
      </c>
      <c r="G860" s="1">
        <v>0</v>
      </c>
      <c r="H860">
        <v>4.8537917012108496</v>
      </c>
      <c r="I860">
        <v>174.66713988458099</v>
      </c>
      <c r="J860">
        <v>174.349551871047</v>
      </c>
      <c r="K860">
        <v>126.826386001431</v>
      </c>
      <c r="L860">
        <v>210.48277462743701</v>
      </c>
      <c r="M860">
        <v>37.861359832625297</v>
      </c>
      <c r="N860">
        <v>94.690046995723407</v>
      </c>
      <c r="O860">
        <v>70.908489075305894</v>
      </c>
      <c r="P860">
        <v>111217.03742153601</v>
      </c>
      <c r="Q860">
        <v>124592.722275351</v>
      </c>
      <c r="R860">
        <v>133.69529197623899</v>
      </c>
      <c r="S860">
        <v>711.22096364395702</v>
      </c>
      <c r="T860">
        <v>0.78047293050531796</v>
      </c>
      <c r="U860">
        <v>0.18013482580010001</v>
      </c>
      <c r="V860" s="1">
        <v>0</v>
      </c>
      <c r="W860">
        <v>4.9726302957522603E-2</v>
      </c>
      <c r="X860">
        <v>0.77013887124237601</v>
      </c>
      <c r="Y860" s="1">
        <v>0</v>
      </c>
      <c r="Z860" s="1">
        <v>0</v>
      </c>
      <c r="AA860">
        <v>3.3720994036281799E-4</v>
      </c>
      <c r="AB860">
        <v>8.0516906372476594E-3</v>
      </c>
      <c r="AC860">
        <v>7.2797354329002901E-3</v>
      </c>
      <c r="AD860">
        <v>9.2556994622330999E-4</v>
      </c>
      <c r="AE860" s="1">
        <v>0</v>
      </c>
      <c r="AF860" s="3">
        <v>7.0816148190360603E-3</v>
      </c>
      <c r="AG860">
        <v>3.1159951241245001E-3</v>
      </c>
      <c r="AH860">
        <v>7.5925882017884101</v>
      </c>
      <c r="AI860">
        <v>0.26911401508020499</v>
      </c>
      <c r="AJ860">
        <v>5653.1439329617497</v>
      </c>
      <c r="AK860" t="s">
        <v>109</v>
      </c>
      <c r="AL860" t="s">
        <v>110</v>
      </c>
      <c r="AM860" s="4">
        <v>1644232681.24</v>
      </c>
      <c r="AN860">
        <v>14784</v>
      </c>
      <c r="AO860" s="1">
        <f t="shared" si="190"/>
        <v>7.6169453732631079E-3</v>
      </c>
      <c r="AP860" s="5">
        <f t="shared" si="191"/>
        <v>8.7669741996679544</v>
      </c>
      <c r="AQ860" s="3">
        <f t="shared" si="192"/>
        <v>5.8205105345264449E-3</v>
      </c>
      <c r="AR860" s="15">
        <f t="shared" si="193"/>
        <v>0.7092574905216158</v>
      </c>
    </row>
    <row r="861" spans="1:44" x14ac:dyDescent="0.25">
      <c r="A861" t="s">
        <v>37</v>
      </c>
      <c r="B861">
        <v>16.841477154098701</v>
      </c>
      <c r="C861">
        <v>1.2057764766022799E-2</v>
      </c>
      <c r="D861">
        <v>13.5472869672413</v>
      </c>
      <c r="E861">
        <v>82.764912805836602</v>
      </c>
      <c r="F861" s="1">
        <v>0</v>
      </c>
      <c r="G861" s="1">
        <v>0</v>
      </c>
      <c r="H861">
        <v>5.0796437304748396</v>
      </c>
      <c r="I861">
        <v>195.85691253593001</v>
      </c>
      <c r="J861">
        <v>195.36251608586599</v>
      </c>
      <c r="K861">
        <v>147.74892580133101</v>
      </c>
      <c r="L861">
        <v>233.56106827052199</v>
      </c>
      <c r="M861">
        <v>37.8029447448422</v>
      </c>
      <c r="N861">
        <v>94.443136978552204</v>
      </c>
      <c r="O861">
        <v>70.780903042953</v>
      </c>
      <c r="P861">
        <v>105415.530087288</v>
      </c>
      <c r="Q861">
        <v>118641.407870098</v>
      </c>
      <c r="R861">
        <v>132.745000713373</v>
      </c>
      <c r="S861">
        <v>711.14010742163202</v>
      </c>
      <c r="T861">
        <v>0.75778358928700096</v>
      </c>
      <c r="U861">
        <v>0.13209709212255799</v>
      </c>
      <c r="V861" s="1">
        <v>0</v>
      </c>
      <c r="W861">
        <v>0.13093781786769701</v>
      </c>
      <c r="X861">
        <v>0.73696509000974297</v>
      </c>
      <c r="Y861" s="1">
        <v>0</v>
      </c>
      <c r="Z861" s="1">
        <v>0</v>
      </c>
      <c r="AA861">
        <v>3.5278359428006902E-4</v>
      </c>
      <c r="AB861">
        <v>7.8863615166647697E-3</v>
      </c>
      <c r="AC861">
        <v>7.1578879579167597E-3</v>
      </c>
      <c r="AD861">
        <v>4.5346814289811099E-4</v>
      </c>
      <c r="AE861" s="1">
        <v>0</v>
      </c>
      <c r="AF861" s="3">
        <v>6.9979336455700102E-3</v>
      </c>
      <c r="AG861">
        <v>3.3651549778696299E-3</v>
      </c>
      <c r="AH861">
        <v>7.5797376021313498</v>
      </c>
      <c r="AI861">
        <v>0.26918151473575702</v>
      </c>
      <c r="AJ861">
        <v>6367.1591769130901</v>
      </c>
      <c r="AK861" t="s">
        <v>111</v>
      </c>
      <c r="AL861" t="s">
        <v>112</v>
      </c>
      <c r="AM861" s="4">
        <v>386453333.30000001</v>
      </c>
      <c r="AN861">
        <v>3666</v>
      </c>
      <c r="AO861" s="1">
        <f t="shared" si="190"/>
        <v>7.5106715521968291E-3</v>
      </c>
      <c r="AP861" s="5">
        <f t="shared" si="191"/>
        <v>8.6496639138595945</v>
      </c>
      <c r="AQ861" s="3">
        <f t="shared" si="192"/>
        <v>7.7402935333808322E-3</v>
      </c>
      <c r="AR861" s="15">
        <f t="shared" si="193"/>
        <v>0.94706722964266143</v>
      </c>
    </row>
    <row r="862" spans="1:44" x14ac:dyDescent="0.25">
      <c r="AO862" s="1"/>
      <c r="AP862" s="5"/>
      <c r="AQ862" s="3"/>
      <c r="AR862" s="15"/>
    </row>
    <row r="863" spans="1:44" x14ac:dyDescent="0.25">
      <c r="AO863" s="1"/>
      <c r="AP863" s="5"/>
      <c r="AQ863" s="3"/>
      <c r="AR863" s="15"/>
    </row>
    <row r="873" spans="1:44" x14ac:dyDescent="0.25">
      <c r="AO873" t="s">
        <v>226</v>
      </c>
      <c r="AP873" t="s">
        <v>67</v>
      </c>
    </row>
    <row r="874" spans="1:44" x14ac:dyDescent="0.25">
      <c r="A874" t="s">
        <v>0</v>
      </c>
      <c r="B874" t="s">
        <v>1</v>
      </c>
      <c r="C874" t="s">
        <v>2</v>
      </c>
      <c r="D874" t="s">
        <v>3</v>
      </c>
      <c r="E874" t="s">
        <v>5</v>
      </c>
      <c r="F874" t="s">
        <v>6</v>
      </c>
      <c r="G874" t="s">
        <v>208</v>
      </c>
      <c r="H874" t="s">
        <v>7</v>
      </c>
      <c r="I874" t="s">
        <v>8</v>
      </c>
      <c r="J874" t="s">
        <v>134</v>
      </c>
      <c r="K874" t="s">
        <v>143</v>
      </c>
      <c r="L874" t="s">
        <v>9</v>
      </c>
      <c r="M874" t="s">
        <v>10</v>
      </c>
      <c r="N874" t="s">
        <v>11</v>
      </c>
      <c r="O874" t="s">
        <v>13</v>
      </c>
      <c r="P874" t="s">
        <v>14</v>
      </c>
      <c r="Q874" t="s">
        <v>15</v>
      </c>
      <c r="R874" t="s">
        <v>16</v>
      </c>
      <c r="S874" t="s">
        <v>17</v>
      </c>
      <c r="T874" t="s">
        <v>18</v>
      </c>
      <c r="U874" t="s">
        <v>20</v>
      </c>
      <c r="V874" t="s">
        <v>21</v>
      </c>
      <c r="W874" t="s">
        <v>22</v>
      </c>
      <c r="X874" t="s">
        <v>23</v>
      </c>
      <c r="Y874" t="s">
        <v>24</v>
      </c>
      <c r="Z874" t="s">
        <v>25</v>
      </c>
      <c r="AA874" t="s">
        <v>26</v>
      </c>
      <c r="AB874" t="s">
        <v>27</v>
      </c>
      <c r="AC874" t="s">
        <v>263</v>
      </c>
      <c r="AD874" t="s">
        <v>120</v>
      </c>
      <c r="AE874" t="s">
        <v>29</v>
      </c>
      <c r="AF874" s="3" t="s">
        <v>233</v>
      </c>
      <c r="AG874" t="s">
        <v>30</v>
      </c>
      <c r="AH874" t="s">
        <v>31</v>
      </c>
      <c r="AI874" t="s">
        <v>32</v>
      </c>
      <c r="AJ874" t="s">
        <v>33</v>
      </c>
      <c r="AK874" t="s">
        <v>34</v>
      </c>
      <c r="AL874" t="s">
        <v>74</v>
      </c>
      <c r="AM874" s="4" t="s">
        <v>35</v>
      </c>
      <c r="AN874" t="s">
        <v>36</v>
      </c>
      <c r="AO874" s="15">
        <v>1.5</v>
      </c>
      <c r="AP874" s="15" t="s">
        <v>67</v>
      </c>
    </row>
    <row r="875" spans="1:44" x14ac:dyDescent="0.25">
      <c r="A875" t="s">
        <v>37</v>
      </c>
      <c r="B875">
        <v>8.8714095738906398</v>
      </c>
      <c r="C875">
        <v>5.0634678474228102E-3</v>
      </c>
      <c r="D875">
        <v>5.9097697335084298</v>
      </c>
      <c r="E875">
        <v>-37.8140036067905</v>
      </c>
      <c r="F875" s="1">
        <v>0</v>
      </c>
      <c r="G875" s="1">
        <v>0</v>
      </c>
      <c r="H875">
        <v>3.2872541313412902</v>
      </c>
      <c r="I875">
        <v>-156.601672472578</v>
      </c>
      <c r="J875">
        <v>-160.11234438119399</v>
      </c>
      <c r="K875">
        <v>-162.857587280416</v>
      </c>
      <c r="L875">
        <v>-135.68141061952801</v>
      </c>
      <c r="M875">
        <v>27.020437417180698</v>
      </c>
      <c r="N875">
        <v>93.602726513670405</v>
      </c>
      <c r="O875">
        <v>78.344739940265896</v>
      </c>
      <c r="P875">
        <v>190782.47456083799</v>
      </c>
      <c r="Q875">
        <v>209530.16405930801</v>
      </c>
      <c r="R875">
        <v>83.062872101646406</v>
      </c>
      <c r="S875">
        <v>647.36991015344699</v>
      </c>
      <c r="T875" s="1">
        <v>0</v>
      </c>
      <c r="U875">
        <v>0.81790122293912704</v>
      </c>
      <c r="V875" s="1">
        <v>0</v>
      </c>
      <c r="W875">
        <v>6.3853110723307696E-2</v>
      </c>
      <c r="X875">
        <v>0.118245666337564</v>
      </c>
      <c r="Y875" s="1">
        <v>0</v>
      </c>
      <c r="Z875">
        <v>1</v>
      </c>
      <c r="AA875">
        <v>3.1345024104745901E-4</v>
      </c>
      <c r="AB875">
        <v>5.2003237879364303E-3</v>
      </c>
      <c r="AC875">
        <v>4.3343319444265104E-3</v>
      </c>
      <c r="AD875" s="1">
        <v>8.5762000593684299E-7</v>
      </c>
      <c r="AE875" s="1">
        <v>0</v>
      </c>
      <c r="AF875" s="3">
        <v>3.6023186560391599E-4</v>
      </c>
      <c r="AG875" s="1">
        <v>0</v>
      </c>
      <c r="AH875">
        <v>5.9303838854888902</v>
      </c>
      <c r="AI875">
        <v>0.138791690611097</v>
      </c>
      <c r="AJ875">
        <v>0.426406001901251</v>
      </c>
      <c r="AK875" t="s">
        <v>81</v>
      </c>
      <c r="AL875" t="s">
        <v>82</v>
      </c>
      <c r="AM875" s="4">
        <v>236761050.93000001</v>
      </c>
      <c r="AN875">
        <v>1241</v>
      </c>
      <c r="AO875" s="1">
        <f>AA875+AC875*$AO$874</f>
        <v>6.8149481576872247E-3</v>
      </c>
      <c r="AP875" s="5">
        <f>100*(1-(1-AO875)^12)</f>
        <v>7.8782681750852346</v>
      </c>
      <c r="AQ875" s="3">
        <f>(1-(1-B875/100)^(1/12))- AO875</f>
        <v>8.9671283542226785E-4</v>
      </c>
      <c r="AR875" s="15">
        <f>B875/AP875-1</f>
        <v>0.12606087743321326</v>
      </c>
    </row>
    <row r="876" spans="1:44" x14ac:dyDescent="0.25">
      <c r="A876" t="s">
        <v>37</v>
      </c>
      <c r="B876">
        <v>7.87016502934401</v>
      </c>
      <c r="C876">
        <v>5.7075491549952104E-3</v>
      </c>
      <c r="D876">
        <v>6.6380950138003003</v>
      </c>
      <c r="E876">
        <v>-32.587648400771698</v>
      </c>
      <c r="F876" s="1">
        <v>0</v>
      </c>
      <c r="G876" s="1">
        <v>0</v>
      </c>
      <c r="H876">
        <v>3.3843284542006198</v>
      </c>
      <c r="I876">
        <v>-134.824847496064</v>
      </c>
      <c r="J876">
        <v>-136.61189060899699</v>
      </c>
      <c r="K876">
        <v>-146.874833602346</v>
      </c>
      <c r="L876">
        <v>-111.50392849374001</v>
      </c>
      <c r="M876">
        <v>27.386586987189599</v>
      </c>
      <c r="N876">
        <v>93.158147339383305</v>
      </c>
      <c r="O876">
        <v>77.439798882567999</v>
      </c>
      <c r="P876">
        <v>171122.986530564</v>
      </c>
      <c r="Q876">
        <v>188752.97983895699</v>
      </c>
      <c r="R876">
        <v>82.780781716729294</v>
      </c>
      <c r="S876">
        <v>649.48147702228596</v>
      </c>
      <c r="T876" s="1">
        <v>0</v>
      </c>
      <c r="U876">
        <v>0.81294004031531897</v>
      </c>
      <c r="V876" s="1">
        <v>0</v>
      </c>
      <c r="W876">
        <v>5.8648230711858602E-2</v>
      </c>
      <c r="X876">
        <v>0.12841172897282099</v>
      </c>
      <c r="Y876" s="1">
        <v>0</v>
      </c>
      <c r="Z876">
        <v>1</v>
      </c>
      <c r="AA876">
        <v>3.1710166894894401E-4</v>
      </c>
      <c r="AB876">
        <v>6.00562639689962E-3</v>
      </c>
      <c r="AC876">
        <v>4.9600478312647103E-3</v>
      </c>
      <c r="AD876">
        <v>4.2392968022142598E-6</v>
      </c>
      <c r="AE876" s="1">
        <v>0</v>
      </c>
      <c r="AF876" s="3">
        <v>6.8084390563170601E-4</v>
      </c>
      <c r="AG876" s="1">
        <v>0</v>
      </c>
      <c r="AH876">
        <v>6.1701065903718302</v>
      </c>
      <c r="AI876">
        <v>0.14677029772716699</v>
      </c>
      <c r="AJ876">
        <v>8.1966655265592099</v>
      </c>
      <c r="AK876" t="s">
        <v>83</v>
      </c>
      <c r="AL876" t="s">
        <v>84</v>
      </c>
      <c r="AM876" s="4">
        <v>725048093.92999995</v>
      </c>
      <c r="AN876">
        <v>4237</v>
      </c>
      <c r="AO876" s="1">
        <f t="shared" ref="AO876:AO890" si="194">AA876+AC876*$AO$874</f>
        <v>7.7571734158460096E-3</v>
      </c>
      <c r="AP876" s="5">
        <f t="shared" ref="AP876:AP890" si="195">100*(1-(1-AO876)^12)</f>
        <v>8.9215535088953519</v>
      </c>
      <c r="AQ876" s="3">
        <f t="shared" ref="AQ876:AQ890" si="196">(1-(1-B876/100)^(1/12))- AO876</f>
        <v>-9.4950511730560599E-4</v>
      </c>
      <c r="AR876" s="15">
        <f t="shared" ref="AR876:AR890" si="197">B876/AP876-1</f>
        <v>-0.11784813917251535</v>
      </c>
    </row>
    <row r="877" spans="1:44" x14ac:dyDescent="0.25">
      <c r="A877" t="s">
        <v>37</v>
      </c>
      <c r="B877">
        <v>10.721518869394201</v>
      </c>
      <c r="C877">
        <v>6.5187368551161903E-3</v>
      </c>
      <c r="D877">
        <v>7.5480299767672197</v>
      </c>
      <c r="E877">
        <v>-17.2828787243958</v>
      </c>
      <c r="F877" s="1">
        <v>0</v>
      </c>
      <c r="G877" s="1">
        <v>0</v>
      </c>
      <c r="H877">
        <v>3.5906359057972099</v>
      </c>
      <c r="I877">
        <v>-110.77540401559899</v>
      </c>
      <c r="J877">
        <v>-112.780676100821</v>
      </c>
      <c r="K877">
        <v>-125.13896107011</v>
      </c>
      <c r="L877">
        <v>-86.827910845083196</v>
      </c>
      <c r="M877">
        <v>28.751696022984401</v>
      </c>
      <c r="N877">
        <v>92.924859605002595</v>
      </c>
      <c r="O877">
        <v>76.380346545178796</v>
      </c>
      <c r="P877">
        <v>166670.767262835</v>
      </c>
      <c r="Q877">
        <v>185283.75527786001</v>
      </c>
      <c r="R877">
        <v>82.750031276462707</v>
      </c>
      <c r="S877">
        <v>653.71935523989998</v>
      </c>
      <c r="T877" s="1">
        <v>0</v>
      </c>
      <c r="U877">
        <v>0.74997692464118004</v>
      </c>
      <c r="V877" s="1">
        <v>0</v>
      </c>
      <c r="W877">
        <v>7.9000114131676805E-2</v>
      </c>
      <c r="X877">
        <v>0.171022961227142</v>
      </c>
      <c r="Y877" s="1">
        <v>0</v>
      </c>
      <c r="Z877">
        <v>1</v>
      </c>
      <c r="AA877">
        <v>3.18314900432676E-4</v>
      </c>
      <c r="AB877">
        <v>6.5057346559737397E-3</v>
      </c>
      <c r="AC877">
        <v>5.3845040322113803E-3</v>
      </c>
      <c r="AD877">
        <v>6.2935780657935898E-5</v>
      </c>
      <c r="AE877" s="1">
        <v>0</v>
      </c>
      <c r="AF877" s="3">
        <v>1.11610948917624E-3</v>
      </c>
      <c r="AG877" s="1">
        <v>1.40369186140501E-8</v>
      </c>
      <c r="AH877">
        <v>6.3119632955135199</v>
      </c>
      <c r="AI877">
        <v>0.158603899479592</v>
      </c>
      <c r="AJ877">
        <v>63.405303663659403</v>
      </c>
      <c r="AK877" t="s">
        <v>85</v>
      </c>
      <c r="AL877" t="s">
        <v>86</v>
      </c>
      <c r="AM877" s="4">
        <v>1470536179.5599999</v>
      </c>
      <c r="AN877">
        <v>8823</v>
      </c>
      <c r="AO877" s="1">
        <f t="shared" si="194"/>
        <v>8.3950709487497464E-3</v>
      </c>
      <c r="AP877" s="5">
        <f t="shared" si="195"/>
        <v>9.6217094604602931</v>
      </c>
      <c r="AQ877" s="3">
        <f t="shared" si="196"/>
        <v>1.0112188451411631E-3</v>
      </c>
      <c r="AR877" s="15">
        <f t="shared" si="197"/>
        <v>0.11430499054804066</v>
      </c>
    </row>
    <row r="878" spans="1:44" x14ac:dyDescent="0.25">
      <c r="A878" t="s">
        <v>37</v>
      </c>
      <c r="B878">
        <v>10.2806810460868</v>
      </c>
      <c r="C878">
        <v>8.2013917506389908E-3</v>
      </c>
      <c r="D878">
        <v>9.4096506768899602</v>
      </c>
      <c r="E878">
        <v>-11.182837947268</v>
      </c>
      <c r="F878" s="1">
        <v>0</v>
      </c>
      <c r="G878" s="1">
        <v>0</v>
      </c>
      <c r="H878">
        <v>3.7333393194784801</v>
      </c>
      <c r="I878">
        <v>-86.083544991566299</v>
      </c>
      <c r="J878">
        <v>-86.129747592454706</v>
      </c>
      <c r="K878">
        <v>-102.630466118035</v>
      </c>
      <c r="L878">
        <v>-61.239506221386499</v>
      </c>
      <c r="M878">
        <v>30.2904324673618</v>
      </c>
      <c r="N878">
        <v>92.5828700882752</v>
      </c>
      <c r="O878">
        <v>74.601168374002398</v>
      </c>
      <c r="P878">
        <v>160623.83732849199</v>
      </c>
      <c r="Q878">
        <v>178515.61375857101</v>
      </c>
      <c r="R878">
        <v>82.702833935687295</v>
      </c>
      <c r="S878">
        <v>645.40811893658201</v>
      </c>
      <c r="T878">
        <v>1.68952887813348E-4</v>
      </c>
      <c r="U878">
        <v>0.73059230143124498</v>
      </c>
      <c r="V878" s="1">
        <v>0</v>
      </c>
      <c r="W878">
        <v>7.6809321371998099E-2</v>
      </c>
      <c r="X878">
        <v>0.19259837719675599</v>
      </c>
      <c r="Y878" s="1">
        <v>0</v>
      </c>
      <c r="Z878">
        <v>1</v>
      </c>
      <c r="AA878">
        <v>3.2327327154808502E-4</v>
      </c>
      <c r="AB878">
        <v>7.5907536551114204E-3</v>
      </c>
      <c r="AC878">
        <v>6.2977008019524496E-3</v>
      </c>
      <c r="AD878">
        <v>3.5748361332367897E-4</v>
      </c>
      <c r="AE878" s="1">
        <v>0</v>
      </c>
      <c r="AF878" s="3">
        <v>1.89617295073881E-3</v>
      </c>
      <c r="AG878">
        <v>5.0535992841754304E-6</v>
      </c>
      <c r="AH878">
        <v>6.7527807390919197</v>
      </c>
      <c r="AI878">
        <v>0.17967177102829801</v>
      </c>
      <c r="AJ878">
        <v>147.150363844992</v>
      </c>
      <c r="AK878" t="s">
        <v>87</v>
      </c>
      <c r="AL878" t="s">
        <v>88</v>
      </c>
      <c r="AM878" s="4">
        <v>2964152294.0599999</v>
      </c>
      <c r="AN878">
        <v>18454</v>
      </c>
      <c r="AO878" s="1">
        <f t="shared" si="194"/>
        <v>9.7698244744767598E-3</v>
      </c>
      <c r="AP878" s="5">
        <f t="shared" si="195"/>
        <v>11.113894401256941</v>
      </c>
      <c r="AQ878" s="3">
        <f t="shared" si="196"/>
        <v>-7.7022654525420176E-4</v>
      </c>
      <c r="AR878" s="15">
        <f t="shared" si="197"/>
        <v>-7.4970422165960837E-2</v>
      </c>
    </row>
    <row r="879" spans="1:44" x14ac:dyDescent="0.25">
      <c r="A879" t="s">
        <v>37</v>
      </c>
      <c r="B879">
        <v>12.5012999496631</v>
      </c>
      <c r="C879">
        <v>9.3899563098295297E-3</v>
      </c>
      <c r="D879">
        <v>10.7038523623273</v>
      </c>
      <c r="E879">
        <v>-8.6415783700047299</v>
      </c>
      <c r="F879" s="1">
        <v>0</v>
      </c>
      <c r="G879" s="1">
        <v>0</v>
      </c>
      <c r="H879">
        <v>3.8171588274171699</v>
      </c>
      <c r="I879">
        <v>-62.353691178991198</v>
      </c>
      <c r="J879">
        <v>-62.362502229769802</v>
      </c>
      <c r="K879">
        <v>-87.840567007362097</v>
      </c>
      <c r="L879">
        <v>-37.330773896200498</v>
      </c>
      <c r="M879">
        <v>32.086740545740298</v>
      </c>
      <c r="N879">
        <v>92.462815387840706</v>
      </c>
      <c r="O879">
        <v>73.091782525971098</v>
      </c>
      <c r="P879">
        <v>159490.54934039601</v>
      </c>
      <c r="Q879">
        <v>177233.46162857601</v>
      </c>
      <c r="R879">
        <v>82.791806955947607</v>
      </c>
      <c r="S879">
        <v>662.14659255081301</v>
      </c>
      <c r="T879">
        <v>6.1381046083864698E-4</v>
      </c>
      <c r="U879">
        <v>0.70315633570540303</v>
      </c>
      <c r="V879" s="1">
        <v>0</v>
      </c>
      <c r="W879">
        <v>8.2878832715194806E-2</v>
      </c>
      <c r="X879">
        <v>0.21396483157940099</v>
      </c>
      <c r="Y879" s="1">
        <v>0</v>
      </c>
      <c r="Z879">
        <v>1</v>
      </c>
      <c r="AA879">
        <v>3.20788103633586E-4</v>
      </c>
      <c r="AB879">
        <v>8.2686132837559607E-3</v>
      </c>
      <c r="AC879">
        <v>6.92321005301548E-3</v>
      </c>
      <c r="AD879">
        <v>8.3369559587026401E-4</v>
      </c>
      <c r="AE879" s="1">
        <v>0</v>
      </c>
      <c r="AF879" s="3">
        <v>2.85857756776779E-3</v>
      </c>
      <c r="AG879">
        <v>8.0202636605219798E-6</v>
      </c>
      <c r="AH879">
        <v>7.03687279724417</v>
      </c>
      <c r="AI879">
        <v>0.19907509730583101</v>
      </c>
      <c r="AJ879">
        <v>270.072670255275</v>
      </c>
      <c r="AK879" t="s">
        <v>89</v>
      </c>
      <c r="AL879" t="s">
        <v>90</v>
      </c>
      <c r="AM879" s="4">
        <v>4335431602.7200003</v>
      </c>
      <c r="AN879">
        <v>27183</v>
      </c>
      <c r="AO879" s="1">
        <f t="shared" si="194"/>
        <v>1.0705603183156807E-2</v>
      </c>
      <c r="AP879" s="5">
        <f t="shared" si="195"/>
        <v>12.116652322016741</v>
      </c>
      <c r="AQ879" s="3">
        <f t="shared" si="196"/>
        <v>3.6155431146702929E-4</v>
      </c>
      <c r="AR879" s="15">
        <f t="shared" si="197"/>
        <v>3.1745371363625763E-2</v>
      </c>
    </row>
    <row r="880" spans="1:44" x14ac:dyDescent="0.25">
      <c r="A880" t="s">
        <v>37</v>
      </c>
      <c r="B880">
        <v>15.0667686775272</v>
      </c>
      <c r="C880">
        <v>9.9384963373147506E-3</v>
      </c>
      <c r="D880">
        <v>11.295410346692501</v>
      </c>
      <c r="E880">
        <v>-4.3499827961446504</v>
      </c>
      <c r="F880" s="1">
        <v>0</v>
      </c>
      <c r="G880" s="1">
        <v>0</v>
      </c>
      <c r="H880">
        <v>3.8896835420329001</v>
      </c>
      <c r="I880">
        <v>-37.796708443362597</v>
      </c>
      <c r="J880">
        <v>-37.786300946738997</v>
      </c>
      <c r="K880">
        <v>-72.996277100263697</v>
      </c>
      <c r="L880">
        <v>-12.3665342115488</v>
      </c>
      <c r="M880">
        <v>32.8878738988397</v>
      </c>
      <c r="N880">
        <v>91.824882892326301</v>
      </c>
      <c r="O880">
        <v>71.837789478653903</v>
      </c>
      <c r="P880">
        <v>156946.77697035699</v>
      </c>
      <c r="Q880">
        <v>175258.23680938699</v>
      </c>
      <c r="R880">
        <v>83.055278525061297</v>
      </c>
      <c r="S880">
        <v>673.47861893952302</v>
      </c>
      <c r="T880">
        <v>4.1370908970575E-4</v>
      </c>
      <c r="U880">
        <v>0.67836243045019795</v>
      </c>
      <c r="V880" s="1">
        <v>0</v>
      </c>
      <c r="W880">
        <v>8.0667831359742606E-2</v>
      </c>
      <c r="X880">
        <v>0.24096973819005801</v>
      </c>
      <c r="Y880" s="1">
        <v>0</v>
      </c>
      <c r="Z880">
        <v>1</v>
      </c>
      <c r="AA880">
        <v>3.2072069120921501E-4</v>
      </c>
      <c r="AB880">
        <v>8.4567721900223498E-3</v>
      </c>
      <c r="AC880">
        <v>7.1995940399314697E-3</v>
      </c>
      <c r="AD880">
        <v>1.12190186462513E-3</v>
      </c>
      <c r="AE880" s="1">
        <v>0</v>
      </c>
      <c r="AF880" s="3">
        <v>3.6957692532646001E-3</v>
      </c>
      <c r="AG880">
        <v>3.9126093159303701E-5</v>
      </c>
      <c r="AH880">
        <v>7.2102801518774999</v>
      </c>
      <c r="AI880">
        <v>0.20942891379647899</v>
      </c>
      <c r="AJ880">
        <v>481.75066313304802</v>
      </c>
      <c r="AK880" t="s">
        <v>91</v>
      </c>
      <c r="AL880" t="s">
        <v>92</v>
      </c>
      <c r="AM880" s="4">
        <v>5183481203</v>
      </c>
      <c r="AN880">
        <v>33027</v>
      </c>
      <c r="AO880" s="1">
        <f t="shared" si="194"/>
        <v>1.1120111751106419E-2</v>
      </c>
      <c r="AP880" s="5">
        <f t="shared" si="195"/>
        <v>12.557506770608473</v>
      </c>
      <c r="AQ880" s="3">
        <f t="shared" si="196"/>
        <v>2.3964374528185582E-3</v>
      </c>
      <c r="AR880" s="15">
        <f t="shared" si="197"/>
        <v>0.19982166466290829</v>
      </c>
    </row>
    <row r="881" spans="1:44" x14ac:dyDescent="0.25">
      <c r="A881" t="s">
        <v>37</v>
      </c>
      <c r="B881">
        <v>15.0086813926494</v>
      </c>
      <c r="C881">
        <v>1.03459521172953E-2</v>
      </c>
      <c r="D881">
        <v>11.732492279899301</v>
      </c>
      <c r="E881">
        <v>-1.28874588435187</v>
      </c>
      <c r="F881" s="1">
        <v>0</v>
      </c>
      <c r="G881" s="1">
        <v>0</v>
      </c>
      <c r="H881">
        <v>3.9302237555052799</v>
      </c>
      <c r="I881">
        <v>-13.0738716100826</v>
      </c>
      <c r="J881">
        <v>-14.9245430410088</v>
      </c>
      <c r="K881">
        <v>-46.097367371226703</v>
      </c>
      <c r="L881">
        <v>12.4312986723068</v>
      </c>
      <c r="M881">
        <v>31.4201889027661</v>
      </c>
      <c r="N881">
        <v>91.553915031145095</v>
      </c>
      <c r="O881">
        <v>72.182799705699495</v>
      </c>
      <c r="P881">
        <v>156375.082315229</v>
      </c>
      <c r="Q881">
        <v>175124.62753728399</v>
      </c>
      <c r="R881">
        <v>83.337102062351207</v>
      </c>
      <c r="S881">
        <v>677.83824368331102</v>
      </c>
      <c r="T881">
        <v>8.4033412934057903E-4</v>
      </c>
      <c r="U881">
        <v>0.65965154917871305</v>
      </c>
      <c r="V881" s="1">
        <v>0</v>
      </c>
      <c r="W881">
        <v>7.4539636629256403E-2</v>
      </c>
      <c r="X881">
        <v>0.26580881419203001</v>
      </c>
      <c r="Y881" s="1">
        <v>0</v>
      </c>
      <c r="Z881">
        <v>1</v>
      </c>
      <c r="AA881">
        <v>3.1921943826223302E-4</v>
      </c>
      <c r="AB881">
        <v>8.2370544036878494E-3</v>
      </c>
      <c r="AC881">
        <v>7.1041860458194604E-3</v>
      </c>
      <c r="AD881">
        <v>1.1574830375513201E-3</v>
      </c>
      <c r="AE881" s="1">
        <v>0</v>
      </c>
      <c r="AF881" s="3">
        <v>4.0218375298603096E-3</v>
      </c>
      <c r="AG881">
        <v>6.32193125403708E-4</v>
      </c>
      <c r="AH881">
        <v>7.3663509867192296</v>
      </c>
      <c r="AI881">
        <v>0.20374328107672099</v>
      </c>
      <c r="AJ881">
        <v>670.795314641304</v>
      </c>
      <c r="AK881" t="s">
        <v>93</v>
      </c>
      <c r="AL881" t="s">
        <v>94</v>
      </c>
      <c r="AM881" s="4">
        <v>6176033876.04</v>
      </c>
      <c r="AN881">
        <v>39495</v>
      </c>
      <c r="AO881" s="1">
        <f t="shared" si="194"/>
        <v>1.0975498506991423E-2</v>
      </c>
      <c r="AP881" s="5">
        <f t="shared" si="195"/>
        <v>12.403932789469573</v>
      </c>
      <c r="AQ881" s="3">
        <f t="shared" si="196"/>
        <v>2.4848455754298265E-3</v>
      </c>
      <c r="AR881" s="15">
        <f t="shared" si="197"/>
        <v>0.2099937695076155</v>
      </c>
    </row>
    <row r="882" spans="1:44" x14ac:dyDescent="0.25">
      <c r="A882" t="s">
        <v>37</v>
      </c>
      <c r="B882">
        <v>15.635564185128001</v>
      </c>
      <c r="C882">
        <v>1.09708659933126E-2</v>
      </c>
      <c r="D882">
        <v>12.399009144812799</v>
      </c>
      <c r="E882">
        <v>6.7659342549356296</v>
      </c>
      <c r="F882" s="1">
        <v>0</v>
      </c>
      <c r="G882" s="1">
        <v>0</v>
      </c>
      <c r="H882">
        <v>4.0141246218925604</v>
      </c>
      <c r="I882">
        <v>10.8773379020645</v>
      </c>
      <c r="J882">
        <v>8.8636562984037699</v>
      </c>
      <c r="K882">
        <v>-22.741343634047499</v>
      </c>
      <c r="L882">
        <v>36.691119842293197</v>
      </c>
      <c r="M882">
        <v>30.526105999665798</v>
      </c>
      <c r="N882">
        <v>90.982656589072903</v>
      </c>
      <c r="O882">
        <v>72.115543786227406</v>
      </c>
      <c r="P882">
        <v>154516.795124336</v>
      </c>
      <c r="Q882">
        <v>173705.765254297</v>
      </c>
      <c r="R882">
        <v>84.271572478997498</v>
      </c>
      <c r="S882">
        <v>681.68066282517304</v>
      </c>
      <c r="T882">
        <v>3.4815137157132302E-4</v>
      </c>
      <c r="U882">
        <v>0.65894640826277495</v>
      </c>
      <c r="V882" s="1">
        <v>0</v>
      </c>
      <c r="W882">
        <v>7.7262325309971305E-2</v>
      </c>
      <c r="X882">
        <v>0.26379126642725298</v>
      </c>
      <c r="Y882" s="1">
        <v>0</v>
      </c>
      <c r="Z882">
        <v>1</v>
      </c>
      <c r="AA882">
        <v>3.1563098350526699E-4</v>
      </c>
      <c r="AB882">
        <v>7.9337927953886996E-3</v>
      </c>
      <c r="AC882">
        <v>6.9133612366349996E-3</v>
      </c>
      <c r="AD882">
        <v>1.18675335122801E-3</v>
      </c>
      <c r="AE882" s="1">
        <v>0</v>
      </c>
      <c r="AF882" s="3">
        <v>4.3747307668063904E-3</v>
      </c>
      <c r="AG882">
        <v>1.53468595750596E-3</v>
      </c>
      <c r="AH882">
        <v>7.4395571465409303</v>
      </c>
      <c r="AI882">
        <v>0.19977406429695699</v>
      </c>
      <c r="AJ882">
        <v>907.84858539174797</v>
      </c>
      <c r="AK882" t="s">
        <v>95</v>
      </c>
      <c r="AL882" t="s">
        <v>96</v>
      </c>
      <c r="AM882" s="4">
        <v>4629168665.1300001</v>
      </c>
      <c r="AN882">
        <v>29959</v>
      </c>
      <c r="AO882" s="1">
        <f t="shared" si="194"/>
        <v>1.0685672838457767E-2</v>
      </c>
      <c r="AP882" s="5">
        <f t="shared" si="195"/>
        <v>12.095403971581753</v>
      </c>
      <c r="AQ882" s="3">
        <f t="shared" si="196"/>
        <v>3.3831111818834071E-3</v>
      </c>
      <c r="AR882" s="15">
        <f t="shared" si="197"/>
        <v>0.2926863974005236</v>
      </c>
    </row>
    <row r="883" spans="1:44" x14ac:dyDescent="0.25">
      <c r="A883" t="s">
        <v>37</v>
      </c>
      <c r="B883">
        <v>15.9862842820763</v>
      </c>
      <c r="C883">
        <v>1.18357253091812E-2</v>
      </c>
      <c r="D883">
        <v>13.3138361556496</v>
      </c>
      <c r="E883">
        <v>14.417998985703401</v>
      </c>
      <c r="F883" s="1">
        <v>0</v>
      </c>
      <c r="G883" s="1">
        <v>0</v>
      </c>
      <c r="H883">
        <v>4.10844412430622</v>
      </c>
      <c r="I883">
        <v>34.496512681277302</v>
      </c>
      <c r="J883">
        <v>32.630614633096599</v>
      </c>
      <c r="K883">
        <v>-2.53456689589094</v>
      </c>
      <c r="L883">
        <v>61.531311725710601</v>
      </c>
      <c r="M883">
        <v>29.952163669098798</v>
      </c>
      <c r="N883">
        <v>89.916021487911394</v>
      </c>
      <c r="O883">
        <v>71.552413319393906</v>
      </c>
      <c r="P883">
        <v>147527.08224829001</v>
      </c>
      <c r="Q883">
        <v>167732.72748416499</v>
      </c>
      <c r="R883">
        <v>86.329969266359896</v>
      </c>
      <c r="S883">
        <v>686.97663649436197</v>
      </c>
      <c r="T883">
        <v>1.0918830047834901E-3</v>
      </c>
      <c r="U883">
        <v>0.64569102652671895</v>
      </c>
      <c r="V883" s="1">
        <v>0</v>
      </c>
      <c r="W883">
        <v>6.3411429298127306E-2</v>
      </c>
      <c r="X883">
        <v>0.29089754417515201</v>
      </c>
      <c r="Y883" s="1">
        <v>0</v>
      </c>
      <c r="Z883">
        <v>1</v>
      </c>
      <c r="AA883">
        <v>3.18901139259332E-4</v>
      </c>
      <c r="AB883">
        <v>7.6112882199750702E-3</v>
      </c>
      <c r="AC883">
        <v>6.7480128730851904E-3</v>
      </c>
      <c r="AD883">
        <v>9.785356148081471E-4</v>
      </c>
      <c r="AE883" s="1">
        <v>0</v>
      </c>
      <c r="AF883" s="3">
        <v>4.4986014219866597E-3</v>
      </c>
      <c r="AG883">
        <v>2.9270091344264998E-3</v>
      </c>
      <c r="AH883">
        <v>7.4639414335040799</v>
      </c>
      <c r="AI883">
        <v>0.19668230898408001</v>
      </c>
      <c r="AJ883">
        <v>1273.4124791760701</v>
      </c>
      <c r="AK883" t="s">
        <v>97</v>
      </c>
      <c r="AL883" t="s">
        <v>98</v>
      </c>
      <c r="AM883" s="4">
        <v>3150293314.3299999</v>
      </c>
      <c r="AN883">
        <v>21354</v>
      </c>
      <c r="AO883" s="1">
        <f t="shared" si="194"/>
        <v>1.0440920448887116E-2</v>
      </c>
      <c r="AP883" s="5">
        <f t="shared" si="195"/>
        <v>11.834081660277828</v>
      </c>
      <c r="AQ883" s="3">
        <f t="shared" si="196"/>
        <v>3.9700758029402854E-3</v>
      </c>
      <c r="AR883" s="15">
        <f t="shared" si="197"/>
        <v>0.35086817388929448</v>
      </c>
    </row>
    <row r="884" spans="1:44" x14ac:dyDescent="0.25">
      <c r="A884" t="s">
        <v>37</v>
      </c>
      <c r="B884">
        <v>14.8159968007863</v>
      </c>
      <c r="C884">
        <v>1.20670755537717E-2</v>
      </c>
      <c r="D884">
        <v>13.5570636660437</v>
      </c>
      <c r="E884">
        <v>20.603494692860199</v>
      </c>
      <c r="F884" s="1">
        <v>0</v>
      </c>
      <c r="G884" s="1">
        <v>0</v>
      </c>
      <c r="H884">
        <v>4.2114492831035797</v>
      </c>
      <c r="I884">
        <v>57.405789518949199</v>
      </c>
      <c r="J884">
        <v>56.2202356662903</v>
      </c>
      <c r="K884">
        <v>19.411785379771999</v>
      </c>
      <c r="L884">
        <v>85.933151368668902</v>
      </c>
      <c r="M884">
        <v>30.3068856595862</v>
      </c>
      <c r="N884">
        <v>88.808336192895894</v>
      </c>
      <c r="O884">
        <v>70.369244414284793</v>
      </c>
      <c r="P884">
        <v>139769.74461694001</v>
      </c>
      <c r="Q884">
        <v>159880.23726038999</v>
      </c>
      <c r="R884">
        <v>93.582208010758606</v>
      </c>
      <c r="S884">
        <v>686.35267345105399</v>
      </c>
      <c r="T884" s="1">
        <v>0</v>
      </c>
      <c r="U884">
        <v>0.64110313623920301</v>
      </c>
      <c r="V884" s="1">
        <v>0</v>
      </c>
      <c r="W884">
        <v>5.4710458975586303E-2</v>
      </c>
      <c r="X884">
        <v>0.30418640478520897</v>
      </c>
      <c r="Y884" s="1">
        <v>0</v>
      </c>
      <c r="Z884">
        <v>1</v>
      </c>
      <c r="AA884">
        <v>3.1988684094795197E-4</v>
      </c>
      <c r="AB884">
        <v>7.5257470191128096E-3</v>
      </c>
      <c r="AC884">
        <v>6.74453581607977E-3</v>
      </c>
      <c r="AD884">
        <v>8.3314386588364295E-4</v>
      </c>
      <c r="AE884" s="1">
        <v>0</v>
      </c>
      <c r="AF884" s="3">
        <v>4.7842167502835002E-3</v>
      </c>
      <c r="AG884">
        <v>3.3883118530236801E-3</v>
      </c>
      <c r="AH884">
        <v>7.5149986234336001</v>
      </c>
      <c r="AI884">
        <v>0.20120477923263899</v>
      </c>
      <c r="AJ884">
        <v>1810.14396018363</v>
      </c>
      <c r="AK884" t="s">
        <v>99</v>
      </c>
      <c r="AL884" t="s">
        <v>100</v>
      </c>
      <c r="AM884" s="4">
        <v>1727693813.21</v>
      </c>
      <c r="AN884">
        <v>12361</v>
      </c>
      <c r="AO884" s="1">
        <f t="shared" si="194"/>
        <v>1.0436690565067607E-2</v>
      </c>
      <c r="AP884" s="5">
        <f t="shared" si="195"/>
        <v>11.829559156870328</v>
      </c>
      <c r="AQ884" s="3">
        <f t="shared" si="196"/>
        <v>2.8374641534199777E-3</v>
      </c>
      <c r="AR884" s="15">
        <f t="shared" si="197"/>
        <v>0.25245553146260047</v>
      </c>
    </row>
    <row r="885" spans="1:44" x14ac:dyDescent="0.25">
      <c r="A885" t="s">
        <v>37</v>
      </c>
      <c r="B885">
        <v>20.095855431427601</v>
      </c>
      <c r="C885">
        <v>1.23722579963197E-2</v>
      </c>
      <c r="D885">
        <v>13.876956938357401</v>
      </c>
      <c r="E885">
        <v>21.017559283273702</v>
      </c>
      <c r="F885" s="1">
        <v>0</v>
      </c>
      <c r="G885" s="1">
        <v>0</v>
      </c>
      <c r="H885">
        <v>4.3046592145662501</v>
      </c>
      <c r="I885">
        <v>80.407423283626898</v>
      </c>
      <c r="J885">
        <v>82.116008773942298</v>
      </c>
      <c r="K885">
        <v>43.535565135070698</v>
      </c>
      <c r="L885">
        <v>111.568348910342</v>
      </c>
      <c r="M885">
        <v>32.4446293552867</v>
      </c>
      <c r="N885">
        <v>87.673637283424299</v>
      </c>
      <c r="O885">
        <v>68.287972020966706</v>
      </c>
      <c r="P885">
        <v>127957.746615364</v>
      </c>
      <c r="Q885">
        <v>146886.17454589301</v>
      </c>
      <c r="R885">
        <v>108.52633951551</v>
      </c>
      <c r="S885">
        <v>677.98337986711999</v>
      </c>
      <c r="T885" s="1">
        <v>0</v>
      </c>
      <c r="U885">
        <v>0.59222228266770005</v>
      </c>
      <c r="V885" s="1">
        <v>0</v>
      </c>
      <c r="W885">
        <v>6.0341457159912203E-2</v>
      </c>
      <c r="X885">
        <v>0.34743626017238699</v>
      </c>
      <c r="Y885" s="1">
        <v>0</v>
      </c>
      <c r="Z885">
        <v>1</v>
      </c>
      <c r="AA885">
        <v>3.2265855228529998E-4</v>
      </c>
      <c r="AB885">
        <v>7.6386930515448797E-3</v>
      </c>
      <c r="AC885">
        <v>6.9068146016494801E-3</v>
      </c>
      <c r="AD885">
        <v>9.9725825515660201E-4</v>
      </c>
      <c r="AE885" s="1">
        <v>0</v>
      </c>
      <c r="AF885" s="3">
        <v>5.5660679408638001E-3</v>
      </c>
      <c r="AG885">
        <v>3.4136150802154602E-3</v>
      </c>
      <c r="AH885">
        <v>7.57448426327257</v>
      </c>
      <c r="AI885">
        <v>0.21882070129228301</v>
      </c>
      <c r="AJ885">
        <v>2502.3128641718799</v>
      </c>
      <c r="AK885" t="s">
        <v>101</v>
      </c>
      <c r="AL885" t="s">
        <v>102</v>
      </c>
      <c r="AM885" s="4">
        <v>989369296.83000004</v>
      </c>
      <c r="AN885">
        <v>7732</v>
      </c>
      <c r="AO885" s="1">
        <f t="shared" si="194"/>
        <v>1.068288045475952E-2</v>
      </c>
      <c r="AP885" s="5">
        <f t="shared" si="195"/>
        <v>12.092426549767632</v>
      </c>
      <c r="AQ885" s="3">
        <f t="shared" si="196"/>
        <v>7.8386533721164151E-3</v>
      </c>
      <c r="AR885" s="15">
        <f t="shared" si="197"/>
        <v>0.66185466157028361</v>
      </c>
    </row>
    <row r="886" spans="1:44" x14ac:dyDescent="0.25">
      <c r="A886" t="s">
        <v>37</v>
      </c>
      <c r="B886">
        <v>19.642532619285799</v>
      </c>
      <c r="C886">
        <v>1.32010312302395E-2</v>
      </c>
      <c r="D886">
        <v>14.740212942852001</v>
      </c>
      <c r="E886">
        <v>24.096378340870601</v>
      </c>
      <c r="F886" s="1">
        <v>0</v>
      </c>
      <c r="G886" s="1">
        <v>0</v>
      </c>
      <c r="H886">
        <v>4.4161529603641503</v>
      </c>
      <c r="I886">
        <v>103.439870987196</v>
      </c>
      <c r="J886">
        <v>106.06545831112</v>
      </c>
      <c r="K886">
        <v>64.375600191156494</v>
      </c>
      <c r="L886">
        <v>136.69183088318701</v>
      </c>
      <c r="M886">
        <v>34.829550687592103</v>
      </c>
      <c r="N886">
        <v>86.577364676496998</v>
      </c>
      <c r="O886">
        <v>66.149669880740404</v>
      </c>
      <c r="P886">
        <v>119713.77261086401</v>
      </c>
      <c r="Q886">
        <v>139630.87894647001</v>
      </c>
      <c r="R886">
        <v>119.490564967499</v>
      </c>
      <c r="S886">
        <v>673.71024567318</v>
      </c>
      <c r="T886">
        <v>5.2316595347964899E-4</v>
      </c>
      <c r="U886">
        <v>0.563556794870683</v>
      </c>
      <c r="V886" s="1">
        <v>0</v>
      </c>
      <c r="W886">
        <v>4.5291065127589902E-2</v>
      </c>
      <c r="X886">
        <v>0.39115214000172599</v>
      </c>
      <c r="Y886" s="1">
        <v>0</v>
      </c>
      <c r="Z886">
        <v>1</v>
      </c>
      <c r="AA886">
        <v>3.3061989568634902E-4</v>
      </c>
      <c r="AB886">
        <v>7.7443830400065004E-3</v>
      </c>
      <c r="AC886">
        <v>7.1205180937497503E-3</v>
      </c>
      <c r="AD886">
        <v>1.1402111104939299E-3</v>
      </c>
      <c r="AE886" s="1">
        <v>0</v>
      </c>
      <c r="AF886" s="3">
        <v>6.31232181416563E-3</v>
      </c>
      <c r="AG886">
        <v>3.9858225552788099E-3</v>
      </c>
      <c r="AH886">
        <v>7.5929035926645598</v>
      </c>
      <c r="AI886">
        <v>0.237045985373768</v>
      </c>
      <c r="AJ886">
        <v>3319.2551741102602</v>
      </c>
      <c r="AK886" t="s">
        <v>103</v>
      </c>
      <c r="AL886" t="s">
        <v>104</v>
      </c>
      <c r="AM886" s="4">
        <v>647890937.37</v>
      </c>
      <c r="AN886">
        <v>5412</v>
      </c>
      <c r="AO886" s="1">
        <f t="shared" si="194"/>
        <v>1.1011397036310974E-2</v>
      </c>
      <c r="AP886" s="5">
        <f t="shared" si="195"/>
        <v>12.442078768239718</v>
      </c>
      <c r="AQ886" s="3">
        <f t="shared" si="196"/>
        <v>7.0473178463645453E-3</v>
      </c>
      <c r="AR886" s="15">
        <f t="shared" si="197"/>
        <v>0.57871791243006165</v>
      </c>
    </row>
    <row r="887" spans="1:44" x14ac:dyDescent="0.25">
      <c r="A887" t="s">
        <v>37</v>
      </c>
      <c r="B887">
        <v>15.567787261292301</v>
      </c>
      <c r="C887">
        <v>1.32785758942849E-2</v>
      </c>
      <c r="D887">
        <v>14.8205768470972</v>
      </c>
      <c r="E887">
        <v>25.084425198765601</v>
      </c>
      <c r="F887" s="1">
        <v>0</v>
      </c>
      <c r="G887" s="1">
        <v>0</v>
      </c>
      <c r="H887">
        <v>4.4786189766311102</v>
      </c>
      <c r="I887">
        <v>127.165352005573</v>
      </c>
      <c r="J887">
        <v>128.95371465874399</v>
      </c>
      <c r="K887">
        <v>81.628028453346005</v>
      </c>
      <c r="L887">
        <v>161.065720040223</v>
      </c>
      <c r="M887">
        <v>36.702213252608402</v>
      </c>
      <c r="N887">
        <v>85.947188745611101</v>
      </c>
      <c r="O887">
        <v>64.563079204212997</v>
      </c>
      <c r="P887">
        <v>117412.113935594</v>
      </c>
      <c r="Q887">
        <v>135940.58570062899</v>
      </c>
      <c r="R887">
        <v>127.214293559887</v>
      </c>
      <c r="S887">
        <v>678.51389655480205</v>
      </c>
      <c r="T887" s="1">
        <v>0</v>
      </c>
      <c r="U887">
        <v>0.50934940706684695</v>
      </c>
      <c r="V887" s="1">
        <v>0</v>
      </c>
      <c r="W887">
        <v>4.35544571827347E-2</v>
      </c>
      <c r="X887">
        <v>0.44709613575041801</v>
      </c>
      <c r="Y887" s="1">
        <v>0</v>
      </c>
      <c r="Z887">
        <v>1</v>
      </c>
      <c r="AA887">
        <v>3.57508381508852E-4</v>
      </c>
      <c r="AB887">
        <v>7.84045308530462E-3</v>
      </c>
      <c r="AC887">
        <v>7.24885813727738E-3</v>
      </c>
      <c r="AD887">
        <v>1.0606578288966701E-3</v>
      </c>
      <c r="AE887" s="1">
        <v>0</v>
      </c>
      <c r="AF887" s="3">
        <v>6.8356029298648601E-3</v>
      </c>
      <c r="AG887">
        <v>4.0198779520460399E-3</v>
      </c>
      <c r="AH887">
        <v>7.6011720797384204</v>
      </c>
      <c r="AI887">
        <v>0.25111763467739301</v>
      </c>
      <c r="AJ887">
        <v>4141.9117190263596</v>
      </c>
      <c r="AK887" t="s">
        <v>105</v>
      </c>
      <c r="AL887" t="s">
        <v>106</v>
      </c>
      <c r="AM887" s="4">
        <v>411999107.80000001</v>
      </c>
      <c r="AN887">
        <v>3509</v>
      </c>
      <c r="AO887" s="1">
        <f t="shared" si="194"/>
        <v>1.1230795587424921E-2</v>
      </c>
      <c r="AP887" s="5">
        <f t="shared" si="195"/>
        <v>12.674882174603052</v>
      </c>
      <c r="AQ887" s="3">
        <f t="shared" si="196"/>
        <v>2.7720060559822488E-3</v>
      </c>
      <c r="AR887" s="15">
        <f t="shared" si="197"/>
        <v>0.22823920939366427</v>
      </c>
    </row>
    <row r="888" spans="1:44" x14ac:dyDescent="0.25">
      <c r="A888" t="s">
        <v>37</v>
      </c>
      <c r="B888">
        <v>18.0724933779357</v>
      </c>
      <c r="C888">
        <v>1.1708332170302999E-2</v>
      </c>
      <c r="D888">
        <v>13.1796351155481</v>
      </c>
      <c r="E888">
        <v>51.209284118449901</v>
      </c>
      <c r="F888" s="1">
        <v>0</v>
      </c>
      <c r="G888" s="1">
        <v>0</v>
      </c>
      <c r="H888">
        <v>4.7374233965607102</v>
      </c>
      <c r="I888">
        <v>146.92379577159301</v>
      </c>
      <c r="J888">
        <v>149.836385917488</v>
      </c>
      <c r="K888">
        <v>98.244983527239995</v>
      </c>
      <c r="L888">
        <v>185.68628754109301</v>
      </c>
      <c r="M888">
        <v>37.158309365825801</v>
      </c>
      <c r="N888">
        <v>82.2061025258717</v>
      </c>
      <c r="O888">
        <v>61.611665029571</v>
      </c>
      <c r="P888">
        <v>102063.184097019</v>
      </c>
      <c r="Q888">
        <v>124062.500197505</v>
      </c>
      <c r="R888">
        <v>125.151042223581</v>
      </c>
      <c r="S888">
        <v>674.68977838229796</v>
      </c>
      <c r="T888" s="1">
        <v>0</v>
      </c>
      <c r="U888">
        <v>0.60559684762982502</v>
      </c>
      <c r="V888" s="1">
        <v>0</v>
      </c>
      <c r="W888">
        <v>4.3945355061221401E-2</v>
      </c>
      <c r="X888">
        <v>0.35045779730895299</v>
      </c>
      <c r="Y888" s="1">
        <v>0</v>
      </c>
      <c r="Z888">
        <v>1</v>
      </c>
      <c r="AA888">
        <v>3.61479434464586E-4</v>
      </c>
      <c r="AB888">
        <v>7.5466325019606598E-3</v>
      </c>
      <c r="AC888">
        <v>7.1950384824280697E-3</v>
      </c>
      <c r="AD888">
        <v>8.2567133017297603E-4</v>
      </c>
      <c r="AE888" s="1">
        <v>0</v>
      </c>
      <c r="AF888" s="3">
        <v>6.9040606592121198E-3</v>
      </c>
      <c r="AG888">
        <v>2.9745284620952901E-3</v>
      </c>
      <c r="AH888">
        <v>7.5552883313094901</v>
      </c>
      <c r="AI888">
        <v>0.252941630483353</v>
      </c>
      <c r="AJ888">
        <v>5058.49359726286</v>
      </c>
      <c r="AK888" t="s">
        <v>107</v>
      </c>
      <c r="AL888" t="s">
        <v>108</v>
      </c>
      <c r="AM888" s="4">
        <v>174630107.99000001</v>
      </c>
      <c r="AN888">
        <v>1711</v>
      </c>
      <c r="AO888" s="1">
        <f t="shared" si="194"/>
        <v>1.115403715810669E-2</v>
      </c>
      <c r="AP888" s="5">
        <f t="shared" si="195"/>
        <v>12.593498553118787</v>
      </c>
      <c r="AQ888" s="3">
        <f t="shared" si="196"/>
        <v>5.3200392014136726E-3</v>
      </c>
      <c r="AR888" s="15">
        <f t="shared" si="197"/>
        <v>0.43506534754474857</v>
      </c>
    </row>
    <row r="889" spans="1:44" x14ac:dyDescent="0.25">
      <c r="AO889" s="1"/>
      <c r="AP889" s="5"/>
      <c r="AQ889" s="3"/>
      <c r="AR889" s="15"/>
    </row>
    <row r="890" spans="1:44" x14ac:dyDescent="0.25">
      <c r="AO890" s="1"/>
      <c r="AP890" s="5"/>
      <c r="AQ890" s="3"/>
      <c r="AR890" s="15"/>
    </row>
    <row r="892" spans="1:44" x14ac:dyDescent="0.25">
      <c r="AO892" t="s">
        <v>226</v>
      </c>
      <c r="AP892" t="s">
        <v>67</v>
      </c>
    </row>
    <row r="893" spans="1:44" x14ac:dyDescent="0.25">
      <c r="A893" t="s">
        <v>0</v>
      </c>
      <c r="B893" t="s">
        <v>1</v>
      </c>
      <c r="C893" t="s">
        <v>2</v>
      </c>
      <c r="D893" t="s">
        <v>3</v>
      </c>
      <c r="E893" t="s">
        <v>5</v>
      </c>
      <c r="F893" t="s">
        <v>6</v>
      </c>
      <c r="G893" t="s">
        <v>208</v>
      </c>
      <c r="H893" t="s">
        <v>7</v>
      </c>
      <c r="I893" t="s">
        <v>8</v>
      </c>
      <c r="J893" t="s">
        <v>134</v>
      </c>
      <c r="K893" t="s">
        <v>143</v>
      </c>
      <c r="L893" t="s">
        <v>9</v>
      </c>
      <c r="M893" t="s">
        <v>10</v>
      </c>
      <c r="N893" t="s">
        <v>11</v>
      </c>
      <c r="O893" t="s">
        <v>13</v>
      </c>
      <c r="P893" t="s">
        <v>14</v>
      </c>
      <c r="Q893" t="s">
        <v>15</v>
      </c>
      <c r="R893" t="s">
        <v>16</v>
      </c>
      <c r="S893" t="s">
        <v>17</v>
      </c>
      <c r="T893" t="s">
        <v>18</v>
      </c>
      <c r="U893" t="s">
        <v>20</v>
      </c>
      <c r="V893" t="s">
        <v>21</v>
      </c>
      <c r="W893" t="s">
        <v>22</v>
      </c>
      <c r="X893" t="s">
        <v>23</v>
      </c>
      <c r="Y893" t="s">
        <v>24</v>
      </c>
      <c r="Z893" t="s">
        <v>25</v>
      </c>
      <c r="AA893" t="s">
        <v>26</v>
      </c>
      <c r="AB893" t="s">
        <v>27</v>
      </c>
      <c r="AC893" t="s">
        <v>263</v>
      </c>
      <c r="AD893" t="s">
        <v>120</v>
      </c>
      <c r="AE893" t="s">
        <v>29</v>
      </c>
      <c r="AF893" s="3" t="s">
        <v>233</v>
      </c>
      <c r="AG893" t="s">
        <v>30</v>
      </c>
      <c r="AH893" t="s">
        <v>31</v>
      </c>
      <c r="AI893" t="s">
        <v>32</v>
      </c>
      <c r="AJ893" t="s">
        <v>33</v>
      </c>
      <c r="AK893" t="s">
        <v>34</v>
      </c>
      <c r="AL893" t="s">
        <v>74</v>
      </c>
      <c r="AM893" s="4" t="s">
        <v>35</v>
      </c>
      <c r="AN893" t="s">
        <v>36</v>
      </c>
      <c r="AO893" s="15">
        <v>1.3</v>
      </c>
      <c r="AP893" s="15" t="s">
        <v>67</v>
      </c>
    </row>
    <row r="894" spans="1:44" x14ac:dyDescent="0.25">
      <c r="A894" t="s">
        <v>37</v>
      </c>
      <c r="B894">
        <v>5.6802400563839104</v>
      </c>
      <c r="C894">
        <v>6.2585684140247797E-3</v>
      </c>
      <c r="D894">
        <v>7.2570802415308799</v>
      </c>
      <c r="E894">
        <v>-27.976578434817</v>
      </c>
      <c r="F894" s="1">
        <v>0</v>
      </c>
      <c r="G894" s="1">
        <v>0</v>
      </c>
      <c r="H894">
        <v>3.3015524630839699</v>
      </c>
      <c r="I894">
        <v>-170.12554548072299</v>
      </c>
      <c r="J894">
        <v>-166.54305721161299</v>
      </c>
      <c r="K894">
        <v>-244.70974341324899</v>
      </c>
      <c r="L894">
        <v>-138.12609033563299</v>
      </c>
      <c r="M894">
        <v>68.200612718318098</v>
      </c>
      <c r="N894">
        <v>85.100883458384899</v>
      </c>
      <c r="O894">
        <v>48.812670115056299</v>
      </c>
      <c r="P894">
        <v>123711.887314423</v>
      </c>
      <c r="Q894">
        <v>141438.33637430699</v>
      </c>
      <c r="R894">
        <v>119.40002128659</v>
      </c>
      <c r="S894">
        <v>687.83094086362996</v>
      </c>
      <c r="T894">
        <v>1.4262754042354501E-2</v>
      </c>
      <c r="U894">
        <v>0.16024878358264499</v>
      </c>
      <c r="V894">
        <v>0.48991722358281198</v>
      </c>
      <c r="W894">
        <v>4.9871759708255803E-2</v>
      </c>
      <c r="X894">
        <v>0.299962233126286</v>
      </c>
      <c r="Y894" s="1">
        <v>0</v>
      </c>
      <c r="Z894">
        <v>1</v>
      </c>
      <c r="AA894">
        <v>6.9696518577308097E-4</v>
      </c>
      <c r="AB894">
        <v>6.0897117097478597E-3</v>
      </c>
      <c r="AC894">
        <v>4.8033026695840902E-3</v>
      </c>
      <c r="AD894" s="1">
        <v>0</v>
      </c>
      <c r="AE894" s="1">
        <v>0</v>
      </c>
      <c r="AF894" s="3">
        <v>5.8606820034156899E-4</v>
      </c>
      <c r="AG894" s="1">
        <v>0</v>
      </c>
      <c r="AH894">
        <v>6.8590588848278404</v>
      </c>
      <c r="AI894">
        <v>0.45828384066980898</v>
      </c>
      <c r="AJ894">
        <v>1300.2947089147401</v>
      </c>
      <c r="AK894" t="s">
        <v>81</v>
      </c>
      <c r="AL894" t="s">
        <v>82</v>
      </c>
      <c r="AM894" s="4">
        <v>204990597.28</v>
      </c>
      <c r="AN894">
        <v>1657</v>
      </c>
      <c r="AO894" s="1">
        <f>AA894+AC894*$AO$893</f>
        <v>6.9412586562323979E-3</v>
      </c>
      <c r="AP894" s="5">
        <f>100*(1-(1-AO894)^12)</f>
        <v>8.0187592900734845</v>
      </c>
      <c r="AQ894" s="3">
        <f>(1-(1-B894/100)^(1/12))- AO894</f>
        <v>-2.0798242919879322E-3</v>
      </c>
      <c r="AR894" s="15">
        <f>B894/AP894-1</f>
        <v>-0.29163105526617494</v>
      </c>
    </row>
    <row r="895" spans="1:44" x14ac:dyDescent="0.25">
      <c r="A895" t="s">
        <v>37</v>
      </c>
      <c r="B895">
        <v>11.1335253944342</v>
      </c>
      <c r="C895">
        <v>7.1228730728849403E-3</v>
      </c>
      <c r="D895">
        <v>8.2204189811292707</v>
      </c>
      <c r="E895">
        <v>-21.9273745403211</v>
      </c>
      <c r="F895" s="1">
        <v>0</v>
      </c>
      <c r="G895" s="1">
        <v>0</v>
      </c>
      <c r="H895">
        <v>3.3759302838374299</v>
      </c>
      <c r="I895">
        <v>-145.933774005467</v>
      </c>
      <c r="J895">
        <v>-142.99120641283801</v>
      </c>
      <c r="K895">
        <v>-222.29602379583301</v>
      </c>
      <c r="L895">
        <v>-113.805156402717</v>
      </c>
      <c r="M895">
        <v>66.615481781631601</v>
      </c>
      <c r="N895">
        <v>85.497027794168403</v>
      </c>
      <c r="O895">
        <v>48.991798290085399</v>
      </c>
      <c r="P895">
        <v>123371.925898534</v>
      </c>
      <c r="Q895">
        <v>141708.29290592301</v>
      </c>
      <c r="R895">
        <v>119.007596343514</v>
      </c>
      <c r="S895">
        <v>701.05295710446899</v>
      </c>
      <c r="T895">
        <v>8.2270719898710504E-3</v>
      </c>
      <c r="U895">
        <v>0.178370104186509</v>
      </c>
      <c r="V895">
        <v>0.53087425019213597</v>
      </c>
      <c r="W895">
        <v>3.9759980779699701E-2</v>
      </c>
      <c r="X895">
        <v>0.25099566484165298</v>
      </c>
      <c r="Y895" s="1">
        <v>0</v>
      </c>
      <c r="Z895">
        <v>1</v>
      </c>
      <c r="AA895">
        <v>7.0088440127463595E-4</v>
      </c>
      <c r="AB895">
        <v>7.15952793051821E-3</v>
      </c>
      <c r="AC895">
        <v>5.8797001035674201E-3</v>
      </c>
      <c r="AD895" s="1">
        <v>8.2777293807975199E-7</v>
      </c>
      <c r="AE895" s="1">
        <v>0</v>
      </c>
      <c r="AF895" s="3">
        <v>1.00696259058343E-3</v>
      </c>
      <c r="AG895" s="1">
        <v>0</v>
      </c>
      <c r="AH895">
        <v>7.0852901127419496</v>
      </c>
      <c r="AI895">
        <v>0.46224814189198699</v>
      </c>
      <c r="AJ895">
        <v>1723.5194148277701</v>
      </c>
      <c r="AK895" t="s">
        <v>83</v>
      </c>
      <c r="AL895" t="s">
        <v>84</v>
      </c>
      <c r="AM895" s="4">
        <v>547154491.36000001</v>
      </c>
      <c r="AN895">
        <v>4435</v>
      </c>
      <c r="AO895" s="1">
        <f t="shared" ref="AO895:AO909" si="198">AA895+AC895*$AO$893</f>
        <v>8.3444945359122825E-3</v>
      </c>
      <c r="AP895" s="5">
        <f t="shared" ref="AP895:AP909" si="199">100*(1-(1-AO895)^12)</f>
        <v>9.5663774373713313</v>
      </c>
      <c r="AQ895" s="3">
        <f t="shared" ref="AQ895:AQ907" si="200">(1-(1-B895/100)^(1/12))- AO895</f>
        <v>1.4435566060029947E-3</v>
      </c>
      <c r="AR895" s="15">
        <f t="shared" ref="AR895:AR907" si="201">B895/AP895-1</f>
        <v>0.16381832802673668</v>
      </c>
    </row>
    <row r="896" spans="1:44" x14ac:dyDescent="0.25">
      <c r="A896" t="s">
        <v>37</v>
      </c>
      <c r="B896">
        <v>10.087952320201399</v>
      </c>
      <c r="C896">
        <v>7.36426137240416E-3</v>
      </c>
      <c r="D896">
        <v>8.4878226658532796</v>
      </c>
      <c r="E896">
        <v>-6.8279036459122002</v>
      </c>
      <c r="F896" s="1">
        <v>0</v>
      </c>
      <c r="G896" s="1">
        <v>0</v>
      </c>
      <c r="H896">
        <v>3.6624082161039002</v>
      </c>
      <c r="I896">
        <v>-122.188024180437</v>
      </c>
      <c r="J896">
        <v>-117.013730929102</v>
      </c>
      <c r="K896">
        <v>-193.687173834508</v>
      </c>
      <c r="L896">
        <v>-88.591763852998795</v>
      </c>
      <c r="M896">
        <v>69.1735143602519</v>
      </c>
      <c r="N896">
        <v>86.070191840089393</v>
      </c>
      <c r="O896">
        <v>49.182340227934297</v>
      </c>
      <c r="P896">
        <v>117898.65612274301</v>
      </c>
      <c r="Q896">
        <v>136703.268293798</v>
      </c>
      <c r="R896">
        <v>114.167226741639</v>
      </c>
      <c r="S896">
        <v>690.85365010327098</v>
      </c>
      <c r="T896">
        <v>1.1960541083254801E-2</v>
      </c>
      <c r="U896">
        <v>0.18090771144300799</v>
      </c>
      <c r="V896">
        <v>0.67149434938308195</v>
      </c>
      <c r="W896">
        <v>2.2331280039325899E-2</v>
      </c>
      <c r="X896">
        <v>0.12526665913458199</v>
      </c>
      <c r="Y896" s="1">
        <v>0</v>
      </c>
      <c r="Z896">
        <v>1</v>
      </c>
      <c r="AA896">
        <v>7.0771093581255295E-4</v>
      </c>
      <c r="AB896">
        <v>7.0479159322232197E-3</v>
      </c>
      <c r="AC896">
        <v>5.8336701858884704E-3</v>
      </c>
      <c r="AD896">
        <v>7.52499467796865E-6</v>
      </c>
      <c r="AE896" s="1">
        <v>0</v>
      </c>
      <c r="AF896" s="3">
        <v>1.41172765748177E-3</v>
      </c>
      <c r="AG896" s="1">
        <v>3.3722815935860797E-8</v>
      </c>
      <c r="AH896">
        <v>6.9351760372262401</v>
      </c>
      <c r="AI896">
        <v>0.47385660694800003</v>
      </c>
      <c r="AJ896">
        <v>2631.7673484608999</v>
      </c>
      <c r="AK896" t="s">
        <v>85</v>
      </c>
      <c r="AL896" t="s">
        <v>86</v>
      </c>
      <c r="AM896" s="4">
        <v>653158554.91999996</v>
      </c>
      <c r="AN896">
        <v>5540</v>
      </c>
      <c r="AO896" s="1">
        <f t="shared" si="198"/>
        <v>8.2914821774675643E-3</v>
      </c>
      <c r="AP896" s="5">
        <f t="shared" si="199"/>
        <v>9.5083470902490816</v>
      </c>
      <c r="AQ896" s="3">
        <f t="shared" si="200"/>
        <v>5.3089039720843195E-4</v>
      </c>
      <c r="AR896" s="15">
        <f t="shared" si="201"/>
        <v>6.0957517058533695E-2</v>
      </c>
    </row>
    <row r="897" spans="1:44" x14ac:dyDescent="0.25">
      <c r="A897" t="s">
        <v>37</v>
      </c>
      <c r="B897">
        <v>10.8961433156292</v>
      </c>
      <c r="C897">
        <v>8.4925264745740799E-3</v>
      </c>
      <c r="D897">
        <v>9.7282410530016499</v>
      </c>
      <c r="E897">
        <v>-6.0037559785509398</v>
      </c>
      <c r="F897" s="1">
        <v>0</v>
      </c>
      <c r="G897" s="1">
        <v>0</v>
      </c>
      <c r="H897">
        <v>3.8032537416774801</v>
      </c>
      <c r="I897">
        <v>-97.181036199036399</v>
      </c>
      <c r="J897">
        <v>-91.145735139153004</v>
      </c>
      <c r="K897">
        <v>-166.265350936929</v>
      </c>
      <c r="L897">
        <v>-63.2135580810926</v>
      </c>
      <c r="M897">
        <v>70.040750736398905</v>
      </c>
      <c r="N897">
        <v>86.912215418225898</v>
      </c>
      <c r="O897">
        <v>49.549300274248701</v>
      </c>
      <c r="P897">
        <v>116581.699604699</v>
      </c>
      <c r="Q897">
        <v>135272.53154364301</v>
      </c>
      <c r="R897">
        <v>108.541326395727</v>
      </c>
      <c r="S897">
        <v>693.07634607150703</v>
      </c>
      <c r="T897">
        <v>1.17041029809122E-2</v>
      </c>
      <c r="U897">
        <v>0.14437010907809</v>
      </c>
      <c r="V897">
        <v>0.75659885884565004</v>
      </c>
      <c r="W897">
        <v>2.2245791222377201E-2</v>
      </c>
      <c r="X897">
        <v>7.6785240853881997E-2</v>
      </c>
      <c r="Y897" s="1">
        <v>0</v>
      </c>
      <c r="Z897">
        <v>1</v>
      </c>
      <c r="AA897">
        <v>7.3764934776484605E-4</v>
      </c>
      <c r="AB897">
        <v>7.7682917063387896E-3</v>
      </c>
      <c r="AC897">
        <v>6.4391086433257102E-3</v>
      </c>
      <c r="AD897">
        <v>5.3688143494113E-5</v>
      </c>
      <c r="AE897" s="1">
        <v>0</v>
      </c>
      <c r="AF897" s="3">
        <v>1.86171210930173E-3</v>
      </c>
      <c r="AG897">
        <v>9.7806764438569403E-6</v>
      </c>
      <c r="AH897">
        <v>6.9379783601089304</v>
      </c>
      <c r="AI897">
        <v>0.48002788398324198</v>
      </c>
      <c r="AJ897">
        <v>3059.09965044603</v>
      </c>
      <c r="AK897" t="s">
        <v>87</v>
      </c>
      <c r="AL897" t="s">
        <v>88</v>
      </c>
      <c r="AM897" s="4">
        <v>1170830009.1300001</v>
      </c>
      <c r="AN897">
        <v>10043</v>
      </c>
      <c r="AO897" s="1">
        <f t="shared" si="198"/>
        <v>9.1084905840882694E-3</v>
      </c>
      <c r="AP897" s="5">
        <f t="shared" si="199"/>
        <v>10.398911544801859</v>
      </c>
      <c r="AQ897" s="3">
        <f t="shared" si="200"/>
        <v>4.5940697204236401E-4</v>
      </c>
      <c r="AR897" s="15">
        <f t="shared" si="201"/>
        <v>4.781575155102602E-2</v>
      </c>
    </row>
    <row r="898" spans="1:44" x14ac:dyDescent="0.25">
      <c r="A898" t="s">
        <v>37</v>
      </c>
      <c r="B898">
        <v>8.9468606399077206</v>
      </c>
      <c r="C898">
        <v>8.5570477588480104E-3</v>
      </c>
      <c r="D898">
        <v>9.7987078823843206</v>
      </c>
      <c r="E898">
        <v>-4.8017240325611299</v>
      </c>
      <c r="F898" s="1">
        <v>0</v>
      </c>
      <c r="G898" s="1">
        <v>0</v>
      </c>
      <c r="H898">
        <v>4.0128879382182898</v>
      </c>
      <c r="I898">
        <v>-71.668867377894301</v>
      </c>
      <c r="J898">
        <v>-64.279144339425301</v>
      </c>
      <c r="K898">
        <v>-136.72634921906001</v>
      </c>
      <c r="L898">
        <v>-37.612557810095502</v>
      </c>
      <c r="M898">
        <v>73.301336985661806</v>
      </c>
      <c r="N898">
        <v>87.538185561903703</v>
      </c>
      <c r="O898">
        <v>50.265346929372399</v>
      </c>
      <c r="P898">
        <v>116405.855221436</v>
      </c>
      <c r="Q898">
        <v>136192.84269741099</v>
      </c>
      <c r="R898">
        <v>97.633155030981001</v>
      </c>
      <c r="S898">
        <v>681.58293062517498</v>
      </c>
      <c r="T898">
        <v>1.6235497853781099E-2</v>
      </c>
      <c r="U898">
        <v>0.120945067707747</v>
      </c>
      <c r="V898">
        <v>0.77461089196115596</v>
      </c>
      <c r="W898">
        <v>2.2763116063206999E-2</v>
      </c>
      <c r="X898">
        <v>8.1680924267889005E-2</v>
      </c>
      <c r="Y898" s="1">
        <v>0</v>
      </c>
      <c r="Z898">
        <v>1</v>
      </c>
      <c r="AA898">
        <v>7.5163970986690898E-4</v>
      </c>
      <c r="AB898">
        <v>7.64362426854412E-3</v>
      </c>
      <c r="AC898">
        <v>6.3552680561953599E-3</v>
      </c>
      <c r="AD898">
        <v>1.5991948754939101E-4</v>
      </c>
      <c r="AE898" s="1">
        <v>0</v>
      </c>
      <c r="AF898" s="3">
        <v>2.3021443663288599E-3</v>
      </c>
      <c r="AG898">
        <v>3.98267978821764E-5</v>
      </c>
      <c r="AH898">
        <v>6.6892861289957901</v>
      </c>
      <c r="AI898">
        <v>0.483388866220967</v>
      </c>
      <c r="AJ898">
        <v>3211.6573993582701</v>
      </c>
      <c r="AK898" t="s">
        <v>89</v>
      </c>
      <c r="AL898" t="s">
        <v>90</v>
      </c>
      <c r="AM898" s="4">
        <v>1301068243.8099999</v>
      </c>
      <c r="AN898">
        <v>11177</v>
      </c>
      <c r="AO898" s="1">
        <f t="shared" si="198"/>
        <v>9.0134881829208764E-3</v>
      </c>
      <c r="AP898" s="5">
        <f t="shared" si="199"/>
        <v>10.295770380446223</v>
      </c>
      <c r="AQ898" s="3">
        <f t="shared" si="200"/>
        <v>-1.233336390851953E-3</v>
      </c>
      <c r="AR898" s="15">
        <f t="shared" si="201"/>
        <v>-0.13101591145625768</v>
      </c>
    </row>
    <row r="899" spans="1:44" x14ac:dyDescent="0.25">
      <c r="A899" t="s">
        <v>37</v>
      </c>
      <c r="B899">
        <v>11.788101079505401</v>
      </c>
      <c r="C899">
        <v>8.7556663407102296E-3</v>
      </c>
      <c r="D899">
        <v>10.015312488953301</v>
      </c>
      <c r="E899">
        <v>-7.9491310555980501</v>
      </c>
      <c r="F899" s="1">
        <v>0</v>
      </c>
      <c r="G899" s="1">
        <v>0</v>
      </c>
      <c r="H899">
        <v>4.0462165696837102</v>
      </c>
      <c r="I899">
        <v>-46.3990378214556</v>
      </c>
      <c r="J899">
        <v>-40.550296657921898</v>
      </c>
      <c r="K899">
        <v>-114.334919046775</v>
      </c>
      <c r="L899">
        <v>-12.264706181508499</v>
      </c>
      <c r="M899">
        <v>75.832267639018198</v>
      </c>
      <c r="N899">
        <v>87.897215213602394</v>
      </c>
      <c r="O899">
        <v>49.884511918965202</v>
      </c>
      <c r="P899">
        <v>116115.56243345101</v>
      </c>
      <c r="Q899">
        <v>134495.20524748199</v>
      </c>
      <c r="R899">
        <v>95.644154825169807</v>
      </c>
      <c r="S899">
        <v>687.00235973118595</v>
      </c>
      <c r="T899">
        <v>1.27688870170356E-2</v>
      </c>
      <c r="U899">
        <v>9.4943093663997294E-2</v>
      </c>
      <c r="V899">
        <v>0.80232640688148105</v>
      </c>
      <c r="W899">
        <v>2.00781694712154E-2</v>
      </c>
      <c r="X899">
        <v>8.2652329983305906E-2</v>
      </c>
      <c r="Y899" s="1">
        <v>0</v>
      </c>
      <c r="Z899">
        <v>1</v>
      </c>
      <c r="AA899">
        <v>7.32382534267844E-4</v>
      </c>
      <c r="AB899">
        <v>7.8547013915914697E-3</v>
      </c>
      <c r="AC899">
        <v>6.5946666269936999E-3</v>
      </c>
      <c r="AD899">
        <v>9.5335919598871994E-5</v>
      </c>
      <c r="AE899" s="1">
        <v>0</v>
      </c>
      <c r="AF899" s="3">
        <v>2.7098741058420501E-3</v>
      </c>
      <c r="AG899">
        <v>7.3198063791397104E-5</v>
      </c>
      <c r="AH899">
        <v>6.6287805311901096</v>
      </c>
      <c r="AI899">
        <v>0.49242881255016901</v>
      </c>
      <c r="AJ899">
        <v>3497.2569805337098</v>
      </c>
      <c r="AK899" t="s">
        <v>91</v>
      </c>
      <c r="AL899" t="s">
        <v>92</v>
      </c>
      <c r="AM899" s="4">
        <v>2525629598.4899998</v>
      </c>
      <c r="AN899">
        <v>21751</v>
      </c>
      <c r="AO899" s="1">
        <f t="shared" si="198"/>
        <v>9.3054491493596535E-3</v>
      </c>
      <c r="AP899" s="5">
        <f t="shared" si="199"/>
        <v>10.612397135649287</v>
      </c>
      <c r="AQ899" s="3">
        <f t="shared" si="200"/>
        <v>1.0924750662021955E-3</v>
      </c>
      <c r="AR899" s="15">
        <f t="shared" si="201"/>
        <v>0.11078589774092373</v>
      </c>
    </row>
    <row r="900" spans="1:44" x14ac:dyDescent="0.25">
      <c r="A900" t="s">
        <v>37</v>
      </c>
      <c r="B900">
        <v>11.2400202231194</v>
      </c>
      <c r="C900">
        <v>9.0334322773568902E-3</v>
      </c>
      <c r="D900">
        <v>10.3174320872759</v>
      </c>
      <c r="E900">
        <v>-12.339682465857001</v>
      </c>
      <c r="F900" s="1">
        <v>0</v>
      </c>
      <c r="G900" s="1">
        <v>0</v>
      </c>
      <c r="H900">
        <v>4.0121157849481603</v>
      </c>
      <c r="I900">
        <v>-20.953028988266801</v>
      </c>
      <c r="J900">
        <v>-15.708219658879999</v>
      </c>
      <c r="K900">
        <v>-88.929548490337694</v>
      </c>
      <c r="L900">
        <v>12.357129503986</v>
      </c>
      <c r="M900">
        <v>76.167835003295195</v>
      </c>
      <c r="N900">
        <v>89.215879049417097</v>
      </c>
      <c r="O900">
        <v>51.1489591929491</v>
      </c>
      <c r="P900">
        <v>119131.53702493499</v>
      </c>
      <c r="Q900">
        <v>137176.413259703</v>
      </c>
      <c r="R900">
        <v>96.115413136782706</v>
      </c>
      <c r="S900">
        <v>688.56405814010498</v>
      </c>
      <c r="T900">
        <v>1.3986909981986199E-2</v>
      </c>
      <c r="U900">
        <v>0.10463212996438601</v>
      </c>
      <c r="V900">
        <v>0.74916801138604805</v>
      </c>
      <c r="W900">
        <v>2.55032228739723E-2</v>
      </c>
      <c r="X900">
        <v>0.120696635775592</v>
      </c>
      <c r="Y900" s="1">
        <v>0</v>
      </c>
      <c r="Z900">
        <v>1</v>
      </c>
      <c r="AA900">
        <v>6.9294812483710103E-4</v>
      </c>
      <c r="AB900">
        <v>8.0188286052677409E-3</v>
      </c>
      <c r="AC900">
        <v>6.77515127025292E-3</v>
      </c>
      <c r="AD900">
        <v>7.5416993880375106E-5</v>
      </c>
      <c r="AE900" s="1">
        <v>0</v>
      </c>
      <c r="AF900" s="3">
        <v>3.2492527806960501E-3</v>
      </c>
      <c r="AG900">
        <v>2.4619284686383601E-4</v>
      </c>
      <c r="AH900">
        <v>6.6015518990450603</v>
      </c>
      <c r="AI900">
        <v>0.48719520655773602</v>
      </c>
      <c r="AJ900">
        <v>3384.7435748880898</v>
      </c>
      <c r="AK900" t="s">
        <v>93</v>
      </c>
      <c r="AL900" t="s">
        <v>94</v>
      </c>
      <c r="AM900" s="4">
        <v>4017949349.2399998</v>
      </c>
      <c r="AN900">
        <v>33727</v>
      </c>
      <c r="AO900" s="1">
        <f t="shared" si="198"/>
        <v>9.500644776165898E-3</v>
      </c>
      <c r="AP900" s="5">
        <f t="shared" si="199"/>
        <v>10.823511737556512</v>
      </c>
      <c r="AQ900" s="3">
        <f t="shared" si="200"/>
        <v>3.8634733001281785E-4</v>
      </c>
      <c r="AR900" s="15">
        <f t="shared" si="201"/>
        <v>3.8481825091725597E-2</v>
      </c>
    </row>
    <row r="901" spans="1:44" x14ac:dyDescent="0.25">
      <c r="A901" t="s">
        <v>37</v>
      </c>
      <c r="B901">
        <v>12.362860469373199</v>
      </c>
      <c r="C901">
        <v>9.1484504866531698E-3</v>
      </c>
      <c r="D901">
        <v>10.4422622853515</v>
      </c>
      <c r="E901">
        <v>-9.31471947510191</v>
      </c>
      <c r="F901" s="1">
        <v>0</v>
      </c>
      <c r="G901" s="1">
        <v>0</v>
      </c>
      <c r="H901">
        <v>4.1563199706965701</v>
      </c>
      <c r="I901">
        <v>4.8120108954701397</v>
      </c>
      <c r="J901">
        <v>8.8349763382698097</v>
      </c>
      <c r="K901">
        <v>-61.781251939794402</v>
      </c>
      <c r="L901">
        <v>38.180366384134601</v>
      </c>
      <c r="M901">
        <v>77.449000970597297</v>
      </c>
      <c r="N901">
        <v>89.677111526613999</v>
      </c>
      <c r="O901">
        <v>51.804407431034903</v>
      </c>
      <c r="P901">
        <v>119009.51035072</v>
      </c>
      <c r="Q901">
        <v>136780.371484623</v>
      </c>
      <c r="R901">
        <v>91.980457025522199</v>
      </c>
      <c r="S901">
        <v>687.74530433895598</v>
      </c>
      <c r="T901">
        <v>1.30781210557353E-2</v>
      </c>
      <c r="U901">
        <v>0.10618971372139201</v>
      </c>
      <c r="V901">
        <v>0.76786929267045401</v>
      </c>
      <c r="W901">
        <v>2.1763972295864201E-2</v>
      </c>
      <c r="X901">
        <v>0.104177021312288</v>
      </c>
      <c r="Y901" s="1">
        <v>0</v>
      </c>
      <c r="Z901">
        <v>1</v>
      </c>
      <c r="AA901">
        <v>6.9340929535526702E-4</v>
      </c>
      <c r="AB901">
        <v>7.8070835060519697E-3</v>
      </c>
      <c r="AC901">
        <v>6.6484462555520298E-3</v>
      </c>
      <c r="AD901">
        <v>1.69810995739239E-4</v>
      </c>
      <c r="AE901" s="1">
        <v>0</v>
      </c>
      <c r="AF901" s="3">
        <v>3.8829782372884199E-3</v>
      </c>
      <c r="AG901">
        <v>4.7810954028221897E-4</v>
      </c>
      <c r="AH901">
        <v>6.4745867049202497</v>
      </c>
      <c r="AI901">
        <v>0.48060129059444601</v>
      </c>
      <c r="AJ901">
        <v>3938.8464464263002</v>
      </c>
      <c r="AK901" t="s">
        <v>95</v>
      </c>
      <c r="AL901" t="s">
        <v>96</v>
      </c>
      <c r="AM901" s="4">
        <v>6379385792.8400002</v>
      </c>
      <c r="AN901">
        <v>53604</v>
      </c>
      <c r="AO901" s="1">
        <f t="shared" si="198"/>
        <v>9.3363894275729064E-3</v>
      </c>
      <c r="AP901" s="5">
        <f t="shared" si="199"/>
        <v>10.645891240830352</v>
      </c>
      <c r="AQ901" s="3">
        <f t="shared" si="200"/>
        <v>1.600472638066246E-3</v>
      </c>
      <c r="AR901" s="15">
        <f t="shared" si="201"/>
        <v>0.16127998959426981</v>
      </c>
    </row>
    <row r="902" spans="1:44" x14ac:dyDescent="0.25">
      <c r="A902" t="s">
        <v>37</v>
      </c>
      <c r="B902">
        <v>13.9203240846998</v>
      </c>
      <c r="C902">
        <v>9.6035876560980997E-3</v>
      </c>
      <c r="D902">
        <v>10.934665839430799</v>
      </c>
      <c r="E902">
        <v>-7.5961195586134398</v>
      </c>
      <c r="F902" s="1">
        <v>0</v>
      </c>
      <c r="G902" s="1">
        <v>0</v>
      </c>
      <c r="H902">
        <v>4.1345528625714003</v>
      </c>
      <c r="I902">
        <v>30.1011181441148</v>
      </c>
      <c r="J902">
        <v>32.719828348970502</v>
      </c>
      <c r="K902">
        <v>-36.997546697580397</v>
      </c>
      <c r="L902">
        <v>62.593043795848203</v>
      </c>
      <c r="M902">
        <v>75.2994455628466</v>
      </c>
      <c r="N902">
        <v>90.679056230966793</v>
      </c>
      <c r="O902">
        <v>53.2788368569271</v>
      </c>
      <c r="P902">
        <v>122366.57329828</v>
      </c>
      <c r="Q902">
        <v>139717.789896545</v>
      </c>
      <c r="R902">
        <v>94.556167461733907</v>
      </c>
      <c r="S902">
        <v>691.27251868453595</v>
      </c>
      <c r="T902">
        <v>1.19110767996672E-2</v>
      </c>
      <c r="U902">
        <v>0.123590757721944</v>
      </c>
      <c r="V902">
        <v>0.73910902286301705</v>
      </c>
      <c r="W902">
        <v>1.9939522433893499E-2</v>
      </c>
      <c r="X902">
        <v>0.117360696981144</v>
      </c>
      <c r="Y902" s="1">
        <v>0</v>
      </c>
      <c r="Z902">
        <v>1</v>
      </c>
      <c r="AA902">
        <v>6.4652203262321496E-4</v>
      </c>
      <c r="AB902">
        <v>7.8468314355896601E-3</v>
      </c>
      <c r="AC902">
        <v>6.7550364316724702E-3</v>
      </c>
      <c r="AD902">
        <v>1.78117524310647E-4</v>
      </c>
      <c r="AE902" s="1">
        <v>0</v>
      </c>
      <c r="AF902" s="3">
        <v>4.4300699811351098E-3</v>
      </c>
      <c r="AG902">
        <v>9.3209808834768802E-4</v>
      </c>
      <c r="AH902">
        <v>6.5389530060221102</v>
      </c>
      <c r="AI902">
        <v>0.46952838568578398</v>
      </c>
      <c r="AJ902">
        <v>4003.89413817176</v>
      </c>
      <c r="AK902" t="s">
        <v>97</v>
      </c>
      <c r="AL902" t="s">
        <v>98</v>
      </c>
      <c r="AM902" s="4">
        <v>9506903812.6900005</v>
      </c>
      <c r="AN902">
        <v>77692</v>
      </c>
      <c r="AO902" s="1">
        <f t="shared" si="198"/>
        <v>9.428069393797426E-3</v>
      </c>
      <c r="AP902" s="5">
        <f t="shared" si="199"/>
        <v>10.74507098118449</v>
      </c>
      <c r="AQ902" s="3">
        <f t="shared" si="200"/>
        <v>2.9856413925133905E-3</v>
      </c>
      <c r="AR902" s="15">
        <f t="shared" si="201"/>
        <v>0.295507876036877</v>
      </c>
    </row>
    <row r="903" spans="1:44" x14ac:dyDescent="0.25">
      <c r="A903" t="s">
        <v>37</v>
      </c>
      <c r="B903">
        <v>14.740989298314</v>
      </c>
      <c r="C903">
        <v>9.35925537151539E-3</v>
      </c>
      <c r="D903">
        <v>10.6706371585895</v>
      </c>
      <c r="E903">
        <v>4.0644891589347899E-2</v>
      </c>
      <c r="F903" s="1">
        <v>0</v>
      </c>
      <c r="G903" s="1">
        <v>0</v>
      </c>
      <c r="H903">
        <v>4.3634302928621196</v>
      </c>
      <c r="I903">
        <v>54.865216948714298</v>
      </c>
      <c r="J903">
        <v>58.047568735310001</v>
      </c>
      <c r="K903">
        <v>-9.2895346049395897</v>
      </c>
      <c r="L903">
        <v>88.100429071654304</v>
      </c>
      <c r="M903">
        <v>76.595020483084198</v>
      </c>
      <c r="N903">
        <v>90.987394012239307</v>
      </c>
      <c r="O903">
        <v>53.771928831856997</v>
      </c>
      <c r="P903">
        <v>119670.50347728599</v>
      </c>
      <c r="Q903">
        <v>136417.03758134099</v>
      </c>
      <c r="R903">
        <v>89.369220277742798</v>
      </c>
      <c r="S903">
        <v>687.18400466613298</v>
      </c>
      <c r="T903">
        <v>1.2251247964709701E-2</v>
      </c>
      <c r="U903">
        <v>0.116694730908741</v>
      </c>
      <c r="V903">
        <v>0.79095144804107798</v>
      </c>
      <c r="W903">
        <v>1.3555982394240799E-2</v>
      </c>
      <c r="X903">
        <v>7.8797838655939006E-2</v>
      </c>
      <c r="Y903" s="1">
        <v>0</v>
      </c>
      <c r="Z903">
        <v>1</v>
      </c>
      <c r="AA903">
        <v>6.5049267452099995E-4</v>
      </c>
      <c r="AB903">
        <v>7.5366323861251498E-3</v>
      </c>
      <c r="AC903">
        <v>6.5978315793967001E-3</v>
      </c>
      <c r="AD903">
        <v>1.7058589704626001E-4</v>
      </c>
      <c r="AE903" s="1">
        <v>0</v>
      </c>
      <c r="AF903" s="3">
        <v>4.5477942980487202E-3</v>
      </c>
      <c r="AG903">
        <v>1.00151012245049E-3</v>
      </c>
      <c r="AH903">
        <v>6.3717907489137602</v>
      </c>
      <c r="AI903">
        <v>0.46400203215923003</v>
      </c>
      <c r="AJ903">
        <v>4819.39323124557</v>
      </c>
      <c r="AK903" t="s">
        <v>99</v>
      </c>
      <c r="AL903" t="s">
        <v>100</v>
      </c>
      <c r="AM903" s="4">
        <v>10144827591.280001</v>
      </c>
      <c r="AN903">
        <v>84773</v>
      </c>
      <c r="AO903" s="1">
        <f t="shared" si="198"/>
        <v>9.2276737277367116E-3</v>
      </c>
      <c r="AP903" s="5">
        <f t="shared" si="199"/>
        <v>10.528151256604556</v>
      </c>
      <c r="AQ903" s="3">
        <f t="shared" si="200"/>
        <v>3.9741063021353339E-3</v>
      </c>
      <c r="AR903" s="15">
        <f t="shared" si="201"/>
        <v>0.40014984008390186</v>
      </c>
    </row>
    <row r="904" spans="1:44" x14ac:dyDescent="0.25">
      <c r="A904" t="s">
        <v>37</v>
      </c>
      <c r="B904">
        <v>15.447622438677399</v>
      </c>
      <c r="C904">
        <v>9.6748152357559597E-3</v>
      </c>
      <c r="D904">
        <v>11.0115005214316</v>
      </c>
      <c r="E904">
        <v>2.11398337843776</v>
      </c>
      <c r="F904" s="1">
        <v>0</v>
      </c>
      <c r="G904" s="1">
        <v>0</v>
      </c>
      <c r="H904">
        <v>4.4821753530121198</v>
      </c>
      <c r="I904">
        <v>79.227601705907006</v>
      </c>
      <c r="J904">
        <v>81.075149226646005</v>
      </c>
      <c r="K904">
        <v>14.245220337885801</v>
      </c>
      <c r="L904">
        <v>112.364254883193</v>
      </c>
      <c r="M904">
        <v>78.885614170294403</v>
      </c>
      <c r="N904">
        <v>91.867155149254103</v>
      </c>
      <c r="O904">
        <v>54.120671312991199</v>
      </c>
      <c r="P904">
        <v>120067.280224473</v>
      </c>
      <c r="Q904">
        <v>135876.01682704099</v>
      </c>
      <c r="R904">
        <v>85.994731265836293</v>
      </c>
      <c r="S904">
        <v>688.16984920564005</v>
      </c>
      <c r="T904">
        <v>1.11637401939342E-2</v>
      </c>
      <c r="U904">
        <v>9.9750455785309805E-2</v>
      </c>
      <c r="V904">
        <v>0.84020565326301999</v>
      </c>
      <c r="W904">
        <v>7.6787377200487998E-3</v>
      </c>
      <c r="X904">
        <v>5.2365153231620998E-2</v>
      </c>
      <c r="Y904" s="1">
        <v>0</v>
      </c>
      <c r="Z904">
        <v>1</v>
      </c>
      <c r="AA904">
        <v>6.4477983465911499E-4</v>
      </c>
      <c r="AB904">
        <v>7.3959707810091696E-3</v>
      </c>
      <c r="AC904">
        <v>6.4955216877199502E-3</v>
      </c>
      <c r="AD904">
        <v>1.28761621939123E-4</v>
      </c>
      <c r="AE904" s="1">
        <v>0</v>
      </c>
      <c r="AF904" s="3">
        <v>4.4409281455082697E-3</v>
      </c>
      <c r="AG904">
        <v>1.50530706032474E-3</v>
      </c>
      <c r="AH904">
        <v>6.2424476954424497</v>
      </c>
      <c r="AI904">
        <v>0.46783145418539601</v>
      </c>
      <c r="AJ904">
        <v>5359.3251741099803</v>
      </c>
      <c r="AK904" t="s">
        <v>101</v>
      </c>
      <c r="AL904" t="s">
        <v>102</v>
      </c>
      <c r="AM904" s="4">
        <v>11639082010.4</v>
      </c>
      <c r="AN904">
        <v>96938</v>
      </c>
      <c r="AO904" s="1">
        <f t="shared" si="198"/>
        <v>9.0889580286950492E-3</v>
      </c>
      <c r="AP904" s="5">
        <f t="shared" si="199"/>
        <v>10.377714536289574</v>
      </c>
      <c r="AQ904" s="3">
        <f t="shared" si="200"/>
        <v>4.7969796849608223E-3</v>
      </c>
      <c r="AR904" s="15">
        <f t="shared" si="201"/>
        <v>0.4885379998321393</v>
      </c>
    </row>
    <row r="905" spans="1:44" x14ac:dyDescent="0.25">
      <c r="A905" t="s">
        <v>37</v>
      </c>
      <c r="B905">
        <v>16.616755017441601</v>
      </c>
      <c r="C905">
        <v>1.00835075671084E-2</v>
      </c>
      <c r="D905">
        <v>11.451192238953499</v>
      </c>
      <c r="E905">
        <v>10.4706936262562</v>
      </c>
      <c r="F905" s="1">
        <v>0</v>
      </c>
      <c r="G905" s="1">
        <v>0</v>
      </c>
      <c r="H905">
        <v>4.7538704526750202</v>
      </c>
      <c r="I905">
        <v>103.499216500793</v>
      </c>
      <c r="J905">
        <v>105.976892314267</v>
      </c>
      <c r="K905">
        <v>41.251621667026299</v>
      </c>
      <c r="L905">
        <v>137.21002757772499</v>
      </c>
      <c r="M905">
        <v>81.900068357730206</v>
      </c>
      <c r="N905">
        <v>92.779754938279694</v>
      </c>
      <c r="O905">
        <v>54.640644472559302</v>
      </c>
      <c r="P905">
        <v>118075.985005009</v>
      </c>
      <c r="Q905">
        <v>133029.68762804501</v>
      </c>
      <c r="R905">
        <v>79.585925086659003</v>
      </c>
      <c r="S905">
        <v>681.21715824781199</v>
      </c>
      <c r="T905">
        <v>1.24712339239396E-2</v>
      </c>
      <c r="U905">
        <v>5.8672642647727299E-2</v>
      </c>
      <c r="V905">
        <v>0.90316782455359501</v>
      </c>
      <c r="W905">
        <v>4.9201942715730602E-3</v>
      </c>
      <c r="X905">
        <v>3.3239338527104499E-2</v>
      </c>
      <c r="Y905" s="1">
        <v>0</v>
      </c>
      <c r="Z905">
        <v>1</v>
      </c>
      <c r="AA905">
        <v>6.4493374411686403E-4</v>
      </c>
      <c r="AB905">
        <v>7.1380044656345499E-3</v>
      </c>
      <c r="AC905">
        <v>6.3533156882372198E-3</v>
      </c>
      <c r="AD905">
        <v>7.8174196674690694E-5</v>
      </c>
      <c r="AE905" s="1">
        <v>0</v>
      </c>
      <c r="AF905" s="3">
        <v>4.1978246600679501E-3</v>
      </c>
      <c r="AG905">
        <v>2.22239878070336E-3</v>
      </c>
      <c r="AH905">
        <v>6.0194134430598201</v>
      </c>
      <c r="AI905">
        <v>0.49884721692031803</v>
      </c>
      <c r="AJ905">
        <v>6548.8485015778397</v>
      </c>
      <c r="AK905" t="s">
        <v>103</v>
      </c>
      <c r="AL905" t="s">
        <v>104</v>
      </c>
      <c r="AM905" s="4">
        <v>8838341705.5799999</v>
      </c>
      <c r="AN905">
        <v>74853</v>
      </c>
      <c r="AO905" s="1">
        <f t="shared" si="198"/>
        <v>8.9042441388252503E-3</v>
      </c>
      <c r="AP905" s="5">
        <f t="shared" si="199"/>
        <v>10.177032983120105</v>
      </c>
      <c r="AQ905" s="3">
        <f t="shared" si="200"/>
        <v>6.12523503977906E-3</v>
      </c>
      <c r="AR905" s="15">
        <f t="shared" si="201"/>
        <v>0.63277008583961436</v>
      </c>
    </row>
    <row r="906" spans="1:44" x14ac:dyDescent="0.25">
      <c r="A906" t="s">
        <v>37</v>
      </c>
      <c r="B906">
        <v>17.1389491810429</v>
      </c>
      <c r="C906">
        <v>1.05191300790665E-2</v>
      </c>
      <c r="D906">
        <v>11.917663458481799</v>
      </c>
      <c r="E906">
        <v>12.8273862350886</v>
      </c>
      <c r="F906" s="1">
        <v>0</v>
      </c>
      <c r="G906" s="1">
        <v>0</v>
      </c>
      <c r="H906">
        <v>4.9346947311182099</v>
      </c>
      <c r="I906">
        <v>127.650240621604</v>
      </c>
      <c r="J906">
        <v>129.614071155169</v>
      </c>
      <c r="K906">
        <v>66.771867581900807</v>
      </c>
      <c r="L906">
        <v>161.752962308653</v>
      </c>
      <c r="M906">
        <v>85.169992737110803</v>
      </c>
      <c r="N906">
        <v>93.450542850853097</v>
      </c>
      <c r="O906">
        <v>54.907171944282403</v>
      </c>
      <c r="P906">
        <v>116752.536218176</v>
      </c>
      <c r="Q906">
        <v>130786.584756713</v>
      </c>
      <c r="R906">
        <v>74.962339066249498</v>
      </c>
      <c r="S906">
        <v>677.30129448081198</v>
      </c>
      <c r="T906">
        <v>1.1645926737902599E-2</v>
      </c>
      <c r="U906">
        <v>3.4396743438206603E-2</v>
      </c>
      <c r="V906">
        <v>0.93644095690595897</v>
      </c>
      <c r="W906">
        <v>3.4586491361258899E-3</v>
      </c>
      <c r="X906">
        <v>2.5703650519708399E-2</v>
      </c>
      <c r="Y906" s="1">
        <v>0</v>
      </c>
      <c r="Z906">
        <v>1</v>
      </c>
      <c r="AA906">
        <v>6.5321704949819297E-4</v>
      </c>
      <c r="AB906">
        <v>6.9525981423043098E-3</v>
      </c>
      <c r="AC906">
        <v>6.16657073936361E-3</v>
      </c>
      <c r="AD906">
        <v>5.9248102996406501E-5</v>
      </c>
      <c r="AE906" s="1">
        <v>0</v>
      </c>
      <c r="AF906" s="3">
        <v>4.0156782292190196E-3</v>
      </c>
      <c r="AG906">
        <v>2.8540796859744702E-3</v>
      </c>
      <c r="AH906">
        <v>5.8083621592856298</v>
      </c>
      <c r="AI906">
        <v>0.47434440890274199</v>
      </c>
      <c r="AJ906">
        <v>7435.0006727890304</v>
      </c>
      <c r="AK906" t="s">
        <v>105</v>
      </c>
      <c r="AL906" t="s">
        <v>106</v>
      </c>
      <c r="AM906" s="4">
        <v>8066549479.8500004</v>
      </c>
      <c r="AN906">
        <v>69091</v>
      </c>
      <c r="AO906" s="1">
        <f t="shared" si="198"/>
        <v>8.6697590106708869E-3</v>
      </c>
      <c r="AP906" s="5">
        <f t="shared" si="199"/>
        <v>9.9216843511548358</v>
      </c>
      <c r="AQ906" s="3">
        <f t="shared" si="200"/>
        <v>6.8752395462649205E-3</v>
      </c>
      <c r="AR906" s="15">
        <f t="shared" si="201"/>
        <v>0.72742334612247661</v>
      </c>
    </row>
    <row r="907" spans="1:44" x14ac:dyDescent="0.25">
      <c r="A907" t="s">
        <v>37</v>
      </c>
      <c r="B907">
        <v>18.243962514225601</v>
      </c>
      <c r="C907">
        <v>1.08196224555305E-2</v>
      </c>
      <c r="D907">
        <v>12.238121271733601</v>
      </c>
      <c r="E907">
        <v>21.6658324535167</v>
      </c>
      <c r="F907" s="1">
        <v>0</v>
      </c>
      <c r="G907" s="1">
        <v>0</v>
      </c>
      <c r="H907">
        <v>5.1624664299689602</v>
      </c>
      <c r="I907">
        <v>151.80292914641001</v>
      </c>
      <c r="J907">
        <v>153.81988709591499</v>
      </c>
      <c r="K907">
        <v>94.109535206254805</v>
      </c>
      <c r="L907">
        <v>186.259424338331</v>
      </c>
      <c r="M907">
        <v>86.307615391614505</v>
      </c>
      <c r="N907">
        <v>93.840296495391001</v>
      </c>
      <c r="O907">
        <v>55.524040746647998</v>
      </c>
      <c r="P907">
        <v>115547.59942299601</v>
      </c>
      <c r="Q907">
        <v>129614.752551003</v>
      </c>
      <c r="R907">
        <v>72.702214472980302</v>
      </c>
      <c r="S907">
        <v>671.55830854759597</v>
      </c>
      <c r="T907">
        <v>1.73786350597314E-2</v>
      </c>
      <c r="U907">
        <v>2.6793532010192401E-2</v>
      </c>
      <c r="V907">
        <v>0.94504268211436704</v>
      </c>
      <c r="W907">
        <v>2.7780421336926699E-3</v>
      </c>
      <c r="X907">
        <v>2.53857437417471E-2</v>
      </c>
      <c r="Y907" s="1">
        <v>0</v>
      </c>
      <c r="Z907">
        <v>1</v>
      </c>
      <c r="AA907">
        <v>6.4014711801281001E-4</v>
      </c>
      <c r="AB907">
        <v>6.7682373164982502E-3</v>
      </c>
      <c r="AC907">
        <v>6.0452208933774801E-3</v>
      </c>
      <c r="AD907">
        <v>4.6491247068661997E-5</v>
      </c>
      <c r="AE907" s="1">
        <v>0</v>
      </c>
      <c r="AF907" s="3">
        <v>3.9495948330214303E-3</v>
      </c>
      <c r="AG907">
        <v>3.36474796286291E-3</v>
      </c>
      <c r="AH907">
        <v>5.6888502650909301</v>
      </c>
      <c r="AI907">
        <v>0.47186834760095903</v>
      </c>
      <c r="AJ907">
        <v>8826.9282189001497</v>
      </c>
      <c r="AK907" t="s">
        <v>107</v>
      </c>
      <c r="AL907" t="s">
        <v>108</v>
      </c>
      <c r="AM907" s="4">
        <v>4707986938.4899998</v>
      </c>
      <c r="AN907">
        <v>40745</v>
      </c>
      <c r="AO907" s="1">
        <f t="shared" si="198"/>
        <v>8.4989342794035347E-3</v>
      </c>
      <c r="AP907" s="5">
        <f t="shared" si="199"/>
        <v>9.7352415842311792</v>
      </c>
      <c r="AQ907" s="3">
        <f t="shared" si="200"/>
        <v>8.1468450267411022E-3</v>
      </c>
      <c r="AR907" s="15">
        <f t="shared" si="201"/>
        <v>0.87401230430445254</v>
      </c>
    </row>
    <row r="908" spans="1:44" x14ac:dyDescent="0.25">
      <c r="A908" t="s">
        <v>37</v>
      </c>
      <c r="B908">
        <v>16.335932501541599</v>
      </c>
      <c r="C908">
        <v>1.0661475262490699E-2</v>
      </c>
      <c r="D908">
        <v>12.0695998656645</v>
      </c>
      <c r="E908">
        <v>28.014774902662602</v>
      </c>
      <c r="F908" s="1">
        <v>0</v>
      </c>
      <c r="G908" s="1">
        <v>0</v>
      </c>
      <c r="H908">
        <v>5.4264283255747303</v>
      </c>
      <c r="I908">
        <v>175.16889655182399</v>
      </c>
      <c r="J908">
        <v>177.18166534090901</v>
      </c>
      <c r="K908">
        <v>121.881954130019</v>
      </c>
      <c r="L908">
        <v>211.146955943394</v>
      </c>
      <c r="M908">
        <v>91.036618016840706</v>
      </c>
      <c r="N908">
        <v>93.8573825638898</v>
      </c>
      <c r="O908">
        <v>55.123105031257403</v>
      </c>
      <c r="P908">
        <v>110584.257779113</v>
      </c>
      <c r="Q908">
        <v>124587.194792022</v>
      </c>
      <c r="R908">
        <v>67.857846680916097</v>
      </c>
      <c r="S908">
        <v>662.90055878457099</v>
      </c>
      <c r="T908">
        <v>1.4757539635217601E-2</v>
      </c>
      <c r="U908">
        <v>1.602095030948E-2</v>
      </c>
      <c r="V908">
        <v>0.963509182072526</v>
      </c>
      <c r="W908">
        <v>1.98963330148891E-3</v>
      </c>
      <c r="X908">
        <v>1.84802343165048E-2</v>
      </c>
      <c r="Y908" s="1">
        <v>0</v>
      </c>
      <c r="Z908">
        <v>1</v>
      </c>
      <c r="AA908">
        <v>6.8764585578403703E-4</v>
      </c>
      <c r="AB908">
        <v>6.4820172666377896E-3</v>
      </c>
      <c r="AC908">
        <v>5.7551713113922504E-3</v>
      </c>
      <c r="AD908">
        <v>2.6359529341342799E-5</v>
      </c>
      <c r="AE908" s="1">
        <v>0</v>
      </c>
      <c r="AF908" s="3">
        <v>3.8722311377792301E-3</v>
      </c>
      <c r="AG908">
        <v>3.4654362297270301E-3</v>
      </c>
      <c r="AH908">
        <v>5.4267201353840004</v>
      </c>
      <c r="AI908">
        <v>0.48619642088972498</v>
      </c>
      <c r="AJ908">
        <v>10617.646142903001</v>
      </c>
      <c r="AK908" t="s">
        <v>109</v>
      </c>
      <c r="AL908" t="s">
        <v>110</v>
      </c>
      <c r="AM908" s="4">
        <v>3127986315.54</v>
      </c>
      <c r="AN908">
        <v>28286</v>
      </c>
      <c r="AO908" s="1">
        <f t="shared" si="198"/>
        <v>8.1693685605939616E-3</v>
      </c>
      <c r="AP908" s="5">
        <f t="shared" si="199"/>
        <v>9.374544672421381</v>
      </c>
      <c r="AQ908" s="3">
        <f t="shared" ref="AQ908:AQ909" si="202">(1-(1-B908/100)^(1/12))- AO908</f>
        <v>6.5841000780256318E-3</v>
      </c>
      <c r="AR908" s="15">
        <f t="shared" ref="AR908:AR909" si="203">B908/AP908-1</f>
        <v>0.74258410113503026</v>
      </c>
    </row>
    <row r="909" spans="1:44" x14ac:dyDescent="0.25">
      <c r="A909" t="s">
        <v>37</v>
      </c>
      <c r="B909">
        <v>16.332411315188999</v>
      </c>
      <c r="C909">
        <v>1.0980247025314201E-2</v>
      </c>
      <c r="D909">
        <v>12.4089794658155</v>
      </c>
      <c r="E909">
        <v>31.875140915491802</v>
      </c>
      <c r="F909" s="1">
        <v>0</v>
      </c>
      <c r="G909" s="1">
        <v>0</v>
      </c>
      <c r="H909">
        <v>5.8436990968999902</v>
      </c>
      <c r="I909">
        <v>197.499559654542</v>
      </c>
      <c r="J909">
        <v>202.45539149084399</v>
      </c>
      <c r="K909">
        <v>158.25091967443501</v>
      </c>
      <c r="L909">
        <v>236.40644485204501</v>
      </c>
      <c r="M909">
        <v>96.771718170483098</v>
      </c>
      <c r="N909">
        <v>92.3744802350692</v>
      </c>
      <c r="O909">
        <v>54.092324423460298</v>
      </c>
      <c r="P909">
        <v>102107.702853442</v>
      </c>
      <c r="Q909">
        <v>115700.47819563901</v>
      </c>
      <c r="R909">
        <v>64.598207263236503</v>
      </c>
      <c r="S909">
        <v>649.18878133690703</v>
      </c>
      <c r="T909">
        <v>9.9548588377425199E-3</v>
      </c>
      <c r="U909">
        <v>1.25952568829243E-2</v>
      </c>
      <c r="V909">
        <v>0.96803795934150405</v>
      </c>
      <c r="W909">
        <v>1.58182176236349E-3</v>
      </c>
      <c r="X909">
        <v>1.7784962013207999E-2</v>
      </c>
      <c r="Y909" s="1">
        <v>0</v>
      </c>
      <c r="Z909">
        <v>1</v>
      </c>
      <c r="AA909">
        <v>7.6140394138140199E-4</v>
      </c>
      <c r="AB909">
        <v>6.3938969858066503E-3</v>
      </c>
      <c r="AC909">
        <v>5.5743112366269301E-3</v>
      </c>
      <c r="AD909">
        <v>1.9885252573151901E-5</v>
      </c>
      <c r="AE909" s="1">
        <v>0</v>
      </c>
      <c r="AF909" s="3">
        <v>3.8840143326090899E-3</v>
      </c>
      <c r="AG909">
        <v>3.8050749801060301E-3</v>
      </c>
      <c r="AH909">
        <v>5.1067671913256696</v>
      </c>
      <c r="AI909">
        <v>0.47347879110048002</v>
      </c>
      <c r="AJ909">
        <v>13758.4284513006</v>
      </c>
      <c r="AK909" t="s">
        <v>111</v>
      </c>
      <c r="AL909" t="s">
        <v>112</v>
      </c>
      <c r="AM909" s="4">
        <v>1143299948.8499999</v>
      </c>
      <c r="AN909">
        <v>11197</v>
      </c>
      <c r="AO909" s="1">
        <f t="shared" si="198"/>
        <v>8.0080085489964113E-3</v>
      </c>
      <c r="AP909" s="5">
        <f t="shared" si="199"/>
        <v>9.1974610136504218</v>
      </c>
      <c r="AQ909" s="3">
        <f t="shared" si="202"/>
        <v>6.7420046339495866E-3</v>
      </c>
      <c r="AR909" s="15">
        <f t="shared" si="203"/>
        <v>0.77575216583677098</v>
      </c>
    </row>
    <row r="913" spans="1:44" s="9" customFormat="1" x14ac:dyDescent="0.25">
      <c r="A913" s="9" t="s">
        <v>266</v>
      </c>
      <c r="AF913" s="19"/>
      <c r="AM913" s="63"/>
      <c r="AO913" t="s">
        <v>226</v>
      </c>
      <c r="AP913" t="s">
        <v>67</v>
      </c>
      <c r="AQ913"/>
      <c r="AR913"/>
    </row>
    <row r="914" spans="1:44" x14ac:dyDescent="0.25">
      <c r="A914" t="s">
        <v>0</v>
      </c>
      <c r="B914" t="s">
        <v>1</v>
      </c>
      <c r="C914" t="s">
        <v>2</v>
      </c>
      <c r="D914" t="s">
        <v>3</v>
      </c>
      <c r="E914" t="s">
        <v>5</v>
      </c>
      <c r="F914" t="s">
        <v>6</v>
      </c>
      <c r="G914" t="s">
        <v>208</v>
      </c>
      <c r="H914" t="s">
        <v>7</v>
      </c>
      <c r="I914" t="s">
        <v>8</v>
      </c>
      <c r="J914" t="s">
        <v>134</v>
      </c>
      <c r="K914" t="s">
        <v>143</v>
      </c>
      <c r="L914" t="s">
        <v>9</v>
      </c>
      <c r="M914" t="s">
        <v>10</v>
      </c>
      <c r="N914" t="s">
        <v>11</v>
      </c>
      <c r="O914" t="s">
        <v>13</v>
      </c>
      <c r="P914" t="s">
        <v>14</v>
      </c>
      <c r="Q914" t="s">
        <v>15</v>
      </c>
      <c r="R914" t="s">
        <v>16</v>
      </c>
      <c r="S914" t="s">
        <v>17</v>
      </c>
      <c r="T914" t="s">
        <v>18</v>
      </c>
      <c r="U914" t="s">
        <v>20</v>
      </c>
      <c r="V914" t="s">
        <v>21</v>
      </c>
      <c r="W914" t="s">
        <v>22</v>
      </c>
      <c r="X914" t="s">
        <v>23</v>
      </c>
      <c r="Y914" t="s">
        <v>24</v>
      </c>
      <c r="Z914" t="s">
        <v>25</v>
      </c>
      <c r="AA914" t="s">
        <v>26</v>
      </c>
      <c r="AB914" t="s">
        <v>27</v>
      </c>
      <c r="AC914" t="s">
        <v>263</v>
      </c>
      <c r="AD914" t="s">
        <v>120</v>
      </c>
      <c r="AE914" t="s">
        <v>29</v>
      </c>
      <c r="AF914" s="3" t="s">
        <v>233</v>
      </c>
      <c r="AG914" t="s">
        <v>30</v>
      </c>
      <c r="AH914" t="s">
        <v>31</v>
      </c>
      <c r="AI914" t="s">
        <v>32</v>
      </c>
      <c r="AJ914" t="s">
        <v>33</v>
      </c>
      <c r="AK914" t="s">
        <v>34</v>
      </c>
      <c r="AL914" t="s">
        <v>74</v>
      </c>
      <c r="AM914" s="4" t="s">
        <v>35</v>
      </c>
      <c r="AN914" t="s">
        <v>36</v>
      </c>
      <c r="AO914" s="15">
        <v>1.6</v>
      </c>
      <c r="AP914" s="15">
        <v>2</v>
      </c>
    </row>
    <row r="915" spans="1:44" x14ac:dyDescent="0.25">
      <c r="A915" t="s">
        <v>37</v>
      </c>
      <c r="B915">
        <v>10.6046959761861</v>
      </c>
      <c r="C915">
        <v>7.0875688123524204E-3</v>
      </c>
      <c r="D915">
        <v>8.1812498565308704</v>
      </c>
      <c r="E915">
        <v>-34.715133527673899</v>
      </c>
      <c r="F915" s="1">
        <v>0</v>
      </c>
      <c r="G915" s="1">
        <v>0</v>
      </c>
      <c r="H915">
        <v>3.31088888824869</v>
      </c>
      <c r="I915">
        <v>-152.23928711828501</v>
      </c>
      <c r="J915">
        <v>-139.355775115559</v>
      </c>
      <c r="K915">
        <v>-162.58475445758901</v>
      </c>
      <c r="L915">
        <v>-133.142104200777</v>
      </c>
      <c r="M915">
        <v>26.955977672090899</v>
      </c>
      <c r="N915">
        <v>82.410618388933798</v>
      </c>
      <c r="O915">
        <v>70.5380375100099</v>
      </c>
      <c r="P915">
        <v>208904.02748560399</v>
      </c>
      <c r="Q915">
        <v>254327.18086108699</v>
      </c>
      <c r="R915">
        <v>80.528415272445798</v>
      </c>
      <c r="S915">
        <v>633.98739956543295</v>
      </c>
      <c r="T915" s="1">
        <v>0</v>
      </c>
      <c r="U915">
        <v>0.33407739803364001</v>
      </c>
      <c r="V915" s="1">
        <v>0</v>
      </c>
      <c r="W915">
        <v>0.25058164862145399</v>
      </c>
      <c r="X915">
        <v>0.41534095334490501</v>
      </c>
      <c r="Y915" s="1">
        <v>0</v>
      </c>
      <c r="Z915">
        <v>1</v>
      </c>
      <c r="AA915">
        <v>3.0655189235257401E-4</v>
      </c>
      <c r="AB915">
        <v>5.86328086553014E-3</v>
      </c>
      <c r="AC915">
        <v>3.9311298167111798E-3</v>
      </c>
      <c r="AD915">
        <v>4.5963454075857298E-5</v>
      </c>
      <c r="AE915">
        <v>1.3804689608725999E-3</v>
      </c>
      <c r="AF915" s="3">
        <v>2.7248793618215E-4</v>
      </c>
      <c r="AG915" s="1">
        <v>0</v>
      </c>
      <c r="AH915">
        <v>5.0914824489912496</v>
      </c>
      <c r="AI915">
        <v>0.11858311150701401</v>
      </c>
      <c r="AJ915">
        <v>4.1847557270043101</v>
      </c>
      <c r="AK915" t="s">
        <v>81</v>
      </c>
      <c r="AL915" t="s">
        <v>82</v>
      </c>
      <c r="AM915" s="4">
        <v>326516994.95999998</v>
      </c>
      <c r="AN915">
        <v>1563</v>
      </c>
      <c r="AO915" s="1">
        <f>AA915+AC915*$AO$914+AF915*$AP$914</f>
        <v>7.1413354714547628E-3</v>
      </c>
      <c r="AP915" s="5">
        <f>100*(1-(1-AO915)^12)</f>
        <v>8.240896414323295</v>
      </c>
      <c r="AQ915" s="3">
        <f>(1-(1-B915/100)^(1/12))- AO915</f>
        <v>2.1570012118792559E-3</v>
      </c>
      <c r="AR915" s="15">
        <f>B915/AP915-1</f>
        <v>0.28683767432804341</v>
      </c>
    </row>
    <row r="916" spans="1:44" x14ac:dyDescent="0.25">
      <c r="A916" t="s">
        <v>37</v>
      </c>
      <c r="B916">
        <v>13.089182242220501</v>
      </c>
      <c r="C916">
        <v>8.3344589306758692E-3</v>
      </c>
      <c r="D916">
        <v>9.5553945105665399</v>
      </c>
      <c r="E916">
        <v>-30.215414088531201</v>
      </c>
      <c r="F916" s="1">
        <v>0</v>
      </c>
      <c r="G916" s="1">
        <v>0</v>
      </c>
      <c r="H916">
        <v>3.39614445576228</v>
      </c>
      <c r="I916">
        <v>-129.10253228231301</v>
      </c>
      <c r="J916">
        <v>-120.331262360662</v>
      </c>
      <c r="K916">
        <v>-149.459458618361</v>
      </c>
      <c r="L916">
        <v>-109.65964030870499</v>
      </c>
      <c r="M916">
        <v>27.5697277734028</v>
      </c>
      <c r="N916">
        <v>82.797447646438997</v>
      </c>
      <c r="O916">
        <v>69.915138043180406</v>
      </c>
      <c r="P916">
        <v>205135.78611441801</v>
      </c>
      <c r="Q916">
        <v>253433.08509374401</v>
      </c>
      <c r="R916">
        <v>80.5482982556736</v>
      </c>
      <c r="S916">
        <v>644.78762372238305</v>
      </c>
      <c r="T916" s="1">
        <v>0</v>
      </c>
      <c r="U916">
        <v>0.36337376088427198</v>
      </c>
      <c r="V916" s="1">
        <v>0</v>
      </c>
      <c r="W916">
        <v>0.23053110160356599</v>
      </c>
      <c r="X916">
        <v>0.40609513751216098</v>
      </c>
      <c r="Y916" s="1">
        <v>0</v>
      </c>
      <c r="Z916">
        <v>1</v>
      </c>
      <c r="AA916">
        <v>3.0290897126540399E-4</v>
      </c>
      <c r="AB916">
        <v>6.5295413807050003E-3</v>
      </c>
      <c r="AC916">
        <v>4.4671683908331598E-3</v>
      </c>
      <c r="AD916">
        <v>7.7086704464572695E-5</v>
      </c>
      <c r="AE916">
        <v>2.0983240355495602E-3</v>
      </c>
      <c r="AF916" s="3">
        <v>5.5764833762866005E-4</v>
      </c>
      <c r="AG916" s="1">
        <v>6.8911292278836498E-8</v>
      </c>
      <c r="AH916">
        <v>5.5744144604440198</v>
      </c>
      <c r="AI916">
        <v>0.13281930177586099</v>
      </c>
      <c r="AJ916">
        <v>24.644112951672501</v>
      </c>
      <c r="AK916" t="s">
        <v>83</v>
      </c>
      <c r="AL916" t="s">
        <v>84</v>
      </c>
      <c r="AM916" s="4">
        <v>1412770158.97</v>
      </c>
      <c r="AN916">
        <v>6887</v>
      </c>
      <c r="AO916" s="1">
        <f t="shared" ref="AO916:AO929" si="204">AA916+AC916*$AO$914+AF916*$AP$914</f>
        <v>8.56567507185578E-3</v>
      </c>
      <c r="AP916" s="5">
        <f t="shared" ref="AP916:AP929" si="205">100*(1-(1-AO916)^12)</f>
        <v>9.8081263672612717</v>
      </c>
      <c r="AQ916" s="3">
        <f t="shared" ref="AQ916:AQ920" si="206">(1-(1-B916/100)^(1/12))- AO916</f>
        <v>3.056894613330266E-3</v>
      </c>
      <c r="AR916" s="15">
        <f t="shared" ref="AR916:AR920" si="207">B916/AP916-1</f>
        <v>0.3345242253312648</v>
      </c>
    </row>
    <row r="917" spans="1:44" x14ac:dyDescent="0.25">
      <c r="A917" t="s">
        <v>37</v>
      </c>
      <c r="B917">
        <v>15.441307434866101</v>
      </c>
      <c r="C917">
        <v>1.0765057629009899E-2</v>
      </c>
      <c r="D917">
        <v>12.1800105581758</v>
      </c>
      <c r="E917">
        <v>-24.3177933299683</v>
      </c>
      <c r="F917" s="1">
        <v>0</v>
      </c>
      <c r="G917" s="1">
        <v>0</v>
      </c>
      <c r="H917">
        <v>3.4947713513091299</v>
      </c>
      <c r="I917">
        <v>-105.20962681620701</v>
      </c>
      <c r="J917">
        <v>-98.279001968239001</v>
      </c>
      <c r="K917">
        <v>-136.049828366469</v>
      </c>
      <c r="L917">
        <v>-85.475973621107499</v>
      </c>
      <c r="M917">
        <v>28.396166378073701</v>
      </c>
      <c r="N917">
        <v>82.139695945741906</v>
      </c>
      <c r="O917">
        <v>68.576251962651597</v>
      </c>
      <c r="P917">
        <v>202151.442154333</v>
      </c>
      <c r="Q917">
        <v>251923.804770738</v>
      </c>
      <c r="R917">
        <v>80.673480041842595</v>
      </c>
      <c r="S917">
        <v>655.32117845791595</v>
      </c>
      <c r="T917">
        <v>2.1587450375788099E-4</v>
      </c>
      <c r="U917">
        <v>0.36723795867074299</v>
      </c>
      <c r="V917" s="1">
        <v>0</v>
      </c>
      <c r="W917">
        <v>0.22859150653037799</v>
      </c>
      <c r="X917">
        <v>0.40417053479887699</v>
      </c>
      <c r="Y917" s="1">
        <v>0</v>
      </c>
      <c r="Z917">
        <v>1</v>
      </c>
      <c r="AA917">
        <v>3.0690923389030601E-4</v>
      </c>
      <c r="AB917">
        <v>7.1823922786171104E-3</v>
      </c>
      <c r="AC917">
        <v>4.9854594247317899E-3</v>
      </c>
      <c r="AD917">
        <v>2.3582405548201499E-4</v>
      </c>
      <c r="AE917">
        <v>3.43949062390417E-3</v>
      </c>
      <c r="AF917" s="3">
        <v>9.1662234387417801E-4</v>
      </c>
      <c r="AG917">
        <v>6.9998618984380898E-6</v>
      </c>
      <c r="AH917">
        <v>5.8830777056674499</v>
      </c>
      <c r="AI917">
        <v>0.14423839850413001</v>
      </c>
      <c r="AJ917">
        <v>68.478276127758093</v>
      </c>
      <c r="AK917" t="s">
        <v>85</v>
      </c>
      <c r="AL917" t="s">
        <v>86</v>
      </c>
      <c r="AM917" s="4">
        <v>4152190621.8499999</v>
      </c>
      <c r="AN917">
        <v>20540</v>
      </c>
      <c r="AO917" s="1">
        <f t="shared" si="204"/>
        <v>1.0116889001209526E-2</v>
      </c>
      <c r="AP917" s="5">
        <f t="shared" si="205"/>
        <v>11.487017540009692</v>
      </c>
      <c r="AQ917" s="3">
        <f t="shared" si="206"/>
        <v>3.7629113915339761E-3</v>
      </c>
      <c r="AR917" s="15">
        <f t="shared" si="207"/>
        <v>0.34423991093279671</v>
      </c>
    </row>
    <row r="918" spans="1:44" x14ac:dyDescent="0.25">
      <c r="A918" t="s">
        <v>37</v>
      </c>
      <c r="B918">
        <v>14.3589387864365</v>
      </c>
      <c r="C918">
        <v>1.32673605177834E-2</v>
      </c>
      <c r="D918">
        <v>14.8089580172888</v>
      </c>
      <c r="E918">
        <v>-20.434449366718699</v>
      </c>
      <c r="F918" s="1">
        <v>0</v>
      </c>
      <c r="G918" s="1">
        <v>0</v>
      </c>
      <c r="H918">
        <v>3.59845106546436</v>
      </c>
      <c r="I918">
        <v>-81.819942576299894</v>
      </c>
      <c r="J918">
        <v>-75.392949703238699</v>
      </c>
      <c r="K918">
        <v>-119.06262529377101</v>
      </c>
      <c r="L918">
        <v>-61.331290336337901</v>
      </c>
      <c r="M918">
        <v>29.4468533443792</v>
      </c>
      <c r="N918">
        <v>81.213260758509307</v>
      </c>
      <c r="O918">
        <v>66.896272830914896</v>
      </c>
      <c r="P918">
        <v>194621.007002372</v>
      </c>
      <c r="Q918">
        <v>244970.58447041499</v>
      </c>
      <c r="R918">
        <v>80.719266862930098</v>
      </c>
      <c r="S918">
        <v>661.70628778736602</v>
      </c>
      <c r="T918">
        <v>6.5100715590724295E-4</v>
      </c>
      <c r="U918">
        <v>0.39246211656735702</v>
      </c>
      <c r="V918" s="1">
        <v>0</v>
      </c>
      <c r="W918">
        <v>0.21347955942989599</v>
      </c>
      <c r="X918">
        <v>0.39405832400274499</v>
      </c>
      <c r="Y918" s="1">
        <v>0</v>
      </c>
      <c r="Z918">
        <v>1</v>
      </c>
      <c r="AA918">
        <v>3.0603314961977202E-4</v>
      </c>
      <c r="AB918">
        <v>7.9384559354971299E-3</v>
      </c>
      <c r="AC918">
        <v>5.7098189283695602E-3</v>
      </c>
      <c r="AD918">
        <v>6.3903336787048896E-4</v>
      </c>
      <c r="AE918">
        <v>4.3892361634821197E-3</v>
      </c>
      <c r="AF918" s="3">
        <v>1.4557241454678301E-3</v>
      </c>
      <c r="AG918">
        <v>7.3210664089592601E-5</v>
      </c>
      <c r="AH918">
        <v>6.2206477247076899</v>
      </c>
      <c r="AI918">
        <v>0.15868746287848101</v>
      </c>
      <c r="AJ918">
        <v>154.07661209451999</v>
      </c>
      <c r="AK918" t="s">
        <v>87</v>
      </c>
      <c r="AL918" t="s">
        <v>88</v>
      </c>
      <c r="AM918" s="4">
        <v>9351150144.4500008</v>
      </c>
      <c r="AN918">
        <v>48048</v>
      </c>
      <c r="AO918" s="1">
        <f t="shared" si="204"/>
        <v>1.2353191725946729E-2</v>
      </c>
      <c r="AP918" s="5">
        <f t="shared" si="205"/>
        <v>13.857003433427606</v>
      </c>
      <c r="AQ918" s="3">
        <f t="shared" si="206"/>
        <v>4.8085134544673461E-4</v>
      </c>
      <c r="AR918" s="15">
        <f t="shared" si="207"/>
        <v>3.6222503329837119E-2</v>
      </c>
    </row>
    <row r="919" spans="1:44" x14ac:dyDescent="0.25">
      <c r="A919" t="s">
        <v>37</v>
      </c>
      <c r="B919">
        <v>16.530099123463401</v>
      </c>
      <c r="C919">
        <v>1.5364336905191201E-2</v>
      </c>
      <c r="D919">
        <v>16.956290556727499</v>
      </c>
      <c r="E919">
        <v>-16.963246358522099</v>
      </c>
      <c r="F919" s="1">
        <v>0</v>
      </c>
      <c r="G919" s="1">
        <v>0</v>
      </c>
      <c r="H919">
        <v>3.6979672973156599</v>
      </c>
      <c r="I919">
        <v>-58.044252630957601</v>
      </c>
      <c r="J919">
        <v>-54.630888446141803</v>
      </c>
      <c r="K919">
        <v>-102.950447275451</v>
      </c>
      <c r="L919">
        <v>-36.784424627614499</v>
      </c>
      <c r="M919">
        <v>30.765607067337001</v>
      </c>
      <c r="N919">
        <v>81.040325888679405</v>
      </c>
      <c r="O919">
        <v>65.750655212385297</v>
      </c>
      <c r="P919">
        <v>187606.398933399</v>
      </c>
      <c r="Q919">
        <v>239373.162994743</v>
      </c>
      <c r="R919">
        <v>80.946838143583406</v>
      </c>
      <c r="S919">
        <v>668.89770905754096</v>
      </c>
      <c r="T919">
        <v>4.1818970399835101E-4</v>
      </c>
      <c r="U919">
        <v>0.40105422653314499</v>
      </c>
      <c r="V919" s="1">
        <v>0</v>
      </c>
      <c r="W919">
        <v>0.20329077477499399</v>
      </c>
      <c r="X919">
        <v>0.39565499869185899</v>
      </c>
      <c r="Y919" s="1">
        <v>0</v>
      </c>
      <c r="Z919">
        <v>1</v>
      </c>
      <c r="AA919">
        <v>3.0720715324992598E-4</v>
      </c>
      <c r="AB919">
        <v>8.6832293298007204E-3</v>
      </c>
      <c r="AC919">
        <v>6.3608645927015102E-3</v>
      </c>
      <c r="AD919">
        <v>1.2104618092859099E-3</v>
      </c>
      <c r="AE919">
        <v>5.0930925646722001E-3</v>
      </c>
      <c r="AF919" s="3">
        <v>2.1374926962316699E-3</v>
      </c>
      <c r="AG919">
        <v>1.1360184735685E-4</v>
      </c>
      <c r="AH919">
        <v>6.5028530318747997</v>
      </c>
      <c r="AI919">
        <v>0.174818821480173</v>
      </c>
      <c r="AJ919">
        <v>310.79032503185601</v>
      </c>
      <c r="AK919" t="s">
        <v>89</v>
      </c>
      <c r="AL919" t="s">
        <v>90</v>
      </c>
      <c r="AM919" s="4">
        <v>15445072004.99</v>
      </c>
      <c r="AN919">
        <v>82327</v>
      </c>
      <c r="AO919" s="1">
        <f t="shared" si="204"/>
        <v>1.4759575894035683E-2</v>
      </c>
      <c r="AP919" s="5">
        <f t="shared" si="205"/>
        <v>16.342155598727082</v>
      </c>
      <c r="AQ919" s="3">
        <f t="shared" si="206"/>
        <v>1.8464147902038514E-4</v>
      </c>
      <c r="AR919" s="15">
        <f t="shared" si="207"/>
        <v>1.1500534528686046E-2</v>
      </c>
    </row>
    <row r="920" spans="1:44" x14ac:dyDescent="0.25">
      <c r="A920" t="s">
        <v>37</v>
      </c>
      <c r="B920">
        <v>18.580688247142099</v>
      </c>
      <c r="C920">
        <v>1.7764182384214601E-2</v>
      </c>
      <c r="D920">
        <v>19.352817087899101</v>
      </c>
      <c r="E920">
        <v>-10.9798175174177</v>
      </c>
      <c r="F920" s="1">
        <v>0</v>
      </c>
      <c r="G920" s="1">
        <v>0</v>
      </c>
      <c r="H920">
        <v>3.8110096280394798</v>
      </c>
      <c r="I920">
        <v>-34.374220512867801</v>
      </c>
      <c r="J920">
        <v>-31.552743127674798</v>
      </c>
      <c r="K920">
        <v>-85.223472971496605</v>
      </c>
      <c r="L920">
        <v>-12.175201608787001</v>
      </c>
      <c r="M920">
        <v>31.540432066475098</v>
      </c>
      <c r="N920">
        <v>80.217226031635803</v>
      </c>
      <c r="O920">
        <v>64.126567388218305</v>
      </c>
      <c r="P920">
        <v>179604.09508665101</v>
      </c>
      <c r="Q920">
        <v>231720.971758748</v>
      </c>
      <c r="R920">
        <v>81.267973098267404</v>
      </c>
      <c r="S920">
        <v>672.70775150086604</v>
      </c>
      <c r="T920">
        <v>2.5633770059490998E-4</v>
      </c>
      <c r="U920">
        <v>0.42975837059803601</v>
      </c>
      <c r="V920" s="1">
        <v>0</v>
      </c>
      <c r="W920">
        <v>0.18952869292337801</v>
      </c>
      <c r="X920">
        <v>0.38071293647858401</v>
      </c>
      <c r="Y920" s="1">
        <v>0</v>
      </c>
      <c r="Z920">
        <v>1</v>
      </c>
      <c r="AA920">
        <v>3.11026325633421E-4</v>
      </c>
      <c r="AB920">
        <v>9.1011931443935306E-3</v>
      </c>
      <c r="AC920">
        <v>6.8115774717329002E-3</v>
      </c>
      <c r="AD920">
        <v>1.83459227483858E-3</v>
      </c>
      <c r="AE920">
        <v>6.1889067851765402E-3</v>
      </c>
      <c r="AF920" s="3">
        <v>2.9943004524444002E-3</v>
      </c>
      <c r="AG920">
        <v>3.2854304909233002E-4</v>
      </c>
      <c r="AH920">
        <v>6.9058899730858698</v>
      </c>
      <c r="AI920">
        <v>0.19877273483848201</v>
      </c>
      <c r="AJ920">
        <v>597.16421439676697</v>
      </c>
      <c r="AK920" t="s">
        <v>91</v>
      </c>
      <c r="AL920" t="s">
        <v>92</v>
      </c>
      <c r="AM920" s="4">
        <v>21711800242.740002</v>
      </c>
      <c r="AN920">
        <v>120887</v>
      </c>
      <c r="AO920" s="1">
        <f t="shared" si="204"/>
        <v>1.7198151185294861E-2</v>
      </c>
      <c r="AP920" s="5">
        <f t="shared" si="205"/>
        <v>18.793353278344149</v>
      </c>
      <c r="AQ920" s="3">
        <f t="shared" si="206"/>
        <v>-2.1422418774716748E-4</v>
      </c>
      <c r="AR920" s="15">
        <f t="shared" si="207"/>
        <v>-1.13159704951169E-2</v>
      </c>
    </row>
    <row r="921" spans="1:44" x14ac:dyDescent="0.25">
      <c r="A921" t="s">
        <v>37</v>
      </c>
      <c r="B921">
        <v>21.225194189424201</v>
      </c>
      <c r="C921">
        <v>1.9363499554097999E-2</v>
      </c>
      <c r="D921">
        <v>20.914539103668101</v>
      </c>
      <c r="E921">
        <v>-6.5028456174128104</v>
      </c>
      <c r="F921" s="1">
        <v>0</v>
      </c>
      <c r="G921" s="1">
        <v>0</v>
      </c>
      <c r="H921">
        <v>3.8871766169845401</v>
      </c>
      <c r="I921">
        <v>-11.180458886540499</v>
      </c>
      <c r="J921">
        <v>-9.4566747726559708</v>
      </c>
      <c r="K921">
        <v>-65.2052666965795</v>
      </c>
      <c r="L921">
        <v>12.091748760632701</v>
      </c>
      <c r="M921">
        <v>31.345908460064301</v>
      </c>
      <c r="N921">
        <v>79.464146145311304</v>
      </c>
      <c r="O921">
        <v>63.137257837057199</v>
      </c>
      <c r="P921">
        <v>171179.003599669</v>
      </c>
      <c r="Q921">
        <v>222077.530113582</v>
      </c>
      <c r="R921">
        <v>81.892402111420907</v>
      </c>
      <c r="S921">
        <v>678.03612473704095</v>
      </c>
      <c r="T921">
        <v>4.2341760317388003E-4</v>
      </c>
      <c r="U921">
        <v>0.44764436419306602</v>
      </c>
      <c r="V921" s="1">
        <v>0</v>
      </c>
      <c r="W921">
        <v>0.16942482348388699</v>
      </c>
      <c r="X921">
        <v>0.38293081232304599</v>
      </c>
      <c r="Y921" s="1">
        <v>0</v>
      </c>
      <c r="Z921">
        <v>1</v>
      </c>
      <c r="AA921">
        <v>3.1045493594624698E-4</v>
      </c>
      <c r="AB921">
        <v>9.1560930610560792E-3</v>
      </c>
      <c r="AC921">
        <v>6.9900772089374298E-3</v>
      </c>
      <c r="AD921">
        <v>2.0947098129228902E-3</v>
      </c>
      <c r="AE921">
        <v>6.78677038265989E-3</v>
      </c>
      <c r="AF921" s="3">
        <v>3.7359748382887401E-3</v>
      </c>
      <c r="AG921">
        <v>1.0155195110755401E-3</v>
      </c>
      <c r="AH921">
        <v>7.22175460996929</v>
      </c>
      <c r="AI921">
        <v>0.20391054892131</v>
      </c>
      <c r="AJ921">
        <v>920.37448903298696</v>
      </c>
      <c r="AK921" t="s">
        <v>93</v>
      </c>
      <c r="AL921" t="s">
        <v>94</v>
      </c>
      <c r="AM921" s="4">
        <v>24631118006.959999</v>
      </c>
      <c r="AN921">
        <v>143891</v>
      </c>
      <c r="AO921" s="1">
        <f t="shared" si="204"/>
        <v>1.8966528146823616E-2</v>
      </c>
      <c r="AP921" s="5">
        <f t="shared" si="205"/>
        <v>20.52950762787723</v>
      </c>
      <c r="AQ921" s="3">
        <f t="shared" ref="AQ921:AQ929" si="208">(1-(1-B921/100)^(1/12))- AO921</f>
        <v>7.185534435175979E-4</v>
      </c>
      <c r="AR921" s="15">
        <f t="shared" ref="AR921:AR929" si="209">B921/AP921-1</f>
        <v>3.3887152783064867E-2</v>
      </c>
    </row>
    <row r="922" spans="1:44" x14ac:dyDescent="0.25">
      <c r="A922" t="s">
        <v>37</v>
      </c>
      <c r="B922">
        <v>23.221909164166998</v>
      </c>
      <c r="C922">
        <v>2.1871068829871599E-2</v>
      </c>
      <c r="D922">
        <v>23.307436201010901</v>
      </c>
      <c r="E922">
        <v>0.915023836496342</v>
      </c>
      <c r="F922" s="1">
        <v>0</v>
      </c>
      <c r="G922" s="1">
        <v>0</v>
      </c>
      <c r="H922">
        <v>3.97759518367985</v>
      </c>
      <c r="I922">
        <v>12.495444937336901</v>
      </c>
      <c r="J922">
        <v>14.0392234308085</v>
      </c>
      <c r="K922">
        <v>-38.6724595489897</v>
      </c>
      <c r="L922">
        <v>36.785077114325901</v>
      </c>
      <c r="M922">
        <v>30.5611114974919</v>
      </c>
      <c r="N922">
        <v>79.234647763139705</v>
      </c>
      <c r="O922">
        <v>63.2758862372811</v>
      </c>
      <c r="P922">
        <v>163997.320304903</v>
      </c>
      <c r="Q922">
        <v>214256.746037292</v>
      </c>
      <c r="R922">
        <v>83.470861096765702</v>
      </c>
      <c r="S922">
        <v>676.46381230760505</v>
      </c>
      <c r="T922">
        <v>3.8734231961599198E-4</v>
      </c>
      <c r="U922">
        <v>0.47010767749066001</v>
      </c>
      <c r="V922" s="1">
        <v>0</v>
      </c>
      <c r="W922">
        <v>0.159694704761425</v>
      </c>
      <c r="X922">
        <v>0.37019761774791399</v>
      </c>
      <c r="Y922" s="1">
        <v>0</v>
      </c>
      <c r="Z922">
        <v>1</v>
      </c>
      <c r="AA922">
        <v>3.0962288668517598E-4</v>
      </c>
      <c r="AB922">
        <v>8.6800093170599796E-3</v>
      </c>
      <c r="AC922">
        <v>6.7328776404788201E-3</v>
      </c>
      <c r="AD922">
        <v>2.1172800821476299E-3</v>
      </c>
      <c r="AE922">
        <v>8.4239046685799894E-3</v>
      </c>
      <c r="AF922" s="3">
        <v>4.1392918589567302E-3</v>
      </c>
      <c r="AG922">
        <v>2.3403312907720199E-3</v>
      </c>
      <c r="AH922">
        <v>7.2904226426116603</v>
      </c>
      <c r="AI922">
        <v>0.198137578893822</v>
      </c>
      <c r="AJ922">
        <v>1186.00915474677</v>
      </c>
      <c r="AK922" t="s">
        <v>95</v>
      </c>
      <c r="AL922" t="s">
        <v>96</v>
      </c>
      <c r="AM922" s="4">
        <v>19524536971.580002</v>
      </c>
      <c r="AN922">
        <v>119054</v>
      </c>
      <c r="AO922" s="1">
        <f t="shared" si="204"/>
        <v>1.936081082936475E-2</v>
      </c>
      <c r="AP922" s="5">
        <f t="shared" si="205"/>
        <v>20.911937011154457</v>
      </c>
      <c r="AQ922" s="3">
        <f t="shared" si="208"/>
        <v>2.4194041896566376E-3</v>
      </c>
      <c r="AR922" s="15">
        <f t="shared" si="209"/>
        <v>0.11046189321345024</v>
      </c>
    </row>
    <row r="923" spans="1:44" x14ac:dyDescent="0.25">
      <c r="A923" t="s">
        <v>37</v>
      </c>
      <c r="B923">
        <v>25.387794119095499</v>
      </c>
      <c r="C923">
        <v>2.5183577482326198E-2</v>
      </c>
      <c r="D923">
        <v>26.366737316467201</v>
      </c>
      <c r="E923">
        <v>5.7537816031401299</v>
      </c>
      <c r="F923" s="1">
        <v>0</v>
      </c>
      <c r="G923" s="1">
        <v>0</v>
      </c>
      <c r="H923">
        <v>4.0449694947407702</v>
      </c>
      <c r="I923">
        <v>36.686110283313901</v>
      </c>
      <c r="J923">
        <v>38.0903856677485</v>
      </c>
      <c r="K923">
        <v>-14.681528328996899</v>
      </c>
      <c r="L923">
        <v>61.862727019896298</v>
      </c>
      <c r="M923">
        <v>29.9088180220634</v>
      </c>
      <c r="N923">
        <v>78.807411058007702</v>
      </c>
      <c r="O923">
        <v>63.246102894674301</v>
      </c>
      <c r="P923">
        <v>158189.40984060001</v>
      </c>
      <c r="Q923">
        <v>207047.90033781601</v>
      </c>
      <c r="R923">
        <v>86.361118145722003</v>
      </c>
      <c r="S923">
        <v>679.33076953792704</v>
      </c>
      <c r="T923">
        <v>7.3389002184091098E-4</v>
      </c>
      <c r="U923">
        <v>0.47135658242206102</v>
      </c>
      <c r="V923" s="1">
        <v>0</v>
      </c>
      <c r="W923">
        <v>0.14612076198570001</v>
      </c>
      <c r="X923">
        <v>0.38252265559223803</v>
      </c>
      <c r="Y923" s="1">
        <v>0</v>
      </c>
      <c r="Z923">
        <v>1</v>
      </c>
      <c r="AA923">
        <v>3.0851481998880501E-4</v>
      </c>
      <c r="AB923">
        <v>8.2555782348760608E-3</v>
      </c>
      <c r="AC923">
        <v>6.4897682857612601E-3</v>
      </c>
      <c r="AD923">
        <v>1.9499652626350701E-3</v>
      </c>
      <c r="AE923">
        <v>1.06738245505056E-2</v>
      </c>
      <c r="AF923" s="3">
        <v>4.30278618868096E-3</v>
      </c>
      <c r="AG923">
        <v>3.9957232832026901E-3</v>
      </c>
      <c r="AH923">
        <v>7.3165603549829399</v>
      </c>
      <c r="AI923">
        <v>0.19455954424466901</v>
      </c>
      <c r="AJ923">
        <v>1496.38900953287</v>
      </c>
      <c r="AK923" t="s">
        <v>97</v>
      </c>
      <c r="AL923" t="s">
        <v>98</v>
      </c>
      <c r="AM923" s="4">
        <v>15501454838.51</v>
      </c>
      <c r="AN923">
        <v>97993</v>
      </c>
      <c r="AO923" s="1">
        <f t="shared" si="204"/>
        <v>1.9297716454568743E-2</v>
      </c>
      <c r="AP923" s="5">
        <f t="shared" si="205"/>
        <v>20.850853038918139</v>
      </c>
      <c r="AQ923" s="3">
        <f t="shared" si="208"/>
        <v>4.8123834432804366E-3</v>
      </c>
      <c r="AR923" s="15">
        <f t="shared" si="209"/>
        <v>0.21759019027706716</v>
      </c>
    </row>
    <row r="924" spans="1:44" x14ac:dyDescent="0.25">
      <c r="A924" t="s">
        <v>37</v>
      </c>
      <c r="B924">
        <v>26.2586066496428</v>
      </c>
      <c r="C924">
        <v>2.5836761306481701E-2</v>
      </c>
      <c r="D924">
        <v>26.956623176907701</v>
      </c>
      <c r="E924">
        <v>10.729199772803</v>
      </c>
      <c r="F924" s="1">
        <v>0</v>
      </c>
      <c r="G924" s="1">
        <v>0</v>
      </c>
      <c r="H924">
        <v>4.1337597491864599</v>
      </c>
      <c r="I924">
        <v>58.880158127880698</v>
      </c>
      <c r="J924">
        <v>60.490894562763998</v>
      </c>
      <c r="K924">
        <v>9.9310435278998597</v>
      </c>
      <c r="L924">
        <v>86.258171534479899</v>
      </c>
      <c r="M924">
        <v>30.2405691068581</v>
      </c>
      <c r="N924">
        <v>77.679658866379697</v>
      </c>
      <c r="O924">
        <v>62.612666550888697</v>
      </c>
      <c r="P924">
        <v>145319.757284961</v>
      </c>
      <c r="Q924">
        <v>191261.54168896601</v>
      </c>
      <c r="R924">
        <v>94.809887131082903</v>
      </c>
      <c r="S924">
        <v>677.41763164740598</v>
      </c>
      <c r="T924">
        <v>8.36550009822332E-4</v>
      </c>
      <c r="U924">
        <v>0.49149331661351098</v>
      </c>
      <c r="V924" s="1">
        <v>0</v>
      </c>
      <c r="W924">
        <v>0.13763834047988299</v>
      </c>
      <c r="X924">
        <v>0.37086834290660498</v>
      </c>
      <c r="Y924" s="1">
        <v>0</v>
      </c>
      <c r="Z924">
        <v>1</v>
      </c>
      <c r="AA924">
        <v>3.0974225209572402E-4</v>
      </c>
      <c r="AB924">
        <v>7.9666231313351397E-3</v>
      </c>
      <c r="AC924">
        <v>6.3313636683686699E-3</v>
      </c>
      <c r="AD924">
        <v>1.7958877894869701E-3</v>
      </c>
      <c r="AE924">
        <v>1.1426852535098999E-2</v>
      </c>
      <c r="AF924" s="3">
        <v>4.1994482407719204E-3</v>
      </c>
      <c r="AG924">
        <v>4.3377271412126201E-3</v>
      </c>
      <c r="AH924">
        <v>7.1122673761464998</v>
      </c>
      <c r="AI924">
        <v>0.196026431560167</v>
      </c>
      <c r="AJ924">
        <v>1964.38664792238</v>
      </c>
      <c r="AK924" t="s">
        <v>99</v>
      </c>
      <c r="AL924" t="s">
        <v>100</v>
      </c>
      <c r="AM924" s="4">
        <v>9956001891.3500004</v>
      </c>
      <c r="AN924">
        <v>68511</v>
      </c>
      <c r="AO924" s="1">
        <f t="shared" si="204"/>
        <v>1.8838820603029438E-2</v>
      </c>
      <c r="AP924" s="5">
        <f t="shared" si="205"/>
        <v>20.405276381465242</v>
      </c>
      <c r="AQ924" s="3">
        <f t="shared" si="208"/>
        <v>6.2255436930764851E-3</v>
      </c>
      <c r="AR924" s="15">
        <f t="shared" si="209"/>
        <v>0.28685376070153712</v>
      </c>
    </row>
    <row r="925" spans="1:44" x14ac:dyDescent="0.25">
      <c r="A925" t="s">
        <v>37</v>
      </c>
      <c r="B925">
        <v>26.401557729131</v>
      </c>
      <c r="C925">
        <v>2.5518567028562901E-2</v>
      </c>
      <c r="D925">
        <v>26.669807378927999</v>
      </c>
      <c r="E925">
        <v>13.355240494375201</v>
      </c>
      <c r="F925" s="1">
        <v>0</v>
      </c>
      <c r="G925" s="1">
        <v>0</v>
      </c>
      <c r="H925">
        <v>4.2318539328283</v>
      </c>
      <c r="I925">
        <v>82.2359288478618</v>
      </c>
      <c r="J925">
        <v>84.742176337011003</v>
      </c>
      <c r="K925">
        <v>36.4611100845488</v>
      </c>
      <c r="L925">
        <v>111.662279295103</v>
      </c>
      <c r="M925">
        <v>32.150163734420701</v>
      </c>
      <c r="N925">
        <v>78.001355495931605</v>
      </c>
      <c r="O925">
        <v>62.5090680221372</v>
      </c>
      <c r="P925">
        <v>135159.43075686999</v>
      </c>
      <c r="Q925">
        <v>177769.56811972099</v>
      </c>
      <c r="R925">
        <v>108.743165030616</v>
      </c>
      <c r="S925">
        <v>671.55894221157098</v>
      </c>
      <c r="T925">
        <v>6.6145335329745997E-4</v>
      </c>
      <c r="U925">
        <v>0.468326503438112</v>
      </c>
      <c r="V925" s="1">
        <v>0</v>
      </c>
      <c r="W925">
        <v>0.14603839030107901</v>
      </c>
      <c r="X925">
        <v>0.38563510626080699</v>
      </c>
      <c r="Y925" s="1">
        <v>0</v>
      </c>
      <c r="Z925">
        <v>1</v>
      </c>
      <c r="AA925">
        <v>3.1127501305964599E-4</v>
      </c>
      <c r="AB925">
        <v>7.9019391898000006E-3</v>
      </c>
      <c r="AC925">
        <v>6.3323193532704098E-3</v>
      </c>
      <c r="AD925">
        <v>2.1151984533529602E-3</v>
      </c>
      <c r="AE925">
        <v>1.06557422299013E-2</v>
      </c>
      <c r="AF925" s="3">
        <v>4.3464810082166601E-3</v>
      </c>
      <c r="AG925">
        <v>4.53446704165831E-3</v>
      </c>
      <c r="AH925">
        <v>6.8411951585257302</v>
      </c>
      <c r="AI925">
        <v>0.194218530749344</v>
      </c>
      <c r="AJ925">
        <v>2634.9222977518002</v>
      </c>
      <c r="AK925" t="s">
        <v>101</v>
      </c>
      <c r="AL925" t="s">
        <v>102</v>
      </c>
      <c r="AM925" s="4">
        <v>6619838599.6099997</v>
      </c>
      <c r="AN925">
        <v>48978</v>
      </c>
      <c r="AO925" s="1">
        <f t="shared" si="204"/>
        <v>1.9135947994725622E-2</v>
      </c>
      <c r="AP925" s="5">
        <f t="shared" si="205"/>
        <v>20.694041436268407</v>
      </c>
      <c r="AQ925" s="3">
        <f t="shared" si="208"/>
        <v>6.0860528713223561E-3</v>
      </c>
      <c r="AR925" s="15">
        <f t="shared" si="209"/>
        <v>0.27580481610806062</v>
      </c>
    </row>
    <row r="926" spans="1:44" x14ac:dyDescent="0.25">
      <c r="A926" t="s">
        <v>37</v>
      </c>
      <c r="B926">
        <v>24.602043499997599</v>
      </c>
      <c r="C926">
        <v>2.5109793732294401E-2</v>
      </c>
      <c r="D926">
        <v>26.2998299432038</v>
      </c>
      <c r="E926">
        <v>15.1522384327921</v>
      </c>
      <c r="F926" s="1">
        <v>0</v>
      </c>
      <c r="G926" s="1">
        <v>0</v>
      </c>
      <c r="H926">
        <v>4.3150521332423901</v>
      </c>
      <c r="I926">
        <v>104.69214734425999</v>
      </c>
      <c r="J926">
        <v>106.448552426204</v>
      </c>
      <c r="K926">
        <v>56.417915858089202</v>
      </c>
      <c r="L926">
        <v>136.51085400636799</v>
      </c>
      <c r="M926">
        <v>34.017653019335</v>
      </c>
      <c r="N926">
        <v>77.428433043037998</v>
      </c>
      <c r="O926">
        <v>61.298345872217901</v>
      </c>
      <c r="P926">
        <v>124918.368070155</v>
      </c>
      <c r="Q926">
        <v>164265.365764024</v>
      </c>
      <c r="R926">
        <v>119.43572063337101</v>
      </c>
      <c r="S926">
        <v>672.28426291629205</v>
      </c>
      <c r="T926">
        <v>7.6667736459162198E-4</v>
      </c>
      <c r="U926">
        <v>0.46830578610613499</v>
      </c>
      <c r="V926" s="1">
        <v>0</v>
      </c>
      <c r="W926">
        <v>0.135315504247151</v>
      </c>
      <c r="X926">
        <v>0.39637870964671301</v>
      </c>
      <c r="Y926" s="1">
        <v>0</v>
      </c>
      <c r="Z926">
        <v>1</v>
      </c>
      <c r="AA926">
        <v>3.1579052121760302E-4</v>
      </c>
      <c r="AB926">
        <v>7.9091606968217498E-3</v>
      </c>
      <c r="AC926">
        <v>6.4634740827713899E-3</v>
      </c>
      <c r="AD926">
        <v>2.1642710036475399E-3</v>
      </c>
      <c r="AE926">
        <v>1.00747244774065E-2</v>
      </c>
      <c r="AF926" s="3">
        <v>4.7019985863065101E-3</v>
      </c>
      <c r="AG926">
        <v>4.6458407317892299E-3</v>
      </c>
      <c r="AH926">
        <v>6.8122107643249903</v>
      </c>
      <c r="AI926">
        <v>0.20904770246920301</v>
      </c>
      <c r="AJ926">
        <v>3377.74245451451</v>
      </c>
      <c r="AK926" t="s">
        <v>103</v>
      </c>
      <c r="AL926" t="s">
        <v>104</v>
      </c>
      <c r="AM926" s="4">
        <v>4494188128.0600004</v>
      </c>
      <c r="AN926">
        <v>35977</v>
      </c>
      <c r="AO926" s="1">
        <f t="shared" si="204"/>
        <v>2.0061346226264848E-2</v>
      </c>
      <c r="AP926" s="5">
        <f t="shared" si="205"/>
        <v>21.587253552103281</v>
      </c>
      <c r="AQ926" s="3">
        <f t="shared" si="208"/>
        <v>3.1964248390735917E-3</v>
      </c>
      <c r="AR926" s="15">
        <f t="shared" si="209"/>
        <v>0.13965602157855694</v>
      </c>
    </row>
    <row r="927" spans="1:44" x14ac:dyDescent="0.25">
      <c r="A927" t="s">
        <v>37</v>
      </c>
      <c r="B927">
        <v>26.5378088397125</v>
      </c>
      <c r="C927">
        <v>2.5853799886225898E-2</v>
      </c>
      <c r="D927">
        <v>26.9719524642599</v>
      </c>
      <c r="E927">
        <v>19.094928554826701</v>
      </c>
      <c r="F927" s="1">
        <v>0</v>
      </c>
      <c r="G927" s="1">
        <v>0</v>
      </c>
      <c r="H927">
        <v>4.4047211544848297</v>
      </c>
      <c r="I927">
        <v>126.856049594857</v>
      </c>
      <c r="J927">
        <v>128.55091859495701</v>
      </c>
      <c r="K927">
        <v>73.737274287558606</v>
      </c>
      <c r="L927">
        <v>161.29403969049</v>
      </c>
      <c r="M927">
        <v>36.020562342829798</v>
      </c>
      <c r="N927">
        <v>76.259972139547102</v>
      </c>
      <c r="O927">
        <v>59.2114883051782</v>
      </c>
      <c r="P927">
        <v>115269.469629267</v>
      </c>
      <c r="Q927">
        <v>152505.699088711</v>
      </c>
      <c r="R927">
        <v>126.97691186373901</v>
      </c>
      <c r="S927">
        <v>673.34218399722499</v>
      </c>
      <c r="T927">
        <v>1.13708631216449E-3</v>
      </c>
      <c r="U927">
        <v>0.49122325506071002</v>
      </c>
      <c r="V927" s="1">
        <v>0</v>
      </c>
      <c r="W927">
        <v>0.11776246211529</v>
      </c>
      <c r="X927">
        <v>0.39101428282399903</v>
      </c>
      <c r="Y927" s="1">
        <v>0</v>
      </c>
      <c r="Z927">
        <v>1</v>
      </c>
      <c r="AA927">
        <v>3.1994530972833101E-4</v>
      </c>
      <c r="AB927">
        <v>8.0668556084595895E-3</v>
      </c>
      <c r="AC927">
        <v>6.7035645474963299E-3</v>
      </c>
      <c r="AD927">
        <v>2.0488273490835399E-3</v>
      </c>
      <c r="AE927">
        <v>1.1236607952541999E-2</v>
      </c>
      <c r="AF927" s="3">
        <v>5.3266947313016302E-3</v>
      </c>
      <c r="AG927">
        <v>4.1816252166885903E-3</v>
      </c>
      <c r="AH927">
        <v>6.9549182686623103</v>
      </c>
      <c r="AI927">
        <v>0.22666795108362001</v>
      </c>
      <c r="AJ927">
        <v>4213.8283777734296</v>
      </c>
      <c r="AK927" t="s">
        <v>105</v>
      </c>
      <c r="AL927" t="s">
        <v>106</v>
      </c>
      <c r="AM927" s="4">
        <v>2944443332.21</v>
      </c>
      <c r="AN927">
        <v>25544</v>
      </c>
      <c r="AO927" s="1">
        <f t="shared" si="204"/>
        <v>2.1699038048325722E-2</v>
      </c>
      <c r="AP927" s="5">
        <f t="shared" si="205"/>
        <v>23.145417663603894</v>
      </c>
      <c r="AQ927" s="3">
        <f t="shared" si="208"/>
        <v>3.6734725836922305E-3</v>
      </c>
      <c r="AR927" s="15">
        <f t="shared" si="209"/>
        <v>0.14656858758885716</v>
      </c>
    </row>
    <row r="928" spans="1:44" x14ac:dyDescent="0.25">
      <c r="A928" t="s">
        <v>37</v>
      </c>
      <c r="B928">
        <v>25.3796782364625</v>
      </c>
      <c r="C928">
        <v>2.58592331003854E-2</v>
      </c>
      <c r="D928">
        <v>26.976840003941</v>
      </c>
      <c r="E928">
        <v>33.425188910202003</v>
      </c>
      <c r="F928" s="1">
        <v>0</v>
      </c>
      <c r="G928" s="1">
        <v>0</v>
      </c>
      <c r="H928">
        <v>4.5679406500182296</v>
      </c>
      <c r="I928">
        <v>146.72043571130601</v>
      </c>
      <c r="J928">
        <v>147.94023425411299</v>
      </c>
      <c r="K928">
        <v>89.313641516839894</v>
      </c>
      <c r="L928">
        <v>184.73912251096499</v>
      </c>
      <c r="M928">
        <v>36.846280935380499</v>
      </c>
      <c r="N928">
        <v>74.652289596532697</v>
      </c>
      <c r="O928">
        <v>57.294719331245297</v>
      </c>
      <c r="P928">
        <v>104239.253698916</v>
      </c>
      <c r="Q928">
        <v>140153.48335900399</v>
      </c>
      <c r="R928">
        <v>128.18852478159101</v>
      </c>
      <c r="S928">
        <v>677.51452850192402</v>
      </c>
      <c r="T928">
        <v>1.87277980659626E-3</v>
      </c>
      <c r="U928">
        <v>0.48512802485491902</v>
      </c>
      <c r="V928" s="1">
        <v>0</v>
      </c>
      <c r="W928">
        <v>9.9891911508267206E-2</v>
      </c>
      <c r="X928">
        <v>0.414980063636812</v>
      </c>
      <c r="Y928" s="1">
        <v>0</v>
      </c>
      <c r="Z928">
        <v>1</v>
      </c>
      <c r="AA928">
        <v>3.2706194867070798E-4</v>
      </c>
      <c r="AB928">
        <v>7.8888600635089994E-3</v>
      </c>
      <c r="AC928">
        <v>6.7433219505391396E-3</v>
      </c>
      <c r="AD928">
        <v>1.7995946851797999E-3</v>
      </c>
      <c r="AE928">
        <v>1.2605662459854399E-2</v>
      </c>
      <c r="AF928" s="3">
        <v>5.6769234526601996E-3</v>
      </c>
      <c r="AG928">
        <v>3.2381069671860801E-3</v>
      </c>
      <c r="AH928">
        <v>7.1380010320991802</v>
      </c>
      <c r="AI928">
        <v>0.236464869810115</v>
      </c>
      <c r="AJ928">
        <v>4999.3481505265399</v>
      </c>
      <c r="AK928" t="s">
        <v>107</v>
      </c>
      <c r="AL928" t="s">
        <v>108</v>
      </c>
      <c r="AM928" s="4">
        <v>1145276680.3900001</v>
      </c>
      <c r="AN928">
        <v>10987</v>
      </c>
      <c r="AO928" s="1">
        <f t="shared" si="204"/>
        <v>2.247022397485373E-2</v>
      </c>
      <c r="AP928" s="5">
        <f t="shared" si="205"/>
        <v>23.869279310962067</v>
      </c>
      <c r="AQ928" s="3">
        <f t="shared" si="208"/>
        <v>1.6310303941203044E-3</v>
      </c>
      <c r="AR928" s="15">
        <f t="shared" si="209"/>
        <v>6.3277944248897988E-2</v>
      </c>
    </row>
    <row r="929" spans="1:44" x14ac:dyDescent="0.25">
      <c r="A929" t="s">
        <v>37</v>
      </c>
      <c r="B929">
        <v>20.8803759550613</v>
      </c>
      <c r="C929">
        <v>2.4388906141581401E-2</v>
      </c>
      <c r="D929">
        <v>25.643188005293201</v>
      </c>
      <c r="E929">
        <v>55.874840618314003</v>
      </c>
      <c r="F929" s="1">
        <v>0</v>
      </c>
      <c r="G929" s="1">
        <v>0</v>
      </c>
      <c r="H929">
        <v>4.8156579697169501</v>
      </c>
      <c r="I929">
        <v>169.511819010647</v>
      </c>
      <c r="J929">
        <v>172.53678006131301</v>
      </c>
      <c r="K929">
        <v>113.285010635174</v>
      </c>
      <c r="L929">
        <v>210.21919690148499</v>
      </c>
      <c r="M929">
        <v>37.5458685792956</v>
      </c>
      <c r="N929">
        <v>73.983231880046802</v>
      </c>
      <c r="O929">
        <v>56.591653144368401</v>
      </c>
      <c r="P929">
        <v>97347.028201345704</v>
      </c>
      <c r="Q929">
        <v>129121.970640617</v>
      </c>
      <c r="R929">
        <v>129.38750465498299</v>
      </c>
      <c r="S929">
        <v>673.17021213291105</v>
      </c>
      <c r="T929">
        <v>1.1169193131918701E-2</v>
      </c>
      <c r="U929">
        <v>0.40802883152323599</v>
      </c>
      <c r="V929" s="1">
        <v>0</v>
      </c>
      <c r="W929">
        <v>0.11404100332268401</v>
      </c>
      <c r="X929">
        <v>0.47793016515407799</v>
      </c>
      <c r="Y929" s="1">
        <v>0</v>
      </c>
      <c r="Z929">
        <v>1</v>
      </c>
      <c r="AA929">
        <v>3.3785584666588299E-4</v>
      </c>
      <c r="AB929">
        <v>7.7547137040382304E-3</v>
      </c>
      <c r="AC929">
        <v>6.8347345435596897E-3</v>
      </c>
      <c r="AD929">
        <v>1.4172643319846599E-3</v>
      </c>
      <c r="AE929">
        <v>1.20646216967182E-2</v>
      </c>
      <c r="AF929" s="3">
        <v>5.7425230740030097E-3</v>
      </c>
      <c r="AG929">
        <v>2.8146290228639199E-3</v>
      </c>
      <c r="AH929">
        <v>7.0481286577287001</v>
      </c>
      <c r="AI929">
        <v>0.23840975673348799</v>
      </c>
      <c r="AJ929">
        <v>5822.1619707807304</v>
      </c>
      <c r="AK929" t="s">
        <v>109</v>
      </c>
      <c r="AL929" t="s">
        <v>110</v>
      </c>
      <c r="AM929" s="4">
        <v>376148916.97000003</v>
      </c>
      <c r="AN929">
        <v>3864</v>
      </c>
      <c r="AO929" s="1">
        <f t="shared" si="204"/>
        <v>2.2758477264367409E-2</v>
      </c>
      <c r="AP929" s="5">
        <f t="shared" si="205"/>
        <v>24.138235307045143</v>
      </c>
      <c r="AQ929" s="3">
        <f t="shared" si="208"/>
        <v>-3.4302718074875546E-3</v>
      </c>
      <c r="AR929" s="15">
        <f t="shared" si="209"/>
        <v>-0.13496675753396858</v>
      </c>
    </row>
    <row r="930" spans="1:44" x14ac:dyDescent="0.25">
      <c r="AN930">
        <f>SUM(AN915:AN929)</f>
        <v>835051</v>
      </c>
    </row>
    <row r="934" spans="1:44" x14ac:dyDescent="0.25">
      <c r="AO934" t="s">
        <v>226</v>
      </c>
      <c r="AP934" t="s">
        <v>67</v>
      </c>
    </row>
    <row r="935" spans="1:44" x14ac:dyDescent="0.25">
      <c r="A935" t="s">
        <v>0</v>
      </c>
      <c r="B935" t="s">
        <v>1</v>
      </c>
      <c r="C935" t="s">
        <v>2</v>
      </c>
      <c r="D935" t="s">
        <v>3</v>
      </c>
      <c r="E935" t="s">
        <v>5</v>
      </c>
      <c r="F935" t="s">
        <v>6</v>
      </c>
      <c r="G935" t="s">
        <v>208</v>
      </c>
      <c r="H935" t="s">
        <v>7</v>
      </c>
      <c r="I935" t="s">
        <v>8</v>
      </c>
      <c r="J935" t="s">
        <v>134</v>
      </c>
      <c r="K935" t="s">
        <v>143</v>
      </c>
      <c r="L935" t="s">
        <v>9</v>
      </c>
      <c r="M935" t="s">
        <v>10</v>
      </c>
      <c r="N935" t="s">
        <v>11</v>
      </c>
      <c r="O935" t="s">
        <v>13</v>
      </c>
      <c r="P935" t="s">
        <v>14</v>
      </c>
      <c r="Q935" t="s">
        <v>15</v>
      </c>
      <c r="R935" t="s">
        <v>16</v>
      </c>
      <c r="S935" t="s">
        <v>17</v>
      </c>
      <c r="T935" t="s">
        <v>18</v>
      </c>
      <c r="U935" t="s">
        <v>20</v>
      </c>
      <c r="V935" t="s">
        <v>21</v>
      </c>
      <c r="W935" t="s">
        <v>22</v>
      </c>
      <c r="X935" t="s">
        <v>23</v>
      </c>
      <c r="Y935" t="s">
        <v>24</v>
      </c>
      <c r="Z935" t="s">
        <v>25</v>
      </c>
      <c r="AA935" t="s">
        <v>26</v>
      </c>
      <c r="AB935" t="s">
        <v>27</v>
      </c>
      <c r="AC935" t="s">
        <v>263</v>
      </c>
      <c r="AD935" t="s">
        <v>120</v>
      </c>
      <c r="AE935" t="s">
        <v>29</v>
      </c>
      <c r="AF935" s="3" t="s">
        <v>233</v>
      </c>
      <c r="AG935" t="s">
        <v>30</v>
      </c>
      <c r="AH935" t="s">
        <v>31</v>
      </c>
      <c r="AI935" t="s">
        <v>32</v>
      </c>
      <c r="AJ935" t="s">
        <v>33</v>
      </c>
      <c r="AK935" t="s">
        <v>34</v>
      </c>
      <c r="AL935" t="s">
        <v>74</v>
      </c>
      <c r="AM935" s="4" t="s">
        <v>35</v>
      </c>
      <c r="AN935" t="s">
        <v>36</v>
      </c>
      <c r="AO935" s="15">
        <v>1.6</v>
      </c>
      <c r="AP935" s="15">
        <v>1.1000000000000001</v>
      </c>
    </row>
    <row r="936" spans="1:44" x14ac:dyDescent="0.25">
      <c r="A936" t="s">
        <v>37</v>
      </c>
      <c r="B936">
        <v>7.9378661688997401</v>
      </c>
      <c r="C936">
        <v>5.07552231727858E-3</v>
      </c>
      <c r="D936">
        <v>5.9234485831315702</v>
      </c>
      <c r="E936">
        <v>-49.811042508547303</v>
      </c>
      <c r="F936" s="1">
        <v>0</v>
      </c>
      <c r="G936" s="1">
        <v>0</v>
      </c>
      <c r="H936">
        <v>3.1658684027756299</v>
      </c>
      <c r="I936">
        <v>-171.989201824796</v>
      </c>
      <c r="J936">
        <v>-176.18586179369299</v>
      </c>
      <c r="K936">
        <v>-174.835397615267</v>
      </c>
      <c r="L936">
        <v>-154.84974793785301</v>
      </c>
      <c r="M936">
        <v>27.149598661719299</v>
      </c>
      <c r="N936">
        <v>90.791784886625294</v>
      </c>
      <c r="O936">
        <v>77.896344552937407</v>
      </c>
      <c r="P936">
        <v>232853.58677858801</v>
      </c>
      <c r="Q936">
        <v>277751.81795153802</v>
      </c>
      <c r="R936">
        <v>81.006779187534406</v>
      </c>
      <c r="S936">
        <v>622.21190711100405</v>
      </c>
      <c r="T936">
        <v>3.19649124950986E-4</v>
      </c>
      <c r="U936">
        <v>0.54958781472078999</v>
      </c>
      <c r="V936" s="1">
        <v>0</v>
      </c>
      <c r="W936">
        <v>0.188396073858032</v>
      </c>
      <c r="X936">
        <v>0.26201611142117698</v>
      </c>
      <c r="Y936" s="1">
        <v>0</v>
      </c>
      <c r="Z936">
        <v>1</v>
      </c>
      <c r="AA936">
        <v>3.0461019721446202E-4</v>
      </c>
      <c r="AB936">
        <v>4.7613957592186297E-3</v>
      </c>
      <c r="AC936">
        <v>3.6118064017809401E-3</v>
      </c>
      <c r="AD936">
        <v>3.0787613659028998E-6</v>
      </c>
      <c r="AE936">
        <v>3.0122306141335599E-4</v>
      </c>
      <c r="AF936" s="3">
        <v>7.9422146419749399E-5</v>
      </c>
      <c r="AG936" s="1">
        <v>0</v>
      </c>
      <c r="AH936">
        <v>4.7797329899166403</v>
      </c>
      <c r="AI936">
        <v>0.112098586474514</v>
      </c>
      <c r="AJ936">
        <v>0.49212932592800501</v>
      </c>
      <c r="AK936" t="s">
        <v>79</v>
      </c>
      <c r="AL936" t="s">
        <v>80</v>
      </c>
      <c r="AM936" s="4">
        <v>478514120.82999998</v>
      </c>
      <c r="AN936">
        <v>2055</v>
      </c>
      <c r="AO936" s="1">
        <f>AA936+AC936*$AO$935+AF936*$AP$935</f>
        <v>6.1708648011256908E-3</v>
      </c>
      <c r="AP936" s="5">
        <f>100*(1-(1-AO936)^12)</f>
        <v>7.1588111551448064</v>
      </c>
      <c r="AQ936" s="3">
        <f>(1-(1-B936/100)^(1/12))- AO936</f>
        <v>6.9764418499243617E-4</v>
      </c>
      <c r="AR936" s="15">
        <f>B936/AP936-1</f>
        <v>0.10882463538587017</v>
      </c>
    </row>
    <row r="937" spans="1:44" x14ac:dyDescent="0.25">
      <c r="A937" t="s">
        <v>37</v>
      </c>
      <c r="B937">
        <v>9.4164665869052406</v>
      </c>
      <c r="C937">
        <v>5.1934514532734196E-3</v>
      </c>
      <c r="D937">
        <v>6.05717294395349</v>
      </c>
      <c r="E937">
        <v>-38.740422303486802</v>
      </c>
      <c r="F937" s="1">
        <v>0</v>
      </c>
      <c r="G937" s="1">
        <v>0</v>
      </c>
      <c r="H937">
        <v>3.2852228147229101</v>
      </c>
      <c r="I937">
        <v>-152.866068707892</v>
      </c>
      <c r="J937">
        <v>-161.298920060586</v>
      </c>
      <c r="K937">
        <v>-158.607995728719</v>
      </c>
      <c r="L937">
        <v>-136.23571539592299</v>
      </c>
      <c r="M937">
        <v>27.309298867946801</v>
      </c>
      <c r="N937">
        <v>93.321382030967797</v>
      </c>
      <c r="O937">
        <v>79.335785605632495</v>
      </c>
      <c r="P937">
        <v>239969.36251795999</v>
      </c>
      <c r="Q937">
        <v>282733.67206638999</v>
      </c>
      <c r="R937">
        <v>83.045732275493805</v>
      </c>
      <c r="S937">
        <v>656.74549960615502</v>
      </c>
      <c r="T937">
        <v>5.0213032309574996E-4</v>
      </c>
      <c r="U937">
        <v>0.55861628842220301</v>
      </c>
      <c r="V937" s="1">
        <v>0</v>
      </c>
      <c r="W937">
        <v>0.228226044686448</v>
      </c>
      <c r="X937">
        <v>0.21315766689134799</v>
      </c>
      <c r="Y937" s="1">
        <v>0</v>
      </c>
      <c r="Z937">
        <v>1</v>
      </c>
      <c r="AA937">
        <v>3.0037515337965698E-4</v>
      </c>
      <c r="AB937">
        <v>5.1726731456843396E-3</v>
      </c>
      <c r="AC937">
        <v>3.9533027688204098E-3</v>
      </c>
      <c r="AD937">
        <v>2.6879934944779301E-6</v>
      </c>
      <c r="AE937">
        <v>1.66490932499567E-4</v>
      </c>
      <c r="AF937" s="3">
        <v>2.6759136413313198E-4</v>
      </c>
      <c r="AG937" s="1">
        <v>0</v>
      </c>
      <c r="AH937">
        <v>5.2081158597446402</v>
      </c>
      <c r="AI937">
        <v>0.122535366042986</v>
      </c>
      <c r="AJ937">
        <v>5.9148559733911501</v>
      </c>
      <c r="AK937" t="s">
        <v>81</v>
      </c>
      <c r="AL937" t="s">
        <v>82</v>
      </c>
      <c r="AM937" s="4">
        <v>4809945902.3100004</v>
      </c>
      <c r="AN937">
        <v>20044</v>
      </c>
      <c r="AO937" s="1">
        <f t="shared" ref="AO937:AO953" si="210">AA937+AC937*$AO$935+AF937*$AP$935</f>
        <v>6.9200100840387585E-3</v>
      </c>
      <c r="AP937" s="5">
        <f t="shared" ref="AP937:AP953" si="211">100*(1-(1-AO937)^12)</f>
        <v>7.9951389343550616</v>
      </c>
      <c r="AQ937" s="3">
        <f t="shared" ref="AQ937:AQ950" si="212">(1-(1-B937/100)^(1/12))- AO937</f>
        <v>1.2876003599120384E-3</v>
      </c>
      <c r="AR937" s="15">
        <f t="shared" ref="AR937:AR950" si="213">B937/AP937-1</f>
        <v>0.17777397794086403</v>
      </c>
    </row>
    <row r="938" spans="1:44" x14ac:dyDescent="0.25">
      <c r="A938" t="s">
        <v>37</v>
      </c>
      <c r="B938">
        <v>10.904784603738999</v>
      </c>
      <c r="C938">
        <v>7.4034065082680001E-3</v>
      </c>
      <c r="D938">
        <v>8.5311192702646395</v>
      </c>
      <c r="E938">
        <v>-35.270493062511797</v>
      </c>
      <c r="F938" s="1">
        <v>0</v>
      </c>
      <c r="G938" s="1">
        <v>0</v>
      </c>
      <c r="H938">
        <v>3.37664366968498</v>
      </c>
      <c r="I938">
        <v>-128.843742841374</v>
      </c>
      <c r="J938">
        <v>-134.78283974892901</v>
      </c>
      <c r="K938">
        <v>-140.24552280195101</v>
      </c>
      <c r="L938">
        <v>-111.303097948627</v>
      </c>
      <c r="M938">
        <v>28.070640801457699</v>
      </c>
      <c r="N938">
        <v>92.870910199379907</v>
      </c>
      <c r="O938">
        <v>77.923722502656702</v>
      </c>
      <c r="P938">
        <v>227525.868711441</v>
      </c>
      <c r="Q938">
        <v>272902.73972453701</v>
      </c>
      <c r="R938">
        <v>82.823303227308998</v>
      </c>
      <c r="S938">
        <v>657.77969398707501</v>
      </c>
      <c r="T938">
        <v>4.5798083663385001E-4</v>
      </c>
      <c r="U938">
        <v>0.561152913541902</v>
      </c>
      <c r="V938" s="1">
        <v>0</v>
      </c>
      <c r="W938">
        <v>0.21292788185009601</v>
      </c>
      <c r="X938">
        <v>0.225919204608</v>
      </c>
      <c r="Y938" s="1">
        <v>0</v>
      </c>
      <c r="Z938">
        <v>1</v>
      </c>
      <c r="AA938">
        <v>3.0168987729282801E-4</v>
      </c>
      <c r="AB938">
        <v>6.0799511736318599E-3</v>
      </c>
      <c r="AC938">
        <v>4.6743754119590699E-3</v>
      </c>
      <c r="AD938">
        <v>1.11133660302285E-5</v>
      </c>
      <c r="AE938">
        <v>1.63769592779659E-3</v>
      </c>
      <c r="AF938" s="3">
        <v>5.8168437075097003E-4</v>
      </c>
      <c r="AG938" s="1">
        <v>4.9105591600968303E-8</v>
      </c>
      <c r="AH938">
        <v>5.6457937292744802</v>
      </c>
      <c r="AI938">
        <v>0.13683513670766301</v>
      </c>
      <c r="AJ938">
        <v>20.021124474417501</v>
      </c>
      <c r="AK938" t="s">
        <v>83</v>
      </c>
      <c r="AL938" t="s">
        <v>84</v>
      </c>
      <c r="AM938" s="4">
        <v>14021736711.08</v>
      </c>
      <c r="AN938">
        <v>61627</v>
      </c>
      <c r="AO938" s="1">
        <f t="shared" si="210"/>
        <v>8.4205433442534061E-3</v>
      </c>
      <c r="AP938" s="5">
        <f t="shared" si="211"/>
        <v>9.6495652275811477</v>
      </c>
      <c r="AQ938" s="3">
        <f t="shared" si="212"/>
        <v>1.1553589061700786E-3</v>
      </c>
      <c r="AR938" s="15">
        <f t="shared" si="213"/>
        <v>0.13008040741256255</v>
      </c>
    </row>
    <row r="939" spans="1:44" x14ac:dyDescent="0.25">
      <c r="A939" t="s">
        <v>37</v>
      </c>
      <c r="B939">
        <v>11.861594236369999</v>
      </c>
      <c r="C939">
        <v>1.01712666067608E-2</v>
      </c>
      <c r="D939">
        <v>11.5453477010548</v>
      </c>
      <c r="E939">
        <v>-26.954058417454899</v>
      </c>
      <c r="F939" s="1">
        <v>0</v>
      </c>
      <c r="G939" s="1">
        <v>0</v>
      </c>
      <c r="H939">
        <v>3.5205009064214399</v>
      </c>
      <c r="I939">
        <v>-104.765710518878</v>
      </c>
      <c r="J939">
        <v>-108.711522638093</v>
      </c>
      <c r="K939">
        <v>-123.335271244426</v>
      </c>
      <c r="L939">
        <v>-86.553931905642798</v>
      </c>
      <c r="M939">
        <v>29.9062036872477</v>
      </c>
      <c r="N939">
        <v>92.318655556142602</v>
      </c>
      <c r="O939">
        <v>76.480017078848405</v>
      </c>
      <c r="P939">
        <v>219145.61235567799</v>
      </c>
      <c r="Q939">
        <v>265898.27559937298</v>
      </c>
      <c r="R939">
        <v>82.644007781347199</v>
      </c>
      <c r="S939">
        <v>666.51004464403002</v>
      </c>
      <c r="T939">
        <v>4.2852743401182501E-4</v>
      </c>
      <c r="U939">
        <v>0.51469352765754295</v>
      </c>
      <c r="V939" s="1">
        <v>0</v>
      </c>
      <c r="W939">
        <v>0.22090325662042401</v>
      </c>
      <c r="X939">
        <v>0.26440321572203102</v>
      </c>
      <c r="Y939" s="1">
        <v>0</v>
      </c>
      <c r="Z939">
        <v>1</v>
      </c>
      <c r="AA939">
        <v>3.0569053686126601E-4</v>
      </c>
      <c r="AB939">
        <v>6.6702866498609004E-3</v>
      </c>
      <c r="AC939">
        <v>5.1427505021002197E-3</v>
      </c>
      <c r="AD939">
        <v>1.50316079216169E-4</v>
      </c>
      <c r="AE939">
        <v>3.4217701739794998E-3</v>
      </c>
      <c r="AF939" s="3">
        <v>9.839031815365531E-4</v>
      </c>
      <c r="AG939" s="1">
        <v>7.7768471165764295E-7</v>
      </c>
      <c r="AH939">
        <v>5.7848630297816799</v>
      </c>
      <c r="AI939">
        <v>0.14874105252782699</v>
      </c>
      <c r="AJ939">
        <v>69.717285056349397</v>
      </c>
      <c r="AK939" t="s">
        <v>85</v>
      </c>
      <c r="AL939" t="s">
        <v>86</v>
      </c>
      <c r="AM939" s="4">
        <v>27692773596.549999</v>
      </c>
      <c r="AN939">
        <v>126367</v>
      </c>
      <c r="AO939" s="1">
        <f t="shared" si="210"/>
        <v>9.616384839911828E-3</v>
      </c>
      <c r="AP939" s="5">
        <f t="shared" si="211"/>
        <v>10.948474909506023</v>
      </c>
      <c r="AQ939" s="3">
        <f t="shared" si="212"/>
        <v>8.5027232472718699E-4</v>
      </c>
      <c r="AR939" s="15">
        <f t="shared" si="213"/>
        <v>8.3401508832171567E-2</v>
      </c>
    </row>
    <row r="940" spans="1:44" x14ac:dyDescent="0.25">
      <c r="A940" t="s">
        <v>37</v>
      </c>
      <c r="B940">
        <v>13.0210704466161</v>
      </c>
      <c r="C940">
        <v>1.17927173813766E-2</v>
      </c>
      <c r="D940">
        <v>13.268551156659001</v>
      </c>
      <c r="E940">
        <v>-20.718086646866201</v>
      </c>
      <c r="F940" s="1">
        <v>0</v>
      </c>
      <c r="G940" s="1">
        <v>0</v>
      </c>
      <c r="H940">
        <v>3.6568860463895798</v>
      </c>
      <c r="I940">
        <v>-80.306881925688998</v>
      </c>
      <c r="J940">
        <v>-83.493201822046203</v>
      </c>
      <c r="K940">
        <v>-102.069877804529</v>
      </c>
      <c r="L940">
        <v>-61.290520825083803</v>
      </c>
      <c r="M940">
        <v>31.8075996068367</v>
      </c>
      <c r="N940">
        <v>91.929394115095107</v>
      </c>
      <c r="O940">
        <v>75.046776765071598</v>
      </c>
      <c r="P940">
        <v>209880.290461572</v>
      </c>
      <c r="Q940">
        <v>254690.92824512001</v>
      </c>
      <c r="R940">
        <v>82.718901380443398</v>
      </c>
      <c r="S940">
        <v>665.47052443586597</v>
      </c>
      <c r="T940">
        <v>5.62894030580501E-4</v>
      </c>
      <c r="U940">
        <v>0.49017159695987</v>
      </c>
      <c r="V940" s="1">
        <v>0</v>
      </c>
      <c r="W940">
        <v>0.21161624664613199</v>
      </c>
      <c r="X940">
        <v>0.29821215639399701</v>
      </c>
      <c r="Y940" s="1">
        <v>0</v>
      </c>
      <c r="Z940">
        <v>1</v>
      </c>
      <c r="AA940">
        <v>3.0923029801899503E-4</v>
      </c>
      <c r="AB940">
        <v>7.3851070789911098E-3</v>
      </c>
      <c r="AC940">
        <v>5.8419231934088598E-3</v>
      </c>
      <c r="AD940">
        <v>5.4466707698973597E-4</v>
      </c>
      <c r="AE940">
        <v>3.6128520342141499E-3</v>
      </c>
      <c r="AF940" s="3">
        <v>1.54197067157609E-3</v>
      </c>
      <c r="AG940">
        <v>1.40003236538895E-5</v>
      </c>
      <c r="AH940">
        <v>5.93274776083984</v>
      </c>
      <c r="AI940">
        <v>0.16602238799945701</v>
      </c>
      <c r="AJ940">
        <v>157.43589884141301</v>
      </c>
      <c r="AK940" t="s">
        <v>87</v>
      </c>
      <c r="AL940" t="s">
        <v>88</v>
      </c>
      <c r="AM940" s="4">
        <v>55537892821.07</v>
      </c>
      <c r="AN940">
        <v>264617</v>
      </c>
      <c r="AO940" s="1">
        <f t="shared" si="210"/>
        <v>1.135247514620687E-2</v>
      </c>
      <c r="AP940" s="5">
        <f t="shared" si="211"/>
        <v>12.803751393023543</v>
      </c>
      <c r="AQ940" s="3">
        <f t="shared" si="212"/>
        <v>2.0556863155661229E-4</v>
      </c>
      <c r="AR940" s="15">
        <f t="shared" si="213"/>
        <v>1.6973076633694184E-2</v>
      </c>
    </row>
    <row r="941" spans="1:44" x14ac:dyDescent="0.25">
      <c r="A941" t="s">
        <v>37</v>
      </c>
      <c r="B941">
        <v>14.848468128173799</v>
      </c>
      <c r="C941">
        <v>1.3593276608259E-2</v>
      </c>
      <c r="D941">
        <v>15.146006735050401</v>
      </c>
      <c r="E941">
        <v>-17.608291253074999</v>
      </c>
      <c r="F941" s="1">
        <v>0</v>
      </c>
      <c r="G941" s="1">
        <v>0</v>
      </c>
      <c r="H941">
        <v>3.7287794404441499</v>
      </c>
      <c r="I941">
        <v>-56.549673796146202</v>
      </c>
      <c r="J941">
        <v>-59.263907315119901</v>
      </c>
      <c r="K941">
        <v>-86.856982984538902</v>
      </c>
      <c r="L941">
        <v>-37.034955581626399</v>
      </c>
      <c r="M941">
        <v>33.022749999218298</v>
      </c>
      <c r="N941">
        <v>91.676785959162501</v>
      </c>
      <c r="O941">
        <v>73.507010615983404</v>
      </c>
      <c r="P941">
        <v>204521.98901753</v>
      </c>
      <c r="Q941">
        <v>248310.81424182301</v>
      </c>
      <c r="R941">
        <v>82.825688827793897</v>
      </c>
      <c r="S941">
        <v>677.43614779702102</v>
      </c>
      <c r="T941">
        <v>7.1550095490070299E-4</v>
      </c>
      <c r="U941">
        <v>0.470641903316939</v>
      </c>
      <c r="V941" s="1">
        <v>0</v>
      </c>
      <c r="W941">
        <v>0.20743102290950899</v>
      </c>
      <c r="X941">
        <v>0.32192707377355101</v>
      </c>
      <c r="Y941" s="1">
        <v>0</v>
      </c>
      <c r="Z941">
        <v>1</v>
      </c>
      <c r="AA941">
        <v>3.0936585136409899E-4</v>
      </c>
      <c r="AB941">
        <v>7.9872747125867005E-3</v>
      </c>
      <c r="AC941">
        <v>6.4225377497957002E-3</v>
      </c>
      <c r="AD941">
        <v>1.0719391070738501E-3</v>
      </c>
      <c r="AE941">
        <v>4.21648773158316E-3</v>
      </c>
      <c r="AF941" s="3">
        <v>2.3155687634023002E-3</v>
      </c>
      <c r="AG941">
        <v>4.7973462136326199E-5</v>
      </c>
      <c r="AH941">
        <v>6.3050674596313696</v>
      </c>
      <c r="AI941">
        <v>0.18440196055260499</v>
      </c>
      <c r="AJ941">
        <v>280.35631734736302</v>
      </c>
      <c r="AK941" t="s">
        <v>89</v>
      </c>
      <c r="AL941" t="s">
        <v>90</v>
      </c>
      <c r="AM941" s="4">
        <v>82177753275.199997</v>
      </c>
      <c r="AN941">
        <v>401804</v>
      </c>
      <c r="AO941" s="1">
        <f t="shared" si="210"/>
        <v>1.3132551890779751E-2</v>
      </c>
      <c r="AP941" s="5">
        <f t="shared" si="211"/>
        <v>14.669186162052084</v>
      </c>
      <c r="AQ941" s="3">
        <f t="shared" si="212"/>
        <v>1.7295250992279895E-4</v>
      </c>
      <c r="AR941" s="15">
        <f t="shared" si="213"/>
        <v>1.22216709326044E-2</v>
      </c>
    </row>
    <row r="942" spans="1:44" x14ac:dyDescent="0.25">
      <c r="A942" t="s">
        <v>37</v>
      </c>
      <c r="B942">
        <v>16.429662202223302</v>
      </c>
      <c r="C942">
        <v>1.51472597685763E-2</v>
      </c>
      <c r="D942">
        <v>16.7363257596881</v>
      </c>
      <c r="E942">
        <v>-13.653212549795899</v>
      </c>
      <c r="F942" s="1">
        <v>0</v>
      </c>
      <c r="G942" s="1">
        <v>0</v>
      </c>
      <c r="H942">
        <v>3.78716564722246</v>
      </c>
      <c r="I942">
        <v>-32.089902540092098</v>
      </c>
      <c r="J942">
        <v>-35.292680665967701</v>
      </c>
      <c r="K942">
        <v>-69.642148856888198</v>
      </c>
      <c r="L942">
        <v>-12.2501766849836</v>
      </c>
      <c r="M942">
        <v>32.965273391645901</v>
      </c>
      <c r="N942">
        <v>91.212162127614704</v>
      </c>
      <c r="O942">
        <v>72.494633534995899</v>
      </c>
      <c r="P942">
        <v>201166.73897019101</v>
      </c>
      <c r="Q942">
        <v>245040.75955557401</v>
      </c>
      <c r="R942">
        <v>82.966478103427903</v>
      </c>
      <c r="S942">
        <v>687.44162181112404</v>
      </c>
      <c r="T942">
        <v>8.67865527651239E-4</v>
      </c>
      <c r="U942">
        <v>0.452573038216462</v>
      </c>
      <c r="V942" s="1">
        <v>0</v>
      </c>
      <c r="W942">
        <v>0.19937215315867099</v>
      </c>
      <c r="X942">
        <v>0.34805480862486599</v>
      </c>
      <c r="Y942" s="1">
        <v>0</v>
      </c>
      <c r="Z942">
        <v>1</v>
      </c>
      <c r="AA942">
        <v>3.1040971923690798E-4</v>
      </c>
      <c r="AB942">
        <v>8.1861743795266194E-3</v>
      </c>
      <c r="AC942">
        <v>6.7027150281346098E-3</v>
      </c>
      <c r="AD942">
        <v>1.3104377386696901E-3</v>
      </c>
      <c r="AE942">
        <v>5.0241866266990598E-3</v>
      </c>
      <c r="AF942" s="3">
        <v>3.01182818447064E-3</v>
      </c>
      <c r="AG942">
        <v>3.1607109245972598E-4</v>
      </c>
      <c r="AH942">
        <v>6.6400575066951699</v>
      </c>
      <c r="AI942">
        <v>0.19566475164594899</v>
      </c>
      <c r="AJ942">
        <v>468.37429766993802</v>
      </c>
      <c r="AK942" t="s">
        <v>91</v>
      </c>
      <c r="AL942" t="s">
        <v>92</v>
      </c>
      <c r="AM942" s="4">
        <v>105682946317.99001</v>
      </c>
      <c r="AN942">
        <v>525350</v>
      </c>
      <c r="AO942" s="1">
        <f t="shared" si="210"/>
        <v>1.4347764767169988E-2</v>
      </c>
      <c r="AP942" s="5">
        <f t="shared" si="211"/>
        <v>15.921581609664148</v>
      </c>
      <c r="AQ942" s="3">
        <f t="shared" si="212"/>
        <v>4.9773293986204135E-4</v>
      </c>
      <c r="AR942" s="15">
        <f t="shared" si="213"/>
        <v>3.1911439768694594E-2</v>
      </c>
    </row>
    <row r="943" spans="1:44" x14ac:dyDescent="0.25">
      <c r="A943" t="s">
        <v>37</v>
      </c>
      <c r="B943">
        <v>18.731037432207199</v>
      </c>
      <c r="C943">
        <v>1.7295567802812901E-2</v>
      </c>
      <c r="D943">
        <v>18.889892358241202</v>
      </c>
      <c r="E943">
        <v>-8.9308008744881899</v>
      </c>
      <c r="F943" s="1">
        <v>0</v>
      </c>
      <c r="G943" s="1">
        <v>0</v>
      </c>
      <c r="H943">
        <v>3.83933505004961</v>
      </c>
      <c r="I943">
        <v>-8.0819277860962497</v>
      </c>
      <c r="J943">
        <v>-13.8808676145315</v>
      </c>
      <c r="K943">
        <v>-43.923056254122102</v>
      </c>
      <c r="L943">
        <v>12.108444606408799</v>
      </c>
      <c r="M943">
        <v>31.446262184786999</v>
      </c>
      <c r="N943">
        <v>91.073365109949506</v>
      </c>
      <c r="O943">
        <v>72.857518389877299</v>
      </c>
      <c r="P943">
        <v>197594.181549178</v>
      </c>
      <c r="Q943">
        <v>241431.069816412</v>
      </c>
      <c r="R943">
        <v>83.305200838662401</v>
      </c>
      <c r="S943">
        <v>691.09111838371302</v>
      </c>
      <c r="T943">
        <v>8.0848749115975803E-4</v>
      </c>
      <c r="U943">
        <v>0.451836470360236</v>
      </c>
      <c r="V943" s="1">
        <v>0</v>
      </c>
      <c r="W943">
        <v>0.18468837340932101</v>
      </c>
      <c r="X943">
        <v>0.36347515623044102</v>
      </c>
      <c r="Y943" s="1">
        <v>0</v>
      </c>
      <c r="Z943">
        <v>1</v>
      </c>
      <c r="AA943">
        <v>3.0875771351169103E-4</v>
      </c>
      <c r="AB943">
        <v>7.9958094830385393E-3</v>
      </c>
      <c r="AC943">
        <v>6.6451057514351503E-3</v>
      </c>
      <c r="AD943">
        <v>1.36861009362757E-3</v>
      </c>
      <c r="AE943">
        <v>6.1096393142383298E-3</v>
      </c>
      <c r="AF943" s="3">
        <v>3.3737844469546498E-3</v>
      </c>
      <c r="AG943">
        <v>1.5127868219099699E-3</v>
      </c>
      <c r="AH943">
        <v>6.8215264101296302</v>
      </c>
      <c r="AI943">
        <v>0.194073283039496</v>
      </c>
      <c r="AJ943">
        <v>641.23238942869204</v>
      </c>
      <c r="AK943" t="s">
        <v>93</v>
      </c>
      <c r="AL943" t="s">
        <v>94</v>
      </c>
      <c r="AM943" s="4">
        <v>127832172593.97</v>
      </c>
      <c r="AN943">
        <v>646943</v>
      </c>
      <c r="AO943" s="1">
        <f t="shared" si="210"/>
        <v>1.4652089807458047E-2</v>
      </c>
      <c r="AP943" s="5">
        <f t="shared" si="211"/>
        <v>16.232568721681385</v>
      </c>
      <c r="AQ943" s="3">
        <f t="shared" si="212"/>
        <v>2.4832354460251112E-3</v>
      </c>
      <c r="AR943" s="15">
        <f t="shared" si="213"/>
        <v>0.15391702652634875</v>
      </c>
    </row>
    <row r="944" spans="1:44" x14ac:dyDescent="0.25">
      <c r="A944" t="s">
        <v>37</v>
      </c>
      <c r="B944">
        <v>21.4920830006301</v>
      </c>
      <c r="C944">
        <v>2.0437556841707599E-2</v>
      </c>
      <c r="D944">
        <v>21.947735277658399</v>
      </c>
      <c r="E944">
        <v>-1.3898746906058901</v>
      </c>
      <c r="F944" s="1">
        <v>0</v>
      </c>
      <c r="G944" s="1">
        <v>0</v>
      </c>
      <c r="H944">
        <v>3.9185787414817002</v>
      </c>
      <c r="I944">
        <v>15.8436830904592</v>
      </c>
      <c r="J944">
        <v>11.402568191292101</v>
      </c>
      <c r="K944">
        <v>-21.159067742608801</v>
      </c>
      <c r="L944">
        <v>36.599751774915802</v>
      </c>
      <c r="M944">
        <v>30.3663317717692</v>
      </c>
      <c r="N944">
        <v>90.696872611049798</v>
      </c>
      <c r="O944">
        <v>72.812436081186902</v>
      </c>
      <c r="P944">
        <v>192261.76326680099</v>
      </c>
      <c r="Q944">
        <v>236865.122197972</v>
      </c>
      <c r="R944">
        <v>84.067020442967205</v>
      </c>
      <c r="S944">
        <v>695.89339744945096</v>
      </c>
      <c r="T944">
        <v>9.2637315284274104E-4</v>
      </c>
      <c r="U944">
        <v>0.47906930863098501</v>
      </c>
      <c r="V944" s="1">
        <v>0</v>
      </c>
      <c r="W944">
        <v>0.16146234623348099</v>
      </c>
      <c r="X944">
        <v>0.359468345135533</v>
      </c>
      <c r="Y944" s="1">
        <v>0</v>
      </c>
      <c r="Z944">
        <v>1</v>
      </c>
      <c r="AA944">
        <v>3.0501882745344799E-4</v>
      </c>
      <c r="AB944">
        <v>7.7174767282687804E-3</v>
      </c>
      <c r="AC944">
        <v>6.4919045757985301E-3</v>
      </c>
      <c r="AD944">
        <v>1.40912260625314E-3</v>
      </c>
      <c r="AE944">
        <v>7.4190771094921502E-3</v>
      </c>
      <c r="AF944" s="3">
        <v>3.7906367521583699E-3</v>
      </c>
      <c r="AG944">
        <v>3.5868948947390001E-3</v>
      </c>
      <c r="AH944">
        <v>7.0326827542637496</v>
      </c>
      <c r="AI944">
        <v>0.191630791486125</v>
      </c>
      <c r="AJ944">
        <v>867.67946180997603</v>
      </c>
      <c r="AK944" t="s">
        <v>95</v>
      </c>
      <c r="AL944" t="s">
        <v>96</v>
      </c>
      <c r="AM944" s="4">
        <v>92183555371.770004</v>
      </c>
      <c r="AN944">
        <v>479469</v>
      </c>
      <c r="AO944" s="1">
        <f t="shared" si="210"/>
        <v>1.4861766576105304E-2</v>
      </c>
      <c r="AP944" s="5">
        <f t="shared" si="211"/>
        <v>16.446221692937147</v>
      </c>
      <c r="AQ944" s="3">
        <f t="shared" si="212"/>
        <v>5.1005210716330261E-3</v>
      </c>
      <c r="AR944" s="15">
        <f t="shared" si="213"/>
        <v>0.30680975861221094</v>
      </c>
    </row>
    <row r="945" spans="1:44" x14ac:dyDescent="0.25">
      <c r="A945" t="s">
        <v>37</v>
      </c>
      <c r="B945">
        <v>23.321415492935198</v>
      </c>
      <c r="C945">
        <v>2.2580558503347E-2</v>
      </c>
      <c r="D945">
        <v>23.972330509656601</v>
      </c>
      <c r="E945">
        <v>4.7316441399032598</v>
      </c>
      <c r="F945" s="1">
        <v>0</v>
      </c>
      <c r="G945" s="1">
        <v>0</v>
      </c>
      <c r="H945">
        <v>3.9951485896061598</v>
      </c>
      <c r="I945">
        <v>39.282666277624699</v>
      </c>
      <c r="J945">
        <v>36.006303481338101</v>
      </c>
      <c r="K945">
        <v>-3.5948136062081701</v>
      </c>
      <c r="L945">
        <v>61.315426342716201</v>
      </c>
      <c r="M945">
        <v>29.848305588972401</v>
      </c>
      <c r="N945">
        <v>89.664486937306407</v>
      </c>
      <c r="O945">
        <v>72.084931177221904</v>
      </c>
      <c r="P945">
        <v>181127.00623631</v>
      </c>
      <c r="Q945">
        <v>223667.47004340799</v>
      </c>
      <c r="R945">
        <v>85.930142369845399</v>
      </c>
      <c r="S945">
        <v>705.19002152807298</v>
      </c>
      <c r="T945">
        <v>4.5697377639854003E-4</v>
      </c>
      <c r="U945">
        <v>0.49464555786620701</v>
      </c>
      <c r="V945" s="1">
        <v>0</v>
      </c>
      <c r="W945">
        <v>0.13702097252298401</v>
      </c>
      <c r="X945">
        <v>0.36833346961080699</v>
      </c>
      <c r="Y945" s="1">
        <v>0</v>
      </c>
      <c r="Z945">
        <v>1</v>
      </c>
      <c r="AA945">
        <v>3.06343834250359E-4</v>
      </c>
      <c r="AB945">
        <v>7.4211734168450902E-3</v>
      </c>
      <c r="AC945">
        <v>6.3530359067693097E-3</v>
      </c>
      <c r="AD945">
        <v>1.16812907185713E-3</v>
      </c>
      <c r="AE945">
        <v>7.9983083152210793E-3</v>
      </c>
      <c r="AF945" s="3">
        <v>4.0406508679927599E-3</v>
      </c>
      <c r="AG945">
        <v>5.6866215406791397E-3</v>
      </c>
      <c r="AH945">
        <v>7.1380293150190504</v>
      </c>
      <c r="AI945">
        <v>0.18986795747931501</v>
      </c>
      <c r="AJ945">
        <v>1215.71935147411</v>
      </c>
      <c r="AK945" t="s">
        <v>97</v>
      </c>
      <c r="AL945" t="s">
        <v>98</v>
      </c>
      <c r="AM945" s="4">
        <v>60450594950.349998</v>
      </c>
      <c r="AN945">
        <v>333747</v>
      </c>
      <c r="AO945" s="1">
        <f t="shared" si="210"/>
        <v>1.4915917239873292E-2</v>
      </c>
      <c r="AP945" s="5">
        <f t="shared" si="211"/>
        <v>16.501318021154709</v>
      </c>
      <c r="AQ945" s="3">
        <f t="shared" si="212"/>
        <v>6.9700103668929279E-3</v>
      </c>
      <c r="AR945" s="15">
        <f t="shared" si="213"/>
        <v>0.41330622578372922</v>
      </c>
    </row>
    <row r="946" spans="1:44" x14ac:dyDescent="0.25">
      <c r="A946" t="s">
        <v>37</v>
      </c>
      <c r="B946">
        <v>24.8725068879852</v>
      </c>
      <c r="C946">
        <v>2.30982437971529E-2</v>
      </c>
      <c r="D946">
        <v>24.454137447720601</v>
      </c>
      <c r="E946">
        <v>13.5041911113188</v>
      </c>
      <c r="F946" s="1">
        <v>0</v>
      </c>
      <c r="G946" s="1">
        <v>0</v>
      </c>
      <c r="H946">
        <v>4.12190352682188</v>
      </c>
      <c r="I946">
        <v>61.049306697823098</v>
      </c>
      <c r="J946">
        <v>58.256608619981499</v>
      </c>
      <c r="K946">
        <v>16.183992126020101</v>
      </c>
      <c r="L946">
        <v>85.472899371154895</v>
      </c>
      <c r="M946">
        <v>30.301186583298701</v>
      </c>
      <c r="N946">
        <v>88.088710315530307</v>
      </c>
      <c r="O946">
        <v>70.642046626335599</v>
      </c>
      <c r="P946">
        <v>163357.80662993999</v>
      </c>
      <c r="Q946">
        <v>202415.28106625</v>
      </c>
      <c r="R946">
        <v>92.010430423310595</v>
      </c>
      <c r="S946">
        <v>705.74049735466099</v>
      </c>
      <c r="T946">
        <v>6.9762756795073498E-4</v>
      </c>
      <c r="U946">
        <v>0.53812406028097404</v>
      </c>
      <c r="V946" s="1">
        <v>0</v>
      </c>
      <c r="W946">
        <v>0.109002626359413</v>
      </c>
      <c r="X946">
        <v>0.35287331335961097</v>
      </c>
      <c r="Y946" s="1">
        <v>0</v>
      </c>
      <c r="Z946">
        <v>1</v>
      </c>
      <c r="AA946">
        <v>3.1068373821794399E-4</v>
      </c>
      <c r="AB946">
        <v>7.25880483440197E-3</v>
      </c>
      <c r="AC946">
        <v>6.3309832621951702E-3</v>
      </c>
      <c r="AD946">
        <v>9.7418083593763601E-4</v>
      </c>
      <c r="AE946">
        <v>8.8703110106979899E-3</v>
      </c>
      <c r="AF946" s="3">
        <v>4.2012844984422697E-3</v>
      </c>
      <c r="AG946">
        <v>5.6841508050978198E-3</v>
      </c>
      <c r="AH946">
        <v>7.1466142305296296</v>
      </c>
      <c r="AI946">
        <v>0.19104093529712399</v>
      </c>
      <c r="AJ946">
        <v>1791.8466300641101</v>
      </c>
      <c r="AK946" t="s">
        <v>99</v>
      </c>
      <c r="AL946" t="s">
        <v>100</v>
      </c>
      <c r="AM946" s="4">
        <v>27117885973.990002</v>
      </c>
      <c r="AN946">
        <v>166003</v>
      </c>
      <c r="AO946" s="1">
        <f t="shared" si="210"/>
        <v>1.5061669906016713E-2</v>
      </c>
      <c r="AP946" s="5">
        <f t="shared" si="211"/>
        <v>16.649450634115414</v>
      </c>
      <c r="AQ946" s="3">
        <f t="shared" si="212"/>
        <v>8.4885586206866967E-3</v>
      </c>
      <c r="AR946" s="15">
        <f t="shared" si="213"/>
        <v>0.49389354847663269</v>
      </c>
    </row>
    <row r="947" spans="1:44" x14ac:dyDescent="0.25">
      <c r="A947" t="s">
        <v>37</v>
      </c>
      <c r="B947">
        <v>22.643218526689601</v>
      </c>
      <c r="C947">
        <v>2.1765257417559102E-2</v>
      </c>
      <c r="D947">
        <v>23.207820150392699</v>
      </c>
      <c r="E947">
        <v>20.441859829498998</v>
      </c>
      <c r="F947" s="1">
        <v>0</v>
      </c>
      <c r="G947" s="1">
        <v>0</v>
      </c>
      <c r="H947">
        <v>4.2795192847630803</v>
      </c>
      <c r="I947">
        <v>82.895707450817895</v>
      </c>
      <c r="J947">
        <v>80.093263401526499</v>
      </c>
      <c r="K947">
        <v>42.5223105497018</v>
      </c>
      <c r="L947">
        <v>110.91634718421101</v>
      </c>
      <c r="M947">
        <v>32.139713163918898</v>
      </c>
      <c r="N947">
        <v>87.437629688316704</v>
      </c>
      <c r="O947">
        <v>70.143583084558003</v>
      </c>
      <c r="P947">
        <v>142299.87322553099</v>
      </c>
      <c r="Q947">
        <v>179889.52775845799</v>
      </c>
      <c r="R947">
        <v>105.602080975536</v>
      </c>
      <c r="S947">
        <v>694.31703286083996</v>
      </c>
      <c r="T947">
        <v>1.1829946027716899E-3</v>
      </c>
      <c r="U947">
        <v>0.56946862695299805</v>
      </c>
      <c r="V947" s="1">
        <v>0</v>
      </c>
      <c r="W947">
        <v>0.101450925050856</v>
      </c>
      <c r="X947">
        <v>0.329080447996144</v>
      </c>
      <c r="Y947" s="1">
        <v>0</v>
      </c>
      <c r="Z947">
        <v>1</v>
      </c>
      <c r="AA947">
        <v>3.12063342264458E-4</v>
      </c>
      <c r="AB947">
        <v>7.05486250552218E-3</v>
      </c>
      <c r="AC947">
        <v>6.2861046185445401E-3</v>
      </c>
      <c r="AD947">
        <v>1.00626208981287E-3</v>
      </c>
      <c r="AE947">
        <v>8.5951845769289392E-3</v>
      </c>
      <c r="AF947" s="3">
        <v>4.15208091991632E-3</v>
      </c>
      <c r="AG947">
        <v>4.7968768893218699E-3</v>
      </c>
      <c r="AH947">
        <v>6.7394747141142002</v>
      </c>
      <c r="AI947">
        <v>0.19509151762507301</v>
      </c>
      <c r="AJ947">
        <v>2557.46641958999</v>
      </c>
      <c r="AK947" t="s">
        <v>101</v>
      </c>
      <c r="AL947" t="s">
        <v>102</v>
      </c>
      <c r="AM947" s="4">
        <v>12333272312.33</v>
      </c>
      <c r="AN947">
        <v>86671</v>
      </c>
      <c r="AO947" s="1">
        <f t="shared" si="210"/>
        <v>1.4937119743843675E-2</v>
      </c>
      <c r="AP947" s="5">
        <f t="shared" si="211"/>
        <v>16.522881722430672</v>
      </c>
      <c r="AQ947" s="3">
        <f t="shared" si="212"/>
        <v>6.2307890606938861E-3</v>
      </c>
      <c r="AR947" s="15">
        <f t="shared" si="213"/>
        <v>0.37041582134853956</v>
      </c>
    </row>
    <row r="948" spans="1:44" x14ac:dyDescent="0.25">
      <c r="A948" t="s">
        <v>37</v>
      </c>
      <c r="B948">
        <v>21.852868255938301</v>
      </c>
      <c r="C948">
        <v>2.1640870734577999E-2</v>
      </c>
      <c r="D948">
        <v>23.090564766977899</v>
      </c>
      <c r="E948">
        <v>25.631518807653901</v>
      </c>
      <c r="F948" s="1">
        <v>0</v>
      </c>
      <c r="G948" s="1">
        <v>0</v>
      </c>
      <c r="H948">
        <v>4.4075782797810996</v>
      </c>
      <c r="I948">
        <v>105.264186898337</v>
      </c>
      <c r="J948">
        <v>103.168080917795</v>
      </c>
      <c r="K948">
        <v>62.5888505838331</v>
      </c>
      <c r="L948">
        <v>136.16131732078401</v>
      </c>
      <c r="M948">
        <v>34.207038298210001</v>
      </c>
      <c r="N948">
        <v>86.095665056175605</v>
      </c>
      <c r="O948">
        <v>68.255575059659805</v>
      </c>
      <c r="P948">
        <v>128975.95023210099</v>
      </c>
      <c r="Q948">
        <v>163710.44497941199</v>
      </c>
      <c r="R948">
        <v>116.471429807642</v>
      </c>
      <c r="S948">
        <v>692.71596093880396</v>
      </c>
      <c r="T948">
        <v>8.7862582544923995E-4</v>
      </c>
      <c r="U948">
        <v>0.56081690517744998</v>
      </c>
      <c r="V948" s="1">
        <v>0</v>
      </c>
      <c r="W948">
        <v>9.7979526558153604E-2</v>
      </c>
      <c r="X948">
        <v>0.34120356826439502</v>
      </c>
      <c r="Y948" s="1">
        <v>0</v>
      </c>
      <c r="Z948">
        <v>1</v>
      </c>
      <c r="AA948">
        <v>3.1827115849521702E-4</v>
      </c>
      <c r="AB948">
        <v>7.0729854537378602E-3</v>
      </c>
      <c r="AC948">
        <v>6.4206142747933901E-3</v>
      </c>
      <c r="AD948">
        <v>9.5005628627082303E-4</v>
      </c>
      <c r="AE948">
        <v>8.3958740087784704E-3</v>
      </c>
      <c r="AF948" s="3">
        <v>4.4914193091964497E-3</v>
      </c>
      <c r="AG948">
        <v>4.9037311468091002E-3</v>
      </c>
      <c r="AH948">
        <v>6.6549358018604003</v>
      </c>
      <c r="AI948">
        <v>0.22268783472357301</v>
      </c>
      <c r="AJ948">
        <v>3412.6920902996399</v>
      </c>
      <c r="AK948" t="s">
        <v>103</v>
      </c>
      <c r="AL948" t="s">
        <v>104</v>
      </c>
      <c r="AM948" s="4">
        <v>6240372376.0299997</v>
      </c>
      <c r="AN948">
        <v>48384</v>
      </c>
      <c r="AO948" s="1">
        <f t="shared" si="210"/>
        <v>1.5531815238280736E-2</v>
      </c>
      <c r="AP948" s="5">
        <f t="shared" si="211"/>
        <v>17.125632605720654</v>
      </c>
      <c r="AQ948" s="3">
        <f t="shared" si="212"/>
        <v>4.8065810768254079E-3</v>
      </c>
      <c r="AR948" s="15">
        <f t="shared" si="213"/>
        <v>0.27603276089424922</v>
      </c>
    </row>
    <row r="949" spans="1:44" x14ac:dyDescent="0.25">
      <c r="A949" t="s">
        <v>37</v>
      </c>
      <c r="B949">
        <v>22.375900489909402</v>
      </c>
      <c r="C949">
        <v>2.1844528913586701E-2</v>
      </c>
      <c r="D949">
        <v>23.282461358484301</v>
      </c>
      <c r="E949">
        <v>29.551719693346701</v>
      </c>
      <c r="F949" s="1">
        <v>0</v>
      </c>
      <c r="G949" s="1">
        <v>0</v>
      </c>
      <c r="H949">
        <v>4.5045959587573199</v>
      </c>
      <c r="I949">
        <v>127.899780760235</v>
      </c>
      <c r="J949">
        <v>125.808327277986</v>
      </c>
      <c r="K949">
        <v>81.913401834835</v>
      </c>
      <c r="L949">
        <v>161.036595839424</v>
      </c>
      <c r="M949">
        <v>36.165400221387898</v>
      </c>
      <c r="N949">
        <v>84.729322815691006</v>
      </c>
      <c r="O949">
        <v>66.205540890280702</v>
      </c>
      <c r="P949">
        <v>120163.778181881</v>
      </c>
      <c r="Q949">
        <v>153778.72814672199</v>
      </c>
      <c r="R949">
        <v>124.992565704534</v>
      </c>
      <c r="S949">
        <v>691.55177348424104</v>
      </c>
      <c r="T949">
        <v>1.02292361482417E-4</v>
      </c>
      <c r="U949">
        <v>0.57417013964320096</v>
      </c>
      <c r="V949" s="1">
        <v>0</v>
      </c>
      <c r="W949">
        <v>8.2138582463448406E-2</v>
      </c>
      <c r="X949">
        <v>0.34369127789334902</v>
      </c>
      <c r="Y949" s="1">
        <v>0</v>
      </c>
      <c r="Z949">
        <v>1</v>
      </c>
      <c r="AA949">
        <v>3.3072576908727599E-4</v>
      </c>
      <c r="AB949">
        <v>7.1316135784804903E-3</v>
      </c>
      <c r="AC949">
        <v>6.5688918472839803E-3</v>
      </c>
      <c r="AD949">
        <v>8.9968056946520495E-4</v>
      </c>
      <c r="AE949">
        <v>8.9989629980818699E-3</v>
      </c>
      <c r="AF949" s="3">
        <v>4.9402306328268199E-3</v>
      </c>
      <c r="AG949">
        <v>4.4836252640464104E-3</v>
      </c>
      <c r="AH949">
        <v>6.6236254989144498</v>
      </c>
      <c r="AI949">
        <v>0.21442283476409699</v>
      </c>
      <c r="AJ949">
        <v>4262.6766039860104</v>
      </c>
      <c r="AK949" t="s">
        <v>105</v>
      </c>
      <c r="AL949" t="s">
        <v>106</v>
      </c>
      <c r="AM949" s="4">
        <v>3439447822.9000001</v>
      </c>
      <c r="AN949">
        <v>28623</v>
      </c>
      <c r="AO949" s="1">
        <f t="shared" si="210"/>
        <v>1.6275206420851146E-2</v>
      </c>
      <c r="AP949" s="5">
        <f t="shared" si="211"/>
        <v>17.873482254932249</v>
      </c>
      <c r="AQ949" s="3">
        <f t="shared" si="212"/>
        <v>4.611272673737149E-3</v>
      </c>
      <c r="AR949" s="15">
        <f t="shared" si="213"/>
        <v>0.25190492656990182</v>
      </c>
    </row>
    <row r="950" spans="1:44" x14ac:dyDescent="0.25">
      <c r="A950" t="s">
        <v>37</v>
      </c>
      <c r="B950">
        <v>19.050322120668199</v>
      </c>
      <c r="C950">
        <v>2.0358214702707999E-2</v>
      </c>
      <c r="D950">
        <v>21.871836983496099</v>
      </c>
      <c r="E950">
        <v>57.752224668507303</v>
      </c>
      <c r="F950" s="1">
        <v>0</v>
      </c>
      <c r="G950" s="1">
        <v>0</v>
      </c>
      <c r="H950">
        <v>4.7848723319485096</v>
      </c>
      <c r="I950">
        <v>147.51747270273501</v>
      </c>
      <c r="J950">
        <v>143.544437509609</v>
      </c>
      <c r="K950">
        <v>100.50110543882801</v>
      </c>
      <c r="L950">
        <v>185.20767369690401</v>
      </c>
      <c r="M950">
        <v>36.233823572678702</v>
      </c>
      <c r="N950">
        <v>83.426001838874996</v>
      </c>
      <c r="O950">
        <v>65.064506698553501</v>
      </c>
      <c r="P950">
        <v>105350.167645821</v>
      </c>
      <c r="Q950">
        <v>141831.00256970199</v>
      </c>
      <c r="R950">
        <v>122.27469038142701</v>
      </c>
      <c r="S950">
        <v>685.82855475520205</v>
      </c>
      <c r="T950">
        <v>7.0082808603981296E-5</v>
      </c>
      <c r="U950">
        <v>0.65121296708339604</v>
      </c>
      <c r="V950" s="1">
        <v>0</v>
      </c>
      <c r="W950">
        <v>7.1712385562253997E-2</v>
      </c>
      <c r="X950">
        <v>0.277074647354348</v>
      </c>
      <c r="Y950" s="1">
        <v>0</v>
      </c>
      <c r="Z950">
        <v>1</v>
      </c>
      <c r="AA950">
        <v>3.4411788556454499E-4</v>
      </c>
      <c r="AB950">
        <v>6.8723962390285602E-3</v>
      </c>
      <c r="AC950">
        <v>6.5288503960220902E-3</v>
      </c>
      <c r="AD950">
        <v>7.1945619607920305E-4</v>
      </c>
      <c r="AE950">
        <v>9.0716123592173899E-3</v>
      </c>
      <c r="AF950" s="3">
        <v>5.0119545499645304E-3</v>
      </c>
      <c r="AG950">
        <v>3.3505583689791298E-3</v>
      </c>
      <c r="AH950">
        <v>6.6993969579703503</v>
      </c>
      <c r="AI950">
        <v>0.22031719035406599</v>
      </c>
      <c r="AJ950">
        <v>5057.3562299189698</v>
      </c>
      <c r="AK950" t="s">
        <v>107</v>
      </c>
      <c r="AL950" t="s">
        <v>108</v>
      </c>
      <c r="AM950" s="4">
        <v>1452146710.8299999</v>
      </c>
      <c r="AN950">
        <v>13784</v>
      </c>
      <c r="AO950" s="1">
        <f t="shared" si="210"/>
        <v>1.6303428524160873E-2</v>
      </c>
      <c r="AP950" s="5">
        <f t="shared" si="211"/>
        <v>17.901751348844453</v>
      </c>
      <c r="AQ950" s="3">
        <f t="shared" si="212"/>
        <v>1.1542626626411985E-3</v>
      </c>
      <c r="AR950" s="15">
        <f t="shared" si="213"/>
        <v>6.4159687476492921E-2</v>
      </c>
    </row>
    <row r="951" spans="1:44" x14ac:dyDescent="0.25">
      <c r="A951" t="s">
        <v>37</v>
      </c>
      <c r="B951">
        <v>17.260620864318401</v>
      </c>
      <c r="C951">
        <v>1.9008253794395798E-2</v>
      </c>
      <c r="D951">
        <v>20.570058931382501</v>
      </c>
      <c r="E951">
        <v>107.521020716932</v>
      </c>
      <c r="F951" s="1">
        <v>0</v>
      </c>
      <c r="G951" s="1">
        <v>0</v>
      </c>
      <c r="H951">
        <v>5.2149854259964998</v>
      </c>
      <c r="I951">
        <v>165.03390778395899</v>
      </c>
      <c r="J951">
        <v>155.303591051654</v>
      </c>
      <c r="K951">
        <v>126.864303620944</v>
      </c>
      <c r="L951">
        <v>209.34319074326999</v>
      </c>
      <c r="M951">
        <v>34.523637320449701</v>
      </c>
      <c r="N951">
        <v>84.731212814282003</v>
      </c>
      <c r="O951">
        <v>67.341606731518596</v>
      </c>
      <c r="P951">
        <v>89372.209818780801</v>
      </c>
      <c r="Q951">
        <v>118168.272641362</v>
      </c>
      <c r="R951">
        <v>113.436279892681</v>
      </c>
      <c r="S951">
        <v>665.24022965097004</v>
      </c>
      <c r="T951">
        <v>5.7725400836214802E-4</v>
      </c>
      <c r="U951">
        <v>0.79065286518626299</v>
      </c>
      <c r="V951" s="1">
        <v>0</v>
      </c>
      <c r="W951">
        <v>4.4372321225786E-2</v>
      </c>
      <c r="X951">
        <v>0.16497481358794999</v>
      </c>
      <c r="Y951" s="1">
        <v>0</v>
      </c>
      <c r="Z951">
        <v>1</v>
      </c>
      <c r="AA951">
        <v>3.45750789794328E-4</v>
      </c>
      <c r="AB951">
        <v>6.6180279359941497E-3</v>
      </c>
      <c r="AC951">
        <v>6.6029099328943699E-3</v>
      </c>
      <c r="AD951">
        <v>4.9730475236492997E-4</v>
      </c>
      <c r="AE951">
        <v>9.0081513437762304E-3</v>
      </c>
      <c r="AF951" s="3">
        <v>4.58514603545281E-3</v>
      </c>
      <c r="AG951">
        <v>2.5390613613141301E-3</v>
      </c>
      <c r="AH951">
        <v>6.6212662300952099</v>
      </c>
      <c r="AI951">
        <v>0.205590629760696</v>
      </c>
      <c r="AJ951">
        <v>5505.7839387998201</v>
      </c>
      <c r="AK951" t="s">
        <v>109</v>
      </c>
      <c r="AL951" t="s">
        <v>110</v>
      </c>
      <c r="AM951" s="4">
        <v>705236107.67999995</v>
      </c>
      <c r="AN951">
        <v>7891</v>
      </c>
      <c r="AO951" s="1">
        <f t="shared" si="210"/>
        <v>1.5954067321423411E-2</v>
      </c>
      <c r="AP951" s="5">
        <f t="shared" si="211"/>
        <v>17.551179408539586</v>
      </c>
      <c r="AQ951" s="3">
        <f t="shared" ref="AQ951:AQ953" si="214">(1-(1-B951/100)^(1/12))- AO951</f>
        <v>-2.885246077235018E-4</v>
      </c>
      <c r="AR951" s="15">
        <f t="shared" ref="AR951:AR953" si="215">B951/AP951-1</f>
        <v>-1.6554929868690893E-2</v>
      </c>
    </row>
    <row r="952" spans="1:44" x14ac:dyDescent="0.25">
      <c r="A952" t="s">
        <v>37</v>
      </c>
      <c r="B952">
        <v>16.037639229098399</v>
      </c>
      <c r="C952">
        <v>1.8733830848592301E-2</v>
      </c>
      <c r="D952">
        <v>20.303011221948001</v>
      </c>
      <c r="E952">
        <v>126.51038506505</v>
      </c>
      <c r="F952" s="1">
        <v>0</v>
      </c>
      <c r="G952" s="1">
        <v>0</v>
      </c>
      <c r="H952">
        <v>5.4157659794049202</v>
      </c>
      <c r="I952">
        <v>192.07310227863201</v>
      </c>
      <c r="J952">
        <v>184.486109357787</v>
      </c>
      <c r="K952">
        <v>152.254682837974</v>
      </c>
      <c r="L952">
        <v>236.06071347934699</v>
      </c>
      <c r="M952">
        <v>33.6990643902001</v>
      </c>
      <c r="N952">
        <v>82.541972683163493</v>
      </c>
      <c r="O952">
        <v>65.953652243725102</v>
      </c>
      <c r="P952">
        <v>89519.701760249503</v>
      </c>
      <c r="Q952">
        <v>116888.77349588901</v>
      </c>
      <c r="R952">
        <v>118.554995644331</v>
      </c>
      <c r="S952">
        <v>665.50682660589905</v>
      </c>
      <c r="T952" s="1">
        <v>0</v>
      </c>
      <c r="U952">
        <v>0.80795139188301601</v>
      </c>
      <c r="V952" s="1">
        <v>0</v>
      </c>
      <c r="W952">
        <v>5.3889154692111002E-2</v>
      </c>
      <c r="X952">
        <v>0.13815945342487199</v>
      </c>
      <c r="Y952" s="1">
        <v>0</v>
      </c>
      <c r="Z952">
        <v>1</v>
      </c>
      <c r="AA952">
        <v>3.4316538065455398E-4</v>
      </c>
      <c r="AB952">
        <v>6.3170272444264203E-3</v>
      </c>
      <c r="AC952">
        <v>6.2835712096929904E-3</v>
      </c>
      <c r="AD952">
        <v>4.77224115946066E-4</v>
      </c>
      <c r="AE952">
        <v>8.7080828930975497E-3</v>
      </c>
      <c r="AF952" s="3">
        <v>4.3658171231013903E-3</v>
      </c>
      <c r="AG952">
        <v>2.88816518980111E-3</v>
      </c>
      <c r="AH952">
        <v>6.65269536052371</v>
      </c>
      <c r="AI952">
        <v>0.20157266586393099</v>
      </c>
      <c r="AJ952">
        <v>6084.8628253658198</v>
      </c>
      <c r="AK952" t="s">
        <v>111</v>
      </c>
      <c r="AL952" t="s">
        <v>112</v>
      </c>
      <c r="AM952" s="4">
        <v>200882210.75</v>
      </c>
      <c r="AN952">
        <v>2244</v>
      </c>
      <c r="AO952" s="1">
        <f t="shared" si="210"/>
        <v>1.5199278151574871E-2</v>
      </c>
      <c r="AP952" s="5">
        <f t="shared" si="211"/>
        <v>16.789084717562474</v>
      </c>
      <c r="AQ952" s="3">
        <f t="shared" si="214"/>
        <v>-7.380628604265714E-4</v>
      </c>
      <c r="AR952" s="15">
        <f t="shared" si="215"/>
        <v>-4.4757978240351215E-2</v>
      </c>
    </row>
    <row r="953" spans="1:44" x14ac:dyDescent="0.25">
      <c r="A953" t="s">
        <v>37</v>
      </c>
      <c r="B953">
        <v>9.0017862519738898</v>
      </c>
      <c r="C953">
        <v>1.8588773076225699E-2</v>
      </c>
      <c r="D953">
        <v>20.161519683209701</v>
      </c>
      <c r="E953">
        <v>168.54477787111901</v>
      </c>
      <c r="F953" s="1">
        <v>0</v>
      </c>
      <c r="G953" s="1">
        <v>0</v>
      </c>
      <c r="H953">
        <v>5.7872676223835002</v>
      </c>
      <c r="I953">
        <v>228.272371891906</v>
      </c>
      <c r="J953">
        <v>218.713392904599</v>
      </c>
      <c r="K953">
        <v>192.34473388293199</v>
      </c>
      <c r="L953">
        <v>273.150737909957</v>
      </c>
      <c r="M953">
        <v>33.157450702647402</v>
      </c>
      <c r="N953">
        <v>81.747269521306393</v>
      </c>
      <c r="O953">
        <v>66.603765143672405</v>
      </c>
      <c r="P953">
        <v>87598.454277978293</v>
      </c>
      <c r="Q953">
        <v>110921.10892196999</v>
      </c>
      <c r="R953">
        <v>119.85313580459901</v>
      </c>
      <c r="S953">
        <v>651.186306742939</v>
      </c>
      <c r="T953" s="1">
        <v>0</v>
      </c>
      <c r="U953">
        <v>0.94494713430302402</v>
      </c>
      <c r="V953" s="1">
        <v>0</v>
      </c>
      <c r="W953">
        <v>1.16825711128719E-2</v>
      </c>
      <c r="X953">
        <v>4.3370294584103103E-2</v>
      </c>
      <c r="Y953" s="1">
        <v>0</v>
      </c>
      <c r="Z953">
        <v>1</v>
      </c>
      <c r="AA953">
        <v>3.1565639602958802E-4</v>
      </c>
      <c r="AB953">
        <v>6.2516526466779403E-3</v>
      </c>
      <c r="AC953">
        <v>6.1644178888163896E-3</v>
      </c>
      <c r="AD953">
        <v>3.9694930872549402E-4</v>
      </c>
      <c r="AE953">
        <v>8.4891463239294591E-3</v>
      </c>
      <c r="AF953" s="3">
        <v>3.8521542399155102E-3</v>
      </c>
      <c r="AG953">
        <v>3.13542117002583E-3</v>
      </c>
      <c r="AH953">
        <v>6.3267410997158002</v>
      </c>
      <c r="AI953">
        <v>0.18534092453085699</v>
      </c>
      <c r="AJ953">
        <v>6543.4213367441198</v>
      </c>
      <c r="AK953" t="s">
        <v>113</v>
      </c>
      <c r="AL953" t="s">
        <v>114</v>
      </c>
      <c r="AM953" s="4">
        <v>194118174.68000001</v>
      </c>
      <c r="AN953">
        <v>2216</v>
      </c>
      <c r="AO953" s="1">
        <f t="shared" si="210"/>
        <v>1.4416094682042874E-2</v>
      </c>
      <c r="AP953" s="5">
        <f t="shared" si="211"/>
        <v>15.991499346917792</v>
      </c>
      <c r="AQ953" s="3">
        <f t="shared" si="214"/>
        <v>-6.5860513685090001E-3</v>
      </c>
      <c r="AR953" s="15">
        <f t="shared" si="215"/>
        <v>-0.43708928996023766</v>
      </c>
    </row>
    <row r="954" spans="1:44" x14ac:dyDescent="0.25">
      <c r="AN954" s="7">
        <f>SUM(AN936:AN953)</f>
        <v>3217839</v>
      </c>
    </row>
    <row r="956" spans="1:44" x14ac:dyDescent="0.25">
      <c r="AO956" t="s">
        <v>226</v>
      </c>
      <c r="AP956" t="s">
        <v>67</v>
      </c>
    </row>
    <row r="957" spans="1:44" x14ac:dyDescent="0.25">
      <c r="A957" t="s">
        <v>0</v>
      </c>
      <c r="B957" t="s">
        <v>1</v>
      </c>
      <c r="C957" t="s">
        <v>2</v>
      </c>
      <c r="D957" t="s">
        <v>3</v>
      </c>
      <c r="E957" t="s">
        <v>5</v>
      </c>
      <c r="F957" t="s">
        <v>6</v>
      </c>
      <c r="G957" t="s">
        <v>208</v>
      </c>
      <c r="H957" t="s">
        <v>7</v>
      </c>
      <c r="I957" t="s">
        <v>8</v>
      </c>
      <c r="J957" t="s">
        <v>134</v>
      </c>
      <c r="K957" t="s">
        <v>143</v>
      </c>
      <c r="L957" t="s">
        <v>9</v>
      </c>
      <c r="M957" t="s">
        <v>10</v>
      </c>
      <c r="N957" t="s">
        <v>11</v>
      </c>
      <c r="O957" t="s">
        <v>13</v>
      </c>
      <c r="P957" t="s">
        <v>14</v>
      </c>
      <c r="Q957" t="s">
        <v>15</v>
      </c>
      <c r="R957" t="s">
        <v>16</v>
      </c>
      <c r="S957" t="s">
        <v>17</v>
      </c>
      <c r="T957" t="s">
        <v>18</v>
      </c>
      <c r="U957" t="s">
        <v>20</v>
      </c>
      <c r="V957" t="s">
        <v>21</v>
      </c>
      <c r="W957" t="s">
        <v>22</v>
      </c>
      <c r="X957" t="s">
        <v>23</v>
      </c>
      <c r="Y957" t="s">
        <v>24</v>
      </c>
      <c r="Z957" t="s">
        <v>25</v>
      </c>
      <c r="AA957" t="s">
        <v>26</v>
      </c>
      <c r="AB957" t="s">
        <v>27</v>
      </c>
      <c r="AC957" t="s">
        <v>263</v>
      </c>
      <c r="AD957" t="s">
        <v>120</v>
      </c>
      <c r="AE957" t="s">
        <v>29</v>
      </c>
      <c r="AF957" s="3" t="s">
        <v>233</v>
      </c>
      <c r="AG957" t="s">
        <v>30</v>
      </c>
      <c r="AH957" t="s">
        <v>31</v>
      </c>
      <c r="AI957" t="s">
        <v>32</v>
      </c>
      <c r="AJ957" t="s">
        <v>33</v>
      </c>
      <c r="AK957" t="s">
        <v>34</v>
      </c>
      <c r="AL957" t="s">
        <v>74</v>
      </c>
      <c r="AM957" s="4" t="s">
        <v>35</v>
      </c>
      <c r="AN957" t="s">
        <v>36</v>
      </c>
      <c r="AO957" s="15">
        <v>1</v>
      </c>
      <c r="AP957" s="15">
        <v>1</v>
      </c>
    </row>
    <row r="958" spans="1:44" x14ac:dyDescent="0.25">
      <c r="A958" t="s">
        <v>37</v>
      </c>
      <c r="B958">
        <v>4.6078771798435199</v>
      </c>
      <c r="C958">
        <v>3.9625271591451801E-3</v>
      </c>
      <c r="D958">
        <v>4.6527585606356503</v>
      </c>
      <c r="E958">
        <v>-93.531849854870202</v>
      </c>
      <c r="F958" s="1">
        <v>0</v>
      </c>
      <c r="G958" s="1">
        <v>0</v>
      </c>
      <c r="H958">
        <v>2.76418983093185</v>
      </c>
      <c r="I958">
        <v>-210.420578611943</v>
      </c>
      <c r="J958">
        <v>-233.87865233320099</v>
      </c>
      <c r="K958">
        <v>-213.76838034730801</v>
      </c>
      <c r="L958">
        <v>-186.776462040708</v>
      </c>
      <c r="M958">
        <v>27.899829166456499</v>
      </c>
      <c r="N958">
        <v>95.378076013211498</v>
      </c>
      <c r="O958">
        <v>83.027230538810301</v>
      </c>
      <c r="P958">
        <v>168797.37800420099</v>
      </c>
      <c r="Q958">
        <v>199005.50492693699</v>
      </c>
      <c r="R958">
        <v>86.1338758734599</v>
      </c>
      <c r="S958">
        <v>669.87359765143901</v>
      </c>
      <c r="T958">
        <v>0.83630579583235298</v>
      </c>
      <c r="U958">
        <v>0.13054991369417801</v>
      </c>
      <c r="V958" s="1">
        <v>0</v>
      </c>
      <c r="W958">
        <v>6.8078171625757397E-2</v>
      </c>
      <c r="X958">
        <v>0.80137191468006397</v>
      </c>
      <c r="Y958" s="1">
        <v>0</v>
      </c>
      <c r="Z958" s="1">
        <v>0</v>
      </c>
      <c r="AA958">
        <v>2.8641066176668297E-4</v>
      </c>
      <c r="AB958">
        <v>3.8008285427847698E-3</v>
      </c>
      <c r="AC958">
        <v>3.47537926964523E-3</v>
      </c>
      <c r="AD958" s="1">
        <v>2.5692978147405201E-7</v>
      </c>
      <c r="AE958" s="1">
        <v>0</v>
      </c>
      <c r="AF958" s="3">
        <v>0</v>
      </c>
      <c r="AG958" s="1">
        <v>0</v>
      </c>
      <c r="AH958">
        <v>3.9829001460666702</v>
      </c>
      <c r="AI958">
        <v>9.3462233279591994E-2</v>
      </c>
      <c r="AJ958">
        <v>0.34261168400728298</v>
      </c>
      <c r="AK958" t="s">
        <v>77</v>
      </c>
      <c r="AL958" t="s">
        <v>78</v>
      </c>
      <c r="AM958" s="4">
        <v>160695103.86000001</v>
      </c>
      <c r="AN958">
        <v>952</v>
      </c>
      <c r="AO958" s="1">
        <f>AA958+AC958*$AO$957+AF958*$AP$957</f>
        <v>3.7617899314119131E-3</v>
      </c>
      <c r="AP958" s="5">
        <f>100*(1-(1-AO958)^12)</f>
        <v>4.4219121787897215</v>
      </c>
      <c r="AQ958" s="3">
        <f>(1-(1-B958/100)^(1/12))- AO958</f>
        <v>1.6167483607492641E-4</v>
      </c>
      <c r="AR958" s="15">
        <f>B958/AP958-1</f>
        <v>4.2055335686177475E-2</v>
      </c>
    </row>
    <row r="959" spans="1:44" x14ac:dyDescent="0.25">
      <c r="A959" t="s">
        <v>37</v>
      </c>
      <c r="B959">
        <v>3.91819984817004</v>
      </c>
      <c r="C959">
        <v>4.2205280352007098E-3</v>
      </c>
      <c r="D959">
        <v>4.9487071385869204</v>
      </c>
      <c r="E959">
        <v>-66.624048012459099</v>
      </c>
      <c r="F959" s="1">
        <v>0</v>
      </c>
      <c r="G959" s="1">
        <v>0</v>
      </c>
      <c r="H959">
        <v>3.0216920506405298</v>
      </c>
      <c r="I959">
        <v>-181.34940370056501</v>
      </c>
      <c r="J959">
        <v>-198.75895143378401</v>
      </c>
      <c r="K959">
        <v>-185.665850093541</v>
      </c>
      <c r="L959">
        <v>-160.277583310632</v>
      </c>
      <c r="M959">
        <v>27.688914737556701</v>
      </c>
      <c r="N959">
        <v>94.659291044108699</v>
      </c>
      <c r="O959">
        <v>81.724223492220403</v>
      </c>
      <c r="P959">
        <v>189345.00251996401</v>
      </c>
      <c r="Q959">
        <v>228165.419282502</v>
      </c>
      <c r="R959">
        <v>85.856926675656794</v>
      </c>
      <c r="S959">
        <v>668.43007563657704</v>
      </c>
      <c r="T959">
        <v>0.75699591355053397</v>
      </c>
      <c r="U959">
        <v>0.21839094082296301</v>
      </c>
      <c r="V959" s="1">
        <v>0</v>
      </c>
      <c r="W959">
        <v>0.135869445949137</v>
      </c>
      <c r="X959">
        <v>0.64573961322789897</v>
      </c>
      <c r="Y959" s="1">
        <v>0</v>
      </c>
      <c r="Z959" s="1">
        <v>0</v>
      </c>
      <c r="AA959">
        <v>2.8734916157074599E-4</v>
      </c>
      <c r="AB959">
        <v>4.1897293592540203E-3</v>
      </c>
      <c r="AC959">
        <v>3.7369480704898699E-3</v>
      </c>
      <c r="AD959">
        <v>2.8457679482871401E-6</v>
      </c>
      <c r="AE959" s="1">
        <v>0</v>
      </c>
      <c r="AF959" s="3">
        <v>6.62087365670973E-5</v>
      </c>
      <c r="AG959" s="1">
        <v>0</v>
      </c>
      <c r="AH959">
        <v>4.46370464721495</v>
      </c>
      <c r="AI959">
        <v>0.104479181906195</v>
      </c>
      <c r="AJ959">
        <v>1.99720964723592</v>
      </c>
      <c r="AK959" t="s">
        <v>79</v>
      </c>
      <c r="AL959" t="s">
        <v>80</v>
      </c>
      <c r="AM959" s="4">
        <v>1066959089.2</v>
      </c>
      <c r="AN959">
        <v>5635</v>
      </c>
      <c r="AO959" s="1">
        <f t="shared" ref="AO959:AO976" si="216">AA959+AC959*$AO$957+AF959*$AP$957</f>
        <v>4.0905059686277131E-3</v>
      </c>
      <c r="AP959" s="5">
        <f t="shared" ref="AP959:AP976" si="217">100*(1-(1-AO959)^12)</f>
        <v>4.7996663694154336</v>
      </c>
      <c r="AQ959" s="3">
        <f t="shared" ref="AQ959:AQ975" si="218">(1-(1-B959/100)^(1/12))- AO959</f>
        <v>-7.6519108032803342E-4</v>
      </c>
      <c r="AR959" s="15">
        <f t="shared" ref="AR959:AR975" si="219">B959/AP959-1</f>
        <v>-0.18365162355081577</v>
      </c>
    </row>
    <row r="960" spans="1:44" x14ac:dyDescent="0.25">
      <c r="A960" t="s">
        <v>37</v>
      </c>
      <c r="B960">
        <v>6.2518835671466304</v>
      </c>
      <c r="C960">
        <v>4.5193328918616497E-3</v>
      </c>
      <c r="D960">
        <v>5.2904088285743898</v>
      </c>
      <c r="E960">
        <v>-42.722742076610999</v>
      </c>
      <c r="F960" s="1">
        <v>0</v>
      </c>
      <c r="G960" s="1">
        <v>0</v>
      </c>
      <c r="H960">
        <v>3.26461403276131</v>
      </c>
      <c r="I960">
        <v>-158.39638518353399</v>
      </c>
      <c r="J960">
        <v>-175.352428919792</v>
      </c>
      <c r="K960">
        <v>-162.43609647757901</v>
      </c>
      <c r="L960">
        <v>-137.905337239598</v>
      </c>
      <c r="M960">
        <v>27.882139837095099</v>
      </c>
      <c r="N960">
        <v>95.439144825232802</v>
      </c>
      <c r="O960">
        <v>81.210600549480901</v>
      </c>
      <c r="P960">
        <v>194758.14163672901</v>
      </c>
      <c r="Q960">
        <v>234038.31563979801</v>
      </c>
      <c r="R960">
        <v>84.827216714058196</v>
      </c>
      <c r="S960">
        <v>664.90238422801599</v>
      </c>
      <c r="T960">
        <v>0.71153521034698997</v>
      </c>
      <c r="U960">
        <v>0.24517432397133601</v>
      </c>
      <c r="V960" s="1">
        <v>0</v>
      </c>
      <c r="W960">
        <v>0.216832134449328</v>
      </c>
      <c r="X960">
        <v>0.53799354157933499</v>
      </c>
      <c r="Y960" s="1">
        <v>0</v>
      </c>
      <c r="Z960" s="1">
        <v>0</v>
      </c>
      <c r="AA960">
        <v>2.8671009480109397E-4</v>
      </c>
      <c r="AB960">
        <v>4.6310182568888398E-3</v>
      </c>
      <c r="AC960">
        <v>3.9916413662592302E-3</v>
      </c>
      <c r="AD960">
        <v>3.3744083496551202E-6</v>
      </c>
      <c r="AE960" s="1">
        <v>1.4023644756621201E-8</v>
      </c>
      <c r="AF960" s="3">
        <v>2.7121185706647897E-4</v>
      </c>
      <c r="AG960" s="1">
        <v>0</v>
      </c>
      <c r="AH960">
        <v>5.1079892939862503</v>
      </c>
      <c r="AI960">
        <v>0.122078181153063</v>
      </c>
      <c r="AJ960">
        <v>8.4680783408816094</v>
      </c>
      <c r="AK960" t="s">
        <v>81</v>
      </c>
      <c r="AL960" t="s">
        <v>82</v>
      </c>
      <c r="AM960" s="4">
        <v>14225524181.43</v>
      </c>
      <c r="AN960">
        <v>73042</v>
      </c>
      <c r="AO960" s="1">
        <f t="shared" si="216"/>
        <v>4.5495633181268031E-3</v>
      </c>
      <c r="AP960" s="5">
        <f t="shared" si="217"/>
        <v>5.3249163775697994</v>
      </c>
      <c r="AQ960" s="3">
        <f t="shared" si="218"/>
        <v>8.1587541429332163E-4</v>
      </c>
      <c r="AR960" s="15">
        <f t="shared" si="219"/>
        <v>0.17408107918492477</v>
      </c>
    </row>
    <row r="961" spans="1:44" x14ac:dyDescent="0.25">
      <c r="A961" t="s">
        <v>37</v>
      </c>
      <c r="B961">
        <v>6.5566685110231999</v>
      </c>
      <c r="C961">
        <v>5.3872190439107903E-3</v>
      </c>
      <c r="D961">
        <v>6.2765151336407401</v>
      </c>
      <c r="E961">
        <v>-37.345981296094699</v>
      </c>
      <c r="F961" s="1">
        <v>0</v>
      </c>
      <c r="G961" s="1">
        <v>0</v>
      </c>
      <c r="H961">
        <v>3.3808440493299399</v>
      </c>
      <c r="I961">
        <v>-132.67938182252701</v>
      </c>
      <c r="J961">
        <v>-146.573468295293</v>
      </c>
      <c r="K961">
        <v>-140.753765007521</v>
      </c>
      <c r="L961">
        <v>-111.887952620177</v>
      </c>
      <c r="M961">
        <v>28.849737652591401</v>
      </c>
      <c r="N961">
        <v>95.412239061736202</v>
      </c>
      <c r="O961">
        <v>80.1553908301767</v>
      </c>
      <c r="P961">
        <v>191933.97788321899</v>
      </c>
      <c r="Q961">
        <v>233244.18363828401</v>
      </c>
      <c r="R961">
        <v>84.775220254945296</v>
      </c>
      <c r="S961">
        <v>667.32793779670601</v>
      </c>
      <c r="T961">
        <v>0.71061625232874004</v>
      </c>
      <c r="U961">
        <v>0.265567407142074</v>
      </c>
      <c r="V961" s="1">
        <v>0</v>
      </c>
      <c r="W961">
        <v>0.20165708950667999</v>
      </c>
      <c r="X961">
        <v>0.53277550335124502</v>
      </c>
      <c r="Y961" s="1">
        <v>0</v>
      </c>
      <c r="Z961" s="1">
        <v>0</v>
      </c>
      <c r="AA961">
        <v>2.8797364531056802E-4</v>
      </c>
      <c r="AB961">
        <v>5.5071938832636702E-3</v>
      </c>
      <c r="AC961">
        <v>4.6806649111212897E-3</v>
      </c>
      <c r="AD961">
        <v>1.5906015831858999E-4</v>
      </c>
      <c r="AE961" s="1">
        <v>9.8646546326446505E-7</v>
      </c>
      <c r="AF961" s="3">
        <v>5.7910786442779999E-4</v>
      </c>
      <c r="AG961" s="1">
        <v>2.24088752986472E-8</v>
      </c>
      <c r="AH961">
        <v>5.4889239985040197</v>
      </c>
      <c r="AI961">
        <v>0.13861873226257199</v>
      </c>
      <c r="AJ961">
        <v>20.829817274519598</v>
      </c>
      <c r="AK961" t="s">
        <v>83</v>
      </c>
      <c r="AL961" t="s">
        <v>84</v>
      </c>
      <c r="AM961" s="4">
        <v>46617500350.209999</v>
      </c>
      <c r="AN961">
        <v>242883</v>
      </c>
      <c r="AO961" s="1">
        <f t="shared" si="216"/>
        <v>5.547746420859658E-3</v>
      </c>
      <c r="AP961" s="5">
        <f t="shared" si="217"/>
        <v>6.4578741988391419</v>
      </c>
      <c r="AQ961" s="3">
        <f t="shared" si="218"/>
        <v>8.7566444436180425E-5</v>
      </c>
      <c r="AR961" s="15">
        <f t="shared" si="219"/>
        <v>1.5298271403586305E-2</v>
      </c>
    </row>
    <row r="962" spans="1:44" x14ac:dyDescent="0.25">
      <c r="A962" t="s">
        <v>37</v>
      </c>
      <c r="B962">
        <v>7.5665912622229596</v>
      </c>
      <c r="C962">
        <v>6.6114153926135301E-3</v>
      </c>
      <c r="D962">
        <v>7.6514713060095199</v>
      </c>
      <c r="E962">
        <v>-28.104407753622102</v>
      </c>
      <c r="F962" s="1">
        <v>0</v>
      </c>
      <c r="G962" s="1">
        <v>0</v>
      </c>
      <c r="H962">
        <v>3.5353074713976298</v>
      </c>
      <c r="I962">
        <v>-108.13365409244</v>
      </c>
      <c r="J962">
        <v>-118.77765562225299</v>
      </c>
      <c r="K962">
        <v>-121.985195330007</v>
      </c>
      <c r="L962">
        <v>-86.901631097919903</v>
      </c>
      <c r="M962">
        <v>30.430065929700799</v>
      </c>
      <c r="N962">
        <v>95.372169780135593</v>
      </c>
      <c r="O962">
        <v>78.978253883266106</v>
      </c>
      <c r="P962">
        <v>187944.15162576601</v>
      </c>
      <c r="Q962">
        <v>230682.30109507701</v>
      </c>
      <c r="R962">
        <v>84.935958427574803</v>
      </c>
      <c r="S962">
        <v>671.48303324201595</v>
      </c>
      <c r="T962">
        <v>0.71334920040776595</v>
      </c>
      <c r="U962">
        <v>0.28967553241101701</v>
      </c>
      <c r="V962" s="1">
        <v>0</v>
      </c>
      <c r="W962">
        <v>0.18796718715405999</v>
      </c>
      <c r="X962">
        <v>0.52235728043492102</v>
      </c>
      <c r="Y962" s="1">
        <v>0</v>
      </c>
      <c r="Z962" s="1">
        <v>0</v>
      </c>
      <c r="AA962">
        <v>2.8997554272793002E-4</v>
      </c>
      <c r="AB962">
        <v>6.2433858925251403E-3</v>
      </c>
      <c r="AC962">
        <v>5.1952765130159097E-3</v>
      </c>
      <c r="AD962">
        <v>4.2726175857624898E-4</v>
      </c>
      <c r="AE962">
        <v>3.68503896946438E-6</v>
      </c>
      <c r="AF962" s="3">
        <v>1.0130251183204E-3</v>
      </c>
      <c r="AG962" s="1">
        <v>5.2356856072043004E-7</v>
      </c>
      <c r="AH962">
        <v>5.7422769715172599</v>
      </c>
      <c r="AI962">
        <v>0.15059324915133601</v>
      </c>
      <c r="AJ962">
        <v>69.158205634774106</v>
      </c>
      <c r="AK962" t="s">
        <v>85</v>
      </c>
      <c r="AL962" t="s">
        <v>86</v>
      </c>
      <c r="AM962" s="4">
        <v>106738934088.67</v>
      </c>
      <c r="AN962">
        <v>567929</v>
      </c>
      <c r="AO962" s="1">
        <f t="shared" si="216"/>
        <v>6.4982771740642398E-3</v>
      </c>
      <c r="AP962" s="5">
        <f t="shared" si="217"/>
        <v>7.5251799987887447</v>
      </c>
      <c r="AQ962" s="3">
        <f t="shared" si="218"/>
        <v>3.708271458848552E-5</v>
      </c>
      <c r="AR962" s="15">
        <f t="shared" si="219"/>
        <v>5.5030262984911982E-3</v>
      </c>
    </row>
    <row r="963" spans="1:44" x14ac:dyDescent="0.25">
      <c r="A963" t="s">
        <v>37</v>
      </c>
      <c r="B963">
        <v>9.1511867916189704</v>
      </c>
      <c r="C963">
        <v>7.9007248477923706E-3</v>
      </c>
      <c r="D963">
        <v>9.0795476128738706</v>
      </c>
      <c r="E963">
        <v>-20.3587592830036</v>
      </c>
      <c r="F963" s="1">
        <v>0</v>
      </c>
      <c r="G963" s="1">
        <v>0</v>
      </c>
      <c r="H963">
        <v>3.6738443831812901</v>
      </c>
      <c r="I963">
        <v>-83.278598521012796</v>
      </c>
      <c r="J963">
        <v>-92.449136856345106</v>
      </c>
      <c r="K963">
        <v>-101.240243906163</v>
      </c>
      <c r="L963">
        <v>-61.609531368779997</v>
      </c>
      <c r="M963">
        <v>31.3443054910245</v>
      </c>
      <c r="N963">
        <v>95.290961192596001</v>
      </c>
      <c r="O963">
        <v>77.819914583569002</v>
      </c>
      <c r="P963">
        <v>184147.71777245999</v>
      </c>
      <c r="Q963">
        <v>227682.07842887801</v>
      </c>
      <c r="R963">
        <v>85.164746888986301</v>
      </c>
      <c r="S963">
        <v>673.90314129382398</v>
      </c>
      <c r="T963">
        <v>0.71328614380616395</v>
      </c>
      <c r="U963">
        <v>0.30718667677328998</v>
      </c>
      <c r="V963" s="1">
        <v>0</v>
      </c>
      <c r="W963">
        <v>0.17444332265864901</v>
      </c>
      <c r="X963">
        <v>0.51837000056806004</v>
      </c>
      <c r="Y963" s="1">
        <v>0</v>
      </c>
      <c r="Z963" s="1">
        <v>0</v>
      </c>
      <c r="AA963">
        <v>2.9159517565329298E-4</v>
      </c>
      <c r="AB963">
        <v>7.1049292781735799E-3</v>
      </c>
      <c r="AC963">
        <v>5.92482109869478E-3</v>
      </c>
      <c r="AD963">
        <v>5.5966995530059497E-4</v>
      </c>
      <c r="AE963">
        <v>1.15798454565223E-5</v>
      </c>
      <c r="AF963" s="3">
        <v>1.5965618644889501E-3</v>
      </c>
      <c r="AG963">
        <v>3.31993239164585E-6</v>
      </c>
      <c r="AH963">
        <v>6.1081128373759803</v>
      </c>
      <c r="AI963">
        <v>0.16741466768014099</v>
      </c>
      <c r="AJ963">
        <v>157.486187770149</v>
      </c>
      <c r="AK963" t="s">
        <v>87</v>
      </c>
      <c r="AL963" t="s">
        <v>88</v>
      </c>
      <c r="AM963" s="4">
        <v>205070397318.04999</v>
      </c>
      <c r="AN963">
        <v>1113619</v>
      </c>
      <c r="AO963" s="1">
        <f t="shared" si="216"/>
        <v>7.8129781388370234E-3</v>
      </c>
      <c r="AP963" s="5">
        <f t="shared" si="217"/>
        <v>8.9830026073077001</v>
      </c>
      <c r="AQ963" s="3">
        <f t="shared" si="218"/>
        <v>1.5291251729881994E-4</v>
      </c>
      <c r="AR963" s="15">
        <f t="shared" si="219"/>
        <v>1.8722490871198483E-2</v>
      </c>
    </row>
    <row r="964" spans="1:44" x14ac:dyDescent="0.25">
      <c r="A964" t="s">
        <v>37</v>
      </c>
      <c r="B964">
        <v>10.9066932269437</v>
      </c>
      <c r="C964">
        <v>9.2095308173544103E-3</v>
      </c>
      <c r="D964">
        <v>10.5084884962753</v>
      </c>
      <c r="E964">
        <v>-16.432168498021898</v>
      </c>
      <c r="F964" s="1">
        <v>0</v>
      </c>
      <c r="G964" s="1">
        <v>0</v>
      </c>
      <c r="H964">
        <v>3.7543132222637801</v>
      </c>
      <c r="I964">
        <v>-59.424833513512397</v>
      </c>
      <c r="J964">
        <v>-66.334922697213401</v>
      </c>
      <c r="K964">
        <v>-84.864607914849998</v>
      </c>
      <c r="L964">
        <v>-37.336368329027103</v>
      </c>
      <c r="M964">
        <v>32.002812120937399</v>
      </c>
      <c r="N964">
        <v>95.157333896057807</v>
      </c>
      <c r="O964">
        <v>76.452023192936295</v>
      </c>
      <c r="P964">
        <v>180642.53573937199</v>
      </c>
      <c r="Q964">
        <v>224114.54392866799</v>
      </c>
      <c r="R964">
        <v>85.621285328510695</v>
      </c>
      <c r="S964">
        <v>681.590273134678</v>
      </c>
      <c r="T964">
        <v>0.70755373859666304</v>
      </c>
      <c r="U964">
        <v>0.31566223831914503</v>
      </c>
      <c r="V964" s="1">
        <v>0</v>
      </c>
      <c r="W964">
        <v>0.16318871313080999</v>
      </c>
      <c r="X964">
        <v>0.52114904855004296</v>
      </c>
      <c r="Y964" s="1">
        <v>0</v>
      </c>
      <c r="Z964" s="1">
        <v>0</v>
      </c>
      <c r="AA964">
        <v>2.9321154848065503E-4</v>
      </c>
      <c r="AB964">
        <v>7.8044285391317804E-3</v>
      </c>
      <c r="AC964">
        <v>6.5089816850328703E-3</v>
      </c>
      <c r="AD964">
        <v>7.3287963609916496E-4</v>
      </c>
      <c r="AE964">
        <v>3.9365166650772202E-4</v>
      </c>
      <c r="AF964" s="3">
        <v>2.3658068998716501E-3</v>
      </c>
      <c r="AG964">
        <v>2.4217890633197501E-5</v>
      </c>
      <c r="AH964">
        <v>6.5858986955331398</v>
      </c>
      <c r="AI964">
        <v>0.188458330978548</v>
      </c>
      <c r="AJ964">
        <v>289.24710663493801</v>
      </c>
      <c r="AK964" t="s">
        <v>89</v>
      </c>
      <c r="AL964" t="s">
        <v>90</v>
      </c>
      <c r="AM964" s="4">
        <v>272902639945.14999</v>
      </c>
      <c r="AN964">
        <v>1510733</v>
      </c>
      <c r="AO964" s="1">
        <f t="shared" si="216"/>
        <v>9.1680001333851752E-3</v>
      </c>
      <c r="AP964" s="5">
        <f t="shared" si="217"/>
        <v>10.463463832516663</v>
      </c>
      <c r="AQ964" s="3">
        <f t="shared" si="218"/>
        <v>4.096702301067106E-4</v>
      </c>
      <c r="AR964" s="15">
        <f t="shared" si="219"/>
        <v>4.2359719641753779E-2</v>
      </c>
    </row>
    <row r="965" spans="1:44" x14ac:dyDescent="0.25">
      <c r="A965" t="s">
        <v>37</v>
      </c>
      <c r="B965">
        <v>12.166782597705801</v>
      </c>
      <c r="C965">
        <v>1.04997615654786E-2</v>
      </c>
      <c r="D965">
        <v>11.8969713036516</v>
      </c>
      <c r="E965">
        <v>-10.293200555918199</v>
      </c>
      <c r="F965" s="1">
        <v>0</v>
      </c>
      <c r="G965" s="1">
        <v>0</v>
      </c>
      <c r="H965">
        <v>3.84419052358475</v>
      </c>
      <c r="I965">
        <v>-35.034136281797103</v>
      </c>
      <c r="J965">
        <v>-41.892287687639502</v>
      </c>
      <c r="K965">
        <v>-65.7548494670976</v>
      </c>
      <c r="L965">
        <v>-12.425827226859999</v>
      </c>
      <c r="M965">
        <v>31.983635485536201</v>
      </c>
      <c r="N965">
        <v>94.998775803242793</v>
      </c>
      <c r="O965">
        <v>75.799608812448994</v>
      </c>
      <c r="P965">
        <v>176472.76023012199</v>
      </c>
      <c r="Q965">
        <v>219875.83228087</v>
      </c>
      <c r="R965">
        <v>86.334177512871904</v>
      </c>
      <c r="S965">
        <v>688.63772950034001</v>
      </c>
      <c r="T965">
        <v>0.70732033354191304</v>
      </c>
      <c r="U965">
        <v>0.32048676068307502</v>
      </c>
      <c r="V965" s="1">
        <v>0</v>
      </c>
      <c r="W965">
        <v>0.150121496697665</v>
      </c>
      <c r="X965">
        <v>0.52939174261925903</v>
      </c>
      <c r="Y965" s="1">
        <v>0</v>
      </c>
      <c r="Z965" s="1">
        <v>0</v>
      </c>
      <c r="AA965">
        <v>2.9433080844926699E-4</v>
      </c>
      <c r="AB965">
        <v>7.9822644565087694E-3</v>
      </c>
      <c r="AC965">
        <v>6.7456915973269499E-3</v>
      </c>
      <c r="AD965">
        <v>1.10513565920586E-3</v>
      </c>
      <c r="AE965">
        <v>9.1016524679278E-4</v>
      </c>
      <c r="AF965" s="3">
        <v>3.0243471693133001E-3</v>
      </c>
      <c r="AG965">
        <v>2.07896682451342E-4</v>
      </c>
      <c r="AH965">
        <v>6.8658719491777598</v>
      </c>
      <c r="AI965">
        <v>0.19783753678892199</v>
      </c>
      <c r="AJ965">
        <v>503.41611221615</v>
      </c>
      <c r="AK965" t="s">
        <v>91</v>
      </c>
      <c r="AL965" t="s">
        <v>92</v>
      </c>
      <c r="AM965" s="4">
        <v>309636810953.89001</v>
      </c>
      <c r="AN965">
        <v>1754587</v>
      </c>
      <c r="AO965" s="1">
        <f t="shared" si="216"/>
        <v>1.0064369575089518E-2</v>
      </c>
      <c r="AP965" s="5">
        <f t="shared" si="217"/>
        <v>11.430647153450069</v>
      </c>
      <c r="AQ965" s="3">
        <f t="shared" si="218"/>
        <v>6.8827188164797062E-4</v>
      </c>
      <c r="AR965" s="15">
        <f t="shared" si="219"/>
        <v>6.4400154634599804E-2</v>
      </c>
    </row>
    <row r="966" spans="1:44" x14ac:dyDescent="0.25">
      <c r="A966" t="s">
        <v>37</v>
      </c>
      <c r="B966">
        <v>13.6899283070811</v>
      </c>
      <c r="C966">
        <v>1.17596071923408E-2</v>
      </c>
      <c r="D966">
        <v>13.2336731633099</v>
      </c>
      <c r="E966">
        <v>-4.2421972484708101</v>
      </c>
      <c r="F966" s="1">
        <v>0</v>
      </c>
      <c r="G966" s="1">
        <v>0</v>
      </c>
      <c r="H966">
        <v>3.9219751564896801</v>
      </c>
      <c r="I966">
        <v>-11.1737720581398</v>
      </c>
      <c r="J966">
        <v>-20.674254447062001</v>
      </c>
      <c r="K966">
        <v>-40.273963081369303</v>
      </c>
      <c r="L966">
        <v>12.0547612905865</v>
      </c>
      <c r="M966">
        <v>31.022302747560801</v>
      </c>
      <c r="N966">
        <v>94.905776743221494</v>
      </c>
      <c r="O966">
        <v>75.961804281988506</v>
      </c>
      <c r="P966">
        <v>171687.81850493199</v>
      </c>
      <c r="Q966">
        <v>214247.40165584101</v>
      </c>
      <c r="R966">
        <v>87.545533369936905</v>
      </c>
      <c r="S966">
        <v>689.182968192864</v>
      </c>
      <c r="T966">
        <v>0.71180200473024902</v>
      </c>
      <c r="U966">
        <v>0.32465189927094301</v>
      </c>
      <c r="V966" s="1">
        <v>0</v>
      </c>
      <c r="W966">
        <v>0.13914709157633301</v>
      </c>
      <c r="X966">
        <v>0.53620100915272195</v>
      </c>
      <c r="Y966" s="1">
        <v>0</v>
      </c>
      <c r="Z966" s="1">
        <v>0</v>
      </c>
      <c r="AA966">
        <v>2.93963084645622E-4</v>
      </c>
      <c r="AB966">
        <v>7.7373851060916297E-3</v>
      </c>
      <c r="AC966">
        <v>6.6714170590265699E-3</v>
      </c>
      <c r="AD966">
        <v>1.6994640053110499E-3</v>
      </c>
      <c r="AE966">
        <v>9.6138491496647804E-4</v>
      </c>
      <c r="AF966" s="3">
        <v>3.4759255951582E-3</v>
      </c>
      <c r="AG966">
        <v>1.0674533072635799E-3</v>
      </c>
      <c r="AH966">
        <v>7.0307582785168101</v>
      </c>
      <c r="AI966">
        <v>0.19762705093189201</v>
      </c>
      <c r="AJ966">
        <v>717.08062771113305</v>
      </c>
      <c r="AK966" t="s">
        <v>93</v>
      </c>
      <c r="AL966" t="s">
        <v>94</v>
      </c>
      <c r="AM966" s="4">
        <v>328665768096</v>
      </c>
      <c r="AN966">
        <v>1914322</v>
      </c>
      <c r="AO966" s="1">
        <f t="shared" si="216"/>
        <v>1.0441305738830391E-2</v>
      </c>
      <c r="AP966" s="5">
        <f t="shared" si="217"/>
        <v>11.834493593668782</v>
      </c>
      <c r="AQ966" s="3">
        <f t="shared" si="218"/>
        <v>1.7523985476175577E-3</v>
      </c>
      <c r="AR966" s="15">
        <f t="shared" si="219"/>
        <v>0.15678192723049333</v>
      </c>
    </row>
    <row r="967" spans="1:44" x14ac:dyDescent="0.25">
      <c r="A967" t="s">
        <v>37</v>
      </c>
      <c r="B967">
        <v>15.398703088045799</v>
      </c>
      <c r="C967">
        <v>1.3683293119297999E-2</v>
      </c>
      <c r="D967">
        <v>15.2388823531172</v>
      </c>
      <c r="E967">
        <v>2.2876917621255499</v>
      </c>
      <c r="F967" s="1">
        <v>0</v>
      </c>
      <c r="G967" s="1">
        <v>0</v>
      </c>
      <c r="H967">
        <v>4.0129522102384501</v>
      </c>
      <c r="I967">
        <v>12.8033695149665</v>
      </c>
      <c r="J967">
        <v>3.6798748661252501</v>
      </c>
      <c r="K967">
        <v>-16.177306008413499</v>
      </c>
      <c r="L967">
        <v>37.007652745015498</v>
      </c>
      <c r="M967">
        <v>30.741208163352201</v>
      </c>
      <c r="N967">
        <v>94.839717229835401</v>
      </c>
      <c r="O967">
        <v>75.900644852809506</v>
      </c>
      <c r="P967">
        <v>164777.897139293</v>
      </c>
      <c r="Q967">
        <v>206750.30295900101</v>
      </c>
      <c r="R967">
        <v>92.310931298168398</v>
      </c>
      <c r="S967">
        <v>690.46679694003399</v>
      </c>
      <c r="T967">
        <v>0.71932209770364897</v>
      </c>
      <c r="U967">
        <v>0.31931916750127598</v>
      </c>
      <c r="V967" s="1">
        <v>0</v>
      </c>
      <c r="W967">
        <v>0.12364252363339399</v>
      </c>
      <c r="X967">
        <v>0.55703830886532901</v>
      </c>
      <c r="Y967" s="1">
        <v>0</v>
      </c>
      <c r="Z967" s="1">
        <v>0</v>
      </c>
      <c r="AA967">
        <v>2.9444823106990599E-4</v>
      </c>
      <c r="AB967">
        <v>7.4819354135293899E-3</v>
      </c>
      <c r="AC967">
        <v>6.5303528397784001E-3</v>
      </c>
      <c r="AD967">
        <v>2.5065259782460999E-3</v>
      </c>
      <c r="AE967">
        <v>1.0999941640177E-3</v>
      </c>
      <c r="AF967" s="3">
        <v>3.9691674798394399E-3</v>
      </c>
      <c r="AG967">
        <v>2.3004360042993199E-3</v>
      </c>
      <c r="AH967">
        <v>7.1651472314325799</v>
      </c>
      <c r="AI967">
        <v>0.19740979868039801</v>
      </c>
      <c r="AJ967">
        <v>1040.6310453231399</v>
      </c>
      <c r="AK967" t="s">
        <v>95</v>
      </c>
      <c r="AL967" t="s">
        <v>96</v>
      </c>
      <c r="AM967" s="4">
        <v>246452039191.14999</v>
      </c>
      <c r="AN967">
        <v>1495662</v>
      </c>
      <c r="AO967" s="1">
        <f t="shared" si="216"/>
        <v>1.0793968550687746E-2</v>
      </c>
      <c r="AP967" s="5">
        <f t="shared" si="217"/>
        <v>12.210804643436724</v>
      </c>
      <c r="AQ967" s="3">
        <f t="shared" si="218"/>
        <v>3.0444372134183634E-3</v>
      </c>
      <c r="AR967" s="15">
        <f t="shared" si="219"/>
        <v>0.26107193896698377</v>
      </c>
    </row>
    <row r="968" spans="1:44" x14ac:dyDescent="0.25">
      <c r="A968" t="s">
        <v>37</v>
      </c>
      <c r="B968">
        <v>16.6427980888005</v>
      </c>
      <c r="C968">
        <v>1.4933146668288899E-2</v>
      </c>
      <c r="D968">
        <v>16.518841351866499</v>
      </c>
      <c r="E968">
        <v>3.80806358941043</v>
      </c>
      <c r="F968" s="1">
        <v>0</v>
      </c>
      <c r="G968" s="1">
        <v>0</v>
      </c>
      <c r="H968">
        <v>4.07882310685729</v>
      </c>
      <c r="I968">
        <v>36.348779411313998</v>
      </c>
      <c r="J968">
        <v>25.773991526040501</v>
      </c>
      <c r="K968">
        <v>9.1388522500086502</v>
      </c>
      <c r="L968">
        <v>61.780548072825901</v>
      </c>
      <c r="M968">
        <v>31.301637964479401</v>
      </c>
      <c r="N968">
        <v>94.843971581187006</v>
      </c>
      <c r="O968">
        <v>76.025193184951803</v>
      </c>
      <c r="P968">
        <v>156816.92898838801</v>
      </c>
      <c r="Q968">
        <v>195070.495342704</v>
      </c>
      <c r="R968">
        <v>101.75120950202999</v>
      </c>
      <c r="S968">
        <v>689.93609100870503</v>
      </c>
      <c r="T968">
        <v>0.71966091727431303</v>
      </c>
      <c r="U968">
        <v>0.31699801055039101</v>
      </c>
      <c r="V968" s="1">
        <v>0</v>
      </c>
      <c r="W968">
        <v>0.115883838019169</v>
      </c>
      <c r="X968">
        <v>0.56711815143043898</v>
      </c>
      <c r="Y968" s="1">
        <v>0</v>
      </c>
      <c r="Z968" s="1">
        <v>0</v>
      </c>
      <c r="AA968">
        <v>2.95212042771571E-4</v>
      </c>
      <c r="AB968">
        <v>7.29657735599748E-3</v>
      </c>
      <c r="AC968">
        <v>6.4184370136750497E-3</v>
      </c>
      <c r="AD968">
        <v>2.5468293682165198E-3</v>
      </c>
      <c r="AE968">
        <v>1.6255977597349699E-3</v>
      </c>
      <c r="AF968" s="3">
        <v>4.1417438717830102E-3</v>
      </c>
      <c r="AG968">
        <v>3.1689721767597999E-3</v>
      </c>
      <c r="AH968">
        <v>7.0044186561640203</v>
      </c>
      <c r="AI968">
        <v>0.196248594577657</v>
      </c>
      <c r="AJ968">
        <v>1468.9588819805799</v>
      </c>
      <c r="AK968" t="s">
        <v>97</v>
      </c>
      <c r="AL968" t="s">
        <v>98</v>
      </c>
      <c r="AM968" s="4">
        <v>214258185992.19</v>
      </c>
      <c r="AN968">
        <v>1366295</v>
      </c>
      <c r="AO968" s="1">
        <f t="shared" si="216"/>
        <v>1.085539292822963E-2</v>
      </c>
      <c r="AP968" s="5">
        <f t="shared" si="217"/>
        <v>12.27619715349948</v>
      </c>
      <c r="AQ968" s="3">
        <f t="shared" si="218"/>
        <v>4.1997262239317698E-3</v>
      </c>
      <c r="AR968" s="15">
        <f t="shared" si="219"/>
        <v>0.35569654679717067</v>
      </c>
    </row>
    <row r="969" spans="1:44" x14ac:dyDescent="0.25">
      <c r="A969" t="s">
        <v>37</v>
      </c>
      <c r="B969">
        <v>17.994059840033401</v>
      </c>
      <c r="C969">
        <v>1.5842109230740201E-2</v>
      </c>
      <c r="D969">
        <v>17.438543313531401</v>
      </c>
      <c r="E969">
        <v>6.5175627053186798</v>
      </c>
      <c r="F969" s="1">
        <v>0</v>
      </c>
      <c r="G969" s="1">
        <v>0</v>
      </c>
      <c r="H969">
        <v>4.1731711870578403</v>
      </c>
      <c r="I969">
        <v>59.790582311859801</v>
      </c>
      <c r="J969">
        <v>48.3969211650803</v>
      </c>
      <c r="K969">
        <v>35.251020595934499</v>
      </c>
      <c r="L969">
        <v>86.722964693729494</v>
      </c>
      <c r="M969">
        <v>32.637284157503998</v>
      </c>
      <c r="N969">
        <v>94.878936076050707</v>
      </c>
      <c r="O969">
        <v>75.754687129263203</v>
      </c>
      <c r="P969">
        <v>148049.73492764699</v>
      </c>
      <c r="Q969">
        <v>182959.89183722</v>
      </c>
      <c r="R969">
        <v>113.54468260386</v>
      </c>
      <c r="S969">
        <v>686.06804180959296</v>
      </c>
      <c r="T969">
        <v>0.72309786458827796</v>
      </c>
      <c r="U969">
        <v>0.31106056374385599</v>
      </c>
      <c r="V969" s="1">
        <v>0</v>
      </c>
      <c r="W969">
        <v>0.112118144110417</v>
      </c>
      <c r="X969">
        <v>0.57682129214572497</v>
      </c>
      <c r="Y969" s="1">
        <v>0</v>
      </c>
      <c r="Z969" s="1">
        <v>0</v>
      </c>
      <c r="AA969">
        <v>2.9770920395813999E-4</v>
      </c>
      <c r="AB969">
        <v>7.2738992816846698E-3</v>
      </c>
      <c r="AC969">
        <v>6.4303159407839497E-3</v>
      </c>
      <c r="AD969">
        <v>2.51501601283691E-3</v>
      </c>
      <c r="AE969">
        <v>2.4849302642889798E-3</v>
      </c>
      <c r="AF969" s="3">
        <v>4.3573222592074102E-3</v>
      </c>
      <c r="AG969">
        <v>3.2705796008103902E-3</v>
      </c>
      <c r="AH969">
        <v>6.84838484624456</v>
      </c>
      <c r="AI969">
        <v>0.200107569333006</v>
      </c>
      <c r="AJ969">
        <v>2058.0569390751398</v>
      </c>
      <c r="AK969" t="s">
        <v>99</v>
      </c>
      <c r="AL969" t="s">
        <v>100</v>
      </c>
      <c r="AM969" s="4">
        <v>166101587157.10999</v>
      </c>
      <c r="AN969">
        <v>1121931</v>
      </c>
      <c r="AO969" s="1">
        <f t="shared" si="216"/>
        <v>1.1085347403949499E-2</v>
      </c>
      <c r="AP969" s="5">
        <f t="shared" si="217"/>
        <v>12.520610855512926</v>
      </c>
      <c r="AQ969" s="3">
        <f t="shared" si="218"/>
        <v>5.3102982458644952E-3</v>
      </c>
      <c r="AR969" s="15">
        <f t="shared" si="219"/>
        <v>0.43715510750104269</v>
      </c>
    </row>
    <row r="970" spans="1:44" x14ac:dyDescent="0.25">
      <c r="A970" t="s">
        <v>37</v>
      </c>
      <c r="B970">
        <v>19.092696212989399</v>
      </c>
      <c r="C970">
        <v>1.7207532519375401E-2</v>
      </c>
      <c r="D970">
        <v>18.8026546856041</v>
      </c>
      <c r="E970">
        <v>6.8107816758898796</v>
      </c>
      <c r="F970" s="1">
        <v>0</v>
      </c>
      <c r="G970" s="1">
        <v>0</v>
      </c>
      <c r="H970">
        <v>4.2392181785551601</v>
      </c>
      <c r="I970">
        <v>82.920867853692201</v>
      </c>
      <c r="J970">
        <v>73.486787399517794</v>
      </c>
      <c r="K970">
        <v>57.116020435591501</v>
      </c>
      <c r="L970">
        <v>111.396479110971</v>
      </c>
      <c r="M970">
        <v>34.649232953927203</v>
      </c>
      <c r="N970">
        <v>94.924294855921303</v>
      </c>
      <c r="O970">
        <v>74.981780995308796</v>
      </c>
      <c r="P970">
        <v>139994.43539519099</v>
      </c>
      <c r="Q970">
        <v>173216.65784717901</v>
      </c>
      <c r="R970">
        <v>123.924069905712</v>
      </c>
      <c r="S970">
        <v>686.12206586397804</v>
      </c>
      <c r="T970">
        <v>0.71767982416414999</v>
      </c>
      <c r="U970">
        <v>0.325628199399292</v>
      </c>
      <c r="V970" s="1">
        <v>0</v>
      </c>
      <c r="W970">
        <v>0.111035395565398</v>
      </c>
      <c r="X970">
        <v>0.56333640503530902</v>
      </c>
      <c r="Y970" s="1">
        <v>0</v>
      </c>
      <c r="Z970" s="1">
        <v>0</v>
      </c>
      <c r="AA970">
        <v>3.0073172439315499E-4</v>
      </c>
      <c r="AB970">
        <v>7.3961549931008102E-3</v>
      </c>
      <c r="AC970">
        <v>6.5154015921826403E-3</v>
      </c>
      <c r="AD970">
        <v>2.4891178673690098E-3</v>
      </c>
      <c r="AE970">
        <v>2.8737275693845798E-3</v>
      </c>
      <c r="AF970" s="3">
        <v>4.7052583996929302E-3</v>
      </c>
      <c r="AG970">
        <v>4.1478241886539896E-3</v>
      </c>
      <c r="AH970">
        <v>6.7369399955318601</v>
      </c>
      <c r="AI970">
        <v>0.214755864613068</v>
      </c>
      <c r="AJ970">
        <v>2654.09306033862</v>
      </c>
      <c r="AK970" t="s">
        <v>101</v>
      </c>
      <c r="AL970" t="s">
        <v>102</v>
      </c>
      <c r="AM970" s="4">
        <v>134586310361.44</v>
      </c>
      <c r="AN970">
        <v>961369</v>
      </c>
      <c r="AO970" s="1">
        <f t="shared" si="216"/>
        <v>1.1521391716268726E-2</v>
      </c>
      <c r="AP970" s="5">
        <f t="shared" si="217"/>
        <v>12.98235973874009</v>
      </c>
      <c r="AQ970" s="3">
        <f t="shared" si="218"/>
        <v>5.979170066040684E-3</v>
      </c>
      <c r="AR970" s="15">
        <f t="shared" si="219"/>
        <v>0.47066454767970423</v>
      </c>
    </row>
    <row r="971" spans="1:44" x14ac:dyDescent="0.25">
      <c r="A971" t="s">
        <v>37</v>
      </c>
      <c r="B971">
        <v>21.4303103509362</v>
      </c>
      <c r="C971">
        <v>1.90545823042002E-2</v>
      </c>
      <c r="D971">
        <v>20.6150613299477</v>
      </c>
      <c r="E971">
        <v>14.436505972243999</v>
      </c>
      <c r="F971" s="1">
        <v>0</v>
      </c>
      <c r="G971" s="1">
        <v>0</v>
      </c>
      <c r="H971">
        <v>4.3533217015521002</v>
      </c>
      <c r="I971">
        <v>106.593980821961</v>
      </c>
      <c r="J971">
        <v>100.835194435427</v>
      </c>
      <c r="K971">
        <v>72.897639241369404</v>
      </c>
      <c r="L971">
        <v>136.383996727864</v>
      </c>
      <c r="M971">
        <v>35.743829475581897</v>
      </c>
      <c r="N971">
        <v>94.644012751296899</v>
      </c>
      <c r="O971">
        <v>73.125559804653705</v>
      </c>
      <c r="P971">
        <v>133753.490650174</v>
      </c>
      <c r="Q971">
        <v>165976.10474832801</v>
      </c>
      <c r="R971">
        <v>127.95881049307199</v>
      </c>
      <c r="S971">
        <v>694.21251562918201</v>
      </c>
      <c r="T971">
        <v>0.72341969341714896</v>
      </c>
      <c r="U971">
        <v>0.31952588620924399</v>
      </c>
      <c r="V971" s="1">
        <v>0</v>
      </c>
      <c r="W971">
        <v>9.7697072536056501E-2</v>
      </c>
      <c r="X971">
        <v>0.58277704125469798</v>
      </c>
      <c r="Y971" s="1">
        <v>0</v>
      </c>
      <c r="Z971" s="1">
        <v>0</v>
      </c>
      <c r="AA971">
        <v>3.0601201935563801E-4</v>
      </c>
      <c r="AB971">
        <v>7.6491097344466297E-3</v>
      </c>
      <c r="AC971">
        <v>6.7725684268184301E-3</v>
      </c>
      <c r="AD971">
        <v>2.38310097239242E-3</v>
      </c>
      <c r="AE971">
        <v>3.53322089174672E-3</v>
      </c>
      <c r="AF971" s="3">
        <v>5.5027567180507197E-3</v>
      </c>
      <c r="AG971">
        <v>5.1831798507052801E-3</v>
      </c>
      <c r="AH971">
        <v>7.2221540090618399</v>
      </c>
      <c r="AI971">
        <v>0.23270832672726099</v>
      </c>
      <c r="AJ971">
        <v>3326.6386900083999</v>
      </c>
      <c r="AK971" t="s">
        <v>103</v>
      </c>
      <c r="AL971" t="s">
        <v>104</v>
      </c>
      <c r="AM971" s="4">
        <v>82583952746.100006</v>
      </c>
      <c r="AN971">
        <v>617434</v>
      </c>
      <c r="AO971" s="1">
        <f t="shared" si="216"/>
        <v>1.2581337164224788E-2</v>
      </c>
      <c r="AP971" s="5">
        <f t="shared" si="217"/>
        <v>14.095487655449347</v>
      </c>
      <c r="AQ971" s="3">
        <f t="shared" si="218"/>
        <v>7.3167131141230017E-3</v>
      </c>
      <c r="AR971" s="15">
        <f t="shared" si="219"/>
        <v>0.5203667212358698</v>
      </c>
    </row>
    <row r="972" spans="1:44" x14ac:dyDescent="0.25">
      <c r="A972" t="s">
        <v>37</v>
      </c>
      <c r="B972">
        <v>21.214211111208702</v>
      </c>
      <c r="C972">
        <v>1.9536448083704801E-2</v>
      </c>
      <c r="D972">
        <v>21.081750353786301</v>
      </c>
      <c r="E972">
        <v>24.205210765724999</v>
      </c>
      <c r="F972" s="1">
        <v>0</v>
      </c>
      <c r="G972" s="1">
        <v>0</v>
      </c>
      <c r="H972">
        <v>4.4807535606013502</v>
      </c>
      <c r="I972">
        <v>128.91457357745301</v>
      </c>
      <c r="J972">
        <v>124.44212577414601</v>
      </c>
      <c r="K972">
        <v>90.114148390525003</v>
      </c>
      <c r="L972">
        <v>160.71268589375001</v>
      </c>
      <c r="M972">
        <v>37.015851662041896</v>
      </c>
      <c r="N972">
        <v>94.343004490245306</v>
      </c>
      <c r="O972">
        <v>71.637507596449396</v>
      </c>
      <c r="P972">
        <v>125201.85621794099</v>
      </c>
      <c r="Q972">
        <v>155732.012792633</v>
      </c>
      <c r="R972">
        <v>131.680076402103</v>
      </c>
      <c r="S972">
        <v>697.38750528356297</v>
      </c>
      <c r="T972">
        <v>0.72911859887509101</v>
      </c>
      <c r="U972">
        <v>0.31831881802599399</v>
      </c>
      <c r="V972" s="1">
        <v>0</v>
      </c>
      <c r="W972">
        <v>8.8621748462004102E-2</v>
      </c>
      <c r="X972">
        <v>0.59305943351200097</v>
      </c>
      <c r="Y972" s="1">
        <v>0</v>
      </c>
      <c r="Z972" s="1">
        <v>0</v>
      </c>
      <c r="AA972">
        <v>3.1270654775228401E-4</v>
      </c>
      <c r="AB972">
        <v>7.8091054780537097E-3</v>
      </c>
      <c r="AC972">
        <v>6.9818715247121502E-3</v>
      </c>
      <c r="AD972">
        <v>2.1154904492024199E-3</v>
      </c>
      <c r="AE972">
        <v>4.49281704007423E-3</v>
      </c>
      <c r="AF972" s="3">
        <v>6.0266862744570802E-3</v>
      </c>
      <c r="AG972">
        <v>4.8063684716132E-3</v>
      </c>
      <c r="AH972">
        <v>7.4829867714269502</v>
      </c>
      <c r="AI972">
        <v>0.26141882631014501</v>
      </c>
      <c r="AJ972">
        <v>4069.1599961531901</v>
      </c>
      <c r="AK972" t="s">
        <v>105</v>
      </c>
      <c r="AL972" t="s">
        <v>106</v>
      </c>
      <c r="AM972" s="4">
        <v>46512990392.389999</v>
      </c>
      <c r="AN972">
        <v>371504</v>
      </c>
      <c r="AO972" s="1">
        <f t="shared" si="216"/>
        <v>1.3321264346921515E-2</v>
      </c>
      <c r="AP972" s="5">
        <f t="shared" si="217"/>
        <v>14.864787655853506</v>
      </c>
      <c r="AQ972" s="3">
        <f t="shared" si="218"/>
        <v>6.3524280399973355E-3</v>
      </c>
      <c r="AR972" s="15">
        <f t="shared" si="219"/>
        <v>0.42714525106955681</v>
      </c>
    </row>
    <row r="973" spans="1:44" x14ac:dyDescent="0.25">
      <c r="A973" t="s">
        <v>37</v>
      </c>
      <c r="B973">
        <v>23.1046313834938</v>
      </c>
      <c r="C973">
        <v>1.9549296764880899E-2</v>
      </c>
      <c r="D973">
        <v>21.094159859620301</v>
      </c>
      <c r="E973">
        <v>39.223465456638202</v>
      </c>
      <c r="F973" s="1">
        <v>0</v>
      </c>
      <c r="G973" s="1">
        <v>0</v>
      </c>
      <c r="H973">
        <v>4.6450700690468096</v>
      </c>
      <c r="I973">
        <v>151.42404890889699</v>
      </c>
      <c r="J973">
        <v>149.49381548098299</v>
      </c>
      <c r="K973">
        <v>105.9066093356</v>
      </c>
      <c r="L973">
        <v>185.23422341916799</v>
      </c>
      <c r="M973">
        <v>37.5289270330994</v>
      </c>
      <c r="N973">
        <v>93.967545047855694</v>
      </c>
      <c r="O973">
        <v>69.967134299280403</v>
      </c>
      <c r="P973">
        <v>117487.64915480401</v>
      </c>
      <c r="Q973">
        <v>146513.50459950601</v>
      </c>
      <c r="R973">
        <v>132.69251401649899</v>
      </c>
      <c r="S973">
        <v>704.69030101271198</v>
      </c>
      <c r="T973">
        <v>0.74039642098285396</v>
      </c>
      <c r="U973">
        <v>0.29947763173300201</v>
      </c>
      <c r="V973" s="1">
        <v>0</v>
      </c>
      <c r="W973">
        <v>7.3240113889600805E-2</v>
      </c>
      <c r="X973">
        <v>0.62728225437739604</v>
      </c>
      <c r="Y973" s="1">
        <v>0</v>
      </c>
      <c r="Z973" s="1">
        <v>0</v>
      </c>
      <c r="AA973">
        <v>3.2413215935201702E-4</v>
      </c>
      <c r="AB973">
        <v>7.8668932667489699E-3</v>
      </c>
      <c r="AC973">
        <v>7.1410570128742001E-3</v>
      </c>
      <c r="AD973">
        <v>1.8917699441208401E-3</v>
      </c>
      <c r="AE973">
        <v>5.6285136201625801E-3</v>
      </c>
      <c r="AF973" s="3">
        <v>6.6313174153318699E-3</v>
      </c>
      <c r="AG973">
        <v>3.8378846866639598E-3</v>
      </c>
      <c r="AH973">
        <v>7.9748425524045503</v>
      </c>
      <c r="AI973">
        <v>0.288823010172994</v>
      </c>
      <c r="AJ973">
        <v>4832.7223015406398</v>
      </c>
      <c r="AK973" t="s">
        <v>107</v>
      </c>
      <c r="AL973" t="s">
        <v>108</v>
      </c>
      <c r="AM973" s="4">
        <v>15813367625.639999</v>
      </c>
      <c r="AN973">
        <v>134596</v>
      </c>
      <c r="AO973" s="1">
        <f t="shared" si="216"/>
        <v>1.4096506587558087E-2</v>
      </c>
      <c r="AP973" s="5">
        <f t="shared" si="217"/>
        <v>15.664025851139341</v>
      </c>
      <c r="AQ973" s="3">
        <f t="shared" si="218"/>
        <v>7.5592770945704171E-3</v>
      </c>
      <c r="AR973" s="15">
        <f t="shared" si="219"/>
        <v>0.47501233738153315</v>
      </c>
    </row>
    <row r="974" spans="1:44" x14ac:dyDescent="0.25">
      <c r="A974" t="s">
        <v>37</v>
      </c>
      <c r="B974">
        <v>21.801696396726701</v>
      </c>
      <c r="C974">
        <v>1.8578953796438601E-2</v>
      </c>
      <c r="D974">
        <v>20.151933493491399</v>
      </c>
      <c r="E974">
        <v>58.114995586758901</v>
      </c>
      <c r="F974" s="1">
        <v>0</v>
      </c>
      <c r="G974" s="1">
        <v>0</v>
      </c>
      <c r="H974">
        <v>4.8453094269344401</v>
      </c>
      <c r="I974">
        <v>173.75134840943599</v>
      </c>
      <c r="J974">
        <v>171.138250487324</v>
      </c>
      <c r="K974">
        <v>125.173654878101</v>
      </c>
      <c r="L974">
        <v>210.12038550584299</v>
      </c>
      <c r="M974">
        <v>37.972902626472703</v>
      </c>
      <c r="N974">
        <v>93.644840061648907</v>
      </c>
      <c r="O974">
        <v>69.382615870139801</v>
      </c>
      <c r="P974">
        <v>108988.02038442199</v>
      </c>
      <c r="Q974">
        <v>136444.82029833301</v>
      </c>
      <c r="R974">
        <v>133.317210964341</v>
      </c>
      <c r="S974">
        <v>706.28468972696601</v>
      </c>
      <c r="T974">
        <v>0.73696860553115995</v>
      </c>
      <c r="U974">
        <v>0.291434892025067</v>
      </c>
      <c r="V974" s="1">
        <v>0</v>
      </c>
      <c r="W974">
        <v>9.0566780130085497E-2</v>
      </c>
      <c r="X974">
        <v>0.61799832784484598</v>
      </c>
      <c r="Y974" s="1">
        <v>0</v>
      </c>
      <c r="Z974" s="1">
        <v>0</v>
      </c>
      <c r="AA974">
        <v>3.3331179285826399E-4</v>
      </c>
      <c r="AB974">
        <v>7.8326017427002795E-3</v>
      </c>
      <c r="AC974">
        <v>7.2225072851287301E-3</v>
      </c>
      <c r="AD974">
        <v>1.54606058628116E-3</v>
      </c>
      <c r="AE974">
        <v>5.6249543866870302E-3</v>
      </c>
      <c r="AF974" s="3">
        <v>6.7412925258012301E-3</v>
      </c>
      <c r="AG974">
        <v>3.2420163475607002E-3</v>
      </c>
      <c r="AH974">
        <v>8.0134595119586596</v>
      </c>
      <c r="AI974">
        <v>0.278908200826539</v>
      </c>
      <c r="AJ974">
        <v>5627.6723583389703</v>
      </c>
      <c r="AK974" t="s">
        <v>109</v>
      </c>
      <c r="AL974" t="s">
        <v>110</v>
      </c>
      <c r="AM974" s="4">
        <v>5227937361.8000002</v>
      </c>
      <c r="AN974">
        <v>47968</v>
      </c>
      <c r="AO974" s="1">
        <f t="shared" si="216"/>
        <v>1.4297111603788224E-2</v>
      </c>
      <c r="AP974" s="5">
        <f t="shared" si="217"/>
        <v>15.869716966108705</v>
      </c>
      <c r="AQ974" s="3">
        <f t="shared" si="218"/>
        <v>5.9878427131677594E-3</v>
      </c>
      <c r="AR974" s="15">
        <f t="shared" si="219"/>
        <v>0.37379238982562235</v>
      </c>
    </row>
    <row r="975" spans="1:44" x14ac:dyDescent="0.25">
      <c r="A975" t="s">
        <v>37</v>
      </c>
      <c r="B975">
        <v>20.395180224467001</v>
      </c>
      <c r="C975">
        <v>1.73929286966896E-2</v>
      </c>
      <c r="D975">
        <v>18.9862710937469</v>
      </c>
      <c r="E975">
        <v>86.749414506832494</v>
      </c>
      <c r="F975" s="1">
        <v>0</v>
      </c>
      <c r="G975" s="1">
        <v>0</v>
      </c>
      <c r="H975">
        <v>5.12260935320929</v>
      </c>
      <c r="I975">
        <v>194.041875138161</v>
      </c>
      <c r="J975">
        <v>187.30831338759501</v>
      </c>
      <c r="K975">
        <v>150.26077393141401</v>
      </c>
      <c r="L975">
        <v>233.850718248459</v>
      </c>
      <c r="M975">
        <v>37.858345701580198</v>
      </c>
      <c r="N975">
        <v>93.306651449784297</v>
      </c>
      <c r="O975">
        <v>69.821484411239894</v>
      </c>
      <c r="P975">
        <v>99161.752631114199</v>
      </c>
      <c r="Q975">
        <v>127298.894864763</v>
      </c>
      <c r="R975">
        <v>133.11541760345699</v>
      </c>
      <c r="S975">
        <v>696.41777696254496</v>
      </c>
      <c r="T975">
        <v>0.66431921489824797</v>
      </c>
      <c r="U975">
        <v>0.28631064797178502</v>
      </c>
      <c r="V975" s="1">
        <v>0</v>
      </c>
      <c r="W975">
        <v>0.213402658655507</v>
      </c>
      <c r="X975">
        <v>0.50028669337270604</v>
      </c>
      <c r="Y975" s="1">
        <v>0</v>
      </c>
      <c r="Z975" s="1">
        <v>0</v>
      </c>
      <c r="AA975">
        <v>3.5352572188272801E-4</v>
      </c>
      <c r="AB975">
        <v>7.4798718532678001E-3</v>
      </c>
      <c r="AC975">
        <v>7.0080790862948501E-3</v>
      </c>
      <c r="AD975">
        <v>9.4532482133802504E-4</v>
      </c>
      <c r="AE975">
        <v>5.28969030352738E-3</v>
      </c>
      <c r="AF975" s="3">
        <v>6.3477630882652703E-3</v>
      </c>
      <c r="AG975">
        <v>3.3245096704007499E-3</v>
      </c>
      <c r="AH975">
        <v>7.7034303657604104</v>
      </c>
      <c r="AI975">
        <v>0.27231406140797398</v>
      </c>
      <c r="AJ975">
        <v>6355.7166538608499</v>
      </c>
      <c r="AK975" t="s">
        <v>111</v>
      </c>
      <c r="AL975" t="s">
        <v>112</v>
      </c>
      <c r="AM975" s="4">
        <v>1123106010.3</v>
      </c>
      <c r="AN975">
        <v>11326</v>
      </c>
      <c r="AO975" s="1">
        <f t="shared" si="216"/>
        <v>1.3709367896442847E-2</v>
      </c>
      <c r="AP975" s="5">
        <f t="shared" si="217"/>
        <v>15.265767907159633</v>
      </c>
      <c r="AQ975" s="3">
        <f t="shared" si="218"/>
        <v>5.119082063700698E-3</v>
      </c>
      <c r="AR975" s="15">
        <f t="shared" si="219"/>
        <v>0.33600748737321484</v>
      </c>
    </row>
    <row r="976" spans="1:44" x14ac:dyDescent="0.25">
      <c r="A976" t="s">
        <v>37</v>
      </c>
      <c r="B976">
        <v>27.622405953785599</v>
      </c>
      <c r="C976">
        <v>1.6435926677077502E-2</v>
      </c>
      <c r="D976">
        <v>18.0343509132245</v>
      </c>
      <c r="E976">
        <v>117.79146324241999</v>
      </c>
      <c r="F976" s="1">
        <v>0</v>
      </c>
      <c r="G976" s="1">
        <v>0</v>
      </c>
      <c r="H976">
        <v>5.4411157761269697</v>
      </c>
      <c r="I976">
        <v>217.62152898938101</v>
      </c>
      <c r="J976">
        <v>214.92771406076599</v>
      </c>
      <c r="K976">
        <v>171.894281226722</v>
      </c>
      <c r="L976">
        <v>266.60233180701101</v>
      </c>
      <c r="M976">
        <v>38.065257482816797</v>
      </c>
      <c r="N976">
        <v>93.074933731083604</v>
      </c>
      <c r="O976">
        <v>69.750218884367001</v>
      </c>
      <c r="P976">
        <v>80190.344134275598</v>
      </c>
      <c r="Q976">
        <v>101821.862387159</v>
      </c>
      <c r="R976">
        <v>133.499026359098</v>
      </c>
      <c r="S976">
        <v>704.45669143757596</v>
      </c>
      <c r="T976">
        <v>0.63529901039930203</v>
      </c>
      <c r="U976">
        <v>0.39660566257058699</v>
      </c>
      <c r="V976" s="1">
        <v>0</v>
      </c>
      <c r="W976">
        <v>0.131621380841249</v>
      </c>
      <c r="X976">
        <v>0.47177295658816298</v>
      </c>
      <c r="Y976" s="1">
        <v>0</v>
      </c>
      <c r="Z976" s="1">
        <v>0</v>
      </c>
      <c r="AA976">
        <v>3.5028817002693202E-4</v>
      </c>
      <c r="AB976">
        <v>7.1767720163441497E-3</v>
      </c>
      <c r="AC976">
        <v>7.1154942520878697E-3</v>
      </c>
      <c r="AD976">
        <v>7.2768849065614895E-4</v>
      </c>
      <c r="AE976">
        <v>5.2686098127607498E-3</v>
      </c>
      <c r="AF976" s="3">
        <v>6.4947153591635304E-3</v>
      </c>
      <c r="AG976">
        <v>2.91263695531671E-3</v>
      </c>
      <c r="AH976">
        <v>7.6803298704432601</v>
      </c>
      <c r="AI976">
        <v>0.26674012926928597</v>
      </c>
      <c r="AJ976">
        <v>6851.3753647093299</v>
      </c>
      <c r="AK976" t="s">
        <v>113</v>
      </c>
      <c r="AL976" t="s">
        <v>114</v>
      </c>
      <c r="AM976" s="4">
        <v>181550939.12</v>
      </c>
      <c r="AN976">
        <v>2264</v>
      </c>
      <c r="AO976" s="1">
        <f t="shared" si="216"/>
        <v>1.3960497781278332E-2</v>
      </c>
      <c r="AP976" s="5">
        <f t="shared" si="217"/>
        <v>15.524306590073401</v>
      </c>
      <c r="AQ976" s="3">
        <f t="shared" ref="AQ976" si="220">(1-(1-B976/100)^(1/12))- AO976</f>
        <v>1.2619322616380827E-2</v>
      </c>
      <c r="AR976" s="15">
        <f t="shared" ref="AR976" si="221">B976/AP976-1</f>
        <v>0.77930046624098503</v>
      </c>
    </row>
    <row r="977" spans="1:44" x14ac:dyDescent="0.25">
      <c r="AN977" s="7">
        <f>SUM(AN958:AN976)</f>
        <v>13314051</v>
      </c>
    </row>
    <row r="979" spans="1:44" s="9" customFormat="1" x14ac:dyDescent="0.25">
      <c r="AF979" s="19"/>
      <c r="AM979" s="63"/>
    </row>
    <row r="981" spans="1:44" x14ac:dyDescent="0.25">
      <c r="AO981" t="s">
        <v>226</v>
      </c>
      <c r="AP981" t="s">
        <v>67</v>
      </c>
    </row>
    <row r="982" spans="1:44" x14ac:dyDescent="0.25">
      <c r="A982" t="s">
        <v>0</v>
      </c>
      <c r="B982" t="s">
        <v>1</v>
      </c>
      <c r="C982" t="s">
        <v>2</v>
      </c>
      <c r="D982" t="s">
        <v>3</v>
      </c>
      <c r="E982" t="s">
        <v>5</v>
      </c>
      <c r="F982" t="s">
        <v>6</v>
      </c>
      <c r="G982" t="s">
        <v>208</v>
      </c>
      <c r="H982" t="s">
        <v>7</v>
      </c>
      <c r="I982" t="s">
        <v>8</v>
      </c>
      <c r="J982" t="s">
        <v>134</v>
      </c>
      <c r="K982" t="s">
        <v>143</v>
      </c>
      <c r="L982" t="s">
        <v>9</v>
      </c>
      <c r="M982" t="s">
        <v>10</v>
      </c>
      <c r="N982" t="s">
        <v>11</v>
      </c>
      <c r="O982" t="s">
        <v>13</v>
      </c>
      <c r="P982" t="s">
        <v>14</v>
      </c>
      <c r="Q982" t="s">
        <v>15</v>
      </c>
      <c r="R982" t="s">
        <v>16</v>
      </c>
      <c r="S982" t="s">
        <v>17</v>
      </c>
      <c r="T982" t="s">
        <v>18</v>
      </c>
      <c r="U982" t="s">
        <v>20</v>
      </c>
      <c r="V982" t="s">
        <v>21</v>
      </c>
      <c r="W982" t="s">
        <v>22</v>
      </c>
      <c r="X982" t="s">
        <v>23</v>
      </c>
      <c r="Y982" t="s">
        <v>24</v>
      </c>
      <c r="Z982" t="s">
        <v>25</v>
      </c>
      <c r="AA982" t="s">
        <v>26</v>
      </c>
      <c r="AB982" t="s">
        <v>27</v>
      </c>
      <c r="AC982" t="s">
        <v>263</v>
      </c>
      <c r="AD982" t="s">
        <v>120</v>
      </c>
      <c r="AE982" t="s">
        <v>29</v>
      </c>
      <c r="AF982" s="3" t="s">
        <v>233</v>
      </c>
      <c r="AG982" t="s">
        <v>30</v>
      </c>
      <c r="AH982" t="s">
        <v>31</v>
      </c>
      <c r="AI982" t="s">
        <v>32</v>
      </c>
      <c r="AJ982" t="s">
        <v>33</v>
      </c>
      <c r="AK982" t="s">
        <v>34</v>
      </c>
      <c r="AL982" t="s">
        <v>74</v>
      </c>
      <c r="AM982" s="4" t="s">
        <v>35</v>
      </c>
      <c r="AN982" t="s">
        <v>36</v>
      </c>
      <c r="AO982" s="15">
        <v>1.1299999999999999</v>
      </c>
      <c r="AP982" s="15">
        <v>1</v>
      </c>
    </row>
    <row r="983" spans="1:44" x14ac:dyDescent="0.25">
      <c r="A983" t="s">
        <v>37</v>
      </c>
      <c r="B983">
        <v>5.8590462537293604</v>
      </c>
      <c r="C983">
        <v>4.2382125771356204E-3</v>
      </c>
      <c r="D983">
        <v>4.9689619171862303</v>
      </c>
      <c r="E983">
        <v>-48.982812522265903</v>
      </c>
      <c r="F983" s="1">
        <v>0</v>
      </c>
      <c r="G983" s="1">
        <v>0</v>
      </c>
      <c r="H983">
        <v>3.1736608555368599</v>
      </c>
      <c r="I983">
        <v>-171.858805121654</v>
      </c>
      <c r="J983">
        <v>-184.62736750944501</v>
      </c>
      <c r="K983">
        <v>-174.47726898881899</v>
      </c>
      <c r="L983">
        <v>-154.70891709034601</v>
      </c>
      <c r="M983">
        <v>27.098765319720201</v>
      </c>
      <c r="N983">
        <v>90.373714403071403</v>
      </c>
      <c r="O983">
        <v>80.120133578518093</v>
      </c>
      <c r="P983">
        <v>232717.77357537401</v>
      </c>
      <c r="Q983">
        <v>271314.04595020798</v>
      </c>
      <c r="R983">
        <v>80.8013218408596</v>
      </c>
      <c r="S983">
        <v>639.64870657535801</v>
      </c>
      <c r="T983">
        <v>5.1875477807414999E-4</v>
      </c>
      <c r="U983">
        <v>0.50011177852404798</v>
      </c>
      <c r="V983" s="1">
        <v>0</v>
      </c>
      <c r="W983">
        <v>0.18829953424214499</v>
      </c>
      <c r="X983">
        <v>0.31158868723380601</v>
      </c>
      <c r="Y983" s="1">
        <v>0</v>
      </c>
      <c r="Z983">
        <v>1</v>
      </c>
      <c r="AA983">
        <v>3.0351932918481399E-4</v>
      </c>
      <c r="AB983">
        <v>4.1938437656716798E-3</v>
      </c>
      <c r="AC983">
        <v>3.1545149706101601E-3</v>
      </c>
      <c r="AD983" s="1">
        <v>1.6682485423301401E-7</v>
      </c>
      <c r="AE983" s="1">
        <v>3.3447648024682599E-7</v>
      </c>
      <c r="AF983" s="3">
        <v>2.6904070664150901E-5</v>
      </c>
      <c r="AG983" s="1">
        <v>0</v>
      </c>
      <c r="AH983">
        <v>3.2376613521545701</v>
      </c>
      <c r="AI983">
        <v>7.4674311359116993E-2</v>
      </c>
      <c r="AJ983">
        <v>0.60992671945211097</v>
      </c>
      <c r="AK983" t="s">
        <v>79</v>
      </c>
      <c r="AL983" t="s">
        <v>80</v>
      </c>
      <c r="AM983" s="4">
        <v>294853419.12</v>
      </c>
      <c r="AN983">
        <v>1267</v>
      </c>
      <c r="AO983" s="1">
        <f>AA983+AC983*$AO$982+AF983*$AP$982</f>
        <v>3.8950253166384454E-3</v>
      </c>
      <c r="AP983" s="5">
        <f>100*(1-(1-AO983)^12)</f>
        <v>4.5751890212790798</v>
      </c>
      <c r="AQ983" s="3">
        <f>(1-(1-B983/100)^(1/12))- AO983</f>
        <v>1.1237565436543638E-3</v>
      </c>
      <c r="AR983" s="15">
        <f>B983/AP983-1</f>
        <v>0.28061293784346297</v>
      </c>
    </row>
    <row r="984" spans="1:44" x14ac:dyDescent="0.25">
      <c r="A984" t="s">
        <v>37</v>
      </c>
      <c r="B984">
        <v>5.5208949175633704</v>
      </c>
      <c r="C984">
        <v>4.3452003284757401E-3</v>
      </c>
      <c r="D984">
        <v>5.0914147110263102</v>
      </c>
      <c r="E984">
        <v>-38.581403283749097</v>
      </c>
      <c r="F984" s="1">
        <v>0</v>
      </c>
      <c r="G984" s="1">
        <v>0</v>
      </c>
      <c r="H984">
        <v>3.2957136250659498</v>
      </c>
      <c r="I984">
        <v>-153.56509500225201</v>
      </c>
      <c r="J984">
        <v>-168.33699448753299</v>
      </c>
      <c r="K984">
        <v>-158.48622109137099</v>
      </c>
      <c r="L984">
        <v>-136.36590457055999</v>
      </c>
      <c r="M984">
        <v>27.555861268753901</v>
      </c>
      <c r="N984">
        <v>92.204268684466498</v>
      </c>
      <c r="O984">
        <v>81.393217966961899</v>
      </c>
      <c r="P984">
        <v>232007.502054237</v>
      </c>
      <c r="Q984">
        <v>273997.79746840801</v>
      </c>
      <c r="R984">
        <v>82.593440426487803</v>
      </c>
      <c r="S984">
        <v>663.57913082744506</v>
      </c>
      <c r="T984">
        <v>5.97409290910488E-4</v>
      </c>
      <c r="U984">
        <v>0.55141493584386503</v>
      </c>
      <c r="V984" s="1">
        <v>0</v>
      </c>
      <c r="W984">
        <v>0.208813700676344</v>
      </c>
      <c r="X984">
        <v>0.23977136347979</v>
      </c>
      <c r="Y984" s="1">
        <v>0</v>
      </c>
      <c r="Z984">
        <v>1</v>
      </c>
      <c r="AA984">
        <v>3.0505935227362801E-4</v>
      </c>
      <c r="AB984">
        <v>4.4229975999410202E-3</v>
      </c>
      <c r="AC984">
        <v>3.35619864406674E-3</v>
      </c>
      <c r="AD984" s="1">
        <v>2.8471361185530802E-7</v>
      </c>
      <c r="AE984" s="1">
        <v>5.9440472974113496E-7</v>
      </c>
      <c r="AF984" s="3">
        <v>7.8625043162737802E-5</v>
      </c>
      <c r="AG984" s="1">
        <v>0</v>
      </c>
      <c r="AH984">
        <v>3.3625558543429301</v>
      </c>
      <c r="AI984">
        <v>7.89291345818533E-2</v>
      </c>
      <c r="AJ984">
        <v>2.82778050916827</v>
      </c>
      <c r="AK984" t="s">
        <v>81</v>
      </c>
      <c r="AL984" t="s">
        <v>82</v>
      </c>
      <c r="AM984" s="4">
        <v>2395477458.71</v>
      </c>
      <c r="AN984">
        <v>10325</v>
      </c>
      <c r="AO984" s="1">
        <f t="shared" ref="AO984:AO998" si="222">AA984+AC984*$AO$982+AF984*$AP$982</f>
        <v>4.1761888632317811E-3</v>
      </c>
      <c r="AP984" s="5">
        <f t="shared" ref="AP984:AP998" si="223">100*(1-(1-AO984)^12)</f>
        <v>4.897906397845631</v>
      </c>
      <c r="AQ984" s="3">
        <f t="shared" ref="AQ984:AQ996" si="224">(1-(1-B984/100)^(1/12))- AO984</f>
        <v>5.4525376628245751E-4</v>
      </c>
      <c r="AR984" s="15">
        <f t="shared" ref="AR984:AR996" si="225">B984/AP984-1</f>
        <v>0.12719486023492887</v>
      </c>
    </row>
    <row r="985" spans="1:44" x14ac:dyDescent="0.25">
      <c r="A985" t="s">
        <v>37</v>
      </c>
      <c r="B985">
        <v>7.3683586732710298</v>
      </c>
      <c r="C985">
        <v>4.9121899852521004E-3</v>
      </c>
      <c r="D985">
        <v>5.7379516008406899</v>
      </c>
      <c r="E985">
        <v>-34.471363425527002</v>
      </c>
      <c r="F985" s="1">
        <v>0</v>
      </c>
      <c r="G985" s="1">
        <v>0</v>
      </c>
      <c r="H985">
        <v>3.39943660739252</v>
      </c>
      <c r="I985">
        <v>-129.11109664100999</v>
      </c>
      <c r="J985">
        <v>-141.47803441490299</v>
      </c>
      <c r="K985">
        <v>-138.02467001422599</v>
      </c>
      <c r="L985">
        <v>-111.370869874931</v>
      </c>
      <c r="M985">
        <v>28.659606074515899</v>
      </c>
      <c r="N985">
        <v>91.523236896360601</v>
      </c>
      <c r="O985">
        <v>80.095590015009506</v>
      </c>
      <c r="P985">
        <v>224938.63078751101</v>
      </c>
      <c r="Q985">
        <v>268234.46637941501</v>
      </c>
      <c r="R985">
        <v>82.283540946428104</v>
      </c>
      <c r="S985">
        <v>662.52686466332102</v>
      </c>
      <c r="T985">
        <v>1.1828067097902799E-4</v>
      </c>
      <c r="U985">
        <v>0.53183587429671997</v>
      </c>
      <c r="V985" s="1">
        <v>0</v>
      </c>
      <c r="W985">
        <v>0.19831669622675499</v>
      </c>
      <c r="X985">
        <v>0.26984742947652401</v>
      </c>
      <c r="Y985" s="1">
        <v>0</v>
      </c>
      <c r="Z985">
        <v>1</v>
      </c>
      <c r="AA985">
        <v>3.0679371551964698E-4</v>
      </c>
      <c r="AB985">
        <v>5.1131695490477897E-3</v>
      </c>
      <c r="AC985">
        <v>3.8669497125001602E-3</v>
      </c>
      <c r="AD985">
        <v>1.7316644162028701E-6</v>
      </c>
      <c r="AE985">
        <v>1.7866735510941599E-5</v>
      </c>
      <c r="AF985" s="3">
        <v>1.74449510517947E-4</v>
      </c>
      <c r="AG985" s="1">
        <v>0</v>
      </c>
      <c r="AH985">
        <v>3.5539421329609602</v>
      </c>
      <c r="AI985">
        <v>8.7047304582706195E-2</v>
      </c>
      <c r="AJ985">
        <v>17.122271894060901</v>
      </c>
      <c r="AK985" t="s">
        <v>83</v>
      </c>
      <c r="AL985" t="s">
        <v>84</v>
      </c>
      <c r="AM985" s="4">
        <v>6275337921.71</v>
      </c>
      <c r="AN985">
        <v>27898</v>
      </c>
      <c r="AO985" s="1">
        <f t="shared" si="222"/>
        <v>4.8508964011627735E-3</v>
      </c>
      <c r="AP985" s="5">
        <f t="shared" si="223"/>
        <v>5.6682538336799038</v>
      </c>
      <c r="AQ985" s="3">
        <f t="shared" si="224"/>
        <v>1.5070891686930106E-3</v>
      </c>
      <c r="AR985" s="15">
        <f t="shared" si="225"/>
        <v>0.29993449296313468</v>
      </c>
    </row>
    <row r="986" spans="1:44" x14ac:dyDescent="0.25">
      <c r="A986" t="s">
        <v>37</v>
      </c>
      <c r="B986">
        <v>8.0949661454258308</v>
      </c>
      <c r="C986">
        <v>5.7160145077580597E-3</v>
      </c>
      <c r="D986">
        <v>6.6476331063598701</v>
      </c>
      <c r="E986">
        <v>-24.495347331700899</v>
      </c>
      <c r="F986" s="1">
        <v>0</v>
      </c>
      <c r="G986" s="1">
        <v>0</v>
      </c>
      <c r="H986">
        <v>3.5665221529683802</v>
      </c>
      <c r="I986">
        <v>-104.843562209704</v>
      </c>
      <c r="J986">
        <v>-113.830766630338</v>
      </c>
      <c r="K986">
        <v>-119.579894721768</v>
      </c>
      <c r="L986">
        <v>-86.599305617365403</v>
      </c>
      <c r="M986">
        <v>31.2091066258333</v>
      </c>
      <c r="N986">
        <v>90.966528807585902</v>
      </c>
      <c r="O986">
        <v>78.551891346110594</v>
      </c>
      <c r="P986">
        <v>218735.13547701499</v>
      </c>
      <c r="Q986">
        <v>262751.24348483101</v>
      </c>
      <c r="R986">
        <v>82.217055978295505</v>
      </c>
      <c r="S986">
        <v>668.944478669673</v>
      </c>
      <c r="T986">
        <v>3.7032435248829598E-4</v>
      </c>
      <c r="U986">
        <v>0.486685173270266</v>
      </c>
      <c r="V986" s="1">
        <v>0</v>
      </c>
      <c r="W986">
        <v>0.20191859143864499</v>
      </c>
      <c r="X986">
        <v>0.31139623529108801</v>
      </c>
      <c r="Y986" s="1">
        <v>0</v>
      </c>
      <c r="Z986">
        <v>1</v>
      </c>
      <c r="AA986">
        <v>3.1057345823649603E-4</v>
      </c>
      <c r="AB986">
        <v>5.5618734535487404E-3</v>
      </c>
      <c r="AC986">
        <v>4.19050227981492E-3</v>
      </c>
      <c r="AD986">
        <v>8.0471582787494E-5</v>
      </c>
      <c r="AE986">
        <v>7.7523477004468595E-5</v>
      </c>
      <c r="AF986" s="3">
        <v>3.3125411396093299E-4</v>
      </c>
      <c r="AG986" s="1">
        <v>4.075291208863E-7</v>
      </c>
      <c r="AH986">
        <v>3.64133873983408</v>
      </c>
      <c r="AI986">
        <v>9.7747920666285196E-2</v>
      </c>
      <c r="AJ986">
        <v>75.830666030045194</v>
      </c>
      <c r="AK986" t="s">
        <v>85</v>
      </c>
      <c r="AL986" t="s">
        <v>86</v>
      </c>
      <c r="AM986" s="4">
        <v>12690356354.969999</v>
      </c>
      <c r="AN986">
        <v>58017</v>
      </c>
      <c r="AO986" s="1">
        <f t="shared" si="222"/>
        <v>5.3770951483882888E-3</v>
      </c>
      <c r="AP986" s="5">
        <f t="shared" si="223"/>
        <v>6.2650666595241988</v>
      </c>
      <c r="AQ986" s="3">
        <f t="shared" si="224"/>
        <v>1.6327523452198235E-3</v>
      </c>
      <c r="AR986" s="15">
        <f t="shared" si="225"/>
        <v>0.29207981101363156</v>
      </c>
    </row>
    <row r="987" spans="1:44" x14ac:dyDescent="0.25">
      <c r="A987" t="s">
        <v>37</v>
      </c>
      <c r="B987">
        <v>9.1084862890878107</v>
      </c>
      <c r="C987">
        <v>6.9412408430326398E-3</v>
      </c>
      <c r="D987">
        <v>8.0187394908776106</v>
      </c>
      <c r="E987">
        <v>-17.6119497293253</v>
      </c>
      <c r="F987" s="1">
        <v>0</v>
      </c>
      <c r="G987" s="1">
        <v>0</v>
      </c>
      <c r="H987">
        <v>3.7005541242601701</v>
      </c>
      <c r="I987">
        <v>-80.268476558567897</v>
      </c>
      <c r="J987">
        <v>-88.541735358226504</v>
      </c>
      <c r="K987">
        <v>-97.569022059242897</v>
      </c>
      <c r="L987">
        <v>-61.497445817567197</v>
      </c>
      <c r="M987">
        <v>32.981069218364503</v>
      </c>
      <c r="N987">
        <v>90.907941898748504</v>
      </c>
      <c r="O987">
        <v>77.604961994960604</v>
      </c>
      <c r="P987">
        <v>212602.29849748401</v>
      </c>
      <c r="Q987">
        <v>255119.84702127599</v>
      </c>
      <c r="R987">
        <v>82.459716737119095</v>
      </c>
      <c r="S987">
        <v>669.67204157024696</v>
      </c>
      <c r="T987">
        <v>6.3452996677020501E-4</v>
      </c>
      <c r="U987">
        <v>0.47855509862484502</v>
      </c>
      <c r="V987" s="1">
        <v>0</v>
      </c>
      <c r="W987">
        <v>0.183619139525146</v>
      </c>
      <c r="X987">
        <v>0.33782576185000701</v>
      </c>
      <c r="Y987" s="1">
        <v>0</v>
      </c>
      <c r="Z987">
        <v>1</v>
      </c>
      <c r="AA987">
        <v>3.1183238039997699E-4</v>
      </c>
      <c r="AB987">
        <v>6.1850039093395799E-3</v>
      </c>
      <c r="AC987">
        <v>4.7327575504829402E-3</v>
      </c>
      <c r="AD987">
        <v>3.4672881841822098E-4</v>
      </c>
      <c r="AE987">
        <v>1.52793400583784E-4</v>
      </c>
      <c r="AF987" s="3">
        <v>5.40322751580933E-4</v>
      </c>
      <c r="AG987">
        <v>6.1361134146673003E-6</v>
      </c>
      <c r="AH987">
        <v>3.7923633762676401</v>
      </c>
      <c r="AI987">
        <v>0.108015204412964</v>
      </c>
      <c r="AJ987">
        <v>172.72929010150301</v>
      </c>
      <c r="AK987" t="s">
        <v>87</v>
      </c>
      <c r="AL987" t="s">
        <v>88</v>
      </c>
      <c r="AM987" s="4">
        <v>25272885631.59</v>
      </c>
      <c r="AN987">
        <v>118874</v>
      </c>
      <c r="AO987" s="1">
        <f t="shared" si="222"/>
        <v>6.2001711640266317E-3</v>
      </c>
      <c r="AP987" s="5">
        <f t="shared" si="223"/>
        <v>7.1916586083519807</v>
      </c>
      <c r="AQ987" s="3">
        <f t="shared" si="224"/>
        <v>1.7268717710247888E-3</v>
      </c>
      <c r="AR987" s="15">
        <f t="shared" si="225"/>
        <v>0.26653485449236092</v>
      </c>
    </row>
    <row r="988" spans="1:44" x14ac:dyDescent="0.25">
      <c r="A988" t="s">
        <v>37</v>
      </c>
      <c r="B988">
        <v>9.7392768116262705</v>
      </c>
      <c r="C988">
        <v>7.6864553132829404E-3</v>
      </c>
      <c r="D988">
        <v>8.8436279836203902</v>
      </c>
      <c r="E988">
        <v>-13.6729496363895</v>
      </c>
      <c r="F988" s="1">
        <v>0</v>
      </c>
      <c r="G988" s="1">
        <v>0</v>
      </c>
      <c r="H988">
        <v>3.7726471518206899</v>
      </c>
      <c r="I988">
        <v>-56.7073871897054</v>
      </c>
      <c r="J988">
        <v>-63.277821200830402</v>
      </c>
      <c r="K988">
        <v>-82.353214677885404</v>
      </c>
      <c r="L988">
        <v>-37.407899332604103</v>
      </c>
      <c r="M988">
        <v>33.7177132387353</v>
      </c>
      <c r="N988">
        <v>90.131161134903195</v>
      </c>
      <c r="O988">
        <v>76.490342874018097</v>
      </c>
      <c r="P988">
        <v>206779.10451899099</v>
      </c>
      <c r="Q988">
        <v>250691.636878694</v>
      </c>
      <c r="R988">
        <v>82.415933140281595</v>
      </c>
      <c r="S988">
        <v>682.128860406689</v>
      </c>
      <c r="T988">
        <v>5.2947849948119805E-4</v>
      </c>
      <c r="U988">
        <v>0.47077427550350598</v>
      </c>
      <c r="V988" s="1">
        <v>0</v>
      </c>
      <c r="W988">
        <v>0.16413468779262899</v>
      </c>
      <c r="X988">
        <v>0.365091036703864</v>
      </c>
      <c r="Y988" s="1">
        <v>0</v>
      </c>
      <c r="Z988">
        <v>1</v>
      </c>
      <c r="AA988">
        <v>3.1261741739614901E-4</v>
      </c>
      <c r="AB988">
        <v>6.4959556006203099E-3</v>
      </c>
      <c r="AC988">
        <v>4.9971626276826796E-3</v>
      </c>
      <c r="AD988">
        <v>6.3952143563297001E-4</v>
      </c>
      <c r="AE988">
        <v>2.3456266652521201E-4</v>
      </c>
      <c r="AF988" s="3">
        <v>7.3290985172097696E-4</v>
      </c>
      <c r="AG988">
        <v>3.6136460867937198E-5</v>
      </c>
      <c r="AH988">
        <v>3.88409269786656</v>
      </c>
      <c r="AI988">
        <v>0.113340788536668</v>
      </c>
      <c r="AJ988">
        <v>318.14137031618202</v>
      </c>
      <c r="AK988" t="s">
        <v>89</v>
      </c>
      <c r="AL988" t="s">
        <v>90</v>
      </c>
      <c r="AM988" s="4">
        <v>31929795424.299999</v>
      </c>
      <c r="AN988">
        <v>154415</v>
      </c>
      <c r="AO988" s="1">
        <f t="shared" si="222"/>
        <v>6.6923210383985536E-3</v>
      </c>
      <c r="AP988" s="5">
        <f t="shared" si="223"/>
        <v>7.7416858089497609</v>
      </c>
      <c r="AQ988" s="3">
        <f t="shared" si="224"/>
        <v>1.8103070176167619E-3</v>
      </c>
      <c r="AR988" s="15">
        <f t="shared" si="225"/>
        <v>0.25803049257917432</v>
      </c>
    </row>
    <row r="989" spans="1:44" x14ac:dyDescent="0.25">
      <c r="A989" t="s">
        <v>37</v>
      </c>
      <c r="B989">
        <v>10.7656312271213</v>
      </c>
      <c r="C989">
        <v>8.0465856553697101E-3</v>
      </c>
      <c r="D989">
        <v>9.2398260743584899</v>
      </c>
      <c r="E989">
        <v>-10.750876380654701</v>
      </c>
      <c r="F989" s="1">
        <v>0</v>
      </c>
      <c r="G989" s="1">
        <v>0</v>
      </c>
      <c r="H989">
        <v>3.8196302980383101</v>
      </c>
      <c r="I989">
        <v>-32.097038285182002</v>
      </c>
      <c r="J989">
        <v>-39.347675922825701</v>
      </c>
      <c r="K989">
        <v>-63.805970434027799</v>
      </c>
      <c r="L989">
        <v>-12.4914377485656</v>
      </c>
      <c r="M989">
        <v>33.1487760538933</v>
      </c>
      <c r="N989">
        <v>89.400717496800496</v>
      </c>
      <c r="O989">
        <v>76.018025921456399</v>
      </c>
      <c r="P989">
        <v>203529.33959748299</v>
      </c>
      <c r="Q989">
        <v>248660.92965064599</v>
      </c>
      <c r="R989">
        <v>82.6104223281271</v>
      </c>
      <c r="S989">
        <v>692.38784157146199</v>
      </c>
      <c r="T989">
        <v>7.0601735728619604E-4</v>
      </c>
      <c r="U989">
        <v>0.44644568904890197</v>
      </c>
      <c r="V989" s="1">
        <v>0</v>
      </c>
      <c r="W989">
        <v>0.15819460629141399</v>
      </c>
      <c r="X989">
        <v>0.39535970465968301</v>
      </c>
      <c r="Y989" s="1">
        <v>0</v>
      </c>
      <c r="Z989">
        <v>1</v>
      </c>
      <c r="AA989">
        <v>3.1458874018393002E-4</v>
      </c>
      <c r="AB989">
        <v>6.4753678951536102E-3</v>
      </c>
      <c r="AC989">
        <v>5.0272686048225303E-3</v>
      </c>
      <c r="AD989">
        <v>6.8033471253284305E-4</v>
      </c>
      <c r="AE989">
        <v>2.6559886840259303E-4</v>
      </c>
      <c r="AF989" s="3">
        <v>8.4656022966214705E-4</v>
      </c>
      <c r="AG989">
        <v>3.1070799179326998E-4</v>
      </c>
      <c r="AH989">
        <v>3.9178040306645201</v>
      </c>
      <c r="AI989">
        <v>0.112417368032093</v>
      </c>
      <c r="AJ989">
        <v>511.51217736508301</v>
      </c>
      <c r="AK989" t="s">
        <v>91</v>
      </c>
      <c r="AL989" t="s">
        <v>92</v>
      </c>
      <c r="AM989" s="4">
        <v>35516276818.440002</v>
      </c>
      <c r="AN989">
        <v>174502</v>
      </c>
      <c r="AO989" s="1">
        <f t="shared" si="222"/>
        <v>6.8419624932955364E-3</v>
      </c>
      <c r="AP989" s="5">
        <f t="shared" si="223"/>
        <v>7.9083318791401069</v>
      </c>
      <c r="AQ989" s="3">
        <f t="shared" si="224"/>
        <v>2.6051241070923076E-3</v>
      </c>
      <c r="AR989" s="15">
        <f t="shared" si="225"/>
        <v>0.36130240759342969</v>
      </c>
    </row>
    <row r="990" spans="1:44" x14ac:dyDescent="0.25">
      <c r="A990" t="s">
        <v>37</v>
      </c>
      <c r="B990">
        <v>11.295062054816499</v>
      </c>
      <c r="C990">
        <v>8.9564956512562695E-3</v>
      </c>
      <c r="D990">
        <v>10.233843136976001</v>
      </c>
      <c r="E990">
        <v>-7.4354271792498601</v>
      </c>
      <c r="F990" s="1">
        <v>0</v>
      </c>
      <c r="G990" s="1">
        <v>0</v>
      </c>
      <c r="H990">
        <v>3.8593059684306299</v>
      </c>
      <c r="I990">
        <v>-8.0373192524912405</v>
      </c>
      <c r="J990">
        <v>-20.6784761961162</v>
      </c>
      <c r="K990">
        <v>-35.395616121893802</v>
      </c>
      <c r="L990">
        <v>11.779384008526</v>
      </c>
      <c r="M990">
        <v>31.200635562125601</v>
      </c>
      <c r="N990">
        <v>89.632689439267196</v>
      </c>
      <c r="O990">
        <v>77.035904279528594</v>
      </c>
      <c r="P990">
        <v>201277.27728529001</v>
      </c>
      <c r="Q990">
        <v>246188.58299435399</v>
      </c>
      <c r="R990">
        <v>83.197092366118099</v>
      </c>
      <c r="S990">
        <v>692.64658458018505</v>
      </c>
      <c r="T990">
        <v>7.2510006730290501E-4</v>
      </c>
      <c r="U990">
        <v>0.44603246906730798</v>
      </c>
      <c r="V990" s="1">
        <v>0</v>
      </c>
      <c r="W990">
        <v>0.148387524048082</v>
      </c>
      <c r="X990">
        <v>0.40558000688460799</v>
      </c>
      <c r="Y990" s="1">
        <v>0</v>
      </c>
      <c r="Z990">
        <v>1</v>
      </c>
      <c r="AA990">
        <v>3.0996572944473301E-4</v>
      </c>
      <c r="AB990">
        <v>6.2103984771331201E-3</v>
      </c>
      <c r="AC990">
        <v>4.8825950926918099E-3</v>
      </c>
      <c r="AD990">
        <v>6.5907111715969796E-4</v>
      </c>
      <c r="AE990">
        <v>1.94302189683112E-4</v>
      </c>
      <c r="AF990" s="3">
        <v>8.1823162410550403E-4</v>
      </c>
      <c r="AG990">
        <v>1.58278921399283E-3</v>
      </c>
      <c r="AH990">
        <v>3.9094615923773302</v>
      </c>
      <c r="AI990">
        <v>0.105359884057386</v>
      </c>
      <c r="AJ990">
        <v>619.28454060030003</v>
      </c>
      <c r="AK990" t="s">
        <v>93</v>
      </c>
      <c r="AL990" t="s">
        <v>94</v>
      </c>
      <c r="AM990" s="4">
        <v>40605275364.980003</v>
      </c>
      <c r="AN990">
        <v>201738</v>
      </c>
      <c r="AO990" s="1">
        <f t="shared" si="222"/>
        <v>6.6455298082919818E-3</v>
      </c>
      <c r="AP990" s="5">
        <f t="shared" si="223"/>
        <v>7.6895207199166755</v>
      </c>
      <c r="AQ990" s="3">
        <f t="shared" si="224"/>
        <v>3.2926425794585394E-3</v>
      </c>
      <c r="AR990" s="15">
        <f t="shared" si="225"/>
        <v>0.46889025548251517</v>
      </c>
    </row>
    <row r="991" spans="1:44" x14ac:dyDescent="0.25">
      <c r="A991" t="s">
        <v>37</v>
      </c>
      <c r="B991">
        <v>13.3260344106085</v>
      </c>
      <c r="C991">
        <v>1.06937770963566E-2</v>
      </c>
      <c r="D991">
        <v>12.1040447370195</v>
      </c>
      <c r="E991">
        <v>0.35139913769276998</v>
      </c>
      <c r="F991" s="1">
        <v>0</v>
      </c>
      <c r="G991" s="1">
        <v>0</v>
      </c>
      <c r="H991">
        <v>3.9495878294151501</v>
      </c>
      <c r="I991">
        <v>15.771893112053901</v>
      </c>
      <c r="J991">
        <v>5.64140998104146</v>
      </c>
      <c r="K991">
        <v>-14.196289620366001</v>
      </c>
      <c r="L991">
        <v>36.4661154778981</v>
      </c>
      <c r="M991">
        <v>30.368922246498801</v>
      </c>
      <c r="N991">
        <v>88.780542312391404</v>
      </c>
      <c r="O991">
        <v>76.670170605621195</v>
      </c>
      <c r="P991">
        <v>192768.17633364999</v>
      </c>
      <c r="Q991">
        <v>239539.24985329001</v>
      </c>
      <c r="R991">
        <v>84.783566903636498</v>
      </c>
      <c r="S991">
        <v>697.726543183746</v>
      </c>
      <c r="T991">
        <v>6.8231554294649198E-4</v>
      </c>
      <c r="U991">
        <v>0.47625750426931701</v>
      </c>
      <c r="V991" s="1">
        <v>0</v>
      </c>
      <c r="W991">
        <v>0.126556219767261</v>
      </c>
      <c r="X991">
        <v>0.39718627596341999</v>
      </c>
      <c r="Y991" s="1">
        <v>0</v>
      </c>
      <c r="Z991">
        <v>1</v>
      </c>
      <c r="AA991">
        <v>3.0787328059278502E-4</v>
      </c>
      <c r="AB991">
        <v>5.9791510134066701E-3</v>
      </c>
      <c r="AC991">
        <v>4.7374004416258098E-3</v>
      </c>
      <c r="AD991">
        <v>6.01369038849475E-4</v>
      </c>
      <c r="AE991">
        <v>1.4941453843953799E-4</v>
      </c>
      <c r="AF991" s="3">
        <v>8.5211807406926799E-4</v>
      </c>
      <c r="AG991">
        <v>3.6559995094359102E-3</v>
      </c>
      <c r="AH991">
        <v>3.90653491467517</v>
      </c>
      <c r="AI991">
        <v>0.102224957388792</v>
      </c>
      <c r="AJ991">
        <v>880.79717789685196</v>
      </c>
      <c r="AK991" t="s">
        <v>95</v>
      </c>
      <c r="AL991" t="s">
        <v>96</v>
      </c>
      <c r="AM991" s="4">
        <v>27134819573.43</v>
      </c>
      <c r="AN991">
        <v>140764</v>
      </c>
      <c r="AO991" s="1">
        <f t="shared" si="222"/>
        <v>6.5132538536992182E-3</v>
      </c>
      <c r="AP991" s="5">
        <f t="shared" si="223"/>
        <v>7.5419069060403636</v>
      </c>
      <c r="AQ991" s="3">
        <f t="shared" si="224"/>
        <v>5.3340598650581392E-3</v>
      </c>
      <c r="AR991" s="15">
        <f t="shared" si="225"/>
        <v>0.76693170263552179</v>
      </c>
    </row>
    <row r="992" spans="1:44" x14ac:dyDescent="0.25">
      <c r="A992" t="s">
        <v>37</v>
      </c>
      <c r="B992">
        <v>14.6561865890564</v>
      </c>
      <c r="C992">
        <v>1.18927627640333E-2</v>
      </c>
      <c r="D992">
        <v>13.3738600476158</v>
      </c>
      <c r="E992">
        <v>4.9060230114951304</v>
      </c>
      <c r="F992" s="1">
        <v>0</v>
      </c>
      <c r="G992" s="1">
        <v>0</v>
      </c>
      <c r="H992">
        <v>4.0251720344025603</v>
      </c>
      <c r="I992">
        <v>38.6463833643285</v>
      </c>
      <c r="J992">
        <v>30.7997706400376</v>
      </c>
      <c r="K992">
        <v>2.7961038036698298</v>
      </c>
      <c r="L992">
        <v>61.1043136285573</v>
      </c>
      <c r="M992">
        <v>30.0728552883423</v>
      </c>
      <c r="N992">
        <v>87.372626349528502</v>
      </c>
      <c r="O992">
        <v>75.619733530965604</v>
      </c>
      <c r="P992">
        <v>177597.29953207599</v>
      </c>
      <c r="Q992">
        <v>221361.55599570199</v>
      </c>
      <c r="R992">
        <v>88.574620626824398</v>
      </c>
      <c r="S992">
        <v>706.02078993987402</v>
      </c>
      <c r="T992">
        <v>6.5598961192615401E-4</v>
      </c>
      <c r="U992">
        <v>0.49454984262394802</v>
      </c>
      <c r="V992" s="1">
        <v>0</v>
      </c>
      <c r="W992">
        <v>0.105662648791937</v>
      </c>
      <c r="X992">
        <v>0.39978750858411399</v>
      </c>
      <c r="Y992" s="1">
        <v>0</v>
      </c>
      <c r="Z992">
        <v>1</v>
      </c>
      <c r="AA992">
        <v>3.1245939682135498E-4</v>
      </c>
      <c r="AB992">
        <v>5.7969323115715796E-3</v>
      </c>
      <c r="AC992">
        <v>4.6597622201250003E-3</v>
      </c>
      <c r="AD992">
        <v>4.2355061731263799E-4</v>
      </c>
      <c r="AE992">
        <v>1.24875552372642E-4</v>
      </c>
      <c r="AF992" s="3">
        <v>8.8288207390135203E-4</v>
      </c>
      <c r="AG992">
        <v>5.2349809582510802E-3</v>
      </c>
      <c r="AH992">
        <v>3.8727786934691002</v>
      </c>
      <c r="AI992">
        <v>0.100173534288316</v>
      </c>
      <c r="AJ992">
        <v>1276.49449434178</v>
      </c>
      <c r="AK992" t="s">
        <v>97</v>
      </c>
      <c r="AL992" t="s">
        <v>98</v>
      </c>
      <c r="AM992" s="4">
        <v>17758841966.709999</v>
      </c>
      <c r="AN992">
        <v>99995</v>
      </c>
      <c r="AO992" s="1">
        <f t="shared" si="222"/>
        <v>6.4608727794639564E-3</v>
      </c>
      <c r="AP992" s="5">
        <f t="shared" si="223"/>
        <v>7.4833922786630813</v>
      </c>
      <c r="AQ992" s="3">
        <f t="shared" si="224"/>
        <v>6.6591514369846883E-3</v>
      </c>
      <c r="AR992" s="15">
        <f t="shared" si="225"/>
        <v>0.95849503050169504</v>
      </c>
    </row>
    <row r="993" spans="1:44" x14ac:dyDescent="0.25">
      <c r="A993" t="s">
        <v>37</v>
      </c>
      <c r="B993">
        <v>16.236175841200101</v>
      </c>
      <c r="C993">
        <v>1.1338429708731199E-2</v>
      </c>
      <c r="D993">
        <v>12.788884960325699</v>
      </c>
      <c r="E993">
        <v>11.137771264209199</v>
      </c>
      <c r="F993" s="1">
        <v>0</v>
      </c>
      <c r="G993" s="1">
        <v>0</v>
      </c>
      <c r="H993">
        <v>4.1593585832461404</v>
      </c>
      <c r="I993">
        <v>60.316313737838101</v>
      </c>
      <c r="J993">
        <v>53.521203600916898</v>
      </c>
      <c r="K993">
        <v>26.358925478003201</v>
      </c>
      <c r="L993">
        <v>85.957002075061894</v>
      </c>
      <c r="M993">
        <v>31.264654150682599</v>
      </c>
      <c r="N993">
        <v>85.514375131501595</v>
      </c>
      <c r="O993">
        <v>73.727679565682195</v>
      </c>
      <c r="P993">
        <v>155429.047233886</v>
      </c>
      <c r="Q993">
        <v>197758.76253023199</v>
      </c>
      <c r="R993">
        <v>100.246231042776</v>
      </c>
      <c r="S993">
        <v>696.45974915811496</v>
      </c>
      <c r="T993">
        <v>5.4559291432621599E-4</v>
      </c>
      <c r="U993">
        <v>0.52006712293254298</v>
      </c>
      <c r="V993" s="1">
        <v>0</v>
      </c>
      <c r="W993">
        <v>9.8779167369607498E-2</v>
      </c>
      <c r="X993">
        <v>0.38115370969784801</v>
      </c>
      <c r="Y993" s="1">
        <v>0</v>
      </c>
      <c r="Z993">
        <v>1</v>
      </c>
      <c r="AA993">
        <v>3.14044357283044E-4</v>
      </c>
      <c r="AB993">
        <v>5.8316069286395503E-3</v>
      </c>
      <c r="AC993">
        <v>4.7268809203614296E-3</v>
      </c>
      <c r="AD993">
        <v>4.5814969192567798E-4</v>
      </c>
      <c r="AE993">
        <v>1.7325147423447401E-4</v>
      </c>
      <c r="AF993" s="3">
        <v>9.9504710029144896E-4</v>
      </c>
      <c r="AG993">
        <v>4.5608328735048699E-3</v>
      </c>
      <c r="AH993">
        <v>3.8440647931580298</v>
      </c>
      <c r="AI993">
        <v>0.103272252081021</v>
      </c>
      <c r="AJ993">
        <v>1933.18079431199</v>
      </c>
      <c r="AK993" t="s">
        <v>99</v>
      </c>
      <c r="AL993" t="s">
        <v>100</v>
      </c>
      <c r="AM993" s="4">
        <v>8912923284.5799999</v>
      </c>
      <c r="AN993">
        <v>57344</v>
      </c>
      <c r="AO993" s="1">
        <f t="shared" si="222"/>
        <v>6.650466897582908E-3</v>
      </c>
      <c r="AP993" s="5">
        <f t="shared" si="223"/>
        <v>7.6950260975172879</v>
      </c>
      <c r="AQ993" s="3">
        <f t="shared" si="224"/>
        <v>8.0051588284848034E-3</v>
      </c>
      <c r="AR993" s="15">
        <f t="shared" si="225"/>
        <v>1.1099572159265993</v>
      </c>
    </row>
    <row r="994" spans="1:44" x14ac:dyDescent="0.25">
      <c r="A994" t="s">
        <v>37</v>
      </c>
      <c r="B994">
        <v>18.885168150324301</v>
      </c>
      <c r="C994">
        <v>1.13342398427752E-2</v>
      </c>
      <c r="D994">
        <v>12.784449735047399</v>
      </c>
      <c r="E994">
        <v>14.9887245270892</v>
      </c>
      <c r="F994" s="1">
        <v>0</v>
      </c>
      <c r="G994" s="1">
        <v>0</v>
      </c>
      <c r="H994">
        <v>4.2849878763104297</v>
      </c>
      <c r="I994">
        <v>82.205516094910607</v>
      </c>
      <c r="J994">
        <v>76.385061474704202</v>
      </c>
      <c r="K994">
        <v>51.854960536171497</v>
      </c>
      <c r="L994">
        <v>111.04463573684301</v>
      </c>
      <c r="M994">
        <v>33.640594876470203</v>
      </c>
      <c r="N994">
        <v>84.919786630492297</v>
      </c>
      <c r="O994">
        <v>72.614246431566897</v>
      </c>
      <c r="P994">
        <v>138090.324867844</v>
      </c>
      <c r="Q994">
        <v>178146.50229787201</v>
      </c>
      <c r="R994">
        <v>114.19059881416401</v>
      </c>
      <c r="S994">
        <v>684.70738138417096</v>
      </c>
      <c r="T994">
        <v>1.30660587541313E-3</v>
      </c>
      <c r="U994">
        <v>0.535595710481507</v>
      </c>
      <c r="V994" s="1">
        <v>0</v>
      </c>
      <c r="W994">
        <v>0.100143285209477</v>
      </c>
      <c r="X994">
        <v>0.36426100430901498</v>
      </c>
      <c r="Y994" s="1">
        <v>0</v>
      </c>
      <c r="Z994">
        <v>1</v>
      </c>
      <c r="AA994">
        <v>3.1400818143018398E-4</v>
      </c>
      <c r="AB994">
        <v>5.9190637157622798E-3</v>
      </c>
      <c r="AC994">
        <v>4.8589982708614103E-3</v>
      </c>
      <c r="AD994">
        <v>6.3691060854402601E-4</v>
      </c>
      <c r="AE994">
        <v>3.8111880466460199E-4</v>
      </c>
      <c r="AF994" s="3">
        <v>1.18753894431953E-3</v>
      </c>
      <c r="AG994">
        <v>4.0831934879919296E-3</v>
      </c>
      <c r="AH994">
        <v>3.7898048446394399</v>
      </c>
      <c r="AI994">
        <v>0.10984567676926101</v>
      </c>
      <c r="AJ994">
        <v>2687.1523877372001</v>
      </c>
      <c r="AK994" t="s">
        <v>101</v>
      </c>
      <c r="AL994" t="s">
        <v>102</v>
      </c>
      <c r="AM994" s="4">
        <v>5386489302.1199999</v>
      </c>
      <c r="AN994">
        <v>39007</v>
      </c>
      <c r="AO994" s="1">
        <f t="shared" si="222"/>
        <v>6.9922151718231065E-3</v>
      </c>
      <c r="AP994" s="5">
        <f t="shared" si="223"/>
        <v>8.0753809674945725</v>
      </c>
      <c r="AQ994" s="3">
        <f t="shared" si="224"/>
        <v>1.0298583007465029E-2</v>
      </c>
      <c r="AR994" s="15">
        <f t="shared" si="225"/>
        <v>1.3386101815309797</v>
      </c>
    </row>
    <row r="995" spans="1:44" x14ac:dyDescent="0.25">
      <c r="A995" t="s">
        <v>37</v>
      </c>
      <c r="B995">
        <v>16.407395511756601</v>
      </c>
      <c r="C995">
        <v>1.16845526518198E-2</v>
      </c>
      <c r="D995">
        <v>13.1545637349901</v>
      </c>
      <c r="E995">
        <v>21.838927647184299</v>
      </c>
      <c r="F995" s="1">
        <v>0</v>
      </c>
      <c r="G995" s="1">
        <v>0</v>
      </c>
      <c r="H995">
        <v>4.4147619401380602</v>
      </c>
      <c r="I995">
        <v>104.19748590906001</v>
      </c>
      <c r="J995">
        <v>99.783045674569493</v>
      </c>
      <c r="K995">
        <v>68.749552476833003</v>
      </c>
      <c r="L995">
        <v>136.22562926449899</v>
      </c>
      <c r="M995">
        <v>35.346565399663298</v>
      </c>
      <c r="N995">
        <v>83.030350423986206</v>
      </c>
      <c r="O995">
        <v>70.378049975950901</v>
      </c>
      <c r="P995">
        <v>124264.63968251301</v>
      </c>
      <c r="Q995">
        <v>161075.74347173501</v>
      </c>
      <c r="R995">
        <v>122.34364955026599</v>
      </c>
      <c r="S995">
        <v>686.03525175942798</v>
      </c>
      <c r="T995">
        <v>9.5970870934973301E-4</v>
      </c>
      <c r="U995">
        <v>0.52238666306467396</v>
      </c>
      <c r="V995" s="1">
        <v>0</v>
      </c>
      <c r="W995">
        <v>9.2334037073030506E-2</v>
      </c>
      <c r="X995">
        <v>0.38527929986229498</v>
      </c>
      <c r="Y995" s="1">
        <v>0</v>
      </c>
      <c r="Z995">
        <v>1</v>
      </c>
      <c r="AA995">
        <v>3.2331286636888101E-4</v>
      </c>
      <c r="AB995">
        <v>5.9355965008170497E-3</v>
      </c>
      <c r="AC995">
        <v>4.9581107500792599E-3</v>
      </c>
      <c r="AD995">
        <v>6.1728819701880905E-4</v>
      </c>
      <c r="AE995">
        <v>5.9937300654864102E-4</v>
      </c>
      <c r="AF995" s="3">
        <v>1.3790014767235501E-3</v>
      </c>
      <c r="AG995">
        <v>4.2090223136726796E-3</v>
      </c>
      <c r="AH995">
        <v>3.8071828662922802</v>
      </c>
      <c r="AI995">
        <v>0.11637969861865501</v>
      </c>
      <c r="AJ995">
        <v>3517.1402232596301</v>
      </c>
      <c r="AK995" t="s">
        <v>103</v>
      </c>
      <c r="AL995" t="s">
        <v>104</v>
      </c>
      <c r="AM995" s="4">
        <v>3037276323.1199999</v>
      </c>
      <c r="AN995">
        <v>24442</v>
      </c>
      <c r="AO995" s="1">
        <f t="shared" si="222"/>
        <v>7.3049794906819947E-3</v>
      </c>
      <c r="AP995" s="5">
        <f t="shared" si="223"/>
        <v>8.4222179792564305</v>
      </c>
      <c r="AQ995" s="3">
        <f t="shared" si="224"/>
        <v>7.5186469673624752E-3</v>
      </c>
      <c r="AR995" s="15">
        <f t="shared" si="225"/>
        <v>0.94810862793712158</v>
      </c>
    </row>
    <row r="996" spans="1:44" x14ac:dyDescent="0.25">
      <c r="A996" t="s">
        <v>37</v>
      </c>
      <c r="B996">
        <v>18.240472320742001</v>
      </c>
      <c r="C996">
        <v>1.15457937979436E-2</v>
      </c>
      <c r="D996">
        <v>13.0081341754902</v>
      </c>
      <c r="E996">
        <v>29.257812998750499</v>
      </c>
      <c r="F996" s="1">
        <v>0</v>
      </c>
      <c r="G996" s="1">
        <v>0</v>
      </c>
      <c r="H996">
        <v>4.5199564784754402</v>
      </c>
      <c r="I996">
        <v>125.82982073663101</v>
      </c>
      <c r="J996">
        <v>121.690415632496</v>
      </c>
      <c r="K996">
        <v>85.277086402977204</v>
      </c>
      <c r="L996">
        <v>160.672657549571</v>
      </c>
      <c r="M996">
        <v>36.7021121321416</v>
      </c>
      <c r="N996">
        <v>81.352129947486503</v>
      </c>
      <c r="O996">
        <v>68.525571187629495</v>
      </c>
      <c r="P996">
        <v>114106.574289582</v>
      </c>
      <c r="Q996">
        <v>150682.617314003</v>
      </c>
      <c r="R996">
        <v>127.348879172013</v>
      </c>
      <c r="S996">
        <v>688.23920169734095</v>
      </c>
      <c r="T996">
        <v>1.88367796158119E-4</v>
      </c>
      <c r="U996">
        <v>0.53727389242850598</v>
      </c>
      <c r="V996" s="1">
        <v>0</v>
      </c>
      <c r="W996">
        <v>7.8826215460506194E-2</v>
      </c>
      <c r="X996">
        <v>0.38389989211098702</v>
      </c>
      <c r="Y996" s="1">
        <v>0</v>
      </c>
      <c r="Z996">
        <v>1</v>
      </c>
      <c r="AA996">
        <v>3.3317336543024702E-4</v>
      </c>
      <c r="AB996">
        <v>5.8798427499279103E-3</v>
      </c>
      <c r="AC996">
        <v>4.9937686130787301E-3</v>
      </c>
      <c r="AD996">
        <v>5.5661129907592097E-4</v>
      </c>
      <c r="AE996">
        <v>9.1466644979409798E-4</v>
      </c>
      <c r="AF996" s="3">
        <v>1.5038855335894399E-3</v>
      </c>
      <c r="AG996">
        <v>3.8615223265459002E-3</v>
      </c>
      <c r="AH996">
        <v>3.81233636879811</v>
      </c>
      <c r="AI996">
        <v>0.121291998938346</v>
      </c>
      <c r="AJ996">
        <v>4310.3930082709803</v>
      </c>
      <c r="AK996" t="s">
        <v>105</v>
      </c>
      <c r="AL996" t="s">
        <v>106</v>
      </c>
      <c r="AM996" s="4">
        <v>1685696421.98</v>
      </c>
      <c r="AN996">
        <v>14773</v>
      </c>
      <c r="AO996" s="1">
        <f t="shared" si="222"/>
        <v>7.4800174317986509E-3</v>
      </c>
      <c r="AP996" s="5">
        <f t="shared" si="223"/>
        <v>8.6158006990892595</v>
      </c>
      <c r="AQ996" s="3">
        <f t="shared" si="224"/>
        <v>9.1622636318443099E-3</v>
      </c>
      <c r="AR996" s="15">
        <f t="shared" si="225"/>
        <v>1.1170954340517794</v>
      </c>
    </row>
    <row r="997" spans="1:44" x14ac:dyDescent="0.25">
      <c r="A997" t="s">
        <v>37</v>
      </c>
      <c r="B997">
        <v>17.5583773935392</v>
      </c>
      <c r="C997">
        <v>1.06958064332751E-2</v>
      </c>
      <c r="D997">
        <v>12.1062082955679</v>
      </c>
      <c r="E997">
        <v>55.245772703023697</v>
      </c>
      <c r="F997" s="1">
        <v>0</v>
      </c>
      <c r="G997" s="1">
        <v>0</v>
      </c>
      <c r="H997">
        <v>4.7782654240536502</v>
      </c>
      <c r="I997">
        <v>146.38580927823401</v>
      </c>
      <c r="J997">
        <v>139.17872361009299</v>
      </c>
      <c r="K997">
        <v>103.21968214578899</v>
      </c>
      <c r="L997">
        <v>185.051544916377</v>
      </c>
      <c r="M997">
        <v>36.648817086193802</v>
      </c>
      <c r="N997">
        <v>79.506126414289696</v>
      </c>
      <c r="O997">
        <v>66.922583490036004</v>
      </c>
      <c r="P997">
        <v>102502.005908872</v>
      </c>
      <c r="Q997">
        <v>140684.66749124901</v>
      </c>
      <c r="R997">
        <v>125.686468418668</v>
      </c>
      <c r="S997">
        <v>683.30497266627003</v>
      </c>
      <c r="T997">
        <v>2.4602083175445199E-4</v>
      </c>
      <c r="U997">
        <v>0.59202393224954297</v>
      </c>
      <c r="V997" s="1">
        <v>0</v>
      </c>
      <c r="W997">
        <v>7.09417306118139E-2</v>
      </c>
      <c r="X997">
        <v>0.337034337138642</v>
      </c>
      <c r="Y997" s="1">
        <v>0</v>
      </c>
      <c r="Z997">
        <v>1</v>
      </c>
      <c r="AA997">
        <v>3.43616683924295E-4</v>
      </c>
      <c r="AB997">
        <v>5.6376366946150197E-3</v>
      </c>
      <c r="AC997">
        <v>4.9429224785522601E-3</v>
      </c>
      <c r="AD997">
        <v>4.9863310600897E-4</v>
      </c>
      <c r="AE997">
        <v>1.1291494972309999E-3</v>
      </c>
      <c r="AF997" s="3">
        <v>1.56363956252398E-3</v>
      </c>
      <c r="AG997">
        <v>3.0867985981047701E-3</v>
      </c>
      <c r="AH997">
        <v>3.8768840847608099</v>
      </c>
      <c r="AI997">
        <v>0.12328866253124</v>
      </c>
      <c r="AJ997">
        <v>5146.9449714768098</v>
      </c>
      <c r="AK997" t="s">
        <v>107</v>
      </c>
      <c r="AL997" t="s">
        <v>108</v>
      </c>
      <c r="AM997" s="4">
        <v>638895002.83000004</v>
      </c>
      <c r="AN997">
        <v>6233</v>
      </c>
      <c r="AO997" s="1">
        <f t="shared" si="222"/>
        <v>7.4927586472123284E-3</v>
      </c>
      <c r="AP997" s="5">
        <f t="shared" si="223"/>
        <v>8.6298771539829566</v>
      </c>
      <c r="AQ997" s="3">
        <f t="shared" ref="AQ997:AQ998" si="226">(1-(1-B997/100)^(1/12))- AO997</f>
        <v>8.4684680967168635E-3</v>
      </c>
      <c r="AR997" s="15">
        <f t="shared" ref="AR997:AR998" si="227">B997/AP997-1</f>
        <v>1.0346033993584096</v>
      </c>
    </row>
    <row r="998" spans="1:44" x14ac:dyDescent="0.25">
      <c r="A998" t="s">
        <v>37</v>
      </c>
      <c r="B998">
        <v>16.066462481704601</v>
      </c>
      <c r="C998">
        <v>1.0012779557296E-2</v>
      </c>
      <c r="D998">
        <v>11.3752422854256</v>
      </c>
      <c r="E998">
        <v>99.459486059383593</v>
      </c>
      <c r="F998" s="1">
        <v>0</v>
      </c>
      <c r="G998" s="1">
        <v>0</v>
      </c>
      <c r="H998">
        <v>5.1700519747726696</v>
      </c>
      <c r="I998">
        <v>166.86454587949399</v>
      </c>
      <c r="J998">
        <v>151.55784111068201</v>
      </c>
      <c r="K998">
        <v>131.32815516806201</v>
      </c>
      <c r="L998">
        <v>209.20517154795499</v>
      </c>
      <c r="M998">
        <v>35.3752583854954</v>
      </c>
      <c r="N998">
        <v>80.445057195597002</v>
      </c>
      <c r="O998">
        <v>68.381710971800402</v>
      </c>
      <c r="P998">
        <v>93607.115168185002</v>
      </c>
      <c r="Q998">
        <v>127534.646174758</v>
      </c>
      <c r="R998">
        <v>118.352027651383</v>
      </c>
      <c r="S998">
        <v>659.58789130210698</v>
      </c>
      <c r="T998" s="1">
        <v>0</v>
      </c>
      <c r="U998">
        <v>0.69101178810303898</v>
      </c>
      <c r="V998" s="1">
        <v>0</v>
      </c>
      <c r="W998">
        <v>6.3901974670465406E-2</v>
      </c>
      <c r="X998">
        <v>0.245086237226494</v>
      </c>
      <c r="Y998" s="1">
        <v>0</v>
      </c>
      <c r="Z998">
        <v>1</v>
      </c>
      <c r="AA998">
        <v>3.45812395475105E-4</v>
      </c>
      <c r="AB998">
        <v>5.5095940378315899E-3</v>
      </c>
      <c r="AC998">
        <v>4.9677125781575201E-3</v>
      </c>
      <c r="AD998">
        <v>4.5660283628317402E-4</v>
      </c>
      <c r="AE998">
        <v>1.0667646796184199E-3</v>
      </c>
      <c r="AF998" s="3">
        <v>1.4714146220761201E-3</v>
      </c>
      <c r="AG998">
        <v>2.6340009372759501E-3</v>
      </c>
      <c r="AH998">
        <v>3.8980611711669502</v>
      </c>
      <c r="AI998">
        <v>0.119706891348706</v>
      </c>
      <c r="AJ998">
        <v>5708.3575036563298</v>
      </c>
      <c r="AK998" t="s">
        <v>109</v>
      </c>
      <c r="AL998" t="s">
        <v>110</v>
      </c>
      <c r="AM998" s="4">
        <v>267154706.69</v>
      </c>
      <c r="AN998">
        <v>2854</v>
      </c>
      <c r="AO998" s="1">
        <f t="shared" si="222"/>
        <v>7.4307422308692219E-3</v>
      </c>
      <c r="AP998" s="5">
        <f t="shared" si="223"/>
        <v>8.5613428991917591</v>
      </c>
      <c r="AQ998" s="3">
        <f t="shared" si="226"/>
        <v>7.0586711158714763E-3</v>
      </c>
      <c r="AR998" s="15">
        <f t="shared" si="227"/>
        <v>0.87662878019070689</v>
      </c>
    </row>
    <row r="999" spans="1:44" x14ac:dyDescent="0.25">
      <c r="AN999">
        <f>SUM(AN983:AN998)</f>
        <v>1132448</v>
      </c>
    </row>
    <row r="1004" spans="1:44" x14ac:dyDescent="0.25">
      <c r="AO1004" t="s">
        <v>226</v>
      </c>
      <c r="AP1004" t="s">
        <v>67</v>
      </c>
    </row>
    <row r="1005" spans="1:44" x14ac:dyDescent="0.25">
      <c r="A1005" t="s">
        <v>0</v>
      </c>
      <c r="B1005" t="s">
        <v>1</v>
      </c>
      <c r="C1005" t="s">
        <v>2</v>
      </c>
      <c r="D1005" t="s">
        <v>3</v>
      </c>
      <c r="E1005" t="s">
        <v>5</v>
      </c>
      <c r="F1005" t="s">
        <v>6</v>
      </c>
      <c r="G1005" t="s">
        <v>208</v>
      </c>
      <c r="H1005" t="s">
        <v>7</v>
      </c>
      <c r="I1005" t="s">
        <v>8</v>
      </c>
      <c r="J1005" t="s">
        <v>134</v>
      </c>
      <c r="K1005" t="s">
        <v>143</v>
      </c>
      <c r="L1005" t="s">
        <v>9</v>
      </c>
      <c r="M1005" t="s">
        <v>10</v>
      </c>
      <c r="N1005" t="s">
        <v>11</v>
      </c>
      <c r="O1005" t="s">
        <v>13</v>
      </c>
      <c r="P1005" t="s">
        <v>14</v>
      </c>
      <c r="Q1005" t="s">
        <v>15</v>
      </c>
      <c r="R1005" t="s">
        <v>16</v>
      </c>
      <c r="S1005" t="s">
        <v>17</v>
      </c>
      <c r="T1005" t="s">
        <v>18</v>
      </c>
      <c r="U1005" t="s">
        <v>20</v>
      </c>
      <c r="V1005" t="s">
        <v>21</v>
      </c>
      <c r="W1005" t="s">
        <v>22</v>
      </c>
      <c r="X1005" t="s">
        <v>23</v>
      </c>
      <c r="Y1005" t="s">
        <v>24</v>
      </c>
      <c r="Z1005" t="s">
        <v>25</v>
      </c>
      <c r="AA1005" t="s">
        <v>26</v>
      </c>
      <c r="AB1005" t="s">
        <v>27</v>
      </c>
      <c r="AC1005" t="s">
        <v>263</v>
      </c>
      <c r="AD1005" t="s">
        <v>120</v>
      </c>
      <c r="AE1005" t="s">
        <v>29</v>
      </c>
      <c r="AF1005" s="3" t="s">
        <v>233</v>
      </c>
      <c r="AG1005" t="s">
        <v>30</v>
      </c>
      <c r="AH1005" t="s">
        <v>31</v>
      </c>
      <c r="AI1005" t="s">
        <v>32</v>
      </c>
      <c r="AJ1005" t="s">
        <v>33</v>
      </c>
      <c r="AK1005" t="s">
        <v>34</v>
      </c>
      <c r="AL1005" t="s">
        <v>74</v>
      </c>
      <c r="AM1005" s="4" t="s">
        <v>35</v>
      </c>
      <c r="AN1005" t="s">
        <v>36</v>
      </c>
      <c r="AO1005" s="15">
        <v>1.1000000000000001</v>
      </c>
      <c r="AP1005" s="15">
        <v>1</v>
      </c>
    </row>
    <row r="1006" spans="1:44" x14ac:dyDescent="0.25">
      <c r="A1006" t="s">
        <v>37</v>
      </c>
      <c r="B1006">
        <v>9.8742111598599909</v>
      </c>
      <c r="C1006">
        <v>5.8491155687185699E-3</v>
      </c>
      <c r="D1006">
        <v>6.7974835116878998</v>
      </c>
      <c r="E1006">
        <v>-48.753777631288401</v>
      </c>
      <c r="F1006" s="1">
        <v>0</v>
      </c>
      <c r="G1006" s="1">
        <v>0</v>
      </c>
      <c r="H1006">
        <v>3.16553085099298</v>
      </c>
      <c r="I1006">
        <v>-171.11797235110001</v>
      </c>
      <c r="J1006">
        <v>-163.74140487189999</v>
      </c>
      <c r="K1006">
        <v>-174.50051397991601</v>
      </c>
      <c r="L1006">
        <v>-154.714018190117</v>
      </c>
      <c r="M1006">
        <v>26.935445329607202</v>
      </c>
      <c r="N1006">
        <v>89.8820074245764</v>
      </c>
      <c r="O1006">
        <v>74.654689778950896</v>
      </c>
      <c r="P1006">
        <v>243294.764542772</v>
      </c>
      <c r="Q1006">
        <v>301614.47676599899</v>
      </c>
      <c r="R1006">
        <v>81.199885234373298</v>
      </c>
      <c r="S1006">
        <v>613.31988576298602</v>
      </c>
      <c r="T1006" s="1">
        <v>0</v>
      </c>
      <c r="U1006">
        <v>0.52414736322496802</v>
      </c>
      <c r="V1006" s="1">
        <v>0</v>
      </c>
      <c r="W1006">
        <v>0.230084479914652</v>
      </c>
      <c r="X1006">
        <v>0.24576815686037901</v>
      </c>
      <c r="Y1006" s="1">
        <v>0</v>
      </c>
      <c r="Z1006">
        <v>1</v>
      </c>
      <c r="AA1006">
        <v>3.0284538986281401E-4</v>
      </c>
      <c r="AB1006">
        <v>5.5024501784789303E-3</v>
      </c>
      <c r="AC1006">
        <v>4.0752119584420597E-3</v>
      </c>
      <c r="AD1006">
        <v>7.99865681363838E-6</v>
      </c>
      <c r="AE1006">
        <v>3.76481826025069E-4</v>
      </c>
      <c r="AF1006" s="3">
        <v>1.17701058369521E-4</v>
      </c>
      <c r="AG1006" s="1">
        <v>0</v>
      </c>
      <c r="AH1006">
        <v>6.3110039635687398</v>
      </c>
      <c r="AI1006">
        <v>0.14731223884229699</v>
      </c>
      <c r="AJ1006">
        <v>2.9104313245931698E-3</v>
      </c>
      <c r="AK1006" t="s">
        <v>79</v>
      </c>
      <c r="AL1006" t="s">
        <v>80</v>
      </c>
      <c r="AM1006" s="4">
        <v>164953850.36000001</v>
      </c>
      <c r="AN1006">
        <v>678</v>
      </c>
      <c r="AO1006" s="1">
        <f>AA1006+AC1006*$AO$1005+AF1006*$AP$1005</f>
        <v>4.903279602518601E-3</v>
      </c>
      <c r="AP1006" s="5">
        <f>100*(1-(1-AO1006)^12)</f>
        <v>5.7278224168302749</v>
      </c>
      <c r="AQ1006" s="3">
        <f>(1-(1-B1006/100)^(1/12))- AO1006</f>
        <v>3.7229522415835603E-3</v>
      </c>
      <c r="AR1006" s="15">
        <f>B1006/AP1006-1</f>
        <v>0.7239031592261358</v>
      </c>
    </row>
    <row r="1007" spans="1:44" x14ac:dyDescent="0.25">
      <c r="A1007" t="s">
        <v>37</v>
      </c>
      <c r="B1007">
        <v>11.824029173140501</v>
      </c>
      <c r="C1007">
        <v>5.7404129690541402E-3</v>
      </c>
      <c r="D1007">
        <v>6.6751183733852404</v>
      </c>
      <c r="E1007">
        <v>-38.073762639331697</v>
      </c>
      <c r="F1007" s="1">
        <v>0</v>
      </c>
      <c r="G1007" s="1">
        <v>0</v>
      </c>
      <c r="H1007">
        <v>3.28195653586199</v>
      </c>
      <c r="I1007">
        <v>-151.71616829087199</v>
      </c>
      <c r="J1007">
        <v>-154.33262648519701</v>
      </c>
      <c r="K1007">
        <v>-158.37201141081499</v>
      </c>
      <c r="L1007">
        <v>-136.01225426466399</v>
      </c>
      <c r="M1007">
        <v>27.0611336967008</v>
      </c>
      <c r="N1007">
        <v>93.147258721247596</v>
      </c>
      <c r="O1007">
        <v>77.277543296122801</v>
      </c>
      <c r="P1007">
        <v>254132.896631487</v>
      </c>
      <c r="Q1007">
        <v>302407.88754704501</v>
      </c>
      <c r="R1007">
        <v>83.129844389178501</v>
      </c>
      <c r="S1007">
        <v>652.96429953926997</v>
      </c>
      <c r="T1007">
        <v>4.0325002666434702E-4</v>
      </c>
      <c r="U1007">
        <v>0.53968431890120405</v>
      </c>
      <c r="V1007" s="1">
        <v>0</v>
      </c>
      <c r="W1007">
        <v>0.25551429863474601</v>
      </c>
      <c r="X1007">
        <v>0.204801382464048</v>
      </c>
      <c r="Y1007" s="1">
        <v>0</v>
      </c>
      <c r="Z1007">
        <v>1</v>
      </c>
      <c r="AA1007">
        <v>2.9686561624416198E-4</v>
      </c>
      <c r="AB1007">
        <v>5.7617485097080801E-3</v>
      </c>
      <c r="AC1007">
        <v>4.3311361040917398E-3</v>
      </c>
      <c r="AD1007">
        <v>6.4968324634486699E-6</v>
      </c>
      <c r="AE1007">
        <v>1.7519246347671801E-4</v>
      </c>
      <c r="AF1007" s="3">
        <v>3.5265137054038201E-4</v>
      </c>
      <c r="AG1007" s="1">
        <v>0</v>
      </c>
      <c r="AH1007">
        <v>6.3779874711933298</v>
      </c>
      <c r="AI1007">
        <v>0.14959364033422201</v>
      </c>
      <c r="AJ1007">
        <v>1.39000416029167</v>
      </c>
      <c r="AK1007" t="s">
        <v>81</v>
      </c>
      <c r="AL1007" t="s">
        <v>82</v>
      </c>
      <c r="AM1007" s="4">
        <v>2046786349.47</v>
      </c>
      <c r="AN1007">
        <v>8054</v>
      </c>
      <c r="AO1007" s="1">
        <f t="shared" ref="AO1007:AO1021" si="228">AA1007+AC1007*$AO$1005+AF1007*$AP$1005</f>
        <v>5.4137667012854581E-3</v>
      </c>
      <c r="AP1007" s="5">
        <f t="shared" ref="AP1007:AP1021" si="229">100*(1-(1-AO1007)^12)</f>
        <v>6.3065301156895686</v>
      </c>
      <c r="AQ1007" s="3">
        <f t="shared" ref="AQ1007:AQ1021" si="230">(1-(1-B1007/100)^(1/12))- AO1007</f>
        <v>5.0177519569171184E-3</v>
      </c>
      <c r="AR1007" s="15">
        <f t="shared" ref="AR1007:AR1021" si="231">B1007/AP1007-1</f>
        <v>0.8748866581520538</v>
      </c>
    </row>
    <row r="1008" spans="1:44" x14ac:dyDescent="0.25">
      <c r="A1008" t="s">
        <v>37</v>
      </c>
      <c r="B1008">
        <v>13.2373900826047</v>
      </c>
      <c r="C1008">
        <v>7.4173022429198697E-3</v>
      </c>
      <c r="D1008">
        <v>8.5464841761328803</v>
      </c>
      <c r="E1008">
        <v>-32.541498319595902</v>
      </c>
      <c r="F1008" s="1">
        <v>0</v>
      </c>
      <c r="G1008" s="1">
        <v>0</v>
      </c>
      <c r="H1008">
        <v>3.3803894749724601</v>
      </c>
      <c r="I1008">
        <v>-128.91060979510101</v>
      </c>
      <c r="J1008">
        <v>-130.26071367502999</v>
      </c>
      <c r="K1008">
        <v>-144.439225794598</v>
      </c>
      <c r="L1008">
        <v>-111.517177385469</v>
      </c>
      <c r="M1008">
        <v>27.654302744681701</v>
      </c>
      <c r="N1008">
        <v>91.990121421643806</v>
      </c>
      <c r="O1008">
        <v>76.082730026805095</v>
      </c>
      <c r="P1008">
        <v>229427.59287893699</v>
      </c>
      <c r="Q1008">
        <v>285802.21180429001</v>
      </c>
      <c r="R1008">
        <v>82.6917805734941</v>
      </c>
      <c r="S1008">
        <v>660.97777263585601</v>
      </c>
      <c r="T1008">
        <v>9.3855488508563095E-4</v>
      </c>
      <c r="U1008">
        <v>0.52889877549229203</v>
      </c>
      <c r="V1008" s="1">
        <v>0</v>
      </c>
      <c r="W1008">
        <v>0.234924118383359</v>
      </c>
      <c r="X1008">
        <v>0.236177106124348</v>
      </c>
      <c r="Y1008" s="1">
        <v>0</v>
      </c>
      <c r="Z1008">
        <v>1</v>
      </c>
      <c r="AA1008">
        <v>2.9918527507865098E-4</v>
      </c>
      <c r="AB1008">
        <v>6.3345947801451002E-3</v>
      </c>
      <c r="AC1008">
        <v>4.8078206861368296E-3</v>
      </c>
      <c r="AD1008">
        <v>1.61859367431358E-5</v>
      </c>
      <c r="AE1008">
        <v>1.4206731290452299E-3</v>
      </c>
      <c r="AF1008" s="3">
        <v>6.3438543069362595E-4</v>
      </c>
      <c r="AG1008" s="1">
        <v>2.00070911688621E-8</v>
      </c>
      <c r="AH1008">
        <v>6.3591534090082096</v>
      </c>
      <c r="AI1008">
        <v>0.15272483216844901</v>
      </c>
      <c r="AJ1008">
        <v>14.1957187158309</v>
      </c>
      <c r="AK1008" t="s">
        <v>83</v>
      </c>
      <c r="AL1008" t="s">
        <v>84</v>
      </c>
      <c r="AM1008" s="4">
        <v>5338550658.6999998</v>
      </c>
      <c r="AN1008">
        <v>23269</v>
      </c>
      <c r="AO1008" s="1">
        <f t="shared" si="228"/>
        <v>6.2221734605227902E-3</v>
      </c>
      <c r="AP1008" s="5">
        <f t="shared" si="229"/>
        <v>7.2163124425105529</v>
      </c>
      <c r="AQ1008" s="3">
        <f t="shared" si="230"/>
        <v>5.54096167677886E-3</v>
      </c>
      <c r="AR1008" s="15">
        <f t="shared" si="231"/>
        <v>0.83437041952682067</v>
      </c>
    </row>
    <row r="1009" spans="1:44" x14ac:dyDescent="0.25">
      <c r="A1009" t="s">
        <v>37</v>
      </c>
      <c r="B1009">
        <v>14.2927545815042</v>
      </c>
      <c r="C1009">
        <v>9.8911572562414198E-3</v>
      </c>
      <c r="D1009">
        <v>11.2445008035632</v>
      </c>
      <c r="E1009">
        <v>-25.403298975596101</v>
      </c>
      <c r="F1009" s="1">
        <v>0</v>
      </c>
      <c r="G1009" s="1">
        <v>0</v>
      </c>
      <c r="H1009">
        <v>3.50770024063138</v>
      </c>
      <c r="I1009">
        <v>-105.15063111256801</v>
      </c>
      <c r="J1009">
        <v>-105.097921422062</v>
      </c>
      <c r="K1009">
        <v>-130.39138762629199</v>
      </c>
      <c r="L1009">
        <v>-86.468077322076695</v>
      </c>
      <c r="M1009">
        <v>29.259690161775801</v>
      </c>
      <c r="N1009">
        <v>90.404742591144498</v>
      </c>
      <c r="O1009">
        <v>74.083177101315101</v>
      </c>
      <c r="P1009">
        <v>213603.18211287301</v>
      </c>
      <c r="Q1009">
        <v>270762.79094956402</v>
      </c>
      <c r="R1009">
        <v>82.304229466524006</v>
      </c>
      <c r="S1009">
        <v>668.44477774280597</v>
      </c>
      <c r="T1009">
        <v>6.2532721223037798E-4</v>
      </c>
      <c r="U1009">
        <v>0.47115704545207598</v>
      </c>
      <c r="V1009" s="1">
        <v>0</v>
      </c>
      <c r="W1009">
        <v>0.23703918793540901</v>
      </c>
      <c r="X1009">
        <v>0.291803766612513</v>
      </c>
      <c r="Y1009" s="1">
        <v>0</v>
      </c>
      <c r="Z1009">
        <v>1</v>
      </c>
      <c r="AA1009">
        <v>3.0489823087664002E-4</v>
      </c>
      <c r="AB1009">
        <v>6.8610883170266103E-3</v>
      </c>
      <c r="AC1009">
        <v>5.2461234153382396E-3</v>
      </c>
      <c r="AD1009">
        <v>1.7888653943231301E-4</v>
      </c>
      <c r="AE1009">
        <v>2.93211307467662E-3</v>
      </c>
      <c r="AF1009" s="3">
        <v>1.0421386907491299E-3</v>
      </c>
      <c r="AG1009">
        <v>2.5607321610939101E-6</v>
      </c>
      <c r="AH1009">
        <v>6.3067105231187703</v>
      </c>
      <c r="AI1009">
        <v>0.160880400008552</v>
      </c>
      <c r="AJ1009">
        <v>57.060134573759903</v>
      </c>
      <c r="AK1009" t="s">
        <v>85</v>
      </c>
      <c r="AL1009" t="s">
        <v>86</v>
      </c>
      <c r="AM1009" s="4">
        <v>9749703644.3600006</v>
      </c>
      <c r="AN1009">
        <v>45644</v>
      </c>
      <c r="AO1009" s="1">
        <f t="shared" si="228"/>
        <v>7.1177726784978339E-3</v>
      </c>
      <c r="AP1009" s="5">
        <f t="shared" si="229"/>
        <v>8.2147611778844887</v>
      </c>
      <c r="AQ1009" s="3">
        <f t="shared" si="230"/>
        <v>5.6527186508647537E-3</v>
      </c>
      <c r="AR1009" s="15">
        <f t="shared" si="231"/>
        <v>0.73988680522845707</v>
      </c>
    </row>
    <row r="1010" spans="1:44" x14ac:dyDescent="0.25">
      <c r="A1010" t="s">
        <v>37</v>
      </c>
      <c r="B1010">
        <v>12.2602716394558</v>
      </c>
      <c r="C1010">
        <v>1.10483873807323E-2</v>
      </c>
      <c r="D1010">
        <v>12.481368986267601</v>
      </c>
      <c r="E1010">
        <v>-20.237554739737899</v>
      </c>
      <c r="F1010" s="1">
        <v>0</v>
      </c>
      <c r="G1010" s="1">
        <v>0</v>
      </c>
      <c r="H1010">
        <v>3.6429436461645701</v>
      </c>
      <c r="I1010">
        <v>-81.860211028918698</v>
      </c>
      <c r="J1010">
        <v>-82.467233471551694</v>
      </c>
      <c r="K1010">
        <v>-110.483521568873</v>
      </c>
      <c r="L1010">
        <v>-61.418056034831402</v>
      </c>
      <c r="M1010">
        <v>31.286534652557901</v>
      </c>
      <c r="N1010">
        <v>89.570722928752701</v>
      </c>
      <c r="O1010">
        <v>72.628507007785998</v>
      </c>
      <c r="P1010">
        <v>195193.93002900001</v>
      </c>
      <c r="Q1010">
        <v>245523.13494089601</v>
      </c>
      <c r="R1010">
        <v>82.266797875629393</v>
      </c>
      <c r="S1010">
        <v>669.00697923132896</v>
      </c>
      <c r="T1010">
        <v>5.6771372693538002E-4</v>
      </c>
      <c r="U1010">
        <v>0.46005436127081101</v>
      </c>
      <c r="V1010" s="1">
        <v>0</v>
      </c>
      <c r="W1010">
        <v>0.208611822564644</v>
      </c>
      <c r="X1010">
        <v>0.33133381616454299</v>
      </c>
      <c r="Y1010" s="1">
        <v>0</v>
      </c>
      <c r="Z1010">
        <v>1</v>
      </c>
      <c r="AA1010">
        <v>3.1091814148819798E-4</v>
      </c>
      <c r="AB1010">
        <v>7.3757039591135099E-3</v>
      </c>
      <c r="AC1010">
        <v>5.9225311411492797E-3</v>
      </c>
      <c r="AD1010">
        <v>5.5210275226873196E-4</v>
      </c>
      <c r="AE1010">
        <v>2.87034395001527E-3</v>
      </c>
      <c r="AF1010" s="3">
        <v>1.5907528671189599E-3</v>
      </c>
      <c r="AG1010">
        <v>1.2377885290626401E-5</v>
      </c>
      <c r="AH1010">
        <v>6.18993063022321</v>
      </c>
      <c r="AI1010">
        <v>0.16997881011166599</v>
      </c>
      <c r="AJ1010">
        <v>144.99144718858901</v>
      </c>
      <c r="AK1010" t="s">
        <v>87</v>
      </c>
      <c r="AL1010" t="s">
        <v>88</v>
      </c>
      <c r="AM1010" s="4">
        <v>17567258508.68</v>
      </c>
      <c r="AN1010">
        <v>89999</v>
      </c>
      <c r="AO1010" s="1">
        <f t="shared" si="228"/>
        <v>8.4164552638713655E-3</v>
      </c>
      <c r="AP1010" s="5">
        <f t="shared" si="229"/>
        <v>9.6450951686716024</v>
      </c>
      <c r="AQ1010" s="3">
        <f t="shared" si="230"/>
        <v>2.4239746732718156E-3</v>
      </c>
      <c r="AR1010" s="15">
        <f t="shared" si="231"/>
        <v>0.27114055642277091</v>
      </c>
    </row>
    <row r="1011" spans="1:44" x14ac:dyDescent="0.25">
      <c r="A1011" t="s">
        <v>37</v>
      </c>
      <c r="B1011">
        <v>13.275828904348201</v>
      </c>
      <c r="C1011">
        <v>1.21069422327465E-2</v>
      </c>
      <c r="D1011">
        <v>13.598913811270601</v>
      </c>
      <c r="E1011">
        <v>-15.977997786226799</v>
      </c>
      <c r="F1011" s="1">
        <v>0</v>
      </c>
      <c r="G1011" s="1">
        <v>0</v>
      </c>
      <c r="H1011">
        <v>3.7408988093292601</v>
      </c>
      <c r="I1011">
        <v>-59.0466017681849</v>
      </c>
      <c r="J1011">
        <v>-60.282924613308197</v>
      </c>
      <c r="K1011">
        <v>-93.162866823994307</v>
      </c>
      <c r="L1011">
        <v>-37.161255622849097</v>
      </c>
      <c r="M1011">
        <v>32.829944979039603</v>
      </c>
      <c r="N1011">
        <v>89.470577748344994</v>
      </c>
      <c r="O1011">
        <v>71.931645799331605</v>
      </c>
      <c r="P1011">
        <v>182330.07474960299</v>
      </c>
      <c r="Q1011">
        <v>227324.64747455501</v>
      </c>
      <c r="R1011">
        <v>82.401069497529207</v>
      </c>
      <c r="S1011">
        <v>677.16023249788498</v>
      </c>
      <c r="T1011">
        <v>8.97317229436011E-4</v>
      </c>
      <c r="U1011">
        <v>0.464417178210214</v>
      </c>
      <c r="V1011" s="1">
        <v>0</v>
      </c>
      <c r="W1011">
        <v>0.17657629921255999</v>
      </c>
      <c r="X1011">
        <v>0.35900652257722498</v>
      </c>
      <c r="Y1011" s="1">
        <v>0</v>
      </c>
      <c r="Z1011">
        <v>1</v>
      </c>
      <c r="AA1011">
        <v>3.12271669024236E-4</v>
      </c>
      <c r="AB1011">
        <v>7.7257109062547702E-3</v>
      </c>
      <c r="AC1011">
        <v>6.4091623016029001E-3</v>
      </c>
      <c r="AD1011">
        <v>9.7449799079306202E-4</v>
      </c>
      <c r="AE1011">
        <v>3.0968753374509702E-3</v>
      </c>
      <c r="AF1011" s="3">
        <v>2.1990383359306999E-3</v>
      </c>
      <c r="AG1011">
        <v>3.6042871126975498E-5</v>
      </c>
      <c r="AH1011">
        <v>6.1327916553646498</v>
      </c>
      <c r="AI1011">
        <v>0.17784463481920301</v>
      </c>
      <c r="AJ1011">
        <v>271.63944541534403</v>
      </c>
      <c r="AK1011" t="s">
        <v>89</v>
      </c>
      <c r="AL1011" t="s">
        <v>90</v>
      </c>
      <c r="AM1011" s="4">
        <v>24921421607</v>
      </c>
      <c r="AN1011">
        <v>136683</v>
      </c>
      <c r="AO1011" s="1">
        <f t="shared" si="228"/>
        <v>9.5613885367181271E-3</v>
      </c>
      <c r="AP1011" s="5">
        <f t="shared" si="229"/>
        <v>10.889116083428284</v>
      </c>
      <c r="AQ1011" s="3">
        <f t="shared" si="230"/>
        <v>2.23823925602489E-3</v>
      </c>
      <c r="AR1011" s="15">
        <f t="shared" si="231"/>
        <v>0.21918333890775221</v>
      </c>
    </row>
    <row r="1012" spans="1:44" x14ac:dyDescent="0.25">
      <c r="A1012" t="s">
        <v>37</v>
      </c>
      <c r="B1012">
        <v>13.9687658524089</v>
      </c>
      <c r="C1012">
        <v>1.26302111304759E-2</v>
      </c>
      <c r="D1012">
        <v>14.146497646892399</v>
      </c>
      <c r="E1012">
        <v>-11.162101714238201</v>
      </c>
      <c r="F1012" s="1">
        <v>0</v>
      </c>
      <c r="G1012" s="1">
        <v>0</v>
      </c>
      <c r="H1012">
        <v>3.8123835251196398</v>
      </c>
      <c r="I1012">
        <v>-35.681095153141499</v>
      </c>
      <c r="J1012">
        <v>-37.872209880573003</v>
      </c>
      <c r="K1012">
        <v>-75.066869768639407</v>
      </c>
      <c r="L1012">
        <v>-12.5269293564359</v>
      </c>
      <c r="M1012">
        <v>32.705302867835798</v>
      </c>
      <c r="N1012">
        <v>88.855296500782998</v>
      </c>
      <c r="O1012">
        <v>71.618790837545205</v>
      </c>
      <c r="P1012">
        <v>172325.774378264</v>
      </c>
      <c r="Q1012">
        <v>214306.89004503601</v>
      </c>
      <c r="R1012">
        <v>82.504396621730805</v>
      </c>
      <c r="S1012">
        <v>687.11834210041195</v>
      </c>
      <c r="T1012">
        <v>1.1495754653139999E-3</v>
      </c>
      <c r="U1012">
        <v>0.46253647568990403</v>
      </c>
      <c r="V1012" s="1">
        <v>0</v>
      </c>
      <c r="W1012">
        <v>0.15662113895263499</v>
      </c>
      <c r="X1012">
        <v>0.38084238535746001</v>
      </c>
      <c r="Y1012" s="1">
        <v>0</v>
      </c>
      <c r="Z1012">
        <v>1</v>
      </c>
      <c r="AA1012">
        <v>3.1507356188875901E-4</v>
      </c>
      <c r="AB1012">
        <v>7.7240875195916997E-3</v>
      </c>
      <c r="AC1012">
        <v>6.5968237494867998E-3</v>
      </c>
      <c r="AD1012">
        <v>1.06206867159573E-3</v>
      </c>
      <c r="AE1012">
        <v>3.3292823888601201E-3</v>
      </c>
      <c r="AF1012" s="3">
        <v>2.5602476144822701E-3</v>
      </c>
      <c r="AG1012">
        <v>1.9971834485987201E-4</v>
      </c>
      <c r="AH1012">
        <v>6.0785408478976297</v>
      </c>
      <c r="AI1012">
        <v>0.17570186720828099</v>
      </c>
      <c r="AJ1012">
        <v>465.171597471876</v>
      </c>
      <c r="AK1012" t="s">
        <v>91</v>
      </c>
      <c r="AL1012" t="s">
        <v>92</v>
      </c>
      <c r="AM1012" s="4">
        <v>29594711514.400002</v>
      </c>
      <c r="AN1012">
        <v>171737</v>
      </c>
      <c r="AO1012" s="1">
        <f t="shared" si="228"/>
        <v>1.0131827300806509E-2</v>
      </c>
      <c r="AP1012" s="5">
        <f t="shared" si="229"/>
        <v>11.503045174325655</v>
      </c>
      <c r="AQ1012" s="3">
        <f t="shared" si="230"/>
        <v>2.3282095287846718E-3</v>
      </c>
      <c r="AR1012" s="15">
        <f t="shared" si="231"/>
        <v>0.21435373335633234</v>
      </c>
    </row>
    <row r="1013" spans="1:44" x14ac:dyDescent="0.25">
      <c r="A1013" t="s">
        <v>37</v>
      </c>
      <c r="B1013">
        <v>15.0650898991654</v>
      </c>
      <c r="C1013">
        <v>1.30181752968362E-2</v>
      </c>
      <c r="D1013">
        <v>14.550433781152501</v>
      </c>
      <c r="E1013">
        <v>-6.5408397096439401</v>
      </c>
      <c r="F1013" s="1">
        <v>0</v>
      </c>
      <c r="G1013" s="1">
        <v>0</v>
      </c>
      <c r="H1013">
        <v>3.8682275046408301</v>
      </c>
      <c r="I1013">
        <v>-12.467885701897</v>
      </c>
      <c r="J1013">
        <v>-16.9987242320692</v>
      </c>
      <c r="K1013">
        <v>-48.600273605356101</v>
      </c>
      <c r="L1013">
        <v>11.9285688520514</v>
      </c>
      <c r="M1013">
        <v>31.227804136534601</v>
      </c>
      <c r="N1013">
        <v>89.217010864042805</v>
      </c>
      <c r="O1013">
        <v>72.792603487420607</v>
      </c>
      <c r="P1013">
        <v>163476.39539692199</v>
      </c>
      <c r="Q1013">
        <v>200373.65680432401</v>
      </c>
      <c r="R1013">
        <v>83.077303519932599</v>
      </c>
      <c r="S1013">
        <v>691.08818572581697</v>
      </c>
      <c r="T1013">
        <v>9.0101696279723097E-4</v>
      </c>
      <c r="U1013">
        <v>0.46903710448888503</v>
      </c>
      <c r="V1013" s="1">
        <v>0</v>
      </c>
      <c r="W1013">
        <v>0.13685420852321101</v>
      </c>
      <c r="X1013">
        <v>0.39410868698790202</v>
      </c>
      <c r="Y1013" s="1">
        <v>0</v>
      </c>
      <c r="Z1013">
        <v>1</v>
      </c>
      <c r="AA1013">
        <v>3.1330254306714199E-4</v>
      </c>
      <c r="AB1013">
        <v>7.4277137330631404E-3</v>
      </c>
      <c r="AC1013">
        <v>6.5301952265646003E-3</v>
      </c>
      <c r="AD1013">
        <v>9.6957693779922401E-4</v>
      </c>
      <c r="AE1013">
        <v>3.2972242195164498E-3</v>
      </c>
      <c r="AF1013" s="3">
        <v>2.5754244586750799E-3</v>
      </c>
      <c r="AG1013">
        <v>1.01037822585148E-3</v>
      </c>
      <c r="AH1013">
        <v>6.0114818497954197</v>
      </c>
      <c r="AI1013">
        <v>0.16507673114299601</v>
      </c>
      <c r="AJ1013">
        <v>608.18029367720999</v>
      </c>
      <c r="AK1013" t="s">
        <v>93</v>
      </c>
      <c r="AL1013" t="s">
        <v>94</v>
      </c>
      <c r="AM1013" s="4">
        <v>31643144998.610001</v>
      </c>
      <c r="AN1013">
        <v>193564</v>
      </c>
      <c r="AO1013" s="1">
        <f t="shared" si="228"/>
        <v>1.0071941750963284E-2</v>
      </c>
      <c r="AP1013" s="5">
        <f t="shared" si="229"/>
        <v>11.438776585084042</v>
      </c>
      <c r="AQ1013" s="3">
        <f t="shared" si="230"/>
        <v>3.442982576531509E-3</v>
      </c>
      <c r="AR1013" s="15">
        <f t="shared" si="231"/>
        <v>0.31701933219064737</v>
      </c>
    </row>
    <row r="1014" spans="1:44" x14ac:dyDescent="0.25">
      <c r="A1014" t="s">
        <v>37</v>
      </c>
      <c r="B1014">
        <v>16.3266588093332</v>
      </c>
      <c r="C1014">
        <v>1.40642946995227E-2</v>
      </c>
      <c r="D1014">
        <v>15.630954348291199</v>
      </c>
      <c r="E1014">
        <v>1.4638773325564101</v>
      </c>
      <c r="F1014" s="1">
        <v>0</v>
      </c>
      <c r="G1014" s="1">
        <v>0</v>
      </c>
      <c r="H1014">
        <v>3.9557138405977299</v>
      </c>
      <c r="I1014">
        <v>10.7213772159397</v>
      </c>
      <c r="J1014">
        <v>7.04227513413423</v>
      </c>
      <c r="K1014">
        <v>-25.952332795956799</v>
      </c>
      <c r="L1014">
        <v>36.498277773215001</v>
      </c>
      <c r="M1014">
        <v>30.317404096085401</v>
      </c>
      <c r="N1014">
        <v>88.755827971982598</v>
      </c>
      <c r="O1014">
        <v>72.9261274059035</v>
      </c>
      <c r="P1014">
        <v>154733.35781439801</v>
      </c>
      <c r="Q1014">
        <v>188654.957539575</v>
      </c>
      <c r="R1014">
        <v>83.980419704589394</v>
      </c>
      <c r="S1014">
        <v>694.677271720558</v>
      </c>
      <c r="T1014">
        <v>1.10085296691384E-3</v>
      </c>
      <c r="U1014">
        <v>0.49637961373056899</v>
      </c>
      <c r="V1014" s="1">
        <v>0</v>
      </c>
      <c r="W1014">
        <v>0.119216090080106</v>
      </c>
      <c r="X1014">
        <v>0.38440429618932398</v>
      </c>
      <c r="Y1014" s="1">
        <v>0</v>
      </c>
      <c r="Z1014">
        <v>1</v>
      </c>
      <c r="AA1014">
        <v>3.1026528035671001E-4</v>
      </c>
      <c r="AB1014">
        <v>7.0780897440703896E-3</v>
      </c>
      <c r="AC1014">
        <v>6.3173721043369296E-3</v>
      </c>
      <c r="AD1014">
        <v>8.8727581644225395E-4</v>
      </c>
      <c r="AE1014">
        <v>3.5084061398778501E-3</v>
      </c>
      <c r="AF1014" s="3">
        <v>2.65536870831634E-3</v>
      </c>
      <c r="AG1014">
        <v>2.28027378534251E-3</v>
      </c>
      <c r="AH1014">
        <v>5.9998731092198296</v>
      </c>
      <c r="AI1014">
        <v>0.15928219329171001</v>
      </c>
      <c r="AJ1014">
        <v>821.31841613725203</v>
      </c>
      <c r="AK1014" t="s">
        <v>95</v>
      </c>
      <c r="AL1014" t="s">
        <v>96</v>
      </c>
      <c r="AM1014" s="4">
        <v>22286090792.650002</v>
      </c>
      <c r="AN1014">
        <v>144029</v>
      </c>
      <c r="AO1014" s="1">
        <f t="shared" si="228"/>
        <v>9.9147433034436731E-3</v>
      </c>
      <c r="AP1014" s="5">
        <f t="shared" si="229"/>
        <v>11.269869131373056</v>
      </c>
      <c r="AQ1014" s="3">
        <f t="shared" si="230"/>
        <v>4.8296250435766359E-3</v>
      </c>
      <c r="AR1014" s="15">
        <f t="shared" si="231"/>
        <v>0.44869994664650137</v>
      </c>
    </row>
    <row r="1015" spans="1:44" x14ac:dyDescent="0.25">
      <c r="A1015" t="s">
        <v>37</v>
      </c>
      <c r="B1015">
        <v>18.013880910448599</v>
      </c>
      <c r="C1015">
        <v>1.5243083645586099E-2</v>
      </c>
      <c r="D1015">
        <v>16.833490090563799</v>
      </c>
      <c r="E1015">
        <v>7.7088785563456801</v>
      </c>
      <c r="F1015" s="1">
        <v>0</v>
      </c>
      <c r="G1015" s="1">
        <v>0</v>
      </c>
      <c r="H1015">
        <v>4.0397753612001797</v>
      </c>
      <c r="I1015">
        <v>33.767202689239298</v>
      </c>
      <c r="J1015">
        <v>31.1606998509438</v>
      </c>
      <c r="K1015">
        <v>-7.7316711168201397</v>
      </c>
      <c r="L1015">
        <v>61.459676546130801</v>
      </c>
      <c r="M1015">
        <v>29.846976490595502</v>
      </c>
      <c r="N1015">
        <v>87.730682905048695</v>
      </c>
      <c r="O1015">
        <v>72.316465615446404</v>
      </c>
      <c r="P1015">
        <v>144019.66381451799</v>
      </c>
      <c r="Q1015">
        <v>174005.094127091</v>
      </c>
      <c r="R1015">
        <v>86.438934757858902</v>
      </c>
      <c r="S1015">
        <v>702.36766656310101</v>
      </c>
      <c r="T1015">
        <v>4.0465952554491301E-4</v>
      </c>
      <c r="U1015">
        <v>0.51402749095117395</v>
      </c>
      <c r="V1015" s="1">
        <v>0</v>
      </c>
      <c r="W1015">
        <v>0.103407834096476</v>
      </c>
      <c r="X1015">
        <v>0.38256467495234903</v>
      </c>
      <c r="Y1015" s="1">
        <v>0</v>
      </c>
      <c r="Z1015">
        <v>1</v>
      </c>
      <c r="AA1015">
        <v>3.1183979715407502E-4</v>
      </c>
      <c r="AB1015">
        <v>6.7964414664500698E-3</v>
      </c>
      <c r="AC1015">
        <v>6.1521311393595802E-3</v>
      </c>
      <c r="AD1015">
        <v>6.7578654428317501E-4</v>
      </c>
      <c r="AE1015">
        <v>3.6692852471402202E-3</v>
      </c>
      <c r="AF1015" s="3">
        <v>2.7102806008742599E-3</v>
      </c>
      <c r="AG1015">
        <v>3.7897408522194701E-3</v>
      </c>
      <c r="AH1015">
        <v>6.0010875368472698</v>
      </c>
      <c r="AI1015">
        <v>0.15642060012447101</v>
      </c>
      <c r="AJ1015">
        <v>1154.62826971094</v>
      </c>
      <c r="AK1015" t="s">
        <v>97</v>
      </c>
      <c r="AL1015" t="s">
        <v>98</v>
      </c>
      <c r="AM1015" s="4">
        <v>14816454973.91</v>
      </c>
      <c r="AN1015">
        <v>102878</v>
      </c>
      <c r="AO1015" s="1">
        <f t="shared" si="228"/>
        <v>9.7894646513238745E-3</v>
      </c>
      <c r="AP1015" s="5">
        <f t="shared" si="229"/>
        <v>11.135047645648054</v>
      </c>
      <c r="AQ1015" s="3">
        <f t="shared" si="230"/>
        <v>6.6259948591792864E-3</v>
      </c>
      <c r="AR1015" s="15">
        <f t="shared" si="231"/>
        <v>0.6177641518659347</v>
      </c>
    </row>
    <row r="1016" spans="1:44" x14ac:dyDescent="0.25">
      <c r="A1016" t="s">
        <v>37</v>
      </c>
      <c r="B1016">
        <v>20.202971152616801</v>
      </c>
      <c r="C1016">
        <v>1.5925623512179399E-2</v>
      </c>
      <c r="D1016">
        <v>17.522576702382</v>
      </c>
      <c r="E1016">
        <v>15.1428784229025</v>
      </c>
      <c r="F1016" s="1">
        <v>0</v>
      </c>
      <c r="G1016" s="1">
        <v>0</v>
      </c>
      <c r="H1016">
        <v>4.1613043169115702</v>
      </c>
      <c r="I1016">
        <v>55.414598344586601</v>
      </c>
      <c r="J1016">
        <v>53.5246541731603</v>
      </c>
      <c r="K1016">
        <v>13.9715894207974</v>
      </c>
      <c r="L1016">
        <v>85.820744097348793</v>
      </c>
      <c r="M1016">
        <v>30.4690992940698</v>
      </c>
      <c r="N1016">
        <v>86.291831112263793</v>
      </c>
      <c r="O1016">
        <v>70.891592533238196</v>
      </c>
      <c r="P1016">
        <v>131115.92584619299</v>
      </c>
      <c r="Q1016">
        <v>157943.23206459999</v>
      </c>
      <c r="R1016">
        <v>94.295550403754902</v>
      </c>
      <c r="S1016">
        <v>698.045404101396</v>
      </c>
      <c r="T1016">
        <v>5.3625990877587896E-4</v>
      </c>
      <c r="U1016">
        <v>0.54508658725479298</v>
      </c>
      <c r="V1016" s="1">
        <v>0</v>
      </c>
      <c r="W1016">
        <v>8.9746367396554297E-2</v>
      </c>
      <c r="X1016">
        <v>0.36516704534865202</v>
      </c>
      <c r="Y1016" s="1">
        <v>0</v>
      </c>
      <c r="Z1016">
        <v>1</v>
      </c>
      <c r="AA1016">
        <v>3.1575477280131698E-4</v>
      </c>
      <c r="AB1016">
        <v>6.6908392246049601E-3</v>
      </c>
      <c r="AC1016">
        <v>6.1362591350145896E-3</v>
      </c>
      <c r="AD1016">
        <v>6.3256260243376805E-4</v>
      </c>
      <c r="AE1016">
        <v>4.3973389232865199E-3</v>
      </c>
      <c r="AF1016" s="3">
        <v>2.9003135714606798E-3</v>
      </c>
      <c r="AG1016">
        <v>3.8891482189446999E-3</v>
      </c>
      <c r="AH1016">
        <v>5.9879969690114097</v>
      </c>
      <c r="AI1016">
        <v>0.159308484052089</v>
      </c>
      <c r="AJ1016">
        <v>1678.0990470346901</v>
      </c>
      <c r="AK1016" t="s">
        <v>99</v>
      </c>
      <c r="AL1016" t="s">
        <v>100</v>
      </c>
      <c r="AM1016" s="4">
        <v>7612590654.6300001</v>
      </c>
      <c r="AN1016">
        <v>58060</v>
      </c>
      <c r="AO1016" s="1">
        <f t="shared" si="228"/>
        <v>9.9659533927780458E-3</v>
      </c>
      <c r="AP1016" s="5">
        <f t="shared" si="229"/>
        <v>11.324926032741899</v>
      </c>
      <c r="AQ1016" s="3">
        <f t="shared" si="230"/>
        <v>8.6652914976344114E-3</v>
      </c>
      <c r="AR1016" s="15">
        <f t="shared" si="231"/>
        <v>0.78393846407537371</v>
      </c>
    </row>
    <row r="1017" spans="1:44" x14ac:dyDescent="0.25">
      <c r="A1017" t="s">
        <v>37</v>
      </c>
      <c r="B1017">
        <v>19.762305861109802</v>
      </c>
      <c r="C1017">
        <v>1.7022441596165502E-2</v>
      </c>
      <c r="D1017">
        <v>18.618960131542899</v>
      </c>
      <c r="E1017">
        <v>20.205164949493099</v>
      </c>
      <c r="F1017" s="1">
        <v>0</v>
      </c>
      <c r="G1017" s="1">
        <v>0</v>
      </c>
      <c r="H1017">
        <v>4.2956594831858004</v>
      </c>
      <c r="I1017">
        <v>77.992003678729205</v>
      </c>
      <c r="J1017">
        <v>76.940015747913904</v>
      </c>
      <c r="K1017">
        <v>39.8160502633419</v>
      </c>
      <c r="L1017">
        <v>111.33780557257001</v>
      </c>
      <c r="M1017">
        <v>32.429677258669599</v>
      </c>
      <c r="N1017">
        <v>85.861503182635403</v>
      </c>
      <c r="O1017">
        <v>69.863521594968802</v>
      </c>
      <c r="P1017">
        <v>119444.90211854099</v>
      </c>
      <c r="Q1017">
        <v>145171.80144024899</v>
      </c>
      <c r="R1017">
        <v>107.766033344703</v>
      </c>
      <c r="S1017">
        <v>686.99667312842405</v>
      </c>
      <c r="T1017">
        <v>9.7314079575774903E-4</v>
      </c>
      <c r="U1017">
        <v>0.55213146858175999</v>
      </c>
      <c r="V1017" s="1">
        <v>0</v>
      </c>
      <c r="W1017">
        <v>9.2919944179395905E-2</v>
      </c>
      <c r="X1017">
        <v>0.35494858723884298</v>
      </c>
      <c r="Y1017" s="1">
        <v>0</v>
      </c>
      <c r="Z1017">
        <v>1</v>
      </c>
      <c r="AA1017">
        <v>3.1450951170093697E-4</v>
      </c>
      <c r="AB1017">
        <v>6.7155464622244698E-3</v>
      </c>
      <c r="AC1017">
        <v>6.2723354997359301E-3</v>
      </c>
      <c r="AD1017">
        <v>7.84641789525508E-4</v>
      </c>
      <c r="AE1017">
        <v>5.7184358385361199E-3</v>
      </c>
      <c r="AF1017" s="3">
        <v>3.3976765843676399E-3</v>
      </c>
      <c r="AG1017">
        <v>3.4892766443569401E-3</v>
      </c>
      <c r="AH1017">
        <v>5.94675073224915</v>
      </c>
      <c r="AI1017">
        <v>0.16892292057422101</v>
      </c>
      <c r="AJ1017">
        <v>2396.1665260313398</v>
      </c>
      <c r="AK1017" t="s">
        <v>101</v>
      </c>
      <c r="AL1017" t="s">
        <v>102</v>
      </c>
      <c r="AM1017" s="4">
        <v>4431525313.5</v>
      </c>
      <c r="AN1017">
        <v>37101</v>
      </c>
      <c r="AO1017" s="1">
        <f t="shared" si="228"/>
        <v>1.06117551457781E-2</v>
      </c>
      <c r="AP1017" s="5">
        <f t="shared" si="229"/>
        <v>12.016556929044576</v>
      </c>
      <c r="AQ1017" s="3">
        <f t="shared" si="230"/>
        <v>7.5690088721574577E-3</v>
      </c>
      <c r="AR1017" s="15">
        <f t="shared" si="231"/>
        <v>0.64458970883276812</v>
      </c>
    </row>
    <row r="1018" spans="1:44" x14ac:dyDescent="0.25">
      <c r="A1018" t="s">
        <v>37</v>
      </c>
      <c r="B1018">
        <v>19.0647718654233</v>
      </c>
      <c r="C1018">
        <v>1.8809909896276199E-2</v>
      </c>
      <c r="D1018">
        <v>20.377127946009999</v>
      </c>
      <c r="E1018">
        <v>23.7867400474634</v>
      </c>
      <c r="F1018" s="1">
        <v>0</v>
      </c>
      <c r="G1018" s="1">
        <v>0</v>
      </c>
      <c r="H1018">
        <v>4.40242106714848</v>
      </c>
      <c r="I1018">
        <v>100.669556488784</v>
      </c>
      <c r="J1018">
        <v>100.179713085201</v>
      </c>
      <c r="K1018">
        <v>59.260080285101502</v>
      </c>
      <c r="L1018">
        <v>136.398199026181</v>
      </c>
      <c r="M1018">
        <v>34.495566271545997</v>
      </c>
      <c r="N1018">
        <v>84.542502808696398</v>
      </c>
      <c r="O1018">
        <v>67.903429243066697</v>
      </c>
      <c r="P1018">
        <v>111336.665279138</v>
      </c>
      <c r="Q1018">
        <v>138126.09689035401</v>
      </c>
      <c r="R1018">
        <v>117.90063235380801</v>
      </c>
      <c r="S1018">
        <v>685.61697668253203</v>
      </c>
      <c r="T1018">
        <v>1.1900651776504899E-3</v>
      </c>
      <c r="U1018">
        <v>0.53591692870443497</v>
      </c>
      <c r="V1018" s="1">
        <v>0</v>
      </c>
      <c r="W1018">
        <v>7.8917951174476406E-2</v>
      </c>
      <c r="X1018">
        <v>0.385165120121088</v>
      </c>
      <c r="Y1018" s="1">
        <v>0</v>
      </c>
      <c r="Z1018">
        <v>1</v>
      </c>
      <c r="AA1018">
        <v>3.1900353433496201E-4</v>
      </c>
      <c r="AB1018">
        <v>6.7744034010148203E-3</v>
      </c>
      <c r="AC1018">
        <v>6.4092624575966001E-3</v>
      </c>
      <c r="AD1018">
        <v>8.9246009977212402E-4</v>
      </c>
      <c r="AE1018">
        <v>6.9273323039195098E-3</v>
      </c>
      <c r="AF1018" s="3">
        <v>3.9438941974708E-3</v>
      </c>
      <c r="AG1018">
        <v>3.8966856622392201E-3</v>
      </c>
      <c r="AH1018">
        <v>5.9389177934386401</v>
      </c>
      <c r="AI1018">
        <v>0.18044423823632999</v>
      </c>
      <c r="AJ1018">
        <v>3169.5496729066599</v>
      </c>
      <c r="AK1018" t="s">
        <v>103</v>
      </c>
      <c r="AL1018" t="s">
        <v>104</v>
      </c>
      <c r="AM1018" s="4">
        <v>2658385556.8699999</v>
      </c>
      <c r="AN1018">
        <v>23877</v>
      </c>
      <c r="AO1018" s="1">
        <f t="shared" si="228"/>
        <v>1.1313086435162023E-2</v>
      </c>
      <c r="AP1018" s="5">
        <f t="shared" si="229"/>
        <v>12.762054422753232</v>
      </c>
      <c r="AQ1018" s="3">
        <f t="shared" si="230"/>
        <v>6.1592214942344462E-3</v>
      </c>
      <c r="AR1018" s="15">
        <f t="shared" si="231"/>
        <v>0.4938638587399431</v>
      </c>
    </row>
    <row r="1019" spans="1:44" x14ac:dyDescent="0.25">
      <c r="A1019" t="s">
        <v>37</v>
      </c>
      <c r="B1019">
        <v>23.1533620670379</v>
      </c>
      <c r="C1019">
        <v>2.0478926703887498E-2</v>
      </c>
      <c r="D1019">
        <v>21.9872826676941</v>
      </c>
      <c r="E1019">
        <v>26.4225684392927</v>
      </c>
      <c r="F1019" s="1">
        <v>0</v>
      </c>
      <c r="G1019" s="1">
        <v>0</v>
      </c>
      <c r="H1019">
        <v>4.4866713988299596</v>
      </c>
      <c r="I1019">
        <v>122.86824360317399</v>
      </c>
      <c r="J1019">
        <v>122.810245766558</v>
      </c>
      <c r="K1019">
        <v>77.152527736520199</v>
      </c>
      <c r="L1019">
        <v>161.09443281913201</v>
      </c>
      <c r="M1019">
        <v>36.517409603119297</v>
      </c>
      <c r="N1019">
        <v>82.793500870134196</v>
      </c>
      <c r="O1019">
        <v>65.702129266381704</v>
      </c>
      <c r="P1019">
        <v>103783.97458685801</v>
      </c>
      <c r="Q1019">
        <v>130192.017837968</v>
      </c>
      <c r="R1019">
        <v>126.153365051769</v>
      </c>
      <c r="S1019">
        <v>685.68954836818295</v>
      </c>
      <c r="T1019">
        <v>5.88742053792555E-4</v>
      </c>
      <c r="U1019">
        <v>0.54082995728777705</v>
      </c>
      <c r="V1019" s="1">
        <v>0</v>
      </c>
      <c r="W1019">
        <v>7.3091766754197804E-2</v>
      </c>
      <c r="X1019">
        <v>0.38607827595802402</v>
      </c>
      <c r="Y1019" s="1">
        <v>0</v>
      </c>
      <c r="Z1019">
        <v>1</v>
      </c>
      <c r="AA1019">
        <v>3.2376953792378501E-4</v>
      </c>
      <c r="AB1019">
        <v>6.8387665852797401E-3</v>
      </c>
      <c r="AC1019">
        <v>6.5216597677039603E-3</v>
      </c>
      <c r="AD1019">
        <v>8.2591928685239204E-4</v>
      </c>
      <c r="AE1019">
        <v>8.85888820310584E-3</v>
      </c>
      <c r="AF1019" s="3">
        <v>4.5047419497787596E-3</v>
      </c>
      <c r="AG1019">
        <v>3.63161160342583E-3</v>
      </c>
      <c r="AH1019">
        <v>5.9229299541423401</v>
      </c>
      <c r="AI1019">
        <v>0.19160308444940899</v>
      </c>
      <c r="AJ1019">
        <v>3974.0831702923401</v>
      </c>
      <c r="AK1019" t="s">
        <v>105</v>
      </c>
      <c r="AL1019" t="s">
        <v>106</v>
      </c>
      <c r="AM1019" s="4">
        <v>1570043967.55</v>
      </c>
      <c r="AN1019">
        <v>15128</v>
      </c>
      <c r="AO1019" s="1">
        <f t="shared" si="228"/>
        <v>1.2002337232176901E-2</v>
      </c>
      <c r="AP1019" s="5">
        <f t="shared" si="229"/>
        <v>13.489064863746647</v>
      </c>
      <c r="AQ1019" s="3">
        <f t="shared" si="230"/>
        <v>9.7051284049026916E-3</v>
      </c>
      <c r="AR1019" s="15">
        <f t="shared" si="231"/>
        <v>0.71645420204517807</v>
      </c>
    </row>
    <row r="1020" spans="1:44" x14ac:dyDescent="0.25">
      <c r="A1020" t="s">
        <v>37</v>
      </c>
      <c r="B1020">
        <v>19.048376928004402</v>
      </c>
      <c r="C1020">
        <v>1.9447275530817699E-2</v>
      </c>
      <c r="D1020">
        <v>20.995576465025302</v>
      </c>
      <c r="E1020">
        <v>52.230113436885098</v>
      </c>
      <c r="F1020" s="1">
        <v>0</v>
      </c>
      <c r="G1020" s="1">
        <v>0</v>
      </c>
      <c r="H1020">
        <v>4.7461908645286197</v>
      </c>
      <c r="I1020">
        <v>142.025613643593</v>
      </c>
      <c r="J1020">
        <v>140.609478218997</v>
      </c>
      <c r="K1020">
        <v>94.334895269603706</v>
      </c>
      <c r="L1020">
        <v>185.22660675303601</v>
      </c>
      <c r="M1020">
        <v>36.592034636451103</v>
      </c>
      <c r="N1020">
        <v>81.794601401442193</v>
      </c>
      <c r="O1020">
        <v>64.864696374302696</v>
      </c>
      <c r="P1020">
        <v>91726.9806397637</v>
      </c>
      <c r="Q1020">
        <v>115219.605940361</v>
      </c>
      <c r="R1020">
        <v>124.161155842062</v>
      </c>
      <c r="S1020">
        <v>685.65915897573097</v>
      </c>
      <c r="T1020">
        <v>3.98590776102033E-4</v>
      </c>
      <c r="U1020">
        <v>0.60848347614529297</v>
      </c>
      <c r="V1020" s="1">
        <v>0</v>
      </c>
      <c r="W1020">
        <v>6.3136719909077599E-2</v>
      </c>
      <c r="X1020">
        <v>0.32837980394562799</v>
      </c>
      <c r="Y1020" s="1">
        <v>0</v>
      </c>
      <c r="Z1020">
        <v>1</v>
      </c>
      <c r="AA1020">
        <v>3.4084538339951601E-4</v>
      </c>
      <c r="AB1020">
        <v>6.5181842039896201E-3</v>
      </c>
      <c r="AC1020">
        <v>6.4588482976641699E-3</v>
      </c>
      <c r="AD1020">
        <v>5.3886418348679695E-4</v>
      </c>
      <c r="AE1020">
        <v>9.3630912722820706E-3</v>
      </c>
      <c r="AF1020" s="3">
        <v>4.5863222426221198E-3</v>
      </c>
      <c r="AG1020">
        <v>2.68622838321184E-3</v>
      </c>
      <c r="AH1020">
        <v>5.9596496182091103</v>
      </c>
      <c r="AI1020">
        <v>0.19337564046861799</v>
      </c>
      <c r="AJ1020">
        <v>4738.5305314748402</v>
      </c>
      <c r="AK1020" t="s">
        <v>107</v>
      </c>
      <c r="AL1020" t="s">
        <v>108</v>
      </c>
      <c r="AM1020" s="4">
        <v>652362286.30999994</v>
      </c>
      <c r="AN1020">
        <v>7112</v>
      </c>
      <c r="AO1020" s="1">
        <f t="shared" si="228"/>
        <v>1.2031900753452222E-2</v>
      </c>
      <c r="AP1020" s="5">
        <f t="shared" si="229"/>
        <v>13.520123402837847</v>
      </c>
      <c r="AQ1020" s="3">
        <f t="shared" si="230"/>
        <v>5.4238229424635256E-3</v>
      </c>
      <c r="AR1020" s="15">
        <f t="shared" si="231"/>
        <v>0.40889075938509456</v>
      </c>
    </row>
    <row r="1021" spans="1:44" x14ac:dyDescent="0.25">
      <c r="A1021" t="s">
        <v>37</v>
      </c>
      <c r="B1021">
        <v>17.441658401463801</v>
      </c>
      <c r="C1021">
        <v>1.8176078166231301E-2</v>
      </c>
      <c r="D1021">
        <v>19.757710410645899</v>
      </c>
      <c r="E1021">
        <v>95.275774091816601</v>
      </c>
      <c r="F1021" s="1">
        <v>0</v>
      </c>
      <c r="G1021" s="1">
        <v>0</v>
      </c>
      <c r="H1021">
        <v>5.1248683912017299</v>
      </c>
      <c r="I1021">
        <v>161.164463292085</v>
      </c>
      <c r="J1021">
        <v>155.99359100595399</v>
      </c>
      <c r="K1021">
        <v>120.61549894931601</v>
      </c>
      <c r="L1021">
        <v>209.66088952507101</v>
      </c>
      <c r="M1021">
        <v>35.2071031408069</v>
      </c>
      <c r="N1021">
        <v>83.044772684151596</v>
      </c>
      <c r="O1021">
        <v>66.645826281219996</v>
      </c>
      <c r="P1021">
        <v>81576.983243311406</v>
      </c>
      <c r="Q1021">
        <v>104724.765392917</v>
      </c>
      <c r="R1021">
        <v>117.141472698371</v>
      </c>
      <c r="S1021">
        <v>670.97261773089804</v>
      </c>
      <c r="T1021">
        <v>1.2595615220376199E-3</v>
      </c>
      <c r="U1021">
        <v>0.69276011419301298</v>
      </c>
      <c r="V1021" s="1">
        <v>0</v>
      </c>
      <c r="W1021">
        <v>5.3285801726736401E-2</v>
      </c>
      <c r="X1021">
        <v>0.253954084080249</v>
      </c>
      <c r="Y1021" s="1">
        <v>0</v>
      </c>
      <c r="Z1021">
        <v>1</v>
      </c>
      <c r="AA1021">
        <v>3.4200843778623699E-4</v>
      </c>
      <c r="AB1021">
        <v>6.32538182760753E-3</v>
      </c>
      <c r="AC1021">
        <v>6.5023954505317397E-3</v>
      </c>
      <c r="AD1021">
        <v>4.0022666646789303E-4</v>
      </c>
      <c r="AE1021">
        <v>8.8338979869394905E-3</v>
      </c>
      <c r="AF1021" s="3">
        <v>4.2483460073968098E-3</v>
      </c>
      <c r="AG1021">
        <v>2.2744822412685802E-3</v>
      </c>
      <c r="AH1021">
        <v>6.0245634226932196</v>
      </c>
      <c r="AI1021">
        <v>0.18710449151312</v>
      </c>
      <c r="AJ1021">
        <v>5291.3457692149896</v>
      </c>
      <c r="AK1021" t="s">
        <v>109</v>
      </c>
      <c r="AL1021" t="s">
        <v>110</v>
      </c>
      <c r="AM1021" s="4">
        <v>323208007.61000001</v>
      </c>
      <c r="AN1021">
        <v>3962</v>
      </c>
      <c r="AO1021" s="1">
        <f t="shared" si="228"/>
        <v>1.1742989440767963E-2</v>
      </c>
      <c r="AP1021" s="5">
        <f t="shared" si="229"/>
        <v>13.21616331894705</v>
      </c>
      <c r="AQ1021" s="3">
        <f t="shared" si="230"/>
        <v>4.1022142437985819E-3</v>
      </c>
      <c r="AR1021" s="15">
        <f t="shared" si="231"/>
        <v>0.31972176648717454</v>
      </c>
    </row>
    <row r="1027" spans="1:44" x14ac:dyDescent="0.25">
      <c r="AO1027" t="s">
        <v>226</v>
      </c>
      <c r="AP1027" t="s">
        <v>67</v>
      </c>
    </row>
    <row r="1028" spans="1:44" x14ac:dyDescent="0.25">
      <c r="A1028" t="s">
        <v>0</v>
      </c>
      <c r="B1028" t="s">
        <v>1</v>
      </c>
      <c r="C1028" t="s">
        <v>2</v>
      </c>
      <c r="D1028" t="s">
        <v>3</v>
      </c>
      <c r="E1028" t="s">
        <v>5</v>
      </c>
      <c r="F1028" t="s">
        <v>6</v>
      </c>
      <c r="G1028" t="s">
        <v>208</v>
      </c>
      <c r="H1028" t="s">
        <v>7</v>
      </c>
      <c r="I1028" t="s">
        <v>8</v>
      </c>
      <c r="J1028" t="s">
        <v>134</v>
      </c>
      <c r="K1028" t="s">
        <v>143</v>
      </c>
      <c r="L1028" t="s">
        <v>9</v>
      </c>
      <c r="M1028" t="s">
        <v>10</v>
      </c>
      <c r="N1028" t="s">
        <v>11</v>
      </c>
      <c r="O1028" t="s">
        <v>13</v>
      </c>
      <c r="P1028" t="s">
        <v>14</v>
      </c>
      <c r="Q1028" t="s">
        <v>15</v>
      </c>
      <c r="R1028" t="s">
        <v>16</v>
      </c>
      <c r="S1028" t="s">
        <v>17</v>
      </c>
      <c r="T1028" t="s">
        <v>18</v>
      </c>
      <c r="U1028" t="s">
        <v>20</v>
      </c>
      <c r="V1028" t="s">
        <v>21</v>
      </c>
      <c r="W1028" t="s">
        <v>22</v>
      </c>
      <c r="X1028" t="s">
        <v>23</v>
      </c>
      <c r="Y1028" t="s">
        <v>24</v>
      </c>
      <c r="Z1028" t="s">
        <v>25</v>
      </c>
      <c r="AA1028" t="s">
        <v>26</v>
      </c>
      <c r="AB1028" t="s">
        <v>27</v>
      </c>
      <c r="AC1028" t="s">
        <v>263</v>
      </c>
      <c r="AD1028" t="s">
        <v>120</v>
      </c>
      <c r="AE1028" t="s">
        <v>29</v>
      </c>
      <c r="AF1028" s="3" t="s">
        <v>233</v>
      </c>
      <c r="AG1028" t="s">
        <v>30</v>
      </c>
      <c r="AH1028" t="s">
        <v>31</v>
      </c>
      <c r="AI1028" t="s">
        <v>32</v>
      </c>
      <c r="AJ1028" t="s">
        <v>33</v>
      </c>
      <c r="AK1028" t="s">
        <v>34</v>
      </c>
      <c r="AL1028" t="s">
        <v>74</v>
      </c>
      <c r="AM1028" s="4" t="s">
        <v>35</v>
      </c>
      <c r="AN1028" t="s">
        <v>36</v>
      </c>
      <c r="AO1028" s="15">
        <v>1.1000000000000001</v>
      </c>
      <c r="AP1028" s="15">
        <v>1</v>
      </c>
    </row>
    <row r="1029" spans="1:44" x14ac:dyDescent="0.25">
      <c r="A1029" t="s">
        <v>37</v>
      </c>
      <c r="B1029">
        <v>13.3998979069064</v>
      </c>
      <c r="C1029">
        <v>6.9533263127865E-3</v>
      </c>
      <c r="D1029">
        <v>8.0321714735574794</v>
      </c>
      <c r="E1029">
        <v>-39.544496828876703</v>
      </c>
      <c r="F1029" s="1">
        <v>0</v>
      </c>
      <c r="G1029" s="1">
        <v>0</v>
      </c>
      <c r="H1029">
        <v>3.2693200596497101</v>
      </c>
      <c r="I1029">
        <v>-154.02347003970101</v>
      </c>
      <c r="J1029">
        <v>-149.401341194666</v>
      </c>
      <c r="K1029">
        <v>-161.85941412304399</v>
      </c>
      <c r="L1029">
        <v>-135.21219988775999</v>
      </c>
      <c r="M1029">
        <v>27.0199639914761</v>
      </c>
      <c r="N1029">
        <v>92.7269199867401</v>
      </c>
      <c r="O1029">
        <v>74.853959571702902</v>
      </c>
      <c r="P1029">
        <v>212174.934945054</v>
      </c>
      <c r="Q1029">
        <v>238809.425926386</v>
      </c>
      <c r="R1029">
        <v>83.264941221707105</v>
      </c>
      <c r="S1029">
        <v>637.66597181905797</v>
      </c>
      <c r="T1029">
        <v>2.6526396449400898E-4</v>
      </c>
      <c r="U1029">
        <v>0.54692226846543401</v>
      </c>
      <c r="V1029" s="1">
        <v>0</v>
      </c>
      <c r="W1029">
        <v>0.20889989527918401</v>
      </c>
      <c r="X1029">
        <v>0.244177836255381</v>
      </c>
      <c r="Y1029" s="1">
        <v>0</v>
      </c>
      <c r="Z1029">
        <v>1</v>
      </c>
      <c r="AA1029">
        <v>2.9656572918636899E-4</v>
      </c>
      <c r="AB1029">
        <v>6.2273517059253502E-3</v>
      </c>
      <c r="AC1029">
        <v>4.8129105242024697E-3</v>
      </c>
      <c r="AD1029">
        <v>1.4920922385914601E-5</v>
      </c>
      <c r="AE1029">
        <v>9.5470959717628302E-4</v>
      </c>
      <c r="AF1029" s="3">
        <v>6.1735966610702202E-4</v>
      </c>
      <c r="AG1029" s="1">
        <v>0</v>
      </c>
      <c r="AH1029">
        <v>7.7044070576869004</v>
      </c>
      <c r="AI1029">
        <v>0.18192256298342199</v>
      </c>
      <c r="AJ1029">
        <v>32.127207410349598</v>
      </c>
      <c r="AK1029" t="s">
        <v>81</v>
      </c>
      <c r="AL1029" t="s">
        <v>82</v>
      </c>
      <c r="AM1029" s="4">
        <v>598545491.48000002</v>
      </c>
      <c r="AN1029">
        <v>2821</v>
      </c>
      <c r="AO1029" s="1">
        <f>AA1029+AC1029*$AO$1028+AF1029*$AP$1028</f>
        <v>6.2081269719161079E-3</v>
      </c>
      <c r="AP1029" s="5">
        <f>100*(1-(1-AO1029)^12)</f>
        <v>7.2005738784566624</v>
      </c>
      <c r="AQ1029" s="3">
        <f>(1-(1-B1029/100)^(1/12))- AO1029</f>
        <v>5.7093894272380631E-3</v>
      </c>
      <c r="AR1029" s="15">
        <f>B1029/AP1029-1</f>
        <v>0.86094860397133677</v>
      </c>
    </row>
    <row r="1030" spans="1:44" x14ac:dyDescent="0.25">
      <c r="A1030" t="s">
        <v>37</v>
      </c>
      <c r="B1030">
        <v>13.9985880707825</v>
      </c>
      <c r="C1030">
        <v>1.1138036791640099E-2</v>
      </c>
      <c r="D1030">
        <v>12.576525306612499</v>
      </c>
      <c r="E1030">
        <v>-38.614150744141298</v>
      </c>
      <c r="F1030" s="1">
        <v>0</v>
      </c>
      <c r="G1030" s="1">
        <v>0</v>
      </c>
      <c r="H1030">
        <v>3.3410722854639801</v>
      </c>
      <c r="I1030">
        <v>-128.51051031707601</v>
      </c>
      <c r="J1030">
        <v>-126.414848605914</v>
      </c>
      <c r="K1030">
        <v>-140.87544649141699</v>
      </c>
      <c r="L1030">
        <v>-110.311626044172</v>
      </c>
      <c r="M1030">
        <v>27.478307191383301</v>
      </c>
      <c r="N1030">
        <v>92.7021521277331</v>
      </c>
      <c r="O1030">
        <v>74.651020607136601</v>
      </c>
      <c r="P1030">
        <v>219314.89387971899</v>
      </c>
      <c r="Q1030">
        <v>256074.13004359999</v>
      </c>
      <c r="R1030">
        <v>83.076533618868993</v>
      </c>
      <c r="S1030">
        <v>643.47209786494204</v>
      </c>
      <c r="T1030">
        <v>9.3559231114300796E-5</v>
      </c>
      <c r="U1030">
        <v>0.58801181086753096</v>
      </c>
      <c r="V1030" s="1">
        <v>0</v>
      </c>
      <c r="W1030">
        <v>0.20547494398455801</v>
      </c>
      <c r="X1030">
        <v>0.206513245147909</v>
      </c>
      <c r="Y1030" s="1">
        <v>0</v>
      </c>
      <c r="Z1030">
        <v>1</v>
      </c>
      <c r="AA1030">
        <v>2.9755216161240399E-4</v>
      </c>
      <c r="AB1030">
        <v>7.3728113733304602E-3</v>
      </c>
      <c r="AC1030">
        <v>5.6666824188314402E-3</v>
      </c>
      <c r="AD1030">
        <v>3.28446124757306E-5</v>
      </c>
      <c r="AE1030">
        <v>4.1950932784450704E-3</v>
      </c>
      <c r="AF1030" s="3">
        <v>1.0734550085404399E-3</v>
      </c>
      <c r="AG1030" s="1">
        <v>2.0691127946185901E-7</v>
      </c>
      <c r="AH1030">
        <v>7.6741479453343802</v>
      </c>
      <c r="AI1030">
        <v>0.184742982234051</v>
      </c>
      <c r="AJ1030">
        <v>32.874340465278799</v>
      </c>
      <c r="AK1030" t="s">
        <v>83</v>
      </c>
      <c r="AL1030" t="s">
        <v>84</v>
      </c>
      <c r="AM1030" s="4">
        <v>3282047386.9099998</v>
      </c>
      <c r="AN1030">
        <v>14965</v>
      </c>
      <c r="AO1030" s="1">
        <f t="shared" ref="AO1030:AO1043" si="232">AA1030+AC1030*$AO$1028+AF1030*$AP$1028</f>
        <v>7.6043578308674295E-3</v>
      </c>
      <c r="AP1030" s="5">
        <f t="shared" ref="AP1030:AP1044" si="233">100*(1-(1-AO1030)^12)</f>
        <v>8.7530866626671529</v>
      </c>
      <c r="AQ1030" s="3">
        <f t="shared" ref="AQ1030:AQ1044" si="234">(1-(1-B1030/100)^(1/12))- AO1030</f>
        <v>4.8842106059128268E-3</v>
      </c>
      <c r="AR1030" s="15">
        <f t="shared" ref="AR1030:AR1044" si="235">B1030/AP1030-1</f>
        <v>0.59927447428208036</v>
      </c>
    </row>
    <row r="1031" spans="1:44" x14ac:dyDescent="0.25">
      <c r="A1031" t="s">
        <v>37</v>
      </c>
      <c r="B1031">
        <v>14.9848135428532</v>
      </c>
      <c r="C1031">
        <v>1.58142079642546E-2</v>
      </c>
      <c r="D1031">
        <v>17.410451133009701</v>
      </c>
      <c r="E1031">
        <v>-30.198871395359198</v>
      </c>
      <c r="F1031" s="1">
        <v>0</v>
      </c>
      <c r="G1031" s="1">
        <v>0</v>
      </c>
      <c r="H1031">
        <v>3.4674359970394502</v>
      </c>
      <c r="I1031">
        <v>-104.551630692583</v>
      </c>
      <c r="J1031">
        <v>-102.160527880746</v>
      </c>
      <c r="K1031">
        <v>-125.349524292464</v>
      </c>
      <c r="L1031">
        <v>-86.185926108289394</v>
      </c>
      <c r="M1031">
        <v>28.193130894966</v>
      </c>
      <c r="N1031">
        <v>91.6812366695452</v>
      </c>
      <c r="O1031">
        <v>73.388609783517097</v>
      </c>
      <c r="P1031">
        <v>217307.890520457</v>
      </c>
      <c r="Q1031">
        <v>262227.67326796998</v>
      </c>
      <c r="R1031">
        <v>82.733554989020405</v>
      </c>
      <c r="S1031">
        <v>657.46689151470298</v>
      </c>
      <c r="T1031">
        <v>2.51274635713266E-4</v>
      </c>
      <c r="U1031">
        <v>0.535233007789505</v>
      </c>
      <c r="V1031" s="1">
        <v>0</v>
      </c>
      <c r="W1031">
        <v>0.23194191795010899</v>
      </c>
      <c r="X1031">
        <v>0.23282507426038501</v>
      </c>
      <c r="Y1031" s="1">
        <v>0</v>
      </c>
      <c r="Z1031">
        <v>1</v>
      </c>
      <c r="AA1031">
        <v>3.0066034629761099E-4</v>
      </c>
      <c r="AB1031">
        <v>8.0952459670961992E-3</v>
      </c>
      <c r="AC1031">
        <v>6.1503441005299198E-3</v>
      </c>
      <c r="AD1031">
        <v>2.3698183904374701E-4</v>
      </c>
      <c r="AE1031">
        <v>7.6377737670663901E-3</v>
      </c>
      <c r="AF1031" s="3">
        <v>1.63051820455235E-3</v>
      </c>
      <c r="AG1031">
        <v>1.8014987750490201E-6</v>
      </c>
      <c r="AH1031">
        <v>7.7207853805628401</v>
      </c>
      <c r="AI1031">
        <v>0.19118481261760401</v>
      </c>
      <c r="AJ1031">
        <v>68.064929442431605</v>
      </c>
      <c r="AK1031" t="s">
        <v>85</v>
      </c>
      <c r="AL1031" t="s">
        <v>86</v>
      </c>
      <c r="AM1031" s="4">
        <v>7828734063.8900003</v>
      </c>
      <c r="AN1031">
        <v>36026</v>
      </c>
      <c r="AO1031" s="1">
        <f t="shared" si="232"/>
        <v>8.6965570614328733E-3</v>
      </c>
      <c r="AP1031" s="5">
        <f t="shared" si="233"/>
        <v>9.9509004203501501</v>
      </c>
      <c r="AQ1031" s="3">
        <f t="shared" si="234"/>
        <v>4.7407027514029601E-3</v>
      </c>
      <c r="AR1031" s="15">
        <f t="shared" si="235"/>
        <v>0.50587513791298866</v>
      </c>
    </row>
    <row r="1032" spans="1:44" x14ac:dyDescent="0.25">
      <c r="A1032" t="s">
        <v>37</v>
      </c>
      <c r="B1032">
        <v>18.2114203533459</v>
      </c>
      <c r="C1032">
        <v>1.7567908264805102E-2</v>
      </c>
      <c r="D1032">
        <v>19.159221668589701</v>
      </c>
      <c r="E1032">
        <v>-23.839544145974401</v>
      </c>
      <c r="F1032" s="1">
        <v>0</v>
      </c>
      <c r="G1032" s="1">
        <v>0</v>
      </c>
      <c r="H1032">
        <v>3.6022676151482198</v>
      </c>
      <c r="I1032">
        <v>-79.560842424364196</v>
      </c>
      <c r="J1032">
        <v>-76.400825223778497</v>
      </c>
      <c r="K1032">
        <v>-106.238788883422</v>
      </c>
      <c r="L1032">
        <v>-60.956444127527803</v>
      </c>
      <c r="M1032">
        <v>30.031508781801499</v>
      </c>
      <c r="N1032">
        <v>90.609794420649195</v>
      </c>
      <c r="O1032">
        <v>71.411130405761398</v>
      </c>
      <c r="P1032">
        <v>214504.778274693</v>
      </c>
      <c r="Q1032">
        <v>263643.52173308801</v>
      </c>
      <c r="R1032">
        <v>82.603005772777806</v>
      </c>
      <c r="S1032">
        <v>658.03036652967796</v>
      </c>
      <c r="T1032">
        <v>5.42016788362287E-4</v>
      </c>
      <c r="U1032">
        <v>0.48718080388477603</v>
      </c>
      <c r="V1032" s="1">
        <v>0</v>
      </c>
      <c r="W1032">
        <v>0.247426101877388</v>
      </c>
      <c r="X1032">
        <v>0.26539309423783503</v>
      </c>
      <c r="Y1032" s="1">
        <v>0</v>
      </c>
      <c r="Z1032">
        <v>1</v>
      </c>
      <c r="AA1032">
        <v>3.03043484427808E-4</v>
      </c>
      <c r="AB1032">
        <v>8.8792109013436493E-3</v>
      </c>
      <c r="AC1032">
        <v>6.8476467733164098E-3</v>
      </c>
      <c r="AD1032">
        <v>7.9308389352368796E-4</v>
      </c>
      <c r="AE1032">
        <v>7.6419194826877097E-3</v>
      </c>
      <c r="AF1032" s="3">
        <v>2.4383948144697499E-3</v>
      </c>
      <c r="AG1032">
        <v>3.85933068378234E-5</v>
      </c>
      <c r="AH1032">
        <v>7.78545258582011</v>
      </c>
      <c r="AI1032">
        <v>0.206688903053662</v>
      </c>
      <c r="AJ1032">
        <v>139.554120805324</v>
      </c>
      <c r="AK1032" t="s">
        <v>87</v>
      </c>
      <c r="AL1032" t="s">
        <v>88</v>
      </c>
      <c r="AM1032" s="4">
        <v>17912007005.049999</v>
      </c>
      <c r="AN1032">
        <v>83504</v>
      </c>
      <c r="AO1032" s="1">
        <f t="shared" si="232"/>
        <v>1.0273849749545609E-2</v>
      </c>
      <c r="AP1032" s="5">
        <f t="shared" si="233"/>
        <v>11.655291397459699</v>
      </c>
      <c r="AQ1032" s="3">
        <f t="shared" si="234"/>
        <v>6.3393176585302257E-3</v>
      </c>
      <c r="AR1032" s="15">
        <f t="shared" si="235"/>
        <v>0.56250236328841385</v>
      </c>
    </row>
    <row r="1033" spans="1:44" x14ac:dyDescent="0.25">
      <c r="A1033" t="s">
        <v>37</v>
      </c>
      <c r="B1033">
        <v>19.440106333371599</v>
      </c>
      <c r="C1033">
        <v>1.89141295433949E-2</v>
      </c>
      <c r="D1033">
        <v>20.478556873269799</v>
      </c>
      <c r="E1033">
        <v>-20.390070431836399</v>
      </c>
      <c r="F1033" s="1">
        <v>0</v>
      </c>
      <c r="G1033" s="1">
        <v>0</v>
      </c>
      <c r="H1033">
        <v>3.6876685586309002</v>
      </c>
      <c r="I1033">
        <v>-55.300523306430897</v>
      </c>
      <c r="J1033">
        <v>-54.196566292180599</v>
      </c>
      <c r="K1033">
        <v>-90.678363362489094</v>
      </c>
      <c r="L1033">
        <v>-36.663758299016898</v>
      </c>
      <c r="M1033">
        <v>31.960385633521501</v>
      </c>
      <c r="N1033">
        <v>90.257763609487696</v>
      </c>
      <c r="O1033">
        <v>69.951448513073302</v>
      </c>
      <c r="P1033">
        <v>214145.90563905699</v>
      </c>
      <c r="Q1033">
        <v>263483.79481157498</v>
      </c>
      <c r="R1033">
        <v>82.695723917259798</v>
      </c>
      <c r="S1033">
        <v>671.06333482402704</v>
      </c>
      <c r="T1033">
        <v>5.6010940556624697E-4</v>
      </c>
      <c r="U1033">
        <v>0.45200753837301599</v>
      </c>
      <c r="V1033" s="1">
        <v>0</v>
      </c>
      <c r="W1033">
        <v>0.25598671437495402</v>
      </c>
      <c r="X1033">
        <v>0.29200574725202899</v>
      </c>
      <c r="Y1033" s="1">
        <v>0</v>
      </c>
      <c r="Z1033">
        <v>1</v>
      </c>
      <c r="AA1033">
        <v>3.0433439090766297E-4</v>
      </c>
      <c r="AB1033">
        <v>9.4420461559060805E-3</v>
      </c>
      <c r="AC1033">
        <v>7.3446293940542104E-3</v>
      </c>
      <c r="AD1033">
        <v>1.5363540076606299E-3</v>
      </c>
      <c r="AE1033">
        <v>7.5908551675685299E-3</v>
      </c>
      <c r="AF1033" s="3">
        <v>3.3627022039429901E-3</v>
      </c>
      <c r="AG1033">
        <v>8.7580420735554698E-5</v>
      </c>
      <c r="AH1033">
        <v>7.8470636557101896</v>
      </c>
      <c r="AI1033">
        <v>0.22310575315425199</v>
      </c>
      <c r="AJ1033">
        <v>254.36611776669</v>
      </c>
      <c r="AK1033" t="s">
        <v>89</v>
      </c>
      <c r="AL1033" t="s">
        <v>90</v>
      </c>
      <c r="AM1033" s="4">
        <v>32410554526.66</v>
      </c>
      <c r="AN1033">
        <v>151348</v>
      </c>
      <c r="AO1033" s="1">
        <f t="shared" si="232"/>
        <v>1.1746128928310286E-2</v>
      </c>
      <c r="AP1033" s="5">
        <f t="shared" si="233"/>
        <v>13.219471592128762</v>
      </c>
      <c r="AQ1033" s="3">
        <f t="shared" si="234"/>
        <v>6.1066917929520886E-3</v>
      </c>
      <c r="AR1033" s="15">
        <f t="shared" si="235"/>
        <v>0.4705660659649038</v>
      </c>
    </row>
    <row r="1034" spans="1:44" x14ac:dyDescent="0.25">
      <c r="A1034" t="s">
        <v>37</v>
      </c>
      <c r="B1034">
        <v>20.804675233893398</v>
      </c>
      <c r="C1034">
        <v>2.0502290720030899E-2</v>
      </c>
      <c r="D1034">
        <v>22.0096093088187</v>
      </c>
      <c r="E1034">
        <v>-14.5865965638147</v>
      </c>
      <c r="F1034" s="1">
        <v>0</v>
      </c>
      <c r="G1034" s="1">
        <v>0</v>
      </c>
      <c r="H1034">
        <v>3.77449217566984</v>
      </c>
      <c r="I1034">
        <v>-30.9751334210195</v>
      </c>
      <c r="J1034">
        <v>-30.713577813229001</v>
      </c>
      <c r="K1034">
        <v>-73.459412332070997</v>
      </c>
      <c r="L1034">
        <v>-12.0881999949201</v>
      </c>
      <c r="M1034">
        <v>32.576082677797501</v>
      </c>
      <c r="N1034">
        <v>89.472102983611606</v>
      </c>
      <c r="O1034">
        <v>68.941876035615394</v>
      </c>
      <c r="P1034">
        <v>211281.31495692601</v>
      </c>
      <c r="Q1034">
        <v>263149.527381683</v>
      </c>
      <c r="R1034">
        <v>82.854534399311106</v>
      </c>
      <c r="S1034">
        <v>680.62956140273297</v>
      </c>
      <c r="T1034">
        <v>6.6045930528013295E-4</v>
      </c>
      <c r="U1034">
        <v>0.44642399619605799</v>
      </c>
      <c r="V1034" s="1">
        <v>0</v>
      </c>
      <c r="W1034">
        <v>0.23430215752840999</v>
      </c>
      <c r="X1034">
        <v>0.31927384627553101</v>
      </c>
      <c r="Y1034" s="1">
        <v>0</v>
      </c>
      <c r="Z1034">
        <v>1</v>
      </c>
      <c r="AA1034">
        <v>3.0592105701740302E-4</v>
      </c>
      <c r="AB1034">
        <v>9.5190609063171699E-3</v>
      </c>
      <c r="AC1034">
        <v>7.5036509000167796E-3</v>
      </c>
      <c r="AD1034">
        <v>1.9916294420696899E-3</v>
      </c>
      <c r="AE1034">
        <v>8.24887943016046E-3</v>
      </c>
      <c r="AF1034" s="3">
        <v>4.1647390988951696E-3</v>
      </c>
      <c r="AG1034">
        <v>4.3686301705138402E-4</v>
      </c>
      <c r="AH1034">
        <v>7.9030143045283303</v>
      </c>
      <c r="AI1034">
        <v>0.22942989373110501</v>
      </c>
      <c r="AJ1034">
        <v>467.87598246351001</v>
      </c>
      <c r="AK1034" t="s">
        <v>91</v>
      </c>
      <c r="AL1034" t="s">
        <v>92</v>
      </c>
      <c r="AM1034" s="4">
        <v>46525624522.720001</v>
      </c>
      <c r="AN1034">
        <v>220207</v>
      </c>
      <c r="AO1034" s="1">
        <f t="shared" si="232"/>
        <v>1.2724676145931032E-2</v>
      </c>
      <c r="AP1034" s="5">
        <f t="shared" si="233"/>
        <v>14.245012545204149</v>
      </c>
      <c r="AQ1034" s="3">
        <f t="shared" si="234"/>
        <v>6.5253723138544752E-3</v>
      </c>
      <c r="AR1034" s="15">
        <f t="shared" si="235"/>
        <v>0.46048837569452905</v>
      </c>
    </row>
    <row r="1035" spans="1:44" x14ac:dyDescent="0.25">
      <c r="A1035" t="s">
        <v>37</v>
      </c>
      <c r="B1035">
        <v>24.157806836231099</v>
      </c>
      <c r="C1035">
        <v>2.3103755625356898E-2</v>
      </c>
      <c r="D1035">
        <v>24.459252183878899</v>
      </c>
      <c r="E1035">
        <v>-9.1771069455672905</v>
      </c>
      <c r="F1035" s="1">
        <v>0</v>
      </c>
      <c r="G1035" s="1">
        <v>0</v>
      </c>
      <c r="H1035">
        <v>3.8381746312218299</v>
      </c>
      <c r="I1035">
        <v>-6.9517898757649697</v>
      </c>
      <c r="J1035">
        <v>-8.1356896057687695</v>
      </c>
      <c r="K1035">
        <v>-49.092322218207201</v>
      </c>
      <c r="L1035">
        <v>12.2186415792742</v>
      </c>
      <c r="M1035">
        <v>31.463610292683001</v>
      </c>
      <c r="N1035">
        <v>88.951089083067501</v>
      </c>
      <c r="O1035">
        <v>69.115158682372396</v>
      </c>
      <c r="P1035">
        <v>208046.31228896999</v>
      </c>
      <c r="Q1035">
        <v>262851.902228661</v>
      </c>
      <c r="R1035">
        <v>83.138651466291506</v>
      </c>
      <c r="S1035">
        <v>686.96624228627195</v>
      </c>
      <c r="T1035">
        <v>7.3124810700479E-4</v>
      </c>
      <c r="U1035">
        <v>0.44213112794994902</v>
      </c>
      <c r="V1035" s="1">
        <v>0</v>
      </c>
      <c r="W1035">
        <v>0.21938830313118299</v>
      </c>
      <c r="X1035">
        <v>0.33848056891886602</v>
      </c>
      <c r="Y1035" s="1">
        <v>0</v>
      </c>
      <c r="Z1035">
        <v>1</v>
      </c>
      <c r="AA1035">
        <v>3.0577581062177098E-4</v>
      </c>
      <c r="AB1035">
        <v>9.2405618028849404E-3</v>
      </c>
      <c r="AC1035">
        <v>7.3684958646115101E-3</v>
      </c>
      <c r="AD1035">
        <v>2.1113729354215001E-3</v>
      </c>
      <c r="AE1035">
        <v>9.6909800579443196E-3</v>
      </c>
      <c r="AF1035" s="3">
        <v>4.6426552823094196E-3</v>
      </c>
      <c r="AG1035">
        <v>1.75515596428924E-3</v>
      </c>
      <c r="AH1035">
        <v>7.9631501909795697</v>
      </c>
      <c r="AI1035">
        <v>0.22253067026168899</v>
      </c>
      <c r="AJ1035">
        <v>701.04130490126204</v>
      </c>
      <c r="AK1035" t="s">
        <v>93</v>
      </c>
      <c r="AL1035" t="s">
        <v>94</v>
      </c>
      <c r="AM1035" s="4">
        <v>55955095921.68</v>
      </c>
      <c r="AN1035">
        <v>268955</v>
      </c>
      <c r="AO1035" s="1">
        <f t="shared" si="232"/>
        <v>1.3053776544003852E-2</v>
      </c>
      <c r="AP1035" s="5">
        <f t="shared" si="233"/>
        <v>14.58741327885874</v>
      </c>
      <c r="AQ1035" s="3">
        <f t="shared" si="234"/>
        <v>9.7257130324768307E-3</v>
      </c>
      <c r="AR1035" s="15">
        <f t="shared" si="235"/>
        <v>0.65607201046689667</v>
      </c>
    </row>
    <row r="1036" spans="1:44" x14ac:dyDescent="0.25">
      <c r="A1036" t="s">
        <v>37</v>
      </c>
      <c r="B1036">
        <v>27.142818920443499</v>
      </c>
      <c r="C1036">
        <v>2.6730825558476199E-2</v>
      </c>
      <c r="D1036">
        <v>27.757024942599202</v>
      </c>
      <c r="E1036">
        <v>-1.74193822928313</v>
      </c>
      <c r="F1036" s="1">
        <v>0</v>
      </c>
      <c r="G1036" s="1">
        <v>0</v>
      </c>
      <c r="H1036">
        <v>3.9170800300390201</v>
      </c>
      <c r="I1036">
        <v>17.082690704392199</v>
      </c>
      <c r="J1036">
        <v>16.208595485236302</v>
      </c>
      <c r="K1036">
        <v>-24.675837585689099</v>
      </c>
      <c r="L1036">
        <v>36.660944872472001</v>
      </c>
      <c r="M1036">
        <v>30.334875048111801</v>
      </c>
      <c r="N1036">
        <v>88.444536460210898</v>
      </c>
      <c r="O1036">
        <v>69.338165333271306</v>
      </c>
      <c r="P1036">
        <v>203763.478426082</v>
      </c>
      <c r="Q1036">
        <v>260950.701964874</v>
      </c>
      <c r="R1036">
        <v>83.774222168826796</v>
      </c>
      <c r="S1036">
        <v>690.62486463519201</v>
      </c>
      <c r="T1036">
        <v>9.2610135734922305E-4</v>
      </c>
      <c r="U1036">
        <v>0.46206579349811</v>
      </c>
      <c r="V1036" s="1">
        <v>0</v>
      </c>
      <c r="W1036">
        <v>0.196660174537405</v>
      </c>
      <c r="X1036">
        <v>0.34127403196448403</v>
      </c>
      <c r="Y1036" s="1">
        <v>0</v>
      </c>
      <c r="Z1036">
        <v>1</v>
      </c>
      <c r="AA1036">
        <v>3.0199232618415299E-4</v>
      </c>
      <c r="AB1036">
        <v>8.7877944964836908E-3</v>
      </c>
      <c r="AC1036">
        <v>7.0706096315633002E-3</v>
      </c>
      <c r="AD1036">
        <v>2.12454215629656E-3</v>
      </c>
      <c r="AE1036">
        <v>1.12495780304243E-2</v>
      </c>
      <c r="AF1036" s="3">
        <v>5.0192923937178004E-3</v>
      </c>
      <c r="AG1036">
        <v>4.2670000380360404E-3</v>
      </c>
      <c r="AH1036">
        <v>7.9995108921558096</v>
      </c>
      <c r="AI1036">
        <v>0.21483320707419701</v>
      </c>
      <c r="AJ1036">
        <v>922.40800606601999</v>
      </c>
      <c r="AK1036" t="s">
        <v>95</v>
      </c>
      <c r="AL1036" t="s">
        <v>96</v>
      </c>
      <c r="AM1036" s="4">
        <v>41342590955.260002</v>
      </c>
      <c r="AN1036">
        <v>202895</v>
      </c>
      <c r="AO1036" s="1">
        <f t="shared" si="232"/>
        <v>1.3098955314621585E-2</v>
      </c>
      <c r="AP1036" s="5">
        <f t="shared" si="233"/>
        <v>14.634319959465936</v>
      </c>
      <c r="AQ1036" s="3">
        <f t="shared" si="234"/>
        <v>1.2944985755189199E-2</v>
      </c>
      <c r="AR1036" s="15">
        <f t="shared" si="235"/>
        <v>0.85473728848511854</v>
      </c>
    </row>
    <row r="1037" spans="1:44" x14ac:dyDescent="0.25">
      <c r="A1037" t="s">
        <v>37</v>
      </c>
      <c r="B1037">
        <v>28.977060289581601</v>
      </c>
      <c r="C1037">
        <v>2.9554857993842599E-2</v>
      </c>
      <c r="D1037">
        <v>30.232705179053699</v>
      </c>
      <c r="E1037">
        <v>4.8111959114810698</v>
      </c>
      <c r="F1037" s="1">
        <v>0</v>
      </c>
      <c r="G1037" s="1">
        <v>0</v>
      </c>
      <c r="H1037">
        <v>3.9953625656161802</v>
      </c>
      <c r="I1037">
        <v>40.709114915695103</v>
      </c>
      <c r="J1037">
        <v>40.397333183982099</v>
      </c>
      <c r="K1037">
        <v>-6.4519769193134797</v>
      </c>
      <c r="L1037">
        <v>61.327236529200199</v>
      </c>
      <c r="M1037">
        <v>29.8068211583915</v>
      </c>
      <c r="N1037">
        <v>86.889683371107097</v>
      </c>
      <c r="O1037">
        <v>68.419647047622306</v>
      </c>
      <c r="P1037">
        <v>193455.04838134101</v>
      </c>
      <c r="Q1037">
        <v>250884.09369287299</v>
      </c>
      <c r="R1037">
        <v>85.343876820034296</v>
      </c>
      <c r="S1037">
        <v>698.09398902544206</v>
      </c>
      <c r="T1037">
        <v>6.3801873496561004E-4</v>
      </c>
      <c r="U1037">
        <v>0.463288152579509</v>
      </c>
      <c r="V1037" s="1">
        <v>0</v>
      </c>
      <c r="W1037">
        <v>0.173066774251805</v>
      </c>
      <c r="X1037">
        <v>0.363645073168684</v>
      </c>
      <c r="Y1037" s="1">
        <v>0</v>
      </c>
      <c r="Z1037">
        <v>1</v>
      </c>
      <c r="AA1037">
        <v>3.0236146522444698E-4</v>
      </c>
      <c r="AB1037">
        <v>8.41238768183971E-3</v>
      </c>
      <c r="AC1037">
        <v>6.8535974664098399E-3</v>
      </c>
      <c r="AD1037">
        <v>1.8292896149667999E-3</v>
      </c>
      <c r="AE1037">
        <v>1.2221893534450599E-2</v>
      </c>
      <c r="AF1037" s="3">
        <v>5.2210923356636602E-3</v>
      </c>
      <c r="AG1037">
        <v>6.7889726857559701E-3</v>
      </c>
      <c r="AH1037">
        <v>7.9914500133168396</v>
      </c>
      <c r="AI1037">
        <v>0.21055789877525299</v>
      </c>
      <c r="AJ1037">
        <v>1274.41432833305</v>
      </c>
      <c r="AK1037" t="s">
        <v>97</v>
      </c>
      <c r="AL1037" t="s">
        <v>98</v>
      </c>
      <c r="AM1037" s="4">
        <v>26877870601.91</v>
      </c>
      <c r="AN1037">
        <v>138936</v>
      </c>
      <c r="AO1037" s="1">
        <f t="shared" si="232"/>
        <v>1.3062411013938931E-2</v>
      </c>
      <c r="AP1037" s="5">
        <f t="shared" si="233"/>
        <v>14.596379809060945</v>
      </c>
      <c r="AQ1037" s="3">
        <f t="shared" si="234"/>
        <v>1.5048841979625941E-2</v>
      </c>
      <c r="AR1037" s="15">
        <f t="shared" si="235"/>
        <v>0.98522240916159287</v>
      </c>
    </row>
    <row r="1038" spans="1:44" x14ac:dyDescent="0.25">
      <c r="A1038" t="s">
        <v>37</v>
      </c>
      <c r="B1038">
        <v>30.587917161471299</v>
      </c>
      <c r="C1038">
        <v>3.0771702158533101E-2</v>
      </c>
      <c r="D1038">
        <v>31.2752727212027</v>
      </c>
      <c r="E1038">
        <v>13.2131859735285</v>
      </c>
      <c r="F1038" s="1">
        <v>0</v>
      </c>
      <c r="G1038" s="1">
        <v>0</v>
      </c>
      <c r="H1038">
        <v>4.1088893143769001</v>
      </c>
      <c r="I1038">
        <v>62.561441608177098</v>
      </c>
      <c r="J1038">
        <v>63.112239372254997</v>
      </c>
      <c r="K1038">
        <v>11.8145775992576</v>
      </c>
      <c r="L1038">
        <v>85.534088164576403</v>
      </c>
      <c r="M1038">
        <v>29.923693512782901</v>
      </c>
      <c r="N1038">
        <v>83.837303570555406</v>
      </c>
      <c r="O1038">
        <v>65.989177215454504</v>
      </c>
      <c r="P1038">
        <v>173539.70382097701</v>
      </c>
      <c r="Q1038">
        <v>227315.11341788</v>
      </c>
      <c r="R1038">
        <v>90.201104477008002</v>
      </c>
      <c r="S1038">
        <v>698.58510226029796</v>
      </c>
      <c r="T1038">
        <v>1.1199421827657501E-3</v>
      </c>
      <c r="U1038">
        <v>0.49545500301678203</v>
      </c>
      <c r="V1038" s="1">
        <v>0</v>
      </c>
      <c r="W1038">
        <v>0.14709309216220301</v>
      </c>
      <c r="X1038">
        <v>0.35745190482101302</v>
      </c>
      <c r="Y1038" s="1">
        <v>0</v>
      </c>
      <c r="Z1038">
        <v>1</v>
      </c>
      <c r="AA1038">
        <v>3.05734052478957E-4</v>
      </c>
      <c r="AB1038">
        <v>8.2573499291263702E-3</v>
      </c>
      <c r="AC1038">
        <v>6.7897166461873002E-3</v>
      </c>
      <c r="AD1038">
        <v>1.6836527773665801E-3</v>
      </c>
      <c r="AE1038">
        <v>1.37279999652149E-2</v>
      </c>
      <c r="AF1038" s="3">
        <v>5.35240234785825E-3</v>
      </c>
      <c r="AG1038">
        <v>6.7970199913894103E-3</v>
      </c>
      <c r="AH1038">
        <v>7.9597221777994598</v>
      </c>
      <c r="AI1038">
        <v>0.210637065359109</v>
      </c>
      <c r="AJ1038">
        <v>1840.67145908263</v>
      </c>
      <c r="AK1038" t="s">
        <v>99</v>
      </c>
      <c r="AL1038" t="s">
        <v>100</v>
      </c>
      <c r="AM1038" s="4">
        <v>12062918352.299999</v>
      </c>
      <c r="AN1038">
        <v>69511</v>
      </c>
      <c r="AO1038" s="1">
        <f t="shared" si="232"/>
        <v>1.3126824711143237E-2</v>
      </c>
      <c r="AP1038" s="5">
        <f t="shared" si="233"/>
        <v>14.663243473403142</v>
      </c>
      <c r="AQ1038" s="3">
        <f t="shared" si="234"/>
        <v>1.6840739523752535E-2</v>
      </c>
      <c r="AR1038" s="15">
        <f t="shared" si="235"/>
        <v>1.0860266841339064</v>
      </c>
    </row>
    <row r="1039" spans="1:44" x14ac:dyDescent="0.25">
      <c r="A1039" t="s">
        <v>37</v>
      </c>
      <c r="B1039">
        <v>27.419720450802298</v>
      </c>
      <c r="C1039">
        <v>3.1309912484499998E-2</v>
      </c>
      <c r="D1039">
        <v>31.731828922686098</v>
      </c>
      <c r="E1039">
        <v>18.165382843063501</v>
      </c>
      <c r="F1039" s="1">
        <v>0</v>
      </c>
      <c r="G1039" s="1">
        <v>0</v>
      </c>
      <c r="H1039">
        <v>4.2403063058794501</v>
      </c>
      <c r="I1039">
        <v>84.8989996166259</v>
      </c>
      <c r="J1039">
        <v>86.887287219852993</v>
      </c>
      <c r="K1039">
        <v>36.237085612152597</v>
      </c>
      <c r="L1039">
        <v>111.04656936817599</v>
      </c>
      <c r="M1039">
        <v>31.491516139641</v>
      </c>
      <c r="N1039">
        <v>81.902198629623996</v>
      </c>
      <c r="O1039">
        <v>63.866702455610103</v>
      </c>
      <c r="P1039">
        <v>152377.900961651</v>
      </c>
      <c r="Q1039">
        <v>205376.65706539099</v>
      </c>
      <c r="R1039">
        <v>104.16763497589</v>
      </c>
      <c r="S1039">
        <v>685.09726993048298</v>
      </c>
      <c r="T1039">
        <v>1.37951765564034E-3</v>
      </c>
      <c r="U1039">
        <v>0.49630091127994802</v>
      </c>
      <c r="V1039" s="1">
        <v>0</v>
      </c>
      <c r="W1039">
        <v>0.154627490513155</v>
      </c>
      <c r="X1039">
        <v>0.34907159820689498</v>
      </c>
      <c r="Y1039" s="1">
        <v>0</v>
      </c>
      <c r="Z1039">
        <v>1</v>
      </c>
      <c r="AA1039">
        <v>3.09550171736674E-4</v>
      </c>
      <c r="AB1039">
        <v>8.3500115602139595E-3</v>
      </c>
      <c r="AC1039">
        <v>6.8915041019648798E-3</v>
      </c>
      <c r="AD1039">
        <v>2.1712815813108299E-3</v>
      </c>
      <c r="AE1039">
        <v>1.43555528752029E-2</v>
      </c>
      <c r="AF1039" s="3">
        <v>5.7655740147011898E-3</v>
      </c>
      <c r="AG1039">
        <v>6.1235568261261497E-3</v>
      </c>
      <c r="AH1039">
        <v>7.8993244183635403</v>
      </c>
      <c r="AI1039">
        <v>0.22111351210854399</v>
      </c>
      <c r="AJ1039">
        <v>2615.2653168260899</v>
      </c>
      <c r="AK1039" t="s">
        <v>101</v>
      </c>
      <c r="AL1039" t="s">
        <v>102</v>
      </c>
      <c r="AM1039" s="4">
        <v>5439738686.4300003</v>
      </c>
      <c r="AN1039">
        <v>35699</v>
      </c>
      <c r="AO1039" s="1">
        <f t="shared" si="232"/>
        <v>1.3655778698599231E-2</v>
      </c>
      <c r="AP1039" s="5">
        <f t="shared" si="233"/>
        <v>15.210503911757289</v>
      </c>
      <c r="AQ1039" s="3">
        <f t="shared" si="234"/>
        <v>1.2697169719690492E-2</v>
      </c>
      <c r="AR1039" s="15">
        <f t="shared" si="235"/>
        <v>0.80268323849597323</v>
      </c>
    </row>
    <row r="1040" spans="1:44" x14ac:dyDescent="0.25">
      <c r="A1040" t="s">
        <v>37</v>
      </c>
      <c r="B1040">
        <v>26.379386389912099</v>
      </c>
      <c r="C1040">
        <v>3.0781640679376901E-2</v>
      </c>
      <c r="D1040">
        <v>31.2837287303817</v>
      </c>
      <c r="E1040">
        <v>19.786036461598499</v>
      </c>
      <c r="F1040" s="1">
        <v>0</v>
      </c>
      <c r="G1040" s="1">
        <v>0</v>
      </c>
      <c r="H1040">
        <v>4.3341079344777498</v>
      </c>
      <c r="I1040">
        <v>107.38978182341199</v>
      </c>
      <c r="J1040">
        <v>109.27997875442099</v>
      </c>
      <c r="K1040">
        <v>57.191725551663097</v>
      </c>
      <c r="L1040">
        <v>136.32345696485299</v>
      </c>
      <c r="M1040">
        <v>33.550046505376997</v>
      </c>
      <c r="N1040">
        <v>80.049091955870395</v>
      </c>
      <c r="O1040">
        <v>61.542856549068198</v>
      </c>
      <c r="P1040">
        <v>137611.940539417</v>
      </c>
      <c r="Q1040">
        <v>185491.75956645701</v>
      </c>
      <c r="R1040">
        <v>116.628954078587</v>
      </c>
      <c r="S1040">
        <v>680.44259374818205</v>
      </c>
      <c r="T1040">
        <v>7.3396799510414695E-4</v>
      </c>
      <c r="U1040">
        <v>0.48908103281506499</v>
      </c>
      <c r="V1040" s="1">
        <v>0</v>
      </c>
      <c r="W1040">
        <v>0.15672295032724201</v>
      </c>
      <c r="X1040">
        <v>0.35419601685769098</v>
      </c>
      <c r="Y1040" s="1">
        <v>0</v>
      </c>
      <c r="Z1040">
        <v>1</v>
      </c>
      <c r="AA1040">
        <v>3.1291867952367802E-4</v>
      </c>
      <c r="AB1040">
        <v>8.4874221895755893E-3</v>
      </c>
      <c r="AC1040">
        <v>7.0952493087189997E-3</v>
      </c>
      <c r="AD1040">
        <v>2.3327439257277301E-3</v>
      </c>
      <c r="AE1040">
        <v>1.3864623295822401E-2</v>
      </c>
      <c r="AF1040" s="3">
        <v>6.26703010974971E-3</v>
      </c>
      <c r="AG1040">
        <v>5.7839668117005399E-3</v>
      </c>
      <c r="AH1040">
        <v>7.84145942676024</v>
      </c>
      <c r="AI1040">
        <v>0.235223864230059</v>
      </c>
      <c r="AJ1040">
        <v>3437.79632818657</v>
      </c>
      <c r="AK1040" t="s">
        <v>103</v>
      </c>
      <c r="AL1040" t="s">
        <v>104</v>
      </c>
      <c r="AM1040" s="4">
        <v>3079204781.5100002</v>
      </c>
      <c r="AN1040">
        <v>22376</v>
      </c>
      <c r="AO1040" s="1">
        <f t="shared" si="232"/>
        <v>1.4384723028864288E-2</v>
      </c>
      <c r="AP1040" s="5">
        <f t="shared" si="233"/>
        <v>15.959405312465735</v>
      </c>
      <c r="AQ1040" s="3">
        <f t="shared" si="234"/>
        <v>1.0812810437280551E-2</v>
      </c>
      <c r="AR1040" s="15">
        <f t="shared" si="235"/>
        <v>0.65290534787705523</v>
      </c>
    </row>
    <row r="1041" spans="1:44" x14ac:dyDescent="0.25">
      <c r="A1041" t="s">
        <v>37</v>
      </c>
      <c r="B1041">
        <v>26.827187251382998</v>
      </c>
      <c r="C1041">
        <v>3.07283649844282E-2</v>
      </c>
      <c r="D1041">
        <v>31.2383889278785</v>
      </c>
      <c r="E1041">
        <v>22.736988986712198</v>
      </c>
      <c r="F1041" s="1">
        <v>0</v>
      </c>
      <c r="G1041" s="1">
        <v>0</v>
      </c>
      <c r="H1041">
        <v>4.4259994337614197</v>
      </c>
      <c r="I1041">
        <v>129.85203850871</v>
      </c>
      <c r="J1041">
        <v>131.39899717314799</v>
      </c>
      <c r="K1041">
        <v>76.263086660694896</v>
      </c>
      <c r="L1041">
        <v>161.23086148756099</v>
      </c>
      <c r="M1041">
        <v>35.686229416315797</v>
      </c>
      <c r="N1041">
        <v>78.584181688359095</v>
      </c>
      <c r="O1041">
        <v>59.444369652987703</v>
      </c>
      <c r="P1041">
        <v>126843.130814755</v>
      </c>
      <c r="Q1041">
        <v>170742.76855804099</v>
      </c>
      <c r="R1041">
        <v>125.702613109761</v>
      </c>
      <c r="S1041">
        <v>679.08175041071399</v>
      </c>
      <c r="T1041">
        <v>1.5745152386931199E-4</v>
      </c>
      <c r="U1041">
        <v>0.51444339651050897</v>
      </c>
      <c r="V1041" s="1">
        <v>0</v>
      </c>
      <c r="W1041">
        <v>0.13022252437228399</v>
      </c>
      <c r="X1041">
        <v>0.35533407911720499</v>
      </c>
      <c r="Y1041" s="1">
        <v>0</v>
      </c>
      <c r="Z1041">
        <v>1</v>
      </c>
      <c r="AA1041">
        <v>3.2238935392512799E-4</v>
      </c>
      <c r="AB1041">
        <v>8.5628651799390196E-3</v>
      </c>
      <c r="AC1041">
        <v>7.2499373703143501E-3</v>
      </c>
      <c r="AD1041">
        <v>2.29912678267303E-3</v>
      </c>
      <c r="AE1041">
        <v>1.4584369524977899E-2</v>
      </c>
      <c r="AF1041" s="3">
        <v>6.7834584032643698E-3</v>
      </c>
      <c r="AG1041">
        <v>4.95970235064787E-3</v>
      </c>
      <c r="AH1041">
        <v>7.80923358620276</v>
      </c>
      <c r="AI1041">
        <v>0.250804246505196</v>
      </c>
      <c r="AJ1041">
        <v>4300.9802342817402</v>
      </c>
      <c r="AK1041" t="s">
        <v>105</v>
      </c>
      <c r="AL1041" t="s">
        <v>106</v>
      </c>
      <c r="AM1041" s="4">
        <v>1894655844.98</v>
      </c>
      <c r="AN1041">
        <v>14937</v>
      </c>
      <c r="AO1041" s="1">
        <f t="shared" si="232"/>
        <v>1.5080778864535283E-2</v>
      </c>
      <c r="AP1041" s="5">
        <f t="shared" si="233"/>
        <v>16.668853744301682</v>
      </c>
      <c r="AQ1041" s="3">
        <f t="shared" si="234"/>
        <v>1.0612244305592943E-2</v>
      </c>
      <c r="AR1041" s="15">
        <f t="shared" si="235"/>
        <v>0.60942003948855716</v>
      </c>
    </row>
    <row r="1042" spans="1:44" x14ac:dyDescent="0.25">
      <c r="A1042" t="s">
        <v>37</v>
      </c>
      <c r="B1042">
        <v>24.396844649437099</v>
      </c>
      <c r="C1042">
        <v>2.9095108617545801E-2</v>
      </c>
      <c r="D1042">
        <v>29.835042154061501</v>
      </c>
      <c r="E1042">
        <v>43.683331460025101</v>
      </c>
      <c r="F1042" s="1">
        <v>0</v>
      </c>
      <c r="G1042" s="1">
        <v>0</v>
      </c>
      <c r="H1042">
        <v>4.6521240053049899</v>
      </c>
      <c r="I1042">
        <v>149.032984657735</v>
      </c>
      <c r="J1042">
        <v>149.77902016814701</v>
      </c>
      <c r="K1042">
        <v>93.697132158716897</v>
      </c>
      <c r="L1042">
        <v>184.891354213748</v>
      </c>
      <c r="M1042">
        <v>36.440941312635303</v>
      </c>
      <c r="N1042">
        <v>77.518340428935801</v>
      </c>
      <c r="O1042">
        <v>58.441143515823804</v>
      </c>
      <c r="P1042">
        <v>110640.262812038</v>
      </c>
      <c r="Q1042">
        <v>159058.101505856</v>
      </c>
      <c r="R1042">
        <v>124.988631274695</v>
      </c>
      <c r="S1042">
        <v>679.70116443691199</v>
      </c>
      <c r="T1042" s="1">
        <v>0</v>
      </c>
      <c r="U1042">
        <v>0.53221172381101101</v>
      </c>
      <c r="V1042" s="1">
        <v>0</v>
      </c>
      <c r="W1042">
        <v>0.111762040949502</v>
      </c>
      <c r="X1042">
        <v>0.35602623523948601</v>
      </c>
      <c r="Y1042" s="1">
        <v>0</v>
      </c>
      <c r="Z1042">
        <v>1</v>
      </c>
      <c r="AA1042">
        <v>3.3059727474848201E-4</v>
      </c>
      <c r="AB1042">
        <v>8.3044892544908693E-3</v>
      </c>
      <c r="AC1042">
        <v>7.2290848533496498E-3</v>
      </c>
      <c r="AD1042">
        <v>1.89078008802559E-3</v>
      </c>
      <c r="AE1042">
        <v>1.4951572866009699E-2</v>
      </c>
      <c r="AF1042" s="3">
        <v>6.8737880884015001E-3</v>
      </c>
      <c r="AG1042">
        <v>3.61769907009052E-3</v>
      </c>
      <c r="AH1042">
        <v>7.7730745240928698</v>
      </c>
      <c r="AI1042">
        <v>0.25553602639369</v>
      </c>
      <c r="AJ1042">
        <v>5091.5814340626903</v>
      </c>
      <c r="AK1042" t="s">
        <v>107</v>
      </c>
      <c r="AL1042" t="s">
        <v>108</v>
      </c>
      <c r="AM1042" s="4">
        <v>749919701.34000003</v>
      </c>
      <c r="AN1042">
        <v>6778</v>
      </c>
      <c r="AO1042" s="1">
        <f t="shared" si="232"/>
        <v>1.5156378701834599E-2</v>
      </c>
      <c r="AP1042" s="5">
        <f t="shared" si="233"/>
        <v>16.745576733262979</v>
      </c>
      <c r="AQ1042" s="3">
        <f t="shared" si="234"/>
        <v>7.880147629686602E-3</v>
      </c>
      <c r="AR1042" s="15">
        <f t="shared" si="235"/>
        <v>0.45691277392529805</v>
      </c>
    </row>
    <row r="1043" spans="1:44" x14ac:dyDescent="0.25">
      <c r="A1043" t="s">
        <v>37</v>
      </c>
      <c r="B1043">
        <v>23.540665273179101</v>
      </c>
      <c r="C1043">
        <v>2.6825161202574801E-2</v>
      </c>
      <c r="D1043">
        <v>27.8410073290448</v>
      </c>
      <c r="E1043">
        <v>83.301398308665895</v>
      </c>
      <c r="F1043" s="1">
        <v>0</v>
      </c>
      <c r="G1043" s="1">
        <v>0</v>
      </c>
      <c r="H1043">
        <v>5.0142978342679596</v>
      </c>
      <c r="I1043">
        <v>168.04483919917101</v>
      </c>
      <c r="J1043">
        <v>167.289630057192</v>
      </c>
      <c r="K1043">
        <v>117.203652957657</v>
      </c>
      <c r="L1043">
        <v>209.67035644636101</v>
      </c>
      <c r="M1043">
        <v>35.773016221990297</v>
      </c>
      <c r="N1043">
        <v>78.999410373653305</v>
      </c>
      <c r="O1043">
        <v>60.154783501869403</v>
      </c>
      <c r="P1043">
        <v>95435.444039617898</v>
      </c>
      <c r="Q1043">
        <v>127416.791534028</v>
      </c>
      <c r="R1043">
        <v>120.823286303521</v>
      </c>
      <c r="S1043">
        <v>672.41954759445696</v>
      </c>
      <c r="T1043" s="1">
        <v>0</v>
      </c>
      <c r="U1043">
        <v>0.59702565016120401</v>
      </c>
      <c r="V1043" s="1">
        <v>0</v>
      </c>
      <c r="W1043">
        <v>9.3592422244667295E-2</v>
      </c>
      <c r="X1043">
        <v>0.30938192759412803</v>
      </c>
      <c r="Y1043" s="1">
        <v>0</v>
      </c>
      <c r="Z1043">
        <v>1</v>
      </c>
      <c r="AA1043">
        <v>3.3036530067479002E-4</v>
      </c>
      <c r="AB1043">
        <v>7.9632567744385898E-3</v>
      </c>
      <c r="AC1043">
        <v>7.3988539812956102E-3</v>
      </c>
      <c r="AD1043">
        <v>1.1822597034972799E-3</v>
      </c>
      <c r="AE1043">
        <v>1.4586939437997101E-2</v>
      </c>
      <c r="AF1043" s="3">
        <v>6.6448468772877202E-3</v>
      </c>
      <c r="AG1043">
        <v>2.76245051467283E-3</v>
      </c>
      <c r="AH1043">
        <v>7.7450189163710004</v>
      </c>
      <c r="AI1043">
        <v>0.24961550661589399</v>
      </c>
      <c r="AJ1043">
        <v>5688.0277846724102</v>
      </c>
      <c r="AK1043" t="s">
        <v>109</v>
      </c>
      <c r="AL1043" t="s">
        <v>110</v>
      </c>
      <c r="AM1043" s="4">
        <v>269796000.30000001</v>
      </c>
      <c r="AN1043">
        <v>2827</v>
      </c>
      <c r="AO1043" s="1">
        <f t="shared" si="232"/>
        <v>1.5113951557387682E-2</v>
      </c>
      <c r="AP1043" s="5">
        <f t="shared" si="233"/>
        <v>16.702527244984267</v>
      </c>
      <c r="AQ1043" s="3">
        <f t="shared" si="234"/>
        <v>7.0053450487535217E-3</v>
      </c>
      <c r="AR1043" s="15">
        <f t="shared" si="235"/>
        <v>0.40940738655273323</v>
      </c>
    </row>
    <row r="1044" spans="1:44" x14ac:dyDescent="0.25">
      <c r="AN1044">
        <f>SUM(AN1029:AN1043)</f>
        <v>1271785</v>
      </c>
      <c r="AO1044" s="1"/>
      <c r="AP1044" s="5"/>
      <c r="AQ1044" s="3"/>
      <c r="AR1044" s="15"/>
    </row>
    <row r="1049" spans="1:44" x14ac:dyDescent="0.25">
      <c r="AO1049" t="s">
        <v>226</v>
      </c>
      <c r="AP1049" t="s">
        <v>67</v>
      </c>
    </row>
    <row r="1050" spans="1:44" x14ac:dyDescent="0.25">
      <c r="A1050" t="s">
        <v>0</v>
      </c>
      <c r="B1050" t="s">
        <v>1</v>
      </c>
      <c r="C1050" t="s">
        <v>2</v>
      </c>
      <c r="D1050" t="s">
        <v>3</v>
      </c>
      <c r="E1050" t="s">
        <v>5</v>
      </c>
      <c r="F1050" t="s">
        <v>6</v>
      </c>
      <c r="G1050" t="s">
        <v>208</v>
      </c>
      <c r="H1050" t="s">
        <v>7</v>
      </c>
      <c r="I1050" t="s">
        <v>8</v>
      </c>
      <c r="J1050" t="s">
        <v>134</v>
      </c>
      <c r="K1050" t="s">
        <v>143</v>
      </c>
      <c r="L1050" t="s">
        <v>9</v>
      </c>
      <c r="M1050" t="s">
        <v>10</v>
      </c>
      <c r="N1050" t="s">
        <v>11</v>
      </c>
      <c r="O1050" t="s">
        <v>13</v>
      </c>
      <c r="P1050" t="s">
        <v>14</v>
      </c>
      <c r="Q1050" t="s">
        <v>15</v>
      </c>
      <c r="R1050" t="s">
        <v>16</v>
      </c>
      <c r="S1050" t="s">
        <v>17</v>
      </c>
      <c r="T1050" t="s">
        <v>18</v>
      </c>
      <c r="U1050" t="s">
        <v>20</v>
      </c>
      <c r="V1050" t="s">
        <v>21</v>
      </c>
      <c r="W1050" t="s">
        <v>22</v>
      </c>
      <c r="X1050" t="s">
        <v>23</v>
      </c>
      <c r="Y1050" t="s">
        <v>24</v>
      </c>
      <c r="Z1050" t="s">
        <v>25</v>
      </c>
      <c r="AA1050" t="s">
        <v>26</v>
      </c>
      <c r="AB1050" t="s">
        <v>27</v>
      </c>
      <c r="AC1050" t="s">
        <v>263</v>
      </c>
      <c r="AD1050" t="s">
        <v>120</v>
      </c>
      <c r="AE1050" t="s">
        <v>29</v>
      </c>
      <c r="AF1050" s="3" t="s">
        <v>233</v>
      </c>
      <c r="AG1050" t="s">
        <v>30</v>
      </c>
      <c r="AH1050" t="s">
        <v>31</v>
      </c>
      <c r="AI1050" t="s">
        <v>32</v>
      </c>
      <c r="AJ1050" t="s">
        <v>33</v>
      </c>
      <c r="AK1050" t="s">
        <v>34</v>
      </c>
      <c r="AL1050" t="s">
        <v>74</v>
      </c>
      <c r="AM1050" s="4" t="s">
        <v>35</v>
      </c>
      <c r="AN1050" t="s">
        <v>36</v>
      </c>
      <c r="AO1050" s="15">
        <v>1</v>
      </c>
      <c r="AP1050" s="15">
        <v>1</v>
      </c>
    </row>
    <row r="1051" spans="1:44" x14ac:dyDescent="0.25">
      <c r="A1051" t="s">
        <v>37</v>
      </c>
      <c r="B1051">
        <v>14.5403761281204</v>
      </c>
      <c r="C1051">
        <v>1.59764317013763E-2</v>
      </c>
      <c r="D1051">
        <v>17.5736623380871</v>
      </c>
      <c r="E1051">
        <v>-37.996183418014503</v>
      </c>
      <c r="F1051" s="1">
        <v>0</v>
      </c>
      <c r="G1051" s="1">
        <v>0</v>
      </c>
      <c r="H1051">
        <v>3.3418600223409798</v>
      </c>
      <c r="I1051">
        <v>-127.775335470862</v>
      </c>
      <c r="J1051">
        <v>-114.682192620053</v>
      </c>
      <c r="K1051">
        <v>-144.88379791116299</v>
      </c>
      <c r="L1051">
        <v>-110.12231415115301</v>
      </c>
      <c r="M1051">
        <v>27.630731580035398</v>
      </c>
      <c r="N1051">
        <v>91.908410354829797</v>
      </c>
      <c r="O1051">
        <v>69.802048308936406</v>
      </c>
      <c r="P1051">
        <v>226100.29501679199</v>
      </c>
      <c r="Q1051">
        <v>250912.42239426399</v>
      </c>
      <c r="R1051">
        <v>82.905293879818799</v>
      </c>
      <c r="S1051">
        <v>623.87551227669303</v>
      </c>
      <c r="T1051">
        <v>6.7186492654134895E-4</v>
      </c>
      <c r="U1051">
        <v>0.539978392957842</v>
      </c>
      <c r="V1051" s="1">
        <v>0</v>
      </c>
      <c r="W1051">
        <v>0.25673326176575401</v>
      </c>
      <c r="X1051">
        <v>0.20328834527640199</v>
      </c>
      <c r="Y1051" s="1">
        <v>0</v>
      </c>
      <c r="Z1051">
        <v>1</v>
      </c>
      <c r="AA1051">
        <v>2.9546064130625901E-4</v>
      </c>
      <c r="AB1051">
        <v>8.1212660314607995E-3</v>
      </c>
      <c r="AC1051">
        <v>6.1689423023012597E-3</v>
      </c>
      <c r="AD1051">
        <v>1.10775926953598E-4</v>
      </c>
      <c r="AE1051">
        <v>8.28644931783073E-3</v>
      </c>
      <c r="AF1051" s="3">
        <v>1.74442293120049E-3</v>
      </c>
      <c r="AG1051" s="1">
        <v>0</v>
      </c>
      <c r="AH1051">
        <v>10.400546896040201</v>
      </c>
      <c r="AI1051">
        <v>0.25696464147561499</v>
      </c>
      <c r="AJ1051">
        <v>45.341577950947197</v>
      </c>
      <c r="AK1051" t="s">
        <v>83</v>
      </c>
      <c r="AL1051" t="s">
        <v>84</v>
      </c>
      <c r="AM1051" s="4">
        <v>538570902.73000002</v>
      </c>
      <c r="AN1051">
        <v>2382</v>
      </c>
      <c r="AO1051" s="1">
        <f>AA1051+AC1051*$AO$1050+AF1051*$AP$1050</f>
        <v>8.2088258748080085E-3</v>
      </c>
      <c r="AP1051" s="5">
        <f>100*(1-(1-AO1051)^12)</f>
        <v>9.417798687624046</v>
      </c>
      <c r="AQ1051" s="3">
        <f>(1-(1-B1051/100)^(1/12))- AO1051</f>
        <v>4.7996690673821323E-3</v>
      </c>
      <c r="AR1051" s="15">
        <f>B1051/AP1051-1</f>
        <v>0.54392513690358935</v>
      </c>
    </row>
    <row r="1052" spans="1:44" x14ac:dyDescent="0.25">
      <c r="A1052" t="s">
        <v>37</v>
      </c>
      <c r="B1052">
        <v>19.863970641075198</v>
      </c>
      <c r="C1052">
        <v>2.1310841992699701E-2</v>
      </c>
      <c r="D1052">
        <v>22.778661273587598</v>
      </c>
      <c r="E1052">
        <v>-33.280984312564499</v>
      </c>
      <c r="F1052" s="1">
        <v>0</v>
      </c>
      <c r="G1052" s="1">
        <v>0</v>
      </c>
      <c r="H1052">
        <v>3.4249361769742102</v>
      </c>
      <c r="I1052">
        <v>-103.990649339521</v>
      </c>
      <c r="J1052">
        <v>-94.902538759479</v>
      </c>
      <c r="K1052">
        <v>-133.414282102957</v>
      </c>
      <c r="L1052">
        <v>-85.707817304000599</v>
      </c>
      <c r="M1052">
        <v>27.945908517370501</v>
      </c>
      <c r="N1052">
        <v>91.395060350929398</v>
      </c>
      <c r="O1052">
        <v>69.158169836100896</v>
      </c>
      <c r="P1052">
        <v>218306.11567589999</v>
      </c>
      <c r="Q1052">
        <v>242563.789068215</v>
      </c>
      <c r="R1052">
        <v>82.547482876866994</v>
      </c>
      <c r="S1052">
        <v>650.38312213688596</v>
      </c>
      <c r="T1052" s="1">
        <v>0</v>
      </c>
      <c r="U1052">
        <v>0.51903445419988503</v>
      </c>
      <c r="V1052" s="1">
        <v>0</v>
      </c>
      <c r="W1052">
        <v>0.239369507359383</v>
      </c>
      <c r="X1052">
        <v>0.24159603844072999</v>
      </c>
      <c r="Y1052" s="1">
        <v>0</v>
      </c>
      <c r="Z1052">
        <v>1</v>
      </c>
      <c r="AA1052">
        <v>2.9947231407699202E-4</v>
      </c>
      <c r="AB1052">
        <v>8.6856981028807997E-3</v>
      </c>
      <c r="AC1052">
        <v>6.7512247769089496E-3</v>
      </c>
      <c r="AD1052">
        <v>3.3072823782592098E-4</v>
      </c>
      <c r="AE1052">
        <v>1.2482531555281E-2</v>
      </c>
      <c r="AF1052" s="3">
        <v>2.4894705582533898E-3</v>
      </c>
      <c r="AG1052">
        <v>4.0347695195653098E-6</v>
      </c>
      <c r="AH1052">
        <v>10.458351781428201</v>
      </c>
      <c r="AI1052">
        <v>0.26153927155045198</v>
      </c>
      <c r="AJ1052">
        <v>103.73247963916501</v>
      </c>
      <c r="AK1052" t="s">
        <v>85</v>
      </c>
      <c r="AL1052" t="s">
        <v>86</v>
      </c>
      <c r="AM1052" s="4">
        <v>1576170155.1800001</v>
      </c>
      <c r="AN1052">
        <v>7220</v>
      </c>
      <c r="AO1052" s="1">
        <f t="shared" ref="AO1052:AO1064" si="236">AA1052+AC1052*$AO$1050+AF1052*$AP$1050</f>
        <v>9.5401676492393311E-3</v>
      </c>
      <c r="AP1052" s="5">
        <f t="shared" ref="AP1052:AP1064" si="237">100*(1-(1-AO1052)^12)</f>
        <v>10.866202175896833</v>
      </c>
      <c r="AQ1052" s="3">
        <f t="shared" ref="AQ1052:AQ1064" si="238">(1-(1-B1052/100)^(1/12))- AO1052</f>
        <v>8.7443240606623202E-3</v>
      </c>
      <c r="AR1052" s="15">
        <f t="shared" ref="AR1052:AR1064" si="239">B1052/AP1052-1</f>
        <v>0.82805089759299855</v>
      </c>
    </row>
    <row r="1053" spans="1:44" x14ac:dyDescent="0.25">
      <c r="A1053" t="s">
        <v>37</v>
      </c>
      <c r="B1053">
        <v>19.372455331811</v>
      </c>
      <c r="C1053">
        <v>2.29195315485702E-2</v>
      </c>
      <c r="D1053">
        <v>24.288128164472202</v>
      </c>
      <c r="E1053">
        <v>-27.578011720439498</v>
      </c>
      <c r="F1053" s="1">
        <v>0</v>
      </c>
      <c r="G1053" s="1">
        <v>0</v>
      </c>
      <c r="H1053">
        <v>3.5537174926395401</v>
      </c>
      <c r="I1053">
        <v>-80.595698431564401</v>
      </c>
      <c r="J1053">
        <v>-69.406409992498794</v>
      </c>
      <c r="K1053">
        <v>-114.19809588648</v>
      </c>
      <c r="L1053">
        <v>-61.0234580765133</v>
      </c>
      <c r="M1053">
        <v>29.2052540647942</v>
      </c>
      <c r="N1053">
        <v>89.676238386009899</v>
      </c>
      <c r="O1053">
        <v>67.005663484709601</v>
      </c>
      <c r="P1053">
        <v>203908.311326892</v>
      </c>
      <c r="Q1053">
        <v>230266.23067023401</v>
      </c>
      <c r="R1053">
        <v>82.203926183224198</v>
      </c>
      <c r="S1053">
        <v>648.49109586715997</v>
      </c>
      <c r="T1053">
        <v>3.94360906909363E-4</v>
      </c>
      <c r="U1053">
        <v>0.48111522854948002</v>
      </c>
      <c r="V1053" s="1">
        <v>0</v>
      </c>
      <c r="W1053">
        <v>0.244574546397272</v>
      </c>
      <c r="X1053">
        <v>0.27431022505324698</v>
      </c>
      <c r="Y1053" s="1">
        <v>0</v>
      </c>
      <c r="Z1053">
        <v>1</v>
      </c>
      <c r="AA1053">
        <v>3.0572726242487799E-4</v>
      </c>
      <c r="AB1053">
        <v>9.5382470895887996E-3</v>
      </c>
      <c r="AC1053">
        <v>7.6224631443996401E-3</v>
      </c>
      <c r="AD1053">
        <v>8.6003334581099796E-4</v>
      </c>
      <c r="AE1053">
        <v>1.22137290535696E-2</v>
      </c>
      <c r="AF1053" s="3">
        <v>3.3777218764468901E-3</v>
      </c>
      <c r="AG1053">
        <v>9.6291133118804002E-5</v>
      </c>
      <c r="AH1053">
        <v>10.5454441095017</v>
      </c>
      <c r="AI1053">
        <v>0.31093711238836103</v>
      </c>
      <c r="AJ1053">
        <v>186.68300389126301</v>
      </c>
      <c r="AK1053" t="s">
        <v>87</v>
      </c>
      <c r="AL1053" t="s">
        <v>88</v>
      </c>
      <c r="AM1053" s="4">
        <v>4136891820.1999998</v>
      </c>
      <c r="AN1053">
        <v>20288</v>
      </c>
      <c r="AO1053" s="1">
        <f t="shared" si="236"/>
        <v>1.1305912283271408E-2</v>
      </c>
      <c r="AP1053" s="5">
        <f t="shared" si="237"/>
        <v>12.754457883442715</v>
      </c>
      <c r="AQ1053" s="3">
        <f t="shared" si="238"/>
        <v>6.4782041923061306E-3</v>
      </c>
      <c r="AR1053" s="15">
        <f t="shared" si="239"/>
        <v>0.51887720425651995</v>
      </c>
    </row>
    <row r="1054" spans="1:44" x14ac:dyDescent="0.25">
      <c r="A1054" t="s">
        <v>37</v>
      </c>
      <c r="B1054">
        <v>22.991135750251001</v>
      </c>
      <c r="C1054">
        <v>2.3226822570992602E-2</v>
      </c>
      <c r="D1054">
        <v>24.5733703063365</v>
      </c>
      <c r="E1054">
        <v>-25.521422202450101</v>
      </c>
      <c r="F1054" s="1">
        <v>0</v>
      </c>
      <c r="G1054" s="1">
        <v>0</v>
      </c>
      <c r="H1054">
        <v>3.6275735072814101</v>
      </c>
      <c r="I1054">
        <v>-56.107957542611501</v>
      </c>
      <c r="J1054">
        <v>-51.982434374060503</v>
      </c>
      <c r="K1054">
        <v>-100.176412840871</v>
      </c>
      <c r="L1054">
        <v>-36.210376128503299</v>
      </c>
      <c r="M1054">
        <v>30.892040597261001</v>
      </c>
      <c r="N1054">
        <v>90.007587138553006</v>
      </c>
      <c r="O1054">
        <v>66.2643127206549</v>
      </c>
      <c r="P1054">
        <v>200577.035437927</v>
      </c>
      <c r="Q1054">
        <v>226444.97567133501</v>
      </c>
      <c r="R1054">
        <v>82.689196862243406</v>
      </c>
      <c r="S1054">
        <v>669.26833149360198</v>
      </c>
      <c r="T1054">
        <v>9.3710837177951296E-4</v>
      </c>
      <c r="U1054">
        <v>0.43237708572404598</v>
      </c>
      <c r="V1054" s="1">
        <v>0</v>
      </c>
      <c r="W1054">
        <v>0.26887344409388703</v>
      </c>
      <c r="X1054">
        <v>0.29874947018206499</v>
      </c>
      <c r="Y1054" s="1">
        <v>0</v>
      </c>
      <c r="Z1054">
        <v>1</v>
      </c>
      <c r="AA1054">
        <v>3.03803422139655E-4</v>
      </c>
      <c r="AB1054">
        <v>1.01084398945011E-2</v>
      </c>
      <c r="AC1054">
        <v>8.2174339276227699E-3</v>
      </c>
      <c r="AD1054">
        <v>1.46936838926407E-3</v>
      </c>
      <c r="AE1054">
        <v>1.12991464717523E-2</v>
      </c>
      <c r="AF1054" s="3">
        <v>4.3188456941332101E-3</v>
      </c>
      <c r="AG1054">
        <v>9.6440075909049505E-5</v>
      </c>
      <c r="AH1054">
        <v>10.4519667124262</v>
      </c>
      <c r="AI1054">
        <v>0.30758773892480701</v>
      </c>
      <c r="AJ1054">
        <v>319.00934609392499</v>
      </c>
      <c r="AK1054" t="s">
        <v>89</v>
      </c>
      <c r="AL1054" t="s">
        <v>90</v>
      </c>
      <c r="AM1054" s="4">
        <v>8361053722.2299995</v>
      </c>
      <c r="AN1054">
        <v>41685</v>
      </c>
      <c r="AO1054" s="1">
        <f t="shared" si="236"/>
        <v>1.2840083043895636E-2</v>
      </c>
      <c r="AP1054" s="5">
        <f t="shared" si="237"/>
        <v>14.365226510333217</v>
      </c>
      <c r="AQ1054" s="3">
        <f t="shared" si="238"/>
        <v>8.6954476748853683E-3</v>
      </c>
      <c r="AR1054" s="15">
        <f t="shared" si="239"/>
        <v>0.6004715090091326</v>
      </c>
    </row>
    <row r="1055" spans="1:44" x14ac:dyDescent="0.25">
      <c r="A1055" t="s">
        <v>37</v>
      </c>
      <c r="B1055">
        <v>22.895774989723598</v>
      </c>
      <c r="C1055">
        <v>2.36731168029078E-2</v>
      </c>
      <c r="D1055">
        <v>24.985887839348798</v>
      </c>
      <c r="E1055">
        <v>-18.433815992875299</v>
      </c>
      <c r="F1055" s="1">
        <v>0</v>
      </c>
      <c r="G1055" s="1">
        <v>0</v>
      </c>
      <c r="H1055">
        <v>3.7369057348474501</v>
      </c>
      <c r="I1055">
        <v>-31.768052276008898</v>
      </c>
      <c r="J1055">
        <v>-29.675650412283002</v>
      </c>
      <c r="K1055">
        <v>-82.805783042436801</v>
      </c>
      <c r="L1055">
        <v>-11.561587058229099</v>
      </c>
      <c r="M1055">
        <v>32.225838879769903</v>
      </c>
      <c r="N1055">
        <v>89.7097005413776</v>
      </c>
      <c r="O1055">
        <v>65.158169160604203</v>
      </c>
      <c r="P1055">
        <v>197492.620786429</v>
      </c>
      <c r="Q1055">
        <v>222783.47501477701</v>
      </c>
      <c r="R1055">
        <v>82.627071983856993</v>
      </c>
      <c r="S1055">
        <v>676.71272283164706</v>
      </c>
      <c r="T1055">
        <v>4.7336792856077101E-4</v>
      </c>
      <c r="U1055">
        <v>0.43439170281212902</v>
      </c>
      <c r="V1055" s="1">
        <v>0</v>
      </c>
      <c r="W1055">
        <v>0.25577588675032198</v>
      </c>
      <c r="X1055">
        <v>0.309832410437548</v>
      </c>
      <c r="Y1055" s="1">
        <v>0</v>
      </c>
      <c r="Z1055">
        <v>1</v>
      </c>
      <c r="AA1055">
        <v>3.0633417984419001E-4</v>
      </c>
      <c r="AB1055">
        <v>1.0235283186735699E-2</v>
      </c>
      <c r="AC1055">
        <v>8.4630122381122701E-3</v>
      </c>
      <c r="AD1055">
        <v>1.90802078568515E-3</v>
      </c>
      <c r="AE1055">
        <v>1.1016320508993E-2</v>
      </c>
      <c r="AF1055" s="3">
        <v>5.3119859640923302E-3</v>
      </c>
      <c r="AG1055">
        <v>2.0722395592846399E-4</v>
      </c>
      <c r="AH1055">
        <v>10.4675462388428</v>
      </c>
      <c r="AI1055">
        <v>0.325373545379681</v>
      </c>
      <c r="AJ1055">
        <v>556.083382331542</v>
      </c>
      <c r="AK1055" t="s">
        <v>91</v>
      </c>
      <c r="AL1055" t="s">
        <v>92</v>
      </c>
      <c r="AM1055" s="4">
        <v>15758133705.17</v>
      </c>
      <c r="AN1055">
        <v>79791</v>
      </c>
      <c r="AO1055" s="1">
        <f t="shared" si="236"/>
        <v>1.408133238204879E-2</v>
      </c>
      <c r="AP1055" s="5">
        <f t="shared" si="237"/>
        <v>15.648448183563268</v>
      </c>
      <c r="AQ1055" s="3">
        <f t="shared" si="238"/>
        <v>7.3532854943332213E-3</v>
      </c>
      <c r="AR1055" s="15">
        <f t="shared" si="239"/>
        <v>0.46313389808024152</v>
      </c>
    </row>
    <row r="1056" spans="1:44" x14ac:dyDescent="0.25">
      <c r="A1056" t="s">
        <v>37</v>
      </c>
      <c r="B1056">
        <v>24.802473123077299</v>
      </c>
      <c r="C1056">
        <v>2.5535362663549999E-2</v>
      </c>
      <c r="D1056">
        <v>26.684972495820301</v>
      </c>
      <c r="E1056">
        <v>-11.517824778599</v>
      </c>
      <c r="F1056" s="1">
        <v>0</v>
      </c>
      <c r="G1056" s="1">
        <v>0</v>
      </c>
      <c r="H1056">
        <v>3.8194729467897699</v>
      </c>
      <c r="I1056">
        <v>-8.1884044511368508</v>
      </c>
      <c r="J1056">
        <v>-7.1957936064910699</v>
      </c>
      <c r="K1056">
        <v>-61.780396814987398</v>
      </c>
      <c r="L1056">
        <v>12.622716135435599</v>
      </c>
      <c r="M1056">
        <v>32.000426320640301</v>
      </c>
      <c r="N1056">
        <v>89.014155321413597</v>
      </c>
      <c r="O1056">
        <v>64.711227178919799</v>
      </c>
      <c r="P1056">
        <v>191660.209324442</v>
      </c>
      <c r="Q1056">
        <v>217964.30113800499</v>
      </c>
      <c r="R1056">
        <v>82.733127756482304</v>
      </c>
      <c r="S1056">
        <v>684.75063952755499</v>
      </c>
      <c r="T1056">
        <v>6.1455663173156695E-4</v>
      </c>
      <c r="U1056">
        <v>0.45724451797968901</v>
      </c>
      <c r="V1056" s="1">
        <v>0</v>
      </c>
      <c r="W1056">
        <v>0.21230747635212999</v>
      </c>
      <c r="X1056">
        <v>0.33044800566818</v>
      </c>
      <c r="Y1056" s="1">
        <v>0</v>
      </c>
      <c r="Z1056">
        <v>1</v>
      </c>
      <c r="AA1056">
        <v>3.0940869351979802E-4</v>
      </c>
      <c r="AB1056">
        <v>1.0032196440195099E-2</v>
      </c>
      <c r="AC1056">
        <v>8.4267806333660194E-3</v>
      </c>
      <c r="AD1056">
        <v>2.1007261929299999E-3</v>
      </c>
      <c r="AE1056">
        <v>1.2106058735753499E-2</v>
      </c>
      <c r="AF1056" s="3">
        <v>6.13361687762901E-3</v>
      </c>
      <c r="AG1056">
        <v>9.8703103326996597E-4</v>
      </c>
      <c r="AH1056">
        <v>10.525433543409299</v>
      </c>
      <c r="AI1056">
        <v>0.32473159313799899</v>
      </c>
      <c r="AJ1056">
        <v>866.54524792524001</v>
      </c>
      <c r="AK1056" t="s">
        <v>93</v>
      </c>
      <c r="AL1056" t="s">
        <v>94</v>
      </c>
      <c r="AM1056" s="4">
        <v>24259774315.66</v>
      </c>
      <c r="AN1056">
        <v>126577</v>
      </c>
      <c r="AO1056" s="1">
        <f t="shared" si="236"/>
        <v>1.4869806204514828E-2</v>
      </c>
      <c r="AP1056" s="5">
        <f t="shared" si="237"/>
        <v>16.454403828073538</v>
      </c>
      <c r="AQ1056" s="3">
        <f t="shared" si="238"/>
        <v>8.6046009301066276E-3</v>
      </c>
      <c r="AR1056" s="15">
        <f t="shared" si="239"/>
        <v>0.50734559466449802</v>
      </c>
    </row>
    <row r="1057" spans="1:44" x14ac:dyDescent="0.25">
      <c r="A1057" t="s">
        <v>37</v>
      </c>
      <c r="B1057">
        <v>26.8495831154173</v>
      </c>
      <c r="C1057">
        <v>2.87566138157925E-2</v>
      </c>
      <c r="D1057">
        <v>29.540932172952498</v>
      </c>
      <c r="E1057">
        <v>-3.83875671531966</v>
      </c>
      <c r="F1057" s="1">
        <v>0</v>
      </c>
      <c r="G1057" s="1">
        <v>0</v>
      </c>
      <c r="H1057">
        <v>3.8968646447746802</v>
      </c>
      <c r="I1057">
        <v>15.8201733124653</v>
      </c>
      <c r="J1057">
        <v>16.477278295859101</v>
      </c>
      <c r="K1057">
        <v>-34.463652030126802</v>
      </c>
      <c r="L1057">
        <v>36.932828981113801</v>
      </c>
      <c r="M1057">
        <v>30.6587032469095</v>
      </c>
      <c r="N1057">
        <v>89.005760731688795</v>
      </c>
      <c r="O1057">
        <v>65.661471380083199</v>
      </c>
      <c r="P1057">
        <v>188970.91191419601</v>
      </c>
      <c r="Q1057">
        <v>216080.55721314499</v>
      </c>
      <c r="R1057">
        <v>83.253060270347902</v>
      </c>
      <c r="S1057">
        <v>687.09980264881005</v>
      </c>
      <c r="T1057">
        <v>5.5495962359853798E-4</v>
      </c>
      <c r="U1057">
        <v>0.48950238154786802</v>
      </c>
      <c r="V1057" s="1">
        <v>0</v>
      </c>
      <c r="W1057">
        <v>0.18051230257668499</v>
      </c>
      <c r="X1057">
        <v>0.329985315875445</v>
      </c>
      <c r="Y1057" s="1">
        <v>0</v>
      </c>
      <c r="Z1057">
        <v>1</v>
      </c>
      <c r="AA1057">
        <v>3.06004166914667E-4</v>
      </c>
      <c r="AB1057">
        <v>9.4344777625251994E-3</v>
      </c>
      <c r="AC1057">
        <v>8.0329955762975802E-3</v>
      </c>
      <c r="AD1057">
        <v>2.2588561355987298E-3</v>
      </c>
      <c r="AE1057">
        <v>1.43741191277764E-2</v>
      </c>
      <c r="AF1057" s="3">
        <v>6.7053932488193102E-3</v>
      </c>
      <c r="AG1057">
        <v>2.3831688125074799E-3</v>
      </c>
      <c r="AH1057">
        <v>10.5135728218547</v>
      </c>
      <c r="AI1057">
        <v>0.30214758340928</v>
      </c>
      <c r="AJ1057">
        <v>1088.73317678335</v>
      </c>
      <c r="AK1057" t="s">
        <v>95</v>
      </c>
      <c r="AL1057" t="s">
        <v>96</v>
      </c>
      <c r="AM1057" s="4">
        <v>20944591022.009998</v>
      </c>
      <c r="AN1057">
        <v>110835</v>
      </c>
      <c r="AO1057" s="1">
        <f t="shared" si="236"/>
        <v>1.5044392992031558E-2</v>
      </c>
      <c r="AP1057" s="5">
        <f t="shared" si="237"/>
        <v>16.631904205077586</v>
      </c>
      <c r="AQ1057" s="3">
        <f t="shared" si="238"/>
        <v>1.0673484022211771E-2</v>
      </c>
      <c r="AR1057" s="15">
        <f t="shared" si="239"/>
        <v>0.61434209723384159</v>
      </c>
    </row>
    <row r="1058" spans="1:44" x14ac:dyDescent="0.25">
      <c r="A1058" t="s">
        <v>37</v>
      </c>
      <c r="B1058">
        <v>29.0391388745903</v>
      </c>
      <c r="C1058">
        <v>3.1757774505817501E-2</v>
      </c>
      <c r="D1058">
        <v>32.109622737362699</v>
      </c>
      <c r="E1058">
        <v>2.70105864336848</v>
      </c>
      <c r="F1058" s="1">
        <v>0</v>
      </c>
      <c r="G1058" s="1">
        <v>0</v>
      </c>
      <c r="H1058">
        <v>3.9692167194616998</v>
      </c>
      <c r="I1058">
        <v>40.157208444158798</v>
      </c>
      <c r="J1058">
        <v>40.7667132168121</v>
      </c>
      <c r="K1058">
        <v>-12.5207195452119</v>
      </c>
      <c r="L1058">
        <v>61.9080946583234</v>
      </c>
      <c r="M1058">
        <v>29.732236744788999</v>
      </c>
      <c r="N1058">
        <v>88.187614171077996</v>
      </c>
      <c r="O1058">
        <v>65.738793342430995</v>
      </c>
      <c r="P1058">
        <v>183461.56771669301</v>
      </c>
      <c r="Q1058">
        <v>210794.981173949</v>
      </c>
      <c r="R1058">
        <v>83.986795580224495</v>
      </c>
      <c r="S1058">
        <v>694.09436241406399</v>
      </c>
      <c r="T1058">
        <v>2.5497964875382802E-4</v>
      </c>
      <c r="U1058">
        <v>0.506545487248932</v>
      </c>
      <c r="V1058" s="1">
        <v>0</v>
      </c>
      <c r="W1058">
        <v>0.15078800503490999</v>
      </c>
      <c r="X1058">
        <v>0.34266650771615598</v>
      </c>
      <c r="Y1058" s="1">
        <v>0</v>
      </c>
      <c r="Z1058">
        <v>1</v>
      </c>
      <c r="AA1058">
        <v>3.03353028045839E-4</v>
      </c>
      <c r="AB1058">
        <v>8.8996804698942399E-3</v>
      </c>
      <c r="AC1058">
        <v>7.6690522218928201E-3</v>
      </c>
      <c r="AD1058">
        <v>2.0691981657096699E-3</v>
      </c>
      <c r="AE1058">
        <v>1.5993834234068999E-2</v>
      </c>
      <c r="AF1058" s="3">
        <v>6.9575402207737299E-3</v>
      </c>
      <c r="AG1058">
        <v>4.4917179662943198E-3</v>
      </c>
      <c r="AH1058">
        <v>10.4510947320195</v>
      </c>
      <c r="AI1058">
        <v>0.28715122688359701</v>
      </c>
      <c r="AJ1058">
        <v>1373.2481526193801</v>
      </c>
      <c r="AK1058" t="s">
        <v>97</v>
      </c>
      <c r="AL1058" t="s">
        <v>98</v>
      </c>
      <c r="AM1058" s="4">
        <v>16498882246.33</v>
      </c>
      <c r="AN1058">
        <v>89931</v>
      </c>
      <c r="AO1058" s="1">
        <f t="shared" si="236"/>
        <v>1.4929945470712389E-2</v>
      </c>
      <c r="AP1058" s="5">
        <f t="shared" si="237"/>
        <v>16.515585802762544</v>
      </c>
      <c r="AQ1058" s="3">
        <f t="shared" si="238"/>
        <v>1.3252126967837365E-2</v>
      </c>
      <c r="AR1058" s="15">
        <f t="shared" si="239"/>
        <v>0.75828694309668121</v>
      </c>
    </row>
    <row r="1059" spans="1:44" x14ac:dyDescent="0.25">
      <c r="A1059" t="s">
        <v>37</v>
      </c>
      <c r="B1059">
        <v>30.5812234059715</v>
      </c>
      <c r="C1059">
        <v>3.4190056951521802E-2</v>
      </c>
      <c r="D1059">
        <v>34.128118864571803</v>
      </c>
      <c r="E1059">
        <v>11.6774907273217</v>
      </c>
      <c r="F1059" s="1">
        <v>0</v>
      </c>
      <c r="G1059" s="1">
        <v>0</v>
      </c>
      <c r="H1059">
        <v>4.0796257524112596</v>
      </c>
      <c r="I1059">
        <v>62.1795973300962</v>
      </c>
      <c r="J1059">
        <v>63.194494541408801</v>
      </c>
      <c r="K1059">
        <v>6.3562626783774503</v>
      </c>
      <c r="L1059">
        <v>85.486721369217705</v>
      </c>
      <c r="M1059">
        <v>29.6040639811571</v>
      </c>
      <c r="N1059">
        <v>86.2356093833872</v>
      </c>
      <c r="O1059">
        <v>64.370722775931796</v>
      </c>
      <c r="P1059">
        <v>171081.18256073701</v>
      </c>
      <c r="Q1059">
        <v>198719.47503677901</v>
      </c>
      <c r="R1059">
        <v>87.166424781147299</v>
      </c>
      <c r="S1059">
        <v>699.33313765671005</v>
      </c>
      <c r="T1059">
        <v>5.6472539491914402E-4</v>
      </c>
      <c r="U1059">
        <v>0.55679068459932901</v>
      </c>
      <c r="V1059" s="1">
        <v>0</v>
      </c>
      <c r="W1059">
        <v>0.11646551000961</v>
      </c>
      <c r="X1059">
        <v>0.32674380539106002</v>
      </c>
      <c r="Y1059" s="1">
        <v>0</v>
      </c>
      <c r="Z1059">
        <v>1</v>
      </c>
      <c r="AA1059">
        <v>3.0853624797294501E-4</v>
      </c>
      <c r="AB1059">
        <v>8.6783947890845398E-3</v>
      </c>
      <c r="AC1059">
        <v>7.5388995682810602E-3</v>
      </c>
      <c r="AD1059">
        <v>1.77821069532011E-3</v>
      </c>
      <c r="AE1059">
        <v>1.81122611089201E-2</v>
      </c>
      <c r="AF1059" s="3">
        <v>7.0976033174497801E-3</v>
      </c>
      <c r="AG1059">
        <v>5.3125997213726303E-3</v>
      </c>
      <c r="AH1059">
        <v>10.458756559824099</v>
      </c>
      <c r="AI1059">
        <v>0.28969100635957301</v>
      </c>
      <c r="AJ1059">
        <v>1878.47156561939</v>
      </c>
      <c r="AK1059" t="s">
        <v>99</v>
      </c>
      <c r="AL1059" t="s">
        <v>100</v>
      </c>
      <c r="AM1059" s="4">
        <v>8485455573.8299999</v>
      </c>
      <c r="AN1059">
        <v>49599</v>
      </c>
      <c r="AO1059" s="1">
        <f t="shared" si="236"/>
        <v>1.4945039133703784E-2</v>
      </c>
      <c r="AP1059" s="5">
        <f t="shared" si="237"/>
        <v>16.530934714295487</v>
      </c>
      <c r="AQ1059" s="3">
        <f t="shared" si="238"/>
        <v>1.5014730021058055E-2</v>
      </c>
      <c r="AR1059" s="15">
        <f t="shared" si="239"/>
        <v>0.84993915555940824</v>
      </c>
    </row>
    <row r="1060" spans="1:44" x14ac:dyDescent="0.25">
      <c r="A1060" t="s">
        <v>37</v>
      </c>
      <c r="B1060">
        <v>30.6427088652237</v>
      </c>
      <c r="C1060">
        <v>3.5331035221685597E-2</v>
      </c>
      <c r="D1060">
        <v>35.055903377503903</v>
      </c>
      <c r="E1060">
        <v>19.3305568392935</v>
      </c>
      <c r="F1060" s="1">
        <v>0</v>
      </c>
      <c r="G1060" s="1">
        <v>0</v>
      </c>
      <c r="H1060">
        <v>4.2245284536843402</v>
      </c>
      <c r="I1060">
        <v>85.651484582118798</v>
      </c>
      <c r="J1060">
        <v>87.606805751746506</v>
      </c>
      <c r="K1060">
        <v>30.558232760912599</v>
      </c>
      <c r="L1060">
        <v>111.368494789903</v>
      </c>
      <c r="M1060">
        <v>30.577140984312798</v>
      </c>
      <c r="N1060">
        <v>84.242178610720799</v>
      </c>
      <c r="O1060">
        <v>62.441549283199997</v>
      </c>
      <c r="P1060">
        <v>154993.60833361201</v>
      </c>
      <c r="Q1060">
        <v>182748.29223410899</v>
      </c>
      <c r="R1060">
        <v>98.226586864557504</v>
      </c>
      <c r="S1060">
        <v>689.90632536569501</v>
      </c>
      <c r="T1060">
        <v>3.0897366927202102E-5</v>
      </c>
      <c r="U1060">
        <v>0.56615497705843798</v>
      </c>
      <c r="V1060" s="1">
        <v>0</v>
      </c>
      <c r="W1060">
        <v>0.115182762188114</v>
      </c>
      <c r="X1060">
        <v>0.318662260753446</v>
      </c>
      <c r="Y1060" s="1">
        <v>0</v>
      </c>
      <c r="Z1060">
        <v>1</v>
      </c>
      <c r="AA1060">
        <v>3.08582288561133E-4</v>
      </c>
      <c r="AB1060">
        <v>8.7282848998568099E-3</v>
      </c>
      <c r="AC1060">
        <v>7.5744319930559599E-3</v>
      </c>
      <c r="AD1060">
        <v>2.0819907035129798E-3</v>
      </c>
      <c r="AE1060">
        <v>1.9229885523452801E-2</v>
      </c>
      <c r="AF1060" s="3">
        <v>7.3511087800364897E-3</v>
      </c>
      <c r="AG1060">
        <v>4.9822469262585404E-3</v>
      </c>
      <c r="AH1060">
        <v>10.464536442851699</v>
      </c>
      <c r="AI1060">
        <v>0.310861294985189</v>
      </c>
      <c r="AJ1060">
        <v>2615.5357646053999</v>
      </c>
      <c r="AK1060" t="s">
        <v>101</v>
      </c>
      <c r="AL1060" t="s">
        <v>102</v>
      </c>
      <c r="AM1060" s="4">
        <v>3695357609.8899999</v>
      </c>
      <c r="AN1060">
        <v>23842</v>
      </c>
      <c r="AO1060" s="1">
        <f t="shared" si="236"/>
        <v>1.5234123061653584E-2</v>
      </c>
      <c r="AP1060" s="5">
        <f t="shared" si="237"/>
        <v>16.824408566668623</v>
      </c>
      <c r="AQ1060" s="3">
        <f t="shared" si="238"/>
        <v>1.479727368220499E-2</v>
      </c>
      <c r="AR1060" s="15">
        <f t="shared" si="239"/>
        <v>0.82132457992793606</v>
      </c>
    </row>
    <row r="1061" spans="1:44" x14ac:dyDescent="0.25">
      <c r="A1061" t="s">
        <v>37</v>
      </c>
      <c r="B1061">
        <v>32.173378911761198</v>
      </c>
      <c r="C1061">
        <v>3.4504974245528897E-2</v>
      </c>
      <c r="D1061">
        <v>34.3853997090958</v>
      </c>
      <c r="E1061">
        <v>19.164621050970801</v>
      </c>
      <c r="F1061" s="1">
        <v>0</v>
      </c>
      <c r="G1061" s="1">
        <v>0</v>
      </c>
      <c r="H1061">
        <v>4.3066908001173898</v>
      </c>
      <c r="I1061">
        <v>108.498451971375</v>
      </c>
      <c r="J1061">
        <v>110.38798029154</v>
      </c>
      <c r="K1061">
        <v>51.884582890974897</v>
      </c>
      <c r="L1061">
        <v>136.28713616134499</v>
      </c>
      <c r="M1061">
        <v>32.647509958888698</v>
      </c>
      <c r="N1061">
        <v>82.577552878088397</v>
      </c>
      <c r="O1061">
        <v>60.036094551783698</v>
      </c>
      <c r="P1061">
        <v>143399.2274689</v>
      </c>
      <c r="Q1061">
        <v>169548.17742477101</v>
      </c>
      <c r="R1061">
        <v>111.982006993231</v>
      </c>
      <c r="S1061">
        <v>685.12871113495203</v>
      </c>
      <c r="T1061">
        <v>3.01044095347207E-4</v>
      </c>
      <c r="U1061">
        <v>0.55471598812765799</v>
      </c>
      <c r="V1061" s="1">
        <v>0</v>
      </c>
      <c r="W1061">
        <v>0.12590827919012901</v>
      </c>
      <c r="X1061">
        <v>0.31937573268221098</v>
      </c>
      <c r="Y1061" s="1">
        <v>0</v>
      </c>
      <c r="Z1061">
        <v>1</v>
      </c>
      <c r="AA1061">
        <v>3.1218496849496399E-4</v>
      </c>
      <c r="AB1061">
        <v>8.9359801544148503E-3</v>
      </c>
      <c r="AC1061">
        <v>7.7409661566475597E-3</v>
      </c>
      <c r="AD1061">
        <v>2.1559346916295002E-3</v>
      </c>
      <c r="AE1061">
        <v>1.7728836356759901E-2</v>
      </c>
      <c r="AF1061" s="3">
        <v>7.7509690003147403E-3</v>
      </c>
      <c r="AG1061">
        <v>5.3720205969174399E-3</v>
      </c>
      <c r="AH1061">
        <v>10.5362250022563</v>
      </c>
      <c r="AI1061">
        <v>0.39377814576675801</v>
      </c>
      <c r="AJ1061">
        <v>3461.04511351375</v>
      </c>
      <c r="AK1061" t="s">
        <v>103</v>
      </c>
      <c r="AL1061" t="s">
        <v>104</v>
      </c>
      <c r="AM1061" s="4">
        <v>1959693842.5899999</v>
      </c>
      <c r="AN1061">
        <v>13666</v>
      </c>
      <c r="AO1061" s="1">
        <f t="shared" si="236"/>
        <v>1.5804120125457264E-2</v>
      </c>
      <c r="AP1061" s="5">
        <f t="shared" si="237"/>
        <v>17.400292111830783</v>
      </c>
      <c r="AQ1061" s="3">
        <f t="shared" si="238"/>
        <v>1.6029460419024668E-2</v>
      </c>
      <c r="AR1061" s="15">
        <f t="shared" si="239"/>
        <v>0.84901372373432271</v>
      </c>
    </row>
    <row r="1062" spans="1:44" x14ac:dyDescent="0.25">
      <c r="A1062" t="s">
        <v>37</v>
      </c>
      <c r="B1062">
        <v>29.724113772646</v>
      </c>
      <c r="C1062">
        <v>3.3581899439716602E-2</v>
      </c>
      <c r="D1062">
        <v>33.628647782482901</v>
      </c>
      <c r="E1062">
        <v>19.442624911410501</v>
      </c>
      <c r="F1062" s="1">
        <v>0</v>
      </c>
      <c r="G1062" s="1">
        <v>0</v>
      </c>
      <c r="H1062">
        <v>4.3887356016741599</v>
      </c>
      <c r="I1062">
        <v>131.64279977449999</v>
      </c>
      <c r="J1062">
        <v>133.21142062484799</v>
      </c>
      <c r="K1062">
        <v>72.5383239492689</v>
      </c>
      <c r="L1062">
        <v>161.776481461701</v>
      </c>
      <c r="M1062">
        <v>35.374147094359699</v>
      </c>
      <c r="N1062">
        <v>81.030606272104905</v>
      </c>
      <c r="O1062">
        <v>57.3656282960658</v>
      </c>
      <c r="P1062">
        <v>132221.558645085</v>
      </c>
      <c r="Q1062">
        <v>158936.34561216601</v>
      </c>
      <c r="R1062">
        <v>123.941052786683</v>
      </c>
      <c r="S1062">
        <v>679.22682556469999</v>
      </c>
      <c r="T1062">
        <v>1.75089263355009E-3</v>
      </c>
      <c r="U1062">
        <v>0.56076971627377104</v>
      </c>
      <c r="V1062" s="1">
        <v>0</v>
      </c>
      <c r="W1062">
        <v>0.109360029747332</v>
      </c>
      <c r="X1062">
        <v>0.32987025397889502</v>
      </c>
      <c r="Y1062" s="1">
        <v>0</v>
      </c>
      <c r="Z1062">
        <v>1</v>
      </c>
      <c r="AA1062">
        <v>3.2330609557724299E-4</v>
      </c>
      <c r="AB1062">
        <v>9.2491141576346095E-3</v>
      </c>
      <c r="AC1062">
        <v>8.0569606380885492E-3</v>
      </c>
      <c r="AD1062">
        <v>2.0559461526961399E-3</v>
      </c>
      <c r="AE1062">
        <v>1.6987475014798699E-2</v>
      </c>
      <c r="AF1062" s="3">
        <v>8.2819633942617706E-3</v>
      </c>
      <c r="AG1062">
        <v>4.9661171928543201E-3</v>
      </c>
      <c r="AH1062">
        <v>10.3271319010178</v>
      </c>
      <c r="AI1062">
        <v>0.34408946092864301</v>
      </c>
      <c r="AJ1062">
        <v>4389.3621493230503</v>
      </c>
      <c r="AK1062" t="s">
        <v>105</v>
      </c>
      <c r="AL1062" t="s">
        <v>106</v>
      </c>
      <c r="AM1062" s="4">
        <v>1233494920.5999999</v>
      </c>
      <c r="AN1062">
        <v>9329</v>
      </c>
      <c r="AO1062" s="1">
        <f t="shared" si="236"/>
        <v>1.6662230127927564E-2</v>
      </c>
      <c r="AP1062" s="5">
        <f t="shared" si="237"/>
        <v>18.260373653531094</v>
      </c>
      <c r="AQ1062" s="3">
        <f t="shared" si="238"/>
        <v>1.2305057151304914E-2</v>
      </c>
      <c r="AR1062" s="15">
        <f t="shared" si="239"/>
        <v>0.62779329364369874</v>
      </c>
    </row>
    <row r="1063" spans="1:44" x14ac:dyDescent="0.25">
      <c r="A1063" t="s">
        <v>37</v>
      </c>
      <c r="B1063">
        <v>26.504930003796499</v>
      </c>
      <c r="C1063">
        <v>3.2071727765088702E-2</v>
      </c>
      <c r="D1063">
        <v>32.3733142068482</v>
      </c>
      <c r="E1063">
        <v>35.986924607410401</v>
      </c>
      <c r="F1063" s="1">
        <v>0</v>
      </c>
      <c r="G1063" s="1">
        <v>0</v>
      </c>
      <c r="H1063">
        <v>4.57014598052998</v>
      </c>
      <c r="I1063">
        <v>151.57386872318301</v>
      </c>
      <c r="J1063">
        <v>152.64626123097901</v>
      </c>
      <c r="K1063">
        <v>90.748970352257302</v>
      </c>
      <c r="L1063">
        <v>184.82653352536099</v>
      </c>
      <c r="M1063">
        <v>36.318841275168801</v>
      </c>
      <c r="N1063">
        <v>79.741657258871498</v>
      </c>
      <c r="O1063">
        <v>56.096659007552503</v>
      </c>
      <c r="P1063">
        <v>119674.354720309</v>
      </c>
      <c r="Q1063">
        <v>147678.22202821801</v>
      </c>
      <c r="R1063">
        <v>124.660884745278</v>
      </c>
      <c r="S1063">
        <v>680.06852060047299</v>
      </c>
      <c r="T1063">
        <v>3.2888563190094202E-3</v>
      </c>
      <c r="U1063">
        <v>0.58778577464058801</v>
      </c>
      <c r="V1063" s="1">
        <v>0</v>
      </c>
      <c r="W1063">
        <v>8.6680818187508599E-2</v>
      </c>
      <c r="X1063">
        <v>0.32553340717190299</v>
      </c>
      <c r="Y1063" s="1">
        <v>0</v>
      </c>
      <c r="Z1063">
        <v>1</v>
      </c>
      <c r="AA1063">
        <v>3.3164261896566398E-4</v>
      </c>
      <c r="AB1063">
        <v>8.8681553528907105E-3</v>
      </c>
      <c r="AC1063">
        <v>7.9300600112263194E-3</v>
      </c>
      <c r="AD1063">
        <v>1.8296705652790001E-3</v>
      </c>
      <c r="AE1063">
        <v>1.7201493140426401E-2</v>
      </c>
      <c r="AF1063" s="3">
        <v>8.3308531580297707E-3</v>
      </c>
      <c r="AG1063">
        <v>3.8409464139746601E-3</v>
      </c>
      <c r="AH1063">
        <v>10.264406442326401</v>
      </c>
      <c r="AI1063">
        <v>0.34912513277255502</v>
      </c>
      <c r="AJ1063">
        <v>5162.7962053149504</v>
      </c>
      <c r="AK1063" t="s">
        <v>107</v>
      </c>
      <c r="AL1063" t="s">
        <v>108</v>
      </c>
      <c r="AM1063" s="4">
        <v>556246400.74000001</v>
      </c>
      <c r="AN1063">
        <v>4648</v>
      </c>
      <c r="AO1063" s="1">
        <f t="shared" si="236"/>
        <v>1.6592555788221754E-2</v>
      </c>
      <c r="AP1063" s="5">
        <f t="shared" si="237"/>
        <v>18.190846686015938</v>
      </c>
      <c r="AQ1063" s="3">
        <f t="shared" si="238"/>
        <v>8.7436118337731114E-3</v>
      </c>
      <c r="AR1063" s="15">
        <f t="shared" si="239"/>
        <v>0.45704762737470284</v>
      </c>
    </row>
    <row r="1064" spans="1:44" x14ac:dyDescent="0.25">
      <c r="A1064" t="s">
        <v>37</v>
      </c>
      <c r="B1064">
        <v>16.770044110160502</v>
      </c>
      <c r="C1064">
        <v>3.07029093067063E-2</v>
      </c>
      <c r="D1064">
        <v>31.2167154212706</v>
      </c>
      <c r="E1064">
        <v>76.869789575534696</v>
      </c>
      <c r="F1064" s="1">
        <v>0</v>
      </c>
      <c r="G1064" s="1">
        <v>0</v>
      </c>
      <c r="H1064">
        <v>4.9666824534643501</v>
      </c>
      <c r="I1064">
        <v>172.418183488523</v>
      </c>
      <c r="J1064">
        <v>173.50278812822799</v>
      </c>
      <c r="K1064">
        <v>119.29600542393401</v>
      </c>
      <c r="L1064">
        <v>210.13618167124201</v>
      </c>
      <c r="M1064">
        <v>36.111673491929601</v>
      </c>
      <c r="N1064">
        <v>81.086590195468403</v>
      </c>
      <c r="O1064">
        <v>57.588724415040701</v>
      </c>
      <c r="P1064">
        <v>104747.305894886</v>
      </c>
      <c r="Q1064">
        <v>133843.563032951</v>
      </c>
      <c r="R1064">
        <v>120.199661695396</v>
      </c>
      <c r="S1064">
        <v>668.41886658399198</v>
      </c>
      <c r="T1064">
        <v>1.8990869119728301E-2</v>
      </c>
      <c r="U1064">
        <v>0.63956566417449001</v>
      </c>
      <c r="V1064" s="1">
        <v>0</v>
      </c>
      <c r="W1064">
        <v>6.6196424406709004E-2</v>
      </c>
      <c r="X1064">
        <v>0.29423791141880001</v>
      </c>
      <c r="Y1064" s="1">
        <v>0</v>
      </c>
      <c r="Z1064">
        <v>1</v>
      </c>
      <c r="AA1064">
        <v>3.5648355032358601E-4</v>
      </c>
      <c r="AB1064">
        <v>8.6762580757857796E-3</v>
      </c>
      <c r="AC1064">
        <v>8.1479151842843208E-3</v>
      </c>
      <c r="AD1064">
        <v>1.4171493063914E-3</v>
      </c>
      <c r="AE1064">
        <v>1.7246105516196299E-2</v>
      </c>
      <c r="AF1064" s="3">
        <v>8.2933466510697208E-3</v>
      </c>
      <c r="AG1064">
        <v>3.0070685934091802E-3</v>
      </c>
      <c r="AH1064">
        <v>10.136924172771799</v>
      </c>
      <c r="AI1064">
        <v>0.338424089881872</v>
      </c>
      <c r="AJ1064">
        <v>5890.1245066664997</v>
      </c>
      <c r="AK1064" t="s">
        <v>109</v>
      </c>
      <c r="AL1064" t="s">
        <v>110</v>
      </c>
      <c r="AM1064" s="4">
        <v>221226310.05000001</v>
      </c>
      <c r="AN1064">
        <v>2112</v>
      </c>
      <c r="AO1064" s="1">
        <f t="shared" si="236"/>
        <v>1.6797745385677628E-2</v>
      </c>
      <c r="AP1064" s="5">
        <f t="shared" si="237"/>
        <v>18.395447173052116</v>
      </c>
      <c r="AQ1064" s="3">
        <f t="shared" si="238"/>
        <v>-1.6172440551885346E-3</v>
      </c>
      <c r="AR1064" s="15">
        <f t="shared" si="239"/>
        <v>-8.8358986199188583E-2</v>
      </c>
    </row>
    <row r="1065" spans="1:44" x14ac:dyDescent="0.25">
      <c r="AN1065">
        <f>SUM(AN1051:AN1064)</f>
        <v>581905</v>
      </c>
    </row>
    <row r="1071" spans="1:44" x14ac:dyDescent="0.25">
      <c r="AO1071" t="s">
        <v>226</v>
      </c>
      <c r="AP1071" t="s">
        <v>67</v>
      </c>
    </row>
    <row r="1072" spans="1:44" x14ac:dyDescent="0.25">
      <c r="A1072" t="s">
        <v>0</v>
      </c>
      <c r="B1072" t="s">
        <v>1</v>
      </c>
      <c r="C1072" t="s">
        <v>2</v>
      </c>
      <c r="D1072" t="s">
        <v>3</v>
      </c>
      <c r="E1072" t="s">
        <v>5</v>
      </c>
      <c r="F1072" t="s">
        <v>6</v>
      </c>
      <c r="G1072" t="s">
        <v>208</v>
      </c>
      <c r="H1072" t="s">
        <v>7</v>
      </c>
      <c r="I1072" t="s">
        <v>8</v>
      </c>
      <c r="J1072" t="s">
        <v>134</v>
      </c>
      <c r="K1072" t="s">
        <v>143</v>
      </c>
      <c r="L1072" t="s">
        <v>9</v>
      </c>
      <c r="M1072" t="s">
        <v>10</v>
      </c>
      <c r="N1072" t="s">
        <v>11</v>
      </c>
      <c r="O1072" t="s">
        <v>13</v>
      </c>
      <c r="P1072" t="s">
        <v>14</v>
      </c>
      <c r="Q1072" t="s">
        <v>15</v>
      </c>
      <c r="R1072" t="s">
        <v>16</v>
      </c>
      <c r="S1072" t="s">
        <v>17</v>
      </c>
      <c r="T1072" t="s">
        <v>18</v>
      </c>
      <c r="U1072" t="s">
        <v>20</v>
      </c>
      <c r="V1072" t="s">
        <v>21</v>
      </c>
      <c r="W1072" t="s">
        <v>22</v>
      </c>
      <c r="X1072" t="s">
        <v>23</v>
      </c>
      <c r="Y1072" t="s">
        <v>24</v>
      </c>
      <c r="Z1072" t="s">
        <v>25</v>
      </c>
      <c r="AA1072" t="s">
        <v>26</v>
      </c>
      <c r="AB1072" t="s">
        <v>27</v>
      </c>
      <c r="AC1072" t="s">
        <v>263</v>
      </c>
      <c r="AD1072" t="s">
        <v>120</v>
      </c>
      <c r="AE1072" t="s">
        <v>29</v>
      </c>
      <c r="AF1072" s="3" t="s">
        <v>233</v>
      </c>
      <c r="AG1072" t="s">
        <v>30</v>
      </c>
      <c r="AH1072" t="s">
        <v>31</v>
      </c>
      <c r="AI1072" t="s">
        <v>32</v>
      </c>
      <c r="AJ1072" t="s">
        <v>33</v>
      </c>
      <c r="AK1072" t="s">
        <v>34</v>
      </c>
      <c r="AL1072" t="s">
        <v>74</v>
      </c>
      <c r="AM1072" s="4" t="s">
        <v>35</v>
      </c>
      <c r="AN1072" t="s">
        <v>36</v>
      </c>
      <c r="AO1072" s="15">
        <v>1</v>
      </c>
      <c r="AP1072" s="15">
        <v>1</v>
      </c>
    </row>
    <row r="1073" spans="1:44" x14ac:dyDescent="0.25">
      <c r="A1073" t="s">
        <v>37</v>
      </c>
      <c r="B1073">
        <v>6.7783957764618403</v>
      </c>
      <c r="C1073">
        <v>6.9361468501381003E-3</v>
      </c>
      <c r="D1073">
        <v>8.0130774077123199</v>
      </c>
      <c r="E1073">
        <v>-38.293771446418504</v>
      </c>
      <c r="F1073" s="1">
        <v>0</v>
      </c>
      <c r="G1073" s="1">
        <v>0</v>
      </c>
      <c r="H1073">
        <v>3.18048919556673</v>
      </c>
      <c r="I1073">
        <v>-178.63857202660901</v>
      </c>
      <c r="J1073">
        <v>-165.72498825889099</v>
      </c>
      <c r="K1073">
        <v>-237.17117096241199</v>
      </c>
      <c r="L1073">
        <v>-160.53155133830401</v>
      </c>
      <c r="M1073">
        <v>68.625222349040001</v>
      </c>
      <c r="N1073">
        <v>83.412709611444896</v>
      </c>
      <c r="O1073">
        <v>41.961727199011698</v>
      </c>
      <c r="P1073">
        <v>219191.649764851</v>
      </c>
      <c r="Q1073">
        <v>310855.44008301001</v>
      </c>
      <c r="R1073">
        <v>122.094447783333</v>
      </c>
      <c r="S1073">
        <v>698.24277413052698</v>
      </c>
      <c r="T1073">
        <v>4.4572576757118901E-3</v>
      </c>
      <c r="U1073">
        <v>6.01160799768648E-2</v>
      </c>
      <c r="V1073">
        <v>0.74940754033106705</v>
      </c>
      <c r="W1073">
        <v>4.8345003677054403E-2</v>
      </c>
      <c r="X1073">
        <v>0.14213137601501299</v>
      </c>
      <c r="Y1073" s="1">
        <v>0</v>
      </c>
      <c r="Z1073">
        <v>1</v>
      </c>
      <c r="AA1073">
        <v>5.8088895344973995E-4</v>
      </c>
      <c r="AB1073">
        <v>6.7746854229789799E-3</v>
      </c>
      <c r="AC1073">
        <v>5.8480920229263102E-3</v>
      </c>
      <c r="AD1073" s="1">
        <v>0</v>
      </c>
      <c r="AE1073" s="1">
        <v>0</v>
      </c>
      <c r="AF1073" s="3">
        <v>1.98338969142885E-4</v>
      </c>
      <c r="AG1073" s="1">
        <v>0</v>
      </c>
      <c r="AH1073">
        <v>9.4643312308785497</v>
      </c>
      <c r="AI1073">
        <v>0.67833261544675705</v>
      </c>
      <c r="AJ1073">
        <v>1101.7882696394799</v>
      </c>
      <c r="AK1073" t="s">
        <v>79</v>
      </c>
      <c r="AL1073" t="s">
        <v>80</v>
      </c>
      <c r="AM1073" s="4">
        <v>177106853.00999999</v>
      </c>
      <c r="AN1073">
        <v>808</v>
      </c>
      <c r="AO1073" s="1">
        <f>AA1073+AC1073*$AO$1072+AF1073*$AP$1072</f>
        <v>6.6273199455189353E-3</v>
      </c>
      <c r="AP1073" s="5">
        <f>100*(1-(1-AO1073)^12)</f>
        <v>7.6692121911563387</v>
      </c>
      <c r="AQ1073" s="3">
        <f>(1-(1-B1073/100)^(1/12))- AO1073</f>
        <v>-7.9516950159500173E-4</v>
      </c>
      <c r="AR1073" s="15">
        <f>B1073/AP1073-1</f>
        <v>-0.11615487907894018</v>
      </c>
    </row>
    <row r="1074" spans="1:44" x14ac:dyDescent="0.25">
      <c r="A1074" t="s">
        <v>37</v>
      </c>
      <c r="B1074">
        <v>6.4264742534032804</v>
      </c>
      <c r="C1074">
        <v>6.6817765655126796E-3</v>
      </c>
      <c r="D1074">
        <v>7.7299326881805799</v>
      </c>
      <c r="E1074">
        <v>-27.054721500484799</v>
      </c>
      <c r="F1074" s="1">
        <v>0</v>
      </c>
      <c r="G1074" s="1">
        <v>0</v>
      </c>
      <c r="H1074">
        <v>3.2859194560352698</v>
      </c>
      <c r="I1074">
        <v>-155.40943309450199</v>
      </c>
      <c r="J1074">
        <v>-152.96060938286999</v>
      </c>
      <c r="K1074">
        <v>-229.601716491432</v>
      </c>
      <c r="L1074">
        <v>-137.17655849483901</v>
      </c>
      <c r="M1074">
        <v>69.2001193445289</v>
      </c>
      <c r="N1074">
        <v>85.347404653629695</v>
      </c>
      <c r="O1074">
        <v>42.322627577568497</v>
      </c>
      <c r="P1074">
        <v>218297.22523422999</v>
      </c>
      <c r="Q1074">
        <v>293845.31571042503</v>
      </c>
      <c r="R1074">
        <v>121.51012766315699</v>
      </c>
      <c r="S1074">
        <v>722.385498738725</v>
      </c>
      <c r="T1074">
        <v>1.26357579727013E-3</v>
      </c>
      <c r="U1074">
        <v>6.3671882579799596E-2</v>
      </c>
      <c r="V1074">
        <v>0.74165426240690402</v>
      </c>
      <c r="W1074">
        <v>5.1758424769853401E-2</v>
      </c>
      <c r="X1074">
        <v>0.142915430243442</v>
      </c>
      <c r="Y1074" s="1">
        <v>0</v>
      </c>
      <c r="Z1074">
        <v>1</v>
      </c>
      <c r="AA1074">
        <v>6.0429835573289298E-4</v>
      </c>
      <c r="AB1074">
        <v>6.6494878770079801E-3</v>
      </c>
      <c r="AC1074">
        <v>5.9701833974610602E-3</v>
      </c>
      <c r="AD1074" s="1">
        <v>4.0647423774839599E-7</v>
      </c>
      <c r="AE1074">
        <v>4.4262043587939096E-6</v>
      </c>
      <c r="AF1074" s="3">
        <v>5.8959232355452801E-4</v>
      </c>
      <c r="AG1074" s="1">
        <v>0</v>
      </c>
      <c r="AH1074">
        <v>9.5397753953199693</v>
      </c>
      <c r="AI1074">
        <v>0.69610053965646401</v>
      </c>
      <c r="AJ1074">
        <v>2100.4373993444801</v>
      </c>
      <c r="AK1074" t="s">
        <v>81</v>
      </c>
      <c r="AL1074" t="s">
        <v>82</v>
      </c>
      <c r="AM1074" s="4">
        <v>1533101412.8199999</v>
      </c>
      <c r="AN1074">
        <v>7023</v>
      </c>
      <c r="AO1074" s="1">
        <f t="shared" ref="AO1074:AO1078" si="240">AA1074+AC1074*$AO$1072+AF1074*$AP$1072</f>
        <v>7.1640740767484811E-3</v>
      </c>
      <c r="AP1074" s="5">
        <f t="shared" ref="AP1074:AP1090" si="241">100*(1-(1-AO1074)^12)</f>
        <v>8.2661110151558645</v>
      </c>
      <c r="AQ1074" s="3">
        <f t="shared" ref="AQ1074:AQ1086" si="242">(1-(1-B1074/100)^(1/12))- AO1074</f>
        <v>-1.6441412773994446E-3</v>
      </c>
      <c r="AR1074" s="15">
        <f t="shared" ref="AR1074:AR1086" si="243">B1074/AP1074-1</f>
        <v>-0.22255166406301841</v>
      </c>
    </row>
    <row r="1075" spans="1:44" x14ac:dyDescent="0.25">
      <c r="A1075" t="s">
        <v>37</v>
      </c>
      <c r="B1075">
        <v>8.0322493033160498</v>
      </c>
      <c r="C1075">
        <v>7.7426568322994799E-3</v>
      </c>
      <c r="D1075">
        <v>8.9055624119418599</v>
      </c>
      <c r="E1075">
        <v>-23.028145984750701</v>
      </c>
      <c r="F1075" s="1">
        <v>0</v>
      </c>
      <c r="G1075" s="1">
        <v>0</v>
      </c>
      <c r="H1075">
        <v>3.3292807763027601</v>
      </c>
      <c r="I1075">
        <v>-132.69133491751401</v>
      </c>
      <c r="J1075">
        <v>-131.910157501443</v>
      </c>
      <c r="K1075">
        <v>-212.10152416121801</v>
      </c>
      <c r="L1075">
        <v>-113.545485731623</v>
      </c>
      <c r="M1075">
        <v>67.085681025564796</v>
      </c>
      <c r="N1075">
        <v>85.7814392722305</v>
      </c>
      <c r="O1075">
        <v>42.855452770707899</v>
      </c>
      <c r="P1075">
        <v>207983.97410655199</v>
      </c>
      <c r="Q1075">
        <v>263242.05295287899</v>
      </c>
      <c r="R1075">
        <v>120.165671177343</v>
      </c>
      <c r="S1075">
        <v>731.96212385887395</v>
      </c>
      <c r="T1075">
        <v>1.3613786060370199E-3</v>
      </c>
      <c r="U1075">
        <v>6.9923520955590596E-2</v>
      </c>
      <c r="V1075">
        <v>0.74635237642242802</v>
      </c>
      <c r="W1075">
        <v>5.0465921758976698E-2</v>
      </c>
      <c r="X1075">
        <v>0.13325818086300401</v>
      </c>
      <c r="Y1075" s="1">
        <v>0</v>
      </c>
      <c r="Z1075">
        <v>1</v>
      </c>
      <c r="AA1075">
        <v>5.9679922111749396E-4</v>
      </c>
      <c r="AB1075">
        <v>7.9560057452877694E-3</v>
      </c>
      <c r="AC1075">
        <v>7.0045685483094396E-3</v>
      </c>
      <c r="AD1075" s="1">
        <v>7.2403776955457701E-7</v>
      </c>
      <c r="AE1075">
        <v>9.6762224984542603E-6</v>
      </c>
      <c r="AF1075" s="3">
        <v>1.0110904369392501E-3</v>
      </c>
      <c r="AG1075" s="1">
        <v>0</v>
      </c>
      <c r="AH1075">
        <v>9.7360582379709992</v>
      </c>
      <c r="AI1075">
        <v>0.68353979528469699</v>
      </c>
      <c r="AJ1075">
        <v>2473.4263785998</v>
      </c>
      <c r="AK1075" t="s">
        <v>83</v>
      </c>
      <c r="AL1075" t="s">
        <v>84</v>
      </c>
      <c r="AM1075" s="4">
        <v>5535701454.8199997</v>
      </c>
      <c r="AN1075">
        <v>26616</v>
      </c>
      <c r="AO1075" s="1">
        <f t="shared" si="240"/>
        <v>8.6124582063661827E-3</v>
      </c>
      <c r="AP1075" s="5">
        <f t="shared" si="241"/>
        <v>9.8591840748038067</v>
      </c>
      <c r="AQ1075" s="3">
        <f t="shared" si="242"/>
        <v>-1.6590618612886601E-3</v>
      </c>
      <c r="AR1075" s="15">
        <f t="shared" si="243"/>
        <v>-0.18530283618060073</v>
      </c>
    </row>
    <row r="1076" spans="1:44" x14ac:dyDescent="0.25">
      <c r="A1076" t="s">
        <v>37</v>
      </c>
      <c r="B1076">
        <v>9.0992569210965293</v>
      </c>
      <c r="C1076">
        <v>7.8574397588474995E-3</v>
      </c>
      <c r="D1076">
        <v>9.0319340989980805</v>
      </c>
      <c r="E1076">
        <v>-8.8824314395070392</v>
      </c>
      <c r="F1076" s="1">
        <v>0</v>
      </c>
      <c r="G1076" s="1">
        <v>0</v>
      </c>
      <c r="H1076">
        <v>3.6054157243415599</v>
      </c>
      <c r="I1076">
        <v>-108.500759710062</v>
      </c>
      <c r="J1076">
        <v>-106.922965677185</v>
      </c>
      <c r="K1076">
        <v>-185.492086783481</v>
      </c>
      <c r="L1076">
        <v>-88.589614484968294</v>
      </c>
      <c r="M1076">
        <v>69.770565101498306</v>
      </c>
      <c r="N1076">
        <v>84.7123072350564</v>
      </c>
      <c r="O1076">
        <v>41.644455015410998</v>
      </c>
      <c r="P1076">
        <v>199688.634736479</v>
      </c>
      <c r="Q1076">
        <v>268023.935187214</v>
      </c>
      <c r="R1076">
        <v>117.07774003214401</v>
      </c>
      <c r="S1076">
        <v>719.36746354100001</v>
      </c>
      <c r="T1076">
        <v>4.0044751136160501E-3</v>
      </c>
      <c r="U1076">
        <v>8.2237202976171403E-2</v>
      </c>
      <c r="V1076">
        <v>0.80777287213315396</v>
      </c>
      <c r="W1076">
        <v>3.01860489372183E-2</v>
      </c>
      <c r="X1076">
        <v>7.9803875953456005E-2</v>
      </c>
      <c r="Y1076" s="1">
        <v>0</v>
      </c>
      <c r="Z1076">
        <v>1</v>
      </c>
      <c r="AA1076">
        <v>6.1413901633587903E-4</v>
      </c>
      <c r="AB1076">
        <v>7.6195298131280301E-3</v>
      </c>
      <c r="AC1076">
        <v>7.0046799531039497E-3</v>
      </c>
      <c r="AD1076">
        <v>4.6902633041001096E-6</v>
      </c>
      <c r="AE1076">
        <v>4.9947735233843501E-5</v>
      </c>
      <c r="AF1076" s="3">
        <v>1.40936639497243E-3</v>
      </c>
      <c r="AG1076" s="1">
        <v>4.0630325252323297E-7</v>
      </c>
      <c r="AH1076">
        <v>9.7545520472052196</v>
      </c>
      <c r="AI1076">
        <v>0.73404120979822096</v>
      </c>
      <c r="AJ1076">
        <v>3665.90620468312</v>
      </c>
      <c r="AK1076" t="s">
        <v>85</v>
      </c>
      <c r="AL1076" t="s">
        <v>86</v>
      </c>
      <c r="AM1076" s="4">
        <v>4637568853.1199999</v>
      </c>
      <c r="AN1076">
        <v>23224</v>
      </c>
      <c r="AO1076" s="1">
        <f t="shared" si="240"/>
        <v>9.0281853644122584E-3</v>
      </c>
      <c r="AP1076" s="5">
        <f t="shared" si="241"/>
        <v>10.311733767936005</v>
      </c>
      <c r="AQ1076" s="3">
        <f t="shared" si="242"/>
        <v>-1.1095368510137399E-3</v>
      </c>
      <c r="AR1076" s="15">
        <f t="shared" si="243"/>
        <v>-0.1175822489336984</v>
      </c>
    </row>
    <row r="1077" spans="1:44" x14ac:dyDescent="0.25">
      <c r="A1077" t="s">
        <v>37</v>
      </c>
      <c r="B1077">
        <v>10.8966631829337</v>
      </c>
      <c r="C1077">
        <v>9.4576402598059005E-3</v>
      </c>
      <c r="D1077">
        <v>10.777039327874</v>
      </c>
      <c r="E1077">
        <v>-7.4276515081910901</v>
      </c>
      <c r="F1077" s="1">
        <v>0</v>
      </c>
      <c r="G1077" s="1">
        <v>0</v>
      </c>
      <c r="H1077">
        <v>3.7311290859002502</v>
      </c>
      <c r="I1077">
        <v>-84.570973028880303</v>
      </c>
      <c r="J1077">
        <v>-82.731806961883905</v>
      </c>
      <c r="K1077">
        <v>-161.991079192282</v>
      </c>
      <c r="L1077">
        <v>-63.2850055752399</v>
      </c>
      <c r="M1077">
        <v>70.457238432192</v>
      </c>
      <c r="N1077">
        <v>85.220791450322395</v>
      </c>
      <c r="O1077">
        <v>41.297885519559401</v>
      </c>
      <c r="P1077">
        <v>186837.701474589</v>
      </c>
      <c r="Q1077">
        <v>243287.52126235401</v>
      </c>
      <c r="R1077">
        <v>113.996209694445</v>
      </c>
      <c r="S1077">
        <v>720.13667286189502</v>
      </c>
      <c r="T1077">
        <v>4.1877747541437301E-3</v>
      </c>
      <c r="U1077">
        <v>7.2877256032113202E-2</v>
      </c>
      <c r="V1077">
        <v>0.86786149434895099</v>
      </c>
      <c r="W1077">
        <v>2.2886072952924601E-2</v>
      </c>
      <c r="X1077">
        <v>3.6375176666010901E-2</v>
      </c>
      <c r="Y1077" s="1">
        <v>0</v>
      </c>
      <c r="Z1077">
        <v>1</v>
      </c>
      <c r="AA1077">
        <v>6.3889208002852597E-4</v>
      </c>
      <c r="AB1077">
        <v>8.6373578550038698E-3</v>
      </c>
      <c r="AC1077">
        <v>7.6081713488931899E-3</v>
      </c>
      <c r="AD1077">
        <v>2.2993707443805598E-5</v>
      </c>
      <c r="AE1077">
        <v>2.2151657184543599E-4</v>
      </c>
      <c r="AF1077" s="3">
        <v>1.8460055025991901E-3</v>
      </c>
      <c r="AG1077">
        <v>2.2336363569133201E-5</v>
      </c>
      <c r="AH1077">
        <v>9.8981197170097506</v>
      </c>
      <c r="AI1077">
        <v>0.74985601158485604</v>
      </c>
      <c r="AJ1077">
        <v>4272.3985668007099</v>
      </c>
      <c r="AK1077" t="s">
        <v>87</v>
      </c>
      <c r="AL1077" t="s">
        <v>88</v>
      </c>
      <c r="AM1077" s="4">
        <v>7319740630.6700001</v>
      </c>
      <c r="AN1077">
        <v>39177</v>
      </c>
      <c r="AO1077" s="1">
        <f t="shared" si="240"/>
        <v>1.0093068931520906E-2</v>
      </c>
      <c r="AP1077" s="5">
        <f t="shared" si="241"/>
        <v>11.46145495243227</v>
      </c>
      <c r="AQ1077" s="3">
        <f t="shared" si="242"/>
        <v>-5.2468982623383315E-4</v>
      </c>
      <c r="AR1077" s="15">
        <f t="shared" si="243"/>
        <v>-4.9277493288817809E-2</v>
      </c>
    </row>
    <row r="1078" spans="1:44" x14ac:dyDescent="0.25">
      <c r="A1078" t="s">
        <v>37</v>
      </c>
      <c r="B1078">
        <v>11.347382234682801</v>
      </c>
      <c r="C1078">
        <v>1.03459439227509E-2</v>
      </c>
      <c r="D1078">
        <v>11.7324835094158</v>
      </c>
      <c r="E1078">
        <v>-5.2699041088402403</v>
      </c>
      <c r="F1078" s="1">
        <v>0</v>
      </c>
      <c r="G1078" s="1">
        <v>0</v>
      </c>
      <c r="H1078">
        <v>3.8358848776777301</v>
      </c>
      <c r="I1078">
        <v>-59.926659761059099</v>
      </c>
      <c r="J1078">
        <v>-56.983804340403204</v>
      </c>
      <c r="K1078">
        <v>-132.823597652415</v>
      </c>
      <c r="L1078">
        <v>-37.737989573803702</v>
      </c>
      <c r="M1078">
        <v>68.738092341212393</v>
      </c>
      <c r="N1078">
        <v>85.240536148780294</v>
      </c>
      <c r="O1078">
        <v>42.6467019586783</v>
      </c>
      <c r="P1078">
        <v>179094.70488631999</v>
      </c>
      <c r="Q1078">
        <v>241698.467002691</v>
      </c>
      <c r="R1078">
        <v>109.50858559728201</v>
      </c>
      <c r="S1078">
        <v>709.48916669813298</v>
      </c>
      <c r="T1078">
        <v>1.18095862580019E-2</v>
      </c>
      <c r="U1078">
        <v>5.56616354181746E-2</v>
      </c>
      <c r="V1078">
        <v>0.85467843815726297</v>
      </c>
      <c r="W1078">
        <v>4.1824403593148603E-2</v>
      </c>
      <c r="X1078">
        <v>4.7835522831413103E-2</v>
      </c>
      <c r="Y1078" s="1">
        <v>0</v>
      </c>
      <c r="Z1078">
        <v>1</v>
      </c>
      <c r="AA1078">
        <v>6.0483860704155603E-4</v>
      </c>
      <c r="AB1078">
        <v>8.5648468900447992E-3</v>
      </c>
      <c r="AC1078">
        <v>7.6190550720970102E-3</v>
      </c>
      <c r="AD1078">
        <v>1.4323329697771601E-4</v>
      </c>
      <c r="AE1078">
        <v>1.0067632939646299E-3</v>
      </c>
      <c r="AF1078" s="3">
        <v>2.36804937340009E-3</v>
      </c>
      <c r="AG1078">
        <v>6.8835282860445394E-5</v>
      </c>
      <c r="AH1078">
        <v>9.9683241834277592</v>
      </c>
      <c r="AI1078">
        <v>0.73474756345696002</v>
      </c>
      <c r="AJ1078">
        <v>4364.9933833461</v>
      </c>
      <c r="AK1078" t="s">
        <v>89</v>
      </c>
      <c r="AL1078" t="s">
        <v>90</v>
      </c>
      <c r="AM1078" s="4">
        <v>5191060021.1300001</v>
      </c>
      <c r="AN1078">
        <v>28985</v>
      </c>
      <c r="AO1078" s="1">
        <f t="shared" si="240"/>
        <v>1.0591943052538657E-2</v>
      </c>
      <c r="AP1078" s="5">
        <f t="shared" si="241"/>
        <v>11.995412612682376</v>
      </c>
      <c r="AQ1078" s="3">
        <f t="shared" si="242"/>
        <v>-6.0509409840161718E-4</v>
      </c>
      <c r="AR1078" s="15">
        <f t="shared" si="243"/>
        <v>-5.4023183605575453E-2</v>
      </c>
    </row>
    <row r="1079" spans="1:44" x14ac:dyDescent="0.25">
      <c r="A1079" t="s">
        <v>37</v>
      </c>
      <c r="B1079">
        <v>12.508127857003601</v>
      </c>
      <c r="C1079">
        <v>1.16725292390792E-2</v>
      </c>
      <c r="D1079">
        <v>13.1418846042884</v>
      </c>
      <c r="E1079">
        <v>-8.4951703975497992</v>
      </c>
      <c r="F1079" s="1">
        <v>0</v>
      </c>
      <c r="G1079" s="1">
        <v>0</v>
      </c>
      <c r="H1079">
        <v>3.7728882633393099</v>
      </c>
      <c r="I1079">
        <v>-33.184932684132697</v>
      </c>
      <c r="J1079">
        <v>-30.255792037551</v>
      </c>
      <c r="K1079">
        <v>-104.69307026338601</v>
      </c>
      <c r="L1079">
        <v>-11.507306072219199</v>
      </c>
      <c r="M1079">
        <v>66.803132848219903</v>
      </c>
      <c r="N1079">
        <v>87.066403950710296</v>
      </c>
      <c r="O1079">
        <v>44.612299637175497</v>
      </c>
      <c r="P1079">
        <v>183478.32085105201</v>
      </c>
      <c r="Q1079">
        <v>239657.434655085</v>
      </c>
      <c r="R1079">
        <v>110.849118078245</v>
      </c>
      <c r="S1079">
        <v>711.64217309476805</v>
      </c>
      <c r="T1079">
        <v>1.1757504836075299E-2</v>
      </c>
      <c r="U1079">
        <v>7.1638922641753297E-2</v>
      </c>
      <c r="V1079">
        <v>0.82153511509364296</v>
      </c>
      <c r="W1079">
        <v>3.4790364222563902E-2</v>
      </c>
      <c r="X1079">
        <v>7.2035598042038906E-2</v>
      </c>
      <c r="Y1079" s="1">
        <v>0</v>
      </c>
      <c r="Z1079">
        <v>1</v>
      </c>
      <c r="AA1079">
        <v>5.5060379847868799E-4</v>
      </c>
      <c r="AB1079">
        <v>8.6452129881601503E-3</v>
      </c>
      <c r="AC1079">
        <v>7.7708405228558101E-3</v>
      </c>
      <c r="AD1079">
        <v>1.7670656834109901E-4</v>
      </c>
      <c r="AE1079">
        <v>2.05563367672864E-3</v>
      </c>
      <c r="AF1079" s="3">
        <v>2.8116650451067301E-3</v>
      </c>
      <c r="AG1079">
        <v>2.4436643881480501E-4</v>
      </c>
      <c r="AH1079">
        <v>9.9887229955685992</v>
      </c>
      <c r="AI1079">
        <v>0.71454936915609801</v>
      </c>
      <c r="AJ1079">
        <v>4014.1164659144802</v>
      </c>
      <c r="AK1079" t="s">
        <v>91</v>
      </c>
      <c r="AL1079" t="s">
        <v>92</v>
      </c>
      <c r="AM1079" s="4">
        <v>9958102385.8700008</v>
      </c>
      <c r="AN1079">
        <v>54274</v>
      </c>
      <c r="AO1079" s="1">
        <f t="shared" ref="AO1074:AO1090" si="244">AA1079+AC1079*$AO$1072+AF1079*$AP$1072</f>
        <v>1.1133109366441228E-2</v>
      </c>
      <c r="AP1079" s="5">
        <f t="shared" si="241"/>
        <v>12.571297667720128</v>
      </c>
      <c r="AQ1079" s="3">
        <f t="shared" si="242"/>
        <v>-5.9520744530682304E-5</v>
      </c>
      <c r="AR1079" s="15">
        <f t="shared" si="243"/>
        <v>-5.0249236304961142E-3</v>
      </c>
    </row>
    <row r="1080" spans="1:44" x14ac:dyDescent="0.25">
      <c r="A1080" t="s">
        <v>37</v>
      </c>
      <c r="B1080">
        <v>15.1361015058504</v>
      </c>
      <c r="C1080">
        <v>1.29223382338485E-2</v>
      </c>
      <c r="D1080">
        <v>14.4508135832912</v>
      </c>
      <c r="E1080">
        <v>-15.7253989221299</v>
      </c>
      <c r="F1080" s="1">
        <v>0</v>
      </c>
      <c r="G1080" s="1">
        <v>0</v>
      </c>
      <c r="H1080">
        <v>3.5479057450787002</v>
      </c>
      <c r="I1080">
        <v>-8.6959804038344508</v>
      </c>
      <c r="J1080">
        <v>-6.6143407421007296</v>
      </c>
      <c r="K1080">
        <v>-84.135947881052999</v>
      </c>
      <c r="L1080">
        <v>11.7665421885435</v>
      </c>
      <c r="M1080">
        <v>65.958529536740699</v>
      </c>
      <c r="N1080">
        <v>90.693927296952793</v>
      </c>
      <c r="O1080">
        <v>47.378981301049798</v>
      </c>
      <c r="P1080">
        <v>194470.39285166</v>
      </c>
      <c r="Q1080">
        <v>237113.86706109799</v>
      </c>
      <c r="R1080">
        <v>116.732809042192</v>
      </c>
      <c r="S1080">
        <v>718.93182236640598</v>
      </c>
      <c r="T1080">
        <v>1.48751740149882E-2</v>
      </c>
      <c r="U1080">
        <v>8.1393967427861202E-2</v>
      </c>
      <c r="V1080">
        <v>0.75466650774825095</v>
      </c>
      <c r="W1080">
        <v>4.9895995199193501E-2</v>
      </c>
      <c r="X1080">
        <v>0.114043529624693</v>
      </c>
      <c r="Y1080" s="1">
        <v>0</v>
      </c>
      <c r="Z1080">
        <v>1</v>
      </c>
      <c r="AA1080">
        <v>4.72798808863964E-4</v>
      </c>
      <c r="AB1080">
        <v>9.3753301321399408E-3</v>
      </c>
      <c r="AC1080">
        <v>8.3164050761035599E-3</v>
      </c>
      <c r="AD1080">
        <v>1.11553382240916E-4</v>
      </c>
      <c r="AE1080">
        <v>2.3566436264323598E-3</v>
      </c>
      <c r="AF1080" s="3">
        <v>3.2797974741103301E-3</v>
      </c>
      <c r="AG1080">
        <v>6.0601654876492003E-4</v>
      </c>
      <c r="AH1080">
        <v>9.8979747639881701</v>
      </c>
      <c r="AI1080">
        <v>0.691576047349027</v>
      </c>
      <c r="AJ1080">
        <v>3137.6246940293399</v>
      </c>
      <c r="AK1080" t="s">
        <v>93</v>
      </c>
      <c r="AL1080" t="s">
        <v>94</v>
      </c>
      <c r="AM1080" s="4">
        <v>17329840118.189999</v>
      </c>
      <c r="AN1080">
        <v>89113</v>
      </c>
      <c r="AO1080" s="1">
        <f t="shared" si="244"/>
        <v>1.2069001359077854E-2</v>
      </c>
      <c r="AP1080" s="5">
        <f t="shared" si="241"/>
        <v>13.55908571199318</v>
      </c>
      <c r="AQ1080" s="3">
        <f t="shared" si="242"/>
        <v>1.5146802755165931E-3</v>
      </c>
      <c r="AR1080" s="15">
        <f t="shared" si="243"/>
        <v>0.11630694188047874</v>
      </c>
    </row>
    <row r="1081" spans="1:44" x14ac:dyDescent="0.25">
      <c r="A1081" t="s">
        <v>37</v>
      </c>
      <c r="B1081">
        <v>15.401477386843</v>
      </c>
      <c r="C1081">
        <v>1.4534540282474299E-2</v>
      </c>
      <c r="D1081">
        <v>16.1125710833292</v>
      </c>
      <c r="E1081">
        <v>-12.3047850349397</v>
      </c>
      <c r="F1081" s="1">
        <v>0</v>
      </c>
      <c r="G1081" s="1">
        <v>0</v>
      </c>
      <c r="H1081">
        <v>3.5902574557194402</v>
      </c>
      <c r="I1081">
        <v>18.986016034859801</v>
      </c>
      <c r="J1081">
        <v>20.479226755691599</v>
      </c>
      <c r="K1081">
        <v>-52.498257078207203</v>
      </c>
      <c r="L1081">
        <v>39.032815930275</v>
      </c>
      <c r="M1081">
        <v>62.712001816864102</v>
      </c>
      <c r="N1081">
        <v>90.938070844549799</v>
      </c>
      <c r="O1081">
        <v>49.228366650527803</v>
      </c>
      <c r="P1081">
        <v>198604.281272427</v>
      </c>
      <c r="Q1081">
        <v>246636.24786637101</v>
      </c>
      <c r="R1081">
        <v>117.55285594709601</v>
      </c>
      <c r="S1081">
        <v>717.42836858945998</v>
      </c>
      <c r="T1081">
        <v>1.7911116838526499E-2</v>
      </c>
      <c r="U1081">
        <v>8.3567558965782704E-2</v>
      </c>
      <c r="V1081">
        <v>0.73510999614966399</v>
      </c>
      <c r="W1081">
        <v>5.7060571799712703E-2</v>
      </c>
      <c r="X1081">
        <v>0.12426187308483901</v>
      </c>
      <c r="Y1081" s="1">
        <v>0</v>
      </c>
      <c r="Z1081">
        <v>1</v>
      </c>
      <c r="AA1081">
        <v>4.4101054640341598E-4</v>
      </c>
      <c r="AB1081">
        <v>9.0227493935524407E-3</v>
      </c>
      <c r="AC1081">
        <v>8.13923626350079E-3</v>
      </c>
      <c r="AD1081">
        <v>4.5589600656752101E-4</v>
      </c>
      <c r="AE1081">
        <v>3.47690582086082E-3</v>
      </c>
      <c r="AF1081" s="3">
        <v>4.5573545506220701E-3</v>
      </c>
      <c r="AG1081">
        <v>1.1379991644509999E-3</v>
      </c>
      <c r="AH1081">
        <v>9.9632394277725993</v>
      </c>
      <c r="AI1081">
        <v>0.666612572838997</v>
      </c>
      <c r="AJ1081">
        <v>3346.5908321756901</v>
      </c>
      <c r="AK1081" t="s">
        <v>95</v>
      </c>
      <c r="AL1081" t="s">
        <v>96</v>
      </c>
      <c r="AM1081" s="4">
        <v>24130420174.599998</v>
      </c>
      <c r="AN1081">
        <v>121500</v>
      </c>
      <c r="AO1081" s="1">
        <f t="shared" si="244"/>
        <v>1.3137601360526276E-2</v>
      </c>
      <c r="AP1081" s="5">
        <f t="shared" si="241"/>
        <v>14.674425324475514</v>
      </c>
      <c r="AQ1081" s="3">
        <f t="shared" si="242"/>
        <v>7.0349934655161532E-4</v>
      </c>
      <c r="AR1081" s="15">
        <f t="shared" si="243"/>
        <v>4.9545521973854312E-2</v>
      </c>
    </row>
    <row r="1082" spans="1:44" x14ac:dyDescent="0.25">
      <c r="A1082" t="s">
        <v>37</v>
      </c>
      <c r="B1082">
        <v>17.675123341927801</v>
      </c>
      <c r="C1082">
        <v>1.64850227848416E-2</v>
      </c>
      <c r="D1082">
        <v>18.083434727821501</v>
      </c>
      <c r="E1082">
        <v>-12.7492019432391</v>
      </c>
      <c r="F1082" s="1">
        <v>0</v>
      </c>
      <c r="G1082" s="1">
        <v>0</v>
      </c>
      <c r="H1082">
        <v>3.5470823368680602</v>
      </c>
      <c r="I1082">
        <v>43.504731999143097</v>
      </c>
      <c r="J1082">
        <v>44.412249177627899</v>
      </c>
      <c r="K1082">
        <v>-28.693179681039599</v>
      </c>
      <c r="L1082">
        <v>63.202097184079797</v>
      </c>
      <c r="M1082">
        <v>60.722089619700597</v>
      </c>
      <c r="N1082">
        <v>91.490806187420901</v>
      </c>
      <c r="O1082">
        <v>50.385718152029</v>
      </c>
      <c r="P1082">
        <v>202336.61727555899</v>
      </c>
      <c r="Q1082">
        <v>245203.76533756999</v>
      </c>
      <c r="R1082">
        <v>118.869987018475</v>
      </c>
      <c r="S1082">
        <v>720.94486164025204</v>
      </c>
      <c r="T1082">
        <v>1.75781685432106E-2</v>
      </c>
      <c r="U1082">
        <v>9.6377363082256598E-2</v>
      </c>
      <c r="V1082">
        <v>0.71344186201402005</v>
      </c>
      <c r="W1082">
        <v>6.2013132658806799E-2</v>
      </c>
      <c r="X1082">
        <v>0.128167642244916</v>
      </c>
      <c r="Y1082" s="1">
        <v>0</v>
      </c>
      <c r="Z1082">
        <v>1</v>
      </c>
      <c r="AA1082">
        <v>4.1716254564392702E-4</v>
      </c>
      <c r="AB1082">
        <v>9.0607829282271998E-3</v>
      </c>
      <c r="AC1082">
        <v>8.17152638304839E-3</v>
      </c>
      <c r="AD1082">
        <v>4.3991096749315802E-4</v>
      </c>
      <c r="AE1082">
        <v>4.3421233603513198E-3</v>
      </c>
      <c r="AF1082" s="3">
        <v>5.3721451381342003E-3</v>
      </c>
      <c r="AG1082">
        <v>2.2250484404321902E-3</v>
      </c>
      <c r="AH1082">
        <v>9.9790693498510397</v>
      </c>
      <c r="AI1082">
        <v>0.66698890012107903</v>
      </c>
      <c r="AJ1082">
        <v>3197.8453324882498</v>
      </c>
      <c r="AK1082" t="s">
        <v>97</v>
      </c>
      <c r="AL1082" t="s">
        <v>98</v>
      </c>
      <c r="AM1082" s="4">
        <v>41305199387.25</v>
      </c>
      <c r="AN1082">
        <v>204141</v>
      </c>
      <c r="AO1082" s="1">
        <f t="shared" si="244"/>
        <v>1.3960834066826517E-2</v>
      </c>
      <c r="AP1082" s="5">
        <f t="shared" si="241"/>
        <v>15.524652311333231</v>
      </c>
      <c r="AQ1082" s="3">
        <f t="shared" si="242"/>
        <v>2.1165932563722064E-3</v>
      </c>
      <c r="AR1082" s="15">
        <f t="shared" si="243"/>
        <v>0.13851975474031675</v>
      </c>
    </row>
    <row r="1083" spans="1:44" x14ac:dyDescent="0.25">
      <c r="A1083" t="s">
        <v>37</v>
      </c>
      <c r="B1083">
        <v>19.1109431893377</v>
      </c>
      <c r="C1083">
        <v>1.7917578135166298E-2</v>
      </c>
      <c r="D1083">
        <v>19.503823369666399</v>
      </c>
      <c r="E1083">
        <v>-2.6369634344658599</v>
      </c>
      <c r="F1083" s="1">
        <v>0</v>
      </c>
      <c r="G1083" s="1">
        <v>0</v>
      </c>
      <c r="H1083">
        <v>3.7310034483774901</v>
      </c>
      <c r="I1083">
        <v>66.948735202162197</v>
      </c>
      <c r="J1083">
        <v>67.764303822944598</v>
      </c>
      <c r="K1083">
        <v>-3.4218923604382101</v>
      </c>
      <c r="L1083">
        <v>87.475696357124704</v>
      </c>
      <c r="M1083">
        <v>60.286084510709003</v>
      </c>
      <c r="N1083">
        <v>91.512305740511906</v>
      </c>
      <c r="O1083">
        <v>50.651820689434103</v>
      </c>
      <c r="P1083">
        <v>194120.88627990801</v>
      </c>
      <c r="Q1083">
        <v>240243.71446056501</v>
      </c>
      <c r="R1083">
        <v>117.63479274955399</v>
      </c>
      <c r="S1083">
        <v>714.94741538226003</v>
      </c>
      <c r="T1083">
        <v>2.5052051504574801E-2</v>
      </c>
      <c r="U1083">
        <v>0.119237254098643</v>
      </c>
      <c r="V1083">
        <v>0.71523084449964802</v>
      </c>
      <c r="W1083">
        <v>5.3012009528601897E-2</v>
      </c>
      <c r="X1083">
        <v>0.112519891873106</v>
      </c>
      <c r="Y1083" s="1">
        <v>0</v>
      </c>
      <c r="Z1083">
        <v>1</v>
      </c>
      <c r="AA1083">
        <v>4.1304084603030499E-4</v>
      </c>
      <c r="AB1083">
        <v>8.6883518775572998E-3</v>
      </c>
      <c r="AC1083">
        <v>8.0284025461571096E-3</v>
      </c>
      <c r="AD1083">
        <v>4.8579349071316101E-4</v>
      </c>
      <c r="AE1083">
        <v>5.6118740897867598E-3</v>
      </c>
      <c r="AF1083" s="3">
        <v>5.6663006644008399E-3</v>
      </c>
      <c r="AG1083">
        <v>2.7185475201119999E-3</v>
      </c>
      <c r="AH1083">
        <v>10.0499608759807</v>
      </c>
      <c r="AI1083">
        <v>0.64984431412466703</v>
      </c>
      <c r="AJ1083">
        <v>3903.08392165751</v>
      </c>
      <c r="AK1083" t="s">
        <v>99</v>
      </c>
      <c r="AL1083" t="s">
        <v>100</v>
      </c>
      <c r="AM1083" s="4">
        <v>34229141756.849998</v>
      </c>
      <c r="AN1083">
        <v>176329</v>
      </c>
      <c r="AO1083" s="1">
        <f t="shared" si="244"/>
        <v>1.4107744056588253E-2</v>
      </c>
      <c r="AP1083" s="5">
        <f t="shared" si="241"/>
        <v>15.675560409971878</v>
      </c>
      <c r="AQ1083" s="3">
        <f t="shared" si="242"/>
        <v>3.4112848444459304E-3</v>
      </c>
      <c r="AR1083" s="15">
        <f t="shared" si="243"/>
        <v>0.21915534051212826</v>
      </c>
    </row>
    <row r="1084" spans="1:44" x14ac:dyDescent="0.25">
      <c r="A1084" t="s">
        <v>37</v>
      </c>
      <c r="B1084">
        <v>21.5400293490212</v>
      </c>
      <c r="C1084">
        <v>2.0938994646870199E-2</v>
      </c>
      <c r="D1084">
        <v>22.425846936816999</v>
      </c>
      <c r="E1084">
        <v>5.1214223515380901</v>
      </c>
      <c r="F1084" s="1">
        <v>0</v>
      </c>
      <c r="G1084" s="1">
        <v>0</v>
      </c>
      <c r="H1084">
        <v>3.8922538082034701</v>
      </c>
      <c r="I1084">
        <v>90.925660543767293</v>
      </c>
      <c r="J1084">
        <v>91.577332673971299</v>
      </c>
      <c r="K1084">
        <v>20.0748521008517</v>
      </c>
      <c r="L1084">
        <v>112.270566215626</v>
      </c>
      <c r="M1084">
        <v>61.652767427176599</v>
      </c>
      <c r="N1084">
        <v>91.985154669349598</v>
      </c>
      <c r="O1084">
        <v>50.194107325126602</v>
      </c>
      <c r="P1084">
        <v>186715.704400966</v>
      </c>
      <c r="Q1084">
        <v>227778.640913604</v>
      </c>
      <c r="R1084">
        <v>116.08240208532899</v>
      </c>
      <c r="S1084">
        <v>711.98216814544003</v>
      </c>
      <c r="T1084">
        <v>3.2030220011880599E-2</v>
      </c>
      <c r="U1084">
        <v>0.12327066986466401</v>
      </c>
      <c r="V1084">
        <v>0.78162651595868204</v>
      </c>
      <c r="W1084">
        <v>3.0795724564480698E-2</v>
      </c>
      <c r="X1084">
        <v>6.43070896121722E-2</v>
      </c>
      <c r="Y1084" s="1">
        <v>0</v>
      </c>
      <c r="Z1084">
        <v>1</v>
      </c>
      <c r="AA1084">
        <v>4.1604199665194199E-4</v>
      </c>
      <c r="AB1084">
        <v>8.6613417294343301E-3</v>
      </c>
      <c r="AC1084">
        <v>8.0158726039864393E-3</v>
      </c>
      <c r="AD1084">
        <v>4.0710376343133803E-4</v>
      </c>
      <c r="AE1084">
        <v>7.3937164756922198E-3</v>
      </c>
      <c r="AF1084" s="3">
        <v>5.2693378120198704E-3</v>
      </c>
      <c r="AG1084">
        <v>4.0608255882930901E-3</v>
      </c>
      <c r="AH1084">
        <v>10.1048699368126</v>
      </c>
      <c r="AI1084">
        <v>0.656409858834891</v>
      </c>
      <c r="AJ1084">
        <v>4685.3474970207199</v>
      </c>
      <c r="AK1084" t="s">
        <v>101</v>
      </c>
      <c r="AL1084" t="s">
        <v>102</v>
      </c>
      <c r="AM1084" s="4">
        <v>30767387202.599998</v>
      </c>
      <c r="AN1084">
        <v>164782</v>
      </c>
      <c r="AO1084" s="1">
        <f t="shared" si="244"/>
        <v>1.3701252412658252E-2</v>
      </c>
      <c r="AP1084" s="5">
        <f t="shared" si="241"/>
        <v>15.257400916107288</v>
      </c>
      <c r="AQ1084" s="3">
        <f t="shared" si="242"/>
        <v>6.3109265808976439E-3</v>
      </c>
      <c r="AR1084" s="15">
        <f t="shared" si="243"/>
        <v>0.41177579769050432</v>
      </c>
    </row>
    <row r="1085" spans="1:44" x14ac:dyDescent="0.25">
      <c r="A1085" t="s">
        <v>37</v>
      </c>
      <c r="B1085">
        <v>21.931845878578301</v>
      </c>
      <c r="C1085">
        <v>2.1603921555879299E-2</v>
      </c>
      <c r="D1085">
        <v>23.055702344017899</v>
      </c>
      <c r="E1085">
        <v>15.055356691034</v>
      </c>
      <c r="F1085" s="1">
        <v>0</v>
      </c>
      <c r="G1085" s="1">
        <v>0</v>
      </c>
      <c r="H1085">
        <v>4.1198224650131401</v>
      </c>
      <c r="I1085">
        <v>111.98681551256099</v>
      </c>
      <c r="J1085">
        <v>112.755564187811</v>
      </c>
      <c r="K1085">
        <v>41.171801389741901</v>
      </c>
      <c r="L1085">
        <v>135.36158548045</v>
      </c>
      <c r="M1085">
        <v>63.681948888498297</v>
      </c>
      <c r="N1085">
        <v>92.405294032530094</v>
      </c>
      <c r="O1085">
        <v>49.629891325498797</v>
      </c>
      <c r="P1085">
        <v>170499.922836607</v>
      </c>
      <c r="Q1085">
        <v>207210.62587706599</v>
      </c>
      <c r="R1085">
        <v>113.40459999151</v>
      </c>
      <c r="S1085">
        <v>707.34136190263905</v>
      </c>
      <c r="T1085">
        <v>5.2253183043524401E-2</v>
      </c>
      <c r="U1085">
        <v>0.106083903544443</v>
      </c>
      <c r="V1085">
        <v>0.82940309792640299</v>
      </c>
      <c r="W1085">
        <v>1.9647185193823299E-2</v>
      </c>
      <c r="X1085">
        <v>4.4865813335329699E-2</v>
      </c>
      <c r="Y1085" s="1">
        <v>0</v>
      </c>
      <c r="Z1085">
        <v>1</v>
      </c>
      <c r="AA1085">
        <v>4.2589482166254102E-4</v>
      </c>
      <c r="AB1085">
        <v>8.5476206619382496E-3</v>
      </c>
      <c r="AC1085">
        <v>7.91119419898113E-3</v>
      </c>
      <c r="AD1085">
        <v>2.6533871459843999E-4</v>
      </c>
      <c r="AE1085">
        <v>7.9761581270702195E-3</v>
      </c>
      <c r="AF1085" s="3">
        <v>4.8081272270057099E-3</v>
      </c>
      <c r="AG1085">
        <v>4.3889502549595604E-3</v>
      </c>
      <c r="AH1085">
        <v>10.1269089581532</v>
      </c>
      <c r="AI1085">
        <v>0.76137147556057605</v>
      </c>
      <c r="AJ1085">
        <v>5863.0497986932096</v>
      </c>
      <c r="AK1085" t="s">
        <v>103</v>
      </c>
      <c r="AL1085" t="s">
        <v>104</v>
      </c>
      <c r="AM1085" s="4">
        <v>15134937150.360001</v>
      </c>
      <c r="AN1085">
        <v>88768</v>
      </c>
      <c r="AO1085" s="1">
        <f t="shared" si="244"/>
        <v>1.3145216247649381E-2</v>
      </c>
      <c r="AP1085" s="5">
        <f t="shared" si="241"/>
        <v>14.682325721288814</v>
      </c>
      <c r="AQ1085" s="3">
        <f t="shared" si="242"/>
        <v>7.2757243705442801E-3</v>
      </c>
      <c r="AR1085" s="15">
        <f t="shared" si="243"/>
        <v>0.49375829789540493</v>
      </c>
    </row>
    <row r="1086" spans="1:44" x14ac:dyDescent="0.25">
      <c r="A1086" t="s">
        <v>37</v>
      </c>
      <c r="B1086">
        <v>22.097465616014698</v>
      </c>
      <c r="C1086">
        <v>2.2002565025374E-2</v>
      </c>
      <c r="D1086">
        <v>23.431068086624801</v>
      </c>
      <c r="E1086">
        <v>25.169045875791301</v>
      </c>
      <c r="F1086" s="1">
        <v>0</v>
      </c>
      <c r="G1086" s="1">
        <v>0</v>
      </c>
      <c r="H1086">
        <v>4.3806696514204102</v>
      </c>
      <c r="I1086">
        <v>135.027424176377</v>
      </c>
      <c r="J1086">
        <v>136.06915006614599</v>
      </c>
      <c r="K1086">
        <v>64.411895006333495</v>
      </c>
      <c r="L1086">
        <v>160.693741770873</v>
      </c>
      <c r="M1086">
        <v>66.371493318118993</v>
      </c>
      <c r="N1086">
        <v>92.686951011432896</v>
      </c>
      <c r="O1086">
        <v>48.837782794874201</v>
      </c>
      <c r="P1086">
        <v>155270.98830092899</v>
      </c>
      <c r="Q1086">
        <v>185657.93887998199</v>
      </c>
      <c r="R1086">
        <v>111.077140220099</v>
      </c>
      <c r="S1086">
        <v>701.96592521829098</v>
      </c>
      <c r="T1086">
        <v>8.4766086859370801E-2</v>
      </c>
      <c r="U1086">
        <v>5.7697925023918697E-2</v>
      </c>
      <c r="V1086">
        <v>0.88278354299169903</v>
      </c>
      <c r="W1086">
        <v>1.7990149384073201E-2</v>
      </c>
      <c r="X1086">
        <v>4.1528382600308701E-2</v>
      </c>
      <c r="Y1086" s="1">
        <v>0</v>
      </c>
      <c r="Z1086">
        <v>1</v>
      </c>
      <c r="AA1086">
        <v>4.4009326846465899E-4</v>
      </c>
      <c r="AB1086">
        <v>8.6030936345387107E-3</v>
      </c>
      <c r="AC1086">
        <v>7.9122534167791296E-3</v>
      </c>
      <c r="AD1086">
        <v>1.89402847044585E-4</v>
      </c>
      <c r="AE1086">
        <v>8.6404636601764596E-3</v>
      </c>
      <c r="AF1086" s="3">
        <v>4.3307761330195404E-3</v>
      </c>
      <c r="AG1086">
        <v>4.1295471917204597E-3</v>
      </c>
      <c r="AH1086">
        <v>10.096447523425701</v>
      </c>
      <c r="AI1086">
        <v>0.80329246397939302</v>
      </c>
      <c r="AJ1086">
        <v>7350.7162868879404</v>
      </c>
      <c r="AK1086" t="s">
        <v>105</v>
      </c>
      <c r="AL1086" t="s">
        <v>106</v>
      </c>
      <c r="AM1086" s="4">
        <v>7650822677.54</v>
      </c>
      <c r="AN1086">
        <v>49274</v>
      </c>
      <c r="AO1086" s="1">
        <f t="shared" si="244"/>
        <v>1.268312281826333E-2</v>
      </c>
      <c r="AP1086" s="5">
        <f t="shared" si="241"/>
        <v>14.201690525362942</v>
      </c>
      <c r="AQ1086" s="3">
        <f t="shared" si="242"/>
        <v>7.9111658969167678E-3</v>
      </c>
      <c r="AR1086" s="15">
        <f t="shared" si="243"/>
        <v>0.55597430999856057</v>
      </c>
    </row>
    <row r="1087" spans="1:44" x14ac:dyDescent="0.25">
      <c r="A1087" t="s">
        <v>37</v>
      </c>
      <c r="B1087">
        <v>22.393714877870998</v>
      </c>
      <c r="C1087">
        <v>2.2956656351462799E-2</v>
      </c>
      <c r="D1087">
        <v>24.322641608507301</v>
      </c>
      <c r="E1087">
        <v>31.424594324216301</v>
      </c>
      <c r="F1087" s="1">
        <v>0</v>
      </c>
      <c r="G1087" s="1">
        <v>0</v>
      </c>
      <c r="H1087">
        <v>4.6544639391178997</v>
      </c>
      <c r="I1087">
        <v>157.52460850403901</v>
      </c>
      <c r="J1087">
        <v>158.67204595882001</v>
      </c>
      <c r="K1087">
        <v>88.098827049679898</v>
      </c>
      <c r="L1087">
        <v>185.33820634576</v>
      </c>
      <c r="M1087">
        <v>67.056806655852697</v>
      </c>
      <c r="N1087">
        <v>92.399345126387402</v>
      </c>
      <c r="O1087">
        <v>49.021223415220398</v>
      </c>
      <c r="P1087">
        <v>143130.28246078899</v>
      </c>
      <c r="Q1087">
        <v>174207.77250698899</v>
      </c>
      <c r="R1087">
        <v>108.825594248559</v>
      </c>
      <c r="S1087">
        <v>698.77887916028897</v>
      </c>
      <c r="T1087">
        <v>0.16313416117686599</v>
      </c>
      <c r="U1087">
        <v>8.5807857606895896E-2</v>
      </c>
      <c r="V1087">
        <v>0.82647754499368398</v>
      </c>
      <c r="W1087">
        <v>2.2587265315906001E-2</v>
      </c>
      <c r="X1087">
        <v>6.5127332083513095E-2</v>
      </c>
      <c r="Y1087" s="1">
        <v>0</v>
      </c>
      <c r="Z1087">
        <v>1</v>
      </c>
      <c r="AA1087">
        <v>4.5172790884460702E-4</v>
      </c>
      <c r="AB1087">
        <v>8.55972630990973E-3</v>
      </c>
      <c r="AC1087">
        <v>7.8950975710632403E-3</v>
      </c>
      <c r="AD1087">
        <v>2.6709513604636402E-4</v>
      </c>
      <c r="AE1087">
        <v>8.8602142737479392E-3</v>
      </c>
      <c r="AF1087" s="3">
        <v>4.3973924838082096E-3</v>
      </c>
      <c r="AG1087">
        <v>4.8179498546793804E-3</v>
      </c>
      <c r="AH1087">
        <v>9.9286627301836301</v>
      </c>
      <c r="AI1087">
        <v>0.72894301261400796</v>
      </c>
      <c r="AJ1087">
        <v>8662.9781362002996</v>
      </c>
      <c r="AK1087" t="s">
        <v>107</v>
      </c>
      <c r="AL1087" t="s">
        <v>108</v>
      </c>
      <c r="AM1087" s="4">
        <v>2765133926.8600001</v>
      </c>
      <c r="AN1087">
        <v>19319</v>
      </c>
      <c r="AO1087" s="1">
        <f t="shared" si="244"/>
        <v>1.2744217963716057E-2</v>
      </c>
      <c r="AP1087" s="5">
        <f t="shared" si="241"/>
        <v>14.26537921545169</v>
      </c>
      <c r="AQ1087" s="3">
        <f t="shared" ref="AQ1087:AQ1089" si="245">(1-(1-B1087/100)^(1/12))- AO1087</f>
        <v>8.1609882864597215E-3</v>
      </c>
      <c r="AR1087" s="15">
        <f t="shared" ref="AR1087:AR1089" si="246">B1087/AP1087-1</f>
        <v>0.56979457325712168</v>
      </c>
    </row>
    <row r="1088" spans="1:44" x14ac:dyDescent="0.25">
      <c r="A1088" t="s">
        <v>37</v>
      </c>
      <c r="B1088">
        <v>21.1361681808744</v>
      </c>
      <c r="C1088">
        <v>2.2867820366957101E-2</v>
      </c>
      <c r="D1088">
        <v>24.240030301715599</v>
      </c>
      <c r="E1088">
        <v>41.104096859007697</v>
      </c>
      <c r="F1088" s="1">
        <v>0</v>
      </c>
      <c r="G1088" s="1">
        <v>0</v>
      </c>
      <c r="H1088">
        <v>4.9150383353297098</v>
      </c>
      <c r="I1088">
        <v>181.84649786755099</v>
      </c>
      <c r="J1088">
        <v>183.682356526788</v>
      </c>
      <c r="K1088">
        <v>113.48467184046299</v>
      </c>
      <c r="L1088">
        <v>210.88434318741699</v>
      </c>
      <c r="M1088">
        <v>69.974072633920997</v>
      </c>
      <c r="N1088">
        <v>93.025553474459201</v>
      </c>
      <c r="O1088">
        <v>48.4352079064507</v>
      </c>
      <c r="P1088">
        <v>137116.56174647799</v>
      </c>
      <c r="Q1088">
        <v>168113.555012839</v>
      </c>
      <c r="R1088">
        <v>105.134630307184</v>
      </c>
      <c r="S1088">
        <v>695.67765809545403</v>
      </c>
      <c r="T1088">
        <v>0.19150043778298501</v>
      </c>
      <c r="U1088">
        <v>6.5181592532469898E-2</v>
      </c>
      <c r="V1088">
        <v>0.86791514376797396</v>
      </c>
      <c r="W1088">
        <v>1.5123146525014499E-2</v>
      </c>
      <c r="X1088">
        <v>5.1780117174540598E-2</v>
      </c>
      <c r="Y1088" s="1">
        <v>0</v>
      </c>
      <c r="Z1088">
        <v>1</v>
      </c>
      <c r="AA1088">
        <v>4.6683916484101099E-4</v>
      </c>
      <c r="AB1088">
        <v>8.5065793993467902E-3</v>
      </c>
      <c r="AC1088">
        <v>7.8918861351667206E-3</v>
      </c>
      <c r="AD1088">
        <v>1.80416081961553E-4</v>
      </c>
      <c r="AE1088">
        <v>8.6946335593677399E-3</v>
      </c>
      <c r="AF1088" s="3">
        <v>4.2375748405063798E-3</v>
      </c>
      <c r="AG1088">
        <v>5.0194627191266503E-3</v>
      </c>
      <c r="AH1088">
        <v>9.8629760740898593</v>
      </c>
      <c r="AI1088">
        <v>0.78690844138799698</v>
      </c>
      <c r="AJ1088">
        <v>10247.8834227107</v>
      </c>
      <c r="AK1088" t="s">
        <v>109</v>
      </c>
      <c r="AL1088" t="s">
        <v>110</v>
      </c>
      <c r="AM1088" s="4">
        <v>1411615003.1800001</v>
      </c>
      <c r="AN1088">
        <v>10295</v>
      </c>
      <c r="AO1088" s="1">
        <f t="shared" si="244"/>
        <v>1.2596300140514112E-2</v>
      </c>
      <c r="AP1088" s="5">
        <f t="shared" si="241"/>
        <v>14.111107535096391</v>
      </c>
      <c r="AQ1088" s="3">
        <f t="shared" si="245"/>
        <v>6.9965053827415954E-3</v>
      </c>
      <c r="AR1088" s="15">
        <f t="shared" si="246"/>
        <v>0.49783906956315471</v>
      </c>
    </row>
    <row r="1089" spans="1:47" x14ac:dyDescent="0.25">
      <c r="A1089" t="s">
        <v>37</v>
      </c>
      <c r="B1089">
        <v>21.718251970843198</v>
      </c>
      <c r="C1089">
        <v>2.1906524275471299E-2</v>
      </c>
      <c r="D1089">
        <v>23.340789190310801</v>
      </c>
      <c r="E1089">
        <v>64.818596366381399</v>
      </c>
      <c r="F1089" s="1">
        <v>0</v>
      </c>
      <c r="G1089" s="1">
        <v>0</v>
      </c>
      <c r="H1089">
        <v>5.1881224751928796</v>
      </c>
      <c r="I1089">
        <v>203.57198659553501</v>
      </c>
      <c r="J1089">
        <v>207.687211919758</v>
      </c>
      <c r="K1089">
        <v>137.83552670339199</v>
      </c>
      <c r="L1089">
        <v>235.289316813201</v>
      </c>
      <c r="M1089">
        <v>70.094685514497101</v>
      </c>
      <c r="N1089">
        <v>93.149113924421599</v>
      </c>
      <c r="O1089">
        <v>48.891325927689103</v>
      </c>
      <c r="P1089">
        <v>125307.98949574299</v>
      </c>
      <c r="Q1089">
        <v>154024.32705257201</v>
      </c>
      <c r="R1089">
        <v>103.349476098233</v>
      </c>
      <c r="S1089">
        <v>684.23355405790403</v>
      </c>
      <c r="T1089">
        <v>0.23211879052835199</v>
      </c>
      <c r="U1089">
        <v>8.4826681937800699E-2</v>
      </c>
      <c r="V1089">
        <v>0.85705949516893798</v>
      </c>
      <c r="W1089">
        <v>7.07583658243169E-3</v>
      </c>
      <c r="X1089">
        <v>5.1037986310829203E-2</v>
      </c>
      <c r="Y1089" s="1">
        <v>0</v>
      </c>
      <c r="Z1089">
        <v>1</v>
      </c>
      <c r="AA1089">
        <v>4.7959905920189001E-4</v>
      </c>
      <c r="AB1089">
        <v>8.4427251243315796E-3</v>
      </c>
      <c r="AC1089">
        <v>7.9165282795427595E-3</v>
      </c>
      <c r="AD1089">
        <v>1.7184543660127399E-4</v>
      </c>
      <c r="AE1089">
        <v>8.4212716060078508E-3</v>
      </c>
      <c r="AF1089" s="3">
        <v>4.2460823926855802E-3</v>
      </c>
      <c r="AG1089">
        <v>4.3911700854261902E-3</v>
      </c>
      <c r="AH1089">
        <v>9.7244735277263903</v>
      </c>
      <c r="AI1089">
        <v>0.72636399082874803</v>
      </c>
      <c r="AJ1089">
        <v>11244.1771429982</v>
      </c>
      <c r="AK1089" t="s">
        <v>111</v>
      </c>
      <c r="AL1089" t="s">
        <v>112</v>
      </c>
      <c r="AM1089" s="4">
        <v>574035899.88</v>
      </c>
      <c r="AN1089">
        <v>4581</v>
      </c>
      <c r="AO1089" s="1">
        <f t="shared" si="244"/>
        <v>1.264220973143023E-2</v>
      </c>
      <c r="AP1089" s="5">
        <f t="shared" si="241"/>
        <v>14.159016398184487</v>
      </c>
      <c r="AQ1089" s="3">
        <f t="shared" si="245"/>
        <v>7.5556670321598532E-3</v>
      </c>
      <c r="AR1089" s="15">
        <f t="shared" si="246"/>
        <v>0.53388140532332318</v>
      </c>
    </row>
    <row r="1090" spans="1:47" x14ac:dyDescent="0.25">
      <c r="A1090" t="s">
        <v>37</v>
      </c>
      <c r="B1090">
        <v>16.6926596163893</v>
      </c>
      <c r="C1090">
        <v>2.07511480126755E-2</v>
      </c>
      <c r="D1090">
        <v>22.247054026102099</v>
      </c>
      <c r="E1090">
        <v>149.24496788958001</v>
      </c>
      <c r="F1090" s="1">
        <v>0</v>
      </c>
      <c r="G1090" s="1">
        <v>0</v>
      </c>
      <c r="H1090">
        <v>5.8282866698262401</v>
      </c>
      <c r="I1090">
        <v>244.51084939902901</v>
      </c>
      <c r="J1090">
        <v>263.88979819653503</v>
      </c>
      <c r="K1090">
        <v>198.48543177151501</v>
      </c>
      <c r="L1090">
        <v>283.34876422352397</v>
      </c>
      <c r="M1090">
        <v>67.836288639703398</v>
      </c>
      <c r="N1090">
        <v>93.813315469130501</v>
      </c>
      <c r="O1090">
        <v>50.914704230159799</v>
      </c>
      <c r="P1090">
        <v>102175.24073729799</v>
      </c>
      <c r="Q1090">
        <v>128871.69763536099</v>
      </c>
      <c r="R1090">
        <v>107.161994096678</v>
      </c>
      <c r="S1090">
        <v>640.855425550782</v>
      </c>
      <c r="T1090">
        <v>0.24392306893645299</v>
      </c>
      <c r="U1090">
        <v>0.15412955867639999</v>
      </c>
      <c r="V1090">
        <v>0.82850595910695501</v>
      </c>
      <c r="W1090">
        <v>4.1087570873107196E-3</v>
      </c>
      <c r="X1090">
        <v>1.32557251293333E-2</v>
      </c>
      <c r="Y1090" s="1">
        <v>0</v>
      </c>
      <c r="Z1090">
        <v>1</v>
      </c>
      <c r="AA1090">
        <v>4.5578038295556399E-4</v>
      </c>
      <c r="AB1090">
        <v>8.16822677576883E-3</v>
      </c>
      <c r="AC1090">
        <v>7.9283653746817992E-3</v>
      </c>
      <c r="AD1090">
        <v>9.5666087090302203E-5</v>
      </c>
      <c r="AE1090">
        <v>8.0955389280777095E-3</v>
      </c>
      <c r="AF1090" s="3">
        <v>4.52938621546526E-3</v>
      </c>
      <c r="AG1090">
        <v>3.9359730606308404E-3</v>
      </c>
      <c r="AH1090">
        <v>9.7384071857476702</v>
      </c>
      <c r="AI1090">
        <v>0.70811128607917795</v>
      </c>
      <c r="AJ1090">
        <v>12236.936165503301</v>
      </c>
      <c r="AK1090" t="s">
        <v>113</v>
      </c>
      <c r="AL1090" t="s">
        <v>114</v>
      </c>
      <c r="AM1090" s="4">
        <v>494732515.64999998</v>
      </c>
      <c r="AN1090">
        <v>4842</v>
      </c>
      <c r="AO1090" s="1">
        <f t="shared" si="244"/>
        <v>1.2913531973102623E-2</v>
      </c>
      <c r="AP1090" s="5">
        <f t="shared" si="241"/>
        <v>14.441654359787693</v>
      </c>
      <c r="AQ1090" s="3">
        <f t="shared" ref="AQ1090" si="247">(1-(1-B1090/100)^(1/12))- AO1090</f>
        <v>2.190697438478004E-3</v>
      </c>
      <c r="AR1090" s="15">
        <f t="shared" ref="AR1090" si="248">B1090/AP1090-1</f>
        <v>0.15586893305447447</v>
      </c>
    </row>
    <row r="1091" spans="1:47" x14ac:dyDescent="0.25">
      <c r="AN1091">
        <f>SUM(AN1073:AN1090)</f>
        <v>1113051</v>
      </c>
    </row>
    <row r="1094" spans="1:47" x14ac:dyDescent="0.25">
      <c r="AO1094" t="s">
        <v>226</v>
      </c>
      <c r="AP1094" t="s">
        <v>67</v>
      </c>
    </row>
    <row r="1095" spans="1:47" x14ac:dyDescent="0.25">
      <c r="A1095" t="s">
        <v>0</v>
      </c>
      <c r="B1095" t="s">
        <v>1</v>
      </c>
      <c r="C1095" t="s">
        <v>2</v>
      </c>
      <c r="D1095" t="s">
        <v>3</v>
      </c>
      <c r="E1095" t="s">
        <v>5</v>
      </c>
      <c r="F1095" t="s">
        <v>6</v>
      </c>
      <c r="G1095" t="s">
        <v>208</v>
      </c>
      <c r="H1095" t="s">
        <v>7</v>
      </c>
      <c r="I1095" t="s">
        <v>8</v>
      </c>
      <c r="J1095" t="s">
        <v>134</v>
      </c>
      <c r="K1095" t="s">
        <v>143</v>
      </c>
      <c r="L1095" t="s">
        <v>9</v>
      </c>
      <c r="M1095" t="s">
        <v>10</v>
      </c>
      <c r="N1095" t="s">
        <v>11</v>
      </c>
      <c r="O1095" t="s">
        <v>13</v>
      </c>
      <c r="P1095" t="s">
        <v>14</v>
      </c>
      <c r="Q1095" t="s">
        <v>15</v>
      </c>
      <c r="R1095" t="s">
        <v>16</v>
      </c>
      <c r="S1095" t="s">
        <v>17</v>
      </c>
      <c r="T1095" t="s">
        <v>18</v>
      </c>
      <c r="U1095" t="s">
        <v>20</v>
      </c>
      <c r="V1095" t="s">
        <v>21</v>
      </c>
      <c r="W1095" t="s">
        <v>22</v>
      </c>
      <c r="X1095" t="s">
        <v>23</v>
      </c>
      <c r="Y1095" t="s">
        <v>24</v>
      </c>
      <c r="Z1095" t="s">
        <v>25</v>
      </c>
      <c r="AA1095" t="s">
        <v>26</v>
      </c>
      <c r="AB1095" t="s">
        <v>27</v>
      </c>
      <c r="AC1095" t="s">
        <v>263</v>
      </c>
      <c r="AD1095" t="s">
        <v>120</v>
      </c>
      <c r="AE1095" t="s">
        <v>29</v>
      </c>
      <c r="AF1095" s="3" t="s">
        <v>233</v>
      </c>
      <c r="AG1095" t="s">
        <v>30</v>
      </c>
      <c r="AH1095" t="s">
        <v>31</v>
      </c>
      <c r="AI1095" t="s">
        <v>32</v>
      </c>
      <c r="AJ1095" t="s">
        <v>33</v>
      </c>
      <c r="AK1095" t="s">
        <v>34</v>
      </c>
      <c r="AL1095" t="s">
        <v>74</v>
      </c>
      <c r="AM1095" s="4" t="s">
        <v>35</v>
      </c>
      <c r="AN1095" t="s">
        <v>36</v>
      </c>
      <c r="AO1095" s="15">
        <v>1.1000000000000001</v>
      </c>
      <c r="AP1095" s="15">
        <v>1</v>
      </c>
    </row>
    <row r="1096" spans="1:47" x14ac:dyDescent="0.25">
      <c r="A1096" t="s">
        <v>37</v>
      </c>
      <c r="B1096">
        <v>3.48208561131838</v>
      </c>
      <c r="C1096">
        <v>6.4629793311380499E-3</v>
      </c>
      <c r="D1096">
        <v>7.4857461516432897</v>
      </c>
      <c r="E1096">
        <v>-27.321222584735999</v>
      </c>
      <c r="F1096" s="1">
        <v>0</v>
      </c>
      <c r="G1096" s="1">
        <v>0</v>
      </c>
      <c r="H1096">
        <v>3.2756727238596999</v>
      </c>
      <c r="I1096">
        <v>-175.810896475916</v>
      </c>
      <c r="J1096">
        <v>-169.277607653909</v>
      </c>
      <c r="K1096">
        <v>-240.01497097730601</v>
      </c>
      <c r="L1096">
        <v>-159.997275085269</v>
      </c>
      <c r="M1096">
        <v>68.580461981623898</v>
      </c>
      <c r="N1096">
        <v>82.914707782833702</v>
      </c>
      <c r="O1096">
        <v>44.758608636154598</v>
      </c>
      <c r="P1096">
        <v>251976.87330805601</v>
      </c>
      <c r="Q1096">
        <v>357450.67640240601</v>
      </c>
      <c r="R1096">
        <v>123.67591232708899</v>
      </c>
      <c r="S1096">
        <v>700.63356755984103</v>
      </c>
      <c r="T1096">
        <v>1.18065875457582E-3</v>
      </c>
      <c r="U1096">
        <v>0.123738605529847</v>
      </c>
      <c r="V1096">
        <v>0.44306218037123901</v>
      </c>
      <c r="W1096">
        <v>0.17796077666622701</v>
      </c>
      <c r="X1096">
        <v>0.25523843743268498</v>
      </c>
      <c r="Y1096" s="1">
        <v>0</v>
      </c>
      <c r="Z1096">
        <v>1</v>
      </c>
      <c r="AA1096">
        <v>5.3605330467820203E-4</v>
      </c>
      <c r="AB1096">
        <v>6.3166710029551199E-3</v>
      </c>
      <c r="AC1096">
        <v>4.6555606318464098E-3</v>
      </c>
      <c r="AD1096" s="1">
        <v>0</v>
      </c>
      <c r="AE1096">
        <v>1.4286344882496099E-6</v>
      </c>
      <c r="AF1096" s="3">
        <v>1.9330339145883299E-4</v>
      </c>
      <c r="AG1096" s="1">
        <v>0</v>
      </c>
      <c r="AH1096">
        <v>8.2982827302224393</v>
      </c>
      <c r="AI1096">
        <v>0.57945500839352004</v>
      </c>
      <c r="AJ1096">
        <v>1694.03982332178</v>
      </c>
      <c r="AK1096" t="s">
        <v>79</v>
      </c>
      <c r="AL1096" t="s">
        <v>80</v>
      </c>
      <c r="AM1096" s="4">
        <v>265835601.34</v>
      </c>
      <c r="AN1096">
        <v>1055</v>
      </c>
      <c r="AO1096" s="1">
        <f>AA1096+AC1096*$AO$1095+AF1096*$AP$1095</f>
        <v>5.8504733911680859E-3</v>
      </c>
      <c r="AP1096" s="5">
        <f>100*(1-(1-AO1096)^12)</f>
        <v>6.7990110647454083</v>
      </c>
      <c r="AQ1096" s="3">
        <f>(1-(1-B1096/100)^(1/12))- AO1096</f>
        <v>-2.9013677768558108E-3</v>
      </c>
      <c r="AR1096" s="15">
        <f>B1096/AP1096-1</f>
        <v>-0.48785410434557541</v>
      </c>
    </row>
    <row r="1097" spans="1:47" x14ac:dyDescent="0.25">
      <c r="A1097" t="s">
        <v>37</v>
      </c>
      <c r="B1097">
        <v>7.4200983053932399</v>
      </c>
      <c r="C1097">
        <v>6.7375961077365404E-3</v>
      </c>
      <c r="D1097">
        <v>7.7921348855196602</v>
      </c>
      <c r="E1097">
        <v>-26.766061348193698</v>
      </c>
      <c r="F1097" s="1">
        <v>0</v>
      </c>
      <c r="G1097" s="1">
        <v>0</v>
      </c>
      <c r="H1097">
        <v>3.2885828453936798</v>
      </c>
      <c r="I1097">
        <v>-158.654258864117</v>
      </c>
      <c r="J1097">
        <v>-157.312841635794</v>
      </c>
      <c r="K1097">
        <v>-236.801931023935</v>
      </c>
      <c r="L1097">
        <v>-139.33065846082599</v>
      </c>
      <c r="M1097">
        <v>68.038958924446305</v>
      </c>
      <c r="N1097">
        <v>84.852349785197802</v>
      </c>
      <c r="O1097">
        <v>45.596979892212701</v>
      </c>
      <c r="P1097">
        <v>206231.713413466</v>
      </c>
      <c r="Q1097">
        <v>276946.73126569402</v>
      </c>
      <c r="R1097">
        <v>121.992842580553</v>
      </c>
      <c r="S1097">
        <v>720.99463537107601</v>
      </c>
      <c r="T1097">
        <v>1.2555607411678001E-3</v>
      </c>
      <c r="U1097">
        <v>0.13635346601605999</v>
      </c>
      <c r="V1097">
        <v>0.44351363385006698</v>
      </c>
      <c r="W1097">
        <v>0.15165095898863101</v>
      </c>
      <c r="X1097">
        <v>0.26848194114524099</v>
      </c>
      <c r="Y1097" s="1">
        <v>0</v>
      </c>
      <c r="Z1097">
        <v>1</v>
      </c>
      <c r="AA1097">
        <v>5.7330681915669299E-4</v>
      </c>
      <c r="AB1097">
        <v>6.7397728144239803E-3</v>
      </c>
      <c r="AC1097">
        <v>5.0587676233698501E-3</v>
      </c>
      <c r="AD1097" s="1">
        <v>5.0456767806335803E-7</v>
      </c>
      <c r="AE1097">
        <v>8.7268698234743399E-6</v>
      </c>
      <c r="AF1097" s="3">
        <v>5.8287342628614205E-4</v>
      </c>
      <c r="AG1097" s="1">
        <v>0</v>
      </c>
      <c r="AH1097">
        <v>8.2530192502471795</v>
      </c>
      <c r="AI1097">
        <v>0.56984931708998598</v>
      </c>
      <c r="AJ1097">
        <v>2152.3096616765602</v>
      </c>
      <c r="AK1097" t="s">
        <v>81</v>
      </c>
      <c r="AL1097" t="s">
        <v>82</v>
      </c>
      <c r="AM1097" s="4">
        <v>1895888141.4100001</v>
      </c>
      <c r="AN1097">
        <v>9193</v>
      </c>
      <c r="AO1097" s="1">
        <f t="shared" ref="AO1097:AO1113" si="249">AA1097+AC1097*$AO$1095+AF1097*$AP$1095</f>
        <v>6.720824631149671E-3</v>
      </c>
      <c r="AP1097" s="5">
        <f t="shared" ref="AP1097:AP1113" si="250">100*(1-(1-AO1097)^12)</f>
        <v>7.7734497243250988</v>
      </c>
      <c r="AQ1097" s="3">
        <f t="shared" ref="AQ1097:AQ1113" si="251">(1-(1-B1097/100)^(1/12))- AO1097</f>
        <v>-3.1657711671853259E-4</v>
      </c>
      <c r="AR1097" s="15">
        <f t="shared" ref="AR1097:AR1113" si="252">B1097/AP1097-1</f>
        <v>-4.5456191454629535E-2</v>
      </c>
    </row>
    <row r="1098" spans="1:47" x14ac:dyDescent="0.25">
      <c r="A1098" t="s">
        <v>37</v>
      </c>
      <c r="B1098">
        <v>9.1254556128266699</v>
      </c>
      <c r="C1098">
        <v>7.5650755450761102E-3</v>
      </c>
      <c r="D1098">
        <v>8.7097349876525403</v>
      </c>
      <c r="E1098">
        <v>-21.510604349666998</v>
      </c>
      <c r="F1098" s="1">
        <v>0</v>
      </c>
      <c r="G1098" s="1">
        <v>0</v>
      </c>
      <c r="H1098">
        <v>3.3604280797487198</v>
      </c>
      <c r="I1098">
        <v>-137.70493557958901</v>
      </c>
      <c r="J1098">
        <v>-136.51138965210799</v>
      </c>
      <c r="K1098">
        <v>-216.335602543047</v>
      </c>
      <c r="L1098">
        <v>-114.64203967523</v>
      </c>
      <c r="M1098">
        <v>65.956218199895901</v>
      </c>
      <c r="N1098">
        <v>84.603125258084802</v>
      </c>
      <c r="O1098">
        <v>46.392986084076902</v>
      </c>
      <c r="P1098">
        <v>172687.79542272299</v>
      </c>
      <c r="Q1098">
        <v>221881.684284613</v>
      </c>
      <c r="R1098">
        <v>120.182168458109</v>
      </c>
      <c r="S1098">
        <v>720.54898730969501</v>
      </c>
      <c r="T1098">
        <v>1.50384663809077E-3</v>
      </c>
      <c r="U1098">
        <v>0.161151648515518</v>
      </c>
      <c r="V1098">
        <v>0.43088031488518902</v>
      </c>
      <c r="W1098">
        <v>0.13459602326151601</v>
      </c>
      <c r="X1098">
        <v>0.273372013337775</v>
      </c>
      <c r="Y1098" s="1">
        <v>0</v>
      </c>
      <c r="Z1098">
        <v>1</v>
      </c>
      <c r="AA1098">
        <v>5.7388876238358502E-4</v>
      </c>
      <c r="AB1098">
        <v>7.7580742274899299E-3</v>
      </c>
      <c r="AC1098">
        <v>6.0539449022893703E-3</v>
      </c>
      <c r="AD1098">
        <v>2.7370358399816399E-6</v>
      </c>
      <c r="AE1098">
        <v>3.0532015723805699E-5</v>
      </c>
      <c r="AF1098" s="3">
        <v>1.00766627763151E-3</v>
      </c>
      <c r="AG1098" s="1">
        <v>0</v>
      </c>
      <c r="AH1098">
        <v>8.2317423304891495</v>
      </c>
      <c r="AI1098">
        <v>0.54614395012865002</v>
      </c>
      <c r="AJ1098">
        <v>2368.4171108754699</v>
      </c>
      <c r="AK1098" t="s">
        <v>83</v>
      </c>
      <c r="AL1098" t="s">
        <v>84</v>
      </c>
      <c r="AM1098" s="4">
        <v>3172102114.1199999</v>
      </c>
      <c r="AN1098">
        <v>18369</v>
      </c>
      <c r="AO1098" s="1">
        <f t="shared" si="249"/>
        <v>8.2408944325334035E-3</v>
      </c>
      <c r="AP1098" s="5">
        <f t="shared" si="250"/>
        <v>9.4529390368663258</v>
      </c>
      <c r="AQ1098" s="3">
        <f t="shared" si="251"/>
        <v>-2.9841528565133918E-4</v>
      </c>
      <c r="AR1098" s="15">
        <f t="shared" si="252"/>
        <v>-3.4643556121802477E-2</v>
      </c>
      <c r="AS1098">
        <f>($AM1098*AP1098+$AM1121*AP1121)/($AM1098+$AM1121)</f>
        <v>9.0411980116153359</v>
      </c>
      <c r="AT1098">
        <f>($AM1098*B1098+$AM1121*B1121)/($AM1098+$AM1121)</f>
        <v>9.0935591557772035</v>
      </c>
      <c r="AU1098" s="10">
        <f>AT1098/AS1098-1</f>
        <v>5.7913944694716335E-3</v>
      </c>
    </row>
    <row r="1099" spans="1:47" x14ac:dyDescent="0.25">
      <c r="A1099" t="s">
        <v>37</v>
      </c>
      <c r="B1099">
        <v>11.689584244624299</v>
      </c>
      <c r="C1099">
        <v>7.9390232126161607E-3</v>
      </c>
      <c r="D1099">
        <v>9.1216566903337508</v>
      </c>
      <c r="E1099">
        <v>-6.0925288306934702</v>
      </c>
      <c r="F1099" s="1">
        <v>0</v>
      </c>
      <c r="G1099" s="1">
        <v>0</v>
      </c>
      <c r="H1099">
        <v>3.6342192738161301</v>
      </c>
      <c r="I1099">
        <v>-114.19637984732</v>
      </c>
      <c r="J1099">
        <v>-111.07420298994801</v>
      </c>
      <c r="K1099">
        <v>-187.61058034941601</v>
      </c>
      <c r="L1099">
        <v>-88.823574104101198</v>
      </c>
      <c r="M1099">
        <v>66.876813689076499</v>
      </c>
      <c r="N1099">
        <v>84.668546681929001</v>
      </c>
      <c r="O1099">
        <v>47.1402684954355</v>
      </c>
      <c r="P1099">
        <v>156611.65949004001</v>
      </c>
      <c r="Q1099">
        <v>211229.44725095501</v>
      </c>
      <c r="R1099">
        <v>114.84145338014299</v>
      </c>
      <c r="S1099">
        <v>703.18785848195603</v>
      </c>
      <c r="T1099">
        <v>2.9669752590065698E-3</v>
      </c>
      <c r="U1099">
        <v>0.21680725520479899</v>
      </c>
      <c r="V1099">
        <v>0.51240085420733195</v>
      </c>
      <c r="W1099">
        <v>8.9754516172600399E-2</v>
      </c>
      <c r="X1099">
        <v>0.18103737441526599</v>
      </c>
      <c r="Y1099" s="1">
        <v>0</v>
      </c>
      <c r="Z1099">
        <v>1</v>
      </c>
      <c r="AA1099">
        <v>5.7926947307175005E-4</v>
      </c>
      <c r="AB1099">
        <v>7.5650795173151601E-3</v>
      </c>
      <c r="AC1099">
        <v>6.1065530614921098E-3</v>
      </c>
      <c r="AD1099">
        <v>3.9867081779235703E-5</v>
      </c>
      <c r="AE1099">
        <v>1.8084676789109901E-4</v>
      </c>
      <c r="AF1099" s="3">
        <v>1.4422951368308901E-3</v>
      </c>
      <c r="AG1099">
        <v>2.1426711315273998E-6</v>
      </c>
      <c r="AH1099">
        <v>8.0963541632153699</v>
      </c>
      <c r="AI1099">
        <v>0.54846614028610097</v>
      </c>
      <c r="AJ1099">
        <v>3189.5846831670601</v>
      </c>
      <c r="AK1099" t="s">
        <v>85</v>
      </c>
      <c r="AL1099" t="s">
        <v>86</v>
      </c>
      <c r="AM1099" s="4">
        <v>2681034998.8099999</v>
      </c>
      <c r="AN1099">
        <v>17119</v>
      </c>
      <c r="AO1099" s="1">
        <f t="shared" si="249"/>
        <v>8.7387729775439613E-3</v>
      </c>
      <c r="AP1099" s="5">
        <f t="shared" si="250"/>
        <v>9.9969079065331368</v>
      </c>
      <c r="AQ1099" s="3">
        <f t="shared" si="251"/>
        <v>1.5670977121502797E-3</v>
      </c>
      <c r="AR1099" s="15">
        <f t="shared" si="252"/>
        <v>0.16931998913233692</v>
      </c>
      <c r="AS1099">
        <f t="shared" ref="AS1099:AT1103" si="253">($AM1099*AP1099+$AM1122*AP1122)/($AM1099+$AM1122)</f>
        <v>9.5524832997350639</v>
      </c>
      <c r="AT1099">
        <f t="shared" ref="AT1099:AT1103" si="254">($AM1099*B1099+$AM1122*B1122)/($AM1099+$AM1122)</f>
        <v>9.9485212797517253</v>
      </c>
      <c r="AU1099" s="10">
        <f t="shared" ref="AU1099:AU1103" si="255">AT1099/AS1099-1</f>
        <v>4.1459164867385434E-2</v>
      </c>
    </row>
    <row r="1100" spans="1:47" x14ac:dyDescent="0.25">
      <c r="A1100" t="s">
        <v>37</v>
      </c>
      <c r="B1100">
        <v>11.938136749037</v>
      </c>
      <c r="C1100">
        <v>9.3648698361574606E-3</v>
      </c>
      <c r="D1100">
        <v>10.676712268081801</v>
      </c>
      <c r="E1100">
        <v>-10.1962806987693</v>
      </c>
      <c r="F1100" s="1">
        <v>0</v>
      </c>
      <c r="G1100" s="1">
        <v>0</v>
      </c>
      <c r="H1100">
        <v>3.7245571498000101</v>
      </c>
      <c r="I1100">
        <v>-88.692630503439403</v>
      </c>
      <c r="J1100">
        <v>-85.424813168027796</v>
      </c>
      <c r="K1100">
        <v>-158.49753220467099</v>
      </c>
      <c r="L1100">
        <v>-62.976046126424102</v>
      </c>
      <c r="M1100">
        <v>65.0817163423106</v>
      </c>
      <c r="N1100">
        <v>86.453102183425102</v>
      </c>
      <c r="O1100">
        <v>49.678833034725997</v>
      </c>
      <c r="P1100">
        <v>154422.695980302</v>
      </c>
      <c r="Q1100">
        <v>204474.82795954499</v>
      </c>
      <c r="R1100">
        <v>105.997726253829</v>
      </c>
      <c r="S1100">
        <v>701.71262466021301</v>
      </c>
      <c r="T1100">
        <v>2.8686358870245901E-3</v>
      </c>
      <c r="U1100">
        <v>0.19111139869583699</v>
      </c>
      <c r="V1100">
        <v>0.58123163361216601</v>
      </c>
      <c r="W1100">
        <v>9.6697014286017499E-2</v>
      </c>
      <c r="X1100">
        <v>0.13095995340597799</v>
      </c>
      <c r="Y1100" s="1">
        <v>0</v>
      </c>
      <c r="Z1100">
        <v>1</v>
      </c>
      <c r="AA1100">
        <v>5.7423920074477295E-4</v>
      </c>
      <c r="AB1100">
        <v>8.0996435958641203E-3</v>
      </c>
      <c r="AC1100">
        <v>6.5775771646785601E-3</v>
      </c>
      <c r="AD1100">
        <v>2.2817446686292301E-4</v>
      </c>
      <c r="AE1100">
        <v>5.1825727087378797E-4</v>
      </c>
      <c r="AF1100" s="3">
        <v>1.98534229774564E-3</v>
      </c>
      <c r="AG1100">
        <v>2.47325411799887E-5</v>
      </c>
      <c r="AH1100">
        <v>7.99014310128831</v>
      </c>
      <c r="AI1100">
        <v>0.52864615462039399</v>
      </c>
      <c r="AJ1100">
        <v>2990.7553721047402</v>
      </c>
      <c r="AK1100" t="s">
        <v>87</v>
      </c>
      <c r="AL1100" t="s">
        <v>88</v>
      </c>
      <c r="AM1100" s="4">
        <v>4217747095.3099999</v>
      </c>
      <c r="AN1100">
        <v>27313</v>
      </c>
      <c r="AO1100" s="1">
        <f t="shared" si="249"/>
        <v>9.7949163796368297E-3</v>
      </c>
      <c r="AP1100" s="5">
        <f t="shared" si="250"/>
        <v>11.140918553576629</v>
      </c>
      <c r="AQ1100" s="3">
        <f t="shared" si="251"/>
        <v>7.4338145445616149E-4</v>
      </c>
      <c r="AR1100" s="15">
        <f t="shared" si="252"/>
        <v>7.1557671984275872E-2</v>
      </c>
      <c r="AS1100">
        <f t="shared" si="253"/>
        <v>10.633170850990078</v>
      </c>
      <c r="AT1100">
        <f t="shared" si="254"/>
        <v>10.582589644633437</v>
      </c>
      <c r="AU1100" s="10">
        <f t="shared" si="255"/>
        <v>-4.7569259504498529E-3</v>
      </c>
    </row>
    <row r="1101" spans="1:47" x14ac:dyDescent="0.25">
      <c r="A1101" t="s">
        <v>37</v>
      </c>
      <c r="B1101">
        <v>12.2483335074776</v>
      </c>
      <c r="C1101">
        <v>1.04460957873231E-2</v>
      </c>
      <c r="D1101">
        <v>11.8396147347623</v>
      </c>
      <c r="E1101">
        <v>-12.055597718989899</v>
      </c>
      <c r="F1101" s="1">
        <v>0</v>
      </c>
      <c r="G1101" s="1">
        <v>0</v>
      </c>
      <c r="H1101">
        <v>3.86452449894202</v>
      </c>
      <c r="I1101">
        <v>-60.373914047714102</v>
      </c>
      <c r="J1101">
        <v>-57.011469828365499</v>
      </c>
      <c r="K1101">
        <v>-127.60233857914901</v>
      </c>
      <c r="L1101">
        <v>-37.0316689730546</v>
      </c>
      <c r="M1101">
        <v>66.206416649720893</v>
      </c>
      <c r="N1101">
        <v>87.921143147042699</v>
      </c>
      <c r="O1101">
        <v>51.417785838961997</v>
      </c>
      <c r="P1101">
        <v>170472.93230365601</v>
      </c>
      <c r="Q1101">
        <v>226829.84141858399</v>
      </c>
      <c r="R1101">
        <v>93.982184673811901</v>
      </c>
      <c r="S1101">
        <v>697.04535816778105</v>
      </c>
      <c r="T1101">
        <v>3.6356311412785699E-3</v>
      </c>
      <c r="U1101">
        <v>0.151456471825231</v>
      </c>
      <c r="V1101">
        <v>0.57466651857065099</v>
      </c>
      <c r="W1101">
        <v>0.11240365932165999</v>
      </c>
      <c r="X1101">
        <v>0.16147335028245599</v>
      </c>
      <c r="Y1101" s="1">
        <v>0</v>
      </c>
      <c r="Z1101">
        <v>1</v>
      </c>
      <c r="AA1101">
        <v>5.4069991910196701E-4</v>
      </c>
      <c r="AB1101">
        <v>7.9861187802552497E-3</v>
      </c>
      <c r="AC1101">
        <v>6.5664878158438102E-3</v>
      </c>
      <c r="AD1101">
        <v>5.8054684612696497E-4</v>
      </c>
      <c r="AE1101">
        <v>1.3255813799954101E-3</v>
      </c>
      <c r="AF1101" s="3">
        <v>2.5283150374780699E-3</v>
      </c>
      <c r="AG1101">
        <v>5.2877248368065401E-5</v>
      </c>
      <c r="AH1101">
        <v>7.8543508828142397</v>
      </c>
      <c r="AI1101">
        <v>0.53272637825798796</v>
      </c>
      <c r="AJ1101">
        <v>2724.04910125788</v>
      </c>
      <c r="AK1101" t="s">
        <v>89</v>
      </c>
      <c r="AL1101" t="s">
        <v>90</v>
      </c>
      <c r="AM1101" s="4">
        <v>5263692730.7399998</v>
      </c>
      <c r="AN1101">
        <v>30877</v>
      </c>
      <c r="AO1101" s="1">
        <f t="shared" si="249"/>
        <v>1.0292151554008228E-2</v>
      </c>
      <c r="AP1101" s="5">
        <f t="shared" si="250"/>
        <v>11.674893221442717</v>
      </c>
      <c r="AQ1101" s="3">
        <f t="shared" si="251"/>
        <v>5.3706341305445604E-4</v>
      </c>
      <c r="AR1101" s="15">
        <f t="shared" si="252"/>
        <v>4.9117390211472989E-2</v>
      </c>
      <c r="AS1101">
        <f t="shared" si="253"/>
        <v>11.153286860265883</v>
      </c>
      <c r="AT1101">
        <f t="shared" si="254"/>
        <v>11.545117328218165</v>
      </c>
      <c r="AU1101" s="10">
        <f t="shared" si="255"/>
        <v>3.5131389774273325E-2</v>
      </c>
    </row>
    <row r="1102" spans="1:47" ht="14.25" customHeight="1" x14ac:dyDescent="0.25">
      <c r="A1102" t="s">
        <v>37</v>
      </c>
      <c r="B1102">
        <v>13.078324257833801</v>
      </c>
      <c r="C1102">
        <v>1.13442500903056E-2</v>
      </c>
      <c r="D1102">
        <v>12.7950458414224</v>
      </c>
      <c r="E1102">
        <v>-11.7031033819423</v>
      </c>
      <c r="F1102" s="1">
        <v>0</v>
      </c>
      <c r="G1102" s="1">
        <v>0</v>
      </c>
      <c r="H1102">
        <v>3.8779769406806701</v>
      </c>
      <c r="I1102">
        <v>-35.880974880360299</v>
      </c>
      <c r="J1102">
        <v>-33.763478986213201</v>
      </c>
      <c r="K1102">
        <v>-109.284085001032</v>
      </c>
      <c r="L1102">
        <v>-12.4335516930023</v>
      </c>
      <c r="M1102">
        <v>70.952572915272796</v>
      </c>
      <c r="N1102">
        <v>88.101047846649905</v>
      </c>
      <c r="O1102">
        <v>49.055082868895902</v>
      </c>
      <c r="P1102">
        <v>169725.71403092201</v>
      </c>
      <c r="Q1102">
        <v>220986.189155642</v>
      </c>
      <c r="R1102">
        <v>96.002314929834696</v>
      </c>
      <c r="S1102">
        <v>708.23158737160099</v>
      </c>
      <c r="T1102">
        <v>3.8164198097540001E-3</v>
      </c>
      <c r="U1102">
        <v>0.121788003807956</v>
      </c>
      <c r="V1102">
        <v>0.65217643659977098</v>
      </c>
      <c r="W1102">
        <v>7.7977783397674694E-2</v>
      </c>
      <c r="X1102">
        <v>0.14805777619459701</v>
      </c>
      <c r="Y1102" s="1">
        <v>0</v>
      </c>
      <c r="Z1102">
        <v>1</v>
      </c>
      <c r="AA1102">
        <v>5.56458219107843E-4</v>
      </c>
      <c r="AB1102">
        <v>8.3515577039099103E-3</v>
      </c>
      <c r="AC1102">
        <v>6.9410022274560999E-3</v>
      </c>
      <c r="AD1102">
        <v>3.1883602347548303E-4</v>
      </c>
      <c r="AE1102">
        <v>1.9789580528954301E-3</v>
      </c>
      <c r="AF1102" s="3">
        <v>2.8224637239295499E-3</v>
      </c>
      <c r="AG1102">
        <v>1.3842688328685699E-4</v>
      </c>
      <c r="AH1102">
        <v>7.96140872860214</v>
      </c>
      <c r="AI1102">
        <v>0.58250998487262895</v>
      </c>
      <c r="AJ1102">
        <v>3253.8479708589598</v>
      </c>
      <c r="AK1102" t="s">
        <v>91</v>
      </c>
      <c r="AL1102" t="s">
        <v>92</v>
      </c>
      <c r="AM1102" s="4">
        <v>10966487560.68</v>
      </c>
      <c r="AN1102">
        <v>64613</v>
      </c>
      <c r="AO1102" s="1">
        <f t="shared" si="249"/>
        <v>1.1014024393239102E-2</v>
      </c>
      <c r="AP1102" s="5">
        <f t="shared" si="250"/>
        <v>12.44487001435547</v>
      </c>
      <c r="AQ1102" s="3">
        <f t="shared" si="251"/>
        <v>5.9825584378754917E-4</v>
      </c>
      <c r="AR1102" s="15">
        <f t="shared" si="252"/>
        <v>5.0900832451252986E-2</v>
      </c>
      <c r="AS1102">
        <f t="shared" si="253"/>
        <v>11.980604766088234</v>
      </c>
      <c r="AT1102">
        <f t="shared" si="254"/>
        <v>12.247971198882567</v>
      </c>
      <c r="AU1102" s="10">
        <f t="shared" si="255"/>
        <v>2.231660571519134E-2</v>
      </c>
    </row>
    <row r="1103" spans="1:47" x14ac:dyDescent="0.25">
      <c r="A1103" t="s">
        <v>37</v>
      </c>
      <c r="B1103">
        <v>14.610286005748801</v>
      </c>
      <c r="C1103">
        <v>1.2208630919220399E-2</v>
      </c>
      <c r="D1103">
        <v>13.705577670933</v>
      </c>
      <c r="E1103">
        <v>-13.054126371094201</v>
      </c>
      <c r="F1103" s="1">
        <v>0</v>
      </c>
      <c r="G1103" s="1">
        <v>0</v>
      </c>
      <c r="H1103">
        <v>3.8166226750605201</v>
      </c>
      <c r="I1103">
        <v>-10.980284182498201</v>
      </c>
      <c r="J1103">
        <v>-8.9035957541870694</v>
      </c>
      <c r="K1103">
        <v>-85.240179447957303</v>
      </c>
      <c r="L1103">
        <v>12.3447503112876</v>
      </c>
      <c r="M1103">
        <v>70.823878528441398</v>
      </c>
      <c r="N1103">
        <v>89.106849326638994</v>
      </c>
      <c r="O1103">
        <v>49.494204989017703</v>
      </c>
      <c r="P1103">
        <v>170617.27182077701</v>
      </c>
      <c r="Q1103">
        <v>217806.095669526</v>
      </c>
      <c r="R1103">
        <v>101.681115085839</v>
      </c>
      <c r="S1103">
        <v>709.85307160517903</v>
      </c>
      <c r="T1103">
        <v>4.9208730137357999E-3</v>
      </c>
      <c r="U1103">
        <v>0.131218185441312</v>
      </c>
      <c r="V1103">
        <v>0.60022942422666203</v>
      </c>
      <c r="W1103">
        <v>9.8881284951744502E-2</v>
      </c>
      <c r="X1103">
        <v>0.16967110538027999</v>
      </c>
      <c r="Y1103" s="1">
        <v>0</v>
      </c>
      <c r="Z1103">
        <v>1</v>
      </c>
      <c r="AA1103">
        <v>5.2260201383578196E-4</v>
      </c>
      <c r="AB1103">
        <v>8.8908435774676699E-3</v>
      </c>
      <c r="AC1103">
        <v>7.3203185467058699E-3</v>
      </c>
      <c r="AD1103">
        <v>1.6203417018558999E-4</v>
      </c>
      <c r="AE1103">
        <v>2.2385155249737402E-3</v>
      </c>
      <c r="AF1103" s="3">
        <v>3.3364898001963799E-3</v>
      </c>
      <c r="AG1103">
        <v>3.9466033387507799E-4</v>
      </c>
      <c r="AH1103">
        <v>8.0376538513040394</v>
      </c>
      <c r="AI1103">
        <v>0.58269076602973902</v>
      </c>
      <c r="AJ1103">
        <v>3422.9702456289001</v>
      </c>
      <c r="AK1103" t="s">
        <v>93</v>
      </c>
      <c r="AL1103" t="s">
        <v>94</v>
      </c>
      <c r="AM1103" s="4">
        <v>15475498405.959999</v>
      </c>
      <c r="AN1103">
        <v>90703</v>
      </c>
      <c r="AO1103" s="1">
        <f t="shared" si="249"/>
        <v>1.1911442215408619E-2</v>
      </c>
      <c r="AP1103" s="5">
        <f t="shared" si="250"/>
        <v>13.393509257452596</v>
      </c>
      <c r="AQ1103" s="3">
        <f t="shared" si="251"/>
        <v>1.1643616466809996E-3</v>
      </c>
      <c r="AR1103" s="15">
        <f t="shared" si="252"/>
        <v>9.084824036084127E-2</v>
      </c>
      <c r="AS1103">
        <f t="shared" si="253"/>
        <v>12.810573900104414</v>
      </c>
      <c r="AT1103">
        <f t="shared" si="254"/>
        <v>13.75663464967406</v>
      </c>
      <c r="AU1103" s="10">
        <f t="shared" si="255"/>
        <v>7.3849989621615375E-2</v>
      </c>
    </row>
    <row r="1104" spans="1:47" x14ac:dyDescent="0.25">
      <c r="A1104" t="s">
        <v>37</v>
      </c>
      <c r="B1104">
        <v>14.6684835808855</v>
      </c>
      <c r="C1104">
        <v>1.34925086723008E-2</v>
      </c>
      <c r="D1104">
        <v>15.0419275463593</v>
      </c>
      <c r="E1104">
        <v>-9.56564193218348</v>
      </c>
      <c r="F1104" s="1">
        <v>0</v>
      </c>
      <c r="G1104" s="1">
        <v>0</v>
      </c>
      <c r="H1104">
        <v>3.9244609991423101</v>
      </c>
      <c r="I1104">
        <v>14.6758535098433</v>
      </c>
      <c r="J1104">
        <v>16.054096859454599</v>
      </c>
      <c r="K1104">
        <v>-57.108623753188198</v>
      </c>
      <c r="L1104">
        <v>38.216864597166598</v>
      </c>
      <c r="M1104">
        <v>70.274074141384204</v>
      </c>
      <c r="N1104">
        <v>89.233818810635597</v>
      </c>
      <c r="O1104">
        <v>50.178891449459499</v>
      </c>
      <c r="P1104">
        <v>169155.948893416</v>
      </c>
      <c r="Q1104">
        <v>216978.86838885001</v>
      </c>
      <c r="R1104">
        <v>98.998818157904196</v>
      </c>
      <c r="S1104">
        <v>708.76790249307703</v>
      </c>
      <c r="T1104">
        <v>4.79409416192156E-3</v>
      </c>
      <c r="U1104">
        <v>0.13061859134849299</v>
      </c>
      <c r="V1104">
        <v>0.64556528438736405</v>
      </c>
      <c r="W1104">
        <v>8.3815462556209697E-2</v>
      </c>
      <c r="X1104">
        <v>0.14000066170793199</v>
      </c>
      <c r="Y1104" s="1">
        <v>0</v>
      </c>
      <c r="Z1104">
        <v>1</v>
      </c>
      <c r="AA1104">
        <v>5.1516162412765503E-4</v>
      </c>
      <c r="AB1104">
        <v>8.6863688587870205E-3</v>
      </c>
      <c r="AC1104">
        <v>7.2800056066849098E-3</v>
      </c>
      <c r="AD1104">
        <v>3.3897945945983102E-4</v>
      </c>
      <c r="AE1104">
        <v>3.2266560330691E-3</v>
      </c>
      <c r="AF1104" s="3">
        <v>4.1405477209218496E-3</v>
      </c>
      <c r="AG1104">
        <v>7.2535376245738302E-4</v>
      </c>
      <c r="AH1104">
        <v>7.9878857048880798</v>
      </c>
      <c r="AI1104">
        <v>0.57348510910777595</v>
      </c>
      <c r="AJ1104">
        <v>3908.7069191289102</v>
      </c>
      <c r="AK1104" t="s">
        <v>95</v>
      </c>
      <c r="AL1104" t="s">
        <v>96</v>
      </c>
      <c r="AM1104" s="4">
        <v>21958810349.650002</v>
      </c>
      <c r="AN1104">
        <v>129814</v>
      </c>
      <c r="AO1104" s="1">
        <f t="shared" si="249"/>
        <v>1.2663715512402906E-2</v>
      </c>
      <c r="AP1104" s="5">
        <f t="shared" si="250"/>
        <v>14.18145028716995</v>
      </c>
      <c r="AQ1104" s="3">
        <f t="shared" si="251"/>
        <v>4.68159256952606E-4</v>
      </c>
      <c r="AR1104" s="15">
        <f t="shared" si="252"/>
        <v>3.4342982124766941E-2</v>
      </c>
    </row>
    <row r="1105" spans="1:44" x14ac:dyDescent="0.25">
      <c r="A1105" t="s">
        <v>37</v>
      </c>
      <c r="B1105">
        <v>17.065862097862802</v>
      </c>
      <c r="C1105">
        <v>1.5428805871188601E-2</v>
      </c>
      <c r="D1105">
        <v>17.0215144532878</v>
      </c>
      <c r="E1105">
        <v>-8.9095772538811406</v>
      </c>
      <c r="F1105" s="1">
        <v>0</v>
      </c>
      <c r="G1105" s="1">
        <v>0</v>
      </c>
      <c r="H1105">
        <v>3.8719498916189599</v>
      </c>
      <c r="I1105">
        <v>39.367922036059397</v>
      </c>
      <c r="J1105">
        <v>40.261676477071099</v>
      </c>
      <c r="K1105">
        <v>-31.917410830967999</v>
      </c>
      <c r="L1105">
        <v>62.869694180031097</v>
      </c>
      <c r="M1105">
        <v>67.129861380509098</v>
      </c>
      <c r="N1105">
        <v>89.973243645880004</v>
      </c>
      <c r="O1105">
        <v>51.948190480367103</v>
      </c>
      <c r="P1105">
        <v>169514.75902811199</v>
      </c>
      <c r="Q1105">
        <v>214091.00315072699</v>
      </c>
      <c r="R1105">
        <v>102.44559502136801</v>
      </c>
      <c r="S1105">
        <v>711.09834587752403</v>
      </c>
      <c r="T1105">
        <v>4.8566182735628998E-3</v>
      </c>
      <c r="U1105">
        <v>0.149440984461334</v>
      </c>
      <c r="V1105">
        <v>0.60975822038359395</v>
      </c>
      <c r="W1105">
        <v>8.74049810608543E-2</v>
      </c>
      <c r="X1105">
        <v>0.15339581409421599</v>
      </c>
      <c r="Y1105" s="1">
        <v>0</v>
      </c>
      <c r="Z1105">
        <v>1</v>
      </c>
      <c r="AA1105">
        <v>4.7750280497694099E-4</v>
      </c>
      <c r="AB1105">
        <v>8.7061341207502092E-3</v>
      </c>
      <c r="AC1105">
        <v>7.2978440432957996E-3</v>
      </c>
      <c r="AD1105">
        <v>4.3676209652616802E-4</v>
      </c>
      <c r="AE1105">
        <v>4.1170390870988501E-3</v>
      </c>
      <c r="AF1105" s="3">
        <v>4.8392974358987297E-3</v>
      </c>
      <c r="AG1105">
        <v>1.6914247263941299E-3</v>
      </c>
      <c r="AH1105">
        <v>7.9998253379250501</v>
      </c>
      <c r="AI1105">
        <v>0.54259532077861905</v>
      </c>
      <c r="AJ1105">
        <v>3787.8634068637698</v>
      </c>
      <c r="AK1105" t="s">
        <v>97</v>
      </c>
      <c r="AL1105" t="s">
        <v>98</v>
      </c>
      <c r="AM1105" s="4">
        <v>29919693997.98</v>
      </c>
      <c r="AN1105">
        <v>176502</v>
      </c>
      <c r="AO1105" s="1">
        <f t="shared" si="249"/>
        <v>1.334442868850105E-2</v>
      </c>
      <c r="AP1105" s="5">
        <f t="shared" si="250"/>
        <v>14.888769279565429</v>
      </c>
      <c r="AQ1105" s="3">
        <f t="shared" si="251"/>
        <v>2.128238062526603E-3</v>
      </c>
      <c r="AR1105" s="15">
        <f t="shared" si="252"/>
        <v>0.146223826658755</v>
      </c>
    </row>
    <row r="1106" spans="1:44" x14ac:dyDescent="0.25">
      <c r="A1106" t="s">
        <v>37</v>
      </c>
      <c r="B1106">
        <v>19.2717022004936</v>
      </c>
      <c r="C1106">
        <v>1.6855311742219301E-2</v>
      </c>
      <c r="D1106">
        <v>18.452763937217199</v>
      </c>
      <c r="E1106">
        <v>-1.9250544974744801</v>
      </c>
      <c r="F1106" s="1">
        <v>0</v>
      </c>
      <c r="G1106" s="1">
        <v>0</v>
      </c>
      <c r="H1106">
        <v>4.0564419622641301</v>
      </c>
      <c r="I1106">
        <v>63.3060730565361</v>
      </c>
      <c r="J1106">
        <v>64.205001042226698</v>
      </c>
      <c r="K1106">
        <v>-6.4442981344136099</v>
      </c>
      <c r="L1106">
        <v>87.238559404461895</v>
      </c>
      <c r="M1106">
        <v>67.731454855952904</v>
      </c>
      <c r="N1106">
        <v>90.410679334577495</v>
      </c>
      <c r="O1106">
        <v>52.218661285343998</v>
      </c>
      <c r="P1106">
        <v>166452.66752797199</v>
      </c>
      <c r="Q1106">
        <v>212036.63130005501</v>
      </c>
      <c r="R1106">
        <v>98.110605790126002</v>
      </c>
      <c r="S1106">
        <v>708.83689411130399</v>
      </c>
      <c r="T1106">
        <v>7.7037913743740602E-3</v>
      </c>
      <c r="U1106">
        <v>0.15132873679367401</v>
      </c>
      <c r="V1106">
        <v>0.64868043543793696</v>
      </c>
      <c r="W1106">
        <v>7.0639014477792597E-2</v>
      </c>
      <c r="X1106">
        <v>0.129351813290594</v>
      </c>
      <c r="Y1106" s="1">
        <v>0</v>
      </c>
      <c r="Z1106">
        <v>1</v>
      </c>
      <c r="AA1106">
        <v>4.7706543090735498E-4</v>
      </c>
      <c r="AB1106">
        <v>8.3440434970336597E-3</v>
      </c>
      <c r="AC1106">
        <v>7.1771859680411004E-3</v>
      </c>
      <c r="AD1106">
        <v>4.47698662484737E-4</v>
      </c>
      <c r="AE1106">
        <v>5.3204803593252196E-3</v>
      </c>
      <c r="AF1106" s="3">
        <v>4.99139737886122E-3</v>
      </c>
      <c r="AG1106">
        <v>2.2660823202956802E-3</v>
      </c>
      <c r="AH1106">
        <v>7.9588202703603903</v>
      </c>
      <c r="AI1106">
        <v>0.54546147849066595</v>
      </c>
      <c r="AJ1106">
        <v>4479.1635914714097</v>
      </c>
      <c r="AK1106" t="s">
        <v>99</v>
      </c>
      <c r="AL1106" t="s">
        <v>100</v>
      </c>
      <c r="AM1106" s="4">
        <v>27923600146.490002</v>
      </c>
      <c r="AN1106">
        <v>167757</v>
      </c>
      <c r="AO1106" s="1">
        <f t="shared" si="249"/>
        <v>1.3363367374613787E-2</v>
      </c>
      <c r="AP1106" s="5">
        <f t="shared" si="250"/>
        <v>14.908371557451572</v>
      </c>
      <c r="AQ1106" s="3">
        <f t="shared" si="251"/>
        <v>4.3185252553725306E-3</v>
      </c>
      <c r="AR1106" s="15">
        <f t="shared" si="252"/>
        <v>0.29267654258731746</v>
      </c>
    </row>
    <row r="1107" spans="1:44" x14ac:dyDescent="0.25">
      <c r="A1107" t="s">
        <v>37</v>
      </c>
      <c r="B1107">
        <v>20.548545043190099</v>
      </c>
      <c r="C1107">
        <v>1.9223513422620499E-2</v>
      </c>
      <c r="D1107">
        <v>20.7789590322622</v>
      </c>
      <c r="E1107">
        <v>4.8259122141626802</v>
      </c>
      <c r="F1107" s="1">
        <v>0</v>
      </c>
      <c r="G1107" s="1">
        <v>0</v>
      </c>
      <c r="H1107">
        <v>4.2181114868482599</v>
      </c>
      <c r="I1107">
        <v>86.980199886485707</v>
      </c>
      <c r="J1107">
        <v>87.512978583130106</v>
      </c>
      <c r="K1107">
        <v>16.492666853112599</v>
      </c>
      <c r="L1107">
        <v>112.00388305071699</v>
      </c>
      <c r="M1107">
        <v>69.563061940792693</v>
      </c>
      <c r="N1107">
        <v>91.388301939165302</v>
      </c>
      <c r="O1107">
        <v>52.210182774244998</v>
      </c>
      <c r="P1107">
        <v>159181.986936498</v>
      </c>
      <c r="Q1107">
        <v>198482.584203112</v>
      </c>
      <c r="R1107">
        <v>94.211255067117804</v>
      </c>
      <c r="S1107">
        <v>708.05632169567195</v>
      </c>
      <c r="T1107">
        <v>8.7120311685619303E-3</v>
      </c>
      <c r="U1107">
        <v>0.14825376676902399</v>
      </c>
      <c r="V1107">
        <v>0.73671218972709995</v>
      </c>
      <c r="W1107">
        <v>3.5722829611470601E-2</v>
      </c>
      <c r="X1107">
        <v>7.9311213892403407E-2</v>
      </c>
      <c r="Y1107" s="1">
        <v>0</v>
      </c>
      <c r="Z1107">
        <v>1</v>
      </c>
      <c r="AA1107">
        <v>4.8055967931710802E-4</v>
      </c>
      <c r="AB1107">
        <v>8.1814945628190302E-3</v>
      </c>
      <c r="AC1107">
        <v>7.1539794663863501E-3</v>
      </c>
      <c r="AD1107">
        <v>3.9691249781683802E-4</v>
      </c>
      <c r="AE1107">
        <v>7.0326938057825002E-3</v>
      </c>
      <c r="AF1107" s="3">
        <v>4.7574659945175003E-3</v>
      </c>
      <c r="AG1107">
        <v>3.1319221473127502E-3</v>
      </c>
      <c r="AH1107">
        <v>7.9127424434433404</v>
      </c>
      <c r="AI1107">
        <v>0.55952228831664197</v>
      </c>
      <c r="AJ1107">
        <v>5105.6061835533101</v>
      </c>
      <c r="AK1107" t="s">
        <v>101</v>
      </c>
      <c r="AL1107" t="s">
        <v>102</v>
      </c>
      <c r="AM1107" s="4">
        <v>25453518075.119999</v>
      </c>
      <c r="AN1107">
        <v>159902</v>
      </c>
      <c r="AO1107" s="1">
        <f t="shared" si="249"/>
        <v>1.3107403086859594E-2</v>
      </c>
      <c r="AP1107" s="5">
        <f t="shared" si="250"/>
        <v>14.643088204778342</v>
      </c>
      <c r="AQ1107" s="3">
        <f t="shared" si="251"/>
        <v>5.8787113575206589E-3</v>
      </c>
      <c r="AR1107" s="15">
        <f t="shared" si="252"/>
        <v>0.40329312750330115</v>
      </c>
    </row>
    <row r="1108" spans="1:44" x14ac:dyDescent="0.25">
      <c r="A1108" t="s">
        <v>37</v>
      </c>
      <c r="B1108">
        <v>21.270044415979498</v>
      </c>
      <c r="C1108">
        <v>2.0329262805760001E-2</v>
      </c>
      <c r="D1108">
        <v>21.8441249001988</v>
      </c>
      <c r="E1108">
        <v>13.7803754830258</v>
      </c>
      <c r="F1108" s="1">
        <v>0</v>
      </c>
      <c r="G1108" s="1">
        <v>0</v>
      </c>
      <c r="H1108">
        <v>4.4523076772975703</v>
      </c>
      <c r="I1108">
        <v>109.973304555449</v>
      </c>
      <c r="J1108">
        <v>110.566334344203</v>
      </c>
      <c r="K1108">
        <v>39.451328782151698</v>
      </c>
      <c r="L1108">
        <v>135.936858569111</v>
      </c>
      <c r="M1108">
        <v>72.371975851194506</v>
      </c>
      <c r="N1108">
        <v>92.031625462520097</v>
      </c>
      <c r="O1108">
        <v>51.686778168221103</v>
      </c>
      <c r="P1108">
        <v>153444.23398706299</v>
      </c>
      <c r="Q1108">
        <v>190454.49791117999</v>
      </c>
      <c r="R1108">
        <v>90.574398719976898</v>
      </c>
      <c r="S1108">
        <v>705.35058384279102</v>
      </c>
      <c r="T1108">
        <v>1.7373196174894499E-2</v>
      </c>
      <c r="U1108">
        <v>0.107835095689526</v>
      </c>
      <c r="V1108">
        <v>0.81234865727974404</v>
      </c>
      <c r="W1108">
        <v>2.3812518562925399E-2</v>
      </c>
      <c r="X1108">
        <v>5.6003728467803403E-2</v>
      </c>
      <c r="Y1108" s="1">
        <v>0</v>
      </c>
      <c r="Z1108">
        <v>1</v>
      </c>
      <c r="AA1108">
        <v>4.9285789407544495E-4</v>
      </c>
      <c r="AB1108">
        <v>8.0342490260082305E-3</v>
      </c>
      <c r="AC1108">
        <v>7.0886454870504002E-3</v>
      </c>
      <c r="AD1108">
        <v>3.01842671405015E-4</v>
      </c>
      <c r="AE1108">
        <v>7.6531623388240199E-3</v>
      </c>
      <c r="AF1108" s="3">
        <v>4.4460251578640102E-3</v>
      </c>
      <c r="AG1108">
        <v>3.8471898975985901E-3</v>
      </c>
      <c r="AH1108">
        <v>7.88116130605707</v>
      </c>
      <c r="AI1108">
        <v>0.58453179853382697</v>
      </c>
      <c r="AJ1108">
        <v>6360.8950149123002</v>
      </c>
      <c r="AK1108" t="s">
        <v>103</v>
      </c>
      <c r="AL1108" t="s">
        <v>104</v>
      </c>
      <c r="AM1108" s="4">
        <v>15253737856.42</v>
      </c>
      <c r="AN1108">
        <v>99409</v>
      </c>
      <c r="AO1108" s="1">
        <f t="shared" si="249"/>
        <v>1.2736393087694895E-2</v>
      </c>
      <c r="AP1108" s="5">
        <f t="shared" si="250"/>
        <v>14.257224586803229</v>
      </c>
      <c r="AQ1108" s="3">
        <f t="shared" si="251"/>
        <v>6.9952122856692632E-3</v>
      </c>
      <c r="AR1108" s="15">
        <f t="shared" si="252"/>
        <v>0.49187833063017572</v>
      </c>
    </row>
    <row r="1109" spans="1:44" x14ac:dyDescent="0.25">
      <c r="A1109" t="s">
        <v>37</v>
      </c>
      <c r="B1109">
        <v>22.3968404536969</v>
      </c>
      <c r="C1109">
        <v>2.1123441795755E-2</v>
      </c>
      <c r="D1109">
        <v>22.6010374297481</v>
      </c>
      <c r="E1109">
        <v>20.988179810101901</v>
      </c>
      <c r="F1109" s="1">
        <v>0</v>
      </c>
      <c r="G1109" s="1">
        <v>0</v>
      </c>
      <c r="H1109">
        <v>4.6517133461671003</v>
      </c>
      <c r="I1109">
        <v>132.84664120828501</v>
      </c>
      <c r="J1109">
        <v>133.51869093447399</v>
      </c>
      <c r="K1109">
        <v>62.3443733940505</v>
      </c>
      <c r="L1109">
        <v>160.77221570172799</v>
      </c>
      <c r="M1109">
        <v>73.551160233624302</v>
      </c>
      <c r="N1109">
        <v>92.078643613295398</v>
      </c>
      <c r="O1109">
        <v>51.535982805575003</v>
      </c>
      <c r="P1109">
        <v>142614.00177865199</v>
      </c>
      <c r="Q1109">
        <v>173912.663071819</v>
      </c>
      <c r="R1109">
        <v>90.972628701986906</v>
      </c>
      <c r="S1109">
        <v>700.73745589258294</v>
      </c>
      <c r="T1109">
        <v>2.8690466087773901E-2</v>
      </c>
      <c r="U1109">
        <v>6.6318163577634995E-2</v>
      </c>
      <c r="V1109">
        <v>0.85488864539305598</v>
      </c>
      <c r="W1109">
        <v>2.3435865509221901E-2</v>
      </c>
      <c r="X1109">
        <v>5.5357325520086903E-2</v>
      </c>
      <c r="Y1109" s="1">
        <v>0</v>
      </c>
      <c r="Z1109">
        <v>1</v>
      </c>
      <c r="AA1109">
        <v>4.9860257863722397E-4</v>
      </c>
      <c r="AB1109">
        <v>7.9874067423780105E-3</v>
      </c>
      <c r="AC1109">
        <v>7.0472660195014403E-3</v>
      </c>
      <c r="AD1109">
        <v>2.8314176478845402E-4</v>
      </c>
      <c r="AE1109">
        <v>8.3083730643908598E-3</v>
      </c>
      <c r="AF1109" s="3">
        <v>4.1877692507065502E-3</v>
      </c>
      <c r="AG1109">
        <v>4.0459707451415304E-3</v>
      </c>
      <c r="AH1109">
        <v>7.8323071757277098</v>
      </c>
      <c r="AI1109">
        <v>0.59269121654888901</v>
      </c>
      <c r="AJ1109">
        <v>7551.2441626015097</v>
      </c>
      <c r="AK1109" t="s">
        <v>105</v>
      </c>
      <c r="AL1109" t="s">
        <v>106</v>
      </c>
      <c r="AM1109" s="4">
        <v>8878434680.7299995</v>
      </c>
      <c r="AN1109">
        <v>62255</v>
      </c>
      <c r="AO1109" s="1">
        <f t="shared" si="249"/>
        <v>1.243836445079536E-2</v>
      </c>
      <c r="AP1109" s="5">
        <f t="shared" si="250"/>
        <v>13.946106801071034</v>
      </c>
      <c r="AQ1109" s="3">
        <f t="shared" si="251"/>
        <v>8.4701279287459283E-3</v>
      </c>
      <c r="AR1109" s="15">
        <f t="shared" si="252"/>
        <v>0.60595647037328493</v>
      </c>
    </row>
    <row r="1110" spans="1:44" x14ac:dyDescent="0.25">
      <c r="A1110" t="s">
        <v>37</v>
      </c>
      <c r="B1110">
        <v>22.520594527778201</v>
      </c>
      <c r="C1110">
        <v>2.1894177273336101E-2</v>
      </c>
      <c r="D1110">
        <v>23.329175856637502</v>
      </c>
      <c r="E1110">
        <v>27.863822952004998</v>
      </c>
      <c r="F1110" s="1">
        <v>0</v>
      </c>
      <c r="G1110" s="1">
        <v>0</v>
      </c>
      <c r="H1110">
        <v>4.8527414118052796</v>
      </c>
      <c r="I1110">
        <v>156.942569742595</v>
      </c>
      <c r="J1110">
        <v>157.45516496043999</v>
      </c>
      <c r="K1110">
        <v>87.085380270441405</v>
      </c>
      <c r="L1110">
        <v>185.76519935162599</v>
      </c>
      <c r="M1110">
        <v>73.859485036046195</v>
      </c>
      <c r="N1110">
        <v>91.964049616243699</v>
      </c>
      <c r="O1110">
        <v>51.4931169012646</v>
      </c>
      <c r="P1110">
        <v>138161.477827614</v>
      </c>
      <c r="Q1110">
        <v>169595.61175149499</v>
      </c>
      <c r="R1110">
        <v>91.737291337381905</v>
      </c>
      <c r="S1110">
        <v>698.23705192856005</v>
      </c>
      <c r="T1110">
        <v>4.63250930902449E-2</v>
      </c>
      <c r="U1110">
        <v>6.9051972819874394E-2</v>
      </c>
      <c r="V1110">
        <v>0.85066355947788097</v>
      </c>
      <c r="W1110">
        <v>1.9134831778767201E-2</v>
      </c>
      <c r="X1110">
        <v>6.1149635923476997E-2</v>
      </c>
      <c r="Y1110" s="1">
        <v>0</v>
      </c>
      <c r="Z1110">
        <v>1</v>
      </c>
      <c r="AA1110">
        <v>5.0019240908266401E-4</v>
      </c>
      <c r="AB1110">
        <v>7.9313542604812597E-3</v>
      </c>
      <c r="AC1110">
        <v>7.0240117774310997E-3</v>
      </c>
      <c r="AD1110">
        <v>3.2358914327148999E-4</v>
      </c>
      <c r="AE1110">
        <v>8.5845846010260199E-3</v>
      </c>
      <c r="AF1110" s="3">
        <v>4.1420922410946703E-3</v>
      </c>
      <c r="AG1110">
        <v>4.55452532319779E-3</v>
      </c>
      <c r="AH1110">
        <v>7.8260375208984296</v>
      </c>
      <c r="AI1110">
        <v>0.59645250642335801</v>
      </c>
      <c r="AJ1110">
        <v>8968.9475070588996</v>
      </c>
      <c r="AK1110" t="s">
        <v>107</v>
      </c>
      <c r="AL1110" t="s">
        <v>108</v>
      </c>
      <c r="AM1110" s="4">
        <v>4050618206.9499998</v>
      </c>
      <c r="AN1110">
        <v>29318</v>
      </c>
      <c r="AO1110" s="1">
        <f t="shared" si="249"/>
        <v>1.2368697605351545E-2</v>
      </c>
      <c r="AP1110" s="5">
        <f t="shared" si="250"/>
        <v>13.873231189011525</v>
      </c>
      <c r="AQ1110" s="3">
        <f t="shared" si="251"/>
        <v>8.6700034059233738E-3</v>
      </c>
      <c r="AR1110" s="15">
        <f t="shared" si="252"/>
        <v>0.62331285487521715</v>
      </c>
    </row>
    <row r="1111" spans="1:44" x14ac:dyDescent="0.25">
      <c r="A1111" t="s">
        <v>37</v>
      </c>
      <c r="B1111">
        <v>20.186867121750002</v>
      </c>
      <c r="C1111">
        <v>2.14575804458285E-2</v>
      </c>
      <c r="D1111">
        <v>22.9174836992518</v>
      </c>
      <c r="E1111">
        <v>39.0172138542612</v>
      </c>
      <c r="F1111" s="1">
        <v>0</v>
      </c>
      <c r="G1111" s="1">
        <v>0</v>
      </c>
      <c r="H1111">
        <v>5.0328832843048001</v>
      </c>
      <c r="I1111">
        <v>180.204656877389</v>
      </c>
      <c r="J1111">
        <v>181.07230974784599</v>
      </c>
      <c r="K1111">
        <v>111.136792225768</v>
      </c>
      <c r="L1111">
        <v>210.438230766689</v>
      </c>
      <c r="M1111">
        <v>74.145718640319004</v>
      </c>
      <c r="N1111">
        <v>92.127555379031094</v>
      </c>
      <c r="O1111">
        <v>51.7516914753134</v>
      </c>
      <c r="P1111">
        <v>131683.51471654401</v>
      </c>
      <c r="Q1111">
        <v>161466.49474285301</v>
      </c>
      <c r="R1111">
        <v>92.112880763168604</v>
      </c>
      <c r="S1111">
        <v>693.93806488365601</v>
      </c>
      <c r="T1111">
        <v>7.0746333518379695E-2</v>
      </c>
      <c r="U1111">
        <v>6.5119062741285302E-2</v>
      </c>
      <c r="V1111">
        <v>0.85766406266866002</v>
      </c>
      <c r="W1111">
        <v>1.7219361849146901E-2</v>
      </c>
      <c r="X1111">
        <v>5.99975127409067E-2</v>
      </c>
      <c r="Y1111" s="1">
        <v>0</v>
      </c>
      <c r="Z1111">
        <v>1</v>
      </c>
      <c r="AA1111">
        <v>5.0092171691259796E-4</v>
      </c>
      <c r="AB1111">
        <v>7.8646932305495992E-3</v>
      </c>
      <c r="AC1111">
        <v>6.9974800758896101E-3</v>
      </c>
      <c r="AD1111">
        <v>3.1521677792943398E-4</v>
      </c>
      <c r="AE1111">
        <v>8.3700552934430003E-3</v>
      </c>
      <c r="AF1111" s="3">
        <v>4.1007734307185002E-3</v>
      </c>
      <c r="AG1111">
        <v>4.4067961680673302E-3</v>
      </c>
      <c r="AH1111">
        <v>7.7831853692367199</v>
      </c>
      <c r="AI1111">
        <v>0.59439816461250405</v>
      </c>
      <c r="AJ1111">
        <v>10187.1461053695</v>
      </c>
      <c r="AK1111" t="s">
        <v>109</v>
      </c>
      <c r="AL1111" t="s">
        <v>110</v>
      </c>
      <c r="AM1111" s="4">
        <v>2048732121.96</v>
      </c>
      <c r="AN1111">
        <v>15558</v>
      </c>
      <c r="AO1111" s="1">
        <f t="shared" si="249"/>
        <v>1.2298923231109669E-2</v>
      </c>
      <c r="AP1111" s="5">
        <f t="shared" si="250"/>
        <v>13.800186395953162</v>
      </c>
      <c r="AQ1111" s="3">
        <f t="shared" si="251"/>
        <v>6.315818819417264E-3</v>
      </c>
      <c r="AR1111" s="15">
        <f t="shared" si="252"/>
        <v>0.46279670017136176</v>
      </c>
    </row>
    <row r="1112" spans="1:44" x14ac:dyDescent="0.25">
      <c r="A1112" t="s">
        <v>37</v>
      </c>
      <c r="B1112">
        <v>19.237646644396101</v>
      </c>
      <c r="C1112">
        <v>2.0322705497448801E-2</v>
      </c>
      <c r="D1112">
        <v>21.837847145639</v>
      </c>
      <c r="E1112">
        <v>55.956051743167002</v>
      </c>
      <c r="F1112" s="1">
        <v>0</v>
      </c>
      <c r="G1112" s="1">
        <v>0</v>
      </c>
      <c r="H1112">
        <v>5.2410959879914296</v>
      </c>
      <c r="I1112">
        <v>200.27273565621101</v>
      </c>
      <c r="J1112">
        <v>202.38094202515899</v>
      </c>
      <c r="K1112">
        <v>132.315393539025</v>
      </c>
      <c r="L1112">
        <v>234.306116440843</v>
      </c>
      <c r="M1112">
        <v>73.898902022580998</v>
      </c>
      <c r="N1112">
        <v>92.422818299066805</v>
      </c>
      <c r="O1112">
        <v>52.083833574234198</v>
      </c>
      <c r="P1112">
        <v>116735.969608167</v>
      </c>
      <c r="Q1112">
        <v>139563.43392399201</v>
      </c>
      <c r="R1112">
        <v>93.935140201720301</v>
      </c>
      <c r="S1112">
        <v>688.37264202840402</v>
      </c>
      <c r="T1112">
        <v>7.9843514931478204E-2</v>
      </c>
      <c r="U1112">
        <v>8.1621968482075605E-2</v>
      </c>
      <c r="V1112">
        <v>0.86439657076162602</v>
      </c>
      <c r="W1112">
        <v>1.2969427195595601E-2</v>
      </c>
      <c r="X1112">
        <v>4.1012033560701898E-2</v>
      </c>
      <c r="Y1112" s="1">
        <v>0</v>
      </c>
      <c r="Z1112">
        <v>1</v>
      </c>
      <c r="AA1112">
        <v>4.9582746013366295E-4</v>
      </c>
      <c r="AB1112">
        <v>7.8059743204114303E-3</v>
      </c>
      <c r="AC1112">
        <v>7.0342388018946002E-3</v>
      </c>
      <c r="AD1112">
        <v>1.18734966084773E-4</v>
      </c>
      <c r="AE1112">
        <v>7.9906533005682304E-3</v>
      </c>
      <c r="AF1112" s="3">
        <v>4.0634278881555201E-3</v>
      </c>
      <c r="AG1112">
        <v>3.9115613782817402E-3</v>
      </c>
      <c r="AH1112">
        <v>7.8296005103147399</v>
      </c>
      <c r="AI1112">
        <v>0.59677373004721401</v>
      </c>
      <c r="AJ1112">
        <v>11374.9408556158</v>
      </c>
      <c r="AK1112" t="s">
        <v>111</v>
      </c>
      <c r="AL1112" t="s">
        <v>112</v>
      </c>
      <c r="AM1112" s="4">
        <v>634576730.78999996</v>
      </c>
      <c r="AN1112">
        <v>5436</v>
      </c>
      <c r="AO1112" s="1">
        <f t="shared" si="249"/>
        <v>1.2296918030373243E-2</v>
      </c>
      <c r="AP1112" s="5">
        <f t="shared" si="250"/>
        <v>13.798086369572992</v>
      </c>
      <c r="AQ1112" s="3">
        <f t="shared" si="251"/>
        <v>5.3504483720685572E-3</v>
      </c>
      <c r="AR1112" s="15">
        <f t="shared" si="252"/>
        <v>0.39422570124058764</v>
      </c>
    </row>
    <row r="1113" spans="1:44" x14ac:dyDescent="0.25">
      <c r="A1113" t="s">
        <v>37</v>
      </c>
      <c r="B1113">
        <v>17.3990513770493</v>
      </c>
      <c r="C1113">
        <v>1.9467266638520001E-2</v>
      </c>
      <c r="D1113">
        <v>21.014902816131201</v>
      </c>
      <c r="E1113">
        <v>134.98550041723701</v>
      </c>
      <c r="F1113" s="1">
        <v>0</v>
      </c>
      <c r="G1113" s="1">
        <v>0</v>
      </c>
      <c r="H1113">
        <v>5.7962333860463904</v>
      </c>
      <c r="I1113">
        <v>239.46251196728301</v>
      </c>
      <c r="J1113">
        <v>248.37766494724201</v>
      </c>
      <c r="K1113">
        <v>185.447577691791</v>
      </c>
      <c r="L1113">
        <v>280.06342781125397</v>
      </c>
      <c r="M1113">
        <v>70.393465390725098</v>
      </c>
      <c r="N1113">
        <v>93.084316001923995</v>
      </c>
      <c r="O1113">
        <v>54.529151658496701</v>
      </c>
      <c r="P1113">
        <v>97870.809130434704</v>
      </c>
      <c r="Q1113">
        <v>116618.21246972401</v>
      </c>
      <c r="R1113">
        <v>101.125687732901</v>
      </c>
      <c r="S1113">
        <v>656.81714049472396</v>
      </c>
      <c r="T1113">
        <v>8.8505158583691901E-2</v>
      </c>
      <c r="U1113">
        <v>0.23574538866133599</v>
      </c>
      <c r="V1113">
        <v>0.74214996442707104</v>
      </c>
      <c r="W1113">
        <v>5.5262022980738304E-3</v>
      </c>
      <c r="X1113">
        <v>1.6578444613517498E-2</v>
      </c>
      <c r="Y1113" s="1">
        <v>0</v>
      </c>
      <c r="Z1113">
        <v>1</v>
      </c>
      <c r="AA1113">
        <v>4.76147626934452E-4</v>
      </c>
      <c r="AB1113">
        <v>7.6262599867612697E-3</v>
      </c>
      <c r="AC1113">
        <v>7.0686366541457199E-3</v>
      </c>
      <c r="AD1113">
        <v>1.2333947689081301E-4</v>
      </c>
      <c r="AE1113">
        <v>7.7954876113681499E-3</v>
      </c>
      <c r="AF1113" s="3">
        <v>4.4361978537015801E-3</v>
      </c>
      <c r="AG1113">
        <v>3.4459976012523701E-3</v>
      </c>
      <c r="AH1113">
        <v>7.8612097493353996</v>
      </c>
      <c r="AI1113">
        <v>0.56401882536515102</v>
      </c>
      <c r="AJ1113">
        <v>12283.344055772801</v>
      </c>
      <c r="AK1113" t="s">
        <v>113</v>
      </c>
      <c r="AL1113" t="s">
        <v>114</v>
      </c>
      <c r="AM1113" s="4">
        <v>301637833.74000001</v>
      </c>
      <c r="AN1113">
        <v>3082</v>
      </c>
      <c r="AO1113" s="1">
        <f t="shared" si="249"/>
        <v>1.2687845800196326E-2</v>
      </c>
      <c r="AP1113" s="5">
        <f t="shared" si="250"/>
        <v>14.206615548486766</v>
      </c>
      <c r="AQ1113" s="3">
        <f t="shared" si="251"/>
        <v>3.1150423620128799E-3</v>
      </c>
      <c r="AR1113" s="15">
        <f t="shared" si="252"/>
        <v>0.22471473361595828</v>
      </c>
    </row>
    <row r="1114" spans="1:44" x14ac:dyDescent="0.25">
      <c r="AN1114">
        <f>SUM(AN1096:AN1113)</f>
        <v>1108275</v>
      </c>
    </row>
    <row r="1117" spans="1:44" x14ac:dyDescent="0.25">
      <c r="AO1117" t="s">
        <v>226</v>
      </c>
      <c r="AP1117" t="s">
        <v>67</v>
      </c>
    </row>
    <row r="1118" spans="1:44" x14ac:dyDescent="0.25">
      <c r="A1118" t="s">
        <v>0</v>
      </c>
      <c r="B1118" t="s">
        <v>1</v>
      </c>
      <c r="C1118" t="s">
        <v>2</v>
      </c>
      <c r="D1118" t="s">
        <v>3</v>
      </c>
      <c r="E1118" t="s">
        <v>5</v>
      </c>
      <c r="F1118" t="s">
        <v>6</v>
      </c>
      <c r="G1118" t="s">
        <v>208</v>
      </c>
      <c r="H1118" t="s">
        <v>7</v>
      </c>
      <c r="I1118" t="s">
        <v>8</v>
      </c>
      <c r="J1118" t="s">
        <v>134</v>
      </c>
      <c r="K1118" t="s">
        <v>143</v>
      </c>
      <c r="L1118" t="s">
        <v>9</v>
      </c>
      <c r="M1118" t="s">
        <v>10</v>
      </c>
      <c r="N1118" t="s">
        <v>11</v>
      </c>
      <c r="O1118" t="s">
        <v>13</v>
      </c>
      <c r="P1118" t="s">
        <v>14</v>
      </c>
      <c r="Q1118" t="s">
        <v>15</v>
      </c>
      <c r="R1118" t="s">
        <v>16</v>
      </c>
      <c r="S1118" t="s">
        <v>17</v>
      </c>
      <c r="T1118" t="s">
        <v>18</v>
      </c>
      <c r="U1118" t="s">
        <v>20</v>
      </c>
      <c r="V1118" t="s">
        <v>21</v>
      </c>
      <c r="W1118" t="s">
        <v>22</v>
      </c>
      <c r="X1118" t="s">
        <v>23</v>
      </c>
      <c r="Y1118" t="s">
        <v>24</v>
      </c>
      <c r="Z1118" t="s">
        <v>25</v>
      </c>
      <c r="AA1118" t="s">
        <v>26</v>
      </c>
      <c r="AB1118" t="s">
        <v>27</v>
      </c>
      <c r="AC1118" t="s">
        <v>263</v>
      </c>
      <c r="AD1118" t="s">
        <v>120</v>
      </c>
      <c r="AE1118" t="s">
        <v>29</v>
      </c>
      <c r="AF1118" s="3" t="s">
        <v>233</v>
      </c>
      <c r="AG1118" t="s">
        <v>30</v>
      </c>
      <c r="AH1118" t="s">
        <v>31</v>
      </c>
      <c r="AI1118" t="s">
        <v>32</v>
      </c>
      <c r="AJ1118" t="s">
        <v>33</v>
      </c>
      <c r="AK1118" t="s">
        <v>34</v>
      </c>
      <c r="AL1118" t="s">
        <v>74</v>
      </c>
      <c r="AM1118" s="4" t="s">
        <v>35</v>
      </c>
      <c r="AN1118" t="s">
        <v>36</v>
      </c>
      <c r="AO1118" s="15">
        <f>AO1095</f>
        <v>1.1000000000000001</v>
      </c>
      <c r="AP1118" s="15">
        <v>1</v>
      </c>
    </row>
    <row r="1119" spans="1:44" x14ac:dyDescent="0.25">
      <c r="A1119" t="s">
        <v>37</v>
      </c>
      <c r="B1119">
        <v>9.1251316369852695</v>
      </c>
      <c r="C1119">
        <v>5.4072849366241004E-3</v>
      </c>
      <c r="D1119">
        <v>6.2992025967257996</v>
      </c>
      <c r="E1119">
        <v>-27.6928970291968</v>
      </c>
      <c r="F1119" s="1">
        <v>0</v>
      </c>
      <c r="G1119" s="1">
        <v>0</v>
      </c>
      <c r="H1119">
        <v>3.28994401472539</v>
      </c>
      <c r="I1119">
        <v>-186.569085716182</v>
      </c>
      <c r="J1119">
        <v>-172.93807201735299</v>
      </c>
      <c r="K1119">
        <v>-241.349197484299</v>
      </c>
      <c r="L1119">
        <v>-161.14006884119101</v>
      </c>
      <c r="M1119">
        <v>69.079196145815203</v>
      </c>
      <c r="N1119">
        <v>83.136425396140694</v>
      </c>
      <c r="O1119">
        <v>51.890199030609097</v>
      </c>
      <c r="P1119">
        <v>156788.32647973299</v>
      </c>
      <c r="Q1119">
        <v>217581.96938748899</v>
      </c>
      <c r="R1119">
        <v>120.509381970159</v>
      </c>
      <c r="S1119">
        <v>677.97155119474405</v>
      </c>
      <c r="T1119">
        <v>2.3236879215277899E-3</v>
      </c>
      <c r="U1119">
        <v>0.122891441230528</v>
      </c>
      <c r="V1119">
        <v>0.56612391356708003</v>
      </c>
      <c r="W1119">
        <v>4.6333317311408898E-2</v>
      </c>
      <c r="X1119">
        <v>0.264651327890982</v>
      </c>
      <c r="Y1119" s="1">
        <v>0</v>
      </c>
      <c r="Z1119">
        <v>1</v>
      </c>
      <c r="AA1119">
        <v>5.2709784387033898E-4</v>
      </c>
      <c r="AB1119">
        <v>5.2001808083273404E-3</v>
      </c>
      <c r="AC1119">
        <v>4.4207158147593897E-3</v>
      </c>
      <c r="AD1119" s="1">
        <v>0</v>
      </c>
      <c r="AE1119">
        <v>1.9610146489619899E-6</v>
      </c>
      <c r="AF1119" s="3">
        <v>1.79188931214524E-4</v>
      </c>
      <c r="AG1119" s="1">
        <v>0</v>
      </c>
      <c r="AH1119">
        <v>5.6423808547610097</v>
      </c>
      <c r="AI1119">
        <v>0.37177885735714</v>
      </c>
      <c r="AJ1119">
        <v>794.13674432246103</v>
      </c>
      <c r="AK1119" t="s">
        <v>79</v>
      </c>
      <c r="AL1119" t="s">
        <v>80</v>
      </c>
      <c r="AM1119" s="4">
        <v>282375775.99000001</v>
      </c>
      <c r="AN1119">
        <v>1801</v>
      </c>
      <c r="AO1119" s="1">
        <f>AA1119+AC1119*$AO$1118+AF1119*$AP$1118</f>
        <v>5.5690741713201918E-3</v>
      </c>
      <c r="AP1119" s="5">
        <f>100*(1-(1-AO1119)^12)</f>
        <v>6.4819454335950377</v>
      </c>
      <c r="AQ1119" s="3">
        <f>(1-(1-B1119/100)^(1/12))- AO1119</f>
        <v>2.3731102449279741E-3</v>
      </c>
      <c r="AR1119" s="15">
        <f>B1119/AP1119-1</f>
        <v>0.40777668224279684</v>
      </c>
    </row>
    <row r="1120" spans="1:44" x14ac:dyDescent="0.25">
      <c r="A1120" t="s">
        <v>37</v>
      </c>
      <c r="B1120">
        <v>7.1120375656822796</v>
      </c>
      <c r="C1120">
        <v>5.5912236485698196E-3</v>
      </c>
      <c r="D1120">
        <v>6.5069380869950804</v>
      </c>
      <c r="E1120">
        <v>-26.1090668305471</v>
      </c>
      <c r="F1120" s="1">
        <v>0</v>
      </c>
      <c r="G1120" s="1">
        <v>0</v>
      </c>
      <c r="H1120">
        <v>3.2979295300376301</v>
      </c>
      <c r="I1120">
        <v>-164.72229442637999</v>
      </c>
      <c r="J1120">
        <v>-161.495465126688</v>
      </c>
      <c r="K1120">
        <v>-237.32877218118301</v>
      </c>
      <c r="L1120">
        <v>-138.280114883751</v>
      </c>
      <c r="M1120">
        <v>68.120046292646805</v>
      </c>
      <c r="N1120">
        <v>84.377841425556198</v>
      </c>
      <c r="O1120">
        <v>52.510371021933103</v>
      </c>
      <c r="P1120">
        <v>150618.93824409501</v>
      </c>
      <c r="Q1120">
        <v>189377.49110958699</v>
      </c>
      <c r="R1120">
        <v>119.759758231397</v>
      </c>
      <c r="S1120">
        <v>702.16987262131204</v>
      </c>
      <c r="T1120">
        <v>8.6581985230029695E-4</v>
      </c>
      <c r="U1120">
        <v>0.12852729019261799</v>
      </c>
      <c r="V1120">
        <v>0.54077156449939301</v>
      </c>
      <c r="W1120">
        <v>6.0787090558103003E-2</v>
      </c>
      <c r="X1120">
        <v>0.269914054749885</v>
      </c>
      <c r="Y1120" s="1">
        <v>0</v>
      </c>
      <c r="Z1120">
        <v>1</v>
      </c>
      <c r="AA1120">
        <v>5.5552577773677501E-4</v>
      </c>
      <c r="AB1120">
        <v>5.4987635676969297E-3</v>
      </c>
      <c r="AC1120">
        <v>4.7568602490360703E-3</v>
      </c>
      <c r="AD1120" s="1">
        <v>5.7206695487608298E-7</v>
      </c>
      <c r="AE1120">
        <v>1.34114098966645E-5</v>
      </c>
      <c r="AF1120" s="3">
        <v>5.4121320603378804E-4</v>
      </c>
      <c r="AG1120" s="1">
        <v>0</v>
      </c>
      <c r="AH1120">
        <v>5.68738647447719</v>
      </c>
      <c r="AI1120">
        <v>0.369002395235493</v>
      </c>
      <c r="AJ1120">
        <v>1275.0953865003601</v>
      </c>
      <c r="AK1120" t="s">
        <v>81</v>
      </c>
      <c r="AL1120" t="s">
        <v>82</v>
      </c>
      <c r="AM1120" s="4">
        <v>1983199559.8599999</v>
      </c>
      <c r="AN1120">
        <v>13167</v>
      </c>
      <c r="AO1120" s="1">
        <f t="shared" ref="AO1120:AO1136" si="256">AA1120+AC1120*$AO$1118+AF1120*$AP$1118</f>
        <v>6.3292852577102408E-3</v>
      </c>
      <c r="AP1120" s="5">
        <f t="shared" ref="AP1120:AP1136" si="257">100*(1-(1-AO1120)^12)</f>
        <v>7.3362467532951614</v>
      </c>
      <c r="AQ1120" s="3">
        <f t="shared" ref="AQ1120:AQ1136" si="258">(1-(1-B1120/100)^(1/12))- AO1120</f>
        <v>-2.0013526207505496E-4</v>
      </c>
      <c r="AR1120" s="15">
        <f t="shared" ref="AR1120:AR1136" si="259">B1120/AP1120-1</f>
        <v>-3.0561838383118101E-2</v>
      </c>
    </row>
    <row r="1121" spans="1:44" x14ac:dyDescent="0.25">
      <c r="A1121" t="s">
        <v>37</v>
      </c>
      <c r="B1121">
        <v>9.0743888054115693</v>
      </c>
      <c r="C1121">
        <v>6.2882171348580401E-3</v>
      </c>
      <c r="D1121">
        <v>7.2902791121579904</v>
      </c>
      <c r="E1121">
        <v>-21.833663836058701</v>
      </c>
      <c r="F1121" s="1">
        <v>0</v>
      </c>
      <c r="G1121" s="1">
        <v>0</v>
      </c>
      <c r="H1121">
        <v>3.3487178562433901</v>
      </c>
      <c r="I1121">
        <v>-141.438082349485</v>
      </c>
      <c r="J1121">
        <v>-140.11683816159601</v>
      </c>
      <c r="K1121">
        <v>-218.88324938539199</v>
      </c>
      <c r="L1121">
        <v>-113.780572138045</v>
      </c>
      <c r="M1121">
        <v>66.224046912715494</v>
      </c>
      <c r="N1121">
        <v>84.504106127010601</v>
      </c>
      <c r="O1121">
        <v>53.060598166109401</v>
      </c>
      <c r="P1121">
        <v>143968.372186033</v>
      </c>
      <c r="Q1121">
        <v>174774.263238315</v>
      </c>
      <c r="R1121">
        <v>119.225907394408</v>
      </c>
      <c r="S1121">
        <v>712.06057163382798</v>
      </c>
      <c r="T1121">
        <v>1.04684481668726E-3</v>
      </c>
      <c r="U1121">
        <v>0.11224119475953399</v>
      </c>
      <c r="V1121">
        <v>0.577753041763164</v>
      </c>
      <c r="W1121">
        <v>6.220132882433E-2</v>
      </c>
      <c r="X1121">
        <v>0.247804434652971</v>
      </c>
      <c r="Y1121" s="1">
        <v>0</v>
      </c>
      <c r="Z1121">
        <v>1</v>
      </c>
      <c r="AA1121">
        <v>5.5345222723362597E-4</v>
      </c>
      <c r="AB1121">
        <v>6.3624235547958602E-3</v>
      </c>
      <c r="AC1121">
        <v>5.6050938821508899E-3</v>
      </c>
      <c r="AD1121">
        <v>1.2945477990195501E-6</v>
      </c>
      <c r="AE1121">
        <v>2.7239581193567802E-5</v>
      </c>
      <c r="AF1121" s="3">
        <v>9.2214983540773196E-4</v>
      </c>
      <c r="AG1121" s="1">
        <v>0</v>
      </c>
      <c r="AH1121">
        <v>5.7723646194142004</v>
      </c>
      <c r="AI1121">
        <v>0.36325733530523602</v>
      </c>
      <c r="AJ1121">
        <v>1616.94143686335</v>
      </c>
      <c r="AK1121" t="s">
        <v>83</v>
      </c>
      <c r="AL1121" t="s">
        <v>84</v>
      </c>
      <c r="AM1121" s="4">
        <v>5277880524.3400002</v>
      </c>
      <c r="AN1121">
        <v>36660</v>
      </c>
      <c r="AO1121" s="1">
        <f t="shared" si="256"/>
        <v>7.6412053330073377E-3</v>
      </c>
      <c r="AP1121" s="5">
        <f t="shared" si="257"/>
        <v>8.7937341725524139</v>
      </c>
      <c r="AQ1121" s="3">
        <f t="shared" si="258"/>
        <v>2.548286779821456E-4</v>
      </c>
      <c r="AR1121" s="15">
        <f t="shared" si="259"/>
        <v>3.1915296431765494E-2</v>
      </c>
    </row>
    <row r="1122" spans="1:44" x14ac:dyDescent="0.25">
      <c r="A1122" t="s">
        <v>37</v>
      </c>
      <c r="B1122">
        <v>8.9902102791453693</v>
      </c>
      <c r="C1122">
        <v>6.6635028114688201E-3</v>
      </c>
      <c r="D1122">
        <v>7.7095610760515001</v>
      </c>
      <c r="E1122">
        <v>-8.2246774946451495</v>
      </c>
      <c r="F1122" s="1">
        <v>0</v>
      </c>
      <c r="G1122" s="1">
        <v>0</v>
      </c>
      <c r="H1122">
        <v>3.61583884940501</v>
      </c>
      <c r="I1122">
        <v>-117.058550772556</v>
      </c>
      <c r="J1122">
        <v>-114.52913931791301</v>
      </c>
      <c r="K1122">
        <v>-188.50547795166801</v>
      </c>
      <c r="L1122">
        <v>-88.443861660582996</v>
      </c>
      <c r="M1122">
        <v>66.590056481184106</v>
      </c>
      <c r="N1122">
        <v>84.885980931135094</v>
      </c>
      <c r="O1122">
        <v>53.857391361012198</v>
      </c>
      <c r="P1122">
        <v>139037.88675534399</v>
      </c>
      <c r="Q1122">
        <v>175362.51502986901</v>
      </c>
      <c r="R1122">
        <v>113.76551088914999</v>
      </c>
      <c r="S1122">
        <v>698.08441969064404</v>
      </c>
      <c r="T1122">
        <v>3.8795864385457301E-3</v>
      </c>
      <c r="U1122">
        <v>0.14847297031784901</v>
      </c>
      <c r="V1122">
        <v>0.61414688599800504</v>
      </c>
      <c r="W1122">
        <v>5.8440129923298702E-2</v>
      </c>
      <c r="X1122">
        <v>0.17894001376084601</v>
      </c>
      <c r="Y1122" s="1">
        <v>0</v>
      </c>
      <c r="Z1122">
        <v>1</v>
      </c>
      <c r="AA1122">
        <v>5.6116462610471696E-4</v>
      </c>
      <c r="AB1122">
        <v>6.24834731485234E-3</v>
      </c>
      <c r="AC1122">
        <v>5.6524683308284297E-3</v>
      </c>
      <c r="AD1122">
        <v>2.8070295574226099E-5</v>
      </c>
      <c r="AE1122">
        <v>1.7936788730225201E-4</v>
      </c>
      <c r="AF1122" s="3">
        <v>1.3296952449388601E-3</v>
      </c>
      <c r="AG1122" s="1">
        <v>2.2148114036173799E-7</v>
      </c>
      <c r="AH1122">
        <v>5.7569801360575701</v>
      </c>
      <c r="AI1122">
        <v>0.36413576203724402</v>
      </c>
      <c r="AJ1122">
        <v>2316.3656183509202</v>
      </c>
      <c r="AK1122" t="s">
        <v>85</v>
      </c>
      <c r="AL1122" t="s">
        <v>86</v>
      </c>
      <c r="AM1122" s="4">
        <v>4870914286.6999998</v>
      </c>
      <c r="AN1122">
        <v>35033</v>
      </c>
      <c r="AO1122" s="1">
        <f t="shared" si="256"/>
        <v>8.1085750349548496E-3</v>
      </c>
      <c r="AP1122" s="5">
        <f t="shared" si="257"/>
        <v>9.3078643524439073</v>
      </c>
      <c r="AQ1122" s="3">
        <f t="shared" si="258"/>
        <v>-2.8904901839907175E-4</v>
      </c>
      <c r="AR1122" s="15">
        <f t="shared" si="259"/>
        <v>-3.4127492759940536E-2</v>
      </c>
    </row>
    <row r="1123" spans="1:44" x14ac:dyDescent="0.25">
      <c r="A1123" t="s">
        <v>37</v>
      </c>
      <c r="B1123">
        <v>9.8517307537844907</v>
      </c>
      <c r="C1123">
        <v>7.8744814396071207E-3</v>
      </c>
      <c r="D1123">
        <v>9.0506826420544595</v>
      </c>
      <c r="E1123">
        <v>-7.7776336378802302</v>
      </c>
      <c r="F1123" s="1">
        <v>0</v>
      </c>
      <c r="G1123" s="1">
        <v>0</v>
      </c>
      <c r="H1123">
        <v>3.7503406453449402</v>
      </c>
      <c r="I1123">
        <v>-91.507798013082095</v>
      </c>
      <c r="J1123">
        <v>-89.180684543226903</v>
      </c>
      <c r="K1123">
        <v>-162.319350142762</v>
      </c>
      <c r="L1123">
        <v>-63.161779240316598</v>
      </c>
      <c r="M1123">
        <v>66.576081396611201</v>
      </c>
      <c r="N1123">
        <v>85.906059218345007</v>
      </c>
      <c r="O1123">
        <v>54.647195058969999</v>
      </c>
      <c r="P1123">
        <v>140351.812248954</v>
      </c>
      <c r="Q1123">
        <v>176485.24994561099</v>
      </c>
      <c r="R1123">
        <v>107.966895396593</v>
      </c>
      <c r="S1123">
        <v>702.32595967389295</v>
      </c>
      <c r="T1123">
        <v>2.30074568847431E-3</v>
      </c>
      <c r="U1123">
        <v>0.13784345409514001</v>
      </c>
      <c r="V1123">
        <v>0.67720214870279405</v>
      </c>
      <c r="W1123">
        <v>5.4954927394253603E-2</v>
      </c>
      <c r="X1123">
        <v>0.12999946980781099</v>
      </c>
      <c r="Y1123" s="1">
        <v>0</v>
      </c>
      <c r="Z1123">
        <v>1</v>
      </c>
      <c r="AA1123">
        <v>5.7082841531148703E-4</v>
      </c>
      <c r="AB1123">
        <v>6.80978078873675E-3</v>
      </c>
      <c r="AC1123">
        <v>6.1074645467623897E-3</v>
      </c>
      <c r="AD1123">
        <v>1.36232051569269E-4</v>
      </c>
      <c r="AE1123">
        <v>4.2036423033090198E-4</v>
      </c>
      <c r="AF1123" s="3">
        <v>1.7830573967837901E-3</v>
      </c>
      <c r="AG1123">
        <v>4.6757097331871202E-6</v>
      </c>
      <c r="AH1123">
        <v>5.8090002698543</v>
      </c>
      <c r="AI1123">
        <v>0.36759494968349399</v>
      </c>
      <c r="AJ1123">
        <v>2705.1483851726898</v>
      </c>
      <c r="AK1123" t="s">
        <v>87</v>
      </c>
      <c r="AL1123" t="s">
        <v>88</v>
      </c>
      <c r="AM1123" s="4">
        <v>7822788959.3199997</v>
      </c>
      <c r="AN1123">
        <v>55737</v>
      </c>
      <c r="AO1123" s="1">
        <f t="shared" si="256"/>
        <v>9.0720968135339069E-3</v>
      </c>
      <c r="AP1123" s="5">
        <f t="shared" si="257"/>
        <v>10.359412807807367</v>
      </c>
      <c r="AQ1123" s="3">
        <f t="shared" si="258"/>
        <v>-4.6646944688730034E-4</v>
      </c>
      <c r="AR1123" s="15">
        <f t="shared" si="259"/>
        <v>-4.9006836916495988E-2</v>
      </c>
    </row>
    <row r="1124" spans="1:44" x14ac:dyDescent="0.25">
      <c r="A1124" t="s">
        <v>37</v>
      </c>
      <c r="B1124">
        <v>11.0460213161422</v>
      </c>
      <c r="C1124">
        <v>8.8261318335518396E-3</v>
      </c>
      <c r="D1124">
        <v>10.0920443691335</v>
      </c>
      <c r="E1124">
        <v>-8.4243647151783208</v>
      </c>
      <c r="F1124" s="1">
        <v>0</v>
      </c>
      <c r="G1124" s="1">
        <v>0</v>
      </c>
      <c r="H1124">
        <v>3.8677849049668001</v>
      </c>
      <c r="I1124">
        <v>-64.874376953014703</v>
      </c>
      <c r="J1124">
        <v>-61.353918669915402</v>
      </c>
      <c r="K1124">
        <v>-131.80728332714401</v>
      </c>
      <c r="L1124">
        <v>-37.325342012664301</v>
      </c>
      <c r="M1124">
        <v>67.484446663750106</v>
      </c>
      <c r="N1124">
        <v>87.279791997522807</v>
      </c>
      <c r="O1124">
        <v>55.819227593719802</v>
      </c>
      <c r="P1124">
        <v>144516.38808082699</v>
      </c>
      <c r="Q1124">
        <v>183016.86554453999</v>
      </c>
      <c r="R1124">
        <v>99.681232045096905</v>
      </c>
      <c r="S1124">
        <v>695.02400860243301</v>
      </c>
      <c r="T1124">
        <v>2.4887269297626299E-3</v>
      </c>
      <c r="U1124">
        <v>0.12764014154606501</v>
      </c>
      <c r="V1124">
        <v>0.65559167175645705</v>
      </c>
      <c r="W1124">
        <v>5.8397372427677903E-2</v>
      </c>
      <c r="X1124">
        <v>0.15837081426979799</v>
      </c>
      <c r="Y1124" s="1">
        <v>0</v>
      </c>
      <c r="Z1124">
        <v>1</v>
      </c>
      <c r="AA1124">
        <v>5.4533633764156997E-4</v>
      </c>
      <c r="AB1124">
        <v>6.8174491702876101E-3</v>
      </c>
      <c r="AC1124">
        <v>6.0761678098701999E-3</v>
      </c>
      <c r="AD1124">
        <v>3.1502224206383098E-4</v>
      </c>
      <c r="AE1124">
        <v>1.1512048214756699E-3</v>
      </c>
      <c r="AF1124" s="3">
        <v>2.2341130698509E-3</v>
      </c>
      <c r="AG1124">
        <v>3.1019331212516E-5</v>
      </c>
      <c r="AH1124">
        <v>5.8555010873777098</v>
      </c>
      <c r="AI1124">
        <v>0.37902848564290598</v>
      </c>
      <c r="AJ1124">
        <v>2544.8413260701</v>
      </c>
      <c r="AK1124" t="s">
        <v>89</v>
      </c>
      <c r="AL1124" t="s">
        <v>90</v>
      </c>
      <c r="AM1124" s="4">
        <v>7416436519.9200001</v>
      </c>
      <c r="AN1124">
        <v>51319</v>
      </c>
      <c r="AO1124" s="1">
        <f t="shared" si="256"/>
        <v>9.4632339983496908E-3</v>
      </c>
      <c r="AP1124" s="5">
        <f t="shared" si="257"/>
        <v>10.783085402428306</v>
      </c>
      <c r="AQ1124" s="3">
        <f t="shared" si="258"/>
        <v>2.4360119173994464E-4</v>
      </c>
      <c r="AR1124" s="15">
        <f t="shared" si="259"/>
        <v>2.4384107507363639E-2</v>
      </c>
    </row>
    <row r="1125" spans="1:44" s="9" customFormat="1" x14ac:dyDescent="0.25">
      <c r="A1125" s="9" t="s">
        <v>37</v>
      </c>
      <c r="B1125" s="9">
        <v>11.6134283083976</v>
      </c>
      <c r="C1125" s="9">
        <v>9.8258572728827098E-3</v>
      </c>
      <c r="D1125" s="9">
        <v>11.174231736198401</v>
      </c>
      <c r="E1125" s="9">
        <v>-12.6114324148846</v>
      </c>
      <c r="F1125" s="13">
        <v>0</v>
      </c>
      <c r="G1125" s="13">
        <v>0</v>
      </c>
      <c r="H1125" s="9">
        <v>3.8287876959256799</v>
      </c>
      <c r="I1125" s="9">
        <v>-39.081020624716601</v>
      </c>
      <c r="J1125" s="9">
        <v>-36.672751014825401</v>
      </c>
      <c r="K1125" s="9">
        <v>-107.691453358172</v>
      </c>
      <c r="L1125" s="9">
        <v>-11.725707621690599</v>
      </c>
      <c r="M1125" s="9">
        <v>70.834618150565007</v>
      </c>
      <c r="N1125" s="9">
        <v>88.320986825515206</v>
      </c>
      <c r="O1125" s="9">
        <v>55.292380049656799</v>
      </c>
      <c r="P1125" s="9">
        <v>145566.99681936199</v>
      </c>
      <c r="Q1125" s="9">
        <v>178782.05361125001</v>
      </c>
      <c r="R1125" s="9">
        <v>101.417364261871</v>
      </c>
      <c r="S1125" s="9">
        <v>699.93782638923199</v>
      </c>
      <c r="T1125" s="9">
        <v>2.6953197875000802E-3</v>
      </c>
      <c r="U1125" s="9">
        <v>0.106459803669544</v>
      </c>
      <c r="V1125" s="9">
        <v>0.69670452065171196</v>
      </c>
      <c r="W1125" s="9">
        <v>4.0399704603276097E-2</v>
      </c>
      <c r="X1125" s="9">
        <v>0.156435971075466</v>
      </c>
      <c r="Y1125" s="13">
        <v>0</v>
      </c>
      <c r="Z1125" s="9">
        <v>1</v>
      </c>
      <c r="AA1125" s="9">
        <v>5.47248197323489E-4</v>
      </c>
      <c r="AB1125" s="9">
        <v>7.1907042204059001E-3</v>
      </c>
      <c r="AC1125" s="9">
        <v>6.4756741447823197E-3</v>
      </c>
      <c r="AD1125" s="9">
        <v>1.7176243186859801E-4</v>
      </c>
      <c r="AE1125" s="9">
        <v>1.8360589458082501E-3</v>
      </c>
      <c r="AF1125" s="19">
        <v>2.57585063605709E-3</v>
      </c>
      <c r="AG1125" s="9">
        <v>8.0081391071858905E-5</v>
      </c>
      <c r="AH1125" s="9">
        <v>5.8052797433554799</v>
      </c>
      <c r="AI1125" s="9">
        <v>0.40093850466412401</v>
      </c>
      <c r="AJ1125" s="9">
        <v>2642.4015729140401</v>
      </c>
      <c r="AK1125" s="9" t="s">
        <v>91</v>
      </c>
      <c r="AL1125" s="9" t="s">
        <v>92</v>
      </c>
      <c r="AM1125" s="63">
        <v>14350576814.440001</v>
      </c>
      <c r="AN1125" s="9">
        <v>98584</v>
      </c>
      <c r="AO1125" s="1">
        <f t="shared" si="256"/>
        <v>1.0246340392641131E-2</v>
      </c>
      <c r="AP1125" s="61">
        <f t="shared" si="257"/>
        <v>11.625820485580739</v>
      </c>
      <c r="AQ1125" s="19">
        <f t="shared" si="258"/>
        <v>-1.156485466998966E-5</v>
      </c>
      <c r="AR1125" s="16">
        <f t="shared" si="259"/>
        <v>-1.0659185042904973E-3</v>
      </c>
    </row>
    <row r="1126" spans="1:44" s="9" customFormat="1" x14ac:dyDescent="0.25">
      <c r="A1126" s="9" t="s">
        <v>37</v>
      </c>
      <c r="B1126" s="9">
        <v>13.149002104728501</v>
      </c>
      <c r="C1126" s="9">
        <v>1.06187463618774E-2</v>
      </c>
      <c r="D1126" s="9">
        <v>12.0240171433136</v>
      </c>
      <c r="E1126" s="9">
        <v>-15.442626415376701</v>
      </c>
      <c r="F1126" s="13">
        <v>0</v>
      </c>
      <c r="G1126" s="13">
        <v>0</v>
      </c>
      <c r="H1126" s="9">
        <v>3.76700651050986</v>
      </c>
      <c r="I1126" s="9">
        <v>-14.5538112177149</v>
      </c>
      <c r="J1126" s="9">
        <v>-12.393810251558399</v>
      </c>
      <c r="K1126" s="9">
        <v>-82.290582806801297</v>
      </c>
      <c r="L1126" s="9">
        <v>12.0811762635088</v>
      </c>
      <c r="M1126" s="9">
        <v>70.366459966666199</v>
      </c>
      <c r="N1126" s="9">
        <v>89.908716516202006</v>
      </c>
      <c r="O1126" s="9">
        <v>56.674578525799497</v>
      </c>
      <c r="P1126" s="9">
        <v>149527.04343067401</v>
      </c>
      <c r="Q1126" s="9">
        <v>180197.50967789799</v>
      </c>
      <c r="R1126" s="9">
        <v>104.83901550243699</v>
      </c>
      <c r="S1126" s="9">
        <v>704.77742750580603</v>
      </c>
      <c r="T1126" s="9">
        <v>5.3499569516445898E-3</v>
      </c>
      <c r="U1126" s="9">
        <v>0.115440054448854</v>
      </c>
      <c r="V1126" s="9">
        <v>0.645566037373415</v>
      </c>
      <c r="W1126" s="9">
        <v>4.9039519394727997E-2</v>
      </c>
      <c r="X1126" s="9">
        <v>0.189954388783001</v>
      </c>
      <c r="Y1126" s="13">
        <v>0</v>
      </c>
      <c r="Z1126" s="9">
        <v>1</v>
      </c>
      <c r="AA1126" s="9">
        <v>5.1460240210660796E-4</v>
      </c>
      <c r="AB1126" s="9">
        <v>7.4031156178078102E-3</v>
      </c>
      <c r="AC1126" s="9">
        <v>6.7000355435925E-3</v>
      </c>
      <c r="AD1126" s="9">
        <v>1.82225426142395E-4</v>
      </c>
      <c r="AE1126" s="9">
        <v>2.1140666811005201E-3</v>
      </c>
      <c r="AF1126" s="19">
        <v>3.08305292825788E-3</v>
      </c>
      <c r="AG1126" s="9">
        <v>4.0474477446849602E-4</v>
      </c>
      <c r="AH1126" s="9">
        <v>5.7971945240423697</v>
      </c>
      <c r="AI1126" s="9">
        <v>0.39876472815538799</v>
      </c>
      <c r="AJ1126" s="9">
        <v>2549.66583835746</v>
      </c>
      <c r="AK1126" s="9" t="s">
        <v>93</v>
      </c>
      <c r="AL1126" s="9" t="s">
        <v>94</v>
      </c>
      <c r="AM1126" s="63">
        <v>21741232114.82</v>
      </c>
      <c r="AN1126" s="9">
        <v>145400</v>
      </c>
      <c r="AO1126" s="1">
        <f t="shared" si="256"/>
        <v>1.0967694428316238E-2</v>
      </c>
      <c r="AP1126" s="61">
        <f t="shared" si="257"/>
        <v>12.395638116070806</v>
      </c>
      <c r="AQ1126" s="19">
        <f t="shared" si="258"/>
        <v>7.1158402218874338E-4</v>
      </c>
      <c r="AR1126" s="16">
        <f t="shared" si="259"/>
        <v>6.0776539424861609E-2</v>
      </c>
    </row>
    <row r="1127" spans="1:44" x14ac:dyDescent="0.25">
      <c r="A1127" t="s">
        <v>37</v>
      </c>
      <c r="B1127">
        <v>13.662584601910201</v>
      </c>
      <c r="C1127">
        <v>1.20590135485745E-2</v>
      </c>
      <c r="D1127">
        <v>13.548598297623</v>
      </c>
      <c r="E1127">
        <v>-11.0497445763336</v>
      </c>
      <c r="F1127" s="1">
        <v>0</v>
      </c>
      <c r="G1127" s="1">
        <v>0</v>
      </c>
      <c r="H1127">
        <v>3.9285173500078701</v>
      </c>
      <c r="I1127">
        <v>11.652828336844401</v>
      </c>
      <c r="J1127">
        <v>13.3154552522234</v>
      </c>
      <c r="K1127">
        <v>-53.5217860906628</v>
      </c>
      <c r="L1127">
        <v>38.241559368747701</v>
      </c>
      <c r="M1127">
        <v>71.237073374382405</v>
      </c>
      <c r="N1127">
        <v>89.7172731007729</v>
      </c>
      <c r="O1127">
        <v>56.544801654269897</v>
      </c>
      <c r="P1127">
        <v>149826.60317277</v>
      </c>
      <c r="Q1127">
        <v>181201.14986537001</v>
      </c>
      <c r="R1127">
        <v>100.14614275748799</v>
      </c>
      <c r="S1127">
        <v>702.02125754333497</v>
      </c>
      <c r="T1127">
        <v>6.6394602543095602E-3</v>
      </c>
      <c r="U1127">
        <v>0.109730659615059</v>
      </c>
      <c r="V1127">
        <v>0.68943714716943605</v>
      </c>
      <c r="W1127">
        <v>4.0520776066211198E-2</v>
      </c>
      <c r="X1127">
        <v>0.16031141714929201</v>
      </c>
      <c r="Y1127" s="1">
        <v>0</v>
      </c>
      <c r="Z1127">
        <v>1</v>
      </c>
      <c r="AA1127">
        <v>5.2074725313956205E-4</v>
      </c>
      <c r="AB1127">
        <v>7.28705372988794E-3</v>
      </c>
      <c r="AC1127">
        <v>6.6531708394601896E-3</v>
      </c>
      <c r="AD1127">
        <v>2.76302558773052E-4</v>
      </c>
      <c r="AE1127">
        <v>3.0542556685664701E-3</v>
      </c>
      <c r="AF1127" s="3">
        <v>3.7485831795268198E-3</v>
      </c>
      <c r="AG1127">
        <v>9.2067239500482104E-4</v>
      </c>
      <c r="AH1127">
        <v>5.7925124368974696</v>
      </c>
      <c r="AI1127">
        <v>0.406524582240187</v>
      </c>
      <c r="AJ1127">
        <v>3232.8289027988499</v>
      </c>
      <c r="AK1127" t="s">
        <v>95</v>
      </c>
      <c r="AL1127" t="s">
        <v>96</v>
      </c>
      <c r="AM1127" s="4">
        <v>32134060715.48</v>
      </c>
      <c r="AN1127">
        <v>214475</v>
      </c>
      <c r="AO1127" s="1">
        <f t="shared" si="256"/>
        <v>1.1587818356072591E-2</v>
      </c>
      <c r="AP1127" s="5">
        <f t="shared" si="257"/>
        <v>13.052505760552869</v>
      </c>
      <c r="AQ1127" s="3">
        <f t="shared" si="258"/>
        <v>5.7981098687042917E-4</v>
      </c>
      <c r="AR1127" s="15">
        <f t="shared" si="259"/>
        <v>4.6740361777974027E-2</v>
      </c>
    </row>
    <row r="1128" spans="1:44" x14ac:dyDescent="0.25">
      <c r="A1128" t="s">
        <v>37</v>
      </c>
      <c r="B1128">
        <v>14.516092182835701</v>
      </c>
      <c r="C1128">
        <v>1.3514791616621899E-2</v>
      </c>
      <c r="D1128">
        <v>15.0649527845388</v>
      </c>
      <c r="E1128">
        <v>-9.3451308352367306</v>
      </c>
      <c r="F1128" s="1">
        <v>0</v>
      </c>
      <c r="G1128" s="1">
        <v>0</v>
      </c>
      <c r="H1128">
        <v>3.9873185936317301</v>
      </c>
      <c r="I1128">
        <v>35.607942787276102</v>
      </c>
      <c r="J1128">
        <v>36.644030470091799</v>
      </c>
      <c r="K1128">
        <v>-31.367376468155701</v>
      </c>
      <c r="L1128">
        <v>62.066992680926496</v>
      </c>
      <c r="M1128">
        <v>71.121778277659899</v>
      </c>
      <c r="N1128">
        <v>89.707587637064293</v>
      </c>
      <c r="O1128">
        <v>56.590110562009997</v>
      </c>
      <c r="P1128">
        <v>150579.092340011</v>
      </c>
      <c r="Q1128">
        <v>180963.67211961001</v>
      </c>
      <c r="R1128">
        <v>98.680972603773995</v>
      </c>
      <c r="S1128">
        <v>707.79889226425803</v>
      </c>
      <c r="T1128">
        <v>5.0349706969193796E-3</v>
      </c>
      <c r="U1128">
        <v>0.113176364169904</v>
      </c>
      <c r="V1128">
        <v>0.69861869474059402</v>
      </c>
      <c r="W1128">
        <v>3.7414810349124202E-2</v>
      </c>
      <c r="X1128">
        <v>0.15079013074037501</v>
      </c>
      <c r="Y1128" s="1">
        <v>0</v>
      </c>
      <c r="Z1128">
        <v>1</v>
      </c>
      <c r="AA1128">
        <v>5.17657442723694E-4</v>
      </c>
      <c r="AB1128">
        <v>7.2959992007719304E-3</v>
      </c>
      <c r="AC1128">
        <v>6.6452708242500996E-3</v>
      </c>
      <c r="AD1128">
        <v>2.3905389228913901E-4</v>
      </c>
      <c r="AE1128">
        <v>3.9102591181176304E-3</v>
      </c>
      <c r="AF1128" s="3">
        <v>4.2264273376703904E-3</v>
      </c>
      <c r="AG1128">
        <v>1.5518384259015801E-3</v>
      </c>
      <c r="AH1128">
        <v>5.8172269626045097</v>
      </c>
      <c r="AI1128">
        <v>0.40797123895273901</v>
      </c>
      <c r="AJ1128">
        <v>3685.03213648069</v>
      </c>
      <c r="AK1128" t="s">
        <v>97</v>
      </c>
      <c r="AL1128" t="s">
        <v>98</v>
      </c>
      <c r="AM1128" s="4">
        <v>42817014327.790001</v>
      </c>
      <c r="AN1128">
        <v>284349</v>
      </c>
      <c r="AO1128" s="1">
        <f t="shared" si="256"/>
        <v>1.2053882687069195E-2</v>
      </c>
      <c r="AP1128" s="5">
        <f t="shared" si="257"/>
        <v>13.543210329973965</v>
      </c>
      <c r="AQ1128" s="3">
        <f t="shared" si="258"/>
        <v>9.3124359124086009E-4</v>
      </c>
      <c r="AR1128" s="15">
        <f t="shared" si="259"/>
        <v>7.1835394205504111E-2</v>
      </c>
    </row>
    <row r="1129" spans="1:44" x14ac:dyDescent="0.25">
      <c r="A1129" t="s">
        <v>37</v>
      </c>
      <c r="B1129">
        <v>15.917501700606399</v>
      </c>
      <c r="C1129">
        <v>1.4588725881859801E-2</v>
      </c>
      <c r="D1129">
        <v>16.1679047272658</v>
      </c>
      <c r="E1129">
        <v>-2.6922688429200001E-3</v>
      </c>
      <c r="F1129" s="1">
        <v>0</v>
      </c>
      <c r="G1129" s="1">
        <v>0</v>
      </c>
      <c r="H1129">
        <v>4.2845918055230499</v>
      </c>
      <c r="I1129">
        <v>60.254124835923399</v>
      </c>
      <c r="J1129">
        <v>61.743523167625803</v>
      </c>
      <c r="K1129">
        <v>-4.7055888787537601</v>
      </c>
      <c r="L1129">
        <v>87.651741131459005</v>
      </c>
      <c r="M1129">
        <v>74.0729887505953</v>
      </c>
      <c r="N1129">
        <v>89.620148302065502</v>
      </c>
      <c r="O1129">
        <v>55.6831775415572</v>
      </c>
      <c r="P1129">
        <v>145392.96364113101</v>
      </c>
      <c r="Q1129">
        <v>177565.586297462</v>
      </c>
      <c r="R1129">
        <v>90.8509947850348</v>
      </c>
      <c r="S1129">
        <v>700.04867124230702</v>
      </c>
      <c r="T1129">
        <v>5.84424854979967E-3</v>
      </c>
      <c r="U1129">
        <v>0.10765610903164501</v>
      </c>
      <c r="V1129">
        <v>0.76235785970477599</v>
      </c>
      <c r="W1129">
        <v>2.6400781965345E-2</v>
      </c>
      <c r="X1129">
        <v>0.103585249298233</v>
      </c>
      <c r="Y1129" s="1">
        <v>0</v>
      </c>
      <c r="Z1129">
        <v>1</v>
      </c>
      <c r="AA1129">
        <v>5.4071323442388705E-4</v>
      </c>
      <c r="AB1129">
        <v>7.0866042888158799E-3</v>
      </c>
      <c r="AC1129">
        <v>6.5633065227769403E-3</v>
      </c>
      <c r="AD1129">
        <v>2.06368467500211E-4</v>
      </c>
      <c r="AE1129">
        <v>5.1235274821605503E-3</v>
      </c>
      <c r="AF1129" s="3">
        <v>4.2521180383383404E-3</v>
      </c>
      <c r="AG1129">
        <v>1.6315367821508301E-3</v>
      </c>
      <c r="AH1129">
        <v>5.8321049885639598</v>
      </c>
      <c r="AI1129">
        <v>0.42843041139160898</v>
      </c>
      <c r="AJ1129">
        <v>4826.3299364239701</v>
      </c>
      <c r="AK1129" t="s">
        <v>99</v>
      </c>
      <c r="AL1129" t="s">
        <v>100</v>
      </c>
      <c r="AM1129" s="4">
        <v>37535665244.339996</v>
      </c>
      <c r="AN1129">
        <v>258167</v>
      </c>
      <c r="AO1129" s="1">
        <f t="shared" si="256"/>
        <v>1.2012468447816862E-2</v>
      </c>
      <c r="AP1129" s="5">
        <f t="shared" si="257"/>
        <v>13.49970956313361</v>
      </c>
      <c r="AQ1129" s="3">
        <f t="shared" si="258"/>
        <v>2.3313106730519541E-3</v>
      </c>
      <c r="AR1129" s="15">
        <f t="shared" si="259"/>
        <v>0.17909956700665197</v>
      </c>
    </row>
    <row r="1130" spans="1:44" x14ac:dyDescent="0.25">
      <c r="A1130" t="s">
        <v>37</v>
      </c>
      <c r="B1130">
        <v>18.0560776375982</v>
      </c>
      <c r="C1130">
        <v>1.6914145382901299E-2</v>
      </c>
      <c r="D1130">
        <v>18.511304358428099</v>
      </c>
      <c r="E1130">
        <v>2.07777625567625</v>
      </c>
      <c r="F1130" s="1">
        <v>0</v>
      </c>
      <c r="G1130" s="1">
        <v>0</v>
      </c>
      <c r="H1130">
        <v>4.4833339622823303</v>
      </c>
      <c r="I1130">
        <v>84.533278162428601</v>
      </c>
      <c r="J1130">
        <v>85.329556512970697</v>
      </c>
      <c r="K1130">
        <v>17.4042896279242</v>
      </c>
      <c r="L1130">
        <v>111.803465113507</v>
      </c>
      <c r="M1130">
        <v>78.184797658718907</v>
      </c>
      <c r="N1130">
        <v>90.142926846663698</v>
      </c>
      <c r="O1130">
        <v>54.5102654849861</v>
      </c>
      <c r="P1130">
        <v>146066.52435516601</v>
      </c>
      <c r="Q1130">
        <v>177397.402901536</v>
      </c>
      <c r="R1130">
        <v>83.233720389276996</v>
      </c>
      <c r="S1130">
        <v>700.87108042105604</v>
      </c>
      <c r="T1130">
        <v>4.1613878584548904E-3</v>
      </c>
      <c r="U1130">
        <v>9.2189612099612794E-2</v>
      </c>
      <c r="V1130">
        <v>0.83167442279034598</v>
      </c>
      <c r="W1130">
        <v>1.4648039150515201E-2</v>
      </c>
      <c r="X1130">
        <v>6.1487925959525097E-2</v>
      </c>
      <c r="Y1130" s="1">
        <v>0</v>
      </c>
      <c r="Z1130">
        <v>1</v>
      </c>
      <c r="AA1130">
        <v>5.6666341607061201E-4</v>
      </c>
      <c r="AB1130">
        <v>7.0787045918822098E-3</v>
      </c>
      <c r="AC1130">
        <v>6.5349027951073901E-3</v>
      </c>
      <c r="AD1130">
        <v>1.5073361806811999E-4</v>
      </c>
      <c r="AE1130">
        <v>6.7292015324569498E-3</v>
      </c>
      <c r="AF1130" s="3">
        <v>4.12021830305299E-3</v>
      </c>
      <c r="AG1130">
        <v>2.3888724837259501E-3</v>
      </c>
      <c r="AH1130">
        <v>5.8731376878643298</v>
      </c>
      <c r="AI1130">
        <v>0.45950822775269501</v>
      </c>
      <c r="AJ1130">
        <v>5817.4116825355004</v>
      </c>
      <c r="AK1130" t="s">
        <v>101</v>
      </c>
      <c r="AL1130" t="s">
        <v>102</v>
      </c>
      <c r="AM1130" s="4">
        <v>36726528684.290001</v>
      </c>
      <c r="AN1130">
        <v>251437</v>
      </c>
      <c r="AO1130" s="1">
        <f t="shared" si="256"/>
        <v>1.1875274793741732E-2</v>
      </c>
      <c r="AP1130" s="5">
        <f t="shared" si="257"/>
        <v>13.355460471808344</v>
      </c>
      <c r="AQ1130" s="3">
        <f t="shared" si="258"/>
        <v>4.5823807238299912E-3</v>
      </c>
      <c r="AR1130" s="15">
        <f t="shared" si="259"/>
        <v>0.35196219371935933</v>
      </c>
    </row>
    <row r="1131" spans="1:44" x14ac:dyDescent="0.25">
      <c r="A1131" t="s">
        <v>37</v>
      </c>
      <c r="B1131">
        <v>19.0415067162619</v>
      </c>
      <c r="C1131">
        <v>1.8306018245009398E-2</v>
      </c>
      <c r="D1131">
        <v>19.8850542606007</v>
      </c>
      <c r="E1131">
        <v>11.1523844521336</v>
      </c>
      <c r="F1131" s="1">
        <v>0</v>
      </c>
      <c r="G1131" s="1">
        <v>0</v>
      </c>
      <c r="H1131">
        <v>4.7967018677648197</v>
      </c>
      <c r="I1131">
        <v>108.598394643113</v>
      </c>
      <c r="J1131">
        <v>110.03362303756801</v>
      </c>
      <c r="K1131">
        <v>43.312774777132802</v>
      </c>
      <c r="L1131">
        <v>136.696060771883</v>
      </c>
      <c r="M1131">
        <v>82.271393075868403</v>
      </c>
      <c r="N1131">
        <v>90.707094070504695</v>
      </c>
      <c r="O1131">
        <v>53.583872886570397</v>
      </c>
      <c r="P1131">
        <v>141772.172153344</v>
      </c>
      <c r="Q1131">
        <v>173787.26746661501</v>
      </c>
      <c r="R1131">
        <v>75.211904265688403</v>
      </c>
      <c r="S1131">
        <v>691.62557536485497</v>
      </c>
      <c r="T1131">
        <v>6.0346836978224603E-3</v>
      </c>
      <c r="U1131">
        <v>5.8180716553995697E-2</v>
      </c>
      <c r="V1131">
        <v>0.88869816795163104</v>
      </c>
      <c r="W1131">
        <v>9.8272588500409892E-3</v>
      </c>
      <c r="X1131">
        <v>4.3293856644332003E-2</v>
      </c>
      <c r="Y1131" s="1">
        <v>0</v>
      </c>
      <c r="Z1131">
        <v>1</v>
      </c>
      <c r="AA1131">
        <v>5.9065344160532795E-4</v>
      </c>
      <c r="AB1131">
        <v>6.9600219881963696E-3</v>
      </c>
      <c r="AC1131">
        <v>6.4738766894293902E-3</v>
      </c>
      <c r="AD1131">
        <v>1.04107666715805E-4</v>
      </c>
      <c r="AE1131">
        <v>7.4912019019545001E-3</v>
      </c>
      <c r="AF1131" s="3">
        <v>3.9573405992908801E-3</v>
      </c>
      <c r="AG1131">
        <v>3.16007174227301E-3</v>
      </c>
      <c r="AH1131">
        <v>5.9056702564909402</v>
      </c>
      <c r="AI1131">
        <v>0.48963526221185399</v>
      </c>
      <c r="AJ1131">
        <v>7251.08511746154</v>
      </c>
      <c r="AK1131" t="s">
        <v>103</v>
      </c>
      <c r="AL1131" t="s">
        <v>104</v>
      </c>
      <c r="AM1131" s="4">
        <v>22817522247.220001</v>
      </c>
      <c r="AN1131">
        <v>160945</v>
      </c>
      <c r="AO1131" s="1">
        <f t="shared" si="256"/>
        <v>1.1669258399268537E-2</v>
      </c>
      <c r="AP1131" s="5">
        <f t="shared" si="257"/>
        <v>13.138435089895362</v>
      </c>
      <c r="AQ1131" s="3">
        <f t="shared" si="258"/>
        <v>5.779516676789595E-3</v>
      </c>
      <c r="AR1131" s="15">
        <f t="shared" si="259"/>
        <v>0.44929792520773892</v>
      </c>
    </row>
    <row r="1132" spans="1:44" x14ac:dyDescent="0.25">
      <c r="A1132" t="s">
        <v>37</v>
      </c>
      <c r="B1132">
        <v>20.8451823437027</v>
      </c>
      <c r="C1132">
        <v>2.0130009378040901E-2</v>
      </c>
      <c r="D1132">
        <v>21.6531596192313</v>
      </c>
      <c r="E1132">
        <v>11.588675622275201</v>
      </c>
      <c r="F1132" s="1">
        <v>0</v>
      </c>
      <c r="G1132" s="1">
        <v>0</v>
      </c>
      <c r="H1132">
        <v>4.99518301346993</v>
      </c>
      <c r="I1132">
        <v>133.427275347354</v>
      </c>
      <c r="J1132">
        <v>134.380723145828</v>
      </c>
      <c r="K1132">
        <v>68.462199855212802</v>
      </c>
      <c r="L1132">
        <v>161.209091530498</v>
      </c>
      <c r="M1132">
        <v>86.342959895435598</v>
      </c>
      <c r="N1132">
        <v>92.034693080633701</v>
      </c>
      <c r="O1132">
        <v>53.0162994625843</v>
      </c>
      <c r="P1132">
        <v>143386.34227643901</v>
      </c>
      <c r="Q1132">
        <v>174301.49910875701</v>
      </c>
      <c r="R1132">
        <v>68.894304416346301</v>
      </c>
      <c r="S1132">
        <v>687.64382393118399</v>
      </c>
      <c r="T1132">
        <v>6.4964209527395896E-3</v>
      </c>
      <c r="U1132">
        <v>3.8005677531610202E-2</v>
      </c>
      <c r="V1132">
        <v>0.91890960494646901</v>
      </c>
      <c r="W1132">
        <v>7.1257335941706298E-3</v>
      </c>
      <c r="X1132">
        <v>3.5958983927749599E-2</v>
      </c>
      <c r="Y1132" s="1">
        <v>0</v>
      </c>
      <c r="Z1132">
        <v>1</v>
      </c>
      <c r="AA1132">
        <v>6.1588638073247404E-4</v>
      </c>
      <c r="AB1132">
        <v>6.9742874111710504E-3</v>
      </c>
      <c r="AC1132">
        <v>6.4578440121807303E-3</v>
      </c>
      <c r="AD1132">
        <v>8.24024172807615E-5</v>
      </c>
      <c r="AE1132">
        <v>8.3953805120052707E-3</v>
      </c>
      <c r="AF1132" s="3">
        <v>3.87369768294287E-3</v>
      </c>
      <c r="AG1132">
        <v>4.0620844292840698E-3</v>
      </c>
      <c r="AH1132">
        <v>5.9333133614086</v>
      </c>
      <c r="AI1132">
        <v>0.52038041609075802</v>
      </c>
      <c r="AJ1132">
        <v>8291.9226169260801</v>
      </c>
      <c r="AK1132" t="s">
        <v>105</v>
      </c>
      <c r="AL1132" t="s">
        <v>106</v>
      </c>
      <c r="AM1132" s="4">
        <v>18418692597.119999</v>
      </c>
      <c r="AN1132">
        <v>128455</v>
      </c>
      <c r="AO1132" s="1">
        <f t="shared" si="256"/>
        <v>1.1593212477074148E-2</v>
      </c>
      <c r="AP1132" s="5">
        <f t="shared" si="257"/>
        <v>13.058199634864698</v>
      </c>
      <c r="AQ1132" s="3">
        <f t="shared" si="258"/>
        <v>7.6986489121418662E-3</v>
      </c>
      <c r="AR1132" s="15">
        <f t="shared" si="259"/>
        <v>0.59632896774277921</v>
      </c>
    </row>
    <row r="1133" spans="1:44" x14ac:dyDescent="0.25">
      <c r="A1133" t="s">
        <v>37</v>
      </c>
      <c r="B1133">
        <v>21.862328809253501</v>
      </c>
      <c r="C1133">
        <v>2.1034083280464001E-2</v>
      </c>
      <c r="D1133">
        <v>22.516208797878299</v>
      </c>
      <c r="E1133">
        <v>18.534186657498601</v>
      </c>
      <c r="F1133" s="1">
        <v>0</v>
      </c>
      <c r="G1133" s="1">
        <v>0</v>
      </c>
      <c r="H1133">
        <v>5.1794352770362098</v>
      </c>
      <c r="I1133">
        <v>158.15918133182601</v>
      </c>
      <c r="J1133">
        <v>159.26571814339101</v>
      </c>
      <c r="K1133">
        <v>95.198269893477999</v>
      </c>
      <c r="L1133">
        <v>185.92883628427501</v>
      </c>
      <c r="M1133">
        <v>87.206318295509405</v>
      </c>
      <c r="N1133">
        <v>93.487486758470098</v>
      </c>
      <c r="O1133">
        <v>53.662279586524598</v>
      </c>
      <c r="P1133">
        <v>143469.550284964</v>
      </c>
      <c r="Q1133">
        <v>174615.28756347299</v>
      </c>
      <c r="R1133">
        <v>66.563663165773505</v>
      </c>
      <c r="S1133">
        <v>683.00023527911901</v>
      </c>
      <c r="T1133">
        <v>1.1600571202992399E-2</v>
      </c>
      <c r="U1133">
        <v>3.4660591617077699E-2</v>
      </c>
      <c r="V1133">
        <v>0.92506610498040198</v>
      </c>
      <c r="W1133">
        <v>6.0044820972933602E-3</v>
      </c>
      <c r="X1133">
        <v>3.4268821305226002E-2</v>
      </c>
      <c r="Y1133" s="1">
        <v>0</v>
      </c>
      <c r="Z1133">
        <v>1</v>
      </c>
      <c r="AA1133">
        <v>6.13281911622986E-4</v>
      </c>
      <c r="AB1133">
        <v>6.8153249332424601E-3</v>
      </c>
      <c r="AC1133">
        <v>6.3585818368055999E-3</v>
      </c>
      <c r="AD1133">
        <v>7.5827424765900395E-5</v>
      </c>
      <c r="AE1133">
        <v>8.7659342974032699E-3</v>
      </c>
      <c r="AF1133" s="3">
        <v>3.8693794587134202E-3</v>
      </c>
      <c r="AG1133">
        <v>4.7637749046463302E-3</v>
      </c>
      <c r="AH1133">
        <v>5.9620458602033404</v>
      </c>
      <c r="AI1133">
        <v>0.52828806135664497</v>
      </c>
      <c r="AJ1133">
        <v>9263.5921314788793</v>
      </c>
      <c r="AK1133" t="s">
        <v>107</v>
      </c>
      <c r="AL1133" t="s">
        <v>108</v>
      </c>
      <c r="AM1133" s="4">
        <v>9349336713.8700008</v>
      </c>
      <c r="AN1133">
        <v>65166</v>
      </c>
      <c r="AO1133" s="1">
        <f t="shared" si="256"/>
        <v>1.1477101390822567E-2</v>
      </c>
      <c r="AP1133" s="5">
        <f t="shared" si="257"/>
        <v>12.93556067410857</v>
      </c>
      <c r="AQ1133" s="3">
        <f t="shared" si="258"/>
        <v>8.8711786898159253E-3</v>
      </c>
      <c r="AR1133" s="15">
        <f t="shared" si="259"/>
        <v>0.6900951848969703</v>
      </c>
    </row>
    <row r="1134" spans="1:44" x14ac:dyDescent="0.25">
      <c r="A1134" t="s">
        <v>37</v>
      </c>
      <c r="B1134">
        <v>21.2523932261699</v>
      </c>
      <c r="C1134">
        <v>2.0507540025443301E-2</v>
      </c>
      <c r="D1134">
        <v>22.014624736328301</v>
      </c>
      <c r="E1134">
        <v>30.8921026862056</v>
      </c>
      <c r="F1134" s="1">
        <v>0</v>
      </c>
      <c r="G1134" s="1">
        <v>0</v>
      </c>
      <c r="H1134">
        <v>5.3909643513651799</v>
      </c>
      <c r="I1134">
        <v>182.30755035170901</v>
      </c>
      <c r="J1134">
        <v>183.132637394613</v>
      </c>
      <c r="K1134">
        <v>120.519874897931</v>
      </c>
      <c r="L1134">
        <v>210.73504014160599</v>
      </c>
      <c r="M1134">
        <v>89.629726856353003</v>
      </c>
      <c r="N1134">
        <v>94.0696218810061</v>
      </c>
      <c r="O1134">
        <v>53.354943302600503</v>
      </c>
      <c r="P1134">
        <v>140162.66305154399</v>
      </c>
      <c r="Q1134">
        <v>171620.19621189401</v>
      </c>
      <c r="R1134">
        <v>63.964981045711099</v>
      </c>
      <c r="S1134">
        <v>676.18212127122501</v>
      </c>
      <c r="T1134">
        <v>1.8695342525588601E-2</v>
      </c>
      <c r="U1134">
        <v>2.8982665975802999E-2</v>
      </c>
      <c r="V1134">
        <v>0.94235079675262701</v>
      </c>
      <c r="W1134">
        <v>3.5957428023202002E-3</v>
      </c>
      <c r="X1134">
        <v>2.50707944692494E-2</v>
      </c>
      <c r="Y1134" s="1">
        <v>0</v>
      </c>
      <c r="Z1134">
        <v>1</v>
      </c>
      <c r="AA1134">
        <v>6.3155233764666504E-4</v>
      </c>
      <c r="AB1134">
        <v>6.7189187032541701E-3</v>
      </c>
      <c r="AC1134">
        <v>6.3053523130209097E-3</v>
      </c>
      <c r="AD1134">
        <v>4.6249405017899797E-5</v>
      </c>
      <c r="AE1134">
        <v>8.6445506729301309E-3</v>
      </c>
      <c r="AF1134" s="3">
        <v>3.8293799746535601E-3</v>
      </c>
      <c r="AG1134">
        <v>4.4662958941221699E-3</v>
      </c>
      <c r="AH1134">
        <v>5.9715644953332303</v>
      </c>
      <c r="AI1134">
        <v>0.54604401423279203</v>
      </c>
      <c r="AJ1134">
        <v>10742.585285863801</v>
      </c>
      <c r="AK1134" t="s">
        <v>109</v>
      </c>
      <c r="AL1134" t="s">
        <v>110</v>
      </c>
      <c r="AM1134" s="4">
        <v>5348747384.71</v>
      </c>
      <c r="AN1134">
        <v>38161</v>
      </c>
      <c r="AO1134" s="1">
        <f t="shared" si="256"/>
        <v>1.1396819856623226E-2</v>
      </c>
      <c r="AP1134" s="5">
        <f t="shared" si="257"/>
        <v>12.850672932274543</v>
      </c>
      <c r="AQ1134" s="3">
        <f t="shared" si="258"/>
        <v>8.316472785992117E-3</v>
      </c>
      <c r="AR1134" s="15">
        <f t="shared" si="259"/>
        <v>0.6537961348930128</v>
      </c>
    </row>
    <row r="1135" spans="1:44" x14ac:dyDescent="0.25">
      <c r="A1135" t="s">
        <v>37</v>
      </c>
      <c r="B1135">
        <v>21.703918512519</v>
      </c>
      <c r="C1135">
        <v>2.0334222416609201E-2</v>
      </c>
      <c r="D1135">
        <v>21.848872763968799</v>
      </c>
      <c r="E1135">
        <v>46.913102616437897</v>
      </c>
      <c r="F1135" s="1">
        <v>0</v>
      </c>
      <c r="G1135" s="1">
        <v>0</v>
      </c>
      <c r="H1135">
        <v>5.6342779193388104</v>
      </c>
      <c r="I1135">
        <v>202.958897137186</v>
      </c>
      <c r="J1135">
        <v>204.94793372839399</v>
      </c>
      <c r="K1135">
        <v>146.05362511839201</v>
      </c>
      <c r="L1135">
        <v>234.22573175266999</v>
      </c>
      <c r="M1135">
        <v>89.309775146295294</v>
      </c>
      <c r="N1135">
        <v>92.7217796136879</v>
      </c>
      <c r="O1135">
        <v>53.167861227372399</v>
      </c>
      <c r="P1135">
        <v>127289.484165587</v>
      </c>
      <c r="Q1135">
        <v>159929.439512004</v>
      </c>
      <c r="R1135">
        <v>67.179361249563499</v>
      </c>
      <c r="S1135">
        <v>672.68099237842398</v>
      </c>
      <c r="T1135">
        <v>1.7153608364900701E-2</v>
      </c>
      <c r="U1135">
        <v>4.26786559035938E-2</v>
      </c>
      <c r="V1135">
        <v>0.92341051242094796</v>
      </c>
      <c r="W1135">
        <v>5.54803559187508E-3</v>
      </c>
      <c r="X1135">
        <v>2.83627960835828E-2</v>
      </c>
      <c r="Y1135" s="1">
        <v>0</v>
      </c>
      <c r="Z1135">
        <v>1</v>
      </c>
      <c r="AA1135">
        <v>6.3537776824782301E-4</v>
      </c>
      <c r="AB1135">
        <v>6.6681201490986601E-3</v>
      </c>
      <c r="AC1135">
        <v>6.2957666180006597E-3</v>
      </c>
      <c r="AD1135">
        <v>5.36879729000054E-5</v>
      </c>
      <c r="AE1135">
        <v>8.4318113716202008E-3</v>
      </c>
      <c r="AF1135" s="3">
        <v>3.8573607309886201E-3</v>
      </c>
      <c r="AG1135">
        <v>4.54528636835436E-3</v>
      </c>
      <c r="AH1135">
        <v>5.9372353419303003</v>
      </c>
      <c r="AI1135">
        <v>0.53870733470517296</v>
      </c>
      <c r="AJ1135">
        <v>12512.063705611699</v>
      </c>
      <c r="AK1135" t="s">
        <v>111</v>
      </c>
      <c r="AL1135" t="s">
        <v>112</v>
      </c>
      <c r="AM1135" s="4">
        <v>1277604552.5699999</v>
      </c>
      <c r="AN1135">
        <v>10037</v>
      </c>
      <c r="AO1135" s="1">
        <f t="shared" si="256"/>
        <v>1.141808177903717E-2</v>
      </c>
      <c r="AP1135" s="5">
        <f t="shared" si="257"/>
        <v>12.873162154631812</v>
      </c>
      <c r="AQ1135" s="3">
        <f t="shared" si="258"/>
        <v>8.76484601836699E-3</v>
      </c>
      <c r="AR1135" s="15">
        <f t="shared" si="259"/>
        <v>0.6859819096359201</v>
      </c>
    </row>
    <row r="1136" spans="1:44" x14ac:dyDescent="0.25">
      <c r="A1136" t="s">
        <v>37</v>
      </c>
      <c r="B1136">
        <v>23.398374168886399</v>
      </c>
      <c r="C1136">
        <v>2.0185000953444599E-2</v>
      </c>
      <c r="D1136">
        <v>21.7059064522265</v>
      </c>
      <c r="E1136">
        <v>81.369044676572301</v>
      </c>
      <c r="F1136" s="1">
        <v>0</v>
      </c>
      <c r="G1136" s="1">
        <v>0</v>
      </c>
      <c r="H1136">
        <v>6.2089859826080298</v>
      </c>
      <c r="I1136">
        <v>243.67001362073901</v>
      </c>
      <c r="J1136">
        <v>248.04064216294199</v>
      </c>
      <c r="K1136">
        <v>205.13374858259101</v>
      </c>
      <c r="L1136">
        <v>278.507383381262</v>
      </c>
      <c r="M1136">
        <v>93.848578896176903</v>
      </c>
      <c r="N1136">
        <v>91.304872370551706</v>
      </c>
      <c r="O1136">
        <v>52.077824242806599</v>
      </c>
      <c r="P1136">
        <v>114239.558993554</v>
      </c>
      <c r="Q1136">
        <v>143821.41297484099</v>
      </c>
      <c r="R1136">
        <v>66.157581685299704</v>
      </c>
      <c r="S1136">
        <v>647.03880858559103</v>
      </c>
      <c r="T1136">
        <v>2.9469584676475698E-2</v>
      </c>
      <c r="U1136">
        <v>7.4150373991760096E-2</v>
      </c>
      <c r="V1136">
        <v>0.91378973922976903</v>
      </c>
      <c r="W1136">
        <v>6.36552039423443E-4</v>
      </c>
      <c r="X1136">
        <v>1.14233347390471E-2</v>
      </c>
      <c r="Y1136" s="1">
        <v>0</v>
      </c>
      <c r="Z1136">
        <v>1</v>
      </c>
      <c r="AA1136">
        <v>6.7842566884374002E-4</v>
      </c>
      <c r="AB1136">
        <v>6.6376661145856703E-3</v>
      </c>
      <c r="AC1136">
        <v>6.3715627012109199E-3</v>
      </c>
      <c r="AD1136">
        <v>1.8336741797242201E-5</v>
      </c>
      <c r="AE1136">
        <v>8.30164571420163E-3</v>
      </c>
      <c r="AF1136" s="3">
        <v>3.92308993957146E-3</v>
      </c>
      <c r="AG1136">
        <v>4.5489030131466903E-3</v>
      </c>
      <c r="AH1136">
        <v>5.8034633878108197</v>
      </c>
      <c r="AI1136">
        <v>0.55684847756966804</v>
      </c>
      <c r="AJ1136">
        <v>15646.2070623626</v>
      </c>
      <c r="AK1136" t="s">
        <v>113</v>
      </c>
      <c r="AL1136" t="s">
        <v>114</v>
      </c>
      <c r="AM1136" s="4">
        <v>779799229.69000006</v>
      </c>
      <c r="AN1136">
        <v>6826</v>
      </c>
      <c r="AO1136" s="1">
        <f t="shared" si="256"/>
        <v>1.1610234579747213E-2</v>
      </c>
      <c r="AP1136" s="5">
        <f t="shared" si="257"/>
        <v>13.076165421021891</v>
      </c>
      <c r="AQ1136" s="3">
        <f t="shared" si="258"/>
        <v>1.0357537926976891E-2</v>
      </c>
      <c r="AR1136" s="15">
        <f t="shared" si="259"/>
        <v>0.78939111088867175</v>
      </c>
    </row>
    <row r="1137" spans="1:44" x14ac:dyDescent="0.25">
      <c r="AN1137">
        <f>SUM(AN1119:AN1136)</f>
        <v>1855719</v>
      </c>
    </row>
    <row r="1141" spans="1:44" x14ac:dyDescent="0.25">
      <c r="AO1141" t="s">
        <v>226</v>
      </c>
      <c r="AP1141" t="s">
        <v>67</v>
      </c>
    </row>
    <row r="1142" spans="1:44" x14ac:dyDescent="0.25">
      <c r="A1142" t="s">
        <v>0</v>
      </c>
      <c r="B1142" t="s">
        <v>1</v>
      </c>
      <c r="C1142" t="s">
        <v>2</v>
      </c>
      <c r="D1142" t="s">
        <v>3</v>
      </c>
      <c r="E1142" t="s">
        <v>5</v>
      </c>
      <c r="F1142" t="s">
        <v>6</v>
      </c>
      <c r="G1142" t="s">
        <v>208</v>
      </c>
      <c r="H1142" t="s">
        <v>7</v>
      </c>
      <c r="I1142" t="s">
        <v>8</v>
      </c>
      <c r="J1142" t="s">
        <v>134</v>
      </c>
      <c r="K1142" t="s">
        <v>143</v>
      </c>
      <c r="L1142" t="s">
        <v>9</v>
      </c>
      <c r="M1142" t="s">
        <v>10</v>
      </c>
      <c r="N1142" t="s">
        <v>11</v>
      </c>
      <c r="O1142" t="s">
        <v>13</v>
      </c>
      <c r="P1142" t="s">
        <v>14</v>
      </c>
      <c r="Q1142" t="s">
        <v>15</v>
      </c>
      <c r="R1142" t="s">
        <v>16</v>
      </c>
      <c r="S1142" t="s">
        <v>17</v>
      </c>
      <c r="T1142" t="s">
        <v>18</v>
      </c>
      <c r="U1142" t="s">
        <v>20</v>
      </c>
      <c r="V1142" t="s">
        <v>21</v>
      </c>
      <c r="W1142" t="s">
        <v>22</v>
      </c>
      <c r="X1142" t="s">
        <v>23</v>
      </c>
      <c r="Y1142" t="s">
        <v>24</v>
      </c>
      <c r="Z1142" t="s">
        <v>25</v>
      </c>
      <c r="AA1142" t="s">
        <v>26</v>
      </c>
      <c r="AB1142" t="s">
        <v>27</v>
      </c>
      <c r="AC1142" t="s">
        <v>263</v>
      </c>
      <c r="AD1142" t="s">
        <v>120</v>
      </c>
      <c r="AE1142" t="s">
        <v>29</v>
      </c>
      <c r="AF1142" s="3" t="s">
        <v>233</v>
      </c>
      <c r="AG1142" t="s">
        <v>30</v>
      </c>
      <c r="AH1142" t="s">
        <v>31</v>
      </c>
      <c r="AI1142" t="s">
        <v>32</v>
      </c>
      <c r="AJ1142" t="s">
        <v>33</v>
      </c>
      <c r="AK1142" t="s">
        <v>34</v>
      </c>
      <c r="AL1142" t="s">
        <v>74</v>
      </c>
      <c r="AM1142" s="4" t="s">
        <v>35</v>
      </c>
      <c r="AN1142" t="s">
        <v>36</v>
      </c>
      <c r="AO1142" s="62">
        <f>AO798-15%</f>
        <v>1.1300000000000001</v>
      </c>
      <c r="AP1142" s="15">
        <v>1</v>
      </c>
    </row>
    <row r="1143" spans="1:44" x14ac:dyDescent="0.25">
      <c r="A1143" t="s">
        <v>37</v>
      </c>
      <c r="B1143">
        <v>1.46357186086012</v>
      </c>
      <c r="C1143">
        <v>4.6490470384668503E-3</v>
      </c>
      <c r="D1143">
        <v>5.4383941022008599</v>
      </c>
      <c r="E1143">
        <v>-27.9363038981014</v>
      </c>
      <c r="F1143" s="1">
        <v>0</v>
      </c>
      <c r="G1143" s="1">
        <v>0</v>
      </c>
      <c r="H1143">
        <v>3.29486102920202</v>
      </c>
      <c r="I1143">
        <v>-209.05998358434101</v>
      </c>
      <c r="J1143">
        <v>-179.488649714769</v>
      </c>
      <c r="K1143">
        <v>-236.60307181197101</v>
      </c>
      <c r="L1143">
        <v>-185.23666376258799</v>
      </c>
      <c r="M1143">
        <v>67.947354267722403</v>
      </c>
      <c r="N1143">
        <v>83.541918857385895</v>
      </c>
      <c r="O1143">
        <v>60.660420133521903</v>
      </c>
      <c r="P1143">
        <v>167357.06430610601</v>
      </c>
      <c r="Q1143">
        <v>225318.886830253</v>
      </c>
      <c r="R1143">
        <v>120.232161582828</v>
      </c>
      <c r="S1143">
        <v>647.52002863699602</v>
      </c>
      <c r="T1143" s="1">
        <v>0</v>
      </c>
      <c r="U1143">
        <v>0.24497444284436401</v>
      </c>
      <c r="V1143">
        <v>0.48649684737760901</v>
      </c>
      <c r="W1143">
        <v>6.8437611210057495E-2</v>
      </c>
      <c r="X1143">
        <v>0.200091098567968</v>
      </c>
      <c r="Y1143" s="1">
        <v>0</v>
      </c>
      <c r="Z1143">
        <v>1</v>
      </c>
      <c r="AA1143">
        <v>4.8535171301163001E-4</v>
      </c>
      <c r="AB1143">
        <v>4.3052599115926899E-3</v>
      </c>
      <c r="AC1143">
        <v>3.30141482937362E-3</v>
      </c>
      <c r="AD1143" s="1">
        <v>0</v>
      </c>
      <c r="AE1143" s="1">
        <v>0</v>
      </c>
      <c r="AF1143" s="3">
        <v>0</v>
      </c>
      <c r="AG1143" s="1">
        <v>0</v>
      </c>
      <c r="AH1143">
        <v>3.1845776119451998</v>
      </c>
      <c r="AI1143">
        <v>0.195380254599932</v>
      </c>
      <c r="AJ1143">
        <v>293.78377267287101</v>
      </c>
      <c r="AK1143" t="s">
        <v>77</v>
      </c>
      <c r="AL1143" t="s">
        <v>78</v>
      </c>
      <c r="AM1143" s="4">
        <v>211037258.09</v>
      </c>
      <c r="AN1143">
        <v>1261</v>
      </c>
      <c r="AO1143" s="1">
        <f>AA1143+AC1143*$AO$1142+AF1143*$AP$1142</f>
        <v>4.2159504702038216E-3</v>
      </c>
      <c r="AP1143" s="5">
        <f>100*(1-(1-AO1143)^12)</f>
        <v>4.9434636345654699</v>
      </c>
      <c r="AQ1143" s="3">
        <f>(1-(1-B1143/100)^(1/12))- AO1143</f>
        <v>-2.9880485131580144E-3</v>
      </c>
      <c r="AR1143" s="15">
        <f>B1143/AP1143-1</f>
        <v>-0.70393797364532085</v>
      </c>
    </row>
    <row r="1144" spans="1:44" x14ac:dyDescent="0.25">
      <c r="A1144" t="s">
        <v>37</v>
      </c>
      <c r="B1144">
        <v>4.5527796974714896</v>
      </c>
      <c r="C1144">
        <v>4.4775922452674703E-3</v>
      </c>
      <c r="D1144">
        <v>5.2427435969529101</v>
      </c>
      <c r="E1144">
        <v>-27.856052197107399</v>
      </c>
      <c r="F1144" s="1">
        <v>0</v>
      </c>
      <c r="G1144" s="1">
        <v>0</v>
      </c>
      <c r="H1144">
        <v>3.2955292100793199</v>
      </c>
      <c r="I1144">
        <v>-180.97443039113401</v>
      </c>
      <c r="J1144">
        <v>-174.72630239624999</v>
      </c>
      <c r="K1144">
        <v>-240.39991269826999</v>
      </c>
      <c r="L1144">
        <v>-158.34637876679099</v>
      </c>
      <c r="M1144">
        <v>68.790615286285401</v>
      </c>
      <c r="N1144">
        <v>85.236867763365694</v>
      </c>
      <c r="O1144">
        <v>61.330863199426098</v>
      </c>
      <c r="P1144">
        <v>176136.164310191</v>
      </c>
      <c r="Q1144">
        <v>228479.460699619</v>
      </c>
      <c r="R1144">
        <v>120.315726972219</v>
      </c>
      <c r="S1144">
        <v>686.72491217001004</v>
      </c>
      <c r="T1144">
        <v>6.3084075598435305E-4</v>
      </c>
      <c r="U1144">
        <v>0.145374112954301</v>
      </c>
      <c r="V1144">
        <v>0.495000461783899</v>
      </c>
      <c r="W1144">
        <v>8.7425990364845899E-2</v>
      </c>
      <c r="X1144">
        <v>0.27219943489695297</v>
      </c>
      <c r="Y1144" s="1">
        <v>0</v>
      </c>
      <c r="Z1144">
        <v>1</v>
      </c>
      <c r="AA1144">
        <v>5.1878197943758296E-4</v>
      </c>
      <c r="AB1144">
        <v>4.2199311997280801E-3</v>
      </c>
      <c r="AC1144">
        <v>3.34021813480992E-3</v>
      </c>
      <c r="AD1144" s="1">
        <v>0</v>
      </c>
      <c r="AE1144" s="1">
        <v>1.5951604112208799E-7</v>
      </c>
      <c r="AF1144" s="3">
        <v>9.5297015272194295E-5</v>
      </c>
      <c r="AG1144" s="1">
        <v>0</v>
      </c>
      <c r="AH1144">
        <v>3.1445856419502101</v>
      </c>
      <c r="AI1144">
        <v>0.195596905828026</v>
      </c>
      <c r="AJ1144">
        <v>783.05974688860397</v>
      </c>
      <c r="AK1144" t="s">
        <v>79</v>
      </c>
      <c r="AL1144" t="s">
        <v>80</v>
      </c>
      <c r="AM1144" s="4">
        <v>1387776838.5999999</v>
      </c>
      <c r="AN1144">
        <v>7879</v>
      </c>
      <c r="AO1144" s="1">
        <f t="shared" ref="AO1144:AO1161" si="260">AA1144+AC1144*$AO$1142+AF1144*$AP$1142</f>
        <v>4.3885254870449867E-3</v>
      </c>
      <c r="AP1144" s="5">
        <f t="shared" ref="AP1144:AP1161" si="261">100*(1-(1-AO1144)^12)</f>
        <v>5.1409613476744109</v>
      </c>
      <c r="AQ1144" s="3">
        <f t="shared" ref="AQ1144:AQ1160" si="262">(1-(1-B1144/100)^(1/12))- AO1144</f>
        <v>-5.1299163917700209E-4</v>
      </c>
      <c r="AR1144" s="15">
        <f t="shared" ref="AR1144:AR1160" si="263">B1144/AP1144-1</f>
        <v>-0.11441082910864409</v>
      </c>
    </row>
    <row r="1145" spans="1:44" x14ac:dyDescent="0.25">
      <c r="A1145" t="s">
        <v>37</v>
      </c>
      <c r="B1145">
        <v>6.54849705362302</v>
      </c>
      <c r="C1145">
        <v>4.8312655925621699E-3</v>
      </c>
      <c r="D1145">
        <v>5.6459213887370501</v>
      </c>
      <c r="E1145">
        <v>-24.484151699140899</v>
      </c>
      <c r="F1145" s="1">
        <v>0</v>
      </c>
      <c r="G1145" s="1">
        <v>0</v>
      </c>
      <c r="H1145">
        <v>3.3342679278852398</v>
      </c>
      <c r="I1145">
        <v>-159.69925188069701</v>
      </c>
      <c r="J1145">
        <v>-156.91137701576801</v>
      </c>
      <c r="K1145">
        <v>-226.48482379337099</v>
      </c>
      <c r="L1145">
        <v>-136.37455823141099</v>
      </c>
      <c r="M1145">
        <v>67.745221484273401</v>
      </c>
      <c r="N1145">
        <v>84.503384360898494</v>
      </c>
      <c r="O1145">
        <v>60.073850968503898</v>
      </c>
      <c r="P1145">
        <v>170784.14158329499</v>
      </c>
      <c r="Q1145">
        <v>220751.193935658</v>
      </c>
      <c r="R1145">
        <v>120.169756502696</v>
      </c>
      <c r="S1145">
        <v>698.147704622677</v>
      </c>
      <c r="T1145">
        <v>1.0205020435152901E-3</v>
      </c>
      <c r="U1145">
        <v>0.126339924956474</v>
      </c>
      <c r="V1145">
        <v>0.53702468086959498</v>
      </c>
      <c r="W1145">
        <v>7.8044928883731296E-2</v>
      </c>
      <c r="X1145">
        <v>0.25859046529019802</v>
      </c>
      <c r="Y1145" s="1">
        <v>0</v>
      </c>
      <c r="Z1145">
        <v>1</v>
      </c>
      <c r="AA1145">
        <v>5.2856884476435405E-4</v>
      </c>
      <c r="AB1145">
        <v>4.7092772170132004E-3</v>
      </c>
      <c r="AC1145">
        <v>3.7828243587631201E-3</v>
      </c>
      <c r="AD1145" s="1">
        <v>1.78460547824515E-8</v>
      </c>
      <c r="AE1145">
        <v>1.9508406102068702E-6</v>
      </c>
      <c r="AF1145" s="3">
        <v>3.2488920372846398E-4</v>
      </c>
      <c r="AG1145" s="1">
        <v>0</v>
      </c>
      <c r="AH1145">
        <v>3.39892930253054</v>
      </c>
      <c r="AI1145">
        <v>0.208751286806141</v>
      </c>
      <c r="AJ1145">
        <v>1180.08647302395</v>
      </c>
      <c r="AK1145" t="s">
        <v>81</v>
      </c>
      <c r="AL1145" t="s">
        <v>82</v>
      </c>
      <c r="AM1145" s="4">
        <v>5312411508.0900002</v>
      </c>
      <c r="AN1145">
        <v>31106</v>
      </c>
      <c r="AO1145" s="1">
        <f t="shared" si="260"/>
        <v>5.1280495738951441E-3</v>
      </c>
      <c r="AP1145" s="5">
        <f t="shared" si="261"/>
        <v>5.9830327861379544</v>
      </c>
      <c r="AQ1145" s="3">
        <f t="shared" si="262"/>
        <v>5.0001729276547523E-4</v>
      </c>
      <c r="AR1145" s="15">
        <f t="shared" si="263"/>
        <v>9.4511310182886721E-2</v>
      </c>
    </row>
    <row r="1146" spans="1:44" x14ac:dyDescent="0.25">
      <c r="A1146" t="s">
        <v>37</v>
      </c>
      <c r="B1146">
        <v>7.30698652534024</v>
      </c>
      <c r="C1146">
        <v>5.1932214800486098E-3</v>
      </c>
      <c r="D1146">
        <v>6.0569123381618404</v>
      </c>
      <c r="E1146">
        <v>-18.487655950936499</v>
      </c>
      <c r="F1146" s="1">
        <v>0</v>
      </c>
      <c r="G1146" s="1">
        <v>0</v>
      </c>
      <c r="H1146">
        <v>3.4342291820919399</v>
      </c>
      <c r="I1146">
        <v>-137.23442818762501</v>
      </c>
      <c r="J1146">
        <v>-135.52518069250101</v>
      </c>
      <c r="K1146">
        <v>-206.917994863996</v>
      </c>
      <c r="L1146">
        <v>-113.40705469266901</v>
      </c>
      <c r="M1146">
        <v>66.888480831278798</v>
      </c>
      <c r="N1146">
        <v>84.283047935888604</v>
      </c>
      <c r="O1146">
        <v>59.647645374599698</v>
      </c>
      <c r="P1146">
        <v>167222.72637581101</v>
      </c>
      <c r="Q1146">
        <v>213284.43453447201</v>
      </c>
      <c r="R1146">
        <v>117.756638851161</v>
      </c>
      <c r="S1146">
        <v>706.45011114845397</v>
      </c>
      <c r="T1146">
        <v>1.4882379145056801E-3</v>
      </c>
      <c r="U1146">
        <v>0.12120979356558401</v>
      </c>
      <c r="V1146">
        <v>0.60355841351551798</v>
      </c>
      <c r="W1146">
        <v>6.11834637561183E-2</v>
      </c>
      <c r="X1146">
        <v>0.21404832916277799</v>
      </c>
      <c r="Y1146" s="1">
        <v>0</v>
      </c>
      <c r="Z1146">
        <v>1</v>
      </c>
      <c r="AA1146">
        <v>5.4601466275643702E-4</v>
      </c>
      <c r="AB1146">
        <v>5.1634524899269599E-3</v>
      </c>
      <c r="AC1146">
        <v>4.2263973389115002E-3</v>
      </c>
      <c r="AD1146" s="1">
        <v>2.7018031179664202E-7</v>
      </c>
      <c r="AE1146">
        <v>1.60117981590157E-5</v>
      </c>
      <c r="AF1146" s="3">
        <v>5.8101154211896895E-4</v>
      </c>
      <c r="AG1146" s="1">
        <v>0</v>
      </c>
      <c r="AH1146">
        <v>3.5504728542669199</v>
      </c>
      <c r="AI1146">
        <v>0.21493932811848501</v>
      </c>
      <c r="AJ1146">
        <v>1684.4137508297899</v>
      </c>
      <c r="AK1146" t="s">
        <v>83</v>
      </c>
      <c r="AL1146" t="s">
        <v>84</v>
      </c>
      <c r="AM1146" s="4">
        <v>10251087572.290001</v>
      </c>
      <c r="AN1146">
        <v>61302</v>
      </c>
      <c r="AO1146" s="1">
        <f t="shared" si="260"/>
        <v>5.9028551978454018E-3</v>
      </c>
      <c r="AP1146" s="5">
        <f t="shared" si="261"/>
        <v>6.8579231882542002</v>
      </c>
      <c r="AQ1146" s="3">
        <f t="shared" si="262"/>
        <v>4.0028641009491953E-4</v>
      </c>
      <c r="AR1146" s="15">
        <f t="shared" si="263"/>
        <v>6.5480951704907753E-2</v>
      </c>
    </row>
    <row r="1147" spans="1:44" s="9" customFormat="1" x14ac:dyDescent="0.25">
      <c r="A1147" s="9" t="s">
        <v>37</v>
      </c>
      <c r="B1147" s="9">
        <v>7.2475311899915704</v>
      </c>
      <c r="C1147" s="9">
        <v>5.4862196174083298E-3</v>
      </c>
      <c r="D1147" s="9">
        <v>6.3884010974595897</v>
      </c>
      <c r="E1147" s="9">
        <v>-8.8177473532357595</v>
      </c>
      <c r="F1147" s="13">
        <v>0</v>
      </c>
      <c r="G1147" s="13">
        <v>0</v>
      </c>
      <c r="H1147" s="9">
        <v>3.6950521339072</v>
      </c>
      <c r="I1147" s="9">
        <v>-112.45220910833601</v>
      </c>
      <c r="J1147" s="9">
        <v>-110.054580319077</v>
      </c>
      <c r="K1147" s="9">
        <v>-175.89501339103401</v>
      </c>
      <c r="L1147" s="9">
        <v>-87.683176624806407</v>
      </c>
      <c r="M1147" s="9">
        <v>68.8005105348836</v>
      </c>
      <c r="N1147" s="9">
        <v>85.006566162443306</v>
      </c>
      <c r="O1147" s="9">
        <v>60.439545872442899</v>
      </c>
      <c r="P1147" s="9">
        <v>160803.32002728601</v>
      </c>
      <c r="Q1147" s="9">
        <v>209477.981256995</v>
      </c>
      <c r="R1147" s="9">
        <v>111.498035541191</v>
      </c>
      <c r="S1147" s="9">
        <v>694.51635657403199</v>
      </c>
      <c r="T1147" s="9">
        <v>1.91011762394281E-3</v>
      </c>
      <c r="U1147" s="9">
        <v>0.120199996050776</v>
      </c>
      <c r="V1147" s="9">
        <v>0.70308580966998002</v>
      </c>
      <c r="W1147" s="9">
        <v>4.6361479516116202E-2</v>
      </c>
      <c r="X1147" s="9">
        <v>0.13035271476312599</v>
      </c>
      <c r="Y1147" s="13">
        <v>0</v>
      </c>
      <c r="Z1147" s="9">
        <v>1</v>
      </c>
      <c r="AA1147" s="9">
        <v>5.5495901246526097E-4</v>
      </c>
      <c r="AB1147" s="9">
        <v>5.1334071192172797E-3</v>
      </c>
      <c r="AC1147" s="9">
        <v>4.2917291618663001E-3</v>
      </c>
      <c r="AD1147" s="9">
        <v>1.42973401770579E-5</v>
      </c>
      <c r="AE1147" s="9">
        <v>7.3986138139417093E-5</v>
      </c>
      <c r="AF1147" s="19">
        <v>8.0893728638094405E-4</v>
      </c>
      <c r="AG1147" s="13">
        <v>1.08217882644832E-7</v>
      </c>
      <c r="AH1147" s="9">
        <v>3.4997145515154</v>
      </c>
      <c r="AI1147" s="9">
        <v>0.218169278472577</v>
      </c>
      <c r="AJ1147" s="9">
        <v>2319.7656938005498</v>
      </c>
      <c r="AK1147" s="9" t="s">
        <v>85</v>
      </c>
      <c r="AL1147" s="9" t="s">
        <v>86</v>
      </c>
      <c r="AM1147" s="63">
        <v>12552307161.33</v>
      </c>
      <c r="AN1147" s="9">
        <v>78060</v>
      </c>
      <c r="AO1147" s="13">
        <f t="shared" si="260"/>
        <v>6.2135502517551254E-3</v>
      </c>
      <c r="AP1147" s="61">
        <f t="shared" si="261"/>
        <v>7.206650750266208</v>
      </c>
      <c r="AQ1147" s="19">
        <f t="shared" si="262"/>
        <v>3.6492048371031954E-5</v>
      </c>
      <c r="AR1147" s="16">
        <f t="shared" si="263"/>
        <v>5.6725989841885927E-3</v>
      </c>
    </row>
    <row r="1148" spans="1:44" x14ac:dyDescent="0.25">
      <c r="A1148" t="s">
        <v>37</v>
      </c>
      <c r="B1148">
        <v>7.6012833027045303</v>
      </c>
      <c r="C1148">
        <v>6.2956162555514701E-3</v>
      </c>
      <c r="D1148">
        <v>7.2985625078207699</v>
      </c>
      <c r="E1148">
        <v>-10.549130541928101</v>
      </c>
      <c r="F1148" s="1">
        <v>0</v>
      </c>
      <c r="G1148" s="1">
        <v>0</v>
      </c>
      <c r="H1148">
        <v>3.8097859443891502</v>
      </c>
      <c r="I1148">
        <v>-88.299926908619796</v>
      </c>
      <c r="J1148">
        <v>-85.575451444767197</v>
      </c>
      <c r="K1148">
        <v>-151.43515528498401</v>
      </c>
      <c r="L1148">
        <v>-63.040120975727802</v>
      </c>
      <c r="M1148">
        <v>71.083611262721206</v>
      </c>
      <c r="N1148">
        <v>85.689518007074099</v>
      </c>
      <c r="O1148">
        <v>60.488880935441102</v>
      </c>
      <c r="P1148">
        <v>157663.45900416901</v>
      </c>
      <c r="Q1148">
        <v>202311.111803971</v>
      </c>
      <c r="R1148">
        <v>106.113656683016</v>
      </c>
      <c r="S1148">
        <v>697.88038113532605</v>
      </c>
      <c r="T1148">
        <v>1.4697936007553999E-3</v>
      </c>
      <c r="U1148">
        <v>9.2296983012465403E-2</v>
      </c>
      <c r="V1148">
        <v>0.78774921200346604</v>
      </c>
      <c r="W1148">
        <v>3.2754851246634999E-2</v>
      </c>
      <c r="X1148">
        <v>8.71989537374325E-2</v>
      </c>
      <c r="Y1148" s="1">
        <v>0</v>
      </c>
      <c r="Z1148">
        <v>1</v>
      </c>
      <c r="AA1148">
        <v>5.7474862804513904E-4</v>
      </c>
      <c r="AB1148">
        <v>5.5339234878649104E-3</v>
      </c>
      <c r="AC1148">
        <v>4.6366974817854904E-3</v>
      </c>
      <c r="AD1148">
        <v>4.98265688015886E-5</v>
      </c>
      <c r="AE1148">
        <v>1.89544751202244E-4</v>
      </c>
      <c r="AF1148" s="3">
        <v>1.06894165311147E-3</v>
      </c>
      <c r="AG1148">
        <v>2.3464689102087301E-6</v>
      </c>
      <c r="AH1148">
        <v>3.493352533016</v>
      </c>
      <c r="AI1148">
        <v>0.22415893569093401</v>
      </c>
      <c r="AJ1148">
        <v>2661.7750554624699</v>
      </c>
      <c r="AK1148" t="s">
        <v>87</v>
      </c>
      <c r="AL1148" t="s">
        <v>88</v>
      </c>
      <c r="AM1148" s="4">
        <v>19774624018.68</v>
      </c>
      <c r="AN1148">
        <v>125423</v>
      </c>
      <c r="AO1148" s="1">
        <f t="shared" si="260"/>
        <v>6.8831584355742133E-3</v>
      </c>
      <c r="AP1148" s="5">
        <f t="shared" si="261"/>
        <v>7.9541606899568684</v>
      </c>
      <c r="AQ1148" s="3">
        <f t="shared" si="262"/>
        <v>-3.1672099771231938E-4</v>
      </c>
      <c r="AR1148" s="15">
        <f t="shared" si="263"/>
        <v>-4.4363874581750729E-2</v>
      </c>
    </row>
    <row r="1149" spans="1:44" x14ac:dyDescent="0.25">
      <c r="A1149" t="s">
        <v>37</v>
      </c>
      <c r="B1149">
        <v>8.5605402071080192</v>
      </c>
      <c r="C1149">
        <v>6.9202785687858598E-3</v>
      </c>
      <c r="D1149">
        <v>7.9954374222758604</v>
      </c>
      <c r="E1149">
        <v>-12.751292571464299</v>
      </c>
      <c r="F1149" s="1">
        <v>0</v>
      </c>
      <c r="G1149" s="1">
        <v>0</v>
      </c>
      <c r="H1149">
        <v>3.9320834384840202</v>
      </c>
      <c r="I1149">
        <v>-61.727991479146603</v>
      </c>
      <c r="J1149">
        <v>-58.372298394546704</v>
      </c>
      <c r="K1149">
        <v>-119.19715732294399</v>
      </c>
      <c r="L1149">
        <v>-36.716093084846001</v>
      </c>
      <c r="M1149">
        <v>75.110786292003596</v>
      </c>
      <c r="N1149">
        <v>87.144399385640696</v>
      </c>
      <c r="O1149">
        <v>61.920366182182697</v>
      </c>
      <c r="P1149">
        <v>159235.15571990301</v>
      </c>
      <c r="Q1149">
        <v>205197.72609604799</v>
      </c>
      <c r="R1149">
        <v>97.383708788341494</v>
      </c>
      <c r="S1149">
        <v>689.92492250052203</v>
      </c>
      <c r="T1149">
        <v>2.1643776999935699E-3</v>
      </c>
      <c r="U1149">
        <v>7.1429267762969803E-2</v>
      </c>
      <c r="V1149">
        <v>0.79685814506686004</v>
      </c>
      <c r="W1149">
        <v>3.3570174241923503E-2</v>
      </c>
      <c r="X1149">
        <v>9.8142412928246506E-2</v>
      </c>
      <c r="Y1149" s="1">
        <v>0</v>
      </c>
      <c r="Z1149">
        <v>1</v>
      </c>
      <c r="AA1149">
        <v>5.8011860670864905E-4</v>
      </c>
      <c r="AB1149">
        <v>5.6759989542327499E-3</v>
      </c>
      <c r="AC1149">
        <v>4.7766912944377403E-3</v>
      </c>
      <c r="AD1149">
        <v>6.1132924873222004E-5</v>
      </c>
      <c r="AE1149">
        <v>6.1052814686183004E-4</v>
      </c>
      <c r="AF1149" s="3">
        <v>1.2353981023534701E-3</v>
      </c>
      <c r="AG1149">
        <v>2.0723078012174901E-5</v>
      </c>
      <c r="AH1149">
        <v>3.2480348045956</v>
      </c>
      <c r="AI1149">
        <v>0.217552521272635</v>
      </c>
      <c r="AJ1149">
        <v>2450.1188069874202</v>
      </c>
      <c r="AK1149" t="s">
        <v>89</v>
      </c>
      <c r="AL1149" t="s">
        <v>90</v>
      </c>
      <c r="AM1149" s="4">
        <v>27575707326.950001</v>
      </c>
      <c r="AN1149">
        <v>173176</v>
      </c>
      <c r="AO1149" s="1">
        <f t="shared" si="260"/>
        <v>7.2131778717767657E-3</v>
      </c>
      <c r="AP1149" s="5">
        <f t="shared" si="261"/>
        <v>8.3205400323821408</v>
      </c>
      <c r="AQ1149" s="3">
        <f t="shared" si="262"/>
        <v>2.168382582056318E-4</v>
      </c>
      <c r="AR1149" s="15">
        <f t="shared" si="263"/>
        <v>2.8844302628415752E-2</v>
      </c>
    </row>
    <row r="1150" spans="1:44" s="9" customFormat="1" x14ac:dyDescent="0.25">
      <c r="A1150" s="9" t="s">
        <v>37</v>
      </c>
      <c r="B1150" s="9">
        <v>8.9927505696291306</v>
      </c>
      <c r="C1150" s="9">
        <v>7.9312379901816804E-3</v>
      </c>
      <c r="D1150" s="9">
        <v>9.1130982810643495</v>
      </c>
      <c r="E1150" s="9">
        <v>-15.120242317174799</v>
      </c>
      <c r="F1150" s="13">
        <v>0</v>
      </c>
      <c r="G1150" s="13">
        <v>0</v>
      </c>
      <c r="H1150" s="9">
        <v>3.9603847698984498</v>
      </c>
      <c r="I1150" s="9">
        <v>-36.646949841227098</v>
      </c>
      <c r="J1150" s="9">
        <v>-34.837254851130801</v>
      </c>
      <c r="K1150" s="9">
        <v>-93.381682662592098</v>
      </c>
      <c r="L1150" s="9">
        <v>-11.704783901504101</v>
      </c>
      <c r="M1150" s="9">
        <v>76.141268240513398</v>
      </c>
      <c r="N1150" s="9">
        <v>88.015955837356003</v>
      </c>
      <c r="O1150" s="9">
        <v>62.634968381398799</v>
      </c>
      <c r="P1150" s="9">
        <v>159734.162542629</v>
      </c>
      <c r="Q1150" s="9">
        <v>202148.96410967401</v>
      </c>
      <c r="R1150" s="9">
        <v>94.666585834755907</v>
      </c>
      <c r="S1150" s="9">
        <v>695.12743689982597</v>
      </c>
      <c r="T1150" s="9">
        <v>2.7794043458177898E-3</v>
      </c>
      <c r="U1150" s="9">
        <v>6.6997006918789404E-2</v>
      </c>
      <c r="V1150" s="9">
        <v>0.80006721848026396</v>
      </c>
      <c r="W1150" s="9">
        <v>3.25628717267155E-2</v>
      </c>
      <c r="X1150" s="9">
        <v>0.10037290287422999</v>
      </c>
      <c r="Y1150" s="13">
        <v>0</v>
      </c>
      <c r="Z1150" s="9">
        <v>1</v>
      </c>
      <c r="AA1150" s="9">
        <v>5.7908380472821504E-4</v>
      </c>
      <c r="AB1150" s="9">
        <v>5.9770191756481498E-3</v>
      </c>
      <c r="AC1150" s="9">
        <v>5.0491977335914298E-3</v>
      </c>
      <c r="AD1150" s="9">
        <v>7.5332528531902695E-5</v>
      </c>
      <c r="AE1150" s="9">
        <v>1.18128706830465E-3</v>
      </c>
      <c r="AF1150" s="19">
        <v>1.48155459728092E-3</v>
      </c>
      <c r="AG1150" s="9">
        <v>1.18509585411178E-4</v>
      </c>
      <c r="AH1150" s="9">
        <v>3.1919534910006702</v>
      </c>
      <c r="AI1150" s="9">
        <v>0.21624485442161301</v>
      </c>
      <c r="AJ1150" s="9">
        <v>2545.42564376072</v>
      </c>
      <c r="AK1150" s="9" t="s">
        <v>91</v>
      </c>
      <c r="AL1150" s="9" t="s">
        <v>92</v>
      </c>
      <c r="AM1150" s="63">
        <v>57779680211.57</v>
      </c>
      <c r="AN1150" s="9">
        <v>361724</v>
      </c>
      <c r="AO1150" s="13">
        <f t="shared" si="260"/>
        <v>7.7662318409674504E-3</v>
      </c>
      <c r="AP1150" s="61">
        <f t="shared" si="261"/>
        <v>8.931530734327243</v>
      </c>
      <c r="AQ1150" s="19">
        <f t="shared" si="262"/>
        <v>5.5602039819826338E-5</v>
      </c>
      <c r="AR1150" s="16">
        <f t="shared" si="263"/>
        <v>6.8543497327504532E-3</v>
      </c>
    </row>
    <row r="1151" spans="1:44" s="9" customFormat="1" x14ac:dyDescent="0.25">
      <c r="A1151" s="9" t="s">
        <v>37</v>
      </c>
      <c r="B1151" s="9">
        <v>9.4638897677903202</v>
      </c>
      <c r="C1151" s="9">
        <v>8.5045493638129903E-3</v>
      </c>
      <c r="D1151" s="9">
        <v>9.7413756587389901</v>
      </c>
      <c r="E1151" s="9">
        <v>-13.300871607348199</v>
      </c>
      <c r="F1151" s="13">
        <v>0</v>
      </c>
      <c r="G1151" s="13">
        <v>0</v>
      </c>
      <c r="H1151" s="9">
        <v>4.0911167466187903</v>
      </c>
      <c r="I1151" s="9">
        <v>-12.3075234596278</v>
      </c>
      <c r="J1151" s="9">
        <v>-10.862482923503199</v>
      </c>
      <c r="K1151" s="9">
        <v>-65.536710484590103</v>
      </c>
      <c r="L1151" s="9">
        <v>12.946095758527999</v>
      </c>
      <c r="M1151" s="9">
        <v>77.922445650834504</v>
      </c>
      <c r="N1151" s="9">
        <v>88.774690095049493</v>
      </c>
      <c r="O1151" s="9">
        <v>63.661684723354803</v>
      </c>
      <c r="P1151" s="9">
        <v>157736.246749185</v>
      </c>
      <c r="Q1151" s="9">
        <v>198538.21777750301</v>
      </c>
      <c r="R1151" s="9">
        <v>89.900636285912796</v>
      </c>
      <c r="S1151" s="9">
        <v>692.96206500400399</v>
      </c>
      <c r="T1151" s="9">
        <v>4.1765770453696697E-3</v>
      </c>
      <c r="U1151" s="9">
        <v>7.2318794458443997E-2</v>
      </c>
      <c r="V1151" s="9">
        <v>0.79585537519629101</v>
      </c>
      <c r="W1151" s="9">
        <v>3.2859022938291203E-2</v>
      </c>
      <c r="X1151" s="9">
        <v>9.8966807406973306E-2</v>
      </c>
      <c r="Y1151" s="13">
        <v>0</v>
      </c>
      <c r="Z1151" s="9">
        <v>1</v>
      </c>
      <c r="AA1151" s="9">
        <v>5.81652796044243E-4</v>
      </c>
      <c r="AB1151" s="9">
        <v>5.9647790273151197E-3</v>
      </c>
      <c r="AC1151" s="9">
        <v>5.0567740761212499E-3</v>
      </c>
      <c r="AD1151" s="9">
        <v>1.22688441659824E-4</v>
      </c>
      <c r="AE1151" s="9">
        <v>1.3350765181020499E-3</v>
      </c>
      <c r="AF1151" s="19">
        <v>1.70199576255263E-3</v>
      </c>
      <c r="AG1151" s="9">
        <v>5.0035099750429302E-4</v>
      </c>
      <c r="AH1151" s="9">
        <v>3.0541951130942202</v>
      </c>
      <c r="AI1151" s="9">
        <v>0.210057710938124</v>
      </c>
      <c r="AJ1151" s="9">
        <v>2855.2395255568699</v>
      </c>
      <c r="AK1151" s="9" t="s">
        <v>93</v>
      </c>
      <c r="AL1151" s="9" t="s">
        <v>94</v>
      </c>
      <c r="AM1151" s="63">
        <v>87043750779.850006</v>
      </c>
      <c r="AN1151" s="9">
        <v>551831</v>
      </c>
      <c r="AO1151" s="13">
        <f t="shared" si="260"/>
        <v>7.9978032646138859E-3</v>
      </c>
      <c r="AP1151" s="61">
        <f t="shared" si="261"/>
        <v>9.1862506227332155</v>
      </c>
      <c r="AQ1151" s="19">
        <f t="shared" si="262"/>
        <v>2.5308697290168762E-4</v>
      </c>
      <c r="AR1151" s="16">
        <f t="shared" si="263"/>
        <v>3.022333664292054E-2</v>
      </c>
    </row>
    <row r="1152" spans="1:44" x14ac:dyDescent="0.25">
      <c r="A1152" t="s">
        <v>37</v>
      </c>
      <c r="B1152">
        <v>10.7733927508003</v>
      </c>
      <c r="C1152">
        <v>9.5989178499093306E-3</v>
      </c>
      <c r="D1152">
        <v>10.9296262981361</v>
      </c>
      <c r="E1152">
        <v>-10.8770818843028</v>
      </c>
      <c r="F1152" s="1">
        <v>0</v>
      </c>
      <c r="G1152" s="1">
        <v>0</v>
      </c>
      <c r="H1152">
        <v>4.2255594345432002</v>
      </c>
      <c r="I1152">
        <v>12.273507050355899</v>
      </c>
      <c r="J1152">
        <v>13.132728929915199</v>
      </c>
      <c r="K1152">
        <v>-40.826169973275199</v>
      </c>
      <c r="L1152">
        <v>38.1403365080265</v>
      </c>
      <c r="M1152">
        <v>79.401865519281202</v>
      </c>
      <c r="N1152">
        <v>89.050603006626702</v>
      </c>
      <c r="O1152">
        <v>63.8741797108638</v>
      </c>
      <c r="P1152">
        <v>154041.90352942201</v>
      </c>
      <c r="Q1152">
        <v>193114.75828871501</v>
      </c>
      <c r="R1152">
        <v>85.206589765417604</v>
      </c>
      <c r="S1152">
        <v>694.53600593607496</v>
      </c>
      <c r="T1152">
        <v>4.30981129271107E-3</v>
      </c>
      <c r="U1152">
        <v>6.5355641818847801E-2</v>
      </c>
      <c r="V1152">
        <v>0.82897731817396503</v>
      </c>
      <c r="W1152">
        <v>2.4889477810325401E-2</v>
      </c>
      <c r="X1152">
        <v>8.0777562196861497E-2</v>
      </c>
      <c r="Y1152" s="1">
        <v>0</v>
      </c>
      <c r="Z1152">
        <v>1</v>
      </c>
      <c r="AA1152">
        <v>5.9176239879622002E-4</v>
      </c>
      <c r="AB1152">
        <v>5.9910914450860397E-3</v>
      </c>
      <c r="AC1152">
        <v>5.0915494158007297E-3</v>
      </c>
      <c r="AD1152">
        <v>1.2141722771447899E-4</v>
      </c>
      <c r="AE1152">
        <v>1.8756414543497999E-3</v>
      </c>
      <c r="AF1152" s="3">
        <v>1.9812248681917201E-3</v>
      </c>
      <c r="AG1152">
        <v>1.0190168096596E-3</v>
      </c>
      <c r="AH1152">
        <v>3.01017340027644</v>
      </c>
      <c r="AI1152">
        <v>0.210899657740169</v>
      </c>
      <c r="AJ1152">
        <v>3346.2808961721898</v>
      </c>
      <c r="AK1152" t="s">
        <v>95</v>
      </c>
      <c r="AL1152" t="s">
        <v>96</v>
      </c>
      <c r="AM1152" s="4">
        <v>141397373878.20999</v>
      </c>
      <c r="AN1152">
        <v>917915</v>
      </c>
      <c r="AO1152" s="1">
        <f t="shared" si="260"/>
        <v>8.3264381068427658E-3</v>
      </c>
      <c r="AP1152" s="5">
        <f t="shared" si="261"/>
        <v>9.5466156734744239</v>
      </c>
      <c r="AQ1152" s="3">
        <f t="shared" si="262"/>
        <v>1.1278285618945109E-3</v>
      </c>
      <c r="AR1152" s="15">
        <f t="shared" si="263"/>
        <v>0.12850387187309886</v>
      </c>
    </row>
    <row r="1153" spans="1:44" x14ac:dyDescent="0.25">
      <c r="A1153" t="s">
        <v>37</v>
      </c>
      <c r="B1153">
        <v>11.5674721420165</v>
      </c>
      <c r="C1153">
        <v>1.05039947056667E-2</v>
      </c>
      <c r="D1153">
        <v>11.901494116462899</v>
      </c>
      <c r="E1153">
        <v>-8.3916684476396295</v>
      </c>
      <c r="F1153" s="1">
        <v>0</v>
      </c>
      <c r="G1153" s="1">
        <v>0</v>
      </c>
      <c r="H1153">
        <v>4.3461051412260803</v>
      </c>
      <c r="I1153">
        <v>36.003203415039302</v>
      </c>
      <c r="J1153">
        <v>36.290844723297901</v>
      </c>
      <c r="K1153">
        <v>-16.760250668103801</v>
      </c>
      <c r="L1153">
        <v>62.470875608082601</v>
      </c>
      <c r="M1153">
        <v>80.475920578573295</v>
      </c>
      <c r="N1153">
        <v>89.3052508007694</v>
      </c>
      <c r="O1153">
        <v>64.106317348261896</v>
      </c>
      <c r="P1153">
        <v>150556.160705502</v>
      </c>
      <c r="Q1153">
        <v>186983.40572239301</v>
      </c>
      <c r="R1153">
        <v>81.771242418768793</v>
      </c>
      <c r="S1153">
        <v>697.017628471124</v>
      </c>
      <c r="T1153">
        <v>4.2428032437803699E-3</v>
      </c>
      <c r="U1153">
        <v>6.0760098099503002E-2</v>
      </c>
      <c r="V1153">
        <v>0.84379883267317601</v>
      </c>
      <c r="W1153">
        <v>2.2099662717329199E-2</v>
      </c>
      <c r="X1153">
        <v>7.3341406509990895E-2</v>
      </c>
      <c r="Y1153" s="1">
        <v>0</v>
      </c>
      <c r="Z1153">
        <v>1</v>
      </c>
      <c r="AA1153">
        <v>5.9825697020424303E-4</v>
      </c>
      <c r="AB1153">
        <v>5.9426870392390299E-3</v>
      </c>
      <c r="AC1153">
        <v>5.0592755675679304E-3</v>
      </c>
      <c r="AD1153">
        <v>9.3442819470886606E-5</v>
      </c>
      <c r="AE1153">
        <v>2.4089064755304901E-3</v>
      </c>
      <c r="AF1153" s="3">
        <v>2.1698420128697998E-3</v>
      </c>
      <c r="AG1153">
        <v>1.46072441222589E-3</v>
      </c>
      <c r="AH1153">
        <v>2.9758885669167601</v>
      </c>
      <c r="AI1153">
        <v>0.210582590382178</v>
      </c>
      <c r="AJ1153">
        <v>3904.6552078999198</v>
      </c>
      <c r="AK1153" t="s">
        <v>97</v>
      </c>
      <c r="AL1153" t="s">
        <v>98</v>
      </c>
      <c r="AM1153" s="4">
        <v>173739701667.89999</v>
      </c>
      <c r="AN1153">
        <v>1153986</v>
      </c>
      <c r="AO1153" s="1">
        <f t="shared" si="260"/>
        <v>8.4850803744258053E-3</v>
      </c>
      <c r="AP1153" s="5">
        <f t="shared" si="261"/>
        <v>9.7201055582329161</v>
      </c>
      <c r="AQ1153" s="3">
        <f t="shared" si="262"/>
        <v>1.7068200804294907E-3</v>
      </c>
      <c r="AR1153" s="15">
        <f t="shared" si="263"/>
        <v>0.19005622652100396</v>
      </c>
    </row>
    <row r="1154" spans="1:44" x14ac:dyDescent="0.25">
      <c r="A1154" t="s">
        <v>37</v>
      </c>
      <c r="B1154">
        <v>12.743520681722</v>
      </c>
      <c r="C1154">
        <v>1.1110356157088301E-2</v>
      </c>
      <c r="D1154">
        <v>12.547154454682399</v>
      </c>
      <c r="E1154">
        <v>-2.09259804049187</v>
      </c>
      <c r="F1154" s="1">
        <v>0</v>
      </c>
      <c r="G1154" s="1">
        <v>0</v>
      </c>
      <c r="H1154">
        <v>4.5901150535705302</v>
      </c>
      <c r="I1154">
        <v>59.965550628996802</v>
      </c>
      <c r="J1154">
        <v>60.209364689517102</v>
      </c>
      <c r="K1154">
        <v>9.9504741899838596</v>
      </c>
      <c r="L1154">
        <v>87.705772987315996</v>
      </c>
      <c r="M1154">
        <v>83.454057031425194</v>
      </c>
      <c r="N1154">
        <v>89.791273705072598</v>
      </c>
      <c r="O1154">
        <v>64.415172327346099</v>
      </c>
      <c r="P1154">
        <v>143644.009549938</v>
      </c>
      <c r="Q1154">
        <v>177507.807225069</v>
      </c>
      <c r="R1154">
        <v>75.297007024759196</v>
      </c>
      <c r="S1154">
        <v>692.62873776500396</v>
      </c>
      <c r="T1154">
        <v>4.8793961554424604E-3</v>
      </c>
      <c r="U1154">
        <v>4.8233239256601598E-2</v>
      </c>
      <c r="V1154">
        <v>0.90137427837389394</v>
      </c>
      <c r="W1154">
        <v>1.0869769099435701E-2</v>
      </c>
      <c r="X1154">
        <v>3.9522713270067601E-2</v>
      </c>
      <c r="Y1154" s="1">
        <v>0</v>
      </c>
      <c r="Z1154">
        <v>1</v>
      </c>
      <c r="AA1154">
        <v>6.1592172608317998E-4</v>
      </c>
      <c r="AB1154">
        <v>5.8682676766576396E-3</v>
      </c>
      <c r="AC1154">
        <v>5.04877378075092E-3</v>
      </c>
      <c r="AD1154">
        <v>6.02877589913969E-5</v>
      </c>
      <c r="AE1154">
        <v>3.1102831416669799E-3</v>
      </c>
      <c r="AF1154" s="3">
        <v>2.1544877018355702E-3</v>
      </c>
      <c r="AG1154">
        <v>1.45561597715169E-3</v>
      </c>
      <c r="AH1154">
        <v>2.8596392730689302</v>
      </c>
      <c r="AI1154">
        <v>0.21040547507788901</v>
      </c>
      <c r="AJ1154">
        <v>4775.2008357413297</v>
      </c>
      <c r="AK1154" t="s">
        <v>99</v>
      </c>
      <c r="AL1154" t="s">
        <v>100</v>
      </c>
      <c r="AM1154" s="4">
        <v>184550950589.57001</v>
      </c>
      <c r="AN1154">
        <v>1284780</v>
      </c>
      <c r="AO1154" s="1">
        <f t="shared" si="260"/>
        <v>8.4755238001672905E-3</v>
      </c>
      <c r="AP1154" s="5">
        <f t="shared" si="261"/>
        <v>9.709663207009422</v>
      </c>
      <c r="AQ1154" s="3">
        <f t="shared" si="262"/>
        <v>2.8200604239764938E-3</v>
      </c>
      <c r="AR1154" s="15">
        <f t="shared" si="263"/>
        <v>0.31245753946670685</v>
      </c>
    </row>
    <row r="1155" spans="1:44" x14ac:dyDescent="0.25">
      <c r="A1155" t="s">
        <v>37</v>
      </c>
      <c r="B1155">
        <v>14.2011871540918</v>
      </c>
      <c r="C1155">
        <v>1.26766227518182E-2</v>
      </c>
      <c r="D1155">
        <v>14.194911973272401</v>
      </c>
      <c r="E1155">
        <v>0.17414413944485399</v>
      </c>
      <c r="F1155" s="1">
        <v>0</v>
      </c>
      <c r="G1155" s="1">
        <v>0</v>
      </c>
      <c r="H1155">
        <v>4.7677250541291798</v>
      </c>
      <c r="I1155">
        <v>83.300465223061295</v>
      </c>
      <c r="J1155">
        <v>82.170492846201796</v>
      </c>
      <c r="K1155">
        <v>34.065637907917697</v>
      </c>
      <c r="L1155">
        <v>112.030316104878</v>
      </c>
      <c r="M1155">
        <v>86.437853984131095</v>
      </c>
      <c r="N1155">
        <v>90.268555486061899</v>
      </c>
      <c r="O1155">
        <v>64.136955084075197</v>
      </c>
      <c r="P1155">
        <v>138683.023725009</v>
      </c>
      <c r="Q1155">
        <v>168718.62405218399</v>
      </c>
      <c r="R1155">
        <v>70.359240718011094</v>
      </c>
      <c r="S1155">
        <v>692.55605320127495</v>
      </c>
      <c r="T1155">
        <v>4.7532923338968504E-3</v>
      </c>
      <c r="U1155">
        <v>3.4995568776166198E-2</v>
      </c>
      <c r="V1155">
        <v>0.93641730689633795</v>
      </c>
      <c r="W1155">
        <v>5.6622440428388803E-3</v>
      </c>
      <c r="X1155">
        <v>2.29248802846568E-2</v>
      </c>
      <c r="Y1155" s="1">
        <v>0</v>
      </c>
      <c r="Z1155">
        <v>1</v>
      </c>
      <c r="AA1155">
        <v>6.4019246537167396E-4</v>
      </c>
      <c r="AB1155">
        <v>5.8081049056780201E-3</v>
      </c>
      <c r="AC1155">
        <v>4.9911222360507499E-3</v>
      </c>
      <c r="AD1155">
        <v>3.9572884663941502E-5</v>
      </c>
      <c r="AE1155">
        <v>4.1633960235688897E-3</v>
      </c>
      <c r="AF1155" s="3">
        <v>2.1929391383229101E-3</v>
      </c>
      <c r="AG1155">
        <v>2.0253765944650099E-3</v>
      </c>
      <c r="AH1155">
        <v>2.8453458421193099</v>
      </c>
      <c r="AI1155">
        <v>0.21951222144367499</v>
      </c>
      <c r="AJ1155">
        <v>5673.7065513342604</v>
      </c>
      <c r="AK1155" t="s">
        <v>101</v>
      </c>
      <c r="AL1155" t="s">
        <v>102</v>
      </c>
      <c r="AM1155" s="4">
        <v>168950871019.04001</v>
      </c>
      <c r="AN1155">
        <v>1218252</v>
      </c>
      <c r="AO1155" s="1">
        <f t="shared" si="260"/>
        <v>8.4730997304319315E-3</v>
      </c>
      <c r="AP1155" s="5">
        <f t="shared" si="261"/>
        <v>9.707014279773551</v>
      </c>
      <c r="AQ1155" s="3">
        <f t="shared" si="262"/>
        <v>4.209540380559252E-3</v>
      </c>
      <c r="AR1155" s="15">
        <f t="shared" si="263"/>
        <v>0.46298199887093294</v>
      </c>
    </row>
    <row r="1156" spans="1:44" x14ac:dyDescent="0.25">
      <c r="A1156" t="s">
        <v>37</v>
      </c>
      <c r="B1156">
        <v>15.373169235701599</v>
      </c>
      <c r="C1156">
        <v>1.3718404557513801E-2</v>
      </c>
      <c r="D1156">
        <v>15.2750837326561</v>
      </c>
      <c r="E1156">
        <v>7.8895044764188897</v>
      </c>
      <c r="F1156" s="1">
        <v>0</v>
      </c>
      <c r="G1156" s="1">
        <v>0</v>
      </c>
      <c r="H1156">
        <v>5.0346855794907102</v>
      </c>
      <c r="I1156">
        <v>106.874094637026</v>
      </c>
      <c r="J1156">
        <v>105.165197990606</v>
      </c>
      <c r="K1156">
        <v>63.860386199461303</v>
      </c>
      <c r="L1156">
        <v>137.02068996042999</v>
      </c>
      <c r="M1156">
        <v>90.023351401940602</v>
      </c>
      <c r="N1156">
        <v>91.194413376392106</v>
      </c>
      <c r="O1156">
        <v>64.711450420456003</v>
      </c>
      <c r="P1156">
        <v>132145.37973755799</v>
      </c>
      <c r="Q1156">
        <v>159541.202461871</v>
      </c>
      <c r="R1156">
        <v>64.722512453710095</v>
      </c>
      <c r="S1156">
        <v>682.52413781176597</v>
      </c>
      <c r="T1156">
        <v>4.5907988464568596E-3</v>
      </c>
      <c r="U1156">
        <v>1.7042192578140498E-2</v>
      </c>
      <c r="V1156">
        <v>0.96673253836377404</v>
      </c>
      <c r="W1156">
        <v>2.9231789136793399E-3</v>
      </c>
      <c r="X1156">
        <v>1.3302090144405599E-2</v>
      </c>
      <c r="Y1156" s="1">
        <v>0</v>
      </c>
      <c r="Z1156">
        <v>1</v>
      </c>
      <c r="AA1156">
        <v>6.5914211715540196E-4</v>
      </c>
      <c r="AB1156">
        <v>5.7658929585856604E-3</v>
      </c>
      <c r="AC1156">
        <v>4.9902355746272997E-3</v>
      </c>
      <c r="AD1156">
        <v>2.23693058165269E-5</v>
      </c>
      <c r="AE1156">
        <v>4.63059689360063E-3</v>
      </c>
      <c r="AF1156" s="3">
        <v>2.1392605641739502E-3</v>
      </c>
      <c r="AG1156">
        <v>2.6404436762654201E-3</v>
      </c>
      <c r="AH1156">
        <v>2.73555556962833</v>
      </c>
      <c r="AI1156">
        <v>0.22122852327918199</v>
      </c>
      <c r="AJ1156">
        <v>6965.2752778519598</v>
      </c>
      <c r="AK1156" t="s">
        <v>103</v>
      </c>
      <c r="AL1156" t="s">
        <v>104</v>
      </c>
      <c r="AM1156" s="4">
        <v>121761792233.92</v>
      </c>
      <c r="AN1156">
        <v>921423</v>
      </c>
      <c r="AO1156" s="1">
        <f t="shared" si="260"/>
        <v>8.4373688806582015E-3</v>
      </c>
      <c r="AP1156" s="5">
        <f t="shared" si="261"/>
        <v>9.6679607599184934</v>
      </c>
      <c r="AQ1156" s="3">
        <f t="shared" si="262"/>
        <v>5.3762372026008986E-3</v>
      </c>
      <c r="AR1156" s="15">
        <f t="shared" si="263"/>
        <v>0.59011498054851486</v>
      </c>
    </row>
    <row r="1157" spans="1:44" x14ac:dyDescent="0.25">
      <c r="A1157" t="s">
        <v>37</v>
      </c>
      <c r="B1157">
        <v>16.870722830113099</v>
      </c>
      <c r="C1157">
        <v>1.5115338743256899E-2</v>
      </c>
      <c r="D1157">
        <v>16.703935101443101</v>
      </c>
      <c r="E1157">
        <v>12.0585272214224</v>
      </c>
      <c r="F1157" s="1">
        <v>0</v>
      </c>
      <c r="G1157" s="1">
        <v>0</v>
      </c>
      <c r="H1157">
        <v>5.2256074785532602</v>
      </c>
      <c r="I1157">
        <v>129.96570585929399</v>
      </c>
      <c r="J1157">
        <v>127.210177107525</v>
      </c>
      <c r="K1157">
        <v>87.837149827429897</v>
      </c>
      <c r="L1157">
        <v>161.472723993947</v>
      </c>
      <c r="M1157">
        <v>92.366827713442802</v>
      </c>
      <c r="N1157">
        <v>91.229189008973194</v>
      </c>
      <c r="O1157">
        <v>63.8882313981142</v>
      </c>
      <c r="P1157">
        <v>126367.658866315</v>
      </c>
      <c r="Q1157">
        <v>151861.31541938899</v>
      </c>
      <c r="R1157">
        <v>62.344915716597697</v>
      </c>
      <c r="S1157">
        <v>679.00833822513198</v>
      </c>
      <c r="T1157">
        <v>4.8225466895269803E-3</v>
      </c>
      <c r="U1157">
        <v>1.28833981486872E-2</v>
      </c>
      <c r="V1157">
        <v>0.97144779228650602</v>
      </c>
      <c r="W1157">
        <v>2.7325943818604301E-3</v>
      </c>
      <c r="X1157">
        <v>1.2936215182946E-2</v>
      </c>
      <c r="Y1157" s="1">
        <v>0</v>
      </c>
      <c r="Z1157">
        <v>1</v>
      </c>
      <c r="AA1157">
        <v>6.8437714800350204E-4</v>
      </c>
      <c r="AB1157">
        <v>5.6889083804445399E-3</v>
      </c>
      <c r="AC1157">
        <v>4.92542512243735E-3</v>
      </c>
      <c r="AD1157">
        <v>2.1090639295434099E-5</v>
      </c>
      <c r="AE1157">
        <v>5.4430620227818799E-3</v>
      </c>
      <c r="AF1157" s="3">
        <v>2.28110928043476E-3</v>
      </c>
      <c r="AG1157">
        <v>3.2779496752989999E-3</v>
      </c>
      <c r="AH1157">
        <v>2.8245326276416001</v>
      </c>
      <c r="AI1157">
        <v>0.2368293275111</v>
      </c>
      <c r="AJ1157">
        <v>8375.0876494310996</v>
      </c>
      <c r="AK1157" t="s">
        <v>105</v>
      </c>
      <c r="AL1157" t="s">
        <v>106</v>
      </c>
      <c r="AM1157" s="4">
        <v>77582792322.679993</v>
      </c>
      <c r="AN1157">
        <v>613945</v>
      </c>
      <c r="AO1157" s="1">
        <f t="shared" si="260"/>
        <v>8.5312168167924682E-3</v>
      </c>
      <c r="AP1157" s="5">
        <f t="shared" si="261"/>
        <v>9.7705027102916517</v>
      </c>
      <c r="AQ1157" s="3">
        <f t="shared" si="262"/>
        <v>6.7486131137877228E-3</v>
      </c>
      <c r="AR1157" s="15">
        <f t="shared" si="263"/>
        <v>0.72669957016055164</v>
      </c>
    </row>
    <row r="1158" spans="1:44" x14ac:dyDescent="0.25">
      <c r="A1158" t="s">
        <v>37</v>
      </c>
      <c r="B1158">
        <v>16.2034977599581</v>
      </c>
      <c r="C1158">
        <v>1.55364029399499E-2</v>
      </c>
      <c r="D1158">
        <v>17.130266902307199</v>
      </c>
      <c r="E1158">
        <v>18.525516520879801</v>
      </c>
      <c r="F1158" s="1">
        <v>0</v>
      </c>
      <c r="G1158" s="1">
        <v>0</v>
      </c>
      <c r="H1158">
        <v>5.4752114260848597</v>
      </c>
      <c r="I1158">
        <v>153.55613989359199</v>
      </c>
      <c r="J1158">
        <v>147.925607633863</v>
      </c>
      <c r="K1158">
        <v>120.668858684086</v>
      </c>
      <c r="L1158">
        <v>186.651252651161</v>
      </c>
      <c r="M1158">
        <v>95.640341683931098</v>
      </c>
      <c r="N1158">
        <v>91.681688183608998</v>
      </c>
      <c r="O1158">
        <v>64.559974372525303</v>
      </c>
      <c r="P1158">
        <v>120258.729545967</v>
      </c>
      <c r="Q1158">
        <v>145154.346889999</v>
      </c>
      <c r="R1158">
        <v>61.034822886035201</v>
      </c>
      <c r="S1158">
        <v>665.81419380009095</v>
      </c>
      <c r="T1158">
        <v>3.8166324939684498E-3</v>
      </c>
      <c r="U1158">
        <v>1.16648727079123E-2</v>
      </c>
      <c r="V1158">
        <v>0.97548426287405499</v>
      </c>
      <c r="W1158">
        <v>1.8321942813413199E-3</v>
      </c>
      <c r="X1158">
        <v>1.10186701366905E-2</v>
      </c>
      <c r="Y1158" s="1">
        <v>0</v>
      </c>
      <c r="Z1158">
        <v>1</v>
      </c>
      <c r="AA1158">
        <v>7.1121174746618596E-4</v>
      </c>
      <c r="AB1158">
        <v>5.66739645005931E-3</v>
      </c>
      <c r="AC1158">
        <v>4.9366368562932198E-3</v>
      </c>
      <c r="AD1158">
        <v>1.7381903085624299E-5</v>
      </c>
      <c r="AE1158">
        <v>5.4373926130150303E-3</v>
      </c>
      <c r="AF1158" s="3">
        <v>2.21549009116694E-3</v>
      </c>
      <c r="AG1158">
        <v>3.7030450346229099E-3</v>
      </c>
      <c r="AH1158">
        <v>2.6791348199516398</v>
      </c>
      <c r="AI1158">
        <v>0.23001163141516801</v>
      </c>
      <c r="AJ1158">
        <v>10558.0732270966</v>
      </c>
      <c r="AK1158" t="s">
        <v>107</v>
      </c>
      <c r="AL1158" t="s">
        <v>108</v>
      </c>
      <c r="AM1158" s="4">
        <v>40583112166.230003</v>
      </c>
      <c r="AN1158">
        <v>337465</v>
      </c>
      <c r="AO1158" s="1">
        <f t="shared" si="260"/>
        <v>8.5051014862444659E-3</v>
      </c>
      <c r="AP1158" s="5">
        <f t="shared" si="261"/>
        <v>9.7419787920178464</v>
      </c>
      <c r="AQ1158" s="3">
        <f t="shared" si="262"/>
        <v>6.1184962851582973E-3</v>
      </c>
      <c r="AR1158" s="15">
        <f t="shared" si="263"/>
        <v>0.66326555475921811</v>
      </c>
    </row>
    <row r="1159" spans="1:44" x14ac:dyDescent="0.25">
      <c r="A1159" t="s">
        <v>37</v>
      </c>
      <c r="B1159">
        <v>15.7568134369976</v>
      </c>
      <c r="C1159">
        <v>1.5245993006592601E-2</v>
      </c>
      <c r="D1159">
        <v>16.836438523404201</v>
      </c>
      <c r="E1159">
        <v>20.440701320157999</v>
      </c>
      <c r="F1159" s="1">
        <v>0</v>
      </c>
      <c r="G1159" s="1">
        <v>0</v>
      </c>
      <c r="H1159">
        <v>5.8250355253753998</v>
      </c>
      <c r="I1159">
        <v>176.47605885120799</v>
      </c>
      <c r="J1159">
        <v>167.38492274021999</v>
      </c>
      <c r="K1159">
        <v>149.719372173073</v>
      </c>
      <c r="L1159">
        <v>212.20078248631401</v>
      </c>
      <c r="M1159">
        <v>100.556905530024</v>
      </c>
      <c r="N1159">
        <v>89.826119181745099</v>
      </c>
      <c r="O1159">
        <v>63.530243991752101</v>
      </c>
      <c r="P1159">
        <v>111188.17358582601</v>
      </c>
      <c r="Q1159">
        <v>135408.16796085599</v>
      </c>
      <c r="R1159">
        <v>58.238355037940003</v>
      </c>
      <c r="S1159">
        <v>655.36676723528205</v>
      </c>
      <c r="T1159">
        <v>1.7489563234062901E-3</v>
      </c>
      <c r="U1159">
        <v>9.44100492973266E-3</v>
      </c>
      <c r="V1159">
        <v>0.98007785349852905</v>
      </c>
      <c r="W1159">
        <v>1.04686219486018E-3</v>
      </c>
      <c r="X1159">
        <v>9.4342793768780898E-3</v>
      </c>
      <c r="Y1159" s="1">
        <v>0</v>
      </c>
      <c r="Z1159">
        <v>1</v>
      </c>
      <c r="AA1159">
        <v>7.7814204514584204E-4</v>
      </c>
      <c r="AB1159">
        <v>5.6608222144526798E-3</v>
      </c>
      <c r="AC1159">
        <v>4.9345203913166904E-3</v>
      </c>
      <c r="AD1159">
        <v>1.25161979342384E-5</v>
      </c>
      <c r="AE1159">
        <v>4.8223256140652202E-3</v>
      </c>
      <c r="AF1159" s="3">
        <v>2.08076336596442E-3</v>
      </c>
      <c r="AG1159">
        <v>3.9722418849380096E-3</v>
      </c>
      <c r="AH1159">
        <v>2.4633458669599801</v>
      </c>
      <c r="AI1159">
        <v>0.221378300674024</v>
      </c>
      <c r="AJ1159">
        <v>13394.7614740227</v>
      </c>
      <c r="AK1159" t="s">
        <v>109</v>
      </c>
      <c r="AL1159" t="s">
        <v>110</v>
      </c>
      <c r="AM1159" s="4">
        <v>20525225655.77</v>
      </c>
      <c r="AN1159">
        <v>184599</v>
      </c>
      <c r="AO1159" s="1">
        <f t="shared" si="260"/>
        <v>8.4349134532981217E-3</v>
      </c>
      <c r="AP1159" s="5">
        <f t="shared" si="261"/>
        <v>9.6652764298566289</v>
      </c>
      <c r="AQ1159" s="3">
        <f t="shared" si="262"/>
        <v>5.7520307839319818E-3</v>
      </c>
      <c r="AR1159" s="15">
        <f t="shared" si="263"/>
        <v>0.63024964173025011</v>
      </c>
    </row>
    <row r="1160" spans="1:44" x14ac:dyDescent="0.25">
      <c r="A1160" t="s">
        <v>37</v>
      </c>
      <c r="B1160">
        <v>14.0581633896357</v>
      </c>
      <c r="C1160">
        <v>1.4813905477750701E-2</v>
      </c>
      <c r="D1160">
        <v>16.397497026360199</v>
      </c>
      <c r="E1160">
        <v>22.255109938267701</v>
      </c>
      <c r="F1160" s="1">
        <v>0</v>
      </c>
      <c r="G1160" s="1">
        <v>0</v>
      </c>
      <c r="H1160">
        <v>6.21260284436182</v>
      </c>
      <c r="I1160">
        <v>198.89101089205101</v>
      </c>
      <c r="J1160">
        <v>185.54578801855101</v>
      </c>
      <c r="K1160">
        <v>187.13070595163001</v>
      </c>
      <c r="L1160">
        <v>237.11013195860701</v>
      </c>
      <c r="M1160">
        <v>107.398674863612</v>
      </c>
      <c r="N1160">
        <v>88.361590756691697</v>
      </c>
      <c r="O1160">
        <v>64.0821582281486</v>
      </c>
      <c r="P1160">
        <v>103794.402296845</v>
      </c>
      <c r="Q1160">
        <v>127393.951264844</v>
      </c>
      <c r="R1160">
        <v>53.466243786773099</v>
      </c>
      <c r="S1160">
        <v>632.83390483889298</v>
      </c>
      <c r="T1160">
        <v>4.9584396236690995E-4</v>
      </c>
      <c r="U1160">
        <v>5.8195030990514096E-3</v>
      </c>
      <c r="V1160">
        <v>0.98983214938100295</v>
      </c>
      <c r="W1160">
        <v>6.0887848473118898E-4</v>
      </c>
      <c r="X1160">
        <v>3.73946903521422E-3</v>
      </c>
      <c r="Y1160" s="1">
        <v>0</v>
      </c>
      <c r="Z1160">
        <v>1</v>
      </c>
      <c r="AA1160">
        <v>8.5124358426795304E-4</v>
      </c>
      <c r="AB1160">
        <v>5.7033773532927396E-3</v>
      </c>
      <c r="AC1160">
        <v>5.0181854696468003E-3</v>
      </c>
      <c r="AD1160">
        <v>4.7850384847301299E-6</v>
      </c>
      <c r="AE1160">
        <v>3.95904908194924E-3</v>
      </c>
      <c r="AF1160" s="3">
        <v>1.71124181060733E-3</v>
      </c>
      <c r="AG1160">
        <v>4.2954695792347302E-3</v>
      </c>
      <c r="AH1160">
        <v>1.91433310688222</v>
      </c>
      <c r="AI1160">
        <v>0.18431269114530599</v>
      </c>
      <c r="AJ1160">
        <v>16296.3866827479</v>
      </c>
      <c r="AK1160" t="s">
        <v>111</v>
      </c>
      <c r="AL1160" t="s">
        <v>112</v>
      </c>
      <c r="AM1160" s="4">
        <v>12896765868.59</v>
      </c>
      <c r="AN1160">
        <v>124253</v>
      </c>
      <c r="AO1160" s="1">
        <f t="shared" si="260"/>
        <v>8.2330349755761686E-3</v>
      </c>
      <c r="AP1160" s="5">
        <f t="shared" si="261"/>
        <v>9.4443278923669887</v>
      </c>
      <c r="AQ1160" s="3">
        <f t="shared" si="262"/>
        <v>4.312557714482447E-3</v>
      </c>
      <c r="AR1160" s="15">
        <f t="shared" si="263"/>
        <v>0.48852978738674091</v>
      </c>
    </row>
    <row r="1161" spans="1:44" x14ac:dyDescent="0.25">
      <c r="A1161" t="s">
        <v>37</v>
      </c>
      <c r="B1161">
        <v>15.0143904966094</v>
      </c>
      <c r="C1161">
        <v>1.3849458531895001E-2</v>
      </c>
      <c r="D1161">
        <v>15.410080787470299</v>
      </c>
      <c r="E1161">
        <v>48.344651199300202</v>
      </c>
      <c r="F1161" s="1">
        <v>0</v>
      </c>
      <c r="G1161" s="1">
        <v>0</v>
      </c>
      <c r="H1161">
        <v>6.6876945804929004</v>
      </c>
      <c r="I1161">
        <v>246.54041078911399</v>
      </c>
      <c r="J1161">
        <v>223.25970478447999</v>
      </c>
      <c r="K1161">
        <v>240.17033083569299</v>
      </c>
      <c r="L1161">
        <v>287.83800474739098</v>
      </c>
      <c r="M1161">
        <v>109.22387096691401</v>
      </c>
      <c r="N1161">
        <v>89.434856307422805</v>
      </c>
      <c r="O1161">
        <v>66.109606537126098</v>
      </c>
      <c r="P1161">
        <v>95929.488949432096</v>
      </c>
      <c r="Q1161">
        <v>117864.264926959</v>
      </c>
      <c r="R1161">
        <v>51.623975871211599</v>
      </c>
      <c r="S1161">
        <v>624.12335801466804</v>
      </c>
      <c r="T1161">
        <v>4.3322172346122701E-5</v>
      </c>
      <c r="U1161">
        <v>8.8227183258265708E-3</v>
      </c>
      <c r="V1161">
        <v>0.98985966731425301</v>
      </c>
      <c r="W1161">
        <v>2.033966021546E-4</v>
      </c>
      <c r="X1161">
        <v>1.11421775776539E-3</v>
      </c>
      <c r="Y1161" s="1">
        <v>0</v>
      </c>
      <c r="Z1161">
        <v>1</v>
      </c>
      <c r="AA1161">
        <v>8.5382038068820896E-4</v>
      </c>
      <c r="AB1161">
        <v>5.5871174517334301E-3</v>
      </c>
      <c r="AC1161">
        <v>5.0334097574766404E-3</v>
      </c>
      <c r="AD1161">
        <v>1.9311914988468501E-6</v>
      </c>
      <c r="AE1161">
        <v>3.4869765534647399E-3</v>
      </c>
      <c r="AF1161" s="3">
        <v>1.58516491470008E-3</v>
      </c>
      <c r="AG1161">
        <v>3.9196300487992098E-3</v>
      </c>
      <c r="AH1161">
        <v>1.7713056012155799</v>
      </c>
      <c r="AI1161">
        <v>0.17537947451448299</v>
      </c>
      <c r="AJ1161">
        <v>18609.474234098401</v>
      </c>
      <c r="AK1161" t="s">
        <v>113</v>
      </c>
      <c r="AL1161" t="s">
        <v>114</v>
      </c>
      <c r="AM1161" s="4">
        <v>20036600497.889999</v>
      </c>
      <c r="AN1161">
        <v>208868</v>
      </c>
      <c r="AO1161" s="1">
        <f t="shared" si="260"/>
        <v>8.1267383213368943E-3</v>
      </c>
      <c r="AP1161" s="5">
        <f t="shared" si="261"/>
        <v>9.3277911464090266</v>
      </c>
      <c r="AQ1161" s="3">
        <f t="shared" ref="AQ1161" si="264">(1-(1-B1161/100)^(1/12))- AO1161</f>
        <v>5.3391283161712561E-3</v>
      </c>
      <c r="AR1161" s="15">
        <f t="shared" ref="AR1161" si="265">B1161/AP1161-1</f>
        <v>0.60964050984241602</v>
      </c>
    </row>
    <row r="1162" spans="1:44" x14ac:dyDescent="0.25">
      <c r="AN1162">
        <f>SUM(AN1143:AN1161)</f>
        <v>8357248</v>
      </c>
    </row>
    <row r="1164" spans="1:44" s="9" customFormat="1" x14ac:dyDescent="0.25">
      <c r="O1164" s="9" t="s">
        <v>267</v>
      </c>
      <c r="AF1164" s="19"/>
      <c r="AM1164" s="63"/>
    </row>
    <row r="1165" spans="1:44" x14ac:dyDescent="0.25">
      <c r="AO1165" t="s">
        <v>226</v>
      </c>
      <c r="AP1165" t="s">
        <v>67</v>
      </c>
    </row>
    <row r="1166" spans="1:44" x14ac:dyDescent="0.25">
      <c r="A1166" t="s">
        <v>0</v>
      </c>
      <c r="B1166" t="s">
        <v>1</v>
      </c>
      <c r="C1166" t="s">
        <v>2</v>
      </c>
      <c r="D1166" t="s">
        <v>3</v>
      </c>
      <c r="E1166" t="s">
        <v>5</v>
      </c>
      <c r="F1166" t="s">
        <v>6</v>
      </c>
      <c r="G1166" t="s">
        <v>208</v>
      </c>
      <c r="H1166" t="s">
        <v>7</v>
      </c>
      <c r="I1166" t="s">
        <v>8</v>
      </c>
      <c r="J1166" t="s">
        <v>134</v>
      </c>
      <c r="K1166" t="s">
        <v>143</v>
      </c>
      <c r="L1166" t="s">
        <v>9</v>
      </c>
      <c r="M1166" t="s">
        <v>10</v>
      </c>
      <c r="N1166" t="s">
        <v>11</v>
      </c>
      <c r="O1166" t="s">
        <v>13</v>
      </c>
      <c r="P1166" t="s">
        <v>14</v>
      </c>
      <c r="Q1166" t="s">
        <v>15</v>
      </c>
      <c r="R1166" t="s">
        <v>16</v>
      </c>
      <c r="S1166" t="s">
        <v>17</v>
      </c>
      <c r="T1166" t="s">
        <v>18</v>
      </c>
      <c r="U1166" t="s">
        <v>20</v>
      </c>
      <c r="V1166" t="s">
        <v>21</v>
      </c>
      <c r="W1166" t="s">
        <v>22</v>
      </c>
      <c r="X1166" t="s">
        <v>23</v>
      </c>
      <c r="Y1166" t="s">
        <v>24</v>
      </c>
      <c r="Z1166" t="s">
        <v>25</v>
      </c>
      <c r="AA1166" t="s">
        <v>26</v>
      </c>
      <c r="AB1166" t="s">
        <v>27</v>
      </c>
      <c r="AC1166" t="s">
        <v>263</v>
      </c>
      <c r="AD1166" t="s">
        <v>120</v>
      </c>
      <c r="AE1166" t="s">
        <v>29</v>
      </c>
      <c r="AF1166" s="3" t="s">
        <v>233</v>
      </c>
      <c r="AG1166" t="s">
        <v>30</v>
      </c>
      <c r="AH1166" t="s">
        <v>31</v>
      </c>
      <c r="AI1166" t="s">
        <v>32</v>
      </c>
      <c r="AJ1166" t="s">
        <v>33</v>
      </c>
      <c r="AK1166" t="s">
        <v>34</v>
      </c>
      <c r="AL1166" t="s">
        <v>74</v>
      </c>
      <c r="AM1166" s="4" t="s">
        <v>35</v>
      </c>
      <c r="AN1166" t="s">
        <v>36</v>
      </c>
      <c r="AO1166" s="15">
        <v>1</v>
      </c>
      <c r="AP1166" s="15">
        <v>1</v>
      </c>
    </row>
    <row r="1167" spans="1:44" x14ac:dyDescent="0.25">
      <c r="A1167" t="s">
        <v>37</v>
      </c>
      <c r="B1167">
        <v>6.5970911166945498</v>
      </c>
      <c r="C1167">
        <v>4.7835843304345604E-3</v>
      </c>
      <c r="D1167">
        <v>5.5916579399970896</v>
      </c>
      <c r="E1167">
        <v>-30.8761389520851</v>
      </c>
      <c r="F1167" s="1">
        <v>0</v>
      </c>
      <c r="G1167" s="1">
        <v>0</v>
      </c>
      <c r="H1167">
        <v>3.4027041857755602</v>
      </c>
      <c r="I1167">
        <v>-130.638867338951</v>
      </c>
      <c r="J1167">
        <v>-177.680652884133</v>
      </c>
      <c r="K1167">
        <v>-134.30112397449901</v>
      </c>
      <c r="L1167">
        <v>-113.200317192231</v>
      </c>
      <c r="M1167">
        <v>27.053735950690101</v>
      </c>
      <c r="N1167">
        <v>97.035931516901499</v>
      </c>
      <c r="O1167">
        <v>89.581114018288204</v>
      </c>
      <c r="P1167">
        <v>228630.68398214201</v>
      </c>
      <c r="Q1167">
        <v>273628.29445528297</v>
      </c>
      <c r="R1167">
        <v>84.356146769539507</v>
      </c>
      <c r="S1167">
        <v>687.54701697272901</v>
      </c>
      <c r="T1167">
        <v>1.17914330041006E-3</v>
      </c>
      <c r="U1167">
        <v>0.573758779337597</v>
      </c>
      <c r="V1167" s="1">
        <v>0</v>
      </c>
      <c r="W1167">
        <v>0.16911313666962799</v>
      </c>
      <c r="X1167">
        <v>0.25712808399277298</v>
      </c>
      <c r="Y1167" s="1">
        <v>0</v>
      </c>
      <c r="Z1167">
        <v>1</v>
      </c>
      <c r="AA1167">
        <v>2.9093781587324002E-4</v>
      </c>
      <c r="AB1167">
        <v>4.4903349261243798E-3</v>
      </c>
      <c r="AC1167">
        <v>3.9405629812009303E-3</v>
      </c>
      <c r="AD1167" s="1">
        <v>0</v>
      </c>
      <c r="AE1167">
        <v>2.3196356655407902E-6</v>
      </c>
      <c r="AF1167" s="3">
        <v>6.7822841783057995E-8</v>
      </c>
      <c r="AG1167" s="1">
        <v>0</v>
      </c>
      <c r="AH1167">
        <v>1.6020429001299601</v>
      </c>
      <c r="AI1167">
        <v>3.4840607960706503E-2</v>
      </c>
      <c r="AJ1167">
        <v>29.534320419751399</v>
      </c>
      <c r="AK1167" t="s">
        <v>83</v>
      </c>
      <c r="AL1167" t="s">
        <v>84</v>
      </c>
      <c r="AM1167" s="4">
        <v>128033183.03</v>
      </c>
      <c r="AN1167">
        <v>560</v>
      </c>
      <c r="AO1167" s="1">
        <f>AA1167+AC1167*$AO$1166+AF1167*$AP$1166</f>
        <v>4.2315686199159534E-3</v>
      </c>
      <c r="AP1167" s="5">
        <f>100*(1-(1-AO1167)^12)</f>
        <v>4.9613528042830151</v>
      </c>
      <c r="AQ1167" s="3">
        <f>(1-(1-B1167/100)^(1/12))- AO1167</f>
        <v>1.4395973328763141E-3</v>
      </c>
      <c r="AR1167" s="15">
        <f>B1167/AP1167-1</f>
        <v>0.32969602786551322</v>
      </c>
    </row>
    <row r="1168" spans="1:44" x14ac:dyDescent="0.25">
      <c r="A1168" t="s">
        <v>37</v>
      </c>
      <c r="B1168">
        <v>4.7992390106379403</v>
      </c>
      <c r="C1168">
        <v>5.2361583387231202E-3</v>
      </c>
      <c r="D1168">
        <v>6.1055569245874901</v>
      </c>
      <c r="E1168">
        <v>-11.158603195410899</v>
      </c>
      <c r="F1168" s="1">
        <v>0</v>
      </c>
      <c r="G1168" s="1">
        <v>0</v>
      </c>
      <c r="H1168">
        <v>3.6425493234275201</v>
      </c>
      <c r="I1168">
        <v>-107.02013401426299</v>
      </c>
      <c r="J1168">
        <v>-158.26876843023899</v>
      </c>
      <c r="K1168">
        <v>-111.715625694702</v>
      </c>
      <c r="L1168">
        <v>-88.699266359573599</v>
      </c>
      <c r="M1168">
        <v>28.7937173844395</v>
      </c>
      <c r="N1168">
        <v>97.144292704661396</v>
      </c>
      <c r="O1168">
        <v>90.201065259640004</v>
      </c>
      <c r="P1168">
        <v>217710.94353760401</v>
      </c>
      <c r="Q1168">
        <v>255426.47562989601</v>
      </c>
      <c r="R1168">
        <v>84.568077547770102</v>
      </c>
      <c r="S1168">
        <v>686.81079619823402</v>
      </c>
      <c r="T1168">
        <v>1.93665564662291E-3</v>
      </c>
      <c r="U1168">
        <v>0.51938285980396703</v>
      </c>
      <c r="V1168" s="1">
        <v>0</v>
      </c>
      <c r="W1168">
        <v>0.209794809215093</v>
      </c>
      <c r="X1168">
        <v>0.270822330980939</v>
      </c>
      <c r="Y1168" s="1">
        <v>0</v>
      </c>
      <c r="Z1168">
        <v>1</v>
      </c>
      <c r="AA1168">
        <v>2.9051465888574302E-4</v>
      </c>
      <c r="AB1168">
        <v>4.92869265265263E-3</v>
      </c>
      <c r="AC1168">
        <v>4.1508662304357803E-3</v>
      </c>
      <c r="AD1168">
        <v>9.5192139196627301E-6</v>
      </c>
      <c r="AE1168">
        <v>7.4789313591504403E-6</v>
      </c>
      <c r="AF1168" s="3">
        <v>8.7229344553676704E-7</v>
      </c>
      <c r="AG1168" s="1">
        <v>0</v>
      </c>
      <c r="AH1168">
        <v>1.20074001076903</v>
      </c>
      <c r="AI1168">
        <v>2.78192529267055E-2</v>
      </c>
      <c r="AJ1168">
        <v>103.268785607174</v>
      </c>
      <c r="AK1168" t="s">
        <v>85</v>
      </c>
      <c r="AL1168" t="s">
        <v>86</v>
      </c>
      <c r="AM1168" s="4">
        <v>156316457.46000001</v>
      </c>
      <c r="AN1168">
        <v>718</v>
      </c>
      <c r="AO1168" s="1">
        <f t="shared" ref="AO1168:AO1174" si="266">AA1168+AC1168*$AO$1166+AF1168*$AP$1166</f>
        <v>4.4422531827670603E-3</v>
      </c>
      <c r="AP1168" s="5">
        <f t="shared" ref="AP1168:AP1174" si="267">100*(1-(1-AO1168)^12)</f>
        <v>5.2023713890566476</v>
      </c>
      <c r="AQ1168" s="3">
        <f t="shared" ref="AQ1168:AQ1174" si="268">(1-(1-B1168/100)^(1/12))- AO1168</f>
        <v>-3.5211977042140692E-4</v>
      </c>
      <c r="AR1168" s="15">
        <f t="shared" ref="AR1168:AR1174" si="269">B1168/AP1168-1</f>
        <v>-7.7490119076602082E-2</v>
      </c>
    </row>
    <row r="1169" spans="1:44" x14ac:dyDescent="0.25">
      <c r="A1169" t="s">
        <v>37</v>
      </c>
      <c r="B1169">
        <v>13.1564244890377</v>
      </c>
      <c r="C1169">
        <v>6.31881365521596E-3</v>
      </c>
      <c r="D1169">
        <v>7.3245278502182902</v>
      </c>
      <c r="E1169">
        <v>-5.44726314505382</v>
      </c>
      <c r="F1169" s="1">
        <v>0</v>
      </c>
      <c r="G1169" s="1">
        <v>0</v>
      </c>
      <c r="H1169">
        <v>3.7715840951094699</v>
      </c>
      <c r="I1169">
        <v>-81.837850264115005</v>
      </c>
      <c r="J1169">
        <v>-132.97480969823101</v>
      </c>
      <c r="K1169">
        <v>-86.415976987105694</v>
      </c>
      <c r="L1169">
        <v>-63.154212675963898</v>
      </c>
      <c r="M1169">
        <v>28.823892089705801</v>
      </c>
      <c r="N1169">
        <v>98.449626927468699</v>
      </c>
      <c r="O1169">
        <v>89.670490848277396</v>
      </c>
      <c r="P1169">
        <v>213587.720354808</v>
      </c>
      <c r="Q1169">
        <v>252073.06705532101</v>
      </c>
      <c r="R1169">
        <v>84.3998889100328</v>
      </c>
      <c r="S1169">
        <v>684.626619705449</v>
      </c>
      <c r="T1169" s="1">
        <v>0</v>
      </c>
      <c r="U1169">
        <v>0.53950295133125004</v>
      </c>
      <c r="V1169" s="1">
        <v>0</v>
      </c>
      <c r="W1169">
        <v>0.143802124723486</v>
      </c>
      <c r="X1169">
        <v>0.316694923945262</v>
      </c>
      <c r="Y1169" s="1">
        <v>0</v>
      </c>
      <c r="Z1169">
        <v>1</v>
      </c>
      <c r="AA1169">
        <v>2.94457929787292E-4</v>
      </c>
      <c r="AB1169">
        <v>5.8731675056434502E-3</v>
      </c>
      <c r="AC1169">
        <v>4.8040925532820697E-3</v>
      </c>
      <c r="AD1169">
        <v>1.1290704371492799E-4</v>
      </c>
      <c r="AE1169">
        <v>3.8292307907167603E-5</v>
      </c>
      <c r="AF1169" s="3">
        <v>1.7976898075438301E-7</v>
      </c>
      <c r="AG1169" s="1">
        <v>0</v>
      </c>
      <c r="AH1169">
        <v>1.9736229751340499</v>
      </c>
      <c r="AI1169">
        <v>4.7637631568738098E-2</v>
      </c>
      <c r="AJ1169">
        <v>191.35193606312399</v>
      </c>
      <c r="AK1169" t="s">
        <v>87</v>
      </c>
      <c r="AL1169" t="s">
        <v>88</v>
      </c>
      <c r="AM1169" s="4">
        <v>228752448.5</v>
      </c>
      <c r="AN1169">
        <v>1071</v>
      </c>
      <c r="AO1169" s="1">
        <f t="shared" si="266"/>
        <v>5.0987302520501161E-3</v>
      </c>
      <c r="AP1169" s="5">
        <f t="shared" si="267"/>
        <v>5.9497787309643391</v>
      </c>
      <c r="AQ1169" s="3">
        <f t="shared" si="268"/>
        <v>6.5875870578678657E-3</v>
      </c>
      <c r="AR1169" s="15">
        <f t="shared" si="269"/>
        <v>1.2112460116487913</v>
      </c>
    </row>
    <row r="1170" spans="1:44" x14ac:dyDescent="0.25">
      <c r="A1170" t="s">
        <v>37</v>
      </c>
      <c r="B1170">
        <v>10.5113302011444</v>
      </c>
      <c r="C1170">
        <v>6.6622758701449297E-3</v>
      </c>
      <c r="D1170">
        <v>7.7081931320822603</v>
      </c>
      <c r="E1170">
        <v>-3.2091078241652902</v>
      </c>
      <c r="F1170" s="1">
        <v>0</v>
      </c>
      <c r="G1170" s="1">
        <v>0</v>
      </c>
      <c r="H1170">
        <v>3.8433918209193298</v>
      </c>
      <c r="I1170">
        <v>-56.776456711692802</v>
      </c>
      <c r="J1170">
        <v>-115.94294174571</v>
      </c>
      <c r="K1170">
        <v>-61.5937975003663</v>
      </c>
      <c r="L1170">
        <v>-38.4216772310089</v>
      </c>
      <c r="M1170">
        <v>29.140679027885</v>
      </c>
      <c r="N1170">
        <v>98.561169486545396</v>
      </c>
      <c r="O1170">
        <v>89.8711919456603</v>
      </c>
      <c r="P1170">
        <v>217311.53100990001</v>
      </c>
      <c r="Q1170">
        <v>266152.67389295402</v>
      </c>
      <c r="R1170">
        <v>84.953331540525696</v>
      </c>
      <c r="S1170">
        <v>686.76690750593298</v>
      </c>
      <c r="T1170" s="1">
        <v>0</v>
      </c>
      <c r="U1170">
        <v>0.49285760636890003</v>
      </c>
      <c r="V1170" s="1">
        <v>0</v>
      </c>
      <c r="W1170">
        <v>0.12346300214773</v>
      </c>
      <c r="X1170">
        <v>0.38367939148336799</v>
      </c>
      <c r="Y1170" s="1">
        <v>0</v>
      </c>
      <c r="Z1170">
        <v>1</v>
      </c>
      <c r="AA1170">
        <v>2.9398299644799099E-4</v>
      </c>
      <c r="AB1170">
        <v>6.1043984725240403E-3</v>
      </c>
      <c r="AC1170">
        <v>4.9371479099165902E-3</v>
      </c>
      <c r="AD1170">
        <v>2.01621784527561E-4</v>
      </c>
      <c r="AE1170">
        <v>1.90220420736612E-5</v>
      </c>
      <c r="AF1170" s="3">
        <v>2.78495737068431E-7</v>
      </c>
      <c r="AG1170">
        <v>4.3290812108438501E-5</v>
      </c>
      <c r="AH1170">
        <v>1.9269052090841501</v>
      </c>
      <c r="AI1170">
        <v>4.66413369939132E-2</v>
      </c>
      <c r="AJ1170">
        <v>357.86306152303899</v>
      </c>
      <c r="AK1170" t="s">
        <v>89</v>
      </c>
      <c r="AL1170" t="s">
        <v>90</v>
      </c>
      <c r="AM1170" s="4">
        <v>219484646.31999999</v>
      </c>
      <c r="AN1170">
        <v>1010</v>
      </c>
      <c r="AO1170" s="1">
        <f t="shared" si="266"/>
        <v>5.23140940210165E-3</v>
      </c>
      <c r="AP1170" s="5">
        <f t="shared" si="267"/>
        <v>6.1001778332063878</v>
      </c>
      <c r="AQ1170" s="3">
        <f t="shared" si="268"/>
        <v>3.9807432422013234E-3</v>
      </c>
      <c r="AR1170" s="15">
        <f t="shared" si="269"/>
        <v>0.7231186513819079</v>
      </c>
    </row>
    <row r="1171" spans="1:44" x14ac:dyDescent="0.25">
      <c r="A1171" t="s">
        <v>37</v>
      </c>
      <c r="B1171">
        <v>4.67767664324343</v>
      </c>
      <c r="C1171">
        <v>6.9272762808912499E-3</v>
      </c>
      <c r="D1171">
        <v>8.0032168157279902</v>
      </c>
      <c r="E1171">
        <v>-7.8956325187178296</v>
      </c>
      <c r="F1171" s="1">
        <v>0</v>
      </c>
      <c r="G1171" s="1">
        <v>0</v>
      </c>
      <c r="H1171">
        <v>3.83062516852315</v>
      </c>
      <c r="I1171">
        <v>-30.163167783405601</v>
      </c>
      <c r="J1171">
        <v>-86.243811412555999</v>
      </c>
      <c r="K1171">
        <v>-35.2046450198686</v>
      </c>
      <c r="L1171">
        <v>-12.219317132794</v>
      </c>
      <c r="M1171">
        <v>28.639782468083901</v>
      </c>
      <c r="N1171">
        <v>98.202223451060604</v>
      </c>
      <c r="O1171">
        <v>89.771831913998199</v>
      </c>
      <c r="P1171">
        <v>222361.69673469299</v>
      </c>
      <c r="Q1171">
        <v>263121.35877249599</v>
      </c>
      <c r="R1171">
        <v>85.352535586488699</v>
      </c>
      <c r="S1171">
        <v>694.52155165808006</v>
      </c>
      <c r="T1171">
        <v>9.9386468833849396E-4</v>
      </c>
      <c r="U1171">
        <v>0.46556045203850699</v>
      </c>
      <c r="V1171" s="1">
        <v>0</v>
      </c>
      <c r="W1171">
        <v>0.12670852082735501</v>
      </c>
      <c r="X1171">
        <v>0.407731027134136</v>
      </c>
      <c r="Y1171" s="1">
        <v>0</v>
      </c>
      <c r="Z1171">
        <v>1</v>
      </c>
      <c r="AA1171">
        <v>2.8938476896912401E-4</v>
      </c>
      <c r="AB1171">
        <v>6.0849336436996802E-3</v>
      </c>
      <c r="AC1171">
        <v>4.9273962161418801E-3</v>
      </c>
      <c r="AD1171">
        <v>1.7799461769255699E-4</v>
      </c>
      <c r="AE1171">
        <v>2.8017246518963801E-5</v>
      </c>
      <c r="AF1171" s="3">
        <v>1.13718904001081E-7</v>
      </c>
      <c r="AG1171">
        <v>3.4695137753679102E-4</v>
      </c>
      <c r="AH1171">
        <v>1.8760688920923501</v>
      </c>
      <c r="AI1171">
        <v>4.57919403680669E-2</v>
      </c>
      <c r="AJ1171">
        <v>387.561459662206</v>
      </c>
      <c r="AK1171" t="s">
        <v>91</v>
      </c>
      <c r="AL1171" t="s">
        <v>92</v>
      </c>
      <c r="AM1171" s="4">
        <v>315975971.06</v>
      </c>
      <c r="AN1171">
        <v>1421</v>
      </c>
      <c r="AO1171" s="1">
        <f t="shared" si="266"/>
        <v>5.2168947040150048E-3</v>
      </c>
      <c r="AP1171" s="5">
        <f t="shared" si="267"/>
        <v>6.0837353725594845</v>
      </c>
      <c r="AQ1171" s="3">
        <f t="shared" si="268"/>
        <v>-1.2326728799829855E-3</v>
      </c>
      <c r="AR1171" s="15">
        <f t="shared" si="269"/>
        <v>-0.23111766755306984</v>
      </c>
    </row>
    <row r="1172" spans="1:44" x14ac:dyDescent="0.25">
      <c r="A1172" t="s">
        <v>37</v>
      </c>
      <c r="B1172">
        <v>7.5660309042469098</v>
      </c>
      <c r="C1172">
        <v>7.9283125901397997E-3</v>
      </c>
      <c r="D1172">
        <v>9.10988215490306</v>
      </c>
      <c r="E1172">
        <v>-6.2139083661733103</v>
      </c>
      <c r="F1172" s="1">
        <v>0</v>
      </c>
      <c r="G1172" s="1">
        <v>0</v>
      </c>
      <c r="H1172">
        <v>3.8736309314900699</v>
      </c>
      <c r="I1172">
        <v>-6.7533094232855797</v>
      </c>
      <c r="J1172">
        <v>-74.337924866963903</v>
      </c>
      <c r="K1172">
        <v>-9.2001472322153095</v>
      </c>
      <c r="L1172">
        <v>12.341656937051299</v>
      </c>
      <c r="M1172">
        <v>27.656382079344599</v>
      </c>
      <c r="N1172">
        <v>97.173623009065693</v>
      </c>
      <c r="O1172">
        <v>89.194823719712602</v>
      </c>
      <c r="P1172">
        <v>208989.323752303</v>
      </c>
      <c r="Q1172">
        <v>239899.133341218</v>
      </c>
      <c r="R1172">
        <v>85.396181474032801</v>
      </c>
      <c r="S1172">
        <v>683.60517269480601</v>
      </c>
      <c r="T1172">
        <v>5.5339287682119496E-4</v>
      </c>
      <c r="U1172">
        <v>0.51364104594440296</v>
      </c>
      <c r="V1172" s="1">
        <v>0</v>
      </c>
      <c r="W1172">
        <v>0.124472838845142</v>
      </c>
      <c r="X1172">
        <v>0.361886115210453</v>
      </c>
      <c r="Y1172" s="1">
        <v>0</v>
      </c>
      <c r="Z1172">
        <v>1</v>
      </c>
      <c r="AA1172">
        <v>2.8783613413479E-4</v>
      </c>
      <c r="AB1172">
        <v>5.91538007921365E-3</v>
      </c>
      <c r="AC1172">
        <v>4.8221652585410599E-3</v>
      </c>
      <c r="AD1172">
        <v>9.2648325418531895E-5</v>
      </c>
      <c r="AE1172">
        <v>1.59150847528277E-5</v>
      </c>
      <c r="AF1172" s="3">
        <v>7.2843842527964394E-8</v>
      </c>
      <c r="AG1172">
        <v>1.6165490462864899E-3</v>
      </c>
      <c r="AH1172">
        <v>1.8813579492435899</v>
      </c>
      <c r="AI1172">
        <v>4.3959926096104697E-2</v>
      </c>
      <c r="AJ1172">
        <v>369.81320967126902</v>
      </c>
      <c r="AK1172" t="s">
        <v>93</v>
      </c>
      <c r="AL1172" t="s">
        <v>94</v>
      </c>
      <c r="AM1172" s="4">
        <v>566988035.34000003</v>
      </c>
      <c r="AN1172">
        <v>2713</v>
      </c>
      <c r="AO1172" s="1">
        <f t="shared" si="266"/>
        <v>5.1100742365183778E-3</v>
      </c>
      <c r="AP1172" s="5">
        <f t="shared" si="267"/>
        <v>5.9626463878097002</v>
      </c>
      <c r="AQ1172" s="3">
        <f t="shared" si="268"/>
        <v>1.4247837644368348E-3</v>
      </c>
      <c r="AR1172" s="15">
        <f t="shared" si="269"/>
        <v>0.26890484730324449</v>
      </c>
    </row>
    <row r="1173" spans="1:44" x14ac:dyDescent="0.25">
      <c r="A1173" t="s">
        <v>37</v>
      </c>
      <c r="B1173">
        <v>11.462412799104399</v>
      </c>
      <c r="C1173">
        <v>9.6545302404582103E-3</v>
      </c>
      <c r="D1173">
        <v>10.9896248624474</v>
      </c>
      <c r="E1173">
        <v>9.1753084662410203</v>
      </c>
      <c r="F1173" s="1">
        <v>0</v>
      </c>
      <c r="G1173" s="1">
        <v>0</v>
      </c>
      <c r="H1173">
        <v>4.0459148238568696</v>
      </c>
      <c r="I1173">
        <v>16.9038754037364</v>
      </c>
      <c r="J1173">
        <v>-44.832969543555102</v>
      </c>
      <c r="K1173">
        <v>10.7651187521765</v>
      </c>
      <c r="L1173">
        <v>36.066144559407398</v>
      </c>
      <c r="M1173">
        <v>27.744930012064099</v>
      </c>
      <c r="N1173">
        <v>97.363046453139503</v>
      </c>
      <c r="O1173">
        <v>89.208054675229207</v>
      </c>
      <c r="P1173">
        <v>208296.57550055601</v>
      </c>
      <c r="Q1173">
        <v>242204.09013283</v>
      </c>
      <c r="R1173">
        <v>86.998514210953502</v>
      </c>
      <c r="S1173">
        <v>692.84123813677195</v>
      </c>
      <c r="T1173">
        <v>5.6780875678386902E-4</v>
      </c>
      <c r="U1173">
        <v>0.56523884891278398</v>
      </c>
      <c r="V1173" s="1">
        <v>0</v>
      </c>
      <c r="W1173">
        <v>0.113031782005983</v>
      </c>
      <c r="X1173">
        <v>0.32172936908123101</v>
      </c>
      <c r="Y1173" s="1">
        <v>0</v>
      </c>
      <c r="Z1173">
        <v>1</v>
      </c>
      <c r="AA1173">
        <v>2.8773736577481402E-4</v>
      </c>
      <c r="AB1173">
        <v>5.7904565354152601E-3</v>
      </c>
      <c r="AC1173">
        <v>4.7811997357419698E-3</v>
      </c>
      <c r="AD1173">
        <v>5.0156120720885002E-5</v>
      </c>
      <c r="AE1173">
        <v>1.92029526858132E-5</v>
      </c>
      <c r="AF1173" s="3">
        <v>8.0095688158202896E-8</v>
      </c>
      <c r="AG1173">
        <v>3.5069922531241501E-3</v>
      </c>
      <c r="AH1173">
        <v>1.9984921197102801</v>
      </c>
      <c r="AI1173">
        <v>4.6778698301762699E-2</v>
      </c>
      <c r="AJ1173">
        <v>758.33691835178297</v>
      </c>
      <c r="AK1173" t="s">
        <v>95</v>
      </c>
      <c r="AL1173" t="s">
        <v>96</v>
      </c>
      <c r="AM1173" s="4">
        <v>374517242.75</v>
      </c>
      <c r="AN1173">
        <v>1798</v>
      </c>
      <c r="AO1173" s="1">
        <f t="shared" si="266"/>
        <v>5.0690171972049419E-3</v>
      </c>
      <c r="AP1173" s="5">
        <f t="shared" si="267"/>
        <v>5.9160671030154095</v>
      </c>
      <c r="AQ1173" s="3">
        <f t="shared" si="268"/>
        <v>5.024944174025589E-3</v>
      </c>
      <c r="AR1173" s="15">
        <f t="shared" si="269"/>
        <v>0.93750554202842395</v>
      </c>
    </row>
    <row r="1174" spans="1:44" x14ac:dyDescent="0.25">
      <c r="A1174" t="s">
        <v>37</v>
      </c>
      <c r="B1174">
        <v>17.306668490776001</v>
      </c>
      <c r="C1174">
        <v>9.5284515033300099E-3</v>
      </c>
      <c r="D1174">
        <v>10.8535489920976</v>
      </c>
      <c r="E1174">
        <v>26.510573550248299</v>
      </c>
      <c r="F1174" s="1">
        <v>0</v>
      </c>
      <c r="G1174" s="1">
        <v>0</v>
      </c>
      <c r="H1174">
        <v>4.2547049593470998</v>
      </c>
      <c r="I1174">
        <v>39.472823191243002</v>
      </c>
      <c r="J1174">
        <v>-29.3482569620455</v>
      </c>
      <c r="K1174">
        <v>33.169219403894999</v>
      </c>
      <c r="L1174">
        <v>60.5831729596446</v>
      </c>
      <c r="M1174">
        <v>27.5840610836918</v>
      </c>
      <c r="N1174">
        <v>97.311850912095196</v>
      </c>
      <c r="O1174">
        <v>89.1885410120084</v>
      </c>
      <c r="P1174">
        <v>189071.87291095799</v>
      </c>
      <c r="Q1174">
        <v>224809.85516397801</v>
      </c>
      <c r="R1174">
        <v>88.477939339786701</v>
      </c>
      <c r="S1174">
        <v>686.51646869497495</v>
      </c>
      <c r="T1174" s="1">
        <v>0</v>
      </c>
      <c r="U1174">
        <v>0.60500317048110897</v>
      </c>
      <c r="V1174" s="1">
        <v>0</v>
      </c>
      <c r="W1174">
        <v>0.108895558470915</v>
      </c>
      <c r="X1174">
        <v>0.286101271047975</v>
      </c>
      <c r="Y1174" s="1">
        <v>0</v>
      </c>
      <c r="Z1174">
        <v>1</v>
      </c>
      <c r="AA1174">
        <v>2.8637074491423E-4</v>
      </c>
      <c r="AB1174">
        <v>5.5542881258722398E-3</v>
      </c>
      <c r="AC1174">
        <v>4.7141748310001799E-3</v>
      </c>
      <c r="AD1174">
        <v>5.0256203084793998E-5</v>
      </c>
      <c r="AE1174">
        <v>5.5285731254274401E-5</v>
      </c>
      <c r="AF1174" s="3">
        <v>1.1581276957379399E-6</v>
      </c>
      <c r="AG1174">
        <v>3.58241486683839E-3</v>
      </c>
      <c r="AH1174">
        <v>2.0691253903035198</v>
      </c>
      <c r="AI1174">
        <v>4.8336509169070403E-2</v>
      </c>
      <c r="AJ1174">
        <v>1301.31988824514</v>
      </c>
      <c r="AK1174" t="s">
        <v>97</v>
      </c>
      <c r="AL1174" t="s">
        <v>98</v>
      </c>
      <c r="AM1174" s="4">
        <v>220835947.56</v>
      </c>
      <c r="AN1174">
        <v>1168</v>
      </c>
      <c r="AO1174" s="1">
        <f t="shared" si="266"/>
        <v>5.0017037036101481E-3</v>
      </c>
      <c r="AP1174" s="5">
        <f t="shared" si="267"/>
        <v>5.8396540595988755</v>
      </c>
      <c r="AQ1174" s="3">
        <f t="shared" si="268"/>
        <v>1.0709502304288621E-2</v>
      </c>
      <c r="AR1174" s="15">
        <f t="shared" si="269"/>
        <v>1.9636461876244757</v>
      </c>
    </row>
    <row r="1178" spans="1:44" x14ac:dyDescent="0.25">
      <c r="AO1178" t="s">
        <v>226</v>
      </c>
      <c r="AP1178" t="s">
        <v>67</v>
      </c>
    </row>
    <row r="1179" spans="1:44" x14ac:dyDescent="0.25">
      <c r="A1179" t="s">
        <v>0</v>
      </c>
      <c r="B1179" t="s">
        <v>1</v>
      </c>
      <c r="C1179" t="s">
        <v>2</v>
      </c>
      <c r="D1179" t="s">
        <v>3</v>
      </c>
      <c r="E1179" t="s">
        <v>5</v>
      </c>
      <c r="F1179" t="s">
        <v>6</v>
      </c>
      <c r="G1179" t="s">
        <v>208</v>
      </c>
      <c r="H1179" t="s">
        <v>7</v>
      </c>
      <c r="I1179" t="s">
        <v>8</v>
      </c>
      <c r="J1179" t="s">
        <v>134</v>
      </c>
      <c r="K1179" t="s">
        <v>143</v>
      </c>
      <c r="L1179" t="s">
        <v>9</v>
      </c>
      <c r="M1179" t="s">
        <v>10</v>
      </c>
      <c r="N1179" t="s">
        <v>11</v>
      </c>
      <c r="O1179" t="s">
        <v>13</v>
      </c>
      <c r="P1179" t="s">
        <v>14</v>
      </c>
      <c r="Q1179" t="s">
        <v>15</v>
      </c>
      <c r="R1179" t="s">
        <v>16</v>
      </c>
      <c r="S1179" t="s">
        <v>17</v>
      </c>
      <c r="T1179" t="s">
        <v>18</v>
      </c>
      <c r="U1179" t="s">
        <v>20</v>
      </c>
      <c r="V1179" t="s">
        <v>21</v>
      </c>
      <c r="W1179" t="s">
        <v>22</v>
      </c>
      <c r="X1179" t="s">
        <v>23</v>
      </c>
      <c r="Y1179" t="s">
        <v>24</v>
      </c>
      <c r="Z1179" t="s">
        <v>25</v>
      </c>
      <c r="AA1179" t="s">
        <v>26</v>
      </c>
      <c r="AB1179" t="s">
        <v>27</v>
      </c>
      <c r="AC1179" t="s">
        <v>263</v>
      </c>
      <c r="AD1179" t="s">
        <v>120</v>
      </c>
      <c r="AE1179" t="s">
        <v>29</v>
      </c>
      <c r="AF1179" s="3" t="s">
        <v>233</v>
      </c>
      <c r="AG1179" t="s">
        <v>30</v>
      </c>
      <c r="AH1179" t="s">
        <v>31</v>
      </c>
      <c r="AI1179" t="s">
        <v>32</v>
      </c>
      <c r="AJ1179" t="s">
        <v>33</v>
      </c>
      <c r="AK1179" t="s">
        <v>34</v>
      </c>
      <c r="AL1179" t="s">
        <v>74</v>
      </c>
      <c r="AM1179" s="4" t="s">
        <v>35</v>
      </c>
      <c r="AN1179" t="s">
        <v>36</v>
      </c>
      <c r="AO1179" s="15">
        <v>1.1000000000000001</v>
      </c>
      <c r="AP1179" s="15">
        <v>1</v>
      </c>
    </row>
    <row r="1180" spans="1:44" x14ac:dyDescent="0.25">
      <c r="A1180" t="s">
        <v>37</v>
      </c>
      <c r="B1180">
        <v>6.0497634954447497</v>
      </c>
      <c r="C1180">
        <v>4.3075417174888797E-3</v>
      </c>
      <c r="D1180">
        <v>5.0483290660862403</v>
      </c>
      <c r="E1180">
        <v>-37.608954694955798</v>
      </c>
      <c r="F1180" s="1">
        <v>0</v>
      </c>
      <c r="G1180" s="1">
        <v>0</v>
      </c>
      <c r="H1180">
        <v>3.28242527601404</v>
      </c>
      <c r="I1180">
        <v>-154.86257144566801</v>
      </c>
      <c r="J1180">
        <v>-178.74746121003801</v>
      </c>
      <c r="K1180">
        <v>-157.55530208407501</v>
      </c>
      <c r="L1180">
        <v>-138.23196547798801</v>
      </c>
      <c r="M1180">
        <v>26.861287351683</v>
      </c>
      <c r="N1180">
        <v>95.346597481048093</v>
      </c>
      <c r="O1180">
        <v>84.502082897093999</v>
      </c>
      <c r="P1180">
        <v>239945.09449701701</v>
      </c>
      <c r="Q1180">
        <v>280025.60557134898</v>
      </c>
      <c r="R1180">
        <v>84.211411277515097</v>
      </c>
      <c r="S1180">
        <v>671.76432970031203</v>
      </c>
      <c r="T1180">
        <v>5.4030012150459703E-4</v>
      </c>
      <c r="U1180">
        <v>0.57508689030840299</v>
      </c>
      <c r="V1180" s="1">
        <v>0</v>
      </c>
      <c r="W1180">
        <v>0.21064774405692499</v>
      </c>
      <c r="X1180">
        <v>0.214265365634671</v>
      </c>
      <c r="Y1180" s="1">
        <v>0</v>
      </c>
      <c r="Z1180">
        <v>1</v>
      </c>
      <c r="AA1180">
        <v>2.9318007251842202E-4</v>
      </c>
      <c r="AB1180">
        <v>4.0143630931751698E-3</v>
      </c>
      <c r="AC1180">
        <v>3.3678451470592098E-3</v>
      </c>
      <c r="AD1180" s="1">
        <v>3.8368916398273602E-9</v>
      </c>
      <c r="AE1180" s="1">
        <v>1.19856758938133E-11</v>
      </c>
      <c r="AF1180" s="3">
        <v>5.7246821625347098E-5</v>
      </c>
      <c r="AG1180" s="1">
        <v>0</v>
      </c>
      <c r="AH1180">
        <v>3.3751255275994398</v>
      </c>
      <c r="AI1180">
        <v>7.6843838961903305E-2</v>
      </c>
      <c r="AJ1180">
        <v>2.0692749218961302</v>
      </c>
      <c r="AK1180" t="s">
        <v>81</v>
      </c>
      <c r="AL1180" t="s">
        <v>82</v>
      </c>
      <c r="AM1180" s="4">
        <v>1166373104.3499999</v>
      </c>
      <c r="AN1180">
        <v>4861</v>
      </c>
      <c r="AO1180" s="1">
        <f>AA1180+AC1180*$AO$1179+AF1180*$AP$1179</f>
        <v>4.0550565559089001E-3</v>
      </c>
      <c r="AP1180" s="5">
        <f>100*(1-(1-AO1180)^12)</f>
        <v>4.7589945207107132</v>
      </c>
      <c r="AQ1180" s="3">
        <f>(1-(1-B1180/100)^(1/12))- AO1180</f>
        <v>1.1318566108303486E-3</v>
      </c>
      <c r="AR1180" s="15">
        <f>B1180/AP1180-1</f>
        <v>0.2712272454016762</v>
      </c>
    </row>
    <row r="1181" spans="1:44" x14ac:dyDescent="0.25">
      <c r="A1181" t="s">
        <v>37</v>
      </c>
      <c r="B1181">
        <v>7.5950048636699004</v>
      </c>
      <c r="C1181">
        <v>4.8619445808367103E-3</v>
      </c>
      <c r="D1181">
        <v>5.6808203579314203</v>
      </c>
      <c r="E1181">
        <v>-31.840446251970501</v>
      </c>
      <c r="F1181" s="1">
        <v>0</v>
      </c>
      <c r="G1181" s="1">
        <v>0</v>
      </c>
      <c r="H1181">
        <v>3.3872252369077902</v>
      </c>
      <c r="I1181">
        <v>-130.08203768390001</v>
      </c>
      <c r="J1181">
        <v>-154.977169577886</v>
      </c>
      <c r="K1181">
        <v>-135.29828970667401</v>
      </c>
      <c r="L1181">
        <v>-112.973360224635</v>
      </c>
      <c r="M1181">
        <v>26.874143120845702</v>
      </c>
      <c r="N1181">
        <v>95.396114743718996</v>
      </c>
      <c r="O1181">
        <v>84.369121967409498</v>
      </c>
      <c r="P1181">
        <v>233241.26927816699</v>
      </c>
      <c r="Q1181">
        <v>274152.52848090098</v>
      </c>
      <c r="R1181">
        <v>84.113708292798293</v>
      </c>
      <c r="S1181">
        <v>673.08519319411801</v>
      </c>
      <c r="T1181">
        <v>1.56553723491781E-4</v>
      </c>
      <c r="U1181">
        <v>0.55515067425819298</v>
      </c>
      <c r="V1181" s="1">
        <v>0</v>
      </c>
      <c r="W1181">
        <v>0.206957143297028</v>
      </c>
      <c r="X1181">
        <v>0.237892182444778</v>
      </c>
      <c r="Y1181" s="1">
        <v>0</v>
      </c>
      <c r="Z1181">
        <v>1</v>
      </c>
      <c r="AA1181">
        <v>2.9267310057669202E-4</v>
      </c>
      <c r="AB1181">
        <v>4.5614454500919402E-3</v>
      </c>
      <c r="AC1181">
        <v>3.9140475071297899E-3</v>
      </c>
      <c r="AD1181" s="1">
        <v>2.2136902937644899E-8</v>
      </c>
      <c r="AE1181">
        <v>7.7969038961537903E-6</v>
      </c>
      <c r="AF1181" s="3">
        <v>1.0623013177112901E-4</v>
      </c>
      <c r="AG1181" s="1">
        <v>0</v>
      </c>
      <c r="AH1181">
        <v>3.51945991704843</v>
      </c>
      <c r="AI1181">
        <v>8.0029679633703096E-2</v>
      </c>
      <c r="AJ1181">
        <v>11.7808579583061</v>
      </c>
      <c r="AK1181" t="s">
        <v>83</v>
      </c>
      <c r="AL1181" t="s">
        <v>84</v>
      </c>
      <c r="AM1181" s="4">
        <v>2362034333.98</v>
      </c>
      <c r="AN1181">
        <v>10127</v>
      </c>
      <c r="AO1181" s="1">
        <f t="shared" ref="AO1181:AO1187" si="270">AA1181+AC1181*$AO$1179+AF1181*$AP$1179</f>
        <v>4.7043554901905907E-3</v>
      </c>
      <c r="AP1181" s="5">
        <f t="shared" ref="AP1181:AP1191" si="271">100*(1-(1-AO1181)^12)</f>
        <v>5.5014286477488739</v>
      </c>
      <c r="AQ1181" s="3">
        <f t="shared" ref="AQ1181:AQ1187" si="272">(1-(1-B1181/100)^(1/12))- AO1181</f>
        <v>1.8564568534777523E-3</v>
      </c>
      <c r="AR1181" s="15">
        <f t="shared" ref="AR1181:AR1187" si="273">B1181/AP1181-1</f>
        <v>0.38055137128383842</v>
      </c>
    </row>
    <row r="1182" spans="1:44" x14ac:dyDescent="0.25">
      <c r="A1182" t="s">
        <v>37</v>
      </c>
      <c r="B1182">
        <v>6.4023435620852096</v>
      </c>
      <c r="C1182">
        <v>5.4157490504539597E-3</v>
      </c>
      <c r="D1182">
        <v>6.3087710210613297</v>
      </c>
      <c r="E1182">
        <v>-17.838912738007402</v>
      </c>
      <c r="F1182" s="1">
        <v>0</v>
      </c>
      <c r="G1182" s="1">
        <v>0</v>
      </c>
      <c r="H1182">
        <v>3.5723966877854698</v>
      </c>
      <c r="I1182">
        <v>-106.3681950167</v>
      </c>
      <c r="J1182">
        <v>-131.30955523298499</v>
      </c>
      <c r="K1182">
        <v>-115.791056597317</v>
      </c>
      <c r="L1182">
        <v>-88.383353202516204</v>
      </c>
      <c r="M1182">
        <v>27.959004893325702</v>
      </c>
      <c r="N1182">
        <v>95.531220797539504</v>
      </c>
      <c r="O1182">
        <v>84.345992786415493</v>
      </c>
      <c r="P1182">
        <v>221946.256302291</v>
      </c>
      <c r="Q1182">
        <v>261913.73430338601</v>
      </c>
      <c r="R1182">
        <v>84.110427127905993</v>
      </c>
      <c r="S1182">
        <v>679.24132817505597</v>
      </c>
      <c r="T1182">
        <v>4.5531051785435098E-4</v>
      </c>
      <c r="U1182">
        <v>0.53073721273971997</v>
      </c>
      <c r="V1182" s="1">
        <v>0</v>
      </c>
      <c r="W1182">
        <v>0.19138555318570899</v>
      </c>
      <c r="X1182">
        <v>0.27787723407456999</v>
      </c>
      <c r="Y1182" s="1">
        <v>0</v>
      </c>
      <c r="Z1182">
        <v>1</v>
      </c>
      <c r="AA1182">
        <v>2.9273057154771399E-4</v>
      </c>
      <c r="AB1182">
        <v>5.0727550599341201E-3</v>
      </c>
      <c r="AC1182">
        <v>4.2304328562116703E-3</v>
      </c>
      <c r="AD1182">
        <v>2.77749843929898E-5</v>
      </c>
      <c r="AE1182">
        <v>2.2321609942271398E-5</v>
      </c>
      <c r="AF1182" s="3">
        <v>1.49775543449491E-4</v>
      </c>
      <c r="AG1182" s="1">
        <v>1.84207806700134E-7</v>
      </c>
      <c r="AH1182">
        <v>3.4693448516066399</v>
      </c>
      <c r="AI1182">
        <v>8.13898145287765E-2</v>
      </c>
      <c r="AJ1182">
        <v>67.782060779008503</v>
      </c>
      <c r="AK1182" t="s">
        <v>85</v>
      </c>
      <c r="AL1182" t="s">
        <v>86</v>
      </c>
      <c r="AM1182" s="4">
        <v>3002932847.77</v>
      </c>
      <c r="AN1182">
        <v>13530</v>
      </c>
      <c r="AO1182" s="1">
        <f t="shared" si="270"/>
        <v>5.0959822568300422E-3</v>
      </c>
      <c r="AP1182" s="5">
        <f t="shared" si="271"/>
        <v>5.9466613946906</v>
      </c>
      <c r="AQ1182" s="3">
        <f t="shared" si="272"/>
        <v>4.0258173527919772E-4</v>
      </c>
      <c r="AR1182" s="15">
        <f t="shared" si="273"/>
        <v>7.6628235097000674E-2</v>
      </c>
    </row>
    <row r="1183" spans="1:44" x14ac:dyDescent="0.25">
      <c r="A1183" t="s">
        <v>37</v>
      </c>
      <c r="B1183">
        <v>8.1769459215644194</v>
      </c>
      <c r="C1183">
        <v>6.4761831979416699E-3</v>
      </c>
      <c r="D1183">
        <v>7.5004989780787801</v>
      </c>
      <c r="E1183">
        <v>-9.27064630054773</v>
      </c>
      <c r="F1183" s="1">
        <v>0</v>
      </c>
      <c r="G1183" s="1">
        <v>0</v>
      </c>
      <c r="H1183">
        <v>3.7319802216172402</v>
      </c>
      <c r="I1183">
        <v>-81.221893398444905</v>
      </c>
      <c r="J1183">
        <v>-109.019890819509</v>
      </c>
      <c r="K1183">
        <v>-90.259127494864401</v>
      </c>
      <c r="L1183">
        <v>-62.444379955753298</v>
      </c>
      <c r="M1183">
        <v>28.9794120667157</v>
      </c>
      <c r="N1183">
        <v>95.650695547956701</v>
      </c>
      <c r="O1183">
        <v>84.282775297754696</v>
      </c>
      <c r="P1183">
        <v>212586.61394923</v>
      </c>
      <c r="Q1183">
        <v>251477.71269377999</v>
      </c>
      <c r="R1183">
        <v>84.219015729547294</v>
      </c>
      <c r="S1183">
        <v>677.18894135625703</v>
      </c>
      <c r="T1183">
        <v>1.3902229629619199E-4</v>
      </c>
      <c r="U1183">
        <v>0.54861546356332302</v>
      </c>
      <c r="V1183" s="1">
        <v>0</v>
      </c>
      <c r="W1183">
        <v>0.16041641711082499</v>
      </c>
      <c r="X1183">
        <v>0.29096811932585098</v>
      </c>
      <c r="Y1183" s="1">
        <v>0</v>
      </c>
      <c r="Z1183">
        <v>1</v>
      </c>
      <c r="AA1183">
        <v>2.9352754293200802E-4</v>
      </c>
      <c r="AB1183">
        <v>6.0178901749185403E-3</v>
      </c>
      <c r="AC1183">
        <v>4.8369365175900099E-3</v>
      </c>
      <c r="AD1183">
        <v>1.3582076117614101E-4</v>
      </c>
      <c r="AE1183">
        <v>2.79482645578665E-5</v>
      </c>
      <c r="AF1183" s="3">
        <v>2.0033085853067399E-4</v>
      </c>
      <c r="AG1183">
        <v>1.01275079088563E-6</v>
      </c>
      <c r="AH1183">
        <v>3.4409119620002699</v>
      </c>
      <c r="AI1183">
        <v>8.3070181875036897E-2</v>
      </c>
      <c r="AJ1183">
        <v>175.83444993301799</v>
      </c>
      <c r="AK1183" t="s">
        <v>87</v>
      </c>
      <c r="AL1183" t="s">
        <v>88</v>
      </c>
      <c r="AM1183" s="4">
        <v>3936041157.27</v>
      </c>
      <c r="AN1183">
        <v>18515</v>
      </c>
      <c r="AO1183" s="1">
        <f t="shared" si="270"/>
        <v>5.8144885708116935E-3</v>
      </c>
      <c r="AP1183" s="5">
        <f t="shared" si="271"/>
        <v>6.7585203113835757</v>
      </c>
      <c r="AQ1183" s="3">
        <f t="shared" si="272"/>
        <v>1.2692018228111944E-3</v>
      </c>
      <c r="AR1183" s="15">
        <f t="shared" si="273"/>
        <v>0.20987221238230913</v>
      </c>
    </row>
    <row r="1184" spans="1:44" x14ac:dyDescent="0.25">
      <c r="A1184" t="s">
        <v>37</v>
      </c>
      <c r="B1184">
        <v>7.3785661777472198</v>
      </c>
      <c r="C1184">
        <v>6.9438107016833502E-3</v>
      </c>
      <c r="D1184">
        <v>8.0215958230509798</v>
      </c>
      <c r="E1184">
        <v>-10.1322504572203</v>
      </c>
      <c r="F1184" s="1">
        <v>0</v>
      </c>
      <c r="G1184" s="1">
        <v>0</v>
      </c>
      <c r="H1184">
        <v>3.7873592801398899</v>
      </c>
      <c r="I1184">
        <v>-57.245024135487</v>
      </c>
      <c r="J1184">
        <v>-85.893306311471804</v>
      </c>
      <c r="K1184">
        <v>-67.083670050164898</v>
      </c>
      <c r="L1184">
        <v>-37.855561464941601</v>
      </c>
      <c r="M1184">
        <v>29.556678941679898</v>
      </c>
      <c r="N1184">
        <v>95.701324831589901</v>
      </c>
      <c r="O1184">
        <v>84.131527312291297</v>
      </c>
      <c r="P1184">
        <v>205884.21383534299</v>
      </c>
      <c r="Q1184">
        <v>243820.319614184</v>
      </c>
      <c r="R1184">
        <v>84.396335753608795</v>
      </c>
      <c r="S1184">
        <v>682.14045407058995</v>
      </c>
      <c r="T1184">
        <v>2.0036920934525399E-4</v>
      </c>
      <c r="U1184">
        <v>0.49711595003804299</v>
      </c>
      <c r="V1184" s="1">
        <v>0</v>
      </c>
      <c r="W1184">
        <v>0.15938338269411301</v>
      </c>
      <c r="X1184">
        <v>0.34350066726784301</v>
      </c>
      <c r="Y1184" s="1">
        <v>0</v>
      </c>
      <c r="Z1184">
        <v>1</v>
      </c>
      <c r="AA1184">
        <v>2.91693466547865E-4</v>
      </c>
      <c r="AB1184">
        <v>6.3142357988260197E-3</v>
      </c>
      <c r="AC1184">
        <v>5.1091678327289999E-3</v>
      </c>
      <c r="AD1184">
        <v>2.7411584405797099E-4</v>
      </c>
      <c r="AE1184">
        <v>3.9123503771351001E-5</v>
      </c>
      <c r="AF1184" s="3">
        <v>2.6224788680295899E-4</v>
      </c>
      <c r="AG1184">
        <v>2.4663309774827399E-5</v>
      </c>
      <c r="AH1184">
        <v>3.4614109182816901</v>
      </c>
      <c r="AI1184">
        <v>8.5321279985024895E-2</v>
      </c>
      <c r="AJ1184">
        <v>297.990265618097</v>
      </c>
      <c r="AK1184" t="s">
        <v>89</v>
      </c>
      <c r="AL1184" t="s">
        <v>90</v>
      </c>
      <c r="AM1184" s="4">
        <v>3721151280.8600001</v>
      </c>
      <c r="AN1184">
        <v>18074</v>
      </c>
      <c r="AO1184" s="1">
        <f t="shared" si="270"/>
        <v>6.1740259693527245E-3</v>
      </c>
      <c r="AP1184" s="5">
        <f t="shared" si="271"/>
        <v>7.1623548002840547</v>
      </c>
      <c r="AQ1184" s="3">
        <f t="shared" si="272"/>
        <v>1.9308455811446572E-4</v>
      </c>
      <c r="AR1184" s="15">
        <f t="shared" si="273"/>
        <v>3.0187191711668726E-2</v>
      </c>
    </row>
    <row r="1185" spans="1:44" x14ac:dyDescent="0.25">
      <c r="A1185" t="s">
        <v>37</v>
      </c>
      <c r="B1185">
        <v>11.8412771054183</v>
      </c>
      <c r="C1185">
        <v>7.4192852308413403E-3</v>
      </c>
      <c r="D1185">
        <v>8.54867662891286</v>
      </c>
      <c r="E1185">
        <v>-14.538131072207999</v>
      </c>
      <c r="F1185" s="1">
        <v>0</v>
      </c>
      <c r="G1185" s="1">
        <v>0</v>
      </c>
      <c r="H1185">
        <v>3.7750301359209799</v>
      </c>
      <c r="I1185">
        <v>-30.753784952942102</v>
      </c>
      <c r="J1185">
        <v>-61.802968740248197</v>
      </c>
      <c r="K1185">
        <v>-39.787888558274602</v>
      </c>
      <c r="L1185">
        <v>-12.252849395443899</v>
      </c>
      <c r="M1185">
        <v>28.926926759736599</v>
      </c>
      <c r="N1185">
        <v>95.741820824603906</v>
      </c>
      <c r="O1185">
        <v>84.098028943861493</v>
      </c>
      <c r="P1185">
        <v>215759.76770075099</v>
      </c>
      <c r="Q1185">
        <v>254120.03869267</v>
      </c>
      <c r="R1185">
        <v>84.946314111921893</v>
      </c>
      <c r="S1185">
        <v>686.48989009165905</v>
      </c>
      <c r="T1185">
        <v>9.0675763225439099E-4</v>
      </c>
      <c r="U1185">
        <v>0.410232793376196</v>
      </c>
      <c r="V1185" s="1">
        <v>0</v>
      </c>
      <c r="W1185">
        <v>0.19100719243974301</v>
      </c>
      <c r="X1185">
        <v>0.39876001418405999</v>
      </c>
      <c r="Y1185" s="1">
        <v>0</v>
      </c>
      <c r="Z1185">
        <v>1</v>
      </c>
      <c r="AA1185">
        <v>2.9022119536233803E-4</v>
      </c>
      <c r="AB1185">
        <v>6.3688966140311599E-3</v>
      </c>
      <c r="AC1185">
        <v>5.1249160048502697E-3</v>
      </c>
      <c r="AD1185">
        <v>3.7211478800104001E-4</v>
      </c>
      <c r="AE1185">
        <v>3.2596395865440903E-5</v>
      </c>
      <c r="AF1185" s="3">
        <v>3.2081046271314703E-4</v>
      </c>
      <c r="AG1185">
        <v>3.55471490035631E-4</v>
      </c>
      <c r="AH1185">
        <v>3.5967606270393899</v>
      </c>
      <c r="AI1185">
        <v>8.7328625335747798E-2</v>
      </c>
      <c r="AJ1185">
        <v>334.59435609882001</v>
      </c>
      <c r="AK1185" t="s">
        <v>91</v>
      </c>
      <c r="AL1185" t="s">
        <v>92</v>
      </c>
      <c r="AM1185" s="4">
        <v>4796123876.2200003</v>
      </c>
      <c r="AN1185">
        <v>22229</v>
      </c>
      <c r="AO1185" s="1">
        <f t="shared" si="270"/>
        <v>6.2484392634107816E-3</v>
      </c>
      <c r="AP1185" s="5">
        <f t="shared" si="271"/>
        <v>7.2457357250745318</v>
      </c>
      <c r="AQ1185" s="3">
        <f t="shared" si="272"/>
        <v>4.1992114736260138E-3</v>
      </c>
      <c r="AR1185" s="15">
        <f t="shared" si="273"/>
        <v>0.63424082173470331</v>
      </c>
    </row>
    <row r="1186" spans="1:44" x14ac:dyDescent="0.25">
      <c r="A1186" t="s">
        <v>37</v>
      </c>
      <c r="B1186">
        <v>9.96021701583682</v>
      </c>
      <c r="C1186">
        <v>8.9260887487700794E-3</v>
      </c>
      <c r="D1186">
        <v>10.200787416415199</v>
      </c>
      <c r="E1186">
        <v>-9.5092787581553804</v>
      </c>
      <c r="F1186" s="1">
        <v>0</v>
      </c>
      <c r="G1186" s="1">
        <v>0</v>
      </c>
      <c r="H1186">
        <v>3.8375446071649102</v>
      </c>
      <c r="I1186">
        <v>-6.4849234777072899</v>
      </c>
      <c r="J1186">
        <v>-43.3982626379808</v>
      </c>
      <c r="K1186">
        <v>-12.0128875337855</v>
      </c>
      <c r="L1186">
        <v>12.026622822801601</v>
      </c>
      <c r="M1186">
        <v>27.992270541512401</v>
      </c>
      <c r="N1186">
        <v>95.671889313863403</v>
      </c>
      <c r="O1186">
        <v>84.131954378664901</v>
      </c>
      <c r="P1186">
        <v>215564.56199846099</v>
      </c>
      <c r="Q1186">
        <v>254226.87112501499</v>
      </c>
      <c r="R1186">
        <v>84.951643312315198</v>
      </c>
      <c r="S1186">
        <v>679.66873233895205</v>
      </c>
      <c r="T1186">
        <v>1.20475182048229E-3</v>
      </c>
      <c r="U1186">
        <v>0.41651082851820598</v>
      </c>
      <c r="V1186" s="1">
        <v>0</v>
      </c>
      <c r="W1186">
        <v>0.17684558917943799</v>
      </c>
      <c r="X1186">
        <v>0.40664358230235398</v>
      </c>
      <c r="Y1186" s="1">
        <v>0</v>
      </c>
      <c r="Z1186">
        <v>1</v>
      </c>
      <c r="AA1186">
        <v>2.87971057467806E-4</v>
      </c>
      <c r="AB1186">
        <v>6.13646182958475E-3</v>
      </c>
      <c r="AC1186">
        <v>4.98093056561273E-3</v>
      </c>
      <c r="AD1186">
        <v>5.1750604894323796E-4</v>
      </c>
      <c r="AE1186">
        <v>3.2318705476897899E-5</v>
      </c>
      <c r="AF1186" s="3">
        <v>3.8314419245289398E-4</v>
      </c>
      <c r="AG1186">
        <v>1.95186134095369E-3</v>
      </c>
      <c r="AH1186">
        <v>3.74100284580389</v>
      </c>
      <c r="AI1186">
        <v>8.8617975943546895E-2</v>
      </c>
      <c r="AJ1186">
        <v>348.26075142437998</v>
      </c>
      <c r="AK1186" t="s">
        <v>93</v>
      </c>
      <c r="AL1186" t="s">
        <v>94</v>
      </c>
      <c r="AM1186" s="4">
        <v>9249444226.2299995</v>
      </c>
      <c r="AN1186">
        <v>42908</v>
      </c>
      <c r="AO1186" s="1">
        <f t="shared" si="270"/>
        <v>6.150138872094704E-3</v>
      </c>
      <c r="AP1186" s="5">
        <f t="shared" si="271"/>
        <v>7.1355744773641039</v>
      </c>
      <c r="AQ1186" s="3">
        <f t="shared" si="272"/>
        <v>2.5549653885912323E-3</v>
      </c>
      <c r="AR1186" s="15">
        <f t="shared" si="273"/>
        <v>0.39585355705181358</v>
      </c>
    </row>
    <row r="1187" spans="1:44" x14ac:dyDescent="0.25">
      <c r="A1187" t="s">
        <v>37</v>
      </c>
      <c r="B1187">
        <v>12.4753237466523</v>
      </c>
      <c r="C1187">
        <v>1.0630033692602301E-2</v>
      </c>
      <c r="D1187">
        <v>12.0360604486194</v>
      </c>
      <c r="E1187">
        <v>4.8314791927323704</v>
      </c>
      <c r="F1187" s="1">
        <v>0</v>
      </c>
      <c r="G1187" s="1">
        <v>0</v>
      </c>
      <c r="H1187">
        <v>3.99216840012744</v>
      </c>
      <c r="I1187">
        <v>16.619391504107298</v>
      </c>
      <c r="J1187">
        <v>-16.567265493678601</v>
      </c>
      <c r="K1187">
        <v>5.7002950318267702</v>
      </c>
      <c r="L1187">
        <v>36.244646913601102</v>
      </c>
      <c r="M1187">
        <v>27.990675043893901</v>
      </c>
      <c r="N1187">
        <v>95.662088380372793</v>
      </c>
      <c r="O1187">
        <v>84.142983876006596</v>
      </c>
      <c r="P1187">
        <v>203391.36439657799</v>
      </c>
      <c r="Q1187">
        <v>242200.78212692501</v>
      </c>
      <c r="R1187">
        <v>85.989638737689305</v>
      </c>
      <c r="S1187">
        <v>688.57240508736697</v>
      </c>
      <c r="T1187">
        <v>1.2624921334687101E-3</v>
      </c>
      <c r="U1187">
        <v>0.472291382192492</v>
      </c>
      <c r="V1187" s="1">
        <v>0</v>
      </c>
      <c r="W1187">
        <v>0.12790795664599899</v>
      </c>
      <c r="X1187">
        <v>0.39980066116150798</v>
      </c>
      <c r="Y1187" s="1">
        <v>0</v>
      </c>
      <c r="Z1187">
        <v>1</v>
      </c>
      <c r="AA1187">
        <v>2.8754645598014201E-4</v>
      </c>
      <c r="AB1187">
        <v>5.9902309619955501E-3</v>
      </c>
      <c r="AC1187">
        <v>4.9387726639410004E-3</v>
      </c>
      <c r="AD1187">
        <v>4.4928755804022702E-4</v>
      </c>
      <c r="AE1187">
        <v>3.7898352122140997E-5</v>
      </c>
      <c r="AF1187" s="3">
        <v>4.3925276620320798E-4</v>
      </c>
      <c r="AG1187">
        <v>3.86511904734657E-3</v>
      </c>
      <c r="AH1187">
        <v>3.7791769824014199</v>
      </c>
      <c r="AI1187">
        <v>8.9647920798375205E-2</v>
      </c>
      <c r="AJ1187">
        <v>683.721251058044</v>
      </c>
      <c r="AK1187" t="s">
        <v>95</v>
      </c>
      <c r="AL1187" t="s">
        <v>96</v>
      </c>
      <c r="AM1187" s="4">
        <v>5849739031.4099998</v>
      </c>
      <c r="AN1187">
        <v>28761</v>
      </c>
      <c r="AO1187" s="1">
        <f t="shared" si="270"/>
        <v>6.159449152518451E-3</v>
      </c>
      <c r="AP1187" s="5">
        <f t="shared" si="271"/>
        <v>7.1460132689527551</v>
      </c>
      <c r="AQ1187" s="3">
        <f t="shared" si="272"/>
        <v>4.8832458591197862E-3</v>
      </c>
      <c r="AR1187" s="15">
        <f t="shared" si="273"/>
        <v>0.74577394095442995</v>
      </c>
    </row>
    <row r="1188" spans="1:44" x14ac:dyDescent="0.25">
      <c r="A1188" t="s">
        <v>37</v>
      </c>
      <c r="B1188">
        <v>13.619731207053601</v>
      </c>
      <c r="C1188">
        <v>1.1800554554848099E-2</v>
      </c>
      <c r="D1188">
        <v>13.2768048877184</v>
      </c>
      <c r="E1188">
        <v>15.0128539588245</v>
      </c>
      <c r="F1188" s="1">
        <v>0</v>
      </c>
      <c r="G1188" s="1">
        <v>0</v>
      </c>
      <c r="H1188">
        <v>4.1297584062313</v>
      </c>
      <c r="I1188">
        <v>39.229691853526099</v>
      </c>
      <c r="J1188">
        <v>8.5307956462430496</v>
      </c>
      <c r="K1188">
        <v>22.276829617091298</v>
      </c>
      <c r="L1188">
        <v>60.5042136331219</v>
      </c>
      <c r="M1188">
        <v>28.053003406976998</v>
      </c>
      <c r="N1188">
        <v>95.680331150838796</v>
      </c>
      <c r="O1188">
        <v>84.159180865784805</v>
      </c>
      <c r="P1188">
        <v>187651.99102010901</v>
      </c>
      <c r="Q1188">
        <v>226458.42312743701</v>
      </c>
      <c r="R1188">
        <v>88.937120993552995</v>
      </c>
      <c r="S1188">
        <v>699.52100736602597</v>
      </c>
      <c r="T1188">
        <v>1.5860317085050399E-3</v>
      </c>
      <c r="U1188">
        <v>0.49270773236300502</v>
      </c>
      <c r="V1188" s="1">
        <v>0</v>
      </c>
      <c r="W1188">
        <v>9.9994285708203998E-2</v>
      </c>
      <c r="X1188">
        <v>0.40729798192879002</v>
      </c>
      <c r="Y1188" s="1">
        <v>0</v>
      </c>
      <c r="Z1188">
        <v>1</v>
      </c>
      <c r="AA1188">
        <v>2.88045830829437E-4</v>
      </c>
      <c r="AB1188">
        <v>5.78753309118815E-3</v>
      </c>
      <c r="AC1188">
        <v>4.8804713386461796E-3</v>
      </c>
      <c r="AD1188">
        <v>2.8670730699423502E-4</v>
      </c>
      <c r="AE1188">
        <v>7.1964514786789006E-5</v>
      </c>
      <c r="AF1188" s="3">
        <v>4.8548113070333299E-4</v>
      </c>
      <c r="AG1188">
        <v>5.3663652782749496E-3</v>
      </c>
      <c r="AH1188">
        <v>3.8148527731505699</v>
      </c>
      <c r="AI1188">
        <v>9.0650753387344005E-2</v>
      </c>
      <c r="AJ1188">
        <v>1154.41657129639</v>
      </c>
      <c r="AK1188" t="s">
        <v>97</v>
      </c>
      <c r="AL1188" t="s">
        <v>98</v>
      </c>
      <c r="AM1188" s="4">
        <v>3079369172.6399999</v>
      </c>
      <c r="AN1188">
        <v>16410</v>
      </c>
      <c r="AO1188" s="1">
        <f>AA1188+AC1188*$AO$1179+AF1188*$AP$1179</f>
        <v>6.1420454340435681E-3</v>
      </c>
      <c r="AP1188" s="5">
        <f>100*(1-(1-AO1188)^12)</f>
        <v>7.1264991491627461</v>
      </c>
      <c r="AQ1188" s="3">
        <f>(1-(1-B1188/100)^(1/12))- AO1188</f>
        <v>5.9847341574991676E-3</v>
      </c>
      <c r="AR1188" s="15">
        <f>B1188/AP1188-1</f>
        <v>0.91113910518795316</v>
      </c>
    </row>
    <row r="1189" spans="1:44" x14ac:dyDescent="0.25">
      <c r="A1189" t="s">
        <v>37</v>
      </c>
      <c r="B1189">
        <v>17.595276276480401</v>
      </c>
      <c r="C1189">
        <v>1.1103526454068501E-2</v>
      </c>
      <c r="D1189">
        <v>12.539906329611799</v>
      </c>
      <c r="E1189">
        <v>30.263550290854202</v>
      </c>
      <c r="F1189" s="1">
        <v>0</v>
      </c>
      <c r="G1189" s="1">
        <v>0</v>
      </c>
      <c r="H1189">
        <v>4.3215275670473003</v>
      </c>
      <c r="I1189">
        <v>61.687903242388302</v>
      </c>
      <c r="J1189">
        <v>27.776037586671499</v>
      </c>
      <c r="K1189">
        <v>45.622449219477701</v>
      </c>
      <c r="L1189">
        <v>85.002164672809897</v>
      </c>
      <c r="M1189">
        <v>28.909853028723699</v>
      </c>
      <c r="N1189">
        <v>95.852175106947996</v>
      </c>
      <c r="O1189">
        <v>84.152836618440304</v>
      </c>
      <c r="P1189">
        <v>171237.21199766299</v>
      </c>
      <c r="Q1189">
        <v>213134.33718327599</v>
      </c>
      <c r="R1189">
        <v>97.525726896195096</v>
      </c>
      <c r="S1189">
        <v>695.20946546720199</v>
      </c>
      <c r="T1189">
        <v>6.5430122527939001E-4</v>
      </c>
      <c r="U1189">
        <v>0.48678139205537402</v>
      </c>
      <c r="V1189" s="1">
        <v>0</v>
      </c>
      <c r="W1189">
        <v>8.2886021498490794E-2</v>
      </c>
      <c r="X1189">
        <v>0.43033258644613498</v>
      </c>
      <c r="Y1189" s="1">
        <v>0</v>
      </c>
      <c r="Z1189">
        <v>1</v>
      </c>
      <c r="AA1189">
        <v>2.9163218820033298E-4</v>
      </c>
      <c r="AB1189">
        <v>5.7710689819390803E-3</v>
      </c>
      <c r="AC1189">
        <v>4.9508444679713902E-3</v>
      </c>
      <c r="AD1189">
        <v>2.9965548239086598E-4</v>
      </c>
      <c r="AE1189">
        <v>7.0494717408608505E-5</v>
      </c>
      <c r="AF1189" s="3">
        <v>5.0995221087589003E-4</v>
      </c>
      <c r="AG1189">
        <v>4.6653190932972504E-3</v>
      </c>
      <c r="AH1189">
        <v>3.7948145969175102</v>
      </c>
      <c r="AI1189">
        <v>9.2498719311433095E-2</v>
      </c>
      <c r="AJ1189">
        <v>1859.37156924446</v>
      </c>
      <c r="AK1189" t="s">
        <v>99</v>
      </c>
      <c r="AL1189" t="s">
        <v>100</v>
      </c>
      <c r="AM1189" s="4">
        <v>1026053374.29</v>
      </c>
      <c r="AN1189">
        <v>5992</v>
      </c>
      <c r="AO1189" s="1">
        <f t="shared" ref="AO1189:AO1191" si="274">AA1189+AC1189*$AO$1179+AF1189*$AP$1179</f>
        <v>6.2475133138447528E-3</v>
      </c>
      <c r="AP1189" s="5">
        <f t="shared" si="271"/>
        <v>7.2446986101944884</v>
      </c>
      <c r="AQ1189" s="3">
        <f t="shared" ref="AQ1189:AQ1191" si="275">(1-(1-B1189/100)^(1/12))- AO1189</f>
        <v>9.7504236308581099E-3</v>
      </c>
      <c r="AR1189" s="15">
        <f t="shared" ref="AR1189:AR1191" si="276">B1189/AP1189-1</f>
        <v>1.4287105955961978</v>
      </c>
    </row>
    <row r="1190" spans="1:44" x14ac:dyDescent="0.25">
      <c r="A1190" t="s">
        <v>37</v>
      </c>
      <c r="B1190">
        <v>17.7322760312566</v>
      </c>
      <c r="C1190">
        <v>1.0780893640428E-2</v>
      </c>
      <c r="D1190">
        <v>12.196879302157599</v>
      </c>
      <c r="E1190">
        <v>44.107875581899997</v>
      </c>
      <c r="F1190" s="1">
        <v>0</v>
      </c>
      <c r="G1190" s="1">
        <v>0</v>
      </c>
      <c r="H1190">
        <v>4.5106907230304696</v>
      </c>
      <c r="I1190">
        <v>82.746429041591199</v>
      </c>
      <c r="J1190">
        <v>46.510262483402599</v>
      </c>
      <c r="K1190">
        <v>68.186297475454893</v>
      </c>
      <c r="L1190">
        <v>110.164730353419</v>
      </c>
      <c r="M1190">
        <v>30.3568926233899</v>
      </c>
      <c r="N1190">
        <v>96.275906287540494</v>
      </c>
      <c r="O1190">
        <v>84.231476634988994</v>
      </c>
      <c r="P1190">
        <v>145499.73275482899</v>
      </c>
      <c r="Q1190">
        <v>186997.89343237001</v>
      </c>
      <c r="R1190">
        <v>107.078014418626</v>
      </c>
      <c r="S1190">
        <v>691.78085996233995</v>
      </c>
      <c r="T1190">
        <v>3.5187893657202899E-4</v>
      </c>
      <c r="U1190">
        <v>0.60148784012905199</v>
      </c>
      <c r="V1190" s="1">
        <v>0</v>
      </c>
      <c r="W1190">
        <v>6.4894401777418897E-2</v>
      </c>
      <c r="X1190">
        <v>0.33361775809352801</v>
      </c>
      <c r="Y1190" s="1">
        <v>0</v>
      </c>
      <c r="Z1190">
        <v>1</v>
      </c>
      <c r="AA1190">
        <v>2.9086303897258502E-4</v>
      </c>
      <c r="AB1190">
        <v>5.7519067385828297E-3</v>
      </c>
      <c r="AC1190">
        <v>5.0940883454534003E-3</v>
      </c>
      <c r="AD1190">
        <v>3.08477596984187E-4</v>
      </c>
      <c r="AE1190">
        <v>1.2988879340576301E-4</v>
      </c>
      <c r="AF1190" s="3">
        <v>5.6863011850258696E-4</v>
      </c>
      <c r="AG1190">
        <v>4.2997682889880703E-3</v>
      </c>
      <c r="AH1190">
        <v>3.7735056049528399</v>
      </c>
      <c r="AI1190">
        <v>9.5940172308967203E-2</v>
      </c>
      <c r="AJ1190">
        <v>2622.2703342762702</v>
      </c>
      <c r="AK1190" t="s">
        <v>101</v>
      </c>
      <c r="AL1190" t="s">
        <v>102</v>
      </c>
      <c r="AM1190" s="4">
        <v>489606600.72000003</v>
      </c>
      <c r="AN1190">
        <v>3365</v>
      </c>
      <c r="AO1190" s="1">
        <f>AA1190+AC1190*$AO$1179+AF1190*$AP$1179</f>
        <v>6.4629903374739126E-3</v>
      </c>
      <c r="AP1190" s="5">
        <f t="shared" si="271"/>
        <v>7.4857584500422565</v>
      </c>
      <c r="AQ1190" s="3">
        <f t="shared" si="275"/>
        <v>9.6713777756816943E-3</v>
      </c>
      <c r="AR1190" s="15">
        <f t="shared" si="276"/>
        <v>1.3688015248683989</v>
      </c>
    </row>
    <row r="1191" spans="1:44" x14ac:dyDescent="0.25">
      <c r="A1191" t="s">
        <v>37</v>
      </c>
      <c r="B1191">
        <v>13.932872198907599</v>
      </c>
      <c r="C1191">
        <v>1.08088563414999E-2</v>
      </c>
      <c r="D1191">
        <v>12.2266583153996</v>
      </c>
      <c r="E1191">
        <v>64.446789864780996</v>
      </c>
      <c r="F1191" s="1">
        <v>0</v>
      </c>
      <c r="G1191" s="1">
        <v>0</v>
      </c>
      <c r="H1191">
        <v>4.7655088597727202</v>
      </c>
      <c r="I1191">
        <v>105.480919367997</v>
      </c>
      <c r="J1191">
        <v>62.362059531969301</v>
      </c>
      <c r="K1191">
        <v>93.868302701991297</v>
      </c>
      <c r="L1191">
        <v>135.732871338145</v>
      </c>
      <c r="M1191">
        <v>31.7038872636221</v>
      </c>
      <c r="N1191">
        <v>96.644416952865797</v>
      </c>
      <c r="O1191">
        <v>84.257356116610794</v>
      </c>
      <c r="P1191">
        <v>131606.38783391</v>
      </c>
      <c r="Q1191">
        <v>175155.286961212</v>
      </c>
      <c r="R1191">
        <v>115.839670364719</v>
      </c>
      <c r="S1191">
        <v>676.23927592832695</v>
      </c>
      <c r="T1191" s="1">
        <v>0</v>
      </c>
      <c r="U1191">
        <v>0.64161899552587398</v>
      </c>
      <c r="V1191" s="1">
        <v>0</v>
      </c>
      <c r="W1191">
        <v>3.4541775827460597E-2</v>
      </c>
      <c r="X1191">
        <v>0.32383922864666498</v>
      </c>
      <c r="Y1191" s="1">
        <v>0</v>
      </c>
      <c r="Z1191">
        <v>1</v>
      </c>
      <c r="AA1191">
        <v>2.9368435023388898E-4</v>
      </c>
      <c r="AB1191">
        <v>5.6909419096961202E-3</v>
      </c>
      <c r="AC1191">
        <v>5.15640843364705E-3</v>
      </c>
      <c r="AD1191">
        <v>2.80745693457418E-4</v>
      </c>
      <c r="AE1191">
        <v>9.5339509978103397E-5</v>
      </c>
      <c r="AF1191" s="3">
        <v>5.8083010135635805E-4</v>
      </c>
      <c r="AG1191">
        <v>4.44816045130719E-3</v>
      </c>
      <c r="AH1191">
        <v>3.73960610399631</v>
      </c>
      <c r="AI1191">
        <v>9.8910372867508603E-2</v>
      </c>
      <c r="AJ1191">
        <v>3592.2114816881799</v>
      </c>
      <c r="AK1191" t="s">
        <v>103</v>
      </c>
      <c r="AL1191" t="s">
        <v>104</v>
      </c>
      <c r="AM1191" s="4">
        <v>190171230.41999999</v>
      </c>
      <c r="AN1191">
        <v>1445</v>
      </c>
      <c r="AO1191" s="1">
        <f t="shared" si="274"/>
        <v>6.5465637286020034E-3</v>
      </c>
      <c r="AP1191" s="5">
        <f t="shared" si="271"/>
        <v>7.579099546981638</v>
      </c>
      <c r="AQ1191" s="3">
        <f t="shared" si="275"/>
        <v>5.8791448313402911E-3</v>
      </c>
      <c r="AR1191" s="15">
        <f t="shared" si="276"/>
        <v>0.838328169796416</v>
      </c>
    </row>
    <row r="1192" spans="1:44" x14ac:dyDescent="0.25">
      <c r="AN1192">
        <f>SUM(AN1180:AN1191)</f>
        <v>186217</v>
      </c>
    </row>
    <row r="1193" spans="1:44" x14ac:dyDescent="0.25">
      <c r="AO1193" t="s">
        <v>226</v>
      </c>
      <c r="AP1193" t="s">
        <v>67</v>
      </c>
    </row>
    <row r="1194" spans="1:44" x14ac:dyDescent="0.25">
      <c r="A1194" t="s">
        <v>0</v>
      </c>
      <c r="B1194" t="s">
        <v>1</v>
      </c>
      <c r="C1194" t="s">
        <v>2</v>
      </c>
      <c r="D1194" t="s">
        <v>3</v>
      </c>
      <c r="E1194" t="s">
        <v>5</v>
      </c>
      <c r="F1194" t="s">
        <v>6</v>
      </c>
      <c r="G1194" t="s">
        <v>208</v>
      </c>
      <c r="H1194" t="s">
        <v>7</v>
      </c>
      <c r="I1194" t="s">
        <v>8</v>
      </c>
      <c r="J1194" t="s">
        <v>134</v>
      </c>
      <c r="K1194" t="s">
        <v>143</v>
      </c>
      <c r="L1194" t="s">
        <v>9</v>
      </c>
      <c r="M1194" t="s">
        <v>10</v>
      </c>
      <c r="N1194" t="s">
        <v>11</v>
      </c>
      <c r="O1194" t="s">
        <v>13</v>
      </c>
      <c r="P1194" t="s">
        <v>14</v>
      </c>
      <c r="Q1194" t="s">
        <v>15</v>
      </c>
      <c r="R1194" t="s">
        <v>16</v>
      </c>
      <c r="S1194" t="s">
        <v>17</v>
      </c>
      <c r="T1194" t="s">
        <v>18</v>
      </c>
      <c r="U1194" t="s">
        <v>20</v>
      </c>
      <c r="V1194" t="s">
        <v>21</v>
      </c>
      <c r="W1194" t="s">
        <v>22</v>
      </c>
      <c r="X1194" t="s">
        <v>23</v>
      </c>
      <c r="Y1194" t="s">
        <v>24</v>
      </c>
      <c r="Z1194" t="s">
        <v>25</v>
      </c>
      <c r="AA1194" t="s">
        <v>26</v>
      </c>
      <c r="AB1194" t="s">
        <v>27</v>
      </c>
      <c r="AC1194" t="s">
        <v>263</v>
      </c>
      <c r="AD1194" t="s">
        <v>120</v>
      </c>
      <c r="AE1194" t="s">
        <v>29</v>
      </c>
      <c r="AF1194" s="3" t="s">
        <v>233</v>
      </c>
      <c r="AG1194" t="s">
        <v>30</v>
      </c>
      <c r="AH1194" t="s">
        <v>31</v>
      </c>
      <c r="AI1194" t="s">
        <v>32</v>
      </c>
      <c r="AJ1194" t="s">
        <v>33</v>
      </c>
      <c r="AK1194" t="s">
        <v>34</v>
      </c>
      <c r="AL1194" t="s">
        <v>74</v>
      </c>
      <c r="AM1194" s="4" t="s">
        <v>35</v>
      </c>
      <c r="AN1194" t="s">
        <v>36</v>
      </c>
      <c r="AO1194" s="15">
        <v>1.1000000000000001</v>
      </c>
      <c r="AP1194" s="15">
        <v>3.5</v>
      </c>
    </row>
    <row r="1195" spans="1:44" x14ac:dyDescent="0.25">
      <c r="A1195" t="s">
        <v>37</v>
      </c>
      <c r="B1195">
        <v>5.0248938690722698</v>
      </c>
      <c r="C1195">
        <v>4.6231193049104304E-3</v>
      </c>
      <c r="D1195">
        <v>5.4088312300463697</v>
      </c>
      <c r="E1195">
        <v>-48.710737662571198</v>
      </c>
      <c r="F1195" s="1">
        <v>0</v>
      </c>
      <c r="G1195" s="1">
        <v>0</v>
      </c>
      <c r="H1195">
        <v>3.1652019036369898</v>
      </c>
      <c r="I1195">
        <v>-171.34070472039301</v>
      </c>
      <c r="J1195">
        <v>-181.72863279889501</v>
      </c>
      <c r="K1195">
        <v>-174.009171758511</v>
      </c>
      <c r="L1195">
        <v>-154.88715617178499</v>
      </c>
      <c r="M1195">
        <v>26.798672837994999</v>
      </c>
      <c r="N1195">
        <v>91.871909043462395</v>
      </c>
      <c r="O1195">
        <v>79.660786224023099</v>
      </c>
      <c r="P1195">
        <v>242567.256096033</v>
      </c>
      <c r="Q1195">
        <v>284609.055669119</v>
      </c>
      <c r="R1195">
        <v>81.053363620788105</v>
      </c>
      <c r="S1195">
        <v>647.81837663997703</v>
      </c>
      <c r="T1195" s="1">
        <v>0</v>
      </c>
      <c r="U1195">
        <v>0.46813237640139899</v>
      </c>
      <c r="V1195" s="1">
        <v>0</v>
      </c>
      <c r="W1195">
        <v>0.22601501766804299</v>
      </c>
      <c r="X1195">
        <v>0.30585260593055702</v>
      </c>
      <c r="Y1195" s="1">
        <v>0</v>
      </c>
      <c r="Z1195">
        <v>1</v>
      </c>
      <c r="AA1195">
        <v>2.98293722037027E-4</v>
      </c>
      <c r="AB1195">
        <v>4.3028406627534698E-3</v>
      </c>
      <c r="AC1195">
        <v>3.4983411257563401E-3</v>
      </c>
      <c r="AD1195">
        <v>1.2081496034902E-6</v>
      </c>
      <c r="AE1195">
        <v>2.0755334905218799E-5</v>
      </c>
      <c r="AF1195" s="3">
        <v>5.7233768309626802E-5</v>
      </c>
      <c r="AG1195" s="1">
        <v>0</v>
      </c>
      <c r="AH1195">
        <v>4.3624847866313701</v>
      </c>
      <c r="AI1195">
        <v>9.9444608984206706E-2</v>
      </c>
      <c r="AJ1195">
        <v>0.64404305339367696</v>
      </c>
      <c r="AK1195" t="s">
        <v>79</v>
      </c>
      <c r="AL1195" t="s">
        <v>80</v>
      </c>
      <c r="AM1195" s="4">
        <v>232379431.34</v>
      </c>
      <c r="AN1195">
        <v>958</v>
      </c>
      <c r="AO1195" s="1">
        <f>AA1195+AC1195*$AO$1194+AF1195*$AP$1194</f>
        <v>4.3467871494526954E-3</v>
      </c>
      <c r="AP1195" s="5">
        <f>100*(1-(1-AO1195)^12)</f>
        <v>5.0932298173941408</v>
      </c>
      <c r="AQ1195" s="3">
        <f>(1-(1-B1195/100)^(1/12))- AO1195</f>
        <v>-5.9722173352931736E-5</v>
      </c>
      <c r="AR1195" s="15">
        <f>B1195/AP1195-1</f>
        <v>-1.3417016465366194E-2</v>
      </c>
    </row>
    <row r="1196" spans="1:44" x14ac:dyDescent="0.25">
      <c r="A1196" t="s">
        <v>37</v>
      </c>
      <c r="B1196">
        <v>9.7134780192503793</v>
      </c>
      <c r="C1196">
        <v>5.1500978109700396E-3</v>
      </c>
      <c r="D1196">
        <v>6.0080328565378496</v>
      </c>
      <c r="E1196">
        <v>-37.600535876360802</v>
      </c>
      <c r="F1196" s="1">
        <v>0</v>
      </c>
      <c r="G1196" s="1">
        <v>0</v>
      </c>
      <c r="H1196">
        <v>3.2871174693088601</v>
      </c>
      <c r="I1196">
        <v>-152.38629087122601</v>
      </c>
      <c r="J1196">
        <v>-159.93146925411699</v>
      </c>
      <c r="K1196">
        <v>-157.470747920078</v>
      </c>
      <c r="L1196">
        <v>-136.40262129705499</v>
      </c>
      <c r="M1196">
        <v>27.039964695557099</v>
      </c>
      <c r="N1196">
        <v>94.127265380946994</v>
      </c>
      <c r="O1196">
        <v>79.543116529160599</v>
      </c>
      <c r="P1196">
        <v>249703.15054507999</v>
      </c>
      <c r="Q1196">
        <v>290872.86295406701</v>
      </c>
      <c r="R1196">
        <v>83.178703824062396</v>
      </c>
      <c r="S1196">
        <v>661.70203334974701</v>
      </c>
      <c r="T1196">
        <v>4.1965789341207803E-4</v>
      </c>
      <c r="U1196">
        <v>0.55333025854351003</v>
      </c>
      <c r="V1196" s="1">
        <v>0</v>
      </c>
      <c r="W1196">
        <v>0.23694652159499899</v>
      </c>
      <c r="X1196">
        <v>0.20972321986148901</v>
      </c>
      <c r="Y1196" s="1">
        <v>0</v>
      </c>
      <c r="Z1196">
        <v>1</v>
      </c>
      <c r="AA1196">
        <v>2.95826258424841E-4</v>
      </c>
      <c r="AB1196">
        <v>4.8419073778799603E-3</v>
      </c>
      <c r="AC1196">
        <v>4.0647569552850803E-3</v>
      </c>
      <c r="AD1196" s="1">
        <v>5.4591409330633404E-7</v>
      </c>
      <c r="AE1196">
        <v>1.18170136729546E-5</v>
      </c>
      <c r="AF1196" s="3">
        <v>2.7053150761705398E-4</v>
      </c>
      <c r="AG1196" s="1">
        <v>0</v>
      </c>
      <c r="AH1196">
        <v>5.5543703902330401</v>
      </c>
      <c r="AI1196">
        <v>0.12853557854393199</v>
      </c>
      <c r="AJ1196">
        <v>3.2847784890082101</v>
      </c>
      <c r="AK1196" t="s">
        <v>81</v>
      </c>
      <c r="AL1196" t="s">
        <v>82</v>
      </c>
      <c r="AM1196" s="4">
        <v>2304260673.23</v>
      </c>
      <c r="AN1196">
        <v>9228</v>
      </c>
      <c r="AO1196" s="1">
        <f t="shared" ref="AO1196:AO1210" si="277">AA1196+AC1196*$AO$1194+AF1196*$AP$1194</f>
        <v>5.7139191858981194E-3</v>
      </c>
      <c r="AP1196" s="5">
        <f t="shared" ref="AP1196:AP1210" si="278">100*(1-(1-AO1196)^12)</f>
        <v>6.6452723459527574</v>
      </c>
      <c r="AQ1196" s="3">
        <f t="shared" ref="AQ1196:AQ1202" si="279">(1-(1-B1196/100)^(1/12))- AO1196</f>
        <v>2.7650957159495396E-3</v>
      </c>
      <c r="AR1196" s="15">
        <f t="shared" ref="AR1196:AR1202" si="280">B1196/AP1196-1</f>
        <v>0.46171255496643182</v>
      </c>
    </row>
    <row r="1197" spans="1:44" x14ac:dyDescent="0.25">
      <c r="A1197" t="s">
        <v>37</v>
      </c>
      <c r="B1197">
        <v>11.4022007736849</v>
      </c>
      <c r="C1197">
        <v>6.7947215954291098E-3</v>
      </c>
      <c r="D1197">
        <v>7.8557525563174497</v>
      </c>
      <c r="E1197">
        <v>-33.426142508868701</v>
      </c>
      <c r="F1197" s="1">
        <v>0</v>
      </c>
      <c r="G1197" s="1">
        <v>0</v>
      </c>
      <c r="H1197">
        <v>3.38097942639518</v>
      </c>
      <c r="I1197">
        <v>-128.94480384944001</v>
      </c>
      <c r="J1197">
        <v>-136.54098298513799</v>
      </c>
      <c r="K1197">
        <v>-138.31023630109499</v>
      </c>
      <c r="L1197">
        <v>-111.812671683066</v>
      </c>
      <c r="M1197">
        <v>27.550984346978002</v>
      </c>
      <c r="N1197">
        <v>94.2984796304779</v>
      </c>
      <c r="O1197">
        <v>79.460352171715201</v>
      </c>
      <c r="P1197">
        <v>232972.91386190601</v>
      </c>
      <c r="Q1197">
        <v>279620.08086890198</v>
      </c>
      <c r="R1197">
        <v>83.267589128578607</v>
      </c>
      <c r="S1197">
        <v>666.57363710665697</v>
      </c>
      <c r="T1197">
        <v>3.4711582387299798E-4</v>
      </c>
      <c r="U1197">
        <v>0.54849422297154304</v>
      </c>
      <c r="V1197" s="1">
        <v>0</v>
      </c>
      <c r="W1197">
        <v>0.223462292940105</v>
      </c>
      <c r="X1197">
        <v>0.22804348408835001</v>
      </c>
      <c r="Y1197" s="1">
        <v>0</v>
      </c>
      <c r="Z1197">
        <v>1</v>
      </c>
      <c r="AA1197">
        <v>2.95206877571816E-4</v>
      </c>
      <c r="AB1197">
        <v>5.4343063488877302E-3</v>
      </c>
      <c r="AC1197">
        <v>4.6910408215145097E-3</v>
      </c>
      <c r="AD1197" s="1">
        <v>5.5021819829304395E-7</v>
      </c>
      <c r="AE1197">
        <v>1.06454696729636E-3</v>
      </c>
      <c r="AF1197" s="3">
        <v>4.8084031365938201E-4</v>
      </c>
      <c r="AG1197" s="1">
        <v>1.14354628247664E-7</v>
      </c>
      <c r="AH1197">
        <v>5.6313345274639097</v>
      </c>
      <c r="AI1197">
        <v>0.13189322349110999</v>
      </c>
      <c r="AJ1197">
        <v>15.8821863749403</v>
      </c>
      <c r="AK1197" t="s">
        <v>83</v>
      </c>
      <c r="AL1197" t="s">
        <v>84</v>
      </c>
      <c r="AM1197" s="4">
        <v>5938479574.3400002</v>
      </c>
      <c r="AN1197">
        <v>25490</v>
      </c>
      <c r="AO1197" s="1">
        <f t="shared" si="277"/>
        <v>7.1382928790456133E-3</v>
      </c>
      <c r="AP1197" s="5">
        <f t="shared" si="278"/>
        <v>8.2375220336470498</v>
      </c>
      <c r="AQ1197" s="3">
        <f t="shared" si="279"/>
        <v>2.8995852710538752E-3</v>
      </c>
      <c r="AR1197" s="15">
        <f t="shared" si="280"/>
        <v>0.3841784856066397</v>
      </c>
    </row>
    <row r="1198" spans="1:44" x14ac:dyDescent="0.25">
      <c r="A1198" t="s">
        <v>37</v>
      </c>
      <c r="B1198">
        <v>11.311828289307799</v>
      </c>
      <c r="C1198">
        <v>8.6798531678941495E-3</v>
      </c>
      <c r="D1198">
        <v>9.9326903355112499</v>
      </c>
      <c r="E1198">
        <v>-23.329716896281099</v>
      </c>
      <c r="F1198" s="1">
        <v>0</v>
      </c>
      <c r="G1198" s="1">
        <v>0</v>
      </c>
      <c r="H1198">
        <v>3.5475612852032001</v>
      </c>
      <c r="I1198">
        <v>-104.95458138403001</v>
      </c>
      <c r="J1198">
        <v>-112.698848949077</v>
      </c>
      <c r="K1198">
        <v>-118.436892765393</v>
      </c>
      <c r="L1198">
        <v>-87.241544576690103</v>
      </c>
      <c r="M1198">
        <v>29.5017896653383</v>
      </c>
      <c r="N1198">
        <v>94.4150665592515</v>
      </c>
      <c r="O1198">
        <v>79.4558197923444</v>
      </c>
      <c r="P1198">
        <v>225341.06388285599</v>
      </c>
      <c r="Q1198">
        <v>273197.11379050597</v>
      </c>
      <c r="R1198">
        <v>83.401307391362906</v>
      </c>
      <c r="S1198">
        <v>674.33750258008797</v>
      </c>
      <c r="T1198">
        <v>5.47461001289251E-4</v>
      </c>
      <c r="U1198">
        <v>0.49593669060604501</v>
      </c>
      <c r="V1198" s="1">
        <v>0</v>
      </c>
      <c r="W1198">
        <v>0.229664672795349</v>
      </c>
      <c r="X1198">
        <v>0.27439863659860497</v>
      </c>
      <c r="Y1198" s="1">
        <v>0</v>
      </c>
      <c r="Z1198">
        <v>1</v>
      </c>
      <c r="AA1198">
        <v>2.96997692628414E-4</v>
      </c>
      <c r="AB1198">
        <v>6.0489077686722396E-3</v>
      </c>
      <c r="AC1198">
        <v>4.9687019938833401E-3</v>
      </c>
      <c r="AD1198">
        <v>1.14153317751847E-4</v>
      </c>
      <c r="AE1198">
        <v>2.2194567510142602E-3</v>
      </c>
      <c r="AF1198" s="3">
        <v>6.7421061487986595E-4</v>
      </c>
      <c r="AG1198" s="1">
        <v>3.2074133182385199E-7</v>
      </c>
      <c r="AH1198">
        <v>5.2928521888252202</v>
      </c>
      <c r="AI1198">
        <v>0.13089173924929101</v>
      </c>
      <c r="AJ1198">
        <v>70.241195706340505</v>
      </c>
      <c r="AK1198" t="s">
        <v>85</v>
      </c>
      <c r="AL1198" t="s">
        <v>86</v>
      </c>
      <c r="AM1198" s="4">
        <v>9795125364.8600006</v>
      </c>
      <c r="AN1198">
        <v>43468</v>
      </c>
      <c r="AO1198" s="1">
        <f t="shared" si="277"/>
        <v>8.1223070379796199E-3</v>
      </c>
      <c r="AP1198" s="5">
        <f t="shared" si="278"/>
        <v>9.3229299916000929</v>
      </c>
      <c r="AQ1198" s="3">
        <f t="shared" si="279"/>
        <v>1.8314611059070899E-3</v>
      </c>
      <c r="AR1198" s="15">
        <f t="shared" si="280"/>
        <v>0.21333403763620362</v>
      </c>
    </row>
    <row r="1199" spans="1:44" x14ac:dyDescent="0.25">
      <c r="A1199" t="s">
        <v>37</v>
      </c>
      <c r="B1199">
        <v>11.401338575430399</v>
      </c>
      <c r="C1199">
        <v>9.21098244950329E-3</v>
      </c>
      <c r="D1199">
        <v>10.5100618788908</v>
      </c>
      <c r="E1199">
        <v>-15.862254055047201</v>
      </c>
      <c r="F1199" s="1">
        <v>0</v>
      </c>
      <c r="G1199" s="1">
        <v>0</v>
      </c>
      <c r="H1199">
        <v>3.70961134867744</v>
      </c>
      <c r="I1199">
        <v>-80.006542989447595</v>
      </c>
      <c r="J1199">
        <v>-89.861413132902996</v>
      </c>
      <c r="K1199">
        <v>-92.4391841068595</v>
      </c>
      <c r="L1199">
        <v>-61.585232839757097</v>
      </c>
      <c r="M1199">
        <v>31.3976276350399</v>
      </c>
      <c r="N1199">
        <v>94.581464232073699</v>
      </c>
      <c r="O1199">
        <v>79.550688770691707</v>
      </c>
      <c r="P1199">
        <v>216684.63298904401</v>
      </c>
      <c r="Q1199">
        <v>260550.606102363</v>
      </c>
      <c r="R1199">
        <v>83.612986359885397</v>
      </c>
      <c r="S1199">
        <v>672.26847473281305</v>
      </c>
      <c r="T1199">
        <v>7.5404575109956997E-4</v>
      </c>
      <c r="U1199">
        <v>0.48367225920114398</v>
      </c>
      <c r="V1199" s="1">
        <v>0</v>
      </c>
      <c r="W1199">
        <v>0.20242673639117101</v>
      </c>
      <c r="X1199">
        <v>0.31390100440768398</v>
      </c>
      <c r="Y1199" s="1">
        <v>0</v>
      </c>
      <c r="Z1199">
        <v>1</v>
      </c>
      <c r="AA1199">
        <v>2.9796702345855297E-4</v>
      </c>
      <c r="AB1199">
        <v>6.7998859091682202E-3</v>
      </c>
      <c r="AC1199">
        <v>5.45243184193356E-3</v>
      </c>
      <c r="AD1199">
        <v>4.4040155003235298E-4</v>
      </c>
      <c r="AE1199">
        <v>1.67066873011057E-3</v>
      </c>
      <c r="AF1199" s="3">
        <v>8.59231850810884E-4</v>
      </c>
      <c r="AG1199">
        <v>2.052833462384E-6</v>
      </c>
      <c r="AH1199">
        <v>4.9167034202246596</v>
      </c>
      <c r="AI1199">
        <v>0.12931443230058901</v>
      </c>
      <c r="AJ1199">
        <v>175.876595379099</v>
      </c>
      <c r="AK1199" t="s">
        <v>87</v>
      </c>
      <c r="AL1199" t="s">
        <v>88</v>
      </c>
      <c r="AM1199" s="4">
        <v>16674099193.139999</v>
      </c>
      <c r="AN1199">
        <v>76951</v>
      </c>
      <c r="AO1199" s="1">
        <f t="shared" si="277"/>
        <v>9.3029535274235641E-3</v>
      </c>
      <c r="AP1199" s="5">
        <f t="shared" si="278"/>
        <v>10.60969502223138</v>
      </c>
      <c r="AQ1199" s="3">
        <f t="shared" si="279"/>
        <v>7.3412180005698498E-4</v>
      </c>
      <c r="AR1199" s="15">
        <f t="shared" si="280"/>
        <v>7.4615109250569578E-2</v>
      </c>
    </row>
    <row r="1200" spans="1:44" x14ac:dyDescent="0.25">
      <c r="A1200" t="s">
        <v>37</v>
      </c>
      <c r="B1200">
        <v>11.774848981168599</v>
      </c>
      <c r="C1200">
        <v>9.3579112932795899E-3</v>
      </c>
      <c r="D1200">
        <v>10.669182747807101</v>
      </c>
      <c r="E1200">
        <v>-12.4421621880935</v>
      </c>
      <c r="F1200" s="1">
        <v>0</v>
      </c>
      <c r="G1200" s="1">
        <v>0</v>
      </c>
      <c r="H1200">
        <v>3.7851273078162699</v>
      </c>
      <c r="I1200">
        <v>-56.905110732702603</v>
      </c>
      <c r="J1200">
        <v>-66.553224750283306</v>
      </c>
      <c r="K1200">
        <v>-72.943591644155006</v>
      </c>
      <c r="L1200">
        <v>-37.802543934208003</v>
      </c>
      <c r="M1200">
        <v>31.886873325085201</v>
      </c>
      <c r="N1200">
        <v>94.583388698388504</v>
      </c>
      <c r="O1200">
        <v>79.617652770559602</v>
      </c>
      <c r="P1200">
        <v>208957.47704957199</v>
      </c>
      <c r="Q1200">
        <v>252272.66310619601</v>
      </c>
      <c r="R1200">
        <v>83.758309921734494</v>
      </c>
      <c r="S1200">
        <v>680.88119162374301</v>
      </c>
      <c r="T1200">
        <v>8.8865581076153996E-4</v>
      </c>
      <c r="U1200">
        <v>0.48182296960327697</v>
      </c>
      <c r="V1200" s="1">
        <v>0</v>
      </c>
      <c r="W1200">
        <v>0.16732456082191399</v>
      </c>
      <c r="X1200">
        <v>0.35085246957480798</v>
      </c>
      <c r="Y1200" s="1">
        <v>0</v>
      </c>
      <c r="Z1200">
        <v>1</v>
      </c>
      <c r="AA1200">
        <v>2.9688541824016102E-4</v>
      </c>
      <c r="AB1200">
        <v>6.9379364929399801E-3</v>
      </c>
      <c r="AC1200">
        <v>5.6582139608956196E-3</v>
      </c>
      <c r="AD1200">
        <v>7.4517818286042601E-4</v>
      </c>
      <c r="AE1200">
        <v>1.3482940446917001E-3</v>
      </c>
      <c r="AF1200" s="3">
        <v>1.0269543827650001E-3</v>
      </c>
      <c r="AG1200">
        <v>2.96171961028852E-5</v>
      </c>
      <c r="AH1200">
        <v>4.7732783145301898</v>
      </c>
      <c r="AI1200">
        <v>0.12820068513808899</v>
      </c>
      <c r="AJ1200">
        <v>306.36236506609799</v>
      </c>
      <c r="AK1200" t="s">
        <v>89</v>
      </c>
      <c r="AL1200" t="s">
        <v>90</v>
      </c>
      <c r="AM1200" s="4">
        <v>17737564396.830002</v>
      </c>
      <c r="AN1200">
        <v>84886</v>
      </c>
      <c r="AO1200" s="1">
        <f t="shared" si="277"/>
        <v>1.0115261114902845E-2</v>
      </c>
      <c r="AP1200" s="5">
        <f t="shared" si="278"/>
        <v>11.485270783765934</v>
      </c>
      <c r="AQ1200" s="3">
        <f t="shared" si="279"/>
        <v>2.7027493715998246E-4</v>
      </c>
      <c r="AR1200" s="15">
        <f t="shared" si="280"/>
        <v>2.5213005670878585E-2</v>
      </c>
    </row>
    <row r="1201" spans="1:44" x14ac:dyDescent="0.25">
      <c r="A1201" t="s">
        <v>37</v>
      </c>
      <c r="B1201">
        <v>12.534656328728699</v>
      </c>
      <c r="C1201">
        <v>9.9243750562033398E-3</v>
      </c>
      <c r="D1201">
        <v>11.2802267964527</v>
      </c>
      <c r="E1201">
        <v>-12.5649338020276</v>
      </c>
      <c r="F1201" s="1">
        <v>0</v>
      </c>
      <c r="G1201" s="1">
        <v>0</v>
      </c>
      <c r="H1201">
        <v>3.7977238756294698</v>
      </c>
      <c r="I1201">
        <v>-31.425434306883801</v>
      </c>
      <c r="J1201">
        <v>-42.143247780648203</v>
      </c>
      <c r="K1201">
        <v>-50.177235640115398</v>
      </c>
      <c r="L1201">
        <v>-12.3726222102291</v>
      </c>
      <c r="M1201">
        <v>30.894403504859302</v>
      </c>
      <c r="N1201">
        <v>94.435711185173801</v>
      </c>
      <c r="O1201">
        <v>79.6847106198624</v>
      </c>
      <c r="P1201">
        <v>209511.61538410699</v>
      </c>
      <c r="Q1201">
        <v>252725.73937677001</v>
      </c>
      <c r="R1201">
        <v>84.001554097091699</v>
      </c>
      <c r="S1201">
        <v>689.30370356877302</v>
      </c>
      <c r="T1201">
        <v>1.011004318827E-3</v>
      </c>
      <c r="U1201">
        <v>0.42408198517905399</v>
      </c>
      <c r="V1201" s="1">
        <v>0</v>
      </c>
      <c r="W1201">
        <v>0.17746166914460099</v>
      </c>
      <c r="X1201">
        <v>0.39845634567634303</v>
      </c>
      <c r="Y1201" s="1">
        <v>0</v>
      </c>
      <c r="Z1201">
        <v>1</v>
      </c>
      <c r="AA1201">
        <v>2.9492368409653099E-4</v>
      </c>
      <c r="AB1201">
        <v>6.9819101248130497E-3</v>
      </c>
      <c r="AC1201">
        <v>5.7253915320617903E-3</v>
      </c>
      <c r="AD1201">
        <v>8.3055721308802205E-4</v>
      </c>
      <c r="AE1201">
        <v>1.46155203787058E-3</v>
      </c>
      <c r="AF1201" s="3">
        <v>1.21763885410247E-3</v>
      </c>
      <c r="AG1201">
        <v>3.55413093195419E-4</v>
      </c>
      <c r="AH1201">
        <v>4.8771824903088703</v>
      </c>
      <c r="AI1201">
        <v>0.12737437311506</v>
      </c>
      <c r="AJ1201">
        <v>405.65340438878798</v>
      </c>
      <c r="AK1201" t="s">
        <v>91</v>
      </c>
      <c r="AL1201" t="s">
        <v>92</v>
      </c>
      <c r="AM1201" s="4">
        <v>19038949024.799999</v>
      </c>
      <c r="AN1201">
        <v>90873</v>
      </c>
      <c r="AO1201" s="1">
        <f t="shared" si="277"/>
        <v>1.0854590358723146E-2</v>
      </c>
      <c r="AP1201" s="5">
        <f t="shared" si="278"/>
        <v>12.275343024432694</v>
      </c>
      <c r="AQ1201" s="3">
        <f t="shared" si="279"/>
        <v>2.4398949216720978E-4</v>
      </c>
      <c r="AR1201" s="15">
        <f t="shared" si="280"/>
        <v>2.1124729775768625E-2</v>
      </c>
    </row>
    <row r="1202" spans="1:44" x14ac:dyDescent="0.25">
      <c r="A1202" t="s">
        <v>37</v>
      </c>
      <c r="B1202">
        <v>15.759664789147999</v>
      </c>
      <c r="C1202">
        <v>1.2338388866245E-2</v>
      </c>
      <c r="D1202">
        <v>13.8415088116192</v>
      </c>
      <c r="E1202">
        <v>-9.2595817097934496</v>
      </c>
      <c r="F1202" s="1">
        <v>0</v>
      </c>
      <c r="G1202" s="1">
        <v>0</v>
      </c>
      <c r="H1202">
        <v>3.8320267582778702</v>
      </c>
      <c r="I1202">
        <v>-7.39030377706389</v>
      </c>
      <c r="J1202">
        <v>-20.680204193230502</v>
      </c>
      <c r="K1202">
        <v>-22.160314547874801</v>
      </c>
      <c r="L1202">
        <v>12.0487189472155</v>
      </c>
      <c r="M1202">
        <v>29.203193361030401</v>
      </c>
      <c r="N1202">
        <v>94.362809431974696</v>
      </c>
      <c r="O1202">
        <v>79.745878277631604</v>
      </c>
      <c r="P1202">
        <v>205273.13898377199</v>
      </c>
      <c r="Q1202">
        <v>248072.89821034999</v>
      </c>
      <c r="R1202">
        <v>84.338651282502397</v>
      </c>
      <c r="S1202">
        <v>686.39167229717305</v>
      </c>
      <c r="T1202">
        <v>1.0696579253572599E-3</v>
      </c>
      <c r="U1202">
        <v>0.42993355060791399</v>
      </c>
      <c r="V1202" s="1">
        <v>0</v>
      </c>
      <c r="W1202">
        <v>0.16993219085379299</v>
      </c>
      <c r="X1202">
        <v>0.40013425853829099</v>
      </c>
      <c r="Y1202" s="1">
        <v>0</v>
      </c>
      <c r="Z1202">
        <v>1</v>
      </c>
      <c r="AA1202">
        <v>2.9235393527969399E-4</v>
      </c>
      <c r="AB1202">
        <v>6.9337091365556198E-3</v>
      </c>
      <c r="AC1202">
        <v>5.7633790155015097E-3</v>
      </c>
      <c r="AD1202">
        <v>1.0030514587298801E-3</v>
      </c>
      <c r="AE1202">
        <v>2.2833815029561998E-3</v>
      </c>
      <c r="AF1202" s="3">
        <v>1.5120382684677099E-3</v>
      </c>
      <c r="AG1202">
        <v>1.82590091215313E-3</v>
      </c>
      <c r="AH1202">
        <v>5.2204141827255501</v>
      </c>
      <c r="AI1202">
        <v>0.12952739967388999</v>
      </c>
      <c r="AJ1202">
        <v>415.32092615577199</v>
      </c>
      <c r="AK1202" t="s">
        <v>93</v>
      </c>
      <c r="AL1202" t="s">
        <v>94</v>
      </c>
      <c r="AM1202" s="4">
        <v>25653394725.080002</v>
      </c>
      <c r="AN1202">
        <v>124972</v>
      </c>
      <c r="AO1202" s="1">
        <f t="shared" si="277"/>
        <v>1.1924204791968339E-2</v>
      </c>
      <c r="AP1202" s="5">
        <f t="shared" si="278"/>
        <v>13.406932063829991</v>
      </c>
      <c r="AQ1202" s="3">
        <f t="shared" si="279"/>
        <v>2.2655200299572589E-3</v>
      </c>
      <c r="AR1202" s="15">
        <f t="shared" si="280"/>
        <v>0.17548628680422329</v>
      </c>
    </row>
    <row r="1203" spans="1:44" x14ac:dyDescent="0.25">
      <c r="A1203" t="s">
        <v>37</v>
      </c>
      <c r="B1203">
        <v>17.573580458636599</v>
      </c>
      <c r="C1203">
        <v>1.47196661452271E-2</v>
      </c>
      <c r="D1203">
        <v>16.301481171357899</v>
      </c>
      <c r="E1203">
        <v>0.69997449066992401</v>
      </c>
      <c r="F1203" s="1">
        <v>0</v>
      </c>
      <c r="G1203" s="1">
        <v>0</v>
      </c>
      <c r="H1203">
        <v>3.9403690367553401</v>
      </c>
      <c r="I1203">
        <v>15.775817825100599</v>
      </c>
      <c r="J1203">
        <v>5.3898101820407396</v>
      </c>
      <c r="K1203">
        <v>-4.2314495610540996</v>
      </c>
      <c r="L1203">
        <v>36.239174563375698</v>
      </c>
      <c r="M1203">
        <v>28.774843449576199</v>
      </c>
      <c r="N1203">
        <v>94.241398796951003</v>
      </c>
      <c r="O1203">
        <v>79.660323823375407</v>
      </c>
      <c r="P1203">
        <v>195051.66031144801</v>
      </c>
      <c r="Q1203">
        <v>237647.35977196999</v>
      </c>
      <c r="R1203">
        <v>85.330610641174601</v>
      </c>
      <c r="S1203">
        <v>696.49098542086699</v>
      </c>
      <c r="T1203">
        <v>1.13742517035805E-3</v>
      </c>
      <c r="U1203">
        <v>0.45190662641492302</v>
      </c>
      <c r="V1203" s="1">
        <v>0</v>
      </c>
      <c r="W1203">
        <v>0.14259304035015</v>
      </c>
      <c r="X1203">
        <v>0.40550033323492601</v>
      </c>
      <c r="Y1203" s="1">
        <v>0</v>
      </c>
      <c r="Z1203">
        <v>1</v>
      </c>
      <c r="AA1203">
        <v>2.9158495101399298E-4</v>
      </c>
      <c r="AB1203">
        <v>6.8219947910794203E-3</v>
      </c>
      <c r="AC1203">
        <v>5.7450489113710403E-3</v>
      </c>
      <c r="AD1203">
        <v>8.9058396622029498E-4</v>
      </c>
      <c r="AE1203">
        <v>2.7501437818571299E-3</v>
      </c>
      <c r="AF1203" s="3">
        <v>1.78713517264177E-3</v>
      </c>
      <c r="AG1203">
        <v>3.9653833730425503E-3</v>
      </c>
      <c r="AH1203">
        <v>5.3411751827182696</v>
      </c>
      <c r="AI1203">
        <v>0.13102060214085301</v>
      </c>
      <c r="AJ1203">
        <v>663.30037286199104</v>
      </c>
      <c r="AK1203" t="s">
        <v>95</v>
      </c>
      <c r="AL1203" t="s">
        <v>96</v>
      </c>
      <c r="AM1203" s="4">
        <v>17617065959.330002</v>
      </c>
      <c r="AN1203">
        <v>90320</v>
      </c>
      <c r="AO1203" s="1">
        <f t="shared" si="277"/>
        <v>1.2866111857768333E-2</v>
      </c>
      <c r="AP1203" s="5">
        <f>100*(1-(1-AO1203)^12)</f>
        <v>14.392318149573835</v>
      </c>
      <c r="AQ1203" s="3">
        <f>(1-(1-B1203/100)^(1/12))- AO1203</f>
        <v>3.1102383857523983E-3</v>
      </c>
      <c r="AR1203" s="15">
        <f>B1203/AP1203-1</f>
        <v>0.22103890950721938</v>
      </c>
    </row>
    <row r="1204" spans="1:44" x14ac:dyDescent="0.25">
      <c r="A1204" t="s">
        <v>37</v>
      </c>
      <c r="B1204">
        <v>19.317769154547499</v>
      </c>
      <c r="C1204">
        <v>1.5689934000235599E-2</v>
      </c>
      <c r="D1204">
        <v>17.285220367485799</v>
      </c>
      <c r="E1204">
        <v>8.0378829004155303</v>
      </c>
      <c r="F1204" s="1">
        <v>0</v>
      </c>
      <c r="G1204" s="1">
        <v>0</v>
      </c>
      <c r="H1204">
        <v>4.0438070652895597</v>
      </c>
      <c r="I1204">
        <v>38.310182031604903</v>
      </c>
      <c r="J1204">
        <v>29.357515665347599</v>
      </c>
      <c r="K1204">
        <v>10.9495309887962</v>
      </c>
      <c r="L1204">
        <v>60.5911326563918</v>
      </c>
      <c r="M1204">
        <v>28.762821490852001</v>
      </c>
      <c r="N1204">
        <v>93.9083033933032</v>
      </c>
      <c r="O1204">
        <v>79.653810755133406</v>
      </c>
      <c r="P1204">
        <v>179143.35190867301</v>
      </c>
      <c r="Q1204">
        <v>217482.49243852199</v>
      </c>
      <c r="R1204">
        <v>88.146255125936506</v>
      </c>
      <c r="S1204">
        <v>710.16643188352202</v>
      </c>
      <c r="T1204">
        <v>3.000560407694E-4</v>
      </c>
      <c r="U1204">
        <v>0.48159895523139001</v>
      </c>
      <c r="V1204" s="1">
        <v>0</v>
      </c>
      <c r="W1204">
        <v>0.10863801914093101</v>
      </c>
      <c r="X1204">
        <v>0.40976302562767802</v>
      </c>
      <c r="Y1204" s="1">
        <v>0</v>
      </c>
      <c r="Z1204">
        <v>1</v>
      </c>
      <c r="AA1204">
        <v>2.93875021449734E-4</v>
      </c>
      <c r="AB1204">
        <v>6.5276082757028502E-3</v>
      </c>
      <c r="AC1204">
        <v>5.5997615206717496E-3</v>
      </c>
      <c r="AD1204">
        <v>5.6329184090435705E-4</v>
      </c>
      <c r="AE1204">
        <v>2.6210541408112401E-3</v>
      </c>
      <c r="AF1204" s="3">
        <v>1.8286065892968899E-3</v>
      </c>
      <c r="AG1204">
        <v>5.6841148316959401E-3</v>
      </c>
      <c r="AH1204">
        <v>5.2097428160780597</v>
      </c>
      <c r="AI1204">
        <v>0.12779157980872699</v>
      </c>
      <c r="AJ1204">
        <v>1069.32895206118</v>
      </c>
      <c r="AK1204" t="s">
        <v>97</v>
      </c>
      <c r="AL1204" t="s">
        <v>98</v>
      </c>
      <c r="AM1204" s="4">
        <v>10380640669.700001</v>
      </c>
      <c r="AN1204">
        <v>57946</v>
      </c>
      <c r="AO1204" s="1">
        <f t="shared" si="277"/>
        <v>1.2853735756727774E-2</v>
      </c>
      <c r="AP1204" s="5">
        <f t="shared" si="278"/>
        <v>14.379437679427831</v>
      </c>
      <c r="AQ1204" s="3">
        <f t="shared" ref="AQ1204:AQ1206" si="281">(1-(1-B1204/100)^(1/12))- AO1204</f>
        <v>4.8748817559557348E-3</v>
      </c>
      <c r="AR1204" s="15">
        <f t="shared" ref="AR1204:AR1206" si="282">B1204/AP1204-1</f>
        <v>0.34343008295691346</v>
      </c>
    </row>
    <row r="1205" spans="1:44" x14ac:dyDescent="0.25">
      <c r="A1205" t="s">
        <v>37</v>
      </c>
      <c r="B1205">
        <v>19.463529530349302</v>
      </c>
      <c r="C1205">
        <v>1.46879645107674E-2</v>
      </c>
      <c r="D1205">
        <v>16.2691592094531</v>
      </c>
      <c r="E1205">
        <v>19.356012462002202</v>
      </c>
      <c r="F1205" s="1">
        <v>0</v>
      </c>
      <c r="G1205" s="1">
        <v>0</v>
      </c>
      <c r="H1205">
        <v>4.2152236100719396</v>
      </c>
      <c r="I1205">
        <v>60.138546125910302</v>
      </c>
      <c r="J1205">
        <v>49.501056946406401</v>
      </c>
      <c r="K1205">
        <v>34.2604894019629</v>
      </c>
      <c r="L1205">
        <v>85.248848841885504</v>
      </c>
      <c r="M1205">
        <v>29.821626077327998</v>
      </c>
      <c r="N1205">
        <v>93.808852756296801</v>
      </c>
      <c r="O1205">
        <v>79.604307974543602</v>
      </c>
      <c r="P1205">
        <v>158983.298848109</v>
      </c>
      <c r="Q1205">
        <v>192535.63001542701</v>
      </c>
      <c r="R1205">
        <v>97.373107443144093</v>
      </c>
      <c r="S1205">
        <v>706.37231346726696</v>
      </c>
      <c r="T1205">
        <v>1.2260742157448701E-3</v>
      </c>
      <c r="U1205">
        <v>0.52075191144335398</v>
      </c>
      <c r="V1205" s="1">
        <v>0</v>
      </c>
      <c r="W1205">
        <v>8.37466112690574E-2</v>
      </c>
      <c r="X1205">
        <v>0.395501477287587</v>
      </c>
      <c r="Y1205" s="1">
        <v>0</v>
      </c>
      <c r="Z1205">
        <v>1</v>
      </c>
      <c r="AA1205">
        <v>2.9356365126401602E-4</v>
      </c>
      <c r="AB1205">
        <v>6.35292593990889E-3</v>
      </c>
      <c r="AC1205">
        <v>5.5472672803158103E-3</v>
      </c>
      <c r="AD1205">
        <v>4.5429852546728102E-4</v>
      </c>
      <c r="AE1205">
        <v>2.5324253591730902E-3</v>
      </c>
      <c r="AF1205" s="3">
        <v>1.83356091610499E-3</v>
      </c>
      <c r="AG1205">
        <v>5.0548031265122096E-3</v>
      </c>
      <c r="AH1205">
        <v>5.0230520118630002</v>
      </c>
      <c r="AI1205">
        <v>0.12718926407231301</v>
      </c>
      <c r="AJ1205">
        <v>1719.6556658698801</v>
      </c>
      <c r="AK1205" t="s">
        <v>99</v>
      </c>
      <c r="AL1205" t="s">
        <v>100</v>
      </c>
      <c r="AM1205" s="4">
        <v>4032929341.8800001</v>
      </c>
      <c r="AN1205">
        <v>25367</v>
      </c>
      <c r="AO1205" s="1">
        <f t="shared" si="277"/>
        <v>1.2813020865978873E-2</v>
      </c>
      <c r="AP1205" s="5">
        <f t="shared" si="278"/>
        <v>14.337050979006028</v>
      </c>
      <c r="AQ1205" s="3">
        <f t="shared" si="281"/>
        <v>5.0636000492309333E-3</v>
      </c>
      <c r="AR1205" s="15">
        <f t="shared" si="282"/>
        <v>0.35756855149989053</v>
      </c>
    </row>
    <row r="1206" spans="1:44" x14ac:dyDescent="0.25">
      <c r="A1206" t="s">
        <v>37</v>
      </c>
      <c r="B1206">
        <v>19.4184988789535</v>
      </c>
      <c r="C1206">
        <v>1.3552446473999599E-2</v>
      </c>
      <c r="D1206">
        <v>15.1038490078216</v>
      </c>
      <c r="E1206">
        <v>27.8372540210305</v>
      </c>
      <c r="F1206" s="1">
        <v>0</v>
      </c>
      <c r="G1206" s="1">
        <v>0</v>
      </c>
      <c r="H1206">
        <v>4.3787015299548502</v>
      </c>
      <c r="I1206">
        <v>81.364377880980101</v>
      </c>
      <c r="J1206">
        <v>68.667088303686398</v>
      </c>
      <c r="K1206">
        <v>58.678538832615097</v>
      </c>
      <c r="L1206">
        <v>110.018200815746</v>
      </c>
      <c r="M1206">
        <v>31.9473732780002</v>
      </c>
      <c r="N1206">
        <v>94.164021894297605</v>
      </c>
      <c r="O1206">
        <v>79.621708835416896</v>
      </c>
      <c r="P1206">
        <v>139279.74121951201</v>
      </c>
      <c r="Q1206">
        <v>172942.62463045301</v>
      </c>
      <c r="R1206">
        <v>109.999470496653</v>
      </c>
      <c r="S1206">
        <v>698.32415089909205</v>
      </c>
      <c r="T1206">
        <v>1.41115066704205E-3</v>
      </c>
      <c r="U1206">
        <v>0.56282583300899003</v>
      </c>
      <c r="V1206" s="1">
        <v>0</v>
      </c>
      <c r="W1206">
        <v>7.9511317849329993E-2</v>
      </c>
      <c r="X1206">
        <v>0.35766284914167901</v>
      </c>
      <c r="Y1206" s="1">
        <v>0</v>
      </c>
      <c r="Z1206">
        <v>1</v>
      </c>
      <c r="AA1206">
        <v>2.9592423104753102E-4</v>
      </c>
      <c r="AB1206">
        <v>6.1901422119453701E-3</v>
      </c>
      <c r="AC1206">
        <v>5.55145751743189E-3</v>
      </c>
      <c r="AD1206">
        <v>4.7995161316883998E-4</v>
      </c>
      <c r="AE1206">
        <v>2.3620947087011298E-3</v>
      </c>
      <c r="AF1206" s="3">
        <v>1.85119589097154E-3</v>
      </c>
      <c r="AG1206">
        <v>4.2244471582543403E-3</v>
      </c>
      <c r="AH1206">
        <v>4.7596522239659702</v>
      </c>
      <c r="AI1206">
        <v>0.128889632450606</v>
      </c>
      <c r="AJ1206">
        <v>2519.58125170431</v>
      </c>
      <c r="AK1206" t="s">
        <v>101</v>
      </c>
      <c r="AL1206" t="s">
        <v>102</v>
      </c>
      <c r="AM1206" s="4">
        <v>1890165368.0899999</v>
      </c>
      <c r="AN1206">
        <v>13571</v>
      </c>
      <c r="AO1206" s="1">
        <f t="shared" si="277"/>
        <v>1.2881713118623E-2</v>
      </c>
      <c r="AP1206" s="5">
        <f t="shared" si="278"/>
        <v>14.408552685149568</v>
      </c>
      <c r="AQ1206" s="3">
        <f t="shared" si="281"/>
        <v>4.9491579998283859E-3</v>
      </c>
      <c r="AR1206" s="15">
        <f t="shared" si="282"/>
        <v>0.34770641460523111</v>
      </c>
    </row>
    <row r="1207" spans="1:44" x14ac:dyDescent="0.25">
      <c r="A1207" t="s">
        <v>37</v>
      </c>
      <c r="B1207">
        <v>15.712758383727399</v>
      </c>
      <c r="C1207">
        <v>1.3782496369505201E-2</v>
      </c>
      <c r="D1207">
        <v>15.341128558744799</v>
      </c>
      <c r="E1207">
        <v>39.539867028470397</v>
      </c>
      <c r="F1207" s="1">
        <v>0</v>
      </c>
      <c r="G1207" s="1">
        <v>0</v>
      </c>
      <c r="H1207">
        <v>4.5611311944396498</v>
      </c>
      <c r="I1207">
        <v>104.43898971799101</v>
      </c>
      <c r="J1207">
        <v>91.776145383952894</v>
      </c>
      <c r="K1207">
        <v>80.613177060291605</v>
      </c>
      <c r="L1207">
        <v>135.85165362324901</v>
      </c>
      <c r="M1207">
        <v>34.122038232260103</v>
      </c>
      <c r="N1207">
        <v>94.874739635226604</v>
      </c>
      <c r="O1207">
        <v>79.609172031975206</v>
      </c>
      <c r="P1207">
        <v>126867.444239148</v>
      </c>
      <c r="Q1207">
        <v>161584.81621690799</v>
      </c>
      <c r="R1207">
        <v>121.198279825249</v>
      </c>
      <c r="S1207">
        <v>700.39410855528695</v>
      </c>
      <c r="T1207">
        <v>4.32210678553766E-4</v>
      </c>
      <c r="U1207">
        <v>0.51741961678339399</v>
      </c>
      <c r="V1207" s="1">
        <v>0</v>
      </c>
      <c r="W1207">
        <v>6.7420502542073296E-2</v>
      </c>
      <c r="X1207">
        <v>0.41515988067453202</v>
      </c>
      <c r="Y1207" s="1">
        <v>0</v>
      </c>
      <c r="Z1207">
        <v>1</v>
      </c>
      <c r="AA1207">
        <v>2.9788452980140598E-4</v>
      </c>
      <c r="AB1207">
        <v>6.1296542170216402E-3</v>
      </c>
      <c r="AC1207">
        <v>5.6226969043599601E-3</v>
      </c>
      <c r="AD1207">
        <v>4.2917421779946401E-4</v>
      </c>
      <c r="AE1207">
        <v>2.36660421183451E-3</v>
      </c>
      <c r="AF1207" s="3">
        <v>2.0611209293871901E-3</v>
      </c>
      <c r="AG1207">
        <v>4.5592252032570198E-3</v>
      </c>
      <c r="AH1207">
        <v>4.6629464633198898</v>
      </c>
      <c r="AI1207">
        <v>0.135394477443916</v>
      </c>
      <c r="AJ1207">
        <v>3483.4137679362798</v>
      </c>
      <c r="AK1207" t="s">
        <v>103</v>
      </c>
      <c r="AL1207" t="s">
        <v>104</v>
      </c>
      <c r="AM1207" s="4">
        <v>762853942.21000004</v>
      </c>
      <c r="AN1207">
        <v>6013</v>
      </c>
      <c r="AO1207" s="1">
        <f t="shared" si="277"/>
        <v>1.3696774377452528E-2</v>
      </c>
      <c r="AP1207" s="5">
        <f t="shared" si="278"/>
        <v>15.252783777707846</v>
      </c>
      <c r="AQ1207" s="3">
        <f t="shared" ref="AQ1207:AQ1210" si="283">(1-(1-B1207/100)^(1/12))- AO1207</f>
        <v>4.472191651213684E-4</v>
      </c>
      <c r="AR1207" s="15">
        <f t="shared" ref="AR1207:AR1210" si="284">B1207/AP1207-1</f>
        <v>3.015676434696557E-2</v>
      </c>
    </row>
    <row r="1208" spans="1:44" x14ac:dyDescent="0.25">
      <c r="A1208" t="s">
        <v>37</v>
      </c>
      <c r="B1208">
        <v>15.682687316696599</v>
      </c>
      <c r="C1208">
        <v>1.3176182455640201E-2</v>
      </c>
      <c r="D1208">
        <v>14.714446057296099</v>
      </c>
      <c r="E1208">
        <v>50.372079557030702</v>
      </c>
      <c r="F1208" s="1">
        <v>0</v>
      </c>
      <c r="G1208" s="1">
        <v>0</v>
      </c>
      <c r="H1208">
        <v>4.7007915064950803</v>
      </c>
      <c r="I1208">
        <v>125.917463260513</v>
      </c>
      <c r="J1208">
        <v>111.20822449036601</v>
      </c>
      <c r="K1208">
        <v>103.77593724870501</v>
      </c>
      <c r="L1208">
        <v>159.89845512092199</v>
      </c>
      <c r="M1208">
        <v>35.590179968329601</v>
      </c>
      <c r="N1208">
        <v>95.421897475502604</v>
      </c>
      <c r="O1208">
        <v>79.665755957417502</v>
      </c>
      <c r="P1208">
        <v>117333.000062976</v>
      </c>
      <c r="Q1208">
        <v>148085.14872102701</v>
      </c>
      <c r="R1208">
        <v>127.82969507854899</v>
      </c>
      <c r="S1208">
        <v>695.66848706489395</v>
      </c>
      <c r="T1208">
        <v>1.4275326238928499E-4</v>
      </c>
      <c r="U1208">
        <v>0.56811084699637804</v>
      </c>
      <c r="V1208" s="1">
        <v>0</v>
      </c>
      <c r="W1208">
        <v>4.9528768823319497E-2</v>
      </c>
      <c r="X1208">
        <v>0.38236038418030099</v>
      </c>
      <c r="Y1208" s="1">
        <v>0</v>
      </c>
      <c r="Z1208">
        <v>1</v>
      </c>
      <c r="AA1208">
        <v>3.0263452246683301E-4</v>
      </c>
      <c r="AB1208">
        <v>5.9295836511073403E-3</v>
      </c>
      <c r="AC1208">
        <v>5.5621716667739098E-3</v>
      </c>
      <c r="AD1208">
        <v>3.9325372113969102E-4</v>
      </c>
      <c r="AE1208">
        <v>2.71285783191669E-3</v>
      </c>
      <c r="AF1208" s="3">
        <v>2.2011632866320301E-3</v>
      </c>
      <c r="AG1208">
        <v>3.8378933244943699E-3</v>
      </c>
      <c r="AH1208">
        <v>4.5836744116679604</v>
      </c>
      <c r="AI1208">
        <v>0.139636724922824</v>
      </c>
      <c r="AJ1208">
        <v>4220.8316732785197</v>
      </c>
      <c r="AK1208" t="s">
        <v>105</v>
      </c>
      <c r="AL1208" t="s">
        <v>106</v>
      </c>
      <c r="AM1208" s="4">
        <v>353993661.19</v>
      </c>
      <c r="AN1208">
        <v>3017</v>
      </c>
      <c r="AO1208" s="1">
        <f t="shared" si="277"/>
        <v>1.412509485913024E-2</v>
      </c>
      <c r="AP1208" s="5">
        <f t="shared" si="278"/>
        <v>15.693367083022158</v>
      </c>
      <c r="AQ1208" s="3">
        <f t="shared" si="283"/>
        <v>-1.0406755656302419E-5</v>
      </c>
      <c r="AR1208" s="15">
        <f t="shared" si="284"/>
        <v>-6.8052740173984994E-4</v>
      </c>
    </row>
    <row r="1209" spans="1:44" x14ac:dyDescent="0.25">
      <c r="A1209" t="s">
        <v>37</v>
      </c>
      <c r="B1209">
        <v>13.834235811146501</v>
      </c>
      <c r="C1209">
        <v>1.34725687666199E-2</v>
      </c>
      <c r="D1209">
        <v>15.0213185477691</v>
      </c>
      <c r="E1209">
        <v>92.465720658155703</v>
      </c>
      <c r="F1209" s="1">
        <v>0</v>
      </c>
      <c r="G1209" s="1">
        <v>0</v>
      </c>
      <c r="H1209">
        <v>5.0994493508224998</v>
      </c>
      <c r="I1209">
        <v>146.86370913908101</v>
      </c>
      <c r="J1209">
        <v>129.586845543875</v>
      </c>
      <c r="K1209">
        <v>127.000090948628</v>
      </c>
      <c r="L1209">
        <v>184.991193388672</v>
      </c>
      <c r="M1209">
        <v>34.435874015312201</v>
      </c>
      <c r="N1209">
        <v>95.816666543196106</v>
      </c>
      <c r="O1209">
        <v>79.861997016451099</v>
      </c>
      <c r="P1209">
        <v>104509.855590106</v>
      </c>
      <c r="Q1209">
        <v>149640.35428231899</v>
      </c>
      <c r="R1209">
        <v>121.228782402843</v>
      </c>
      <c r="S1209">
        <v>676.94394569269298</v>
      </c>
      <c r="T1209">
        <v>3.42158610731558E-4</v>
      </c>
      <c r="U1209">
        <v>0.68162226938024095</v>
      </c>
      <c r="V1209" s="1">
        <v>0</v>
      </c>
      <c r="W1209">
        <v>5.8221117879758699E-2</v>
      </c>
      <c r="X1209">
        <v>0.26015661274000002</v>
      </c>
      <c r="Y1209" s="1">
        <v>0</v>
      </c>
      <c r="Z1209">
        <v>1</v>
      </c>
      <c r="AA1209">
        <v>3.0003730452112502E-4</v>
      </c>
      <c r="AB1209">
        <v>5.8664375558848602E-3</v>
      </c>
      <c r="AC1209">
        <v>5.6028601462268799E-3</v>
      </c>
      <c r="AD1209">
        <v>3.2510595974231103E-4</v>
      </c>
      <c r="AE1209">
        <v>3.6906642655634499E-3</v>
      </c>
      <c r="AF1209" s="3">
        <v>2.4751323873945098E-3</v>
      </c>
      <c r="AG1209">
        <v>3.2902841689219399E-3</v>
      </c>
      <c r="AH1209">
        <v>5.0666133322798101</v>
      </c>
      <c r="AI1209">
        <v>0.14754545937882499</v>
      </c>
      <c r="AJ1209">
        <v>4970.7527891670697</v>
      </c>
      <c r="AK1209" t="s">
        <v>107</v>
      </c>
      <c r="AL1209" t="s">
        <v>108</v>
      </c>
      <c r="AM1209" s="4">
        <v>147881445.66</v>
      </c>
      <c r="AN1209">
        <v>1415</v>
      </c>
      <c r="AO1209" s="1">
        <f t="shared" si="277"/>
        <v>1.5126146821251477E-2</v>
      </c>
      <c r="AP1209" s="5">
        <f t="shared" si="278"/>
        <v>16.714903484638477</v>
      </c>
      <c r="AQ1209" s="3">
        <f t="shared" si="283"/>
        <v>-2.7947054086287088E-3</v>
      </c>
      <c r="AR1209" s="15">
        <f t="shared" si="284"/>
        <v>-0.1723412687449497</v>
      </c>
    </row>
    <row r="1210" spans="1:44" x14ac:dyDescent="0.25">
      <c r="A1210" t="s">
        <v>37</v>
      </c>
      <c r="B1210">
        <v>16.2903085103686</v>
      </c>
      <c r="C1210">
        <v>1.55424917637682E-2</v>
      </c>
      <c r="D1210">
        <v>17.136417200304201</v>
      </c>
      <c r="E1210">
        <v>149.49452589504199</v>
      </c>
      <c r="F1210" s="1">
        <v>0</v>
      </c>
      <c r="G1210" s="1">
        <v>0</v>
      </c>
      <c r="H1210">
        <v>5.5333292312971096</v>
      </c>
      <c r="I1210">
        <v>159.45608332598101</v>
      </c>
      <c r="J1210">
        <v>134.32236494501299</v>
      </c>
      <c r="K1210">
        <v>148.21155671244099</v>
      </c>
      <c r="L1210">
        <v>207.86349102329601</v>
      </c>
      <c r="M1210">
        <v>31.243461004586699</v>
      </c>
      <c r="N1210">
        <v>95.775548302851604</v>
      </c>
      <c r="O1210">
        <v>79.967170745581399</v>
      </c>
      <c r="P1210">
        <v>82041.278534827798</v>
      </c>
      <c r="Q1210">
        <v>105992.075981944</v>
      </c>
      <c r="R1210">
        <v>105.446129163504</v>
      </c>
      <c r="S1210">
        <v>640.46928351970496</v>
      </c>
      <c r="T1210">
        <v>3.47411651620737E-3</v>
      </c>
      <c r="U1210">
        <v>0.91010391359563902</v>
      </c>
      <c r="V1210" s="1">
        <v>0</v>
      </c>
      <c r="W1210">
        <v>1.23294271815407E-2</v>
      </c>
      <c r="X1210">
        <v>7.7566659222819995E-2</v>
      </c>
      <c r="Y1210" s="1">
        <v>0</v>
      </c>
      <c r="Z1210">
        <v>1</v>
      </c>
      <c r="AA1210">
        <v>2.94830529258181E-4</v>
      </c>
      <c r="AB1210">
        <v>6.0386286169399096E-3</v>
      </c>
      <c r="AC1210">
        <v>6.1215847071873098E-3</v>
      </c>
      <c r="AD1210">
        <v>1.79302369227463E-4</v>
      </c>
      <c r="AE1210">
        <v>6.9036464735280799E-3</v>
      </c>
      <c r="AF1210" s="3">
        <v>2.8686525034404102E-3</v>
      </c>
      <c r="AG1210">
        <v>2.1261519920040902E-3</v>
      </c>
      <c r="AH1210">
        <v>5.93654812081581</v>
      </c>
      <c r="AI1210">
        <v>0.15701402651337901</v>
      </c>
      <c r="AJ1210">
        <v>4955.65891124265</v>
      </c>
      <c r="AK1210" t="s">
        <v>109</v>
      </c>
      <c r="AL1210" t="s">
        <v>110</v>
      </c>
      <c r="AM1210" s="4">
        <v>102469556.89</v>
      </c>
      <c r="AN1210">
        <v>1249</v>
      </c>
      <c r="AO1210" s="1">
        <f t="shared" si="277"/>
        <v>1.7068857469205657E-2</v>
      </c>
      <c r="AP1210" s="5">
        <f t="shared" si="278"/>
        <v>18.665061584689735</v>
      </c>
      <c r="AQ1210" s="3">
        <f t="shared" si="283"/>
        <v>-2.3601508266698941E-3</v>
      </c>
      <c r="AR1210" s="15">
        <f t="shared" si="284"/>
        <v>-0.12722985475006721</v>
      </c>
    </row>
    <row r="1211" spans="1:44" x14ac:dyDescent="0.25">
      <c r="AN1211">
        <f>SUM(AN1195:AN1210)</f>
        <v>655724</v>
      </c>
    </row>
    <row r="1213" spans="1:44" x14ac:dyDescent="0.25">
      <c r="AO1213" t="s">
        <v>226</v>
      </c>
      <c r="AP1213" t="s">
        <v>67</v>
      </c>
    </row>
    <row r="1214" spans="1:44" x14ac:dyDescent="0.25">
      <c r="A1214" t="s">
        <v>0</v>
      </c>
      <c r="B1214" t="s">
        <v>1</v>
      </c>
      <c r="C1214" t="s">
        <v>2</v>
      </c>
      <c r="D1214" t="s">
        <v>3</v>
      </c>
      <c r="E1214" t="s">
        <v>5</v>
      </c>
      <c r="F1214" t="s">
        <v>6</v>
      </c>
      <c r="G1214" t="s">
        <v>208</v>
      </c>
      <c r="H1214" t="s">
        <v>7</v>
      </c>
      <c r="I1214" t="s">
        <v>8</v>
      </c>
      <c r="J1214" t="s">
        <v>134</v>
      </c>
      <c r="K1214" t="s">
        <v>143</v>
      </c>
      <c r="L1214" t="s">
        <v>9</v>
      </c>
      <c r="M1214" t="s">
        <v>10</v>
      </c>
      <c r="N1214" t="s">
        <v>11</v>
      </c>
      <c r="O1214" t="s">
        <v>13</v>
      </c>
      <c r="P1214" t="s">
        <v>14</v>
      </c>
      <c r="Q1214" t="s">
        <v>15</v>
      </c>
      <c r="R1214" t="s">
        <v>16</v>
      </c>
      <c r="S1214" t="s">
        <v>17</v>
      </c>
      <c r="T1214" t="s">
        <v>18</v>
      </c>
      <c r="U1214" t="s">
        <v>20</v>
      </c>
      <c r="V1214" t="s">
        <v>21</v>
      </c>
      <c r="W1214" t="s">
        <v>22</v>
      </c>
      <c r="X1214" t="s">
        <v>23</v>
      </c>
      <c r="Y1214" t="s">
        <v>24</v>
      </c>
      <c r="Z1214" t="s">
        <v>25</v>
      </c>
      <c r="AA1214" t="s">
        <v>26</v>
      </c>
      <c r="AB1214" t="s">
        <v>27</v>
      </c>
      <c r="AC1214" t="s">
        <v>263</v>
      </c>
      <c r="AD1214" t="s">
        <v>120</v>
      </c>
      <c r="AE1214" t="s">
        <v>29</v>
      </c>
      <c r="AF1214" s="3" t="s">
        <v>233</v>
      </c>
      <c r="AG1214" t="s">
        <v>30</v>
      </c>
      <c r="AH1214" t="s">
        <v>31</v>
      </c>
      <c r="AI1214" t="s">
        <v>32</v>
      </c>
      <c r="AJ1214" t="s">
        <v>33</v>
      </c>
      <c r="AK1214" t="s">
        <v>34</v>
      </c>
      <c r="AL1214" t="s">
        <v>74</v>
      </c>
      <c r="AM1214" s="4" t="s">
        <v>35</v>
      </c>
      <c r="AN1214" t="s">
        <v>36</v>
      </c>
      <c r="AO1214" s="15">
        <v>1</v>
      </c>
      <c r="AP1214" s="15">
        <v>1</v>
      </c>
    </row>
    <row r="1215" spans="1:44" x14ac:dyDescent="0.25">
      <c r="A1215" t="s">
        <v>37</v>
      </c>
      <c r="B1215">
        <v>10.304382576008599</v>
      </c>
      <c r="C1215">
        <v>5.1721554807072096E-3</v>
      </c>
      <c r="D1215">
        <v>6.0330375246129098</v>
      </c>
      <c r="E1215">
        <v>-51.864321563133899</v>
      </c>
      <c r="F1215" s="1">
        <v>0</v>
      </c>
      <c r="G1215" s="1">
        <v>0</v>
      </c>
      <c r="H1215">
        <v>3.1551711656074399</v>
      </c>
      <c r="I1215">
        <v>-172.30716419603399</v>
      </c>
      <c r="J1215">
        <v>-168.26305648206301</v>
      </c>
      <c r="K1215">
        <v>-176.397641609977</v>
      </c>
      <c r="L1215">
        <v>-155.07137045364999</v>
      </c>
      <c r="M1215">
        <v>27.359226148347101</v>
      </c>
      <c r="N1215">
        <v>90.004029774663294</v>
      </c>
      <c r="O1215">
        <v>75.6807124408123</v>
      </c>
      <c r="P1215">
        <v>231559.39130530899</v>
      </c>
      <c r="Q1215">
        <v>286445.06166623801</v>
      </c>
      <c r="R1215">
        <v>80.909835480750701</v>
      </c>
      <c r="S1215">
        <v>599.04664470019497</v>
      </c>
      <c r="T1215">
        <v>1.46139441748546E-3</v>
      </c>
      <c r="U1215">
        <v>0.56258426296944197</v>
      </c>
      <c r="V1215" s="1">
        <v>0</v>
      </c>
      <c r="W1215">
        <v>0.15970638164860201</v>
      </c>
      <c r="X1215">
        <v>0.27770935538195402</v>
      </c>
      <c r="Y1215" s="1">
        <v>0</v>
      </c>
      <c r="Z1215">
        <v>1</v>
      </c>
      <c r="AA1215">
        <v>3.0011101885818898E-4</v>
      </c>
      <c r="AB1215">
        <v>4.7791617964352698E-3</v>
      </c>
      <c r="AC1215">
        <v>3.8307761038642299E-3</v>
      </c>
      <c r="AD1215">
        <v>2.1991179201372198E-6</v>
      </c>
      <c r="AE1215">
        <v>9.0680998754283994E-5</v>
      </c>
      <c r="AF1215" s="3">
        <v>1.03749509501691E-4</v>
      </c>
      <c r="AG1215" s="1">
        <v>0</v>
      </c>
      <c r="AH1215">
        <v>5.5890970779229798</v>
      </c>
      <c r="AI1215">
        <v>0.13190310725666901</v>
      </c>
      <c r="AJ1215">
        <v>0.33103129742593101</v>
      </c>
      <c r="AK1215" t="s">
        <v>79</v>
      </c>
      <c r="AL1215" t="s">
        <v>80</v>
      </c>
      <c r="AM1215" s="4">
        <v>104664844.87</v>
      </c>
      <c r="AN1215">
        <v>452</v>
      </c>
      <c r="AO1215" s="1">
        <f>AA1215+AC1215*$AO$1179+AF1215*$AP$1179</f>
        <v>4.6177142426105334E-3</v>
      </c>
      <c r="AP1215" s="5">
        <f>100*(1-(1-AO1215)^12)</f>
        <v>5.4026672962841698</v>
      </c>
      <c r="AQ1215" s="3">
        <f>(1-(1-B1215/100)^(1/12))- AO1215</f>
        <v>4.4037027240156389E-3</v>
      </c>
      <c r="AR1215" s="15">
        <f>B1215/AP1215-1</f>
        <v>0.90727690803683525</v>
      </c>
    </row>
    <row r="1216" spans="1:44" x14ac:dyDescent="0.25">
      <c r="A1216" t="s">
        <v>37</v>
      </c>
      <c r="B1216">
        <v>11.768951060962101</v>
      </c>
      <c r="C1216">
        <v>5.3439817208040096E-3</v>
      </c>
      <c r="D1216">
        <v>6.2276118212401697</v>
      </c>
      <c r="E1216">
        <v>-40.976285419468198</v>
      </c>
      <c r="F1216" s="1">
        <v>0</v>
      </c>
      <c r="G1216" s="1">
        <v>0</v>
      </c>
      <c r="H1216">
        <v>3.2819061708186799</v>
      </c>
      <c r="I1216">
        <v>-151.69450791354501</v>
      </c>
      <c r="J1216">
        <v>-150.85043874321499</v>
      </c>
      <c r="K1216">
        <v>-161.816076650003</v>
      </c>
      <c r="L1216">
        <v>-134.115471856933</v>
      </c>
      <c r="M1216">
        <v>27.813447229165199</v>
      </c>
      <c r="N1216">
        <v>90.872019793491503</v>
      </c>
      <c r="O1216">
        <v>75.6725627769261</v>
      </c>
      <c r="P1216">
        <v>227032.39871381901</v>
      </c>
      <c r="Q1216">
        <v>272657.253994542</v>
      </c>
      <c r="R1216">
        <v>81.818899930927003</v>
      </c>
      <c r="S1216">
        <v>645.60137618776901</v>
      </c>
      <c r="T1216">
        <v>4.2364897231388001E-4</v>
      </c>
      <c r="U1216">
        <v>0.50562996248701597</v>
      </c>
      <c r="V1216" s="1">
        <v>0</v>
      </c>
      <c r="W1216">
        <v>0.23946922409511701</v>
      </c>
      <c r="X1216">
        <v>0.25490081341786602</v>
      </c>
      <c r="Y1216" s="1">
        <v>0</v>
      </c>
      <c r="Z1216">
        <v>1</v>
      </c>
      <c r="AA1216">
        <v>3.04472845203627E-4</v>
      </c>
      <c r="AB1216">
        <v>4.97483373530696E-3</v>
      </c>
      <c r="AC1216">
        <v>4.1634327182343998E-3</v>
      </c>
      <c r="AD1216" s="1">
        <v>7.5955518911459697E-7</v>
      </c>
      <c r="AE1216">
        <v>6.3911327584949203E-5</v>
      </c>
      <c r="AF1216" s="3">
        <v>3.9360198832421803E-4</v>
      </c>
      <c r="AG1216" s="1">
        <v>0</v>
      </c>
      <c r="AH1216">
        <v>5.9243810246691604</v>
      </c>
      <c r="AI1216">
        <v>0.14239506044970901</v>
      </c>
      <c r="AJ1216">
        <v>15.6703723743521</v>
      </c>
      <c r="AK1216" t="s">
        <v>81</v>
      </c>
      <c r="AL1216" t="s">
        <v>82</v>
      </c>
      <c r="AM1216" s="4">
        <v>1113820948.0899999</v>
      </c>
      <c r="AN1216">
        <v>4906</v>
      </c>
      <c r="AO1216" s="1">
        <f t="shared" ref="AO1216:AO1222" si="285">AA1216+AC1216*$AO$1179+AF1216*$AP$1179</f>
        <v>5.2778508235856846E-3</v>
      </c>
      <c r="AP1216" s="5">
        <f t="shared" ref="AP1216:AP1230" si="286">100*(1-(1-AO1216)^12)</f>
        <v>6.1527696222435146</v>
      </c>
      <c r="AQ1216" s="3">
        <f t="shared" ref="AQ1216:AQ1222" si="287">(1-(1-B1216/100)^(1/12))- AO1216</f>
        <v>5.1021723557790211E-3</v>
      </c>
      <c r="AR1216" s="15">
        <f t="shared" ref="AR1216:AR1222" si="288">B1216/AP1216-1</f>
        <v>0.91278916382874908</v>
      </c>
    </row>
    <row r="1217" spans="1:44" x14ac:dyDescent="0.25">
      <c r="A1217" t="s">
        <v>37</v>
      </c>
      <c r="B1217">
        <v>12.214644021905</v>
      </c>
      <c r="C1217">
        <v>8.0775082627896795E-3</v>
      </c>
      <c r="D1217">
        <v>9.2737719437248796</v>
      </c>
      <c r="E1217">
        <v>-37.422483362520097</v>
      </c>
      <c r="F1217" s="1">
        <v>0</v>
      </c>
      <c r="G1217" s="1">
        <v>0</v>
      </c>
      <c r="H1217">
        <v>3.36747867883239</v>
      </c>
      <c r="I1217">
        <v>-128.26087042927301</v>
      </c>
      <c r="J1217">
        <v>-128.12957385502401</v>
      </c>
      <c r="K1217">
        <v>-144.17626039857899</v>
      </c>
      <c r="L1217">
        <v>-110.25211046078699</v>
      </c>
      <c r="M1217">
        <v>28.474983496452399</v>
      </c>
      <c r="N1217">
        <v>91.339621283269906</v>
      </c>
      <c r="O1217">
        <v>75.501243222638294</v>
      </c>
      <c r="P1217">
        <v>221616.74345452699</v>
      </c>
      <c r="Q1217">
        <v>267277.076966141</v>
      </c>
      <c r="R1217">
        <v>81.946059943186896</v>
      </c>
      <c r="S1217">
        <v>654.96217618305502</v>
      </c>
      <c r="T1217">
        <v>5.7285480351769501E-4</v>
      </c>
      <c r="U1217">
        <v>0.54545872962520603</v>
      </c>
      <c r="V1217" s="1">
        <v>0</v>
      </c>
      <c r="W1217">
        <v>0.21021111337894499</v>
      </c>
      <c r="X1217">
        <v>0.24433015699584801</v>
      </c>
      <c r="Y1217" s="1">
        <v>0</v>
      </c>
      <c r="Z1217">
        <v>1</v>
      </c>
      <c r="AA1217">
        <v>3.0574682310800799E-4</v>
      </c>
      <c r="AB1217">
        <v>5.5786124710384497E-3</v>
      </c>
      <c r="AC1217">
        <v>4.8127124278004403E-3</v>
      </c>
      <c r="AD1217">
        <v>1.1191616423916901E-6</v>
      </c>
      <c r="AE1217">
        <v>2.1920550367722801E-3</v>
      </c>
      <c r="AF1217" s="3">
        <v>7.4755391363393302E-4</v>
      </c>
      <c r="AG1217" s="1">
        <v>2.1539643373710399E-9</v>
      </c>
      <c r="AH1217">
        <v>6.1262701711063601</v>
      </c>
      <c r="AI1217">
        <v>0.15012094847969801</v>
      </c>
      <c r="AJ1217">
        <v>28.158539102109302</v>
      </c>
      <c r="AK1217" t="s">
        <v>83</v>
      </c>
      <c r="AL1217" t="s">
        <v>84</v>
      </c>
      <c r="AM1217" s="4">
        <v>4388676370.6300001</v>
      </c>
      <c r="AN1217">
        <v>19803</v>
      </c>
      <c r="AO1217" s="1">
        <f t="shared" si="285"/>
        <v>6.3472844073224257E-3</v>
      </c>
      <c r="AP1217" s="5">
        <f t="shared" si="286"/>
        <v>7.3563866557482598</v>
      </c>
      <c r="AQ1217" s="3">
        <f t="shared" si="287"/>
        <v>4.4502893824585419E-3</v>
      </c>
      <c r="AR1217" s="15">
        <f t="shared" si="288"/>
        <v>0.66041354179779432</v>
      </c>
    </row>
    <row r="1218" spans="1:44" x14ac:dyDescent="0.25">
      <c r="A1218" t="s">
        <v>37</v>
      </c>
      <c r="B1218">
        <v>12.7972478726092</v>
      </c>
      <c r="C1218">
        <v>1.1107513069036999E-2</v>
      </c>
      <c r="D1218">
        <v>12.5441372516194</v>
      </c>
      <c r="E1218">
        <v>-28.956608273373</v>
      </c>
      <c r="F1218" s="1">
        <v>0</v>
      </c>
      <c r="G1218" s="1">
        <v>0</v>
      </c>
      <c r="H1218">
        <v>3.5092554522865802</v>
      </c>
      <c r="I1218">
        <v>-104.49330621014499</v>
      </c>
      <c r="J1218">
        <v>-104.47375169836</v>
      </c>
      <c r="K1218">
        <v>-125.056696617242</v>
      </c>
      <c r="L1218">
        <v>-85.955678723893698</v>
      </c>
      <c r="M1218">
        <v>29.959199225926799</v>
      </c>
      <c r="N1218">
        <v>91.699084433447297</v>
      </c>
      <c r="O1218">
        <v>75.337488058522894</v>
      </c>
      <c r="P1218">
        <v>215298.27246607101</v>
      </c>
      <c r="Q1218">
        <v>262041.00269297199</v>
      </c>
      <c r="R1218">
        <v>82.083315301899802</v>
      </c>
      <c r="S1218">
        <v>665.39426886644105</v>
      </c>
      <c r="T1218">
        <v>3.4277416862606001E-4</v>
      </c>
      <c r="U1218">
        <v>0.51369817871958101</v>
      </c>
      <c r="V1218" s="1">
        <v>0</v>
      </c>
      <c r="W1218">
        <v>0.21550624329680601</v>
      </c>
      <c r="X1218">
        <v>0.27079557798361198</v>
      </c>
      <c r="Y1218" s="1">
        <v>0</v>
      </c>
      <c r="Z1218">
        <v>1</v>
      </c>
      <c r="AA1218">
        <v>3.0646063099509102E-4</v>
      </c>
      <c r="AB1218">
        <v>6.4686549060616796E-3</v>
      </c>
      <c r="AC1218">
        <v>5.2845198387680998E-3</v>
      </c>
      <c r="AD1218">
        <v>1.5292483701959101E-4</v>
      </c>
      <c r="AE1218">
        <v>4.1793289084501098E-3</v>
      </c>
      <c r="AF1218" s="3">
        <v>1.1266976536621399E-3</v>
      </c>
      <c r="AG1218" s="1">
        <v>1.5861450648529501E-7</v>
      </c>
      <c r="AH1218">
        <v>6.0585071729828304</v>
      </c>
      <c r="AI1218">
        <v>0.15548088796634499</v>
      </c>
      <c r="AJ1218">
        <v>70.788793976161202</v>
      </c>
      <c r="AK1218" t="s">
        <v>85</v>
      </c>
      <c r="AL1218" t="s">
        <v>86</v>
      </c>
      <c r="AM1218" s="4">
        <v>10295778687.6</v>
      </c>
      <c r="AN1218">
        <v>47821</v>
      </c>
      <c r="AO1218" s="1">
        <f t="shared" si="285"/>
        <v>7.2461301073021411E-3</v>
      </c>
      <c r="AP1218" s="5">
        <f t="shared" si="286"/>
        <v>8.3570492806629311</v>
      </c>
      <c r="AQ1218" s="3">
        <f t="shared" si="287"/>
        <v>4.1002004037889884E-3</v>
      </c>
      <c r="AR1218" s="15">
        <f t="shared" si="288"/>
        <v>0.53131176361736676</v>
      </c>
    </row>
    <row r="1219" spans="1:44" x14ac:dyDescent="0.25">
      <c r="A1219" t="s">
        <v>37</v>
      </c>
      <c r="B1219">
        <v>13.624188749385301</v>
      </c>
      <c r="C1219">
        <v>1.23375508471007E-2</v>
      </c>
      <c r="D1219">
        <v>13.8406315540502</v>
      </c>
      <c r="E1219">
        <v>-20.143347890593098</v>
      </c>
      <c r="F1219" s="1">
        <v>0</v>
      </c>
      <c r="G1219" s="1">
        <v>0</v>
      </c>
      <c r="H1219">
        <v>3.6648744343356601</v>
      </c>
      <c r="I1219">
        <v>-80.511518748217796</v>
      </c>
      <c r="J1219">
        <v>-80.745523972013501</v>
      </c>
      <c r="K1219">
        <v>-102.129420604898</v>
      </c>
      <c r="L1219">
        <v>-61.173095737938802</v>
      </c>
      <c r="M1219">
        <v>31.419763284729399</v>
      </c>
      <c r="N1219">
        <v>92.082225884979295</v>
      </c>
      <c r="O1219">
        <v>75.164185573414798</v>
      </c>
      <c r="P1219">
        <v>206388.89227218801</v>
      </c>
      <c r="Q1219">
        <v>251568.17824776701</v>
      </c>
      <c r="R1219">
        <v>82.401518253048707</v>
      </c>
      <c r="S1219">
        <v>665.79944453887094</v>
      </c>
      <c r="T1219">
        <v>5.1794900598834803E-4</v>
      </c>
      <c r="U1219">
        <v>0.49692793876848401</v>
      </c>
      <c r="V1219" s="1">
        <v>0</v>
      </c>
      <c r="W1219">
        <v>0.20539852374637699</v>
      </c>
      <c r="X1219">
        <v>0.29767353748513697</v>
      </c>
      <c r="Y1219" s="1">
        <v>0</v>
      </c>
      <c r="Z1219">
        <v>1</v>
      </c>
      <c r="AA1219">
        <v>3.0596929739811298E-4</v>
      </c>
      <c r="AB1219">
        <v>7.35981983691502E-3</v>
      </c>
      <c r="AC1219">
        <v>5.8914321852394499E-3</v>
      </c>
      <c r="AD1219">
        <v>5.3979896620787399E-4</v>
      </c>
      <c r="AE1219">
        <v>4.1294714434859901E-3</v>
      </c>
      <c r="AF1219" s="3">
        <v>1.5813755890400701E-3</v>
      </c>
      <c r="AG1219">
        <v>2.5198332460373699E-6</v>
      </c>
      <c r="AH1219">
        <v>6.0071436522305701</v>
      </c>
      <c r="AI1219">
        <v>0.16183581859632301</v>
      </c>
      <c r="AJ1219">
        <v>153.44506240919401</v>
      </c>
      <c r="AK1219" t="s">
        <v>87</v>
      </c>
      <c r="AL1219" t="s">
        <v>88</v>
      </c>
      <c r="AM1219" s="4">
        <v>20372853945.080002</v>
      </c>
      <c r="AN1219">
        <v>98711</v>
      </c>
      <c r="AO1219" s="1">
        <f t="shared" si="285"/>
        <v>8.367920290201579E-3</v>
      </c>
      <c r="AP1219" s="5">
        <f t="shared" si="286"/>
        <v>9.5920097331065541</v>
      </c>
      <c r="AQ1219" s="3">
        <f t="shared" si="287"/>
        <v>3.7631075620775736E-3</v>
      </c>
      <c r="AR1219" s="15">
        <f t="shared" si="288"/>
        <v>0.42036852843901862</v>
      </c>
    </row>
    <row r="1220" spans="1:44" x14ac:dyDescent="0.25">
      <c r="A1220" t="s">
        <v>37</v>
      </c>
      <c r="B1220">
        <v>14.8955915141548</v>
      </c>
      <c r="C1220">
        <v>1.3977896085226401E-2</v>
      </c>
      <c r="D1220">
        <v>15.5421913644368</v>
      </c>
      <c r="E1220">
        <v>-14.9298656481786</v>
      </c>
      <c r="F1220" s="1">
        <v>0</v>
      </c>
      <c r="G1220" s="1">
        <v>0</v>
      </c>
      <c r="H1220">
        <v>3.7606992039609599</v>
      </c>
      <c r="I1220">
        <v>-57.151575926599101</v>
      </c>
      <c r="J1220">
        <v>-57.6542589946121</v>
      </c>
      <c r="K1220">
        <v>-83.120288463463694</v>
      </c>
      <c r="L1220">
        <v>-37.232723139457399</v>
      </c>
      <c r="M1220">
        <v>32.099394330266797</v>
      </c>
      <c r="N1220">
        <v>92.491061304181798</v>
      </c>
      <c r="O1220">
        <v>74.960578941420394</v>
      </c>
      <c r="P1220">
        <v>200375.27908302899</v>
      </c>
      <c r="Q1220">
        <v>243794.07168023699</v>
      </c>
      <c r="R1220">
        <v>82.771336410196696</v>
      </c>
      <c r="S1220">
        <v>676.07685882204396</v>
      </c>
      <c r="T1220">
        <v>4.6137913145620301E-4</v>
      </c>
      <c r="U1220">
        <v>0.49944209086320801</v>
      </c>
      <c r="V1220" s="1">
        <v>0</v>
      </c>
      <c r="W1220">
        <v>0.18872417969446201</v>
      </c>
      <c r="X1220">
        <v>0.31183372944232801</v>
      </c>
      <c r="Y1220" s="1">
        <v>0</v>
      </c>
      <c r="Z1220">
        <v>1</v>
      </c>
      <c r="AA1220">
        <v>3.0388772098665002E-4</v>
      </c>
      <c r="AB1220">
        <v>7.8908100202161099E-3</v>
      </c>
      <c r="AC1220">
        <v>6.4103131983035801E-3</v>
      </c>
      <c r="AD1220">
        <v>1.0233041776675101E-3</v>
      </c>
      <c r="AE1220">
        <v>4.7293964758672001E-3</v>
      </c>
      <c r="AF1220" s="3">
        <v>2.1396804008657201E-3</v>
      </c>
      <c r="AG1220">
        <v>3.0513312889182399E-5</v>
      </c>
      <c r="AH1220">
        <v>6.1575636097541997</v>
      </c>
      <c r="AI1220">
        <v>0.169984567407367</v>
      </c>
      <c r="AJ1220">
        <v>271.137251312952</v>
      </c>
      <c r="AK1220" t="s">
        <v>89</v>
      </c>
      <c r="AL1220" t="s">
        <v>90</v>
      </c>
      <c r="AM1220" s="4">
        <v>29567776932.049999</v>
      </c>
      <c r="AN1220">
        <v>147562</v>
      </c>
      <c r="AO1220" s="1">
        <f t="shared" si="285"/>
        <v>9.4949126399863082E-3</v>
      </c>
      <c r="AP1220" s="5">
        <f t="shared" si="286"/>
        <v>10.817318642619</v>
      </c>
      <c r="AQ1220" s="3">
        <f t="shared" si="287"/>
        <v>3.8561068777704377E-3</v>
      </c>
      <c r="AR1220" s="15">
        <f t="shared" si="288"/>
        <v>0.37701328825314162</v>
      </c>
    </row>
    <row r="1221" spans="1:44" x14ac:dyDescent="0.25">
      <c r="A1221" t="s">
        <v>37</v>
      </c>
      <c r="B1221">
        <v>16.549280247973499</v>
      </c>
      <c r="C1221">
        <v>1.53994067446425E-2</v>
      </c>
      <c r="D1221">
        <v>16.991776890122299</v>
      </c>
      <c r="E1221">
        <v>-12.037720872459399</v>
      </c>
      <c r="F1221" s="1">
        <v>0</v>
      </c>
      <c r="G1221" s="1">
        <v>0</v>
      </c>
      <c r="H1221">
        <v>3.8091543642791099</v>
      </c>
      <c r="I1221">
        <v>-32.326588409146702</v>
      </c>
      <c r="J1221">
        <v>-33.328562368576598</v>
      </c>
      <c r="K1221">
        <v>-63.492505201812001</v>
      </c>
      <c r="L1221">
        <v>-12.4065292881539</v>
      </c>
      <c r="M1221">
        <v>31.805676443817902</v>
      </c>
      <c r="N1221">
        <v>92.589404413864301</v>
      </c>
      <c r="O1221">
        <v>74.888143452363394</v>
      </c>
      <c r="P1221">
        <v>200373.63911087799</v>
      </c>
      <c r="Q1221">
        <v>244550.444338503</v>
      </c>
      <c r="R1221">
        <v>83.156437068681996</v>
      </c>
      <c r="S1221">
        <v>687.01761560599402</v>
      </c>
      <c r="T1221">
        <v>8.4222972923007401E-4</v>
      </c>
      <c r="U1221">
        <v>0.46380324001339002</v>
      </c>
      <c r="V1221" s="1">
        <v>0</v>
      </c>
      <c r="W1221">
        <v>0.189653992964401</v>
      </c>
      <c r="X1221">
        <v>0.34654276702220699</v>
      </c>
      <c r="Y1221" s="1">
        <v>0</v>
      </c>
      <c r="Z1221">
        <v>1</v>
      </c>
      <c r="AA1221">
        <v>3.0183436489552998E-4</v>
      </c>
      <c r="AB1221">
        <v>8.0532169918374006E-3</v>
      </c>
      <c r="AC1221">
        <v>6.5743408560226899E-3</v>
      </c>
      <c r="AD1221">
        <v>1.25606169227299E-3</v>
      </c>
      <c r="AE1221">
        <v>5.4716439391251596E-3</v>
      </c>
      <c r="AF1221" s="3">
        <v>2.64195887172165E-3</v>
      </c>
      <c r="AG1221">
        <v>3.1665431526525198E-4</v>
      </c>
      <c r="AH1221">
        <v>6.32628034433192</v>
      </c>
      <c r="AI1221">
        <v>0.17353752096835601</v>
      </c>
      <c r="AJ1221">
        <v>425.16474368084198</v>
      </c>
      <c r="AK1221" t="s">
        <v>91</v>
      </c>
      <c r="AL1221" t="s">
        <v>92</v>
      </c>
      <c r="AM1221" s="4">
        <v>33887590593.709999</v>
      </c>
      <c r="AN1221">
        <v>169122</v>
      </c>
      <c r="AO1221" s="1">
        <f t="shared" si="285"/>
        <v>1.0175568178242139E-2</v>
      </c>
      <c r="AP1221" s="5">
        <f t="shared" si="286"/>
        <v>11.549960437410601</v>
      </c>
      <c r="AQ1221" s="3">
        <f t="shared" si="287"/>
        <v>4.7875147456929723E-3</v>
      </c>
      <c r="AR1221" s="15">
        <f t="shared" si="288"/>
        <v>0.43284302467132107</v>
      </c>
    </row>
    <row r="1222" spans="1:44" x14ac:dyDescent="0.25">
      <c r="A1222" t="s">
        <v>37</v>
      </c>
      <c r="B1222">
        <v>20.352474372483599</v>
      </c>
      <c r="C1222">
        <v>1.86441186044248E-2</v>
      </c>
      <c r="D1222">
        <v>20.2155316912493</v>
      </c>
      <c r="E1222">
        <v>-9.1069191113764596</v>
      </c>
      <c r="F1222" s="1">
        <v>0</v>
      </c>
      <c r="G1222" s="1">
        <v>0</v>
      </c>
      <c r="H1222">
        <v>3.8391563246872198</v>
      </c>
      <c r="I1222">
        <v>-7.4691326278891603</v>
      </c>
      <c r="J1222">
        <v>-9.3683986857349595</v>
      </c>
      <c r="K1222">
        <v>-35.761624147529297</v>
      </c>
      <c r="L1222">
        <v>12.255063367180799</v>
      </c>
      <c r="M1222">
        <v>30.287931643604399</v>
      </c>
      <c r="N1222">
        <v>92.662119902644704</v>
      </c>
      <c r="O1222">
        <v>74.989706383553099</v>
      </c>
      <c r="P1222">
        <v>202295.06923448099</v>
      </c>
      <c r="Q1222">
        <v>247412.51130082001</v>
      </c>
      <c r="R1222">
        <v>83.5196587339247</v>
      </c>
      <c r="S1222">
        <v>688.49390817424501</v>
      </c>
      <c r="T1222">
        <v>7.8633112090518899E-4</v>
      </c>
      <c r="U1222">
        <v>0.443103933101749</v>
      </c>
      <c r="V1222" s="1">
        <v>0</v>
      </c>
      <c r="W1222">
        <v>0.19521091084030701</v>
      </c>
      <c r="X1222">
        <v>0.36168515605794299</v>
      </c>
      <c r="Y1222" s="1">
        <v>0</v>
      </c>
      <c r="Z1222">
        <v>1</v>
      </c>
      <c r="AA1222">
        <v>2.99098232400389E-4</v>
      </c>
      <c r="AB1222">
        <v>7.9642949055972901E-3</v>
      </c>
      <c r="AC1222">
        <v>6.5551274605722201E-3</v>
      </c>
      <c r="AD1222">
        <v>1.45193681517775E-3</v>
      </c>
      <c r="AE1222">
        <v>7.20458459404443E-3</v>
      </c>
      <c r="AF1222" s="3">
        <v>3.1544250562242E-3</v>
      </c>
      <c r="AG1222">
        <v>1.72422656441426E-3</v>
      </c>
      <c r="AH1222">
        <v>6.7255983102012298</v>
      </c>
      <c r="AI1222">
        <v>0.17629351176607799</v>
      </c>
      <c r="AJ1222">
        <v>528.23126567382701</v>
      </c>
      <c r="AK1222" t="s">
        <v>93</v>
      </c>
      <c r="AL1222" t="s">
        <v>94</v>
      </c>
      <c r="AM1222" s="4">
        <v>40069595838.620003</v>
      </c>
      <c r="AN1222">
        <v>198075</v>
      </c>
      <c r="AO1222" s="1">
        <f t="shared" si="285"/>
        <v>1.0664163495254031E-2</v>
      </c>
      <c r="AP1222" s="5">
        <f t="shared" si="286"/>
        <v>12.072466918881474</v>
      </c>
      <c r="AQ1222" s="3">
        <f t="shared" si="287"/>
        <v>8.1204328937120925E-3</v>
      </c>
      <c r="AR1222" s="15">
        <f t="shared" si="288"/>
        <v>0.68585878174179116</v>
      </c>
    </row>
    <row r="1223" spans="1:44" x14ac:dyDescent="0.25">
      <c r="A1223" t="s">
        <v>37</v>
      </c>
      <c r="B1223">
        <v>23.716934248563</v>
      </c>
      <c r="C1223">
        <v>2.20742607361714E-2</v>
      </c>
      <c r="D1223">
        <v>23.498398951790701</v>
      </c>
      <c r="E1223">
        <v>-2.8236343708679201</v>
      </c>
      <c r="F1223" s="1">
        <v>0</v>
      </c>
      <c r="G1223" s="1">
        <v>0</v>
      </c>
      <c r="H1223">
        <v>3.9027394811916198</v>
      </c>
      <c r="I1223">
        <v>16.657286748398899</v>
      </c>
      <c r="J1223">
        <v>15.2872259991573</v>
      </c>
      <c r="K1223">
        <v>-14.355777805350201</v>
      </c>
      <c r="L1223">
        <v>36.7259002722286</v>
      </c>
      <c r="M1223">
        <v>29.529211682852299</v>
      </c>
      <c r="N1223">
        <v>92.606773513675904</v>
      </c>
      <c r="O1223">
        <v>74.946310284457596</v>
      </c>
      <c r="P1223">
        <v>198892.82399477999</v>
      </c>
      <c r="Q1223">
        <v>244527.28217980399</v>
      </c>
      <c r="R1223">
        <v>84.469433619908401</v>
      </c>
      <c r="S1223">
        <v>695.42005168183198</v>
      </c>
      <c r="T1223">
        <v>1.0624359318652599E-3</v>
      </c>
      <c r="U1223">
        <v>0.46875900056131597</v>
      </c>
      <c r="V1223" s="1">
        <v>0</v>
      </c>
      <c r="W1223">
        <v>0.16981866919024799</v>
      </c>
      <c r="X1223">
        <v>0.36142233024843501</v>
      </c>
      <c r="Y1223" s="1">
        <v>0</v>
      </c>
      <c r="Z1223">
        <v>1</v>
      </c>
      <c r="AA1223">
        <v>2.9623577878068398E-4</v>
      </c>
      <c r="AB1223">
        <v>7.75678231740041E-3</v>
      </c>
      <c r="AC1223">
        <v>6.45324021457925E-3</v>
      </c>
      <c r="AD1223">
        <v>1.52972695161015E-3</v>
      </c>
      <c r="AE1223">
        <v>8.3515610167655303E-3</v>
      </c>
      <c r="AF1223" s="3">
        <v>3.6386491457782899E-3</v>
      </c>
      <c r="AG1223">
        <v>4.1399979221131604E-3</v>
      </c>
      <c r="AH1223">
        <v>6.9500589732206404</v>
      </c>
      <c r="AI1223">
        <v>0.17842542921995599</v>
      </c>
      <c r="AJ1223">
        <v>705.84410566582801</v>
      </c>
      <c r="AK1223" t="s">
        <v>95</v>
      </c>
      <c r="AL1223" t="s">
        <v>96</v>
      </c>
      <c r="AM1223" s="4">
        <v>32161168532.779999</v>
      </c>
      <c r="AN1223">
        <v>161701</v>
      </c>
      <c r="AO1223" s="1">
        <f>AA1223+AC1223*$AO$1179+AF1223*$AP$1179</f>
        <v>1.103344916059615E-2</v>
      </c>
      <c r="AP1223" s="5">
        <f>100*(1-(1-AO1223)^12)</f>
        <v>12.465503928617894</v>
      </c>
      <c r="AQ1223" s="3">
        <f>(1-(1-B1223/100)^(1/12))- AO1223</f>
        <v>1.1273913027436048E-2</v>
      </c>
      <c r="AR1223" s="15">
        <f>B1223/AP1223-1</f>
        <v>0.90260533263436238</v>
      </c>
    </row>
    <row r="1224" spans="1:44" x14ac:dyDescent="0.25">
      <c r="A1224" t="s">
        <v>37</v>
      </c>
      <c r="B1224">
        <v>24.815004809561401</v>
      </c>
      <c r="C1224">
        <v>2.3569883919349999E-2</v>
      </c>
      <c r="D1224">
        <v>24.890652176508802</v>
      </c>
      <c r="E1224">
        <v>4.3092810213487303</v>
      </c>
      <c r="F1224" s="1">
        <v>0</v>
      </c>
      <c r="G1224" s="1">
        <v>0</v>
      </c>
      <c r="H1224">
        <v>3.9903088766174202</v>
      </c>
      <c r="I1224">
        <v>39.738821652258302</v>
      </c>
      <c r="J1224">
        <v>38.784003979107702</v>
      </c>
      <c r="K1224">
        <v>1.4559044685979301</v>
      </c>
      <c r="L1224">
        <v>61.227237910668897</v>
      </c>
      <c r="M1224">
        <v>29.305229515536599</v>
      </c>
      <c r="N1224">
        <v>92.230872604923505</v>
      </c>
      <c r="O1224">
        <v>74.862398309101494</v>
      </c>
      <c r="P1224">
        <v>185748.46268387299</v>
      </c>
      <c r="Q1224">
        <v>228327.464578977</v>
      </c>
      <c r="R1224">
        <v>86.414030015195905</v>
      </c>
      <c r="S1224">
        <v>708.60803421166304</v>
      </c>
      <c r="T1224">
        <v>3.34984727333972E-4</v>
      </c>
      <c r="U1224">
        <v>0.482011407197311</v>
      </c>
      <c r="V1224" s="1">
        <v>0</v>
      </c>
      <c r="W1224">
        <v>0.14028954432156601</v>
      </c>
      <c r="X1224">
        <v>0.37769904848112101</v>
      </c>
      <c r="Y1224" s="1">
        <v>0</v>
      </c>
      <c r="Z1224">
        <v>1</v>
      </c>
      <c r="AA1224">
        <v>2.9724240376051197E-4</v>
      </c>
      <c r="AB1224">
        <v>7.4392752873030004E-3</v>
      </c>
      <c r="AC1224">
        <v>6.3078139426808403E-3</v>
      </c>
      <c r="AD1224">
        <v>1.13996000881275E-3</v>
      </c>
      <c r="AE1224">
        <v>8.1731506876002204E-3</v>
      </c>
      <c r="AF1224" s="3">
        <v>3.7844824928002598E-3</v>
      </c>
      <c r="AG1224">
        <v>6.5202554515034396E-3</v>
      </c>
      <c r="AH1224">
        <v>6.8913122402210201</v>
      </c>
      <c r="AI1224">
        <v>0.17584653709001799</v>
      </c>
      <c r="AJ1224">
        <v>1060.66215540192</v>
      </c>
      <c r="AK1224" t="s">
        <v>97</v>
      </c>
      <c r="AL1224" t="s">
        <v>98</v>
      </c>
      <c r="AM1224" s="4">
        <v>21049944533.650002</v>
      </c>
      <c r="AN1224">
        <v>113325</v>
      </c>
      <c r="AO1224" s="1">
        <f t="shared" ref="AO1224:AO1230" si="289">AA1224+AC1224*$AO$1179+AF1224*$AP$1179</f>
        <v>1.1020320233509696E-2</v>
      </c>
      <c r="AP1224" s="5">
        <f t="shared" si="286"/>
        <v>12.451558244446669</v>
      </c>
      <c r="AQ1224" s="3">
        <f t="shared" ref="AQ1224:AQ1230" si="290">(1-(1-B1224/100)^(1/12))- AO1224</f>
        <v>1.2467649456401374E-2</v>
      </c>
      <c r="AR1224" s="15">
        <f t="shared" ref="AR1224:AR1230" si="291">B1224/AP1224-1</f>
        <v>0.99292364235847863</v>
      </c>
    </row>
    <row r="1225" spans="1:44" x14ac:dyDescent="0.25">
      <c r="A1225" t="s">
        <v>37</v>
      </c>
      <c r="B1225">
        <v>24.967519224067999</v>
      </c>
      <c r="C1225">
        <v>2.26128117087111E-2</v>
      </c>
      <c r="D1225">
        <v>24.0024304762687</v>
      </c>
      <c r="E1225">
        <v>14.387218726076</v>
      </c>
      <c r="F1225" s="1">
        <v>0</v>
      </c>
      <c r="G1225" s="1">
        <v>0</v>
      </c>
      <c r="H1225">
        <v>4.1383399513038599</v>
      </c>
      <c r="I1225">
        <v>61.1790389245851</v>
      </c>
      <c r="J1225">
        <v>59.860103556718101</v>
      </c>
      <c r="K1225">
        <v>22.466792734555899</v>
      </c>
      <c r="L1225">
        <v>85.374626879462099</v>
      </c>
      <c r="M1225">
        <v>29.873505242203599</v>
      </c>
      <c r="N1225">
        <v>91.623225633695</v>
      </c>
      <c r="O1225">
        <v>74.772329888826704</v>
      </c>
      <c r="P1225">
        <v>164950.276885122</v>
      </c>
      <c r="Q1225">
        <v>203836.31479884801</v>
      </c>
      <c r="R1225">
        <v>93.167346686554893</v>
      </c>
      <c r="S1225">
        <v>710.50990541491205</v>
      </c>
      <c r="T1225">
        <v>5.3977521408509399E-4</v>
      </c>
      <c r="U1225">
        <v>0.52742885312029397</v>
      </c>
      <c r="V1225" s="1">
        <v>0</v>
      </c>
      <c r="W1225">
        <v>0.104403322672681</v>
      </c>
      <c r="X1225">
        <v>0.36816782420702399</v>
      </c>
      <c r="Y1225" s="1">
        <v>0</v>
      </c>
      <c r="Z1225">
        <v>1</v>
      </c>
      <c r="AA1225">
        <v>2.9756967981453103E-4</v>
      </c>
      <c r="AB1225">
        <v>7.13113984586172E-3</v>
      </c>
      <c r="AC1225">
        <v>6.1688489994483498E-3</v>
      </c>
      <c r="AD1225">
        <v>8.0363353712330601E-4</v>
      </c>
      <c r="AE1225">
        <v>7.9602284784034607E-3</v>
      </c>
      <c r="AF1225" s="3">
        <v>3.6196932350178799E-3</v>
      </c>
      <c r="AG1225">
        <v>6.4201575878851096E-3</v>
      </c>
      <c r="AH1225">
        <v>6.57181677712365</v>
      </c>
      <c r="AI1225">
        <v>0.16992890653681</v>
      </c>
      <c r="AJ1225">
        <v>1641.71620086345</v>
      </c>
      <c r="AK1225" t="s">
        <v>99</v>
      </c>
      <c r="AL1225" t="s">
        <v>100</v>
      </c>
      <c r="AM1225" s="4">
        <v>9206864654.6200008</v>
      </c>
      <c r="AN1225">
        <v>55816</v>
      </c>
      <c r="AO1225" s="1">
        <f t="shared" si="289"/>
        <v>1.0702996814225596E-2</v>
      </c>
      <c r="AP1225" s="5">
        <f t="shared" si="286"/>
        <v>12.113873859951774</v>
      </c>
      <c r="AQ1225" s="3">
        <f t="shared" si="290"/>
        <v>1.2950199558635411E-2</v>
      </c>
      <c r="AR1225" s="15">
        <f t="shared" si="291"/>
        <v>1.0610681201337355</v>
      </c>
    </row>
    <row r="1226" spans="1:44" x14ac:dyDescent="0.25">
      <c r="A1226" t="s">
        <v>37</v>
      </c>
      <c r="B1226">
        <v>21.232570464872701</v>
      </c>
      <c r="C1226">
        <v>1.93693463404171E-2</v>
      </c>
      <c r="D1226">
        <v>20.920197232378001</v>
      </c>
      <c r="E1226">
        <v>23.233939175295198</v>
      </c>
      <c r="F1226" s="1">
        <v>0</v>
      </c>
      <c r="G1226" s="1">
        <v>0</v>
      </c>
      <c r="H1226">
        <v>4.3146382099711396</v>
      </c>
      <c r="I1226">
        <v>82.361673214165094</v>
      </c>
      <c r="J1226">
        <v>80.739786184778694</v>
      </c>
      <c r="K1226">
        <v>49.168355841213398</v>
      </c>
      <c r="L1226">
        <v>110.58807415667999</v>
      </c>
      <c r="M1226">
        <v>31.856842621891399</v>
      </c>
      <c r="N1226">
        <v>91.079746404962805</v>
      </c>
      <c r="O1226">
        <v>74.773999313438907</v>
      </c>
      <c r="P1226">
        <v>141323.021777282</v>
      </c>
      <c r="Q1226">
        <v>176878.19869003599</v>
      </c>
      <c r="R1226">
        <v>106.09812451299101</v>
      </c>
      <c r="S1226">
        <v>699.56183044770296</v>
      </c>
      <c r="T1226">
        <v>8.4603836904117904E-4</v>
      </c>
      <c r="U1226">
        <v>0.54280728340552598</v>
      </c>
      <c r="V1226" s="1">
        <v>0</v>
      </c>
      <c r="W1226">
        <v>8.8979456079395003E-2</v>
      </c>
      <c r="X1226">
        <v>0.36821326051507802</v>
      </c>
      <c r="Y1226" s="1">
        <v>0</v>
      </c>
      <c r="Z1226">
        <v>1</v>
      </c>
      <c r="AA1226">
        <v>3.0071603727171401E-4</v>
      </c>
      <c r="AB1226">
        <v>6.7720430026082098E-3</v>
      </c>
      <c r="AC1226">
        <v>6.0115608857960702E-3</v>
      </c>
      <c r="AD1226">
        <v>7.5475580783038502E-4</v>
      </c>
      <c r="AE1226">
        <v>6.73440000176782E-3</v>
      </c>
      <c r="AF1226" s="3">
        <v>3.2820948324062101E-3</v>
      </c>
      <c r="AG1226">
        <v>4.8074014337441398E-3</v>
      </c>
      <c r="AH1226">
        <v>5.9018960810365897</v>
      </c>
      <c r="AI1226">
        <v>0.16107719974457499</v>
      </c>
      <c r="AJ1226">
        <v>2413.9728851739301</v>
      </c>
      <c r="AK1226" t="s">
        <v>101</v>
      </c>
      <c r="AL1226" t="s">
        <v>102</v>
      </c>
      <c r="AM1226" s="4">
        <v>3866880521.8699999</v>
      </c>
      <c r="AN1226">
        <v>27362</v>
      </c>
      <c r="AO1226" s="1">
        <f t="shared" si="289"/>
        <v>1.0195527844053601E-2</v>
      </c>
      <c r="AP1226" s="5">
        <f t="shared" si="286"/>
        <v>11.571361050150198</v>
      </c>
      <c r="AQ1226" s="3">
        <f t="shared" si="290"/>
        <v>9.4972035940042304E-3</v>
      </c>
      <c r="AR1226" s="15">
        <f t="shared" si="291"/>
        <v>0.83492420406302159</v>
      </c>
    </row>
    <row r="1227" spans="1:44" x14ac:dyDescent="0.25">
      <c r="A1227" t="s">
        <v>37</v>
      </c>
      <c r="B1227">
        <v>19.2794836185032</v>
      </c>
      <c r="C1227">
        <v>1.8217438961311699E-2</v>
      </c>
      <c r="D1227">
        <v>19.7982649250675</v>
      </c>
      <c r="E1227">
        <v>32.254572834415598</v>
      </c>
      <c r="F1227" s="1">
        <v>0</v>
      </c>
      <c r="G1227" s="1">
        <v>0</v>
      </c>
      <c r="H1227">
        <v>4.4744277901670699</v>
      </c>
      <c r="I1227">
        <v>104.456678676744</v>
      </c>
      <c r="J1227">
        <v>102.686585041017</v>
      </c>
      <c r="K1227">
        <v>69.783946249301806</v>
      </c>
      <c r="L1227">
        <v>135.687922555483</v>
      </c>
      <c r="M1227">
        <v>33.780631171265597</v>
      </c>
      <c r="N1227">
        <v>91.055590012539696</v>
      </c>
      <c r="O1227">
        <v>74.705602687875299</v>
      </c>
      <c r="P1227">
        <v>127614.042546472</v>
      </c>
      <c r="Q1227">
        <v>159943.59613502599</v>
      </c>
      <c r="R1227">
        <v>116.151692631138</v>
      </c>
      <c r="S1227">
        <v>702.61254918902603</v>
      </c>
      <c r="T1227">
        <v>1.32191197784718E-3</v>
      </c>
      <c r="U1227">
        <v>0.52688525529135199</v>
      </c>
      <c r="V1227" s="1">
        <v>0</v>
      </c>
      <c r="W1227">
        <v>7.1129740242270298E-2</v>
      </c>
      <c r="X1227">
        <v>0.40198500446637597</v>
      </c>
      <c r="Y1227" s="1">
        <v>0</v>
      </c>
      <c r="Z1227">
        <v>1</v>
      </c>
      <c r="AA1227">
        <v>3.0315315038122599E-4</v>
      </c>
      <c r="AB1227">
        <v>6.5830813033854402E-3</v>
      </c>
      <c r="AC1227">
        <v>5.9948316964030897E-3</v>
      </c>
      <c r="AD1227">
        <v>6.0957190362797404E-4</v>
      </c>
      <c r="AE1227">
        <v>5.7881929183965604E-3</v>
      </c>
      <c r="AF1227" s="3">
        <v>3.2039865606473799E-3</v>
      </c>
      <c r="AG1227">
        <v>4.9334711046210402E-3</v>
      </c>
      <c r="AH1227">
        <v>5.4868312325230697</v>
      </c>
      <c r="AI1227">
        <v>0.15966098912552801</v>
      </c>
      <c r="AJ1227">
        <v>3260.1963729010499</v>
      </c>
      <c r="AK1227" t="s">
        <v>103</v>
      </c>
      <c r="AL1227" t="s">
        <v>104</v>
      </c>
      <c r="AM1227" s="4">
        <v>1640733745.02</v>
      </c>
      <c r="AN1227">
        <v>12857</v>
      </c>
      <c r="AO1227" s="1">
        <f t="shared" si="289"/>
        <v>1.0101454577072004E-2</v>
      </c>
      <c r="AP1227" s="5">
        <f t="shared" si="286"/>
        <v>11.470454807778784</v>
      </c>
      <c r="AQ1227" s="3">
        <f t="shared" si="290"/>
        <v>7.5883288893543524E-3</v>
      </c>
      <c r="AR1227" s="15">
        <f t="shared" si="291"/>
        <v>0.68079504619369202</v>
      </c>
    </row>
    <row r="1228" spans="1:44" x14ac:dyDescent="0.25">
      <c r="A1228" t="s">
        <v>37</v>
      </c>
      <c r="B1228">
        <v>20.606036356576102</v>
      </c>
      <c r="C1228">
        <v>1.8103104205219302E-2</v>
      </c>
      <c r="D1228">
        <v>19.6861131492632</v>
      </c>
      <c r="E1228">
        <v>38.555928288164701</v>
      </c>
      <c r="F1228" s="1">
        <v>0</v>
      </c>
      <c r="G1228" s="1">
        <v>0</v>
      </c>
      <c r="H1228">
        <v>4.5892821561659902</v>
      </c>
      <c r="I1228">
        <v>127.322425558747</v>
      </c>
      <c r="J1228">
        <v>125.46246418361</v>
      </c>
      <c r="K1228">
        <v>91.659105448113607</v>
      </c>
      <c r="L1228">
        <v>160.51141587563299</v>
      </c>
      <c r="M1228">
        <v>35.810218990098797</v>
      </c>
      <c r="N1228">
        <v>91.643402365373205</v>
      </c>
      <c r="O1228">
        <v>74.668471535022107</v>
      </c>
      <c r="P1228">
        <v>120124.844954702</v>
      </c>
      <c r="Q1228">
        <v>153749.89758300001</v>
      </c>
      <c r="R1228">
        <v>125.32050233513399</v>
      </c>
      <c r="S1228">
        <v>703.25385518701398</v>
      </c>
      <c r="T1228" s="1">
        <v>0</v>
      </c>
      <c r="U1228">
        <v>0.55574608704067596</v>
      </c>
      <c r="V1228" s="1">
        <v>0</v>
      </c>
      <c r="W1228">
        <v>5.7589883552030201E-2</v>
      </c>
      <c r="X1228">
        <v>0.386664029407293</v>
      </c>
      <c r="Y1228" s="1">
        <v>0</v>
      </c>
      <c r="Z1228">
        <v>1</v>
      </c>
      <c r="AA1228">
        <v>3.0780944541938701E-4</v>
      </c>
      <c r="AB1228">
        <v>6.4984912903421404E-3</v>
      </c>
      <c r="AC1228">
        <v>6.0175251667445202E-3</v>
      </c>
      <c r="AD1228">
        <v>5.5280681267390699E-4</v>
      </c>
      <c r="AE1228">
        <v>6.1494787353498503E-3</v>
      </c>
      <c r="AF1228" s="3">
        <v>3.4115253265033399E-3</v>
      </c>
      <c r="AG1228">
        <v>4.5945340771055103E-3</v>
      </c>
      <c r="AH1228">
        <v>5.2849242754729699</v>
      </c>
      <c r="AI1228">
        <v>0.164690620519612</v>
      </c>
      <c r="AJ1228">
        <v>4073.2921619355998</v>
      </c>
      <c r="AK1228" t="s">
        <v>105</v>
      </c>
      <c r="AL1228" t="s">
        <v>106</v>
      </c>
      <c r="AM1228" s="4">
        <v>729277933.72000003</v>
      </c>
      <c r="AN1228">
        <v>6071</v>
      </c>
      <c r="AO1228" s="1">
        <f t="shared" si="289"/>
        <v>1.0338612455341701E-2</v>
      </c>
      <c r="AP1228" s="5">
        <f t="shared" si="286"/>
        <v>11.724636442645098</v>
      </c>
      <c r="AQ1228" s="3">
        <f t="shared" si="290"/>
        <v>8.7066770019205483E-3</v>
      </c>
      <c r="AR1228" s="15">
        <f t="shared" si="291"/>
        <v>0.75749896019183893</v>
      </c>
    </row>
    <row r="1229" spans="1:44" x14ac:dyDescent="0.25">
      <c r="A1229" t="s">
        <v>37</v>
      </c>
      <c r="B1229">
        <v>14.185357405485</v>
      </c>
      <c r="C1229">
        <v>1.74178565205791E-2</v>
      </c>
      <c r="D1229">
        <v>19.010930564694402</v>
      </c>
      <c r="E1229">
        <v>68.547285866027707</v>
      </c>
      <c r="F1229" s="1">
        <v>0</v>
      </c>
      <c r="G1229" s="1">
        <v>0</v>
      </c>
      <c r="H1229">
        <v>4.8849145792274102</v>
      </c>
      <c r="I1229">
        <v>147.05616100588901</v>
      </c>
      <c r="J1229">
        <v>145.341186487664</v>
      </c>
      <c r="K1229">
        <v>111.010180012539</v>
      </c>
      <c r="L1229">
        <v>185.56086277553399</v>
      </c>
      <c r="M1229">
        <v>36.175688504150401</v>
      </c>
      <c r="N1229">
        <v>92.603593653332695</v>
      </c>
      <c r="O1229">
        <v>74.7050796663207</v>
      </c>
      <c r="P1229">
        <v>103476.493595505</v>
      </c>
      <c r="Q1229">
        <v>128584.834843127</v>
      </c>
      <c r="R1229">
        <v>124.05807395611301</v>
      </c>
      <c r="S1229">
        <v>698.80106044323395</v>
      </c>
      <c r="T1229" s="1">
        <v>0</v>
      </c>
      <c r="U1229">
        <v>0.63946554990424798</v>
      </c>
      <c r="V1229" s="1">
        <v>0</v>
      </c>
      <c r="W1229">
        <v>3.6975653783062098E-2</v>
      </c>
      <c r="X1229">
        <v>0.32355879631268902</v>
      </c>
      <c r="Y1229" s="1">
        <v>0</v>
      </c>
      <c r="Z1229">
        <v>1</v>
      </c>
      <c r="AA1229">
        <v>3.1302906150818498E-4</v>
      </c>
      <c r="AB1229">
        <v>6.2675700529843999E-3</v>
      </c>
      <c r="AC1229">
        <v>6.0884636134511203E-3</v>
      </c>
      <c r="AD1229">
        <v>4.3321249438275298E-4</v>
      </c>
      <c r="AE1229">
        <v>7.2649536951973001E-3</v>
      </c>
      <c r="AF1229" s="3">
        <v>3.8879010679586201E-3</v>
      </c>
      <c r="AG1229">
        <v>3.1390304081672302E-3</v>
      </c>
      <c r="AH1229">
        <v>5.6143939985598497</v>
      </c>
      <c r="AI1229">
        <v>0.17736987758869699</v>
      </c>
      <c r="AJ1229">
        <v>4854.4136322267896</v>
      </c>
      <c r="AK1229" t="s">
        <v>107</v>
      </c>
      <c r="AL1229" t="s">
        <v>108</v>
      </c>
      <c r="AM1229" s="4">
        <v>221025790.31999999</v>
      </c>
      <c r="AN1229">
        <v>2136</v>
      </c>
      <c r="AO1229" s="1">
        <f t="shared" si="289"/>
        <v>1.0898240104263037E-2</v>
      </c>
      <c r="AP1229" s="5">
        <f t="shared" si="286"/>
        <v>12.321785899496939</v>
      </c>
      <c r="AQ1229" s="3">
        <f t="shared" si="290"/>
        <v>1.7692214127354531E-3</v>
      </c>
      <c r="AR1229" s="15">
        <f t="shared" si="291"/>
        <v>0.15124199699526875</v>
      </c>
    </row>
    <row r="1230" spans="1:44" x14ac:dyDescent="0.25">
      <c r="A1230" t="s">
        <v>37</v>
      </c>
      <c r="B1230">
        <v>11.1450376144393</v>
      </c>
      <c r="C1230">
        <v>1.9733823857868999E-2</v>
      </c>
      <c r="D1230">
        <v>21.272182512200299</v>
      </c>
      <c r="E1230">
        <v>124.415946048443</v>
      </c>
      <c r="F1230" s="1">
        <v>0</v>
      </c>
      <c r="G1230" s="1">
        <v>0</v>
      </c>
      <c r="H1230">
        <v>5.3393115972913296</v>
      </c>
      <c r="I1230">
        <v>165.26920997031499</v>
      </c>
      <c r="J1230">
        <v>162.18250042595699</v>
      </c>
      <c r="K1230">
        <v>138.43073503821901</v>
      </c>
      <c r="L1230">
        <v>208.782500392971</v>
      </c>
      <c r="M1230">
        <v>33.588575944814998</v>
      </c>
      <c r="N1230">
        <v>92.992707435627594</v>
      </c>
      <c r="O1230">
        <v>74.937185379927499</v>
      </c>
      <c r="P1230">
        <v>91461.448342085496</v>
      </c>
      <c r="Q1230">
        <v>115400.436562633</v>
      </c>
      <c r="R1230">
        <v>111.166935847432</v>
      </c>
      <c r="S1230">
        <v>670.39572666576498</v>
      </c>
      <c r="T1230" s="1">
        <v>0</v>
      </c>
      <c r="U1230">
        <v>0.80804492714701004</v>
      </c>
      <c r="V1230" s="1">
        <v>0</v>
      </c>
      <c r="W1230">
        <v>2.8396271823984E-2</v>
      </c>
      <c r="X1230">
        <v>0.163558801029005</v>
      </c>
      <c r="Y1230" s="1">
        <v>0</v>
      </c>
      <c r="Z1230">
        <v>1</v>
      </c>
      <c r="AA1230">
        <v>3.1221269432867298E-4</v>
      </c>
      <c r="AB1230">
        <v>6.3707422936879901E-3</v>
      </c>
      <c r="AC1230">
        <v>6.4565525837317998E-3</v>
      </c>
      <c r="AD1230">
        <v>2.7850202980128701E-4</v>
      </c>
      <c r="AE1230">
        <v>1.0208233884950299E-2</v>
      </c>
      <c r="AF1230" s="3">
        <v>4.3043742398328998E-3</v>
      </c>
      <c r="AG1230">
        <v>2.5642495438880902E-3</v>
      </c>
      <c r="AH1230">
        <v>6.4387173475685398</v>
      </c>
      <c r="AI1230">
        <v>0.18740450817139101</v>
      </c>
      <c r="AJ1230">
        <v>5277.0796135293504</v>
      </c>
      <c r="AK1230" t="s">
        <v>109</v>
      </c>
      <c r="AL1230" t="s">
        <v>110</v>
      </c>
      <c r="AM1230" s="4">
        <v>121918110.64</v>
      </c>
      <c r="AN1230">
        <v>1333</v>
      </c>
      <c r="AO1230" s="1">
        <f t="shared" si="289"/>
        <v>1.1718794776266552E-2</v>
      </c>
      <c r="AP1230" s="5">
        <f t="shared" si="286"/>
        <v>13.190664018146647</v>
      </c>
      <c r="AQ1230" s="3">
        <f t="shared" si="290"/>
        <v>-1.9200532373638522E-3</v>
      </c>
      <c r="AR1230" s="15">
        <f t="shared" si="291"/>
        <v>-0.15508138186926301</v>
      </c>
    </row>
    <row r="1231" spans="1:44" x14ac:dyDescent="0.25">
      <c r="AN1231">
        <f>SUM(AN1215:AN1230)</f>
        <v>1067053</v>
      </c>
    </row>
    <row r="1233" spans="1:47" x14ac:dyDescent="0.25">
      <c r="AO1233" t="s">
        <v>226</v>
      </c>
      <c r="AP1233" t="s">
        <v>67</v>
      </c>
    </row>
    <row r="1234" spans="1:47" x14ac:dyDescent="0.25">
      <c r="A1234" t="s">
        <v>0</v>
      </c>
      <c r="B1234" t="s">
        <v>1</v>
      </c>
      <c r="C1234" t="s">
        <v>2</v>
      </c>
      <c r="D1234" t="s">
        <v>3</v>
      </c>
      <c r="E1234" t="s">
        <v>5</v>
      </c>
      <c r="F1234" t="s">
        <v>6</v>
      </c>
      <c r="G1234" t="s">
        <v>208</v>
      </c>
      <c r="H1234" t="s">
        <v>7</v>
      </c>
      <c r="I1234" t="s">
        <v>8</v>
      </c>
      <c r="J1234" t="s">
        <v>134</v>
      </c>
      <c r="K1234" t="s">
        <v>143</v>
      </c>
      <c r="L1234" t="s">
        <v>9</v>
      </c>
      <c r="M1234" t="s">
        <v>10</v>
      </c>
      <c r="N1234" t="s">
        <v>11</v>
      </c>
      <c r="O1234" t="s">
        <v>13</v>
      </c>
      <c r="P1234" t="s">
        <v>14</v>
      </c>
      <c r="Q1234" t="s">
        <v>15</v>
      </c>
      <c r="R1234" t="s">
        <v>16</v>
      </c>
      <c r="S1234" t="s">
        <v>17</v>
      </c>
      <c r="T1234" t="s">
        <v>18</v>
      </c>
      <c r="U1234" t="s">
        <v>20</v>
      </c>
      <c r="V1234" t="s">
        <v>21</v>
      </c>
      <c r="W1234" t="s">
        <v>22</v>
      </c>
      <c r="X1234" t="s">
        <v>23</v>
      </c>
      <c r="Y1234" t="s">
        <v>24</v>
      </c>
      <c r="Z1234" t="s">
        <v>25</v>
      </c>
      <c r="AA1234" t="s">
        <v>26</v>
      </c>
      <c r="AB1234" t="s">
        <v>27</v>
      </c>
      <c r="AC1234" t="s">
        <v>263</v>
      </c>
      <c r="AD1234" t="s">
        <v>120</v>
      </c>
      <c r="AE1234" t="s">
        <v>29</v>
      </c>
      <c r="AF1234" s="3" t="s">
        <v>233</v>
      </c>
      <c r="AG1234" t="s">
        <v>30</v>
      </c>
      <c r="AH1234" t="s">
        <v>31</v>
      </c>
      <c r="AI1234" t="s">
        <v>32</v>
      </c>
      <c r="AJ1234" t="s">
        <v>33</v>
      </c>
      <c r="AK1234" t="s">
        <v>34</v>
      </c>
      <c r="AL1234" t="s">
        <v>74</v>
      </c>
      <c r="AM1234" s="4" t="s">
        <v>35</v>
      </c>
      <c r="AN1234" t="s">
        <v>36</v>
      </c>
      <c r="AO1234" s="15">
        <v>1.1000000000000001</v>
      </c>
      <c r="AP1234" s="15">
        <v>2.2999999999999998</v>
      </c>
    </row>
    <row r="1235" spans="1:47" x14ac:dyDescent="0.25">
      <c r="A1235" t="s">
        <v>37</v>
      </c>
      <c r="B1235">
        <v>12.475195111052599</v>
      </c>
      <c r="C1235">
        <v>8.5864166421364702E-3</v>
      </c>
      <c r="D1235">
        <v>9.8307663642907404</v>
      </c>
      <c r="E1235">
        <v>-39.123981203783998</v>
      </c>
      <c r="F1235" s="1">
        <v>0</v>
      </c>
      <c r="G1235" s="1">
        <v>0</v>
      </c>
      <c r="H1235">
        <v>3.3081921922333102</v>
      </c>
      <c r="I1235">
        <v>-152.10174206880001</v>
      </c>
      <c r="J1235">
        <v>-129.28863466895999</v>
      </c>
      <c r="K1235">
        <v>-161.95832633003801</v>
      </c>
      <c r="L1235">
        <v>-132.954806374345</v>
      </c>
      <c r="M1235">
        <v>28.3253491658838</v>
      </c>
      <c r="N1235">
        <v>82.422216377488297</v>
      </c>
      <c r="O1235">
        <v>67.033002488473301</v>
      </c>
      <c r="P1235">
        <v>208370.56673399199</v>
      </c>
      <c r="Q1235">
        <v>254212.13536576601</v>
      </c>
      <c r="R1235">
        <v>80.441972062641398</v>
      </c>
      <c r="S1235">
        <v>603.65881093375106</v>
      </c>
      <c r="T1235" s="1">
        <v>0</v>
      </c>
      <c r="U1235">
        <v>0.50283252698687897</v>
      </c>
      <c r="V1235" s="1">
        <v>0</v>
      </c>
      <c r="W1235">
        <v>0.23360764945882001</v>
      </c>
      <c r="X1235">
        <v>0.26355982355430002</v>
      </c>
      <c r="Y1235" s="1">
        <v>0</v>
      </c>
      <c r="Z1235">
        <v>1</v>
      </c>
      <c r="AA1235">
        <v>3.35117877001604E-4</v>
      </c>
      <c r="AB1235">
        <v>5.81984065985132E-3</v>
      </c>
      <c r="AC1235">
        <v>4.4137430208524998E-3</v>
      </c>
      <c r="AD1235">
        <v>5.3268087321204899E-5</v>
      </c>
      <c r="AE1235">
        <v>2.3782125639310201E-3</v>
      </c>
      <c r="AF1235" s="3">
        <v>5.1048254004120797E-4</v>
      </c>
      <c r="AG1235" s="1">
        <v>0</v>
      </c>
      <c r="AH1235">
        <v>6.7583710383788</v>
      </c>
      <c r="AI1235">
        <v>0.167832822709617</v>
      </c>
      <c r="AJ1235">
        <v>3.8709812967364599</v>
      </c>
      <c r="AK1235" t="s">
        <v>81</v>
      </c>
      <c r="AL1235" t="s">
        <v>82</v>
      </c>
      <c r="AM1235" s="4">
        <v>484878308.79000002</v>
      </c>
      <c r="AN1235">
        <v>2327</v>
      </c>
      <c r="AO1235" s="1">
        <f>AA1235+AC1235*$AO$1234+AF1235*$AP$1234</f>
        <v>6.3643450420341327E-3</v>
      </c>
      <c r="AP1235" s="5">
        <f>100*(1-(1-AO1235)^12)</f>
        <v>7.3754727155674988</v>
      </c>
      <c r="AQ1235" s="3">
        <f>(1-(1-B1235/100)^(1/12))- AO1235</f>
        <v>4.6782288465908187E-3</v>
      </c>
      <c r="AR1235" s="15">
        <f>B1235/AP1235-1</f>
        <v>0.69144346296896408</v>
      </c>
    </row>
    <row r="1236" spans="1:47" x14ac:dyDescent="0.25">
      <c r="A1236" t="s">
        <v>37</v>
      </c>
      <c r="B1236">
        <v>11.892991919235699</v>
      </c>
      <c r="C1236">
        <v>1.05785112485982E-2</v>
      </c>
      <c r="D1236">
        <v>11.981074965615999</v>
      </c>
      <c r="E1236">
        <v>-36.428600684336203</v>
      </c>
      <c r="F1236" s="1">
        <v>0</v>
      </c>
      <c r="G1236" s="1">
        <v>0</v>
      </c>
      <c r="H1236">
        <v>3.3818757621741402</v>
      </c>
      <c r="I1236">
        <v>-128.52614988032499</v>
      </c>
      <c r="J1236">
        <v>-113.825816919684</v>
      </c>
      <c r="K1236">
        <v>-147.774593740927</v>
      </c>
      <c r="L1236">
        <v>-109.421910371747</v>
      </c>
      <c r="M1236">
        <v>29.430879890279598</v>
      </c>
      <c r="N1236">
        <v>84.279319232015794</v>
      </c>
      <c r="O1236">
        <v>67.789228408451606</v>
      </c>
      <c r="P1236">
        <v>208814.69667065499</v>
      </c>
      <c r="Q1236">
        <v>255421.764632601</v>
      </c>
      <c r="R1236">
        <v>80.818651799794495</v>
      </c>
      <c r="S1236">
        <v>620.26919497440599</v>
      </c>
      <c r="T1236">
        <v>5.0644779083264897E-4</v>
      </c>
      <c r="U1236">
        <v>0.514232931963019</v>
      </c>
      <c r="V1236" s="1">
        <v>0</v>
      </c>
      <c r="W1236">
        <v>0.210615089451274</v>
      </c>
      <c r="X1236">
        <v>0.275151978585705</v>
      </c>
      <c r="Y1236" s="1">
        <v>0</v>
      </c>
      <c r="Z1236">
        <v>1</v>
      </c>
      <c r="AA1236">
        <v>3.1891819710989699E-4</v>
      </c>
      <c r="AB1236">
        <v>6.3533767186569898E-3</v>
      </c>
      <c r="AC1236">
        <v>5.0148251591183596E-3</v>
      </c>
      <c r="AD1236">
        <v>9.8003564103170794E-5</v>
      </c>
      <c r="AE1236">
        <v>3.80817245608803E-3</v>
      </c>
      <c r="AF1236" s="3">
        <v>9.7692651032513494E-4</v>
      </c>
      <c r="AG1236" s="1">
        <v>3.7197277546412402E-8</v>
      </c>
      <c r="AH1236">
        <v>6.9511836294321103</v>
      </c>
      <c r="AI1236">
        <v>0.17985760593554401</v>
      </c>
      <c r="AJ1236">
        <v>25.233982916504601</v>
      </c>
      <c r="AK1236" t="s">
        <v>83</v>
      </c>
      <c r="AL1236" t="s">
        <v>84</v>
      </c>
      <c r="AM1236" s="4">
        <v>2617283408.0700002</v>
      </c>
      <c r="AN1236">
        <v>12534</v>
      </c>
      <c r="AO1236" s="1">
        <f t="shared" ref="AO1236:AO1251" si="292">AA1236+AC1236*$AO$1234+AF1236*$AP$1234</f>
        <v>8.0821568458879032E-3</v>
      </c>
      <c r="AP1236" s="5">
        <f t="shared" ref="AP1236:AP1251" si="293">100*(1-(1-AO1236)^12)</f>
        <v>9.2788740061532256</v>
      </c>
      <c r="AQ1236" s="3">
        <f t="shared" ref="AQ1236:AQ1242" si="294">(1-(1-B1236/100)^(1/12))- AO1236</f>
        <v>2.4138803675699174E-3</v>
      </c>
      <c r="AR1236" s="15">
        <f t="shared" ref="AR1236:AR1242" si="295">B1236/AP1236-1</f>
        <v>0.28172792424478854</v>
      </c>
    </row>
    <row r="1237" spans="1:47" x14ac:dyDescent="0.25">
      <c r="A1237" t="s">
        <v>37</v>
      </c>
      <c r="B1237">
        <v>15.047686564224399</v>
      </c>
      <c r="C1237">
        <v>1.2787569798494E-2</v>
      </c>
      <c r="D1237">
        <v>14.3105450863823</v>
      </c>
      <c r="E1237">
        <v>-30.884110490652599</v>
      </c>
      <c r="F1237" s="1">
        <v>0</v>
      </c>
      <c r="G1237" s="1">
        <v>0</v>
      </c>
      <c r="H1237">
        <v>3.4703507818050201</v>
      </c>
      <c r="I1237">
        <v>-104.49034307818199</v>
      </c>
      <c r="J1237">
        <v>-95.406981888896695</v>
      </c>
      <c r="K1237">
        <v>-135.84528397306801</v>
      </c>
      <c r="L1237">
        <v>-85.287977505975803</v>
      </c>
      <c r="M1237">
        <v>30.274670212107999</v>
      </c>
      <c r="N1237">
        <v>84.5439566893847</v>
      </c>
      <c r="O1237">
        <v>67.641091149868998</v>
      </c>
      <c r="P1237">
        <v>207754.67393546001</v>
      </c>
      <c r="Q1237">
        <v>257032.24582193501</v>
      </c>
      <c r="R1237">
        <v>80.953288978058097</v>
      </c>
      <c r="S1237">
        <v>648.70325516319497</v>
      </c>
      <c r="T1237">
        <v>2.5618843226273198E-4</v>
      </c>
      <c r="U1237">
        <v>0.46033499618665902</v>
      </c>
      <c r="V1237" s="1">
        <v>0</v>
      </c>
      <c r="W1237">
        <v>0.231612797527641</v>
      </c>
      <c r="X1237">
        <v>0.30805220628569802</v>
      </c>
      <c r="Y1237" s="1">
        <v>0</v>
      </c>
      <c r="Z1237">
        <v>1</v>
      </c>
      <c r="AA1237">
        <v>3.2006772208092402E-4</v>
      </c>
      <c r="AB1237">
        <v>7.04428756266548E-3</v>
      </c>
      <c r="AC1237">
        <v>5.4320849864161799E-3</v>
      </c>
      <c r="AD1237">
        <v>2.7508863903904601E-4</v>
      </c>
      <c r="AE1237">
        <v>5.1428968197654102E-3</v>
      </c>
      <c r="AF1237" s="3">
        <v>1.4426017640318E-3</v>
      </c>
      <c r="AG1237">
        <v>5.2674902599026401E-6</v>
      </c>
      <c r="AH1237">
        <v>6.9576234334391502</v>
      </c>
      <c r="AI1237">
        <v>0.184565208128462</v>
      </c>
      <c r="AJ1237">
        <v>67.304004072626299</v>
      </c>
      <c r="AK1237" t="s">
        <v>85</v>
      </c>
      <c r="AL1237" t="s">
        <v>86</v>
      </c>
      <c r="AM1237" s="4">
        <v>8594810860.7099991</v>
      </c>
      <c r="AN1237">
        <v>41370</v>
      </c>
      <c r="AO1237" s="1">
        <f t="shared" si="292"/>
        <v>9.6133452644118628E-3</v>
      </c>
      <c r="AP1237" s="5">
        <f t="shared" si="293"/>
        <v>10.945195169427191</v>
      </c>
      <c r="AQ1237" s="3">
        <f t="shared" si="294"/>
        <v>3.884736245782297E-3</v>
      </c>
      <c r="AR1237" s="15">
        <f t="shared" si="295"/>
        <v>0.37482121892687181</v>
      </c>
    </row>
    <row r="1238" spans="1:47" x14ac:dyDescent="0.25">
      <c r="A1238" t="s">
        <v>37</v>
      </c>
      <c r="B1238">
        <v>14.928318977749599</v>
      </c>
      <c r="C1238">
        <v>1.4661135312967999E-2</v>
      </c>
      <c r="D1238">
        <v>16.241796087941498</v>
      </c>
      <c r="E1238">
        <v>-26.570706032323201</v>
      </c>
      <c r="F1238" s="1">
        <v>0</v>
      </c>
      <c r="G1238" s="1">
        <v>0</v>
      </c>
      <c r="H1238">
        <v>3.57621219463232</v>
      </c>
      <c r="I1238">
        <v>-80.772981042894799</v>
      </c>
      <c r="J1238">
        <v>-73.452107747791999</v>
      </c>
      <c r="K1238">
        <v>-117.626564783833</v>
      </c>
      <c r="L1238">
        <v>-60.990296828612202</v>
      </c>
      <c r="M1238">
        <v>31.996639192797701</v>
      </c>
      <c r="N1238">
        <v>85.016384082336501</v>
      </c>
      <c r="O1238">
        <v>66.878373876894102</v>
      </c>
      <c r="P1238">
        <v>201651.347092243</v>
      </c>
      <c r="Q1238">
        <v>249971.820013263</v>
      </c>
      <c r="R1238">
        <v>81.307000897307404</v>
      </c>
      <c r="S1238">
        <v>656.78047579487998</v>
      </c>
      <c r="T1238">
        <v>5.7765393869436401E-4</v>
      </c>
      <c r="U1238">
        <v>0.44015349077752702</v>
      </c>
      <c r="V1238" s="1">
        <v>0</v>
      </c>
      <c r="W1238">
        <v>0.23334005165996</v>
      </c>
      <c r="X1238">
        <v>0.32650645756251101</v>
      </c>
      <c r="Y1238" s="1">
        <v>0</v>
      </c>
      <c r="Z1238">
        <v>1</v>
      </c>
      <c r="AA1238">
        <v>3.2145845679643097E-4</v>
      </c>
      <c r="AB1238">
        <v>8.0768680138063598E-3</v>
      </c>
      <c r="AC1238">
        <v>6.1985317475410804E-3</v>
      </c>
      <c r="AD1238">
        <v>7.3168786064874798E-4</v>
      </c>
      <c r="AE1238">
        <v>5.4731678201025997E-3</v>
      </c>
      <c r="AF1238" s="3">
        <v>2.1927290098347802E-3</v>
      </c>
      <c r="AG1238">
        <v>5.7971180557234099E-5</v>
      </c>
      <c r="AH1238">
        <v>7.1504455401648199</v>
      </c>
      <c r="AI1238">
        <v>0.20751186240887601</v>
      </c>
      <c r="AJ1238">
        <v>143.170490410295</v>
      </c>
      <c r="AK1238" t="s">
        <v>87</v>
      </c>
      <c r="AL1238" t="s">
        <v>88</v>
      </c>
      <c r="AM1238" s="4">
        <v>23677296221.529999</v>
      </c>
      <c r="AN1238">
        <v>117417</v>
      </c>
      <c r="AO1238" s="1">
        <f t="shared" si="292"/>
        <v>1.2183120101711613E-2</v>
      </c>
      <c r="AP1238" s="5">
        <f t="shared" si="293"/>
        <v>13.678830071510816</v>
      </c>
      <c r="AQ1238" s="3">
        <f t="shared" si="294"/>
        <v>1.1995235233544128E-3</v>
      </c>
      <c r="AR1238" s="15">
        <f t="shared" si="295"/>
        <v>9.1344720250682743E-2</v>
      </c>
      <c r="AU1238" t="s">
        <v>67</v>
      </c>
    </row>
    <row r="1239" spans="1:47" x14ac:dyDescent="0.25">
      <c r="A1239" t="s">
        <v>37</v>
      </c>
      <c r="B1239">
        <v>17.108758377695001</v>
      </c>
      <c r="C1239">
        <v>1.6124102483344002E-2</v>
      </c>
      <c r="D1239">
        <v>17.721974887210798</v>
      </c>
      <c r="E1239">
        <v>-21.744983580891699</v>
      </c>
      <c r="F1239" s="1">
        <v>0</v>
      </c>
      <c r="G1239" s="1">
        <v>0</v>
      </c>
      <c r="H1239">
        <v>3.6713735071065199</v>
      </c>
      <c r="I1239">
        <v>-56.4708651860713</v>
      </c>
      <c r="J1239">
        <v>-53.5543661052697</v>
      </c>
      <c r="K1239">
        <v>-101.626518625484</v>
      </c>
      <c r="L1239">
        <v>-36.459450186707002</v>
      </c>
      <c r="M1239">
        <v>33.590648764353801</v>
      </c>
      <c r="N1239">
        <v>86.148161180202294</v>
      </c>
      <c r="O1239">
        <v>66.730110195097097</v>
      </c>
      <c r="P1239">
        <v>199385.414486433</v>
      </c>
      <c r="Q1239">
        <v>246974.53575441599</v>
      </c>
      <c r="R1239">
        <v>81.741830555266205</v>
      </c>
      <c r="S1239">
        <v>673.71994594583202</v>
      </c>
      <c r="T1239">
        <v>7.5699586055813202E-4</v>
      </c>
      <c r="U1239">
        <v>0.42259941840576698</v>
      </c>
      <c r="V1239" s="1">
        <v>0</v>
      </c>
      <c r="W1239">
        <v>0.23757077107175101</v>
      </c>
      <c r="X1239">
        <v>0.33982981052248101</v>
      </c>
      <c r="Y1239" s="1">
        <v>0</v>
      </c>
      <c r="Z1239">
        <v>1</v>
      </c>
      <c r="AA1239">
        <v>3.1840366465141402E-4</v>
      </c>
      <c r="AB1239">
        <v>8.7402394285366405E-3</v>
      </c>
      <c r="AC1239">
        <v>6.8145311273640199E-3</v>
      </c>
      <c r="AD1239">
        <v>1.3421882867865999E-3</v>
      </c>
      <c r="AE1239">
        <v>5.6334513669376897E-3</v>
      </c>
      <c r="AF1239" s="3">
        <v>3.03696317567323E-3</v>
      </c>
      <c r="AG1239">
        <v>8.9874903053283994E-5</v>
      </c>
      <c r="AH1239">
        <v>7.2997231871722796</v>
      </c>
      <c r="AI1239">
        <v>0.220499331283182</v>
      </c>
      <c r="AJ1239">
        <v>284.64140055021801</v>
      </c>
      <c r="AK1239" t="s">
        <v>89</v>
      </c>
      <c r="AL1239" t="s">
        <v>90</v>
      </c>
      <c r="AM1239" s="4">
        <v>46376848024.129997</v>
      </c>
      <c r="AN1239">
        <v>232599</v>
      </c>
      <c r="AO1239" s="1">
        <f t="shared" si="292"/>
        <v>1.4799403208800264E-2</v>
      </c>
      <c r="AP1239" s="5">
        <f t="shared" si="293"/>
        <v>16.382727948864972</v>
      </c>
      <c r="AQ1239" s="3">
        <f t="shared" si="294"/>
        <v>7.1570944793495489E-4</v>
      </c>
      <c r="AR1239" s="15">
        <f t="shared" si="295"/>
        <v>4.4316821416809926E-2</v>
      </c>
    </row>
    <row r="1240" spans="1:47" s="9" customFormat="1" x14ac:dyDescent="0.25">
      <c r="A1240" s="9" t="s">
        <v>37</v>
      </c>
      <c r="B1240" s="9">
        <v>18.437164620704198</v>
      </c>
      <c r="C1240" s="9">
        <v>1.7848864647786001E-2</v>
      </c>
      <c r="D1240" s="9">
        <v>19.436212319204799</v>
      </c>
      <c r="E1240" s="9">
        <v>-13.869425136909999</v>
      </c>
      <c r="F1240" s="13">
        <v>0</v>
      </c>
      <c r="G1240" s="13">
        <v>0</v>
      </c>
      <c r="H1240" s="9">
        <v>3.78162907329602</v>
      </c>
      <c r="I1240" s="9">
        <v>-32.972935172959801</v>
      </c>
      <c r="J1240" s="9">
        <v>-31.135655296628201</v>
      </c>
      <c r="K1240" s="9">
        <v>-85.089279511940504</v>
      </c>
      <c r="L1240" s="9">
        <v>-12.116654791139</v>
      </c>
      <c r="M1240" s="9">
        <v>33.953253071738899</v>
      </c>
      <c r="N1240" s="9">
        <v>85.8673154183995</v>
      </c>
      <c r="O1240" s="9">
        <v>65.850689743115197</v>
      </c>
      <c r="P1240" s="9">
        <v>191278.64678464999</v>
      </c>
      <c r="Q1240" s="9">
        <v>238290.76576833401</v>
      </c>
      <c r="R1240" s="9">
        <v>81.910030578354394</v>
      </c>
      <c r="S1240" s="9">
        <v>682.55878079504305</v>
      </c>
      <c r="T1240" s="9">
        <v>6.4639705957877697E-4</v>
      </c>
      <c r="U1240" s="9">
        <v>0.45063367141233601</v>
      </c>
      <c r="V1240" s="13">
        <v>0</v>
      </c>
      <c r="W1240" s="9">
        <v>0.207963144701965</v>
      </c>
      <c r="X1240" s="9">
        <v>0.34140318388569801</v>
      </c>
      <c r="Y1240" s="13">
        <v>0</v>
      </c>
      <c r="Z1240" s="9">
        <v>1</v>
      </c>
      <c r="AA1240" s="9">
        <v>3.20535627906442E-4</v>
      </c>
      <c r="AB1240" s="9">
        <v>9.0034069082297295E-3</v>
      </c>
      <c r="AC1240" s="9">
        <v>7.1849996068577299E-3</v>
      </c>
      <c r="AD1240" s="9">
        <v>1.70286995135769E-3</v>
      </c>
      <c r="AE1240" s="9">
        <v>6.5160912106002498E-3</v>
      </c>
      <c r="AF1240" s="19">
        <v>3.8793939504668598E-3</v>
      </c>
      <c r="AG1240" s="9">
        <v>3.06025367923711E-4</v>
      </c>
      <c r="AH1240" s="9">
        <v>7.5926697353965702</v>
      </c>
      <c r="AI1240" s="9">
        <v>0.23436999739454201</v>
      </c>
      <c r="AJ1240" s="9">
        <v>556.64090970819905</v>
      </c>
      <c r="AK1240" s="9" t="s">
        <v>91</v>
      </c>
      <c r="AL1240" s="9" t="s">
        <v>92</v>
      </c>
      <c r="AM1240" s="63">
        <v>69356107094.940002</v>
      </c>
      <c r="AN1240" s="9">
        <v>362592</v>
      </c>
      <c r="AO1240" s="1">
        <f t="shared" si="292"/>
        <v>1.7146641281523722E-2</v>
      </c>
      <c r="AP1240" s="61">
        <f t="shared" si="293"/>
        <v>18.74226482068201</v>
      </c>
      <c r="AQ1240" s="19">
        <f t="shared" si="294"/>
        <v>-3.0700045742411072E-4</v>
      </c>
      <c r="AR1240" s="16">
        <f t="shared" si="295"/>
        <v>-1.6278726338405769E-2</v>
      </c>
    </row>
    <row r="1241" spans="1:47" s="9" customFormat="1" x14ac:dyDescent="0.25">
      <c r="A1241" s="9" t="s">
        <v>37</v>
      </c>
      <c r="B1241" s="9">
        <v>20.7239497201376</v>
      </c>
      <c r="C1241" s="9">
        <v>1.9983830211816701E-2</v>
      </c>
      <c r="D1241" s="9">
        <v>21.5127890288611</v>
      </c>
      <c r="E1241" s="9">
        <v>-7.9024498667494596</v>
      </c>
      <c r="F1241" s="13">
        <v>0</v>
      </c>
      <c r="G1241" s="13">
        <v>0</v>
      </c>
      <c r="H1241" s="9">
        <v>3.8571468230950798</v>
      </c>
      <c r="I1241" s="9">
        <v>-9.8257552883157206</v>
      </c>
      <c r="J1241" s="9">
        <v>-8.5524303710094198</v>
      </c>
      <c r="K1241" s="9">
        <v>-66.339465826087704</v>
      </c>
      <c r="L1241" s="9">
        <v>12.054762327811201</v>
      </c>
      <c r="M1241" s="9">
        <v>33.208792668314899</v>
      </c>
      <c r="N1241" s="9">
        <v>84.833601060072596</v>
      </c>
      <c r="O1241" s="9">
        <v>64.8611454512656</v>
      </c>
      <c r="P1241" s="9">
        <v>182212.37090542499</v>
      </c>
      <c r="Q1241" s="9">
        <v>228376.02983348299</v>
      </c>
      <c r="R1241" s="9">
        <v>82.183080918628704</v>
      </c>
      <c r="S1241" s="9">
        <v>691.25962244392701</v>
      </c>
      <c r="T1241" s="9">
        <v>5.6386377354941599E-4</v>
      </c>
      <c r="U1241" s="9">
        <v>0.46613940849677099</v>
      </c>
      <c r="V1241" s="13">
        <v>0</v>
      </c>
      <c r="W1241" s="9">
        <v>0.180627695341217</v>
      </c>
      <c r="X1241" s="9">
        <v>0.35323289616201098</v>
      </c>
      <c r="Y1241" s="13">
        <v>0</v>
      </c>
      <c r="Z1241" s="9">
        <v>1</v>
      </c>
      <c r="AA1241" s="9">
        <v>3.2245691922722401E-4</v>
      </c>
      <c r="AB1241" s="9">
        <v>8.9768554278027105E-3</v>
      </c>
      <c r="AC1241" s="9">
        <v>7.3100228040484704E-3</v>
      </c>
      <c r="AD1241" s="9">
        <v>1.7913565721964001E-3</v>
      </c>
      <c r="AE1241" s="9">
        <v>7.8077844140579996E-3</v>
      </c>
      <c r="AF1241" s="19">
        <v>4.6093635083211603E-3</v>
      </c>
      <c r="AG1241" s="9">
        <v>1.08544193719625E-3</v>
      </c>
      <c r="AH1241" s="9">
        <v>7.9404246399889198</v>
      </c>
      <c r="AI1241" s="9">
        <v>0.241796671040064</v>
      </c>
      <c r="AJ1241" s="9">
        <v>902.04355412564496</v>
      </c>
      <c r="AK1241" s="9" t="s">
        <v>93</v>
      </c>
      <c r="AL1241" s="9" t="s">
        <v>94</v>
      </c>
      <c r="AM1241" s="63">
        <v>76923867775.660004</v>
      </c>
      <c r="AN1241" s="9">
        <v>422166</v>
      </c>
      <c r="AO1241" s="1">
        <f t="shared" si="292"/>
        <v>1.8965018072819209E-2</v>
      </c>
      <c r="AP1241" s="61">
        <f t="shared" si="293"/>
        <v>20.52803969826136</v>
      </c>
      <c r="AQ1241" s="19">
        <f t="shared" si="294"/>
        <v>2.0176097267936288E-4</v>
      </c>
      <c r="AR1241" s="16">
        <f t="shared" si="295"/>
        <v>9.5435328826274368E-3</v>
      </c>
    </row>
    <row r="1242" spans="1:47" x14ac:dyDescent="0.25">
      <c r="A1242" t="s">
        <v>37</v>
      </c>
      <c r="B1242">
        <v>22.966196717553998</v>
      </c>
      <c r="C1242">
        <v>2.2905759416104701E-2</v>
      </c>
      <c r="D1242">
        <v>24.275321095243498</v>
      </c>
      <c r="E1242">
        <v>-1.1395172391196999</v>
      </c>
      <c r="F1242" s="1">
        <v>0</v>
      </c>
      <c r="G1242" s="1">
        <v>0</v>
      </c>
      <c r="H1242">
        <v>3.93293325662099</v>
      </c>
      <c r="I1242">
        <v>14.133291199790399</v>
      </c>
      <c r="J1242">
        <v>15.3007201347076</v>
      </c>
      <c r="K1242">
        <v>-39.6138367081819</v>
      </c>
      <c r="L1242">
        <v>36.746787917002699</v>
      </c>
      <c r="M1242">
        <v>31.688314282040999</v>
      </c>
      <c r="N1242">
        <v>83.8895636145038</v>
      </c>
      <c r="O1242">
        <v>64.772212570524104</v>
      </c>
      <c r="P1242">
        <v>176315.353013296</v>
      </c>
      <c r="Q1242">
        <v>223673.727463057</v>
      </c>
      <c r="R1242">
        <v>83.004519121102305</v>
      </c>
      <c r="S1242">
        <v>689.95702737668898</v>
      </c>
      <c r="T1242">
        <v>5.5925921986305603E-4</v>
      </c>
      <c r="U1242">
        <v>0.490603583913446</v>
      </c>
      <c r="V1242" s="1">
        <v>0</v>
      </c>
      <c r="W1242">
        <v>0.165835027096465</v>
      </c>
      <c r="X1242">
        <v>0.34356138899008698</v>
      </c>
      <c r="Y1242" s="1">
        <v>0</v>
      </c>
      <c r="Z1242">
        <v>1</v>
      </c>
      <c r="AA1242">
        <v>3.17902841251829E-4</v>
      </c>
      <c r="AB1242">
        <v>8.5096823917657997E-3</v>
      </c>
      <c r="AC1242">
        <v>7.0094806912972697E-3</v>
      </c>
      <c r="AD1242">
        <v>1.8616182221281299E-3</v>
      </c>
      <c r="AE1242">
        <v>9.5343271692526696E-3</v>
      </c>
      <c r="AF1242" s="3">
        <v>5.0116198604352501E-3</v>
      </c>
      <c r="AG1242">
        <v>2.68227335433959E-3</v>
      </c>
      <c r="AH1242">
        <v>8.0811676288478491</v>
      </c>
      <c r="AI1242">
        <v>0.23238680735629799</v>
      </c>
      <c r="AJ1242">
        <v>1157.3751414133999</v>
      </c>
      <c r="AK1242" t="s">
        <v>95</v>
      </c>
      <c r="AL1242" t="s">
        <v>96</v>
      </c>
      <c r="AM1242" s="4">
        <v>55705601577.080002</v>
      </c>
      <c r="AN1242">
        <v>315943</v>
      </c>
      <c r="AO1242" s="1">
        <f t="shared" si="292"/>
        <v>1.95550572806799E-2</v>
      </c>
      <c r="AP1242" s="5">
        <f t="shared" si="293"/>
        <v>21.099722896896978</v>
      </c>
      <c r="AQ1242" s="3">
        <f t="shared" si="294"/>
        <v>1.9540713517872225E-3</v>
      </c>
      <c r="AR1242" s="15">
        <f t="shared" si="295"/>
        <v>8.8459636639659944E-2</v>
      </c>
    </row>
    <row r="1243" spans="1:47" x14ac:dyDescent="0.25">
      <c r="A1243" t="s">
        <v>37</v>
      </c>
      <c r="B1243">
        <v>25.022918145648902</v>
      </c>
      <c r="C1243">
        <v>2.5664701480261998E-2</v>
      </c>
      <c r="D1243">
        <v>26.801658840527601</v>
      </c>
      <c r="E1243">
        <v>3.6143869216193898</v>
      </c>
      <c r="F1243" s="1">
        <v>0</v>
      </c>
      <c r="G1243" s="1">
        <v>0</v>
      </c>
      <c r="H1243">
        <v>3.9926555399391899</v>
      </c>
      <c r="I1243">
        <v>38.3211164004694</v>
      </c>
      <c r="J1243">
        <v>39.448566324433202</v>
      </c>
      <c r="K1243">
        <v>-16.135534711973499</v>
      </c>
      <c r="L1243">
        <v>61.813195755315398</v>
      </c>
      <c r="M1243">
        <v>30.5679875566709</v>
      </c>
      <c r="N1243">
        <v>82.712004095198395</v>
      </c>
      <c r="O1243">
        <v>64.443044104090006</v>
      </c>
      <c r="P1243">
        <v>169710.93809696499</v>
      </c>
      <c r="Q1243">
        <v>216380.87171654901</v>
      </c>
      <c r="R1243">
        <v>85.048753259484002</v>
      </c>
      <c r="S1243">
        <v>692.99042939159801</v>
      </c>
      <c r="T1243">
        <v>5.81023942030585E-4</v>
      </c>
      <c r="U1243">
        <v>0.49517838039732198</v>
      </c>
      <c r="V1243" s="1">
        <v>0</v>
      </c>
      <c r="W1243">
        <v>0.14883817333779401</v>
      </c>
      <c r="X1243">
        <v>0.35598344626488299</v>
      </c>
      <c r="Y1243" s="1">
        <v>0</v>
      </c>
      <c r="Z1243">
        <v>1</v>
      </c>
      <c r="AA1243">
        <v>3.1642187162189602E-4</v>
      </c>
      <c r="AB1243">
        <v>8.0827757374387302E-3</v>
      </c>
      <c r="AC1243">
        <v>6.7360283466075897E-3</v>
      </c>
      <c r="AD1243">
        <v>1.7006757088369399E-3</v>
      </c>
      <c r="AE1243">
        <v>1.0903982728077501E-2</v>
      </c>
      <c r="AF1243" s="3">
        <v>5.1143199310070501E-3</v>
      </c>
      <c r="AG1243">
        <v>4.6608780741821901E-3</v>
      </c>
      <c r="AH1243">
        <v>8.09215844539386</v>
      </c>
      <c r="AI1243">
        <v>0.222595020193775</v>
      </c>
      <c r="AJ1243">
        <v>1441.4337007228801</v>
      </c>
      <c r="AK1243" t="s">
        <v>97</v>
      </c>
      <c r="AL1243" t="s">
        <v>98</v>
      </c>
      <c r="AM1243" s="4">
        <v>41221259465.309998</v>
      </c>
      <c r="AN1243">
        <v>242891</v>
      </c>
      <c r="AO1243" s="1">
        <f t="shared" si="292"/>
        <v>1.9488988894206461E-2</v>
      </c>
      <c r="AP1243" s="5">
        <f>100*(1-(1-AO1243)^12)</f>
        <v>21.035897837073257</v>
      </c>
      <c r="AQ1243" s="3">
        <f>(1-(1-B1243/100)^(1/12))- AO1243</f>
        <v>4.2243002009310186E-3</v>
      </c>
      <c r="AR1243" s="15">
        <f>B1243/AP1243-1</f>
        <v>0.18953411636887663</v>
      </c>
    </row>
    <row r="1244" spans="1:47" x14ac:dyDescent="0.25">
      <c r="A1244" t="s">
        <v>37</v>
      </c>
      <c r="B1244">
        <v>26.6744815189201</v>
      </c>
      <c r="C1244">
        <v>2.6569715170426899E-2</v>
      </c>
      <c r="D1244">
        <v>27.613389081389201</v>
      </c>
      <c r="E1244">
        <v>10.0522380637761</v>
      </c>
      <c r="F1244" s="1">
        <v>0</v>
      </c>
      <c r="G1244" s="1">
        <v>0</v>
      </c>
      <c r="H1244">
        <v>4.0938856874143301</v>
      </c>
      <c r="I1244">
        <v>60.165704444540502</v>
      </c>
      <c r="J1244">
        <v>61.733761497469501</v>
      </c>
      <c r="K1244">
        <v>6.2323943015162202</v>
      </c>
      <c r="L1244">
        <v>85.914684390312303</v>
      </c>
      <c r="M1244">
        <v>30.602026329416201</v>
      </c>
      <c r="N1244">
        <v>80.699392706213203</v>
      </c>
      <c r="O1244">
        <v>63.192033782848597</v>
      </c>
      <c r="P1244">
        <v>154708.86180042001</v>
      </c>
      <c r="Q1244">
        <v>198132.34175154101</v>
      </c>
      <c r="R1244">
        <v>91.556192074247903</v>
      </c>
      <c r="S1244">
        <v>691.83499064340106</v>
      </c>
      <c r="T1244">
        <v>7.3286677554150405E-4</v>
      </c>
      <c r="U1244">
        <v>0.52735383747409303</v>
      </c>
      <c r="V1244" s="1">
        <v>0</v>
      </c>
      <c r="W1244">
        <v>0.129221226479277</v>
      </c>
      <c r="X1244">
        <v>0.34342493604662799</v>
      </c>
      <c r="Y1244" s="1">
        <v>0</v>
      </c>
      <c r="Z1244">
        <v>1</v>
      </c>
      <c r="AA1244">
        <v>3.1955426324973001E-4</v>
      </c>
      <c r="AB1244">
        <v>7.8538768939432103E-3</v>
      </c>
      <c r="AC1244">
        <v>6.6031558091057202E-3</v>
      </c>
      <c r="AD1244">
        <v>1.5284248386544001E-3</v>
      </c>
      <c r="AE1244">
        <v>1.19085571993426E-2</v>
      </c>
      <c r="AF1244" s="3">
        <v>5.03625406679998E-3</v>
      </c>
      <c r="AG1244">
        <v>4.9593606784387604E-3</v>
      </c>
      <c r="AH1244">
        <v>7.9077015419458601</v>
      </c>
      <c r="AI1244">
        <v>0.21798194643280799</v>
      </c>
      <c r="AJ1244">
        <v>1937.2720281449299</v>
      </c>
      <c r="AK1244" t="s">
        <v>99</v>
      </c>
      <c r="AL1244" t="s">
        <v>100</v>
      </c>
      <c r="AM1244" s="4">
        <v>22734312532.709999</v>
      </c>
      <c r="AN1244">
        <v>146949</v>
      </c>
      <c r="AO1244" s="1">
        <f t="shared" si="292"/>
        <v>1.9166410006905978E-2</v>
      </c>
      <c r="AP1244" s="5">
        <f t="shared" si="293"/>
        <v>20.723591787939544</v>
      </c>
      <c r="AQ1244" s="3">
        <f t="shared" ref="AQ1244:AQ1250" si="296">(1-(1-B1244/100)^(1/12))- AO1244</f>
        <v>6.3573333748394786E-3</v>
      </c>
      <c r="AR1244" s="15">
        <f t="shared" ref="AR1244:AR1250" si="297">B1244/AP1244-1</f>
        <v>0.28715532480444739</v>
      </c>
    </row>
    <row r="1245" spans="1:47" x14ac:dyDescent="0.25">
      <c r="A1245" t="s">
        <v>37</v>
      </c>
      <c r="B1245">
        <v>25.686342210460001</v>
      </c>
      <c r="C1245">
        <v>2.6158318958775701E-2</v>
      </c>
      <c r="D1245">
        <v>27.245425646690101</v>
      </c>
      <c r="E1245">
        <v>13.715863552694399</v>
      </c>
      <c r="F1245" s="1">
        <v>0</v>
      </c>
      <c r="G1245" s="1">
        <v>0</v>
      </c>
      <c r="H1245">
        <v>4.2186955457062103</v>
      </c>
      <c r="I1245">
        <v>82.923901194062907</v>
      </c>
      <c r="J1245">
        <v>85.635295260670006</v>
      </c>
      <c r="K1245">
        <v>33.738900172806503</v>
      </c>
      <c r="L1245">
        <v>111.57224087333501</v>
      </c>
      <c r="M1245">
        <v>32.340318077284103</v>
      </c>
      <c r="N1245">
        <v>79.994179936053499</v>
      </c>
      <c r="O1245">
        <v>62.692851838734803</v>
      </c>
      <c r="P1245">
        <v>138952.99799644199</v>
      </c>
      <c r="Q1245">
        <v>180230.46888253401</v>
      </c>
      <c r="R1245">
        <v>106.385813560331</v>
      </c>
      <c r="S1245">
        <v>680.37311155371697</v>
      </c>
      <c r="T1245">
        <v>1.0161467481045901E-3</v>
      </c>
      <c r="U1245">
        <v>0.52399130210032796</v>
      </c>
      <c r="V1245" s="1">
        <v>0</v>
      </c>
      <c r="W1245">
        <v>0.133589046828262</v>
      </c>
      <c r="X1245">
        <v>0.34241965107140798</v>
      </c>
      <c r="Y1245" s="1">
        <v>0</v>
      </c>
      <c r="Z1245">
        <v>1</v>
      </c>
      <c r="AA1245">
        <v>3.1844880908731699E-4</v>
      </c>
      <c r="AB1245">
        <v>7.7698232519281298E-3</v>
      </c>
      <c r="AC1245">
        <v>6.5558404123189397E-3</v>
      </c>
      <c r="AD1245">
        <v>1.7722432039220699E-3</v>
      </c>
      <c r="AE1245">
        <v>1.1536378461995799E-2</v>
      </c>
      <c r="AF1245" s="3">
        <v>5.01939570589496E-3</v>
      </c>
      <c r="AG1245">
        <v>4.7614448458408003E-3</v>
      </c>
      <c r="AH1245">
        <v>7.47725275380615</v>
      </c>
      <c r="AI1245">
        <v>0.219324303117957</v>
      </c>
      <c r="AJ1245">
        <v>2643.9842087746301</v>
      </c>
      <c r="AK1245" t="s">
        <v>101</v>
      </c>
      <c r="AL1245" t="s">
        <v>102</v>
      </c>
      <c r="AM1245" s="4">
        <v>12653476856.549999</v>
      </c>
      <c r="AN1245">
        <v>91063</v>
      </c>
      <c r="AO1245" s="1">
        <f t="shared" si="292"/>
        <v>1.9074483386196557E-2</v>
      </c>
      <c r="AP1245" s="5">
        <f t="shared" si="293"/>
        <v>20.634385584381697</v>
      </c>
      <c r="AQ1245" s="3">
        <f t="shared" si="296"/>
        <v>5.3616196467944841E-3</v>
      </c>
      <c r="AR1245" s="15">
        <f t="shared" si="297"/>
        <v>0.24483193867919972</v>
      </c>
    </row>
    <row r="1246" spans="1:47" x14ac:dyDescent="0.25">
      <c r="A1246" t="s">
        <v>37</v>
      </c>
      <c r="B1246">
        <v>24.650463929099701</v>
      </c>
      <c r="C1246">
        <v>2.52866202391685E-2</v>
      </c>
      <c r="D1246">
        <v>26.460083689892699</v>
      </c>
      <c r="E1246">
        <v>16.0972478592717</v>
      </c>
      <c r="F1246" s="1">
        <v>0</v>
      </c>
      <c r="G1246" s="1">
        <v>0</v>
      </c>
      <c r="H1246">
        <v>4.3183733480570599</v>
      </c>
      <c r="I1246">
        <v>105.16086136998101</v>
      </c>
      <c r="J1246">
        <v>107.38017342694</v>
      </c>
      <c r="K1246">
        <v>55.1333000908432</v>
      </c>
      <c r="L1246">
        <v>136.487973944625</v>
      </c>
      <c r="M1246">
        <v>34.264112718466698</v>
      </c>
      <c r="N1246">
        <v>79.173430161058107</v>
      </c>
      <c r="O1246">
        <v>61.581948811669797</v>
      </c>
      <c r="P1246">
        <v>127019.243430043</v>
      </c>
      <c r="Q1246">
        <v>164585.92022053999</v>
      </c>
      <c r="R1246">
        <v>117.757122192043</v>
      </c>
      <c r="S1246">
        <v>679.16442309227796</v>
      </c>
      <c r="T1246">
        <v>7.9259822985733102E-4</v>
      </c>
      <c r="U1246">
        <v>0.51792030319256999</v>
      </c>
      <c r="V1246" s="1">
        <v>0</v>
      </c>
      <c r="W1246">
        <v>0.12867314930314799</v>
      </c>
      <c r="X1246">
        <v>0.35340654750428002</v>
      </c>
      <c r="Y1246" s="1">
        <v>0</v>
      </c>
      <c r="Z1246">
        <v>1</v>
      </c>
      <c r="AA1246">
        <v>3.2253285997086898E-4</v>
      </c>
      <c r="AB1246">
        <v>7.7610237086446297E-3</v>
      </c>
      <c r="AC1246">
        <v>6.6400175876886302E-3</v>
      </c>
      <c r="AD1246">
        <v>1.75850765958361E-3</v>
      </c>
      <c r="AE1246">
        <v>1.0644046961062701E-2</v>
      </c>
      <c r="AF1246" s="3">
        <v>5.2043509261330998E-3</v>
      </c>
      <c r="AG1246">
        <v>4.8005269961440599E-3</v>
      </c>
      <c r="AH1246">
        <v>7.2488498097938496</v>
      </c>
      <c r="AI1246">
        <v>0.23954416828132499</v>
      </c>
      <c r="AJ1246">
        <v>3411.6026680370701</v>
      </c>
      <c r="AK1246" t="s">
        <v>103</v>
      </c>
      <c r="AL1246" t="s">
        <v>104</v>
      </c>
      <c r="AM1246" s="4">
        <v>8112465039.3900003</v>
      </c>
      <c r="AN1246">
        <v>63868</v>
      </c>
      <c r="AO1246" s="1">
        <f t="shared" si="292"/>
        <v>1.9596559336534491E-2</v>
      </c>
      <c r="AP1246" s="5">
        <f t="shared" si="293"/>
        <v>21.139791579804957</v>
      </c>
      <c r="AQ1246" s="3">
        <f t="shared" si="296"/>
        <v>3.7134989595572938E-3</v>
      </c>
      <c r="AR1246" s="15">
        <f t="shared" si="297"/>
        <v>0.16606939269205112</v>
      </c>
    </row>
    <row r="1247" spans="1:47" x14ac:dyDescent="0.25">
      <c r="A1247" t="s">
        <v>37</v>
      </c>
      <c r="B1247">
        <v>25.3938513913645</v>
      </c>
      <c r="C1247">
        <v>2.5479074680239501E-2</v>
      </c>
      <c r="D1247">
        <v>26.634137612409301</v>
      </c>
      <c r="E1247">
        <v>20.0564643994881</v>
      </c>
      <c r="F1247" s="1">
        <v>0</v>
      </c>
      <c r="G1247" s="1">
        <v>0</v>
      </c>
      <c r="H1247">
        <v>4.4148861111456901</v>
      </c>
      <c r="I1247">
        <v>127.509700582636</v>
      </c>
      <c r="J1247">
        <v>129.372322078742</v>
      </c>
      <c r="K1247">
        <v>73.642580960776201</v>
      </c>
      <c r="L1247">
        <v>161.350282269823</v>
      </c>
      <c r="M1247">
        <v>36.236019814093403</v>
      </c>
      <c r="N1247">
        <v>77.959924307123202</v>
      </c>
      <c r="O1247">
        <v>59.746387707802398</v>
      </c>
      <c r="P1247">
        <v>117425.140522494</v>
      </c>
      <c r="Q1247">
        <v>153098.48717985101</v>
      </c>
      <c r="R1247">
        <v>125.886170128507</v>
      </c>
      <c r="S1247">
        <v>679.67345709464496</v>
      </c>
      <c r="T1247">
        <v>7.0295554834410201E-4</v>
      </c>
      <c r="U1247">
        <v>0.52741247559513604</v>
      </c>
      <c r="V1247" s="1">
        <v>0</v>
      </c>
      <c r="W1247">
        <v>0.108914440416664</v>
      </c>
      <c r="X1247">
        <v>0.36367308398819898</v>
      </c>
      <c r="Y1247" s="1">
        <v>0</v>
      </c>
      <c r="Z1247">
        <v>1</v>
      </c>
      <c r="AA1247">
        <v>3.3042915001999602E-4</v>
      </c>
      <c r="AB1247">
        <v>7.8625037562159595E-3</v>
      </c>
      <c r="AC1247">
        <v>6.8208557748190299E-3</v>
      </c>
      <c r="AD1247">
        <v>1.64546030158779E-3</v>
      </c>
      <c r="AE1247">
        <v>1.1281238473517899E-2</v>
      </c>
      <c r="AF1247" s="3">
        <v>5.6526963184106499E-3</v>
      </c>
      <c r="AG1247">
        <v>4.3595279210883898E-3</v>
      </c>
      <c r="AH1247">
        <v>7.2016971423862604</v>
      </c>
      <c r="AI1247">
        <v>0.235835630705163</v>
      </c>
      <c r="AJ1247">
        <v>4263.1291733376202</v>
      </c>
      <c r="AK1247" t="s">
        <v>105</v>
      </c>
      <c r="AL1247" t="s">
        <v>106</v>
      </c>
      <c r="AM1247" s="4">
        <v>5191482887.6400003</v>
      </c>
      <c r="AN1247">
        <v>44211</v>
      </c>
      <c r="AO1247" s="1">
        <f t="shared" si="292"/>
        <v>2.0834572034665422E-2</v>
      </c>
      <c r="AP1247" s="5">
        <f t="shared" si="293"/>
        <v>22.326503800999266</v>
      </c>
      <c r="AQ1247" s="3">
        <f t="shared" si="296"/>
        <v>3.2821302802217393E-3</v>
      </c>
      <c r="AR1247" s="15">
        <f t="shared" si="297"/>
        <v>0.13738593456929649</v>
      </c>
    </row>
    <row r="1248" spans="1:47" x14ac:dyDescent="0.25">
      <c r="A1248" t="s">
        <v>37</v>
      </c>
      <c r="B1248">
        <v>23.146286560249202</v>
      </c>
      <c r="C1248">
        <v>2.4434341241679799E-2</v>
      </c>
      <c r="D1248">
        <v>25.684731739337298</v>
      </c>
      <c r="E1248">
        <v>39.265306657660901</v>
      </c>
      <c r="F1248" s="1">
        <v>0</v>
      </c>
      <c r="G1248" s="1">
        <v>0</v>
      </c>
      <c r="H1248">
        <v>4.6199434132497297</v>
      </c>
      <c r="I1248">
        <v>147.25256263132499</v>
      </c>
      <c r="J1248">
        <v>148.79785103566601</v>
      </c>
      <c r="K1248">
        <v>90.297963264843702</v>
      </c>
      <c r="L1248">
        <v>184.97710917073201</v>
      </c>
      <c r="M1248">
        <v>36.864598892904397</v>
      </c>
      <c r="N1248">
        <v>76.503289001275505</v>
      </c>
      <c r="O1248">
        <v>58.251192223739899</v>
      </c>
      <c r="P1248">
        <v>105078.46099956099</v>
      </c>
      <c r="Q1248">
        <v>141027.35581651499</v>
      </c>
      <c r="R1248">
        <v>125.631559648028</v>
      </c>
      <c r="S1248">
        <v>682.33878406796396</v>
      </c>
      <c r="T1248">
        <v>9.9526549409045492E-4</v>
      </c>
      <c r="U1248">
        <v>0.55375584988110904</v>
      </c>
      <c r="V1248" s="1">
        <v>0</v>
      </c>
      <c r="W1248">
        <v>9.2913503413848894E-2</v>
      </c>
      <c r="X1248">
        <v>0.353330646705041</v>
      </c>
      <c r="Y1248" s="1">
        <v>0</v>
      </c>
      <c r="Z1248">
        <v>1</v>
      </c>
      <c r="AA1248">
        <v>3.4301687864927597E-4</v>
      </c>
      <c r="AB1248">
        <v>7.5981835001017999E-3</v>
      </c>
      <c r="AC1248">
        <v>6.8038402400813101E-3</v>
      </c>
      <c r="AD1248">
        <v>1.36201873993455E-3</v>
      </c>
      <c r="AE1248">
        <v>1.18028528902153E-2</v>
      </c>
      <c r="AF1248" s="3">
        <v>5.8045050600360297E-3</v>
      </c>
      <c r="AG1248">
        <v>3.32827023454316E-3</v>
      </c>
      <c r="AH1248">
        <v>7.2503284466348799</v>
      </c>
      <c r="AI1248">
        <v>0.24233548508493999</v>
      </c>
      <c r="AJ1248">
        <v>5064.5695800171297</v>
      </c>
      <c r="AK1248" t="s">
        <v>107</v>
      </c>
      <c r="AL1248" t="s">
        <v>108</v>
      </c>
      <c r="AM1248" s="4">
        <v>2155054156.6399999</v>
      </c>
      <c r="AN1248">
        <v>20509</v>
      </c>
      <c r="AO1248" s="1">
        <f t="shared" si="292"/>
        <v>2.1177602780821585E-2</v>
      </c>
      <c r="AP1248" s="5">
        <f t="shared" si="293"/>
        <v>22.652411367419965</v>
      </c>
      <c r="AQ1248" s="3">
        <f t="shared" si="296"/>
        <v>5.2235697228187467E-4</v>
      </c>
      <c r="AR1248" s="15">
        <f t="shared" si="297"/>
        <v>2.180232315309083E-2</v>
      </c>
    </row>
    <row r="1249" spans="1:44" x14ac:dyDescent="0.25">
      <c r="A1249" t="s">
        <v>37</v>
      </c>
      <c r="B1249">
        <v>21.086496011944298</v>
      </c>
      <c r="C1249">
        <v>2.2876242190613998E-2</v>
      </c>
      <c r="D1249">
        <v>24.247865559303001</v>
      </c>
      <c r="E1249">
        <v>68.812121343116701</v>
      </c>
      <c r="F1249" s="1">
        <v>0</v>
      </c>
      <c r="G1249" s="1">
        <v>0</v>
      </c>
      <c r="H1249">
        <v>4.91795319822476</v>
      </c>
      <c r="I1249">
        <v>168.216020888858</v>
      </c>
      <c r="J1249">
        <v>171.353761774383</v>
      </c>
      <c r="K1249">
        <v>112.776319059573</v>
      </c>
      <c r="L1249">
        <v>210.15878856684699</v>
      </c>
      <c r="M1249">
        <v>37.066785314130897</v>
      </c>
      <c r="N1249">
        <v>75.7402590861969</v>
      </c>
      <c r="O1249">
        <v>57.706841372766903</v>
      </c>
      <c r="P1249">
        <v>94335.535171957599</v>
      </c>
      <c r="Q1249">
        <v>125102.43272442601</v>
      </c>
      <c r="R1249">
        <v>123.848669786329</v>
      </c>
      <c r="S1249">
        <v>676.345195960453</v>
      </c>
      <c r="T1249">
        <v>5.3553988140154296E-3</v>
      </c>
      <c r="U1249">
        <v>0.57050824341919104</v>
      </c>
      <c r="V1249" s="1">
        <v>0</v>
      </c>
      <c r="W1249">
        <v>8.7577093053851696E-2</v>
      </c>
      <c r="X1249">
        <v>0.34191466352695599</v>
      </c>
      <c r="Y1249" s="1">
        <v>0</v>
      </c>
      <c r="Z1249">
        <v>1</v>
      </c>
      <c r="AA1249">
        <v>3.5898304984747299E-4</v>
      </c>
      <c r="AB1249">
        <v>7.3924321184169403E-3</v>
      </c>
      <c r="AC1249">
        <v>6.9180240602776197E-3</v>
      </c>
      <c r="AD1249">
        <v>1.03380664627392E-3</v>
      </c>
      <c r="AE1249">
        <v>1.1347244355151E-2</v>
      </c>
      <c r="AF1249" s="3">
        <v>5.76750407883802E-3</v>
      </c>
      <c r="AG1249">
        <v>2.7438667470903498E-3</v>
      </c>
      <c r="AH1249">
        <v>7.1602396807732802</v>
      </c>
      <c r="AI1249">
        <v>0.23986266051675101</v>
      </c>
      <c r="AJ1249">
        <v>5827.4789075370199</v>
      </c>
      <c r="AK1249" t="s">
        <v>109</v>
      </c>
      <c r="AL1249" t="s">
        <v>110</v>
      </c>
      <c r="AM1249" s="4">
        <v>784494310.49000001</v>
      </c>
      <c r="AN1249">
        <v>8316</v>
      </c>
      <c r="AO1249" s="1">
        <f t="shared" si="292"/>
        <v>2.12340688974803E-2</v>
      </c>
      <c r="AP1249" s="5">
        <f t="shared" si="293"/>
        <v>22.705938534386082</v>
      </c>
      <c r="AQ1249" s="3">
        <f t="shared" si="296"/>
        <v>-1.6927074243704918E-3</v>
      </c>
      <c r="AR1249" s="15">
        <f t="shared" si="297"/>
        <v>-7.1322421664679725E-2</v>
      </c>
    </row>
    <row r="1250" spans="1:44" x14ac:dyDescent="0.25">
      <c r="A1250" t="s">
        <v>37</v>
      </c>
      <c r="B1250">
        <v>26.066128189039901</v>
      </c>
      <c r="C1250">
        <v>2.1855389647070102E-2</v>
      </c>
      <c r="D1250">
        <v>23.292682529471101</v>
      </c>
      <c r="E1250">
        <v>99.987243721316602</v>
      </c>
      <c r="F1250" s="1">
        <v>0</v>
      </c>
      <c r="G1250" s="1">
        <v>0</v>
      </c>
      <c r="H1250">
        <v>5.1979644493027699</v>
      </c>
      <c r="I1250">
        <v>187.980112283713</v>
      </c>
      <c r="J1250">
        <v>192.66485215553001</v>
      </c>
      <c r="K1250">
        <v>135.231038894937</v>
      </c>
      <c r="L1250">
        <v>234.620087185584</v>
      </c>
      <c r="M1250">
        <v>35.851957379436101</v>
      </c>
      <c r="N1250">
        <v>74.198150784110993</v>
      </c>
      <c r="O1250">
        <v>56.927873372369902</v>
      </c>
      <c r="P1250">
        <v>84101.675180381004</v>
      </c>
      <c r="Q1250">
        <v>113680.213084658</v>
      </c>
      <c r="R1250">
        <v>121.999542499797</v>
      </c>
      <c r="S1250">
        <v>671.14164019510702</v>
      </c>
      <c r="T1250" s="1">
        <v>0</v>
      </c>
      <c r="U1250">
        <v>0.64366028848064605</v>
      </c>
      <c r="V1250" s="1">
        <v>0</v>
      </c>
      <c r="W1250">
        <v>9.5987608681392098E-2</v>
      </c>
      <c r="X1250">
        <v>0.26035210283796101</v>
      </c>
      <c r="Y1250" s="1">
        <v>0</v>
      </c>
      <c r="Z1250">
        <v>1</v>
      </c>
      <c r="AA1250">
        <v>3.6096285793112999E-4</v>
      </c>
      <c r="AB1250">
        <v>6.8661831973645801E-3</v>
      </c>
      <c r="AC1250">
        <v>6.6258023759498104E-3</v>
      </c>
      <c r="AD1250">
        <v>7.6856211496828303E-4</v>
      </c>
      <c r="AE1250">
        <v>1.11491840391418E-2</v>
      </c>
      <c r="AF1250" s="3">
        <v>5.4913430481340298E-3</v>
      </c>
      <c r="AG1250">
        <v>2.7105481717115201E-3</v>
      </c>
      <c r="AH1250">
        <v>7.2672113931533104</v>
      </c>
      <c r="AI1250">
        <v>0.236401902669963</v>
      </c>
      <c r="AJ1250">
        <v>6280.8721642890996</v>
      </c>
      <c r="AK1250" t="s">
        <v>111</v>
      </c>
      <c r="AL1250" t="s">
        <v>112</v>
      </c>
      <c r="AM1250" s="4">
        <v>207478832.66999999</v>
      </c>
      <c r="AN1250">
        <v>2467</v>
      </c>
      <c r="AO1250" s="1">
        <f t="shared" si="292"/>
        <v>2.0279434482184191E-2</v>
      </c>
      <c r="AP1250" s="5">
        <f t="shared" si="293"/>
        <v>21.796409286850537</v>
      </c>
      <c r="AQ1250" s="3">
        <f t="shared" si="296"/>
        <v>4.5731197994366181E-3</v>
      </c>
      <c r="AR1250" s="15">
        <f t="shared" si="297"/>
        <v>0.1958909307490948</v>
      </c>
    </row>
    <row r="1251" spans="1:44" x14ac:dyDescent="0.25">
      <c r="A1251" t="s">
        <v>37</v>
      </c>
      <c r="B1251">
        <v>13.7722334234144</v>
      </c>
      <c r="C1251">
        <v>2.1201161497750198E-2</v>
      </c>
      <c r="D1251">
        <v>22.674748029344101</v>
      </c>
      <c r="E1251">
        <v>159.77409045401399</v>
      </c>
      <c r="F1251" s="1">
        <v>0</v>
      </c>
      <c r="G1251" s="1">
        <v>0</v>
      </c>
      <c r="H1251">
        <v>5.6991705475649601</v>
      </c>
      <c r="I1251">
        <v>224.99671782773899</v>
      </c>
      <c r="J1251">
        <v>230.08758782389799</v>
      </c>
      <c r="K1251">
        <v>174.26299977589201</v>
      </c>
      <c r="L1251">
        <v>274.06065286400701</v>
      </c>
      <c r="M1251">
        <v>33.2840310619302</v>
      </c>
      <c r="N1251">
        <v>72.098900446431202</v>
      </c>
      <c r="O1251">
        <v>57.081881412908103</v>
      </c>
      <c r="P1251">
        <v>79778.675741857602</v>
      </c>
      <c r="Q1251">
        <v>101315.884914979</v>
      </c>
      <c r="R1251">
        <v>116.452673710661</v>
      </c>
      <c r="S1251">
        <v>661.32916045301602</v>
      </c>
      <c r="T1251" s="1">
        <v>0</v>
      </c>
      <c r="U1251">
        <v>0.84016372164790998</v>
      </c>
      <c r="V1251" s="1">
        <v>0</v>
      </c>
      <c r="W1251">
        <v>5.2606428941104198E-2</v>
      </c>
      <c r="X1251">
        <v>0.107229849410985</v>
      </c>
      <c r="Y1251" s="1">
        <v>0</v>
      </c>
      <c r="Z1251">
        <v>1</v>
      </c>
      <c r="AA1251">
        <v>3.2769310622724602E-4</v>
      </c>
      <c r="AB1251">
        <v>6.5610136157932698E-3</v>
      </c>
      <c r="AC1251">
        <v>6.4975767986973501E-3</v>
      </c>
      <c r="AD1251">
        <v>4.23324146791339E-4</v>
      </c>
      <c r="AE1251">
        <v>1.09227065266932E-2</v>
      </c>
      <c r="AF1251" s="3">
        <v>4.7851796905951198E-3</v>
      </c>
      <c r="AG1251">
        <v>2.96650035262669E-3</v>
      </c>
      <c r="AH1251">
        <v>7.0976559182397301</v>
      </c>
      <c r="AI1251">
        <v>0.21155705463994801</v>
      </c>
      <c r="AJ1251">
        <v>6517.3671625085699</v>
      </c>
      <c r="AK1251" t="s">
        <v>113</v>
      </c>
      <c r="AL1251" t="s">
        <v>114</v>
      </c>
      <c r="AM1251" s="4">
        <v>132273044.38</v>
      </c>
      <c r="AN1251">
        <v>1658</v>
      </c>
      <c r="AO1251" s="1">
        <f t="shared" si="292"/>
        <v>1.8480940873163106E-2</v>
      </c>
      <c r="AP1251" s="5">
        <f t="shared" si="293"/>
        <v>20.056189356879173</v>
      </c>
      <c r="AQ1251" s="3">
        <f t="shared" ref="AQ1251" si="298">(1-(1-B1251/100)^(1/12))- AO1251</f>
        <v>-6.2087047438486101E-3</v>
      </c>
      <c r="AR1251" s="15">
        <f t="shared" ref="AR1251" si="299">B1251/AP1251-1</f>
        <v>-0.31331754111652355</v>
      </c>
    </row>
    <row r="1252" spans="1:44" x14ac:dyDescent="0.25">
      <c r="AN1252">
        <f>SUM(AN1235:AN1251)</f>
        <v>2128880</v>
      </c>
    </row>
    <row r="1253" spans="1:44" s="9" customFormat="1" x14ac:dyDescent="0.25">
      <c r="A1253" s="9" t="s">
        <v>287</v>
      </c>
      <c r="AF1253" s="19"/>
      <c r="AM1253" s="63"/>
    </row>
    <row r="1254" spans="1:44" x14ac:dyDescent="0.25">
      <c r="AO1254" t="s">
        <v>226</v>
      </c>
      <c r="AP1254" t="s">
        <v>67</v>
      </c>
    </row>
    <row r="1255" spans="1:44" x14ac:dyDescent="0.25">
      <c r="A1255" t="s">
        <v>0</v>
      </c>
      <c r="B1255" t="s">
        <v>1</v>
      </c>
      <c r="C1255" t="s">
        <v>2</v>
      </c>
      <c r="D1255" t="s">
        <v>3</v>
      </c>
      <c r="E1255" t="s">
        <v>5</v>
      </c>
      <c r="F1255" t="s">
        <v>6</v>
      </c>
      <c r="G1255" t="s">
        <v>208</v>
      </c>
      <c r="H1255" t="s">
        <v>7</v>
      </c>
      <c r="I1255" t="s">
        <v>8</v>
      </c>
      <c r="J1255" t="s">
        <v>134</v>
      </c>
      <c r="K1255" t="s">
        <v>143</v>
      </c>
      <c r="L1255" t="s">
        <v>9</v>
      </c>
      <c r="M1255" t="s">
        <v>10</v>
      </c>
      <c r="N1255" t="s">
        <v>11</v>
      </c>
      <c r="O1255" t="s">
        <v>13</v>
      </c>
      <c r="P1255" t="s">
        <v>14</v>
      </c>
      <c r="Q1255" t="s">
        <v>15</v>
      </c>
      <c r="R1255" t="s">
        <v>16</v>
      </c>
      <c r="S1255" t="s">
        <v>17</v>
      </c>
      <c r="T1255" t="s">
        <v>18</v>
      </c>
      <c r="U1255" t="s">
        <v>20</v>
      </c>
      <c r="V1255" t="s">
        <v>21</v>
      </c>
      <c r="W1255" t="s">
        <v>22</v>
      </c>
      <c r="X1255" t="s">
        <v>23</v>
      </c>
      <c r="Y1255" t="s">
        <v>24</v>
      </c>
      <c r="Z1255" t="s">
        <v>25</v>
      </c>
      <c r="AA1255" t="s">
        <v>26</v>
      </c>
      <c r="AB1255" t="s">
        <v>27</v>
      </c>
      <c r="AC1255" t="s">
        <v>263</v>
      </c>
      <c r="AD1255" t="s">
        <v>120</v>
      </c>
      <c r="AE1255" t="s">
        <v>29</v>
      </c>
      <c r="AF1255" s="3" t="s">
        <v>233</v>
      </c>
      <c r="AG1255" t="s">
        <v>30</v>
      </c>
      <c r="AH1255" t="s">
        <v>31</v>
      </c>
      <c r="AI1255" t="s">
        <v>32</v>
      </c>
      <c r="AJ1255" t="s">
        <v>33</v>
      </c>
      <c r="AK1255" t="s">
        <v>34</v>
      </c>
      <c r="AL1255" t="s">
        <v>74</v>
      </c>
      <c r="AM1255" s="4" t="s">
        <v>35</v>
      </c>
      <c r="AN1255" t="s">
        <v>36</v>
      </c>
      <c r="AO1255" s="15">
        <v>1</v>
      </c>
      <c r="AP1255" s="15">
        <v>0</v>
      </c>
    </row>
    <row r="1256" spans="1:44" x14ac:dyDescent="0.25">
      <c r="A1256" t="s">
        <v>37</v>
      </c>
      <c r="B1256">
        <v>3.7504097096551599</v>
      </c>
      <c r="C1256">
        <v>4.5114619873341602E-3</v>
      </c>
      <c r="D1256">
        <v>5.2814224252123596</v>
      </c>
      <c r="E1256">
        <v>-35.188549871190702</v>
      </c>
      <c r="F1256" s="1">
        <v>0</v>
      </c>
      <c r="G1256" s="1">
        <v>0</v>
      </c>
      <c r="H1256">
        <v>3.27616029637786</v>
      </c>
      <c r="I1256">
        <v>-159.67686707429701</v>
      </c>
      <c r="J1256">
        <v>-175.52689943538499</v>
      </c>
      <c r="K1256">
        <v>-162.23121270538201</v>
      </c>
      <c r="L1256">
        <v>-138.90408964312499</v>
      </c>
      <c r="M1256">
        <v>26.175195985612302</v>
      </c>
      <c r="N1256">
        <v>95.9235518801637</v>
      </c>
      <c r="O1256">
        <v>81.045501210657704</v>
      </c>
      <c r="P1256">
        <v>192138.527523545</v>
      </c>
      <c r="Q1256">
        <v>210927.40812437999</v>
      </c>
      <c r="R1256">
        <v>84.878552749648605</v>
      </c>
      <c r="S1256">
        <v>659.56325075503003</v>
      </c>
      <c r="T1256">
        <v>0.55160051212044103</v>
      </c>
      <c r="U1256">
        <v>0.36054777605055999</v>
      </c>
      <c r="V1256" s="1">
        <v>0</v>
      </c>
      <c r="W1256">
        <v>0.15007976244812901</v>
      </c>
      <c r="X1256">
        <v>0.48937246150130997</v>
      </c>
      <c r="Y1256" s="1">
        <v>0</v>
      </c>
      <c r="Z1256">
        <v>0.133478438755743</v>
      </c>
      <c r="AA1256">
        <v>2.8494815699679798E-4</v>
      </c>
      <c r="AB1256">
        <v>4.2263519208963398E-3</v>
      </c>
      <c r="AC1256">
        <v>4.3367647820976999E-3</v>
      </c>
      <c r="AD1256" s="1">
        <v>1.6418277580885901E-7</v>
      </c>
      <c r="AE1256" s="1">
        <v>0</v>
      </c>
      <c r="AF1256" s="3">
        <v>3.3991439564122201E-4</v>
      </c>
      <c r="AG1256" s="1">
        <v>0</v>
      </c>
      <c r="AH1256">
        <v>5.8681291556365602</v>
      </c>
      <c r="AI1256">
        <v>0.13233448973439599</v>
      </c>
      <c r="AJ1256">
        <v>2.4841210716235702E-2</v>
      </c>
      <c r="AK1256" t="s">
        <v>81</v>
      </c>
      <c r="AL1256" t="s">
        <v>82</v>
      </c>
      <c r="AM1256" s="4">
        <v>693620084.36000001</v>
      </c>
      <c r="AN1256">
        <v>3610</v>
      </c>
      <c r="AO1256" s="1">
        <f>AA1256+AC1256*$AO$1255+AF1256*$AP$1255</f>
        <v>4.6217129390944975E-3</v>
      </c>
      <c r="AP1256" s="5">
        <f>100*(1-(1-AO1256)^12)</f>
        <v>5.4072274457198972</v>
      </c>
      <c r="AQ1256" s="3">
        <f>(1-(1-B1256/100)^(1/12))- AO1256</f>
        <v>-1.4413253244124078E-3</v>
      </c>
      <c r="AR1256" s="15">
        <f>B1256/AP1256-1</f>
        <v>-0.30640799794286355</v>
      </c>
    </row>
    <row r="1257" spans="1:44" x14ac:dyDescent="0.25">
      <c r="A1257" t="s">
        <v>37</v>
      </c>
      <c r="B1257">
        <v>5.0587446893891599</v>
      </c>
      <c r="C1257">
        <v>4.8966272898150302E-3</v>
      </c>
      <c r="D1257">
        <v>5.7202595210784501</v>
      </c>
      <c r="E1257">
        <v>-22.541015742163498</v>
      </c>
      <c r="F1257" s="1">
        <v>0</v>
      </c>
      <c r="G1257" s="1">
        <v>0</v>
      </c>
      <c r="H1257">
        <v>3.4213149315504801</v>
      </c>
      <c r="I1257">
        <v>-135.47340211511499</v>
      </c>
      <c r="J1257">
        <v>-150.906780579404</v>
      </c>
      <c r="K1257">
        <v>-142.56088051760401</v>
      </c>
      <c r="L1257">
        <v>-113.806489688402</v>
      </c>
      <c r="M1257">
        <v>26.155750701449801</v>
      </c>
      <c r="N1257">
        <v>95.938941064709098</v>
      </c>
      <c r="O1257">
        <v>81.040627380270905</v>
      </c>
      <c r="P1257">
        <v>184223.55403174201</v>
      </c>
      <c r="Q1257">
        <v>202193.290960249</v>
      </c>
      <c r="R1257">
        <v>84.882099381749995</v>
      </c>
      <c r="S1257">
        <v>663.78776053832905</v>
      </c>
      <c r="T1257">
        <v>0.59507640386764404</v>
      </c>
      <c r="U1257">
        <v>0.39505270763891498</v>
      </c>
      <c r="V1257" s="1">
        <v>0</v>
      </c>
      <c r="W1257">
        <v>0.14305719230422601</v>
      </c>
      <c r="X1257">
        <v>0.46189010005685799</v>
      </c>
      <c r="Y1257" s="1">
        <v>0</v>
      </c>
      <c r="Z1257">
        <v>0.114663651980599</v>
      </c>
      <c r="AA1257">
        <v>2.8513811390028801E-4</v>
      </c>
      <c r="AB1257">
        <v>4.5241578591216297E-3</v>
      </c>
      <c r="AC1257">
        <v>4.7814282101183297E-3</v>
      </c>
      <c r="AD1257">
        <v>8.7340658429914798E-5</v>
      </c>
      <c r="AE1257" s="1">
        <v>0</v>
      </c>
      <c r="AF1257" s="3">
        <v>5.7512315675549203E-4</v>
      </c>
      <c r="AG1257" s="1">
        <v>0</v>
      </c>
      <c r="AH1257">
        <v>5.9536189810770503</v>
      </c>
      <c r="AI1257">
        <v>0.13420270621629801</v>
      </c>
      <c r="AJ1257">
        <v>8.8958927051770402</v>
      </c>
      <c r="AK1257" t="s">
        <v>83</v>
      </c>
      <c r="AL1257" t="s">
        <v>84</v>
      </c>
      <c r="AM1257" s="4">
        <v>1845551564.29</v>
      </c>
      <c r="AN1257">
        <v>10018</v>
      </c>
      <c r="AO1257" s="1">
        <f t="shared" ref="AO1257:AO1267" si="300">AA1257+AC1257*$AO$1255+AF1257*$AP$1255</f>
        <v>5.0665663240186181E-3</v>
      </c>
      <c r="AP1257" s="5">
        <f t="shared" ref="AP1257:AP1289" si="301">100*(1-(1-AO1257)^12)</f>
        <v>5.9132859141707961</v>
      </c>
      <c r="AQ1257" s="3">
        <f t="shared" ref="AQ1257:AQ1263" si="302">(1-(1-B1257/100)^(1/12))- AO1257</f>
        <v>-7.4992236280416787E-4</v>
      </c>
      <c r="AR1257" s="15">
        <f t="shared" ref="AR1257:AR1263" si="303">B1257/AP1257-1</f>
        <v>-0.14451207622715911</v>
      </c>
    </row>
    <row r="1258" spans="1:44" x14ac:dyDescent="0.25">
      <c r="A1258" t="s">
        <v>37</v>
      </c>
      <c r="B1258">
        <v>6.1459907446228401</v>
      </c>
      <c r="C1258">
        <v>5.7097529967595597E-3</v>
      </c>
      <c r="D1258">
        <v>6.6405782150792803</v>
      </c>
      <c r="E1258">
        <v>-7.0569480117241996</v>
      </c>
      <c r="F1258" s="1">
        <v>0</v>
      </c>
      <c r="G1258" s="1">
        <v>0</v>
      </c>
      <c r="H1258">
        <v>3.5980621117345701</v>
      </c>
      <c r="I1258">
        <v>-110.986093152119</v>
      </c>
      <c r="J1258">
        <v>-125.736991073079</v>
      </c>
      <c r="K1258">
        <v>-122.84024330869499</v>
      </c>
      <c r="L1258">
        <v>-88.657630126283394</v>
      </c>
      <c r="M1258">
        <v>26.3596627543442</v>
      </c>
      <c r="N1258">
        <v>95.969734227919901</v>
      </c>
      <c r="O1258">
        <v>80.982383553133403</v>
      </c>
      <c r="P1258">
        <v>178786.93659763801</v>
      </c>
      <c r="Q1258">
        <v>197550.06570288001</v>
      </c>
      <c r="R1258">
        <v>84.896677764145906</v>
      </c>
      <c r="S1258">
        <v>669.96586386905403</v>
      </c>
      <c r="T1258">
        <v>0.62613277772712905</v>
      </c>
      <c r="U1258">
        <v>0.40216781667303098</v>
      </c>
      <c r="V1258" s="1">
        <v>0</v>
      </c>
      <c r="W1258">
        <v>0.12406983256037001</v>
      </c>
      <c r="X1258">
        <v>0.47376235076659701</v>
      </c>
      <c r="Y1258" s="1">
        <v>0</v>
      </c>
      <c r="Z1258">
        <v>9.7158537139478904E-2</v>
      </c>
      <c r="AA1258">
        <v>2.8483448241973299E-4</v>
      </c>
      <c r="AB1258">
        <v>5.1411471394825197E-3</v>
      </c>
      <c r="AC1258">
        <v>5.1797454619673501E-3</v>
      </c>
      <c r="AD1258">
        <v>2.83767587504527E-4</v>
      </c>
      <c r="AE1258" s="1">
        <v>0</v>
      </c>
      <c r="AF1258" s="3">
        <v>8.0732725296364498E-4</v>
      </c>
      <c r="AG1258" s="1">
        <v>0</v>
      </c>
      <c r="AH1258">
        <v>6.0089524729182502</v>
      </c>
      <c r="AI1258">
        <v>0.13657314730577499</v>
      </c>
      <c r="AJ1258">
        <v>57.624527633669899</v>
      </c>
      <c r="AK1258" t="s">
        <v>85</v>
      </c>
      <c r="AL1258" t="s">
        <v>86</v>
      </c>
      <c r="AM1258" s="4">
        <v>3073526227.0500002</v>
      </c>
      <c r="AN1258">
        <v>17191</v>
      </c>
      <c r="AO1258" s="1">
        <f t="shared" si="300"/>
        <v>5.4645799443870831E-3</v>
      </c>
      <c r="AP1258" s="5">
        <f t="shared" si="301"/>
        <v>6.3639553808467646</v>
      </c>
      <c r="AQ1258" s="3">
        <f t="shared" si="302"/>
        <v>-1.9271657904983489E-4</v>
      </c>
      <c r="AR1258" s="15">
        <f t="shared" si="303"/>
        <v>-3.4249868702712849E-2</v>
      </c>
    </row>
    <row r="1259" spans="1:44" x14ac:dyDescent="0.25">
      <c r="A1259" t="s">
        <v>37</v>
      </c>
      <c r="B1259">
        <v>5.7686596096731799</v>
      </c>
      <c r="C1259">
        <v>6.6651528462941803E-3</v>
      </c>
      <c r="D1259">
        <v>7.7114007070017996</v>
      </c>
      <c r="E1259">
        <v>7.0392309682327996</v>
      </c>
      <c r="F1259" s="1">
        <v>0</v>
      </c>
      <c r="G1259" s="1">
        <v>0</v>
      </c>
      <c r="H1259">
        <v>3.7620263956811302</v>
      </c>
      <c r="I1259">
        <v>-87.068422841320796</v>
      </c>
      <c r="J1259">
        <v>-102.386376799497</v>
      </c>
      <c r="K1259">
        <v>-101.232766013694</v>
      </c>
      <c r="L1259">
        <v>-63.815825685764601</v>
      </c>
      <c r="M1259">
        <v>26.270912487538599</v>
      </c>
      <c r="N1259">
        <v>95.9970793606619</v>
      </c>
      <c r="O1259">
        <v>80.924593512977395</v>
      </c>
      <c r="P1259">
        <v>171682.40013859599</v>
      </c>
      <c r="Q1259">
        <v>190231.01213100599</v>
      </c>
      <c r="R1259">
        <v>84.916340498100595</v>
      </c>
      <c r="S1259">
        <v>672.76891114699595</v>
      </c>
      <c r="T1259">
        <v>0.66532078118981997</v>
      </c>
      <c r="U1259">
        <v>0.38747723904710801</v>
      </c>
      <c r="V1259" s="1">
        <v>0</v>
      </c>
      <c r="W1259">
        <v>0.103368164102077</v>
      </c>
      <c r="X1259">
        <v>0.50915459685081399</v>
      </c>
      <c r="Y1259" s="1">
        <v>0</v>
      </c>
      <c r="Z1259">
        <v>7.1124608833818395E-2</v>
      </c>
      <c r="AA1259">
        <v>2.84661309522043E-4</v>
      </c>
      <c r="AB1259">
        <v>6.0350398558145701E-3</v>
      </c>
      <c r="AC1259">
        <v>5.7565204216156202E-3</v>
      </c>
      <c r="AD1259">
        <v>3.45449423357334E-4</v>
      </c>
      <c r="AE1259" s="1">
        <v>0</v>
      </c>
      <c r="AF1259" s="3">
        <v>1.05092393476356E-3</v>
      </c>
      <c r="AG1259" s="1">
        <v>0</v>
      </c>
      <c r="AH1259">
        <v>6.1580458457932696</v>
      </c>
      <c r="AI1259">
        <v>0.13954551953373401</v>
      </c>
      <c r="AJ1259">
        <v>153.523258783128</v>
      </c>
      <c r="AK1259" t="s">
        <v>87</v>
      </c>
      <c r="AL1259" t="s">
        <v>88</v>
      </c>
      <c r="AM1259" s="4">
        <v>3914358723.1599998</v>
      </c>
      <c r="AN1259">
        <v>22800</v>
      </c>
      <c r="AO1259" s="1">
        <f t="shared" si="300"/>
        <v>6.0411817311376631E-3</v>
      </c>
      <c r="AP1259" s="5">
        <f t="shared" si="301"/>
        <v>7.0133305133498469</v>
      </c>
      <c r="AQ1259" s="3">
        <f t="shared" si="302"/>
        <v>-1.1019733352462041E-3</v>
      </c>
      <c r="AR1259" s="15">
        <f t="shared" si="303"/>
        <v>-0.17747215838572572</v>
      </c>
    </row>
    <row r="1260" spans="1:44" x14ac:dyDescent="0.25">
      <c r="A1260" t="s">
        <v>37</v>
      </c>
      <c r="B1260">
        <v>5.8240542830392599</v>
      </c>
      <c r="C1260">
        <v>7.12668451395601E-3</v>
      </c>
      <c r="D1260">
        <v>8.2246467559805101</v>
      </c>
      <c r="E1260">
        <v>21.3501067125944</v>
      </c>
      <c r="F1260" s="1">
        <v>0</v>
      </c>
      <c r="G1260" s="1">
        <v>0</v>
      </c>
      <c r="H1260">
        <v>3.92312125459733</v>
      </c>
      <c r="I1260">
        <v>-63.601263018950803</v>
      </c>
      <c r="J1260">
        <v>-77.494295412647006</v>
      </c>
      <c r="K1260">
        <v>-82.293094096067307</v>
      </c>
      <c r="L1260">
        <v>-39.350156985106899</v>
      </c>
      <c r="M1260">
        <v>26.284507265039299</v>
      </c>
      <c r="N1260">
        <v>96.029197840789806</v>
      </c>
      <c r="O1260">
        <v>80.876444910241304</v>
      </c>
      <c r="P1260">
        <v>164625.366929129</v>
      </c>
      <c r="Q1260">
        <v>183129.51684124401</v>
      </c>
      <c r="R1260">
        <v>84.923943329725404</v>
      </c>
      <c r="S1260">
        <v>679.37145189743205</v>
      </c>
      <c r="T1260">
        <v>0.70674960266406806</v>
      </c>
      <c r="U1260">
        <v>0.37689948745825402</v>
      </c>
      <c r="V1260" s="1">
        <v>0</v>
      </c>
      <c r="W1260">
        <v>8.7559509659443299E-2</v>
      </c>
      <c r="X1260">
        <v>0.535541002882301</v>
      </c>
      <c r="Y1260" s="1">
        <v>0</v>
      </c>
      <c r="Z1260">
        <v>4.1672068825697399E-2</v>
      </c>
      <c r="AA1260">
        <v>2.8452914970139099E-4</v>
      </c>
      <c r="AB1260">
        <v>6.4825891327782697E-3</v>
      </c>
      <c r="AC1260">
        <v>6.1841594952845502E-3</v>
      </c>
      <c r="AD1260">
        <v>3.59563764686118E-4</v>
      </c>
      <c r="AE1260" s="1">
        <v>0</v>
      </c>
      <c r="AF1260" s="3">
        <v>1.2892922226433001E-3</v>
      </c>
      <c r="AG1260" s="1">
        <v>0</v>
      </c>
      <c r="AH1260">
        <v>6.2638282211005496</v>
      </c>
      <c r="AI1260">
        <v>0.14209834454731099</v>
      </c>
      <c r="AJ1260">
        <v>332.06334212846002</v>
      </c>
      <c r="AK1260" t="s">
        <v>89</v>
      </c>
      <c r="AL1260" t="s">
        <v>90</v>
      </c>
      <c r="AM1260" s="4">
        <v>3054623683.3699999</v>
      </c>
      <c r="AN1260">
        <v>18555</v>
      </c>
      <c r="AO1260" s="1">
        <f t="shared" si="300"/>
        <v>6.4686886449859416E-3</v>
      </c>
      <c r="AP1260" s="5">
        <f t="shared" si="301"/>
        <v>7.4921254958186463</v>
      </c>
      <c r="AQ1260" s="3">
        <f t="shared" si="302"/>
        <v>-1.480720883376906E-3</v>
      </c>
      <c r="AR1260" s="15">
        <f t="shared" si="303"/>
        <v>-0.22264325573701838</v>
      </c>
    </row>
    <row r="1261" spans="1:44" x14ac:dyDescent="0.25">
      <c r="A1261" t="s">
        <v>37</v>
      </c>
      <c r="B1261">
        <v>6.25782075794341</v>
      </c>
      <c r="C1261">
        <v>7.2836903242936403E-3</v>
      </c>
      <c r="D1261">
        <v>8.3986476631841303</v>
      </c>
      <c r="E1261">
        <v>42.7645498016741</v>
      </c>
      <c r="F1261" s="1">
        <v>0</v>
      </c>
      <c r="G1261" s="1">
        <v>0</v>
      </c>
      <c r="H1261">
        <v>4.1437136128991403</v>
      </c>
      <c r="I1261">
        <v>-40.074277788276099</v>
      </c>
      <c r="J1261">
        <v>-53.581150646655402</v>
      </c>
      <c r="K1261">
        <v>-61.6702652156266</v>
      </c>
      <c r="L1261">
        <v>-14.7001185560026</v>
      </c>
      <c r="M1261">
        <v>26.421979976965801</v>
      </c>
      <c r="N1261">
        <v>96.043936957272294</v>
      </c>
      <c r="O1261">
        <v>80.927540510753403</v>
      </c>
      <c r="P1261">
        <v>157356.56233799699</v>
      </c>
      <c r="Q1261">
        <v>175218.60806572699</v>
      </c>
      <c r="R1261">
        <v>84.947810852347203</v>
      </c>
      <c r="S1261">
        <v>684.21820166149803</v>
      </c>
      <c r="T1261">
        <v>0.74978835823176104</v>
      </c>
      <c r="U1261">
        <v>0.32950363845714498</v>
      </c>
      <c r="V1261" s="1">
        <v>0</v>
      </c>
      <c r="W1261">
        <v>5.6585470005158602E-2</v>
      </c>
      <c r="X1261">
        <v>0.61391089153769496</v>
      </c>
      <c r="Y1261" s="1">
        <v>0</v>
      </c>
      <c r="Z1261">
        <v>2.48482762962145E-2</v>
      </c>
      <c r="AA1261">
        <v>2.8465493699068802E-4</v>
      </c>
      <c r="AB1261">
        <v>6.565686710675E-3</v>
      </c>
      <c r="AC1261">
        <v>6.3270384026628598E-3</v>
      </c>
      <c r="AD1261">
        <v>4.21114231900531E-4</v>
      </c>
      <c r="AE1261" s="1">
        <v>0</v>
      </c>
      <c r="AF1261" s="3">
        <v>1.51996028679952E-3</v>
      </c>
      <c r="AG1261">
        <v>1.2231782643939599E-5</v>
      </c>
      <c r="AH1261">
        <v>6.2751284436059898</v>
      </c>
      <c r="AI1261">
        <v>0.143128403161872</v>
      </c>
      <c r="AJ1261">
        <v>704.28436940495101</v>
      </c>
      <c r="AK1261" t="s">
        <v>91</v>
      </c>
      <c r="AL1261" t="s">
        <v>92</v>
      </c>
      <c r="AM1261" s="4">
        <v>2136902116.55</v>
      </c>
      <c r="AN1261">
        <v>13580</v>
      </c>
      <c r="AO1261" s="1">
        <f>AA1261+AC1261*$AO$1255+AF1261*$AP$1255</f>
        <v>6.6116933396535476E-3</v>
      </c>
      <c r="AP1261" s="61">
        <f t="shared" si="301"/>
        <v>7.6517813715096921</v>
      </c>
      <c r="AQ1261" s="19">
        <f t="shared" si="302"/>
        <v>-1.2410051625794576E-3</v>
      </c>
      <c r="AR1261" s="16">
        <f t="shared" si="303"/>
        <v>-0.18217465265754895</v>
      </c>
    </row>
    <row r="1262" spans="1:44" x14ac:dyDescent="0.25">
      <c r="A1262" t="s">
        <v>37</v>
      </c>
      <c r="B1262">
        <v>7.1361051741005799</v>
      </c>
      <c r="C1262">
        <v>8.1181181595798603E-3</v>
      </c>
      <c r="D1262">
        <v>9.3183345373980195</v>
      </c>
      <c r="E1262">
        <v>61.968972628439801</v>
      </c>
      <c r="F1262" s="1">
        <v>0</v>
      </c>
      <c r="G1262" s="1">
        <v>0</v>
      </c>
      <c r="H1262">
        <v>4.3655812029803496</v>
      </c>
      <c r="I1262">
        <v>-15.949474511827599</v>
      </c>
      <c r="J1262">
        <v>-33.273495229995198</v>
      </c>
      <c r="K1262">
        <v>-32.281473777829198</v>
      </c>
      <c r="L1262">
        <v>10.7847602498725</v>
      </c>
      <c r="M1262">
        <v>26.254824660760899</v>
      </c>
      <c r="N1262">
        <v>96.159335665160498</v>
      </c>
      <c r="O1262">
        <v>80.939741748011002</v>
      </c>
      <c r="P1262">
        <v>149300.77696644401</v>
      </c>
      <c r="Q1262">
        <v>166573.26462956399</v>
      </c>
      <c r="R1262">
        <v>84.951731873163098</v>
      </c>
      <c r="S1262">
        <v>671.04193002649401</v>
      </c>
      <c r="T1262">
        <v>0.76670159544435001</v>
      </c>
      <c r="U1262">
        <v>0.34080356587263999</v>
      </c>
      <c r="V1262" s="1">
        <v>0</v>
      </c>
      <c r="W1262">
        <v>6.0065165360665397E-2</v>
      </c>
      <c r="X1262">
        <v>0.59913126876669398</v>
      </c>
      <c r="Y1262" s="1">
        <v>0</v>
      </c>
      <c r="Z1262">
        <v>3.05320752394205E-2</v>
      </c>
      <c r="AA1262">
        <v>2.8467760514241702E-4</v>
      </c>
      <c r="AB1262">
        <v>6.9255638221259099E-3</v>
      </c>
      <c r="AC1262">
        <v>6.6123846643275303E-3</v>
      </c>
      <c r="AD1262">
        <v>7.0887387273895299E-4</v>
      </c>
      <c r="AE1262" s="1">
        <v>0</v>
      </c>
      <c r="AF1262" s="3">
        <v>1.7868394375376499E-3</v>
      </c>
      <c r="AG1262">
        <v>1.98951059453288E-4</v>
      </c>
      <c r="AH1262">
        <v>6.4681874244506696</v>
      </c>
      <c r="AI1262">
        <v>0.14674975049449199</v>
      </c>
      <c r="AJ1262">
        <v>1113.0408920300199</v>
      </c>
      <c r="AK1262" t="s">
        <v>93</v>
      </c>
      <c r="AL1262" t="s">
        <v>94</v>
      </c>
      <c r="AM1262" s="4">
        <v>1321461176.9300001</v>
      </c>
      <c r="AN1262">
        <v>8851</v>
      </c>
      <c r="AO1262" s="1">
        <f t="shared" si="300"/>
        <v>6.897062269469947E-3</v>
      </c>
      <c r="AP1262" s="61">
        <f t="shared" si="301"/>
        <v>7.9696234206209855</v>
      </c>
      <c r="AQ1262" s="19">
        <f t="shared" si="302"/>
        <v>-7.4645009605777378E-4</v>
      </c>
      <c r="AR1262" s="16">
        <f t="shared" si="303"/>
        <v>-0.10458690486726396</v>
      </c>
    </row>
    <row r="1263" spans="1:44" x14ac:dyDescent="0.25">
      <c r="A1263" t="s">
        <v>37</v>
      </c>
      <c r="B1263">
        <v>5.0413355281626897</v>
      </c>
      <c r="C1263">
        <v>8.51489037773389E-3</v>
      </c>
      <c r="D1263">
        <v>9.7526714703455504</v>
      </c>
      <c r="E1263">
        <v>70.869078431984903</v>
      </c>
      <c r="F1263" s="1">
        <v>0</v>
      </c>
      <c r="G1263" s="1">
        <v>0</v>
      </c>
      <c r="H1263">
        <v>4.50019718098316</v>
      </c>
      <c r="I1263">
        <v>6.5904786701463198</v>
      </c>
      <c r="J1263">
        <v>-9.2494009001062096</v>
      </c>
      <c r="K1263">
        <v>-11.328994409835801</v>
      </c>
      <c r="L1263">
        <v>35.546019418875296</v>
      </c>
      <c r="M1263">
        <v>26.374575182342799</v>
      </c>
      <c r="N1263">
        <v>96.338875654181905</v>
      </c>
      <c r="O1263">
        <v>80.972365244172707</v>
      </c>
      <c r="P1263">
        <v>137840.281679609</v>
      </c>
      <c r="Q1263">
        <v>155397.259909788</v>
      </c>
      <c r="R1263">
        <v>85.112474485446398</v>
      </c>
      <c r="S1263">
        <v>677.11724731495701</v>
      </c>
      <c r="T1263">
        <v>0.76108588778813402</v>
      </c>
      <c r="U1263">
        <v>0.34795292497754299</v>
      </c>
      <c r="V1263" s="1">
        <v>0</v>
      </c>
      <c r="W1263">
        <v>6.83989788301263E-2</v>
      </c>
      <c r="X1263">
        <v>0.58364809619232905</v>
      </c>
      <c r="Y1263" s="1">
        <v>0</v>
      </c>
      <c r="Z1263">
        <v>4.7406526820779601E-2</v>
      </c>
      <c r="AA1263">
        <v>2.8517144995846098E-4</v>
      </c>
      <c r="AB1263">
        <v>6.7602551395154102E-3</v>
      </c>
      <c r="AC1263">
        <v>6.4766404382404904E-3</v>
      </c>
      <c r="AD1263">
        <v>9.88014841872193E-4</v>
      </c>
      <c r="AE1263" s="1">
        <v>0</v>
      </c>
      <c r="AF1263" s="3">
        <v>2.0183497272375701E-3</v>
      </c>
      <c r="AG1263">
        <v>4.81263155740045E-4</v>
      </c>
      <c r="AH1263">
        <v>6.5550719248836797</v>
      </c>
      <c r="AI1263">
        <v>0.14939908094976001</v>
      </c>
      <c r="AJ1263">
        <v>1458.8961160132401</v>
      </c>
      <c r="AK1263" t="s">
        <v>95</v>
      </c>
      <c r="AL1263" t="s">
        <v>96</v>
      </c>
      <c r="AM1263" s="4">
        <v>621246149.52999997</v>
      </c>
      <c r="AN1263">
        <v>4507</v>
      </c>
      <c r="AO1263" s="1">
        <f t="shared" si="300"/>
        <v>6.7618118881989514E-3</v>
      </c>
      <c r="AP1263" s="5">
        <f t="shared" si="301"/>
        <v>7.8191076495259804</v>
      </c>
      <c r="AQ1263" s="3">
        <f t="shared" si="302"/>
        <v>-2.4603813304184124E-3</v>
      </c>
      <c r="AR1263" s="15">
        <f t="shared" si="303"/>
        <v>-0.35525436480359596</v>
      </c>
    </row>
    <row r="1264" spans="1:44" x14ac:dyDescent="0.25">
      <c r="A1264" t="s">
        <v>37</v>
      </c>
      <c r="B1264">
        <v>11.391730892312999</v>
      </c>
      <c r="C1264">
        <v>1.0340103439858301E-2</v>
      </c>
      <c r="D1264">
        <v>11.726232335276499</v>
      </c>
      <c r="E1264">
        <v>61.061982953979303</v>
      </c>
      <c r="F1264" s="1">
        <v>0</v>
      </c>
      <c r="G1264" s="1">
        <v>0</v>
      </c>
      <c r="H1264">
        <v>4.5262335423762998</v>
      </c>
      <c r="I1264">
        <v>33.920941915635296</v>
      </c>
      <c r="J1264">
        <v>14.2456273389932</v>
      </c>
      <c r="K1264">
        <v>21.906549331626</v>
      </c>
      <c r="L1264">
        <v>63.147342232937397</v>
      </c>
      <c r="M1264">
        <v>25.871008418503301</v>
      </c>
      <c r="N1264">
        <v>96.335025266107706</v>
      </c>
      <c r="O1264">
        <v>80.635269859010407</v>
      </c>
      <c r="P1264">
        <v>136583.80548336601</v>
      </c>
      <c r="Q1264">
        <v>153903.45638008401</v>
      </c>
      <c r="R1264">
        <v>85.197635056440703</v>
      </c>
      <c r="S1264">
        <v>671.55425335342295</v>
      </c>
      <c r="T1264">
        <v>0.75847657241883104</v>
      </c>
      <c r="U1264">
        <v>0.32659401280336497</v>
      </c>
      <c r="V1264" s="1">
        <v>0</v>
      </c>
      <c r="W1264">
        <v>6.8047818442862201E-2</v>
      </c>
      <c r="X1264">
        <v>0.60535816875377102</v>
      </c>
      <c r="Y1264" s="1">
        <v>0</v>
      </c>
      <c r="Z1264">
        <v>5.8729963993403099E-2</v>
      </c>
      <c r="AA1264">
        <v>2.8446317746022202E-4</v>
      </c>
      <c r="AB1264">
        <v>7.29984804369334E-3</v>
      </c>
      <c r="AC1264">
        <v>6.8562674013084501E-3</v>
      </c>
      <c r="AD1264">
        <v>1.5179537127830299E-3</v>
      </c>
      <c r="AE1264" s="1">
        <v>0</v>
      </c>
      <c r="AF1264" s="3">
        <v>2.2273424024409501E-3</v>
      </c>
      <c r="AG1264">
        <v>1.2375008728892E-3</v>
      </c>
      <c r="AH1264">
        <v>6.9853309287884802</v>
      </c>
      <c r="AI1264">
        <v>0.156362931519997</v>
      </c>
      <c r="AJ1264">
        <v>1604.8444880086699</v>
      </c>
      <c r="AK1264" t="s">
        <v>97</v>
      </c>
      <c r="AL1264" t="s">
        <v>98</v>
      </c>
      <c r="AM1264" s="4">
        <v>611758864.75999999</v>
      </c>
      <c r="AN1264">
        <v>4479</v>
      </c>
      <c r="AO1264" s="1">
        <f t="shared" si="300"/>
        <v>7.1407305787686724E-3</v>
      </c>
      <c r="AP1264" s="5">
        <f>100*(1-(1-AO1264)^12)</f>
        <v>8.2402255684281052</v>
      </c>
      <c r="AQ1264" s="3">
        <f>(1-(1-B1264/100)^(1/12))- AO1264</f>
        <v>2.8873991871283923E-3</v>
      </c>
      <c r="AR1264" s="15">
        <f>B1264/AP1264-1</f>
        <v>0.38245376873658454</v>
      </c>
    </row>
    <row r="1265" spans="1:44" x14ac:dyDescent="0.25">
      <c r="A1265" t="s">
        <v>37</v>
      </c>
      <c r="B1265">
        <v>14.229640567613901</v>
      </c>
      <c r="C1265">
        <v>1.10538519902861E-2</v>
      </c>
      <c r="D1265">
        <v>12.4871719874251</v>
      </c>
      <c r="E1265">
        <v>61.504739981255597</v>
      </c>
      <c r="F1265" s="1">
        <v>0</v>
      </c>
      <c r="G1265" s="1">
        <v>0</v>
      </c>
      <c r="H1265">
        <v>4.5929328498433399</v>
      </c>
      <c r="I1265">
        <v>57.299041809177602</v>
      </c>
      <c r="J1265">
        <v>36.847583640755097</v>
      </c>
      <c r="K1265">
        <v>44.485457324678499</v>
      </c>
      <c r="L1265">
        <v>87.417442823367395</v>
      </c>
      <c r="M1265">
        <v>25.693099788198602</v>
      </c>
      <c r="N1265">
        <v>96.342455172821204</v>
      </c>
      <c r="O1265">
        <v>80.530267690768</v>
      </c>
      <c r="P1265">
        <v>132483.402322968</v>
      </c>
      <c r="Q1265">
        <v>149541.06505519999</v>
      </c>
      <c r="R1265">
        <v>85.518486659883095</v>
      </c>
      <c r="S1265">
        <v>670.55742637340097</v>
      </c>
      <c r="T1265">
        <v>0.76337147714008502</v>
      </c>
      <c r="U1265">
        <v>0.30979023926765198</v>
      </c>
      <c r="V1265" s="1">
        <v>0</v>
      </c>
      <c r="W1265">
        <v>6.3284047919810807E-2</v>
      </c>
      <c r="X1265">
        <v>0.62692571281253595</v>
      </c>
      <c r="Y1265" s="1">
        <v>0</v>
      </c>
      <c r="Z1265">
        <v>3.95490737212238E-2</v>
      </c>
      <c r="AA1265">
        <v>2.8405797815641301E-4</v>
      </c>
      <c r="AB1265">
        <v>7.3113661877742299E-3</v>
      </c>
      <c r="AC1265">
        <v>6.9071756484187499E-3</v>
      </c>
      <c r="AD1265">
        <v>1.40081604767486E-3</v>
      </c>
      <c r="AE1265" s="1">
        <v>0</v>
      </c>
      <c r="AF1265" s="3">
        <v>2.26540400263936E-3</v>
      </c>
      <c r="AG1265">
        <v>2.0573598382129699E-3</v>
      </c>
      <c r="AH1265">
        <v>7.16041221198555</v>
      </c>
      <c r="AI1265">
        <v>0.15930403327307399</v>
      </c>
      <c r="AJ1265">
        <v>1836.94453841976</v>
      </c>
      <c r="AK1265" t="s">
        <v>99</v>
      </c>
      <c r="AL1265" t="s">
        <v>100</v>
      </c>
      <c r="AM1265" s="4">
        <v>507013980.69</v>
      </c>
      <c r="AN1265">
        <v>3827</v>
      </c>
      <c r="AO1265" s="1">
        <f t="shared" si="300"/>
        <v>7.1912336265751633E-3</v>
      </c>
      <c r="AP1265" s="5">
        <f t="shared" si="301"/>
        <v>8.2962196312389214</v>
      </c>
      <c r="AQ1265" s="3">
        <f t="shared" ref="AQ1265:AQ1272" si="304">(1-(1-B1265/100)^(1/12))- AO1265</f>
        <v>5.5186959257166133E-3</v>
      </c>
      <c r="AR1265" s="15">
        <f t="shared" ref="AR1265:AR1272" si="305">B1265/AP1265-1</f>
        <v>0.71519573975995465</v>
      </c>
    </row>
    <row r="1266" spans="1:44" x14ac:dyDescent="0.25">
      <c r="A1266" t="s">
        <v>37</v>
      </c>
      <c r="B1266">
        <v>16.023152000660001</v>
      </c>
      <c r="C1266">
        <v>1.17659519692484E-2</v>
      </c>
      <c r="D1266">
        <v>13.2403576933311</v>
      </c>
      <c r="E1266">
        <v>77.510987461422204</v>
      </c>
      <c r="F1266" s="1">
        <v>0</v>
      </c>
      <c r="G1266" s="1">
        <v>0</v>
      </c>
      <c r="H1266">
        <v>4.7684496686019902</v>
      </c>
      <c r="I1266">
        <v>82.638044921912496</v>
      </c>
      <c r="J1266">
        <v>61.480796113631399</v>
      </c>
      <c r="K1266">
        <v>67.370596930415701</v>
      </c>
      <c r="L1266">
        <v>113.385052735031</v>
      </c>
      <c r="M1266">
        <v>25.560597857034999</v>
      </c>
      <c r="N1266">
        <v>96.223753177673601</v>
      </c>
      <c r="O1266">
        <v>80.444809385021003</v>
      </c>
      <c r="P1266">
        <v>129712.382915243</v>
      </c>
      <c r="Q1266">
        <v>146446.46214710901</v>
      </c>
      <c r="R1266">
        <v>85.506153933822006</v>
      </c>
      <c r="S1266">
        <v>673.43020336656696</v>
      </c>
      <c r="T1266">
        <v>0.76729642551080601</v>
      </c>
      <c r="U1266">
        <v>0.28108245961077399</v>
      </c>
      <c r="V1266" s="1">
        <v>0</v>
      </c>
      <c r="W1266">
        <v>4.8929855692588002E-2</v>
      </c>
      <c r="X1266">
        <v>0.66998768469663605</v>
      </c>
      <c r="Y1266" s="1">
        <v>0</v>
      </c>
      <c r="Z1266">
        <v>1.9683126851860799E-2</v>
      </c>
      <c r="AA1266">
        <v>2.83880725315982E-4</v>
      </c>
      <c r="AB1266">
        <v>7.4419534181531704E-3</v>
      </c>
      <c r="AC1266">
        <v>7.04366904999113E-3</v>
      </c>
      <c r="AD1266">
        <v>1.21128862760384E-3</v>
      </c>
      <c r="AE1266" s="1">
        <v>0</v>
      </c>
      <c r="AF1266" s="3">
        <v>2.3058916676784698E-3</v>
      </c>
      <c r="AG1266">
        <v>2.8286532114467598E-3</v>
      </c>
      <c r="AH1266">
        <v>7.25266648684969</v>
      </c>
      <c r="AI1266">
        <v>0.16069530320009101</v>
      </c>
      <c r="AJ1266">
        <v>2375.1363240627302</v>
      </c>
      <c r="AK1266" t="s">
        <v>101</v>
      </c>
      <c r="AL1266" t="s">
        <v>102</v>
      </c>
      <c r="AM1266" s="4">
        <v>417803585.37</v>
      </c>
      <c r="AN1266">
        <v>3221</v>
      </c>
      <c r="AO1266" s="1">
        <f t="shared" si="300"/>
        <v>7.327549775307112E-3</v>
      </c>
      <c r="AP1266" s="5">
        <f t="shared" si="301"/>
        <v>8.4472006147516261</v>
      </c>
      <c r="AQ1266" s="3">
        <f t="shared" si="304"/>
        <v>7.1194958764340408E-3</v>
      </c>
      <c r="AR1266" s="15">
        <f t="shared" si="305"/>
        <v>0.89685941312654993</v>
      </c>
    </row>
    <row r="1267" spans="1:44" x14ac:dyDescent="0.25">
      <c r="A1267" t="s">
        <v>37</v>
      </c>
      <c r="B1267">
        <v>11.4542665678968</v>
      </c>
      <c r="C1267">
        <v>1.26795724339947E-2</v>
      </c>
      <c r="D1267">
        <v>14.197988091017301</v>
      </c>
      <c r="E1267">
        <v>89.949001549657595</v>
      </c>
      <c r="F1267" s="1">
        <v>0</v>
      </c>
      <c r="G1267" s="1">
        <v>0</v>
      </c>
      <c r="H1267">
        <v>4.9389220016470397</v>
      </c>
      <c r="I1267">
        <v>104.437523741699</v>
      </c>
      <c r="J1267">
        <v>80.887306097456701</v>
      </c>
      <c r="K1267">
        <v>95.941953565837693</v>
      </c>
      <c r="L1267">
        <v>135.98423067000101</v>
      </c>
      <c r="M1267">
        <v>25.513060912882299</v>
      </c>
      <c r="N1267">
        <v>96.352589027745495</v>
      </c>
      <c r="O1267">
        <v>80.441306733264298</v>
      </c>
      <c r="P1267">
        <v>126581.611832558</v>
      </c>
      <c r="Q1267">
        <v>142093.802087424</v>
      </c>
      <c r="R1267">
        <v>85.997150696179204</v>
      </c>
      <c r="S1267">
        <v>664.076726472784</v>
      </c>
      <c r="T1267">
        <v>0.81876564910423</v>
      </c>
      <c r="U1267">
        <v>0.189791693967863</v>
      </c>
      <c r="V1267" s="1">
        <v>0</v>
      </c>
      <c r="W1267">
        <v>2.75602567053247E-2</v>
      </c>
      <c r="X1267">
        <v>0.78264804932681198</v>
      </c>
      <c r="Y1267" s="1">
        <v>0</v>
      </c>
      <c r="Z1267">
        <v>1.3856531069690099E-2</v>
      </c>
      <c r="AA1267">
        <v>2.8398788726151201E-4</v>
      </c>
      <c r="AB1267">
        <v>7.3605150673640403E-3</v>
      </c>
      <c r="AC1267">
        <v>7.0227533144126102E-3</v>
      </c>
      <c r="AD1267">
        <v>1.30473262624464E-3</v>
      </c>
      <c r="AE1267" s="1">
        <v>0</v>
      </c>
      <c r="AF1267" s="3">
        <v>2.3198289090423201E-3</v>
      </c>
      <c r="AG1267">
        <v>3.7303379520837801E-3</v>
      </c>
      <c r="AH1267">
        <v>7.3751873850444003</v>
      </c>
      <c r="AI1267">
        <v>0.163317194806265</v>
      </c>
      <c r="AJ1267">
        <v>2773.7866156596001</v>
      </c>
      <c r="AK1267" t="s">
        <v>103</v>
      </c>
      <c r="AL1267" t="s">
        <v>104</v>
      </c>
      <c r="AM1267" s="4">
        <v>272150465.44</v>
      </c>
      <c r="AN1267">
        <v>2150</v>
      </c>
      <c r="AO1267" s="1">
        <f t="shared" si="300"/>
        <v>7.3067412016741221E-3</v>
      </c>
      <c r="AP1267" s="5">
        <f t="shared" si="301"/>
        <v>8.4241682097763508</v>
      </c>
      <c r="AQ1267" s="3">
        <f t="shared" si="304"/>
        <v>2.7796304895920162E-3</v>
      </c>
      <c r="AR1267" s="15">
        <f t="shared" si="305"/>
        <v>0.35969110334287757</v>
      </c>
    </row>
    <row r="1268" spans="1:44" x14ac:dyDescent="0.25">
      <c r="AO1268" s="1"/>
      <c r="AP1268" s="5"/>
      <c r="AQ1268" s="3"/>
      <c r="AR1268" s="15"/>
    </row>
    <row r="1269" spans="1:44" x14ac:dyDescent="0.25">
      <c r="AO1269" s="1"/>
      <c r="AP1269" s="5"/>
      <c r="AQ1269" s="3"/>
      <c r="AR1269" s="15"/>
    </row>
    <row r="1270" spans="1:44" x14ac:dyDescent="0.25">
      <c r="AO1270" s="1"/>
      <c r="AP1270" s="5"/>
      <c r="AQ1270" s="3"/>
      <c r="AR1270" s="15"/>
    </row>
    <row r="1271" spans="1:44" x14ac:dyDescent="0.25">
      <c r="AO1271" t="s">
        <v>226</v>
      </c>
      <c r="AP1271" t="s">
        <v>67</v>
      </c>
    </row>
    <row r="1272" spans="1:44" x14ac:dyDescent="0.25">
      <c r="A1272" t="s">
        <v>0</v>
      </c>
      <c r="B1272" t="s">
        <v>1</v>
      </c>
      <c r="C1272" t="s">
        <v>2</v>
      </c>
      <c r="D1272" t="s">
        <v>3</v>
      </c>
      <c r="E1272" t="s">
        <v>5</v>
      </c>
      <c r="F1272" t="s">
        <v>6</v>
      </c>
      <c r="G1272" t="s">
        <v>208</v>
      </c>
      <c r="H1272" t="s">
        <v>7</v>
      </c>
      <c r="I1272" t="s">
        <v>8</v>
      </c>
      <c r="J1272" t="s">
        <v>134</v>
      </c>
      <c r="K1272" t="s">
        <v>143</v>
      </c>
      <c r="L1272" t="s">
        <v>9</v>
      </c>
      <c r="M1272" t="s">
        <v>10</v>
      </c>
      <c r="N1272" t="s">
        <v>11</v>
      </c>
      <c r="O1272" t="s">
        <v>13</v>
      </c>
      <c r="P1272" t="s">
        <v>14</v>
      </c>
      <c r="Q1272" t="s">
        <v>15</v>
      </c>
      <c r="R1272" t="s">
        <v>16</v>
      </c>
      <c r="S1272" t="s">
        <v>17</v>
      </c>
      <c r="T1272" t="s">
        <v>18</v>
      </c>
      <c r="U1272" t="s">
        <v>20</v>
      </c>
      <c r="V1272" t="s">
        <v>21</v>
      </c>
      <c r="W1272" t="s">
        <v>22</v>
      </c>
      <c r="X1272" t="s">
        <v>23</v>
      </c>
      <c r="Y1272" t="s">
        <v>24</v>
      </c>
      <c r="Z1272" t="s">
        <v>25</v>
      </c>
      <c r="AA1272" t="s">
        <v>26</v>
      </c>
      <c r="AB1272" t="s">
        <v>27</v>
      </c>
      <c r="AC1272" t="s">
        <v>263</v>
      </c>
      <c r="AD1272" t="s">
        <v>120</v>
      </c>
      <c r="AE1272" t="s">
        <v>29</v>
      </c>
      <c r="AF1272" s="3" t="s">
        <v>233</v>
      </c>
      <c r="AG1272" t="s">
        <v>30</v>
      </c>
      <c r="AH1272" t="s">
        <v>31</v>
      </c>
      <c r="AI1272" t="s">
        <v>32</v>
      </c>
      <c r="AJ1272" t="s">
        <v>33</v>
      </c>
      <c r="AK1272" t="s">
        <v>34</v>
      </c>
      <c r="AL1272" t="s">
        <v>74</v>
      </c>
      <c r="AM1272" s="4" t="s">
        <v>35</v>
      </c>
      <c r="AN1272" t="s">
        <v>36</v>
      </c>
      <c r="AO1272" s="15">
        <v>1</v>
      </c>
      <c r="AP1272" s="15">
        <v>0</v>
      </c>
    </row>
    <row r="1273" spans="1:44" x14ac:dyDescent="0.25">
      <c r="A1273" t="s">
        <v>37</v>
      </c>
      <c r="B1273">
        <v>8.3785443078129909</v>
      </c>
      <c r="C1273">
        <v>4.4791719769032602E-3</v>
      </c>
      <c r="D1273">
        <v>5.2445479528737202</v>
      </c>
      <c r="E1273">
        <v>-55.894294746453397</v>
      </c>
      <c r="F1273" s="1">
        <v>0</v>
      </c>
      <c r="G1273" s="1">
        <v>0</v>
      </c>
      <c r="H1273">
        <v>3.07330787598627</v>
      </c>
      <c r="I1273">
        <v>-179.401830209922</v>
      </c>
      <c r="J1273">
        <v>-191.08616302252801</v>
      </c>
      <c r="K1273">
        <v>-182.38719108212601</v>
      </c>
      <c r="L1273">
        <v>-159.67278520525599</v>
      </c>
      <c r="M1273">
        <v>26.283984986107999</v>
      </c>
      <c r="N1273">
        <v>94.897422967350494</v>
      </c>
      <c r="O1273">
        <v>79.912878405572002</v>
      </c>
      <c r="P1273">
        <v>202300.818037383</v>
      </c>
      <c r="Q1273">
        <v>222932.029641809</v>
      </c>
      <c r="R1273">
        <v>82.921010834465406</v>
      </c>
      <c r="S1273">
        <v>653.96870669585201</v>
      </c>
      <c r="T1273">
        <v>0.52736163604695496</v>
      </c>
      <c r="U1273">
        <v>0.42725799276118498</v>
      </c>
      <c r="V1273" s="1">
        <v>0</v>
      </c>
      <c r="W1273">
        <v>5.7566741176615803E-2</v>
      </c>
      <c r="X1273">
        <v>0.51517526606219799</v>
      </c>
      <c r="Y1273" s="1">
        <v>0</v>
      </c>
      <c r="Z1273">
        <v>0.23335257873929999</v>
      </c>
      <c r="AA1273">
        <v>2.8978448431977001E-4</v>
      </c>
      <c r="AB1273">
        <v>4.18936483905929E-3</v>
      </c>
      <c r="AC1273">
        <v>4.1207562219963099E-3</v>
      </c>
      <c r="AD1273" s="1">
        <v>0</v>
      </c>
      <c r="AE1273" s="1">
        <v>0</v>
      </c>
      <c r="AF1273" s="3">
        <v>1.1368072185613199E-4</v>
      </c>
      <c r="AG1273" s="1">
        <v>0</v>
      </c>
      <c r="AH1273">
        <v>5.8784253219584999</v>
      </c>
      <c r="AI1273">
        <v>0.13316163363078901</v>
      </c>
      <c r="AJ1273" s="1">
        <v>0</v>
      </c>
      <c r="AK1273" t="s">
        <v>79</v>
      </c>
      <c r="AL1273" t="s">
        <v>80</v>
      </c>
      <c r="AM1273" s="4">
        <v>43292375.060000002</v>
      </c>
      <c r="AN1273">
        <v>214</v>
      </c>
      <c r="AO1273" s="1">
        <f>AA1273+AC1273*$AO$1255+AF1273*$AP$1255</f>
        <v>4.4105407063160795E-3</v>
      </c>
      <c r="AP1273" s="5">
        <f>100*(1-(1-AO1273)^12)</f>
        <v>5.1661288588464966</v>
      </c>
      <c r="AQ1273" s="3">
        <f>(1-(1-B1273/100)^(1/12))- AO1273</f>
        <v>2.854995845232966E-3</v>
      </c>
      <c r="AR1273" s="15">
        <f>B1273/AP1273-1</f>
        <v>0.62182255548379195</v>
      </c>
    </row>
    <row r="1274" spans="1:44" x14ac:dyDescent="0.25">
      <c r="A1274" t="s">
        <v>37</v>
      </c>
      <c r="B1274">
        <v>4.5766005358325597</v>
      </c>
      <c r="C1274">
        <v>4.6051454439800504E-3</v>
      </c>
      <c r="D1274">
        <v>5.38833241306068</v>
      </c>
      <c r="E1274">
        <v>-37.6359791594043</v>
      </c>
      <c r="F1274" s="1">
        <v>0</v>
      </c>
      <c r="G1274" s="1">
        <v>0</v>
      </c>
      <c r="H1274">
        <v>3.2807520510482902</v>
      </c>
      <c r="I1274">
        <v>-158.960536406438</v>
      </c>
      <c r="J1274">
        <v>-172.14547533062699</v>
      </c>
      <c r="K1274">
        <v>-161.93544566816101</v>
      </c>
      <c r="L1274">
        <v>-138.20588184513201</v>
      </c>
      <c r="M1274">
        <v>26.8234508036862</v>
      </c>
      <c r="N1274">
        <v>95.706028571671496</v>
      </c>
      <c r="O1274">
        <v>80.419814519553995</v>
      </c>
      <c r="P1274">
        <v>192308.68708923701</v>
      </c>
      <c r="Q1274">
        <v>211639.470498048</v>
      </c>
      <c r="R1274">
        <v>84.535606268658498</v>
      </c>
      <c r="S1274">
        <v>658.59011314315103</v>
      </c>
      <c r="T1274">
        <v>0.52526612068287304</v>
      </c>
      <c r="U1274">
        <v>0.384766769394145</v>
      </c>
      <c r="V1274" s="1">
        <v>0</v>
      </c>
      <c r="W1274">
        <v>0.148000575025174</v>
      </c>
      <c r="X1274">
        <v>0.46723265558068</v>
      </c>
      <c r="Y1274" s="1">
        <v>0</v>
      </c>
      <c r="Z1274">
        <v>0.17243693658779199</v>
      </c>
      <c r="AA1274">
        <v>2.8800713558327102E-4</v>
      </c>
      <c r="AB1274">
        <v>4.3169729381357502E-3</v>
      </c>
      <c r="AC1274">
        <v>4.3418750708207896E-3</v>
      </c>
      <c r="AD1274" s="1">
        <v>1.6646698500247E-7</v>
      </c>
      <c r="AE1274" s="1">
        <v>0</v>
      </c>
      <c r="AF1274" s="3">
        <v>3.4263199383108701E-4</v>
      </c>
      <c r="AG1274" s="1">
        <v>0</v>
      </c>
      <c r="AH1274">
        <v>5.8826607075822297</v>
      </c>
      <c r="AI1274">
        <v>0.136266808135874</v>
      </c>
      <c r="AJ1274">
        <v>0.20191236930679901</v>
      </c>
      <c r="AK1274" t="s">
        <v>81</v>
      </c>
      <c r="AL1274" t="s">
        <v>82</v>
      </c>
      <c r="AM1274" s="4">
        <v>1004235963.98</v>
      </c>
      <c r="AN1274">
        <v>5222</v>
      </c>
      <c r="AO1274" s="1">
        <f t="shared" ref="AO1274:AO1284" si="306">AA1274+AC1274*$AO$1255+AF1274*$AP$1255</f>
        <v>4.6298822064040606E-3</v>
      </c>
      <c r="AP1274" s="5">
        <f t="shared" si="301"/>
        <v>5.4165431252812146</v>
      </c>
      <c r="AQ1274" s="3">
        <f t="shared" ref="AQ1274:AQ1280" si="307">(1-(1-B1274/100)^(1/12))- AO1274</f>
        <v>-7.3362902408927004E-4</v>
      </c>
      <c r="AR1274" s="15">
        <f t="shared" ref="AR1274:AR1280" si="308">B1274/AP1274-1</f>
        <v>-0.15506986098353037</v>
      </c>
    </row>
    <row r="1275" spans="1:44" x14ac:dyDescent="0.25">
      <c r="A1275" t="s">
        <v>37</v>
      </c>
      <c r="B1275">
        <v>5.1780478736766904</v>
      </c>
      <c r="C1275">
        <v>5.2938401657691E-3</v>
      </c>
      <c r="D1275">
        <v>6.1708702284486803</v>
      </c>
      <c r="E1275">
        <v>-28.4237152734779</v>
      </c>
      <c r="F1275" s="1">
        <v>0</v>
      </c>
      <c r="G1275" s="1">
        <v>0</v>
      </c>
      <c r="H1275">
        <v>3.4095092562407898</v>
      </c>
      <c r="I1275">
        <v>-134.627306454538</v>
      </c>
      <c r="J1275">
        <v>-146.854870026447</v>
      </c>
      <c r="K1275">
        <v>-141.507856093263</v>
      </c>
      <c r="L1275">
        <v>-112.95361180503799</v>
      </c>
      <c r="M1275">
        <v>26.859757403747899</v>
      </c>
      <c r="N1275">
        <v>95.762534226945505</v>
      </c>
      <c r="O1275">
        <v>80.176330871857701</v>
      </c>
      <c r="P1275">
        <v>184167.89242783401</v>
      </c>
      <c r="Q1275">
        <v>203133.87892315799</v>
      </c>
      <c r="R1275">
        <v>84.585853636345007</v>
      </c>
      <c r="S1275">
        <v>662.98821960723603</v>
      </c>
      <c r="T1275">
        <v>0.55978255464510296</v>
      </c>
      <c r="U1275">
        <v>0.40997536071982998</v>
      </c>
      <c r="V1275" s="1">
        <v>0</v>
      </c>
      <c r="W1275">
        <v>0.14225644210899999</v>
      </c>
      <c r="X1275">
        <v>0.447768197171168</v>
      </c>
      <c r="Y1275" s="1">
        <v>0</v>
      </c>
      <c r="Z1275">
        <v>0.15051123182069701</v>
      </c>
      <c r="AA1275">
        <v>2.8765658971284698E-4</v>
      </c>
      <c r="AB1275">
        <v>4.9062420985675403E-3</v>
      </c>
      <c r="AC1275">
        <v>4.9504953901068896E-3</v>
      </c>
      <c r="AD1275">
        <v>9.9948572768530398E-5</v>
      </c>
      <c r="AE1275" s="1">
        <v>0</v>
      </c>
      <c r="AF1275" s="3">
        <v>6.1190971656142597E-4</v>
      </c>
      <c r="AG1275" s="1">
        <v>0</v>
      </c>
      <c r="AH1275">
        <v>6.1100370501412398</v>
      </c>
      <c r="AI1275">
        <v>0.14186949801026</v>
      </c>
      <c r="AJ1275">
        <v>9.8343453018024505</v>
      </c>
      <c r="AK1275" t="s">
        <v>83</v>
      </c>
      <c r="AL1275" t="s">
        <v>84</v>
      </c>
      <c r="AM1275" s="4">
        <v>3107096513.1500001</v>
      </c>
      <c r="AN1275">
        <v>16871</v>
      </c>
      <c r="AO1275" s="1">
        <f t="shared" si="306"/>
        <v>5.2381519798197365E-3</v>
      </c>
      <c r="AP1275" s="5">
        <f t="shared" si="301"/>
        <v>6.1078150254465724</v>
      </c>
      <c r="AQ1275" s="3">
        <f t="shared" si="307"/>
        <v>-8.1718327539330535E-4</v>
      </c>
      <c r="AR1275" s="15">
        <f t="shared" si="308"/>
        <v>-0.15222582018221842</v>
      </c>
    </row>
    <row r="1276" spans="1:44" x14ac:dyDescent="0.25">
      <c r="A1276" t="s">
        <v>37</v>
      </c>
      <c r="B1276">
        <v>7.40508661016632</v>
      </c>
      <c r="C1276">
        <v>6.3674727230020704E-3</v>
      </c>
      <c r="D1276">
        <v>7.3789713213715702</v>
      </c>
      <c r="E1276">
        <v>-13.8715548617651</v>
      </c>
      <c r="F1276" s="1">
        <v>0</v>
      </c>
      <c r="G1276" s="1">
        <v>0</v>
      </c>
      <c r="H1276">
        <v>3.5890500514036199</v>
      </c>
      <c r="I1276">
        <v>-109.990795678797</v>
      </c>
      <c r="J1276">
        <v>-120.992796022642</v>
      </c>
      <c r="K1276">
        <v>-120.655730373534</v>
      </c>
      <c r="L1276">
        <v>-87.827305137154099</v>
      </c>
      <c r="M1276">
        <v>27.235763392895699</v>
      </c>
      <c r="N1276">
        <v>95.811884691286707</v>
      </c>
      <c r="O1276">
        <v>79.894361015569999</v>
      </c>
      <c r="P1276">
        <v>180110.796142607</v>
      </c>
      <c r="Q1276">
        <v>199223.44075473101</v>
      </c>
      <c r="R1276">
        <v>84.6457737856054</v>
      </c>
      <c r="S1276">
        <v>667.48186390673402</v>
      </c>
      <c r="T1276">
        <v>0.59904444154587</v>
      </c>
      <c r="U1276">
        <v>0.41763820773046101</v>
      </c>
      <c r="V1276" s="1">
        <v>0</v>
      </c>
      <c r="W1276">
        <v>0.136604959648777</v>
      </c>
      <c r="X1276">
        <v>0.44575683262076099</v>
      </c>
      <c r="Y1276" s="1">
        <v>0</v>
      </c>
      <c r="Z1276">
        <v>0.123468802723183</v>
      </c>
      <c r="AA1276">
        <v>2.8710322407755E-4</v>
      </c>
      <c r="AB1276">
        <v>5.7539722523578104E-3</v>
      </c>
      <c r="AC1276">
        <v>5.4370335364186499E-3</v>
      </c>
      <c r="AD1276">
        <v>3.2640437963517603E-4</v>
      </c>
      <c r="AE1276" s="1">
        <v>0</v>
      </c>
      <c r="AF1276" s="3">
        <v>9.1567486316706105E-4</v>
      </c>
      <c r="AG1276" s="1">
        <v>0</v>
      </c>
      <c r="AH1276">
        <v>6.2541569242827899</v>
      </c>
      <c r="AI1276">
        <v>0.147441641863155</v>
      </c>
      <c r="AJ1276">
        <v>63.731746267776501</v>
      </c>
      <c r="AK1276" t="s">
        <v>85</v>
      </c>
      <c r="AL1276" t="s">
        <v>86</v>
      </c>
      <c r="AM1276" s="4">
        <v>6175999199.7299995</v>
      </c>
      <c r="AN1276">
        <v>34290</v>
      </c>
      <c r="AO1276" s="1">
        <f t="shared" si="306"/>
        <v>5.7241367604962002E-3</v>
      </c>
      <c r="AP1276" s="5">
        <f t="shared" si="301"/>
        <v>6.6567837811713604</v>
      </c>
      <c r="AQ1276" s="3">
        <f t="shared" si="307"/>
        <v>6.6668591049213848E-4</v>
      </c>
      <c r="AR1276" s="15">
        <f t="shared" si="308"/>
        <v>0.11241206768823186</v>
      </c>
    </row>
    <row r="1277" spans="1:44" x14ac:dyDescent="0.25">
      <c r="A1277" t="s">
        <v>37</v>
      </c>
      <c r="B1277">
        <v>7.0106916230939298</v>
      </c>
      <c r="C1277">
        <v>7.6000231322256697E-3</v>
      </c>
      <c r="D1277">
        <v>8.7483038439209899</v>
      </c>
      <c r="E1277">
        <v>-1.6926471091292199</v>
      </c>
      <c r="F1277" s="1">
        <v>0</v>
      </c>
      <c r="G1277" s="1">
        <v>0</v>
      </c>
      <c r="H1277">
        <v>3.74235044852573</v>
      </c>
      <c r="I1277">
        <v>-85.464717532766201</v>
      </c>
      <c r="J1277">
        <v>-96.440956820779306</v>
      </c>
      <c r="K1277">
        <v>-98.652322861816202</v>
      </c>
      <c r="L1277">
        <v>-62.693687052364801</v>
      </c>
      <c r="M1277">
        <v>27.0832210168474</v>
      </c>
      <c r="N1277">
        <v>95.859226551463806</v>
      </c>
      <c r="O1277">
        <v>79.668451394160698</v>
      </c>
      <c r="P1277">
        <v>175307.392700303</v>
      </c>
      <c r="Q1277">
        <v>194221.700018467</v>
      </c>
      <c r="R1277">
        <v>84.776410062058801</v>
      </c>
      <c r="S1277">
        <v>670.36170920447103</v>
      </c>
      <c r="T1277">
        <v>0.62132214333218105</v>
      </c>
      <c r="U1277">
        <v>0.41125328065573302</v>
      </c>
      <c r="V1277" s="1">
        <v>0</v>
      </c>
      <c r="W1277">
        <v>0.120260496428238</v>
      </c>
      <c r="X1277">
        <v>0.46848622291602698</v>
      </c>
      <c r="Y1277" s="1">
        <v>0</v>
      </c>
      <c r="Z1277">
        <v>0.103590094235901</v>
      </c>
      <c r="AA1277">
        <v>2.8658626778381099E-4</v>
      </c>
      <c r="AB1277">
        <v>6.8953352773040702E-3</v>
      </c>
      <c r="AC1277">
        <v>6.1504656755829203E-3</v>
      </c>
      <c r="AD1277">
        <v>4.1800571354208002E-4</v>
      </c>
      <c r="AE1277" s="1">
        <v>0</v>
      </c>
      <c r="AF1277" s="3">
        <v>1.28915567757721E-3</v>
      </c>
      <c r="AG1277" s="1">
        <v>1.1006232086445999E-7</v>
      </c>
      <c r="AH1277">
        <v>6.53095007711498</v>
      </c>
      <c r="AI1277">
        <v>0.15319420746290699</v>
      </c>
      <c r="AJ1277">
        <v>164.60295737336901</v>
      </c>
      <c r="AK1277" t="s">
        <v>87</v>
      </c>
      <c r="AL1277" t="s">
        <v>88</v>
      </c>
      <c r="AM1277" s="4">
        <v>9360362925.8400002</v>
      </c>
      <c r="AN1277">
        <v>53394</v>
      </c>
      <c r="AO1277" s="1">
        <f t="shared" si="306"/>
        <v>6.4370519433667311E-3</v>
      </c>
      <c r="AP1277" s="5">
        <f t="shared" si="301"/>
        <v>7.4567709184502835</v>
      </c>
      <c r="AQ1277" s="3">
        <f t="shared" si="307"/>
        <v>-3.9822083063699443E-4</v>
      </c>
      <c r="AR1277" s="15">
        <f t="shared" si="308"/>
        <v>-5.98220463300837E-2</v>
      </c>
    </row>
    <row r="1278" spans="1:44" x14ac:dyDescent="0.25">
      <c r="A1278" t="s">
        <v>37</v>
      </c>
      <c r="B1278">
        <v>7.4842452003172397</v>
      </c>
      <c r="C1278">
        <v>8.31775236463465E-3</v>
      </c>
      <c r="D1278">
        <v>9.5371081985570907</v>
      </c>
      <c r="E1278">
        <v>5.77229128055889</v>
      </c>
      <c r="F1278" s="1">
        <v>0</v>
      </c>
      <c r="G1278" s="1">
        <v>0</v>
      </c>
      <c r="H1278">
        <v>3.85160698600472</v>
      </c>
      <c r="I1278">
        <v>-62.054305742890598</v>
      </c>
      <c r="J1278">
        <v>-71.785907099898296</v>
      </c>
      <c r="K1278">
        <v>-79.810436840076804</v>
      </c>
      <c r="L1278">
        <v>-38.425574740138103</v>
      </c>
      <c r="M1278">
        <v>26.9659896338122</v>
      </c>
      <c r="N1278">
        <v>95.905240771314396</v>
      </c>
      <c r="O1278">
        <v>79.411952077087804</v>
      </c>
      <c r="P1278">
        <v>168959.32591659299</v>
      </c>
      <c r="Q1278">
        <v>188064.40009520599</v>
      </c>
      <c r="R1278">
        <v>85.012301260049995</v>
      </c>
      <c r="S1278">
        <v>677.90252770226198</v>
      </c>
      <c r="T1278">
        <v>0.65025126918183895</v>
      </c>
      <c r="U1278">
        <v>0.39509283603498102</v>
      </c>
      <c r="V1278" s="1">
        <v>0</v>
      </c>
      <c r="W1278">
        <v>9.7035141181704504E-2</v>
      </c>
      <c r="X1278">
        <v>0.507872022783314</v>
      </c>
      <c r="Y1278" s="1">
        <v>0</v>
      </c>
      <c r="Z1278">
        <v>7.6066164515476001E-2</v>
      </c>
      <c r="AA1278">
        <v>2.8593612056036598E-4</v>
      </c>
      <c r="AB1278">
        <v>7.5569184995242702E-3</v>
      </c>
      <c r="AC1278">
        <v>6.6854070628234296E-3</v>
      </c>
      <c r="AD1278">
        <v>4.7460156328422298E-4</v>
      </c>
      <c r="AE1278" s="1">
        <v>0</v>
      </c>
      <c r="AF1278" s="3">
        <v>1.7517307482214301E-3</v>
      </c>
      <c r="AG1278" s="1">
        <v>3.16679816651497E-7</v>
      </c>
      <c r="AH1278">
        <v>6.8001374177793004</v>
      </c>
      <c r="AI1278">
        <v>0.158902006477565</v>
      </c>
      <c r="AJ1278">
        <v>321.82435435968699</v>
      </c>
      <c r="AK1278" t="s">
        <v>89</v>
      </c>
      <c r="AL1278" t="s">
        <v>90</v>
      </c>
      <c r="AM1278" s="4">
        <v>8844344874.4300003</v>
      </c>
      <c r="AN1278">
        <v>52346</v>
      </c>
      <c r="AO1278" s="1">
        <f>AA1278+AC1278*$AO$1255+AF1278*$AP$1255</f>
        <v>6.9713431833837956E-3</v>
      </c>
      <c r="AP1278" s="61">
        <f t="shared" si="301"/>
        <v>8.0521923709738985</v>
      </c>
      <c r="AQ1278" s="19">
        <f t="shared" si="307"/>
        <v>-5.0970710437339348E-4</v>
      </c>
      <c r="AR1278" s="16">
        <f t="shared" si="308"/>
        <v>-7.0533234241144549E-2</v>
      </c>
    </row>
    <row r="1279" spans="1:44" x14ac:dyDescent="0.25">
      <c r="A1279" t="s">
        <v>37</v>
      </c>
      <c r="B1279">
        <v>8.5281355850215501</v>
      </c>
      <c r="C1279">
        <v>8.8230755277448805E-3</v>
      </c>
      <c r="D1279">
        <v>10.0887175154788</v>
      </c>
      <c r="E1279">
        <v>12.200378601296</v>
      </c>
      <c r="F1279" s="1">
        <v>0</v>
      </c>
      <c r="G1279" s="1">
        <v>0</v>
      </c>
      <c r="H1279">
        <v>3.9572590815311202</v>
      </c>
      <c r="I1279">
        <v>-37.2615848217145</v>
      </c>
      <c r="J1279">
        <v>-47.2288898277098</v>
      </c>
      <c r="K1279">
        <v>-56.931875308596098</v>
      </c>
      <c r="L1279">
        <v>-12.955381348023099</v>
      </c>
      <c r="M1279">
        <v>26.8752717582088</v>
      </c>
      <c r="N1279">
        <v>95.953142883086301</v>
      </c>
      <c r="O1279">
        <v>79.179125836950803</v>
      </c>
      <c r="P1279">
        <v>164256.70203166499</v>
      </c>
      <c r="Q1279">
        <v>183117.959715934</v>
      </c>
      <c r="R1279">
        <v>85.576640484164002</v>
      </c>
      <c r="S1279">
        <v>682.36118509210098</v>
      </c>
      <c r="T1279">
        <v>0.677624236533511</v>
      </c>
      <c r="U1279">
        <v>0.35938121253785399</v>
      </c>
      <c r="V1279" s="1">
        <v>0</v>
      </c>
      <c r="W1279">
        <v>9.7438559046947495E-2</v>
      </c>
      <c r="X1279">
        <v>0.54318022841519698</v>
      </c>
      <c r="Y1279" s="1">
        <v>0</v>
      </c>
      <c r="Z1279">
        <v>5.0674187619445699E-2</v>
      </c>
      <c r="AA1279">
        <v>2.8547943656297798E-4</v>
      </c>
      <c r="AB1279">
        <v>7.8407725118709096E-3</v>
      </c>
      <c r="AC1279">
        <v>6.8984737877053398E-3</v>
      </c>
      <c r="AD1279">
        <v>6.6368291934659101E-4</v>
      </c>
      <c r="AE1279" s="1">
        <v>0</v>
      </c>
      <c r="AF1279" s="3">
        <v>2.2598548781821298E-3</v>
      </c>
      <c r="AG1279">
        <v>3.3154939479866503E-5</v>
      </c>
      <c r="AH1279">
        <v>7.0434677428275503</v>
      </c>
      <c r="AI1279">
        <v>0.16412718253199399</v>
      </c>
      <c r="AJ1279">
        <v>551.49255619795997</v>
      </c>
      <c r="AK1279" t="s">
        <v>91</v>
      </c>
      <c r="AL1279" t="s">
        <v>92</v>
      </c>
      <c r="AM1279" s="4">
        <v>7915858984.3100004</v>
      </c>
      <c r="AN1279">
        <v>48192</v>
      </c>
      <c r="AO1279" s="1">
        <f t="shared" ref="AO1279:AO1284" si="309">AA1279+AC1279*$AO$1255+AF1279*$AP$1255</f>
        <v>7.1839532242683173E-3</v>
      </c>
      <c r="AP1279" s="61">
        <f t="shared" si="301"/>
        <v>8.2881495895770989</v>
      </c>
      <c r="AQ1279" s="19">
        <f t="shared" si="307"/>
        <v>2.1675514274147219E-4</v>
      </c>
      <c r="AR1279" s="16">
        <f t="shared" si="308"/>
        <v>2.8955316606043224E-2</v>
      </c>
    </row>
    <row r="1280" spans="1:44" x14ac:dyDescent="0.25">
      <c r="A1280" t="s">
        <v>37</v>
      </c>
      <c r="B1280">
        <v>9.0661818547974899</v>
      </c>
      <c r="C1280">
        <v>1.0394822588891E-2</v>
      </c>
      <c r="D1280">
        <v>11.784783320561701</v>
      </c>
      <c r="E1280">
        <v>6.6573354272154601</v>
      </c>
      <c r="F1280" s="1">
        <v>0</v>
      </c>
      <c r="G1280" s="1">
        <v>0</v>
      </c>
      <c r="H1280">
        <v>3.97903340907521</v>
      </c>
      <c r="I1280">
        <v>-11.687003682597</v>
      </c>
      <c r="J1280">
        <v>-25.254592412041699</v>
      </c>
      <c r="K1280">
        <v>-23.357434031483798</v>
      </c>
      <c r="L1280">
        <v>12.6022603976746</v>
      </c>
      <c r="M1280">
        <v>26.6420105998297</v>
      </c>
      <c r="N1280">
        <v>95.964542135071795</v>
      </c>
      <c r="O1280">
        <v>78.822706883517696</v>
      </c>
      <c r="P1280">
        <v>164304.99429440399</v>
      </c>
      <c r="Q1280">
        <v>183078.321569049</v>
      </c>
      <c r="R1280">
        <v>85.603239905018</v>
      </c>
      <c r="S1280">
        <v>670.67810169655604</v>
      </c>
      <c r="T1280">
        <v>0.63585149736685698</v>
      </c>
      <c r="U1280">
        <v>0.38958938302788099</v>
      </c>
      <c r="V1280" s="1">
        <v>0</v>
      </c>
      <c r="W1280">
        <v>0.109678440479257</v>
      </c>
      <c r="X1280">
        <v>0.50073217649286095</v>
      </c>
      <c r="Y1280" s="1">
        <v>0</v>
      </c>
      <c r="Z1280">
        <v>8.5063767000777404E-2</v>
      </c>
      <c r="AA1280">
        <v>2.8512890195055401E-4</v>
      </c>
      <c r="AB1280">
        <v>8.0114403493132397E-3</v>
      </c>
      <c r="AC1280">
        <v>6.9503760946672396E-3</v>
      </c>
      <c r="AD1280">
        <v>1.34035548144803E-3</v>
      </c>
      <c r="AE1280" s="1">
        <v>0</v>
      </c>
      <c r="AF1280" s="3">
        <v>2.7191987197703301E-3</v>
      </c>
      <c r="AG1280">
        <v>7.5789260247736002E-4</v>
      </c>
      <c r="AH1280">
        <v>7.3614377217382403</v>
      </c>
      <c r="AI1280">
        <v>0.17044646158447699</v>
      </c>
      <c r="AJ1280">
        <v>572.53399340762201</v>
      </c>
      <c r="AK1280" t="s">
        <v>93</v>
      </c>
      <c r="AL1280" t="s">
        <v>94</v>
      </c>
      <c r="AM1280" s="4">
        <v>10749982861.700001</v>
      </c>
      <c r="AN1280">
        <v>65427</v>
      </c>
      <c r="AO1280" s="1">
        <f t="shared" si="309"/>
        <v>7.2355049966177937E-3</v>
      </c>
      <c r="AP1280" s="5">
        <f t="shared" si="301"/>
        <v>8.3452787037590408</v>
      </c>
      <c r="AQ1280" s="3">
        <f t="shared" si="307"/>
        <v>6.5306704323281166E-4</v>
      </c>
      <c r="AR1280" s="15">
        <f t="shared" si="308"/>
        <v>8.6384550669796889E-2</v>
      </c>
    </row>
    <row r="1281" spans="1:44" x14ac:dyDescent="0.25">
      <c r="A1281" t="s">
        <v>37</v>
      </c>
      <c r="B1281">
        <v>10.9329692865344</v>
      </c>
      <c r="C1281">
        <v>1.1830829994015701E-2</v>
      </c>
      <c r="D1281">
        <v>13.308682749489799</v>
      </c>
      <c r="E1281">
        <v>11.639550916915899</v>
      </c>
      <c r="F1281" s="1">
        <v>0</v>
      </c>
      <c r="G1281" s="1">
        <v>0</v>
      </c>
      <c r="H1281">
        <v>4.0680477216394104</v>
      </c>
      <c r="I1281">
        <v>12.078567147172899</v>
      </c>
      <c r="J1281">
        <v>-0.25655507836404101</v>
      </c>
      <c r="K1281">
        <v>-1.6485252379309101</v>
      </c>
      <c r="L1281">
        <v>36.868695460133303</v>
      </c>
      <c r="M1281">
        <v>26.7002775165397</v>
      </c>
      <c r="N1281">
        <v>95.975824116838496</v>
      </c>
      <c r="O1281">
        <v>78.723577999820805</v>
      </c>
      <c r="P1281">
        <v>161025.976908071</v>
      </c>
      <c r="Q1281">
        <v>179776.50486116199</v>
      </c>
      <c r="R1281">
        <v>86.356895376923006</v>
      </c>
      <c r="S1281">
        <v>675.92090811846197</v>
      </c>
      <c r="T1281">
        <v>0.63541680356848596</v>
      </c>
      <c r="U1281">
        <v>0.38906631335492498</v>
      </c>
      <c r="V1281" s="1">
        <v>0</v>
      </c>
      <c r="W1281">
        <v>0.101554206906835</v>
      </c>
      <c r="X1281">
        <v>0.50937947973823805</v>
      </c>
      <c r="Y1281" s="1">
        <v>0</v>
      </c>
      <c r="Z1281">
        <v>8.2917704145258606E-2</v>
      </c>
      <c r="AA1281">
        <v>2.8502094970400801E-4</v>
      </c>
      <c r="AB1281">
        <v>7.7328453750713701E-3</v>
      </c>
      <c r="AC1281">
        <v>6.7543754712510598E-3</v>
      </c>
      <c r="AD1281">
        <v>1.9417764010869699E-3</v>
      </c>
      <c r="AE1281" s="1">
        <v>0</v>
      </c>
      <c r="AF1281" s="3">
        <v>3.1260604102000301E-3</v>
      </c>
      <c r="AG1281">
        <v>1.8711745432620701E-3</v>
      </c>
      <c r="AH1281">
        <v>7.4361982105449798</v>
      </c>
      <c r="AI1281">
        <v>0.17268270162017399</v>
      </c>
      <c r="AJ1281">
        <v>754.93042585714397</v>
      </c>
      <c r="AK1281" t="s">
        <v>95</v>
      </c>
      <c r="AL1281" t="s">
        <v>96</v>
      </c>
      <c r="AM1281" s="4">
        <v>8964960238.3799992</v>
      </c>
      <c r="AN1281">
        <v>55674</v>
      </c>
      <c r="AO1281" s="1">
        <f t="shared" si="309"/>
        <v>7.0393964209550675E-3</v>
      </c>
      <c r="AP1281" s="5">
        <f>100*(1-(1-AO1281)^12)</f>
        <v>8.1277791686458549</v>
      </c>
      <c r="AQ1281" s="3">
        <f>(1-(1-B1281/100)^(1/12))- AO1281</f>
        <v>2.5626191258889663E-3</v>
      </c>
      <c r="AR1281" s="15">
        <f>B1281/AP1281-1</f>
        <v>0.34513611402115751</v>
      </c>
    </row>
    <row r="1282" spans="1:44" x14ac:dyDescent="0.25">
      <c r="A1282" t="s">
        <v>37</v>
      </c>
      <c r="B1282">
        <v>11.391490087934301</v>
      </c>
      <c r="C1282">
        <v>1.2512641290932099E-2</v>
      </c>
      <c r="D1282">
        <v>14.023742476011799</v>
      </c>
      <c r="E1282">
        <v>23.593895609636501</v>
      </c>
      <c r="F1282" s="1">
        <v>0</v>
      </c>
      <c r="G1282" s="1">
        <v>0</v>
      </c>
      <c r="H1282">
        <v>4.2216043739858797</v>
      </c>
      <c r="I1282">
        <v>36.212241724915401</v>
      </c>
      <c r="J1282">
        <v>23.355703646968099</v>
      </c>
      <c r="K1282">
        <v>19.234757692186399</v>
      </c>
      <c r="L1282">
        <v>61.803058154694902</v>
      </c>
      <c r="M1282">
        <v>26.742701124918401</v>
      </c>
      <c r="N1282">
        <v>95.968279422107699</v>
      </c>
      <c r="O1282">
        <v>78.788673997538893</v>
      </c>
      <c r="P1282">
        <v>156007.23739459401</v>
      </c>
      <c r="Q1282">
        <v>174022.280839491</v>
      </c>
      <c r="R1282">
        <v>86.5426837104512</v>
      </c>
      <c r="S1282">
        <v>682.28188448415199</v>
      </c>
      <c r="T1282">
        <v>0.661730564116636</v>
      </c>
      <c r="U1282">
        <v>0.37028505841318299</v>
      </c>
      <c r="V1282" s="1">
        <v>0</v>
      </c>
      <c r="W1282">
        <v>8.0693621222776901E-2</v>
      </c>
      <c r="X1282">
        <v>0.54902132036403894</v>
      </c>
      <c r="Y1282" s="1">
        <v>0</v>
      </c>
      <c r="Z1282">
        <v>6.3040646178816703E-2</v>
      </c>
      <c r="AA1282">
        <v>2.8508623933446402E-4</v>
      </c>
      <c r="AB1282">
        <v>7.4077975059940997E-3</v>
      </c>
      <c r="AC1282">
        <v>6.59945498708653E-3</v>
      </c>
      <c r="AD1282">
        <v>1.8457332470697399E-3</v>
      </c>
      <c r="AE1282" s="1">
        <v>0</v>
      </c>
      <c r="AF1282" s="3">
        <v>3.2933391372265502E-3</v>
      </c>
      <c r="AG1282">
        <v>2.9740285835952699E-3</v>
      </c>
      <c r="AH1282">
        <v>7.42477339760348</v>
      </c>
      <c r="AI1282">
        <v>0.17279309155183301</v>
      </c>
      <c r="AJ1282">
        <v>1198.1405934652801</v>
      </c>
      <c r="AK1282" t="s">
        <v>97</v>
      </c>
      <c r="AL1282" t="s">
        <v>98</v>
      </c>
      <c r="AM1282" s="4">
        <v>8884144147.9099998</v>
      </c>
      <c r="AN1282">
        <v>56947</v>
      </c>
      <c r="AO1282" s="1">
        <f t="shared" si="309"/>
        <v>6.884541226420994E-3</v>
      </c>
      <c r="AP1282" s="5">
        <f t="shared" si="301"/>
        <v>7.9556986258457201</v>
      </c>
      <c r="AQ1282" s="3">
        <f t="shared" ref="AQ1282:AQ1284" si="310">(1-(1-B1282/100)^(1/12))- AO1282</f>
        <v>3.1433643417549048E-3</v>
      </c>
      <c r="AR1282" s="15">
        <f t="shared" ref="AR1282:AR1284" si="311">B1282/AP1282-1</f>
        <v>0.43186546193777464</v>
      </c>
    </row>
    <row r="1283" spans="1:44" x14ac:dyDescent="0.25">
      <c r="A1283" t="s">
        <v>37</v>
      </c>
      <c r="B1283">
        <v>12.074068179168499</v>
      </c>
      <c r="C1283">
        <v>1.23041255398632E-2</v>
      </c>
      <c r="D1283">
        <v>13.8056345024481</v>
      </c>
      <c r="E1283">
        <v>43.5782712731991</v>
      </c>
      <c r="F1283" s="1">
        <v>0</v>
      </c>
      <c r="G1283" s="1">
        <v>0</v>
      </c>
      <c r="H1283">
        <v>4.4262805182355001</v>
      </c>
      <c r="I1283">
        <v>58.259836699737903</v>
      </c>
      <c r="J1283">
        <v>43.7805259124438</v>
      </c>
      <c r="K1283">
        <v>42.0074095843528</v>
      </c>
      <c r="L1283">
        <v>85.485346834831404</v>
      </c>
      <c r="M1283">
        <v>26.868092002636999</v>
      </c>
      <c r="N1283">
        <v>95.9742661921874</v>
      </c>
      <c r="O1283">
        <v>78.827743801868806</v>
      </c>
      <c r="P1283">
        <v>146655.54161025101</v>
      </c>
      <c r="Q1283">
        <v>164269.601975331</v>
      </c>
      <c r="R1283">
        <v>88.512723858756701</v>
      </c>
      <c r="S1283">
        <v>677.95485134488604</v>
      </c>
      <c r="T1283">
        <v>0.70329055096813398</v>
      </c>
      <c r="U1283">
        <v>0.329965725744646</v>
      </c>
      <c r="V1283" s="1">
        <v>0</v>
      </c>
      <c r="W1283">
        <v>5.8959936283271397E-2</v>
      </c>
      <c r="X1283">
        <v>0.61107433797208099</v>
      </c>
      <c r="Y1283" s="1">
        <v>0</v>
      </c>
      <c r="Z1283">
        <v>4.2417674849721303E-2</v>
      </c>
      <c r="AA1283">
        <v>2.8526259194973602E-4</v>
      </c>
      <c r="AB1283">
        <v>7.3184505335510902E-3</v>
      </c>
      <c r="AC1283">
        <v>6.6451975732936298E-3</v>
      </c>
      <c r="AD1283">
        <v>1.6426969914768901E-3</v>
      </c>
      <c r="AE1283" s="1">
        <v>0</v>
      </c>
      <c r="AF1283" s="3">
        <v>3.5192294906943402E-3</v>
      </c>
      <c r="AG1283">
        <v>3.0577049399813602E-3</v>
      </c>
      <c r="AH1283">
        <v>7.4363735177245598</v>
      </c>
      <c r="AI1283">
        <v>0.173967634892185</v>
      </c>
      <c r="AJ1283">
        <v>1761.78251679244</v>
      </c>
      <c r="AK1283" t="s">
        <v>99</v>
      </c>
      <c r="AL1283" t="s">
        <v>100</v>
      </c>
      <c r="AM1283" s="4">
        <v>6082978554.9099998</v>
      </c>
      <c r="AN1283">
        <v>41478</v>
      </c>
      <c r="AO1283" s="1">
        <f t="shared" si="309"/>
        <v>6.9304601652433661E-3</v>
      </c>
      <c r="AP1283" s="5">
        <f t="shared" si="301"/>
        <v>8.0067561571659951</v>
      </c>
      <c r="AQ1283" s="3">
        <f t="shared" si="310"/>
        <v>3.7352047533541844E-3</v>
      </c>
      <c r="AR1283" s="15">
        <f t="shared" si="311"/>
        <v>0.50798499943854125</v>
      </c>
    </row>
    <row r="1284" spans="1:44" x14ac:dyDescent="0.25">
      <c r="A1284" t="s">
        <v>37</v>
      </c>
      <c r="B1284">
        <v>12.985167592726899</v>
      </c>
      <c r="C1284">
        <v>1.18858649266255E-2</v>
      </c>
      <c r="D1284">
        <v>13.366603070452401</v>
      </c>
      <c r="E1284">
        <v>65.389147871063699</v>
      </c>
      <c r="F1284" s="1">
        <v>0</v>
      </c>
      <c r="G1284" s="1">
        <v>0</v>
      </c>
      <c r="H1284">
        <v>4.6523177140921899</v>
      </c>
      <c r="I1284">
        <v>82.387529997235802</v>
      </c>
      <c r="J1284">
        <v>68.078680687532994</v>
      </c>
      <c r="K1284">
        <v>64.085732591933393</v>
      </c>
      <c r="L1284">
        <v>111.28547607204</v>
      </c>
      <c r="M1284">
        <v>26.996498068840701</v>
      </c>
      <c r="N1284">
        <v>95.990132639874204</v>
      </c>
      <c r="O1284">
        <v>78.888704093305705</v>
      </c>
      <c r="P1284">
        <v>138158.787991652</v>
      </c>
      <c r="Q1284">
        <v>154499.50427516</v>
      </c>
      <c r="R1284">
        <v>89.582132647853001</v>
      </c>
      <c r="S1284">
        <v>680.67791917633394</v>
      </c>
      <c r="T1284">
        <v>0.753098496845516</v>
      </c>
      <c r="U1284">
        <v>0.28442068369530599</v>
      </c>
      <c r="V1284" s="1">
        <v>0</v>
      </c>
      <c r="W1284">
        <v>3.8268004677727702E-2</v>
      </c>
      <c r="X1284">
        <v>0.67731131162696501</v>
      </c>
      <c r="Y1284" s="1">
        <v>0</v>
      </c>
      <c r="Z1284">
        <v>2.1357958635078399E-2</v>
      </c>
      <c r="AA1284">
        <v>2.8543094757123099E-4</v>
      </c>
      <c r="AB1284">
        <v>7.1977444197506802E-3</v>
      </c>
      <c r="AC1284">
        <v>6.6406086125776502E-3</v>
      </c>
      <c r="AD1284">
        <v>1.3466428496498499E-3</v>
      </c>
      <c r="AE1284" s="1">
        <v>0</v>
      </c>
      <c r="AF1284" s="3">
        <v>3.6670346739427801E-3</v>
      </c>
      <c r="AG1284">
        <v>3.0560152178702301E-3</v>
      </c>
      <c r="AH1284">
        <v>7.4379081640597198</v>
      </c>
      <c r="AI1284">
        <v>0.174949452403001</v>
      </c>
      <c r="AJ1284">
        <v>2420.5122828769599</v>
      </c>
      <c r="AK1284" t="s">
        <v>101</v>
      </c>
      <c r="AL1284" t="s">
        <v>102</v>
      </c>
      <c r="AM1284" s="4">
        <v>3641174857.52</v>
      </c>
      <c r="AN1284">
        <v>26355</v>
      </c>
      <c r="AO1284" s="1">
        <f t="shared" si="309"/>
        <v>6.9260395601488814E-3</v>
      </c>
      <c r="AP1284" s="5">
        <f t="shared" si="301"/>
        <v>8.0018419906233706</v>
      </c>
      <c r="AQ1284" s="3">
        <f t="shared" si="310"/>
        <v>4.5980101848458873E-3</v>
      </c>
      <c r="AR1284" s="15">
        <f t="shared" si="311"/>
        <v>0.62277230766903835</v>
      </c>
    </row>
    <row r="1285" spans="1:44" x14ac:dyDescent="0.25">
      <c r="A1285" t="s">
        <v>37</v>
      </c>
      <c r="B1285">
        <v>11.957044758936499</v>
      </c>
      <c r="C1285">
        <v>1.2041351846466399E-2</v>
      </c>
      <c r="D1285">
        <v>13.530050278289201</v>
      </c>
      <c r="E1285">
        <v>83.877892317163898</v>
      </c>
      <c r="F1285" s="1">
        <v>0</v>
      </c>
      <c r="G1285" s="1">
        <v>0</v>
      </c>
      <c r="H1285">
        <v>4.8514457310218999</v>
      </c>
      <c r="I1285">
        <v>104.210436766409</v>
      </c>
      <c r="J1285">
        <v>89.581611291372298</v>
      </c>
      <c r="K1285">
        <v>87.424528666570794</v>
      </c>
      <c r="L1285">
        <v>135.06563614573599</v>
      </c>
      <c r="M1285">
        <v>27.0442883152283</v>
      </c>
      <c r="N1285">
        <v>96.018756750768006</v>
      </c>
      <c r="O1285">
        <v>78.951430794733596</v>
      </c>
      <c r="P1285">
        <v>129417.386543088</v>
      </c>
      <c r="Q1285">
        <v>143267.485441722</v>
      </c>
      <c r="R1285">
        <v>92.172868137306693</v>
      </c>
      <c r="S1285">
        <v>680.98861778739604</v>
      </c>
      <c r="T1285">
        <v>0.81714740843177203</v>
      </c>
      <c r="U1285">
        <v>0.173949290577458</v>
      </c>
      <c r="V1285" s="1">
        <v>0</v>
      </c>
      <c r="W1285">
        <v>2.3188942558322101E-2</v>
      </c>
      <c r="X1285">
        <v>0.80286176686421895</v>
      </c>
      <c r="Y1285" s="1">
        <v>0</v>
      </c>
      <c r="Z1285">
        <v>1.55840314594343E-2</v>
      </c>
      <c r="AA1285">
        <v>2.8569085134728901E-4</v>
      </c>
      <c r="AB1285">
        <v>7.0304984969229703E-3</v>
      </c>
      <c r="AC1285">
        <v>6.5895307215717404E-3</v>
      </c>
      <c r="AD1285">
        <v>1.22128018531699E-3</v>
      </c>
      <c r="AE1285" s="1">
        <v>0</v>
      </c>
      <c r="AF1285" s="3">
        <v>3.72746854748684E-3</v>
      </c>
      <c r="AG1285">
        <v>3.5038703606368499E-3</v>
      </c>
      <c r="AH1285">
        <v>7.4642500642856504</v>
      </c>
      <c r="AI1285">
        <v>0.175958293076278</v>
      </c>
      <c r="AJ1285">
        <v>2997.34375486411</v>
      </c>
      <c r="AK1285" t="s">
        <v>103</v>
      </c>
      <c r="AL1285" t="s">
        <v>104</v>
      </c>
      <c r="AM1285" s="4">
        <v>1839668149.71</v>
      </c>
      <c r="AN1285">
        <v>14215</v>
      </c>
      <c r="AO1285" s="1">
        <f t="shared" ref="AO1285:AO1289" si="312">AA1285+AC1285*$AO$1255+AF1285*$AP$1255</f>
        <v>6.875221572919029E-3</v>
      </c>
      <c r="AP1285" s="5">
        <f t="shared" si="301"/>
        <v>7.9453328791700866</v>
      </c>
      <c r="AQ1285" s="3">
        <f t="shared" ref="AQ1285:AQ1289" si="313">(1-(1-B1285/100)^(1/12))- AO1285</f>
        <v>3.6807821786870067E-3</v>
      </c>
      <c r="AR1285" s="15">
        <f t="shared" ref="AR1285:AR1289" si="314">B1285/AP1285-1</f>
        <v>0.50491426108574156</v>
      </c>
    </row>
    <row r="1286" spans="1:44" x14ac:dyDescent="0.25">
      <c r="A1286" t="s">
        <v>37</v>
      </c>
      <c r="B1286">
        <v>13.512599764247801</v>
      </c>
      <c r="C1286">
        <v>1.23895400512765E-2</v>
      </c>
      <c r="D1286">
        <v>13.895039540090099</v>
      </c>
      <c r="E1286">
        <v>92.779210283506998</v>
      </c>
      <c r="F1286" s="1">
        <v>0</v>
      </c>
      <c r="G1286" s="1">
        <v>0</v>
      </c>
      <c r="H1286">
        <v>4.95555112055753</v>
      </c>
      <c r="I1286">
        <v>129.131990021192</v>
      </c>
      <c r="J1286">
        <v>122.50424483904899</v>
      </c>
      <c r="K1286">
        <v>97.889308132981299</v>
      </c>
      <c r="L1286">
        <v>160.96691903861401</v>
      </c>
      <c r="M1286">
        <v>27.307075416205802</v>
      </c>
      <c r="N1286">
        <v>96.118451965043903</v>
      </c>
      <c r="O1286">
        <v>78.913687120223599</v>
      </c>
      <c r="P1286">
        <v>125387.44184490399</v>
      </c>
      <c r="Q1286">
        <v>139613.82108674201</v>
      </c>
      <c r="R1286">
        <v>93.158097594601699</v>
      </c>
      <c r="S1286">
        <v>709.64166933345905</v>
      </c>
      <c r="T1286">
        <v>0.83042381841593804</v>
      </c>
      <c r="U1286">
        <v>0.153132521270716</v>
      </c>
      <c r="V1286" s="1">
        <v>0</v>
      </c>
      <c r="W1286">
        <v>2.5412832444750101E-2</v>
      </c>
      <c r="X1286">
        <v>0.82145464628453302</v>
      </c>
      <c r="Y1286" s="1">
        <v>0</v>
      </c>
      <c r="Z1286">
        <v>1.12132796330716E-2</v>
      </c>
      <c r="AA1286">
        <v>2.8579063513384202E-4</v>
      </c>
      <c r="AB1286">
        <v>6.8582717592749302E-3</v>
      </c>
      <c r="AC1286">
        <v>6.4677642375301899E-3</v>
      </c>
      <c r="AD1286">
        <v>8.2512565233637905E-4</v>
      </c>
      <c r="AE1286" s="1">
        <v>0</v>
      </c>
      <c r="AF1286" s="3">
        <v>3.8755072735971001E-3</v>
      </c>
      <c r="AG1286">
        <v>4.4203528239226304E-3</v>
      </c>
      <c r="AH1286">
        <v>7.4640578126188402</v>
      </c>
      <c r="AI1286">
        <v>0.17786810362637101</v>
      </c>
      <c r="AJ1286">
        <v>3511.0600409854801</v>
      </c>
      <c r="AK1286" t="s">
        <v>105</v>
      </c>
      <c r="AL1286" t="s">
        <v>106</v>
      </c>
      <c r="AM1286" s="4">
        <v>648378461.77999997</v>
      </c>
      <c r="AN1286">
        <v>5171</v>
      </c>
      <c r="AO1286" s="1">
        <f t="shared" si="312"/>
        <v>6.7535548726640323E-3</v>
      </c>
      <c r="AP1286" s="5">
        <f t="shared" si="301"/>
        <v>7.8099113797296171</v>
      </c>
      <c r="AQ1286" s="3">
        <f t="shared" si="313"/>
        <v>5.2711835030235946E-3</v>
      </c>
      <c r="AR1286" s="15">
        <f t="shared" si="314"/>
        <v>0.73018605554466776</v>
      </c>
    </row>
    <row r="1287" spans="1:44" x14ac:dyDescent="0.25">
      <c r="A1287" t="s">
        <v>37</v>
      </c>
      <c r="B1287">
        <v>13.072140134333001</v>
      </c>
      <c r="C1287">
        <v>1.2420093401366E-2</v>
      </c>
      <c r="D1287">
        <v>13.9269996804948</v>
      </c>
      <c r="E1287">
        <v>103.615783875256</v>
      </c>
      <c r="F1287" s="1">
        <v>0</v>
      </c>
      <c r="G1287" s="1">
        <v>0</v>
      </c>
      <c r="H1287">
        <v>5.06796420145292</v>
      </c>
      <c r="I1287">
        <v>150.72944656051499</v>
      </c>
      <c r="J1287">
        <v>146.20347808389599</v>
      </c>
      <c r="K1287">
        <v>110.58640199797</v>
      </c>
      <c r="L1287">
        <v>183.38908393136799</v>
      </c>
      <c r="M1287">
        <v>27.188499661893498</v>
      </c>
      <c r="N1287">
        <v>96.126693438477204</v>
      </c>
      <c r="O1287">
        <v>79.147526021303307</v>
      </c>
      <c r="P1287">
        <v>122231.046061299</v>
      </c>
      <c r="Q1287">
        <v>135756.402512498</v>
      </c>
      <c r="R1287">
        <v>92.052533754965495</v>
      </c>
      <c r="S1287">
        <v>732.44802143235597</v>
      </c>
      <c r="T1287">
        <v>0.86406710968073897</v>
      </c>
      <c r="U1287">
        <v>0.13197156681705299</v>
      </c>
      <c r="V1287" s="1">
        <v>0</v>
      </c>
      <c r="W1287">
        <v>1.1621294082552899E-2</v>
      </c>
      <c r="X1287">
        <v>0.85640713910039301</v>
      </c>
      <c r="Y1287" s="1">
        <v>0</v>
      </c>
      <c r="Z1287">
        <v>7.9924143122336293E-3</v>
      </c>
      <c r="AA1287">
        <v>2.8616103353534101E-4</v>
      </c>
      <c r="AB1287">
        <v>6.7666503556655299E-3</v>
      </c>
      <c r="AC1287">
        <v>6.4502579250401799E-3</v>
      </c>
      <c r="AD1287">
        <v>3.5185174168260501E-4</v>
      </c>
      <c r="AE1287" s="1">
        <v>0</v>
      </c>
      <c r="AF1287" s="3">
        <v>3.4767140593622002E-3</v>
      </c>
      <c r="AG1287">
        <v>5.0154703250858404E-3</v>
      </c>
      <c r="AH1287">
        <v>7.3702078679124101</v>
      </c>
      <c r="AI1287">
        <v>0.17475989134084</v>
      </c>
      <c r="AJ1287">
        <v>4008.06919288679</v>
      </c>
      <c r="AK1287" t="s">
        <v>107</v>
      </c>
      <c r="AL1287" t="s">
        <v>108</v>
      </c>
      <c r="AM1287" s="4">
        <v>267197066.69</v>
      </c>
      <c r="AN1287">
        <v>2186</v>
      </c>
      <c r="AO1287" s="1">
        <f t="shared" si="312"/>
        <v>6.7364189585755211E-3</v>
      </c>
      <c r="AP1287" s="5">
        <f t="shared" si="301"/>
        <v>7.7908235327314834</v>
      </c>
      <c r="AQ1287" s="3">
        <f t="shared" si="313"/>
        <v>4.8700014891935291E-3</v>
      </c>
      <c r="AR1287" s="15">
        <f t="shared" si="314"/>
        <v>0.67788938863949255</v>
      </c>
    </row>
    <row r="1288" spans="1:44" x14ac:dyDescent="0.25">
      <c r="A1288" t="s">
        <v>37</v>
      </c>
      <c r="B1288">
        <v>16.2744716758876</v>
      </c>
      <c r="C1288">
        <v>1.0575312472661099E-2</v>
      </c>
      <c r="D1288">
        <v>11.9776601480193</v>
      </c>
      <c r="E1288">
        <v>145.08976662632199</v>
      </c>
      <c r="F1288" s="1">
        <v>0</v>
      </c>
      <c r="G1288" s="1">
        <v>0</v>
      </c>
      <c r="H1288">
        <v>5.5326461720771798</v>
      </c>
      <c r="I1288">
        <v>172.40836129886401</v>
      </c>
      <c r="J1288">
        <v>153.36429538158299</v>
      </c>
      <c r="K1288">
        <v>156.06708355879999</v>
      </c>
      <c r="L1288">
        <v>210.102880165177</v>
      </c>
      <c r="M1288">
        <v>27.862349434751799</v>
      </c>
      <c r="N1288">
        <v>96.408344362392697</v>
      </c>
      <c r="O1288">
        <v>79.200795149871098</v>
      </c>
      <c r="P1288">
        <v>105964.37645933</v>
      </c>
      <c r="Q1288">
        <v>120352.205694473</v>
      </c>
      <c r="R1288">
        <v>100.421588754319</v>
      </c>
      <c r="S1288">
        <v>665.75237111463798</v>
      </c>
      <c r="T1288">
        <v>0.79380328425875002</v>
      </c>
      <c r="U1288">
        <v>0.49858709309632399</v>
      </c>
      <c r="V1288" s="1">
        <v>0</v>
      </c>
      <c r="W1288">
        <v>5.8141563715227898E-2</v>
      </c>
      <c r="X1288">
        <v>0.44327134318844702</v>
      </c>
      <c r="Y1288" s="1">
        <v>0</v>
      </c>
      <c r="Z1288">
        <v>3.9424933251062201E-2</v>
      </c>
      <c r="AA1288">
        <v>2.8674789754923102E-4</v>
      </c>
      <c r="AB1288">
        <v>6.6434884748353398E-3</v>
      </c>
      <c r="AC1288">
        <v>6.4990320360360102E-3</v>
      </c>
      <c r="AD1288">
        <v>6.8821935002084402E-4</v>
      </c>
      <c r="AE1288" s="1">
        <v>0</v>
      </c>
      <c r="AF1288" s="3">
        <v>4.0438901654868903E-3</v>
      </c>
      <c r="AG1288">
        <v>2.9569827482903801E-3</v>
      </c>
      <c r="AH1288">
        <v>7.45288207962136</v>
      </c>
      <c r="AI1288">
        <v>0.18167191136376301</v>
      </c>
      <c r="AJ1288">
        <v>4858.9069187694004</v>
      </c>
      <c r="AK1288" t="s">
        <v>109</v>
      </c>
      <c r="AL1288" t="s">
        <v>110</v>
      </c>
      <c r="AM1288" s="4">
        <v>22146554.68</v>
      </c>
      <c r="AN1288">
        <v>209</v>
      </c>
      <c r="AO1288" s="1">
        <f t="shared" si="312"/>
        <v>6.7857799335852408E-3</v>
      </c>
      <c r="AP1288" s="5">
        <f t="shared" si="301"/>
        <v>7.8457973514752695</v>
      </c>
      <c r="AQ1288" s="3">
        <f t="shared" si="313"/>
        <v>7.9073943156025717E-3</v>
      </c>
      <c r="AR1288" s="15">
        <f t="shared" si="314"/>
        <v>1.074291617132765</v>
      </c>
    </row>
    <row r="1289" spans="1:44" x14ac:dyDescent="0.25">
      <c r="A1289" t="s">
        <v>37</v>
      </c>
      <c r="B1289">
        <v>16.553979947756599</v>
      </c>
      <c r="C1289">
        <v>1.11281600132678E-2</v>
      </c>
      <c r="D1289">
        <v>12.566046476385299</v>
      </c>
      <c r="E1289">
        <v>163.25395551549099</v>
      </c>
      <c r="F1289" s="1">
        <v>0</v>
      </c>
      <c r="G1289" s="1">
        <v>0</v>
      </c>
      <c r="H1289">
        <v>5.6875869332381797</v>
      </c>
      <c r="I1289">
        <v>197.66929723147101</v>
      </c>
      <c r="J1289">
        <v>182.25420290101499</v>
      </c>
      <c r="K1289">
        <v>170.26944322682701</v>
      </c>
      <c r="L1289">
        <v>234.63203582823999</v>
      </c>
      <c r="M1289">
        <v>27.414437281848802</v>
      </c>
      <c r="N1289">
        <v>95.756629664676097</v>
      </c>
      <c r="O1289">
        <v>79.123582813166095</v>
      </c>
      <c r="P1289">
        <v>108063.21211864401</v>
      </c>
      <c r="Q1289">
        <v>121657.695670274</v>
      </c>
      <c r="R1289">
        <v>96.424553756653495</v>
      </c>
      <c r="S1289">
        <v>687.12969639600499</v>
      </c>
      <c r="T1289">
        <v>0.742928661552543</v>
      </c>
      <c r="U1289">
        <v>0.29291047018326899</v>
      </c>
      <c r="V1289" s="1">
        <v>0</v>
      </c>
      <c r="W1289">
        <v>0.12692946400816599</v>
      </c>
      <c r="X1289">
        <v>0.58016006580856305</v>
      </c>
      <c r="Y1289" s="1">
        <v>0</v>
      </c>
      <c r="Z1289">
        <v>7.31519897296019E-3</v>
      </c>
      <c r="AA1289">
        <v>2.98784324581522E-4</v>
      </c>
      <c r="AB1289">
        <v>6.65820886646982E-3</v>
      </c>
      <c r="AC1289">
        <v>6.4534629793021403E-3</v>
      </c>
      <c r="AD1289">
        <v>5.3867616475683402E-4</v>
      </c>
      <c r="AE1289" s="1">
        <v>0</v>
      </c>
      <c r="AF1289" s="3">
        <v>3.8258687050479901E-3</v>
      </c>
      <c r="AG1289">
        <v>3.6324557970926698E-3</v>
      </c>
      <c r="AH1289">
        <v>7.3826086168921101</v>
      </c>
      <c r="AI1289">
        <v>0.176603349120732</v>
      </c>
      <c r="AJ1289">
        <v>5265.8271561516704</v>
      </c>
      <c r="AK1289" t="s">
        <v>111</v>
      </c>
      <c r="AL1289" t="s">
        <v>112</v>
      </c>
      <c r="AM1289" s="4">
        <v>12751459.029999999</v>
      </c>
      <c r="AN1289">
        <v>118</v>
      </c>
      <c r="AO1289" s="1">
        <f t="shared" si="312"/>
        <v>6.7522473038836624E-3</v>
      </c>
      <c r="AP1289" s="5">
        <f t="shared" si="301"/>
        <v>7.8084549949001829</v>
      </c>
      <c r="AQ1289" s="3">
        <f t="shared" si="313"/>
        <v>8.2154586052266779E-3</v>
      </c>
      <c r="AR1289" s="15">
        <f t="shared" si="314"/>
        <v>1.1200070895674301</v>
      </c>
    </row>
    <row r="1293" spans="1:44" x14ac:dyDescent="0.25">
      <c r="AO1293" t="s">
        <v>226</v>
      </c>
      <c r="AP1293" t="s">
        <v>67</v>
      </c>
    </row>
    <row r="1294" spans="1:44" x14ac:dyDescent="0.25">
      <c r="A1294" t="s">
        <v>0</v>
      </c>
      <c r="B1294" t="s">
        <v>1</v>
      </c>
      <c r="C1294" t="s">
        <v>2</v>
      </c>
      <c r="D1294" t="s">
        <v>3</v>
      </c>
      <c r="E1294" t="s">
        <v>5</v>
      </c>
      <c r="F1294" t="s">
        <v>6</v>
      </c>
      <c r="G1294" t="s">
        <v>208</v>
      </c>
      <c r="H1294" t="s">
        <v>7</v>
      </c>
      <c r="I1294" t="s">
        <v>8</v>
      </c>
      <c r="J1294" t="s">
        <v>134</v>
      </c>
      <c r="K1294" t="s">
        <v>143</v>
      </c>
      <c r="L1294" t="s">
        <v>9</v>
      </c>
      <c r="M1294" t="s">
        <v>10</v>
      </c>
      <c r="N1294" t="s">
        <v>11</v>
      </c>
      <c r="O1294" t="s">
        <v>13</v>
      </c>
      <c r="P1294" t="s">
        <v>14</v>
      </c>
      <c r="Q1294" t="s">
        <v>15</v>
      </c>
      <c r="R1294" t="s">
        <v>16</v>
      </c>
      <c r="S1294" t="s">
        <v>17</v>
      </c>
      <c r="T1294" t="s">
        <v>18</v>
      </c>
      <c r="U1294" t="s">
        <v>20</v>
      </c>
      <c r="V1294" t="s">
        <v>21</v>
      </c>
      <c r="W1294" t="s">
        <v>22</v>
      </c>
      <c r="X1294" t="s">
        <v>23</v>
      </c>
      <c r="Y1294" t="s">
        <v>24</v>
      </c>
      <c r="Z1294" t="s">
        <v>25</v>
      </c>
      <c r="AA1294" t="s">
        <v>26</v>
      </c>
      <c r="AB1294" t="s">
        <v>27</v>
      </c>
      <c r="AC1294" t="s">
        <v>263</v>
      </c>
      <c r="AD1294" t="s">
        <v>120</v>
      </c>
      <c r="AE1294" t="s">
        <v>29</v>
      </c>
      <c r="AF1294" s="3" t="s">
        <v>233</v>
      </c>
      <c r="AG1294" t="s">
        <v>30</v>
      </c>
      <c r="AH1294" t="s">
        <v>31</v>
      </c>
      <c r="AI1294" t="s">
        <v>32</v>
      </c>
      <c r="AJ1294" t="s">
        <v>33</v>
      </c>
      <c r="AK1294" t="s">
        <v>34</v>
      </c>
      <c r="AL1294" t="s">
        <v>74</v>
      </c>
      <c r="AM1294" s="4" t="s">
        <v>35</v>
      </c>
      <c r="AN1294" t="s">
        <v>36</v>
      </c>
      <c r="AO1294" s="15">
        <v>1</v>
      </c>
      <c r="AP1294" s="15">
        <v>0.4</v>
      </c>
    </row>
    <row r="1295" spans="1:44" x14ac:dyDescent="0.25">
      <c r="A1295" t="s">
        <v>37</v>
      </c>
      <c r="B1295">
        <v>0.31865405560426102</v>
      </c>
      <c r="C1295">
        <v>4.8483646288591999E-3</v>
      </c>
      <c r="D1295">
        <v>5.6653739053163399</v>
      </c>
      <c r="E1295">
        <v>-53.544319861128599</v>
      </c>
      <c r="F1295" s="1">
        <v>0</v>
      </c>
      <c r="G1295" s="1">
        <v>0</v>
      </c>
      <c r="H1295">
        <v>3.1627299941927101</v>
      </c>
      <c r="I1295">
        <v>-179.685039807561</v>
      </c>
      <c r="J1295">
        <v>-167.428991687219</v>
      </c>
      <c r="K1295">
        <v>-184.33934199705001</v>
      </c>
      <c r="L1295">
        <v>-154.890036614265</v>
      </c>
      <c r="M1295">
        <v>27.979687469463499</v>
      </c>
      <c r="N1295">
        <v>87.8073454560963</v>
      </c>
      <c r="O1295">
        <v>72.738027700243194</v>
      </c>
      <c r="P1295">
        <v>160942.11329545401</v>
      </c>
      <c r="Q1295">
        <v>183992.34905772601</v>
      </c>
      <c r="R1295">
        <v>80.585404489909195</v>
      </c>
      <c r="S1295">
        <v>549.48104493134599</v>
      </c>
      <c r="T1295">
        <v>0.20447788300892</v>
      </c>
      <c r="U1295">
        <v>0.62299815932478397</v>
      </c>
      <c r="V1295" s="1">
        <v>0</v>
      </c>
      <c r="W1295">
        <v>0.10258033930871301</v>
      </c>
      <c r="X1295">
        <v>0.27442150136650201</v>
      </c>
      <c r="Y1295" s="1">
        <v>0</v>
      </c>
      <c r="Z1295">
        <v>0.61842291960087004</v>
      </c>
      <c r="AA1295">
        <v>3.6008797183631198E-4</v>
      </c>
      <c r="AB1295">
        <v>4.4837845969695504E-3</v>
      </c>
      <c r="AC1295">
        <v>4.07648650014668E-3</v>
      </c>
      <c r="AD1295">
        <v>4.3452310226345399E-6</v>
      </c>
      <c r="AE1295" s="1">
        <v>0</v>
      </c>
      <c r="AF1295" s="3">
        <v>1.22415367635183E-4</v>
      </c>
      <c r="AG1295" s="1">
        <v>0</v>
      </c>
      <c r="AH1295">
        <v>5.8946999758165504</v>
      </c>
      <c r="AI1295">
        <v>0.14306355668055001</v>
      </c>
      <c r="AJ1295" s="1">
        <v>0</v>
      </c>
      <c r="AK1295" t="s">
        <v>79</v>
      </c>
      <c r="AL1295" t="s">
        <v>80</v>
      </c>
      <c r="AM1295" s="4">
        <v>14162905.970000001</v>
      </c>
      <c r="AN1295">
        <v>88</v>
      </c>
      <c r="AO1295" s="1">
        <f>AA1295+AC1295*$AO$1294+AF1295*$AP$1294</f>
        <v>4.4855406190370652E-3</v>
      </c>
      <c r="AP1295" s="5">
        <f>100*(1-(1-AO1295)^12)</f>
        <v>5.251821841855131</v>
      </c>
      <c r="AQ1295" s="3">
        <f>(1-(1-B1295/100)^(1/12))- AO1295</f>
        <v>-4.2196069533593341E-3</v>
      </c>
      <c r="AR1295" s="15">
        <f>B1295/AP1295-1</f>
        <v>-0.93932504467979039</v>
      </c>
    </row>
    <row r="1296" spans="1:44" x14ac:dyDescent="0.25">
      <c r="A1296" t="s">
        <v>37</v>
      </c>
      <c r="B1296">
        <v>10.186885759149501</v>
      </c>
      <c r="C1296">
        <v>5.0274778450104703E-3</v>
      </c>
      <c r="D1296">
        <v>5.8689191107790899</v>
      </c>
      <c r="E1296">
        <v>-47.4733421603012</v>
      </c>
      <c r="F1296" s="1">
        <v>0</v>
      </c>
      <c r="G1296" s="1">
        <v>0</v>
      </c>
      <c r="H1296">
        <v>3.28477340784185</v>
      </c>
      <c r="I1296">
        <v>-156.156786841307</v>
      </c>
      <c r="J1296">
        <v>-152.78425024266201</v>
      </c>
      <c r="K1296">
        <v>-165.13572350750599</v>
      </c>
      <c r="L1296">
        <v>-134.272145195218</v>
      </c>
      <c r="M1296">
        <v>29.961570931182401</v>
      </c>
      <c r="N1296">
        <v>91.471542645905998</v>
      </c>
      <c r="O1296">
        <v>74.596679883347306</v>
      </c>
      <c r="P1296">
        <v>182376.18557603599</v>
      </c>
      <c r="Q1296">
        <v>207040.054531225</v>
      </c>
      <c r="R1296">
        <v>82.336770938593503</v>
      </c>
      <c r="S1296">
        <v>639.44815001056702</v>
      </c>
      <c r="T1296">
        <v>0.36232232425682898</v>
      </c>
      <c r="U1296">
        <v>0.42113968338628799</v>
      </c>
      <c r="V1296" s="1">
        <v>0</v>
      </c>
      <c r="W1296">
        <v>0.13843585994084201</v>
      </c>
      <c r="X1296">
        <v>0.440424456672868</v>
      </c>
      <c r="Y1296" s="1">
        <v>0</v>
      </c>
      <c r="Z1296">
        <v>0.31338931657199698</v>
      </c>
      <c r="AA1296">
        <v>3.1312828825872898E-4</v>
      </c>
      <c r="AB1296">
        <v>4.7080450544392197E-3</v>
      </c>
      <c r="AC1296">
        <v>4.3550906827930901E-3</v>
      </c>
      <c r="AD1296">
        <v>6.3057101329893603E-6</v>
      </c>
      <c r="AE1296" s="1">
        <v>0</v>
      </c>
      <c r="AF1296" s="3">
        <v>5.2905123019219603E-4</v>
      </c>
      <c r="AG1296" s="1">
        <v>0</v>
      </c>
      <c r="AH1296">
        <v>6.1117015183029997</v>
      </c>
      <c r="AI1296">
        <v>0.16075156490126299</v>
      </c>
      <c r="AJ1296">
        <v>0.483094906769508</v>
      </c>
      <c r="AK1296" t="s">
        <v>81</v>
      </c>
      <c r="AL1296" t="s">
        <v>82</v>
      </c>
      <c r="AM1296" s="4">
        <v>197878161.34999999</v>
      </c>
      <c r="AN1296">
        <v>1085</v>
      </c>
      <c r="AO1296" s="1">
        <f t="shared" ref="AO1296:AO1311" si="315">AA1296+AC1296*$AO$1294+AF1296*$AP$1294</f>
        <v>4.8798394631286972E-3</v>
      </c>
      <c r="AP1296" s="5">
        <f t="shared" ref="AP1296:AP1312" si="316">100*(1-(1-AO1296)^12)</f>
        <v>5.7011712672833674</v>
      </c>
      <c r="AQ1296" s="3">
        <f t="shared" ref="AQ1296:AQ1302" si="317">(1-(1-B1296/100)^(1/12))- AO1296</f>
        <v>4.0334646594653596E-3</v>
      </c>
      <c r="AR1296" s="15">
        <f t="shared" ref="AR1296:AR1302" si="318">B1296/AP1296-1</f>
        <v>0.78680577754395298</v>
      </c>
    </row>
    <row r="1297" spans="1:44" x14ac:dyDescent="0.25">
      <c r="A1297" t="s">
        <v>37</v>
      </c>
      <c r="B1297">
        <v>6.5209170565473098</v>
      </c>
      <c r="C1297">
        <v>6.1496815302372904E-3</v>
      </c>
      <c r="D1297">
        <v>7.1350616727887202</v>
      </c>
      <c r="E1297">
        <v>-44.806349286473797</v>
      </c>
      <c r="F1297" s="1">
        <v>0</v>
      </c>
      <c r="G1297" s="1">
        <v>0</v>
      </c>
      <c r="H1297">
        <v>3.3807290850962701</v>
      </c>
      <c r="I1297">
        <v>-132.06466631006299</v>
      </c>
      <c r="J1297">
        <v>-129.40168803759701</v>
      </c>
      <c r="K1297">
        <v>-145.332567523921</v>
      </c>
      <c r="L1297">
        <v>-109.864790993547</v>
      </c>
      <c r="M1297">
        <v>31.656893950268699</v>
      </c>
      <c r="N1297">
        <v>92.655509523449894</v>
      </c>
      <c r="O1297">
        <v>74.127456996091496</v>
      </c>
      <c r="P1297">
        <v>179769.668426199</v>
      </c>
      <c r="Q1297">
        <v>202150.070255044</v>
      </c>
      <c r="R1297">
        <v>82.895001570007494</v>
      </c>
      <c r="S1297">
        <v>642.66477805027603</v>
      </c>
      <c r="T1297">
        <v>0.41730591495136998</v>
      </c>
      <c r="U1297">
        <v>0.43751579150106501</v>
      </c>
      <c r="V1297" s="1">
        <v>0</v>
      </c>
      <c r="W1297">
        <v>0.14981935181306</v>
      </c>
      <c r="X1297">
        <v>0.41266485668587299</v>
      </c>
      <c r="Y1297" s="1">
        <v>0</v>
      </c>
      <c r="Z1297">
        <v>0.26273255231064102</v>
      </c>
      <c r="AA1297">
        <v>3.10124559437026E-4</v>
      </c>
      <c r="AB1297">
        <v>5.6695190522150904E-3</v>
      </c>
      <c r="AC1297">
        <v>5.1041541954708796E-3</v>
      </c>
      <c r="AD1297">
        <v>1.7003178863191299E-4</v>
      </c>
      <c r="AE1297" s="1">
        <v>0</v>
      </c>
      <c r="AF1297" s="3">
        <v>1.1183103154781299E-3</v>
      </c>
      <c r="AG1297" s="1">
        <v>0</v>
      </c>
      <c r="AH1297">
        <v>6.4803843901924996</v>
      </c>
      <c r="AI1297">
        <v>0.18085150759716601</v>
      </c>
      <c r="AJ1297">
        <v>10.2743412785006</v>
      </c>
      <c r="AK1297" t="s">
        <v>83</v>
      </c>
      <c r="AL1297" t="s">
        <v>84</v>
      </c>
      <c r="AM1297" s="4">
        <v>974351602.87</v>
      </c>
      <c r="AN1297">
        <v>5420</v>
      </c>
      <c r="AO1297" s="1">
        <f t="shared" si="315"/>
        <v>5.8616028810991577E-3</v>
      </c>
      <c r="AP1297" s="5">
        <f t="shared" si="316"/>
        <v>6.8115308989320944</v>
      </c>
      <c r="AQ1297" s="3">
        <f t="shared" si="317"/>
        <v>-2.5798815021393744E-4</v>
      </c>
      <c r="AR1297" s="15">
        <f t="shared" si="318"/>
        <v>-4.2664981880996322E-2</v>
      </c>
    </row>
    <row r="1298" spans="1:44" x14ac:dyDescent="0.25">
      <c r="A1298" t="s">
        <v>37</v>
      </c>
      <c r="B1298">
        <v>7.8644012614416399</v>
      </c>
      <c r="C1298">
        <v>7.5741757092581503E-3</v>
      </c>
      <c r="D1298">
        <v>8.7197795495708306</v>
      </c>
      <c r="E1298">
        <v>-35.439662760678097</v>
      </c>
      <c r="F1298" s="1">
        <v>0</v>
      </c>
      <c r="G1298" s="1">
        <v>0</v>
      </c>
      <c r="H1298">
        <v>3.5370897759384299</v>
      </c>
      <c r="I1298">
        <v>-107.843510211534</v>
      </c>
      <c r="J1298">
        <v>-106.12490293607399</v>
      </c>
      <c r="K1298">
        <v>-125.44986415817699</v>
      </c>
      <c r="L1298">
        <v>-85.040443052997603</v>
      </c>
      <c r="M1298">
        <v>33.5904999514023</v>
      </c>
      <c r="N1298">
        <v>93.736374799658805</v>
      </c>
      <c r="O1298">
        <v>73.6867471421331</v>
      </c>
      <c r="P1298">
        <v>175037.09164992199</v>
      </c>
      <c r="Q1298">
        <v>196664.28508143499</v>
      </c>
      <c r="R1298">
        <v>83.876062216825304</v>
      </c>
      <c r="S1298">
        <v>651.80555136507496</v>
      </c>
      <c r="T1298">
        <v>0.49274243634874498</v>
      </c>
      <c r="U1298">
        <v>0.39306351297397302</v>
      </c>
      <c r="V1298" s="1">
        <v>0</v>
      </c>
      <c r="W1298">
        <v>0.154395946249481</v>
      </c>
      <c r="X1298">
        <v>0.45254054077654399</v>
      </c>
      <c r="Y1298" s="1">
        <v>0</v>
      </c>
      <c r="Z1298">
        <v>0.186866939521489</v>
      </c>
      <c r="AA1298">
        <v>3.0563547464094098E-4</v>
      </c>
      <c r="AB1298">
        <v>6.7958255438133903E-3</v>
      </c>
      <c r="AC1298">
        <v>5.6804086985544197E-3</v>
      </c>
      <c r="AD1298">
        <v>4.7243940550425301E-4</v>
      </c>
      <c r="AE1298" s="1">
        <v>0</v>
      </c>
      <c r="AF1298" s="3">
        <v>1.8364397037438499E-3</v>
      </c>
      <c r="AG1298" s="1">
        <v>2.79916623027817E-7</v>
      </c>
      <c r="AH1298">
        <v>6.7048819304078702</v>
      </c>
      <c r="AI1298">
        <v>0.19952789573940299</v>
      </c>
      <c r="AJ1298">
        <v>62.436270302416403</v>
      </c>
      <c r="AK1298" t="s">
        <v>85</v>
      </c>
      <c r="AL1298" t="s">
        <v>86</v>
      </c>
      <c r="AM1298" s="4">
        <v>3745968798.4000001</v>
      </c>
      <c r="AN1298">
        <v>21401</v>
      </c>
      <c r="AO1298" s="1">
        <f t="shared" si="315"/>
        <v>6.7206200546929004E-3</v>
      </c>
      <c r="AP1298" s="5">
        <f t="shared" si="316"/>
        <v>7.7732217835481565</v>
      </c>
      <c r="AQ1298" s="3">
        <f t="shared" si="317"/>
        <v>8.187043694615672E-5</v>
      </c>
      <c r="AR1298" s="15">
        <f t="shared" si="318"/>
        <v>1.1729946788146872E-2</v>
      </c>
    </row>
    <row r="1299" spans="1:44" x14ac:dyDescent="0.25">
      <c r="A1299" t="s">
        <v>37</v>
      </c>
      <c r="B1299">
        <v>8.6466166749531492</v>
      </c>
      <c r="C1299">
        <v>8.8927305798086591E-3</v>
      </c>
      <c r="D1299">
        <v>10.1645105025534</v>
      </c>
      <c r="E1299">
        <v>-24.811191493311799</v>
      </c>
      <c r="F1299" s="1">
        <v>0</v>
      </c>
      <c r="G1299" s="1">
        <v>0</v>
      </c>
      <c r="H1299">
        <v>3.68812983436918</v>
      </c>
      <c r="I1299">
        <v>-83.686753512074404</v>
      </c>
      <c r="J1299">
        <v>-82.358167930044004</v>
      </c>
      <c r="K1299">
        <v>-103.337771808818</v>
      </c>
      <c r="L1299">
        <v>-60.436302670834699</v>
      </c>
      <c r="M1299">
        <v>33.875335521082697</v>
      </c>
      <c r="N1299">
        <v>94.228499366089096</v>
      </c>
      <c r="O1299">
        <v>73.570663048895696</v>
      </c>
      <c r="P1299">
        <v>171646.41065728999</v>
      </c>
      <c r="Q1299">
        <v>192385.23809665799</v>
      </c>
      <c r="R1299">
        <v>84.4213170865563</v>
      </c>
      <c r="S1299">
        <v>654.775061968351</v>
      </c>
      <c r="T1299">
        <v>0.51515618743220803</v>
      </c>
      <c r="U1299">
        <v>0.41565965617648998</v>
      </c>
      <c r="V1299" s="1">
        <v>0</v>
      </c>
      <c r="W1299">
        <v>0.149433809503076</v>
      </c>
      <c r="X1299">
        <v>0.43490653432043203</v>
      </c>
      <c r="Y1299" s="1">
        <v>0</v>
      </c>
      <c r="Z1299">
        <v>0.17663216629234299</v>
      </c>
      <c r="AA1299">
        <v>3.0476663676901901E-4</v>
      </c>
      <c r="AB1299">
        <v>7.9539550984255407E-3</v>
      </c>
      <c r="AC1299">
        <v>6.4264702522344097E-3</v>
      </c>
      <c r="AD1299">
        <v>6.3060925514860804E-4</v>
      </c>
      <c r="AE1299" s="1">
        <v>0</v>
      </c>
      <c r="AF1299" s="3">
        <v>2.5433988324070201E-3</v>
      </c>
      <c r="AG1299">
        <v>3.4197051193585699E-6</v>
      </c>
      <c r="AH1299">
        <v>6.9737783674117004</v>
      </c>
      <c r="AI1299">
        <v>0.20882774395307199</v>
      </c>
      <c r="AJ1299">
        <v>152.904373049669</v>
      </c>
      <c r="AK1299" t="s">
        <v>87</v>
      </c>
      <c r="AL1299" t="s">
        <v>88</v>
      </c>
      <c r="AM1299" s="4">
        <v>11252623743.459999</v>
      </c>
      <c r="AN1299">
        <v>65557</v>
      </c>
      <c r="AO1299" s="1">
        <f t="shared" si="315"/>
        <v>7.7485964219662371E-3</v>
      </c>
      <c r="AP1299" s="5">
        <f t="shared" si="316"/>
        <v>8.9121056229870987</v>
      </c>
      <c r="AQ1299" s="3">
        <f t="shared" si="317"/>
        <v>-2.4068375932506745E-4</v>
      </c>
      <c r="AR1299" s="15">
        <f t="shared" si="318"/>
        <v>-2.9789699456565066E-2</v>
      </c>
    </row>
    <row r="1300" spans="1:44" x14ac:dyDescent="0.25">
      <c r="A1300" t="s">
        <v>37</v>
      </c>
      <c r="B1300">
        <v>10.0641044468807</v>
      </c>
      <c r="C1300">
        <v>9.6815787014877808E-3</v>
      </c>
      <c r="D1300">
        <v>11.0187932539858</v>
      </c>
      <c r="E1300">
        <v>-16.102380766281001</v>
      </c>
      <c r="F1300" s="1">
        <v>0</v>
      </c>
      <c r="G1300" s="1">
        <v>0</v>
      </c>
      <c r="H1300">
        <v>3.7930758703724501</v>
      </c>
      <c r="I1300">
        <v>-60.409760489013998</v>
      </c>
      <c r="J1300">
        <v>-60.066699340732299</v>
      </c>
      <c r="K1300">
        <v>-85.283561978957906</v>
      </c>
      <c r="L1300">
        <v>-36.842733047398603</v>
      </c>
      <c r="M1300">
        <v>34.027978234947703</v>
      </c>
      <c r="N1300">
        <v>94.494524137247097</v>
      </c>
      <c r="O1300">
        <v>73.456495283546403</v>
      </c>
      <c r="P1300">
        <v>169347.02431841599</v>
      </c>
      <c r="Q1300">
        <v>189467.04774234499</v>
      </c>
      <c r="R1300">
        <v>84.999418494880899</v>
      </c>
      <c r="S1300">
        <v>665.88573751057902</v>
      </c>
      <c r="T1300">
        <v>0.53714996829316097</v>
      </c>
      <c r="U1300">
        <v>0.41818191451395198</v>
      </c>
      <c r="V1300" s="1">
        <v>0</v>
      </c>
      <c r="W1300">
        <v>0.13147684626487499</v>
      </c>
      <c r="X1300">
        <v>0.45034123922117197</v>
      </c>
      <c r="Y1300" s="1">
        <v>0</v>
      </c>
      <c r="Z1300">
        <v>0.16300056678122599</v>
      </c>
      <c r="AA1300">
        <v>3.0279495294428598E-4</v>
      </c>
      <c r="AB1300">
        <v>8.5453612783530208E-3</v>
      </c>
      <c r="AC1300">
        <v>6.9887352860299604E-3</v>
      </c>
      <c r="AD1300">
        <v>8.2664489649777204E-4</v>
      </c>
      <c r="AE1300" s="1">
        <v>0</v>
      </c>
      <c r="AF1300" s="3">
        <v>3.2556062543459699E-3</v>
      </c>
      <c r="AG1300">
        <v>6.79578337052298E-6</v>
      </c>
      <c r="AH1300">
        <v>7.1488703842253702</v>
      </c>
      <c r="AI1300">
        <v>0.216345370207503</v>
      </c>
      <c r="AJ1300">
        <v>299.49394833069198</v>
      </c>
      <c r="AK1300" t="s">
        <v>89</v>
      </c>
      <c r="AL1300" t="s">
        <v>90</v>
      </c>
      <c r="AM1300" s="4">
        <v>22437295293.02</v>
      </c>
      <c r="AN1300">
        <v>132493</v>
      </c>
      <c r="AO1300" s="1">
        <f t="shared" si="315"/>
        <v>8.5937727407126348E-3</v>
      </c>
      <c r="AP1300" s="61">
        <f t="shared" si="316"/>
        <v>9.8387944976305874</v>
      </c>
      <c r="AQ1300" s="19">
        <f t="shared" si="317"/>
        <v>2.0669453310447929E-4</v>
      </c>
      <c r="AR1300" s="16">
        <f t="shared" si="318"/>
        <v>2.290015807367185E-2</v>
      </c>
    </row>
    <row r="1301" spans="1:44" x14ac:dyDescent="0.25">
      <c r="A1301" t="s">
        <v>37</v>
      </c>
      <c r="B1301">
        <v>10.368258738733401</v>
      </c>
      <c r="C1301">
        <v>1.00714513312158E-2</v>
      </c>
      <c r="D1301">
        <v>11.438250094810799</v>
      </c>
      <c r="E1301">
        <v>-4.8535042280254403</v>
      </c>
      <c r="F1301" s="1">
        <v>0</v>
      </c>
      <c r="G1301" s="1">
        <v>0</v>
      </c>
      <c r="H1301">
        <v>3.9182509661081801</v>
      </c>
      <c r="I1301">
        <v>-36.431465743539903</v>
      </c>
      <c r="J1301">
        <v>-36.468479587555997</v>
      </c>
      <c r="K1301">
        <v>-67.321369417513694</v>
      </c>
      <c r="L1301">
        <v>-12.1625451642184</v>
      </c>
      <c r="M1301">
        <v>33.812317721170402</v>
      </c>
      <c r="N1301">
        <v>94.376079596087393</v>
      </c>
      <c r="O1301">
        <v>73.371828193375507</v>
      </c>
      <c r="P1301">
        <v>164454.91228934299</v>
      </c>
      <c r="Q1301">
        <v>184540.464783092</v>
      </c>
      <c r="R1301">
        <v>85.426262818296195</v>
      </c>
      <c r="S1301">
        <v>675.54265065908203</v>
      </c>
      <c r="T1301">
        <v>0.54961669362679899</v>
      </c>
      <c r="U1301">
        <v>0.42002243388635302</v>
      </c>
      <c r="V1301" s="1">
        <v>0</v>
      </c>
      <c r="W1301">
        <v>0.110594075872449</v>
      </c>
      <c r="X1301">
        <v>0.46938349024119702</v>
      </c>
      <c r="Y1301" s="1">
        <v>0</v>
      </c>
      <c r="Z1301">
        <v>0.16334346153025001</v>
      </c>
      <c r="AA1301">
        <v>3.0409150350207498E-4</v>
      </c>
      <c r="AB1301">
        <v>8.6074083180175207E-3</v>
      </c>
      <c r="AC1301">
        <v>7.1685120124943902E-3</v>
      </c>
      <c r="AD1301">
        <v>1.1187981083753799E-3</v>
      </c>
      <c r="AE1301" s="1">
        <v>0</v>
      </c>
      <c r="AF1301" s="3">
        <v>3.8641516776552198E-3</v>
      </c>
      <c r="AG1301">
        <v>4.11740641815617E-5</v>
      </c>
      <c r="AH1301">
        <v>7.2277839763004197</v>
      </c>
      <c r="AI1301">
        <v>0.218579509244411</v>
      </c>
      <c r="AJ1301">
        <v>585.706078288041</v>
      </c>
      <c r="AK1301" t="s">
        <v>91</v>
      </c>
      <c r="AL1301" t="s">
        <v>92</v>
      </c>
      <c r="AM1301" s="4">
        <v>29259817994.52</v>
      </c>
      <c r="AN1301">
        <v>177920</v>
      </c>
      <c r="AO1301" s="1">
        <f t="shared" si="315"/>
        <v>9.0182641870585542E-3</v>
      </c>
      <c r="AP1301" s="61">
        <f t="shared" si="316"/>
        <v>10.300958137218974</v>
      </c>
      <c r="AQ1301" s="19">
        <f t="shared" si="317"/>
        <v>6.1981907723419882E-5</v>
      </c>
      <c r="AR1301" s="16">
        <f t="shared" si="318"/>
        <v>6.5334312224083479E-3</v>
      </c>
    </row>
    <row r="1302" spans="1:44" x14ac:dyDescent="0.25">
      <c r="A1302" t="s">
        <v>37</v>
      </c>
      <c r="B1302">
        <v>11.268498212695899</v>
      </c>
      <c r="C1302">
        <v>1.0740017228801701E-2</v>
      </c>
      <c r="D1302">
        <v>12.153331106001501</v>
      </c>
      <c r="E1302">
        <v>3.9937224430441498</v>
      </c>
      <c r="F1302" s="1">
        <v>0</v>
      </c>
      <c r="G1302" s="1">
        <v>0</v>
      </c>
      <c r="H1302">
        <v>4.0101558158040502</v>
      </c>
      <c r="I1302">
        <v>-12.8324221228347</v>
      </c>
      <c r="J1302">
        <v>-13.3615265886428</v>
      </c>
      <c r="K1302">
        <v>-45.905571005994702</v>
      </c>
      <c r="L1302">
        <v>12.2651684620284</v>
      </c>
      <c r="M1302">
        <v>33.129564614896402</v>
      </c>
      <c r="N1302">
        <v>94.166501145408603</v>
      </c>
      <c r="O1302">
        <v>73.385811817296002</v>
      </c>
      <c r="P1302">
        <v>158953.49022214499</v>
      </c>
      <c r="Q1302">
        <v>179074.291255925</v>
      </c>
      <c r="R1302">
        <v>86.809081855276702</v>
      </c>
      <c r="S1302">
        <v>682.67970607764801</v>
      </c>
      <c r="T1302">
        <v>0.55729212070401901</v>
      </c>
      <c r="U1302">
        <v>0.40842054311339598</v>
      </c>
      <c r="V1302" s="1">
        <v>0</v>
      </c>
      <c r="W1302">
        <v>9.3760988180192795E-2</v>
      </c>
      <c r="X1302">
        <v>0.49781846870641</v>
      </c>
      <c r="Y1302" s="1">
        <v>0</v>
      </c>
      <c r="Z1302">
        <v>0.16083484093572001</v>
      </c>
      <c r="AA1302">
        <v>3.0540614334968199E-4</v>
      </c>
      <c r="AB1302">
        <v>8.4348215316455907E-3</v>
      </c>
      <c r="AC1302">
        <v>7.1483338557651504E-3</v>
      </c>
      <c r="AD1302">
        <v>1.45924291237625E-3</v>
      </c>
      <c r="AE1302" s="1">
        <v>0</v>
      </c>
      <c r="AF1302" s="3">
        <v>4.4176101643193201E-3</v>
      </c>
      <c r="AG1302">
        <v>5.4054968837282899E-4</v>
      </c>
      <c r="AH1302">
        <v>7.3478645199552703</v>
      </c>
      <c r="AI1302">
        <v>0.21827509465634301</v>
      </c>
      <c r="AJ1302">
        <v>910.58083804860598</v>
      </c>
      <c r="AK1302" t="s">
        <v>93</v>
      </c>
      <c r="AL1302" t="s">
        <v>94</v>
      </c>
      <c r="AM1302" s="4">
        <v>32685765147.869999</v>
      </c>
      <c r="AN1302">
        <v>205631</v>
      </c>
      <c r="AO1302" s="1">
        <f t="shared" si="315"/>
        <v>9.2207840648425611E-3</v>
      </c>
      <c r="AP1302" s="5">
        <f t="shared" si="316"/>
        <v>10.520684906122924</v>
      </c>
      <c r="AQ1302" s="3">
        <f t="shared" si="317"/>
        <v>6.9268447738107461E-4</v>
      </c>
      <c r="AR1302" s="15">
        <f t="shared" si="318"/>
        <v>7.1080287381076968E-2</v>
      </c>
    </row>
    <row r="1303" spans="1:44" x14ac:dyDescent="0.25">
      <c r="A1303" t="s">
        <v>37</v>
      </c>
      <c r="B1303">
        <v>11.732711009544801</v>
      </c>
      <c r="C1303">
        <v>1.1636214747799301E-2</v>
      </c>
      <c r="D1303">
        <v>13.1035793355385</v>
      </c>
      <c r="E1303">
        <v>12.3655857415766</v>
      </c>
      <c r="F1303" s="1">
        <v>0</v>
      </c>
      <c r="G1303" s="1">
        <v>0</v>
      </c>
      <c r="H1303">
        <v>4.10606393447119</v>
      </c>
      <c r="I1303">
        <v>10.773358024902899</v>
      </c>
      <c r="J1303">
        <v>9.8382012433996699</v>
      </c>
      <c r="K1303">
        <v>-22.011244664252001</v>
      </c>
      <c r="L1303">
        <v>36.865987000085603</v>
      </c>
      <c r="M1303">
        <v>32.645780403851703</v>
      </c>
      <c r="N1303">
        <v>93.972318837944201</v>
      </c>
      <c r="O1303">
        <v>73.351773314701902</v>
      </c>
      <c r="P1303">
        <v>152910.22402748099</v>
      </c>
      <c r="Q1303">
        <v>173287.36004738201</v>
      </c>
      <c r="R1303">
        <v>91.032751235510702</v>
      </c>
      <c r="S1303">
        <v>684.07980273394105</v>
      </c>
      <c r="T1303">
        <v>0.57178281657015495</v>
      </c>
      <c r="U1303">
        <v>0.39361012682874902</v>
      </c>
      <c r="V1303" s="1">
        <v>0</v>
      </c>
      <c r="W1303">
        <v>8.3675798027876405E-2</v>
      </c>
      <c r="X1303">
        <v>0.52271407514337398</v>
      </c>
      <c r="Y1303" s="1">
        <v>0</v>
      </c>
      <c r="Z1303">
        <v>0.15645182042151201</v>
      </c>
      <c r="AA1303">
        <v>3.0762534176409799E-4</v>
      </c>
      <c r="AB1303">
        <v>8.1477843187755701E-3</v>
      </c>
      <c r="AC1303">
        <v>6.9877785929477196E-3</v>
      </c>
      <c r="AD1303">
        <v>2.0452502520175398E-3</v>
      </c>
      <c r="AE1303" s="1">
        <v>0</v>
      </c>
      <c r="AF1303" s="3">
        <v>4.97181980437138E-3</v>
      </c>
      <c r="AG1303">
        <v>1.1355500906295799E-3</v>
      </c>
      <c r="AH1303">
        <v>7.4220431649487297</v>
      </c>
      <c r="AI1303">
        <v>0.214728135337103</v>
      </c>
      <c r="AJ1303">
        <v>1280.6349344203099</v>
      </c>
      <c r="AK1303" t="s">
        <v>95</v>
      </c>
      <c r="AL1303" t="s">
        <v>96</v>
      </c>
      <c r="AM1303" s="4">
        <v>24815800257.419998</v>
      </c>
      <c r="AN1303">
        <v>162290</v>
      </c>
      <c r="AO1303" s="1">
        <f t="shared" si="315"/>
        <v>9.2841318564603689E-3</v>
      </c>
      <c r="AP1303" s="5">
        <f>100*(1-(1-AO1303)^12)</f>
        <v>10.58931360619313</v>
      </c>
      <c r="AQ1303" s="3">
        <f>(1-(1-B1303/100)^(1/12))- AO1303</f>
        <v>1.0620246272079539E-3</v>
      </c>
      <c r="AR1303" s="15">
        <f>B1303/AP1303-1</f>
        <v>0.10797653614517166</v>
      </c>
    </row>
    <row r="1304" spans="1:44" x14ac:dyDescent="0.25">
      <c r="A1304" t="s">
        <v>37</v>
      </c>
      <c r="B1304">
        <v>12.387402719497899</v>
      </c>
      <c r="C1304">
        <v>1.26734526926893E-2</v>
      </c>
      <c r="D1304">
        <v>14.191605919604299</v>
      </c>
      <c r="E1304">
        <v>14.385957174638</v>
      </c>
      <c r="F1304" s="1">
        <v>0</v>
      </c>
      <c r="G1304" s="1">
        <v>0</v>
      </c>
      <c r="H1304">
        <v>4.1690306979199097</v>
      </c>
      <c r="I1304">
        <v>34.998939629055499</v>
      </c>
      <c r="J1304">
        <v>33.941393867181603</v>
      </c>
      <c r="K1304">
        <v>4.0791899685803603</v>
      </c>
      <c r="L1304">
        <v>62.162903799992101</v>
      </c>
      <c r="M1304">
        <v>32.871596048076498</v>
      </c>
      <c r="N1304">
        <v>93.957454159169998</v>
      </c>
      <c r="O1304">
        <v>73.060383040585606</v>
      </c>
      <c r="P1304">
        <v>146887.52506366299</v>
      </c>
      <c r="Q1304">
        <v>166624.81921027601</v>
      </c>
      <c r="R1304">
        <v>101.14049906775701</v>
      </c>
      <c r="S1304">
        <v>682.97529712621804</v>
      </c>
      <c r="T1304">
        <v>0.598643519725087</v>
      </c>
      <c r="U1304">
        <v>0.36544686373247598</v>
      </c>
      <c r="V1304" s="1">
        <v>0</v>
      </c>
      <c r="W1304">
        <v>8.2871482702149404E-2</v>
      </c>
      <c r="X1304">
        <v>0.55168165356537402</v>
      </c>
      <c r="Y1304" s="1">
        <v>0</v>
      </c>
      <c r="Z1304">
        <v>0.12305500236542601</v>
      </c>
      <c r="AA1304">
        <v>3.0768313809823402E-4</v>
      </c>
      <c r="AB1304">
        <v>8.1372443204415293E-3</v>
      </c>
      <c r="AC1304">
        <v>6.9728451142274201E-3</v>
      </c>
      <c r="AD1304">
        <v>2.3036690842479402E-3</v>
      </c>
      <c r="AE1304" s="1">
        <v>0</v>
      </c>
      <c r="AF1304" s="3">
        <v>5.4930190462675003E-3</v>
      </c>
      <c r="AG1304">
        <v>1.9248552832783199E-3</v>
      </c>
      <c r="AH1304">
        <v>7.5223592207038799</v>
      </c>
      <c r="AI1304">
        <v>0.22198372853809001</v>
      </c>
      <c r="AJ1304">
        <v>1755.26671928769</v>
      </c>
      <c r="AK1304" t="s">
        <v>97</v>
      </c>
      <c r="AL1304" t="s">
        <v>98</v>
      </c>
      <c r="AM1304" s="4">
        <v>21042225515.470001</v>
      </c>
      <c r="AN1304">
        <v>143254</v>
      </c>
      <c r="AO1304" s="1">
        <f t="shared" si="315"/>
        <v>9.4777358708326535E-3</v>
      </c>
      <c r="AP1304" s="5">
        <f t="shared" si="316"/>
        <v>10.798758215645066</v>
      </c>
      <c r="AQ1304" s="3">
        <f t="shared" ref="AQ1304:AQ1311" si="319">(1-(1-B1304/100)^(1/12))- AO1304</f>
        <v>1.4822109197291274E-3</v>
      </c>
      <c r="AR1304" s="15">
        <f t="shared" ref="AR1304:AR1311" si="320">B1304/AP1304-1</f>
        <v>0.14711362844954068</v>
      </c>
    </row>
    <row r="1305" spans="1:44" x14ac:dyDescent="0.25">
      <c r="A1305" t="s">
        <v>37</v>
      </c>
      <c r="B1305">
        <v>14.1266430041502</v>
      </c>
      <c r="C1305">
        <v>1.35084691418111E-2</v>
      </c>
      <c r="D1305">
        <v>15.0584202755261</v>
      </c>
      <c r="E1305">
        <v>9.5733841099591004</v>
      </c>
      <c r="F1305" s="1">
        <v>0</v>
      </c>
      <c r="G1305" s="1">
        <v>0</v>
      </c>
      <c r="H1305">
        <v>4.2022790362931497</v>
      </c>
      <c r="I1305">
        <v>59.276338100581498</v>
      </c>
      <c r="J1305">
        <v>57.366580085858097</v>
      </c>
      <c r="K1305">
        <v>32.752115461630602</v>
      </c>
      <c r="L1305">
        <v>87.238193512529705</v>
      </c>
      <c r="M1305">
        <v>33.804706429114901</v>
      </c>
      <c r="N1305">
        <v>94.312668719099904</v>
      </c>
      <c r="O1305">
        <v>72.679583714993797</v>
      </c>
      <c r="P1305">
        <v>142690.08390653401</v>
      </c>
      <c r="Q1305">
        <v>161328.72510513201</v>
      </c>
      <c r="R1305">
        <v>116.057441896561</v>
      </c>
      <c r="S1305">
        <v>677.536756712434</v>
      </c>
      <c r="T1305">
        <v>0.62559347862002701</v>
      </c>
      <c r="U1305">
        <v>0.35264006514909901</v>
      </c>
      <c r="V1305" s="1">
        <v>0</v>
      </c>
      <c r="W1305">
        <v>8.5080760934110003E-2</v>
      </c>
      <c r="X1305">
        <v>0.56227917391679005</v>
      </c>
      <c r="Y1305" s="1">
        <v>0</v>
      </c>
      <c r="Z1305">
        <v>7.8115542616826197E-2</v>
      </c>
      <c r="AA1305">
        <v>3.0813050695540798E-4</v>
      </c>
      <c r="AB1305">
        <v>8.2300895605889896E-3</v>
      </c>
      <c r="AC1305">
        <v>7.0217560449204897E-3</v>
      </c>
      <c r="AD1305">
        <v>2.6519589463415601E-3</v>
      </c>
      <c r="AE1305" s="1">
        <v>0</v>
      </c>
      <c r="AF1305" s="3">
        <v>6.0205140227690699E-3</v>
      </c>
      <c r="AG1305">
        <v>2.3182682671133701E-3</v>
      </c>
      <c r="AH1305">
        <v>7.6037360153398703</v>
      </c>
      <c r="AI1305">
        <v>0.23193903224705101</v>
      </c>
      <c r="AJ1305">
        <v>2252.8671283007202</v>
      </c>
      <c r="AK1305" t="s">
        <v>99</v>
      </c>
      <c r="AL1305" t="s">
        <v>100</v>
      </c>
      <c r="AM1305" s="4">
        <v>18805411538.209999</v>
      </c>
      <c r="AN1305">
        <v>131792</v>
      </c>
      <c r="AO1305" s="1">
        <f t="shared" si="315"/>
        <v>9.7380921609835254E-3</v>
      </c>
      <c r="AP1305" s="5">
        <f t="shared" si="316"/>
        <v>11.079707695815221</v>
      </c>
      <c r="AQ1305" s="3">
        <f t="shared" si="319"/>
        <v>2.873092569608892E-3</v>
      </c>
      <c r="AR1305" s="15">
        <f t="shared" si="320"/>
        <v>0.27500141628156838</v>
      </c>
    </row>
    <row r="1306" spans="1:44" x14ac:dyDescent="0.25">
      <c r="A1306" t="s">
        <v>37</v>
      </c>
      <c r="B1306">
        <v>14.871584427756</v>
      </c>
      <c r="C1306">
        <v>1.46451815699658E-2</v>
      </c>
      <c r="D1306">
        <v>16.225520965839699</v>
      </c>
      <c r="E1306">
        <v>10.2270369904594</v>
      </c>
      <c r="F1306" s="1">
        <v>0</v>
      </c>
      <c r="G1306" s="1">
        <v>0</v>
      </c>
      <c r="H1306">
        <v>4.2758812089773999</v>
      </c>
      <c r="I1306">
        <v>83.4514179395117</v>
      </c>
      <c r="J1306">
        <v>82.386645955614497</v>
      </c>
      <c r="K1306">
        <v>58.068496948533301</v>
      </c>
      <c r="L1306">
        <v>112.195564321842</v>
      </c>
      <c r="M1306">
        <v>35.375971821179697</v>
      </c>
      <c r="N1306">
        <v>94.766965807068999</v>
      </c>
      <c r="O1306">
        <v>72.246407226550005</v>
      </c>
      <c r="P1306">
        <v>138826.95453417799</v>
      </c>
      <c r="Q1306">
        <v>156497.208685071</v>
      </c>
      <c r="R1306">
        <v>126.11520690214</v>
      </c>
      <c r="S1306">
        <v>675.00981615209196</v>
      </c>
      <c r="T1306">
        <v>0.64669881386118999</v>
      </c>
      <c r="U1306">
        <v>0.346148143772049</v>
      </c>
      <c r="V1306" s="1">
        <v>0</v>
      </c>
      <c r="W1306">
        <v>7.8428131613540494E-2</v>
      </c>
      <c r="X1306">
        <v>0.57542372461440905</v>
      </c>
      <c r="Y1306" s="1">
        <v>0</v>
      </c>
      <c r="Z1306">
        <v>4.4889743331640003E-2</v>
      </c>
      <c r="AA1306">
        <v>3.0587004405096499E-4</v>
      </c>
      <c r="AB1306">
        <v>8.4276057747504993E-3</v>
      </c>
      <c r="AC1306">
        <v>7.17743681206022E-3</v>
      </c>
      <c r="AD1306">
        <v>2.7614254252259799E-3</v>
      </c>
      <c r="AE1306" s="1">
        <v>0</v>
      </c>
      <c r="AF1306" s="3">
        <v>6.5668837313326203E-3</v>
      </c>
      <c r="AG1306">
        <v>3.1502757777393301E-3</v>
      </c>
      <c r="AH1306">
        <v>7.6109564535288596</v>
      </c>
      <c r="AI1306">
        <v>0.24302763439102501</v>
      </c>
      <c r="AJ1306">
        <v>2838.4023502945302</v>
      </c>
      <c r="AK1306" t="s">
        <v>101</v>
      </c>
      <c r="AL1306" t="s">
        <v>102</v>
      </c>
      <c r="AM1306" s="4">
        <v>20292613598.169998</v>
      </c>
      <c r="AN1306">
        <v>146172</v>
      </c>
      <c r="AO1306" s="1">
        <f t="shared" si="315"/>
        <v>1.0110060348644232E-2</v>
      </c>
      <c r="AP1306" s="5">
        <f t="shared" si="316"/>
        <v>11.479690040454127</v>
      </c>
      <c r="AQ1306" s="3">
        <f t="shared" si="319"/>
        <v>3.2177685320378367E-3</v>
      </c>
      <c r="AR1306" s="15">
        <f t="shared" si="320"/>
        <v>0.29546916121854561</v>
      </c>
    </row>
    <row r="1307" spans="1:44" x14ac:dyDescent="0.25">
      <c r="A1307" t="s">
        <v>37</v>
      </c>
      <c r="B1307">
        <v>15.557781495002599</v>
      </c>
      <c r="C1307">
        <v>1.53164597311088E-2</v>
      </c>
      <c r="D1307">
        <v>16.907822335522699</v>
      </c>
      <c r="E1307">
        <v>16.442831397645499</v>
      </c>
      <c r="F1307" s="1">
        <v>0</v>
      </c>
      <c r="G1307" s="1">
        <v>0</v>
      </c>
      <c r="H1307">
        <v>4.3822853277970104</v>
      </c>
      <c r="I1307">
        <v>106.467075429791</v>
      </c>
      <c r="J1307">
        <v>105.658274858957</v>
      </c>
      <c r="K1307">
        <v>74.745156395806703</v>
      </c>
      <c r="L1307">
        <v>136.725135875615</v>
      </c>
      <c r="M1307">
        <v>36.320649396685702</v>
      </c>
      <c r="N1307">
        <v>94.660642048438305</v>
      </c>
      <c r="O1307">
        <v>71.620714294657304</v>
      </c>
      <c r="P1307">
        <v>131855.567349958</v>
      </c>
      <c r="Q1307">
        <v>148952.16990353301</v>
      </c>
      <c r="R1307">
        <v>130.01677570015099</v>
      </c>
      <c r="S1307">
        <v>685.10377778719999</v>
      </c>
      <c r="T1307">
        <v>0.66823655338203303</v>
      </c>
      <c r="U1307">
        <v>0.31386929496919702</v>
      </c>
      <c r="V1307" s="1">
        <v>0</v>
      </c>
      <c r="W1307">
        <v>6.0093309809660503E-2</v>
      </c>
      <c r="X1307">
        <v>0.62603739522114099</v>
      </c>
      <c r="Y1307" s="1">
        <v>0</v>
      </c>
      <c r="Z1307">
        <v>3.9244358540841497E-2</v>
      </c>
      <c r="AA1307">
        <v>3.1245211108901099E-4</v>
      </c>
      <c r="AB1307">
        <v>8.3407301506652903E-3</v>
      </c>
      <c r="AC1307">
        <v>7.2112489422836799E-3</v>
      </c>
      <c r="AD1307">
        <v>2.3647993030637901E-3</v>
      </c>
      <c r="AE1307" s="1">
        <v>0</v>
      </c>
      <c r="AF1307" s="3">
        <v>6.7869268029055498E-3</v>
      </c>
      <c r="AG1307">
        <v>4.2984865005329899E-3</v>
      </c>
      <c r="AH1307">
        <v>7.6131826395895299</v>
      </c>
      <c r="AI1307">
        <v>0.25142137080427002</v>
      </c>
      <c r="AJ1307">
        <v>3449.8614049234998</v>
      </c>
      <c r="AK1307" t="s">
        <v>103</v>
      </c>
      <c r="AL1307" t="s">
        <v>104</v>
      </c>
      <c r="AM1307" s="4">
        <v>15772167399.700001</v>
      </c>
      <c r="AN1307">
        <v>119617</v>
      </c>
      <c r="AO1307" s="1">
        <f t="shared" si="315"/>
        <v>1.0238471774534911E-2</v>
      </c>
      <c r="AP1307" s="5">
        <f t="shared" si="316"/>
        <v>11.617389138216561</v>
      </c>
      <c r="AQ1307" s="3">
        <f t="shared" si="319"/>
        <v>3.7545931410368182E-3</v>
      </c>
      <c r="AR1307" s="15">
        <f t="shared" si="320"/>
        <v>0.33918054305538625</v>
      </c>
    </row>
    <row r="1308" spans="1:44" x14ac:dyDescent="0.25">
      <c r="A1308" t="s">
        <v>37</v>
      </c>
      <c r="B1308">
        <v>15.929501896104901</v>
      </c>
      <c r="C1308">
        <v>1.4734607703150699E-2</v>
      </c>
      <c r="D1308">
        <v>16.316711134925601</v>
      </c>
      <c r="E1308">
        <v>27.209708987964799</v>
      </c>
      <c r="F1308" s="1">
        <v>0</v>
      </c>
      <c r="G1308" s="1">
        <v>0</v>
      </c>
      <c r="H1308">
        <v>4.5133045602036201</v>
      </c>
      <c r="I1308">
        <v>129.416324436358</v>
      </c>
      <c r="J1308">
        <v>129.15368806408</v>
      </c>
      <c r="K1308">
        <v>93.406241523832506</v>
      </c>
      <c r="L1308">
        <v>161.211524627502</v>
      </c>
      <c r="M1308">
        <v>37.220944282953504</v>
      </c>
      <c r="N1308">
        <v>94.551612166730905</v>
      </c>
      <c r="O1308">
        <v>71.074902684460596</v>
      </c>
      <c r="P1308">
        <v>125421.88824341699</v>
      </c>
      <c r="Q1308">
        <v>141868.37100691299</v>
      </c>
      <c r="R1308">
        <v>132.56565619987501</v>
      </c>
      <c r="S1308">
        <v>690.71802803461901</v>
      </c>
      <c r="T1308">
        <v>0.68734667817723405</v>
      </c>
      <c r="U1308">
        <v>0.28176256043500397</v>
      </c>
      <c r="V1308" s="1">
        <v>0</v>
      </c>
      <c r="W1308">
        <v>4.6122298747125999E-2</v>
      </c>
      <c r="X1308">
        <v>0.67211514081786905</v>
      </c>
      <c r="Y1308" s="1">
        <v>0</v>
      </c>
      <c r="Z1308">
        <v>3.7576277847637299E-2</v>
      </c>
      <c r="AA1308">
        <v>3.2041292429041998E-4</v>
      </c>
      <c r="AB1308">
        <v>8.3212076295283693E-3</v>
      </c>
      <c r="AC1308">
        <v>7.2855197183178799E-3</v>
      </c>
      <c r="AD1308">
        <v>1.84587146248986E-3</v>
      </c>
      <c r="AE1308" s="1">
        <v>0</v>
      </c>
      <c r="AF1308" s="3">
        <v>6.9899430343957798E-3</v>
      </c>
      <c r="AG1308">
        <v>4.2471296097946502E-3</v>
      </c>
      <c r="AH1308">
        <v>7.5911286126453996</v>
      </c>
      <c r="AI1308">
        <v>0.25623434143423002</v>
      </c>
      <c r="AJ1308">
        <v>4171.8032931786802</v>
      </c>
      <c r="AK1308" t="s">
        <v>105</v>
      </c>
      <c r="AL1308" t="s">
        <v>106</v>
      </c>
      <c r="AM1308" s="4">
        <v>10770855496.68</v>
      </c>
      <c r="AN1308">
        <v>85877</v>
      </c>
      <c r="AO1308" s="1">
        <f>AA1308+AC1308*$AO$1294+AF1308*$AP$1294</f>
        <v>1.0401909856366612E-2</v>
      </c>
      <c r="AP1308" s="5">
        <f t="shared" si="316"/>
        <v>11.792364285873058</v>
      </c>
      <c r="AQ1308" s="3">
        <f t="shared" si="319"/>
        <v>3.9535927120728145E-3</v>
      </c>
      <c r="AR1308" s="15">
        <f t="shared" si="320"/>
        <v>0.35083190358934435</v>
      </c>
    </row>
    <row r="1309" spans="1:44" x14ac:dyDescent="0.25">
      <c r="A1309" t="s">
        <v>37</v>
      </c>
      <c r="B1309">
        <v>14.9398992001321</v>
      </c>
      <c r="C1309">
        <v>1.31527624691525E-2</v>
      </c>
      <c r="D1309">
        <v>14.6901542164484</v>
      </c>
      <c r="E1309">
        <v>42.251122264082099</v>
      </c>
      <c r="F1309" s="1">
        <v>0</v>
      </c>
      <c r="G1309" s="1">
        <v>0</v>
      </c>
      <c r="H1309">
        <v>4.6729373193968096</v>
      </c>
      <c r="I1309">
        <v>151.01488393647199</v>
      </c>
      <c r="J1309">
        <v>150.91612917982701</v>
      </c>
      <c r="K1309">
        <v>107.029123644612</v>
      </c>
      <c r="L1309">
        <v>185.49430149051901</v>
      </c>
      <c r="M1309">
        <v>37.533682531327401</v>
      </c>
      <c r="N1309">
        <v>94.200894157753893</v>
      </c>
      <c r="O1309">
        <v>70.5823092751301</v>
      </c>
      <c r="P1309">
        <v>115533.363121267</v>
      </c>
      <c r="Q1309">
        <v>130608.39507832599</v>
      </c>
      <c r="R1309">
        <v>132.67805967309101</v>
      </c>
      <c r="S1309">
        <v>704.57113836055703</v>
      </c>
      <c r="T1309">
        <v>0.72436473149726899</v>
      </c>
      <c r="U1309">
        <v>0.23722283692873</v>
      </c>
      <c r="V1309" s="1">
        <v>0</v>
      </c>
      <c r="W1309">
        <v>3.8988825124725401E-2</v>
      </c>
      <c r="X1309">
        <v>0.72378833794654396</v>
      </c>
      <c r="Y1309" s="1">
        <v>0</v>
      </c>
      <c r="Z1309">
        <v>4.10838476123387E-2</v>
      </c>
      <c r="AA1309">
        <v>3.3573765686653601E-4</v>
      </c>
      <c r="AB1309">
        <v>8.06277160257436E-3</v>
      </c>
      <c r="AC1309">
        <v>7.2173609447775096E-3</v>
      </c>
      <c r="AD1309">
        <v>1.2801452644809199E-3</v>
      </c>
      <c r="AE1309" s="1">
        <v>0</v>
      </c>
      <c r="AF1309" s="3">
        <v>7.0141679853049799E-3</v>
      </c>
      <c r="AG1309">
        <v>3.4741024742208902E-3</v>
      </c>
      <c r="AH1309">
        <v>7.5582151311788701</v>
      </c>
      <c r="AI1309">
        <v>0.25572658468933401</v>
      </c>
      <c r="AJ1309">
        <v>4866.3941428038897</v>
      </c>
      <c r="AK1309" t="s">
        <v>107</v>
      </c>
      <c r="AL1309" t="s">
        <v>108</v>
      </c>
      <c r="AM1309" s="4">
        <v>4198597949.1900001</v>
      </c>
      <c r="AN1309">
        <v>36341</v>
      </c>
      <c r="AO1309" s="1">
        <f t="shared" si="315"/>
        <v>1.0358765795766039E-2</v>
      </c>
      <c r="AP1309" s="5">
        <f t="shared" si="316"/>
        <v>11.746205568007284</v>
      </c>
      <c r="AQ1309" s="3">
        <f t="shared" si="319"/>
        <v>3.0350703134267194E-3</v>
      </c>
      <c r="AR1309" s="15">
        <f t="shared" si="320"/>
        <v>0.2718915154033541</v>
      </c>
    </row>
    <row r="1310" spans="1:44" x14ac:dyDescent="0.25">
      <c r="A1310" t="s">
        <v>37</v>
      </c>
      <c r="B1310">
        <v>14.827533252393099</v>
      </c>
      <c r="C1310">
        <v>1.23687361588812E-2</v>
      </c>
      <c r="D1310">
        <v>13.873271533907999</v>
      </c>
      <c r="E1310">
        <v>60.3006123341669</v>
      </c>
      <c r="F1310" s="1">
        <v>0</v>
      </c>
      <c r="G1310" s="1">
        <v>0</v>
      </c>
      <c r="H1310">
        <v>4.8610303126474701</v>
      </c>
      <c r="I1310">
        <v>173.96838716215601</v>
      </c>
      <c r="J1310">
        <v>174.36394003639001</v>
      </c>
      <c r="K1310">
        <v>125.742554592697</v>
      </c>
      <c r="L1310">
        <v>210.425461136753</v>
      </c>
      <c r="M1310">
        <v>37.919187367489201</v>
      </c>
      <c r="N1310">
        <v>93.687621399018497</v>
      </c>
      <c r="O1310">
        <v>70.098108503546499</v>
      </c>
      <c r="P1310">
        <v>109155.677772939</v>
      </c>
      <c r="Q1310">
        <v>123669.06035854699</v>
      </c>
      <c r="R1310">
        <v>133.080834468707</v>
      </c>
      <c r="S1310">
        <v>709.36884571799499</v>
      </c>
      <c r="T1310">
        <v>0.74248302215371298</v>
      </c>
      <c r="U1310">
        <v>0.20004374432116701</v>
      </c>
      <c r="V1310" s="1">
        <v>0</v>
      </c>
      <c r="W1310">
        <v>4.9327323227554697E-2</v>
      </c>
      <c r="X1310">
        <v>0.75062893245127704</v>
      </c>
      <c r="Y1310" s="1">
        <v>0</v>
      </c>
      <c r="Z1310">
        <v>4.79414109849313E-2</v>
      </c>
      <c r="AA1310">
        <v>3.38227369482673E-4</v>
      </c>
      <c r="AB1310">
        <v>8.0392552351216309E-3</v>
      </c>
      <c r="AC1310">
        <v>7.2961891372907003E-3</v>
      </c>
      <c r="AD1310">
        <v>9.0810388417656102E-4</v>
      </c>
      <c r="AE1310" s="1">
        <v>0</v>
      </c>
      <c r="AF1310" s="3">
        <v>7.0971186602133696E-3</v>
      </c>
      <c r="AG1310">
        <v>3.0830813007239402E-3</v>
      </c>
      <c r="AH1310">
        <v>7.5902398619883096</v>
      </c>
      <c r="AI1310">
        <v>0.26912040705821599</v>
      </c>
      <c r="AJ1310">
        <v>5671.2243273250797</v>
      </c>
      <c r="AK1310" t="s">
        <v>109</v>
      </c>
      <c r="AL1310" t="s">
        <v>110</v>
      </c>
      <c r="AM1310" s="4">
        <v>1704684219.78</v>
      </c>
      <c r="AN1310">
        <v>15617</v>
      </c>
      <c r="AO1310" s="1">
        <f t="shared" si="315"/>
        <v>1.0473263970858722E-2</v>
      </c>
      <c r="AP1310" s="5">
        <f t="shared" si="316"/>
        <v>11.868655649572457</v>
      </c>
      <c r="AQ1310" s="3">
        <f t="shared" si="319"/>
        <v>2.8120274450346861E-3</v>
      </c>
      <c r="AR1310" s="15">
        <f t="shared" si="320"/>
        <v>0.24930183250596127</v>
      </c>
    </row>
    <row r="1311" spans="1:44" x14ac:dyDescent="0.25">
      <c r="A1311" t="s">
        <v>37</v>
      </c>
      <c r="B1311">
        <v>16.838984465383099</v>
      </c>
      <c r="C1311">
        <v>1.2004090246000101E-2</v>
      </c>
      <c r="D1311">
        <v>13.490906812053799</v>
      </c>
      <c r="E1311">
        <v>82.531616634462296</v>
      </c>
      <c r="F1311" s="1">
        <v>0</v>
      </c>
      <c r="G1311" s="1">
        <v>0</v>
      </c>
      <c r="H1311">
        <v>5.0788148379659104</v>
      </c>
      <c r="I1311">
        <v>195.28726883976901</v>
      </c>
      <c r="J1311">
        <v>195.43119065994901</v>
      </c>
      <c r="K1311">
        <v>146.725170651458</v>
      </c>
      <c r="L1311">
        <v>233.59849193733999</v>
      </c>
      <c r="M1311">
        <v>38.024385995023401</v>
      </c>
      <c r="N1311">
        <v>93.372915730888707</v>
      </c>
      <c r="O1311">
        <v>69.762430969078395</v>
      </c>
      <c r="P1311">
        <v>103685.46502351</v>
      </c>
      <c r="Q1311">
        <v>118093.569960622</v>
      </c>
      <c r="R1311">
        <v>132.88460018807001</v>
      </c>
      <c r="S1311">
        <v>708.35288644266802</v>
      </c>
      <c r="T1311">
        <v>0.71395537023612399</v>
      </c>
      <c r="U1311">
        <v>0.15155328379740499</v>
      </c>
      <c r="V1311" s="1">
        <v>0</v>
      </c>
      <c r="W1311">
        <v>0.12946598459692901</v>
      </c>
      <c r="X1311">
        <v>0.718980731605665</v>
      </c>
      <c r="Y1311" s="1">
        <v>0</v>
      </c>
      <c r="Z1311">
        <v>5.8232156325598597E-2</v>
      </c>
      <c r="AA1311">
        <v>3.5286322337592401E-4</v>
      </c>
      <c r="AB1311">
        <v>7.8786331018816103E-3</v>
      </c>
      <c r="AC1311">
        <v>7.17967573334523E-3</v>
      </c>
      <c r="AD1311">
        <v>4.62302490046458E-4</v>
      </c>
      <c r="AE1311" s="1">
        <v>0</v>
      </c>
      <c r="AF1311" s="3">
        <v>7.0824328404974404E-3</v>
      </c>
      <c r="AG1311">
        <v>3.3102988493995699E-3</v>
      </c>
      <c r="AH1311">
        <v>7.71470417734609</v>
      </c>
      <c r="AI1311">
        <v>0.31764429027635699</v>
      </c>
      <c r="AJ1311">
        <v>6411.0413043871804</v>
      </c>
      <c r="AK1311" t="s">
        <v>111</v>
      </c>
      <c r="AL1311" t="s">
        <v>112</v>
      </c>
      <c r="AM1311" s="4">
        <v>396907960.11000001</v>
      </c>
      <c r="AN1311">
        <v>3828</v>
      </c>
      <c r="AO1311" s="1">
        <f t="shared" ref="AO1311:AO1312" si="321">AA1311+AC1311*$AO$1294+AF1311*$AP$1294</f>
        <v>1.036551209292013E-2</v>
      </c>
      <c r="AP1311" s="5">
        <f t="shared" si="316"/>
        <v>11.753424717484695</v>
      </c>
      <c r="AQ1311" s="3">
        <f t="shared" ref="AQ1311:AQ1312" si="322">(1-(1-B1311/100)^(1/12))- AO1311</f>
        <v>4.8829931935896534E-3</v>
      </c>
      <c r="AR1311" s="15">
        <f t="shared" ref="AR1311:AR1312" si="323">B1311/AP1311-1</f>
        <v>0.43268748217130248</v>
      </c>
    </row>
    <row r="1312" spans="1:44" x14ac:dyDescent="0.25">
      <c r="A1312" t="s">
        <v>37</v>
      </c>
      <c r="B1312">
        <v>10.5762248734647</v>
      </c>
      <c r="C1312">
        <v>1.0451028229843E-2</v>
      </c>
      <c r="D1312">
        <v>11.844887827334301</v>
      </c>
      <c r="E1312">
        <v>139.611582551243</v>
      </c>
      <c r="F1312" s="1">
        <v>0</v>
      </c>
      <c r="G1312" s="1">
        <v>0</v>
      </c>
      <c r="H1312">
        <v>5.5518247881426701</v>
      </c>
      <c r="I1312">
        <v>210.43843614504499</v>
      </c>
      <c r="J1312">
        <v>210.88796128820999</v>
      </c>
      <c r="K1312">
        <v>161.455541246264</v>
      </c>
      <c r="L1312">
        <v>263.74524175399199</v>
      </c>
      <c r="M1312">
        <v>35.486918927246201</v>
      </c>
      <c r="N1312">
        <v>80.141303363829707</v>
      </c>
      <c r="O1312">
        <v>61.079679993221198</v>
      </c>
      <c r="P1312">
        <v>73858.027076922997</v>
      </c>
      <c r="Q1312">
        <v>87849.9484622569</v>
      </c>
      <c r="R1312">
        <v>115.994768425386</v>
      </c>
      <c r="S1312">
        <v>682.13951085967301</v>
      </c>
      <c r="T1312">
        <v>0.47082672016051003</v>
      </c>
      <c r="U1312">
        <v>0.52905271033616696</v>
      </c>
      <c r="V1312" s="1">
        <v>0</v>
      </c>
      <c r="W1312">
        <v>3.0628271734376301E-2</v>
      </c>
      <c r="X1312">
        <v>0.44031901792945599</v>
      </c>
      <c r="Y1312" s="1">
        <v>0</v>
      </c>
      <c r="Z1312">
        <v>0.35450754442864801</v>
      </c>
      <c r="AA1312">
        <v>3.4458096914429502E-4</v>
      </c>
      <c r="AB1312">
        <v>7.2765741224779601E-3</v>
      </c>
      <c r="AC1312">
        <v>7.1103528572986196E-3</v>
      </c>
      <c r="AD1312">
        <v>2.0457922587708099E-4</v>
      </c>
      <c r="AE1312" s="1">
        <v>0</v>
      </c>
      <c r="AF1312" s="3">
        <v>6.3354794312112496E-3</v>
      </c>
      <c r="AG1312">
        <v>2.62522634100769E-3</v>
      </c>
      <c r="AH1312">
        <v>7.5093235313034903</v>
      </c>
      <c r="AI1312">
        <v>0.23924020115542799</v>
      </c>
      <c r="AJ1312">
        <v>6623.0706151887898</v>
      </c>
      <c r="AK1312" t="s">
        <v>113</v>
      </c>
      <c r="AL1312" t="s">
        <v>114</v>
      </c>
      <c r="AM1312" s="4">
        <v>72011576.400000006</v>
      </c>
      <c r="AN1312">
        <v>975</v>
      </c>
      <c r="AO1312" s="1">
        <f t="shared" si="321"/>
        <v>9.9891255989274143E-3</v>
      </c>
      <c r="AP1312" s="5">
        <f t="shared" si="316"/>
        <v>11.349828601793776</v>
      </c>
      <c r="AQ1312" s="3">
        <f t="shared" si="322"/>
        <v>-7.170787494705979E-4</v>
      </c>
      <c r="AR1312" s="15">
        <f t="shared" si="323"/>
        <v>-6.8159948090036671E-2</v>
      </c>
    </row>
    <row r="1315" spans="1:44" x14ac:dyDescent="0.25">
      <c r="AO1315" t="s">
        <v>226</v>
      </c>
      <c r="AP1315" t="s">
        <v>67</v>
      </c>
    </row>
    <row r="1316" spans="1:44" x14ac:dyDescent="0.25">
      <c r="A1316" t="s">
        <v>0</v>
      </c>
      <c r="B1316" t="s">
        <v>1</v>
      </c>
      <c r="C1316" t="s">
        <v>2</v>
      </c>
      <c r="D1316" t="s">
        <v>3</v>
      </c>
      <c r="E1316" t="s">
        <v>5</v>
      </c>
      <c r="F1316" t="s">
        <v>6</v>
      </c>
      <c r="G1316" t="s">
        <v>208</v>
      </c>
      <c r="H1316" t="s">
        <v>7</v>
      </c>
      <c r="I1316" t="s">
        <v>8</v>
      </c>
      <c r="J1316" t="s">
        <v>134</v>
      </c>
      <c r="K1316" t="s">
        <v>143</v>
      </c>
      <c r="L1316" t="s">
        <v>9</v>
      </c>
      <c r="M1316" t="s">
        <v>10</v>
      </c>
      <c r="N1316" t="s">
        <v>11</v>
      </c>
      <c r="O1316" t="s">
        <v>13</v>
      </c>
      <c r="P1316" t="s">
        <v>14</v>
      </c>
      <c r="Q1316" t="s">
        <v>15</v>
      </c>
      <c r="R1316" t="s">
        <v>16</v>
      </c>
      <c r="S1316" t="s">
        <v>17</v>
      </c>
      <c r="T1316" t="s">
        <v>18</v>
      </c>
      <c r="U1316" t="s">
        <v>20</v>
      </c>
      <c r="V1316" t="s">
        <v>21</v>
      </c>
      <c r="W1316" t="s">
        <v>22</v>
      </c>
      <c r="X1316" t="s">
        <v>23</v>
      </c>
      <c r="Y1316" t="s">
        <v>24</v>
      </c>
      <c r="Z1316" t="s">
        <v>25</v>
      </c>
      <c r="AA1316" t="s">
        <v>26</v>
      </c>
      <c r="AB1316" t="s">
        <v>27</v>
      </c>
      <c r="AC1316" t="s">
        <v>263</v>
      </c>
      <c r="AD1316" t="s">
        <v>120</v>
      </c>
      <c r="AE1316" t="s">
        <v>29</v>
      </c>
      <c r="AF1316" s="3" t="s">
        <v>233</v>
      </c>
      <c r="AG1316" t="s">
        <v>30</v>
      </c>
      <c r="AH1316" t="s">
        <v>31</v>
      </c>
      <c r="AI1316" t="s">
        <v>32</v>
      </c>
      <c r="AJ1316" t="s">
        <v>33</v>
      </c>
      <c r="AK1316" t="s">
        <v>34</v>
      </c>
      <c r="AL1316" t="s">
        <v>74</v>
      </c>
      <c r="AM1316" s="4" t="s">
        <v>35</v>
      </c>
      <c r="AN1316" t="s">
        <v>36</v>
      </c>
      <c r="AO1316" s="15">
        <v>1</v>
      </c>
      <c r="AP1316" s="15">
        <v>0.6</v>
      </c>
    </row>
    <row r="1317" spans="1:44" x14ac:dyDescent="0.25">
      <c r="A1317" t="s">
        <v>37</v>
      </c>
      <c r="B1317">
        <v>7.6915986921355</v>
      </c>
      <c r="C1317">
        <v>7.1060627930674101E-3</v>
      </c>
      <c r="D1317">
        <v>8.2017703398371502</v>
      </c>
      <c r="E1317">
        <v>-27.630213661761498</v>
      </c>
      <c r="F1317" s="1">
        <v>0</v>
      </c>
      <c r="G1317" s="1">
        <v>0</v>
      </c>
      <c r="H1317">
        <v>3.3100235372957001</v>
      </c>
      <c r="I1317">
        <v>-245.80926253829199</v>
      </c>
      <c r="J1317">
        <v>-174.727913062049</v>
      </c>
      <c r="K1317">
        <v>-246.26825488520899</v>
      </c>
      <c r="L1317">
        <v>-213.74918849754999</v>
      </c>
      <c r="M1317">
        <v>69.6133066018579</v>
      </c>
      <c r="N1317">
        <v>83.448843950732197</v>
      </c>
      <c r="O1317">
        <v>47.906789772108098</v>
      </c>
      <c r="P1317">
        <v>122928.214166666</v>
      </c>
      <c r="Q1317">
        <v>147360.01574515301</v>
      </c>
      <c r="R1317">
        <v>121.105195616855</v>
      </c>
      <c r="S1317">
        <v>599.851773848177</v>
      </c>
      <c r="T1317">
        <v>0.30675993867662699</v>
      </c>
      <c r="U1317">
        <v>0.37979114858218399</v>
      </c>
      <c r="V1317">
        <v>0.58895743173223603</v>
      </c>
      <c r="W1317" s="1">
        <v>0</v>
      </c>
      <c r="X1317">
        <v>3.12514196855787E-2</v>
      </c>
      <c r="Y1317" s="1">
        <v>0</v>
      </c>
      <c r="Z1317">
        <v>0.17234801202438901</v>
      </c>
      <c r="AA1317">
        <v>5.9281830286921902E-4</v>
      </c>
      <c r="AB1317">
        <v>6.51332605438987E-3</v>
      </c>
      <c r="AC1317">
        <v>4.2677079982036299E-3</v>
      </c>
      <c r="AD1317" s="1">
        <v>0</v>
      </c>
      <c r="AE1317" s="1">
        <v>0</v>
      </c>
      <c r="AF1317" s="3">
        <v>0</v>
      </c>
      <c r="AG1317" s="1">
        <v>0</v>
      </c>
      <c r="AH1317">
        <v>6.8332521146962799</v>
      </c>
      <c r="AI1317">
        <v>0.46729550038721801</v>
      </c>
      <c r="AJ1317">
        <v>69.308183763373407</v>
      </c>
      <c r="AK1317" t="s">
        <v>75</v>
      </c>
      <c r="AL1317" t="s">
        <v>76</v>
      </c>
      <c r="AM1317" s="4">
        <v>16226524.27</v>
      </c>
      <c r="AN1317">
        <v>132</v>
      </c>
      <c r="AO1317" s="1">
        <f>AA1317+AC1317*$AO$1316+AF1317*$AP$1316</f>
        <v>4.8605263010728494E-3</v>
      </c>
      <c r="AP1317" s="5">
        <f>100*(1-(1-AO1317)^12)</f>
        <v>5.6792072507043212</v>
      </c>
      <c r="AQ1317" s="3">
        <f>(1-(1-B1317/100)^(1/12))- AO1317</f>
        <v>1.7868669506636171E-3</v>
      </c>
      <c r="AR1317" s="15">
        <f>B1317/AP1317-1</f>
        <v>0.35434372309297335</v>
      </c>
    </row>
    <row r="1318" spans="1:44" x14ac:dyDescent="0.25">
      <c r="A1318" t="s">
        <v>37</v>
      </c>
      <c r="B1318">
        <v>10.436605670178899</v>
      </c>
      <c r="C1318">
        <v>7.7623187156901797E-3</v>
      </c>
      <c r="D1318">
        <v>8.9272208218410594</v>
      </c>
      <c r="E1318">
        <v>-30.804447965047299</v>
      </c>
      <c r="F1318" s="1">
        <v>0</v>
      </c>
      <c r="G1318" s="1">
        <v>0</v>
      </c>
      <c r="H1318">
        <v>3.2867606000206302</v>
      </c>
      <c r="I1318">
        <v>-222.74982655898</v>
      </c>
      <c r="J1318">
        <v>-168.20329592734299</v>
      </c>
      <c r="K1318">
        <v>-241.16891291051701</v>
      </c>
      <c r="L1318">
        <v>-188.43872382774501</v>
      </c>
      <c r="M1318">
        <v>68.738639464690706</v>
      </c>
      <c r="N1318">
        <v>83.813387667398004</v>
      </c>
      <c r="O1318">
        <v>46.8724525473028</v>
      </c>
      <c r="P1318">
        <v>115077.52278260799</v>
      </c>
      <c r="Q1318">
        <v>135647.568711461</v>
      </c>
      <c r="R1318">
        <v>120.414613668762</v>
      </c>
      <c r="S1318">
        <v>628.94400793013301</v>
      </c>
      <c r="T1318">
        <v>0.375213676500191</v>
      </c>
      <c r="U1318">
        <v>0.26299270914471401</v>
      </c>
      <c r="V1318">
        <v>0.63186364232930003</v>
      </c>
      <c r="W1318">
        <v>3.8160609470998799E-3</v>
      </c>
      <c r="X1318">
        <v>0.10132758757888501</v>
      </c>
      <c r="Y1318" s="1">
        <v>0</v>
      </c>
      <c r="Z1318">
        <v>0.20433399606087199</v>
      </c>
      <c r="AA1318">
        <v>6.8088637778983502E-4</v>
      </c>
      <c r="AB1318">
        <v>7.0810868290737501E-3</v>
      </c>
      <c r="AC1318">
        <v>4.7387214627213998E-3</v>
      </c>
      <c r="AD1318" s="1">
        <v>0</v>
      </c>
      <c r="AE1318" s="1">
        <v>0</v>
      </c>
      <c r="AF1318" s="3">
        <v>0</v>
      </c>
      <c r="AG1318" s="1">
        <v>0</v>
      </c>
      <c r="AH1318">
        <v>7.03222382583197</v>
      </c>
      <c r="AI1318">
        <v>0.47609223451585397</v>
      </c>
      <c r="AJ1318">
        <v>205.905418157361</v>
      </c>
      <c r="AK1318" t="s">
        <v>77</v>
      </c>
      <c r="AL1318" t="s">
        <v>78</v>
      </c>
      <c r="AM1318" s="4">
        <v>39701745.359999999</v>
      </c>
      <c r="AN1318">
        <v>345</v>
      </c>
      <c r="AO1318" s="1">
        <f t="shared" ref="AO1318:AO1334" si="324">AA1318+AC1318*$AO$1316+AF1318*$AP$1316</f>
        <v>5.4196078405112352E-3</v>
      </c>
      <c r="AP1318" s="5">
        <f t="shared" ref="AP1318:AP1336" si="325">100*(1-(1-AO1318)^12)</f>
        <v>6.3131329690954257</v>
      </c>
      <c r="AQ1318" s="3">
        <f t="shared" ref="AQ1318:AQ1324" si="326">(1-(1-B1318/100)^(1/12))- AO1318</f>
        <v>3.7236274782489216E-3</v>
      </c>
      <c r="AR1318" s="15">
        <f t="shared" ref="AR1318:AR1324" si="327">B1318/AP1318-1</f>
        <v>0.65315790452522404</v>
      </c>
    </row>
    <row r="1319" spans="1:44" x14ac:dyDescent="0.25">
      <c r="A1319" t="s">
        <v>37</v>
      </c>
      <c r="B1319">
        <v>6.4177080265840303</v>
      </c>
      <c r="C1319">
        <v>7.4307496516644702E-3</v>
      </c>
      <c r="D1319">
        <v>8.5613511027204101</v>
      </c>
      <c r="E1319">
        <v>-32.764230192543302</v>
      </c>
      <c r="F1319" s="1">
        <v>0</v>
      </c>
      <c r="G1319" s="1">
        <v>0</v>
      </c>
      <c r="H1319">
        <v>3.2861657423581199</v>
      </c>
      <c r="I1319">
        <v>-194.13594950431801</v>
      </c>
      <c r="J1319">
        <v>-172.159949622461</v>
      </c>
      <c r="K1319">
        <v>-247.294314732673</v>
      </c>
      <c r="L1319">
        <v>-160.850418765961</v>
      </c>
      <c r="M1319">
        <v>69.9949095915523</v>
      </c>
      <c r="N1319">
        <v>86.832861075616194</v>
      </c>
      <c r="O1319">
        <v>47.747198939512202</v>
      </c>
      <c r="P1319">
        <v>118763.103590192</v>
      </c>
      <c r="Q1319">
        <v>142152.29496935799</v>
      </c>
      <c r="R1319">
        <v>119.939582743751</v>
      </c>
      <c r="S1319">
        <v>660.00928484541396</v>
      </c>
      <c r="T1319">
        <v>0.49756409292391302</v>
      </c>
      <c r="U1319">
        <v>0.13124606658299001</v>
      </c>
      <c r="V1319">
        <v>0.60469893154228904</v>
      </c>
      <c r="W1319">
        <v>3.1141876254925999E-2</v>
      </c>
      <c r="X1319">
        <v>0.23291312561979299</v>
      </c>
      <c r="Y1319" s="1">
        <v>0</v>
      </c>
      <c r="Z1319">
        <v>0.209068132596503</v>
      </c>
      <c r="AA1319">
        <v>7.4078826499333504E-4</v>
      </c>
      <c r="AB1319">
        <v>6.6899548322815802E-3</v>
      </c>
      <c r="AC1319">
        <v>4.64275606243465E-3</v>
      </c>
      <c r="AD1319" s="1">
        <v>4.96968710193603E-10</v>
      </c>
      <c r="AE1319" s="1">
        <v>0</v>
      </c>
      <c r="AF1319" s="3">
        <v>1.9614747208020501E-4</v>
      </c>
      <c r="AG1319" s="1">
        <v>0</v>
      </c>
      <c r="AH1319">
        <v>7.0672725584806502</v>
      </c>
      <c r="AI1319">
        <v>0.67349362589249095</v>
      </c>
      <c r="AJ1319">
        <v>632.62876687704102</v>
      </c>
      <c r="AK1319" t="s">
        <v>79</v>
      </c>
      <c r="AL1319" t="s">
        <v>80</v>
      </c>
      <c r="AM1319" s="4">
        <v>135627464.30000001</v>
      </c>
      <c r="AN1319">
        <v>1142</v>
      </c>
      <c r="AO1319" s="1">
        <f t="shared" si="324"/>
        <v>5.5012328106761078E-3</v>
      </c>
      <c r="AP1319" s="5">
        <f t="shared" si="325"/>
        <v>6.405357632863784</v>
      </c>
      <c r="AQ1319" s="3">
        <f t="shared" si="326"/>
        <v>1.0936518304579396E-5</v>
      </c>
      <c r="AR1319" s="15">
        <f t="shared" si="327"/>
        <v>1.9281349189435026E-3</v>
      </c>
    </row>
    <row r="1320" spans="1:44" x14ac:dyDescent="0.25">
      <c r="A1320" t="s">
        <v>37</v>
      </c>
      <c r="B1320">
        <v>8.6055680914983608</v>
      </c>
      <c r="C1320">
        <v>7.2982106862214896E-3</v>
      </c>
      <c r="D1320">
        <v>8.4147244953506295</v>
      </c>
      <c r="E1320">
        <v>-28.999192117089901</v>
      </c>
      <c r="F1320" s="1">
        <v>0</v>
      </c>
      <c r="G1320" s="1">
        <v>0</v>
      </c>
      <c r="H1320">
        <v>3.314697028921</v>
      </c>
      <c r="I1320">
        <v>-172.58981722278199</v>
      </c>
      <c r="J1320">
        <v>-166.55575150756201</v>
      </c>
      <c r="K1320">
        <v>-244.80391770298499</v>
      </c>
      <c r="L1320">
        <v>-138.263907509528</v>
      </c>
      <c r="M1320">
        <v>69.194308625152004</v>
      </c>
      <c r="N1320">
        <v>88.738915222247101</v>
      </c>
      <c r="O1320">
        <v>48.602390470690302</v>
      </c>
      <c r="P1320">
        <v>114646.011003939</v>
      </c>
      <c r="Q1320">
        <v>138410.285717608</v>
      </c>
      <c r="R1320">
        <v>121.13812450074499</v>
      </c>
      <c r="S1320">
        <v>689.55252343892005</v>
      </c>
      <c r="T1320">
        <v>0.48538653938287502</v>
      </c>
      <c r="U1320">
        <v>0.123813750375281</v>
      </c>
      <c r="V1320">
        <v>0.57462277475801704</v>
      </c>
      <c r="W1320">
        <v>3.6020977347059301E-2</v>
      </c>
      <c r="X1320">
        <v>0.26554249751964099</v>
      </c>
      <c r="Y1320" s="1">
        <v>0</v>
      </c>
      <c r="Z1320">
        <v>0.242905962095426</v>
      </c>
      <c r="AA1320">
        <v>7.9820108038361395E-4</v>
      </c>
      <c r="AB1320">
        <v>6.4995579568645203E-3</v>
      </c>
      <c r="AC1320">
        <v>4.8183813126940799E-3</v>
      </c>
      <c r="AD1320" s="1">
        <v>3.0436710713932401E-7</v>
      </c>
      <c r="AE1320" s="1">
        <v>0</v>
      </c>
      <c r="AF1320" s="3">
        <v>5.8701860615718805E-4</v>
      </c>
      <c r="AG1320" s="1">
        <v>0</v>
      </c>
      <c r="AH1320">
        <v>6.8591951301006597</v>
      </c>
      <c r="AI1320">
        <v>0.46601328119602597</v>
      </c>
      <c r="AJ1320">
        <v>1197.70284726363</v>
      </c>
      <c r="AK1320" t="s">
        <v>81</v>
      </c>
      <c r="AL1320" t="s">
        <v>82</v>
      </c>
      <c r="AM1320" s="4">
        <v>843909287</v>
      </c>
      <c r="AN1320">
        <v>7361</v>
      </c>
      <c r="AO1320" s="1">
        <f t="shared" si="324"/>
        <v>5.968793556772007E-3</v>
      </c>
      <c r="AP1320" s="5">
        <f t="shared" si="325"/>
        <v>6.9320333976493176</v>
      </c>
      <c r="AQ1320" s="3">
        <f t="shared" si="326"/>
        <v>1.5019630232224017E-3</v>
      </c>
      <c r="AR1320" s="15">
        <f t="shared" si="327"/>
        <v>0.24142046032503917</v>
      </c>
    </row>
    <row r="1321" spans="1:44" x14ac:dyDescent="0.25">
      <c r="A1321" t="s">
        <v>37</v>
      </c>
      <c r="B1321">
        <v>10.647750508917801</v>
      </c>
      <c r="C1321">
        <v>8.1463239889410007E-3</v>
      </c>
      <c r="D1321">
        <v>9.3492739260105999</v>
      </c>
      <c r="E1321">
        <v>-24.878836490193599</v>
      </c>
      <c r="F1321" s="1">
        <v>0</v>
      </c>
      <c r="G1321" s="1">
        <v>0</v>
      </c>
      <c r="H1321">
        <v>3.3750172984863802</v>
      </c>
      <c r="I1321">
        <v>-148.822484545447</v>
      </c>
      <c r="J1321">
        <v>-145.78426396207001</v>
      </c>
      <c r="K1321">
        <v>-223.41271708402999</v>
      </c>
      <c r="L1321">
        <v>-113.703195768169</v>
      </c>
      <c r="M1321">
        <v>66.875412893967194</v>
      </c>
      <c r="N1321">
        <v>89.204674344330599</v>
      </c>
      <c r="O1321">
        <v>49.186731622714703</v>
      </c>
      <c r="P1321">
        <v>112069.902670392</v>
      </c>
      <c r="Q1321">
        <v>135622.774307874</v>
      </c>
      <c r="R1321">
        <v>119.89976310588</v>
      </c>
      <c r="S1321">
        <v>700.51292444691603</v>
      </c>
      <c r="T1321">
        <v>0.49819644179074002</v>
      </c>
      <c r="U1321">
        <v>0.114793989940893</v>
      </c>
      <c r="V1321">
        <v>0.60076128316390298</v>
      </c>
      <c r="W1321">
        <v>3.0892541304084802E-2</v>
      </c>
      <c r="X1321">
        <v>0.25355218559111697</v>
      </c>
      <c r="Y1321" s="1">
        <v>0</v>
      </c>
      <c r="Z1321">
        <v>0.25266577593196698</v>
      </c>
      <c r="AA1321">
        <v>7.9734244575330204E-4</v>
      </c>
      <c r="AB1321">
        <v>7.3389635825576701E-3</v>
      </c>
      <c r="AC1321">
        <v>5.8398519426297304E-3</v>
      </c>
      <c r="AD1321">
        <v>9.9301439208839501E-6</v>
      </c>
      <c r="AE1321" s="1">
        <v>0</v>
      </c>
      <c r="AF1321" s="3">
        <v>1.0138896267672601E-3</v>
      </c>
      <c r="AG1321" s="1">
        <v>0</v>
      </c>
      <c r="AH1321">
        <v>7.0657379568588397</v>
      </c>
      <c r="AI1321">
        <v>0.467734247154175</v>
      </c>
      <c r="AJ1321">
        <v>1526.7990953833901</v>
      </c>
      <c r="AK1321" t="s">
        <v>83</v>
      </c>
      <c r="AL1321" t="s">
        <v>84</v>
      </c>
      <c r="AM1321" s="4">
        <v>2165526729.3000002</v>
      </c>
      <c r="AN1321">
        <v>19323</v>
      </c>
      <c r="AO1321" s="1">
        <f t="shared" si="324"/>
        <v>7.2455281644433879E-3</v>
      </c>
      <c r="AP1321" s="5">
        <f t="shared" si="325"/>
        <v>8.3563824809005922</v>
      </c>
      <c r="AQ1321" s="3">
        <f t="shared" si="326"/>
        <v>2.0925790789341923E-3</v>
      </c>
      <c r="AR1321" s="15">
        <f t="shared" si="327"/>
        <v>0.27420573833885364</v>
      </c>
    </row>
    <row r="1322" spans="1:44" x14ac:dyDescent="0.25">
      <c r="A1322" t="s">
        <v>37</v>
      </c>
      <c r="B1322">
        <v>11.605304262690099</v>
      </c>
      <c r="C1322">
        <v>8.4105799356373207E-3</v>
      </c>
      <c r="D1322">
        <v>9.6386705115453708</v>
      </c>
      <c r="E1322">
        <v>-13.4259090952342</v>
      </c>
      <c r="F1322" s="1">
        <v>0</v>
      </c>
      <c r="G1322" s="1">
        <v>0</v>
      </c>
      <c r="H1322">
        <v>3.6399624674787101</v>
      </c>
      <c r="I1322">
        <v>-124.146049724531</v>
      </c>
      <c r="J1322">
        <v>-119.35919642582</v>
      </c>
      <c r="K1322">
        <v>-192.009638818111</v>
      </c>
      <c r="L1322">
        <v>-88.223341796911001</v>
      </c>
      <c r="M1322">
        <v>67.777906844241897</v>
      </c>
      <c r="N1322">
        <v>89.697822379913902</v>
      </c>
      <c r="O1322">
        <v>50.664821245948602</v>
      </c>
      <c r="P1322">
        <v>109589.78492472399</v>
      </c>
      <c r="Q1322">
        <v>133925.57671155501</v>
      </c>
      <c r="R1322">
        <v>114.08280453807301</v>
      </c>
      <c r="S1322">
        <v>687.84327107332899</v>
      </c>
      <c r="T1322">
        <v>0.51695106000582203</v>
      </c>
      <c r="U1322">
        <v>0.124916438844324</v>
      </c>
      <c r="V1322">
        <v>0.66181885374167504</v>
      </c>
      <c r="W1322">
        <v>3.2998571480475303E-2</v>
      </c>
      <c r="X1322">
        <v>0.180266135933525</v>
      </c>
      <c r="Y1322" s="1">
        <v>0</v>
      </c>
      <c r="Z1322">
        <v>0.25134025050820102</v>
      </c>
      <c r="AA1322">
        <v>7.74339116624543E-4</v>
      </c>
      <c r="AB1322">
        <v>7.5596048223561599E-3</v>
      </c>
      <c r="AC1322">
        <v>5.7576199308740396E-3</v>
      </c>
      <c r="AD1322">
        <v>7.6462013304345704E-5</v>
      </c>
      <c r="AE1322" s="1">
        <v>0</v>
      </c>
      <c r="AF1322" s="3">
        <v>1.4406113665323299E-3</v>
      </c>
      <c r="AG1322" s="1">
        <v>1.03538204849346E-7</v>
      </c>
      <c r="AH1322">
        <v>6.8999189474759604</v>
      </c>
      <c r="AI1322">
        <v>0.46095496903196798</v>
      </c>
      <c r="AJ1322">
        <v>2208.4224416790598</v>
      </c>
      <c r="AK1322" t="s">
        <v>85</v>
      </c>
      <c r="AL1322" t="s">
        <v>86</v>
      </c>
      <c r="AM1322" s="4">
        <v>2598702569.9200001</v>
      </c>
      <c r="AN1322">
        <v>23713</v>
      </c>
      <c r="AO1322" s="1">
        <f t="shared" si="324"/>
        <v>7.3963258674179808E-3</v>
      </c>
      <c r="AP1322" s="61">
        <f t="shared" si="325"/>
        <v>8.5232890958496732</v>
      </c>
      <c r="AQ1322" s="19">
        <f t="shared" si="326"/>
        <v>2.8308688063215784E-3</v>
      </c>
      <c r="AR1322" s="16">
        <f t="shared" si="327"/>
        <v>0.36159927607538056</v>
      </c>
    </row>
    <row r="1323" spans="1:44" x14ac:dyDescent="0.25">
      <c r="A1323" t="s">
        <v>37</v>
      </c>
      <c r="B1323">
        <v>11.0751375970839</v>
      </c>
      <c r="C1323">
        <v>9.5418836818366593E-3</v>
      </c>
      <c r="D1323">
        <v>10.8680553157016</v>
      </c>
      <c r="E1323">
        <v>-12.794147426881</v>
      </c>
      <c r="F1323" s="1">
        <v>0</v>
      </c>
      <c r="G1323" s="1">
        <v>0</v>
      </c>
      <c r="H1323">
        <v>3.7646852164408702</v>
      </c>
      <c r="I1323">
        <v>-97.865841831393098</v>
      </c>
      <c r="J1323">
        <v>-91.677946037718996</v>
      </c>
      <c r="K1323">
        <v>-162.407785314694</v>
      </c>
      <c r="L1323">
        <v>-62.955002367448401</v>
      </c>
      <c r="M1323">
        <v>67.924327482218203</v>
      </c>
      <c r="N1323">
        <v>90.521976063453096</v>
      </c>
      <c r="O1323">
        <v>51.7324261142777</v>
      </c>
      <c r="P1323">
        <v>112734.597791062</v>
      </c>
      <c r="Q1323">
        <v>137493.51280519299</v>
      </c>
      <c r="R1323">
        <v>109.164101116258</v>
      </c>
      <c r="S1323">
        <v>690.13481231887499</v>
      </c>
      <c r="T1323">
        <v>0.516250733123919</v>
      </c>
      <c r="U1323">
        <v>0.119555823817779</v>
      </c>
      <c r="V1323">
        <v>0.71174218331396699</v>
      </c>
      <c r="W1323">
        <v>3.1785471911785997E-2</v>
      </c>
      <c r="X1323">
        <v>0.136916520956466</v>
      </c>
      <c r="Y1323" s="1">
        <v>0</v>
      </c>
      <c r="Z1323">
        <v>0.25290929925655398</v>
      </c>
      <c r="AA1323">
        <v>7.6357625565095502E-4</v>
      </c>
      <c r="AB1323">
        <v>8.6339248931597903E-3</v>
      </c>
      <c r="AC1323">
        <v>6.2826586728751896E-3</v>
      </c>
      <c r="AD1323">
        <v>1.2426031250967201E-4</v>
      </c>
      <c r="AE1323" s="1">
        <v>0</v>
      </c>
      <c r="AF1323" s="3">
        <v>1.8986436582222801E-3</v>
      </c>
      <c r="AG1323">
        <v>2.0061475078788802E-5</v>
      </c>
      <c r="AH1323">
        <v>6.8991070695847396</v>
      </c>
      <c r="AI1323">
        <v>0.46410067170561697</v>
      </c>
      <c r="AJ1323">
        <v>2513.8958006012499</v>
      </c>
      <c r="AK1323" t="s">
        <v>87</v>
      </c>
      <c r="AL1323" t="s">
        <v>88</v>
      </c>
      <c r="AM1323" s="4">
        <v>4629446258.29</v>
      </c>
      <c r="AN1323">
        <v>41065</v>
      </c>
      <c r="AO1323" s="1">
        <f t="shared" si="324"/>
        <v>8.1854211234595135E-3</v>
      </c>
      <c r="AP1323" s="61">
        <f t="shared" si="325"/>
        <v>9.3921441449292047</v>
      </c>
      <c r="AQ1323" s="19">
        <f t="shared" si="326"/>
        <v>1.5484298907913249E-3</v>
      </c>
      <c r="AR1323" s="16">
        <f t="shared" si="327"/>
        <v>0.17919161228624669</v>
      </c>
    </row>
    <row r="1324" spans="1:44" x14ac:dyDescent="0.25">
      <c r="A1324" t="s">
        <v>37</v>
      </c>
      <c r="B1324">
        <v>10.3786789347132</v>
      </c>
      <c r="C1324">
        <v>9.6019162319943806E-3</v>
      </c>
      <c r="D1324">
        <v>10.932862109212399</v>
      </c>
      <c r="E1324">
        <v>-12.659149627722</v>
      </c>
      <c r="F1324" s="1">
        <v>0</v>
      </c>
      <c r="G1324" s="1">
        <v>0</v>
      </c>
      <c r="H1324">
        <v>3.86428777345263</v>
      </c>
      <c r="I1324">
        <v>-71.308309307116005</v>
      </c>
      <c r="J1324">
        <v>-62.805357323400301</v>
      </c>
      <c r="K1324">
        <v>-131.26223320323601</v>
      </c>
      <c r="L1324">
        <v>-37.358615131330801</v>
      </c>
      <c r="M1324">
        <v>69.065686002424599</v>
      </c>
      <c r="N1324">
        <v>91.547209091466101</v>
      </c>
      <c r="O1324">
        <v>53.7493270996207</v>
      </c>
      <c r="P1324">
        <v>116322.035333076</v>
      </c>
      <c r="Q1324">
        <v>140316.79217207301</v>
      </c>
      <c r="R1324">
        <v>103.53096917757</v>
      </c>
      <c r="S1324">
        <v>678.87686324142896</v>
      </c>
      <c r="T1324">
        <v>0.52772730951575697</v>
      </c>
      <c r="U1324">
        <v>0.13094074544602299</v>
      </c>
      <c r="V1324">
        <v>0.67292102546764099</v>
      </c>
      <c r="W1324">
        <v>3.1374804887277799E-2</v>
      </c>
      <c r="X1324">
        <v>0.16476342419905601</v>
      </c>
      <c r="Y1324" s="1">
        <v>0</v>
      </c>
      <c r="Z1324">
        <v>0.23927296402039999</v>
      </c>
      <c r="AA1324">
        <v>6.9625831595389103E-4</v>
      </c>
      <c r="AB1324">
        <v>8.63723451909695E-3</v>
      </c>
      <c r="AC1324">
        <v>6.2692358755784897E-3</v>
      </c>
      <c r="AD1324">
        <v>1.9059819759073701E-4</v>
      </c>
      <c r="AE1324" s="1">
        <v>0</v>
      </c>
      <c r="AF1324" s="3">
        <v>2.3522488459586399E-3</v>
      </c>
      <c r="AG1324">
        <v>7.7763340831217098E-5</v>
      </c>
      <c r="AH1324">
        <v>6.7304537502218302</v>
      </c>
      <c r="AI1324">
        <v>0.45736429111221399</v>
      </c>
      <c r="AJ1324">
        <v>2329.34827489588</v>
      </c>
      <c r="AK1324" t="s">
        <v>89</v>
      </c>
      <c r="AL1324" t="s">
        <v>90</v>
      </c>
      <c r="AM1324" s="4">
        <v>5437589863.6800003</v>
      </c>
      <c r="AN1324">
        <v>46746</v>
      </c>
      <c r="AO1324" s="1">
        <f t="shared" si="324"/>
        <v>8.3768434991075644E-3</v>
      </c>
      <c r="AP1324" s="5">
        <f t="shared" si="325"/>
        <v>9.6017716939201811</v>
      </c>
      <c r="AQ1324" s="3">
        <f t="shared" si="326"/>
        <v>7.1300310857862724E-4</v>
      </c>
      <c r="AR1324" s="15">
        <f t="shared" si="327"/>
        <v>8.0912904988665213E-2</v>
      </c>
    </row>
    <row r="1325" spans="1:44" s="9" customFormat="1" x14ac:dyDescent="0.25">
      <c r="A1325" s="9" t="s">
        <v>37</v>
      </c>
      <c r="B1325" s="9">
        <v>11.090499410450001</v>
      </c>
      <c r="C1325" s="9">
        <v>9.9566728044162504E-3</v>
      </c>
      <c r="D1325" s="9">
        <v>11.3149506268315</v>
      </c>
      <c r="E1325" s="9">
        <v>-18.093219821808901</v>
      </c>
      <c r="F1325" s="13">
        <v>0</v>
      </c>
      <c r="G1325" s="13">
        <v>0</v>
      </c>
      <c r="H1325" s="9">
        <v>3.7424187826620501</v>
      </c>
      <c r="I1325" s="9">
        <v>-44.705598424880002</v>
      </c>
      <c r="J1325" s="9">
        <v>-39.033370751822702</v>
      </c>
      <c r="K1325" s="9">
        <v>-110.628784093272</v>
      </c>
      <c r="L1325" s="9">
        <v>-11.8270309093954</v>
      </c>
      <c r="M1325" s="9">
        <v>70.374472472844005</v>
      </c>
      <c r="N1325" s="9">
        <v>92.821087850030494</v>
      </c>
      <c r="O1325" s="9">
        <v>54.362141725453903</v>
      </c>
      <c r="P1325" s="9">
        <v>120409.02660961699</v>
      </c>
      <c r="Q1325" s="9">
        <v>141443.98710486299</v>
      </c>
      <c r="R1325" s="9">
        <v>109.112098978565</v>
      </c>
      <c r="S1325" s="9">
        <v>684.49312846616999</v>
      </c>
      <c r="T1325" s="9">
        <v>0.54766423962245103</v>
      </c>
      <c r="U1325" s="9">
        <v>0.11484208018533</v>
      </c>
      <c r="V1325" s="9">
        <v>0.657184154009958</v>
      </c>
      <c r="W1325" s="9">
        <v>2.8195367612798401E-2</v>
      </c>
      <c r="X1325" s="9">
        <v>0.19977839819191201</v>
      </c>
      <c r="Y1325" s="13">
        <v>0</v>
      </c>
      <c r="Z1325" s="9">
        <v>0.18874327335983701</v>
      </c>
      <c r="AA1325" s="9">
        <v>6.3007947700159097E-4</v>
      </c>
      <c r="AB1325" s="9">
        <v>9.0888483178001404E-3</v>
      </c>
      <c r="AC1325" s="9">
        <v>6.4946449307391498E-3</v>
      </c>
      <c r="AD1325" s="9">
        <v>1.3638712249803301E-4</v>
      </c>
      <c r="AE1325" s="13">
        <v>0</v>
      </c>
      <c r="AF1325" s="19">
        <v>2.7455296158095601E-3</v>
      </c>
      <c r="AG1325" s="9">
        <v>1.0130753901511899E-4</v>
      </c>
      <c r="AH1325" s="9">
        <v>6.7435300985454401</v>
      </c>
      <c r="AI1325" s="9">
        <v>0.46476644351131602</v>
      </c>
      <c r="AJ1325" s="9">
        <v>2190.4564938215699</v>
      </c>
      <c r="AK1325" s="9" t="s">
        <v>91</v>
      </c>
      <c r="AL1325" s="9" t="s">
        <v>92</v>
      </c>
      <c r="AM1325" s="63">
        <v>13381295945.18</v>
      </c>
      <c r="AN1325" s="9">
        <v>111132</v>
      </c>
      <c r="AO1325" s="13">
        <f t="shared" si="324"/>
        <v>8.7720421772264773E-3</v>
      </c>
      <c r="AP1325" s="61">
        <f>100*(1-(1-AO1325)^12)</f>
        <v>10.03314995561303</v>
      </c>
      <c r="AQ1325" s="19">
        <f>(1-(1-B1325/100)^(1/12))- AO1325</f>
        <v>9.7606571257914665E-4</v>
      </c>
      <c r="AR1325" s="16">
        <f>B1325/AP1325-1</f>
        <v>0.10538559271163273</v>
      </c>
    </row>
    <row r="1326" spans="1:44" s="9" customFormat="1" x14ac:dyDescent="0.25">
      <c r="A1326" s="9" t="s">
        <v>37</v>
      </c>
      <c r="B1326" s="9">
        <v>11.491717739460301</v>
      </c>
      <c r="C1326" s="9">
        <v>1.09290120883459E-2</v>
      </c>
      <c r="D1326" s="9">
        <v>12.3545134238469</v>
      </c>
      <c r="E1326" s="9">
        <v>-20.362621320193899</v>
      </c>
      <c r="F1326" s="13">
        <v>0</v>
      </c>
      <c r="G1326" s="13">
        <v>0</v>
      </c>
      <c r="H1326" s="9">
        <v>3.6493453904616802</v>
      </c>
      <c r="I1326" s="9">
        <v>-18.766558128401201</v>
      </c>
      <c r="J1326" s="9">
        <v>-15.3997471374376</v>
      </c>
      <c r="K1326" s="9">
        <v>-85.712749505830701</v>
      </c>
      <c r="L1326" s="9">
        <v>12.8372831195729</v>
      </c>
      <c r="M1326" s="9">
        <v>67.962515677742203</v>
      </c>
      <c r="N1326" s="9">
        <v>94.140750551852094</v>
      </c>
      <c r="O1326" s="9">
        <v>56.465538055754699</v>
      </c>
      <c r="P1326" s="9">
        <v>125648.177603847</v>
      </c>
      <c r="Q1326" s="9">
        <v>144787.20866087501</v>
      </c>
      <c r="R1326" s="9">
        <v>114.33653877832801</v>
      </c>
      <c r="S1326" s="9">
        <v>687.30469435035104</v>
      </c>
      <c r="T1326" s="9">
        <v>0.58306019609509896</v>
      </c>
      <c r="U1326" s="9">
        <v>0.119900846196125</v>
      </c>
      <c r="V1326" s="9">
        <v>0.59290130204241598</v>
      </c>
      <c r="W1326" s="9">
        <v>3.2028027698278699E-2</v>
      </c>
      <c r="X1326" s="9">
        <v>0.25516982406317901</v>
      </c>
      <c r="Y1326" s="13">
        <v>0</v>
      </c>
      <c r="Z1326" s="9">
        <v>0.13491025003247101</v>
      </c>
      <c r="AA1326" s="9">
        <v>5.35283418285652E-4</v>
      </c>
      <c r="AB1326" s="9">
        <v>9.7834271684962108E-3</v>
      </c>
      <c r="AC1326" s="9">
        <v>6.9995616015830304E-3</v>
      </c>
      <c r="AD1326" s="9">
        <v>2.8277406053610099E-4</v>
      </c>
      <c r="AE1326" s="13">
        <v>0</v>
      </c>
      <c r="AF1326" s="19">
        <v>3.4184260046314099E-3</v>
      </c>
      <c r="AG1326" s="9">
        <v>3.2752954026780002E-4</v>
      </c>
      <c r="AH1326" s="9">
        <v>6.8985267248146203</v>
      </c>
      <c r="AI1326" s="9">
        <v>0.45711092828620697</v>
      </c>
      <c r="AJ1326" s="9">
        <v>2000.1017609156099</v>
      </c>
      <c r="AK1326" s="9" t="s">
        <v>93</v>
      </c>
      <c r="AL1326" s="9" t="s">
        <v>94</v>
      </c>
      <c r="AM1326" s="63">
        <v>29782387537.439999</v>
      </c>
      <c r="AN1326" s="9">
        <v>237030</v>
      </c>
      <c r="AO1326" s="13">
        <f t="shared" si="324"/>
        <v>9.5859006226475287E-3</v>
      </c>
      <c r="AP1326" s="61">
        <f t="shared" si="325"/>
        <v>10.915577043105905</v>
      </c>
      <c r="AQ1326" s="19">
        <f t="shared" ref="AQ1326:AQ1334" si="328">(1-(1-B1326/100)^(1/12))- AO1326</f>
        <v>5.3536886713245399E-4</v>
      </c>
      <c r="AR1326" s="16">
        <f t="shared" ref="AR1326:AR1334" si="329">B1326/AP1326-1</f>
        <v>5.2781515267511736E-2</v>
      </c>
    </row>
    <row r="1327" spans="1:44" x14ac:dyDescent="0.25">
      <c r="A1327" t="s">
        <v>37</v>
      </c>
      <c r="B1327">
        <v>12.4741262780885</v>
      </c>
      <c r="C1327">
        <v>1.1514220807783001E-2</v>
      </c>
      <c r="D1327">
        <v>12.9747842129464</v>
      </c>
      <c r="E1327">
        <v>-14.5891022056705</v>
      </c>
      <c r="F1327" s="1">
        <v>0</v>
      </c>
      <c r="G1327" s="1">
        <v>0</v>
      </c>
      <c r="H1327">
        <v>3.8190138727997001</v>
      </c>
      <c r="I1327">
        <v>6.5200766862567603</v>
      </c>
      <c r="J1327">
        <v>9.2661479622956104</v>
      </c>
      <c r="K1327">
        <v>-57.0323409857575</v>
      </c>
      <c r="L1327">
        <v>38.473197458614003</v>
      </c>
      <c r="M1327">
        <v>67.529906416021205</v>
      </c>
      <c r="N1327">
        <v>94.305657733866894</v>
      </c>
      <c r="O1327">
        <v>57.359101867200401</v>
      </c>
      <c r="P1327">
        <v>124329.863608446</v>
      </c>
      <c r="Q1327">
        <v>143158.33389153401</v>
      </c>
      <c r="R1327">
        <v>111.772428534695</v>
      </c>
      <c r="S1327">
        <v>685.19735939851</v>
      </c>
      <c r="T1327">
        <v>0.58982739916860005</v>
      </c>
      <c r="U1327">
        <v>0.11912022021322401</v>
      </c>
      <c r="V1327">
        <v>0.61199720749407105</v>
      </c>
      <c r="W1327">
        <v>3.0690775090002901E-2</v>
      </c>
      <c r="X1327">
        <v>0.23819179720270101</v>
      </c>
      <c r="Y1327" s="1">
        <v>0</v>
      </c>
      <c r="Z1327">
        <v>0.13238804670152901</v>
      </c>
      <c r="AA1327">
        <v>5.2899596625486604E-4</v>
      </c>
      <c r="AB1327">
        <v>9.5736832872664306E-3</v>
      </c>
      <c r="AC1327">
        <v>6.9440679050537897E-3</v>
      </c>
      <c r="AD1327">
        <v>6.6610963017744605E-4</v>
      </c>
      <c r="AE1327" s="1">
        <v>0</v>
      </c>
      <c r="AF1327" s="3">
        <v>4.2155841956175097E-3</v>
      </c>
      <c r="AG1327">
        <v>7.4542976518945404E-4</v>
      </c>
      <c r="AH1327">
        <v>6.8628574267453004</v>
      </c>
      <c r="AI1327">
        <v>0.444682844503964</v>
      </c>
      <c r="AJ1327">
        <v>2578.3273167679299</v>
      </c>
      <c r="AK1327" t="s">
        <v>95</v>
      </c>
      <c r="AL1327" t="s">
        <v>96</v>
      </c>
      <c r="AM1327" s="4">
        <v>48187022558.18</v>
      </c>
      <c r="AN1327">
        <v>387574</v>
      </c>
      <c r="AO1327" s="1">
        <f t="shared" si="324"/>
        <v>1.0002414388679161E-2</v>
      </c>
      <c r="AP1327" s="5">
        <f t="shared" si="325"/>
        <v>11.364106827047038</v>
      </c>
      <c r="AQ1327" s="3">
        <f t="shared" si="328"/>
        <v>1.0391530953592337E-3</v>
      </c>
      <c r="AR1327" s="15">
        <f t="shared" si="329"/>
        <v>9.7677667760001086E-2</v>
      </c>
    </row>
    <row r="1328" spans="1:44" x14ac:dyDescent="0.25">
      <c r="A1328" t="s">
        <v>37</v>
      </c>
      <c r="B1328">
        <v>12.9236208845756</v>
      </c>
      <c r="C1328">
        <v>1.2086129536648E-2</v>
      </c>
      <c r="D1328">
        <v>13.5770679495132</v>
      </c>
      <c r="E1328">
        <v>-10.8287314233883</v>
      </c>
      <c r="F1328" s="1">
        <v>0</v>
      </c>
      <c r="G1328" s="1">
        <v>0</v>
      </c>
      <c r="H1328">
        <v>3.8817367065444501</v>
      </c>
      <c r="I1328">
        <v>30.953107798239799</v>
      </c>
      <c r="J1328">
        <v>32.799146119654999</v>
      </c>
      <c r="K1328">
        <v>-32.857159286620202</v>
      </c>
      <c r="L1328">
        <v>62.949081723828598</v>
      </c>
      <c r="M1328">
        <v>66.179732807770904</v>
      </c>
      <c r="N1328">
        <v>94.596419464437403</v>
      </c>
      <c r="O1328">
        <v>58.245116860020701</v>
      </c>
      <c r="P1328">
        <v>124294.627937702</v>
      </c>
      <c r="Q1328">
        <v>142576.728773429</v>
      </c>
      <c r="R1328">
        <v>112.56024124375099</v>
      </c>
      <c r="S1328">
        <v>688.96954313163201</v>
      </c>
      <c r="T1328">
        <v>0.59837980520618295</v>
      </c>
      <c r="U1328">
        <v>0.122113404818713</v>
      </c>
      <c r="V1328">
        <v>0.60544945081235602</v>
      </c>
      <c r="W1328">
        <v>2.8986103278647701E-2</v>
      </c>
      <c r="X1328">
        <v>0.24345104109028201</v>
      </c>
      <c r="Y1328" s="1">
        <v>0</v>
      </c>
      <c r="Z1328">
        <v>0.127711146115738</v>
      </c>
      <c r="AA1328">
        <v>5.0182529034503698E-4</v>
      </c>
      <c r="AB1328">
        <v>9.5312793272606094E-3</v>
      </c>
      <c r="AC1328">
        <v>6.9913096923095597E-3</v>
      </c>
      <c r="AD1328">
        <v>7.0384698632938399E-4</v>
      </c>
      <c r="AE1328" s="1">
        <v>0</v>
      </c>
      <c r="AF1328" s="3">
        <v>4.7840165786598703E-3</v>
      </c>
      <c r="AG1328">
        <v>1.3491694040956401E-3</v>
      </c>
      <c r="AH1328">
        <v>6.9006764472166804</v>
      </c>
      <c r="AI1328">
        <v>0.43660232608385502</v>
      </c>
      <c r="AJ1328">
        <v>2914.3265267699999</v>
      </c>
      <c r="AK1328" t="s">
        <v>97</v>
      </c>
      <c r="AL1328" t="s">
        <v>98</v>
      </c>
      <c r="AM1328" s="4">
        <v>74440674145.029999</v>
      </c>
      <c r="AN1328">
        <v>598905</v>
      </c>
      <c r="AO1328" s="1">
        <f t="shared" si="324"/>
        <v>1.0363544929850518E-2</v>
      </c>
      <c r="AP1328" s="5">
        <f t="shared" si="325"/>
        <v>11.751319730596066</v>
      </c>
      <c r="AQ1328" s="3">
        <f t="shared" si="328"/>
        <v>1.1022602172010149E-3</v>
      </c>
      <c r="AR1328" s="15">
        <f t="shared" si="329"/>
        <v>9.9759106283807242E-2</v>
      </c>
    </row>
    <row r="1329" spans="1:44" x14ac:dyDescent="0.25">
      <c r="A1329" t="s">
        <v>37</v>
      </c>
      <c r="B1329">
        <v>13.606409346559399</v>
      </c>
      <c r="C1329">
        <v>1.1764769662267201E-2</v>
      </c>
      <c r="D1329">
        <v>13.239112111405101</v>
      </c>
      <c r="E1329">
        <v>-2.6925354684303402</v>
      </c>
      <c r="F1329" s="1">
        <v>0</v>
      </c>
      <c r="G1329" s="1">
        <v>0</v>
      </c>
      <c r="H1329">
        <v>4.1478307751210304</v>
      </c>
      <c r="I1329">
        <v>54.802651780382803</v>
      </c>
      <c r="J1329">
        <v>56.6521208296219</v>
      </c>
      <c r="K1329">
        <v>-7.5091044457958498</v>
      </c>
      <c r="L1329">
        <v>87.966512239906095</v>
      </c>
      <c r="M1329">
        <v>68.107201225504298</v>
      </c>
      <c r="N1329">
        <v>94.593320052186399</v>
      </c>
      <c r="O1329">
        <v>58.224385214394999</v>
      </c>
      <c r="P1329">
        <v>119868.72563255399</v>
      </c>
      <c r="Q1329">
        <v>137896.10175569999</v>
      </c>
      <c r="R1329">
        <v>107.021806768427</v>
      </c>
      <c r="S1329">
        <v>686.46825633933804</v>
      </c>
      <c r="T1329">
        <v>0.61025070642547097</v>
      </c>
      <c r="U1329">
        <v>0.11468231776155199</v>
      </c>
      <c r="V1329">
        <v>0.63883883933418395</v>
      </c>
      <c r="W1329">
        <v>2.3703775984949799E-2</v>
      </c>
      <c r="X1329">
        <v>0.22277506691931201</v>
      </c>
      <c r="Y1329" s="1">
        <v>0</v>
      </c>
      <c r="Z1329">
        <v>0.13251539816497401</v>
      </c>
      <c r="AA1329">
        <v>5.22236209817267E-4</v>
      </c>
      <c r="AB1329">
        <v>9.1991247304333192E-3</v>
      </c>
      <c r="AC1329">
        <v>6.8814467367337004E-3</v>
      </c>
      <c r="AD1329">
        <v>6.2826391414375397E-4</v>
      </c>
      <c r="AE1329" s="1">
        <v>0</v>
      </c>
      <c r="AF1329" s="3">
        <v>4.8784360964176203E-3</v>
      </c>
      <c r="AG1329">
        <v>1.4151294583000999E-3</v>
      </c>
      <c r="AH1329">
        <v>6.7466124179284401</v>
      </c>
      <c r="AI1329">
        <v>0.436081293543014</v>
      </c>
      <c r="AJ1329">
        <v>3848.81717818062</v>
      </c>
      <c r="AK1329" t="s">
        <v>99</v>
      </c>
      <c r="AL1329" t="s">
        <v>100</v>
      </c>
      <c r="AM1329" s="4">
        <v>76555839787.389999</v>
      </c>
      <c r="AN1329">
        <v>638664</v>
      </c>
      <c r="AO1329" s="1">
        <f t="shared" si="324"/>
        <v>1.033074460440154E-2</v>
      </c>
      <c r="AP1329" s="5">
        <f t="shared" si="325"/>
        <v>11.716214558790439</v>
      </c>
      <c r="AQ1329" s="3">
        <f t="shared" si="328"/>
        <v>1.7833397855849722E-3</v>
      </c>
      <c r="AR1329" s="15">
        <f t="shared" si="329"/>
        <v>0.1613315271996949</v>
      </c>
    </row>
    <row r="1330" spans="1:44" x14ac:dyDescent="0.25">
      <c r="A1330" t="s">
        <v>37</v>
      </c>
      <c r="B1330">
        <v>13.852052386656901</v>
      </c>
      <c r="C1330">
        <v>1.1741300331175901E-2</v>
      </c>
      <c r="D1330">
        <v>13.214383351338499</v>
      </c>
      <c r="E1330">
        <v>0.97645413673902204</v>
      </c>
      <c r="F1330" s="1">
        <v>0</v>
      </c>
      <c r="G1330" s="1">
        <v>0</v>
      </c>
      <c r="H1330">
        <v>4.33878371847086</v>
      </c>
      <c r="I1330">
        <v>78.6288404042308</v>
      </c>
      <c r="J1330">
        <v>79.8986147031775</v>
      </c>
      <c r="K1330">
        <v>14.4524103002404</v>
      </c>
      <c r="L1330">
        <v>112.42184894784199</v>
      </c>
      <c r="M1330">
        <v>71.485112437997103</v>
      </c>
      <c r="N1330">
        <v>94.775096328639407</v>
      </c>
      <c r="O1330">
        <v>57.733777305240302</v>
      </c>
      <c r="P1330">
        <v>117680.9388608</v>
      </c>
      <c r="Q1330">
        <v>134968.483852762</v>
      </c>
      <c r="R1330">
        <v>101.40186390650599</v>
      </c>
      <c r="S1330">
        <v>689.233626617911</v>
      </c>
      <c r="T1330">
        <v>0.61374192908125103</v>
      </c>
      <c r="U1330">
        <v>9.1697052179065999E-2</v>
      </c>
      <c r="V1330">
        <v>0.70966153318174496</v>
      </c>
      <c r="W1330">
        <v>1.75406302010204E-2</v>
      </c>
      <c r="X1330">
        <v>0.18110078443816799</v>
      </c>
      <c r="Y1330" s="1">
        <v>0</v>
      </c>
      <c r="Z1330">
        <v>0.14159808665833601</v>
      </c>
      <c r="AA1330">
        <v>5.3882755592146205E-4</v>
      </c>
      <c r="AB1330">
        <v>8.9410232759654998E-3</v>
      </c>
      <c r="AC1330">
        <v>6.75753192643418E-3</v>
      </c>
      <c r="AD1330">
        <v>4.5434843359848999E-4</v>
      </c>
      <c r="AE1330" s="1">
        <v>0</v>
      </c>
      <c r="AF1330" s="3">
        <v>4.6312785128456496E-3</v>
      </c>
      <c r="AG1330">
        <v>1.8070868785769001E-3</v>
      </c>
      <c r="AH1330">
        <v>6.5940554201317196</v>
      </c>
      <c r="AI1330">
        <v>0.45060847710522201</v>
      </c>
      <c r="AJ1330">
        <v>4715.2457155123702</v>
      </c>
      <c r="AK1330" t="s">
        <v>101</v>
      </c>
      <c r="AL1330" t="s">
        <v>102</v>
      </c>
      <c r="AM1330" s="4">
        <v>82198017537.369995</v>
      </c>
      <c r="AN1330">
        <v>698482</v>
      </c>
      <c r="AO1330" s="1">
        <f t="shared" si="324"/>
        <v>1.0075126590063032E-2</v>
      </c>
      <c r="AP1330" s="5">
        <f t="shared" si="325"/>
        <v>11.442195600280636</v>
      </c>
      <c r="AQ1330" s="3">
        <f t="shared" si="328"/>
        <v>2.273334864776334E-3</v>
      </c>
      <c r="AR1330" s="15">
        <f t="shared" si="329"/>
        <v>0.21061139579864907</v>
      </c>
    </row>
    <row r="1331" spans="1:44" x14ac:dyDescent="0.25">
      <c r="A1331" t="s">
        <v>37</v>
      </c>
      <c r="B1331">
        <v>14.738991167226301</v>
      </c>
      <c r="C1331">
        <v>1.2019490914807401E-2</v>
      </c>
      <c r="D1331">
        <v>13.5070872475897</v>
      </c>
      <c r="E1331">
        <v>8.7623282776274003</v>
      </c>
      <c r="F1331" s="1">
        <v>0</v>
      </c>
      <c r="G1331" s="1">
        <v>0</v>
      </c>
      <c r="H1331">
        <v>4.6296713190609902</v>
      </c>
      <c r="I1331">
        <v>102.137232609572</v>
      </c>
      <c r="J1331">
        <v>103.637856821987</v>
      </c>
      <c r="K1331">
        <v>39.6061615270579</v>
      </c>
      <c r="L1331">
        <v>137.26663574634301</v>
      </c>
      <c r="M1331">
        <v>74.990611884410299</v>
      </c>
      <c r="N1331">
        <v>95.049088785702395</v>
      </c>
      <c r="O1331">
        <v>57.659586179749702</v>
      </c>
      <c r="P1331">
        <v>113243.059281915</v>
      </c>
      <c r="Q1331">
        <v>130045.042653746</v>
      </c>
      <c r="R1331">
        <v>94.013782827242395</v>
      </c>
      <c r="S1331">
        <v>683.973576502333</v>
      </c>
      <c r="T1331">
        <v>0.63957151622224795</v>
      </c>
      <c r="U1331">
        <v>7.2395473011929806E-2</v>
      </c>
      <c r="V1331">
        <v>0.74845451479351599</v>
      </c>
      <c r="W1331">
        <v>1.54075030399301E-2</v>
      </c>
      <c r="X1331">
        <v>0.16374250915462299</v>
      </c>
      <c r="Y1331" s="1">
        <v>0</v>
      </c>
      <c r="Z1331">
        <v>0.13662444795779599</v>
      </c>
      <c r="AA1331">
        <v>5.5847555764596002E-4</v>
      </c>
      <c r="AB1331">
        <v>8.6255218488416503E-3</v>
      </c>
      <c r="AC1331">
        <v>6.6035133021087201E-3</v>
      </c>
      <c r="AD1331">
        <v>4.3720759965205198E-4</v>
      </c>
      <c r="AE1331" s="1">
        <v>0</v>
      </c>
      <c r="AF1331" s="3">
        <v>4.4034687795609399E-3</v>
      </c>
      <c r="AG1331">
        <v>2.3982491489787298E-3</v>
      </c>
      <c r="AH1331">
        <v>6.3657542392047199</v>
      </c>
      <c r="AI1331">
        <v>0.46135307577038698</v>
      </c>
      <c r="AJ1331">
        <v>5906.4242494057198</v>
      </c>
      <c r="AK1331" t="s">
        <v>103</v>
      </c>
      <c r="AL1331" t="s">
        <v>104</v>
      </c>
      <c r="AM1331" s="4">
        <v>64690777073.150002</v>
      </c>
      <c r="AN1331">
        <v>571256</v>
      </c>
      <c r="AO1331" s="1">
        <f t="shared" si="324"/>
        <v>9.8040701274912448E-3</v>
      </c>
      <c r="AP1331" s="5">
        <f t="shared" si="325"/>
        <v>11.15077532710762</v>
      </c>
      <c r="AQ1331" s="3">
        <f t="shared" si="328"/>
        <v>3.3957827052776765E-3</v>
      </c>
      <c r="AR1331" s="15">
        <f t="shared" si="329"/>
        <v>0.32179070377247232</v>
      </c>
    </row>
    <row r="1332" spans="1:44" x14ac:dyDescent="0.25">
      <c r="A1332" t="s">
        <v>37</v>
      </c>
      <c r="B1332">
        <v>15.3620196237519</v>
      </c>
      <c r="C1332">
        <v>1.2200395754477801E-2</v>
      </c>
      <c r="D1332">
        <v>13.6969440902852</v>
      </c>
      <c r="E1332">
        <v>11.5477616859392</v>
      </c>
      <c r="F1332" s="1">
        <v>0</v>
      </c>
      <c r="G1332" s="1">
        <v>0</v>
      </c>
      <c r="H1332">
        <v>4.8459888053682496</v>
      </c>
      <c r="I1332">
        <v>125.837278046893</v>
      </c>
      <c r="J1332">
        <v>126.92047078560201</v>
      </c>
      <c r="K1332">
        <v>63.687101653762198</v>
      </c>
      <c r="L1332">
        <v>161.85946433905499</v>
      </c>
      <c r="M1332">
        <v>78.612155651327697</v>
      </c>
      <c r="N1332">
        <v>95.201865699390893</v>
      </c>
      <c r="O1332">
        <v>57.541085687254601</v>
      </c>
      <c r="P1332">
        <v>110476.597970029</v>
      </c>
      <c r="Q1332">
        <v>126671.88099575099</v>
      </c>
      <c r="R1332">
        <v>86.359380072581601</v>
      </c>
      <c r="S1332">
        <v>683.32640709515294</v>
      </c>
      <c r="T1332">
        <v>0.64497163705329896</v>
      </c>
      <c r="U1332">
        <v>5.5601428286662202E-2</v>
      </c>
      <c r="V1332">
        <v>0.79252627554699095</v>
      </c>
      <c r="W1332">
        <v>1.22443500665057E-2</v>
      </c>
      <c r="X1332">
        <v>0.13962794609984</v>
      </c>
      <c r="Y1332" s="1">
        <v>0</v>
      </c>
      <c r="Z1332">
        <v>0.14228544681689401</v>
      </c>
      <c r="AA1332">
        <v>5.7974109276117498E-4</v>
      </c>
      <c r="AB1332">
        <v>8.29917696598826E-3</v>
      </c>
      <c r="AC1332">
        <v>6.4013019031972504E-3</v>
      </c>
      <c r="AD1332">
        <v>3.7321911842716097E-4</v>
      </c>
      <c r="AE1332" s="1">
        <v>0</v>
      </c>
      <c r="AF1332" s="3">
        <v>4.2464046874025703E-3</v>
      </c>
      <c r="AG1332">
        <v>2.9482704041496801E-3</v>
      </c>
      <c r="AH1332">
        <v>6.1079166777962</v>
      </c>
      <c r="AI1332">
        <v>0.45594804244815501</v>
      </c>
      <c r="AJ1332">
        <v>6809.1743645530296</v>
      </c>
      <c r="AK1332" t="s">
        <v>105</v>
      </c>
      <c r="AL1332" t="s">
        <v>106</v>
      </c>
      <c r="AM1332" s="4">
        <v>56692723397.290001</v>
      </c>
      <c r="AN1332">
        <v>513165</v>
      </c>
      <c r="AO1332" s="1">
        <f t="shared" si="324"/>
        <v>9.5288858083999676E-3</v>
      </c>
      <c r="AP1332" s="5">
        <f t="shared" si="325"/>
        <v>10.854018061550564</v>
      </c>
      <c r="AQ1332" s="3">
        <f t="shared" si="328"/>
        <v>4.2738933976308232E-3</v>
      </c>
      <c r="AR1332" s="15">
        <f t="shared" si="329"/>
        <v>0.41533020643945195</v>
      </c>
    </row>
    <row r="1333" spans="1:44" x14ac:dyDescent="0.25">
      <c r="A1333" t="s">
        <v>37</v>
      </c>
      <c r="B1333">
        <v>15.918440112927801</v>
      </c>
      <c r="C1333">
        <v>1.2207397928997599E-2</v>
      </c>
      <c r="D1333">
        <v>13.704285079244499</v>
      </c>
      <c r="E1333">
        <v>19.170177392258001</v>
      </c>
      <c r="F1333" s="1">
        <v>0</v>
      </c>
      <c r="G1333" s="1">
        <v>0</v>
      </c>
      <c r="H1333">
        <v>5.0556645731381602</v>
      </c>
      <c r="I1333">
        <v>149.37569663329401</v>
      </c>
      <c r="J1333">
        <v>150.47477841888099</v>
      </c>
      <c r="K1333">
        <v>89.609034737371502</v>
      </c>
      <c r="L1333">
        <v>186.488460356166</v>
      </c>
      <c r="M1333">
        <v>80.199334564959102</v>
      </c>
      <c r="N1333">
        <v>95.396706951072403</v>
      </c>
      <c r="O1333">
        <v>57.809483971933297</v>
      </c>
      <c r="P1333">
        <v>107256.345922461</v>
      </c>
      <c r="Q1333">
        <v>122759.654116926</v>
      </c>
      <c r="R1333">
        <v>82.713816823546495</v>
      </c>
      <c r="S1333">
        <v>679.70431710634</v>
      </c>
      <c r="T1333">
        <v>0.67251576623479403</v>
      </c>
      <c r="U1333">
        <v>4.1774359357733298E-2</v>
      </c>
      <c r="V1333">
        <v>0.82144333098550104</v>
      </c>
      <c r="W1333">
        <v>8.3127779876143795E-3</v>
      </c>
      <c r="X1333">
        <v>0.12846953166915001</v>
      </c>
      <c r="Y1333" s="1">
        <v>0</v>
      </c>
      <c r="Z1333">
        <v>0.125795896341933</v>
      </c>
      <c r="AA1333">
        <v>5.8417071706397196E-4</v>
      </c>
      <c r="AB1333">
        <v>8.0596860930929395E-3</v>
      </c>
      <c r="AC1333">
        <v>6.2197269596399596E-3</v>
      </c>
      <c r="AD1333">
        <v>2.7896529957601498E-4</v>
      </c>
      <c r="AE1333" s="1">
        <v>0</v>
      </c>
      <c r="AF1333" s="3">
        <v>4.1736251909041998E-3</v>
      </c>
      <c r="AG1333">
        <v>3.2845856116414901E-3</v>
      </c>
      <c r="AH1333">
        <v>5.9600774963993803</v>
      </c>
      <c r="AI1333">
        <v>0.454021466756104</v>
      </c>
      <c r="AJ1333">
        <v>7899.2624931562596</v>
      </c>
      <c r="AK1333" t="s">
        <v>107</v>
      </c>
      <c r="AL1333" t="s">
        <v>108</v>
      </c>
      <c r="AM1333" s="4">
        <v>37425600320.800003</v>
      </c>
      <c r="AN1333">
        <v>348936</v>
      </c>
      <c r="AO1333" s="1">
        <f t="shared" si="324"/>
        <v>9.3080727912464509E-3</v>
      </c>
      <c r="AP1333" s="5">
        <f t="shared" si="325"/>
        <v>10.615237780846421</v>
      </c>
      <c r="AQ1333" s="3">
        <f t="shared" si="328"/>
        <v>5.0366230450432717E-3</v>
      </c>
      <c r="AR1333" s="15">
        <f t="shared" si="329"/>
        <v>0.49958394164756248</v>
      </c>
    </row>
    <row r="1334" spans="1:44" x14ac:dyDescent="0.25">
      <c r="A1334" t="s">
        <v>37</v>
      </c>
      <c r="B1334">
        <v>14.850297299709201</v>
      </c>
      <c r="C1334">
        <v>1.16482068527274E-2</v>
      </c>
      <c r="D1334">
        <v>13.116230565446701</v>
      </c>
      <c r="E1334">
        <v>27.564246931504599</v>
      </c>
      <c r="F1334" s="1">
        <v>0</v>
      </c>
      <c r="G1334" s="1">
        <v>0</v>
      </c>
      <c r="H1334">
        <v>5.3047516036239202</v>
      </c>
      <c r="I1334">
        <v>171.495612917172</v>
      </c>
      <c r="J1334">
        <v>172.81533486247901</v>
      </c>
      <c r="K1334">
        <v>114.142436875481</v>
      </c>
      <c r="L1334">
        <v>211.18284911077799</v>
      </c>
      <c r="M1334">
        <v>85.681652345734705</v>
      </c>
      <c r="N1334">
        <v>95.441497799077496</v>
      </c>
      <c r="O1334">
        <v>57.052779524616703</v>
      </c>
      <c r="P1334">
        <v>100238.203792669</v>
      </c>
      <c r="Q1334">
        <v>114631.127849695</v>
      </c>
      <c r="R1334">
        <v>76.208992633007597</v>
      </c>
      <c r="S1334">
        <v>671.20327633534896</v>
      </c>
      <c r="T1334">
        <v>0.68906115873007001</v>
      </c>
      <c r="U1334">
        <v>2.4056166835317399E-2</v>
      </c>
      <c r="V1334">
        <v>0.87954098123361601</v>
      </c>
      <c r="W1334">
        <v>4.2828114885907704E-3</v>
      </c>
      <c r="X1334">
        <v>9.2120040442475404E-2</v>
      </c>
      <c r="Y1334" s="1">
        <v>0</v>
      </c>
      <c r="Z1334">
        <v>0.12866615153719699</v>
      </c>
      <c r="AA1334">
        <v>6.3312921654939199E-4</v>
      </c>
      <c r="AB1334">
        <v>7.6885310739620398E-3</v>
      </c>
      <c r="AC1334">
        <v>5.9029979170941204E-3</v>
      </c>
      <c r="AD1334">
        <v>1.5835616775298301E-4</v>
      </c>
      <c r="AE1334" s="1">
        <v>0</v>
      </c>
      <c r="AF1334" s="3">
        <v>4.0300358386919999E-3</v>
      </c>
      <c r="AG1334">
        <v>3.16818029467199E-3</v>
      </c>
      <c r="AH1334">
        <v>5.6821982457820299</v>
      </c>
      <c r="AI1334">
        <v>0.46660305069948499</v>
      </c>
      <c r="AJ1334">
        <v>9473.4381512273794</v>
      </c>
      <c r="AK1334" t="s">
        <v>109</v>
      </c>
      <c r="AL1334" t="s">
        <v>110</v>
      </c>
      <c r="AM1334" s="4">
        <v>24310871804.040001</v>
      </c>
      <c r="AN1334">
        <v>242531</v>
      </c>
      <c r="AO1334" s="1">
        <f t="shared" si="324"/>
        <v>8.9541486368587119E-3</v>
      </c>
      <c r="AP1334" s="5">
        <f t="shared" si="325"/>
        <v>10.231292065837183</v>
      </c>
      <c r="AQ1334" s="3">
        <f t="shared" si="328"/>
        <v>4.3531220770032398E-3</v>
      </c>
      <c r="AR1334" s="15">
        <f t="shared" si="329"/>
        <v>0.4514586431654235</v>
      </c>
    </row>
    <row r="1335" spans="1:44" x14ac:dyDescent="0.25">
      <c r="A1335" t="s">
        <v>37</v>
      </c>
      <c r="B1335">
        <v>14.4466241814228</v>
      </c>
      <c r="C1335">
        <v>1.1650718714638899E-2</v>
      </c>
      <c r="D1335">
        <v>13.1188802735625</v>
      </c>
      <c r="E1335">
        <v>37.265972352907397</v>
      </c>
      <c r="F1335" s="1">
        <v>0</v>
      </c>
      <c r="G1335" s="1">
        <v>0</v>
      </c>
      <c r="H1335">
        <v>5.70242017531901</v>
      </c>
      <c r="I1335">
        <v>192.67275063964701</v>
      </c>
      <c r="J1335">
        <v>196.26359997734701</v>
      </c>
      <c r="K1335">
        <v>148.510509157782</v>
      </c>
      <c r="L1335">
        <v>235.998192161568</v>
      </c>
      <c r="M1335">
        <v>91.303079342785097</v>
      </c>
      <c r="N1335">
        <v>95.185478640493699</v>
      </c>
      <c r="O1335">
        <v>56.652736975448597</v>
      </c>
      <c r="P1335">
        <v>91573.228626376498</v>
      </c>
      <c r="Q1335">
        <v>105062.486160988</v>
      </c>
      <c r="R1335">
        <v>72.116481009789595</v>
      </c>
      <c r="S1335">
        <v>657.78069166315697</v>
      </c>
      <c r="T1335">
        <v>0.67832663604601995</v>
      </c>
      <c r="U1335">
        <v>1.78610278465604E-2</v>
      </c>
      <c r="V1335">
        <v>0.87959724403125195</v>
      </c>
      <c r="W1335">
        <v>5.33922572718967E-3</v>
      </c>
      <c r="X1335">
        <v>9.7202502394997198E-2</v>
      </c>
      <c r="Y1335" s="1">
        <v>0</v>
      </c>
      <c r="Z1335">
        <v>0.13131555928994301</v>
      </c>
      <c r="AA1335">
        <v>7.0810965236932095E-4</v>
      </c>
      <c r="AB1335">
        <v>7.4922490742813201E-3</v>
      </c>
      <c r="AC1335">
        <v>5.69431837578953E-3</v>
      </c>
      <c r="AD1335">
        <v>1.06488035944934E-4</v>
      </c>
      <c r="AE1335" s="1">
        <v>0</v>
      </c>
      <c r="AF1335" s="3">
        <v>4.0499001353440601E-3</v>
      </c>
      <c r="AG1335">
        <v>3.3438668836519498E-3</v>
      </c>
      <c r="AH1335">
        <v>5.3703041603567199</v>
      </c>
      <c r="AI1335">
        <v>0.46232290265318898</v>
      </c>
      <c r="AJ1335">
        <v>12293.247720756201</v>
      </c>
      <c r="AK1335" t="s">
        <v>111</v>
      </c>
      <c r="AL1335" t="s">
        <v>112</v>
      </c>
      <c r="AM1335" s="4">
        <v>8706507858.1100006</v>
      </c>
      <c r="AN1335">
        <v>95077</v>
      </c>
      <c r="AO1335" s="1">
        <f t="shared" ref="AO1335:AO1336" si="330">AA1335+AC1335*$AO$1316+AF1335*$AP$1316</f>
        <v>8.8323681093652878E-3</v>
      </c>
      <c r="AP1335" s="5">
        <f t="shared" si="325"/>
        <v>10.098832337519848</v>
      </c>
      <c r="AQ1335" s="3">
        <f t="shared" ref="AQ1335:AQ1336" si="331">(1-(1-B1335/100)^(1/12))- AO1335</f>
        <v>4.0859420594980683E-3</v>
      </c>
      <c r="AR1335" s="15">
        <f t="shared" ref="AR1335:AR1336" si="332">B1335/AP1335-1</f>
        <v>0.43052421295774446</v>
      </c>
    </row>
    <row r="1336" spans="1:44" x14ac:dyDescent="0.25">
      <c r="A1336" t="s">
        <v>37</v>
      </c>
      <c r="B1336">
        <v>15.9961860481844</v>
      </c>
      <c r="C1336">
        <v>1.1536719910712701E-2</v>
      </c>
      <c r="D1336">
        <v>12.998550796949599</v>
      </c>
      <c r="E1336">
        <v>46.777288030267599</v>
      </c>
      <c r="F1336" s="1">
        <v>0</v>
      </c>
      <c r="G1336" s="1">
        <v>0</v>
      </c>
      <c r="H1336">
        <v>6.4823345137008799</v>
      </c>
      <c r="I1336">
        <v>244.205439263687</v>
      </c>
      <c r="J1336">
        <v>250.05186784353</v>
      </c>
      <c r="K1336">
        <v>221.70644956248799</v>
      </c>
      <c r="L1336">
        <v>291.50818965176398</v>
      </c>
      <c r="M1336">
        <v>105.6977320657</v>
      </c>
      <c r="N1336">
        <v>95.672505789214497</v>
      </c>
      <c r="O1336">
        <v>56.177619081036703</v>
      </c>
      <c r="P1336">
        <v>83561.459137632206</v>
      </c>
      <c r="Q1336">
        <v>95978.274762149595</v>
      </c>
      <c r="R1336">
        <v>56.407378900361103</v>
      </c>
      <c r="S1336">
        <v>632.72965156297505</v>
      </c>
      <c r="T1336">
        <v>0.62387578915966402</v>
      </c>
      <c r="U1336">
        <v>2.8155728587177299E-3</v>
      </c>
      <c r="V1336">
        <v>0.97640365108181304</v>
      </c>
      <c r="W1336">
        <v>1.29241679607919E-3</v>
      </c>
      <c r="X1336">
        <v>1.9488359263390001E-2</v>
      </c>
      <c r="Y1336" s="1">
        <v>0</v>
      </c>
      <c r="Z1336">
        <v>0.130668713928416</v>
      </c>
      <c r="AA1336">
        <v>8.28298113888548E-4</v>
      </c>
      <c r="AB1336">
        <v>6.9343901139680003E-3</v>
      </c>
      <c r="AC1336">
        <v>5.2047328133560796E-3</v>
      </c>
      <c r="AD1336">
        <v>1.4425982546493301E-5</v>
      </c>
      <c r="AE1336" s="1">
        <v>0</v>
      </c>
      <c r="AF1336" s="3">
        <v>3.8717807903342399E-3</v>
      </c>
      <c r="AG1336">
        <v>3.7595854060496299E-3</v>
      </c>
      <c r="AH1336">
        <v>4.5335796380881996</v>
      </c>
      <c r="AI1336">
        <v>0.47025281597846502</v>
      </c>
      <c r="AJ1336">
        <v>17176.546020165199</v>
      </c>
      <c r="AK1336" t="s">
        <v>113</v>
      </c>
      <c r="AL1336" t="s">
        <v>114</v>
      </c>
      <c r="AM1336" s="4">
        <v>13936797962.27</v>
      </c>
      <c r="AN1336">
        <v>166785</v>
      </c>
      <c r="AO1336" s="1">
        <f t="shared" si="330"/>
        <v>8.356099401445171E-3</v>
      </c>
      <c r="AP1336" s="5">
        <f t="shared" si="325"/>
        <v>9.5790762322059528</v>
      </c>
      <c r="AQ1336" s="3">
        <f t="shared" si="331"/>
        <v>6.0645774115879909E-3</v>
      </c>
      <c r="AR1336" s="15">
        <f t="shared" si="332"/>
        <v>0.66990904555111364</v>
      </c>
    </row>
    <row r="1337" spans="1:44" x14ac:dyDescent="0.25">
      <c r="AN1337" s="7">
        <f>SUM(AN1317:AN1336)</f>
        <v>4749364</v>
      </c>
    </row>
    <row r="1339" spans="1:44" x14ac:dyDescent="0.25">
      <c r="AO1339" t="s">
        <v>226</v>
      </c>
      <c r="AP1339" t="s">
        <v>67</v>
      </c>
    </row>
    <row r="1340" spans="1:44" x14ac:dyDescent="0.25">
      <c r="A1340" t="s">
        <v>0</v>
      </c>
      <c r="B1340" t="s">
        <v>1</v>
      </c>
      <c r="C1340" t="s">
        <v>2</v>
      </c>
      <c r="D1340" t="s">
        <v>3</v>
      </c>
      <c r="E1340" t="s">
        <v>5</v>
      </c>
      <c r="F1340" t="s">
        <v>6</v>
      </c>
      <c r="G1340" t="s">
        <v>208</v>
      </c>
      <c r="H1340" t="s">
        <v>7</v>
      </c>
      <c r="I1340" t="s">
        <v>8</v>
      </c>
      <c r="J1340" t="s">
        <v>134</v>
      </c>
      <c r="K1340" t="s">
        <v>143</v>
      </c>
      <c r="L1340" t="s">
        <v>9</v>
      </c>
      <c r="M1340" t="s">
        <v>10</v>
      </c>
      <c r="N1340" t="s">
        <v>11</v>
      </c>
      <c r="O1340" t="s">
        <v>13</v>
      </c>
      <c r="P1340" t="s">
        <v>14</v>
      </c>
      <c r="Q1340" t="s">
        <v>15</v>
      </c>
      <c r="R1340" t="s">
        <v>16</v>
      </c>
      <c r="S1340" t="s">
        <v>17</v>
      </c>
      <c r="T1340" t="s">
        <v>18</v>
      </c>
      <c r="U1340" t="s">
        <v>20</v>
      </c>
      <c r="V1340" t="s">
        <v>21</v>
      </c>
      <c r="W1340" t="s">
        <v>22</v>
      </c>
      <c r="X1340" t="s">
        <v>23</v>
      </c>
      <c r="Y1340" t="s">
        <v>24</v>
      </c>
      <c r="Z1340" t="s">
        <v>25</v>
      </c>
      <c r="AA1340" t="s">
        <v>26</v>
      </c>
      <c r="AB1340" t="s">
        <v>27</v>
      </c>
      <c r="AC1340" t="s">
        <v>263</v>
      </c>
      <c r="AD1340" t="s">
        <v>120</v>
      </c>
      <c r="AE1340" t="s">
        <v>29</v>
      </c>
      <c r="AF1340" s="3" t="s">
        <v>233</v>
      </c>
      <c r="AG1340" t="s">
        <v>30</v>
      </c>
      <c r="AH1340" t="s">
        <v>31</v>
      </c>
      <c r="AI1340" t="s">
        <v>32</v>
      </c>
      <c r="AJ1340" t="s">
        <v>33</v>
      </c>
      <c r="AK1340" t="s">
        <v>34</v>
      </c>
      <c r="AL1340" t="s">
        <v>74</v>
      </c>
      <c r="AM1340" s="4" t="s">
        <v>35</v>
      </c>
      <c r="AN1340" t="s">
        <v>36</v>
      </c>
      <c r="AO1340" s="15">
        <v>1.1000000000000001</v>
      </c>
      <c r="AP1340" s="15">
        <v>1</v>
      </c>
    </row>
    <row r="1341" spans="1:44" x14ac:dyDescent="0.25">
      <c r="A1341" t="s">
        <v>37</v>
      </c>
      <c r="B1341">
        <v>8.8712176308186805</v>
      </c>
      <c r="C1341">
        <v>5.3435035961641097E-3</v>
      </c>
      <c r="D1341">
        <v>6.22707091052885</v>
      </c>
      <c r="E1341">
        <v>-72.063021670204094</v>
      </c>
      <c r="F1341" s="1">
        <v>0</v>
      </c>
      <c r="G1341" s="1">
        <v>0</v>
      </c>
      <c r="H1341">
        <v>2.89454544262707</v>
      </c>
      <c r="I1341">
        <v>-247.84383307279501</v>
      </c>
      <c r="J1341">
        <v>-201.13080844881401</v>
      </c>
      <c r="K1341">
        <v>-264.19371489494898</v>
      </c>
      <c r="L1341">
        <v>-217.16647610289101</v>
      </c>
      <c r="M1341">
        <v>67.736691446660899</v>
      </c>
      <c r="N1341">
        <v>84.1738105768504</v>
      </c>
      <c r="O1341">
        <v>55.610265021591097</v>
      </c>
      <c r="P1341">
        <v>128990.86304857599</v>
      </c>
      <c r="Q1341">
        <v>181729.926022931</v>
      </c>
      <c r="R1341">
        <v>122.12445942783999</v>
      </c>
      <c r="S1341">
        <v>625.66922431227601</v>
      </c>
      <c r="T1341">
        <v>0.39604841770091098</v>
      </c>
      <c r="U1341">
        <v>0.31830608074754002</v>
      </c>
      <c r="V1341">
        <v>0.485392870099144</v>
      </c>
      <c r="W1341">
        <v>1.1989073414247301E-2</v>
      </c>
      <c r="X1341">
        <v>0.18431197573906699</v>
      </c>
      <c r="Y1341" s="1">
        <v>0</v>
      </c>
      <c r="Z1341">
        <v>0.50205080505866095</v>
      </c>
      <c r="AA1341">
        <v>5.0433147266295696E-4</v>
      </c>
      <c r="AB1341">
        <v>4.8391858616065597E-3</v>
      </c>
      <c r="AC1341">
        <v>3.7701794046185099E-3</v>
      </c>
      <c r="AD1341" s="1">
        <v>0</v>
      </c>
      <c r="AE1341" s="1">
        <v>0</v>
      </c>
      <c r="AF1341" s="3">
        <v>0</v>
      </c>
      <c r="AG1341" s="1">
        <v>0</v>
      </c>
      <c r="AH1341">
        <v>4.8058043295848503</v>
      </c>
      <c r="AI1341">
        <v>0.31297670362373498</v>
      </c>
      <c r="AJ1341">
        <v>82.768952480613194</v>
      </c>
      <c r="AK1341" t="s">
        <v>75</v>
      </c>
      <c r="AL1341" t="s">
        <v>76</v>
      </c>
      <c r="AM1341" s="4">
        <v>231022635.72</v>
      </c>
      <c r="AN1341">
        <v>1791</v>
      </c>
      <c r="AO1341" s="1">
        <f>AA1341+AC1341*$AO$1340+AF1341*$AP$1340</f>
        <v>4.6515288177433178E-3</v>
      </c>
      <c r="AP1341" s="5">
        <f>100*(1-(1-AO1341)^12)</f>
        <v>5.441223389477468</v>
      </c>
      <c r="AQ1341" s="3">
        <f>(1-(1-B1341/100)^(1/12))- AO1341</f>
        <v>3.0599580051018527E-3</v>
      </c>
      <c r="AR1341" s="15">
        <f>B1341/AP1341-1</f>
        <v>0.63037188437701719</v>
      </c>
    </row>
    <row r="1342" spans="1:44" x14ac:dyDescent="0.25">
      <c r="A1342" t="s">
        <v>37</v>
      </c>
      <c r="B1342">
        <v>4.7554628529319496</v>
      </c>
      <c r="C1342">
        <v>5.6880933459815698E-3</v>
      </c>
      <c r="D1342">
        <v>6.6161703550304196</v>
      </c>
      <c r="E1342">
        <v>-41.4937759986069</v>
      </c>
      <c r="F1342" s="1">
        <v>0</v>
      </c>
      <c r="G1342" s="1">
        <v>0</v>
      </c>
      <c r="H1342">
        <v>3.17891696016002</v>
      </c>
      <c r="I1342">
        <v>-212.68215126727901</v>
      </c>
      <c r="J1342">
        <v>-182.96476659434799</v>
      </c>
      <c r="K1342">
        <v>-245.355863717142</v>
      </c>
      <c r="L1342">
        <v>-185.85770543667101</v>
      </c>
      <c r="M1342">
        <v>68.137785810764598</v>
      </c>
      <c r="N1342">
        <v>85.169427367869602</v>
      </c>
      <c r="O1342">
        <v>55.671876060205598</v>
      </c>
      <c r="P1342">
        <v>147628.64825889899</v>
      </c>
      <c r="Q1342">
        <v>208444.647935991</v>
      </c>
      <c r="R1342">
        <v>121.185664680752</v>
      </c>
      <c r="S1342">
        <v>656.17498728071996</v>
      </c>
      <c r="T1342">
        <v>0.34396225495309901</v>
      </c>
      <c r="U1342">
        <v>0.212579887122714</v>
      </c>
      <c r="V1342">
        <v>0.55189268027681304</v>
      </c>
      <c r="W1342">
        <v>3.4720138684241203E-2</v>
      </c>
      <c r="X1342">
        <v>0.20080729391623101</v>
      </c>
      <c r="Y1342" s="1">
        <v>0</v>
      </c>
      <c r="Z1342">
        <v>0.52605753321579696</v>
      </c>
      <c r="AA1342">
        <v>5.52951120237937E-4</v>
      </c>
      <c r="AB1342">
        <v>5.1351055040013503E-3</v>
      </c>
      <c r="AC1342">
        <v>3.8945396686312101E-3</v>
      </c>
      <c r="AD1342" s="1">
        <v>0</v>
      </c>
      <c r="AE1342" s="1">
        <v>0</v>
      </c>
      <c r="AF1342" s="3">
        <v>0</v>
      </c>
      <c r="AG1342" s="1">
        <v>0</v>
      </c>
      <c r="AH1342">
        <v>4.8839405184271403</v>
      </c>
      <c r="AI1342">
        <v>0.32179734247647501</v>
      </c>
      <c r="AJ1342">
        <v>293.03224833097198</v>
      </c>
      <c r="AK1342" t="s">
        <v>77</v>
      </c>
      <c r="AL1342" t="s">
        <v>78</v>
      </c>
      <c r="AM1342" s="4">
        <v>684258784.67999995</v>
      </c>
      <c r="AN1342">
        <v>4635</v>
      </c>
      <c r="AO1342" s="1">
        <f t="shared" ref="AO1342:AO1360" si="333">AA1342+AC1342*$AO$1340+AF1342*$AP$1340</f>
        <v>4.8369447557322686E-3</v>
      </c>
      <c r="AP1342" s="5">
        <f t="shared" ref="AP1342:AP1360" si="334">100*(1-(1-AO1342)^12)</f>
        <v>5.6523826293830908</v>
      </c>
      <c r="AQ1342" s="3">
        <f t="shared" ref="AQ1342:AQ1348" si="335">(1-(1-B1342/100)^(1/12))- AO1342</f>
        <v>-7.8496573180864438E-4</v>
      </c>
      <c r="AR1342" s="15">
        <f t="shared" ref="AR1342:AR1348" si="336">B1342/AP1342-1</f>
        <v>-0.15867994707022026</v>
      </c>
    </row>
    <row r="1343" spans="1:44" x14ac:dyDescent="0.25">
      <c r="A1343" t="s">
        <v>37</v>
      </c>
      <c r="B1343">
        <v>6.2181522338148403</v>
      </c>
      <c r="C1343">
        <v>5.53489799620621E-3</v>
      </c>
      <c r="D1343">
        <v>6.4433702824155903</v>
      </c>
      <c r="E1343">
        <v>-33.626349801350599</v>
      </c>
      <c r="F1343" s="1">
        <v>0</v>
      </c>
      <c r="G1343" s="1">
        <v>0</v>
      </c>
      <c r="H1343">
        <v>3.2450144210946701</v>
      </c>
      <c r="I1343">
        <v>-183.190760897974</v>
      </c>
      <c r="J1343">
        <v>-176.16713268241801</v>
      </c>
      <c r="K1343">
        <v>-244.031245900458</v>
      </c>
      <c r="L1343">
        <v>-159.388542048971</v>
      </c>
      <c r="M1343">
        <v>69.017260394054603</v>
      </c>
      <c r="N1343">
        <v>86.627857845829993</v>
      </c>
      <c r="O1343">
        <v>55.9882316601227</v>
      </c>
      <c r="P1343">
        <v>166723.73763673901</v>
      </c>
      <c r="Q1343">
        <v>236719.564395861</v>
      </c>
      <c r="R1343">
        <v>121.929789730661</v>
      </c>
      <c r="S1343">
        <v>691.02402682349305</v>
      </c>
      <c r="T1343">
        <v>0.31249176419463498</v>
      </c>
      <c r="U1343">
        <v>0.13222642433607401</v>
      </c>
      <c r="V1343">
        <v>0.55579508434489</v>
      </c>
      <c r="W1343">
        <v>6.3621026546454698E-2</v>
      </c>
      <c r="X1343">
        <v>0.24835746477258</v>
      </c>
      <c r="Y1343" s="1">
        <v>0</v>
      </c>
      <c r="Z1343">
        <v>0.557019436041439</v>
      </c>
      <c r="AA1343">
        <v>5.8144803494676297E-4</v>
      </c>
      <c r="AB1343">
        <v>4.9530557099576799E-3</v>
      </c>
      <c r="AC1343">
        <v>3.9391014498669098E-3</v>
      </c>
      <c r="AD1343" s="1">
        <v>9.9479295724133005E-8</v>
      </c>
      <c r="AE1343" s="1">
        <v>3.0456444179709102E-7</v>
      </c>
      <c r="AF1343" s="3">
        <v>1.3294909830578101E-4</v>
      </c>
      <c r="AG1343" s="1">
        <v>0</v>
      </c>
      <c r="AH1343">
        <v>4.8771629719900096</v>
      </c>
      <c r="AI1343">
        <v>0.33174409156449403</v>
      </c>
      <c r="AJ1343">
        <v>848.47077267063105</v>
      </c>
      <c r="AK1343" t="s">
        <v>79</v>
      </c>
      <c r="AL1343" t="s">
        <v>80</v>
      </c>
      <c r="AM1343" s="4">
        <v>3791964688.8099999</v>
      </c>
      <c r="AN1343">
        <v>22744</v>
      </c>
      <c r="AO1343" s="1">
        <f t="shared" si="333"/>
        <v>5.0474087281061454E-3</v>
      </c>
      <c r="AP1343" s="5">
        <f t="shared" si="334"/>
        <v>5.8915437623212608</v>
      </c>
      <c r="AQ1343" s="3">
        <f t="shared" si="335"/>
        <v>2.8821178891915138E-4</v>
      </c>
      <c r="AR1343" s="15">
        <f t="shared" si="336"/>
        <v>5.5436823465925711E-2</v>
      </c>
    </row>
    <row r="1344" spans="1:44" x14ac:dyDescent="0.25">
      <c r="A1344" t="s">
        <v>37</v>
      </c>
      <c r="B1344">
        <v>7.3306041760332601</v>
      </c>
      <c r="C1344">
        <v>6.0668531047099296E-3</v>
      </c>
      <c r="D1344">
        <v>7.0421456685815702</v>
      </c>
      <c r="E1344">
        <v>-27.818164450500898</v>
      </c>
      <c r="F1344" s="1">
        <v>0</v>
      </c>
      <c r="G1344" s="1">
        <v>0</v>
      </c>
      <c r="H1344">
        <v>3.3023860570536701</v>
      </c>
      <c r="I1344">
        <v>-161.78846076562999</v>
      </c>
      <c r="J1344">
        <v>-159.18469240528299</v>
      </c>
      <c r="K1344">
        <v>-232.56468393493699</v>
      </c>
      <c r="L1344">
        <v>-137.42718885043001</v>
      </c>
      <c r="M1344">
        <v>68.195537222796403</v>
      </c>
      <c r="N1344">
        <v>86.483789754765297</v>
      </c>
      <c r="O1344">
        <v>53.185644135397602</v>
      </c>
      <c r="P1344">
        <v>162858.05864418001</v>
      </c>
      <c r="Q1344">
        <v>226275.44305365501</v>
      </c>
      <c r="R1344">
        <v>121.406442166221</v>
      </c>
      <c r="S1344">
        <v>705.63265494820905</v>
      </c>
      <c r="T1344">
        <v>0.27327388495781202</v>
      </c>
      <c r="U1344">
        <v>0.120493497387127</v>
      </c>
      <c r="V1344">
        <v>0.57305165107095002</v>
      </c>
      <c r="W1344">
        <v>6.65723149569971E-2</v>
      </c>
      <c r="X1344">
        <v>0.239882536584925</v>
      </c>
      <c r="Y1344" s="1">
        <v>0</v>
      </c>
      <c r="Z1344">
        <v>0.59974687045362196</v>
      </c>
      <c r="AA1344">
        <v>6.0556012905514504E-4</v>
      </c>
      <c r="AB1344">
        <v>5.4575090963636802E-3</v>
      </c>
      <c r="AC1344">
        <v>4.5828009417176298E-3</v>
      </c>
      <c r="AD1344" s="1">
        <v>3.6699238526689902E-7</v>
      </c>
      <c r="AE1344">
        <v>3.3793969195631E-6</v>
      </c>
      <c r="AF1344" s="3">
        <v>4.6043377649458402E-4</v>
      </c>
      <c r="AG1344" s="1">
        <v>0</v>
      </c>
      <c r="AH1344">
        <v>5.7741454525618297</v>
      </c>
      <c r="AI1344">
        <v>0.38916191928362498</v>
      </c>
      <c r="AJ1344">
        <v>1408.8100008869801</v>
      </c>
      <c r="AK1344" t="s">
        <v>81</v>
      </c>
      <c r="AL1344" t="s">
        <v>82</v>
      </c>
      <c r="AM1344" s="4">
        <v>17841100324.470001</v>
      </c>
      <c r="AN1344">
        <v>109550</v>
      </c>
      <c r="AO1344" s="1">
        <f t="shared" si="333"/>
        <v>6.1070749414391216E-3</v>
      </c>
      <c r="AP1344" s="5">
        <f t="shared" si="334"/>
        <v>7.0872767149156353</v>
      </c>
      <c r="AQ1344" s="3">
        <f t="shared" si="335"/>
        <v>2.1716815477614351E-4</v>
      </c>
      <c r="AR1344" s="15">
        <f t="shared" si="336"/>
        <v>3.4332998541672044E-2</v>
      </c>
    </row>
    <row r="1345" spans="1:44" x14ac:dyDescent="0.25">
      <c r="A1345" t="s">
        <v>37</v>
      </c>
      <c r="B1345">
        <v>8.5385851270551605</v>
      </c>
      <c r="C1345">
        <v>6.8559822639581002E-3</v>
      </c>
      <c r="D1345">
        <v>7.9239306513196501</v>
      </c>
      <c r="E1345">
        <v>-23.022383993181698</v>
      </c>
      <c r="F1345" s="1">
        <v>0</v>
      </c>
      <c r="G1345" s="1">
        <v>0</v>
      </c>
      <c r="H1345">
        <v>3.3772372853325798</v>
      </c>
      <c r="I1345">
        <v>-139.22471466443201</v>
      </c>
      <c r="J1345">
        <v>-137.79778135965299</v>
      </c>
      <c r="K1345">
        <v>-213.163346762722</v>
      </c>
      <c r="L1345">
        <v>-113.70038325569701</v>
      </c>
      <c r="M1345">
        <v>66.757702570865504</v>
      </c>
      <c r="N1345">
        <v>86.493356634755003</v>
      </c>
      <c r="O1345">
        <v>52.371244603460298</v>
      </c>
      <c r="P1345">
        <v>155316.09958787999</v>
      </c>
      <c r="Q1345">
        <v>208176.43927785201</v>
      </c>
      <c r="R1345">
        <v>119.44757237837101</v>
      </c>
      <c r="S1345">
        <v>713.40819647538103</v>
      </c>
      <c r="T1345">
        <v>0.25790554951105998</v>
      </c>
      <c r="U1345">
        <v>0.109115607021444</v>
      </c>
      <c r="V1345">
        <v>0.621374191713428</v>
      </c>
      <c r="W1345">
        <v>5.7119732229688698E-2</v>
      </c>
      <c r="X1345">
        <v>0.21239046903543701</v>
      </c>
      <c r="Y1345" s="1">
        <v>0</v>
      </c>
      <c r="Z1345">
        <v>0.62540700337927801</v>
      </c>
      <c r="AA1345">
        <v>6.1524631973501598E-4</v>
      </c>
      <c r="AB1345">
        <v>6.2202351566331398E-3</v>
      </c>
      <c r="AC1345">
        <v>5.4540755732056297E-3</v>
      </c>
      <c r="AD1345">
        <v>5.7884996261862802E-6</v>
      </c>
      <c r="AE1345">
        <v>1.4665228005443599E-5</v>
      </c>
      <c r="AF1345" s="3">
        <v>8.2722298385512201E-4</v>
      </c>
      <c r="AG1345" s="1">
        <v>7.16656811449394E-9</v>
      </c>
      <c r="AH1345">
        <v>6.2624060806922497</v>
      </c>
      <c r="AI1345">
        <v>0.41400946322778498</v>
      </c>
      <c r="AJ1345">
        <v>1829.12153700713</v>
      </c>
      <c r="AK1345" t="s">
        <v>83</v>
      </c>
      <c r="AL1345" t="s">
        <v>84</v>
      </c>
      <c r="AM1345" s="4">
        <v>38550232498.209999</v>
      </c>
      <c r="AN1345">
        <v>248205</v>
      </c>
      <c r="AO1345" s="1">
        <f t="shared" si="333"/>
        <v>7.4419524341163314E-3</v>
      </c>
      <c r="AP1345" s="5">
        <f t="shared" si="334"/>
        <v>8.5737347670835522</v>
      </c>
      <c r="AQ1345" s="3">
        <f t="shared" si="335"/>
        <v>-3.1794211309669335E-5</v>
      </c>
      <c r="AR1345" s="15">
        <f t="shared" si="336"/>
        <v>-4.0996882902581966E-3</v>
      </c>
    </row>
    <row r="1346" spans="1:44" x14ac:dyDescent="0.25">
      <c r="A1346" t="s">
        <v>37</v>
      </c>
      <c r="B1346">
        <v>8.8485145448359503</v>
      </c>
      <c r="C1346">
        <v>7.0326230971006999E-3</v>
      </c>
      <c r="D1346">
        <v>8.1202585844511503</v>
      </c>
      <c r="E1346">
        <v>-13.777975798527301</v>
      </c>
      <c r="F1346" s="1">
        <v>0</v>
      </c>
      <c r="G1346" s="1">
        <v>0</v>
      </c>
      <c r="H1346">
        <v>3.6283085358943801</v>
      </c>
      <c r="I1346">
        <v>-114.77966233183101</v>
      </c>
      <c r="J1346">
        <v>-112.167230066161</v>
      </c>
      <c r="K1346">
        <v>-181.12110638135999</v>
      </c>
      <c r="L1346">
        <v>-87.898898144779494</v>
      </c>
      <c r="M1346">
        <v>68.215814350676098</v>
      </c>
      <c r="N1346">
        <v>87.113376546374099</v>
      </c>
      <c r="O1346">
        <v>54.414771471518101</v>
      </c>
      <c r="P1346">
        <v>147330.591683832</v>
      </c>
      <c r="Q1346">
        <v>203031.02397119199</v>
      </c>
      <c r="R1346">
        <v>113.94072739377999</v>
      </c>
      <c r="S1346">
        <v>698.59437589209097</v>
      </c>
      <c r="T1346">
        <v>0.29829385637139699</v>
      </c>
      <c r="U1346">
        <v>0.11276878216059</v>
      </c>
      <c r="V1346">
        <v>0.68693449585822497</v>
      </c>
      <c r="W1346">
        <v>4.4579223050951002E-2</v>
      </c>
      <c r="X1346">
        <v>0.15571749893023201</v>
      </c>
      <c r="Y1346" s="1">
        <v>0</v>
      </c>
      <c r="Z1346">
        <v>0.58551385237128295</v>
      </c>
      <c r="AA1346">
        <v>6.1076302601069301E-4</v>
      </c>
      <c r="AB1346">
        <v>6.2901487266533501E-3</v>
      </c>
      <c r="AC1346">
        <v>5.3124394495745204E-3</v>
      </c>
      <c r="AD1346">
        <v>4.9223006154617397E-5</v>
      </c>
      <c r="AE1346">
        <v>8.2056611180999001E-5</v>
      </c>
      <c r="AF1346" s="3">
        <v>1.1273879996190101E-3</v>
      </c>
      <c r="AG1346" s="1">
        <v>3.8930240812928399E-7</v>
      </c>
      <c r="AH1346">
        <v>5.8314859668897601</v>
      </c>
      <c r="AI1346">
        <v>0.39707118656887802</v>
      </c>
      <c r="AJ1346">
        <v>2425.1278390740199</v>
      </c>
      <c r="AK1346" t="s">
        <v>85</v>
      </c>
      <c r="AL1346" t="s">
        <v>86</v>
      </c>
      <c r="AM1346" s="4">
        <v>41469288971.839996</v>
      </c>
      <c r="AN1346">
        <v>281471</v>
      </c>
      <c r="AO1346" s="1">
        <f t="shared" si="333"/>
        <v>7.5818344201616754E-3</v>
      </c>
      <c r="AP1346" s="61">
        <f t="shared" si="334"/>
        <v>8.7282322818263758</v>
      </c>
      <c r="AQ1346" s="19">
        <f t="shared" si="335"/>
        <v>1.0905386172590029E-4</v>
      </c>
      <c r="AR1346" s="16">
        <f t="shared" si="336"/>
        <v>1.3780827448877764E-2</v>
      </c>
    </row>
    <row r="1347" spans="1:44" x14ac:dyDescent="0.25">
      <c r="A1347" t="s">
        <v>37</v>
      </c>
      <c r="B1347">
        <v>9.4467466518188594</v>
      </c>
      <c r="C1347">
        <v>8.1191342250483897E-3</v>
      </c>
      <c r="D1347">
        <v>9.3194492425840405</v>
      </c>
      <c r="E1347">
        <v>-16.1753488091002</v>
      </c>
      <c r="F1347" s="1">
        <v>0</v>
      </c>
      <c r="G1347" s="1">
        <v>0</v>
      </c>
      <c r="H1347">
        <v>3.7003469700700702</v>
      </c>
      <c r="I1347">
        <v>-89.918338815138796</v>
      </c>
      <c r="J1347">
        <v>-87.145281717861593</v>
      </c>
      <c r="K1347">
        <v>-152.75288829462301</v>
      </c>
      <c r="L1347">
        <v>-62.675607527960302</v>
      </c>
      <c r="M1347">
        <v>68.601881317884704</v>
      </c>
      <c r="N1347">
        <v>88.576187213603703</v>
      </c>
      <c r="O1347">
        <v>56.129681735251602</v>
      </c>
      <c r="P1347">
        <v>145458.657925907</v>
      </c>
      <c r="Q1347">
        <v>193164.729019694</v>
      </c>
      <c r="R1347">
        <v>110.123251159495</v>
      </c>
      <c r="S1347">
        <v>697.95550980092105</v>
      </c>
      <c r="T1347">
        <v>0.33352975885438002</v>
      </c>
      <c r="U1347">
        <v>0.107893734712108</v>
      </c>
      <c r="V1347">
        <v>0.71293259762371497</v>
      </c>
      <c r="W1347">
        <v>4.2727737819552698E-2</v>
      </c>
      <c r="X1347">
        <v>0.136445929844623</v>
      </c>
      <c r="Y1347" s="1">
        <v>0</v>
      </c>
      <c r="Z1347">
        <v>0.53659780994844297</v>
      </c>
      <c r="AA1347">
        <v>6.0308866485122496E-4</v>
      </c>
      <c r="AB1347">
        <v>7.22061847636287E-3</v>
      </c>
      <c r="AC1347">
        <v>5.6722065536058E-3</v>
      </c>
      <c r="AD1347">
        <v>9.8473259758632102E-5</v>
      </c>
      <c r="AE1347">
        <v>1.8775126153093601E-4</v>
      </c>
      <c r="AF1347" s="3">
        <v>1.4727441201016901E-3</v>
      </c>
      <c r="AG1347">
        <v>9.1584825166943597E-6</v>
      </c>
      <c r="AH1347">
        <v>5.7030982731301902</v>
      </c>
      <c r="AI1347">
        <v>0.387892708833255</v>
      </c>
      <c r="AJ1347">
        <v>2489.80693018378</v>
      </c>
      <c r="AK1347" t="s">
        <v>87</v>
      </c>
      <c r="AL1347" t="s">
        <v>88</v>
      </c>
      <c r="AM1347" s="4">
        <v>71763192557.009995</v>
      </c>
      <c r="AN1347">
        <v>493358</v>
      </c>
      <c r="AO1347" s="1">
        <f t="shared" si="333"/>
        <v>8.315259993919296E-3</v>
      </c>
      <c r="AP1347" s="61">
        <f t="shared" si="334"/>
        <v>9.5343798627875902</v>
      </c>
      <c r="AQ1347" s="19">
        <f t="shared" si="335"/>
        <v>-8.001746742219637E-5</v>
      </c>
      <c r="AR1347" s="16">
        <f t="shared" si="336"/>
        <v>-9.1912858759446436E-3</v>
      </c>
    </row>
    <row r="1348" spans="1:44" x14ac:dyDescent="0.25">
      <c r="A1348" t="s">
        <v>37</v>
      </c>
      <c r="B1348">
        <v>10.054861580529799</v>
      </c>
      <c r="C1348">
        <v>8.7252265028334806E-3</v>
      </c>
      <c r="D1348">
        <v>9.9821471203136198</v>
      </c>
      <c r="E1348">
        <v>-19.3656702655991</v>
      </c>
      <c r="F1348" s="1">
        <v>0</v>
      </c>
      <c r="G1348" s="1">
        <v>0</v>
      </c>
      <c r="H1348">
        <v>3.71700977383201</v>
      </c>
      <c r="I1348">
        <v>-63.434004384746302</v>
      </c>
      <c r="J1348">
        <v>-60.407734662341703</v>
      </c>
      <c r="K1348">
        <v>-118.17888399139601</v>
      </c>
      <c r="L1348">
        <v>-36.491304980999601</v>
      </c>
      <c r="M1348">
        <v>69.508075331479404</v>
      </c>
      <c r="N1348">
        <v>90.8382297728227</v>
      </c>
      <c r="O1348">
        <v>60.586020432209999</v>
      </c>
      <c r="P1348">
        <v>147362.64849600699</v>
      </c>
      <c r="Q1348">
        <v>192683.64743412699</v>
      </c>
      <c r="R1348">
        <v>107.25677770087199</v>
      </c>
      <c r="S1348">
        <v>686.60902293484298</v>
      </c>
      <c r="T1348">
        <v>0.41223924201670498</v>
      </c>
      <c r="U1348">
        <v>0.113941952134384</v>
      </c>
      <c r="V1348">
        <v>0.65282677406884404</v>
      </c>
      <c r="W1348">
        <v>4.6036281813313602E-2</v>
      </c>
      <c r="X1348">
        <v>0.18719499198345699</v>
      </c>
      <c r="Y1348" s="1">
        <v>0</v>
      </c>
      <c r="Z1348">
        <v>0.42920572467762202</v>
      </c>
      <c r="AA1348">
        <v>5.44065530699326E-4</v>
      </c>
      <c r="AB1348">
        <v>7.2445261041258298E-3</v>
      </c>
      <c r="AC1348">
        <v>5.50775933946792E-3</v>
      </c>
      <c r="AD1348">
        <v>1.4465047239550099E-4</v>
      </c>
      <c r="AE1348">
        <v>7.6071316361010798E-4</v>
      </c>
      <c r="AF1348" s="3">
        <v>1.6923787858176499E-3</v>
      </c>
      <c r="AG1348">
        <v>3.1247531913134802E-5</v>
      </c>
      <c r="AH1348">
        <v>4.9715330956600701</v>
      </c>
      <c r="AI1348">
        <v>0.32800088823782098</v>
      </c>
      <c r="AJ1348">
        <v>1886.3329583990001</v>
      </c>
      <c r="AK1348" t="s">
        <v>89</v>
      </c>
      <c r="AL1348" t="s">
        <v>90</v>
      </c>
      <c r="AM1348" s="4">
        <v>104476138992.16</v>
      </c>
      <c r="AN1348">
        <v>708973</v>
      </c>
      <c r="AO1348" s="1">
        <f t="shared" si="333"/>
        <v>8.2949795899316878E-3</v>
      </c>
      <c r="AP1348" s="5">
        <f t="shared" si="334"/>
        <v>9.5121766085851647</v>
      </c>
      <c r="AQ1348" s="3">
        <f t="shared" si="335"/>
        <v>4.9699914394791406E-4</v>
      </c>
      <c r="AR1348" s="15">
        <f t="shared" si="336"/>
        <v>5.7051608088819261E-2</v>
      </c>
    </row>
    <row r="1349" spans="1:44" s="9" customFormat="1" x14ac:dyDescent="0.25">
      <c r="A1349" s="9" t="s">
        <v>37</v>
      </c>
      <c r="B1349" s="9">
        <v>11.0125342722336</v>
      </c>
      <c r="C1349" s="9">
        <v>9.8970346879676593E-3</v>
      </c>
      <c r="D1349" s="9">
        <v>11.250822985528799</v>
      </c>
      <c r="E1349" s="9">
        <v>-20.4174340370134</v>
      </c>
      <c r="F1349" s="13">
        <v>0</v>
      </c>
      <c r="G1349" s="13">
        <v>0</v>
      </c>
      <c r="H1349" s="9">
        <v>3.7020954813803799</v>
      </c>
      <c r="I1349" s="9">
        <v>-38.461561702179601</v>
      </c>
      <c r="J1349" s="9">
        <v>-36.765919711232399</v>
      </c>
      <c r="K1349" s="9">
        <v>-93.916735219165005</v>
      </c>
      <c r="L1349" s="9">
        <v>-11.5389926650869</v>
      </c>
      <c r="M1349" s="9">
        <v>69.517866585043095</v>
      </c>
      <c r="N1349" s="9">
        <v>91.868089378996999</v>
      </c>
      <c r="O1349" s="9">
        <v>61.0596515817398</v>
      </c>
      <c r="P1349" s="9">
        <v>147636.418657442</v>
      </c>
      <c r="Q1349" s="9">
        <v>189348.521498179</v>
      </c>
      <c r="R1349" s="9">
        <v>108.980444395042</v>
      </c>
      <c r="S1349" s="9">
        <v>691.68130578459704</v>
      </c>
      <c r="T1349" s="9">
        <v>0.44073972849029902</v>
      </c>
      <c r="U1349" s="9">
        <v>0.109451255583634</v>
      </c>
      <c r="V1349" s="9">
        <v>0.65754542143272698</v>
      </c>
      <c r="W1349" s="9">
        <v>3.9269876120926098E-2</v>
      </c>
      <c r="X1349" s="9">
        <v>0.19373344686271199</v>
      </c>
      <c r="Y1349" s="13">
        <v>0</v>
      </c>
      <c r="Z1349" s="9">
        <v>0.38590583635488002</v>
      </c>
      <c r="AA1349" s="9">
        <v>5.2265286132394801E-4</v>
      </c>
      <c r="AB1349" s="9">
        <v>7.7052124195527601E-3</v>
      </c>
      <c r="AC1349" s="9">
        <v>5.84238149234212E-3</v>
      </c>
      <c r="AD1349" s="9">
        <v>1.6092346147092499E-4</v>
      </c>
      <c r="AE1349" s="9">
        <v>1.39765401215815E-3</v>
      </c>
      <c r="AF1349" s="19">
        <v>2.04197329455553E-3</v>
      </c>
      <c r="AG1349" s="9">
        <v>1.10585381186332E-4</v>
      </c>
      <c r="AH1349" s="9">
        <v>5.0627367358313897</v>
      </c>
      <c r="AI1349" s="9">
        <v>0.34070288866195497</v>
      </c>
      <c r="AJ1349" s="9">
        <v>1933.8734957885099</v>
      </c>
      <c r="AK1349" s="9" t="s">
        <v>91</v>
      </c>
      <c r="AL1349" s="9" t="s">
        <v>92</v>
      </c>
      <c r="AM1349" s="63">
        <v>237372786645.81</v>
      </c>
      <c r="AN1349" s="9">
        <v>1607820</v>
      </c>
      <c r="AO1349" s="1">
        <f t="shared" si="333"/>
        <v>8.9912457974558116E-3</v>
      </c>
      <c r="AP1349" s="61">
        <f>100*(1-(1-AO1349)^12)</f>
        <v>10.271606793743205</v>
      </c>
      <c r="AQ1349" s="19">
        <f>(1-(1-B1349/100)^(1/12))- AO1349</f>
        <v>6.8452813419039166E-4</v>
      </c>
      <c r="AR1349" s="16">
        <f>B1349/AP1349-1</f>
        <v>7.2133551582379551E-2</v>
      </c>
    </row>
    <row r="1350" spans="1:44" s="9" customFormat="1" x14ac:dyDescent="0.25">
      <c r="A1350" s="9" t="s">
        <v>37</v>
      </c>
      <c r="B1350" s="9">
        <v>12.1408871901513</v>
      </c>
      <c r="C1350" s="9">
        <v>1.08656533999359E-2</v>
      </c>
      <c r="D1350" s="9">
        <v>12.287116118116399</v>
      </c>
      <c r="E1350" s="9">
        <v>-19.433187724971901</v>
      </c>
      <c r="F1350" s="13">
        <v>0</v>
      </c>
      <c r="G1350" s="13">
        <v>0</v>
      </c>
      <c r="H1350" s="9">
        <v>3.7371252655737801</v>
      </c>
      <c r="I1350" s="9">
        <v>-14.235704447443201</v>
      </c>
      <c r="J1350" s="9">
        <v>-13.0136267967808</v>
      </c>
      <c r="K1350" s="9">
        <v>-70.143910263572707</v>
      </c>
      <c r="L1350" s="9">
        <v>12.7403179257396</v>
      </c>
      <c r="M1350" s="9">
        <v>69.232080587722706</v>
      </c>
      <c r="N1350" s="9">
        <v>92.878913726636497</v>
      </c>
      <c r="O1350" s="9">
        <v>61.569313410402202</v>
      </c>
      <c r="P1350" s="9">
        <v>147417.51220094899</v>
      </c>
      <c r="Q1350" s="9">
        <v>186757.69978580301</v>
      </c>
      <c r="R1350" s="9">
        <v>109.570814577226</v>
      </c>
      <c r="S1350" s="9">
        <v>694.55894632724096</v>
      </c>
      <c r="T1350" s="9">
        <v>0.46850975634251302</v>
      </c>
      <c r="U1350" s="9">
        <v>0.11274281928590001</v>
      </c>
      <c r="V1350" s="9">
        <v>0.63991600262452997</v>
      </c>
      <c r="W1350" s="9">
        <v>4.2696594747479201E-2</v>
      </c>
      <c r="X1350" s="9">
        <v>0.20464458334208999</v>
      </c>
      <c r="Y1350" s="13">
        <v>0</v>
      </c>
      <c r="Z1350" s="9">
        <v>0.34573017205881401</v>
      </c>
      <c r="AA1350" s="9">
        <v>4.9707839039110798E-4</v>
      </c>
      <c r="AB1350" s="9">
        <v>8.0985939059744806E-3</v>
      </c>
      <c r="AC1350" s="9">
        <v>6.1097689725031698E-3</v>
      </c>
      <c r="AD1350" s="9">
        <v>2.7062946074909902E-4</v>
      </c>
      <c r="AE1350" s="9">
        <v>1.53383762329781E-3</v>
      </c>
      <c r="AF1350" s="19">
        <v>2.5143926419562901E-3</v>
      </c>
      <c r="AG1350" s="9">
        <v>4.6552223897561599E-4</v>
      </c>
      <c r="AH1350" s="9">
        <v>5.2741097673879498</v>
      </c>
      <c r="AI1350" s="9">
        <v>0.34744339890272202</v>
      </c>
      <c r="AJ1350" s="9">
        <v>2106.5448222977202</v>
      </c>
      <c r="AK1350" s="9" t="s">
        <v>93</v>
      </c>
      <c r="AL1350" s="9" t="s">
        <v>94</v>
      </c>
      <c r="AM1350" s="63">
        <v>401652574402.60999</v>
      </c>
      <c r="AN1350" s="9">
        <v>2724592</v>
      </c>
      <c r="AO1350" s="1">
        <f t="shared" si="333"/>
        <v>9.7322169021008854E-3</v>
      </c>
      <c r="AP1350" s="61">
        <f t="shared" si="334"/>
        <v>11.073376682399338</v>
      </c>
      <c r="AQ1350" s="19">
        <f t="shared" ref="AQ1350:AQ1360" si="337">(1-(1-B1350/100)^(1/12))- AO1350</f>
        <v>9.9612328669409708E-4</v>
      </c>
      <c r="AR1350" s="16">
        <f t="shared" ref="AR1350:AR1360" si="338">B1350/AP1350-1</f>
        <v>9.6403340947366578E-2</v>
      </c>
    </row>
    <row r="1351" spans="1:44" x14ac:dyDescent="0.25">
      <c r="A1351" t="s">
        <v>37</v>
      </c>
      <c r="B1351">
        <v>12.9088417886564</v>
      </c>
      <c r="C1351">
        <v>1.18176983542787E-2</v>
      </c>
      <c r="D1351">
        <v>13.294857395829901</v>
      </c>
      <c r="E1351">
        <v>-15.069955314787499</v>
      </c>
      <c r="F1351" s="1">
        <v>0</v>
      </c>
      <c r="G1351" s="1">
        <v>0</v>
      </c>
      <c r="H1351">
        <v>3.9012389593541998</v>
      </c>
      <c r="I1351">
        <v>10.8208255090656</v>
      </c>
      <c r="J1351">
        <v>11.800503209328999</v>
      </c>
      <c r="K1351">
        <v>-44.663876581957297</v>
      </c>
      <c r="L1351">
        <v>38.270144526824403</v>
      </c>
      <c r="M1351">
        <v>70.002934565778702</v>
      </c>
      <c r="N1351">
        <v>92.854457623155</v>
      </c>
      <c r="O1351">
        <v>61.756086850787099</v>
      </c>
      <c r="P1351">
        <v>144914.25613683299</v>
      </c>
      <c r="Q1351">
        <v>184309.22519309499</v>
      </c>
      <c r="R1351">
        <v>105.199514523663</v>
      </c>
      <c r="S1351">
        <v>695.35885333999204</v>
      </c>
      <c r="T1351">
        <v>0.465481779924447</v>
      </c>
      <c r="U1351">
        <v>0.10040256860467101</v>
      </c>
      <c r="V1351">
        <v>0.68916018836816595</v>
      </c>
      <c r="W1351">
        <v>3.7191137622165901E-2</v>
      </c>
      <c r="X1351">
        <v>0.17324610540499599</v>
      </c>
      <c r="Y1351" s="1">
        <v>0</v>
      </c>
      <c r="Z1351">
        <v>0.357958467184957</v>
      </c>
      <c r="AA1351">
        <v>5.0503846620471998E-4</v>
      </c>
      <c r="AB1351">
        <v>7.9702516487367894E-3</v>
      </c>
      <c r="AC1351">
        <v>6.0768303461264999E-3</v>
      </c>
      <c r="AD1351">
        <v>5.0187518067370195E-4</v>
      </c>
      <c r="AE1351">
        <v>1.82217702844515E-3</v>
      </c>
      <c r="AF1351" s="3">
        <v>3.0824536729007501E-3</v>
      </c>
      <c r="AG1351">
        <v>1.01837799500637E-3</v>
      </c>
      <c r="AH1351">
        <v>5.2622061846443797</v>
      </c>
      <c r="AI1351">
        <v>0.34635622549527001</v>
      </c>
      <c r="AJ1351">
        <v>2689.53481355845</v>
      </c>
      <c r="AK1351" t="s">
        <v>95</v>
      </c>
      <c r="AL1351" t="s">
        <v>96</v>
      </c>
      <c r="AM1351" s="4">
        <v>599855318481.93994</v>
      </c>
      <c r="AN1351">
        <v>4139381</v>
      </c>
      <c r="AO1351" s="1">
        <f t="shared" si="333"/>
        <v>1.0272005519844621E-2</v>
      </c>
      <c r="AP1351" s="5">
        <f t="shared" si="334"/>
        <v>11.653315946711796</v>
      </c>
      <c r="AQ1351" s="3">
        <f t="shared" si="337"/>
        <v>1.1798190798422339E-3</v>
      </c>
      <c r="AR1351" s="15">
        <f t="shared" si="338"/>
        <v>0.10773979249218524</v>
      </c>
    </row>
    <row r="1352" spans="1:44" x14ac:dyDescent="0.25">
      <c r="A1352" t="s">
        <v>37</v>
      </c>
      <c r="B1352">
        <v>14.4791866962894</v>
      </c>
      <c r="C1352">
        <v>1.30028124747651E-2</v>
      </c>
      <c r="D1352">
        <v>14.534471677222101</v>
      </c>
      <c r="E1352">
        <v>-12.2179707777837</v>
      </c>
      <c r="F1352" s="1">
        <v>0</v>
      </c>
      <c r="G1352" s="1">
        <v>0</v>
      </c>
      <c r="H1352">
        <v>3.98736766581071</v>
      </c>
      <c r="I1352">
        <v>34.9420230126006</v>
      </c>
      <c r="J1352">
        <v>35.598251048041</v>
      </c>
      <c r="K1352">
        <v>-22.9629986434187</v>
      </c>
      <c r="L1352">
        <v>62.6369285757089</v>
      </c>
      <c r="M1352">
        <v>69.980487718590695</v>
      </c>
      <c r="N1352">
        <v>93.023746768215204</v>
      </c>
      <c r="O1352">
        <v>61.333382428340201</v>
      </c>
      <c r="P1352">
        <v>143660.704595399</v>
      </c>
      <c r="Q1352">
        <v>182479.943769114</v>
      </c>
      <c r="R1352">
        <v>103.657721481148</v>
      </c>
      <c r="S1352">
        <v>700.59684598148499</v>
      </c>
      <c r="T1352">
        <v>0.46365056686785799</v>
      </c>
      <c r="U1352">
        <v>9.9716616901740704E-2</v>
      </c>
      <c r="V1352">
        <v>0.69894305649667199</v>
      </c>
      <c r="W1352">
        <v>3.6832119263156299E-2</v>
      </c>
      <c r="X1352">
        <v>0.164508207338429</v>
      </c>
      <c r="Y1352" s="1">
        <v>0</v>
      </c>
      <c r="Z1352">
        <v>0.360715295713462</v>
      </c>
      <c r="AA1352">
        <v>5.0132938827183299E-4</v>
      </c>
      <c r="AB1352">
        <v>8.0850084383823507E-3</v>
      </c>
      <c r="AC1352">
        <v>6.1998982340183296E-3</v>
      </c>
      <c r="AD1352">
        <v>5.1472657060736904E-4</v>
      </c>
      <c r="AE1352">
        <v>2.2168818884264101E-3</v>
      </c>
      <c r="AF1352" s="3">
        <v>3.56882336931863E-3</v>
      </c>
      <c r="AG1352">
        <v>1.6848905296642899E-3</v>
      </c>
      <c r="AH1352">
        <v>5.54109251394802</v>
      </c>
      <c r="AI1352">
        <v>0.36228894606200501</v>
      </c>
      <c r="AJ1352">
        <v>3183.29730852803</v>
      </c>
      <c r="AK1352" t="s">
        <v>97</v>
      </c>
      <c r="AL1352" t="s">
        <v>98</v>
      </c>
      <c r="AM1352" s="4">
        <v>782650158190.20996</v>
      </c>
      <c r="AN1352">
        <v>5447907</v>
      </c>
      <c r="AO1352" s="1">
        <f t="shared" si="333"/>
        <v>1.0890040815010625E-2</v>
      </c>
      <c r="AP1352" s="5">
        <f t="shared" si="334"/>
        <v>12.313063660649492</v>
      </c>
      <c r="AQ1352" s="3">
        <f t="shared" si="337"/>
        <v>2.0595826229970263E-3</v>
      </c>
      <c r="AR1352" s="15">
        <f t="shared" si="338"/>
        <v>0.175920720897633</v>
      </c>
    </row>
    <row r="1353" spans="1:44" x14ac:dyDescent="0.25">
      <c r="A1353" t="s">
        <v>37</v>
      </c>
      <c r="B1353">
        <v>15.415994574807399</v>
      </c>
      <c r="C1353">
        <v>1.36502143508611E-2</v>
      </c>
      <c r="D1353">
        <v>15.204763771108899</v>
      </c>
      <c r="E1353">
        <v>-5.1823935605261502</v>
      </c>
      <c r="F1353" s="1">
        <v>0</v>
      </c>
      <c r="G1353" s="1">
        <v>0</v>
      </c>
      <c r="H1353">
        <v>4.2601207938936199</v>
      </c>
      <c r="I1353">
        <v>58.680174623996699</v>
      </c>
      <c r="J1353">
        <v>59.342552652673902</v>
      </c>
      <c r="K1353">
        <v>1.8200643176453</v>
      </c>
      <c r="L1353">
        <v>87.622570439410097</v>
      </c>
      <c r="M1353">
        <v>73.439166837604304</v>
      </c>
      <c r="N1353">
        <v>93.142506021957104</v>
      </c>
      <c r="O1353">
        <v>61.248265826972201</v>
      </c>
      <c r="P1353">
        <v>137406.26216042001</v>
      </c>
      <c r="Q1353">
        <v>175159.50610118499</v>
      </c>
      <c r="R1353">
        <v>96.0178605383269</v>
      </c>
      <c r="S1353">
        <v>697.51432945896499</v>
      </c>
      <c r="T1353">
        <v>0.47492740324237898</v>
      </c>
      <c r="U1353">
        <v>8.54247099570829E-2</v>
      </c>
      <c r="V1353">
        <v>0.76020030846546305</v>
      </c>
      <c r="W1353">
        <v>2.7069395772836E-2</v>
      </c>
      <c r="X1353">
        <v>0.12730558580461701</v>
      </c>
      <c r="Y1353" s="1">
        <v>0</v>
      </c>
      <c r="Z1353">
        <v>0.36051157227464498</v>
      </c>
      <c r="AA1353">
        <v>5.2811940111556E-4</v>
      </c>
      <c r="AB1353">
        <v>7.8569445368752207E-3</v>
      </c>
      <c r="AC1353">
        <v>6.0873668245250197E-3</v>
      </c>
      <c r="AD1353">
        <v>4.3631396411274702E-4</v>
      </c>
      <c r="AE1353">
        <v>3.0809975369107002E-3</v>
      </c>
      <c r="AF1353" s="3">
        <v>3.5587839450249899E-3</v>
      </c>
      <c r="AG1353">
        <v>1.7478587882348399E-3</v>
      </c>
      <c r="AH1353">
        <v>5.36317372031567</v>
      </c>
      <c r="AI1353">
        <v>0.36103728321196799</v>
      </c>
      <c r="AJ1353">
        <v>4133.9629774694604</v>
      </c>
      <c r="AK1353" t="s">
        <v>99</v>
      </c>
      <c r="AL1353" t="s">
        <v>100</v>
      </c>
      <c r="AM1353" s="4">
        <v>770635463982.30005</v>
      </c>
      <c r="AN1353">
        <v>5608445</v>
      </c>
      <c r="AO1353" s="1">
        <f t="shared" si="333"/>
        <v>1.0783006853118072E-2</v>
      </c>
      <c r="AP1353" s="5">
        <f t="shared" si="334"/>
        <v>12.199130101653811</v>
      </c>
      <c r="AQ1353" s="3">
        <f t="shared" si="337"/>
        <v>3.0721971146361205E-3</v>
      </c>
      <c r="AR1353" s="15">
        <f t="shared" si="338"/>
        <v>0.26369621820145062</v>
      </c>
    </row>
    <row r="1354" spans="1:44" x14ac:dyDescent="0.25">
      <c r="A1354" t="s">
        <v>37</v>
      </c>
      <c r="B1354">
        <v>16.870832357896099</v>
      </c>
      <c r="C1354">
        <v>1.5260946594895001E-2</v>
      </c>
      <c r="D1354">
        <v>16.851591422024601</v>
      </c>
      <c r="E1354">
        <v>-1.1328283914439199</v>
      </c>
      <c r="F1354" s="1">
        <v>0</v>
      </c>
      <c r="G1354" s="1">
        <v>0</v>
      </c>
      <c r="H1354">
        <v>4.4562381678323204</v>
      </c>
      <c r="I1354">
        <v>82.136964211767307</v>
      </c>
      <c r="J1354">
        <v>82.277258994105793</v>
      </c>
      <c r="K1354">
        <v>24.392881396354699</v>
      </c>
      <c r="L1354">
        <v>112.09737025195101</v>
      </c>
      <c r="M1354">
        <v>76.3601470192515</v>
      </c>
      <c r="N1354">
        <v>93.503571599027296</v>
      </c>
      <c r="O1354">
        <v>60.578340349338703</v>
      </c>
      <c r="P1354">
        <v>132743.41851954401</v>
      </c>
      <c r="Q1354">
        <v>167315.56860527699</v>
      </c>
      <c r="R1354">
        <v>90.9200282538105</v>
      </c>
      <c r="S1354">
        <v>698.68084833366902</v>
      </c>
      <c r="T1354">
        <v>0.49463505050353501</v>
      </c>
      <c r="U1354">
        <v>7.1244829609394295E-2</v>
      </c>
      <c r="V1354">
        <v>0.81243756572136605</v>
      </c>
      <c r="W1354">
        <v>1.92761993539858E-2</v>
      </c>
      <c r="X1354">
        <v>9.7041405315253307E-2</v>
      </c>
      <c r="Y1354" s="1">
        <v>0</v>
      </c>
      <c r="Z1354">
        <v>0.34474779715036502</v>
      </c>
      <c r="AA1354">
        <v>5.4700560661916401E-4</v>
      </c>
      <c r="AB1354">
        <v>7.8447269335064403E-3</v>
      </c>
      <c r="AC1354">
        <v>6.0803445120833199E-3</v>
      </c>
      <c r="AD1354">
        <v>3.4551049454331802E-4</v>
      </c>
      <c r="AE1354">
        <v>4.1725278200371004E-3</v>
      </c>
      <c r="AF1354" s="3">
        <v>3.4618929001060299E-3</v>
      </c>
      <c r="AG1354">
        <v>2.3512187757458499E-3</v>
      </c>
      <c r="AH1354">
        <v>5.3925696436864499</v>
      </c>
      <c r="AI1354">
        <v>0.38171819972747001</v>
      </c>
      <c r="AJ1354">
        <v>5068.85348897728</v>
      </c>
      <c r="AK1354" t="s">
        <v>101</v>
      </c>
      <c r="AL1354" t="s">
        <v>102</v>
      </c>
      <c r="AM1354" s="4">
        <v>743113984312.89001</v>
      </c>
      <c r="AN1354">
        <v>5598123</v>
      </c>
      <c r="AO1354" s="1">
        <f t="shared" si="333"/>
        <v>1.0697277470016846E-2</v>
      </c>
      <c r="AP1354" s="5">
        <f t="shared" si="334"/>
        <v>12.107776597092457</v>
      </c>
      <c r="AQ1354" s="3">
        <f t="shared" si="337"/>
        <v>4.5826605795938509E-3</v>
      </c>
      <c r="AR1354" s="15">
        <f t="shared" si="338"/>
        <v>0.39338814377756481</v>
      </c>
    </row>
    <row r="1355" spans="1:44" x14ac:dyDescent="0.25">
      <c r="A1355" t="s">
        <v>37</v>
      </c>
      <c r="B1355">
        <v>17.5179195978113</v>
      </c>
      <c r="C1355">
        <v>1.58469090760395E-2</v>
      </c>
      <c r="D1355">
        <v>17.443375118595601</v>
      </c>
      <c r="E1355">
        <v>6.3044418370038899</v>
      </c>
      <c r="F1355" s="1">
        <v>0</v>
      </c>
      <c r="G1355" s="1">
        <v>0</v>
      </c>
      <c r="H1355">
        <v>4.7526544362870196</v>
      </c>
      <c r="I1355">
        <v>104.973723346789</v>
      </c>
      <c r="J1355">
        <v>105.08512688713201</v>
      </c>
      <c r="K1355">
        <v>50.763873151773197</v>
      </c>
      <c r="L1355">
        <v>136.84951400131001</v>
      </c>
      <c r="M1355">
        <v>80.491682889872706</v>
      </c>
      <c r="N1355">
        <v>93.952949667265997</v>
      </c>
      <c r="O1355">
        <v>60.888549101806099</v>
      </c>
      <c r="P1355">
        <v>124705.314330733</v>
      </c>
      <c r="Q1355">
        <v>156744.02583849899</v>
      </c>
      <c r="R1355">
        <v>82.937019608625306</v>
      </c>
      <c r="S1355">
        <v>692.23627317538796</v>
      </c>
      <c r="T1355">
        <v>0.52576824926899401</v>
      </c>
      <c r="U1355">
        <v>5.2396849376027302E-2</v>
      </c>
      <c r="V1355">
        <v>0.85368571303719698</v>
      </c>
      <c r="W1355">
        <v>1.47162325157122E-2</v>
      </c>
      <c r="X1355">
        <v>7.9201205071062902E-2</v>
      </c>
      <c r="Y1355" s="1">
        <v>0</v>
      </c>
      <c r="Z1355">
        <v>0.32034789763075899</v>
      </c>
      <c r="AA1355">
        <v>5.7454982266055496E-4</v>
      </c>
      <c r="AB1355">
        <v>7.6706661333556699E-3</v>
      </c>
      <c r="AC1355">
        <v>5.9383930945521501E-3</v>
      </c>
      <c r="AD1355">
        <v>2.85244654723055E-4</v>
      </c>
      <c r="AE1355">
        <v>4.3687473725958301E-3</v>
      </c>
      <c r="AF1355" s="3">
        <v>3.22914479791444E-3</v>
      </c>
      <c r="AG1355">
        <v>2.9477490416108601E-3</v>
      </c>
      <c r="AH1355">
        <v>5.0842836148157504</v>
      </c>
      <c r="AI1355">
        <v>0.38126518545465599</v>
      </c>
      <c r="AJ1355">
        <v>6267.1632136206599</v>
      </c>
      <c r="AK1355" t="s">
        <v>103</v>
      </c>
      <c r="AL1355" t="s">
        <v>104</v>
      </c>
      <c r="AM1355" s="4">
        <v>532613404579.02002</v>
      </c>
      <c r="AN1355">
        <v>4270976</v>
      </c>
      <c r="AO1355" s="1">
        <f t="shared" si="333"/>
        <v>1.033592702458236E-2</v>
      </c>
      <c r="AP1355" s="5">
        <f t="shared" si="334"/>
        <v>11.721761993859015</v>
      </c>
      <c r="AQ1355" s="3">
        <f t="shared" si="337"/>
        <v>5.5850661106891502E-3</v>
      </c>
      <c r="AR1355" s="15">
        <f t="shared" si="338"/>
        <v>0.49447835632466086</v>
      </c>
    </row>
    <row r="1356" spans="1:44" x14ac:dyDescent="0.25">
      <c r="A1356" t="s">
        <v>37</v>
      </c>
      <c r="B1356">
        <v>18.693173487068702</v>
      </c>
      <c r="C1356">
        <v>1.6879796885406799E-2</v>
      </c>
      <c r="D1356">
        <v>18.477131731254499</v>
      </c>
      <c r="E1356">
        <v>10.149689321282001</v>
      </c>
      <c r="F1356" s="1">
        <v>0</v>
      </c>
      <c r="G1356" s="1">
        <v>0</v>
      </c>
      <c r="H1356">
        <v>4.9373262559187401</v>
      </c>
      <c r="I1356">
        <v>128.344789085711</v>
      </c>
      <c r="J1356">
        <v>128.016587467254</v>
      </c>
      <c r="K1356">
        <v>73.749389391665403</v>
      </c>
      <c r="L1356">
        <v>161.46104263682599</v>
      </c>
      <c r="M1356">
        <v>82.486124680920796</v>
      </c>
      <c r="N1356">
        <v>94.239099050826994</v>
      </c>
      <c r="O1356">
        <v>60.265703112674203</v>
      </c>
      <c r="P1356">
        <v>119975.774936645</v>
      </c>
      <c r="Q1356">
        <v>149979.97272934299</v>
      </c>
      <c r="R1356">
        <v>79.366571288277498</v>
      </c>
      <c r="S1356">
        <v>691.56578544846104</v>
      </c>
      <c r="T1356">
        <v>0.56216586561483395</v>
      </c>
      <c r="U1356">
        <v>4.4423323076042E-2</v>
      </c>
      <c r="V1356">
        <v>0.86938055204768505</v>
      </c>
      <c r="W1356">
        <v>1.34854624602972E-2</v>
      </c>
      <c r="X1356">
        <v>7.2710662415975597E-2</v>
      </c>
      <c r="Y1356" s="1">
        <v>0</v>
      </c>
      <c r="Z1356">
        <v>0.28391526359643499</v>
      </c>
      <c r="AA1356">
        <v>5.8970747142106199E-4</v>
      </c>
      <c r="AB1356">
        <v>7.6320570574433403E-3</v>
      </c>
      <c r="AC1356">
        <v>5.8984944832691797E-3</v>
      </c>
      <c r="AD1356">
        <v>2.7452187268674899E-4</v>
      </c>
      <c r="AE1356">
        <v>4.8343649967657002E-3</v>
      </c>
      <c r="AF1356" s="3">
        <v>3.2554281829875399E-3</v>
      </c>
      <c r="AG1356">
        <v>3.5491917490173002E-3</v>
      </c>
      <c r="AH1356">
        <v>5.1311588492649802</v>
      </c>
      <c r="AI1356">
        <v>0.40048387569370503</v>
      </c>
      <c r="AJ1356">
        <v>7338.76469501262</v>
      </c>
      <c r="AK1356" t="s">
        <v>105</v>
      </c>
      <c r="AL1356" t="s">
        <v>106</v>
      </c>
      <c r="AM1356" s="4">
        <v>387693198427.75</v>
      </c>
      <c r="AN1356">
        <v>3231429</v>
      </c>
      <c r="AO1356" s="1">
        <f t="shared" si="333"/>
        <v>1.0333479586004701E-2</v>
      </c>
      <c r="AP1356" s="5">
        <f t="shared" si="334"/>
        <v>11.719142213957456</v>
      </c>
      <c r="AQ1356" s="3">
        <f t="shared" si="337"/>
        <v>6.7636933516668444E-3</v>
      </c>
      <c r="AR1356" s="15">
        <f t="shared" si="338"/>
        <v>0.59509741803501615</v>
      </c>
    </row>
    <row r="1357" spans="1:44" x14ac:dyDescent="0.25">
      <c r="A1357" t="s">
        <v>37</v>
      </c>
      <c r="B1357">
        <v>18.845982540389699</v>
      </c>
      <c r="C1357">
        <v>1.7410612937662901E-2</v>
      </c>
      <c r="D1357">
        <v>19.003765669660801</v>
      </c>
      <c r="E1357">
        <v>17.680722495887601</v>
      </c>
      <c r="F1357" s="1">
        <v>0</v>
      </c>
      <c r="G1357" s="1">
        <v>0</v>
      </c>
      <c r="H1357">
        <v>5.1438634870436397</v>
      </c>
      <c r="I1357">
        <v>151.28523694484599</v>
      </c>
      <c r="J1357">
        <v>150.235708169112</v>
      </c>
      <c r="K1357">
        <v>98.861755150496904</v>
      </c>
      <c r="L1357">
        <v>186.199788127413</v>
      </c>
      <c r="M1357">
        <v>84.276718982452707</v>
      </c>
      <c r="N1357">
        <v>94.554985471309905</v>
      </c>
      <c r="O1357">
        <v>59.832286563546397</v>
      </c>
      <c r="P1357">
        <v>113739.0094697</v>
      </c>
      <c r="Q1357">
        <v>142776.73090206299</v>
      </c>
      <c r="R1357">
        <v>76.998689527839204</v>
      </c>
      <c r="S1357">
        <v>686.46159767215102</v>
      </c>
      <c r="T1357">
        <v>0.59548891524387804</v>
      </c>
      <c r="U1357">
        <v>3.65425738138416E-2</v>
      </c>
      <c r="V1357">
        <v>0.88628708419824798</v>
      </c>
      <c r="W1357">
        <v>1.0562296418676001E-2</v>
      </c>
      <c r="X1357">
        <v>6.6608045569233595E-2</v>
      </c>
      <c r="Y1357" s="1">
        <v>0</v>
      </c>
      <c r="Z1357">
        <v>0.253379730946453</v>
      </c>
      <c r="AA1357">
        <v>6.0249020801681201E-4</v>
      </c>
      <c r="AB1357">
        <v>7.6063352525780597E-3</v>
      </c>
      <c r="AC1357">
        <v>5.8998559679194103E-3</v>
      </c>
      <c r="AD1357">
        <v>2.27439445834075E-4</v>
      </c>
      <c r="AE1357">
        <v>5.0939448495603001E-3</v>
      </c>
      <c r="AF1357" s="3">
        <v>3.3059210387656698E-3</v>
      </c>
      <c r="AG1357">
        <v>3.8804686175456298E-3</v>
      </c>
      <c r="AH1357">
        <v>5.20087735445499</v>
      </c>
      <c r="AI1357">
        <v>0.41153946147187698</v>
      </c>
      <c r="AJ1357">
        <v>8772.9242641270193</v>
      </c>
      <c r="AK1357" t="s">
        <v>107</v>
      </c>
      <c r="AL1357" t="s">
        <v>108</v>
      </c>
      <c r="AM1357" s="4">
        <v>217687023787.22</v>
      </c>
      <c r="AN1357">
        <v>1913917</v>
      </c>
      <c r="AO1357" s="1">
        <f t="shared" si="333"/>
        <v>1.0398252811493834E-2</v>
      </c>
      <c r="AP1357" s="5">
        <f t="shared" si="334"/>
        <v>11.788452566458519</v>
      </c>
      <c r="AQ1357" s="3">
        <f t="shared" si="337"/>
        <v>6.8529928645324825E-3</v>
      </c>
      <c r="AR1357" s="15">
        <f t="shared" si="338"/>
        <v>0.59868162798668312</v>
      </c>
    </row>
    <row r="1358" spans="1:44" x14ac:dyDescent="0.25">
      <c r="A1358" t="s">
        <v>37</v>
      </c>
      <c r="B1358">
        <v>18.188628816347101</v>
      </c>
      <c r="C1358">
        <v>1.7146804683589999E-2</v>
      </c>
      <c r="D1358">
        <v>18.742426932389499</v>
      </c>
      <c r="E1358">
        <v>25.132355244712599</v>
      </c>
      <c r="F1358" s="1">
        <v>0</v>
      </c>
      <c r="G1358" s="1">
        <v>0</v>
      </c>
      <c r="H1358">
        <v>5.3922175049662604</v>
      </c>
      <c r="I1358">
        <v>173.91900337940899</v>
      </c>
      <c r="J1358">
        <v>171.62020178714701</v>
      </c>
      <c r="K1358">
        <v>123.763728028358</v>
      </c>
      <c r="L1358">
        <v>211.09217907694401</v>
      </c>
      <c r="M1358">
        <v>87.948457961378296</v>
      </c>
      <c r="N1358">
        <v>94.345187482766306</v>
      </c>
      <c r="O1358">
        <v>58.375871415129097</v>
      </c>
      <c r="P1358">
        <v>106654.497155164</v>
      </c>
      <c r="Q1358">
        <v>133933.10499517701</v>
      </c>
      <c r="R1358">
        <v>73.692041603832394</v>
      </c>
      <c r="S1358">
        <v>678.52341968810799</v>
      </c>
      <c r="T1358">
        <v>0.60894469729661904</v>
      </c>
      <c r="U1358">
        <v>2.7876089720263501E-2</v>
      </c>
      <c r="V1358">
        <v>0.90736865164994296</v>
      </c>
      <c r="W1358">
        <v>7.5702146883685597E-3</v>
      </c>
      <c r="X1358">
        <v>5.7185043941424103E-2</v>
      </c>
      <c r="Y1358" s="1">
        <v>0</v>
      </c>
      <c r="Z1358">
        <v>0.247139800406312</v>
      </c>
      <c r="AA1358">
        <v>6.4065264304605002E-4</v>
      </c>
      <c r="AB1358">
        <v>7.6183607069483603E-3</v>
      </c>
      <c r="AC1358">
        <v>5.9578064605278402E-3</v>
      </c>
      <c r="AD1358">
        <v>1.81575538126229E-4</v>
      </c>
      <c r="AE1358">
        <v>4.8905393649005804E-3</v>
      </c>
      <c r="AF1358" s="3">
        <v>3.3129534958938199E-3</v>
      </c>
      <c r="AG1358">
        <v>3.8157424026584201E-3</v>
      </c>
      <c r="AH1358">
        <v>5.3089466687995799</v>
      </c>
      <c r="AI1358">
        <v>0.43961605272591298</v>
      </c>
      <c r="AJ1358">
        <v>10697.2977366993</v>
      </c>
      <c r="AK1358" t="s">
        <v>109</v>
      </c>
      <c r="AL1358" t="s">
        <v>110</v>
      </c>
      <c r="AM1358" s="4">
        <v>114663396655.53999</v>
      </c>
      <c r="AN1358">
        <v>1075092</v>
      </c>
      <c r="AO1358" s="1">
        <f t="shared" si="333"/>
        <v>1.0507193245520494E-2</v>
      </c>
      <c r="AP1358" s="5">
        <f t="shared" si="334"/>
        <v>11.904911390358519</v>
      </c>
      <c r="AQ1358" s="3">
        <f t="shared" si="337"/>
        <v>6.0831408654257423E-3</v>
      </c>
      <c r="AR1358" s="15">
        <f t="shared" si="338"/>
        <v>0.52782563598731214</v>
      </c>
    </row>
    <row r="1359" spans="1:44" x14ac:dyDescent="0.25">
      <c r="A1359" t="s">
        <v>37</v>
      </c>
      <c r="B1359">
        <v>16.5118218572931</v>
      </c>
      <c r="C1359">
        <v>1.60947253721484E-2</v>
      </c>
      <c r="D1359">
        <v>17.692489611542801</v>
      </c>
      <c r="E1359">
        <v>31.090067864354602</v>
      </c>
      <c r="F1359" s="1">
        <v>0</v>
      </c>
      <c r="G1359" s="1">
        <v>0</v>
      </c>
      <c r="H1359">
        <v>5.8457579280815404</v>
      </c>
      <c r="I1359">
        <v>195.078138382502</v>
      </c>
      <c r="J1359">
        <v>189.122975948808</v>
      </c>
      <c r="K1359">
        <v>162.90361451044799</v>
      </c>
      <c r="L1359">
        <v>236.08791027033499</v>
      </c>
      <c r="M1359">
        <v>96.179038641576298</v>
      </c>
      <c r="N1359">
        <v>93.276550139911294</v>
      </c>
      <c r="O1359">
        <v>60.4659025775968</v>
      </c>
      <c r="P1359">
        <v>96345.579548258494</v>
      </c>
      <c r="Q1359">
        <v>120978.36712671501</v>
      </c>
      <c r="R1359">
        <v>66.576337450065196</v>
      </c>
      <c r="S1359">
        <v>656.50518972282202</v>
      </c>
      <c r="T1359">
        <v>0.54771545603397997</v>
      </c>
      <c r="U1359">
        <v>2.2708422550131099E-2</v>
      </c>
      <c r="V1359">
        <v>0.92673960793908905</v>
      </c>
      <c r="W1359">
        <v>5.7646460104766699E-3</v>
      </c>
      <c r="X1359">
        <v>4.4787323500302602E-2</v>
      </c>
      <c r="Y1359" s="1">
        <v>0</v>
      </c>
      <c r="Z1359">
        <v>0.31890815998570599</v>
      </c>
      <c r="AA1359">
        <v>7.3055612225375198E-4</v>
      </c>
      <c r="AB1359">
        <v>7.1659586741219597E-3</v>
      </c>
      <c r="AC1359">
        <v>5.6997852437873798E-3</v>
      </c>
      <c r="AD1359">
        <v>1.11171565262007E-4</v>
      </c>
      <c r="AE1359">
        <v>4.2606314792558901E-3</v>
      </c>
      <c r="AF1359" s="3">
        <v>2.8476384000752E-3</v>
      </c>
      <c r="AG1359">
        <v>3.82645544014132E-3</v>
      </c>
      <c r="AH1359">
        <v>4.2380307030587199</v>
      </c>
      <c r="AI1359">
        <v>0.36229916239704801</v>
      </c>
      <c r="AJ1359">
        <v>13792.810475998</v>
      </c>
      <c r="AK1359" t="s">
        <v>111</v>
      </c>
      <c r="AL1359" t="s">
        <v>112</v>
      </c>
      <c r="AM1359" s="4">
        <v>45449100240.300003</v>
      </c>
      <c r="AN1359">
        <v>471730</v>
      </c>
      <c r="AO1359" s="1">
        <f t="shared" si="333"/>
        <v>9.8479582904950694E-3</v>
      </c>
      <c r="AP1359" s="5">
        <f t="shared" si="334"/>
        <v>11.198020265549957</v>
      </c>
      <c r="AQ1359" s="3">
        <f t="shared" si="337"/>
        <v>5.078286216601384E-3</v>
      </c>
      <c r="AR1359" s="15">
        <f t="shared" si="338"/>
        <v>0.47453044964481239</v>
      </c>
    </row>
    <row r="1360" spans="1:44" x14ac:dyDescent="0.25">
      <c r="A1360" t="s">
        <v>37</v>
      </c>
      <c r="B1360">
        <v>16.272358036986201</v>
      </c>
      <c r="C1360">
        <v>1.4777403368504201E-2</v>
      </c>
      <c r="D1360">
        <v>16.360318795843799</v>
      </c>
      <c r="E1360">
        <v>47.894749231697801</v>
      </c>
      <c r="F1360" s="1">
        <v>0</v>
      </c>
      <c r="G1360" s="1">
        <v>0</v>
      </c>
      <c r="H1360">
        <v>6.5281563478786904</v>
      </c>
      <c r="I1360">
        <v>241.10012236312301</v>
      </c>
      <c r="J1360">
        <v>227.139830961857</v>
      </c>
      <c r="K1360">
        <v>227.50449469422401</v>
      </c>
      <c r="L1360">
        <v>286.316624429314</v>
      </c>
      <c r="M1360">
        <v>105.817129467255</v>
      </c>
      <c r="N1360">
        <v>93.324322255299293</v>
      </c>
      <c r="O1360">
        <v>63.812941037575499</v>
      </c>
      <c r="P1360">
        <v>86949.878224984903</v>
      </c>
      <c r="Q1360">
        <v>109067.639265611</v>
      </c>
      <c r="R1360">
        <v>55.9324695726283</v>
      </c>
      <c r="S1360">
        <v>634.58503868531102</v>
      </c>
      <c r="T1360">
        <v>0.47680504889346798</v>
      </c>
      <c r="U1360">
        <v>1.12179420494772E-2</v>
      </c>
      <c r="V1360">
        <v>0.97923798706245402</v>
      </c>
      <c r="W1360">
        <v>1.2745883209306101E-3</v>
      </c>
      <c r="X1360">
        <v>8.2694825671378504E-3</v>
      </c>
      <c r="Y1360" s="1">
        <v>0</v>
      </c>
      <c r="Z1360">
        <v>0.35843379796629898</v>
      </c>
      <c r="AA1360">
        <v>8.1525435993623301E-4</v>
      </c>
      <c r="AB1360">
        <v>6.5326292707991703E-3</v>
      </c>
      <c r="AC1360">
        <v>5.2797975645200099E-3</v>
      </c>
      <c r="AD1360">
        <v>1.4934129407254501E-5</v>
      </c>
      <c r="AE1360">
        <v>3.63054684280052E-3</v>
      </c>
      <c r="AF1360" s="3">
        <v>2.3119562161935999E-3</v>
      </c>
      <c r="AG1360">
        <v>3.7840357915365102E-3</v>
      </c>
      <c r="AH1360">
        <v>2.9352162708570102</v>
      </c>
      <c r="AI1360">
        <v>0.282025137825056</v>
      </c>
      <c r="AJ1360">
        <v>17609.650406437599</v>
      </c>
      <c r="AK1360" t="s">
        <v>113</v>
      </c>
      <c r="AL1360" t="s">
        <v>114</v>
      </c>
      <c r="AM1360" s="4">
        <v>54594263439.660004</v>
      </c>
      <c r="AN1360">
        <v>627882</v>
      </c>
      <c r="AO1360" s="1">
        <f t="shared" si="333"/>
        <v>8.9349878971018443E-3</v>
      </c>
      <c r="AP1360" s="5">
        <f t="shared" si="334"/>
        <v>10.21046294562089</v>
      </c>
      <c r="AQ1360" s="3">
        <f t="shared" si="337"/>
        <v>5.7561135486629538E-3</v>
      </c>
      <c r="AR1360" s="15">
        <f t="shared" si="338"/>
        <v>0.59369444105031155</v>
      </c>
    </row>
    <row r="1361" spans="1:41" x14ac:dyDescent="0.25">
      <c r="AM1361" s="4">
        <f>SUM(AM1341:AM1360)</f>
        <v>5166787872598.1494</v>
      </c>
      <c r="AN1361" s="7">
        <f>SUM(AN1341:AN1360)</f>
        <v>38588021</v>
      </c>
    </row>
    <row r="1364" spans="1:41" s="9" customFormat="1" x14ac:dyDescent="0.25">
      <c r="M1364" s="9" t="s">
        <v>290</v>
      </c>
      <c r="AF1364" s="19"/>
      <c r="AM1364" s="63"/>
    </row>
    <row r="1365" spans="1:41" x14ac:dyDescent="0.25">
      <c r="A1365" t="s">
        <v>0</v>
      </c>
      <c r="B1365" t="s">
        <v>1</v>
      </c>
      <c r="C1365" t="s">
        <v>2</v>
      </c>
      <c r="D1365" t="s">
        <v>3</v>
      </c>
      <c r="E1365" t="s">
        <v>5</v>
      </c>
      <c r="F1365" t="s">
        <v>6</v>
      </c>
      <c r="G1365" t="s">
        <v>208</v>
      </c>
      <c r="H1365" t="s">
        <v>7</v>
      </c>
      <c r="I1365" t="s">
        <v>8</v>
      </c>
      <c r="J1365" t="s">
        <v>134</v>
      </c>
      <c r="K1365" t="s">
        <v>143</v>
      </c>
      <c r="L1365" t="s">
        <v>9</v>
      </c>
      <c r="M1365" t="s">
        <v>10</v>
      </c>
      <c r="N1365" t="s">
        <v>11</v>
      </c>
      <c r="O1365" t="s">
        <v>13</v>
      </c>
      <c r="P1365" t="s">
        <v>14</v>
      </c>
      <c r="Q1365" t="s">
        <v>15</v>
      </c>
      <c r="R1365" t="s">
        <v>16</v>
      </c>
      <c r="S1365" t="s">
        <v>17</v>
      </c>
      <c r="T1365" t="s">
        <v>18</v>
      </c>
      <c r="U1365" t="s">
        <v>20</v>
      </c>
      <c r="V1365" t="s">
        <v>21</v>
      </c>
      <c r="W1365" t="s">
        <v>22</v>
      </c>
      <c r="X1365" t="s">
        <v>23</v>
      </c>
      <c r="Y1365" t="s">
        <v>24</v>
      </c>
      <c r="Z1365" t="s">
        <v>25</v>
      </c>
      <c r="AA1365" t="s">
        <v>26</v>
      </c>
      <c r="AB1365" t="s">
        <v>27</v>
      </c>
      <c r="AC1365" t="s">
        <v>263</v>
      </c>
      <c r="AD1365" t="s">
        <v>120</v>
      </c>
      <c r="AE1365" t="s">
        <v>29</v>
      </c>
      <c r="AF1365" s="3" t="s">
        <v>233</v>
      </c>
      <c r="AG1365" t="s">
        <v>30</v>
      </c>
      <c r="AH1365" t="s">
        <v>31</v>
      </c>
      <c r="AI1365" t="s">
        <v>32</v>
      </c>
      <c r="AJ1365" t="s">
        <v>33</v>
      </c>
      <c r="AK1365" t="s">
        <v>34</v>
      </c>
      <c r="AL1365" t="s">
        <v>74</v>
      </c>
      <c r="AM1365" s="4" t="s">
        <v>35</v>
      </c>
      <c r="AN1365" t="s">
        <v>36</v>
      </c>
    </row>
    <row r="1366" spans="1:41" x14ac:dyDescent="0.25">
      <c r="A1366" t="s">
        <v>37</v>
      </c>
      <c r="B1366">
        <v>7.6535415555412101</v>
      </c>
      <c r="C1366">
        <v>4.9615589892709703E-3</v>
      </c>
      <c r="D1366">
        <v>5.7940554394235697</v>
      </c>
      <c r="E1366">
        <v>-29.6488303620682</v>
      </c>
      <c r="F1366" s="1">
        <v>0</v>
      </c>
      <c r="G1366" s="1">
        <v>0</v>
      </c>
      <c r="H1366">
        <v>3.2644586799367099</v>
      </c>
      <c r="I1366">
        <v>-233.530324288738</v>
      </c>
      <c r="J1366">
        <v>-174.58230242295301</v>
      </c>
      <c r="K1366">
        <v>-238.066718493465</v>
      </c>
      <c r="L1366">
        <v>-215.400869112008</v>
      </c>
      <c r="M1366">
        <v>67.545664574129503</v>
      </c>
      <c r="N1366">
        <v>81.115690014126102</v>
      </c>
      <c r="O1366">
        <v>54.290238866118003</v>
      </c>
      <c r="P1366">
        <v>220058.373523035</v>
      </c>
      <c r="Q1366">
        <v>271099.86023155798</v>
      </c>
      <c r="R1366">
        <v>122.984482900907</v>
      </c>
      <c r="S1366">
        <v>606.04180232440297</v>
      </c>
      <c r="T1366" s="1">
        <v>0</v>
      </c>
      <c r="U1366">
        <v>0.48908754480696798</v>
      </c>
      <c r="V1366">
        <v>0.427787826101868</v>
      </c>
      <c r="W1366">
        <v>2.0345482283448402E-2</v>
      </c>
      <c r="X1366">
        <v>6.2779146807713904E-2</v>
      </c>
      <c r="Y1366" s="1">
        <v>0</v>
      </c>
      <c r="Z1366">
        <v>1</v>
      </c>
      <c r="AA1366">
        <v>4.5478932287592802E-4</v>
      </c>
      <c r="AB1366">
        <v>4.5067223445705096E-3</v>
      </c>
      <c r="AC1366">
        <v>3.7316981557953999E-3</v>
      </c>
      <c r="AD1366" s="1">
        <v>0</v>
      </c>
      <c r="AE1366" s="1">
        <v>0</v>
      </c>
      <c r="AF1366" s="3">
        <v>0</v>
      </c>
      <c r="AG1366" s="1">
        <v>0</v>
      </c>
      <c r="AH1366">
        <v>4.9162479884188803</v>
      </c>
      <c r="AI1366">
        <v>0.31993401272531502</v>
      </c>
      <c r="AJ1366">
        <v>156.26590087419601</v>
      </c>
      <c r="AK1366" t="s">
        <v>75</v>
      </c>
      <c r="AL1366" t="s">
        <v>76</v>
      </c>
      <c r="AM1366" s="4">
        <v>81201539.829999998</v>
      </c>
      <c r="AN1366">
        <v>369</v>
      </c>
    </row>
    <row r="1367" spans="1:41" x14ac:dyDescent="0.25">
      <c r="A1367" t="s">
        <v>37</v>
      </c>
      <c r="B1367">
        <v>2.6375686672571099</v>
      </c>
      <c r="C1367">
        <v>5.3455517445737503E-3</v>
      </c>
      <c r="D1367">
        <v>6.2293879962902796</v>
      </c>
      <c r="E1367">
        <v>-30.249514867417702</v>
      </c>
      <c r="F1367" s="1">
        <v>0</v>
      </c>
      <c r="G1367" s="1">
        <v>0</v>
      </c>
      <c r="H1367">
        <v>3.2626444559371</v>
      </c>
      <c r="I1367">
        <v>-203.47901751493299</v>
      </c>
      <c r="J1367">
        <v>-172.67867280865499</v>
      </c>
      <c r="K1367">
        <v>-233.08169553537101</v>
      </c>
      <c r="L1367">
        <v>-185.79579846620101</v>
      </c>
      <c r="M1367">
        <v>67.812572174447396</v>
      </c>
      <c r="N1367">
        <v>83.623279526089604</v>
      </c>
      <c r="O1367">
        <v>55.693874552395798</v>
      </c>
      <c r="P1367">
        <v>225597.55944779899</v>
      </c>
      <c r="Q1367">
        <v>269897.512802021</v>
      </c>
      <c r="R1367">
        <v>120.68095937728199</v>
      </c>
      <c r="S1367">
        <v>654.182234588499</v>
      </c>
      <c r="T1367">
        <v>1.1748311209502399E-3</v>
      </c>
      <c r="U1367">
        <v>0.239084277508227</v>
      </c>
      <c r="V1367">
        <v>0.489346853014752</v>
      </c>
      <c r="W1367">
        <v>7.0765659431217695E-2</v>
      </c>
      <c r="X1367">
        <v>0.20080321004580201</v>
      </c>
      <c r="Y1367" s="1">
        <v>0</v>
      </c>
      <c r="Z1367">
        <v>1</v>
      </c>
      <c r="AA1367">
        <v>5.0037677255775298E-4</v>
      </c>
      <c r="AB1367">
        <v>4.8451543358751402E-3</v>
      </c>
      <c r="AC1367">
        <v>3.87829958301003E-3</v>
      </c>
      <c r="AD1367" s="1">
        <v>0</v>
      </c>
      <c r="AE1367" s="1">
        <v>0</v>
      </c>
      <c r="AF1367" s="3">
        <v>0</v>
      </c>
      <c r="AG1367" s="1">
        <v>0</v>
      </c>
      <c r="AH1367">
        <v>4.8817430348001203</v>
      </c>
      <c r="AI1367">
        <v>0.32012962502151798</v>
      </c>
      <c r="AJ1367">
        <v>406.982931399645</v>
      </c>
      <c r="AK1367" t="s">
        <v>77</v>
      </c>
      <c r="AL1367" t="s">
        <v>78</v>
      </c>
      <c r="AM1367" s="4">
        <v>261467571.40000001</v>
      </c>
      <c r="AN1367">
        <v>1159</v>
      </c>
    </row>
    <row r="1368" spans="1:41" x14ac:dyDescent="0.25">
      <c r="A1368" t="s">
        <v>37</v>
      </c>
      <c r="B1368">
        <v>4.6684979427082904</v>
      </c>
      <c r="C1368">
        <v>5.0557481329403103E-3</v>
      </c>
      <c r="D1368">
        <v>5.90100880429695</v>
      </c>
      <c r="E1368">
        <v>-29.844181045035601</v>
      </c>
      <c r="F1368" s="1">
        <v>0</v>
      </c>
      <c r="G1368" s="1">
        <v>0</v>
      </c>
      <c r="H1368">
        <v>3.2647785489702201</v>
      </c>
      <c r="I1368">
        <v>-176.02419746688699</v>
      </c>
      <c r="J1368">
        <v>-170.853771074782</v>
      </c>
      <c r="K1368">
        <v>-237.65864082339201</v>
      </c>
      <c r="L1368">
        <v>-159.01205118371601</v>
      </c>
      <c r="M1368">
        <v>68.742198036818394</v>
      </c>
      <c r="N1368">
        <v>85.119775908040495</v>
      </c>
      <c r="O1368">
        <v>56.592499921274701</v>
      </c>
      <c r="P1368">
        <v>234464.140512855</v>
      </c>
      <c r="Q1368">
        <v>283595.72595111199</v>
      </c>
      <c r="R1368">
        <v>121.307936922758</v>
      </c>
      <c r="S1368">
        <v>696.51710359641504</v>
      </c>
      <c r="T1368">
        <v>1.2156825756235901E-3</v>
      </c>
      <c r="U1368">
        <v>0.11482008124642</v>
      </c>
      <c r="V1368">
        <v>0.51526147947963596</v>
      </c>
      <c r="W1368">
        <v>9.8815842112030094E-2</v>
      </c>
      <c r="X1368">
        <v>0.27110259716191298</v>
      </c>
      <c r="Y1368" s="1">
        <v>0</v>
      </c>
      <c r="Z1368">
        <v>1</v>
      </c>
      <c r="AA1368">
        <v>5.2927769608561502E-4</v>
      </c>
      <c r="AB1368">
        <v>4.52603804747521E-3</v>
      </c>
      <c r="AC1368">
        <v>3.8681443333351802E-3</v>
      </c>
      <c r="AD1368" s="1">
        <v>0</v>
      </c>
      <c r="AE1368" s="1">
        <v>4.5615804326504701E-7</v>
      </c>
      <c r="AF1368" s="3">
        <v>1.2583645634843901E-4</v>
      </c>
      <c r="AG1368" s="1">
        <v>0</v>
      </c>
      <c r="AH1368">
        <v>4.6891914666410797</v>
      </c>
      <c r="AI1368">
        <v>0.31073913967397199</v>
      </c>
      <c r="AJ1368">
        <v>1047.31310787866</v>
      </c>
      <c r="AK1368" t="s">
        <v>79</v>
      </c>
      <c r="AL1368" t="s">
        <v>80</v>
      </c>
      <c r="AM1368" s="4">
        <v>1732689998.3900001</v>
      </c>
      <c r="AN1368">
        <v>7390</v>
      </c>
    </row>
    <row r="1369" spans="1:41" x14ac:dyDescent="0.25">
      <c r="A1369" t="s">
        <v>37</v>
      </c>
      <c r="B1369">
        <v>6.6292745983246801</v>
      </c>
      <c r="C1369">
        <v>5.6058774427060797E-3</v>
      </c>
      <c r="D1369">
        <v>6.5234695225294796</v>
      </c>
      <c r="E1369">
        <v>-26.111836196232701</v>
      </c>
      <c r="F1369" s="1">
        <v>0</v>
      </c>
      <c r="G1369" s="1">
        <v>0</v>
      </c>
      <c r="H1369">
        <v>3.3038319202006998</v>
      </c>
      <c r="I1369">
        <v>-155.28289213705301</v>
      </c>
      <c r="J1369">
        <v>-153.58788167227601</v>
      </c>
      <c r="K1369">
        <v>-226.97418347427899</v>
      </c>
      <c r="L1369">
        <v>-137.38746460876999</v>
      </c>
      <c r="M1369">
        <v>68.017001088811199</v>
      </c>
      <c r="N1369">
        <v>85.199492013290197</v>
      </c>
      <c r="O1369">
        <v>53.590302755809198</v>
      </c>
      <c r="P1369">
        <v>222823.72237280299</v>
      </c>
      <c r="Q1369">
        <v>266073.35158996598</v>
      </c>
      <c r="R1369">
        <v>120.884261339354</v>
      </c>
      <c r="S1369">
        <v>711.58800155722395</v>
      </c>
      <c r="T1369">
        <v>9.7374462661448395E-4</v>
      </c>
      <c r="U1369">
        <v>0.106192176949798</v>
      </c>
      <c r="V1369">
        <v>0.55158979434991795</v>
      </c>
      <c r="W1369">
        <v>9.0445013243653505E-2</v>
      </c>
      <c r="X1369">
        <v>0.251773015456629</v>
      </c>
      <c r="Y1369" s="1">
        <v>0</v>
      </c>
      <c r="Z1369">
        <v>1</v>
      </c>
      <c r="AA1369">
        <v>5.5147370571970004E-4</v>
      </c>
      <c r="AB1369">
        <v>5.04849276052981E-3</v>
      </c>
      <c r="AC1369">
        <v>4.5421285360789298E-3</v>
      </c>
      <c r="AD1369" s="1">
        <v>3.1941757573692102E-7</v>
      </c>
      <c r="AE1369">
        <v>5.5725436054609504E-6</v>
      </c>
      <c r="AF1369" s="3">
        <v>4.4801016133117101E-4</v>
      </c>
      <c r="AG1369" s="1">
        <v>0</v>
      </c>
      <c r="AH1369">
        <v>5.6599259602638403</v>
      </c>
      <c r="AI1369">
        <v>0.38001778906091599</v>
      </c>
      <c r="AJ1369">
        <v>1658.5608887992501</v>
      </c>
      <c r="AK1369" t="s">
        <v>81</v>
      </c>
      <c r="AL1369" t="s">
        <v>82</v>
      </c>
      <c r="AM1369" s="4">
        <v>8750287577.5799999</v>
      </c>
      <c r="AN1369">
        <v>39270</v>
      </c>
    </row>
    <row r="1370" spans="1:41" x14ac:dyDescent="0.25">
      <c r="A1370" t="s">
        <v>37</v>
      </c>
      <c r="B1370">
        <v>7.79699253883315</v>
      </c>
      <c r="C1370">
        <v>6.36920754374586E-3</v>
      </c>
      <c r="D1370">
        <v>7.3809118295714304</v>
      </c>
      <c r="E1370">
        <v>-21.354965116905898</v>
      </c>
      <c r="F1370" s="1">
        <v>0</v>
      </c>
      <c r="G1370" s="1">
        <v>0</v>
      </c>
      <c r="H1370">
        <v>3.37308040430861</v>
      </c>
      <c r="I1370">
        <v>-132.47146037342199</v>
      </c>
      <c r="J1370">
        <v>-131.596207229665</v>
      </c>
      <c r="K1370">
        <v>-207.56436493470699</v>
      </c>
      <c r="L1370">
        <v>-113.773591084445</v>
      </c>
      <c r="M1370">
        <v>66.547868719496705</v>
      </c>
      <c r="N1370">
        <v>85.301553890219495</v>
      </c>
      <c r="O1370">
        <v>52.682959951266497</v>
      </c>
      <c r="P1370">
        <v>213276.973209841</v>
      </c>
      <c r="Q1370">
        <v>247303.00799274299</v>
      </c>
      <c r="R1370">
        <v>119.01071181983301</v>
      </c>
      <c r="S1370">
        <v>719.46426154837798</v>
      </c>
      <c r="T1370">
        <v>1.1647171914476501E-3</v>
      </c>
      <c r="U1370">
        <v>9.97553719547178E-2</v>
      </c>
      <c r="V1370">
        <v>0.61310401050356</v>
      </c>
      <c r="W1370">
        <v>7.2771139456043604E-2</v>
      </c>
      <c r="X1370">
        <v>0.214369478085677</v>
      </c>
      <c r="Y1370" s="1">
        <v>0</v>
      </c>
      <c r="Z1370">
        <v>1</v>
      </c>
      <c r="AA1370">
        <v>5.5900289237988598E-4</v>
      </c>
      <c r="AB1370">
        <v>5.79181600395756E-3</v>
      </c>
      <c r="AC1370">
        <v>5.45961752391411E-3</v>
      </c>
      <c r="AD1370">
        <v>1.1212038365834999E-6</v>
      </c>
      <c r="AE1370">
        <v>1.7247428492976801E-5</v>
      </c>
      <c r="AF1370" s="3">
        <v>8.08536999033174E-4</v>
      </c>
      <c r="AG1370" s="1">
        <v>0</v>
      </c>
      <c r="AH1370">
        <v>6.1785464584726002</v>
      </c>
      <c r="AI1370">
        <v>0.406294335771616</v>
      </c>
      <c r="AJ1370">
        <v>2118.5850945874499</v>
      </c>
      <c r="AK1370" t="s">
        <v>83</v>
      </c>
      <c r="AL1370" t="s">
        <v>84</v>
      </c>
      <c r="AM1370" s="4">
        <v>19331424851.740002</v>
      </c>
      <c r="AN1370">
        <v>90640</v>
      </c>
    </row>
    <row r="1371" spans="1:41" x14ac:dyDescent="0.25">
      <c r="A1371" t="s">
        <v>37</v>
      </c>
      <c r="B1371">
        <v>8.2030607411251193</v>
      </c>
      <c r="C1371">
        <v>6.42378598240562E-3</v>
      </c>
      <c r="D1371">
        <v>7.4419422854918897</v>
      </c>
      <c r="E1371">
        <v>-10.0656145480259</v>
      </c>
      <c r="F1371" s="1">
        <v>0</v>
      </c>
      <c r="G1371" s="1">
        <v>0</v>
      </c>
      <c r="H1371">
        <v>3.6451529118967598</v>
      </c>
      <c r="I1371">
        <v>-106.774309799119</v>
      </c>
      <c r="J1371">
        <v>-105.147038883642</v>
      </c>
      <c r="K1371">
        <v>-175.045708506712</v>
      </c>
      <c r="L1371">
        <v>-88.096095803022493</v>
      </c>
      <c r="M1371">
        <v>67.967256956726999</v>
      </c>
      <c r="N1371">
        <v>85.642572960979194</v>
      </c>
      <c r="O1371">
        <v>54.610654883058601</v>
      </c>
      <c r="P1371">
        <v>213499.86583199099</v>
      </c>
      <c r="Q1371">
        <v>251359.723609671</v>
      </c>
      <c r="R1371">
        <v>112.885158071574</v>
      </c>
      <c r="S1371">
        <v>704.39821490065697</v>
      </c>
      <c r="T1371">
        <v>2.3334637748247001E-3</v>
      </c>
      <c r="U1371">
        <v>0.120367782237342</v>
      </c>
      <c r="V1371">
        <v>0.68353021510893597</v>
      </c>
      <c r="W1371">
        <v>5.5376905377207901E-2</v>
      </c>
      <c r="X1371">
        <v>0.140725097276513</v>
      </c>
      <c r="Y1371" s="1">
        <v>0</v>
      </c>
      <c r="Z1371">
        <v>1</v>
      </c>
      <c r="AA1371">
        <v>5.6014100041528402E-4</v>
      </c>
      <c r="AB1371">
        <v>5.7356462361276804E-3</v>
      </c>
      <c r="AC1371">
        <v>5.2897744211027296E-3</v>
      </c>
      <c r="AD1371">
        <v>2.36895612210051E-5</v>
      </c>
      <c r="AE1371">
        <v>1.03747975224771E-4</v>
      </c>
      <c r="AF1371" s="3">
        <v>1.0812060826353299E-3</v>
      </c>
      <c r="AG1371" s="1">
        <v>5.3856660408304004E-7</v>
      </c>
      <c r="AH1371">
        <v>5.6862014022799503</v>
      </c>
      <c r="AI1371">
        <v>0.38188086182689701</v>
      </c>
      <c r="AJ1371">
        <v>2875.6161236902199</v>
      </c>
      <c r="AK1371" t="s">
        <v>85</v>
      </c>
      <c r="AL1371" t="s">
        <v>86</v>
      </c>
      <c r="AM1371" s="4">
        <v>18690418754.529999</v>
      </c>
      <c r="AN1371">
        <v>87543</v>
      </c>
    </row>
    <row r="1372" spans="1:41" x14ac:dyDescent="0.25">
      <c r="A1372" t="s">
        <v>37</v>
      </c>
      <c r="B1372">
        <v>8.9221708859954791</v>
      </c>
      <c r="C1372">
        <v>7.5615870836362696E-3</v>
      </c>
      <c r="D1372">
        <v>8.7058842316787697</v>
      </c>
      <c r="E1372">
        <v>-11.666200859148001</v>
      </c>
      <c r="F1372" s="1">
        <v>0</v>
      </c>
      <c r="G1372" s="1">
        <v>0</v>
      </c>
      <c r="H1372">
        <v>3.7557919772470898</v>
      </c>
      <c r="I1372">
        <v>-82.226236203127499</v>
      </c>
      <c r="J1372">
        <v>-80.404208342355801</v>
      </c>
      <c r="K1372">
        <v>-149.89248141348199</v>
      </c>
      <c r="L1372">
        <v>-63.0524917638704</v>
      </c>
      <c r="M1372">
        <v>68.860626321640495</v>
      </c>
      <c r="N1372">
        <v>86.557734219290893</v>
      </c>
      <c r="O1372">
        <v>55.156302387388699</v>
      </c>
      <c r="P1372">
        <v>207955.24069256301</v>
      </c>
      <c r="Q1372">
        <v>240781.48398709201</v>
      </c>
      <c r="R1372">
        <v>107.315459613287</v>
      </c>
      <c r="S1372">
        <v>706.30248528644404</v>
      </c>
      <c r="T1372">
        <v>2.1206845160524502E-3</v>
      </c>
      <c r="U1372">
        <v>0.103017975892363</v>
      </c>
      <c r="V1372">
        <v>0.74883269353506898</v>
      </c>
      <c r="W1372">
        <v>4.8840808014413498E-2</v>
      </c>
      <c r="X1372">
        <v>9.9308522558153103E-2</v>
      </c>
      <c r="Y1372" s="1">
        <v>0</v>
      </c>
      <c r="Z1372">
        <v>1</v>
      </c>
      <c r="AA1372">
        <v>5.7173108711484595E-4</v>
      </c>
      <c r="AB1372">
        <v>6.5784000029490697E-3</v>
      </c>
      <c r="AC1372">
        <v>5.7045423929806497E-3</v>
      </c>
      <c r="AD1372">
        <v>1.075958972927E-4</v>
      </c>
      <c r="AE1372">
        <v>2.9189804529203902E-4</v>
      </c>
      <c r="AF1372" s="3">
        <v>1.4408220421925E-3</v>
      </c>
      <c r="AG1372">
        <v>1.19333682425662E-5</v>
      </c>
      <c r="AH1372">
        <v>5.7072968240651196</v>
      </c>
      <c r="AI1372">
        <v>0.38737610781844301</v>
      </c>
      <c r="AJ1372">
        <v>3167.85419843924</v>
      </c>
      <c r="AK1372" t="s">
        <v>87</v>
      </c>
      <c r="AL1372" t="s">
        <v>88</v>
      </c>
      <c r="AM1372" s="4">
        <v>29294238845.880001</v>
      </c>
      <c r="AN1372">
        <v>140868</v>
      </c>
    </row>
    <row r="1373" spans="1:41" x14ac:dyDescent="0.25">
      <c r="A1373" t="s">
        <v>37</v>
      </c>
      <c r="B1373">
        <v>9.6569871310951001</v>
      </c>
      <c r="C1373">
        <v>8.0902733720719603E-3</v>
      </c>
      <c r="D1373">
        <v>9.2877816865039708</v>
      </c>
      <c r="E1373">
        <v>-13.766347338827799</v>
      </c>
      <c r="F1373" s="1">
        <v>0</v>
      </c>
      <c r="G1373" s="1">
        <v>0</v>
      </c>
      <c r="H1373">
        <v>3.8637463957965399</v>
      </c>
      <c r="I1373">
        <v>-55.780359452435903</v>
      </c>
      <c r="J1373">
        <v>-53.5676044378001</v>
      </c>
      <c r="K1373">
        <v>-117.421320544197</v>
      </c>
      <c r="L1373">
        <v>-36.850958622755698</v>
      </c>
      <c r="M1373">
        <v>71.271273482827695</v>
      </c>
      <c r="N1373">
        <v>87.913366752426001</v>
      </c>
      <c r="O1373">
        <v>58.515699251675201</v>
      </c>
      <c r="P1373">
        <v>210684.05983708499</v>
      </c>
      <c r="Q1373">
        <v>244375.75024384199</v>
      </c>
      <c r="R1373">
        <v>98.237138130994893</v>
      </c>
      <c r="S1373">
        <v>697.37683971930301</v>
      </c>
      <c r="T1373">
        <v>3.2552656697236401E-3</v>
      </c>
      <c r="U1373">
        <v>9.0438953404395395E-2</v>
      </c>
      <c r="V1373">
        <v>0.72668262305533005</v>
      </c>
      <c r="W1373">
        <v>5.6422771824304697E-2</v>
      </c>
      <c r="X1373">
        <v>0.12645565171596901</v>
      </c>
      <c r="Y1373" s="1">
        <v>0</v>
      </c>
      <c r="Z1373">
        <v>1</v>
      </c>
      <c r="AA1373">
        <v>5.5432369179546804E-4</v>
      </c>
      <c r="AB1373">
        <v>6.4063852418103501E-3</v>
      </c>
      <c r="AC1373">
        <v>5.5127541050106E-3</v>
      </c>
      <c r="AD1373">
        <v>2.2530890297378899E-4</v>
      </c>
      <c r="AE1373">
        <v>8.65063217185695E-4</v>
      </c>
      <c r="AF1373" s="3">
        <v>1.6409165662116601E-3</v>
      </c>
      <c r="AG1373">
        <v>3.9177923583312403E-5</v>
      </c>
      <c r="AH1373">
        <v>4.9642700964374802</v>
      </c>
      <c r="AI1373">
        <v>0.33384216180154203</v>
      </c>
      <c r="AJ1373">
        <v>2754.41483032715</v>
      </c>
      <c r="AK1373" t="s">
        <v>89</v>
      </c>
      <c r="AL1373" t="s">
        <v>90</v>
      </c>
      <c r="AM1373" s="4">
        <v>34166844667.84</v>
      </c>
      <c r="AN1373">
        <v>162171</v>
      </c>
    </row>
    <row r="1374" spans="1:41" s="9" customFormat="1" x14ac:dyDescent="0.25">
      <c r="A1374" s="9" t="s">
        <v>37</v>
      </c>
      <c r="B1374" s="9">
        <v>10.360167628301101</v>
      </c>
      <c r="C1374" s="9">
        <v>9.1432445333106092E-3</v>
      </c>
      <c r="D1374" s="9">
        <v>10.436615665000399</v>
      </c>
      <c r="E1374" s="9">
        <v>-15.8105167223609</v>
      </c>
      <c r="F1374" s="13">
        <v>0</v>
      </c>
      <c r="G1374" s="13">
        <v>0</v>
      </c>
      <c r="H1374" s="9">
        <v>3.8641582738307099</v>
      </c>
      <c r="I1374" s="9">
        <v>-30.879876617990401</v>
      </c>
      <c r="J1374" s="9">
        <v>-29.611268050227501</v>
      </c>
      <c r="K1374" s="9">
        <v>-92.683271141757004</v>
      </c>
      <c r="L1374" s="9">
        <v>-11.6871748020277</v>
      </c>
      <c r="M1374" s="9">
        <v>73.096695286545099</v>
      </c>
      <c r="N1374" s="9">
        <v>88.791936918442502</v>
      </c>
      <c r="O1374" s="9">
        <v>58.805831748678202</v>
      </c>
      <c r="P1374" s="9">
        <v>207815.74256483401</v>
      </c>
      <c r="Q1374" s="9">
        <v>237986.38346443401</v>
      </c>
      <c r="R1374" s="9">
        <v>98.014279238975206</v>
      </c>
      <c r="S1374" s="9">
        <v>702.47548472150902</v>
      </c>
      <c r="T1374" s="9">
        <v>3.6601993915596899E-3</v>
      </c>
      <c r="U1374" s="9">
        <v>8.0586725849014995E-2</v>
      </c>
      <c r="V1374" s="9">
        <v>0.74857426697912099</v>
      </c>
      <c r="W1374" s="9">
        <v>4.5421230745552599E-2</v>
      </c>
      <c r="X1374" s="9">
        <v>0.12541777642631</v>
      </c>
      <c r="Y1374" s="13">
        <v>0</v>
      </c>
      <c r="Z1374" s="9">
        <v>1</v>
      </c>
      <c r="AA1374" s="9">
        <v>5.5175884227558203E-4</v>
      </c>
      <c r="AB1374" s="9">
        <v>6.7285907307361196E-3</v>
      </c>
      <c r="AC1374" s="9">
        <v>5.79402151817011E-3</v>
      </c>
      <c r="AD1374" s="9">
        <v>1.6589146137769201E-4</v>
      </c>
      <c r="AE1374" s="9">
        <v>1.5346499487768901E-3</v>
      </c>
      <c r="AF1374" s="19">
        <v>1.9021568677151099E-3</v>
      </c>
      <c r="AG1374" s="9">
        <v>1.6235474127641601E-4</v>
      </c>
      <c r="AH1374" s="9">
        <v>4.8803047824980998</v>
      </c>
      <c r="AI1374" s="9">
        <v>0.33807561187288798</v>
      </c>
      <c r="AJ1374" s="9">
        <v>2840.6687188308902</v>
      </c>
      <c r="AK1374" s="9" t="s">
        <v>91</v>
      </c>
      <c r="AL1374" s="9" t="s">
        <v>92</v>
      </c>
      <c r="AM1374" s="63">
        <v>70701617225.210007</v>
      </c>
      <c r="AN1374" s="9">
        <v>340213</v>
      </c>
      <c r="AO1374" s="9">
        <f>1-(1-B1374/100)^(1/12)</f>
        <v>9.0727921603622752E-3</v>
      </c>
    </row>
    <row r="1375" spans="1:41" s="9" customFormat="1" x14ac:dyDescent="0.25">
      <c r="A1375" s="9" t="s">
        <v>37</v>
      </c>
      <c r="B1375" s="9">
        <v>11.6210225174522</v>
      </c>
      <c r="C1375" s="9">
        <v>1.00530678321333E-2</v>
      </c>
      <c r="D1375" s="9">
        <v>11.418512413959499</v>
      </c>
      <c r="E1375" s="9">
        <v>-15.8278182587662</v>
      </c>
      <c r="F1375" s="13">
        <v>0</v>
      </c>
      <c r="G1375" s="13">
        <v>0</v>
      </c>
      <c r="H1375" s="9">
        <v>3.8878886921820901</v>
      </c>
      <c r="I1375" s="9">
        <v>-6.7520552918089196</v>
      </c>
      <c r="J1375" s="9">
        <v>-5.8091200211172396</v>
      </c>
      <c r="K1375" s="9">
        <v>-67.3200743594968</v>
      </c>
      <c r="L1375" s="9">
        <v>12.5606692904694</v>
      </c>
      <c r="M1375" s="9">
        <v>73.753171829570704</v>
      </c>
      <c r="N1375" s="9">
        <v>90.002930408113997</v>
      </c>
      <c r="O1375" s="9">
        <v>59.700200293002801</v>
      </c>
      <c r="P1375" s="9">
        <v>206465.75877017999</v>
      </c>
      <c r="Q1375" s="9">
        <v>233957.68628153499</v>
      </c>
      <c r="R1375" s="9">
        <v>97.992616112929696</v>
      </c>
      <c r="S1375" s="9">
        <v>703.51809098204899</v>
      </c>
      <c r="T1375" s="9">
        <v>5.4752999499159899E-3</v>
      </c>
      <c r="U1375" s="9">
        <v>8.3789617597100893E-2</v>
      </c>
      <c r="V1375" s="9">
        <v>0.73105475555621602</v>
      </c>
      <c r="W1375" s="9">
        <v>5.0901063491218403E-2</v>
      </c>
      <c r="X1375" s="9">
        <v>0.13425456335546301</v>
      </c>
      <c r="Y1375" s="13">
        <v>0</v>
      </c>
      <c r="Z1375" s="9">
        <v>1</v>
      </c>
      <c r="AA1375" s="9">
        <v>5.3433996348586097E-4</v>
      </c>
      <c r="AB1375" s="9">
        <v>6.9899720559300797E-3</v>
      </c>
      <c r="AC1375" s="9">
        <v>6.01845953793715E-3</v>
      </c>
      <c r="AD1375" s="9">
        <v>1.7024882954071001E-4</v>
      </c>
      <c r="AE1375" s="9">
        <v>1.7384225126340701E-3</v>
      </c>
      <c r="AF1375" s="19">
        <v>2.2442272264386501E-3</v>
      </c>
      <c r="AG1375" s="9">
        <v>6.2008101803197302E-4</v>
      </c>
      <c r="AH1375" s="9">
        <v>4.9087928746774798</v>
      </c>
      <c r="AI1375" s="9">
        <v>0.33952951113248497</v>
      </c>
      <c r="AJ1375" s="9">
        <v>2948.4901793828099</v>
      </c>
      <c r="AK1375" s="9" t="s">
        <v>93</v>
      </c>
      <c r="AL1375" s="9" t="s">
        <v>94</v>
      </c>
      <c r="AM1375" s="63">
        <v>108230796007.64</v>
      </c>
      <c r="AN1375" s="9">
        <v>524207</v>
      </c>
      <c r="AO1375" s="9">
        <f>1-(1-B1375/100)^(1/12)</f>
        <v>1.0241862568559634E-2</v>
      </c>
    </row>
    <row r="1376" spans="1:41" x14ac:dyDescent="0.25">
      <c r="A1376" t="s">
        <v>37</v>
      </c>
      <c r="B1376">
        <v>12.510990886724899</v>
      </c>
      <c r="C1376">
        <v>1.13312065446443E-2</v>
      </c>
      <c r="D1376">
        <v>12.781238677392301</v>
      </c>
      <c r="E1376">
        <v>-12.828882945358099</v>
      </c>
      <c r="F1376" s="1">
        <v>0</v>
      </c>
      <c r="G1376" s="1">
        <v>0</v>
      </c>
      <c r="H1376">
        <v>4.01863353943435</v>
      </c>
      <c r="I1376">
        <v>18.8191155373664</v>
      </c>
      <c r="J1376">
        <v>19.284477009778801</v>
      </c>
      <c r="K1376">
        <v>-39.839830109202502</v>
      </c>
      <c r="L1376">
        <v>38.288090191959398</v>
      </c>
      <c r="M1376">
        <v>74.360535048795199</v>
      </c>
      <c r="N1376">
        <v>90.143449528050894</v>
      </c>
      <c r="O1376">
        <v>60.544796057757999</v>
      </c>
      <c r="P1376">
        <v>204887.51532079501</v>
      </c>
      <c r="Q1376">
        <v>232500.72978943301</v>
      </c>
      <c r="R1376">
        <v>93.738492921713004</v>
      </c>
      <c r="S1376">
        <v>703.47975972817699</v>
      </c>
      <c r="T1376">
        <v>5.7450161670548798E-3</v>
      </c>
      <c r="U1376">
        <v>7.7208309012842605E-2</v>
      </c>
      <c r="V1376">
        <v>0.76879939892166604</v>
      </c>
      <c r="W1376">
        <v>4.1318325208864602E-2</v>
      </c>
      <c r="X1376">
        <v>0.11267396685662601</v>
      </c>
      <c r="Y1376" s="1">
        <v>0</v>
      </c>
      <c r="Z1376">
        <v>1</v>
      </c>
      <c r="AA1376">
        <v>5.3739417606797504E-4</v>
      </c>
      <c r="AB1376">
        <v>6.8281549775414596E-3</v>
      </c>
      <c r="AC1376">
        <v>5.9277859410629703E-3</v>
      </c>
      <c r="AD1376">
        <v>2.6055148890426899E-4</v>
      </c>
      <c r="AE1376">
        <v>2.46780969342218E-3</v>
      </c>
      <c r="AF1376" s="3">
        <v>2.7219669843106102E-3</v>
      </c>
      <c r="AG1376">
        <v>1.23730935117797E-3</v>
      </c>
      <c r="AH1376">
        <v>4.7428398549931501</v>
      </c>
      <c r="AI1376">
        <v>0.325476090963988</v>
      </c>
      <c r="AJ1376">
        <v>3435.2239225077601</v>
      </c>
      <c r="AK1376" t="s">
        <v>95</v>
      </c>
      <c r="AL1376" t="s">
        <v>96</v>
      </c>
      <c r="AM1376" s="4">
        <v>164915190406.79999</v>
      </c>
      <c r="AN1376">
        <v>804906</v>
      </c>
    </row>
    <row r="1377" spans="1:40" x14ac:dyDescent="0.25">
      <c r="A1377" t="s">
        <v>37</v>
      </c>
      <c r="B1377">
        <v>14.179775030170701</v>
      </c>
      <c r="C1377">
        <v>1.30048047751515E-2</v>
      </c>
      <c r="D1377">
        <v>14.536541848649801</v>
      </c>
      <c r="E1377">
        <v>-11.1720461758454</v>
      </c>
      <c r="F1377" s="1">
        <v>0</v>
      </c>
      <c r="G1377" s="1">
        <v>0</v>
      </c>
      <c r="H1377">
        <v>4.0583949779699298</v>
      </c>
      <c r="I1377">
        <v>42.965396142487002</v>
      </c>
      <c r="J1377">
        <v>43.094177349493698</v>
      </c>
      <c r="K1377">
        <v>-16.846021563450702</v>
      </c>
      <c r="L1377">
        <v>62.5590479936305</v>
      </c>
      <c r="M1377">
        <v>73.592400000758602</v>
      </c>
      <c r="N1377">
        <v>90.443825844879299</v>
      </c>
      <c r="O1377">
        <v>60.222581317484497</v>
      </c>
      <c r="P1377">
        <v>203602.938582295</v>
      </c>
      <c r="Q1377">
        <v>229718.55238974601</v>
      </c>
      <c r="R1377">
        <v>93.565650976953194</v>
      </c>
      <c r="S1377">
        <v>707.79341606631294</v>
      </c>
      <c r="T1377">
        <v>5.8867493586532704E-3</v>
      </c>
      <c r="U1377">
        <v>7.7204542954685401E-2</v>
      </c>
      <c r="V1377">
        <v>0.77219789949407902</v>
      </c>
      <c r="W1377">
        <v>4.1424920616175899E-2</v>
      </c>
      <c r="X1377">
        <v>0.10917263693505901</v>
      </c>
      <c r="Y1377" s="1">
        <v>0</v>
      </c>
      <c r="Z1377">
        <v>1</v>
      </c>
      <c r="AA1377">
        <v>5.27978726682039E-4</v>
      </c>
      <c r="AB1377">
        <v>6.9493716421214196E-3</v>
      </c>
      <c r="AC1377">
        <v>6.0512656340014096E-3</v>
      </c>
      <c r="AD1377">
        <v>2.5798469318681801E-4</v>
      </c>
      <c r="AE1377">
        <v>3.2557964611078598E-3</v>
      </c>
      <c r="AF1377" s="3">
        <v>3.2398160701614998E-3</v>
      </c>
      <c r="AG1377">
        <v>2.01369868029327E-3</v>
      </c>
      <c r="AH1377">
        <v>5.0683798355865504</v>
      </c>
      <c r="AI1377">
        <v>0.34662260657056698</v>
      </c>
      <c r="AJ1377">
        <v>3817.2478905396902</v>
      </c>
      <c r="AK1377" t="s">
        <v>97</v>
      </c>
      <c r="AL1377" t="s">
        <v>98</v>
      </c>
      <c r="AM1377" s="4">
        <v>215071281303.82001</v>
      </c>
      <c r="AN1377">
        <v>1056327</v>
      </c>
    </row>
    <row r="1378" spans="1:40" x14ac:dyDescent="0.25">
      <c r="A1378" t="s">
        <v>37</v>
      </c>
      <c r="B1378">
        <v>15.6848904091715</v>
      </c>
      <c r="C1378">
        <v>1.38289873930165E-2</v>
      </c>
      <c r="D1378">
        <v>15.389006726684</v>
      </c>
      <c r="E1378">
        <v>-4.1530858080189503</v>
      </c>
      <c r="F1378" s="1">
        <v>0</v>
      </c>
      <c r="G1378" s="1">
        <v>0</v>
      </c>
      <c r="H1378">
        <v>4.3235195934467399</v>
      </c>
      <c r="I1378">
        <v>67.477559641811894</v>
      </c>
      <c r="J1378">
        <v>67.497082511519494</v>
      </c>
      <c r="K1378">
        <v>10.7671067780022</v>
      </c>
      <c r="L1378">
        <v>87.530139944142206</v>
      </c>
      <c r="M1378">
        <v>76.688387367083394</v>
      </c>
      <c r="N1378">
        <v>90.845828570801203</v>
      </c>
      <c r="O1378">
        <v>60.918824654169498</v>
      </c>
      <c r="P1378">
        <v>198951.44144222699</v>
      </c>
      <c r="Q1378">
        <v>224277.53181271299</v>
      </c>
      <c r="R1378">
        <v>86.198039709590901</v>
      </c>
      <c r="S1378">
        <v>702.62880338278296</v>
      </c>
      <c r="T1378">
        <v>7.47304846865265E-3</v>
      </c>
      <c r="U1378">
        <v>6.9529461191383701E-2</v>
      </c>
      <c r="V1378">
        <v>0.83409269324190805</v>
      </c>
      <c r="W1378">
        <v>2.6686618166398099E-2</v>
      </c>
      <c r="X1378">
        <v>6.9691227400309794E-2</v>
      </c>
      <c r="Y1378" s="1">
        <v>0</v>
      </c>
      <c r="Z1378">
        <v>1</v>
      </c>
      <c r="AA1378">
        <v>5.4747218865130705E-4</v>
      </c>
      <c r="AB1378">
        <v>6.6612277936580998E-3</v>
      </c>
      <c r="AC1378">
        <v>5.8876416589517203E-3</v>
      </c>
      <c r="AD1378">
        <v>2.2644921318407999E-4</v>
      </c>
      <c r="AE1378">
        <v>4.1615323144014796E-3</v>
      </c>
      <c r="AF1378" s="3">
        <v>3.1433633508411701E-3</v>
      </c>
      <c r="AG1378">
        <v>2.2323369082729401E-3</v>
      </c>
      <c r="AH1378">
        <v>4.7651232072662699</v>
      </c>
      <c r="AI1378">
        <v>0.33127036875987298</v>
      </c>
      <c r="AJ1378">
        <v>4749.1654971444204</v>
      </c>
      <c r="AK1378" t="s">
        <v>99</v>
      </c>
      <c r="AL1378" t="s">
        <v>100</v>
      </c>
      <c r="AM1378" s="4">
        <v>202061052471.97</v>
      </c>
      <c r="AN1378">
        <v>1015630</v>
      </c>
    </row>
    <row r="1379" spans="1:40" x14ac:dyDescent="0.25">
      <c r="A1379" t="s">
        <v>37</v>
      </c>
      <c r="B1379">
        <v>17.714331401408302</v>
      </c>
      <c r="C1379">
        <v>1.6291322716611701E-2</v>
      </c>
      <c r="D1379">
        <v>17.8896264774142</v>
      </c>
      <c r="E1379">
        <v>-0.764835381406064</v>
      </c>
      <c r="F1379" s="1">
        <v>0</v>
      </c>
      <c r="G1379" s="1">
        <v>0</v>
      </c>
      <c r="H1379">
        <v>4.5108537601591703</v>
      </c>
      <c r="I1379">
        <v>91.3592608475806</v>
      </c>
      <c r="J1379">
        <v>90.474667879090404</v>
      </c>
      <c r="K1379">
        <v>34.308677769128501</v>
      </c>
      <c r="L1379">
        <v>111.944067037005</v>
      </c>
      <c r="M1379">
        <v>79.927590647532398</v>
      </c>
      <c r="N1379">
        <v>91.4040943750217</v>
      </c>
      <c r="O1379">
        <v>60.2490469674647</v>
      </c>
      <c r="P1379">
        <v>193815.94988774799</v>
      </c>
      <c r="Q1379">
        <v>215660.13789948801</v>
      </c>
      <c r="R1379">
        <v>80.935896511273796</v>
      </c>
      <c r="S1379">
        <v>701.89212548202704</v>
      </c>
      <c r="T1379">
        <v>8.1021995173119199E-3</v>
      </c>
      <c r="U1379">
        <v>5.6734149962550003E-2</v>
      </c>
      <c r="V1379">
        <v>0.89253710025728805</v>
      </c>
      <c r="W1379">
        <v>1.31115625326699E-2</v>
      </c>
      <c r="X1379">
        <v>3.7617187247491801E-2</v>
      </c>
      <c r="Y1379" s="1">
        <v>0</v>
      </c>
      <c r="Z1379">
        <v>1</v>
      </c>
      <c r="AA1379">
        <v>5.70133259221427E-4</v>
      </c>
      <c r="AB1379">
        <v>6.6121428019855497E-3</v>
      </c>
      <c r="AC1379">
        <v>5.8559136438299702E-3</v>
      </c>
      <c r="AD1379">
        <v>1.8253028365542001E-4</v>
      </c>
      <c r="AE1379">
        <v>5.6359391895043796E-3</v>
      </c>
      <c r="AF1379" s="3">
        <v>3.06517786239007E-3</v>
      </c>
      <c r="AG1379">
        <v>3.2906057986871601E-3</v>
      </c>
      <c r="AH1379">
        <v>4.7938055644152202</v>
      </c>
      <c r="AI1379">
        <v>0.34855379216928001</v>
      </c>
      <c r="AJ1379">
        <v>5711.8007497340404</v>
      </c>
      <c r="AK1379" t="s">
        <v>101</v>
      </c>
      <c r="AL1379" t="s">
        <v>102</v>
      </c>
      <c r="AM1379" s="4">
        <v>180311823579.32001</v>
      </c>
      <c r="AN1379">
        <v>930325</v>
      </c>
    </row>
    <row r="1380" spans="1:40" x14ac:dyDescent="0.25">
      <c r="A1380" t="s">
        <v>37</v>
      </c>
      <c r="B1380">
        <v>18.8783125708004</v>
      </c>
      <c r="C1380">
        <v>1.73251497899981E-2</v>
      </c>
      <c r="D1380">
        <v>18.9191870377526</v>
      </c>
      <c r="E1380">
        <v>6.3038036518438698</v>
      </c>
      <c r="F1380" s="1">
        <v>0</v>
      </c>
      <c r="G1380" s="1">
        <v>0</v>
      </c>
      <c r="H1380">
        <v>4.8196723598308298</v>
      </c>
      <c r="I1380">
        <v>115.28499894526701</v>
      </c>
      <c r="J1380">
        <v>113.66256396673199</v>
      </c>
      <c r="K1380">
        <v>63.647561408576102</v>
      </c>
      <c r="L1380">
        <v>136.541260290445</v>
      </c>
      <c r="M1380">
        <v>84.7852871579843</v>
      </c>
      <c r="N1380">
        <v>92.197070842267905</v>
      </c>
      <c r="O1380">
        <v>61.077738022877298</v>
      </c>
      <c r="P1380">
        <v>187707.669797132</v>
      </c>
      <c r="Q1380">
        <v>206781.22392496801</v>
      </c>
      <c r="R1380">
        <v>73.027068957101093</v>
      </c>
      <c r="S1380">
        <v>692.499457238133</v>
      </c>
      <c r="T1380">
        <v>1.03292771417907E-2</v>
      </c>
      <c r="U1380">
        <v>3.0601022061021499E-2</v>
      </c>
      <c r="V1380">
        <v>0.940714688079898</v>
      </c>
      <c r="W1380">
        <v>6.92185498487413E-3</v>
      </c>
      <c r="X1380">
        <v>2.1762434874206E-2</v>
      </c>
      <c r="Y1380" s="1">
        <v>0</v>
      </c>
      <c r="Z1380">
        <v>1</v>
      </c>
      <c r="AA1380">
        <v>5.9993592521462096E-4</v>
      </c>
      <c r="AB1380">
        <v>6.4177560824283898E-3</v>
      </c>
      <c r="AC1380">
        <v>5.6921615568547501E-3</v>
      </c>
      <c r="AD1380">
        <v>1.12843234788159E-4</v>
      </c>
      <c r="AE1380">
        <v>6.1345018808342897E-3</v>
      </c>
      <c r="AF1380" s="3">
        <v>2.7738927742777301E-3</v>
      </c>
      <c r="AG1380">
        <v>4.06015697783419E-3</v>
      </c>
      <c r="AH1380">
        <v>4.3882683147017296</v>
      </c>
      <c r="AI1380">
        <v>0.35053877441124498</v>
      </c>
      <c r="AJ1380">
        <v>7161.3349418126099</v>
      </c>
      <c r="AK1380" t="s">
        <v>103</v>
      </c>
      <c r="AL1380" t="s">
        <v>104</v>
      </c>
      <c r="AM1380" s="4">
        <v>112078184851.5</v>
      </c>
      <c r="AN1380">
        <v>597089</v>
      </c>
    </row>
    <row r="1381" spans="1:40" x14ac:dyDescent="0.25">
      <c r="A1381" t="s">
        <v>37</v>
      </c>
      <c r="B1381">
        <v>20.894592564637701</v>
      </c>
      <c r="C1381">
        <v>1.9030607749843099E-2</v>
      </c>
      <c r="D1381">
        <v>20.591775944069202</v>
      </c>
      <c r="E1381">
        <v>10.2407854025075</v>
      </c>
      <c r="F1381" s="1">
        <v>0</v>
      </c>
      <c r="G1381" s="1">
        <v>0</v>
      </c>
      <c r="H1381">
        <v>5.04100263856908</v>
      </c>
      <c r="I1381">
        <v>139.40038989934999</v>
      </c>
      <c r="J1381">
        <v>137.240608098851</v>
      </c>
      <c r="K1381">
        <v>87.804534830583194</v>
      </c>
      <c r="L1381">
        <v>161.16435374876301</v>
      </c>
      <c r="M1381">
        <v>88.097192152569804</v>
      </c>
      <c r="N1381">
        <v>92.567709586469107</v>
      </c>
      <c r="O1381">
        <v>60.1843549862392</v>
      </c>
      <c r="P1381">
        <v>183328.53006896999</v>
      </c>
      <c r="Q1381">
        <v>199486.17619678599</v>
      </c>
      <c r="R1381">
        <v>68.7646396421529</v>
      </c>
      <c r="S1381">
        <v>687.95927104610098</v>
      </c>
      <c r="T1381">
        <v>1.2862609971167401E-2</v>
      </c>
      <c r="U1381">
        <v>1.6220365050577799E-2</v>
      </c>
      <c r="V1381">
        <v>0.95905167030302796</v>
      </c>
      <c r="W1381">
        <v>5.87684205638268E-3</v>
      </c>
      <c r="X1381">
        <v>1.8851122590010899E-2</v>
      </c>
      <c r="Y1381" s="1">
        <v>0</v>
      </c>
      <c r="Z1381">
        <v>1</v>
      </c>
      <c r="AA1381">
        <v>6.2666300711249198E-4</v>
      </c>
      <c r="AB1381">
        <v>6.3574821137572001E-3</v>
      </c>
      <c r="AC1381">
        <v>5.6254070466292896E-3</v>
      </c>
      <c r="AD1381">
        <v>9.4328032081588195E-5</v>
      </c>
      <c r="AE1381">
        <v>7.2213544982275002E-3</v>
      </c>
      <c r="AF1381" s="3">
        <v>2.8327820775678899E-3</v>
      </c>
      <c r="AG1381">
        <v>4.7308247858029702E-3</v>
      </c>
      <c r="AH1381">
        <v>4.3895317447865096</v>
      </c>
      <c r="AI1381">
        <v>0.36281989582552998</v>
      </c>
      <c r="AJ1381">
        <v>8624.6193439791296</v>
      </c>
      <c r="AK1381" t="s">
        <v>105</v>
      </c>
      <c r="AL1381" t="s">
        <v>106</v>
      </c>
      <c r="AM1381" s="4">
        <v>68019834525.900002</v>
      </c>
      <c r="AN1381">
        <v>371027</v>
      </c>
    </row>
    <row r="1382" spans="1:40" x14ac:dyDescent="0.25">
      <c r="A1382" t="s">
        <v>37</v>
      </c>
      <c r="B1382">
        <v>20.394910856155501</v>
      </c>
      <c r="C1382">
        <v>1.97817582742572E-2</v>
      </c>
      <c r="D1382">
        <v>21.318366995134699</v>
      </c>
      <c r="E1382">
        <v>16.247821822062999</v>
      </c>
      <c r="F1382" s="1">
        <v>0</v>
      </c>
      <c r="G1382" s="1">
        <v>0</v>
      </c>
      <c r="H1382">
        <v>5.2905308837502796</v>
      </c>
      <c r="I1382">
        <v>164.164194903045</v>
      </c>
      <c r="J1382">
        <v>159.125170883458</v>
      </c>
      <c r="K1382">
        <v>119.146352740693</v>
      </c>
      <c r="L1382">
        <v>186.15526949844599</v>
      </c>
      <c r="M1382">
        <v>91.041189242670001</v>
      </c>
      <c r="N1382">
        <v>93.056404385922704</v>
      </c>
      <c r="O1382">
        <v>61.060908262348804</v>
      </c>
      <c r="P1382">
        <v>181453.53611825701</v>
      </c>
      <c r="Q1382">
        <v>197295.25841831099</v>
      </c>
      <c r="R1382">
        <v>66.134497683978694</v>
      </c>
      <c r="S1382">
        <v>677.81657701239806</v>
      </c>
      <c r="T1382">
        <v>1.7385361394069401E-2</v>
      </c>
      <c r="U1382">
        <v>1.54073855999143E-2</v>
      </c>
      <c r="V1382">
        <v>0.96221791266520496</v>
      </c>
      <c r="W1382">
        <v>4.2619306271897998E-3</v>
      </c>
      <c r="X1382">
        <v>1.8112771107690599E-2</v>
      </c>
      <c r="Y1382" s="1">
        <v>0</v>
      </c>
      <c r="Z1382">
        <v>1</v>
      </c>
      <c r="AA1382">
        <v>6.4836599034154003E-4</v>
      </c>
      <c r="AB1382">
        <v>6.2522713555312401E-3</v>
      </c>
      <c r="AC1382">
        <v>5.54676537304337E-3</v>
      </c>
      <c r="AD1382">
        <v>9.7391991920966998E-5</v>
      </c>
      <c r="AE1382">
        <v>7.3628075080453496E-3</v>
      </c>
      <c r="AF1382" s="3">
        <v>2.7503582940376502E-3</v>
      </c>
      <c r="AG1382">
        <v>5.42097777399125E-3</v>
      </c>
      <c r="AH1382">
        <v>4.1282927076345599</v>
      </c>
      <c r="AI1382">
        <v>0.35008616034851098</v>
      </c>
      <c r="AJ1382">
        <v>10574.5383643802</v>
      </c>
      <c r="AK1382" t="s">
        <v>107</v>
      </c>
      <c r="AL1382" t="s">
        <v>108</v>
      </c>
      <c r="AM1382" s="4">
        <v>31737312188.299999</v>
      </c>
      <c r="AN1382">
        <v>174906</v>
      </c>
    </row>
    <row r="1383" spans="1:40" x14ac:dyDescent="0.25">
      <c r="A1383" t="s">
        <v>37</v>
      </c>
      <c r="B1383">
        <v>20.3503539138853</v>
      </c>
      <c r="C1383">
        <v>1.9799697419597799E-2</v>
      </c>
      <c r="D1383">
        <v>21.335644851726101</v>
      </c>
      <c r="E1383">
        <v>21.481932945426699</v>
      </c>
      <c r="F1383" s="1">
        <v>0</v>
      </c>
      <c r="G1383" s="1">
        <v>0</v>
      </c>
      <c r="H1383">
        <v>5.56556535770377</v>
      </c>
      <c r="I1383">
        <v>189.11625690279999</v>
      </c>
      <c r="J1383">
        <v>181.41537524223</v>
      </c>
      <c r="K1383">
        <v>147.093599187265</v>
      </c>
      <c r="L1383">
        <v>211.40600778525601</v>
      </c>
      <c r="M1383">
        <v>94.349505079661697</v>
      </c>
      <c r="N1383">
        <v>92.306851527735304</v>
      </c>
      <c r="O1383">
        <v>60.019277603958301</v>
      </c>
      <c r="P1383">
        <v>179019.134912821</v>
      </c>
      <c r="Q1383">
        <v>194315.283767621</v>
      </c>
      <c r="R1383">
        <v>64.055825295966997</v>
      </c>
      <c r="S1383">
        <v>669.54262591732299</v>
      </c>
      <c r="T1383">
        <v>1.9399526077279301E-2</v>
      </c>
      <c r="U1383">
        <v>1.38960235556649E-2</v>
      </c>
      <c r="V1383">
        <v>0.96915157491400195</v>
      </c>
      <c r="W1383">
        <v>2.2413693320961102E-3</v>
      </c>
      <c r="X1383">
        <v>1.4711032198236501E-2</v>
      </c>
      <c r="Y1383" s="1">
        <v>0</v>
      </c>
      <c r="Z1383">
        <v>1</v>
      </c>
      <c r="AA1383">
        <v>6.8470419460646599E-4</v>
      </c>
      <c r="AB1383">
        <v>6.2829697481781004E-3</v>
      </c>
      <c r="AC1383">
        <v>5.5781133686986896E-3</v>
      </c>
      <c r="AD1383">
        <v>8.3071287955431301E-5</v>
      </c>
      <c r="AE1383">
        <v>7.2081985315203597E-3</v>
      </c>
      <c r="AF1383" s="3">
        <v>2.73517990361687E-3</v>
      </c>
      <c r="AG1383">
        <v>5.5408226640235401E-3</v>
      </c>
      <c r="AH1383">
        <v>4.1342406383263004</v>
      </c>
      <c r="AI1383">
        <v>0.36690598734593</v>
      </c>
      <c r="AJ1383">
        <v>12862.309191692</v>
      </c>
      <c r="AK1383" t="s">
        <v>109</v>
      </c>
      <c r="AL1383" t="s">
        <v>110</v>
      </c>
      <c r="AM1383" s="4">
        <v>14969938099.68</v>
      </c>
      <c r="AN1383">
        <v>83622</v>
      </c>
    </row>
    <row r="1384" spans="1:40" x14ac:dyDescent="0.25">
      <c r="A1384" t="s">
        <v>37</v>
      </c>
      <c r="B1384">
        <v>18.227668726312199</v>
      </c>
      <c r="C1384">
        <v>1.8675881777197499E-2</v>
      </c>
      <c r="D1384">
        <v>20.246514418118501</v>
      </c>
      <c r="E1384">
        <v>23.1396188657354</v>
      </c>
      <c r="F1384" s="1">
        <v>0</v>
      </c>
      <c r="G1384" s="1">
        <v>0</v>
      </c>
      <c r="H1384">
        <v>6.0127229765633698</v>
      </c>
      <c r="I1384">
        <v>213.404419906866</v>
      </c>
      <c r="J1384">
        <v>197.674851657842</v>
      </c>
      <c r="K1384">
        <v>191.30818625717501</v>
      </c>
      <c r="L1384">
        <v>236.32467253695501</v>
      </c>
      <c r="M1384">
        <v>102.232777098772</v>
      </c>
      <c r="N1384">
        <v>90.447683536049198</v>
      </c>
      <c r="O1384">
        <v>63.170415345322802</v>
      </c>
      <c r="P1384">
        <v>174119.63362150101</v>
      </c>
      <c r="Q1384">
        <v>187452.42195812199</v>
      </c>
      <c r="R1384">
        <v>58.585662716840702</v>
      </c>
      <c r="S1384">
        <v>644.75034784187403</v>
      </c>
      <c r="T1384">
        <v>1.51058440232026E-2</v>
      </c>
      <c r="U1384">
        <v>1.03853417452463E-2</v>
      </c>
      <c r="V1384">
        <v>0.98107679157416305</v>
      </c>
      <c r="W1384">
        <v>1.08408237809256E-3</v>
      </c>
      <c r="X1384">
        <v>7.4537843024976898E-3</v>
      </c>
      <c r="Y1384" s="1">
        <v>0</v>
      </c>
      <c r="Z1384">
        <v>1</v>
      </c>
      <c r="AA1384">
        <v>7.6232113450575001E-4</v>
      </c>
      <c r="AB1384">
        <v>6.1265233341476003E-3</v>
      </c>
      <c r="AC1384">
        <v>5.3832786655116198E-3</v>
      </c>
      <c r="AD1384">
        <v>3.9124856599929003E-5</v>
      </c>
      <c r="AE1384">
        <v>5.6594567507662402E-3</v>
      </c>
      <c r="AF1384" s="3">
        <v>2.04627379796088E-3</v>
      </c>
      <c r="AG1384">
        <v>6.08854048483746E-3</v>
      </c>
      <c r="AH1384">
        <v>2.8843846777678599</v>
      </c>
      <c r="AI1384">
        <v>0.26024665474064101</v>
      </c>
      <c r="AJ1384">
        <v>16069.088138507501</v>
      </c>
      <c r="AK1384" t="s">
        <v>111</v>
      </c>
      <c r="AL1384" t="s">
        <v>112</v>
      </c>
      <c r="AM1384" s="4">
        <v>6507547186.9700003</v>
      </c>
      <c r="AN1384">
        <v>37374</v>
      </c>
    </row>
    <row r="1385" spans="1:40" x14ac:dyDescent="0.25">
      <c r="A1385" t="s">
        <v>37</v>
      </c>
      <c r="B1385">
        <v>18.868287202008201</v>
      </c>
      <c r="C1385">
        <v>1.69330935185842E-2</v>
      </c>
      <c r="D1385">
        <v>18.530149856196001</v>
      </c>
      <c r="E1385">
        <v>45.419407210849101</v>
      </c>
      <c r="F1385" s="1">
        <v>0</v>
      </c>
      <c r="G1385" s="1">
        <v>0</v>
      </c>
      <c r="H1385">
        <v>6.5714151781428303</v>
      </c>
      <c r="I1385">
        <v>260.674813266402</v>
      </c>
      <c r="J1385">
        <v>232.34735061859701</v>
      </c>
      <c r="K1385">
        <v>251.37326244379199</v>
      </c>
      <c r="L1385">
        <v>284.02787774171298</v>
      </c>
      <c r="M1385">
        <v>107.07671135969299</v>
      </c>
      <c r="N1385">
        <v>90.764188543573397</v>
      </c>
      <c r="O1385">
        <v>66.559338829168098</v>
      </c>
      <c r="P1385">
        <v>170895.20010624401</v>
      </c>
      <c r="Q1385">
        <v>183234.648856407</v>
      </c>
      <c r="R1385">
        <v>53.868003501168602</v>
      </c>
      <c r="S1385">
        <v>628.41587997031797</v>
      </c>
      <c r="T1385">
        <v>7.8664491184958895E-3</v>
      </c>
      <c r="U1385">
        <v>1.4646772473860901E-2</v>
      </c>
      <c r="V1385">
        <v>0.98411443863562997</v>
      </c>
      <c r="W1385">
        <v>1.83171734845764E-4</v>
      </c>
      <c r="X1385">
        <v>1.0556171556631599E-3</v>
      </c>
      <c r="Y1385" s="1">
        <v>0</v>
      </c>
      <c r="Z1385">
        <v>1</v>
      </c>
      <c r="AA1385">
        <v>7.9804397452901902E-4</v>
      </c>
      <c r="AB1385">
        <v>5.87838738208331E-3</v>
      </c>
      <c r="AC1385">
        <v>5.19239189566715E-3</v>
      </c>
      <c r="AD1385">
        <v>1.5583758412735899E-5</v>
      </c>
      <c r="AE1385">
        <v>4.7871342620268102E-3</v>
      </c>
      <c r="AF1385" s="3">
        <v>1.69016638768665E-3</v>
      </c>
      <c r="AG1385">
        <v>5.4539784418237503E-3</v>
      </c>
      <c r="AH1385">
        <v>2.11245636395673</v>
      </c>
      <c r="AI1385">
        <v>0.20270571295144299</v>
      </c>
      <c r="AJ1385">
        <v>18748.239670155701</v>
      </c>
      <c r="AK1385" t="s">
        <v>113</v>
      </c>
      <c r="AL1385" t="s">
        <v>114</v>
      </c>
      <c r="AM1385" s="4">
        <v>7109582114.8199997</v>
      </c>
      <c r="AN1385">
        <v>41602</v>
      </c>
    </row>
    <row r="1390" spans="1:40" x14ac:dyDescent="0.25">
      <c r="A1390" t="s">
        <v>0</v>
      </c>
      <c r="B1390" t="s">
        <v>1</v>
      </c>
      <c r="C1390" t="s">
        <v>2</v>
      </c>
      <c r="D1390" t="s">
        <v>3</v>
      </c>
      <c r="E1390" t="s">
        <v>5</v>
      </c>
      <c r="F1390" t="s">
        <v>6</v>
      </c>
      <c r="G1390" t="s">
        <v>208</v>
      </c>
      <c r="H1390" t="s">
        <v>7</v>
      </c>
      <c r="I1390" t="s">
        <v>8</v>
      </c>
      <c r="J1390" t="s">
        <v>134</v>
      </c>
      <c r="K1390" t="s">
        <v>143</v>
      </c>
      <c r="L1390" t="s">
        <v>9</v>
      </c>
      <c r="M1390" t="s">
        <v>10</v>
      </c>
      <c r="N1390" t="s">
        <v>11</v>
      </c>
      <c r="O1390" t="s">
        <v>13</v>
      </c>
      <c r="P1390" t="s">
        <v>14</v>
      </c>
      <c r="Q1390" t="s">
        <v>15</v>
      </c>
      <c r="R1390" t="s">
        <v>16</v>
      </c>
      <c r="S1390" t="s">
        <v>17</v>
      </c>
      <c r="T1390" t="s">
        <v>18</v>
      </c>
      <c r="U1390" t="s">
        <v>20</v>
      </c>
      <c r="V1390" t="s">
        <v>21</v>
      </c>
      <c r="W1390" t="s">
        <v>22</v>
      </c>
      <c r="X1390" t="s">
        <v>23</v>
      </c>
      <c r="Y1390" t="s">
        <v>24</v>
      </c>
      <c r="Z1390" t="s">
        <v>25</v>
      </c>
      <c r="AA1390" t="s">
        <v>26</v>
      </c>
      <c r="AB1390" t="s">
        <v>27</v>
      </c>
      <c r="AC1390" t="s">
        <v>263</v>
      </c>
      <c r="AD1390" t="s">
        <v>120</v>
      </c>
      <c r="AE1390" t="s">
        <v>29</v>
      </c>
      <c r="AF1390" s="3" t="s">
        <v>233</v>
      </c>
      <c r="AG1390" t="s">
        <v>30</v>
      </c>
      <c r="AH1390" t="s">
        <v>31</v>
      </c>
      <c r="AI1390" t="s">
        <v>32</v>
      </c>
      <c r="AJ1390" t="s">
        <v>33</v>
      </c>
      <c r="AK1390" t="s">
        <v>34</v>
      </c>
      <c r="AL1390" t="s">
        <v>74</v>
      </c>
      <c r="AM1390" s="4" t="s">
        <v>35</v>
      </c>
      <c r="AN1390" t="s">
        <v>36</v>
      </c>
    </row>
    <row r="1391" spans="1:40" x14ac:dyDescent="0.25">
      <c r="A1391" t="s">
        <v>37</v>
      </c>
      <c r="B1391">
        <v>9.8560562758402597</v>
      </c>
      <c r="C1391">
        <v>5.6382952411979997E-3</v>
      </c>
      <c r="D1391">
        <v>6.5600316056285104</v>
      </c>
      <c r="E1391">
        <v>-130.36043735729899</v>
      </c>
      <c r="F1391" s="1">
        <v>0</v>
      </c>
      <c r="G1391" s="1">
        <v>0</v>
      </c>
      <c r="H1391">
        <v>2.35977008759422</v>
      </c>
      <c r="I1391">
        <v>-241.29876324761901</v>
      </c>
      <c r="J1391">
        <v>-215.198511870837</v>
      </c>
      <c r="K1391">
        <v>-272.113947876954</v>
      </c>
      <c r="L1391">
        <v>-219.043546627517</v>
      </c>
      <c r="M1391">
        <v>66.615755551359101</v>
      </c>
      <c r="N1391">
        <v>90.369068334053395</v>
      </c>
      <c r="O1391">
        <v>60.717348781186502</v>
      </c>
      <c r="P1391">
        <v>179197.28327102799</v>
      </c>
      <c r="Q1391">
        <v>199992.21759245699</v>
      </c>
      <c r="R1391">
        <v>124.168344592064</v>
      </c>
      <c r="S1391">
        <v>654.77489483447596</v>
      </c>
      <c r="T1391">
        <v>0.76940749727407598</v>
      </c>
      <c r="U1391">
        <v>9.8044989362446294E-2</v>
      </c>
      <c r="V1391">
        <v>0.55553932794388505</v>
      </c>
      <c r="W1391">
        <v>5.8777410818880898E-3</v>
      </c>
      <c r="X1391">
        <v>0.34053794161177903</v>
      </c>
      <c r="Y1391" s="1">
        <v>0</v>
      </c>
      <c r="Z1391" s="1">
        <v>0</v>
      </c>
      <c r="AA1391">
        <v>5.0660492548986402E-4</v>
      </c>
      <c r="AB1391">
        <v>5.1316956878404403E-3</v>
      </c>
      <c r="AC1391">
        <v>3.67025366581602E-3</v>
      </c>
      <c r="AD1391" s="1">
        <v>0</v>
      </c>
      <c r="AE1391" s="1">
        <v>0</v>
      </c>
      <c r="AF1391" s="3">
        <v>0</v>
      </c>
      <c r="AG1391" s="1">
        <v>0</v>
      </c>
      <c r="AH1391">
        <v>4.2878909723281904</v>
      </c>
      <c r="AI1391">
        <v>0.275366304524095</v>
      </c>
      <c r="AJ1391">
        <v>79.669810618624197</v>
      </c>
      <c r="AK1391" t="s">
        <v>75</v>
      </c>
      <c r="AL1391" t="s">
        <v>76</v>
      </c>
      <c r="AM1391" s="4">
        <v>57522327.93</v>
      </c>
      <c r="AN1391">
        <v>321</v>
      </c>
    </row>
    <row r="1392" spans="1:40" x14ac:dyDescent="0.25">
      <c r="A1392" t="s">
        <v>37</v>
      </c>
      <c r="B1392">
        <v>4.9551167805492398</v>
      </c>
      <c r="C1392">
        <v>5.9057001192127099E-3</v>
      </c>
      <c r="D1392">
        <v>6.8611218017716498</v>
      </c>
      <c r="E1392">
        <v>-56.753721398393402</v>
      </c>
      <c r="F1392" s="1">
        <v>0</v>
      </c>
      <c r="G1392" s="1">
        <v>0</v>
      </c>
      <c r="H1392">
        <v>3.0390797620710699</v>
      </c>
      <c r="I1392">
        <v>-204.07364697993799</v>
      </c>
      <c r="J1392">
        <v>-188.76805499601201</v>
      </c>
      <c r="K1392">
        <v>-248.647066440072</v>
      </c>
      <c r="L1392">
        <v>-184.92387733273301</v>
      </c>
      <c r="M1392">
        <v>68.079249899088396</v>
      </c>
      <c r="N1392">
        <v>89.600960011715102</v>
      </c>
      <c r="O1392">
        <v>58.0532990900291</v>
      </c>
      <c r="P1392">
        <v>207967.00947006801</v>
      </c>
      <c r="Q1392">
        <v>247582.87390496401</v>
      </c>
      <c r="R1392">
        <v>123.485261798339</v>
      </c>
      <c r="S1392">
        <v>682.99457969103105</v>
      </c>
      <c r="T1392">
        <v>0.68323514161172205</v>
      </c>
      <c r="U1392">
        <v>0.151781529416084</v>
      </c>
      <c r="V1392">
        <v>0.59887595343536804</v>
      </c>
      <c r="W1392">
        <v>9.0894218609685103E-3</v>
      </c>
      <c r="X1392">
        <v>0.24025309528757799</v>
      </c>
      <c r="Y1392" s="1">
        <v>0</v>
      </c>
      <c r="Z1392" s="1">
        <v>0</v>
      </c>
      <c r="AA1392">
        <v>5.9996299117497001E-4</v>
      </c>
      <c r="AB1392">
        <v>5.3057008350282202E-3</v>
      </c>
      <c r="AC1392">
        <v>3.7451731714254E-3</v>
      </c>
      <c r="AD1392" s="1">
        <v>0</v>
      </c>
      <c r="AE1392" s="1">
        <v>0</v>
      </c>
      <c r="AF1392" s="3">
        <v>0</v>
      </c>
      <c r="AG1392" s="1">
        <v>0</v>
      </c>
      <c r="AH1392">
        <v>4.6545037390870299</v>
      </c>
      <c r="AI1392">
        <v>0.310065436094286</v>
      </c>
      <c r="AJ1392">
        <v>353.31314688453801</v>
      </c>
      <c r="AK1392" t="s">
        <v>77</v>
      </c>
      <c r="AL1392" t="s">
        <v>78</v>
      </c>
      <c r="AM1392" s="4">
        <v>211918382.65000001</v>
      </c>
      <c r="AN1392">
        <v>1019</v>
      </c>
    </row>
    <row r="1393" spans="1:45" x14ac:dyDescent="0.25">
      <c r="A1393" t="s">
        <v>37</v>
      </c>
      <c r="B1393">
        <v>6.7416350436148704</v>
      </c>
      <c r="C1393">
        <v>6.1668644777181196E-3</v>
      </c>
      <c r="D1393">
        <v>7.1543266458066297</v>
      </c>
      <c r="E1393">
        <v>-38.629933639511798</v>
      </c>
      <c r="F1393" s="1">
        <v>0</v>
      </c>
      <c r="G1393" s="1">
        <v>0</v>
      </c>
      <c r="H1393">
        <v>3.20012691965327</v>
      </c>
      <c r="I1393">
        <v>-178.091533728408</v>
      </c>
      <c r="J1393">
        <v>-173.723238557071</v>
      </c>
      <c r="K1393">
        <v>-241.545873405321</v>
      </c>
      <c r="L1393">
        <v>-159.64034552202901</v>
      </c>
      <c r="M1393">
        <v>69.068111787378001</v>
      </c>
      <c r="N1393">
        <v>90.235595246050707</v>
      </c>
      <c r="O1393">
        <v>55.925033089789501</v>
      </c>
      <c r="P1393">
        <v>215986.347736683</v>
      </c>
      <c r="Q1393">
        <v>268509.742445387</v>
      </c>
      <c r="R1393">
        <v>124.200719136719</v>
      </c>
      <c r="S1393">
        <v>701.96294899651798</v>
      </c>
      <c r="T1393">
        <v>0.65988587439926305</v>
      </c>
      <c r="U1393">
        <v>0.128958839248176</v>
      </c>
      <c r="V1393">
        <v>0.60212956401325701</v>
      </c>
      <c r="W1393">
        <v>3.26553619537676E-2</v>
      </c>
      <c r="X1393">
        <v>0.23625623478479801</v>
      </c>
      <c r="Y1393" s="1">
        <v>0</v>
      </c>
      <c r="Z1393" s="1">
        <v>0</v>
      </c>
      <c r="AA1393">
        <v>6.4936779901687695E-4</v>
      </c>
      <c r="AB1393">
        <v>5.5171897314544097E-3</v>
      </c>
      <c r="AC1393">
        <v>4.0551388212731899E-3</v>
      </c>
      <c r="AD1393" s="1">
        <v>3.03185385653085E-7</v>
      </c>
      <c r="AE1393" s="1">
        <v>0</v>
      </c>
      <c r="AF1393" s="3">
        <v>1.3760481554462301E-4</v>
      </c>
      <c r="AG1393" s="1">
        <v>0</v>
      </c>
      <c r="AH1393">
        <v>5.2047443149586297</v>
      </c>
      <c r="AI1393">
        <v>0.36959801333368297</v>
      </c>
      <c r="AJ1393">
        <v>918.08501820931099</v>
      </c>
      <c r="AK1393" t="s">
        <v>79</v>
      </c>
      <c r="AL1393" t="s">
        <v>80</v>
      </c>
      <c r="AM1393" s="4">
        <v>1220538851.0599999</v>
      </c>
      <c r="AN1393">
        <v>5651</v>
      </c>
      <c r="AQ1393" t="s">
        <v>67</v>
      </c>
      <c r="AR1393" t="s">
        <v>67</v>
      </c>
    </row>
    <row r="1394" spans="1:45" x14ac:dyDescent="0.25">
      <c r="A1394" t="s">
        <v>37</v>
      </c>
      <c r="B1394">
        <v>7.8238500683566503</v>
      </c>
      <c r="C1394">
        <v>6.8220098002169998E-3</v>
      </c>
      <c r="D1394">
        <v>7.8861278016402796</v>
      </c>
      <c r="E1394">
        <v>-31.842832294505101</v>
      </c>
      <c r="F1394" s="1">
        <v>0</v>
      </c>
      <c r="G1394" s="1">
        <v>0</v>
      </c>
      <c r="H1394">
        <v>3.2843926645357402</v>
      </c>
      <c r="I1394">
        <v>-156.38051550972801</v>
      </c>
      <c r="J1394">
        <v>-154.70076476516101</v>
      </c>
      <c r="K1394">
        <v>-225.34641627511101</v>
      </c>
      <c r="L1394">
        <v>-137.50578392120599</v>
      </c>
      <c r="M1394">
        <v>67.657042011534998</v>
      </c>
      <c r="N1394">
        <v>90.342832841187004</v>
      </c>
      <c r="O1394">
        <v>53.6297608574598</v>
      </c>
      <c r="P1394">
        <v>211029.78744753799</v>
      </c>
      <c r="Q1394">
        <v>260995.55480601999</v>
      </c>
      <c r="R1394">
        <v>122.443502424378</v>
      </c>
      <c r="S1394">
        <v>707.71344164275604</v>
      </c>
      <c r="T1394">
        <v>0.63906936877537901</v>
      </c>
      <c r="U1394">
        <v>0.11181954348800199</v>
      </c>
      <c r="V1394">
        <v>0.59995083435287999</v>
      </c>
      <c r="W1394">
        <v>4.6677290875072802E-2</v>
      </c>
      <c r="X1394">
        <v>0.24155233128404399</v>
      </c>
      <c r="Y1394" s="1">
        <v>0</v>
      </c>
      <c r="Z1394" s="1">
        <v>0</v>
      </c>
      <c r="AA1394">
        <v>6.6961675404640598E-4</v>
      </c>
      <c r="AB1394">
        <v>6.1516337420774404E-3</v>
      </c>
      <c r="AC1394">
        <v>4.7168490132392001E-3</v>
      </c>
      <c r="AD1394" s="1">
        <v>7.0783042669689304E-7</v>
      </c>
      <c r="AE1394" s="1">
        <v>0</v>
      </c>
      <c r="AF1394" s="3">
        <v>4.6769856054805899E-4</v>
      </c>
      <c r="AG1394" s="1">
        <v>0</v>
      </c>
      <c r="AH1394">
        <v>6.1042751501871502</v>
      </c>
      <c r="AI1394">
        <v>0.41433540167427901</v>
      </c>
      <c r="AJ1394">
        <v>1461.52950866879</v>
      </c>
      <c r="AK1394" t="s">
        <v>81</v>
      </c>
      <c r="AL1394" t="s">
        <v>82</v>
      </c>
      <c r="AM1394" s="4">
        <v>5229318132.9499998</v>
      </c>
      <c r="AN1394">
        <v>24780</v>
      </c>
    </row>
    <row r="1395" spans="1:45" x14ac:dyDescent="0.25">
      <c r="A1395" t="s">
        <v>37</v>
      </c>
      <c r="B1395">
        <v>8.7786371353730299</v>
      </c>
      <c r="C1395">
        <v>7.74878591825056E-3</v>
      </c>
      <c r="D1395">
        <v>8.9123143700768903</v>
      </c>
      <c r="E1395">
        <v>-28.2313691163864</v>
      </c>
      <c r="F1395" s="1">
        <v>0</v>
      </c>
      <c r="G1395" s="1">
        <v>0</v>
      </c>
      <c r="H1395">
        <v>3.3686536051109002</v>
      </c>
      <c r="I1395">
        <v>-133.551237489237</v>
      </c>
      <c r="J1395">
        <v>-132.95787209685801</v>
      </c>
      <c r="K1395">
        <v>-202.90705985501501</v>
      </c>
      <c r="L1395">
        <v>-113.805361579647</v>
      </c>
      <c r="M1395">
        <v>65.641263103144695</v>
      </c>
      <c r="N1395">
        <v>90.808190375166305</v>
      </c>
      <c r="O1395">
        <v>53.6231129598685</v>
      </c>
      <c r="P1395">
        <v>201658.29478829901</v>
      </c>
      <c r="Q1395">
        <v>240714.36750388</v>
      </c>
      <c r="R1395">
        <v>119.13298571921</v>
      </c>
      <c r="S1395">
        <v>711.176699582114</v>
      </c>
      <c r="T1395">
        <v>0.64340817621788804</v>
      </c>
      <c r="U1395">
        <v>9.9567999899089807E-2</v>
      </c>
      <c r="V1395">
        <v>0.61949284039990404</v>
      </c>
      <c r="W1395">
        <v>4.9539299064959103E-2</v>
      </c>
      <c r="X1395">
        <v>0.23139986063604601</v>
      </c>
      <c r="Y1395" s="1">
        <v>0</v>
      </c>
      <c r="Z1395" s="1">
        <v>0</v>
      </c>
      <c r="AA1395">
        <v>6.7292563413822804E-4</v>
      </c>
      <c r="AB1395">
        <v>7.0467638439575203E-3</v>
      </c>
      <c r="AC1395">
        <v>5.5137403247846701E-3</v>
      </c>
      <c r="AD1395">
        <v>2.3044747366050301E-5</v>
      </c>
      <c r="AE1395">
        <v>5.9815205173068098E-6</v>
      </c>
      <c r="AF1395" s="3">
        <v>8.2707401392645799E-4</v>
      </c>
      <c r="AG1395" s="1">
        <v>2.6805027873086099E-8</v>
      </c>
      <c r="AH1395">
        <v>6.5513678531432404</v>
      </c>
      <c r="AI1395">
        <v>0.43338700505314898</v>
      </c>
      <c r="AJ1395">
        <v>1827.9983848833001</v>
      </c>
      <c r="AK1395" t="s">
        <v>83</v>
      </c>
      <c r="AL1395" t="s">
        <v>84</v>
      </c>
      <c r="AM1395" s="4">
        <v>10306755446.629999</v>
      </c>
      <c r="AN1395">
        <v>51110</v>
      </c>
      <c r="AO1395" s="9">
        <f t="shared" ref="AO1395:AO1398" si="339">1-(1-B1395/100)^(1/12)</f>
        <v>7.6275179134358551E-3</v>
      </c>
      <c r="AP1395" s="9">
        <f t="shared" ref="AP1395:AP1398" si="340">AO1395-AO1370</f>
        <v>7.6275179134358551E-3</v>
      </c>
      <c r="AQ1395" s="9">
        <f t="shared" ref="AQ1395:AQ1398" si="341">AP1395/AC1395</f>
        <v>1.3833654586795825</v>
      </c>
      <c r="AR1395" s="19">
        <f t="shared" ref="AR1395:AR1398" si="342">AO1395-AF1395-AC1395-AA1395</f>
        <v>6.1377794058649912E-4</v>
      </c>
    </row>
    <row r="1396" spans="1:45" x14ac:dyDescent="0.25">
      <c r="A1396" t="s">
        <v>37</v>
      </c>
      <c r="B1396">
        <v>8.8171936840852592</v>
      </c>
      <c r="C1396">
        <v>7.7461424255939899E-3</v>
      </c>
      <c r="D1396">
        <v>8.9094022870932292</v>
      </c>
      <c r="E1396">
        <v>-23.176949286955601</v>
      </c>
      <c r="F1396" s="1">
        <v>0</v>
      </c>
      <c r="G1396" s="1">
        <v>0</v>
      </c>
      <c r="H1396">
        <v>3.5864347713996398</v>
      </c>
      <c r="I1396">
        <v>-107.353142112302</v>
      </c>
      <c r="J1396">
        <v>-106.079586569399</v>
      </c>
      <c r="K1396">
        <v>-164.12999699686901</v>
      </c>
      <c r="L1396">
        <v>-87.580813510583397</v>
      </c>
      <c r="M1396">
        <v>65.321098085360802</v>
      </c>
      <c r="N1396">
        <v>91.750384005339995</v>
      </c>
      <c r="O1396">
        <v>58.032749750899299</v>
      </c>
      <c r="P1396">
        <v>201489.969946458</v>
      </c>
      <c r="Q1396">
        <v>240282.41073764101</v>
      </c>
      <c r="R1396">
        <v>112.03074183044301</v>
      </c>
      <c r="S1396">
        <v>695.39067531461296</v>
      </c>
      <c r="T1396">
        <v>0.67279785906872602</v>
      </c>
      <c r="U1396">
        <v>0.102214089081482</v>
      </c>
      <c r="V1396">
        <v>0.61934997351488097</v>
      </c>
      <c r="W1396">
        <v>5.5005338433856001E-2</v>
      </c>
      <c r="X1396">
        <v>0.22343059896977899</v>
      </c>
      <c r="Y1396" s="1">
        <v>0</v>
      </c>
      <c r="Z1396" s="1">
        <v>0</v>
      </c>
      <c r="AA1396">
        <v>6.1613330348613297E-4</v>
      </c>
      <c r="AB1396">
        <v>6.9299194507308698E-3</v>
      </c>
      <c r="AC1396">
        <v>5.2302771912202204E-3</v>
      </c>
      <c r="AD1396">
        <v>1.53177351331471E-4</v>
      </c>
      <c r="AE1396">
        <v>4.63719160620714E-5</v>
      </c>
      <c r="AF1396" s="3">
        <v>1.08297720274576E-3</v>
      </c>
      <c r="AG1396" s="1">
        <v>5.0003422331397598E-7</v>
      </c>
      <c r="AH1396">
        <v>5.8613480378002798</v>
      </c>
      <c r="AI1396">
        <v>0.38696222222308302</v>
      </c>
      <c r="AJ1396">
        <v>2120.6465317014399</v>
      </c>
      <c r="AK1396" t="s">
        <v>85</v>
      </c>
      <c r="AL1396" t="s">
        <v>86</v>
      </c>
      <c r="AM1396" s="4">
        <v>12155285416.959999</v>
      </c>
      <c r="AN1396">
        <v>60327</v>
      </c>
      <c r="AO1396" s="9">
        <f t="shared" si="339"/>
        <v>7.6624785402529261E-3</v>
      </c>
      <c r="AP1396" s="9">
        <f t="shared" si="340"/>
        <v>7.6624785402529261E-3</v>
      </c>
      <c r="AQ1396" s="9">
        <f t="shared" si="341"/>
        <v>1.4650234127391009</v>
      </c>
      <c r="AR1396" s="19">
        <f t="shared" si="342"/>
        <v>7.3309084280081269E-4</v>
      </c>
    </row>
    <row r="1397" spans="1:45" x14ac:dyDescent="0.25">
      <c r="A1397" t="s">
        <v>37</v>
      </c>
      <c r="B1397">
        <v>9.3301246311894097</v>
      </c>
      <c r="C1397">
        <v>8.7381148748049507E-3</v>
      </c>
      <c r="D1397">
        <v>9.9961908624754603</v>
      </c>
      <c r="E1397">
        <v>-25.640577272139499</v>
      </c>
      <c r="F1397" s="1">
        <v>0</v>
      </c>
      <c r="G1397" s="1">
        <v>0</v>
      </c>
      <c r="H1397">
        <v>3.5974598279627301</v>
      </c>
      <c r="I1397">
        <v>-82.408049051764806</v>
      </c>
      <c r="J1397">
        <v>-80.851612597404596</v>
      </c>
      <c r="K1397">
        <v>-134.711687452532</v>
      </c>
      <c r="L1397">
        <v>-62.147108916278697</v>
      </c>
      <c r="M1397">
        <v>65.662839407188599</v>
      </c>
      <c r="N1397">
        <v>92.978369735539502</v>
      </c>
      <c r="O1397">
        <v>60.644456973057501</v>
      </c>
      <c r="P1397">
        <v>196651.37910402901</v>
      </c>
      <c r="Q1397">
        <v>225921.03337918999</v>
      </c>
      <c r="R1397">
        <v>111.210434591118</v>
      </c>
      <c r="S1397">
        <v>692.14241449434905</v>
      </c>
      <c r="T1397">
        <v>0.67987976160553099</v>
      </c>
      <c r="U1397">
        <v>0.117554962143627</v>
      </c>
      <c r="V1397">
        <v>0.59513694298922604</v>
      </c>
      <c r="W1397">
        <v>5.6492194821353398E-2</v>
      </c>
      <c r="X1397">
        <v>0.230815900045791</v>
      </c>
      <c r="Y1397" s="1">
        <v>0</v>
      </c>
      <c r="Z1397" s="1">
        <v>0</v>
      </c>
      <c r="AA1397">
        <v>5.7711897213645505E-4</v>
      </c>
      <c r="AB1397">
        <v>7.8925576855862697E-3</v>
      </c>
      <c r="AC1397">
        <v>5.51911277857693E-3</v>
      </c>
      <c r="AD1397">
        <v>1.81541430979738E-4</v>
      </c>
      <c r="AE1397">
        <v>7.3737761887583597E-5</v>
      </c>
      <c r="AF1397" s="3">
        <v>1.38420117722342E-3</v>
      </c>
      <c r="AG1397">
        <v>1.3119672255096501E-5</v>
      </c>
      <c r="AH1397">
        <v>5.5142825586291702</v>
      </c>
      <c r="AI1397">
        <v>0.359304587862326</v>
      </c>
      <c r="AJ1397">
        <v>1880.47807691555</v>
      </c>
      <c r="AK1397" t="s">
        <v>87</v>
      </c>
      <c r="AL1397" t="s">
        <v>88</v>
      </c>
      <c r="AM1397" s="4">
        <v>23326786589.32</v>
      </c>
      <c r="AN1397">
        <v>118620</v>
      </c>
      <c r="AO1397" s="9">
        <f t="shared" si="339"/>
        <v>8.1288655336424487E-3</v>
      </c>
      <c r="AP1397" s="9">
        <f t="shared" si="340"/>
        <v>8.1288655336424487E-3</v>
      </c>
      <c r="AQ1397" s="9">
        <f t="shared" si="341"/>
        <v>1.4728572978605499</v>
      </c>
      <c r="AR1397" s="19">
        <f t="shared" si="342"/>
        <v>6.4843260570564385E-4</v>
      </c>
    </row>
    <row r="1398" spans="1:45" x14ac:dyDescent="0.25">
      <c r="A1398" t="s">
        <v>37</v>
      </c>
      <c r="B1398">
        <v>10.3048814930555</v>
      </c>
      <c r="C1398">
        <v>9.2893455495714396E-3</v>
      </c>
      <c r="D1398">
        <v>10.594959782688999</v>
      </c>
      <c r="E1398">
        <v>-26.5967090199122</v>
      </c>
      <c r="F1398" s="1">
        <v>0</v>
      </c>
      <c r="G1398" s="1">
        <v>0</v>
      </c>
      <c r="H1398">
        <v>3.5611731491190199</v>
      </c>
      <c r="I1398">
        <v>-56.290481693115503</v>
      </c>
      <c r="J1398">
        <v>-54.898363977928398</v>
      </c>
      <c r="K1398">
        <v>-103.094265769339</v>
      </c>
      <c r="L1398">
        <v>-36.201280309394697</v>
      </c>
      <c r="M1398">
        <v>66.343427712763798</v>
      </c>
      <c r="N1398">
        <v>94.295415087353305</v>
      </c>
      <c r="O1398">
        <v>64.741657136340095</v>
      </c>
      <c r="P1398">
        <v>198497.58287640501</v>
      </c>
      <c r="Q1398">
        <v>224079.38388657899</v>
      </c>
      <c r="R1398">
        <v>113.312442532679</v>
      </c>
      <c r="S1398">
        <v>683.45320745409197</v>
      </c>
      <c r="T1398">
        <v>0.68373194420328298</v>
      </c>
      <c r="U1398">
        <v>0.13500591814254501</v>
      </c>
      <c r="V1398">
        <v>0.536688396688627</v>
      </c>
      <c r="W1398">
        <v>5.1978636209933302E-2</v>
      </c>
      <c r="X1398">
        <v>0.27632704895889298</v>
      </c>
      <c r="Y1398" s="1">
        <v>0</v>
      </c>
      <c r="Z1398" s="1">
        <v>0</v>
      </c>
      <c r="AA1398">
        <v>4.9585280397605399E-4</v>
      </c>
      <c r="AB1398">
        <v>7.8650365892045798E-3</v>
      </c>
      <c r="AC1398">
        <v>5.4241130435135803E-3</v>
      </c>
      <c r="AD1398">
        <v>1.8185576135924301E-4</v>
      </c>
      <c r="AE1398">
        <v>7.0666418729280396E-4</v>
      </c>
      <c r="AF1398" s="3">
        <v>1.5837516200166201E-3</v>
      </c>
      <c r="AG1398">
        <v>3.9924051299402002E-5</v>
      </c>
      <c r="AH1398">
        <v>4.7348379997760697</v>
      </c>
      <c r="AI1398">
        <v>0.29651432426940799</v>
      </c>
      <c r="AJ1398">
        <v>1297.4987946256299</v>
      </c>
      <c r="AK1398" t="s">
        <v>89</v>
      </c>
      <c r="AL1398" t="s">
        <v>90</v>
      </c>
      <c r="AM1398" s="4">
        <v>41985017744.519997</v>
      </c>
      <c r="AN1398">
        <v>211514</v>
      </c>
      <c r="AO1398" s="9">
        <f t="shared" si="339"/>
        <v>9.0218763140120783E-3</v>
      </c>
      <c r="AP1398" s="9">
        <f t="shared" si="340"/>
        <v>9.0218763140120783E-3</v>
      </c>
      <c r="AQ1398" s="9">
        <f t="shared" si="341"/>
        <v>1.6632906139006227</v>
      </c>
      <c r="AR1398" s="19">
        <f t="shared" si="342"/>
        <v>1.5181588465058241E-3</v>
      </c>
    </row>
    <row r="1399" spans="1:45" s="9" customFormat="1" x14ac:dyDescent="0.25">
      <c r="A1399" s="9" t="s">
        <v>37</v>
      </c>
      <c r="B1399" s="9">
        <v>11.511142698384701</v>
      </c>
      <c r="C1399" s="9">
        <v>1.05779941116404E-2</v>
      </c>
      <c r="D1399" s="9">
        <v>11.980522910050301</v>
      </c>
      <c r="E1399" s="9">
        <v>-26.005951902387601</v>
      </c>
      <c r="F1399" s="13">
        <v>0</v>
      </c>
      <c r="G1399" s="13">
        <v>0</v>
      </c>
      <c r="H1399" s="9">
        <v>3.54929334239664</v>
      </c>
      <c r="I1399" s="9">
        <v>-31.506581718717499</v>
      </c>
      <c r="J1399" s="9">
        <v>-32.036940057273497</v>
      </c>
      <c r="K1399" s="9">
        <v>-79.375595279740494</v>
      </c>
      <c r="L1399" s="9">
        <v>-11.4044786214833</v>
      </c>
      <c r="M1399" s="9">
        <v>65.5880757662825</v>
      </c>
      <c r="N1399" s="9">
        <v>94.748800053246299</v>
      </c>
      <c r="O1399" s="9">
        <v>64.728873894750805</v>
      </c>
      <c r="P1399" s="9">
        <v>198406.70656003401</v>
      </c>
      <c r="Q1399" s="9">
        <v>222474.694090921</v>
      </c>
      <c r="R1399" s="9">
        <v>116.728046595878</v>
      </c>
      <c r="S1399" s="9">
        <v>688.66732972043303</v>
      </c>
      <c r="T1399" s="9">
        <v>0.67660353742485901</v>
      </c>
      <c r="U1399" s="9">
        <v>0.12809253202653501</v>
      </c>
      <c r="V1399" s="9">
        <v>0.55428940575556895</v>
      </c>
      <c r="W1399" s="9">
        <v>4.60002659453101E-2</v>
      </c>
      <c r="X1399" s="9">
        <v>0.27161779627258498</v>
      </c>
      <c r="Y1399" s="13">
        <v>0</v>
      </c>
      <c r="Z1399" s="13">
        <v>0</v>
      </c>
      <c r="AA1399" s="9">
        <v>4.7108239550886898E-4</v>
      </c>
      <c r="AB1399" s="9">
        <v>8.3587900071684998E-3</v>
      </c>
      <c r="AC1399" s="9">
        <v>5.8189041225165904E-3</v>
      </c>
      <c r="AD1399" s="9">
        <v>2.7835184061278102E-4</v>
      </c>
      <c r="AE1399" s="9">
        <v>1.32383174430362E-3</v>
      </c>
      <c r="AF1399" s="19">
        <v>1.9198454226693801E-3</v>
      </c>
      <c r="AG1399" s="9">
        <v>1.4593262991821699E-4</v>
      </c>
      <c r="AH1399" s="9">
        <v>4.9268689294883998</v>
      </c>
      <c r="AI1399" s="9">
        <v>0.32227458267159198</v>
      </c>
      <c r="AJ1399" s="9">
        <v>1473.78166918581</v>
      </c>
      <c r="AK1399" s="9" t="s">
        <v>91</v>
      </c>
      <c r="AL1399" s="9" t="s">
        <v>92</v>
      </c>
      <c r="AM1399" s="63">
        <v>104848619301.77</v>
      </c>
      <c r="AN1399" s="9">
        <v>528453</v>
      </c>
      <c r="AO1399" s="9">
        <f>1-(1-B1399/100)^(1/12)</f>
        <v>1.0139375411294838E-2</v>
      </c>
      <c r="AP1399" s="9">
        <f>AO1399-AO1374</f>
        <v>1.0665832509325623E-3</v>
      </c>
      <c r="AQ1399" s="9">
        <f>AP1399/AC1399</f>
        <v>0.18329624074838352</v>
      </c>
      <c r="AR1399" s="19">
        <f>AO1399-AF1399-AC1399-AA1399</f>
        <v>1.9295434705999979E-3</v>
      </c>
      <c r="AS1399" s="9">
        <f>AP1399/AR1399</f>
        <v>0.55276456176491573</v>
      </c>
    </row>
    <row r="1400" spans="1:45" s="9" customFormat="1" x14ac:dyDescent="0.25">
      <c r="A1400" s="9" t="s">
        <v>37</v>
      </c>
      <c r="B1400" s="9">
        <v>12.886395358140501</v>
      </c>
      <c r="C1400" s="9">
        <v>1.19479804185027E-2</v>
      </c>
      <c r="D1400" s="9">
        <v>13.4319325587925</v>
      </c>
      <c r="E1400" s="9">
        <v>-23.791087096756499</v>
      </c>
      <c r="F1400" s="13">
        <v>0</v>
      </c>
      <c r="G1400" s="13">
        <v>0</v>
      </c>
      <c r="H1400" s="9">
        <v>3.6043090929311399</v>
      </c>
      <c r="I1400" s="9">
        <v>-7.3756636726548397</v>
      </c>
      <c r="J1400" s="9">
        <v>-7.8668090484317199</v>
      </c>
      <c r="K1400" s="9">
        <v>-58.3746214737739</v>
      </c>
      <c r="L1400" s="9">
        <v>12.732079904663401</v>
      </c>
      <c r="M1400" s="9">
        <v>65.428526021665704</v>
      </c>
      <c r="N1400" s="9">
        <v>95.102432404388793</v>
      </c>
      <c r="O1400" s="9">
        <v>64.230089341578307</v>
      </c>
      <c r="P1400" s="9">
        <v>198316.140800433</v>
      </c>
      <c r="Q1400" s="9">
        <v>221362.99694012001</v>
      </c>
      <c r="R1400" s="9">
        <v>116.86442835265299</v>
      </c>
      <c r="S1400" s="9">
        <v>694.14016437131397</v>
      </c>
      <c r="T1400" s="9">
        <v>0.67116458067286799</v>
      </c>
      <c r="U1400" s="9">
        <v>0.12601140042429901</v>
      </c>
      <c r="V1400" s="9">
        <v>0.55642266204591895</v>
      </c>
      <c r="W1400" s="9">
        <v>4.7803384720823398E-2</v>
      </c>
      <c r="X1400" s="9">
        <v>0.269762552808957</v>
      </c>
      <c r="Y1400" s="13">
        <v>0</v>
      </c>
      <c r="Z1400" s="13">
        <v>0</v>
      </c>
      <c r="AA1400" s="9">
        <v>4.51154442314765E-4</v>
      </c>
      <c r="AB1400" s="9">
        <v>8.8158875540696596E-3</v>
      </c>
      <c r="AC1400" s="9">
        <v>6.1647323390933402E-3</v>
      </c>
      <c r="AD1400" s="9">
        <v>5.1984556273621701E-4</v>
      </c>
      <c r="AE1400" s="9">
        <v>1.43897599769675E-3</v>
      </c>
      <c r="AF1400" s="19">
        <v>2.4435119914989899E-3</v>
      </c>
      <c r="AG1400" s="9">
        <v>7.2212754116067403E-4</v>
      </c>
      <c r="AH1400" s="9">
        <v>5.3003090978776299</v>
      </c>
      <c r="AI1400" s="9">
        <v>0.33624469623738701</v>
      </c>
      <c r="AJ1400" s="9">
        <v>1829.0041681908499</v>
      </c>
      <c r="AK1400" s="9" t="s">
        <v>93</v>
      </c>
      <c r="AL1400" s="9" t="s">
        <v>94</v>
      </c>
      <c r="AM1400" s="63">
        <v>186189902055.04999</v>
      </c>
      <c r="AN1400" s="9">
        <v>938854</v>
      </c>
      <c r="AO1400" s="9">
        <f>1-(1-B1400/100)^(1/12)</f>
        <v>1.1430595160690449E-2</v>
      </c>
      <c r="AP1400" s="9">
        <f>AO1400-AO1375</f>
        <v>1.1887325921308145E-3</v>
      </c>
      <c r="AQ1400" s="9">
        <f>AP1400/AC1400</f>
        <v>0.19282793262450773</v>
      </c>
      <c r="AR1400" s="19">
        <f>AO1400-AF1400-AC1400-AA1400</f>
        <v>2.3711963877833539E-3</v>
      </c>
      <c r="AS1400" s="9">
        <f>AP1400/AR1400</f>
        <v>0.50132186361926256</v>
      </c>
    </row>
    <row r="1401" spans="1:45" x14ac:dyDescent="0.25">
      <c r="A1401" t="s">
        <v>37</v>
      </c>
      <c r="B1401">
        <v>13.9696972611401</v>
      </c>
      <c r="C1401">
        <v>1.3182771497818199E-2</v>
      </c>
      <c r="D1401">
        <v>14.721279246350599</v>
      </c>
      <c r="E1401">
        <v>-18.948123862090299</v>
      </c>
      <c r="F1401" s="1">
        <v>0</v>
      </c>
      <c r="G1401" s="1">
        <v>0</v>
      </c>
      <c r="H1401">
        <v>3.7762890343283102</v>
      </c>
      <c r="I1401">
        <v>18.002236866774901</v>
      </c>
      <c r="J1401">
        <v>17.569765608307598</v>
      </c>
      <c r="K1401">
        <v>-33.463913513528802</v>
      </c>
      <c r="L1401">
        <v>38.215090398460099</v>
      </c>
      <c r="M1401">
        <v>66.001199499052802</v>
      </c>
      <c r="N1401">
        <v>95.079357797165201</v>
      </c>
      <c r="O1401">
        <v>64.166713790619596</v>
      </c>
      <c r="P1401">
        <v>197354.58443475899</v>
      </c>
      <c r="Q1401">
        <v>220685.06584888199</v>
      </c>
      <c r="R1401">
        <v>112.708601930466</v>
      </c>
      <c r="S1401">
        <v>696.09217569621399</v>
      </c>
      <c r="T1401">
        <v>0.67731265672584096</v>
      </c>
      <c r="U1401">
        <v>0.11074400331862901</v>
      </c>
      <c r="V1401">
        <v>0.61842752747798202</v>
      </c>
      <c r="W1401">
        <v>4.1978001214913699E-2</v>
      </c>
      <c r="X1401">
        <v>0.228850467988474</v>
      </c>
      <c r="Y1401" s="1">
        <v>0</v>
      </c>
      <c r="Z1401" s="1">
        <v>0</v>
      </c>
      <c r="AA1401">
        <v>4.5938191566372998E-4</v>
      </c>
      <c r="AB1401">
        <v>8.7092027986619205E-3</v>
      </c>
      <c r="AC1401">
        <v>6.1667661281336996E-3</v>
      </c>
      <c r="AD1401">
        <v>9.9176016676234108E-4</v>
      </c>
      <c r="AE1401">
        <v>1.5128499156988201E-3</v>
      </c>
      <c r="AF1401" s="3">
        <v>3.0724315774085199E-3</v>
      </c>
      <c r="AG1401">
        <v>1.5095963708569101E-3</v>
      </c>
      <c r="AH1401">
        <v>5.4021755299925802</v>
      </c>
      <c r="AI1401">
        <v>0.34033460558948497</v>
      </c>
      <c r="AJ1401">
        <v>2498.64736130032</v>
      </c>
      <c r="AK1401" t="s">
        <v>95</v>
      </c>
      <c r="AL1401" t="s">
        <v>96</v>
      </c>
      <c r="AM1401" s="4">
        <v>264379161627.57001</v>
      </c>
      <c r="AN1401">
        <v>1339615</v>
      </c>
    </row>
    <row r="1402" spans="1:45" x14ac:dyDescent="0.25">
      <c r="A1402" t="s">
        <v>37</v>
      </c>
      <c r="B1402">
        <v>16.113047204762999</v>
      </c>
      <c r="C1402">
        <v>1.4567013000577301E-2</v>
      </c>
      <c r="D1402">
        <v>16.1457358279809</v>
      </c>
      <c r="E1402">
        <v>-16.056386274699602</v>
      </c>
      <c r="F1402" s="1">
        <v>0</v>
      </c>
      <c r="G1402" s="1">
        <v>0</v>
      </c>
      <c r="H1402">
        <v>3.8757987837941301</v>
      </c>
      <c r="I1402">
        <v>42.375260189278499</v>
      </c>
      <c r="J1402">
        <v>42.040850101291497</v>
      </c>
      <c r="K1402">
        <v>-13.1710446635857</v>
      </c>
      <c r="L1402">
        <v>62.622656784278703</v>
      </c>
      <c r="M1402">
        <v>66.460100558372005</v>
      </c>
      <c r="N1402">
        <v>95.105565608871103</v>
      </c>
      <c r="O1402">
        <v>63.194421786507398</v>
      </c>
      <c r="P1402">
        <v>197029.80773811901</v>
      </c>
      <c r="Q1402">
        <v>220263.250933456</v>
      </c>
      <c r="R1402">
        <v>110.518678382803</v>
      </c>
      <c r="S1402">
        <v>702.21370909965106</v>
      </c>
      <c r="T1402">
        <v>0.674983931587404</v>
      </c>
      <c r="U1402">
        <v>0.106572008353312</v>
      </c>
      <c r="V1402">
        <v>0.64095937701045402</v>
      </c>
      <c r="W1402">
        <v>3.9980033487509899E-2</v>
      </c>
      <c r="X1402">
        <v>0.21248858114872199</v>
      </c>
      <c r="Y1402" s="1">
        <v>0</v>
      </c>
      <c r="Z1402" s="1">
        <v>0</v>
      </c>
      <c r="AA1402">
        <v>4.6026340117324603E-4</v>
      </c>
      <c r="AB1402">
        <v>8.8758751697955302E-3</v>
      </c>
      <c r="AC1402">
        <v>6.3292570029694897E-3</v>
      </c>
      <c r="AD1402">
        <v>1.0325611025025099E-3</v>
      </c>
      <c r="AE1402">
        <v>1.7559760883372299E-3</v>
      </c>
      <c r="AF1402" s="3">
        <v>3.6168453759288502E-3</v>
      </c>
      <c r="AG1402">
        <v>2.4423364117996701E-3</v>
      </c>
      <c r="AH1402">
        <v>5.7940055136076598</v>
      </c>
      <c r="AI1402">
        <v>0.36345567812504798</v>
      </c>
      <c r="AJ1402">
        <v>3086.6229781796501</v>
      </c>
      <c r="AK1402" t="s">
        <v>97</v>
      </c>
      <c r="AL1402" t="s">
        <v>98</v>
      </c>
      <c r="AM1402" s="4">
        <v>331338525689.53998</v>
      </c>
      <c r="AN1402">
        <v>1681667</v>
      </c>
    </row>
    <row r="1403" spans="1:45" x14ac:dyDescent="0.25">
      <c r="A1403" t="s">
        <v>37</v>
      </c>
      <c r="B1403">
        <v>17.386633499978601</v>
      </c>
      <c r="C1403">
        <v>1.53596394532987E-2</v>
      </c>
      <c r="D1403">
        <v>16.951536261339701</v>
      </c>
      <c r="E1403">
        <v>-9.9246681152736898</v>
      </c>
      <c r="F1403" s="1">
        <v>0</v>
      </c>
      <c r="G1403" s="1">
        <v>0</v>
      </c>
      <c r="H1403">
        <v>4.1533382476410496</v>
      </c>
      <c r="I1403">
        <v>66.9066926000813</v>
      </c>
      <c r="J1403">
        <v>66.425524581074399</v>
      </c>
      <c r="K1403">
        <v>11.398621262873601</v>
      </c>
      <c r="L1403">
        <v>87.451600521735301</v>
      </c>
      <c r="M1403">
        <v>70.345303118636195</v>
      </c>
      <c r="N1403">
        <v>95.153280916145704</v>
      </c>
      <c r="O1403">
        <v>62.7794410664022</v>
      </c>
      <c r="P1403">
        <v>194182.18079683601</v>
      </c>
      <c r="Q1403">
        <v>216881.707546327</v>
      </c>
      <c r="R1403">
        <v>102.074430407813</v>
      </c>
      <c r="S1403">
        <v>700.94345927835002</v>
      </c>
      <c r="T1403">
        <v>0.68920509304308797</v>
      </c>
      <c r="U1403">
        <v>8.9195690589768603E-2</v>
      </c>
      <c r="V1403">
        <v>0.71222467386239496</v>
      </c>
      <c r="W1403">
        <v>3.0635758217046401E-2</v>
      </c>
      <c r="X1403">
        <v>0.167943877330789</v>
      </c>
      <c r="Y1403" s="1">
        <v>0</v>
      </c>
      <c r="Z1403" s="1">
        <v>0</v>
      </c>
      <c r="AA1403">
        <v>4.9010972322197901E-4</v>
      </c>
      <c r="AB1403">
        <v>8.6508745763368804E-3</v>
      </c>
      <c r="AC1403">
        <v>6.2357510541173403E-3</v>
      </c>
      <c r="AD1403">
        <v>9.0663874965983299E-4</v>
      </c>
      <c r="AE1403">
        <v>2.7159966639492901E-3</v>
      </c>
      <c r="AF1403" s="3">
        <v>3.6212321246120102E-3</v>
      </c>
      <c r="AG1403">
        <v>2.59601387200661E-3</v>
      </c>
      <c r="AH1403">
        <v>5.6702007525334599</v>
      </c>
      <c r="AI1403">
        <v>0.36838926006587702</v>
      </c>
      <c r="AJ1403">
        <v>4129.3793940043597</v>
      </c>
      <c r="AK1403" t="s">
        <v>99</v>
      </c>
      <c r="AL1403" t="s">
        <v>100</v>
      </c>
      <c r="AM1403" s="4">
        <v>310153216269.77002</v>
      </c>
      <c r="AN1403">
        <v>1597228</v>
      </c>
    </row>
    <row r="1404" spans="1:45" x14ac:dyDescent="0.25">
      <c r="A1404" t="s">
        <v>37</v>
      </c>
      <c r="B1404">
        <v>19.1289737315618</v>
      </c>
      <c r="C1404">
        <v>1.73655190368712E-2</v>
      </c>
      <c r="D1404">
        <v>18.959148559890501</v>
      </c>
      <c r="E1404">
        <v>-5.6830012593874804</v>
      </c>
      <c r="F1404" s="1">
        <v>0</v>
      </c>
      <c r="G1404" s="1">
        <v>0</v>
      </c>
      <c r="H1404">
        <v>4.3619421442104596</v>
      </c>
      <c r="I1404">
        <v>91.010335595140702</v>
      </c>
      <c r="J1404">
        <v>90.000818978438303</v>
      </c>
      <c r="K1404">
        <v>34.414050170585398</v>
      </c>
      <c r="L1404">
        <v>111.945779581794</v>
      </c>
      <c r="M1404">
        <v>73.303975424927501</v>
      </c>
      <c r="N1404">
        <v>95.272612988200805</v>
      </c>
      <c r="O1404">
        <v>61.875511782445201</v>
      </c>
      <c r="P1404">
        <v>190571.87689909199</v>
      </c>
      <c r="Q1404">
        <v>211156.88647380899</v>
      </c>
      <c r="R1404">
        <v>96.790040243928203</v>
      </c>
      <c r="S1404">
        <v>702.44088457107296</v>
      </c>
      <c r="T1404">
        <v>0.69939360665049899</v>
      </c>
      <c r="U1404">
        <v>7.3746615864097295E-2</v>
      </c>
      <c r="V1404">
        <v>0.767784877859229</v>
      </c>
      <c r="W1404">
        <v>2.4493391718879098E-2</v>
      </c>
      <c r="X1404">
        <v>0.13397511455779401</v>
      </c>
      <c r="Y1404" s="1">
        <v>0</v>
      </c>
      <c r="Z1404" s="1">
        <v>0</v>
      </c>
      <c r="AA1404">
        <v>5.0921027422013701E-4</v>
      </c>
      <c r="AB1404">
        <v>8.6212154525066396E-3</v>
      </c>
      <c r="AC1404">
        <v>6.2400959419660401E-3</v>
      </c>
      <c r="AD1404">
        <v>7.5436918787599304E-4</v>
      </c>
      <c r="AE1404">
        <v>3.8459900990855198E-3</v>
      </c>
      <c r="AF1404" s="3">
        <v>3.46212556945106E-3</v>
      </c>
      <c r="AG1404">
        <v>3.6347523920596701E-3</v>
      </c>
      <c r="AH1404">
        <v>5.7077943612322803</v>
      </c>
      <c r="AI1404">
        <v>0.39621415942996202</v>
      </c>
      <c r="AJ1404">
        <v>5191.5708783833097</v>
      </c>
      <c r="AK1404" t="s">
        <v>101</v>
      </c>
      <c r="AL1404" t="s">
        <v>102</v>
      </c>
      <c r="AM1404" s="4">
        <v>293238092425.31</v>
      </c>
      <c r="AN1404">
        <v>1538727</v>
      </c>
    </row>
    <row r="1405" spans="1:45" x14ac:dyDescent="0.25">
      <c r="A1405" t="s">
        <v>37</v>
      </c>
      <c r="B1405">
        <v>20.144444860093898</v>
      </c>
      <c r="C1405">
        <v>1.84059407582087E-2</v>
      </c>
      <c r="D1405">
        <v>19.982854269852702</v>
      </c>
      <c r="E1405">
        <v>0.78713253496911395</v>
      </c>
      <c r="F1405" s="1">
        <v>0</v>
      </c>
      <c r="G1405" s="1">
        <v>0</v>
      </c>
      <c r="H1405">
        <v>4.6590430505366101</v>
      </c>
      <c r="I1405">
        <v>115.29626533827199</v>
      </c>
      <c r="J1405">
        <v>114.023699617571</v>
      </c>
      <c r="K1405">
        <v>61.157175078222402</v>
      </c>
      <c r="L1405">
        <v>136.6504680642</v>
      </c>
      <c r="M1405">
        <v>77.432389204282302</v>
      </c>
      <c r="N1405">
        <v>95.380476295166801</v>
      </c>
      <c r="O1405">
        <v>62.078258414917499</v>
      </c>
      <c r="P1405">
        <v>186854.68248343799</v>
      </c>
      <c r="Q1405">
        <v>205967.222440874</v>
      </c>
      <c r="R1405">
        <v>87.905611539045694</v>
      </c>
      <c r="S1405">
        <v>698.33305099405902</v>
      </c>
      <c r="T1405">
        <v>0.71349716043609701</v>
      </c>
      <c r="U1405">
        <v>6.0751318535887597E-2</v>
      </c>
      <c r="V1405">
        <v>0.80439274809787598</v>
      </c>
      <c r="W1405">
        <v>2.0421280666951799E-2</v>
      </c>
      <c r="X1405">
        <v>0.114434652699283</v>
      </c>
      <c r="Y1405" s="1">
        <v>0</v>
      </c>
      <c r="Z1405" s="1">
        <v>0</v>
      </c>
      <c r="AA1405">
        <v>5.3762985596068999E-4</v>
      </c>
      <c r="AB1405">
        <v>8.3912760722083708E-3</v>
      </c>
      <c r="AC1405">
        <v>6.0777757079720496E-3</v>
      </c>
      <c r="AD1405">
        <v>6.7478578898579403E-4</v>
      </c>
      <c r="AE1405">
        <v>4.0984199791313401E-3</v>
      </c>
      <c r="AF1405" s="3">
        <v>3.2173043176845001E-3</v>
      </c>
      <c r="AG1405">
        <v>4.7038444707593E-3</v>
      </c>
      <c r="AH1405">
        <v>5.3539019396493401</v>
      </c>
      <c r="AI1405">
        <v>0.38722019739393998</v>
      </c>
      <c r="AJ1405">
        <v>6482.4520898062201</v>
      </c>
      <c r="AK1405" t="s">
        <v>103</v>
      </c>
      <c r="AL1405" t="s">
        <v>104</v>
      </c>
      <c r="AM1405" s="4">
        <v>199643390661.97</v>
      </c>
      <c r="AN1405">
        <v>1068442</v>
      </c>
    </row>
    <row r="1406" spans="1:45" x14ac:dyDescent="0.25">
      <c r="A1406" t="s">
        <v>37</v>
      </c>
      <c r="B1406">
        <v>21.666909929339599</v>
      </c>
      <c r="C1406">
        <v>1.9733633784771901E-2</v>
      </c>
      <c r="D1406">
        <v>21.271999328615099</v>
      </c>
      <c r="E1406">
        <v>4.0541221358005304</v>
      </c>
      <c r="F1406" s="1">
        <v>0</v>
      </c>
      <c r="G1406" s="1">
        <v>0</v>
      </c>
      <c r="H1406">
        <v>4.83869125815926</v>
      </c>
      <c r="I1406">
        <v>139.596983353903</v>
      </c>
      <c r="J1406">
        <v>138.28920670078901</v>
      </c>
      <c r="K1406">
        <v>83.558484757620604</v>
      </c>
      <c r="L1406">
        <v>161.24747989664499</v>
      </c>
      <c r="M1406">
        <v>79.466539647384195</v>
      </c>
      <c r="N1406">
        <v>95.458684141683193</v>
      </c>
      <c r="O1406">
        <v>61.052254282213198</v>
      </c>
      <c r="P1406">
        <v>184314.42215615601</v>
      </c>
      <c r="Q1406">
        <v>201908.94739412799</v>
      </c>
      <c r="R1406">
        <v>83.733655566444398</v>
      </c>
      <c r="S1406">
        <v>699.11037609026903</v>
      </c>
      <c r="T1406">
        <v>0.72236290668021297</v>
      </c>
      <c r="U1406">
        <v>5.5550791924401197E-2</v>
      </c>
      <c r="V1406">
        <v>0.82255665707561298</v>
      </c>
      <c r="W1406">
        <v>1.80544305338836E-2</v>
      </c>
      <c r="X1406">
        <v>0.103838120466101</v>
      </c>
      <c r="Y1406" s="1">
        <v>0</v>
      </c>
      <c r="Z1406" s="1">
        <v>0</v>
      </c>
      <c r="AA1406">
        <v>5.5189214068636805E-4</v>
      </c>
      <c r="AB1406">
        <v>8.3112474701044301E-3</v>
      </c>
      <c r="AC1406">
        <v>6.0440611675800001E-3</v>
      </c>
      <c r="AD1406">
        <v>6.60991664617832E-4</v>
      </c>
      <c r="AE1406">
        <v>4.72927011507573E-3</v>
      </c>
      <c r="AF1406" s="3">
        <v>3.30002125598837E-3</v>
      </c>
      <c r="AG1406">
        <v>5.4802352313572797E-3</v>
      </c>
      <c r="AH1406">
        <v>5.4384540751329196</v>
      </c>
      <c r="AI1406">
        <v>0.412337210244761</v>
      </c>
      <c r="AJ1406">
        <v>7597.1724322791497</v>
      </c>
      <c r="AK1406" t="s">
        <v>105</v>
      </c>
      <c r="AL1406" t="s">
        <v>106</v>
      </c>
      <c r="AM1406" s="4">
        <v>142899155812.09</v>
      </c>
      <c r="AN1406">
        <v>775301</v>
      </c>
    </row>
    <row r="1407" spans="1:45" x14ac:dyDescent="0.25">
      <c r="A1407" t="s">
        <v>37</v>
      </c>
      <c r="B1407">
        <v>22.207437295584501</v>
      </c>
      <c r="C1407">
        <v>2.10227891700598E-2</v>
      </c>
      <c r="D1407">
        <v>22.5054811595739</v>
      </c>
      <c r="E1407">
        <v>11.5312643594315</v>
      </c>
      <c r="F1407" s="1">
        <v>0</v>
      </c>
      <c r="G1407" s="1">
        <v>0</v>
      </c>
      <c r="H1407">
        <v>5.0250926058734402</v>
      </c>
      <c r="I1407">
        <v>163.93840623849201</v>
      </c>
      <c r="J1407">
        <v>161.97089945498499</v>
      </c>
      <c r="K1407">
        <v>107.108262936256</v>
      </c>
      <c r="L1407">
        <v>185.82057930683001</v>
      </c>
      <c r="M1407">
        <v>81.155376440691597</v>
      </c>
      <c r="N1407">
        <v>95.512659074455399</v>
      </c>
      <c r="O1407">
        <v>59.467448881422001</v>
      </c>
      <c r="P1407">
        <v>182379.88052477999</v>
      </c>
      <c r="Q1407">
        <v>199271.69823577299</v>
      </c>
      <c r="R1407">
        <v>81.363977580632195</v>
      </c>
      <c r="S1407">
        <v>695.469618102136</v>
      </c>
      <c r="T1407">
        <v>0.73227019190168197</v>
      </c>
      <c r="U1407">
        <v>4.4214205083902801E-2</v>
      </c>
      <c r="V1407">
        <v>0.85194935993777698</v>
      </c>
      <c r="W1407">
        <v>1.3680352983194E-2</v>
      </c>
      <c r="X1407">
        <v>9.0156081995125398E-2</v>
      </c>
      <c r="Y1407" s="1">
        <v>0</v>
      </c>
      <c r="Z1407" s="1">
        <v>0</v>
      </c>
      <c r="AA1407">
        <v>5.6373324003081203E-4</v>
      </c>
      <c r="AB1407">
        <v>8.3547958935888695E-3</v>
      </c>
      <c r="AC1407">
        <v>6.1285101231925397E-3</v>
      </c>
      <c r="AD1407">
        <v>5.6481261014071002E-4</v>
      </c>
      <c r="AE1407">
        <v>5.4818967986353497E-3</v>
      </c>
      <c r="AF1407" s="3">
        <v>3.4717818426342598E-3</v>
      </c>
      <c r="AG1407">
        <v>6.0575913720644602E-3</v>
      </c>
      <c r="AH1407">
        <v>5.7467825160483201</v>
      </c>
      <c r="AI1407">
        <v>0.446141196140732</v>
      </c>
      <c r="AJ1407">
        <v>9132.1353639420595</v>
      </c>
      <c r="AK1407" t="s">
        <v>107</v>
      </c>
      <c r="AL1407" t="s">
        <v>108</v>
      </c>
      <c r="AM1407" s="4">
        <v>74539386690</v>
      </c>
      <c r="AN1407">
        <v>408704</v>
      </c>
    </row>
    <row r="1408" spans="1:45" x14ac:dyDescent="0.25">
      <c r="A1408" t="s">
        <v>37</v>
      </c>
      <c r="B1408">
        <v>21.941350811040198</v>
      </c>
      <c r="C1408">
        <v>2.0782548410424699E-2</v>
      </c>
      <c r="D1408">
        <v>22.276967275073599</v>
      </c>
      <c r="E1408">
        <v>19.368381831972901</v>
      </c>
      <c r="F1408" s="1">
        <v>0</v>
      </c>
      <c r="G1408" s="1">
        <v>0</v>
      </c>
      <c r="H1408">
        <v>5.2620735483689698</v>
      </c>
      <c r="I1408">
        <v>188.21635025418601</v>
      </c>
      <c r="J1408">
        <v>183.56523900661099</v>
      </c>
      <c r="K1408">
        <v>134.01664461163901</v>
      </c>
      <c r="L1408">
        <v>210.60177288026799</v>
      </c>
      <c r="M1408">
        <v>85.070276202109397</v>
      </c>
      <c r="N1408">
        <v>95.626466551171006</v>
      </c>
      <c r="O1408">
        <v>58.035910214569498</v>
      </c>
      <c r="P1408">
        <v>178285.14520930001</v>
      </c>
      <c r="Q1408">
        <v>193086.55904446499</v>
      </c>
      <c r="R1408">
        <v>77.738592323800503</v>
      </c>
      <c r="S1408">
        <v>685.32115722598996</v>
      </c>
      <c r="T1408">
        <v>0.74532251560739005</v>
      </c>
      <c r="U1408">
        <v>3.29315088731503E-2</v>
      </c>
      <c r="V1408">
        <v>0.87618919949854701</v>
      </c>
      <c r="W1408">
        <v>9.4204279268897198E-3</v>
      </c>
      <c r="X1408">
        <v>8.1458863701412601E-2</v>
      </c>
      <c r="Y1408" s="1">
        <v>0</v>
      </c>
      <c r="Z1408" s="1">
        <v>0</v>
      </c>
      <c r="AA1408">
        <v>5.9841276673683699E-4</v>
      </c>
      <c r="AB1408">
        <v>8.4151270607749802E-3</v>
      </c>
      <c r="AC1408">
        <v>6.2010157601486799E-3</v>
      </c>
      <c r="AD1408">
        <v>4.9360895215464699E-4</v>
      </c>
      <c r="AE1408">
        <v>5.5053056894715799E-3</v>
      </c>
      <c r="AF1408" s="3">
        <v>3.5017544994507999E-3</v>
      </c>
      <c r="AG1408">
        <v>5.77012766155307E-3</v>
      </c>
      <c r="AH1408">
        <v>5.8960893485485597</v>
      </c>
      <c r="AI1408">
        <v>0.47891852484998998</v>
      </c>
      <c r="AJ1408">
        <v>11090.415658675</v>
      </c>
      <c r="AK1408" t="s">
        <v>109</v>
      </c>
      <c r="AL1408" t="s">
        <v>110</v>
      </c>
      <c r="AM1408" s="4">
        <v>35248042918.75</v>
      </c>
      <c r="AN1408">
        <v>197706</v>
      </c>
    </row>
    <row r="1409" spans="1:40" x14ac:dyDescent="0.25">
      <c r="A1409" t="s">
        <v>37</v>
      </c>
      <c r="B1409">
        <v>20.4017572457835</v>
      </c>
      <c r="C1409">
        <v>2.0057497887082502E-2</v>
      </c>
      <c r="D1409">
        <v>21.583558234712999</v>
      </c>
      <c r="E1409">
        <v>22.764499702047701</v>
      </c>
      <c r="F1409" s="1">
        <v>0</v>
      </c>
      <c r="G1409" s="1">
        <v>0</v>
      </c>
      <c r="H1409">
        <v>5.7251452284835702</v>
      </c>
      <c r="I1409">
        <v>212.82406489461101</v>
      </c>
      <c r="J1409">
        <v>198.06648457770899</v>
      </c>
      <c r="K1409">
        <v>178.699976411226</v>
      </c>
      <c r="L1409">
        <v>235.71122148072499</v>
      </c>
      <c r="M1409">
        <v>94.141111028463499</v>
      </c>
      <c r="N1409">
        <v>95.689012040439195</v>
      </c>
      <c r="O1409">
        <v>61.759763644926302</v>
      </c>
      <c r="P1409">
        <v>174356.912356538</v>
      </c>
      <c r="Q1409">
        <v>188052.295298062</v>
      </c>
      <c r="R1409">
        <v>69.469493893304005</v>
      </c>
      <c r="S1409">
        <v>661.18374823791305</v>
      </c>
      <c r="T1409">
        <v>0.74047044411319896</v>
      </c>
      <c r="U1409">
        <v>2.9604530527202799E-2</v>
      </c>
      <c r="V1409">
        <v>0.889095577516411</v>
      </c>
      <c r="W1409">
        <v>7.9032261985425394E-3</v>
      </c>
      <c r="X1409">
        <v>7.3396665757843205E-2</v>
      </c>
      <c r="Y1409" s="1">
        <v>0</v>
      </c>
      <c r="Z1409" s="1">
        <v>0</v>
      </c>
      <c r="AA1409">
        <v>6.8481504161992004E-4</v>
      </c>
      <c r="AB1409">
        <v>8.0429096224358607E-3</v>
      </c>
      <c r="AC1409">
        <v>5.8905510689171497E-3</v>
      </c>
      <c r="AD1409">
        <v>3.9949036678204301E-4</v>
      </c>
      <c r="AE1409">
        <v>4.8550987430017196E-3</v>
      </c>
      <c r="AF1409" s="3">
        <v>2.9996712034640401E-3</v>
      </c>
      <c r="AG1409">
        <v>6.0752051736705903E-3</v>
      </c>
      <c r="AH1409">
        <v>4.6372061031899303</v>
      </c>
      <c r="AI1409">
        <v>0.38678611258547502</v>
      </c>
      <c r="AJ1409">
        <v>14230.377270176499</v>
      </c>
      <c r="AK1409" t="s">
        <v>111</v>
      </c>
      <c r="AL1409" t="s">
        <v>112</v>
      </c>
      <c r="AM1409" s="4">
        <v>10348780176.01</v>
      </c>
      <c r="AN1409">
        <v>59354</v>
      </c>
    </row>
    <row r="1410" spans="1:40" x14ac:dyDescent="0.25">
      <c r="A1410" t="s">
        <v>37</v>
      </c>
      <c r="B1410">
        <v>20.136891537408601</v>
      </c>
      <c r="C1410">
        <v>1.8184621940996699E-2</v>
      </c>
      <c r="D1410">
        <v>19.766089174569</v>
      </c>
      <c r="E1410">
        <v>30.876878086008801</v>
      </c>
      <c r="F1410" s="1">
        <v>0</v>
      </c>
      <c r="G1410" s="1">
        <v>0</v>
      </c>
      <c r="H1410">
        <v>6.41672831588106</v>
      </c>
      <c r="I1410">
        <v>259.011656123649</v>
      </c>
      <c r="J1410">
        <v>228.88768914015401</v>
      </c>
      <c r="K1410">
        <v>244.88869009911201</v>
      </c>
      <c r="L1410">
        <v>282.48743481564799</v>
      </c>
      <c r="M1410">
        <v>106.010965946551</v>
      </c>
      <c r="N1410">
        <v>96.039953514203305</v>
      </c>
      <c r="O1410">
        <v>66.041720552033098</v>
      </c>
      <c r="P1410">
        <v>169979.78444839301</v>
      </c>
      <c r="Q1410">
        <v>182098.04494055401</v>
      </c>
      <c r="R1410">
        <v>55.580341988059402</v>
      </c>
      <c r="S1410">
        <v>638.21501531141405</v>
      </c>
      <c r="T1410">
        <v>0.696565916563603</v>
      </c>
      <c r="U1410">
        <v>6.6281967478846902E-3</v>
      </c>
      <c r="V1410">
        <v>0.98041003850933295</v>
      </c>
      <c r="W1410">
        <v>9.8336606232783392E-4</v>
      </c>
      <c r="X1410">
        <v>1.1978398680454E-2</v>
      </c>
      <c r="Y1410" s="1">
        <v>0</v>
      </c>
      <c r="Z1410" s="1">
        <v>0</v>
      </c>
      <c r="AA1410">
        <v>7.797350336842E-4</v>
      </c>
      <c r="AB1410">
        <v>7.34831293667938E-3</v>
      </c>
      <c r="AC1410">
        <v>5.3282161145144797E-3</v>
      </c>
      <c r="AD1410">
        <v>5.5285537716102402E-5</v>
      </c>
      <c r="AE1410">
        <v>4.1432914165803201E-3</v>
      </c>
      <c r="AF1410" s="3">
        <v>2.2822651134025902E-3</v>
      </c>
      <c r="AG1410">
        <v>5.8578627460512097E-3</v>
      </c>
      <c r="AH1410">
        <v>2.96267782560296</v>
      </c>
      <c r="AI1410">
        <v>0.29320806371581298</v>
      </c>
      <c r="AJ1410">
        <v>18147.863107077101</v>
      </c>
      <c r="AK1410" t="s">
        <v>113</v>
      </c>
      <c r="AL1410" t="s">
        <v>114</v>
      </c>
      <c r="AM1410" s="4">
        <v>10042745624.780001</v>
      </c>
      <c r="AN1410">
        <v>59082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J8"/>
  <sheetViews>
    <sheetView workbookViewId="0">
      <selection activeCell="H2" sqref="H2"/>
    </sheetView>
  </sheetViews>
  <sheetFormatPr defaultRowHeight="15" x14ac:dyDescent="0.25"/>
  <cols>
    <col min="3" max="3" width="19.85546875" customWidth="1"/>
  </cols>
  <sheetData>
    <row r="1" spans="3:10" x14ac:dyDescent="0.25">
      <c r="H1" t="s">
        <v>289</v>
      </c>
    </row>
    <row r="2" spans="3:10" x14ac:dyDescent="0.25">
      <c r="C2" t="s">
        <v>270</v>
      </c>
      <c r="D2" s="15">
        <v>0.03</v>
      </c>
      <c r="E2" s="15">
        <v>0.06</v>
      </c>
      <c r="F2" s="15">
        <v>0.08</v>
      </c>
      <c r="G2" s="15">
        <v>0.1</v>
      </c>
      <c r="H2" t="s">
        <v>279</v>
      </c>
    </row>
    <row r="3" spans="3:10" x14ac:dyDescent="0.25">
      <c r="D3" t="s">
        <v>269</v>
      </c>
      <c r="E3" t="s">
        <v>271</v>
      </c>
      <c r="F3" t="s">
        <v>272</v>
      </c>
      <c r="G3" t="s">
        <v>272</v>
      </c>
      <c r="H3" t="s">
        <v>280</v>
      </c>
    </row>
    <row r="4" spans="3:10" x14ac:dyDescent="0.25">
      <c r="H4" t="s">
        <v>285</v>
      </c>
      <c r="I4" t="s">
        <v>281</v>
      </c>
      <c r="J4" t="s">
        <v>282</v>
      </c>
    </row>
    <row r="5" spans="3:10" x14ac:dyDescent="0.25">
      <c r="C5" t="s">
        <v>273</v>
      </c>
      <c r="D5" t="s">
        <v>277</v>
      </c>
      <c r="E5" t="s">
        <v>276</v>
      </c>
      <c r="F5" t="s">
        <v>275</v>
      </c>
      <c r="G5" t="s">
        <v>274</v>
      </c>
      <c r="H5" s="62" t="s">
        <v>286</v>
      </c>
      <c r="I5" t="s">
        <v>284</v>
      </c>
      <c r="J5" t="s">
        <v>283</v>
      </c>
    </row>
    <row r="8" spans="3:10" x14ac:dyDescent="0.25">
      <c r="C8" t="s">
        <v>278</v>
      </c>
      <c r="H8" t="s">
        <v>288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452"/>
  <sheetViews>
    <sheetView topLeftCell="A1366" zoomScale="80" zoomScaleNormal="80" workbookViewId="0">
      <pane xSplit="6555" ySplit="3840" topLeftCell="AK1449" activePane="topRight"/>
      <selection activeCell="AN1414" sqref="AN1414"/>
      <selection pane="topRight" activeCell="AO1367" sqref="AO1367:AT1375"/>
      <selection pane="bottomLeft" activeCell="A1432" sqref="A1432:AN1452"/>
      <selection pane="bottomRight" activeCell="AG1413" sqref="AG1413"/>
    </sheetView>
  </sheetViews>
  <sheetFormatPr defaultRowHeight="15" x14ac:dyDescent="0.25"/>
  <cols>
    <col min="32" max="32" width="9.140625" style="3"/>
    <col min="40" max="40" width="10.85546875" bestFit="1" customWidth="1"/>
  </cols>
  <sheetData>
    <row r="1" spans="1:44" x14ac:dyDescent="0.25">
      <c r="B1" t="s">
        <v>291</v>
      </c>
      <c r="D1" t="s">
        <v>293</v>
      </c>
      <c r="AO1" t="s">
        <v>226</v>
      </c>
      <c r="AP1" t="s">
        <v>67</v>
      </c>
    </row>
    <row r="2" spans="1:44" x14ac:dyDescent="0.25">
      <c r="A2" t="s">
        <v>0</v>
      </c>
      <c r="B2" t="s">
        <v>1</v>
      </c>
      <c r="C2" t="s">
        <v>2</v>
      </c>
      <c r="D2" t="s">
        <v>3</v>
      </c>
      <c r="E2" t="s">
        <v>5</v>
      </c>
      <c r="F2" t="s">
        <v>6</v>
      </c>
      <c r="G2" t="s">
        <v>208</v>
      </c>
      <c r="H2" t="s">
        <v>7</v>
      </c>
      <c r="I2" t="s">
        <v>8</v>
      </c>
      <c r="J2" t="s">
        <v>134</v>
      </c>
      <c r="K2" t="s">
        <v>143</v>
      </c>
      <c r="L2" t="s">
        <v>9</v>
      </c>
      <c r="M2" t="s">
        <v>10</v>
      </c>
      <c r="N2" t="s">
        <v>11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263</v>
      </c>
      <c r="AD2" t="s">
        <v>120</v>
      </c>
      <c r="AE2" t="s">
        <v>29</v>
      </c>
      <c r="AF2" s="3" t="s">
        <v>233</v>
      </c>
      <c r="AG2" t="s">
        <v>30</v>
      </c>
      <c r="AH2" t="s">
        <v>31</v>
      </c>
      <c r="AI2" t="s">
        <v>32</v>
      </c>
      <c r="AJ2" t="s">
        <v>33</v>
      </c>
      <c r="AK2" t="s">
        <v>34</v>
      </c>
      <c r="AL2" t="s">
        <v>74</v>
      </c>
      <c r="AM2" t="s">
        <v>35</v>
      </c>
      <c r="AN2" t="s">
        <v>36</v>
      </c>
      <c r="AO2" s="15">
        <v>1</v>
      </c>
      <c r="AP2" s="15">
        <v>1</v>
      </c>
    </row>
    <row r="3" spans="1:44" x14ac:dyDescent="0.25">
      <c r="A3" t="s">
        <v>37</v>
      </c>
      <c r="B3">
        <v>8.9509948532797807</v>
      </c>
      <c r="C3">
        <v>5.0411587682349396E-3</v>
      </c>
      <c r="D3">
        <v>5.8844496225417497</v>
      </c>
      <c r="E3">
        <v>-150.517107052147</v>
      </c>
      <c r="F3" s="1">
        <v>0</v>
      </c>
      <c r="G3" s="1">
        <v>0</v>
      </c>
      <c r="H3">
        <v>2.2122367252261999</v>
      </c>
      <c r="I3">
        <v>-255.95262574608199</v>
      </c>
      <c r="J3">
        <v>-233.20766998147101</v>
      </c>
      <c r="K3">
        <v>-288.646668087737</v>
      </c>
      <c r="L3">
        <v>-221.629447344894</v>
      </c>
      <c r="M3">
        <v>67.206727568903105</v>
      </c>
      <c r="N3">
        <v>90.021841140639594</v>
      </c>
      <c r="O3">
        <v>63.620918258178698</v>
      </c>
      <c r="P3">
        <v>114741.67967115001</v>
      </c>
      <c r="Q3">
        <v>144541.50628450501</v>
      </c>
      <c r="R3">
        <v>121.650250078151</v>
      </c>
      <c r="S3">
        <v>654.44062656388405</v>
      </c>
      <c r="T3">
        <v>0.86152781151274105</v>
      </c>
      <c r="U3">
        <v>7.5504848229063601E-2</v>
      </c>
      <c r="V3">
        <v>0.52751631647498298</v>
      </c>
      <c r="W3">
        <v>1.0503491447703499E-2</v>
      </c>
      <c r="X3">
        <v>0.386475343848249</v>
      </c>
      <c r="Y3" s="1">
        <v>0</v>
      </c>
      <c r="Z3" s="1">
        <v>0</v>
      </c>
      <c r="AA3">
        <v>4.9892432785667603E-4</v>
      </c>
      <c r="AB3">
        <v>4.5422295390453397E-3</v>
      </c>
      <c r="AC3">
        <v>4.2940152971771596E-3</v>
      </c>
      <c r="AD3" s="1">
        <v>0</v>
      </c>
      <c r="AE3" s="1">
        <v>0</v>
      </c>
      <c r="AF3" s="3">
        <v>0</v>
      </c>
      <c r="AG3" s="1">
        <v>0</v>
      </c>
      <c r="AH3">
        <v>3.1625102871782098</v>
      </c>
      <c r="AI3">
        <v>0.19159048766237799</v>
      </c>
      <c r="AJ3">
        <v>40.503727919711302</v>
      </c>
      <c r="AK3" t="s">
        <v>75</v>
      </c>
      <c r="AL3" t="s">
        <v>76</v>
      </c>
      <c r="AM3">
        <v>76762183.700000003</v>
      </c>
      <c r="AN3">
        <v>669</v>
      </c>
      <c r="AO3" s="1">
        <f>AA3+AC3*$AO$2+AF3*$AP$2</f>
        <v>4.7929396250338359E-3</v>
      </c>
      <c r="AP3" s="5">
        <f>100*(1-(1-AO3)^12)</f>
        <v>5.602306946703461</v>
      </c>
      <c r="AQ3" s="3">
        <f>(1-(1-B3/100)^(1/12))- AO3</f>
        <v>2.9909665075964114E-3</v>
      </c>
      <c r="AR3" s="15">
        <f>B3/AP3-1</f>
        <v>0.5977337440510595</v>
      </c>
    </row>
    <row r="4" spans="1:44" x14ac:dyDescent="0.25">
      <c r="A4" t="s">
        <v>37</v>
      </c>
      <c r="B4">
        <v>6.3835393585108404</v>
      </c>
      <c r="C4">
        <v>5.2781723049737401E-3</v>
      </c>
      <c r="D4">
        <v>6.1531335841915098</v>
      </c>
      <c r="E4">
        <v>-64.911829314507997</v>
      </c>
      <c r="F4" s="1">
        <v>0</v>
      </c>
      <c r="G4" s="1">
        <v>0</v>
      </c>
      <c r="H4">
        <v>3.0081429629044201</v>
      </c>
      <c r="I4">
        <v>-212.684676773852</v>
      </c>
      <c r="J4">
        <v>-197.541930233741</v>
      </c>
      <c r="K4">
        <v>-252.87626101843099</v>
      </c>
      <c r="L4">
        <v>-184.28286018413101</v>
      </c>
      <c r="M4">
        <v>67.7899225008413</v>
      </c>
      <c r="N4">
        <v>89.208015849735503</v>
      </c>
      <c r="O4">
        <v>62.893630565149998</v>
      </c>
      <c r="P4">
        <v>139285.30252945199</v>
      </c>
      <c r="Q4">
        <v>185333.73645519</v>
      </c>
      <c r="R4">
        <v>121.859629941205</v>
      </c>
      <c r="S4">
        <v>670.13184493239703</v>
      </c>
      <c r="T4">
        <v>0.78319276903616397</v>
      </c>
      <c r="U4">
        <v>0.15169675465256199</v>
      </c>
      <c r="V4">
        <v>0.55320961225492304</v>
      </c>
      <c r="W4">
        <v>1.4657471757644199E-2</v>
      </c>
      <c r="X4">
        <v>0.28043616133486798</v>
      </c>
      <c r="Y4" s="1">
        <v>0</v>
      </c>
      <c r="Z4" s="1">
        <v>0</v>
      </c>
      <c r="AA4">
        <v>5.8628146527739205E-4</v>
      </c>
      <c r="AB4">
        <v>4.6918855517172802E-3</v>
      </c>
      <c r="AC4">
        <v>4.1766562897883903E-3</v>
      </c>
      <c r="AD4" s="1">
        <v>0</v>
      </c>
      <c r="AE4" s="1">
        <v>0</v>
      </c>
      <c r="AF4" s="3">
        <v>0</v>
      </c>
      <c r="AG4" s="1">
        <v>0</v>
      </c>
      <c r="AH4">
        <v>3.0613855935763699</v>
      </c>
      <c r="AI4">
        <v>0.187206010878709</v>
      </c>
      <c r="AJ4">
        <v>205.14061941845199</v>
      </c>
      <c r="AK4" t="s">
        <v>77</v>
      </c>
      <c r="AL4" t="s">
        <v>78</v>
      </c>
      <c r="AM4">
        <v>200988691.55000001</v>
      </c>
      <c r="AN4">
        <v>1443</v>
      </c>
      <c r="AO4" s="1">
        <f t="shared" ref="AO4:AO22" si="0">AA4+AC4*$AO$2+AF4*$AP$2</f>
        <v>4.7629377550657825E-3</v>
      </c>
      <c r="AP4" s="5">
        <f t="shared" ref="AP4:AP22" si="1">100*(1-(1-AO4)^12)</f>
        <v>5.5681523224078493</v>
      </c>
      <c r="AQ4" s="3">
        <f t="shared" ref="AQ4:AQ22" si="2">(1-(1-B4/100)^(1/12))- AO4</f>
        <v>7.1897777382709527E-4</v>
      </c>
      <c r="AR4" s="15">
        <f t="shared" ref="AR4:AR22" si="3">B4/AP4-1</f>
        <v>0.1464376311728468</v>
      </c>
    </row>
    <row r="5" spans="1:44" x14ac:dyDescent="0.25">
      <c r="A5" t="s">
        <v>37</v>
      </c>
      <c r="B5">
        <v>6.9706170728616703</v>
      </c>
      <c r="C5">
        <v>5.3212852342946699E-3</v>
      </c>
      <c r="D5">
        <v>6.2019317369163298</v>
      </c>
      <c r="E5">
        <v>-41.186545065602601</v>
      </c>
      <c r="F5" s="1">
        <v>0</v>
      </c>
      <c r="G5" s="1">
        <v>0</v>
      </c>
      <c r="H5">
        <v>3.2032768941414802</v>
      </c>
      <c r="I5">
        <v>-185.77420735471401</v>
      </c>
      <c r="J5">
        <v>-181.26913204788701</v>
      </c>
      <c r="K5">
        <v>-246.080461779899</v>
      </c>
      <c r="L5">
        <v>-158.95135986410699</v>
      </c>
      <c r="M5">
        <v>68.964689738363404</v>
      </c>
      <c r="N5">
        <v>90.021792262891793</v>
      </c>
      <c r="O5">
        <v>61.937323626854699</v>
      </c>
      <c r="P5">
        <v>147780.606454864</v>
      </c>
      <c r="Q5">
        <v>201823.56594928799</v>
      </c>
      <c r="R5">
        <v>122.625580033182</v>
      </c>
      <c r="S5">
        <v>691.71636746393494</v>
      </c>
      <c r="T5">
        <v>0.72017947801091797</v>
      </c>
      <c r="U5">
        <v>0.143248242750491</v>
      </c>
      <c r="V5">
        <v>0.54991941682571999</v>
      </c>
      <c r="W5">
        <v>3.0375971582123899E-2</v>
      </c>
      <c r="X5">
        <v>0.27645636884166302</v>
      </c>
      <c r="Y5" s="1">
        <v>0</v>
      </c>
      <c r="Z5" s="1">
        <v>0</v>
      </c>
      <c r="AA5">
        <v>6.3513175015163096E-4</v>
      </c>
      <c r="AB5">
        <v>4.6861439637600703E-3</v>
      </c>
      <c r="AC5">
        <v>4.3307954912541703E-3</v>
      </c>
      <c r="AD5" s="1">
        <v>6.0105600574069404E-9</v>
      </c>
      <c r="AE5" s="1">
        <v>0</v>
      </c>
      <c r="AF5" s="3">
        <v>1.01048076099987E-4</v>
      </c>
      <c r="AG5" s="1">
        <v>0</v>
      </c>
      <c r="AH5">
        <v>3.2049344352994802</v>
      </c>
      <c r="AI5">
        <v>0.20021612310741099</v>
      </c>
      <c r="AJ5">
        <v>575.64736859751599</v>
      </c>
      <c r="AK5" t="s">
        <v>79</v>
      </c>
      <c r="AL5" t="s">
        <v>80</v>
      </c>
      <c r="AM5">
        <v>967519630.46000004</v>
      </c>
      <c r="AN5">
        <v>6547</v>
      </c>
      <c r="AO5" s="1">
        <f t="shared" si="0"/>
        <v>5.0669753175057878E-3</v>
      </c>
      <c r="AP5" s="5">
        <f t="shared" si="1"/>
        <v>5.9137500348645062</v>
      </c>
      <c r="AQ5" s="3">
        <f t="shared" si="2"/>
        <v>9.3616649411075361E-4</v>
      </c>
      <c r="AR5" s="15">
        <f t="shared" si="3"/>
        <v>0.17871351202982977</v>
      </c>
    </row>
    <row r="6" spans="1:44" x14ac:dyDescent="0.25">
      <c r="A6" t="s">
        <v>37</v>
      </c>
      <c r="B6">
        <v>6.7843160157896296</v>
      </c>
      <c r="C6">
        <v>5.66689674218E-3</v>
      </c>
      <c r="D6">
        <v>6.5922786310122303</v>
      </c>
      <c r="E6">
        <v>-33.690678229634997</v>
      </c>
      <c r="F6" s="1">
        <v>0</v>
      </c>
      <c r="G6" s="1">
        <v>0</v>
      </c>
      <c r="H6">
        <v>3.3018185825458302</v>
      </c>
      <c r="I6">
        <v>-163.875965959148</v>
      </c>
      <c r="J6">
        <v>-162.05627119152399</v>
      </c>
      <c r="K6">
        <v>-224.86320309930301</v>
      </c>
      <c r="L6">
        <v>-136.43612518368101</v>
      </c>
      <c r="M6">
        <v>66.668005333804103</v>
      </c>
      <c r="N6">
        <v>89.954621302710095</v>
      </c>
      <c r="O6">
        <v>61.899336836338797</v>
      </c>
      <c r="P6">
        <v>144324.747567157</v>
      </c>
      <c r="Q6">
        <v>200978.56455441299</v>
      </c>
      <c r="R6">
        <v>120.068649432813</v>
      </c>
      <c r="S6">
        <v>696.08678959952397</v>
      </c>
      <c r="T6">
        <v>0.69001865474272595</v>
      </c>
      <c r="U6">
        <v>0.130760131984273</v>
      </c>
      <c r="V6">
        <v>0.55598746402910204</v>
      </c>
      <c r="W6">
        <v>3.7851529567512303E-2</v>
      </c>
      <c r="X6">
        <v>0.27540087441911199</v>
      </c>
      <c r="Y6" s="1">
        <v>0</v>
      </c>
      <c r="Z6" s="1">
        <v>0</v>
      </c>
      <c r="AA6">
        <v>6.4249008785107798E-4</v>
      </c>
      <c r="AB6">
        <v>5.0240708251459596E-3</v>
      </c>
      <c r="AC6">
        <v>4.8414930383633903E-3</v>
      </c>
      <c r="AD6" s="1">
        <v>2.8309582802085897E-7</v>
      </c>
      <c r="AE6" s="1">
        <v>0</v>
      </c>
      <c r="AF6" s="3">
        <v>3.2672262922780099E-4</v>
      </c>
      <c r="AG6" s="1">
        <v>0</v>
      </c>
      <c r="AH6">
        <v>3.4168369046575999</v>
      </c>
      <c r="AI6">
        <v>0.206486005808875</v>
      </c>
      <c r="AJ6">
        <v>822.71233245215205</v>
      </c>
      <c r="AK6" t="s">
        <v>81</v>
      </c>
      <c r="AL6" t="s">
        <v>82</v>
      </c>
      <c r="AM6">
        <v>3137620012.1100001</v>
      </c>
      <c r="AN6">
        <v>21740</v>
      </c>
      <c r="AO6" s="1">
        <f t="shared" si="0"/>
        <v>5.8107057554422688E-3</v>
      </c>
      <c r="AP6" s="5">
        <f t="shared" si="1"/>
        <v>6.7542628844168728</v>
      </c>
      <c r="AQ6" s="3">
        <f t="shared" si="2"/>
        <v>2.6706239684837554E-5</v>
      </c>
      <c r="AR6" s="15">
        <f t="shared" si="3"/>
        <v>4.4495057250575343E-3</v>
      </c>
    </row>
    <row r="7" spans="1:44" x14ac:dyDescent="0.25">
      <c r="A7" t="s">
        <v>37</v>
      </c>
      <c r="B7">
        <v>8.2388694461435605</v>
      </c>
      <c r="C7">
        <v>5.9572482056034102E-3</v>
      </c>
      <c r="D7">
        <v>6.9190611167874199</v>
      </c>
      <c r="E7">
        <v>-29.848588054902301</v>
      </c>
      <c r="F7" s="1">
        <v>0</v>
      </c>
      <c r="G7" s="1">
        <v>0</v>
      </c>
      <c r="H7">
        <v>3.4183773970212399</v>
      </c>
      <c r="I7">
        <v>-142.107200744165</v>
      </c>
      <c r="J7">
        <v>-141.41699958012001</v>
      </c>
      <c r="K7">
        <v>-200.39061679838099</v>
      </c>
      <c r="L7">
        <v>-113.29302274373801</v>
      </c>
      <c r="M7">
        <v>65.098473479990403</v>
      </c>
      <c r="N7">
        <v>90.459936151015498</v>
      </c>
      <c r="O7">
        <v>62.870259168587097</v>
      </c>
      <c r="P7">
        <v>137191.97830685499</v>
      </c>
      <c r="Q7">
        <v>187198.83320056801</v>
      </c>
      <c r="R7">
        <v>115.72457537915</v>
      </c>
      <c r="S7">
        <v>699.812650281316</v>
      </c>
      <c r="T7">
        <v>0.69954356255227901</v>
      </c>
      <c r="U7">
        <v>0.106499952603648</v>
      </c>
      <c r="V7">
        <v>0.59811072307484703</v>
      </c>
      <c r="W7">
        <v>4.4958812237440998E-2</v>
      </c>
      <c r="X7">
        <v>0.25043051208406297</v>
      </c>
      <c r="Y7" s="1">
        <v>0</v>
      </c>
      <c r="Z7" s="1">
        <v>0</v>
      </c>
      <c r="AA7">
        <v>6.3938343878330102E-4</v>
      </c>
      <c r="AB7">
        <v>5.2909331220895601E-3</v>
      </c>
      <c r="AC7">
        <v>5.2564183596804101E-3</v>
      </c>
      <c r="AD7">
        <v>2.0625435738819799E-5</v>
      </c>
      <c r="AE7">
        <v>6.24177423481158E-6</v>
      </c>
      <c r="AF7" s="3">
        <v>5.5412724734943105E-4</v>
      </c>
      <c r="AG7" s="1">
        <v>0</v>
      </c>
      <c r="AH7">
        <v>3.4975547348991101</v>
      </c>
      <c r="AI7">
        <v>0.20542486294179399</v>
      </c>
      <c r="AJ7">
        <v>1133.9705100057499</v>
      </c>
      <c r="AK7" t="s">
        <v>83</v>
      </c>
      <c r="AL7" t="s">
        <v>84</v>
      </c>
      <c r="AM7">
        <v>5673574262.8800001</v>
      </c>
      <c r="AN7">
        <v>41355</v>
      </c>
      <c r="AO7" s="1">
        <f t="shared" si="0"/>
        <v>6.4499290458131416E-3</v>
      </c>
      <c r="AP7" s="5">
        <f t="shared" si="1"/>
        <v>7.4711628041448153</v>
      </c>
      <c r="AQ7" s="3">
        <f t="shared" si="2"/>
        <v>6.8957874818160667E-4</v>
      </c>
      <c r="AR7" s="15">
        <f t="shared" si="3"/>
        <v>0.10275597816886561</v>
      </c>
    </row>
    <row r="8" spans="1:44" x14ac:dyDescent="0.25">
      <c r="A8" t="s">
        <v>37</v>
      </c>
      <c r="B8">
        <v>7.9820984758121298</v>
      </c>
      <c r="C8">
        <v>6.3357771894187202E-3</v>
      </c>
      <c r="D8">
        <v>7.3435112742276898</v>
      </c>
      <c r="E8">
        <v>-24.766296220315301</v>
      </c>
      <c r="F8" s="1">
        <v>0</v>
      </c>
      <c r="G8" s="1">
        <v>0</v>
      </c>
      <c r="H8">
        <v>3.5932236617644402</v>
      </c>
      <c r="I8">
        <v>-116.073467280025</v>
      </c>
      <c r="J8">
        <v>-115.313088447193</v>
      </c>
      <c r="K8">
        <v>-163.131318461386</v>
      </c>
      <c r="L8">
        <v>-87.253941543659295</v>
      </c>
      <c r="M8">
        <v>65.440621434320903</v>
      </c>
      <c r="N8">
        <v>91.844194551429993</v>
      </c>
      <c r="O8">
        <v>65.672876421055093</v>
      </c>
      <c r="P8">
        <v>137263.663567849</v>
      </c>
      <c r="Q8">
        <v>185620.89071117601</v>
      </c>
      <c r="R8">
        <v>111.271817864409</v>
      </c>
      <c r="S8">
        <v>686.53206186212105</v>
      </c>
      <c r="T8">
        <v>0.73104920652830196</v>
      </c>
      <c r="U8">
        <v>0.10964137862522499</v>
      </c>
      <c r="V8">
        <v>0.59800848663471595</v>
      </c>
      <c r="W8">
        <v>4.9827550644446397E-2</v>
      </c>
      <c r="X8">
        <v>0.24252258409561001</v>
      </c>
      <c r="Y8" s="1">
        <v>0</v>
      </c>
      <c r="Z8" s="1">
        <v>0</v>
      </c>
      <c r="AA8">
        <v>5.8721750869359605E-4</v>
      </c>
      <c r="AB8">
        <v>5.6270955944114501E-3</v>
      </c>
      <c r="AC8">
        <v>5.3254131678962197E-3</v>
      </c>
      <c r="AD8">
        <v>8.6779605653715795E-5</v>
      </c>
      <c r="AE8">
        <v>3.4633452027736997E-5</v>
      </c>
      <c r="AF8" s="3">
        <v>7.2285567940391605E-4</v>
      </c>
      <c r="AG8" s="1">
        <v>2.1036152965279401E-8</v>
      </c>
      <c r="AH8">
        <v>3.3860639249906801</v>
      </c>
      <c r="AI8">
        <v>0.198724348414481</v>
      </c>
      <c r="AJ8">
        <v>1337.6261859768899</v>
      </c>
      <c r="AK8" t="s">
        <v>85</v>
      </c>
      <c r="AL8" t="s">
        <v>86</v>
      </c>
      <c r="AM8">
        <v>8765932082.7700005</v>
      </c>
      <c r="AN8">
        <v>63862</v>
      </c>
      <c r="AO8" s="1">
        <f t="shared" si="0"/>
        <v>6.6354863559937322E-3</v>
      </c>
      <c r="AP8" s="5">
        <f t="shared" si="1"/>
        <v>7.6783202776125599</v>
      </c>
      <c r="AQ8" s="3">
        <f t="shared" si="2"/>
        <v>2.7279483940770115E-4</v>
      </c>
      <c r="AR8" s="15">
        <f t="shared" si="3"/>
        <v>3.9563105889876216E-2</v>
      </c>
    </row>
    <row r="9" spans="1:44" x14ac:dyDescent="0.25">
      <c r="A9" t="s">
        <v>37</v>
      </c>
      <c r="B9">
        <v>8.5137451926476402</v>
      </c>
      <c r="C9">
        <v>7.2286160356867099E-3</v>
      </c>
      <c r="D9">
        <v>8.3376463209036995</v>
      </c>
      <c r="E9">
        <v>-26.8210064308509</v>
      </c>
      <c r="F9" s="1">
        <v>0</v>
      </c>
      <c r="G9" s="1">
        <v>0</v>
      </c>
      <c r="H9">
        <v>3.5617860061334299</v>
      </c>
      <c r="I9">
        <v>-90.204152183209303</v>
      </c>
      <c r="J9">
        <v>-89.457176866100397</v>
      </c>
      <c r="K9">
        <v>-132.23594940236299</v>
      </c>
      <c r="L9">
        <v>-61.754890805570902</v>
      </c>
      <c r="M9">
        <v>67.339997304422297</v>
      </c>
      <c r="N9">
        <v>93.252812767232101</v>
      </c>
      <c r="O9">
        <v>67.1598429228752</v>
      </c>
      <c r="P9">
        <v>139341.25371732601</v>
      </c>
      <c r="Q9">
        <v>180547.237327632</v>
      </c>
      <c r="R9">
        <v>114.32905334393</v>
      </c>
      <c r="S9">
        <v>681.33986696867498</v>
      </c>
      <c r="T9">
        <v>0.72997956028553901</v>
      </c>
      <c r="U9">
        <v>0.120827675804314</v>
      </c>
      <c r="V9">
        <v>0.59018506421906003</v>
      </c>
      <c r="W9">
        <v>4.1466086016144703E-2</v>
      </c>
      <c r="X9">
        <v>0.24752117396048001</v>
      </c>
      <c r="Y9" s="1">
        <v>0</v>
      </c>
      <c r="Z9" s="1">
        <v>0</v>
      </c>
      <c r="AA9">
        <v>5.5084288384788904E-4</v>
      </c>
      <c r="AB9">
        <v>6.5637575661271997E-3</v>
      </c>
      <c r="AC9">
        <v>5.8183719861214303E-3</v>
      </c>
      <c r="AD9">
        <v>5.9950490224957898E-5</v>
      </c>
      <c r="AE9">
        <v>5.2075164058878799E-5</v>
      </c>
      <c r="AF9" s="3">
        <v>9.2128112476997401E-4</v>
      </c>
      <c r="AG9">
        <v>1.9639330938461999E-6</v>
      </c>
      <c r="AH9">
        <v>3.2753717308057899</v>
      </c>
      <c r="AI9">
        <v>0.19795855128644699</v>
      </c>
      <c r="AJ9">
        <v>1180.4562599809799</v>
      </c>
      <c r="AK9" t="s">
        <v>87</v>
      </c>
      <c r="AL9" t="s">
        <v>88</v>
      </c>
      <c r="AM9">
        <v>18551337154.91</v>
      </c>
      <c r="AN9">
        <v>133136</v>
      </c>
      <c r="AO9" s="1">
        <f t="shared" si="0"/>
        <v>7.2904959947392937E-3</v>
      </c>
      <c r="AP9" s="5">
        <f t="shared" si="1"/>
        <v>8.4061831708175045</v>
      </c>
      <c r="AQ9" s="3">
        <f t="shared" si="2"/>
        <v>9.72002988052275E-5</v>
      </c>
      <c r="AR9" s="15">
        <f t="shared" si="3"/>
        <v>1.2795583874919858E-2</v>
      </c>
    </row>
    <row r="10" spans="1:44" x14ac:dyDescent="0.25">
      <c r="A10" t="s">
        <v>37</v>
      </c>
      <c r="B10">
        <v>9.2100130942461895</v>
      </c>
      <c r="C10">
        <v>8.2076448461592399E-3</v>
      </c>
      <c r="D10">
        <v>9.4165042916469606</v>
      </c>
      <c r="E10">
        <v>-27.0831436573459</v>
      </c>
      <c r="F10" s="1">
        <v>0</v>
      </c>
      <c r="G10" s="1">
        <v>0</v>
      </c>
      <c r="H10">
        <v>3.53873076017085</v>
      </c>
      <c r="I10">
        <v>-63.708446972480402</v>
      </c>
      <c r="J10">
        <v>-63.241395375112397</v>
      </c>
      <c r="K10">
        <v>-103.441427534083</v>
      </c>
      <c r="L10">
        <v>-36.0650642061388</v>
      </c>
      <c r="M10">
        <v>67.858609898408304</v>
      </c>
      <c r="N10">
        <v>94.452183905368202</v>
      </c>
      <c r="O10">
        <v>68.689680281590498</v>
      </c>
      <c r="P10">
        <v>143782.46870603401</v>
      </c>
      <c r="Q10">
        <v>182027.082226953</v>
      </c>
      <c r="R10">
        <v>116.69841817345601</v>
      </c>
      <c r="S10">
        <v>677.33328187463599</v>
      </c>
      <c r="T10">
        <v>0.72240085212759797</v>
      </c>
      <c r="U10">
        <v>0.12912921249214601</v>
      </c>
      <c r="V10">
        <v>0.55109973800942003</v>
      </c>
      <c r="W10">
        <v>4.2116470453518198E-2</v>
      </c>
      <c r="X10">
        <v>0.27765457904491397</v>
      </c>
      <c r="Y10" s="1">
        <v>0</v>
      </c>
      <c r="Z10" s="1">
        <v>0</v>
      </c>
      <c r="AA10">
        <v>4.8944616394564497E-4</v>
      </c>
      <c r="AB10">
        <v>7.0862289177636402E-3</v>
      </c>
      <c r="AC10">
        <v>6.1978038765679502E-3</v>
      </c>
      <c r="AD10">
        <v>4.93888356444623E-5</v>
      </c>
      <c r="AE10">
        <v>5.6943128778067398E-4</v>
      </c>
      <c r="AF10" s="3">
        <v>1.19853704320785E-3</v>
      </c>
      <c r="AG10">
        <v>1.3144575477857401E-5</v>
      </c>
      <c r="AH10">
        <v>3.3148814528330202</v>
      </c>
      <c r="AI10">
        <v>0.20121390323483801</v>
      </c>
      <c r="AJ10">
        <v>930.36971763981205</v>
      </c>
      <c r="AK10" t="s">
        <v>89</v>
      </c>
      <c r="AL10" t="s">
        <v>90</v>
      </c>
      <c r="AM10">
        <v>40671315575.470001</v>
      </c>
      <c r="AN10">
        <v>282867</v>
      </c>
      <c r="AO10" s="1">
        <f t="shared" si="0"/>
        <v>7.8857870837214447E-3</v>
      </c>
      <c r="AP10" s="5">
        <f t="shared" si="1"/>
        <v>9.0631186835006368</v>
      </c>
      <c r="AQ10" s="3">
        <f t="shared" si="2"/>
        <v>1.3364951612915982E-4</v>
      </c>
      <c r="AR10" s="15">
        <f t="shared" si="3"/>
        <v>1.620793193550174E-2</v>
      </c>
    </row>
    <row r="11" spans="1:44" x14ac:dyDescent="0.25">
      <c r="A11" t="s">
        <v>37</v>
      </c>
      <c r="B11">
        <v>10.2255488762266</v>
      </c>
      <c r="C11">
        <v>9.1230120437723397E-3</v>
      </c>
      <c r="D11">
        <v>10.414667462116199</v>
      </c>
      <c r="E11">
        <v>-25.207255983422598</v>
      </c>
      <c r="F11" s="1">
        <v>0</v>
      </c>
      <c r="G11" s="1">
        <v>0</v>
      </c>
      <c r="H11">
        <v>3.5841206588774499</v>
      </c>
      <c r="I11">
        <v>-38.865867313536299</v>
      </c>
      <c r="J11">
        <v>-40.6324440435395</v>
      </c>
      <c r="K11">
        <v>-76.124160246171698</v>
      </c>
      <c r="L11">
        <v>-11.3273978316114</v>
      </c>
      <c r="M11">
        <v>65.454877268267396</v>
      </c>
      <c r="N11">
        <v>94.793637192250401</v>
      </c>
      <c r="O11">
        <v>69.917978623815998</v>
      </c>
      <c r="P11">
        <v>144418.81003485</v>
      </c>
      <c r="Q11">
        <v>182461.927541343</v>
      </c>
      <c r="R11">
        <v>117.22759416979</v>
      </c>
      <c r="S11">
        <v>682.55616358269594</v>
      </c>
      <c r="T11">
        <v>0.71640879887736897</v>
      </c>
      <c r="U11">
        <v>0.12809342274608801</v>
      </c>
      <c r="V11">
        <v>0.56233670470544905</v>
      </c>
      <c r="W11">
        <v>4.0968654797826999E-2</v>
      </c>
      <c r="X11">
        <v>0.268601217750635</v>
      </c>
      <c r="Y11" s="1">
        <v>0</v>
      </c>
      <c r="Z11" s="1">
        <v>0</v>
      </c>
      <c r="AA11">
        <v>4.6565258670218401E-4</v>
      </c>
      <c r="AB11">
        <v>7.3959480927914796E-3</v>
      </c>
      <c r="AC11">
        <v>6.5034408977676702E-3</v>
      </c>
      <c r="AD11">
        <v>1.75877781893917E-4</v>
      </c>
      <c r="AE11">
        <v>9.8817371261607592E-4</v>
      </c>
      <c r="AF11" s="3">
        <v>1.4594738668037401E-3</v>
      </c>
      <c r="AG11">
        <v>9.7367740269273199E-5</v>
      </c>
      <c r="AH11">
        <v>3.3501902925557099</v>
      </c>
      <c r="AI11">
        <v>0.19535219796640499</v>
      </c>
      <c r="AJ11">
        <v>1100.7317821120701</v>
      </c>
      <c r="AK11" t="s">
        <v>91</v>
      </c>
      <c r="AL11" t="s">
        <v>92</v>
      </c>
      <c r="AM11">
        <v>94605440821.199997</v>
      </c>
      <c r="AN11">
        <v>655077</v>
      </c>
      <c r="AO11" s="1">
        <f t="shared" si="0"/>
        <v>8.4285673512735949E-3</v>
      </c>
      <c r="AP11" s="5">
        <f t="shared" si="1"/>
        <v>9.6583383854276015</v>
      </c>
      <c r="AQ11" s="3">
        <f t="shared" si="2"/>
        <v>5.2029770972030973E-4</v>
      </c>
      <c r="AR11" s="15">
        <f t="shared" si="3"/>
        <v>5.8727543824184103E-2</v>
      </c>
    </row>
    <row r="12" spans="1:44" x14ac:dyDescent="0.25">
      <c r="A12" t="s">
        <v>37</v>
      </c>
      <c r="B12">
        <v>10.9482332618895</v>
      </c>
      <c r="C12">
        <v>9.7180052142561996E-3</v>
      </c>
      <c r="D12">
        <v>11.058060859434899</v>
      </c>
      <c r="E12">
        <v>-21.229612336473501</v>
      </c>
      <c r="F12" s="1">
        <v>0</v>
      </c>
      <c r="G12" s="1">
        <v>0</v>
      </c>
      <c r="H12">
        <v>3.7097371133172401</v>
      </c>
      <c r="I12">
        <v>-15.0427728232877</v>
      </c>
      <c r="J12">
        <v>-16.5377680067607</v>
      </c>
      <c r="K12">
        <v>-52.556500193595397</v>
      </c>
      <c r="L12">
        <v>12.897397318284799</v>
      </c>
      <c r="M12">
        <v>65.952061016937293</v>
      </c>
      <c r="N12">
        <v>95.016153763272698</v>
      </c>
      <c r="O12">
        <v>70.328338647346101</v>
      </c>
      <c r="P12">
        <v>142350.29029089701</v>
      </c>
      <c r="Q12">
        <v>179933.13663250199</v>
      </c>
      <c r="R12">
        <v>114.539225876402</v>
      </c>
      <c r="S12">
        <v>686.13250651665396</v>
      </c>
      <c r="T12">
        <v>0.71409130085461503</v>
      </c>
      <c r="U12">
        <v>0.12317818905137801</v>
      </c>
      <c r="V12">
        <v>0.58171848349409105</v>
      </c>
      <c r="W12">
        <v>4.0951771503280401E-2</v>
      </c>
      <c r="X12">
        <v>0.254151555951249</v>
      </c>
      <c r="Y12" s="1">
        <v>0</v>
      </c>
      <c r="Z12" s="1">
        <v>0</v>
      </c>
      <c r="AA12">
        <v>4.6070483866085098E-4</v>
      </c>
      <c r="AB12">
        <v>7.3427603359464298E-3</v>
      </c>
      <c r="AC12">
        <v>6.4922455773780202E-3</v>
      </c>
      <c r="AD12">
        <v>3.4079123686761998E-4</v>
      </c>
      <c r="AE12">
        <v>1.02012699375349E-3</v>
      </c>
      <c r="AF12" s="3">
        <v>1.7751506171112101E-3</v>
      </c>
      <c r="AG12">
        <v>5.5363912670482803E-4</v>
      </c>
      <c r="AH12">
        <v>3.3533259369901902</v>
      </c>
      <c r="AI12">
        <v>0.195977802203398</v>
      </c>
      <c r="AJ12">
        <v>1463.6329048626999</v>
      </c>
      <c r="AK12" t="s">
        <v>93</v>
      </c>
      <c r="AL12" t="s">
        <v>94</v>
      </c>
      <c r="AM12">
        <v>154286504482.07999</v>
      </c>
      <c r="AN12">
        <v>1083851</v>
      </c>
      <c r="AO12" s="1">
        <f t="shared" si="0"/>
        <v>8.7281010331500819E-3</v>
      </c>
      <c r="AP12" s="5">
        <f t="shared" si="1"/>
        <v>9.9852795101671781</v>
      </c>
      <c r="AQ12" s="3">
        <f t="shared" si="2"/>
        <v>8.8805985070355975E-4</v>
      </c>
      <c r="AR12" s="15">
        <f t="shared" si="3"/>
        <v>9.6437335654132372E-2</v>
      </c>
    </row>
    <row r="13" spans="1:44" x14ac:dyDescent="0.25">
      <c r="A13" t="s">
        <v>37</v>
      </c>
      <c r="B13">
        <v>11.733878739474999</v>
      </c>
      <c r="C13">
        <v>1.0351715699863699E-2</v>
      </c>
      <c r="D13">
        <v>11.738660747858599</v>
      </c>
      <c r="E13">
        <v>-15.8555059265125</v>
      </c>
      <c r="F13" s="1">
        <v>0</v>
      </c>
      <c r="G13" s="1">
        <v>0</v>
      </c>
      <c r="H13">
        <v>3.8999526412577001</v>
      </c>
      <c r="I13">
        <v>9.1883333446058906</v>
      </c>
      <c r="J13">
        <v>7.7295927598296696</v>
      </c>
      <c r="K13">
        <v>-31.172255134264901</v>
      </c>
      <c r="L13">
        <v>37.972938545271198</v>
      </c>
      <c r="M13">
        <v>68.020465814404304</v>
      </c>
      <c r="N13">
        <v>94.989215763188895</v>
      </c>
      <c r="O13">
        <v>70.0127773479594</v>
      </c>
      <c r="P13">
        <v>138165.143136689</v>
      </c>
      <c r="Q13">
        <v>174892.62512202701</v>
      </c>
      <c r="R13">
        <v>108.93319805814301</v>
      </c>
      <c r="S13">
        <v>691.56876825302197</v>
      </c>
      <c r="T13">
        <v>0.71962167662055099</v>
      </c>
      <c r="U13">
        <v>9.9576426305902799E-2</v>
      </c>
      <c r="V13">
        <v>0.66553449534228004</v>
      </c>
      <c r="W13">
        <v>3.1416144690908997E-2</v>
      </c>
      <c r="X13">
        <v>0.20347293366090699</v>
      </c>
      <c r="Y13" s="1">
        <v>0</v>
      </c>
      <c r="Z13" s="1">
        <v>0</v>
      </c>
      <c r="AA13">
        <v>4.80758962344601E-4</v>
      </c>
      <c r="AB13">
        <v>7.29369917755502E-3</v>
      </c>
      <c r="AC13">
        <v>6.5129432546546396E-3</v>
      </c>
      <c r="AD13">
        <v>4.0089268775348803E-4</v>
      </c>
      <c r="AE13">
        <v>1.04272370649655E-3</v>
      </c>
      <c r="AF13" s="3">
        <v>2.0780606081657002E-3</v>
      </c>
      <c r="AG13">
        <v>1.1336641843224301E-3</v>
      </c>
      <c r="AH13">
        <v>3.33245589230344</v>
      </c>
      <c r="AI13">
        <v>0.20013185563115601</v>
      </c>
      <c r="AJ13">
        <v>2082.82881177423</v>
      </c>
      <c r="AK13" t="s">
        <v>95</v>
      </c>
      <c r="AL13" t="s">
        <v>96</v>
      </c>
      <c r="AM13">
        <v>219523273177.29999</v>
      </c>
      <c r="AN13">
        <v>1588847</v>
      </c>
      <c r="AO13" s="1">
        <f t="shared" si="0"/>
        <v>9.0717628251649404E-3</v>
      </c>
      <c r="AP13" s="5">
        <f t="shared" si="1"/>
        <v>10.359050251029068</v>
      </c>
      <c r="AQ13" s="3">
        <f t="shared" si="2"/>
        <v>1.2754847152188012E-3</v>
      </c>
      <c r="AR13" s="15">
        <f t="shared" si="3"/>
        <v>0.13271761938883886</v>
      </c>
    </row>
    <row r="14" spans="1:44" x14ac:dyDescent="0.25">
      <c r="A14" t="s">
        <v>37</v>
      </c>
      <c r="B14">
        <v>12.788516435500799</v>
      </c>
      <c r="C14">
        <v>1.08186192293451E-2</v>
      </c>
      <c r="D14">
        <v>12.2370531691962</v>
      </c>
      <c r="E14">
        <v>-12.0826036401011</v>
      </c>
      <c r="F14" s="1">
        <v>0</v>
      </c>
      <c r="G14" s="1">
        <v>0</v>
      </c>
      <c r="H14">
        <v>4.0832968255210096</v>
      </c>
      <c r="I14">
        <v>32.681269036328203</v>
      </c>
      <c r="J14">
        <v>31.537680227841001</v>
      </c>
      <c r="K14">
        <v>-10.952626843927099</v>
      </c>
      <c r="L14">
        <v>62.419924086464903</v>
      </c>
      <c r="M14">
        <v>70.989515494242497</v>
      </c>
      <c r="N14">
        <v>95.016875603235206</v>
      </c>
      <c r="O14">
        <v>69.667471375701993</v>
      </c>
      <c r="P14">
        <v>133703.782013791</v>
      </c>
      <c r="Q14">
        <v>169661.81690162799</v>
      </c>
      <c r="R14">
        <v>102.868117021239</v>
      </c>
      <c r="S14">
        <v>697.67207539554897</v>
      </c>
      <c r="T14">
        <v>0.72155196819539102</v>
      </c>
      <c r="U14">
        <v>8.5291138372169201E-2</v>
      </c>
      <c r="V14">
        <v>0.71758107767431301</v>
      </c>
      <c r="W14">
        <v>2.5303512675367599E-2</v>
      </c>
      <c r="X14">
        <v>0.171824271278149</v>
      </c>
      <c r="Y14" s="1">
        <v>0</v>
      </c>
      <c r="Z14" s="1">
        <v>0</v>
      </c>
      <c r="AA14">
        <v>5.0403440341546303E-4</v>
      </c>
      <c r="AB14">
        <v>7.1780443475492998E-3</v>
      </c>
      <c r="AC14">
        <v>6.4454774929624502E-3</v>
      </c>
      <c r="AD14">
        <v>3.00658134780491E-4</v>
      </c>
      <c r="AE14">
        <v>1.18527072856361E-3</v>
      </c>
      <c r="AF14" s="3">
        <v>2.24179199003282E-3</v>
      </c>
      <c r="AG14">
        <v>1.65063499909898E-3</v>
      </c>
      <c r="AH14">
        <v>3.2631982770376999</v>
      </c>
      <c r="AI14">
        <v>0.20289860147876099</v>
      </c>
      <c r="AJ14">
        <v>2767.4924038942399</v>
      </c>
      <c r="AK14" t="s">
        <v>97</v>
      </c>
      <c r="AL14" t="s">
        <v>98</v>
      </c>
      <c r="AM14">
        <v>252893617378.64001</v>
      </c>
      <c r="AN14">
        <v>1891447</v>
      </c>
      <c r="AO14" s="1">
        <f t="shared" si="0"/>
        <v>9.1913038864107326E-3</v>
      </c>
      <c r="AP14" s="5">
        <f t="shared" si="1"/>
        <v>10.488730688327319</v>
      </c>
      <c r="AQ14" s="3">
        <f t="shared" si="2"/>
        <v>2.1467776770695297E-3</v>
      </c>
      <c r="AR14" s="15">
        <f t="shared" si="3"/>
        <v>0.21926254143724577</v>
      </c>
    </row>
    <row r="15" spans="1:44" x14ac:dyDescent="0.25">
      <c r="A15" t="s">
        <v>37</v>
      </c>
      <c r="B15">
        <v>13.732605557490899</v>
      </c>
      <c r="C15">
        <v>1.12059463236474E-2</v>
      </c>
      <c r="D15">
        <v>12.6485431886102</v>
      </c>
      <c r="E15">
        <v>-6.8928817909384499</v>
      </c>
      <c r="F15" s="1">
        <v>0</v>
      </c>
      <c r="G15" s="1">
        <v>0</v>
      </c>
      <c r="H15">
        <v>4.3930861444353502</v>
      </c>
      <c r="I15">
        <v>56.546646518714503</v>
      </c>
      <c r="J15">
        <v>55.355369227994998</v>
      </c>
      <c r="K15">
        <v>11.357247323477401</v>
      </c>
      <c r="L15">
        <v>87.630130693093903</v>
      </c>
      <c r="M15">
        <v>76.922765106237193</v>
      </c>
      <c r="N15">
        <v>95.057294235440907</v>
      </c>
      <c r="O15">
        <v>68.955974242690402</v>
      </c>
      <c r="P15">
        <v>127833.446495959</v>
      </c>
      <c r="Q15">
        <v>161756.03256049499</v>
      </c>
      <c r="R15">
        <v>91.665270473198504</v>
      </c>
      <c r="S15">
        <v>697.63869693948902</v>
      </c>
      <c r="T15">
        <v>0.73864900054781302</v>
      </c>
      <c r="U15">
        <v>5.6349835327028801E-2</v>
      </c>
      <c r="V15">
        <v>0.81820846361375599</v>
      </c>
      <c r="W15">
        <v>1.5133213170004701E-2</v>
      </c>
      <c r="X15">
        <v>0.11030848788920899</v>
      </c>
      <c r="Y15" s="1">
        <v>0</v>
      </c>
      <c r="Z15" s="1">
        <v>0</v>
      </c>
      <c r="AA15">
        <v>5.4997749498547405E-4</v>
      </c>
      <c r="AB15">
        <v>7.1108795968811804E-3</v>
      </c>
      <c r="AC15">
        <v>6.4430344286619196E-3</v>
      </c>
      <c r="AD15">
        <v>1.8779970310303201E-4</v>
      </c>
      <c r="AE15">
        <v>1.84508964541395E-3</v>
      </c>
      <c r="AF15" s="3">
        <v>2.2116840463415801E-3</v>
      </c>
      <c r="AG15">
        <v>1.51221156349939E-3</v>
      </c>
      <c r="AH15">
        <v>3.0979141330942901</v>
      </c>
      <c r="AI15">
        <v>0.20913132418220501</v>
      </c>
      <c r="AJ15">
        <v>3845.2469099180098</v>
      </c>
      <c r="AK15" t="s">
        <v>99</v>
      </c>
      <c r="AL15" t="s">
        <v>100</v>
      </c>
      <c r="AM15">
        <v>256929120442.62</v>
      </c>
      <c r="AN15">
        <v>2009874</v>
      </c>
      <c r="AO15" s="1">
        <f t="shared" si="0"/>
        <v>9.2046959699889734E-3</v>
      </c>
      <c r="AP15" s="5">
        <f t="shared" si="1"/>
        <v>10.503247960462691</v>
      </c>
      <c r="AQ15" s="3">
        <f t="shared" si="2"/>
        <v>3.0297204574034516E-3</v>
      </c>
      <c r="AR15" s="15">
        <f t="shared" si="3"/>
        <v>0.30746275906124065</v>
      </c>
    </row>
    <row r="16" spans="1:44" x14ac:dyDescent="0.25">
      <c r="A16" t="s">
        <v>37</v>
      </c>
      <c r="B16">
        <v>15.023284780200999</v>
      </c>
      <c r="C16">
        <v>1.23162003683541E-2</v>
      </c>
      <c r="D16">
        <v>13.818278623728901</v>
      </c>
      <c r="E16">
        <v>-2.9614355517593598</v>
      </c>
      <c r="F16" s="1">
        <v>0</v>
      </c>
      <c r="G16" s="1">
        <v>0</v>
      </c>
      <c r="H16">
        <v>4.6151693564841398</v>
      </c>
      <c r="I16">
        <v>79.807525902423905</v>
      </c>
      <c r="J16">
        <v>77.816479630668795</v>
      </c>
      <c r="K16">
        <v>34.511041449727301</v>
      </c>
      <c r="L16">
        <v>112.071193607746</v>
      </c>
      <c r="M16">
        <v>80.032874579762506</v>
      </c>
      <c r="N16">
        <v>95.201647562158101</v>
      </c>
      <c r="O16">
        <v>68.685803397526101</v>
      </c>
      <c r="P16">
        <v>123158.76930615</v>
      </c>
      <c r="Q16">
        <v>154539.16479531099</v>
      </c>
      <c r="R16">
        <v>85.449093474699097</v>
      </c>
      <c r="S16">
        <v>698.72470946409703</v>
      </c>
      <c r="T16">
        <v>0.74919117557456305</v>
      </c>
      <c r="U16">
        <v>4.6631322523876501E-2</v>
      </c>
      <c r="V16">
        <v>0.85305599359727502</v>
      </c>
      <c r="W16">
        <v>1.3328984348037301E-2</v>
      </c>
      <c r="X16">
        <v>8.6983699530810907E-2</v>
      </c>
      <c r="Y16" s="1">
        <v>0</v>
      </c>
      <c r="Z16" s="1">
        <v>0</v>
      </c>
      <c r="AA16">
        <v>5.7208552623583004E-4</v>
      </c>
      <c r="AB16">
        <v>7.0504032707946404E-3</v>
      </c>
      <c r="AC16">
        <v>6.41139834481067E-3</v>
      </c>
      <c r="AD16">
        <v>1.6963787051912699E-4</v>
      </c>
      <c r="AE16">
        <v>2.5515409153486599E-3</v>
      </c>
      <c r="AF16" s="3">
        <v>2.1890126055001602E-3</v>
      </c>
      <c r="AG16">
        <v>1.9725660978759099E-3</v>
      </c>
      <c r="AH16">
        <v>3.0298983986195398</v>
      </c>
      <c r="AI16">
        <v>0.21501634282746901</v>
      </c>
      <c r="AJ16">
        <v>4823.8521198282597</v>
      </c>
      <c r="AK16" t="s">
        <v>101</v>
      </c>
      <c r="AL16" t="s">
        <v>102</v>
      </c>
      <c r="AM16">
        <v>252070654202.89999</v>
      </c>
      <c r="AN16">
        <v>2046713</v>
      </c>
      <c r="AO16" s="1">
        <f t="shared" si="0"/>
        <v>9.1724964765466602E-3</v>
      </c>
      <c r="AP16" s="5">
        <f t="shared" si="1"/>
        <v>10.468339455559706</v>
      </c>
      <c r="AQ16" s="3">
        <f t="shared" si="2"/>
        <v>4.3019744953949942E-3</v>
      </c>
      <c r="AR16" s="15">
        <f t="shared" si="3"/>
        <v>0.43511631849329979</v>
      </c>
    </row>
    <row r="17" spans="1:44" x14ac:dyDescent="0.25">
      <c r="A17" t="s">
        <v>37</v>
      </c>
      <c r="B17">
        <v>16.057050092512601</v>
      </c>
      <c r="C17">
        <v>1.30148281814426E-2</v>
      </c>
      <c r="D17">
        <v>14.546956332397</v>
      </c>
      <c r="E17">
        <v>3.6107431240574401</v>
      </c>
      <c r="F17" s="1">
        <v>0</v>
      </c>
      <c r="G17" s="1">
        <v>0</v>
      </c>
      <c r="H17">
        <v>4.8927499504276701</v>
      </c>
      <c r="I17">
        <v>103.01204281963101</v>
      </c>
      <c r="J17">
        <v>100.863782712545</v>
      </c>
      <c r="K17">
        <v>60.344726533939401</v>
      </c>
      <c r="L17">
        <v>137.09826804017399</v>
      </c>
      <c r="M17">
        <v>84.047023219440007</v>
      </c>
      <c r="N17">
        <v>95.329609478080201</v>
      </c>
      <c r="O17">
        <v>68.562557663809599</v>
      </c>
      <c r="P17">
        <v>116495.72310554799</v>
      </c>
      <c r="Q17">
        <v>145818.36935556401</v>
      </c>
      <c r="R17">
        <v>76.599300292828204</v>
      </c>
      <c r="S17">
        <v>693.60342892910899</v>
      </c>
      <c r="T17">
        <v>0.768625762175838</v>
      </c>
      <c r="U17">
        <v>3.1458724322729503E-2</v>
      </c>
      <c r="V17">
        <v>0.89718368403501303</v>
      </c>
      <c r="W17">
        <v>8.7380282300352097E-3</v>
      </c>
      <c r="X17">
        <v>6.2619563412221205E-2</v>
      </c>
      <c r="Y17" s="1">
        <v>0</v>
      </c>
      <c r="Z17" s="1">
        <v>0</v>
      </c>
      <c r="AA17">
        <v>5.9927160244525499E-4</v>
      </c>
      <c r="AB17">
        <v>6.9885011316030499E-3</v>
      </c>
      <c r="AC17">
        <v>6.3995766828911799E-3</v>
      </c>
      <c r="AD17">
        <v>1.11412537273789E-4</v>
      </c>
      <c r="AE17">
        <v>2.6947402476811002E-3</v>
      </c>
      <c r="AF17" s="3">
        <v>2.13456316283626E-3</v>
      </c>
      <c r="AG17">
        <v>2.6209379794486201E-3</v>
      </c>
      <c r="AH17">
        <v>2.89406937815412</v>
      </c>
      <c r="AI17">
        <v>0.21744409967977499</v>
      </c>
      <c r="AJ17">
        <v>5903.8082957831803</v>
      </c>
      <c r="AK17" t="s">
        <v>103</v>
      </c>
      <c r="AL17" t="s">
        <v>104</v>
      </c>
      <c r="AM17">
        <v>200568706043.53</v>
      </c>
      <c r="AN17">
        <v>1721683</v>
      </c>
      <c r="AO17" s="1">
        <f t="shared" si="0"/>
        <v>9.1334114481726944E-3</v>
      </c>
      <c r="AP17" s="5">
        <f t="shared" si="1"/>
        <v>10.425949350837993</v>
      </c>
      <c r="AQ17" s="3">
        <f t="shared" si="2"/>
        <v>5.3467926949379921E-3</v>
      </c>
      <c r="AR17" s="15">
        <f t="shared" si="3"/>
        <v>0.54010436385076099</v>
      </c>
    </row>
    <row r="18" spans="1:44" x14ac:dyDescent="0.25">
      <c r="A18" t="s">
        <v>37</v>
      </c>
      <c r="B18">
        <v>17.089112106859201</v>
      </c>
      <c r="C18">
        <v>1.38767400927549E-2</v>
      </c>
      <c r="D18">
        <v>15.4381583739347</v>
      </c>
      <c r="E18">
        <v>7.9740272522247402</v>
      </c>
      <c r="F18" s="1">
        <v>0</v>
      </c>
      <c r="G18" s="1">
        <v>0</v>
      </c>
      <c r="H18">
        <v>5.0447862921806399</v>
      </c>
      <c r="I18">
        <v>125.903400634208</v>
      </c>
      <c r="J18">
        <v>123.286811579963</v>
      </c>
      <c r="K18">
        <v>82.075005476013899</v>
      </c>
      <c r="L18">
        <v>161.494288341931</v>
      </c>
      <c r="M18">
        <v>85.4530628012119</v>
      </c>
      <c r="N18">
        <v>95.392842147418094</v>
      </c>
      <c r="O18">
        <v>68.032875491693005</v>
      </c>
      <c r="P18">
        <v>111473.77562951601</v>
      </c>
      <c r="Q18">
        <v>138886.002027123</v>
      </c>
      <c r="R18">
        <v>74.119311085432699</v>
      </c>
      <c r="S18">
        <v>695.25162143008697</v>
      </c>
      <c r="T18">
        <v>0.77462332168531201</v>
      </c>
      <c r="U18">
        <v>2.8174811102927098E-2</v>
      </c>
      <c r="V18">
        <v>0.90714082971270105</v>
      </c>
      <c r="W18">
        <v>7.53923965217665E-3</v>
      </c>
      <c r="X18">
        <v>5.7145119532194998E-2</v>
      </c>
      <c r="Y18" s="1">
        <v>0</v>
      </c>
      <c r="Z18" s="1">
        <v>0</v>
      </c>
      <c r="AA18">
        <v>6.1173077448611597E-4</v>
      </c>
      <c r="AB18">
        <v>6.8599540337159299E-3</v>
      </c>
      <c r="AC18">
        <v>6.3071634052845197E-3</v>
      </c>
      <c r="AD18">
        <v>7.7322053571533795E-5</v>
      </c>
      <c r="AE18">
        <v>3.0909513238408502E-3</v>
      </c>
      <c r="AF18" s="3">
        <v>2.2300326865268699E-3</v>
      </c>
      <c r="AG18">
        <v>3.2368258249482499E-3</v>
      </c>
      <c r="AH18">
        <v>2.9677726293725502</v>
      </c>
      <c r="AI18">
        <v>0.228351400267951</v>
      </c>
      <c r="AJ18">
        <v>6923.14403517153</v>
      </c>
      <c r="AK18" t="s">
        <v>105</v>
      </c>
      <c r="AL18" t="s">
        <v>106</v>
      </c>
      <c r="AM18">
        <v>143818671944.85001</v>
      </c>
      <c r="AN18">
        <v>1290157</v>
      </c>
      <c r="AO18" s="1">
        <f t="shared" si="0"/>
        <v>9.1489268662975059E-3</v>
      </c>
      <c r="AP18" s="5">
        <f t="shared" si="1"/>
        <v>10.442778972685163</v>
      </c>
      <c r="AQ18" s="3">
        <f t="shared" si="2"/>
        <v>6.3467432900476146E-3</v>
      </c>
      <c r="AR18" s="15">
        <f t="shared" si="3"/>
        <v>0.63645253352183695</v>
      </c>
    </row>
    <row r="19" spans="1:44" x14ac:dyDescent="0.25">
      <c r="A19" t="s">
        <v>37</v>
      </c>
      <c r="B19">
        <v>16.780705570374</v>
      </c>
      <c r="C19">
        <v>1.4239185082630799E-2</v>
      </c>
      <c r="D19">
        <v>15.8103690614612</v>
      </c>
      <c r="E19">
        <v>16.335551813442599</v>
      </c>
      <c r="F19" s="1">
        <v>0</v>
      </c>
      <c r="G19" s="1">
        <v>0</v>
      </c>
      <c r="H19">
        <v>5.2611059839172096</v>
      </c>
      <c r="I19">
        <v>147.39238535730999</v>
      </c>
      <c r="J19">
        <v>143.23616222508201</v>
      </c>
      <c r="K19">
        <v>105.568295170425</v>
      </c>
      <c r="L19">
        <v>186.11361120164801</v>
      </c>
      <c r="M19">
        <v>88.6080227228571</v>
      </c>
      <c r="N19">
        <v>95.440935724336995</v>
      </c>
      <c r="O19">
        <v>67.321957436486102</v>
      </c>
      <c r="P19">
        <v>102309.36610006</v>
      </c>
      <c r="Q19">
        <v>127638.605803816</v>
      </c>
      <c r="R19">
        <v>71.349165642024602</v>
      </c>
      <c r="S19">
        <v>688.92293225345304</v>
      </c>
      <c r="T19">
        <v>0.78369067090677602</v>
      </c>
      <c r="U19">
        <v>1.8036793203546099E-2</v>
      </c>
      <c r="V19">
        <v>0.93880484176900403</v>
      </c>
      <c r="W19">
        <v>4.0472515805306999E-3</v>
      </c>
      <c r="X19">
        <v>3.9111113446919102E-2</v>
      </c>
      <c r="Y19" s="1">
        <v>0</v>
      </c>
      <c r="Z19" s="1">
        <v>0</v>
      </c>
      <c r="AA19">
        <v>6.4249229390249602E-4</v>
      </c>
      <c r="AB19">
        <v>6.7471437414717396E-3</v>
      </c>
      <c r="AC19">
        <v>6.26486169924945E-3</v>
      </c>
      <c r="AD19">
        <v>3.4112950356849099E-5</v>
      </c>
      <c r="AE19">
        <v>3.4552681275802398E-3</v>
      </c>
      <c r="AF19" s="3">
        <v>2.3459401030936E-3</v>
      </c>
      <c r="AG19">
        <v>3.3601994057051001E-3</v>
      </c>
      <c r="AH19">
        <v>2.99209407496277</v>
      </c>
      <c r="AI19">
        <v>0.23911197070825899</v>
      </c>
      <c r="AJ19">
        <v>8663.6835516297906</v>
      </c>
      <c r="AK19" t="s">
        <v>107</v>
      </c>
      <c r="AL19" t="s">
        <v>108</v>
      </c>
      <c r="AM19">
        <v>74853317685.350006</v>
      </c>
      <c r="AN19">
        <v>731637</v>
      </c>
      <c r="AO19" s="1">
        <f t="shared" si="0"/>
        <v>9.253294096245545E-3</v>
      </c>
      <c r="AP19" s="5">
        <f t="shared" si="1"/>
        <v>10.555911124521666</v>
      </c>
      <c r="AQ19" s="3">
        <f t="shared" si="2"/>
        <v>5.9377205066606271E-3</v>
      </c>
      <c r="AR19" s="15">
        <f t="shared" si="3"/>
        <v>0.5896975043103545</v>
      </c>
    </row>
    <row r="20" spans="1:44" x14ac:dyDescent="0.25">
      <c r="A20" t="s">
        <v>37</v>
      </c>
      <c r="B20">
        <v>16.160427761185101</v>
      </c>
      <c r="C20">
        <v>1.4236392202654199E-2</v>
      </c>
      <c r="D20">
        <v>15.8075066811155</v>
      </c>
      <c r="E20">
        <v>19.6455029502713</v>
      </c>
      <c r="F20" s="1">
        <v>0</v>
      </c>
      <c r="G20" s="1">
        <v>0</v>
      </c>
      <c r="H20">
        <v>5.5845592800511898</v>
      </c>
      <c r="I20">
        <v>169.99497814213399</v>
      </c>
      <c r="J20">
        <v>159.62829406759599</v>
      </c>
      <c r="K20">
        <v>136.22145459135601</v>
      </c>
      <c r="L20">
        <v>211.54288708212201</v>
      </c>
      <c r="M20">
        <v>94.451741923180506</v>
      </c>
      <c r="N20">
        <v>95.409233787592399</v>
      </c>
      <c r="O20">
        <v>66.802094356631798</v>
      </c>
      <c r="P20">
        <v>94986.072354899501</v>
      </c>
      <c r="Q20">
        <v>119122.38536765501</v>
      </c>
      <c r="R20">
        <v>67.030034829231894</v>
      </c>
      <c r="S20">
        <v>675.32678584406699</v>
      </c>
      <c r="T20">
        <v>0.77179672078851502</v>
      </c>
      <c r="U20">
        <v>1.4076483510993699E-2</v>
      </c>
      <c r="V20">
        <v>0.950143171181835</v>
      </c>
      <c r="W20">
        <v>3.0779261262919599E-3</v>
      </c>
      <c r="X20">
        <v>3.2702419180878801E-2</v>
      </c>
      <c r="Y20" s="1">
        <v>0</v>
      </c>
      <c r="Z20" s="1">
        <v>0</v>
      </c>
      <c r="AA20">
        <v>7.0698802243652397E-4</v>
      </c>
      <c r="AB20">
        <v>6.7601311830809401E-3</v>
      </c>
      <c r="AC20">
        <v>6.2902788461066004E-3</v>
      </c>
      <c r="AD20">
        <v>2.14290992360948E-5</v>
      </c>
      <c r="AE20">
        <v>3.2286395593578098E-3</v>
      </c>
      <c r="AF20" s="3">
        <v>2.3215001730541702E-3</v>
      </c>
      <c r="AG20">
        <v>3.51924428308782E-3</v>
      </c>
      <c r="AH20">
        <v>2.8776549729635699</v>
      </c>
      <c r="AI20">
        <v>0.244665849161913</v>
      </c>
      <c r="AJ20">
        <v>11436.4633053533</v>
      </c>
      <c r="AK20" t="s">
        <v>109</v>
      </c>
      <c r="AL20" t="s">
        <v>110</v>
      </c>
      <c r="AM20">
        <v>35235083540.050003</v>
      </c>
      <c r="AN20">
        <v>370950</v>
      </c>
      <c r="AO20" s="1">
        <f t="shared" si="0"/>
        <v>9.3187670415972954E-3</v>
      </c>
      <c r="AP20" s="5">
        <f t="shared" si="1"/>
        <v>10.62681570428663</v>
      </c>
      <c r="AQ20" s="3">
        <f t="shared" si="2"/>
        <v>5.2626350884661301E-3</v>
      </c>
      <c r="AR20" s="15">
        <f t="shared" si="3"/>
        <v>0.52072156052036656</v>
      </c>
    </row>
    <row r="21" spans="1:44" x14ac:dyDescent="0.25">
      <c r="A21" t="s">
        <v>37</v>
      </c>
      <c r="B21">
        <v>15.4715839147396</v>
      </c>
      <c r="C21">
        <v>1.4345996325374999E-2</v>
      </c>
      <c r="D21">
        <v>15.9197713656317</v>
      </c>
      <c r="E21">
        <v>18.100564614273299</v>
      </c>
      <c r="F21" s="1">
        <v>0</v>
      </c>
      <c r="G21" s="1">
        <v>0</v>
      </c>
      <c r="H21">
        <v>6.0446050389452202</v>
      </c>
      <c r="I21">
        <v>193.275001245265</v>
      </c>
      <c r="J21">
        <v>173.99012461419201</v>
      </c>
      <c r="K21">
        <v>178.44473723263101</v>
      </c>
      <c r="L21">
        <v>237.06291609245801</v>
      </c>
      <c r="M21">
        <v>104.620190755503</v>
      </c>
      <c r="N21">
        <v>95.425354128692106</v>
      </c>
      <c r="O21">
        <v>67.516236385476503</v>
      </c>
      <c r="P21">
        <v>89834.166904993705</v>
      </c>
      <c r="Q21">
        <v>112683.78403882201</v>
      </c>
      <c r="R21">
        <v>57.692020000501699</v>
      </c>
      <c r="S21">
        <v>647.21930003951798</v>
      </c>
      <c r="T21">
        <v>0.75779006923886605</v>
      </c>
      <c r="U21">
        <v>7.8252472741649603E-3</v>
      </c>
      <c r="V21">
        <v>0.97300932180607203</v>
      </c>
      <c r="W21">
        <v>2.8867669559945399E-3</v>
      </c>
      <c r="X21">
        <v>1.62786639637678E-2</v>
      </c>
      <c r="Y21" s="1">
        <v>0</v>
      </c>
      <c r="Z21" s="1">
        <v>0</v>
      </c>
      <c r="AA21">
        <v>8.0397575489828696E-4</v>
      </c>
      <c r="AB21">
        <v>6.8571240231544203E-3</v>
      </c>
      <c r="AC21">
        <v>6.4089739631020297E-3</v>
      </c>
      <c r="AD21">
        <v>6.1916453563748103E-6</v>
      </c>
      <c r="AE21">
        <v>2.8538174527031799E-3</v>
      </c>
      <c r="AF21" s="3">
        <v>2.0432996503853499E-3</v>
      </c>
      <c r="AG21">
        <v>3.8249007483169401E-3</v>
      </c>
      <c r="AH21">
        <v>2.3355603104432299</v>
      </c>
      <c r="AI21">
        <v>0.22058207025614901</v>
      </c>
      <c r="AJ21">
        <v>14920.6684545229</v>
      </c>
      <c r="AK21" t="s">
        <v>111</v>
      </c>
      <c r="AL21" t="s">
        <v>112</v>
      </c>
      <c r="AM21">
        <v>18636996266.110001</v>
      </c>
      <c r="AN21">
        <v>207460</v>
      </c>
      <c r="AO21" s="1">
        <f t="shared" si="0"/>
        <v>9.2562493683856668E-3</v>
      </c>
      <c r="AP21" s="5">
        <f t="shared" si="1"/>
        <v>10.559112676876282</v>
      </c>
      <c r="AQ21" s="3">
        <f t="shared" si="2"/>
        <v>4.6529794487923763E-3</v>
      </c>
      <c r="AR21" s="15">
        <f t="shared" si="3"/>
        <v>0.4652352321820834</v>
      </c>
    </row>
    <row r="22" spans="1:44" x14ac:dyDescent="0.25">
      <c r="A22" t="s">
        <v>37</v>
      </c>
      <c r="B22">
        <v>15.8012998419612</v>
      </c>
      <c r="C22">
        <v>1.38086584318356E-2</v>
      </c>
      <c r="D22">
        <v>15.3680742684717</v>
      </c>
      <c r="E22">
        <v>38.7413443135774</v>
      </c>
      <c r="F22" s="1">
        <v>0</v>
      </c>
      <c r="G22" s="1">
        <v>0</v>
      </c>
      <c r="H22">
        <v>6.6013805826555698</v>
      </c>
      <c r="I22">
        <v>242.21160199523101</v>
      </c>
      <c r="J22">
        <v>211.82537685655799</v>
      </c>
      <c r="K22">
        <v>235.77702025304399</v>
      </c>
      <c r="L22">
        <v>289.72467401022698</v>
      </c>
      <c r="M22">
        <v>108.835997681343</v>
      </c>
      <c r="N22">
        <v>95.804638281691794</v>
      </c>
      <c r="O22">
        <v>68.936255255738203</v>
      </c>
      <c r="P22">
        <v>82370.354613435193</v>
      </c>
      <c r="Q22">
        <v>104594.74127349201</v>
      </c>
      <c r="R22">
        <v>53.034035338053997</v>
      </c>
      <c r="S22">
        <v>632.14743094606195</v>
      </c>
      <c r="T22">
        <v>0.69744779192879403</v>
      </c>
      <c r="U22">
        <v>2.4518321882951201E-3</v>
      </c>
      <c r="V22">
        <v>0.99380320388180299</v>
      </c>
      <c r="W22">
        <v>3.3938613503598902E-4</v>
      </c>
      <c r="X22">
        <v>3.40557779486539E-3</v>
      </c>
      <c r="Y22" s="1">
        <v>0</v>
      </c>
      <c r="Z22" s="1">
        <v>0</v>
      </c>
      <c r="AA22">
        <v>8.3320649102945697E-4</v>
      </c>
      <c r="AB22">
        <v>6.6958914697183604E-3</v>
      </c>
      <c r="AC22">
        <v>6.43243299473406E-3</v>
      </c>
      <c r="AD22" s="1">
        <v>7.83870411622595E-7</v>
      </c>
      <c r="AE22">
        <v>2.54646239215502E-3</v>
      </c>
      <c r="AF22" s="3">
        <v>1.8813648482442599E-3</v>
      </c>
      <c r="AG22">
        <v>3.7322446147180499E-3</v>
      </c>
      <c r="AH22">
        <v>2.0994183591526898</v>
      </c>
      <c r="AI22">
        <v>0.21122427864169999</v>
      </c>
      <c r="AJ22">
        <v>17998.599129665301</v>
      </c>
      <c r="AK22" t="s">
        <v>113</v>
      </c>
      <c r="AL22" t="s">
        <v>114</v>
      </c>
      <c r="AM22">
        <v>33088583299.990002</v>
      </c>
      <c r="AN22">
        <v>401705</v>
      </c>
      <c r="AO22" s="1">
        <f t="shared" si="0"/>
        <v>9.1470043340077765E-3</v>
      </c>
      <c r="AP22" s="5">
        <f t="shared" si="1"/>
        <v>10.440693753326336</v>
      </c>
      <c r="AQ22" s="3">
        <f t="shared" si="2"/>
        <v>5.083332034383329E-3</v>
      </c>
      <c r="AR22" s="15">
        <f t="shared" si="3"/>
        <v>0.51343389771652004</v>
      </c>
    </row>
    <row r="25" spans="1:44" x14ac:dyDescent="0.25">
      <c r="AO25" t="s">
        <v>226</v>
      </c>
      <c r="AP25" t="s">
        <v>67</v>
      </c>
    </row>
    <row r="26" spans="1:44" x14ac:dyDescent="0.25">
      <c r="A26" t="s">
        <v>0</v>
      </c>
      <c r="B26" t="s">
        <v>1</v>
      </c>
      <c r="C26" t="s">
        <v>2</v>
      </c>
      <c r="D26" t="s">
        <v>3</v>
      </c>
      <c r="E26" t="s">
        <v>5</v>
      </c>
      <c r="F26" t="s">
        <v>6</v>
      </c>
      <c r="G26" t="s">
        <v>208</v>
      </c>
      <c r="H26" t="s">
        <v>7</v>
      </c>
      <c r="I26" t="s">
        <v>8</v>
      </c>
      <c r="J26" t="s">
        <v>134</v>
      </c>
      <c r="K26" t="s">
        <v>143</v>
      </c>
      <c r="L26" t="s">
        <v>9</v>
      </c>
      <c r="M26" t="s">
        <v>10</v>
      </c>
      <c r="N26" t="s">
        <v>11</v>
      </c>
      <c r="O26" t="s">
        <v>13</v>
      </c>
      <c r="P26" t="s">
        <v>14</v>
      </c>
      <c r="Q26" t="s">
        <v>15</v>
      </c>
      <c r="R26" t="s">
        <v>16</v>
      </c>
      <c r="S26" t="s">
        <v>17</v>
      </c>
      <c r="T26" t="s">
        <v>18</v>
      </c>
      <c r="U26" t="s">
        <v>20</v>
      </c>
      <c r="V26" t="s">
        <v>21</v>
      </c>
      <c r="W26" t="s">
        <v>22</v>
      </c>
      <c r="X26" t="s">
        <v>23</v>
      </c>
      <c r="Y26" t="s">
        <v>24</v>
      </c>
      <c r="Z26" t="s">
        <v>25</v>
      </c>
      <c r="AA26" t="s">
        <v>26</v>
      </c>
      <c r="AB26" t="s">
        <v>27</v>
      </c>
      <c r="AC26" t="s">
        <v>263</v>
      </c>
      <c r="AD26" t="s">
        <v>120</v>
      </c>
      <c r="AE26" t="s">
        <v>29</v>
      </c>
      <c r="AF26" s="3" t="s">
        <v>233</v>
      </c>
      <c r="AG26" t="s">
        <v>30</v>
      </c>
      <c r="AH26" t="s">
        <v>31</v>
      </c>
      <c r="AI26" t="s">
        <v>32</v>
      </c>
      <c r="AJ26" t="s">
        <v>33</v>
      </c>
      <c r="AK26" t="s">
        <v>34</v>
      </c>
      <c r="AL26" t="s">
        <v>74</v>
      </c>
      <c r="AM26" t="s">
        <v>35</v>
      </c>
      <c r="AN26" t="s">
        <v>36</v>
      </c>
      <c r="AO26" s="15">
        <v>1</v>
      </c>
      <c r="AP26" s="15">
        <v>1</v>
      </c>
    </row>
    <row r="27" spans="1:44" x14ac:dyDescent="0.25">
      <c r="A27" t="s">
        <v>37</v>
      </c>
      <c r="B27">
        <v>7.72450143211063</v>
      </c>
      <c r="C27">
        <v>5.6832727885312998E-3</v>
      </c>
      <c r="D27">
        <v>6.61073736222761</v>
      </c>
      <c r="E27">
        <v>-55.769322106403699</v>
      </c>
      <c r="F27" s="1">
        <v>0</v>
      </c>
      <c r="G27" s="1">
        <v>0</v>
      </c>
      <c r="H27">
        <v>3.0174046732394499</v>
      </c>
      <c r="I27">
        <v>-257.11838721771301</v>
      </c>
      <c r="J27">
        <v>-213.218103601276</v>
      </c>
      <c r="K27">
        <v>-286.18864994860797</v>
      </c>
      <c r="L27">
        <v>-214.94681448580801</v>
      </c>
      <c r="M27">
        <v>68.373426272675601</v>
      </c>
      <c r="N27">
        <v>86.818496847271305</v>
      </c>
      <c r="O27">
        <v>52.629513305690203</v>
      </c>
      <c r="P27">
        <v>92925.431302083307</v>
      </c>
      <c r="Q27">
        <v>128783.820140148</v>
      </c>
      <c r="R27">
        <v>123.598495351235</v>
      </c>
      <c r="S27">
        <v>643.08117260661004</v>
      </c>
      <c r="T27">
        <v>0.62849209177259202</v>
      </c>
      <c r="U27">
        <v>0.16005429422831399</v>
      </c>
      <c r="V27">
        <v>0.53981951548885299</v>
      </c>
      <c r="W27" s="1">
        <v>0</v>
      </c>
      <c r="X27">
        <v>0.30012619028283199</v>
      </c>
      <c r="Y27" s="1">
        <v>0</v>
      </c>
      <c r="Z27" s="1">
        <v>0</v>
      </c>
      <c r="AA27">
        <v>6.2922053078793595E-4</v>
      </c>
      <c r="AB27">
        <v>5.0540905771987799E-3</v>
      </c>
      <c r="AC27">
        <v>4.5086971440850797E-3</v>
      </c>
      <c r="AD27" s="1">
        <v>0</v>
      </c>
      <c r="AE27" s="1">
        <v>0</v>
      </c>
      <c r="AF27" s="3">
        <v>0</v>
      </c>
      <c r="AG27" s="1">
        <v>0</v>
      </c>
      <c r="AH27">
        <v>5.5511892251514698</v>
      </c>
      <c r="AI27">
        <v>0.36128750144476401</v>
      </c>
      <c r="AJ27">
        <v>34.002999438722703</v>
      </c>
      <c r="AK27" t="s">
        <v>75</v>
      </c>
      <c r="AL27" t="s">
        <v>76</v>
      </c>
      <c r="AM27">
        <v>17841682.809999999</v>
      </c>
      <c r="AN27">
        <v>192</v>
      </c>
      <c r="AO27" s="1">
        <f>AA27+AC27*$AO$2+AF27*$AP$2</f>
        <v>5.1379176748730156E-3</v>
      </c>
      <c r="AP27" s="5">
        <f>100*(1-(1-AO27)^12)</f>
        <v>5.994222788794068</v>
      </c>
      <c r="AQ27" s="3">
        <f>(1-(1-B27/100)^(1/12))- AO27</f>
        <v>1.5389865809766427E-3</v>
      </c>
      <c r="AR27" s="15">
        <f>B27/AP27-1</f>
        <v>0.28865771331543444</v>
      </c>
    </row>
    <row r="28" spans="1:44" x14ac:dyDescent="0.25">
      <c r="A28" t="s">
        <v>37</v>
      </c>
      <c r="B28">
        <v>7.0690422381352498</v>
      </c>
      <c r="C28">
        <v>6.2074328049485103E-3</v>
      </c>
      <c r="D28">
        <v>7.1997960269310699</v>
      </c>
      <c r="E28">
        <v>-50.5787146891821</v>
      </c>
      <c r="F28" s="1">
        <v>0</v>
      </c>
      <c r="G28" s="1">
        <v>0</v>
      </c>
      <c r="H28">
        <v>3.0641051520647902</v>
      </c>
      <c r="I28">
        <v>-221.30352196722501</v>
      </c>
      <c r="J28">
        <v>-194.339387491813</v>
      </c>
      <c r="K28">
        <v>-266.098242781159</v>
      </c>
      <c r="L28">
        <v>-188.01891386094201</v>
      </c>
      <c r="M28">
        <v>68.356971726167203</v>
      </c>
      <c r="N28">
        <v>87.2593454886552</v>
      </c>
      <c r="O28">
        <v>52.5244108132744</v>
      </c>
      <c r="P28">
        <v>117771.734590476</v>
      </c>
      <c r="Q28">
        <v>192136.70301031499</v>
      </c>
      <c r="R28">
        <v>122.97488521275901</v>
      </c>
      <c r="S28">
        <v>672.86280354022199</v>
      </c>
      <c r="T28">
        <v>0.62789768513598399</v>
      </c>
      <c r="U28">
        <v>0.11943117114973301</v>
      </c>
      <c r="V28">
        <v>0.64385502649605997</v>
      </c>
      <c r="W28">
        <v>2.8737559162602998E-3</v>
      </c>
      <c r="X28">
        <v>0.23384004643794401</v>
      </c>
      <c r="Y28" s="1">
        <v>0</v>
      </c>
      <c r="Z28" s="1">
        <v>0</v>
      </c>
      <c r="AA28">
        <v>6.2915897219800601E-4</v>
      </c>
      <c r="AB28">
        <v>5.57823898630913E-3</v>
      </c>
      <c r="AC28">
        <v>4.7820123519411502E-3</v>
      </c>
      <c r="AD28" s="1">
        <v>0</v>
      </c>
      <c r="AE28" s="1">
        <v>0</v>
      </c>
      <c r="AF28" s="3">
        <v>0</v>
      </c>
      <c r="AG28" s="1">
        <v>0</v>
      </c>
      <c r="AH28">
        <v>5.6843254072404896</v>
      </c>
      <c r="AI28">
        <v>0.37059455551393899</v>
      </c>
      <c r="AJ28">
        <v>229.21209156421099</v>
      </c>
      <c r="AK28" t="s">
        <v>77</v>
      </c>
      <c r="AL28" t="s">
        <v>78</v>
      </c>
      <c r="AM28">
        <v>61830160.659999996</v>
      </c>
      <c r="AN28">
        <v>525</v>
      </c>
      <c r="AO28" s="1">
        <f t="shared" ref="AO28:AO46" si="4">AA28+AC28*$AO$2+AF28*$AP$2</f>
        <v>5.4111713241391558E-3</v>
      </c>
      <c r="AP28" s="5">
        <f t="shared" ref="AP28:AP46" si="5">100*(1-(1-AO28)^12)</f>
        <v>6.3035961513241539</v>
      </c>
      <c r="AQ28" s="3">
        <f t="shared" ref="AQ28:AQ46" si="6">(1-(1-B28/100)^(1/12))- AO28</f>
        <v>6.7965047235973505E-4</v>
      </c>
      <c r="AR28" s="15">
        <f t="shared" ref="AR28:AR46" si="7">B28/AP28-1</f>
        <v>0.12143006443239601</v>
      </c>
    </row>
    <row r="29" spans="1:44" x14ac:dyDescent="0.25">
      <c r="A29" t="s">
        <v>37</v>
      </c>
      <c r="B29">
        <v>8.0120480983990596</v>
      </c>
      <c r="C29">
        <v>6.3509717154697602E-3</v>
      </c>
      <c r="D29">
        <v>7.3605120235707302</v>
      </c>
      <c r="E29">
        <v>-41.200405119549998</v>
      </c>
      <c r="F29" s="1">
        <v>0</v>
      </c>
      <c r="G29" s="1">
        <v>0</v>
      </c>
      <c r="H29">
        <v>3.1605923054181999</v>
      </c>
      <c r="I29">
        <v>-192.25692172236401</v>
      </c>
      <c r="J29">
        <v>-184.31749638279899</v>
      </c>
      <c r="K29">
        <v>-256.76311633626199</v>
      </c>
      <c r="L29">
        <v>-161.583400504444</v>
      </c>
      <c r="M29">
        <v>68.926681841165205</v>
      </c>
      <c r="N29">
        <v>88.893686536315002</v>
      </c>
      <c r="O29">
        <v>52.8049006804481</v>
      </c>
      <c r="P29">
        <v>128306.091943413</v>
      </c>
      <c r="Q29">
        <v>195990.96839432701</v>
      </c>
      <c r="R29">
        <v>123.09988677621</v>
      </c>
      <c r="S29">
        <v>695.21871475166904</v>
      </c>
      <c r="T29">
        <v>0.70239233557826297</v>
      </c>
      <c r="U29">
        <v>0.120071721434985</v>
      </c>
      <c r="V29">
        <v>0.62816065927572895</v>
      </c>
      <c r="W29">
        <v>1.51643665766313E-2</v>
      </c>
      <c r="X29">
        <v>0.23660325271265301</v>
      </c>
      <c r="Y29" s="1">
        <v>0</v>
      </c>
      <c r="Z29" s="1">
        <v>0</v>
      </c>
      <c r="AA29">
        <v>6.6085474330855902E-4</v>
      </c>
      <c r="AB29">
        <v>5.6890832164454104E-3</v>
      </c>
      <c r="AC29">
        <v>4.9067948217757697E-3</v>
      </c>
      <c r="AD29">
        <v>1.06115331423302E-6</v>
      </c>
      <c r="AE29" s="1">
        <v>0</v>
      </c>
      <c r="AF29" s="3">
        <v>1.82244442184903E-4</v>
      </c>
      <c r="AG29" s="1">
        <v>0</v>
      </c>
      <c r="AH29">
        <v>5.7160017496945601</v>
      </c>
      <c r="AI29">
        <v>0.376192257918116</v>
      </c>
      <c r="AJ29">
        <v>568.84048405025999</v>
      </c>
      <c r="AK29" t="s">
        <v>79</v>
      </c>
      <c r="AL29" t="s">
        <v>80</v>
      </c>
      <c r="AM29">
        <v>276627934.23000002</v>
      </c>
      <c r="AN29">
        <v>2156</v>
      </c>
      <c r="AO29" s="1">
        <f t="shared" si="4"/>
        <v>5.7498940072692323E-3</v>
      </c>
      <c r="AP29" s="5">
        <f t="shared" si="5"/>
        <v>6.6857969170131533</v>
      </c>
      <c r="AQ29" s="3">
        <f t="shared" si="6"/>
        <v>1.1853268374815012E-3</v>
      </c>
      <c r="AR29" s="15">
        <f t="shared" si="7"/>
        <v>0.1983684514872166</v>
      </c>
    </row>
    <row r="30" spans="1:44" x14ac:dyDescent="0.25">
      <c r="A30" t="s">
        <v>37</v>
      </c>
      <c r="B30">
        <v>10.2164772665194</v>
      </c>
      <c r="C30">
        <v>6.6047754943239102E-3</v>
      </c>
      <c r="D30">
        <v>7.6440638436334503</v>
      </c>
      <c r="E30">
        <v>-33.482218912599997</v>
      </c>
      <c r="F30" s="1">
        <v>0</v>
      </c>
      <c r="G30" s="1">
        <v>0</v>
      </c>
      <c r="H30">
        <v>3.2592655962246799</v>
      </c>
      <c r="I30">
        <v>-170.65777790690001</v>
      </c>
      <c r="J30">
        <v>-167.65380614212501</v>
      </c>
      <c r="K30">
        <v>-242.77376036426699</v>
      </c>
      <c r="L30">
        <v>-138.37238188262401</v>
      </c>
      <c r="M30">
        <v>67.849090773403901</v>
      </c>
      <c r="N30">
        <v>89.292808342714693</v>
      </c>
      <c r="O30">
        <v>53.1706509426567</v>
      </c>
      <c r="P30">
        <v>122094.28374649701</v>
      </c>
      <c r="Q30">
        <v>167358.237948836</v>
      </c>
      <c r="R30">
        <v>121.404944653277</v>
      </c>
      <c r="S30">
        <v>702.18346731771805</v>
      </c>
      <c r="T30">
        <v>0.70538036610195798</v>
      </c>
      <c r="U30">
        <v>0.129376704749675</v>
      </c>
      <c r="V30">
        <v>0.59853738952203395</v>
      </c>
      <c r="W30">
        <v>2.7051545836386401E-2</v>
      </c>
      <c r="X30">
        <v>0.245034359891904</v>
      </c>
      <c r="Y30" s="1">
        <v>0</v>
      </c>
      <c r="Z30" s="1">
        <v>0</v>
      </c>
      <c r="AA30">
        <v>6.8225985743144003E-4</v>
      </c>
      <c r="AB30">
        <v>5.92171828313897E-3</v>
      </c>
      <c r="AC30">
        <v>5.2641469638566203E-3</v>
      </c>
      <c r="AD30" s="1">
        <v>7.8543212313114101E-7</v>
      </c>
      <c r="AE30" s="1">
        <v>0</v>
      </c>
      <c r="AF30" s="3">
        <v>5.5121447580065903E-4</v>
      </c>
      <c r="AG30" s="1">
        <v>0</v>
      </c>
      <c r="AH30">
        <v>5.7518197005584302</v>
      </c>
      <c r="AI30">
        <v>0.37245900961095502</v>
      </c>
      <c r="AJ30">
        <v>933.25726150499395</v>
      </c>
      <c r="AK30" t="s">
        <v>81</v>
      </c>
      <c r="AL30" t="s">
        <v>82</v>
      </c>
      <c r="AM30">
        <v>1263797931.0599999</v>
      </c>
      <c r="AN30">
        <v>10351</v>
      </c>
      <c r="AO30" s="1">
        <f t="shared" si="4"/>
        <v>6.4976212970887194E-3</v>
      </c>
      <c r="AP30" s="5">
        <f t="shared" si="5"/>
        <v>7.5244474103201453</v>
      </c>
      <c r="AQ30" s="3">
        <f t="shared" si="6"/>
        <v>2.442898764644129E-3</v>
      </c>
      <c r="AR30" s="15">
        <f t="shared" si="7"/>
        <v>0.35777110389621503</v>
      </c>
    </row>
    <row r="31" spans="1:44" x14ac:dyDescent="0.25">
      <c r="A31" t="s">
        <v>37</v>
      </c>
      <c r="B31">
        <v>9.9113104462996393</v>
      </c>
      <c r="C31">
        <v>7.2554660788217004E-3</v>
      </c>
      <c r="D31">
        <v>8.3673905958982608</v>
      </c>
      <c r="E31">
        <v>-31.076596521750801</v>
      </c>
      <c r="F31" s="1">
        <v>0</v>
      </c>
      <c r="G31" s="1">
        <v>0</v>
      </c>
      <c r="H31">
        <v>3.3333088689053398</v>
      </c>
      <c r="I31">
        <v>-147.063785717418</v>
      </c>
      <c r="J31">
        <v>-145.73529551229399</v>
      </c>
      <c r="K31">
        <v>-218.07626945600501</v>
      </c>
      <c r="L31">
        <v>-113.860429155407</v>
      </c>
      <c r="M31">
        <v>64.409069880174599</v>
      </c>
      <c r="N31">
        <v>90.356276179301005</v>
      </c>
      <c r="O31">
        <v>55.139908702693397</v>
      </c>
      <c r="P31">
        <v>118464.830102825</v>
      </c>
      <c r="Q31">
        <v>156149.06206637199</v>
      </c>
      <c r="R31">
        <v>118.11341915331801</v>
      </c>
      <c r="S31">
        <v>704.36256954749103</v>
      </c>
      <c r="T31">
        <v>0.69995376167378698</v>
      </c>
      <c r="U31">
        <v>0.13013489144524301</v>
      </c>
      <c r="V31">
        <v>0.56447484100901302</v>
      </c>
      <c r="W31">
        <v>3.6047845098329201E-2</v>
      </c>
      <c r="X31">
        <v>0.26934242244741302</v>
      </c>
      <c r="Y31" s="1">
        <v>0</v>
      </c>
      <c r="Z31" s="1">
        <v>0</v>
      </c>
      <c r="AA31">
        <v>6.7761113130990701E-4</v>
      </c>
      <c r="AB31">
        <v>6.5366376096022104E-3</v>
      </c>
      <c r="AC31">
        <v>5.9588474009340002E-3</v>
      </c>
      <c r="AD31">
        <v>3.3465319206006299E-5</v>
      </c>
      <c r="AE31">
        <v>7.59922649696255E-6</v>
      </c>
      <c r="AF31" s="3">
        <v>9.5528672434376104E-4</v>
      </c>
      <c r="AG31" s="1">
        <v>1.02478742870414E-7</v>
      </c>
      <c r="AH31">
        <v>5.8288960327426604</v>
      </c>
      <c r="AI31">
        <v>0.35591036892674999</v>
      </c>
      <c r="AJ31">
        <v>1120.87903846421</v>
      </c>
      <c r="AK31" t="s">
        <v>83</v>
      </c>
      <c r="AL31" t="s">
        <v>84</v>
      </c>
      <c r="AM31">
        <v>2695904138.6500001</v>
      </c>
      <c r="AN31">
        <v>22757</v>
      </c>
      <c r="AO31" s="1">
        <f t="shared" si="4"/>
        <v>7.5917452565876682E-3</v>
      </c>
      <c r="AP31" s="5">
        <f t="shared" si="5"/>
        <v>8.7391695650187238</v>
      </c>
      <c r="AQ31" s="3">
        <f t="shared" si="6"/>
        <v>1.0685003446168177E-3</v>
      </c>
      <c r="AR31" s="15">
        <f t="shared" si="7"/>
        <v>0.13412497292337466</v>
      </c>
    </row>
    <row r="32" spans="1:44" x14ac:dyDescent="0.25">
      <c r="A32" t="s">
        <v>37</v>
      </c>
      <c r="B32">
        <v>9.9420385077425397</v>
      </c>
      <c r="C32">
        <v>7.6646652283371298E-3</v>
      </c>
      <c r="D32">
        <v>8.8196047904103594</v>
      </c>
      <c r="E32">
        <v>-27.651595576733001</v>
      </c>
      <c r="F32" s="1">
        <v>0</v>
      </c>
      <c r="G32" s="1">
        <v>0</v>
      </c>
      <c r="H32">
        <v>3.5437418839478201</v>
      </c>
      <c r="I32">
        <v>-119.977478759598</v>
      </c>
      <c r="J32">
        <v>-116.86593857547599</v>
      </c>
      <c r="K32">
        <v>-177.18477558648499</v>
      </c>
      <c r="L32">
        <v>-87.5219723375249</v>
      </c>
      <c r="M32">
        <v>61.290705449297597</v>
      </c>
      <c r="N32">
        <v>91.907578782871596</v>
      </c>
      <c r="O32">
        <v>59.262148851686703</v>
      </c>
      <c r="P32">
        <v>121213.88115754101</v>
      </c>
      <c r="Q32">
        <v>162141.35198238099</v>
      </c>
      <c r="R32">
        <v>109.139342187821</v>
      </c>
      <c r="S32">
        <v>686.48855890597804</v>
      </c>
      <c r="T32">
        <v>0.70654629343313402</v>
      </c>
      <c r="U32">
        <v>0.14375633274084201</v>
      </c>
      <c r="V32">
        <v>0.49595544051851198</v>
      </c>
      <c r="W32">
        <v>6.3339378618393005E-2</v>
      </c>
      <c r="X32">
        <v>0.29694884812225197</v>
      </c>
      <c r="Y32" s="1">
        <v>0</v>
      </c>
      <c r="Z32" s="1">
        <v>0</v>
      </c>
      <c r="AA32">
        <v>5.8811735922739499E-4</v>
      </c>
      <c r="AB32">
        <v>6.7934869689229597E-3</v>
      </c>
      <c r="AC32">
        <v>5.8831091073727904E-3</v>
      </c>
      <c r="AD32">
        <v>2.1460550848166401E-4</v>
      </c>
      <c r="AE32">
        <v>6.7989474703275294E-5</v>
      </c>
      <c r="AF32" s="3">
        <v>1.42600819123111E-3</v>
      </c>
      <c r="AG32" s="1">
        <v>4.1239073740336098E-7</v>
      </c>
      <c r="AH32">
        <v>5.8604384457434797</v>
      </c>
      <c r="AI32">
        <v>0.33762129752440201</v>
      </c>
      <c r="AJ32">
        <v>1307.92511211481</v>
      </c>
      <c r="AK32" t="s">
        <v>85</v>
      </c>
      <c r="AL32" t="s">
        <v>86</v>
      </c>
      <c r="AM32">
        <v>3103802640.9200001</v>
      </c>
      <c r="AN32">
        <v>25606</v>
      </c>
      <c r="AO32" s="1">
        <f t="shared" si="4"/>
        <v>7.8972346578312959E-3</v>
      </c>
      <c r="AP32" s="5">
        <f t="shared" si="5"/>
        <v>9.0757092576023606</v>
      </c>
      <c r="AQ32" s="3">
        <f t="shared" si="6"/>
        <v>7.9119309016775427E-4</v>
      </c>
      <c r="AR32" s="15">
        <f t="shared" si="7"/>
        <v>9.5455817892633466E-2</v>
      </c>
    </row>
    <row r="33" spans="1:44" x14ac:dyDescent="0.25">
      <c r="A33" t="s">
        <v>37</v>
      </c>
      <c r="B33">
        <v>10.423636829462801</v>
      </c>
      <c r="C33">
        <v>8.6277540701563595E-3</v>
      </c>
      <c r="D33">
        <v>9.8758717726751808</v>
      </c>
      <c r="E33">
        <v>-26.094022089527801</v>
      </c>
      <c r="F33" s="1">
        <v>0</v>
      </c>
      <c r="G33" s="1">
        <v>0</v>
      </c>
      <c r="H33">
        <v>3.61775447010021</v>
      </c>
      <c r="I33">
        <v>-94.299614572962398</v>
      </c>
      <c r="J33">
        <v>-90.443057518972594</v>
      </c>
      <c r="K33">
        <v>-150.99826773570899</v>
      </c>
      <c r="L33">
        <v>-62.453149490449903</v>
      </c>
      <c r="M33">
        <v>61.017297882312803</v>
      </c>
      <c r="N33">
        <v>92.924372153622002</v>
      </c>
      <c r="O33">
        <v>60.461073618746902</v>
      </c>
      <c r="P33">
        <v>123917.058148084</v>
      </c>
      <c r="Q33">
        <v>163268.911893646</v>
      </c>
      <c r="R33">
        <v>106.98031027219901</v>
      </c>
      <c r="S33">
        <v>691.05214971293196</v>
      </c>
      <c r="T33">
        <v>0.70610286234820796</v>
      </c>
      <c r="U33">
        <v>0.16005383780031901</v>
      </c>
      <c r="V33">
        <v>0.49151882875187503</v>
      </c>
      <c r="W33">
        <v>6.1873231755083101E-2</v>
      </c>
      <c r="X33">
        <v>0.286554101692722</v>
      </c>
      <c r="Y33" s="1">
        <v>0</v>
      </c>
      <c r="Z33" s="1">
        <v>0</v>
      </c>
      <c r="AA33">
        <v>5.6217876499485597E-4</v>
      </c>
      <c r="AB33">
        <v>7.6872103401388501E-3</v>
      </c>
      <c r="AC33">
        <v>6.3196192288008596E-3</v>
      </c>
      <c r="AD33">
        <v>2.5499715955739803E-4</v>
      </c>
      <c r="AE33">
        <v>1.1542512782027901E-4</v>
      </c>
      <c r="AF33" s="3">
        <v>1.8949335719365399E-3</v>
      </c>
      <c r="AG33">
        <v>7.8974709631683707E-6</v>
      </c>
      <c r="AH33">
        <v>5.9153765387603103</v>
      </c>
      <c r="AI33">
        <v>0.33905000120531198</v>
      </c>
      <c r="AJ33">
        <v>1368.7379168863999</v>
      </c>
      <c r="AK33" t="s">
        <v>87</v>
      </c>
      <c r="AL33" t="s">
        <v>88</v>
      </c>
      <c r="AM33">
        <v>5740457718.71</v>
      </c>
      <c r="AN33">
        <v>46325</v>
      </c>
      <c r="AO33" s="1">
        <f t="shared" si="4"/>
        <v>8.7767315657322556E-3</v>
      </c>
      <c r="AP33" s="5">
        <f t="shared" si="5"/>
        <v>10.038257299874164</v>
      </c>
      <c r="AQ33" s="3">
        <f t="shared" si="6"/>
        <v>3.5454815173249082E-4</v>
      </c>
      <c r="AR33" s="15">
        <f t="shared" si="7"/>
        <v>3.8391079056468103E-2</v>
      </c>
    </row>
    <row r="34" spans="1:44" x14ac:dyDescent="0.25">
      <c r="A34" t="s">
        <v>37</v>
      </c>
      <c r="B34">
        <v>11.2545132753445</v>
      </c>
      <c r="C34">
        <v>9.57531159108891E-3</v>
      </c>
      <c r="D34">
        <v>10.9041469969597</v>
      </c>
      <c r="E34">
        <v>-28.6676420788245</v>
      </c>
      <c r="F34" s="1">
        <v>0</v>
      </c>
      <c r="G34" s="1">
        <v>0</v>
      </c>
      <c r="H34">
        <v>3.517659811888</v>
      </c>
      <c r="I34">
        <v>-66.676186149634503</v>
      </c>
      <c r="J34">
        <v>-62.815687558350398</v>
      </c>
      <c r="K34">
        <v>-122.72905882795401</v>
      </c>
      <c r="L34">
        <v>-35.723913664411398</v>
      </c>
      <c r="M34">
        <v>63.4137383799237</v>
      </c>
      <c r="N34">
        <v>94.346065830902404</v>
      </c>
      <c r="O34">
        <v>61.8062172308546</v>
      </c>
      <c r="P34">
        <v>128034.191969974</v>
      </c>
      <c r="Q34">
        <v>164510.57326392899</v>
      </c>
      <c r="R34">
        <v>112.779371746446</v>
      </c>
      <c r="S34">
        <v>682.41109470153197</v>
      </c>
      <c r="T34">
        <v>0.71750500892727098</v>
      </c>
      <c r="U34">
        <v>0.186690786668883</v>
      </c>
      <c r="V34">
        <v>0.46026316033579201</v>
      </c>
      <c r="W34">
        <v>4.3807631423197102E-2</v>
      </c>
      <c r="X34">
        <v>0.309238421572126</v>
      </c>
      <c r="Y34" s="1">
        <v>0</v>
      </c>
      <c r="Z34" s="1">
        <v>0</v>
      </c>
      <c r="AA34">
        <v>4.7922294614011999E-4</v>
      </c>
      <c r="AB34">
        <v>7.9764677086431295E-3</v>
      </c>
      <c r="AC34">
        <v>6.5321319915357199E-3</v>
      </c>
      <c r="AD34">
        <v>2.13099203540405E-4</v>
      </c>
      <c r="AE34">
        <v>8.7225366168442397E-4</v>
      </c>
      <c r="AF34" s="3">
        <v>2.2444828033867598E-3</v>
      </c>
      <c r="AG34">
        <v>3.4261753827535397E-5</v>
      </c>
      <c r="AH34">
        <v>5.8094066394239903</v>
      </c>
      <c r="AI34">
        <v>0.34877482555928402</v>
      </c>
      <c r="AJ34">
        <v>928.07266094394095</v>
      </c>
      <c r="AK34" t="s">
        <v>89</v>
      </c>
      <c r="AL34" t="s">
        <v>90</v>
      </c>
      <c r="AM34">
        <v>9654034142.9200001</v>
      </c>
      <c r="AN34">
        <v>75402</v>
      </c>
      <c r="AO34" s="1">
        <f t="shared" si="4"/>
        <v>9.2558377410625996E-3</v>
      </c>
      <c r="AP34" s="5">
        <f t="shared" si="5"/>
        <v>10.558666752523472</v>
      </c>
      <c r="AQ34" s="3">
        <f t="shared" si="6"/>
        <v>6.4462781113732229E-4</v>
      </c>
      <c r="AR34" s="15">
        <f t="shared" si="7"/>
        <v>6.5902877619915756E-2</v>
      </c>
    </row>
    <row r="35" spans="1:44" x14ac:dyDescent="0.25">
      <c r="A35" t="s">
        <v>37</v>
      </c>
      <c r="B35">
        <v>12.287639739566799</v>
      </c>
      <c r="C35">
        <v>1.1052305777426E-2</v>
      </c>
      <c r="D35">
        <v>12.4855300623439</v>
      </c>
      <c r="E35">
        <v>-29.076599941107599</v>
      </c>
      <c r="F35" s="1">
        <v>0</v>
      </c>
      <c r="G35" s="1">
        <v>0</v>
      </c>
      <c r="H35">
        <v>3.4422337086058299</v>
      </c>
      <c r="I35">
        <v>-41.501997759461503</v>
      </c>
      <c r="J35">
        <v>-39.688067384009102</v>
      </c>
      <c r="K35">
        <v>-97.538228654410901</v>
      </c>
      <c r="L35">
        <v>-10.9937489609146</v>
      </c>
      <c r="M35">
        <v>64.017799614892098</v>
      </c>
      <c r="N35">
        <v>95.027946185149801</v>
      </c>
      <c r="O35">
        <v>62.3440691031103</v>
      </c>
      <c r="P35">
        <v>130256.58946685</v>
      </c>
      <c r="Q35">
        <v>160708.081626236</v>
      </c>
      <c r="R35">
        <v>120.31282590806001</v>
      </c>
      <c r="S35">
        <v>682.74115078360205</v>
      </c>
      <c r="T35">
        <v>0.708463962332194</v>
      </c>
      <c r="U35">
        <v>0.168425222414857</v>
      </c>
      <c r="V35">
        <v>0.47174416809150299</v>
      </c>
      <c r="W35">
        <v>4.0503211283662799E-2</v>
      </c>
      <c r="X35">
        <v>0.31932739820997502</v>
      </c>
      <c r="Y35" s="1">
        <v>0</v>
      </c>
      <c r="Z35" s="1">
        <v>0</v>
      </c>
      <c r="AA35">
        <v>4.4924199804896001E-4</v>
      </c>
      <c r="AB35">
        <v>8.70610685281103E-3</v>
      </c>
      <c r="AC35">
        <v>7.1656444306929003E-3</v>
      </c>
      <c r="AD35">
        <v>2.2440065795271101E-4</v>
      </c>
      <c r="AE35">
        <v>1.60173269543292E-3</v>
      </c>
      <c r="AF35" s="3">
        <v>2.68837181958374E-3</v>
      </c>
      <c r="AG35">
        <v>7.0831023110641994E-5</v>
      </c>
      <c r="AH35">
        <v>5.7304614693894296</v>
      </c>
      <c r="AI35">
        <v>0.34909353699724299</v>
      </c>
      <c r="AJ35">
        <v>918.49464102189995</v>
      </c>
      <c r="AK35" t="s">
        <v>91</v>
      </c>
      <c r="AL35" t="s">
        <v>92</v>
      </c>
      <c r="AM35">
        <v>29696548549.599998</v>
      </c>
      <c r="AN35">
        <v>227985</v>
      </c>
      <c r="AO35" s="1">
        <f t="shared" si="4"/>
        <v>1.0303258248325601E-2</v>
      </c>
      <c r="AP35" s="5">
        <f t="shared" si="5"/>
        <v>11.686786906020409</v>
      </c>
      <c r="AQ35" s="3">
        <f t="shared" si="6"/>
        <v>5.6288722430205239E-4</v>
      </c>
      <c r="AR35" s="15">
        <f t="shared" si="7"/>
        <v>5.1413004992575395E-2</v>
      </c>
    </row>
    <row r="36" spans="1:44" x14ac:dyDescent="0.25">
      <c r="A36" t="s">
        <v>37</v>
      </c>
      <c r="B36">
        <v>13.102675795766601</v>
      </c>
      <c r="C36">
        <v>1.1965998116226201E-2</v>
      </c>
      <c r="D36">
        <v>13.4508740818706</v>
      </c>
      <c r="E36">
        <v>-25.9178864579623</v>
      </c>
      <c r="F36" s="1">
        <v>0</v>
      </c>
      <c r="G36" s="1">
        <v>0</v>
      </c>
      <c r="H36">
        <v>3.5279704539343602</v>
      </c>
      <c r="I36">
        <v>-17.920367199287501</v>
      </c>
      <c r="J36">
        <v>-16.6654256555566</v>
      </c>
      <c r="K36">
        <v>-74.326535229005898</v>
      </c>
      <c r="L36">
        <v>12.4124564842053</v>
      </c>
      <c r="M36">
        <v>62.898881537765703</v>
      </c>
      <c r="N36">
        <v>95.240409819008093</v>
      </c>
      <c r="O36">
        <v>63.0507357298982</v>
      </c>
      <c r="P36">
        <v>131085.27108076899</v>
      </c>
      <c r="Q36">
        <v>160643.62723408299</v>
      </c>
      <c r="R36">
        <v>121.316108587919</v>
      </c>
      <c r="S36">
        <v>692.049662603662</v>
      </c>
      <c r="T36">
        <v>0.69429154763983703</v>
      </c>
      <c r="U36">
        <v>0.16475964247147101</v>
      </c>
      <c r="V36">
        <v>0.459118846129212</v>
      </c>
      <c r="W36">
        <v>4.4547645859660298E-2</v>
      </c>
      <c r="X36">
        <v>0.33157386553965401</v>
      </c>
      <c r="Y36" s="1">
        <v>0</v>
      </c>
      <c r="Z36" s="1">
        <v>0</v>
      </c>
      <c r="AA36">
        <v>4.32538890476578E-4</v>
      </c>
      <c r="AB36">
        <v>8.9337298206736398E-3</v>
      </c>
      <c r="AC36">
        <v>7.3505335370770801E-3</v>
      </c>
      <c r="AD36">
        <v>5.1126332986075696E-4</v>
      </c>
      <c r="AE36">
        <v>1.6810746200121699E-3</v>
      </c>
      <c r="AF36" s="3">
        <v>3.3210931678062301E-3</v>
      </c>
      <c r="AG36">
        <v>4.0742630181679601E-4</v>
      </c>
      <c r="AH36">
        <v>5.7838114711050501</v>
      </c>
      <c r="AI36">
        <v>0.34669389811861001</v>
      </c>
      <c r="AJ36">
        <v>1301.08922367679</v>
      </c>
      <c r="AK36" t="s">
        <v>93</v>
      </c>
      <c r="AL36" t="s">
        <v>94</v>
      </c>
      <c r="AM36">
        <v>53989304088.410004</v>
      </c>
      <c r="AN36">
        <v>411864</v>
      </c>
      <c r="AO36" s="1">
        <f t="shared" si="4"/>
        <v>1.1104165595359887E-2</v>
      </c>
      <c r="AP36" s="5">
        <f t="shared" si="5"/>
        <v>12.540584651276387</v>
      </c>
      <c r="AQ36" s="3">
        <f t="shared" si="6"/>
        <v>5.3119274803046894E-4</v>
      </c>
      <c r="AR36" s="15">
        <f t="shared" si="7"/>
        <v>4.4821765501419808E-2</v>
      </c>
    </row>
    <row r="37" spans="1:44" x14ac:dyDescent="0.25">
      <c r="A37" t="s">
        <v>37</v>
      </c>
      <c r="B37">
        <v>13.5391751778158</v>
      </c>
      <c r="C37">
        <v>1.2787857191037399E-2</v>
      </c>
      <c r="D37">
        <v>14.3108444319359</v>
      </c>
      <c r="E37">
        <v>-20.1820392552663</v>
      </c>
      <c r="F37" s="1">
        <v>0</v>
      </c>
      <c r="G37" s="1">
        <v>0</v>
      </c>
      <c r="H37">
        <v>3.7361069159020599</v>
      </c>
      <c r="I37">
        <v>7.4268967134185999</v>
      </c>
      <c r="J37">
        <v>8.6125556032486301</v>
      </c>
      <c r="K37">
        <v>-47.045862415565097</v>
      </c>
      <c r="L37">
        <v>38.153939487409801</v>
      </c>
      <c r="M37">
        <v>63.509313341804898</v>
      </c>
      <c r="N37">
        <v>95.069023242644604</v>
      </c>
      <c r="O37">
        <v>62.973766275449599</v>
      </c>
      <c r="P37">
        <v>129390.59270416301</v>
      </c>
      <c r="Q37">
        <v>159328.771583105</v>
      </c>
      <c r="R37">
        <v>117.508120283474</v>
      </c>
      <c r="S37">
        <v>690.11351935118398</v>
      </c>
      <c r="T37">
        <v>0.70999286170284903</v>
      </c>
      <c r="U37">
        <v>0.152052544721201</v>
      </c>
      <c r="V37">
        <v>0.51526151579571</v>
      </c>
      <c r="W37">
        <v>4.0857804983471399E-2</v>
      </c>
      <c r="X37">
        <v>0.29182813449961598</v>
      </c>
      <c r="Y37" s="1">
        <v>0</v>
      </c>
      <c r="Z37" s="1">
        <v>0</v>
      </c>
      <c r="AA37">
        <v>4.4645482921876098E-4</v>
      </c>
      <c r="AB37">
        <v>8.7336945467567702E-3</v>
      </c>
      <c r="AC37">
        <v>7.23594265237704E-3</v>
      </c>
      <c r="AD37">
        <v>8.5212969705808701E-4</v>
      </c>
      <c r="AE37">
        <v>1.7295785009044499E-3</v>
      </c>
      <c r="AF37" s="3">
        <v>4.0081587803811498E-3</v>
      </c>
      <c r="AG37">
        <v>1.02603640233502E-3</v>
      </c>
      <c r="AH37">
        <v>5.7938720361822398</v>
      </c>
      <c r="AI37">
        <v>0.35321003263231299</v>
      </c>
      <c r="AJ37">
        <v>2005.7444903149999</v>
      </c>
      <c r="AK37" t="s">
        <v>95</v>
      </c>
      <c r="AL37" t="s">
        <v>96</v>
      </c>
      <c r="AM37">
        <v>76025771774</v>
      </c>
      <c r="AN37">
        <v>587568</v>
      </c>
      <c r="AO37" s="1">
        <f t="shared" si="4"/>
        <v>1.1690556261976952E-2</v>
      </c>
      <c r="AP37" s="5">
        <f t="shared" si="5"/>
        <v>13.160894127482303</v>
      </c>
      <c r="AQ37" s="3">
        <f t="shared" si="6"/>
        <v>3.5948401660174795E-4</v>
      </c>
      <c r="AR37" s="15">
        <f t="shared" si="7"/>
        <v>2.8742807796286352E-2</v>
      </c>
    </row>
    <row r="38" spans="1:44" x14ac:dyDescent="0.25">
      <c r="A38" t="s">
        <v>37</v>
      </c>
      <c r="B38">
        <v>15.505926035809599</v>
      </c>
      <c r="C38">
        <v>1.3418421949818999E-2</v>
      </c>
      <c r="D38">
        <v>14.965331688475001</v>
      </c>
      <c r="E38">
        <v>-15.772591960813401</v>
      </c>
      <c r="F38" s="1">
        <v>0</v>
      </c>
      <c r="G38" s="1">
        <v>0</v>
      </c>
      <c r="H38">
        <v>3.8867961866790401</v>
      </c>
      <c r="I38">
        <v>30.7839098241869</v>
      </c>
      <c r="J38">
        <v>31.764684662472899</v>
      </c>
      <c r="K38">
        <v>-26.9167706576605</v>
      </c>
      <c r="L38">
        <v>62.208453675247299</v>
      </c>
      <c r="M38">
        <v>64.289404336321496</v>
      </c>
      <c r="N38">
        <v>94.991001133042204</v>
      </c>
      <c r="O38">
        <v>62.600154453303098</v>
      </c>
      <c r="P38">
        <v>126486.22669846</v>
      </c>
      <c r="Q38">
        <v>155795.788930468</v>
      </c>
      <c r="R38">
        <v>114.886159632649</v>
      </c>
      <c r="S38">
        <v>698.92141452960004</v>
      </c>
      <c r="T38">
        <v>0.70519926245604003</v>
      </c>
      <c r="U38">
        <v>0.153657508362085</v>
      </c>
      <c r="V38">
        <v>0.52886344978689204</v>
      </c>
      <c r="W38">
        <v>3.7586220569176002E-2</v>
      </c>
      <c r="X38">
        <v>0.279892821281846</v>
      </c>
      <c r="Y38" s="1">
        <v>0</v>
      </c>
      <c r="Z38" s="1">
        <v>0</v>
      </c>
      <c r="AA38">
        <v>4.5786319230313601E-4</v>
      </c>
      <c r="AB38">
        <v>8.6689617360180497E-3</v>
      </c>
      <c r="AC38">
        <v>7.1949910286183199E-3</v>
      </c>
      <c r="AD38">
        <v>7.6427394766158299E-4</v>
      </c>
      <c r="AE38">
        <v>1.9019704514578401E-3</v>
      </c>
      <c r="AF38" s="3">
        <v>4.3911608264469602E-3</v>
      </c>
      <c r="AG38">
        <v>1.6253752876817401E-3</v>
      </c>
      <c r="AH38">
        <v>5.8392284206467204</v>
      </c>
      <c r="AI38">
        <v>0.362346674168882</v>
      </c>
      <c r="AJ38">
        <v>2731.6655209004298</v>
      </c>
      <c r="AK38" t="s">
        <v>97</v>
      </c>
      <c r="AL38" t="s">
        <v>98</v>
      </c>
      <c r="AM38">
        <v>92508358106.679993</v>
      </c>
      <c r="AN38">
        <v>731371</v>
      </c>
      <c r="AO38" s="1">
        <f t="shared" si="4"/>
        <v>1.2044015047368416E-2</v>
      </c>
      <c r="AP38" s="5">
        <f t="shared" si="5"/>
        <v>13.532847360142409</v>
      </c>
      <c r="AQ38" s="3">
        <f t="shared" si="6"/>
        <v>1.8986056532691482E-3</v>
      </c>
      <c r="AR38" s="15">
        <f t="shared" si="7"/>
        <v>0.14579922636816223</v>
      </c>
    </row>
    <row r="39" spans="1:44" x14ac:dyDescent="0.25">
      <c r="A39" t="s">
        <v>37</v>
      </c>
      <c r="B39">
        <v>15.9641082913228</v>
      </c>
      <c r="C39">
        <v>1.41639758976246E-2</v>
      </c>
      <c r="D39">
        <v>15.733257156318601</v>
      </c>
      <c r="E39">
        <v>-7.7620607314602896</v>
      </c>
      <c r="F39" s="1">
        <v>0</v>
      </c>
      <c r="G39" s="1">
        <v>0</v>
      </c>
      <c r="H39">
        <v>4.2123604824118503</v>
      </c>
      <c r="I39">
        <v>55.0271527668164</v>
      </c>
      <c r="J39">
        <v>56.125248229966701</v>
      </c>
      <c r="K39">
        <v>-3.1343759566920699</v>
      </c>
      <c r="L39">
        <v>87.544203324109205</v>
      </c>
      <c r="M39">
        <v>69.085631033862796</v>
      </c>
      <c r="N39">
        <v>94.845098858173998</v>
      </c>
      <c r="O39">
        <v>60.779957992828997</v>
      </c>
      <c r="P39">
        <v>122070.96959589</v>
      </c>
      <c r="Q39">
        <v>153070.89002285199</v>
      </c>
      <c r="R39">
        <v>105.27119351512199</v>
      </c>
      <c r="S39">
        <v>695.43070423471897</v>
      </c>
      <c r="T39">
        <v>0.73024278674802501</v>
      </c>
      <c r="U39">
        <v>0.13514205730939199</v>
      </c>
      <c r="V39">
        <v>0.60662257183622303</v>
      </c>
      <c r="W39">
        <v>2.9473918591113299E-2</v>
      </c>
      <c r="X39">
        <v>0.22876145226326999</v>
      </c>
      <c r="Y39" s="1">
        <v>0</v>
      </c>
      <c r="Z39" s="1">
        <v>0</v>
      </c>
      <c r="AA39">
        <v>5.0386932010074398E-4</v>
      </c>
      <c r="AB39">
        <v>8.4939547885301697E-3</v>
      </c>
      <c r="AC39">
        <v>7.1139708020550498E-3</v>
      </c>
      <c r="AD39">
        <v>6.1130802998653905E-4</v>
      </c>
      <c r="AE39">
        <v>2.9307259195407798E-3</v>
      </c>
      <c r="AF39" s="3">
        <v>4.3208575533242996E-3</v>
      </c>
      <c r="AG39">
        <v>1.62413525447097E-3</v>
      </c>
      <c r="AH39">
        <v>5.8724858590047999</v>
      </c>
      <c r="AI39">
        <v>0.39864375511394101</v>
      </c>
      <c r="AJ39">
        <v>3982.4867920032998</v>
      </c>
      <c r="AK39" t="s">
        <v>99</v>
      </c>
      <c r="AL39" t="s">
        <v>100</v>
      </c>
      <c r="AM39">
        <v>81372752474.559998</v>
      </c>
      <c r="AN39">
        <v>666602</v>
      </c>
      <c r="AO39" s="1">
        <f t="shared" si="4"/>
        <v>1.1938697675480094E-2</v>
      </c>
      <c r="AP39" s="5">
        <f t="shared" si="5"/>
        <v>13.422172376541097</v>
      </c>
      <c r="AQ39" s="3">
        <f t="shared" si="6"/>
        <v>2.4506217895076884E-3</v>
      </c>
      <c r="AR39" s="15">
        <f t="shared" si="7"/>
        <v>0.1893833459645049</v>
      </c>
    </row>
    <row r="40" spans="1:44" x14ac:dyDescent="0.25">
      <c r="A40" t="s">
        <v>37</v>
      </c>
      <c r="B40">
        <v>17.103305407126001</v>
      </c>
      <c r="C40">
        <v>1.5680939806688401E-2</v>
      </c>
      <c r="D40">
        <v>17.276150175245501</v>
      </c>
      <c r="E40">
        <v>-4.4532929906038703</v>
      </c>
      <c r="F40" s="1">
        <v>0</v>
      </c>
      <c r="G40" s="1">
        <v>0</v>
      </c>
      <c r="H40">
        <v>4.4678979563240304</v>
      </c>
      <c r="I40">
        <v>79.137119582889795</v>
      </c>
      <c r="J40">
        <v>80.010400829822103</v>
      </c>
      <c r="K40">
        <v>17.587365826713899</v>
      </c>
      <c r="L40">
        <v>111.930711815219</v>
      </c>
      <c r="M40">
        <v>75.028699871042903</v>
      </c>
      <c r="N40">
        <v>94.924546564284</v>
      </c>
      <c r="O40">
        <v>58.606510645719297</v>
      </c>
      <c r="P40">
        <v>121033.065823727</v>
      </c>
      <c r="Q40">
        <v>151710.48183816299</v>
      </c>
      <c r="R40">
        <v>94.717929125288407</v>
      </c>
      <c r="S40">
        <v>698.54441183901201</v>
      </c>
      <c r="T40">
        <v>0.74794868570344497</v>
      </c>
      <c r="U40">
        <v>0.106621211075538</v>
      </c>
      <c r="V40">
        <v>0.69622897470119405</v>
      </c>
      <c r="W40">
        <v>2.2251478032128499E-2</v>
      </c>
      <c r="X40">
        <v>0.17489833619113801</v>
      </c>
      <c r="Y40" s="1">
        <v>0</v>
      </c>
      <c r="Z40" s="1">
        <v>0</v>
      </c>
      <c r="AA40">
        <v>5.4794005455043797E-4</v>
      </c>
      <c r="AB40">
        <v>8.5208734356563808E-3</v>
      </c>
      <c r="AC40">
        <v>7.0979666696428601E-3</v>
      </c>
      <c r="AD40">
        <v>4.6396311684953798E-4</v>
      </c>
      <c r="AE40">
        <v>4.0811782787495603E-3</v>
      </c>
      <c r="AF40" s="3">
        <v>4.1411852991538201E-3</v>
      </c>
      <c r="AG40">
        <v>2.06701957944089E-3</v>
      </c>
      <c r="AH40">
        <v>5.9229186939443501</v>
      </c>
      <c r="AI40">
        <v>0.44499538584051801</v>
      </c>
      <c r="AJ40">
        <v>5271.4382056763397</v>
      </c>
      <c r="AK40" t="s">
        <v>101</v>
      </c>
      <c r="AL40" t="s">
        <v>102</v>
      </c>
      <c r="AM40">
        <v>81020502526.929993</v>
      </c>
      <c r="AN40">
        <v>669408</v>
      </c>
      <c r="AO40" s="1">
        <f t="shared" si="4"/>
        <v>1.1787092023347118E-2</v>
      </c>
      <c r="AP40" s="5">
        <f t="shared" si="5"/>
        <v>13.262626358454588</v>
      </c>
      <c r="AQ40" s="3">
        <f t="shared" si="6"/>
        <v>3.7226237973705771E-3</v>
      </c>
      <c r="AR40" s="15">
        <f t="shared" si="7"/>
        <v>0.28958661315396839</v>
      </c>
    </row>
    <row r="41" spans="1:44" x14ac:dyDescent="0.25">
      <c r="A41" t="s">
        <v>37</v>
      </c>
      <c r="B41">
        <v>17.981222715649</v>
      </c>
      <c r="C41">
        <v>1.68064969710102E-2</v>
      </c>
      <c r="D41">
        <v>18.404163193492799</v>
      </c>
      <c r="E41">
        <v>4.1457818145082399</v>
      </c>
      <c r="F41" s="1">
        <v>0</v>
      </c>
      <c r="G41" s="1">
        <v>0</v>
      </c>
      <c r="H41">
        <v>4.7998472394595204</v>
      </c>
      <c r="I41">
        <v>103.287668982158</v>
      </c>
      <c r="J41">
        <v>104.494039810179</v>
      </c>
      <c r="K41">
        <v>41.150397858816703</v>
      </c>
      <c r="L41">
        <v>137.00411480621099</v>
      </c>
      <c r="M41">
        <v>80.6570747302342</v>
      </c>
      <c r="N41">
        <v>94.999633916800903</v>
      </c>
      <c r="O41">
        <v>56.5276141567468</v>
      </c>
      <c r="P41">
        <v>117646.79727868301</v>
      </c>
      <c r="Q41">
        <v>150547.52209266301</v>
      </c>
      <c r="R41">
        <v>82.372006829158906</v>
      </c>
      <c r="S41">
        <v>691.94776906796903</v>
      </c>
      <c r="T41">
        <v>0.77660577242671902</v>
      </c>
      <c r="U41">
        <v>7.9765200095705299E-2</v>
      </c>
      <c r="V41">
        <v>0.76385883389368103</v>
      </c>
      <c r="W41">
        <v>1.68865498502534E-2</v>
      </c>
      <c r="X41">
        <v>0.13948941616035901</v>
      </c>
      <c r="Y41" s="1">
        <v>0</v>
      </c>
      <c r="Z41" s="1">
        <v>0</v>
      </c>
      <c r="AA41">
        <v>5.8977151684684798E-4</v>
      </c>
      <c r="AB41">
        <v>8.51675509272877E-3</v>
      </c>
      <c r="AC41">
        <v>7.0809355605046496E-3</v>
      </c>
      <c r="AD41">
        <v>3.75118318838292E-4</v>
      </c>
      <c r="AE41">
        <v>4.4522341727769197E-3</v>
      </c>
      <c r="AF41" s="3">
        <v>4.05373605130768E-3</v>
      </c>
      <c r="AG41">
        <v>2.8726665783401399E-3</v>
      </c>
      <c r="AH41">
        <v>6.0085165770604201</v>
      </c>
      <c r="AI41">
        <v>0.49177410553536499</v>
      </c>
      <c r="AJ41">
        <v>6727.9289288250102</v>
      </c>
      <c r="AK41" t="s">
        <v>103</v>
      </c>
      <c r="AL41" t="s">
        <v>104</v>
      </c>
      <c r="AM41">
        <v>62510684559.650002</v>
      </c>
      <c r="AN41">
        <v>531342</v>
      </c>
      <c r="AO41" s="1">
        <f t="shared" si="4"/>
        <v>1.1724443128659178E-2</v>
      </c>
      <c r="AP41" s="5">
        <f t="shared" si="5"/>
        <v>13.196617558152679</v>
      </c>
      <c r="AQ41" s="3">
        <f t="shared" si="6"/>
        <v>4.6583724082963525E-3</v>
      </c>
      <c r="AR41" s="15">
        <f t="shared" si="7"/>
        <v>0.36256299285876192</v>
      </c>
    </row>
    <row r="42" spans="1:44" x14ac:dyDescent="0.25">
      <c r="A42" t="s">
        <v>37</v>
      </c>
      <c r="B42">
        <v>19.450130914198699</v>
      </c>
      <c r="C42">
        <v>1.8085594559084001E-2</v>
      </c>
      <c r="D42">
        <v>19.6689251246043</v>
      </c>
      <c r="E42">
        <v>5.63380805265228</v>
      </c>
      <c r="F42" s="1">
        <v>0</v>
      </c>
      <c r="G42" s="1">
        <v>0</v>
      </c>
      <c r="H42">
        <v>4.9846596332607804</v>
      </c>
      <c r="I42">
        <v>128.374669018481</v>
      </c>
      <c r="J42">
        <v>128.992781424838</v>
      </c>
      <c r="K42">
        <v>64.851203510432896</v>
      </c>
      <c r="L42">
        <v>161.48737475675401</v>
      </c>
      <c r="M42">
        <v>84.899485227747704</v>
      </c>
      <c r="N42">
        <v>95.2973452137565</v>
      </c>
      <c r="O42">
        <v>55.159197532770001</v>
      </c>
      <c r="P42">
        <v>119866.273429044</v>
      </c>
      <c r="Q42">
        <v>152502.11121403001</v>
      </c>
      <c r="R42">
        <v>72.533451991592898</v>
      </c>
      <c r="S42">
        <v>691.77629560627895</v>
      </c>
      <c r="T42">
        <v>0.79773822735553701</v>
      </c>
      <c r="U42">
        <v>5.1390022501563701E-2</v>
      </c>
      <c r="V42">
        <v>0.84805256524875305</v>
      </c>
      <c r="W42">
        <v>1.10747470454516E-2</v>
      </c>
      <c r="X42">
        <v>8.9482665204230802E-2</v>
      </c>
      <c r="Y42" s="1">
        <v>0</v>
      </c>
      <c r="Z42" s="1">
        <v>0</v>
      </c>
      <c r="AA42">
        <v>6.0997888743369105E-4</v>
      </c>
      <c r="AB42">
        <v>8.5210471483306606E-3</v>
      </c>
      <c r="AC42">
        <v>7.0567972996764703E-3</v>
      </c>
      <c r="AD42">
        <v>2.1348706260381701E-4</v>
      </c>
      <c r="AE42">
        <v>4.9336778631295297E-3</v>
      </c>
      <c r="AF42" s="3">
        <v>3.9595076767290098E-3</v>
      </c>
      <c r="AG42">
        <v>3.8074706658762199E-3</v>
      </c>
      <c r="AH42">
        <v>6.0447886888205504</v>
      </c>
      <c r="AI42">
        <v>0.52298162609973098</v>
      </c>
      <c r="AJ42">
        <v>7587.91543024981</v>
      </c>
      <c r="AK42" t="s">
        <v>105</v>
      </c>
      <c r="AL42" t="s">
        <v>106</v>
      </c>
      <c r="AM42">
        <v>62251350442.639999</v>
      </c>
      <c r="AN42">
        <v>519340</v>
      </c>
      <c r="AO42" s="1">
        <f t="shared" si="4"/>
        <v>1.1626283863839171E-2</v>
      </c>
      <c r="AP42" s="5">
        <f t="shared" si="5"/>
        <v>13.093101339793733</v>
      </c>
      <c r="AQ42" s="3">
        <f t="shared" si="6"/>
        <v>6.2367220075720368E-3</v>
      </c>
      <c r="AR42" s="15">
        <f t="shared" si="7"/>
        <v>0.48552511810812216</v>
      </c>
    </row>
    <row r="43" spans="1:44" x14ac:dyDescent="0.25">
      <c r="A43" t="s">
        <v>37</v>
      </c>
      <c r="B43">
        <v>20.236721223761698</v>
      </c>
      <c r="C43">
        <v>1.8429372749005801E-2</v>
      </c>
      <c r="D43">
        <v>20.005772683296001</v>
      </c>
      <c r="E43">
        <v>15.649957913111299</v>
      </c>
      <c r="F43" s="1">
        <v>0</v>
      </c>
      <c r="G43" s="1">
        <v>0</v>
      </c>
      <c r="H43">
        <v>5.17576395374937</v>
      </c>
      <c r="I43">
        <v>152.32777961678801</v>
      </c>
      <c r="J43">
        <v>152.99771766770201</v>
      </c>
      <c r="K43">
        <v>88.965776271243897</v>
      </c>
      <c r="L43">
        <v>186.45821617949599</v>
      </c>
      <c r="M43">
        <v>86.287789314497999</v>
      </c>
      <c r="N43">
        <v>95.569459952051801</v>
      </c>
      <c r="O43">
        <v>54.833587246667598</v>
      </c>
      <c r="P43">
        <v>116405.13869124401</v>
      </c>
      <c r="Q43">
        <v>146724.53369985099</v>
      </c>
      <c r="R43">
        <v>67.1256246079015</v>
      </c>
      <c r="S43">
        <v>687.29620489561205</v>
      </c>
      <c r="T43">
        <v>0.81984823833848397</v>
      </c>
      <c r="U43">
        <v>2.8765473932031899E-2</v>
      </c>
      <c r="V43">
        <v>0.90852593928334302</v>
      </c>
      <c r="W43">
        <v>6.0803269240688297E-3</v>
      </c>
      <c r="X43">
        <v>5.6628259860556002E-2</v>
      </c>
      <c r="Y43" s="1">
        <v>0</v>
      </c>
      <c r="Z43" s="1">
        <v>0</v>
      </c>
      <c r="AA43">
        <v>6.0604800769632002E-4</v>
      </c>
      <c r="AB43">
        <v>8.3636887105682095E-3</v>
      </c>
      <c r="AC43">
        <v>6.9461703157395801E-3</v>
      </c>
      <c r="AD43">
        <v>9.7480856953779702E-5</v>
      </c>
      <c r="AE43">
        <v>5.2855171591597002E-3</v>
      </c>
      <c r="AF43" s="3">
        <v>3.9082352345227297E-3</v>
      </c>
      <c r="AG43">
        <v>4.0766990205876102E-3</v>
      </c>
      <c r="AH43">
        <v>6.0912184479371101</v>
      </c>
      <c r="AI43">
        <v>0.53440722625313697</v>
      </c>
      <c r="AJ43">
        <v>8420.1243083659101</v>
      </c>
      <c r="AK43" t="s">
        <v>107</v>
      </c>
      <c r="AL43" t="s">
        <v>108</v>
      </c>
      <c r="AM43">
        <v>44103462542.199997</v>
      </c>
      <c r="AN43">
        <v>378879</v>
      </c>
      <c r="AO43" s="1">
        <f t="shared" si="4"/>
        <v>1.146045355795863E-2</v>
      </c>
      <c r="AP43" s="5">
        <f t="shared" si="5"/>
        <v>12.917963892088903</v>
      </c>
      <c r="AQ43" s="3">
        <f t="shared" si="6"/>
        <v>7.2053871147456407E-3</v>
      </c>
      <c r="AR43" s="15">
        <f t="shared" si="7"/>
        <v>0.56655657136144177</v>
      </c>
    </row>
    <row r="44" spans="1:44" x14ac:dyDescent="0.25">
      <c r="A44" t="s">
        <v>37</v>
      </c>
      <c r="B44">
        <v>18.796922447245699</v>
      </c>
      <c r="C44">
        <v>1.7381063847087801E-2</v>
      </c>
      <c r="D44">
        <v>18.974531554199402</v>
      </c>
      <c r="E44">
        <v>28.0598582895696</v>
      </c>
      <c r="F44" s="1">
        <v>0</v>
      </c>
      <c r="G44" s="1">
        <v>0</v>
      </c>
      <c r="H44">
        <v>5.38627928310994</v>
      </c>
      <c r="I44">
        <v>173.83304846287101</v>
      </c>
      <c r="J44">
        <v>174.428394159839</v>
      </c>
      <c r="K44">
        <v>111.371826969824</v>
      </c>
      <c r="L44">
        <v>210.72077486824301</v>
      </c>
      <c r="M44">
        <v>90.409247254641102</v>
      </c>
      <c r="N44">
        <v>95.725365137878597</v>
      </c>
      <c r="O44">
        <v>53.741370512499103</v>
      </c>
      <c r="P44">
        <v>107708.600554652</v>
      </c>
      <c r="Q44">
        <v>133626.64426579699</v>
      </c>
      <c r="R44">
        <v>62.876874864208901</v>
      </c>
      <c r="S44">
        <v>677.84409067945603</v>
      </c>
      <c r="T44">
        <v>0.84265284437012</v>
      </c>
      <c r="U44">
        <v>1.7575068126273401E-2</v>
      </c>
      <c r="V44">
        <v>0.94447074782717699</v>
      </c>
      <c r="W44">
        <v>3.57593971700256E-3</v>
      </c>
      <c r="X44">
        <v>3.4378244329546198E-2</v>
      </c>
      <c r="Y44" s="1">
        <v>0</v>
      </c>
      <c r="Z44" s="1">
        <v>0</v>
      </c>
      <c r="AA44">
        <v>6.3814749151335805E-4</v>
      </c>
      <c r="AB44">
        <v>8.1837154124426506E-3</v>
      </c>
      <c r="AC44">
        <v>6.8606908256966803E-3</v>
      </c>
      <c r="AD44">
        <v>4.72934009599777E-5</v>
      </c>
      <c r="AE44">
        <v>4.9990246933011902E-3</v>
      </c>
      <c r="AF44" s="3">
        <v>3.83864746526034E-3</v>
      </c>
      <c r="AG44">
        <v>3.51292258562285E-3</v>
      </c>
      <c r="AH44">
        <v>6.0607256191589096</v>
      </c>
      <c r="AI44">
        <v>0.56021995640842803</v>
      </c>
      <c r="AJ44">
        <v>9723.6097430433801</v>
      </c>
      <c r="AK44" t="s">
        <v>109</v>
      </c>
      <c r="AL44" t="s">
        <v>110</v>
      </c>
      <c r="AM44">
        <v>28303342927.950001</v>
      </c>
      <c r="AN44">
        <v>262777</v>
      </c>
      <c r="AO44" s="1">
        <f t="shared" si="4"/>
        <v>1.1337485782470378E-2</v>
      </c>
      <c r="AP44" s="5">
        <f t="shared" si="5"/>
        <v>12.787885775611961</v>
      </c>
      <c r="AQ44" s="3">
        <f t="shared" si="6"/>
        <v>5.8642651250572463E-3</v>
      </c>
      <c r="AR44" s="15">
        <f t="shared" si="7"/>
        <v>0.46990071518262178</v>
      </c>
    </row>
    <row r="45" spans="1:44" x14ac:dyDescent="0.25">
      <c r="A45" t="s">
        <v>37</v>
      </c>
      <c r="B45">
        <v>16.934175029971499</v>
      </c>
      <c r="C45">
        <v>1.68783522165026E-2</v>
      </c>
      <c r="D45">
        <v>18.475694171481901</v>
      </c>
      <c r="E45">
        <v>48.249016187048298</v>
      </c>
      <c r="F45" s="1">
        <v>0</v>
      </c>
      <c r="G45" s="1">
        <v>0</v>
      </c>
      <c r="H45">
        <v>5.6715325383048203</v>
      </c>
      <c r="I45">
        <v>193.72225010421101</v>
      </c>
      <c r="J45">
        <v>195.52476047844999</v>
      </c>
      <c r="K45">
        <v>136.60470593354199</v>
      </c>
      <c r="L45">
        <v>234.57238542024601</v>
      </c>
      <c r="M45">
        <v>91.874725266111597</v>
      </c>
      <c r="N45">
        <v>95.604627516011206</v>
      </c>
      <c r="O45">
        <v>53.877219385565098</v>
      </c>
      <c r="P45">
        <v>96961.100262909196</v>
      </c>
      <c r="Q45">
        <v>123933.027889027</v>
      </c>
      <c r="R45">
        <v>63.192571004587897</v>
      </c>
      <c r="S45">
        <v>668.76812021562</v>
      </c>
      <c r="T45">
        <v>0.85401010861424798</v>
      </c>
      <c r="U45">
        <v>1.8763483478285398E-2</v>
      </c>
      <c r="V45">
        <v>0.93132696955248295</v>
      </c>
      <c r="W45">
        <v>6.9335061440688999E-3</v>
      </c>
      <c r="X45">
        <v>4.29760408251618E-2</v>
      </c>
      <c r="Y45" s="1">
        <v>0</v>
      </c>
      <c r="Z45" s="1">
        <v>0</v>
      </c>
      <c r="AA45">
        <v>6.6014396428557096E-4</v>
      </c>
      <c r="AB45">
        <v>7.9104318358664497E-3</v>
      </c>
      <c r="AC45">
        <v>6.8525844300326901E-3</v>
      </c>
      <c r="AD45">
        <v>2.46741208665538E-5</v>
      </c>
      <c r="AE45">
        <v>4.8445216179390403E-3</v>
      </c>
      <c r="AF45" s="3">
        <v>3.8639571124422199E-3</v>
      </c>
      <c r="AG45">
        <v>3.4386047329145902E-3</v>
      </c>
      <c r="AH45">
        <v>5.9563101369524203</v>
      </c>
      <c r="AI45">
        <v>0.55877528865184201</v>
      </c>
      <c r="AJ45">
        <v>11645.1993855449</v>
      </c>
      <c r="AK45" t="s">
        <v>111</v>
      </c>
      <c r="AL45" t="s">
        <v>112</v>
      </c>
      <c r="AM45">
        <v>6671602425.79</v>
      </c>
      <c r="AN45">
        <v>68807</v>
      </c>
      <c r="AO45" s="1">
        <f t="shared" si="4"/>
        <v>1.1376685506760482E-2</v>
      </c>
      <c r="AP45" s="5">
        <f t="shared" si="5"/>
        <v>12.829371463982408</v>
      </c>
      <c r="AQ45" s="3">
        <f t="shared" si="6"/>
        <v>3.9658023836044824E-3</v>
      </c>
      <c r="AR45" s="15">
        <f t="shared" si="7"/>
        <v>0.31995359846840898</v>
      </c>
    </row>
    <row r="46" spans="1:44" x14ac:dyDescent="0.25">
      <c r="A46" t="s">
        <v>37</v>
      </c>
      <c r="B46">
        <v>18.128615561272898</v>
      </c>
      <c r="C46">
        <v>1.7527935667591601E-2</v>
      </c>
      <c r="D46">
        <v>19.119742431814799</v>
      </c>
      <c r="E46">
        <v>64.683631528936402</v>
      </c>
      <c r="F46" s="1">
        <v>0</v>
      </c>
      <c r="G46" s="1">
        <v>0</v>
      </c>
      <c r="H46">
        <v>6.2032789619238997</v>
      </c>
      <c r="I46">
        <v>235.35155463389199</v>
      </c>
      <c r="J46">
        <v>237.633323020733</v>
      </c>
      <c r="K46">
        <v>193.19080200817501</v>
      </c>
      <c r="L46">
        <v>276.25651777291898</v>
      </c>
      <c r="M46">
        <v>99.390860225917294</v>
      </c>
      <c r="N46">
        <v>95.681593796993695</v>
      </c>
      <c r="O46">
        <v>52.768020443316701</v>
      </c>
      <c r="P46">
        <v>96840.355006882804</v>
      </c>
      <c r="Q46">
        <v>121534.48796354</v>
      </c>
      <c r="R46">
        <v>58.197600299723</v>
      </c>
      <c r="S46">
        <v>648.21445840783304</v>
      </c>
      <c r="T46">
        <v>0.860308861517876</v>
      </c>
      <c r="U46">
        <v>1.5701982310527499E-2</v>
      </c>
      <c r="V46">
        <v>0.96433331645198905</v>
      </c>
      <c r="W46">
        <v>3.0021659904115E-3</v>
      </c>
      <c r="X46">
        <v>1.69625352470716E-2</v>
      </c>
      <c r="Y46" s="1">
        <v>0</v>
      </c>
      <c r="Z46" s="1">
        <v>0</v>
      </c>
      <c r="AA46">
        <v>7.2460154691131296E-4</v>
      </c>
      <c r="AB46">
        <v>7.8266121043070805E-3</v>
      </c>
      <c r="AC46">
        <v>6.9058673446265604E-3</v>
      </c>
      <c r="AD46">
        <v>7.1223832803155199E-6</v>
      </c>
      <c r="AE46">
        <v>4.9652000355925796E-3</v>
      </c>
      <c r="AF46" s="3">
        <v>3.8316716726640599E-3</v>
      </c>
      <c r="AG46">
        <v>4.0044220045776504E-3</v>
      </c>
      <c r="AH46">
        <v>5.7288030869361499</v>
      </c>
      <c r="AI46">
        <v>0.58575471247793498</v>
      </c>
      <c r="AJ46">
        <v>15595.2442148343</v>
      </c>
      <c r="AK46" t="s">
        <v>113</v>
      </c>
      <c r="AL46" t="s">
        <v>114</v>
      </c>
      <c r="AM46">
        <v>4291286651.4200001</v>
      </c>
      <c r="AN46">
        <v>44313</v>
      </c>
      <c r="AO46" s="1">
        <f t="shared" si="4"/>
        <v>1.1462140564201934E-2</v>
      </c>
      <c r="AP46" s="5">
        <f t="shared" si="5"/>
        <v>12.919747208419331</v>
      </c>
      <c r="AQ46" s="3">
        <f t="shared" si="6"/>
        <v>5.0680982109206733E-3</v>
      </c>
      <c r="AR46" s="15">
        <f t="shared" si="7"/>
        <v>0.40317107361505777</v>
      </c>
    </row>
    <row r="48" spans="1:44" x14ac:dyDescent="0.25">
      <c r="AO48" t="s">
        <v>226</v>
      </c>
      <c r="AP48" t="s">
        <v>67</v>
      </c>
    </row>
    <row r="49" spans="1:44" x14ac:dyDescent="0.25">
      <c r="A49" t="s">
        <v>0</v>
      </c>
      <c r="B49" t="s">
        <v>1</v>
      </c>
      <c r="C49" t="s">
        <v>2</v>
      </c>
      <c r="D49" t="s">
        <v>3</v>
      </c>
      <c r="E49" t="s">
        <v>5</v>
      </c>
      <c r="F49" t="s">
        <v>6</v>
      </c>
      <c r="G49" t="s">
        <v>208</v>
      </c>
      <c r="H49" t="s">
        <v>7</v>
      </c>
      <c r="I49" t="s">
        <v>8</v>
      </c>
      <c r="J49" t="s">
        <v>134</v>
      </c>
      <c r="K49" t="s">
        <v>143</v>
      </c>
      <c r="L49" t="s">
        <v>9</v>
      </c>
      <c r="M49" t="s">
        <v>10</v>
      </c>
      <c r="N49" t="s">
        <v>11</v>
      </c>
      <c r="O49" t="s">
        <v>13</v>
      </c>
      <c r="P49" t="s">
        <v>14</v>
      </c>
      <c r="Q49" t="s">
        <v>15</v>
      </c>
      <c r="R49" t="s">
        <v>16</v>
      </c>
      <c r="S49" t="s">
        <v>17</v>
      </c>
      <c r="T49" t="s">
        <v>18</v>
      </c>
      <c r="U49" t="s">
        <v>20</v>
      </c>
      <c r="V49" t="s">
        <v>21</v>
      </c>
      <c r="W49" t="s">
        <v>22</v>
      </c>
      <c r="X49" t="s">
        <v>23</v>
      </c>
      <c r="Y49" t="s">
        <v>24</v>
      </c>
      <c r="Z49" t="s">
        <v>25</v>
      </c>
      <c r="AA49" t="s">
        <v>26</v>
      </c>
      <c r="AB49" t="s">
        <v>27</v>
      </c>
      <c r="AC49" t="s">
        <v>263</v>
      </c>
      <c r="AD49" t="s">
        <v>120</v>
      </c>
      <c r="AE49" t="s">
        <v>29</v>
      </c>
      <c r="AF49" s="3" t="s">
        <v>233</v>
      </c>
      <c r="AG49" t="s">
        <v>30</v>
      </c>
      <c r="AH49" t="s">
        <v>31</v>
      </c>
      <c r="AI49" t="s">
        <v>32</v>
      </c>
      <c r="AJ49" t="s">
        <v>33</v>
      </c>
      <c r="AK49" t="s">
        <v>34</v>
      </c>
      <c r="AL49" t="s">
        <v>74</v>
      </c>
      <c r="AM49" t="s">
        <v>35</v>
      </c>
      <c r="AN49" t="s">
        <v>36</v>
      </c>
      <c r="AO49" s="15">
        <v>1</v>
      </c>
      <c r="AP49" s="15">
        <v>1</v>
      </c>
    </row>
    <row r="50" spans="1:44" x14ac:dyDescent="0.25">
      <c r="A50" t="s">
        <v>37</v>
      </c>
      <c r="B50">
        <v>5.9401404857261797</v>
      </c>
      <c r="C50">
        <v>7.5836812679916203E-3</v>
      </c>
      <c r="D50">
        <v>8.7302704953137908</v>
      </c>
      <c r="E50">
        <v>-38.897781736030197</v>
      </c>
      <c r="F50" s="1">
        <v>0</v>
      </c>
      <c r="G50" s="1">
        <v>0</v>
      </c>
      <c r="H50">
        <v>3.1712795372415701</v>
      </c>
      <c r="I50">
        <v>-211.484933446898</v>
      </c>
      <c r="J50">
        <v>-183.741161949211</v>
      </c>
      <c r="K50">
        <v>-254.17704473307501</v>
      </c>
      <c r="L50">
        <v>-186.96520915379099</v>
      </c>
      <c r="M50">
        <v>69.448530881802995</v>
      </c>
      <c r="N50">
        <v>86.180070528505794</v>
      </c>
      <c r="O50">
        <v>44.7071543621609</v>
      </c>
      <c r="P50">
        <v>158495.57439490399</v>
      </c>
      <c r="Q50">
        <v>246796.24913296301</v>
      </c>
      <c r="R50">
        <v>122.45025981392099</v>
      </c>
      <c r="S50">
        <v>679.58319479898705</v>
      </c>
      <c r="T50">
        <v>0.61006498524595798</v>
      </c>
      <c r="U50">
        <v>0.240350228059453</v>
      </c>
      <c r="V50">
        <v>0.59657619735471601</v>
      </c>
      <c r="W50" s="1">
        <v>0</v>
      </c>
      <c r="X50">
        <v>0.16307357458582999</v>
      </c>
      <c r="Y50" s="1">
        <v>0</v>
      </c>
      <c r="Z50" s="1">
        <v>0</v>
      </c>
      <c r="AA50">
        <v>6.1247870389539397E-4</v>
      </c>
      <c r="AB50">
        <v>6.9712321553415E-3</v>
      </c>
      <c r="AC50">
        <v>4.8476475267742302E-3</v>
      </c>
      <c r="AD50" s="1">
        <v>0</v>
      </c>
      <c r="AE50" s="1">
        <v>0</v>
      </c>
      <c r="AF50" s="3">
        <v>0</v>
      </c>
      <c r="AG50" s="1">
        <v>0</v>
      </c>
      <c r="AH50">
        <v>8.3993892197803195</v>
      </c>
      <c r="AI50">
        <v>0.59602572285166799</v>
      </c>
      <c r="AJ50">
        <v>531.78851379844696</v>
      </c>
      <c r="AK50" t="s">
        <v>77</v>
      </c>
      <c r="AL50" t="s">
        <v>78</v>
      </c>
      <c r="AM50">
        <v>24883805.18</v>
      </c>
      <c r="AN50">
        <v>157</v>
      </c>
      <c r="AO50" s="1">
        <f>AA50+AC50*$AO$2+AF50*$AP$2</f>
        <v>5.4601262306696241E-3</v>
      </c>
      <c r="AP50" s="5">
        <f>100*(1-(1-AO50)^12)</f>
        <v>6.358923422412377</v>
      </c>
      <c r="AQ50" s="3">
        <f>(1-(1-B50/100)^(1/12))- AO50</f>
        <v>-3.6989201751460362E-4</v>
      </c>
      <c r="AR50" s="15">
        <f>B50/AP50-1</f>
        <v>-6.5857521606593639E-2</v>
      </c>
    </row>
    <row r="51" spans="1:44" x14ac:dyDescent="0.25">
      <c r="A51" t="s">
        <v>37</v>
      </c>
      <c r="B51">
        <v>7.6589040648781603</v>
      </c>
      <c r="C51">
        <v>7.33840823963106E-3</v>
      </c>
      <c r="D51">
        <v>8.4592174245142608</v>
      </c>
      <c r="E51">
        <v>-33.496235911545298</v>
      </c>
      <c r="F51" s="1">
        <v>0</v>
      </c>
      <c r="G51" s="1">
        <v>0</v>
      </c>
      <c r="H51">
        <v>3.2281646709889902</v>
      </c>
      <c r="I51">
        <v>-181.04010403173001</v>
      </c>
      <c r="J51">
        <v>-176.65713734529101</v>
      </c>
      <c r="K51">
        <v>-249.59217593299701</v>
      </c>
      <c r="L51">
        <v>-159.91578839350899</v>
      </c>
      <c r="M51">
        <v>69.0742792031985</v>
      </c>
      <c r="N51">
        <v>87.865105785077404</v>
      </c>
      <c r="O51">
        <v>45.647356769487999</v>
      </c>
      <c r="P51">
        <v>185918.39520197801</v>
      </c>
      <c r="Q51">
        <v>306633.46803911199</v>
      </c>
      <c r="R51">
        <v>126.457184590526</v>
      </c>
      <c r="S51">
        <v>704.15783784877601</v>
      </c>
      <c r="T51">
        <v>0.65534406933116995</v>
      </c>
      <c r="U51">
        <v>0.16998991830193799</v>
      </c>
      <c r="V51">
        <v>0.53716056227099096</v>
      </c>
      <c r="W51">
        <v>6.8151706278096996E-2</v>
      </c>
      <c r="X51">
        <v>0.224697813148973</v>
      </c>
      <c r="Y51" s="1">
        <v>0</v>
      </c>
      <c r="Z51" s="1">
        <v>0</v>
      </c>
      <c r="AA51">
        <v>6.4463873658359404E-4</v>
      </c>
      <c r="AB51">
        <v>6.6937374696159398E-3</v>
      </c>
      <c r="AC51">
        <v>4.98101162781761E-3</v>
      </c>
      <c r="AD51" s="1">
        <v>8.28707629458679E-8</v>
      </c>
      <c r="AE51" s="1">
        <v>0</v>
      </c>
      <c r="AF51" s="3">
        <v>1.9366457438759599E-4</v>
      </c>
      <c r="AG51" s="1">
        <v>0</v>
      </c>
      <c r="AH51">
        <v>8.2810297118182703</v>
      </c>
      <c r="AI51">
        <v>0.582981320682607</v>
      </c>
      <c r="AJ51">
        <v>1447.8202952930501</v>
      </c>
      <c r="AK51" t="s">
        <v>79</v>
      </c>
      <c r="AL51" t="s">
        <v>80</v>
      </c>
      <c r="AM51">
        <v>225519013.38</v>
      </c>
      <c r="AN51">
        <v>1213</v>
      </c>
      <c r="AO51" s="1">
        <f t="shared" ref="AO51:AO68" si="8">AA51+AC51*$AO$2+AF51*$AP$2</f>
        <v>5.8193149387888001E-3</v>
      </c>
      <c r="AP51" s="5">
        <f t="shared" ref="AP51:AP68" si="9">100*(1-(1-AO51)^12)</f>
        <v>6.7639519617684325</v>
      </c>
      <c r="AQ51" s="3">
        <f t="shared" ref="AQ51:AQ68" si="10">(1-(1-B51/100)^(1/12))- AO51</f>
        <v>7.9876351811307682E-4</v>
      </c>
      <c r="AR51" s="15">
        <f t="shared" ref="AR51:AR68" si="11">B51/AP51-1</f>
        <v>0.13231201347499555</v>
      </c>
    </row>
    <row r="52" spans="1:44" x14ac:dyDescent="0.25">
      <c r="A52" t="s">
        <v>37</v>
      </c>
      <c r="B52">
        <v>6.35520342522807</v>
      </c>
      <c r="C52">
        <v>7.8328483219951093E-3</v>
      </c>
      <c r="D52">
        <v>9.0048733858529904</v>
      </c>
      <c r="E52">
        <v>-28.923040988192302</v>
      </c>
      <c r="F52" s="1">
        <v>0</v>
      </c>
      <c r="G52" s="1">
        <v>0</v>
      </c>
      <c r="H52">
        <v>3.28163660530518</v>
      </c>
      <c r="I52">
        <v>-164.90421585489199</v>
      </c>
      <c r="J52">
        <v>-163.37002712422401</v>
      </c>
      <c r="K52">
        <v>-243.23087155695299</v>
      </c>
      <c r="L52">
        <v>-139.475193725433</v>
      </c>
      <c r="M52">
        <v>68.232101757379695</v>
      </c>
      <c r="N52">
        <v>88.629762578985407</v>
      </c>
      <c r="O52">
        <v>45.991136697898497</v>
      </c>
      <c r="P52">
        <v>154803.83537997899</v>
      </c>
      <c r="Q52">
        <v>233910.88143524199</v>
      </c>
      <c r="R52">
        <v>124.47671300734901</v>
      </c>
      <c r="S52">
        <v>711.73187815240306</v>
      </c>
      <c r="T52">
        <v>0.65855828838947705</v>
      </c>
      <c r="U52">
        <v>0.16232862530875899</v>
      </c>
      <c r="V52">
        <v>0.45027071269350499</v>
      </c>
      <c r="W52">
        <v>8.5471798921812406E-2</v>
      </c>
      <c r="X52">
        <v>0.30192886307592198</v>
      </c>
      <c r="Y52" s="1">
        <v>0</v>
      </c>
      <c r="Z52" s="1">
        <v>0</v>
      </c>
      <c r="AA52">
        <v>6.9882176714422496E-4</v>
      </c>
      <c r="AB52">
        <v>7.1329713168551898E-3</v>
      </c>
      <c r="AC52">
        <v>5.3728432067455499E-3</v>
      </c>
      <c r="AD52" s="1">
        <v>9.8075614941708396E-7</v>
      </c>
      <c r="AE52" s="1">
        <v>0</v>
      </c>
      <c r="AF52" s="3">
        <v>5.83475447064181E-4</v>
      </c>
      <c r="AG52" s="1">
        <v>0</v>
      </c>
      <c r="AH52">
        <v>8.1956987864549493</v>
      </c>
      <c r="AI52">
        <v>0.56676529686353605</v>
      </c>
      <c r="AJ52">
        <v>1813.4765158308401</v>
      </c>
      <c r="AK52" t="s">
        <v>81</v>
      </c>
      <c r="AL52" t="s">
        <v>82</v>
      </c>
      <c r="AM52">
        <v>1387197168.8399999</v>
      </c>
      <c r="AN52">
        <v>8961</v>
      </c>
      <c r="AO52" s="1">
        <f t="shared" si="8"/>
        <v>6.6551404209539561E-3</v>
      </c>
      <c r="AP52" s="5">
        <f t="shared" si="9"/>
        <v>7.7002372938879127</v>
      </c>
      <c r="AQ52" s="3">
        <f t="shared" si="10"/>
        <v>-1.198306565012644E-3</v>
      </c>
      <c r="AR52" s="15">
        <f t="shared" si="11"/>
        <v>-0.17467434019565442</v>
      </c>
    </row>
    <row r="53" spans="1:44" x14ac:dyDescent="0.25">
      <c r="A53" t="s">
        <v>37</v>
      </c>
      <c r="B53">
        <v>8.4055598619175491</v>
      </c>
      <c r="C53">
        <v>8.8518337290940507E-3</v>
      </c>
      <c r="D53">
        <v>10.120016963104</v>
      </c>
      <c r="E53">
        <v>-24.375829875973</v>
      </c>
      <c r="F53" s="1">
        <v>0</v>
      </c>
      <c r="G53" s="1">
        <v>0</v>
      </c>
      <c r="H53">
        <v>3.3610234958955099</v>
      </c>
      <c r="I53">
        <v>-143.418303571499</v>
      </c>
      <c r="J53">
        <v>-142.09736003039799</v>
      </c>
      <c r="K53">
        <v>-221.07229665310399</v>
      </c>
      <c r="L53">
        <v>-114.49699400270499</v>
      </c>
      <c r="M53">
        <v>66.193290466944902</v>
      </c>
      <c r="N53">
        <v>88.629018704886604</v>
      </c>
      <c r="O53">
        <v>46.902322023821299</v>
      </c>
      <c r="P53">
        <v>135666.62260057</v>
      </c>
      <c r="Q53">
        <v>199552.18755206699</v>
      </c>
      <c r="R53">
        <v>122.21988526474701</v>
      </c>
      <c r="S53">
        <v>712.30903682636404</v>
      </c>
      <c r="T53">
        <v>0.65330326157101004</v>
      </c>
      <c r="U53">
        <v>0.157809409880732</v>
      </c>
      <c r="V53">
        <v>0.452099999204438</v>
      </c>
      <c r="W53">
        <v>7.2478827127616996E-2</v>
      </c>
      <c r="X53">
        <v>0.31761176378721201</v>
      </c>
      <c r="Y53" s="1">
        <v>0</v>
      </c>
      <c r="Z53" s="1">
        <v>0</v>
      </c>
      <c r="AA53">
        <v>7.0732467242997797E-4</v>
      </c>
      <c r="AB53">
        <v>8.1239009891915792E-3</v>
      </c>
      <c r="AC53">
        <v>6.3894789075530402E-3</v>
      </c>
      <c r="AD53">
        <v>1.1268617738983601E-5</v>
      </c>
      <c r="AE53">
        <v>9.2850645585875408E-6</v>
      </c>
      <c r="AF53" s="3">
        <v>1.01405366184811E-3</v>
      </c>
      <c r="AG53" s="1">
        <v>0</v>
      </c>
      <c r="AH53">
        <v>8.1791502516405501</v>
      </c>
      <c r="AI53">
        <v>0.54508651079358195</v>
      </c>
      <c r="AJ53">
        <v>2009.0808130538101</v>
      </c>
      <c r="AK53" t="s">
        <v>83</v>
      </c>
      <c r="AL53" t="s">
        <v>84</v>
      </c>
      <c r="AM53">
        <v>2424769545.7399998</v>
      </c>
      <c r="AN53">
        <v>17873</v>
      </c>
      <c r="AO53" s="1">
        <f t="shared" si="8"/>
        <v>8.1108572418311271E-3</v>
      </c>
      <c r="AP53" s="5">
        <f t="shared" si="9"/>
        <v>9.3103683635623042</v>
      </c>
      <c r="AQ53" s="3">
        <f t="shared" si="10"/>
        <v>-8.2092420607059527E-4</v>
      </c>
      <c r="AR53" s="15">
        <f t="shared" si="11"/>
        <v>-9.718288968950739E-2</v>
      </c>
    </row>
    <row r="54" spans="1:44" x14ac:dyDescent="0.25">
      <c r="A54" t="s">
        <v>37</v>
      </c>
      <c r="B54">
        <v>10.0537157568138</v>
      </c>
      <c r="C54">
        <v>9.2185955637091293E-3</v>
      </c>
      <c r="D54">
        <v>10.518313100678199</v>
      </c>
      <c r="E54">
        <v>-18.635519739255599</v>
      </c>
      <c r="F54" s="1">
        <v>0</v>
      </c>
      <c r="G54" s="1">
        <v>0</v>
      </c>
      <c r="H54">
        <v>3.5960664648038199</v>
      </c>
      <c r="I54">
        <v>-119.97657769730699</v>
      </c>
      <c r="J54">
        <v>-116.256211944898</v>
      </c>
      <c r="K54">
        <v>-188.21519734158801</v>
      </c>
      <c r="L54">
        <v>-88.178513127306502</v>
      </c>
      <c r="M54">
        <v>65.195335185561405</v>
      </c>
      <c r="N54">
        <v>89.702595660842604</v>
      </c>
      <c r="O54">
        <v>49.8346193606518</v>
      </c>
      <c r="P54">
        <v>123037.22136994801</v>
      </c>
      <c r="Q54">
        <v>181325.76359547401</v>
      </c>
      <c r="R54">
        <v>113.272842078008</v>
      </c>
      <c r="S54">
        <v>693.69085038547303</v>
      </c>
      <c r="T54">
        <v>0.69122415571737805</v>
      </c>
      <c r="U54">
        <v>0.14464274571341501</v>
      </c>
      <c r="V54">
        <v>0.51211326019828096</v>
      </c>
      <c r="W54">
        <v>8.2897694649049405E-2</v>
      </c>
      <c r="X54">
        <v>0.26034629943925303</v>
      </c>
      <c r="Y54" s="1">
        <v>0</v>
      </c>
      <c r="Z54" s="1">
        <v>0</v>
      </c>
      <c r="AA54">
        <v>6.63782961848588E-4</v>
      </c>
      <c r="AB54">
        <v>8.3046819114949797E-3</v>
      </c>
      <c r="AC54">
        <v>6.3854820813596599E-3</v>
      </c>
      <c r="AD54">
        <v>1.7173517189972401E-4</v>
      </c>
      <c r="AE54">
        <v>7.7521546481300498E-5</v>
      </c>
      <c r="AF54" s="3">
        <v>1.5153087891770201E-3</v>
      </c>
      <c r="AG54" s="1">
        <v>8.0887868248871605E-7</v>
      </c>
      <c r="AH54">
        <v>7.9965433470874698</v>
      </c>
      <c r="AI54">
        <v>0.528038864127926</v>
      </c>
      <c r="AJ54">
        <v>2291.1091820251299</v>
      </c>
      <c r="AK54" t="s">
        <v>85</v>
      </c>
      <c r="AL54" t="s">
        <v>86</v>
      </c>
      <c r="AM54">
        <v>2365636655.2800002</v>
      </c>
      <c r="AN54">
        <v>19227</v>
      </c>
      <c r="AO54" s="1">
        <f t="shared" si="8"/>
        <v>8.5645738323852673E-3</v>
      </c>
      <c r="AP54" s="5">
        <f t="shared" si="9"/>
        <v>9.8069241882915001</v>
      </c>
      <c r="AQ54" s="3">
        <f t="shared" si="10"/>
        <v>2.2635264615391767E-4</v>
      </c>
      <c r="AR54" s="15">
        <f t="shared" si="11"/>
        <v>2.5165032765007478E-2</v>
      </c>
    </row>
    <row r="55" spans="1:44" x14ac:dyDescent="0.25">
      <c r="A55" t="s">
        <v>37</v>
      </c>
      <c r="B55">
        <v>10.3207151039636</v>
      </c>
      <c r="C55">
        <v>1.02524493519796E-2</v>
      </c>
      <c r="D55">
        <v>11.632365822641299</v>
      </c>
      <c r="E55">
        <v>-23.469376144689999</v>
      </c>
      <c r="F55" s="1">
        <v>0</v>
      </c>
      <c r="G55" s="1">
        <v>0</v>
      </c>
      <c r="H55">
        <v>3.6798380358160201</v>
      </c>
      <c r="I55">
        <v>-92.591312587423602</v>
      </c>
      <c r="J55">
        <v>-88.243145190768701</v>
      </c>
      <c r="K55">
        <v>-155.31736746665999</v>
      </c>
      <c r="L55">
        <v>-62.481849323603903</v>
      </c>
      <c r="M55">
        <v>61.907639386551999</v>
      </c>
      <c r="N55">
        <v>91.640115432634303</v>
      </c>
      <c r="O55">
        <v>53.872985274661602</v>
      </c>
      <c r="P55">
        <v>130244.565264668</v>
      </c>
      <c r="Q55">
        <v>182918.818757837</v>
      </c>
      <c r="R55">
        <v>104.001178629764</v>
      </c>
      <c r="S55">
        <v>693.29325654584704</v>
      </c>
      <c r="T55">
        <v>0.70772091433294204</v>
      </c>
      <c r="U55">
        <v>0.16187243620820399</v>
      </c>
      <c r="V55">
        <v>0.48863348397096501</v>
      </c>
      <c r="W55">
        <v>0.107583050891727</v>
      </c>
      <c r="X55">
        <v>0.24191102892910099</v>
      </c>
      <c r="Y55" s="1">
        <v>0</v>
      </c>
      <c r="Z55" s="1">
        <v>0</v>
      </c>
      <c r="AA55">
        <v>5.9956944776461E-4</v>
      </c>
      <c r="AB55">
        <v>9.1703871943439302E-3</v>
      </c>
      <c r="AC55">
        <v>6.7282348905576697E-3</v>
      </c>
      <c r="AD55">
        <v>3.4662151993164703E-4</v>
      </c>
      <c r="AE55">
        <v>1.1885873427237E-4</v>
      </c>
      <c r="AF55" s="3">
        <v>2.1129766466045198E-3</v>
      </c>
      <c r="AG55">
        <v>1.69665292966572E-5</v>
      </c>
      <c r="AH55">
        <v>7.8782121301447701</v>
      </c>
      <c r="AI55">
        <v>0.492327851957722</v>
      </c>
      <c r="AJ55">
        <v>1893.29276704984</v>
      </c>
      <c r="AK55" t="s">
        <v>87</v>
      </c>
      <c r="AL55" t="s">
        <v>88</v>
      </c>
      <c r="AM55">
        <v>4084469566.6999998</v>
      </c>
      <c r="AN55">
        <v>31360</v>
      </c>
      <c r="AO55" s="1">
        <f t="shared" si="8"/>
        <v>9.4407809849267992E-3</v>
      </c>
      <c r="AP55" s="5">
        <f t="shared" si="9"/>
        <v>10.758814460746136</v>
      </c>
      <c r="AQ55" s="3">
        <f t="shared" si="10"/>
        <v>-4.0432562437648853E-4</v>
      </c>
      <c r="AR55" s="15">
        <f t="shared" si="11"/>
        <v>-4.072004014763464E-2</v>
      </c>
    </row>
    <row r="56" spans="1:44" x14ac:dyDescent="0.25">
      <c r="A56" t="s">
        <v>37</v>
      </c>
      <c r="B56">
        <v>12.024654329453</v>
      </c>
      <c r="C56">
        <v>1.1219545163630801E-2</v>
      </c>
      <c r="D56">
        <v>12.662958185916199</v>
      </c>
      <c r="E56">
        <v>-21.005994741981699</v>
      </c>
      <c r="F56" s="1">
        <v>0</v>
      </c>
      <c r="G56" s="1">
        <v>0</v>
      </c>
      <c r="H56">
        <v>3.7821879482257601</v>
      </c>
      <c r="I56">
        <v>-64.315384586980102</v>
      </c>
      <c r="J56">
        <v>-59.292467489874397</v>
      </c>
      <c r="K56">
        <v>-125.67987256513101</v>
      </c>
      <c r="L56">
        <v>-37.102824451490299</v>
      </c>
      <c r="M56">
        <v>63.831152136351697</v>
      </c>
      <c r="N56">
        <v>92.839674439480603</v>
      </c>
      <c r="O56">
        <v>54.838024583402301</v>
      </c>
      <c r="P56">
        <v>144732.058048067</v>
      </c>
      <c r="Q56">
        <v>197832.99991813599</v>
      </c>
      <c r="R56">
        <v>99.163265925728993</v>
      </c>
      <c r="S56">
        <v>688.98082070825001</v>
      </c>
      <c r="T56">
        <v>0.711047148561333</v>
      </c>
      <c r="U56">
        <v>0.17424587960393401</v>
      </c>
      <c r="V56">
        <v>0.48707567949367198</v>
      </c>
      <c r="W56">
        <v>8.9823474983353593E-2</v>
      </c>
      <c r="X56">
        <v>0.248854965919039</v>
      </c>
      <c r="Y56" s="1">
        <v>0</v>
      </c>
      <c r="Z56" s="1">
        <v>0</v>
      </c>
      <c r="AA56">
        <v>5.5120759274750804E-4</v>
      </c>
      <c r="AB56">
        <v>9.35326658181675E-3</v>
      </c>
      <c r="AC56">
        <v>6.86480909021154E-3</v>
      </c>
      <c r="AD56">
        <v>4.3561194681095801E-4</v>
      </c>
      <c r="AE56">
        <v>8.1942061385978696E-4</v>
      </c>
      <c r="AF56" s="3">
        <v>2.5981604182434802E-3</v>
      </c>
      <c r="AG56">
        <v>6.0004123315137402E-5</v>
      </c>
      <c r="AH56">
        <v>7.8627320580274302</v>
      </c>
      <c r="AI56">
        <v>0.51048137945767702</v>
      </c>
      <c r="AJ56">
        <v>1822.9799080847099</v>
      </c>
      <c r="AK56" t="s">
        <v>89</v>
      </c>
      <c r="AL56" t="s">
        <v>90</v>
      </c>
      <c r="AM56">
        <v>6389341434.5900002</v>
      </c>
      <c r="AN56">
        <v>44146</v>
      </c>
      <c r="AO56" s="1">
        <f t="shared" si="8"/>
        <v>1.0014177101202528E-2</v>
      </c>
      <c r="AP56" s="5">
        <f t="shared" si="9"/>
        <v>11.376743589998938</v>
      </c>
      <c r="AQ56" s="3">
        <f t="shared" si="10"/>
        <v>6.0516641428967968E-4</v>
      </c>
      <c r="AR56" s="15">
        <f t="shared" si="11"/>
        <v>5.695045636992524E-2</v>
      </c>
    </row>
    <row r="57" spans="1:44" x14ac:dyDescent="0.25">
      <c r="A57" t="s">
        <v>37</v>
      </c>
      <c r="B57">
        <v>12.770812965781801</v>
      </c>
      <c r="C57">
        <v>1.2456316710219399E-2</v>
      </c>
      <c r="D57">
        <v>13.9648767570358</v>
      </c>
      <c r="E57">
        <v>-22.281539203036399</v>
      </c>
      <c r="F57" s="1">
        <v>0</v>
      </c>
      <c r="G57" s="1">
        <v>0</v>
      </c>
      <c r="H57">
        <v>3.6588133599528798</v>
      </c>
      <c r="I57">
        <v>-39.098974196105601</v>
      </c>
      <c r="J57">
        <v>-36.158715242104797</v>
      </c>
      <c r="K57">
        <v>-110.138690037559</v>
      </c>
      <c r="L57">
        <v>-12.1509305259132</v>
      </c>
      <c r="M57">
        <v>68.595465856122701</v>
      </c>
      <c r="N57">
        <v>93.720413406229</v>
      </c>
      <c r="O57">
        <v>52.733537852463101</v>
      </c>
      <c r="P57">
        <v>146786.83518309001</v>
      </c>
      <c r="Q57">
        <v>193748.01177100101</v>
      </c>
      <c r="R57">
        <v>109.111891117094</v>
      </c>
      <c r="S57">
        <v>699.52280254632797</v>
      </c>
      <c r="T57">
        <v>0.70791024294256799</v>
      </c>
      <c r="U57">
        <v>0.15463594290591401</v>
      </c>
      <c r="V57">
        <v>0.52687433629801805</v>
      </c>
      <c r="W57">
        <v>6.7300025138288394E-2</v>
      </c>
      <c r="X57">
        <v>0.25118969565777799</v>
      </c>
      <c r="Y57" s="1">
        <v>0</v>
      </c>
      <c r="Z57" s="1">
        <v>0</v>
      </c>
      <c r="AA57">
        <v>5.4003045480462196E-4</v>
      </c>
      <c r="AB57">
        <v>9.9090246306136505E-3</v>
      </c>
      <c r="AC57">
        <v>7.1935603891419703E-3</v>
      </c>
      <c r="AD57">
        <v>2.7217489784230601E-4</v>
      </c>
      <c r="AE57">
        <v>1.6290726274344599E-3</v>
      </c>
      <c r="AF57" s="3">
        <v>2.8129591562463E-3</v>
      </c>
      <c r="AG57">
        <v>1.05988360256923E-4</v>
      </c>
      <c r="AH57">
        <v>7.9735058701357602</v>
      </c>
      <c r="AI57">
        <v>0.55911779241617598</v>
      </c>
      <c r="AJ57">
        <v>2140.5896431876199</v>
      </c>
      <c r="AK57" t="s">
        <v>91</v>
      </c>
      <c r="AL57" t="s">
        <v>92</v>
      </c>
      <c r="AM57">
        <v>16924228522.940001</v>
      </c>
      <c r="AN57">
        <v>115298</v>
      </c>
      <c r="AO57" s="1">
        <f t="shared" si="8"/>
        <v>1.0546550000192893E-2</v>
      </c>
      <c r="AP57" s="5">
        <f t="shared" si="9"/>
        <v>11.946949635332004</v>
      </c>
      <c r="AQ57" s="3">
        <f t="shared" si="10"/>
        <v>7.7480869091916746E-4</v>
      </c>
      <c r="AR57" s="15">
        <f t="shared" si="11"/>
        <v>6.8960140922775581E-2</v>
      </c>
    </row>
    <row r="58" spans="1:44" x14ac:dyDescent="0.25">
      <c r="A58" t="s">
        <v>37</v>
      </c>
      <c r="B58">
        <v>15.041494676468901</v>
      </c>
      <c r="C58">
        <v>1.3715612544654599E-2</v>
      </c>
      <c r="D58">
        <v>15.2722055679628</v>
      </c>
      <c r="E58">
        <v>-22.3580905795971</v>
      </c>
      <c r="F58" s="1">
        <v>0</v>
      </c>
      <c r="G58" s="1">
        <v>0</v>
      </c>
      <c r="H58">
        <v>3.59664592824174</v>
      </c>
      <c r="I58">
        <v>-14.1889139747393</v>
      </c>
      <c r="J58">
        <v>-12.3259118133894</v>
      </c>
      <c r="K58">
        <v>-85.026310594992594</v>
      </c>
      <c r="L58">
        <v>13.118830024149499</v>
      </c>
      <c r="M58">
        <v>66.445771667846699</v>
      </c>
      <c r="N58">
        <v>94.605315425964704</v>
      </c>
      <c r="O58">
        <v>54.493009844415802</v>
      </c>
      <c r="P58">
        <v>145278.22200769701</v>
      </c>
      <c r="Q58">
        <v>188396.378544212</v>
      </c>
      <c r="R58">
        <v>115.642246160005</v>
      </c>
      <c r="S58">
        <v>697.05004095331401</v>
      </c>
      <c r="T58">
        <v>0.70254603291914997</v>
      </c>
      <c r="U58">
        <v>0.163658912073429</v>
      </c>
      <c r="V58">
        <v>0.46765295658540701</v>
      </c>
      <c r="W58">
        <v>7.1482553877197402E-2</v>
      </c>
      <c r="X58">
        <v>0.29720557746396598</v>
      </c>
      <c r="Y58" s="1">
        <v>0</v>
      </c>
      <c r="Z58" s="1">
        <v>0</v>
      </c>
      <c r="AA58">
        <v>4.8015596770363198E-4</v>
      </c>
      <c r="AB58">
        <v>1.06685087650238E-2</v>
      </c>
      <c r="AC58">
        <v>7.7571111707414996E-3</v>
      </c>
      <c r="AD58">
        <v>4.2866137132595002E-4</v>
      </c>
      <c r="AE58">
        <v>1.7520007208127401E-3</v>
      </c>
      <c r="AF58" s="3">
        <v>3.48869114697544E-3</v>
      </c>
      <c r="AG58">
        <v>3.8630976482672001E-4</v>
      </c>
      <c r="AH58">
        <v>7.9917898077383001</v>
      </c>
      <c r="AI58">
        <v>0.53696079463702295</v>
      </c>
      <c r="AJ58">
        <v>2130.9147764897498</v>
      </c>
      <c r="AK58" t="s">
        <v>93</v>
      </c>
      <c r="AL58" t="s">
        <v>94</v>
      </c>
      <c r="AM58">
        <v>34575345168.5</v>
      </c>
      <c r="AN58">
        <v>237994</v>
      </c>
      <c r="AO58" s="1">
        <f t="shared" si="8"/>
        <v>1.1725958285420571E-2</v>
      </c>
      <c r="AP58" s="5">
        <f t="shared" si="9"/>
        <v>13.198214517080508</v>
      </c>
      <c r="AQ58" s="3">
        <f t="shared" si="10"/>
        <v>1.7661315249834914E-3</v>
      </c>
      <c r="AR58" s="15">
        <f t="shared" si="11"/>
        <v>0.13966132744720183</v>
      </c>
    </row>
    <row r="59" spans="1:44" x14ac:dyDescent="0.25">
      <c r="A59" t="s">
        <v>37</v>
      </c>
      <c r="B59">
        <v>15.492916436477399</v>
      </c>
      <c r="C59">
        <v>1.48180869884297E-2</v>
      </c>
      <c r="D59">
        <v>16.4017550231016</v>
      </c>
      <c r="E59">
        <v>-17.641891711190102</v>
      </c>
      <c r="F59" s="1">
        <v>0</v>
      </c>
      <c r="G59" s="1">
        <v>0</v>
      </c>
      <c r="H59">
        <v>3.75177816088142</v>
      </c>
      <c r="I59">
        <v>10.590493321720899</v>
      </c>
      <c r="J59">
        <v>12.174153757777001</v>
      </c>
      <c r="K59">
        <v>-56.2065334711369</v>
      </c>
      <c r="L59">
        <v>38.368368861017402</v>
      </c>
      <c r="M59">
        <v>64.980747871492497</v>
      </c>
      <c r="N59">
        <v>94.687284729463897</v>
      </c>
      <c r="O59">
        <v>55.773682436889999</v>
      </c>
      <c r="P59">
        <v>142907.69031318501</v>
      </c>
      <c r="Q59">
        <v>186117.58974482099</v>
      </c>
      <c r="R59">
        <v>113.612271972245</v>
      </c>
      <c r="S59">
        <v>695.18629611303402</v>
      </c>
      <c r="T59">
        <v>0.70520439685847403</v>
      </c>
      <c r="U59">
        <v>0.16040589181162301</v>
      </c>
      <c r="V59">
        <v>0.486970943632204</v>
      </c>
      <c r="W59">
        <v>7.1135619072565201E-2</v>
      </c>
      <c r="X59">
        <v>0.28148754548360599</v>
      </c>
      <c r="Y59" s="1">
        <v>0</v>
      </c>
      <c r="Z59" s="1">
        <v>0</v>
      </c>
      <c r="AA59">
        <v>4.6863331588787102E-4</v>
      </c>
      <c r="AB59">
        <v>1.0490240651617499E-2</v>
      </c>
      <c r="AC59">
        <v>7.7405240902395202E-3</v>
      </c>
      <c r="AD59">
        <v>1.1616535435982199E-3</v>
      </c>
      <c r="AE59">
        <v>1.82314781596407E-3</v>
      </c>
      <c r="AF59" s="3">
        <v>4.4038796898461501E-3</v>
      </c>
      <c r="AG59">
        <v>8.7443499391025596E-4</v>
      </c>
      <c r="AH59">
        <v>7.9336820299908597</v>
      </c>
      <c r="AI59">
        <v>0.51954598893628801</v>
      </c>
      <c r="AJ59">
        <v>2664.70289749728</v>
      </c>
      <c r="AK59" t="s">
        <v>95</v>
      </c>
      <c r="AL59" t="s">
        <v>96</v>
      </c>
      <c r="AM59">
        <v>54094848014.25</v>
      </c>
      <c r="AN59">
        <v>378530</v>
      </c>
      <c r="AO59" s="1">
        <f t="shared" si="8"/>
        <v>1.2613037095973542E-2</v>
      </c>
      <c r="AP59" s="5">
        <f t="shared" si="9"/>
        <v>14.12857619022544</v>
      </c>
      <c r="AQ59" s="3">
        <f t="shared" si="10"/>
        <v>1.3169325140552496E-3</v>
      </c>
      <c r="AR59" s="15">
        <f t="shared" si="11"/>
        <v>9.6566011173571109E-2</v>
      </c>
    </row>
    <row r="60" spans="1:44" x14ac:dyDescent="0.25">
      <c r="A60" t="s">
        <v>37</v>
      </c>
      <c r="B60">
        <v>17.374345773364901</v>
      </c>
      <c r="C60">
        <v>1.6000044804251001E-2</v>
      </c>
      <c r="D60">
        <v>17.597394510298798</v>
      </c>
      <c r="E60">
        <v>-13.8693064287987</v>
      </c>
      <c r="F60" s="1">
        <v>0</v>
      </c>
      <c r="G60" s="1">
        <v>0</v>
      </c>
      <c r="H60">
        <v>3.81327595282777</v>
      </c>
      <c r="I60">
        <v>34.888811457302303</v>
      </c>
      <c r="J60">
        <v>35.927871193739698</v>
      </c>
      <c r="K60">
        <v>-31.449950270360699</v>
      </c>
      <c r="L60">
        <v>63.095508347505898</v>
      </c>
      <c r="M60">
        <v>63.047696585431801</v>
      </c>
      <c r="N60">
        <v>94.874230864594097</v>
      </c>
      <c r="O60">
        <v>57.0299212825796</v>
      </c>
      <c r="P60">
        <v>140878.40998271701</v>
      </c>
      <c r="Q60">
        <v>183943.643150644</v>
      </c>
      <c r="R60">
        <v>115.117312775123</v>
      </c>
      <c r="S60">
        <v>696.814648150724</v>
      </c>
      <c r="T60">
        <v>0.706406499044961</v>
      </c>
      <c r="U60">
        <v>0.16348307937206399</v>
      </c>
      <c r="V60">
        <v>0.47307491250509198</v>
      </c>
      <c r="W60">
        <v>6.9723429853487201E-2</v>
      </c>
      <c r="X60">
        <v>0.29371857826935499</v>
      </c>
      <c r="Y60" s="1">
        <v>0</v>
      </c>
      <c r="Z60" s="1">
        <v>0</v>
      </c>
      <c r="AA60">
        <v>4.4123781528643898E-4</v>
      </c>
      <c r="AB60">
        <v>1.03928150579098E-2</v>
      </c>
      <c r="AC60">
        <v>7.7499793062489703E-3</v>
      </c>
      <c r="AD60">
        <v>1.3594107892111601E-3</v>
      </c>
      <c r="AE60">
        <v>2.0129857147758701E-3</v>
      </c>
      <c r="AF60" s="3">
        <v>5.0305315318789796E-3</v>
      </c>
      <c r="AG60">
        <v>1.7936382055598499E-3</v>
      </c>
      <c r="AH60">
        <v>7.9050072562757903</v>
      </c>
      <c r="AI60">
        <v>0.49842478759009801</v>
      </c>
      <c r="AJ60">
        <v>2941.8781282472601</v>
      </c>
      <c r="AK60" t="s">
        <v>97</v>
      </c>
      <c r="AL60" t="s">
        <v>98</v>
      </c>
      <c r="AM60">
        <v>79149435323.770004</v>
      </c>
      <c r="AN60">
        <v>561828</v>
      </c>
      <c r="AO60" s="1">
        <f t="shared" si="8"/>
        <v>1.3221748653414389E-2</v>
      </c>
      <c r="AP60" s="5">
        <f t="shared" si="9"/>
        <v>14.76169037681233</v>
      </c>
      <c r="AQ60" s="3">
        <f t="shared" si="10"/>
        <v>2.5566120955985653E-3</v>
      </c>
      <c r="AR60" s="15">
        <f t="shared" si="11"/>
        <v>0.17698890370011622</v>
      </c>
    </row>
    <row r="61" spans="1:44" x14ac:dyDescent="0.25">
      <c r="A61" t="s">
        <v>37</v>
      </c>
      <c r="B61">
        <v>18.124121117043899</v>
      </c>
      <c r="C61">
        <v>1.6920744787095501E-2</v>
      </c>
      <c r="D61">
        <v>18.517868468559499</v>
      </c>
      <c r="E61">
        <v>-5.8430475559056703</v>
      </c>
      <c r="F61" s="1">
        <v>0</v>
      </c>
      <c r="G61" s="1">
        <v>0</v>
      </c>
      <c r="H61">
        <v>4.0518088553016796</v>
      </c>
      <c r="I61">
        <v>58.485106573533201</v>
      </c>
      <c r="J61">
        <v>59.333209602751097</v>
      </c>
      <c r="K61">
        <v>-6.9541995101693903</v>
      </c>
      <c r="L61">
        <v>87.471467250397495</v>
      </c>
      <c r="M61">
        <v>64.297408198544304</v>
      </c>
      <c r="N61">
        <v>94.978797569946806</v>
      </c>
      <c r="O61">
        <v>56.822782746295097</v>
      </c>
      <c r="P61">
        <v>137052.945635727</v>
      </c>
      <c r="Q61">
        <v>179998.659745093</v>
      </c>
      <c r="R61">
        <v>110.662330628633</v>
      </c>
      <c r="S61">
        <v>696.09767540435803</v>
      </c>
      <c r="T61">
        <v>0.72233710329358702</v>
      </c>
      <c r="U61">
        <v>0.15451387405669001</v>
      </c>
      <c r="V61">
        <v>0.509901452703581</v>
      </c>
      <c r="W61">
        <v>6.0109675282771002E-2</v>
      </c>
      <c r="X61">
        <v>0.27547499795695601</v>
      </c>
      <c r="Y61" s="1">
        <v>0</v>
      </c>
      <c r="Z61" s="1">
        <v>0</v>
      </c>
      <c r="AA61">
        <v>4.4987159701840901E-4</v>
      </c>
      <c r="AB61">
        <v>1.0098885290732299E-2</v>
      </c>
      <c r="AC61">
        <v>7.66518850625896E-3</v>
      </c>
      <c r="AD61">
        <v>1.2893314265751399E-3</v>
      </c>
      <c r="AE61">
        <v>3.0548503634006902E-3</v>
      </c>
      <c r="AF61" s="3">
        <v>5.1511460346747298E-3</v>
      </c>
      <c r="AG61">
        <v>2.0278113086888701E-3</v>
      </c>
      <c r="AH61">
        <v>7.8836655541710696</v>
      </c>
      <c r="AI61">
        <v>0.50907211958432297</v>
      </c>
      <c r="AJ61">
        <v>3831.8627721738299</v>
      </c>
      <c r="AK61" t="s">
        <v>99</v>
      </c>
      <c r="AL61" t="s">
        <v>100</v>
      </c>
      <c r="AM61">
        <v>81128765274.960007</v>
      </c>
      <c r="AN61">
        <v>591952</v>
      </c>
      <c r="AO61" s="1">
        <f t="shared" si="8"/>
        <v>1.32662061379521E-2</v>
      </c>
      <c r="AP61" s="5">
        <f t="shared" si="9"/>
        <v>14.807762028229376</v>
      </c>
      <c r="AQ61" s="3">
        <f t="shared" si="10"/>
        <v>3.2595336712902233E-3</v>
      </c>
      <c r="AR61" s="15">
        <f t="shared" si="11"/>
        <v>0.22396085799408771</v>
      </c>
    </row>
    <row r="62" spans="1:44" x14ac:dyDescent="0.25">
      <c r="A62" t="s">
        <v>37</v>
      </c>
      <c r="B62">
        <v>19.396253429377801</v>
      </c>
      <c r="C62">
        <v>1.8433142600689699E-2</v>
      </c>
      <c r="D62">
        <v>20.009459346211099</v>
      </c>
      <c r="E62">
        <v>0.28636860513586998</v>
      </c>
      <c r="F62" s="1">
        <v>0</v>
      </c>
      <c r="G62" s="1">
        <v>0</v>
      </c>
      <c r="H62">
        <v>4.2444393130853797</v>
      </c>
      <c r="I62">
        <v>82.022381413688194</v>
      </c>
      <c r="J62">
        <v>82.572326540485193</v>
      </c>
      <c r="K62">
        <v>15.142928530937301</v>
      </c>
      <c r="L62">
        <v>112.15883963913799</v>
      </c>
      <c r="M62">
        <v>66.842681081508402</v>
      </c>
      <c r="N62">
        <v>95.145818903040194</v>
      </c>
      <c r="O62">
        <v>56.026102988004602</v>
      </c>
      <c r="P62">
        <v>131863.60103342499</v>
      </c>
      <c r="Q62">
        <v>171803.304834479</v>
      </c>
      <c r="R62">
        <v>106.303076381998</v>
      </c>
      <c r="S62">
        <v>698.18746831216095</v>
      </c>
      <c r="T62">
        <v>0.73449686613226695</v>
      </c>
      <c r="U62">
        <v>0.129896030210534</v>
      </c>
      <c r="V62">
        <v>0.59264772494570295</v>
      </c>
      <c r="W62">
        <v>4.7754286658207197E-2</v>
      </c>
      <c r="X62">
        <v>0.229701958185554</v>
      </c>
      <c r="Y62" s="1">
        <v>0</v>
      </c>
      <c r="Z62" s="1">
        <v>0</v>
      </c>
      <c r="AA62">
        <v>4.6129250166836199E-4</v>
      </c>
      <c r="AB62">
        <v>9.9348354808285796E-3</v>
      </c>
      <c r="AC62">
        <v>7.6241877035187399E-3</v>
      </c>
      <c r="AD62">
        <v>1.0501801662889899E-3</v>
      </c>
      <c r="AE62">
        <v>4.2289856443749503E-3</v>
      </c>
      <c r="AF62" s="3">
        <v>4.89516976402394E-3</v>
      </c>
      <c r="AG62">
        <v>2.7579021558619102E-3</v>
      </c>
      <c r="AH62">
        <v>7.8580855611596503</v>
      </c>
      <c r="AI62">
        <v>0.53245916266598503</v>
      </c>
      <c r="AJ62">
        <v>4732.6346169648696</v>
      </c>
      <c r="AK62" t="s">
        <v>101</v>
      </c>
      <c r="AL62" t="s">
        <v>102</v>
      </c>
      <c r="AM62">
        <v>80170168429.100006</v>
      </c>
      <c r="AN62">
        <v>607978</v>
      </c>
      <c r="AO62" s="1">
        <f t="shared" si="8"/>
        <v>1.2980649969211042E-2</v>
      </c>
      <c r="AP62" s="5">
        <f t="shared" si="9"/>
        <v>14.511439828151495</v>
      </c>
      <c r="AQ62" s="3">
        <f t="shared" si="10"/>
        <v>4.8276290845536557E-3</v>
      </c>
      <c r="AR62" s="15">
        <f t="shared" si="11"/>
        <v>0.33661812053618556</v>
      </c>
    </row>
    <row r="63" spans="1:44" x14ac:dyDescent="0.25">
      <c r="A63" t="s">
        <v>37</v>
      </c>
      <c r="B63">
        <v>19.1427064115253</v>
      </c>
      <c r="C63">
        <v>1.9316247351483101E-2</v>
      </c>
      <c r="D63">
        <v>20.868797962136199</v>
      </c>
      <c r="E63">
        <v>8.7991089912901703</v>
      </c>
      <c r="F63" s="1">
        <v>0</v>
      </c>
      <c r="G63" s="1">
        <v>0</v>
      </c>
      <c r="H63">
        <v>4.4812763603501402</v>
      </c>
      <c r="I63">
        <v>105.397800572709</v>
      </c>
      <c r="J63">
        <v>105.90410499195301</v>
      </c>
      <c r="K63">
        <v>39.712842292798598</v>
      </c>
      <c r="L63">
        <v>136.683291666537</v>
      </c>
      <c r="M63">
        <v>68.935474426720205</v>
      </c>
      <c r="N63">
        <v>95.338112539978098</v>
      </c>
      <c r="O63">
        <v>55.527565806231799</v>
      </c>
      <c r="P63">
        <v>126988.35756998599</v>
      </c>
      <c r="Q63">
        <v>165857.726660018</v>
      </c>
      <c r="R63">
        <v>102.33303553501599</v>
      </c>
      <c r="S63">
        <v>695.84281163348999</v>
      </c>
      <c r="T63">
        <v>0.75205221681967505</v>
      </c>
      <c r="U63">
        <v>0.117549943912831</v>
      </c>
      <c r="V63">
        <v>0.632484143735212</v>
      </c>
      <c r="W63">
        <v>4.3052319148836497E-2</v>
      </c>
      <c r="X63">
        <v>0.206913593203119</v>
      </c>
      <c r="Y63" s="1">
        <v>0</v>
      </c>
      <c r="Z63" s="1">
        <v>0</v>
      </c>
      <c r="AA63">
        <v>4.7420680235256998E-4</v>
      </c>
      <c r="AB63">
        <v>9.7471020705200799E-3</v>
      </c>
      <c r="AC63">
        <v>7.5456324590269996E-3</v>
      </c>
      <c r="AD63">
        <v>1.0369633113033599E-3</v>
      </c>
      <c r="AE63">
        <v>4.5296499408076498E-3</v>
      </c>
      <c r="AF63" s="3">
        <v>4.6729584398530798E-3</v>
      </c>
      <c r="AG63">
        <v>3.5283869928539198E-3</v>
      </c>
      <c r="AH63">
        <v>7.8391287172971698</v>
      </c>
      <c r="AI63">
        <v>0.55296788129412</v>
      </c>
      <c r="AJ63">
        <v>5873.2203058913601</v>
      </c>
      <c r="AK63" t="s">
        <v>103</v>
      </c>
      <c r="AL63" t="s">
        <v>104</v>
      </c>
      <c r="AM63">
        <v>57786179100.580002</v>
      </c>
      <c r="AN63">
        <v>455051</v>
      </c>
      <c r="AO63" s="1">
        <f t="shared" si="8"/>
        <v>1.2692797701232651E-2</v>
      </c>
      <c r="AP63" s="5">
        <f t="shared" si="9"/>
        <v>14.211779005191151</v>
      </c>
      <c r="AQ63" s="3">
        <f t="shared" si="10"/>
        <v>4.8583867435686538E-3</v>
      </c>
      <c r="AR63" s="15">
        <f t="shared" si="11"/>
        <v>0.3469606025067673</v>
      </c>
    </row>
    <row r="64" spans="1:44" x14ac:dyDescent="0.25">
      <c r="A64" t="s">
        <v>37</v>
      </c>
      <c r="B64">
        <v>20.7391278622597</v>
      </c>
      <c r="C64">
        <v>1.99234807264544E-2</v>
      </c>
      <c r="D64">
        <v>21.4547703855641</v>
      </c>
      <c r="E64">
        <v>14.991363550229</v>
      </c>
      <c r="F64" s="1">
        <v>0</v>
      </c>
      <c r="G64" s="1">
        <v>0</v>
      </c>
      <c r="H64">
        <v>4.6386984160032103</v>
      </c>
      <c r="I64">
        <v>128.70277314141501</v>
      </c>
      <c r="J64">
        <v>129.038053509029</v>
      </c>
      <c r="K64">
        <v>63.433312367042703</v>
      </c>
      <c r="L64">
        <v>161.34134008281899</v>
      </c>
      <c r="M64">
        <v>68.694692491892695</v>
      </c>
      <c r="N64">
        <v>95.3728320425991</v>
      </c>
      <c r="O64">
        <v>55.933899959932702</v>
      </c>
      <c r="P64">
        <v>121697.452301795</v>
      </c>
      <c r="Q64">
        <v>159251.10479528899</v>
      </c>
      <c r="R64">
        <v>101.93148939099299</v>
      </c>
      <c r="S64">
        <v>696.50290038571302</v>
      </c>
      <c r="T64">
        <v>0.75977131649731999</v>
      </c>
      <c r="U64">
        <v>0.115977191571546</v>
      </c>
      <c r="V64">
        <v>0.64229580993688595</v>
      </c>
      <c r="W64">
        <v>4.0489414072765101E-2</v>
      </c>
      <c r="X64">
        <v>0.20123758441880099</v>
      </c>
      <c r="Y64" s="1">
        <v>0</v>
      </c>
      <c r="Z64" s="1">
        <v>0</v>
      </c>
      <c r="AA64">
        <v>4.72255966857125E-4</v>
      </c>
      <c r="AB64">
        <v>9.5139908530867904E-3</v>
      </c>
      <c r="AC64">
        <v>7.4519126829924696E-3</v>
      </c>
      <c r="AD64">
        <v>1.09670081769146E-3</v>
      </c>
      <c r="AE64">
        <v>4.8799649164161596E-3</v>
      </c>
      <c r="AF64" s="3">
        <v>4.5715737411849101E-3</v>
      </c>
      <c r="AG64">
        <v>3.9606313732508296E-3</v>
      </c>
      <c r="AH64">
        <v>7.7977561953421199</v>
      </c>
      <c r="AI64">
        <v>0.54699159807335196</v>
      </c>
      <c r="AJ64">
        <v>6639.4180894046103</v>
      </c>
      <c r="AK64" t="s">
        <v>105</v>
      </c>
      <c r="AL64" t="s">
        <v>106</v>
      </c>
      <c r="AM64">
        <v>40387368403.040001</v>
      </c>
      <c r="AN64">
        <v>331867</v>
      </c>
      <c r="AO64" s="1">
        <f t="shared" si="8"/>
        <v>1.2495742391034504E-2</v>
      </c>
      <c r="AP64" s="5">
        <f t="shared" si="9"/>
        <v>14.006085043771677</v>
      </c>
      <c r="AQ64" s="3">
        <f t="shared" si="10"/>
        <v>6.6866871698886936E-3</v>
      </c>
      <c r="AR64" s="15">
        <f t="shared" si="11"/>
        <v>0.48072268570738963</v>
      </c>
    </row>
    <row r="65" spans="1:44" x14ac:dyDescent="0.25">
      <c r="A65" t="s">
        <v>37</v>
      </c>
      <c r="B65">
        <v>22.086451478796398</v>
      </c>
      <c r="C65">
        <v>2.0228338516599699E-2</v>
      </c>
      <c r="D65">
        <v>21.7474520492108</v>
      </c>
      <c r="E65">
        <v>22.127249689472499</v>
      </c>
      <c r="F65" s="1">
        <v>0</v>
      </c>
      <c r="G65" s="1">
        <v>0</v>
      </c>
      <c r="H65">
        <v>4.8078473841504898</v>
      </c>
      <c r="I65">
        <v>152.28540722314699</v>
      </c>
      <c r="J65">
        <v>152.521897017664</v>
      </c>
      <c r="K65">
        <v>87.253894695351804</v>
      </c>
      <c r="L65">
        <v>185.99667566878401</v>
      </c>
      <c r="M65">
        <v>69.6228015849711</v>
      </c>
      <c r="N65">
        <v>95.384226543747204</v>
      </c>
      <c r="O65">
        <v>55.425024020966603</v>
      </c>
      <c r="P65">
        <v>117805.38610990399</v>
      </c>
      <c r="Q65">
        <v>153183.91488559599</v>
      </c>
      <c r="R65">
        <v>101.058230491765</v>
      </c>
      <c r="S65">
        <v>697.19764976087799</v>
      </c>
      <c r="T65">
        <v>0.768188953100161</v>
      </c>
      <c r="U65">
        <v>9.6131216171966599E-2</v>
      </c>
      <c r="V65">
        <v>0.68473301875567605</v>
      </c>
      <c r="W65">
        <v>3.2303449530371002E-2</v>
      </c>
      <c r="X65">
        <v>0.18683231554198501</v>
      </c>
      <c r="Y65" s="1">
        <v>0</v>
      </c>
      <c r="Z65" s="1">
        <v>0</v>
      </c>
      <c r="AA65">
        <v>4.7719203037896202E-4</v>
      </c>
      <c r="AB65">
        <v>9.3854215634813498E-3</v>
      </c>
      <c r="AC65">
        <v>7.37488474914393E-3</v>
      </c>
      <c r="AD65">
        <v>9.0835949397777304E-4</v>
      </c>
      <c r="AE65">
        <v>5.266055983683E-3</v>
      </c>
      <c r="AF65" s="3">
        <v>4.45681898929741E-3</v>
      </c>
      <c r="AG65">
        <v>4.1913702939147804E-3</v>
      </c>
      <c r="AH65">
        <v>7.8645383883018303</v>
      </c>
      <c r="AI65">
        <v>0.56266974497773103</v>
      </c>
      <c r="AJ65">
        <v>7793.7994214518303</v>
      </c>
      <c r="AK65" t="s">
        <v>107</v>
      </c>
      <c r="AL65" t="s">
        <v>108</v>
      </c>
      <c r="AM65">
        <v>22668348006.040001</v>
      </c>
      <c r="AN65">
        <v>192422</v>
      </c>
      <c r="AO65" s="1">
        <f t="shared" si="8"/>
        <v>1.2308895768820303E-2</v>
      </c>
      <c r="AP65" s="5">
        <f t="shared" si="9"/>
        <v>13.810629836909138</v>
      </c>
      <c r="AQ65" s="3">
        <f t="shared" si="10"/>
        <v>8.2738543723168932E-3</v>
      </c>
      <c r="AR65" s="15">
        <f t="shared" si="11"/>
        <v>0.59923564237236948</v>
      </c>
    </row>
    <row r="66" spans="1:44" x14ac:dyDescent="0.25">
      <c r="A66" t="s">
        <v>37</v>
      </c>
      <c r="B66">
        <v>20.900374492632402</v>
      </c>
      <c r="C66">
        <v>1.93016998656232E-2</v>
      </c>
      <c r="D66">
        <v>20.8547108034888</v>
      </c>
      <c r="E66">
        <v>33.314327123728702</v>
      </c>
      <c r="F66" s="1">
        <v>0</v>
      </c>
      <c r="G66" s="1">
        <v>0</v>
      </c>
      <c r="H66">
        <v>4.9782027975410204</v>
      </c>
      <c r="I66">
        <v>173.512508499435</v>
      </c>
      <c r="J66">
        <v>173.75171681176499</v>
      </c>
      <c r="K66">
        <v>107.385665219099</v>
      </c>
      <c r="L66">
        <v>210.28050749805999</v>
      </c>
      <c r="M66">
        <v>70.587412205068503</v>
      </c>
      <c r="N66">
        <v>95.445184410081296</v>
      </c>
      <c r="O66">
        <v>55.293970654258104</v>
      </c>
      <c r="P66">
        <v>107827.04969672101</v>
      </c>
      <c r="Q66">
        <v>139330.16937639401</v>
      </c>
      <c r="R66">
        <v>99.992566698186394</v>
      </c>
      <c r="S66">
        <v>696.76113022015397</v>
      </c>
      <c r="T66">
        <v>0.78204790020352299</v>
      </c>
      <c r="U66">
        <v>8.5243454876538505E-2</v>
      </c>
      <c r="V66">
        <v>0.71678244255971002</v>
      </c>
      <c r="W66">
        <v>2.8685907682270299E-2</v>
      </c>
      <c r="X66">
        <v>0.16928819488148</v>
      </c>
      <c r="Y66" s="1">
        <v>0</v>
      </c>
      <c r="Z66" s="1">
        <v>0</v>
      </c>
      <c r="AA66">
        <v>4.8656986850963699E-4</v>
      </c>
      <c r="AB66">
        <v>9.2314576742090395E-3</v>
      </c>
      <c r="AC66">
        <v>7.3450221542828197E-3</v>
      </c>
      <c r="AD66">
        <v>7.3587997782928699E-4</v>
      </c>
      <c r="AE66">
        <v>5.0277834284227999E-3</v>
      </c>
      <c r="AF66" s="3">
        <v>4.3727713923986502E-3</v>
      </c>
      <c r="AG66">
        <v>3.8200619023121898E-3</v>
      </c>
      <c r="AH66">
        <v>7.8155791170734297</v>
      </c>
      <c r="AI66">
        <v>0.56654511952609998</v>
      </c>
      <c r="AJ66">
        <v>8822.3524841675899</v>
      </c>
      <c r="AK66" t="s">
        <v>109</v>
      </c>
      <c r="AL66" t="s">
        <v>110</v>
      </c>
      <c r="AM66">
        <v>9855500169.3299999</v>
      </c>
      <c r="AN66">
        <v>91401</v>
      </c>
      <c r="AO66" s="1">
        <f t="shared" si="8"/>
        <v>1.2204363415191107E-2</v>
      </c>
      <c r="AP66" s="5">
        <f t="shared" si="9"/>
        <v>13.70110380460401</v>
      </c>
      <c r="AQ66" s="3">
        <f t="shared" si="10"/>
        <v>7.1445009220226161E-3</v>
      </c>
      <c r="AR66" s="15">
        <f t="shared" si="11"/>
        <v>0.52545187531600246</v>
      </c>
    </row>
    <row r="67" spans="1:44" x14ac:dyDescent="0.25">
      <c r="A67" t="s">
        <v>37</v>
      </c>
      <c r="B67">
        <v>19.750465850178202</v>
      </c>
      <c r="C67">
        <v>1.7930900490641302E-2</v>
      </c>
      <c r="D67">
        <v>19.516925960419599</v>
      </c>
      <c r="E67">
        <v>52.938575524792697</v>
      </c>
      <c r="F67" s="1">
        <v>0</v>
      </c>
      <c r="G67" s="1">
        <v>0</v>
      </c>
      <c r="H67">
        <v>5.1805049824188201</v>
      </c>
      <c r="I67">
        <v>192.30270242133699</v>
      </c>
      <c r="J67">
        <v>192.694418301566</v>
      </c>
      <c r="K67">
        <v>125.972634833925</v>
      </c>
      <c r="L67">
        <v>234.37900813373901</v>
      </c>
      <c r="M67">
        <v>70.275337163064194</v>
      </c>
      <c r="N67">
        <v>95.272789329449694</v>
      </c>
      <c r="O67">
        <v>55.332006357738599</v>
      </c>
      <c r="P67">
        <v>93698.328592650199</v>
      </c>
      <c r="Q67">
        <v>121303.874475288</v>
      </c>
      <c r="R67">
        <v>101.043257631673</v>
      </c>
      <c r="S67">
        <v>694.498948846904</v>
      </c>
      <c r="T67">
        <v>0.797009710918406</v>
      </c>
      <c r="U67">
        <v>8.9415712088455404E-2</v>
      </c>
      <c r="V67">
        <v>0.71980834574714003</v>
      </c>
      <c r="W67">
        <v>3.1887976853165897E-2</v>
      </c>
      <c r="X67">
        <v>0.158887965311238</v>
      </c>
      <c r="Y67" s="1">
        <v>0</v>
      </c>
      <c r="Z67" s="1">
        <v>0</v>
      </c>
      <c r="AA67">
        <v>4.9218848938520799E-4</v>
      </c>
      <c r="AB67">
        <v>8.9493238575025103E-3</v>
      </c>
      <c r="AC67">
        <v>7.2868543295975304E-3</v>
      </c>
      <c r="AD67">
        <v>4.82049573127713E-4</v>
      </c>
      <c r="AE67">
        <v>4.7415566449906001E-3</v>
      </c>
      <c r="AF67" s="3">
        <v>4.3602228823018301E-3</v>
      </c>
      <c r="AG67">
        <v>3.2658242063889E-3</v>
      </c>
      <c r="AH67">
        <v>7.8374144947567901</v>
      </c>
      <c r="AI67">
        <v>0.56521043980319496</v>
      </c>
      <c r="AJ67">
        <v>9810.3895992520702</v>
      </c>
      <c r="AK67" t="s">
        <v>111</v>
      </c>
      <c r="AL67" t="s">
        <v>112</v>
      </c>
      <c r="AM67">
        <v>2649132844.3000002</v>
      </c>
      <c r="AN67">
        <v>28273</v>
      </c>
      <c r="AO67" s="1">
        <f t="shared" si="8"/>
        <v>1.2139265701284568E-2</v>
      </c>
      <c r="AP67" s="5">
        <f t="shared" si="9"/>
        <v>13.632831817769542</v>
      </c>
      <c r="AQ67" s="3">
        <f t="shared" si="10"/>
        <v>6.0294258897662656E-3</v>
      </c>
      <c r="AR67" s="15">
        <f t="shared" si="11"/>
        <v>0.44874272008803828</v>
      </c>
    </row>
    <row r="68" spans="1:44" x14ac:dyDescent="0.25">
      <c r="A68" t="s">
        <v>37</v>
      </c>
      <c r="B68">
        <v>19.931834254803899</v>
      </c>
      <c r="C68">
        <v>1.69580859865122E-2</v>
      </c>
      <c r="D68">
        <v>18.555000835384</v>
      </c>
      <c r="E68">
        <v>80.624311249246006</v>
      </c>
      <c r="F68" s="1">
        <v>0</v>
      </c>
      <c r="G68" s="1">
        <v>0</v>
      </c>
      <c r="H68">
        <v>5.4709563785260897</v>
      </c>
      <c r="I68">
        <v>216.85492788272299</v>
      </c>
      <c r="J68">
        <v>217.37988931523699</v>
      </c>
      <c r="K68">
        <v>149.96936442792099</v>
      </c>
      <c r="L68">
        <v>265.15066547973998</v>
      </c>
      <c r="M68">
        <v>72.287506874245594</v>
      </c>
      <c r="N68">
        <v>95.689066608318399</v>
      </c>
      <c r="O68">
        <v>55.321103211009003</v>
      </c>
      <c r="P68">
        <v>80896.131075961894</v>
      </c>
      <c r="Q68">
        <v>102197.57212678</v>
      </c>
      <c r="R68">
        <v>99.066235523683801</v>
      </c>
      <c r="S68">
        <v>691.48188827751699</v>
      </c>
      <c r="T68">
        <v>0.78444015869756101</v>
      </c>
      <c r="U68">
        <v>6.6621827733944899E-2</v>
      </c>
      <c r="V68">
        <v>0.78508832653245597</v>
      </c>
      <c r="W68">
        <v>2.7677674693472602E-2</v>
      </c>
      <c r="X68">
        <v>0.120612171040125</v>
      </c>
      <c r="Y68" s="1">
        <v>0</v>
      </c>
      <c r="Z68" s="1">
        <v>0</v>
      </c>
      <c r="AA68">
        <v>5.1071055602702005E-4</v>
      </c>
      <c r="AB68">
        <v>8.7992792117419106E-3</v>
      </c>
      <c r="AC68">
        <v>7.35775153424768E-3</v>
      </c>
      <c r="AD68">
        <v>1.9709769628065699E-4</v>
      </c>
      <c r="AE68">
        <v>4.4032408535573603E-3</v>
      </c>
      <c r="AF68" s="3">
        <v>4.2300092747350202E-3</v>
      </c>
      <c r="AG68">
        <v>3.0477829555485901E-3</v>
      </c>
      <c r="AH68">
        <v>7.7131642298374103</v>
      </c>
      <c r="AI68">
        <v>0.57056824994682098</v>
      </c>
      <c r="AJ68">
        <v>11264.926735433</v>
      </c>
      <c r="AK68" t="s">
        <v>113</v>
      </c>
      <c r="AL68" t="s">
        <v>114</v>
      </c>
      <c r="AM68">
        <v>815756585.76999998</v>
      </c>
      <c r="AN68">
        <v>10084</v>
      </c>
      <c r="AO68" s="1">
        <f t="shared" si="8"/>
        <v>1.209847136500972E-2</v>
      </c>
      <c r="AP68" s="5">
        <f t="shared" si="9"/>
        <v>13.590023051058619</v>
      </c>
      <c r="AQ68" s="3">
        <f t="shared" si="10"/>
        <v>6.2553281577747664E-3</v>
      </c>
      <c r="AR68" s="15">
        <f t="shared" si="11"/>
        <v>0.46665198284937959</v>
      </c>
    </row>
    <row r="69" spans="1:44" x14ac:dyDescent="0.25">
      <c r="AO69" s="1"/>
      <c r="AP69" s="5"/>
      <c r="AQ69" s="3"/>
      <c r="AR69" s="15"/>
    </row>
    <row r="71" spans="1:44" x14ac:dyDescent="0.25">
      <c r="AO71" t="s">
        <v>226</v>
      </c>
      <c r="AP71" t="s">
        <v>67</v>
      </c>
    </row>
    <row r="72" spans="1:44" x14ac:dyDescent="0.25">
      <c r="A72" t="s">
        <v>0</v>
      </c>
      <c r="B72" t="s">
        <v>1</v>
      </c>
      <c r="C72" t="s">
        <v>2</v>
      </c>
      <c r="D72" t="s">
        <v>3</v>
      </c>
      <c r="E72" t="s">
        <v>5</v>
      </c>
      <c r="F72" t="s">
        <v>6</v>
      </c>
      <c r="G72" t="s">
        <v>208</v>
      </c>
      <c r="H72" t="s">
        <v>7</v>
      </c>
      <c r="I72" t="s">
        <v>8</v>
      </c>
      <c r="J72" t="s">
        <v>134</v>
      </c>
      <c r="K72" t="s">
        <v>143</v>
      </c>
      <c r="L72" t="s">
        <v>9</v>
      </c>
      <c r="M72" t="s">
        <v>10</v>
      </c>
      <c r="N72" t="s">
        <v>11</v>
      </c>
      <c r="O72" t="s">
        <v>13</v>
      </c>
      <c r="P72" t="s">
        <v>14</v>
      </c>
      <c r="Q72" t="s">
        <v>15</v>
      </c>
      <c r="R72" t="s">
        <v>16</v>
      </c>
      <c r="S72" t="s">
        <v>17</v>
      </c>
      <c r="T72" t="s">
        <v>18</v>
      </c>
      <c r="U72" t="s">
        <v>20</v>
      </c>
      <c r="V72" t="s">
        <v>21</v>
      </c>
      <c r="W72" t="s">
        <v>22</v>
      </c>
      <c r="X72" t="s">
        <v>23</v>
      </c>
      <c r="Y72" t="s">
        <v>24</v>
      </c>
      <c r="Z72" t="s">
        <v>25</v>
      </c>
      <c r="AA72" t="s">
        <v>26</v>
      </c>
      <c r="AB72" t="s">
        <v>27</v>
      </c>
      <c r="AC72" t="s">
        <v>263</v>
      </c>
      <c r="AD72" t="s">
        <v>120</v>
      </c>
      <c r="AE72" t="s">
        <v>29</v>
      </c>
      <c r="AF72" s="3" t="s">
        <v>233</v>
      </c>
      <c r="AG72" t="s">
        <v>30</v>
      </c>
      <c r="AH72" t="s">
        <v>31</v>
      </c>
      <c r="AI72" t="s">
        <v>32</v>
      </c>
      <c r="AJ72" t="s">
        <v>33</v>
      </c>
      <c r="AK72" t="s">
        <v>34</v>
      </c>
      <c r="AL72" t="s">
        <v>74</v>
      </c>
      <c r="AM72" t="s">
        <v>35</v>
      </c>
      <c r="AN72" t="s">
        <v>36</v>
      </c>
      <c r="AO72" s="15">
        <v>1</v>
      </c>
      <c r="AP72" s="15">
        <v>1</v>
      </c>
    </row>
    <row r="73" spans="1:44" x14ac:dyDescent="0.25">
      <c r="A73" t="s">
        <v>37</v>
      </c>
      <c r="B73">
        <v>13.0205164686577</v>
      </c>
      <c r="C73">
        <v>8.4153094467958999E-3</v>
      </c>
      <c r="D73">
        <v>9.6438422533561496</v>
      </c>
      <c r="E73">
        <v>-51.714931069659102</v>
      </c>
      <c r="F73" s="1">
        <v>0</v>
      </c>
      <c r="G73" s="1">
        <v>0</v>
      </c>
      <c r="H73">
        <v>3.0516792428753701</v>
      </c>
      <c r="I73">
        <v>-252.14421557267801</v>
      </c>
      <c r="J73">
        <v>-199.63452440249699</v>
      </c>
      <c r="K73">
        <v>-271.91857438006298</v>
      </c>
      <c r="L73">
        <v>-214.51323469058201</v>
      </c>
      <c r="M73">
        <v>68.109800046550802</v>
      </c>
      <c r="N73">
        <v>79.242315057488298</v>
      </c>
      <c r="O73">
        <v>39.875182284496802</v>
      </c>
      <c r="P73">
        <v>105982.093245614</v>
      </c>
      <c r="Q73">
        <v>139955.05102642701</v>
      </c>
      <c r="R73">
        <v>122.211093616366</v>
      </c>
      <c r="S73">
        <v>623.22820073503203</v>
      </c>
      <c r="T73">
        <v>0.66699890943096196</v>
      </c>
      <c r="U73">
        <v>0.32794650530929598</v>
      </c>
      <c r="V73">
        <v>0.54389396051093697</v>
      </c>
      <c r="W73" s="1">
        <v>0</v>
      </c>
      <c r="X73">
        <v>0.128159534179765</v>
      </c>
      <c r="Y73" s="1">
        <v>0</v>
      </c>
      <c r="Z73" s="1">
        <v>0</v>
      </c>
      <c r="AA73">
        <v>5.3466041047232004E-4</v>
      </c>
      <c r="AB73">
        <v>7.8806558409604995E-3</v>
      </c>
      <c r="AC73">
        <v>5.3951577714030502E-3</v>
      </c>
      <c r="AD73" s="1">
        <v>0</v>
      </c>
      <c r="AE73" s="1">
        <v>0</v>
      </c>
      <c r="AF73" s="3">
        <v>0</v>
      </c>
      <c r="AG73" s="1">
        <v>0</v>
      </c>
      <c r="AH73">
        <v>9.4142849519519505</v>
      </c>
      <c r="AI73">
        <v>0.667952074996499</v>
      </c>
      <c r="AJ73">
        <v>57.430852043829503</v>
      </c>
      <c r="AK73" t="s">
        <v>75</v>
      </c>
      <c r="AL73" t="s">
        <v>76</v>
      </c>
      <c r="AM73">
        <v>12081958.630000001</v>
      </c>
      <c r="AN73">
        <v>114</v>
      </c>
      <c r="AO73" s="1">
        <f>AA73+AC73*$AO$2+AF73*$AP$2</f>
        <v>5.9298181818753706E-3</v>
      </c>
      <c r="AP73" s="5">
        <f>100*(1-(1-AO73)^12)</f>
        <v>6.8882342748749048</v>
      </c>
      <c r="AQ73" s="3">
        <f>(1-(1-B73/100)^(1/12))- AO73</f>
        <v>5.6277009731803915E-3</v>
      </c>
      <c r="AR73" s="15">
        <f>B73/AP73-1</f>
        <v>0.89025459197149059</v>
      </c>
    </row>
    <row r="74" spans="1:44" x14ac:dyDescent="0.25">
      <c r="A74" t="s">
        <v>37</v>
      </c>
      <c r="B74">
        <v>6.0539533831719803</v>
      </c>
      <c r="C74">
        <v>8.2096297480494101E-3</v>
      </c>
      <c r="D74">
        <v>9.4186797152241706</v>
      </c>
      <c r="E74">
        <v>-46.844744729643303</v>
      </c>
      <c r="F74" s="1">
        <v>0</v>
      </c>
      <c r="G74" s="1">
        <v>0</v>
      </c>
      <c r="H74">
        <v>3.1103668539452198</v>
      </c>
      <c r="I74">
        <v>-217.80411630328399</v>
      </c>
      <c r="J74">
        <v>-184.82894929407999</v>
      </c>
      <c r="K74">
        <v>-258.65698932469002</v>
      </c>
      <c r="L74">
        <v>-188.47165579916</v>
      </c>
      <c r="M74">
        <v>69.600215521033405</v>
      </c>
      <c r="N74">
        <v>84.634513942968596</v>
      </c>
      <c r="O74">
        <v>41.170297006561299</v>
      </c>
      <c r="P74">
        <v>135190.66524916899</v>
      </c>
      <c r="Q74">
        <v>191207.99630316999</v>
      </c>
      <c r="R74">
        <v>121.58796105819501</v>
      </c>
      <c r="S74">
        <v>665.74096479887601</v>
      </c>
      <c r="T74">
        <v>0.68148178508178903</v>
      </c>
      <c r="U74">
        <v>0.16133677749768799</v>
      </c>
      <c r="V74">
        <v>0.742927281530955</v>
      </c>
      <c r="W74">
        <v>1.62208977183936E-3</v>
      </c>
      <c r="X74">
        <v>9.4113851199515999E-2</v>
      </c>
      <c r="Y74" s="1">
        <v>0</v>
      </c>
      <c r="Z74" s="1">
        <v>0</v>
      </c>
      <c r="AA74">
        <v>6.1896816371444696E-4</v>
      </c>
      <c r="AB74">
        <v>7.5905639876765098E-3</v>
      </c>
      <c r="AC74">
        <v>5.3203809039192003E-3</v>
      </c>
      <c r="AD74" s="1">
        <v>0</v>
      </c>
      <c r="AE74" s="1">
        <v>0</v>
      </c>
      <c r="AF74" s="3">
        <v>0</v>
      </c>
      <c r="AG74" s="1">
        <v>0</v>
      </c>
      <c r="AH74">
        <v>9.5500040650023799</v>
      </c>
      <c r="AI74">
        <v>0.70191806589969197</v>
      </c>
      <c r="AJ74">
        <v>362.14623855781298</v>
      </c>
      <c r="AK74" t="s">
        <v>77</v>
      </c>
      <c r="AL74" t="s">
        <v>78</v>
      </c>
      <c r="AM74">
        <v>40692390.240000002</v>
      </c>
      <c r="AN74">
        <v>301</v>
      </c>
      <c r="AO74" s="1">
        <f t="shared" ref="AO74:AO91" si="12">AA74+AC74*$AO$2+AF74*$AP$2</f>
        <v>5.939349067633647E-3</v>
      </c>
      <c r="AP74" s="5">
        <f t="shared" ref="AP74:AP92" si="13">100*(1-(1-AO74)^12)</f>
        <v>6.8989464860174436</v>
      </c>
      <c r="AQ74" s="3">
        <f t="shared" ref="AQ74:AQ91" si="14">(1-(1-B74/100)^(1/12))- AO74</f>
        <v>-7.4873869506590814E-4</v>
      </c>
      <c r="AR74" s="15">
        <f t="shared" ref="AR74:AR91" si="15">B74/AP74-1</f>
        <v>-0.12248146938928539</v>
      </c>
    </row>
    <row r="75" spans="1:44" x14ac:dyDescent="0.25">
      <c r="A75" t="s">
        <v>37</v>
      </c>
      <c r="B75">
        <v>8.3022062531069292</v>
      </c>
      <c r="C75">
        <v>8.1508869379786908E-3</v>
      </c>
      <c r="D75">
        <v>9.35427818243517</v>
      </c>
      <c r="E75">
        <v>-41.907950552434102</v>
      </c>
      <c r="F75" s="1">
        <v>0</v>
      </c>
      <c r="G75" s="1">
        <v>0</v>
      </c>
      <c r="H75">
        <v>3.1744198445929102</v>
      </c>
      <c r="I75">
        <v>-185.17758803762001</v>
      </c>
      <c r="J75">
        <v>-174.33588595337301</v>
      </c>
      <c r="K75">
        <v>-247.73900510015801</v>
      </c>
      <c r="L75">
        <v>-160.82555188898499</v>
      </c>
      <c r="M75">
        <v>70.550299835784301</v>
      </c>
      <c r="N75">
        <v>88.322952915746797</v>
      </c>
      <c r="O75">
        <v>41.912278499344097</v>
      </c>
      <c r="P75">
        <v>161886.30454545401</v>
      </c>
      <c r="Q75">
        <v>237783.29869326801</v>
      </c>
      <c r="R75">
        <v>122.26319689251</v>
      </c>
      <c r="S75">
        <v>694.29132756432705</v>
      </c>
      <c r="T75">
        <v>0.69292886435519196</v>
      </c>
      <c r="U75">
        <v>7.0750998798315506E-2</v>
      </c>
      <c r="V75">
        <v>0.83674480277560404</v>
      </c>
      <c r="W75">
        <v>1.16364209395276E-2</v>
      </c>
      <c r="X75">
        <v>8.0867777486551898E-2</v>
      </c>
      <c r="Y75" s="1">
        <v>0</v>
      </c>
      <c r="Z75" s="1">
        <v>0</v>
      </c>
      <c r="AA75">
        <v>6.9007225707768099E-4</v>
      </c>
      <c r="AB75">
        <v>7.4604927266073498E-3</v>
      </c>
      <c r="AC75">
        <v>5.6317086498397697E-3</v>
      </c>
      <c r="AD75" s="1">
        <v>2.7015693575647801E-7</v>
      </c>
      <c r="AE75" s="1">
        <v>0</v>
      </c>
      <c r="AF75" s="3">
        <v>1.9668045561477301E-4</v>
      </c>
      <c r="AG75" s="1">
        <v>0</v>
      </c>
      <c r="AH75">
        <v>9.6947682403307898</v>
      </c>
      <c r="AI75">
        <v>0.81648519689763899</v>
      </c>
      <c r="AJ75">
        <v>1004.99118403515</v>
      </c>
      <c r="AK75" t="s">
        <v>79</v>
      </c>
      <c r="AL75" t="s">
        <v>80</v>
      </c>
      <c r="AM75">
        <v>219032170.05000001</v>
      </c>
      <c r="AN75">
        <v>1353</v>
      </c>
      <c r="AO75" s="1">
        <f t="shared" si="12"/>
        <v>6.5184613625322236E-3</v>
      </c>
      <c r="AP75" s="5">
        <f t="shared" si="13"/>
        <v>7.5477223328659138</v>
      </c>
      <c r="AQ75" s="3">
        <f t="shared" si="14"/>
        <v>6.7817348495644632E-4</v>
      </c>
      <c r="AR75" s="15">
        <f t="shared" si="15"/>
        <v>9.9961801317952403E-2</v>
      </c>
    </row>
    <row r="76" spans="1:44" x14ac:dyDescent="0.25">
      <c r="A76" t="s">
        <v>37</v>
      </c>
      <c r="B76">
        <v>10.1067908224048</v>
      </c>
      <c r="C76">
        <v>8.14956687724506E-3</v>
      </c>
      <c r="D76">
        <v>9.3528304775490305</v>
      </c>
      <c r="E76">
        <v>-30.698873360413899</v>
      </c>
      <c r="F76" s="1">
        <v>0</v>
      </c>
      <c r="G76" s="1">
        <v>0</v>
      </c>
      <c r="H76">
        <v>3.27704631885699</v>
      </c>
      <c r="I76">
        <v>-160.929203668535</v>
      </c>
      <c r="J76">
        <v>-157.549231026347</v>
      </c>
      <c r="K76">
        <v>-234.520220601522</v>
      </c>
      <c r="L76">
        <v>-137.28673260448701</v>
      </c>
      <c r="M76">
        <v>69.7169076943607</v>
      </c>
      <c r="N76">
        <v>89.022272305321295</v>
      </c>
      <c r="O76">
        <v>42.2674315490288</v>
      </c>
      <c r="P76">
        <v>166729.40044483499</v>
      </c>
      <c r="Q76">
        <v>254860.109353315</v>
      </c>
      <c r="R76">
        <v>123.893193873226</v>
      </c>
      <c r="S76">
        <v>712.39338346443196</v>
      </c>
      <c r="T76">
        <v>0.67072254396769004</v>
      </c>
      <c r="U76">
        <v>7.5600956210061895E-2</v>
      </c>
      <c r="V76">
        <v>0.78951437320725204</v>
      </c>
      <c r="W76">
        <v>2.3367551046339599E-2</v>
      </c>
      <c r="X76">
        <v>0.11151711953634499</v>
      </c>
      <c r="Y76" s="1">
        <v>0</v>
      </c>
      <c r="Z76" s="1">
        <v>0</v>
      </c>
      <c r="AA76">
        <v>7.2138918226053502E-4</v>
      </c>
      <c r="AB76">
        <v>7.4277449883579797E-3</v>
      </c>
      <c r="AC76">
        <v>6.0211457371063303E-3</v>
      </c>
      <c r="AD76" s="1">
        <v>3.6335658911368602E-7</v>
      </c>
      <c r="AE76" s="1">
        <v>0</v>
      </c>
      <c r="AF76" s="3">
        <v>5.9118570059356497E-4</v>
      </c>
      <c r="AG76" s="1">
        <v>0</v>
      </c>
      <c r="AH76">
        <v>9.5928907149825893</v>
      </c>
      <c r="AI76">
        <v>0.70554245813057004</v>
      </c>
      <c r="AJ76">
        <v>1822.58429431027</v>
      </c>
      <c r="AK76" t="s">
        <v>81</v>
      </c>
      <c r="AL76" t="s">
        <v>82</v>
      </c>
      <c r="AM76">
        <v>1514236414.8399999</v>
      </c>
      <c r="AN76">
        <v>9082</v>
      </c>
      <c r="AO76" s="1">
        <f t="shared" si="12"/>
        <v>7.3337206199604304E-3</v>
      </c>
      <c r="AP76" s="5">
        <f t="shared" si="13"/>
        <v>8.4540299222859883</v>
      </c>
      <c r="AQ76" s="3">
        <f t="shared" si="14"/>
        <v>1.5059596976280971E-3</v>
      </c>
      <c r="AR76" s="15">
        <f t="shared" si="15"/>
        <v>0.19549976937766766</v>
      </c>
    </row>
    <row r="77" spans="1:44" x14ac:dyDescent="0.25">
      <c r="A77" t="s">
        <v>37</v>
      </c>
      <c r="B77">
        <v>10.2322920597792</v>
      </c>
      <c r="C77">
        <v>9.4134143851652297E-3</v>
      </c>
      <c r="D77">
        <v>10.7292239156147</v>
      </c>
      <c r="E77">
        <v>-25.6721788854015</v>
      </c>
      <c r="F77" s="1">
        <v>0</v>
      </c>
      <c r="G77" s="1">
        <v>0</v>
      </c>
      <c r="H77">
        <v>3.33744370824826</v>
      </c>
      <c r="I77">
        <v>-139.12649543543199</v>
      </c>
      <c r="J77">
        <v>-137.944342051078</v>
      </c>
      <c r="K77">
        <v>-218.13005333176599</v>
      </c>
      <c r="L77">
        <v>-113.759966981093</v>
      </c>
      <c r="M77">
        <v>67.823902057214994</v>
      </c>
      <c r="N77">
        <v>89.210342052794601</v>
      </c>
      <c r="O77">
        <v>42.492952556625397</v>
      </c>
      <c r="P77">
        <v>155282.35820584701</v>
      </c>
      <c r="Q77">
        <v>222747.596721863</v>
      </c>
      <c r="R77">
        <v>122.486654280476</v>
      </c>
      <c r="S77">
        <v>719.43508863434499</v>
      </c>
      <c r="T77">
        <v>0.686395562625714</v>
      </c>
      <c r="U77">
        <v>7.0769256797226898E-2</v>
      </c>
      <c r="V77">
        <v>0.76411935479950999</v>
      </c>
      <c r="W77">
        <v>3.05169569081475E-2</v>
      </c>
      <c r="X77">
        <v>0.13459443149511399</v>
      </c>
      <c r="Y77" s="1">
        <v>0</v>
      </c>
      <c r="Z77" s="1">
        <v>0</v>
      </c>
      <c r="AA77">
        <v>7.42243126018749E-4</v>
      </c>
      <c r="AB77">
        <v>8.6620136886171005E-3</v>
      </c>
      <c r="AC77">
        <v>6.9491564170962401E-3</v>
      </c>
      <c r="AD77">
        <v>1.0399839431879201E-6</v>
      </c>
      <c r="AE77">
        <v>8.0723574039011403E-6</v>
      </c>
      <c r="AF77" s="3">
        <v>1.0103900480580099E-3</v>
      </c>
      <c r="AG77" s="1">
        <v>0</v>
      </c>
      <c r="AH77">
        <v>9.7754472463015301</v>
      </c>
      <c r="AI77">
        <v>0.701820520272607</v>
      </c>
      <c r="AJ77">
        <v>2186.65116241326</v>
      </c>
      <c r="AK77" t="s">
        <v>83</v>
      </c>
      <c r="AL77" t="s">
        <v>84</v>
      </c>
      <c r="AM77">
        <v>4206288519.0799999</v>
      </c>
      <c r="AN77">
        <v>27088</v>
      </c>
      <c r="AO77" s="1">
        <f t="shared" si="12"/>
        <v>8.7017895911729991E-3</v>
      </c>
      <c r="AP77" s="5">
        <f t="shared" si="13"/>
        <v>9.9566040734473287</v>
      </c>
      <c r="AQ77" s="3">
        <f t="shared" si="14"/>
        <v>2.5327904417445264E-4</v>
      </c>
      <c r="AR77" s="15">
        <f t="shared" si="15"/>
        <v>2.7688957429480077E-2</v>
      </c>
    </row>
    <row r="78" spans="1:44" x14ac:dyDescent="0.25">
      <c r="A78" t="s">
        <v>37</v>
      </c>
      <c r="B78">
        <v>10.7607961107378</v>
      </c>
      <c r="C78">
        <v>9.7048978636301297E-3</v>
      </c>
      <c r="D78">
        <v>11.0439330284677</v>
      </c>
      <c r="E78">
        <v>-15.0105202635013</v>
      </c>
      <c r="F78" s="1">
        <v>0</v>
      </c>
      <c r="G78" s="1">
        <v>0</v>
      </c>
      <c r="H78">
        <v>3.6098785034860499</v>
      </c>
      <c r="I78">
        <v>-115.341133815803</v>
      </c>
      <c r="J78">
        <v>-113.016135454555</v>
      </c>
      <c r="K78">
        <v>-191.164487685311</v>
      </c>
      <c r="L78">
        <v>-88.296339645383796</v>
      </c>
      <c r="M78">
        <v>70.950514007234702</v>
      </c>
      <c r="N78">
        <v>88.908966196087505</v>
      </c>
      <c r="O78">
        <v>41.550792614287801</v>
      </c>
      <c r="P78">
        <v>145387.13870242899</v>
      </c>
      <c r="Q78">
        <v>221832.85991560901</v>
      </c>
      <c r="R78">
        <v>118.948006278249</v>
      </c>
      <c r="S78">
        <v>710.82609451614405</v>
      </c>
      <c r="T78">
        <v>0.71572091115358605</v>
      </c>
      <c r="U78">
        <v>4.6237268927307E-2</v>
      </c>
      <c r="V78">
        <v>0.85510666069879204</v>
      </c>
      <c r="W78">
        <v>1.46839493867765E-2</v>
      </c>
      <c r="X78">
        <v>8.3972120987124199E-2</v>
      </c>
      <c r="Y78" s="1">
        <v>0</v>
      </c>
      <c r="Z78" s="1">
        <v>0</v>
      </c>
      <c r="AA78">
        <v>7.6750242824189798E-4</v>
      </c>
      <c r="AB78">
        <v>8.8596854096943799E-3</v>
      </c>
      <c r="AC78">
        <v>6.9410894047197804E-3</v>
      </c>
      <c r="AD78">
        <v>2.0256998477461899E-5</v>
      </c>
      <c r="AE78">
        <v>5.6711097209861301E-5</v>
      </c>
      <c r="AF78" s="3">
        <v>1.42074246139532E-3</v>
      </c>
      <c r="AG78" s="1">
        <v>6.4194943286356502E-7</v>
      </c>
      <c r="AH78">
        <v>9.8033045970225707</v>
      </c>
      <c r="AI78">
        <v>0.76991745991804095</v>
      </c>
      <c r="AJ78">
        <v>3246.7441182731</v>
      </c>
      <c r="AK78" t="s">
        <v>85</v>
      </c>
      <c r="AL78" t="s">
        <v>86</v>
      </c>
      <c r="AM78">
        <v>4206195309.8000002</v>
      </c>
      <c r="AN78">
        <v>28931</v>
      </c>
      <c r="AO78" s="1">
        <f t="shared" si="12"/>
        <v>9.1293342943569982E-3</v>
      </c>
      <c r="AP78" s="5">
        <f t="shared" si="13"/>
        <v>10.42152636855066</v>
      </c>
      <c r="AQ78" s="3">
        <f t="shared" si="14"/>
        <v>3.1327970226960496E-4</v>
      </c>
      <c r="AR78" s="15">
        <f t="shared" si="15"/>
        <v>3.2554707457341792E-2</v>
      </c>
    </row>
    <row r="79" spans="1:44" x14ac:dyDescent="0.25">
      <c r="A79" t="s">
        <v>37</v>
      </c>
      <c r="B79">
        <v>11.2902736865723</v>
      </c>
      <c r="C79">
        <v>1.15302289233485E-2</v>
      </c>
      <c r="D79">
        <v>12.9916947522323</v>
      </c>
      <c r="E79">
        <v>-16.9952856485822</v>
      </c>
      <c r="F79" s="1">
        <v>0</v>
      </c>
      <c r="G79" s="1">
        <v>0</v>
      </c>
      <c r="H79">
        <v>3.6981266275564599</v>
      </c>
      <c r="I79">
        <v>-91.855807431217102</v>
      </c>
      <c r="J79">
        <v>-88.854922062076696</v>
      </c>
      <c r="K79">
        <v>-167.463596464673</v>
      </c>
      <c r="L79">
        <v>-63.2599788622163</v>
      </c>
      <c r="M79">
        <v>70.490873960368702</v>
      </c>
      <c r="N79">
        <v>89.556964308892006</v>
      </c>
      <c r="O79">
        <v>42.040643251722202</v>
      </c>
      <c r="P79">
        <v>137257.41841238501</v>
      </c>
      <c r="Q79">
        <v>195606.81958745001</v>
      </c>
      <c r="R79">
        <v>115.075785169564</v>
      </c>
      <c r="S79">
        <v>712.76322095933995</v>
      </c>
      <c r="T79">
        <v>0.71459959425250996</v>
      </c>
      <c r="U79">
        <v>4.64470047982882E-2</v>
      </c>
      <c r="V79">
        <v>0.86578431862869099</v>
      </c>
      <c r="W79">
        <v>2.3173513161469601E-2</v>
      </c>
      <c r="X79">
        <v>6.4595163411550499E-2</v>
      </c>
      <c r="Y79" s="1">
        <v>0</v>
      </c>
      <c r="Z79" s="1">
        <v>0</v>
      </c>
      <c r="AA79">
        <v>7.7441366888681199E-4</v>
      </c>
      <c r="AB79">
        <v>1.0582831232427099E-2</v>
      </c>
      <c r="AC79">
        <v>7.5552321455012398E-3</v>
      </c>
      <c r="AD79">
        <v>6.2156944036535894E-5</v>
      </c>
      <c r="AE79">
        <v>8.8176374067115395E-5</v>
      </c>
      <c r="AF79" s="3">
        <v>1.90199857320173E-3</v>
      </c>
      <c r="AG79">
        <v>2.2570589049674302E-5</v>
      </c>
      <c r="AH79">
        <v>9.9481872497827197</v>
      </c>
      <c r="AI79">
        <v>0.79151630376120996</v>
      </c>
      <c r="AJ79">
        <v>3525.8481510312599</v>
      </c>
      <c r="AK79" t="s">
        <v>87</v>
      </c>
      <c r="AL79" t="s">
        <v>88</v>
      </c>
      <c r="AM79">
        <v>6901714770.0299997</v>
      </c>
      <c r="AN79">
        <v>50283</v>
      </c>
      <c r="AO79" s="1">
        <f t="shared" si="12"/>
        <v>1.0231644387589781E-2</v>
      </c>
      <c r="AP79" s="5">
        <f t="shared" si="13"/>
        <v>11.610072888875656</v>
      </c>
      <c r="AQ79" s="3">
        <f t="shared" si="14"/>
        <v>-2.9792558817781992E-4</v>
      </c>
      <c r="AR79" s="15">
        <f t="shared" si="15"/>
        <v>-2.7544978000075715E-2</v>
      </c>
    </row>
    <row r="80" spans="1:44" x14ac:dyDescent="0.25">
      <c r="A80" t="s">
        <v>37</v>
      </c>
      <c r="B80">
        <v>13.442142406202899</v>
      </c>
      <c r="C80">
        <v>1.2396811760219799E-2</v>
      </c>
      <c r="D80">
        <v>13.902647051932499</v>
      </c>
      <c r="E80">
        <v>-17.261422083252299</v>
      </c>
      <c r="F80" s="1">
        <v>0</v>
      </c>
      <c r="G80" s="1">
        <v>0</v>
      </c>
      <c r="H80">
        <v>3.7168258046770202</v>
      </c>
      <c r="I80">
        <v>-66.064877376995796</v>
      </c>
      <c r="J80">
        <v>-59.637479372412201</v>
      </c>
      <c r="K80">
        <v>-133.88917908546901</v>
      </c>
      <c r="L80">
        <v>-37.151083934808</v>
      </c>
      <c r="M80">
        <v>67.011289711972097</v>
      </c>
      <c r="N80">
        <v>90.592510734770897</v>
      </c>
      <c r="O80">
        <v>45.392218022109603</v>
      </c>
      <c r="P80">
        <v>135837.64330838199</v>
      </c>
      <c r="Q80">
        <v>191254.725417504</v>
      </c>
      <c r="R80">
        <v>112.000722308669</v>
      </c>
      <c r="S80">
        <v>695.77866351265595</v>
      </c>
      <c r="T80">
        <v>0.736300686492945</v>
      </c>
      <c r="U80">
        <v>8.9656216436190803E-2</v>
      </c>
      <c r="V80">
        <v>0.76604730751814398</v>
      </c>
      <c r="W80">
        <v>4.3103217696537098E-2</v>
      </c>
      <c r="X80">
        <v>0.101193258349127</v>
      </c>
      <c r="Y80" s="1">
        <v>0</v>
      </c>
      <c r="Z80" s="1">
        <v>0</v>
      </c>
      <c r="AA80">
        <v>6.7147443410312099E-4</v>
      </c>
      <c r="AB80">
        <v>1.05796404349925E-2</v>
      </c>
      <c r="AC80">
        <v>7.55062507263365E-3</v>
      </c>
      <c r="AD80">
        <v>1.85301603343175E-4</v>
      </c>
      <c r="AE80">
        <v>8.5934288655262799E-4</v>
      </c>
      <c r="AF80" s="3">
        <v>2.4685338361306302E-3</v>
      </c>
      <c r="AG80">
        <v>1.0095931117891701E-4</v>
      </c>
      <c r="AH80">
        <v>9.9661748462502509</v>
      </c>
      <c r="AI80">
        <v>0.72011030223697303</v>
      </c>
      <c r="AJ80">
        <v>2921.2159717775999</v>
      </c>
      <c r="AK80" t="s">
        <v>89</v>
      </c>
      <c r="AL80" t="s">
        <v>90</v>
      </c>
      <c r="AM80">
        <v>6115682377.0299997</v>
      </c>
      <c r="AN80">
        <v>45022</v>
      </c>
      <c r="AO80" s="1">
        <f t="shared" si="12"/>
        <v>1.0690633342867401E-2</v>
      </c>
      <c r="AP80" s="5">
        <f t="shared" si="13"/>
        <v>12.100692957287585</v>
      </c>
      <c r="AQ80" s="3">
        <f t="shared" si="14"/>
        <v>1.267058514276281E-3</v>
      </c>
      <c r="AR80" s="15">
        <f t="shared" si="15"/>
        <v>0.11085724211417447</v>
      </c>
    </row>
    <row r="81" spans="1:44" x14ac:dyDescent="0.25">
      <c r="A81" t="s">
        <v>37</v>
      </c>
      <c r="B81">
        <v>13.9296993994937</v>
      </c>
      <c r="C81">
        <v>1.33802355496206E-2</v>
      </c>
      <c r="D81">
        <v>14.925827291079999</v>
      </c>
      <c r="E81">
        <v>-20.174967637362698</v>
      </c>
      <c r="F81" s="1">
        <v>0</v>
      </c>
      <c r="G81" s="1">
        <v>0</v>
      </c>
      <c r="H81">
        <v>3.5896838299518699</v>
      </c>
      <c r="I81">
        <v>-38.0954719722044</v>
      </c>
      <c r="J81">
        <v>-33.854511425772699</v>
      </c>
      <c r="K81">
        <v>-108.374827168195</v>
      </c>
      <c r="L81">
        <v>-11.704967187092601</v>
      </c>
      <c r="M81">
        <v>67.137881114325097</v>
      </c>
      <c r="N81">
        <v>92.562232003791607</v>
      </c>
      <c r="O81">
        <v>47.1448774186915</v>
      </c>
      <c r="P81">
        <v>149636.530349237</v>
      </c>
      <c r="Q81">
        <v>200460.07563553</v>
      </c>
      <c r="R81">
        <v>117.1354936396</v>
      </c>
      <c r="S81">
        <v>698.10415175615503</v>
      </c>
      <c r="T81">
        <v>0.73681105932857305</v>
      </c>
      <c r="U81">
        <v>9.3873141309785399E-2</v>
      </c>
      <c r="V81">
        <v>0.75135996981433895</v>
      </c>
      <c r="W81">
        <v>3.26216315198175E-2</v>
      </c>
      <c r="X81">
        <v>0.122145257356057</v>
      </c>
      <c r="Y81" s="1">
        <v>0</v>
      </c>
      <c r="Z81" s="1">
        <v>0</v>
      </c>
      <c r="AA81">
        <v>5.7632468470290496E-4</v>
      </c>
      <c r="AB81">
        <v>1.0722783842009399E-2</v>
      </c>
      <c r="AC81">
        <v>7.7691427479708404E-3</v>
      </c>
      <c r="AD81">
        <v>1.6998859178051799E-4</v>
      </c>
      <c r="AE81">
        <v>1.72759874409608E-3</v>
      </c>
      <c r="AF81" s="3">
        <v>2.8008468547186301E-3</v>
      </c>
      <c r="AG81">
        <v>1.8349744749970699E-4</v>
      </c>
      <c r="AH81">
        <v>9.8737576358859407</v>
      </c>
      <c r="AI81">
        <v>0.77296072391044601</v>
      </c>
      <c r="AJ81">
        <v>2606.59313236653</v>
      </c>
      <c r="AK81" t="s">
        <v>91</v>
      </c>
      <c r="AL81" t="s">
        <v>92</v>
      </c>
      <c r="AM81">
        <v>15561899883.26</v>
      </c>
      <c r="AN81">
        <v>103998</v>
      </c>
      <c r="AO81" s="1">
        <f t="shared" si="12"/>
        <v>1.1146314287392375E-2</v>
      </c>
      <c r="AP81" s="5">
        <f t="shared" si="13"/>
        <v>12.585306481161663</v>
      </c>
      <c r="AQ81" s="3">
        <f t="shared" si="14"/>
        <v>1.2763604756825288E-3</v>
      </c>
      <c r="AR81" s="15">
        <f t="shared" si="15"/>
        <v>0.10682242187303048</v>
      </c>
    </row>
    <row r="82" spans="1:44" x14ac:dyDescent="0.25">
      <c r="A82" t="s">
        <v>37</v>
      </c>
      <c r="B82">
        <v>14.619563212706099</v>
      </c>
      <c r="C82">
        <v>1.4550551493212599E-2</v>
      </c>
      <c r="D82">
        <v>16.1289250115857</v>
      </c>
      <c r="E82">
        <v>-22.7221240908552</v>
      </c>
      <c r="F82" s="1">
        <v>0</v>
      </c>
      <c r="G82" s="1">
        <v>0</v>
      </c>
      <c r="H82">
        <v>3.4561204425324998</v>
      </c>
      <c r="I82">
        <v>-12.1496210555628</v>
      </c>
      <c r="J82">
        <v>-10.284599281298201</v>
      </c>
      <c r="K82">
        <v>-87.897006436724595</v>
      </c>
      <c r="L82">
        <v>12.5627447700018</v>
      </c>
      <c r="M82">
        <v>66.308150064775703</v>
      </c>
      <c r="N82">
        <v>94.538225086959599</v>
      </c>
      <c r="O82">
        <v>49.2987473429761</v>
      </c>
      <c r="P82">
        <v>160584.75291217701</v>
      </c>
      <c r="Q82">
        <v>202383.01409043599</v>
      </c>
      <c r="R82">
        <v>121.898289002683</v>
      </c>
      <c r="S82">
        <v>704.831159354178</v>
      </c>
      <c r="T82">
        <v>0.74411279600229197</v>
      </c>
      <c r="U82">
        <v>0.10362623014741</v>
      </c>
      <c r="V82">
        <v>0.69707841793249403</v>
      </c>
      <c r="W82">
        <v>3.7825005910359102E-2</v>
      </c>
      <c r="X82">
        <v>0.161470346009736</v>
      </c>
      <c r="Y82" s="1">
        <v>0</v>
      </c>
      <c r="Z82" s="1">
        <v>0</v>
      </c>
      <c r="AA82">
        <v>4.7374983369010299E-4</v>
      </c>
      <c r="AB82">
        <v>1.15742223465778E-2</v>
      </c>
      <c r="AC82">
        <v>8.3766439158671595E-3</v>
      </c>
      <c r="AD82">
        <v>1.7627257817914301E-4</v>
      </c>
      <c r="AE82">
        <v>1.87500321593698E-3</v>
      </c>
      <c r="AF82" s="3">
        <v>3.2942198887800701E-3</v>
      </c>
      <c r="AG82">
        <v>4.5132986509089301E-4</v>
      </c>
      <c r="AH82">
        <v>9.8394908875967708</v>
      </c>
      <c r="AI82">
        <v>0.69240389556003201</v>
      </c>
      <c r="AJ82">
        <v>2342.8160703541598</v>
      </c>
      <c r="AK82" t="s">
        <v>93</v>
      </c>
      <c r="AL82" t="s">
        <v>94</v>
      </c>
      <c r="AM82">
        <v>37607182699.75</v>
      </c>
      <c r="AN82">
        <v>234189</v>
      </c>
      <c r="AO82" s="1">
        <f t="shared" si="12"/>
        <v>1.2144613638337333E-2</v>
      </c>
      <c r="AP82" s="5">
        <f t="shared" si="13"/>
        <v>13.638442395176231</v>
      </c>
      <c r="AQ82" s="3">
        <f t="shared" si="14"/>
        <v>9.4012607362222583E-4</v>
      </c>
      <c r="AR82" s="15">
        <f t="shared" si="15"/>
        <v>7.1937893573307266E-2</v>
      </c>
    </row>
    <row r="83" spans="1:44" x14ac:dyDescent="0.25">
      <c r="A83" t="s">
        <v>37</v>
      </c>
      <c r="B83">
        <v>15.662435676542801</v>
      </c>
      <c r="C83">
        <v>1.56798219363843E-2</v>
      </c>
      <c r="D83">
        <v>17.275022795518499</v>
      </c>
      <c r="E83">
        <v>-17.462858240688199</v>
      </c>
      <c r="F83" s="1">
        <v>0</v>
      </c>
      <c r="G83" s="1">
        <v>0</v>
      </c>
      <c r="H83">
        <v>3.5768912958316701</v>
      </c>
      <c r="I83">
        <v>14.1377275997369</v>
      </c>
      <c r="J83">
        <v>15.9082321350696</v>
      </c>
      <c r="K83">
        <v>-56.887726571474403</v>
      </c>
      <c r="L83">
        <v>39.059267864948602</v>
      </c>
      <c r="M83">
        <v>63.686680291732401</v>
      </c>
      <c r="N83">
        <v>94.797116167741194</v>
      </c>
      <c r="O83">
        <v>51.068313488165003</v>
      </c>
      <c r="P83">
        <v>159470.49837490401</v>
      </c>
      <c r="Q83">
        <v>202627.21605230699</v>
      </c>
      <c r="R83">
        <v>121.540435304751</v>
      </c>
      <c r="S83">
        <v>699.29612243971906</v>
      </c>
      <c r="T83">
        <v>0.75565778912750703</v>
      </c>
      <c r="U83">
        <v>0.10341389443109</v>
      </c>
      <c r="V83">
        <v>0.68892174688878804</v>
      </c>
      <c r="W83">
        <v>4.0523193843680097E-2</v>
      </c>
      <c r="X83">
        <v>0.16714116483644101</v>
      </c>
      <c r="Y83" s="1">
        <v>0</v>
      </c>
      <c r="Z83" s="1">
        <v>0</v>
      </c>
      <c r="AA83">
        <v>4.4779791254309398E-4</v>
      </c>
      <c r="AB83">
        <v>1.11272114043885E-2</v>
      </c>
      <c r="AC83">
        <v>8.1765437741836196E-3</v>
      </c>
      <c r="AD83">
        <v>1.0136605480536699E-3</v>
      </c>
      <c r="AE83">
        <v>1.9678372258186299E-3</v>
      </c>
      <c r="AF83" s="3">
        <v>4.4693203480903002E-3</v>
      </c>
      <c r="AG83">
        <v>1.1233397660494299E-3</v>
      </c>
      <c r="AH83">
        <v>9.8931211526666996</v>
      </c>
      <c r="AI83">
        <v>0.67130513160290095</v>
      </c>
      <c r="AJ83">
        <v>2804.7867932253898</v>
      </c>
      <c r="AK83" t="s">
        <v>95</v>
      </c>
      <c r="AL83" t="s">
        <v>96</v>
      </c>
      <c r="AM83">
        <v>59587427481.769997</v>
      </c>
      <c r="AN83">
        <v>373658</v>
      </c>
      <c r="AO83" s="1">
        <f t="shared" si="12"/>
        <v>1.3093662034817015E-2</v>
      </c>
      <c r="AP83" s="5">
        <f t="shared" si="13"/>
        <v>14.628825454063389</v>
      </c>
      <c r="AQ83" s="3">
        <f t="shared" si="14"/>
        <v>1.0012954459716911E-3</v>
      </c>
      <c r="AR83" s="15">
        <f t="shared" si="15"/>
        <v>7.0655721864007148E-2</v>
      </c>
    </row>
    <row r="84" spans="1:44" x14ac:dyDescent="0.25">
      <c r="A84" t="s">
        <v>37</v>
      </c>
      <c r="B84">
        <v>17.295651999741001</v>
      </c>
      <c r="C84">
        <v>1.6894232467359702E-2</v>
      </c>
      <c r="D84">
        <v>18.491495000454101</v>
      </c>
      <c r="E84">
        <v>-15.371745383171699</v>
      </c>
      <c r="F84" s="1">
        <v>0</v>
      </c>
      <c r="G84" s="1">
        <v>0</v>
      </c>
      <c r="H84">
        <v>3.6000019314120402</v>
      </c>
      <c r="I84">
        <v>38.504149508523497</v>
      </c>
      <c r="J84">
        <v>39.4497747301236</v>
      </c>
      <c r="K84">
        <v>-33.012730675001798</v>
      </c>
      <c r="L84">
        <v>63.305138197337897</v>
      </c>
      <c r="M84">
        <v>61.518652705903399</v>
      </c>
      <c r="N84">
        <v>94.968970232235804</v>
      </c>
      <c r="O84">
        <v>52.201480308259697</v>
      </c>
      <c r="P84">
        <v>160481.391379195</v>
      </c>
      <c r="Q84">
        <v>202097.47168386501</v>
      </c>
      <c r="R84">
        <v>122.443635334676</v>
      </c>
      <c r="S84">
        <v>703.137629892316</v>
      </c>
      <c r="T84">
        <v>0.74994267885298505</v>
      </c>
      <c r="U84">
        <v>0.10657345397500501</v>
      </c>
      <c r="V84">
        <v>0.68099372428118199</v>
      </c>
      <c r="W84">
        <v>4.4610992927106401E-2</v>
      </c>
      <c r="X84">
        <v>0.16782182881670499</v>
      </c>
      <c r="Y84" s="1">
        <v>0</v>
      </c>
      <c r="Z84" s="1">
        <v>0</v>
      </c>
      <c r="AA84">
        <v>4.2056678356637897E-4</v>
      </c>
      <c r="AB84">
        <v>1.11701566162722E-2</v>
      </c>
      <c r="AC84">
        <v>8.2475308315808592E-3</v>
      </c>
      <c r="AD84">
        <v>1.1151335375964499E-3</v>
      </c>
      <c r="AE84">
        <v>2.1555900239791899E-3</v>
      </c>
      <c r="AF84" s="3">
        <v>5.2061111556507096E-3</v>
      </c>
      <c r="AG84">
        <v>2.0327814921920601E-3</v>
      </c>
      <c r="AH84">
        <v>9.9494665743646102</v>
      </c>
      <c r="AI84">
        <v>0.64641559041997998</v>
      </c>
      <c r="AJ84">
        <v>2977.8849830232498</v>
      </c>
      <c r="AK84" t="s">
        <v>97</v>
      </c>
      <c r="AL84" t="s">
        <v>98</v>
      </c>
      <c r="AM84">
        <v>98837439804.009995</v>
      </c>
      <c r="AN84">
        <v>615881</v>
      </c>
      <c r="AO84" s="1">
        <f t="shared" si="12"/>
        <v>1.3874208770797949E-2</v>
      </c>
      <c r="AP84" s="5">
        <f t="shared" si="13"/>
        <v>15.435553552279568</v>
      </c>
      <c r="AQ84" s="3">
        <f t="shared" si="14"/>
        <v>1.8260705734481665E-3</v>
      </c>
      <c r="AR84" s="15">
        <f t="shared" si="15"/>
        <v>0.12050740138093241</v>
      </c>
    </row>
    <row r="85" spans="1:44" x14ac:dyDescent="0.25">
      <c r="A85" t="s">
        <v>37</v>
      </c>
      <c r="B85">
        <v>18.6831889780109</v>
      </c>
      <c r="C85">
        <v>1.79024126187411E-2</v>
      </c>
      <c r="D85">
        <v>19.488905642812501</v>
      </c>
      <c r="E85">
        <v>-7.0444868243280903</v>
      </c>
      <c r="F85" s="1">
        <v>0</v>
      </c>
      <c r="G85" s="1">
        <v>0</v>
      </c>
      <c r="H85">
        <v>3.77386517566852</v>
      </c>
      <c r="I85">
        <v>61.5109540151483</v>
      </c>
      <c r="J85">
        <v>62.261511771020203</v>
      </c>
      <c r="K85">
        <v>-8.0703177277289306</v>
      </c>
      <c r="L85">
        <v>87.625855149784798</v>
      </c>
      <c r="M85">
        <v>60.614289547856899</v>
      </c>
      <c r="N85">
        <v>95.061923966802198</v>
      </c>
      <c r="O85">
        <v>52.778539963018503</v>
      </c>
      <c r="P85">
        <v>152395.78181018701</v>
      </c>
      <c r="Q85">
        <v>193774.52451435299</v>
      </c>
      <c r="R85">
        <v>121.756892901255</v>
      </c>
      <c r="S85">
        <v>698.80888064671694</v>
      </c>
      <c r="T85">
        <v>0.76002666499581295</v>
      </c>
      <c r="U85">
        <v>0.110173180455515</v>
      </c>
      <c r="V85">
        <v>0.66465917406944597</v>
      </c>
      <c r="W85">
        <v>4.2611392177274401E-2</v>
      </c>
      <c r="X85">
        <v>0.18255625329776401</v>
      </c>
      <c r="Y85" s="1">
        <v>0</v>
      </c>
      <c r="Z85" s="1">
        <v>0</v>
      </c>
      <c r="AA85">
        <v>4.1542971466333202E-4</v>
      </c>
      <c r="AB85">
        <v>1.0766424168003001E-2</v>
      </c>
      <c r="AC85">
        <v>8.0677823088135901E-3</v>
      </c>
      <c r="AD85">
        <v>1.0523825773300099E-3</v>
      </c>
      <c r="AE85">
        <v>3.2389506351945098E-3</v>
      </c>
      <c r="AF85" s="3">
        <v>5.5429387566262398E-3</v>
      </c>
      <c r="AG85">
        <v>2.4292293550173499E-3</v>
      </c>
      <c r="AH85">
        <v>9.9913204288025206</v>
      </c>
      <c r="AI85">
        <v>0.63410997649877698</v>
      </c>
      <c r="AJ85">
        <v>3546.6661328758801</v>
      </c>
      <c r="AK85" t="s">
        <v>99</v>
      </c>
      <c r="AL85" t="s">
        <v>100</v>
      </c>
      <c r="AM85">
        <v>95474890533.610001</v>
      </c>
      <c r="AN85">
        <v>626493</v>
      </c>
      <c r="AO85" s="1">
        <f t="shared" si="12"/>
        <v>1.4026150780103162E-2</v>
      </c>
      <c r="AP85" s="5">
        <f t="shared" si="13"/>
        <v>15.591777137142726</v>
      </c>
      <c r="AQ85" s="3">
        <f t="shared" si="14"/>
        <v>3.0609643203929355E-3</v>
      </c>
      <c r="AR85" s="15">
        <f t="shared" si="15"/>
        <v>0.19827193614150707</v>
      </c>
    </row>
    <row r="86" spans="1:44" x14ac:dyDescent="0.25">
      <c r="A86" t="s">
        <v>37</v>
      </c>
      <c r="B86">
        <v>19.979877893280602</v>
      </c>
      <c r="C86">
        <v>1.9576420210647399E-2</v>
      </c>
      <c r="D86">
        <v>21.120350337042101</v>
      </c>
      <c r="E86">
        <v>-1.1313266356315099</v>
      </c>
      <c r="F86" s="1">
        <v>0</v>
      </c>
      <c r="G86" s="1">
        <v>0</v>
      </c>
      <c r="H86">
        <v>3.9513638016625801</v>
      </c>
      <c r="I86">
        <v>85.134707809823894</v>
      </c>
      <c r="J86">
        <v>85.625378839155502</v>
      </c>
      <c r="K86">
        <v>14.9572199161902</v>
      </c>
      <c r="L86">
        <v>112.344811455257</v>
      </c>
      <c r="M86">
        <v>61.7190813744824</v>
      </c>
      <c r="N86">
        <v>95.238175278674305</v>
      </c>
      <c r="O86">
        <v>52.343791364559401</v>
      </c>
      <c r="P86">
        <v>146354.520644078</v>
      </c>
      <c r="Q86">
        <v>183726.47809136001</v>
      </c>
      <c r="R86">
        <v>120.569365062399</v>
      </c>
      <c r="S86">
        <v>699.76498105626501</v>
      </c>
      <c r="T86">
        <v>0.771395447916573</v>
      </c>
      <c r="U86">
        <v>9.6129764390335104E-2</v>
      </c>
      <c r="V86">
        <v>0.71367556848209501</v>
      </c>
      <c r="W86">
        <v>3.4197026704953601E-2</v>
      </c>
      <c r="X86">
        <v>0.15599764042261499</v>
      </c>
      <c r="Y86" s="1">
        <v>0</v>
      </c>
      <c r="Z86" s="1">
        <v>0</v>
      </c>
      <c r="AA86">
        <v>4.1588793391667803E-4</v>
      </c>
      <c r="AB86">
        <v>1.0732397375204599E-2</v>
      </c>
      <c r="AC86">
        <v>8.0853176456197207E-3</v>
      </c>
      <c r="AD86">
        <v>7.8680896276748298E-4</v>
      </c>
      <c r="AE86">
        <v>4.4849338530633101E-3</v>
      </c>
      <c r="AF86" s="3">
        <v>5.1999263501323603E-3</v>
      </c>
      <c r="AG86">
        <v>3.15641463032391E-3</v>
      </c>
      <c r="AH86">
        <v>10.0477433075317</v>
      </c>
      <c r="AI86">
        <v>0.66593755430242496</v>
      </c>
      <c r="AJ86">
        <v>4365.14361877596</v>
      </c>
      <c r="AK86" t="s">
        <v>101</v>
      </c>
      <c r="AL86" t="s">
        <v>102</v>
      </c>
      <c r="AM86">
        <v>96984457486.169998</v>
      </c>
      <c r="AN86">
        <v>662668</v>
      </c>
      <c r="AO86" s="1">
        <f t="shared" si="12"/>
        <v>1.370113192966876E-2</v>
      </c>
      <c r="AP86" s="5">
        <f t="shared" si="13"/>
        <v>15.257276693519728</v>
      </c>
      <c r="AQ86" s="3">
        <f t="shared" si="14"/>
        <v>4.7017662058962996E-3</v>
      </c>
      <c r="AR86" s="15">
        <f t="shared" si="15"/>
        <v>0.30953107128002211</v>
      </c>
    </row>
    <row r="87" spans="1:44" x14ac:dyDescent="0.25">
      <c r="A87" t="s">
        <v>37</v>
      </c>
      <c r="B87">
        <v>20.8706552280624</v>
      </c>
      <c r="C87">
        <v>2.0058739288327802E-2</v>
      </c>
      <c r="D87">
        <v>21.584750291471501</v>
      </c>
      <c r="E87">
        <v>8.1335962248567402</v>
      </c>
      <c r="F87" s="1">
        <v>0</v>
      </c>
      <c r="G87" s="1">
        <v>0</v>
      </c>
      <c r="H87">
        <v>4.1888260133615303</v>
      </c>
      <c r="I87">
        <v>106.54302917615701</v>
      </c>
      <c r="J87">
        <v>107.102438553358</v>
      </c>
      <c r="K87">
        <v>36.869510768459101</v>
      </c>
      <c r="L87">
        <v>136.10412576177899</v>
      </c>
      <c r="M87">
        <v>63.160692845051003</v>
      </c>
      <c r="N87">
        <v>95.423237698373697</v>
      </c>
      <c r="O87">
        <v>52.071867238595999</v>
      </c>
      <c r="P87">
        <v>134720.551905436</v>
      </c>
      <c r="Q87">
        <v>168524.94101042501</v>
      </c>
      <c r="R87">
        <v>118.69012027413299</v>
      </c>
      <c r="S87">
        <v>696.70468580705904</v>
      </c>
      <c r="T87">
        <v>0.780660210034399</v>
      </c>
      <c r="U87">
        <v>9.3913633593089199E-2</v>
      </c>
      <c r="V87">
        <v>0.70736005257360601</v>
      </c>
      <c r="W87">
        <v>3.4562565247957901E-2</v>
      </c>
      <c r="X87">
        <v>0.16416374858534599</v>
      </c>
      <c r="Y87" s="1">
        <v>0</v>
      </c>
      <c r="Z87" s="1">
        <v>0</v>
      </c>
      <c r="AA87">
        <v>4.2342032052377103E-4</v>
      </c>
      <c r="AB87">
        <v>1.05297467548995E-2</v>
      </c>
      <c r="AC87">
        <v>7.9768858145881309E-3</v>
      </c>
      <c r="AD87">
        <v>7.1471061825496601E-4</v>
      </c>
      <c r="AE87">
        <v>4.7090573293278801E-3</v>
      </c>
      <c r="AF87" s="3">
        <v>4.8832877759327599E-3</v>
      </c>
      <c r="AG87">
        <v>3.6818270657533098E-3</v>
      </c>
      <c r="AH87">
        <v>10.0262019893475</v>
      </c>
      <c r="AI87">
        <v>0.67565202779653699</v>
      </c>
      <c r="AJ87">
        <v>5470.3338204684896</v>
      </c>
      <c r="AK87" t="s">
        <v>103</v>
      </c>
      <c r="AL87" t="s">
        <v>104</v>
      </c>
      <c r="AM87">
        <v>58906426600.099998</v>
      </c>
      <c r="AN87">
        <v>437249</v>
      </c>
      <c r="AO87" s="1">
        <f t="shared" si="12"/>
        <v>1.3283593911044663E-2</v>
      </c>
      <c r="AP87" s="5">
        <f t="shared" si="13"/>
        <v>14.825774907752331</v>
      </c>
      <c r="AQ87" s="3">
        <f t="shared" si="14"/>
        <v>6.0345715735146722E-3</v>
      </c>
      <c r="AR87" s="15">
        <f t="shared" si="15"/>
        <v>0.40772778204997762</v>
      </c>
    </row>
    <row r="88" spans="1:44" x14ac:dyDescent="0.25">
      <c r="A88" t="s">
        <v>37</v>
      </c>
      <c r="B88">
        <v>20.767305763698999</v>
      </c>
      <c r="C88">
        <v>2.0697122191529398E-2</v>
      </c>
      <c r="D88">
        <v>22.195562212266001</v>
      </c>
      <c r="E88">
        <v>14.057771222357401</v>
      </c>
      <c r="F88" s="1">
        <v>0</v>
      </c>
      <c r="G88" s="1">
        <v>0</v>
      </c>
      <c r="H88">
        <v>4.4276535598482702</v>
      </c>
      <c r="I88">
        <v>130.13366898507201</v>
      </c>
      <c r="J88">
        <v>130.569417789266</v>
      </c>
      <c r="K88">
        <v>61.4884638603802</v>
      </c>
      <c r="L88">
        <v>161.46956914691901</v>
      </c>
      <c r="M88">
        <v>64.107368771745399</v>
      </c>
      <c r="N88">
        <v>95.464055454761606</v>
      </c>
      <c r="O88">
        <v>52.134576358477602</v>
      </c>
      <c r="P88">
        <v>127118.63359443301</v>
      </c>
      <c r="Q88">
        <v>157442.077619852</v>
      </c>
      <c r="R88">
        <v>117.057669969618</v>
      </c>
      <c r="S88">
        <v>694.79105580267003</v>
      </c>
      <c r="T88">
        <v>0.79178504882390999</v>
      </c>
      <c r="U88">
        <v>9.8420618165889096E-2</v>
      </c>
      <c r="V88">
        <v>0.69085177626464001</v>
      </c>
      <c r="W88">
        <v>3.7803800616867798E-2</v>
      </c>
      <c r="X88">
        <v>0.17292380495260201</v>
      </c>
      <c r="Y88" s="1">
        <v>0</v>
      </c>
      <c r="Z88" s="1">
        <v>0</v>
      </c>
      <c r="AA88">
        <v>4.3030529576603701E-4</v>
      </c>
      <c r="AB88">
        <v>1.04038070140763E-2</v>
      </c>
      <c r="AC88">
        <v>7.9280821747470202E-3</v>
      </c>
      <c r="AD88">
        <v>8.4441838273756505E-4</v>
      </c>
      <c r="AE88">
        <v>5.0400891419242703E-3</v>
      </c>
      <c r="AF88" s="3">
        <v>4.7368641853429497E-3</v>
      </c>
      <c r="AG88">
        <v>3.9784611979767296E-3</v>
      </c>
      <c r="AH88">
        <v>9.9352576835290307</v>
      </c>
      <c r="AI88">
        <v>0.69959737730814697</v>
      </c>
      <c r="AJ88">
        <v>6620.9810387319703</v>
      </c>
      <c r="AK88" t="s">
        <v>105</v>
      </c>
      <c r="AL88" t="s">
        <v>106</v>
      </c>
      <c r="AM88">
        <v>42074233821.620003</v>
      </c>
      <c r="AN88">
        <v>330984</v>
      </c>
      <c r="AO88" s="1">
        <f t="shared" si="12"/>
        <v>1.3095251655856007E-2</v>
      </c>
      <c r="AP88" s="5">
        <f t="shared" si="13"/>
        <v>14.630475539074428</v>
      </c>
      <c r="AQ88" s="3">
        <f t="shared" si="14"/>
        <v>6.1162400433567611E-3</v>
      </c>
      <c r="AR88" s="15">
        <f t="shared" si="15"/>
        <v>0.41945528074153127</v>
      </c>
    </row>
    <row r="89" spans="1:44" x14ac:dyDescent="0.25">
      <c r="A89" t="s">
        <v>37</v>
      </c>
      <c r="B89">
        <v>20.257587425282299</v>
      </c>
      <c r="C89">
        <v>2.1472018534024102E-2</v>
      </c>
      <c r="D89">
        <v>22.931130533599202</v>
      </c>
      <c r="E89">
        <v>17.806466926656501</v>
      </c>
      <c r="F89" s="1">
        <v>0</v>
      </c>
      <c r="G89" s="1">
        <v>0</v>
      </c>
      <c r="H89">
        <v>4.6441551892276403</v>
      </c>
      <c r="I89">
        <v>153.52760076658501</v>
      </c>
      <c r="J89">
        <v>153.852516558357</v>
      </c>
      <c r="K89">
        <v>85.640225958085907</v>
      </c>
      <c r="L89">
        <v>185.78202899326101</v>
      </c>
      <c r="M89">
        <v>65.295041128268494</v>
      </c>
      <c r="N89">
        <v>95.428427449951798</v>
      </c>
      <c r="O89">
        <v>52.228567577738701</v>
      </c>
      <c r="P89">
        <v>123501.92014521699</v>
      </c>
      <c r="Q89">
        <v>153438.10841820299</v>
      </c>
      <c r="R89">
        <v>113.507633817409</v>
      </c>
      <c r="S89">
        <v>697.55996807799102</v>
      </c>
      <c r="T89">
        <v>0.78730383279015104</v>
      </c>
      <c r="U89">
        <v>9.2498129350221295E-2</v>
      </c>
      <c r="V89">
        <v>0.68901105116234695</v>
      </c>
      <c r="W89">
        <v>3.3386643340495702E-2</v>
      </c>
      <c r="X89">
        <v>0.185104176146935</v>
      </c>
      <c r="Y89" s="1">
        <v>0</v>
      </c>
      <c r="Z89" s="1">
        <v>0</v>
      </c>
      <c r="AA89">
        <v>4.4117404028763398E-4</v>
      </c>
      <c r="AB89">
        <v>1.02178834377588E-2</v>
      </c>
      <c r="AC89">
        <v>7.8825843760344499E-3</v>
      </c>
      <c r="AD89">
        <v>7.7584339196415798E-4</v>
      </c>
      <c r="AE89">
        <v>5.4577771970098299E-3</v>
      </c>
      <c r="AF89" s="3">
        <v>4.6970004909592201E-3</v>
      </c>
      <c r="AG89">
        <v>4.5793878243356604E-3</v>
      </c>
      <c r="AH89">
        <v>9.7254307667322593</v>
      </c>
      <c r="AI89">
        <v>0.67582975913306298</v>
      </c>
      <c r="AJ89">
        <v>7769.9885294801297</v>
      </c>
      <c r="AK89" t="s">
        <v>107</v>
      </c>
      <c r="AL89" t="s">
        <v>108</v>
      </c>
      <c r="AM89">
        <v>25139680359</v>
      </c>
      <c r="AN89">
        <v>203557</v>
      </c>
      <c r="AO89" s="1">
        <f t="shared" si="12"/>
        <v>1.3020758907281303E-2</v>
      </c>
      <c r="AP89" s="5">
        <f t="shared" si="13"/>
        <v>14.553117906122349</v>
      </c>
      <c r="AQ89" s="3">
        <f t="shared" si="14"/>
        <v>5.6664775466077309E-3</v>
      </c>
      <c r="AR89" s="15">
        <f t="shared" si="15"/>
        <v>0.39197576464079487</v>
      </c>
    </row>
    <row r="90" spans="1:44" x14ac:dyDescent="0.25">
      <c r="A90" t="s">
        <v>37</v>
      </c>
      <c r="B90">
        <v>20.589850357133798</v>
      </c>
      <c r="C90">
        <v>2.10599392026425E-2</v>
      </c>
      <c r="D90">
        <v>22.5407627543911</v>
      </c>
      <c r="E90">
        <v>25.263204023070699</v>
      </c>
      <c r="F90" s="1">
        <v>0</v>
      </c>
      <c r="G90" s="1">
        <v>0</v>
      </c>
      <c r="H90">
        <v>4.8379469814240998</v>
      </c>
      <c r="I90">
        <v>177.04154845766001</v>
      </c>
      <c r="J90">
        <v>177.249914557262</v>
      </c>
      <c r="K90">
        <v>108.925168143593</v>
      </c>
      <c r="L90">
        <v>210.62160822506101</v>
      </c>
      <c r="M90">
        <v>67.674065432096498</v>
      </c>
      <c r="N90">
        <v>95.563974494244803</v>
      </c>
      <c r="O90">
        <v>51.521920369632802</v>
      </c>
      <c r="P90">
        <v>118612.91386158</v>
      </c>
      <c r="Q90">
        <v>147185.51913412201</v>
      </c>
      <c r="R90">
        <v>109.01543147754801</v>
      </c>
      <c r="S90">
        <v>697.55129380588198</v>
      </c>
      <c r="T90">
        <v>0.79848547851364404</v>
      </c>
      <c r="U90">
        <v>6.3699374206544604E-2</v>
      </c>
      <c r="V90">
        <v>0.744156253358918</v>
      </c>
      <c r="W90">
        <v>2.0808294822403001E-2</v>
      </c>
      <c r="X90">
        <v>0.17133607761213401</v>
      </c>
      <c r="Y90" s="1">
        <v>0</v>
      </c>
      <c r="Z90" s="1">
        <v>0</v>
      </c>
      <c r="AA90">
        <v>4.5780200904425497E-4</v>
      </c>
      <c r="AB90">
        <v>1.0067981151433199E-2</v>
      </c>
      <c r="AC90">
        <v>7.8123472182950503E-3</v>
      </c>
      <c r="AD90">
        <v>6.7199843618862497E-4</v>
      </c>
      <c r="AE90">
        <v>5.3001821019940196E-3</v>
      </c>
      <c r="AF90" s="3">
        <v>4.5147667773826399E-3</v>
      </c>
      <c r="AG90">
        <v>4.5619967241753599E-3</v>
      </c>
      <c r="AH90">
        <v>9.6303512501861999</v>
      </c>
      <c r="AI90">
        <v>0.68992665273209697</v>
      </c>
      <c r="AJ90">
        <v>9062.0436184611499</v>
      </c>
      <c r="AK90" t="s">
        <v>109</v>
      </c>
      <c r="AL90" t="s">
        <v>110</v>
      </c>
      <c r="AM90">
        <v>15460363031.459999</v>
      </c>
      <c r="AN90">
        <v>130343</v>
      </c>
      <c r="AO90" s="1">
        <f t="shared" si="12"/>
        <v>1.2784916004721945E-2</v>
      </c>
      <c r="AP90" s="5">
        <f t="shared" si="13"/>
        <v>14.307780872760379</v>
      </c>
      <c r="AQ90" s="3">
        <f t="shared" si="14"/>
        <v>6.2437094558448827E-3</v>
      </c>
      <c r="AR90" s="15">
        <f t="shared" si="15"/>
        <v>0.43906665472724904</v>
      </c>
    </row>
    <row r="91" spans="1:44" x14ac:dyDescent="0.25">
      <c r="A91" t="s">
        <v>37</v>
      </c>
      <c r="B91">
        <v>20.576449737914398</v>
      </c>
      <c r="C91">
        <v>1.9707972635321001E-2</v>
      </c>
      <c r="D91">
        <v>21.2472647223046</v>
      </c>
      <c r="E91">
        <v>45.3161918805163</v>
      </c>
      <c r="F91" s="1">
        <v>0</v>
      </c>
      <c r="G91" s="1">
        <v>0</v>
      </c>
      <c r="H91">
        <v>5.0537145023662502</v>
      </c>
      <c r="I91">
        <v>196.570091815723</v>
      </c>
      <c r="J91">
        <v>196.83036221132201</v>
      </c>
      <c r="K91">
        <v>128.32972028489601</v>
      </c>
      <c r="L91">
        <v>234.328163303167</v>
      </c>
      <c r="M91">
        <v>67.227349126283599</v>
      </c>
      <c r="N91">
        <v>95.515439279034197</v>
      </c>
      <c r="O91">
        <v>52.028459740343401</v>
      </c>
      <c r="P91">
        <v>105373.397263112</v>
      </c>
      <c r="Q91">
        <v>130149.463515407</v>
      </c>
      <c r="R91">
        <v>107.671052764523</v>
      </c>
      <c r="S91">
        <v>694.25843209922095</v>
      </c>
      <c r="T91">
        <v>0.83563460409217805</v>
      </c>
      <c r="U91">
        <v>7.3215843344380305E-2</v>
      </c>
      <c r="V91">
        <v>0.71008827804132901</v>
      </c>
      <c r="W91">
        <v>1.54650623350243E-2</v>
      </c>
      <c r="X91">
        <v>0.20123081627926501</v>
      </c>
      <c r="Y91" s="1">
        <v>0</v>
      </c>
      <c r="Z91" s="1">
        <v>0</v>
      </c>
      <c r="AA91">
        <v>4.5965065227220698E-4</v>
      </c>
      <c r="AB91">
        <v>9.8251364619394693E-3</v>
      </c>
      <c r="AC91">
        <v>7.7778163184047599E-3</v>
      </c>
      <c r="AD91">
        <v>6.7139671189079305E-4</v>
      </c>
      <c r="AE91">
        <v>4.9601484622081903E-3</v>
      </c>
      <c r="AF91" s="3">
        <v>4.6102659777615303E-3</v>
      </c>
      <c r="AG91">
        <v>3.7916477429749901E-3</v>
      </c>
      <c r="AH91">
        <v>9.5850689648344005</v>
      </c>
      <c r="AI91">
        <v>0.68118718970290604</v>
      </c>
      <c r="AJ91">
        <v>9871.9625452909004</v>
      </c>
      <c r="AK91" t="s">
        <v>111</v>
      </c>
      <c r="AL91" t="s">
        <v>112</v>
      </c>
      <c r="AM91">
        <v>4841907604.2399998</v>
      </c>
      <c r="AN91">
        <v>45950</v>
      </c>
      <c r="AO91" s="1">
        <f t="shared" si="12"/>
        <v>1.2847732948438497E-2</v>
      </c>
      <c r="AP91" s="5">
        <f t="shared" si="13"/>
        <v>14.373189596080238</v>
      </c>
      <c r="AQ91" s="3">
        <f t="shared" si="14"/>
        <v>6.1670985079609868E-3</v>
      </c>
      <c r="AR91" s="15">
        <f t="shared" si="15"/>
        <v>0.43158549467168195</v>
      </c>
    </row>
    <row r="92" spans="1:44" x14ac:dyDescent="0.25">
      <c r="A92" t="s">
        <v>37</v>
      </c>
      <c r="B92">
        <v>19.018701180472899</v>
      </c>
      <c r="C92">
        <v>1.8346607450216899E-2</v>
      </c>
      <c r="D92">
        <v>19.9247944973431</v>
      </c>
      <c r="E92">
        <v>66.574064635950506</v>
      </c>
      <c r="F92" s="1">
        <v>0</v>
      </c>
      <c r="G92" s="1">
        <v>0</v>
      </c>
      <c r="H92">
        <v>5.3178758685416296</v>
      </c>
      <c r="I92">
        <v>219.16121399495199</v>
      </c>
      <c r="J92">
        <v>219.320704088311</v>
      </c>
      <c r="K92">
        <v>149.66094909214999</v>
      </c>
      <c r="L92">
        <v>262.83836876162599</v>
      </c>
      <c r="M92">
        <v>70.504739751126493</v>
      </c>
      <c r="N92">
        <v>95.6278717257088</v>
      </c>
      <c r="O92">
        <v>50.779365827306698</v>
      </c>
      <c r="P92">
        <v>90830.787328017206</v>
      </c>
      <c r="Q92">
        <v>113295.810948329</v>
      </c>
      <c r="R92">
        <v>102.57575679469601</v>
      </c>
      <c r="S92">
        <v>693.27236289822099</v>
      </c>
      <c r="T92">
        <v>0.81412748314124395</v>
      </c>
      <c r="U92">
        <v>6.6386410917532807E-2</v>
      </c>
      <c r="V92">
        <v>0.81511371885553197</v>
      </c>
      <c r="W92">
        <v>1.2110529281114999E-2</v>
      </c>
      <c r="X92">
        <v>0.10638934094581901</v>
      </c>
      <c r="Y92" s="1">
        <v>0</v>
      </c>
      <c r="Z92" s="1">
        <v>0</v>
      </c>
      <c r="AA92">
        <v>4.8312646372444102E-4</v>
      </c>
      <c r="AB92">
        <v>9.6043121972438396E-3</v>
      </c>
      <c r="AC92">
        <v>7.7564562020570899E-3</v>
      </c>
      <c r="AD92">
        <v>3.3622074365730802E-4</v>
      </c>
      <c r="AE92">
        <v>4.5331973348307804E-3</v>
      </c>
      <c r="AF92" s="3">
        <v>4.3027101152658901E-3</v>
      </c>
      <c r="AG92">
        <v>3.38982039283765E-3</v>
      </c>
      <c r="AH92">
        <v>9.5415234537496101</v>
      </c>
      <c r="AI92">
        <v>0.72405900997196404</v>
      </c>
      <c r="AJ92">
        <v>11355.395755948701</v>
      </c>
      <c r="AK92" t="s">
        <v>113</v>
      </c>
      <c r="AL92" t="s">
        <v>114</v>
      </c>
      <c r="AM92">
        <v>1435217270.5699999</v>
      </c>
      <c r="AN92">
        <v>15801</v>
      </c>
      <c r="AO92" s="1">
        <f t="shared" ref="AO92" si="16">AA92+AC92*$AO$2+AF92*$AP$2</f>
        <v>1.2542292781047421E-2</v>
      </c>
      <c r="AP92" s="5">
        <f t="shared" si="13"/>
        <v>14.054716885757168</v>
      </c>
      <c r="AQ92" s="3">
        <f t="shared" ref="AQ92" si="17">(1-(1-B92/100)^(1/12))- AO92</f>
        <v>4.8834203595114305E-3</v>
      </c>
      <c r="AR92" s="15">
        <f t="shared" ref="AR92" si="18">B92/AP92-1</f>
        <v>0.35318991731140148</v>
      </c>
    </row>
    <row r="94" spans="1:44" s="30" customFormat="1" x14ac:dyDescent="0.25">
      <c r="B94" s="30" t="s">
        <v>292</v>
      </c>
      <c r="D94" s="30" t="s">
        <v>293</v>
      </c>
      <c r="AF94" s="31"/>
    </row>
    <row r="95" spans="1:44" x14ac:dyDescent="0.25">
      <c r="AO95" t="s">
        <v>226</v>
      </c>
      <c r="AP95" t="s">
        <v>67</v>
      </c>
    </row>
    <row r="96" spans="1:44" x14ac:dyDescent="0.25">
      <c r="A96" t="s">
        <v>0</v>
      </c>
      <c r="B96" t="s">
        <v>1</v>
      </c>
      <c r="C96" t="s">
        <v>2</v>
      </c>
      <c r="D96" t="s">
        <v>3</v>
      </c>
      <c r="E96" t="s">
        <v>5</v>
      </c>
      <c r="F96" t="s">
        <v>6</v>
      </c>
      <c r="G96" t="s">
        <v>208</v>
      </c>
      <c r="H96" t="s">
        <v>7</v>
      </c>
      <c r="I96" t="s">
        <v>8</v>
      </c>
      <c r="J96" t="s">
        <v>134</v>
      </c>
      <c r="K96" t="s">
        <v>143</v>
      </c>
      <c r="L96" t="s">
        <v>9</v>
      </c>
      <c r="M96" t="s">
        <v>10</v>
      </c>
      <c r="N96" t="s">
        <v>11</v>
      </c>
      <c r="O96" t="s">
        <v>13</v>
      </c>
      <c r="P96" t="s">
        <v>14</v>
      </c>
      <c r="Q96" t="s">
        <v>15</v>
      </c>
      <c r="R96" t="s">
        <v>16</v>
      </c>
      <c r="S96" t="s">
        <v>17</v>
      </c>
      <c r="T96" t="s">
        <v>18</v>
      </c>
      <c r="U96" t="s">
        <v>20</v>
      </c>
      <c r="V96" t="s">
        <v>21</v>
      </c>
      <c r="W96" t="s">
        <v>22</v>
      </c>
      <c r="X96" t="s">
        <v>23</v>
      </c>
      <c r="Y96" t="s">
        <v>24</v>
      </c>
      <c r="Z96" t="s">
        <v>25</v>
      </c>
      <c r="AA96" t="s">
        <v>26</v>
      </c>
      <c r="AB96" t="s">
        <v>27</v>
      </c>
      <c r="AC96" t="s">
        <v>263</v>
      </c>
      <c r="AD96" t="s">
        <v>120</v>
      </c>
      <c r="AE96" t="s">
        <v>29</v>
      </c>
      <c r="AF96" s="3" t="s">
        <v>233</v>
      </c>
      <c r="AG96" t="s">
        <v>30</v>
      </c>
      <c r="AH96" t="s">
        <v>31</v>
      </c>
      <c r="AI96" t="s">
        <v>32</v>
      </c>
      <c r="AJ96" t="s">
        <v>33</v>
      </c>
      <c r="AK96" t="s">
        <v>34</v>
      </c>
      <c r="AL96" t="s">
        <v>74</v>
      </c>
      <c r="AM96" t="s">
        <v>35</v>
      </c>
      <c r="AN96" t="s">
        <v>36</v>
      </c>
      <c r="AO96" s="15">
        <v>1</v>
      </c>
      <c r="AP96" s="15">
        <v>1</v>
      </c>
    </row>
    <row r="97" spans="1:44" x14ac:dyDescent="0.25">
      <c r="A97" t="s">
        <v>37</v>
      </c>
      <c r="B97">
        <v>6.5197604934890201</v>
      </c>
      <c r="C97">
        <v>7.1269247762189196E-3</v>
      </c>
      <c r="D97">
        <v>8.2249132567438803</v>
      </c>
      <c r="E97">
        <v>-26.788667998578301</v>
      </c>
      <c r="F97" s="1">
        <v>0</v>
      </c>
      <c r="G97" s="1">
        <v>0</v>
      </c>
      <c r="H97">
        <v>3.2916739063293501</v>
      </c>
      <c r="I97">
        <v>-209.77171062249599</v>
      </c>
      <c r="J97">
        <v>-158.56363149340001</v>
      </c>
      <c r="K97">
        <v>-226.923376848175</v>
      </c>
      <c r="L97">
        <v>-187.06450983037499</v>
      </c>
      <c r="M97">
        <v>67.786795902551603</v>
      </c>
      <c r="N97">
        <v>81.292313017863293</v>
      </c>
      <c r="O97">
        <v>41.801341512186497</v>
      </c>
      <c r="P97">
        <v>175681.11444976</v>
      </c>
      <c r="Q97">
        <v>239912.589454965</v>
      </c>
      <c r="R97">
        <v>118.65511987322201</v>
      </c>
      <c r="S97">
        <v>632.589698306061</v>
      </c>
      <c r="T97">
        <v>3.8267646991367002E-3</v>
      </c>
      <c r="U97">
        <v>0.26618165670315402</v>
      </c>
      <c r="V97">
        <v>0.652336337594567</v>
      </c>
      <c r="W97">
        <v>2.61913224544074E-2</v>
      </c>
      <c r="X97">
        <v>5.5290683247870599E-2</v>
      </c>
      <c r="Y97" s="1">
        <v>0</v>
      </c>
      <c r="Z97">
        <v>1</v>
      </c>
      <c r="AA97">
        <v>5.4503869612025602E-4</v>
      </c>
      <c r="AB97">
        <v>6.5818677995947801E-3</v>
      </c>
      <c r="AC97">
        <v>5.6276675273210699E-3</v>
      </c>
      <c r="AD97" s="1">
        <v>0</v>
      </c>
      <c r="AE97" s="1">
        <v>0</v>
      </c>
      <c r="AF97" s="3">
        <v>3.9881137562571299E-4</v>
      </c>
      <c r="AG97" s="1">
        <v>0</v>
      </c>
      <c r="AH97">
        <v>9.4736599842867992</v>
      </c>
      <c r="AI97">
        <v>0.66816169812251702</v>
      </c>
      <c r="AJ97">
        <v>341.44692318609498</v>
      </c>
      <c r="AK97" t="s">
        <v>77</v>
      </c>
      <c r="AL97" t="s">
        <v>78</v>
      </c>
      <c r="AM97">
        <v>36717352.920000002</v>
      </c>
      <c r="AN97">
        <v>209</v>
      </c>
      <c r="AO97" s="1">
        <f>AA97+AC97*$AO$2+AF97*$AP$2</f>
        <v>6.5715175990670388E-3</v>
      </c>
      <c r="AP97" s="5">
        <f>100*(1-(1-AO97)^12)</f>
        <v>7.6069531796855605</v>
      </c>
      <c r="AQ97" s="3">
        <f>(1-(1-B97/100)^(1/12))- AO97</f>
        <v>-9.6892812036175006E-4</v>
      </c>
      <c r="AR97" s="15">
        <f>B97/AP97-1</f>
        <v>-0.14292091202820845</v>
      </c>
    </row>
    <row r="98" spans="1:44" x14ac:dyDescent="0.25">
      <c r="A98" t="s">
        <v>37</v>
      </c>
      <c r="B98">
        <v>6.7783957764618403</v>
      </c>
      <c r="C98">
        <v>6.9361468501381003E-3</v>
      </c>
      <c r="D98">
        <v>8.0130774077123199</v>
      </c>
      <c r="E98">
        <v>-38.293771446418504</v>
      </c>
      <c r="F98" s="1">
        <v>0</v>
      </c>
      <c r="G98" s="1">
        <v>0</v>
      </c>
      <c r="H98">
        <v>3.18048919556673</v>
      </c>
      <c r="I98">
        <v>-178.63857202660901</v>
      </c>
      <c r="J98">
        <v>-165.72498825889099</v>
      </c>
      <c r="K98">
        <v>-237.17117096241199</v>
      </c>
      <c r="L98">
        <v>-160.53155133830401</v>
      </c>
      <c r="M98">
        <v>68.625222349040001</v>
      </c>
      <c r="N98">
        <v>83.412709611444896</v>
      </c>
      <c r="O98">
        <v>41.961727199011698</v>
      </c>
      <c r="P98">
        <v>219191.649764851</v>
      </c>
      <c r="Q98">
        <v>310855.44008301001</v>
      </c>
      <c r="R98">
        <v>122.094447783333</v>
      </c>
      <c r="S98">
        <v>698.24277413052698</v>
      </c>
      <c r="T98">
        <v>4.4572576757118901E-3</v>
      </c>
      <c r="U98">
        <v>6.01160799768648E-2</v>
      </c>
      <c r="V98">
        <v>0.74940754033106705</v>
      </c>
      <c r="W98">
        <v>4.8345003677054403E-2</v>
      </c>
      <c r="X98">
        <v>0.14213137601501299</v>
      </c>
      <c r="Y98" s="1">
        <v>0</v>
      </c>
      <c r="Z98">
        <v>1</v>
      </c>
      <c r="AA98">
        <v>5.8088895344973995E-4</v>
      </c>
      <c r="AB98">
        <v>6.3552396087982899E-3</v>
      </c>
      <c r="AC98">
        <v>5.8487324154891497E-3</v>
      </c>
      <c r="AD98" s="1">
        <v>0</v>
      </c>
      <c r="AE98" s="1">
        <v>0</v>
      </c>
      <c r="AF98" s="3">
        <v>3.9667793828577098E-4</v>
      </c>
      <c r="AG98" s="1">
        <v>0</v>
      </c>
      <c r="AH98">
        <v>9.4643312308785497</v>
      </c>
      <c r="AI98">
        <v>0.67833261544675705</v>
      </c>
      <c r="AJ98">
        <v>1101.7882696394799</v>
      </c>
      <c r="AK98" t="s">
        <v>79</v>
      </c>
      <c r="AL98" t="s">
        <v>80</v>
      </c>
      <c r="AM98">
        <v>177106853.00999999</v>
      </c>
      <c r="AN98">
        <v>808</v>
      </c>
      <c r="AO98" s="1">
        <f t="shared" ref="AO98:AO115" si="19">AA98+AC98*$AO$2+AF98*$AP$2</f>
        <v>6.8262993072246607E-3</v>
      </c>
      <c r="AP98" s="5">
        <f t="shared" ref="AP98:AP115" si="20">100*(1-(1-AO98)^12)</f>
        <v>7.8909017340282439</v>
      </c>
      <c r="AQ98" s="3">
        <f t="shared" ref="AQ98:AQ115" si="21">(1-(1-B98/100)^(1/12))- AO98</f>
        <v>-9.9414886330072717E-4</v>
      </c>
      <c r="AR98" s="15">
        <f t="shared" ref="AR98:AR115" si="22">B98/AP98-1</f>
        <v>-0.14098590947710077</v>
      </c>
    </row>
    <row r="99" spans="1:44" x14ac:dyDescent="0.25">
      <c r="A99" t="s">
        <v>37</v>
      </c>
      <c r="B99">
        <v>6.4264742534032804</v>
      </c>
      <c r="C99">
        <v>6.6817765655126796E-3</v>
      </c>
      <c r="D99">
        <v>7.7299326881805799</v>
      </c>
      <c r="E99">
        <v>-27.054721500484799</v>
      </c>
      <c r="F99" s="1">
        <v>0</v>
      </c>
      <c r="G99" s="1">
        <v>0</v>
      </c>
      <c r="H99">
        <v>3.2859194560352698</v>
      </c>
      <c r="I99">
        <v>-155.40943309450199</v>
      </c>
      <c r="J99">
        <v>-152.96060938286999</v>
      </c>
      <c r="K99">
        <v>-229.601716491432</v>
      </c>
      <c r="L99">
        <v>-137.17655849483901</v>
      </c>
      <c r="M99">
        <v>69.2001193445289</v>
      </c>
      <c r="N99">
        <v>85.347404653629695</v>
      </c>
      <c r="O99">
        <v>42.322627577568497</v>
      </c>
      <c r="P99">
        <v>218297.22523422999</v>
      </c>
      <c r="Q99">
        <v>293845.31571042503</v>
      </c>
      <c r="R99">
        <v>121.51012766315699</v>
      </c>
      <c r="S99">
        <v>722.385498738725</v>
      </c>
      <c r="T99">
        <v>1.26357579727013E-3</v>
      </c>
      <c r="U99">
        <v>6.3671882579799596E-2</v>
      </c>
      <c r="V99">
        <v>0.74165426240690402</v>
      </c>
      <c r="W99">
        <v>5.1758424769853401E-2</v>
      </c>
      <c r="X99">
        <v>0.142915430243442</v>
      </c>
      <c r="Y99" s="1">
        <v>0</v>
      </c>
      <c r="Z99">
        <v>1</v>
      </c>
      <c r="AA99">
        <v>6.0429835573289298E-4</v>
      </c>
      <c r="AB99">
        <v>6.0725916685004403E-3</v>
      </c>
      <c r="AC99">
        <v>5.9708371595823704E-3</v>
      </c>
      <c r="AD99" s="1">
        <v>4.0647423774839599E-7</v>
      </c>
      <c r="AE99">
        <v>4.4262043587939096E-6</v>
      </c>
      <c r="AF99" s="3">
        <v>3.9306154903635202E-4</v>
      </c>
      <c r="AG99" s="1">
        <v>0</v>
      </c>
      <c r="AH99">
        <v>9.5397753953199693</v>
      </c>
      <c r="AI99">
        <v>0.69610053965646401</v>
      </c>
      <c r="AJ99">
        <v>2100.4373993444801</v>
      </c>
      <c r="AK99" t="s">
        <v>81</v>
      </c>
      <c r="AL99" t="s">
        <v>82</v>
      </c>
      <c r="AM99">
        <v>1533101412.8199999</v>
      </c>
      <c r="AN99">
        <v>7023</v>
      </c>
      <c r="AO99" s="1">
        <f t="shared" si="19"/>
        <v>6.9681970643516158E-3</v>
      </c>
      <c r="AP99" s="5">
        <f t="shared" si="20"/>
        <v>8.0486965952618732</v>
      </c>
      <c r="AQ99" s="3">
        <f t="shared" si="21"/>
        <v>-1.4482642650025792E-3</v>
      </c>
      <c r="AR99" s="15">
        <f t="shared" si="22"/>
        <v>-0.20155093718075634</v>
      </c>
    </row>
    <row r="100" spans="1:44" x14ac:dyDescent="0.25">
      <c r="A100" t="s">
        <v>37</v>
      </c>
      <c r="B100">
        <v>8.0322493033160498</v>
      </c>
      <c r="C100">
        <v>7.7426568322994799E-3</v>
      </c>
      <c r="D100">
        <v>8.9055624119418599</v>
      </c>
      <c r="E100">
        <v>-23.028145984750701</v>
      </c>
      <c r="F100" s="1">
        <v>0</v>
      </c>
      <c r="G100" s="1">
        <v>0</v>
      </c>
      <c r="H100">
        <v>3.3292807763027601</v>
      </c>
      <c r="I100">
        <v>-132.69133491751401</v>
      </c>
      <c r="J100">
        <v>-131.910157501443</v>
      </c>
      <c r="K100">
        <v>-212.10152416121801</v>
      </c>
      <c r="L100">
        <v>-113.545485731623</v>
      </c>
      <c r="M100">
        <v>67.085681025564796</v>
      </c>
      <c r="N100">
        <v>85.7814392722305</v>
      </c>
      <c r="O100">
        <v>42.855452770707899</v>
      </c>
      <c r="P100">
        <v>207983.97410655199</v>
      </c>
      <c r="Q100">
        <v>263242.05295287899</v>
      </c>
      <c r="R100">
        <v>120.165671177343</v>
      </c>
      <c r="S100">
        <v>731.96212385887395</v>
      </c>
      <c r="T100">
        <v>1.3613786060370199E-3</v>
      </c>
      <c r="U100">
        <v>6.9923520955590596E-2</v>
      </c>
      <c r="V100">
        <v>0.74635237642242802</v>
      </c>
      <c r="W100">
        <v>5.0465921758976698E-2</v>
      </c>
      <c r="X100">
        <v>0.13325818086300401</v>
      </c>
      <c r="Y100" s="1">
        <v>0</v>
      </c>
      <c r="Z100">
        <v>1</v>
      </c>
      <c r="AA100">
        <v>5.9679922111749396E-4</v>
      </c>
      <c r="AB100">
        <v>7.1354311616930698E-3</v>
      </c>
      <c r="AC100">
        <v>7.0053355802895496E-3</v>
      </c>
      <c r="AD100" s="1">
        <v>7.2403776955457701E-7</v>
      </c>
      <c r="AE100">
        <v>9.6762224984542603E-6</v>
      </c>
      <c r="AF100" s="3">
        <v>4.0443617477570198E-4</v>
      </c>
      <c r="AG100" s="1">
        <v>0</v>
      </c>
      <c r="AH100">
        <v>9.7360582379709992</v>
      </c>
      <c r="AI100">
        <v>0.68353979528469699</v>
      </c>
      <c r="AJ100">
        <v>2473.4263785998</v>
      </c>
      <c r="AK100" t="s">
        <v>83</v>
      </c>
      <c r="AL100" t="s">
        <v>84</v>
      </c>
      <c r="AM100">
        <v>5535701454.8199997</v>
      </c>
      <c r="AN100">
        <v>26616</v>
      </c>
      <c r="AO100" s="1">
        <f t="shared" si="19"/>
        <v>8.0065709761827451E-3</v>
      </c>
      <c r="AP100" s="5">
        <f t="shared" si="20"/>
        <v>9.1958819327342631</v>
      </c>
      <c r="AQ100" s="3">
        <f t="shared" si="21"/>
        <v>-1.0531746311052224E-3</v>
      </c>
      <c r="AR100" s="15">
        <f t="shared" si="22"/>
        <v>-0.12653844818038285</v>
      </c>
    </row>
    <row r="101" spans="1:44" x14ac:dyDescent="0.25">
      <c r="A101" t="s">
        <v>37</v>
      </c>
      <c r="B101">
        <v>9.0992569210965293</v>
      </c>
      <c r="C101">
        <v>7.8574397588474995E-3</v>
      </c>
      <c r="D101">
        <v>9.0319340989980805</v>
      </c>
      <c r="E101">
        <v>-8.8824314395070392</v>
      </c>
      <c r="F101" s="1">
        <v>0</v>
      </c>
      <c r="G101" s="1">
        <v>0</v>
      </c>
      <c r="H101">
        <v>3.6054157243415599</v>
      </c>
      <c r="I101">
        <v>-108.500759710062</v>
      </c>
      <c r="J101">
        <v>-106.922965677185</v>
      </c>
      <c r="K101">
        <v>-185.492086783481</v>
      </c>
      <c r="L101">
        <v>-88.589614484968294</v>
      </c>
      <c r="M101">
        <v>69.770565101498306</v>
      </c>
      <c r="N101">
        <v>84.7123072350564</v>
      </c>
      <c r="O101">
        <v>41.644455015410998</v>
      </c>
      <c r="P101">
        <v>199688.634736479</v>
      </c>
      <c r="Q101">
        <v>268023.935187214</v>
      </c>
      <c r="R101">
        <v>117.07774003214401</v>
      </c>
      <c r="S101">
        <v>719.36746354100001</v>
      </c>
      <c r="T101">
        <v>4.0044751136160501E-3</v>
      </c>
      <c r="U101">
        <v>8.2237202976171403E-2</v>
      </c>
      <c r="V101">
        <v>0.80777287213315396</v>
      </c>
      <c r="W101">
        <v>3.01860489372183E-2</v>
      </c>
      <c r="X101">
        <v>7.9803875953456005E-2</v>
      </c>
      <c r="Y101" s="1">
        <v>0</v>
      </c>
      <c r="Z101">
        <v>1</v>
      </c>
      <c r="AA101">
        <v>6.1413901633587903E-4</v>
      </c>
      <c r="AB101">
        <v>7.1882356727622802E-3</v>
      </c>
      <c r="AC101">
        <v>7.0054469972834002E-3</v>
      </c>
      <c r="AD101">
        <v>4.6902633041001096E-6</v>
      </c>
      <c r="AE101">
        <v>4.9947735233843501E-5</v>
      </c>
      <c r="AF101" s="3">
        <v>4.0267611284926702E-4</v>
      </c>
      <c r="AG101" s="1">
        <v>4.0630325252323297E-7</v>
      </c>
      <c r="AH101">
        <v>9.7545520472052196</v>
      </c>
      <c r="AI101">
        <v>0.73404120979822096</v>
      </c>
      <c r="AJ101">
        <v>3665.90620468312</v>
      </c>
      <c r="AK101" t="s">
        <v>85</v>
      </c>
      <c r="AL101" t="s">
        <v>86</v>
      </c>
      <c r="AM101">
        <v>4637568853.1199999</v>
      </c>
      <c r="AN101">
        <v>23224</v>
      </c>
      <c r="AO101" s="1">
        <f t="shared" si="19"/>
        <v>8.0222621264685462E-3</v>
      </c>
      <c r="AP101" s="5">
        <f t="shared" si="20"/>
        <v>9.213116286167633</v>
      </c>
      <c r="AQ101" s="3">
        <f t="shared" si="21"/>
        <v>-1.036136130700277E-4</v>
      </c>
      <c r="AR101" s="15">
        <f t="shared" si="22"/>
        <v>-1.2358398780014324E-2</v>
      </c>
    </row>
    <row r="102" spans="1:44" x14ac:dyDescent="0.25">
      <c r="A102" t="s">
        <v>37</v>
      </c>
      <c r="B102">
        <v>10.8966631829337</v>
      </c>
      <c r="C102">
        <v>9.4576402598059005E-3</v>
      </c>
      <c r="D102">
        <v>10.777039327874</v>
      </c>
      <c r="E102">
        <v>-7.4276515081910901</v>
      </c>
      <c r="F102" s="1">
        <v>0</v>
      </c>
      <c r="G102" s="1">
        <v>0</v>
      </c>
      <c r="H102">
        <v>3.7311290859002502</v>
      </c>
      <c r="I102">
        <v>-84.570973028880303</v>
      </c>
      <c r="J102">
        <v>-82.731806961883905</v>
      </c>
      <c r="K102">
        <v>-161.991079192282</v>
      </c>
      <c r="L102">
        <v>-63.2850055752399</v>
      </c>
      <c r="M102">
        <v>70.457238432192</v>
      </c>
      <c r="N102">
        <v>85.220791450322395</v>
      </c>
      <c r="O102">
        <v>41.297885519559401</v>
      </c>
      <c r="P102">
        <v>186837.701474589</v>
      </c>
      <c r="Q102">
        <v>243287.52126235401</v>
      </c>
      <c r="R102">
        <v>113.996209694445</v>
      </c>
      <c r="S102">
        <v>720.13667286189502</v>
      </c>
      <c r="T102">
        <v>4.1877747541437301E-3</v>
      </c>
      <c r="U102">
        <v>7.2877256032113202E-2</v>
      </c>
      <c r="V102">
        <v>0.86786149434895099</v>
      </c>
      <c r="W102">
        <v>2.2886072952924601E-2</v>
      </c>
      <c r="X102">
        <v>3.6375176666010901E-2</v>
      </c>
      <c r="Y102" s="1">
        <v>0</v>
      </c>
      <c r="Z102">
        <v>1</v>
      </c>
      <c r="AA102">
        <v>6.3889208002852597E-4</v>
      </c>
      <c r="AB102">
        <v>8.5518394603998696E-3</v>
      </c>
      <c r="AC102">
        <v>7.60900447811371E-3</v>
      </c>
      <c r="AD102">
        <v>2.2993707443805598E-5</v>
      </c>
      <c r="AE102">
        <v>2.2151657184543599E-4</v>
      </c>
      <c r="AF102" s="3">
        <v>4.1022344502204198E-4</v>
      </c>
      <c r="AG102">
        <v>2.2336363569133201E-5</v>
      </c>
      <c r="AH102">
        <v>9.8981197170097506</v>
      </c>
      <c r="AI102">
        <v>0.74985601158485604</v>
      </c>
      <c r="AJ102">
        <v>4272.3985668007099</v>
      </c>
      <c r="AK102" t="s">
        <v>87</v>
      </c>
      <c r="AL102" t="s">
        <v>88</v>
      </c>
      <c r="AM102">
        <v>7319740630.6700001</v>
      </c>
      <c r="AN102">
        <v>39177</v>
      </c>
      <c r="AO102" s="1">
        <f t="shared" si="19"/>
        <v>8.6581200031642779E-3</v>
      </c>
      <c r="AP102" s="5">
        <f t="shared" si="20"/>
        <v>9.9089924365632456</v>
      </c>
      <c r="AQ102" s="3">
        <f t="shared" si="21"/>
        <v>9.1025910212279466E-4</v>
      </c>
      <c r="AR102" s="15">
        <f t="shared" si="22"/>
        <v>9.9674185109481339E-2</v>
      </c>
    </row>
    <row r="103" spans="1:44" x14ac:dyDescent="0.25">
      <c r="A103" t="s">
        <v>37</v>
      </c>
      <c r="B103">
        <v>11.347382234682801</v>
      </c>
      <c r="C103">
        <v>1.03459439227509E-2</v>
      </c>
      <c r="D103">
        <v>11.7324835094158</v>
      </c>
      <c r="E103">
        <v>-5.2699041088402403</v>
      </c>
      <c r="F103" s="1">
        <v>0</v>
      </c>
      <c r="G103" s="1">
        <v>0</v>
      </c>
      <c r="H103">
        <v>3.8358848776777301</v>
      </c>
      <c r="I103">
        <v>-59.926659761059099</v>
      </c>
      <c r="J103">
        <v>-56.983804340403204</v>
      </c>
      <c r="K103">
        <v>-132.823597652415</v>
      </c>
      <c r="L103">
        <v>-37.737989573803702</v>
      </c>
      <c r="M103">
        <v>68.738092341212393</v>
      </c>
      <c r="N103">
        <v>85.240536148780294</v>
      </c>
      <c r="O103">
        <v>42.6467019586783</v>
      </c>
      <c r="P103">
        <v>179094.70488631999</v>
      </c>
      <c r="Q103">
        <v>241698.467002691</v>
      </c>
      <c r="R103">
        <v>109.50858559728201</v>
      </c>
      <c r="S103">
        <v>709.48916669813298</v>
      </c>
      <c r="T103">
        <v>1.18095862580019E-2</v>
      </c>
      <c r="U103">
        <v>5.56616354181746E-2</v>
      </c>
      <c r="V103">
        <v>0.85467843815726297</v>
      </c>
      <c r="W103">
        <v>4.1824403593148603E-2</v>
      </c>
      <c r="X103">
        <v>4.7835522831413103E-2</v>
      </c>
      <c r="Y103" s="1">
        <v>0</v>
      </c>
      <c r="Z103">
        <v>1</v>
      </c>
      <c r="AA103">
        <v>6.0483860704155603E-4</v>
      </c>
      <c r="AB103">
        <v>8.5222357114873599E-3</v>
      </c>
      <c r="AC103">
        <v>7.6198893931345201E-3</v>
      </c>
      <c r="AD103">
        <v>1.4323329697771601E-4</v>
      </c>
      <c r="AE103">
        <v>1.0067632939646299E-3</v>
      </c>
      <c r="AF103" s="3">
        <v>4.3055443152729001E-4</v>
      </c>
      <c r="AG103">
        <v>6.8835282860445394E-5</v>
      </c>
      <c r="AH103">
        <v>9.9683241834277503</v>
      </c>
      <c r="AI103">
        <v>0.73474756345696002</v>
      </c>
      <c r="AJ103">
        <v>4364.9933833461</v>
      </c>
      <c r="AK103" t="s">
        <v>89</v>
      </c>
      <c r="AL103" t="s">
        <v>90</v>
      </c>
      <c r="AM103">
        <v>5191060021.1300001</v>
      </c>
      <c r="AN103">
        <v>28985</v>
      </c>
      <c r="AO103" s="1">
        <f t="shared" si="19"/>
        <v>8.655282431703366E-3</v>
      </c>
      <c r="AP103" s="5">
        <f t="shared" si="20"/>
        <v>9.9058979195051027</v>
      </c>
      <c r="AQ103" s="3">
        <f t="shared" si="21"/>
        <v>1.3315665224336738E-3</v>
      </c>
      <c r="AR103" s="15">
        <f t="shared" si="22"/>
        <v>0.14551778414144145</v>
      </c>
    </row>
    <row r="104" spans="1:44" x14ac:dyDescent="0.25">
      <c r="A104" t="s">
        <v>37</v>
      </c>
      <c r="B104">
        <v>12.508127857003601</v>
      </c>
      <c r="C104">
        <v>1.16725292390792E-2</v>
      </c>
      <c r="D104">
        <v>13.1418846042884</v>
      </c>
      <c r="E104">
        <v>-8.4951703975497992</v>
      </c>
      <c r="F104" s="1">
        <v>0</v>
      </c>
      <c r="G104" s="1">
        <v>0</v>
      </c>
      <c r="H104">
        <v>3.7728882633393099</v>
      </c>
      <c r="I104">
        <v>-33.184932684132697</v>
      </c>
      <c r="J104">
        <v>-30.255792037551</v>
      </c>
      <c r="K104">
        <v>-104.69307026338601</v>
      </c>
      <c r="L104">
        <v>-11.507306072219199</v>
      </c>
      <c r="M104">
        <v>66.803132848219903</v>
      </c>
      <c r="N104">
        <v>87.066403950710296</v>
      </c>
      <c r="O104">
        <v>44.612299637175497</v>
      </c>
      <c r="P104">
        <v>183478.32085105201</v>
      </c>
      <c r="Q104">
        <v>239657.434655085</v>
      </c>
      <c r="R104">
        <v>110.849118078245</v>
      </c>
      <c r="S104">
        <v>711.64217309476805</v>
      </c>
      <c r="T104">
        <v>1.1757504836075299E-2</v>
      </c>
      <c r="U104">
        <v>7.1638922641753297E-2</v>
      </c>
      <c r="V104">
        <v>0.82153511509364296</v>
      </c>
      <c r="W104">
        <v>3.4790364222563902E-2</v>
      </c>
      <c r="X104">
        <v>7.2035598042038906E-2</v>
      </c>
      <c r="Y104" s="1">
        <v>0</v>
      </c>
      <c r="Z104">
        <v>1</v>
      </c>
      <c r="AA104">
        <v>5.5060379847868799E-4</v>
      </c>
      <c r="AB104">
        <v>8.6452129881601503E-3</v>
      </c>
      <c r="AC104">
        <v>7.7716914650876202E-3</v>
      </c>
      <c r="AD104">
        <v>1.7670656834109901E-4</v>
      </c>
      <c r="AE104">
        <v>2.05563367672864E-3</v>
      </c>
      <c r="AF104" s="3">
        <v>4.3256385309334403E-4</v>
      </c>
      <c r="AG104">
        <v>2.4436643881480501E-4</v>
      </c>
      <c r="AH104">
        <v>9.9887229955685903</v>
      </c>
      <c r="AI104">
        <v>0.71454936915609801</v>
      </c>
      <c r="AJ104">
        <v>4014.1164659144802</v>
      </c>
      <c r="AK104" t="s">
        <v>91</v>
      </c>
      <c r="AL104" t="s">
        <v>92</v>
      </c>
      <c r="AM104">
        <v>9958102385.8700008</v>
      </c>
      <c r="AN104">
        <v>54274</v>
      </c>
      <c r="AO104" s="1">
        <f t="shared" si="19"/>
        <v>8.7548591166596527E-3</v>
      </c>
      <c r="AP104" s="5">
        <f t="shared" si="20"/>
        <v>10.014433132046141</v>
      </c>
      <c r="AQ104" s="3">
        <f t="shared" si="21"/>
        <v>2.3187295052508935E-3</v>
      </c>
      <c r="AR104" s="15">
        <f t="shared" si="22"/>
        <v>0.24901007296934741</v>
      </c>
    </row>
    <row r="105" spans="1:44" x14ac:dyDescent="0.25">
      <c r="A105" t="s">
        <v>37</v>
      </c>
      <c r="B105">
        <v>15.1361015058504</v>
      </c>
      <c r="C105">
        <v>1.29223382338485E-2</v>
      </c>
      <c r="D105">
        <v>14.4508135832912</v>
      </c>
      <c r="E105">
        <v>-15.7253989221299</v>
      </c>
      <c r="F105" s="1">
        <v>0</v>
      </c>
      <c r="G105" s="1">
        <v>0</v>
      </c>
      <c r="H105">
        <v>3.5479057450787002</v>
      </c>
      <c r="I105">
        <v>-8.6959804038344508</v>
      </c>
      <c r="J105">
        <v>-6.6143407421007296</v>
      </c>
      <c r="K105">
        <v>-84.135947881052999</v>
      </c>
      <c r="L105">
        <v>11.7665421885435</v>
      </c>
      <c r="M105">
        <v>65.958529536740699</v>
      </c>
      <c r="N105">
        <v>90.693927296952793</v>
      </c>
      <c r="O105">
        <v>47.378981301049798</v>
      </c>
      <c r="P105">
        <v>194470.39285166</v>
      </c>
      <c r="Q105">
        <v>237113.86706109799</v>
      </c>
      <c r="R105">
        <v>116.732809042192</v>
      </c>
      <c r="S105">
        <v>718.93182236640598</v>
      </c>
      <c r="T105">
        <v>1.48751740149882E-2</v>
      </c>
      <c r="U105">
        <v>8.1393967427861202E-2</v>
      </c>
      <c r="V105">
        <v>0.75466650774825095</v>
      </c>
      <c r="W105">
        <v>4.9895995199193501E-2</v>
      </c>
      <c r="X105">
        <v>0.114043529624693</v>
      </c>
      <c r="Y105" s="1">
        <v>0</v>
      </c>
      <c r="Z105">
        <v>1</v>
      </c>
      <c r="AA105">
        <v>4.72798808863964E-4</v>
      </c>
      <c r="AB105">
        <v>9.3753301321399408E-3</v>
      </c>
      <c r="AC105">
        <v>8.3173157601248507E-3</v>
      </c>
      <c r="AD105">
        <v>1.11553382240916E-4</v>
      </c>
      <c r="AE105">
        <v>2.3566436264323598E-3</v>
      </c>
      <c r="AF105" s="3">
        <v>4.3730632988137698E-4</v>
      </c>
      <c r="AG105">
        <v>6.0601654876492003E-4</v>
      </c>
      <c r="AH105">
        <v>9.8979747639881701</v>
      </c>
      <c r="AI105">
        <v>0.691576047349027</v>
      </c>
      <c r="AJ105">
        <v>3137.6246940293399</v>
      </c>
      <c r="AK105" t="s">
        <v>93</v>
      </c>
      <c r="AL105" t="s">
        <v>94</v>
      </c>
      <c r="AM105">
        <v>17329840118.189999</v>
      </c>
      <c r="AN105">
        <v>89113</v>
      </c>
      <c r="AO105" s="1">
        <f t="shared" si="19"/>
        <v>9.2274208988701919E-3</v>
      </c>
      <c r="AP105" s="5">
        <f t="shared" si="20"/>
        <v>10.527877275219543</v>
      </c>
      <c r="AQ105" s="3">
        <f t="shared" si="21"/>
        <v>4.3562607357242548E-3</v>
      </c>
      <c r="AR105" s="15">
        <f t="shared" si="22"/>
        <v>0.437716370561962</v>
      </c>
    </row>
    <row r="106" spans="1:44" x14ac:dyDescent="0.25">
      <c r="A106" t="s">
        <v>37</v>
      </c>
      <c r="B106">
        <v>15.401477386843</v>
      </c>
      <c r="C106">
        <v>1.4534540282474299E-2</v>
      </c>
      <c r="D106">
        <v>16.1125710833292</v>
      </c>
      <c r="E106">
        <v>-12.3047850349397</v>
      </c>
      <c r="F106" s="1">
        <v>0</v>
      </c>
      <c r="G106" s="1">
        <v>0</v>
      </c>
      <c r="H106">
        <v>3.5902574557194402</v>
      </c>
      <c r="I106">
        <v>18.986016034859801</v>
      </c>
      <c r="J106">
        <v>20.479226755691599</v>
      </c>
      <c r="K106">
        <v>-52.498257078207203</v>
      </c>
      <c r="L106">
        <v>39.032815930275</v>
      </c>
      <c r="M106">
        <v>62.712001816864102</v>
      </c>
      <c r="N106">
        <v>90.938070844549799</v>
      </c>
      <c r="O106">
        <v>49.228366650527803</v>
      </c>
      <c r="P106">
        <v>198604.281272427</v>
      </c>
      <c r="Q106">
        <v>246636.24786637101</v>
      </c>
      <c r="R106">
        <v>117.55285594709601</v>
      </c>
      <c r="S106">
        <v>717.42836858945998</v>
      </c>
      <c r="T106">
        <v>1.7911116838526499E-2</v>
      </c>
      <c r="U106">
        <v>8.3567558965782704E-2</v>
      </c>
      <c r="V106">
        <v>0.73510999614966399</v>
      </c>
      <c r="W106">
        <v>5.7060571799712703E-2</v>
      </c>
      <c r="X106">
        <v>0.12426187308483901</v>
      </c>
      <c r="Y106" s="1">
        <v>0</v>
      </c>
      <c r="Z106">
        <v>1</v>
      </c>
      <c r="AA106">
        <v>4.4101054640341598E-4</v>
      </c>
      <c r="AB106">
        <v>9.0227493935524407E-3</v>
      </c>
      <c r="AC106">
        <v>8.1401275467346892E-3</v>
      </c>
      <c r="AD106">
        <v>4.5589600656752101E-4</v>
      </c>
      <c r="AE106">
        <v>3.47690582086082E-3</v>
      </c>
      <c r="AF106" s="3">
        <v>5.36159358896715E-4</v>
      </c>
      <c r="AG106">
        <v>1.1379991644509999E-3</v>
      </c>
      <c r="AH106">
        <v>9.9632394277725993</v>
      </c>
      <c r="AI106">
        <v>0.666612572838997</v>
      </c>
      <c r="AJ106">
        <v>3346.5908321756901</v>
      </c>
      <c r="AK106" t="s">
        <v>95</v>
      </c>
      <c r="AL106" t="s">
        <v>96</v>
      </c>
      <c r="AM106">
        <v>24130420174.599998</v>
      </c>
      <c r="AN106">
        <v>121500</v>
      </c>
      <c r="AO106" s="1">
        <f t="shared" si="19"/>
        <v>9.1172974520348209E-3</v>
      </c>
      <c r="AP106" s="5">
        <f t="shared" si="20"/>
        <v>10.408467380616804</v>
      </c>
      <c r="AQ106" s="3">
        <f t="shared" si="21"/>
        <v>4.7238032550430704E-3</v>
      </c>
      <c r="AR106" s="15">
        <f t="shared" si="22"/>
        <v>0.47970655271730434</v>
      </c>
    </row>
    <row r="107" spans="1:44" x14ac:dyDescent="0.25">
      <c r="A107" t="s">
        <v>37</v>
      </c>
      <c r="B107">
        <v>17.675123341927801</v>
      </c>
      <c r="C107">
        <v>1.64850227848416E-2</v>
      </c>
      <c r="D107">
        <v>18.083434727821501</v>
      </c>
      <c r="E107">
        <v>-12.7492019432391</v>
      </c>
      <c r="F107" s="1">
        <v>0</v>
      </c>
      <c r="G107" s="1">
        <v>0</v>
      </c>
      <c r="H107">
        <v>3.5470823368680602</v>
      </c>
      <c r="I107">
        <v>43.504731999143097</v>
      </c>
      <c r="J107">
        <v>44.412249177627899</v>
      </c>
      <c r="K107">
        <v>-28.693179681039599</v>
      </c>
      <c r="L107">
        <v>63.202097184079797</v>
      </c>
      <c r="M107">
        <v>60.722089619700597</v>
      </c>
      <c r="N107">
        <v>91.490806187420901</v>
      </c>
      <c r="O107">
        <v>50.385718152029</v>
      </c>
      <c r="P107">
        <v>202336.61727555899</v>
      </c>
      <c r="Q107">
        <v>245203.76533756999</v>
      </c>
      <c r="R107">
        <v>118.869987018475</v>
      </c>
      <c r="S107">
        <v>720.94486164025204</v>
      </c>
      <c r="T107">
        <v>1.75781685432106E-2</v>
      </c>
      <c r="U107">
        <v>9.6377363082256598E-2</v>
      </c>
      <c r="V107">
        <v>0.71344186201402005</v>
      </c>
      <c r="W107">
        <v>6.2013132658806799E-2</v>
      </c>
      <c r="X107">
        <v>0.128167642244916</v>
      </c>
      <c r="Y107" s="1">
        <v>0</v>
      </c>
      <c r="Z107">
        <v>1</v>
      </c>
      <c r="AA107">
        <v>4.1716254564392702E-4</v>
      </c>
      <c r="AB107">
        <v>9.0607829282272102E-3</v>
      </c>
      <c r="AC107">
        <v>8.1724212021966197E-3</v>
      </c>
      <c r="AD107">
        <v>4.3991096749315802E-4</v>
      </c>
      <c r="AE107">
        <v>4.3421233603513198E-3</v>
      </c>
      <c r="AF107" s="3">
        <v>5.8872823431607702E-4</v>
      </c>
      <c r="AG107">
        <v>2.2250484404321902E-3</v>
      </c>
      <c r="AH107">
        <v>9.9790693498510397</v>
      </c>
      <c r="AI107">
        <v>0.66698890012107903</v>
      </c>
      <c r="AJ107">
        <v>3197.8453324882498</v>
      </c>
      <c r="AK107" t="s">
        <v>97</v>
      </c>
      <c r="AL107" t="s">
        <v>98</v>
      </c>
      <c r="AM107">
        <v>41305199387.25</v>
      </c>
      <c r="AN107">
        <v>204141</v>
      </c>
      <c r="AO107" s="1">
        <f t="shared" si="19"/>
        <v>9.1783119821566232E-3</v>
      </c>
      <c r="AP107" s="5">
        <f t="shared" si="20"/>
        <v>10.47464515536678</v>
      </c>
      <c r="AQ107" s="3">
        <f t="shared" si="21"/>
        <v>6.8991153410420999E-3</v>
      </c>
      <c r="AR107" s="15">
        <f t="shared" si="22"/>
        <v>0.6874197721983728</v>
      </c>
    </row>
    <row r="108" spans="1:44" x14ac:dyDescent="0.25">
      <c r="A108" t="s">
        <v>37</v>
      </c>
      <c r="B108">
        <v>19.1109431893377</v>
      </c>
      <c r="C108">
        <v>1.7917578135166298E-2</v>
      </c>
      <c r="D108">
        <v>19.503823369666399</v>
      </c>
      <c r="E108">
        <v>-2.6369634344658599</v>
      </c>
      <c r="F108" s="1">
        <v>0</v>
      </c>
      <c r="G108" s="1">
        <v>0</v>
      </c>
      <c r="H108">
        <v>3.7310034483774901</v>
      </c>
      <c r="I108">
        <v>66.948735202162197</v>
      </c>
      <c r="J108">
        <v>67.764303822944598</v>
      </c>
      <c r="K108">
        <v>-3.4218923604382101</v>
      </c>
      <c r="L108">
        <v>87.475696357124704</v>
      </c>
      <c r="M108">
        <v>60.286084510709003</v>
      </c>
      <c r="N108">
        <v>91.512305740511906</v>
      </c>
      <c r="O108">
        <v>50.651820689434103</v>
      </c>
      <c r="P108">
        <v>194120.88627990801</v>
      </c>
      <c r="Q108">
        <v>240243.71446056501</v>
      </c>
      <c r="R108">
        <v>117.63479274955399</v>
      </c>
      <c r="S108">
        <v>714.94741538226003</v>
      </c>
      <c r="T108">
        <v>2.5052051504574801E-2</v>
      </c>
      <c r="U108">
        <v>0.119237254098643</v>
      </c>
      <c r="V108">
        <v>0.71523084449964802</v>
      </c>
      <c r="W108">
        <v>5.3012009528601897E-2</v>
      </c>
      <c r="X108">
        <v>0.112519891873106</v>
      </c>
      <c r="Y108" s="1">
        <v>0</v>
      </c>
      <c r="Z108">
        <v>1</v>
      </c>
      <c r="AA108">
        <v>4.1304084603030499E-4</v>
      </c>
      <c r="AB108">
        <v>8.6883518775572894E-3</v>
      </c>
      <c r="AC108">
        <v>8.0292816925969998E-3</v>
      </c>
      <c r="AD108">
        <v>4.8579349071316101E-4</v>
      </c>
      <c r="AE108">
        <v>5.6118740897867598E-3</v>
      </c>
      <c r="AF108" s="3">
        <v>6.0440540420275799E-4</v>
      </c>
      <c r="AG108">
        <v>2.7185475201119999E-3</v>
      </c>
      <c r="AH108">
        <v>10.049960875980799</v>
      </c>
      <c r="AI108">
        <v>0.64984431412466703</v>
      </c>
      <c r="AJ108">
        <v>3903.08392165751</v>
      </c>
      <c r="AK108" t="s">
        <v>99</v>
      </c>
      <c r="AL108" t="s">
        <v>100</v>
      </c>
      <c r="AM108">
        <v>34229141756.849998</v>
      </c>
      <c r="AN108">
        <v>176329</v>
      </c>
      <c r="AO108" s="1">
        <f t="shared" si="19"/>
        <v>9.0467279428300632E-3</v>
      </c>
      <c r="AP108" s="5">
        <f t="shared" si="20"/>
        <v>10.331870129585019</v>
      </c>
      <c r="AQ108" s="3">
        <f t="shared" si="21"/>
        <v>8.4723009582041205E-3</v>
      </c>
      <c r="AR108" s="15">
        <f t="shared" si="22"/>
        <v>0.84970803442583476</v>
      </c>
    </row>
    <row r="109" spans="1:44" x14ac:dyDescent="0.25">
      <c r="A109" t="s">
        <v>37</v>
      </c>
      <c r="B109">
        <v>21.5400293490212</v>
      </c>
      <c r="C109">
        <v>2.0938994646870199E-2</v>
      </c>
      <c r="D109">
        <v>22.425846936816999</v>
      </c>
      <c r="E109">
        <v>5.1214223515380901</v>
      </c>
      <c r="F109" s="1">
        <v>0</v>
      </c>
      <c r="G109" s="1">
        <v>0</v>
      </c>
      <c r="H109">
        <v>3.8922538082034701</v>
      </c>
      <c r="I109">
        <v>90.925660543767293</v>
      </c>
      <c r="J109">
        <v>91.577332673971299</v>
      </c>
      <c r="K109">
        <v>20.0748521008517</v>
      </c>
      <c r="L109">
        <v>112.270566215626</v>
      </c>
      <c r="M109">
        <v>61.652767427176599</v>
      </c>
      <c r="N109">
        <v>91.985154669349598</v>
      </c>
      <c r="O109">
        <v>50.194107325126602</v>
      </c>
      <c r="P109">
        <v>186715.704400966</v>
      </c>
      <c r="Q109">
        <v>227778.640913604</v>
      </c>
      <c r="R109">
        <v>116.08240208532899</v>
      </c>
      <c r="S109">
        <v>711.98216814544003</v>
      </c>
      <c r="T109">
        <v>3.2030220011880599E-2</v>
      </c>
      <c r="U109">
        <v>0.12327066986466401</v>
      </c>
      <c r="V109">
        <v>0.78162651595868204</v>
      </c>
      <c r="W109">
        <v>3.0795724564480698E-2</v>
      </c>
      <c r="X109">
        <v>6.43070896121722E-2</v>
      </c>
      <c r="Y109" s="1">
        <v>0</v>
      </c>
      <c r="Z109">
        <v>1</v>
      </c>
      <c r="AA109">
        <v>4.1604199665194199E-4</v>
      </c>
      <c r="AB109">
        <v>8.6613417294343301E-3</v>
      </c>
      <c r="AC109">
        <v>8.0167503783408998E-3</v>
      </c>
      <c r="AD109">
        <v>4.0710376343133803E-4</v>
      </c>
      <c r="AE109">
        <v>7.3937164756922198E-3</v>
      </c>
      <c r="AF109" s="3">
        <v>5.5466713810735596E-4</v>
      </c>
      <c r="AG109">
        <v>4.0608255882930901E-3</v>
      </c>
      <c r="AH109">
        <v>10.1048699368126</v>
      </c>
      <c r="AI109">
        <v>0.656409858834891</v>
      </c>
      <c r="AJ109">
        <v>4685.3474970207199</v>
      </c>
      <c r="AK109" t="s">
        <v>101</v>
      </c>
      <c r="AL109" t="s">
        <v>102</v>
      </c>
      <c r="AM109">
        <v>30767387202.599998</v>
      </c>
      <c r="AN109">
        <v>164782</v>
      </c>
      <c r="AO109" s="1">
        <f t="shared" si="19"/>
        <v>8.9874595131001975E-3</v>
      </c>
      <c r="AP109" s="5">
        <f t="shared" si="20"/>
        <v>10.267492872256623</v>
      </c>
      <c r="AQ109" s="3">
        <f t="shared" si="21"/>
        <v>1.1024719480455698E-2</v>
      </c>
      <c r="AR109" s="15">
        <f t="shared" si="22"/>
        <v>1.0978859802497296</v>
      </c>
    </row>
    <row r="110" spans="1:44" x14ac:dyDescent="0.25">
      <c r="A110" t="s">
        <v>37</v>
      </c>
      <c r="B110">
        <v>21.931845878578301</v>
      </c>
      <c r="C110">
        <v>2.1603921555879299E-2</v>
      </c>
      <c r="D110">
        <v>23.055702344017899</v>
      </c>
      <c r="E110">
        <v>15.055356691034</v>
      </c>
      <c r="F110" s="1">
        <v>0</v>
      </c>
      <c r="G110" s="1">
        <v>0</v>
      </c>
      <c r="H110">
        <v>4.1198224650131401</v>
      </c>
      <c r="I110">
        <v>111.98681551256099</v>
      </c>
      <c r="J110">
        <v>112.755564187811</v>
      </c>
      <c r="K110">
        <v>41.171801389741901</v>
      </c>
      <c r="L110">
        <v>135.36158548045</v>
      </c>
      <c r="M110">
        <v>63.681948888498297</v>
      </c>
      <c r="N110">
        <v>92.405294032530094</v>
      </c>
      <c r="O110">
        <v>49.629891325498797</v>
      </c>
      <c r="P110">
        <v>170499.922836607</v>
      </c>
      <c r="Q110">
        <v>207210.62587706599</v>
      </c>
      <c r="R110">
        <v>113.40459999151</v>
      </c>
      <c r="S110">
        <v>707.34136190263905</v>
      </c>
      <c r="T110">
        <v>5.2253183043524401E-2</v>
      </c>
      <c r="U110">
        <v>0.106083903544443</v>
      </c>
      <c r="V110">
        <v>0.82940309792640299</v>
      </c>
      <c r="W110">
        <v>1.9647185193823299E-2</v>
      </c>
      <c r="X110">
        <v>4.4865813335329699E-2</v>
      </c>
      <c r="Y110" s="1">
        <v>0</v>
      </c>
      <c r="Z110">
        <v>1</v>
      </c>
      <c r="AA110">
        <v>4.2589482166254102E-4</v>
      </c>
      <c r="AB110">
        <v>8.5476206619382392E-3</v>
      </c>
      <c r="AC110">
        <v>7.9120605105761597E-3</v>
      </c>
      <c r="AD110">
        <v>2.6533871459843999E-4</v>
      </c>
      <c r="AE110">
        <v>7.9761581270702195E-3</v>
      </c>
      <c r="AF110" s="3">
        <v>5.0611865547428505E-4</v>
      </c>
      <c r="AG110">
        <v>4.3889502549595604E-3</v>
      </c>
      <c r="AH110">
        <v>10.1269089581532</v>
      </c>
      <c r="AI110">
        <v>0.76137147556057605</v>
      </c>
      <c r="AJ110">
        <v>5863.0497986932096</v>
      </c>
      <c r="AK110" t="s">
        <v>103</v>
      </c>
      <c r="AL110" t="s">
        <v>104</v>
      </c>
      <c r="AM110">
        <v>15134937150.360001</v>
      </c>
      <c r="AN110">
        <v>88768</v>
      </c>
      <c r="AO110" s="1">
        <f t="shared" si="19"/>
        <v>8.844073987712987E-3</v>
      </c>
      <c r="AP110" s="5">
        <f t="shared" si="20"/>
        <v>10.111572508722489</v>
      </c>
      <c r="AQ110" s="3">
        <f t="shared" si="21"/>
        <v>1.1576866630480675E-2</v>
      </c>
      <c r="AR110" s="15">
        <f t="shared" si="22"/>
        <v>1.1689846816268545</v>
      </c>
    </row>
    <row r="111" spans="1:44" x14ac:dyDescent="0.25">
      <c r="A111" t="s">
        <v>37</v>
      </c>
      <c r="B111">
        <v>22.097465616014698</v>
      </c>
      <c r="C111">
        <v>2.2002565025374E-2</v>
      </c>
      <c r="D111">
        <v>23.431068086624801</v>
      </c>
      <c r="E111">
        <v>25.169045875791301</v>
      </c>
      <c r="F111" s="1">
        <v>0</v>
      </c>
      <c r="G111" s="1">
        <v>0</v>
      </c>
      <c r="H111">
        <v>4.3806696514204102</v>
      </c>
      <c r="I111">
        <v>135.027424176377</v>
      </c>
      <c r="J111">
        <v>136.06915006614599</v>
      </c>
      <c r="K111">
        <v>64.411895006333495</v>
      </c>
      <c r="L111">
        <v>160.693741770873</v>
      </c>
      <c r="M111">
        <v>66.371493318118993</v>
      </c>
      <c r="N111">
        <v>92.686951011432896</v>
      </c>
      <c r="O111">
        <v>48.837782794874201</v>
      </c>
      <c r="P111">
        <v>155270.98830092899</v>
      </c>
      <c r="Q111">
        <v>185657.93887998199</v>
      </c>
      <c r="R111">
        <v>111.077140220099</v>
      </c>
      <c r="S111">
        <v>701.96592521829098</v>
      </c>
      <c r="T111">
        <v>8.4766086859370801E-2</v>
      </c>
      <c r="U111">
        <v>5.7697925023918697E-2</v>
      </c>
      <c r="V111">
        <v>0.88278354299169903</v>
      </c>
      <c r="W111">
        <v>1.7990149384073201E-2</v>
      </c>
      <c r="X111">
        <v>4.1528382600308701E-2</v>
      </c>
      <c r="Y111" s="1">
        <v>0</v>
      </c>
      <c r="Z111">
        <v>1</v>
      </c>
      <c r="AA111">
        <v>4.4009326846465899E-4</v>
      </c>
      <c r="AB111">
        <v>8.6030936345387107E-3</v>
      </c>
      <c r="AC111">
        <v>7.9131198443632908E-3</v>
      </c>
      <c r="AD111">
        <v>1.89402847044585E-4</v>
      </c>
      <c r="AE111">
        <v>8.6404636601764596E-3</v>
      </c>
      <c r="AF111" s="3">
        <v>4.55871171896794E-4</v>
      </c>
      <c r="AG111">
        <v>4.1295471917204597E-3</v>
      </c>
      <c r="AH111">
        <v>10.096447523425701</v>
      </c>
      <c r="AI111">
        <v>0.80329246397939302</v>
      </c>
      <c r="AJ111">
        <v>7350.7162868879404</v>
      </c>
      <c r="AK111" t="s">
        <v>105</v>
      </c>
      <c r="AL111" t="s">
        <v>106</v>
      </c>
      <c r="AM111">
        <v>7650822677.54</v>
      </c>
      <c r="AN111">
        <v>49274</v>
      </c>
      <c r="AO111" s="1">
        <f t="shared" si="19"/>
        <v>8.8090842847247438E-3</v>
      </c>
      <c r="AP111" s="5">
        <f t="shared" si="20"/>
        <v>10.073486310128477</v>
      </c>
      <c r="AQ111" s="3">
        <f t="shared" si="21"/>
        <v>1.1785204430455354E-2</v>
      </c>
      <c r="AR111" s="15">
        <f t="shared" si="22"/>
        <v>1.1936264105304439</v>
      </c>
    </row>
    <row r="112" spans="1:44" x14ac:dyDescent="0.25">
      <c r="A112" t="s">
        <v>37</v>
      </c>
      <c r="B112">
        <v>22.393714877870998</v>
      </c>
      <c r="C112">
        <v>2.2956656351462799E-2</v>
      </c>
      <c r="D112">
        <v>24.322641608507301</v>
      </c>
      <c r="E112">
        <v>31.424594324216301</v>
      </c>
      <c r="F112" s="1">
        <v>0</v>
      </c>
      <c r="G112" s="1">
        <v>0</v>
      </c>
      <c r="H112">
        <v>4.6544639391178997</v>
      </c>
      <c r="I112">
        <v>157.52460850403901</v>
      </c>
      <c r="J112">
        <v>158.67204595882001</v>
      </c>
      <c r="K112">
        <v>88.098827049679898</v>
      </c>
      <c r="L112">
        <v>185.33820634576</v>
      </c>
      <c r="M112">
        <v>67.056806655852697</v>
      </c>
      <c r="N112">
        <v>92.399345126387402</v>
      </c>
      <c r="O112">
        <v>49.021223415220398</v>
      </c>
      <c r="P112">
        <v>143130.28246078899</v>
      </c>
      <c r="Q112">
        <v>174207.77250698899</v>
      </c>
      <c r="R112">
        <v>108.825594248559</v>
      </c>
      <c r="S112">
        <v>698.77887916028897</v>
      </c>
      <c r="T112">
        <v>0.16313416117686599</v>
      </c>
      <c r="U112">
        <v>8.5807857606895896E-2</v>
      </c>
      <c r="V112">
        <v>0.82647754499368398</v>
      </c>
      <c r="W112">
        <v>2.2587265315906001E-2</v>
      </c>
      <c r="X112">
        <v>6.5127332083513095E-2</v>
      </c>
      <c r="Y112" s="1">
        <v>0</v>
      </c>
      <c r="Z112">
        <v>1</v>
      </c>
      <c r="AA112">
        <v>4.5172790884460702E-4</v>
      </c>
      <c r="AB112">
        <v>8.55972630990973E-3</v>
      </c>
      <c r="AC112">
        <v>7.8959621200045908E-3</v>
      </c>
      <c r="AD112">
        <v>2.6709513604636402E-4</v>
      </c>
      <c r="AE112">
        <v>8.8602142737479392E-3</v>
      </c>
      <c r="AF112" s="3">
        <v>4.6288341934823298E-4</v>
      </c>
      <c r="AG112">
        <v>4.8179498546793804E-3</v>
      </c>
      <c r="AH112">
        <v>9.9286627301836301</v>
      </c>
      <c r="AI112">
        <v>0.72894301261400796</v>
      </c>
      <c r="AJ112">
        <v>8662.9781362002996</v>
      </c>
      <c r="AK112" t="s">
        <v>107</v>
      </c>
      <c r="AL112" t="s">
        <v>108</v>
      </c>
      <c r="AM112">
        <v>2765133926.8600001</v>
      </c>
      <c r="AN112">
        <v>19319</v>
      </c>
      <c r="AO112" s="1">
        <f t="shared" si="19"/>
        <v>8.8105734481974292E-3</v>
      </c>
      <c r="AP112" s="5">
        <f t="shared" si="20"/>
        <v>10.075107561946716</v>
      </c>
      <c r="AQ112" s="3">
        <f t="shared" si="21"/>
        <v>1.2094632801978349E-2</v>
      </c>
      <c r="AR112" s="15">
        <f t="shared" si="22"/>
        <v>1.2226774989927827</v>
      </c>
    </row>
    <row r="113" spans="1:44" x14ac:dyDescent="0.25">
      <c r="A113" t="s">
        <v>37</v>
      </c>
      <c r="B113">
        <v>21.1361681808744</v>
      </c>
      <c r="C113">
        <v>2.2867820366957101E-2</v>
      </c>
      <c r="D113">
        <v>24.240030301715599</v>
      </c>
      <c r="E113">
        <v>41.104096859007697</v>
      </c>
      <c r="F113" s="1">
        <v>0</v>
      </c>
      <c r="G113" s="1">
        <v>0</v>
      </c>
      <c r="H113">
        <v>4.9150383353297098</v>
      </c>
      <c r="I113">
        <v>181.84649786755099</v>
      </c>
      <c r="J113">
        <v>183.682356526788</v>
      </c>
      <c r="K113">
        <v>113.48467184046299</v>
      </c>
      <c r="L113">
        <v>210.88434318741699</v>
      </c>
      <c r="M113">
        <v>69.974072633920997</v>
      </c>
      <c r="N113">
        <v>93.025553474459201</v>
      </c>
      <c r="O113">
        <v>48.4352079064507</v>
      </c>
      <c r="P113">
        <v>137116.56174647799</v>
      </c>
      <c r="Q113">
        <v>168113.555012839</v>
      </c>
      <c r="R113">
        <v>105.134630307184</v>
      </c>
      <c r="S113">
        <v>695.67765809545403</v>
      </c>
      <c r="T113">
        <v>0.19150043778298501</v>
      </c>
      <c r="U113">
        <v>6.5181592532469898E-2</v>
      </c>
      <c r="V113">
        <v>0.86791514376797396</v>
      </c>
      <c r="W113">
        <v>1.5123146525014499E-2</v>
      </c>
      <c r="X113">
        <v>5.1780117174540598E-2</v>
      </c>
      <c r="Y113" s="1">
        <v>0</v>
      </c>
      <c r="Z113">
        <v>1</v>
      </c>
      <c r="AA113">
        <v>4.6683916484101099E-4</v>
      </c>
      <c r="AB113">
        <v>8.5065793993467902E-3</v>
      </c>
      <c r="AC113">
        <v>7.8927503324413006E-3</v>
      </c>
      <c r="AD113">
        <v>1.80416081961553E-4</v>
      </c>
      <c r="AE113">
        <v>8.6946335593677399E-3</v>
      </c>
      <c r="AF113" s="3">
        <v>4.4606050952698801E-4</v>
      </c>
      <c r="AG113">
        <v>5.0194627191266503E-3</v>
      </c>
      <c r="AH113">
        <v>9.8629760740898593</v>
      </c>
      <c r="AI113">
        <v>0.78690844138799698</v>
      </c>
      <c r="AJ113">
        <v>10247.8834227107</v>
      </c>
      <c r="AK113" t="s">
        <v>109</v>
      </c>
      <c r="AL113" t="s">
        <v>110</v>
      </c>
      <c r="AM113">
        <v>1411615003.1800001</v>
      </c>
      <c r="AN113">
        <v>10295</v>
      </c>
      <c r="AO113" s="1">
        <f t="shared" si="19"/>
        <v>8.8056500068092996E-3</v>
      </c>
      <c r="AP113" s="5">
        <f t="shared" si="20"/>
        <v>10.069747310663679</v>
      </c>
      <c r="AQ113" s="3">
        <f t="shared" si="21"/>
        <v>1.0787155516446408E-2</v>
      </c>
      <c r="AR113" s="15">
        <f t="shared" si="22"/>
        <v>1.0989770178732869</v>
      </c>
    </row>
    <row r="114" spans="1:44" x14ac:dyDescent="0.25">
      <c r="A114" t="s">
        <v>37</v>
      </c>
      <c r="B114">
        <v>21.718251970843198</v>
      </c>
      <c r="C114">
        <v>2.1906524275471299E-2</v>
      </c>
      <c r="D114">
        <v>23.340789190310801</v>
      </c>
      <c r="E114">
        <v>64.818596366381399</v>
      </c>
      <c r="F114" s="1">
        <v>0</v>
      </c>
      <c r="G114" s="1">
        <v>0</v>
      </c>
      <c r="H114">
        <v>5.1881224751928796</v>
      </c>
      <c r="I114">
        <v>203.57198659553501</v>
      </c>
      <c r="J114">
        <v>207.687211919758</v>
      </c>
      <c r="K114">
        <v>137.83552670339199</v>
      </c>
      <c r="L114">
        <v>235.289316813201</v>
      </c>
      <c r="M114">
        <v>70.094685514497101</v>
      </c>
      <c r="N114">
        <v>93.149113924421599</v>
      </c>
      <c r="O114">
        <v>48.891325927689103</v>
      </c>
      <c r="P114">
        <v>125307.98949574299</v>
      </c>
      <c r="Q114">
        <v>154024.32705257201</v>
      </c>
      <c r="R114">
        <v>103.349476098233</v>
      </c>
      <c r="S114">
        <v>684.23355405790403</v>
      </c>
      <c r="T114">
        <v>0.23211879052835199</v>
      </c>
      <c r="U114">
        <v>8.4826681937800699E-2</v>
      </c>
      <c r="V114">
        <v>0.85705949516893798</v>
      </c>
      <c r="W114">
        <v>7.07583658243169E-3</v>
      </c>
      <c r="X114">
        <v>5.1037986310829203E-2</v>
      </c>
      <c r="Y114" s="1">
        <v>0</v>
      </c>
      <c r="Z114">
        <v>1</v>
      </c>
      <c r="AA114">
        <v>4.7959905920189001E-4</v>
      </c>
      <c r="AB114">
        <v>8.4427251243315796E-3</v>
      </c>
      <c r="AC114">
        <v>7.9173951752437594E-3</v>
      </c>
      <c r="AD114">
        <v>1.7184543660127399E-4</v>
      </c>
      <c r="AE114">
        <v>8.4212716060078508E-3</v>
      </c>
      <c r="AF114" s="3">
        <v>4.4695604133532398E-4</v>
      </c>
      <c r="AG114">
        <v>4.3911700854261902E-3</v>
      </c>
      <c r="AH114">
        <v>9.7244735277263992</v>
      </c>
      <c r="AI114">
        <v>0.72636399082874803</v>
      </c>
      <c r="AJ114">
        <v>11244.1771429982</v>
      </c>
      <c r="AK114" t="s">
        <v>111</v>
      </c>
      <c r="AL114" t="s">
        <v>112</v>
      </c>
      <c r="AM114">
        <v>574035899.88</v>
      </c>
      <c r="AN114">
        <v>4581</v>
      </c>
      <c r="AO114" s="1">
        <f t="shared" si="19"/>
        <v>8.8439502757809742E-3</v>
      </c>
      <c r="AP114" s="5">
        <f t="shared" si="20"/>
        <v>10.111437874664952</v>
      </c>
      <c r="AQ114" s="3">
        <f t="shared" si="21"/>
        <v>1.1353926487809109E-2</v>
      </c>
      <c r="AR114" s="15">
        <f t="shared" si="22"/>
        <v>1.1478895721903295</v>
      </c>
    </row>
    <row r="115" spans="1:44" x14ac:dyDescent="0.25">
      <c r="A115" t="s">
        <v>37</v>
      </c>
      <c r="B115">
        <v>16.6926596163893</v>
      </c>
      <c r="C115">
        <v>2.07511480126755E-2</v>
      </c>
      <c r="D115">
        <v>22.247054026102099</v>
      </c>
      <c r="E115">
        <v>149.24496788958001</v>
      </c>
      <c r="F115" s="1">
        <v>0</v>
      </c>
      <c r="G115" s="1">
        <v>0</v>
      </c>
      <c r="H115">
        <v>5.8282866698262401</v>
      </c>
      <c r="I115">
        <v>244.51084939902901</v>
      </c>
      <c r="J115">
        <v>263.88979819653503</v>
      </c>
      <c r="K115">
        <v>198.48543177151501</v>
      </c>
      <c r="L115">
        <v>283.34876422352397</v>
      </c>
      <c r="M115">
        <v>67.836288639703398</v>
      </c>
      <c r="N115">
        <v>93.813315469130501</v>
      </c>
      <c r="O115">
        <v>50.914704230159799</v>
      </c>
      <c r="P115">
        <v>102175.24073729799</v>
      </c>
      <c r="Q115">
        <v>128871.69763536099</v>
      </c>
      <c r="R115">
        <v>107.161994096678</v>
      </c>
      <c r="S115">
        <v>640.855425550782</v>
      </c>
      <c r="T115">
        <v>0.24392306893645299</v>
      </c>
      <c r="U115">
        <v>0.15412955867639999</v>
      </c>
      <c r="V115">
        <v>0.82850595910695501</v>
      </c>
      <c r="W115">
        <v>4.1087570873107196E-3</v>
      </c>
      <c r="X115">
        <v>1.32557251293333E-2</v>
      </c>
      <c r="Y115" s="1">
        <v>0</v>
      </c>
      <c r="Z115">
        <v>1</v>
      </c>
      <c r="AA115">
        <v>4.5578038295556399E-4</v>
      </c>
      <c r="AB115">
        <v>8.16822677576883E-3</v>
      </c>
      <c r="AC115">
        <v>7.9292335665983194E-3</v>
      </c>
      <c r="AD115">
        <v>9.5666087090302203E-5</v>
      </c>
      <c r="AE115">
        <v>8.0955389280777095E-3</v>
      </c>
      <c r="AF115" s="3">
        <v>4.76777496364765E-4</v>
      </c>
      <c r="AG115">
        <v>3.9359730606308404E-3</v>
      </c>
      <c r="AH115">
        <v>9.7384071857476808</v>
      </c>
      <c r="AI115">
        <v>0.70811128607917795</v>
      </c>
      <c r="AJ115">
        <v>12236.936165503301</v>
      </c>
      <c r="AK115" t="s">
        <v>113</v>
      </c>
      <c r="AL115" t="s">
        <v>114</v>
      </c>
      <c r="AM115">
        <v>494732515.64999998</v>
      </c>
      <c r="AN115">
        <v>4842</v>
      </c>
      <c r="AO115" s="1">
        <f t="shared" si="19"/>
        <v>8.8617914459186483E-3</v>
      </c>
      <c r="AP115" s="5">
        <f t="shared" si="20"/>
        <v>10.130852275080404</v>
      </c>
      <c r="AQ115" s="3">
        <f t="shared" si="21"/>
        <v>6.2424379656619792E-3</v>
      </c>
      <c r="AR115" s="15">
        <f t="shared" si="22"/>
        <v>0.64770536210950902</v>
      </c>
    </row>
    <row r="116" spans="1:44" x14ac:dyDescent="0.25">
      <c r="AO116" s="1"/>
      <c r="AP116" s="5"/>
      <c r="AQ116" s="3"/>
      <c r="AR116" s="15"/>
    </row>
    <row r="117" spans="1:44" x14ac:dyDescent="0.25">
      <c r="AO117" t="s">
        <v>226</v>
      </c>
      <c r="AP117" t="s">
        <v>67</v>
      </c>
    </row>
    <row r="118" spans="1:44" x14ac:dyDescent="0.25">
      <c r="A118" t="s">
        <v>0</v>
      </c>
      <c r="B118" t="s">
        <v>1</v>
      </c>
      <c r="C118" t="s">
        <v>2</v>
      </c>
      <c r="D118" t="s">
        <v>3</v>
      </c>
      <c r="E118" t="s">
        <v>5</v>
      </c>
      <c r="F118" t="s">
        <v>6</v>
      </c>
      <c r="G118" t="s">
        <v>208</v>
      </c>
      <c r="H118" t="s">
        <v>7</v>
      </c>
      <c r="I118" t="s">
        <v>8</v>
      </c>
      <c r="J118" t="s">
        <v>134</v>
      </c>
      <c r="K118" t="s">
        <v>143</v>
      </c>
      <c r="L118" t="s">
        <v>9</v>
      </c>
      <c r="M118" t="s">
        <v>10</v>
      </c>
      <c r="N118" t="s">
        <v>11</v>
      </c>
      <c r="O118" t="s">
        <v>13</v>
      </c>
      <c r="P118" t="s">
        <v>14</v>
      </c>
      <c r="Q118" t="s">
        <v>15</v>
      </c>
      <c r="R118" t="s">
        <v>16</v>
      </c>
      <c r="S118" t="s">
        <v>17</v>
      </c>
      <c r="T118" t="s">
        <v>18</v>
      </c>
      <c r="U118" t="s">
        <v>20</v>
      </c>
      <c r="V118" t="s">
        <v>21</v>
      </c>
      <c r="W118" t="s">
        <v>22</v>
      </c>
      <c r="X118" t="s">
        <v>23</v>
      </c>
      <c r="Y118" t="s">
        <v>24</v>
      </c>
      <c r="Z118" t="s">
        <v>25</v>
      </c>
      <c r="AA118" t="s">
        <v>26</v>
      </c>
      <c r="AB118" t="s">
        <v>27</v>
      </c>
      <c r="AC118" t="s">
        <v>263</v>
      </c>
      <c r="AD118" t="s">
        <v>120</v>
      </c>
      <c r="AE118" t="s">
        <v>29</v>
      </c>
      <c r="AF118" s="3" t="s">
        <v>233</v>
      </c>
      <c r="AG118" t="s">
        <v>30</v>
      </c>
      <c r="AH118" t="s">
        <v>31</v>
      </c>
      <c r="AI118" t="s">
        <v>32</v>
      </c>
      <c r="AJ118" t="s">
        <v>33</v>
      </c>
      <c r="AK118" t="s">
        <v>34</v>
      </c>
      <c r="AL118" t="s">
        <v>74</v>
      </c>
      <c r="AM118" t="s">
        <v>35</v>
      </c>
      <c r="AN118" t="s">
        <v>36</v>
      </c>
      <c r="AO118" s="15">
        <v>1</v>
      </c>
      <c r="AP118" s="15">
        <v>1</v>
      </c>
    </row>
    <row r="119" spans="1:44" x14ac:dyDescent="0.25">
      <c r="A119" t="s">
        <v>37</v>
      </c>
      <c r="B119">
        <v>8.0287435633681792</v>
      </c>
      <c r="C119">
        <v>6.33742784078837E-3</v>
      </c>
      <c r="D119">
        <v>7.3453582824120698</v>
      </c>
      <c r="E119">
        <v>-29.332959111025701</v>
      </c>
      <c r="F119" s="1">
        <v>0</v>
      </c>
      <c r="G119" s="1">
        <v>0</v>
      </c>
      <c r="H119">
        <v>3.3054243285442499</v>
      </c>
      <c r="I119">
        <v>-237.01379979109501</v>
      </c>
      <c r="J119">
        <v>-168.424663348895</v>
      </c>
      <c r="K119">
        <v>-238.672628876586</v>
      </c>
      <c r="L119">
        <v>-214.90896113698901</v>
      </c>
      <c r="M119">
        <v>66.787093928471506</v>
      </c>
      <c r="N119">
        <v>81.548251177747403</v>
      </c>
      <c r="O119">
        <v>45.786694710694398</v>
      </c>
      <c r="P119">
        <v>178415.05037383101</v>
      </c>
      <c r="Q119">
        <v>225874.82026178401</v>
      </c>
      <c r="R119">
        <v>121.835567949254</v>
      </c>
      <c r="S119">
        <v>600.64874984073003</v>
      </c>
      <c r="T119" s="1">
        <v>0</v>
      </c>
      <c r="U119">
        <v>0.74233575970809695</v>
      </c>
      <c r="V119">
        <v>0.225366875939642</v>
      </c>
      <c r="W119">
        <v>1.5911500266076701E-2</v>
      </c>
      <c r="X119">
        <v>1.6385864086183199E-2</v>
      </c>
      <c r="Y119" s="1">
        <v>0</v>
      </c>
      <c r="Z119">
        <v>1</v>
      </c>
      <c r="AA119">
        <v>5.0401173836248699E-4</v>
      </c>
      <c r="AB119">
        <v>5.8334788842358404E-3</v>
      </c>
      <c r="AC119">
        <v>4.9773316497107598E-3</v>
      </c>
      <c r="AD119" s="1">
        <v>0</v>
      </c>
      <c r="AE119" s="1">
        <v>0</v>
      </c>
      <c r="AF119" s="3">
        <v>3.9041596714464299E-4</v>
      </c>
      <c r="AG119" s="1">
        <v>0</v>
      </c>
      <c r="AH119">
        <v>8.0613810094365395</v>
      </c>
      <c r="AI119">
        <v>0.541551750877589</v>
      </c>
      <c r="AJ119">
        <v>169.79423688147301</v>
      </c>
      <c r="AK119" t="s">
        <v>75</v>
      </c>
      <c r="AL119" t="s">
        <v>76</v>
      </c>
      <c r="AM119">
        <v>19090410.390000001</v>
      </c>
      <c r="AN119">
        <v>107</v>
      </c>
      <c r="AO119" s="1">
        <f>AA119+AC119*$AO$2+AF119*$AP$2</f>
        <v>5.8717593552178897E-3</v>
      </c>
      <c r="AP119" s="5">
        <f>100*(1-(1-AO119)^12)</f>
        <v>6.8229548185460898</v>
      </c>
      <c r="AQ119" s="3">
        <f>(1-(1-B119/100)^(1/12))- AO119</f>
        <v>1.0784825305522024E-3</v>
      </c>
      <c r="AR119" s="15">
        <f>B119/AP119-1</f>
        <v>0.17672530111800322</v>
      </c>
    </row>
    <row r="120" spans="1:44" x14ac:dyDescent="0.25">
      <c r="A120" t="s">
        <v>37</v>
      </c>
      <c r="B120">
        <v>4.2106091566873802</v>
      </c>
      <c r="C120">
        <v>6.8112696225952401E-3</v>
      </c>
      <c r="D120">
        <v>7.8741737124170204</v>
      </c>
      <c r="E120">
        <v>-32.448757348134997</v>
      </c>
      <c r="F120" s="1">
        <v>0</v>
      </c>
      <c r="G120" s="1">
        <v>0</v>
      </c>
      <c r="H120">
        <v>3.2349195302956502</v>
      </c>
      <c r="I120">
        <v>-208.115755125465</v>
      </c>
      <c r="J120">
        <v>-170.26809759858901</v>
      </c>
      <c r="K120">
        <v>-240.31181068657199</v>
      </c>
      <c r="L120">
        <v>-187.727579450429</v>
      </c>
      <c r="M120">
        <v>67.308560584756194</v>
      </c>
      <c r="N120">
        <v>82.654012823008898</v>
      </c>
      <c r="O120">
        <v>44.777648929239497</v>
      </c>
      <c r="P120">
        <v>192765.40569105599</v>
      </c>
      <c r="Q120">
        <v>282999.37455116399</v>
      </c>
      <c r="R120">
        <v>122.410343082719</v>
      </c>
      <c r="S120">
        <v>657.67321910124599</v>
      </c>
      <c r="T120" s="1">
        <v>0</v>
      </c>
      <c r="U120">
        <v>0.35501520132000502</v>
      </c>
      <c r="V120">
        <v>0.39590612771834999</v>
      </c>
      <c r="W120">
        <v>9.2707725291041904E-2</v>
      </c>
      <c r="X120">
        <v>0.156370945670601</v>
      </c>
      <c r="Y120" s="1">
        <v>0</v>
      </c>
      <c r="Z120">
        <v>1</v>
      </c>
      <c r="AA120">
        <v>5.6609761770846196E-4</v>
      </c>
      <c r="AB120">
        <v>6.2449080680172303E-3</v>
      </c>
      <c r="AC120">
        <v>5.1564794506080303E-3</v>
      </c>
      <c r="AD120" s="1">
        <v>0</v>
      </c>
      <c r="AE120" s="1">
        <v>0</v>
      </c>
      <c r="AF120" s="3">
        <v>3.9161779201846999E-4</v>
      </c>
      <c r="AG120" s="1">
        <v>0</v>
      </c>
      <c r="AH120">
        <v>8.3326907410833897</v>
      </c>
      <c r="AI120">
        <v>0.56904993672904003</v>
      </c>
      <c r="AJ120">
        <v>575.89774851751099</v>
      </c>
      <c r="AK120" t="s">
        <v>77</v>
      </c>
      <c r="AL120" t="s">
        <v>78</v>
      </c>
      <c r="AM120">
        <v>47420289.799999997</v>
      </c>
      <c r="AN120">
        <v>246</v>
      </c>
      <c r="AO120" s="1">
        <f t="shared" ref="AO120:AO137" si="23">AA120+AC120*$AO$2+AF120*$AP$2</f>
        <v>6.1141948603349629E-3</v>
      </c>
      <c r="AP120" s="5">
        <f t="shared" ref="AP120:AP138" si="24">100*(1-(1-AO120)^12)</f>
        <v>7.0952635510065587</v>
      </c>
      <c r="AQ120" s="3">
        <f t="shared" ref="AQ120:AQ137" si="25">(1-(1-B120/100)^(1/12))- AO120</f>
        <v>-2.5357586197289096E-3</v>
      </c>
      <c r="AR120" s="15">
        <f t="shared" ref="AR120:AR137" si="26">B120/AP120-1</f>
        <v>-0.40656057010171964</v>
      </c>
    </row>
    <row r="121" spans="1:44" x14ac:dyDescent="0.25">
      <c r="A121" t="s">
        <v>37</v>
      </c>
      <c r="B121">
        <v>3.48208561131838</v>
      </c>
      <c r="C121">
        <v>6.4629793311380499E-3</v>
      </c>
      <c r="D121">
        <v>7.4857461516432897</v>
      </c>
      <c r="E121">
        <v>-27.321222584735999</v>
      </c>
      <c r="F121" s="1">
        <v>0</v>
      </c>
      <c r="G121" s="1">
        <v>0</v>
      </c>
      <c r="H121">
        <v>3.2756727238596999</v>
      </c>
      <c r="I121">
        <v>-175.810896475916</v>
      </c>
      <c r="J121">
        <v>-169.277607653909</v>
      </c>
      <c r="K121">
        <v>-240.01497097730601</v>
      </c>
      <c r="L121">
        <v>-159.997275085269</v>
      </c>
      <c r="M121">
        <v>68.580461981623898</v>
      </c>
      <c r="N121">
        <v>82.914707782833702</v>
      </c>
      <c r="O121">
        <v>44.758608636154598</v>
      </c>
      <c r="P121">
        <v>251976.87330805601</v>
      </c>
      <c r="Q121">
        <v>357450.67640240601</v>
      </c>
      <c r="R121">
        <v>123.67591232708899</v>
      </c>
      <c r="S121">
        <v>700.63356755984103</v>
      </c>
      <c r="T121">
        <v>1.18065875457582E-3</v>
      </c>
      <c r="U121">
        <v>0.123738605529847</v>
      </c>
      <c r="V121">
        <v>0.44306218037123901</v>
      </c>
      <c r="W121">
        <v>0.17796077666622701</v>
      </c>
      <c r="X121">
        <v>0.25523843743268498</v>
      </c>
      <c r="Y121" s="1">
        <v>0</v>
      </c>
      <c r="Z121">
        <v>1</v>
      </c>
      <c r="AA121">
        <v>5.3605330467820203E-4</v>
      </c>
      <c r="AB121">
        <v>5.9255825543669E-3</v>
      </c>
      <c r="AC121">
        <v>5.1327769029090803E-3</v>
      </c>
      <c r="AD121" s="1">
        <v>0</v>
      </c>
      <c r="AE121">
        <v>1.4286344882496099E-6</v>
      </c>
      <c r="AF121" s="3">
        <v>3.8660678291766701E-4</v>
      </c>
      <c r="AG121" s="1">
        <v>0</v>
      </c>
      <c r="AH121">
        <v>8.2982827302224393</v>
      </c>
      <c r="AI121">
        <v>0.57945500839352004</v>
      </c>
      <c r="AJ121">
        <v>1694.03982332178</v>
      </c>
      <c r="AK121" t="s">
        <v>79</v>
      </c>
      <c r="AL121" t="s">
        <v>80</v>
      </c>
      <c r="AM121">
        <v>265835601.34</v>
      </c>
      <c r="AN121">
        <v>1055</v>
      </c>
      <c r="AO121" s="1">
        <f t="shared" si="23"/>
        <v>6.0554369905049489E-3</v>
      </c>
      <c r="AP121" s="5">
        <f t="shared" si="24"/>
        <v>7.0293325188085953</v>
      </c>
      <c r="AQ121" s="3">
        <f t="shared" si="25"/>
        <v>-3.1063313761926737E-3</v>
      </c>
      <c r="AR121" s="15">
        <f t="shared" si="26"/>
        <v>-0.50463495616386633</v>
      </c>
    </row>
    <row r="122" spans="1:44" x14ac:dyDescent="0.25">
      <c r="A122" t="s">
        <v>37</v>
      </c>
      <c r="B122">
        <v>7.4200983053932399</v>
      </c>
      <c r="C122">
        <v>6.7375961077365404E-3</v>
      </c>
      <c r="D122">
        <v>7.7921348855196602</v>
      </c>
      <c r="E122">
        <v>-26.766061348193698</v>
      </c>
      <c r="F122" s="1">
        <v>0</v>
      </c>
      <c r="G122" s="1">
        <v>0</v>
      </c>
      <c r="H122">
        <v>3.2885828453936798</v>
      </c>
      <c r="I122">
        <v>-158.654258864117</v>
      </c>
      <c r="J122">
        <v>-157.312841635794</v>
      </c>
      <c r="K122">
        <v>-236.801931023935</v>
      </c>
      <c r="L122">
        <v>-139.33065846082599</v>
      </c>
      <c r="M122">
        <v>68.038958924446305</v>
      </c>
      <c r="N122">
        <v>84.852349785197802</v>
      </c>
      <c r="O122">
        <v>45.596979892212701</v>
      </c>
      <c r="P122">
        <v>206231.713413466</v>
      </c>
      <c r="Q122">
        <v>276946.73126569402</v>
      </c>
      <c r="R122">
        <v>121.992842580553</v>
      </c>
      <c r="S122">
        <v>720.99463537107601</v>
      </c>
      <c r="T122">
        <v>1.2555607411678001E-3</v>
      </c>
      <c r="U122">
        <v>0.13635346601605999</v>
      </c>
      <c r="V122">
        <v>0.44351363385006698</v>
      </c>
      <c r="W122">
        <v>0.15165095898863101</v>
      </c>
      <c r="X122">
        <v>0.26848194114524099</v>
      </c>
      <c r="Y122" s="1">
        <v>0</v>
      </c>
      <c r="Z122">
        <v>1</v>
      </c>
      <c r="AA122">
        <v>5.7330681915669299E-4</v>
      </c>
      <c r="AB122">
        <v>6.1550436661406199E-3</v>
      </c>
      <c r="AC122">
        <v>5.5773144563513099E-3</v>
      </c>
      <c r="AD122" s="1">
        <v>5.0456767806335803E-7</v>
      </c>
      <c r="AE122">
        <v>8.7268698234743399E-6</v>
      </c>
      <c r="AF122" s="3">
        <v>3.8858228419076099E-4</v>
      </c>
      <c r="AG122" s="1">
        <v>0</v>
      </c>
      <c r="AH122">
        <v>8.2530192502471795</v>
      </c>
      <c r="AI122">
        <v>0.56984931708998598</v>
      </c>
      <c r="AJ122">
        <v>2152.3096616765602</v>
      </c>
      <c r="AK122" t="s">
        <v>81</v>
      </c>
      <c r="AL122" t="s">
        <v>82</v>
      </c>
      <c r="AM122">
        <v>1895888141.4100001</v>
      </c>
      <c r="AN122">
        <v>9193</v>
      </c>
      <c r="AO122" s="1">
        <f t="shared" si="23"/>
        <v>6.5392035596987643E-3</v>
      </c>
      <c r="AP122" s="5">
        <f t="shared" si="24"/>
        <v>7.5708826204748618</v>
      </c>
      <c r="AQ122" s="3">
        <f t="shared" si="25"/>
        <v>-1.349560452676259E-4</v>
      </c>
      <c r="AR122" s="15">
        <f t="shared" si="26"/>
        <v>-1.9916345641634692E-2</v>
      </c>
    </row>
    <row r="123" spans="1:44" x14ac:dyDescent="0.25">
      <c r="A123" t="s">
        <v>37</v>
      </c>
      <c r="B123">
        <v>9.1254556128266699</v>
      </c>
      <c r="C123">
        <v>7.5650755450761102E-3</v>
      </c>
      <c r="D123">
        <v>8.7097349876525403</v>
      </c>
      <c r="E123">
        <v>-21.510604349666998</v>
      </c>
      <c r="F123" s="1">
        <v>0</v>
      </c>
      <c r="G123" s="1">
        <v>0</v>
      </c>
      <c r="H123">
        <v>3.3604280797487198</v>
      </c>
      <c r="I123">
        <v>-137.70493557958901</v>
      </c>
      <c r="J123">
        <v>-136.51138965210799</v>
      </c>
      <c r="K123">
        <v>-216.335602543047</v>
      </c>
      <c r="L123">
        <v>-114.64203967523</v>
      </c>
      <c r="M123">
        <v>65.956218199895901</v>
      </c>
      <c r="N123">
        <v>84.603125258084802</v>
      </c>
      <c r="O123">
        <v>46.392986084076902</v>
      </c>
      <c r="P123">
        <v>172687.79542272299</v>
      </c>
      <c r="Q123">
        <v>221881.684284613</v>
      </c>
      <c r="R123">
        <v>120.182168458109</v>
      </c>
      <c r="S123">
        <v>720.54898730969501</v>
      </c>
      <c r="T123">
        <v>1.50384663809077E-3</v>
      </c>
      <c r="U123">
        <v>0.161151648515518</v>
      </c>
      <c r="V123">
        <v>0.43088031488518902</v>
      </c>
      <c r="W123">
        <v>0.13459602326151601</v>
      </c>
      <c r="X123">
        <v>0.273372013337775</v>
      </c>
      <c r="Y123" s="1">
        <v>0</v>
      </c>
      <c r="Z123">
        <v>1</v>
      </c>
      <c r="AA123">
        <v>5.7388876238358502E-4</v>
      </c>
      <c r="AB123">
        <v>6.9579141053721302E-3</v>
      </c>
      <c r="AC123">
        <v>6.6745019608156599E-3</v>
      </c>
      <c r="AD123">
        <v>2.7370358399816399E-6</v>
      </c>
      <c r="AE123">
        <v>3.0532015723805699E-5</v>
      </c>
      <c r="AF123" s="3">
        <v>4.0306651105260599E-4</v>
      </c>
      <c r="AG123" s="1">
        <v>0</v>
      </c>
      <c r="AH123">
        <v>8.2317423304891602</v>
      </c>
      <c r="AI123">
        <v>0.54614395012865002</v>
      </c>
      <c r="AJ123">
        <v>2368.4171108754699</v>
      </c>
      <c r="AK123" t="s">
        <v>83</v>
      </c>
      <c r="AL123" t="s">
        <v>84</v>
      </c>
      <c r="AM123">
        <v>3172102114.1199999</v>
      </c>
      <c r="AN123">
        <v>18369</v>
      </c>
      <c r="AO123" s="1">
        <f t="shared" si="23"/>
        <v>7.651457234251851E-3</v>
      </c>
      <c r="AP123" s="5">
        <f t="shared" si="24"/>
        <v>8.8050403796441579</v>
      </c>
      <c r="AQ123" s="3">
        <f t="shared" si="25"/>
        <v>2.910219126302134E-4</v>
      </c>
      <c r="AR123" s="15">
        <f t="shared" si="26"/>
        <v>3.6389978849303173E-2</v>
      </c>
    </row>
    <row r="124" spans="1:44" x14ac:dyDescent="0.25">
      <c r="A124" t="s">
        <v>37</v>
      </c>
      <c r="B124">
        <v>11.689584244624299</v>
      </c>
      <c r="C124">
        <v>7.9390232126161607E-3</v>
      </c>
      <c r="D124">
        <v>9.1216566903337508</v>
      </c>
      <c r="E124">
        <v>-6.0925288306934702</v>
      </c>
      <c r="F124" s="1">
        <v>0</v>
      </c>
      <c r="G124" s="1">
        <v>0</v>
      </c>
      <c r="H124">
        <v>3.6342192738161301</v>
      </c>
      <c r="I124">
        <v>-114.19637984732</v>
      </c>
      <c r="J124">
        <v>-111.07420298994801</v>
      </c>
      <c r="K124">
        <v>-187.61058034941601</v>
      </c>
      <c r="L124">
        <v>-88.823574104101198</v>
      </c>
      <c r="M124">
        <v>66.876813689076499</v>
      </c>
      <c r="N124">
        <v>84.668546681929001</v>
      </c>
      <c r="O124">
        <v>47.1402684954355</v>
      </c>
      <c r="P124">
        <v>156611.65949004001</v>
      </c>
      <c r="Q124">
        <v>211229.44725095501</v>
      </c>
      <c r="R124">
        <v>114.84145338014299</v>
      </c>
      <c r="S124">
        <v>703.18785848195603</v>
      </c>
      <c r="T124">
        <v>2.9669752590065698E-3</v>
      </c>
      <c r="U124">
        <v>0.21680725520479899</v>
      </c>
      <c r="V124">
        <v>0.51240085420733195</v>
      </c>
      <c r="W124">
        <v>8.9754516172600399E-2</v>
      </c>
      <c r="X124">
        <v>0.18103737441526599</v>
      </c>
      <c r="Y124" s="1">
        <v>0</v>
      </c>
      <c r="Z124">
        <v>1</v>
      </c>
      <c r="AA124">
        <v>5.7926947307175005E-4</v>
      </c>
      <c r="AB124">
        <v>7.1368674691652404E-3</v>
      </c>
      <c r="AC124">
        <v>6.7325026970993301E-3</v>
      </c>
      <c r="AD124">
        <v>3.9867081779235703E-5</v>
      </c>
      <c r="AE124">
        <v>1.8084676789109901E-4</v>
      </c>
      <c r="AF124" s="3">
        <v>4.12084324808826E-4</v>
      </c>
      <c r="AG124">
        <v>2.1426711315273998E-6</v>
      </c>
      <c r="AH124">
        <v>8.0963541632153699</v>
      </c>
      <c r="AI124">
        <v>0.54846614028610097</v>
      </c>
      <c r="AJ124">
        <v>3189.5846831670601</v>
      </c>
      <c r="AK124" t="s">
        <v>85</v>
      </c>
      <c r="AL124" t="s">
        <v>86</v>
      </c>
      <c r="AM124">
        <v>2681034998.8099999</v>
      </c>
      <c r="AN124">
        <v>17119</v>
      </c>
      <c r="AO124" s="1">
        <f t="shared" si="23"/>
        <v>7.7238564949799055E-3</v>
      </c>
      <c r="AP124" s="5">
        <f t="shared" si="24"/>
        <v>8.8848486165199922</v>
      </c>
      <c r="AQ124" s="3">
        <f t="shared" si="25"/>
        <v>2.5820141947143355E-3</v>
      </c>
      <c r="AR124" s="15">
        <f t="shared" si="26"/>
        <v>0.31567624268682959</v>
      </c>
    </row>
    <row r="125" spans="1:44" x14ac:dyDescent="0.25">
      <c r="A125" t="s">
        <v>37</v>
      </c>
      <c r="B125">
        <v>11.938136749037</v>
      </c>
      <c r="C125">
        <v>9.3648698361574606E-3</v>
      </c>
      <c r="D125">
        <v>10.676712268081801</v>
      </c>
      <c r="E125">
        <v>-10.1962806987693</v>
      </c>
      <c r="F125" s="1">
        <v>0</v>
      </c>
      <c r="G125" s="1">
        <v>0</v>
      </c>
      <c r="H125">
        <v>3.7245571498000101</v>
      </c>
      <c r="I125">
        <v>-88.692630503439403</v>
      </c>
      <c r="J125">
        <v>-85.424813168027796</v>
      </c>
      <c r="K125">
        <v>-158.49753220467099</v>
      </c>
      <c r="L125">
        <v>-62.976046126424102</v>
      </c>
      <c r="M125">
        <v>65.0817163423106</v>
      </c>
      <c r="N125">
        <v>86.453102183425102</v>
      </c>
      <c r="O125">
        <v>49.678833034725997</v>
      </c>
      <c r="P125">
        <v>154422.695980302</v>
      </c>
      <c r="Q125">
        <v>204474.82795954499</v>
      </c>
      <c r="R125">
        <v>105.997726253829</v>
      </c>
      <c r="S125">
        <v>701.71262466021301</v>
      </c>
      <c r="T125">
        <v>2.8686358870245901E-3</v>
      </c>
      <c r="U125">
        <v>0.19111139869583699</v>
      </c>
      <c r="V125">
        <v>0.58123163361216601</v>
      </c>
      <c r="W125">
        <v>9.6697014286017499E-2</v>
      </c>
      <c r="X125">
        <v>0.13095995340597799</v>
      </c>
      <c r="Y125" s="1">
        <v>0</v>
      </c>
      <c r="Z125">
        <v>1</v>
      </c>
      <c r="AA125">
        <v>5.7423920074477295E-4</v>
      </c>
      <c r="AB125">
        <v>8.0194491048159594E-3</v>
      </c>
      <c r="AC125">
        <v>7.2518089265168704E-3</v>
      </c>
      <c r="AD125">
        <v>2.2817446686292301E-4</v>
      </c>
      <c r="AE125">
        <v>5.1825727087378797E-4</v>
      </c>
      <c r="AF125" s="3">
        <v>4.4118717727680901E-4</v>
      </c>
      <c r="AG125">
        <v>2.47325411799887E-5</v>
      </c>
      <c r="AH125">
        <v>7.99014310128831</v>
      </c>
      <c r="AI125">
        <v>0.52864615462039399</v>
      </c>
      <c r="AJ125">
        <v>2990.7553721047402</v>
      </c>
      <c r="AK125" t="s">
        <v>87</v>
      </c>
      <c r="AL125" t="s">
        <v>88</v>
      </c>
      <c r="AM125">
        <v>4217747095.3099999</v>
      </c>
      <c r="AN125">
        <v>27313</v>
      </c>
      <c r="AO125" s="1">
        <f t="shared" si="23"/>
        <v>8.2672353045384513E-3</v>
      </c>
      <c r="AP125" s="5">
        <f t="shared" si="24"/>
        <v>9.4817937071219216</v>
      </c>
      <c r="AQ125" s="3">
        <f t="shared" si="25"/>
        <v>2.2710625295545399E-3</v>
      </c>
      <c r="AR125" s="15">
        <f t="shared" si="26"/>
        <v>0.25905889937998561</v>
      </c>
    </row>
    <row r="126" spans="1:44" x14ac:dyDescent="0.25">
      <c r="A126" t="s">
        <v>37</v>
      </c>
      <c r="B126">
        <v>12.2483335074776</v>
      </c>
      <c r="C126">
        <v>1.04460957873231E-2</v>
      </c>
      <c r="D126">
        <v>11.8396147347623</v>
      </c>
      <c r="E126">
        <v>-12.055597718989899</v>
      </c>
      <c r="F126" s="1">
        <v>0</v>
      </c>
      <c r="G126" s="1">
        <v>0</v>
      </c>
      <c r="H126">
        <v>3.86452449894202</v>
      </c>
      <c r="I126">
        <v>-60.373914047714102</v>
      </c>
      <c r="J126">
        <v>-57.011469828365499</v>
      </c>
      <c r="K126">
        <v>-127.60233857914901</v>
      </c>
      <c r="L126">
        <v>-37.0316689730546</v>
      </c>
      <c r="M126">
        <v>66.206416649720893</v>
      </c>
      <c r="N126">
        <v>87.921143147042699</v>
      </c>
      <c r="O126">
        <v>51.417785838961997</v>
      </c>
      <c r="P126">
        <v>170472.93230365601</v>
      </c>
      <c r="Q126">
        <v>226829.84141858399</v>
      </c>
      <c r="R126">
        <v>93.982184673811901</v>
      </c>
      <c r="S126">
        <v>697.04535816778105</v>
      </c>
      <c r="T126">
        <v>3.6356311412785699E-3</v>
      </c>
      <c r="U126">
        <v>0.151456471825231</v>
      </c>
      <c r="V126">
        <v>0.57466651857065099</v>
      </c>
      <c r="W126">
        <v>0.11240365932165999</v>
      </c>
      <c r="X126">
        <v>0.16147335028245599</v>
      </c>
      <c r="Y126" s="1">
        <v>0</v>
      </c>
      <c r="Z126">
        <v>1</v>
      </c>
      <c r="AA126">
        <v>5.4069991910196701E-4</v>
      </c>
      <c r="AB126">
        <v>7.9463868460251195E-3</v>
      </c>
      <c r="AC126">
        <v>7.2395828686758496E-3</v>
      </c>
      <c r="AD126">
        <v>5.8054684612696497E-4</v>
      </c>
      <c r="AE126">
        <v>1.3255813799954101E-3</v>
      </c>
      <c r="AF126" s="3">
        <v>4.5969364317783202E-4</v>
      </c>
      <c r="AG126">
        <v>5.2877248368065401E-5</v>
      </c>
      <c r="AH126">
        <v>7.8543508828142397</v>
      </c>
      <c r="AI126">
        <v>0.53272637825798796</v>
      </c>
      <c r="AJ126">
        <v>2724.04910125788</v>
      </c>
      <c r="AK126" t="s">
        <v>89</v>
      </c>
      <c r="AL126" t="s">
        <v>90</v>
      </c>
      <c r="AM126">
        <v>5263692730.7399998</v>
      </c>
      <c r="AN126">
        <v>30877</v>
      </c>
      <c r="AO126" s="1">
        <f t="shared" si="23"/>
        <v>8.2399764309556492E-3</v>
      </c>
      <c r="AP126" s="5">
        <f t="shared" si="24"/>
        <v>9.4519332752752589</v>
      </c>
      <c r="AQ126" s="3">
        <f t="shared" si="25"/>
        <v>2.5892385361070344E-3</v>
      </c>
      <c r="AR126" s="15">
        <f t="shared" si="26"/>
        <v>0.29585484268253093</v>
      </c>
    </row>
    <row r="127" spans="1:44" x14ac:dyDescent="0.25">
      <c r="A127" t="s">
        <v>37</v>
      </c>
      <c r="B127">
        <v>13.078324257833801</v>
      </c>
      <c r="C127">
        <v>1.13442500903056E-2</v>
      </c>
      <c r="D127">
        <v>12.7950458414224</v>
      </c>
      <c r="E127">
        <v>-11.7031033819423</v>
      </c>
      <c r="F127" s="1">
        <v>0</v>
      </c>
      <c r="G127" s="1">
        <v>0</v>
      </c>
      <c r="H127">
        <v>3.8779769406806701</v>
      </c>
      <c r="I127">
        <v>-35.880974880360299</v>
      </c>
      <c r="J127">
        <v>-33.763478986213201</v>
      </c>
      <c r="K127">
        <v>-109.284085001032</v>
      </c>
      <c r="L127">
        <v>-12.4335516930023</v>
      </c>
      <c r="M127">
        <v>70.952572915272796</v>
      </c>
      <c r="N127">
        <v>88.101047846649905</v>
      </c>
      <c r="O127">
        <v>49.055082868895902</v>
      </c>
      <c r="P127">
        <v>169725.71403092201</v>
      </c>
      <c r="Q127">
        <v>220986.189155642</v>
      </c>
      <c r="R127">
        <v>96.002314929834696</v>
      </c>
      <c r="S127">
        <v>708.23158737160099</v>
      </c>
      <c r="T127">
        <v>3.8164198097540001E-3</v>
      </c>
      <c r="U127">
        <v>0.121788003807956</v>
      </c>
      <c r="V127">
        <v>0.65217643659977098</v>
      </c>
      <c r="W127">
        <v>7.7977783397674694E-2</v>
      </c>
      <c r="X127">
        <v>0.14805777619459701</v>
      </c>
      <c r="Y127" s="1">
        <v>0</v>
      </c>
      <c r="Z127">
        <v>1</v>
      </c>
      <c r="AA127">
        <v>5.56458219107843E-4</v>
      </c>
      <c r="AB127">
        <v>8.3515577039098999E-3</v>
      </c>
      <c r="AC127">
        <v>7.6524867214536798E-3</v>
      </c>
      <c r="AD127">
        <v>3.1883602347548303E-4</v>
      </c>
      <c r="AE127">
        <v>1.9789580528954301E-3</v>
      </c>
      <c r="AF127" s="3">
        <v>4.3422518829685402E-4</v>
      </c>
      <c r="AG127">
        <v>1.3842688328685699E-4</v>
      </c>
      <c r="AH127">
        <v>7.96140872860214</v>
      </c>
      <c r="AI127">
        <v>0.58250998487262895</v>
      </c>
      <c r="AJ127">
        <v>3253.8479708589598</v>
      </c>
      <c r="AK127" t="s">
        <v>91</v>
      </c>
      <c r="AL127" t="s">
        <v>92</v>
      </c>
      <c r="AM127">
        <v>10966487560.68</v>
      </c>
      <c r="AN127">
        <v>64613</v>
      </c>
      <c r="AO127" s="1">
        <f t="shared" si="23"/>
        <v>8.6431701288583757E-3</v>
      </c>
      <c r="AP127" s="5">
        <f t="shared" si="24"/>
        <v>9.8926877370494211</v>
      </c>
      <c r="AQ127" s="3">
        <f t="shared" si="25"/>
        <v>2.9691101081682752E-3</v>
      </c>
      <c r="AR127" s="15">
        <f t="shared" si="26"/>
        <v>0.32201931421061136</v>
      </c>
    </row>
    <row r="128" spans="1:44" x14ac:dyDescent="0.25">
      <c r="A128" t="s">
        <v>37</v>
      </c>
      <c r="B128">
        <v>14.610286005748801</v>
      </c>
      <c r="C128">
        <v>1.2208630919220399E-2</v>
      </c>
      <c r="D128">
        <v>13.705577670933</v>
      </c>
      <c r="E128">
        <v>-13.054126371094201</v>
      </c>
      <c r="F128" s="1">
        <v>0</v>
      </c>
      <c r="G128" s="1">
        <v>0</v>
      </c>
      <c r="H128">
        <v>3.8166226750605201</v>
      </c>
      <c r="I128">
        <v>-10.980284182498201</v>
      </c>
      <c r="J128">
        <v>-8.9035957541870694</v>
      </c>
      <c r="K128">
        <v>-85.240179447957303</v>
      </c>
      <c r="L128">
        <v>12.3447503112876</v>
      </c>
      <c r="M128">
        <v>70.823878528441398</v>
      </c>
      <c r="N128">
        <v>89.106849326638994</v>
      </c>
      <c r="O128">
        <v>49.494204989017703</v>
      </c>
      <c r="P128">
        <v>170617.27182077701</v>
      </c>
      <c r="Q128">
        <v>217806.095669526</v>
      </c>
      <c r="R128">
        <v>101.681115085839</v>
      </c>
      <c r="S128">
        <v>709.85307160517903</v>
      </c>
      <c r="T128">
        <v>4.9208730137357999E-3</v>
      </c>
      <c r="U128">
        <v>0.131218185441312</v>
      </c>
      <c r="V128">
        <v>0.60022942422666203</v>
      </c>
      <c r="W128">
        <v>9.8881284951744502E-2</v>
      </c>
      <c r="X128">
        <v>0.16967110538027999</v>
      </c>
      <c r="Y128" s="1">
        <v>0</v>
      </c>
      <c r="Z128">
        <v>1</v>
      </c>
      <c r="AA128">
        <v>5.2260201383578196E-4</v>
      </c>
      <c r="AB128">
        <v>8.8908435774676699E-3</v>
      </c>
      <c r="AC128">
        <v>8.0706846993778905E-3</v>
      </c>
      <c r="AD128">
        <v>1.6203417018558999E-4</v>
      </c>
      <c r="AE128">
        <v>2.2385155249737402E-3</v>
      </c>
      <c r="AF128" s="3">
        <v>4.4486530669285098E-4</v>
      </c>
      <c r="AG128">
        <v>3.9466033387507799E-4</v>
      </c>
      <c r="AH128">
        <v>8.0376538513040394</v>
      </c>
      <c r="AI128">
        <v>0.58269076602973902</v>
      </c>
      <c r="AJ128">
        <v>3422.9702456289001</v>
      </c>
      <c r="AK128" t="s">
        <v>93</v>
      </c>
      <c r="AL128" t="s">
        <v>94</v>
      </c>
      <c r="AM128">
        <v>15475498405.959999</v>
      </c>
      <c r="AN128">
        <v>90703</v>
      </c>
      <c r="AO128" s="1">
        <f t="shared" si="23"/>
        <v>9.0381520199065233E-3</v>
      </c>
      <c r="AP128" s="5">
        <f t="shared" si="24"/>
        <v>10.322557598765393</v>
      </c>
      <c r="AQ128" s="3">
        <f t="shared" si="25"/>
        <v>4.0376518421830956E-3</v>
      </c>
      <c r="AR128" s="15">
        <f t="shared" si="26"/>
        <v>0.41537461680002963</v>
      </c>
    </row>
    <row r="129" spans="1:44" x14ac:dyDescent="0.25">
      <c r="A129" t="s">
        <v>37</v>
      </c>
      <c r="B129">
        <v>14.6684835808855</v>
      </c>
      <c r="C129">
        <v>1.34925086723008E-2</v>
      </c>
      <c r="D129">
        <v>15.0419275463593</v>
      </c>
      <c r="E129">
        <v>-9.56564193218348</v>
      </c>
      <c r="F129" s="1">
        <v>0</v>
      </c>
      <c r="G129" s="1">
        <v>0</v>
      </c>
      <c r="H129">
        <v>3.9244609991423101</v>
      </c>
      <c r="I129">
        <v>14.6758535098433</v>
      </c>
      <c r="J129">
        <v>16.054096859454599</v>
      </c>
      <c r="K129">
        <v>-57.108623753188198</v>
      </c>
      <c r="L129">
        <v>38.216864597166598</v>
      </c>
      <c r="M129">
        <v>70.274074141384204</v>
      </c>
      <c r="N129">
        <v>89.233818810635597</v>
      </c>
      <c r="O129">
        <v>50.178891449459499</v>
      </c>
      <c r="P129">
        <v>169155.948893416</v>
      </c>
      <c r="Q129">
        <v>216978.86838885001</v>
      </c>
      <c r="R129">
        <v>98.998818157904196</v>
      </c>
      <c r="S129">
        <v>708.76790249307703</v>
      </c>
      <c r="T129">
        <v>4.79409416192156E-3</v>
      </c>
      <c r="U129">
        <v>0.13061859134849299</v>
      </c>
      <c r="V129">
        <v>0.64556528438736405</v>
      </c>
      <c r="W129">
        <v>8.3815462556209697E-2</v>
      </c>
      <c r="X129">
        <v>0.14000066170793199</v>
      </c>
      <c r="Y129" s="1">
        <v>0</v>
      </c>
      <c r="Z129">
        <v>1</v>
      </c>
      <c r="AA129">
        <v>5.1516162412765503E-4</v>
      </c>
      <c r="AB129">
        <v>8.6863688587870205E-3</v>
      </c>
      <c r="AC129">
        <v>8.0262394985115195E-3</v>
      </c>
      <c r="AD129">
        <v>3.3897945945983102E-4</v>
      </c>
      <c r="AE129">
        <v>3.2266560330691E-3</v>
      </c>
      <c r="AF129" s="3">
        <v>4.8712326128492301E-4</v>
      </c>
      <c r="AG129">
        <v>7.2535376245738302E-4</v>
      </c>
      <c r="AH129">
        <v>7.9878857048880798</v>
      </c>
      <c r="AI129">
        <v>0.57348510910777595</v>
      </c>
      <c r="AJ129">
        <v>3908.7069191289102</v>
      </c>
      <c r="AK129" t="s">
        <v>95</v>
      </c>
      <c r="AL129" t="s">
        <v>96</v>
      </c>
      <c r="AM129">
        <v>21958810349.650002</v>
      </c>
      <c r="AN129">
        <v>129814</v>
      </c>
      <c r="AO129" s="1">
        <f t="shared" si="23"/>
        <v>9.028524383924097E-3</v>
      </c>
      <c r="AP129" s="5">
        <f t="shared" si="24"/>
        <v>10.312101964260901</v>
      </c>
      <c r="AQ129" s="3">
        <f t="shared" si="25"/>
        <v>4.1033503854314146E-3</v>
      </c>
      <c r="AR129" s="15">
        <f t="shared" si="26"/>
        <v>0.42245331084997995</v>
      </c>
    </row>
    <row r="130" spans="1:44" x14ac:dyDescent="0.25">
      <c r="A130" t="s">
        <v>37</v>
      </c>
      <c r="B130">
        <v>17.065862097862802</v>
      </c>
      <c r="C130">
        <v>1.5428805871188601E-2</v>
      </c>
      <c r="D130">
        <v>17.0215144532878</v>
      </c>
      <c r="E130">
        <v>-8.9095772538811406</v>
      </c>
      <c r="F130" s="1">
        <v>0</v>
      </c>
      <c r="G130" s="1">
        <v>0</v>
      </c>
      <c r="H130">
        <v>3.8719498916189599</v>
      </c>
      <c r="I130">
        <v>39.367922036059397</v>
      </c>
      <c r="J130">
        <v>40.261676477071099</v>
      </c>
      <c r="K130">
        <v>-31.917410830967999</v>
      </c>
      <c r="L130">
        <v>62.869694180031097</v>
      </c>
      <c r="M130">
        <v>67.129861380509098</v>
      </c>
      <c r="N130">
        <v>89.973243645880004</v>
      </c>
      <c r="O130">
        <v>51.948190480367103</v>
      </c>
      <c r="P130">
        <v>169514.75902811199</v>
      </c>
      <c r="Q130">
        <v>214091.00315072699</v>
      </c>
      <c r="R130">
        <v>102.44559502136801</v>
      </c>
      <c r="S130">
        <v>711.09834587752403</v>
      </c>
      <c r="T130">
        <v>4.8566182735628998E-3</v>
      </c>
      <c r="U130">
        <v>0.149440984461334</v>
      </c>
      <c r="V130">
        <v>0.60975822038359395</v>
      </c>
      <c r="W130">
        <v>8.74049810608543E-2</v>
      </c>
      <c r="X130">
        <v>0.15339581409421599</v>
      </c>
      <c r="Y130" s="1">
        <v>0</v>
      </c>
      <c r="Z130">
        <v>1</v>
      </c>
      <c r="AA130">
        <v>4.7750280497694099E-4</v>
      </c>
      <c r="AB130">
        <v>8.7061341207502092E-3</v>
      </c>
      <c r="AC130">
        <v>8.0459064565131192E-3</v>
      </c>
      <c r="AD130">
        <v>4.3676209652616802E-4</v>
      </c>
      <c r="AE130">
        <v>4.1170390870988501E-3</v>
      </c>
      <c r="AF130" s="3">
        <v>5.3033396557794303E-4</v>
      </c>
      <c r="AG130">
        <v>1.6914247263941299E-3</v>
      </c>
      <c r="AH130">
        <v>7.9998253379250501</v>
      </c>
      <c r="AI130">
        <v>0.54259532077861905</v>
      </c>
      <c r="AJ130">
        <v>3787.8634068637698</v>
      </c>
      <c r="AK130" t="s">
        <v>97</v>
      </c>
      <c r="AL130" t="s">
        <v>98</v>
      </c>
      <c r="AM130">
        <v>29919693997.98</v>
      </c>
      <c r="AN130">
        <v>176502</v>
      </c>
      <c r="AO130" s="1">
        <f t="shared" si="23"/>
        <v>9.0537432270680028E-3</v>
      </c>
      <c r="AP130" s="5">
        <f t="shared" si="24"/>
        <v>10.339487315302931</v>
      </c>
      <c r="AQ130" s="3">
        <f t="shared" si="25"/>
        <v>6.41892352395965E-3</v>
      </c>
      <c r="AR130" s="15">
        <f t="shared" si="26"/>
        <v>0.65055206099092722</v>
      </c>
    </row>
    <row r="131" spans="1:44" x14ac:dyDescent="0.25">
      <c r="A131" t="s">
        <v>37</v>
      </c>
      <c r="B131">
        <v>19.2717022004936</v>
      </c>
      <c r="C131">
        <v>1.6855311742219301E-2</v>
      </c>
      <c r="D131">
        <v>18.452763937217199</v>
      </c>
      <c r="E131">
        <v>-1.9250544974744801</v>
      </c>
      <c r="F131" s="1">
        <v>0</v>
      </c>
      <c r="G131" s="1">
        <v>0</v>
      </c>
      <c r="H131">
        <v>4.0564419622641301</v>
      </c>
      <c r="I131">
        <v>63.3060730565361</v>
      </c>
      <c r="J131">
        <v>64.205001042226698</v>
      </c>
      <c r="K131">
        <v>-6.4442981344136099</v>
      </c>
      <c r="L131">
        <v>87.238559404461895</v>
      </c>
      <c r="M131">
        <v>67.731454855952904</v>
      </c>
      <c r="N131">
        <v>90.410679334577495</v>
      </c>
      <c r="O131">
        <v>52.218661285343998</v>
      </c>
      <c r="P131">
        <v>166452.66752797199</v>
      </c>
      <c r="Q131">
        <v>212036.63130005501</v>
      </c>
      <c r="R131">
        <v>98.110605790126002</v>
      </c>
      <c r="S131">
        <v>708.83689411130399</v>
      </c>
      <c r="T131">
        <v>7.7037913743740602E-3</v>
      </c>
      <c r="U131">
        <v>0.15132873679367401</v>
      </c>
      <c r="V131">
        <v>0.64868043543793696</v>
      </c>
      <c r="W131">
        <v>7.0639014477792597E-2</v>
      </c>
      <c r="X131">
        <v>0.129351813290594</v>
      </c>
      <c r="Y131" s="1">
        <v>0</v>
      </c>
      <c r="Z131">
        <v>1</v>
      </c>
      <c r="AA131">
        <v>4.7706543090735498E-4</v>
      </c>
      <c r="AB131">
        <v>8.3440434970336493E-3</v>
      </c>
      <c r="AC131">
        <v>7.9128803763498807E-3</v>
      </c>
      <c r="AD131">
        <v>4.47698662484737E-4</v>
      </c>
      <c r="AE131">
        <v>5.3204803593252196E-3</v>
      </c>
      <c r="AF131" s="3">
        <v>5.3241572041186401E-4</v>
      </c>
      <c r="AG131">
        <v>2.2660823202956802E-3</v>
      </c>
      <c r="AH131">
        <v>7.9588202703603796</v>
      </c>
      <c r="AI131">
        <v>0.54546147849066595</v>
      </c>
      <c r="AJ131">
        <v>4479.1635914714097</v>
      </c>
      <c r="AK131" t="s">
        <v>99</v>
      </c>
      <c r="AL131" t="s">
        <v>100</v>
      </c>
      <c r="AM131">
        <v>27923600146.490002</v>
      </c>
      <c r="AN131">
        <v>167757</v>
      </c>
      <c r="AO131" s="1">
        <f t="shared" si="23"/>
        <v>8.9223615276690996E-3</v>
      </c>
      <c r="AP131" s="5">
        <f t="shared" si="24"/>
        <v>10.196734740552849</v>
      </c>
      <c r="AQ131" s="3">
        <f t="shared" si="25"/>
        <v>8.7595311023172182E-3</v>
      </c>
      <c r="AR131" s="15">
        <f t="shared" si="26"/>
        <v>0.88998759807384409</v>
      </c>
    </row>
    <row r="132" spans="1:44" x14ac:dyDescent="0.25">
      <c r="A132" t="s">
        <v>37</v>
      </c>
      <c r="B132">
        <v>20.548545043190099</v>
      </c>
      <c r="C132">
        <v>1.9223513422620499E-2</v>
      </c>
      <c r="D132">
        <v>20.7789590322622</v>
      </c>
      <c r="E132">
        <v>4.8259122141626802</v>
      </c>
      <c r="F132" s="1">
        <v>0</v>
      </c>
      <c r="G132" s="1">
        <v>0</v>
      </c>
      <c r="H132">
        <v>4.2181114868482599</v>
      </c>
      <c r="I132">
        <v>86.980199886485707</v>
      </c>
      <c r="J132">
        <v>87.512978583130106</v>
      </c>
      <c r="K132">
        <v>16.492666853112599</v>
      </c>
      <c r="L132">
        <v>112.00388305071699</v>
      </c>
      <c r="M132">
        <v>69.563061940792693</v>
      </c>
      <c r="N132">
        <v>91.388301939165302</v>
      </c>
      <c r="O132">
        <v>52.210182774244998</v>
      </c>
      <c r="P132">
        <v>159181.986936498</v>
      </c>
      <c r="Q132">
        <v>198482.584203112</v>
      </c>
      <c r="R132">
        <v>94.211255067117804</v>
      </c>
      <c r="S132">
        <v>708.05632169567195</v>
      </c>
      <c r="T132">
        <v>8.7120311685619303E-3</v>
      </c>
      <c r="U132">
        <v>0.14825376676902399</v>
      </c>
      <c r="V132">
        <v>0.73671218972709995</v>
      </c>
      <c r="W132">
        <v>3.5722829611470601E-2</v>
      </c>
      <c r="X132">
        <v>7.9311213892403407E-2</v>
      </c>
      <c r="Y132" s="1">
        <v>0</v>
      </c>
      <c r="Z132">
        <v>1</v>
      </c>
      <c r="AA132">
        <v>4.8055967931710802E-4</v>
      </c>
      <c r="AB132">
        <v>8.1814945628190302E-3</v>
      </c>
      <c r="AC132">
        <v>7.8872951020703495E-3</v>
      </c>
      <c r="AD132">
        <v>3.9691249781683802E-4</v>
      </c>
      <c r="AE132">
        <v>7.0326938057825002E-3</v>
      </c>
      <c r="AF132" s="3">
        <v>5.0078589415973704E-4</v>
      </c>
      <c r="AG132">
        <v>3.1319221473127502E-3</v>
      </c>
      <c r="AH132">
        <v>7.9127424434433404</v>
      </c>
      <c r="AI132">
        <v>0.55952228831664197</v>
      </c>
      <c r="AJ132">
        <v>5105.6061835533101</v>
      </c>
      <c r="AK132" t="s">
        <v>101</v>
      </c>
      <c r="AL132" t="s">
        <v>102</v>
      </c>
      <c r="AM132">
        <v>25453518075.119999</v>
      </c>
      <c r="AN132">
        <v>159902</v>
      </c>
      <c r="AO132" s="1">
        <f t="shared" si="23"/>
        <v>8.8686406755471951E-3</v>
      </c>
      <c r="AP132" s="5">
        <f t="shared" si="24"/>
        <v>10.138304447092716</v>
      </c>
      <c r="AQ132" s="3">
        <f t="shared" si="25"/>
        <v>1.0117473768833058E-2</v>
      </c>
      <c r="AR132" s="15">
        <f t="shared" si="26"/>
        <v>1.0268226457810359</v>
      </c>
    </row>
    <row r="133" spans="1:44" x14ac:dyDescent="0.25">
      <c r="A133" t="s">
        <v>37</v>
      </c>
      <c r="B133">
        <v>21.270044415979498</v>
      </c>
      <c r="C133">
        <v>2.0329262805760001E-2</v>
      </c>
      <c r="D133">
        <v>21.8441249001988</v>
      </c>
      <c r="E133">
        <v>13.7803754830258</v>
      </c>
      <c r="F133" s="1">
        <v>0</v>
      </c>
      <c r="G133" s="1">
        <v>0</v>
      </c>
      <c r="H133">
        <v>4.4523076772975703</v>
      </c>
      <c r="I133">
        <v>109.973304555449</v>
      </c>
      <c r="J133">
        <v>110.566334344203</v>
      </c>
      <c r="K133">
        <v>39.451328782151698</v>
      </c>
      <c r="L133">
        <v>135.936858569111</v>
      </c>
      <c r="M133">
        <v>72.371975851194506</v>
      </c>
      <c r="N133">
        <v>92.031625462520097</v>
      </c>
      <c r="O133">
        <v>51.686778168221103</v>
      </c>
      <c r="P133">
        <v>153444.23398706299</v>
      </c>
      <c r="Q133">
        <v>190454.49791117999</v>
      </c>
      <c r="R133">
        <v>90.574398719976898</v>
      </c>
      <c r="S133">
        <v>705.35058384279102</v>
      </c>
      <c r="T133">
        <v>1.7373196174894499E-2</v>
      </c>
      <c r="U133">
        <v>0.107835095689526</v>
      </c>
      <c r="V133">
        <v>0.81234865727974404</v>
      </c>
      <c r="W133">
        <v>2.3812518562925399E-2</v>
      </c>
      <c r="X133">
        <v>5.6003728467803403E-2</v>
      </c>
      <c r="Y133" s="1">
        <v>0</v>
      </c>
      <c r="Z133">
        <v>1</v>
      </c>
      <c r="AA133">
        <v>4.9285789407544495E-4</v>
      </c>
      <c r="AB133">
        <v>8.0342490260082305E-3</v>
      </c>
      <c r="AC133">
        <v>7.8152640908497502E-3</v>
      </c>
      <c r="AD133">
        <v>3.01842671405015E-4</v>
      </c>
      <c r="AE133">
        <v>7.6531623388240199E-3</v>
      </c>
      <c r="AF133" s="3">
        <v>4.6800264819621098E-4</v>
      </c>
      <c r="AG133">
        <v>3.8471898975985901E-3</v>
      </c>
      <c r="AH133">
        <v>7.8811613060570798</v>
      </c>
      <c r="AI133">
        <v>0.58453179853382697</v>
      </c>
      <c r="AJ133">
        <v>6360.8950149123002</v>
      </c>
      <c r="AK133" t="s">
        <v>103</v>
      </c>
      <c r="AL133" t="s">
        <v>104</v>
      </c>
      <c r="AM133">
        <v>15253737856.42</v>
      </c>
      <c r="AN133">
        <v>99409</v>
      </c>
      <c r="AO133" s="1">
        <f t="shared" si="23"/>
        <v>8.7761246331214057E-3</v>
      </c>
      <c r="AP133" s="5">
        <f t="shared" si="24"/>
        <v>10.03759628755545</v>
      </c>
      <c r="AQ133" s="3">
        <f t="shared" si="25"/>
        <v>1.0955480740242753E-2</v>
      </c>
      <c r="AR133" s="15">
        <f t="shared" si="26"/>
        <v>1.1190376467272318</v>
      </c>
    </row>
    <row r="134" spans="1:44" x14ac:dyDescent="0.25">
      <c r="A134" t="s">
        <v>37</v>
      </c>
      <c r="B134">
        <v>22.3968404536969</v>
      </c>
      <c r="C134">
        <v>2.1123441795755E-2</v>
      </c>
      <c r="D134">
        <v>22.6010374297481</v>
      </c>
      <c r="E134">
        <v>20.988179810101901</v>
      </c>
      <c r="F134" s="1">
        <v>0</v>
      </c>
      <c r="G134" s="1">
        <v>0</v>
      </c>
      <c r="H134">
        <v>4.6517133461671003</v>
      </c>
      <c r="I134">
        <v>132.84664120828501</v>
      </c>
      <c r="J134">
        <v>133.51869093447399</v>
      </c>
      <c r="K134">
        <v>62.3443733940505</v>
      </c>
      <c r="L134">
        <v>160.77221570172799</v>
      </c>
      <c r="M134">
        <v>73.551160233624302</v>
      </c>
      <c r="N134">
        <v>92.078643613295398</v>
      </c>
      <c r="O134">
        <v>51.535982805575003</v>
      </c>
      <c r="P134">
        <v>142614.00177865199</v>
      </c>
      <c r="Q134">
        <v>173912.663071819</v>
      </c>
      <c r="R134">
        <v>90.972628701986906</v>
      </c>
      <c r="S134">
        <v>700.73745589258294</v>
      </c>
      <c r="T134">
        <v>2.8690466087773901E-2</v>
      </c>
      <c r="U134">
        <v>6.6318163577634995E-2</v>
      </c>
      <c r="V134">
        <v>0.85488864539305598</v>
      </c>
      <c r="W134">
        <v>2.3435865509221901E-2</v>
      </c>
      <c r="X134">
        <v>5.5357325520086903E-2</v>
      </c>
      <c r="Y134" s="1">
        <v>0</v>
      </c>
      <c r="Z134">
        <v>1</v>
      </c>
      <c r="AA134">
        <v>4.9860257863722397E-4</v>
      </c>
      <c r="AB134">
        <v>7.9874067423780105E-3</v>
      </c>
      <c r="AC134">
        <v>7.7696430385027701E-3</v>
      </c>
      <c r="AD134">
        <v>2.8314176478845402E-4</v>
      </c>
      <c r="AE134">
        <v>8.3083730643908598E-3</v>
      </c>
      <c r="AF134" s="3">
        <v>4.4081781586384797E-4</v>
      </c>
      <c r="AG134">
        <v>4.0459707451415304E-3</v>
      </c>
      <c r="AH134">
        <v>7.8323071757277098</v>
      </c>
      <c r="AI134">
        <v>0.59269121654888901</v>
      </c>
      <c r="AJ134">
        <v>7551.2441626015097</v>
      </c>
      <c r="AK134" t="s">
        <v>105</v>
      </c>
      <c r="AL134" t="s">
        <v>106</v>
      </c>
      <c r="AM134">
        <v>8878434680.7299995</v>
      </c>
      <c r="AN134">
        <v>62255</v>
      </c>
      <c r="AO134" s="1">
        <f t="shared" si="23"/>
        <v>8.7090634330038424E-3</v>
      </c>
      <c r="AP134" s="5">
        <f t="shared" si="24"/>
        <v>9.9645322829145293</v>
      </c>
      <c r="AQ134" s="3">
        <f t="shared" si="25"/>
        <v>1.2199428946537446E-2</v>
      </c>
      <c r="AR134" s="15">
        <f t="shared" si="26"/>
        <v>1.247655967967424</v>
      </c>
    </row>
    <row r="135" spans="1:44" x14ac:dyDescent="0.25">
      <c r="A135" t="s">
        <v>37</v>
      </c>
      <c r="B135">
        <v>22.520594527778201</v>
      </c>
      <c r="C135">
        <v>2.1894177273336101E-2</v>
      </c>
      <c r="D135">
        <v>23.329175856637502</v>
      </c>
      <c r="E135">
        <v>27.863822952004998</v>
      </c>
      <c r="F135" s="1">
        <v>0</v>
      </c>
      <c r="G135" s="1">
        <v>0</v>
      </c>
      <c r="H135">
        <v>4.8527414118052796</v>
      </c>
      <c r="I135">
        <v>156.942569742595</v>
      </c>
      <c r="J135">
        <v>157.45516496043999</v>
      </c>
      <c r="K135">
        <v>87.085380270441405</v>
      </c>
      <c r="L135">
        <v>185.76519935162599</v>
      </c>
      <c r="M135">
        <v>73.859485036046195</v>
      </c>
      <c r="N135">
        <v>91.964049616243699</v>
      </c>
      <c r="O135">
        <v>51.4931169012646</v>
      </c>
      <c r="P135">
        <v>138161.477827614</v>
      </c>
      <c r="Q135">
        <v>169595.61175149499</v>
      </c>
      <c r="R135">
        <v>91.737291337381905</v>
      </c>
      <c r="S135">
        <v>698.23705192856005</v>
      </c>
      <c r="T135">
        <v>4.63250930902449E-2</v>
      </c>
      <c r="U135">
        <v>6.9051972819874394E-2</v>
      </c>
      <c r="V135">
        <v>0.85066355947788097</v>
      </c>
      <c r="W135">
        <v>1.9134831778767201E-2</v>
      </c>
      <c r="X135">
        <v>6.1149635923476997E-2</v>
      </c>
      <c r="Y135" s="1">
        <v>0</v>
      </c>
      <c r="Z135">
        <v>1</v>
      </c>
      <c r="AA135">
        <v>5.0019240908266401E-4</v>
      </c>
      <c r="AB135">
        <v>7.9313542604812493E-3</v>
      </c>
      <c r="AC135">
        <v>7.7440051301965601E-3</v>
      </c>
      <c r="AD135">
        <v>3.2358914327148999E-4</v>
      </c>
      <c r="AE135">
        <v>8.5845846010260199E-3</v>
      </c>
      <c r="AF135" s="3">
        <v>4.3600970958891302E-4</v>
      </c>
      <c r="AG135">
        <v>4.55452532319779E-3</v>
      </c>
      <c r="AH135">
        <v>7.8260375208984296</v>
      </c>
      <c r="AI135">
        <v>0.59645250642335801</v>
      </c>
      <c r="AJ135">
        <v>8968.9475070588996</v>
      </c>
      <c r="AK135" t="s">
        <v>107</v>
      </c>
      <c r="AL135" t="s">
        <v>108</v>
      </c>
      <c r="AM135">
        <v>4050618206.9499998</v>
      </c>
      <c r="AN135">
        <v>29318</v>
      </c>
      <c r="AO135" s="1">
        <f t="shared" si="23"/>
        <v>8.6802072488681367E-3</v>
      </c>
      <c r="AP135" s="5">
        <f t="shared" si="24"/>
        <v>9.9330763790092202</v>
      </c>
      <c r="AQ135" s="3">
        <f t="shared" si="25"/>
        <v>1.2358493762406782E-2</v>
      </c>
      <c r="AR135" s="15">
        <f t="shared" si="26"/>
        <v>1.2672325942614497</v>
      </c>
    </row>
    <row r="136" spans="1:44" x14ac:dyDescent="0.25">
      <c r="A136" t="s">
        <v>37</v>
      </c>
      <c r="B136">
        <v>20.186867121750002</v>
      </c>
      <c r="C136">
        <v>2.14575804458285E-2</v>
      </c>
      <c r="D136">
        <v>22.9174836992518</v>
      </c>
      <c r="E136">
        <v>39.0172138542612</v>
      </c>
      <c r="F136" s="1">
        <v>0</v>
      </c>
      <c r="G136" s="1">
        <v>0</v>
      </c>
      <c r="H136">
        <v>5.0328832843048001</v>
      </c>
      <c r="I136">
        <v>180.204656877389</v>
      </c>
      <c r="J136">
        <v>181.07230974784599</v>
      </c>
      <c r="K136">
        <v>111.136792225768</v>
      </c>
      <c r="L136">
        <v>210.438230766689</v>
      </c>
      <c r="M136">
        <v>74.145718640319004</v>
      </c>
      <c r="N136">
        <v>92.127555379031094</v>
      </c>
      <c r="O136">
        <v>51.7516914753134</v>
      </c>
      <c r="P136">
        <v>131683.51471654401</v>
      </c>
      <c r="Q136">
        <v>161466.49474285301</v>
      </c>
      <c r="R136">
        <v>92.112880763168604</v>
      </c>
      <c r="S136">
        <v>693.93806488365601</v>
      </c>
      <c r="T136">
        <v>7.0746333518379695E-2</v>
      </c>
      <c r="U136">
        <v>6.5119062741285302E-2</v>
      </c>
      <c r="V136">
        <v>0.85766406266866002</v>
      </c>
      <c r="W136">
        <v>1.7219361849146901E-2</v>
      </c>
      <c r="X136">
        <v>5.99975127409067E-2</v>
      </c>
      <c r="Y136" s="1">
        <v>0</v>
      </c>
      <c r="Z136">
        <v>1</v>
      </c>
      <c r="AA136">
        <v>5.0092171691259796E-4</v>
      </c>
      <c r="AB136">
        <v>7.8646932305495906E-3</v>
      </c>
      <c r="AC136">
        <v>7.7147538078240104E-3</v>
      </c>
      <c r="AD136">
        <v>3.1521677792943398E-4</v>
      </c>
      <c r="AE136">
        <v>8.3700552934430003E-3</v>
      </c>
      <c r="AF136" s="3">
        <v>4.3166036112826298E-4</v>
      </c>
      <c r="AG136">
        <v>4.4067961680673302E-3</v>
      </c>
      <c r="AH136">
        <v>7.7831853692367199</v>
      </c>
      <c r="AI136">
        <v>0.59439816461250405</v>
      </c>
      <c r="AJ136">
        <v>10187.1461053695</v>
      </c>
      <c r="AK136" t="s">
        <v>109</v>
      </c>
      <c r="AL136" t="s">
        <v>110</v>
      </c>
      <c r="AM136">
        <v>2048732121.96</v>
      </c>
      <c r="AN136">
        <v>15558</v>
      </c>
      <c r="AO136" s="1">
        <f t="shared" si="23"/>
        <v>8.6473358858648718E-3</v>
      </c>
      <c r="AP136" s="5">
        <f t="shared" si="24"/>
        <v>9.8972312856202453</v>
      </c>
      <c r="AQ136" s="3">
        <f t="shared" si="25"/>
        <v>9.9674061646620616E-3</v>
      </c>
      <c r="AR136" s="15">
        <f t="shared" si="26"/>
        <v>1.0396479115406385</v>
      </c>
    </row>
    <row r="137" spans="1:44" x14ac:dyDescent="0.25">
      <c r="A137" t="s">
        <v>37</v>
      </c>
      <c r="B137">
        <v>19.237646644396101</v>
      </c>
      <c r="C137">
        <v>2.0322705497448801E-2</v>
      </c>
      <c r="D137">
        <v>21.837847145639</v>
      </c>
      <c r="E137">
        <v>55.956051743167002</v>
      </c>
      <c r="F137" s="1">
        <v>0</v>
      </c>
      <c r="G137" s="1">
        <v>0</v>
      </c>
      <c r="H137">
        <v>5.2410959879914296</v>
      </c>
      <c r="I137">
        <v>200.27273565621101</v>
      </c>
      <c r="J137">
        <v>202.38094202515899</v>
      </c>
      <c r="K137">
        <v>132.315393539025</v>
      </c>
      <c r="L137">
        <v>234.306116440843</v>
      </c>
      <c r="M137">
        <v>73.898902022580998</v>
      </c>
      <c r="N137">
        <v>92.422818299066805</v>
      </c>
      <c r="O137">
        <v>52.083833574234198</v>
      </c>
      <c r="P137">
        <v>116735.969608167</v>
      </c>
      <c r="Q137">
        <v>139563.43392399201</v>
      </c>
      <c r="R137">
        <v>93.935140201720301</v>
      </c>
      <c r="S137">
        <v>688.37264202840402</v>
      </c>
      <c r="T137">
        <v>7.9843514931478204E-2</v>
      </c>
      <c r="U137">
        <v>8.1621968482075605E-2</v>
      </c>
      <c r="V137">
        <v>0.86439657076162602</v>
      </c>
      <c r="W137">
        <v>1.2969427195595601E-2</v>
      </c>
      <c r="X137">
        <v>4.1012033560701898E-2</v>
      </c>
      <c r="Y137" s="1">
        <v>0</v>
      </c>
      <c r="Z137">
        <v>1</v>
      </c>
      <c r="AA137">
        <v>4.9582746013366295E-4</v>
      </c>
      <c r="AB137">
        <v>7.8059743204114303E-3</v>
      </c>
      <c r="AC137">
        <v>7.7552804714718197E-3</v>
      </c>
      <c r="AD137">
        <v>1.18734966084773E-4</v>
      </c>
      <c r="AE137">
        <v>7.9906533005682304E-3</v>
      </c>
      <c r="AF137" s="3">
        <v>4.2772925138479201E-4</v>
      </c>
      <c r="AG137">
        <v>3.9115613782817402E-3</v>
      </c>
      <c r="AH137">
        <v>7.8296005103147399</v>
      </c>
      <c r="AI137">
        <v>0.59677373004721401</v>
      </c>
      <c r="AJ137">
        <v>11374.9408556158</v>
      </c>
      <c r="AK137" t="s">
        <v>111</v>
      </c>
      <c r="AL137" t="s">
        <v>112</v>
      </c>
      <c r="AM137">
        <v>634576730.78999996</v>
      </c>
      <c r="AN137">
        <v>5436</v>
      </c>
      <c r="AO137" s="1">
        <f t="shared" si="23"/>
        <v>8.678837182990274E-3</v>
      </c>
      <c r="AP137" s="5">
        <f t="shared" si="24"/>
        <v>9.9315826302794452</v>
      </c>
      <c r="AQ137" s="3">
        <f t="shared" si="25"/>
        <v>8.9685292194515258E-3</v>
      </c>
      <c r="AR137" s="15">
        <f t="shared" si="26"/>
        <v>0.93701722681582433</v>
      </c>
    </row>
    <row r="138" spans="1:44" x14ac:dyDescent="0.25">
      <c r="A138" t="s">
        <v>37</v>
      </c>
      <c r="B138">
        <v>17.3990513770493</v>
      </c>
      <c r="C138">
        <v>1.9467266638520001E-2</v>
      </c>
      <c r="D138">
        <v>21.014902816131201</v>
      </c>
      <c r="E138">
        <v>134.98550041723701</v>
      </c>
      <c r="F138" s="1">
        <v>0</v>
      </c>
      <c r="G138" s="1">
        <v>0</v>
      </c>
      <c r="H138">
        <v>5.7962333860463904</v>
      </c>
      <c r="I138">
        <v>239.46251196728301</v>
      </c>
      <c r="J138">
        <v>248.37766494724201</v>
      </c>
      <c r="K138">
        <v>185.447577691791</v>
      </c>
      <c r="L138">
        <v>280.06342781125397</v>
      </c>
      <c r="M138">
        <v>70.393465390725098</v>
      </c>
      <c r="N138">
        <v>93.084316001923995</v>
      </c>
      <c r="O138">
        <v>54.529151658496701</v>
      </c>
      <c r="P138">
        <v>97870.809130434704</v>
      </c>
      <c r="Q138">
        <v>116618.21246972401</v>
      </c>
      <c r="R138">
        <v>101.125687732901</v>
      </c>
      <c r="S138">
        <v>656.81714049472396</v>
      </c>
      <c r="T138">
        <v>8.8505158583691901E-2</v>
      </c>
      <c r="U138">
        <v>0.23574538866133599</v>
      </c>
      <c r="V138">
        <v>0.74214996442707104</v>
      </c>
      <c r="W138">
        <v>5.5262022980738304E-3</v>
      </c>
      <c r="X138">
        <v>1.6578444613517498E-2</v>
      </c>
      <c r="Y138" s="1">
        <v>0</v>
      </c>
      <c r="Z138">
        <v>1</v>
      </c>
      <c r="AA138">
        <v>4.76147626934452E-4</v>
      </c>
      <c r="AB138">
        <v>7.6262599867612697E-3</v>
      </c>
      <c r="AC138">
        <v>7.79320426100138E-3</v>
      </c>
      <c r="AD138">
        <v>1.2333947689081301E-4</v>
      </c>
      <c r="AE138">
        <v>7.7954876113681499E-3</v>
      </c>
      <c r="AF138" s="3">
        <v>4.6696819512648198E-4</v>
      </c>
      <c r="AG138">
        <v>3.4459976012523701E-3</v>
      </c>
      <c r="AH138">
        <v>7.8612097493353996</v>
      </c>
      <c r="AI138">
        <v>0.56401882536515102</v>
      </c>
      <c r="AJ138">
        <v>12283.344055772801</v>
      </c>
      <c r="AK138" t="s">
        <v>113</v>
      </c>
      <c r="AL138" t="s">
        <v>114</v>
      </c>
      <c r="AM138">
        <v>301637833.74000001</v>
      </c>
      <c r="AN138">
        <v>3082</v>
      </c>
      <c r="AO138" s="1">
        <f t="shared" ref="AO138" si="27">AA138+AC138*$AO$2+AF138*$AP$2</f>
        <v>8.7363200830623145E-3</v>
      </c>
      <c r="AP138" s="5">
        <f t="shared" si="24"/>
        <v>9.9942352981039271</v>
      </c>
      <c r="AQ138" s="3">
        <f t="shared" ref="AQ138" si="28">(1-(1-B138/100)^(1/12))- AO138</f>
        <v>7.0665680791468909E-3</v>
      </c>
      <c r="AR138" s="15">
        <f t="shared" ref="AR138" si="29">B138/AP138-1</f>
        <v>0.74090871968465555</v>
      </c>
    </row>
    <row r="141" spans="1:44" x14ac:dyDescent="0.25">
      <c r="AO141" t="s">
        <v>226</v>
      </c>
      <c r="AP141" t="s">
        <v>67</v>
      </c>
    </row>
    <row r="142" spans="1:44" x14ac:dyDescent="0.25">
      <c r="A142" t="s">
        <v>0</v>
      </c>
      <c r="B142" t="s">
        <v>1</v>
      </c>
      <c r="C142" t="s">
        <v>2</v>
      </c>
      <c r="D142" t="s">
        <v>3</v>
      </c>
      <c r="E142" t="s">
        <v>5</v>
      </c>
      <c r="F142" t="s">
        <v>6</v>
      </c>
      <c r="G142" t="s">
        <v>208</v>
      </c>
      <c r="H142" t="s">
        <v>7</v>
      </c>
      <c r="I142" t="s">
        <v>8</v>
      </c>
      <c r="J142" t="s">
        <v>134</v>
      </c>
      <c r="K142" t="s">
        <v>143</v>
      </c>
      <c r="L142" t="s">
        <v>9</v>
      </c>
      <c r="M142" t="s">
        <v>10</v>
      </c>
      <c r="N142" t="s">
        <v>11</v>
      </c>
      <c r="O142" t="s">
        <v>13</v>
      </c>
      <c r="P142" t="s">
        <v>14</v>
      </c>
      <c r="Q142" t="s">
        <v>15</v>
      </c>
      <c r="R142" t="s">
        <v>16</v>
      </c>
      <c r="S142" t="s">
        <v>17</v>
      </c>
      <c r="T142" t="s">
        <v>18</v>
      </c>
      <c r="U142" t="s">
        <v>20</v>
      </c>
      <c r="V142" t="s">
        <v>21</v>
      </c>
      <c r="W142" t="s">
        <v>22</v>
      </c>
      <c r="X142" t="s">
        <v>23</v>
      </c>
      <c r="Y142" t="s">
        <v>24</v>
      </c>
      <c r="Z142" t="s">
        <v>25</v>
      </c>
      <c r="AA142" t="s">
        <v>26</v>
      </c>
      <c r="AB142" t="s">
        <v>27</v>
      </c>
      <c r="AC142" t="s">
        <v>263</v>
      </c>
      <c r="AD142" t="s">
        <v>120</v>
      </c>
      <c r="AE142" t="s">
        <v>29</v>
      </c>
      <c r="AF142" s="3" t="s">
        <v>233</v>
      </c>
      <c r="AG142" t="s">
        <v>30</v>
      </c>
      <c r="AH142" t="s">
        <v>31</v>
      </c>
      <c r="AI142" t="s">
        <v>32</v>
      </c>
      <c r="AJ142" t="s">
        <v>33</v>
      </c>
      <c r="AK142" t="s">
        <v>34</v>
      </c>
      <c r="AL142" t="s">
        <v>74</v>
      </c>
      <c r="AM142" t="s">
        <v>35</v>
      </c>
      <c r="AN142" t="s">
        <v>36</v>
      </c>
      <c r="AO142" s="15">
        <v>1</v>
      </c>
      <c r="AP142" s="15">
        <v>1</v>
      </c>
    </row>
    <row r="143" spans="1:44" x14ac:dyDescent="0.25">
      <c r="A143" t="s">
        <v>37</v>
      </c>
      <c r="B143">
        <v>15.735017094051299</v>
      </c>
      <c r="C143">
        <v>5.2958604247590503E-3</v>
      </c>
      <c r="D143">
        <v>6.1731570186562497</v>
      </c>
      <c r="E143">
        <v>-27.308380707002598</v>
      </c>
      <c r="F143" s="1">
        <v>0</v>
      </c>
      <c r="G143" s="1">
        <v>0</v>
      </c>
      <c r="H143">
        <v>3.2976150788014298</v>
      </c>
      <c r="I143">
        <v>-248.90388945674101</v>
      </c>
      <c r="J143">
        <v>-179.71408085253699</v>
      </c>
      <c r="K143">
        <v>-251.095373592323</v>
      </c>
      <c r="L143">
        <v>-214.64445378801801</v>
      </c>
      <c r="M143">
        <v>68.418823732620993</v>
      </c>
      <c r="N143">
        <v>80.398803067020907</v>
      </c>
      <c r="O143">
        <v>50.315502966450403</v>
      </c>
      <c r="P143">
        <v>115934.247142857</v>
      </c>
      <c r="Q143">
        <v>137894.954898531</v>
      </c>
      <c r="R143">
        <v>120.57211044893501</v>
      </c>
      <c r="S143">
        <v>604.67221279936996</v>
      </c>
      <c r="T143" s="1">
        <v>0</v>
      </c>
      <c r="U143">
        <v>0.46832518166606701</v>
      </c>
      <c r="V143">
        <v>0.46457042334319898</v>
      </c>
      <c r="W143">
        <v>8.0745906440231902E-3</v>
      </c>
      <c r="X143">
        <v>5.90298043467095E-2</v>
      </c>
      <c r="Y143" s="1">
        <v>0</v>
      </c>
      <c r="Z143">
        <v>1</v>
      </c>
      <c r="AA143">
        <v>5.3277858122357895E-4</v>
      </c>
      <c r="AB143">
        <v>4.7631539717366703E-3</v>
      </c>
      <c r="AC143">
        <v>4.5544135827311396E-3</v>
      </c>
      <c r="AD143" s="1">
        <v>0</v>
      </c>
      <c r="AE143" s="1">
        <v>0</v>
      </c>
      <c r="AF143" s="3">
        <v>3.58551786580777E-4</v>
      </c>
      <c r="AG143" s="1">
        <v>0</v>
      </c>
      <c r="AH143">
        <v>5.6834140557165904</v>
      </c>
      <c r="AI143">
        <v>0.37102817818081801</v>
      </c>
      <c r="AJ143">
        <v>80.476887571535698</v>
      </c>
      <c r="AK143" t="s">
        <v>75</v>
      </c>
      <c r="AL143" t="s">
        <v>76</v>
      </c>
      <c r="AM143">
        <v>21911572.710000001</v>
      </c>
      <c r="AN143">
        <v>189</v>
      </c>
      <c r="AO143" s="1">
        <f>AA143+AC143*$AO$2+AF143*$AP$2</f>
        <v>5.4457439505354952E-3</v>
      </c>
      <c r="AP143" s="5">
        <f>100*(1-(1-AO143)^12)</f>
        <v>6.342672136517546</v>
      </c>
      <c r="AQ143" s="3">
        <f>(1-(1-B143/100)^(1/12))- AO143</f>
        <v>8.7199477550964823E-3</v>
      </c>
      <c r="AR143" s="15">
        <f>B143/AP143-1</f>
        <v>1.4808182979312305</v>
      </c>
    </row>
    <row r="144" spans="1:44" x14ac:dyDescent="0.25">
      <c r="A144" t="s">
        <v>37</v>
      </c>
      <c r="B144">
        <v>5.8066965643764501</v>
      </c>
      <c r="C144">
        <v>5.8201080882823303E-3</v>
      </c>
      <c r="D144">
        <v>6.7648445536389596</v>
      </c>
      <c r="E144">
        <v>-22.523215643257899</v>
      </c>
      <c r="F144" s="1">
        <v>0</v>
      </c>
      <c r="G144" s="1">
        <v>0</v>
      </c>
      <c r="H144">
        <v>3.3452580501126001</v>
      </c>
      <c r="I144">
        <v>-218.704709822713</v>
      </c>
      <c r="J144">
        <v>-163.039464164348</v>
      </c>
      <c r="K144">
        <v>-231.789911054909</v>
      </c>
      <c r="L144">
        <v>-186.718252423</v>
      </c>
      <c r="M144">
        <v>67.478492580675294</v>
      </c>
      <c r="N144">
        <v>80.607887577515001</v>
      </c>
      <c r="O144">
        <v>50.818810828398703</v>
      </c>
      <c r="P144">
        <v>124108.405249042</v>
      </c>
      <c r="Q144">
        <v>160900.77255184899</v>
      </c>
      <c r="R144">
        <v>120.512568417287</v>
      </c>
      <c r="S144">
        <v>623.71199599521196</v>
      </c>
      <c r="T144">
        <v>2.5727040385506998E-3</v>
      </c>
      <c r="U144">
        <v>0.30705373292247701</v>
      </c>
      <c r="V144">
        <v>0.55827010548873501</v>
      </c>
      <c r="W144">
        <v>1.18406755237327E-2</v>
      </c>
      <c r="X144">
        <v>0.122835486065054</v>
      </c>
      <c r="Y144" s="1">
        <v>0</v>
      </c>
      <c r="Z144">
        <v>1</v>
      </c>
      <c r="AA144">
        <v>5.1209959215551399E-4</v>
      </c>
      <c r="AB144">
        <v>5.3079728494877E-3</v>
      </c>
      <c r="AC144">
        <v>5.0104429030218799E-3</v>
      </c>
      <c r="AD144" s="1">
        <v>0</v>
      </c>
      <c r="AE144" s="1">
        <v>0</v>
      </c>
      <c r="AF144" s="3">
        <v>3.6394873365238998E-4</v>
      </c>
      <c r="AG144" s="1">
        <v>0</v>
      </c>
      <c r="AH144">
        <v>5.7214822901831504</v>
      </c>
      <c r="AI144">
        <v>0.36764275880987501</v>
      </c>
      <c r="AJ144">
        <v>236.037930664187</v>
      </c>
      <c r="AK144" t="s">
        <v>77</v>
      </c>
      <c r="AL144" t="s">
        <v>78</v>
      </c>
      <c r="AM144">
        <v>64784587.539999999</v>
      </c>
      <c r="AN144">
        <v>522</v>
      </c>
      <c r="AO144" s="1">
        <f t="shared" ref="AO144:AO162" si="30">AA144+AC144*$AO$2+AF144*$AP$2</f>
        <v>5.8864912288297839E-3</v>
      </c>
      <c r="AP144" s="5">
        <f t="shared" ref="AP144:AP162" si="31">100*(1-(1-AO144)^12)</f>
        <v>6.839522828882294</v>
      </c>
      <c r="AQ144" s="3">
        <f t="shared" ref="AQ144:AQ162" si="32">(1-(1-B144/100)^(1/12))- AO144</f>
        <v>-9.1380486415171443E-4</v>
      </c>
      <c r="AR144" s="15">
        <f t="shared" ref="AR144:AR162" si="33">B144/AP144-1</f>
        <v>-0.15100852652240171</v>
      </c>
    </row>
    <row r="145" spans="1:44" x14ac:dyDescent="0.25">
      <c r="A145" t="s">
        <v>37</v>
      </c>
      <c r="B145">
        <v>9.1251316369852695</v>
      </c>
      <c r="C145">
        <v>5.4072849366241004E-3</v>
      </c>
      <c r="D145">
        <v>6.2992025967257996</v>
      </c>
      <c r="E145">
        <v>-27.6928970291968</v>
      </c>
      <c r="F145" s="1">
        <v>0</v>
      </c>
      <c r="G145" s="1">
        <v>0</v>
      </c>
      <c r="H145">
        <v>3.28994401472539</v>
      </c>
      <c r="I145">
        <v>-186.569085716182</v>
      </c>
      <c r="J145">
        <v>-172.93807201735299</v>
      </c>
      <c r="K145">
        <v>-241.349197484299</v>
      </c>
      <c r="L145">
        <v>-161.14006884119101</v>
      </c>
      <c r="M145">
        <v>69.079196145815203</v>
      </c>
      <c r="N145">
        <v>83.136425396140694</v>
      </c>
      <c r="O145">
        <v>51.890199030609097</v>
      </c>
      <c r="P145">
        <v>156788.32647973299</v>
      </c>
      <c r="Q145">
        <v>217581.96938748899</v>
      </c>
      <c r="R145">
        <v>120.509381970159</v>
      </c>
      <c r="S145">
        <v>677.97155119474405</v>
      </c>
      <c r="T145">
        <v>2.3236879215277899E-3</v>
      </c>
      <c r="U145">
        <v>0.122891441230528</v>
      </c>
      <c r="V145">
        <v>0.56612391356708003</v>
      </c>
      <c r="W145">
        <v>4.6333317311408898E-2</v>
      </c>
      <c r="X145">
        <v>0.264651327890982</v>
      </c>
      <c r="Y145" s="1">
        <v>0</v>
      </c>
      <c r="Z145">
        <v>1</v>
      </c>
      <c r="AA145">
        <v>5.2709784387033898E-4</v>
      </c>
      <c r="AB145">
        <v>4.8782183943033202E-3</v>
      </c>
      <c r="AC145">
        <v>4.8672318718252497E-3</v>
      </c>
      <c r="AD145" s="1">
        <v>0</v>
      </c>
      <c r="AE145">
        <v>1.9610146489619899E-6</v>
      </c>
      <c r="AF145" s="3">
        <v>3.5837786242904902E-4</v>
      </c>
      <c r="AG145" s="1">
        <v>0</v>
      </c>
      <c r="AH145">
        <v>5.6423808547610097</v>
      </c>
      <c r="AI145">
        <v>0.37177885735714</v>
      </c>
      <c r="AJ145">
        <v>794.13674432246103</v>
      </c>
      <c r="AK145" t="s">
        <v>79</v>
      </c>
      <c r="AL145" t="s">
        <v>80</v>
      </c>
      <c r="AM145">
        <v>282375775.99000001</v>
      </c>
      <c r="AN145">
        <v>1801</v>
      </c>
      <c r="AO145" s="1">
        <f t="shared" si="30"/>
        <v>5.7527075781246377E-3</v>
      </c>
      <c r="AP145" s="5">
        <f t="shared" si="31"/>
        <v>6.6889656412728709</v>
      </c>
      <c r="AQ145" s="3">
        <f t="shared" si="32"/>
        <v>2.1894768381235281E-3</v>
      </c>
      <c r="AR145" s="15">
        <f t="shared" si="33"/>
        <v>0.36420668401711365</v>
      </c>
    </row>
    <row r="146" spans="1:44" x14ac:dyDescent="0.25">
      <c r="A146" t="s">
        <v>37</v>
      </c>
      <c r="B146">
        <v>7.1120375656822796</v>
      </c>
      <c r="C146">
        <v>5.5912236485698196E-3</v>
      </c>
      <c r="D146">
        <v>6.5069380869950804</v>
      </c>
      <c r="E146">
        <v>-26.1090668305471</v>
      </c>
      <c r="F146" s="1">
        <v>0</v>
      </c>
      <c r="G146" s="1">
        <v>0</v>
      </c>
      <c r="H146">
        <v>3.2979295300376301</v>
      </c>
      <c r="I146">
        <v>-164.72229442637999</v>
      </c>
      <c r="J146">
        <v>-161.495465126688</v>
      </c>
      <c r="K146">
        <v>-237.32877218118301</v>
      </c>
      <c r="L146">
        <v>-138.280114883751</v>
      </c>
      <c r="M146">
        <v>68.120046292646805</v>
      </c>
      <c r="N146">
        <v>84.377841425556198</v>
      </c>
      <c r="O146">
        <v>52.510371021933103</v>
      </c>
      <c r="P146">
        <v>150618.93824409501</v>
      </c>
      <c r="Q146">
        <v>189377.49110958699</v>
      </c>
      <c r="R146">
        <v>119.759758231397</v>
      </c>
      <c r="S146">
        <v>702.16987262131204</v>
      </c>
      <c r="T146">
        <v>8.6581985230029695E-4</v>
      </c>
      <c r="U146">
        <v>0.12852729019261799</v>
      </c>
      <c r="V146">
        <v>0.54077156449939301</v>
      </c>
      <c r="W146">
        <v>6.0787090558103003E-2</v>
      </c>
      <c r="X146">
        <v>0.269914054749885</v>
      </c>
      <c r="Y146" s="1">
        <v>0</v>
      </c>
      <c r="Z146">
        <v>1</v>
      </c>
      <c r="AA146">
        <v>5.5552577773677501E-4</v>
      </c>
      <c r="AB146">
        <v>5.0217018883076904E-3</v>
      </c>
      <c r="AC146">
        <v>5.2373287006206599E-3</v>
      </c>
      <c r="AD146" s="1">
        <v>5.7206695487608298E-7</v>
      </c>
      <c r="AE146">
        <v>1.34114098966645E-5</v>
      </c>
      <c r="AF146" s="3">
        <v>3.60808804022525E-4</v>
      </c>
      <c r="AG146" s="1">
        <v>0</v>
      </c>
      <c r="AH146">
        <v>5.68738647447719</v>
      </c>
      <c r="AI146">
        <v>0.369002395235493</v>
      </c>
      <c r="AJ146">
        <v>1275.0953865003601</v>
      </c>
      <c r="AK146" t="s">
        <v>81</v>
      </c>
      <c r="AL146" t="s">
        <v>82</v>
      </c>
      <c r="AM146">
        <v>1983199559.8599999</v>
      </c>
      <c r="AN146">
        <v>13167</v>
      </c>
      <c r="AO146" s="1">
        <f t="shared" si="30"/>
        <v>6.1536632823799599E-3</v>
      </c>
      <c r="AP146" s="5">
        <f t="shared" si="31"/>
        <v>7.1395262125194092</v>
      </c>
      <c r="AQ146" s="3">
        <f t="shared" si="32"/>
        <v>-2.4513286744774071E-5</v>
      </c>
      <c r="AR146" s="15">
        <f t="shared" si="33"/>
        <v>-3.8502060247257441E-3</v>
      </c>
    </row>
    <row r="147" spans="1:44" x14ac:dyDescent="0.25">
      <c r="A147" t="s">
        <v>37</v>
      </c>
      <c r="B147">
        <v>9.0743888054115693</v>
      </c>
      <c r="C147">
        <v>6.2882171348580401E-3</v>
      </c>
      <c r="D147">
        <v>7.2902791121579904</v>
      </c>
      <c r="E147">
        <v>-21.833663836058701</v>
      </c>
      <c r="F147" s="1">
        <v>0</v>
      </c>
      <c r="G147" s="1">
        <v>0</v>
      </c>
      <c r="H147">
        <v>3.3487178562433901</v>
      </c>
      <c r="I147">
        <v>-141.438082349485</v>
      </c>
      <c r="J147">
        <v>-140.11683816159601</v>
      </c>
      <c r="K147">
        <v>-218.88324938539199</v>
      </c>
      <c r="L147">
        <v>-113.780572138045</v>
      </c>
      <c r="M147">
        <v>66.224046912715494</v>
      </c>
      <c r="N147">
        <v>84.504106127010601</v>
      </c>
      <c r="O147">
        <v>53.060598166109401</v>
      </c>
      <c r="P147">
        <v>143968.372186033</v>
      </c>
      <c r="Q147">
        <v>174774.263238315</v>
      </c>
      <c r="R147">
        <v>119.225907394408</v>
      </c>
      <c r="S147">
        <v>712.06057163382798</v>
      </c>
      <c r="T147">
        <v>1.04684481668726E-3</v>
      </c>
      <c r="U147">
        <v>0.11224119475953399</v>
      </c>
      <c r="V147">
        <v>0.577753041763164</v>
      </c>
      <c r="W147">
        <v>6.220132882433E-2</v>
      </c>
      <c r="X147">
        <v>0.247804434652971</v>
      </c>
      <c r="Y147" s="1">
        <v>0</v>
      </c>
      <c r="Z147">
        <v>1</v>
      </c>
      <c r="AA147">
        <v>5.5345222723362597E-4</v>
      </c>
      <c r="AB147">
        <v>5.7062094661846198E-3</v>
      </c>
      <c r="AC147">
        <v>6.17123848963415E-3</v>
      </c>
      <c r="AD147">
        <v>1.2945477990195501E-6</v>
      </c>
      <c r="AE147">
        <v>2.7239581193567802E-5</v>
      </c>
      <c r="AF147" s="3">
        <v>3.6885993416309201E-4</v>
      </c>
      <c r="AG147" s="1">
        <v>0</v>
      </c>
      <c r="AH147">
        <v>5.7723646194142004</v>
      </c>
      <c r="AI147">
        <v>0.36325733530523602</v>
      </c>
      <c r="AJ147">
        <v>1616.94143686335</v>
      </c>
      <c r="AK147" t="s">
        <v>83</v>
      </c>
      <c r="AL147" t="s">
        <v>84</v>
      </c>
      <c r="AM147">
        <v>5277880524.3400002</v>
      </c>
      <c r="AN147">
        <v>36660</v>
      </c>
      <c r="AO147" s="1">
        <f t="shared" si="30"/>
        <v>7.0935506510308687E-3</v>
      </c>
      <c r="AP147" s="5">
        <f t="shared" si="31"/>
        <v>8.1878876231847979</v>
      </c>
      <c r="AQ147" s="3">
        <f t="shared" si="32"/>
        <v>8.0248335995861467E-4</v>
      </c>
      <c r="AR147" s="15">
        <f t="shared" si="33"/>
        <v>0.10826982770459104</v>
      </c>
    </row>
    <row r="148" spans="1:44" x14ac:dyDescent="0.25">
      <c r="A148" t="s">
        <v>37</v>
      </c>
      <c r="B148">
        <v>8.9902102791453693</v>
      </c>
      <c r="C148">
        <v>6.6635028114688201E-3</v>
      </c>
      <c r="D148">
        <v>7.7095610760515001</v>
      </c>
      <c r="E148">
        <v>-8.2246774946451495</v>
      </c>
      <c r="F148" s="1">
        <v>0</v>
      </c>
      <c r="G148" s="1">
        <v>0</v>
      </c>
      <c r="H148">
        <v>3.61583884940501</v>
      </c>
      <c r="I148">
        <v>-117.058550772556</v>
      </c>
      <c r="J148">
        <v>-114.52913931791301</v>
      </c>
      <c r="K148">
        <v>-188.50547795166801</v>
      </c>
      <c r="L148">
        <v>-88.443861660582996</v>
      </c>
      <c r="M148">
        <v>66.590056481184106</v>
      </c>
      <c r="N148">
        <v>84.885980931135094</v>
      </c>
      <c r="O148">
        <v>53.857391361012198</v>
      </c>
      <c r="P148">
        <v>139037.88675534399</v>
      </c>
      <c r="Q148">
        <v>175362.51502986901</v>
      </c>
      <c r="R148">
        <v>113.76551088914999</v>
      </c>
      <c r="S148">
        <v>698.08441969064404</v>
      </c>
      <c r="T148">
        <v>3.8795864385457301E-3</v>
      </c>
      <c r="U148">
        <v>0.14847297031784901</v>
      </c>
      <c r="V148">
        <v>0.61414688599800504</v>
      </c>
      <c r="W148">
        <v>5.8440129923298702E-2</v>
      </c>
      <c r="X148">
        <v>0.17894001376084601</v>
      </c>
      <c r="Y148" s="1">
        <v>0</v>
      </c>
      <c r="Z148">
        <v>1</v>
      </c>
      <c r="AA148">
        <v>5.6116462610471696E-4</v>
      </c>
      <c r="AB148">
        <v>5.8946672781625903E-3</v>
      </c>
      <c r="AC148">
        <v>6.2233980122489404E-3</v>
      </c>
      <c r="AD148">
        <v>2.8070295574226099E-5</v>
      </c>
      <c r="AE148">
        <v>1.7936788730225201E-4</v>
      </c>
      <c r="AF148" s="3">
        <v>3.7991292712539001E-4</v>
      </c>
      <c r="AG148" s="1">
        <v>2.2148114036173799E-7</v>
      </c>
      <c r="AH148">
        <v>5.7569801360575701</v>
      </c>
      <c r="AI148">
        <v>0.36413576203724402</v>
      </c>
      <c r="AJ148">
        <v>2316.3656183509202</v>
      </c>
      <c r="AK148" t="s">
        <v>85</v>
      </c>
      <c r="AL148" t="s">
        <v>86</v>
      </c>
      <c r="AM148">
        <v>4870914286.6999998</v>
      </c>
      <c r="AN148">
        <v>35033</v>
      </c>
      <c r="AO148" s="1">
        <f t="shared" si="30"/>
        <v>7.1644755654790473E-3</v>
      </c>
      <c r="AP148" s="5">
        <f t="shared" si="31"/>
        <v>8.2665561647291099</v>
      </c>
      <c r="AQ148" s="3">
        <f t="shared" si="32"/>
        <v>6.5505045107673056E-4</v>
      </c>
      <c r="AR148" s="15">
        <f t="shared" si="33"/>
        <v>8.7539974324964076E-2</v>
      </c>
    </row>
    <row r="149" spans="1:44" x14ac:dyDescent="0.25">
      <c r="A149" t="s">
        <v>37</v>
      </c>
      <c r="B149">
        <v>9.8517307537844907</v>
      </c>
      <c r="C149">
        <v>7.8744814396071207E-3</v>
      </c>
      <c r="D149">
        <v>9.0506826420544595</v>
      </c>
      <c r="E149">
        <v>-7.7776336378802302</v>
      </c>
      <c r="F149" s="1">
        <v>0</v>
      </c>
      <c r="G149" s="1">
        <v>0</v>
      </c>
      <c r="H149">
        <v>3.7503406453449402</v>
      </c>
      <c r="I149">
        <v>-91.507798013082095</v>
      </c>
      <c r="J149">
        <v>-89.180684543226903</v>
      </c>
      <c r="K149">
        <v>-162.319350142762</v>
      </c>
      <c r="L149">
        <v>-63.161779240316598</v>
      </c>
      <c r="M149">
        <v>66.576081396611201</v>
      </c>
      <c r="N149">
        <v>85.906059218345007</v>
      </c>
      <c r="O149">
        <v>54.647195058969999</v>
      </c>
      <c r="P149">
        <v>140351.812248954</v>
      </c>
      <c r="Q149">
        <v>176485.24994561099</v>
      </c>
      <c r="R149">
        <v>107.966895396593</v>
      </c>
      <c r="S149">
        <v>702.32595967389295</v>
      </c>
      <c r="T149">
        <v>2.30074568847431E-3</v>
      </c>
      <c r="U149">
        <v>0.13784345409514001</v>
      </c>
      <c r="V149">
        <v>0.67720214870279405</v>
      </c>
      <c r="W149">
        <v>5.4954927394253603E-2</v>
      </c>
      <c r="X149">
        <v>0.12999946980781099</v>
      </c>
      <c r="Y149" s="1">
        <v>0</v>
      </c>
      <c r="Z149">
        <v>1</v>
      </c>
      <c r="AA149">
        <v>5.7082841531148703E-4</v>
      </c>
      <c r="AB149">
        <v>6.7423572165710398E-3</v>
      </c>
      <c r="AC149">
        <v>6.7243512914350496E-3</v>
      </c>
      <c r="AD149">
        <v>1.36232051569269E-4</v>
      </c>
      <c r="AE149">
        <v>4.2036423033090198E-4</v>
      </c>
      <c r="AF149" s="3">
        <v>3.9623497706306601E-4</v>
      </c>
      <c r="AG149">
        <v>4.6757097331871202E-6</v>
      </c>
      <c r="AH149">
        <v>5.8090002698543</v>
      </c>
      <c r="AI149">
        <v>0.36759494968349399</v>
      </c>
      <c r="AJ149">
        <v>2705.1483851726898</v>
      </c>
      <c r="AK149" t="s">
        <v>87</v>
      </c>
      <c r="AL149" t="s">
        <v>88</v>
      </c>
      <c r="AM149">
        <v>7822788959.3199997</v>
      </c>
      <c r="AN149">
        <v>55737</v>
      </c>
      <c r="AO149" s="1">
        <f t="shared" si="30"/>
        <v>7.6914146838096033E-3</v>
      </c>
      <c r="AP149" s="5">
        <f t="shared" si="31"/>
        <v>8.8490947935900177</v>
      </c>
      <c r="AQ149" s="3">
        <f t="shared" si="32"/>
        <v>9.1421268283700327E-4</v>
      </c>
      <c r="AR149" s="15">
        <f t="shared" si="33"/>
        <v>0.11330378796718832</v>
      </c>
    </row>
    <row r="150" spans="1:44" x14ac:dyDescent="0.25">
      <c r="A150" t="s">
        <v>37</v>
      </c>
      <c r="B150">
        <v>11.0460213161422</v>
      </c>
      <c r="C150">
        <v>8.8261318335518396E-3</v>
      </c>
      <c r="D150">
        <v>10.0920443691335</v>
      </c>
      <c r="E150">
        <v>-8.4243647151783208</v>
      </c>
      <c r="F150" s="1">
        <v>0</v>
      </c>
      <c r="G150" s="1">
        <v>0</v>
      </c>
      <c r="H150">
        <v>3.8677849049668001</v>
      </c>
      <c r="I150">
        <v>-64.874376953014703</v>
      </c>
      <c r="J150">
        <v>-61.353918669915402</v>
      </c>
      <c r="K150">
        <v>-131.80728332714401</v>
      </c>
      <c r="L150">
        <v>-37.325342012664301</v>
      </c>
      <c r="M150">
        <v>67.484446663750106</v>
      </c>
      <c r="N150">
        <v>87.279791997522807</v>
      </c>
      <c r="O150">
        <v>55.819227593719802</v>
      </c>
      <c r="P150">
        <v>144516.38808082699</v>
      </c>
      <c r="Q150">
        <v>183016.86554453999</v>
      </c>
      <c r="R150">
        <v>99.681232045096905</v>
      </c>
      <c r="S150">
        <v>695.02400860243301</v>
      </c>
      <c r="T150">
        <v>2.4887269297626299E-3</v>
      </c>
      <c r="U150">
        <v>0.12764014154606501</v>
      </c>
      <c r="V150">
        <v>0.65559167175645705</v>
      </c>
      <c r="W150">
        <v>5.8397372427677903E-2</v>
      </c>
      <c r="X150">
        <v>0.15837081426979799</v>
      </c>
      <c r="Y150" s="1">
        <v>0</v>
      </c>
      <c r="Z150">
        <v>1</v>
      </c>
      <c r="AA150">
        <v>5.4533633764156997E-4</v>
      </c>
      <c r="AB150">
        <v>6.7835315127239898E-3</v>
      </c>
      <c r="AC150">
        <v>6.6898934159079302E-3</v>
      </c>
      <c r="AD150">
        <v>3.1502224206383098E-4</v>
      </c>
      <c r="AE150">
        <v>1.1512048214756699E-3</v>
      </c>
      <c r="AF150" s="3">
        <v>4.0620237633652698E-4</v>
      </c>
      <c r="AG150">
        <v>3.1019331212516E-5</v>
      </c>
      <c r="AH150">
        <v>5.8555010873777098</v>
      </c>
      <c r="AI150">
        <v>0.37902848564290598</v>
      </c>
      <c r="AJ150">
        <v>2544.8413260701</v>
      </c>
      <c r="AK150" t="s">
        <v>89</v>
      </c>
      <c r="AL150" t="s">
        <v>90</v>
      </c>
      <c r="AM150">
        <v>7416436519.9200001</v>
      </c>
      <c r="AN150">
        <v>51319</v>
      </c>
      <c r="AO150" s="1">
        <f t="shared" si="30"/>
        <v>7.6414321298860265E-3</v>
      </c>
      <c r="AP150" s="5">
        <f t="shared" si="31"/>
        <v>8.7939843071268449</v>
      </c>
      <c r="AQ150" s="3">
        <f t="shared" si="32"/>
        <v>2.065403060203609E-3</v>
      </c>
      <c r="AR150" s="15">
        <f t="shared" si="33"/>
        <v>0.25608835885575254</v>
      </c>
    </row>
    <row r="151" spans="1:44" x14ac:dyDescent="0.25">
      <c r="A151" t="s">
        <v>37</v>
      </c>
      <c r="B151">
        <v>11.6134283083976</v>
      </c>
      <c r="C151">
        <v>9.8258572728827098E-3</v>
      </c>
      <c r="D151">
        <v>11.174231736198401</v>
      </c>
      <c r="E151">
        <v>-12.6114324148846</v>
      </c>
      <c r="F151" s="1">
        <v>0</v>
      </c>
      <c r="G151" s="1">
        <v>0</v>
      </c>
      <c r="H151">
        <v>3.8287876959256799</v>
      </c>
      <c r="I151">
        <v>-39.081020624716601</v>
      </c>
      <c r="J151">
        <v>-36.672751014825401</v>
      </c>
      <c r="K151">
        <v>-107.691453358172</v>
      </c>
      <c r="L151">
        <v>-11.725707621690599</v>
      </c>
      <c r="M151">
        <v>70.834618150565007</v>
      </c>
      <c r="N151">
        <v>88.320986825515206</v>
      </c>
      <c r="O151">
        <v>55.292380049656799</v>
      </c>
      <c r="P151">
        <v>145566.99681936199</v>
      </c>
      <c r="Q151">
        <v>178782.05361125001</v>
      </c>
      <c r="R151">
        <v>101.417364261871</v>
      </c>
      <c r="S151">
        <v>699.93782638923199</v>
      </c>
      <c r="T151">
        <v>2.6953197875000802E-3</v>
      </c>
      <c r="U151">
        <v>0.106459803669544</v>
      </c>
      <c r="V151">
        <v>0.69670452065171196</v>
      </c>
      <c r="W151">
        <v>4.0399704603276097E-2</v>
      </c>
      <c r="X151">
        <v>0.156435971075466</v>
      </c>
      <c r="Y151" s="1">
        <v>0</v>
      </c>
      <c r="Z151">
        <v>1</v>
      </c>
      <c r="AA151">
        <v>5.47248197323489E-4</v>
      </c>
      <c r="AB151">
        <v>7.1907042204059097E-3</v>
      </c>
      <c r="AC151">
        <v>7.1297520378506198E-3</v>
      </c>
      <c r="AD151">
        <v>1.7176243186859801E-4</v>
      </c>
      <c r="AE151">
        <v>1.8360589458082501E-3</v>
      </c>
      <c r="AF151" s="3">
        <v>3.9628471323955298E-4</v>
      </c>
      <c r="AG151">
        <v>8.0081391071858905E-5</v>
      </c>
      <c r="AH151">
        <v>5.8052797433554799</v>
      </c>
      <c r="AI151">
        <v>0.40093850466412401</v>
      </c>
      <c r="AJ151">
        <v>2642.4015729140401</v>
      </c>
      <c r="AK151" t="s">
        <v>91</v>
      </c>
      <c r="AL151" t="s">
        <v>92</v>
      </c>
      <c r="AM151">
        <v>14350576814.440001</v>
      </c>
      <c r="AN151">
        <v>98584</v>
      </c>
      <c r="AO151" s="1">
        <f t="shared" si="30"/>
        <v>8.0732849484136619E-3</v>
      </c>
      <c r="AP151" s="5">
        <f t="shared" si="31"/>
        <v>9.2691364078726917</v>
      </c>
      <c r="AQ151" s="3">
        <f t="shared" si="32"/>
        <v>2.1614905895574795E-3</v>
      </c>
      <c r="AR151" s="15">
        <f t="shared" si="33"/>
        <v>0.25291373407060846</v>
      </c>
    </row>
    <row r="152" spans="1:44" x14ac:dyDescent="0.25">
      <c r="A152" t="s">
        <v>37</v>
      </c>
      <c r="B152">
        <v>13.149002104728501</v>
      </c>
      <c r="C152">
        <v>1.06187463618774E-2</v>
      </c>
      <c r="D152">
        <v>12.0240171433136</v>
      </c>
      <c r="E152">
        <v>-15.442626415376701</v>
      </c>
      <c r="F152" s="1">
        <v>0</v>
      </c>
      <c r="G152" s="1">
        <v>0</v>
      </c>
      <c r="H152">
        <v>3.76700651050986</v>
      </c>
      <c r="I152">
        <v>-14.5538112177149</v>
      </c>
      <c r="J152">
        <v>-12.393810251558399</v>
      </c>
      <c r="K152">
        <v>-82.290582806801297</v>
      </c>
      <c r="L152">
        <v>12.0811762635088</v>
      </c>
      <c r="M152">
        <v>70.366459966666199</v>
      </c>
      <c r="N152">
        <v>89.908716516202006</v>
      </c>
      <c r="O152">
        <v>56.674578525799497</v>
      </c>
      <c r="P152">
        <v>149527.04343067401</v>
      </c>
      <c r="Q152">
        <v>180197.50967789799</v>
      </c>
      <c r="R152">
        <v>104.83901550243699</v>
      </c>
      <c r="S152">
        <v>704.77742750580603</v>
      </c>
      <c r="T152">
        <v>5.3499569516445898E-3</v>
      </c>
      <c r="U152">
        <v>0.115440054448854</v>
      </c>
      <c r="V152">
        <v>0.645566037373415</v>
      </c>
      <c r="W152">
        <v>4.9039519394727997E-2</v>
      </c>
      <c r="X152">
        <v>0.189954388783001</v>
      </c>
      <c r="Y152" s="1">
        <v>0</v>
      </c>
      <c r="Z152">
        <v>1</v>
      </c>
      <c r="AA152">
        <v>5.1460240210660796E-4</v>
      </c>
      <c r="AB152">
        <v>7.4031156178078102E-3</v>
      </c>
      <c r="AC152">
        <v>7.3767751438033602E-3</v>
      </c>
      <c r="AD152">
        <v>1.82225426142395E-4</v>
      </c>
      <c r="AE152">
        <v>2.1140666811005201E-3</v>
      </c>
      <c r="AF152" s="3">
        <v>4.1107372376771701E-4</v>
      </c>
      <c r="AG152">
        <v>4.0474477446849602E-4</v>
      </c>
      <c r="AH152">
        <v>5.7971945240423697</v>
      </c>
      <c r="AI152">
        <v>0.39876472815538799</v>
      </c>
      <c r="AJ152">
        <v>2549.66583835746</v>
      </c>
      <c r="AK152" t="s">
        <v>93</v>
      </c>
      <c r="AL152" t="s">
        <v>94</v>
      </c>
      <c r="AM152">
        <v>21741232114.82</v>
      </c>
      <c r="AN152">
        <v>145400</v>
      </c>
      <c r="AO152" s="1">
        <f t="shared" si="30"/>
        <v>8.3024512696776853E-3</v>
      </c>
      <c r="AP152" s="5">
        <f t="shared" si="31"/>
        <v>9.5203572833790986</v>
      </c>
      <c r="AQ152" s="3">
        <f t="shared" si="32"/>
        <v>3.3768271808272965E-3</v>
      </c>
      <c r="AR152" s="15">
        <f t="shared" si="33"/>
        <v>0.38114586599437716</v>
      </c>
    </row>
    <row r="153" spans="1:44" x14ac:dyDescent="0.25">
      <c r="A153" t="s">
        <v>37</v>
      </c>
      <c r="B153">
        <v>13.662584601910201</v>
      </c>
      <c r="C153">
        <v>1.20590135485745E-2</v>
      </c>
      <c r="D153">
        <v>13.548598297623</v>
      </c>
      <c r="E153">
        <v>-11.0497445763336</v>
      </c>
      <c r="F153" s="1">
        <v>0</v>
      </c>
      <c r="G153" s="1">
        <v>0</v>
      </c>
      <c r="H153">
        <v>3.9285173500078701</v>
      </c>
      <c r="I153">
        <v>11.652828336844401</v>
      </c>
      <c r="J153">
        <v>13.3154552522234</v>
      </c>
      <c r="K153">
        <v>-53.5217860906628</v>
      </c>
      <c r="L153">
        <v>38.241559368747701</v>
      </c>
      <c r="M153">
        <v>71.237073374382405</v>
      </c>
      <c r="N153">
        <v>89.7172731007729</v>
      </c>
      <c r="O153">
        <v>56.544801654269897</v>
      </c>
      <c r="P153">
        <v>149826.60317277</v>
      </c>
      <c r="Q153">
        <v>181201.14986537001</v>
      </c>
      <c r="R153">
        <v>100.14614275748799</v>
      </c>
      <c r="S153">
        <v>702.02125754333497</v>
      </c>
      <c r="T153">
        <v>6.6394602543095602E-3</v>
      </c>
      <c r="U153">
        <v>0.109730659615059</v>
      </c>
      <c r="V153">
        <v>0.68943714716943605</v>
      </c>
      <c r="W153">
        <v>4.0520776066211198E-2</v>
      </c>
      <c r="X153">
        <v>0.16031141714929201</v>
      </c>
      <c r="Y153" s="1">
        <v>0</v>
      </c>
      <c r="Z153">
        <v>1</v>
      </c>
      <c r="AA153">
        <v>5.2074725313956205E-4</v>
      </c>
      <c r="AB153">
        <v>7.28705372988794E-3</v>
      </c>
      <c r="AC153">
        <v>7.3251768526725602E-3</v>
      </c>
      <c r="AD153">
        <v>2.76302558773052E-4</v>
      </c>
      <c r="AE153">
        <v>3.0542556685664701E-3</v>
      </c>
      <c r="AF153" s="3">
        <v>4.4100978582668499E-4</v>
      </c>
      <c r="AG153">
        <v>9.2067239500482104E-4</v>
      </c>
      <c r="AH153">
        <v>5.7925124368974696</v>
      </c>
      <c r="AI153">
        <v>0.406524582240187</v>
      </c>
      <c r="AJ153">
        <v>3232.8289027988499</v>
      </c>
      <c r="AK153" t="s">
        <v>95</v>
      </c>
      <c r="AL153" t="s">
        <v>96</v>
      </c>
      <c r="AM153">
        <v>32134060715.48</v>
      </c>
      <c r="AN153">
        <v>214475</v>
      </c>
      <c r="AO153" s="1">
        <f t="shared" si="30"/>
        <v>8.2869338916388077E-3</v>
      </c>
      <c r="AP153" s="5">
        <f t="shared" si="31"/>
        <v>9.5033666879149159</v>
      </c>
      <c r="AQ153" s="3">
        <f t="shared" si="32"/>
        <v>3.8806954513042127E-3</v>
      </c>
      <c r="AR153" s="15">
        <f t="shared" si="33"/>
        <v>0.43765731141200837</v>
      </c>
    </row>
    <row r="154" spans="1:44" x14ac:dyDescent="0.25">
      <c r="A154" t="s">
        <v>37</v>
      </c>
      <c r="B154">
        <v>14.516092182835701</v>
      </c>
      <c r="C154">
        <v>1.3514791616621899E-2</v>
      </c>
      <c r="D154">
        <v>15.0649527845388</v>
      </c>
      <c r="E154">
        <v>-9.3451308352367306</v>
      </c>
      <c r="F154" s="1">
        <v>0</v>
      </c>
      <c r="G154" s="1">
        <v>0</v>
      </c>
      <c r="H154">
        <v>3.9873185936317301</v>
      </c>
      <c r="I154">
        <v>35.607942787276102</v>
      </c>
      <c r="J154">
        <v>36.644030470091799</v>
      </c>
      <c r="K154">
        <v>-31.367376468155701</v>
      </c>
      <c r="L154">
        <v>62.066992680926496</v>
      </c>
      <c r="M154">
        <v>71.121778277659899</v>
      </c>
      <c r="N154">
        <v>89.707587637064293</v>
      </c>
      <c r="O154">
        <v>56.590110562009997</v>
      </c>
      <c r="P154">
        <v>150579.092340011</v>
      </c>
      <c r="Q154">
        <v>180963.67211961001</v>
      </c>
      <c r="R154">
        <v>98.680972603773995</v>
      </c>
      <c r="S154">
        <v>707.79889226425803</v>
      </c>
      <c r="T154">
        <v>5.0349706969193796E-3</v>
      </c>
      <c r="U154">
        <v>0.113176364169904</v>
      </c>
      <c r="V154">
        <v>0.69861869474059402</v>
      </c>
      <c r="W154">
        <v>3.7414810349124202E-2</v>
      </c>
      <c r="X154">
        <v>0.15079013074037501</v>
      </c>
      <c r="Y154" s="1">
        <v>0</v>
      </c>
      <c r="Z154">
        <v>1</v>
      </c>
      <c r="AA154">
        <v>5.17657442723694E-4</v>
      </c>
      <c r="AB154">
        <v>7.2959992007719304E-3</v>
      </c>
      <c r="AC154">
        <v>7.3164788934664904E-3</v>
      </c>
      <c r="AD154">
        <v>2.3905389228913901E-4</v>
      </c>
      <c r="AE154">
        <v>3.9102591181176304E-3</v>
      </c>
      <c r="AF154" s="3">
        <v>4.6317011919675598E-4</v>
      </c>
      <c r="AG154">
        <v>1.5518384259015801E-3</v>
      </c>
      <c r="AH154">
        <v>5.8172269626045097</v>
      </c>
      <c r="AI154">
        <v>0.40797123895273901</v>
      </c>
      <c r="AJ154">
        <v>3685.03213648069</v>
      </c>
      <c r="AK154" t="s">
        <v>97</v>
      </c>
      <c r="AL154" t="s">
        <v>98</v>
      </c>
      <c r="AM154">
        <v>42817014327.790001</v>
      </c>
      <c r="AN154">
        <v>284349</v>
      </c>
      <c r="AO154" s="1">
        <f t="shared" si="30"/>
        <v>8.2973064553869408E-3</v>
      </c>
      <c r="AP154" s="5">
        <f t="shared" si="31"/>
        <v>9.5147243452881618</v>
      </c>
      <c r="AQ154" s="3">
        <f t="shared" si="32"/>
        <v>4.6878198229231144E-3</v>
      </c>
      <c r="AR154" s="15">
        <f t="shared" si="33"/>
        <v>0.52564505875824907</v>
      </c>
    </row>
    <row r="155" spans="1:44" x14ac:dyDescent="0.25">
      <c r="A155" t="s">
        <v>37</v>
      </c>
      <c r="B155">
        <v>15.917501700606399</v>
      </c>
      <c r="C155">
        <v>1.4588725881859801E-2</v>
      </c>
      <c r="D155">
        <v>16.1679047272658</v>
      </c>
      <c r="E155">
        <v>-2.6922688429200001E-3</v>
      </c>
      <c r="F155" s="1">
        <v>0</v>
      </c>
      <c r="G155" s="1">
        <v>0</v>
      </c>
      <c r="H155">
        <v>4.2845918055230499</v>
      </c>
      <c r="I155">
        <v>60.254124835923399</v>
      </c>
      <c r="J155">
        <v>61.743523167625803</v>
      </c>
      <c r="K155">
        <v>-4.7055888787537601</v>
      </c>
      <c r="L155">
        <v>87.651741131459005</v>
      </c>
      <c r="M155">
        <v>74.0729887505953</v>
      </c>
      <c r="N155">
        <v>89.620148302065502</v>
      </c>
      <c r="O155">
        <v>55.6831775415572</v>
      </c>
      <c r="P155">
        <v>145392.96364113101</v>
      </c>
      <c r="Q155">
        <v>177565.586297462</v>
      </c>
      <c r="R155">
        <v>90.8509947850348</v>
      </c>
      <c r="S155">
        <v>700.04867124230702</v>
      </c>
      <c r="T155">
        <v>5.84424854979967E-3</v>
      </c>
      <c r="U155">
        <v>0.10765610903164501</v>
      </c>
      <c r="V155">
        <v>0.76235785970477599</v>
      </c>
      <c r="W155">
        <v>2.6400781965345E-2</v>
      </c>
      <c r="X155">
        <v>0.103585249298233</v>
      </c>
      <c r="Y155" s="1">
        <v>0</v>
      </c>
      <c r="Z155">
        <v>1</v>
      </c>
      <c r="AA155">
        <v>5.4071323442388705E-4</v>
      </c>
      <c r="AB155">
        <v>7.0866042888158703E-3</v>
      </c>
      <c r="AC155">
        <v>7.2262357570155701E-3</v>
      </c>
      <c r="AD155">
        <v>2.06368467500211E-4</v>
      </c>
      <c r="AE155">
        <v>5.1235274821605503E-3</v>
      </c>
      <c r="AF155" s="3">
        <v>4.5355925742275702E-4</v>
      </c>
      <c r="AG155">
        <v>1.6315367821508301E-3</v>
      </c>
      <c r="AH155">
        <v>5.8321049885639598</v>
      </c>
      <c r="AI155">
        <v>0.42843041139160898</v>
      </c>
      <c r="AJ155">
        <v>4826.3299364239701</v>
      </c>
      <c r="AK155" t="s">
        <v>99</v>
      </c>
      <c r="AL155" t="s">
        <v>100</v>
      </c>
      <c r="AM155">
        <v>37535665244.339996</v>
      </c>
      <c r="AN155">
        <v>258167</v>
      </c>
      <c r="AO155" s="1">
        <f t="shared" si="30"/>
        <v>8.2205082488622152E-3</v>
      </c>
      <c r="AP155" s="5">
        <f t="shared" si="31"/>
        <v>9.4306015432939372</v>
      </c>
      <c r="AQ155" s="3">
        <f t="shared" si="32"/>
        <v>6.1232708720066007E-3</v>
      </c>
      <c r="AR155" s="15">
        <f t="shared" si="33"/>
        <v>0.68785645619024915</v>
      </c>
    </row>
    <row r="156" spans="1:44" x14ac:dyDescent="0.25">
      <c r="A156" t="s">
        <v>37</v>
      </c>
      <c r="B156">
        <v>18.0560776375982</v>
      </c>
      <c r="C156">
        <v>1.6914145382901299E-2</v>
      </c>
      <c r="D156">
        <v>18.511304358428099</v>
      </c>
      <c r="E156">
        <v>2.07777625567625</v>
      </c>
      <c r="F156" s="1">
        <v>0</v>
      </c>
      <c r="G156" s="1">
        <v>0</v>
      </c>
      <c r="H156">
        <v>4.4833339622823303</v>
      </c>
      <c r="I156">
        <v>84.533278162428601</v>
      </c>
      <c r="J156">
        <v>85.329556512970697</v>
      </c>
      <c r="K156">
        <v>17.4042896279242</v>
      </c>
      <c r="L156">
        <v>111.803465113507</v>
      </c>
      <c r="M156">
        <v>78.184797658718907</v>
      </c>
      <c r="N156">
        <v>90.142926846663698</v>
      </c>
      <c r="O156">
        <v>54.5102654849861</v>
      </c>
      <c r="P156">
        <v>146066.52435516601</v>
      </c>
      <c r="Q156">
        <v>177397.402901536</v>
      </c>
      <c r="R156">
        <v>83.233720389276996</v>
      </c>
      <c r="S156">
        <v>700.87108042105604</v>
      </c>
      <c r="T156">
        <v>4.1613878584548904E-3</v>
      </c>
      <c r="U156">
        <v>9.2189612099612794E-2</v>
      </c>
      <c r="V156">
        <v>0.83167442279034598</v>
      </c>
      <c r="W156">
        <v>1.4648039150515201E-2</v>
      </c>
      <c r="X156">
        <v>6.1487925959525097E-2</v>
      </c>
      <c r="Y156" s="1">
        <v>0</v>
      </c>
      <c r="Z156">
        <v>1</v>
      </c>
      <c r="AA156">
        <v>5.6666341607061201E-4</v>
      </c>
      <c r="AB156">
        <v>7.0787045918822098E-3</v>
      </c>
      <c r="AC156">
        <v>7.1949631001914597E-3</v>
      </c>
      <c r="AD156">
        <v>1.5073361806811999E-4</v>
      </c>
      <c r="AE156">
        <v>6.7292015324569498E-3</v>
      </c>
      <c r="AF156" s="3">
        <v>4.3370718979505101E-4</v>
      </c>
      <c r="AG156">
        <v>2.3888724837259501E-3</v>
      </c>
      <c r="AH156">
        <v>5.8731376878643298</v>
      </c>
      <c r="AI156">
        <v>0.45950822775269501</v>
      </c>
      <c r="AJ156">
        <v>5817.4116825355004</v>
      </c>
      <c r="AK156" t="s">
        <v>101</v>
      </c>
      <c r="AL156" t="s">
        <v>102</v>
      </c>
      <c r="AM156">
        <v>36726528684.290001</v>
      </c>
      <c r="AN156">
        <v>251437</v>
      </c>
      <c r="AO156" s="1">
        <f t="shared" si="30"/>
        <v>8.1953337060571233E-3</v>
      </c>
      <c r="AP156" s="5">
        <f t="shared" si="31"/>
        <v>9.4030103915638144</v>
      </c>
      <c r="AQ156" s="3">
        <f t="shared" si="32"/>
        <v>8.2623218115145999E-3</v>
      </c>
      <c r="AR156" s="15">
        <f t="shared" si="33"/>
        <v>0.92024435640289615</v>
      </c>
    </row>
    <row r="157" spans="1:44" x14ac:dyDescent="0.25">
      <c r="A157" t="s">
        <v>37</v>
      </c>
      <c r="B157">
        <v>19.0415067162619</v>
      </c>
      <c r="C157">
        <v>1.8306018245009398E-2</v>
      </c>
      <c r="D157">
        <v>19.8850542606007</v>
      </c>
      <c r="E157">
        <v>11.1523844521336</v>
      </c>
      <c r="F157" s="1">
        <v>0</v>
      </c>
      <c r="G157" s="1">
        <v>0</v>
      </c>
      <c r="H157">
        <v>4.7967018677648197</v>
      </c>
      <c r="I157">
        <v>108.598394643113</v>
      </c>
      <c r="J157">
        <v>110.03362303756801</v>
      </c>
      <c r="K157">
        <v>43.312774777132802</v>
      </c>
      <c r="L157">
        <v>136.696060771883</v>
      </c>
      <c r="M157">
        <v>82.271393075868403</v>
      </c>
      <c r="N157">
        <v>90.707094070504695</v>
      </c>
      <c r="O157">
        <v>53.583872886570397</v>
      </c>
      <c r="P157">
        <v>141772.172153344</v>
      </c>
      <c r="Q157">
        <v>173787.26746661501</v>
      </c>
      <c r="R157">
        <v>75.211904265688403</v>
      </c>
      <c r="S157">
        <v>691.62557536485497</v>
      </c>
      <c r="T157">
        <v>6.0346836978224603E-3</v>
      </c>
      <c r="U157">
        <v>5.8180716553995697E-2</v>
      </c>
      <c r="V157">
        <v>0.88869816795163104</v>
      </c>
      <c r="W157">
        <v>9.8272588500409892E-3</v>
      </c>
      <c r="X157">
        <v>4.3293856644332003E-2</v>
      </c>
      <c r="Y157" s="1">
        <v>0</v>
      </c>
      <c r="Z157">
        <v>1</v>
      </c>
      <c r="AA157">
        <v>5.9065344160532795E-4</v>
      </c>
      <c r="AB157">
        <v>6.9600219881963696E-3</v>
      </c>
      <c r="AC157">
        <v>7.1277730298463697E-3</v>
      </c>
      <c r="AD157">
        <v>1.04107666715805E-4</v>
      </c>
      <c r="AE157">
        <v>7.4912019019545001E-3</v>
      </c>
      <c r="AF157" s="3">
        <v>4.1656216834640798E-4</v>
      </c>
      <c r="AG157">
        <v>3.16007174227301E-3</v>
      </c>
      <c r="AH157">
        <v>5.9056702564909402</v>
      </c>
      <c r="AI157">
        <v>0.48963526221185399</v>
      </c>
      <c r="AJ157">
        <v>7251.08511746154</v>
      </c>
      <c r="AK157" t="s">
        <v>103</v>
      </c>
      <c r="AL157" t="s">
        <v>104</v>
      </c>
      <c r="AM157">
        <v>22817522247.220001</v>
      </c>
      <c r="AN157">
        <v>160945</v>
      </c>
      <c r="AO157" s="1">
        <f t="shared" si="30"/>
        <v>8.1349886397981061E-3</v>
      </c>
      <c r="AP157" s="5">
        <f t="shared" si="31"/>
        <v>9.3368411781639455</v>
      </c>
      <c r="AQ157" s="3">
        <f t="shared" si="32"/>
        <v>9.3137864362600256E-3</v>
      </c>
      <c r="AR157" s="15">
        <f t="shared" si="33"/>
        <v>1.0393949466329402</v>
      </c>
    </row>
    <row r="158" spans="1:44" x14ac:dyDescent="0.25">
      <c r="A158" t="s">
        <v>37</v>
      </c>
      <c r="B158">
        <v>20.8451823437027</v>
      </c>
      <c r="C158">
        <v>2.0130009378040901E-2</v>
      </c>
      <c r="D158">
        <v>21.6531596192313</v>
      </c>
      <c r="E158">
        <v>11.588675622275201</v>
      </c>
      <c r="F158" s="1">
        <v>0</v>
      </c>
      <c r="G158" s="1">
        <v>0</v>
      </c>
      <c r="H158">
        <v>4.99518301346993</v>
      </c>
      <c r="I158">
        <v>133.427275347354</v>
      </c>
      <c r="J158">
        <v>134.380723145828</v>
      </c>
      <c r="K158">
        <v>68.462199855212802</v>
      </c>
      <c r="L158">
        <v>161.209091530498</v>
      </c>
      <c r="M158">
        <v>86.342959895435598</v>
      </c>
      <c r="N158">
        <v>92.034693080633701</v>
      </c>
      <c r="O158">
        <v>53.0162994625843</v>
      </c>
      <c r="P158">
        <v>143386.34227643901</v>
      </c>
      <c r="Q158">
        <v>174301.49910875701</v>
      </c>
      <c r="R158">
        <v>68.894304416346301</v>
      </c>
      <c r="S158">
        <v>687.64382393118399</v>
      </c>
      <c r="T158">
        <v>6.4964209527395896E-3</v>
      </c>
      <c r="U158">
        <v>3.8005677531610202E-2</v>
      </c>
      <c r="V158">
        <v>0.91890960494646901</v>
      </c>
      <c r="W158">
        <v>7.1257335941706298E-3</v>
      </c>
      <c r="X158">
        <v>3.5958983927749599E-2</v>
      </c>
      <c r="Y158" s="1">
        <v>0</v>
      </c>
      <c r="Z158">
        <v>1</v>
      </c>
      <c r="AA158">
        <v>6.1588638073247404E-4</v>
      </c>
      <c r="AB158">
        <v>6.9742874111710599E-3</v>
      </c>
      <c r="AC158">
        <v>7.1101209660256598E-3</v>
      </c>
      <c r="AD158">
        <v>8.24024172807615E-5</v>
      </c>
      <c r="AE158">
        <v>8.3953805120052707E-3</v>
      </c>
      <c r="AF158" s="3">
        <v>4.0775765083609099E-4</v>
      </c>
      <c r="AG158">
        <v>4.0620844292840698E-3</v>
      </c>
      <c r="AH158">
        <v>5.9333133614086</v>
      </c>
      <c r="AI158">
        <v>0.52038041609075802</v>
      </c>
      <c r="AJ158">
        <v>8291.9226169260801</v>
      </c>
      <c r="AK158" t="s">
        <v>105</v>
      </c>
      <c r="AL158" t="s">
        <v>106</v>
      </c>
      <c r="AM158">
        <v>18418692597.119999</v>
      </c>
      <c r="AN158">
        <v>128455</v>
      </c>
      <c r="AO158" s="1">
        <f t="shared" si="30"/>
        <v>8.1337649975942242E-3</v>
      </c>
      <c r="AP158" s="5">
        <f t="shared" si="31"/>
        <v>9.3354989791474825</v>
      </c>
      <c r="AQ158" s="3">
        <f t="shared" si="32"/>
        <v>1.115809639162179E-2</v>
      </c>
      <c r="AR158" s="15">
        <f t="shared" si="33"/>
        <v>1.2328942877358959</v>
      </c>
    </row>
    <row r="159" spans="1:44" x14ac:dyDescent="0.25">
      <c r="A159" t="s">
        <v>37</v>
      </c>
      <c r="B159">
        <v>21.862328809253501</v>
      </c>
      <c r="C159">
        <v>2.1034083280464001E-2</v>
      </c>
      <c r="D159">
        <v>22.516208797878299</v>
      </c>
      <c r="E159">
        <v>18.534186657498601</v>
      </c>
      <c r="F159" s="1">
        <v>0</v>
      </c>
      <c r="G159" s="1">
        <v>0</v>
      </c>
      <c r="H159">
        <v>5.1794352770362098</v>
      </c>
      <c r="I159">
        <v>158.15918133182601</v>
      </c>
      <c r="J159">
        <v>159.26571814339101</v>
      </c>
      <c r="K159">
        <v>95.198269893477999</v>
      </c>
      <c r="L159">
        <v>185.92883628427501</v>
      </c>
      <c r="M159">
        <v>87.206318295509405</v>
      </c>
      <c r="N159">
        <v>93.487486758470098</v>
      </c>
      <c r="O159">
        <v>53.662279586524598</v>
      </c>
      <c r="P159">
        <v>143469.550284964</v>
      </c>
      <c r="Q159">
        <v>174615.28756347299</v>
      </c>
      <c r="R159">
        <v>66.563663165773505</v>
      </c>
      <c r="S159">
        <v>683.00023527911901</v>
      </c>
      <c r="T159">
        <v>1.1600571202992399E-2</v>
      </c>
      <c r="U159">
        <v>3.4660591617077699E-2</v>
      </c>
      <c r="V159">
        <v>0.92506610498040198</v>
      </c>
      <c r="W159">
        <v>6.0044820972933602E-3</v>
      </c>
      <c r="X159">
        <v>3.4268821305226002E-2</v>
      </c>
      <c r="Y159" s="1">
        <v>0</v>
      </c>
      <c r="Z159">
        <v>1</v>
      </c>
      <c r="AA159">
        <v>6.13281911622986E-4</v>
      </c>
      <c r="AB159">
        <v>6.8153249332424601E-3</v>
      </c>
      <c r="AC159">
        <v>7.0008327774387499E-3</v>
      </c>
      <c r="AD159">
        <v>7.5827424765900395E-5</v>
      </c>
      <c r="AE159">
        <v>8.7659342974032699E-3</v>
      </c>
      <c r="AF159" s="3">
        <v>4.0730310091720198E-4</v>
      </c>
      <c r="AG159">
        <v>4.7637749046463302E-3</v>
      </c>
      <c r="AH159">
        <v>5.9620458602033404</v>
      </c>
      <c r="AI159">
        <v>0.52828806135664497</v>
      </c>
      <c r="AJ159">
        <v>9263.5921314788793</v>
      </c>
      <c r="AK159" t="s">
        <v>107</v>
      </c>
      <c r="AL159" t="s">
        <v>108</v>
      </c>
      <c r="AM159">
        <v>9349336713.8700008</v>
      </c>
      <c r="AN159">
        <v>65166</v>
      </c>
      <c r="AO159" s="1">
        <f t="shared" si="30"/>
        <v>8.0214177899789376E-3</v>
      </c>
      <c r="AP159" s="5">
        <f t="shared" si="31"/>
        <v>9.2121889866774502</v>
      </c>
      <c r="AQ159" s="3">
        <f t="shared" si="32"/>
        <v>1.2326862290659555E-2</v>
      </c>
      <c r="AR159" s="15">
        <f t="shared" si="33"/>
        <v>1.3731958648341367</v>
      </c>
    </row>
    <row r="160" spans="1:44" x14ac:dyDescent="0.25">
      <c r="A160" t="s">
        <v>37</v>
      </c>
      <c r="B160">
        <v>21.2523932261699</v>
      </c>
      <c r="C160">
        <v>2.0507540025443301E-2</v>
      </c>
      <c r="D160">
        <v>22.014624736328301</v>
      </c>
      <c r="E160">
        <v>30.8921026862056</v>
      </c>
      <c r="F160" s="1">
        <v>0</v>
      </c>
      <c r="G160" s="1">
        <v>0</v>
      </c>
      <c r="H160">
        <v>5.3909643513651799</v>
      </c>
      <c r="I160">
        <v>182.30755035170901</v>
      </c>
      <c r="J160">
        <v>183.132637394613</v>
      </c>
      <c r="K160">
        <v>120.519874897931</v>
      </c>
      <c r="L160">
        <v>210.73504014160599</v>
      </c>
      <c r="M160">
        <v>89.629726856353003</v>
      </c>
      <c r="N160">
        <v>94.0696218810061</v>
      </c>
      <c r="O160">
        <v>53.354943302600503</v>
      </c>
      <c r="P160">
        <v>140162.66305154399</v>
      </c>
      <c r="Q160">
        <v>171620.19621189401</v>
      </c>
      <c r="R160">
        <v>63.964981045711099</v>
      </c>
      <c r="S160">
        <v>676.18212127122501</v>
      </c>
      <c r="T160">
        <v>1.8695342525588601E-2</v>
      </c>
      <c r="U160">
        <v>2.8982665975802999E-2</v>
      </c>
      <c r="V160">
        <v>0.94235079675262701</v>
      </c>
      <c r="W160">
        <v>3.5957428023202002E-3</v>
      </c>
      <c r="X160">
        <v>2.50707944692494E-2</v>
      </c>
      <c r="Y160" s="1">
        <v>0</v>
      </c>
      <c r="Z160">
        <v>1</v>
      </c>
      <c r="AA160">
        <v>6.3155233764666504E-4</v>
      </c>
      <c r="AB160">
        <v>6.7189187032541701E-3</v>
      </c>
      <c r="AC160">
        <v>6.9422267856620503E-3</v>
      </c>
      <c r="AD160">
        <v>4.6249405017899797E-5</v>
      </c>
      <c r="AE160">
        <v>8.6445506729301309E-3</v>
      </c>
      <c r="AF160" s="3">
        <v>4.0309262891090097E-4</v>
      </c>
      <c r="AG160">
        <v>4.4662958941221699E-3</v>
      </c>
      <c r="AH160">
        <v>5.9715644953332303</v>
      </c>
      <c r="AI160">
        <v>0.54604401423279203</v>
      </c>
      <c r="AJ160">
        <v>10742.585285863801</v>
      </c>
      <c r="AK160" t="s">
        <v>109</v>
      </c>
      <c r="AL160" t="s">
        <v>110</v>
      </c>
      <c r="AM160">
        <v>5348747384.71</v>
      </c>
      <c r="AN160">
        <v>38161</v>
      </c>
      <c r="AO160" s="1">
        <f t="shared" si="30"/>
        <v>7.9768717522196164E-3</v>
      </c>
      <c r="AP160" s="5">
        <f t="shared" si="31"/>
        <v>9.1632536204149915</v>
      </c>
      <c r="AQ160" s="3">
        <f t="shared" si="32"/>
        <v>1.1736420890395727E-2</v>
      </c>
      <c r="AR160" s="15">
        <f t="shared" si="33"/>
        <v>1.3193064501479341</v>
      </c>
    </row>
    <row r="161" spans="1:44" x14ac:dyDescent="0.25">
      <c r="A161" t="s">
        <v>37</v>
      </c>
      <c r="B161">
        <v>21.703918512519</v>
      </c>
      <c r="C161">
        <v>2.0334222416609201E-2</v>
      </c>
      <c r="D161">
        <v>21.848872763968799</v>
      </c>
      <c r="E161">
        <v>46.913102616437897</v>
      </c>
      <c r="F161" s="1">
        <v>0</v>
      </c>
      <c r="G161" s="1">
        <v>0</v>
      </c>
      <c r="H161">
        <v>5.6342779193388104</v>
      </c>
      <c r="I161">
        <v>202.958897137186</v>
      </c>
      <c r="J161">
        <v>204.94793372839399</v>
      </c>
      <c r="K161">
        <v>146.05362511839201</v>
      </c>
      <c r="L161">
        <v>234.22573175266999</v>
      </c>
      <c r="M161">
        <v>89.309775146295294</v>
      </c>
      <c r="N161">
        <v>92.7217796136879</v>
      </c>
      <c r="O161">
        <v>53.167861227372399</v>
      </c>
      <c r="P161">
        <v>127289.484165587</v>
      </c>
      <c r="Q161">
        <v>159929.439512004</v>
      </c>
      <c r="R161">
        <v>67.179361249563499</v>
      </c>
      <c r="S161">
        <v>672.68099237842398</v>
      </c>
      <c r="T161">
        <v>1.7153608364900701E-2</v>
      </c>
      <c r="U161">
        <v>4.26786559035938E-2</v>
      </c>
      <c r="V161">
        <v>0.92341051242094796</v>
      </c>
      <c r="W161">
        <v>5.54803559187508E-3</v>
      </c>
      <c r="X161">
        <v>2.83627960835828E-2</v>
      </c>
      <c r="Y161" s="1">
        <v>0</v>
      </c>
      <c r="Z161">
        <v>1</v>
      </c>
      <c r="AA161">
        <v>6.3537776824782301E-4</v>
      </c>
      <c r="AB161">
        <v>6.6681201490986601E-3</v>
      </c>
      <c r="AC161">
        <v>6.9316728839250502E-3</v>
      </c>
      <c r="AD161">
        <v>5.36879729000054E-5</v>
      </c>
      <c r="AE161">
        <v>8.4318113716202008E-3</v>
      </c>
      <c r="AF161" s="3">
        <v>4.0603797168301301E-4</v>
      </c>
      <c r="AG161">
        <v>4.54528636835436E-3</v>
      </c>
      <c r="AH161">
        <v>5.9372353419303101</v>
      </c>
      <c r="AI161">
        <v>0.53870733470517296</v>
      </c>
      <c r="AJ161">
        <v>12512.063705611699</v>
      </c>
      <c r="AK161" t="s">
        <v>111</v>
      </c>
      <c r="AL161" t="s">
        <v>112</v>
      </c>
      <c r="AM161">
        <v>1277604552.5699999</v>
      </c>
      <c r="AN161">
        <v>10037</v>
      </c>
      <c r="AO161" s="1">
        <f t="shared" si="30"/>
        <v>7.9730886238558868E-3</v>
      </c>
      <c r="AP161" s="5">
        <f t="shared" si="31"/>
        <v>9.1590966091135826</v>
      </c>
      <c r="AQ161" s="3">
        <f t="shared" si="32"/>
        <v>1.2209839173548273E-2</v>
      </c>
      <c r="AR161" s="15">
        <f t="shared" si="33"/>
        <v>1.3696571221798157</v>
      </c>
    </row>
    <row r="162" spans="1:44" x14ac:dyDescent="0.25">
      <c r="A162" t="s">
        <v>37</v>
      </c>
      <c r="B162">
        <v>23.398374168886399</v>
      </c>
      <c r="C162">
        <v>2.0185000953444599E-2</v>
      </c>
      <c r="D162">
        <v>21.7059064522265</v>
      </c>
      <c r="E162">
        <v>81.369044676572301</v>
      </c>
      <c r="F162" s="1">
        <v>0</v>
      </c>
      <c r="G162" s="1">
        <v>0</v>
      </c>
      <c r="H162">
        <v>6.2089859826080298</v>
      </c>
      <c r="I162">
        <v>243.67001362073901</v>
      </c>
      <c r="J162">
        <v>248.04064216294199</v>
      </c>
      <c r="K162">
        <v>205.13374858259101</v>
      </c>
      <c r="L162">
        <v>278.507383381262</v>
      </c>
      <c r="M162">
        <v>93.848578896176903</v>
      </c>
      <c r="N162">
        <v>91.304872370551706</v>
      </c>
      <c r="O162">
        <v>52.077824242806599</v>
      </c>
      <c r="P162">
        <v>114239.558993554</v>
      </c>
      <c r="Q162">
        <v>143821.41297484099</v>
      </c>
      <c r="R162">
        <v>66.157581685299704</v>
      </c>
      <c r="S162">
        <v>647.03880858559103</v>
      </c>
      <c r="T162">
        <v>2.9469584676475698E-2</v>
      </c>
      <c r="U162">
        <v>7.4150373991760096E-2</v>
      </c>
      <c r="V162">
        <v>0.91378973922976903</v>
      </c>
      <c r="W162">
        <v>6.36552039423443E-4</v>
      </c>
      <c r="X162">
        <v>1.14233347390471E-2</v>
      </c>
      <c r="Y162" s="1">
        <v>0</v>
      </c>
      <c r="Z162">
        <v>1</v>
      </c>
      <c r="AA162">
        <v>6.7842566884374002E-4</v>
      </c>
      <c r="AB162">
        <v>6.6376661145856703E-3</v>
      </c>
      <c r="AC162">
        <v>7.01512477891654E-3</v>
      </c>
      <c r="AD162">
        <v>1.8336741797242201E-5</v>
      </c>
      <c r="AE162">
        <v>8.30164571420163E-3</v>
      </c>
      <c r="AF162" s="3">
        <v>4.1295683574436398E-4</v>
      </c>
      <c r="AG162">
        <v>4.5489030131466903E-3</v>
      </c>
      <c r="AH162">
        <v>5.8034633878108197</v>
      </c>
      <c r="AI162">
        <v>0.55684847756966804</v>
      </c>
      <c r="AJ162">
        <v>15646.2070623626</v>
      </c>
      <c r="AK162" t="s">
        <v>113</v>
      </c>
      <c r="AL162" t="s">
        <v>114</v>
      </c>
      <c r="AM162">
        <v>779799229.69000006</v>
      </c>
      <c r="AN162">
        <v>6826</v>
      </c>
      <c r="AO162" s="1">
        <f t="shared" si="30"/>
        <v>8.106507283504644E-3</v>
      </c>
      <c r="AP162" s="5">
        <f t="shared" si="31"/>
        <v>9.3055955846279339</v>
      </c>
      <c r="AQ162" s="3">
        <f t="shared" si="32"/>
        <v>1.386126522321946E-2</v>
      </c>
      <c r="AR162" s="15">
        <f t="shared" si="33"/>
        <v>1.5144413332918267</v>
      </c>
    </row>
    <row r="164" spans="1:44" x14ac:dyDescent="0.25">
      <c r="AO164" t="s">
        <v>226</v>
      </c>
      <c r="AP164" t="s">
        <v>67</v>
      </c>
    </row>
    <row r="165" spans="1:44" x14ac:dyDescent="0.25">
      <c r="A165" t="s">
        <v>0</v>
      </c>
      <c r="B165" t="s">
        <v>1</v>
      </c>
      <c r="C165" t="s">
        <v>2</v>
      </c>
      <c r="D165" t="s">
        <v>3</v>
      </c>
      <c r="E165" t="s">
        <v>5</v>
      </c>
      <c r="F165" t="s">
        <v>6</v>
      </c>
      <c r="G165" t="s">
        <v>208</v>
      </c>
      <c r="H165" t="s">
        <v>7</v>
      </c>
      <c r="I165" t="s">
        <v>8</v>
      </c>
      <c r="J165" t="s">
        <v>134</v>
      </c>
      <c r="K165" t="s">
        <v>143</v>
      </c>
      <c r="L165" t="s">
        <v>9</v>
      </c>
      <c r="M165" t="s">
        <v>10</v>
      </c>
      <c r="N165" t="s">
        <v>11</v>
      </c>
      <c r="O165" t="s">
        <v>13</v>
      </c>
      <c r="P165" t="s">
        <v>14</v>
      </c>
      <c r="Q165" t="s">
        <v>15</v>
      </c>
      <c r="R165" t="s">
        <v>16</v>
      </c>
      <c r="S165" t="s">
        <v>17</v>
      </c>
      <c r="T165" t="s">
        <v>18</v>
      </c>
      <c r="U165" t="s">
        <v>20</v>
      </c>
      <c r="V165" t="s">
        <v>21</v>
      </c>
      <c r="W165" t="s">
        <v>22</v>
      </c>
      <c r="X165" t="s">
        <v>23</v>
      </c>
      <c r="Y165" t="s">
        <v>24</v>
      </c>
      <c r="Z165" t="s">
        <v>25</v>
      </c>
      <c r="AA165" t="s">
        <v>26</v>
      </c>
      <c r="AB165" t="s">
        <v>27</v>
      </c>
      <c r="AC165" t="s">
        <v>263</v>
      </c>
      <c r="AD165" t="s">
        <v>120</v>
      </c>
      <c r="AE165" t="s">
        <v>29</v>
      </c>
      <c r="AF165" s="3" t="s">
        <v>233</v>
      </c>
      <c r="AG165" t="s">
        <v>30</v>
      </c>
      <c r="AH165" t="s">
        <v>31</v>
      </c>
      <c r="AI165" t="s">
        <v>32</v>
      </c>
      <c r="AJ165" t="s">
        <v>33</v>
      </c>
      <c r="AK165" t="s">
        <v>34</v>
      </c>
      <c r="AL165" t="s">
        <v>74</v>
      </c>
      <c r="AM165" t="s">
        <v>35</v>
      </c>
      <c r="AN165" t="s">
        <v>36</v>
      </c>
      <c r="AO165" s="15">
        <v>1</v>
      </c>
      <c r="AP165" s="15">
        <v>1</v>
      </c>
    </row>
    <row r="166" spans="1:44" x14ac:dyDescent="0.25">
      <c r="A166" t="s">
        <v>37</v>
      </c>
      <c r="B166">
        <v>5.4206280289585704</v>
      </c>
      <c r="C166">
        <v>4.3252631203034601E-3</v>
      </c>
      <c r="D166">
        <v>5.0686065574516297</v>
      </c>
      <c r="E166">
        <v>-29.940084380911699</v>
      </c>
      <c r="F166" s="1">
        <v>0</v>
      </c>
      <c r="G166" s="1">
        <v>0</v>
      </c>
      <c r="H166">
        <v>3.2580096621762098</v>
      </c>
      <c r="I166">
        <v>-238.71299619506399</v>
      </c>
      <c r="J166">
        <v>-183.50026451946201</v>
      </c>
      <c r="K166">
        <v>-243.878266740507</v>
      </c>
      <c r="L166">
        <v>-215.234273749247</v>
      </c>
      <c r="M166">
        <v>67.564435579083707</v>
      </c>
      <c r="N166">
        <v>80.437467561839298</v>
      </c>
      <c r="O166">
        <v>58.244763894873302</v>
      </c>
      <c r="P166">
        <v>169864.01872773501</v>
      </c>
      <c r="Q166">
        <v>246241.08817124</v>
      </c>
      <c r="R166">
        <v>123.395523907659</v>
      </c>
      <c r="S166">
        <v>607.55859814926805</v>
      </c>
      <c r="T166" s="1">
        <v>0</v>
      </c>
      <c r="U166">
        <v>0.46054389043935201</v>
      </c>
      <c r="V166">
        <v>0.449088555003683</v>
      </c>
      <c r="W166">
        <v>1.8352670535235899E-2</v>
      </c>
      <c r="X166">
        <v>7.2014884021727898E-2</v>
      </c>
      <c r="Y166" s="1">
        <v>0</v>
      </c>
      <c r="Z166">
        <v>1</v>
      </c>
      <c r="AA166">
        <v>4.5512929912645199E-4</v>
      </c>
      <c r="AB166">
        <v>3.8701013716388099E-3</v>
      </c>
      <c r="AC166">
        <v>3.6507393685367099E-3</v>
      </c>
      <c r="AD166" s="1">
        <v>0</v>
      </c>
      <c r="AE166" s="1">
        <v>0</v>
      </c>
      <c r="AF166" s="3">
        <v>2.10790706059625E-4</v>
      </c>
      <c r="AG166" s="1">
        <v>0</v>
      </c>
      <c r="AH166">
        <v>3.3726043211241898</v>
      </c>
      <c r="AI166">
        <v>0.20647310472681701</v>
      </c>
      <c r="AJ166">
        <v>117.669481341484</v>
      </c>
      <c r="AK166" t="s">
        <v>75</v>
      </c>
      <c r="AL166" t="s">
        <v>76</v>
      </c>
      <c r="AM166">
        <v>66756559.359999999</v>
      </c>
      <c r="AN166">
        <v>393</v>
      </c>
      <c r="AO166" s="1">
        <f>AA166+AC166*$AO$2+AF166*$AP$2</f>
        <v>4.3166593737227867E-3</v>
      </c>
      <c r="AP166" s="5">
        <f>100*(1-(1-AO166)^12)</f>
        <v>5.0587623249086171</v>
      </c>
      <c r="AQ166" s="3">
        <f>(1-(1-B166/100)^(1/12))- AO166</f>
        <v>3.1680526988890883E-4</v>
      </c>
      <c r="AR166" s="15">
        <f>B166/AP166-1</f>
        <v>7.1532458101100982E-2</v>
      </c>
    </row>
    <row r="167" spans="1:44" x14ac:dyDescent="0.25">
      <c r="A167" t="s">
        <v>37</v>
      </c>
      <c r="B167">
        <v>1.46357186086012</v>
      </c>
      <c r="C167">
        <v>4.6490470384668503E-3</v>
      </c>
      <c r="D167">
        <v>5.4383941022008599</v>
      </c>
      <c r="E167">
        <v>-27.9363038981014</v>
      </c>
      <c r="F167" s="1">
        <v>0</v>
      </c>
      <c r="G167" s="1">
        <v>0</v>
      </c>
      <c r="H167">
        <v>3.29486102920202</v>
      </c>
      <c r="I167">
        <v>-209.05998358434101</v>
      </c>
      <c r="J167">
        <v>-179.488649714769</v>
      </c>
      <c r="K167">
        <v>-236.60307181197101</v>
      </c>
      <c r="L167">
        <v>-185.23666376258799</v>
      </c>
      <c r="M167">
        <v>67.947354267722403</v>
      </c>
      <c r="N167">
        <v>83.541918857385895</v>
      </c>
      <c r="O167">
        <v>60.660420133521903</v>
      </c>
      <c r="P167">
        <v>167357.06430610601</v>
      </c>
      <c r="Q167">
        <v>225318.886830253</v>
      </c>
      <c r="R167">
        <v>120.232161582828</v>
      </c>
      <c r="S167">
        <v>647.52002863699602</v>
      </c>
      <c r="T167" s="1">
        <v>0</v>
      </c>
      <c r="U167">
        <v>0.24497444284436401</v>
      </c>
      <c r="V167">
        <v>0.48649684737760901</v>
      </c>
      <c r="W167">
        <v>6.8437611210057495E-2</v>
      </c>
      <c r="X167">
        <v>0.200091098567968</v>
      </c>
      <c r="Y167" s="1">
        <v>0</v>
      </c>
      <c r="Z167">
        <v>1</v>
      </c>
      <c r="AA167">
        <v>4.8535171301163001E-4</v>
      </c>
      <c r="AB167">
        <v>4.1636943052153598E-3</v>
      </c>
      <c r="AC167">
        <v>3.7188401743488801E-3</v>
      </c>
      <c r="AD167" s="1">
        <v>0</v>
      </c>
      <c r="AE167" s="1">
        <v>0</v>
      </c>
      <c r="AF167" s="3">
        <v>1.9230531723028201E-4</v>
      </c>
      <c r="AG167" s="1">
        <v>0</v>
      </c>
      <c r="AH167">
        <v>3.1845776119451998</v>
      </c>
      <c r="AI167">
        <v>0.195380254599932</v>
      </c>
      <c r="AJ167">
        <v>293.78377267287101</v>
      </c>
      <c r="AK167" t="s">
        <v>77</v>
      </c>
      <c r="AL167" t="s">
        <v>78</v>
      </c>
      <c r="AM167">
        <v>211037258.09</v>
      </c>
      <c r="AN167">
        <v>1261</v>
      </c>
      <c r="AO167" s="1">
        <f t="shared" ref="AO167:AO185" si="34">AA167+AC167*$AO$2+AF167*$AP$2</f>
        <v>4.3964972045907923E-3</v>
      </c>
      <c r="AP167" s="5">
        <f t="shared" ref="AP167:AP185" si="35">100*(1-(1-AO167)^12)</f>
        <v>5.1500752180811071</v>
      </c>
      <c r="AQ167" s="3">
        <f t="shared" ref="AQ167:AQ185" si="36">(1-(1-B167/100)^(1/12))- AO167</f>
        <v>-3.1685952475449851E-3</v>
      </c>
      <c r="AR167" s="15">
        <f t="shared" ref="AR167:AR185" si="37">B167/AP167-1</f>
        <v>-0.7158154397975105</v>
      </c>
    </row>
    <row r="168" spans="1:44" x14ac:dyDescent="0.25">
      <c r="A168" t="s">
        <v>37</v>
      </c>
      <c r="B168">
        <v>4.5527796974714896</v>
      </c>
      <c r="C168">
        <v>4.4775922452674703E-3</v>
      </c>
      <c r="D168">
        <v>5.2427435969529101</v>
      </c>
      <c r="E168">
        <v>-27.856052197107399</v>
      </c>
      <c r="F168" s="1">
        <v>0</v>
      </c>
      <c r="G168" s="1">
        <v>0</v>
      </c>
      <c r="H168">
        <v>3.2955292100793199</v>
      </c>
      <c r="I168">
        <v>-180.97443039113401</v>
      </c>
      <c r="J168">
        <v>-174.72630239624999</v>
      </c>
      <c r="K168">
        <v>-240.39991269826999</v>
      </c>
      <c r="L168">
        <v>-158.34637876679099</v>
      </c>
      <c r="M168">
        <v>68.790615286285401</v>
      </c>
      <c r="N168">
        <v>85.236867763365694</v>
      </c>
      <c r="O168">
        <v>61.330863199426098</v>
      </c>
      <c r="P168">
        <v>176136.164310191</v>
      </c>
      <c r="Q168">
        <v>228479.460699619</v>
      </c>
      <c r="R168">
        <v>120.315726972219</v>
      </c>
      <c r="S168">
        <v>686.72491217001004</v>
      </c>
      <c r="T168">
        <v>6.3084075598435305E-4</v>
      </c>
      <c r="U168">
        <v>0.145374112954301</v>
      </c>
      <c r="V168">
        <v>0.495000461783899</v>
      </c>
      <c r="W168">
        <v>8.7425990364845899E-2</v>
      </c>
      <c r="X168">
        <v>0.27219943489695297</v>
      </c>
      <c r="Y168" s="1">
        <v>0</v>
      </c>
      <c r="Z168">
        <v>1</v>
      </c>
      <c r="AA168">
        <v>5.1878197943758296E-4</v>
      </c>
      <c r="AB168">
        <v>3.9586596620338399E-3</v>
      </c>
      <c r="AC168">
        <v>3.7625497045388301E-3</v>
      </c>
      <c r="AD168" s="1">
        <v>0</v>
      </c>
      <c r="AE168" s="1">
        <v>1.5951604112208799E-7</v>
      </c>
      <c r="AF168" s="3">
        <v>1.9059403054438799E-4</v>
      </c>
      <c r="AG168" s="1">
        <v>0</v>
      </c>
      <c r="AH168">
        <v>3.1445856419502101</v>
      </c>
      <c r="AI168">
        <v>0.195596905828026</v>
      </c>
      <c r="AJ168">
        <v>783.05974688860397</v>
      </c>
      <c r="AK168" t="s">
        <v>79</v>
      </c>
      <c r="AL168" t="s">
        <v>80</v>
      </c>
      <c r="AM168">
        <v>1387776838.5999999</v>
      </c>
      <c r="AN168">
        <v>7879</v>
      </c>
      <c r="AO168" s="1">
        <f t="shared" si="34"/>
        <v>4.4719257145208009E-3</v>
      </c>
      <c r="AP168" s="5">
        <f t="shared" si="35"/>
        <v>5.2362710750367691</v>
      </c>
      <c r="AQ168" s="3">
        <f t="shared" si="36"/>
        <v>-5.9639186665281629E-4</v>
      </c>
      <c r="AR168" s="15">
        <f t="shared" si="37"/>
        <v>-0.13053017457857263</v>
      </c>
    </row>
    <row r="169" spans="1:44" x14ac:dyDescent="0.25">
      <c r="A169" t="s">
        <v>37</v>
      </c>
      <c r="B169">
        <v>6.54849705362302</v>
      </c>
      <c r="C169">
        <v>4.8312655925621699E-3</v>
      </c>
      <c r="D169">
        <v>5.6459213887370501</v>
      </c>
      <c r="E169">
        <v>-24.484151699140899</v>
      </c>
      <c r="F169" s="1">
        <v>0</v>
      </c>
      <c r="G169" s="1">
        <v>0</v>
      </c>
      <c r="H169">
        <v>3.3342679278852398</v>
      </c>
      <c r="I169">
        <v>-159.69925188069701</v>
      </c>
      <c r="J169">
        <v>-156.91137701576801</v>
      </c>
      <c r="K169">
        <v>-226.48482379337099</v>
      </c>
      <c r="L169">
        <v>-136.37455823141099</v>
      </c>
      <c r="M169">
        <v>67.745221484273401</v>
      </c>
      <c r="N169">
        <v>84.503384360898494</v>
      </c>
      <c r="O169">
        <v>60.073850968503898</v>
      </c>
      <c r="P169">
        <v>170784.14158329499</v>
      </c>
      <c r="Q169">
        <v>220751.193935658</v>
      </c>
      <c r="R169">
        <v>120.169756502696</v>
      </c>
      <c r="S169">
        <v>698.147704622677</v>
      </c>
      <c r="T169">
        <v>1.0205020435152901E-3</v>
      </c>
      <c r="U169">
        <v>0.126339924956474</v>
      </c>
      <c r="V169">
        <v>0.53702468086959498</v>
      </c>
      <c r="W169">
        <v>7.8044928883731296E-2</v>
      </c>
      <c r="X169">
        <v>0.25859046529019802</v>
      </c>
      <c r="Y169" s="1">
        <v>0</v>
      </c>
      <c r="Z169">
        <v>1</v>
      </c>
      <c r="AA169">
        <v>5.2856884476435405E-4</v>
      </c>
      <c r="AB169">
        <v>4.3007097872266699E-3</v>
      </c>
      <c r="AC169">
        <v>4.2611183159139403E-3</v>
      </c>
      <c r="AD169" s="1">
        <v>1.78460547824515E-8</v>
      </c>
      <c r="AE169">
        <v>1.9508406102068702E-6</v>
      </c>
      <c r="AF169" s="3">
        <v>2.16592802485642E-4</v>
      </c>
      <c r="AG169" s="1">
        <v>0</v>
      </c>
      <c r="AH169">
        <v>3.39892930253054</v>
      </c>
      <c r="AI169">
        <v>0.208751286806141</v>
      </c>
      <c r="AJ169">
        <v>1180.08647302395</v>
      </c>
      <c r="AK169" t="s">
        <v>81</v>
      </c>
      <c r="AL169" t="s">
        <v>82</v>
      </c>
      <c r="AM169">
        <v>5312411508.0900002</v>
      </c>
      <c r="AN169">
        <v>31106</v>
      </c>
      <c r="AO169" s="1">
        <f t="shared" si="34"/>
        <v>5.0062799631639364E-3</v>
      </c>
      <c r="AP169" s="5">
        <f t="shared" si="35"/>
        <v>5.8448507472843243</v>
      </c>
      <c r="AQ169" s="3">
        <f t="shared" si="36"/>
        <v>6.2178690349668289E-4</v>
      </c>
      <c r="AR169" s="15">
        <f t="shared" si="37"/>
        <v>0.12038738656682191</v>
      </c>
    </row>
    <row r="170" spans="1:44" x14ac:dyDescent="0.25">
      <c r="A170" t="s">
        <v>37</v>
      </c>
      <c r="B170">
        <v>7.30698652534024</v>
      </c>
      <c r="C170">
        <v>5.1932214800486098E-3</v>
      </c>
      <c r="D170">
        <v>6.0569123381618404</v>
      </c>
      <c r="E170">
        <v>-18.487655950936499</v>
      </c>
      <c r="F170" s="1">
        <v>0</v>
      </c>
      <c r="G170" s="1">
        <v>0</v>
      </c>
      <c r="H170">
        <v>3.4342291820919399</v>
      </c>
      <c r="I170">
        <v>-137.23442818762501</v>
      </c>
      <c r="J170">
        <v>-135.52518069250101</v>
      </c>
      <c r="K170">
        <v>-206.917994863996</v>
      </c>
      <c r="L170">
        <v>-113.40705469266901</v>
      </c>
      <c r="M170">
        <v>66.888480831278798</v>
      </c>
      <c r="N170">
        <v>84.283047935888604</v>
      </c>
      <c r="O170">
        <v>59.647645374599698</v>
      </c>
      <c r="P170">
        <v>167222.72637581101</v>
      </c>
      <c r="Q170">
        <v>213284.43453447201</v>
      </c>
      <c r="R170">
        <v>117.756638851161</v>
      </c>
      <c r="S170">
        <v>706.45011114845397</v>
      </c>
      <c r="T170">
        <v>1.4882379145056801E-3</v>
      </c>
      <c r="U170">
        <v>0.12120979356558401</v>
      </c>
      <c r="V170">
        <v>0.60355841351551798</v>
      </c>
      <c r="W170">
        <v>6.11834637561183E-2</v>
      </c>
      <c r="X170">
        <v>0.21404832916277799</v>
      </c>
      <c r="Y170" s="1">
        <v>0</v>
      </c>
      <c r="Z170">
        <v>1</v>
      </c>
      <c r="AA170">
        <v>5.4601466275643702E-4</v>
      </c>
      <c r="AB170">
        <v>4.6308990941048896E-3</v>
      </c>
      <c r="AC170">
        <v>4.7607759185134902E-3</v>
      </c>
      <c r="AD170" s="1">
        <v>2.7018031179664202E-7</v>
      </c>
      <c r="AE170">
        <v>1.60117981590157E-5</v>
      </c>
      <c r="AF170" s="3">
        <v>2.32404616847587E-4</v>
      </c>
      <c r="AG170" s="1">
        <v>0</v>
      </c>
      <c r="AH170">
        <v>3.5504728542669102</v>
      </c>
      <c r="AI170">
        <v>0.21493932811848501</v>
      </c>
      <c r="AJ170">
        <v>1684.4137508297899</v>
      </c>
      <c r="AK170" t="s">
        <v>83</v>
      </c>
      <c r="AL170" t="s">
        <v>84</v>
      </c>
      <c r="AM170">
        <v>10251087572.290001</v>
      </c>
      <c r="AN170">
        <v>61302</v>
      </c>
      <c r="AO170" s="1">
        <f t="shared" si="34"/>
        <v>5.5391951981175139E-3</v>
      </c>
      <c r="AP170" s="5">
        <f t="shared" si="35"/>
        <v>6.4482213989316968</v>
      </c>
      <c r="AQ170" s="3">
        <f t="shared" si="36"/>
        <v>7.6394640982280736E-4</v>
      </c>
      <c r="AR170" s="15">
        <f t="shared" si="37"/>
        <v>0.13317860434364404</v>
      </c>
    </row>
    <row r="171" spans="1:44" x14ac:dyDescent="0.25">
      <c r="A171" t="s">
        <v>37</v>
      </c>
      <c r="B171">
        <v>7.2475311899915704</v>
      </c>
      <c r="C171">
        <v>5.4862196174083298E-3</v>
      </c>
      <c r="D171">
        <v>6.3884010974595897</v>
      </c>
      <c r="E171">
        <v>-8.8177473532357595</v>
      </c>
      <c r="F171" s="1">
        <v>0</v>
      </c>
      <c r="G171" s="1">
        <v>0</v>
      </c>
      <c r="H171">
        <v>3.6950521339072</v>
      </c>
      <c r="I171">
        <v>-112.45220910833601</v>
      </c>
      <c r="J171">
        <v>-110.054580319077</v>
      </c>
      <c r="K171">
        <v>-175.89501339103401</v>
      </c>
      <c r="L171">
        <v>-87.683176624806407</v>
      </c>
      <c r="M171">
        <v>68.8005105348836</v>
      </c>
      <c r="N171">
        <v>85.006566162443306</v>
      </c>
      <c r="O171">
        <v>60.439545872442899</v>
      </c>
      <c r="P171">
        <v>160803.32002728601</v>
      </c>
      <c r="Q171">
        <v>209477.981256995</v>
      </c>
      <c r="R171">
        <v>111.498035541191</v>
      </c>
      <c r="S171">
        <v>694.51635657403199</v>
      </c>
      <c r="T171">
        <v>1.91011762394281E-3</v>
      </c>
      <c r="U171">
        <v>0.120199996050776</v>
      </c>
      <c r="V171">
        <v>0.70308580966998002</v>
      </c>
      <c r="W171">
        <v>4.6361479516116202E-2</v>
      </c>
      <c r="X171">
        <v>0.13035271476312599</v>
      </c>
      <c r="Y171" s="1">
        <v>0</v>
      </c>
      <c r="Z171">
        <v>1</v>
      </c>
      <c r="AA171">
        <v>5.5495901246526097E-4</v>
      </c>
      <c r="AB171">
        <v>4.84283690492196E-3</v>
      </c>
      <c r="AC171">
        <v>4.8343681874116898E-3</v>
      </c>
      <c r="AD171">
        <v>1.42973401770579E-5</v>
      </c>
      <c r="AE171">
        <v>7.3986138139417093E-5</v>
      </c>
      <c r="AF171" s="3">
        <v>2.3112493896598299E-4</v>
      </c>
      <c r="AG171" s="1">
        <v>1.08217882644832E-7</v>
      </c>
      <c r="AH171">
        <v>3.4997145515154</v>
      </c>
      <c r="AI171">
        <v>0.218169278472577</v>
      </c>
      <c r="AJ171">
        <v>2319.7656938005498</v>
      </c>
      <c r="AK171" t="s">
        <v>85</v>
      </c>
      <c r="AL171" t="s">
        <v>86</v>
      </c>
      <c r="AM171">
        <v>12552307161.33</v>
      </c>
      <c r="AN171">
        <v>78060</v>
      </c>
      <c r="AO171" s="1">
        <f t="shared" si="34"/>
        <v>5.6204521388429343E-3</v>
      </c>
      <c r="AP171" s="5">
        <f t="shared" si="35"/>
        <v>6.53990906708386</v>
      </c>
      <c r="AQ171" s="3">
        <f t="shared" si="36"/>
        <v>6.2959016128322307E-4</v>
      </c>
      <c r="AR171" s="15">
        <f t="shared" si="37"/>
        <v>0.10820060579576807</v>
      </c>
    </row>
    <row r="172" spans="1:44" x14ac:dyDescent="0.25">
      <c r="A172" t="s">
        <v>37</v>
      </c>
      <c r="B172">
        <v>7.6012833027045303</v>
      </c>
      <c r="C172">
        <v>6.2956162555514701E-3</v>
      </c>
      <c r="D172">
        <v>7.2985625078207699</v>
      </c>
      <c r="E172">
        <v>-10.549130541928101</v>
      </c>
      <c r="F172" s="1">
        <v>0</v>
      </c>
      <c r="G172" s="1">
        <v>0</v>
      </c>
      <c r="H172">
        <v>3.8097859443891502</v>
      </c>
      <c r="I172">
        <v>-88.299926908619796</v>
      </c>
      <c r="J172">
        <v>-85.575451444767197</v>
      </c>
      <c r="K172">
        <v>-151.43515528498401</v>
      </c>
      <c r="L172">
        <v>-63.040120975727802</v>
      </c>
      <c r="M172">
        <v>71.083611262721206</v>
      </c>
      <c r="N172">
        <v>85.689518007074099</v>
      </c>
      <c r="O172">
        <v>60.488880935441102</v>
      </c>
      <c r="P172">
        <v>157663.45900416901</v>
      </c>
      <c r="Q172">
        <v>202311.111803971</v>
      </c>
      <c r="R172">
        <v>106.113656683016</v>
      </c>
      <c r="S172">
        <v>697.88038113532605</v>
      </c>
      <c r="T172">
        <v>1.4697936007553999E-3</v>
      </c>
      <c r="U172">
        <v>9.2296983012465403E-2</v>
      </c>
      <c r="V172">
        <v>0.78774921200346604</v>
      </c>
      <c r="W172">
        <v>3.2754851246634999E-2</v>
      </c>
      <c r="X172">
        <v>8.71989537374325E-2</v>
      </c>
      <c r="Y172" s="1">
        <v>0</v>
      </c>
      <c r="Z172">
        <v>1</v>
      </c>
      <c r="AA172">
        <v>5.7474862804513904E-4</v>
      </c>
      <c r="AB172">
        <v>5.4791321662028799E-3</v>
      </c>
      <c r="AC172">
        <v>5.22295372218876E-3</v>
      </c>
      <c r="AD172">
        <v>4.98265688015886E-5</v>
      </c>
      <c r="AE172">
        <v>1.89544751202244E-4</v>
      </c>
      <c r="AF172" s="3">
        <v>2.3754258958032701E-4</v>
      </c>
      <c r="AG172">
        <v>2.3464689102087301E-6</v>
      </c>
      <c r="AH172">
        <v>3.493352533016</v>
      </c>
      <c r="AI172">
        <v>0.22415893569093401</v>
      </c>
      <c r="AJ172">
        <v>2661.7750554624699</v>
      </c>
      <c r="AK172" t="s">
        <v>87</v>
      </c>
      <c r="AL172" t="s">
        <v>88</v>
      </c>
      <c r="AM172">
        <v>19774624018.68</v>
      </c>
      <c r="AN172">
        <v>125423</v>
      </c>
      <c r="AO172" s="1">
        <f t="shared" si="34"/>
        <v>6.0352449398142259E-3</v>
      </c>
      <c r="AP172" s="5">
        <f t="shared" si="35"/>
        <v>7.0066655218690048</v>
      </c>
      <c r="AQ172" s="3">
        <f t="shared" si="36"/>
        <v>5.3119249804766799E-4</v>
      </c>
      <c r="AR172" s="15">
        <f t="shared" si="37"/>
        <v>8.4864587724306384E-2</v>
      </c>
    </row>
    <row r="173" spans="1:44" x14ac:dyDescent="0.25">
      <c r="A173" t="s">
        <v>37</v>
      </c>
      <c r="B173">
        <v>8.5605402071080192</v>
      </c>
      <c r="C173">
        <v>6.9202785687858598E-3</v>
      </c>
      <c r="D173">
        <v>7.9954374222758604</v>
      </c>
      <c r="E173">
        <v>-12.751292571464299</v>
      </c>
      <c r="F173" s="1">
        <v>0</v>
      </c>
      <c r="G173" s="1">
        <v>0</v>
      </c>
      <c r="H173">
        <v>3.9320834384840202</v>
      </c>
      <c r="I173">
        <v>-61.727991479146603</v>
      </c>
      <c r="J173">
        <v>-58.372298394546704</v>
      </c>
      <c r="K173">
        <v>-119.19715732294399</v>
      </c>
      <c r="L173">
        <v>-36.716093084846001</v>
      </c>
      <c r="M173">
        <v>75.110786292003596</v>
      </c>
      <c r="N173">
        <v>87.144399385640696</v>
      </c>
      <c r="O173">
        <v>61.920366182182697</v>
      </c>
      <c r="P173">
        <v>159235.15571990301</v>
      </c>
      <c r="Q173">
        <v>205197.72609604799</v>
      </c>
      <c r="R173">
        <v>97.383708788341494</v>
      </c>
      <c r="S173">
        <v>689.92492250052203</v>
      </c>
      <c r="T173">
        <v>2.1643776999935699E-3</v>
      </c>
      <c r="U173">
        <v>7.1429267762969803E-2</v>
      </c>
      <c r="V173">
        <v>0.79685814506686004</v>
      </c>
      <c r="W173">
        <v>3.3570174241923503E-2</v>
      </c>
      <c r="X173">
        <v>9.8142412928246506E-2</v>
      </c>
      <c r="Y173" s="1">
        <v>0</v>
      </c>
      <c r="Z173">
        <v>1</v>
      </c>
      <c r="AA173">
        <v>5.8011860670864905E-4</v>
      </c>
      <c r="AB173">
        <v>5.64776015346542E-3</v>
      </c>
      <c r="AC173">
        <v>5.38064811733699E-3</v>
      </c>
      <c r="AD173">
        <v>6.1132924873222004E-5</v>
      </c>
      <c r="AE173">
        <v>6.1052814686183004E-4</v>
      </c>
      <c r="AF173" s="3">
        <v>2.2461783679154001E-4</v>
      </c>
      <c r="AG173">
        <v>2.0723078012174901E-5</v>
      </c>
      <c r="AH173">
        <v>3.2480348045956</v>
      </c>
      <c r="AI173">
        <v>0.217552521272635</v>
      </c>
      <c r="AJ173">
        <v>2450.1188069874202</v>
      </c>
      <c r="AK173" t="s">
        <v>89</v>
      </c>
      <c r="AL173" t="s">
        <v>90</v>
      </c>
      <c r="AM173">
        <v>27575707326.950001</v>
      </c>
      <c r="AN173">
        <v>173176</v>
      </c>
      <c r="AO173" s="1">
        <f t="shared" si="34"/>
        <v>6.1853845608371791E-3</v>
      </c>
      <c r="AP173" s="5">
        <f t="shared" si="35"/>
        <v>7.1750866704070049</v>
      </c>
      <c r="AQ173" s="3">
        <f t="shared" si="36"/>
        <v>1.2446315691452183E-3</v>
      </c>
      <c r="AR173" s="15">
        <f t="shared" si="37"/>
        <v>0.19309223711752388</v>
      </c>
    </row>
    <row r="174" spans="1:44" x14ac:dyDescent="0.25">
      <c r="A174" t="s">
        <v>37</v>
      </c>
      <c r="B174">
        <v>8.9927505696291306</v>
      </c>
      <c r="C174">
        <v>7.9312379901816804E-3</v>
      </c>
      <c r="D174">
        <v>9.1130982810643495</v>
      </c>
      <c r="E174">
        <v>-15.120242317174799</v>
      </c>
      <c r="F174" s="1">
        <v>0</v>
      </c>
      <c r="G174" s="1">
        <v>0</v>
      </c>
      <c r="H174">
        <v>3.9603847698984498</v>
      </c>
      <c r="I174">
        <v>-36.646949841227098</v>
      </c>
      <c r="J174">
        <v>-34.837254851130801</v>
      </c>
      <c r="K174">
        <v>-93.381682662592098</v>
      </c>
      <c r="L174">
        <v>-11.704783901504101</v>
      </c>
      <c r="M174">
        <v>76.141268240513398</v>
      </c>
      <c r="N174">
        <v>88.015955837356003</v>
      </c>
      <c r="O174">
        <v>62.634968381398799</v>
      </c>
      <c r="P174">
        <v>159734.162542629</v>
      </c>
      <c r="Q174">
        <v>202148.96410967401</v>
      </c>
      <c r="R174">
        <v>94.666585834755907</v>
      </c>
      <c r="S174">
        <v>695.12743689982597</v>
      </c>
      <c r="T174">
        <v>2.7794043458177898E-3</v>
      </c>
      <c r="U174">
        <v>6.6997006918789404E-2</v>
      </c>
      <c r="V174">
        <v>0.80006721848026396</v>
      </c>
      <c r="W174">
        <v>3.25628717267155E-2</v>
      </c>
      <c r="X174">
        <v>0.10037290287422999</v>
      </c>
      <c r="Y174" s="1">
        <v>0</v>
      </c>
      <c r="Z174">
        <v>1</v>
      </c>
      <c r="AA174">
        <v>5.7908380472821504E-4</v>
      </c>
      <c r="AB174">
        <v>5.9770191756481498E-3</v>
      </c>
      <c r="AC174">
        <v>5.6876098128733803E-3</v>
      </c>
      <c r="AD174">
        <v>7.5332528531902695E-5</v>
      </c>
      <c r="AE174">
        <v>1.18128706830465E-3</v>
      </c>
      <c r="AF174" s="3">
        <v>2.2793147650475699E-4</v>
      </c>
      <c r="AG174">
        <v>1.18509585411178E-4</v>
      </c>
      <c r="AH174">
        <v>3.1919534910006702</v>
      </c>
      <c r="AI174">
        <v>0.21624485442161301</v>
      </c>
      <c r="AJ174">
        <v>2545.42564376072</v>
      </c>
      <c r="AK174" t="s">
        <v>91</v>
      </c>
      <c r="AL174" t="s">
        <v>92</v>
      </c>
      <c r="AM174">
        <v>57779680211.57</v>
      </c>
      <c r="AN174">
        <v>361724</v>
      </c>
      <c r="AO174" s="1">
        <f t="shared" si="34"/>
        <v>6.4946250941063524E-3</v>
      </c>
      <c r="AP174" s="5">
        <f t="shared" si="35"/>
        <v>7.521100703216721</v>
      </c>
      <c r="AQ174" s="3">
        <f t="shared" si="36"/>
        <v>1.3272087866809243E-3</v>
      </c>
      <c r="AR174" s="15">
        <f t="shared" si="37"/>
        <v>0.19566948037047238</v>
      </c>
    </row>
    <row r="175" spans="1:44" x14ac:dyDescent="0.25">
      <c r="A175" t="s">
        <v>37</v>
      </c>
      <c r="B175">
        <v>9.4638897677903202</v>
      </c>
      <c r="C175">
        <v>8.5045493638129903E-3</v>
      </c>
      <c r="D175">
        <v>9.7413756587389901</v>
      </c>
      <c r="E175">
        <v>-13.300871607348199</v>
      </c>
      <c r="F175" s="1">
        <v>0</v>
      </c>
      <c r="G175" s="1">
        <v>0</v>
      </c>
      <c r="H175">
        <v>4.0911167466187903</v>
      </c>
      <c r="I175">
        <v>-12.3075234596278</v>
      </c>
      <c r="J175">
        <v>-10.862482923503199</v>
      </c>
      <c r="K175">
        <v>-65.536710484590103</v>
      </c>
      <c r="L175">
        <v>12.946095758527999</v>
      </c>
      <c r="M175">
        <v>77.922445650834504</v>
      </c>
      <c r="N175">
        <v>88.774690095049493</v>
      </c>
      <c r="O175">
        <v>63.661684723354803</v>
      </c>
      <c r="P175">
        <v>157736.246749185</v>
      </c>
      <c r="Q175">
        <v>198538.21777750301</v>
      </c>
      <c r="R175">
        <v>89.900636285912796</v>
      </c>
      <c r="S175">
        <v>692.96206500400399</v>
      </c>
      <c r="T175">
        <v>4.1765770453696697E-3</v>
      </c>
      <c r="U175">
        <v>7.2318794458443997E-2</v>
      </c>
      <c r="V175">
        <v>0.79585537519629101</v>
      </c>
      <c r="W175">
        <v>3.2859022938291203E-2</v>
      </c>
      <c r="X175">
        <v>9.8966807406973306E-2</v>
      </c>
      <c r="Y175" s="1">
        <v>0</v>
      </c>
      <c r="Z175">
        <v>1</v>
      </c>
      <c r="AA175">
        <v>5.81652796044243E-4</v>
      </c>
      <c r="AB175">
        <v>5.9647790273151102E-3</v>
      </c>
      <c r="AC175">
        <v>5.6961440954251697E-3</v>
      </c>
      <c r="AD175">
        <v>1.22688441659824E-4</v>
      </c>
      <c r="AE175">
        <v>1.3350765181020499E-3</v>
      </c>
      <c r="AF175" s="3">
        <v>2.2693276834035101E-4</v>
      </c>
      <c r="AG175">
        <v>5.0035099750429302E-4</v>
      </c>
      <c r="AH175">
        <v>3.05419511309421</v>
      </c>
      <c r="AI175">
        <v>0.210057710938124</v>
      </c>
      <c r="AJ175">
        <v>2855.2395255568699</v>
      </c>
      <c r="AK175" t="s">
        <v>93</v>
      </c>
      <c r="AL175" t="s">
        <v>94</v>
      </c>
      <c r="AM175">
        <v>87043750779.850006</v>
      </c>
      <c r="AN175">
        <v>551831</v>
      </c>
      <c r="AO175" s="1">
        <f t="shared" si="34"/>
        <v>6.504729659809764E-3</v>
      </c>
      <c r="AP175" s="5">
        <f t="shared" si="35"/>
        <v>7.5323868848600872</v>
      </c>
      <c r="AQ175" s="3">
        <f t="shared" si="36"/>
        <v>1.7461605777058095E-3</v>
      </c>
      <c r="AR175" s="15">
        <f t="shared" si="37"/>
        <v>0.25642640406754813</v>
      </c>
    </row>
    <row r="176" spans="1:44" x14ac:dyDescent="0.25">
      <c r="A176" t="s">
        <v>37</v>
      </c>
      <c r="B176">
        <v>10.7733927508003</v>
      </c>
      <c r="C176">
        <v>9.5989178499093306E-3</v>
      </c>
      <c r="D176">
        <v>10.9296262981361</v>
      </c>
      <c r="E176">
        <v>-10.8770818843028</v>
      </c>
      <c r="F176" s="1">
        <v>0</v>
      </c>
      <c r="G176" s="1">
        <v>0</v>
      </c>
      <c r="H176">
        <v>4.2255594345432002</v>
      </c>
      <c r="I176">
        <v>12.273507050355899</v>
      </c>
      <c r="J176">
        <v>13.132728929915199</v>
      </c>
      <c r="K176">
        <v>-40.826169973275199</v>
      </c>
      <c r="L176">
        <v>38.1403365080265</v>
      </c>
      <c r="M176">
        <v>79.401865519281202</v>
      </c>
      <c r="N176">
        <v>89.050603006626702</v>
      </c>
      <c r="O176">
        <v>63.8741797108638</v>
      </c>
      <c r="P176">
        <v>154041.90352942201</v>
      </c>
      <c r="Q176">
        <v>193114.75828871501</v>
      </c>
      <c r="R176">
        <v>85.206589765417604</v>
      </c>
      <c r="S176">
        <v>694.53600593607496</v>
      </c>
      <c r="T176">
        <v>4.30981129271107E-3</v>
      </c>
      <c r="U176">
        <v>6.5355641818847801E-2</v>
      </c>
      <c r="V176">
        <v>0.82897731817396503</v>
      </c>
      <c r="W176">
        <v>2.4889477810325401E-2</v>
      </c>
      <c r="X176">
        <v>8.0777562196861497E-2</v>
      </c>
      <c r="Y176" s="1">
        <v>0</v>
      </c>
      <c r="Z176">
        <v>1</v>
      </c>
      <c r="AA176">
        <v>5.9176239879622002E-4</v>
      </c>
      <c r="AB176">
        <v>5.9910914450860397E-3</v>
      </c>
      <c r="AC176">
        <v>5.7353163706345897E-3</v>
      </c>
      <c r="AD176">
        <v>1.2141722771447899E-4</v>
      </c>
      <c r="AE176">
        <v>1.8756414543497999E-3</v>
      </c>
      <c r="AF176" s="3">
        <v>2.33085278610791E-4</v>
      </c>
      <c r="AG176">
        <v>1.0190168096596E-3</v>
      </c>
      <c r="AH176">
        <v>3.01017340027644</v>
      </c>
      <c r="AI176">
        <v>0.210899657740169</v>
      </c>
      <c r="AJ176">
        <v>3346.2808961721898</v>
      </c>
      <c r="AK176" t="s">
        <v>95</v>
      </c>
      <c r="AL176" t="s">
        <v>96</v>
      </c>
      <c r="AM176">
        <v>141397373878.20999</v>
      </c>
      <c r="AN176">
        <v>917915</v>
      </c>
      <c r="AO176" s="1">
        <f t="shared" si="34"/>
        <v>6.5601640480416005E-3</v>
      </c>
      <c r="AP176" s="5">
        <f t="shared" si="35"/>
        <v>7.5942812445093928</v>
      </c>
      <c r="AQ176" s="3">
        <f t="shared" si="36"/>
        <v>2.8941026206956762E-3</v>
      </c>
      <c r="AR176" s="15">
        <f t="shared" si="37"/>
        <v>0.41861914300176606</v>
      </c>
    </row>
    <row r="177" spans="1:48" x14ac:dyDescent="0.25">
      <c r="A177" t="s">
        <v>37</v>
      </c>
      <c r="B177">
        <v>11.5674721420165</v>
      </c>
      <c r="C177">
        <v>1.05039947056667E-2</v>
      </c>
      <c r="D177">
        <v>11.901494116462899</v>
      </c>
      <c r="E177">
        <v>-8.3916684476396295</v>
      </c>
      <c r="F177" s="1">
        <v>0</v>
      </c>
      <c r="G177" s="1">
        <v>0</v>
      </c>
      <c r="H177">
        <v>4.3461051412260803</v>
      </c>
      <c r="I177">
        <v>36.003203415039302</v>
      </c>
      <c r="J177">
        <v>36.290844723297901</v>
      </c>
      <c r="K177">
        <v>-16.760250668103801</v>
      </c>
      <c r="L177">
        <v>62.470875608082601</v>
      </c>
      <c r="M177">
        <v>80.475920578573295</v>
      </c>
      <c r="N177">
        <v>89.3052508007694</v>
      </c>
      <c r="O177">
        <v>64.106317348261896</v>
      </c>
      <c r="P177">
        <v>150556.160705502</v>
      </c>
      <c r="Q177">
        <v>186983.40572239301</v>
      </c>
      <c r="R177">
        <v>81.771242418768793</v>
      </c>
      <c r="S177">
        <v>697.017628471124</v>
      </c>
      <c r="T177">
        <v>4.2428032437803699E-3</v>
      </c>
      <c r="U177">
        <v>6.0760098099503002E-2</v>
      </c>
      <c r="V177">
        <v>0.84379883267317601</v>
      </c>
      <c r="W177">
        <v>2.2099662717329199E-2</v>
      </c>
      <c r="X177">
        <v>7.3341406509990895E-2</v>
      </c>
      <c r="Y177" s="1">
        <v>0</v>
      </c>
      <c r="Z177">
        <v>1</v>
      </c>
      <c r="AA177">
        <v>5.9825697020424303E-4</v>
      </c>
      <c r="AB177">
        <v>5.9426870392390403E-3</v>
      </c>
      <c r="AC177">
        <v>5.6989618712481099E-3</v>
      </c>
      <c r="AD177">
        <v>9.3442819470886606E-5</v>
      </c>
      <c r="AE177">
        <v>2.4089064755304901E-3</v>
      </c>
      <c r="AF177" s="3">
        <v>2.37790905519978E-4</v>
      </c>
      <c r="AG177">
        <v>1.46072441222589E-3</v>
      </c>
      <c r="AH177">
        <v>2.9758885669167601</v>
      </c>
      <c r="AI177">
        <v>0.210582590382178</v>
      </c>
      <c r="AJ177">
        <v>3904.6552078999198</v>
      </c>
      <c r="AK177" t="s">
        <v>97</v>
      </c>
      <c r="AL177" t="s">
        <v>98</v>
      </c>
      <c r="AM177">
        <v>173739701667.89999</v>
      </c>
      <c r="AN177">
        <v>1153986</v>
      </c>
      <c r="AO177" s="1">
        <f t="shared" si="34"/>
        <v>6.5350097469723308E-3</v>
      </c>
      <c r="AP177" s="5">
        <f t="shared" si="35"/>
        <v>7.5662003291128155</v>
      </c>
      <c r="AQ177" s="3">
        <f t="shared" si="36"/>
        <v>3.6568907078829652E-3</v>
      </c>
      <c r="AR177" s="15">
        <f t="shared" si="37"/>
        <v>0.52883503460882575</v>
      </c>
    </row>
    <row r="178" spans="1:48" x14ac:dyDescent="0.25">
      <c r="A178" t="s">
        <v>37</v>
      </c>
      <c r="B178">
        <v>12.743520681722</v>
      </c>
      <c r="C178">
        <v>1.1110356157088301E-2</v>
      </c>
      <c r="D178">
        <v>12.547154454682399</v>
      </c>
      <c r="E178">
        <v>-2.09259804049187</v>
      </c>
      <c r="F178" s="1">
        <v>0</v>
      </c>
      <c r="G178" s="1">
        <v>0</v>
      </c>
      <c r="H178">
        <v>4.5901150535705302</v>
      </c>
      <c r="I178">
        <v>59.965550628996802</v>
      </c>
      <c r="J178">
        <v>60.209364689517102</v>
      </c>
      <c r="K178">
        <v>9.9504741899838596</v>
      </c>
      <c r="L178">
        <v>87.705772987315996</v>
      </c>
      <c r="M178">
        <v>83.454057031425194</v>
      </c>
      <c r="N178">
        <v>89.791273705072598</v>
      </c>
      <c r="O178">
        <v>64.415172327346099</v>
      </c>
      <c r="P178">
        <v>143644.009549938</v>
      </c>
      <c r="Q178">
        <v>177507.807225069</v>
      </c>
      <c r="R178">
        <v>75.297007024759196</v>
      </c>
      <c r="S178">
        <v>692.62873776500396</v>
      </c>
      <c r="T178">
        <v>4.8793961554424604E-3</v>
      </c>
      <c r="U178">
        <v>4.8233239256601598E-2</v>
      </c>
      <c r="V178">
        <v>0.90137427837389394</v>
      </c>
      <c r="W178">
        <v>1.0869769099435701E-2</v>
      </c>
      <c r="X178">
        <v>3.9522713270067601E-2</v>
      </c>
      <c r="Y178" s="1">
        <v>0</v>
      </c>
      <c r="Z178">
        <v>1</v>
      </c>
      <c r="AA178">
        <v>6.1592172608317998E-4</v>
      </c>
      <c r="AB178">
        <v>5.8682676766576396E-3</v>
      </c>
      <c r="AC178">
        <v>5.6871322561479198E-3</v>
      </c>
      <c r="AD178">
        <v>6.02877589913969E-5</v>
      </c>
      <c r="AE178">
        <v>3.1102831416669799E-3</v>
      </c>
      <c r="AF178" s="3">
        <v>2.2981202152912701E-4</v>
      </c>
      <c r="AG178">
        <v>1.45561597715169E-3</v>
      </c>
      <c r="AH178">
        <v>2.8596392730689302</v>
      </c>
      <c r="AI178">
        <v>0.21040547507788901</v>
      </c>
      <c r="AJ178">
        <v>4775.2008357413297</v>
      </c>
      <c r="AK178" t="s">
        <v>99</v>
      </c>
      <c r="AL178" t="s">
        <v>100</v>
      </c>
      <c r="AM178">
        <v>184550950589.57001</v>
      </c>
      <c r="AN178">
        <v>1284780</v>
      </c>
      <c r="AO178" s="1">
        <f t="shared" si="34"/>
        <v>6.5328660037602265E-3</v>
      </c>
      <c r="AP178" s="5">
        <f t="shared" si="35"/>
        <v>7.5638068072357729</v>
      </c>
      <c r="AQ178" s="3">
        <f t="shared" si="36"/>
        <v>4.7627182203835577E-3</v>
      </c>
      <c r="AR178" s="15">
        <f t="shared" si="37"/>
        <v>0.68480250837860535</v>
      </c>
      <c r="AV178" t="s">
        <v>67</v>
      </c>
    </row>
    <row r="179" spans="1:48" x14ac:dyDescent="0.25">
      <c r="A179" t="s">
        <v>37</v>
      </c>
      <c r="B179">
        <v>14.2011871540918</v>
      </c>
      <c r="C179">
        <v>1.26766227518182E-2</v>
      </c>
      <c r="D179">
        <v>14.194911973272401</v>
      </c>
      <c r="E179">
        <v>0.17414413944485399</v>
      </c>
      <c r="F179" s="1">
        <v>0</v>
      </c>
      <c r="G179" s="1">
        <v>0</v>
      </c>
      <c r="H179">
        <v>4.7677250541291798</v>
      </c>
      <c r="I179">
        <v>83.300465223061295</v>
      </c>
      <c r="J179">
        <v>82.170492846201796</v>
      </c>
      <c r="K179">
        <v>34.065637907917697</v>
      </c>
      <c r="L179">
        <v>112.030316104878</v>
      </c>
      <c r="M179">
        <v>86.437853984131095</v>
      </c>
      <c r="N179">
        <v>90.268555486061899</v>
      </c>
      <c r="O179">
        <v>64.136955084075197</v>
      </c>
      <c r="P179">
        <v>138683.023725009</v>
      </c>
      <c r="Q179">
        <v>168718.62405218399</v>
      </c>
      <c r="R179">
        <v>70.359240718011094</v>
      </c>
      <c r="S179">
        <v>692.55605320127495</v>
      </c>
      <c r="T179">
        <v>4.7532923338968504E-3</v>
      </c>
      <c r="U179">
        <v>3.4995568776166198E-2</v>
      </c>
      <c r="V179">
        <v>0.93641730689633795</v>
      </c>
      <c r="W179">
        <v>5.6622440428388803E-3</v>
      </c>
      <c r="X179">
        <v>2.29248802846568E-2</v>
      </c>
      <c r="Y179" s="1">
        <v>0</v>
      </c>
      <c r="Z179">
        <v>1</v>
      </c>
      <c r="AA179">
        <v>6.4019246537167396E-4</v>
      </c>
      <c r="AB179">
        <v>5.8081049056780201E-3</v>
      </c>
      <c r="AC179">
        <v>5.6221913469847503E-3</v>
      </c>
      <c r="AD179">
        <v>3.9572884663941502E-5</v>
      </c>
      <c r="AE179">
        <v>4.1633960235688897E-3</v>
      </c>
      <c r="AF179" s="3">
        <v>2.3083569877083301E-4</v>
      </c>
      <c r="AG179">
        <v>2.0253765944650099E-3</v>
      </c>
      <c r="AH179">
        <v>2.8453458421193099</v>
      </c>
      <c r="AI179">
        <v>0.21951222144367499</v>
      </c>
      <c r="AJ179">
        <v>5673.7065513342604</v>
      </c>
      <c r="AK179" t="s">
        <v>101</v>
      </c>
      <c r="AL179" t="s">
        <v>102</v>
      </c>
      <c r="AM179">
        <v>168950871019.04001</v>
      </c>
      <c r="AN179">
        <v>1218252</v>
      </c>
      <c r="AO179" s="1">
        <f t="shared" si="34"/>
        <v>6.4932195111272574E-3</v>
      </c>
      <c r="AP179" s="5">
        <f t="shared" si="35"/>
        <v>7.5195306529902357</v>
      </c>
      <c r="AQ179" s="3">
        <f t="shared" si="36"/>
        <v>6.1894205998639261E-3</v>
      </c>
      <c r="AR179" s="15">
        <f t="shared" si="37"/>
        <v>0.88857361043465111</v>
      </c>
    </row>
    <row r="180" spans="1:48" x14ac:dyDescent="0.25">
      <c r="A180" t="s">
        <v>37</v>
      </c>
      <c r="B180">
        <v>15.373169235701599</v>
      </c>
      <c r="C180">
        <v>1.3718404557513801E-2</v>
      </c>
      <c r="D180">
        <v>15.2750837326561</v>
      </c>
      <c r="E180">
        <v>7.8895044764188897</v>
      </c>
      <c r="F180" s="1">
        <v>0</v>
      </c>
      <c r="G180" s="1">
        <v>0</v>
      </c>
      <c r="H180">
        <v>5.0346855794907102</v>
      </c>
      <c r="I180">
        <v>106.874094637026</v>
      </c>
      <c r="J180">
        <v>105.165197990606</v>
      </c>
      <c r="K180">
        <v>63.860386199461303</v>
      </c>
      <c r="L180">
        <v>137.02068996042999</v>
      </c>
      <c r="M180">
        <v>90.023351401940602</v>
      </c>
      <c r="N180">
        <v>91.194413376392106</v>
      </c>
      <c r="O180">
        <v>64.711450420456003</v>
      </c>
      <c r="P180">
        <v>132145.37973755799</v>
      </c>
      <c r="Q180">
        <v>159541.202461871</v>
      </c>
      <c r="R180">
        <v>64.722512453710095</v>
      </c>
      <c r="S180">
        <v>682.52413781176597</v>
      </c>
      <c r="T180">
        <v>4.5907988464568596E-3</v>
      </c>
      <c r="U180">
        <v>1.7042192578140498E-2</v>
      </c>
      <c r="V180">
        <v>0.96673253836377404</v>
      </c>
      <c r="W180">
        <v>2.9231789136793399E-3</v>
      </c>
      <c r="X180">
        <v>1.3302090144405599E-2</v>
      </c>
      <c r="Y180" s="1">
        <v>0</v>
      </c>
      <c r="Z180">
        <v>1</v>
      </c>
      <c r="AA180">
        <v>6.5914211715540196E-4</v>
      </c>
      <c r="AB180">
        <v>5.7658929585856604E-3</v>
      </c>
      <c r="AC180">
        <v>5.6211925775804302E-3</v>
      </c>
      <c r="AD180">
        <v>2.23693058165269E-5</v>
      </c>
      <c r="AE180">
        <v>4.63059689360063E-3</v>
      </c>
      <c r="AF180" s="3">
        <v>2.25185322544627E-4</v>
      </c>
      <c r="AG180">
        <v>2.6404436762654201E-3</v>
      </c>
      <c r="AH180">
        <v>2.73555556962833</v>
      </c>
      <c r="AI180">
        <v>0.22122852327918199</v>
      </c>
      <c r="AJ180">
        <v>6965.2752778519598</v>
      </c>
      <c r="AK180" t="s">
        <v>103</v>
      </c>
      <c r="AL180" t="s">
        <v>104</v>
      </c>
      <c r="AM180">
        <v>121761792233.92</v>
      </c>
      <c r="AN180">
        <v>921423</v>
      </c>
      <c r="AO180" s="1">
        <f t="shared" si="34"/>
        <v>6.5055200172804591E-3</v>
      </c>
      <c r="AP180" s="5">
        <f t="shared" si="35"/>
        <v>7.5332696125538057</v>
      </c>
      <c r="AQ180" s="3">
        <f t="shared" si="36"/>
        <v>7.308086065978641E-3</v>
      </c>
      <c r="AR180" s="15">
        <f t="shared" si="37"/>
        <v>1.0407034430419171</v>
      </c>
    </row>
    <row r="181" spans="1:48" x14ac:dyDescent="0.25">
      <c r="A181" t="s">
        <v>37</v>
      </c>
      <c r="B181">
        <v>16.870722830113099</v>
      </c>
      <c r="C181">
        <v>1.5115338743256899E-2</v>
      </c>
      <c r="D181">
        <v>16.703935101443101</v>
      </c>
      <c r="E181">
        <v>12.0585272214224</v>
      </c>
      <c r="F181" s="1">
        <v>0</v>
      </c>
      <c r="G181" s="1">
        <v>0</v>
      </c>
      <c r="H181">
        <v>5.2256074785532602</v>
      </c>
      <c r="I181">
        <v>129.96570585929399</v>
      </c>
      <c r="J181">
        <v>127.210177107525</v>
      </c>
      <c r="K181">
        <v>87.837149827429897</v>
      </c>
      <c r="L181">
        <v>161.472723993947</v>
      </c>
      <c r="M181">
        <v>92.366827713442802</v>
      </c>
      <c r="N181">
        <v>91.229189008973194</v>
      </c>
      <c r="O181">
        <v>63.8882313981142</v>
      </c>
      <c r="P181">
        <v>126367.658866315</v>
      </c>
      <c r="Q181">
        <v>151861.31541938899</v>
      </c>
      <c r="R181">
        <v>62.344915716597697</v>
      </c>
      <c r="S181">
        <v>679.00833822513198</v>
      </c>
      <c r="T181">
        <v>4.8225466895269803E-3</v>
      </c>
      <c r="U181">
        <v>1.28833981486872E-2</v>
      </c>
      <c r="V181">
        <v>0.97144779228650602</v>
      </c>
      <c r="W181">
        <v>2.7325943818604301E-3</v>
      </c>
      <c r="X181">
        <v>1.2936215182946E-2</v>
      </c>
      <c r="Y181" s="1">
        <v>0</v>
      </c>
      <c r="Z181">
        <v>1</v>
      </c>
      <c r="AA181">
        <v>6.8437714800350204E-4</v>
      </c>
      <c r="AB181">
        <v>5.6889083804445399E-3</v>
      </c>
      <c r="AC181">
        <v>5.5481876006907302E-3</v>
      </c>
      <c r="AD181">
        <v>2.1090639295434099E-5</v>
      </c>
      <c r="AE181">
        <v>5.4430620227818799E-3</v>
      </c>
      <c r="AF181" s="3">
        <v>2.4011676636155401E-4</v>
      </c>
      <c r="AG181">
        <v>3.2779496752989999E-3</v>
      </c>
      <c r="AH181">
        <v>2.8245326276416001</v>
      </c>
      <c r="AI181">
        <v>0.2368293275111</v>
      </c>
      <c r="AJ181">
        <v>8375.0876494310996</v>
      </c>
      <c r="AK181" t="s">
        <v>105</v>
      </c>
      <c r="AL181" t="s">
        <v>106</v>
      </c>
      <c r="AM181">
        <v>77582792322.679993</v>
      </c>
      <c r="AN181">
        <v>613945</v>
      </c>
      <c r="AO181" s="1">
        <f t="shared" si="34"/>
        <v>6.4726815150557863E-3</v>
      </c>
      <c r="AP181" s="5">
        <f t="shared" si="35"/>
        <v>7.4965867191907343</v>
      </c>
      <c r="AQ181" s="3">
        <f t="shared" si="36"/>
        <v>8.8071484155244038E-3</v>
      </c>
      <c r="AR181" s="15">
        <f t="shared" si="37"/>
        <v>1.2504539014969622</v>
      </c>
    </row>
    <row r="182" spans="1:48" x14ac:dyDescent="0.25">
      <c r="A182" t="s">
        <v>37</v>
      </c>
      <c r="B182">
        <v>16.2034977599581</v>
      </c>
      <c r="C182">
        <v>1.55364029399499E-2</v>
      </c>
      <c r="D182">
        <v>17.130266902307199</v>
      </c>
      <c r="E182">
        <v>18.525516520879801</v>
      </c>
      <c r="F182" s="1">
        <v>0</v>
      </c>
      <c r="G182" s="1">
        <v>0</v>
      </c>
      <c r="H182">
        <v>5.4752114260848597</v>
      </c>
      <c r="I182">
        <v>153.55613989359199</v>
      </c>
      <c r="J182">
        <v>147.925607633863</v>
      </c>
      <c r="K182">
        <v>120.668858684086</v>
      </c>
      <c r="L182">
        <v>186.651252651161</v>
      </c>
      <c r="M182">
        <v>95.640341683931098</v>
      </c>
      <c r="N182">
        <v>91.681688183608998</v>
      </c>
      <c r="O182">
        <v>64.559974372525303</v>
      </c>
      <c r="P182">
        <v>120258.729545967</v>
      </c>
      <c r="Q182">
        <v>145154.346889999</v>
      </c>
      <c r="R182">
        <v>61.034822886035201</v>
      </c>
      <c r="S182">
        <v>665.81419380009095</v>
      </c>
      <c r="T182">
        <v>3.8166324939684498E-3</v>
      </c>
      <c r="U182">
        <v>1.16648727079123E-2</v>
      </c>
      <c r="V182">
        <v>0.97548426287405499</v>
      </c>
      <c r="W182">
        <v>1.8321942813413199E-3</v>
      </c>
      <c r="X182">
        <v>1.10186701366905E-2</v>
      </c>
      <c r="Y182" s="1">
        <v>0</v>
      </c>
      <c r="Z182">
        <v>1</v>
      </c>
      <c r="AA182">
        <v>7.1121174746618596E-4</v>
      </c>
      <c r="AB182">
        <v>5.66739645005931E-3</v>
      </c>
      <c r="AC182">
        <v>5.5608169273407299E-3</v>
      </c>
      <c r="AD182">
        <v>1.7381903085624299E-5</v>
      </c>
      <c r="AE182">
        <v>5.4373926130150303E-3</v>
      </c>
      <c r="AF182" s="3">
        <v>2.3320948328073001E-4</v>
      </c>
      <c r="AG182">
        <v>3.7030450346229099E-3</v>
      </c>
      <c r="AH182">
        <v>2.6791348199516398</v>
      </c>
      <c r="AI182">
        <v>0.23001163141516801</v>
      </c>
      <c r="AJ182">
        <v>10558.0732270966</v>
      </c>
      <c r="AK182" t="s">
        <v>107</v>
      </c>
      <c r="AL182" t="s">
        <v>108</v>
      </c>
      <c r="AM182">
        <v>40583112166.230003</v>
      </c>
      <c r="AN182">
        <v>337465</v>
      </c>
      <c r="AO182" s="1">
        <f t="shared" si="34"/>
        <v>6.5052381580876463E-3</v>
      </c>
      <c r="AP182" s="5">
        <f t="shared" si="35"/>
        <v>7.5329548129548733</v>
      </c>
      <c r="AQ182" s="3">
        <f t="shared" si="36"/>
        <v>8.118359613315116E-3</v>
      </c>
      <c r="AR182" s="15">
        <f t="shared" si="37"/>
        <v>1.1510148623342298</v>
      </c>
    </row>
    <row r="183" spans="1:48" x14ac:dyDescent="0.25">
      <c r="A183" t="s">
        <v>37</v>
      </c>
      <c r="B183">
        <v>15.7568134369976</v>
      </c>
      <c r="C183">
        <v>1.5245993006592601E-2</v>
      </c>
      <c r="D183">
        <v>16.836438523404201</v>
      </c>
      <c r="E183">
        <v>20.440701320157999</v>
      </c>
      <c r="F183" s="1">
        <v>0</v>
      </c>
      <c r="G183" s="1">
        <v>0</v>
      </c>
      <c r="H183">
        <v>5.8250355253753998</v>
      </c>
      <c r="I183">
        <v>176.47605885120799</v>
      </c>
      <c r="J183">
        <v>167.38492274021999</v>
      </c>
      <c r="K183">
        <v>149.719372173073</v>
      </c>
      <c r="L183">
        <v>212.20078248631401</v>
      </c>
      <c r="M183">
        <v>100.556905530024</v>
      </c>
      <c r="N183">
        <v>89.826119181745099</v>
      </c>
      <c r="O183">
        <v>63.530243991752101</v>
      </c>
      <c r="P183">
        <v>111188.17358582601</v>
      </c>
      <c r="Q183">
        <v>135408.16796085599</v>
      </c>
      <c r="R183">
        <v>58.238355037940003</v>
      </c>
      <c r="S183">
        <v>655.36676723528205</v>
      </c>
      <c r="T183">
        <v>1.7489563234062901E-3</v>
      </c>
      <c r="U183">
        <v>9.44100492973266E-3</v>
      </c>
      <c r="V183">
        <v>0.98007785349852905</v>
      </c>
      <c r="W183">
        <v>1.04686219486018E-3</v>
      </c>
      <c r="X183">
        <v>9.4342793768780898E-3</v>
      </c>
      <c r="Y183" s="1">
        <v>0</v>
      </c>
      <c r="Z183">
        <v>1</v>
      </c>
      <c r="AA183">
        <v>7.7814204514584204E-4</v>
      </c>
      <c r="AB183">
        <v>5.6608222144526703E-3</v>
      </c>
      <c r="AC183">
        <v>5.5584328600880202E-3</v>
      </c>
      <c r="AD183">
        <v>1.25161979342384E-5</v>
      </c>
      <c r="AE183">
        <v>4.8223256140652202E-3</v>
      </c>
      <c r="AF183" s="3">
        <v>2.19027722733096E-4</v>
      </c>
      <c r="AG183">
        <v>3.9722418849380096E-3</v>
      </c>
      <c r="AH183">
        <v>2.4633458669599801</v>
      </c>
      <c r="AI183">
        <v>0.221378300674024</v>
      </c>
      <c r="AJ183">
        <v>13394.7614740227</v>
      </c>
      <c r="AK183" t="s">
        <v>109</v>
      </c>
      <c r="AL183" t="s">
        <v>110</v>
      </c>
      <c r="AM183">
        <v>20525225655.77</v>
      </c>
      <c r="AN183">
        <v>184599</v>
      </c>
      <c r="AO183" s="1">
        <f t="shared" si="34"/>
        <v>6.5556026279669577E-3</v>
      </c>
      <c r="AP183" s="5">
        <f t="shared" si="35"/>
        <v>7.5891896997998813</v>
      </c>
      <c r="AQ183" s="3">
        <f t="shared" si="36"/>
        <v>7.6313416092631458E-3</v>
      </c>
      <c r="AR183" s="15">
        <f t="shared" si="37"/>
        <v>1.0762181550703747</v>
      </c>
    </row>
    <row r="184" spans="1:48" x14ac:dyDescent="0.25">
      <c r="A184" t="s">
        <v>37</v>
      </c>
      <c r="B184">
        <v>14.0581633896357</v>
      </c>
      <c r="C184">
        <v>1.4813905477750701E-2</v>
      </c>
      <c r="D184">
        <v>16.397497026360199</v>
      </c>
      <c r="E184">
        <v>22.255109938267701</v>
      </c>
      <c r="F184" s="1">
        <v>0</v>
      </c>
      <c r="G184" s="1">
        <v>0</v>
      </c>
      <c r="H184">
        <v>6.21260284436182</v>
      </c>
      <c r="I184">
        <v>198.89101089205101</v>
      </c>
      <c r="J184">
        <v>185.54578801855101</v>
      </c>
      <c r="K184">
        <v>187.13070595163001</v>
      </c>
      <c r="L184">
        <v>237.11013195860701</v>
      </c>
      <c r="M184">
        <v>107.398674863612</v>
      </c>
      <c r="N184">
        <v>88.361590756691697</v>
      </c>
      <c r="O184">
        <v>64.0821582281486</v>
      </c>
      <c r="P184">
        <v>103794.402296845</v>
      </c>
      <c r="Q184">
        <v>127393.951264844</v>
      </c>
      <c r="R184">
        <v>53.466243786773099</v>
      </c>
      <c r="S184">
        <v>632.83390483889298</v>
      </c>
      <c r="T184">
        <v>4.9584396236690995E-4</v>
      </c>
      <c r="U184">
        <v>5.8195030990514096E-3</v>
      </c>
      <c r="V184">
        <v>0.98983214938100295</v>
      </c>
      <c r="W184">
        <v>6.0887848473118898E-4</v>
      </c>
      <c r="X184">
        <v>3.73946903521422E-3</v>
      </c>
      <c r="Y184" s="1">
        <v>0</v>
      </c>
      <c r="Z184">
        <v>1</v>
      </c>
      <c r="AA184">
        <v>8.5124358426795304E-4</v>
      </c>
      <c r="AB184">
        <v>5.7033773532927396E-3</v>
      </c>
      <c r="AC184">
        <v>5.6526764103731302E-3</v>
      </c>
      <c r="AD184">
        <v>4.7850384847301299E-6</v>
      </c>
      <c r="AE184">
        <v>3.95904908194924E-3</v>
      </c>
      <c r="AF184" s="3">
        <v>1.80130716906035E-4</v>
      </c>
      <c r="AG184">
        <v>4.2954695792347302E-3</v>
      </c>
      <c r="AH184">
        <v>1.91433310688222</v>
      </c>
      <c r="AI184">
        <v>0.18431269114530599</v>
      </c>
      <c r="AJ184">
        <v>16296.3866827479</v>
      </c>
      <c r="AK184" t="s">
        <v>111</v>
      </c>
      <c r="AL184" t="s">
        <v>112</v>
      </c>
      <c r="AM184">
        <v>12896765868.59</v>
      </c>
      <c r="AN184">
        <v>124253</v>
      </c>
      <c r="AO184" s="1">
        <f t="shared" si="34"/>
        <v>6.6840507115471185E-3</v>
      </c>
      <c r="AP184" s="5">
        <f t="shared" si="35"/>
        <v>7.7324676216250392</v>
      </c>
      <c r="AQ184" s="3">
        <f t="shared" si="36"/>
        <v>5.8615419785114972E-3</v>
      </c>
      <c r="AR184" s="15">
        <f t="shared" si="37"/>
        <v>0.81806948021610548</v>
      </c>
    </row>
    <row r="185" spans="1:48" x14ac:dyDescent="0.25">
      <c r="A185" t="s">
        <v>37</v>
      </c>
      <c r="B185">
        <v>15.0143904966094</v>
      </c>
      <c r="C185">
        <v>1.3849458531895001E-2</v>
      </c>
      <c r="D185">
        <v>15.410080787470299</v>
      </c>
      <c r="E185">
        <v>48.344651199300202</v>
      </c>
      <c r="F185" s="1">
        <v>0</v>
      </c>
      <c r="G185" s="1">
        <v>0</v>
      </c>
      <c r="H185">
        <v>6.6876945804929004</v>
      </c>
      <c r="I185">
        <v>246.54041078911399</v>
      </c>
      <c r="J185">
        <v>223.25970478447999</v>
      </c>
      <c r="K185">
        <v>240.17033083569299</v>
      </c>
      <c r="L185">
        <v>287.83800474739098</v>
      </c>
      <c r="M185">
        <v>109.22387096691401</v>
      </c>
      <c r="N185">
        <v>89.434856307422805</v>
      </c>
      <c r="O185">
        <v>66.109606537126098</v>
      </c>
      <c r="P185">
        <v>95929.488949432096</v>
      </c>
      <c r="Q185">
        <v>117864.264926959</v>
      </c>
      <c r="R185">
        <v>51.623975871211599</v>
      </c>
      <c r="S185">
        <v>624.12335801466804</v>
      </c>
      <c r="T185">
        <v>4.3322172346122701E-5</v>
      </c>
      <c r="U185">
        <v>8.8227183258265708E-3</v>
      </c>
      <c r="V185">
        <v>0.98985966731425301</v>
      </c>
      <c r="W185">
        <v>2.033966021546E-4</v>
      </c>
      <c r="X185">
        <v>1.11421775776539E-3</v>
      </c>
      <c r="Y185" s="1">
        <v>0</v>
      </c>
      <c r="Z185">
        <v>1</v>
      </c>
      <c r="AA185">
        <v>8.5382038068820896E-4</v>
      </c>
      <c r="AB185">
        <v>5.5871174517334301E-3</v>
      </c>
      <c r="AC185">
        <v>5.6698256315808699E-3</v>
      </c>
      <c r="AD185">
        <v>1.9311914988468501E-6</v>
      </c>
      <c r="AE185">
        <v>3.4869765534647399E-3</v>
      </c>
      <c r="AF185" s="3">
        <v>1.6685946470527201E-4</v>
      </c>
      <c r="AG185">
        <v>3.9196300487992098E-3</v>
      </c>
      <c r="AH185">
        <v>1.7713056012155799</v>
      </c>
      <c r="AI185">
        <v>0.17537947451448299</v>
      </c>
      <c r="AJ185">
        <v>18609.474234098401</v>
      </c>
      <c r="AK185" t="s">
        <v>113</v>
      </c>
      <c r="AL185" t="s">
        <v>114</v>
      </c>
      <c r="AM185">
        <v>20036600497.889999</v>
      </c>
      <c r="AN185">
        <v>208868</v>
      </c>
      <c r="AO185" s="1">
        <f t="shared" si="34"/>
        <v>6.6905054769743509E-3</v>
      </c>
      <c r="AP185" s="5">
        <f t="shared" si="35"/>
        <v>7.7396622387260416</v>
      </c>
      <c r="AQ185" s="3">
        <f t="shared" si="36"/>
        <v>6.7753611605337995E-3</v>
      </c>
      <c r="AR185" s="15">
        <f t="shared" si="37"/>
        <v>0.93992838879759533</v>
      </c>
    </row>
    <row r="188" spans="1:48" s="30" customFormat="1" x14ac:dyDescent="0.25">
      <c r="B188" s="30" t="s">
        <v>294</v>
      </c>
      <c r="AF188" s="31"/>
    </row>
    <row r="191" spans="1:48" x14ac:dyDescent="0.25">
      <c r="AO191" t="s">
        <v>226</v>
      </c>
      <c r="AP191" t="s">
        <v>67</v>
      </c>
    </row>
    <row r="192" spans="1:48" x14ac:dyDescent="0.25">
      <c r="A192" t="s">
        <v>0</v>
      </c>
      <c r="B192" t="s">
        <v>1</v>
      </c>
      <c r="C192" t="s">
        <v>2</v>
      </c>
      <c r="D192" t="s">
        <v>3</v>
      </c>
      <c r="E192" t="s">
        <v>5</v>
      </c>
      <c r="F192" t="s">
        <v>6</v>
      </c>
      <c r="G192" t="s">
        <v>208</v>
      </c>
      <c r="H192" t="s">
        <v>7</v>
      </c>
      <c r="I192" t="s">
        <v>8</v>
      </c>
      <c r="J192" t="s">
        <v>134</v>
      </c>
      <c r="K192" t="s">
        <v>143</v>
      </c>
      <c r="L192" t="s">
        <v>9</v>
      </c>
      <c r="M192" t="s">
        <v>10</v>
      </c>
      <c r="N192" t="s">
        <v>11</v>
      </c>
      <c r="O192" t="s">
        <v>13</v>
      </c>
      <c r="P192" t="s">
        <v>14</v>
      </c>
      <c r="Q192" t="s">
        <v>15</v>
      </c>
      <c r="R192" t="s">
        <v>16</v>
      </c>
      <c r="S192" t="s">
        <v>17</v>
      </c>
      <c r="T192" t="s">
        <v>18</v>
      </c>
      <c r="U192" t="s">
        <v>20</v>
      </c>
      <c r="V192" t="s">
        <v>21</v>
      </c>
      <c r="W192" t="s">
        <v>22</v>
      </c>
      <c r="X192" t="s">
        <v>23</v>
      </c>
      <c r="Y192" t="s">
        <v>24</v>
      </c>
      <c r="Z192" t="s">
        <v>25</v>
      </c>
      <c r="AA192" t="s">
        <v>26</v>
      </c>
      <c r="AB192" t="s">
        <v>27</v>
      </c>
      <c r="AC192" t="s">
        <v>263</v>
      </c>
      <c r="AD192" t="s">
        <v>120</v>
      </c>
      <c r="AE192" t="s">
        <v>29</v>
      </c>
      <c r="AF192" s="3" t="s">
        <v>233</v>
      </c>
      <c r="AG192" t="s">
        <v>30</v>
      </c>
      <c r="AH192" t="s">
        <v>31</v>
      </c>
      <c r="AI192" t="s">
        <v>32</v>
      </c>
      <c r="AJ192" t="s">
        <v>33</v>
      </c>
      <c r="AK192" t="s">
        <v>34</v>
      </c>
      <c r="AL192" t="s">
        <v>74</v>
      </c>
      <c r="AM192" t="s">
        <v>35</v>
      </c>
      <c r="AN192" t="s">
        <v>36</v>
      </c>
      <c r="AO192" s="15">
        <v>1</v>
      </c>
      <c r="AP192" s="15">
        <v>1</v>
      </c>
    </row>
    <row r="193" spans="1:44" x14ac:dyDescent="0.25">
      <c r="A193" t="s">
        <v>37</v>
      </c>
      <c r="B193">
        <v>0.152274133665464</v>
      </c>
      <c r="C193">
        <v>3.0552045289495601E-3</v>
      </c>
      <c r="D193">
        <v>3.6052623283710998</v>
      </c>
      <c r="E193">
        <v>-110.23830045639301</v>
      </c>
      <c r="F193" s="1">
        <v>0</v>
      </c>
      <c r="G193" s="1">
        <v>0</v>
      </c>
      <c r="H193">
        <v>2.5470201377764701</v>
      </c>
      <c r="I193">
        <v>-242.47308321262301</v>
      </c>
      <c r="J193">
        <v>-284.49816914444398</v>
      </c>
      <c r="K193">
        <v>-243.76194626215701</v>
      </c>
      <c r="L193">
        <v>-213.70661062402701</v>
      </c>
      <c r="M193">
        <v>26.815714244799999</v>
      </c>
      <c r="N193">
        <v>95.303360847515606</v>
      </c>
      <c r="O193">
        <v>85.754530394524096</v>
      </c>
      <c r="P193">
        <v>138738.32007518699</v>
      </c>
      <c r="Q193">
        <v>162298.99319703699</v>
      </c>
      <c r="R193">
        <v>85.282571198513907</v>
      </c>
      <c r="S193">
        <v>663.75368251672501</v>
      </c>
      <c r="T193">
        <v>0.96864080935812402</v>
      </c>
      <c r="U193">
        <v>2.3949280960862799E-2</v>
      </c>
      <c r="V193" s="1">
        <v>0</v>
      </c>
      <c r="W193" s="1">
        <v>0</v>
      </c>
      <c r="X193">
        <v>0.97605071903913698</v>
      </c>
      <c r="Y193" s="1">
        <v>0</v>
      </c>
      <c r="Z193" s="1">
        <v>0</v>
      </c>
      <c r="AA193">
        <v>2.8500802750630399E-4</v>
      </c>
      <c r="AB193">
        <v>2.7701926073584499E-3</v>
      </c>
      <c r="AC193">
        <v>2.9875851274968599E-3</v>
      </c>
      <c r="AD193" s="1">
        <v>0</v>
      </c>
      <c r="AE193" s="1">
        <v>0</v>
      </c>
      <c r="AF193" s="3">
        <v>0</v>
      </c>
      <c r="AG193" s="1">
        <v>0</v>
      </c>
      <c r="AH193">
        <v>2.5544597173775698</v>
      </c>
      <c r="AI193">
        <v>5.7599278024046803E-2</v>
      </c>
      <c r="AJ193" s="1">
        <v>0</v>
      </c>
      <c r="AK193" t="s">
        <v>75</v>
      </c>
      <c r="AL193" t="s">
        <v>76</v>
      </c>
      <c r="AM193">
        <v>18452196.57</v>
      </c>
      <c r="AN193">
        <v>133</v>
      </c>
      <c r="AO193" s="1">
        <f>AA193+AC193*$AO$2+AF193*$AP$2</f>
        <v>3.2725931550031638E-3</v>
      </c>
      <c r="AP193" s="5">
        <f>100*(1-(1-AO193)^12)</f>
        <v>3.8571921013337174</v>
      </c>
      <c r="AQ193" s="3">
        <f>(1-(1-B193/100)^(1/12))- AO193</f>
        <v>-3.1456093943287265E-3</v>
      </c>
      <c r="AR193" s="15">
        <f>B193/AP193-1</f>
        <v>-0.96052202491734562</v>
      </c>
    </row>
    <row r="194" spans="1:44" x14ac:dyDescent="0.25">
      <c r="A194" t="s">
        <v>37</v>
      </c>
      <c r="B194">
        <v>2.9550714333481598</v>
      </c>
      <c r="C194">
        <v>3.4541162659456502E-3</v>
      </c>
      <c r="D194">
        <v>4.0670950823761398</v>
      </c>
      <c r="E194">
        <v>-92.668553523379799</v>
      </c>
      <c r="F194" s="1">
        <v>0</v>
      </c>
      <c r="G194" s="1">
        <v>0</v>
      </c>
      <c r="H194">
        <v>2.7838094744423998</v>
      </c>
      <c r="I194">
        <v>-211.18918126215101</v>
      </c>
      <c r="J194">
        <v>-245.32834617714701</v>
      </c>
      <c r="K194">
        <v>-213.34580445448501</v>
      </c>
      <c r="L194">
        <v>-187.17759291764</v>
      </c>
      <c r="M194">
        <v>28.562658584076502</v>
      </c>
      <c r="N194">
        <v>95.4624172682623</v>
      </c>
      <c r="O194">
        <v>85.451281792326199</v>
      </c>
      <c r="P194">
        <v>166215.09342062101</v>
      </c>
      <c r="Q194">
        <v>190762.824543914</v>
      </c>
      <c r="R194">
        <v>87.162210965507001</v>
      </c>
      <c r="S194">
        <v>670.62287924451402</v>
      </c>
      <c r="T194">
        <v>0.85407240823496</v>
      </c>
      <c r="U194">
        <v>0.121169716481247</v>
      </c>
      <c r="V194" s="1">
        <v>0</v>
      </c>
      <c r="W194">
        <v>5.38153812696699E-2</v>
      </c>
      <c r="X194">
        <v>0.82501490224908203</v>
      </c>
      <c r="Y194" s="1">
        <v>0</v>
      </c>
      <c r="Z194" s="1">
        <v>0</v>
      </c>
      <c r="AA194">
        <v>2.8674863369215601E-4</v>
      </c>
      <c r="AB194">
        <v>3.16736658395716E-3</v>
      </c>
      <c r="AC194">
        <v>3.0590312202003899E-3</v>
      </c>
      <c r="AD194" s="1">
        <v>0</v>
      </c>
      <c r="AE194" s="1">
        <v>0</v>
      </c>
      <c r="AF194" s="3">
        <v>0</v>
      </c>
      <c r="AG194" s="1">
        <v>0</v>
      </c>
      <c r="AH194">
        <v>2.5478715712994999</v>
      </c>
      <c r="AI194">
        <v>6.0907271397817798E-2</v>
      </c>
      <c r="AJ194">
        <v>0.438384234678872</v>
      </c>
      <c r="AK194" t="s">
        <v>77</v>
      </c>
      <c r="AL194" t="s">
        <v>78</v>
      </c>
      <c r="AM194">
        <v>101557422.08</v>
      </c>
      <c r="AN194">
        <v>611</v>
      </c>
      <c r="AO194" s="1">
        <f t="shared" ref="AO194:AO212" si="38">AA194+AC194*$AO$2+AF194*$AP$2</f>
        <v>3.3457798538925458E-3</v>
      </c>
      <c r="AP194" s="5">
        <f t="shared" ref="AP194:AP212" si="39">100*(1-(1-AO194)^12)</f>
        <v>3.9418716285537725</v>
      </c>
      <c r="AQ194" s="3">
        <f t="shared" ref="AQ194:AQ212" si="40">(1-(1-B194/100)^(1/12))- AO194</f>
        <v>-8.4922364520982488E-4</v>
      </c>
      <c r="AR194" s="15">
        <f t="shared" ref="AR194:AR212" si="41">B194/AP194-1</f>
        <v>-0.25033798362623449</v>
      </c>
    </row>
    <row r="195" spans="1:44" x14ac:dyDescent="0.25">
      <c r="A195" t="s">
        <v>37</v>
      </c>
      <c r="B195">
        <v>4.29390321890968</v>
      </c>
      <c r="C195">
        <v>3.7034860142051099E-3</v>
      </c>
      <c r="D195">
        <v>4.3547671414624398</v>
      </c>
      <c r="E195">
        <v>-69.875532541256604</v>
      </c>
      <c r="F195" s="1">
        <v>0</v>
      </c>
      <c r="G195" s="1">
        <v>0</v>
      </c>
      <c r="H195">
        <v>3.0173196935214199</v>
      </c>
      <c r="I195">
        <v>-181.648743418772</v>
      </c>
      <c r="J195">
        <v>-208.250380524913</v>
      </c>
      <c r="K195">
        <v>-184.65739787044001</v>
      </c>
      <c r="L195">
        <v>-160.22879253220299</v>
      </c>
      <c r="M195">
        <v>28.435948558894701</v>
      </c>
      <c r="N195">
        <v>94.783102284821496</v>
      </c>
      <c r="O195">
        <v>84.236130266421</v>
      </c>
      <c r="P195">
        <v>186308.211759592</v>
      </c>
      <c r="Q195">
        <v>221536.93676661499</v>
      </c>
      <c r="R195">
        <v>87.4242021808206</v>
      </c>
      <c r="S195">
        <v>673.05135066894502</v>
      </c>
      <c r="T195">
        <v>0.76174058761170504</v>
      </c>
      <c r="U195">
        <v>0.22305587351614101</v>
      </c>
      <c r="V195" s="1">
        <v>0</v>
      </c>
      <c r="W195">
        <v>0.111032149365139</v>
      </c>
      <c r="X195">
        <v>0.66591197711871797</v>
      </c>
      <c r="Y195" s="1">
        <v>0</v>
      </c>
      <c r="Z195" s="1">
        <v>0</v>
      </c>
      <c r="AA195">
        <v>2.8817923662454001E-4</v>
      </c>
      <c r="AB195">
        <v>3.4150585522154499E-3</v>
      </c>
      <c r="AC195">
        <v>3.3281873632772102E-3</v>
      </c>
      <c r="AD195" s="1">
        <v>2.4202350834942699E-7</v>
      </c>
      <c r="AE195" s="1">
        <v>0</v>
      </c>
      <c r="AF195" s="3">
        <v>1.7496759163155099E-5</v>
      </c>
      <c r="AG195" s="1">
        <v>0</v>
      </c>
      <c r="AH195">
        <v>2.9204926178543502</v>
      </c>
      <c r="AI195">
        <v>6.96080157145154E-2</v>
      </c>
      <c r="AJ195">
        <v>0.64246411852076701</v>
      </c>
      <c r="AK195" t="s">
        <v>79</v>
      </c>
      <c r="AL195" t="s">
        <v>80</v>
      </c>
      <c r="AM195">
        <v>621524194.42999995</v>
      </c>
      <c r="AN195">
        <v>3336</v>
      </c>
      <c r="AO195" s="1">
        <f t="shared" si="38"/>
        <v>3.6338633590649052E-3</v>
      </c>
      <c r="AP195" s="5">
        <f t="shared" si="39"/>
        <v>4.2745303649413096</v>
      </c>
      <c r="AQ195" s="3">
        <f t="shared" si="40"/>
        <v>1.6805216008773747E-5</v>
      </c>
      <c r="AR195" s="15">
        <f t="shared" si="41"/>
        <v>4.5321596326142188E-3</v>
      </c>
    </row>
    <row r="196" spans="1:44" x14ac:dyDescent="0.25">
      <c r="A196" t="s">
        <v>37</v>
      </c>
      <c r="B196">
        <v>4.6477971383246199</v>
      </c>
      <c r="C196">
        <v>3.7376974326982599E-3</v>
      </c>
      <c r="D196">
        <v>4.3941715692688996</v>
      </c>
      <c r="E196">
        <v>-44.368284925695598</v>
      </c>
      <c r="F196" s="1">
        <v>0</v>
      </c>
      <c r="G196" s="1">
        <v>0</v>
      </c>
      <c r="H196">
        <v>3.2646969056721802</v>
      </c>
      <c r="I196">
        <v>-158.937625729313</v>
      </c>
      <c r="J196">
        <v>-186.46792603918999</v>
      </c>
      <c r="K196">
        <v>-162.01331747229401</v>
      </c>
      <c r="L196">
        <v>-138.30478459558401</v>
      </c>
      <c r="M196">
        <v>28.4583711761525</v>
      </c>
      <c r="N196">
        <v>95.452039336040897</v>
      </c>
      <c r="O196">
        <v>84.237836510301193</v>
      </c>
      <c r="P196">
        <v>193415.11234992501</v>
      </c>
      <c r="Q196">
        <v>232495.856595919</v>
      </c>
      <c r="R196">
        <v>85.220551350473897</v>
      </c>
      <c r="S196">
        <v>671.14789863062799</v>
      </c>
      <c r="T196">
        <v>0.71496326728147197</v>
      </c>
      <c r="U196">
        <v>0.23863233775392501</v>
      </c>
      <c r="V196" s="1">
        <v>0</v>
      </c>
      <c r="W196">
        <v>0.186653295087678</v>
      </c>
      <c r="X196">
        <v>0.57471436715839597</v>
      </c>
      <c r="Y196" s="1">
        <v>0</v>
      </c>
      <c r="Z196" s="1">
        <v>0</v>
      </c>
      <c r="AA196">
        <v>2.8750119184426401E-4</v>
      </c>
      <c r="AB196">
        <v>3.4495584077642101E-3</v>
      </c>
      <c r="AC196">
        <v>3.3800517765994E-3</v>
      </c>
      <c r="AD196" s="1">
        <v>6.4140260347819005E-7</v>
      </c>
      <c r="AE196" s="1">
        <v>0</v>
      </c>
      <c r="AF196" s="3">
        <v>6.9454048101073095E-5</v>
      </c>
      <c r="AG196" s="1">
        <v>0</v>
      </c>
      <c r="AH196">
        <v>3.2695280826229598</v>
      </c>
      <c r="AI196">
        <v>7.9076891224189899E-2</v>
      </c>
      <c r="AJ196">
        <v>2.45710816904062</v>
      </c>
      <c r="AK196" t="s">
        <v>81</v>
      </c>
      <c r="AL196" t="s">
        <v>82</v>
      </c>
      <c r="AM196">
        <v>6753282062.8100004</v>
      </c>
      <c r="AN196">
        <v>34916</v>
      </c>
      <c r="AO196" s="1">
        <f t="shared" si="38"/>
        <v>3.737007016544737E-3</v>
      </c>
      <c r="AP196" s="5">
        <f t="shared" si="39"/>
        <v>4.3933765008246084</v>
      </c>
      <c r="AQ196" s="3">
        <f t="shared" si="40"/>
        <v>2.2120115321393316E-4</v>
      </c>
      <c r="AR196" s="15">
        <f t="shared" si="41"/>
        <v>5.7910046510299962E-2</v>
      </c>
    </row>
    <row r="197" spans="1:44" x14ac:dyDescent="0.25">
      <c r="A197" t="s">
        <v>37</v>
      </c>
      <c r="B197">
        <v>4.8524552560107201</v>
      </c>
      <c r="C197">
        <v>4.3377682594404497E-3</v>
      </c>
      <c r="D197">
        <v>5.0829130160506804</v>
      </c>
      <c r="E197">
        <v>-38.869665224670896</v>
      </c>
      <c r="F197" s="1">
        <v>0</v>
      </c>
      <c r="G197" s="1">
        <v>0</v>
      </c>
      <c r="H197">
        <v>3.3866197914788301</v>
      </c>
      <c r="I197">
        <v>-133.278327264128</v>
      </c>
      <c r="J197">
        <v>-157.32612808259799</v>
      </c>
      <c r="K197">
        <v>-139.099111003676</v>
      </c>
      <c r="L197">
        <v>-112.30498077238499</v>
      </c>
      <c r="M197">
        <v>29.835808347387498</v>
      </c>
      <c r="N197">
        <v>95.441189840663796</v>
      </c>
      <c r="O197">
        <v>83.330659402941393</v>
      </c>
      <c r="P197">
        <v>190263.00885455901</v>
      </c>
      <c r="Q197">
        <v>230722.88279248701</v>
      </c>
      <c r="R197">
        <v>85.088747040827002</v>
      </c>
      <c r="S197">
        <v>673.00138340850697</v>
      </c>
      <c r="T197">
        <v>0.71657814300352396</v>
      </c>
      <c r="U197">
        <v>0.250816697308334</v>
      </c>
      <c r="V197" s="1">
        <v>0</v>
      </c>
      <c r="W197">
        <v>0.17319501689219299</v>
      </c>
      <c r="X197">
        <v>0.57598828579947203</v>
      </c>
      <c r="Y197" s="1">
        <v>0</v>
      </c>
      <c r="Z197" s="1">
        <v>0</v>
      </c>
      <c r="AA197">
        <v>2.8922764307394297E-4</v>
      </c>
      <c r="AB197">
        <v>3.9772206274739296E-3</v>
      </c>
      <c r="AC197">
        <v>3.9114317619110498E-3</v>
      </c>
      <c r="AD197">
        <v>7.1327236006339597E-5</v>
      </c>
      <c r="AE197" s="1">
        <v>3.8472826598572198E-9</v>
      </c>
      <c r="AF197" s="3">
        <v>1.67516732450384E-4</v>
      </c>
      <c r="AG197" s="1">
        <v>0</v>
      </c>
      <c r="AH197">
        <v>3.4886376619953898</v>
      </c>
      <c r="AI197">
        <v>8.9070152040991196E-2</v>
      </c>
      <c r="AJ197">
        <v>11.714596624322599</v>
      </c>
      <c r="AK197" t="s">
        <v>83</v>
      </c>
      <c r="AL197" t="s">
        <v>84</v>
      </c>
      <c r="AM197">
        <v>20327890129.029999</v>
      </c>
      <c r="AN197">
        <v>106841</v>
      </c>
      <c r="AO197" s="1">
        <f t="shared" si="38"/>
        <v>4.3681761374353761E-3</v>
      </c>
      <c r="AP197" s="5">
        <f t="shared" si="39"/>
        <v>5.1176927919962312</v>
      </c>
      <c r="AQ197" s="3">
        <f t="shared" si="40"/>
        <v>-2.3163888811875751E-4</v>
      </c>
      <c r="AR197" s="15">
        <f t="shared" si="41"/>
        <v>-5.1827561122919863E-2</v>
      </c>
    </row>
    <row r="198" spans="1:44" x14ac:dyDescent="0.25">
      <c r="A198" t="s">
        <v>37</v>
      </c>
      <c r="B198">
        <v>5.8132490948293301</v>
      </c>
      <c r="C198">
        <v>5.17124989972463E-3</v>
      </c>
      <c r="D198">
        <v>6.0320110742090698</v>
      </c>
      <c r="E198">
        <v>-28.3462329290256</v>
      </c>
      <c r="F198" s="1">
        <v>0</v>
      </c>
      <c r="G198" s="1">
        <v>0</v>
      </c>
      <c r="H198">
        <v>3.5589905462726299</v>
      </c>
      <c r="I198">
        <v>-109.00899508872</v>
      </c>
      <c r="J198">
        <v>-129.15793193977001</v>
      </c>
      <c r="K198">
        <v>-118.94615386232699</v>
      </c>
      <c r="L198">
        <v>-87.570813369266602</v>
      </c>
      <c r="M198">
        <v>31.755865717231899</v>
      </c>
      <c r="N198">
        <v>95.426231845925997</v>
      </c>
      <c r="O198">
        <v>82.386092169962296</v>
      </c>
      <c r="P198">
        <v>186139.09920104599</v>
      </c>
      <c r="Q198">
        <v>227320.00175806601</v>
      </c>
      <c r="R198">
        <v>85.178486807827696</v>
      </c>
      <c r="S198">
        <v>676.66684336158198</v>
      </c>
      <c r="T198">
        <v>0.71809816463336495</v>
      </c>
      <c r="U198">
        <v>0.27229787919461101</v>
      </c>
      <c r="V198" s="1">
        <v>0</v>
      </c>
      <c r="W198">
        <v>0.164338811168179</v>
      </c>
      <c r="X198">
        <v>0.56336330963720804</v>
      </c>
      <c r="Y198" s="1">
        <v>0</v>
      </c>
      <c r="Z198" s="1">
        <v>0</v>
      </c>
      <c r="AA198">
        <v>2.91667821342298E-4</v>
      </c>
      <c r="AB198">
        <v>4.6557885714299998E-3</v>
      </c>
      <c r="AC198">
        <v>4.2413687002978897E-3</v>
      </c>
      <c r="AD198">
        <v>2.2346427495193699E-4</v>
      </c>
      <c r="AE198" s="1">
        <v>5.83593952832363E-8</v>
      </c>
      <c r="AF198" s="3">
        <v>3.1680531147242698E-4</v>
      </c>
      <c r="AG198" s="1">
        <v>2.8452271241049302E-7</v>
      </c>
      <c r="AH198">
        <v>3.62452809383917</v>
      </c>
      <c r="AI198">
        <v>9.8946118841571506E-2</v>
      </c>
      <c r="AJ198">
        <v>64.046846951414295</v>
      </c>
      <c r="AK198" t="s">
        <v>85</v>
      </c>
      <c r="AL198" t="s">
        <v>86</v>
      </c>
      <c r="AM198">
        <v>42695655879.239998</v>
      </c>
      <c r="AN198">
        <v>229375</v>
      </c>
      <c r="AO198" s="1">
        <f t="shared" si="38"/>
        <v>4.8498418331126142E-3</v>
      </c>
      <c r="AP198" s="5">
        <f t="shared" si="39"/>
        <v>5.667054256751447</v>
      </c>
      <c r="AQ198" s="3">
        <f t="shared" si="40"/>
        <v>1.2861294823833525E-4</v>
      </c>
      <c r="AR198" s="15">
        <f t="shared" si="41"/>
        <v>2.579732458070505E-2</v>
      </c>
    </row>
    <row r="199" spans="1:44" x14ac:dyDescent="0.25">
      <c r="A199" t="s">
        <v>37</v>
      </c>
      <c r="B199">
        <v>6.5651485677254096</v>
      </c>
      <c r="C199">
        <v>6.0778224261789603E-3</v>
      </c>
      <c r="D199">
        <v>7.0544558248330897</v>
      </c>
      <c r="E199">
        <v>-19.427993714976399</v>
      </c>
      <c r="F199" s="1">
        <v>0</v>
      </c>
      <c r="G199" s="1">
        <v>0</v>
      </c>
      <c r="H199">
        <v>3.7066997150424301</v>
      </c>
      <c r="I199">
        <v>-84.065116183883404</v>
      </c>
      <c r="J199">
        <v>-103.430579650143</v>
      </c>
      <c r="K199">
        <v>-96.612011088670002</v>
      </c>
      <c r="L199">
        <v>-62.0856764614296</v>
      </c>
      <c r="M199">
        <v>32.623808851028699</v>
      </c>
      <c r="N199">
        <v>95.376952523242394</v>
      </c>
      <c r="O199">
        <v>81.772100436523303</v>
      </c>
      <c r="P199">
        <v>181545.64517445699</v>
      </c>
      <c r="Q199">
        <v>223297.71330241</v>
      </c>
      <c r="R199">
        <v>85.382989743272105</v>
      </c>
      <c r="S199">
        <v>678.84963517339497</v>
      </c>
      <c r="T199">
        <v>0.72033087890277903</v>
      </c>
      <c r="U199">
        <v>0.28671864989610801</v>
      </c>
      <c r="V199" s="1">
        <v>0</v>
      </c>
      <c r="W199">
        <v>0.152551557380668</v>
      </c>
      <c r="X199">
        <v>0.56072979272322199</v>
      </c>
      <c r="Y199" s="1">
        <v>0</v>
      </c>
      <c r="Z199" s="1">
        <v>0</v>
      </c>
      <c r="AA199">
        <v>2.9324169532319601E-4</v>
      </c>
      <c r="AB199">
        <v>5.4775313773518597E-3</v>
      </c>
      <c r="AC199">
        <v>4.7377394853749004E-3</v>
      </c>
      <c r="AD199">
        <v>3.0561467497620698E-4</v>
      </c>
      <c r="AE199" s="1">
        <v>2.1520650523832199E-7</v>
      </c>
      <c r="AF199" s="3">
        <v>4.8724638888288899E-4</v>
      </c>
      <c r="AG199">
        <v>1.2356885097404301E-6</v>
      </c>
      <c r="AH199">
        <v>3.7682768653497001</v>
      </c>
      <c r="AI199">
        <v>0.106021337467935</v>
      </c>
      <c r="AJ199">
        <v>159.60234823579901</v>
      </c>
      <c r="AK199" t="s">
        <v>87</v>
      </c>
      <c r="AL199" t="s">
        <v>88</v>
      </c>
      <c r="AM199">
        <v>71277906571.460007</v>
      </c>
      <c r="AN199">
        <v>392617</v>
      </c>
      <c r="AO199" s="1">
        <f t="shared" si="38"/>
        <v>5.5182275695809854E-3</v>
      </c>
      <c r="AP199" s="5">
        <f t="shared" si="39"/>
        <v>6.4245488348248614</v>
      </c>
      <c r="AQ199" s="3">
        <f t="shared" si="40"/>
        <v>1.2460555741455361E-4</v>
      </c>
      <c r="AR199" s="15">
        <f t="shared" si="41"/>
        <v>2.1884763664401508E-2</v>
      </c>
    </row>
    <row r="200" spans="1:44" x14ac:dyDescent="0.25">
      <c r="A200" t="s">
        <v>37</v>
      </c>
      <c r="B200">
        <v>7.25608045502244</v>
      </c>
      <c r="C200">
        <v>6.3903090030183202E-3</v>
      </c>
      <c r="D200">
        <v>7.4045121809739802</v>
      </c>
      <c r="E200">
        <v>-15.740167926340501</v>
      </c>
      <c r="F200" s="1">
        <v>0</v>
      </c>
      <c r="G200" s="1">
        <v>0</v>
      </c>
      <c r="H200">
        <v>3.7788834816605998</v>
      </c>
      <c r="I200">
        <v>-60.386284185687202</v>
      </c>
      <c r="J200">
        <v>-77.796115316830196</v>
      </c>
      <c r="K200">
        <v>-78.865643554146203</v>
      </c>
      <c r="L200">
        <v>-37.828492437649601</v>
      </c>
      <c r="M200">
        <v>32.848055208406599</v>
      </c>
      <c r="N200">
        <v>95.264824751700004</v>
      </c>
      <c r="O200">
        <v>81.458889485169905</v>
      </c>
      <c r="P200">
        <v>176863.770254626</v>
      </c>
      <c r="Q200">
        <v>218952.43331995199</v>
      </c>
      <c r="R200">
        <v>85.946993304560706</v>
      </c>
      <c r="S200">
        <v>688.82884060272499</v>
      </c>
      <c r="T200">
        <v>0.710398179994287</v>
      </c>
      <c r="U200">
        <v>0.28638907636556798</v>
      </c>
      <c r="V200" s="1">
        <v>0</v>
      </c>
      <c r="W200">
        <v>0.13761853134600799</v>
      </c>
      <c r="X200">
        <v>0.57599239228842303</v>
      </c>
      <c r="Y200" s="1">
        <v>0</v>
      </c>
      <c r="Z200" s="1">
        <v>0</v>
      </c>
      <c r="AA200">
        <v>2.9452131724400598E-4</v>
      </c>
      <c r="AB200">
        <v>5.71239417736032E-3</v>
      </c>
      <c r="AC200">
        <v>4.9366808417177404E-3</v>
      </c>
      <c r="AD200">
        <v>3.4022814982372502E-4</v>
      </c>
      <c r="AE200">
        <v>2.6110188831990499E-5</v>
      </c>
      <c r="AF200" s="3">
        <v>6.3098567917239804E-4</v>
      </c>
      <c r="AG200">
        <v>1.7073610762310001E-5</v>
      </c>
      <c r="AH200">
        <v>3.8340186660134199</v>
      </c>
      <c r="AI200">
        <v>0.108754076577491</v>
      </c>
      <c r="AJ200">
        <v>302.64290180608498</v>
      </c>
      <c r="AK200" t="s">
        <v>89</v>
      </c>
      <c r="AL200" t="s">
        <v>90</v>
      </c>
      <c r="AM200">
        <v>76204762098.300003</v>
      </c>
      <c r="AN200">
        <v>430867</v>
      </c>
      <c r="AO200" s="1">
        <f t="shared" si="38"/>
        <v>5.8621878381341442E-3</v>
      </c>
      <c r="AP200" s="5">
        <f t="shared" si="39"/>
        <v>6.8121888886969124</v>
      </c>
      <c r="AQ200" s="3">
        <f t="shared" si="40"/>
        <v>3.9548785332481958E-4</v>
      </c>
      <c r="AR200" s="15">
        <f t="shared" si="41"/>
        <v>6.5161370827818921E-2</v>
      </c>
    </row>
    <row r="201" spans="1:44" x14ac:dyDescent="0.25">
      <c r="A201" t="s">
        <v>37</v>
      </c>
      <c r="B201">
        <v>7.6682588708272599</v>
      </c>
      <c r="C201">
        <v>6.6342871925149398E-3</v>
      </c>
      <c r="D201">
        <v>7.67698288912952</v>
      </c>
      <c r="E201">
        <v>-11.4337474097943</v>
      </c>
      <c r="F201" s="1">
        <v>0</v>
      </c>
      <c r="G201" s="1">
        <v>0</v>
      </c>
      <c r="H201">
        <v>3.8466784825522802</v>
      </c>
      <c r="I201">
        <v>-36.012890731805903</v>
      </c>
      <c r="J201">
        <v>-55.111450910809197</v>
      </c>
      <c r="K201">
        <v>-56.810366353111199</v>
      </c>
      <c r="L201">
        <v>-12.727285624924001</v>
      </c>
      <c r="M201">
        <v>32.2145536771013</v>
      </c>
      <c r="N201">
        <v>95.169977929495602</v>
      </c>
      <c r="O201">
        <v>81.594091220052107</v>
      </c>
      <c r="P201">
        <v>171318.67065889901</v>
      </c>
      <c r="Q201">
        <v>212369.04117898</v>
      </c>
      <c r="R201">
        <v>87.3413693454536</v>
      </c>
      <c r="S201">
        <v>694.69449992484101</v>
      </c>
      <c r="T201">
        <v>0.70719895545219102</v>
      </c>
      <c r="U201">
        <v>0.27828046281130803</v>
      </c>
      <c r="V201" s="1">
        <v>0</v>
      </c>
      <c r="W201">
        <v>0.12888254178782699</v>
      </c>
      <c r="X201">
        <v>0.59283699540086399</v>
      </c>
      <c r="Y201" s="1">
        <v>0</v>
      </c>
      <c r="Z201" s="1">
        <v>0</v>
      </c>
      <c r="AA201">
        <v>2.9475467735388201E-4</v>
      </c>
      <c r="AB201">
        <v>5.68169989490313E-3</v>
      </c>
      <c r="AC201">
        <v>4.9642032988505896E-3</v>
      </c>
      <c r="AD201">
        <v>4.1657042386812799E-4</v>
      </c>
      <c r="AE201">
        <v>5.2919272547288902E-5</v>
      </c>
      <c r="AF201" s="3">
        <v>7.1482449115835701E-4</v>
      </c>
      <c r="AG201">
        <v>1.8836135378684599E-4</v>
      </c>
      <c r="AH201">
        <v>3.8624987549569498</v>
      </c>
      <c r="AI201">
        <v>0.107420766757061</v>
      </c>
      <c r="AJ201">
        <v>494.05479908802198</v>
      </c>
      <c r="AK201" t="s">
        <v>91</v>
      </c>
      <c r="AL201" t="s">
        <v>92</v>
      </c>
      <c r="AM201">
        <v>77359973648.050003</v>
      </c>
      <c r="AN201">
        <v>451556</v>
      </c>
      <c r="AO201" s="1">
        <f t="shared" si="38"/>
        <v>5.9737824673628285E-3</v>
      </c>
      <c r="AP201" s="5">
        <f t="shared" si="39"/>
        <v>6.9376383920776945</v>
      </c>
      <c r="AQ201" s="3">
        <f t="shared" si="40"/>
        <v>6.5268276335725146E-4</v>
      </c>
      <c r="AR201" s="15">
        <f t="shared" si="41"/>
        <v>0.10531256278561352</v>
      </c>
    </row>
    <row r="202" spans="1:44" x14ac:dyDescent="0.25">
      <c r="A202" t="s">
        <v>37</v>
      </c>
      <c r="B202">
        <v>7.8063965375299897</v>
      </c>
      <c r="C202">
        <v>7.3930147335923499E-3</v>
      </c>
      <c r="D202">
        <v>8.5196272453428499</v>
      </c>
      <c r="E202">
        <v>-7.2285124341271301</v>
      </c>
      <c r="F202" s="1">
        <v>0</v>
      </c>
      <c r="G202" s="1">
        <v>0</v>
      </c>
      <c r="H202">
        <v>3.9045052687662598</v>
      </c>
      <c r="I202">
        <v>-12.052206251058299</v>
      </c>
      <c r="J202">
        <v>-38.468373507033498</v>
      </c>
      <c r="K202">
        <v>-27.867912227882599</v>
      </c>
      <c r="L202">
        <v>11.7904774601038</v>
      </c>
      <c r="M202">
        <v>30.5863244823495</v>
      </c>
      <c r="N202">
        <v>95.147579509211397</v>
      </c>
      <c r="O202">
        <v>82.346462582414105</v>
      </c>
      <c r="P202">
        <v>167242.24814134499</v>
      </c>
      <c r="Q202">
        <v>208398.188009198</v>
      </c>
      <c r="R202">
        <v>89.345668251345998</v>
      </c>
      <c r="S202">
        <v>689.83852871187298</v>
      </c>
      <c r="T202">
        <v>0.71452269100447097</v>
      </c>
      <c r="U202">
        <v>0.28154219779032402</v>
      </c>
      <c r="V202" s="1">
        <v>0</v>
      </c>
      <c r="W202">
        <v>0.123959803504993</v>
      </c>
      <c r="X202">
        <v>0.59449799870468101</v>
      </c>
      <c r="Y202" s="1">
        <v>0</v>
      </c>
      <c r="Z202" s="1">
        <v>0</v>
      </c>
      <c r="AA202">
        <v>2.9316093898742698E-4</v>
      </c>
      <c r="AB202">
        <v>5.28452844928704E-3</v>
      </c>
      <c r="AC202">
        <v>4.7713761897558004E-3</v>
      </c>
      <c r="AD202">
        <v>6.2228443357018699E-4</v>
      </c>
      <c r="AE202">
        <v>3.3336811520795598E-5</v>
      </c>
      <c r="AF202" s="3">
        <v>6.7427200254888901E-4</v>
      </c>
      <c r="AG202">
        <v>1.15972980592144E-3</v>
      </c>
      <c r="AH202">
        <v>3.82633289920371</v>
      </c>
      <c r="AI202">
        <v>0.100813090173002</v>
      </c>
      <c r="AJ202">
        <v>606.976345036608</v>
      </c>
      <c r="AK202" t="s">
        <v>93</v>
      </c>
      <c r="AL202" t="s">
        <v>94</v>
      </c>
      <c r="AM202">
        <v>78967608516.139999</v>
      </c>
      <c r="AN202">
        <v>472175</v>
      </c>
      <c r="AO202" s="1">
        <f t="shared" si="38"/>
        <v>5.7388091312921162E-3</v>
      </c>
      <c r="AP202" s="5">
        <f t="shared" si="39"/>
        <v>6.6733118516373091</v>
      </c>
      <c r="AQ202" s="3">
        <f t="shared" si="40"/>
        <v>1.0115900844310634E-3</v>
      </c>
      <c r="AR202" s="15">
        <f t="shared" si="41"/>
        <v>0.16979345654507005</v>
      </c>
    </row>
    <row r="203" spans="1:44" x14ac:dyDescent="0.25">
      <c r="A203" t="s">
        <v>37</v>
      </c>
      <c r="B203">
        <v>8.9199234668327492</v>
      </c>
      <c r="C203">
        <v>8.6121755790907195E-3</v>
      </c>
      <c r="D203">
        <v>9.8588757034504795</v>
      </c>
      <c r="E203">
        <v>-5.4410836835459699</v>
      </c>
      <c r="F203" s="1">
        <v>0</v>
      </c>
      <c r="G203" s="1">
        <v>0</v>
      </c>
      <c r="H203">
        <v>3.9723907029521799</v>
      </c>
      <c r="I203">
        <v>11.925474837355299</v>
      </c>
      <c r="J203">
        <v>-13.996330516803701</v>
      </c>
      <c r="K203">
        <v>-4.5081417446091399</v>
      </c>
      <c r="L203">
        <v>37.173523402779502</v>
      </c>
      <c r="M203">
        <v>30.810304452637698</v>
      </c>
      <c r="N203">
        <v>95.023883152972502</v>
      </c>
      <c r="O203">
        <v>82.269872260001094</v>
      </c>
      <c r="P203">
        <v>157929.69294866599</v>
      </c>
      <c r="Q203">
        <v>197470.36060238301</v>
      </c>
      <c r="R203">
        <v>98.986231741100696</v>
      </c>
      <c r="S203">
        <v>692.67299929164403</v>
      </c>
      <c r="T203">
        <v>0.71064530375541901</v>
      </c>
      <c r="U203">
        <v>0.28120801490042002</v>
      </c>
      <c r="V203" s="1">
        <v>0</v>
      </c>
      <c r="W203">
        <v>0.11148589906056</v>
      </c>
      <c r="X203">
        <v>0.60730608603901803</v>
      </c>
      <c r="Y203" s="1">
        <v>0</v>
      </c>
      <c r="Z203" s="1">
        <v>0</v>
      </c>
      <c r="AA203">
        <v>2.9418790155451199E-4</v>
      </c>
      <c r="AB203">
        <v>5.1900624301246499E-3</v>
      </c>
      <c r="AC203">
        <v>4.7002174050011798E-3</v>
      </c>
      <c r="AD203">
        <v>7.9570370635508199E-4</v>
      </c>
      <c r="AE203">
        <v>3.1546967356621997E-5</v>
      </c>
      <c r="AF203" s="3">
        <v>7.5472350161825605E-4</v>
      </c>
      <c r="AG203">
        <v>2.3007137002501702E-3</v>
      </c>
      <c r="AH203">
        <v>3.7905563371172799</v>
      </c>
      <c r="AI203">
        <v>0.10043037427832199</v>
      </c>
      <c r="AJ203">
        <v>956.934400599784</v>
      </c>
      <c r="AK203" t="s">
        <v>95</v>
      </c>
      <c r="AL203" t="s">
        <v>96</v>
      </c>
      <c r="AM203">
        <v>57685399646.43</v>
      </c>
      <c r="AN203">
        <v>365260</v>
      </c>
      <c r="AO203" s="1">
        <f t="shared" si="38"/>
        <v>5.749128808173948E-3</v>
      </c>
      <c r="AP203" s="5">
        <f t="shared" si="39"/>
        <v>6.6849351107662436</v>
      </c>
      <c r="AQ203" s="3">
        <f t="shared" si="40"/>
        <v>2.0065647622395542E-3</v>
      </c>
      <c r="AR203" s="15">
        <f t="shared" si="41"/>
        <v>0.33433209433357169</v>
      </c>
    </row>
    <row r="204" spans="1:44" x14ac:dyDescent="0.25">
      <c r="A204" t="s">
        <v>37</v>
      </c>
      <c r="B204">
        <v>11.274592837901601</v>
      </c>
      <c r="C204">
        <v>9.2940189906629504E-3</v>
      </c>
      <c r="D204">
        <v>10.6000206146865</v>
      </c>
      <c r="E204">
        <v>-8.9364819599918892</v>
      </c>
      <c r="F204" s="1">
        <v>0</v>
      </c>
      <c r="G204" s="1">
        <v>0</v>
      </c>
      <c r="H204">
        <v>4.0143348637044598</v>
      </c>
      <c r="I204">
        <v>35.120242855124403</v>
      </c>
      <c r="J204">
        <v>7.6313517097920398</v>
      </c>
      <c r="K204">
        <v>22.049847047512799</v>
      </c>
      <c r="L204">
        <v>61.565621773617501</v>
      </c>
      <c r="M204">
        <v>32.480900743657998</v>
      </c>
      <c r="N204">
        <v>95.081024782622094</v>
      </c>
      <c r="O204">
        <v>81.8190208748061</v>
      </c>
      <c r="P204">
        <v>150775.987649697</v>
      </c>
      <c r="Q204">
        <v>186219.61878406099</v>
      </c>
      <c r="R204">
        <v>113.48177610259</v>
      </c>
      <c r="S204">
        <v>686.77122859604799</v>
      </c>
      <c r="T204">
        <v>0.70592007432316495</v>
      </c>
      <c r="U204">
        <v>0.29628246323256502</v>
      </c>
      <c r="V204" s="1">
        <v>0</v>
      </c>
      <c r="W204">
        <v>0.111384378677886</v>
      </c>
      <c r="X204">
        <v>0.59233315808954801</v>
      </c>
      <c r="Y204" s="1">
        <v>0</v>
      </c>
      <c r="Z204" s="1">
        <v>0</v>
      </c>
      <c r="AA204">
        <v>2.9602109412271103E-4</v>
      </c>
      <c r="AB204">
        <v>5.3890469013637698E-3</v>
      </c>
      <c r="AC204">
        <v>4.7946694677241802E-3</v>
      </c>
      <c r="AD204">
        <v>1.0987965149134699E-3</v>
      </c>
      <c r="AE204">
        <v>4.2533446324882402E-5</v>
      </c>
      <c r="AF204" s="3">
        <v>9.2117752957063205E-4</v>
      </c>
      <c r="AG204">
        <v>2.4676677595370702E-3</v>
      </c>
      <c r="AH204">
        <v>3.7345318443902902</v>
      </c>
      <c r="AI204">
        <v>0.104323827054457</v>
      </c>
      <c r="AJ204">
        <v>1424.7048039129099</v>
      </c>
      <c r="AK204" t="s">
        <v>97</v>
      </c>
      <c r="AL204" t="s">
        <v>98</v>
      </c>
      <c r="AM204">
        <v>56640205968.510002</v>
      </c>
      <c r="AN204">
        <v>375658</v>
      </c>
      <c r="AO204" s="1">
        <f t="shared" si="38"/>
        <v>6.0118680914175229E-3</v>
      </c>
      <c r="AP204" s="5">
        <f t="shared" si="39"/>
        <v>6.9804170381911446</v>
      </c>
      <c r="AQ204" s="3">
        <f t="shared" si="40"/>
        <v>3.9072677318552282E-3</v>
      </c>
      <c r="AR204" s="15">
        <f t="shared" si="41"/>
        <v>0.61517467741772891</v>
      </c>
    </row>
    <row r="205" spans="1:44" x14ac:dyDescent="0.25">
      <c r="A205" t="s">
        <v>37</v>
      </c>
      <c r="B205">
        <v>12.764087169413299</v>
      </c>
      <c r="C205">
        <v>9.5328365750752594E-3</v>
      </c>
      <c r="D205">
        <v>10.8582849673877</v>
      </c>
      <c r="E205">
        <v>-3.5448018703379001</v>
      </c>
      <c r="F205" s="1">
        <v>0</v>
      </c>
      <c r="G205" s="1">
        <v>0</v>
      </c>
      <c r="H205">
        <v>4.1407546571827201</v>
      </c>
      <c r="I205">
        <v>58.831905801974102</v>
      </c>
      <c r="J205">
        <v>30.713597878174902</v>
      </c>
      <c r="K205">
        <v>46.223142223937302</v>
      </c>
      <c r="L205">
        <v>86.8915359421011</v>
      </c>
      <c r="M205">
        <v>34.243714801075797</v>
      </c>
      <c r="N205">
        <v>95.082205946686699</v>
      </c>
      <c r="O205">
        <v>81.279279569859696</v>
      </c>
      <c r="P205">
        <v>142075.35269478601</v>
      </c>
      <c r="Q205">
        <v>175558.920471541</v>
      </c>
      <c r="R205">
        <v>124.377575552192</v>
      </c>
      <c r="S205">
        <v>684.35275889330705</v>
      </c>
      <c r="T205">
        <v>0.70584637118294902</v>
      </c>
      <c r="U205">
        <v>0.298896259650135</v>
      </c>
      <c r="V205" s="1">
        <v>0</v>
      </c>
      <c r="W205">
        <v>0.11083674784830599</v>
      </c>
      <c r="X205">
        <v>0.59026699250155801</v>
      </c>
      <c r="Y205" s="1">
        <v>0</v>
      </c>
      <c r="Z205" s="1">
        <v>0</v>
      </c>
      <c r="AA205">
        <v>2.9910359791014598E-4</v>
      </c>
      <c r="AB205">
        <v>5.5178522236654301E-3</v>
      </c>
      <c r="AC205">
        <v>4.8966156162074496E-3</v>
      </c>
      <c r="AD205">
        <v>1.1185076030363699E-3</v>
      </c>
      <c r="AE205">
        <v>8.6177287684061698E-5</v>
      </c>
      <c r="AF205" s="3">
        <v>1.10728799120123E-3</v>
      </c>
      <c r="AG205">
        <v>2.5112454719199602E-3</v>
      </c>
      <c r="AH205">
        <v>3.7044047910951199</v>
      </c>
      <c r="AI205">
        <v>0.109426156031142</v>
      </c>
      <c r="AJ205">
        <v>2096.2395891600099</v>
      </c>
      <c r="AK205" t="s">
        <v>99</v>
      </c>
      <c r="AL205" t="s">
        <v>100</v>
      </c>
      <c r="AM205">
        <v>47964639069.760002</v>
      </c>
      <c r="AN205">
        <v>337600</v>
      </c>
      <c r="AO205" s="1">
        <f t="shared" si="38"/>
        <v>6.3030072053188255E-3</v>
      </c>
      <c r="AP205" s="5">
        <f t="shared" si="39"/>
        <v>7.3068360787347242</v>
      </c>
      <c r="AQ205" s="3">
        <f t="shared" si="40"/>
        <v>5.0119990476014311E-3</v>
      </c>
      <c r="AR205" s="15">
        <f t="shared" si="41"/>
        <v>0.74686923750225565</v>
      </c>
    </row>
    <row r="206" spans="1:44" s="9" customFormat="1" x14ac:dyDescent="0.25">
      <c r="A206" s="9" t="s">
        <v>37</v>
      </c>
      <c r="B206" s="9">
        <v>13.6244256107732</v>
      </c>
      <c r="C206" s="9">
        <v>1.0510904326034701E-2</v>
      </c>
      <c r="D206" s="9">
        <v>11.9088761030374</v>
      </c>
      <c r="E206" s="9">
        <v>3.68882176497597</v>
      </c>
      <c r="F206" s="13">
        <v>0</v>
      </c>
      <c r="G206" s="13">
        <v>0</v>
      </c>
      <c r="H206" s="9">
        <v>4.2529335968221398</v>
      </c>
      <c r="I206" s="9">
        <v>80.828624893261605</v>
      </c>
      <c r="J206" s="9">
        <v>56.6069820455998</v>
      </c>
      <c r="K206" s="9">
        <v>65.955940901987901</v>
      </c>
      <c r="L206" s="9">
        <v>110.493044695656</v>
      </c>
      <c r="M206" s="9">
        <v>36.072299921350897</v>
      </c>
      <c r="N206" s="9">
        <v>95.089672297908194</v>
      </c>
      <c r="O206" s="9">
        <v>80.620391937511997</v>
      </c>
      <c r="P206" s="9">
        <v>134331.39572438199</v>
      </c>
      <c r="Q206" s="9">
        <v>166458.76886761299</v>
      </c>
      <c r="R206" s="9">
        <v>129.62612700824801</v>
      </c>
      <c r="S206" s="9">
        <v>686.41652761455998</v>
      </c>
      <c r="T206" s="9">
        <v>0.70733332464343301</v>
      </c>
      <c r="U206" s="9">
        <v>0.30735769617890002</v>
      </c>
      <c r="V206" s="13">
        <v>0</v>
      </c>
      <c r="W206" s="9">
        <v>0.10167531315233699</v>
      </c>
      <c r="X206" s="9">
        <v>0.59096699066876102</v>
      </c>
      <c r="Y206" s="13">
        <v>0</v>
      </c>
      <c r="Z206" s="13">
        <v>0</v>
      </c>
      <c r="AA206" s="9">
        <v>3.0271665931223102E-4</v>
      </c>
      <c r="AB206" s="9">
        <v>5.64925754967516E-3</v>
      </c>
      <c r="AC206" s="9">
        <v>4.9995302474846303E-3</v>
      </c>
      <c r="AD206" s="9">
        <v>1.09700465178091E-3</v>
      </c>
      <c r="AE206" s="9">
        <v>1.8280926451305599E-4</v>
      </c>
      <c r="AF206" s="19">
        <v>1.3030696486165401E-3</v>
      </c>
      <c r="AG206" s="9">
        <v>3.2791237491424899E-3</v>
      </c>
      <c r="AH206" s="9">
        <v>3.7155753777328901</v>
      </c>
      <c r="AI206" s="9">
        <v>0.11594404907596501</v>
      </c>
      <c r="AJ206" s="9">
        <v>2719.4799436448602</v>
      </c>
      <c r="AK206" s="9" t="s">
        <v>101</v>
      </c>
      <c r="AL206" s="9" t="s">
        <v>102</v>
      </c>
      <c r="AM206" s="9">
        <v>40141847990.129997</v>
      </c>
      <c r="AN206" s="9">
        <v>298827</v>
      </c>
      <c r="AO206" s="13">
        <f>AA206+AC206*$AO$2+AF206*$AP$2</f>
        <v>6.6053165554134019E-3</v>
      </c>
      <c r="AP206" s="61">
        <f t="shared" si="39"/>
        <v>7.644667471102462</v>
      </c>
      <c r="AQ206" s="19">
        <f t="shared" si="40"/>
        <v>5.5259370432354593E-3</v>
      </c>
      <c r="AR206" s="16">
        <f t="shared" si="41"/>
        <v>0.78221298209173473</v>
      </c>
    </row>
    <row r="207" spans="1:44" x14ac:dyDescent="0.25">
      <c r="A207" t="s">
        <v>37</v>
      </c>
      <c r="B207">
        <v>14.9268055722948</v>
      </c>
      <c r="C207">
        <v>1.1017232896560401E-2</v>
      </c>
      <c r="D207">
        <v>12.4482785469711</v>
      </c>
      <c r="E207">
        <v>17.734303456473</v>
      </c>
      <c r="F207" s="1">
        <v>0</v>
      </c>
      <c r="G207" s="1">
        <v>0</v>
      </c>
      <c r="H207">
        <v>4.4217746599313701</v>
      </c>
      <c r="I207">
        <v>103.485265898837</v>
      </c>
      <c r="J207">
        <v>84.119057527793899</v>
      </c>
      <c r="K207">
        <v>81.319866582301202</v>
      </c>
      <c r="L207">
        <v>135.77105342336301</v>
      </c>
      <c r="M207">
        <v>36.764327432766301</v>
      </c>
      <c r="N207">
        <v>94.585705954105904</v>
      </c>
      <c r="O207">
        <v>79.807513162813393</v>
      </c>
      <c r="P207">
        <v>123319.991070775</v>
      </c>
      <c r="Q207">
        <v>154775.80056599999</v>
      </c>
      <c r="R207">
        <v>131.37038163518</v>
      </c>
      <c r="S207">
        <v>698.53144294288597</v>
      </c>
      <c r="T207">
        <v>0.71119033158614098</v>
      </c>
      <c r="U207">
        <v>0.305645698140043</v>
      </c>
      <c r="V207" s="1">
        <v>0</v>
      </c>
      <c r="W207">
        <v>8.2935462928105594E-2</v>
      </c>
      <c r="X207">
        <v>0.61141883893185101</v>
      </c>
      <c r="Y207" s="1">
        <v>0</v>
      </c>
      <c r="Z207" s="1">
        <v>0</v>
      </c>
      <c r="AA207">
        <v>3.1087200382582601E-4</v>
      </c>
      <c r="AB207">
        <v>5.5613574833552103E-3</v>
      </c>
      <c r="AC207">
        <v>5.0114010866727701E-3</v>
      </c>
      <c r="AD207">
        <v>7.6684141386919704E-4</v>
      </c>
      <c r="AE207">
        <v>2.60146186992363E-4</v>
      </c>
      <c r="AF207" s="3">
        <v>1.4324699549890501E-3</v>
      </c>
      <c r="AG207">
        <v>4.1180761789416601E-3</v>
      </c>
      <c r="AH207">
        <v>3.7633583737280598</v>
      </c>
      <c r="AI207">
        <v>0.11993549916332299</v>
      </c>
      <c r="AJ207">
        <v>3428.8196953218198</v>
      </c>
      <c r="AK207" t="s">
        <v>103</v>
      </c>
      <c r="AL207" t="s">
        <v>104</v>
      </c>
      <c r="AM207">
        <v>18612439612.330002</v>
      </c>
      <c r="AN207">
        <v>150928</v>
      </c>
      <c r="AO207" s="1">
        <f t="shared" si="38"/>
        <v>6.7547430454876463E-3</v>
      </c>
      <c r="AP207" s="5">
        <f t="shared" si="39"/>
        <v>7.8112347617090405</v>
      </c>
      <c r="AQ207" s="3">
        <f t="shared" si="40"/>
        <v>6.6264379503613051E-3</v>
      </c>
      <c r="AR207" s="15">
        <f t="shared" si="41"/>
        <v>0.91094059104029856</v>
      </c>
    </row>
    <row r="208" spans="1:44" x14ac:dyDescent="0.25">
      <c r="A208" t="s">
        <v>37</v>
      </c>
      <c r="B208">
        <v>14.0462410785595</v>
      </c>
      <c r="C208">
        <v>1.04839381559648E-2</v>
      </c>
      <c r="D208">
        <v>11.8800632177125</v>
      </c>
      <c r="E208">
        <v>34.287450749468803</v>
      </c>
      <c r="F208" s="1">
        <v>0</v>
      </c>
      <c r="G208" s="1">
        <v>0</v>
      </c>
      <c r="H208">
        <v>4.5939565325844596</v>
      </c>
      <c r="I208">
        <v>124.391626385379</v>
      </c>
      <c r="J208">
        <v>105.690270432174</v>
      </c>
      <c r="K208">
        <v>100.01150702498801</v>
      </c>
      <c r="L208">
        <v>159.464190318269</v>
      </c>
      <c r="M208">
        <v>37.4819113432536</v>
      </c>
      <c r="N208">
        <v>94.088882193993001</v>
      </c>
      <c r="O208">
        <v>79.0489782709802</v>
      </c>
      <c r="P208">
        <v>113413.90624661501</v>
      </c>
      <c r="Q208">
        <v>142264.740620611</v>
      </c>
      <c r="R208">
        <v>132.42189447303201</v>
      </c>
      <c r="S208">
        <v>697.51481866945699</v>
      </c>
      <c r="T208">
        <v>0.722111231191645</v>
      </c>
      <c r="U208">
        <v>0.307616211271939</v>
      </c>
      <c r="V208" s="1">
        <v>0</v>
      </c>
      <c r="W208">
        <v>8.3570984169239804E-2</v>
      </c>
      <c r="X208">
        <v>0.60881280455882003</v>
      </c>
      <c r="Y208" s="1">
        <v>0</v>
      </c>
      <c r="Z208" s="1">
        <v>0</v>
      </c>
      <c r="AA208">
        <v>3.1628251997109697E-4</v>
      </c>
      <c r="AB208">
        <v>5.5112893075604397E-3</v>
      </c>
      <c r="AC208">
        <v>5.0430256761157099E-3</v>
      </c>
      <c r="AD208">
        <v>6.2345969376332005E-4</v>
      </c>
      <c r="AE208">
        <v>4.17516306019589E-4</v>
      </c>
      <c r="AF208" s="3">
        <v>1.5436591656685799E-3</v>
      </c>
      <c r="AG208">
        <v>3.6154034391516401E-3</v>
      </c>
      <c r="AH208">
        <v>3.8145553493295399</v>
      </c>
      <c r="AI208">
        <v>0.124202528766214</v>
      </c>
      <c r="AJ208">
        <v>4174.57885861457</v>
      </c>
      <c r="AK208" t="s">
        <v>105</v>
      </c>
      <c r="AL208" t="s">
        <v>106</v>
      </c>
      <c r="AM208">
        <v>8963101010.6700001</v>
      </c>
      <c r="AN208">
        <v>79030</v>
      </c>
      <c r="AO208" s="1">
        <f t="shared" si="38"/>
        <v>6.9029673617553864E-3</v>
      </c>
      <c r="AP208" s="5">
        <f t="shared" si="39"/>
        <v>7.9761898709712176</v>
      </c>
      <c r="AQ208" s="3">
        <f t="shared" si="40"/>
        <v>5.6312106411451892E-3</v>
      </c>
      <c r="AR208" s="15">
        <f t="shared" si="41"/>
        <v>0.76102140317393996</v>
      </c>
    </row>
    <row r="209" spans="1:45" x14ac:dyDescent="0.25">
      <c r="A209" t="s">
        <v>37</v>
      </c>
      <c r="B209">
        <v>15.270728510721099</v>
      </c>
      <c r="C209">
        <v>9.5641078133155196E-3</v>
      </c>
      <c r="D209">
        <v>10.892051915848301</v>
      </c>
      <c r="E209">
        <v>51.209700840929102</v>
      </c>
      <c r="F209" s="1">
        <v>0</v>
      </c>
      <c r="G209" s="1">
        <v>0</v>
      </c>
      <c r="H209">
        <v>4.7800901320732399</v>
      </c>
      <c r="I209">
        <v>145.873424393406</v>
      </c>
      <c r="J209">
        <v>134.53899932757099</v>
      </c>
      <c r="K209">
        <v>113.260477313425</v>
      </c>
      <c r="L209">
        <v>185.04423133569199</v>
      </c>
      <c r="M209">
        <v>37.857372685166801</v>
      </c>
      <c r="N209">
        <v>92.710440779941706</v>
      </c>
      <c r="O209">
        <v>77.360337907572102</v>
      </c>
      <c r="P209">
        <v>101121.80201492499</v>
      </c>
      <c r="Q209">
        <v>128671.233053797</v>
      </c>
      <c r="R209">
        <v>132.36861738592501</v>
      </c>
      <c r="S209">
        <v>710.40649185207099</v>
      </c>
      <c r="T209">
        <v>0.722244885305246</v>
      </c>
      <c r="U209">
        <v>0.32056788627800098</v>
      </c>
      <c r="V209" s="1">
        <v>0</v>
      </c>
      <c r="W209">
        <v>7.43134957025572E-2</v>
      </c>
      <c r="X209">
        <v>0.605118618019441</v>
      </c>
      <c r="Y209" s="1">
        <v>0</v>
      </c>
      <c r="Z209" s="1">
        <v>0</v>
      </c>
      <c r="AA209">
        <v>3.4057089524973199E-4</v>
      </c>
      <c r="AB209">
        <v>5.3866650111054097E-3</v>
      </c>
      <c r="AC209">
        <v>5.0285321621549202E-3</v>
      </c>
      <c r="AD209">
        <v>4.3919463540466498E-4</v>
      </c>
      <c r="AE209">
        <v>5.4176065454702603E-4</v>
      </c>
      <c r="AF209" s="3">
        <v>1.66522212772435E-3</v>
      </c>
      <c r="AG209">
        <v>2.8559107546724301E-3</v>
      </c>
      <c r="AH209">
        <v>3.8726704127578699</v>
      </c>
      <c r="AI209">
        <v>0.12750329762683399</v>
      </c>
      <c r="AJ209">
        <v>4915.0457790962901</v>
      </c>
      <c r="AK209" t="s">
        <v>107</v>
      </c>
      <c r="AL209" t="s">
        <v>108</v>
      </c>
      <c r="AM209">
        <v>2140950792.26</v>
      </c>
      <c r="AN209">
        <v>21172</v>
      </c>
      <c r="AO209" s="1">
        <f t="shared" si="38"/>
        <v>7.0343251851290025E-3</v>
      </c>
      <c r="AP209" s="5">
        <f t="shared" si="39"/>
        <v>8.1221485067648267</v>
      </c>
      <c r="AQ209" s="3">
        <f t="shared" si="40"/>
        <v>6.6798545486567449E-3</v>
      </c>
      <c r="AR209" s="15">
        <f t="shared" si="41"/>
        <v>0.8801341169768464</v>
      </c>
    </row>
    <row r="210" spans="1:45" x14ac:dyDescent="0.25">
      <c r="A210" t="s">
        <v>37</v>
      </c>
      <c r="B210">
        <v>15.1584087087697</v>
      </c>
      <c r="C210">
        <v>9.2176223994705903E-3</v>
      </c>
      <c r="D210">
        <v>10.517258407712999</v>
      </c>
      <c r="E210">
        <v>73.429806542644101</v>
      </c>
      <c r="F210" s="1">
        <v>0</v>
      </c>
      <c r="G210" s="1">
        <v>0</v>
      </c>
      <c r="H210">
        <v>4.99999479656839</v>
      </c>
      <c r="I210">
        <v>167.50025848587401</v>
      </c>
      <c r="J210">
        <v>152.66570628297501</v>
      </c>
      <c r="K210">
        <v>133.58265715023899</v>
      </c>
      <c r="L210">
        <v>209.64568962263399</v>
      </c>
      <c r="M210">
        <v>37.990960333884701</v>
      </c>
      <c r="N210">
        <v>91.971873536870703</v>
      </c>
      <c r="O210">
        <v>76.633054292264703</v>
      </c>
      <c r="P210">
        <v>93593.965243950195</v>
      </c>
      <c r="Q210">
        <v>117075.20991253199</v>
      </c>
      <c r="R210">
        <v>131.90770241051499</v>
      </c>
      <c r="S210">
        <v>702.42591492921395</v>
      </c>
      <c r="T210">
        <v>0.70268912889530399</v>
      </c>
      <c r="U210">
        <v>0.29452235143045502</v>
      </c>
      <c r="V210" s="1">
        <v>0</v>
      </c>
      <c r="W210">
        <v>0.14912926199513599</v>
      </c>
      <c r="X210">
        <v>0.55634838657440699</v>
      </c>
      <c r="Y210" s="1">
        <v>0</v>
      </c>
      <c r="Z210" s="1">
        <v>0</v>
      </c>
      <c r="AA210">
        <v>3.4962457710281301E-4</v>
      </c>
      <c r="AB210">
        <v>5.3458858052767002E-3</v>
      </c>
      <c r="AC210">
        <v>5.0459120286383699E-3</v>
      </c>
      <c r="AD210">
        <v>3.2358375920269898E-4</v>
      </c>
      <c r="AE210">
        <v>6.1955026653484201E-4</v>
      </c>
      <c r="AF210" s="3">
        <v>1.7200564729829501E-3</v>
      </c>
      <c r="AG210">
        <v>2.5789407021264599E-3</v>
      </c>
      <c r="AH210">
        <v>3.9292273124923698</v>
      </c>
      <c r="AI210">
        <v>0.13001196086710801</v>
      </c>
      <c r="AJ210">
        <v>5682.7962023745004</v>
      </c>
      <c r="AK210" t="s">
        <v>109</v>
      </c>
      <c r="AL210" t="s">
        <v>110</v>
      </c>
      <c r="AM210">
        <v>715525864.28999996</v>
      </c>
      <c r="AN210">
        <v>7645</v>
      </c>
      <c r="AO210" s="1">
        <f t="shared" si="38"/>
        <v>7.115593078724133E-3</v>
      </c>
      <c r="AP210" s="5">
        <f t="shared" si="39"/>
        <v>8.2123432778070882</v>
      </c>
      <c r="AQ210" s="3">
        <f t="shared" si="40"/>
        <v>6.489698491315735E-3</v>
      </c>
      <c r="AR210" s="15">
        <f t="shared" si="41"/>
        <v>0.84580797416658826</v>
      </c>
    </row>
    <row r="211" spans="1:45" x14ac:dyDescent="0.25">
      <c r="A211" t="s">
        <v>37</v>
      </c>
      <c r="B211">
        <v>18.436511995264102</v>
      </c>
      <c r="C211">
        <v>9.4597697206431196E-3</v>
      </c>
      <c r="D211">
        <v>10.7793410312046</v>
      </c>
      <c r="E211">
        <v>110.487106637827</v>
      </c>
      <c r="F211" s="1">
        <v>0</v>
      </c>
      <c r="G211" s="1">
        <v>0</v>
      </c>
      <c r="H211">
        <v>5.3588610864853603</v>
      </c>
      <c r="I211">
        <v>193.237523685008</v>
      </c>
      <c r="J211">
        <v>161.27153032507101</v>
      </c>
      <c r="K211">
        <v>170.07128611802</v>
      </c>
      <c r="L211">
        <v>234.905139309053</v>
      </c>
      <c r="M211">
        <v>37.473154049607302</v>
      </c>
      <c r="N211">
        <v>92.2335770613617</v>
      </c>
      <c r="O211">
        <v>77.547070183444404</v>
      </c>
      <c r="P211">
        <v>94753.512266391306</v>
      </c>
      <c r="Q211">
        <v>123237.664030249</v>
      </c>
      <c r="R211">
        <v>132.13693025919</v>
      </c>
      <c r="S211">
        <v>665.67287809457196</v>
      </c>
      <c r="T211">
        <v>0.59551171271836001</v>
      </c>
      <c r="U211">
        <v>0.17989287158703601</v>
      </c>
      <c r="V211" s="1">
        <v>0</v>
      </c>
      <c r="W211">
        <v>0.41052434600816301</v>
      </c>
      <c r="X211">
        <v>0.40958278240480001</v>
      </c>
      <c r="Y211" s="1">
        <v>0</v>
      </c>
      <c r="Z211" s="1">
        <v>0</v>
      </c>
      <c r="AA211">
        <v>3.5291287437909201E-4</v>
      </c>
      <c r="AB211">
        <v>5.4191839851851897E-3</v>
      </c>
      <c r="AC211">
        <v>5.0422197891766499E-3</v>
      </c>
      <c r="AD211">
        <v>3.4383598858903698E-4</v>
      </c>
      <c r="AE211">
        <v>5.0346973153726098E-4</v>
      </c>
      <c r="AF211" s="3">
        <v>1.5547137613801799E-3</v>
      </c>
      <c r="AG211">
        <v>2.8402352898303602E-3</v>
      </c>
      <c r="AH211">
        <v>3.8260317090929998</v>
      </c>
      <c r="AI211">
        <v>0.124825792359213</v>
      </c>
      <c r="AJ211">
        <v>6584.3264405175996</v>
      </c>
      <c r="AK211" t="s">
        <v>111</v>
      </c>
      <c r="AL211" t="s">
        <v>112</v>
      </c>
      <c r="AM211">
        <v>183537553.25999999</v>
      </c>
      <c r="AN211">
        <v>1937</v>
      </c>
      <c r="AO211" s="1">
        <f t="shared" si="38"/>
        <v>6.9498464249359224E-3</v>
      </c>
      <c r="AP211" s="5">
        <f t="shared" si="39"/>
        <v>8.0283040553678191</v>
      </c>
      <c r="AQ211" s="3">
        <f t="shared" si="40"/>
        <v>9.8891388380186532E-3</v>
      </c>
      <c r="AR211" s="15">
        <f t="shared" si="41"/>
        <v>1.2964391816895913</v>
      </c>
    </row>
    <row r="212" spans="1:45" x14ac:dyDescent="0.25">
      <c r="A212" t="s">
        <v>37</v>
      </c>
      <c r="B212">
        <v>13.6299685074279</v>
      </c>
      <c r="C212">
        <v>9.7489518080269393E-3</v>
      </c>
      <c r="D212">
        <v>11.0914086578424</v>
      </c>
      <c r="E212">
        <v>130.424890569421</v>
      </c>
      <c r="F212" s="1">
        <v>0</v>
      </c>
      <c r="G212" s="1">
        <v>0</v>
      </c>
      <c r="H212">
        <v>5.5801819792384597</v>
      </c>
      <c r="I212">
        <v>217.70106196215701</v>
      </c>
      <c r="J212">
        <v>203.72932932755199</v>
      </c>
      <c r="K212">
        <v>184.27143500246601</v>
      </c>
      <c r="L212">
        <v>264.19173822554097</v>
      </c>
      <c r="M212">
        <v>38.554795736952499</v>
      </c>
      <c r="N212">
        <v>90.832787037528007</v>
      </c>
      <c r="O212">
        <v>75.991583452792597</v>
      </c>
      <c r="P212">
        <v>84024.532640264006</v>
      </c>
      <c r="Q212">
        <v>111605.491454759</v>
      </c>
      <c r="R212">
        <v>130.673594252366</v>
      </c>
      <c r="S212">
        <v>705.671575646169</v>
      </c>
      <c r="T212">
        <v>0.76522629673495601</v>
      </c>
      <c r="U212">
        <v>0.41800032062693099</v>
      </c>
      <c r="V212" s="1">
        <v>0</v>
      </c>
      <c r="W212">
        <v>7.6729158896650496E-2</v>
      </c>
      <c r="X212">
        <v>0.50527052047641796</v>
      </c>
      <c r="Y212" s="1">
        <v>0</v>
      </c>
      <c r="Z212" s="1">
        <v>0</v>
      </c>
      <c r="AA212">
        <v>3.5200041252018998E-4</v>
      </c>
      <c r="AB212">
        <v>5.2713614520590001E-3</v>
      </c>
      <c r="AC212">
        <v>5.0938194949092198E-3</v>
      </c>
      <c r="AD212">
        <v>2.15071711237333E-4</v>
      </c>
      <c r="AE212">
        <v>6.1919729735660802E-4</v>
      </c>
      <c r="AF212" s="3">
        <v>1.70322333826422E-3</v>
      </c>
      <c r="AG212">
        <v>3.2910463535833E-3</v>
      </c>
      <c r="AH212">
        <v>3.8555417475652001</v>
      </c>
      <c r="AI212">
        <v>0.129815481579338</v>
      </c>
      <c r="AJ212">
        <v>7170.5007332550304</v>
      </c>
      <c r="AK212" t="s">
        <v>113</v>
      </c>
      <c r="AL212" t="s">
        <v>114</v>
      </c>
      <c r="AM212">
        <v>25459433.390000001</v>
      </c>
      <c r="AN212">
        <v>303</v>
      </c>
      <c r="AO212" s="1">
        <f t="shared" si="38"/>
        <v>7.1490432456936294E-3</v>
      </c>
      <c r="AP212" s="5">
        <f t="shared" si="39"/>
        <v>8.2494441959871665</v>
      </c>
      <c r="AQ212" s="3">
        <f t="shared" si="40"/>
        <v>4.9874933042467727E-3</v>
      </c>
      <c r="AR212" s="15">
        <f t="shared" si="41"/>
        <v>0.65222870579062997</v>
      </c>
    </row>
    <row r="213" spans="1:45" x14ac:dyDescent="0.25">
      <c r="AN213">
        <f>SUM(AN193:AN212)</f>
        <v>3760787</v>
      </c>
    </row>
    <row r="214" spans="1:45" x14ac:dyDescent="0.25">
      <c r="AO214" t="s">
        <v>226</v>
      </c>
      <c r="AP214" t="s">
        <v>67</v>
      </c>
    </row>
    <row r="215" spans="1:45" x14ac:dyDescent="0.25">
      <c r="A215" t="s">
        <v>0</v>
      </c>
      <c r="B215" t="s">
        <v>1</v>
      </c>
      <c r="C215" t="s">
        <v>2</v>
      </c>
      <c r="D215" t="s">
        <v>3</v>
      </c>
      <c r="E215" t="s">
        <v>5</v>
      </c>
      <c r="F215" t="s">
        <v>6</v>
      </c>
      <c r="G215" t="s">
        <v>208</v>
      </c>
      <c r="H215" t="s">
        <v>7</v>
      </c>
      <c r="I215" t="s">
        <v>8</v>
      </c>
      <c r="J215" t="s">
        <v>134</v>
      </c>
      <c r="K215" t="s">
        <v>143</v>
      </c>
      <c r="L215" t="s">
        <v>9</v>
      </c>
      <c r="M215" t="s">
        <v>10</v>
      </c>
      <c r="N215" t="s">
        <v>11</v>
      </c>
      <c r="O215" t="s">
        <v>13</v>
      </c>
      <c r="P215" t="s">
        <v>14</v>
      </c>
      <c r="Q215" t="s">
        <v>15</v>
      </c>
      <c r="R215" t="s">
        <v>16</v>
      </c>
      <c r="S215" t="s">
        <v>17</v>
      </c>
      <c r="T215" t="s">
        <v>18</v>
      </c>
      <c r="U215" t="s">
        <v>20</v>
      </c>
      <c r="V215" t="s">
        <v>21</v>
      </c>
      <c r="W215" t="s">
        <v>22</v>
      </c>
      <c r="X215" t="s">
        <v>23</v>
      </c>
      <c r="Y215" t="s">
        <v>24</v>
      </c>
      <c r="Z215" t="s">
        <v>25</v>
      </c>
      <c r="AA215" t="s">
        <v>26</v>
      </c>
      <c r="AB215" t="s">
        <v>27</v>
      </c>
      <c r="AC215" t="s">
        <v>263</v>
      </c>
      <c r="AD215" t="s">
        <v>120</v>
      </c>
      <c r="AE215" t="s">
        <v>29</v>
      </c>
      <c r="AF215" s="3" t="s">
        <v>233</v>
      </c>
      <c r="AG215" t="s">
        <v>30</v>
      </c>
      <c r="AH215" t="s">
        <v>31</v>
      </c>
      <c r="AI215" t="s">
        <v>32</v>
      </c>
      <c r="AJ215" t="s">
        <v>33</v>
      </c>
      <c r="AK215" t="s">
        <v>34</v>
      </c>
      <c r="AL215" t="s">
        <v>74</v>
      </c>
      <c r="AM215" t="s">
        <v>35</v>
      </c>
      <c r="AN215" t="s">
        <v>36</v>
      </c>
      <c r="AO215" s="15">
        <v>1</v>
      </c>
      <c r="AP215" s="15">
        <v>1</v>
      </c>
    </row>
    <row r="216" spans="1:45" x14ac:dyDescent="0.25">
      <c r="A216" t="s">
        <v>37</v>
      </c>
      <c r="B216">
        <v>9.10074713723718</v>
      </c>
      <c r="C216">
        <v>4.5781659491716696E-3</v>
      </c>
      <c r="D216">
        <v>5.3575552129691104</v>
      </c>
      <c r="E216">
        <v>-95.216705795895095</v>
      </c>
      <c r="F216" s="1">
        <v>0</v>
      </c>
      <c r="G216" s="1">
        <v>0</v>
      </c>
      <c r="H216">
        <v>2.7292785115842699</v>
      </c>
      <c r="I216">
        <v>-209.48209674026899</v>
      </c>
      <c r="J216">
        <v>-215.809622189897</v>
      </c>
      <c r="K216">
        <v>-215.000723045092</v>
      </c>
      <c r="L216">
        <v>-186.343426321289</v>
      </c>
      <c r="M216">
        <v>26.917311580976602</v>
      </c>
      <c r="N216">
        <v>95.1952074725491</v>
      </c>
      <c r="O216">
        <v>79.291273866760804</v>
      </c>
      <c r="P216">
        <v>172482.679890909</v>
      </c>
      <c r="Q216">
        <v>214953.818800307</v>
      </c>
      <c r="R216">
        <v>84.369634040538003</v>
      </c>
      <c r="S216">
        <v>672.23537531698901</v>
      </c>
      <c r="T216">
        <v>0.79097396285036603</v>
      </c>
      <c r="U216">
        <v>0.144136581330402</v>
      </c>
      <c r="V216" s="1">
        <v>0</v>
      </c>
      <c r="W216">
        <v>6.8612239307598105E-2</v>
      </c>
      <c r="X216">
        <v>0.78725117936199895</v>
      </c>
      <c r="Y216" s="1">
        <v>0</v>
      </c>
      <c r="Z216" s="1">
        <v>0</v>
      </c>
      <c r="AA216">
        <v>2.86217257914119E-4</v>
      </c>
      <c r="AB216">
        <v>4.2919330435996902E-3</v>
      </c>
      <c r="AC216">
        <v>4.0608789975316497E-3</v>
      </c>
      <c r="AD216" s="1">
        <v>1.30419138050426E-8</v>
      </c>
      <c r="AE216" s="1">
        <v>0</v>
      </c>
      <c r="AF216" s="3">
        <v>0</v>
      </c>
      <c r="AG216" s="1">
        <v>0</v>
      </c>
      <c r="AH216">
        <v>6.0993163272387099</v>
      </c>
      <c r="AI216">
        <v>0.142022541665106</v>
      </c>
      <c r="AJ216">
        <v>0.14589196979876401</v>
      </c>
      <c r="AK216" t="s">
        <v>77</v>
      </c>
      <c r="AL216" t="s">
        <v>78</v>
      </c>
      <c r="AM216">
        <v>47432736.969999999</v>
      </c>
      <c r="AN216">
        <v>275</v>
      </c>
      <c r="AO216" s="1">
        <f>AA216+AC216*$AO$2+AF216*$AP$2</f>
        <v>4.3470962554457687E-3</v>
      </c>
      <c r="AP216" s="5">
        <f>100*(1-(1-AO216)^12)</f>
        <v>5.0935833887095772</v>
      </c>
      <c r="AQ216" s="3">
        <f>(1-(1-B216/100)^(1/12))- AO216</f>
        <v>3.5729076069314653E-3</v>
      </c>
      <c r="AR216" s="15">
        <f>B216/AP216-1</f>
        <v>0.78670818610918802</v>
      </c>
    </row>
    <row r="217" spans="1:45" x14ac:dyDescent="0.25">
      <c r="A217" t="s">
        <v>37</v>
      </c>
      <c r="B217">
        <v>1.25542835624764</v>
      </c>
      <c r="C217">
        <v>4.5809710447764097E-3</v>
      </c>
      <c r="D217">
        <v>5.3607555887152696</v>
      </c>
      <c r="E217">
        <v>-61.722290393691303</v>
      </c>
      <c r="F217" s="1">
        <v>0</v>
      </c>
      <c r="G217" s="1">
        <v>0</v>
      </c>
      <c r="H217">
        <v>3.0328375985325402</v>
      </c>
      <c r="I217">
        <v>-181.23775504829399</v>
      </c>
      <c r="J217">
        <v>-188.24493026783401</v>
      </c>
      <c r="K217">
        <v>-186.983387229166</v>
      </c>
      <c r="L217">
        <v>-160.41693416207599</v>
      </c>
      <c r="M217">
        <v>26.686533098591202</v>
      </c>
      <c r="N217">
        <v>94.416228752710794</v>
      </c>
      <c r="O217">
        <v>79.105224982576999</v>
      </c>
      <c r="P217">
        <v>191515.202998783</v>
      </c>
      <c r="Q217">
        <v>242708.414964697</v>
      </c>
      <c r="R217">
        <v>83.575692748536895</v>
      </c>
      <c r="S217">
        <v>666.66172138388902</v>
      </c>
      <c r="T217">
        <v>0.75714940459876801</v>
      </c>
      <c r="U217">
        <v>0.19792028264468001</v>
      </c>
      <c r="V217" s="1">
        <v>0</v>
      </c>
      <c r="W217">
        <v>0.15486801474672901</v>
      </c>
      <c r="X217">
        <v>0.64721170260858996</v>
      </c>
      <c r="Y217" s="1">
        <v>0</v>
      </c>
      <c r="Z217" s="1">
        <v>0</v>
      </c>
      <c r="AA217">
        <v>2.86748314607879E-4</v>
      </c>
      <c r="AB217">
        <v>4.2907048954869296E-3</v>
      </c>
      <c r="AC217">
        <v>4.15303041800681E-3</v>
      </c>
      <c r="AD217">
        <v>3.5353741544409701E-6</v>
      </c>
      <c r="AE217" s="1">
        <v>0</v>
      </c>
      <c r="AF217" s="3">
        <v>1.03194146680296E-4</v>
      </c>
      <c r="AG217" s="1">
        <v>0</v>
      </c>
      <c r="AH217">
        <v>6.00755518681905</v>
      </c>
      <c r="AI217">
        <v>0.138553153869932</v>
      </c>
      <c r="AJ217">
        <v>1.74770005843138</v>
      </c>
      <c r="AK217" t="s">
        <v>79</v>
      </c>
      <c r="AL217" t="s">
        <v>80</v>
      </c>
      <c r="AM217">
        <v>314850993.73000002</v>
      </c>
      <c r="AN217">
        <v>1644</v>
      </c>
      <c r="AO217" s="1">
        <f t="shared" ref="AO217:AO234" si="42">AA217+AC217*$AO$2+AF217*$AP$2</f>
        <v>4.5429728792949851E-3</v>
      </c>
      <c r="AP217" s="5">
        <f t="shared" ref="AP217:AP234" si="43">100*(1-(1-AO217)^12)</f>
        <v>5.3173944794021377</v>
      </c>
      <c r="AQ217" s="3">
        <f t="shared" ref="AQ217:AQ234" si="44">(1-(1-B217/100)^(1/12))- AO217</f>
        <v>-3.4907140244893418E-3</v>
      </c>
      <c r="AR217" s="15">
        <f t="shared" ref="AR217:AR234" si="45">B217/AP217-1</f>
        <v>-0.7639015948298058</v>
      </c>
      <c r="AS217" t="s">
        <v>297</v>
      </c>
    </row>
    <row r="218" spans="1:45" x14ac:dyDescent="0.25">
      <c r="A218" t="s">
        <v>37</v>
      </c>
      <c r="B218">
        <v>6.3748917550433797</v>
      </c>
      <c r="C218">
        <v>4.8638511979989E-3</v>
      </c>
      <c r="D218">
        <v>5.6829888450555703</v>
      </c>
      <c r="E218">
        <v>-41.606468378113398</v>
      </c>
      <c r="F218" s="1">
        <v>0</v>
      </c>
      <c r="G218" s="1">
        <v>0</v>
      </c>
      <c r="H218">
        <v>3.2682583657694</v>
      </c>
      <c r="I218">
        <v>-158.58664493651699</v>
      </c>
      <c r="J218">
        <v>-168.834197996965</v>
      </c>
      <c r="K218">
        <v>-162.54813899167701</v>
      </c>
      <c r="L218">
        <v>-138.17877645180599</v>
      </c>
      <c r="M218">
        <v>27.586164492134301</v>
      </c>
      <c r="N218">
        <v>95.396204071908201</v>
      </c>
      <c r="O218">
        <v>79.401017434719407</v>
      </c>
      <c r="P218">
        <v>195552.35540264301</v>
      </c>
      <c r="Q218">
        <v>242264.80175321901</v>
      </c>
      <c r="R218">
        <v>84.443385673737495</v>
      </c>
      <c r="S218">
        <v>662.36185589790296</v>
      </c>
      <c r="T218">
        <v>0.70747977973144205</v>
      </c>
      <c r="U218">
        <v>0.23525717617879</v>
      </c>
      <c r="V218" s="1">
        <v>0</v>
      </c>
      <c r="W218">
        <v>0.230728647124393</v>
      </c>
      <c r="X218">
        <v>0.53401417669681595</v>
      </c>
      <c r="Y218" s="1">
        <v>0</v>
      </c>
      <c r="Z218" s="1">
        <v>0</v>
      </c>
      <c r="AA218">
        <v>2.8624672990912802E-4</v>
      </c>
      <c r="AB218">
        <v>4.5726817877158902E-3</v>
      </c>
      <c r="AC218">
        <v>4.3635105415118901E-3</v>
      </c>
      <c r="AD218">
        <v>4.9119058831820399E-6</v>
      </c>
      <c r="AE218" s="1">
        <v>2.0682235908803799E-8</v>
      </c>
      <c r="AF218" s="3">
        <v>3.5101954952994401E-4</v>
      </c>
      <c r="AG218" s="1">
        <v>0</v>
      </c>
      <c r="AH218">
        <v>6.10924543650275</v>
      </c>
      <c r="AI218">
        <v>0.145997783065278</v>
      </c>
      <c r="AJ218">
        <v>3.7352994538969799</v>
      </c>
      <c r="AK218" t="s">
        <v>81</v>
      </c>
      <c r="AL218" t="s">
        <v>82</v>
      </c>
      <c r="AM218">
        <v>4897999845.7700005</v>
      </c>
      <c r="AN218">
        <v>25047</v>
      </c>
      <c r="AO218" s="1">
        <f t="shared" si="42"/>
        <v>5.0007768209509628E-3</v>
      </c>
      <c r="AP218" s="5">
        <f t="shared" si="43"/>
        <v>5.8386014824519989</v>
      </c>
      <c r="AQ218" s="3">
        <f t="shared" si="44"/>
        <v>4.7348350688041895E-4</v>
      </c>
      <c r="AR218" s="15">
        <f t="shared" si="45"/>
        <v>9.1852522252667601E-2</v>
      </c>
    </row>
    <row r="219" spans="1:45" x14ac:dyDescent="0.25">
      <c r="A219" t="s">
        <v>37</v>
      </c>
      <c r="B219">
        <v>7.4558758678627104</v>
      </c>
      <c r="C219">
        <v>5.6162933621454504E-3</v>
      </c>
      <c r="D219">
        <v>6.5352184405731597</v>
      </c>
      <c r="E219">
        <v>-35.586051116104301</v>
      </c>
      <c r="F219" s="1">
        <v>0</v>
      </c>
      <c r="G219" s="1">
        <v>0</v>
      </c>
      <c r="H219">
        <v>3.3889761838965602</v>
      </c>
      <c r="I219">
        <v>-133.12065331125501</v>
      </c>
      <c r="J219">
        <v>-141.89795287102001</v>
      </c>
      <c r="K219">
        <v>-142.205597075394</v>
      </c>
      <c r="L219">
        <v>-112.112991033719</v>
      </c>
      <c r="M219">
        <v>28.619316706068599</v>
      </c>
      <c r="N219">
        <v>95.367350632323294</v>
      </c>
      <c r="O219">
        <v>78.796022844466407</v>
      </c>
      <c r="P219">
        <v>189940.92013293999</v>
      </c>
      <c r="Q219">
        <v>238966.35196775699</v>
      </c>
      <c r="R219">
        <v>84.551046736919801</v>
      </c>
      <c r="S219">
        <v>666.29504569589596</v>
      </c>
      <c r="T219">
        <v>0.70492664669431004</v>
      </c>
      <c r="U219">
        <v>0.26604445110671299</v>
      </c>
      <c r="V219" s="1">
        <v>0</v>
      </c>
      <c r="W219">
        <v>0.202831766313777</v>
      </c>
      <c r="X219">
        <v>0.53112378257950799</v>
      </c>
      <c r="Y219" s="1">
        <v>0</v>
      </c>
      <c r="Z219" s="1">
        <v>0</v>
      </c>
      <c r="AA219">
        <v>2.8766065549089401E-4</v>
      </c>
      <c r="AB219">
        <v>5.12714614936325E-3</v>
      </c>
      <c r="AC219">
        <v>4.9608799500208498E-3</v>
      </c>
      <c r="AD219">
        <v>2.00682433739601E-4</v>
      </c>
      <c r="AE219" s="1">
        <v>7.5018131656908599E-7</v>
      </c>
      <c r="AF219" s="3">
        <v>6.7763473827114396E-4</v>
      </c>
      <c r="AG219" s="1">
        <v>6.8717148482858199E-8</v>
      </c>
      <c r="AH219">
        <v>6.1760425220119197</v>
      </c>
      <c r="AI219">
        <v>0.15355748148538501</v>
      </c>
      <c r="AJ219">
        <v>14.3760748139341</v>
      </c>
      <c r="AK219" t="s">
        <v>83</v>
      </c>
      <c r="AL219" t="s">
        <v>84</v>
      </c>
      <c r="AM219">
        <v>15202111483.76</v>
      </c>
      <c r="AN219">
        <v>80036</v>
      </c>
      <c r="AO219" s="1">
        <f t="shared" si="42"/>
        <v>5.9261753437828872E-3</v>
      </c>
      <c r="AP219" s="5">
        <f t="shared" si="43"/>
        <v>6.8841396192287689</v>
      </c>
      <c r="AQ219" s="3">
        <f t="shared" si="44"/>
        <v>5.100758160228409E-4</v>
      </c>
      <c r="AR219" s="15">
        <f t="shared" si="45"/>
        <v>8.3051227932241289E-2</v>
      </c>
    </row>
    <row r="220" spans="1:45" x14ac:dyDescent="0.25">
      <c r="A220" t="s">
        <v>37</v>
      </c>
      <c r="B220">
        <v>7.9978230980251297</v>
      </c>
      <c r="C220">
        <v>6.7056482854707302E-3</v>
      </c>
      <c r="D220">
        <v>7.7565387127751704</v>
      </c>
      <c r="E220">
        <v>-26.457635292450799</v>
      </c>
      <c r="F220" s="1">
        <v>0</v>
      </c>
      <c r="G220" s="1">
        <v>0</v>
      </c>
      <c r="H220">
        <v>3.5445717362659699</v>
      </c>
      <c r="I220">
        <v>-108.814341595107</v>
      </c>
      <c r="J220">
        <v>-115.45647563468501</v>
      </c>
      <c r="K220">
        <v>-124.111342490038</v>
      </c>
      <c r="L220">
        <v>-86.8940695124938</v>
      </c>
      <c r="M220">
        <v>30.408048722865601</v>
      </c>
      <c r="N220">
        <v>95.343646827109595</v>
      </c>
      <c r="O220">
        <v>77.908892691935804</v>
      </c>
      <c r="P220">
        <v>182019.42359841999</v>
      </c>
      <c r="Q220">
        <v>231626.71424595499</v>
      </c>
      <c r="R220">
        <v>84.804927067148199</v>
      </c>
      <c r="S220">
        <v>671.17640345268399</v>
      </c>
      <c r="T220">
        <v>0.71370225393275899</v>
      </c>
      <c r="U220">
        <v>0.291107278340274</v>
      </c>
      <c r="V220" s="1">
        <v>0</v>
      </c>
      <c r="W220">
        <v>0.17938813716175001</v>
      </c>
      <c r="X220">
        <v>0.529504584497974</v>
      </c>
      <c r="Y220" s="1">
        <v>0</v>
      </c>
      <c r="Z220" s="1">
        <v>0</v>
      </c>
      <c r="AA220">
        <v>2.89691478052314E-4</v>
      </c>
      <c r="AB220">
        <v>5.9395190524034703E-3</v>
      </c>
      <c r="AC220">
        <v>5.4121066882514999E-3</v>
      </c>
      <c r="AD220">
        <v>4.7369743119323501E-4</v>
      </c>
      <c r="AE220">
        <v>2.3830945859632402E-6</v>
      </c>
      <c r="AF220" s="3">
        <v>1.13491545204464E-3</v>
      </c>
      <c r="AG220" s="1">
        <v>3.75795209786816E-7</v>
      </c>
      <c r="AH220">
        <v>6.1862527439011403</v>
      </c>
      <c r="AI220">
        <v>0.164271977126239</v>
      </c>
      <c r="AJ220">
        <v>60.821479776772001</v>
      </c>
      <c r="AK220" t="s">
        <v>85</v>
      </c>
      <c r="AL220" t="s">
        <v>86</v>
      </c>
      <c r="AM220">
        <v>34121361147.759998</v>
      </c>
      <c r="AN220">
        <v>187460</v>
      </c>
      <c r="AO220" s="1">
        <f t="shared" si="42"/>
        <v>6.8367136183484535E-3</v>
      </c>
      <c r="AP220" s="5">
        <f t="shared" si="43"/>
        <v>7.9024912171432149</v>
      </c>
      <c r="AQ220" s="3">
        <f t="shared" si="44"/>
        <v>8.5710853404055015E-5</v>
      </c>
      <c r="AR220" s="15">
        <f t="shared" si="45"/>
        <v>1.2063522535160409E-2</v>
      </c>
    </row>
    <row r="221" spans="1:45" x14ac:dyDescent="0.25">
      <c r="A221" t="s">
        <v>37</v>
      </c>
      <c r="B221">
        <v>9.4619005924389192</v>
      </c>
      <c r="C221">
        <v>7.6637037796681998E-3</v>
      </c>
      <c r="D221">
        <v>8.8185446761483508</v>
      </c>
      <c r="E221">
        <v>-19.334513608127502</v>
      </c>
      <c r="F221" s="1">
        <v>0</v>
      </c>
      <c r="G221" s="1">
        <v>0</v>
      </c>
      <c r="H221">
        <v>3.6850029609342001</v>
      </c>
      <c r="I221">
        <v>-84.906656564023706</v>
      </c>
      <c r="J221">
        <v>-91.485882248190606</v>
      </c>
      <c r="K221">
        <v>-103.58073047488401</v>
      </c>
      <c r="L221">
        <v>-61.894681698766497</v>
      </c>
      <c r="M221">
        <v>31.589951168410401</v>
      </c>
      <c r="N221">
        <v>95.273451745456995</v>
      </c>
      <c r="O221">
        <v>77.346835784033502</v>
      </c>
      <c r="P221">
        <v>173373.73169511199</v>
      </c>
      <c r="Q221">
        <v>220717.89608037501</v>
      </c>
      <c r="R221">
        <v>85.030340148171703</v>
      </c>
      <c r="S221">
        <v>674.53777651118401</v>
      </c>
      <c r="T221">
        <v>0.71214328776333902</v>
      </c>
      <c r="U221">
        <v>0.30502830118167801</v>
      </c>
      <c r="V221" s="1">
        <v>0</v>
      </c>
      <c r="W221">
        <v>0.15884238245298299</v>
      </c>
      <c r="X221">
        <v>0.53612931636533701</v>
      </c>
      <c r="Y221" s="1">
        <v>0</v>
      </c>
      <c r="Z221" s="1">
        <v>0</v>
      </c>
      <c r="AA221">
        <v>2.91662428298657E-4</v>
      </c>
      <c r="AB221">
        <v>6.8189040020802203E-3</v>
      </c>
      <c r="AC221">
        <v>6.0303254772016901E-3</v>
      </c>
      <c r="AD221">
        <v>5.4526158669698701E-4</v>
      </c>
      <c r="AE221">
        <v>5.9403671867334298E-6</v>
      </c>
      <c r="AF221" s="3">
        <v>1.63375420895271E-3</v>
      </c>
      <c r="AG221">
        <v>1.9584746903868699E-6</v>
      </c>
      <c r="AH221">
        <v>6.15779190010762</v>
      </c>
      <c r="AI221">
        <v>0.17065533789564599</v>
      </c>
      <c r="AJ221">
        <v>146.051977388219</v>
      </c>
      <c r="AK221" t="s">
        <v>87</v>
      </c>
      <c r="AL221" t="s">
        <v>88</v>
      </c>
      <c r="AM221">
        <v>61019404991.290001</v>
      </c>
      <c r="AN221">
        <v>351953</v>
      </c>
      <c r="AO221" s="1">
        <f t="shared" si="42"/>
        <v>7.9557421144530564E-3</v>
      </c>
      <c r="AP221" s="5">
        <f t="shared" si="43"/>
        <v>9.1400335277991189</v>
      </c>
      <c r="AQ221" s="3">
        <f t="shared" si="44"/>
        <v>2.9333232546412472E-4</v>
      </c>
      <c r="AR221" s="15">
        <f t="shared" si="45"/>
        <v>3.5215085771934218E-2</v>
      </c>
    </row>
    <row r="222" spans="1:45" x14ac:dyDescent="0.25">
      <c r="A222" t="s">
        <v>37</v>
      </c>
      <c r="B222">
        <v>10.106186523596699</v>
      </c>
      <c r="C222">
        <v>8.3531779490515594E-3</v>
      </c>
      <c r="D222">
        <v>9.5758795439065807</v>
      </c>
      <c r="E222">
        <v>-15.226574764195</v>
      </c>
      <c r="F222" s="1">
        <v>0</v>
      </c>
      <c r="G222" s="1">
        <v>0</v>
      </c>
      <c r="H222">
        <v>3.77048782006815</v>
      </c>
      <c r="I222">
        <v>-61.983114749297499</v>
      </c>
      <c r="J222">
        <v>-68.049465783904495</v>
      </c>
      <c r="K222">
        <v>-86.738402590936602</v>
      </c>
      <c r="L222">
        <v>-37.574989192748099</v>
      </c>
      <c r="M222">
        <v>32.357682126586198</v>
      </c>
      <c r="N222">
        <v>95.188720013469506</v>
      </c>
      <c r="O222">
        <v>76.936063822570105</v>
      </c>
      <c r="P222">
        <v>163450.112016017</v>
      </c>
      <c r="Q222">
        <v>207574.18463529201</v>
      </c>
      <c r="R222">
        <v>85.538575310131307</v>
      </c>
      <c r="S222">
        <v>683.35115679110697</v>
      </c>
      <c r="T222">
        <v>0.70584504486107602</v>
      </c>
      <c r="U222">
        <v>0.30729792071871298</v>
      </c>
      <c r="V222" s="1">
        <v>0</v>
      </c>
      <c r="W222">
        <v>0.13579995599282901</v>
      </c>
      <c r="X222">
        <v>0.55690212328845601</v>
      </c>
      <c r="Y222" s="1">
        <v>0</v>
      </c>
      <c r="Z222" s="1">
        <v>0</v>
      </c>
      <c r="AA222">
        <v>2.9361880054284799E-4</v>
      </c>
      <c r="AB222">
        <v>7.1183737795574601E-3</v>
      </c>
      <c r="AC222">
        <v>6.3919984991587702E-3</v>
      </c>
      <c r="AD222">
        <v>5.9707360448763101E-4</v>
      </c>
      <c r="AE222">
        <v>3.2696480607135898E-4</v>
      </c>
      <c r="AF222" s="3">
        <v>2.1329274146521401E-3</v>
      </c>
      <c r="AG222">
        <v>1.7170327213630601E-5</v>
      </c>
      <c r="AH222">
        <v>6.1327818153028897</v>
      </c>
      <c r="AI222">
        <v>0.17480586582898999</v>
      </c>
      <c r="AJ222">
        <v>270.87570183983098</v>
      </c>
      <c r="AK222" t="s">
        <v>89</v>
      </c>
      <c r="AL222" t="s">
        <v>90</v>
      </c>
      <c r="AM222">
        <v>73003031130.610001</v>
      </c>
      <c r="AN222">
        <v>446638</v>
      </c>
      <c r="AO222" s="1">
        <f t="shared" si="42"/>
        <v>8.8185447143537578E-3</v>
      </c>
      <c r="AP222" s="5">
        <f t="shared" si="43"/>
        <v>10.083785421424329</v>
      </c>
      <c r="AQ222" s="3">
        <f t="shared" si="44"/>
        <v>2.0580356292456553E-5</v>
      </c>
      <c r="AR222" s="15">
        <f t="shared" si="45"/>
        <v>2.2214973084191403E-3</v>
      </c>
    </row>
    <row r="223" spans="1:45" x14ac:dyDescent="0.25">
      <c r="A223" t="s">
        <v>37</v>
      </c>
      <c r="B223">
        <v>10.3555029492404</v>
      </c>
      <c r="C223">
        <v>8.8669088514362494E-3</v>
      </c>
      <c r="D223">
        <v>10.136420222825199</v>
      </c>
      <c r="E223">
        <v>-9.1471438356865509</v>
      </c>
      <c r="F223" s="1">
        <v>0</v>
      </c>
      <c r="G223" s="1">
        <v>0</v>
      </c>
      <c r="H223">
        <v>3.8599116110976301</v>
      </c>
      <c r="I223">
        <v>-38.647844745410097</v>
      </c>
      <c r="J223">
        <v>-45.659842769835798</v>
      </c>
      <c r="K223">
        <v>-66.752164772664997</v>
      </c>
      <c r="L223">
        <v>-12.712144968702299</v>
      </c>
      <c r="M223">
        <v>32.0619507974993</v>
      </c>
      <c r="N223">
        <v>95.116497312796199</v>
      </c>
      <c r="O223">
        <v>77.135972569094506</v>
      </c>
      <c r="P223">
        <v>153792.43590326299</v>
      </c>
      <c r="Q223">
        <v>193911.44341217401</v>
      </c>
      <c r="R223">
        <v>86.294327543126002</v>
      </c>
      <c r="S223">
        <v>690.99550647365095</v>
      </c>
      <c r="T223">
        <v>0.70505709990243703</v>
      </c>
      <c r="U223">
        <v>0.310336542362739</v>
      </c>
      <c r="V223" s="1">
        <v>0</v>
      </c>
      <c r="W223">
        <v>0.12118141614282001</v>
      </c>
      <c r="X223">
        <v>0.56848204149444004</v>
      </c>
      <c r="Y223" s="1">
        <v>0</v>
      </c>
      <c r="Z223" s="1">
        <v>0</v>
      </c>
      <c r="AA223">
        <v>2.9455365424832302E-4</v>
      </c>
      <c r="AB223">
        <v>7.0397646501333799E-3</v>
      </c>
      <c r="AC223">
        <v>6.4877887964820899E-3</v>
      </c>
      <c r="AD223">
        <v>7.1533996541166104E-4</v>
      </c>
      <c r="AE223">
        <v>6.8861447370257396E-4</v>
      </c>
      <c r="AF223" s="3">
        <v>2.45610440831468E-3</v>
      </c>
      <c r="AG223">
        <v>1.2865076931316001E-4</v>
      </c>
      <c r="AH223">
        <v>6.0918489422769397</v>
      </c>
      <c r="AI223">
        <v>0.17211505140149999</v>
      </c>
      <c r="AJ223">
        <v>461.84142384659299</v>
      </c>
      <c r="AK223" t="s">
        <v>91</v>
      </c>
      <c r="AL223" t="s">
        <v>92</v>
      </c>
      <c r="AM223">
        <v>74141949217.039993</v>
      </c>
      <c r="AN223">
        <v>482091</v>
      </c>
      <c r="AO223" s="1">
        <f t="shared" si="42"/>
        <v>9.2384468590450929E-3</v>
      </c>
      <c r="AP223" s="5">
        <f t="shared" si="43"/>
        <v>10.539824989995561</v>
      </c>
      <c r="AQ223" s="3">
        <f t="shared" si="44"/>
        <v>-1.6995175338099452E-4</v>
      </c>
      <c r="AR223" s="15">
        <f t="shared" si="45"/>
        <v>-1.7488150033811767E-2</v>
      </c>
    </row>
    <row r="224" spans="1:45" x14ac:dyDescent="0.25">
      <c r="A224" t="s">
        <v>37</v>
      </c>
      <c r="B224">
        <v>10.871431755496801</v>
      </c>
      <c r="C224">
        <v>9.2763010737645906E-3</v>
      </c>
      <c r="D224">
        <v>10.580832634601199</v>
      </c>
      <c r="E224">
        <v>-4.6922289194347799</v>
      </c>
      <c r="F224" s="1">
        <v>0</v>
      </c>
      <c r="G224" s="1">
        <v>0</v>
      </c>
      <c r="H224">
        <v>3.92110998748662</v>
      </c>
      <c r="I224">
        <v>-15.711893847689099</v>
      </c>
      <c r="J224">
        <v>-26.310873491197601</v>
      </c>
      <c r="K224">
        <v>-39.897450217366497</v>
      </c>
      <c r="L224">
        <v>11.7257975899748</v>
      </c>
      <c r="M224">
        <v>30.843117575159098</v>
      </c>
      <c r="N224">
        <v>95.160822111633095</v>
      </c>
      <c r="O224">
        <v>77.933387020476403</v>
      </c>
      <c r="P224">
        <v>145311.29856747901</v>
      </c>
      <c r="Q224">
        <v>179980.416155324</v>
      </c>
      <c r="R224">
        <v>87.846743272935797</v>
      </c>
      <c r="S224">
        <v>689.847265560766</v>
      </c>
      <c r="T224">
        <v>0.70177871396501201</v>
      </c>
      <c r="U224">
        <v>0.31863688300999399</v>
      </c>
      <c r="V224" s="1">
        <v>0</v>
      </c>
      <c r="W224">
        <v>0.11471752504946101</v>
      </c>
      <c r="X224">
        <v>0.56664559194054298</v>
      </c>
      <c r="Y224" s="1">
        <v>0</v>
      </c>
      <c r="Z224" s="1">
        <v>0</v>
      </c>
      <c r="AA224">
        <v>2.9378826055328897E-4</v>
      </c>
      <c r="AB224">
        <v>6.6290357978137397E-3</v>
      </c>
      <c r="AC224">
        <v>6.3248863622402101E-3</v>
      </c>
      <c r="AD224">
        <v>1.0185628043135799E-3</v>
      </c>
      <c r="AE224">
        <v>5.8147645743463199E-4</v>
      </c>
      <c r="AF224" s="3">
        <v>2.5301803327188298E-3</v>
      </c>
      <c r="AG224">
        <v>7.5345948675235299E-4</v>
      </c>
      <c r="AH224">
        <v>6.0439671603911602</v>
      </c>
      <c r="AI224">
        <v>0.16367455265783601</v>
      </c>
      <c r="AJ224">
        <v>593.03792859243094</v>
      </c>
      <c r="AK224" t="s">
        <v>93</v>
      </c>
      <c r="AL224" t="s">
        <v>94</v>
      </c>
      <c r="AM224">
        <v>71285218426.949997</v>
      </c>
      <c r="AN224">
        <v>490569</v>
      </c>
      <c r="AO224" s="1">
        <f t="shared" si="42"/>
        <v>9.1488549555123286E-3</v>
      </c>
      <c r="AP224" s="5">
        <f t="shared" si="43"/>
        <v>10.442700977521236</v>
      </c>
      <c r="AQ224" s="3">
        <f t="shared" si="44"/>
        <v>3.9615543945702679E-4</v>
      </c>
      <c r="AR224" s="15">
        <f t="shared" si="45"/>
        <v>4.1055544815315814E-2</v>
      </c>
    </row>
    <row r="225" spans="1:51" x14ac:dyDescent="0.25">
      <c r="A225" t="s">
        <v>37</v>
      </c>
      <c r="B225">
        <v>11.772544488325</v>
      </c>
      <c r="C225">
        <v>1.02011757440101E-2</v>
      </c>
      <c r="D225">
        <v>11.5774158269843</v>
      </c>
      <c r="E225">
        <v>1.13007953942697</v>
      </c>
      <c r="F225" s="1">
        <v>0</v>
      </c>
      <c r="G225" s="1">
        <v>0</v>
      </c>
      <c r="H225">
        <v>4.0091262539562802</v>
      </c>
      <c r="I225">
        <v>7.7216593480816398</v>
      </c>
      <c r="J225">
        <v>-2.8373983437551402</v>
      </c>
      <c r="K225">
        <v>-16.2794533103364</v>
      </c>
      <c r="L225">
        <v>36.902831068865098</v>
      </c>
      <c r="M225">
        <v>30.5133718730075</v>
      </c>
      <c r="N225">
        <v>95.117911699054005</v>
      </c>
      <c r="O225">
        <v>78.145132874644403</v>
      </c>
      <c r="P225">
        <v>136611.86426338201</v>
      </c>
      <c r="Q225">
        <v>168148.044733199</v>
      </c>
      <c r="R225">
        <v>93.119650251237601</v>
      </c>
      <c r="S225">
        <v>691.79285692203302</v>
      </c>
      <c r="T225">
        <v>0.704848559263762</v>
      </c>
      <c r="U225">
        <v>0.32728551784034599</v>
      </c>
      <c r="V225" s="1">
        <v>0</v>
      </c>
      <c r="W225">
        <v>0.10154137954473801</v>
      </c>
      <c r="X225">
        <v>0.57117310261491405</v>
      </c>
      <c r="Y225" s="1">
        <v>0</v>
      </c>
      <c r="Z225" s="1">
        <v>0</v>
      </c>
      <c r="AA225">
        <v>2.9421817610099003E-4</v>
      </c>
      <c r="AB225">
        <v>6.3291161341229299E-3</v>
      </c>
      <c r="AC225">
        <v>6.1542929066329402E-3</v>
      </c>
      <c r="AD225">
        <v>1.3776997517790999E-3</v>
      </c>
      <c r="AE225">
        <v>5.6618469623845595E-4</v>
      </c>
      <c r="AF225" s="3">
        <v>2.7388206770150602E-3</v>
      </c>
      <c r="AG225">
        <v>1.63398271619826E-3</v>
      </c>
      <c r="AH225">
        <v>6.0313988782818004</v>
      </c>
      <c r="AI225">
        <v>0.16119520377119101</v>
      </c>
      <c r="AJ225">
        <v>858.37051034107503</v>
      </c>
      <c r="AK225" t="s">
        <v>95</v>
      </c>
      <c r="AL225" t="s">
        <v>96</v>
      </c>
      <c r="AM225">
        <v>49795570971.459999</v>
      </c>
      <c r="AN225">
        <v>364504</v>
      </c>
      <c r="AO225" s="1">
        <f t="shared" si="42"/>
        <v>9.1873317597489911E-3</v>
      </c>
      <c r="AP225" s="5">
        <f t="shared" si="43"/>
        <v>10.484424412770599</v>
      </c>
      <c r="AQ225" s="3">
        <f t="shared" si="44"/>
        <v>1.1960502087734071E-3</v>
      </c>
      <c r="AR225" s="15">
        <f t="shared" si="45"/>
        <v>0.12286035216062041</v>
      </c>
    </row>
    <row r="226" spans="1:51" x14ac:dyDescent="0.25">
      <c r="A226" t="s">
        <v>37</v>
      </c>
      <c r="B226">
        <v>13.3496475147489</v>
      </c>
      <c r="C226">
        <v>1.13542674299369E-2</v>
      </c>
      <c r="D226">
        <v>12.805648273627201</v>
      </c>
      <c r="E226">
        <v>0.50851109251300097</v>
      </c>
      <c r="F226" s="1">
        <v>0</v>
      </c>
      <c r="G226" s="1">
        <v>0</v>
      </c>
      <c r="H226">
        <v>4.0659507322875301</v>
      </c>
      <c r="I226">
        <v>31.202006601400701</v>
      </c>
      <c r="J226">
        <v>20.027645228287401</v>
      </c>
      <c r="K226">
        <v>10.033775113966399</v>
      </c>
      <c r="L226">
        <v>61.640140091220502</v>
      </c>
      <c r="M226">
        <v>31.393712687204001</v>
      </c>
      <c r="N226">
        <v>95.1554244333702</v>
      </c>
      <c r="O226">
        <v>77.865751715242496</v>
      </c>
      <c r="P226">
        <v>130960.31681354099</v>
      </c>
      <c r="Q226">
        <v>159123.55780191999</v>
      </c>
      <c r="R226">
        <v>104.371132966876</v>
      </c>
      <c r="S226">
        <v>688.53664330535696</v>
      </c>
      <c r="T226">
        <v>0.70296800165288698</v>
      </c>
      <c r="U226">
        <v>0.33908442790161902</v>
      </c>
      <c r="V226" s="1">
        <v>0</v>
      </c>
      <c r="W226">
        <v>9.7939621445560093E-2</v>
      </c>
      <c r="X226">
        <v>0.56297595065282002</v>
      </c>
      <c r="Y226" s="1">
        <v>0</v>
      </c>
      <c r="Z226" s="1">
        <v>0</v>
      </c>
      <c r="AA226">
        <v>2.9529182052588301E-4</v>
      </c>
      <c r="AB226">
        <v>6.3731681689324004E-3</v>
      </c>
      <c r="AC226">
        <v>6.1971398511549104E-3</v>
      </c>
      <c r="AD226">
        <v>1.5492727362374299E-3</v>
      </c>
      <c r="AE226">
        <v>7.9997546725346397E-4</v>
      </c>
      <c r="AF226" s="3">
        <v>3.0768720943107099E-3</v>
      </c>
      <c r="AG226">
        <v>2.3366022456171201E-3</v>
      </c>
      <c r="AH226">
        <v>5.9889910706965699</v>
      </c>
      <c r="AI226">
        <v>0.16458974248625499</v>
      </c>
      <c r="AJ226">
        <v>1269.0312193353</v>
      </c>
      <c r="AK226" t="s">
        <v>97</v>
      </c>
      <c r="AL226" t="s">
        <v>98</v>
      </c>
      <c r="AM226">
        <v>44133364845.529999</v>
      </c>
      <c r="AN226">
        <v>336998</v>
      </c>
      <c r="AO226" s="1">
        <f t="shared" si="42"/>
        <v>9.5693037659915041E-3</v>
      </c>
      <c r="AP226" s="5">
        <f t="shared" si="43"/>
        <v>10.897661413556358</v>
      </c>
      <c r="AQ226" s="3">
        <f t="shared" si="44"/>
        <v>2.3004467808162184E-3</v>
      </c>
      <c r="AR226" s="15">
        <f t="shared" si="45"/>
        <v>0.2250011271356207</v>
      </c>
    </row>
    <row r="227" spans="1:51" x14ac:dyDescent="0.25">
      <c r="A227" t="s">
        <v>37</v>
      </c>
      <c r="B227">
        <v>14.968217001111199</v>
      </c>
      <c r="C227">
        <v>1.22585129782397E-2</v>
      </c>
      <c r="D227">
        <v>13.757856096320999</v>
      </c>
      <c r="E227">
        <v>2.2525992788397602</v>
      </c>
      <c r="F227" s="1">
        <v>0</v>
      </c>
      <c r="G227" s="1">
        <v>0</v>
      </c>
      <c r="H227">
        <v>4.1593890956054098</v>
      </c>
      <c r="I227">
        <v>54.731856604617398</v>
      </c>
      <c r="J227">
        <v>44.020518222457</v>
      </c>
      <c r="K227">
        <v>35.684934262164298</v>
      </c>
      <c r="L227">
        <v>86.691624511738297</v>
      </c>
      <c r="M227">
        <v>33.200319012353297</v>
      </c>
      <c r="N227">
        <v>95.152922397964105</v>
      </c>
      <c r="O227">
        <v>77.105387948352501</v>
      </c>
      <c r="P227">
        <v>124688.05564219</v>
      </c>
      <c r="Q227">
        <v>150031.855223361</v>
      </c>
      <c r="R227">
        <v>117.12413629137799</v>
      </c>
      <c r="S227">
        <v>683.5890146488</v>
      </c>
      <c r="T227">
        <v>0.71058273202460098</v>
      </c>
      <c r="U227">
        <v>0.331472297778028</v>
      </c>
      <c r="V227" s="1">
        <v>0</v>
      </c>
      <c r="W227">
        <v>9.3615539302957004E-2</v>
      </c>
      <c r="X227">
        <v>0.57491216291901404</v>
      </c>
      <c r="Y227" s="1">
        <v>0</v>
      </c>
      <c r="Z227" s="1">
        <v>0</v>
      </c>
      <c r="AA227">
        <v>2.9798564385715202E-4</v>
      </c>
      <c r="AB227">
        <v>6.4914276653387096E-3</v>
      </c>
      <c r="AC227">
        <v>6.3389305503033398E-3</v>
      </c>
      <c r="AD227">
        <v>1.6772312870382501E-3</v>
      </c>
      <c r="AE227">
        <v>1.38947409659713E-3</v>
      </c>
      <c r="AF227" s="3">
        <v>3.5919341151625398E-3</v>
      </c>
      <c r="AG227">
        <v>2.4024297241506802E-3</v>
      </c>
      <c r="AH227">
        <v>5.9433215478607302</v>
      </c>
      <c r="AI227">
        <v>0.173229312066597</v>
      </c>
      <c r="AJ227">
        <v>1862.7721541578501</v>
      </c>
      <c r="AK227" t="s">
        <v>99</v>
      </c>
      <c r="AL227" t="s">
        <v>100</v>
      </c>
      <c r="AM227">
        <v>34802306650.57</v>
      </c>
      <c r="AN227">
        <v>279115</v>
      </c>
      <c r="AO227" s="1">
        <f t="shared" si="42"/>
        <v>1.0228850309323032E-2</v>
      </c>
      <c r="AP227" s="5">
        <f t="shared" si="43"/>
        <v>11.607078585724096</v>
      </c>
      <c r="AQ227" s="3">
        <f t="shared" si="44"/>
        <v>3.1923613267700792E-3</v>
      </c>
      <c r="AR227" s="15">
        <f t="shared" si="45"/>
        <v>0.28957660539328733</v>
      </c>
    </row>
    <row r="228" spans="1:51" s="9" customFormat="1" x14ac:dyDescent="0.25">
      <c r="A228" s="9" t="s">
        <v>37</v>
      </c>
      <c r="B228" s="9">
        <v>16.637339963709799</v>
      </c>
      <c r="C228" s="9">
        <v>1.36426243783153E-2</v>
      </c>
      <c r="D228" s="9">
        <v>15.1969334363099</v>
      </c>
      <c r="E228" s="9">
        <v>4.7571277934044804</v>
      </c>
      <c r="F228" s="13">
        <v>0</v>
      </c>
      <c r="G228" s="13">
        <v>0</v>
      </c>
      <c r="H228" s="9">
        <v>4.23962068680546</v>
      </c>
      <c r="I228" s="9">
        <v>77.410076641708201</v>
      </c>
      <c r="J228" s="9">
        <v>69.584071848322594</v>
      </c>
      <c r="K228" s="9">
        <v>55.841201084949702</v>
      </c>
      <c r="L228" s="9">
        <v>111.130477479745</v>
      </c>
      <c r="M228" s="9">
        <v>35.264950160920897</v>
      </c>
      <c r="N228" s="9">
        <v>95.174340596080597</v>
      </c>
      <c r="O228" s="9">
        <v>76.187161865104301</v>
      </c>
      <c r="P228" s="9">
        <v>118149.610064092</v>
      </c>
      <c r="Q228" s="9">
        <v>141884.16294966699</v>
      </c>
      <c r="R228" s="9">
        <v>125.82497384764901</v>
      </c>
      <c r="S228" s="9">
        <v>685.53554707927299</v>
      </c>
      <c r="T228" s="9">
        <v>0.71382030077019099</v>
      </c>
      <c r="U228" s="9">
        <v>0.350715735249161</v>
      </c>
      <c r="V228" s="13">
        <v>0</v>
      </c>
      <c r="W228" s="9">
        <v>8.9245053546579606E-2</v>
      </c>
      <c r="X228" s="9">
        <v>0.56003921120425904</v>
      </c>
      <c r="Y228" s="13">
        <v>0</v>
      </c>
      <c r="Z228" s="13">
        <v>0</v>
      </c>
      <c r="AA228" s="9">
        <v>3.0168488852323598E-4</v>
      </c>
      <c r="AB228" s="9">
        <v>6.6765798540773498E-3</v>
      </c>
      <c r="AC228" s="9">
        <v>6.4885146873854401E-3</v>
      </c>
      <c r="AD228" s="9">
        <v>1.5545008553545299E-3</v>
      </c>
      <c r="AE228" s="9">
        <v>2.1287833013382E-3</v>
      </c>
      <c r="AF228" s="19">
        <v>4.1475984284026698E-3</v>
      </c>
      <c r="AG228" s="9">
        <v>2.9811153498354001E-3</v>
      </c>
      <c r="AH228" s="9">
        <v>5.9138025550005899</v>
      </c>
      <c r="AI228" s="9">
        <v>0.184055978167568</v>
      </c>
      <c r="AJ228" s="9">
        <v>2460.2422509565599</v>
      </c>
      <c r="AK228" s="9" t="s">
        <v>101</v>
      </c>
      <c r="AL228" s="9" t="s">
        <v>102</v>
      </c>
      <c r="AM228" s="9">
        <v>29181535890.509998</v>
      </c>
      <c r="AN228" s="9">
        <v>246988</v>
      </c>
      <c r="AO228" s="13">
        <f t="shared" si="42"/>
        <v>1.0937798004311345E-2</v>
      </c>
      <c r="AP228" s="61">
        <f t="shared" si="43"/>
        <v>12.363855623975207</v>
      </c>
      <c r="AQ228" s="19">
        <f t="shared" si="44"/>
        <v>4.1119468961233023E-3</v>
      </c>
      <c r="AR228" s="16">
        <f t="shared" si="45"/>
        <v>0.34564333891506482</v>
      </c>
    </row>
    <row r="229" spans="1:51" x14ac:dyDescent="0.25">
      <c r="A229" t="s">
        <v>37</v>
      </c>
      <c r="B229">
        <v>18.369992506446899</v>
      </c>
      <c r="C229">
        <v>1.47787374801735E-2</v>
      </c>
      <c r="D229">
        <v>16.3616778857882</v>
      </c>
      <c r="E229">
        <v>13.457883237679701</v>
      </c>
      <c r="F229" s="1">
        <v>0</v>
      </c>
      <c r="G229" s="1">
        <v>0</v>
      </c>
      <c r="H229">
        <v>4.3627107156632903</v>
      </c>
      <c r="I229">
        <v>100.07821672299301</v>
      </c>
      <c r="J229">
        <v>94.496540063014805</v>
      </c>
      <c r="K229">
        <v>70.655202320777505</v>
      </c>
      <c r="L229">
        <v>136.089288107356</v>
      </c>
      <c r="M229">
        <v>36.384991879083401</v>
      </c>
      <c r="N229">
        <v>94.896865048862097</v>
      </c>
      <c r="O229">
        <v>75.340875865871794</v>
      </c>
      <c r="P229">
        <v>110536.25261652299</v>
      </c>
      <c r="Q229">
        <v>133745.39755136301</v>
      </c>
      <c r="R229">
        <v>129.446781394411</v>
      </c>
      <c r="S229">
        <v>697.09394363878801</v>
      </c>
      <c r="T229">
        <v>0.72090748460220899</v>
      </c>
      <c r="U229">
        <v>0.34668199281503398</v>
      </c>
      <c r="V229" s="1">
        <v>0</v>
      </c>
      <c r="W229">
        <v>7.3822947737789593E-2</v>
      </c>
      <c r="X229">
        <v>0.57949505944717605</v>
      </c>
      <c r="Y229" s="1">
        <v>0</v>
      </c>
      <c r="Z229" s="1">
        <v>0</v>
      </c>
      <c r="AA229">
        <v>3.0773665776238999E-4</v>
      </c>
      <c r="AB229">
        <v>6.6238687767694497E-3</v>
      </c>
      <c r="AC229">
        <v>6.5034667181810201E-3</v>
      </c>
      <c r="AD229">
        <v>1.27223739509576E-3</v>
      </c>
      <c r="AE229">
        <v>2.6571408170250701E-3</v>
      </c>
      <c r="AF229" s="3">
        <v>4.5170242737422898E-3</v>
      </c>
      <c r="AG229">
        <v>3.91781874503991E-3</v>
      </c>
      <c r="AH229">
        <v>5.9443050501242096</v>
      </c>
      <c r="AI229">
        <v>0.19160364790761</v>
      </c>
      <c r="AJ229">
        <v>3095.4128939157799</v>
      </c>
      <c r="AK229" t="s">
        <v>103</v>
      </c>
      <c r="AL229" t="s">
        <v>104</v>
      </c>
      <c r="AM229">
        <v>16294922751.969999</v>
      </c>
      <c r="AN229">
        <v>147417</v>
      </c>
      <c r="AO229" s="1">
        <f t="shared" si="42"/>
        <v>1.1328227649685701E-2</v>
      </c>
      <c r="AP229" s="5">
        <f t="shared" si="43"/>
        <v>12.778085105610703</v>
      </c>
      <c r="AQ229" s="3">
        <f t="shared" si="44"/>
        <v>5.4439641083587516E-3</v>
      </c>
      <c r="AR229" s="15">
        <f t="shared" si="45"/>
        <v>0.43761701026555655</v>
      </c>
    </row>
    <row r="230" spans="1:51" x14ac:dyDescent="0.25">
      <c r="A230" t="s">
        <v>37</v>
      </c>
      <c r="B230">
        <v>17.3765016793615</v>
      </c>
      <c r="C230">
        <v>1.52235650331466E-2</v>
      </c>
      <c r="D230">
        <v>16.813706871112299</v>
      </c>
      <c r="E230">
        <v>26.170113481116001</v>
      </c>
      <c r="F230" s="1">
        <v>0</v>
      </c>
      <c r="G230" s="1">
        <v>0</v>
      </c>
      <c r="H230">
        <v>4.5107673495920597</v>
      </c>
      <c r="I230">
        <v>121.587570162853</v>
      </c>
      <c r="J230">
        <v>117.16836358835999</v>
      </c>
      <c r="K230">
        <v>87.4332393194031</v>
      </c>
      <c r="L230">
        <v>160.373832954477</v>
      </c>
      <c r="M230">
        <v>37.486641539845699</v>
      </c>
      <c r="N230">
        <v>94.669732648995506</v>
      </c>
      <c r="O230">
        <v>74.619030972109101</v>
      </c>
      <c r="P230">
        <v>102471.91898361901</v>
      </c>
      <c r="Q230">
        <v>124860.190712157</v>
      </c>
      <c r="R230">
        <v>131.94986543769599</v>
      </c>
      <c r="S230">
        <v>701.52454815879798</v>
      </c>
      <c r="T230">
        <v>0.73224171211380595</v>
      </c>
      <c r="U230">
        <v>0.35068386747097402</v>
      </c>
      <c r="V230" s="1">
        <v>0</v>
      </c>
      <c r="W230">
        <v>7.0341907952556001E-2</v>
      </c>
      <c r="X230">
        <v>0.57897422457646897</v>
      </c>
      <c r="Y230" s="1">
        <v>0</v>
      </c>
      <c r="Z230" s="1">
        <v>0</v>
      </c>
      <c r="AA230">
        <v>3.1484360623617702E-4</v>
      </c>
      <c r="AB230">
        <v>6.5940477165733298E-3</v>
      </c>
      <c r="AC230">
        <v>6.5480725123538202E-3</v>
      </c>
      <c r="AD230">
        <v>9.6620342520547999E-4</v>
      </c>
      <c r="AE230">
        <v>3.6526791067090902E-3</v>
      </c>
      <c r="AF230" s="3">
        <v>4.8131553611562398E-3</v>
      </c>
      <c r="AG230">
        <v>3.69583945749638E-3</v>
      </c>
      <c r="AH230">
        <v>5.9469190329382497</v>
      </c>
      <c r="AI230">
        <v>0.198113984860319</v>
      </c>
      <c r="AJ230">
        <v>3803.0953476893201</v>
      </c>
      <c r="AK230" t="s">
        <v>105</v>
      </c>
      <c r="AL230" t="s">
        <v>106</v>
      </c>
      <c r="AM230">
        <v>8582842990.2299995</v>
      </c>
      <c r="AN230">
        <v>83758</v>
      </c>
      <c r="AO230" s="1">
        <f t="shared" si="42"/>
        <v>1.1676071479746237E-2</v>
      </c>
      <c r="AP230" s="5">
        <f t="shared" si="43"/>
        <v>13.145620203585228</v>
      </c>
      <c r="AQ230" s="3">
        <f t="shared" si="44"/>
        <v>4.1044293579293335E-3</v>
      </c>
      <c r="AR230" s="15">
        <f t="shared" si="45"/>
        <v>0.32184723202503407</v>
      </c>
    </row>
    <row r="231" spans="1:51" x14ac:dyDescent="0.25">
      <c r="A231" t="s">
        <v>37</v>
      </c>
      <c r="B231">
        <v>18.2316349109506</v>
      </c>
      <c r="C231">
        <v>1.4773455487237399E-2</v>
      </c>
      <c r="D231">
        <v>16.356296880685601</v>
      </c>
      <c r="E231">
        <v>40.809863599198202</v>
      </c>
      <c r="F231" s="1">
        <v>0</v>
      </c>
      <c r="G231" s="1">
        <v>0</v>
      </c>
      <c r="H231">
        <v>4.6662753753073796</v>
      </c>
      <c r="I231">
        <v>142.46208227280701</v>
      </c>
      <c r="J231">
        <v>140.1281067251</v>
      </c>
      <c r="K231">
        <v>99.811218128346198</v>
      </c>
      <c r="L231">
        <v>185.045061257665</v>
      </c>
      <c r="M231">
        <v>37.845109911929399</v>
      </c>
      <c r="N231">
        <v>94.151377815776499</v>
      </c>
      <c r="O231">
        <v>73.764263882596097</v>
      </c>
      <c r="P231">
        <v>92948.063149459602</v>
      </c>
      <c r="Q231">
        <v>114441.751436085</v>
      </c>
      <c r="R231">
        <v>132.52312138758199</v>
      </c>
      <c r="S231">
        <v>715.45093235207105</v>
      </c>
      <c r="T231">
        <v>0.73243805088553304</v>
      </c>
      <c r="U231">
        <v>0.35549109429639503</v>
      </c>
      <c r="V231" s="1">
        <v>0</v>
      </c>
      <c r="W231">
        <v>7.2408857328927406E-2</v>
      </c>
      <c r="X231">
        <v>0.57210004837467698</v>
      </c>
      <c r="Y231" s="1">
        <v>0</v>
      </c>
      <c r="Z231" s="1">
        <v>0</v>
      </c>
      <c r="AA231">
        <v>3.3072362827978703E-4</v>
      </c>
      <c r="AB231">
        <v>6.4072580606874497E-3</v>
      </c>
      <c r="AC231">
        <v>6.48006396173761E-3</v>
      </c>
      <c r="AD231">
        <v>6.7519099821834402E-4</v>
      </c>
      <c r="AE231">
        <v>4.4069191036336499E-3</v>
      </c>
      <c r="AF231" s="3">
        <v>5.0078232611601801E-3</v>
      </c>
      <c r="AG231">
        <v>2.9533562569651799E-3</v>
      </c>
      <c r="AH231">
        <v>6.0044504731698902</v>
      </c>
      <c r="AI231">
        <v>0.202337734297555</v>
      </c>
      <c r="AJ231">
        <v>4437.1739268168903</v>
      </c>
      <c r="AK231" t="s">
        <v>107</v>
      </c>
      <c r="AL231" t="s">
        <v>108</v>
      </c>
      <c r="AM231">
        <v>2546033345.79</v>
      </c>
      <c r="AN231">
        <v>27392</v>
      </c>
      <c r="AO231" s="1">
        <f t="shared" si="42"/>
        <v>1.1818610851177577E-2</v>
      </c>
      <c r="AP231" s="5">
        <f t="shared" si="43"/>
        <v>13.295818163151274</v>
      </c>
      <c r="AQ231" s="3">
        <f t="shared" si="44"/>
        <v>4.8148130341045293E-3</v>
      </c>
      <c r="AR231" s="15">
        <f t="shared" si="45"/>
        <v>0.3712307649843396</v>
      </c>
    </row>
    <row r="232" spans="1:51" x14ac:dyDescent="0.25">
      <c r="A232" t="s">
        <v>37</v>
      </c>
      <c r="B232">
        <v>16.076033683855201</v>
      </c>
      <c r="C232">
        <v>1.4036221972880099E-2</v>
      </c>
      <c r="D232">
        <v>15.602122771307</v>
      </c>
      <c r="E232">
        <v>62.929821166886697</v>
      </c>
      <c r="F232" s="1">
        <v>0</v>
      </c>
      <c r="G232" s="1">
        <v>0</v>
      </c>
      <c r="H232">
        <v>4.8906043553176204</v>
      </c>
      <c r="I232">
        <v>163.937516123112</v>
      </c>
      <c r="J232">
        <v>160.14720116636201</v>
      </c>
      <c r="K232">
        <v>120.503150705274</v>
      </c>
      <c r="L232">
        <v>209.884465283456</v>
      </c>
      <c r="M232">
        <v>38.038662937276897</v>
      </c>
      <c r="N232">
        <v>93.695870073451204</v>
      </c>
      <c r="O232">
        <v>73.345530061708402</v>
      </c>
      <c r="P232">
        <v>85885.014192254894</v>
      </c>
      <c r="Q232">
        <v>105993.336978686</v>
      </c>
      <c r="R232">
        <v>133.17744367366299</v>
      </c>
      <c r="S232">
        <v>710.63265669450504</v>
      </c>
      <c r="T232">
        <v>0.71338059568873502</v>
      </c>
      <c r="U232">
        <v>0.37825759644171902</v>
      </c>
      <c r="V232" s="1">
        <v>0</v>
      </c>
      <c r="W232">
        <v>0.115932864264784</v>
      </c>
      <c r="X232">
        <v>0.50580953929349504</v>
      </c>
      <c r="Y232" s="1">
        <v>0</v>
      </c>
      <c r="Z232" s="1">
        <v>0</v>
      </c>
      <c r="AA232">
        <v>3.4484176274524601E-4</v>
      </c>
      <c r="AB232">
        <v>6.28777494165738E-3</v>
      </c>
      <c r="AC232">
        <v>6.5077494061935304E-3</v>
      </c>
      <c r="AD232">
        <v>5.1515253639275503E-4</v>
      </c>
      <c r="AE232">
        <v>4.5042866098826597E-3</v>
      </c>
      <c r="AF232" s="3">
        <v>5.0042694877344002E-3</v>
      </c>
      <c r="AG232">
        <v>2.3841156187701402E-3</v>
      </c>
      <c r="AH232">
        <v>5.9701856694118796</v>
      </c>
      <c r="AI232">
        <v>0.202242588655448</v>
      </c>
      <c r="AJ232">
        <v>5212.1478126190996</v>
      </c>
      <c r="AK232" t="s">
        <v>109</v>
      </c>
      <c r="AL232" t="s">
        <v>110</v>
      </c>
      <c r="AM232">
        <v>813932279.5</v>
      </c>
      <c r="AN232">
        <v>9477</v>
      </c>
      <c r="AO232" s="1">
        <f t="shared" si="42"/>
        <v>1.1856860656673176E-2</v>
      </c>
      <c r="AP232" s="5">
        <f t="shared" si="43"/>
        <v>13.336082578403552</v>
      </c>
      <c r="AQ232" s="3">
        <f t="shared" si="44"/>
        <v>2.6419182491689928E-3</v>
      </c>
      <c r="AR232" s="15">
        <f t="shared" si="45"/>
        <v>0.20545396966038032</v>
      </c>
    </row>
    <row r="233" spans="1:51" x14ac:dyDescent="0.25">
      <c r="A233" t="s">
        <v>37</v>
      </c>
      <c r="B233">
        <v>24.020649619480999</v>
      </c>
      <c r="C233">
        <v>1.3645553508564501E-2</v>
      </c>
      <c r="D233">
        <v>15.1999554059516</v>
      </c>
      <c r="E233">
        <v>99.140397831158396</v>
      </c>
      <c r="F233" s="1">
        <v>0</v>
      </c>
      <c r="G233" s="1">
        <v>0</v>
      </c>
      <c r="H233">
        <v>5.2400843952218903</v>
      </c>
      <c r="I233">
        <v>184.83366626186199</v>
      </c>
      <c r="J233">
        <v>176.24774420498301</v>
      </c>
      <c r="K233">
        <v>151.611115044088</v>
      </c>
      <c r="L233">
        <v>234.01311779352301</v>
      </c>
      <c r="M233">
        <v>37.554643372234203</v>
      </c>
      <c r="N233">
        <v>93.1201930039838</v>
      </c>
      <c r="O233">
        <v>73.228468984540001</v>
      </c>
      <c r="P233">
        <v>79811.969544436099</v>
      </c>
      <c r="Q233">
        <v>98541.4497280449</v>
      </c>
      <c r="R233">
        <v>132.36681877075799</v>
      </c>
      <c r="S233">
        <v>685.09610398391703</v>
      </c>
      <c r="T233">
        <v>0.62338663111585901</v>
      </c>
      <c r="U233">
        <v>0.29946903838983602</v>
      </c>
      <c r="V233" s="1">
        <v>0</v>
      </c>
      <c r="W233">
        <v>0.35489797240598397</v>
      </c>
      <c r="X233">
        <v>0.34563298920417801</v>
      </c>
      <c r="Y233" s="1">
        <v>0</v>
      </c>
      <c r="Z233" s="1">
        <v>0</v>
      </c>
      <c r="AA233">
        <v>3.6600113113569098E-4</v>
      </c>
      <c r="AB233">
        <v>6.2123777673253203E-3</v>
      </c>
      <c r="AC233">
        <v>6.4955861396022597E-3</v>
      </c>
      <c r="AD233">
        <v>4.3809228479096702E-4</v>
      </c>
      <c r="AE233">
        <v>4.3744228020865701E-3</v>
      </c>
      <c r="AF233" s="3">
        <v>4.7724598448262504E-3</v>
      </c>
      <c r="AG233">
        <v>2.2546982391442099E-3</v>
      </c>
      <c r="AH233">
        <v>5.9854598511642596</v>
      </c>
      <c r="AI233">
        <v>0.19979910291797601</v>
      </c>
      <c r="AJ233">
        <v>6088.0800512824298</v>
      </c>
      <c r="AK233" t="s">
        <v>111</v>
      </c>
      <c r="AL233" t="s">
        <v>112</v>
      </c>
      <c r="AM233">
        <v>213736454.44</v>
      </c>
      <c r="AN233">
        <v>2678</v>
      </c>
      <c r="AO233" s="1">
        <f t="shared" si="42"/>
        <v>1.1634047115564202E-2</v>
      </c>
      <c r="AP233" s="5">
        <f t="shared" si="43"/>
        <v>13.101292383012487</v>
      </c>
      <c r="AQ233" s="3">
        <f t="shared" si="44"/>
        <v>1.09982927550108E-2</v>
      </c>
      <c r="AR233" s="15">
        <f t="shared" si="45"/>
        <v>0.83345649553069023</v>
      </c>
    </row>
    <row r="234" spans="1:51" x14ac:dyDescent="0.25">
      <c r="A234" t="s">
        <v>37</v>
      </c>
      <c r="B234">
        <v>26.382427917461001</v>
      </c>
      <c r="C234">
        <v>1.23069977329643E-2</v>
      </c>
      <c r="D234">
        <v>13.8086422651674</v>
      </c>
      <c r="E234">
        <v>126.730752118545</v>
      </c>
      <c r="F234" s="1">
        <v>0</v>
      </c>
      <c r="G234" s="1">
        <v>0</v>
      </c>
      <c r="H234">
        <v>5.5302975420956599</v>
      </c>
      <c r="I234">
        <v>206.693890923195</v>
      </c>
      <c r="J234">
        <v>202.63744184330599</v>
      </c>
      <c r="K234">
        <v>167.84885708133501</v>
      </c>
      <c r="L234">
        <v>268.987011155544</v>
      </c>
      <c r="M234">
        <v>38.235780983022998</v>
      </c>
      <c r="N234">
        <v>93.530827334020898</v>
      </c>
      <c r="O234">
        <v>72.753058315374801</v>
      </c>
      <c r="P234">
        <v>62611.524825291097</v>
      </c>
      <c r="Q234">
        <v>69176.493796847804</v>
      </c>
      <c r="R234">
        <v>134.06340267858701</v>
      </c>
      <c r="S234">
        <v>703.23947404757098</v>
      </c>
      <c r="T234">
        <v>0.66679953555471805</v>
      </c>
      <c r="U234">
        <v>0.48149556807523503</v>
      </c>
      <c r="V234" s="1">
        <v>0</v>
      </c>
      <c r="W234">
        <v>0.23857394243549401</v>
      </c>
      <c r="X234">
        <v>0.27993048948926902</v>
      </c>
      <c r="Y234" s="1">
        <v>0</v>
      </c>
      <c r="Z234" s="1">
        <v>0</v>
      </c>
      <c r="AA234">
        <v>3.7899403152811899E-4</v>
      </c>
      <c r="AB234">
        <v>5.6708121581462703E-3</v>
      </c>
      <c r="AC234">
        <v>6.4962153143341703E-3</v>
      </c>
      <c r="AD234">
        <v>5.9454407188521199E-5</v>
      </c>
      <c r="AE234">
        <v>4.3428987985649698E-3</v>
      </c>
      <c r="AF234" s="3">
        <v>5.1994691045581902E-3</v>
      </c>
      <c r="AG234">
        <v>1.8548487847046601E-3</v>
      </c>
      <c r="AH234">
        <v>6.0791916805406201</v>
      </c>
      <c r="AI234">
        <v>0.20731655308345801</v>
      </c>
      <c r="AJ234">
        <v>6664.6621989251098</v>
      </c>
      <c r="AK234" t="s">
        <v>113</v>
      </c>
      <c r="AL234" t="s">
        <v>114</v>
      </c>
      <c r="AM234">
        <v>37629526.420000002</v>
      </c>
      <c r="AN234">
        <v>601</v>
      </c>
      <c r="AO234" s="1">
        <f t="shared" si="42"/>
        <v>1.2074678450420481E-2</v>
      </c>
      <c r="AP234" s="5">
        <f t="shared" si="43"/>
        <v>13.565046259326351</v>
      </c>
      <c r="AQ234" s="3">
        <f t="shared" si="44"/>
        <v>1.3126211123651591E-2</v>
      </c>
      <c r="AR234" s="15">
        <f t="shared" si="45"/>
        <v>0.94488300394275027</v>
      </c>
    </row>
    <row r="235" spans="1:51" x14ac:dyDescent="0.25">
      <c r="AN235">
        <f>SUM(AN216:AN234)</f>
        <v>3564641</v>
      </c>
      <c r="AO235" s="1"/>
      <c r="AP235" s="5"/>
      <c r="AQ235" s="3"/>
      <c r="AR235" s="15"/>
    </row>
    <row r="236" spans="1:51" x14ac:dyDescent="0.25">
      <c r="AO236" t="s">
        <v>226</v>
      </c>
      <c r="AP236" t="s">
        <v>67</v>
      </c>
    </row>
    <row r="237" spans="1:51" x14ac:dyDescent="0.25">
      <c r="A237" t="s">
        <v>0</v>
      </c>
      <c r="B237" t="s">
        <v>1</v>
      </c>
      <c r="C237" t="s">
        <v>2</v>
      </c>
      <c r="D237" t="s">
        <v>3</v>
      </c>
      <c r="E237" t="s">
        <v>5</v>
      </c>
      <c r="F237" t="s">
        <v>6</v>
      </c>
      <c r="G237" t="s">
        <v>208</v>
      </c>
      <c r="H237" t="s">
        <v>7</v>
      </c>
      <c r="I237" t="s">
        <v>8</v>
      </c>
      <c r="J237" t="s">
        <v>134</v>
      </c>
      <c r="K237" t="s">
        <v>143</v>
      </c>
      <c r="L237" t="s">
        <v>9</v>
      </c>
      <c r="M237" t="s">
        <v>10</v>
      </c>
      <c r="N237" t="s">
        <v>11</v>
      </c>
      <c r="O237" t="s">
        <v>13</v>
      </c>
      <c r="P237" t="s">
        <v>14</v>
      </c>
      <c r="Q237" t="s">
        <v>15</v>
      </c>
      <c r="R237" t="s">
        <v>16</v>
      </c>
      <c r="S237" t="s">
        <v>17</v>
      </c>
      <c r="T237" t="s">
        <v>18</v>
      </c>
      <c r="U237" t="s">
        <v>20</v>
      </c>
      <c r="V237" t="s">
        <v>21</v>
      </c>
      <c r="W237" t="s">
        <v>22</v>
      </c>
      <c r="X237" t="s">
        <v>23</v>
      </c>
      <c r="Y237" t="s">
        <v>24</v>
      </c>
      <c r="Z237" t="s">
        <v>25</v>
      </c>
      <c r="AA237" t="s">
        <v>26</v>
      </c>
      <c r="AB237" t="s">
        <v>27</v>
      </c>
      <c r="AC237" t="s">
        <v>263</v>
      </c>
      <c r="AD237" t="s">
        <v>120</v>
      </c>
      <c r="AE237" t="s">
        <v>29</v>
      </c>
      <c r="AF237" s="3" t="s">
        <v>233</v>
      </c>
      <c r="AG237" t="s">
        <v>30</v>
      </c>
      <c r="AH237" t="s">
        <v>31</v>
      </c>
      <c r="AI237" t="s">
        <v>32</v>
      </c>
      <c r="AJ237" t="s">
        <v>33</v>
      </c>
      <c r="AK237" t="s">
        <v>34</v>
      </c>
      <c r="AL237" t="s">
        <v>74</v>
      </c>
      <c r="AM237" t="s">
        <v>35</v>
      </c>
      <c r="AN237" t="s">
        <v>36</v>
      </c>
      <c r="AO237" s="15">
        <v>1</v>
      </c>
      <c r="AP237" s="15">
        <v>1</v>
      </c>
      <c r="AY237" t="s">
        <v>67</v>
      </c>
    </row>
    <row r="238" spans="1:51" x14ac:dyDescent="0.25">
      <c r="A238" t="s">
        <v>37</v>
      </c>
      <c r="B238">
        <v>0.14161260427730801</v>
      </c>
      <c r="C238">
        <v>5.8454719951980903E-3</v>
      </c>
      <c r="D238">
        <v>6.7933843705394796</v>
      </c>
      <c r="E238">
        <v>-95.589610557840402</v>
      </c>
      <c r="F238" s="1">
        <v>0</v>
      </c>
      <c r="G238" s="1">
        <v>0</v>
      </c>
      <c r="H238">
        <v>2.7282596954504599</v>
      </c>
      <c r="I238">
        <v>-208.11176528399801</v>
      </c>
      <c r="J238">
        <v>-210.158398373116</v>
      </c>
      <c r="K238">
        <v>-212.76746176717199</v>
      </c>
      <c r="L238">
        <v>-185.12695212929501</v>
      </c>
      <c r="M238">
        <v>26.141715540648601</v>
      </c>
      <c r="N238">
        <v>95.333883921010695</v>
      </c>
      <c r="O238">
        <v>77.363432428343202</v>
      </c>
      <c r="P238">
        <v>173638.02516128999</v>
      </c>
      <c r="Q238">
        <v>202369.50224705899</v>
      </c>
      <c r="R238">
        <v>84.305164864122403</v>
      </c>
      <c r="S238">
        <v>660.78283301194801</v>
      </c>
      <c r="T238">
        <v>0.85415060378907104</v>
      </c>
      <c r="U238">
        <v>0.17056760318877501</v>
      </c>
      <c r="V238" s="1">
        <v>0</v>
      </c>
      <c r="W238">
        <v>0.15898457376321901</v>
      </c>
      <c r="X238">
        <v>0.67044782304800499</v>
      </c>
      <c r="Y238" s="1">
        <v>0</v>
      </c>
      <c r="Z238" s="1">
        <v>0</v>
      </c>
      <c r="AA238">
        <v>2.8430581160682498E-4</v>
      </c>
      <c r="AB238">
        <v>5.5611436787011796E-3</v>
      </c>
      <c r="AC238">
        <v>4.7048838377218303E-3</v>
      </c>
      <c r="AD238" s="1">
        <v>0</v>
      </c>
      <c r="AE238" s="1">
        <v>0</v>
      </c>
      <c r="AF238" s="3">
        <v>0</v>
      </c>
      <c r="AG238" s="1">
        <v>0</v>
      </c>
      <c r="AH238">
        <v>7.66231549398948</v>
      </c>
      <c r="AI238">
        <v>0.174549962572526</v>
      </c>
      <c r="AJ238">
        <v>0.33577378050821499</v>
      </c>
      <c r="AK238" t="s">
        <v>77</v>
      </c>
      <c r="AL238" t="s">
        <v>78</v>
      </c>
      <c r="AM238">
        <v>10765557.560000001</v>
      </c>
      <c r="AN238">
        <v>62</v>
      </c>
      <c r="AO238" s="1">
        <f>AA238+AC238*$AO$2+AF238*$AP$2</f>
        <v>4.9891896493286549E-3</v>
      </c>
      <c r="AP238" s="5">
        <f>100*(1-(1-AO238)^12)</f>
        <v>5.8254420651037142</v>
      </c>
      <c r="AQ238" s="3">
        <f>(1-(1-B238/100)^(1/12))- AO238</f>
        <v>-4.8711024807586746E-3</v>
      </c>
      <c r="AR238" s="15">
        <f>B238/AP238-1</f>
        <v>-0.97569066815965544</v>
      </c>
    </row>
    <row r="239" spans="1:51" x14ac:dyDescent="0.25">
      <c r="A239" t="s">
        <v>37</v>
      </c>
      <c r="B239">
        <v>9.9186331189298205</v>
      </c>
      <c r="C239">
        <v>5.7088183313297302E-3</v>
      </c>
      <c r="D239">
        <v>6.6395250786272397</v>
      </c>
      <c r="E239">
        <v>-62.527531390608303</v>
      </c>
      <c r="F239" s="1">
        <v>0</v>
      </c>
      <c r="G239" s="1">
        <v>0</v>
      </c>
      <c r="H239">
        <v>3.0179425742791199</v>
      </c>
      <c r="I239">
        <v>-180.58614342730399</v>
      </c>
      <c r="J239">
        <v>-181.29832445896801</v>
      </c>
      <c r="K239">
        <v>-186.69588710248601</v>
      </c>
      <c r="L239">
        <v>-160.671745210685</v>
      </c>
      <c r="M239">
        <v>26.474007939493099</v>
      </c>
      <c r="N239">
        <v>94.877740851867799</v>
      </c>
      <c r="O239">
        <v>76.928960258618403</v>
      </c>
      <c r="P239">
        <v>200422.44776752699</v>
      </c>
      <c r="Q239">
        <v>226293.399911727</v>
      </c>
      <c r="R239">
        <v>83.874231947276101</v>
      </c>
      <c r="S239">
        <v>653.76136190244699</v>
      </c>
      <c r="T239">
        <v>0.72272439849349301</v>
      </c>
      <c r="U239">
        <v>0.264398485552785</v>
      </c>
      <c r="V239" s="1">
        <v>0</v>
      </c>
      <c r="W239">
        <v>0.20785609279001399</v>
      </c>
      <c r="X239">
        <v>0.52774542165719995</v>
      </c>
      <c r="Y239" s="1">
        <v>0</v>
      </c>
      <c r="Z239" s="1">
        <v>0</v>
      </c>
      <c r="AA239">
        <v>2.8478206222760601E-4</v>
      </c>
      <c r="AB239">
        <v>5.4177077892292496E-3</v>
      </c>
      <c r="AC239">
        <v>4.5881415318789996E-3</v>
      </c>
      <c r="AD239">
        <v>6.34945944262576E-6</v>
      </c>
      <c r="AE239" s="1">
        <v>0</v>
      </c>
      <c r="AF239" s="3">
        <v>1.8509687410449001E-4</v>
      </c>
      <c r="AG239" s="1">
        <v>0</v>
      </c>
      <c r="AH239">
        <v>7.6717370934722702</v>
      </c>
      <c r="AI239">
        <v>0.17717734236583599</v>
      </c>
      <c r="AJ239">
        <v>10.529505966789101</v>
      </c>
      <c r="AK239" t="s">
        <v>79</v>
      </c>
      <c r="AL239" t="s">
        <v>80</v>
      </c>
      <c r="AM239">
        <v>108628966.69</v>
      </c>
      <c r="AN239">
        <v>542</v>
      </c>
      <c r="AO239" s="1">
        <f t="shared" ref="AO239:AO255" si="46">AA239+AC239*$AO$2+AF239*$AP$2</f>
        <v>5.0580204682110956E-3</v>
      </c>
      <c r="AP239" s="5">
        <f t="shared" ref="AP239:AP255" si="47">100*(1-(1-AO239)^12)</f>
        <v>5.9035877038122297</v>
      </c>
      <c r="AQ239" s="3">
        <f t="shared" ref="AQ239:AQ255" si="48">(1-(1-B239/100)^(1/12))- AO239</f>
        <v>3.6089402998084425E-3</v>
      </c>
      <c r="AR239" s="15">
        <f t="shared" ref="AR239:AR255" si="49">B239/AP239-1</f>
        <v>0.68010261159072538</v>
      </c>
    </row>
    <row r="240" spans="1:51" x14ac:dyDescent="0.25">
      <c r="A240" t="s">
        <v>37</v>
      </c>
      <c r="B240">
        <v>9.6547888295221291</v>
      </c>
      <c r="C240">
        <v>5.8289511915697598E-3</v>
      </c>
      <c r="D240">
        <v>6.7747958445323198</v>
      </c>
      <c r="E240">
        <v>-40.050663571536901</v>
      </c>
      <c r="F240" s="1">
        <v>0</v>
      </c>
      <c r="G240" s="1">
        <v>0</v>
      </c>
      <c r="H240">
        <v>3.2628652134857501</v>
      </c>
      <c r="I240">
        <v>-157.306359626817</v>
      </c>
      <c r="J240">
        <v>-160.24072017640901</v>
      </c>
      <c r="K240">
        <v>-162.95612945474201</v>
      </c>
      <c r="L240">
        <v>-136.883414096499</v>
      </c>
      <c r="M240">
        <v>26.9519485217794</v>
      </c>
      <c r="N240">
        <v>95.518307812135504</v>
      </c>
      <c r="O240">
        <v>77.310390047751</v>
      </c>
      <c r="P240">
        <v>195416.14075204599</v>
      </c>
      <c r="Q240">
        <v>220589.18220117301</v>
      </c>
      <c r="R240">
        <v>84.524815415215002</v>
      </c>
      <c r="S240">
        <v>655.56938731099899</v>
      </c>
      <c r="T240">
        <v>0.70433067414488604</v>
      </c>
      <c r="U240">
        <v>0.28502793481070399</v>
      </c>
      <c r="V240" s="1">
        <v>0</v>
      </c>
      <c r="W240">
        <v>0.27934736425467299</v>
      </c>
      <c r="X240">
        <v>0.43562470093462202</v>
      </c>
      <c r="Y240" s="1">
        <v>0</v>
      </c>
      <c r="Z240" s="1">
        <v>0</v>
      </c>
      <c r="AA240">
        <v>2.8558980437103299E-4</v>
      </c>
      <c r="AB240">
        <v>5.5385559140619699E-3</v>
      </c>
      <c r="AC240">
        <v>4.7982593384743796E-3</v>
      </c>
      <c r="AD240">
        <v>4.7661640511405604E-6</v>
      </c>
      <c r="AE240" s="1">
        <v>4.4720270998677798E-8</v>
      </c>
      <c r="AF240" s="3">
        <v>5.8951461902218396E-4</v>
      </c>
      <c r="AG240" s="1">
        <v>0</v>
      </c>
      <c r="AH240">
        <v>7.6430718871761201</v>
      </c>
      <c r="AI240">
        <v>0.17990488586755801</v>
      </c>
      <c r="AJ240">
        <v>35.677596319734597</v>
      </c>
      <c r="AK240" t="s">
        <v>81</v>
      </c>
      <c r="AL240" t="s">
        <v>82</v>
      </c>
      <c r="AM240">
        <v>2195695757.4899998</v>
      </c>
      <c r="AN240">
        <v>11236</v>
      </c>
      <c r="AO240" s="1">
        <f t="shared" si="46"/>
        <v>5.6733637618675958E-3</v>
      </c>
      <c r="AP240" s="5">
        <f t="shared" si="47"/>
        <v>6.5995685176291952</v>
      </c>
      <c r="AQ240" s="3">
        <f t="shared" si="48"/>
        <v>2.7519570484495093E-3</v>
      </c>
      <c r="AR240" s="15">
        <f t="shared" si="49"/>
        <v>0.46294243384724787</v>
      </c>
      <c r="AS240" t="s">
        <v>296</v>
      </c>
    </row>
    <row r="241" spans="1:44" x14ac:dyDescent="0.25">
      <c r="A241" t="s">
        <v>37</v>
      </c>
      <c r="B241">
        <v>8.2451410773521197</v>
      </c>
      <c r="C241">
        <v>6.8701619840201202E-3</v>
      </c>
      <c r="D241">
        <v>7.9397049238564001</v>
      </c>
      <c r="E241">
        <v>-35.936900513152899</v>
      </c>
      <c r="F241" s="1">
        <v>0</v>
      </c>
      <c r="G241" s="1">
        <v>0</v>
      </c>
      <c r="H241">
        <v>3.36993302494484</v>
      </c>
      <c r="I241">
        <v>-131.32673122651599</v>
      </c>
      <c r="J241">
        <v>-134.68631428971401</v>
      </c>
      <c r="K241">
        <v>-140.72068289924999</v>
      </c>
      <c r="L241">
        <v>-111.051751713247</v>
      </c>
      <c r="M241">
        <v>27.364801813857</v>
      </c>
      <c r="N241">
        <v>95.431146876400504</v>
      </c>
      <c r="O241">
        <v>76.945614864320405</v>
      </c>
      <c r="P241">
        <v>196858.85176878201</v>
      </c>
      <c r="Q241">
        <v>229860.13140042199</v>
      </c>
      <c r="R241">
        <v>84.508423656917401</v>
      </c>
      <c r="S241">
        <v>660.28129499299996</v>
      </c>
      <c r="T241">
        <v>0.70256084307714095</v>
      </c>
      <c r="U241">
        <v>0.290709616465605</v>
      </c>
      <c r="V241" s="1">
        <v>0</v>
      </c>
      <c r="W241">
        <v>0.26077586915025802</v>
      </c>
      <c r="X241">
        <v>0.44851451438413498</v>
      </c>
      <c r="Y241" s="1">
        <v>0</v>
      </c>
      <c r="Z241" s="1">
        <v>0</v>
      </c>
      <c r="AA241">
        <v>2.8612208405355002E-4</v>
      </c>
      <c r="AB241">
        <v>6.3381788036130197E-3</v>
      </c>
      <c r="AC241">
        <v>5.5820078928252399E-3</v>
      </c>
      <c r="AD241">
        <v>2.4397396388829999E-4</v>
      </c>
      <c r="AE241">
        <v>1.90536481690243E-6</v>
      </c>
      <c r="AF241" s="3">
        <v>1.0815100232654899E-3</v>
      </c>
      <c r="AG241" s="1">
        <v>0</v>
      </c>
      <c r="AH241">
        <v>7.7102985783937896</v>
      </c>
      <c r="AI241">
        <v>0.18464795156146099</v>
      </c>
      <c r="AJ241">
        <v>45.530087915367403</v>
      </c>
      <c r="AK241" t="s">
        <v>83</v>
      </c>
      <c r="AL241" t="s">
        <v>84</v>
      </c>
      <c r="AM241">
        <v>9089563762.7199993</v>
      </c>
      <c r="AN241">
        <v>46173</v>
      </c>
      <c r="AO241" s="1">
        <f t="shared" si="46"/>
        <v>6.9496400001442804E-3</v>
      </c>
      <c r="AP241" s="5">
        <f t="shared" si="47"/>
        <v>8.0280746378327272</v>
      </c>
      <c r="AQ241" s="3">
        <f t="shared" si="48"/>
        <v>1.9552292062843812E-4</v>
      </c>
      <c r="AR241" s="15">
        <f t="shared" si="49"/>
        <v>2.7038418215054261E-2</v>
      </c>
    </row>
    <row r="242" spans="1:44" x14ac:dyDescent="0.25">
      <c r="A242" t="s">
        <v>37</v>
      </c>
      <c r="B242">
        <v>9.0676505416117195</v>
      </c>
      <c r="C242">
        <v>8.3695513290816103E-3</v>
      </c>
      <c r="D242">
        <v>9.5937941563767204</v>
      </c>
      <c r="E242">
        <v>-28.101761215333202</v>
      </c>
      <c r="F242" s="1">
        <v>0</v>
      </c>
      <c r="G242" s="1">
        <v>0</v>
      </c>
      <c r="H242">
        <v>3.5074189552042498</v>
      </c>
      <c r="I242">
        <v>-106.394259893509</v>
      </c>
      <c r="J242">
        <v>-108.929936078081</v>
      </c>
      <c r="K242">
        <v>-122.49937087513401</v>
      </c>
      <c r="L242">
        <v>-86.058802048056293</v>
      </c>
      <c r="M242">
        <v>28.6740370929599</v>
      </c>
      <c r="N242">
        <v>95.336485662745602</v>
      </c>
      <c r="O242">
        <v>76.0821965455618</v>
      </c>
      <c r="P242">
        <v>196253.107990335</v>
      </c>
      <c r="Q242">
        <v>234602.05587791899</v>
      </c>
      <c r="R242">
        <v>84.718922218461898</v>
      </c>
      <c r="S242">
        <v>665.661989075208</v>
      </c>
      <c r="T242">
        <v>0.70461073098738303</v>
      </c>
      <c r="U242">
        <v>0.31023970551775498</v>
      </c>
      <c r="V242" s="1">
        <v>0</v>
      </c>
      <c r="W242">
        <v>0.23285907296613501</v>
      </c>
      <c r="X242">
        <v>0.45690122151610901</v>
      </c>
      <c r="Y242" s="1">
        <v>0</v>
      </c>
      <c r="Z242" s="1">
        <v>0</v>
      </c>
      <c r="AA242">
        <v>2.8777277276844802E-4</v>
      </c>
      <c r="AB242">
        <v>7.4456838774550798E-3</v>
      </c>
      <c r="AC242">
        <v>6.14333387089043E-3</v>
      </c>
      <c r="AD242">
        <v>6.28629392379885E-4</v>
      </c>
      <c r="AE242">
        <v>6.3731454975466897E-6</v>
      </c>
      <c r="AF242" s="3">
        <v>1.71287162573047E-3</v>
      </c>
      <c r="AG242">
        <v>1.11867932009999E-6</v>
      </c>
      <c r="AH242">
        <v>7.7519272123700196</v>
      </c>
      <c r="AI242">
        <v>0.19554040093009001</v>
      </c>
      <c r="AJ242">
        <v>79.860664870316199</v>
      </c>
      <c r="AK242" t="s">
        <v>85</v>
      </c>
      <c r="AL242" t="s">
        <v>86</v>
      </c>
      <c r="AM242">
        <v>24042575753.68</v>
      </c>
      <c r="AN242">
        <v>122508</v>
      </c>
      <c r="AO242" s="1">
        <f t="shared" si="46"/>
        <v>8.1439782693893473E-3</v>
      </c>
      <c r="AP242" s="5">
        <f t="shared" si="47"/>
        <v>9.3467012407251424</v>
      </c>
      <c r="AQ242" s="3">
        <f t="shared" si="48"/>
        <v>-2.5407090696689255E-4</v>
      </c>
      <c r="AR242" s="15">
        <f t="shared" si="49"/>
        <v>-2.9855527840940588E-2</v>
      </c>
    </row>
    <row r="243" spans="1:44" x14ac:dyDescent="0.25">
      <c r="A243" t="s">
        <v>37</v>
      </c>
      <c r="B243">
        <v>10.948316619037399</v>
      </c>
      <c r="C243">
        <v>9.6661083700756694E-3</v>
      </c>
      <c r="D243">
        <v>11.002111503866301</v>
      </c>
      <c r="E243">
        <v>-20.130141588336102</v>
      </c>
      <c r="F243" s="1">
        <v>0</v>
      </c>
      <c r="G243" s="1">
        <v>0</v>
      </c>
      <c r="H243">
        <v>3.6546125912502601</v>
      </c>
      <c r="I243">
        <v>-81.336052879542507</v>
      </c>
      <c r="J243">
        <v>-83.611961368084707</v>
      </c>
      <c r="K243">
        <v>-101.83049879389</v>
      </c>
      <c r="L243">
        <v>-60.966452322216597</v>
      </c>
      <c r="M243">
        <v>29.991908155260798</v>
      </c>
      <c r="N243">
        <v>95.240530255471299</v>
      </c>
      <c r="O243">
        <v>75.205977136469798</v>
      </c>
      <c r="P243">
        <v>195925.596420872</v>
      </c>
      <c r="Q243">
        <v>240087.01219890401</v>
      </c>
      <c r="R243">
        <v>84.938264449722595</v>
      </c>
      <c r="S243">
        <v>669.45943592758795</v>
      </c>
      <c r="T243">
        <v>0.70778180904836696</v>
      </c>
      <c r="U243">
        <v>0.32317699572279401</v>
      </c>
      <c r="V243" s="1">
        <v>0</v>
      </c>
      <c r="W243">
        <v>0.207377653213621</v>
      </c>
      <c r="X243">
        <v>0.46944535106358398</v>
      </c>
      <c r="Y243" s="1">
        <v>0</v>
      </c>
      <c r="Z243" s="1">
        <v>0</v>
      </c>
      <c r="AA243">
        <v>2.8973084811610798E-4</v>
      </c>
      <c r="AB243">
        <v>8.56727944497041E-3</v>
      </c>
      <c r="AC243">
        <v>6.7929678592751602E-3</v>
      </c>
      <c r="AD243">
        <v>7.8851946868639796E-4</v>
      </c>
      <c r="AE243">
        <v>1.5092212971388299E-5</v>
      </c>
      <c r="AF243" s="3">
        <v>2.4496131354295098E-3</v>
      </c>
      <c r="AG243">
        <v>5.5170251479258897E-6</v>
      </c>
      <c r="AH243">
        <v>7.8028338587172401</v>
      </c>
      <c r="AI243">
        <v>0.20686373948283099</v>
      </c>
      <c r="AJ243">
        <v>157.87987336704799</v>
      </c>
      <c r="AK243" t="s">
        <v>87</v>
      </c>
      <c r="AL243" t="s">
        <v>88</v>
      </c>
      <c r="AM243">
        <v>56783548205.889999</v>
      </c>
      <c r="AN243">
        <v>289822</v>
      </c>
      <c r="AO243" s="1">
        <f t="shared" si="46"/>
        <v>9.5323118428207784E-3</v>
      </c>
      <c r="AP243" s="5">
        <f t="shared" si="47"/>
        <v>10.857718256997694</v>
      </c>
      <c r="AQ243" s="3">
        <f t="shared" si="48"/>
        <v>8.3926295356024153E-5</v>
      </c>
      <c r="AR243" s="15">
        <f t="shared" si="49"/>
        <v>8.3441437597917556E-3</v>
      </c>
    </row>
    <row r="244" spans="1:44" x14ac:dyDescent="0.25">
      <c r="A244" t="s">
        <v>37</v>
      </c>
      <c r="B244">
        <v>12.831120822797899</v>
      </c>
      <c r="C244">
        <v>1.1111663676160399E-2</v>
      </c>
      <c r="D244">
        <v>12.5485420161679</v>
      </c>
      <c r="E244">
        <v>-14.7800156707466</v>
      </c>
      <c r="F244" s="1">
        <v>0</v>
      </c>
      <c r="G244" s="1">
        <v>0</v>
      </c>
      <c r="H244">
        <v>3.7584605492528</v>
      </c>
      <c r="I244">
        <v>-57.569323835807403</v>
      </c>
      <c r="J244">
        <v>-59.215493723237998</v>
      </c>
      <c r="K244">
        <v>-85.108370962290607</v>
      </c>
      <c r="L244">
        <v>-37.066612511838002</v>
      </c>
      <c r="M244">
        <v>31.428401496493699</v>
      </c>
      <c r="N244">
        <v>95.059757628519193</v>
      </c>
      <c r="O244">
        <v>74.149663870835894</v>
      </c>
      <c r="P244">
        <v>194649.01305735999</v>
      </c>
      <c r="Q244">
        <v>242087.133835535</v>
      </c>
      <c r="R244">
        <v>85.2715235168437</v>
      </c>
      <c r="S244">
        <v>676.92161520268303</v>
      </c>
      <c r="T244">
        <v>0.70719426869179403</v>
      </c>
      <c r="U244">
        <v>0.333662784855772</v>
      </c>
      <c r="V244" s="1">
        <v>0</v>
      </c>
      <c r="W244">
        <v>0.18869151607496601</v>
      </c>
      <c r="X244">
        <v>0.47764569906926002</v>
      </c>
      <c r="Y244" s="1">
        <v>0</v>
      </c>
      <c r="Z244" s="1">
        <v>0</v>
      </c>
      <c r="AA244">
        <v>2.9210354438671202E-4</v>
      </c>
      <c r="AB244">
        <v>9.1464062858575192E-3</v>
      </c>
      <c r="AC244">
        <v>7.2477789489797601E-3</v>
      </c>
      <c r="AD244">
        <v>1.03254159427508E-3</v>
      </c>
      <c r="AE244">
        <v>6.0400399002925398E-4</v>
      </c>
      <c r="AF244" s="3">
        <v>3.28566841536928E-3</v>
      </c>
      <c r="AG244">
        <v>3.6650815903980699E-5</v>
      </c>
      <c r="AH244">
        <v>7.8554909980692198</v>
      </c>
      <c r="AI244">
        <v>0.219304022040862</v>
      </c>
      <c r="AJ244">
        <v>287.95304173981799</v>
      </c>
      <c r="AK244" t="s">
        <v>89</v>
      </c>
      <c r="AL244" t="s">
        <v>90</v>
      </c>
      <c r="AM244">
        <v>89161900166.119995</v>
      </c>
      <c r="AN244">
        <v>458065</v>
      </c>
      <c r="AO244" s="1">
        <f t="shared" si="46"/>
        <v>1.0825550908735753E-2</v>
      </c>
      <c r="AP244" s="5">
        <f t="shared" si="47"/>
        <v>12.244432861242716</v>
      </c>
      <c r="AQ244" s="3">
        <f t="shared" si="48"/>
        <v>5.5278793857367961E-4</v>
      </c>
      <c r="AR244" s="15">
        <f t="shared" si="49"/>
        <v>4.7914670136517845E-2</v>
      </c>
    </row>
    <row r="245" spans="1:44" x14ac:dyDescent="0.25">
      <c r="A245" t="s">
        <v>37</v>
      </c>
      <c r="B245">
        <v>14.5149274847632</v>
      </c>
      <c r="C245">
        <v>1.2781216820371699E-2</v>
      </c>
      <c r="D245">
        <v>14.3039276352558</v>
      </c>
      <c r="E245">
        <v>-7.5476614849218802</v>
      </c>
      <c r="F245" s="1">
        <v>0</v>
      </c>
      <c r="G245" s="1">
        <v>0</v>
      </c>
      <c r="H245">
        <v>3.8634478593403401</v>
      </c>
      <c r="I245">
        <v>-33.063918251149197</v>
      </c>
      <c r="J245">
        <v>-34.546767326523202</v>
      </c>
      <c r="K245">
        <v>-67.409640671425194</v>
      </c>
      <c r="L245">
        <v>-12.313010152824599</v>
      </c>
      <c r="M245">
        <v>31.906488946406199</v>
      </c>
      <c r="N245">
        <v>94.813145695530494</v>
      </c>
      <c r="O245">
        <v>73.629991987616293</v>
      </c>
      <c r="P245">
        <v>192303.16495735399</v>
      </c>
      <c r="Q245">
        <v>243440.216047747</v>
      </c>
      <c r="R245">
        <v>85.756290786028899</v>
      </c>
      <c r="S245">
        <v>686.73504957631201</v>
      </c>
      <c r="T245">
        <v>0.71034084507350304</v>
      </c>
      <c r="U245">
        <v>0.335793377985939</v>
      </c>
      <c r="V245" s="1">
        <v>0</v>
      </c>
      <c r="W245">
        <v>0.16782745391072201</v>
      </c>
      <c r="X245">
        <v>0.49637916810333799</v>
      </c>
      <c r="Y245" s="1">
        <v>0</v>
      </c>
      <c r="Z245" s="1">
        <v>0</v>
      </c>
      <c r="AA245">
        <v>2.93818935126558E-4</v>
      </c>
      <c r="AB245">
        <v>9.2596735534452006E-3</v>
      </c>
      <c r="AC245">
        <v>7.3882934389916397E-3</v>
      </c>
      <c r="AD245">
        <v>1.5765929469651E-3</v>
      </c>
      <c r="AE245">
        <v>1.33875560971078E-3</v>
      </c>
      <c r="AF245" s="3">
        <v>4.0320074499703099E-3</v>
      </c>
      <c r="AG245">
        <v>3.1242214677979998E-4</v>
      </c>
      <c r="AH245">
        <v>7.8982652626236103</v>
      </c>
      <c r="AI245">
        <v>0.224182883909883</v>
      </c>
      <c r="AJ245">
        <v>531.90574180124202</v>
      </c>
      <c r="AK245" t="s">
        <v>91</v>
      </c>
      <c r="AL245" t="s">
        <v>92</v>
      </c>
      <c r="AM245">
        <v>106644796977.74001</v>
      </c>
      <c r="AN245">
        <v>554566</v>
      </c>
      <c r="AO245" s="1">
        <f t="shared" si="46"/>
        <v>1.1714119824088508E-2</v>
      </c>
      <c r="AP245" s="5">
        <f t="shared" si="47"/>
        <v>13.185736189295593</v>
      </c>
      <c r="AQ245" s="3">
        <f t="shared" si="48"/>
        <v>1.2698858074904687E-3</v>
      </c>
      <c r="AR245" s="15">
        <f t="shared" si="49"/>
        <v>0.10080523956991261</v>
      </c>
    </row>
    <row r="246" spans="1:44" x14ac:dyDescent="0.25">
      <c r="A246" t="s">
        <v>37</v>
      </c>
      <c r="B246">
        <v>16.6699548782086</v>
      </c>
      <c r="C246">
        <v>1.43531291306137E-2</v>
      </c>
      <c r="D246">
        <v>15.927072556803401</v>
      </c>
      <c r="E246">
        <v>-0.47727819357690099</v>
      </c>
      <c r="F246" s="1">
        <v>0</v>
      </c>
      <c r="G246" s="1">
        <v>0</v>
      </c>
      <c r="H246">
        <v>3.9536263070416999</v>
      </c>
      <c r="I246">
        <v>-9.1461588589912797</v>
      </c>
      <c r="J246">
        <v>-11.8271721661194</v>
      </c>
      <c r="K246">
        <v>-42.784360817933901</v>
      </c>
      <c r="L246">
        <v>12.057446570703499</v>
      </c>
      <c r="M246">
        <v>31.3089265381853</v>
      </c>
      <c r="N246">
        <v>94.646860166738506</v>
      </c>
      <c r="O246">
        <v>73.8327836778072</v>
      </c>
      <c r="P246">
        <v>188109.03282944701</v>
      </c>
      <c r="Q246">
        <v>241076.13995674401</v>
      </c>
      <c r="R246">
        <v>86.6421066671831</v>
      </c>
      <c r="S246">
        <v>690.09192414198503</v>
      </c>
      <c r="T246">
        <v>0.71738834151405995</v>
      </c>
      <c r="U246">
        <v>0.33486490707654898</v>
      </c>
      <c r="V246" s="1">
        <v>0</v>
      </c>
      <c r="W246">
        <v>0.15385763382201001</v>
      </c>
      <c r="X246">
        <v>0.51127745910143996</v>
      </c>
      <c r="Y246" s="1">
        <v>0</v>
      </c>
      <c r="Z246" s="1">
        <v>0</v>
      </c>
      <c r="AA246">
        <v>2.9387715049706002E-4</v>
      </c>
      <c r="AB246">
        <v>8.9608462481706001E-3</v>
      </c>
      <c r="AC246">
        <v>7.2625032228178597E-3</v>
      </c>
      <c r="AD246">
        <v>2.3757286751158999E-3</v>
      </c>
      <c r="AE246">
        <v>1.39841696327676E-3</v>
      </c>
      <c r="AF246" s="3">
        <v>4.5784550231093299E-3</v>
      </c>
      <c r="AG246">
        <v>1.3243223290082199E-3</v>
      </c>
      <c r="AH246">
        <v>7.9371992212823601</v>
      </c>
      <c r="AI246">
        <v>0.220668886718174</v>
      </c>
      <c r="AJ246">
        <v>805.17231526275305</v>
      </c>
      <c r="AK246" t="s">
        <v>93</v>
      </c>
      <c r="AL246" t="s">
        <v>94</v>
      </c>
      <c r="AM246">
        <v>111777208942.75</v>
      </c>
      <c r="AN246">
        <v>594215</v>
      </c>
      <c r="AO246" s="1">
        <f t="shared" si="46"/>
        <v>1.2134835396424249E-2</v>
      </c>
      <c r="AP246" s="5">
        <f t="shared" si="47"/>
        <v>13.628183684972417</v>
      </c>
      <c r="AQ246" s="3">
        <f t="shared" si="48"/>
        <v>2.9470280310936892E-3</v>
      </c>
      <c r="AR246" s="15">
        <f t="shared" si="49"/>
        <v>0.22319710854721575</v>
      </c>
    </row>
    <row r="247" spans="1:44" x14ac:dyDescent="0.25">
      <c r="A247" t="s">
        <v>37</v>
      </c>
      <c r="B247">
        <v>19.365334517723401</v>
      </c>
      <c r="C247">
        <v>1.69067766616877E-2</v>
      </c>
      <c r="D247">
        <v>18.503974472854299</v>
      </c>
      <c r="E247">
        <v>6.6242538937619599</v>
      </c>
      <c r="F247" s="1">
        <v>0</v>
      </c>
      <c r="G247" s="1">
        <v>0</v>
      </c>
      <c r="H247">
        <v>4.0405167337063101</v>
      </c>
      <c r="I247">
        <v>15.0004919607996</v>
      </c>
      <c r="J247">
        <v>12.1069243710674</v>
      </c>
      <c r="K247">
        <v>-17.873602314818498</v>
      </c>
      <c r="L247">
        <v>36.791475686528202</v>
      </c>
      <c r="M247">
        <v>30.811413654616</v>
      </c>
      <c r="N247">
        <v>94.581445895972394</v>
      </c>
      <c r="O247">
        <v>74.063089624190297</v>
      </c>
      <c r="P247">
        <v>183067.75726854801</v>
      </c>
      <c r="Q247">
        <v>238039.05833782299</v>
      </c>
      <c r="R247">
        <v>89.750077100801093</v>
      </c>
      <c r="S247">
        <v>691.78863029050206</v>
      </c>
      <c r="T247">
        <v>0.72583104399875098</v>
      </c>
      <c r="U247">
        <v>0.32639117875777002</v>
      </c>
      <c r="V247" s="1">
        <v>0</v>
      </c>
      <c r="W247">
        <v>0.140933782102065</v>
      </c>
      <c r="X247">
        <v>0.53267503914016401</v>
      </c>
      <c r="Y247" s="1">
        <v>0</v>
      </c>
      <c r="Z247" s="1">
        <v>0</v>
      </c>
      <c r="AA247">
        <v>2.9414740289597399E-4</v>
      </c>
      <c r="AB247">
        <v>8.5515476026370007E-3</v>
      </c>
      <c r="AC247">
        <v>7.00445238436376E-3</v>
      </c>
      <c r="AD247">
        <v>3.4434637885351598E-3</v>
      </c>
      <c r="AE247">
        <v>1.5430707269709E-3</v>
      </c>
      <c r="AF247" s="3">
        <v>5.08073501674424E-3</v>
      </c>
      <c r="AG247">
        <v>3.0746279583635599E-3</v>
      </c>
      <c r="AH247">
        <v>7.9647072982249103</v>
      </c>
      <c r="AI247">
        <v>0.217731163990979</v>
      </c>
      <c r="AJ247">
        <v>1109.6936285756301</v>
      </c>
      <c r="AK247" t="s">
        <v>95</v>
      </c>
      <c r="AL247" t="s">
        <v>96</v>
      </c>
      <c r="AM247">
        <v>80287843237.509995</v>
      </c>
      <c r="AN247">
        <v>438569</v>
      </c>
      <c r="AO247" s="1">
        <f t="shared" si="46"/>
        <v>1.2379334804003973E-2</v>
      </c>
      <c r="AP247" s="5">
        <f t="shared" si="47"/>
        <v>13.884361981793514</v>
      </c>
      <c r="AQ247" s="3">
        <f t="shared" si="48"/>
        <v>5.3975530691261694E-3</v>
      </c>
      <c r="AR247" s="15">
        <f t="shared" si="49"/>
        <v>0.39475868917254209</v>
      </c>
    </row>
    <row r="248" spans="1:44" x14ac:dyDescent="0.25">
      <c r="A248" t="s">
        <v>37</v>
      </c>
      <c r="B248">
        <v>20.784807663220398</v>
      </c>
      <c r="C248">
        <v>1.87992418360283E-2</v>
      </c>
      <c r="D248">
        <v>20.366738859516701</v>
      </c>
      <c r="E248">
        <v>10.353111751142601</v>
      </c>
      <c r="F248" s="1">
        <v>0</v>
      </c>
      <c r="G248" s="1">
        <v>0</v>
      </c>
      <c r="H248">
        <v>4.11335056338668</v>
      </c>
      <c r="I248">
        <v>38.916271984930603</v>
      </c>
      <c r="J248">
        <v>35.4592601187681</v>
      </c>
      <c r="K248">
        <v>6.3886642280680102</v>
      </c>
      <c r="L248">
        <v>61.739642096537402</v>
      </c>
      <c r="M248">
        <v>30.772145398320198</v>
      </c>
      <c r="N248">
        <v>94.488448182304694</v>
      </c>
      <c r="O248">
        <v>74.071798793435093</v>
      </c>
      <c r="P248">
        <v>174762.42059203499</v>
      </c>
      <c r="Q248">
        <v>226429.965110836</v>
      </c>
      <c r="R248">
        <v>96.809377474926194</v>
      </c>
      <c r="S248">
        <v>693.52017625572</v>
      </c>
      <c r="T248">
        <v>0.72521372445355903</v>
      </c>
      <c r="U248">
        <v>0.32250929112565502</v>
      </c>
      <c r="V248" s="1">
        <v>0</v>
      </c>
      <c r="W248">
        <v>0.131971730945316</v>
      </c>
      <c r="X248">
        <v>0.54551897792902704</v>
      </c>
      <c r="Y248" s="1">
        <v>0</v>
      </c>
      <c r="Z248" s="1">
        <v>0</v>
      </c>
      <c r="AA248">
        <v>2.9467947027232E-4</v>
      </c>
      <c r="AB248">
        <v>8.3324877094738906E-3</v>
      </c>
      <c r="AC248">
        <v>6.8996278308060197E-3</v>
      </c>
      <c r="AD248">
        <v>3.38534529357343E-3</v>
      </c>
      <c r="AE248">
        <v>2.3200910200250899E-3</v>
      </c>
      <c r="AF248" s="3">
        <v>5.4108878870926099E-3</v>
      </c>
      <c r="AG248">
        <v>4.4667185057963403E-3</v>
      </c>
      <c r="AH248">
        <v>7.9503607522455404</v>
      </c>
      <c r="AI248">
        <v>0.21706354884111501</v>
      </c>
      <c r="AJ248">
        <v>1531.5060545220099</v>
      </c>
      <c r="AK248" t="s">
        <v>97</v>
      </c>
      <c r="AL248" t="s">
        <v>98</v>
      </c>
      <c r="AM248">
        <v>62036989299.339996</v>
      </c>
      <c r="AN248">
        <v>354979</v>
      </c>
      <c r="AO248" s="1">
        <f t="shared" si="46"/>
        <v>1.2605195188170951E-2</v>
      </c>
      <c r="AP248" s="5">
        <f t="shared" si="47"/>
        <v>14.120391858496861</v>
      </c>
      <c r="AQ248" s="3">
        <f t="shared" si="48"/>
        <v>6.6243523992778192E-3</v>
      </c>
      <c r="AR248" s="15">
        <f t="shared" si="49"/>
        <v>0.4719710239991155</v>
      </c>
    </row>
    <row r="249" spans="1:44" x14ac:dyDescent="0.25">
      <c r="A249" t="s">
        <v>37</v>
      </c>
      <c r="B249">
        <v>22.3343728307856</v>
      </c>
      <c r="C249">
        <v>2.0258271952463301E-2</v>
      </c>
      <c r="D249">
        <v>21.776135966035699</v>
      </c>
      <c r="E249">
        <v>11.6077536221485</v>
      </c>
      <c r="F249" s="1">
        <v>0</v>
      </c>
      <c r="G249" s="1">
        <v>0</v>
      </c>
      <c r="H249">
        <v>4.1914709409696096</v>
      </c>
      <c r="I249">
        <v>62.363151354018299</v>
      </c>
      <c r="J249">
        <v>58.628131397732503</v>
      </c>
      <c r="K249">
        <v>33.797166691578397</v>
      </c>
      <c r="L249">
        <v>86.529606039214897</v>
      </c>
      <c r="M249">
        <v>31.9150007404672</v>
      </c>
      <c r="N249">
        <v>94.5654558397991</v>
      </c>
      <c r="O249">
        <v>73.564620054318496</v>
      </c>
      <c r="P249">
        <v>165040.14132631899</v>
      </c>
      <c r="Q249">
        <v>210915.87321872899</v>
      </c>
      <c r="R249">
        <v>109.45670417324899</v>
      </c>
      <c r="S249">
        <v>686.83423859307902</v>
      </c>
      <c r="T249">
        <v>0.72378572301605804</v>
      </c>
      <c r="U249">
        <v>0.318238003818063</v>
      </c>
      <c r="V249" s="1">
        <v>0</v>
      </c>
      <c r="W249">
        <v>0.12734626376922201</v>
      </c>
      <c r="X249">
        <v>0.55441573241271402</v>
      </c>
      <c r="Y249" s="1">
        <v>0</v>
      </c>
      <c r="Z249" s="1">
        <v>0</v>
      </c>
      <c r="AA249">
        <v>2.9666681168516099E-4</v>
      </c>
      <c r="AB249">
        <v>8.3862593900089592E-3</v>
      </c>
      <c r="AC249">
        <v>6.9799182377213902E-3</v>
      </c>
      <c r="AD249">
        <v>3.5908325794973199E-3</v>
      </c>
      <c r="AE249">
        <v>3.59835620291327E-3</v>
      </c>
      <c r="AF249" s="3">
        <v>5.8484330178232699E-3</v>
      </c>
      <c r="AG249">
        <v>4.3862152100788698E-3</v>
      </c>
      <c r="AH249">
        <v>7.9172619247228502</v>
      </c>
      <c r="AI249">
        <v>0.224880517262881</v>
      </c>
      <c r="AJ249">
        <v>2101.3430142776201</v>
      </c>
      <c r="AK249" t="s">
        <v>99</v>
      </c>
      <c r="AL249" t="s">
        <v>100</v>
      </c>
      <c r="AM249">
        <v>44395798016.779999</v>
      </c>
      <c r="AN249">
        <v>269000</v>
      </c>
      <c r="AO249" s="1">
        <f t="shared" si="46"/>
        <v>1.3125018067229821E-2</v>
      </c>
      <c r="AP249" s="5">
        <f t="shared" si="47"/>
        <v>14.661368768268135</v>
      </c>
      <c r="AQ249" s="3">
        <f t="shared" si="48"/>
        <v>7.7178208796720438E-3</v>
      </c>
      <c r="AR249" s="15">
        <f t="shared" si="49"/>
        <v>0.52334841199303894</v>
      </c>
    </row>
    <row r="250" spans="1:44" s="9" customFormat="1" x14ac:dyDescent="0.25">
      <c r="A250" s="9" t="s">
        <v>37</v>
      </c>
      <c r="B250" s="9">
        <v>23.376623716823001</v>
      </c>
      <c r="C250" s="9">
        <v>2.2272338145566201E-2</v>
      </c>
      <c r="D250" s="9">
        <v>23.6841353786516</v>
      </c>
      <c r="E250" s="9">
        <v>7.4062972157704801</v>
      </c>
      <c r="F250" s="13">
        <v>0</v>
      </c>
      <c r="G250" s="13">
        <v>0</v>
      </c>
      <c r="H250" s="9">
        <v>4.2294620815983404</v>
      </c>
      <c r="I250" s="9">
        <v>86.516918949976201</v>
      </c>
      <c r="J250" s="9">
        <v>84.429757490902801</v>
      </c>
      <c r="K250" s="9">
        <v>57.295272960037103</v>
      </c>
      <c r="L250" s="9">
        <v>111.90959284463101</v>
      </c>
      <c r="M250" s="9">
        <v>34.153715475669799</v>
      </c>
      <c r="N250" s="9">
        <v>94.702930254346697</v>
      </c>
      <c r="O250" s="9">
        <v>72.513694667238397</v>
      </c>
      <c r="P250" s="9">
        <v>157068.886549566</v>
      </c>
      <c r="Q250" s="9">
        <v>199701.21847068</v>
      </c>
      <c r="R250" s="9">
        <v>123.09333828211599</v>
      </c>
      <c r="S250" s="9">
        <v>684.80164683575094</v>
      </c>
      <c r="T250" s="9">
        <v>0.71163278763009497</v>
      </c>
      <c r="U250" s="9">
        <v>0.33777784056972299</v>
      </c>
      <c r="V250" s="13">
        <v>0</v>
      </c>
      <c r="W250" s="9">
        <v>0.12607007668940001</v>
      </c>
      <c r="X250" s="9">
        <v>0.536152082740876</v>
      </c>
      <c r="Y250" s="13">
        <v>0</v>
      </c>
      <c r="Z250" s="13">
        <v>0</v>
      </c>
      <c r="AA250" s="9">
        <v>2.9917114893592098E-4</v>
      </c>
      <c r="AB250" s="9">
        <v>8.5930581951548304E-3</v>
      </c>
      <c r="AC250" s="9">
        <v>7.1299252464099901E-3</v>
      </c>
      <c r="AD250" s="9">
        <v>3.7760032269027401E-3</v>
      </c>
      <c r="AE250" s="9">
        <v>4.1577065393475603E-3</v>
      </c>
      <c r="AF250" s="19">
        <v>6.4505299313109103E-3</v>
      </c>
      <c r="AG250" s="9">
        <v>5.4464565315665804E-3</v>
      </c>
      <c r="AH250" s="9">
        <v>7.8548541239364198</v>
      </c>
      <c r="AI250" s="9">
        <v>0.240252798713702</v>
      </c>
      <c r="AJ250" s="9">
        <v>2711.8154744930698</v>
      </c>
      <c r="AK250" s="9" t="s">
        <v>101</v>
      </c>
      <c r="AL250" s="9" t="s">
        <v>102</v>
      </c>
      <c r="AM250" s="9">
        <v>35187200240.379997</v>
      </c>
      <c r="AN250" s="9">
        <v>224024</v>
      </c>
      <c r="AO250" s="13">
        <f t="shared" si="46"/>
        <v>1.3879626326656822E-2</v>
      </c>
      <c r="AP250" s="61">
        <f t="shared" si="47"/>
        <v>15.441128323049824</v>
      </c>
      <c r="AQ250" s="19">
        <f t="shared" si="48"/>
        <v>8.065007120327896E-3</v>
      </c>
      <c r="AR250" s="16">
        <f t="shared" si="49"/>
        <v>0.51391939939566633</v>
      </c>
    </row>
    <row r="251" spans="1:44" x14ac:dyDescent="0.25">
      <c r="A251" t="s">
        <v>37</v>
      </c>
      <c r="B251">
        <v>25.402472384335301</v>
      </c>
      <c r="C251">
        <v>2.3040573964633201E-2</v>
      </c>
      <c r="D251">
        <v>24.400603318458302</v>
      </c>
      <c r="E251">
        <v>12.9713892374163</v>
      </c>
      <c r="F251" s="1">
        <v>0</v>
      </c>
      <c r="G251" s="1">
        <v>0</v>
      </c>
      <c r="H251">
        <v>4.3357208275945096</v>
      </c>
      <c r="I251">
        <v>109.671012216223</v>
      </c>
      <c r="J251">
        <v>108.443537294848</v>
      </c>
      <c r="K251">
        <v>74.403345984351205</v>
      </c>
      <c r="L251">
        <v>136.43659502292499</v>
      </c>
      <c r="M251">
        <v>35.679914964735701</v>
      </c>
      <c r="N251">
        <v>94.444795782369994</v>
      </c>
      <c r="O251">
        <v>71.507260139752205</v>
      </c>
      <c r="P251">
        <v>148933.14509855601</v>
      </c>
      <c r="Q251">
        <v>188911.20122140201</v>
      </c>
      <c r="R251">
        <v>128.242537505641</v>
      </c>
      <c r="S251">
        <v>692.58185190736106</v>
      </c>
      <c r="T251">
        <v>0.71340749772468104</v>
      </c>
      <c r="U251">
        <v>0.32585012873170699</v>
      </c>
      <c r="V251" s="1">
        <v>0</v>
      </c>
      <c r="W251">
        <v>0.106171380353924</v>
      </c>
      <c r="X251">
        <v>0.56797849091436703</v>
      </c>
      <c r="Y251" s="1">
        <v>0</v>
      </c>
      <c r="Z251" s="1">
        <v>0</v>
      </c>
      <c r="AA251">
        <v>3.0453103771436302E-4</v>
      </c>
      <c r="AB251">
        <v>8.5755174323394502E-3</v>
      </c>
      <c r="AC251">
        <v>7.1889419535690899E-3</v>
      </c>
      <c r="AD251">
        <v>3.4601046199912301E-3</v>
      </c>
      <c r="AE251">
        <v>4.51861106779387E-3</v>
      </c>
      <c r="AF251" s="3">
        <v>6.7912596806000104E-3</v>
      </c>
      <c r="AG251">
        <v>6.1818885750673904E-3</v>
      </c>
      <c r="AH251">
        <v>7.8249426121382202</v>
      </c>
      <c r="AI251">
        <v>0.25119823114931999</v>
      </c>
      <c r="AJ251">
        <v>3382.9414609974301</v>
      </c>
      <c r="AK251" t="s">
        <v>103</v>
      </c>
      <c r="AL251" t="s">
        <v>104</v>
      </c>
      <c r="AM251">
        <v>23520862672.27</v>
      </c>
      <c r="AN251">
        <v>157929</v>
      </c>
      <c r="AO251" s="1">
        <f>AA251+AC251*$AO$2+AF251*$AP$2</f>
        <v>1.4284732671883463E-2</v>
      </c>
      <c r="AP251" s="5">
        <f t="shared" si="47"/>
        <v>15.857037506678074</v>
      </c>
      <c r="AQ251" s="3">
        <f t="shared" si="48"/>
        <v>9.8413673588900706E-3</v>
      </c>
      <c r="AR251" s="15">
        <f t="shared" si="49"/>
        <v>0.60196836096510697</v>
      </c>
    </row>
    <row r="252" spans="1:44" x14ac:dyDescent="0.25">
      <c r="A252" t="s">
        <v>37</v>
      </c>
      <c r="B252">
        <v>25.161077224702399</v>
      </c>
      <c r="C252">
        <v>2.2850976382347201E-2</v>
      </c>
      <c r="D252">
        <v>24.2243572439546</v>
      </c>
      <c r="E252">
        <v>22.2916901678804</v>
      </c>
      <c r="F252" s="1">
        <v>0</v>
      </c>
      <c r="G252" s="1">
        <v>0</v>
      </c>
      <c r="H252">
        <v>4.4643899676476</v>
      </c>
      <c r="I252">
        <v>131.74328455809999</v>
      </c>
      <c r="J252">
        <v>131.115605523488</v>
      </c>
      <c r="K252">
        <v>91.432235558646994</v>
      </c>
      <c r="L252">
        <v>160.87119726231199</v>
      </c>
      <c r="M252">
        <v>37.0174808382016</v>
      </c>
      <c r="N252">
        <v>94.082822560238</v>
      </c>
      <c r="O252">
        <v>70.526106706431705</v>
      </c>
      <c r="P252">
        <v>136760.19224934501</v>
      </c>
      <c r="Q252">
        <v>174982.99260730101</v>
      </c>
      <c r="R252">
        <v>132.14647670909901</v>
      </c>
      <c r="S252">
        <v>697.73992838766605</v>
      </c>
      <c r="T252">
        <v>0.71189226816292595</v>
      </c>
      <c r="U252">
        <v>0.33114811377977099</v>
      </c>
      <c r="V252" s="1">
        <v>0</v>
      </c>
      <c r="W252">
        <v>9.5489971469619003E-2</v>
      </c>
      <c r="X252">
        <v>0.57336191475060905</v>
      </c>
      <c r="Y252" s="1">
        <v>0</v>
      </c>
      <c r="Z252" s="1">
        <v>0</v>
      </c>
      <c r="AA252">
        <v>3.1157968407015201E-4</v>
      </c>
      <c r="AB252">
        <v>8.6007488257754099E-3</v>
      </c>
      <c r="AC252">
        <v>7.3147062225669699E-3</v>
      </c>
      <c r="AD252">
        <v>2.8038997951714902E-3</v>
      </c>
      <c r="AE252">
        <v>5.5762637765195498E-3</v>
      </c>
      <c r="AF252" s="3">
        <v>7.0768329648684099E-3</v>
      </c>
      <c r="AG252">
        <v>5.5585270634776899E-3</v>
      </c>
      <c r="AH252">
        <v>7.7976327104604799</v>
      </c>
      <c r="AI252">
        <v>0.26076262331831601</v>
      </c>
      <c r="AJ252">
        <v>4121.0803276837496</v>
      </c>
      <c r="AK252" t="s">
        <v>105</v>
      </c>
      <c r="AL252" t="s">
        <v>106</v>
      </c>
      <c r="AM252">
        <v>13216094698.4</v>
      </c>
      <c r="AN252">
        <v>96637</v>
      </c>
      <c r="AO252" s="1">
        <f t="shared" si="46"/>
        <v>1.4703118871505532E-2</v>
      </c>
      <c r="AP252" s="5">
        <f t="shared" si="47"/>
        <v>16.284611533050263</v>
      </c>
      <c r="AQ252" s="3">
        <f t="shared" si="48"/>
        <v>9.1602126554693082E-3</v>
      </c>
      <c r="AR252" s="15">
        <f t="shared" si="49"/>
        <v>0.54508304810569164</v>
      </c>
    </row>
    <row r="253" spans="1:44" x14ac:dyDescent="0.25">
      <c r="A253" t="s">
        <v>37</v>
      </c>
      <c r="B253">
        <v>24.3936045827359</v>
      </c>
      <c r="C253">
        <v>2.1494591084576201E-2</v>
      </c>
      <c r="D253">
        <v>22.952461597663198</v>
      </c>
      <c r="E253">
        <v>37.997906091309702</v>
      </c>
      <c r="F253" s="1">
        <v>0</v>
      </c>
      <c r="G253" s="1">
        <v>0</v>
      </c>
      <c r="H253">
        <v>4.6349784512337697</v>
      </c>
      <c r="I253">
        <v>152.776825274007</v>
      </c>
      <c r="J253">
        <v>152.43951472395801</v>
      </c>
      <c r="K253">
        <v>106.91548903892399</v>
      </c>
      <c r="L253">
        <v>184.99763973036201</v>
      </c>
      <c r="M253">
        <v>37.522733749057601</v>
      </c>
      <c r="N253">
        <v>93.730144482303302</v>
      </c>
      <c r="O253">
        <v>69.978277395215301</v>
      </c>
      <c r="P253">
        <v>123361.674257491</v>
      </c>
      <c r="Q253">
        <v>158073.72448504501</v>
      </c>
      <c r="R253">
        <v>133.03033436738701</v>
      </c>
      <c r="S253">
        <v>706.45418991389295</v>
      </c>
      <c r="T253">
        <v>0.72568216301355803</v>
      </c>
      <c r="U253">
        <v>0.32371947999823297</v>
      </c>
      <c r="V253" s="1">
        <v>0</v>
      </c>
      <c r="W253">
        <v>7.9014380738532994E-2</v>
      </c>
      <c r="X253">
        <v>0.59726613926323302</v>
      </c>
      <c r="Y253" s="1">
        <v>0</v>
      </c>
      <c r="Z253" s="1">
        <v>0</v>
      </c>
      <c r="AA253">
        <v>3.20329443583093E-4</v>
      </c>
      <c r="AB253">
        <v>8.3385270067768795E-3</v>
      </c>
      <c r="AC253">
        <v>7.25915307663138E-3</v>
      </c>
      <c r="AD253">
        <v>2.15548573958054E-3</v>
      </c>
      <c r="AE253">
        <v>6.4767022744977596E-3</v>
      </c>
      <c r="AF253" s="3">
        <v>7.16716699688033E-3</v>
      </c>
      <c r="AG253">
        <v>4.2035790772721598E-3</v>
      </c>
      <c r="AH253">
        <v>7.7954701325790596</v>
      </c>
      <c r="AI253">
        <v>0.26463867414430597</v>
      </c>
      <c r="AJ253">
        <v>4840.1304383610204</v>
      </c>
      <c r="AK253" t="s">
        <v>107</v>
      </c>
      <c r="AL253" t="s">
        <v>108</v>
      </c>
      <c r="AM253">
        <v>4483333327.54</v>
      </c>
      <c r="AN253">
        <v>36343</v>
      </c>
      <c r="AO253" s="1">
        <f t="shared" si="46"/>
        <v>1.4746649517094803E-2</v>
      </c>
      <c r="AP253" s="5">
        <f t="shared" si="47"/>
        <v>16.328983534229657</v>
      </c>
      <c r="AQ253" s="3">
        <f t="shared" si="48"/>
        <v>8.2863878014902779E-3</v>
      </c>
      <c r="AR253" s="15">
        <f t="shared" si="49"/>
        <v>0.49388383738649555</v>
      </c>
    </row>
    <row r="254" spans="1:44" x14ac:dyDescent="0.25">
      <c r="A254" t="s">
        <v>37</v>
      </c>
      <c r="B254">
        <v>21.963398883461</v>
      </c>
      <c r="C254">
        <v>2.0082324848883601E-2</v>
      </c>
      <c r="D254">
        <v>21.607395193439199</v>
      </c>
      <c r="E254">
        <v>56.912017302555</v>
      </c>
      <c r="F254" s="1">
        <v>0</v>
      </c>
      <c r="G254" s="1">
        <v>0</v>
      </c>
      <c r="H254">
        <v>4.8308214874690503</v>
      </c>
      <c r="I254">
        <v>174.75353715553501</v>
      </c>
      <c r="J254">
        <v>174.33967486784499</v>
      </c>
      <c r="K254">
        <v>124.766906850377</v>
      </c>
      <c r="L254">
        <v>210.325748030227</v>
      </c>
      <c r="M254">
        <v>37.8396396891686</v>
      </c>
      <c r="N254">
        <v>93.305818331297701</v>
      </c>
      <c r="O254">
        <v>69.546339406350995</v>
      </c>
      <c r="P254">
        <v>111474.845183607</v>
      </c>
      <c r="Q254">
        <v>144584.714033864</v>
      </c>
      <c r="R254">
        <v>133.53013510140701</v>
      </c>
      <c r="S254">
        <v>711.34169218764202</v>
      </c>
      <c r="T254">
        <v>0.71425092599537898</v>
      </c>
      <c r="U254">
        <v>0.31730209347875399</v>
      </c>
      <c r="V254" s="1">
        <v>0</v>
      </c>
      <c r="W254">
        <v>9.1377051385131997E-2</v>
      </c>
      <c r="X254">
        <v>0.59132085513611299</v>
      </c>
      <c r="Y254" s="1">
        <v>0</v>
      </c>
      <c r="Z254" s="1">
        <v>0</v>
      </c>
      <c r="AA254">
        <v>3.2670148947349401E-4</v>
      </c>
      <c r="AB254">
        <v>8.2231110827815507E-3</v>
      </c>
      <c r="AC254">
        <v>7.3085722353825903E-3</v>
      </c>
      <c r="AD254">
        <v>1.5363438686313599E-3</v>
      </c>
      <c r="AE254">
        <v>6.5064933979092398E-3</v>
      </c>
      <c r="AF254" s="3">
        <v>7.2439906438548597E-3</v>
      </c>
      <c r="AG254">
        <v>3.48968118466072E-3</v>
      </c>
      <c r="AH254">
        <v>7.80513446731727</v>
      </c>
      <c r="AI254">
        <v>0.26754021060642402</v>
      </c>
      <c r="AJ254">
        <v>5588.3571367217601</v>
      </c>
      <c r="AK254" t="s">
        <v>109</v>
      </c>
      <c r="AL254" t="s">
        <v>110</v>
      </c>
      <c r="AM254">
        <v>1438917301.6300001</v>
      </c>
      <c r="AN254">
        <v>12908</v>
      </c>
      <c r="AO254" s="1">
        <f t="shared" si="46"/>
        <v>1.4879264368710943E-2</v>
      </c>
      <c r="AP254" s="5">
        <f t="shared" si="47"/>
        <v>16.464028703000423</v>
      </c>
      <c r="AQ254" s="3">
        <f t="shared" si="48"/>
        <v>5.5746756100724763E-3</v>
      </c>
      <c r="AR254" s="15">
        <f t="shared" si="49"/>
        <v>0.3340233596324067</v>
      </c>
    </row>
    <row r="255" spans="1:44" x14ac:dyDescent="0.25">
      <c r="A255" t="s">
        <v>37</v>
      </c>
      <c r="B255">
        <v>20.055258323386699</v>
      </c>
      <c r="C255">
        <v>1.93694145621265E-2</v>
      </c>
      <c r="D255">
        <v>20.9202632505948</v>
      </c>
      <c r="E255">
        <v>82.688887257336404</v>
      </c>
      <c r="F255" s="1">
        <v>0</v>
      </c>
      <c r="G255" s="1">
        <v>0</v>
      </c>
      <c r="H255">
        <v>5.0774882586902796</v>
      </c>
      <c r="I255">
        <v>194.65133515488901</v>
      </c>
      <c r="J255">
        <v>194.219848862878</v>
      </c>
      <c r="K255">
        <v>147.32016099110601</v>
      </c>
      <c r="L255">
        <v>233.49006731480901</v>
      </c>
      <c r="M255">
        <v>37.646377758553697</v>
      </c>
      <c r="N255">
        <v>93.001330100536606</v>
      </c>
      <c r="O255">
        <v>69.514259663256396</v>
      </c>
      <c r="P255">
        <v>101455.735477297</v>
      </c>
      <c r="Q255">
        <v>136806.05400448301</v>
      </c>
      <c r="R255">
        <v>133.484999663775</v>
      </c>
      <c r="S255">
        <v>706.75520739930505</v>
      </c>
      <c r="T255">
        <v>0.67897907389484302</v>
      </c>
      <c r="U255">
        <v>0.31747895948947402</v>
      </c>
      <c r="V255" s="1">
        <v>0</v>
      </c>
      <c r="W255">
        <v>0.13213143435329999</v>
      </c>
      <c r="X255">
        <v>0.55038960615722399</v>
      </c>
      <c r="Y255" s="1">
        <v>0</v>
      </c>
      <c r="Z255" s="1">
        <v>0</v>
      </c>
      <c r="AA255">
        <v>3.3870735837607003E-4</v>
      </c>
      <c r="AB255">
        <v>7.9696327938187199E-3</v>
      </c>
      <c r="AC255">
        <v>7.1811117984963199E-3</v>
      </c>
      <c r="AD255">
        <v>9.44965447345501E-4</v>
      </c>
      <c r="AE255">
        <v>6.4570000966338902E-3</v>
      </c>
      <c r="AF255" s="3">
        <v>7.1373193690813398E-3</v>
      </c>
      <c r="AG255">
        <v>3.6590550190236599E-3</v>
      </c>
      <c r="AH255">
        <v>7.7669538825464297</v>
      </c>
      <c r="AI255">
        <v>0.264632952602674</v>
      </c>
      <c r="AJ255">
        <v>6257.1449561817099</v>
      </c>
      <c r="AK255" t="s">
        <v>111</v>
      </c>
      <c r="AL255" t="s">
        <v>112</v>
      </c>
      <c r="AM255">
        <v>283771692.13</v>
      </c>
      <c r="AN255">
        <v>2797</v>
      </c>
      <c r="AO255" s="1">
        <f t="shared" si="46"/>
        <v>1.4657138525953729E-2</v>
      </c>
      <c r="AP255" s="5">
        <f t="shared" si="47"/>
        <v>16.237719060041258</v>
      </c>
      <c r="AQ255" s="3">
        <f t="shared" si="48"/>
        <v>3.8228497799911547E-3</v>
      </c>
      <c r="AR255" s="15">
        <f t="shared" si="49"/>
        <v>0.23510317238705447</v>
      </c>
    </row>
    <row r="256" spans="1:44" x14ac:dyDescent="0.25">
      <c r="AN256">
        <f>SUM(AN238:AN255)</f>
        <v>3670375</v>
      </c>
      <c r="AO256" s="1"/>
      <c r="AP256" s="5"/>
      <c r="AQ256" s="3"/>
      <c r="AR256" s="15"/>
    </row>
    <row r="258" spans="1:44" x14ac:dyDescent="0.25">
      <c r="AO258" t="s">
        <v>226</v>
      </c>
      <c r="AP258" t="s">
        <v>67</v>
      </c>
    </row>
    <row r="259" spans="1:44" x14ac:dyDescent="0.25">
      <c r="A259" t="s">
        <v>0</v>
      </c>
      <c r="B259" t="s">
        <v>1</v>
      </c>
      <c r="C259" t="s">
        <v>2</v>
      </c>
      <c r="D259" t="s">
        <v>3</v>
      </c>
      <c r="E259" t="s">
        <v>5</v>
      </c>
      <c r="F259" t="s">
        <v>6</v>
      </c>
      <c r="G259" t="s">
        <v>208</v>
      </c>
      <c r="H259" t="s">
        <v>7</v>
      </c>
      <c r="I259" t="s">
        <v>8</v>
      </c>
      <c r="J259" t="s">
        <v>134</v>
      </c>
      <c r="K259" t="s">
        <v>143</v>
      </c>
      <c r="L259" t="s">
        <v>9</v>
      </c>
      <c r="M259" t="s">
        <v>10</v>
      </c>
      <c r="N259" t="s">
        <v>11</v>
      </c>
      <c r="O259" t="s">
        <v>13</v>
      </c>
      <c r="P259" t="s">
        <v>14</v>
      </c>
      <c r="Q259" t="s">
        <v>15</v>
      </c>
      <c r="R259" t="s">
        <v>16</v>
      </c>
      <c r="S259" t="s">
        <v>17</v>
      </c>
      <c r="T259" t="s">
        <v>18</v>
      </c>
      <c r="U259" t="s">
        <v>20</v>
      </c>
      <c r="V259" t="s">
        <v>21</v>
      </c>
      <c r="W259" t="s">
        <v>22</v>
      </c>
      <c r="X259" t="s">
        <v>23</v>
      </c>
      <c r="Y259" t="s">
        <v>24</v>
      </c>
      <c r="Z259" t="s">
        <v>25</v>
      </c>
      <c r="AA259" t="s">
        <v>26</v>
      </c>
      <c r="AB259" t="s">
        <v>27</v>
      </c>
      <c r="AC259" t="s">
        <v>263</v>
      </c>
      <c r="AD259" t="s">
        <v>120</v>
      </c>
      <c r="AE259" t="s">
        <v>29</v>
      </c>
      <c r="AF259" s="3" t="s">
        <v>233</v>
      </c>
      <c r="AG259" t="s">
        <v>30</v>
      </c>
      <c r="AH259" t="s">
        <v>31</v>
      </c>
      <c r="AI259" t="s">
        <v>32</v>
      </c>
      <c r="AJ259" t="s">
        <v>33</v>
      </c>
      <c r="AK259" t="s">
        <v>34</v>
      </c>
      <c r="AL259" t="s">
        <v>74</v>
      </c>
      <c r="AM259" t="s">
        <v>35</v>
      </c>
      <c r="AN259" t="s">
        <v>36</v>
      </c>
      <c r="AO259" s="15">
        <v>1</v>
      </c>
      <c r="AP259" s="15">
        <v>1</v>
      </c>
    </row>
    <row r="260" spans="1:44" x14ac:dyDescent="0.25">
      <c r="A260" t="s">
        <v>37</v>
      </c>
      <c r="B260">
        <v>0.33774831873841699</v>
      </c>
      <c r="C260">
        <v>6.3242897792058998E-3</v>
      </c>
      <c r="D260">
        <v>7.3306564194344501</v>
      </c>
      <c r="E260">
        <v>-65.141343623969902</v>
      </c>
      <c r="F260" s="1">
        <v>0</v>
      </c>
      <c r="G260" s="1">
        <v>0</v>
      </c>
      <c r="H260">
        <v>3.0041853095884998</v>
      </c>
      <c r="I260">
        <v>-178.252969330951</v>
      </c>
      <c r="J260">
        <v>-167.23651868179601</v>
      </c>
      <c r="K260">
        <v>-190.22326400454</v>
      </c>
      <c r="L260">
        <v>-157.710164806514</v>
      </c>
      <c r="M260">
        <v>26.9271420750114</v>
      </c>
      <c r="N260">
        <v>93.559162291004498</v>
      </c>
      <c r="O260">
        <v>71.899003454296306</v>
      </c>
      <c r="P260">
        <v>194291.454424778</v>
      </c>
      <c r="Q260">
        <v>216516.153909054</v>
      </c>
      <c r="R260">
        <v>84.013477879062705</v>
      </c>
      <c r="S260">
        <v>635.54366746580502</v>
      </c>
      <c r="T260">
        <v>0.79004646716240301</v>
      </c>
      <c r="U260">
        <v>0.15225940586791101</v>
      </c>
      <c r="V260" s="1">
        <v>0</v>
      </c>
      <c r="W260">
        <v>0.21035964473289301</v>
      </c>
      <c r="X260">
        <v>0.63738094939919498</v>
      </c>
      <c r="Y260" s="1">
        <v>0</v>
      </c>
      <c r="Z260" s="1">
        <v>0</v>
      </c>
      <c r="AA260">
        <v>2.8516864415319902E-4</v>
      </c>
      <c r="AB260">
        <v>5.98975507371178E-3</v>
      </c>
      <c r="AC260">
        <v>5.0749926782794903E-3</v>
      </c>
      <c r="AD260">
        <v>4.9330287707892799E-5</v>
      </c>
      <c r="AE260" s="1">
        <v>0</v>
      </c>
      <c r="AF260" s="3">
        <v>3.2656405186502399E-4</v>
      </c>
      <c r="AG260" s="1">
        <v>0</v>
      </c>
      <c r="AH260">
        <v>10.137849925320101</v>
      </c>
      <c r="AI260">
        <v>0.243305536083534</v>
      </c>
      <c r="AJ260">
        <v>1.7107561688017501</v>
      </c>
      <c r="AK260" t="s">
        <v>79</v>
      </c>
      <c r="AL260" t="s">
        <v>80</v>
      </c>
      <c r="AM260">
        <v>21954934.350000001</v>
      </c>
      <c r="AN260">
        <v>113</v>
      </c>
      <c r="AO260" s="1">
        <f>AA260+AC260*$AO$2+AF260*$AP$2</f>
        <v>5.6867253742977136E-3</v>
      </c>
      <c r="AP260" s="5">
        <f>100*(1-(1-AO260)^12)</f>
        <v>6.61462861666271</v>
      </c>
      <c r="AQ260" s="3">
        <f>(1-(1-B260/100)^(1/12))- AO260</f>
        <v>-5.4048318005008927E-3</v>
      </c>
      <c r="AR260" s="15">
        <f>B260/AP260-1</f>
        <v>-0.94893918641363995</v>
      </c>
    </row>
    <row r="261" spans="1:44" x14ac:dyDescent="0.25">
      <c r="A261" t="s">
        <v>37</v>
      </c>
      <c r="B261">
        <v>12.763059519043299</v>
      </c>
      <c r="C261">
        <v>6.4098031452027304E-3</v>
      </c>
      <c r="D261">
        <v>7.4263099736567098</v>
      </c>
      <c r="E261">
        <v>-43.308574530599202</v>
      </c>
      <c r="F261" s="1">
        <v>0</v>
      </c>
      <c r="G261" s="1">
        <v>0</v>
      </c>
      <c r="H261">
        <v>3.2261254164385398</v>
      </c>
      <c r="I261">
        <v>-152.601383167177</v>
      </c>
      <c r="J261">
        <v>-149.04369781128199</v>
      </c>
      <c r="K261">
        <v>-165.51240918204701</v>
      </c>
      <c r="L261">
        <v>-133.16865759548301</v>
      </c>
      <c r="M261">
        <v>26.827187720991699</v>
      </c>
      <c r="N261">
        <v>95.305543542885303</v>
      </c>
      <c r="O261">
        <v>73.241263301043304</v>
      </c>
      <c r="P261">
        <v>205396.915550732</v>
      </c>
      <c r="Q261">
        <v>233123.074120056</v>
      </c>
      <c r="R261">
        <v>84.530518382389502</v>
      </c>
      <c r="S261">
        <v>640.48849872450705</v>
      </c>
      <c r="T261">
        <v>0.74464034324006201</v>
      </c>
      <c r="U261">
        <v>0.25903698571032002</v>
      </c>
      <c r="V261" s="1">
        <v>0</v>
      </c>
      <c r="W261">
        <v>0.21280798628773301</v>
      </c>
      <c r="X261">
        <v>0.52815502800194603</v>
      </c>
      <c r="Y261" s="1">
        <v>0</v>
      </c>
      <c r="Z261" s="1">
        <v>0</v>
      </c>
      <c r="AA261">
        <v>2.8509041707885599E-4</v>
      </c>
      <c r="AB261">
        <v>6.1005514437022504E-3</v>
      </c>
      <c r="AC261">
        <v>5.3833010475467999E-3</v>
      </c>
      <c r="AD261">
        <v>2.41650472607755E-5</v>
      </c>
      <c r="AE261" s="1">
        <v>0</v>
      </c>
      <c r="AF261" s="3">
        <v>9.91686863044934E-4</v>
      </c>
      <c r="AG261" s="1">
        <v>0</v>
      </c>
      <c r="AH261">
        <v>10.2466565820627</v>
      </c>
      <c r="AI261">
        <v>0.24431357730300099</v>
      </c>
      <c r="AJ261">
        <v>19.116978666234601</v>
      </c>
      <c r="AK261" t="s">
        <v>81</v>
      </c>
      <c r="AL261" t="s">
        <v>82</v>
      </c>
      <c r="AM261">
        <v>378546515.36000001</v>
      </c>
      <c r="AN261">
        <v>1843</v>
      </c>
      <c r="AO261" s="1">
        <f t="shared" ref="AO261:AO272" si="50">AA261+AC261*$AO$2+AF261*$AP$2</f>
        <v>6.6600783276705901E-3</v>
      </c>
      <c r="AP261" s="5">
        <f t="shared" ref="AP261:AP277" si="51">100*(1-(1-AO261)^12)</f>
        <v>7.7057429970056273</v>
      </c>
      <c r="AQ261" s="3">
        <f t="shared" ref="AQ261:AQ277" si="52">(1-(1-B261/100)^(1/12))- AO261</f>
        <v>4.6539573606994931E-3</v>
      </c>
      <c r="AR261" s="15">
        <f t="shared" ref="AR261:AR277" si="53">B261/AP261-1</f>
        <v>0.65630485262782479</v>
      </c>
    </row>
    <row r="262" spans="1:44" x14ac:dyDescent="0.25">
      <c r="A262" t="s">
        <v>37</v>
      </c>
      <c r="B262">
        <v>9.1019958694956902</v>
      </c>
      <c r="C262">
        <v>7.5751079343354503E-3</v>
      </c>
      <c r="D262">
        <v>8.7208084619857296</v>
      </c>
      <c r="E262">
        <v>-41.6450726281576</v>
      </c>
      <c r="F262" s="1">
        <v>0</v>
      </c>
      <c r="G262" s="1">
        <v>0</v>
      </c>
      <c r="H262">
        <v>3.3098418305237201</v>
      </c>
      <c r="I262">
        <v>-129.381701097822</v>
      </c>
      <c r="J262">
        <v>-126.827011961164</v>
      </c>
      <c r="K262">
        <v>-146.69260382009799</v>
      </c>
      <c r="L262">
        <v>-109.736901608983</v>
      </c>
      <c r="M262">
        <v>27.325947902242302</v>
      </c>
      <c r="N262">
        <v>95.373212200042602</v>
      </c>
      <c r="O262">
        <v>72.794899176734106</v>
      </c>
      <c r="P262">
        <v>203186.715620868</v>
      </c>
      <c r="Q262">
        <v>230753.23384837099</v>
      </c>
      <c r="R262">
        <v>84.504759724162398</v>
      </c>
      <c r="S262">
        <v>649.52148785933605</v>
      </c>
      <c r="T262">
        <v>0.72989691815118696</v>
      </c>
      <c r="U262">
        <v>0.29763402558648799</v>
      </c>
      <c r="V262" s="1">
        <v>0</v>
      </c>
      <c r="W262">
        <v>0.21334535780575301</v>
      </c>
      <c r="X262">
        <v>0.48902061660775797</v>
      </c>
      <c r="Y262" s="1">
        <v>0</v>
      </c>
      <c r="Z262" s="1">
        <v>0</v>
      </c>
      <c r="AA262">
        <v>2.8602005894907598E-4</v>
      </c>
      <c r="AB262">
        <v>6.9318251230885003E-3</v>
      </c>
      <c r="AC262">
        <v>6.2323414399011604E-3</v>
      </c>
      <c r="AD262">
        <v>3.4868058593035299E-4</v>
      </c>
      <c r="AE262">
        <v>8.6014170409033008E-6</v>
      </c>
      <c r="AF262" s="3">
        <v>1.73147085945944E-3</v>
      </c>
      <c r="AG262" s="1">
        <v>0</v>
      </c>
      <c r="AH262">
        <v>10.5064159190986</v>
      </c>
      <c r="AI262">
        <v>0.31967169169105702</v>
      </c>
      <c r="AJ262">
        <v>50.3047661850973</v>
      </c>
      <c r="AK262" t="s">
        <v>83</v>
      </c>
      <c r="AL262" t="s">
        <v>84</v>
      </c>
      <c r="AM262">
        <v>1997934974.7</v>
      </c>
      <c r="AN262">
        <v>9833</v>
      </c>
      <c r="AO262" s="1">
        <f t="shared" si="50"/>
        <v>8.2498323583096757E-3</v>
      </c>
      <c r="AP262" s="5">
        <f t="shared" si="51"/>
        <v>9.462730884003868</v>
      </c>
      <c r="AQ262" s="3">
        <f t="shared" si="52"/>
        <v>-3.2869276043823517E-4</v>
      </c>
      <c r="AR262" s="15">
        <f t="shared" si="53"/>
        <v>-3.8121660536492352E-2</v>
      </c>
    </row>
    <row r="263" spans="1:44" x14ac:dyDescent="0.25">
      <c r="A263" t="s">
        <v>37</v>
      </c>
      <c r="B263">
        <v>11.4216664339574</v>
      </c>
      <c r="C263">
        <v>9.3333732983043507E-3</v>
      </c>
      <c r="D263">
        <v>10.642626664810299</v>
      </c>
      <c r="E263">
        <v>-35.916313985146701</v>
      </c>
      <c r="F263" s="1">
        <v>0</v>
      </c>
      <c r="G263" s="1">
        <v>0</v>
      </c>
      <c r="H263">
        <v>3.42360074359856</v>
      </c>
      <c r="I263">
        <v>-104.93946544368799</v>
      </c>
      <c r="J263">
        <v>-102.94170125719801</v>
      </c>
      <c r="K263">
        <v>-129.61270439310999</v>
      </c>
      <c r="L263">
        <v>-85.5325350223019</v>
      </c>
      <c r="M263">
        <v>28.1108982916885</v>
      </c>
      <c r="N263">
        <v>95.291032241869402</v>
      </c>
      <c r="O263">
        <v>72.279688281738302</v>
      </c>
      <c r="P263">
        <v>205672.053032603</v>
      </c>
      <c r="Q263">
        <v>233589.074331165</v>
      </c>
      <c r="R263">
        <v>84.822709279471695</v>
      </c>
      <c r="S263">
        <v>659.42204746704101</v>
      </c>
      <c r="T263">
        <v>0.712547835776559</v>
      </c>
      <c r="U263">
        <v>0.32346868740133899</v>
      </c>
      <c r="V263" s="1">
        <v>0</v>
      </c>
      <c r="W263">
        <v>0.225767562428484</v>
      </c>
      <c r="X263">
        <v>0.450763750170175</v>
      </c>
      <c r="Y263" s="1">
        <v>0</v>
      </c>
      <c r="Z263" s="1">
        <v>0</v>
      </c>
      <c r="AA263">
        <v>2.8834270532945101E-4</v>
      </c>
      <c r="AB263">
        <v>8.2034804051611693E-3</v>
      </c>
      <c r="AC263">
        <v>6.9419923752213602E-3</v>
      </c>
      <c r="AD263">
        <v>8.1428169246236103E-4</v>
      </c>
      <c r="AE263">
        <v>2.6585320769552E-5</v>
      </c>
      <c r="AF263" s="3">
        <v>2.4996516065348001E-3</v>
      </c>
      <c r="AG263" s="1">
        <v>6.8352723475274601E-7</v>
      </c>
      <c r="AH263">
        <v>10.3265407663225</v>
      </c>
      <c r="AI263">
        <v>0.26246394172971699</v>
      </c>
      <c r="AJ263">
        <v>110.893928300882</v>
      </c>
      <c r="AK263" t="s">
        <v>85</v>
      </c>
      <c r="AL263" t="s">
        <v>86</v>
      </c>
      <c r="AM263">
        <v>5879341307.9899998</v>
      </c>
      <c r="AN263">
        <v>28586</v>
      </c>
      <c r="AO263" s="1">
        <f t="shared" si="50"/>
        <v>9.7299866870856101E-3</v>
      </c>
      <c r="AP263" s="5">
        <f t="shared" si="51"/>
        <v>11.070973357352187</v>
      </c>
      <c r="AQ263" s="3">
        <f t="shared" si="52"/>
        <v>3.260185189292962E-4</v>
      </c>
      <c r="AR263" s="15">
        <f t="shared" si="53"/>
        <v>3.1676806120422896E-2</v>
      </c>
    </row>
    <row r="264" spans="1:44" x14ac:dyDescent="0.25">
      <c r="A264" t="s">
        <v>37</v>
      </c>
      <c r="B264">
        <v>12.8329285585446</v>
      </c>
      <c r="C264">
        <v>1.0661974877196501E-2</v>
      </c>
      <c r="D264">
        <v>12.070132721077</v>
      </c>
      <c r="E264">
        <v>-29.228534677772899</v>
      </c>
      <c r="F264" s="1">
        <v>0</v>
      </c>
      <c r="G264" s="1">
        <v>0</v>
      </c>
      <c r="H264">
        <v>3.5530966967872502</v>
      </c>
      <c r="I264">
        <v>-80.458014664052499</v>
      </c>
      <c r="J264">
        <v>-78.555623713552194</v>
      </c>
      <c r="K264">
        <v>-110.843953906979</v>
      </c>
      <c r="L264">
        <v>-60.682549033571298</v>
      </c>
      <c r="M264">
        <v>29.505881169788299</v>
      </c>
      <c r="N264">
        <v>95.153545183562798</v>
      </c>
      <c r="O264">
        <v>71.290150745115099</v>
      </c>
      <c r="P264">
        <v>201819.29833781399</v>
      </c>
      <c r="Q264">
        <v>229749.835310072</v>
      </c>
      <c r="R264">
        <v>85.509097190823198</v>
      </c>
      <c r="S264">
        <v>665.21174333136003</v>
      </c>
      <c r="T264">
        <v>0.70579112302259195</v>
      </c>
      <c r="U264">
        <v>0.34987920948698198</v>
      </c>
      <c r="V264" s="1">
        <v>0</v>
      </c>
      <c r="W264">
        <v>0.21460903352683999</v>
      </c>
      <c r="X264">
        <v>0.435511756986176</v>
      </c>
      <c r="Y264" s="1">
        <v>0</v>
      </c>
      <c r="Z264" s="1">
        <v>0</v>
      </c>
      <c r="AA264">
        <v>2.9061947144820702E-4</v>
      </c>
      <c r="AB264">
        <v>9.3556090223438394E-3</v>
      </c>
      <c r="AC264">
        <v>7.6802080560324599E-3</v>
      </c>
      <c r="AD264">
        <v>9.3446698869066602E-4</v>
      </c>
      <c r="AE264">
        <v>7.1288926399258194E-5</v>
      </c>
      <c r="AF264" s="3">
        <v>3.37028121352735E-3</v>
      </c>
      <c r="AG264">
        <v>1.00041255253695E-5</v>
      </c>
      <c r="AH264">
        <v>10.3305582920192</v>
      </c>
      <c r="AI264">
        <v>0.28863055715025898</v>
      </c>
      <c r="AJ264">
        <v>190.29003587391</v>
      </c>
      <c r="AK264" t="s">
        <v>87</v>
      </c>
      <c r="AL264" t="s">
        <v>88</v>
      </c>
      <c r="AM264">
        <v>15989537549.41</v>
      </c>
      <c r="AN264">
        <v>79227</v>
      </c>
      <c r="AO264" s="1">
        <f t="shared" si="50"/>
        <v>1.1341108741008016E-2</v>
      </c>
      <c r="AP264" s="5">
        <f t="shared" si="51"/>
        <v>12.79172076886147</v>
      </c>
      <c r="AQ264" s="3">
        <f t="shared" si="52"/>
        <v>3.893865156157604E-5</v>
      </c>
      <c r="AR264" s="15">
        <f t="shared" si="53"/>
        <v>3.2214422459440062E-3</v>
      </c>
    </row>
    <row r="265" spans="1:44" x14ac:dyDescent="0.25">
      <c r="A265" t="s">
        <v>37</v>
      </c>
      <c r="B265">
        <v>15.375718155189</v>
      </c>
      <c r="C265">
        <v>1.2329940910310399E-2</v>
      </c>
      <c r="D265">
        <v>13.8326649237352</v>
      </c>
      <c r="E265">
        <v>-24.773617752719399</v>
      </c>
      <c r="F265" s="1">
        <v>0</v>
      </c>
      <c r="G265" s="1">
        <v>0</v>
      </c>
      <c r="H265">
        <v>3.6551919674629798</v>
      </c>
      <c r="I265">
        <v>-56.6857496748042</v>
      </c>
      <c r="J265">
        <v>-55.800562898873501</v>
      </c>
      <c r="K265">
        <v>-93.512076903324598</v>
      </c>
      <c r="L265">
        <v>-36.442430544806598</v>
      </c>
      <c r="M265">
        <v>30.870485006662499</v>
      </c>
      <c r="N265">
        <v>95.105716193496804</v>
      </c>
      <c r="O265">
        <v>70.324519549986704</v>
      </c>
      <c r="P265">
        <v>197147.49433453401</v>
      </c>
      <c r="Q265">
        <v>224068.31295523699</v>
      </c>
      <c r="R265">
        <v>85.980449900058005</v>
      </c>
      <c r="S265">
        <v>673.94838994358497</v>
      </c>
      <c r="T265">
        <v>0.70581716108859804</v>
      </c>
      <c r="U265">
        <v>0.351466074104754</v>
      </c>
      <c r="V265" s="1">
        <v>0</v>
      </c>
      <c r="W265">
        <v>0.211668605722687</v>
      </c>
      <c r="X265">
        <v>0.43686532017255703</v>
      </c>
      <c r="Y265" s="1">
        <v>0</v>
      </c>
      <c r="Z265" s="1">
        <v>0</v>
      </c>
      <c r="AA265">
        <v>2.9232110892500699E-4</v>
      </c>
      <c r="AB265">
        <v>1.0099555813638699E-2</v>
      </c>
      <c r="AC265">
        <v>8.2754038956682104E-3</v>
      </c>
      <c r="AD265">
        <v>1.1127410949272199E-3</v>
      </c>
      <c r="AE265">
        <v>8.0257538594596305E-4</v>
      </c>
      <c r="AF265" s="3">
        <v>4.3113676705595896E-3</v>
      </c>
      <c r="AG265">
        <v>2.2780955558568099E-5</v>
      </c>
      <c r="AH265">
        <v>10.338431262292</v>
      </c>
      <c r="AI265">
        <v>0.31356363150233801</v>
      </c>
      <c r="AJ265">
        <v>301.8648001871</v>
      </c>
      <c r="AK265" t="s">
        <v>89</v>
      </c>
      <c r="AL265" t="s">
        <v>90</v>
      </c>
      <c r="AM265">
        <v>34532946550.120003</v>
      </c>
      <c r="AN265">
        <v>175163</v>
      </c>
      <c r="AO265" s="1">
        <f t="shared" si="50"/>
        <v>1.2879092675152807E-2</v>
      </c>
      <c r="AP265" s="5">
        <f t="shared" si="51"/>
        <v>14.405826071811322</v>
      </c>
      <c r="AQ265" s="3">
        <f t="shared" si="52"/>
        <v>9.3698873064579011E-4</v>
      </c>
      <c r="AR265" s="15">
        <f t="shared" si="53"/>
        <v>6.7326377435273921E-2</v>
      </c>
    </row>
    <row r="266" spans="1:44" x14ac:dyDescent="0.25">
      <c r="A266" t="s">
        <v>37</v>
      </c>
      <c r="B266">
        <v>16.337926890215599</v>
      </c>
      <c r="C266">
        <v>1.3933255076283501E-2</v>
      </c>
      <c r="D266">
        <v>15.4962951833195</v>
      </c>
      <c r="E266">
        <v>-15.916334156272301</v>
      </c>
      <c r="F266" s="1">
        <v>0</v>
      </c>
      <c r="G266" s="1">
        <v>0</v>
      </c>
      <c r="H266">
        <v>3.77793010142295</v>
      </c>
      <c r="I266">
        <v>-32.440815837157899</v>
      </c>
      <c r="J266">
        <v>-31.820321269001901</v>
      </c>
      <c r="K266">
        <v>-74.329843134835798</v>
      </c>
      <c r="L266">
        <v>-11.794295711804599</v>
      </c>
      <c r="M266">
        <v>31.683713738253701</v>
      </c>
      <c r="N266">
        <v>94.956518954175806</v>
      </c>
      <c r="O266">
        <v>69.663218926253705</v>
      </c>
      <c r="P266">
        <v>193299.98840374799</v>
      </c>
      <c r="Q266">
        <v>219735.157448296</v>
      </c>
      <c r="R266">
        <v>86.075231252614103</v>
      </c>
      <c r="S266">
        <v>680.083639629137</v>
      </c>
      <c r="T266">
        <v>0.70450558848046296</v>
      </c>
      <c r="U266">
        <v>0.36681147901703798</v>
      </c>
      <c r="V266" s="1">
        <v>0</v>
      </c>
      <c r="W266">
        <v>0.18703094318882299</v>
      </c>
      <c r="X266">
        <v>0.44615757779413701</v>
      </c>
      <c r="Y266" s="1">
        <v>0</v>
      </c>
      <c r="Z266" s="1">
        <v>0</v>
      </c>
      <c r="AA266">
        <v>2.94433273161541E-4</v>
      </c>
      <c r="AB266">
        <v>1.01500864671892E-2</v>
      </c>
      <c r="AC266">
        <v>8.4250349753673508E-3</v>
      </c>
      <c r="AD266">
        <v>1.72446131138736E-3</v>
      </c>
      <c r="AE266">
        <v>1.62944538605468E-3</v>
      </c>
      <c r="AF266" s="3">
        <v>5.2254214139267098E-3</v>
      </c>
      <c r="AG266">
        <v>1.3486519497618601E-4</v>
      </c>
      <c r="AH266">
        <v>10.354486291102001</v>
      </c>
      <c r="AI266">
        <v>0.31615466977231099</v>
      </c>
      <c r="AJ266">
        <v>518.33837378260603</v>
      </c>
      <c r="AK266" t="s">
        <v>91</v>
      </c>
      <c r="AL266" t="s">
        <v>92</v>
      </c>
      <c r="AM266">
        <v>51490091111.059998</v>
      </c>
      <c r="AN266">
        <v>266374</v>
      </c>
      <c r="AO266" s="1">
        <f t="shared" si="50"/>
        <v>1.3944889662455601E-2</v>
      </c>
      <c r="AP266" s="5">
        <f t="shared" si="51"/>
        <v>15.508259101678934</v>
      </c>
      <c r="AQ266" s="3">
        <f t="shared" si="52"/>
        <v>8.1053619432930844E-4</v>
      </c>
      <c r="AR266" s="15">
        <f t="shared" si="53"/>
        <v>5.3498447704348973E-2</v>
      </c>
    </row>
    <row r="267" spans="1:44" x14ac:dyDescent="0.25">
      <c r="A267" t="s">
        <v>37</v>
      </c>
      <c r="B267">
        <v>18.231404849259299</v>
      </c>
      <c r="C267">
        <v>1.5240428590554699E-2</v>
      </c>
      <c r="D267">
        <v>16.8307992953271</v>
      </c>
      <c r="E267">
        <v>-6.5372027106855004</v>
      </c>
      <c r="F267" s="1">
        <v>0</v>
      </c>
      <c r="G267" s="1">
        <v>0</v>
      </c>
      <c r="H267">
        <v>3.8905108327242401</v>
      </c>
      <c r="I267">
        <v>-8.6791959389921693</v>
      </c>
      <c r="J267">
        <v>-8.3975906244533594</v>
      </c>
      <c r="K267">
        <v>-51.167678695713299</v>
      </c>
      <c r="L267">
        <v>12.715367195835601</v>
      </c>
      <c r="M267">
        <v>31.249859454551999</v>
      </c>
      <c r="N267">
        <v>94.780700025159106</v>
      </c>
      <c r="O267">
        <v>69.857723049153506</v>
      </c>
      <c r="P267">
        <v>186465.11309273701</v>
      </c>
      <c r="Q267">
        <v>212833.54269470199</v>
      </c>
      <c r="R267">
        <v>86.605472490838594</v>
      </c>
      <c r="S267">
        <v>686.17072263357704</v>
      </c>
      <c r="T267">
        <v>0.70992975471044795</v>
      </c>
      <c r="U267">
        <v>0.36504269533607903</v>
      </c>
      <c r="V267" s="1">
        <v>0</v>
      </c>
      <c r="W267">
        <v>0.15860313126443801</v>
      </c>
      <c r="X267">
        <v>0.476354173399481</v>
      </c>
      <c r="Y267" s="1">
        <v>0</v>
      </c>
      <c r="Z267" s="1">
        <v>0</v>
      </c>
      <c r="AA267">
        <v>2.95244850064322E-4</v>
      </c>
      <c r="AB267">
        <v>9.7775829178968297E-3</v>
      </c>
      <c r="AC267">
        <v>8.2710070528783097E-3</v>
      </c>
      <c r="AD267">
        <v>2.5700105775729701E-3</v>
      </c>
      <c r="AE267">
        <v>1.7345042671079499E-3</v>
      </c>
      <c r="AF267" s="3">
        <v>5.9583756859430698E-3</v>
      </c>
      <c r="AG267">
        <v>8.6312091375248502E-4</v>
      </c>
      <c r="AH267">
        <v>10.363354518564</v>
      </c>
      <c r="AI267">
        <v>0.31002809863077202</v>
      </c>
      <c r="AJ267">
        <v>832.49077734835805</v>
      </c>
      <c r="AK267" t="s">
        <v>93</v>
      </c>
      <c r="AL267" t="s">
        <v>94</v>
      </c>
      <c r="AM267">
        <v>66635732210.160004</v>
      </c>
      <c r="AN267">
        <v>357363</v>
      </c>
      <c r="AO267" s="1">
        <f t="shared" si="50"/>
        <v>1.4524627588885702E-2</v>
      </c>
      <c r="AP267" s="5">
        <f t="shared" si="51"/>
        <v>16.102444745038046</v>
      </c>
      <c r="AQ267" s="3">
        <f t="shared" si="52"/>
        <v>2.1085657317951034E-3</v>
      </c>
      <c r="AR267" s="15">
        <f t="shared" si="53"/>
        <v>0.13221347055870436</v>
      </c>
    </row>
    <row r="268" spans="1:44" x14ac:dyDescent="0.25">
      <c r="A268" t="s">
        <v>37</v>
      </c>
      <c r="B268">
        <v>18.954691675482898</v>
      </c>
      <c r="C268">
        <v>1.7212721627828002E-2</v>
      </c>
      <c r="D268">
        <v>18.807799164537698</v>
      </c>
      <c r="E268">
        <v>4.9342443408355399</v>
      </c>
      <c r="F268" s="1">
        <v>0</v>
      </c>
      <c r="G268" s="1">
        <v>0</v>
      </c>
      <c r="H268">
        <v>4.0183579508863803</v>
      </c>
      <c r="I268">
        <v>14.9724074532197</v>
      </c>
      <c r="J268">
        <v>15.056220985182099</v>
      </c>
      <c r="K268">
        <v>-25.240576575069301</v>
      </c>
      <c r="L268">
        <v>37.2293128487389</v>
      </c>
      <c r="M268">
        <v>30.770564825624401</v>
      </c>
      <c r="N268">
        <v>94.775976886220803</v>
      </c>
      <c r="O268">
        <v>70.249223292804899</v>
      </c>
      <c r="P268">
        <v>179279.0291595</v>
      </c>
      <c r="Q268">
        <v>205820.42880909599</v>
      </c>
      <c r="R268">
        <v>88.566547205021905</v>
      </c>
      <c r="S268">
        <v>685.36440651389796</v>
      </c>
      <c r="T268">
        <v>0.73122759835336804</v>
      </c>
      <c r="U268">
        <v>0.34034683881413302</v>
      </c>
      <c r="V268" s="1">
        <v>0</v>
      </c>
      <c r="W268">
        <v>0.13068918789178799</v>
      </c>
      <c r="X268">
        <v>0.52896397329407696</v>
      </c>
      <c r="Y268" s="1">
        <v>0</v>
      </c>
      <c r="Z268" s="1">
        <v>0</v>
      </c>
      <c r="AA268">
        <v>2.95310926936532E-4</v>
      </c>
      <c r="AB268">
        <v>9.24966455373929E-3</v>
      </c>
      <c r="AC268">
        <v>7.9748263517870795E-3</v>
      </c>
      <c r="AD268">
        <v>3.8642444141516398E-3</v>
      </c>
      <c r="AE268">
        <v>1.9970390835625401E-3</v>
      </c>
      <c r="AF268" s="3">
        <v>6.6521649806169604E-3</v>
      </c>
      <c r="AG268">
        <v>1.80646521327845E-3</v>
      </c>
      <c r="AH268">
        <v>10.3504751781126</v>
      </c>
      <c r="AI268">
        <v>0.29566725913354602</v>
      </c>
      <c r="AJ268">
        <v>1183.07304470799</v>
      </c>
      <c r="AK268" t="s">
        <v>95</v>
      </c>
      <c r="AL268" t="s">
        <v>96</v>
      </c>
      <c r="AM268">
        <v>58683225335.75</v>
      </c>
      <c r="AN268">
        <v>327329</v>
      </c>
      <c r="AO268" s="1">
        <f t="shared" si="50"/>
        <v>1.4922302259340572E-2</v>
      </c>
      <c r="AP268" s="5">
        <f t="shared" si="51"/>
        <v>16.507812350484109</v>
      </c>
      <c r="AQ268" s="3">
        <f t="shared" si="52"/>
        <v>2.4387135158709695E-3</v>
      </c>
      <c r="AR268" s="15">
        <f t="shared" si="53"/>
        <v>0.14822553546454831</v>
      </c>
    </row>
    <row r="269" spans="1:44" x14ac:dyDescent="0.25">
      <c r="A269" t="s">
        <v>37</v>
      </c>
      <c r="B269">
        <v>19.985223012847499</v>
      </c>
      <c r="C269">
        <v>1.9549667773354599E-2</v>
      </c>
      <c r="D269">
        <v>21.094518160238199</v>
      </c>
      <c r="E269">
        <v>12.777164658907299</v>
      </c>
      <c r="F269" s="1">
        <v>0</v>
      </c>
      <c r="G269" s="1">
        <v>0</v>
      </c>
      <c r="H269">
        <v>4.1192282585292004</v>
      </c>
      <c r="I269">
        <v>39.020417880843603</v>
      </c>
      <c r="J269">
        <v>38.998383089738297</v>
      </c>
      <c r="K269">
        <v>-2.5266807403395499</v>
      </c>
      <c r="L269">
        <v>62.186938645583602</v>
      </c>
      <c r="M269">
        <v>30.562845285039401</v>
      </c>
      <c r="N269">
        <v>94.744518921655299</v>
      </c>
      <c r="O269">
        <v>70.423167378138899</v>
      </c>
      <c r="P269">
        <v>172261.521056753</v>
      </c>
      <c r="Q269">
        <v>197836.95323032199</v>
      </c>
      <c r="R269">
        <v>92.548231563746498</v>
      </c>
      <c r="S269">
        <v>690.29908029252294</v>
      </c>
      <c r="T269">
        <v>0.742412584641572</v>
      </c>
      <c r="U269">
        <v>0.31421229789824201</v>
      </c>
      <c r="V269" s="1">
        <v>0</v>
      </c>
      <c r="W269">
        <v>0.11683129708276099</v>
      </c>
      <c r="X269">
        <v>0.56895640501899503</v>
      </c>
      <c r="Y269" s="1">
        <v>0</v>
      </c>
      <c r="Z269" s="1">
        <v>0</v>
      </c>
      <c r="AA269">
        <v>2.9489508934194897E-4</v>
      </c>
      <c r="AB269">
        <v>8.9396330157774997E-3</v>
      </c>
      <c r="AC269">
        <v>7.7943502135855401E-3</v>
      </c>
      <c r="AD269">
        <v>3.9856402968129496E-3</v>
      </c>
      <c r="AE269">
        <v>3.2392447698051702E-3</v>
      </c>
      <c r="AF269" s="3">
        <v>7.07047069554165E-3</v>
      </c>
      <c r="AG269">
        <v>3.0902326321683902E-3</v>
      </c>
      <c r="AH269">
        <v>10.334755012742001</v>
      </c>
      <c r="AI269">
        <v>0.29950996476542302</v>
      </c>
      <c r="AJ269">
        <v>1613.76249874669</v>
      </c>
      <c r="AK269" t="s">
        <v>97</v>
      </c>
      <c r="AL269" t="s">
        <v>98</v>
      </c>
      <c r="AM269">
        <v>51447625878.809998</v>
      </c>
      <c r="AN269">
        <v>298660</v>
      </c>
      <c r="AO269" s="1">
        <f t="shared" si="50"/>
        <v>1.5159715998469138E-2</v>
      </c>
      <c r="AP269" s="5">
        <f t="shared" si="51"/>
        <v>16.748962117771924</v>
      </c>
      <c r="AQ269" s="3">
        <f t="shared" si="52"/>
        <v>3.2486462986676887E-3</v>
      </c>
      <c r="AR269" s="15">
        <f t="shared" si="53"/>
        <v>0.19322157828762743</v>
      </c>
    </row>
    <row r="270" spans="1:44" x14ac:dyDescent="0.25">
      <c r="A270" t="s">
        <v>37</v>
      </c>
      <c r="B270">
        <v>21.760498975298599</v>
      </c>
      <c r="C270">
        <v>2.1781643552090699E-2</v>
      </c>
      <c r="D270">
        <v>23.223254618378899</v>
      </c>
      <c r="E270">
        <v>16.920675039749302</v>
      </c>
      <c r="F270" s="1">
        <v>0</v>
      </c>
      <c r="G270" s="1">
        <v>0</v>
      </c>
      <c r="H270">
        <v>4.2045553639519104</v>
      </c>
      <c r="I270">
        <v>62.559710284228302</v>
      </c>
      <c r="J270">
        <v>62.425596526539998</v>
      </c>
      <c r="K270">
        <v>23.005406601656201</v>
      </c>
      <c r="L270">
        <v>86.763786741060102</v>
      </c>
      <c r="M270">
        <v>30.9787749847291</v>
      </c>
      <c r="N270">
        <v>94.741081012834798</v>
      </c>
      <c r="O270">
        <v>70.2392996098921</v>
      </c>
      <c r="P270">
        <v>164844.22486198999</v>
      </c>
      <c r="Q270">
        <v>189632.62328895499</v>
      </c>
      <c r="R270">
        <v>101.66246064031399</v>
      </c>
      <c r="S270">
        <v>689.52302043685802</v>
      </c>
      <c r="T270">
        <v>0.75474952662499994</v>
      </c>
      <c r="U270">
        <v>0.29961782142244198</v>
      </c>
      <c r="V270" s="1">
        <v>0</v>
      </c>
      <c r="W270">
        <v>0.11287138967287701</v>
      </c>
      <c r="X270">
        <v>0.587510788904679</v>
      </c>
      <c r="Y270" s="1">
        <v>0</v>
      </c>
      <c r="Z270" s="1">
        <v>0</v>
      </c>
      <c r="AA270">
        <v>2.9693299929192701E-4</v>
      </c>
      <c r="AB270">
        <v>8.8680880228394592E-3</v>
      </c>
      <c r="AC270">
        <v>7.7543252516292299E-3</v>
      </c>
      <c r="AD270">
        <v>3.7574290770874502E-3</v>
      </c>
      <c r="AE270">
        <v>5.1493208835424898E-3</v>
      </c>
      <c r="AF270" s="3">
        <v>7.3446976213919803E-3</v>
      </c>
      <c r="AG270">
        <v>3.7098651825066701E-3</v>
      </c>
      <c r="AH270">
        <v>10.3113666996333</v>
      </c>
      <c r="AI270">
        <v>0.30758666862884299</v>
      </c>
      <c r="AJ270">
        <v>2136.2108804847999</v>
      </c>
      <c r="AK270" t="s">
        <v>99</v>
      </c>
      <c r="AL270" t="s">
        <v>100</v>
      </c>
      <c r="AM270">
        <v>38938843420</v>
      </c>
      <c r="AN270">
        <v>236216</v>
      </c>
      <c r="AO270" s="1">
        <f t="shared" si="50"/>
        <v>1.5395955872313138E-2</v>
      </c>
      <c r="AP270" s="5">
        <f t="shared" si="51"/>
        <v>16.988285651493275</v>
      </c>
      <c r="AQ270" s="3">
        <f t="shared" si="52"/>
        <v>4.8459966689316965E-3</v>
      </c>
      <c r="AR270" s="15">
        <f t="shared" si="53"/>
        <v>0.28091200146412931</v>
      </c>
    </row>
    <row r="271" spans="1:44" s="9" customFormat="1" x14ac:dyDescent="0.25">
      <c r="A271" s="9" t="s">
        <v>37</v>
      </c>
      <c r="B271" s="9">
        <v>23.283412712954298</v>
      </c>
      <c r="C271" s="9">
        <v>2.3678805706748199E-2</v>
      </c>
      <c r="D271" s="9">
        <v>24.9911328170557</v>
      </c>
      <c r="E271" s="9">
        <v>12.273508952772</v>
      </c>
      <c r="F271" s="13">
        <v>0</v>
      </c>
      <c r="G271" s="13">
        <v>0</v>
      </c>
      <c r="H271" s="9">
        <v>4.2319359501823097</v>
      </c>
      <c r="I271" s="9">
        <v>86.853104750273701</v>
      </c>
      <c r="J271" s="9">
        <v>87.0000549252524</v>
      </c>
      <c r="K271" s="9">
        <v>46.344644580728897</v>
      </c>
      <c r="L271" s="9">
        <v>112.260060166908</v>
      </c>
      <c r="M271" s="9">
        <v>32.732197319627304</v>
      </c>
      <c r="N271" s="9">
        <v>94.719941542319205</v>
      </c>
      <c r="O271" s="9">
        <v>69.173971760765099</v>
      </c>
      <c r="P271" s="9">
        <v>157028.80092110799</v>
      </c>
      <c r="Q271" s="9">
        <v>181651.59759151901</v>
      </c>
      <c r="R271" s="9">
        <v>115.441106467952</v>
      </c>
      <c r="S271" s="9">
        <v>687.84295959965402</v>
      </c>
      <c r="T271" s="9">
        <v>0.74230874620230702</v>
      </c>
      <c r="U271" s="9">
        <v>0.31145753837727402</v>
      </c>
      <c r="V271" s="13">
        <v>0</v>
      </c>
      <c r="W271" s="9">
        <v>0.12708083745998999</v>
      </c>
      <c r="X271" s="9">
        <v>0.56146162416273404</v>
      </c>
      <c r="Y271" s="13">
        <v>0</v>
      </c>
      <c r="Z271" s="13">
        <v>0</v>
      </c>
      <c r="AA271" s="9">
        <v>2.9898342187373701E-4</v>
      </c>
      <c r="AB271" s="9">
        <v>9.0255861942925997E-3</v>
      </c>
      <c r="AC271" s="9">
        <v>7.8249726015093696E-3</v>
      </c>
      <c r="AD271" s="9">
        <v>3.7483946618872299E-3</v>
      </c>
      <c r="AE271" s="9">
        <v>5.6858766641667098E-3</v>
      </c>
      <c r="AF271" s="19">
        <v>7.7453279414414896E-3</v>
      </c>
      <c r="AG271" s="9">
        <v>4.9199538579844703E-3</v>
      </c>
      <c r="AH271" s="9">
        <v>10.2602898504721</v>
      </c>
      <c r="AI271" s="9">
        <v>0.34659617196429399</v>
      </c>
      <c r="AJ271" s="9">
        <v>2687.3765085236</v>
      </c>
      <c r="AK271" s="9" t="s">
        <v>101</v>
      </c>
      <c r="AL271" s="9" t="s">
        <v>102</v>
      </c>
      <c r="AM271" s="9">
        <v>30075726240.419998</v>
      </c>
      <c r="AN271" s="9">
        <v>191530</v>
      </c>
      <c r="AO271" s="13">
        <f t="shared" si="50"/>
        <v>1.5869283964824597E-2</v>
      </c>
      <c r="AP271" s="61">
        <f t="shared" si="51"/>
        <v>17.465895570201027</v>
      </c>
      <c r="AQ271" s="19">
        <f t="shared" si="52"/>
        <v>5.9762557757140032E-3</v>
      </c>
      <c r="AR271" s="16">
        <f t="shared" si="53"/>
        <v>0.33307866289311105</v>
      </c>
    </row>
    <row r="272" spans="1:44" x14ac:dyDescent="0.25">
      <c r="A272" t="s">
        <v>37</v>
      </c>
      <c r="B272">
        <v>24.280268126525101</v>
      </c>
      <c r="C272">
        <v>2.42505832233809E-2</v>
      </c>
      <c r="D272">
        <v>25.5165808915268</v>
      </c>
      <c r="E272">
        <v>13.9822590425269</v>
      </c>
      <c r="F272" s="1">
        <v>0</v>
      </c>
      <c r="G272" s="1">
        <v>0</v>
      </c>
      <c r="H272">
        <v>4.3113820801632503</v>
      </c>
      <c r="I272">
        <v>110.388534630519</v>
      </c>
      <c r="J272">
        <v>110.582828096729</v>
      </c>
      <c r="K272">
        <v>66.454720825287694</v>
      </c>
      <c r="L272">
        <v>137.003869055927</v>
      </c>
      <c r="M272">
        <v>34.587237368620997</v>
      </c>
      <c r="N272">
        <v>94.712351742081395</v>
      </c>
      <c r="O272">
        <v>68.058353602007202</v>
      </c>
      <c r="P272">
        <v>149886.62018819799</v>
      </c>
      <c r="Q272">
        <v>174015.96250240199</v>
      </c>
      <c r="R272">
        <v>124.050108673176</v>
      </c>
      <c r="S272">
        <v>690.52875978242503</v>
      </c>
      <c r="T272">
        <v>0.74428637949445597</v>
      </c>
      <c r="U272">
        <v>0.305743890443269</v>
      </c>
      <c r="V272" s="1">
        <v>0</v>
      </c>
      <c r="W272">
        <v>0.11692454363217999</v>
      </c>
      <c r="X272">
        <v>0.57733156592455004</v>
      </c>
      <c r="Y272" s="1">
        <v>0</v>
      </c>
      <c r="Z272" s="1">
        <v>0</v>
      </c>
      <c r="AA272">
        <v>3.0254596557810102E-4</v>
      </c>
      <c r="AB272">
        <v>9.0473071753150898E-3</v>
      </c>
      <c r="AC272">
        <v>7.8885313420761893E-3</v>
      </c>
      <c r="AD272">
        <v>3.3291256582548001E-3</v>
      </c>
      <c r="AE272">
        <v>5.6866784918290303E-3</v>
      </c>
      <c r="AF272" s="3">
        <v>8.0493038608745199E-3</v>
      </c>
      <c r="AG272">
        <v>5.8849864238820597E-3</v>
      </c>
      <c r="AH272">
        <v>10.162283483498101</v>
      </c>
      <c r="AI272">
        <v>0.329326260758736</v>
      </c>
      <c r="AJ272">
        <v>3349.0631417442901</v>
      </c>
      <c r="AK272" t="s">
        <v>103</v>
      </c>
      <c r="AL272" t="s">
        <v>104</v>
      </c>
      <c r="AM272">
        <v>24155727709.529999</v>
      </c>
      <c r="AN272">
        <v>161160</v>
      </c>
      <c r="AO272" s="1">
        <f t="shared" si="50"/>
        <v>1.6240381168528811E-2</v>
      </c>
      <c r="AP272" s="5">
        <f t="shared" si="51"/>
        <v>17.838586719110218</v>
      </c>
      <c r="AQ272" s="3">
        <f t="shared" si="52"/>
        <v>6.6706978040963101E-3</v>
      </c>
      <c r="AR272" s="15">
        <f t="shared" si="53"/>
        <v>0.36110940338754549</v>
      </c>
    </row>
    <row r="273" spans="1:44" x14ac:dyDescent="0.25">
      <c r="A273" t="s">
        <v>37</v>
      </c>
      <c r="B273">
        <v>23.749855238903798</v>
      </c>
      <c r="C273">
        <v>2.4256823185217699E-2</v>
      </c>
      <c r="D273">
        <v>25.5222965886643</v>
      </c>
      <c r="E273">
        <v>19.002774807973601</v>
      </c>
      <c r="F273" s="1">
        <v>0</v>
      </c>
      <c r="G273" s="1">
        <v>0</v>
      </c>
      <c r="H273">
        <v>4.4137105947199702</v>
      </c>
      <c r="I273">
        <v>133.10744023955101</v>
      </c>
      <c r="J273">
        <v>133.47694441838701</v>
      </c>
      <c r="K273">
        <v>84.836932765382102</v>
      </c>
      <c r="L273">
        <v>161.474786654718</v>
      </c>
      <c r="M273">
        <v>36.492734893656198</v>
      </c>
      <c r="N273">
        <v>94.527885785411698</v>
      </c>
      <c r="O273">
        <v>66.727878680376307</v>
      </c>
      <c r="P273">
        <v>140534.37033779701</v>
      </c>
      <c r="Q273">
        <v>164065.080714173</v>
      </c>
      <c r="R273">
        <v>130.71959235303299</v>
      </c>
      <c r="S273">
        <v>694.76503712402905</v>
      </c>
      <c r="T273">
        <v>0.74585837288573997</v>
      </c>
      <c r="U273">
        <v>0.29600849755862102</v>
      </c>
      <c r="V273" s="1">
        <v>0</v>
      </c>
      <c r="W273">
        <v>9.5693856104024699E-2</v>
      </c>
      <c r="X273">
        <v>0.60829764633735295</v>
      </c>
      <c r="Y273" s="1">
        <v>0</v>
      </c>
      <c r="Z273" s="1">
        <v>0</v>
      </c>
      <c r="AA273">
        <v>3.1045264581713302E-4</v>
      </c>
      <c r="AB273">
        <v>9.1145361200066395E-3</v>
      </c>
      <c r="AC273">
        <v>8.0273757069868196E-3</v>
      </c>
      <c r="AD273">
        <v>3.0131688636637899E-3</v>
      </c>
      <c r="AE273">
        <v>6.3605879534833001E-3</v>
      </c>
      <c r="AF273" s="3">
        <v>8.3578807768639098E-3</v>
      </c>
      <c r="AG273">
        <v>5.4581155578921703E-3</v>
      </c>
      <c r="AH273">
        <v>10.143521823441001</v>
      </c>
      <c r="AI273">
        <v>0.37454795815458902</v>
      </c>
      <c r="AJ273">
        <v>4110.5877895195399</v>
      </c>
      <c r="AK273" t="s">
        <v>105</v>
      </c>
      <c r="AL273" t="s">
        <v>106</v>
      </c>
      <c r="AM273">
        <v>15750951693.09</v>
      </c>
      <c r="AN273">
        <v>112079</v>
      </c>
      <c r="AO273" s="1">
        <f>AA273+AC273*$AO$2+AF273*$AP$2</f>
        <v>1.6695709129667863E-2</v>
      </c>
      <c r="AP273" s="5">
        <f t="shared" si="51"/>
        <v>18.293762571980842</v>
      </c>
      <c r="AQ273" s="3">
        <f t="shared" si="52"/>
        <v>5.6468213903248243E-3</v>
      </c>
      <c r="AR273" s="15">
        <f t="shared" si="53"/>
        <v>0.29824879630173151</v>
      </c>
    </row>
    <row r="274" spans="1:44" x14ac:dyDescent="0.25">
      <c r="A274" t="s">
        <v>37</v>
      </c>
      <c r="B274">
        <v>26.391162983699701</v>
      </c>
      <c r="C274">
        <v>2.3284808709373099E-2</v>
      </c>
      <c r="D274">
        <v>24.627085187028499</v>
      </c>
      <c r="E274">
        <v>35.579601420959698</v>
      </c>
      <c r="F274" s="1">
        <v>0</v>
      </c>
      <c r="G274" s="1">
        <v>0</v>
      </c>
      <c r="H274">
        <v>4.6002387590146396</v>
      </c>
      <c r="I274">
        <v>155.734739299756</v>
      </c>
      <c r="J274">
        <v>155.91501954756899</v>
      </c>
      <c r="K274">
        <v>105.191825601172</v>
      </c>
      <c r="L274">
        <v>185.52762183742499</v>
      </c>
      <c r="M274">
        <v>37.306072841205904</v>
      </c>
      <c r="N274">
        <v>94.462453231517799</v>
      </c>
      <c r="O274">
        <v>66.121602313548195</v>
      </c>
      <c r="P274">
        <v>133692.57099257299</v>
      </c>
      <c r="Q274">
        <v>156753.80953293701</v>
      </c>
      <c r="R274">
        <v>132.63383085155601</v>
      </c>
      <c r="S274">
        <v>697.53348143897801</v>
      </c>
      <c r="T274">
        <v>0.75922703951885195</v>
      </c>
      <c r="U274">
        <v>0.25485210282941101</v>
      </c>
      <c r="V274" s="1">
        <v>0</v>
      </c>
      <c r="W274">
        <v>6.9315769936401303E-2</v>
      </c>
      <c r="X274">
        <v>0.67583212723418695</v>
      </c>
      <c r="Y274" s="1">
        <v>0</v>
      </c>
      <c r="Z274" s="1">
        <v>0</v>
      </c>
      <c r="AA274">
        <v>3.1887436644840799E-4</v>
      </c>
      <c r="AB274">
        <v>8.9073543688996705E-3</v>
      </c>
      <c r="AC274">
        <v>7.9837922648955707E-3</v>
      </c>
      <c r="AD274">
        <v>2.6482021381005502E-3</v>
      </c>
      <c r="AE274">
        <v>7.16365116363454E-3</v>
      </c>
      <c r="AF274" s="3">
        <v>8.4923967852429897E-3</v>
      </c>
      <c r="AG274">
        <v>4.2465624522191299E-3</v>
      </c>
      <c r="AH274">
        <v>10.1731428250778</v>
      </c>
      <c r="AI274">
        <v>0.390282187232457</v>
      </c>
      <c r="AJ274">
        <v>4952.7899920603304</v>
      </c>
      <c r="AK274" t="s">
        <v>107</v>
      </c>
      <c r="AL274" t="s">
        <v>108</v>
      </c>
      <c r="AM274">
        <v>6643050160.0500002</v>
      </c>
      <c r="AN274">
        <v>49689</v>
      </c>
      <c r="AO274" s="1">
        <f t="shared" ref="AO274:AO277" si="54">AA274+AC274*$AO$2+AF274*$AP$2</f>
        <v>1.6795063416586969E-2</v>
      </c>
      <c r="AP274" s="5">
        <f t="shared" si="51"/>
        <v>18.392775932164994</v>
      </c>
      <c r="AQ274" s="3">
        <f t="shared" si="52"/>
        <v>8.4154653845339884E-3</v>
      </c>
      <c r="AR274" s="15">
        <f t="shared" si="53"/>
        <v>0.434865682104421</v>
      </c>
    </row>
    <row r="275" spans="1:44" x14ac:dyDescent="0.25">
      <c r="A275" t="s">
        <v>37</v>
      </c>
      <c r="B275">
        <v>25.632178915401401</v>
      </c>
      <c r="C275">
        <v>2.2222412986875401E-2</v>
      </c>
      <c r="D275">
        <v>23.637359753671198</v>
      </c>
      <c r="E275">
        <v>52.297009833170399</v>
      </c>
      <c r="F275" s="1">
        <v>0</v>
      </c>
      <c r="G275" s="1">
        <v>0</v>
      </c>
      <c r="H275">
        <v>4.7892359733021896</v>
      </c>
      <c r="I275">
        <v>178.627755910205</v>
      </c>
      <c r="J275">
        <v>178.90832659238399</v>
      </c>
      <c r="K275">
        <v>124.452228426153</v>
      </c>
      <c r="L275">
        <v>210.22491044731001</v>
      </c>
      <c r="M275">
        <v>38.028359902888901</v>
      </c>
      <c r="N275">
        <v>94.372122667298697</v>
      </c>
      <c r="O275">
        <v>65.554880694520804</v>
      </c>
      <c r="P275">
        <v>125965.097356449</v>
      </c>
      <c r="Q275">
        <v>148364.06372337701</v>
      </c>
      <c r="R275">
        <v>133.67830782343799</v>
      </c>
      <c r="S275">
        <v>702.72005811874203</v>
      </c>
      <c r="T275">
        <v>0.77078744286868195</v>
      </c>
      <c r="U275">
        <v>0.24270964059644301</v>
      </c>
      <c r="V275" s="1">
        <v>0</v>
      </c>
      <c r="W275">
        <v>6.2368766170291502E-2</v>
      </c>
      <c r="X275">
        <v>0.69492159323326497</v>
      </c>
      <c r="Y275" s="1">
        <v>0</v>
      </c>
      <c r="Z275" s="1">
        <v>0</v>
      </c>
      <c r="AA275">
        <v>3.2820232729099101E-4</v>
      </c>
      <c r="AB275">
        <v>8.9278509173934002E-3</v>
      </c>
      <c r="AC275">
        <v>8.1031986526500302E-3</v>
      </c>
      <c r="AD275">
        <v>2.3107153044752801E-3</v>
      </c>
      <c r="AE275">
        <v>7.0523027716282802E-3</v>
      </c>
      <c r="AF275" s="3">
        <v>8.63692651431908E-3</v>
      </c>
      <c r="AG275">
        <v>3.6033039250471699E-3</v>
      </c>
      <c r="AH275">
        <v>10.1754816218527</v>
      </c>
      <c r="AI275">
        <v>0.36091406387875802</v>
      </c>
      <c r="AJ275">
        <v>5784.9318937232301</v>
      </c>
      <c r="AK275" t="s">
        <v>109</v>
      </c>
      <c r="AL275" t="s">
        <v>110</v>
      </c>
      <c r="AM275">
        <v>2259561916.3800001</v>
      </c>
      <c r="AN275">
        <v>17938</v>
      </c>
      <c r="AO275" s="1">
        <f t="shared" si="54"/>
        <v>1.7068327494260099E-2</v>
      </c>
      <c r="AP275" s="5">
        <f t="shared" si="51"/>
        <v>18.664535334918853</v>
      </c>
      <c r="AQ275" s="3">
        <f t="shared" si="52"/>
        <v>7.3085422456800331E-3</v>
      </c>
      <c r="AR275" s="15">
        <f t="shared" si="53"/>
        <v>0.37330924426749679</v>
      </c>
    </row>
    <row r="276" spans="1:44" x14ac:dyDescent="0.25">
      <c r="A276" t="s">
        <v>37</v>
      </c>
      <c r="B276">
        <v>19.623148599174499</v>
      </c>
      <c r="C276">
        <v>2.12298532222665E-2</v>
      </c>
      <c r="D276">
        <v>22.701943449948701</v>
      </c>
      <c r="E276">
        <v>73.509365695899604</v>
      </c>
      <c r="F276" s="1">
        <v>0</v>
      </c>
      <c r="G276" s="1">
        <v>0</v>
      </c>
      <c r="H276">
        <v>4.9966860948143097</v>
      </c>
      <c r="I276">
        <v>198.43677571708301</v>
      </c>
      <c r="J276">
        <v>199.02951083391301</v>
      </c>
      <c r="K276">
        <v>143.27048940664301</v>
      </c>
      <c r="L276">
        <v>233.56592896555</v>
      </c>
      <c r="M276">
        <v>38.301180965575497</v>
      </c>
      <c r="N276">
        <v>94.038325303060901</v>
      </c>
      <c r="O276">
        <v>65.163861508222197</v>
      </c>
      <c r="P276">
        <v>112943.359854368</v>
      </c>
      <c r="Q276">
        <v>136786.378805538</v>
      </c>
      <c r="R276">
        <v>133.64637480808699</v>
      </c>
      <c r="S276">
        <v>708.02078113513505</v>
      </c>
      <c r="T276">
        <v>0.70326750435809104</v>
      </c>
      <c r="U276">
        <v>0.30412393249477998</v>
      </c>
      <c r="V276" s="1">
        <v>0</v>
      </c>
      <c r="W276">
        <v>0.11531770281706701</v>
      </c>
      <c r="X276">
        <v>0.58055836468815203</v>
      </c>
      <c r="Y276" s="1">
        <v>0</v>
      </c>
      <c r="Z276" s="1">
        <v>0</v>
      </c>
      <c r="AA276">
        <v>3.5726064862846803E-4</v>
      </c>
      <c r="AB276">
        <v>8.6338840963297494E-3</v>
      </c>
      <c r="AC276">
        <v>7.9514331828711097E-3</v>
      </c>
      <c r="AD276">
        <v>1.44053293569544E-3</v>
      </c>
      <c r="AE276">
        <v>6.9700668289574101E-3</v>
      </c>
      <c r="AF276" s="3">
        <v>8.5925937837360994E-3</v>
      </c>
      <c r="AG276">
        <v>3.8280738497837E-3</v>
      </c>
      <c r="AH276">
        <v>10.103136894727699</v>
      </c>
      <c r="AI276">
        <v>0.373540989816942</v>
      </c>
      <c r="AJ276">
        <v>6453.4795021468699</v>
      </c>
      <c r="AK276" t="s">
        <v>111</v>
      </c>
      <c r="AL276" t="s">
        <v>112</v>
      </c>
      <c r="AM276">
        <v>442060310.47000003</v>
      </c>
      <c r="AN276">
        <v>3914</v>
      </c>
      <c r="AO276" s="1">
        <f t="shared" si="54"/>
        <v>1.6901287615235676E-2</v>
      </c>
      <c r="AP276" s="5">
        <f t="shared" si="51"/>
        <v>18.498513962742681</v>
      </c>
      <c r="AQ276" s="3">
        <f t="shared" si="52"/>
        <v>1.1376905976953136E-3</v>
      </c>
      <c r="AR276" s="15">
        <f t="shared" si="53"/>
        <v>6.0795944944383784E-2</v>
      </c>
    </row>
    <row r="277" spans="1:44" x14ac:dyDescent="0.25">
      <c r="A277" t="s">
        <v>37</v>
      </c>
      <c r="B277">
        <v>25.704785389196001</v>
      </c>
      <c r="C277">
        <v>2.0041527417442001E-2</v>
      </c>
      <c r="D277">
        <v>21.568221094087299</v>
      </c>
      <c r="E277">
        <v>106.51078823360101</v>
      </c>
      <c r="F277" s="1">
        <v>0</v>
      </c>
      <c r="G277" s="1">
        <v>0</v>
      </c>
      <c r="H277">
        <v>5.3366489444387</v>
      </c>
      <c r="I277">
        <v>221.16209752503599</v>
      </c>
      <c r="J277">
        <v>221.88699329211701</v>
      </c>
      <c r="K277">
        <v>167.92942862864999</v>
      </c>
      <c r="L277">
        <v>264.44762443359201</v>
      </c>
      <c r="M277">
        <v>38.460169704204901</v>
      </c>
      <c r="N277">
        <v>93.5982391752908</v>
      </c>
      <c r="O277">
        <v>65.199746611649303</v>
      </c>
      <c r="P277">
        <v>91639.869409221894</v>
      </c>
      <c r="Q277">
        <v>112512.498389327</v>
      </c>
      <c r="R277">
        <v>133.787024560726</v>
      </c>
      <c r="S277">
        <v>700.08125377705903</v>
      </c>
      <c r="T277">
        <v>0.58588849518719199</v>
      </c>
      <c r="U277">
        <v>0.351632671109808</v>
      </c>
      <c r="V277" s="1">
        <v>0</v>
      </c>
      <c r="W277">
        <v>0.107172161474687</v>
      </c>
      <c r="X277">
        <v>0.541195167415504</v>
      </c>
      <c r="Y277" s="1">
        <v>0</v>
      </c>
      <c r="Z277" s="1">
        <v>0</v>
      </c>
      <c r="AA277">
        <v>3.3576334581095099E-4</v>
      </c>
      <c r="AB277">
        <v>8.3656268315716407E-3</v>
      </c>
      <c r="AC277">
        <v>8.0359500463928393E-3</v>
      </c>
      <c r="AD277">
        <v>1.3084101801238499E-3</v>
      </c>
      <c r="AE277">
        <v>6.8347505840403999E-3</v>
      </c>
      <c r="AF277" s="3">
        <v>8.6862700091793806E-3</v>
      </c>
      <c r="AG277">
        <v>3.19699454618308E-3</v>
      </c>
      <c r="AH277">
        <v>10.111867413243001</v>
      </c>
      <c r="AI277">
        <v>0.36216918932202402</v>
      </c>
      <c r="AJ277">
        <v>6892.9597791989299</v>
      </c>
      <c r="AK277" t="s">
        <v>113</v>
      </c>
      <c r="AL277" t="s">
        <v>114</v>
      </c>
      <c r="AM277">
        <v>63598069.369999997</v>
      </c>
      <c r="AN277">
        <v>694</v>
      </c>
      <c r="AO277" s="1">
        <f t="shared" si="54"/>
        <v>1.7057983401383169E-2</v>
      </c>
      <c r="AP277" s="5">
        <f t="shared" si="51"/>
        <v>18.654263325299357</v>
      </c>
      <c r="AQ277" s="3">
        <f t="shared" si="52"/>
        <v>7.3982982309096848E-3</v>
      </c>
      <c r="AR277" s="15">
        <f t="shared" si="53"/>
        <v>0.37795767867898356</v>
      </c>
    </row>
    <row r="278" spans="1:44" x14ac:dyDescent="0.25">
      <c r="AN278">
        <f>SUM(AN260:AN277)</f>
        <v>2317711</v>
      </c>
    </row>
    <row r="279" spans="1:44" s="30" customFormat="1" x14ac:dyDescent="0.25">
      <c r="B279" s="30" t="s">
        <v>295</v>
      </c>
      <c r="AF279" s="31"/>
    </row>
    <row r="280" spans="1:44" x14ac:dyDescent="0.25">
      <c r="AO280" t="s">
        <v>226</v>
      </c>
      <c r="AP280" t="s">
        <v>67</v>
      </c>
    </row>
    <row r="281" spans="1:44" x14ac:dyDescent="0.25">
      <c r="A281" t="s">
        <v>0</v>
      </c>
      <c r="B281" t="s">
        <v>1</v>
      </c>
      <c r="C281" t="s">
        <v>2</v>
      </c>
      <c r="D281" t="s">
        <v>3</v>
      </c>
      <c r="E281" t="s">
        <v>5</v>
      </c>
      <c r="F281" t="s">
        <v>6</v>
      </c>
      <c r="G281" t="s">
        <v>208</v>
      </c>
      <c r="H281" t="s">
        <v>7</v>
      </c>
      <c r="I281" t="s">
        <v>8</v>
      </c>
      <c r="J281" t="s">
        <v>134</v>
      </c>
      <c r="K281" t="s">
        <v>143</v>
      </c>
      <c r="L281" t="s">
        <v>9</v>
      </c>
      <c r="M281" t="s">
        <v>10</v>
      </c>
      <c r="N281" t="s">
        <v>11</v>
      </c>
      <c r="O281" t="s">
        <v>13</v>
      </c>
      <c r="P281" t="s">
        <v>14</v>
      </c>
      <c r="Q281" t="s">
        <v>15</v>
      </c>
      <c r="R281" t="s">
        <v>16</v>
      </c>
      <c r="S281" t="s">
        <v>17</v>
      </c>
      <c r="T281" t="s">
        <v>18</v>
      </c>
      <c r="U281" t="s">
        <v>20</v>
      </c>
      <c r="V281" t="s">
        <v>21</v>
      </c>
      <c r="W281" t="s">
        <v>22</v>
      </c>
      <c r="X281" t="s">
        <v>23</v>
      </c>
      <c r="Y281" t="s">
        <v>24</v>
      </c>
      <c r="Z281" t="s">
        <v>25</v>
      </c>
      <c r="AA281" t="s">
        <v>26</v>
      </c>
      <c r="AB281" t="s">
        <v>27</v>
      </c>
      <c r="AC281" t="s">
        <v>263</v>
      </c>
      <c r="AD281" t="s">
        <v>120</v>
      </c>
      <c r="AE281" t="s">
        <v>29</v>
      </c>
      <c r="AF281" s="3" t="s">
        <v>233</v>
      </c>
      <c r="AG281" t="s">
        <v>30</v>
      </c>
      <c r="AH281" t="s">
        <v>31</v>
      </c>
      <c r="AI281" t="s">
        <v>32</v>
      </c>
      <c r="AJ281" t="s">
        <v>33</v>
      </c>
      <c r="AK281" t="s">
        <v>34</v>
      </c>
      <c r="AL281" t="s">
        <v>74</v>
      </c>
      <c r="AM281" t="s">
        <v>35</v>
      </c>
      <c r="AN281" t="s">
        <v>36</v>
      </c>
      <c r="AO281" s="15">
        <v>1</v>
      </c>
      <c r="AP281" s="15">
        <v>1</v>
      </c>
    </row>
    <row r="282" spans="1:44" x14ac:dyDescent="0.25">
      <c r="A282" t="s">
        <v>37</v>
      </c>
      <c r="B282">
        <v>4.12818297437971</v>
      </c>
      <c r="C282">
        <v>3.33893924946084E-3</v>
      </c>
      <c r="D282">
        <v>3.9339597114491802</v>
      </c>
      <c r="E282">
        <v>-112.589988930213</v>
      </c>
      <c r="F282" s="1">
        <v>0</v>
      </c>
      <c r="G282" s="1">
        <v>0</v>
      </c>
      <c r="H282">
        <v>2.5476080623504598</v>
      </c>
      <c r="I282">
        <v>-242.24631872259999</v>
      </c>
      <c r="J282">
        <v>-275.26855821099599</v>
      </c>
      <c r="K282">
        <v>-244.159144499359</v>
      </c>
      <c r="L282">
        <v>-213.04278712829199</v>
      </c>
      <c r="M282">
        <v>27.3166951722982</v>
      </c>
      <c r="N282">
        <v>95.400378862146795</v>
      </c>
      <c r="O282">
        <v>84.021287246091802</v>
      </c>
      <c r="P282">
        <v>136661.90432584201</v>
      </c>
      <c r="Q282">
        <v>157435.669977237</v>
      </c>
      <c r="R282">
        <v>85.174361157387096</v>
      </c>
      <c r="S282">
        <v>663.945276438929</v>
      </c>
      <c r="T282">
        <v>0.94721930917995301</v>
      </c>
      <c r="U282">
        <v>2.61628646823725E-2</v>
      </c>
      <c r="V282" s="1">
        <v>0</v>
      </c>
      <c r="W282" s="1">
        <v>0</v>
      </c>
      <c r="X282">
        <v>0.97383713531762695</v>
      </c>
      <c r="Y282" s="1">
        <v>0</v>
      </c>
      <c r="Z282" s="1">
        <v>0</v>
      </c>
      <c r="AA282">
        <v>2.8541656290649402E-4</v>
      </c>
      <c r="AB282">
        <v>3.05345199056272E-3</v>
      </c>
      <c r="AC282">
        <v>3.21089912143781E-3</v>
      </c>
      <c r="AD282" s="1">
        <v>0</v>
      </c>
      <c r="AE282" s="1">
        <v>0</v>
      </c>
      <c r="AF282" s="3">
        <v>0</v>
      </c>
      <c r="AG282" s="1">
        <v>0</v>
      </c>
      <c r="AH282">
        <v>3.4175311350228101</v>
      </c>
      <c r="AI282">
        <v>8.0836821503639203E-2</v>
      </c>
      <c r="AJ282" s="1">
        <v>0</v>
      </c>
      <c r="AK282" t="s">
        <v>75</v>
      </c>
      <c r="AL282" t="s">
        <v>76</v>
      </c>
      <c r="AM282">
        <v>24325818.969999999</v>
      </c>
      <c r="AN282">
        <v>178</v>
      </c>
      <c r="AO282" s="1">
        <f>AA282+AC282*$AO$2+AF282*$AP$2</f>
        <v>3.4963156843443042E-3</v>
      </c>
      <c r="AP282" s="5">
        <f>100*(1-(1-AO282)^12)</f>
        <v>4.1158318657167126</v>
      </c>
      <c r="AQ282" s="3">
        <f>(1-(1-B282/100)^(1/12))- AO282</f>
        <v>1.0697501159866694E-5</v>
      </c>
      <c r="AR282" s="15">
        <f>B282/AP282-1</f>
        <v>3.0008778458316954E-3</v>
      </c>
    </row>
    <row r="283" spans="1:44" x14ac:dyDescent="0.25">
      <c r="A283" t="s">
        <v>37</v>
      </c>
      <c r="B283">
        <v>4.6078771798435199</v>
      </c>
      <c r="C283">
        <v>3.9625271591451801E-3</v>
      </c>
      <c r="D283">
        <v>4.6527585606356503</v>
      </c>
      <c r="E283">
        <v>-93.531849854870202</v>
      </c>
      <c r="F283" s="1">
        <v>0</v>
      </c>
      <c r="G283" s="1">
        <v>0</v>
      </c>
      <c r="H283">
        <v>2.76418983093185</v>
      </c>
      <c r="I283">
        <v>-210.420578611943</v>
      </c>
      <c r="J283">
        <v>-233.87865233320099</v>
      </c>
      <c r="K283">
        <v>-213.76838034730801</v>
      </c>
      <c r="L283">
        <v>-186.776462040708</v>
      </c>
      <c r="M283">
        <v>27.899829166456499</v>
      </c>
      <c r="N283">
        <v>95.378076013211498</v>
      </c>
      <c r="O283">
        <v>83.027230538810301</v>
      </c>
      <c r="P283">
        <v>168797.37800420099</v>
      </c>
      <c r="Q283">
        <v>199005.50492693699</v>
      </c>
      <c r="R283">
        <v>86.1338758734599</v>
      </c>
      <c r="S283">
        <v>669.87359765143901</v>
      </c>
      <c r="T283">
        <v>0.83630579583235298</v>
      </c>
      <c r="U283">
        <v>0.13054991369417801</v>
      </c>
      <c r="V283" s="1">
        <v>0</v>
      </c>
      <c r="W283">
        <v>6.8078171625757397E-2</v>
      </c>
      <c r="X283">
        <v>0.80137191468006397</v>
      </c>
      <c r="Y283" s="1">
        <v>0</v>
      </c>
      <c r="Z283" s="1">
        <v>0</v>
      </c>
      <c r="AA283">
        <v>2.8641066176668297E-4</v>
      </c>
      <c r="AB283">
        <v>3.6758496545307301E-3</v>
      </c>
      <c r="AC283">
        <v>3.4747024385727901E-3</v>
      </c>
      <c r="AD283" s="1">
        <v>2.5692978147405201E-7</v>
      </c>
      <c r="AE283" s="1">
        <v>0</v>
      </c>
      <c r="AF283" s="3">
        <v>0</v>
      </c>
      <c r="AG283" s="1">
        <v>0</v>
      </c>
      <c r="AH283">
        <v>3.9829001460666702</v>
      </c>
      <c r="AI283">
        <v>9.3462233279591994E-2</v>
      </c>
      <c r="AJ283">
        <v>0.34261168400728298</v>
      </c>
      <c r="AK283" t="s">
        <v>77</v>
      </c>
      <c r="AL283" t="s">
        <v>78</v>
      </c>
      <c r="AM283">
        <v>160695103.86000001</v>
      </c>
      <c r="AN283">
        <v>952</v>
      </c>
      <c r="AO283" s="1">
        <f t="shared" ref="AO283:AO294" si="55">AA283+AC283*$AO$2+AF283*$AP$2</f>
        <v>3.7611131003394732E-3</v>
      </c>
      <c r="AP283" s="5">
        <f t="shared" ref="AP283:AP301" si="56">100*(1-(1-AO283)^12)</f>
        <v>4.4211329620029609</v>
      </c>
      <c r="AQ283" s="3">
        <f t="shared" ref="AQ283:AQ299" si="57">(1-(1-B283/100)^(1/12))- AO283</f>
        <v>1.6235166714736625E-4</v>
      </c>
      <c r="AR283" s="15">
        <f t="shared" ref="AR283:AR299" si="58">B283/AP283-1</f>
        <v>4.2238996077592628E-2</v>
      </c>
    </row>
    <row r="284" spans="1:44" x14ac:dyDescent="0.25">
      <c r="A284" t="s">
        <v>37</v>
      </c>
      <c r="B284">
        <v>3.91819984817004</v>
      </c>
      <c r="C284">
        <v>4.2205280352007098E-3</v>
      </c>
      <c r="D284">
        <v>4.9487071385869204</v>
      </c>
      <c r="E284">
        <v>-66.624048012459099</v>
      </c>
      <c r="F284" s="1">
        <v>0</v>
      </c>
      <c r="G284" s="1">
        <v>0</v>
      </c>
      <c r="H284">
        <v>3.0216920506405298</v>
      </c>
      <c r="I284">
        <v>-181.34940370056501</v>
      </c>
      <c r="J284">
        <v>-198.75895143378401</v>
      </c>
      <c r="K284">
        <v>-185.665850093541</v>
      </c>
      <c r="L284">
        <v>-160.277583310632</v>
      </c>
      <c r="M284">
        <v>27.688914737556701</v>
      </c>
      <c r="N284">
        <v>94.659291044108699</v>
      </c>
      <c r="O284">
        <v>81.724223492220403</v>
      </c>
      <c r="P284">
        <v>189345.00251996401</v>
      </c>
      <c r="Q284">
        <v>228165.419282502</v>
      </c>
      <c r="R284">
        <v>85.856926675656794</v>
      </c>
      <c r="S284">
        <v>668.43007563657704</v>
      </c>
      <c r="T284">
        <v>0.75699591355053397</v>
      </c>
      <c r="U284">
        <v>0.21839094082296301</v>
      </c>
      <c r="V284" s="1">
        <v>0</v>
      </c>
      <c r="W284">
        <v>0.135869445949137</v>
      </c>
      <c r="X284">
        <v>0.64573961322789897</v>
      </c>
      <c r="Y284" s="1">
        <v>0</v>
      </c>
      <c r="Z284" s="1">
        <v>0</v>
      </c>
      <c r="AA284">
        <v>2.8734916157074599E-4</v>
      </c>
      <c r="AB284">
        <v>3.9303277291313499E-3</v>
      </c>
      <c r="AC284">
        <v>3.7358142116543898E-3</v>
      </c>
      <c r="AD284">
        <v>2.8457679482871401E-6</v>
      </c>
      <c r="AE284" s="1">
        <v>0</v>
      </c>
      <c r="AF284" s="3">
        <v>6.62087365670973E-5</v>
      </c>
      <c r="AG284" s="1">
        <v>0</v>
      </c>
      <c r="AH284">
        <v>4.46370464721495</v>
      </c>
      <c r="AI284">
        <v>0.104479181906195</v>
      </c>
      <c r="AJ284">
        <v>1.99720964723592</v>
      </c>
      <c r="AK284" t="s">
        <v>79</v>
      </c>
      <c r="AL284" t="s">
        <v>80</v>
      </c>
      <c r="AM284">
        <v>1066959089.2</v>
      </c>
      <c r="AN284">
        <v>5635</v>
      </c>
      <c r="AO284" s="1">
        <f t="shared" si="55"/>
        <v>4.0893721097922326E-3</v>
      </c>
      <c r="AP284" s="5">
        <f t="shared" si="56"/>
        <v>4.798365716100994</v>
      </c>
      <c r="AQ284" s="3">
        <f t="shared" si="57"/>
        <v>-7.6405722149255288E-4</v>
      </c>
      <c r="AR284" s="15">
        <f t="shared" si="58"/>
        <v>-0.18343034274722814</v>
      </c>
    </row>
    <row r="285" spans="1:44" x14ac:dyDescent="0.25">
      <c r="A285" t="s">
        <v>37</v>
      </c>
      <c r="B285">
        <v>6.2518835671466304</v>
      </c>
      <c r="C285">
        <v>4.5193328918616497E-3</v>
      </c>
      <c r="D285">
        <v>5.2904088285743898</v>
      </c>
      <c r="E285">
        <v>-42.722742076610999</v>
      </c>
      <c r="F285" s="1">
        <v>0</v>
      </c>
      <c r="G285" s="1">
        <v>0</v>
      </c>
      <c r="H285">
        <v>3.26461403276131</v>
      </c>
      <c r="I285">
        <v>-158.39638518353399</v>
      </c>
      <c r="J285">
        <v>-175.352428919792</v>
      </c>
      <c r="K285">
        <v>-162.43609647757901</v>
      </c>
      <c r="L285">
        <v>-137.905337239598</v>
      </c>
      <c r="M285">
        <v>27.882139837095099</v>
      </c>
      <c r="N285">
        <v>95.439144825232802</v>
      </c>
      <c r="O285">
        <v>81.210600549480901</v>
      </c>
      <c r="P285">
        <v>194758.14163672901</v>
      </c>
      <c r="Q285">
        <v>234038.31563979801</v>
      </c>
      <c r="R285">
        <v>84.827216714058196</v>
      </c>
      <c r="S285">
        <v>664.90238422801599</v>
      </c>
      <c r="T285">
        <v>0.71153521034698997</v>
      </c>
      <c r="U285">
        <v>0.24517432397133601</v>
      </c>
      <c r="V285" s="1">
        <v>0</v>
      </c>
      <c r="W285">
        <v>0.216832134449328</v>
      </c>
      <c r="X285">
        <v>0.53799354157933499</v>
      </c>
      <c r="Y285" s="1">
        <v>0</v>
      </c>
      <c r="Z285" s="1">
        <v>0</v>
      </c>
      <c r="AA285">
        <v>2.8671009480109397E-4</v>
      </c>
      <c r="AB285">
        <v>4.2292404172500804E-3</v>
      </c>
      <c r="AC285">
        <v>3.9908732919126397E-3</v>
      </c>
      <c r="AD285">
        <v>3.3744083496551202E-6</v>
      </c>
      <c r="AE285" s="1">
        <v>1.4023644756621201E-8</v>
      </c>
      <c r="AF285" s="3">
        <v>2.7121185706647897E-4</v>
      </c>
      <c r="AG285" s="1">
        <v>0</v>
      </c>
      <c r="AH285">
        <v>5.1079892939862503</v>
      </c>
      <c r="AI285">
        <v>0.122078181153063</v>
      </c>
      <c r="AJ285">
        <v>8.4680783408816094</v>
      </c>
      <c r="AK285" t="s">
        <v>81</v>
      </c>
      <c r="AL285" t="s">
        <v>82</v>
      </c>
      <c r="AM285">
        <v>14225524181.43</v>
      </c>
      <c r="AN285">
        <v>73042</v>
      </c>
      <c r="AO285" s="1">
        <f t="shared" si="55"/>
        <v>4.5487952437802126E-3</v>
      </c>
      <c r="AP285" s="5">
        <f t="shared" si="56"/>
        <v>5.3240397756748381</v>
      </c>
      <c r="AQ285" s="3">
        <f t="shared" si="57"/>
        <v>8.166434886399121E-4</v>
      </c>
      <c r="AR285" s="15">
        <f t="shared" si="58"/>
        <v>0.17427439135805201</v>
      </c>
    </row>
    <row r="286" spans="1:44" x14ac:dyDescent="0.25">
      <c r="A286" t="s">
        <v>37</v>
      </c>
      <c r="B286">
        <v>6.5566685110231999</v>
      </c>
      <c r="C286">
        <v>5.3872190439107903E-3</v>
      </c>
      <c r="D286">
        <v>6.2765151336407401</v>
      </c>
      <c r="E286">
        <v>-37.345981296094699</v>
      </c>
      <c r="F286" s="1">
        <v>0</v>
      </c>
      <c r="G286" s="1">
        <v>0</v>
      </c>
      <c r="H286">
        <v>3.3808440493299399</v>
      </c>
      <c r="I286">
        <v>-132.67938182252701</v>
      </c>
      <c r="J286">
        <v>-146.573468295293</v>
      </c>
      <c r="K286">
        <v>-140.753765007521</v>
      </c>
      <c r="L286">
        <v>-111.887952620177</v>
      </c>
      <c r="M286">
        <v>28.849737652591401</v>
      </c>
      <c r="N286">
        <v>95.412239061736202</v>
      </c>
      <c r="O286">
        <v>80.1553908301767</v>
      </c>
      <c r="P286">
        <v>191933.97788321899</v>
      </c>
      <c r="Q286">
        <v>233244.18363828401</v>
      </c>
      <c r="R286">
        <v>84.775220254945296</v>
      </c>
      <c r="S286">
        <v>667.32793779670601</v>
      </c>
      <c r="T286">
        <v>0.71061625232874004</v>
      </c>
      <c r="U286">
        <v>0.265567407142074</v>
      </c>
      <c r="V286" s="1">
        <v>0</v>
      </c>
      <c r="W286">
        <v>0.20165708950667999</v>
      </c>
      <c r="X286">
        <v>0.53277550335124502</v>
      </c>
      <c r="Y286" s="1">
        <v>0</v>
      </c>
      <c r="Z286" s="1">
        <v>0</v>
      </c>
      <c r="AA286">
        <v>2.8797364531056802E-4</v>
      </c>
      <c r="AB286">
        <v>4.9391873392499296E-3</v>
      </c>
      <c r="AC286">
        <v>4.6788616533576599E-3</v>
      </c>
      <c r="AD286">
        <v>1.5906015831858999E-4</v>
      </c>
      <c r="AE286" s="1">
        <v>9.8646546326446505E-7</v>
      </c>
      <c r="AF286" s="3">
        <v>5.7910786442779999E-4</v>
      </c>
      <c r="AG286" s="1">
        <v>2.24088752986472E-8</v>
      </c>
      <c r="AH286">
        <v>5.4889239985040197</v>
      </c>
      <c r="AI286">
        <v>0.13861873226257199</v>
      </c>
      <c r="AJ286">
        <v>20.829817274519598</v>
      </c>
      <c r="AK286" t="s">
        <v>83</v>
      </c>
      <c r="AL286" t="s">
        <v>84</v>
      </c>
      <c r="AM286">
        <v>46617500350.209999</v>
      </c>
      <c r="AN286">
        <v>242883</v>
      </c>
      <c r="AO286" s="1">
        <f t="shared" si="55"/>
        <v>5.5459431630960282E-3</v>
      </c>
      <c r="AP286" s="5">
        <f t="shared" si="56"/>
        <v>6.4558387195536859</v>
      </c>
      <c r="AQ286" s="3">
        <f t="shared" si="57"/>
        <v>8.9369702199810185E-5</v>
      </c>
      <c r="AR286" s="15">
        <f t="shared" si="58"/>
        <v>1.5618387609981133E-2</v>
      </c>
    </row>
    <row r="287" spans="1:44" x14ac:dyDescent="0.25">
      <c r="A287" t="s">
        <v>37</v>
      </c>
      <c r="B287">
        <v>7.5665912622229596</v>
      </c>
      <c r="C287">
        <v>6.6114153926135301E-3</v>
      </c>
      <c r="D287">
        <v>7.6514713060095199</v>
      </c>
      <c r="E287">
        <v>-28.104407753622102</v>
      </c>
      <c r="F287" s="1">
        <v>0</v>
      </c>
      <c r="G287" s="1">
        <v>0</v>
      </c>
      <c r="H287">
        <v>3.5353074713976298</v>
      </c>
      <c r="I287">
        <v>-108.13365409244</v>
      </c>
      <c r="J287">
        <v>-118.77765562225299</v>
      </c>
      <c r="K287">
        <v>-121.985195330007</v>
      </c>
      <c r="L287">
        <v>-86.901631097919903</v>
      </c>
      <c r="M287">
        <v>30.430065929700799</v>
      </c>
      <c r="N287">
        <v>95.372169780135593</v>
      </c>
      <c r="O287">
        <v>78.978253883266106</v>
      </c>
      <c r="P287">
        <v>187944.15162576601</v>
      </c>
      <c r="Q287">
        <v>230682.30109507701</v>
      </c>
      <c r="R287">
        <v>84.935958427574803</v>
      </c>
      <c r="S287">
        <v>671.48303324201595</v>
      </c>
      <c r="T287">
        <v>0.71334920040776595</v>
      </c>
      <c r="U287">
        <v>0.28967553241101701</v>
      </c>
      <c r="V287" s="1">
        <v>0</v>
      </c>
      <c r="W287">
        <v>0.18796718715405999</v>
      </c>
      <c r="X287">
        <v>0.52235728043492102</v>
      </c>
      <c r="Y287" s="1">
        <v>0</v>
      </c>
      <c r="Z287" s="1">
        <v>0</v>
      </c>
      <c r="AA287">
        <v>2.8997554272793002E-4</v>
      </c>
      <c r="AB287">
        <v>5.8899866910614501E-3</v>
      </c>
      <c r="AC287">
        <v>5.1927853936307201E-3</v>
      </c>
      <c r="AD287">
        <v>4.2726175857624898E-4</v>
      </c>
      <c r="AE287">
        <v>3.68503896946438E-6</v>
      </c>
      <c r="AF287" s="3">
        <v>1.0130251183204E-3</v>
      </c>
      <c r="AG287" s="1">
        <v>5.2356856072043004E-7</v>
      </c>
      <c r="AH287">
        <v>5.7422769715172599</v>
      </c>
      <c r="AI287">
        <v>0.15059324915133601</v>
      </c>
      <c r="AJ287">
        <v>69.158205634774106</v>
      </c>
      <c r="AK287" t="s">
        <v>85</v>
      </c>
      <c r="AL287" t="s">
        <v>86</v>
      </c>
      <c r="AM287">
        <v>106738934088.67</v>
      </c>
      <c r="AN287">
        <v>567929</v>
      </c>
      <c r="AO287" s="1">
        <f t="shared" si="55"/>
        <v>6.4957860546790503E-3</v>
      </c>
      <c r="AP287" s="5">
        <f t="shared" si="56"/>
        <v>7.5223974893467656</v>
      </c>
      <c r="AQ287" s="3">
        <f t="shared" si="57"/>
        <v>3.9573833973675053E-5</v>
      </c>
      <c r="AR287" s="15">
        <f t="shared" si="58"/>
        <v>5.8749584741808469E-3</v>
      </c>
    </row>
    <row r="288" spans="1:44" x14ac:dyDescent="0.25">
      <c r="A288" t="s">
        <v>37</v>
      </c>
      <c r="B288">
        <v>9.1511867916189704</v>
      </c>
      <c r="C288">
        <v>7.9007248477923706E-3</v>
      </c>
      <c r="D288">
        <v>9.0795476128738706</v>
      </c>
      <c r="E288">
        <v>-20.3587592830036</v>
      </c>
      <c r="F288" s="1">
        <v>0</v>
      </c>
      <c r="G288" s="1">
        <v>0</v>
      </c>
      <c r="H288">
        <v>3.6738443831812901</v>
      </c>
      <c r="I288">
        <v>-83.278598521012796</v>
      </c>
      <c r="J288">
        <v>-92.449136856345106</v>
      </c>
      <c r="K288">
        <v>-101.240243906163</v>
      </c>
      <c r="L288">
        <v>-61.609531368779997</v>
      </c>
      <c r="M288">
        <v>31.3443054910245</v>
      </c>
      <c r="N288">
        <v>95.290961192596001</v>
      </c>
      <c r="O288">
        <v>77.819914583569002</v>
      </c>
      <c r="P288">
        <v>184147.71777245999</v>
      </c>
      <c r="Q288">
        <v>227682.07842887801</v>
      </c>
      <c r="R288">
        <v>85.164746888986301</v>
      </c>
      <c r="S288">
        <v>673.90314129382398</v>
      </c>
      <c r="T288">
        <v>0.71328614380616395</v>
      </c>
      <c r="U288">
        <v>0.30718667677328998</v>
      </c>
      <c r="V288" s="1">
        <v>0</v>
      </c>
      <c r="W288">
        <v>0.17444332265864901</v>
      </c>
      <c r="X288">
        <v>0.51837000056806004</v>
      </c>
      <c r="Y288" s="1">
        <v>0</v>
      </c>
      <c r="Z288" s="1">
        <v>0</v>
      </c>
      <c r="AA288">
        <v>2.9159517565329298E-4</v>
      </c>
      <c r="AB288">
        <v>7.0345834437362097E-3</v>
      </c>
      <c r="AC288">
        <v>5.9208683154567104E-3</v>
      </c>
      <c r="AD288">
        <v>5.5966995530059497E-4</v>
      </c>
      <c r="AE288">
        <v>1.15798454565223E-5</v>
      </c>
      <c r="AF288" s="3">
        <v>1.5965618644889501E-3</v>
      </c>
      <c r="AG288">
        <v>3.31993239164585E-6</v>
      </c>
      <c r="AH288">
        <v>6.1081128373759901</v>
      </c>
      <c r="AI288">
        <v>0.16741466768014099</v>
      </c>
      <c r="AJ288">
        <v>157.486187770149</v>
      </c>
      <c r="AK288" t="s">
        <v>87</v>
      </c>
      <c r="AL288" t="s">
        <v>88</v>
      </c>
      <c r="AM288">
        <v>205070397318.04999</v>
      </c>
      <c r="AN288">
        <v>1113619</v>
      </c>
      <c r="AO288" s="1">
        <f t="shared" si="55"/>
        <v>7.8090253555989529E-3</v>
      </c>
      <c r="AP288" s="5">
        <f t="shared" si="56"/>
        <v>8.9786512702678891</v>
      </c>
      <c r="AQ288" s="3">
        <f t="shared" si="57"/>
        <v>1.5686530053689047E-4</v>
      </c>
      <c r="AR288" s="15">
        <f t="shared" si="58"/>
        <v>1.9216195858103857E-2</v>
      </c>
    </row>
    <row r="289" spans="1:45" x14ac:dyDescent="0.25">
      <c r="A289" t="s">
        <v>37</v>
      </c>
      <c r="B289">
        <v>10.9066932269437</v>
      </c>
      <c r="C289">
        <v>9.2095308173544103E-3</v>
      </c>
      <c r="D289">
        <v>10.5084884962753</v>
      </c>
      <c r="E289">
        <v>-16.432168498021898</v>
      </c>
      <c r="F289" s="1">
        <v>0</v>
      </c>
      <c r="G289" s="1">
        <v>0</v>
      </c>
      <c r="H289">
        <v>3.7543132222637801</v>
      </c>
      <c r="I289">
        <v>-59.424833513512397</v>
      </c>
      <c r="J289">
        <v>-66.334922697213401</v>
      </c>
      <c r="K289">
        <v>-84.864607914849998</v>
      </c>
      <c r="L289">
        <v>-37.336368329027103</v>
      </c>
      <c r="M289">
        <v>32.002812120937399</v>
      </c>
      <c r="N289">
        <v>95.157333896057807</v>
      </c>
      <c r="O289">
        <v>76.452023192936295</v>
      </c>
      <c r="P289">
        <v>180642.53573937199</v>
      </c>
      <c r="Q289">
        <v>224114.54392866799</v>
      </c>
      <c r="R289">
        <v>85.621285328510695</v>
      </c>
      <c r="S289">
        <v>681.590273134678</v>
      </c>
      <c r="T289">
        <v>0.70755373859666304</v>
      </c>
      <c r="U289">
        <v>0.31566223831914503</v>
      </c>
      <c r="V289" s="1">
        <v>0</v>
      </c>
      <c r="W289">
        <v>0.16318871313080999</v>
      </c>
      <c r="X289">
        <v>0.52114904855004296</v>
      </c>
      <c r="Y289" s="1">
        <v>0</v>
      </c>
      <c r="Z289" s="1">
        <v>0</v>
      </c>
      <c r="AA289">
        <v>2.9321154848065503E-4</v>
      </c>
      <c r="AB289">
        <v>7.7656005364495299E-3</v>
      </c>
      <c r="AC289">
        <v>6.5035416233450898E-3</v>
      </c>
      <c r="AD289">
        <v>7.3287963609916496E-4</v>
      </c>
      <c r="AE289">
        <v>3.9365166650772202E-4</v>
      </c>
      <c r="AF289" s="3">
        <v>2.3658068998716601E-3</v>
      </c>
      <c r="AG289">
        <v>2.4217890633197501E-5</v>
      </c>
      <c r="AH289">
        <v>6.5858986955331398</v>
      </c>
      <c r="AI289">
        <v>0.188458330978548</v>
      </c>
      <c r="AJ289">
        <v>289.24710663493801</v>
      </c>
      <c r="AK289" t="s">
        <v>89</v>
      </c>
      <c r="AL289" t="s">
        <v>90</v>
      </c>
      <c r="AM289">
        <v>272902639945.14999</v>
      </c>
      <c r="AN289">
        <v>1510733</v>
      </c>
      <c r="AO289" s="1">
        <f t="shared" si="55"/>
        <v>9.1625600716974051E-3</v>
      </c>
      <c r="AP289" s="5">
        <f t="shared" si="56"/>
        <v>10.457564560119614</v>
      </c>
      <c r="AQ289" s="3">
        <f t="shared" si="57"/>
        <v>4.1511029179448072E-4</v>
      </c>
      <c r="AR289" s="15">
        <f t="shared" si="58"/>
        <v>4.2947730730428235E-2</v>
      </c>
    </row>
    <row r="290" spans="1:45" x14ac:dyDescent="0.25">
      <c r="A290" t="s">
        <v>37</v>
      </c>
      <c r="B290">
        <v>12.166782597705801</v>
      </c>
      <c r="C290">
        <v>1.04997615654786E-2</v>
      </c>
      <c r="D290">
        <v>11.8969713036516</v>
      </c>
      <c r="E290">
        <v>-10.293200555918199</v>
      </c>
      <c r="F290" s="1">
        <v>0</v>
      </c>
      <c r="G290" s="1">
        <v>0</v>
      </c>
      <c r="H290">
        <v>3.84419052358475</v>
      </c>
      <c r="I290">
        <v>-35.034136281797103</v>
      </c>
      <c r="J290">
        <v>-41.892287687639502</v>
      </c>
      <c r="K290">
        <v>-65.7548494670976</v>
      </c>
      <c r="L290">
        <v>-12.425827226859999</v>
      </c>
      <c r="M290">
        <v>31.983635485536201</v>
      </c>
      <c r="N290">
        <v>94.998775803242793</v>
      </c>
      <c r="O290">
        <v>75.799608812448994</v>
      </c>
      <c r="P290">
        <v>176472.76023012199</v>
      </c>
      <c r="Q290">
        <v>219875.83228087</v>
      </c>
      <c r="R290">
        <v>86.334177512871904</v>
      </c>
      <c r="S290">
        <v>688.63772950034001</v>
      </c>
      <c r="T290">
        <v>0.70732033354191304</v>
      </c>
      <c r="U290">
        <v>0.32048676068307502</v>
      </c>
      <c r="V290" s="1">
        <v>0</v>
      </c>
      <c r="W290">
        <v>0.150121496697665</v>
      </c>
      <c r="X290">
        <v>0.52939174261925903</v>
      </c>
      <c r="Y290" s="1">
        <v>0</v>
      </c>
      <c r="Z290" s="1">
        <v>0</v>
      </c>
      <c r="AA290">
        <v>2.9433080844926699E-4</v>
      </c>
      <c r="AB290">
        <v>7.9822644565087607E-3</v>
      </c>
      <c r="AC290">
        <v>6.7394338862436396E-3</v>
      </c>
      <c r="AD290">
        <v>1.10513565920586E-3</v>
      </c>
      <c r="AE290">
        <v>9.1016524679278E-4</v>
      </c>
      <c r="AF290" s="3">
        <v>3.0243471693133001E-3</v>
      </c>
      <c r="AG290">
        <v>2.07896682451342E-4</v>
      </c>
      <c r="AH290">
        <v>6.8658719491777704</v>
      </c>
      <c r="AI290">
        <v>0.19783753678892199</v>
      </c>
      <c r="AJ290">
        <v>503.41611221615</v>
      </c>
      <c r="AK290" t="s">
        <v>91</v>
      </c>
      <c r="AL290" t="s">
        <v>92</v>
      </c>
      <c r="AM290">
        <v>309636810953.89001</v>
      </c>
      <c r="AN290">
        <v>1754587</v>
      </c>
      <c r="AO290" s="1">
        <f t="shared" si="55"/>
        <v>1.0058111864006207E-2</v>
      </c>
      <c r="AP290" s="5">
        <f t="shared" si="56"/>
        <v>11.423928405194395</v>
      </c>
      <c r="AQ290" s="3">
        <f t="shared" si="57"/>
        <v>6.9452959273128174E-4</v>
      </c>
      <c r="AR290" s="15">
        <f t="shared" si="58"/>
        <v>6.5026159667950445E-2</v>
      </c>
    </row>
    <row r="291" spans="1:45" x14ac:dyDescent="0.25">
      <c r="A291" t="s">
        <v>37</v>
      </c>
      <c r="B291">
        <v>13.6899283070811</v>
      </c>
      <c r="C291">
        <v>1.17596071923408E-2</v>
      </c>
      <c r="D291">
        <v>13.2336731633099</v>
      </c>
      <c r="E291">
        <v>-4.2421972484708101</v>
      </c>
      <c r="F291" s="1">
        <v>0</v>
      </c>
      <c r="G291" s="1">
        <v>0</v>
      </c>
      <c r="H291">
        <v>3.9219751564896801</v>
      </c>
      <c r="I291">
        <v>-11.1737720581398</v>
      </c>
      <c r="J291">
        <v>-20.674254447062001</v>
      </c>
      <c r="K291">
        <v>-40.273963081369303</v>
      </c>
      <c r="L291">
        <v>12.0547612905865</v>
      </c>
      <c r="M291">
        <v>31.022302747560801</v>
      </c>
      <c r="N291">
        <v>94.905776743221494</v>
      </c>
      <c r="O291">
        <v>75.961804281988506</v>
      </c>
      <c r="P291">
        <v>171687.81850493199</v>
      </c>
      <c r="Q291">
        <v>214247.40165584101</v>
      </c>
      <c r="R291">
        <v>87.545533369936905</v>
      </c>
      <c r="S291">
        <v>689.182968192864</v>
      </c>
      <c r="T291">
        <v>0.71180200473024902</v>
      </c>
      <c r="U291">
        <v>0.32465189927094301</v>
      </c>
      <c r="V291" s="1">
        <v>0</v>
      </c>
      <c r="W291">
        <v>0.13914709157633301</v>
      </c>
      <c r="X291">
        <v>0.53620100915272195</v>
      </c>
      <c r="Y291" s="1">
        <v>0</v>
      </c>
      <c r="Z291" s="1">
        <v>0</v>
      </c>
      <c r="AA291">
        <v>2.93963084645622E-4</v>
      </c>
      <c r="AB291">
        <v>7.7373851060916401E-3</v>
      </c>
      <c r="AC291">
        <v>6.6650750908813904E-3</v>
      </c>
      <c r="AD291">
        <v>1.6994640053110499E-3</v>
      </c>
      <c r="AE291">
        <v>9.6138491496647804E-4</v>
      </c>
      <c r="AF291" s="3">
        <v>3.4759255951582E-3</v>
      </c>
      <c r="AG291">
        <v>1.0674533072635799E-3</v>
      </c>
      <c r="AH291">
        <v>7.0307582785168101</v>
      </c>
      <c r="AI291">
        <v>0.19762705093189201</v>
      </c>
      <c r="AJ291">
        <v>717.08062771113305</v>
      </c>
      <c r="AK291" t="s">
        <v>93</v>
      </c>
      <c r="AL291" t="s">
        <v>94</v>
      </c>
      <c r="AM291">
        <v>328665768096</v>
      </c>
      <c r="AN291">
        <v>1914322</v>
      </c>
      <c r="AO291" s="1">
        <f t="shared" si="55"/>
        <v>1.0434963770685212E-2</v>
      </c>
      <c r="AP291" s="5">
        <f t="shared" si="56"/>
        <v>11.827712843268202</v>
      </c>
      <c r="AQ291" s="3">
        <f t="shared" si="57"/>
        <v>1.7587405157627363E-3</v>
      </c>
      <c r="AR291" s="15">
        <f t="shared" si="58"/>
        <v>0.15744510274214063</v>
      </c>
    </row>
    <row r="292" spans="1:45" x14ac:dyDescent="0.25">
      <c r="A292" t="s">
        <v>37</v>
      </c>
      <c r="B292">
        <v>15.398703088045799</v>
      </c>
      <c r="C292">
        <v>1.3683293119297999E-2</v>
      </c>
      <c r="D292">
        <v>15.2388823531172</v>
      </c>
      <c r="E292">
        <v>2.2876917621255499</v>
      </c>
      <c r="F292" s="1">
        <v>0</v>
      </c>
      <c r="G292" s="1">
        <v>0</v>
      </c>
      <c r="H292">
        <v>4.0129522102384501</v>
      </c>
      <c r="I292">
        <v>12.8033695149665</v>
      </c>
      <c r="J292">
        <v>3.6798748661252501</v>
      </c>
      <c r="K292">
        <v>-16.177306008413499</v>
      </c>
      <c r="L292">
        <v>37.007652745015498</v>
      </c>
      <c r="M292">
        <v>30.741208163352201</v>
      </c>
      <c r="N292">
        <v>94.839717229835401</v>
      </c>
      <c r="O292">
        <v>75.900644852809506</v>
      </c>
      <c r="P292">
        <v>164777.897139293</v>
      </c>
      <c r="Q292">
        <v>206750.30295900101</v>
      </c>
      <c r="R292">
        <v>92.310931298168398</v>
      </c>
      <c r="S292">
        <v>690.46679694003399</v>
      </c>
      <c r="T292">
        <v>0.71932209770364897</v>
      </c>
      <c r="U292">
        <v>0.31931916750127598</v>
      </c>
      <c r="V292" s="1">
        <v>0</v>
      </c>
      <c r="W292">
        <v>0.12364252363339399</v>
      </c>
      <c r="X292">
        <v>0.55703830886532901</v>
      </c>
      <c r="Y292" s="1">
        <v>0</v>
      </c>
      <c r="Z292" s="1">
        <v>0</v>
      </c>
      <c r="AA292">
        <v>2.9444823106990599E-4</v>
      </c>
      <c r="AB292">
        <v>7.4819354135293899E-3</v>
      </c>
      <c r="AC292">
        <v>6.5243986648966202E-3</v>
      </c>
      <c r="AD292">
        <v>2.5065259782460999E-3</v>
      </c>
      <c r="AE292">
        <v>1.0999941640177E-3</v>
      </c>
      <c r="AF292" s="3">
        <v>3.9691674798394399E-3</v>
      </c>
      <c r="AG292">
        <v>2.3004360042993199E-3</v>
      </c>
      <c r="AH292">
        <v>7.1651472314326003</v>
      </c>
      <c r="AI292">
        <v>0.19740979868039801</v>
      </c>
      <c r="AJ292">
        <v>1040.6310453231399</v>
      </c>
      <c r="AK292" t="s">
        <v>95</v>
      </c>
      <c r="AL292" t="s">
        <v>96</v>
      </c>
      <c r="AM292">
        <v>246452039191.14999</v>
      </c>
      <c r="AN292">
        <v>1495662</v>
      </c>
      <c r="AO292" s="1">
        <f t="shared" si="55"/>
        <v>1.0788014375805966E-2</v>
      </c>
      <c r="AP292" s="5">
        <f t="shared" si="56"/>
        <v>12.204463442390857</v>
      </c>
      <c r="AQ292" s="3">
        <f t="shared" si="57"/>
        <v>3.0503913883001433E-3</v>
      </c>
      <c r="AR292" s="15">
        <f t="shared" si="58"/>
        <v>0.26172716733782031</v>
      </c>
    </row>
    <row r="293" spans="1:45" s="9" customFormat="1" x14ac:dyDescent="0.25">
      <c r="A293" s="9" t="s">
        <v>37</v>
      </c>
      <c r="B293" s="9">
        <v>16.6427980888005</v>
      </c>
      <c r="C293" s="9">
        <v>1.4933146668288899E-2</v>
      </c>
      <c r="D293" s="9">
        <v>16.518841351866499</v>
      </c>
      <c r="E293" s="9">
        <v>3.80806358941043</v>
      </c>
      <c r="F293" s="13">
        <v>0</v>
      </c>
      <c r="G293" s="13">
        <v>0</v>
      </c>
      <c r="H293" s="9">
        <v>4.07882310685729</v>
      </c>
      <c r="I293" s="9">
        <v>36.348779411313998</v>
      </c>
      <c r="J293" s="9">
        <v>25.773991526040501</v>
      </c>
      <c r="K293" s="9">
        <v>9.1388522500086502</v>
      </c>
      <c r="L293" s="9">
        <v>61.780548072825901</v>
      </c>
      <c r="M293" s="9">
        <v>31.301637964479401</v>
      </c>
      <c r="N293" s="9">
        <v>94.843971581187006</v>
      </c>
      <c r="O293" s="9">
        <v>76.025193184951803</v>
      </c>
      <c r="P293" s="9">
        <v>156816.92898838801</v>
      </c>
      <c r="Q293" s="9">
        <v>195070.495342704</v>
      </c>
      <c r="R293" s="9">
        <v>101.75120950202999</v>
      </c>
      <c r="S293" s="9">
        <v>689.93609100870503</v>
      </c>
      <c r="T293" s="9">
        <v>0.71966091727431303</v>
      </c>
      <c r="U293" s="9">
        <v>0.31699801055039101</v>
      </c>
      <c r="V293" s="13">
        <v>0</v>
      </c>
      <c r="W293" s="9">
        <v>0.115883838019169</v>
      </c>
      <c r="X293" s="9">
        <v>0.56711815143043898</v>
      </c>
      <c r="Y293" s="13">
        <v>0</v>
      </c>
      <c r="Z293" s="13">
        <v>0</v>
      </c>
      <c r="AA293" s="9">
        <v>2.95212042771571E-4</v>
      </c>
      <c r="AB293" s="9">
        <v>7.29657735599748E-3</v>
      </c>
      <c r="AC293" s="9">
        <v>6.4133122641522704E-3</v>
      </c>
      <c r="AD293" s="9">
        <v>2.5468293682165198E-3</v>
      </c>
      <c r="AE293" s="9">
        <v>1.6255977597349699E-3</v>
      </c>
      <c r="AF293" s="19">
        <v>4.1417438717830102E-3</v>
      </c>
      <c r="AG293" s="9">
        <v>3.1689721767597999E-3</v>
      </c>
      <c r="AH293" s="9">
        <v>7.0044186561640203</v>
      </c>
      <c r="AI293" s="9">
        <v>0.196248594577657</v>
      </c>
      <c r="AJ293" s="9">
        <v>1468.9588819805799</v>
      </c>
      <c r="AK293" s="9" t="s">
        <v>97</v>
      </c>
      <c r="AL293" s="9" t="s">
        <v>98</v>
      </c>
      <c r="AM293" s="9">
        <v>214258185992.19</v>
      </c>
      <c r="AN293" s="9">
        <v>1366295</v>
      </c>
      <c r="AO293" s="13">
        <f t="shared" si="55"/>
        <v>1.0850268178706851E-2</v>
      </c>
      <c r="AP293" s="61">
        <f t="shared" si="56"/>
        <v>12.270743043057742</v>
      </c>
      <c r="AQ293" s="19">
        <f t="shared" si="57"/>
        <v>4.2048509734545492E-3</v>
      </c>
      <c r="AR293" s="16">
        <f t="shared" si="58"/>
        <v>0.35629912796652352</v>
      </c>
    </row>
    <row r="294" spans="1:45" s="9" customFormat="1" x14ac:dyDescent="0.25">
      <c r="A294" s="9" t="s">
        <v>37</v>
      </c>
      <c r="B294" s="9">
        <v>17.994059840033401</v>
      </c>
      <c r="C294" s="9">
        <v>1.5842109230740201E-2</v>
      </c>
      <c r="D294" s="9">
        <v>17.438543313531401</v>
      </c>
      <c r="E294" s="9">
        <v>6.5175627053186798</v>
      </c>
      <c r="F294" s="13">
        <v>0</v>
      </c>
      <c r="G294" s="13">
        <v>0</v>
      </c>
      <c r="H294" s="9">
        <v>4.1731711870578403</v>
      </c>
      <c r="I294" s="9">
        <v>59.790582311859801</v>
      </c>
      <c r="J294" s="9">
        <v>48.3969211650803</v>
      </c>
      <c r="K294" s="9">
        <v>35.251020595934499</v>
      </c>
      <c r="L294" s="9">
        <v>86.722964693729494</v>
      </c>
      <c r="M294" s="9">
        <v>32.637284157503998</v>
      </c>
      <c r="N294" s="9">
        <v>94.878936076050707</v>
      </c>
      <c r="O294" s="9">
        <v>75.754687129263203</v>
      </c>
      <c r="P294" s="9">
        <v>148049.73492764699</v>
      </c>
      <c r="Q294" s="9">
        <v>182959.89183722</v>
      </c>
      <c r="R294" s="9">
        <v>113.54468260386</v>
      </c>
      <c r="S294" s="9">
        <v>686.06804180959296</v>
      </c>
      <c r="T294" s="9">
        <v>0.72309786458827796</v>
      </c>
      <c r="U294" s="9">
        <v>0.31106056374385599</v>
      </c>
      <c r="V294" s="13">
        <v>0</v>
      </c>
      <c r="W294" s="9">
        <v>0.112118144110417</v>
      </c>
      <c r="X294" s="9">
        <v>0.57682129214572497</v>
      </c>
      <c r="Y294" s="13">
        <v>0</v>
      </c>
      <c r="Z294" s="13">
        <v>0</v>
      </c>
      <c r="AA294" s="9">
        <v>2.9770920395813999E-4</v>
      </c>
      <c r="AB294" s="9">
        <v>7.2738992816846499E-3</v>
      </c>
      <c r="AC294" s="9">
        <v>6.4255695617766902E-3</v>
      </c>
      <c r="AD294" s="9">
        <v>2.51501601283691E-3</v>
      </c>
      <c r="AE294" s="9">
        <v>2.4849302642889798E-3</v>
      </c>
      <c r="AF294" s="19">
        <v>4.3573222592074102E-3</v>
      </c>
      <c r="AG294" s="9">
        <v>3.2705796008103902E-3</v>
      </c>
      <c r="AH294" s="9">
        <v>6.84838484624456</v>
      </c>
      <c r="AI294" s="9">
        <v>0.200107569333006</v>
      </c>
      <c r="AJ294" s="9">
        <v>2058.0569390751398</v>
      </c>
      <c r="AK294" s="9" t="s">
        <v>99</v>
      </c>
      <c r="AL294" s="9" t="s">
        <v>100</v>
      </c>
      <c r="AM294" s="9">
        <v>166101587157.10999</v>
      </c>
      <c r="AN294" s="9">
        <v>1121931</v>
      </c>
      <c r="AO294" s="13">
        <f t="shared" si="55"/>
        <v>1.108060102494224E-2</v>
      </c>
      <c r="AP294" s="61">
        <f t="shared" si="56"/>
        <v>12.515572346324378</v>
      </c>
      <c r="AQ294" s="19">
        <f t="shared" si="57"/>
        <v>5.3150446248717547E-3</v>
      </c>
      <c r="AR294" s="16">
        <f t="shared" si="58"/>
        <v>0.43773367626435133</v>
      </c>
    </row>
    <row r="295" spans="1:45" s="9" customFormat="1" x14ac:dyDescent="0.25">
      <c r="A295" s="9" t="s">
        <v>37</v>
      </c>
      <c r="B295" s="9">
        <v>19.092696212989399</v>
      </c>
      <c r="C295" s="9">
        <v>1.7207532519375401E-2</v>
      </c>
      <c r="D295" s="9">
        <v>18.8026546856041</v>
      </c>
      <c r="E295" s="9">
        <v>6.8107816758898796</v>
      </c>
      <c r="F295" s="13">
        <v>0</v>
      </c>
      <c r="G295" s="13">
        <v>0</v>
      </c>
      <c r="H295" s="9">
        <v>4.2392181785551601</v>
      </c>
      <c r="I295" s="9">
        <v>82.920867853692201</v>
      </c>
      <c r="J295" s="9">
        <v>73.486787399517794</v>
      </c>
      <c r="K295" s="9">
        <v>57.116020435591501</v>
      </c>
      <c r="L295" s="9">
        <v>111.396479110971</v>
      </c>
      <c r="M295" s="9">
        <v>34.649232953927203</v>
      </c>
      <c r="N295" s="9">
        <v>94.924294855921303</v>
      </c>
      <c r="O295" s="9">
        <v>74.981780995308796</v>
      </c>
      <c r="P295" s="9">
        <v>139994.43539519099</v>
      </c>
      <c r="Q295" s="9">
        <v>173216.65784717901</v>
      </c>
      <c r="R295" s="9">
        <v>123.924069905712</v>
      </c>
      <c r="S295" s="9">
        <v>686.12206586397804</v>
      </c>
      <c r="T295" s="9">
        <v>0.71767982416414999</v>
      </c>
      <c r="U295" s="9">
        <v>0.325628199399292</v>
      </c>
      <c r="V295" s="13">
        <v>0</v>
      </c>
      <c r="W295" s="9">
        <v>0.111035395565398</v>
      </c>
      <c r="X295" s="9">
        <v>0.56333640503530902</v>
      </c>
      <c r="Y295" s="13">
        <v>0</v>
      </c>
      <c r="Z295" s="13">
        <v>0</v>
      </c>
      <c r="AA295" s="9">
        <v>3.0073172439315499E-4</v>
      </c>
      <c r="AB295" s="9">
        <v>7.3961549931007998E-3</v>
      </c>
      <c r="AC295" s="9">
        <v>6.5107591272509603E-3</v>
      </c>
      <c r="AD295" s="9">
        <v>2.4891178673690098E-3</v>
      </c>
      <c r="AE295" s="9">
        <v>2.8737275693845798E-3</v>
      </c>
      <c r="AF295" s="19">
        <v>4.7052583996929197E-3</v>
      </c>
      <c r="AG295" s="9">
        <v>4.1478241886539896E-3</v>
      </c>
      <c r="AH295" s="9">
        <v>6.7369399955318503</v>
      </c>
      <c r="AI295" s="9">
        <v>0.214755864613068</v>
      </c>
      <c r="AJ295" s="9">
        <v>2654.09306033862</v>
      </c>
      <c r="AK295" s="9" t="s">
        <v>101</v>
      </c>
      <c r="AL295" s="9" t="s">
        <v>102</v>
      </c>
      <c r="AM295" s="9">
        <v>134586310361.44</v>
      </c>
      <c r="AN295" s="9">
        <v>961369</v>
      </c>
      <c r="AO295" s="13">
        <f>AA295+AC295*$AO$2+AF295*$AP$2</f>
        <v>1.1516749251337034E-2</v>
      </c>
      <c r="AP295" s="61">
        <f t="shared" si="56"/>
        <v>12.977455392501591</v>
      </c>
      <c r="AQ295" s="19">
        <f t="shared" si="57"/>
        <v>5.9838125309723753E-3</v>
      </c>
      <c r="AR295" s="16">
        <f t="shared" si="58"/>
        <v>0.47122033060666202</v>
      </c>
      <c r="AS295" s="19">
        <f>AVERAGE(AQ293:AQ295)</f>
        <v>5.1679027097662261E-3</v>
      </c>
    </row>
    <row r="296" spans="1:45" x14ac:dyDescent="0.25">
      <c r="A296" t="s">
        <v>37</v>
      </c>
      <c r="B296">
        <v>21.4303103509362</v>
      </c>
      <c r="C296">
        <v>1.90545823042002E-2</v>
      </c>
      <c r="D296">
        <v>20.6150613299477</v>
      </c>
      <c r="E296">
        <v>14.436505972243999</v>
      </c>
      <c r="F296" s="1">
        <v>0</v>
      </c>
      <c r="G296" s="1">
        <v>0</v>
      </c>
      <c r="H296">
        <v>4.3533217015521002</v>
      </c>
      <c r="I296">
        <v>106.593980821961</v>
      </c>
      <c r="J296">
        <v>100.835194435427</v>
      </c>
      <c r="K296">
        <v>72.897639241369404</v>
      </c>
      <c r="L296">
        <v>136.383996727864</v>
      </c>
      <c r="M296">
        <v>35.743829475581897</v>
      </c>
      <c r="N296">
        <v>94.644012751296899</v>
      </c>
      <c r="O296">
        <v>73.125559804653705</v>
      </c>
      <c r="P296">
        <v>133753.490650174</v>
      </c>
      <c r="Q296">
        <v>165976.10474832801</v>
      </c>
      <c r="R296">
        <v>127.95881049307199</v>
      </c>
      <c r="S296">
        <v>694.21251562918201</v>
      </c>
      <c r="T296">
        <v>0.72341969341714896</v>
      </c>
      <c r="U296">
        <v>0.31952588620924399</v>
      </c>
      <c r="V296" s="1">
        <v>0</v>
      </c>
      <c r="W296">
        <v>9.7697072536056501E-2</v>
      </c>
      <c r="X296">
        <v>0.58277704125469798</v>
      </c>
      <c r="Y296" s="1">
        <v>0</v>
      </c>
      <c r="Z296" s="1">
        <v>0</v>
      </c>
      <c r="AA296">
        <v>3.0601201935563801E-4</v>
      </c>
      <c r="AB296">
        <v>7.6491097344466401E-3</v>
      </c>
      <c r="AC296">
        <v>6.7675523014261102E-3</v>
      </c>
      <c r="AD296">
        <v>2.38310097239242E-3</v>
      </c>
      <c r="AE296">
        <v>3.53322089174672E-3</v>
      </c>
      <c r="AF296" s="3">
        <v>5.5027567180507197E-3</v>
      </c>
      <c r="AG296">
        <v>5.1831798507052801E-3</v>
      </c>
      <c r="AH296">
        <v>7.2221540090618497</v>
      </c>
      <c r="AI296">
        <v>0.23270832672726099</v>
      </c>
      <c r="AJ296">
        <v>3326.6386900083999</v>
      </c>
      <c r="AK296" t="s">
        <v>103</v>
      </c>
      <c r="AL296" t="s">
        <v>104</v>
      </c>
      <c r="AM296">
        <v>82583952746.100006</v>
      </c>
      <c r="AN296">
        <v>617434</v>
      </c>
      <c r="AO296" s="1">
        <f t="shared" ref="AO296:AO299" si="59">AA296+AC296*$AO$2+AF296*$AP$2</f>
        <v>1.2576321038832468E-2</v>
      </c>
      <c r="AP296" s="5">
        <f t="shared" si="56"/>
        <v>14.090250729775111</v>
      </c>
      <c r="AQ296" s="3">
        <f t="shared" si="57"/>
        <v>7.3217292395153215E-3</v>
      </c>
      <c r="AR296" s="15">
        <f t="shared" si="58"/>
        <v>0.52093179617097141</v>
      </c>
    </row>
    <row r="297" spans="1:45" x14ac:dyDescent="0.25">
      <c r="A297" t="s">
        <v>37</v>
      </c>
      <c r="B297">
        <v>21.214211111208702</v>
      </c>
      <c r="C297">
        <v>1.9536448083704801E-2</v>
      </c>
      <c r="D297">
        <v>21.081750353786301</v>
      </c>
      <c r="E297">
        <v>24.205210765724999</v>
      </c>
      <c r="F297" s="1">
        <v>0</v>
      </c>
      <c r="G297" s="1">
        <v>0</v>
      </c>
      <c r="H297">
        <v>4.4807535606013502</v>
      </c>
      <c r="I297">
        <v>128.91457357745301</v>
      </c>
      <c r="J297">
        <v>124.44212577414601</v>
      </c>
      <c r="K297">
        <v>90.114148390525003</v>
      </c>
      <c r="L297">
        <v>160.71268589375001</v>
      </c>
      <c r="M297">
        <v>37.015851662041896</v>
      </c>
      <c r="N297">
        <v>94.343004490245306</v>
      </c>
      <c r="O297">
        <v>71.637507596449396</v>
      </c>
      <c r="P297">
        <v>125201.85621794099</v>
      </c>
      <c r="Q297">
        <v>155732.012792633</v>
      </c>
      <c r="R297">
        <v>131.680076402103</v>
      </c>
      <c r="S297">
        <v>697.38750528356297</v>
      </c>
      <c r="T297">
        <v>0.72911859887509101</v>
      </c>
      <c r="U297">
        <v>0.31831881802599399</v>
      </c>
      <c r="V297" s="1">
        <v>0</v>
      </c>
      <c r="W297">
        <v>8.8621748462004102E-2</v>
      </c>
      <c r="X297">
        <v>0.59305943351200097</v>
      </c>
      <c r="Y297" s="1">
        <v>0</v>
      </c>
      <c r="Z297" s="1">
        <v>0</v>
      </c>
      <c r="AA297">
        <v>3.1270654775228401E-4</v>
      </c>
      <c r="AB297">
        <v>7.8091054780537097E-3</v>
      </c>
      <c r="AC297">
        <v>6.9768226289133603E-3</v>
      </c>
      <c r="AD297">
        <v>2.1154904492024199E-3</v>
      </c>
      <c r="AE297">
        <v>4.49281704007423E-3</v>
      </c>
      <c r="AF297" s="3">
        <v>6.0266862744570698E-3</v>
      </c>
      <c r="AG297">
        <v>4.8063684716132E-3</v>
      </c>
      <c r="AH297">
        <v>7.4829867714269396</v>
      </c>
      <c r="AI297">
        <v>0.26141882631014501</v>
      </c>
      <c r="AJ297">
        <v>4069.1599961531901</v>
      </c>
      <c r="AK297" t="s">
        <v>105</v>
      </c>
      <c r="AL297" t="s">
        <v>106</v>
      </c>
      <c r="AM297">
        <v>46512990392.389999</v>
      </c>
      <c r="AN297">
        <v>371504</v>
      </c>
      <c r="AO297" s="1">
        <f t="shared" si="59"/>
        <v>1.3316215451122715E-2</v>
      </c>
      <c r="AP297" s="5">
        <f t="shared" si="56"/>
        <v>14.859559803286082</v>
      </c>
      <c r="AQ297" s="3">
        <f t="shared" si="57"/>
        <v>6.3574769357961358E-3</v>
      </c>
      <c r="AR297" s="15">
        <f t="shared" si="58"/>
        <v>0.42764734568498697</v>
      </c>
    </row>
    <row r="298" spans="1:45" x14ac:dyDescent="0.25">
      <c r="A298" t="s">
        <v>37</v>
      </c>
      <c r="B298">
        <v>23.1046313834938</v>
      </c>
      <c r="C298">
        <v>1.9549296764880899E-2</v>
      </c>
      <c r="D298">
        <v>21.094159859620301</v>
      </c>
      <c r="E298">
        <v>39.223465456638202</v>
      </c>
      <c r="F298" s="1">
        <v>0</v>
      </c>
      <c r="G298" s="1">
        <v>0</v>
      </c>
      <c r="H298">
        <v>4.6450700690468096</v>
      </c>
      <c r="I298">
        <v>151.42404890889699</v>
      </c>
      <c r="J298">
        <v>149.49381548098299</v>
      </c>
      <c r="K298">
        <v>105.9066093356</v>
      </c>
      <c r="L298">
        <v>185.23422341916799</v>
      </c>
      <c r="M298">
        <v>37.5289270330994</v>
      </c>
      <c r="N298">
        <v>93.967545047855694</v>
      </c>
      <c r="O298">
        <v>69.967134299280403</v>
      </c>
      <c r="P298">
        <v>117487.64915480401</v>
      </c>
      <c r="Q298">
        <v>146513.50459950601</v>
      </c>
      <c r="R298">
        <v>132.69251401649899</v>
      </c>
      <c r="S298">
        <v>704.69030101271198</v>
      </c>
      <c r="T298">
        <v>0.74039642098285396</v>
      </c>
      <c r="U298">
        <v>0.29947763173300201</v>
      </c>
      <c r="V298" s="1">
        <v>0</v>
      </c>
      <c r="W298">
        <v>7.3240113889600805E-2</v>
      </c>
      <c r="X298">
        <v>0.62728225437739604</v>
      </c>
      <c r="Y298" s="1">
        <v>0</v>
      </c>
      <c r="Z298" s="1">
        <v>0</v>
      </c>
      <c r="AA298">
        <v>3.2413215935201702E-4</v>
      </c>
      <c r="AB298">
        <v>7.8668932667489699E-3</v>
      </c>
      <c r="AC298">
        <v>7.1361291863114998E-3</v>
      </c>
      <c r="AD298">
        <v>1.8917699441208401E-3</v>
      </c>
      <c r="AE298">
        <v>5.6285136201625801E-3</v>
      </c>
      <c r="AF298" s="3">
        <v>6.6313174153318803E-3</v>
      </c>
      <c r="AG298">
        <v>3.8378846866639598E-3</v>
      </c>
      <c r="AH298">
        <v>7.9748425524045503</v>
      </c>
      <c r="AI298">
        <v>0.288823010172994</v>
      </c>
      <c r="AJ298">
        <v>4832.7223015406398</v>
      </c>
      <c r="AK298" t="s">
        <v>107</v>
      </c>
      <c r="AL298" t="s">
        <v>108</v>
      </c>
      <c r="AM298">
        <v>15813367625.639999</v>
      </c>
      <c r="AN298">
        <v>134596</v>
      </c>
      <c r="AO298" s="1">
        <f t="shared" si="59"/>
        <v>1.4091578760995397E-2</v>
      </c>
      <c r="AP298" s="5">
        <f t="shared" si="56"/>
        <v>15.658967289345526</v>
      </c>
      <c r="AQ298" s="3">
        <f t="shared" si="57"/>
        <v>7.564204921133107E-3</v>
      </c>
      <c r="AR298" s="15">
        <f t="shared" si="58"/>
        <v>0.47548883375050899</v>
      </c>
    </row>
    <row r="299" spans="1:45" x14ac:dyDescent="0.25">
      <c r="A299" t="s">
        <v>37</v>
      </c>
      <c r="B299">
        <v>21.801696396726701</v>
      </c>
      <c r="C299">
        <v>1.8578953796438601E-2</v>
      </c>
      <c r="D299">
        <v>20.151933493491399</v>
      </c>
      <c r="E299">
        <v>58.114995586758901</v>
      </c>
      <c r="F299" s="1">
        <v>0</v>
      </c>
      <c r="G299" s="1">
        <v>0</v>
      </c>
      <c r="H299">
        <v>4.8453094269344401</v>
      </c>
      <c r="I299">
        <v>173.75134840943599</v>
      </c>
      <c r="J299">
        <v>171.138250487324</v>
      </c>
      <c r="K299">
        <v>125.173654878101</v>
      </c>
      <c r="L299">
        <v>210.12038550584299</v>
      </c>
      <c r="M299">
        <v>37.972902626472703</v>
      </c>
      <c r="N299">
        <v>93.644840061648907</v>
      </c>
      <c r="O299">
        <v>69.382615870139801</v>
      </c>
      <c r="P299">
        <v>108988.02038442199</v>
      </c>
      <c r="Q299">
        <v>136444.82029833301</v>
      </c>
      <c r="R299">
        <v>133.317210964341</v>
      </c>
      <c r="S299">
        <v>706.28468972696601</v>
      </c>
      <c r="T299">
        <v>0.73696860553115995</v>
      </c>
      <c r="U299">
        <v>0.291434892025067</v>
      </c>
      <c r="V299" s="1">
        <v>0</v>
      </c>
      <c r="W299">
        <v>9.0566780130085497E-2</v>
      </c>
      <c r="X299">
        <v>0.61799832784484598</v>
      </c>
      <c r="Y299" s="1">
        <v>0</v>
      </c>
      <c r="Z299" s="1">
        <v>0</v>
      </c>
      <c r="AA299">
        <v>3.3331179285826399E-4</v>
      </c>
      <c r="AB299">
        <v>7.8326017427002795E-3</v>
      </c>
      <c r="AC299">
        <v>7.21765686517775E-3</v>
      </c>
      <c r="AD299">
        <v>1.54606058628116E-3</v>
      </c>
      <c r="AE299">
        <v>5.6249543866870302E-3</v>
      </c>
      <c r="AF299" s="3">
        <v>6.7412925258012396E-3</v>
      </c>
      <c r="AG299">
        <v>3.2420163475607002E-3</v>
      </c>
      <c r="AH299">
        <v>8.0134595119586596</v>
      </c>
      <c r="AI299">
        <v>0.278908200826539</v>
      </c>
      <c r="AJ299">
        <v>5627.6723583389703</v>
      </c>
      <c r="AK299" t="s">
        <v>109</v>
      </c>
      <c r="AL299" t="s">
        <v>110</v>
      </c>
      <c r="AM299">
        <v>5227937361.8000002</v>
      </c>
      <c r="AN299">
        <v>47968</v>
      </c>
      <c r="AO299" s="1">
        <f t="shared" si="59"/>
        <v>1.4292261183837253E-2</v>
      </c>
      <c r="AP299" s="5">
        <f t="shared" si="56"/>
        <v>15.864748999566414</v>
      </c>
      <c r="AQ299" s="3">
        <f t="shared" si="57"/>
        <v>5.9926931331187299E-3</v>
      </c>
      <c r="AR299" s="15">
        <f t="shared" si="58"/>
        <v>0.3742225860190127</v>
      </c>
    </row>
    <row r="300" spans="1:45" x14ac:dyDescent="0.25">
      <c r="A300" t="s">
        <v>37</v>
      </c>
      <c r="B300">
        <v>20.395180224467001</v>
      </c>
      <c r="C300">
        <v>1.73929286966896E-2</v>
      </c>
      <c r="D300">
        <v>18.9862710937469</v>
      </c>
      <c r="E300">
        <v>86.749414506832494</v>
      </c>
      <c r="F300" s="1">
        <v>0</v>
      </c>
      <c r="G300" s="1">
        <v>0</v>
      </c>
      <c r="H300">
        <v>5.12260935320929</v>
      </c>
      <c r="I300">
        <v>194.041875138161</v>
      </c>
      <c r="J300">
        <v>187.30831338759501</v>
      </c>
      <c r="K300">
        <v>150.26077393141401</v>
      </c>
      <c r="L300">
        <v>233.850718248459</v>
      </c>
      <c r="M300">
        <v>37.858345701580198</v>
      </c>
      <c r="N300">
        <v>93.306651449784297</v>
      </c>
      <c r="O300">
        <v>69.821484411239894</v>
      </c>
      <c r="P300">
        <v>99161.752631114199</v>
      </c>
      <c r="Q300">
        <v>127298.894864763</v>
      </c>
      <c r="R300">
        <v>133.11541760345699</v>
      </c>
      <c r="S300">
        <v>696.41777696254496</v>
      </c>
      <c r="T300">
        <v>0.66431921489824797</v>
      </c>
      <c r="U300">
        <v>0.28631064797178502</v>
      </c>
      <c r="V300" s="1">
        <v>0</v>
      </c>
      <c r="W300">
        <v>0.213402658655507</v>
      </c>
      <c r="X300">
        <v>0.50028669337270604</v>
      </c>
      <c r="Y300" s="1">
        <v>0</v>
      </c>
      <c r="Z300" s="1">
        <v>0</v>
      </c>
      <c r="AA300">
        <v>3.5352572188272801E-4</v>
      </c>
      <c r="AB300">
        <v>7.4798718532678001E-3</v>
      </c>
      <c r="AC300">
        <v>7.0043160929456798E-3</v>
      </c>
      <c r="AD300">
        <v>9.4532482133802504E-4</v>
      </c>
      <c r="AE300">
        <v>5.28969030352738E-3</v>
      </c>
      <c r="AF300" s="3">
        <v>6.3477630882652703E-3</v>
      </c>
      <c r="AG300">
        <v>3.3245096704007499E-3</v>
      </c>
      <c r="AH300">
        <v>7.7034303657604104</v>
      </c>
      <c r="AI300">
        <v>0.27231406140797398</v>
      </c>
      <c r="AJ300">
        <v>6355.7166538608499</v>
      </c>
      <c r="AK300" t="s">
        <v>111</v>
      </c>
      <c r="AL300" t="s">
        <v>112</v>
      </c>
      <c r="AM300">
        <v>1123106010.3</v>
      </c>
      <c r="AN300">
        <v>11326</v>
      </c>
      <c r="AO300" s="1">
        <f t="shared" ref="AO300:AO301" si="60">AA300+AC300*$AO$2+AF300*$AP$2</f>
        <v>1.3705604903093679E-2</v>
      </c>
      <c r="AP300" s="5">
        <f t="shared" si="56"/>
        <v>15.261888388903222</v>
      </c>
      <c r="AQ300" s="3">
        <f t="shared" ref="AQ300:AQ301" si="61">(1-(1-B300/100)^(1/12))- AO300</f>
        <v>5.1228450570498657E-3</v>
      </c>
      <c r="AR300" s="15">
        <f t="shared" ref="AR300:AR301" si="62">B300/AP300-1</f>
        <v>0.33634709576936417</v>
      </c>
    </row>
    <row r="301" spans="1:45" x14ac:dyDescent="0.25">
      <c r="A301" t="s">
        <v>37</v>
      </c>
      <c r="B301">
        <v>27.622405953785599</v>
      </c>
      <c r="C301">
        <v>1.6435926677077502E-2</v>
      </c>
      <c r="D301">
        <v>18.0343509132245</v>
      </c>
      <c r="E301">
        <v>117.79146324241999</v>
      </c>
      <c r="F301" s="1">
        <v>0</v>
      </c>
      <c r="G301" s="1">
        <v>0</v>
      </c>
      <c r="H301">
        <v>5.4411157761269697</v>
      </c>
      <c r="I301">
        <v>217.62152898938101</v>
      </c>
      <c r="J301">
        <v>214.92771406076599</v>
      </c>
      <c r="K301">
        <v>171.894281226722</v>
      </c>
      <c r="L301">
        <v>266.60233180701101</v>
      </c>
      <c r="M301">
        <v>38.065257482816797</v>
      </c>
      <c r="N301">
        <v>93.074933731083604</v>
      </c>
      <c r="O301">
        <v>69.750218884367001</v>
      </c>
      <c r="P301">
        <v>80190.344134275598</v>
      </c>
      <c r="Q301">
        <v>101821.862387159</v>
      </c>
      <c r="R301">
        <v>133.499026359098</v>
      </c>
      <c r="S301">
        <v>704.45669143757596</v>
      </c>
      <c r="T301">
        <v>0.63529901039930203</v>
      </c>
      <c r="U301">
        <v>0.39660566257058699</v>
      </c>
      <c r="V301" s="1">
        <v>0</v>
      </c>
      <c r="W301">
        <v>0.131621380841249</v>
      </c>
      <c r="X301">
        <v>0.47177295658816298</v>
      </c>
      <c r="Y301" s="1">
        <v>0</v>
      </c>
      <c r="Z301" s="1">
        <v>0</v>
      </c>
      <c r="AA301">
        <v>3.5028817002693202E-4</v>
      </c>
      <c r="AB301">
        <v>7.1767720163441497E-3</v>
      </c>
      <c r="AC301">
        <v>7.1107081313819898E-3</v>
      </c>
      <c r="AD301">
        <v>7.2768849065614895E-4</v>
      </c>
      <c r="AE301">
        <v>5.2686098127607498E-3</v>
      </c>
      <c r="AF301" s="3">
        <v>6.4947153591635304E-3</v>
      </c>
      <c r="AG301">
        <v>2.91263695531671E-3</v>
      </c>
      <c r="AH301">
        <v>7.6803298704432601</v>
      </c>
      <c r="AI301">
        <v>0.26674012926928597</v>
      </c>
      <c r="AJ301">
        <v>6851.3753647093299</v>
      </c>
      <c r="AK301" t="s">
        <v>113</v>
      </c>
      <c r="AL301" t="s">
        <v>114</v>
      </c>
      <c r="AM301">
        <v>181550939.12</v>
      </c>
      <c r="AN301">
        <v>2264</v>
      </c>
      <c r="AO301" s="1">
        <f t="shared" si="60"/>
        <v>1.3955711660572452E-2</v>
      </c>
      <c r="AP301" s="5">
        <f t="shared" si="56"/>
        <v>15.519386036790085</v>
      </c>
      <c r="AQ301" s="3">
        <f t="shared" si="61"/>
        <v>1.2624108737086708E-2</v>
      </c>
      <c r="AR301" s="15">
        <f t="shared" si="62"/>
        <v>0.77986460858079232</v>
      </c>
    </row>
    <row r="304" spans="1:45" s="64" customFormat="1" x14ac:dyDescent="0.25">
      <c r="B304" s="64" t="s">
        <v>298</v>
      </c>
      <c r="AF304" s="65"/>
    </row>
    <row r="305" spans="1:45" x14ac:dyDescent="0.25">
      <c r="AO305" t="s">
        <v>226</v>
      </c>
      <c r="AP305" t="s">
        <v>67</v>
      </c>
      <c r="AR305" t="s">
        <v>299</v>
      </c>
    </row>
    <row r="306" spans="1:45" x14ac:dyDescent="0.25">
      <c r="A306" t="s">
        <v>0</v>
      </c>
      <c r="B306" t="s">
        <v>1</v>
      </c>
      <c r="C306" t="s">
        <v>2</v>
      </c>
      <c r="D306" t="s">
        <v>3</v>
      </c>
      <c r="E306" t="s">
        <v>5</v>
      </c>
      <c r="F306" t="s">
        <v>6</v>
      </c>
      <c r="G306" t="s">
        <v>208</v>
      </c>
      <c r="H306" t="s">
        <v>7</v>
      </c>
      <c r="I306" t="s">
        <v>8</v>
      </c>
      <c r="J306" t="s">
        <v>134</v>
      </c>
      <c r="K306" t="s">
        <v>143</v>
      </c>
      <c r="L306" t="s">
        <v>9</v>
      </c>
      <c r="M306" t="s">
        <v>10</v>
      </c>
      <c r="N306" t="s">
        <v>11</v>
      </c>
      <c r="O306" t="s">
        <v>13</v>
      </c>
      <c r="P306" t="s">
        <v>14</v>
      </c>
      <c r="Q306" t="s">
        <v>15</v>
      </c>
      <c r="R306" t="s">
        <v>16</v>
      </c>
      <c r="S306" t="s">
        <v>17</v>
      </c>
      <c r="T306" t="s">
        <v>18</v>
      </c>
      <c r="U306" t="s">
        <v>20</v>
      </c>
      <c r="V306" t="s">
        <v>21</v>
      </c>
      <c r="W306" t="s">
        <v>22</v>
      </c>
      <c r="X306" t="s">
        <v>23</v>
      </c>
      <c r="Y306" t="s">
        <v>24</v>
      </c>
      <c r="Z306" t="s">
        <v>25</v>
      </c>
      <c r="AA306" t="s">
        <v>26</v>
      </c>
      <c r="AB306" t="s">
        <v>27</v>
      </c>
      <c r="AC306" t="s">
        <v>263</v>
      </c>
      <c r="AD306" t="s">
        <v>120</v>
      </c>
      <c r="AE306" t="s">
        <v>29</v>
      </c>
      <c r="AF306" s="3" t="s">
        <v>233</v>
      </c>
      <c r="AG306" t="s">
        <v>30</v>
      </c>
      <c r="AH306" t="s">
        <v>31</v>
      </c>
      <c r="AI306" t="s">
        <v>32</v>
      </c>
      <c r="AJ306" t="s">
        <v>33</v>
      </c>
      <c r="AK306" t="s">
        <v>34</v>
      </c>
      <c r="AL306" t="s">
        <v>74</v>
      </c>
      <c r="AM306" t="s">
        <v>35</v>
      </c>
      <c r="AN306" t="s">
        <v>36</v>
      </c>
      <c r="AO306" s="15">
        <v>1</v>
      </c>
      <c r="AP306" s="15">
        <v>1</v>
      </c>
    </row>
    <row r="307" spans="1:45" x14ac:dyDescent="0.25">
      <c r="A307" t="s">
        <v>37</v>
      </c>
      <c r="B307">
        <v>0.152274133665464</v>
      </c>
      <c r="C307">
        <v>3.0552045289495601E-3</v>
      </c>
      <c r="D307">
        <v>3.6052623283710998</v>
      </c>
      <c r="E307">
        <v>-110.23830045639301</v>
      </c>
      <c r="F307" s="1">
        <v>0</v>
      </c>
      <c r="G307" s="1">
        <v>0</v>
      </c>
      <c r="H307">
        <v>2.5470201377764701</v>
      </c>
      <c r="I307">
        <v>-242.47308321262301</v>
      </c>
      <c r="J307">
        <v>-284.49816914444398</v>
      </c>
      <c r="K307">
        <v>-243.76194626215701</v>
      </c>
      <c r="L307">
        <v>-213.70661062402701</v>
      </c>
      <c r="M307">
        <v>26.815714244799999</v>
      </c>
      <c r="N307">
        <v>95.303360847515606</v>
      </c>
      <c r="O307">
        <v>85.754530394524096</v>
      </c>
      <c r="P307">
        <v>138738.32007518699</v>
      </c>
      <c r="Q307">
        <v>162298.99319703699</v>
      </c>
      <c r="R307">
        <v>85.282571198513907</v>
      </c>
      <c r="S307">
        <v>663.75368251672501</v>
      </c>
      <c r="T307">
        <v>0.96864080935812402</v>
      </c>
      <c r="U307">
        <v>2.3949280960862799E-2</v>
      </c>
      <c r="V307" s="1">
        <v>0</v>
      </c>
      <c r="W307" s="1">
        <v>0</v>
      </c>
      <c r="X307">
        <v>0.97605071903913698</v>
      </c>
      <c r="Y307" s="1">
        <v>0</v>
      </c>
      <c r="Z307" s="1">
        <v>0</v>
      </c>
      <c r="AA307">
        <v>2.8500802750630399E-4</v>
      </c>
      <c r="AB307">
        <v>2.7701926073584499E-3</v>
      </c>
      <c r="AC307">
        <v>2.9875851274968599E-3</v>
      </c>
      <c r="AD307" s="1">
        <v>0</v>
      </c>
      <c r="AE307" s="1">
        <v>0</v>
      </c>
      <c r="AF307" s="3">
        <v>0</v>
      </c>
      <c r="AG307" s="1">
        <v>0</v>
      </c>
      <c r="AH307">
        <v>2.5544597173775698</v>
      </c>
      <c r="AI307">
        <v>5.7599278024046803E-2</v>
      </c>
      <c r="AJ307" s="1">
        <v>0</v>
      </c>
      <c r="AK307" t="s">
        <v>75</v>
      </c>
      <c r="AL307" t="s">
        <v>76</v>
      </c>
      <c r="AM307">
        <v>18452196.57</v>
      </c>
      <c r="AN307">
        <v>133</v>
      </c>
      <c r="AO307" s="1">
        <f>AA307+AC307*$AO$2+AF307*$AP$2</f>
        <v>3.2725931550031638E-3</v>
      </c>
      <c r="AP307" s="5">
        <f>100*(1-(1-AO307)^12)</f>
        <v>3.8571921013337174</v>
      </c>
      <c r="AQ307" s="3">
        <f>(1-(1-B307/100)^(1/12))- AO307</f>
        <v>-3.1456093943287265E-3</v>
      </c>
      <c r="AR307" s="15">
        <f>B307/AP307-1</f>
        <v>-0.96052202491734562</v>
      </c>
    </row>
    <row r="308" spans="1:45" x14ac:dyDescent="0.25">
      <c r="A308" t="s">
        <v>37</v>
      </c>
      <c r="B308">
        <v>2.8196802452441601</v>
      </c>
      <c r="C308">
        <v>3.4867752728235898E-3</v>
      </c>
      <c r="D308">
        <v>4.1048154778361798</v>
      </c>
      <c r="E308">
        <v>-91.995813744157701</v>
      </c>
      <c r="F308" s="1">
        <v>0</v>
      </c>
      <c r="G308" s="1">
        <v>0</v>
      </c>
      <c r="H308">
        <v>2.7853974394785301</v>
      </c>
      <c r="I308">
        <v>-210.92446031087701</v>
      </c>
      <c r="J308">
        <v>-243.680833046374</v>
      </c>
      <c r="K308">
        <v>-213.097923219145</v>
      </c>
      <c r="L308">
        <v>-187.22924386102801</v>
      </c>
      <c r="M308">
        <v>28.412725018161801</v>
      </c>
      <c r="N308">
        <v>95.466818642447706</v>
      </c>
      <c r="O308">
        <v>85.259769660255103</v>
      </c>
      <c r="P308">
        <v>168434.20560821399</v>
      </c>
      <c r="Q308">
        <v>196327.70706729399</v>
      </c>
      <c r="R308">
        <v>87.036534368654799</v>
      </c>
      <c r="S308">
        <v>671.42598606685499</v>
      </c>
      <c r="T308">
        <v>0.86099991013643595</v>
      </c>
      <c r="U308">
        <v>0.14090000977374001</v>
      </c>
      <c r="V308" s="1">
        <v>0</v>
      </c>
      <c r="W308">
        <v>5.5776352399982201E-2</v>
      </c>
      <c r="X308">
        <v>0.80332363782627703</v>
      </c>
      <c r="Y308" s="1">
        <v>0</v>
      </c>
      <c r="Z308" s="1">
        <v>0</v>
      </c>
      <c r="AA308">
        <v>2.8661477124399898E-4</v>
      </c>
      <c r="AB308">
        <v>3.2001651940716E-3</v>
      </c>
      <c r="AC308">
        <v>3.0966905653566101E-3</v>
      </c>
      <c r="AD308" s="1">
        <v>0</v>
      </c>
      <c r="AE308" s="1">
        <v>0</v>
      </c>
      <c r="AF308" s="3">
        <v>0</v>
      </c>
      <c r="AG308" s="1">
        <v>0</v>
      </c>
      <c r="AH308">
        <v>2.6863956668797999</v>
      </c>
      <c r="AI308">
        <v>6.36747517808499E-2</v>
      </c>
      <c r="AJ308">
        <v>0.48161974304278699</v>
      </c>
      <c r="AK308" t="s">
        <v>77</v>
      </c>
      <c r="AL308" t="s">
        <v>78</v>
      </c>
      <c r="AM308">
        <v>106618852.15000001</v>
      </c>
      <c r="AN308">
        <v>633</v>
      </c>
      <c r="AO308" s="1">
        <f t="shared" ref="AO308:AO325" si="63">AA308+AC308*$AO$2+AF308*$AP$2</f>
        <v>3.383305336600609E-3</v>
      </c>
      <c r="AP308" s="5">
        <f t="shared" ref="AP308:AP326" si="64">100*(1-(1-AO308)^12)</f>
        <v>3.9852633830724016</v>
      </c>
      <c r="AQ308" s="3">
        <f t="shared" ref="AQ308:AQ325" si="65">(1-(1-B308/100)^(1/12))- AO308</f>
        <v>-1.0026463872584686E-3</v>
      </c>
      <c r="AR308" s="15">
        <f t="shared" ref="AR308:AR325" si="66">B308/AP308-1</f>
        <v>-0.29247330120742132</v>
      </c>
    </row>
    <row r="309" spans="1:45" x14ac:dyDescent="0.25">
      <c r="A309" t="s">
        <v>37</v>
      </c>
      <c r="B309">
        <v>3.95050199434157</v>
      </c>
      <c r="C309">
        <v>3.7384376009377898E-3</v>
      </c>
      <c r="D309">
        <v>4.3950239244171003</v>
      </c>
      <c r="E309">
        <v>-68.397788046937606</v>
      </c>
      <c r="F309" s="1">
        <v>0</v>
      </c>
      <c r="G309" s="1">
        <v>0</v>
      </c>
      <c r="H309">
        <v>3.0207524164540902</v>
      </c>
      <c r="I309">
        <v>-181.48396241494399</v>
      </c>
      <c r="J309">
        <v>-206.966037304926</v>
      </c>
      <c r="K309">
        <v>-184.48808352607799</v>
      </c>
      <c r="L309">
        <v>-160.38998410271799</v>
      </c>
      <c r="M309">
        <v>28.130046865981502</v>
      </c>
      <c r="N309">
        <v>94.773325332025394</v>
      </c>
      <c r="O309">
        <v>83.967670433888998</v>
      </c>
      <c r="P309">
        <v>189189.14523119701</v>
      </c>
      <c r="Q309">
        <v>226667.771108794</v>
      </c>
      <c r="R309">
        <v>87.100197096118706</v>
      </c>
      <c r="S309">
        <v>673.04770102167902</v>
      </c>
      <c r="T309">
        <v>0.76351239799375503</v>
      </c>
      <c r="U309">
        <v>0.22937532645876499</v>
      </c>
      <c r="V309" s="1">
        <v>0</v>
      </c>
      <c r="W309">
        <v>0.115943415325771</v>
      </c>
      <c r="X309">
        <v>0.65468125821546297</v>
      </c>
      <c r="Y309" s="1">
        <v>0</v>
      </c>
      <c r="Z309" s="1">
        <v>0</v>
      </c>
      <c r="AA309">
        <v>2.8769551497568701E-4</v>
      </c>
      <c r="AB309">
        <v>3.4504326806310301E-3</v>
      </c>
      <c r="AC309">
        <v>3.3992332773631101E-3</v>
      </c>
      <c r="AD309" s="1">
        <v>3.0344037336196698E-7</v>
      </c>
      <c r="AE309" s="1">
        <v>0</v>
      </c>
      <c r="AF309" s="3">
        <v>1.8889212545098598E-5</v>
      </c>
      <c r="AG309" s="1">
        <v>0</v>
      </c>
      <c r="AH309">
        <v>3.1424692464817201</v>
      </c>
      <c r="AI309">
        <v>7.3777887422976196E-2</v>
      </c>
      <c r="AJ309">
        <v>0.83157581251647295</v>
      </c>
      <c r="AK309" t="s">
        <v>79</v>
      </c>
      <c r="AL309" t="s">
        <v>80</v>
      </c>
      <c r="AM309">
        <v>679189031.38</v>
      </c>
      <c r="AN309">
        <v>3590</v>
      </c>
      <c r="AO309" s="1">
        <f t="shared" si="63"/>
        <v>3.7058180048838954E-3</v>
      </c>
      <c r="AP309" s="5">
        <f t="shared" si="64"/>
        <v>4.3574535816978006</v>
      </c>
      <c r="AQ309" s="3">
        <f t="shared" si="65"/>
        <v>-3.5257579039493477E-4</v>
      </c>
      <c r="AR309" s="15">
        <f t="shared" si="66"/>
        <v>-9.3392064820956633E-2</v>
      </c>
    </row>
    <row r="310" spans="1:45" x14ac:dyDescent="0.25">
      <c r="A310" t="s">
        <v>37</v>
      </c>
      <c r="B310">
        <v>4.6564616181877003</v>
      </c>
      <c r="C310">
        <v>3.75011054228018E-3</v>
      </c>
      <c r="D310">
        <v>4.4084652061757401</v>
      </c>
      <c r="E310">
        <v>-43.132417723339103</v>
      </c>
      <c r="F310" s="1">
        <v>0</v>
      </c>
      <c r="G310" s="1">
        <v>0</v>
      </c>
      <c r="H310">
        <v>3.2634338000241598</v>
      </c>
      <c r="I310">
        <v>-158.90464550596801</v>
      </c>
      <c r="J310">
        <v>-186.53493383993299</v>
      </c>
      <c r="K310">
        <v>-162.005891862753</v>
      </c>
      <c r="L310">
        <v>-138.41505136422799</v>
      </c>
      <c r="M310">
        <v>27.922236757824699</v>
      </c>
      <c r="N310">
        <v>95.442170194796105</v>
      </c>
      <c r="O310">
        <v>84.252467838182199</v>
      </c>
      <c r="P310">
        <v>194773.07711228001</v>
      </c>
      <c r="Q310">
        <v>234053.53190490499</v>
      </c>
      <c r="R310">
        <v>85.169001549651</v>
      </c>
      <c r="S310">
        <v>671.263531249332</v>
      </c>
      <c r="T310">
        <v>0.71667874465778303</v>
      </c>
      <c r="U310">
        <v>0.23410608208931599</v>
      </c>
      <c r="V310" s="1">
        <v>0</v>
      </c>
      <c r="W310">
        <v>0.19149617486529699</v>
      </c>
      <c r="X310">
        <v>0.57439774304538505</v>
      </c>
      <c r="Y310" s="1">
        <v>0</v>
      </c>
      <c r="Z310" s="1">
        <v>0</v>
      </c>
      <c r="AA310">
        <v>2.8688513961319298E-4</v>
      </c>
      <c r="AB310">
        <v>3.4625906858836699E-3</v>
      </c>
      <c r="AC310">
        <v>3.4486625427410799E-3</v>
      </c>
      <c r="AD310" s="1">
        <v>6.3833098832115303E-7</v>
      </c>
      <c r="AE310" s="1">
        <v>0</v>
      </c>
      <c r="AF310" s="3">
        <v>6.2879502053266899E-5</v>
      </c>
      <c r="AG310" s="1">
        <v>0</v>
      </c>
      <c r="AH310">
        <v>3.38717632542813</v>
      </c>
      <c r="AI310">
        <v>7.9802897355872898E-2</v>
      </c>
      <c r="AJ310">
        <v>2.6150447048685099</v>
      </c>
      <c r="AK310" t="s">
        <v>81</v>
      </c>
      <c r="AL310" t="s">
        <v>82</v>
      </c>
      <c r="AM310">
        <v>6997807114.4899998</v>
      </c>
      <c r="AN310">
        <v>35928</v>
      </c>
      <c r="AO310" s="1">
        <f t="shared" si="63"/>
        <v>3.7984271844075401E-3</v>
      </c>
      <c r="AP310" s="5">
        <f t="shared" si="64"/>
        <v>4.4640829410588223</v>
      </c>
      <c r="AQ310" s="3">
        <f t="shared" si="65"/>
        <v>1.6732367379029616E-4</v>
      </c>
      <c r="AR310" s="15">
        <f t="shared" si="66"/>
        <v>4.3094781093661272E-2</v>
      </c>
    </row>
    <row r="311" spans="1:45" x14ac:dyDescent="0.25">
      <c r="A311" t="s">
        <v>37</v>
      </c>
      <c r="B311">
        <v>4.67061007912399</v>
      </c>
      <c r="C311">
        <v>4.2685765033720399E-3</v>
      </c>
      <c r="D311">
        <v>5.0037296487392702</v>
      </c>
      <c r="E311">
        <v>-36.929515115892201</v>
      </c>
      <c r="F311" s="1">
        <v>0</v>
      </c>
      <c r="G311" s="1">
        <v>0</v>
      </c>
      <c r="H311">
        <v>3.3845490141465899</v>
      </c>
      <c r="I311">
        <v>-133.37218791329701</v>
      </c>
      <c r="J311">
        <v>-159.068762463848</v>
      </c>
      <c r="K311">
        <v>-139.434312468347</v>
      </c>
      <c r="L311">
        <v>-112.522020654985</v>
      </c>
      <c r="M311">
        <v>28.664838893682202</v>
      </c>
      <c r="N311">
        <v>95.4267555352708</v>
      </c>
      <c r="O311">
        <v>83.816671617314995</v>
      </c>
      <c r="P311">
        <v>191394.063765047</v>
      </c>
      <c r="Q311">
        <v>231673.903481599</v>
      </c>
      <c r="R311">
        <v>84.920960576865994</v>
      </c>
      <c r="S311">
        <v>674.27815595766697</v>
      </c>
      <c r="T311">
        <v>0.71613029547031604</v>
      </c>
      <c r="U311">
        <v>0.24741797910065799</v>
      </c>
      <c r="V311" s="1">
        <v>0</v>
      </c>
      <c r="W311">
        <v>0.17674524610151901</v>
      </c>
      <c r="X311">
        <v>0.57583677479782203</v>
      </c>
      <c r="Y311" s="1">
        <v>0</v>
      </c>
      <c r="Z311" s="1">
        <v>0</v>
      </c>
      <c r="AA311">
        <v>2.8787183346916601E-4</v>
      </c>
      <c r="AB311">
        <v>3.9189152461393097E-3</v>
      </c>
      <c r="AC311">
        <v>3.9665052529048103E-3</v>
      </c>
      <c r="AD311">
        <v>6.18015025779706E-5</v>
      </c>
      <c r="AE311" s="1">
        <v>4.4114708999028096E-12</v>
      </c>
      <c r="AF311" s="3">
        <v>1.1911303866389799E-4</v>
      </c>
      <c r="AG311" s="1">
        <v>0</v>
      </c>
      <c r="AH311">
        <v>3.4996038190160199</v>
      </c>
      <c r="AI311">
        <v>8.46067161725471E-2</v>
      </c>
      <c r="AJ311">
        <v>11.3938251297444</v>
      </c>
      <c r="AK311" t="s">
        <v>83</v>
      </c>
      <c r="AL311" t="s">
        <v>84</v>
      </c>
      <c r="AM311">
        <v>19206777086.950001</v>
      </c>
      <c r="AN311">
        <v>100352</v>
      </c>
      <c r="AO311" s="1">
        <f t="shared" si="63"/>
        <v>4.3734901250378749E-3</v>
      </c>
      <c r="AP311" s="5">
        <f t="shared" si="64"/>
        <v>5.1237695998049837</v>
      </c>
      <c r="AQ311" s="3">
        <f t="shared" si="65"/>
        <v>-3.9542125830407775E-4</v>
      </c>
      <c r="AR311" s="15">
        <f t="shared" si="66"/>
        <v>-8.8442603019901922E-2</v>
      </c>
    </row>
    <row r="312" spans="1:45" x14ac:dyDescent="0.25">
      <c r="A312" t="s">
        <v>37</v>
      </c>
      <c r="B312">
        <v>5.5023653007100402</v>
      </c>
      <c r="C312">
        <v>4.9986011908118699E-3</v>
      </c>
      <c r="D312">
        <v>5.8361307729019298</v>
      </c>
      <c r="E312">
        <v>-25.982435927093299</v>
      </c>
      <c r="F312" s="1">
        <v>0</v>
      </c>
      <c r="G312" s="1">
        <v>0</v>
      </c>
      <c r="H312">
        <v>3.5523358209557299</v>
      </c>
      <c r="I312">
        <v>-109.093987485932</v>
      </c>
      <c r="J312">
        <v>-132.159590392365</v>
      </c>
      <c r="K312">
        <v>-119.610969992018</v>
      </c>
      <c r="L312">
        <v>-87.763847088420405</v>
      </c>
      <c r="M312">
        <v>30.061743291317601</v>
      </c>
      <c r="N312">
        <v>95.391707139007494</v>
      </c>
      <c r="O312">
        <v>83.298568104489902</v>
      </c>
      <c r="P312">
        <v>187091.40563826801</v>
      </c>
      <c r="Q312">
        <v>227870.62227909901</v>
      </c>
      <c r="R312">
        <v>84.940210812271502</v>
      </c>
      <c r="S312">
        <v>679.51764725628595</v>
      </c>
      <c r="T312">
        <v>0.71729250622094198</v>
      </c>
      <c r="U312">
        <v>0.27476423620741702</v>
      </c>
      <c r="V312" s="1">
        <v>0</v>
      </c>
      <c r="W312">
        <v>0.16412844696248899</v>
      </c>
      <c r="X312">
        <v>0.56110731683009196</v>
      </c>
      <c r="Y312" s="1">
        <v>0</v>
      </c>
      <c r="Z312" s="1">
        <v>0</v>
      </c>
      <c r="AA312">
        <v>2.89735157053826E-4</v>
      </c>
      <c r="AB312">
        <v>4.5325733846071402E-3</v>
      </c>
      <c r="AC312">
        <v>4.2972126632533497E-3</v>
      </c>
      <c r="AD312">
        <v>1.7597071893377499E-4</v>
      </c>
      <c r="AE312" s="1">
        <v>7.5389222049060393E-12</v>
      </c>
      <c r="AF312" s="3">
        <v>1.8537005280076099E-4</v>
      </c>
      <c r="AG312" s="1">
        <v>3.3569922015962002E-7</v>
      </c>
      <c r="AH312">
        <v>3.5303754809890702</v>
      </c>
      <c r="AI312">
        <v>8.93925214530739E-2</v>
      </c>
      <c r="AJ312">
        <v>59.956092573666602</v>
      </c>
      <c r="AK312" t="s">
        <v>85</v>
      </c>
      <c r="AL312" t="s">
        <v>86</v>
      </c>
      <c r="AM312">
        <v>35700969115.300003</v>
      </c>
      <c r="AN312">
        <v>190821</v>
      </c>
      <c r="AO312" s="1">
        <f t="shared" si="63"/>
        <v>4.7723178731079365E-3</v>
      </c>
      <c r="AP312" s="5">
        <f t="shared" si="64"/>
        <v>5.5788320207001867</v>
      </c>
      <c r="AQ312" s="3">
        <f t="shared" si="65"/>
        <v>-6.7140279794144705E-5</v>
      </c>
      <c r="AR312" s="15">
        <f t="shared" si="66"/>
        <v>-1.3706582257077771E-2</v>
      </c>
    </row>
    <row r="313" spans="1:45" x14ac:dyDescent="0.25">
      <c r="A313" t="s">
        <v>37</v>
      </c>
      <c r="B313">
        <v>6.5446369713258399</v>
      </c>
      <c r="C313">
        <v>5.8568725529836302E-3</v>
      </c>
      <c r="D313">
        <v>6.8062098260547996</v>
      </c>
      <c r="E313">
        <v>-17.204995281166799</v>
      </c>
      <c r="F313" s="1">
        <v>0</v>
      </c>
      <c r="G313" s="1">
        <v>0</v>
      </c>
      <c r="H313">
        <v>3.7039890178429999</v>
      </c>
      <c r="I313">
        <v>-84.065969667922602</v>
      </c>
      <c r="J313">
        <v>-107.376754473418</v>
      </c>
      <c r="K313">
        <v>-96.275721634273395</v>
      </c>
      <c r="L313">
        <v>-62.217695040596098</v>
      </c>
      <c r="M313">
        <v>30.7788215190457</v>
      </c>
      <c r="N313">
        <v>95.332998185692801</v>
      </c>
      <c r="O313">
        <v>82.8873304958706</v>
      </c>
      <c r="P313">
        <v>182646.41984106301</v>
      </c>
      <c r="Q313">
        <v>223339.19341255201</v>
      </c>
      <c r="R313">
        <v>84.9788443167689</v>
      </c>
      <c r="S313">
        <v>680.99372118620602</v>
      </c>
      <c r="T313">
        <v>0.71896682008384305</v>
      </c>
      <c r="U313">
        <v>0.29426328682226099</v>
      </c>
      <c r="V313" s="1">
        <v>0</v>
      </c>
      <c r="W313">
        <v>0.15324090317063899</v>
      </c>
      <c r="X313">
        <v>0.55249581000709802</v>
      </c>
      <c r="Y313" s="1">
        <v>0</v>
      </c>
      <c r="Z313" s="1">
        <v>0</v>
      </c>
      <c r="AA313">
        <v>2.9116767308151999E-4</v>
      </c>
      <c r="AB313">
        <v>5.3210401840494597E-3</v>
      </c>
      <c r="AC313">
        <v>4.8116450154337201E-3</v>
      </c>
      <c r="AD313">
        <v>2.43262278163305E-4</v>
      </c>
      <c r="AE313" s="1">
        <v>2.5344618885522E-10</v>
      </c>
      <c r="AF313" s="3">
        <v>2.62566784064986E-4</v>
      </c>
      <c r="AG313">
        <v>1.41652096927841E-6</v>
      </c>
      <c r="AH313">
        <v>3.6098540962352699</v>
      </c>
      <c r="AI313">
        <v>9.3833790671108905E-2</v>
      </c>
      <c r="AJ313">
        <v>153.698684567519</v>
      </c>
      <c r="AK313" t="s">
        <v>87</v>
      </c>
      <c r="AL313" t="s">
        <v>88</v>
      </c>
      <c r="AM313">
        <v>54528358057.870003</v>
      </c>
      <c r="AN313">
        <v>298546</v>
      </c>
      <c r="AO313" s="1">
        <f t="shared" si="63"/>
        <v>5.3653794725802267E-3</v>
      </c>
      <c r="AP313" s="5">
        <f t="shared" si="64"/>
        <v>6.2518165415224036</v>
      </c>
      <c r="AQ313" s="3">
        <f t="shared" si="65"/>
        <v>2.5926468755185957E-4</v>
      </c>
      <c r="AR313" s="15">
        <f t="shared" si="66"/>
        <v>4.683765556116759E-2</v>
      </c>
    </row>
    <row r="314" spans="1:45" x14ac:dyDescent="0.25">
      <c r="A314" t="s">
        <v>37</v>
      </c>
      <c r="B314">
        <v>7.0796011348618899</v>
      </c>
      <c r="C314">
        <v>6.1553585266087398E-3</v>
      </c>
      <c r="D314">
        <v>7.1414269454550503</v>
      </c>
      <c r="E314">
        <v>-15.264798219178299</v>
      </c>
      <c r="F314" s="1">
        <v>0</v>
      </c>
      <c r="G314" s="1">
        <v>0</v>
      </c>
      <c r="H314">
        <v>3.76868908598945</v>
      </c>
      <c r="I314">
        <v>-60.140856850594098</v>
      </c>
      <c r="J314">
        <v>-82.004886553368095</v>
      </c>
      <c r="K314">
        <v>-75.981795777185894</v>
      </c>
      <c r="L314">
        <v>-37.824898571739197</v>
      </c>
      <c r="M314">
        <v>30.9712413200036</v>
      </c>
      <c r="N314">
        <v>95.233603193254794</v>
      </c>
      <c r="O314">
        <v>82.598697186989199</v>
      </c>
      <c r="P314">
        <v>178794.61322880999</v>
      </c>
      <c r="Q314">
        <v>219807.60913115399</v>
      </c>
      <c r="R314">
        <v>85.447553361374901</v>
      </c>
      <c r="S314">
        <v>688.05185634370901</v>
      </c>
      <c r="T314">
        <v>0.70790703635371099</v>
      </c>
      <c r="U314">
        <v>0.29627016018321201</v>
      </c>
      <c r="V314" s="1">
        <v>0</v>
      </c>
      <c r="W314">
        <v>0.13959904306540499</v>
      </c>
      <c r="X314">
        <v>0.564130796751381</v>
      </c>
      <c r="Y314" s="1">
        <v>0</v>
      </c>
      <c r="Z314" s="1">
        <v>0</v>
      </c>
      <c r="AA314">
        <v>2.9219599125704599E-4</v>
      </c>
      <c r="AB314">
        <v>5.5511368114447603E-3</v>
      </c>
      <c r="AC314">
        <v>5.0296742635719902E-3</v>
      </c>
      <c r="AD314">
        <v>2.9390160486110001E-4</v>
      </c>
      <c r="AE314" s="1">
        <v>1.11721539375694E-8</v>
      </c>
      <c r="AF314" s="3">
        <v>3.3983772391010401E-4</v>
      </c>
      <c r="AG314">
        <v>1.81308913611268E-5</v>
      </c>
      <c r="AH314">
        <v>3.6798717056024</v>
      </c>
      <c r="AI314">
        <v>9.6429174750078103E-2</v>
      </c>
      <c r="AJ314">
        <v>282.74300019915</v>
      </c>
      <c r="AK314" t="s">
        <v>89</v>
      </c>
      <c r="AL314" t="s">
        <v>90</v>
      </c>
      <c r="AM314">
        <v>57218746098.550003</v>
      </c>
      <c r="AN314">
        <v>320025</v>
      </c>
      <c r="AO314" s="1">
        <f t="shared" si="63"/>
        <v>5.6617079787391403E-3</v>
      </c>
      <c r="AP314" s="5">
        <f t="shared" si="64"/>
        <v>6.5864292695196553</v>
      </c>
      <c r="AQ314" s="3">
        <f t="shared" si="65"/>
        <v>4.3852504373794593E-4</v>
      </c>
      <c r="AR314" s="15">
        <f t="shared" si="66"/>
        <v>7.4876969775491409E-2</v>
      </c>
      <c r="AS314">
        <f>100*(1-(1-AF314)^12)</f>
        <v>0.40704389960403153</v>
      </c>
    </row>
    <row r="315" spans="1:45" x14ac:dyDescent="0.25">
      <c r="A315" t="s">
        <v>37</v>
      </c>
      <c r="B315">
        <v>7.4459486768031597</v>
      </c>
      <c r="C315">
        <v>6.3892161903381798E-3</v>
      </c>
      <c r="D315">
        <v>7.4032900898099498</v>
      </c>
      <c r="E315">
        <v>-12.647086571328201</v>
      </c>
      <c r="F315" s="1">
        <v>0</v>
      </c>
      <c r="G315" s="1">
        <v>0</v>
      </c>
      <c r="H315">
        <v>3.8251928731446299</v>
      </c>
      <c r="I315">
        <v>-35.610273771568501</v>
      </c>
      <c r="J315">
        <v>-59.345290167430797</v>
      </c>
      <c r="K315">
        <v>-52.391854931662998</v>
      </c>
      <c r="L315">
        <v>-12.6698315952068</v>
      </c>
      <c r="M315">
        <v>30.408651242418099</v>
      </c>
      <c r="N315">
        <v>95.180035959419797</v>
      </c>
      <c r="O315">
        <v>82.633766605915795</v>
      </c>
      <c r="P315">
        <v>173921.06137885299</v>
      </c>
      <c r="Q315">
        <v>214033.048933671</v>
      </c>
      <c r="R315">
        <v>86.345195595698002</v>
      </c>
      <c r="S315">
        <v>691.71963471979802</v>
      </c>
      <c r="T315">
        <v>0.70781667203359999</v>
      </c>
      <c r="U315">
        <v>0.28168788454121302</v>
      </c>
      <c r="V315" s="1">
        <v>0</v>
      </c>
      <c r="W315">
        <v>0.133286421503758</v>
      </c>
      <c r="X315">
        <v>0.58502569395502702</v>
      </c>
      <c r="Y315" s="1">
        <v>0</v>
      </c>
      <c r="Z315" s="1">
        <v>0</v>
      </c>
      <c r="AA315">
        <v>2.9207297773488702E-4</v>
      </c>
      <c r="AB315">
        <v>5.5017622519794203E-3</v>
      </c>
      <c r="AC315">
        <v>5.0394721906413999E-3</v>
      </c>
      <c r="AD315">
        <v>3.9395193069011501E-4</v>
      </c>
      <c r="AE315" s="1">
        <v>2.6446185652700299E-8</v>
      </c>
      <c r="AF315" s="3">
        <v>4.0574486235182502E-4</v>
      </c>
      <c r="AG315">
        <v>2.0142018636678499E-4</v>
      </c>
      <c r="AH315">
        <v>3.7561589294165301</v>
      </c>
      <c r="AI315">
        <v>9.6772987260355006E-2</v>
      </c>
      <c r="AJ315">
        <v>425.93259814800098</v>
      </c>
      <c r="AK315" t="s">
        <v>91</v>
      </c>
      <c r="AL315" t="s">
        <v>92</v>
      </c>
      <c r="AM315">
        <v>61312739610.010002</v>
      </c>
      <c r="AN315">
        <v>352532</v>
      </c>
      <c r="AO315" s="1">
        <f t="shared" si="63"/>
        <v>5.7372900307281118E-3</v>
      </c>
      <c r="AP315" s="5">
        <f t="shared" si="64"/>
        <v>6.6716007461378286</v>
      </c>
      <c r="AQ315" s="3">
        <f t="shared" si="65"/>
        <v>6.9007994910173266E-4</v>
      </c>
      <c r="AR315" s="15">
        <f t="shared" si="66"/>
        <v>0.11606628755679038</v>
      </c>
    </row>
    <row r="316" spans="1:45" x14ac:dyDescent="0.25">
      <c r="A316" t="s">
        <v>37</v>
      </c>
      <c r="B316">
        <v>7.83412150387458</v>
      </c>
      <c r="C316">
        <v>7.3581987235555096E-3</v>
      </c>
      <c r="D316">
        <v>8.4811153735925693</v>
      </c>
      <c r="E316">
        <v>-9.0935557322348206</v>
      </c>
      <c r="F316" s="1">
        <v>0</v>
      </c>
      <c r="G316" s="1">
        <v>0</v>
      </c>
      <c r="H316">
        <v>3.8823194347929602</v>
      </c>
      <c r="I316">
        <v>-11.563558705693501</v>
      </c>
      <c r="J316">
        <v>-41.408814960905801</v>
      </c>
      <c r="K316">
        <v>-24.652386683277498</v>
      </c>
      <c r="L316">
        <v>11.8987547937764</v>
      </c>
      <c r="M316">
        <v>29.112907346858702</v>
      </c>
      <c r="N316">
        <v>95.1961885804389</v>
      </c>
      <c r="O316">
        <v>83.062664436341805</v>
      </c>
      <c r="P316">
        <v>169977.53647704</v>
      </c>
      <c r="Q316">
        <v>210768.79460365599</v>
      </c>
      <c r="R316">
        <v>87.559128199552404</v>
      </c>
      <c r="S316">
        <v>687.957005816334</v>
      </c>
      <c r="T316">
        <v>0.71191409097737701</v>
      </c>
      <c r="U316">
        <v>0.286431056593549</v>
      </c>
      <c r="V316" s="1">
        <v>0</v>
      </c>
      <c r="W316">
        <v>0.12711814473674801</v>
      </c>
      <c r="X316">
        <v>0.58645079866970196</v>
      </c>
      <c r="Y316" s="1">
        <v>0</v>
      </c>
      <c r="Z316" s="1">
        <v>0</v>
      </c>
      <c r="AA316">
        <v>2.9069269765905298E-4</v>
      </c>
      <c r="AB316">
        <v>5.1819351547376302E-3</v>
      </c>
      <c r="AC316">
        <v>4.8691856633596596E-3</v>
      </c>
      <c r="AD316">
        <v>6.0823821449904904E-4</v>
      </c>
      <c r="AE316" s="1">
        <v>3.3308925113602203E-8</v>
      </c>
      <c r="AF316" s="3">
        <v>4.3783410214051898E-4</v>
      </c>
      <c r="AG316">
        <v>1.2773269247643301E-3</v>
      </c>
      <c r="AH316">
        <v>3.8207365864566101</v>
      </c>
      <c r="AI316">
        <v>9.4407856449500893E-2</v>
      </c>
      <c r="AJ316">
        <v>501.16366958743799</v>
      </c>
      <c r="AK316" t="s">
        <v>93</v>
      </c>
      <c r="AL316" t="s">
        <v>94</v>
      </c>
      <c r="AM316">
        <v>71160755691.039993</v>
      </c>
      <c r="AN316">
        <v>418648</v>
      </c>
      <c r="AO316" s="1">
        <f t="shared" si="63"/>
        <v>5.5977124631592318E-3</v>
      </c>
      <c r="AP316" s="5">
        <f t="shared" si="64"/>
        <v>6.5142586664577617</v>
      </c>
      <c r="AQ316" s="3">
        <f t="shared" si="65"/>
        <v>1.1775814732517325E-3</v>
      </c>
      <c r="AR316" s="15">
        <f t="shared" si="66"/>
        <v>0.20261136454603146</v>
      </c>
    </row>
    <row r="317" spans="1:45" x14ac:dyDescent="0.25">
      <c r="A317" t="s">
        <v>37</v>
      </c>
      <c r="B317">
        <v>8.8900540294278905</v>
      </c>
      <c r="C317">
        <v>8.6498716726149307E-3</v>
      </c>
      <c r="D317">
        <v>9.8999969394702898</v>
      </c>
      <c r="E317">
        <v>-5.4791046735803697</v>
      </c>
      <c r="F317" s="1">
        <v>0</v>
      </c>
      <c r="G317" s="1">
        <v>0</v>
      </c>
      <c r="H317">
        <v>3.9642361495576601</v>
      </c>
      <c r="I317">
        <v>12.156932448862699</v>
      </c>
      <c r="J317">
        <v>-16.391142388618</v>
      </c>
      <c r="K317">
        <v>-3.1618644587061699</v>
      </c>
      <c r="L317">
        <v>37.060925732390501</v>
      </c>
      <c r="M317">
        <v>29.2870983097988</v>
      </c>
      <c r="N317">
        <v>95.038432704657595</v>
      </c>
      <c r="O317">
        <v>82.953876750969698</v>
      </c>
      <c r="P317">
        <v>160142.36684187801</v>
      </c>
      <c r="Q317">
        <v>199579.16435132999</v>
      </c>
      <c r="R317">
        <v>95.514317420970201</v>
      </c>
      <c r="S317">
        <v>693.43387924325395</v>
      </c>
      <c r="T317">
        <v>0.70889507280229003</v>
      </c>
      <c r="U317">
        <v>0.28266673773267698</v>
      </c>
      <c r="V317" s="1">
        <v>0</v>
      </c>
      <c r="W317">
        <v>0.112781154131241</v>
      </c>
      <c r="X317">
        <v>0.60455210813608096</v>
      </c>
      <c r="Y317" s="1">
        <v>0</v>
      </c>
      <c r="Z317" s="1">
        <v>0</v>
      </c>
      <c r="AA317">
        <v>2.9157965248495401E-4</v>
      </c>
      <c r="AB317">
        <v>5.0912496521496502E-3</v>
      </c>
      <c r="AC317">
        <v>4.8002373029338002E-3</v>
      </c>
      <c r="AD317">
        <v>7.1117308646433098E-4</v>
      </c>
      <c r="AE317" s="1">
        <v>3.7396220573757603E-8</v>
      </c>
      <c r="AF317" s="3">
        <v>4.9359969783939798E-4</v>
      </c>
      <c r="AG317">
        <v>2.55587292171557E-3</v>
      </c>
      <c r="AH317">
        <v>3.7972871331574298</v>
      </c>
      <c r="AI317">
        <v>9.4203832798391604E-2</v>
      </c>
      <c r="AJ317">
        <v>820.528639955426</v>
      </c>
      <c r="AK317" t="s">
        <v>95</v>
      </c>
      <c r="AL317" t="s">
        <v>96</v>
      </c>
      <c r="AM317">
        <v>52323155375.879997</v>
      </c>
      <c r="AN317">
        <v>326729</v>
      </c>
      <c r="AO317" s="1">
        <f t="shared" si="63"/>
        <v>5.5854166532581526E-3</v>
      </c>
      <c r="AP317" s="5">
        <f t="shared" si="64"/>
        <v>6.5003862798575067</v>
      </c>
      <c r="AQ317" s="3">
        <f t="shared" si="65"/>
        <v>2.1431640306747426E-3</v>
      </c>
      <c r="AR317" s="15">
        <f t="shared" si="66"/>
        <v>0.36761934548030695</v>
      </c>
    </row>
    <row r="318" spans="1:45" x14ac:dyDescent="0.25">
      <c r="A318" t="s">
        <v>37</v>
      </c>
      <c r="B318">
        <v>11.3239758828145</v>
      </c>
      <c r="C318">
        <v>9.2938920375013698E-3</v>
      </c>
      <c r="D318">
        <v>10.5998831415925</v>
      </c>
      <c r="E318">
        <v>-4.6300092382016897</v>
      </c>
      <c r="F318" s="1">
        <v>0</v>
      </c>
      <c r="G318" s="1">
        <v>0</v>
      </c>
      <c r="H318">
        <v>4.0385617142281296</v>
      </c>
      <c r="I318">
        <v>35.206848282577802</v>
      </c>
      <c r="J318">
        <v>4.3796527018338596</v>
      </c>
      <c r="K318">
        <v>22.116822320187499</v>
      </c>
      <c r="L318">
        <v>61.3431126851032</v>
      </c>
      <c r="M318">
        <v>30.743260839018699</v>
      </c>
      <c r="N318">
        <v>95.028632098360504</v>
      </c>
      <c r="O318">
        <v>82.6564338240387</v>
      </c>
      <c r="P318">
        <v>152575.406759351</v>
      </c>
      <c r="Q318">
        <v>188386.81780495099</v>
      </c>
      <c r="R318">
        <v>108.085449194379</v>
      </c>
      <c r="S318">
        <v>689.09089334581597</v>
      </c>
      <c r="T318">
        <v>0.70908727680579497</v>
      </c>
      <c r="U318">
        <v>0.291591376758779</v>
      </c>
      <c r="V318" s="1">
        <v>0</v>
      </c>
      <c r="W318">
        <v>0.11087359864158999</v>
      </c>
      <c r="X318">
        <v>0.59753502459963004</v>
      </c>
      <c r="Y318" s="1">
        <v>0</v>
      </c>
      <c r="Z318" s="1">
        <v>0</v>
      </c>
      <c r="AA318">
        <v>2.9350468916594598E-4</v>
      </c>
      <c r="AB318">
        <v>5.2743597119183604E-3</v>
      </c>
      <c r="AC318">
        <v>4.8951542172391499E-3</v>
      </c>
      <c r="AD318">
        <v>9.0516072004991001E-4</v>
      </c>
      <c r="AE318" s="1">
        <v>9.4287115998576495E-8</v>
      </c>
      <c r="AF318" s="3">
        <v>5.4917891275755096E-4</v>
      </c>
      <c r="AG318">
        <v>2.8208214724809301E-3</v>
      </c>
      <c r="AH318">
        <v>3.6889243889942498</v>
      </c>
      <c r="AI318">
        <v>9.5782853539313595E-2</v>
      </c>
      <c r="AJ318">
        <v>1312.09484636304</v>
      </c>
      <c r="AK318" t="s">
        <v>97</v>
      </c>
      <c r="AL318" t="s">
        <v>98</v>
      </c>
      <c r="AM318">
        <v>47557754286.889999</v>
      </c>
      <c r="AN318">
        <v>311700</v>
      </c>
      <c r="AO318" s="1">
        <f t="shared" si="63"/>
        <v>5.7378378191626465E-3</v>
      </c>
      <c r="AP318" s="5">
        <f t="shared" si="64"/>
        <v>6.6722177749648175</v>
      </c>
      <c r="AQ318" s="3">
        <f t="shared" si="65"/>
        <v>4.2272315633032388E-3</v>
      </c>
      <c r="AR318" s="15">
        <f t="shared" si="66"/>
        <v>0.69718319526436789</v>
      </c>
    </row>
    <row r="319" spans="1:45" x14ac:dyDescent="0.25">
      <c r="A319" t="s">
        <v>37</v>
      </c>
      <c r="B319">
        <v>12.8056996945355</v>
      </c>
      <c r="C319">
        <v>9.4163134357386196E-3</v>
      </c>
      <c r="D319">
        <v>10.732358983252199</v>
      </c>
      <c r="E319">
        <v>2.7277829759036401</v>
      </c>
      <c r="F319" s="1">
        <v>0</v>
      </c>
      <c r="G319" s="1">
        <v>0</v>
      </c>
      <c r="H319">
        <v>4.1768702700435796</v>
      </c>
      <c r="I319">
        <v>59.131153714562203</v>
      </c>
      <c r="J319">
        <v>25.838437586577601</v>
      </c>
      <c r="K319">
        <v>47.111470073141803</v>
      </c>
      <c r="L319">
        <v>86.519046320781101</v>
      </c>
      <c r="M319">
        <v>32.431882921354202</v>
      </c>
      <c r="N319">
        <v>94.985400717004893</v>
      </c>
      <c r="O319">
        <v>82.347806200965906</v>
      </c>
      <c r="P319">
        <v>145585.930333442</v>
      </c>
      <c r="Q319">
        <v>180432.215540256</v>
      </c>
      <c r="R319">
        <v>119.745407827242</v>
      </c>
      <c r="S319">
        <v>685.61425772021403</v>
      </c>
      <c r="T319">
        <v>0.71252352707562105</v>
      </c>
      <c r="U319">
        <v>0.28780181564626001</v>
      </c>
      <c r="V319" s="1">
        <v>0</v>
      </c>
      <c r="W319">
        <v>0.110536044673849</v>
      </c>
      <c r="X319">
        <v>0.60166213967988902</v>
      </c>
      <c r="Y319" s="1">
        <v>0</v>
      </c>
      <c r="Z319" s="1">
        <v>0</v>
      </c>
      <c r="AA319">
        <v>2.9663786474968601E-4</v>
      </c>
      <c r="AB319">
        <v>5.4110847013415699E-3</v>
      </c>
      <c r="AC319">
        <v>4.9873709114635597E-3</v>
      </c>
      <c r="AD319">
        <v>9.2231243886831495E-4</v>
      </c>
      <c r="AE319" s="1">
        <v>1.26896292633054E-7</v>
      </c>
      <c r="AF319" s="3">
        <v>5.9139715452767995E-4</v>
      </c>
      <c r="AG319">
        <v>2.7862000505292101E-3</v>
      </c>
      <c r="AH319">
        <v>3.54708034610029</v>
      </c>
      <c r="AI319">
        <v>9.7207105383515902E-2</v>
      </c>
      <c r="AJ319">
        <v>2024.32460465083</v>
      </c>
      <c r="AK319" t="s">
        <v>99</v>
      </c>
      <c r="AL319" t="s">
        <v>100</v>
      </c>
      <c r="AM319">
        <v>35710772851.489998</v>
      </c>
      <c r="AN319">
        <v>245290</v>
      </c>
      <c r="AO319" s="13">
        <f t="shared" si="63"/>
        <v>5.8754059307409255E-3</v>
      </c>
      <c r="AP319" s="61">
        <f t="shared" si="64"/>
        <v>6.8270561438710908</v>
      </c>
      <c r="AQ319" s="19">
        <f t="shared" si="65"/>
        <v>5.4789100851750407E-3</v>
      </c>
      <c r="AR319" s="16">
        <f t="shared" si="66"/>
        <v>0.87572790155412239</v>
      </c>
    </row>
    <row r="320" spans="1:45" x14ac:dyDescent="0.25">
      <c r="A320" t="s">
        <v>37</v>
      </c>
      <c r="B320">
        <v>13.777895947235701</v>
      </c>
      <c r="C320">
        <v>1.0358376682877601E-2</v>
      </c>
      <c r="D320">
        <v>11.7457891654329</v>
      </c>
      <c r="E320">
        <v>10.3906129303325</v>
      </c>
      <c r="F320" s="1">
        <v>0</v>
      </c>
      <c r="G320" s="1">
        <v>0</v>
      </c>
      <c r="H320">
        <v>4.2905389875878699</v>
      </c>
      <c r="I320">
        <v>81.833066658880796</v>
      </c>
      <c r="J320">
        <v>51.5712757758942</v>
      </c>
      <c r="K320">
        <v>67.905071164936402</v>
      </c>
      <c r="L320">
        <v>110.303499959254</v>
      </c>
      <c r="M320">
        <v>34.387561183710702</v>
      </c>
      <c r="N320">
        <v>94.975595112408499</v>
      </c>
      <c r="O320">
        <v>81.8923511388181</v>
      </c>
      <c r="P320">
        <v>139977.27287333299</v>
      </c>
      <c r="Q320">
        <v>174234.111693254</v>
      </c>
      <c r="R320">
        <v>126.347987048408</v>
      </c>
      <c r="S320">
        <v>687.22267826477798</v>
      </c>
      <c r="T320">
        <v>0.71339574666932803</v>
      </c>
      <c r="U320">
        <v>0.30092482895227002</v>
      </c>
      <c r="V320" s="1">
        <v>0</v>
      </c>
      <c r="W320">
        <v>0.101302746044096</v>
      </c>
      <c r="X320">
        <v>0.59777242500363303</v>
      </c>
      <c r="Y320" s="1">
        <v>0</v>
      </c>
      <c r="Z320" s="1">
        <v>0</v>
      </c>
      <c r="AA320">
        <v>3.00306133416956E-4</v>
      </c>
      <c r="AB320">
        <v>5.5293128964499696E-3</v>
      </c>
      <c r="AC320">
        <v>5.06099276444509E-3</v>
      </c>
      <c r="AD320">
        <v>9.5176628715063904E-4</v>
      </c>
      <c r="AE320" s="1">
        <v>2.36574439495049E-7</v>
      </c>
      <c r="AF320" s="3">
        <v>6.3683088800165996E-4</v>
      </c>
      <c r="AG320">
        <v>3.5767462135957201E-3</v>
      </c>
      <c r="AH320">
        <v>3.4421473131404801</v>
      </c>
      <c r="AI320">
        <v>0.100296863408796</v>
      </c>
      <c r="AJ320">
        <v>2703.25899999073</v>
      </c>
      <c r="AK320" t="s">
        <v>101</v>
      </c>
      <c r="AL320" t="s">
        <v>102</v>
      </c>
      <c r="AM320">
        <v>25999238686.220001</v>
      </c>
      <c r="AN320">
        <v>185739</v>
      </c>
      <c r="AO320" s="1">
        <f t="shared" si="63"/>
        <v>5.9981297858637053E-3</v>
      </c>
      <c r="AP320" s="5">
        <f t="shared" si="64"/>
        <v>6.9649879372343015</v>
      </c>
      <c r="AQ320" s="3">
        <f t="shared" si="65"/>
        <v>6.279511795161806E-3</v>
      </c>
      <c r="AR320" s="15">
        <f t="shared" si="66"/>
        <v>0.97816508390202728</v>
      </c>
      <c r="AS320" s="3">
        <f>AVERAGE(AQ318:AQ320)</f>
        <v>5.3285511478800285E-3</v>
      </c>
    </row>
    <row r="321" spans="1:44" x14ac:dyDescent="0.25">
      <c r="A321" t="s">
        <v>37</v>
      </c>
      <c r="B321">
        <v>15.396053987234</v>
      </c>
      <c r="C321">
        <v>1.08210814010305E-2</v>
      </c>
      <c r="D321">
        <v>12.239674542651301</v>
      </c>
      <c r="E321">
        <v>25.0345599314665</v>
      </c>
      <c r="F321" s="1">
        <v>0</v>
      </c>
      <c r="G321" s="1">
        <v>0</v>
      </c>
      <c r="H321">
        <v>4.4622747039628701</v>
      </c>
      <c r="I321">
        <v>104.953115996638</v>
      </c>
      <c r="J321">
        <v>78.905484752916195</v>
      </c>
      <c r="K321">
        <v>84.815995718476302</v>
      </c>
      <c r="L321">
        <v>135.488193691026</v>
      </c>
      <c r="M321">
        <v>35.009121328271704</v>
      </c>
      <c r="N321">
        <v>94.383979688732296</v>
      </c>
      <c r="O321">
        <v>81.214112197258501</v>
      </c>
      <c r="P321">
        <v>130414.743303971</v>
      </c>
      <c r="Q321">
        <v>164297.389926793</v>
      </c>
      <c r="R321">
        <v>128.90801957497399</v>
      </c>
      <c r="S321">
        <v>697.43428667224498</v>
      </c>
      <c r="T321">
        <v>0.71587729823479296</v>
      </c>
      <c r="U321">
        <v>0.29942303326612602</v>
      </c>
      <c r="V321" s="1">
        <v>0</v>
      </c>
      <c r="W321">
        <v>8.2562651277629504E-2</v>
      </c>
      <c r="X321">
        <v>0.61801431545624397</v>
      </c>
      <c r="Y321" s="1">
        <v>0</v>
      </c>
      <c r="Z321" s="1">
        <v>0</v>
      </c>
      <c r="AA321">
        <v>3.0792112405925702E-4</v>
      </c>
      <c r="AB321">
        <v>5.4189873611159003E-3</v>
      </c>
      <c r="AC321">
        <v>5.0463936811976301E-3</v>
      </c>
      <c r="AD321">
        <v>6.5261725867735295E-4</v>
      </c>
      <c r="AE321" s="1">
        <v>2.4123854969516898E-7</v>
      </c>
      <c r="AF321" s="3">
        <v>6.5293111872549898E-4</v>
      </c>
      <c r="AG321">
        <v>4.4413785480989301E-3</v>
      </c>
      <c r="AH321">
        <v>3.4163970805316199</v>
      </c>
      <c r="AI321">
        <v>0.10145969054139301</v>
      </c>
      <c r="AJ321">
        <v>3437.91203419974</v>
      </c>
      <c r="AK321" t="s">
        <v>103</v>
      </c>
      <c r="AL321" t="s">
        <v>104</v>
      </c>
      <c r="AM321">
        <v>10882067010.77</v>
      </c>
      <c r="AN321">
        <v>83442</v>
      </c>
      <c r="AO321" s="1">
        <f t="shared" si="63"/>
        <v>6.0072459239823859E-3</v>
      </c>
      <c r="AP321" s="5">
        <f t="shared" si="64"/>
        <v>6.9752262750033438</v>
      </c>
      <c r="AQ321" s="3">
        <f t="shared" si="65"/>
        <v>7.828586589591513E-3</v>
      </c>
      <c r="AR321" s="15">
        <f t="shared" si="66"/>
        <v>1.2072479630385353</v>
      </c>
    </row>
    <row r="322" spans="1:44" x14ac:dyDescent="0.25">
      <c r="A322" t="s">
        <v>37</v>
      </c>
      <c r="B322">
        <v>15.452321906204901</v>
      </c>
      <c r="C322">
        <v>1.01667538070254E-2</v>
      </c>
      <c r="D322">
        <v>11.540508219705201</v>
      </c>
      <c r="E322">
        <v>41.499917969577297</v>
      </c>
      <c r="F322" s="1">
        <v>0</v>
      </c>
      <c r="G322" s="1">
        <v>0</v>
      </c>
      <c r="H322">
        <v>4.6315321997883503</v>
      </c>
      <c r="I322">
        <v>126.378861495454</v>
      </c>
      <c r="J322">
        <v>100.47806118496101</v>
      </c>
      <c r="K322">
        <v>104.826876473303</v>
      </c>
      <c r="L322">
        <v>159.07248503076599</v>
      </c>
      <c r="M322">
        <v>35.852168424176902</v>
      </c>
      <c r="N322">
        <v>93.765664784295794</v>
      </c>
      <c r="O322">
        <v>80.431542246917402</v>
      </c>
      <c r="P322">
        <v>121719.13832648</v>
      </c>
      <c r="Q322">
        <v>153719.329161726</v>
      </c>
      <c r="R322">
        <v>130.91316455882199</v>
      </c>
      <c r="S322">
        <v>694.12297399525198</v>
      </c>
      <c r="T322">
        <v>0.72075027412627002</v>
      </c>
      <c r="U322">
        <v>0.31756401110988097</v>
      </c>
      <c r="V322" s="1">
        <v>0</v>
      </c>
      <c r="W322">
        <v>9.0736629606680705E-2</v>
      </c>
      <c r="X322">
        <v>0.59169935928343698</v>
      </c>
      <c r="Y322" s="1">
        <v>0</v>
      </c>
      <c r="Z322" s="1">
        <v>0</v>
      </c>
      <c r="AA322">
        <v>3.13210533955068E-4</v>
      </c>
      <c r="AB322">
        <v>5.3765548839397803E-3</v>
      </c>
      <c r="AC322">
        <v>5.06362608531798E-3</v>
      </c>
      <c r="AD322">
        <v>6.1182074874844899E-4</v>
      </c>
      <c r="AE322" s="1">
        <v>3.8639443974993901E-7</v>
      </c>
      <c r="AF322" s="3">
        <v>6.7577274606348697E-4</v>
      </c>
      <c r="AG322">
        <v>3.8647937295165501E-3</v>
      </c>
      <c r="AH322">
        <v>3.4065701495465102</v>
      </c>
      <c r="AI322">
        <v>0.104033643831852</v>
      </c>
      <c r="AJ322">
        <v>4212.9293932283699</v>
      </c>
      <c r="AK322" t="s">
        <v>105</v>
      </c>
      <c r="AL322" t="s">
        <v>106</v>
      </c>
      <c r="AM322">
        <v>4736335110.5600004</v>
      </c>
      <c r="AN322">
        <v>38912</v>
      </c>
      <c r="AO322" s="1">
        <f t="shared" si="63"/>
        <v>6.0526093653365349E-3</v>
      </c>
      <c r="AP322" s="5">
        <f t="shared" si="64"/>
        <v>7.0261586156867502</v>
      </c>
      <c r="AQ322" s="3">
        <f t="shared" si="65"/>
        <v>7.8378958613862133E-3</v>
      </c>
      <c r="AR322" s="15">
        <f t="shared" si="66"/>
        <v>1.1992560588805552</v>
      </c>
    </row>
    <row r="323" spans="1:44" x14ac:dyDescent="0.25">
      <c r="A323" t="s">
        <v>37</v>
      </c>
      <c r="B323">
        <v>16.619648753212399</v>
      </c>
      <c r="C323">
        <v>9.2461050707896095E-3</v>
      </c>
      <c r="D323">
        <v>10.5481225566789</v>
      </c>
      <c r="E323">
        <v>58.156277476827</v>
      </c>
      <c r="F323" s="1">
        <v>0</v>
      </c>
      <c r="G323" s="1">
        <v>0</v>
      </c>
      <c r="H323">
        <v>4.8134363506005604</v>
      </c>
      <c r="I323">
        <v>148.55194630314901</v>
      </c>
      <c r="J323">
        <v>130.872845176048</v>
      </c>
      <c r="K323">
        <v>118.307216439377</v>
      </c>
      <c r="L323">
        <v>184.61145565793899</v>
      </c>
      <c r="M323">
        <v>36.081650414526301</v>
      </c>
      <c r="N323">
        <v>91.795016376698896</v>
      </c>
      <c r="O323">
        <v>78.309190398450895</v>
      </c>
      <c r="P323">
        <v>109835.784075248</v>
      </c>
      <c r="Q323">
        <v>142569.41263284499</v>
      </c>
      <c r="R323">
        <v>130.80941116624101</v>
      </c>
      <c r="S323">
        <v>706.80278882970697</v>
      </c>
      <c r="T323">
        <v>0.68105268090709603</v>
      </c>
      <c r="U323">
        <v>0.35483723444715198</v>
      </c>
      <c r="V323" s="1">
        <v>0</v>
      </c>
      <c r="W323">
        <v>8.7962417824602193E-2</v>
      </c>
      <c r="X323">
        <v>0.557200347728245</v>
      </c>
      <c r="Y323" s="1">
        <v>0</v>
      </c>
      <c r="Z323" s="1">
        <v>0</v>
      </c>
      <c r="AA323">
        <v>3.4147209962236803E-4</v>
      </c>
      <c r="AB323">
        <v>5.27186135853839E-3</v>
      </c>
      <c r="AC323">
        <v>5.0304369521670502E-3</v>
      </c>
      <c r="AD323">
        <v>4.3785575705292199E-4</v>
      </c>
      <c r="AE323">
        <v>2.1605600192744599E-6</v>
      </c>
      <c r="AF323" s="3">
        <v>6.8865519438830703E-4</v>
      </c>
      <c r="AG323">
        <v>3.19273564067531E-3</v>
      </c>
      <c r="AH323">
        <v>3.4213506694568099</v>
      </c>
      <c r="AI323">
        <v>0.10509700345663101</v>
      </c>
      <c r="AJ323">
        <v>4965.7252340231798</v>
      </c>
      <c r="AK323" t="s">
        <v>107</v>
      </c>
      <c r="AL323" t="s">
        <v>108</v>
      </c>
      <c r="AM323">
        <v>1004228573.8</v>
      </c>
      <c r="AN323">
        <v>9143</v>
      </c>
      <c r="AO323" s="1">
        <f t="shared" si="63"/>
        <v>6.0605642461777258E-3</v>
      </c>
      <c r="AP323" s="5">
        <f t="shared" si="64"/>
        <v>7.0350874175327816</v>
      </c>
      <c r="AQ323" s="3">
        <f t="shared" si="65"/>
        <v>8.971763516062891E-3</v>
      </c>
      <c r="AR323" s="15">
        <f t="shared" si="66"/>
        <v>1.3623940637600409</v>
      </c>
    </row>
    <row r="324" spans="1:44" x14ac:dyDescent="0.25">
      <c r="A324" t="s">
        <v>37</v>
      </c>
      <c r="B324">
        <v>17.279530881640898</v>
      </c>
      <c r="C324">
        <v>8.7968550066762803E-3</v>
      </c>
      <c r="D324">
        <v>10.060171285316301</v>
      </c>
      <c r="E324">
        <v>87.031309581632399</v>
      </c>
      <c r="F324" s="1">
        <v>0</v>
      </c>
      <c r="G324" s="1">
        <v>0</v>
      </c>
      <c r="H324">
        <v>5.0837649829039799</v>
      </c>
      <c r="I324">
        <v>170.82627755544701</v>
      </c>
      <c r="J324">
        <v>144.20975869166099</v>
      </c>
      <c r="K324">
        <v>142.83565191537099</v>
      </c>
      <c r="L324">
        <v>209.46196537096299</v>
      </c>
      <c r="M324">
        <v>35.7559138037374</v>
      </c>
      <c r="N324">
        <v>91.1269950866171</v>
      </c>
      <c r="O324">
        <v>77.904199541548607</v>
      </c>
      <c r="P324">
        <v>102179.373992408</v>
      </c>
      <c r="Q324">
        <v>131174.59043400901</v>
      </c>
      <c r="R324">
        <v>129.906247344382</v>
      </c>
      <c r="S324">
        <v>688.18635719234203</v>
      </c>
      <c r="T324">
        <v>0.62902107632347004</v>
      </c>
      <c r="U324">
        <v>0.350127551472111</v>
      </c>
      <c r="V324" s="1">
        <v>0</v>
      </c>
      <c r="W324">
        <v>0.216831785940618</v>
      </c>
      <c r="X324">
        <v>0.43304066258726998</v>
      </c>
      <c r="Y324" s="1">
        <v>0</v>
      </c>
      <c r="Z324" s="1">
        <v>0</v>
      </c>
      <c r="AA324">
        <v>3.4681064117113297E-4</v>
      </c>
      <c r="AB324">
        <v>5.2188138580582799E-3</v>
      </c>
      <c r="AC324">
        <v>5.03797631181605E-3</v>
      </c>
      <c r="AD324">
        <v>3.5849715617941602E-4</v>
      </c>
      <c r="AE324" s="1">
        <v>3.9383915840402402E-7</v>
      </c>
      <c r="AF324" s="3">
        <v>6.7755233727469699E-4</v>
      </c>
      <c r="AG324">
        <v>2.8722973973688802E-3</v>
      </c>
      <c r="AH324">
        <v>3.4791856386503301</v>
      </c>
      <c r="AI324">
        <v>0.10599025076315199</v>
      </c>
      <c r="AJ324">
        <v>5716.9842029469801</v>
      </c>
      <c r="AK324" t="s">
        <v>109</v>
      </c>
      <c r="AL324" t="s">
        <v>110</v>
      </c>
      <c r="AM324">
        <v>296115825.82999998</v>
      </c>
      <c r="AN324">
        <v>2898</v>
      </c>
      <c r="AO324" s="1">
        <f t="shared" si="63"/>
        <v>6.0623392902618804E-3</v>
      </c>
      <c r="AP324" s="5">
        <f t="shared" si="64"/>
        <v>7.0370796740990667</v>
      </c>
      <c r="AQ324" s="3">
        <f t="shared" si="65"/>
        <v>9.6219527903689435E-3</v>
      </c>
      <c r="AR324" s="15">
        <f t="shared" si="66"/>
        <v>1.4554974054422849</v>
      </c>
    </row>
    <row r="325" spans="1:44" x14ac:dyDescent="0.25">
      <c r="A325" t="s">
        <v>37</v>
      </c>
      <c r="B325">
        <v>19.410748831145401</v>
      </c>
      <c r="C325">
        <v>9.1688695304388106E-3</v>
      </c>
      <c r="D325">
        <v>10.4644065847703</v>
      </c>
      <c r="E325">
        <v>124.722382437428</v>
      </c>
      <c r="F325" s="1">
        <v>0</v>
      </c>
      <c r="G325" s="1">
        <v>0</v>
      </c>
      <c r="H325">
        <v>5.4576823863871802</v>
      </c>
      <c r="I325">
        <v>196.26102503605699</v>
      </c>
      <c r="J325">
        <v>145.653834818729</v>
      </c>
      <c r="K325">
        <v>181.15645779243701</v>
      </c>
      <c r="L325">
        <v>234.967547959309</v>
      </c>
      <c r="M325">
        <v>35.407678979278401</v>
      </c>
      <c r="N325">
        <v>92.307064685189204</v>
      </c>
      <c r="O325">
        <v>79.685413454610398</v>
      </c>
      <c r="P325">
        <v>102077.71412895901</v>
      </c>
      <c r="Q325">
        <v>139166.00950016099</v>
      </c>
      <c r="R325">
        <v>131.39628512388299</v>
      </c>
      <c r="S325">
        <v>644.32129700574205</v>
      </c>
      <c r="T325">
        <v>0.54772563811492603</v>
      </c>
      <c r="U325">
        <v>0.168679517422096</v>
      </c>
      <c r="V325" s="1">
        <v>0</v>
      </c>
      <c r="W325">
        <v>0.53112748224503403</v>
      </c>
      <c r="X325">
        <v>0.300193000332869</v>
      </c>
      <c r="Y325" s="1">
        <v>0</v>
      </c>
      <c r="Z325" s="1">
        <v>0</v>
      </c>
      <c r="AA325">
        <v>3.4177420867689199E-4</v>
      </c>
      <c r="AB325">
        <v>5.3684169124191003E-3</v>
      </c>
      <c r="AC325">
        <v>5.0637990383785797E-3</v>
      </c>
      <c r="AD325">
        <v>3.5330001085005498E-4</v>
      </c>
      <c r="AE325" s="1">
        <v>2.6909263815227902E-7</v>
      </c>
      <c r="AF325" s="3">
        <v>6.2274828983459698E-4</v>
      </c>
      <c r="AG325">
        <v>3.1049579094861702E-3</v>
      </c>
      <c r="AH325">
        <v>3.4092498547616898</v>
      </c>
      <c r="AI325">
        <v>0.10296595680401199</v>
      </c>
      <c r="AJ325">
        <v>6530.0494895683796</v>
      </c>
      <c r="AK325" t="s">
        <v>111</v>
      </c>
      <c r="AL325" t="s">
        <v>112</v>
      </c>
      <c r="AM325">
        <v>90236699.290000007</v>
      </c>
      <c r="AN325">
        <v>884</v>
      </c>
      <c r="AO325" s="1">
        <f t="shared" si="63"/>
        <v>6.0283215368900685E-3</v>
      </c>
      <c r="AP325" s="5">
        <f t="shared" si="64"/>
        <v>6.9988923489924808</v>
      </c>
      <c r="AQ325" s="3">
        <f t="shared" si="65"/>
        <v>1.1794678128351855E-2</v>
      </c>
      <c r="AR325" s="15">
        <f t="shared" si="66"/>
        <v>1.7734029705342813</v>
      </c>
    </row>
    <row r="326" spans="1:44" x14ac:dyDescent="0.25">
      <c r="A326" t="s">
        <v>37</v>
      </c>
      <c r="B326">
        <v>25.737481796040498</v>
      </c>
      <c r="C326">
        <v>9.8997622956357098E-3</v>
      </c>
      <c r="D326">
        <v>11.2537568533357</v>
      </c>
      <c r="E326">
        <v>137.175109603685</v>
      </c>
      <c r="F326" s="1">
        <v>0</v>
      </c>
      <c r="G326" s="1">
        <v>0</v>
      </c>
      <c r="H326">
        <v>5.5882362726885901</v>
      </c>
      <c r="I326">
        <v>224.60674833663899</v>
      </c>
      <c r="J326">
        <v>211.50078286818101</v>
      </c>
      <c r="K326">
        <v>191.77848995450199</v>
      </c>
      <c r="L326">
        <v>263.37845693750802</v>
      </c>
      <c r="M326">
        <v>36.313466696893698</v>
      </c>
      <c r="N326">
        <v>91.925998223142003</v>
      </c>
      <c r="O326">
        <v>79.196971839024698</v>
      </c>
      <c r="P326">
        <v>100890.060576923</v>
      </c>
      <c r="Q326">
        <v>134425.783123111</v>
      </c>
      <c r="R326">
        <v>128.21887760003901</v>
      </c>
      <c r="S326">
        <v>722.43988908604695</v>
      </c>
      <c r="T326">
        <v>0.80355169449822705</v>
      </c>
      <c r="U326">
        <v>0.493590407906214</v>
      </c>
      <c r="V326" s="1">
        <v>0</v>
      </c>
      <c r="W326">
        <v>1.5518830698263E-2</v>
      </c>
      <c r="X326">
        <v>0.49089076139552201</v>
      </c>
      <c r="Y326" s="1">
        <v>0</v>
      </c>
      <c r="Z326" s="1">
        <v>0</v>
      </c>
      <c r="AA326">
        <v>3.4230176892664402E-4</v>
      </c>
      <c r="AB326">
        <v>5.1452870049239303E-3</v>
      </c>
      <c r="AC326">
        <v>4.98428005379565E-3</v>
      </c>
      <c r="AD326">
        <v>9.5962217773072294E-5</v>
      </c>
      <c r="AE326" s="1">
        <v>0</v>
      </c>
      <c r="AF326" s="3">
        <v>5.9059642286476304E-4</v>
      </c>
      <c r="AG326">
        <v>4.31585055854437E-3</v>
      </c>
      <c r="AH326">
        <v>3.2943380725920099</v>
      </c>
      <c r="AI326">
        <v>0.102310514868453</v>
      </c>
      <c r="AJ326">
        <v>6963.5219237537103</v>
      </c>
      <c r="AK326" t="s">
        <v>113</v>
      </c>
      <c r="AL326" t="s">
        <v>114</v>
      </c>
      <c r="AM326">
        <v>10492566.300000001</v>
      </c>
      <c r="AN326">
        <v>104</v>
      </c>
      <c r="AO326" s="1">
        <f t="shared" ref="AO326" si="67">AA326+AC326*$AO$2+AF326*$AP$2</f>
        <v>5.9171782455870571E-3</v>
      </c>
      <c r="AP326" s="5">
        <f t="shared" si="64"/>
        <v>6.874025912699933</v>
      </c>
      <c r="AQ326" s="3">
        <f t="shared" ref="AQ326" si="68">(1-(1-B326/100)^(1/12))- AO326</f>
        <v>1.8574887667569501E-2</v>
      </c>
      <c r="AR326" s="15">
        <f t="shared" ref="AR326" si="69">B326/AP326-1</f>
        <v>2.7441642092867098</v>
      </c>
    </row>
    <row r="327" spans="1:44" x14ac:dyDescent="0.25">
      <c r="AN327">
        <f>SUM(AN307:AN326)</f>
        <v>2926049</v>
      </c>
      <c r="AO327" s="1"/>
      <c r="AP327" s="5"/>
      <c r="AQ327" s="3"/>
      <c r="AR327" s="15"/>
    </row>
    <row r="328" spans="1:44" x14ac:dyDescent="0.25">
      <c r="AO328" t="s">
        <v>226</v>
      </c>
      <c r="AP328" t="s">
        <v>67</v>
      </c>
      <c r="AR328" t="s">
        <v>300</v>
      </c>
    </row>
    <row r="329" spans="1:44" x14ac:dyDescent="0.25">
      <c r="A329" t="s">
        <v>0</v>
      </c>
      <c r="B329" t="s">
        <v>1</v>
      </c>
      <c r="C329" t="s">
        <v>2</v>
      </c>
      <c r="D329" t="s">
        <v>3</v>
      </c>
      <c r="E329" t="s">
        <v>5</v>
      </c>
      <c r="F329" t="s">
        <v>6</v>
      </c>
      <c r="G329" t="s">
        <v>208</v>
      </c>
      <c r="H329" t="s">
        <v>7</v>
      </c>
      <c r="I329" t="s">
        <v>8</v>
      </c>
      <c r="J329" t="s">
        <v>134</v>
      </c>
      <c r="K329" t="s">
        <v>143</v>
      </c>
      <c r="L329" t="s">
        <v>9</v>
      </c>
      <c r="M329" t="s">
        <v>10</v>
      </c>
      <c r="N329" t="s">
        <v>11</v>
      </c>
      <c r="O329" t="s">
        <v>13</v>
      </c>
      <c r="P329" t="s">
        <v>14</v>
      </c>
      <c r="Q329" t="s">
        <v>15</v>
      </c>
      <c r="R329" t="s">
        <v>16</v>
      </c>
      <c r="S329" t="s">
        <v>17</v>
      </c>
      <c r="T329" t="s">
        <v>18</v>
      </c>
      <c r="U329" t="s">
        <v>20</v>
      </c>
      <c r="V329" t="s">
        <v>21</v>
      </c>
      <c r="W329" t="s">
        <v>22</v>
      </c>
      <c r="X329" t="s">
        <v>23</v>
      </c>
      <c r="Y329" t="s">
        <v>24</v>
      </c>
      <c r="Z329" t="s">
        <v>25</v>
      </c>
      <c r="AA329" t="s">
        <v>26</v>
      </c>
      <c r="AB329" t="s">
        <v>27</v>
      </c>
      <c r="AC329" t="s">
        <v>263</v>
      </c>
      <c r="AD329" t="s">
        <v>120</v>
      </c>
      <c r="AE329" t="s">
        <v>29</v>
      </c>
      <c r="AF329" s="3" t="s">
        <v>233</v>
      </c>
      <c r="AG329" t="s">
        <v>30</v>
      </c>
      <c r="AH329" t="s">
        <v>31</v>
      </c>
      <c r="AI329" t="s">
        <v>32</v>
      </c>
      <c r="AJ329" t="s">
        <v>33</v>
      </c>
      <c r="AK329" t="s">
        <v>34</v>
      </c>
      <c r="AL329" t="s">
        <v>74</v>
      </c>
      <c r="AM329" t="s">
        <v>35</v>
      </c>
      <c r="AN329" t="s">
        <v>36</v>
      </c>
      <c r="AO329" s="15">
        <v>1</v>
      </c>
      <c r="AP329" s="15">
        <v>0.75</v>
      </c>
    </row>
    <row r="330" spans="1:44" x14ac:dyDescent="0.25">
      <c r="A330" t="s">
        <v>37</v>
      </c>
      <c r="B330">
        <v>8.8528005317116794</v>
      </c>
      <c r="C330">
        <v>4.7888058810594304E-3</v>
      </c>
      <c r="D330">
        <v>5.5976016970118403</v>
      </c>
      <c r="E330">
        <v>-97.051213338590301</v>
      </c>
      <c r="F330" s="1">
        <v>0</v>
      </c>
      <c r="G330" s="1">
        <v>0</v>
      </c>
      <c r="H330">
        <v>2.71805986960248</v>
      </c>
      <c r="I330">
        <v>-210.16371876283699</v>
      </c>
      <c r="J330">
        <v>-216.68478431521001</v>
      </c>
      <c r="K330">
        <v>-215.49679825753401</v>
      </c>
      <c r="L330">
        <v>-186.17083935973201</v>
      </c>
      <c r="M330">
        <v>26.8452030625565</v>
      </c>
      <c r="N330">
        <v>95.259652423760102</v>
      </c>
      <c r="O330">
        <v>78.978805511841898</v>
      </c>
      <c r="P330">
        <v>166342.57047619001</v>
      </c>
      <c r="Q330">
        <v>201629.20415651801</v>
      </c>
      <c r="R330">
        <v>84.427756764598499</v>
      </c>
      <c r="S330">
        <v>669.19074542265798</v>
      </c>
      <c r="T330">
        <v>0.77307240464212601</v>
      </c>
      <c r="U330">
        <v>9.4222093558056497E-2</v>
      </c>
      <c r="V330" s="1">
        <v>0</v>
      </c>
      <c r="W330">
        <v>6.6537783362867794E-2</v>
      </c>
      <c r="X330">
        <v>0.83924012307907503</v>
      </c>
      <c r="Y330" s="1">
        <v>0</v>
      </c>
      <c r="Z330" s="1">
        <v>0</v>
      </c>
      <c r="AA330">
        <v>2.8613928187700902E-4</v>
      </c>
      <c r="AB330">
        <v>4.5026551908600599E-3</v>
      </c>
      <c r="AC330">
        <v>4.1962745032236501E-3</v>
      </c>
      <c r="AD330" s="1">
        <v>1.2649366385070501E-8</v>
      </c>
      <c r="AE330" s="1">
        <v>0</v>
      </c>
      <c r="AF330" s="3">
        <v>0</v>
      </c>
      <c r="AG330" s="1">
        <v>0</v>
      </c>
      <c r="AH330">
        <v>6.3530343907191797</v>
      </c>
      <c r="AI330">
        <v>0.147380257458393</v>
      </c>
      <c r="AJ330">
        <v>1.87065821062705E-3</v>
      </c>
      <c r="AK330" t="s">
        <v>77</v>
      </c>
      <c r="AL330" t="s">
        <v>78</v>
      </c>
      <c r="AM330">
        <v>48904715.719999999</v>
      </c>
      <c r="AN330">
        <v>294</v>
      </c>
      <c r="AO330" s="1">
        <f>AA330+AC330*$AO$329+AF330*$AP$329</f>
        <v>4.4824137851006592E-3</v>
      </c>
      <c r="AP330" s="5">
        <f>100*(1-(1-AO330)^12)</f>
        <v>5.2482506197507606</v>
      </c>
      <c r="AQ330" s="3">
        <f>(1-(1-B330/100)^(1/12))- AO330</f>
        <v>3.2123628183980506E-3</v>
      </c>
      <c r="AR330" s="15">
        <f>B330/AP330-1</f>
        <v>0.68680979113228768</v>
      </c>
    </row>
    <row r="331" spans="1:44" x14ac:dyDescent="0.25">
      <c r="A331" t="s">
        <v>37</v>
      </c>
      <c r="B331">
        <v>1.30391984860118</v>
      </c>
      <c r="C331">
        <v>4.8354050817015397E-3</v>
      </c>
      <c r="D331">
        <v>5.6506309669392003</v>
      </c>
      <c r="E331">
        <v>-62.618808932573501</v>
      </c>
      <c r="F331" s="1">
        <v>0</v>
      </c>
      <c r="G331" s="1">
        <v>0</v>
      </c>
      <c r="H331">
        <v>3.0247699555776801</v>
      </c>
      <c r="I331">
        <v>-181.621917367522</v>
      </c>
      <c r="J331">
        <v>-187.225894484479</v>
      </c>
      <c r="K331">
        <v>-187.74079045565</v>
      </c>
      <c r="L331">
        <v>-160.314262367699</v>
      </c>
      <c r="M331">
        <v>26.639678112793099</v>
      </c>
      <c r="N331">
        <v>94.510524698075798</v>
      </c>
      <c r="O331">
        <v>78.643025235915999</v>
      </c>
      <c r="P331">
        <v>187140.53232643101</v>
      </c>
      <c r="Q331">
        <v>232192.307511349</v>
      </c>
      <c r="R331">
        <v>83.649736547482604</v>
      </c>
      <c r="S331">
        <v>664.59925531580996</v>
      </c>
      <c r="T331">
        <v>0.74806587804273095</v>
      </c>
      <c r="U331">
        <v>0.17135443233311701</v>
      </c>
      <c r="V331" s="1">
        <v>0</v>
      </c>
      <c r="W331">
        <v>0.15950235024429399</v>
      </c>
      <c r="X331">
        <v>0.66914321742258798</v>
      </c>
      <c r="Y331" s="1">
        <v>0</v>
      </c>
      <c r="Z331" s="1">
        <v>0</v>
      </c>
      <c r="AA331">
        <v>2.8687780210315597E-4</v>
      </c>
      <c r="AB331">
        <v>4.5452899545417903E-3</v>
      </c>
      <c r="AC331">
        <v>4.2356879050494001E-3</v>
      </c>
      <c r="AD331">
        <v>3.2447807288610702E-6</v>
      </c>
      <c r="AE331" s="1">
        <v>0</v>
      </c>
      <c r="AF331" s="3">
        <v>1.14000522756242E-4</v>
      </c>
      <c r="AG331" s="1">
        <v>0</v>
      </c>
      <c r="AH331">
        <v>6.3591704673698697</v>
      </c>
      <c r="AI331">
        <v>0.14614007889094999</v>
      </c>
      <c r="AJ331">
        <v>1.9585109230626401</v>
      </c>
      <c r="AK331" t="s">
        <v>79</v>
      </c>
      <c r="AL331" t="s">
        <v>80</v>
      </c>
      <c r="AM331">
        <v>307284754.07999998</v>
      </c>
      <c r="AN331">
        <v>1642</v>
      </c>
      <c r="AO331" s="1">
        <f t="shared" ref="AO331:AO348" si="70">AA331+AC331*$AO$329+AF331*$AP$329</f>
        <v>4.6080660992197375E-3</v>
      </c>
      <c r="AP331" s="5">
        <f t="shared" ref="AP331:AP348" si="71">100*(1-(1-AO331)^12)</f>
        <v>5.3916636370719973</v>
      </c>
      <c r="AQ331" s="3">
        <f t="shared" ref="AQ331:AQ348" si="72">(1-(1-B331/100)^(1/12))- AO331</f>
        <v>-3.5149177620286409E-3</v>
      </c>
      <c r="AR331" s="15">
        <f t="shared" ref="AR331:AR348" si="73">B331/AP331-1</f>
        <v>-0.75816001583709913</v>
      </c>
    </row>
    <row r="332" spans="1:44" x14ac:dyDescent="0.25">
      <c r="A332" t="s">
        <v>37</v>
      </c>
      <c r="B332">
        <v>6.56927915727728</v>
      </c>
      <c r="C332">
        <v>5.01264844438103E-3</v>
      </c>
      <c r="D332">
        <v>5.8520822002596704</v>
      </c>
      <c r="E332">
        <v>-40.822460802174803</v>
      </c>
      <c r="F332" s="1">
        <v>0</v>
      </c>
      <c r="G332" s="1">
        <v>0</v>
      </c>
      <c r="H332">
        <v>3.26797059927795</v>
      </c>
      <c r="I332">
        <v>-158.94859445000299</v>
      </c>
      <c r="J332">
        <v>-168.25359926464901</v>
      </c>
      <c r="K332">
        <v>-162.80960605605199</v>
      </c>
      <c r="L332">
        <v>-138.25339401541501</v>
      </c>
      <c r="M332">
        <v>27.466860839716698</v>
      </c>
      <c r="N332">
        <v>95.425390035196898</v>
      </c>
      <c r="O332">
        <v>79.224173676062705</v>
      </c>
      <c r="P332">
        <v>192831.72041543701</v>
      </c>
      <c r="Q332">
        <v>235282.00067522601</v>
      </c>
      <c r="R332">
        <v>84.4778344776295</v>
      </c>
      <c r="S332">
        <v>661.67185265478395</v>
      </c>
      <c r="T332">
        <v>0.70249356707751398</v>
      </c>
      <c r="U332">
        <v>0.25107066114251297</v>
      </c>
      <c r="V332" s="1">
        <v>0</v>
      </c>
      <c r="W332">
        <v>0.229756524695648</v>
      </c>
      <c r="X332">
        <v>0.51917281416183803</v>
      </c>
      <c r="Y332" s="1">
        <v>0</v>
      </c>
      <c r="Z332" s="1">
        <v>0</v>
      </c>
      <c r="AA332">
        <v>2.8625896903486701E-4</v>
      </c>
      <c r="AB332">
        <v>4.7224727411478004E-3</v>
      </c>
      <c r="AC332">
        <v>4.4013167327927099E-3</v>
      </c>
      <c r="AD332">
        <v>3.9249755786083397E-6</v>
      </c>
      <c r="AE332" s="1">
        <v>1.4597618399121901E-9</v>
      </c>
      <c r="AF332" s="3">
        <v>3.4045363304501799E-4</v>
      </c>
      <c r="AG332" s="1">
        <v>0</v>
      </c>
      <c r="AH332">
        <v>6.3139220158105802</v>
      </c>
      <c r="AI332">
        <v>0.14891136723399701</v>
      </c>
      <c r="AJ332">
        <v>7.0334594214716297</v>
      </c>
      <c r="AK332" t="s">
        <v>81</v>
      </c>
      <c r="AL332" t="s">
        <v>82</v>
      </c>
      <c r="AM332">
        <v>5296123201.21</v>
      </c>
      <c r="AN332">
        <v>27465</v>
      </c>
      <c r="AO332" s="1">
        <f t="shared" si="70"/>
        <v>4.9429159266113406E-3</v>
      </c>
      <c r="AP332" s="5">
        <f t="shared" si="71"/>
        <v>5.7728727202636438</v>
      </c>
      <c r="AQ332" s="3">
        <f t="shared" si="72"/>
        <v>7.0358050560514508E-4</v>
      </c>
      <c r="AR332" s="15">
        <f t="shared" si="73"/>
        <v>0.13795669428465507</v>
      </c>
    </row>
    <row r="333" spans="1:44" x14ac:dyDescent="0.25">
      <c r="A333" t="s">
        <v>37</v>
      </c>
      <c r="B333">
        <v>7.2560522129170497</v>
      </c>
      <c r="C333">
        <v>5.7321024121350901E-3</v>
      </c>
      <c r="D333">
        <v>6.6657572277828496</v>
      </c>
      <c r="E333">
        <v>-34.916562026486197</v>
      </c>
      <c r="F333" s="1">
        <v>0</v>
      </c>
      <c r="G333" s="1">
        <v>0</v>
      </c>
      <c r="H333">
        <v>3.3849502524085402</v>
      </c>
      <c r="I333">
        <v>-133.10141401035</v>
      </c>
      <c r="J333">
        <v>-142.03943064045799</v>
      </c>
      <c r="K333">
        <v>-141.15612000033499</v>
      </c>
      <c r="L333">
        <v>-112.157617033932</v>
      </c>
      <c r="M333">
        <v>28.391861227442199</v>
      </c>
      <c r="N333">
        <v>95.387183839410696</v>
      </c>
      <c r="O333">
        <v>79.016462517315205</v>
      </c>
      <c r="P333">
        <v>190535.740421369</v>
      </c>
      <c r="Q333">
        <v>236654.700822885</v>
      </c>
      <c r="R333">
        <v>84.665865395641902</v>
      </c>
      <c r="S333">
        <v>666.217251389127</v>
      </c>
      <c r="T333">
        <v>0.70344417022383798</v>
      </c>
      <c r="U333">
        <v>0.27296977535635197</v>
      </c>
      <c r="V333" s="1">
        <v>0</v>
      </c>
      <c r="W333">
        <v>0.204706825087834</v>
      </c>
      <c r="X333">
        <v>0.52232339955581297</v>
      </c>
      <c r="Y333" s="1">
        <v>0</v>
      </c>
      <c r="Z333" s="1">
        <v>0</v>
      </c>
      <c r="AA333">
        <v>2.8755919158836399E-4</v>
      </c>
      <c r="AB333">
        <v>5.2517660902691703E-3</v>
      </c>
      <c r="AC333">
        <v>4.9654757104268697E-3</v>
      </c>
      <c r="AD333">
        <v>1.92376057154452E-4</v>
      </c>
      <c r="AE333" s="1">
        <v>3.6995140935265097E-7</v>
      </c>
      <c r="AF333" s="3">
        <v>5.80861733913857E-4</v>
      </c>
      <c r="AG333" s="1">
        <v>4.7189703504810198E-8</v>
      </c>
      <c r="AH333">
        <v>6.2249450449377299</v>
      </c>
      <c r="AI333">
        <v>0.15048903132290001</v>
      </c>
      <c r="AJ333">
        <v>15.843378601728199</v>
      </c>
      <c r="AK333" t="s">
        <v>83</v>
      </c>
      <c r="AL333" t="s">
        <v>84</v>
      </c>
      <c r="AM333">
        <v>17354757380.540001</v>
      </c>
      <c r="AN333">
        <v>91084</v>
      </c>
      <c r="AO333" s="1">
        <f t="shared" si="70"/>
        <v>5.6886812024506267E-3</v>
      </c>
      <c r="AP333" s="5">
        <f t="shared" si="71"/>
        <v>6.6168328768345663</v>
      </c>
      <c r="AQ333" s="3">
        <f t="shared" si="72"/>
        <v>5.6896927138790077E-4</v>
      </c>
      <c r="AR333" s="15">
        <f t="shared" si="73"/>
        <v>9.6605029623822114E-2</v>
      </c>
    </row>
    <row r="334" spans="1:44" x14ac:dyDescent="0.25">
      <c r="A334" t="s">
        <v>37</v>
      </c>
      <c r="B334">
        <v>7.31526646685787</v>
      </c>
      <c r="C334">
        <v>6.64694311471015E-3</v>
      </c>
      <c r="D334">
        <v>7.6910967370488104</v>
      </c>
      <c r="E334">
        <v>-25.172154474029099</v>
      </c>
      <c r="F334" s="1">
        <v>0</v>
      </c>
      <c r="G334" s="1">
        <v>0</v>
      </c>
      <c r="H334">
        <v>3.5397386765687999</v>
      </c>
      <c r="I334">
        <v>-108.724017755616</v>
      </c>
      <c r="J334">
        <v>-117.049570309354</v>
      </c>
      <c r="K334">
        <v>-122.064602192723</v>
      </c>
      <c r="L334">
        <v>-87.274004437586697</v>
      </c>
      <c r="M334">
        <v>29.749117679912501</v>
      </c>
      <c r="N334">
        <v>95.338142163895895</v>
      </c>
      <c r="O334">
        <v>78.8532900446219</v>
      </c>
      <c r="P334">
        <v>186022.40011057601</v>
      </c>
      <c r="Q334">
        <v>234739.56138462</v>
      </c>
      <c r="R334">
        <v>84.845124884352202</v>
      </c>
      <c r="S334">
        <v>672.69216224366005</v>
      </c>
      <c r="T334">
        <v>0.71428664997203495</v>
      </c>
      <c r="U334">
        <v>0.29045516927166898</v>
      </c>
      <c r="V334" s="1">
        <v>0</v>
      </c>
      <c r="W334">
        <v>0.184342792396299</v>
      </c>
      <c r="X334">
        <v>0.52520203833203005</v>
      </c>
      <c r="Y334" s="1">
        <v>0</v>
      </c>
      <c r="Z334" s="1">
        <v>0</v>
      </c>
      <c r="AA334">
        <v>2.8919791505000798E-4</v>
      </c>
      <c r="AB334">
        <v>5.90844831318424E-3</v>
      </c>
      <c r="AC334">
        <v>5.28531865221794E-3</v>
      </c>
      <c r="AD334">
        <v>4.4811003317895502E-4</v>
      </c>
      <c r="AE334" s="1">
        <v>7.9575018422635399E-7</v>
      </c>
      <c r="AF334" s="3">
        <v>8.1735199544675596E-4</v>
      </c>
      <c r="AG334" s="1">
        <v>4.1043138607926699E-7</v>
      </c>
      <c r="AH334">
        <v>5.9854273736726098</v>
      </c>
      <c r="AI334">
        <v>0.15063299521207099</v>
      </c>
      <c r="AJ334">
        <v>57.137582808601898</v>
      </c>
      <c r="AK334" t="s">
        <v>85</v>
      </c>
      <c r="AL334" t="s">
        <v>86</v>
      </c>
      <c r="AM334">
        <v>37144952854.080002</v>
      </c>
      <c r="AN334">
        <v>199680</v>
      </c>
      <c r="AO334" s="1">
        <f t="shared" si="70"/>
        <v>6.1875305638530147E-3</v>
      </c>
      <c r="AP334" s="5">
        <f t="shared" si="71"/>
        <v>7.1774919501247592</v>
      </c>
      <c r="AQ334" s="3">
        <f t="shared" si="72"/>
        <v>1.2300830129819036E-4</v>
      </c>
      <c r="AR334" s="15">
        <f t="shared" si="73"/>
        <v>1.9195356496459093E-2</v>
      </c>
    </row>
    <row r="335" spans="1:44" x14ac:dyDescent="0.25">
      <c r="A335" t="s">
        <v>37</v>
      </c>
      <c r="B335">
        <v>8.2418563723961693</v>
      </c>
      <c r="C335">
        <v>7.4802526870093901E-3</v>
      </c>
      <c r="D335">
        <v>8.6160606263220902</v>
      </c>
      <c r="E335">
        <v>-16.994097399718001</v>
      </c>
      <c r="F335" s="1">
        <v>0</v>
      </c>
      <c r="G335" s="1">
        <v>0</v>
      </c>
      <c r="H335">
        <v>3.6835325910222201</v>
      </c>
      <c r="I335">
        <v>-84.149669154601597</v>
      </c>
      <c r="J335">
        <v>-93.236862223862303</v>
      </c>
      <c r="K335">
        <v>-100.404391728429</v>
      </c>
      <c r="L335">
        <v>-62.041365509189497</v>
      </c>
      <c r="M335">
        <v>30.533558598833999</v>
      </c>
      <c r="N335">
        <v>95.261635604905806</v>
      </c>
      <c r="O335">
        <v>78.793440265503406</v>
      </c>
      <c r="P335">
        <v>180478.15931724099</v>
      </c>
      <c r="Q335">
        <v>230128.16715637999</v>
      </c>
      <c r="R335">
        <v>85.1767770591172</v>
      </c>
      <c r="S335">
        <v>677.130095100022</v>
      </c>
      <c r="T335">
        <v>0.71622934616748901</v>
      </c>
      <c r="U335">
        <v>0.29923366730582701</v>
      </c>
      <c r="V335" s="1">
        <v>0</v>
      </c>
      <c r="W335">
        <v>0.15931556136854999</v>
      </c>
      <c r="X335">
        <v>0.54145077132562103</v>
      </c>
      <c r="Y335" s="1">
        <v>0</v>
      </c>
      <c r="Z335" s="1">
        <v>0</v>
      </c>
      <c r="AA335">
        <v>2.9047398001548898E-4</v>
      </c>
      <c r="AB335">
        <v>6.6893452562700999E-3</v>
      </c>
      <c r="AC335">
        <v>5.7977449425629501E-3</v>
      </c>
      <c r="AD335">
        <v>4.9711819237038498E-4</v>
      </c>
      <c r="AE335">
        <v>1.79935573153703E-6</v>
      </c>
      <c r="AF335" s="3">
        <v>1.0656340397883601E-3</v>
      </c>
      <c r="AG335">
        <v>1.53999612133521E-6</v>
      </c>
      <c r="AH335">
        <v>5.8125526322904699</v>
      </c>
      <c r="AI335">
        <v>0.15006318940703001</v>
      </c>
      <c r="AJ335">
        <v>142.07691552543599</v>
      </c>
      <c r="AK335" t="s">
        <v>87</v>
      </c>
      <c r="AL335" t="s">
        <v>88</v>
      </c>
      <c r="AM335">
        <v>63705180675.800003</v>
      </c>
      <c r="AN335">
        <v>352980</v>
      </c>
      <c r="AO335" s="1">
        <f t="shared" si="70"/>
        <v>6.8874444524197088E-3</v>
      </c>
      <c r="AP335" s="5">
        <f t="shared" si="71"/>
        <v>7.9589275085690474</v>
      </c>
      <c r="AQ335" s="3">
        <f t="shared" si="72"/>
        <v>2.5475660731924185E-4</v>
      </c>
      <c r="AR335" s="15">
        <f t="shared" si="73"/>
        <v>3.5548616760550322E-2</v>
      </c>
    </row>
    <row r="336" spans="1:44" x14ac:dyDescent="0.25">
      <c r="A336" t="s">
        <v>37</v>
      </c>
      <c r="B336">
        <v>9.1659963349689502</v>
      </c>
      <c r="C336">
        <v>7.8638421330939606E-3</v>
      </c>
      <c r="D336">
        <v>9.0389781382954695</v>
      </c>
      <c r="E336">
        <v>-12.880759882146499</v>
      </c>
      <c r="F336" s="1">
        <v>0</v>
      </c>
      <c r="G336" s="1">
        <v>0</v>
      </c>
      <c r="H336">
        <v>3.7669228013422398</v>
      </c>
      <c r="I336">
        <v>-61.006249541675501</v>
      </c>
      <c r="J336">
        <v>-69.496223118629899</v>
      </c>
      <c r="K336">
        <v>-82.749935883087502</v>
      </c>
      <c r="L336">
        <v>-37.7906554506676</v>
      </c>
      <c r="M336">
        <v>30.914420830729899</v>
      </c>
      <c r="N336">
        <v>95.165607534621003</v>
      </c>
      <c r="O336">
        <v>78.732865309725696</v>
      </c>
      <c r="P336">
        <v>171840.314899914</v>
      </c>
      <c r="Q336">
        <v>220441.34209500201</v>
      </c>
      <c r="R336">
        <v>85.779539365262295</v>
      </c>
      <c r="S336">
        <v>686.61690842156099</v>
      </c>
      <c r="T336">
        <v>0.71279569896545403</v>
      </c>
      <c r="U336">
        <v>0.29396500736007197</v>
      </c>
      <c r="V336" s="1">
        <v>0</v>
      </c>
      <c r="W336">
        <v>0.13397704583278999</v>
      </c>
      <c r="X336">
        <v>0.57205794680713595</v>
      </c>
      <c r="Y336" s="1">
        <v>0</v>
      </c>
      <c r="Z336" s="1">
        <v>0</v>
      </c>
      <c r="AA336">
        <v>2.9190079178720302E-4</v>
      </c>
      <c r="AB336">
        <v>6.88747075117822E-3</v>
      </c>
      <c r="AC336">
        <v>6.0847063603992899E-3</v>
      </c>
      <c r="AD336">
        <v>5.2402825298755197E-4</v>
      </c>
      <c r="AE336">
        <v>1.3836509483642801E-4</v>
      </c>
      <c r="AF336" s="3">
        <v>1.3053452042121E-3</v>
      </c>
      <c r="AG336">
        <v>2.2101669013559999E-5</v>
      </c>
      <c r="AH336">
        <v>5.7029095790321396</v>
      </c>
      <c r="AI336">
        <v>0.14933764437808</v>
      </c>
      <c r="AJ336">
        <v>264.11297943510601</v>
      </c>
      <c r="AK336" t="s">
        <v>89</v>
      </c>
      <c r="AL336" t="s">
        <v>90</v>
      </c>
      <c r="AM336">
        <v>68102550718.93</v>
      </c>
      <c r="AN336">
        <v>396313</v>
      </c>
      <c r="AO336" s="1">
        <f t="shared" si="70"/>
        <v>7.3556160553455681E-3</v>
      </c>
      <c r="AP336" s="5">
        <f t="shared" si="71"/>
        <v>8.4782579525650714</v>
      </c>
      <c r="AQ336" s="3">
        <f t="shared" si="72"/>
        <v>6.2375181769353232E-4</v>
      </c>
      <c r="AR336" s="15">
        <f t="shared" si="73"/>
        <v>8.1117888397793436E-2</v>
      </c>
    </row>
    <row r="337" spans="1:45" x14ac:dyDescent="0.25">
      <c r="A337" t="s">
        <v>37</v>
      </c>
      <c r="B337">
        <v>9.3783343014079605</v>
      </c>
      <c r="C337">
        <v>8.2462462671833905E-3</v>
      </c>
      <c r="D337">
        <v>9.4588022975709194</v>
      </c>
      <c r="E337">
        <v>-9.0462266619529093</v>
      </c>
      <c r="F337" s="1">
        <v>0</v>
      </c>
      <c r="G337" s="1">
        <v>0</v>
      </c>
      <c r="H337">
        <v>3.84160590498945</v>
      </c>
      <c r="I337">
        <v>-37.313691378429702</v>
      </c>
      <c r="J337">
        <v>-46.2334232755871</v>
      </c>
      <c r="K337">
        <v>-62.570806626497898</v>
      </c>
      <c r="L337">
        <v>-12.648278030794399</v>
      </c>
      <c r="M337">
        <v>30.816911146143902</v>
      </c>
      <c r="N337">
        <v>95.101047456852498</v>
      </c>
      <c r="O337">
        <v>78.781699963929995</v>
      </c>
      <c r="P337">
        <v>161716.39713248701</v>
      </c>
      <c r="Q337">
        <v>205591.91756944399</v>
      </c>
      <c r="R337">
        <v>87.176385268408794</v>
      </c>
      <c r="S337">
        <v>694.09147645439202</v>
      </c>
      <c r="T337">
        <v>0.70663026554757202</v>
      </c>
      <c r="U337">
        <v>0.29008462329423002</v>
      </c>
      <c r="V337" s="1">
        <v>0</v>
      </c>
      <c r="W337">
        <v>0.122036506718361</v>
      </c>
      <c r="X337">
        <v>0.58787886998740702</v>
      </c>
      <c r="Y337" s="1">
        <v>0</v>
      </c>
      <c r="Z337" s="1">
        <v>0</v>
      </c>
      <c r="AA337">
        <v>2.9292328040391401E-4</v>
      </c>
      <c r="AB337">
        <v>6.8377599238682299E-3</v>
      </c>
      <c r="AC337">
        <v>6.17775561236925E-3</v>
      </c>
      <c r="AD337">
        <v>6.3481416305203502E-4</v>
      </c>
      <c r="AE337">
        <v>3.0013556938843802E-4</v>
      </c>
      <c r="AF337" s="3">
        <v>1.5442352101882599E-3</v>
      </c>
      <c r="AG337">
        <v>1.8062745872250401E-4</v>
      </c>
      <c r="AH337">
        <v>5.6694537166747603</v>
      </c>
      <c r="AI337">
        <v>0.148451614169824</v>
      </c>
      <c r="AJ337">
        <v>444.84225825915098</v>
      </c>
      <c r="AK337" t="s">
        <v>91</v>
      </c>
      <c r="AL337" t="s">
        <v>92</v>
      </c>
      <c r="AM337">
        <v>65478645766.150002</v>
      </c>
      <c r="AN337">
        <v>404898</v>
      </c>
      <c r="AO337" s="1">
        <f t="shared" si="70"/>
        <v>7.6288553004143587E-3</v>
      </c>
      <c r="AP337" s="5">
        <f t="shared" si="71"/>
        <v>8.7801123559474785</v>
      </c>
      <c r="AQ337" s="3">
        <f t="shared" si="72"/>
        <v>5.4396955743539997E-4</v>
      </c>
      <c r="AR337" s="15">
        <f t="shared" si="73"/>
        <v>6.8133746039736875E-2</v>
      </c>
    </row>
    <row r="338" spans="1:45" x14ac:dyDescent="0.25">
      <c r="A338" t="s">
        <v>37</v>
      </c>
      <c r="B338">
        <v>10.579990442309199</v>
      </c>
      <c r="C338">
        <v>9.1329040511959406E-3</v>
      </c>
      <c r="D338">
        <v>10.425398926822901</v>
      </c>
      <c r="E338">
        <v>-6.0985271612883496</v>
      </c>
      <c r="F338" s="1">
        <v>0</v>
      </c>
      <c r="G338" s="1">
        <v>0</v>
      </c>
      <c r="H338">
        <v>3.8966247691546099</v>
      </c>
      <c r="I338">
        <v>-14.285562629985099</v>
      </c>
      <c r="J338">
        <v>-26.693144621359799</v>
      </c>
      <c r="K338">
        <v>-34.780697775803098</v>
      </c>
      <c r="L338">
        <v>11.804127498476401</v>
      </c>
      <c r="M338">
        <v>29.794697019553801</v>
      </c>
      <c r="N338">
        <v>95.110555402437797</v>
      </c>
      <c r="O338">
        <v>78.983846153524794</v>
      </c>
      <c r="P338">
        <v>152830.441457682</v>
      </c>
      <c r="Q338">
        <v>190873.776328176</v>
      </c>
      <c r="R338">
        <v>88.939432050912799</v>
      </c>
      <c r="S338">
        <v>688.79727240197496</v>
      </c>
      <c r="T338">
        <v>0.70448644679086203</v>
      </c>
      <c r="U338">
        <v>0.30619370456200701</v>
      </c>
      <c r="V338" s="1">
        <v>0</v>
      </c>
      <c r="W338">
        <v>0.123853755331329</v>
      </c>
      <c r="X338">
        <v>0.56995254010666296</v>
      </c>
      <c r="Y338" s="1">
        <v>0</v>
      </c>
      <c r="Z338" s="1">
        <v>0</v>
      </c>
      <c r="AA338">
        <v>2.92385418216786E-4</v>
      </c>
      <c r="AB338">
        <v>6.5729023156936104E-3</v>
      </c>
      <c r="AC338">
        <v>6.1074613709487203E-3</v>
      </c>
      <c r="AD338">
        <v>1.06036302561049E-3</v>
      </c>
      <c r="AE338">
        <v>3.0607985539631298E-4</v>
      </c>
      <c r="AF338" s="3">
        <v>1.7753201554225799E-3</v>
      </c>
      <c r="AG338">
        <v>9.0119748149040404E-4</v>
      </c>
      <c r="AH338">
        <v>5.8437013066075796</v>
      </c>
      <c r="AI338">
        <v>0.14831087725036701</v>
      </c>
      <c r="AJ338">
        <v>556.52574168058698</v>
      </c>
      <c r="AK338" t="s">
        <v>93</v>
      </c>
      <c r="AL338" t="s">
        <v>94</v>
      </c>
      <c r="AM338">
        <v>63395442590.620003</v>
      </c>
      <c r="AN338">
        <v>414809</v>
      </c>
      <c r="AO338" s="1">
        <f t="shared" si="70"/>
        <v>7.7313369057324414E-3</v>
      </c>
      <c r="AP338" s="5">
        <f t="shared" si="71"/>
        <v>8.8930908846024401</v>
      </c>
      <c r="AQ338" s="3">
        <f t="shared" si="72"/>
        <v>1.5441865790975203E-3</v>
      </c>
      <c r="AR338" s="15">
        <f t="shared" si="73"/>
        <v>0.18968653076822473</v>
      </c>
    </row>
    <row r="339" spans="1:45" x14ac:dyDescent="0.25">
      <c r="A339" t="s">
        <v>37</v>
      </c>
      <c r="B339">
        <v>12.335725097107</v>
      </c>
      <c r="C339">
        <v>1.0470518889587299E-2</v>
      </c>
      <c r="D339">
        <v>11.865721745289299</v>
      </c>
      <c r="E339">
        <v>-1.9775084420083699</v>
      </c>
      <c r="F339" s="1">
        <v>0</v>
      </c>
      <c r="G339" s="1">
        <v>0</v>
      </c>
      <c r="H339">
        <v>3.9771962897864199</v>
      </c>
      <c r="I339">
        <v>9.3582110648442303</v>
      </c>
      <c r="J339">
        <v>-2.7478621271871702</v>
      </c>
      <c r="K339">
        <v>-11.494518899854</v>
      </c>
      <c r="L339">
        <v>37.0572377087585</v>
      </c>
      <c r="M339">
        <v>29.8173650090311</v>
      </c>
      <c r="N339">
        <v>95.087594154220199</v>
      </c>
      <c r="O339">
        <v>78.962549540457204</v>
      </c>
      <c r="P339">
        <v>143939.323779039</v>
      </c>
      <c r="Q339">
        <v>179518.495916838</v>
      </c>
      <c r="R339">
        <v>94.7929901360489</v>
      </c>
      <c r="S339">
        <v>690.75342367780297</v>
      </c>
      <c r="T339">
        <v>0.70410743393424902</v>
      </c>
      <c r="U339">
        <v>0.32528950787306299</v>
      </c>
      <c r="V339" s="1">
        <v>0</v>
      </c>
      <c r="W339">
        <v>0.112293895593614</v>
      </c>
      <c r="X339">
        <v>0.56241659653332199</v>
      </c>
      <c r="Y339" s="1">
        <v>0</v>
      </c>
      <c r="Z339" s="1">
        <v>0</v>
      </c>
      <c r="AA339">
        <v>2.9313838065914301E-4</v>
      </c>
      <c r="AB339">
        <v>6.3491032701368296E-3</v>
      </c>
      <c r="AC339">
        <v>5.95913489329625E-3</v>
      </c>
      <c r="AD339">
        <v>1.4758944884235199E-3</v>
      </c>
      <c r="AE339">
        <v>3.6921150190456E-4</v>
      </c>
      <c r="AF339" s="3">
        <v>2.0048234901162299E-3</v>
      </c>
      <c r="AG339">
        <v>1.98320938604342E-3</v>
      </c>
      <c r="AH339">
        <v>5.8703413541457499</v>
      </c>
      <c r="AI339">
        <v>0.148897691923528</v>
      </c>
      <c r="AJ339">
        <v>824.69777633383796</v>
      </c>
      <c r="AK339" t="s">
        <v>95</v>
      </c>
      <c r="AL339" t="s">
        <v>96</v>
      </c>
      <c r="AM339">
        <v>46369765276.769997</v>
      </c>
      <c r="AN339">
        <v>322148</v>
      </c>
      <c r="AO339" s="1">
        <f t="shared" si="70"/>
        <v>7.7558908915425651E-3</v>
      </c>
      <c r="AP339" s="5">
        <f t="shared" si="71"/>
        <v>8.9201408165773604</v>
      </c>
      <c r="AQ339" s="3">
        <f t="shared" si="72"/>
        <v>3.1554542257135453E-3</v>
      </c>
      <c r="AR339" s="15">
        <f t="shared" si="73"/>
        <v>0.3829069911297871</v>
      </c>
    </row>
    <row r="340" spans="1:45" s="9" customFormat="1" x14ac:dyDescent="0.25">
      <c r="A340" s="9" t="s">
        <v>37</v>
      </c>
      <c r="B340" s="9">
        <v>13.751693201832801</v>
      </c>
      <c r="C340" s="9">
        <v>1.14557442629686E-2</v>
      </c>
      <c r="D340" s="9">
        <v>12.9129855693532</v>
      </c>
      <c r="E340" s="9">
        <v>-1.99972776434134</v>
      </c>
      <c r="F340" s="13">
        <v>0</v>
      </c>
      <c r="G340" s="13">
        <v>0</v>
      </c>
      <c r="H340" s="9">
        <v>4.0437142829063699</v>
      </c>
      <c r="I340" s="9">
        <v>32.589958864766501</v>
      </c>
      <c r="J340" s="9">
        <v>18.9024097442841</v>
      </c>
      <c r="K340" s="9">
        <v>13.790569406531199</v>
      </c>
      <c r="L340" s="9">
        <v>61.652093041577899</v>
      </c>
      <c r="M340" s="9">
        <v>30.958556399885399</v>
      </c>
      <c r="N340" s="9">
        <v>95.101015609317201</v>
      </c>
      <c r="O340" s="9">
        <v>78.839917430774605</v>
      </c>
      <c r="P340" s="9">
        <v>137181.20664919799</v>
      </c>
      <c r="Q340" s="9">
        <v>169851.62298919301</v>
      </c>
      <c r="R340" s="9">
        <v>105.428779836199</v>
      </c>
      <c r="S340" s="9">
        <v>688.62817498713503</v>
      </c>
      <c r="T340" s="9">
        <v>0.69844540911444297</v>
      </c>
      <c r="U340" s="9">
        <v>0.34190894310251502</v>
      </c>
      <c r="V340" s="13">
        <v>0</v>
      </c>
      <c r="W340" s="9">
        <v>0.104374482978438</v>
      </c>
      <c r="X340" s="9">
        <v>0.55371657391904505</v>
      </c>
      <c r="Y340" s="13">
        <v>0</v>
      </c>
      <c r="Z340" s="13">
        <v>0</v>
      </c>
      <c r="AA340" s="9">
        <v>2.9471795963838601E-4</v>
      </c>
      <c r="AB340" s="9">
        <v>6.2582135560283296E-3</v>
      </c>
      <c r="AC340" s="9">
        <v>5.8658090229421296E-3</v>
      </c>
      <c r="AD340" s="9">
        <v>1.5400949332947801E-3</v>
      </c>
      <c r="AE340" s="9">
        <v>6.2737573920765895E-4</v>
      </c>
      <c r="AF340" s="19">
        <v>2.1558994272571799E-3</v>
      </c>
      <c r="AG340" s="9">
        <v>2.7354008078089701E-3</v>
      </c>
      <c r="AH340" s="9">
        <v>5.6912822206203204</v>
      </c>
      <c r="AI340" s="9">
        <v>0.14919022817196201</v>
      </c>
      <c r="AJ340" s="9">
        <v>1244.0139136272401</v>
      </c>
      <c r="AK340" s="9" t="s">
        <v>97</v>
      </c>
      <c r="AL340" s="9" t="s">
        <v>98</v>
      </c>
      <c r="AM340" s="9">
        <v>43297543986.239998</v>
      </c>
      <c r="AN340" s="9">
        <v>315623</v>
      </c>
      <c r="AO340" s="1">
        <f t="shared" si="70"/>
        <v>7.7774515530234008E-3</v>
      </c>
      <c r="AP340" s="61">
        <f t="shared" si="71"/>
        <v>8.9438870780789266</v>
      </c>
      <c r="AQ340" s="19">
        <f t="shared" si="72"/>
        <v>4.4751795878272219E-3</v>
      </c>
      <c r="AR340" s="16">
        <f t="shared" si="73"/>
        <v>0.53755219422856926</v>
      </c>
    </row>
    <row r="341" spans="1:45" s="9" customFormat="1" x14ac:dyDescent="0.25">
      <c r="A341" s="9" t="s">
        <v>37</v>
      </c>
      <c r="B341" s="9">
        <v>14.4900013099312</v>
      </c>
      <c r="C341" s="9">
        <v>1.12654978695445E-2</v>
      </c>
      <c r="D341" s="9">
        <v>12.7116526885802</v>
      </c>
      <c r="E341" s="9">
        <v>2.9989423999057401</v>
      </c>
      <c r="F341" s="13">
        <v>0</v>
      </c>
      <c r="G341" s="13">
        <v>0</v>
      </c>
      <c r="H341" s="9">
        <v>4.1675377624449501</v>
      </c>
      <c r="I341" s="9">
        <v>55.341566527597998</v>
      </c>
      <c r="J341" s="9">
        <v>40.358795696136603</v>
      </c>
      <c r="K341" s="9">
        <v>38.467295786768801</v>
      </c>
      <c r="L341" s="9">
        <v>86.643061300583497</v>
      </c>
      <c r="M341" s="9">
        <v>32.808156777480001</v>
      </c>
      <c r="N341" s="9">
        <v>95.095346775878994</v>
      </c>
      <c r="O341" s="9">
        <v>78.663554694866306</v>
      </c>
      <c r="P341" s="9">
        <v>127317.06041690501</v>
      </c>
      <c r="Q341" s="9">
        <v>155964.73460837599</v>
      </c>
      <c r="R341" s="9">
        <v>116.756123880347</v>
      </c>
      <c r="S341" s="9">
        <v>684.97351557937895</v>
      </c>
      <c r="T341" s="9">
        <v>0.70285089222075203</v>
      </c>
      <c r="U341" s="9">
        <v>0.32676190164666902</v>
      </c>
      <c r="V341" s="13">
        <v>0</v>
      </c>
      <c r="W341" s="9">
        <v>9.8734162210901699E-2</v>
      </c>
      <c r="X341" s="9">
        <v>0.57450393614242901</v>
      </c>
      <c r="Y341" s="13">
        <v>0</v>
      </c>
      <c r="Z341" s="13">
        <v>0</v>
      </c>
      <c r="AA341" s="9">
        <v>2.9780754615552399E-4</v>
      </c>
      <c r="AB341" s="9">
        <v>6.1199601506434697E-3</v>
      </c>
      <c r="AC341" s="9">
        <v>5.79965410807188E-3</v>
      </c>
      <c r="AD341" s="9">
        <v>1.42187096846424E-3</v>
      </c>
      <c r="AE341" s="9">
        <v>8.6838139727233405E-4</v>
      </c>
      <c r="AF341" s="19">
        <v>2.2280046483771502E-3</v>
      </c>
      <c r="AG341" s="9">
        <v>2.55752668414597E-3</v>
      </c>
      <c r="AH341" s="9">
        <v>5.37248835496806</v>
      </c>
      <c r="AI341" s="9">
        <v>0.14916875366772001</v>
      </c>
      <c r="AJ341" s="9">
        <v>1866.26455874934</v>
      </c>
      <c r="AK341" s="9" t="s">
        <v>99</v>
      </c>
      <c r="AL341" s="9" t="s">
        <v>100</v>
      </c>
      <c r="AM341" s="9">
        <v>33568034198.34</v>
      </c>
      <c r="AN341" s="9">
        <v>263657</v>
      </c>
      <c r="AO341" s="1">
        <f t="shared" si="70"/>
        <v>7.7684651405102671E-3</v>
      </c>
      <c r="AP341" s="61">
        <f t="shared" si="71"/>
        <v>8.9339904045329099</v>
      </c>
      <c r="AQ341" s="19">
        <f t="shared" si="72"/>
        <v>5.1915604311924598E-3</v>
      </c>
      <c r="AR341" s="16">
        <f t="shared" si="73"/>
        <v>0.62189577711873212</v>
      </c>
    </row>
    <row r="342" spans="1:45" s="9" customFormat="1" x14ac:dyDescent="0.25">
      <c r="A342" s="9" t="s">
        <v>37</v>
      </c>
      <c r="B342" s="9">
        <v>15.043457530849899</v>
      </c>
      <c r="C342" s="9">
        <v>1.13706555492619E-2</v>
      </c>
      <c r="D342" s="9">
        <v>12.822991042104499</v>
      </c>
      <c r="E342" s="9">
        <v>7.67261375884235</v>
      </c>
      <c r="F342" s="13">
        <v>0</v>
      </c>
      <c r="G342" s="13">
        <v>0</v>
      </c>
      <c r="H342" s="9">
        <v>4.2686366726845497</v>
      </c>
      <c r="I342" s="9">
        <v>77.190153715304504</v>
      </c>
      <c r="J342" s="9">
        <v>63.381039919827003</v>
      </c>
      <c r="K342" s="9">
        <v>59.0976747761555</v>
      </c>
      <c r="L342" s="9">
        <v>110.69218121482901</v>
      </c>
      <c r="M342" s="9">
        <v>34.948815486442903</v>
      </c>
      <c r="N342" s="9">
        <v>95.141998248548802</v>
      </c>
      <c r="O342" s="9">
        <v>78.439364571382399</v>
      </c>
      <c r="P342" s="9">
        <v>118920.05243593</v>
      </c>
      <c r="Q342" s="9">
        <v>145097.700762044</v>
      </c>
      <c r="R342" s="9">
        <v>125.09187885895</v>
      </c>
      <c r="S342" s="9">
        <v>686.96595364853897</v>
      </c>
      <c r="T342" s="9">
        <v>0.70816351299081604</v>
      </c>
      <c r="U342" s="9">
        <v>0.32975951418829502</v>
      </c>
      <c r="V342" s="13">
        <v>0</v>
      </c>
      <c r="W342" s="9">
        <v>9.3446277178494894E-2</v>
      </c>
      <c r="X342" s="9">
        <v>0.57679420863320896</v>
      </c>
      <c r="Y342" s="13">
        <v>0</v>
      </c>
      <c r="Z342" s="13">
        <v>0</v>
      </c>
      <c r="AA342" s="9">
        <v>3.0172350511333598E-4</v>
      </c>
      <c r="AB342" s="9">
        <v>6.0933050462151101E-3</v>
      </c>
      <c r="AC342" s="9">
        <v>5.7731114437527698E-3</v>
      </c>
      <c r="AD342" s="9">
        <v>1.16281160214302E-3</v>
      </c>
      <c r="AE342" s="9">
        <v>9.5625313927611604E-4</v>
      </c>
      <c r="AF342" s="19">
        <v>2.26201420019912E-3</v>
      </c>
      <c r="AG342" s="9">
        <v>2.8566076872778199E-3</v>
      </c>
      <c r="AH342" s="9">
        <v>5.0272980835914103</v>
      </c>
      <c r="AI342" s="9">
        <v>0.14957956519197901</v>
      </c>
      <c r="AJ342" s="9">
        <v>2487.1125108383599</v>
      </c>
      <c r="AK342" s="9" t="s">
        <v>101</v>
      </c>
      <c r="AL342" s="9" t="s">
        <v>102</v>
      </c>
      <c r="AM342" s="9">
        <v>26839304474.369999</v>
      </c>
      <c r="AN342" s="9">
        <v>225692</v>
      </c>
      <c r="AO342" s="1">
        <f t="shared" si="70"/>
        <v>7.7713455990154456E-3</v>
      </c>
      <c r="AP342" s="61">
        <f t="shared" si="71"/>
        <v>8.9371627408010959</v>
      </c>
      <c r="AQ342" s="19">
        <f t="shared" si="72"/>
        <v>5.7226435620097316E-3</v>
      </c>
      <c r="AR342" s="16">
        <f t="shared" si="73"/>
        <v>0.68324757723964824</v>
      </c>
      <c r="AS342" s="19">
        <f>AVERAGE(AQ340:AQ342)</f>
        <v>5.1297945270098047E-3</v>
      </c>
    </row>
    <row r="343" spans="1:45" x14ac:dyDescent="0.25">
      <c r="A343" t="s">
        <v>37</v>
      </c>
      <c r="B343">
        <v>15.6787068994692</v>
      </c>
      <c r="C343">
        <v>1.16390280201544E-2</v>
      </c>
      <c r="D343">
        <v>13.106547386062999</v>
      </c>
      <c r="E343">
        <v>20.089331179638201</v>
      </c>
      <c r="F343" s="1">
        <v>0</v>
      </c>
      <c r="G343" s="1">
        <v>0</v>
      </c>
      <c r="H343">
        <v>4.4252086708931699</v>
      </c>
      <c r="I343">
        <v>99.556386092951797</v>
      </c>
      <c r="J343">
        <v>88.517844049047099</v>
      </c>
      <c r="K343">
        <v>74.7793824961458</v>
      </c>
      <c r="L343">
        <v>135.836990883222</v>
      </c>
      <c r="M343">
        <v>35.736053808777797</v>
      </c>
      <c r="N343">
        <v>94.752561724507899</v>
      </c>
      <c r="O343">
        <v>77.960636660449296</v>
      </c>
      <c r="P343">
        <v>109687.591976447</v>
      </c>
      <c r="Q343">
        <v>134986.30464573999</v>
      </c>
      <c r="R343">
        <v>128.00909673909999</v>
      </c>
      <c r="S343">
        <v>699.03835485830302</v>
      </c>
      <c r="T343">
        <v>0.72008573205031801</v>
      </c>
      <c r="U343">
        <v>0.31562253614560298</v>
      </c>
      <c r="V343" s="1">
        <v>0</v>
      </c>
      <c r="W343">
        <v>7.8691587643429803E-2</v>
      </c>
      <c r="X343">
        <v>0.60568587621096603</v>
      </c>
      <c r="Y343" s="1">
        <v>0</v>
      </c>
      <c r="Z343" s="1">
        <v>0</v>
      </c>
      <c r="AA343">
        <v>3.0906518761149602E-4</v>
      </c>
      <c r="AB343">
        <v>5.9363009905748802E-3</v>
      </c>
      <c r="AC343">
        <v>5.7602413235860296E-3</v>
      </c>
      <c r="AD343">
        <v>8.2169516864503001E-4</v>
      </c>
      <c r="AE343">
        <v>9.9770464718245506E-4</v>
      </c>
      <c r="AF343" s="3">
        <v>2.2696823849980498E-3</v>
      </c>
      <c r="AG343">
        <v>3.57430473262111E-3</v>
      </c>
      <c r="AH343">
        <v>4.9201038106134298</v>
      </c>
      <c r="AI343">
        <v>0.150212369551075</v>
      </c>
      <c r="AJ343">
        <v>3164.2649563899499</v>
      </c>
      <c r="AK343" t="s">
        <v>103</v>
      </c>
      <c r="AL343" t="s">
        <v>104</v>
      </c>
      <c r="AM343">
        <v>13142328520.25</v>
      </c>
      <c r="AN343">
        <v>119816</v>
      </c>
      <c r="AO343" s="1">
        <f t="shared" si="70"/>
        <v>7.7715682999460623E-3</v>
      </c>
      <c r="AP343" s="5">
        <f t="shared" si="71"/>
        <v>8.9374080038678869</v>
      </c>
      <c r="AQ343" s="3">
        <f t="shared" si="72"/>
        <v>6.3392414482120862E-3</v>
      </c>
      <c r="AR343" s="15">
        <f t="shared" si="73"/>
        <v>0.75427896910198644</v>
      </c>
    </row>
    <row r="344" spans="1:45" x14ac:dyDescent="0.25">
      <c r="A344" t="s">
        <v>37</v>
      </c>
      <c r="B344">
        <v>13.9836310941183</v>
      </c>
      <c r="C344">
        <v>1.1223359634946301E-2</v>
      </c>
      <c r="D344">
        <v>12.6670011975355</v>
      </c>
      <c r="E344">
        <v>34.251049375302202</v>
      </c>
      <c r="F344" s="1">
        <v>0</v>
      </c>
      <c r="G344" s="1">
        <v>0</v>
      </c>
      <c r="H344">
        <v>4.5863104798582999</v>
      </c>
      <c r="I344">
        <v>120.603628761682</v>
      </c>
      <c r="J344">
        <v>109.518689222623</v>
      </c>
      <c r="K344">
        <v>93.711591460555795</v>
      </c>
      <c r="L344">
        <v>159.76590310726101</v>
      </c>
      <c r="M344">
        <v>36.826623719660397</v>
      </c>
      <c r="N344">
        <v>94.434657420091497</v>
      </c>
      <c r="O344">
        <v>77.557377485471804</v>
      </c>
      <c r="P344">
        <v>101464.655163834</v>
      </c>
      <c r="Q344">
        <v>124748.147130169</v>
      </c>
      <c r="R344">
        <v>131.049655506612</v>
      </c>
      <c r="S344">
        <v>699.53458445709305</v>
      </c>
      <c r="T344">
        <v>0.73207579958018199</v>
      </c>
      <c r="U344">
        <v>0.309382549966635</v>
      </c>
      <c r="V344" s="1">
        <v>0</v>
      </c>
      <c r="W344">
        <v>7.8095241954070804E-2</v>
      </c>
      <c r="X344">
        <v>0.61252220807929303</v>
      </c>
      <c r="Y344" s="1">
        <v>0</v>
      </c>
      <c r="Z344" s="1">
        <v>0</v>
      </c>
      <c r="AA344">
        <v>3.1552587133061398E-4</v>
      </c>
      <c r="AB344">
        <v>5.8416903978352596E-3</v>
      </c>
      <c r="AC344">
        <v>5.7412381715118803E-3</v>
      </c>
      <c r="AD344">
        <v>5.9660784829386904E-4</v>
      </c>
      <c r="AE344">
        <v>1.23618507043616E-3</v>
      </c>
      <c r="AF344" s="3">
        <v>2.26643920369737E-3</v>
      </c>
      <c r="AG344">
        <v>3.23335546494495E-3</v>
      </c>
      <c r="AH344">
        <v>4.7619753232412503</v>
      </c>
      <c r="AI344">
        <v>0.15088611441209299</v>
      </c>
      <c r="AJ344">
        <v>3910.3322198241599</v>
      </c>
      <c r="AK344" t="s">
        <v>105</v>
      </c>
      <c r="AL344" t="s">
        <v>106</v>
      </c>
      <c r="AM344">
        <v>6329365189.1199999</v>
      </c>
      <c r="AN344">
        <v>62380</v>
      </c>
      <c r="AO344" s="1">
        <f t="shared" si="70"/>
        <v>7.7565934456155219E-3</v>
      </c>
      <c r="AP344" s="5">
        <f t="shared" si="71"/>
        <v>8.9209146778833635</v>
      </c>
      <c r="AQ344" s="3">
        <f t="shared" si="72"/>
        <v>4.7176641716416565E-3</v>
      </c>
      <c r="AR344" s="15">
        <f t="shared" si="73"/>
        <v>0.56751091104888252</v>
      </c>
    </row>
    <row r="345" spans="1:45" x14ac:dyDescent="0.25">
      <c r="A345" t="s">
        <v>37</v>
      </c>
      <c r="B345">
        <v>15.6181093482704</v>
      </c>
      <c r="C345">
        <v>1.03092455033007E-2</v>
      </c>
      <c r="D345">
        <v>11.6931977926216</v>
      </c>
      <c r="E345">
        <v>51.504167763353898</v>
      </c>
      <c r="F345" s="1">
        <v>0</v>
      </c>
      <c r="G345" s="1">
        <v>0</v>
      </c>
      <c r="H345">
        <v>4.7705116154940299</v>
      </c>
      <c r="I345">
        <v>142.073179073354</v>
      </c>
      <c r="J345">
        <v>135.70031327835201</v>
      </c>
      <c r="K345">
        <v>107.298011202293</v>
      </c>
      <c r="L345">
        <v>185.24133870917601</v>
      </c>
      <c r="M345">
        <v>36.994604657413902</v>
      </c>
      <c r="N345">
        <v>93.626236113466504</v>
      </c>
      <c r="O345">
        <v>76.693526902555803</v>
      </c>
      <c r="P345">
        <v>91708.197053100201</v>
      </c>
      <c r="Q345">
        <v>112498.08869714099</v>
      </c>
      <c r="R345">
        <v>131.25412642297201</v>
      </c>
      <c r="S345">
        <v>713.89696300343098</v>
      </c>
      <c r="T345">
        <v>0.75458191691893095</v>
      </c>
      <c r="U345">
        <v>0.30815516870562298</v>
      </c>
      <c r="V345" s="1">
        <v>0</v>
      </c>
      <c r="W345">
        <v>7.8227716175386902E-2</v>
      </c>
      <c r="X345">
        <v>0.61361711511898998</v>
      </c>
      <c r="Y345" s="1">
        <v>0</v>
      </c>
      <c r="Z345" s="1">
        <v>0</v>
      </c>
      <c r="AA345">
        <v>3.3336088766751999E-4</v>
      </c>
      <c r="AB345">
        <v>5.6465130598957096E-3</v>
      </c>
      <c r="AC345">
        <v>5.7125160547704E-3</v>
      </c>
      <c r="AD345">
        <v>3.8741626857349099E-4</v>
      </c>
      <c r="AE345">
        <v>1.39574217314253E-3</v>
      </c>
      <c r="AF345" s="3">
        <v>2.2666832044180001E-3</v>
      </c>
      <c r="AG345">
        <v>2.5462091562622698E-3</v>
      </c>
      <c r="AH345">
        <v>4.7388833354573903</v>
      </c>
      <c r="AI345">
        <v>0.15093218983450701</v>
      </c>
      <c r="AJ345">
        <v>4595.33132525575</v>
      </c>
      <c r="AK345" t="s">
        <v>107</v>
      </c>
      <c r="AL345" t="s">
        <v>108</v>
      </c>
      <c r="AM345">
        <v>1668355520.79</v>
      </c>
      <c r="AN345">
        <v>18192</v>
      </c>
      <c r="AO345" s="1">
        <f t="shared" si="70"/>
        <v>7.7458893457514194E-3</v>
      </c>
      <c r="AP345" s="5">
        <f t="shared" si="71"/>
        <v>8.9091234887640915</v>
      </c>
      <c r="AQ345" s="3">
        <f t="shared" si="72"/>
        <v>6.3058973495794951E-3</v>
      </c>
      <c r="AR345" s="15">
        <f t="shared" si="73"/>
        <v>0.75304667939191461</v>
      </c>
    </row>
    <row r="346" spans="1:45" x14ac:dyDescent="0.25">
      <c r="A346" t="s">
        <v>37</v>
      </c>
      <c r="B346">
        <v>14.038339307375599</v>
      </c>
      <c r="C346">
        <v>1.00363877416309E-2</v>
      </c>
      <c r="D346">
        <v>11.4006001305805</v>
      </c>
      <c r="E346">
        <v>71.091676774875296</v>
      </c>
      <c r="F346" s="1">
        <v>0</v>
      </c>
      <c r="G346" s="1">
        <v>0</v>
      </c>
      <c r="H346">
        <v>4.9742574312704804</v>
      </c>
      <c r="I346">
        <v>164.556515392986</v>
      </c>
      <c r="J346">
        <v>155.949534921245</v>
      </c>
      <c r="K346">
        <v>128.56402170176301</v>
      </c>
      <c r="L346">
        <v>209.79999917274199</v>
      </c>
      <c r="M346">
        <v>37.572775891823902</v>
      </c>
      <c r="N346">
        <v>92.813886572149102</v>
      </c>
      <c r="O346">
        <v>75.936799347285003</v>
      </c>
      <c r="P346">
        <v>87212.973462282302</v>
      </c>
      <c r="Q346">
        <v>106455.705180925</v>
      </c>
      <c r="R346">
        <v>132.181250021713</v>
      </c>
      <c r="S346">
        <v>707.10387162863606</v>
      </c>
      <c r="T346">
        <v>0.73870579066931896</v>
      </c>
      <c r="U346">
        <v>0.29603880858274401</v>
      </c>
      <c r="V346" s="1">
        <v>0</v>
      </c>
      <c r="W346">
        <v>0.12936212565303301</v>
      </c>
      <c r="X346">
        <v>0.57459906576422104</v>
      </c>
      <c r="Y346" s="1">
        <v>0</v>
      </c>
      <c r="Z346" s="1">
        <v>0</v>
      </c>
      <c r="AA346">
        <v>3.4739079879582901E-4</v>
      </c>
      <c r="AB346">
        <v>5.5857715472582697E-3</v>
      </c>
      <c r="AC346">
        <v>5.6358650196650997E-3</v>
      </c>
      <c r="AD346">
        <v>3.0452507481380401E-4</v>
      </c>
      <c r="AE346">
        <v>1.45100928598237E-3</v>
      </c>
      <c r="AF346" s="3">
        <v>2.26195342939745E-3</v>
      </c>
      <c r="AG346">
        <v>2.3476669045504701E-3</v>
      </c>
      <c r="AH346">
        <v>4.6493079638451498</v>
      </c>
      <c r="AI346">
        <v>0.15084431634522999</v>
      </c>
      <c r="AJ346">
        <v>5446.2746093764299</v>
      </c>
      <c r="AK346" t="s">
        <v>109</v>
      </c>
      <c r="AL346" t="s">
        <v>110</v>
      </c>
      <c r="AM346">
        <v>586158394.63999999</v>
      </c>
      <c r="AN346">
        <v>6721</v>
      </c>
      <c r="AO346" s="1">
        <f t="shared" si="70"/>
        <v>7.6797208905090165E-3</v>
      </c>
      <c r="AP346" s="5">
        <f t="shared" si="71"/>
        <v>8.8362040180942287</v>
      </c>
      <c r="AQ346" s="3">
        <f t="shared" si="72"/>
        <v>4.8468925797017625E-3</v>
      </c>
      <c r="AR346" s="15">
        <f t="shared" si="73"/>
        <v>0.58872964891131541</v>
      </c>
    </row>
    <row r="347" spans="1:45" x14ac:dyDescent="0.25">
      <c r="A347" t="s">
        <v>37</v>
      </c>
      <c r="B347">
        <v>20.185531713866101</v>
      </c>
      <c r="C347">
        <v>1.0512425790341E-2</v>
      </c>
      <c r="D347">
        <v>11.9105015038771</v>
      </c>
      <c r="E347">
        <v>110.20938324827701</v>
      </c>
      <c r="F347" s="1">
        <v>0</v>
      </c>
      <c r="G347" s="1">
        <v>0</v>
      </c>
      <c r="H347">
        <v>5.3433533210024704</v>
      </c>
      <c r="I347">
        <v>189.095709705221</v>
      </c>
      <c r="J347">
        <v>171.575463084848</v>
      </c>
      <c r="K347">
        <v>164.246215550344</v>
      </c>
      <c r="L347">
        <v>234.774442822249</v>
      </c>
      <c r="M347">
        <v>36.717050110980402</v>
      </c>
      <c r="N347">
        <v>92.629636164525905</v>
      </c>
      <c r="O347">
        <v>75.909331708124796</v>
      </c>
      <c r="P347">
        <v>86476.419971574695</v>
      </c>
      <c r="Q347">
        <v>104779.296784263</v>
      </c>
      <c r="R347">
        <v>130.965910727627</v>
      </c>
      <c r="S347">
        <v>671.648113157333</v>
      </c>
      <c r="T347">
        <v>0.62324879328097005</v>
      </c>
      <c r="U347">
        <v>0.227674262549726</v>
      </c>
      <c r="V347" s="1">
        <v>0</v>
      </c>
      <c r="W347">
        <v>0.390381556659745</v>
      </c>
      <c r="X347">
        <v>0.381944180790527</v>
      </c>
      <c r="Y347" s="1">
        <v>0</v>
      </c>
      <c r="Z347" s="1">
        <v>0</v>
      </c>
      <c r="AA347">
        <v>3.5974666193579598E-4</v>
      </c>
      <c r="AB347">
        <v>5.6963605469335498E-3</v>
      </c>
      <c r="AC347">
        <v>5.76730729260512E-3</v>
      </c>
      <c r="AD347">
        <v>3.4082304586444102E-4</v>
      </c>
      <c r="AE347">
        <v>1.67043124474504E-3</v>
      </c>
      <c r="AF347" s="3">
        <v>2.26116570124103E-3</v>
      </c>
      <c r="AG347">
        <v>2.4449239107989899E-3</v>
      </c>
      <c r="AH347">
        <v>4.8316265520290402</v>
      </c>
      <c r="AI347">
        <v>0.15246288443209499</v>
      </c>
      <c r="AJ347">
        <v>6320.2224986954898</v>
      </c>
      <c r="AK347" t="s">
        <v>111</v>
      </c>
      <c r="AL347" t="s">
        <v>112</v>
      </c>
      <c r="AM347">
        <v>152112022.72999999</v>
      </c>
      <c r="AN347">
        <v>1759</v>
      </c>
      <c r="AO347" s="1">
        <f t="shared" si="70"/>
        <v>7.8229282304716884E-3</v>
      </c>
      <c r="AP347" s="5">
        <f t="shared" si="71"/>
        <v>8.9939551091434371</v>
      </c>
      <c r="AQ347" s="3">
        <f t="shared" si="72"/>
        <v>1.0790445478453996E-2</v>
      </c>
      <c r="AR347" s="15">
        <f t="shared" si="73"/>
        <v>1.2443442811211143</v>
      </c>
    </row>
    <row r="348" spans="1:45" ht="18.75" customHeight="1" x14ac:dyDescent="0.25">
      <c r="A348" t="s">
        <v>37</v>
      </c>
      <c r="B348">
        <v>11.732427398845999</v>
      </c>
      <c r="C348">
        <v>9.7785934625541897E-3</v>
      </c>
      <c r="D348">
        <v>11.123339517243799</v>
      </c>
      <c r="E348">
        <v>128.802413736901</v>
      </c>
      <c r="F348" s="1">
        <v>0</v>
      </c>
      <c r="G348" s="1">
        <v>0</v>
      </c>
      <c r="H348">
        <v>5.5603987117506897</v>
      </c>
      <c r="I348">
        <v>209.98240893567601</v>
      </c>
      <c r="J348">
        <v>196.980583467039</v>
      </c>
      <c r="K348">
        <v>175.131712152473</v>
      </c>
      <c r="L348">
        <v>265.59968865826499</v>
      </c>
      <c r="M348">
        <v>37.851446128330402</v>
      </c>
      <c r="N348">
        <v>90.857355237450903</v>
      </c>
      <c r="O348">
        <v>74.277580182896301</v>
      </c>
      <c r="P348">
        <v>70235.375294117606</v>
      </c>
      <c r="Q348">
        <v>86821.4745096478</v>
      </c>
      <c r="R348">
        <v>132.86622957253101</v>
      </c>
      <c r="S348">
        <v>698.474367745054</v>
      </c>
      <c r="T348">
        <v>0.72723170228757195</v>
      </c>
      <c r="U348">
        <v>0.42447370305570498</v>
      </c>
      <c r="V348" s="1">
        <v>0</v>
      </c>
      <c r="W348">
        <v>0.16264547970809001</v>
      </c>
      <c r="X348">
        <v>0.41288081723620401</v>
      </c>
      <c r="Y348" s="1">
        <v>0</v>
      </c>
      <c r="Z348" s="1">
        <v>0</v>
      </c>
      <c r="AA348">
        <v>3.60287730568368E-4</v>
      </c>
      <c r="AB348">
        <v>5.3696737484026499E-3</v>
      </c>
      <c r="AC348">
        <v>5.8283670884524304E-3</v>
      </c>
      <c r="AD348">
        <v>2.0724189379143601E-4</v>
      </c>
      <c r="AE348">
        <v>1.4573902749527999E-3</v>
      </c>
      <c r="AF348" s="3">
        <v>2.2575751602440801E-3</v>
      </c>
      <c r="AG348">
        <v>2.3838580236091901E-3</v>
      </c>
      <c r="AH348">
        <v>4.6996462111793198</v>
      </c>
      <c r="AI348">
        <v>0.15354249431925701</v>
      </c>
      <c r="AJ348">
        <v>6885.9371694036599</v>
      </c>
      <c r="AK348" t="s">
        <v>113</v>
      </c>
      <c r="AL348" t="s">
        <v>114</v>
      </c>
      <c r="AM348">
        <v>21492024.84</v>
      </c>
      <c r="AN348">
        <v>306</v>
      </c>
      <c r="AO348" s="1">
        <f t="shared" si="70"/>
        <v>7.8818361892038589E-3</v>
      </c>
      <c r="AP348" s="5">
        <f t="shared" si="71"/>
        <v>9.0587729351121808</v>
      </c>
      <c r="AQ348" s="3">
        <f t="shared" si="72"/>
        <v>2.4640553076575224E-3</v>
      </c>
      <c r="AR348" s="15">
        <f t="shared" si="73"/>
        <v>0.29514532297974072</v>
      </c>
    </row>
    <row r="349" spans="1:45" x14ac:dyDescent="0.25">
      <c r="AN349">
        <f>SUM(AN330:AN348)</f>
        <v>3225459</v>
      </c>
      <c r="AO349" s="1"/>
      <c r="AP349" s="5"/>
      <c r="AQ349" s="3"/>
      <c r="AR349" s="15"/>
    </row>
    <row r="351" spans="1:45" x14ac:dyDescent="0.25">
      <c r="AO351" t="s">
        <v>226</v>
      </c>
      <c r="AP351" t="s">
        <v>209</v>
      </c>
      <c r="AR351" t="s">
        <v>301</v>
      </c>
    </row>
    <row r="352" spans="1:45" x14ac:dyDescent="0.25">
      <c r="A352" t="s">
        <v>0</v>
      </c>
      <c r="B352" t="s">
        <v>1</v>
      </c>
      <c r="C352" t="s">
        <v>2</v>
      </c>
      <c r="D352" t="s">
        <v>3</v>
      </c>
      <c r="E352" t="s">
        <v>5</v>
      </c>
      <c r="F352" t="s">
        <v>6</v>
      </c>
      <c r="G352" t="s">
        <v>208</v>
      </c>
      <c r="H352" t="s">
        <v>7</v>
      </c>
      <c r="I352" t="s">
        <v>8</v>
      </c>
      <c r="J352" t="s">
        <v>134</v>
      </c>
      <c r="K352" t="s">
        <v>143</v>
      </c>
      <c r="L352" t="s">
        <v>9</v>
      </c>
      <c r="M352" t="s">
        <v>10</v>
      </c>
      <c r="N352" t="s">
        <v>11</v>
      </c>
      <c r="O352" t="s">
        <v>13</v>
      </c>
      <c r="P352" t="s">
        <v>14</v>
      </c>
      <c r="Q352" t="s">
        <v>15</v>
      </c>
      <c r="R352" t="s">
        <v>16</v>
      </c>
      <c r="S352" t="s">
        <v>17</v>
      </c>
      <c r="T352" t="s">
        <v>18</v>
      </c>
      <c r="U352" t="s">
        <v>20</v>
      </c>
      <c r="V352" t="s">
        <v>21</v>
      </c>
      <c r="W352" t="s">
        <v>22</v>
      </c>
      <c r="X352" t="s">
        <v>23</v>
      </c>
      <c r="Y352" t="s">
        <v>24</v>
      </c>
      <c r="Z352" t="s">
        <v>25</v>
      </c>
      <c r="AA352" t="s">
        <v>26</v>
      </c>
      <c r="AB352" t="s">
        <v>27</v>
      </c>
      <c r="AC352" t="s">
        <v>263</v>
      </c>
      <c r="AD352" t="s">
        <v>120</v>
      </c>
      <c r="AE352" t="s">
        <v>29</v>
      </c>
      <c r="AF352" s="3" t="s">
        <v>233</v>
      </c>
      <c r="AG352" t="s">
        <v>30</v>
      </c>
      <c r="AH352" t="s">
        <v>31</v>
      </c>
      <c r="AI352" t="s">
        <v>32</v>
      </c>
      <c r="AJ352" t="s">
        <v>33</v>
      </c>
      <c r="AK352" t="s">
        <v>34</v>
      </c>
      <c r="AL352" t="s">
        <v>74</v>
      </c>
      <c r="AM352" t="s">
        <v>35</v>
      </c>
      <c r="AN352" t="s">
        <v>36</v>
      </c>
      <c r="AO352" s="15">
        <v>1</v>
      </c>
      <c r="AP352" s="15">
        <v>1.175</v>
      </c>
    </row>
    <row r="353" spans="1:45" x14ac:dyDescent="0.25">
      <c r="A353" t="s">
        <v>37</v>
      </c>
      <c r="B353">
        <v>11.881432570412899</v>
      </c>
      <c r="C353">
        <v>5.8223234038586999E-3</v>
      </c>
      <c r="D353">
        <v>6.7673375764310499</v>
      </c>
      <c r="E353">
        <v>-67.442182313753094</v>
      </c>
      <c r="F353" s="1">
        <v>0</v>
      </c>
      <c r="G353" s="1">
        <v>0</v>
      </c>
      <c r="H353">
        <v>3.0060515365698399</v>
      </c>
      <c r="I353">
        <v>-179.43447887561999</v>
      </c>
      <c r="J353">
        <v>-176.58961553850301</v>
      </c>
      <c r="K353">
        <v>-187.237110823531</v>
      </c>
      <c r="L353">
        <v>-160.19532128719899</v>
      </c>
      <c r="M353">
        <v>27.659406350900198</v>
      </c>
      <c r="N353">
        <v>94.769461771202501</v>
      </c>
      <c r="O353">
        <v>75.857931080184997</v>
      </c>
      <c r="P353">
        <v>207449.92485049801</v>
      </c>
      <c r="Q353">
        <v>233555.85333981999</v>
      </c>
      <c r="R353">
        <v>83.860004200880795</v>
      </c>
      <c r="S353">
        <v>650.98250356679102</v>
      </c>
      <c r="T353">
        <v>0.72786298462441301</v>
      </c>
      <c r="U353">
        <v>0.32145442165224097</v>
      </c>
      <c r="V353" s="1">
        <v>0</v>
      </c>
      <c r="W353">
        <v>0.238850711379888</v>
      </c>
      <c r="X353">
        <v>0.43969486696787002</v>
      </c>
      <c r="Y353" s="1">
        <v>0</v>
      </c>
      <c r="Z353" s="1">
        <v>0</v>
      </c>
      <c r="AA353">
        <v>2.8564593205201798E-4</v>
      </c>
      <c r="AB353">
        <v>5.5289138597188498E-3</v>
      </c>
      <c r="AC353">
        <v>4.5934113190173702E-3</v>
      </c>
      <c r="AD353">
        <v>7.7873499139648502E-6</v>
      </c>
      <c r="AE353" s="1">
        <v>0</v>
      </c>
      <c r="AF353" s="3">
        <v>2.6240053157030398E-4</v>
      </c>
      <c r="AG353" s="1">
        <v>0</v>
      </c>
      <c r="AH353">
        <v>7.8989939915670098</v>
      </c>
      <c r="AI353">
        <v>0.18937065206220899</v>
      </c>
      <c r="AJ353">
        <v>15.443398161147799</v>
      </c>
      <c r="AK353" t="s">
        <v>79</v>
      </c>
      <c r="AL353" t="s">
        <v>80</v>
      </c>
      <c r="AM353">
        <v>62442427.380000003</v>
      </c>
      <c r="AN353">
        <v>301</v>
      </c>
      <c r="AO353" s="1">
        <f>AA353+AC353*$AO$352+AF353*$AP$352</f>
        <v>5.1873778756644957E-3</v>
      </c>
      <c r="AP353" s="5">
        <f>100*(1-(1-AO353)^12)</f>
        <v>6.0502901399190234</v>
      </c>
      <c r="AQ353" s="3">
        <f>(1-(1-B353/100)^(1/12))- AO353</f>
        <v>5.2978416836085666E-3</v>
      </c>
      <c r="AR353" s="15">
        <f>B353/AP353-1</f>
        <v>0.96377897516364719</v>
      </c>
    </row>
    <row r="354" spans="1:45" x14ac:dyDescent="0.25">
      <c r="A354" t="s">
        <v>37</v>
      </c>
      <c r="B354">
        <v>10.1727024883909</v>
      </c>
      <c r="C354">
        <v>5.8487589059002202E-3</v>
      </c>
      <c r="D354">
        <v>6.7970822614753796</v>
      </c>
      <c r="E354">
        <v>-45.842107672435098</v>
      </c>
      <c r="F354" s="1">
        <v>0</v>
      </c>
      <c r="G354" s="1">
        <v>0</v>
      </c>
      <c r="H354">
        <v>3.2664704312736501</v>
      </c>
      <c r="I354">
        <v>-155.574905475099</v>
      </c>
      <c r="J354">
        <v>-155.78841624799</v>
      </c>
      <c r="K354">
        <v>-162.12664513466001</v>
      </c>
      <c r="L354">
        <v>-135.65068293223101</v>
      </c>
      <c r="M354">
        <v>28.844907940042301</v>
      </c>
      <c r="N354">
        <v>95.540749608662907</v>
      </c>
      <c r="O354">
        <v>76.406268951415697</v>
      </c>
      <c r="P354">
        <v>200305.99796781901</v>
      </c>
      <c r="Q354">
        <v>230425.254311898</v>
      </c>
      <c r="R354">
        <v>84.549798768279004</v>
      </c>
      <c r="S354">
        <v>653.99013479911696</v>
      </c>
      <c r="T354">
        <v>0.71193490522242298</v>
      </c>
      <c r="U354">
        <v>0.25516805368673701</v>
      </c>
      <c r="V354" s="1">
        <v>0</v>
      </c>
      <c r="W354">
        <v>0.291074290320879</v>
      </c>
      <c r="X354">
        <v>0.45375765599238299</v>
      </c>
      <c r="Y354" s="1">
        <v>0</v>
      </c>
      <c r="Z354" s="1">
        <v>0</v>
      </c>
      <c r="AA354">
        <v>2.8728230971364598E-4</v>
      </c>
      <c r="AB354">
        <v>5.55460714048532E-3</v>
      </c>
      <c r="AC354">
        <v>4.7448081726227196E-3</v>
      </c>
      <c r="AD354">
        <v>6.7537160595221104E-6</v>
      </c>
      <c r="AE354" s="1">
        <v>1.2129080982848001E-7</v>
      </c>
      <c r="AF354" s="3">
        <v>7.84307778603655E-4</v>
      </c>
      <c r="AG354" s="1">
        <v>0</v>
      </c>
      <c r="AH354">
        <v>7.5986815831863099</v>
      </c>
      <c r="AI354">
        <v>0.18982349279465999</v>
      </c>
      <c r="AJ354">
        <v>38.039945109405501</v>
      </c>
      <c r="AK354" t="s">
        <v>81</v>
      </c>
      <c r="AL354" t="s">
        <v>82</v>
      </c>
      <c r="AM354">
        <v>1581015241.96</v>
      </c>
      <c r="AN354">
        <v>7893</v>
      </c>
      <c r="AO354" s="1">
        <f t="shared" ref="AO354:AO372" si="74">AA354+AC354*$AO$352+AF354*$AP$352</f>
        <v>5.9536521221956601E-3</v>
      </c>
      <c r="AP354" s="5">
        <f t="shared" ref="AP354:AP371" si="75">100*(1-(1-AO354)^12)</f>
        <v>6.9150202425361744</v>
      </c>
      <c r="AQ354" s="3">
        <f t="shared" ref="AQ354:AQ371" si="76">(1-(1-B354/100)^(1/12))- AO354</f>
        <v>2.9466102583502046E-3</v>
      </c>
      <c r="AR354" s="15">
        <f t="shared" ref="AR354:AR371" si="77">B354/AP354-1</f>
        <v>0.47110234411402496</v>
      </c>
    </row>
    <row r="355" spans="1:45" x14ac:dyDescent="0.25">
      <c r="A355" t="s">
        <v>37</v>
      </c>
      <c r="B355">
        <v>8.6654056233229593</v>
      </c>
      <c r="C355">
        <v>6.7773261264779203E-3</v>
      </c>
      <c r="D355">
        <v>7.8363843933164699</v>
      </c>
      <c r="E355">
        <v>-40.897521587818098</v>
      </c>
      <c r="F355" s="1">
        <v>0</v>
      </c>
      <c r="G355" s="1">
        <v>0</v>
      </c>
      <c r="H355">
        <v>3.3789615341985599</v>
      </c>
      <c r="I355">
        <v>-130.90119203496201</v>
      </c>
      <c r="J355">
        <v>-131.78806064494401</v>
      </c>
      <c r="K355">
        <v>-140.796424317646</v>
      </c>
      <c r="L355">
        <v>-110.453932076244</v>
      </c>
      <c r="M355">
        <v>29.666353444318599</v>
      </c>
      <c r="N355">
        <v>95.477394826201603</v>
      </c>
      <c r="O355">
        <v>76.147939661874403</v>
      </c>
      <c r="P355">
        <v>195156.29886415799</v>
      </c>
      <c r="Q355">
        <v>230660.00369313499</v>
      </c>
      <c r="R355">
        <v>84.668393912738395</v>
      </c>
      <c r="S355">
        <v>658.99336169255605</v>
      </c>
      <c r="T355">
        <v>0.712051297591482</v>
      </c>
      <c r="U355">
        <v>0.26987968483742902</v>
      </c>
      <c r="V355" s="1">
        <v>0</v>
      </c>
      <c r="W355">
        <v>0.25277794590665897</v>
      </c>
      <c r="X355">
        <v>0.47734236925591</v>
      </c>
      <c r="Y355" s="1">
        <v>0</v>
      </c>
      <c r="Z355" s="1">
        <v>0</v>
      </c>
      <c r="AA355">
        <v>2.8835645851040703E-4</v>
      </c>
      <c r="AB355">
        <v>6.22270921181582E-3</v>
      </c>
      <c r="AC355">
        <v>5.4666893017505701E-3</v>
      </c>
      <c r="AD355">
        <v>2.6428828651854099E-4</v>
      </c>
      <c r="AE355">
        <v>1.9622154083483E-6</v>
      </c>
      <c r="AF355" s="3">
        <v>1.3393785421289201E-3</v>
      </c>
      <c r="AG355" s="1">
        <v>2.9214711050787398E-8</v>
      </c>
      <c r="AH355">
        <v>7.5100197591136002</v>
      </c>
      <c r="AI355">
        <v>0.19228095320688199</v>
      </c>
      <c r="AJ355">
        <v>50.050984622966702</v>
      </c>
      <c r="AK355" t="s">
        <v>83</v>
      </c>
      <c r="AL355" t="s">
        <v>84</v>
      </c>
      <c r="AM355">
        <v>7724871777.9399996</v>
      </c>
      <c r="AN355">
        <v>39583</v>
      </c>
      <c r="AO355" s="1">
        <f t="shared" si="74"/>
        <v>7.3288155472624582E-3</v>
      </c>
      <c r="AP355" s="5">
        <f t="shared" si="75"/>
        <v>8.4486014895697519</v>
      </c>
      <c r="AQ355" s="3">
        <f t="shared" si="76"/>
        <v>1.9610947625774318E-4</v>
      </c>
      <c r="AR355" s="15">
        <f t="shared" si="77"/>
        <v>2.5661541027927948E-2</v>
      </c>
    </row>
    <row r="356" spans="1:45" x14ac:dyDescent="0.25">
      <c r="A356" t="s">
        <v>37</v>
      </c>
      <c r="B356">
        <v>9.2671829861554507</v>
      </c>
      <c r="C356">
        <v>7.9563313668184407E-3</v>
      </c>
      <c r="D356">
        <v>9.1406811514288204</v>
      </c>
      <c r="E356">
        <v>-30.5295527522144</v>
      </c>
      <c r="F356" s="1">
        <v>0</v>
      </c>
      <c r="G356" s="1">
        <v>0</v>
      </c>
      <c r="H356">
        <v>3.5356750213722901</v>
      </c>
      <c r="I356">
        <v>-107.01671355917399</v>
      </c>
      <c r="J356">
        <v>-108.030045024232</v>
      </c>
      <c r="K356">
        <v>-122.066113373927</v>
      </c>
      <c r="L356">
        <v>-85.876820498943701</v>
      </c>
      <c r="M356">
        <v>30.799228028948601</v>
      </c>
      <c r="N356">
        <v>95.406216746551294</v>
      </c>
      <c r="O356">
        <v>75.870118808598804</v>
      </c>
      <c r="P356">
        <v>188755.01371279199</v>
      </c>
      <c r="Q356">
        <v>228017.15908925</v>
      </c>
      <c r="R356">
        <v>84.807697575403097</v>
      </c>
      <c r="S356">
        <v>664.36272370076597</v>
      </c>
      <c r="T356">
        <v>0.71010947550282</v>
      </c>
      <c r="U356">
        <v>0.28993922086750201</v>
      </c>
      <c r="V356" s="1">
        <v>0</v>
      </c>
      <c r="W356">
        <v>0.213763849875862</v>
      </c>
      <c r="X356">
        <v>0.49629692925663499</v>
      </c>
      <c r="Y356" s="1">
        <v>0</v>
      </c>
      <c r="Z356" s="1">
        <v>0</v>
      </c>
      <c r="AA356">
        <v>2.89927171166232E-4</v>
      </c>
      <c r="AB356">
        <v>7.0582436874902198E-3</v>
      </c>
      <c r="AC356">
        <v>5.9228876067195096E-3</v>
      </c>
      <c r="AD356">
        <v>6.0233221800783804E-4</v>
      </c>
      <c r="AE356">
        <v>5.0923039052110904E-6</v>
      </c>
      <c r="AF356" s="3">
        <v>1.8846494198613E-3</v>
      </c>
      <c r="AG356" s="1">
        <v>7.6349186439102704E-7</v>
      </c>
      <c r="AH356">
        <v>7.3260245809103797</v>
      </c>
      <c r="AI356">
        <v>0.194654323310713</v>
      </c>
      <c r="AJ356">
        <v>92.625185065090903</v>
      </c>
      <c r="AK356" t="s">
        <v>85</v>
      </c>
      <c r="AL356" t="s">
        <v>86</v>
      </c>
      <c r="AM356">
        <v>23836926906.720001</v>
      </c>
      <c r="AN356">
        <v>126285</v>
      </c>
      <c r="AO356" s="1">
        <f t="shared" si="74"/>
        <v>8.4272778462227693E-3</v>
      </c>
      <c r="AP356" s="5">
        <f t="shared" si="75"/>
        <v>9.656928540104925</v>
      </c>
      <c r="AQ356" s="3">
        <f t="shared" si="76"/>
        <v>-3.5577254954521909E-4</v>
      </c>
      <c r="AR356" s="15">
        <f t="shared" si="77"/>
        <v>-4.0359163095271211E-2</v>
      </c>
    </row>
    <row r="357" spans="1:45" x14ac:dyDescent="0.25">
      <c r="A357" t="s">
        <v>37</v>
      </c>
      <c r="B357">
        <v>10.578544400590999</v>
      </c>
      <c r="C357">
        <v>9.0585140657736107E-3</v>
      </c>
      <c r="D357">
        <v>10.3446671463765</v>
      </c>
      <c r="E357">
        <v>-20.823171031868899</v>
      </c>
      <c r="F357" s="1">
        <v>0</v>
      </c>
      <c r="G357" s="1">
        <v>0</v>
      </c>
      <c r="H357">
        <v>3.6791874295822402</v>
      </c>
      <c r="I357">
        <v>-82.943547878207895</v>
      </c>
      <c r="J357">
        <v>-84.431638135618996</v>
      </c>
      <c r="K357">
        <v>-101.287663997347</v>
      </c>
      <c r="L357">
        <v>-61.198388610080798</v>
      </c>
      <c r="M357">
        <v>30.972583691151499</v>
      </c>
      <c r="N357">
        <v>95.312160570127702</v>
      </c>
      <c r="O357">
        <v>75.721575446910606</v>
      </c>
      <c r="P357">
        <v>183496.63938513899</v>
      </c>
      <c r="Q357">
        <v>226188.67657579901</v>
      </c>
      <c r="R357">
        <v>84.893046214341197</v>
      </c>
      <c r="S357">
        <v>669.34358655788401</v>
      </c>
      <c r="T357">
        <v>0.71326602760478097</v>
      </c>
      <c r="U357">
        <v>0.30873298949404199</v>
      </c>
      <c r="V357" s="1">
        <v>0</v>
      </c>
      <c r="W357">
        <v>0.18374243722834599</v>
      </c>
      <c r="X357">
        <v>0.50752457327761102</v>
      </c>
      <c r="Y357" s="1">
        <v>0</v>
      </c>
      <c r="Z357" s="1">
        <v>0</v>
      </c>
      <c r="AA357">
        <v>2.9062157078840598E-4</v>
      </c>
      <c r="AB357">
        <v>8.0542604698957999E-3</v>
      </c>
      <c r="AC357">
        <v>6.5942106407048603E-3</v>
      </c>
      <c r="AD357">
        <v>6.9790879970652096E-4</v>
      </c>
      <c r="AE357">
        <v>1.2053290684568501E-5</v>
      </c>
      <c r="AF357" s="3">
        <v>2.4543233878036902E-3</v>
      </c>
      <c r="AG357">
        <v>3.6993709059064099E-6</v>
      </c>
      <c r="AH357">
        <v>7.3457074508303402</v>
      </c>
      <c r="AI357">
        <v>0.19662700848731501</v>
      </c>
      <c r="AJ357">
        <v>171.43530530402501</v>
      </c>
      <c r="AK357" t="s">
        <v>87</v>
      </c>
      <c r="AL357" t="s">
        <v>88</v>
      </c>
      <c r="AM357">
        <v>53760294917.139999</v>
      </c>
      <c r="AN357">
        <v>292977</v>
      </c>
      <c r="AO357" s="1">
        <f t="shared" si="74"/>
        <v>9.7686621921626027E-3</v>
      </c>
      <c r="AP357" s="5">
        <f t="shared" si="75"/>
        <v>11.112642432759156</v>
      </c>
      <c r="AQ357" s="3">
        <f t="shared" si="76"/>
        <v>-4.9447380961481491E-4</v>
      </c>
      <c r="AR357" s="15">
        <f t="shared" si="77"/>
        <v>-4.806219901341191E-2</v>
      </c>
    </row>
    <row r="358" spans="1:45" x14ac:dyDescent="0.25">
      <c r="A358" t="s">
        <v>37</v>
      </c>
      <c r="B358">
        <v>11.804317878851201</v>
      </c>
      <c r="C358">
        <v>1.0197877511566599E-2</v>
      </c>
      <c r="D358">
        <v>11.573880034776399</v>
      </c>
      <c r="E358">
        <v>-14.1568978140249</v>
      </c>
      <c r="F358" s="1">
        <v>0</v>
      </c>
      <c r="G358" s="1">
        <v>0</v>
      </c>
      <c r="H358">
        <v>3.7773516656980601</v>
      </c>
      <c r="I358">
        <v>-59.7339084742122</v>
      </c>
      <c r="J358">
        <v>-61.262504512255703</v>
      </c>
      <c r="K358">
        <v>-84.800379994763802</v>
      </c>
      <c r="L358">
        <v>-37.4311705435424</v>
      </c>
      <c r="M358">
        <v>31.0677284067012</v>
      </c>
      <c r="N358">
        <v>95.116218246344005</v>
      </c>
      <c r="O358">
        <v>75.430198335980506</v>
      </c>
      <c r="P358">
        <v>178919.54324095699</v>
      </c>
      <c r="Q358">
        <v>224350.260527159</v>
      </c>
      <c r="R358">
        <v>85.186228508544104</v>
      </c>
      <c r="S358">
        <v>679.50316019599802</v>
      </c>
      <c r="T358">
        <v>0.70707247849700405</v>
      </c>
      <c r="U358">
        <v>0.32072653435485898</v>
      </c>
      <c r="V358" s="1">
        <v>0</v>
      </c>
      <c r="W358">
        <v>0.16397909048565701</v>
      </c>
      <c r="X358">
        <v>0.51529437515948295</v>
      </c>
      <c r="Y358" s="1">
        <v>0</v>
      </c>
      <c r="Z358" s="1">
        <v>0</v>
      </c>
      <c r="AA358">
        <v>2.9162342992235902E-4</v>
      </c>
      <c r="AB358">
        <v>8.5124596096178493E-3</v>
      </c>
      <c r="AC358">
        <v>7.0270762406362298E-3</v>
      </c>
      <c r="AD358">
        <v>8.2470114721647095E-4</v>
      </c>
      <c r="AE358">
        <v>5.4196532796067798E-4</v>
      </c>
      <c r="AF358" s="3">
        <v>3.0111743060778E-3</v>
      </c>
      <c r="AG358">
        <v>2.7165198107053001E-5</v>
      </c>
      <c r="AH358">
        <v>7.4012257653390803</v>
      </c>
      <c r="AI358">
        <v>0.19903189454172501</v>
      </c>
      <c r="AJ358">
        <v>299.28017109224203</v>
      </c>
      <c r="AK358" t="s">
        <v>89</v>
      </c>
      <c r="AL358" t="s">
        <v>90</v>
      </c>
      <c r="AM358">
        <v>73994503061.360001</v>
      </c>
      <c r="AN358">
        <v>413563</v>
      </c>
      <c r="AO358" s="1">
        <f t="shared" si="74"/>
        <v>1.0856829480200005E-2</v>
      </c>
      <c r="AP358" s="5">
        <f t="shared" si="75"/>
        <v>12.277725975000209</v>
      </c>
      <c r="AQ358" s="3">
        <f t="shared" si="76"/>
        <v>-4.4374335445024511E-4</v>
      </c>
      <c r="AR358" s="15">
        <f t="shared" si="77"/>
        <v>-3.8558288164514898E-2</v>
      </c>
    </row>
    <row r="359" spans="1:45" x14ac:dyDescent="0.25">
      <c r="A359" t="s">
        <v>37</v>
      </c>
      <c r="B359">
        <v>13.566446822678399</v>
      </c>
      <c r="C359">
        <v>1.1641605410883899E-2</v>
      </c>
      <c r="D359">
        <v>13.1092664958637</v>
      </c>
      <c r="E359">
        <v>-7.0178630313590604</v>
      </c>
      <c r="F359" s="1">
        <v>0</v>
      </c>
      <c r="G359" s="1">
        <v>0</v>
      </c>
      <c r="H359">
        <v>3.8735849081000602</v>
      </c>
      <c r="I359">
        <v>-35.263501138588801</v>
      </c>
      <c r="J359">
        <v>-37.091200914357501</v>
      </c>
      <c r="K359">
        <v>-65.4355458499424</v>
      </c>
      <c r="L359">
        <v>-12.537006961696701</v>
      </c>
      <c r="M359">
        <v>30.8073451992868</v>
      </c>
      <c r="N359">
        <v>94.941996095435599</v>
      </c>
      <c r="O359">
        <v>75.289648664959003</v>
      </c>
      <c r="P359">
        <v>175556.55054386199</v>
      </c>
      <c r="Q359">
        <v>225099.466503351</v>
      </c>
      <c r="R359">
        <v>85.771128620618796</v>
      </c>
      <c r="S359">
        <v>688.30991433487895</v>
      </c>
      <c r="T359">
        <v>0.70983668937368305</v>
      </c>
      <c r="U359">
        <v>0.328181773351578</v>
      </c>
      <c r="V359" s="1">
        <v>0</v>
      </c>
      <c r="W359">
        <v>0.15160732491467099</v>
      </c>
      <c r="X359">
        <v>0.52021090173374995</v>
      </c>
      <c r="Y359" s="1">
        <v>0</v>
      </c>
      <c r="Z359" s="1">
        <v>0</v>
      </c>
      <c r="AA359">
        <v>2.9243432398466603E-4</v>
      </c>
      <c r="AB359">
        <v>8.6544431339653401E-3</v>
      </c>
      <c r="AC359">
        <v>7.1861031621740703E-3</v>
      </c>
      <c r="AD359">
        <v>1.2086019096426699E-3</v>
      </c>
      <c r="AE359">
        <v>1.2323438519324301E-3</v>
      </c>
      <c r="AF359" s="3">
        <v>3.5666278951211102E-3</v>
      </c>
      <c r="AG359">
        <v>2.5382556232251597E-4</v>
      </c>
      <c r="AH359">
        <v>7.4929311914306602</v>
      </c>
      <c r="AI359">
        <v>0.200162918395035</v>
      </c>
      <c r="AJ359">
        <v>508.76936348394599</v>
      </c>
      <c r="AK359" t="s">
        <v>91</v>
      </c>
      <c r="AL359" t="s">
        <v>92</v>
      </c>
      <c r="AM359">
        <v>80763562181.850006</v>
      </c>
      <c r="AN359">
        <v>460043</v>
      </c>
      <c r="AO359" s="1">
        <f t="shared" si="74"/>
        <v>1.166932526292604E-2</v>
      </c>
      <c r="AP359" s="5">
        <f t="shared" si="75"/>
        <v>13.138505607338825</v>
      </c>
      <c r="AQ359" s="3">
        <f t="shared" si="76"/>
        <v>4.0668719861695554E-4</v>
      </c>
      <c r="AR359" s="15">
        <f t="shared" si="77"/>
        <v>3.2571528918824422E-2</v>
      </c>
    </row>
    <row r="360" spans="1:45" x14ac:dyDescent="0.25">
      <c r="A360" t="s">
        <v>37</v>
      </c>
      <c r="B360">
        <v>16.1444881728507</v>
      </c>
      <c r="C360">
        <v>1.3499351943650499E-2</v>
      </c>
      <c r="D360">
        <v>15.0489993908258</v>
      </c>
      <c r="E360">
        <v>-2.1642862204081799</v>
      </c>
      <c r="F360" s="1">
        <v>0</v>
      </c>
      <c r="G360" s="1">
        <v>0</v>
      </c>
      <c r="H360">
        <v>3.93540140242051</v>
      </c>
      <c r="I360">
        <v>-10.6171419007284</v>
      </c>
      <c r="J360">
        <v>-13.8114655025699</v>
      </c>
      <c r="K360">
        <v>-38.9029104926964</v>
      </c>
      <c r="L360">
        <v>11.998295858863001</v>
      </c>
      <c r="M360">
        <v>29.921024211903099</v>
      </c>
      <c r="N360">
        <v>94.829060198599805</v>
      </c>
      <c r="O360">
        <v>75.350002356998203</v>
      </c>
      <c r="P360">
        <v>176341.745542046</v>
      </c>
      <c r="Q360">
        <v>229217.80339299</v>
      </c>
      <c r="R360">
        <v>86.841244846925207</v>
      </c>
      <c r="S360">
        <v>689.68077857472394</v>
      </c>
      <c r="T360">
        <v>0.71338981537550294</v>
      </c>
      <c r="U360">
        <v>0.33298284552545399</v>
      </c>
      <c r="V360" s="1">
        <v>0</v>
      </c>
      <c r="W360">
        <v>0.15197943541741901</v>
      </c>
      <c r="X360">
        <v>0.51503771905712503</v>
      </c>
      <c r="Y360" s="1">
        <v>0</v>
      </c>
      <c r="Z360" s="1">
        <v>0</v>
      </c>
      <c r="AA360">
        <v>2.9185208934048E-4</v>
      </c>
      <c r="AB360">
        <v>8.5020851204461092E-3</v>
      </c>
      <c r="AC360">
        <v>7.0959892069854501E-3</v>
      </c>
      <c r="AD360">
        <v>2.0282944757868599E-3</v>
      </c>
      <c r="AE360">
        <v>1.31003675367221E-3</v>
      </c>
      <c r="AF360" s="3">
        <v>4.11254182928997E-3</v>
      </c>
      <c r="AG360">
        <v>1.36714486118461E-3</v>
      </c>
      <c r="AH360">
        <v>7.7064998149282298</v>
      </c>
      <c r="AI360">
        <v>0.20015723633433599</v>
      </c>
      <c r="AJ360">
        <v>695.43926007170705</v>
      </c>
      <c r="AK360" t="s">
        <v>93</v>
      </c>
      <c r="AL360" t="s">
        <v>94</v>
      </c>
      <c r="AM360">
        <v>83686854865.380005</v>
      </c>
      <c r="AN360">
        <v>474572</v>
      </c>
      <c r="AO360" s="1">
        <f t="shared" si="74"/>
        <v>1.2220077945741644E-2</v>
      </c>
      <c r="AP360" s="5">
        <f t="shared" si="75"/>
        <v>13.71757718760348</v>
      </c>
      <c r="AQ360" s="3">
        <f t="shared" si="76"/>
        <v>2.3457132205918531E-3</v>
      </c>
      <c r="AR360" s="15">
        <f t="shared" si="77"/>
        <v>0.17691979801217439</v>
      </c>
    </row>
    <row r="361" spans="1:45" x14ac:dyDescent="0.25">
      <c r="A361" t="s">
        <v>37</v>
      </c>
      <c r="B361">
        <v>18.760190498845901</v>
      </c>
      <c r="C361">
        <v>1.6464691570432798E-2</v>
      </c>
      <c r="D361">
        <v>18.063111873647401</v>
      </c>
      <c r="E361">
        <v>2.2707942957550298</v>
      </c>
      <c r="F361" s="1">
        <v>0</v>
      </c>
      <c r="G361" s="1">
        <v>0</v>
      </c>
      <c r="H361">
        <v>4.0000369233837496</v>
      </c>
      <c r="I361">
        <v>14.3439143762592</v>
      </c>
      <c r="J361">
        <v>10.8456978407392</v>
      </c>
      <c r="K361">
        <v>-13.8646804622833</v>
      </c>
      <c r="L361">
        <v>36.9367973524174</v>
      </c>
      <c r="M361">
        <v>29.4986135962452</v>
      </c>
      <c r="N361">
        <v>94.692131354711407</v>
      </c>
      <c r="O361">
        <v>75.336297959070706</v>
      </c>
      <c r="P361">
        <v>176539.29835355599</v>
      </c>
      <c r="Q361">
        <v>232134.92295122801</v>
      </c>
      <c r="R361">
        <v>90.107774419299403</v>
      </c>
      <c r="S361">
        <v>691.83171728460104</v>
      </c>
      <c r="T361">
        <v>0.71842880694756095</v>
      </c>
      <c r="U361">
        <v>0.33003808652257599</v>
      </c>
      <c r="V361" s="1">
        <v>0</v>
      </c>
      <c r="W361">
        <v>0.14614699424314601</v>
      </c>
      <c r="X361">
        <v>0.52381491923427703</v>
      </c>
      <c r="Y361" s="1">
        <v>0</v>
      </c>
      <c r="Z361" s="1">
        <v>0</v>
      </c>
      <c r="AA361">
        <v>2.9191304033635598E-4</v>
      </c>
      <c r="AB361">
        <v>8.1909609982403295E-3</v>
      </c>
      <c r="AC361">
        <v>6.8626725569481102E-3</v>
      </c>
      <c r="AD361">
        <v>3.0842131914322001E-3</v>
      </c>
      <c r="AE361">
        <v>1.53767917928719E-3</v>
      </c>
      <c r="AF361" s="3">
        <v>4.6409469930171797E-3</v>
      </c>
      <c r="AG361">
        <v>3.3600108626720198E-3</v>
      </c>
      <c r="AH361">
        <v>7.8087945735701396</v>
      </c>
      <c r="AI361">
        <v>0.19993897318166401</v>
      </c>
      <c r="AJ361">
        <v>937.41186416565097</v>
      </c>
      <c r="AK361" t="s">
        <v>95</v>
      </c>
      <c r="AL361" t="s">
        <v>96</v>
      </c>
      <c r="AM361">
        <v>64017386526.160004</v>
      </c>
      <c r="AN361">
        <v>362624</v>
      </c>
      <c r="AO361" s="1">
        <f t="shared" si="74"/>
        <v>1.2607698314079652E-2</v>
      </c>
      <c r="AP361" s="5">
        <f t="shared" si="75"/>
        <v>14.123004363329262</v>
      </c>
      <c r="AQ361" s="3">
        <f t="shared" si="76"/>
        <v>4.5570131390439417E-3</v>
      </c>
      <c r="AR361" s="15">
        <f t="shared" si="77"/>
        <v>0.32834275315790529</v>
      </c>
    </row>
    <row r="362" spans="1:45" s="9" customFormat="1" x14ac:dyDescent="0.25">
      <c r="A362" s="9" t="s">
        <v>37</v>
      </c>
      <c r="B362" s="9">
        <v>19.665962466952699</v>
      </c>
      <c r="C362" s="9">
        <v>1.8251341096237699E-2</v>
      </c>
      <c r="D362" s="9">
        <v>19.831492164731099</v>
      </c>
      <c r="E362" s="9">
        <v>5.3934374832365801</v>
      </c>
      <c r="F362" s="13">
        <v>0</v>
      </c>
      <c r="G362" s="13">
        <v>0</v>
      </c>
      <c r="H362" s="9">
        <v>4.0752242058064398</v>
      </c>
      <c r="I362" s="9">
        <v>37.991065488596902</v>
      </c>
      <c r="J362" s="9">
        <v>33.894621267702703</v>
      </c>
      <c r="K362" s="9">
        <v>10.3216148655591</v>
      </c>
      <c r="L362" s="9">
        <v>61.729239610354597</v>
      </c>
      <c r="M362" s="9">
        <v>29.919713657688899</v>
      </c>
      <c r="N362" s="9">
        <v>94.567011884744502</v>
      </c>
      <c r="O362" s="9">
        <v>75.244718500776202</v>
      </c>
      <c r="P362" s="9">
        <v>168017.232941878</v>
      </c>
      <c r="Q362" s="9">
        <v>217375.084062298</v>
      </c>
      <c r="R362" s="9">
        <v>97.624282968561403</v>
      </c>
      <c r="S362" s="9">
        <v>692.82492623550797</v>
      </c>
      <c r="T362" s="9">
        <v>0.72113003571110301</v>
      </c>
      <c r="U362" s="9">
        <v>0.32234339458545302</v>
      </c>
      <c r="V362" s="13">
        <v>0</v>
      </c>
      <c r="W362" s="9">
        <v>0.13057146100818201</v>
      </c>
      <c r="X362" s="9">
        <v>0.54708514440636402</v>
      </c>
      <c r="Y362" s="13">
        <v>0</v>
      </c>
      <c r="Z362" s="13">
        <v>0</v>
      </c>
      <c r="AA362" s="9">
        <v>2.9308419611303801E-4</v>
      </c>
      <c r="AB362" s="9">
        <v>7.9074737603078704E-3</v>
      </c>
      <c r="AC362" s="9">
        <v>6.7566238776741797E-3</v>
      </c>
      <c r="AD362" s="9">
        <v>2.9378419853710899E-3</v>
      </c>
      <c r="AE362" s="9">
        <v>2.5555634633109901E-3</v>
      </c>
      <c r="AF362" s="19">
        <v>4.97370863870233E-3</v>
      </c>
      <c r="AG362" s="9">
        <v>4.5574502724209402E-3</v>
      </c>
      <c r="AH362" s="9">
        <v>7.7140262826811101</v>
      </c>
      <c r="AI362" s="9">
        <v>0.19946614364204901</v>
      </c>
      <c r="AJ362" s="9">
        <v>1353.7438741128999</v>
      </c>
      <c r="AK362" s="9" t="s">
        <v>97</v>
      </c>
      <c r="AL362" s="9" t="s">
        <v>98</v>
      </c>
      <c r="AM362" s="9">
        <v>54199503054.089996</v>
      </c>
      <c r="AN362" s="9">
        <v>322583</v>
      </c>
      <c r="AO362" s="1">
        <f t="shared" si="74"/>
        <v>1.2893815724262455E-2</v>
      </c>
      <c r="AP362" s="61">
        <f t="shared" si="75"/>
        <v>14.421144606873238</v>
      </c>
      <c r="AQ362" s="19">
        <f t="shared" si="76"/>
        <v>5.1887610870629576E-3</v>
      </c>
      <c r="AR362" s="16">
        <f t="shared" si="77"/>
        <v>0.36368942986534769</v>
      </c>
    </row>
    <row r="363" spans="1:45" s="9" customFormat="1" x14ac:dyDescent="0.25">
      <c r="A363" s="9" t="s">
        <v>37</v>
      </c>
      <c r="B363" s="9">
        <v>20.460850371446401</v>
      </c>
      <c r="C363" s="9">
        <v>1.8675195396934598E-2</v>
      </c>
      <c r="D363" s="9">
        <v>20.245845019358502</v>
      </c>
      <c r="E363" s="9">
        <v>10.5041885362128</v>
      </c>
      <c r="F363" s="13">
        <v>0</v>
      </c>
      <c r="G363" s="13">
        <v>0</v>
      </c>
      <c r="H363" s="9">
        <v>4.1908114805607397</v>
      </c>
      <c r="I363" s="9">
        <v>60.3448248083617</v>
      </c>
      <c r="J363" s="9">
        <v>55.230423140097997</v>
      </c>
      <c r="K363" s="9">
        <v>36.1680008765778</v>
      </c>
      <c r="L363" s="9">
        <v>86.345125851014501</v>
      </c>
      <c r="M363" s="9">
        <v>31.2404957857086</v>
      </c>
      <c r="N363" s="9">
        <v>94.613261224457602</v>
      </c>
      <c r="O363" s="9">
        <v>75.172291252180401</v>
      </c>
      <c r="P363" s="9">
        <v>153367.39508921499</v>
      </c>
      <c r="Q363" s="9">
        <v>194550.79329534099</v>
      </c>
      <c r="R363" s="9">
        <v>108.672602212561</v>
      </c>
      <c r="S363" s="9">
        <v>687.86165746681604</v>
      </c>
      <c r="T363" s="9">
        <v>0.73069253776674503</v>
      </c>
      <c r="U363" s="9">
        <v>0.315553187411312</v>
      </c>
      <c r="V363" s="13">
        <v>0</v>
      </c>
      <c r="W363" s="9">
        <v>0.107392647963281</v>
      </c>
      <c r="X363" s="9">
        <v>0.57705416462540604</v>
      </c>
      <c r="Y363" s="13">
        <v>0</v>
      </c>
      <c r="Z363" s="13">
        <v>0</v>
      </c>
      <c r="AA363" s="9">
        <v>2.95777748198037E-4</v>
      </c>
      <c r="AB363" s="9">
        <v>7.6898672644380196E-3</v>
      </c>
      <c r="AC363" s="9">
        <v>6.7575114013271199E-3</v>
      </c>
      <c r="AD363" s="9">
        <v>2.7119717203691802E-3</v>
      </c>
      <c r="AE363" s="9">
        <v>3.89386007537838E-3</v>
      </c>
      <c r="AF363" s="19">
        <v>5.1355163314269299E-3</v>
      </c>
      <c r="AG363" s="9">
        <v>4.0837496135287202E-3</v>
      </c>
      <c r="AH363" s="9">
        <v>7.4263509886268499</v>
      </c>
      <c r="AI363" s="9">
        <v>0.199500188245121</v>
      </c>
      <c r="AJ363" s="9">
        <v>1941.53185946947</v>
      </c>
      <c r="AK363" s="9" t="s">
        <v>99</v>
      </c>
      <c r="AL363" s="9" t="s">
        <v>100</v>
      </c>
      <c r="AM363" s="9">
        <v>39650226019.809998</v>
      </c>
      <c r="AN363" s="9">
        <v>258531</v>
      </c>
      <c r="AO363" s="1">
        <f t="shared" si="74"/>
        <v>1.3087520838951799E-2</v>
      </c>
      <c r="AP363" s="61">
        <f t="shared" si="75"/>
        <v>14.622450392588593</v>
      </c>
      <c r="AQ363" s="19">
        <f t="shared" si="76"/>
        <v>5.8084062491445994E-3</v>
      </c>
      <c r="AR363" s="16">
        <f t="shared" si="77"/>
        <v>0.39927644287423991</v>
      </c>
    </row>
    <row r="364" spans="1:45" s="9" customFormat="1" x14ac:dyDescent="0.25">
      <c r="A364" s="9" t="s">
        <v>37</v>
      </c>
      <c r="B364" s="9">
        <v>19.6141524963877</v>
      </c>
      <c r="C364" s="9">
        <v>1.8203074077588199E-2</v>
      </c>
      <c r="D364" s="9">
        <v>19.784182198065899</v>
      </c>
      <c r="E364" s="9">
        <v>12.8185031399497</v>
      </c>
      <c r="F364" s="13">
        <v>0</v>
      </c>
      <c r="G364" s="13">
        <v>0</v>
      </c>
      <c r="H364" s="9">
        <v>4.2787692279751202</v>
      </c>
      <c r="I364" s="9">
        <v>81.674171071266102</v>
      </c>
      <c r="J364" s="9">
        <v>77.453821815819595</v>
      </c>
      <c r="K364" s="9">
        <v>56.396040819750098</v>
      </c>
      <c r="L364" s="9">
        <v>111.04038184164401</v>
      </c>
      <c r="M364" s="9">
        <v>33.315146340810301</v>
      </c>
      <c r="N364" s="9">
        <v>94.774449494406994</v>
      </c>
      <c r="O364" s="9">
        <v>75.096046554570805</v>
      </c>
      <c r="P364" s="9">
        <v>135740.78237508601</v>
      </c>
      <c r="Q364" s="9">
        <v>168851.85165390401</v>
      </c>
      <c r="R364" s="9">
        <v>119.34745075629699</v>
      </c>
      <c r="S364" s="9">
        <v>689.59138510443404</v>
      </c>
      <c r="T364" s="9">
        <v>0.72941000165384295</v>
      </c>
      <c r="U364" s="9">
        <v>0.32541420858331999</v>
      </c>
      <c r="V364" s="13">
        <v>0</v>
      </c>
      <c r="W364" s="9">
        <v>9.0016747587416304E-2</v>
      </c>
      <c r="X364" s="9">
        <v>0.584569043829262</v>
      </c>
      <c r="Y364" s="13">
        <v>0</v>
      </c>
      <c r="Z364" s="13">
        <v>0</v>
      </c>
      <c r="AA364" s="9">
        <v>2.99207918598411E-4</v>
      </c>
      <c r="AB364" s="9">
        <v>7.4424693746303902E-3</v>
      </c>
      <c r="AC364" s="9">
        <v>6.7479396695494503E-3</v>
      </c>
      <c r="AD364" s="9">
        <v>2.1418008754818499E-3</v>
      </c>
      <c r="AE364" s="9">
        <v>4.2321016072408204E-3</v>
      </c>
      <c r="AF364" s="19">
        <v>5.2185222734359603E-3</v>
      </c>
      <c r="AG364" s="9">
        <v>4.0875313438692501E-3</v>
      </c>
      <c r="AH364" s="9">
        <v>6.9720424311507001</v>
      </c>
      <c r="AI364" s="9">
        <v>0.199388550394341</v>
      </c>
      <c r="AJ364" s="9">
        <v>2525.4777270949498</v>
      </c>
      <c r="AK364" s="9" t="s">
        <v>101</v>
      </c>
      <c r="AL364" s="9" t="s">
        <v>102</v>
      </c>
      <c r="AM364" s="9">
        <v>27186028153.299999</v>
      </c>
      <c r="AN364" s="9">
        <v>200279</v>
      </c>
      <c r="AO364" s="1">
        <f t="shared" si="74"/>
        <v>1.3178911259435114E-2</v>
      </c>
      <c r="AP364" s="61">
        <f t="shared" si="75"/>
        <v>14.717276033625904</v>
      </c>
      <c r="AQ364" s="19">
        <f t="shared" si="76"/>
        <v>4.8509086686984587E-3</v>
      </c>
      <c r="AR364" s="16">
        <f t="shared" si="77"/>
        <v>0.33272981029733062</v>
      </c>
      <c r="AS364" s="19">
        <f>AVERAGE(AQ362:AQ364)</f>
        <v>5.2826920016353389E-3</v>
      </c>
    </row>
    <row r="365" spans="1:45" x14ac:dyDescent="0.25">
      <c r="A365" t="s">
        <v>37</v>
      </c>
      <c r="B365">
        <v>20.656065776957</v>
      </c>
      <c r="C365">
        <v>1.8122989007401401E-2</v>
      </c>
      <c r="D365">
        <v>19.705628614361501</v>
      </c>
      <c r="E365">
        <v>21.4735010083599</v>
      </c>
      <c r="F365" s="1">
        <v>0</v>
      </c>
      <c r="G365" s="1">
        <v>0</v>
      </c>
      <c r="H365">
        <v>4.4018990555056599</v>
      </c>
      <c r="I365">
        <v>103.64568191713499</v>
      </c>
      <c r="J365">
        <v>100.173258091229</v>
      </c>
      <c r="K365">
        <v>71.273670114310605</v>
      </c>
      <c r="L365">
        <v>135.97587055223599</v>
      </c>
      <c r="M365">
        <v>34.364729440545098</v>
      </c>
      <c r="N365">
        <v>94.535522186859794</v>
      </c>
      <c r="O365">
        <v>74.734203491923793</v>
      </c>
      <c r="P365">
        <v>123181.695338558</v>
      </c>
      <c r="Q365">
        <v>153299.66842603899</v>
      </c>
      <c r="R365">
        <v>123.635247350518</v>
      </c>
      <c r="S365">
        <v>701.58279947606502</v>
      </c>
      <c r="T365">
        <v>0.730543935555521</v>
      </c>
      <c r="U365">
        <v>0.318597569875744</v>
      </c>
      <c r="V365" s="1">
        <v>0</v>
      </c>
      <c r="W365">
        <v>7.4372868411358706E-2</v>
      </c>
      <c r="X365">
        <v>0.60702956171289602</v>
      </c>
      <c r="Y365" s="1">
        <v>0</v>
      </c>
      <c r="Z365" s="1">
        <v>0</v>
      </c>
      <c r="AA365">
        <v>3.0515206061917E-4</v>
      </c>
      <c r="AB365">
        <v>7.2059712742586603E-3</v>
      </c>
      <c r="AC365">
        <v>6.7256778633258997E-3</v>
      </c>
      <c r="AD365">
        <v>1.49055539290943E-3</v>
      </c>
      <c r="AE365">
        <v>4.3588944335644598E-3</v>
      </c>
      <c r="AF365" s="3">
        <v>5.2252949922133004E-3</v>
      </c>
      <c r="AG365">
        <v>4.7624671104960596E-3</v>
      </c>
      <c r="AH365">
        <v>6.7673655037594997</v>
      </c>
      <c r="AI365">
        <v>0.200017821582362</v>
      </c>
      <c r="AJ365">
        <v>3151.6398748055299</v>
      </c>
      <c r="AK365" t="s">
        <v>103</v>
      </c>
      <c r="AL365" t="s">
        <v>104</v>
      </c>
      <c r="AM365">
        <v>14208023103.74</v>
      </c>
      <c r="AN365">
        <v>115342</v>
      </c>
      <c r="AO365" s="1">
        <f t="shared" si="74"/>
        <v>1.3170551539795697E-2</v>
      </c>
      <c r="AP365" s="61">
        <f t="shared" si="75"/>
        <v>14.708606098751353</v>
      </c>
      <c r="AQ365" s="19">
        <f t="shared" si="76"/>
        <v>5.9262644789026958E-3</v>
      </c>
      <c r="AR365" s="16">
        <f t="shared" si="77"/>
        <v>0.40435236610969816</v>
      </c>
    </row>
    <row r="366" spans="1:45" x14ac:dyDescent="0.25">
      <c r="A366" t="s">
        <v>37</v>
      </c>
      <c r="B366">
        <v>19.065601923025799</v>
      </c>
      <c r="C366">
        <v>1.7065018993264899E-2</v>
      </c>
      <c r="D366">
        <v>18.6612500186944</v>
      </c>
      <c r="E366">
        <v>31.284116113981099</v>
      </c>
      <c r="F366" s="1">
        <v>0</v>
      </c>
      <c r="G366" s="1">
        <v>0</v>
      </c>
      <c r="H366">
        <v>4.5386758555650699</v>
      </c>
      <c r="I366">
        <v>123.31268102800099</v>
      </c>
      <c r="J366">
        <v>120.18026348069</v>
      </c>
      <c r="K366">
        <v>88.441560740378804</v>
      </c>
      <c r="L366">
        <v>160.205540687032</v>
      </c>
      <c r="M366">
        <v>36.123063826514297</v>
      </c>
      <c r="N366">
        <v>94.343832350283904</v>
      </c>
      <c r="O366">
        <v>74.353117884374598</v>
      </c>
      <c r="P366">
        <v>107779.691161514</v>
      </c>
      <c r="Q366">
        <v>133704.124269853</v>
      </c>
      <c r="R366">
        <v>129.360224598461</v>
      </c>
      <c r="S366">
        <v>703.40245056335402</v>
      </c>
      <c r="T366">
        <v>0.72915509770449405</v>
      </c>
      <c r="U366">
        <v>0.346019415737155</v>
      </c>
      <c r="V366" s="1">
        <v>0</v>
      </c>
      <c r="W366">
        <v>7.1515186512516593E-2</v>
      </c>
      <c r="X366">
        <v>0.58246539775032702</v>
      </c>
      <c r="Y366" s="1">
        <v>0</v>
      </c>
      <c r="Z366" s="1">
        <v>0</v>
      </c>
      <c r="AA366">
        <v>3.1424117663765702E-4</v>
      </c>
      <c r="AB366">
        <v>6.9535283222528204E-3</v>
      </c>
      <c r="AC366">
        <v>6.7195351289143102E-3</v>
      </c>
      <c r="AD366">
        <v>1.0478929060130299E-3</v>
      </c>
      <c r="AE366">
        <v>4.75894848114278E-3</v>
      </c>
      <c r="AF366" s="3">
        <v>5.2263242625490702E-3</v>
      </c>
      <c r="AG366">
        <v>3.9904481434462598E-3</v>
      </c>
      <c r="AH366">
        <v>6.3870641955743199</v>
      </c>
      <c r="AI366">
        <v>0.19988147011227</v>
      </c>
      <c r="AJ366">
        <v>3827.41042708647</v>
      </c>
      <c r="AK366" t="s">
        <v>105</v>
      </c>
      <c r="AL366" t="s">
        <v>106</v>
      </c>
      <c r="AM366">
        <v>6362774067.7200003</v>
      </c>
      <c r="AN366">
        <v>59035</v>
      </c>
      <c r="AO366" s="1">
        <f t="shared" si="74"/>
        <v>1.3174707314047126E-2</v>
      </c>
      <c r="AP366" s="5">
        <f t="shared" si="75"/>
        <v>14.712916187829805</v>
      </c>
      <c r="AQ366" s="3">
        <f t="shared" si="76"/>
        <v>4.2984403387026394E-3</v>
      </c>
      <c r="AR366" s="15">
        <f t="shared" si="77"/>
        <v>0.29584112895283377</v>
      </c>
    </row>
    <row r="367" spans="1:45" x14ac:dyDescent="0.25">
      <c r="A367" t="s">
        <v>37</v>
      </c>
      <c r="B367">
        <v>21.125488375356898</v>
      </c>
      <c r="C367">
        <v>1.63372753035247E-2</v>
      </c>
      <c r="D367">
        <v>17.935642720502798</v>
      </c>
      <c r="E367">
        <v>46.288492746819202</v>
      </c>
      <c r="F367" s="1">
        <v>0</v>
      </c>
      <c r="G367" s="1">
        <v>0</v>
      </c>
      <c r="H367">
        <v>4.6990764534780096</v>
      </c>
      <c r="I367">
        <v>144.23756929636599</v>
      </c>
      <c r="J367">
        <v>142.463640012599</v>
      </c>
      <c r="K367">
        <v>101.94367164074301</v>
      </c>
      <c r="L367">
        <v>185.03980468487401</v>
      </c>
      <c r="M367">
        <v>36.471186219145103</v>
      </c>
      <c r="N367">
        <v>93.843388105765797</v>
      </c>
      <c r="O367">
        <v>73.752377238625797</v>
      </c>
      <c r="P367">
        <v>97036.3779083392</v>
      </c>
      <c r="Q367">
        <v>123041.249962278</v>
      </c>
      <c r="R367">
        <v>130.88557752635501</v>
      </c>
      <c r="S367">
        <v>716.22792588157301</v>
      </c>
      <c r="T367">
        <v>0.73620573857846405</v>
      </c>
      <c r="U367">
        <v>0.36369687759770702</v>
      </c>
      <c r="V367" s="1">
        <v>0</v>
      </c>
      <c r="W367">
        <v>6.9019177440630394E-2</v>
      </c>
      <c r="X367">
        <v>0.56728394496166201</v>
      </c>
      <c r="Y367" s="1">
        <v>0</v>
      </c>
      <c r="Z367" s="1">
        <v>0</v>
      </c>
      <c r="AA367">
        <v>3.2857487186005999E-4</v>
      </c>
      <c r="AB367">
        <v>6.70158260204279E-3</v>
      </c>
      <c r="AC367">
        <v>6.6597444626021697E-3</v>
      </c>
      <c r="AD367">
        <v>7.0666641687000705E-4</v>
      </c>
      <c r="AE367">
        <v>5.4141026177052399E-3</v>
      </c>
      <c r="AF367" s="3">
        <v>5.2255479082078298E-3</v>
      </c>
      <c r="AG367">
        <v>3.1863172114155098E-3</v>
      </c>
      <c r="AH367">
        <v>6.3301129796266498</v>
      </c>
      <c r="AI367">
        <v>0.20057191853093201</v>
      </c>
      <c r="AJ367">
        <v>4471.84181866171</v>
      </c>
      <c r="AK367" t="s">
        <v>107</v>
      </c>
      <c r="AL367" t="s">
        <v>108</v>
      </c>
      <c r="AM367">
        <v>1772175369.74</v>
      </c>
      <c r="AN367">
        <v>18263</v>
      </c>
      <c r="AO367" s="1">
        <f t="shared" si="74"/>
        <v>1.312833812660643E-2</v>
      </c>
      <c r="AP367" s="5">
        <f t="shared" si="75"/>
        <v>14.664813874311733</v>
      </c>
      <c r="AQ367" s="3">
        <f t="shared" si="76"/>
        <v>6.4534041203514261E-3</v>
      </c>
      <c r="AR367" s="15">
        <f t="shared" si="77"/>
        <v>0.44055618819426612</v>
      </c>
    </row>
    <row r="368" spans="1:45" x14ac:dyDescent="0.25">
      <c r="A368" t="s">
        <v>37</v>
      </c>
      <c r="B368">
        <v>17.269460609164899</v>
      </c>
      <c r="C368">
        <v>1.5053971129857501E-2</v>
      </c>
      <c r="D368">
        <v>16.641632177379599</v>
      </c>
      <c r="E368">
        <v>65.646454911942399</v>
      </c>
      <c r="F368" s="1">
        <v>0</v>
      </c>
      <c r="G368" s="1">
        <v>0</v>
      </c>
      <c r="H368">
        <v>4.9065230809767097</v>
      </c>
      <c r="I368">
        <v>164.30176918336099</v>
      </c>
      <c r="J368">
        <v>161.51762826112099</v>
      </c>
      <c r="K368">
        <v>121.441645766774</v>
      </c>
      <c r="L368">
        <v>209.856715533082</v>
      </c>
      <c r="M368">
        <v>37.2465483890768</v>
      </c>
      <c r="N368">
        <v>93.605269726245695</v>
      </c>
      <c r="O368">
        <v>73.453479912533496</v>
      </c>
      <c r="P368">
        <v>86560.600597738201</v>
      </c>
      <c r="Q368">
        <v>108906.37936175401</v>
      </c>
      <c r="R368">
        <v>132.95711829697501</v>
      </c>
      <c r="S368">
        <v>711.55948200884404</v>
      </c>
      <c r="T368">
        <v>0.72215157498508697</v>
      </c>
      <c r="U368">
        <v>0.38389438163832501</v>
      </c>
      <c r="V368" s="1">
        <v>0</v>
      </c>
      <c r="W368">
        <v>0.112091859328471</v>
      </c>
      <c r="X368">
        <v>0.504013759033203</v>
      </c>
      <c r="Y368" s="1">
        <v>0</v>
      </c>
      <c r="Z368" s="1">
        <v>0</v>
      </c>
      <c r="AA368">
        <v>3.4305318052671701E-4</v>
      </c>
      <c r="AB368">
        <v>6.5005599076534302E-3</v>
      </c>
      <c r="AC368">
        <v>6.6779538622679302E-3</v>
      </c>
      <c r="AD368">
        <v>5.2358723549669902E-4</v>
      </c>
      <c r="AE368">
        <v>5.2051716955448402E-3</v>
      </c>
      <c r="AF368" s="3">
        <v>5.2151208171447904E-3</v>
      </c>
      <c r="AG368">
        <v>2.4815821923860502E-3</v>
      </c>
      <c r="AH368">
        <v>6.1476065127719002</v>
      </c>
      <c r="AI368">
        <v>0.200075255543776</v>
      </c>
      <c r="AJ368">
        <v>5182.9163261449003</v>
      </c>
      <c r="AK368" t="s">
        <v>109</v>
      </c>
      <c r="AL368" t="s">
        <v>110</v>
      </c>
      <c r="AM368">
        <v>535810117.69999999</v>
      </c>
      <c r="AN368">
        <v>6190</v>
      </c>
      <c r="AO368" s="1">
        <f t="shared" si="74"/>
        <v>1.3148774002939775E-2</v>
      </c>
      <c r="AP368" s="5">
        <f t="shared" si="75"/>
        <v>14.686016639872923</v>
      </c>
      <c r="AQ368" s="3">
        <f t="shared" si="76"/>
        <v>2.5255328684141848E-3</v>
      </c>
      <c r="AR368" s="15">
        <f t="shared" si="77"/>
        <v>0.17591182365120406</v>
      </c>
    </row>
    <row r="369" spans="1:44" x14ac:dyDescent="0.25">
      <c r="A369" t="s">
        <v>37</v>
      </c>
      <c r="B369">
        <v>25.0134580729063</v>
      </c>
      <c r="C369">
        <v>1.4800412481115501E-2</v>
      </c>
      <c r="D369">
        <v>16.383755866905499</v>
      </c>
      <c r="E369">
        <v>98.738071681947702</v>
      </c>
      <c r="F369" s="1">
        <v>0</v>
      </c>
      <c r="G369" s="1">
        <v>0</v>
      </c>
      <c r="H369">
        <v>5.2347677056231099</v>
      </c>
      <c r="I369">
        <v>184.802491004768</v>
      </c>
      <c r="J369">
        <v>178.99662816629299</v>
      </c>
      <c r="K369">
        <v>150.63415688197699</v>
      </c>
      <c r="L369">
        <v>233.93332389038801</v>
      </c>
      <c r="M369">
        <v>37.209074113192699</v>
      </c>
      <c r="N369">
        <v>93.137225815432203</v>
      </c>
      <c r="O369">
        <v>73.112161898815103</v>
      </c>
      <c r="P369">
        <v>79956.073516483506</v>
      </c>
      <c r="Q369">
        <v>101667.614345416</v>
      </c>
      <c r="R369">
        <v>132.90484478222399</v>
      </c>
      <c r="S369">
        <v>689.39956872039602</v>
      </c>
      <c r="T369">
        <v>0.61676685446940405</v>
      </c>
      <c r="U369">
        <v>0.30524675485578201</v>
      </c>
      <c r="V369" s="1">
        <v>0</v>
      </c>
      <c r="W369">
        <v>0.30177368936013299</v>
      </c>
      <c r="X369">
        <v>0.392979555784083</v>
      </c>
      <c r="Y369" s="1">
        <v>0</v>
      </c>
      <c r="Z369" s="1">
        <v>0</v>
      </c>
      <c r="AA369">
        <v>3.61064197048032E-4</v>
      </c>
      <c r="AB369">
        <v>6.4063325017720898E-3</v>
      </c>
      <c r="AC369">
        <v>6.6689531594593503E-3</v>
      </c>
      <c r="AD369">
        <v>4.83121064652181E-4</v>
      </c>
      <c r="AE369">
        <v>5.1831813245476199E-3</v>
      </c>
      <c r="AF369" s="3">
        <v>5.2160965028898902E-3</v>
      </c>
      <c r="AG369">
        <v>2.36674133442934E-3</v>
      </c>
      <c r="AH369">
        <v>6.1766913292615904</v>
      </c>
      <c r="AI369">
        <v>0.20087743648022399</v>
      </c>
      <c r="AJ369">
        <v>6040.9859747178598</v>
      </c>
      <c r="AK369" t="s">
        <v>111</v>
      </c>
      <c r="AL369" t="s">
        <v>112</v>
      </c>
      <c r="AM369">
        <v>130968048.42</v>
      </c>
      <c r="AN369">
        <v>1638</v>
      </c>
      <c r="AO369" s="1">
        <f t="shared" si="74"/>
        <v>1.3158930747403003E-2</v>
      </c>
      <c r="AP369" s="5">
        <f t="shared" si="75"/>
        <v>14.696552735975466</v>
      </c>
      <c r="AQ369" s="3">
        <f t="shared" si="76"/>
        <v>1.0544093867551989E-2</v>
      </c>
      <c r="AR369" s="15">
        <f t="shared" si="77"/>
        <v>0.70199491828285954</v>
      </c>
    </row>
    <row r="370" spans="1:44" x14ac:dyDescent="0.25">
      <c r="A370" t="s">
        <v>37</v>
      </c>
      <c r="B370">
        <v>19.3856069940305</v>
      </c>
      <c r="C370">
        <v>1.36428849893966E-2</v>
      </c>
      <c r="D370">
        <v>15.197202311514401</v>
      </c>
      <c r="E370">
        <v>130.159129414304</v>
      </c>
      <c r="F370" s="1">
        <v>0</v>
      </c>
      <c r="G370" s="1">
        <v>0</v>
      </c>
      <c r="H370">
        <v>5.5442879444974604</v>
      </c>
      <c r="I370">
        <v>207.533361326689</v>
      </c>
      <c r="J370">
        <v>202.991023853125</v>
      </c>
      <c r="K370">
        <v>171.24906792504001</v>
      </c>
      <c r="L370">
        <v>267.52728713733399</v>
      </c>
      <c r="M370">
        <v>36.818232495388798</v>
      </c>
      <c r="N370">
        <v>93.606503694205699</v>
      </c>
      <c r="O370">
        <v>73.1314050198568</v>
      </c>
      <c r="P370">
        <v>65620.504102564097</v>
      </c>
      <c r="Q370">
        <v>73496.700359347305</v>
      </c>
      <c r="R370">
        <v>134.20959533274501</v>
      </c>
      <c r="S370">
        <v>700.84582286322996</v>
      </c>
      <c r="T370">
        <v>0.63092867400584096</v>
      </c>
      <c r="U370">
        <v>0.442293264840461</v>
      </c>
      <c r="V370" s="1">
        <v>0</v>
      </c>
      <c r="W370">
        <v>0.232732759115793</v>
      </c>
      <c r="X370">
        <v>0.32497397604374401</v>
      </c>
      <c r="Y370" s="1">
        <v>0</v>
      </c>
      <c r="Z370" s="1">
        <v>0</v>
      </c>
      <c r="AA370">
        <v>3.7269738461145999E-4</v>
      </c>
      <c r="AB370">
        <v>6.1007107034206703E-3</v>
      </c>
      <c r="AC370">
        <v>6.8809028178857196E-3</v>
      </c>
      <c r="AD370">
        <v>8.3133748330347103E-5</v>
      </c>
      <c r="AE370">
        <v>5.0377357950832403E-3</v>
      </c>
      <c r="AF370" s="3">
        <v>5.2139536512322499E-3</v>
      </c>
      <c r="AG370">
        <v>2.0486695572324702E-3</v>
      </c>
      <c r="AH370">
        <v>6.2785552729554004</v>
      </c>
      <c r="AI370">
        <v>0.202168533394048</v>
      </c>
      <c r="AJ370">
        <v>6543.89044213751</v>
      </c>
      <c r="AK370" t="s">
        <v>113</v>
      </c>
      <c r="AL370" t="s">
        <v>114</v>
      </c>
      <c r="AM370">
        <v>25591996.600000001</v>
      </c>
      <c r="AN370">
        <v>390</v>
      </c>
      <c r="AO370" s="1">
        <f t="shared" si="74"/>
        <v>1.3379995742695074E-2</v>
      </c>
      <c r="AP370" s="5">
        <f t="shared" si="75"/>
        <v>14.925579154112189</v>
      </c>
      <c r="AQ370" s="3">
        <f t="shared" si="76"/>
        <v>4.4174730115960383E-3</v>
      </c>
      <c r="AR370" s="15">
        <f t="shared" si="77"/>
        <v>0.29881774059598332</v>
      </c>
    </row>
    <row r="371" spans="1:44" x14ac:dyDescent="0.25">
      <c r="AN371">
        <f>SUM(AN353:AN370)</f>
        <v>3160092</v>
      </c>
      <c r="AO371" s="1">
        <f t="shared" si="74"/>
        <v>0</v>
      </c>
      <c r="AP371" s="5">
        <f t="shared" si="75"/>
        <v>0</v>
      </c>
      <c r="AQ371" s="3">
        <f t="shared" si="76"/>
        <v>0</v>
      </c>
      <c r="AR371" s="15" t="e">
        <f t="shared" si="77"/>
        <v>#DIV/0!</v>
      </c>
    </row>
    <row r="372" spans="1:44" x14ac:dyDescent="0.25">
      <c r="AO372" s="1">
        <f t="shared" si="74"/>
        <v>0</v>
      </c>
      <c r="AP372" t="s">
        <v>67</v>
      </c>
      <c r="AR372" t="s">
        <v>302</v>
      </c>
    </row>
    <row r="373" spans="1:44" x14ac:dyDescent="0.25">
      <c r="A373" t="s">
        <v>0</v>
      </c>
      <c r="B373" t="s">
        <v>1</v>
      </c>
      <c r="C373" t="s">
        <v>2</v>
      </c>
      <c r="D373" t="s">
        <v>3</v>
      </c>
      <c r="E373" t="s">
        <v>5</v>
      </c>
      <c r="F373" t="s">
        <v>6</v>
      </c>
      <c r="G373" t="s">
        <v>208</v>
      </c>
      <c r="H373" t="s">
        <v>7</v>
      </c>
      <c r="I373" t="s">
        <v>8</v>
      </c>
      <c r="J373" t="s">
        <v>134</v>
      </c>
      <c r="K373" t="s">
        <v>143</v>
      </c>
      <c r="L373" t="s">
        <v>9</v>
      </c>
      <c r="M373" t="s">
        <v>10</v>
      </c>
      <c r="N373" t="s">
        <v>11</v>
      </c>
      <c r="O373" t="s">
        <v>13</v>
      </c>
      <c r="P373" t="s">
        <v>14</v>
      </c>
      <c r="Q373" t="s">
        <v>15</v>
      </c>
      <c r="R373" t="s">
        <v>16</v>
      </c>
      <c r="S373" t="s">
        <v>17</v>
      </c>
      <c r="T373" t="s">
        <v>18</v>
      </c>
      <c r="U373" t="s">
        <v>20</v>
      </c>
      <c r="V373" t="s">
        <v>21</v>
      </c>
      <c r="W373" t="s">
        <v>22</v>
      </c>
      <c r="X373" t="s">
        <v>23</v>
      </c>
      <c r="Y373" t="s">
        <v>24</v>
      </c>
      <c r="Z373" t="s">
        <v>25</v>
      </c>
      <c r="AA373" t="s">
        <v>26</v>
      </c>
      <c r="AB373" t="s">
        <v>27</v>
      </c>
      <c r="AC373" t="s">
        <v>263</v>
      </c>
      <c r="AD373" t="s">
        <v>120</v>
      </c>
      <c r="AE373" t="s">
        <v>29</v>
      </c>
      <c r="AF373" s="3" t="s">
        <v>233</v>
      </c>
      <c r="AG373" t="s">
        <v>30</v>
      </c>
      <c r="AH373" t="s">
        <v>31</v>
      </c>
      <c r="AI373" t="s">
        <v>32</v>
      </c>
      <c r="AJ373" t="s">
        <v>33</v>
      </c>
      <c r="AK373" t="s">
        <v>34</v>
      </c>
      <c r="AL373" t="s">
        <v>74</v>
      </c>
      <c r="AM373" t="s">
        <v>35</v>
      </c>
      <c r="AN373" t="s">
        <v>36</v>
      </c>
      <c r="AO373" s="15">
        <v>1</v>
      </c>
      <c r="AP373" s="15">
        <v>0.9</v>
      </c>
    </row>
    <row r="374" spans="1:44" x14ac:dyDescent="0.25">
      <c r="A374" t="s">
        <v>37</v>
      </c>
      <c r="B374">
        <v>18.356167797255999</v>
      </c>
      <c r="C374">
        <v>6.18821152850073E-3</v>
      </c>
      <c r="D374">
        <v>7.1782551759070996</v>
      </c>
      <c r="E374">
        <v>-64.674551471417999</v>
      </c>
      <c r="F374" s="1">
        <v>0</v>
      </c>
      <c r="G374" s="1">
        <v>0</v>
      </c>
      <c r="H374">
        <v>3.0453650982050999</v>
      </c>
      <c r="I374">
        <v>-178.553393804764</v>
      </c>
      <c r="J374">
        <v>-167.001266764006</v>
      </c>
      <c r="K374">
        <v>-190.19559582823399</v>
      </c>
      <c r="L374">
        <v>-155.996482691528</v>
      </c>
      <c r="M374">
        <v>28.4565455346129</v>
      </c>
      <c r="N374">
        <v>92.749388805253602</v>
      </c>
      <c r="O374">
        <v>70.815022479759705</v>
      </c>
      <c r="P374">
        <v>176944.94234042501</v>
      </c>
      <c r="Q374">
        <v>196177.53649697799</v>
      </c>
      <c r="R374">
        <v>83.748385961153403</v>
      </c>
      <c r="S374">
        <v>628.46499827932405</v>
      </c>
      <c r="T374">
        <v>0.80147289030087199</v>
      </c>
      <c r="U374">
        <v>0.220555845001282</v>
      </c>
      <c r="V374" s="1">
        <v>0</v>
      </c>
      <c r="W374">
        <v>0.11415102172622001</v>
      </c>
      <c r="X374">
        <v>0.66529313327249595</v>
      </c>
      <c r="Y374" s="1">
        <v>0</v>
      </c>
      <c r="Z374" s="1">
        <v>0</v>
      </c>
      <c r="AA374">
        <v>2.8775687221315501E-4</v>
      </c>
      <c r="AB374">
        <v>5.8522371433112003E-3</v>
      </c>
      <c r="AC374">
        <v>4.9295075010465997E-3</v>
      </c>
      <c r="AD374">
        <v>4.8183908679327803E-5</v>
      </c>
      <c r="AE374" s="1">
        <v>0</v>
      </c>
      <c r="AF374" s="3">
        <v>3.4815344240931602E-4</v>
      </c>
      <c r="AG374" s="1">
        <v>0</v>
      </c>
      <c r="AH374">
        <v>9.8715550042064795</v>
      </c>
      <c r="AI374">
        <v>0.24506462603030499</v>
      </c>
      <c r="AJ374" s="1">
        <v>0</v>
      </c>
      <c r="AK374" t="s">
        <v>79</v>
      </c>
      <c r="AL374" t="s">
        <v>80</v>
      </c>
      <c r="AM374">
        <v>16632824.58</v>
      </c>
      <c r="AN374">
        <v>94</v>
      </c>
      <c r="AO374" s="1">
        <f>AA374+AC374*$AO$373+AF374*$AP$373</f>
        <v>5.5306024714281395E-3</v>
      </c>
      <c r="AP374" s="5">
        <f>100*(1-(1-AO374)^12)</f>
        <v>6.4385208287617068</v>
      </c>
      <c r="AQ374" s="3">
        <f>(1-(1-B374/100)^(1/12))- AO374</f>
        <v>1.1227713891261624E-2</v>
      </c>
      <c r="AR374" s="15">
        <f>B374/AP374-1</f>
        <v>1.8509914443790598</v>
      </c>
    </row>
    <row r="375" spans="1:44" x14ac:dyDescent="0.25">
      <c r="A375" t="s">
        <v>37</v>
      </c>
      <c r="B375">
        <v>14.0840834285351</v>
      </c>
      <c r="C375">
        <v>6.3712702201541597E-3</v>
      </c>
      <c r="D375">
        <v>7.3832190168493597</v>
      </c>
      <c r="E375">
        <v>-47.466087161271197</v>
      </c>
      <c r="F375" s="1">
        <v>0</v>
      </c>
      <c r="G375" s="1">
        <v>0</v>
      </c>
      <c r="H375">
        <v>3.2303607801646099</v>
      </c>
      <c r="I375">
        <v>-152.07026921320701</v>
      </c>
      <c r="J375">
        <v>-148.56625159692001</v>
      </c>
      <c r="K375">
        <v>-166.04642259072699</v>
      </c>
      <c r="L375">
        <v>-132.656340209642</v>
      </c>
      <c r="M375">
        <v>28.557475499886898</v>
      </c>
      <c r="N375">
        <v>95.1908969698014</v>
      </c>
      <c r="O375">
        <v>72.7664885694372</v>
      </c>
      <c r="P375">
        <v>205591.28538199101</v>
      </c>
      <c r="Q375">
        <v>237725.53499222599</v>
      </c>
      <c r="R375">
        <v>84.547067804190206</v>
      </c>
      <c r="S375">
        <v>637.93093262092702</v>
      </c>
      <c r="T375">
        <v>0.74210680168089704</v>
      </c>
      <c r="U375">
        <v>0.34176443486195102</v>
      </c>
      <c r="V375" s="1">
        <v>0</v>
      </c>
      <c r="W375">
        <v>0.20863857368584501</v>
      </c>
      <c r="X375">
        <v>0.449596991452202</v>
      </c>
      <c r="Y375" s="1">
        <v>0</v>
      </c>
      <c r="Z375" s="1">
        <v>0</v>
      </c>
      <c r="AA375">
        <v>2.8700776615343002E-4</v>
      </c>
      <c r="AB375">
        <v>6.0605790068999901E-3</v>
      </c>
      <c r="AC375">
        <v>5.1976568652295201E-3</v>
      </c>
      <c r="AD375">
        <v>2.36866798285526E-5</v>
      </c>
      <c r="AE375" s="1">
        <v>0</v>
      </c>
      <c r="AF375" s="3">
        <v>1.04635857419138E-3</v>
      </c>
      <c r="AG375" s="1">
        <v>0</v>
      </c>
      <c r="AH375">
        <v>9.8382101331620095</v>
      </c>
      <c r="AI375">
        <v>0.245001357254645</v>
      </c>
      <c r="AJ375">
        <v>15.6735466161059</v>
      </c>
      <c r="AK375" t="s">
        <v>81</v>
      </c>
      <c r="AL375" t="s">
        <v>82</v>
      </c>
      <c r="AM375">
        <v>301396824.37</v>
      </c>
      <c r="AN375">
        <v>1466</v>
      </c>
      <c r="AO375" s="1">
        <f t="shared" ref="AO375:AO391" si="78">AA375+AC375*$AO$373+AF375*$AP$373</f>
        <v>6.4263873481551926E-3</v>
      </c>
      <c r="AP375" s="5">
        <f t="shared" ref="AP375:AP391" si="79">100*(1-(1-AO375)^12)</f>
        <v>7.4448502523771776</v>
      </c>
      <c r="AQ375" s="3">
        <f t="shared" ref="AQ375:AQ391" si="80">(1-(1-B375/100)^(1/12))- AO375</f>
        <v>6.1440267757941324E-3</v>
      </c>
      <c r="AR375" s="15">
        <f t="shared" ref="AR375:AR391" si="81">B375/AP375-1</f>
        <v>0.89178867956920738</v>
      </c>
    </row>
    <row r="376" spans="1:44" x14ac:dyDescent="0.25">
      <c r="A376" t="s">
        <v>37</v>
      </c>
      <c r="B376">
        <v>8.4103487564988093</v>
      </c>
      <c r="C376">
        <v>7.2922102486713799E-3</v>
      </c>
      <c r="D376">
        <v>8.4080811710129701</v>
      </c>
      <c r="E376">
        <v>-44.257943390823399</v>
      </c>
      <c r="F376" s="1">
        <v>0</v>
      </c>
      <c r="G376" s="1">
        <v>0</v>
      </c>
      <c r="H376">
        <v>3.3392301806087699</v>
      </c>
      <c r="I376">
        <v>-129.053447958454</v>
      </c>
      <c r="J376">
        <v>-127.070496649278</v>
      </c>
      <c r="K376">
        <v>-146.92745534770199</v>
      </c>
      <c r="L376">
        <v>-109.477670932167</v>
      </c>
      <c r="M376">
        <v>30.885260021252002</v>
      </c>
      <c r="N376">
        <v>95.297349184951898</v>
      </c>
      <c r="O376">
        <v>72.586720831404094</v>
      </c>
      <c r="P376">
        <v>203886.89722921301</v>
      </c>
      <c r="Q376">
        <v>237963.375246743</v>
      </c>
      <c r="R376">
        <v>84.751104639940294</v>
      </c>
      <c r="S376">
        <v>648.75702810601899</v>
      </c>
      <c r="T376">
        <v>0.70054047128129204</v>
      </c>
      <c r="U376">
        <v>0.366192064998349</v>
      </c>
      <c r="V376" s="1">
        <v>0</v>
      </c>
      <c r="W376">
        <v>0.23008946077568199</v>
      </c>
      <c r="X376">
        <v>0.40371847422596802</v>
      </c>
      <c r="Y376" s="1">
        <v>0</v>
      </c>
      <c r="Z376" s="1">
        <v>0</v>
      </c>
      <c r="AA376">
        <v>2.9003160870475701E-4</v>
      </c>
      <c r="AB376">
        <v>6.6115300153275101E-3</v>
      </c>
      <c r="AC376">
        <v>5.71138142732953E-3</v>
      </c>
      <c r="AD376">
        <v>3.8423507238361697E-4</v>
      </c>
      <c r="AE376">
        <v>6.4268817455775397E-6</v>
      </c>
      <c r="AF376" s="3">
        <v>1.7701043611652899E-3</v>
      </c>
      <c r="AG376" s="1">
        <v>0</v>
      </c>
      <c r="AH376">
        <v>9.18152924807465</v>
      </c>
      <c r="AI376">
        <v>0.24484422625098501</v>
      </c>
      <c r="AJ376">
        <v>46.361642187555603</v>
      </c>
      <c r="AK376" t="s">
        <v>83</v>
      </c>
      <c r="AL376" t="s">
        <v>84</v>
      </c>
      <c r="AM376">
        <v>1814593385.3399999</v>
      </c>
      <c r="AN376">
        <v>8900</v>
      </c>
      <c r="AO376" s="1">
        <f t="shared" si="78"/>
        <v>7.5945069610830482E-3</v>
      </c>
      <c r="AP376" s="5">
        <f t="shared" si="79"/>
        <v>8.7422170800342531</v>
      </c>
      <c r="AQ376" s="3">
        <f t="shared" si="80"/>
        <v>-3.0024861021743596E-4</v>
      </c>
      <c r="AR376" s="15">
        <f t="shared" si="81"/>
        <v>-3.796157433488756E-2</v>
      </c>
    </row>
    <row r="377" spans="1:44" x14ac:dyDescent="0.25">
      <c r="A377" t="s">
        <v>37</v>
      </c>
      <c r="B377">
        <v>11.376435931740099</v>
      </c>
      <c r="C377">
        <v>8.8525997753177502E-3</v>
      </c>
      <c r="D377">
        <v>10.120850565157699</v>
      </c>
      <c r="E377">
        <v>-37.7854553265758</v>
      </c>
      <c r="F377" s="1">
        <v>0</v>
      </c>
      <c r="G377" s="1">
        <v>0</v>
      </c>
      <c r="H377">
        <v>3.4792389891778699</v>
      </c>
      <c r="I377">
        <v>-104.873080334915</v>
      </c>
      <c r="J377">
        <v>-103.863385451602</v>
      </c>
      <c r="K377">
        <v>-127.92440512928199</v>
      </c>
      <c r="L377">
        <v>-84.935484930010105</v>
      </c>
      <c r="M377">
        <v>33.214942819079802</v>
      </c>
      <c r="N377">
        <v>95.400436290671905</v>
      </c>
      <c r="O377">
        <v>72.405299711572894</v>
      </c>
      <c r="P377">
        <v>200172.40053993199</v>
      </c>
      <c r="Q377">
        <v>237974.660961899</v>
      </c>
      <c r="R377">
        <v>85.2650346286743</v>
      </c>
      <c r="S377">
        <v>657.12452023875096</v>
      </c>
      <c r="T377">
        <v>0.69785808370807101</v>
      </c>
      <c r="U377">
        <v>0.34401675138920501</v>
      </c>
      <c r="V377" s="1">
        <v>0</v>
      </c>
      <c r="W377">
        <v>0.22817925040100201</v>
      </c>
      <c r="X377">
        <v>0.42780399820979198</v>
      </c>
      <c r="Y377" s="1">
        <v>0</v>
      </c>
      <c r="Z377" s="1">
        <v>0</v>
      </c>
      <c r="AA377">
        <v>2.9273424800620298E-4</v>
      </c>
      <c r="AB377">
        <v>7.6879507604480403E-3</v>
      </c>
      <c r="AC377">
        <v>6.1822448154464802E-3</v>
      </c>
      <c r="AD377">
        <v>8.5937065853613896E-4</v>
      </c>
      <c r="AE377">
        <v>1.15169210445121E-5</v>
      </c>
      <c r="AF377" s="3">
        <v>2.5049056946191998E-3</v>
      </c>
      <c r="AG377">
        <v>1.0457511573473E-6</v>
      </c>
      <c r="AH377">
        <v>8.5040053992244609</v>
      </c>
      <c r="AI377">
        <v>0.24528749539277001</v>
      </c>
      <c r="AJ377">
        <v>102.886398169385</v>
      </c>
      <c r="AK377" t="s">
        <v>85</v>
      </c>
      <c r="AL377" t="s">
        <v>86</v>
      </c>
      <c r="AM377">
        <v>7651990355.4399996</v>
      </c>
      <c r="AN377">
        <v>38227</v>
      </c>
      <c r="AO377" s="1">
        <f t="shared" si="78"/>
        <v>8.7293941886099624E-3</v>
      </c>
      <c r="AP377" s="5">
        <f t="shared" si="79"/>
        <v>9.9866886354600624</v>
      </c>
      <c r="AQ377" s="3">
        <f t="shared" si="80"/>
        <v>1.2844965159567456E-3</v>
      </c>
      <c r="AR377" s="15">
        <f t="shared" si="81"/>
        <v>0.13915997053772311</v>
      </c>
    </row>
    <row r="378" spans="1:44" x14ac:dyDescent="0.25">
      <c r="A378" t="s">
        <v>37</v>
      </c>
      <c r="B378">
        <v>12.3611496365272</v>
      </c>
      <c r="C378">
        <v>9.9563423314774704E-3</v>
      </c>
      <c r="D378">
        <v>11.3145953931334</v>
      </c>
      <c r="E378">
        <v>-27.616327879132001</v>
      </c>
      <c r="F378" s="1">
        <v>0</v>
      </c>
      <c r="G378" s="1">
        <v>0</v>
      </c>
      <c r="H378">
        <v>3.6307773122162899</v>
      </c>
      <c r="I378">
        <v>-80.880097168114403</v>
      </c>
      <c r="J378">
        <v>-80.177203657245101</v>
      </c>
      <c r="K378">
        <v>-107.644297966233</v>
      </c>
      <c r="L378">
        <v>-60.585859738071001</v>
      </c>
      <c r="M378">
        <v>33.996667949088199</v>
      </c>
      <c r="N378">
        <v>95.278289052945397</v>
      </c>
      <c r="O378">
        <v>72.270377148473102</v>
      </c>
      <c r="P378">
        <v>196642.071582395</v>
      </c>
      <c r="Q378">
        <v>237201.84717992399</v>
      </c>
      <c r="R378">
        <v>85.316014755044307</v>
      </c>
      <c r="S378">
        <v>664.04672684304103</v>
      </c>
      <c r="T378">
        <v>0.69757080186515197</v>
      </c>
      <c r="U378">
        <v>0.33646917936862403</v>
      </c>
      <c r="V378" s="1">
        <v>0</v>
      </c>
      <c r="W378">
        <v>0.219003644682781</v>
      </c>
      <c r="X378">
        <v>0.44452717594859398</v>
      </c>
      <c r="Y378" s="1">
        <v>0</v>
      </c>
      <c r="Z378" s="1">
        <v>0</v>
      </c>
      <c r="AA378">
        <v>2.9455717783286002E-4</v>
      </c>
      <c r="AB378">
        <v>8.6420456675910598E-3</v>
      </c>
      <c r="AC378">
        <v>6.7532414243139096E-3</v>
      </c>
      <c r="AD378">
        <v>9.9504728362163094E-4</v>
      </c>
      <c r="AE378">
        <v>1.8107312412166501E-5</v>
      </c>
      <c r="AF378" s="3">
        <v>3.2524636028398199E-3</v>
      </c>
      <c r="AG378">
        <v>6.6140675221837804E-6</v>
      </c>
      <c r="AH378">
        <v>8.2644413449898408</v>
      </c>
      <c r="AI378">
        <v>0.24557230807994501</v>
      </c>
      <c r="AJ378">
        <v>186.52199674962699</v>
      </c>
      <c r="AK378" t="s">
        <v>87</v>
      </c>
      <c r="AL378" t="s">
        <v>88</v>
      </c>
      <c r="AM378">
        <v>23202191310.150002</v>
      </c>
      <c r="AN378">
        <v>117992</v>
      </c>
      <c r="AO378" s="1">
        <f t="shared" si="78"/>
        <v>9.9750158447026085E-3</v>
      </c>
      <c r="AP378" s="5">
        <f t="shared" si="79"/>
        <v>11.334665978239112</v>
      </c>
      <c r="AQ378" s="3">
        <f t="shared" si="80"/>
        <v>9.6023721268946073E-4</v>
      </c>
      <c r="AR378" s="15">
        <f t="shared" si="81"/>
        <v>9.0561438710129227E-2</v>
      </c>
    </row>
    <row r="379" spans="1:44" x14ac:dyDescent="0.25">
      <c r="A379" t="s">
        <v>37</v>
      </c>
      <c r="B379">
        <v>13.4908595969862</v>
      </c>
      <c r="C379">
        <v>1.15113927960581E-2</v>
      </c>
      <c r="D379">
        <v>12.971796464917199</v>
      </c>
      <c r="E379">
        <v>-19.136931258540901</v>
      </c>
      <c r="F379" s="1">
        <v>0</v>
      </c>
      <c r="G379" s="1">
        <v>0</v>
      </c>
      <c r="H379">
        <v>3.7470116203450399</v>
      </c>
      <c r="I379">
        <v>-57.437230139359798</v>
      </c>
      <c r="J379">
        <v>-57.0465990192939</v>
      </c>
      <c r="K379">
        <v>-89.569087200430403</v>
      </c>
      <c r="L379">
        <v>-36.739624058833002</v>
      </c>
      <c r="M379">
        <v>34.148079771459201</v>
      </c>
      <c r="N379">
        <v>95.141279208470095</v>
      </c>
      <c r="O379">
        <v>72.169363078264894</v>
      </c>
      <c r="P379">
        <v>192818.032151894</v>
      </c>
      <c r="Q379">
        <v>235319.495337726</v>
      </c>
      <c r="R379">
        <v>85.467608160544202</v>
      </c>
      <c r="S379">
        <v>673.87576766482096</v>
      </c>
      <c r="T379">
        <v>0.70430273173660396</v>
      </c>
      <c r="U379">
        <v>0.34155701034902702</v>
      </c>
      <c r="V379" s="1">
        <v>0</v>
      </c>
      <c r="W379">
        <v>0.197323055582839</v>
      </c>
      <c r="X379">
        <v>0.46111993406813301</v>
      </c>
      <c r="Y379" s="1">
        <v>0</v>
      </c>
      <c r="Z379" s="1">
        <v>0</v>
      </c>
      <c r="AA379">
        <v>2.9542427889542701E-4</v>
      </c>
      <c r="AB379">
        <v>9.24626401287716E-3</v>
      </c>
      <c r="AC379">
        <v>7.3215010678114997E-3</v>
      </c>
      <c r="AD379">
        <v>1.1990716017026999E-3</v>
      </c>
      <c r="AE379">
        <v>7.4127169177191595E-4</v>
      </c>
      <c r="AF379" s="3">
        <v>4.0100255202922003E-3</v>
      </c>
      <c r="AG379">
        <v>2.9403668115105601E-5</v>
      </c>
      <c r="AH379">
        <v>8.2076553912829908</v>
      </c>
      <c r="AI379">
        <v>0.24615007385364501</v>
      </c>
      <c r="AJ379">
        <v>320.79350507158199</v>
      </c>
      <c r="AK379" t="s">
        <v>89</v>
      </c>
      <c r="AL379" t="s">
        <v>90</v>
      </c>
      <c r="AM379">
        <v>46511565715.68</v>
      </c>
      <c r="AN379">
        <v>241220</v>
      </c>
      <c r="AO379" s="1">
        <f t="shared" si="78"/>
        <v>1.1225948314969907E-2</v>
      </c>
      <c r="AP379" s="5">
        <f t="shared" si="79"/>
        <v>12.66974487805761</v>
      </c>
      <c r="AQ379" s="3">
        <f t="shared" si="80"/>
        <v>7.7809699521249123E-4</v>
      </c>
      <c r="AR379" s="15">
        <f t="shared" si="81"/>
        <v>6.4809096539162114E-2</v>
      </c>
    </row>
    <row r="380" spans="1:44" x14ac:dyDescent="0.25">
      <c r="A380" t="s">
        <v>37</v>
      </c>
      <c r="B380">
        <v>14.5037463048278</v>
      </c>
      <c r="C380">
        <v>1.3199563178776101E-2</v>
      </c>
      <c r="D380">
        <v>14.7386908482822</v>
      </c>
      <c r="E380">
        <v>-9.7618175786584995</v>
      </c>
      <c r="F380" s="1">
        <v>0</v>
      </c>
      <c r="G380" s="1">
        <v>0</v>
      </c>
      <c r="H380">
        <v>3.8629646076761399</v>
      </c>
      <c r="I380">
        <v>-33.2091206672944</v>
      </c>
      <c r="J380">
        <v>-32.896512846070102</v>
      </c>
      <c r="K380">
        <v>-71.859661139163094</v>
      </c>
      <c r="L380">
        <v>-12.1300453980013</v>
      </c>
      <c r="M380">
        <v>33.844999107602597</v>
      </c>
      <c r="N380">
        <v>94.872427617484007</v>
      </c>
      <c r="O380">
        <v>72.046872172485095</v>
      </c>
      <c r="P380">
        <v>189299.144142251</v>
      </c>
      <c r="Q380">
        <v>234171.21161401301</v>
      </c>
      <c r="R380">
        <v>85.737698891442705</v>
      </c>
      <c r="S380">
        <v>684.75709732015105</v>
      </c>
      <c r="T380">
        <v>0.70794729868705697</v>
      </c>
      <c r="U380">
        <v>0.34435580697775298</v>
      </c>
      <c r="V380" s="1">
        <v>0</v>
      </c>
      <c r="W380">
        <v>0.17561862381447699</v>
      </c>
      <c r="X380">
        <v>0.48002556920776901</v>
      </c>
      <c r="Y380" s="1">
        <v>0</v>
      </c>
      <c r="Z380" s="1">
        <v>0</v>
      </c>
      <c r="AA380">
        <v>2.9630197700072301E-4</v>
      </c>
      <c r="AB380">
        <v>9.3534255358480606E-3</v>
      </c>
      <c r="AC380">
        <v>7.5237556358672096E-3</v>
      </c>
      <c r="AD380">
        <v>1.77126214789016E-3</v>
      </c>
      <c r="AE380">
        <v>1.5483976846104701E-3</v>
      </c>
      <c r="AF380" s="3">
        <v>4.7529078504153499E-3</v>
      </c>
      <c r="AG380">
        <v>2.3022117201703599E-4</v>
      </c>
      <c r="AH380">
        <v>8.2617168527727003</v>
      </c>
      <c r="AI380">
        <v>0.24612220676124</v>
      </c>
      <c r="AJ380">
        <v>584.35522719064898</v>
      </c>
      <c r="AK380" t="s">
        <v>91</v>
      </c>
      <c r="AL380" t="s">
        <v>92</v>
      </c>
      <c r="AM380">
        <v>59047514134.860001</v>
      </c>
      <c r="AN380">
        <v>311927</v>
      </c>
      <c r="AO380" s="1">
        <f t="shared" si="78"/>
        <v>1.2097674678241747E-2</v>
      </c>
      <c r="AP380" s="5">
        <f t="shared" si="79"/>
        <v>13.589186830176947</v>
      </c>
      <c r="AQ380" s="3">
        <f t="shared" si="80"/>
        <v>8.7557338131316262E-4</v>
      </c>
      <c r="AR380" s="15">
        <f t="shared" si="81"/>
        <v>6.7300529905139683E-2</v>
      </c>
    </row>
    <row r="381" spans="1:44" x14ac:dyDescent="0.25">
      <c r="A381" t="s">
        <v>37</v>
      </c>
      <c r="B381">
        <v>15.668383340469299</v>
      </c>
      <c r="C381">
        <v>1.4494505657464201E-2</v>
      </c>
      <c r="D381">
        <v>16.071666730290701</v>
      </c>
      <c r="E381">
        <v>-0.79968164307547296</v>
      </c>
      <c r="F381" s="1">
        <v>0</v>
      </c>
      <c r="G381" s="1">
        <v>0</v>
      </c>
      <c r="H381">
        <v>3.96372176612766</v>
      </c>
      <c r="I381">
        <v>-9.6955721415481193</v>
      </c>
      <c r="J381">
        <v>-9.4835015627442196</v>
      </c>
      <c r="K381">
        <v>-49.457352871780202</v>
      </c>
      <c r="L381">
        <v>12.329400930491101</v>
      </c>
      <c r="M381">
        <v>32.821703748193997</v>
      </c>
      <c r="N381">
        <v>94.673693073360596</v>
      </c>
      <c r="O381">
        <v>72.071966182548493</v>
      </c>
      <c r="P381">
        <v>181089.97221738601</v>
      </c>
      <c r="Q381">
        <v>222875.05158421199</v>
      </c>
      <c r="R381">
        <v>86.761210021018996</v>
      </c>
      <c r="S381">
        <v>690.13359528659601</v>
      </c>
      <c r="T381">
        <v>0.71751764220379999</v>
      </c>
      <c r="U381">
        <v>0.33731736026065701</v>
      </c>
      <c r="V381" s="1">
        <v>0</v>
      </c>
      <c r="W381">
        <v>0.15578183574854601</v>
      </c>
      <c r="X381">
        <v>0.50690080399079596</v>
      </c>
      <c r="Y381" s="1">
        <v>0</v>
      </c>
      <c r="Z381" s="1">
        <v>0</v>
      </c>
      <c r="AA381">
        <v>2.9594643266382399E-4</v>
      </c>
      <c r="AB381">
        <v>9.1483990541559798E-3</v>
      </c>
      <c r="AC381">
        <v>7.5587207038028204E-3</v>
      </c>
      <c r="AD381">
        <v>2.51096572213457E-3</v>
      </c>
      <c r="AE381">
        <v>1.6422066019080601E-3</v>
      </c>
      <c r="AF381" s="3">
        <v>5.4888245897327598E-3</v>
      </c>
      <c r="AG381">
        <v>8.9703706884522005E-4</v>
      </c>
      <c r="AH381">
        <v>8.53020241315315</v>
      </c>
      <c r="AI381">
        <v>0.246246297091197</v>
      </c>
      <c r="AJ381">
        <v>912.74698776432501</v>
      </c>
      <c r="AK381" t="s">
        <v>93</v>
      </c>
      <c r="AL381" t="s">
        <v>94</v>
      </c>
      <c r="AM381">
        <v>62490889792.720001</v>
      </c>
      <c r="AN381">
        <v>345082</v>
      </c>
      <c r="AO381" s="1">
        <f t="shared" si="78"/>
        <v>1.2794609267226129E-2</v>
      </c>
      <c r="AP381" s="5">
        <f t="shared" si="79"/>
        <v>14.317877059485484</v>
      </c>
      <c r="AQ381" s="3">
        <f t="shared" si="80"/>
        <v>1.3061424104174463E-3</v>
      </c>
      <c r="AR381" s="15">
        <f t="shared" si="81"/>
        <v>9.4323081234247264E-2</v>
      </c>
    </row>
    <row r="382" spans="1:44" x14ac:dyDescent="0.25">
      <c r="A382" t="s">
        <v>37</v>
      </c>
      <c r="B382">
        <v>17.390713192401702</v>
      </c>
      <c r="C382">
        <v>1.6453894677376801E-2</v>
      </c>
      <c r="D382">
        <v>18.052317541492801</v>
      </c>
      <c r="E382">
        <v>7.4107636492010203</v>
      </c>
      <c r="F382" s="1">
        <v>0</v>
      </c>
      <c r="G382" s="1">
        <v>0</v>
      </c>
      <c r="H382">
        <v>4.0531268721605596</v>
      </c>
      <c r="I382">
        <v>13.811355381429101</v>
      </c>
      <c r="J382">
        <v>13.893373119199699</v>
      </c>
      <c r="K382">
        <v>-24.079403887813001</v>
      </c>
      <c r="L382">
        <v>36.944358926126903</v>
      </c>
      <c r="M382">
        <v>31.8329009954514</v>
      </c>
      <c r="N382">
        <v>94.625646374594595</v>
      </c>
      <c r="O382">
        <v>72.169845272087699</v>
      </c>
      <c r="P382">
        <v>172452.06757039699</v>
      </c>
      <c r="Q382">
        <v>210411.48997019499</v>
      </c>
      <c r="R382">
        <v>89.754267395281104</v>
      </c>
      <c r="S382">
        <v>689.14902746900998</v>
      </c>
      <c r="T382">
        <v>0.72761606567891501</v>
      </c>
      <c r="U382">
        <v>0.32583688265146599</v>
      </c>
      <c r="V382" s="1">
        <v>0</v>
      </c>
      <c r="W382">
        <v>0.136500313070193</v>
      </c>
      <c r="X382">
        <v>0.53766280427833901</v>
      </c>
      <c r="Y382" s="1">
        <v>0</v>
      </c>
      <c r="Z382" s="1">
        <v>0</v>
      </c>
      <c r="AA382">
        <v>2.9601741043965197E-4</v>
      </c>
      <c r="AB382">
        <v>8.7391853659919104E-3</v>
      </c>
      <c r="AC382">
        <v>7.3966816593991902E-3</v>
      </c>
      <c r="AD382">
        <v>3.7338330579135101E-3</v>
      </c>
      <c r="AE382">
        <v>1.8464549682597499E-3</v>
      </c>
      <c r="AF382" s="3">
        <v>6.2008672397698902E-3</v>
      </c>
      <c r="AG382">
        <v>1.8384185370329399E-3</v>
      </c>
      <c r="AH382">
        <v>8.82546136260164</v>
      </c>
      <c r="AI382">
        <v>0.246818675423015</v>
      </c>
      <c r="AJ382">
        <v>1223.16324016205</v>
      </c>
      <c r="AK382" t="s">
        <v>95</v>
      </c>
      <c r="AL382" t="s">
        <v>96</v>
      </c>
      <c r="AM382">
        <v>46397194067.410004</v>
      </c>
      <c r="AN382">
        <v>269044</v>
      </c>
      <c r="AO382" s="1">
        <f t="shared" si="78"/>
        <v>1.3273479585631742E-2</v>
      </c>
      <c r="AP382" s="5">
        <f t="shared" si="79"/>
        <v>14.815297387841397</v>
      </c>
      <c r="AQ382" s="3">
        <f t="shared" si="80"/>
        <v>2.5211297798182208E-3</v>
      </c>
      <c r="AR382" s="15">
        <f t="shared" si="81"/>
        <v>0.1738349043653955</v>
      </c>
    </row>
    <row r="383" spans="1:44" s="9" customFormat="1" x14ac:dyDescent="0.25">
      <c r="A383" s="9" t="s">
        <v>37</v>
      </c>
      <c r="B383" s="9">
        <v>18.3616651310201</v>
      </c>
      <c r="C383" s="9">
        <v>1.8712355065319701E-2</v>
      </c>
      <c r="D383" s="9">
        <v>20.2820779255558</v>
      </c>
      <c r="E383" s="9">
        <v>8.6698090662332898</v>
      </c>
      <c r="F383" s="13">
        <v>0</v>
      </c>
      <c r="G383" s="13">
        <v>0</v>
      </c>
      <c r="H383" s="9">
        <v>4.0987023047730897</v>
      </c>
      <c r="I383" s="9">
        <v>38.002504612284497</v>
      </c>
      <c r="J383" s="9">
        <v>37.854388002559197</v>
      </c>
      <c r="K383" s="9">
        <v>1.4448661880287901</v>
      </c>
      <c r="L383" s="9">
        <v>62.1714827898099</v>
      </c>
      <c r="M383" s="9">
        <v>31.506988051892101</v>
      </c>
      <c r="N383" s="9">
        <v>94.691978233273005</v>
      </c>
      <c r="O383" s="9">
        <v>72.277438267967298</v>
      </c>
      <c r="P383" s="9">
        <v>165047.50341281499</v>
      </c>
      <c r="Q383" s="9">
        <v>199695.56855517899</v>
      </c>
      <c r="R383" s="9">
        <v>97.141440703337594</v>
      </c>
      <c r="S383" s="9">
        <v>690.50377160687901</v>
      </c>
      <c r="T383" s="9">
        <v>0.725313910943016</v>
      </c>
      <c r="U383" s="9">
        <v>0.32354974139488002</v>
      </c>
      <c r="V383" s="13">
        <v>0</v>
      </c>
      <c r="W383" s="9">
        <v>0.12898813598557601</v>
      </c>
      <c r="X383" s="9">
        <v>0.54746212261954197</v>
      </c>
      <c r="Y383" s="13">
        <v>0</v>
      </c>
      <c r="Z383" s="13">
        <v>0</v>
      </c>
      <c r="AA383" s="9">
        <v>2.9546320883532001E-4</v>
      </c>
      <c r="AB383" s="9">
        <v>8.4877522399875206E-3</v>
      </c>
      <c r="AC383" s="9">
        <v>7.2525753839321298E-3</v>
      </c>
      <c r="AD383" s="9">
        <v>3.8502749510147399E-3</v>
      </c>
      <c r="AE383" s="9">
        <v>2.86477716695738E-3</v>
      </c>
      <c r="AF383" s="19">
        <v>6.6342349723117304E-3</v>
      </c>
      <c r="AG383" s="9">
        <v>3.21408036231938E-3</v>
      </c>
      <c r="AH383" s="9">
        <v>8.9366563025221897</v>
      </c>
      <c r="AI383" s="9">
        <v>0.24700395695801</v>
      </c>
      <c r="AJ383" s="9">
        <v>1563.6644969936999</v>
      </c>
      <c r="AK383" s="9" t="s">
        <v>97</v>
      </c>
      <c r="AL383" s="9" t="s">
        <v>98</v>
      </c>
      <c r="AM383" s="9">
        <v>38367272738.349998</v>
      </c>
      <c r="AN383" s="9">
        <v>232462</v>
      </c>
      <c r="AO383" s="1">
        <f t="shared" si="78"/>
        <v>1.3518850067848007E-2</v>
      </c>
      <c r="AP383" s="61">
        <f t="shared" si="79"/>
        <v>15.069145815845852</v>
      </c>
      <c r="AQ383" s="19">
        <f t="shared" si="80"/>
        <v>3.2449835257796454E-3</v>
      </c>
      <c r="AR383" s="16">
        <f t="shared" si="81"/>
        <v>0.21849409086691707</v>
      </c>
    </row>
    <row r="384" spans="1:44" s="9" customFormat="1" x14ac:dyDescent="0.25">
      <c r="A384" s="9" t="s">
        <v>37</v>
      </c>
      <c r="B384" s="9">
        <v>20.274165294520699</v>
      </c>
      <c r="C384" s="9">
        <v>2.1056044971568402E-2</v>
      </c>
      <c r="D384" s="9">
        <v>22.537065072207898</v>
      </c>
      <c r="E384" s="9">
        <v>9.0419065103997607</v>
      </c>
      <c r="F384" s="13">
        <v>0</v>
      </c>
      <c r="G384" s="13">
        <v>0</v>
      </c>
      <c r="H384" s="9">
        <v>4.1660219165477201</v>
      </c>
      <c r="I384" s="9">
        <v>62.010822896966701</v>
      </c>
      <c r="J384" s="9">
        <v>61.611134997663299</v>
      </c>
      <c r="K384" s="9">
        <v>30.4182689017846</v>
      </c>
      <c r="L384" s="9">
        <v>87.028048913762106</v>
      </c>
      <c r="M384" s="9">
        <v>32.210597984809802</v>
      </c>
      <c r="N384" s="9">
        <v>94.812563089391901</v>
      </c>
      <c r="O384" s="9">
        <v>72.298070153606005</v>
      </c>
      <c r="P384" s="9">
        <v>159442.28437432199</v>
      </c>
      <c r="Q384" s="9">
        <v>192779.61152828101</v>
      </c>
      <c r="R384" s="9">
        <v>108.974469286643</v>
      </c>
      <c r="S384" s="9">
        <v>686.37888394745698</v>
      </c>
      <c r="T384" s="9">
        <v>0.72837578559966698</v>
      </c>
      <c r="U384" s="9">
        <v>0.31766295993638299</v>
      </c>
      <c r="V384" s="13">
        <v>0</v>
      </c>
      <c r="W384" s="9">
        <v>0.123493547201</v>
      </c>
      <c r="X384" s="9">
        <v>0.55884349286261503</v>
      </c>
      <c r="Y384" s="13">
        <v>0</v>
      </c>
      <c r="Z384" s="13">
        <v>0</v>
      </c>
      <c r="AA384" s="9">
        <v>2.9642767053578102E-4</v>
      </c>
      <c r="AB384" s="9">
        <v>8.4711104021110706E-3</v>
      </c>
      <c r="AC384" s="9">
        <v>7.2338771827020198E-3</v>
      </c>
      <c r="AD384" s="9">
        <v>3.9418597686725204E-3</v>
      </c>
      <c r="AE384" s="9">
        <v>4.4641275991937398E-3</v>
      </c>
      <c r="AF384" s="19">
        <v>6.8434735240785801E-3</v>
      </c>
      <c r="AG384" s="9">
        <v>3.8825403427484402E-3</v>
      </c>
      <c r="AH384" s="9">
        <v>8.7691299544729695</v>
      </c>
      <c r="AI384" s="9">
        <v>0.24757645072336301</v>
      </c>
      <c r="AJ384" s="9">
        <v>2055.83100012469</v>
      </c>
      <c r="AK384" s="9" t="s">
        <v>99</v>
      </c>
      <c r="AL384" s="9" t="s">
        <v>100</v>
      </c>
      <c r="AM384" s="9">
        <v>31340453743.470001</v>
      </c>
      <c r="AN384" s="9">
        <v>196563</v>
      </c>
      <c r="AO384" s="1">
        <f t="shared" si="78"/>
        <v>1.3689431024908522E-2</v>
      </c>
      <c r="AP384" s="61">
        <f t="shared" si="79"/>
        <v>15.245211816214766</v>
      </c>
      <c r="AQ384" s="19">
        <f t="shared" si="80"/>
        <v>5.0148076996321123E-3</v>
      </c>
      <c r="AR384" s="16">
        <f t="shared" si="81"/>
        <v>0.32987101385873507</v>
      </c>
    </row>
    <row r="385" spans="1:45" s="9" customFormat="1" x14ac:dyDescent="0.25">
      <c r="A385" s="9" t="s">
        <v>37</v>
      </c>
      <c r="B385" s="9">
        <v>22.569196225331901</v>
      </c>
      <c r="C385" s="9">
        <v>2.2786431321638E-2</v>
      </c>
      <c r="D385" s="9">
        <v>24.1642715790735</v>
      </c>
      <c r="E385" s="9">
        <v>6.4939400051796596</v>
      </c>
      <c r="F385" s="13">
        <v>0</v>
      </c>
      <c r="G385" s="13">
        <v>0</v>
      </c>
      <c r="H385" s="9">
        <v>4.2150039324656499</v>
      </c>
      <c r="I385" s="9">
        <v>86.058428447734499</v>
      </c>
      <c r="J385" s="9">
        <v>85.593155778334406</v>
      </c>
      <c r="K385" s="9">
        <v>55.6347189295928</v>
      </c>
      <c r="L385" s="9">
        <v>112.09115374949501</v>
      </c>
      <c r="M385" s="9">
        <v>34.050127317147002</v>
      </c>
      <c r="N385" s="9">
        <v>94.865682924453196</v>
      </c>
      <c r="O385" s="9">
        <v>72.110532646375006</v>
      </c>
      <c r="P385" s="9">
        <v>153209.97919899999</v>
      </c>
      <c r="Q385" s="9">
        <v>189359.17540593099</v>
      </c>
      <c r="R385" s="9">
        <v>121.90919055107901</v>
      </c>
      <c r="S385" s="9">
        <v>684.933837302401</v>
      </c>
      <c r="T385" s="9">
        <v>0.71512278096035697</v>
      </c>
      <c r="U385" s="9">
        <v>0.32897410042360198</v>
      </c>
      <c r="V385" s="13">
        <v>0</v>
      </c>
      <c r="W385" s="9">
        <v>0.120973741936354</v>
      </c>
      <c r="X385" s="9">
        <v>0.550052157640043</v>
      </c>
      <c r="Y385" s="13">
        <v>0</v>
      </c>
      <c r="Z385" s="13">
        <v>0</v>
      </c>
      <c r="AA385" s="9">
        <v>2.9875264194718801E-4</v>
      </c>
      <c r="AB385" s="9">
        <v>8.5120616066065892E-3</v>
      </c>
      <c r="AC385" s="9">
        <v>7.2015247778797996E-3</v>
      </c>
      <c r="AD385" s="9">
        <v>3.9032175686531901E-3</v>
      </c>
      <c r="AE385" s="9">
        <v>4.8424422434267898E-3</v>
      </c>
      <c r="AF385" s="19">
        <v>6.9500874868846799E-3</v>
      </c>
      <c r="AG385" s="9">
        <v>5.2300107559426498E-3</v>
      </c>
      <c r="AH385" s="9">
        <v>8.2878868263774006</v>
      </c>
      <c r="AI385" s="9">
        <v>0.24816710046320101</v>
      </c>
      <c r="AJ385" s="9">
        <v>2626.8510419403801</v>
      </c>
      <c r="AK385" s="9" t="s">
        <v>101</v>
      </c>
      <c r="AL385" s="9" t="s">
        <v>102</v>
      </c>
      <c r="AM385" s="9">
        <v>27968022072.84</v>
      </c>
      <c r="AN385" s="9">
        <v>182547</v>
      </c>
      <c r="AO385" s="1">
        <f t="shared" si="78"/>
        <v>1.37553561580232E-2</v>
      </c>
      <c r="AP385" s="61">
        <f t="shared" si="79"/>
        <v>15.313167090217306</v>
      </c>
      <c r="AQ385" s="19">
        <f t="shared" si="80"/>
        <v>7.3345335803883267E-3</v>
      </c>
      <c r="AR385" s="16">
        <f t="shared" si="81"/>
        <v>0.47384248420759745</v>
      </c>
      <c r="AS385" s="19">
        <f>AVERAGE(AQ383:AQ385)</f>
        <v>5.1981082686000284E-3</v>
      </c>
    </row>
    <row r="386" spans="1:45" x14ac:dyDescent="0.25">
      <c r="A386" t="s">
        <v>37</v>
      </c>
      <c r="B386">
        <v>24.491003202384402</v>
      </c>
      <c r="C386">
        <v>2.31110234021897E-2</v>
      </c>
      <c r="D386">
        <v>24.465995878546899</v>
      </c>
      <c r="E386">
        <v>14.0958723337954</v>
      </c>
      <c r="F386" s="1">
        <v>0</v>
      </c>
      <c r="G386" s="1">
        <v>0</v>
      </c>
      <c r="H386">
        <v>4.3284851004279696</v>
      </c>
      <c r="I386">
        <v>108.708714396874</v>
      </c>
      <c r="J386">
        <v>108.34568174200901</v>
      </c>
      <c r="K386">
        <v>71.932734022543201</v>
      </c>
      <c r="L386">
        <v>136.43167886531</v>
      </c>
      <c r="M386">
        <v>34.950031248289903</v>
      </c>
      <c r="N386">
        <v>94.596848027579497</v>
      </c>
      <c r="O386">
        <v>71.756592880964106</v>
      </c>
      <c r="P386">
        <v>143817.572310947</v>
      </c>
      <c r="Q386">
        <v>178557.107146822</v>
      </c>
      <c r="R386">
        <v>126.09881687654899</v>
      </c>
      <c r="S386">
        <v>695.68423052122205</v>
      </c>
      <c r="T386">
        <v>0.719953977050935</v>
      </c>
      <c r="U386">
        <v>0.31987105265136101</v>
      </c>
      <c r="V386" s="1">
        <v>0</v>
      </c>
      <c r="W386">
        <v>9.46274189121563E-2</v>
      </c>
      <c r="X386">
        <v>0.58550152843648096</v>
      </c>
      <c r="Y386" s="1">
        <v>0</v>
      </c>
      <c r="Z386" s="1">
        <v>0</v>
      </c>
      <c r="AA386">
        <v>3.0268043946589699E-4</v>
      </c>
      <c r="AB386">
        <v>8.3585512693178897E-3</v>
      </c>
      <c r="AC386">
        <v>7.1771913960419599E-3</v>
      </c>
      <c r="AD386">
        <v>3.21093287636645E-3</v>
      </c>
      <c r="AE386">
        <v>5.1544925586745702E-3</v>
      </c>
      <c r="AF386" s="3">
        <v>6.9649884926208704E-3</v>
      </c>
      <c r="AG386">
        <v>6.08443499195433E-3</v>
      </c>
      <c r="AH386">
        <v>8.0922684486859495</v>
      </c>
      <c r="AI386">
        <v>0.24943393380133999</v>
      </c>
      <c r="AJ386">
        <v>3251.52641040035</v>
      </c>
      <c r="AK386" t="s">
        <v>103</v>
      </c>
      <c r="AL386" t="s">
        <v>104</v>
      </c>
      <c r="AM386">
        <v>18860380250.43</v>
      </c>
      <c r="AN386">
        <v>131141</v>
      </c>
      <c r="AO386" s="1">
        <f t="shared" si="78"/>
        <v>1.3748361478866641E-2</v>
      </c>
      <c r="AP386" s="61">
        <f t="shared" si="79"/>
        <v>15.305959381637301</v>
      </c>
      <c r="AQ386" s="19">
        <f t="shared" si="80"/>
        <v>9.3896178696605964E-3</v>
      </c>
      <c r="AR386" s="16">
        <f t="shared" si="81"/>
        <v>0.60009592288389846</v>
      </c>
    </row>
    <row r="387" spans="1:45" x14ac:dyDescent="0.25">
      <c r="A387" t="s">
        <v>37</v>
      </c>
      <c r="B387">
        <v>23.2004174050474</v>
      </c>
      <c r="C387">
        <v>2.22687703485932E-2</v>
      </c>
      <c r="D387">
        <v>23.680793528120901</v>
      </c>
      <c r="E387">
        <v>24.741755359926699</v>
      </c>
      <c r="F387" s="1">
        <v>0</v>
      </c>
      <c r="G387" s="1">
        <v>0</v>
      </c>
      <c r="H387">
        <v>4.4657473362220896</v>
      </c>
      <c r="I387">
        <v>130.261124386397</v>
      </c>
      <c r="J387">
        <v>129.986202409284</v>
      </c>
      <c r="K387">
        <v>89.625484923602002</v>
      </c>
      <c r="L387">
        <v>160.79463003974499</v>
      </c>
      <c r="M387">
        <v>36.160302400668499</v>
      </c>
      <c r="N387">
        <v>94.271853554084501</v>
      </c>
      <c r="O387">
        <v>71.345827902173895</v>
      </c>
      <c r="P387">
        <v>130450.532015672</v>
      </c>
      <c r="Q387">
        <v>164719.917823697</v>
      </c>
      <c r="R387">
        <v>130.71231260343899</v>
      </c>
      <c r="S387">
        <v>700.83513481866203</v>
      </c>
      <c r="T387">
        <v>0.71937428144441895</v>
      </c>
      <c r="U387">
        <v>0.31835080195004301</v>
      </c>
      <c r="V387" s="1">
        <v>0</v>
      </c>
      <c r="W387">
        <v>8.6120177978190299E-2</v>
      </c>
      <c r="X387">
        <v>0.595529020071766</v>
      </c>
      <c r="Y387" s="1">
        <v>0</v>
      </c>
      <c r="Z387" s="1">
        <v>0</v>
      </c>
      <c r="AA387">
        <v>3.0922982501072098E-4</v>
      </c>
      <c r="AB387">
        <v>8.2315679634825806E-3</v>
      </c>
      <c r="AC387">
        <v>7.1820607003265499E-3</v>
      </c>
      <c r="AD387">
        <v>2.4214645938215201E-3</v>
      </c>
      <c r="AE387">
        <v>5.9087052544431404E-3</v>
      </c>
      <c r="AF387" s="3">
        <v>6.9704586531476398E-3</v>
      </c>
      <c r="AG387">
        <v>5.39786389361256E-3</v>
      </c>
      <c r="AH387">
        <v>7.7905383800718599</v>
      </c>
      <c r="AI387">
        <v>0.25012460362329197</v>
      </c>
      <c r="AJ387">
        <v>3974.2623768875701</v>
      </c>
      <c r="AK387" t="s">
        <v>105</v>
      </c>
      <c r="AL387" t="s">
        <v>106</v>
      </c>
      <c r="AM387">
        <v>10171097530.73</v>
      </c>
      <c r="AN387">
        <v>77969</v>
      </c>
      <c r="AO387" s="1">
        <f t="shared" si="78"/>
        <v>1.3764703313170146E-2</v>
      </c>
      <c r="AP387" s="5">
        <f t="shared" si="79"/>
        <v>15.322798043877162</v>
      </c>
      <c r="AQ387" s="3">
        <f t="shared" si="80"/>
        <v>7.9926959878865445E-3</v>
      </c>
      <c r="AR387" s="15">
        <f t="shared" si="81"/>
        <v>0.51411102193036196</v>
      </c>
    </row>
    <row r="388" spans="1:45" x14ac:dyDescent="0.25">
      <c r="A388" t="s">
        <v>37</v>
      </c>
      <c r="B388">
        <v>22.347930737618999</v>
      </c>
      <c r="C388">
        <v>2.0770314692578899E-2</v>
      </c>
      <c r="D388">
        <v>22.265314210811201</v>
      </c>
      <c r="E388">
        <v>39.791322525642201</v>
      </c>
      <c r="F388" s="1">
        <v>0</v>
      </c>
      <c r="G388" s="1">
        <v>0</v>
      </c>
      <c r="H388">
        <v>4.6288343236279097</v>
      </c>
      <c r="I388">
        <v>150.841696574461</v>
      </c>
      <c r="J388">
        <v>150.67158316576399</v>
      </c>
      <c r="K388">
        <v>104.10391324934599</v>
      </c>
      <c r="L388">
        <v>185.03681037020601</v>
      </c>
      <c r="M388">
        <v>36.643127050344802</v>
      </c>
      <c r="N388">
        <v>93.825944615540806</v>
      </c>
      <c r="O388">
        <v>70.882354393429395</v>
      </c>
      <c r="P388">
        <v>116171.64267373701</v>
      </c>
      <c r="Q388">
        <v>146991.155423066</v>
      </c>
      <c r="R388">
        <v>132.12932282784001</v>
      </c>
      <c r="S388">
        <v>710.46314713714401</v>
      </c>
      <c r="T388">
        <v>0.72514825457578203</v>
      </c>
      <c r="U388">
        <v>0.32083076012887202</v>
      </c>
      <c r="V388" s="1">
        <v>0</v>
      </c>
      <c r="W388">
        <v>7.2354008523560095E-2</v>
      </c>
      <c r="X388">
        <v>0.60681523134756699</v>
      </c>
      <c r="Y388" s="1">
        <v>0</v>
      </c>
      <c r="Z388" s="1">
        <v>0</v>
      </c>
      <c r="AA388">
        <v>3.1939417120676998E-4</v>
      </c>
      <c r="AB388">
        <v>7.9241983572588704E-3</v>
      </c>
      <c r="AC388">
        <v>7.0984457907447398E-3</v>
      </c>
      <c r="AD388">
        <v>1.7303552005473199E-3</v>
      </c>
      <c r="AE388">
        <v>6.7445281987771801E-3</v>
      </c>
      <c r="AF388" s="3">
        <v>6.9687310623607404E-3</v>
      </c>
      <c r="AG388">
        <v>4.0518317604743897E-3</v>
      </c>
      <c r="AH388">
        <v>7.6936301500965696</v>
      </c>
      <c r="AI388">
        <v>0.25099470824127601</v>
      </c>
      <c r="AJ388">
        <v>4650.1023931441196</v>
      </c>
      <c r="AK388" t="s">
        <v>107</v>
      </c>
      <c r="AL388" t="s">
        <v>108</v>
      </c>
      <c r="AM388">
        <v>3329943965.5999999</v>
      </c>
      <c r="AN388">
        <v>28664</v>
      </c>
      <c r="AO388" s="1">
        <f t="shared" si="78"/>
        <v>1.3689697918076177E-2</v>
      </c>
      <c r="AP388" s="5">
        <f t="shared" si="79"/>
        <v>15.245487029003979</v>
      </c>
      <c r="AQ388" s="3">
        <f t="shared" si="80"/>
        <v>7.1673862665283476E-3</v>
      </c>
      <c r="AR388" s="15">
        <f t="shared" si="81"/>
        <v>0.46587188032123095</v>
      </c>
    </row>
    <row r="389" spans="1:45" x14ac:dyDescent="0.25">
      <c r="A389" t="s">
        <v>37</v>
      </c>
      <c r="B389">
        <v>20.028472593154099</v>
      </c>
      <c r="C389">
        <v>1.9354177158564301E-2</v>
      </c>
      <c r="D389">
        <v>20.905516745270599</v>
      </c>
      <c r="E389">
        <v>58.899296139632497</v>
      </c>
      <c r="F389" s="1">
        <v>0</v>
      </c>
      <c r="G389" s="1">
        <v>0</v>
      </c>
      <c r="H389">
        <v>4.8286339432818099</v>
      </c>
      <c r="I389">
        <v>172.56309897878299</v>
      </c>
      <c r="J389">
        <v>172.50964798284801</v>
      </c>
      <c r="K389">
        <v>122.67433545914</v>
      </c>
      <c r="L389">
        <v>210.233926800284</v>
      </c>
      <c r="M389">
        <v>36.983748967200299</v>
      </c>
      <c r="N389">
        <v>93.251975207124602</v>
      </c>
      <c r="O389">
        <v>70.464527137432995</v>
      </c>
      <c r="P389">
        <v>105152.478268238</v>
      </c>
      <c r="Q389">
        <v>135476.87233563201</v>
      </c>
      <c r="R389">
        <v>133.142528723943</v>
      </c>
      <c r="S389">
        <v>713.46480560590396</v>
      </c>
      <c r="T389">
        <v>0.70481118107599605</v>
      </c>
      <c r="U389">
        <v>0.31969224690762499</v>
      </c>
      <c r="V389" s="1">
        <v>0</v>
      </c>
      <c r="W389">
        <v>8.9807479893225198E-2</v>
      </c>
      <c r="X389">
        <v>0.590500273199149</v>
      </c>
      <c r="Y389" s="1">
        <v>0</v>
      </c>
      <c r="Z389" s="1">
        <v>0</v>
      </c>
      <c r="AA389">
        <v>3.2426678612463298E-4</v>
      </c>
      <c r="AB389">
        <v>7.8146339186830008E-3</v>
      </c>
      <c r="AC389">
        <v>7.1295438506404699E-3</v>
      </c>
      <c r="AD389">
        <v>1.25606474074062E-3</v>
      </c>
      <c r="AE389">
        <v>6.6522086220501602E-3</v>
      </c>
      <c r="AF389" s="3">
        <v>6.9698225186476497E-3</v>
      </c>
      <c r="AG389">
        <v>3.3070166589183902E-3</v>
      </c>
      <c r="AH389">
        <v>7.6088397272004498</v>
      </c>
      <c r="AI389">
        <v>0.25133266977112201</v>
      </c>
      <c r="AJ389">
        <v>5395.5844238787804</v>
      </c>
      <c r="AK389" t="s">
        <v>109</v>
      </c>
      <c r="AL389" t="s">
        <v>110</v>
      </c>
      <c r="AM389">
        <v>998843391.07000005</v>
      </c>
      <c r="AN389">
        <v>9499</v>
      </c>
      <c r="AO389" s="1">
        <f t="shared" si="78"/>
        <v>1.3726650903547986E-2</v>
      </c>
      <c r="AP389" s="5">
        <f t="shared" si="79"/>
        <v>15.28358400907771</v>
      </c>
      <c r="AQ389" s="3">
        <f t="shared" si="80"/>
        <v>4.725936503140328E-3</v>
      </c>
      <c r="AR389" s="15">
        <f t="shared" si="81"/>
        <v>0.31045653828697217</v>
      </c>
    </row>
    <row r="390" spans="1:45" x14ac:dyDescent="0.25">
      <c r="A390" t="s">
        <v>37</v>
      </c>
      <c r="B390">
        <v>22.0587867573926</v>
      </c>
      <c r="C390">
        <v>1.8675106198099801E-2</v>
      </c>
      <c r="D390">
        <v>20.2457580269839</v>
      </c>
      <c r="E390">
        <v>86.402660821014095</v>
      </c>
      <c r="F390" s="1">
        <v>0</v>
      </c>
      <c r="G390" s="1">
        <v>0</v>
      </c>
      <c r="H390">
        <v>5.0943867628311601</v>
      </c>
      <c r="I390">
        <v>191.87037946774399</v>
      </c>
      <c r="J390">
        <v>191.94847711576799</v>
      </c>
      <c r="K390">
        <v>146.231020256531</v>
      </c>
      <c r="L390">
        <v>233.721372000602</v>
      </c>
      <c r="M390">
        <v>37.1581312889491</v>
      </c>
      <c r="N390">
        <v>93.176084691349701</v>
      </c>
      <c r="O390">
        <v>70.420910699110394</v>
      </c>
      <c r="P390">
        <v>93794.469919534997</v>
      </c>
      <c r="Q390">
        <v>126852.620710912</v>
      </c>
      <c r="R390">
        <v>133.23347272317699</v>
      </c>
      <c r="S390">
        <v>704.83243599608795</v>
      </c>
      <c r="T390">
        <v>0.67351404214055199</v>
      </c>
      <c r="U390">
        <v>0.348024672236247</v>
      </c>
      <c r="V390" s="1">
        <v>0</v>
      </c>
      <c r="W390">
        <v>0.14466604390994101</v>
      </c>
      <c r="X390">
        <v>0.50730928385381102</v>
      </c>
      <c r="Y390" s="1">
        <v>0</v>
      </c>
      <c r="Z390" s="1">
        <v>0</v>
      </c>
      <c r="AA390">
        <v>3.44973819385685E-4</v>
      </c>
      <c r="AB390">
        <v>7.5033823490776802E-3</v>
      </c>
      <c r="AC390">
        <v>6.9504422963568404E-3</v>
      </c>
      <c r="AD390">
        <v>8.2990181048672197E-4</v>
      </c>
      <c r="AE390">
        <v>6.6405704558475699E-3</v>
      </c>
      <c r="AF390" s="3">
        <v>6.9555501372883504E-3</v>
      </c>
      <c r="AG390">
        <v>3.3562972133137402E-3</v>
      </c>
      <c r="AH390">
        <v>7.5475894528537397</v>
      </c>
      <c r="AI390">
        <v>0.25041600738837599</v>
      </c>
      <c r="AJ390">
        <v>6098.6888199016903</v>
      </c>
      <c r="AK390" t="s">
        <v>111</v>
      </c>
      <c r="AL390" t="s">
        <v>112</v>
      </c>
      <c r="AM390">
        <v>209818229.21000001</v>
      </c>
      <c r="AN390">
        <v>2237</v>
      </c>
      <c r="AO390" s="1">
        <f t="shared" si="78"/>
        <v>1.3555411239302042E-2</v>
      </c>
      <c r="AP390" s="5">
        <f t="shared" si="79"/>
        <v>15.106910818878472</v>
      </c>
      <c r="AQ390" s="3">
        <f t="shared" si="80"/>
        <v>6.9983635210284483E-3</v>
      </c>
      <c r="AR390" s="15">
        <f t="shared" si="81"/>
        <v>0.46017852503813428</v>
      </c>
    </row>
    <row r="391" spans="1:45" x14ac:dyDescent="0.25">
      <c r="A391" t="s">
        <v>37</v>
      </c>
      <c r="B391">
        <v>40.574244388729802</v>
      </c>
      <c r="C391">
        <v>1.7019787923703501E-2</v>
      </c>
      <c r="D391">
        <v>18.616323711260499</v>
      </c>
      <c r="E391">
        <v>120.80798824156901</v>
      </c>
      <c r="F391" s="1">
        <v>0</v>
      </c>
      <c r="G391" s="1">
        <v>0</v>
      </c>
      <c r="H391">
        <v>5.4490627981654303</v>
      </c>
      <c r="I391">
        <v>218.18216099355101</v>
      </c>
      <c r="J391">
        <v>218.03635525291901</v>
      </c>
      <c r="K391">
        <v>171.130440584459</v>
      </c>
      <c r="L391">
        <v>269.82073337150803</v>
      </c>
      <c r="M391">
        <v>37.315038947022202</v>
      </c>
      <c r="N391">
        <v>93.686718129854896</v>
      </c>
      <c r="O391">
        <v>70.956472726056205</v>
      </c>
      <c r="P391">
        <v>75300.9647833622</v>
      </c>
      <c r="Q391">
        <v>97649.024469415206</v>
      </c>
      <c r="R391">
        <v>134.10129895907701</v>
      </c>
      <c r="S391">
        <v>711.24169841814296</v>
      </c>
      <c r="T391">
        <v>0.61555360887166499</v>
      </c>
      <c r="U391">
        <v>0.45330131596602402</v>
      </c>
      <c r="V391" s="1">
        <v>0</v>
      </c>
      <c r="W391">
        <v>9.4765669979742104E-2</v>
      </c>
      <c r="X391">
        <v>0.45193301405423297</v>
      </c>
      <c r="Y391" s="1">
        <v>0</v>
      </c>
      <c r="Z391" s="1">
        <v>0</v>
      </c>
      <c r="AA391">
        <v>3.5392276254831697E-4</v>
      </c>
      <c r="AB391">
        <v>7.1408269021436101E-3</v>
      </c>
      <c r="AC391">
        <v>7.0482296738498098E-3</v>
      </c>
      <c r="AD391">
        <v>4.8937634902820404E-4</v>
      </c>
      <c r="AE391">
        <v>6.1732621932672101E-3</v>
      </c>
      <c r="AF391" s="3">
        <v>6.9492785436931302E-3</v>
      </c>
      <c r="AG391">
        <v>2.8623814158040902E-3</v>
      </c>
      <c r="AH391">
        <v>7.4743716977023098</v>
      </c>
      <c r="AI391">
        <v>0.24931504443925301</v>
      </c>
      <c r="AJ391">
        <v>6681.6299110240197</v>
      </c>
      <c r="AK391" t="s">
        <v>113</v>
      </c>
      <c r="AL391" t="s">
        <v>114</v>
      </c>
      <c r="AM391">
        <v>43448656.68</v>
      </c>
      <c r="AN391">
        <v>577</v>
      </c>
      <c r="AO391" s="1">
        <f t="shared" si="78"/>
        <v>1.3656503125721944E-2</v>
      </c>
      <c r="AP391" s="5">
        <f t="shared" si="79"/>
        <v>15.211251199301401</v>
      </c>
      <c r="AQ391" s="3">
        <f t="shared" si="80"/>
        <v>2.8786664555979034E-2</v>
      </c>
      <c r="AR391" s="15">
        <f t="shared" si="81"/>
        <v>1.6673837580562232</v>
      </c>
    </row>
    <row r="392" spans="1:45" x14ac:dyDescent="0.25">
      <c r="AN392">
        <f>SUM(AN374:AN391)</f>
        <v>2195611</v>
      </c>
    </row>
    <row r="394" spans="1:45" x14ac:dyDescent="0.25">
      <c r="AO394" t="s">
        <v>226</v>
      </c>
      <c r="AP394" t="s">
        <v>67</v>
      </c>
      <c r="AR394" t="s">
        <v>303</v>
      </c>
    </row>
    <row r="395" spans="1:45" x14ac:dyDescent="0.25">
      <c r="A395" t="s">
        <v>0</v>
      </c>
      <c r="B395" t="s">
        <v>1</v>
      </c>
      <c r="C395" t="s">
        <v>2</v>
      </c>
      <c r="D395" t="s">
        <v>3</v>
      </c>
      <c r="E395" t="s">
        <v>5</v>
      </c>
      <c r="F395" t="s">
        <v>6</v>
      </c>
      <c r="G395" t="s">
        <v>208</v>
      </c>
      <c r="H395" t="s">
        <v>7</v>
      </c>
      <c r="I395" t="s">
        <v>8</v>
      </c>
      <c r="J395" t="s">
        <v>134</v>
      </c>
      <c r="K395" t="s">
        <v>143</v>
      </c>
      <c r="L395" t="s">
        <v>9</v>
      </c>
      <c r="M395" t="s">
        <v>10</v>
      </c>
      <c r="N395" t="s">
        <v>11</v>
      </c>
      <c r="O395" t="s">
        <v>13</v>
      </c>
      <c r="P395" t="s">
        <v>14</v>
      </c>
      <c r="Q395" t="s">
        <v>15</v>
      </c>
      <c r="R395" t="s">
        <v>16</v>
      </c>
      <c r="S395" t="s">
        <v>17</v>
      </c>
      <c r="T395" t="s">
        <v>18</v>
      </c>
      <c r="U395" t="s">
        <v>20</v>
      </c>
      <c r="V395" t="s">
        <v>21</v>
      </c>
      <c r="W395" t="s">
        <v>22</v>
      </c>
      <c r="X395" t="s">
        <v>23</v>
      </c>
      <c r="Y395" t="s">
        <v>24</v>
      </c>
      <c r="Z395" t="s">
        <v>25</v>
      </c>
      <c r="AA395" t="s">
        <v>26</v>
      </c>
      <c r="AB395" t="s">
        <v>27</v>
      </c>
      <c r="AC395" t="s">
        <v>263</v>
      </c>
      <c r="AD395" t="s">
        <v>120</v>
      </c>
      <c r="AE395" t="s">
        <v>29</v>
      </c>
      <c r="AF395" s="3" t="s">
        <v>233</v>
      </c>
      <c r="AG395" t="s">
        <v>30</v>
      </c>
      <c r="AH395" t="s">
        <v>31</v>
      </c>
      <c r="AI395" t="s">
        <v>32</v>
      </c>
      <c r="AJ395" t="s">
        <v>33</v>
      </c>
      <c r="AK395" t="s">
        <v>34</v>
      </c>
      <c r="AL395" t="s">
        <v>74</v>
      </c>
      <c r="AM395" t="s">
        <v>35</v>
      </c>
      <c r="AN395" t="s">
        <v>36</v>
      </c>
      <c r="AO395" s="15">
        <v>1</v>
      </c>
      <c r="AP395" s="15">
        <v>0.95</v>
      </c>
    </row>
    <row r="396" spans="1:45" x14ac:dyDescent="0.25">
      <c r="A396" t="s">
        <v>37</v>
      </c>
      <c r="B396">
        <v>18.0655721540965</v>
      </c>
      <c r="C396">
        <v>6.75993281523959E-3</v>
      </c>
      <c r="D396">
        <v>7.8170149016640398</v>
      </c>
      <c r="E396">
        <v>-59.718844366601601</v>
      </c>
      <c r="F396" s="1">
        <v>0</v>
      </c>
      <c r="G396" s="1">
        <v>0</v>
      </c>
      <c r="H396">
        <v>3.22132725650436</v>
      </c>
      <c r="I396">
        <v>-156.08247390287201</v>
      </c>
      <c r="J396">
        <v>-141.753311767594</v>
      </c>
      <c r="K396">
        <v>-171.24916634347599</v>
      </c>
      <c r="L396">
        <v>-132.54646799536701</v>
      </c>
      <c r="M396">
        <v>31.808046347527402</v>
      </c>
      <c r="N396">
        <v>94.744955380994</v>
      </c>
      <c r="O396">
        <v>68.4967696071852</v>
      </c>
      <c r="P396">
        <v>169592.411724137</v>
      </c>
      <c r="Q396">
        <v>191498.17154370199</v>
      </c>
      <c r="R396">
        <v>84.454416339431404</v>
      </c>
      <c r="S396">
        <v>623.76431780208497</v>
      </c>
      <c r="T396">
        <v>0.75313782541270702</v>
      </c>
      <c r="U396">
        <v>0.27188139887374602</v>
      </c>
      <c r="V396" s="1">
        <v>0</v>
      </c>
      <c r="W396">
        <v>9.3585898567184106E-2</v>
      </c>
      <c r="X396">
        <v>0.63453270255906902</v>
      </c>
      <c r="Y396" s="1">
        <v>0</v>
      </c>
      <c r="Z396" s="1">
        <v>0</v>
      </c>
      <c r="AA396">
        <v>2.9016442361927798E-4</v>
      </c>
      <c r="AB396">
        <v>6.3695273870682098E-3</v>
      </c>
      <c r="AC396">
        <v>5.3089205028661003E-3</v>
      </c>
      <c r="AD396">
        <v>1.00277707780362E-4</v>
      </c>
      <c r="AE396" s="1">
        <v>0</v>
      </c>
      <c r="AF396" s="3">
        <v>1.2129713880714001E-3</v>
      </c>
      <c r="AG396" s="1">
        <v>0</v>
      </c>
      <c r="AH396">
        <v>11.038088613949901</v>
      </c>
      <c r="AI396">
        <v>0.31660943619008902</v>
      </c>
      <c r="AJ396">
        <v>0.96614893659828105</v>
      </c>
      <c r="AK396" t="s">
        <v>81</v>
      </c>
      <c r="AL396" t="s">
        <v>82</v>
      </c>
      <c r="AM396">
        <v>49181799.399999999</v>
      </c>
      <c r="AN396">
        <v>290</v>
      </c>
      <c r="AO396" s="1">
        <f>AA396+AC396*$AO$395+AF396*$AP$395</f>
        <v>6.7514077451532092E-3</v>
      </c>
      <c r="AP396" s="5">
        <f>100*(1-(1-AO396)^12)</f>
        <v>7.8075198738155827</v>
      </c>
      <c r="AQ396" s="3">
        <f>(1-(1-B396/100)^(1/12))- AO396</f>
        <v>9.715744871872484E-3</v>
      </c>
      <c r="AR396" s="15">
        <f>B396/AP396-1</f>
        <v>1.3138682252585476</v>
      </c>
    </row>
    <row r="397" spans="1:45" x14ac:dyDescent="0.25">
      <c r="A397" t="s">
        <v>37</v>
      </c>
      <c r="B397">
        <v>13.760456360921999</v>
      </c>
      <c r="C397">
        <v>7.9133927208960998E-3</v>
      </c>
      <c r="D397">
        <v>9.0934779268947601</v>
      </c>
      <c r="E397">
        <v>-57.062044873981101</v>
      </c>
      <c r="F397" s="1">
        <v>0</v>
      </c>
      <c r="G397" s="1">
        <v>0</v>
      </c>
      <c r="H397">
        <v>3.2794537692546299</v>
      </c>
      <c r="I397">
        <v>-132.06959629213901</v>
      </c>
      <c r="J397">
        <v>-123.917421149335</v>
      </c>
      <c r="K397">
        <v>-153.972298696499</v>
      </c>
      <c r="L397">
        <v>-109.16373987896</v>
      </c>
      <c r="M397">
        <v>31.7456596709827</v>
      </c>
      <c r="N397">
        <v>95.143451667831798</v>
      </c>
      <c r="O397">
        <v>68.801148290050406</v>
      </c>
      <c r="P397">
        <v>174258.002510121</v>
      </c>
      <c r="Q397">
        <v>199111.35122718499</v>
      </c>
      <c r="R397">
        <v>84.7125001243231</v>
      </c>
      <c r="S397">
        <v>636.09193836024303</v>
      </c>
      <c r="T397">
        <v>0.76049159886142104</v>
      </c>
      <c r="U397">
        <v>0.27373987094014901</v>
      </c>
      <c r="V397" s="1">
        <v>0</v>
      </c>
      <c r="W397">
        <v>0.16110254448477301</v>
      </c>
      <c r="X397">
        <v>0.56515758457507703</v>
      </c>
      <c r="Y397" s="1">
        <v>0</v>
      </c>
      <c r="Z397" s="1">
        <v>0</v>
      </c>
      <c r="AA397">
        <v>2.9273002104916398E-4</v>
      </c>
      <c r="AB397">
        <v>7.30461759015046E-3</v>
      </c>
      <c r="AC397">
        <v>6.12800203296778E-3</v>
      </c>
      <c r="AD397">
        <v>2.91414808405951E-4</v>
      </c>
      <c r="AE397">
        <v>2.46776284782376E-5</v>
      </c>
      <c r="AF397" s="3">
        <v>2.0707074004625401E-3</v>
      </c>
      <c r="AG397" s="1">
        <v>0</v>
      </c>
      <c r="AH397">
        <v>11.532826309742401</v>
      </c>
      <c r="AI397">
        <v>0.57250145408002295</v>
      </c>
      <c r="AJ397">
        <v>12.5312412379976</v>
      </c>
      <c r="AK397" t="s">
        <v>83</v>
      </c>
      <c r="AL397" t="s">
        <v>84</v>
      </c>
      <c r="AM397">
        <v>516500719.44</v>
      </c>
      <c r="AN397">
        <v>2964</v>
      </c>
      <c r="AO397" s="1">
        <f t="shared" ref="AO397:AO412" si="82">AA397+AC397*$AO$395+AF397*$AP$395</f>
        <v>8.3879040844563567E-3</v>
      </c>
      <c r="AP397" s="5">
        <f t="shared" ref="AP397:AP412" si="83">100*(1-(1-AO397)^12)</f>
        <v>9.6138705963338502</v>
      </c>
      <c r="AQ397" s="3">
        <f t="shared" ref="AQ397:AQ412" si="84">(1-(1-B397/100)^(1/12))- AO397</f>
        <v>3.8730906896132546E-3</v>
      </c>
      <c r="AR397" s="15">
        <f t="shared" ref="AR397:AR412" si="85">B397/AP397-1</f>
        <v>0.43131283316517766</v>
      </c>
    </row>
    <row r="398" spans="1:45" x14ac:dyDescent="0.25">
      <c r="A398" t="s">
        <v>37</v>
      </c>
      <c r="B398">
        <v>12.3070097270466</v>
      </c>
      <c r="C398">
        <v>9.5443413740837306E-3</v>
      </c>
      <c r="D398">
        <v>10.870709310610501</v>
      </c>
      <c r="E398">
        <v>-50.061766708969699</v>
      </c>
      <c r="F398" s="1">
        <v>0</v>
      </c>
      <c r="G398" s="1">
        <v>0</v>
      </c>
      <c r="H398">
        <v>3.38878610412536</v>
      </c>
      <c r="I398">
        <v>-106.203799100773</v>
      </c>
      <c r="J398">
        <v>-100.78979105198501</v>
      </c>
      <c r="K398">
        <v>-136.30949188970101</v>
      </c>
      <c r="L398">
        <v>-84.763416907612097</v>
      </c>
      <c r="M398">
        <v>33.896536760501597</v>
      </c>
      <c r="N398">
        <v>95.180239516150905</v>
      </c>
      <c r="O398">
        <v>68.490706733859696</v>
      </c>
      <c r="P398">
        <v>186133.079678693</v>
      </c>
      <c r="Q398">
        <v>212962.80235963999</v>
      </c>
      <c r="R398">
        <v>86.500559780923297</v>
      </c>
      <c r="S398">
        <v>649.78711501512396</v>
      </c>
      <c r="T398">
        <v>0.72173555935782796</v>
      </c>
      <c r="U398">
        <v>0.32348623857895697</v>
      </c>
      <c r="V398" s="1">
        <v>0</v>
      </c>
      <c r="W398">
        <v>0.214205176751955</v>
      </c>
      <c r="X398">
        <v>0.46230858466908598</v>
      </c>
      <c r="Y398" s="1">
        <v>0</v>
      </c>
      <c r="Z398" s="1">
        <v>0</v>
      </c>
      <c r="AA398">
        <v>2.9725911064004099E-4</v>
      </c>
      <c r="AB398">
        <v>8.4562556875837792E-3</v>
      </c>
      <c r="AC398">
        <v>6.6739847767681099E-3</v>
      </c>
      <c r="AD398">
        <v>7.2562377449435396E-4</v>
      </c>
      <c r="AE398">
        <v>6.41682312419933E-5</v>
      </c>
      <c r="AF398" s="3">
        <v>2.9362671631256399E-3</v>
      </c>
      <c r="AG398">
        <v>1.0205631338077899E-6</v>
      </c>
      <c r="AH398">
        <v>10.3389430494768</v>
      </c>
      <c r="AI398">
        <v>0.320540312388852</v>
      </c>
      <c r="AJ398">
        <v>51.505551492437</v>
      </c>
      <c r="AK398" t="s">
        <v>85</v>
      </c>
      <c r="AL398" t="s">
        <v>86</v>
      </c>
      <c r="AM398">
        <v>2404094857.1300001</v>
      </c>
      <c r="AN398">
        <v>12916</v>
      </c>
      <c r="AO398" s="1">
        <f t="shared" si="82"/>
        <v>9.7606976923775082E-3</v>
      </c>
      <c r="AP398" s="5">
        <f t="shared" si="83"/>
        <v>11.104062926561864</v>
      </c>
      <c r="AQ398" s="3">
        <f t="shared" si="84"/>
        <v>1.123652597533463E-3</v>
      </c>
      <c r="AR398" s="15">
        <f t="shared" si="85"/>
        <v>0.1083339322228789</v>
      </c>
    </row>
    <row r="399" spans="1:45" x14ac:dyDescent="0.25">
      <c r="A399" t="s">
        <v>37</v>
      </c>
      <c r="B399">
        <v>13.600753734286201</v>
      </c>
      <c r="C399">
        <v>1.07663641293065E-2</v>
      </c>
      <c r="D399">
        <v>12.181402373251199</v>
      </c>
      <c r="E399">
        <v>-39.900007206010798</v>
      </c>
      <c r="F399" s="1">
        <v>0</v>
      </c>
      <c r="G399" s="1">
        <v>0</v>
      </c>
      <c r="H399">
        <v>3.5169817758330399</v>
      </c>
      <c r="I399">
        <v>-80.770807807354601</v>
      </c>
      <c r="J399">
        <v>-77.420148449416303</v>
      </c>
      <c r="K399">
        <v>-118.741908845428</v>
      </c>
      <c r="L399">
        <v>-60.108913721368999</v>
      </c>
      <c r="M399">
        <v>35.4890693992294</v>
      </c>
      <c r="N399">
        <v>95.162377857595999</v>
      </c>
      <c r="O399">
        <v>68.020027038316798</v>
      </c>
      <c r="P399">
        <v>193145.53550367701</v>
      </c>
      <c r="Q399">
        <v>221645.04592258099</v>
      </c>
      <c r="R399">
        <v>87.237540941162393</v>
      </c>
      <c r="S399">
        <v>661.91271504999497</v>
      </c>
      <c r="T399">
        <v>0.69996444999334495</v>
      </c>
      <c r="U399">
        <v>0.35263672344195102</v>
      </c>
      <c r="V399" s="1">
        <v>0</v>
      </c>
      <c r="W399">
        <v>0.233791867393213</v>
      </c>
      <c r="X399">
        <v>0.41357140916483398</v>
      </c>
      <c r="Y399" s="1">
        <v>0</v>
      </c>
      <c r="Z399" s="1">
        <v>0</v>
      </c>
      <c r="AA399">
        <v>2.9953019416258803E-4</v>
      </c>
      <c r="AB399">
        <v>9.3957844385043707E-3</v>
      </c>
      <c r="AC399">
        <v>7.2187492767241401E-3</v>
      </c>
      <c r="AD399">
        <v>9.3484249571286005E-4</v>
      </c>
      <c r="AE399">
        <v>1.20708797981325E-4</v>
      </c>
      <c r="AF399" s="3">
        <v>3.8275242192087498E-3</v>
      </c>
      <c r="AG399">
        <v>1.5508168461721601E-5</v>
      </c>
      <c r="AH399">
        <v>10.0060482264218</v>
      </c>
      <c r="AI399">
        <v>0.34299351173463799</v>
      </c>
      <c r="AJ399">
        <v>133.64403805999399</v>
      </c>
      <c r="AK399" t="s">
        <v>87</v>
      </c>
      <c r="AL399" t="s">
        <v>88</v>
      </c>
      <c r="AM399">
        <v>9874372357.0900002</v>
      </c>
      <c r="AN399">
        <v>51124</v>
      </c>
      <c r="AO399" s="1">
        <f t="shared" si="82"/>
        <v>1.115442747913504E-2</v>
      </c>
      <c r="AP399" s="5">
        <f t="shared" si="83"/>
        <v>12.593912569328536</v>
      </c>
      <c r="AQ399" s="3">
        <f t="shared" si="84"/>
        <v>9.5426788060231325E-4</v>
      </c>
      <c r="AR399" s="15">
        <f t="shared" si="85"/>
        <v>7.9946653545121871E-2</v>
      </c>
    </row>
    <row r="400" spans="1:45" x14ac:dyDescent="0.25">
      <c r="A400" t="s">
        <v>37</v>
      </c>
      <c r="B400">
        <v>16.072715212411001</v>
      </c>
      <c r="C400">
        <v>1.239344662956E-2</v>
      </c>
      <c r="D400">
        <v>13.8991265982686</v>
      </c>
      <c r="E400">
        <v>-29.403790396933999</v>
      </c>
      <c r="F400" s="1">
        <v>0</v>
      </c>
      <c r="G400" s="1">
        <v>0</v>
      </c>
      <c r="H400">
        <v>3.6417964443540498</v>
      </c>
      <c r="I400">
        <v>-56.503654398624803</v>
      </c>
      <c r="J400">
        <v>-55.086181075890899</v>
      </c>
      <c r="K400">
        <v>-101.049771601402</v>
      </c>
      <c r="L400">
        <v>-35.927314016918501</v>
      </c>
      <c r="M400">
        <v>35.790722334044297</v>
      </c>
      <c r="N400">
        <v>95.115287093459401</v>
      </c>
      <c r="O400">
        <v>67.874695713935495</v>
      </c>
      <c r="P400">
        <v>193932.286269303</v>
      </c>
      <c r="Q400">
        <v>222562.95324087501</v>
      </c>
      <c r="R400">
        <v>87.043350351658503</v>
      </c>
      <c r="S400">
        <v>674.24771556084499</v>
      </c>
      <c r="T400">
        <v>0.70052200540190102</v>
      </c>
      <c r="U400">
        <v>0.35289512816913199</v>
      </c>
      <c r="V400" s="1">
        <v>0</v>
      </c>
      <c r="W400">
        <v>0.22571938529028401</v>
      </c>
      <c r="X400">
        <v>0.421385486540583</v>
      </c>
      <c r="Y400" s="1">
        <v>0</v>
      </c>
      <c r="Z400" s="1">
        <v>0</v>
      </c>
      <c r="AA400">
        <v>2.9919373246338102E-4</v>
      </c>
      <c r="AB400">
        <v>1.0069557737188199E-2</v>
      </c>
      <c r="AC400">
        <v>7.8358765506423601E-3</v>
      </c>
      <c r="AD400">
        <v>1.13411210203416E-3</v>
      </c>
      <c r="AE400">
        <v>8.6517172221352398E-4</v>
      </c>
      <c r="AF400" s="3">
        <v>4.7264381732765003E-3</v>
      </c>
      <c r="AG400">
        <v>2.54414192878617E-5</v>
      </c>
      <c r="AH400">
        <v>9.93407777276804</v>
      </c>
      <c r="AI400">
        <v>0.35334281333033701</v>
      </c>
      <c r="AJ400">
        <v>284.60046801178999</v>
      </c>
      <c r="AK400" t="s">
        <v>89</v>
      </c>
      <c r="AL400" t="s">
        <v>90</v>
      </c>
      <c r="AM400">
        <v>27075274350.630001</v>
      </c>
      <c r="AN400">
        <v>139612</v>
      </c>
      <c r="AO400" s="1">
        <f t="shared" si="82"/>
        <v>1.2625186547718416E-2</v>
      </c>
      <c r="AP400" s="5">
        <f t="shared" si="83"/>
        <v>14.141254746738262</v>
      </c>
      <c r="AQ400" s="3">
        <f t="shared" si="84"/>
        <v>1.8703450751601167E-3</v>
      </c>
      <c r="AR400" s="15">
        <f t="shared" si="85"/>
        <v>0.13658338671242998</v>
      </c>
    </row>
    <row r="401" spans="1:45" x14ac:dyDescent="0.25">
      <c r="A401" t="s">
        <v>37</v>
      </c>
      <c r="B401">
        <v>16.9011067059594</v>
      </c>
      <c r="C401">
        <v>1.39377095070886E-2</v>
      </c>
      <c r="D401">
        <v>15.500875886064399</v>
      </c>
      <c r="E401">
        <v>-15.712864969234101</v>
      </c>
      <c r="F401" s="1">
        <v>0</v>
      </c>
      <c r="G401" s="1">
        <v>0</v>
      </c>
      <c r="H401">
        <v>3.7942647569780701</v>
      </c>
      <c r="I401">
        <v>-32.818500684089798</v>
      </c>
      <c r="J401">
        <v>-31.774508028990301</v>
      </c>
      <c r="K401">
        <v>-81.861117449981606</v>
      </c>
      <c r="L401">
        <v>-11.936905150422</v>
      </c>
      <c r="M401">
        <v>35.656390624661199</v>
      </c>
      <c r="N401">
        <v>94.864838878709406</v>
      </c>
      <c r="O401">
        <v>67.631522956474896</v>
      </c>
      <c r="P401">
        <v>191104.94505020199</v>
      </c>
      <c r="Q401">
        <v>220515.84486154601</v>
      </c>
      <c r="R401">
        <v>86.912140055547198</v>
      </c>
      <c r="S401">
        <v>681.88854383582498</v>
      </c>
      <c r="T401">
        <v>0.70208038562179598</v>
      </c>
      <c r="U401">
        <v>0.37483106313474301</v>
      </c>
      <c r="V401" s="1">
        <v>0</v>
      </c>
      <c r="W401">
        <v>0.17906648970546901</v>
      </c>
      <c r="X401">
        <v>0.44610244715978697</v>
      </c>
      <c r="Y401" s="1">
        <v>0</v>
      </c>
      <c r="Z401" s="1">
        <v>0</v>
      </c>
      <c r="AA401">
        <v>3.0054377691823901E-4</v>
      </c>
      <c r="AB401">
        <v>1.01148816933744E-2</v>
      </c>
      <c r="AC401">
        <v>8.1016106377719607E-3</v>
      </c>
      <c r="AD401">
        <v>1.7258310259498501E-3</v>
      </c>
      <c r="AE401">
        <v>1.6547028148323399E-3</v>
      </c>
      <c r="AF401" s="3">
        <v>5.6177562855666196E-3</v>
      </c>
      <c r="AG401">
        <v>1.4178804949699399E-4</v>
      </c>
      <c r="AH401">
        <v>10.024747657363401</v>
      </c>
      <c r="AI401">
        <v>0.34635545368974702</v>
      </c>
      <c r="AJ401">
        <v>581.82933414983302</v>
      </c>
      <c r="AK401" t="s">
        <v>91</v>
      </c>
      <c r="AL401" t="s">
        <v>92</v>
      </c>
      <c r="AM401">
        <v>43034349261.019997</v>
      </c>
      <c r="AN401">
        <v>225187</v>
      </c>
      <c r="AO401" s="1">
        <f t="shared" si="82"/>
        <v>1.3739022885978489E-2</v>
      </c>
      <c r="AP401" s="5">
        <f t="shared" si="83"/>
        <v>15.296335496709524</v>
      </c>
      <c r="AQ401" s="3">
        <f t="shared" si="84"/>
        <v>1.5708051288705477E-3</v>
      </c>
      <c r="AR401" s="15">
        <f t="shared" si="85"/>
        <v>0.10491213464787608</v>
      </c>
    </row>
    <row r="402" spans="1:45" x14ac:dyDescent="0.25">
      <c r="A402" t="s">
        <v>37</v>
      </c>
      <c r="B402">
        <v>19.062288500533398</v>
      </c>
      <c r="C402">
        <v>1.5165046988999901E-2</v>
      </c>
      <c r="D402">
        <v>16.754369661988601</v>
      </c>
      <c r="E402">
        <v>-2.7006433837039099</v>
      </c>
      <c r="F402" s="1">
        <v>0</v>
      </c>
      <c r="G402" s="1">
        <v>0</v>
      </c>
      <c r="H402">
        <v>3.93650928009931</v>
      </c>
      <c r="I402">
        <v>-9.3784263271393495</v>
      </c>
      <c r="J402">
        <v>-8.5025528244332307</v>
      </c>
      <c r="K402">
        <v>-61.152618198515903</v>
      </c>
      <c r="L402">
        <v>12.3583908573061</v>
      </c>
      <c r="M402">
        <v>35.057513065689903</v>
      </c>
      <c r="N402">
        <v>94.640302225629597</v>
      </c>
      <c r="O402">
        <v>67.562227749807505</v>
      </c>
      <c r="P402">
        <v>183498.49415315501</v>
      </c>
      <c r="Q402">
        <v>212940.259085898</v>
      </c>
      <c r="R402">
        <v>87.933970763070803</v>
      </c>
      <c r="S402">
        <v>689.40465902919198</v>
      </c>
      <c r="T402">
        <v>0.71108729672466497</v>
      </c>
      <c r="U402">
        <v>0.37475061439949198</v>
      </c>
      <c r="V402" s="1">
        <v>0</v>
      </c>
      <c r="W402">
        <v>0.13314060855054199</v>
      </c>
      <c r="X402">
        <v>0.49210877704996397</v>
      </c>
      <c r="Y402" s="1">
        <v>0</v>
      </c>
      <c r="Z402" s="1">
        <v>0</v>
      </c>
      <c r="AA402">
        <v>3.0200495338154399E-4</v>
      </c>
      <c r="AB402">
        <v>9.8966977334897805E-3</v>
      </c>
      <c r="AC402">
        <v>8.1513623443470705E-3</v>
      </c>
      <c r="AD402">
        <v>2.53269514205836E-3</v>
      </c>
      <c r="AE402">
        <v>1.75899969591685E-3</v>
      </c>
      <c r="AF402" s="3">
        <v>6.4997883612577497E-3</v>
      </c>
      <c r="AG402">
        <v>6.7469370119981097E-4</v>
      </c>
      <c r="AH402">
        <v>10.231748204393901</v>
      </c>
      <c r="AI402">
        <v>0.34829048390071798</v>
      </c>
      <c r="AJ402">
        <v>1032.6745982678499</v>
      </c>
      <c r="AK402" t="s">
        <v>93</v>
      </c>
      <c r="AL402" t="s">
        <v>94</v>
      </c>
      <c r="AM402">
        <v>47931825156.239998</v>
      </c>
      <c r="AN402">
        <v>261211</v>
      </c>
      <c r="AO402" s="1">
        <f t="shared" si="82"/>
        <v>1.4628166240923477E-2</v>
      </c>
      <c r="AP402" s="5">
        <f t="shared" si="83"/>
        <v>16.208159678030686</v>
      </c>
      <c r="AQ402" s="3">
        <f t="shared" si="84"/>
        <v>2.8416294527456552E-3</v>
      </c>
      <c r="AR402" s="15">
        <f t="shared" si="85"/>
        <v>0.17609209677094517</v>
      </c>
    </row>
    <row r="403" spans="1:45" x14ac:dyDescent="0.25">
      <c r="A403" t="s">
        <v>37</v>
      </c>
      <c r="B403">
        <v>19.487344856114301</v>
      </c>
      <c r="C403">
        <v>1.6514608637884901E-2</v>
      </c>
      <c r="D403">
        <v>18.113000160938</v>
      </c>
      <c r="E403">
        <v>12.129698660548399</v>
      </c>
      <c r="F403" s="1">
        <v>0</v>
      </c>
      <c r="G403" s="1">
        <v>0</v>
      </c>
      <c r="H403">
        <v>4.0978316370631198</v>
      </c>
      <c r="I403">
        <v>14.0936638033908</v>
      </c>
      <c r="J403">
        <v>14.809124635570701</v>
      </c>
      <c r="K403">
        <v>-34.374392425303697</v>
      </c>
      <c r="L403">
        <v>37.0715437143296</v>
      </c>
      <c r="M403">
        <v>34.699435702339798</v>
      </c>
      <c r="N403">
        <v>94.772476702150598</v>
      </c>
      <c r="O403">
        <v>67.819128213990993</v>
      </c>
      <c r="P403">
        <v>173601.05405397899</v>
      </c>
      <c r="Q403">
        <v>202546.83057515501</v>
      </c>
      <c r="R403">
        <v>91.693936683797006</v>
      </c>
      <c r="S403">
        <v>685.25115467940998</v>
      </c>
      <c r="T403">
        <v>0.74404979766906798</v>
      </c>
      <c r="U403">
        <v>0.33678695944871101</v>
      </c>
      <c r="V403" s="1">
        <v>0</v>
      </c>
      <c r="W403">
        <v>9.8398981879460695E-2</v>
      </c>
      <c r="X403">
        <v>0.56481405867182699</v>
      </c>
      <c r="Y403" s="1">
        <v>0</v>
      </c>
      <c r="Z403" s="1">
        <v>0</v>
      </c>
      <c r="AA403">
        <v>3.0249013815973499E-4</v>
      </c>
      <c r="AB403">
        <v>9.4606598067623893E-3</v>
      </c>
      <c r="AC403">
        <v>7.9783681167855999E-3</v>
      </c>
      <c r="AD403">
        <v>3.7865803272450699E-3</v>
      </c>
      <c r="AE403">
        <v>1.8708242067891599E-3</v>
      </c>
      <c r="AF403" s="3">
        <v>7.3535624714852902E-3</v>
      </c>
      <c r="AG403">
        <v>1.0940898198151599E-3</v>
      </c>
      <c r="AH403">
        <v>10.325405214654101</v>
      </c>
      <c r="AI403">
        <v>0.33652552197844299</v>
      </c>
      <c r="AJ403">
        <v>1567.2962281063899</v>
      </c>
      <c r="AK403" t="s">
        <v>95</v>
      </c>
      <c r="AL403" t="s">
        <v>96</v>
      </c>
      <c r="AM403">
        <v>37344537944.93</v>
      </c>
      <c r="AN403">
        <v>215117</v>
      </c>
      <c r="AO403" s="1">
        <f t="shared" si="82"/>
        <v>1.5266742602856358E-2</v>
      </c>
      <c r="AP403" s="5">
        <f t="shared" si="83"/>
        <v>16.857464002002274</v>
      </c>
      <c r="AQ403" s="3">
        <f t="shared" si="84"/>
        <v>2.6340834527289365E-3</v>
      </c>
      <c r="AR403" s="15">
        <f t="shared" si="85"/>
        <v>0.15600690909377946</v>
      </c>
    </row>
    <row r="404" spans="1:45" s="9" customFormat="1" x14ac:dyDescent="0.25">
      <c r="A404" s="9" t="s">
        <v>37</v>
      </c>
      <c r="B404" s="9">
        <v>20.9432017358093</v>
      </c>
      <c r="C404" s="9">
        <v>1.797862959497E-2</v>
      </c>
      <c r="D404" s="9">
        <v>19.563851681533901</v>
      </c>
      <c r="E404" s="9">
        <v>16.141022582535602</v>
      </c>
      <c r="F404" s="13">
        <v>0</v>
      </c>
      <c r="G404" s="13">
        <v>0</v>
      </c>
      <c r="H404" s="9">
        <v>4.1718054943350404</v>
      </c>
      <c r="I404" s="9">
        <v>38.443575378325797</v>
      </c>
      <c r="J404" s="9">
        <v>39.114303737751598</v>
      </c>
      <c r="K404" s="9">
        <v>-9.9140985773563397</v>
      </c>
      <c r="L404" s="9">
        <v>62.2393292039907</v>
      </c>
      <c r="M404" s="9">
        <v>34.817990460533203</v>
      </c>
      <c r="N404" s="9">
        <v>94.874171028271505</v>
      </c>
      <c r="O404" s="9">
        <v>67.8806811502903</v>
      </c>
      <c r="P404" s="9">
        <v>167654.07975240101</v>
      </c>
      <c r="Q404" s="9">
        <v>195830.21690982999</v>
      </c>
      <c r="R404" s="9">
        <v>99.807697482202798</v>
      </c>
      <c r="S404" s="9">
        <v>687.29216054235496</v>
      </c>
      <c r="T404" s="9">
        <v>0.75614160448488599</v>
      </c>
      <c r="U404" s="9">
        <v>0.30365686837505101</v>
      </c>
      <c r="V404" s="13">
        <v>0</v>
      </c>
      <c r="W404" s="9">
        <v>9.7650816192573694E-2</v>
      </c>
      <c r="X404" s="9">
        <v>0.598692315432374</v>
      </c>
      <c r="Y404" s="13">
        <v>0</v>
      </c>
      <c r="Z404" s="13">
        <v>0</v>
      </c>
      <c r="AA404" s="9">
        <v>3.0196653129275602E-4</v>
      </c>
      <c r="AB404" s="9">
        <v>9.31752990340802E-3</v>
      </c>
      <c r="AC404" s="9">
        <v>7.8758240515839906E-3</v>
      </c>
      <c r="AD404" s="9">
        <v>4.18325036305828E-3</v>
      </c>
      <c r="AE404" s="9">
        <v>2.3577991267239901E-3</v>
      </c>
      <c r="AF404" s="19">
        <v>7.9072752158964293E-3</v>
      </c>
      <c r="AG404" s="9">
        <v>1.81809954157413E-3</v>
      </c>
      <c r="AH404" s="9">
        <v>10.3102172284473</v>
      </c>
      <c r="AI404" s="9">
        <v>0.34846306102431801</v>
      </c>
      <c r="AJ404" s="9">
        <v>2111.4090709341699</v>
      </c>
      <c r="AK404" s="9" t="s">
        <v>97</v>
      </c>
      <c r="AL404" s="9" t="s">
        <v>98</v>
      </c>
      <c r="AM404" s="9">
        <v>30836111926.619999</v>
      </c>
      <c r="AN404" s="9">
        <v>183927</v>
      </c>
      <c r="AO404" s="1">
        <f t="shared" si="82"/>
        <v>1.5689702037978353E-2</v>
      </c>
      <c r="AP404" s="61">
        <f t="shared" si="83"/>
        <v>17.284986456658046</v>
      </c>
      <c r="AQ404" s="19">
        <f t="shared" si="84"/>
        <v>3.7034197891342609E-3</v>
      </c>
      <c r="AR404" s="16">
        <f t="shared" si="85"/>
        <v>0.21164120020135369</v>
      </c>
    </row>
    <row r="405" spans="1:45" s="9" customFormat="1" x14ac:dyDescent="0.25">
      <c r="A405" s="9" t="s">
        <v>37</v>
      </c>
      <c r="B405" s="9">
        <v>22.6648517085445</v>
      </c>
      <c r="C405" s="9">
        <v>1.9998064049043598E-2</v>
      </c>
      <c r="D405" s="9">
        <v>21.5264673943594</v>
      </c>
      <c r="E405" s="9">
        <v>7.1471837618212897</v>
      </c>
      <c r="F405" s="13">
        <v>0</v>
      </c>
      <c r="G405" s="13">
        <v>0</v>
      </c>
      <c r="H405" s="9">
        <v>4.1569752773425499</v>
      </c>
      <c r="I405" s="9">
        <v>62.939154442999197</v>
      </c>
      <c r="J405" s="9">
        <v>63.506633236016299</v>
      </c>
      <c r="K405" s="9">
        <v>19.131243585619799</v>
      </c>
      <c r="L405" s="9">
        <v>87.318510543751501</v>
      </c>
      <c r="M405" s="9">
        <v>35.360821574190098</v>
      </c>
      <c r="N405" s="9">
        <v>94.938854202276701</v>
      </c>
      <c r="O405" s="9">
        <v>67.947878228955005</v>
      </c>
      <c r="P405" s="9">
        <v>163608.21042497901</v>
      </c>
      <c r="Q405" s="9">
        <v>191828.83004743501</v>
      </c>
      <c r="R405" s="9">
        <v>113.822522466294</v>
      </c>
      <c r="S405" s="9">
        <v>684.98748215680496</v>
      </c>
      <c r="T405" s="9">
        <v>0.74596576423859295</v>
      </c>
      <c r="U405" s="9">
        <v>0.30790438159928502</v>
      </c>
      <c r="V405" s="13">
        <v>0</v>
      </c>
      <c r="W405" s="9">
        <v>0.125149552596519</v>
      </c>
      <c r="X405" s="9">
        <v>0.56694606580419504</v>
      </c>
      <c r="Y405" s="13">
        <v>0</v>
      </c>
      <c r="Z405" s="13">
        <v>0</v>
      </c>
      <c r="AA405" s="9">
        <v>3.03581885282317E-4</v>
      </c>
      <c r="AB405" s="9">
        <v>9.2576192115471304E-3</v>
      </c>
      <c r="AC405" s="9">
        <v>7.7369472528300599E-3</v>
      </c>
      <c r="AD405" s="9">
        <v>4.1038971408888202E-3</v>
      </c>
      <c r="AE405" s="9">
        <v>3.4567942626704999E-3</v>
      </c>
      <c r="AF405" s="19">
        <v>8.1196343247165997E-3</v>
      </c>
      <c r="AG405" s="9">
        <v>2.8761808023831099E-3</v>
      </c>
      <c r="AH405" s="9">
        <v>10.112601324698</v>
      </c>
      <c r="AI405" s="9">
        <v>0.35189381452484297</v>
      </c>
      <c r="AJ405" s="9">
        <v>2535.47489696307</v>
      </c>
      <c r="AK405" s="9" t="s">
        <v>99</v>
      </c>
      <c r="AL405" s="9" t="s">
        <v>100</v>
      </c>
      <c r="AM405" s="9">
        <v>25832100344</v>
      </c>
      <c r="AN405" s="9">
        <v>157890</v>
      </c>
      <c r="AO405" s="1">
        <f t="shared" si="82"/>
        <v>1.5754181746593147E-2</v>
      </c>
      <c r="AP405" s="61">
        <f t="shared" si="83"/>
        <v>17.34998448189593</v>
      </c>
      <c r="AQ405" s="19">
        <f t="shared" si="84"/>
        <v>5.4365412258974358E-3</v>
      </c>
      <c r="AR405" s="16">
        <f t="shared" si="85"/>
        <v>0.30633267898276428</v>
      </c>
    </row>
    <row r="406" spans="1:45" s="9" customFormat="1" x14ac:dyDescent="0.25">
      <c r="A406" s="9" t="s">
        <v>37</v>
      </c>
      <c r="B406" s="9">
        <v>23.7422774612312</v>
      </c>
      <c r="C406" s="9">
        <v>2.2909437944759799E-2</v>
      </c>
      <c r="D406" s="9">
        <v>24.278742050421702</v>
      </c>
      <c r="E406" s="9">
        <v>-3.3671303172806</v>
      </c>
      <c r="F406" s="13">
        <v>0</v>
      </c>
      <c r="G406" s="13">
        <v>0</v>
      </c>
      <c r="H406" s="9">
        <v>4.14438806281614</v>
      </c>
      <c r="I406" s="9">
        <v>87.742749447806602</v>
      </c>
      <c r="J406" s="9">
        <v>88.324080140115299</v>
      </c>
      <c r="K406" s="9">
        <v>46.862061943956697</v>
      </c>
      <c r="L406" s="9">
        <v>112.809282229882</v>
      </c>
      <c r="M406" s="9">
        <v>36.5965724684348</v>
      </c>
      <c r="N406" s="9">
        <v>94.869251206156406</v>
      </c>
      <c r="O406" s="9">
        <v>67.638994326564998</v>
      </c>
      <c r="P406" s="9">
        <v>159137.087550325</v>
      </c>
      <c r="Q406" s="9">
        <v>188085.872344312</v>
      </c>
      <c r="R406" s="9">
        <v>127.17330005196099</v>
      </c>
      <c r="S406" s="9">
        <v>681.89741935388895</v>
      </c>
      <c r="T406" s="9">
        <v>0.72217007393978305</v>
      </c>
      <c r="U406" s="9">
        <v>0.34230982898016898</v>
      </c>
      <c r="V406" s="13">
        <v>0</v>
      </c>
      <c r="W406" s="9">
        <v>0.14933688037654599</v>
      </c>
      <c r="X406" s="9">
        <v>0.50835329064328405</v>
      </c>
      <c r="Y406" s="13">
        <v>0</v>
      </c>
      <c r="Z406" s="13">
        <v>0</v>
      </c>
      <c r="AA406" s="9">
        <v>3.03785964065565E-4</v>
      </c>
      <c r="AB406" s="9">
        <v>9.3152268866536908E-3</v>
      </c>
      <c r="AC406" s="9">
        <v>7.7036509160875698E-3</v>
      </c>
      <c r="AD406" s="9">
        <v>4.1985331499894496E-3</v>
      </c>
      <c r="AE406" s="9">
        <v>4.1590841079113296E-3</v>
      </c>
      <c r="AF406" s="19">
        <v>8.2630144455097098E-3</v>
      </c>
      <c r="AG406" s="9">
        <v>4.9328009784536499E-3</v>
      </c>
      <c r="AH406" s="9">
        <v>9.8120755485294495</v>
      </c>
      <c r="AI406" s="9">
        <v>0.373006157192598</v>
      </c>
      <c r="AJ406" s="9">
        <v>2934.67851812034</v>
      </c>
      <c r="AK406" s="9" t="s">
        <v>101</v>
      </c>
      <c r="AL406" s="9" t="s">
        <v>102</v>
      </c>
      <c r="AM406" s="9">
        <v>26593716974.709999</v>
      </c>
      <c r="AN406" s="9">
        <v>167112</v>
      </c>
      <c r="AO406" s="1">
        <f t="shared" si="82"/>
        <v>1.5857300603387359E-2</v>
      </c>
      <c r="AP406" s="61">
        <f t="shared" si="83"/>
        <v>17.453834949864412</v>
      </c>
      <c r="AQ406" s="19">
        <f t="shared" si="84"/>
        <v>6.4771336111962285E-3</v>
      </c>
      <c r="AR406" s="16">
        <f t="shared" si="85"/>
        <v>0.36029001817824802</v>
      </c>
      <c r="AS406" s="19">
        <f>AVERAGE(AQ404:AQ406)</f>
        <v>5.205698208742642E-3</v>
      </c>
    </row>
    <row r="407" spans="1:45" x14ac:dyDescent="0.25">
      <c r="A407" t="s">
        <v>37</v>
      </c>
      <c r="B407">
        <v>24.843717982203401</v>
      </c>
      <c r="C407">
        <v>2.39105155550225E-2</v>
      </c>
      <c r="D407">
        <v>25.2044760228918</v>
      </c>
      <c r="E407">
        <v>3.3276589987769101</v>
      </c>
      <c r="F407" s="1">
        <v>0</v>
      </c>
      <c r="G407" s="1">
        <v>0</v>
      </c>
      <c r="H407">
        <v>4.2610482611476597</v>
      </c>
      <c r="I407">
        <v>111.00143931223499</v>
      </c>
      <c r="J407">
        <v>111.35937068244399</v>
      </c>
      <c r="K407">
        <v>68.4586494531911</v>
      </c>
      <c r="L407">
        <v>137.240626529575</v>
      </c>
      <c r="M407">
        <v>37.417467140702797</v>
      </c>
      <c r="N407">
        <v>94.794421478813206</v>
      </c>
      <c r="O407">
        <v>67.296057210531501</v>
      </c>
      <c r="P407">
        <v>152010.84041021299</v>
      </c>
      <c r="Q407">
        <v>180427.02501219601</v>
      </c>
      <c r="R407">
        <v>131.31366987510199</v>
      </c>
      <c r="S407">
        <v>685.15225261241505</v>
      </c>
      <c r="T407">
        <v>0.72695174996713396</v>
      </c>
      <c r="U407">
        <v>0.33038217277738202</v>
      </c>
      <c r="V407" s="1">
        <v>0</v>
      </c>
      <c r="W407">
        <v>0.12922784523071401</v>
      </c>
      <c r="X407">
        <v>0.54038998199190302</v>
      </c>
      <c r="Y407" s="1">
        <v>0</v>
      </c>
      <c r="Z407" s="1">
        <v>0</v>
      </c>
      <c r="AA407">
        <v>3.0656720927238099E-4</v>
      </c>
      <c r="AB407">
        <v>9.2062938814294094E-3</v>
      </c>
      <c r="AC407">
        <v>7.7418973335862101E-3</v>
      </c>
      <c r="AD407">
        <v>3.81182529302284E-3</v>
      </c>
      <c r="AE407">
        <v>4.68890494054321E-3</v>
      </c>
      <c r="AF407" s="3">
        <v>8.31275848953043E-3</v>
      </c>
      <c r="AG407">
        <v>5.8970031087327802E-3</v>
      </c>
      <c r="AH407">
        <v>9.6433766275357904</v>
      </c>
      <c r="AI407">
        <v>0.33711558825829901</v>
      </c>
      <c r="AJ407">
        <v>3515.9639105542401</v>
      </c>
      <c r="AK407" t="s">
        <v>103</v>
      </c>
      <c r="AL407" t="s">
        <v>104</v>
      </c>
      <c r="AM407">
        <v>25491153860.91</v>
      </c>
      <c r="AN407">
        <v>167693</v>
      </c>
      <c r="AO407" s="1">
        <f t="shared" si="82"/>
        <v>1.59455851079125E-2</v>
      </c>
      <c r="AP407" s="5">
        <f t="shared" si="83"/>
        <v>17.542650762067403</v>
      </c>
      <c r="AQ407" s="3">
        <f t="shared" si="84"/>
        <v>7.573467543297515E-3</v>
      </c>
      <c r="AR407" s="15">
        <f t="shared" si="85"/>
        <v>0.41618950973607394</v>
      </c>
    </row>
    <row r="408" spans="1:45" x14ac:dyDescent="0.25">
      <c r="A408" t="s">
        <v>37</v>
      </c>
      <c r="B408">
        <v>24.503051787774599</v>
      </c>
      <c r="C408">
        <v>2.4026876079051501E-2</v>
      </c>
      <c r="D408">
        <v>25.3114032142966</v>
      </c>
      <c r="E408">
        <v>13.8424076065891</v>
      </c>
      <c r="F408" s="1">
        <v>0</v>
      </c>
      <c r="G408" s="1">
        <v>0</v>
      </c>
      <c r="H408">
        <v>4.3962546553392903</v>
      </c>
      <c r="I408">
        <v>133.491253569604</v>
      </c>
      <c r="J408">
        <v>133.88968508649899</v>
      </c>
      <c r="K408">
        <v>86.051350306557097</v>
      </c>
      <c r="L408">
        <v>161.566813000384</v>
      </c>
      <c r="M408">
        <v>38.131026520697503</v>
      </c>
      <c r="N408">
        <v>94.494895862074301</v>
      </c>
      <c r="O408">
        <v>66.697489714098793</v>
      </c>
      <c r="P408">
        <v>141984.10376448801</v>
      </c>
      <c r="Q408">
        <v>169181.858687206</v>
      </c>
      <c r="R408">
        <v>133.38396871804301</v>
      </c>
      <c r="S408">
        <v>693.60893674309102</v>
      </c>
      <c r="T408">
        <v>0.73545252292553498</v>
      </c>
      <c r="U408">
        <v>0.31216223485996503</v>
      </c>
      <c r="V408" s="1">
        <v>0</v>
      </c>
      <c r="W408">
        <v>9.8715017651971396E-2</v>
      </c>
      <c r="X408">
        <v>0.58912274748806304</v>
      </c>
      <c r="Y408" s="1">
        <v>0</v>
      </c>
      <c r="Z408" s="1">
        <v>0</v>
      </c>
      <c r="AA408">
        <v>3.12990262362465E-4</v>
      </c>
      <c r="AB408">
        <v>9.1373053650025196E-3</v>
      </c>
      <c r="AC408">
        <v>7.8456011108305104E-3</v>
      </c>
      <c r="AD408">
        <v>3.1949481558807098E-3</v>
      </c>
      <c r="AE408">
        <v>5.8566952134521504E-3</v>
      </c>
      <c r="AF408" s="3">
        <v>8.38675768552909E-3</v>
      </c>
      <c r="AG408">
        <v>5.52496655899879E-3</v>
      </c>
      <c r="AH408">
        <v>9.6176892135942804</v>
      </c>
      <c r="AI408">
        <v>0.364597096271563</v>
      </c>
      <c r="AJ408">
        <v>4218.6702386381303</v>
      </c>
      <c r="AK408" t="s">
        <v>105</v>
      </c>
      <c r="AL408" t="s">
        <v>106</v>
      </c>
      <c r="AM408">
        <v>18913418494.259998</v>
      </c>
      <c r="AN408">
        <v>133208</v>
      </c>
      <c r="AO408" s="1">
        <f t="shared" si="82"/>
        <v>1.612601117444561E-2</v>
      </c>
      <c r="AP408" s="61">
        <f t="shared" si="83"/>
        <v>17.723890270959874</v>
      </c>
      <c r="AQ408" s="19">
        <f t="shared" si="84"/>
        <v>7.0249585315546696E-3</v>
      </c>
      <c r="AR408" s="16">
        <f t="shared" si="85"/>
        <v>0.38248721997123858</v>
      </c>
    </row>
    <row r="409" spans="1:45" x14ac:dyDescent="0.25">
      <c r="A409" t="s">
        <v>37</v>
      </c>
      <c r="B409">
        <v>26.063246181999499</v>
      </c>
      <c r="C409">
        <v>2.2956363215679999E-2</v>
      </c>
      <c r="D409">
        <v>24.3223691483945</v>
      </c>
      <c r="E409">
        <v>32.516773080450797</v>
      </c>
      <c r="F409" s="1">
        <v>0</v>
      </c>
      <c r="G409" s="1">
        <v>0</v>
      </c>
      <c r="H409">
        <v>4.5928220861805196</v>
      </c>
      <c r="I409">
        <v>155.54907824424001</v>
      </c>
      <c r="J409">
        <v>155.74472709947199</v>
      </c>
      <c r="K409">
        <v>105.689098142125</v>
      </c>
      <c r="L409">
        <v>185.435183279092</v>
      </c>
      <c r="M409">
        <v>38.4207422116842</v>
      </c>
      <c r="N409">
        <v>94.3958114003254</v>
      </c>
      <c r="O409">
        <v>66.315396827192899</v>
      </c>
      <c r="P409">
        <v>133236.055884078</v>
      </c>
      <c r="Q409">
        <v>159042.573531111</v>
      </c>
      <c r="R409">
        <v>133.85793289542201</v>
      </c>
      <c r="S409">
        <v>697.58074234341404</v>
      </c>
      <c r="T409">
        <v>0.75210612679486399</v>
      </c>
      <c r="U409">
        <v>0.26775800864385901</v>
      </c>
      <c r="V409" s="1">
        <v>0</v>
      </c>
      <c r="W409">
        <v>7.1663392813128807E-2</v>
      </c>
      <c r="X409">
        <v>0.66057859854301104</v>
      </c>
      <c r="Y409" s="1">
        <v>0</v>
      </c>
      <c r="Z409" s="1">
        <v>0</v>
      </c>
      <c r="AA409">
        <v>3.2103387170566298E-4</v>
      </c>
      <c r="AB409">
        <v>8.8850600525463303E-3</v>
      </c>
      <c r="AC409">
        <v>7.8152731178486295E-3</v>
      </c>
      <c r="AD409">
        <v>2.71374385699566E-3</v>
      </c>
      <c r="AE409">
        <v>6.7948292888953899E-3</v>
      </c>
      <c r="AF409" s="3">
        <v>8.4496859888995093E-3</v>
      </c>
      <c r="AG409">
        <v>4.2415725499105302E-3</v>
      </c>
      <c r="AH409">
        <v>9.6943630508875795</v>
      </c>
      <c r="AI409">
        <v>0.37551855271746098</v>
      </c>
      <c r="AJ409">
        <v>5020.5824645040102</v>
      </c>
      <c r="AK409" t="s">
        <v>107</v>
      </c>
      <c r="AL409" t="s">
        <v>108</v>
      </c>
      <c r="AM409">
        <v>8038664195.71</v>
      </c>
      <c r="AN409">
        <v>60334</v>
      </c>
      <c r="AO409" s="1">
        <f t="shared" si="82"/>
        <v>1.6163508679008825E-2</v>
      </c>
      <c r="AP409" s="5">
        <f t="shared" si="83"/>
        <v>17.761510968963123</v>
      </c>
      <c r="AQ409" s="3">
        <f t="shared" si="84"/>
        <v>8.6858779841200336E-3</v>
      </c>
      <c r="AR409" s="15">
        <f t="shared" si="85"/>
        <v>0.46740028072741224</v>
      </c>
    </row>
    <row r="410" spans="1:45" x14ac:dyDescent="0.25">
      <c r="A410" t="s">
        <v>37</v>
      </c>
      <c r="B410">
        <v>25.210743749328401</v>
      </c>
      <c r="C410">
        <v>2.1787191409520901E-2</v>
      </c>
      <c r="D410">
        <v>23.228479625434399</v>
      </c>
      <c r="E410">
        <v>50.6487122628739</v>
      </c>
      <c r="F410" s="1">
        <v>0</v>
      </c>
      <c r="G410" s="1">
        <v>0</v>
      </c>
      <c r="H410">
        <v>4.7875589604291502</v>
      </c>
      <c r="I410">
        <v>178.20022806985301</v>
      </c>
      <c r="J410">
        <v>178.48862057584699</v>
      </c>
      <c r="K410">
        <v>124.205599892953</v>
      </c>
      <c r="L410">
        <v>210.26646569833801</v>
      </c>
      <c r="M410">
        <v>38.779808671549603</v>
      </c>
      <c r="N410">
        <v>94.230486136299703</v>
      </c>
      <c r="O410">
        <v>65.957855100691205</v>
      </c>
      <c r="P410">
        <v>124051.616617828</v>
      </c>
      <c r="Q410">
        <v>148846.476039256</v>
      </c>
      <c r="R410">
        <v>134.044108099049</v>
      </c>
      <c r="S410">
        <v>704.46361235652296</v>
      </c>
      <c r="T410">
        <v>0.76222858723137599</v>
      </c>
      <c r="U410">
        <v>0.25662752220561802</v>
      </c>
      <c r="V410" s="1">
        <v>0</v>
      </c>
      <c r="W410">
        <v>6.5343025542293001E-2</v>
      </c>
      <c r="X410">
        <v>0.67802945225208799</v>
      </c>
      <c r="Y410" s="1">
        <v>0</v>
      </c>
      <c r="Z410" s="1">
        <v>0</v>
      </c>
      <c r="AA410">
        <v>3.3031118449611702E-4</v>
      </c>
      <c r="AB410">
        <v>8.8367430449529192E-3</v>
      </c>
      <c r="AC410">
        <v>7.9112894607725696E-3</v>
      </c>
      <c r="AD410">
        <v>2.2279880923635402E-3</v>
      </c>
      <c r="AE410">
        <v>6.8028130542148596E-3</v>
      </c>
      <c r="AF410" s="3">
        <v>8.5237994795774197E-3</v>
      </c>
      <c r="AG410">
        <v>3.5893055341524099E-3</v>
      </c>
      <c r="AH410">
        <v>9.6920345625933493</v>
      </c>
      <c r="AI410">
        <v>0.34865274630672499</v>
      </c>
      <c r="AJ410">
        <v>5823.3335320931601</v>
      </c>
      <c r="AK410" t="s">
        <v>109</v>
      </c>
      <c r="AL410" t="s">
        <v>110</v>
      </c>
      <c r="AM410">
        <v>2811009632.5599999</v>
      </c>
      <c r="AN410">
        <v>22660</v>
      </c>
      <c r="AO410" s="1">
        <f t="shared" si="82"/>
        <v>1.6339210150867235E-2</v>
      </c>
      <c r="AP410" s="5">
        <f t="shared" si="83"/>
        <v>17.937579729380161</v>
      </c>
      <c r="AQ410" s="3">
        <f t="shared" si="84"/>
        <v>7.5781218736055353E-3</v>
      </c>
      <c r="AR410" s="15">
        <f t="shared" si="85"/>
        <v>0.40547075634933316</v>
      </c>
    </row>
    <row r="411" spans="1:45" x14ac:dyDescent="0.25">
      <c r="A411" t="s">
        <v>37</v>
      </c>
      <c r="B411">
        <v>18.799501564641801</v>
      </c>
      <c r="C411">
        <v>2.0836210200082101E-2</v>
      </c>
      <c r="D411">
        <v>22.3280631803744</v>
      </c>
      <c r="E411">
        <v>71.021765784369606</v>
      </c>
      <c r="F411" s="1">
        <v>0</v>
      </c>
      <c r="G411" s="1">
        <v>0</v>
      </c>
      <c r="H411">
        <v>4.98819242870265</v>
      </c>
      <c r="I411">
        <v>198.14914369121399</v>
      </c>
      <c r="J411">
        <v>198.91429310091601</v>
      </c>
      <c r="K411">
        <v>142.63320926173299</v>
      </c>
      <c r="L411">
        <v>233.43408821696599</v>
      </c>
      <c r="M411">
        <v>39.018956966796502</v>
      </c>
      <c r="N411">
        <v>93.756242632819095</v>
      </c>
      <c r="O411">
        <v>65.427049729942894</v>
      </c>
      <c r="P411">
        <v>112306.78258111401</v>
      </c>
      <c r="Q411">
        <v>138049.782387663</v>
      </c>
      <c r="R411">
        <v>134.01343409891399</v>
      </c>
      <c r="S411">
        <v>710.53407226062495</v>
      </c>
      <c r="T411">
        <v>0.70333412772073201</v>
      </c>
      <c r="U411">
        <v>0.29391326332307399</v>
      </c>
      <c r="V411" s="1">
        <v>0</v>
      </c>
      <c r="W411">
        <v>0.115725851717073</v>
      </c>
      <c r="X411">
        <v>0.59036088495985195</v>
      </c>
      <c r="Y411" s="1">
        <v>0</v>
      </c>
      <c r="Z411" s="1">
        <v>0</v>
      </c>
      <c r="AA411">
        <v>3.5523170910848299E-4</v>
      </c>
      <c r="AB411">
        <v>8.5863954412278704E-3</v>
      </c>
      <c r="AC411">
        <v>7.7793489927362198E-3</v>
      </c>
      <c r="AD411">
        <v>1.37150719743042E-3</v>
      </c>
      <c r="AE411">
        <v>6.6941040667939898E-3</v>
      </c>
      <c r="AF411" s="3">
        <v>8.49401607657118E-3</v>
      </c>
      <c r="AG411">
        <v>3.8289342297740201E-3</v>
      </c>
      <c r="AH411">
        <v>9.6609074118474698</v>
      </c>
      <c r="AI411">
        <v>0.36021275278355902</v>
      </c>
      <c r="AJ411">
        <v>6512.7929675824698</v>
      </c>
      <c r="AK411" t="s">
        <v>111</v>
      </c>
      <c r="AL411" t="s">
        <v>112</v>
      </c>
      <c r="AM411">
        <v>539971010.64999998</v>
      </c>
      <c r="AN411">
        <v>4808</v>
      </c>
      <c r="AO411" s="1">
        <f t="shared" si="82"/>
        <v>1.6203895974587323E-2</v>
      </c>
      <c r="AP411" s="5">
        <f t="shared" si="83"/>
        <v>17.802013313340026</v>
      </c>
      <c r="AQ411" s="3">
        <f t="shared" si="84"/>
        <v>1.0004562187509447E-3</v>
      </c>
      <c r="AR411" s="15">
        <f t="shared" si="85"/>
        <v>5.6032328127420428E-2</v>
      </c>
    </row>
    <row r="412" spans="1:45" x14ac:dyDescent="0.25">
      <c r="A412" t="s">
        <v>37</v>
      </c>
      <c r="B412">
        <v>26.577832927250999</v>
      </c>
      <c r="C412">
        <v>1.9637253536592701E-2</v>
      </c>
      <c r="D412">
        <v>21.179062195670799</v>
      </c>
      <c r="E412">
        <v>106.76878223230401</v>
      </c>
      <c r="F412" s="1">
        <v>0</v>
      </c>
      <c r="G412" s="1">
        <v>0</v>
      </c>
      <c r="H412">
        <v>5.3530324305510097</v>
      </c>
      <c r="I412">
        <v>221.65384348339899</v>
      </c>
      <c r="J412">
        <v>222.280583635959</v>
      </c>
      <c r="K412">
        <v>169.056489157025</v>
      </c>
      <c r="L412">
        <v>265.25951661695098</v>
      </c>
      <c r="M412">
        <v>39.151691658488701</v>
      </c>
      <c r="N412">
        <v>93.317469820226194</v>
      </c>
      <c r="O412">
        <v>65.585532599406406</v>
      </c>
      <c r="P412">
        <v>90784.323224351698</v>
      </c>
      <c r="Q412">
        <v>112830.666031677</v>
      </c>
      <c r="R412">
        <v>133.80513462794099</v>
      </c>
      <c r="S412">
        <v>701.19676617046298</v>
      </c>
      <c r="T412">
        <v>0.60088185516765202</v>
      </c>
      <c r="U412">
        <v>0.33141968125113203</v>
      </c>
      <c r="V412" s="1">
        <v>0</v>
      </c>
      <c r="W412">
        <v>0.12622101861854501</v>
      </c>
      <c r="X412">
        <v>0.54235930013032196</v>
      </c>
      <c r="Y412" s="1">
        <v>0</v>
      </c>
      <c r="Z412" s="1">
        <v>0</v>
      </c>
      <c r="AA412">
        <v>3.39576959526916E-4</v>
      </c>
      <c r="AB412">
        <v>8.2851637756847195E-3</v>
      </c>
      <c r="AC412">
        <v>7.8367816561735696E-3</v>
      </c>
      <c r="AD412">
        <v>1.28233960362284E-3</v>
      </c>
      <c r="AE412">
        <v>6.55757303764486E-3</v>
      </c>
      <c r="AF412" s="3">
        <v>8.5566804491552795E-3</v>
      </c>
      <c r="AG412">
        <v>3.1726211087602699E-3</v>
      </c>
      <c r="AH412">
        <v>9.6039898180305308</v>
      </c>
      <c r="AI412">
        <v>0.34830102269495999</v>
      </c>
      <c r="AJ412">
        <v>7016.84871718048</v>
      </c>
      <c r="AK412" t="s">
        <v>113</v>
      </c>
      <c r="AL412" t="s">
        <v>114</v>
      </c>
      <c r="AM412">
        <v>80525694.700000003</v>
      </c>
      <c r="AN412">
        <v>887</v>
      </c>
      <c r="AO412" s="1">
        <f t="shared" si="82"/>
        <v>1.6305205042397998E-2</v>
      </c>
      <c r="AP412" s="5">
        <f t="shared" si="83"/>
        <v>17.903530526588995</v>
      </c>
      <c r="AQ412" s="3">
        <f t="shared" si="84"/>
        <v>9.1115668161864879E-3</v>
      </c>
      <c r="AR412" s="15">
        <f t="shared" si="85"/>
        <v>0.4845023381159137</v>
      </c>
    </row>
    <row r="413" spans="1:45" x14ac:dyDescent="0.25">
      <c r="AN413">
        <f>SUM(AN396:AN412)</f>
        <v>1806940</v>
      </c>
      <c r="AO413" s="1"/>
      <c r="AP413" s="5"/>
      <c r="AQ413" s="3"/>
      <c r="AR413" s="15"/>
    </row>
    <row r="414" spans="1:45" s="38" customFormat="1" x14ac:dyDescent="0.25">
      <c r="B414" s="38" t="s">
        <v>304</v>
      </c>
      <c r="AF414" s="40"/>
    </row>
    <row r="415" spans="1:45" x14ac:dyDescent="0.25">
      <c r="AO415" t="s">
        <v>226</v>
      </c>
      <c r="AP415" t="s">
        <v>67</v>
      </c>
      <c r="AR415" t="s">
        <v>299</v>
      </c>
    </row>
    <row r="416" spans="1:45" x14ac:dyDescent="0.25">
      <c r="A416" t="s">
        <v>0</v>
      </c>
      <c r="B416" t="s">
        <v>1</v>
      </c>
      <c r="C416" t="s">
        <v>2</v>
      </c>
      <c r="D416" t="s">
        <v>3</v>
      </c>
      <c r="E416" t="s">
        <v>5</v>
      </c>
      <c r="F416" t="s">
        <v>6</v>
      </c>
      <c r="G416" t="s">
        <v>208</v>
      </c>
      <c r="H416" t="s">
        <v>7</v>
      </c>
      <c r="I416" t="s">
        <v>8</v>
      </c>
      <c r="J416" t="s">
        <v>134</v>
      </c>
      <c r="K416" t="s">
        <v>143</v>
      </c>
      <c r="L416" t="s">
        <v>9</v>
      </c>
      <c r="M416" t="s">
        <v>10</v>
      </c>
      <c r="N416" t="s">
        <v>11</v>
      </c>
      <c r="O416" t="s">
        <v>13</v>
      </c>
      <c r="P416" t="s">
        <v>14</v>
      </c>
      <c r="Q416" t="s">
        <v>15</v>
      </c>
      <c r="R416" t="s">
        <v>16</v>
      </c>
      <c r="S416" t="s">
        <v>17</v>
      </c>
      <c r="T416" t="s">
        <v>18</v>
      </c>
      <c r="U416" t="s">
        <v>20</v>
      </c>
      <c r="V416" t="s">
        <v>21</v>
      </c>
      <c r="W416" t="s">
        <v>22</v>
      </c>
      <c r="X416" t="s">
        <v>23</v>
      </c>
      <c r="Y416" t="s">
        <v>24</v>
      </c>
      <c r="Z416" t="s">
        <v>25</v>
      </c>
      <c r="AA416" t="s">
        <v>26</v>
      </c>
      <c r="AB416" t="s">
        <v>27</v>
      </c>
      <c r="AC416" t="s">
        <v>263</v>
      </c>
      <c r="AD416" t="s">
        <v>120</v>
      </c>
      <c r="AE416" t="s">
        <v>29</v>
      </c>
      <c r="AF416" s="3" t="s">
        <v>233</v>
      </c>
      <c r="AG416" t="s">
        <v>30</v>
      </c>
      <c r="AH416" t="s">
        <v>31</v>
      </c>
      <c r="AI416" t="s">
        <v>32</v>
      </c>
      <c r="AJ416" t="s">
        <v>33</v>
      </c>
      <c r="AK416" t="s">
        <v>34</v>
      </c>
      <c r="AL416" t="s">
        <v>74</v>
      </c>
      <c r="AM416" t="s">
        <v>35</v>
      </c>
      <c r="AN416" t="s">
        <v>36</v>
      </c>
      <c r="AO416" s="15">
        <v>1</v>
      </c>
      <c r="AP416" s="15">
        <v>1</v>
      </c>
    </row>
    <row r="417" spans="1:45" x14ac:dyDescent="0.25">
      <c r="A417" t="s">
        <v>37</v>
      </c>
      <c r="B417">
        <v>0.152274133665464</v>
      </c>
      <c r="C417">
        <v>3.0552045289495601E-3</v>
      </c>
      <c r="D417">
        <v>3.6052623283710998</v>
      </c>
      <c r="E417">
        <v>-110.23830045639301</v>
      </c>
      <c r="F417" s="1">
        <v>0</v>
      </c>
      <c r="G417" s="1">
        <v>0</v>
      </c>
      <c r="H417">
        <v>2.5470201377764701</v>
      </c>
      <c r="I417">
        <v>-242.47308321262301</v>
      </c>
      <c r="J417">
        <v>-284.49816914444398</v>
      </c>
      <c r="K417">
        <v>-243.76194626215701</v>
      </c>
      <c r="L417">
        <v>-213.70661062402701</v>
      </c>
      <c r="M417">
        <v>26.815714244799999</v>
      </c>
      <c r="N417">
        <v>95.303360847515606</v>
      </c>
      <c r="O417">
        <v>85.754530394524096</v>
      </c>
      <c r="P417">
        <v>138738.32007518699</v>
      </c>
      <c r="Q417">
        <v>162298.99319703699</v>
      </c>
      <c r="R417">
        <v>85.282571198513907</v>
      </c>
      <c r="S417">
        <v>663.75368251672501</v>
      </c>
      <c r="T417">
        <v>0.96864080935812402</v>
      </c>
      <c r="U417">
        <v>2.3949280960862799E-2</v>
      </c>
      <c r="V417" s="1">
        <v>0</v>
      </c>
      <c r="W417" s="1">
        <v>0</v>
      </c>
      <c r="X417">
        <v>0.97605071903913698</v>
      </c>
      <c r="Y417" s="1">
        <v>0</v>
      </c>
      <c r="Z417" s="1">
        <v>0</v>
      </c>
      <c r="AA417">
        <v>2.8500802750630399E-4</v>
      </c>
      <c r="AB417">
        <v>2.7701926073584499E-3</v>
      </c>
      <c r="AC417">
        <v>2.9875851274968599E-3</v>
      </c>
      <c r="AD417" s="1">
        <v>0</v>
      </c>
      <c r="AE417" s="1">
        <v>0</v>
      </c>
      <c r="AF417" s="3">
        <v>0</v>
      </c>
      <c r="AG417" s="1">
        <v>0</v>
      </c>
      <c r="AH417">
        <v>2.5544597173775698</v>
      </c>
      <c r="AI417">
        <v>5.7599278024046803E-2</v>
      </c>
      <c r="AJ417" s="1">
        <v>0</v>
      </c>
      <c r="AK417" t="s">
        <v>75</v>
      </c>
      <c r="AL417" t="s">
        <v>76</v>
      </c>
      <c r="AM417">
        <v>18452196.57</v>
      </c>
      <c r="AN417">
        <v>133</v>
      </c>
      <c r="AO417" s="1">
        <f>AA417+AC417*$AO$416+AF417*$AP$416</f>
        <v>3.2725931550031638E-3</v>
      </c>
      <c r="AP417" s="5">
        <f>100*(1-(1-AO417)^12)</f>
        <v>3.8571921013337174</v>
      </c>
      <c r="AQ417" s="3">
        <f>(1-(1-B417/100)^(1/12))- AO417</f>
        <v>-3.1456093943287265E-3</v>
      </c>
      <c r="AR417" s="15">
        <f>B417/AP417-1</f>
        <v>-0.96052202491734562</v>
      </c>
    </row>
    <row r="418" spans="1:45" x14ac:dyDescent="0.25">
      <c r="A418" t="s">
        <v>37</v>
      </c>
      <c r="B418">
        <v>2.8196802452441601</v>
      </c>
      <c r="C418">
        <v>3.4867752728235898E-3</v>
      </c>
      <c r="D418">
        <v>4.1048154778361798</v>
      </c>
      <c r="E418">
        <v>-91.995813744157701</v>
      </c>
      <c r="F418" s="1">
        <v>0</v>
      </c>
      <c r="G418" s="1">
        <v>0</v>
      </c>
      <c r="H418">
        <v>2.7853974394785301</v>
      </c>
      <c r="I418">
        <v>-210.92446031087701</v>
      </c>
      <c r="J418">
        <v>-243.680833046374</v>
      </c>
      <c r="K418">
        <v>-213.097923219145</v>
      </c>
      <c r="L418">
        <v>-187.22924386102801</v>
      </c>
      <c r="M418">
        <v>28.412725018161801</v>
      </c>
      <c r="N418">
        <v>95.466818642447706</v>
      </c>
      <c r="O418">
        <v>85.259769660255103</v>
      </c>
      <c r="P418">
        <v>168434.20560821399</v>
      </c>
      <c r="Q418">
        <v>196327.70706729399</v>
      </c>
      <c r="R418">
        <v>87.036534368654799</v>
      </c>
      <c r="S418">
        <v>671.42598606685499</v>
      </c>
      <c r="T418">
        <v>0.86099991013643595</v>
      </c>
      <c r="U418">
        <v>0.14090000977374001</v>
      </c>
      <c r="V418" s="1">
        <v>0</v>
      </c>
      <c r="W418">
        <v>5.5776352399982201E-2</v>
      </c>
      <c r="X418">
        <v>0.80332363782627703</v>
      </c>
      <c r="Y418" s="1">
        <v>0</v>
      </c>
      <c r="Z418" s="1">
        <v>0</v>
      </c>
      <c r="AA418">
        <v>2.8661477124399898E-4</v>
      </c>
      <c r="AB418">
        <v>3.2001651940716E-3</v>
      </c>
      <c r="AC418">
        <v>3.0966905653566101E-3</v>
      </c>
      <c r="AD418" s="1">
        <v>0</v>
      </c>
      <c r="AE418" s="1">
        <v>0</v>
      </c>
      <c r="AF418" s="3">
        <v>0</v>
      </c>
      <c r="AG418" s="1">
        <v>0</v>
      </c>
      <c r="AH418">
        <v>2.6863956668797999</v>
      </c>
      <c r="AI418">
        <v>6.36747517808499E-2</v>
      </c>
      <c r="AJ418">
        <v>0.48161974304278699</v>
      </c>
      <c r="AK418" t="s">
        <v>77</v>
      </c>
      <c r="AL418" t="s">
        <v>78</v>
      </c>
      <c r="AM418">
        <v>106618852.15000001</v>
      </c>
      <c r="AN418">
        <v>633</v>
      </c>
      <c r="AO418" s="1">
        <f t="shared" ref="AO418:AO433" si="86">AA418+AC418*$AO$416+AF418*$AP$416</f>
        <v>3.383305336600609E-3</v>
      </c>
      <c r="AP418" s="5">
        <f t="shared" ref="AP418:AP436" si="87">100*(1-(1-AO418)^12)</f>
        <v>3.9852633830724016</v>
      </c>
      <c r="AQ418" s="3">
        <f t="shared" ref="AQ418:AQ433" si="88">(1-(1-B418/100)^(1/12))- AO418</f>
        <v>-1.0026463872584686E-3</v>
      </c>
      <c r="AR418" s="15">
        <f t="shared" ref="AR418:AR433" si="89">B418/AP418-1</f>
        <v>-0.29247330120742132</v>
      </c>
    </row>
    <row r="419" spans="1:45" x14ac:dyDescent="0.25">
      <c r="A419" t="s">
        <v>37</v>
      </c>
      <c r="B419">
        <v>3.95050199434157</v>
      </c>
      <c r="C419">
        <v>3.7384376009377898E-3</v>
      </c>
      <c r="D419">
        <v>4.3950239244171003</v>
      </c>
      <c r="E419">
        <v>-68.397788046937606</v>
      </c>
      <c r="F419" s="1">
        <v>0</v>
      </c>
      <c r="G419" s="1">
        <v>0</v>
      </c>
      <c r="H419">
        <v>3.0207524164540902</v>
      </c>
      <c r="I419">
        <v>-181.48396241494399</v>
      </c>
      <c r="J419">
        <v>-206.966037304926</v>
      </c>
      <c r="K419">
        <v>-184.48808352607799</v>
      </c>
      <c r="L419">
        <v>-160.38998410271799</v>
      </c>
      <c r="M419">
        <v>28.130046865981502</v>
      </c>
      <c r="N419">
        <v>94.773325332025394</v>
      </c>
      <c r="O419">
        <v>83.967670433888998</v>
      </c>
      <c r="P419">
        <v>189189.14523119701</v>
      </c>
      <c r="Q419">
        <v>226667.771108794</v>
      </c>
      <c r="R419">
        <v>87.100197096118706</v>
      </c>
      <c r="S419">
        <v>673.04770102167902</v>
      </c>
      <c r="T419">
        <v>0.76351239799375503</v>
      </c>
      <c r="U419">
        <v>0.22937532645876499</v>
      </c>
      <c r="V419" s="1">
        <v>0</v>
      </c>
      <c r="W419">
        <v>0.115943415325771</v>
      </c>
      <c r="X419">
        <v>0.65468125821546297</v>
      </c>
      <c r="Y419" s="1">
        <v>0</v>
      </c>
      <c r="Z419" s="1">
        <v>0</v>
      </c>
      <c r="AA419">
        <v>2.8769551497568701E-4</v>
      </c>
      <c r="AB419">
        <v>3.4504326806310301E-3</v>
      </c>
      <c r="AC419">
        <v>3.3992332773631101E-3</v>
      </c>
      <c r="AD419" s="1">
        <v>3.0344037336196698E-7</v>
      </c>
      <c r="AE419" s="1">
        <v>0</v>
      </c>
      <c r="AF419" s="3">
        <v>7.6758858536351501E-6</v>
      </c>
      <c r="AG419" s="1">
        <v>0</v>
      </c>
      <c r="AH419">
        <v>3.1424692464817099</v>
      </c>
      <c r="AI419">
        <v>7.3777887422976196E-2</v>
      </c>
      <c r="AJ419">
        <v>0.83157581251647295</v>
      </c>
      <c r="AK419" t="s">
        <v>79</v>
      </c>
      <c r="AL419" t="s">
        <v>80</v>
      </c>
      <c r="AM419">
        <v>679189031.38</v>
      </c>
      <c r="AN419">
        <v>3590</v>
      </c>
      <c r="AO419" s="1">
        <f t="shared" si="86"/>
        <v>3.6946046781924321E-3</v>
      </c>
      <c r="AP419" s="5">
        <f t="shared" si="87"/>
        <v>4.3445352586242381</v>
      </c>
      <c r="AQ419" s="3">
        <f t="shared" si="88"/>
        <v>-3.4136246370347146E-4</v>
      </c>
      <c r="AR419" s="15">
        <f t="shared" si="89"/>
        <v>-9.069629795280898E-2</v>
      </c>
    </row>
    <row r="420" spans="1:45" x14ac:dyDescent="0.25">
      <c r="A420" t="s">
        <v>37</v>
      </c>
      <c r="B420">
        <v>4.6564616181877003</v>
      </c>
      <c r="C420">
        <v>3.75011054228018E-3</v>
      </c>
      <c r="D420">
        <v>4.4084652061757401</v>
      </c>
      <c r="E420">
        <v>-43.132417723339103</v>
      </c>
      <c r="F420" s="1">
        <v>0</v>
      </c>
      <c r="G420" s="1">
        <v>0</v>
      </c>
      <c r="H420">
        <v>3.2634338000241598</v>
      </c>
      <c r="I420">
        <v>-158.90464550596801</v>
      </c>
      <c r="J420">
        <v>-186.53493383993299</v>
      </c>
      <c r="K420">
        <v>-162.005891862753</v>
      </c>
      <c r="L420">
        <v>-138.41505136422799</v>
      </c>
      <c r="M420">
        <v>27.922236757824699</v>
      </c>
      <c r="N420">
        <v>95.442170194796105</v>
      </c>
      <c r="O420">
        <v>84.252467838182199</v>
      </c>
      <c r="P420">
        <v>194773.07711228001</v>
      </c>
      <c r="Q420">
        <v>234053.53190490499</v>
      </c>
      <c r="R420">
        <v>85.169001549651</v>
      </c>
      <c r="S420">
        <v>671.263531249332</v>
      </c>
      <c r="T420">
        <v>0.71667874465778303</v>
      </c>
      <c r="U420">
        <v>0.23410608208931599</v>
      </c>
      <c r="V420" s="1">
        <v>0</v>
      </c>
      <c r="W420">
        <v>0.19149617486529699</v>
      </c>
      <c r="X420">
        <v>0.57439774304538505</v>
      </c>
      <c r="Y420" s="1">
        <v>0</v>
      </c>
      <c r="Z420" s="1">
        <v>0</v>
      </c>
      <c r="AA420">
        <v>2.8688513961319298E-4</v>
      </c>
      <c r="AB420">
        <v>3.4625906858836699E-3</v>
      </c>
      <c r="AC420">
        <v>3.4486625427410799E-3</v>
      </c>
      <c r="AD420" s="1">
        <v>6.3833098832115303E-7</v>
      </c>
      <c r="AE420" s="1">
        <v>0</v>
      </c>
      <c r="AF420" s="3">
        <v>2.1354363192146499E-5</v>
      </c>
      <c r="AG420" s="1">
        <v>0</v>
      </c>
      <c r="AH420">
        <v>3.38717632542813</v>
      </c>
      <c r="AI420">
        <v>7.9802897355872898E-2</v>
      </c>
      <c r="AJ420">
        <v>2.6150447048685099</v>
      </c>
      <c r="AK420" t="s">
        <v>81</v>
      </c>
      <c r="AL420" t="s">
        <v>82</v>
      </c>
      <c r="AM420">
        <v>6997807114.4899998</v>
      </c>
      <c r="AN420">
        <v>35928</v>
      </c>
      <c r="AO420" s="1">
        <f t="shared" si="86"/>
        <v>3.7569020455464194E-3</v>
      </c>
      <c r="AP420" s="5">
        <f t="shared" si="87"/>
        <v>4.4162847609293898</v>
      </c>
      <c r="AQ420" s="3">
        <f t="shared" si="88"/>
        <v>2.0884881265141684E-4</v>
      </c>
      <c r="AR420" s="15">
        <f t="shared" si="89"/>
        <v>5.4384368368439739E-2</v>
      </c>
    </row>
    <row r="421" spans="1:45" x14ac:dyDescent="0.25">
      <c r="A421" t="s">
        <v>37</v>
      </c>
      <c r="B421">
        <v>4.67061007912399</v>
      </c>
      <c r="C421">
        <v>4.2685765033720399E-3</v>
      </c>
      <c r="D421">
        <v>5.0037296487392702</v>
      </c>
      <c r="E421">
        <v>-36.929515115892201</v>
      </c>
      <c r="F421" s="1">
        <v>0</v>
      </c>
      <c r="G421" s="1">
        <v>0</v>
      </c>
      <c r="H421">
        <v>3.3845490141465899</v>
      </c>
      <c r="I421">
        <v>-133.37218791329701</v>
      </c>
      <c r="J421">
        <v>-159.068762463848</v>
      </c>
      <c r="K421">
        <v>-139.434312468347</v>
      </c>
      <c r="L421">
        <v>-112.522020654985</v>
      </c>
      <c r="M421">
        <v>28.664838893682202</v>
      </c>
      <c r="N421">
        <v>95.4267555352708</v>
      </c>
      <c r="O421">
        <v>83.816671617314995</v>
      </c>
      <c r="P421">
        <v>191394.063765047</v>
      </c>
      <c r="Q421">
        <v>231673.903481599</v>
      </c>
      <c r="R421">
        <v>84.920960576865994</v>
      </c>
      <c r="S421">
        <v>674.27815595766697</v>
      </c>
      <c r="T421">
        <v>0.71613029547031604</v>
      </c>
      <c r="U421">
        <v>0.24741797910065799</v>
      </c>
      <c r="V421" s="1">
        <v>0</v>
      </c>
      <c r="W421">
        <v>0.17674524610151901</v>
      </c>
      <c r="X421">
        <v>0.57583677479782203</v>
      </c>
      <c r="Y421" s="1">
        <v>0</v>
      </c>
      <c r="Z421" s="1">
        <v>0</v>
      </c>
      <c r="AA421">
        <v>2.8787183346916601E-4</v>
      </c>
      <c r="AB421">
        <v>3.9189152461393097E-3</v>
      </c>
      <c r="AC421">
        <v>3.9665052529048103E-3</v>
      </c>
      <c r="AD421">
        <v>6.18015025779706E-5</v>
      </c>
      <c r="AE421" s="1">
        <v>4.4114708999028096E-12</v>
      </c>
      <c r="AF421" s="3">
        <v>4.0753404710130799E-5</v>
      </c>
      <c r="AG421" s="1">
        <v>0</v>
      </c>
      <c r="AH421">
        <v>3.4996038190160199</v>
      </c>
      <c r="AI421">
        <v>8.46067161725471E-2</v>
      </c>
      <c r="AJ421">
        <v>11.3938251297444</v>
      </c>
      <c r="AK421" t="s">
        <v>83</v>
      </c>
      <c r="AL421" t="s">
        <v>84</v>
      </c>
      <c r="AM421">
        <v>19206777086.950001</v>
      </c>
      <c r="AN421">
        <v>100352</v>
      </c>
      <c r="AO421" s="1">
        <f t="shared" si="86"/>
        <v>4.2951304910841077E-3</v>
      </c>
      <c r="AP421" s="5">
        <f t="shared" si="87"/>
        <v>5.0341253130550045</v>
      </c>
      <c r="AQ421" s="3">
        <f t="shared" si="88"/>
        <v>-3.1706162435031059E-4</v>
      </c>
      <c r="AR421" s="15">
        <f t="shared" si="89"/>
        <v>-7.2210207598191856E-2</v>
      </c>
    </row>
    <row r="422" spans="1:45" x14ac:dyDescent="0.25">
      <c r="A422" t="s">
        <v>37</v>
      </c>
      <c r="B422">
        <v>5.5023653007100402</v>
      </c>
      <c r="C422">
        <v>4.9986011908118699E-3</v>
      </c>
      <c r="D422">
        <v>5.8361307729019298</v>
      </c>
      <c r="E422">
        <v>-25.982435927093299</v>
      </c>
      <c r="F422" s="1">
        <v>0</v>
      </c>
      <c r="G422" s="1">
        <v>0</v>
      </c>
      <c r="H422">
        <v>3.5523358209557299</v>
      </c>
      <c r="I422">
        <v>-109.093987485932</v>
      </c>
      <c r="J422">
        <v>-132.159590392365</v>
      </c>
      <c r="K422">
        <v>-119.610969992018</v>
      </c>
      <c r="L422">
        <v>-87.763847088420405</v>
      </c>
      <c r="M422">
        <v>30.061743291317601</v>
      </c>
      <c r="N422">
        <v>95.391707139007494</v>
      </c>
      <c r="O422">
        <v>83.298568104489902</v>
      </c>
      <c r="P422">
        <v>187091.40563826801</v>
      </c>
      <c r="Q422">
        <v>227870.62227909901</v>
      </c>
      <c r="R422">
        <v>84.940210812271502</v>
      </c>
      <c r="S422">
        <v>679.51764725628595</v>
      </c>
      <c r="T422">
        <v>0.71729250622094198</v>
      </c>
      <c r="U422">
        <v>0.27476423620741702</v>
      </c>
      <c r="V422" s="1">
        <v>0</v>
      </c>
      <c r="W422">
        <v>0.16412844696248899</v>
      </c>
      <c r="X422">
        <v>0.56110731683009196</v>
      </c>
      <c r="Y422" s="1">
        <v>0</v>
      </c>
      <c r="Z422" s="1">
        <v>0</v>
      </c>
      <c r="AA422">
        <v>2.89735157053826E-4</v>
      </c>
      <c r="AB422">
        <v>4.5325733846071402E-3</v>
      </c>
      <c r="AC422">
        <v>4.2972126632533497E-3</v>
      </c>
      <c r="AD422">
        <v>1.7597071893377499E-4</v>
      </c>
      <c r="AE422" s="1">
        <v>7.5389222049060393E-12</v>
      </c>
      <c r="AF422" s="3">
        <v>6.3923465490896701E-5</v>
      </c>
      <c r="AG422" s="1">
        <v>3.3569922015962002E-7</v>
      </c>
      <c r="AH422">
        <v>3.5303754809890702</v>
      </c>
      <c r="AI422">
        <v>8.93925214530739E-2</v>
      </c>
      <c r="AJ422">
        <v>59.956092573666602</v>
      </c>
      <c r="AK422" t="s">
        <v>85</v>
      </c>
      <c r="AL422" t="s">
        <v>86</v>
      </c>
      <c r="AM422">
        <v>35700969115.300003</v>
      </c>
      <c r="AN422">
        <v>190821</v>
      </c>
      <c r="AO422" s="1">
        <f t="shared" si="86"/>
        <v>4.6508712857980718E-3</v>
      </c>
      <c r="AP422" s="5">
        <f t="shared" si="87"/>
        <v>5.4404737950104698</v>
      </c>
      <c r="AQ422" s="3">
        <f t="shared" si="88"/>
        <v>5.4306307515719979E-5</v>
      </c>
      <c r="AR422" s="15">
        <f t="shared" si="89"/>
        <v>1.1376124218506867E-2</v>
      </c>
    </row>
    <row r="423" spans="1:45" x14ac:dyDescent="0.25">
      <c r="A423" t="s">
        <v>37</v>
      </c>
      <c r="B423">
        <v>6.5446369713258399</v>
      </c>
      <c r="C423">
        <v>5.8568725529836302E-3</v>
      </c>
      <c r="D423">
        <v>6.8062098260547996</v>
      </c>
      <c r="E423">
        <v>-17.204995281166799</v>
      </c>
      <c r="F423" s="1">
        <v>0</v>
      </c>
      <c r="G423" s="1">
        <v>0</v>
      </c>
      <c r="H423">
        <v>3.7039890178429999</v>
      </c>
      <c r="I423">
        <v>-84.065969667922602</v>
      </c>
      <c r="J423">
        <v>-107.376754473418</v>
      </c>
      <c r="K423">
        <v>-96.275721634273395</v>
      </c>
      <c r="L423">
        <v>-62.217695040596098</v>
      </c>
      <c r="M423">
        <v>30.7788215190457</v>
      </c>
      <c r="N423">
        <v>95.332998185692801</v>
      </c>
      <c r="O423">
        <v>82.8873304958706</v>
      </c>
      <c r="P423">
        <v>182646.41984106301</v>
      </c>
      <c r="Q423">
        <v>223339.19341255201</v>
      </c>
      <c r="R423">
        <v>84.9788443167689</v>
      </c>
      <c r="S423">
        <v>680.99372118620602</v>
      </c>
      <c r="T423">
        <v>0.71896682008384305</v>
      </c>
      <c r="U423">
        <v>0.29426328682226099</v>
      </c>
      <c r="V423" s="1">
        <v>0</v>
      </c>
      <c r="W423">
        <v>0.15324090317063899</v>
      </c>
      <c r="X423">
        <v>0.55249581000709802</v>
      </c>
      <c r="Y423" s="1">
        <v>0</v>
      </c>
      <c r="Z423" s="1">
        <v>0</v>
      </c>
      <c r="AA423">
        <v>2.9116767308151999E-4</v>
      </c>
      <c r="AB423">
        <v>5.3210401840494597E-3</v>
      </c>
      <c r="AC423">
        <v>4.8116450154337201E-3</v>
      </c>
      <c r="AD423">
        <v>2.43262278163305E-4</v>
      </c>
      <c r="AE423" s="1">
        <v>2.5344618885522E-10</v>
      </c>
      <c r="AF423" s="3">
        <v>9.0998043702866804E-5</v>
      </c>
      <c r="AG423">
        <v>1.41652096927841E-6</v>
      </c>
      <c r="AH423">
        <v>3.6098540962352699</v>
      </c>
      <c r="AI423">
        <v>9.3833790671108905E-2</v>
      </c>
      <c r="AJ423">
        <v>153.698684567519</v>
      </c>
      <c r="AK423" t="s">
        <v>87</v>
      </c>
      <c r="AL423" t="s">
        <v>88</v>
      </c>
      <c r="AM423">
        <v>54528358057.870003</v>
      </c>
      <c r="AN423">
        <v>298546</v>
      </c>
      <c r="AO423" s="1">
        <f t="shared" si="86"/>
        <v>5.1938107322181074E-3</v>
      </c>
      <c r="AP423" s="5">
        <f t="shared" si="87"/>
        <v>6.0575800777358246</v>
      </c>
      <c r="AQ423" s="3">
        <f t="shared" si="88"/>
        <v>4.3083342791397881E-4</v>
      </c>
      <c r="AR423" s="15">
        <f t="shared" si="89"/>
        <v>8.040453239407519E-2</v>
      </c>
    </row>
    <row r="424" spans="1:45" x14ac:dyDescent="0.25">
      <c r="A424" t="s">
        <v>37</v>
      </c>
      <c r="B424">
        <v>7.0796011348618899</v>
      </c>
      <c r="C424">
        <v>6.1553585266087398E-3</v>
      </c>
      <c r="D424">
        <v>7.1414269454550503</v>
      </c>
      <c r="E424">
        <v>-15.264798219178299</v>
      </c>
      <c r="F424" s="1">
        <v>0</v>
      </c>
      <c r="G424" s="1">
        <v>0</v>
      </c>
      <c r="H424">
        <v>3.76868908598945</v>
      </c>
      <c r="I424">
        <v>-60.140856850594098</v>
      </c>
      <c r="J424">
        <v>-82.004886553368095</v>
      </c>
      <c r="K424">
        <v>-75.981795777185894</v>
      </c>
      <c r="L424">
        <v>-37.824898571739197</v>
      </c>
      <c r="M424">
        <v>30.9712413200036</v>
      </c>
      <c r="N424">
        <v>95.233603193254794</v>
      </c>
      <c r="O424">
        <v>82.598697186989199</v>
      </c>
      <c r="P424">
        <v>178794.61322880999</v>
      </c>
      <c r="Q424">
        <v>219807.60913115399</v>
      </c>
      <c r="R424">
        <v>85.447553361374901</v>
      </c>
      <c r="S424">
        <v>688.05185634370901</v>
      </c>
      <c r="T424">
        <v>0.70790703635371099</v>
      </c>
      <c r="U424">
        <v>0.29627016018321201</v>
      </c>
      <c r="V424" s="1">
        <v>0</v>
      </c>
      <c r="W424">
        <v>0.13959904306540499</v>
      </c>
      <c r="X424">
        <v>0.564130796751381</v>
      </c>
      <c r="Y424" s="1">
        <v>0</v>
      </c>
      <c r="Z424" s="1">
        <v>0</v>
      </c>
      <c r="AA424">
        <v>2.9219599125704599E-4</v>
      </c>
      <c r="AB424">
        <v>5.5511368114447603E-3</v>
      </c>
      <c r="AC424">
        <v>5.0296742635719998E-3</v>
      </c>
      <c r="AD424">
        <v>2.9390160486110001E-4</v>
      </c>
      <c r="AE424" s="1">
        <v>1.11721539375694E-8</v>
      </c>
      <c r="AF424" s="3">
        <v>1.19979552231073E-4</v>
      </c>
      <c r="AG424">
        <v>1.81308913611268E-5</v>
      </c>
      <c r="AH424">
        <v>3.6798717056024</v>
      </c>
      <c r="AI424">
        <v>9.6429174750078103E-2</v>
      </c>
      <c r="AJ424">
        <v>282.74300019915</v>
      </c>
      <c r="AK424" t="s">
        <v>89</v>
      </c>
      <c r="AL424" t="s">
        <v>90</v>
      </c>
      <c r="AM424">
        <v>57218746098.550003</v>
      </c>
      <c r="AN424">
        <v>320025</v>
      </c>
      <c r="AO424" s="1">
        <f t="shared" si="86"/>
        <v>5.4418498070601187E-3</v>
      </c>
      <c r="AP424" s="5">
        <f t="shared" si="87"/>
        <v>6.338271496641612</v>
      </c>
      <c r="AQ424" s="3">
        <f t="shared" si="88"/>
        <v>6.5838321541696748E-4</v>
      </c>
      <c r="AR424" s="15">
        <f t="shared" si="89"/>
        <v>0.11696085259413036</v>
      </c>
    </row>
    <row r="425" spans="1:45" x14ac:dyDescent="0.25">
      <c r="A425" t="s">
        <v>37</v>
      </c>
      <c r="B425">
        <v>7.4459486768031597</v>
      </c>
      <c r="C425">
        <v>6.3892161903381798E-3</v>
      </c>
      <c r="D425">
        <v>7.4032900898099498</v>
      </c>
      <c r="E425">
        <v>-12.647086571328201</v>
      </c>
      <c r="F425" s="1">
        <v>0</v>
      </c>
      <c r="G425" s="1">
        <v>0</v>
      </c>
      <c r="H425">
        <v>3.8251928731446299</v>
      </c>
      <c r="I425">
        <v>-35.610273771568501</v>
      </c>
      <c r="J425">
        <v>-59.345290167430797</v>
      </c>
      <c r="K425">
        <v>-52.391854931662998</v>
      </c>
      <c r="L425">
        <v>-12.6698315952068</v>
      </c>
      <c r="M425">
        <v>30.408651242418099</v>
      </c>
      <c r="N425">
        <v>95.180035959419797</v>
      </c>
      <c r="O425">
        <v>82.633766605915795</v>
      </c>
      <c r="P425">
        <v>173921.06137885299</v>
      </c>
      <c r="Q425">
        <v>214033.048933671</v>
      </c>
      <c r="R425">
        <v>86.345195595698002</v>
      </c>
      <c r="S425">
        <v>691.71963471979802</v>
      </c>
      <c r="T425">
        <v>0.70781667203359999</v>
      </c>
      <c r="U425">
        <v>0.28168788454121302</v>
      </c>
      <c r="V425" s="1">
        <v>0</v>
      </c>
      <c r="W425">
        <v>0.133286421503758</v>
      </c>
      <c r="X425">
        <v>0.58502569395502702</v>
      </c>
      <c r="Y425" s="1">
        <v>0</v>
      </c>
      <c r="Z425" s="1">
        <v>0</v>
      </c>
      <c r="AA425">
        <v>2.9207297773488702E-4</v>
      </c>
      <c r="AB425">
        <v>5.5017622519794203E-3</v>
      </c>
      <c r="AC425">
        <v>5.0394721906414103E-3</v>
      </c>
      <c r="AD425">
        <v>3.9395193069011501E-4</v>
      </c>
      <c r="AE425" s="1">
        <v>2.6446185652700299E-8</v>
      </c>
      <c r="AF425" s="3">
        <v>1.4446654844824699E-4</v>
      </c>
      <c r="AG425">
        <v>2.0142018636678499E-4</v>
      </c>
      <c r="AH425">
        <v>3.7561589294165398</v>
      </c>
      <c r="AI425">
        <v>9.6772987260355006E-2</v>
      </c>
      <c r="AJ425">
        <v>425.93259814800098</v>
      </c>
      <c r="AK425" t="s">
        <v>91</v>
      </c>
      <c r="AL425" t="s">
        <v>92</v>
      </c>
      <c r="AM425">
        <v>61312739610.010002</v>
      </c>
      <c r="AN425">
        <v>352532</v>
      </c>
      <c r="AO425" s="1">
        <f t="shared" si="86"/>
        <v>5.4760117168245444E-3</v>
      </c>
      <c r="AP425" s="61">
        <f t="shared" si="87"/>
        <v>6.3768702546156408</v>
      </c>
      <c r="AQ425" s="19">
        <f t="shared" si="88"/>
        <v>9.5135826300530007E-4</v>
      </c>
      <c r="AR425" s="16">
        <f t="shared" si="89"/>
        <v>0.16764939217850783</v>
      </c>
      <c r="AS425" s="9"/>
    </row>
    <row r="426" spans="1:45" x14ac:dyDescent="0.25">
      <c r="A426" t="s">
        <v>37</v>
      </c>
      <c r="B426">
        <v>7.83412150387458</v>
      </c>
      <c r="C426">
        <v>7.3581987235555096E-3</v>
      </c>
      <c r="D426">
        <v>8.4811153735925693</v>
      </c>
      <c r="E426">
        <v>-9.0935557322348206</v>
      </c>
      <c r="F426" s="1">
        <v>0</v>
      </c>
      <c r="G426" s="1">
        <v>0</v>
      </c>
      <c r="H426">
        <v>3.8823194347929602</v>
      </c>
      <c r="I426">
        <v>-11.563558705693501</v>
      </c>
      <c r="J426">
        <v>-41.408814960905801</v>
      </c>
      <c r="K426">
        <v>-24.652386683277498</v>
      </c>
      <c r="L426">
        <v>11.8987547937764</v>
      </c>
      <c r="M426">
        <v>29.112907346858702</v>
      </c>
      <c r="N426">
        <v>95.1961885804389</v>
      </c>
      <c r="O426">
        <v>83.062664436341805</v>
      </c>
      <c r="P426">
        <v>169977.53647704</v>
      </c>
      <c r="Q426">
        <v>210768.79460365599</v>
      </c>
      <c r="R426">
        <v>87.559128199552404</v>
      </c>
      <c r="S426">
        <v>687.957005816334</v>
      </c>
      <c r="T426">
        <v>0.71191409097737701</v>
      </c>
      <c r="U426">
        <v>0.286431056593549</v>
      </c>
      <c r="V426" s="1">
        <v>0</v>
      </c>
      <c r="W426">
        <v>0.12711814473674801</v>
      </c>
      <c r="X426">
        <v>0.58645079866970196</v>
      </c>
      <c r="Y426" s="1">
        <v>0</v>
      </c>
      <c r="Z426" s="1">
        <v>0</v>
      </c>
      <c r="AA426">
        <v>2.9069269765905298E-4</v>
      </c>
      <c r="AB426">
        <v>5.1819351547376302E-3</v>
      </c>
      <c r="AC426">
        <v>4.8691856633596596E-3</v>
      </c>
      <c r="AD426">
        <v>6.0823821449904904E-4</v>
      </c>
      <c r="AE426" s="1">
        <v>3.3308925113602203E-8</v>
      </c>
      <c r="AF426" s="3">
        <v>1.5423684851135E-4</v>
      </c>
      <c r="AG426">
        <v>1.2773269247643301E-3</v>
      </c>
      <c r="AH426">
        <v>3.8207365864566198</v>
      </c>
      <c r="AI426">
        <v>9.4407856449500893E-2</v>
      </c>
      <c r="AJ426">
        <v>501.16366958743799</v>
      </c>
      <c r="AK426" t="s">
        <v>93</v>
      </c>
      <c r="AL426" t="s">
        <v>94</v>
      </c>
      <c r="AM426">
        <v>71160755691.039993</v>
      </c>
      <c r="AN426">
        <v>418648</v>
      </c>
      <c r="AO426" s="1">
        <f t="shared" si="86"/>
        <v>5.3141152095300629E-3</v>
      </c>
      <c r="AP426" s="61">
        <f t="shared" si="87"/>
        <v>6.1938178268504345</v>
      </c>
      <c r="AQ426" s="19">
        <f t="shared" si="88"/>
        <v>1.4611787268809014E-3</v>
      </c>
      <c r="AR426" s="16">
        <f t="shared" si="89"/>
        <v>0.26482917691143038</v>
      </c>
      <c r="AS426" s="9"/>
    </row>
    <row r="427" spans="1:45" x14ac:dyDescent="0.25">
      <c r="A427" t="s">
        <v>37</v>
      </c>
      <c r="B427">
        <v>8.8900540294278905</v>
      </c>
      <c r="C427">
        <v>8.6498716726149307E-3</v>
      </c>
      <c r="D427">
        <v>9.8999969394702898</v>
      </c>
      <c r="E427">
        <v>-5.4791046735803697</v>
      </c>
      <c r="F427" s="1">
        <v>0</v>
      </c>
      <c r="G427" s="1">
        <v>0</v>
      </c>
      <c r="H427">
        <v>3.9642361495576601</v>
      </c>
      <c r="I427">
        <v>12.156932448862699</v>
      </c>
      <c r="J427">
        <v>-16.391142388618</v>
      </c>
      <c r="K427">
        <v>-3.1618644587061699</v>
      </c>
      <c r="L427">
        <v>37.060925732390501</v>
      </c>
      <c r="M427">
        <v>29.2870983097988</v>
      </c>
      <c r="N427">
        <v>95.038432704657595</v>
      </c>
      <c r="O427">
        <v>82.953876750969698</v>
      </c>
      <c r="P427">
        <v>160142.36684187801</v>
      </c>
      <c r="Q427">
        <v>199579.16435132999</v>
      </c>
      <c r="R427">
        <v>95.514317420970201</v>
      </c>
      <c r="S427">
        <v>693.43387924325395</v>
      </c>
      <c r="T427">
        <v>0.70889507280229003</v>
      </c>
      <c r="U427">
        <v>0.28266673773267698</v>
      </c>
      <c r="V427" s="1">
        <v>0</v>
      </c>
      <c r="W427">
        <v>0.112781154131241</v>
      </c>
      <c r="X427">
        <v>0.60455210813608096</v>
      </c>
      <c r="Y427" s="1">
        <v>0</v>
      </c>
      <c r="Z427" s="1">
        <v>0</v>
      </c>
      <c r="AA427">
        <v>2.9157965248495401E-4</v>
      </c>
      <c r="AB427">
        <v>5.0912496521496502E-3</v>
      </c>
      <c r="AC427">
        <v>4.8002373029338002E-3</v>
      </c>
      <c r="AD427">
        <v>7.1117308646433098E-4</v>
      </c>
      <c r="AE427" s="1">
        <v>3.7396220573757603E-8</v>
      </c>
      <c r="AF427" s="3">
        <v>1.80520246627542E-4</v>
      </c>
      <c r="AG427">
        <v>2.55587292171557E-3</v>
      </c>
      <c r="AH427">
        <v>3.7972871331574298</v>
      </c>
      <c r="AI427">
        <v>9.4203832798391604E-2</v>
      </c>
      <c r="AJ427">
        <v>820.528639955426</v>
      </c>
      <c r="AK427" t="s">
        <v>95</v>
      </c>
      <c r="AL427" t="s">
        <v>96</v>
      </c>
      <c r="AM427">
        <v>52323155375.879997</v>
      </c>
      <c r="AN427">
        <v>326729</v>
      </c>
      <c r="AO427" s="1">
        <f t="shared" si="86"/>
        <v>5.2723372020462966E-3</v>
      </c>
      <c r="AP427" s="61">
        <f t="shared" si="87"/>
        <v>6.1465272291966748</v>
      </c>
      <c r="AQ427" s="19">
        <f t="shared" si="88"/>
        <v>2.4562434818865986E-3</v>
      </c>
      <c r="AR427" s="16">
        <f t="shared" si="89"/>
        <v>0.4463539650811541</v>
      </c>
      <c r="AS427" s="19" t="s">
        <v>67</v>
      </c>
    </row>
    <row r="428" spans="1:45" x14ac:dyDescent="0.25">
      <c r="A428" t="s">
        <v>37</v>
      </c>
      <c r="B428">
        <v>11.3239758828145</v>
      </c>
      <c r="C428">
        <v>9.2938920375013698E-3</v>
      </c>
      <c r="D428">
        <v>10.5998831415925</v>
      </c>
      <c r="E428">
        <v>-4.6300092382016897</v>
      </c>
      <c r="F428" s="1">
        <v>0</v>
      </c>
      <c r="G428" s="1">
        <v>0</v>
      </c>
      <c r="H428">
        <v>4.0385617142281296</v>
      </c>
      <c r="I428">
        <v>35.206848282577802</v>
      </c>
      <c r="J428">
        <v>4.3796527018338596</v>
      </c>
      <c r="K428">
        <v>22.116822320187499</v>
      </c>
      <c r="L428">
        <v>61.3431126851032</v>
      </c>
      <c r="M428">
        <v>30.743260839018699</v>
      </c>
      <c r="N428">
        <v>95.028632098360504</v>
      </c>
      <c r="O428">
        <v>82.6564338240387</v>
      </c>
      <c r="P428">
        <v>152575.406759351</v>
      </c>
      <c r="Q428">
        <v>188386.81780495099</v>
      </c>
      <c r="R428">
        <v>108.085449194379</v>
      </c>
      <c r="S428">
        <v>689.09089334581597</v>
      </c>
      <c r="T428">
        <v>0.70908727680579497</v>
      </c>
      <c r="U428">
        <v>0.291591376758779</v>
      </c>
      <c r="V428" s="1">
        <v>0</v>
      </c>
      <c r="W428">
        <v>0.11087359864158999</v>
      </c>
      <c r="X428">
        <v>0.59753502459963004</v>
      </c>
      <c r="Y428" s="1">
        <v>0</v>
      </c>
      <c r="Z428" s="1">
        <v>0</v>
      </c>
      <c r="AA428">
        <v>2.9350468916594598E-4</v>
      </c>
      <c r="AB428">
        <v>5.2743597119183604E-3</v>
      </c>
      <c r="AC428">
        <v>4.8951542172391499E-3</v>
      </c>
      <c r="AD428">
        <v>9.0516072004991001E-4</v>
      </c>
      <c r="AE428" s="1">
        <v>9.4287115998576495E-8</v>
      </c>
      <c r="AF428" s="3">
        <v>1.9965424476917599E-4</v>
      </c>
      <c r="AG428">
        <v>2.8208214724809301E-3</v>
      </c>
      <c r="AH428">
        <v>3.6889243889942498</v>
      </c>
      <c r="AI428">
        <v>9.5782853539313595E-2</v>
      </c>
      <c r="AJ428">
        <v>1312.09484636304</v>
      </c>
      <c r="AK428" t="s">
        <v>97</v>
      </c>
      <c r="AL428" t="s">
        <v>98</v>
      </c>
      <c r="AM428">
        <v>47557754286.889999</v>
      </c>
      <c r="AN428">
        <v>311700</v>
      </c>
      <c r="AO428" s="1">
        <f t="shared" si="86"/>
        <v>5.3883131511742715E-3</v>
      </c>
      <c r="AP428" s="5">
        <f t="shared" si="87"/>
        <v>6.2777523137026119</v>
      </c>
      <c r="AQ428" s="31">
        <f t="shared" si="88"/>
        <v>4.5767562312916139E-3</v>
      </c>
      <c r="AR428" s="15">
        <f t="shared" si="89"/>
        <v>0.80382648389892108</v>
      </c>
    </row>
    <row r="429" spans="1:45" x14ac:dyDescent="0.25">
      <c r="A429" t="s">
        <v>37</v>
      </c>
      <c r="B429">
        <v>12.8056996945355</v>
      </c>
      <c r="C429">
        <v>9.4163134357386196E-3</v>
      </c>
      <c r="D429">
        <v>10.732358983252199</v>
      </c>
      <c r="E429">
        <v>2.7277829759036401</v>
      </c>
      <c r="F429" s="1">
        <v>0</v>
      </c>
      <c r="G429" s="1">
        <v>0</v>
      </c>
      <c r="H429">
        <v>4.1768702700435796</v>
      </c>
      <c r="I429">
        <v>59.131153714562203</v>
      </c>
      <c r="J429">
        <v>25.838437586577601</v>
      </c>
      <c r="K429">
        <v>47.111470073141803</v>
      </c>
      <c r="L429">
        <v>86.519046320781101</v>
      </c>
      <c r="M429">
        <v>32.431882921354202</v>
      </c>
      <c r="N429">
        <v>94.985400717004893</v>
      </c>
      <c r="O429">
        <v>82.347806200965906</v>
      </c>
      <c r="P429">
        <v>145585.930333442</v>
      </c>
      <c r="Q429">
        <v>180432.215540256</v>
      </c>
      <c r="R429">
        <v>119.745407827242</v>
      </c>
      <c r="S429">
        <v>685.61425772021403</v>
      </c>
      <c r="T429">
        <v>0.71252352707562105</v>
      </c>
      <c r="U429">
        <v>0.28780181564626001</v>
      </c>
      <c r="V429" s="1">
        <v>0</v>
      </c>
      <c r="W429">
        <v>0.110536044673849</v>
      </c>
      <c r="X429">
        <v>0.60166213967988902</v>
      </c>
      <c r="Y429" s="1">
        <v>0</v>
      </c>
      <c r="Z429" s="1">
        <v>0</v>
      </c>
      <c r="AA429">
        <v>2.9663786474968601E-4</v>
      </c>
      <c r="AB429">
        <v>5.4110847013415699E-3</v>
      </c>
      <c r="AC429">
        <v>4.9873709114635597E-3</v>
      </c>
      <c r="AD429">
        <v>9.2231243886831495E-4</v>
      </c>
      <c r="AE429" s="1">
        <v>1.26896292633054E-7</v>
      </c>
      <c r="AF429" s="3">
        <v>2.16156057574736E-4</v>
      </c>
      <c r="AG429">
        <v>2.7862000505292101E-3</v>
      </c>
      <c r="AH429">
        <v>3.54708034610029</v>
      </c>
      <c r="AI429">
        <v>9.7207105383515902E-2</v>
      </c>
      <c r="AJ429">
        <v>2024.32460465083</v>
      </c>
      <c r="AK429" t="s">
        <v>99</v>
      </c>
      <c r="AL429" t="s">
        <v>100</v>
      </c>
      <c r="AM429">
        <v>35710772851.489998</v>
      </c>
      <c r="AN429">
        <v>245290</v>
      </c>
      <c r="AO429" s="1">
        <f t="shared" si="86"/>
        <v>5.5001648337879815E-3</v>
      </c>
      <c r="AP429" s="61">
        <f t="shared" si="87"/>
        <v>6.4041515076246558</v>
      </c>
      <c r="AQ429" s="31">
        <f t="shared" si="88"/>
        <v>5.8541511821279847E-3</v>
      </c>
      <c r="AR429" s="16">
        <f t="shared" si="89"/>
        <v>0.99959349482742366</v>
      </c>
    </row>
    <row r="430" spans="1:45" x14ac:dyDescent="0.25">
      <c r="A430" t="s">
        <v>37</v>
      </c>
      <c r="B430">
        <v>13.777895947235701</v>
      </c>
      <c r="C430">
        <v>1.0358376682877601E-2</v>
      </c>
      <c r="D430">
        <v>11.7457891654329</v>
      </c>
      <c r="E430">
        <v>10.3906129303325</v>
      </c>
      <c r="F430" s="1">
        <v>0</v>
      </c>
      <c r="G430" s="1">
        <v>0</v>
      </c>
      <c r="H430">
        <v>4.2905389875878699</v>
      </c>
      <c r="I430">
        <v>81.833066658880796</v>
      </c>
      <c r="J430">
        <v>51.5712757758942</v>
      </c>
      <c r="K430">
        <v>67.905071164936402</v>
      </c>
      <c r="L430">
        <v>110.303499959254</v>
      </c>
      <c r="M430">
        <v>34.387561183710702</v>
      </c>
      <c r="N430">
        <v>94.975595112408499</v>
      </c>
      <c r="O430">
        <v>81.8923511388181</v>
      </c>
      <c r="P430">
        <v>139977.27287333299</v>
      </c>
      <c r="Q430">
        <v>174234.111693254</v>
      </c>
      <c r="R430">
        <v>126.347987048408</v>
      </c>
      <c r="S430">
        <v>687.22267826477798</v>
      </c>
      <c r="T430">
        <v>0.71339574666932803</v>
      </c>
      <c r="U430">
        <v>0.30092482895227002</v>
      </c>
      <c r="V430" s="1">
        <v>0</v>
      </c>
      <c r="W430">
        <v>0.101302746044096</v>
      </c>
      <c r="X430">
        <v>0.59777242500363303</v>
      </c>
      <c r="Y430" s="1">
        <v>0</v>
      </c>
      <c r="Z430" s="1">
        <v>0</v>
      </c>
      <c r="AA430">
        <v>3.00306133416956E-4</v>
      </c>
      <c r="AB430">
        <v>5.5293128964499696E-3</v>
      </c>
      <c r="AC430">
        <v>5.06099276444509E-3</v>
      </c>
      <c r="AD430">
        <v>9.5176628715063904E-4</v>
      </c>
      <c r="AE430" s="1">
        <v>2.36574439495049E-7</v>
      </c>
      <c r="AF430" s="3">
        <v>2.3345152680149899E-4</v>
      </c>
      <c r="AG430">
        <v>3.5767462135957201E-3</v>
      </c>
      <c r="AH430">
        <v>3.4421473131404801</v>
      </c>
      <c r="AI430">
        <v>0.100296863408796</v>
      </c>
      <c r="AJ430">
        <v>2703.25899999073</v>
      </c>
      <c r="AK430" t="s">
        <v>101</v>
      </c>
      <c r="AL430" t="s">
        <v>102</v>
      </c>
      <c r="AM430">
        <v>25999238686.220001</v>
      </c>
      <c r="AN430">
        <v>185739</v>
      </c>
      <c r="AO430" s="1">
        <f>AA430+AC430*$AO$416+AF430*$AP$416</f>
        <v>5.5947504246635447E-3</v>
      </c>
      <c r="AP430" s="5">
        <f t="shared" si="87"/>
        <v>6.510917005988337</v>
      </c>
      <c r="AQ430" s="31">
        <f t="shared" si="88"/>
        <v>6.6828911563619666E-3</v>
      </c>
      <c r="AR430" s="15">
        <f t="shared" si="89"/>
        <v>1.1161221890194035</v>
      </c>
      <c r="AS430" s="31">
        <f>AVERAGE(AQ428:AQ430)</f>
        <v>5.704599523260522E-3</v>
      </c>
    </row>
    <row r="431" spans="1:45" x14ac:dyDescent="0.25">
      <c r="A431" t="s">
        <v>37</v>
      </c>
      <c r="B431">
        <v>15.396053987234</v>
      </c>
      <c r="C431">
        <v>1.08210814010305E-2</v>
      </c>
      <c r="D431">
        <v>12.239674542651301</v>
      </c>
      <c r="E431">
        <v>25.0345599314665</v>
      </c>
      <c r="F431" s="1">
        <v>0</v>
      </c>
      <c r="G431" s="1">
        <v>0</v>
      </c>
      <c r="H431">
        <v>4.4622747039628701</v>
      </c>
      <c r="I431">
        <v>104.953115996638</v>
      </c>
      <c r="J431">
        <v>78.905484752916195</v>
      </c>
      <c r="K431">
        <v>84.815995718476302</v>
      </c>
      <c r="L431">
        <v>135.488193691026</v>
      </c>
      <c r="M431">
        <v>35.009121328271704</v>
      </c>
      <c r="N431">
        <v>94.383979688732296</v>
      </c>
      <c r="O431">
        <v>81.214112197258501</v>
      </c>
      <c r="P431">
        <v>130414.743303971</v>
      </c>
      <c r="Q431">
        <v>164297.389926793</v>
      </c>
      <c r="R431">
        <v>128.90801957497399</v>
      </c>
      <c r="S431">
        <v>697.43428667224498</v>
      </c>
      <c r="T431">
        <v>0.71587729823479296</v>
      </c>
      <c r="U431">
        <v>0.29942303326612602</v>
      </c>
      <c r="V431" s="1">
        <v>0</v>
      </c>
      <c r="W431">
        <v>8.2562651277629504E-2</v>
      </c>
      <c r="X431">
        <v>0.61801431545624397</v>
      </c>
      <c r="Y431" s="1">
        <v>0</v>
      </c>
      <c r="Z431" s="1">
        <v>0</v>
      </c>
      <c r="AA431">
        <v>3.0792112405925702E-4</v>
      </c>
      <c r="AB431">
        <v>5.4189873611159003E-3</v>
      </c>
      <c r="AC431">
        <v>5.0463936811976301E-3</v>
      </c>
      <c r="AD431">
        <v>6.5261725867735295E-4</v>
      </c>
      <c r="AE431" s="1">
        <v>2.4123854969516898E-7</v>
      </c>
      <c r="AF431" s="3">
        <v>2.5947454289798703E-4</v>
      </c>
      <c r="AG431">
        <v>4.4413785480989301E-3</v>
      </c>
      <c r="AH431">
        <v>3.4163970805316102</v>
      </c>
      <c r="AI431">
        <v>0.10145969054139301</v>
      </c>
      <c r="AJ431">
        <v>3437.91203419974</v>
      </c>
      <c r="AK431" t="s">
        <v>103</v>
      </c>
      <c r="AL431" t="s">
        <v>104</v>
      </c>
      <c r="AM431">
        <v>10882067010.77</v>
      </c>
      <c r="AN431">
        <v>83442</v>
      </c>
      <c r="AO431" s="1">
        <f t="shared" si="86"/>
        <v>5.613789348154874E-3</v>
      </c>
      <c r="AP431" s="5">
        <f t="shared" si="87"/>
        <v>6.5323940938690095</v>
      </c>
      <c r="AQ431" s="3">
        <f t="shared" si="88"/>
        <v>8.222043165419024E-3</v>
      </c>
      <c r="AR431" s="15">
        <f t="shared" si="89"/>
        <v>1.3568777030283576</v>
      </c>
    </row>
    <row r="432" spans="1:45" x14ac:dyDescent="0.25">
      <c r="A432" t="s">
        <v>37</v>
      </c>
      <c r="B432">
        <v>15.452321906204901</v>
      </c>
      <c r="C432">
        <v>1.01667538070254E-2</v>
      </c>
      <c r="D432">
        <v>11.540508219705201</v>
      </c>
      <c r="E432">
        <v>41.499917969577297</v>
      </c>
      <c r="F432" s="1">
        <v>0</v>
      </c>
      <c r="G432" s="1">
        <v>0</v>
      </c>
      <c r="H432">
        <v>4.6315321997883503</v>
      </c>
      <c r="I432">
        <v>126.378861495454</v>
      </c>
      <c r="J432">
        <v>100.47806118496101</v>
      </c>
      <c r="K432">
        <v>104.826876473303</v>
      </c>
      <c r="L432">
        <v>159.07248503076599</v>
      </c>
      <c r="M432">
        <v>35.852168424176902</v>
      </c>
      <c r="N432">
        <v>93.765664784295794</v>
      </c>
      <c r="O432">
        <v>80.431542246917402</v>
      </c>
      <c r="P432">
        <v>121719.13832648</v>
      </c>
      <c r="Q432">
        <v>153719.329161726</v>
      </c>
      <c r="R432">
        <v>130.91316455882199</v>
      </c>
      <c r="S432">
        <v>694.12297399525198</v>
      </c>
      <c r="T432">
        <v>0.72075027412627002</v>
      </c>
      <c r="U432">
        <v>0.31756401110988097</v>
      </c>
      <c r="V432" s="1">
        <v>0</v>
      </c>
      <c r="W432">
        <v>9.0736629606680705E-2</v>
      </c>
      <c r="X432">
        <v>0.59169935928343698</v>
      </c>
      <c r="Y432" s="1">
        <v>0</v>
      </c>
      <c r="Z432" s="1">
        <v>0</v>
      </c>
      <c r="AA432">
        <v>3.13210533955068E-4</v>
      </c>
      <c r="AB432">
        <v>5.3765548839397803E-3</v>
      </c>
      <c r="AC432">
        <v>5.06362608531798E-3</v>
      </c>
      <c r="AD432">
        <v>6.1182074874844899E-4</v>
      </c>
      <c r="AE432" s="1">
        <v>3.8639443974993901E-7</v>
      </c>
      <c r="AF432" s="3">
        <v>2.7782832351519801E-4</v>
      </c>
      <c r="AG432">
        <v>3.8647937295165501E-3</v>
      </c>
      <c r="AH432">
        <v>3.4065701495465102</v>
      </c>
      <c r="AI432">
        <v>0.104033643831852</v>
      </c>
      <c r="AJ432">
        <v>4212.9293932283699</v>
      </c>
      <c r="AK432" t="s">
        <v>105</v>
      </c>
      <c r="AL432" t="s">
        <v>106</v>
      </c>
      <c r="AM432">
        <v>4736335110.5600004</v>
      </c>
      <c r="AN432">
        <v>38912</v>
      </c>
      <c r="AO432" s="1">
        <f t="shared" si="86"/>
        <v>5.6546649427882461E-3</v>
      </c>
      <c r="AP432" s="5">
        <f t="shared" si="87"/>
        <v>6.5784890249561023</v>
      </c>
      <c r="AQ432" s="3">
        <f t="shared" si="88"/>
        <v>8.2358402839345021E-3</v>
      </c>
      <c r="AR432" s="15">
        <f t="shared" si="89"/>
        <v>1.3489165745485168</v>
      </c>
    </row>
    <row r="433" spans="1:45" x14ac:dyDescent="0.25">
      <c r="A433" t="s">
        <v>37</v>
      </c>
      <c r="B433">
        <v>16.619648753212399</v>
      </c>
      <c r="C433">
        <v>9.2461050707896095E-3</v>
      </c>
      <c r="D433">
        <v>10.5481225566789</v>
      </c>
      <c r="E433">
        <v>58.156277476827</v>
      </c>
      <c r="F433" s="1">
        <v>0</v>
      </c>
      <c r="G433" s="1">
        <v>0</v>
      </c>
      <c r="H433">
        <v>4.8134363506005604</v>
      </c>
      <c r="I433">
        <v>148.55194630314901</v>
      </c>
      <c r="J433">
        <v>130.872845176048</v>
      </c>
      <c r="K433">
        <v>118.307216439377</v>
      </c>
      <c r="L433">
        <v>184.61145565793899</v>
      </c>
      <c r="M433">
        <v>36.081650414526301</v>
      </c>
      <c r="N433">
        <v>91.795016376698896</v>
      </c>
      <c r="O433">
        <v>78.309190398450895</v>
      </c>
      <c r="P433">
        <v>109835.784075248</v>
      </c>
      <c r="Q433">
        <v>142569.41263284499</v>
      </c>
      <c r="R433">
        <v>130.80941116624101</v>
      </c>
      <c r="S433">
        <v>706.80278882970697</v>
      </c>
      <c r="T433">
        <v>0.68105268090709603</v>
      </c>
      <c r="U433">
        <v>0.35483723444715198</v>
      </c>
      <c r="V433" s="1">
        <v>0</v>
      </c>
      <c r="W433">
        <v>8.7962417824602193E-2</v>
      </c>
      <c r="X433">
        <v>0.557200347728245</v>
      </c>
      <c r="Y433" s="1">
        <v>0</v>
      </c>
      <c r="Z433" s="1">
        <v>0</v>
      </c>
      <c r="AA433">
        <v>3.4147209962236803E-4</v>
      </c>
      <c r="AB433">
        <v>5.27186135853839E-3</v>
      </c>
      <c r="AC433">
        <v>5.0304369521670502E-3</v>
      </c>
      <c r="AD433">
        <v>4.3785575705292199E-4</v>
      </c>
      <c r="AE433">
        <v>2.1605600192744599E-6</v>
      </c>
      <c r="AF433" s="3">
        <v>3.3081864100367199E-4</v>
      </c>
      <c r="AG433">
        <v>3.19273564067531E-3</v>
      </c>
      <c r="AH433">
        <v>3.4213506694568099</v>
      </c>
      <c r="AI433">
        <v>0.10509700345663101</v>
      </c>
      <c r="AJ433">
        <v>4965.7252340231798</v>
      </c>
      <c r="AK433" t="s">
        <v>107</v>
      </c>
      <c r="AL433" t="s">
        <v>108</v>
      </c>
      <c r="AM433">
        <v>1004228573.8</v>
      </c>
      <c r="AN433">
        <v>9143</v>
      </c>
      <c r="AO433" s="1">
        <f t="shared" si="86"/>
        <v>5.7027276927930906E-3</v>
      </c>
      <c r="AP433" s="5">
        <f t="shared" si="87"/>
        <v>6.6326621707626376</v>
      </c>
      <c r="AQ433" s="3">
        <f t="shared" si="88"/>
        <v>9.3296000694475245E-3</v>
      </c>
      <c r="AR433" s="15">
        <f t="shared" si="89"/>
        <v>1.5057282167141399</v>
      </c>
    </row>
    <row r="434" spans="1:45" x14ac:dyDescent="0.25">
      <c r="A434" t="s">
        <v>37</v>
      </c>
      <c r="B434">
        <v>17.279530881640898</v>
      </c>
      <c r="C434">
        <v>8.7968550066762803E-3</v>
      </c>
      <c r="D434">
        <v>10.060171285316301</v>
      </c>
      <c r="E434">
        <v>87.031309581632399</v>
      </c>
      <c r="F434" s="1">
        <v>0</v>
      </c>
      <c r="G434" s="1">
        <v>0</v>
      </c>
      <c r="H434">
        <v>5.0837649829039799</v>
      </c>
      <c r="I434">
        <v>170.82627755544701</v>
      </c>
      <c r="J434">
        <v>144.20975869166099</v>
      </c>
      <c r="K434">
        <v>142.83565191537099</v>
      </c>
      <c r="L434">
        <v>209.46196537096299</v>
      </c>
      <c r="M434">
        <v>35.7559138037374</v>
      </c>
      <c r="N434">
        <v>91.1269950866171</v>
      </c>
      <c r="O434">
        <v>77.904199541548607</v>
      </c>
      <c r="P434">
        <v>102179.373992408</v>
      </c>
      <c r="Q434">
        <v>131174.59043400901</v>
      </c>
      <c r="R434">
        <v>129.906247344382</v>
      </c>
      <c r="S434">
        <v>688.18635719234203</v>
      </c>
      <c r="T434">
        <v>0.62902107632347004</v>
      </c>
      <c r="U434">
        <v>0.350127551472111</v>
      </c>
      <c r="V434" s="1">
        <v>0</v>
      </c>
      <c r="W434">
        <v>0.216831785940618</v>
      </c>
      <c r="X434">
        <v>0.43304066258726998</v>
      </c>
      <c r="Y434" s="1">
        <v>0</v>
      </c>
      <c r="Z434" s="1">
        <v>0</v>
      </c>
      <c r="AA434">
        <v>3.4681064117113297E-4</v>
      </c>
      <c r="AB434">
        <v>5.2188138580582799E-3</v>
      </c>
      <c r="AC434">
        <v>5.03797631181605E-3</v>
      </c>
      <c r="AD434">
        <v>3.5849715617941602E-4</v>
      </c>
      <c r="AE434" s="1">
        <v>3.9383915840402402E-7</v>
      </c>
      <c r="AF434" s="3">
        <v>3.4555368957931999E-4</v>
      </c>
      <c r="AG434">
        <v>2.8722973973688802E-3</v>
      </c>
      <c r="AH434">
        <v>3.4791856386503399</v>
      </c>
      <c r="AI434">
        <v>0.10599025076315199</v>
      </c>
      <c r="AJ434">
        <v>5716.9842029469801</v>
      </c>
      <c r="AK434" t="s">
        <v>109</v>
      </c>
      <c r="AL434" t="s">
        <v>110</v>
      </c>
      <c r="AM434">
        <v>296115825.82999998</v>
      </c>
      <c r="AN434">
        <v>2898</v>
      </c>
      <c r="AO434" s="1">
        <f t="shared" ref="AO434:AO436" si="90">AA434+AC434*$AO$416+AF434*$AP$416</f>
        <v>5.730340642566503E-3</v>
      </c>
      <c r="AP434" s="5">
        <f t="shared" si="87"/>
        <v>6.6637726314999757</v>
      </c>
      <c r="AQ434" s="3">
        <f t="shared" ref="AQ434:AQ436" si="91">(1-(1-B434/100)^(1/12))- AO434</f>
        <v>9.95395143806432E-3</v>
      </c>
      <c r="AR434" s="15">
        <f t="shared" ref="AR434:AR436" si="92">B434/AP434-1</f>
        <v>1.5930552912264324</v>
      </c>
    </row>
    <row r="435" spans="1:45" x14ac:dyDescent="0.25">
      <c r="A435" t="s">
        <v>37</v>
      </c>
      <c r="B435">
        <v>19.410748831145401</v>
      </c>
      <c r="C435">
        <v>9.1688695304388106E-3</v>
      </c>
      <c r="D435">
        <v>10.4644065847703</v>
      </c>
      <c r="E435">
        <v>124.722382437428</v>
      </c>
      <c r="F435" s="1">
        <v>0</v>
      </c>
      <c r="G435" s="1">
        <v>0</v>
      </c>
      <c r="H435">
        <v>5.4576823863871802</v>
      </c>
      <c r="I435">
        <v>196.26102503605699</v>
      </c>
      <c r="J435">
        <v>145.653834818729</v>
      </c>
      <c r="K435">
        <v>181.15645779243701</v>
      </c>
      <c r="L435">
        <v>234.967547959309</v>
      </c>
      <c r="M435">
        <v>35.407678979278401</v>
      </c>
      <c r="N435">
        <v>92.307064685189204</v>
      </c>
      <c r="O435">
        <v>79.685413454610398</v>
      </c>
      <c r="P435">
        <v>102077.71412895901</v>
      </c>
      <c r="Q435">
        <v>139166.00950016099</v>
      </c>
      <c r="R435">
        <v>131.39628512388299</v>
      </c>
      <c r="S435">
        <v>644.32129700574205</v>
      </c>
      <c r="T435">
        <v>0.54772563811492603</v>
      </c>
      <c r="U435">
        <v>0.168679517422096</v>
      </c>
      <c r="V435" s="1">
        <v>0</v>
      </c>
      <c r="W435">
        <v>0.53112748224503403</v>
      </c>
      <c r="X435">
        <v>0.300193000332869</v>
      </c>
      <c r="Y435" s="1">
        <v>0</v>
      </c>
      <c r="Z435" s="1">
        <v>0</v>
      </c>
      <c r="AA435">
        <v>3.4177420867689199E-4</v>
      </c>
      <c r="AB435">
        <v>5.3684169124191003E-3</v>
      </c>
      <c r="AC435">
        <v>5.0637990383785797E-3</v>
      </c>
      <c r="AD435">
        <v>3.5330001085005498E-4</v>
      </c>
      <c r="AE435" s="1">
        <v>2.6909263815227902E-7</v>
      </c>
      <c r="AF435" s="3">
        <v>3.0527088492065499E-4</v>
      </c>
      <c r="AG435">
        <v>3.1049579094861702E-3</v>
      </c>
      <c r="AH435">
        <v>3.4092498547616898</v>
      </c>
      <c r="AI435">
        <v>0.10296595680401199</v>
      </c>
      <c r="AJ435">
        <v>6530.0494895683796</v>
      </c>
      <c r="AK435" t="s">
        <v>111</v>
      </c>
      <c r="AL435" t="s">
        <v>112</v>
      </c>
      <c r="AM435">
        <v>90236699.290000007</v>
      </c>
      <c r="AN435">
        <v>884</v>
      </c>
      <c r="AO435" s="1">
        <f t="shared" si="90"/>
        <v>5.7108441319761267E-3</v>
      </c>
      <c r="AP435" s="5">
        <f t="shared" si="87"/>
        <v>6.64180764045107</v>
      </c>
      <c r="AQ435" s="3">
        <f t="shared" si="91"/>
        <v>1.2112155533265796E-2</v>
      </c>
      <c r="AR435" s="15">
        <f t="shared" si="92"/>
        <v>1.9225099373439765</v>
      </c>
    </row>
    <row r="436" spans="1:45" x14ac:dyDescent="0.25">
      <c r="A436" t="s">
        <v>37</v>
      </c>
      <c r="B436">
        <v>25.737481796040498</v>
      </c>
      <c r="C436">
        <v>9.8997622956357098E-3</v>
      </c>
      <c r="D436">
        <v>11.2537568533357</v>
      </c>
      <c r="E436">
        <v>137.175109603685</v>
      </c>
      <c r="F436" s="1">
        <v>0</v>
      </c>
      <c r="G436" s="1">
        <v>0</v>
      </c>
      <c r="H436">
        <v>5.5882362726885901</v>
      </c>
      <c r="I436">
        <v>224.60674833663899</v>
      </c>
      <c r="J436">
        <v>211.50078286818101</v>
      </c>
      <c r="K436">
        <v>191.77848995450199</v>
      </c>
      <c r="L436">
        <v>263.37845693750802</v>
      </c>
      <c r="M436">
        <v>36.313466696893698</v>
      </c>
      <c r="N436">
        <v>91.925998223142003</v>
      </c>
      <c r="O436">
        <v>79.196971839024698</v>
      </c>
      <c r="P436">
        <v>100890.060576923</v>
      </c>
      <c r="Q436">
        <v>134425.783123111</v>
      </c>
      <c r="R436">
        <v>128.21887760003901</v>
      </c>
      <c r="S436">
        <v>722.43988908604695</v>
      </c>
      <c r="T436">
        <v>0.80355169449822705</v>
      </c>
      <c r="U436">
        <v>0.493590407906214</v>
      </c>
      <c r="V436" s="1">
        <v>0</v>
      </c>
      <c r="W436">
        <v>1.5518830698263E-2</v>
      </c>
      <c r="X436">
        <v>0.49089076139552201</v>
      </c>
      <c r="Y436" s="1">
        <v>0</v>
      </c>
      <c r="Z436" s="1">
        <v>0</v>
      </c>
      <c r="AA436">
        <v>3.4230176892664402E-4</v>
      </c>
      <c r="AB436">
        <v>5.1452870049239303E-3</v>
      </c>
      <c r="AC436">
        <v>4.98428005379565E-3</v>
      </c>
      <c r="AD436">
        <v>9.5962217773072294E-5</v>
      </c>
      <c r="AE436" s="1">
        <v>0</v>
      </c>
      <c r="AF436" s="3">
        <v>3.3020620855163998E-4</v>
      </c>
      <c r="AG436">
        <v>4.31585055854437E-3</v>
      </c>
      <c r="AH436">
        <v>3.2943380725920099</v>
      </c>
      <c r="AI436">
        <v>0.102310514868453</v>
      </c>
      <c r="AJ436">
        <v>6963.5219237537103</v>
      </c>
      <c r="AK436" t="s">
        <v>113</v>
      </c>
      <c r="AL436" t="s">
        <v>114</v>
      </c>
      <c r="AM436">
        <v>10492566.300000001</v>
      </c>
      <c r="AN436">
        <v>104</v>
      </c>
      <c r="AO436" s="1">
        <f t="shared" si="90"/>
        <v>5.6567880312739342E-3</v>
      </c>
      <c r="AP436" s="5">
        <f t="shared" si="87"/>
        <v>6.5808826376950069</v>
      </c>
      <c r="AQ436" s="3">
        <f t="shared" si="91"/>
        <v>1.8835277881882623E-2</v>
      </c>
      <c r="AR436" s="15">
        <f t="shared" si="92"/>
        <v>2.9109467852560282</v>
      </c>
    </row>
    <row r="437" spans="1:45" x14ac:dyDescent="0.25">
      <c r="AO437" t="s">
        <v>226</v>
      </c>
      <c r="AP437" t="s">
        <v>67</v>
      </c>
      <c r="AR437" t="s">
        <v>305</v>
      </c>
    </row>
    <row r="438" spans="1:45" x14ac:dyDescent="0.25">
      <c r="A438" t="s">
        <v>0</v>
      </c>
      <c r="B438" t="s">
        <v>1</v>
      </c>
      <c r="C438" t="s">
        <v>2</v>
      </c>
      <c r="D438" t="s">
        <v>3</v>
      </c>
      <c r="E438" t="s">
        <v>5</v>
      </c>
      <c r="F438" t="s">
        <v>6</v>
      </c>
      <c r="G438" t="s">
        <v>208</v>
      </c>
      <c r="H438" t="s">
        <v>7</v>
      </c>
      <c r="I438" t="s">
        <v>8</v>
      </c>
      <c r="J438" t="s">
        <v>134</v>
      </c>
      <c r="K438" t="s">
        <v>143</v>
      </c>
      <c r="L438" t="s">
        <v>9</v>
      </c>
      <c r="M438" t="s">
        <v>10</v>
      </c>
      <c r="N438" t="s">
        <v>11</v>
      </c>
      <c r="O438" t="s">
        <v>13</v>
      </c>
      <c r="P438" t="s">
        <v>14</v>
      </c>
      <c r="Q438" t="s">
        <v>15</v>
      </c>
      <c r="R438" t="s">
        <v>16</v>
      </c>
      <c r="S438" t="s">
        <v>17</v>
      </c>
      <c r="T438" t="s">
        <v>18</v>
      </c>
      <c r="U438" t="s">
        <v>20</v>
      </c>
      <c r="V438" t="s">
        <v>21</v>
      </c>
      <c r="W438" t="s">
        <v>22</v>
      </c>
      <c r="X438" t="s">
        <v>23</v>
      </c>
      <c r="Y438" t="s">
        <v>24</v>
      </c>
      <c r="Z438" t="s">
        <v>25</v>
      </c>
      <c r="AA438" t="s">
        <v>26</v>
      </c>
      <c r="AB438" t="s">
        <v>27</v>
      </c>
      <c r="AC438" t="s">
        <v>263</v>
      </c>
      <c r="AD438" t="s">
        <v>120</v>
      </c>
      <c r="AE438" t="s">
        <v>29</v>
      </c>
      <c r="AF438" s="3" t="s">
        <v>233</v>
      </c>
      <c r="AG438" t="s">
        <v>30</v>
      </c>
      <c r="AH438" t="s">
        <v>31</v>
      </c>
      <c r="AI438" t="s">
        <v>32</v>
      </c>
      <c r="AJ438" t="s">
        <v>33</v>
      </c>
      <c r="AK438" t="s">
        <v>34</v>
      </c>
      <c r="AL438" t="s">
        <v>74</v>
      </c>
      <c r="AM438" t="s">
        <v>35</v>
      </c>
      <c r="AN438" t="s">
        <v>36</v>
      </c>
      <c r="AO438" s="15">
        <v>1</v>
      </c>
      <c r="AP438" s="15">
        <v>1</v>
      </c>
    </row>
    <row r="439" spans="1:45" x14ac:dyDescent="0.25">
      <c r="A439" t="s">
        <v>37</v>
      </c>
      <c r="B439">
        <v>8.8528005317116794</v>
      </c>
      <c r="C439">
        <v>4.7888058810594304E-3</v>
      </c>
      <c r="D439">
        <v>5.5976016970118403</v>
      </c>
      <c r="E439">
        <v>-97.051213338590301</v>
      </c>
      <c r="F439" s="1">
        <v>0</v>
      </c>
      <c r="G439" s="1">
        <v>0</v>
      </c>
      <c r="H439">
        <v>2.71805986960248</v>
      </c>
      <c r="I439">
        <v>-210.16371876283699</v>
      </c>
      <c r="J439">
        <v>-216.68478431521001</v>
      </c>
      <c r="K439">
        <v>-215.49679825753401</v>
      </c>
      <c r="L439">
        <v>-186.17083935973201</v>
      </c>
      <c r="M439">
        <v>26.8452030625565</v>
      </c>
      <c r="N439">
        <v>95.259652423760102</v>
      </c>
      <c r="O439">
        <v>78.978805511841898</v>
      </c>
      <c r="P439">
        <v>166342.57047619001</v>
      </c>
      <c r="Q439">
        <v>201629.20415651801</v>
      </c>
      <c r="R439">
        <v>84.427756764598499</v>
      </c>
      <c r="S439">
        <v>669.19074542265798</v>
      </c>
      <c r="T439">
        <v>0.77307240464212601</v>
      </c>
      <c r="U439">
        <v>9.4222093558056497E-2</v>
      </c>
      <c r="V439" s="1">
        <v>0</v>
      </c>
      <c r="W439">
        <v>6.6537783362867794E-2</v>
      </c>
      <c r="X439">
        <v>0.83924012307907503</v>
      </c>
      <c r="Y439" s="1">
        <v>0</v>
      </c>
      <c r="Z439" s="1">
        <v>0</v>
      </c>
      <c r="AA439">
        <v>2.8613928187700902E-4</v>
      </c>
      <c r="AB439">
        <v>4.5026551908600599E-3</v>
      </c>
      <c r="AC439">
        <v>4.1962745032236501E-3</v>
      </c>
      <c r="AD439" s="1">
        <v>1.2649366385070501E-8</v>
      </c>
      <c r="AE439" s="1">
        <v>0</v>
      </c>
      <c r="AF439" s="3">
        <v>0</v>
      </c>
      <c r="AG439" s="1">
        <v>0</v>
      </c>
      <c r="AH439">
        <v>6.3530343907191797</v>
      </c>
      <c r="AI439">
        <v>0.147380257458393</v>
      </c>
      <c r="AJ439">
        <v>1.87065821062705E-3</v>
      </c>
      <c r="AK439" t="s">
        <v>77</v>
      </c>
      <c r="AL439" t="s">
        <v>78</v>
      </c>
      <c r="AM439">
        <v>48904715.719999999</v>
      </c>
      <c r="AN439">
        <v>294</v>
      </c>
      <c r="AO439" s="1">
        <f>AA439+AC439*$AO$416+AF439*$AP$416</f>
        <v>4.4824137851006592E-3</v>
      </c>
      <c r="AP439" s="5">
        <f>100*(1-(1-AO439)^12)</f>
        <v>5.2482506197507606</v>
      </c>
      <c r="AQ439" s="3">
        <f>(1-(1-B439/100)^(1/12))- AO439</f>
        <v>3.2123628183980506E-3</v>
      </c>
      <c r="AR439" s="15">
        <f>B439/AP439-1</f>
        <v>0.68680979113228768</v>
      </c>
    </row>
    <row r="440" spans="1:45" x14ac:dyDescent="0.25">
      <c r="A440" t="s">
        <v>37</v>
      </c>
      <c r="B440">
        <v>1.30391984860118</v>
      </c>
      <c r="C440">
        <v>4.8354050817015397E-3</v>
      </c>
      <c r="D440">
        <v>5.6506309669392003</v>
      </c>
      <c r="E440">
        <v>-62.618808932573501</v>
      </c>
      <c r="F440" s="1">
        <v>0</v>
      </c>
      <c r="G440" s="1">
        <v>0</v>
      </c>
      <c r="H440">
        <v>3.0247699555776801</v>
      </c>
      <c r="I440">
        <v>-181.621917367522</v>
      </c>
      <c r="J440">
        <v>-187.225894484479</v>
      </c>
      <c r="K440">
        <v>-187.74079045565</v>
      </c>
      <c r="L440">
        <v>-160.314262367699</v>
      </c>
      <c r="M440">
        <v>26.639678112793099</v>
      </c>
      <c r="N440">
        <v>94.510524698075798</v>
      </c>
      <c r="O440">
        <v>78.643025235915999</v>
      </c>
      <c r="P440">
        <v>187140.53232643101</v>
      </c>
      <c r="Q440">
        <v>232192.307511349</v>
      </c>
      <c r="R440">
        <v>83.649736547482604</v>
      </c>
      <c r="S440">
        <v>664.59925531580996</v>
      </c>
      <c r="T440">
        <v>0.74806587804273095</v>
      </c>
      <c r="U440">
        <v>0.17135443233311701</v>
      </c>
      <c r="V440" s="1">
        <v>0</v>
      </c>
      <c r="W440">
        <v>0.15950235024429399</v>
      </c>
      <c r="X440">
        <v>0.66914321742258798</v>
      </c>
      <c r="Y440" s="1">
        <v>0</v>
      </c>
      <c r="Z440" s="1">
        <v>0</v>
      </c>
      <c r="AA440">
        <v>2.8687780210315597E-4</v>
      </c>
      <c r="AB440">
        <v>4.5452899545417903E-3</v>
      </c>
      <c r="AC440">
        <v>4.2356879050493897E-3</v>
      </c>
      <c r="AD440">
        <v>3.2447807288610702E-6</v>
      </c>
      <c r="AE440" s="1">
        <v>0</v>
      </c>
      <c r="AF440" s="3">
        <v>7.1268587323792407E-5</v>
      </c>
      <c r="AG440" s="1">
        <v>0</v>
      </c>
      <c r="AH440">
        <v>6.3591704673698697</v>
      </c>
      <c r="AI440">
        <v>0.14614007889094999</v>
      </c>
      <c r="AJ440">
        <v>1.9585109230626401</v>
      </c>
      <c r="AK440" t="s">
        <v>79</v>
      </c>
      <c r="AL440" t="s">
        <v>80</v>
      </c>
      <c r="AM440">
        <v>307284754.07999998</v>
      </c>
      <c r="AN440">
        <v>1642</v>
      </c>
      <c r="AO440" s="1">
        <f t="shared" ref="AO440:AO451" si="93">AA440+AC440*$AO$416+AF440*$AP$416</f>
        <v>4.593834294476338E-3</v>
      </c>
      <c r="AP440" s="5">
        <f t="shared" ref="AP440:AP458" si="94">100*(1-(1-AO440)^12)</f>
        <v>5.375430193214914</v>
      </c>
      <c r="AQ440" s="3">
        <f t="shared" ref="AQ440:AQ458" si="95">(1-(1-B440/100)^(1/12))- AO440</f>
        <v>-3.5006859572852414E-3</v>
      </c>
      <c r="AR440" s="15">
        <f t="shared" ref="AR440:AR458" si="96">B440/AP440-1</f>
        <v>-0.7574296750710221</v>
      </c>
    </row>
    <row r="441" spans="1:45" x14ac:dyDescent="0.25">
      <c r="A441" t="s">
        <v>37</v>
      </c>
      <c r="B441">
        <v>6.56927915727728</v>
      </c>
      <c r="C441">
        <v>5.01264844438103E-3</v>
      </c>
      <c r="D441">
        <v>5.8520822002596704</v>
      </c>
      <c r="E441">
        <v>-40.822460802174803</v>
      </c>
      <c r="F441" s="1">
        <v>0</v>
      </c>
      <c r="G441" s="1">
        <v>0</v>
      </c>
      <c r="H441">
        <v>3.26797059927795</v>
      </c>
      <c r="I441">
        <v>-158.94859445000299</v>
      </c>
      <c r="J441">
        <v>-168.25359926464901</v>
      </c>
      <c r="K441">
        <v>-162.80960605605199</v>
      </c>
      <c r="L441">
        <v>-138.25339401541501</v>
      </c>
      <c r="M441">
        <v>27.466860839716698</v>
      </c>
      <c r="N441">
        <v>95.425390035196898</v>
      </c>
      <c r="O441">
        <v>79.224173676062705</v>
      </c>
      <c r="P441">
        <v>192831.72041543701</v>
      </c>
      <c r="Q441">
        <v>235282.00067522601</v>
      </c>
      <c r="R441">
        <v>84.4778344776295</v>
      </c>
      <c r="S441">
        <v>661.67185265478395</v>
      </c>
      <c r="T441">
        <v>0.70249356707751398</v>
      </c>
      <c r="U441">
        <v>0.25107066114251297</v>
      </c>
      <c r="V441" s="1">
        <v>0</v>
      </c>
      <c r="W441">
        <v>0.229756524695648</v>
      </c>
      <c r="X441">
        <v>0.51917281416183803</v>
      </c>
      <c r="Y441" s="1">
        <v>0</v>
      </c>
      <c r="Z441" s="1">
        <v>0</v>
      </c>
      <c r="AA441">
        <v>2.8625896903486701E-4</v>
      </c>
      <c r="AB441">
        <v>4.7224727411478004E-3</v>
      </c>
      <c r="AC441">
        <v>4.4013167327927099E-3</v>
      </c>
      <c r="AD441">
        <v>3.9249755786083397E-6</v>
      </c>
      <c r="AE441" s="1">
        <v>1.4597618399121901E-9</v>
      </c>
      <c r="AF441" s="3">
        <v>2.0195372679545701E-4</v>
      </c>
      <c r="AG441" s="1">
        <v>0</v>
      </c>
      <c r="AH441">
        <v>6.3139220158105802</v>
      </c>
      <c r="AI441">
        <v>0.14891136723399701</v>
      </c>
      <c r="AJ441">
        <v>7.0334594214716297</v>
      </c>
      <c r="AK441" t="s">
        <v>81</v>
      </c>
      <c r="AL441" t="s">
        <v>82</v>
      </c>
      <c r="AM441">
        <v>5296123201.21</v>
      </c>
      <c r="AN441">
        <v>27465</v>
      </c>
      <c r="AO441" s="1">
        <f t="shared" si="93"/>
        <v>4.8895294286230339E-3</v>
      </c>
      <c r="AP441" s="5">
        <f t="shared" si="94"/>
        <v>5.7121894759059044</v>
      </c>
      <c r="AQ441" s="3">
        <f t="shared" si="95"/>
        <v>7.5696700359345181E-4</v>
      </c>
      <c r="AR441" s="15">
        <f t="shared" si="96"/>
        <v>0.15004573727580151</v>
      </c>
    </row>
    <row r="442" spans="1:45" x14ac:dyDescent="0.25">
      <c r="A442" t="s">
        <v>37</v>
      </c>
      <c r="B442">
        <v>7.2560522129170497</v>
      </c>
      <c r="C442">
        <v>5.7321024121350901E-3</v>
      </c>
      <c r="D442">
        <v>6.6657572277828496</v>
      </c>
      <c r="E442">
        <v>-34.916562026486197</v>
      </c>
      <c r="F442" s="1">
        <v>0</v>
      </c>
      <c r="G442" s="1">
        <v>0</v>
      </c>
      <c r="H442">
        <v>3.3849502524085402</v>
      </c>
      <c r="I442">
        <v>-133.10141401035</v>
      </c>
      <c r="J442">
        <v>-142.03943064045799</v>
      </c>
      <c r="K442">
        <v>-141.15612000033499</v>
      </c>
      <c r="L442">
        <v>-112.157617033932</v>
      </c>
      <c r="M442">
        <v>28.391861227442199</v>
      </c>
      <c r="N442">
        <v>95.387183839410696</v>
      </c>
      <c r="O442">
        <v>79.016462517315205</v>
      </c>
      <c r="P442">
        <v>190535.740421369</v>
      </c>
      <c r="Q442">
        <v>236654.700822885</v>
      </c>
      <c r="R442">
        <v>84.665865395641902</v>
      </c>
      <c r="S442">
        <v>666.217251389127</v>
      </c>
      <c r="T442">
        <v>0.70344417022383798</v>
      </c>
      <c r="U442">
        <v>0.27296977535635197</v>
      </c>
      <c r="V442" s="1">
        <v>0</v>
      </c>
      <c r="W442">
        <v>0.204706825087834</v>
      </c>
      <c r="X442">
        <v>0.52232339955581297</v>
      </c>
      <c r="Y442" s="1">
        <v>0</v>
      </c>
      <c r="Z442" s="1">
        <v>0</v>
      </c>
      <c r="AA442">
        <v>2.8755919158836399E-4</v>
      </c>
      <c r="AB442">
        <v>5.2517660902691703E-3</v>
      </c>
      <c r="AC442">
        <v>4.9654757104268697E-3</v>
      </c>
      <c r="AD442">
        <v>1.92376057154452E-4</v>
      </c>
      <c r="AE442" s="1">
        <v>3.6995140935265097E-7</v>
      </c>
      <c r="AF442" s="3">
        <v>3.6350045426114199E-4</v>
      </c>
      <c r="AG442" s="1">
        <v>4.7189703504810198E-8</v>
      </c>
      <c r="AH442">
        <v>6.2249450449377299</v>
      </c>
      <c r="AI442">
        <v>0.15048903132290001</v>
      </c>
      <c r="AJ442">
        <v>15.843378601728199</v>
      </c>
      <c r="AK442" t="s">
        <v>83</v>
      </c>
      <c r="AL442" t="s">
        <v>84</v>
      </c>
      <c r="AM442">
        <v>17354757380.540001</v>
      </c>
      <c r="AN442">
        <v>91084</v>
      </c>
      <c r="AO442" s="1">
        <f t="shared" si="93"/>
        <v>5.6165353562763753E-3</v>
      </c>
      <c r="AP442" s="5">
        <f t="shared" si="94"/>
        <v>6.5354913883076238</v>
      </c>
      <c r="AQ442" s="3">
        <f t="shared" si="95"/>
        <v>6.4111511756215211E-4</v>
      </c>
      <c r="AR442" s="15">
        <f t="shared" si="96"/>
        <v>0.11025350379904886</v>
      </c>
    </row>
    <row r="443" spans="1:45" x14ac:dyDescent="0.25">
      <c r="A443" t="s">
        <v>37</v>
      </c>
      <c r="B443">
        <v>7.31526646685787</v>
      </c>
      <c r="C443">
        <v>6.64694311471015E-3</v>
      </c>
      <c r="D443">
        <v>7.6910967370488104</v>
      </c>
      <c r="E443">
        <v>-25.172154474029099</v>
      </c>
      <c r="F443" s="1">
        <v>0</v>
      </c>
      <c r="G443" s="1">
        <v>0</v>
      </c>
      <c r="H443">
        <v>3.5397386765687999</v>
      </c>
      <c r="I443">
        <v>-108.724017755616</v>
      </c>
      <c r="J443">
        <v>-117.049570309354</v>
      </c>
      <c r="K443">
        <v>-122.064602192723</v>
      </c>
      <c r="L443">
        <v>-87.274004437586697</v>
      </c>
      <c r="M443">
        <v>29.749117679912501</v>
      </c>
      <c r="N443">
        <v>95.338142163895895</v>
      </c>
      <c r="O443">
        <v>78.8532900446219</v>
      </c>
      <c r="P443">
        <v>186022.40011057601</v>
      </c>
      <c r="Q443">
        <v>234739.56138462</v>
      </c>
      <c r="R443">
        <v>84.845124884352202</v>
      </c>
      <c r="S443">
        <v>672.69216224366005</v>
      </c>
      <c r="T443">
        <v>0.71428664997203495</v>
      </c>
      <c r="U443">
        <v>0.29045516927166898</v>
      </c>
      <c r="V443" s="1">
        <v>0</v>
      </c>
      <c r="W443">
        <v>0.184342792396299</v>
      </c>
      <c r="X443">
        <v>0.52520203833203005</v>
      </c>
      <c r="Y443" s="1">
        <v>0</v>
      </c>
      <c r="Z443" s="1">
        <v>0</v>
      </c>
      <c r="AA443">
        <v>2.8919791505000798E-4</v>
      </c>
      <c r="AB443">
        <v>5.90844831318424E-3</v>
      </c>
      <c r="AC443">
        <v>5.28531865221794E-3</v>
      </c>
      <c r="AD443">
        <v>4.4811003317895502E-4</v>
      </c>
      <c r="AE443" s="1">
        <v>7.9575018422635399E-7</v>
      </c>
      <c r="AF443" s="3">
        <v>5.2709722846837098E-4</v>
      </c>
      <c r="AG443" s="1">
        <v>4.1043138607926699E-7</v>
      </c>
      <c r="AH443">
        <v>5.9854273736726098</v>
      </c>
      <c r="AI443">
        <v>0.15063299521207099</v>
      </c>
      <c r="AJ443">
        <v>57.137582808601898</v>
      </c>
      <c r="AK443" t="s">
        <v>85</v>
      </c>
      <c r="AL443" t="s">
        <v>86</v>
      </c>
      <c r="AM443">
        <v>37144952854.080002</v>
      </c>
      <c r="AN443">
        <v>199680</v>
      </c>
      <c r="AO443" s="1">
        <f t="shared" si="93"/>
        <v>6.1016137957363185E-3</v>
      </c>
      <c r="AP443" s="5">
        <f t="shared" si="94"/>
        <v>7.0811501967603663</v>
      </c>
      <c r="AQ443" s="3">
        <f t="shared" si="95"/>
        <v>2.089250694148866E-4</v>
      </c>
      <c r="AR443" s="15">
        <f t="shared" si="96"/>
        <v>3.3061898645309284E-2</v>
      </c>
    </row>
    <row r="444" spans="1:45" x14ac:dyDescent="0.25">
      <c r="A444" t="s">
        <v>37</v>
      </c>
      <c r="B444">
        <v>8.2418563723961693</v>
      </c>
      <c r="C444">
        <v>7.4802526870093901E-3</v>
      </c>
      <c r="D444">
        <v>8.6160606263220902</v>
      </c>
      <c r="E444">
        <v>-16.994097399718001</v>
      </c>
      <c r="F444" s="1">
        <v>0</v>
      </c>
      <c r="G444" s="1">
        <v>0</v>
      </c>
      <c r="H444">
        <v>3.6835325910222201</v>
      </c>
      <c r="I444">
        <v>-84.149669154601597</v>
      </c>
      <c r="J444">
        <v>-93.236862223862303</v>
      </c>
      <c r="K444">
        <v>-100.404391728429</v>
      </c>
      <c r="L444">
        <v>-62.041365509189497</v>
      </c>
      <c r="M444">
        <v>30.533558598833999</v>
      </c>
      <c r="N444">
        <v>95.261635604905806</v>
      </c>
      <c r="O444">
        <v>78.793440265503406</v>
      </c>
      <c r="P444">
        <v>180478.15931724099</v>
      </c>
      <c r="Q444">
        <v>230128.16715637999</v>
      </c>
      <c r="R444">
        <v>85.1767770591172</v>
      </c>
      <c r="S444">
        <v>677.130095100022</v>
      </c>
      <c r="T444">
        <v>0.71622934616748901</v>
      </c>
      <c r="U444">
        <v>0.29923366730582701</v>
      </c>
      <c r="V444" s="1">
        <v>0</v>
      </c>
      <c r="W444">
        <v>0.15931556136854999</v>
      </c>
      <c r="X444">
        <v>0.54145077132562103</v>
      </c>
      <c r="Y444" s="1">
        <v>0</v>
      </c>
      <c r="Z444" s="1">
        <v>0</v>
      </c>
      <c r="AA444">
        <v>2.9047398001548898E-4</v>
      </c>
      <c r="AB444">
        <v>6.6893452562700999E-3</v>
      </c>
      <c r="AC444">
        <v>5.7977449425629501E-3</v>
      </c>
      <c r="AD444">
        <v>4.9711819237038498E-4</v>
      </c>
      <c r="AE444">
        <v>1.79935573153703E-6</v>
      </c>
      <c r="AF444" s="3">
        <v>6.8343640857392799E-4</v>
      </c>
      <c r="AG444">
        <v>1.53999612133521E-6</v>
      </c>
      <c r="AH444">
        <v>5.8125526322904699</v>
      </c>
      <c r="AI444">
        <v>0.15006318940703001</v>
      </c>
      <c r="AJ444">
        <v>142.07691552543599</v>
      </c>
      <c r="AK444" t="s">
        <v>87</v>
      </c>
      <c r="AL444" t="s">
        <v>88</v>
      </c>
      <c r="AM444">
        <v>63705180675.800003</v>
      </c>
      <c r="AN444">
        <v>352980</v>
      </c>
      <c r="AO444" s="1">
        <f t="shared" si="93"/>
        <v>6.7716553311523674E-3</v>
      </c>
      <c r="AP444" s="5">
        <f t="shared" si="94"/>
        <v>7.8300697076771453</v>
      </c>
      <c r="AQ444" s="3">
        <f t="shared" si="95"/>
        <v>3.7054572858658333E-4</v>
      </c>
      <c r="AR444" s="15">
        <f t="shared" si="96"/>
        <v>5.2590421297945777E-2</v>
      </c>
    </row>
    <row r="445" spans="1:45" x14ac:dyDescent="0.25">
      <c r="A445" t="s">
        <v>37</v>
      </c>
      <c r="B445">
        <v>9.1659963349689502</v>
      </c>
      <c r="C445">
        <v>7.8638421330939606E-3</v>
      </c>
      <c r="D445">
        <v>9.0389781382954695</v>
      </c>
      <c r="E445">
        <v>-12.880759882146499</v>
      </c>
      <c r="F445" s="1">
        <v>0</v>
      </c>
      <c r="G445" s="1">
        <v>0</v>
      </c>
      <c r="H445">
        <v>3.7669228013422398</v>
      </c>
      <c r="I445">
        <v>-61.006249541675501</v>
      </c>
      <c r="J445">
        <v>-69.496223118629899</v>
      </c>
      <c r="K445">
        <v>-82.749935883087502</v>
      </c>
      <c r="L445">
        <v>-37.7906554506676</v>
      </c>
      <c r="M445">
        <v>30.914420830729899</v>
      </c>
      <c r="N445">
        <v>95.165607534621003</v>
      </c>
      <c r="O445">
        <v>78.732865309725696</v>
      </c>
      <c r="P445">
        <v>171840.314899914</v>
      </c>
      <c r="Q445">
        <v>220441.34209500201</v>
      </c>
      <c r="R445">
        <v>85.779539365262295</v>
      </c>
      <c r="S445">
        <v>686.61690842156099</v>
      </c>
      <c r="T445">
        <v>0.71279569896545403</v>
      </c>
      <c r="U445">
        <v>0.29396500736007197</v>
      </c>
      <c r="V445" s="1">
        <v>0</v>
      </c>
      <c r="W445">
        <v>0.13397704583278999</v>
      </c>
      <c r="X445">
        <v>0.57205794680713595</v>
      </c>
      <c r="Y445" s="1">
        <v>0</v>
      </c>
      <c r="Z445" s="1">
        <v>0</v>
      </c>
      <c r="AA445">
        <v>2.9190079178720302E-4</v>
      </c>
      <c r="AB445">
        <v>6.88747075117822E-3</v>
      </c>
      <c r="AC445">
        <v>6.0847063603992899E-3</v>
      </c>
      <c r="AD445">
        <v>5.2402825298755197E-4</v>
      </c>
      <c r="AE445">
        <v>1.3836509483642801E-4</v>
      </c>
      <c r="AF445" s="3">
        <v>8.2931394947254196E-4</v>
      </c>
      <c r="AG445">
        <v>2.2101669013559999E-5</v>
      </c>
      <c r="AH445">
        <v>5.7029095790321396</v>
      </c>
      <c r="AI445">
        <v>0.14933764437808</v>
      </c>
      <c r="AJ445">
        <v>264.11297943510601</v>
      </c>
      <c r="AK445" t="s">
        <v>89</v>
      </c>
      <c r="AL445" t="s">
        <v>90</v>
      </c>
      <c r="AM445">
        <v>68102550718.93</v>
      </c>
      <c r="AN445">
        <v>396313</v>
      </c>
      <c r="AO445" s="1">
        <f t="shared" si="93"/>
        <v>7.205921101659035E-3</v>
      </c>
      <c r="AP445" s="5">
        <f t="shared" si="94"/>
        <v>8.3124981426503588</v>
      </c>
      <c r="AQ445" s="3">
        <f t="shared" si="95"/>
        <v>7.7344677138006541E-4</v>
      </c>
      <c r="AR445" s="15">
        <f t="shared" si="96"/>
        <v>0.1026764972059846</v>
      </c>
    </row>
    <row r="446" spans="1:45" x14ac:dyDescent="0.25">
      <c r="A446" t="s">
        <v>37</v>
      </c>
      <c r="B446">
        <v>9.3783343014079605</v>
      </c>
      <c r="C446">
        <v>8.2462462671833905E-3</v>
      </c>
      <c r="D446">
        <v>9.4588022975709194</v>
      </c>
      <c r="E446">
        <v>-9.0462266619529093</v>
      </c>
      <c r="F446" s="1">
        <v>0</v>
      </c>
      <c r="G446" s="1">
        <v>0</v>
      </c>
      <c r="H446">
        <v>3.84160590498945</v>
      </c>
      <c r="I446">
        <v>-37.313691378429702</v>
      </c>
      <c r="J446">
        <v>-46.2334232755871</v>
      </c>
      <c r="K446">
        <v>-62.570806626497898</v>
      </c>
      <c r="L446">
        <v>-12.648278030794399</v>
      </c>
      <c r="M446">
        <v>30.816911146143902</v>
      </c>
      <c r="N446">
        <v>95.101047456852498</v>
      </c>
      <c r="O446">
        <v>78.781699963929995</v>
      </c>
      <c r="P446">
        <v>161716.39713248701</v>
      </c>
      <c r="Q446">
        <v>205591.91756944399</v>
      </c>
      <c r="R446">
        <v>87.176385268408794</v>
      </c>
      <c r="S446">
        <v>694.09147645439202</v>
      </c>
      <c r="T446">
        <v>0.70663026554757202</v>
      </c>
      <c r="U446">
        <v>0.29008462329423002</v>
      </c>
      <c r="V446" s="1">
        <v>0</v>
      </c>
      <c r="W446">
        <v>0.122036506718361</v>
      </c>
      <c r="X446">
        <v>0.58787886998740702</v>
      </c>
      <c r="Y446" s="1">
        <v>0</v>
      </c>
      <c r="Z446" s="1">
        <v>0</v>
      </c>
      <c r="AA446">
        <v>2.9292328040391401E-4</v>
      </c>
      <c r="AB446">
        <v>6.8377599238682299E-3</v>
      </c>
      <c r="AC446">
        <v>6.17775561236925E-3</v>
      </c>
      <c r="AD446">
        <v>6.3481416305203502E-4</v>
      </c>
      <c r="AE446">
        <v>3.0013556938843802E-4</v>
      </c>
      <c r="AF446" s="3">
        <v>9.50663214371588E-4</v>
      </c>
      <c r="AG446">
        <v>1.8062745872250401E-4</v>
      </c>
      <c r="AH446">
        <v>5.6694537166747603</v>
      </c>
      <c r="AI446">
        <v>0.148451614169824</v>
      </c>
      <c r="AJ446">
        <v>444.84225825915098</v>
      </c>
      <c r="AK446" t="s">
        <v>91</v>
      </c>
      <c r="AL446" t="s">
        <v>92</v>
      </c>
      <c r="AM446">
        <v>65478645766.150002</v>
      </c>
      <c r="AN446">
        <v>404898</v>
      </c>
      <c r="AO446" s="1">
        <f t="shared" si="93"/>
        <v>7.4213421071447523E-3</v>
      </c>
      <c r="AP446" s="5">
        <f t="shared" si="94"/>
        <v>8.5509507240662419</v>
      </c>
      <c r="AQ446" s="3">
        <f t="shared" si="95"/>
        <v>7.5148275070500634E-4</v>
      </c>
      <c r="AR446" s="15">
        <f t="shared" si="96"/>
        <v>9.6759249823892279E-2</v>
      </c>
    </row>
    <row r="447" spans="1:45" x14ac:dyDescent="0.25">
      <c r="A447" t="s">
        <v>37</v>
      </c>
      <c r="B447">
        <v>10.579990442309199</v>
      </c>
      <c r="C447">
        <v>9.1329040511959406E-3</v>
      </c>
      <c r="D447">
        <v>10.425398926822901</v>
      </c>
      <c r="E447">
        <v>-6.0985271612883496</v>
      </c>
      <c r="F447" s="1">
        <v>0</v>
      </c>
      <c r="G447" s="1">
        <v>0</v>
      </c>
      <c r="H447">
        <v>3.8966247691546099</v>
      </c>
      <c r="I447">
        <v>-14.285562629985099</v>
      </c>
      <c r="J447">
        <v>-26.693144621359799</v>
      </c>
      <c r="K447">
        <v>-34.780697775803098</v>
      </c>
      <c r="L447">
        <v>11.804127498476401</v>
      </c>
      <c r="M447">
        <v>29.794697019553801</v>
      </c>
      <c r="N447">
        <v>95.110555402437797</v>
      </c>
      <c r="O447">
        <v>78.983846153524794</v>
      </c>
      <c r="P447">
        <v>152830.441457682</v>
      </c>
      <c r="Q447">
        <v>190873.776328176</v>
      </c>
      <c r="R447">
        <v>88.939432050912799</v>
      </c>
      <c r="S447">
        <v>688.79727240197496</v>
      </c>
      <c r="T447">
        <v>0.70448644679086203</v>
      </c>
      <c r="U447">
        <v>0.30619370456200701</v>
      </c>
      <c r="V447" s="1">
        <v>0</v>
      </c>
      <c r="W447">
        <v>0.123853755331329</v>
      </c>
      <c r="X447">
        <v>0.56995254010666296</v>
      </c>
      <c r="Y447" s="1">
        <v>0</v>
      </c>
      <c r="Z447" s="1">
        <v>0</v>
      </c>
      <c r="AA447">
        <v>2.92385418216786E-4</v>
      </c>
      <c r="AB447">
        <v>6.5729023156936104E-3</v>
      </c>
      <c r="AC447">
        <v>6.1074613709487203E-3</v>
      </c>
      <c r="AD447">
        <v>1.06036302561049E-3</v>
      </c>
      <c r="AE447">
        <v>3.0607985539631298E-4</v>
      </c>
      <c r="AF447" s="3">
        <v>1.0320962752635599E-3</v>
      </c>
      <c r="AG447">
        <v>9.0119748149040404E-4</v>
      </c>
      <c r="AH447">
        <v>5.8437013066075796</v>
      </c>
      <c r="AI447">
        <v>0.14831087725036701</v>
      </c>
      <c r="AJ447">
        <v>556.52574168058698</v>
      </c>
      <c r="AK447" t="s">
        <v>93</v>
      </c>
      <c r="AL447" t="s">
        <v>94</v>
      </c>
      <c r="AM447">
        <v>63395442590.620003</v>
      </c>
      <c r="AN447">
        <v>414809</v>
      </c>
      <c r="AO447" s="1">
        <f t="shared" si="93"/>
        <v>7.4319430644290661E-3</v>
      </c>
      <c r="AP447" s="67">
        <f t="shared" si="94"/>
        <v>8.5626703859333801</v>
      </c>
      <c r="AQ447" s="57">
        <f t="shared" si="95"/>
        <v>1.8435804204008956E-3</v>
      </c>
      <c r="AR447" s="58">
        <f t="shared" si="96"/>
        <v>0.23559473452228641</v>
      </c>
      <c r="AS447" s="55"/>
    </row>
    <row r="448" spans="1:45" x14ac:dyDescent="0.25">
      <c r="A448" t="s">
        <v>37</v>
      </c>
      <c r="B448">
        <v>12.335725097107</v>
      </c>
      <c r="C448">
        <v>1.0470518889587299E-2</v>
      </c>
      <c r="D448">
        <v>11.865721745289299</v>
      </c>
      <c r="E448">
        <v>-1.9775084420083699</v>
      </c>
      <c r="F448" s="1">
        <v>0</v>
      </c>
      <c r="G448" s="1">
        <v>0</v>
      </c>
      <c r="H448">
        <v>3.9771962897864199</v>
      </c>
      <c r="I448">
        <v>9.3582110648442303</v>
      </c>
      <c r="J448">
        <v>-2.7478621271871702</v>
      </c>
      <c r="K448">
        <v>-11.494518899854</v>
      </c>
      <c r="L448">
        <v>37.0572377087585</v>
      </c>
      <c r="M448">
        <v>29.8173650090311</v>
      </c>
      <c r="N448">
        <v>95.087594154220199</v>
      </c>
      <c r="O448">
        <v>78.962549540457204</v>
      </c>
      <c r="P448">
        <v>143939.323779039</v>
      </c>
      <c r="Q448">
        <v>179518.495916838</v>
      </c>
      <c r="R448">
        <v>94.7929901360489</v>
      </c>
      <c r="S448">
        <v>690.75342367780297</v>
      </c>
      <c r="T448">
        <v>0.70410743393424902</v>
      </c>
      <c r="U448">
        <v>0.32528950787306299</v>
      </c>
      <c r="V448" s="1">
        <v>0</v>
      </c>
      <c r="W448">
        <v>0.112293895593614</v>
      </c>
      <c r="X448">
        <v>0.56241659653332199</v>
      </c>
      <c r="Y448" s="1">
        <v>0</v>
      </c>
      <c r="Z448" s="1">
        <v>0</v>
      </c>
      <c r="AA448">
        <v>2.9313838065914301E-4</v>
      </c>
      <c r="AB448">
        <v>6.3491032701368296E-3</v>
      </c>
      <c r="AC448">
        <v>5.95913489329625E-3</v>
      </c>
      <c r="AD448">
        <v>1.4758944884235199E-3</v>
      </c>
      <c r="AE448">
        <v>3.6921150190456E-4</v>
      </c>
      <c r="AF448" s="3">
        <v>1.17339868733742E-3</v>
      </c>
      <c r="AG448">
        <v>1.98320938604342E-3</v>
      </c>
      <c r="AH448">
        <v>5.8703413541457499</v>
      </c>
      <c r="AI448">
        <v>0.148897691923528</v>
      </c>
      <c r="AJ448">
        <v>824.69777633383796</v>
      </c>
      <c r="AK448" t="s">
        <v>95</v>
      </c>
      <c r="AL448" t="s">
        <v>96</v>
      </c>
      <c r="AM448">
        <v>46369765276.769997</v>
      </c>
      <c r="AN448">
        <v>322148</v>
      </c>
      <c r="AO448" s="1">
        <f t="shared" si="93"/>
        <v>7.4256719612928127E-3</v>
      </c>
      <c r="AP448" s="67">
        <f t="shared" si="94"/>
        <v>8.5557376681618997</v>
      </c>
      <c r="AQ448" s="57">
        <f t="shared" si="95"/>
        <v>3.4856731559632977E-3</v>
      </c>
      <c r="AR448" s="58">
        <f t="shared" si="96"/>
        <v>0.44180730821275715</v>
      </c>
      <c r="AS448" s="55"/>
    </row>
    <row r="449" spans="1:45" x14ac:dyDescent="0.25">
      <c r="A449" t="s">
        <v>37</v>
      </c>
      <c r="B449">
        <v>13.751693201832801</v>
      </c>
      <c r="C449">
        <v>1.14557442629686E-2</v>
      </c>
      <c r="D449">
        <v>12.9129855693532</v>
      </c>
      <c r="E449">
        <v>-1.99972776434134</v>
      </c>
      <c r="F449" s="1">
        <v>0</v>
      </c>
      <c r="G449" s="1">
        <v>0</v>
      </c>
      <c r="H449">
        <v>4.0437142829063699</v>
      </c>
      <c r="I449">
        <v>32.589958864766501</v>
      </c>
      <c r="J449">
        <v>18.9024097442841</v>
      </c>
      <c r="K449">
        <v>13.790569406531199</v>
      </c>
      <c r="L449">
        <v>61.652093041577899</v>
      </c>
      <c r="M449">
        <v>30.958556399885399</v>
      </c>
      <c r="N449">
        <v>95.101015609317201</v>
      </c>
      <c r="O449">
        <v>78.839917430774605</v>
      </c>
      <c r="P449">
        <v>137181.20664919799</v>
      </c>
      <c r="Q449">
        <v>169851.62298919301</v>
      </c>
      <c r="R449">
        <v>105.428779836199</v>
      </c>
      <c r="S449">
        <v>688.62817498713503</v>
      </c>
      <c r="T449">
        <v>0.69844540911444297</v>
      </c>
      <c r="U449">
        <v>0.34190894310251502</v>
      </c>
      <c r="V449" s="1">
        <v>0</v>
      </c>
      <c r="W449">
        <v>0.104374482978438</v>
      </c>
      <c r="X449">
        <v>0.55371657391904505</v>
      </c>
      <c r="Y449" s="1">
        <v>0</v>
      </c>
      <c r="Z449" s="1">
        <v>0</v>
      </c>
      <c r="AA449">
        <v>2.9471795963838601E-4</v>
      </c>
      <c r="AB449">
        <v>6.2582135560283296E-3</v>
      </c>
      <c r="AC449">
        <v>5.8658090229421296E-3</v>
      </c>
      <c r="AD449">
        <v>1.5400949332947801E-3</v>
      </c>
      <c r="AE449">
        <v>6.2737573920765895E-4</v>
      </c>
      <c r="AF449" s="3">
        <v>1.3108575536283501E-3</v>
      </c>
      <c r="AG449">
        <v>2.7354008078089701E-3</v>
      </c>
      <c r="AH449">
        <v>5.6912822206203204</v>
      </c>
      <c r="AI449">
        <v>0.14919022817196201</v>
      </c>
      <c r="AJ449">
        <v>1244.0139136272401</v>
      </c>
      <c r="AK449" t="s">
        <v>97</v>
      </c>
      <c r="AL449" t="s">
        <v>98</v>
      </c>
      <c r="AM449">
        <v>43297543986.239998</v>
      </c>
      <c r="AN449">
        <v>315623</v>
      </c>
      <c r="AO449" s="1">
        <f t="shared" si="93"/>
        <v>7.4713845362088657E-3</v>
      </c>
      <c r="AP449" s="67">
        <f t="shared" si="94"/>
        <v>8.6062619733420433</v>
      </c>
      <c r="AQ449" s="68">
        <f t="shared" si="95"/>
        <v>4.7812466046417571E-3</v>
      </c>
      <c r="AR449" s="58">
        <f t="shared" si="96"/>
        <v>0.59787062541539715</v>
      </c>
      <c r="AS449" s="55"/>
    </row>
    <row r="450" spans="1:45" x14ac:dyDescent="0.25">
      <c r="A450" t="s">
        <v>37</v>
      </c>
      <c r="B450">
        <v>14.4900013099312</v>
      </c>
      <c r="C450">
        <v>1.12654978695445E-2</v>
      </c>
      <c r="D450">
        <v>12.7116526885802</v>
      </c>
      <c r="E450">
        <v>2.9989423999057401</v>
      </c>
      <c r="F450" s="1">
        <v>0</v>
      </c>
      <c r="G450" s="1">
        <v>0</v>
      </c>
      <c r="H450">
        <v>4.1675377624449501</v>
      </c>
      <c r="I450">
        <v>55.341566527597998</v>
      </c>
      <c r="J450">
        <v>40.358795696136603</v>
      </c>
      <c r="K450">
        <v>38.467295786768801</v>
      </c>
      <c r="L450">
        <v>86.643061300583497</v>
      </c>
      <c r="M450">
        <v>32.808156777480001</v>
      </c>
      <c r="N450">
        <v>95.095346775878994</v>
      </c>
      <c r="O450">
        <v>78.663554694866306</v>
      </c>
      <c r="P450">
        <v>127317.06041690501</v>
      </c>
      <c r="Q450">
        <v>155964.73460837599</v>
      </c>
      <c r="R450">
        <v>116.756123880347</v>
      </c>
      <c r="S450">
        <v>684.97351557937895</v>
      </c>
      <c r="T450">
        <v>0.70285089222075203</v>
      </c>
      <c r="U450">
        <v>0.32676190164666902</v>
      </c>
      <c r="V450" s="1">
        <v>0</v>
      </c>
      <c r="W450">
        <v>9.8734162210901699E-2</v>
      </c>
      <c r="X450">
        <v>0.57450393614242901</v>
      </c>
      <c r="Y450" s="1">
        <v>0</v>
      </c>
      <c r="Z450" s="1">
        <v>0</v>
      </c>
      <c r="AA450">
        <v>2.9780754615552399E-4</v>
      </c>
      <c r="AB450">
        <v>6.1199601506434697E-3</v>
      </c>
      <c r="AC450">
        <v>5.79965410807188E-3</v>
      </c>
      <c r="AD450">
        <v>1.42187096846424E-3</v>
      </c>
      <c r="AE450">
        <v>8.6838139727233405E-4</v>
      </c>
      <c r="AF450" s="3">
        <v>1.40456165373708E-3</v>
      </c>
      <c r="AG450">
        <v>2.55752668414597E-3</v>
      </c>
      <c r="AH450">
        <v>5.37248835496806</v>
      </c>
      <c r="AI450">
        <v>0.14916875366772001</v>
      </c>
      <c r="AJ450">
        <v>1866.26455874934</v>
      </c>
      <c r="AK450" t="s">
        <v>99</v>
      </c>
      <c r="AL450" t="s">
        <v>100</v>
      </c>
      <c r="AM450">
        <v>33568034198.34</v>
      </c>
      <c r="AN450">
        <v>263657</v>
      </c>
      <c r="AO450" s="1">
        <f t="shared" si="93"/>
        <v>7.5020233079644838E-3</v>
      </c>
      <c r="AP450" s="67">
        <f t="shared" si="94"/>
        <v>8.6401114740590081</v>
      </c>
      <c r="AQ450" s="68">
        <f t="shared" si="95"/>
        <v>5.458002263738243E-3</v>
      </c>
      <c r="AR450" s="58">
        <f t="shared" si="96"/>
        <v>0.67706184734257735</v>
      </c>
      <c r="AS450" s="55"/>
    </row>
    <row r="451" spans="1:45" x14ac:dyDescent="0.25">
      <c r="A451" t="s">
        <v>37</v>
      </c>
      <c r="B451">
        <v>15.043457530849899</v>
      </c>
      <c r="C451">
        <v>1.13706555492619E-2</v>
      </c>
      <c r="D451">
        <v>12.822991042104499</v>
      </c>
      <c r="E451">
        <v>7.67261375884235</v>
      </c>
      <c r="F451" s="1">
        <v>0</v>
      </c>
      <c r="G451" s="1">
        <v>0</v>
      </c>
      <c r="H451">
        <v>4.2686366726845497</v>
      </c>
      <c r="I451">
        <v>77.190153715304504</v>
      </c>
      <c r="J451">
        <v>63.381039919827003</v>
      </c>
      <c r="K451">
        <v>59.0976747761555</v>
      </c>
      <c r="L451">
        <v>110.69218121482901</v>
      </c>
      <c r="M451">
        <v>34.948815486442903</v>
      </c>
      <c r="N451">
        <v>95.141998248548802</v>
      </c>
      <c r="O451">
        <v>78.439364571382399</v>
      </c>
      <c r="P451">
        <v>118920.05243593</v>
      </c>
      <c r="Q451">
        <v>145097.700762044</v>
      </c>
      <c r="R451">
        <v>125.09187885895</v>
      </c>
      <c r="S451">
        <v>686.96595364853897</v>
      </c>
      <c r="T451">
        <v>0.70816351299081604</v>
      </c>
      <c r="U451">
        <v>0.32975951418829502</v>
      </c>
      <c r="V451" s="1">
        <v>0</v>
      </c>
      <c r="W451">
        <v>9.3446277178494894E-2</v>
      </c>
      <c r="X451">
        <v>0.57679420863320896</v>
      </c>
      <c r="Y451" s="1">
        <v>0</v>
      </c>
      <c r="Z451" s="1">
        <v>0</v>
      </c>
      <c r="AA451">
        <v>3.0172350511333598E-4</v>
      </c>
      <c r="AB451">
        <v>6.0933050462151101E-3</v>
      </c>
      <c r="AC451">
        <v>5.7731114437527698E-3</v>
      </c>
      <c r="AD451">
        <v>1.16281160214302E-3</v>
      </c>
      <c r="AE451">
        <v>9.5625313927611604E-4</v>
      </c>
      <c r="AF451" s="3">
        <v>1.4941866628230601E-3</v>
      </c>
      <c r="AG451">
        <v>2.8566076872778199E-3</v>
      </c>
      <c r="AH451">
        <v>5.0272980835914103</v>
      </c>
      <c r="AI451">
        <v>0.14957956519197901</v>
      </c>
      <c r="AJ451">
        <v>2487.1125108383599</v>
      </c>
      <c r="AK451" t="s">
        <v>101</v>
      </c>
      <c r="AL451" t="s">
        <v>102</v>
      </c>
      <c r="AM451">
        <v>26839304474.369999</v>
      </c>
      <c r="AN451">
        <v>225692</v>
      </c>
      <c r="AO451" s="1">
        <f t="shared" si="93"/>
        <v>7.5690216116891659E-3</v>
      </c>
      <c r="AP451" s="67">
        <f t="shared" si="94"/>
        <v>8.7140906939680018</v>
      </c>
      <c r="AQ451" s="68">
        <f t="shared" si="95"/>
        <v>5.9249675493360113E-3</v>
      </c>
      <c r="AR451" s="58">
        <f t="shared" si="96"/>
        <v>0.72633703953335726</v>
      </c>
      <c r="AS451" s="57">
        <f>AVERAGE(AQ449:AQ451)</f>
        <v>5.3880721392386699E-3</v>
      </c>
    </row>
    <row r="452" spans="1:45" x14ac:dyDescent="0.25">
      <c r="A452" t="s">
        <v>37</v>
      </c>
      <c r="B452">
        <v>15.6787068994692</v>
      </c>
      <c r="C452">
        <v>1.16390280201544E-2</v>
      </c>
      <c r="D452">
        <v>13.106547386062999</v>
      </c>
      <c r="E452">
        <v>20.089331179638201</v>
      </c>
      <c r="F452" s="1">
        <v>0</v>
      </c>
      <c r="G452" s="1">
        <v>0</v>
      </c>
      <c r="H452">
        <v>4.4252086708931699</v>
      </c>
      <c r="I452">
        <v>99.556386092951797</v>
      </c>
      <c r="J452">
        <v>88.517844049047099</v>
      </c>
      <c r="K452">
        <v>74.7793824961458</v>
      </c>
      <c r="L452">
        <v>135.836990883222</v>
      </c>
      <c r="M452">
        <v>35.736053808777797</v>
      </c>
      <c r="N452">
        <v>94.752561724507899</v>
      </c>
      <c r="O452">
        <v>77.960636660449296</v>
      </c>
      <c r="P452">
        <v>109687.591976447</v>
      </c>
      <c r="Q452">
        <v>134986.30464573999</v>
      </c>
      <c r="R452">
        <v>128.00909673909999</v>
      </c>
      <c r="S452">
        <v>699.03835485830302</v>
      </c>
      <c r="T452">
        <v>0.72008573205031801</v>
      </c>
      <c r="U452">
        <v>0.31562253614560298</v>
      </c>
      <c r="V452" s="1">
        <v>0</v>
      </c>
      <c r="W452">
        <v>7.8691587643429803E-2</v>
      </c>
      <c r="X452">
        <v>0.60568587621096603</v>
      </c>
      <c r="Y452" s="1">
        <v>0</v>
      </c>
      <c r="Z452" s="1">
        <v>0</v>
      </c>
      <c r="AA452">
        <v>3.0906518761149602E-4</v>
      </c>
      <c r="AB452">
        <v>5.9363009905748802E-3</v>
      </c>
      <c r="AC452">
        <v>5.7602413235860296E-3</v>
      </c>
      <c r="AD452">
        <v>8.2169516864503001E-4</v>
      </c>
      <c r="AE452">
        <v>9.9770464718245506E-4</v>
      </c>
      <c r="AF452" s="3">
        <v>1.53218634384543E-3</v>
      </c>
      <c r="AG452">
        <v>3.57430473262111E-3</v>
      </c>
      <c r="AH452">
        <v>4.9201038106134298</v>
      </c>
      <c r="AI452">
        <v>0.150212369551075</v>
      </c>
      <c r="AJ452">
        <v>3164.2649563899499</v>
      </c>
      <c r="AK452" t="s">
        <v>103</v>
      </c>
      <c r="AL452" t="s">
        <v>104</v>
      </c>
      <c r="AM452">
        <v>13142328520.25</v>
      </c>
      <c r="AN452">
        <v>119816</v>
      </c>
      <c r="AO452" s="1">
        <f>AA452+AC452*$AO$416+AF452*$AP$416</f>
        <v>7.6014928550429553E-3</v>
      </c>
      <c r="AP452" s="67">
        <f t="shared" si="94"/>
        <v>8.7499255320790166</v>
      </c>
      <c r="AQ452" s="57">
        <f t="shared" si="95"/>
        <v>6.5093168931151931E-3</v>
      </c>
      <c r="AR452" s="58">
        <f t="shared" si="96"/>
        <v>0.79186746698447363</v>
      </c>
      <c r="AS452" s="55"/>
    </row>
    <row r="453" spans="1:45" x14ac:dyDescent="0.25">
      <c r="A453" t="s">
        <v>37</v>
      </c>
      <c r="B453">
        <v>13.9836310941183</v>
      </c>
      <c r="C453">
        <v>1.1223359634946301E-2</v>
      </c>
      <c r="D453">
        <v>12.6670011975355</v>
      </c>
      <c r="E453">
        <v>34.251049375302202</v>
      </c>
      <c r="F453" s="1">
        <v>0</v>
      </c>
      <c r="G453" s="1">
        <v>0</v>
      </c>
      <c r="H453">
        <v>4.5863104798582999</v>
      </c>
      <c r="I453">
        <v>120.603628761682</v>
      </c>
      <c r="J453">
        <v>109.518689222623</v>
      </c>
      <c r="K453">
        <v>93.711591460555795</v>
      </c>
      <c r="L453">
        <v>159.76590310726101</v>
      </c>
      <c r="M453">
        <v>36.826623719660397</v>
      </c>
      <c r="N453">
        <v>94.434657420091497</v>
      </c>
      <c r="O453">
        <v>77.557377485471804</v>
      </c>
      <c r="P453">
        <v>101464.655163834</v>
      </c>
      <c r="Q453">
        <v>124748.147130169</v>
      </c>
      <c r="R453">
        <v>131.049655506612</v>
      </c>
      <c r="S453">
        <v>699.53458445709305</v>
      </c>
      <c r="T453">
        <v>0.73207579958018199</v>
      </c>
      <c r="U453">
        <v>0.309382549966635</v>
      </c>
      <c r="V453" s="1">
        <v>0</v>
      </c>
      <c r="W453">
        <v>7.8095241954070804E-2</v>
      </c>
      <c r="X453">
        <v>0.61252220807929303</v>
      </c>
      <c r="Y453" s="1">
        <v>0</v>
      </c>
      <c r="Z453" s="1">
        <v>0</v>
      </c>
      <c r="AA453">
        <v>3.1552587133061398E-4</v>
      </c>
      <c r="AB453">
        <v>5.8416903978352596E-3</v>
      </c>
      <c r="AC453">
        <v>5.7412381715118803E-3</v>
      </c>
      <c r="AD453">
        <v>5.9660784829386904E-4</v>
      </c>
      <c r="AE453">
        <v>1.23618507043616E-3</v>
      </c>
      <c r="AF453" s="3">
        <v>1.5521775049187701E-3</v>
      </c>
      <c r="AG453">
        <v>3.23335546494495E-3</v>
      </c>
      <c r="AH453">
        <v>4.7619753232412503</v>
      </c>
      <c r="AI453">
        <v>0.15088611441209299</v>
      </c>
      <c r="AJ453">
        <v>3910.3322198241599</v>
      </c>
      <c r="AK453" t="s">
        <v>105</v>
      </c>
      <c r="AL453" t="s">
        <v>106</v>
      </c>
      <c r="AM453">
        <v>6329365189.1199999</v>
      </c>
      <c r="AN453">
        <v>62380</v>
      </c>
      <c r="AO453" s="1">
        <f t="shared" ref="AO453:AO458" si="97">AA453+AC453*$AO$416+AF453*$AP$416</f>
        <v>7.6089415477612644E-3</v>
      </c>
      <c r="AP453" s="67">
        <f t="shared" si="94"/>
        <v>8.75814399313699</v>
      </c>
      <c r="AQ453" s="57">
        <f t="shared" si="95"/>
        <v>4.865316069495914E-3</v>
      </c>
      <c r="AR453" s="58">
        <f t="shared" si="96"/>
        <v>0.59664320489319178</v>
      </c>
      <c r="AS453" s="55"/>
    </row>
    <row r="454" spans="1:45" x14ac:dyDescent="0.25">
      <c r="A454" t="s">
        <v>37</v>
      </c>
      <c r="B454">
        <v>15.6181093482704</v>
      </c>
      <c r="C454">
        <v>1.03092455033007E-2</v>
      </c>
      <c r="D454">
        <v>11.6931977926216</v>
      </c>
      <c r="E454">
        <v>51.504167763353898</v>
      </c>
      <c r="F454" s="1">
        <v>0</v>
      </c>
      <c r="G454" s="1">
        <v>0</v>
      </c>
      <c r="H454">
        <v>4.7705116154940299</v>
      </c>
      <c r="I454">
        <v>142.073179073354</v>
      </c>
      <c r="J454">
        <v>135.70031327835201</v>
      </c>
      <c r="K454">
        <v>107.298011202293</v>
      </c>
      <c r="L454">
        <v>185.24133870917601</v>
      </c>
      <c r="M454">
        <v>36.994604657413902</v>
      </c>
      <c r="N454">
        <v>93.626236113466504</v>
      </c>
      <c r="O454">
        <v>76.693526902555803</v>
      </c>
      <c r="P454">
        <v>91708.197053100201</v>
      </c>
      <c r="Q454">
        <v>112498.08869714099</v>
      </c>
      <c r="R454">
        <v>131.25412642297201</v>
      </c>
      <c r="S454">
        <v>713.89696300343098</v>
      </c>
      <c r="T454">
        <v>0.75458191691893095</v>
      </c>
      <c r="U454">
        <v>0.30815516870562298</v>
      </c>
      <c r="V454" s="1">
        <v>0</v>
      </c>
      <c r="W454">
        <v>7.8227716175386902E-2</v>
      </c>
      <c r="X454">
        <v>0.61361711511898998</v>
      </c>
      <c r="Y454" s="1">
        <v>0</v>
      </c>
      <c r="Z454" s="1">
        <v>0</v>
      </c>
      <c r="AA454">
        <v>3.3336088766751999E-4</v>
      </c>
      <c r="AB454">
        <v>5.6465130598957096E-3</v>
      </c>
      <c r="AC454">
        <v>5.7125160547704E-3</v>
      </c>
      <c r="AD454">
        <v>3.8741626857349099E-4</v>
      </c>
      <c r="AE454">
        <v>1.39574217314253E-3</v>
      </c>
      <c r="AF454" s="3">
        <v>1.5700049469852301E-3</v>
      </c>
      <c r="AG454">
        <v>2.5462091562622698E-3</v>
      </c>
      <c r="AH454">
        <v>4.7388833354573903</v>
      </c>
      <c r="AI454">
        <v>0.15093218983450701</v>
      </c>
      <c r="AJ454">
        <v>4595.33132525575</v>
      </c>
      <c r="AK454" t="s">
        <v>107</v>
      </c>
      <c r="AL454" t="s">
        <v>108</v>
      </c>
      <c r="AM454">
        <v>1668355520.79</v>
      </c>
      <c r="AN454">
        <v>18192</v>
      </c>
      <c r="AO454" s="1">
        <f t="shared" si="97"/>
        <v>7.6158818894231494E-3</v>
      </c>
      <c r="AP454" s="5">
        <f t="shared" si="94"/>
        <v>8.765800958105352</v>
      </c>
      <c r="AQ454" s="3">
        <f t="shared" si="95"/>
        <v>6.4359048059077651E-3</v>
      </c>
      <c r="AR454" s="15">
        <f t="shared" si="96"/>
        <v>0.78170932957689598</v>
      </c>
    </row>
    <row r="455" spans="1:45" x14ac:dyDescent="0.25">
      <c r="A455" t="s">
        <v>37</v>
      </c>
      <c r="B455">
        <v>14.038339307375599</v>
      </c>
      <c r="C455">
        <v>1.00363877416309E-2</v>
      </c>
      <c r="D455">
        <v>11.4006001305805</v>
      </c>
      <c r="E455">
        <v>71.091676774875296</v>
      </c>
      <c r="F455" s="1">
        <v>0</v>
      </c>
      <c r="G455" s="1">
        <v>0</v>
      </c>
      <c r="H455">
        <v>4.9742574312704804</v>
      </c>
      <c r="I455">
        <v>164.556515392986</v>
      </c>
      <c r="J455">
        <v>155.949534921245</v>
      </c>
      <c r="K455">
        <v>128.56402170176301</v>
      </c>
      <c r="L455">
        <v>209.79999917274199</v>
      </c>
      <c r="M455">
        <v>37.572775891823902</v>
      </c>
      <c r="N455">
        <v>92.813886572149102</v>
      </c>
      <c r="O455">
        <v>75.936799347285003</v>
      </c>
      <c r="P455">
        <v>87212.973462282302</v>
      </c>
      <c r="Q455">
        <v>106455.705180925</v>
      </c>
      <c r="R455">
        <v>132.181250021713</v>
      </c>
      <c r="S455">
        <v>707.10387162863606</v>
      </c>
      <c r="T455">
        <v>0.73870579066931896</v>
      </c>
      <c r="U455">
        <v>0.29603880858274401</v>
      </c>
      <c r="V455" s="1">
        <v>0</v>
      </c>
      <c r="W455">
        <v>0.12936212565303301</v>
      </c>
      <c r="X455">
        <v>0.57459906576422104</v>
      </c>
      <c r="Y455" s="1">
        <v>0</v>
      </c>
      <c r="Z455" s="1">
        <v>0</v>
      </c>
      <c r="AA455">
        <v>3.4739079879582901E-4</v>
      </c>
      <c r="AB455">
        <v>5.5857715472582697E-3</v>
      </c>
      <c r="AC455">
        <v>5.6358650196650997E-3</v>
      </c>
      <c r="AD455">
        <v>3.0452507481380401E-4</v>
      </c>
      <c r="AE455">
        <v>1.45100928598237E-3</v>
      </c>
      <c r="AF455" s="3">
        <v>1.6132872442907399E-3</v>
      </c>
      <c r="AG455">
        <v>2.3476669045504701E-3</v>
      </c>
      <c r="AH455">
        <v>4.6493079638451498</v>
      </c>
      <c r="AI455">
        <v>0.15084431634522999</v>
      </c>
      <c r="AJ455">
        <v>5446.2746093764299</v>
      </c>
      <c r="AK455" t="s">
        <v>109</v>
      </c>
      <c r="AL455" t="s">
        <v>110</v>
      </c>
      <c r="AM455">
        <v>586158394.63999999</v>
      </c>
      <c r="AN455">
        <v>6721</v>
      </c>
      <c r="AO455" s="1">
        <f t="shared" si="97"/>
        <v>7.5965430627516692E-3</v>
      </c>
      <c r="AP455" s="5">
        <f t="shared" si="94"/>
        <v>8.744463839392191</v>
      </c>
      <c r="AQ455" s="3">
        <f t="shared" si="95"/>
        <v>4.9300704074591098E-3</v>
      </c>
      <c r="AR455" s="15">
        <f t="shared" si="96"/>
        <v>0.60539737658190984</v>
      </c>
    </row>
    <row r="456" spans="1:45" x14ac:dyDescent="0.25">
      <c r="A456" t="s">
        <v>37</v>
      </c>
      <c r="B456">
        <v>20.185531713866101</v>
      </c>
      <c r="C456">
        <v>1.0512425790341E-2</v>
      </c>
      <c r="D456">
        <v>11.9105015038771</v>
      </c>
      <c r="E456">
        <v>110.20938324827701</v>
      </c>
      <c r="F456" s="1">
        <v>0</v>
      </c>
      <c r="G456" s="1">
        <v>0</v>
      </c>
      <c r="H456">
        <v>5.3433533210024704</v>
      </c>
      <c r="I456">
        <v>189.095709705221</v>
      </c>
      <c r="J456">
        <v>171.575463084848</v>
      </c>
      <c r="K456">
        <v>164.246215550344</v>
      </c>
      <c r="L456">
        <v>234.774442822249</v>
      </c>
      <c r="M456">
        <v>36.717050110980402</v>
      </c>
      <c r="N456">
        <v>92.629636164525905</v>
      </c>
      <c r="O456">
        <v>75.909331708124796</v>
      </c>
      <c r="P456">
        <v>86476.419971574695</v>
      </c>
      <c r="Q456">
        <v>104779.296784263</v>
      </c>
      <c r="R456">
        <v>130.965910727627</v>
      </c>
      <c r="S456">
        <v>671.648113157333</v>
      </c>
      <c r="T456">
        <v>0.62324879328097005</v>
      </c>
      <c r="U456">
        <v>0.227674262549726</v>
      </c>
      <c r="V456" s="1">
        <v>0</v>
      </c>
      <c r="W456">
        <v>0.390381556659745</v>
      </c>
      <c r="X456">
        <v>0.381944180790527</v>
      </c>
      <c r="Y456" s="1">
        <v>0</v>
      </c>
      <c r="Z456" s="1">
        <v>0</v>
      </c>
      <c r="AA456">
        <v>3.5974666193579598E-4</v>
      </c>
      <c r="AB456">
        <v>5.6963605469335498E-3</v>
      </c>
      <c r="AC456">
        <v>5.76730729260512E-3</v>
      </c>
      <c r="AD456">
        <v>3.4082304586444102E-4</v>
      </c>
      <c r="AE456">
        <v>1.67043124474504E-3</v>
      </c>
      <c r="AF456" s="3">
        <v>1.5071286958918901E-3</v>
      </c>
      <c r="AG456">
        <v>2.4449239107989899E-3</v>
      </c>
      <c r="AH456">
        <v>4.8316265520290402</v>
      </c>
      <c r="AI456">
        <v>0.15246288443209499</v>
      </c>
      <c r="AJ456">
        <v>6320.2224986954898</v>
      </c>
      <c r="AK456" t="s">
        <v>111</v>
      </c>
      <c r="AL456" t="s">
        <v>112</v>
      </c>
      <c r="AM456">
        <v>152112022.72999999</v>
      </c>
      <c r="AN456">
        <v>1759</v>
      </c>
      <c r="AO456" s="1">
        <f t="shared" si="97"/>
        <v>7.6341826504328063E-3</v>
      </c>
      <c r="AP456" s="5">
        <f t="shared" si="94"/>
        <v>8.7859885355362159</v>
      </c>
      <c r="AQ456" s="3">
        <f t="shared" si="95"/>
        <v>1.0979191058492878E-2</v>
      </c>
      <c r="AR456" s="15">
        <f t="shared" si="96"/>
        <v>1.2974684786148725</v>
      </c>
    </row>
    <row r="457" spans="1:45" x14ac:dyDescent="0.25">
      <c r="A457" t="s">
        <v>37</v>
      </c>
      <c r="B457">
        <v>11.732427398845999</v>
      </c>
      <c r="C457">
        <v>9.7785934625541897E-3</v>
      </c>
      <c r="D457">
        <v>11.123339517243799</v>
      </c>
      <c r="E457">
        <v>128.802413736901</v>
      </c>
      <c r="F457" s="1">
        <v>0</v>
      </c>
      <c r="G457" s="1">
        <v>0</v>
      </c>
      <c r="H457">
        <v>5.5603987117506897</v>
      </c>
      <c r="I457">
        <v>209.98240893567601</v>
      </c>
      <c r="J457">
        <v>196.980583467039</v>
      </c>
      <c r="K457">
        <v>175.131712152473</v>
      </c>
      <c r="L457">
        <v>265.59968865826499</v>
      </c>
      <c r="M457">
        <v>37.851446128330402</v>
      </c>
      <c r="N457">
        <v>90.857355237450903</v>
      </c>
      <c r="O457">
        <v>74.277580182896301</v>
      </c>
      <c r="P457">
        <v>70235.375294117606</v>
      </c>
      <c r="Q457">
        <v>86821.4745096478</v>
      </c>
      <c r="R457">
        <v>132.86622957253101</v>
      </c>
      <c r="S457">
        <v>698.474367745054</v>
      </c>
      <c r="T457">
        <v>0.72723170228757195</v>
      </c>
      <c r="U457">
        <v>0.42447370305570498</v>
      </c>
      <c r="V457" s="1">
        <v>0</v>
      </c>
      <c r="W457">
        <v>0.16264547970809001</v>
      </c>
      <c r="X457">
        <v>0.41288081723620401</v>
      </c>
      <c r="Y457" s="1">
        <v>0</v>
      </c>
      <c r="Z457" s="1">
        <v>0</v>
      </c>
      <c r="AA457">
        <v>3.60287730568368E-4</v>
      </c>
      <c r="AB457">
        <v>5.3696737484026499E-3</v>
      </c>
      <c r="AC457">
        <v>5.8283670884524304E-3</v>
      </c>
      <c r="AD457">
        <v>2.0724189379143601E-4</v>
      </c>
      <c r="AE457">
        <v>1.4573902749527999E-3</v>
      </c>
      <c r="AF457" s="3">
        <v>1.61395385587962E-3</v>
      </c>
      <c r="AG457">
        <v>2.3838580236091901E-3</v>
      </c>
      <c r="AH457">
        <v>4.6996462111793198</v>
      </c>
      <c r="AI457">
        <v>0.15354249431925701</v>
      </c>
      <c r="AJ457">
        <v>6885.9371694036599</v>
      </c>
      <c r="AK457" t="s">
        <v>113</v>
      </c>
      <c r="AL457" t="s">
        <v>114</v>
      </c>
      <c r="AM457">
        <v>21492024.84</v>
      </c>
      <c r="AN457">
        <v>306</v>
      </c>
      <c r="AO457" s="1">
        <f t="shared" si="97"/>
        <v>7.8026086749004185E-3</v>
      </c>
      <c r="AP457" s="5">
        <f t="shared" si="94"/>
        <v>8.971587198272136</v>
      </c>
      <c r="AQ457" s="3">
        <f t="shared" si="95"/>
        <v>2.5432828219609628E-3</v>
      </c>
      <c r="AR457" s="15">
        <f t="shared" si="96"/>
        <v>0.30773152392762571</v>
      </c>
    </row>
    <row r="458" spans="1:45" x14ac:dyDescent="0.25">
      <c r="AO458" s="1">
        <f t="shared" si="97"/>
        <v>0</v>
      </c>
      <c r="AP458" s="5">
        <f t="shared" si="94"/>
        <v>0</v>
      </c>
      <c r="AQ458" s="3">
        <f t="shared" si="95"/>
        <v>0</v>
      </c>
      <c r="AR458" s="15" t="e">
        <f t="shared" si="96"/>
        <v>#DIV/0!</v>
      </c>
    </row>
    <row r="460" spans="1:45" x14ac:dyDescent="0.25">
      <c r="AO460" t="s">
        <v>226</v>
      </c>
      <c r="AP460" t="s">
        <v>67</v>
      </c>
      <c r="AR460" t="s">
        <v>306</v>
      </c>
    </row>
    <row r="461" spans="1:45" x14ac:dyDescent="0.25">
      <c r="A461" t="s">
        <v>0</v>
      </c>
      <c r="B461" t="s">
        <v>1</v>
      </c>
      <c r="C461" t="s">
        <v>2</v>
      </c>
      <c r="D461" t="s">
        <v>3</v>
      </c>
      <c r="E461" t="s">
        <v>5</v>
      </c>
      <c r="F461" t="s">
        <v>6</v>
      </c>
      <c r="G461" t="s">
        <v>208</v>
      </c>
      <c r="H461" t="s">
        <v>7</v>
      </c>
      <c r="I461" t="s">
        <v>8</v>
      </c>
      <c r="J461" t="s">
        <v>134</v>
      </c>
      <c r="K461" t="s">
        <v>143</v>
      </c>
      <c r="L461" t="s">
        <v>9</v>
      </c>
      <c r="M461" t="s">
        <v>10</v>
      </c>
      <c r="N461" t="s">
        <v>11</v>
      </c>
      <c r="O461" t="s">
        <v>13</v>
      </c>
      <c r="P461" t="s">
        <v>14</v>
      </c>
      <c r="Q461" t="s">
        <v>15</v>
      </c>
      <c r="R461" t="s">
        <v>16</v>
      </c>
      <c r="S461" t="s">
        <v>17</v>
      </c>
      <c r="T461" t="s">
        <v>18</v>
      </c>
      <c r="U461" t="s">
        <v>20</v>
      </c>
      <c r="V461" t="s">
        <v>21</v>
      </c>
      <c r="W461" t="s">
        <v>22</v>
      </c>
      <c r="X461" t="s">
        <v>23</v>
      </c>
      <c r="Y461" t="s">
        <v>24</v>
      </c>
      <c r="Z461" t="s">
        <v>25</v>
      </c>
      <c r="AA461" t="s">
        <v>26</v>
      </c>
      <c r="AB461" t="s">
        <v>27</v>
      </c>
      <c r="AC461" t="s">
        <v>263</v>
      </c>
      <c r="AD461" t="s">
        <v>120</v>
      </c>
      <c r="AE461" t="s">
        <v>29</v>
      </c>
      <c r="AF461" s="3" t="s">
        <v>233</v>
      </c>
      <c r="AG461" t="s">
        <v>30</v>
      </c>
      <c r="AH461" t="s">
        <v>31</v>
      </c>
      <c r="AI461" t="s">
        <v>32</v>
      </c>
      <c r="AJ461" t="s">
        <v>33</v>
      </c>
      <c r="AK461" t="s">
        <v>34</v>
      </c>
      <c r="AL461" t="s">
        <v>74</v>
      </c>
      <c r="AM461" t="s">
        <v>35</v>
      </c>
      <c r="AN461" t="s">
        <v>36</v>
      </c>
      <c r="AO461" s="15">
        <v>1</v>
      </c>
      <c r="AP461" s="15">
        <v>1.2</v>
      </c>
    </row>
    <row r="462" spans="1:45" x14ac:dyDescent="0.25">
      <c r="A462" t="s">
        <v>37</v>
      </c>
      <c r="B462">
        <v>11.881432570412899</v>
      </c>
      <c r="C462">
        <v>5.8223234038586999E-3</v>
      </c>
      <c r="D462">
        <v>6.7673375764310499</v>
      </c>
      <c r="E462">
        <v>-67.442182313753094</v>
      </c>
      <c r="F462" s="1">
        <v>0</v>
      </c>
      <c r="G462" s="1">
        <v>0</v>
      </c>
      <c r="H462">
        <v>3.0060515365698399</v>
      </c>
      <c r="I462">
        <v>-179.43447887561999</v>
      </c>
      <c r="J462">
        <v>-176.58961553850301</v>
      </c>
      <c r="K462">
        <v>-187.237110823531</v>
      </c>
      <c r="L462">
        <v>-160.19532128719899</v>
      </c>
      <c r="M462">
        <v>27.659406350900198</v>
      </c>
      <c r="N462">
        <v>94.769461771202501</v>
      </c>
      <c r="O462">
        <v>75.857931080184997</v>
      </c>
      <c r="P462">
        <v>207449.92485049801</v>
      </c>
      <c r="Q462">
        <v>233555.85333981999</v>
      </c>
      <c r="R462">
        <v>83.860004200880795</v>
      </c>
      <c r="S462">
        <v>650.98250356679102</v>
      </c>
      <c r="T462">
        <v>0.72786298462441301</v>
      </c>
      <c r="U462">
        <v>0.32145442165224097</v>
      </c>
      <c r="V462" s="1">
        <v>0</v>
      </c>
      <c r="W462">
        <v>0.238850711379888</v>
      </c>
      <c r="X462">
        <v>0.43969486696787002</v>
      </c>
      <c r="Y462" s="1">
        <v>0</v>
      </c>
      <c r="Z462" s="1">
        <v>0</v>
      </c>
      <c r="AA462">
        <v>2.8564593205201798E-4</v>
      </c>
      <c r="AB462">
        <v>5.5289138597188498E-3</v>
      </c>
      <c r="AC462">
        <v>4.5934113190173702E-3</v>
      </c>
      <c r="AD462">
        <v>7.7873499139648502E-6</v>
      </c>
      <c r="AE462" s="1">
        <v>0</v>
      </c>
      <c r="AF462" s="3">
        <v>2.49067222974909E-4</v>
      </c>
      <c r="AG462" s="1">
        <v>0</v>
      </c>
      <c r="AH462">
        <v>7.8989939915670098</v>
      </c>
      <c r="AI462">
        <v>0.18937065206220899</v>
      </c>
      <c r="AJ462">
        <v>15.443398161147799</v>
      </c>
      <c r="AK462" t="s">
        <v>79</v>
      </c>
      <c r="AL462" t="s">
        <v>80</v>
      </c>
      <c r="AM462">
        <v>62442427.380000003</v>
      </c>
      <c r="AN462">
        <v>301</v>
      </c>
      <c r="AO462" s="1">
        <f>AA462+AC462*$AO$461+AF462*$AP$461</f>
        <v>5.1779379186392789E-3</v>
      </c>
      <c r="AP462" s="5">
        <f>100*(1-(1-AO462)^12)</f>
        <v>6.0395915119509365</v>
      </c>
      <c r="AQ462" s="3">
        <f>(1-(1-B462/100)^(1/12))- AO462</f>
        <v>5.3072816406337835E-3</v>
      </c>
      <c r="AR462" s="15">
        <f>B462/AP462-1</f>
        <v>0.96725764431291883</v>
      </c>
    </row>
    <row r="463" spans="1:45" x14ac:dyDescent="0.25">
      <c r="A463" t="s">
        <v>37</v>
      </c>
      <c r="B463">
        <v>10.1727024883909</v>
      </c>
      <c r="C463">
        <v>5.8487589059002202E-3</v>
      </c>
      <c r="D463">
        <v>6.7970822614753796</v>
      </c>
      <c r="E463">
        <v>-45.842107672435098</v>
      </c>
      <c r="F463" s="1">
        <v>0</v>
      </c>
      <c r="G463" s="1">
        <v>0</v>
      </c>
      <c r="H463">
        <v>3.2664704312736501</v>
      </c>
      <c r="I463">
        <v>-155.574905475099</v>
      </c>
      <c r="J463">
        <v>-155.78841624799</v>
      </c>
      <c r="K463">
        <v>-162.12664513466001</v>
      </c>
      <c r="L463">
        <v>-135.65068293223101</v>
      </c>
      <c r="M463">
        <v>28.844907940042301</v>
      </c>
      <c r="N463">
        <v>95.540749608662907</v>
      </c>
      <c r="O463">
        <v>76.406268951415697</v>
      </c>
      <c r="P463">
        <v>200305.99796781901</v>
      </c>
      <c r="Q463">
        <v>230425.254311898</v>
      </c>
      <c r="R463">
        <v>84.549798768279004</v>
      </c>
      <c r="S463">
        <v>653.99013479911696</v>
      </c>
      <c r="T463">
        <v>0.71193490522242298</v>
      </c>
      <c r="U463">
        <v>0.25516805368673701</v>
      </c>
      <c r="V463" s="1">
        <v>0</v>
      </c>
      <c r="W463">
        <v>0.291074290320879</v>
      </c>
      <c r="X463">
        <v>0.45375765599238299</v>
      </c>
      <c r="Y463" s="1">
        <v>0</v>
      </c>
      <c r="Z463" s="1">
        <v>0</v>
      </c>
      <c r="AA463">
        <v>2.8728230971364598E-4</v>
      </c>
      <c r="AB463">
        <v>5.55460714048532E-3</v>
      </c>
      <c r="AC463">
        <v>4.7448081726227196E-3</v>
      </c>
      <c r="AD463">
        <v>6.7537160595221104E-6</v>
      </c>
      <c r="AE463" s="1">
        <v>1.2129080982848001E-7</v>
      </c>
      <c r="AF463" s="3">
        <v>7.3182858369038705E-4</v>
      </c>
      <c r="AG463" s="1">
        <v>0</v>
      </c>
      <c r="AH463">
        <v>7.5986815831863099</v>
      </c>
      <c r="AI463">
        <v>0.18982349279465999</v>
      </c>
      <c r="AJ463">
        <v>38.039945109405501</v>
      </c>
      <c r="AK463" t="s">
        <v>81</v>
      </c>
      <c r="AL463" t="s">
        <v>82</v>
      </c>
      <c r="AM463">
        <v>1581015241.96</v>
      </c>
      <c r="AN463">
        <v>7893</v>
      </c>
      <c r="AO463" s="1">
        <f t="shared" ref="AO463:AO479" si="98">AA463+AC463*$AO$461+AF463*$AP$461</f>
        <v>5.9102847827648304E-3</v>
      </c>
      <c r="AP463" s="5">
        <f t="shared" ref="AP463:AP479" si="99">100*(1-(1-AO463)^12)</f>
        <v>6.8662762373907889</v>
      </c>
      <c r="AQ463" s="3">
        <f t="shared" ref="AQ463:AQ479" si="100">(1-(1-B463/100)^(1/12))- AO463</f>
        <v>2.9899775977810343E-3</v>
      </c>
      <c r="AR463" s="15">
        <f t="shared" ref="AR463:AR479" si="101">B463/AP463-1</f>
        <v>0.48154576610168043</v>
      </c>
    </row>
    <row r="464" spans="1:45" x14ac:dyDescent="0.25">
      <c r="A464" t="s">
        <v>37</v>
      </c>
      <c r="B464">
        <v>8.6654056233229593</v>
      </c>
      <c r="C464">
        <v>6.7773261264779203E-3</v>
      </c>
      <c r="D464">
        <v>7.8363843933164699</v>
      </c>
      <c r="E464">
        <v>-40.897521587818098</v>
      </c>
      <c r="F464" s="1">
        <v>0</v>
      </c>
      <c r="G464" s="1">
        <v>0</v>
      </c>
      <c r="H464">
        <v>3.3789615341985599</v>
      </c>
      <c r="I464">
        <v>-130.90119203496201</v>
      </c>
      <c r="J464">
        <v>-131.78806064494401</v>
      </c>
      <c r="K464">
        <v>-140.796424317646</v>
      </c>
      <c r="L464">
        <v>-110.453932076244</v>
      </c>
      <c r="M464">
        <v>29.666353444318599</v>
      </c>
      <c r="N464">
        <v>95.477394826201603</v>
      </c>
      <c r="O464">
        <v>76.147939661874403</v>
      </c>
      <c r="P464">
        <v>195156.29886415799</v>
      </c>
      <c r="Q464">
        <v>230660.00369313499</v>
      </c>
      <c r="R464">
        <v>84.668393912738395</v>
      </c>
      <c r="S464">
        <v>658.99336169255605</v>
      </c>
      <c r="T464">
        <v>0.712051297591482</v>
      </c>
      <c r="U464">
        <v>0.26987968483742902</v>
      </c>
      <c r="V464" s="1">
        <v>0</v>
      </c>
      <c r="W464">
        <v>0.25277794590665897</v>
      </c>
      <c r="X464">
        <v>0.47734236925591</v>
      </c>
      <c r="Y464" s="1">
        <v>0</v>
      </c>
      <c r="Z464" s="1">
        <v>0</v>
      </c>
      <c r="AA464">
        <v>2.8835645851040703E-4</v>
      </c>
      <c r="AB464">
        <v>6.22270921181582E-3</v>
      </c>
      <c r="AC464">
        <v>5.4666893017505701E-3</v>
      </c>
      <c r="AD464">
        <v>2.6428828651854099E-4</v>
      </c>
      <c r="AE464">
        <v>1.9622154083483E-6</v>
      </c>
      <c r="AF464" s="3">
        <v>1.25850513302515E-3</v>
      </c>
      <c r="AG464" s="1">
        <v>2.9214711050787398E-8</v>
      </c>
      <c r="AH464">
        <v>7.5100197591136002</v>
      </c>
      <c r="AI464">
        <v>0.19228095320688199</v>
      </c>
      <c r="AJ464">
        <v>50.050984622966702</v>
      </c>
      <c r="AK464" t="s">
        <v>83</v>
      </c>
      <c r="AL464" t="s">
        <v>84</v>
      </c>
      <c r="AM464">
        <v>7724871777.9399996</v>
      </c>
      <c r="AN464">
        <v>39583</v>
      </c>
      <c r="AO464" s="1">
        <f t="shared" si="98"/>
        <v>7.2652519198911567E-3</v>
      </c>
      <c r="AP464" s="5">
        <f t="shared" si="99"/>
        <v>8.3782290765935681</v>
      </c>
      <c r="AQ464" s="3">
        <f t="shared" si="100"/>
        <v>2.5967310362904478E-4</v>
      </c>
      <c r="AR464" s="15">
        <f t="shared" si="101"/>
        <v>3.4276521219941625E-2</v>
      </c>
    </row>
    <row r="465" spans="1:45" x14ac:dyDescent="0.25">
      <c r="A465" t="s">
        <v>37</v>
      </c>
      <c r="B465">
        <v>9.2671829861554507</v>
      </c>
      <c r="C465">
        <v>7.9563313668184407E-3</v>
      </c>
      <c r="D465">
        <v>9.1406811514288204</v>
      </c>
      <c r="E465">
        <v>-30.5295527522144</v>
      </c>
      <c r="F465" s="1">
        <v>0</v>
      </c>
      <c r="G465" s="1">
        <v>0</v>
      </c>
      <c r="H465">
        <v>3.5356750213722901</v>
      </c>
      <c r="I465">
        <v>-107.01671355917399</v>
      </c>
      <c r="J465">
        <v>-108.030045024232</v>
      </c>
      <c r="K465">
        <v>-122.066113373927</v>
      </c>
      <c r="L465">
        <v>-85.876820498943701</v>
      </c>
      <c r="M465">
        <v>30.799228028948601</v>
      </c>
      <c r="N465">
        <v>95.406216746551294</v>
      </c>
      <c r="O465">
        <v>75.870118808598804</v>
      </c>
      <c r="P465">
        <v>188755.01371279199</v>
      </c>
      <c r="Q465">
        <v>228017.15908925</v>
      </c>
      <c r="R465">
        <v>84.807697575403097</v>
      </c>
      <c r="S465">
        <v>664.36272370076597</v>
      </c>
      <c r="T465">
        <v>0.71010947550282</v>
      </c>
      <c r="U465">
        <v>0.28993922086750201</v>
      </c>
      <c r="V465" s="1">
        <v>0</v>
      </c>
      <c r="W465">
        <v>0.213763849875862</v>
      </c>
      <c r="X465">
        <v>0.49629692925663499</v>
      </c>
      <c r="Y465" s="1">
        <v>0</v>
      </c>
      <c r="Z465" s="1">
        <v>0</v>
      </c>
      <c r="AA465">
        <v>2.89927171166232E-4</v>
      </c>
      <c r="AB465">
        <v>7.0582436874902198E-3</v>
      </c>
      <c r="AC465">
        <v>5.9228876067195096E-3</v>
      </c>
      <c r="AD465">
        <v>6.0233221800783804E-4</v>
      </c>
      <c r="AE465">
        <v>5.0923039052110904E-6</v>
      </c>
      <c r="AF465" s="3">
        <v>1.7925619696604099E-3</v>
      </c>
      <c r="AG465" s="1">
        <v>7.6349186439102704E-7</v>
      </c>
      <c r="AH465">
        <v>7.3260245809103797</v>
      </c>
      <c r="AI465">
        <v>0.194654323310713</v>
      </c>
      <c r="AJ465">
        <v>92.625185065090903</v>
      </c>
      <c r="AK465" t="s">
        <v>85</v>
      </c>
      <c r="AL465" t="s">
        <v>86</v>
      </c>
      <c r="AM465">
        <v>23836926906.720001</v>
      </c>
      <c r="AN465">
        <v>126285</v>
      </c>
      <c r="AO465" s="1">
        <f t="shared" si="98"/>
        <v>8.363889141478233E-3</v>
      </c>
      <c r="AP465" s="5">
        <f t="shared" si="99"/>
        <v>9.5875993529593977</v>
      </c>
      <c r="AQ465" s="3">
        <f t="shared" si="100"/>
        <v>-2.9238384480068276E-4</v>
      </c>
      <c r="AR465" s="15">
        <f t="shared" si="101"/>
        <v>-3.3419874465764443E-2</v>
      </c>
    </row>
    <row r="466" spans="1:45" x14ac:dyDescent="0.25">
      <c r="A466" t="s">
        <v>37</v>
      </c>
      <c r="B466">
        <v>10.578544400590999</v>
      </c>
      <c r="C466">
        <v>9.0585140657736107E-3</v>
      </c>
      <c r="D466">
        <v>10.3446671463765</v>
      </c>
      <c r="E466">
        <v>-20.823171031868899</v>
      </c>
      <c r="F466" s="1">
        <v>0</v>
      </c>
      <c r="G466" s="1">
        <v>0</v>
      </c>
      <c r="H466">
        <v>3.6791874295822402</v>
      </c>
      <c r="I466">
        <v>-82.943547878207895</v>
      </c>
      <c r="J466">
        <v>-84.431638135618996</v>
      </c>
      <c r="K466">
        <v>-101.287663997347</v>
      </c>
      <c r="L466">
        <v>-61.198388610080798</v>
      </c>
      <c r="M466">
        <v>30.972583691151499</v>
      </c>
      <c r="N466">
        <v>95.312160570127702</v>
      </c>
      <c r="O466">
        <v>75.721575446910606</v>
      </c>
      <c r="P466">
        <v>183496.63938513899</v>
      </c>
      <c r="Q466">
        <v>226188.67657579901</v>
      </c>
      <c r="R466">
        <v>84.893046214341197</v>
      </c>
      <c r="S466">
        <v>669.34358655788401</v>
      </c>
      <c r="T466">
        <v>0.71326602760478097</v>
      </c>
      <c r="U466">
        <v>0.30873298949404199</v>
      </c>
      <c r="V466" s="1">
        <v>0</v>
      </c>
      <c r="W466">
        <v>0.18374243722834599</v>
      </c>
      <c r="X466">
        <v>0.50752457327761102</v>
      </c>
      <c r="Y466" s="1">
        <v>0</v>
      </c>
      <c r="Z466" s="1">
        <v>0</v>
      </c>
      <c r="AA466">
        <v>2.9062157078840598E-4</v>
      </c>
      <c r="AB466">
        <v>8.0542604698957999E-3</v>
      </c>
      <c r="AC466">
        <v>6.5942106407048603E-3</v>
      </c>
      <c r="AD466">
        <v>6.9790879970652096E-4</v>
      </c>
      <c r="AE466">
        <v>1.2053290684568501E-5</v>
      </c>
      <c r="AF466" s="3">
        <v>2.3418048136383501E-3</v>
      </c>
      <c r="AG466">
        <v>3.6993709059064099E-6</v>
      </c>
      <c r="AH466">
        <v>7.3457074508303402</v>
      </c>
      <c r="AI466">
        <v>0.19662700848731501</v>
      </c>
      <c r="AJ466">
        <v>171.43530530402501</v>
      </c>
      <c r="AK466" t="s">
        <v>87</v>
      </c>
      <c r="AL466" t="s">
        <v>88</v>
      </c>
      <c r="AM466">
        <v>53760294917.139999</v>
      </c>
      <c r="AN466">
        <v>292977</v>
      </c>
      <c r="AO466" s="1">
        <f t="shared" si="98"/>
        <v>9.694997987859286E-3</v>
      </c>
      <c r="AP466" s="5">
        <f t="shared" si="99"/>
        <v>11.03326102858343</v>
      </c>
      <c r="AQ466" s="3">
        <f t="shared" si="100"/>
        <v>-4.2080960531149826E-4</v>
      </c>
      <c r="AR466" s="15">
        <f t="shared" si="101"/>
        <v>-4.1213257514203128E-2</v>
      </c>
    </row>
    <row r="467" spans="1:45" x14ac:dyDescent="0.25">
      <c r="A467" t="s">
        <v>37</v>
      </c>
      <c r="B467">
        <v>11.804317878851201</v>
      </c>
      <c r="C467">
        <v>1.0197877511566599E-2</v>
      </c>
      <c r="D467">
        <v>11.573880034776399</v>
      </c>
      <c r="E467">
        <v>-14.1568978140249</v>
      </c>
      <c r="F467" s="1">
        <v>0</v>
      </c>
      <c r="G467" s="1">
        <v>0</v>
      </c>
      <c r="H467">
        <v>3.7773516656980601</v>
      </c>
      <c r="I467">
        <v>-59.7339084742122</v>
      </c>
      <c r="J467">
        <v>-61.262504512255703</v>
      </c>
      <c r="K467">
        <v>-84.800379994763802</v>
      </c>
      <c r="L467">
        <v>-37.4311705435424</v>
      </c>
      <c r="M467">
        <v>31.0677284067012</v>
      </c>
      <c r="N467">
        <v>95.116218246344005</v>
      </c>
      <c r="O467">
        <v>75.430198335980506</v>
      </c>
      <c r="P467">
        <v>178919.54324095699</v>
      </c>
      <c r="Q467">
        <v>224350.260527159</v>
      </c>
      <c r="R467">
        <v>85.186228508544104</v>
      </c>
      <c r="S467">
        <v>679.50316019599802</v>
      </c>
      <c r="T467">
        <v>0.70707247849700405</v>
      </c>
      <c r="U467">
        <v>0.32072653435485898</v>
      </c>
      <c r="V467" s="1">
        <v>0</v>
      </c>
      <c r="W467">
        <v>0.16397909048565701</v>
      </c>
      <c r="X467">
        <v>0.51529437515948295</v>
      </c>
      <c r="Y467" s="1">
        <v>0</v>
      </c>
      <c r="Z467" s="1">
        <v>0</v>
      </c>
      <c r="AA467">
        <v>2.9162342992235902E-4</v>
      </c>
      <c r="AB467">
        <v>8.5124596096178493E-3</v>
      </c>
      <c r="AC467">
        <v>7.0270762406362298E-3</v>
      </c>
      <c r="AD467">
        <v>8.2470114721647095E-4</v>
      </c>
      <c r="AE467">
        <v>5.4196532796067798E-4</v>
      </c>
      <c r="AF467" s="3">
        <v>2.8956286808308001E-3</v>
      </c>
      <c r="AG467">
        <v>2.7165198107053001E-5</v>
      </c>
      <c r="AH467">
        <v>7.4012257653390803</v>
      </c>
      <c r="AI467">
        <v>0.19903189454172501</v>
      </c>
      <c r="AJ467">
        <v>299.28017109224203</v>
      </c>
      <c r="AK467" t="s">
        <v>89</v>
      </c>
      <c r="AL467" t="s">
        <v>90</v>
      </c>
      <c r="AM467">
        <v>73994503061.360001</v>
      </c>
      <c r="AN467">
        <v>413563</v>
      </c>
      <c r="AO467" s="1">
        <f t="shared" si="98"/>
        <v>1.0793454087555549E-2</v>
      </c>
      <c r="AP467" s="5">
        <f t="shared" si="99"/>
        <v>12.210256756357529</v>
      </c>
      <c r="AQ467" s="3">
        <f t="shared" si="100"/>
        <v>-3.8036796180578904E-4</v>
      </c>
      <c r="AR467" s="15">
        <f t="shared" si="101"/>
        <v>-3.3245728210831271E-2</v>
      </c>
    </row>
    <row r="468" spans="1:45" x14ac:dyDescent="0.25">
      <c r="A468" t="s">
        <v>37</v>
      </c>
      <c r="B468">
        <v>13.566446822678399</v>
      </c>
      <c r="C468">
        <v>1.1641605410883899E-2</v>
      </c>
      <c r="D468">
        <v>13.1092664958637</v>
      </c>
      <c r="E468">
        <v>-7.0178630313590604</v>
      </c>
      <c r="F468" s="1">
        <v>0</v>
      </c>
      <c r="G468" s="1">
        <v>0</v>
      </c>
      <c r="H468">
        <v>3.8735849081000602</v>
      </c>
      <c r="I468">
        <v>-35.263501138588801</v>
      </c>
      <c r="J468">
        <v>-37.091200914357501</v>
      </c>
      <c r="K468">
        <v>-65.4355458499424</v>
      </c>
      <c r="L468">
        <v>-12.537006961696701</v>
      </c>
      <c r="M468">
        <v>30.8073451992868</v>
      </c>
      <c r="N468">
        <v>94.941996095435599</v>
      </c>
      <c r="O468">
        <v>75.289648664959003</v>
      </c>
      <c r="P468">
        <v>175556.55054386199</v>
      </c>
      <c r="Q468">
        <v>225099.466503351</v>
      </c>
      <c r="R468">
        <v>85.771128620618796</v>
      </c>
      <c r="S468">
        <v>688.30991433487895</v>
      </c>
      <c r="T468">
        <v>0.70983668937368305</v>
      </c>
      <c r="U468">
        <v>0.328181773351578</v>
      </c>
      <c r="V468" s="1">
        <v>0</v>
      </c>
      <c r="W468">
        <v>0.15160732491467099</v>
      </c>
      <c r="X468">
        <v>0.52021090173374995</v>
      </c>
      <c r="Y468" s="1">
        <v>0</v>
      </c>
      <c r="Z468" s="1">
        <v>0</v>
      </c>
      <c r="AA468">
        <v>2.9243432398466603E-4</v>
      </c>
      <c r="AB468">
        <v>8.6544431339653401E-3</v>
      </c>
      <c r="AC468">
        <v>7.1861031621740703E-3</v>
      </c>
      <c r="AD468">
        <v>1.2086019096426699E-3</v>
      </c>
      <c r="AE468">
        <v>1.2323438519324301E-3</v>
      </c>
      <c r="AF468" s="3">
        <v>3.43425739836478E-3</v>
      </c>
      <c r="AG468">
        <v>2.5382556232251597E-4</v>
      </c>
      <c r="AH468">
        <v>7.4929311914306602</v>
      </c>
      <c r="AI468">
        <v>0.200162918395035</v>
      </c>
      <c r="AJ468">
        <v>508.76936348394599</v>
      </c>
      <c r="AK468" t="s">
        <v>91</v>
      </c>
      <c r="AL468" t="s">
        <v>92</v>
      </c>
      <c r="AM468">
        <v>80763562181.850006</v>
      </c>
      <c r="AN468">
        <v>460043</v>
      </c>
      <c r="AO468" s="1">
        <f t="shared" si="98"/>
        <v>1.1599646364196472E-2</v>
      </c>
      <c r="AP468" s="5">
        <f t="shared" si="99"/>
        <v>13.064990608510939</v>
      </c>
      <c r="AQ468" s="3">
        <f t="shared" si="100"/>
        <v>4.7636609734652384E-4</v>
      </c>
      <c r="AR468" s="15">
        <f t="shared" si="101"/>
        <v>3.8381674292272017E-2</v>
      </c>
    </row>
    <row r="469" spans="1:45" x14ac:dyDescent="0.25">
      <c r="A469" t="s">
        <v>37</v>
      </c>
      <c r="B469">
        <v>16.1444881728507</v>
      </c>
      <c r="C469">
        <v>1.3499351943650499E-2</v>
      </c>
      <c r="D469">
        <v>15.0489993908258</v>
      </c>
      <c r="E469">
        <v>-2.1642862204081799</v>
      </c>
      <c r="F469" s="1">
        <v>0</v>
      </c>
      <c r="G469" s="1">
        <v>0</v>
      </c>
      <c r="H469">
        <v>3.93540140242051</v>
      </c>
      <c r="I469">
        <v>-10.6171419007284</v>
      </c>
      <c r="J469">
        <v>-13.8114655025699</v>
      </c>
      <c r="K469">
        <v>-38.9029104926964</v>
      </c>
      <c r="L469">
        <v>11.998295858863001</v>
      </c>
      <c r="M469">
        <v>29.921024211903099</v>
      </c>
      <c r="N469">
        <v>94.829060198599805</v>
      </c>
      <c r="O469">
        <v>75.350002356998203</v>
      </c>
      <c r="P469">
        <v>176341.745542046</v>
      </c>
      <c r="Q469">
        <v>229217.80339299</v>
      </c>
      <c r="R469">
        <v>86.841244846925207</v>
      </c>
      <c r="S469">
        <v>689.68077857472394</v>
      </c>
      <c r="T469">
        <v>0.71338981537550294</v>
      </c>
      <c r="U469">
        <v>0.33298284552545399</v>
      </c>
      <c r="V469" s="1">
        <v>0</v>
      </c>
      <c r="W469">
        <v>0.15197943541741901</v>
      </c>
      <c r="X469">
        <v>0.51503771905712503</v>
      </c>
      <c r="Y469" s="1">
        <v>0</v>
      </c>
      <c r="Z469" s="1">
        <v>0</v>
      </c>
      <c r="AA469">
        <v>2.9185208934048E-4</v>
      </c>
      <c r="AB469">
        <v>8.5020851204461092E-3</v>
      </c>
      <c r="AC469">
        <v>7.0959892069854397E-3</v>
      </c>
      <c r="AD469">
        <v>2.0282944757868599E-3</v>
      </c>
      <c r="AE469">
        <v>1.31003675367221E-3</v>
      </c>
      <c r="AF469" s="3">
        <v>3.9318628651034198E-3</v>
      </c>
      <c r="AG469">
        <v>1.36714486118461E-3</v>
      </c>
      <c r="AH469">
        <v>7.7064998149282298</v>
      </c>
      <c r="AI469">
        <v>0.20015723633433599</v>
      </c>
      <c r="AJ469">
        <v>695.43926007170705</v>
      </c>
      <c r="AK469" t="s">
        <v>93</v>
      </c>
      <c r="AL469" t="s">
        <v>94</v>
      </c>
      <c r="AM469">
        <v>83686854865.380005</v>
      </c>
      <c r="AN469">
        <v>474572</v>
      </c>
      <c r="AO469" s="1">
        <f t="shared" si="98"/>
        <v>1.2106076734450022E-2</v>
      </c>
      <c r="AP469" s="5">
        <f t="shared" si="99"/>
        <v>13.598005449548879</v>
      </c>
      <c r="AQ469" s="3">
        <f t="shared" si="100"/>
        <v>2.4597144318834752E-3</v>
      </c>
      <c r="AR469" s="15">
        <f t="shared" si="101"/>
        <v>0.1872688412098189</v>
      </c>
    </row>
    <row r="470" spans="1:45" x14ac:dyDescent="0.25">
      <c r="A470" t="s">
        <v>37</v>
      </c>
      <c r="B470">
        <v>18.760190498845901</v>
      </c>
      <c r="C470">
        <v>1.6464691570432798E-2</v>
      </c>
      <c r="D470">
        <v>18.063111873647401</v>
      </c>
      <c r="E470">
        <v>2.2707942957550298</v>
      </c>
      <c r="F470" s="1">
        <v>0</v>
      </c>
      <c r="G470" s="1">
        <v>0</v>
      </c>
      <c r="H470">
        <v>4.0000369233837496</v>
      </c>
      <c r="I470">
        <v>14.3439143762592</v>
      </c>
      <c r="J470">
        <v>10.8456978407392</v>
      </c>
      <c r="K470">
        <v>-13.8646804622833</v>
      </c>
      <c r="L470">
        <v>36.9367973524174</v>
      </c>
      <c r="M470">
        <v>29.4986135962452</v>
      </c>
      <c r="N470">
        <v>94.692131354711407</v>
      </c>
      <c r="O470">
        <v>75.336297959070706</v>
      </c>
      <c r="P470">
        <v>176539.29835355599</v>
      </c>
      <c r="Q470">
        <v>232134.92295122801</v>
      </c>
      <c r="R470">
        <v>90.107774419299403</v>
      </c>
      <c r="S470">
        <v>691.83171728460104</v>
      </c>
      <c r="T470">
        <v>0.71842880694756095</v>
      </c>
      <c r="U470">
        <v>0.33003808652257599</v>
      </c>
      <c r="V470" s="1">
        <v>0</v>
      </c>
      <c r="W470">
        <v>0.14614699424314601</v>
      </c>
      <c r="X470">
        <v>0.52381491923427703</v>
      </c>
      <c r="Y470" s="1">
        <v>0</v>
      </c>
      <c r="Z470" s="1">
        <v>0</v>
      </c>
      <c r="AA470">
        <v>2.9191304033635598E-4</v>
      </c>
      <c r="AB470">
        <v>8.1909609982403295E-3</v>
      </c>
      <c r="AC470">
        <v>6.8626725569481102E-3</v>
      </c>
      <c r="AD470">
        <v>3.0842131914322001E-3</v>
      </c>
      <c r="AE470">
        <v>1.53767917928719E-3</v>
      </c>
      <c r="AF470" s="3">
        <v>4.4154282202394897E-3</v>
      </c>
      <c r="AG470">
        <v>3.3600108626720198E-3</v>
      </c>
      <c r="AH470">
        <v>7.8087945735701396</v>
      </c>
      <c r="AI470">
        <v>0.19993897318166401</v>
      </c>
      <c r="AJ470">
        <v>937.41186416565097</v>
      </c>
      <c r="AK470" t="s">
        <v>95</v>
      </c>
      <c r="AL470" t="s">
        <v>96</v>
      </c>
      <c r="AM470">
        <v>64017386526.160004</v>
      </c>
      <c r="AN470">
        <v>362624</v>
      </c>
      <c r="AO470" s="1">
        <f t="shared" si="98"/>
        <v>1.2453099461571854E-2</v>
      </c>
      <c r="AP470" s="67">
        <f t="shared" si="99"/>
        <v>13.961513243927959</v>
      </c>
      <c r="AQ470" s="57">
        <f t="shared" si="100"/>
        <v>4.7116119915517393E-3</v>
      </c>
      <c r="AR470" s="58">
        <f t="shared" si="101"/>
        <v>0.34370753163199907</v>
      </c>
      <c r="AS470" s="55"/>
    </row>
    <row r="471" spans="1:45" x14ac:dyDescent="0.25">
      <c r="A471" t="s">
        <v>37</v>
      </c>
      <c r="B471">
        <v>19.665962466952699</v>
      </c>
      <c r="C471">
        <v>1.8251341096237699E-2</v>
      </c>
      <c r="D471">
        <v>19.831492164731099</v>
      </c>
      <c r="E471">
        <v>5.3934374832365801</v>
      </c>
      <c r="F471" s="1">
        <v>0</v>
      </c>
      <c r="G471" s="1">
        <v>0</v>
      </c>
      <c r="H471">
        <v>4.0752242058064398</v>
      </c>
      <c r="I471">
        <v>37.991065488596902</v>
      </c>
      <c r="J471">
        <v>33.894621267702703</v>
      </c>
      <c r="K471">
        <v>10.3216148655591</v>
      </c>
      <c r="L471">
        <v>61.729239610354597</v>
      </c>
      <c r="M471">
        <v>29.919713657688899</v>
      </c>
      <c r="N471">
        <v>94.567011884744502</v>
      </c>
      <c r="O471">
        <v>75.244718500776202</v>
      </c>
      <c r="P471">
        <v>168017.232941878</v>
      </c>
      <c r="Q471">
        <v>217375.084062298</v>
      </c>
      <c r="R471">
        <v>97.624282968561403</v>
      </c>
      <c r="S471">
        <v>692.82492623550797</v>
      </c>
      <c r="T471">
        <v>0.72113003571110301</v>
      </c>
      <c r="U471">
        <v>0.32234339458545302</v>
      </c>
      <c r="V471" s="1">
        <v>0</v>
      </c>
      <c r="W471">
        <v>0.13057146100818201</v>
      </c>
      <c r="X471">
        <v>0.54708514440636402</v>
      </c>
      <c r="Y471" s="1">
        <v>0</v>
      </c>
      <c r="Z471" s="1">
        <v>0</v>
      </c>
      <c r="AA471">
        <v>2.9308419611303801E-4</v>
      </c>
      <c r="AB471">
        <v>7.9074737603078704E-3</v>
      </c>
      <c r="AC471">
        <v>6.7566238776741797E-3</v>
      </c>
      <c r="AD471">
        <v>2.9378419853710899E-3</v>
      </c>
      <c r="AE471">
        <v>2.5555634633109901E-3</v>
      </c>
      <c r="AF471" s="3">
        <v>4.7273837919820597E-3</v>
      </c>
      <c r="AG471">
        <v>4.5574502724209402E-3</v>
      </c>
      <c r="AH471">
        <v>7.7140262826811101</v>
      </c>
      <c r="AI471">
        <v>0.19946614364204901</v>
      </c>
      <c r="AJ471">
        <v>1353.7438741128999</v>
      </c>
      <c r="AK471" t="s">
        <v>97</v>
      </c>
      <c r="AL471" t="s">
        <v>98</v>
      </c>
      <c r="AM471">
        <v>54199503054.089996</v>
      </c>
      <c r="AN471">
        <v>322583</v>
      </c>
      <c r="AO471" s="1">
        <f t="shared" si="98"/>
        <v>1.2722568624165688E-2</v>
      </c>
      <c r="AP471" s="67">
        <f t="shared" si="99"/>
        <v>14.242815800849973</v>
      </c>
      <c r="AQ471" s="68">
        <f t="shared" si="100"/>
        <v>5.3600081871597247E-3</v>
      </c>
      <c r="AR471" s="58">
        <f t="shared" si="101"/>
        <v>0.38076365951310609</v>
      </c>
      <c r="AS471" s="55"/>
    </row>
    <row r="472" spans="1:45" x14ac:dyDescent="0.25">
      <c r="A472" t="s">
        <v>37</v>
      </c>
      <c r="B472">
        <v>20.460850371446401</v>
      </c>
      <c r="C472">
        <v>1.8675195396934598E-2</v>
      </c>
      <c r="D472">
        <v>20.245845019358502</v>
      </c>
      <c r="E472">
        <v>10.5041885362128</v>
      </c>
      <c r="F472" s="1">
        <v>0</v>
      </c>
      <c r="G472" s="1">
        <v>0</v>
      </c>
      <c r="H472">
        <v>4.1908114805607397</v>
      </c>
      <c r="I472">
        <v>60.3448248083617</v>
      </c>
      <c r="J472">
        <v>55.230423140097997</v>
      </c>
      <c r="K472">
        <v>36.1680008765778</v>
      </c>
      <c r="L472">
        <v>86.345125851014501</v>
      </c>
      <c r="M472">
        <v>31.2404957857086</v>
      </c>
      <c r="N472">
        <v>94.613261224457602</v>
      </c>
      <c r="O472">
        <v>75.172291252180401</v>
      </c>
      <c r="P472">
        <v>153367.39508921499</v>
      </c>
      <c r="Q472">
        <v>194550.79329534099</v>
      </c>
      <c r="R472">
        <v>108.672602212561</v>
      </c>
      <c r="S472">
        <v>687.86165746681604</v>
      </c>
      <c r="T472">
        <v>0.73069253776674503</v>
      </c>
      <c r="U472">
        <v>0.315553187411312</v>
      </c>
      <c r="V472" s="1">
        <v>0</v>
      </c>
      <c r="W472">
        <v>0.107392647963281</v>
      </c>
      <c r="X472">
        <v>0.57705416462540604</v>
      </c>
      <c r="Y472" s="1">
        <v>0</v>
      </c>
      <c r="Z472" s="1">
        <v>0</v>
      </c>
      <c r="AA472">
        <v>2.95777748198037E-4</v>
      </c>
      <c r="AB472">
        <v>7.6898672644380196E-3</v>
      </c>
      <c r="AC472">
        <v>6.7575114013271199E-3</v>
      </c>
      <c r="AD472">
        <v>2.7119717203691802E-3</v>
      </c>
      <c r="AE472">
        <v>3.89386007537838E-3</v>
      </c>
      <c r="AF472" s="3">
        <v>4.9102138409955996E-3</v>
      </c>
      <c r="AG472">
        <v>4.0837496135287202E-3</v>
      </c>
      <c r="AH472">
        <v>7.4263509886268499</v>
      </c>
      <c r="AI472">
        <v>0.199500188245121</v>
      </c>
      <c r="AJ472">
        <v>1941.53185946947</v>
      </c>
      <c r="AK472" t="s">
        <v>99</v>
      </c>
      <c r="AL472" t="s">
        <v>100</v>
      </c>
      <c r="AM472">
        <v>39650226019.809998</v>
      </c>
      <c r="AN472">
        <v>258531</v>
      </c>
      <c r="AO472" s="1">
        <f t="shared" si="98"/>
        <v>1.2945545758719876E-2</v>
      </c>
      <c r="AP472" s="67">
        <f t="shared" si="99"/>
        <v>14.474946981101045</v>
      </c>
      <c r="AQ472" s="68">
        <f t="shared" si="100"/>
        <v>5.950381329376522E-3</v>
      </c>
      <c r="AR472" s="58">
        <f t="shared" si="101"/>
        <v>0.41353542767104745</v>
      </c>
      <c r="AS472" s="55"/>
    </row>
    <row r="473" spans="1:45" x14ac:dyDescent="0.25">
      <c r="A473" t="s">
        <v>37</v>
      </c>
      <c r="B473">
        <v>19.6141524963877</v>
      </c>
      <c r="C473">
        <v>1.8203074077588199E-2</v>
      </c>
      <c r="D473">
        <v>19.784182198065899</v>
      </c>
      <c r="E473">
        <v>12.8185031399497</v>
      </c>
      <c r="F473" s="1">
        <v>0</v>
      </c>
      <c r="G473" s="1">
        <v>0</v>
      </c>
      <c r="H473">
        <v>4.2787692279751202</v>
      </c>
      <c r="I473">
        <v>81.674171071266102</v>
      </c>
      <c r="J473">
        <v>77.453821815819595</v>
      </c>
      <c r="K473">
        <v>56.396040819750098</v>
      </c>
      <c r="L473">
        <v>111.04038184164401</v>
      </c>
      <c r="M473">
        <v>33.315146340810301</v>
      </c>
      <c r="N473">
        <v>94.774449494406994</v>
      </c>
      <c r="O473">
        <v>75.096046554570805</v>
      </c>
      <c r="P473">
        <v>135740.78237508601</v>
      </c>
      <c r="Q473">
        <v>168851.85165390401</v>
      </c>
      <c r="R473">
        <v>119.34745075629699</v>
      </c>
      <c r="S473">
        <v>689.59138510443404</v>
      </c>
      <c r="T473">
        <v>0.72941000165384295</v>
      </c>
      <c r="U473">
        <v>0.32541420858331999</v>
      </c>
      <c r="V473" s="1">
        <v>0</v>
      </c>
      <c r="W473">
        <v>9.0016747587416304E-2</v>
      </c>
      <c r="X473">
        <v>0.584569043829262</v>
      </c>
      <c r="Y473" s="1">
        <v>0</v>
      </c>
      <c r="Z473" s="1">
        <v>0</v>
      </c>
      <c r="AA473">
        <v>2.99207918598411E-4</v>
      </c>
      <c r="AB473">
        <v>7.4424693746303902E-3</v>
      </c>
      <c r="AC473">
        <v>6.7479396695494503E-3</v>
      </c>
      <c r="AD473">
        <v>2.1418008754818499E-3</v>
      </c>
      <c r="AE473">
        <v>4.2321016072408204E-3</v>
      </c>
      <c r="AF473" s="3">
        <v>5.04027180174761E-3</v>
      </c>
      <c r="AG473">
        <v>4.0875313438692501E-3</v>
      </c>
      <c r="AH473">
        <v>6.9720424311507001</v>
      </c>
      <c r="AI473">
        <v>0.199388550394341</v>
      </c>
      <c r="AJ473">
        <v>2525.4777270949498</v>
      </c>
      <c r="AK473" t="s">
        <v>101</v>
      </c>
      <c r="AL473" t="s">
        <v>102</v>
      </c>
      <c r="AM473">
        <v>27186028153.299999</v>
      </c>
      <c r="AN473">
        <v>200279</v>
      </c>
      <c r="AO473" s="1">
        <f t="shared" si="98"/>
        <v>1.3095473750244993E-2</v>
      </c>
      <c r="AP473" s="67">
        <f t="shared" si="99"/>
        <v>14.630706078878086</v>
      </c>
      <c r="AQ473" s="68">
        <f t="shared" si="100"/>
        <v>4.9343461778885798E-3</v>
      </c>
      <c r="AR473" s="58">
        <f t="shared" si="101"/>
        <v>0.34061557867696268</v>
      </c>
      <c r="AS473" s="57">
        <f>AVERAGE(AQ471:AQ473)</f>
        <v>5.4149118981416085E-3</v>
      </c>
    </row>
    <row r="474" spans="1:45" x14ac:dyDescent="0.25">
      <c r="A474" t="s">
        <v>37</v>
      </c>
      <c r="B474">
        <v>20.656065776957</v>
      </c>
      <c r="C474">
        <v>1.8122989007401401E-2</v>
      </c>
      <c r="D474">
        <v>19.705628614361501</v>
      </c>
      <c r="E474">
        <v>21.4735010083599</v>
      </c>
      <c r="F474" s="1">
        <v>0</v>
      </c>
      <c r="G474" s="1">
        <v>0</v>
      </c>
      <c r="H474">
        <v>4.4018990555056599</v>
      </c>
      <c r="I474">
        <v>103.64568191713499</v>
      </c>
      <c r="J474">
        <v>100.173258091229</v>
      </c>
      <c r="K474">
        <v>71.273670114310605</v>
      </c>
      <c r="L474">
        <v>135.97587055223599</v>
      </c>
      <c r="M474">
        <v>34.364729440545098</v>
      </c>
      <c r="N474">
        <v>94.535522186859794</v>
      </c>
      <c r="O474">
        <v>74.734203491923793</v>
      </c>
      <c r="P474">
        <v>123181.695338558</v>
      </c>
      <c r="Q474">
        <v>153299.66842603899</v>
      </c>
      <c r="R474">
        <v>123.635247350518</v>
      </c>
      <c r="S474">
        <v>701.58279947606502</v>
      </c>
      <c r="T474">
        <v>0.730543935555521</v>
      </c>
      <c r="U474">
        <v>0.318597569875744</v>
      </c>
      <c r="V474" s="1">
        <v>0</v>
      </c>
      <c r="W474">
        <v>7.4372868411358706E-2</v>
      </c>
      <c r="X474">
        <v>0.60702956171289602</v>
      </c>
      <c r="Y474" s="1">
        <v>0</v>
      </c>
      <c r="Z474" s="1">
        <v>0</v>
      </c>
      <c r="AA474">
        <v>3.0515206061917E-4</v>
      </c>
      <c r="AB474">
        <v>7.2059712742586603E-3</v>
      </c>
      <c r="AC474">
        <v>6.7256778633258997E-3</v>
      </c>
      <c r="AD474">
        <v>1.49055539290943E-3</v>
      </c>
      <c r="AE474">
        <v>4.3588944335644598E-3</v>
      </c>
      <c r="AF474" s="3">
        <v>5.0678780119069603E-3</v>
      </c>
      <c r="AG474">
        <v>4.7624671104960596E-3</v>
      </c>
      <c r="AH474">
        <v>6.7673655037594997</v>
      </c>
      <c r="AI474">
        <v>0.200017821582362</v>
      </c>
      <c r="AJ474">
        <v>3151.6398748055299</v>
      </c>
      <c r="AK474" t="s">
        <v>103</v>
      </c>
      <c r="AL474" t="s">
        <v>104</v>
      </c>
      <c r="AM474">
        <v>14208023103.74</v>
      </c>
      <c r="AN474">
        <v>115342</v>
      </c>
      <c r="AO474" s="1">
        <f t="shared" si="98"/>
        <v>1.3112283538233422E-2</v>
      </c>
      <c r="AP474" s="67">
        <f t="shared" si="99"/>
        <v>14.648153423770127</v>
      </c>
      <c r="AQ474" s="68">
        <f t="shared" si="100"/>
        <v>5.9845324804649706E-3</v>
      </c>
      <c r="AR474" s="58">
        <f t="shared" si="101"/>
        <v>0.4101481039540178</v>
      </c>
      <c r="AS474" s="57" t="s">
        <v>67</v>
      </c>
    </row>
    <row r="475" spans="1:45" x14ac:dyDescent="0.25">
      <c r="A475" t="s">
        <v>37</v>
      </c>
      <c r="B475">
        <v>19.065601923025799</v>
      </c>
      <c r="C475">
        <v>1.7065018993264899E-2</v>
      </c>
      <c r="D475">
        <v>18.6612500186944</v>
      </c>
      <c r="E475">
        <v>31.284116113981099</v>
      </c>
      <c r="F475" s="1">
        <v>0</v>
      </c>
      <c r="G475" s="1">
        <v>0</v>
      </c>
      <c r="H475">
        <v>4.5386758555650699</v>
      </c>
      <c r="I475">
        <v>123.31268102800099</v>
      </c>
      <c r="J475">
        <v>120.18026348069</v>
      </c>
      <c r="K475">
        <v>88.441560740378804</v>
      </c>
      <c r="L475">
        <v>160.205540687032</v>
      </c>
      <c r="M475">
        <v>36.123063826514297</v>
      </c>
      <c r="N475">
        <v>94.343832350283904</v>
      </c>
      <c r="O475">
        <v>74.353117884374598</v>
      </c>
      <c r="P475">
        <v>107779.691161514</v>
      </c>
      <c r="Q475">
        <v>133704.124269853</v>
      </c>
      <c r="R475">
        <v>129.360224598461</v>
      </c>
      <c r="S475">
        <v>703.40245056335402</v>
      </c>
      <c r="T475">
        <v>0.72915509770449405</v>
      </c>
      <c r="U475">
        <v>0.346019415737155</v>
      </c>
      <c r="V475" s="1">
        <v>0</v>
      </c>
      <c r="W475">
        <v>7.1515186512516593E-2</v>
      </c>
      <c r="X475">
        <v>0.58246539775032702</v>
      </c>
      <c r="Y475" s="1">
        <v>0</v>
      </c>
      <c r="Z475" s="1">
        <v>0</v>
      </c>
      <c r="AA475">
        <v>3.1424117663765702E-4</v>
      </c>
      <c r="AB475">
        <v>6.9535283222528204E-3</v>
      </c>
      <c r="AC475">
        <v>6.7195351289143102E-3</v>
      </c>
      <c r="AD475">
        <v>1.0478929060130299E-3</v>
      </c>
      <c r="AE475">
        <v>4.75894848114278E-3</v>
      </c>
      <c r="AF475" s="3">
        <v>5.0832312281631296E-3</v>
      </c>
      <c r="AG475">
        <v>3.9904481434462598E-3</v>
      </c>
      <c r="AH475">
        <v>6.3870641955743297</v>
      </c>
      <c r="AI475">
        <v>0.19988147011227</v>
      </c>
      <c r="AJ475">
        <v>3827.41042708647</v>
      </c>
      <c r="AK475" t="s">
        <v>105</v>
      </c>
      <c r="AL475" t="s">
        <v>106</v>
      </c>
      <c r="AM475">
        <v>6362774067.7200003</v>
      </c>
      <c r="AN475">
        <v>59035</v>
      </c>
      <c r="AO475" s="1">
        <f t="shared" si="98"/>
        <v>1.3133653779347724E-2</v>
      </c>
      <c r="AP475" s="67">
        <f t="shared" si="99"/>
        <v>14.670329470256604</v>
      </c>
      <c r="AQ475" s="57">
        <f t="shared" si="100"/>
        <v>4.3394938734020415E-3</v>
      </c>
      <c r="AR475" s="58">
        <f t="shared" si="101"/>
        <v>0.29960284543577576</v>
      </c>
      <c r="AS475" s="55"/>
    </row>
    <row r="476" spans="1:45" x14ac:dyDescent="0.25">
      <c r="A476" t="s">
        <v>37</v>
      </c>
      <c r="B476">
        <v>21.125488375356898</v>
      </c>
      <c r="C476">
        <v>1.63372753035247E-2</v>
      </c>
      <c r="D476">
        <v>17.935642720502798</v>
      </c>
      <c r="E476">
        <v>46.288492746819202</v>
      </c>
      <c r="F476" s="1">
        <v>0</v>
      </c>
      <c r="G476" s="1">
        <v>0</v>
      </c>
      <c r="H476">
        <v>4.6990764534780096</v>
      </c>
      <c r="I476">
        <v>144.23756929636599</v>
      </c>
      <c r="J476">
        <v>142.463640012599</v>
      </c>
      <c r="K476">
        <v>101.94367164074301</v>
      </c>
      <c r="L476">
        <v>185.03980468487401</v>
      </c>
      <c r="M476">
        <v>36.471186219145103</v>
      </c>
      <c r="N476">
        <v>93.843388105765797</v>
      </c>
      <c r="O476">
        <v>73.752377238625797</v>
      </c>
      <c r="P476">
        <v>97036.3779083392</v>
      </c>
      <c r="Q476">
        <v>123041.249962278</v>
      </c>
      <c r="R476">
        <v>130.88557752635501</v>
      </c>
      <c r="S476">
        <v>716.22792588157301</v>
      </c>
      <c r="T476">
        <v>0.73620573857846405</v>
      </c>
      <c r="U476">
        <v>0.36369687759770702</v>
      </c>
      <c r="V476" s="1">
        <v>0</v>
      </c>
      <c r="W476">
        <v>6.9019177440630394E-2</v>
      </c>
      <c r="X476">
        <v>0.56728394496166201</v>
      </c>
      <c r="Y476" s="1">
        <v>0</v>
      </c>
      <c r="Z476" s="1">
        <v>0</v>
      </c>
      <c r="AA476">
        <v>3.2857487186005999E-4</v>
      </c>
      <c r="AB476">
        <v>6.70158260204279E-3</v>
      </c>
      <c r="AC476">
        <v>6.6597444626021697E-3</v>
      </c>
      <c r="AD476">
        <v>7.0666641687000705E-4</v>
      </c>
      <c r="AE476">
        <v>5.4141026177052399E-3</v>
      </c>
      <c r="AF476" s="3">
        <v>5.09182941931302E-3</v>
      </c>
      <c r="AG476">
        <v>3.1863172114155098E-3</v>
      </c>
      <c r="AH476">
        <v>6.3301129796266498</v>
      </c>
      <c r="AI476">
        <v>0.20057191853093201</v>
      </c>
      <c r="AJ476">
        <v>4471.84181866171</v>
      </c>
      <c r="AK476" t="s">
        <v>107</v>
      </c>
      <c r="AL476" t="s">
        <v>108</v>
      </c>
      <c r="AM476">
        <v>1772175369.74</v>
      </c>
      <c r="AN476">
        <v>18263</v>
      </c>
      <c r="AO476" s="1">
        <f t="shared" si="98"/>
        <v>1.3098514637637854E-2</v>
      </c>
      <c r="AP476" s="67">
        <f t="shared" si="99"/>
        <v>14.633862542386723</v>
      </c>
      <c r="AQ476" s="57">
        <f t="shared" si="100"/>
        <v>6.4832276093200018E-3</v>
      </c>
      <c r="AR476" s="58">
        <f t="shared" si="101"/>
        <v>0.44360303468529216</v>
      </c>
      <c r="AS476" s="55"/>
    </row>
    <row r="477" spans="1:45" x14ac:dyDescent="0.25">
      <c r="A477" t="s">
        <v>37</v>
      </c>
      <c r="B477">
        <v>17.269460609164899</v>
      </c>
      <c r="C477">
        <v>1.5053971129857501E-2</v>
      </c>
      <c r="D477">
        <v>16.641632177379599</v>
      </c>
      <c r="E477">
        <v>65.646454911942399</v>
      </c>
      <c r="F477" s="1">
        <v>0</v>
      </c>
      <c r="G477" s="1">
        <v>0</v>
      </c>
      <c r="H477">
        <v>4.9065230809767097</v>
      </c>
      <c r="I477">
        <v>164.30176918336099</v>
      </c>
      <c r="J477">
        <v>161.51762826112099</v>
      </c>
      <c r="K477">
        <v>121.441645766774</v>
      </c>
      <c r="L477">
        <v>209.856715533082</v>
      </c>
      <c r="M477">
        <v>37.2465483890768</v>
      </c>
      <c r="N477">
        <v>93.605269726245695</v>
      </c>
      <c r="O477">
        <v>73.453479912533496</v>
      </c>
      <c r="P477">
        <v>86560.600597738201</v>
      </c>
      <c r="Q477">
        <v>108906.37936175401</v>
      </c>
      <c r="R477">
        <v>132.95711829697501</v>
      </c>
      <c r="S477">
        <v>711.55948200884404</v>
      </c>
      <c r="T477">
        <v>0.72215157498508697</v>
      </c>
      <c r="U477">
        <v>0.38389438163832501</v>
      </c>
      <c r="V477" s="1">
        <v>0</v>
      </c>
      <c r="W477">
        <v>0.112091859328471</v>
      </c>
      <c r="X477">
        <v>0.504013759033203</v>
      </c>
      <c r="Y477" s="1">
        <v>0</v>
      </c>
      <c r="Z477" s="1">
        <v>0</v>
      </c>
      <c r="AA477">
        <v>3.4305318052671701E-4</v>
      </c>
      <c r="AB477">
        <v>6.5005599076534302E-3</v>
      </c>
      <c r="AC477">
        <v>6.6779538622679198E-3</v>
      </c>
      <c r="AD477">
        <v>5.2358723549669902E-4</v>
      </c>
      <c r="AE477">
        <v>5.2051716955448402E-3</v>
      </c>
      <c r="AF477" s="3">
        <v>5.0518623791972897E-3</v>
      </c>
      <c r="AG477">
        <v>2.4815821923860502E-3</v>
      </c>
      <c r="AH477">
        <v>6.1476065127719099</v>
      </c>
      <c r="AI477">
        <v>0.200075255543776</v>
      </c>
      <c r="AJ477">
        <v>5182.9163261449003</v>
      </c>
      <c r="AK477" t="s">
        <v>109</v>
      </c>
      <c r="AL477" t="s">
        <v>110</v>
      </c>
      <c r="AM477">
        <v>535810117.69999999</v>
      </c>
      <c r="AN477">
        <v>6190</v>
      </c>
      <c r="AO477" s="1">
        <f t="shared" si="98"/>
        <v>1.3083241897831385E-2</v>
      </c>
      <c r="AP477" s="5">
        <f t="shared" si="99"/>
        <v>14.61800824525824</v>
      </c>
      <c r="AQ477" s="3">
        <f t="shared" si="100"/>
        <v>2.5910649735225756E-3</v>
      </c>
      <c r="AR477" s="15">
        <f t="shared" si="101"/>
        <v>0.18138260147491247</v>
      </c>
    </row>
    <row r="478" spans="1:45" x14ac:dyDescent="0.25">
      <c r="A478" t="s">
        <v>37</v>
      </c>
      <c r="B478">
        <v>25.0134580729063</v>
      </c>
      <c r="C478">
        <v>1.4800412481115501E-2</v>
      </c>
      <c r="D478">
        <v>16.383755866905499</v>
      </c>
      <c r="E478">
        <v>98.738071681947702</v>
      </c>
      <c r="F478" s="1">
        <v>0</v>
      </c>
      <c r="G478" s="1">
        <v>0</v>
      </c>
      <c r="H478">
        <v>5.2347677056231099</v>
      </c>
      <c r="I478">
        <v>184.802491004768</v>
      </c>
      <c r="J478">
        <v>178.99662816629299</v>
      </c>
      <c r="K478">
        <v>150.63415688197699</v>
      </c>
      <c r="L478">
        <v>233.93332389038801</v>
      </c>
      <c r="M478">
        <v>37.209074113192699</v>
      </c>
      <c r="N478">
        <v>93.137225815432203</v>
      </c>
      <c r="O478">
        <v>73.112161898815103</v>
      </c>
      <c r="P478">
        <v>79956.073516483506</v>
      </c>
      <c r="Q478">
        <v>101667.614345416</v>
      </c>
      <c r="R478">
        <v>132.90484478222399</v>
      </c>
      <c r="S478">
        <v>689.39956872039602</v>
      </c>
      <c r="T478">
        <v>0.61676685446940405</v>
      </c>
      <c r="U478">
        <v>0.30524675485578201</v>
      </c>
      <c r="V478" s="1">
        <v>0</v>
      </c>
      <c r="W478">
        <v>0.30177368936013299</v>
      </c>
      <c r="X478">
        <v>0.392979555784083</v>
      </c>
      <c r="Y478" s="1">
        <v>0</v>
      </c>
      <c r="Z478" s="1">
        <v>0</v>
      </c>
      <c r="AA478">
        <v>3.61064197048032E-4</v>
      </c>
      <c r="AB478">
        <v>6.4063325017720898E-3</v>
      </c>
      <c r="AC478">
        <v>6.6689531594593503E-3</v>
      </c>
      <c r="AD478">
        <v>4.83121064652181E-4</v>
      </c>
      <c r="AE478">
        <v>5.1831813245476199E-3</v>
      </c>
      <c r="AF478" s="3">
        <v>4.9868487565487502E-3</v>
      </c>
      <c r="AG478">
        <v>2.36674133442934E-3</v>
      </c>
      <c r="AH478">
        <v>6.1766913292615904</v>
      </c>
      <c r="AI478">
        <v>0.20087743648022399</v>
      </c>
      <c r="AJ478">
        <v>6040.9859747178598</v>
      </c>
      <c r="AK478" t="s">
        <v>111</v>
      </c>
      <c r="AL478" t="s">
        <v>112</v>
      </c>
      <c r="AM478">
        <v>130968048.42</v>
      </c>
      <c r="AN478">
        <v>1638</v>
      </c>
      <c r="AO478" s="1">
        <f t="shared" si="98"/>
        <v>1.3014235864365883E-2</v>
      </c>
      <c r="AP478" s="5">
        <f t="shared" si="99"/>
        <v>14.546340937570113</v>
      </c>
      <c r="AQ478" s="3">
        <f t="shared" si="100"/>
        <v>1.0688788750589109E-2</v>
      </c>
      <c r="AR478" s="15">
        <f t="shared" si="101"/>
        <v>0.71957045282101451</v>
      </c>
    </row>
    <row r="479" spans="1:45" x14ac:dyDescent="0.25">
      <c r="A479" t="s">
        <v>37</v>
      </c>
      <c r="B479">
        <v>19.3856069940305</v>
      </c>
      <c r="C479">
        <v>1.36428849893966E-2</v>
      </c>
      <c r="D479">
        <v>15.197202311514401</v>
      </c>
      <c r="E479">
        <v>130.159129414304</v>
      </c>
      <c r="F479" s="1">
        <v>0</v>
      </c>
      <c r="G479" s="1">
        <v>0</v>
      </c>
      <c r="H479">
        <v>5.5442879444974604</v>
      </c>
      <c r="I479">
        <v>207.533361326689</v>
      </c>
      <c r="J479">
        <v>202.991023853125</v>
      </c>
      <c r="K479">
        <v>171.24906792504001</v>
      </c>
      <c r="L479">
        <v>267.52728713733399</v>
      </c>
      <c r="M479">
        <v>36.818232495388798</v>
      </c>
      <c r="N479">
        <v>93.606503694205699</v>
      </c>
      <c r="O479">
        <v>73.1314050198568</v>
      </c>
      <c r="P479">
        <v>65620.504102564097</v>
      </c>
      <c r="Q479">
        <v>73496.700359347305</v>
      </c>
      <c r="R479">
        <v>134.20959533274501</v>
      </c>
      <c r="S479">
        <v>700.84582286322996</v>
      </c>
      <c r="T479">
        <v>0.63092867400584096</v>
      </c>
      <c r="U479">
        <v>0.442293264840461</v>
      </c>
      <c r="V479" s="1">
        <v>0</v>
      </c>
      <c r="W479">
        <v>0.232732759115793</v>
      </c>
      <c r="X479">
        <v>0.32497397604374401</v>
      </c>
      <c r="Y479" s="1">
        <v>0</v>
      </c>
      <c r="Z479" s="1">
        <v>0</v>
      </c>
      <c r="AA479">
        <v>3.7269738461145999E-4</v>
      </c>
      <c r="AB479">
        <v>6.1007107034206703E-3</v>
      </c>
      <c r="AC479">
        <v>6.8809028178857196E-3</v>
      </c>
      <c r="AD479">
        <v>8.3133748330347103E-5</v>
      </c>
      <c r="AE479">
        <v>5.0377357950832403E-3</v>
      </c>
      <c r="AF479" s="3">
        <v>4.9625325357846401E-3</v>
      </c>
      <c r="AG479">
        <v>2.0486695572324702E-3</v>
      </c>
      <c r="AH479">
        <v>6.2785552729554102</v>
      </c>
      <c r="AI479">
        <v>0.202168533394048</v>
      </c>
      <c r="AJ479">
        <v>6543.89044213751</v>
      </c>
      <c r="AK479" t="s">
        <v>113</v>
      </c>
      <c r="AL479" t="s">
        <v>114</v>
      </c>
      <c r="AM479">
        <v>25591996.600000001</v>
      </c>
      <c r="AN479">
        <v>390</v>
      </c>
      <c r="AO479" s="1">
        <f t="shared" si="98"/>
        <v>1.3208639245438747E-2</v>
      </c>
      <c r="AP479" s="5">
        <f t="shared" si="99"/>
        <v>14.748100631487137</v>
      </c>
      <c r="AQ479" s="3">
        <f t="shared" si="100"/>
        <v>4.5888295088523656E-3</v>
      </c>
      <c r="AR479" s="15">
        <f t="shared" si="101"/>
        <v>0.31444770268534139</v>
      </c>
    </row>
    <row r="480" spans="1:45" x14ac:dyDescent="0.25">
      <c r="AO480" s="1"/>
      <c r="AP480" s="5"/>
      <c r="AQ480" s="3"/>
      <c r="AR480" s="15"/>
    </row>
    <row r="481" spans="1:45" x14ac:dyDescent="0.25">
      <c r="AO481" t="s">
        <v>226</v>
      </c>
      <c r="AP481" t="s">
        <v>67</v>
      </c>
      <c r="AR481" t="s">
        <v>307</v>
      </c>
    </row>
    <row r="482" spans="1:45" x14ac:dyDescent="0.25">
      <c r="A482" t="s">
        <v>0</v>
      </c>
      <c r="B482" t="s">
        <v>1</v>
      </c>
      <c r="C482" t="s">
        <v>2</v>
      </c>
      <c r="D482" t="s">
        <v>3</v>
      </c>
      <c r="E482" t="s">
        <v>5</v>
      </c>
      <c r="F482" t="s">
        <v>6</v>
      </c>
      <c r="G482" t="s">
        <v>208</v>
      </c>
      <c r="H482" t="s">
        <v>7</v>
      </c>
      <c r="I482" t="s">
        <v>8</v>
      </c>
      <c r="J482" t="s">
        <v>134</v>
      </c>
      <c r="K482" t="s">
        <v>143</v>
      </c>
      <c r="L482" t="s">
        <v>9</v>
      </c>
      <c r="M482" t="s">
        <v>10</v>
      </c>
      <c r="N482" t="s">
        <v>11</v>
      </c>
      <c r="O482" t="s">
        <v>13</v>
      </c>
      <c r="P482" t="s">
        <v>14</v>
      </c>
      <c r="Q482" t="s">
        <v>15</v>
      </c>
      <c r="R482" t="s">
        <v>16</v>
      </c>
      <c r="S482" t="s">
        <v>17</v>
      </c>
      <c r="T482" t="s">
        <v>18</v>
      </c>
      <c r="U482" t="s">
        <v>20</v>
      </c>
      <c r="V482" t="s">
        <v>21</v>
      </c>
      <c r="W482" t="s">
        <v>22</v>
      </c>
      <c r="X482" t="s">
        <v>23</v>
      </c>
      <c r="Y482" t="s">
        <v>24</v>
      </c>
      <c r="Z482" t="s">
        <v>25</v>
      </c>
      <c r="AA482" t="s">
        <v>26</v>
      </c>
      <c r="AB482" t="s">
        <v>27</v>
      </c>
      <c r="AC482" t="s">
        <v>263</v>
      </c>
      <c r="AD482" t="s">
        <v>120</v>
      </c>
      <c r="AE482" t="s">
        <v>29</v>
      </c>
      <c r="AF482" s="3" t="s">
        <v>233</v>
      </c>
      <c r="AG482" t="s">
        <v>30</v>
      </c>
      <c r="AH482" t="s">
        <v>31</v>
      </c>
      <c r="AI482" t="s">
        <v>32</v>
      </c>
      <c r="AJ482" t="s">
        <v>33</v>
      </c>
      <c r="AK482" t="s">
        <v>34</v>
      </c>
      <c r="AL482" t="s">
        <v>74</v>
      </c>
      <c r="AM482" t="s">
        <v>35</v>
      </c>
      <c r="AN482" t="s">
        <v>36</v>
      </c>
      <c r="AO482" s="15">
        <v>1</v>
      </c>
      <c r="AP482" s="15">
        <v>0.88</v>
      </c>
    </row>
    <row r="483" spans="1:45" x14ac:dyDescent="0.25">
      <c r="A483" t="s">
        <v>37</v>
      </c>
      <c r="B483">
        <v>18.356167797255999</v>
      </c>
      <c r="C483">
        <v>6.18821152850073E-3</v>
      </c>
      <c r="D483">
        <v>7.1782551759070996</v>
      </c>
      <c r="E483">
        <v>-64.674551471417999</v>
      </c>
      <c r="F483" s="1">
        <v>0</v>
      </c>
      <c r="G483" s="1">
        <v>0</v>
      </c>
      <c r="H483">
        <v>3.0453650982050999</v>
      </c>
      <c r="I483">
        <v>-178.553393804764</v>
      </c>
      <c r="J483">
        <v>-167.001266764006</v>
      </c>
      <c r="K483">
        <v>-190.19559582823399</v>
      </c>
      <c r="L483">
        <v>-155.996482691528</v>
      </c>
      <c r="M483">
        <v>28.4565455346129</v>
      </c>
      <c r="N483">
        <v>92.749388805253602</v>
      </c>
      <c r="O483">
        <v>70.815022479759705</v>
      </c>
      <c r="P483">
        <v>176944.94234042501</v>
      </c>
      <c r="Q483">
        <v>196177.53649697799</v>
      </c>
      <c r="R483">
        <v>83.748385961153403</v>
      </c>
      <c r="S483">
        <v>628.46499827932405</v>
      </c>
      <c r="T483">
        <v>0.80147289030087199</v>
      </c>
      <c r="U483">
        <v>0.220555845001282</v>
      </c>
      <c r="V483" s="1">
        <v>0</v>
      </c>
      <c r="W483">
        <v>0.11415102172622001</v>
      </c>
      <c r="X483">
        <v>0.66529313327249595</v>
      </c>
      <c r="Y483" s="1">
        <v>0</v>
      </c>
      <c r="Z483" s="1">
        <v>0</v>
      </c>
      <c r="AA483">
        <v>2.8775687221315501E-4</v>
      </c>
      <c r="AB483">
        <v>5.8522371433112003E-3</v>
      </c>
      <c r="AC483">
        <v>4.9295075010465997E-3</v>
      </c>
      <c r="AD483">
        <v>4.8183908679327803E-5</v>
      </c>
      <c r="AE483" s="1">
        <v>0</v>
      </c>
      <c r="AF483" s="3">
        <v>3.4815344240931602E-4</v>
      </c>
      <c r="AG483" s="1">
        <v>0</v>
      </c>
      <c r="AH483">
        <v>9.8715550042064795</v>
      </c>
      <c r="AI483">
        <v>0.24506462603030499</v>
      </c>
      <c r="AJ483" s="1">
        <v>0</v>
      </c>
      <c r="AK483" t="s">
        <v>79</v>
      </c>
      <c r="AL483" t="s">
        <v>80</v>
      </c>
      <c r="AM483">
        <v>16632824.58</v>
      </c>
      <c r="AN483">
        <v>94</v>
      </c>
      <c r="AO483" s="1">
        <f>AA483+AC483*$AO$482+AF483*$AP$482</f>
        <v>5.5236394025799532E-3</v>
      </c>
      <c r="AP483" s="5">
        <f>100*(1-(1-AO483)^12)</f>
        <v>6.4306593487231005</v>
      </c>
      <c r="AQ483" s="3">
        <f>(1-(1-B483/100)^(1/12))- AO483</f>
        <v>1.123467696010981E-2</v>
      </c>
      <c r="AR483" s="15">
        <f>B483/AP483-1</f>
        <v>1.8544767809697271</v>
      </c>
    </row>
    <row r="484" spans="1:45" x14ac:dyDescent="0.25">
      <c r="A484" t="s">
        <v>37</v>
      </c>
      <c r="B484">
        <v>14.0840834285351</v>
      </c>
      <c r="C484">
        <v>6.3712702201541597E-3</v>
      </c>
      <c r="D484">
        <v>7.3832190168493597</v>
      </c>
      <c r="E484">
        <v>-47.466087161271197</v>
      </c>
      <c r="F484" s="1">
        <v>0</v>
      </c>
      <c r="G484" s="1">
        <v>0</v>
      </c>
      <c r="H484">
        <v>3.2303607801646099</v>
      </c>
      <c r="I484">
        <v>-152.07026921320701</v>
      </c>
      <c r="J484">
        <v>-148.56625159692001</v>
      </c>
      <c r="K484">
        <v>-166.04642259072699</v>
      </c>
      <c r="L484">
        <v>-132.656340209642</v>
      </c>
      <c r="M484">
        <v>28.557475499886898</v>
      </c>
      <c r="N484">
        <v>95.1908969698014</v>
      </c>
      <c r="O484">
        <v>72.7664885694372</v>
      </c>
      <c r="P484">
        <v>205591.28538199101</v>
      </c>
      <c r="Q484">
        <v>237725.53499222599</v>
      </c>
      <c r="R484">
        <v>84.547067804190206</v>
      </c>
      <c r="S484">
        <v>637.93093262092702</v>
      </c>
      <c r="T484">
        <v>0.74210680168089704</v>
      </c>
      <c r="U484">
        <v>0.34176443486195102</v>
      </c>
      <c r="V484" s="1">
        <v>0</v>
      </c>
      <c r="W484">
        <v>0.20863857368584501</v>
      </c>
      <c r="X484">
        <v>0.449596991452202</v>
      </c>
      <c r="Y484" s="1">
        <v>0</v>
      </c>
      <c r="Z484" s="1">
        <v>0</v>
      </c>
      <c r="AA484">
        <v>2.8700776615343002E-4</v>
      </c>
      <c r="AB484">
        <v>6.0605790068999901E-3</v>
      </c>
      <c r="AC484">
        <v>5.1976568652295201E-3</v>
      </c>
      <c r="AD484">
        <v>2.36866798285526E-5</v>
      </c>
      <c r="AE484" s="1">
        <v>0</v>
      </c>
      <c r="AF484" s="3">
        <v>1.0461192042092299E-3</v>
      </c>
      <c r="AG484" s="1">
        <v>0</v>
      </c>
      <c r="AH484">
        <v>9.8382101331620095</v>
      </c>
      <c r="AI484">
        <v>0.245001357254645</v>
      </c>
      <c r="AJ484">
        <v>15.6735466161059</v>
      </c>
      <c r="AK484" t="s">
        <v>81</v>
      </c>
      <c r="AL484" t="s">
        <v>82</v>
      </c>
      <c r="AM484">
        <v>301396824.37</v>
      </c>
      <c r="AN484">
        <v>1466</v>
      </c>
      <c r="AO484" s="1">
        <f t="shared" ref="AO484:AO500" si="102">AA484+AC484*$AO$482+AF484*$AP$482</f>
        <v>6.4052495310870728E-3</v>
      </c>
      <c r="AP484" s="5">
        <f t="shared" ref="AP484:AP500" si="103">100*(1-(1-AO484)^12)</f>
        <v>7.4212186735759804</v>
      </c>
      <c r="AQ484" s="3">
        <f t="shared" ref="AQ484:AQ500" si="104">(1-(1-B484/100)^(1/12))- AO484</f>
        <v>6.1651645928622522E-3</v>
      </c>
      <c r="AR484" s="15">
        <f t="shared" ref="AR484:AR500" si="105">B484/AP484-1</f>
        <v>0.89781275125107718</v>
      </c>
    </row>
    <row r="485" spans="1:45" x14ac:dyDescent="0.25">
      <c r="A485" t="s">
        <v>37</v>
      </c>
      <c r="B485">
        <v>8.4103487564988093</v>
      </c>
      <c r="C485">
        <v>7.2922102486713799E-3</v>
      </c>
      <c r="D485">
        <v>8.4080811710129701</v>
      </c>
      <c r="E485">
        <v>-44.257943390823399</v>
      </c>
      <c r="F485" s="1">
        <v>0</v>
      </c>
      <c r="G485" s="1">
        <v>0</v>
      </c>
      <c r="H485">
        <v>3.3392301806087699</v>
      </c>
      <c r="I485">
        <v>-129.053447958454</v>
      </c>
      <c r="J485">
        <v>-127.070496649278</v>
      </c>
      <c r="K485">
        <v>-146.92745534770199</v>
      </c>
      <c r="L485">
        <v>-109.477670932167</v>
      </c>
      <c r="M485">
        <v>30.885260021252002</v>
      </c>
      <c r="N485">
        <v>95.297349184951898</v>
      </c>
      <c r="O485">
        <v>72.586720831404094</v>
      </c>
      <c r="P485">
        <v>203886.89722921301</v>
      </c>
      <c r="Q485">
        <v>237963.375246743</v>
      </c>
      <c r="R485">
        <v>84.751104639940294</v>
      </c>
      <c r="S485">
        <v>648.75702810601899</v>
      </c>
      <c r="T485">
        <v>0.70054047128129204</v>
      </c>
      <c r="U485">
        <v>0.366192064998349</v>
      </c>
      <c r="V485" s="1">
        <v>0</v>
      </c>
      <c r="W485">
        <v>0.23008946077568199</v>
      </c>
      <c r="X485">
        <v>0.40371847422596802</v>
      </c>
      <c r="Y485" s="1">
        <v>0</v>
      </c>
      <c r="Z485" s="1">
        <v>0</v>
      </c>
      <c r="AA485">
        <v>2.9003160870475701E-4</v>
      </c>
      <c r="AB485">
        <v>6.6115300153275101E-3</v>
      </c>
      <c r="AC485">
        <v>5.71138142732953E-3</v>
      </c>
      <c r="AD485">
        <v>3.8423507238361697E-4</v>
      </c>
      <c r="AE485">
        <v>6.4268817455775397E-6</v>
      </c>
      <c r="AF485" s="3">
        <v>1.7700149292644699E-3</v>
      </c>
      <c r="AG485" s="1">
        <v>0</v>
      </c>
      <c r="AH485">
        <v>9.18152924807465</v>
      </c>
      <c r="AI485">
        <v>0.24484422625098501</v>
      </c>
      <c r="AJ485">
        <v>46.361642187555603</v>
      </c>
      <c r="AK485" t="s">
        <v>83</v>
      </c>
      <c r="AL485" t="s">
        <v>84</v>
      </c>
      <c r="AM485">
        <v>1814593385.3399999</v>
      </c>
      <c r="AN485">
        <v>8900</v>
      </c>
      <c r="AO485" s="1">
        <f t="shared" si="102"/>
        <v>7.5590261737870212E-3</v>
      </c>
      <c r="AP485" s="5">
        <f t="shared" si="103"/>
        <v>8.7030572634919761</v>
      </c>
      <c r="AQ485" s="3">
        <f t="shared" si="104"/>
        <v>-2.6476782292140892E-4</v>
      </c>
      <c r="AR485" s="15">
        <f t="shared" si="105"/>
        <v>-3.3632837074511146E-2</v>
      </c>
    </row>
    <row r="486" spans="1:45" x14ac:dyDescent="0.25">
      <c r="A486" t="s">
        <v>37</v>
      </c>
      <c r="B486">
        <v>11.376435931740099</v>
      </c>
      <c r="C486">
        <v>8.8525997753177502E-3</v>
      </c>
      <c r="D486">
        <v>10.120850565157699</v>
      </c>
      <c r="E486">
        <v>-37.7854553265758</v>
      </c>
      <c r="F486" s="1">
        <v>0</v>
      </c>
      <c r="G486" s="1">
        <v>0</v>
      </c>
      <c r="H486">
        <v>3.4792389891778699</v>
      </c>
      <c r="I486">
        <v>-104.873080334915</v>
      </c>
      <c r="J486">
        <v>-103.863385451602</v>
      </c>
      <c r="K486">
        <v>-127.92440512928199</v>
      </c>
      <c r="L486">
        <v>-84.935484930010105</v>
      </c>
      <c r="M486">
        <v>33.214942819079802</v>
      </c>
      <c r="N486">
        <v>95.400436290671905</v>
      </c>
      <c r="O486">
        <v>72.405299711572894</v>
      </c>
      <c r="P486">
        <v>200172.40053993199</v>
      </c>
      <c r="Q486">
        <v>237974.660961899</v>
      </c>
      <c r="R486">
        <v>85.2650346286743</v>
      </c>
      <c r="S486">
        <v>657.12452023875096</v>
      </c>
      <c r="T486">
        <v>0.69785808370807101</v>
      </c>
      <c r="U486">
        <v>0.34401675138920501</v>
      </c>
      <c r="V486" s="1">
        <v>0</v>
      </c>
      <c r="W486">
        <v>0.22817925040100201</v>
      </c>
      <c r="X486">
        <v>0.42780399820979198</v>
      </c>
      <c r="Y486" s="1">
        <v>0</v>
      </c>
      <c r="Z486" s="1">
        <v>0</v>
      </c>
      <c r="AA486">
        <v>2.9273424800620298E-4</v>
      </c>
      <c r="AB486">
        <v>7.6879507604480403E-3</v>
      </c>
      <c r="AC486">
        <v>6.1822448154464802E-3</v>
      </c>
      <c r="AD486">
        <v>8.5937065853613896E-4</v>
      </c>
      <c r="AE486">
        <v>1.15169210445121E-5</v>
      </c>
      <c r="AF486" s="3">
        <v>2.5042531972441599E-3</v>
      </c>
      <c r="AG486">
        <v>1.0457511573473E-6</v>
      </c>
      <c r="AH486">
        <v>8.5040053992244609</v>
      </c>
      <c r="AI486">
        <v>0.24528749539277001</v>
      </c>
      <c r="AJ486">
        <v>102.886398169385</v>
      </c>
      <c r="AK486" t="s">
        <v>85</v>
      </c>
      <c r="AL486" t="s">
        <v>86</v>
      </c>
      <c r="AM486">
        <v>7651990355.4399996</v>
      </c>
      <c r="AN486">
        <v>38227</v>
      </c>
      <c r="AO486" s="1">
        <f t="shared" si="102"/>
        <v>8.678721877027543E-3</v>
      </c>
      <c r="AP486" s="5">
        <f t="shared" si="103"/>
        <v>9.9314569140219078</v>
      </c>
      <c r="AQ486" s="3">
        <f t="shared" si="104"/>
        <v>1.3351688275391651E-3</v>
      </c>
      <c r="AR486" s="15">
        <f t="shared" si="105"/>
        <v>0.14549517057039951</v>
      </c>
    </row>
    <row r="487" spans="1:45" x14ac:dyDescent="0.25">
      <c r="A487" t="s">
        <v>37</v>
      </c>
      <c r="B487">
        <v>12.3611496365272</v>
      </c>
      <c r="C487">
        <v>9.9563423314774704E-3</v>
      </c>
      <c r="D487">
        <v>11.3145953931334</v>
      </c>
      <c r="E487">
        <v>-27.616327879132001</v>
      </c>
      <c r="F487" s="1">
        <v>0</v>
      </c>
      <c r="G487" s="1">
        <v>0</v>
      </c>
      <c r="H487">
        <v>3.6307773122162899</v>
      </c>
      <c r="I487">
        <v>-80.880097168114403</v>
      </c>
      <c r="J487">
        <v>-80.177203657245101</v>
      </c>
      <c r="K487">
        <v>-107.644297966233</v>
      </c>
      <c r="L487">
        <v>-60.585859738071001</v>
      </c>
      <c r="M487">
        <v>33.996667949088199</v>
      </c>
      <c r="N487">
        <v>95.278289052945397</v>
      </c>
      <c r="O487">
        <v>72.270377148473102</v>
      </c>
      <c r="P487">
        <v>196642.071582395</v>
      </c>
      <c r="Q487">
        <v>237201.84717992399</v>
      </c>
      <c r="R487">
        <v>85.316014755044307</v>
      </c>
      <c r="S487">
        <v>664.04672684304103</v>
      </c>
      <c r="T487">
        <v>0.69757080186515197</v>
      </c>
      <c r="U487">
        <v>0.33646917936862403</v>
      </c>
      <c r="V487" s="1">
        <v>0</v>
      </c>
      <c r="W487">
        <v>0.219003644682781</v>
      </c>
      <c r="X487">
        <v>0.44452717594859398</v>
      </c>
      <c r="Y487" s="1">
        <v>0</v>
      </c>
      <c r="Z487" s="1">
        <v>0</v>
      </c>
      <c r="AA487">
        <v>2.9455717783286002E-4</v>
      </c>
      <c r="AB487">
        <v>8.6420456675910598E-3</v>
      </c>
      <c r="AC487">
        <v>6.7532414243139096E-3</v>
      </c>
      <c r="AD487">
        <v>9.9504728362163094E-4</v>
      </c>
      <c r="AE487">
        <v>1.8107312412166501E-5</v>
      </c>
      <c r="AF487" s="3">
        <v>3.25149748597231E-3</v>
      </c>
      <c r="AG487">
        <v>6.6140675221837804E-6</v>
      </c>
      <c r="AH487">
        <v>8.2644413449898408</v>
      </c>
      <c r="AI487">
        <v>0.24557230807994501</v>
      </c>
      <c r="AJ487">
        <v>186.52199674962699</v>
      </c>
      <c r="AK487" t="s">
        <v>87</v>
      </c>
      <c r="AL487" t="s">
        <v>88</v>
      </c>
      <c r="AM487">
        <v>23202191310.150002</v>
      </c>
      <c r="AN487">
        <v>117992</v>
      </c>
      <c r="AO487" s="1">
        <f t="shared" si="102"/>
        <v>9.909116389802403E-3</v>
      </c>
      <c r="AP487" s="5">
        <f t="shared" si="103"/>
        <v>11.263817623541083</v>
      </c>
      <c r="AQ487" s="3">
        <f t="shared" si="104"/>
        <v>1.0261366675896662E-3</v>
      </c>
      <c r="AR487" s="15">
        <f t="shared" si="105"/>
        <v>9.7420967709271222E-2</v>
      </c>
    </row>
    <row r="488" spans="1:45" x14ac:dyDescent="0.25">
      <c r="A488" t="s">
        <v>37</v>
      </c>
      <c r="B488">
        <v>13.4908595969862</v>
      </c>
      <c r="C488">
        <v>1.15113927960581E-2</v>
      </c>
      <c r="D488">
        <v>12.971796464917199</v>
      </c>
      <c r="E488">
        <v>-19.136931258540901</v>
      </c>
      <c r="F488" s="1">
        <v>0</v>
      </c>
      <c r="G488" s="1">
        <v>0</v>
      </c>
      <c r="H488">
        <v>3.7470116203450399</v>
      </c>
      <c r="I488">
        <v>-57.437230139359798</v>
      </c>
      <c r="J488">
        <v>-57.0465990192939</v>
      </c>
      <c r="K488">
        <v>-89.569087200430403</v>
      </c>
      <c r="L488">
        <v>-36.739624058833002</v>
      </c>
      <c r="M488">
        <v>34.148079771459201</v>
      </c>
      <c r="N488">
        <v>95.141279208470095</v>
      </c>
      <c r="O488">
        <v>72.169363078264894</v>
      </c>
      <c r="P488">
        <v>192818.032151894</v>
      </c>
      <c r="Q488">
        <v>235319.495337726</v>
      </c>
      <c r="R488">
        <v>85.467608160544202</v>
      </c>
      <c r="S488">
        <v>673.87576766482096</v>
      </c>
      <c r="T488">
        <v>0.70430273173660396</v>
      </c>
      <c r="U488">
        <v>0.34155701034902702</v>
      </c>
      <c r="V488" s="1">
        <v>0</v>
      </c>
      <c r="W488">
        <v>0.197323055582839</v>
      </c>
      <c r="X488">
        <v>0.46111993406813301</v>
      </c>
      <c r="Y488" s="1">
        <v>0</v>
      </c>
      <c r="Z488" s="1">
        <v>0</v>
      </c>
      <c r="AA488">
        <v>2.9542427889542701E-4</v>
      </c>
      <c r="AB488">
        <v>9.24626401287716E-3</v>
      </c>
      <c r="AC488">
        <v>7.3215010678114997E-3</v>
      </c>
      <c r="AD488">
        <v>1.1990716017026999E-3</v>
      </c>
      <c r="AE488">
        <v>7.4127169177191595E-4</v>
      </c>
      <c r="AF488" s="3">
        <v>4.0088457949738797E-3</v>
      </c>
      <c r="AG488">
        <v>2.9403668115105601E-5</v>
      </c>
      <c r="AH488">
        <v>8.2076553912829908</v>
      </c>
      <c r="AI488">
        <v>0.24615007385364501</v>
      </c>
      <c r="AJ488">
        <v>320.79350507158199</v>
      </c>
      <c r="AK488" t="s">
        <v>89</v>
      </c>
      <c r="AL488" t="s">
        <v>90</v>
      </c>
      <c r="AM488">
        <v>46511565715.68</v>
      </c>
      <c r="AN488">
        <v>241220</v>
      </c>
      <c r="AO488" s="1">
        <f t="shared" si="102"/>
        <v>1.1144709646283942E-2</v>
      </c>
      <c r="AP488" s="5">
        <f t="shared" si="103"/>
        <v>12.583604262142156</v>
      </c>
      <c r="AQ488" s="3">
        <f t="shared" si="104"/>
        <v>8.5933566389845631E-4</v>
      </c>
      <c r="AR488" s="15">
        <f t="shared" si="105"/>
        <v>7.2098209379766187E-2</v>
      </c>
    </row>
    <row r="489" spans="1:45" x14ac:dyDescent="0.25">
      <c r="A489" t="s">
        <v>37</v>
      </c>
      <c r="B489">
        <v>14.5037463048278</v>
      </c>
      <c r="C489">
        <v>1.3199563178776101E-2</v>
      </c>
      <c r="D489">
        <v>14.7386908482822</v>
      </c>
      <c r="E489">
        <v>-9.7618175786584995</v>
      </c>
      <c r="F489" s="1">
        <v>0</v>
      </c>
      <c r="G489" s="1">
        <v>0</v>
      </c>
      <c r="H489">
        <v>3.8629646076761399</v>
      </c>
      <c r="I489">
        <v>-33.2091206672944</v>
      </c>
      <c r="J489">
        <v>-32.896512846070102</v>
      </c>
      <c r="K489">
        <v>-71.859661139163094</v>
      </c>
      <c r="L489">
        <v>-12.1300453980013</v>
      </c>
      <c r="M489">
        <v>33.844999107602597</v>
      </c>
      <c r="N489">
        <v>94.872427617484007</v>
      </c>
      <c r="O489">
        <v>72.046872172485095</v>
      </c>
      <c r="P489">
        <v>189299.144142251</v>
      </c>
      <c r="Q489">
        <v>234171.21161401301</v>
      </c>
      <c r="R489">
        <v>85.737698891442705</v>
      </c>
      <c r="S489">
        <v>684.75709732015105</v>
      </c>
      <c r="T489">
        <v>0.70794729868705697</v>
      </c>
      <c r="U489">
        <v>0.34435580697775298</v>
      </c>
      <c r="V489" s="1">
        <v>0</v>
      </c>
      <c r="W489">
        <v>0.17561862381447699</v>
      </c>
      <c r="X489">
        <v>0.48002556920776901</v>
      </c>
      <c r="Y489" s="1">
        <v>0</v>
      </c>
      <c r="Z489" s="1">
        <v>0</v>
      </c>
      <c r="AA489">
        <v>2.9630197700072301E-4</v>
      </c>
      <c r="AB489">
        <v>9.3534255358480606E-3</v>
      </c>
      <c r="AC489">
        <v>7.5237556358672096E-3</v>
      </c>
      <c r="AD489">
        <v>1.77126214789016E-3</v>
      </c>
      <c r="AE489">
        <v>1.5483976846104701E-3</v>
      </c>
      <c r="AF489" s="3">
        <v>4.7509759934216004E-3</v>
      </c>
      <c r="AG489">
        <v>2.3022117201703599E-4</v>
      </c>
      <c r="AH489">
        <v>8.2617168527727003</v>
      </c>
      <c r="AI489">
        <v>0.24612220676124</v>
      </c>
      <c r="AJ489">
        <v>584.35522719064898</v>
      </c>
      <c r="AK489" t="s">
        <v>91</v>
      </c>
      <c r="AL489" t="s">
        <v>92</v>
      </c>
      <c r="AM489">
        <v>59047514134.860001</v>
      </c>
      <c r="AN489">
        <v>311927</v>
      </c>
      <c r="AO489" s="1">
        <f t="shared" si="102"/>
        <v>1.200091648707894E-2</v>
      </c>
      <c r="AP489" s="5">
        <f t="shared" si="103"/>
        <v>13.487572014557758</v>
      </c>
      <c r="AQ489" s="3">
        <f t="shared" si="104"/>
        <v>9.723315724759693E-4</v>
      </c>
      <c r="AR489" s="15">
        <f t="shared" si="105"/>
        <v>7.5341528421367432E-2</v>
      </c>
    </row>
    <row r="490" spans="1:45" x14ac:dyDescent="0.25">
      <c r="A490" t="s">
        <v>37</v>
      </c>
      <c r="B490">
        <v>15.668383340469299</v>
      </c>
      <c r="C490">
        <v>1.4494505657464201E-2</v>
      </c>
      <c r="D490">
        <v>16.071666730290701</v>
      </c>
      <c r="E490">
        <v>-0.79968164307547296</v>
      </c>
      <c r="F490" s="1">
        <v>0</v>
      </c>
      <c r="G490" s="1">
        <v>0</v>
      </c>
      <c r="H490">
        <v>3.96372176612766</v>
      </c>
      <c r="I490">
        <v>-9.6955721415481193</v>
      </c>
      <c r="J490">
        <v>-9.4835015627442196</v>
      </c>
      <c r="K490">
        <v>-49.457352871780202</v>
      </c>
      <c r="L490">
        <v>12.329400930491101</v>
      </c>
      <c r="M490">
        <v>32.821703748193997</v>
      </c>
      <c r="N490">
        <v>94.673693073360596</v>
      </c>
      <c r="O490">
        <v>72.071966182548493</v>
      </c>
      <c r="P490">
        <v>181089.97221738601</v>
      </c>
      <c r="Q490">
        <v>222875.05158421199</v>
      </c>
      <c r="R490">
        <v>86.761210021018996</v>
      </c>
      <c r="S490">
        <v>690.13359528659601</v>
      </c>
      <c r="T490">
        <v>0.71751764220379999</v>
      </c>
      <c r="U490">
        <v>0.33731736026065701</v>
      </c>
      <c r="V490" s="1">
        <v>0</v>
      </c>
      <c r="W490">
        <v>0.15578183574854601</v>
      </c>
      <c r="X490">
        <v>0.50690080399079596</v>
      </c>
      <c r="Y490" s="1">
        <v>0</v>
      </c>
      <c r="Z490" s="1">
        <v>0</v>
      </c>
      <c r="AA490">
        <v>2.9594643266382399E-4</v>
      </c>
      <c r="AB490">
        <v>9.1483990541559798E-3</v>
      </c>
      <c r="AC490">
        <v>7.5587207038028204E-3</v>
      </c>
      <c r="AD490">
        <v>2.51096572213457E-3</v>
      </c>
      <c r="AE490">
        <v>1.6422066019080601E-3</v>
      </c>
      <c r="AF490" s="3">
        <v>5.48599386590922E-3</v>
      </c>
      <c r="AG490">
        <v>8.9703706884522005E-4</v>
      </c>
      <c r="AH490">
        <v>8.53020241315315</v>
      </c>
      <c r="AI490">
        <v>0.246246297091197</v>
      </c>
      <c r="AJ490">
        <v>912.74698776432501</v>
      </c>
      <c r="AK490" t="s">
        <v>93</v>
      </c>
      <c r="AL490" t="s">
        <v>94</v>
      </c>
      <c r="AM490">
        <v>62490889792.720001</v>
      </c>
      <c r="AN490">
        <v>345082</v>
      </c>
      <c r="AO490" s="1">
        <f t="shared" si="102"/>
        <v>1.2682341738466758E-2</v>
      </c>
      <c r="AP490" s="5">
        <f t="shared" si="103"/>
        <v>14.200876007318053</v>
      </c>
      <c r="AQ490" s="3">
        <f t="shared" si="104"/>
        <v>1.4184099391768169E-3</v>
      </c>
      <c r="AR490" s="15">
        <f t="shared" si="105"/>
        <v>0.10333921177785133</v>
      </c>
    </row>
    <row r="491" spans="1:45" x14ac:dyDescent="0.25">
      <c r="A491" t="s">
        <v>37</v>
      </c>
      <c r="B491">
        <v>17.390713192401702</v>
      </c>
      <c r="C491">
        <v>1.6453894677376801E-2</v>
      </c>
      <c r="D491">
        <v>18.052317541492801</v>
      </c>
      <c r="E491">
        <v>7.4107636492010203</v>
      </c>
      <c r="F491" s="1">
        <v>0</v>
      </c>
      <c r="G491" s="1">
        <v>0</v>
      </c>
      <c r="H491">
        <v>4.0531268721605596</v>
      </c>
      <c r="I491">
        <v>13.811355381429101</v>
      </c>
      <c r="J491">
        <v>13.893373119199699</v>
      </c>
      <c r="K491">
        <v>-24.079403887813001</v>
      </c>
      <c r="L491">
        <v>36.944358926126903</v>
      </c>
      <c r="M491">
        <v>31.8329009954514</v>
      </c>
      <c r="N491">
        <v>94.625646374594595</v>
      </c>
      <c r="O491">
        <v>72.169845272087699</v>
      </c>
      <c r="P491">
        <v>172452.06757039699</v>
      </c>
      <c r="Q491">
        <v>210411.48997019499</v>
      </c>
      <c r="R491">
        <v>89.754267395281104</v>
      </c>
      <c r="S491">
        <v>689.14902746900998</v>
      </c>
      <c r="T491">
        <v>0.72761606567891501</v>
      </c>
      <c r="U491">
        <v>0.32583688265146599</v>
      </c>
      <c r="V491" s="1">
        <v>0</v>
      </c>
      <c r="W491">
        <v>0.136500313070193</v>
      </c>
      <c r="X491">
        <v>0.53766280427833901</v>
      </c>
      <c r="Y491" s="1">
        <v>0</v>
      </c>
      <c r="Z491" s="1">
        <v>0</v>
      </c>
      <c r="AA491">
        <v>2.9601741043965197E-4</v>
      </c>
      <c r="AB491">
        <v>8.7391853659919104E-3</v>
      </c>
      <c r="AC491">
        <v>7.3966816593991902E-3</v>
      </c>
      <c r="AD491">
        <v>3.7338330579135101E-3</v>
      </c>
      <c r="AE491">
        <v>1.8464549682597499E-3</v>
      </c>
      <c r="AF491" s="3">
        <v>6.1976078935701397E-3</v>
      </c>
      <c r="AG491">
        <v>1.8384185370329399E-3</v>
      </c>
      <c r="AH491">
        <v>8.82546136260164</v>
      </c>
      <c r="AI491">
        <v>0.246818675423015</v>
      </c>
      <c r="AJ491">
        <v>1223.16324016205</v>
      </c>
      <c r="AK491" t="s">
        <v>95</v>
      </c>
      <c r="AL491" t="s">
        <v>96</v>
      </c>
      <c r="AM491">
        <v>46397194067.410004</v>
      </c>
      <c r="AN491">
        <v>269044</v>
      </c>
      <c r="AO491" s="1">
        <f t="shared" si="102"/>
        <v>1.3146594016180565E-2</v>
      </c>
      <c r="AP491" s="67">
        <f t="shared" si="103"/>
        <v>14.683755075711746</v>
      </c>
      <c r="AQ491" s="57">
        <f t="shared" si="104"/>
        <v>2.6480153492693982E-3</v>
      </c>
      <c r="AR491" s="58">
        <f t="shared" si="105"/>
        <v>0.1843505358630988</v>
      </c>
    </row>
    <row r="492" spans="1:45" x14ac:dyDescent="0.25">
      <c r="A492" t="s">
        <v>37</v>
      </c>
      <c r="B492">
        <v>18.3616651310201</v>
      </c>
      <c r="C492">
        <v>1.8712355065319701E-2</v>
      </c>
      <c r="D492">
        <v>20.2820779255558</v>
      </c>
      <c r="E492">
        <v>8.6698090662332898</v>
      </c>
      <c r="F492" s="1">
        <v>0</v>
      </c>
      <c r="G492" s="1">
        <v>0</v>
      </c>
      <c r="H492">
        <v>4.0987023047730897</v>
      </c>
      <c r="I492">
        <v>38.002504612284497</v>
      </c>
      <c r="J492">
        <v>37.854388002559197</v>
      </c>
      <c r="K492">
        <v>1.4448661880287901</v>
      </c>
      <c r="L492">
        <v>62.1714827898099</v>
      </c>
      <c r="M492">
        <v>31.506988051892101</v>
      </c>
      <c r="N492">
        <v>94.691978233273005</v>
      </c>
      <c r="O492">
        <v>72.277438267967298</v>
      </c>
      <c r="P492">
        <v>165047.50341281499</v>
      </c>
      <c r="Q492">
        <v>199695.56855517899</v>
      </c>
      <c r="R492">
        <v>97.141440703337594</v>
      </c>
      <c r="S492">
        <v>690.50377160687901</v>
      </c>
      <c r="T492">
        <v>0.725313910943016</v>
      </c>
      <c r="U492">
        <v>0.32354974139488002</v>
      </c>
      <c r="V492" s="1">
        <v>0</v>
      </c>
      <c r="W492">
        <v>0.12898813598557601</v>
      </c>
      <c r="X492">
        <v>0.54746212261954197</v>
      </c>
      <c r="Y492" s="1">
        <v>0</v>
      </c>
      <c r="Z492" s="1">
        <v>0</v>
      </c>
      <c r="AA492">
        <v>2.9546320883532001E-4</v>
      </c>
      <c r="AB492">
        <v>8.4877522399875206E-3</v>
      </c>
      <c r="AC492">
        <v>7.2525753839321298E-3</v>
      </c>
      <c r="AD492">
        <v>3.8502749510147399E-3</v>
      </c>
      <c r="AE492">
        <v>2.86477716695738E-3</v>
      </c>
      <c r="AF492" s="3">
        <v>6.6304919718573798E-3</v>
      </c>
      <c r="AG492">
        <v>3.21408036231938E-3</v>
      </c>
      <c r="AH492">
        <v>8.9366563025221897</v>
      </c>
      <c r="AI492">
        <v>0.24700395695801</v>
      </c>
      <c r="AJ492">
        <v>1563.6644969936999</v>
      </c>
      <c r="AK492" t="s">
        <v>97</v>
      </c>
      <c r="AL492" t="s">
        <v>98</v>
      </c>
      <c r="AM492">
        <v>38367272738.349998</v>
      </c>
      <c r="AN492">
        <v>232462</v>
      </c>
      <c r="AO492" s="1">
        <f t="shared" si="102"/>
        <v>1.3382871528001944E-2</v>
      </c>
      <c r="AP492" s="67">
        <f t="shared" si="103"/>
        <v>14.928554790279536</v>
      </c>
      <c r="AQ492" s="68">
        <f t="shared" si="104"/>
        <v>3.3809620656257092E-3</v>
      </c>
      <c r="AR492" s="58">
        <f t="shared" si="105"/>
        <v>0.22996937004082763</v>
      </c>
    </row>
    <row r="493" spans="1:45" x14ac:dyDescent="0.25">
      <c r="A493" t="s">
        <v>37</v>
      </c>
      <c r="B493">
        <v>20.274165294520699</v>
      </c>
      <c r="C493">
        <v>2.1056044971568402E-2</v>
      </c>
      <c r="D493">
        <v>22.537065072207898</v>
      </c>
      <c r="E493">
        <v>9.0419065103997607</v>
      </c>
      <c r="F493" s="1">
        <v>0</v>
      </c>
      <c r="G493" s="1">
        <v>0</v>
      </c>
      <c r="H493">
        <v>4.1660219165477201</v>
      </c>
      <c r="I493">
        <v>62.010822896966701</v>
      </c>
      <c r="J493">
        <v>61.611134997663299</v>
      </c>
      <c r="K493">
        <v>30.4182689017846</v>
      </c>
      <c r="L493">
        <v>87.028048913762106</v>
      </c>
      <c r="M493">
        <v>32.210597984809802</v>
      </c>
      <c r="N493">
        <v>94.812563089391901</v>
      </c>
      <c r="O493">
        <v>72.298070153606005</v>
      </c>
      <c r="P493">
        <v>159442.28437432199</v>
      </c>
      <c r="Q493">
        <v>192779.61152828101</v>
      </c>
      <c r="R493">
        <v>108.974469286643</v>
      </c>
      <c r="S493">
        <v>686.37888394745698</v>
      </c>
      <c r="T493">
        <v>0.72837578559966698</v>
      </c>
      <c r="U493">
        <v>0.31766295993638299</v>
      </c>
      <c r="V493" s="1">
        <v>0</v>
      </c>
      <c r="W493">
        <v>0.123493547201</v>
      </c>
      <c r="X493">
        <v>0.55884349286261503</v>
      </c>
      <c r="Y493" s="1">
        <v>0</v>
      </c>
      <c r="Z493" s="1">
        <v>0</v>
      </c>
      <c r="AA493">
        <v>2.9642767053578102E-4</v>
      </c>
      <c r="AB493">
        <v>8.4711104021110706E-3</v>
      </c>
      <c r="AC493">
        <v>7.2338771827020198E-3</v>
      </c>
      <c r="AD493">
        <v>3.9418597686725204E-3</v>
      </c>
      <c r="AE493">
        <v>4.4641275991937398E-3</v>
      </c>
      <c r="AF493" s="3">
        <v>6.8390823003103597E-3</v>
      </c>
      <c r="AG493">
        <v>3.8825403427484402E-3</v>
      </c>
      <c r="AH493">
        <v>8.7691299544729802</v>
      </c>
      <c r="AI493">
        <v>0.24757645072336301</v>
      </c>
      <c r="AJ493">
        <v>2055.83100012469</v>
      </c>
      <c r="AK493" t="s">
        <v>99</v>
      </c>
      <c r="AL493" t="s">
        <v>100</v>
      </c>
      <c r="AM493">
        <v>31340453743.470001</v>
      </c>
      <c r="AN493">
        <v>196563</v>
      </c>
      <c r="AO493" s="1">
        <f t="shared" si="102"/>
        <v>1.3548697277510917E-2</v>
      </c>
      <c r="AP493" s="67">
        <f t="shared" si="103"/>
        <v>15.099976943823535</v>
      </c>
      <c r="AQ493" s="68">
        <f t="shared" si="104"/>
        <v>5.1555414470297167E-3</v>
      </c>
      <c r="AR493" s="58">
        <f t="shared" si="105"/>
        <v>0.34266200338892605</v>
      </c>
    </row>
    <row r="494" spans="1:45" x14ac:dyDescent="0.25">
      <c r="A494" t="s">
        <v>37</v>
      </c>
      <c r="B494">
        <v>22.569196225331901</v>
      </c>
      <c r="C494">
        <v>2.2786431321638E-2</v>
      </c>
      <c r="D494">
        <v>24.1642715790735</v>
      </c>
      <c r="E494">
        <v>6.4939400051796596</v>
      </c>
      <c r="F494" s="1">
        <v>0</v>
      </c>
      <c r="G494" s="1">
        <v>0</v>
      </c>
      <c r="H494">
        <v>4.2150039324656499</v>
      </c>
      <c r="I494">
        <v>86.058428447734499</v>
      </c>
      <c r="J494">
        <v>85.593155778334406</v>
      </c>
      <c r="K494">
        <v>55.6347189295928</v>
      </c>
      <c r="L494">
        <v>112.09115374949501</v>
      </c>
      <c r="M494">
        <v>34.050127317147002</v>
      </c>
      <c r="N494">
        <v>94.865682924453196</v>
      </c>
      <c r="O494">
        <v>72.110532646375006</v>
      </c>
      <c r="P494">
        <v>153209.97919899999</v>
      </c>
      <c r="Q494">
        <v>189359.17540593099</v>
      </c>
      <c r="R494">
        <v>121.90919055107901</v>
      </c>
      <c r="S494">
        <v>684.933837302401</v>
      </c>
      <c r="T494">
        <v>0.71512278096035697</v>
      </c>
      <c r="U494">
        <v>0.32897410042360198</v>
      </c>
      <c r="V494" s="1">
        <v>0</v>
      </c>
      <c r="W494">
        <v>0.120973741936354</v>
      </c>
      <c r="X494">
        <v>0.550052157640043</v>
      </c>
      <c r="Y494" s="1">
        <v>0</v>
      </c>
      <c r="Z494" s="1">
        <v>0</v>
      </c>
      <c r="AA494">
        <v>2.9875264194718801E-4</v>
      </c>
      <c r="AB494">
        <v>8.5120616066065892E-3</v>
      </c>
      <c r="AC494">
        <v>7.2015247778797996E-3</v>
      </c>
      <c r="AD494">
        <v>3.9032175686531901E-3</v>
      </c>
      <c r="AE494">
        <v>4.8424422434267898E-3</v>
      </c>
      <c r="AF494" s="3">
        <v>6.9446446374041597E-3</v>
      </c>
      <c r="AG494">
        <v>5.2300107559426498E-3</v>
      </c>
      <c r="AH494">
        <v>8.2878868263774006</v>
      </c>
      <c r="AI494">
        <v>0.24816710046320101</v>
      </c>
      <c r="AJ494">
        <v>2626.8510419403801</v>
      </c>
      <c r="AK494" t="s">
        <v>101</v>
      </c>
      <c r="AL494" t="s">
        <v>102</v>
      </c>
      <c r="AM494">
        <v>27968022072.84</v>
      </c>
      <c r="AN494">
        <v>182547</v>
      </c>
      <c r="AO494" s="1">
        <f t="shared" si="102"/>
        <v>1.3611564700742648E-2</v>
      </c>
      <c r="AP494" s="67">
        <f t="shared" si="103"/>
        <v>15.164883241987493</v>
      </c>
      <c r="AQ494" s="68">
        <f t="shared" si="104"/>
        <v>7.4783250376688794E-3</v>
      </c>
      <c r="AR494" s="58">
        <f t="shared" si="105"/>
        <v>0.48825387345178184</v>
      </c>
      <c r="AS494" s="3">
        <f>AVERAGE(AQ492:AQ494)</f>
        <v>5.3382761834414351E-3</v>
      </c>
    </row>
    <row r="495" spans="1:45" x14ac:dyDescent="0.25">
      <c r="A495" t="s">
        <v>37</v>
      </c>
      <c r="B495">
        <v>24.491003202384402</v>
      </c>
      <c r="C495">
        <v>2.31110234021897E-2</v>
      </c>
      <c r="D495">
        <v>24.465995878546899</v>
      </c>
      <c r="E495">
        <v>14.0958723337954</v>
      </c>
      <c r="F495" s="1">
        <v>0</v>
      </c>
      <c r="G495" s="1">
        <v>0</v>
      </c>
      <c r="H495">
        <v>4.3284851004279696</v>
      </c>
      <c r="I495">
        <v>108.708714396874</v>
      </c>
      <c r="J495">
        <v>108.34568174200901</v>
      </c>
      <c r="K495">
        <v>71.932734022543201</v>
      </c>
      <c r="L495">
        <v>136.43167886531</v>
      </c>
      <c r="M495">
        <v>34.950031248289903</v>
      </c>
      <c r="N495">
        <v>94.596848027579497</v>
      </c>
      <c r="O495">
        <v>71.756592880964106</v>
      </c>
      <c r="P495">
        <v>143817.572310947</v>
      </c>
      <c r="Q495">
        <v>178557.107146822</v>
      </c>
      <c r="R495">
        <v>126.09881687654899</v>
      </c>
      <c r="S495">
        <v>695.68423052122205</v>
      </c>
      <c r="T495">
        <v>0.719953977050935</v>
      </c>
      <c r="U495">
        <v>0.31987105265136101</v>
      </c>
      <c r="V495" s="1">
        <v>0</v>
      </c>
      <c r="W495">
        <v>9.46274189121563E-2</v>
      </c>
      <c r="X495">
        <v>0.58550152843648096</v>
      </c>
      <c r="Y495" s="1">
        <v>0</v>
      </c>
      <c r="Z495" s="1">
        <v>0</v>
      </c>
      <c r="AA495">
        <v>3.0268043946589699E-4</v>
      </c>
      <c r="AB495">
        <v>8.3585512693178897E-3</v>
      </c>
      <c r="AC495">
        <v>7.1771913960419599E-3</v>
      </c>
      <c r="AD495">
        <v>3.21093287636645E-3</v>
      </c>
      <c r="AE495">
        <v>5.1544925586745702E-3</v>
      </c>
      <c r="AF495" s="3">
        <v>6.9579728853580098E-3</v>
      </c>
      <c r="AG495">
        <v>6.08443499195433E-3</v>
      </c>
      <c r="AH495">
        <v>8.0922684486859495</v>
      </c>
      <c r="AI495">
        <v>0.24943393380133999</v>
      </c>
      <c r="AJ495">
        <v>3251.52641040035</v>
      </c>
      <c r="AK495" t="s">
        <v>103</v>
      </c>
      <c r="AL495" t="s">
        <v>104</v>
      </c>
      <c r="AM495">
        <v>18860380250.43</v>
      </c>
      <c r="AN495">
        <v>131141</v>
      </c>
      <c r="AO495" s="1">
        <f t="shared" si="102"/>
        <v>1.3602887974622906E-2</v>
      </c>
      <c r="AP495" s="67">
        <f t="shared" si="103"/>
        <v>15.155927824499393</v>
      </c>
      <c r="AQ495" s="68">
        <f t="shared" si="104"/>
        <v>9.5350913739043319E-3</v>
      </c>
      <c r="AR495" s="58">
        <f t="shared" si="105"/>
        <v>0.61593559206549919</v>
      </c>
    </row>
    <row r="496" spans="1:45" x14ac:dyDescent="0.25">
      <c r="A496" t="s">
        <v>37</v>
      </c>
      <c r="B496">
        <v>23.2004174050474</v>
      </c>
      <c r="C496">
        <v>2.22687703485932E-2</v>
      </c>
      <c r="D496">
        <v>23.680793528120901</v>
      </c>
      <c r="E496">
        <v>24.741755359926699</v>
      </c>
      <c r="F496" s="1">
        <v>0</v>
      </c>
      <c r="G496" s="1">
        <v>0</v>
      </c>
      <c r="H496">
        <v>4.4657473362220896</v>
      </c>
      <c r="I496">
        <v>130.261124386397</v>
      </c>
      <c r="J496">
        <v>129.986202409284</v>
      </c>
      <c r="K496">
        <v>89.625484923602002</v>
      </c>
      <c r="L496">
        <v>160.79463003974499</v>
      </c>
      <c r="M496">
        <v>36.160302400668499</v>
      </c>
      <c r="N496">
        <v>94.271853554084501</v>
      </c>
      <c r="O496">
        <v>71.345827902173895</v>
      </c>
      <c r="P496">
        <v>130450.532015672</v>
      </c>
      <c r="Q496">
        <v>164719.917823697</v>
      </c>
      <c r="R496">
        <v>130.71231260343899</v>
      </c>
      <c r="S496">
        <v>700.83513481866203</v>
      </c>
      <c r="T496">
        <v>0.71937428144441895</v>
      </c>
      <c r="U496">
        <v>0.31835080195004301</v>
      </c>
      <c r="V496" s="1">
        <v>0</v>
      </c>
      <c r="W496">
        <v>8.6120177978190299E-2</v>
      </c>
      <c r="X496">
        <v>0.595529020071766</v>
      </c>
      <c r="Y496" s="1">
        <v>0</v>
      </c>
      <c r="Z496" s="1">
        <v>0</v>
      </c>
      <c r="AA496">
        <v>3.0922982501072098E-4</v>
      </c>
      <c r="AB496">
        <v>8.2315679634825806E-3</v>
      </c>
      <c r="AC496">
        <v>7.1820607003265499E-3</v>
      </c>
      <c r="AD496">
        <v>2.4214645938215201E-3</v>
      </c>
      <c r="AE496">
        <v>5.9087052544431404E-3</v>
      </c>
      <c r="AF496" s="3">
        <v>6.9625224439788099E-3</v>
      </c>
      <c r="AG496">
        <v>5.39786389361256E-3</v>
      </c>
      <c r="AH496">
        <v>7.7905383800718599</v>
      </c>
      <c r="AI496">
        <v>0.25012460362329197</v>
      </c>
      <c r="AJ496">
        <v>3974.2623768875701</v>
      </c>
      <c r="AK496" t="s">
        <v>105</v>
      </c>
      <c r="AL496" t="s">
        <v>106</v>
      </c>
      <c r="AM496">
        <v>10171097530.73</v>
      </c>
      <c r="AN496">
        <v>77969</v>
      </c>
      <c r="AO496" s="1">
        <f t="shared" si="102"/>
        <v>1.3618310276038624E-2</v>
      </c>
      <c r="AP496" s="67">
        <f t="shared" si="103"/>
        <v>15.171844882536989</v>
      </c>
      <c r="AQ496" s="57">
        <f t="shared" si="104"/>
        <v>8.1390890250180661E-3</v>
      </c>
      <c r="AR496" s="58">
        <f t="shared" si="105"/>
        <v>0.52917575843076348</v>
      </c>
    </row>
    <row r="497" spans="1:44" x14ac:dyDescent="0.25">
      <c r="A497" t="s">
        <v>37</v>
      </c>
      <c r="B497">
        <v>22.347930737618999</v>
      </c>
      <c r="C497">
        <v>2.0770314692578899E-2</v>
      </c>
      <c r="D497">
        <v>22.265314210811201</v>
      </c>
      <c r="E497">
        <v>39.791322525642201</v>
      </c>
      <c r="F497" s="1">
        <v>0</v>
      </c>
      <c r="G497" s="1">
        <v>0</v>
      </c>
      <c r="H497">
        <v>4.6288343236279097</v>
      </c>
      <c r="I497">
        <v>150.841696574461</v>
      </c>
      <c r="J497">
        <v>150.67158316576399</v>
      </c>
      <c r="K497">
        <v>104.10391324934599</v>
      </c>
      <c r="L497">
        <v>185.03681037020601</v>
      </c>
      <c r="M497">
        <v>36.643127050344802</v>
      </c>
      <c r="N497">
        <v>93.825944615540806</v>
      </c>
      <c r="O497">
        <v>70.882354393429395</v>
      </c>
      <c r="P497">
        <v>116171.64267373701</v>
      </c>
      <c r="Q497">
        <v>146991.155423066</v>
      </c>
      <c r="R497">
        <v>132.12932282784001</v>
      </c>
      <c r="S497">
        <v>710.46314713714401</v>
      </c>
      <c r="T497">
        <v>0.72514825457578203</v>
      </c>
      <c r="U497">
        <v>0.32083076012887202</v>
      </c>
      <c r="V497" s="1">
        <v>0</v>
      </c>
      <c r="W497">
        <v>7.2354008523560095E-2</v>
      </c>
      <c r="X497">
        <v>0.60681523134756699</v>
      </c>
      <c r="Y497" s="1">
        <v>0</v>
      </c>
      <c r="Z497" s="1">
        <v>0</v>
      </c>
      <c r="AA497">
        <v>3.1939417120676998E-4</v>
      </c>
      <c r="AB497">
        <v>7.9241983572588704E-3</v>
      </c>
      <c r="AC497">
        <v>7.0984457907447302E-3</v>
      </c>
      <c r="AD497">
        <v>1.7303552005473199E-3</v>
      </c>
      <c r="AE497">
        <v>6.7445281987771801E-3</v>
      </c>
      <c r="AF497" s="3">
        <v>6.9577377342862901E-3</v>
      </c>
      <c r="AG497">
        <v>4.0518317604743897E-3</v>
      </c>
      <c r="AH497">
        <v>7.6936301500965696</v>
      </c>
      <c r="AI497">
        <v>0.25099470824127601</v>
      </c>
      <c r="AJ497">
        <v>4650.1023931441196</v>
      </c>
      <c r="AK497" t="s">
        <v>107</v>
      </c>
      <c r="AL497" t="s">
        <v>108</v>
      </c>
      <c r="AM497">
        <v>3329943965.5999999</v>
      </c>
      <c r="AN497">
        <v>28664</v>
      </c>
      <c r="AO497" s="1">
        <f t="shared" si="102"/>
        <v>1.3540649168123435E-2</v>
      </c>
      <c r="AP497" s="67">
        <f t="shared" si="103"/>
        <v>15.09166453753763</v>
      </c>
      <c r="AQ497" s="57">
        <f t="shared" si="104"/>
        <v>7.3164350164810887E-3</v>
      </c>
      <c r="AR497" s="58">
        <f t="shared" si="105"/>
        <v>0.48081284751809816</v>
      </c>
    </row>
    <row r="498" spans="1:44" x14ac:dyDescent="0.25">
      <c r="A498" t="s">
        <v>37</v>
      </c>
      <c r="B498">
        <v>20.028472593154099</v>
      </c>
      <c r="C498">
        <v>1.9354177158564301E-2</v>
      </c>
      <c r="D498">
        <v>20.905516745270599</v>
      </c>
      <c r="E498">
        <v>58.899296139632497</v>
      </c>
      <c r="F498" s="1">
        <v>0</v>
      </c>
      <c r="G498" s="1">
        <v>0</v>
      </c>
      <c r="H498">
        <v>4.8286339432818099</v>
      </c>
      <c r="I498">
        <v>172.56309897878299</v>
      </c>
      <c r="J498">
        <v>172.50964798284801</v>
      </c>
      <c r="K498">
        <v>122.67433545914</v>
      </c>
      <c r="L498">
        <v>210.233926800284</v>
      </c>
      <c r="M498">
        <v>36.983748967200299</v>
      </c>
      <c r="N498">
        <v>93.251975207124602</v>
      </c>
      <c r="O498">
        <v>70.464527137432995</v>
      </c>
      <c r="P498">
        <v>105152.478268238</v>
      </c>
      <c r="Q498">
        <v>135476.87233563201</v>
      </c>
      <c r="R498">
        <v>133.142528723943</v>
      </c>
      <c r="S498">
        <v>713.46480560590396</v>
      </c>
      <c r="T498">
        <v>0.70481118107599605</v>
      </c>
      <c r="U498">
        <v>0.31969224690762499</v>
      </c>
      <c r="V498" s="1">
        <v>0</v>
      </c>
      <c r="W498">
        <v>8.9807479893225198E-2</v>
      </c>
      <c r="X498">
        <v>0.590500273199149</v>
      </c>
      <c r="Y498" s="1">
        <v>0</v>
      </c>
      <c r="Z498" s="1">
        <v>0</v>
      </c>
      <c r="AA498">
        <v>3.2426678612463298E-4</v>
      </c>
      <c r="AB498">
        <v>7.8146339186830008E-3</v>
      </c>
      <c r="AC498">
        <v>7.1295438506404803E-3</v>
      </c>
      <c r="AD498">
        <v>1.25606474074062E-3</v>
      </c>
      <c r="AE498">
        <v>6.6522086220501602E-3</v>
      </c>
      <c r="AF498" s="3">
        <v>6.9566325267740097E-3</v>
      </c>
      <c r="AG498">
        <v>3.3070166589183902E-3</v>
      </c>
      <c r="AH498">
        <v>7.6088397272004498</v>
      </c>
      <c r="AI498">
        <v>0.25133266977112201</v>
      </c>
      <c r="AJ498">
        <v>5395.5844238787804</v>
      </c>
      <c r="AK498" t="s">
        <v>109</v>
      </c>
      <c r="AL498" t="s">
        <v>110</v>
      </c>
      <c r="AM498">
        <v>998843391.07000005</v>
      </c>
      <c r="AN498">
        <v>9499</v>
      </c>
      <c r="AO498" s="1">
        <f t="shared" si="102"/>
        <v>1.3575647260326241E-2</v>
      </c>
      <c r="AP498" s="5">
        <f t="shared" si="103"/>
        <v>15.127806523035281</v>
      </c>
      <c r="AQ498" s="3">
        <f t="shared" si="104"/>
        <v>4.8769401463620733E-3</v>
      </c>
      <c r="AR498" s="15">
        <f t="shared" si="105"/>
        <v>0.32395086906066117</v>
      </c>
    </row>
    <row r="499" spans="1:44" x14ac:dyDescent="0.25">
      <c r="A499" t="s">
        <v>37</v>
      </c>
      <c r="B499">
        <v>22.0587867573926</v>
      </c>
      <c r="C499">
        <v>1.8675106198099801E-2</v>
      </c>
      <c r="D499">
        <v>20.2457580269839</v>
      </c>
      <c r="E499">
        <v>86.402660821014095</v>
      </c>
      <c r="F499" s="1">
        <v>0</v>
      </c>
      <c r="G499" s="1">
        <v>0</v>
      </c>
      <c r="H499">
        <v>5.0943867628311601</v>
      </c>
      <c r="I499">
        <v>191.87037946774399</v>
      </c>
      <c r="J499">
        <v>191.94847711576799</v>
      </c>
      <c r="K499">
        <v>146.231020256531</v>
      </c>
      <c r="L499">
        <v>233.721372000602</v>
      </c>
      <c r="M499">
        <v>37.1581312889491</v>
      </c>
      <c r="N499">
        <v>93.176084691349701</v>
      </c>
      <c r="O499">
        <v>70.420910699110394</v>
      </c>
      <c r="P499">
        <v>93794.469919534997</v>
      </c>
      <c r="Q499">
        <v>126852.620710912</v>
      </c>
      <c r="R499">
        <v>133.23347272317699</v>
      </c>
      <c r="S499">
        <v>704.83243599608795</v>
      </c>
      <c r="T499">
        <v>0.67351404214055199</v>
      </c>
      <c r="U499">
        <v>0.348024672236247</v>
      </c>
      <c r="V499" s="1">
        <v>0</v>
      </c>
      <c r="W499">
        <v>0.14466604390994101</v>
      </c>
      <c r="X499">
        <v>0.50730928385381102</v>
      </c>
      <c r="Y499" s="1">
        <v>0</v>
      </c>
      <c r="Z499" s="1">
        <v>0</v>
      </c>
      <c r="AA499">
        <v>3.44973819385685E-4</v>
      </c>
      <c r="AB499">
        <v>7.5033823490776802E-3</v>
      </c>
      <c r="AC499">
        <v>6.9504422963568404E-3</v>
      </c>
      <c r="AD499">
        <v>8.2990181048672197E-4</v>
      </c>
      <c r="AE499">
        <v>6.6405704558475699E-3</v>
      </c>
      <c r="AF499" s="3">
        <v>6.94839553014189E-3</v>
      </c>
      <c r="AG499">
        <v>3.3562972133137402E-3</v>
      </c>
      <c r="AH499">
        <v>7.5475894528537397</v>
      </c>
      <c r="AI499">
        <v>0.25041600738837599</v>
      </c>
      <c r="AJ499">
        <v>6098.6888199016903</v>
      </c>
      <c r="AK499" t="s">
        <v>111</v>
      </c>
      <c r="AL499" t="s">
        <v>112</v>
      </c>
      <c r="AM499">
        <v>209818229.21000001</v>
      </c>
      <c r="AN499">
        <v>2237</v>
      </c>
      <c r="AO499" s="1">
        <f t="shared" si="102"/>
        <v>1.3410004182267388E-2</v>
      </c>
      <c r="AP499" s="5">
        <f t="shared" si="103"/>
        <v>14.956624828189346</v>
      </c>
      <c r="AQ499" s="3">
        <f t="shared" si="104"/>
        <v>7.1437705780631015E-3</v>
      </c>
      <c r="AR499" s="15">
        <f t="shared" si="105"/>
        <v>0.47485057697091704</v>
      </c>
    </row>
    <row r="500" spans="1:44" x14ac:dyDescent="0.25">
      <c r="A500" t="s">
        <v>37</v>
      </c>
      <c r="B500">
        <v>40.574244388729802</v>
      </c>
      <c r="C500">
        <v>1.7019787923703501E-2</v>
      </c>
      <c r="D500">
        <v>18.616323711260499</v>
      </c>
      <c r="E500">
        <v>120.80798824156901</v>
      </c>
      <c r="F500" s="1">
        <v>0</v>
      </c>
      <c r="G500" s="1">
        <v>0</v>
      </c>
      <c r="H500">
        <v>5.4490627981654303</v>
      </c>
      <c r="I500">
        <v>218.18216099355101</v>
      </c>
      <c r="J500">
        <v>218.03635525291901</v>
      </c>
      <c r="K500">
        <v>171.130440584459</v>
      </c>
      <c r="L500">
        <v>269.82073337150803</v>
      </c>
      <c r="M500">
        <v>37.315038947022202</v>
      </c>
      <c r="N500">
        <v>93.686718129854896</v>
      </c>
      <c r="O500">
        <v>70.956472726056205</v>
      </c>
      <c r="P500">
        <v>75300.9647833622</v>
      </c>
      <c r="Q500">
        <v>97649.024469415206</v>
      </c>
      <c r="R500">
        <v>134.10129895907701</v>
      </c>
      <c r="S500">
        <v>711.24169841814296</v>
      </c>
      <c r="T500">
        <v>0.61555360887166499</v>
      </c>
      <c r="U500">
        <v>0.45330131596602402</v>
      </c>
      <c r="V500" s="1">
        <v>0</v>
      </c>
      <c r="W500">
        <v>9.4765669979742104E-2</v>
      </c>
      <c r="X500">
        <v>0.45193301405423297</v>
      </c>
      <c r="Y500" s="1">
        <v>0</v>
      </c>
      <c r="Z500" s="1">
        <v>0</v>
      </c>
      <c r="AA500">
        <v>3.5392276254831697E-4</v>
      </c>
      <c r="AB500">
        <v>7.1408269021436101E-3</v>
      </c>
      <c r="AC500">
        <v>7.0482296738498098E-3</v>
      </c>
      <c r="AD500">
        <v>4.8937634902820404E-4</v>
      </c>
      <c r="AE500">
        <v>6.1732621932672101E-3</v>
      </c>
      <c r="AF500" s="3">
        <v>6.8927413009666899E-3</v>
      </c>
      <c r="AG500">
        <v>2.8623814158040902E-3</v>
      </c>
      <c r="AH500">
        <v>7.4743716977023098</v>
      </c>
      <c r="AI500">
        <v>0.24931504443925301</v>
      </c>
      <c r="AJ500">
        <v>6681.6299110240197</v>
      </c>
      <c r="AK500" t="s">
        <v>113</v>
      </c>
      <c r="AL500" t="s">
        <v>114</v>
      </c>
      <c r="AM500">
        <v>43448656.68</v>
      </c>
      <c r="AN500">
        <v>577</v>
      </c>
      <c r="AO500" s="1">
        <f t="shared" si="102"/>
        <v>1.3467764781248812E-2</v>
      </c>
      <c r="AP500" s="5">
        <f t="shared" si="103"/>
        <v>15.016352677422395</v>
      </c>
      <c r="AQ500" s="3">
        <f t="shared" si="104"/>
        <v>2.8975402900452165E-2</v>
      </c>
      <c r="AR500" s="15">
        <f t="shared" si="105"/>
        <v>1.7020039593059493</v>
      </c>
    </row>
    <row r="503" spans="1:44" x14ac:dyDescent="0.25">
      <c r="AO503" t="s">
        <v>226</v>
      </c>
      <c r="AP503" t="s">
        <v>67</v>
      </c>
      <c r="AR503" t="s">
        <v>308</v>
      </c>
    </row>
    <row r="504" spans="1:44" x14ac:dyDescent="0.25">
      <c r="A504" t="s">
        <v>0</v>
      </c>
      <c r="B504" t="s">
        <v>1</v>
      </c>
      <c r="C504" t="s">
        <v>2</v>
      </c>
      <c r="D504" t="s">
        <v>3</v>
      </c>
      <c r="E504" t="s">
        <v>5</v>
      </c>
      <c r="F504" t="s">
        <v>6</v>
      </c>
      <c r="G504" t="s">
        <v>208</v>
      </c>
      <c r="H504" t="s">
        <v>7</v>
      </c>
      <c r="I504" t="s">
        <v>8</v>
      </c>
      <c r="J504" t="s">
        <v>134</v>
      </c>
      <c r="K504" t="s">
        <v>143</v>
      </c>
      <c r="L504" t="s">
        <v>9</v>
      </c>
      <c r="M504" t="s">
        <v>10</v>
      </c>
      <c r="N504" t="s">
        <v>11</v>
      </c>
      <c r="O504" t="s">
        <v>13</v>
      </c>
      <c r="P504" t="s">
        <v>14</v>
      </c>
      <c r="Q504" t="s">
        <v>15</v>
      </c>
      <c r="R504" t="s">
        <v>16</v>
      </c>
      <c r="S504" t="s">
        <v>17</v>
      </c>
      <c r="T504" t="s">
        <v>18</v>
      </c>
      <c r="U504" t="s">
        <v>20</v>
      </c>
      <c r="V504" t="s">
        <v>21</v>
      </c>
      <c r="W504" t="s">
        <v>22</v>
      </c>
      <c r="X504" t="s">
        <v>23</v>
      </c>
      <c r="Y504" t="s">
        <v>24</v>
      </c>
      <c r="Z504" t="s">
        <v>25</v>
      </c>
      <c r="AA504" t="s">
        <v>26</v>
      </c>
      <c r="AB504" t="s">
        <v>27</v>
      </c>
      <c r="AC504" t="s">
        <v>263</v>
      </c>
      <c r="AD504" t="s">
        <v>120</v>
      </c>
      <c r="AE504" t="s">
        <v>29</v>
      </c>
      <c r="AF504" s="3" t="s">
        <v>233</v>
      </c>
      <c r="AG504" t="s">
        <v>30</v>
      </c>
      <c r="AH504" t="s">
        <v>31</v>
      </c>
      <c r="AI504" t="s">
        <v>32</v>
      </c>
      <c r="AJ504" t="s">
        <v>33</v>
      </c>
      <c r="AK504" t="s">
        <v>34</v>
      </c>
      <c r="AL504" t="s">
        <v>74</v>
      </c>
      <c r="AM504" t="s">
        <v>35</v>
      </c>
      <c r="AN504" t="s">
        <v>36</v>
      </c>
      <c r="AO504" s="15">
        <v>1</v>
      </c>
      <c r="AP504" s="15">
        <v>0.9</v>
      </c>
    </row>
    <row r="505" spans="1:44" x14ac:dyDescent="0.25">
      <c r="A505" t="s">
        <v>37</v>
      </c>
      <c r="B505">
        <v>15.167772231485401</v>
      </c>
      <c r="C505">
        <v>6.5470461549283297E-3</v>
      </c>
      <c r="D505">
        <v>7.5796381065732303</v>
      </c>
      <c r="E505">
        <v>-57.686414101694197</v>
      </c>
      <c r="F505" s="1">
        <v>0</v>
      </c>
      <c r="G505" s="1">
        <v>0</v>
      </c>
      <c r="H505">
        <v>3.2151476038285298</v>
      </c>
      <c r="I505">
        <v>-156.625562491849</v>
      </c>
      <c r="J505">
        <v>-146.83273211328699</v>
      </c>
      <c r="K505">
        <v>-172.39507674993899</v>
      </c>
      <c r="L505">
        <v>-132.44250199810401</v>
      </c>
      <c r="M505">
        <v>30.569717404700398</v>
      </c>
      <c r="N505">
        <v>95.116263538154996</v>
      </c>
      <c r="O505">
        <v>69.904748615526401</v>
      </c>
      <c r="P505">
        <v>165057.76008129999</v>
      </c>
      <c r="Q505">
        <v>186044.33455297101</v>
      </c>
      <c r="R505">
        <v>84.586329567255603</v>
      </c>
      <c r="S505">
        <v>626.18597513508303</v>
      </c>
      <c r="T505">
        <v>0.76574224079367803</v>
      </c>
      <c r="U505">
        <v>0.22066506983089601</v>
      </c>
      <c r="V505" s="1">
        <v>0</v>
      </c>
      <c r="W505">
        <v>8.4028673768292594E-2</v>
      </c>
      <c r="X505">
        <v>0.69530625640081101</v>
      </c>
      <c r="Y505" s="1">
        <v>0</v>
      </c>
      <c r="Z505" s="1">
        <v>0</v>
      </c>
      <c r="AA505">
        <v>2.8869812783997699E-4</v>
      </c>
      <c r="AB505">
        <v>6.2015400808710002E-3</v>
      </c>
      <c r="AC505">
        <v>5.32478539183074E-3</v>
      </c>
      <c r="AD505">
        <v>5.6852587835245098E-5</v>
      </c>
      <c r="AE505" s="1">
        <v>0</v>
      </c>
      <c r="AF505" s="3">
        <v>1.1900312266245299E-3</v>
      </c>
      <c r="AG505" s="1">
        <v>0</v>
      </c>
      <c r="AH505">
        <v>10.651585693372001</v>
      </c>
      <c r="AI505">
        <v>0.29143810333789899</v>
      </c>
      <c r="AJ505">
        <v>0.72655357869749504</v>
      </c>
      <c r="AK505" t="s">
        <v>81</v>
      </c>
      <c r="AL505" t="s">
        <v>82</v>
      </c>
      <c r="AM505">
        <v>40604208.979999997</v>
      </c>
      <c r="AN505">
        <v>246</v>
      </c>
      <c r="AO505" s="1">
        <f>AA505+AC505*$AO$504+AF505*$AP$504</f>
        <v>6.6845116236327936E-3</v>
      </c>
      <c r="AP505" s="5">
        <f>100*(1-(1-AO505)^12)</f>
        <v>7.7329813809656089</v>
      </c>
      <c r="AQ505" s="3">
        <f>(1-(1-B505/100)^(1/12))- AO505</f>
        <v>6.9298523407661742E-3</v>
      </c>
      <c r="AR505" s="15">
        <f>B505/AP505-1</f>
        <v>0.96143912473657323</v>
      </c>
    </row>
    <row r="506" spans="1:44" x14ac:dyDescent="0.25">
      <c r="A506" t="s">
        <v>37</v>
      </c>
      <c r="B506">
        <v>10.5050255807291</v>
      </c>
      <c r="C506">
        <v>7.7055319030174202E-3</v>
      </c>
      <c r="D506">
        <v>8.8646548318221594</v>
      </c>
      <c r="E506">
        <v>-53.599783002467397</v>
      </c>
      <c r="F506" s="1">
        <v>0</v>
      </c>
      <c r="G506" s="1">
        <v>0</v>
      </c>
      <c r="H506">
        <v>3.2878571979572802</v>
      </c>
      <c r="I506">
        <v>-132.19197667469001</v>
      </c>
      <c r="J506">
        <v>-127.223452612233</v>
      </c>
      <c r="K506">
        <v>-153.36201865843</v>
      </c>
      <c r="L506">
        <v>-109.25114452564</v>
      </c>
      <c r="M506">
        <v>30.503053652659201</v>
      </c>
      <c r="N506">
        <v>95.356899713956395</v>
      </c>
      <c r="O506">
        <v>70.015985531055506</v>
      </c>
      <c r="P506">
        <v>173994.659297937</v>
      </c>
      <c r="Q506">
        <v>199040.06584196101</v>
      </c>
      <c r="R506">
        <v>84.778781495139995</v>
      </c>
      <c r="S506">
        <v>638.59768339135803</v>
      </c>
      <c r="T506">
        <v>0.76141276423164805</v>
      </c>
      <c r="U506">
        <v>0.248501890325001</v>
      </c>
      <c r="V506" s="1">
        <v>0</v>
      </c>
      <c r="W506">
        <v>0.17784426282028001</v>
      </c>
      <c r="X506">
        <v>0.57365384685471699</v>
      </c>
      <c r="Y506" s="1">
        <v>0</v>
      </c>
      <c r="Z506" s="1">
        <v>0</v>
      </c>
      <c r="AA506">
        <v>2.9191660254041299E-4</v>
      </c>
      <c r="AB506">
        <v>7.1187771087856599E-3</v>
      </c>
      <c r="AC506">
        <v>6.1025147558325596E-3</v>
      </c>
      <c r="AD506">
        <v>2.7708921277674501E-4</v>
      </c>
      <c r="AE506">
        <v>1.7791163500892902E-5</v>
      </c>
      <c r="AF506" s="3">
        <v>2.0248622803372201E-3</v>
      </c>
      <c r="AG506" s="1">
        <v>0</v>
      </c>
      <c r="AH506">
        <v>10.791660652019701</v>
      </c>
      <c r="AI506">
        <v>0.29222145243719699</v>
      </c>
      <c r="AJ506">
        <v>12.8122386656673</v>
      </c>
      <c r="AK506" t="s">
        <v>83</v>
      </c>
      <c r="AL506" t="s">
        <v>84</v>
      </c>
      <c r="AM506">
        <v>396533828.54000002</v>
      </c>
      <c r="AN506">
        <v>2279</v>
      </c>
      <c r="AO506" s="1">
        <f t="shared" ref="AO506:AO521" si="106">AA506+AC506*$AO$504+AF506*$AP$504</f>
        <v>8.2168074106764716E-3</v>
      </c>
      <c r="AP506" s="5">
        <f t="shared" ref="AP506:AP521" si="107">100*(1-(1-AO506)^12)</f>
        <v>9.426545929276454</v>
      </c>
      <c r="AQ506" s="3">
        <f t="shared" ref="AQ506:AQ521" si="108">(1-(1-B506/100)^(1/12))- AO506</f>
        <v>9.8952853860985457E-4</v>
      </c>
      <c r="AR506" s="15">
        <f t="shared" ref="AR506:AR521" si="109">B506/AP506-1</f>
        <v>0.11440878340211147</v>
      </c>
    </row>
    <row r="507" spans="1:44" x14ac:dyDescent="0.25">
      <c r="A507" t="s">
        <v>37</v>
      </c>
      <c r="B507">
        <v>12.036859729676999</v>
      </c>
      <c r="C507">
        <v>9.4944389320327505E-3</v>
      </c>
      <c r="D507">
        <v>10.8168068230576</v>
      </c>
      <c r="E507">
        <v>-48.076769494569099</v>
      </c>
      <c r="F507" s="1">
        <v>0</v>
      </c>
      <c r="G507" s="1">
        <v>0</v>
      </c>
      <c r="H507">
        <v>3.39464055295627</v>
      </c>
      <c r="I507">
        <v>-106.024404856887</v>
      </c>
      <c r="J507">
        <v>-102.594152747769</v>
      </c>
      <c r="K507">
        <v>-134.065674324859</v>
      </c>
      <c r="L507">
        <v>-84.838017979982297</v>
      </c>
      <c r="M507">
        <v>32.6777975042842</v>
      </c>
      <c r="N507">
        <v>95.244132449829294</v>
      </c>
      <c r="O507">
        <v>69.575152861543501</v>
      </c>
      <c r="P507">
        <v>188379.04684447299</v>
      </c>
      <c r="Q507">
        <v>215615.32046101801</v>
      </c>
      <c r="R507">
        <v>86.078987689834307</v>
      </c>
      <c r="S507">
        <v>651.40192741910698</v>
      </c>
      <c r="T507">
        <v>0.71012620694419004</v>
      </c>
      <c r="U507">
        <v>0.30096216114360502</v>
      </c>
      <c r="V507" s="1">
        <v>0</v>
      </c>
      <c r="W507">
        <v>0.223747930505037</v>
      </c>
      <c r="X507">
        <v>0.47528990835135698</v>
      </c>
      <c r="Y507" s="1">
        <v>0</v>
      </c>
      <c r="Z507" s="1">
        <v>0</v>
      </c>
      <c r="AA507">
        <v>2.9371483832849602E-4</v>
      </c>
      <c r="AB507">
        <v>8.4121489558555505E-3</v>
      </c>
      <c r="AC507">
        <v>6.7177900887657504E-3</v>
      </c>
      <c r="AD507">
        <v>7.5092146854327405E-4</v>
      </c>
      <c r="AE507">
        <v>3.6596925511022001E-5</v>
      </c>
      <c r="AF507" s="3">
        <v>2.87018055915022E-3</v>
      </c>
      <c r="AG507">
        <v>1.0474746542326301E-6</v>
      </c>
      <c r="AH507">
        <v>10.196943048433001</v>
      </c>
      <c r="AI507">
        <v>0.29407821595726602</v>
      </c>
      <c r="AJ507">
        <v>56.104672137321003</v>
      </c>
      <c r="AK507" t="s">
        <v>85</v>
      </c>
      <c r="AL507" t="s">
        <v>86</v>
      </c>
      <c r="AM507">
        <v>1758706781.3399999</v>
      </c>
      <c r="AN507">
        <v>9336</v>
      </c>
      <c r="AO507" s="1">
        <f t="shared" si="106"/>
        <v>9.5946674303294434E-3</v>
      </c>
      <c r="AP507" s="5">
        <f t="shared" si="107"/>
        <v>10.925039121444769</v>
      </c>
      <c r="AQ507" s="3">
        <f t="shared" si="108"/>
        <v>1.0361154215025002E-3</v>
      </c>
      <c r="AR507" s="15">
        <f t="shared" si="109"/>
        <v>0.10176811230358318</v>
      </c>
    </row>
    <row r="508" spans="1:44" x14ac:dyDescent="0.25">
      <c r="A508" t="s">
        <v>37</v>
      </c>
      <c r="B508">
        <v>13.429931753478201</v>
      </c>
      <c r="C508">
        <v>1.0634903895211699E-2</v>
      </c>
      <c r="D508">
        <v>12.041256368740701</v>
      </c>
      <c r="E508">
        <v>-36.829481644443803</v>
      </c>
      <c r="F508" s="1">
        <v>0</v>
      </c>
      <c r="G508" s="1">
        <v>0</v>
      </c>
      <c r="H508">
        <v>3.5447238152414799</v>
      </c>
      <c r="I508">
        <v>-80.584997390107503</v>
      </c>
      <c r="J508">
        <v>-78.363889330421699</v>
      </c>
      <c r="K508">
        <v>-114.931640989409</v>
      </c>
      <c r="L508">
        <v>-60.168335510046703</v>
      </c>
      <c r="M508">
        <v>34.371404921496897</v>
      </c>
      <c r="N508">
        <v>95.193294311089602</v>
      </c>
      <c r="O508">
        <v>69.320009041003303</v>
      </c>
      <c r="P508">
        <v>195496.656778926</v>
      </c>
      <c r="Q508">
        <v>223918.39286079901</v>
      </c>
      <c r="R508">
        <v>86.431417414840595</v>
      </c>
      <c r="S508">
        <v>661.84483630598697</v>
      </c>
      <c r="T508">
        <v>0.69433512654598595</v>
      </c>
      <c r="U508">
        <v>0.32740191425541798</v>
      </c>
      <c r="V508" s="1">
        <v>0</v>
      </c>
      <c r="W508">
        <v>0.246484989053399</v>
      </c>
      <c r="X508">
        <v>0.42611309669118203</v>
      </c>
      <c r="Y508" s="1">
        <v>0</v>
      </c>
      <c r="Z508" s="1">
        <v>0</v>
      </c>
      <c r="AA508">
        <v>2.9709610897916001E-4</v>
      </c>
      <c r="AB508">
        <v>9.3042093412069506E-3</v>
      </c>
      <c r="AC508">
        <v>7.1751858478535198E-3</v>
      </c>
      <c r="AD508">
        <v>9.5621857263453701E-4</v>
      </c>
      <c r="AE508">
        <v>6.5791744493470203E-5</v>
      </c>
      <c r="AF508" s="3">
        <v>3.7065855679918902E-3</v>
      </c>
      <c r="AG508">
        <v>1.1609930269499699E-5</v>
      </c>
      <c r="AH508">
        <v>9.6903776695385098</v>
      </c>
      <c r="AI508">
        <v>0.29520086107618299</v>
      </c>
      <c r="AJ508">
        <v>152.69147615599201</v>
      </c>
      <c r="AK508" t="s">
        <v>87</v>
      </c>
      <c r="AL508" t="s">
        <v>88</v>
      </c>
      <c r="AM508">
        <v>6582763427.0600004</v>
      </c>
      <c r="AN508">
        <v>33672</v>
      </c>
      <c r="AO508" s="1">
        <f t="shared" si="106"/>
        <v>1.0808208968025382E-2</v>
      </c>
      <c r="AP508" s="5">
        <f t="shared" si="107"/>
        <v>12.225968996599246</v>
      </c>
      <c r="AQ508" s="3">
        <f t="shared" si="108"/>
        <v>1.1378684404638045E-3</v>
      </c>
      <c r="AR508" s="15">
        <f t="shared" si="109"/>
        <v>9.8475855550905322E-2</v>
      </c>
    </row>
    <row r="509" spans="1:44" x14ac:dyDescent="0.25">
      <c r="A509" t="s">
        <v>37</v>
      </c>
      <c r="B509">
        <v>15.8242462230447</v>
      </c>
      <c r="C509">
        <v>1.22597621736236E-2</v>
      </c>
      <c r="D509">
        <v>13.759164931153901</v>
      </c>
      <c r="E509">
        <v>-25.805930516386798</v>
      </c>
      <c r="F509" s="1">
        <v>0</v>
      </c>
      <c r="G509" s="1">
        <v>0</v>
      </c>
      <c r="H509">
        <v>3.6806480454656301</v>
      </c>
      <c r="I509">
        <v>-56.412111836547098</v>
      </c>
      <c r="J509">
        <v>-55.340565496151598</v>
      </c>
      <c r="K509">
        <v>-95.911709959754305</v>
      </c>
      <c r="L509">
        <v>-35.922768546980699</v>
      </c>
      <c r="M509">
        <v>34.855864891212001</v>
      </c>
      <c r="N509">
        <v>95.148868977611201</v>
      </c>
      <c r="O509">
        <v>69.231197966003904</v>
      </c>
      <c r="P509">
        <v>194778.208193411</v>
      </c>
      <c r="Q509">
        <v>223830.00357134201</v>
      </c>
      <c r="R509">
        <v>86.575394289524993</v>
      </c>
      <c r="S509">
        <v>671.88931303432696</v>
      </c>
      <c r="T509">
        <v>0.70292597838899296</v>
      </c>
      <c r="U509">
        <v>0.33682196734973402</v>
      </c>
      <c r="V509" s="1">
        <v>0</v>
      </c>
      <c r="W509">
        <v>0.23222824141107701</v>
      </c>
      <c r="X509">
        <v>0.43094979123918697</v>
      </c>
      <c r="Y509" s="1">
        <v>0</v>
      </c>
      <c r="Z509" s="1">
        <v>0</v>
      </c>
      <c r="AA509">
        <v>2.96815363757039E-4</v>
      </c>
      <c r="AB509">
        <v>9.9402961237421393E-3</v>
      </c>
      <c r="AC509">
        <v>7.7683040646760598E-3</v>
      </c>
      <c r="AD509">
        <v>1.15968248963835E-3</v>
      </c>
      <c r="AE509">
        <v>8.4319026203343798E-4</v>
      </c>
      <c r="AF509" s="3">
        <v>4.5666358763205598E-3</v>
      </c>
      <c r="AG509">
        <v>1.9811227538038199E-5</v>
      </c>
      <c r="AH509">
        <v>9.5504725174612695</v>
      </c>
      <c r="AI509">
        <v>0.29636586181219898</v>
      </c>
      <c r="AJ509">
        <v>311.97889223956997</v>
      </c>
      <c r="AK509" t="s">
        <v>89</v>
      </c>
      <c r="AL509" t="s">
        <v>90</v>
      </c>
      <c r="AM509">
        <v>17549127001.810001</v>
      </c>
      <c r="AN509">
        <v>90098</v>
      </c>
      <c r="AO509" s="1">
        <f t="shared" si="106"/>
        <v>1.2175091717121602E-2</v>
      </c>
      <c r="AP509" s="5">
        <f t="shared" si="107"/>
        <v>13.670410893294417</v>
      </c>
      <c r="AQ509" s="3">
        <f t="shared" si="108"/>
        <v>2.0776348150642974E-3</v>
      </c>
      <c r="AR509" s="15">
        <f t="shared" si="109"/>
        <v>0.15755454218327691</v>
      </c>
    </row>
    <row r="510" spans="1:44" x14ac:dyDescent="0.25">
      <c r="A510" t="s">
        <v>37</v>
      </c>
      <c r="B510">
        <v>16.586665608759098</v>
      </c>
      <c r="C510">
        <v>1.37007948291654E-2</v>
      </c>
      <c r="D510">
        <v>15.2569291290728</v>
      </c>
      <c r="E510">
        <v>-13.954402705462501</v>
      </c>
      <c r="F510" s="1">
        <v>0</v>
      </c>
      <c r="G510" s="1">
        <v>0</v>
      </c>
      <c r="H510">
        <v>3.8182062945658402</v>
      </c>
      <c r="I510">
        <v>-32.942035530683697</v>
      </c>
      <c r="J510">
        <v>-32.1842797600411</v>
      </c>
      <c r="K510">
        <v>-78.016489439686794</v>
      </c>
      <c r="L510">
        <v>-11.980273079631999</v>
      </c>
      <c r="M510">
        <v>34.804463634573501</v>
      </c>
      <c r="N510">
        <v>94.886828220523597</v>
      </c>
      <c r="O510">
        <v>69.032947895043506</v>
      </c>
      <c r="P510">
        <v>190396.43416564399</v>
      </c>
      <c r="Q510">
        <v>220641.565356843</v>
      </c>
      <c r="R510">
        <v>86.732314480826503</v>
      </c>
      <c r="S510">
        <v>681.73217674254704</v>
      </c>
      <c r="T510">
        <v>0.70418266107873195</v>
      </c>
      <c r="U510">
        <v>0.34530243047419001</v>
      </c>
      <c r="V510" s="1">
        <v>0</v>
      </c>
      <c r="W510">
        <v>0.18970192399814101</v>
      </c>
      <c r="X510">
        <v>0.46499564552766798</v>
      </c>
      <c r="Y510" s="1">
        <v>0</v>
      </c>
      <c r="Z510" s="1">
        <v>0</v>
      </c>
      <c r="AA510">
        <v>2.9811211262769499E-4</v>
      </c>
      <c r="AB510">
        <v>9.9258262664169098E-3</v>
      </c>
      <c r="AC510">
        <v>7.9859955128484695E-3</v>
      </c>
      <c r="AD510">
        <v>1.72989887951986E-3</v>
      </c>
      <c r="AE510">
        <v>1.6092058922467501E-3</v>
      </c>
      <c r="AF510" s="3">
        <v>5.4081836554919598E-3</v>
      </c>
      <c r="AG510">
        <v>1.37788495957116E-4</v>
      </c>
      <c r="AH510">
        <v>9.5740632895321909</v>
      </c>
      <c r="AI510">
        <v>0.29764348828739801</v>
      </c>
      <c r="AJ510">
        <v>606.22160516810504</v>
      </c>
      <c r="AK510" t="s">
        <v>91</v>
      </c>
      <c r="AL510" t="s">
        <v>92</v>
      </c>
      <c r="AM510">
        <v>26696626412.970001</v>
      </c>
      <c r="AN510">
        <v>140216</v>
      </c>
      <c r="AO510" s="1">
        <f t="shared" si="106"/>
        <v>1.3151472915418929E-2</v>
      </c>
      <c r="AP510" s="5">
        <f t="shared" si="107"/>
        <v>14.688816472368671</v>
      </c>
      <c r="AQ510" s="3">
        <f t="shared" si="108"/>
        <v>1.8483917206152702E-3</v>
      </c>
      <c r="AR510" s="15">
        <f t="shared" si="109"/>
        <v>0.12920367954494472</v>
      </c>
    </row>
    <row r="511" spans="1:44" x14ac:dyDescent="0.25">
      <c r="A511" t="s">
        <v>37</v>
      </c>
      <c r="B511">
        <v>18.188180589610401</v>
      </c>
      <c r="C511">
        <v>1.48827069350884E-2</v>
      </c>
      <c r="D511">
        <v>16.4675316961481</v>
      </c>
      <c r="E511">
        <v>-2.2512875138181898</v>
      </c>
      <c r="F511" s="1">
        <v>0</v>
      </c>
      <c r="G511" s="1">
        <v>0</v>
      </c>
      <c r="H511">
        <v>3.9486036185743001</v>
      </c>
      <c r="I511">
        <v>-9.4386093499100507</v>
      </c>
      <c r="J511">
        <v>-8.7529433613317504</v>
      </c>
      <c r="K511">
        <v>-57.337894475811702</v>
      </c>
      <c r="L511">
        <v>12.4477534268176</v>
      </c>
      <c r="M511">
        <v>34.198732247949003</v>
      </c>
      <c r="N511">
        <v>94.613457629746406</v>
      </c>
      <c r="O511">
        <v>68.947363209864804</v>
      </c>
      <c r="P511">
        <v>182272.35390512599</v>
      </c>
      <c r="Q511">
        <v>212374.821915632</v>
      </c>
      <c r="R511">
        <v>87.7288337021252</v>
      </c>
      <c r="S511">
        <v>689.41535998456004</v>
      </c>
      <c r="T511">
        <v>0.71244672868492498</v>
      </c>
      <c r="U511">
        <v>0.34920039764973199</v>
      </c>
      <c r="V511" s="1">
        <v>0</v>
      </c>
      <c r="W511">
        <v>0.145179561662099</v>
      </c>
      <c r="X511">
        <v>0.50562004068816702</v>
      </c>
      <c r="Y511" s="1">
        <v>0</v>
      </c>
      <c r="Z511" s="1">
        <v>0</v>
      </c>
      <c r="AA511">
        <v>2.9929922836681601E-4</v>
      </c>
      <c r="AB511">
        <v>9.6941342885300402E-3</v>
      </c>
      <c r="AC511">
        <v>8.0269288688913504E-3</v>
      </c>
      <c r="AD511">
        <v>2.49771565789909E-3</v>
      </c>
      <c r="AE511">
        <v>1.71669400713201E-3</v>
      </c>
      <c r="AF511" s="3">
        <v>6.2510609753892096E-3</v>
      </c>
      <c r="AG511">
        <v>6.7490719518660102E-4</v>
      </c>
      <c r="AH511">
        <v>9.7486498799040699</v>
      </c>
      <c r="AI511">
        <v>0.29786791522899703</v>
      </c>
      <c r="AJ511">
        <v>1042.1021366776699</v>
      </c>
      <c r="AK511" t="s">
        <v>93</v>
      </c>
      <c r="AL511" t="s">
        <v>94</v>
      </c>
      <c r="AM511">
        <v>29928573694.16</v>
      </c>
      <c r="AN511">
        <v>164197</v>
      </c>
      <c r="AO511" s="1">
        <f t="shared" si="106"/>
        <v>1.3952182975108456E-2</v>
      </c>
      <c r="AP511" s="5">
        <f t="shared" si="107"/>
        <v>15.515758069338492</v>
      </c>
      <c r="AQ511" s="3">
        <f t="shared" si="108"/>
        <v>2.6377021462983437E-3</v>
      </c>
      <c r="AR511" s="15">
        <f t="shared" si="109"/>
        <v>0.17223924917681099</v>
      </c>
    </row>
    <row r="512" spans="1:44" x14ac:dyDescent="0.25">
      <c r="A512" t="s">
        <v>37</v>
      </c>
      <c r="B512">
        <v>19.266927613921201</v>
      </c>
      <c r="C512">
        <v>1.64365292810578E-2</v>
      </c>
      <c r="D512">
        <v>18.034953529704101</v>
      </c>
      <c r="E512">
        <v>10.3099700833878</v>
      </c>
      <c r="F512" s="1">
        <v>0</v>
      </c>
      <c r="G512" s="1">
        <v>0</v>
      </c>
      <c r="H512">
        <v>4.0845811029254699</v>
      </c>
      <c r="I512">
        <v>13.9826407047783</v>
      </c>
      <c r="J512">
        <v>14.508604457991099</v>
      </c>
      <c r="K512">
        <v>-30.7503721554484</v>
      </c>
      <c r="L512">
        <v>37.035864306313101</v>
      </c>
      <c r="M512">
        <v>33.804626418973598</v>
      </c>
      <c r="N512">
        <v>94.742665936908494</v>
      </c>
      <c r="O512">
        <v>69.174443208737898</v>
      </c>
      <c r="P512">
        <v>173071.194421725</v>
      </c>
      <c r="Q512">
        <v>203265.86136535299</v>
      </c>
      <c r="R512">
        <v>91.649944024677097</v>
      </c>
      <c r="S512">
        <v>686.57657633402403</v>
      </c>
      <c r="T512">
        <v>0.74111764039901795</v>
      </c>
      <c r="U512">
        <v>0.33374278896605603</v>
      </c>
      <c r="V512" s="1">
        <v>0</v>
      </c>
      <c r="W512">
        <v>0.11249044696388</v>
      </c>
      <c r="X512">
        <v>0.55376676407006198</v>
      </c>
      <c r="Y512" s="1">
        <v>0</v>
      </c>
      <c r="Z512" s="1">
        <v>0</v>
      </c>
      <c r="AA512">
        <v>2.9968422898164602E-4</v>
      </c>
      <c r="AB512">
        <v>9.2592469798549997E-3</v>
      </c>
      <c r="AC512">
        <v>7.83116923723178E-3</v>
      </c>
      <c r="AD512">
        <v>3.7613154188103001E-3</v>
      </c>
      <c r="AE512">
        <v>1.8593789282778999E-3</v>
      </c>
      <c r="AF512" s="3">
        <v>7.0712099148490196E-3</v>
      </c>
      <c r="AG512">
        <v>1.2569429597091E-3</v>
      </c>
      <c r="AH512">
        <v>9.86654680088213</v>
      </c>
      <c r="AI512">
        <v>0.29786633896138998</v>
      </c>
      <c r="AJ512">
        <v>1519.0374688633899</v>
      </c>
      <c r="AK512" t="s">
        <v>95</v>
      </c>
      <c r="AL512" t="s">
        <v>96</v>
      </c>
      <c r="AM512">
        <v>23539067010.91</v>
      </c>
      <c r="AN512">
        <v>136008</v>
      </c>
      <c r="AO512" s="1">
        <f t="shared" si="106"/>
        <v>1.4494942389577544E-2</v>
      </c>
      <c r="AP512" s="5">
        <f t="shared" si="107"/>
        <v>16.07211304876467</v>
      </c>
      <c r="AQ512" s="3">
        <f t="shared" si="108"/>
        <v>3.1821088611168648E-3</v>
      </c>
      <c r="AR512" s="15">
        <f t="shared" si="109"/>
        <v>0.19877999585139117</v>
      </c>
    </row>
    <row r="513" spans="1:45" x14ac:dyDescent="0.25">
      <c r="A513" t="s">
        <v>37</v>
      </c>
      <c r="B513">
        <v>20.132838287713099</v>
      </c>
      <c r="C513">
        <v>1.8093658591762301E-2</v>
      </c>
      <c r="D513">
        <v>19.676841453969399</v>
      </c>
      <c r="E513">
        <v>14.117286602073801</v>
      </c>
      <c r="F513" s="1">
        <v>0</v>
      </c>
      <c r="G513" s="1">
        <v>0</v>
      </c>
      <c r="H513">
        <v>4.1555602508120799</v>
      </c>
      <c r="I513">
        <v>38.546174952851999</v>
      </c>
      <c r="J513">
        <v>38.982191143232697</v>
      </c>
      <c r="K513">
        <v>-5.5657953790455901</v>
      </c>
      <c r="L513">
        <v>62.304940900462597</v>
      </c>
      <c r="M513">
        <v>33.838022218730103</v>
      </c>
      <c r="N513">
        <v>94.8025690161885</v>
      </c>
      <c r="O513">
        <v>69.287716352866994</v>
      </c>
      <c r="P513">
        <v>167938.533882719</v>
      </c>
      <c r="Q513">
        <v>198516.52600133701</v>
      </c>
      <c r="R513">
        <v>99.639474012586902</v>
      </c>
      <c r="S513">
        <v>688.28386747839704</v>
      </c>
      <c r="T513">
        <v>0.74568058172805596</v>
      </c>
      <c r="U513">
        <v>0.31398994412887499</v>
      </c>
      <c r="V513" s="1">
        <v>0</v>
      </c>
      <c r="W513">
        <v>0.108883338122035</v>
      </c>
      <c r="X513">
        <v>0.57712671774908797</v>
      </c>
      <c r="Y513" s="1">
        <v>0</v>
      </c>
      <c r="Z513" s="1">
        <v>0</v>
      </c>
      <c r="AA513">
        <v>2.99381977114311E-4</v>
      </c>
      <c r="AB513">
        <v>9.0732310803437605E-3</v>
      </c>
      <c r="AC513">
        <v>7.6884922273561E-3</v>
      </c>
      <c r="AD513">
        <v>4.1221707532391504E-3</v>
      </c>
      <c r="AE513">
        <v>2.4715839251478102E-3</v>
      </c>
      <c r="AF513" s="3">
        <v>7.58644549473079E-3</v>
      </c>
      <c r="AG513">
        <v>2.1272965179580201E-3</v>
      </c>
      <c r="AH513">
        <v>9.8477810766400307</v>
      </c>
      <c r="AI513">
        <v>0.29738722602128598</v>
      </c>
      <c r="AJ513">
        <v>2014.2291667340301</v>
      </c>
      <c r="AK513" t="s">
        <v>97</v>
      </c>
      <c r="AL513" t="s">
        <v>98</v>
      </c>
      <c r="AM513">
        <v>19342656517.009998</v>
      </c>
      <c r="AN513">
        <v>115177</v>
      </c>
      <c r="AO513" s="1">
        <f t="shared" si="106"/>
        <v>1.4815675149728123E-2</v>
      </c>
      <c r="AP513" s="67">
        <f t="shared" si="107"/>
        <v>16.399299092539511</v>
      </c>
      <c r="AQ513" s="57">
        <f t="shared" si="108"/>
        <v>3.7437223570089516E-3</v>
      </c>
      <c r="AR513" s="58">
        <f t="shared" si="109"/>
        <v>0.22766455896106419</v>
      </c>
    </row>
    <row r="514" spans="1:45" x14ac:dyDescent="0.25">
      <c r="A514" t="s">
        <v>37</v>
      </c>
      <c r="B514">
        <v>21.448454844234799</v>
      </c>
      <c r="C514">
        <v>2.0100401543554702E-2</v>
      </c>
      <c r="D514">
        <v>21.624746880631498</v>
      </c>
      <c r="E514">
        <v>8.8123616878636</v>
      </c>
      <c r="F514" s="1">
        <v>0</v>
      </c>
      <c r="G514" s="1">
        <v>0</v>
      </c>
      <c r="H514">
        <v>4.17332183822431</v>
      </c>
      <c r="I514">
        <v>62.9585903444368</v>
      </c>
      <c r="J514">
        <v>63.267643617374397</v>
      </c>
      <c r="K514">
        <v>23.710523391130799</v>
      </c>
      <c r="L514">
        <v>87.337405401042503</v>
      </c>
      <c r="M514">
        <v>34.441022272046197</v>
      </c>
      <c r="N514">
        <v>94.870006341354497</v>
      </c>
      <c r="O514">
        <v>69.308163154263099</v>
      </c>
      <c r="P514">
        <v>163648.81298171601</v>
      </c>
      <c r="Q514">
        <v>194028.909522462</v>
      </c>
      <c r="R514">
        <v>112.657743915018</v>
      </c>
      <c r="S514">
        <v>685.07896463753502</v>
      </c>
      <c r="T514">
        <v>0.73917303669352497</v>
      </c>
      <c r="U514">
        <v>0.30498805215276797</v>
      </c>
      <c r="V514" s="1">
        <v>0</v>
      </c>
      <c r="W514">
        <v>0.12905603641374599</v>
      </c>
      <c r="X514">
        <v>0.565955911433484</v>
      </c>
      <c r="Y514" s="1">
        <v>0</v>
      </c>
      <c r="Z514" s="1">
        <v>0</v>
      </c>
      <c r="AA514">
        <v>3.00724899440703E-4</v>
      </c>
      <c r="AB514">
        <v>9.0449722382973108E-3</v>
      </c>
      <c r="AC514">
        <v>7.5985846956710497E-3</v>
      </c>
      <c r="AD514">
        <v>4.1453184857549504E-3</v>
      </c>
      <c r="AE514">
        <v>3.6173047076428302E-3</v>
      </c>
      <c r="AF514" s="3">
        <v>7.81138194383339E-3</v>
      </c>
      <c r="AG514">
        <v>2.9921060691140999E-3</v>
      </c>
      <c r="AH514">
        <v>9.6460992897242903</v>
      </c>
      <c r="AI514">
        <v>0.29682999842694202</v>
      </c>
      <c r="AJ514">
        <v>2452.5220909763498</v>
      </c>
      <c r="AK514" t="s">
        <v>99</v>
      </c>
      <c r="AL514" t="s">
        <v>100</v>
      </c>
      <c r="AM514">
        <v>16370281709</v>
      </c>
      <c r="AN514">
        <v>100033</v>
      </c>
      <c r="AO514" s="1">
        <f t="shared" si="106"/>
        <v>1.4929553344561804E-2</v>
      </c>
      <c r="AP514" s="67">
        <f t="shared" si="107"/>
        <v>16.515187010898046</v>
      </c>
      <c r="AQ514" s="68">
        <f t="shared" si="108"/>
        <v>4.9873605862426097E-3</v>
      </c>
      <c r="AR514" s="58">
        <f t="shared" si="109"/>
        <v>0.29871098826076792</v>
      </c>
    </row>
    <row r="515" spans="1:45" x14ac:dyDescent="0.25">
      <c r="A515" t="s">
        <v>37</v>
      </c>
      <c r="B515">
        <v>22.894366976791801</v>
      </c>
      <c r="C515">
        <v>2.26053678682013E-2</v>
      </c>
      <c r="D515">
        <v>23.9954845597575</v>
      </c>
      <c r="E515">
        <v>1.97785677621434</v>
      </c>
      <c r="F515" s="1">
        <v>0</v>
      </c>
      <c r="G515" s="1">
        <v>0</v>
      </c>
      <c r="H515">
        <v>4.19008478072982</v>
      </c>
      <c r="I515">
        <v>87.452231980859395</v>
      </c>
      <c r="J515">
        <v>87.743080562056704</v>
      </c>
      <c r="K515">
        <v>50.972833753748098</v>
      </c>
      <c r="L515">
        <v>112.56303138069499</v>
      </c>
      <c r="M515">
        <v>35.716300329728497</v>
      </c>
      <c r="N515">
        <v>94.850134745868303</v>
      </c>
      <c r="O515">
        <v>69.180233460077702</v>
      </c>
      <c r="P515">
        <v>158884.50764884899</v>
      </c>
      <c r="Q515">
        <v>190248.55210845699</v>
      </c>
      <c r="R515">
        <v>125.21507845777199</v>
      </c>
      <c r="S515">
        <v>683.23288183275497</v>
      </c>
      <c r="T515">
        <v>0.72463140054730302</v>
      </c>
      <c r="U515">
        <v>0.32085144520792502</v>
      </c>
      <c r="V515" s="1">
        <v>0</v>
      </c>
      <c r="W515">
        <v>0.14666116272695501</v>
      </c>
      <c r="X515">
        <v>0.53248739206511897</v>
      </c>
      <c r="Y515" s="1">
        <v>0</v>
      </c>
      <c r="Z515" s="1">
        <v>0</v>
      </c>
      <c r="AA515">
        <v>3.0089164885201098E-4</v>
      </c>
      <c r="AB515">
        <v>9.1769838965826793E-3</v>
      </c>
      <c r="AC515">
        <v>7.6365846402907996E-3</v>
      </c>
      <c r="AD515">
        <v>4.1972343282752397E-3</v>
      </c>
      <c r="AE515">
        <v>4.1985038936316202E-3</v>
      </c>
      <c r="AF515" s="3">
        <v>7.9339200487317206E-3</v>
      </c>
      <c r="AG515">
        <v>4.7317825567790702E-3</v>
      </c>
      <c r="AH515">
        <v>9.2665713363423894</v>
      </c>
      <c r="AI515">
        <v>0.29671697506185701</v>
      </c>
      <c r="AJ515">
        <v>2894.76429613653</v>
      </c>
      <c r="AK515" t="s">
        <v>101</v>
      </c>
      <c r="AL515" t="s">
        <v>102</v>
      </c>
      <c r="AM515">
        <v>15656320499.209999</v>
      </c>
      <c r="AN515">
        <v>98539</v>
      </c>
      <c r="AO515" s="1">
        <f t="shared" si="106"/>
        <v>1.507800433300136E-2</v>
      </c>
      <c r="AP515" s="67">
        <f t="shared" si="107"/>
        <v>16.666036760285362</v>
      </c>
      <c r="AQ515" s="68">
        <f t="shared" si="108"/>
        <v>6.3551244105644836E-3</v>
      </c>
      <c r="AR515" s="58">
        <f t="shared" si="109"/>
        <v>0.37371393727801872</v>
      </c>
      <c r="AS515" s="3">
        <f>AVERAGE(AQ513:AQ515)</f>
        <v>5.028735784605348E-3</v>
      </c>
    </row>
    <row r="516" spans="1:45" x14ac:dyDescent="0.25">
      <c r="A516" t="s">
        <v>37</v>
      </c>
      <c r="B516">
        <v>25.029280237001799</v>
      </c>
      <c r="C516">
        <v>2.3699769023382802E-2</v>
      </c>
      <c r="D516">
        <v>25.010457387202901</v>
      </c>
      <c r="E516">
        <v>8.4620716703902197</v>
      </c>
      <c r="F516" s="1">
        <v>0</v>
      </c>
      <c r="G516" s="1">
        <v>0</v>
      </c>
      <c r="H516">
        <v>4.3013977607354104</v>
      </c>
      <c r="I516">
        <v>110.772212741028</v>
      </c>
      <c r="J516">
        <v>110.953939832413</v>
      </c>
      <c r="K516">
        <v>71.561471370508798</v>
      </c>
      <c r="L516">
        <v>136.905849625527</v>
      </c>
      <c r="M516">
        <v>36.532721265335503</v>
      </c>
      <c r="N516">
        <v>94.668565065115899</v>
      </c>
      <c r="O516">
        <v>68.959711520358397</v>
      </c>
      <c r="P516">
        <v>152625.92269276499</v>
      </c>
      <c r="Q516">
        <v>184831.136423569</v>
      </c>
      <c r="R516">
        <v>129.71947674365299</v>
      </c>
      <c r="S516">
        <v>689.23503569012701</v>
      </c>
      <c r="T516">
        <v>0.72850558805639798</v>
      </c>
      <c r="U516">
        <v>0.31059640471778199</v>
      </c>
      <c r="V516" s="1">
        <v>0</v>
      </c>
      <c r="W516">
        <v>0.12090108642699</v>
      </c>
      <c r="X516">
        <v>0.56850250885522702</v>
      </c>
      <c r="Y516" s="1">
        <v>0</v>
      </c>
      <c r="Z516" s="1">
        <v>0</v>
      </c>
      <c r="AA516">
        <v>3.0418926553077598E-4</v>
      </c>
      <c r="AB516">
        <v>9.0934285519314005E-3</v>
      </c>
      <c r="AC516">
        <v>7.6541974117400298E-3</v>
      </c>
      <c r="AD516">
        <v>3.8278669063178902E-3</v>
      </c>
      <c r="AE516">
        <v>4.6718195883610203E-3</v>
      </c>
      <c r="AF516" s="3">
        <v>7.9384369451589807E-3</v>
      </c>
      <c r="AG516">
        <v>5.80257766564919E-3</v>
      </c>
      <c r="AH516">
        <v>9.0551960205148401</v>
      </c>
      <c r="AI516">
        <v>0.29730928507618498</v>
      </c>
      <c r="AJ516">
        <v>3497.57409155708</v>
      </c>
      <c r="AK516" t="s">
        <v>103</v>
      </c>
      <c r="AL516" t="s">
        <v>104</v>
      </c>
      <c r="AM516">
        <v>13068136752.799999</v>
      </c>
      <c r="AN516">
        <v>85622</v>
      </c>
      <c r="AO516" s="1">
        <f t="shared" si="106"/>
        <v>1.5102979927913887E-2</v>
      </c>
      <c r="AP516" s="67">
        <f t="shared" si="107"/>
        <v>16.69139135766936</v>
      </c>
      <c r="AQ516" s="68">
        <f t="shared" si="108"/>
        <v>8.6172129066326292E-3</v>
      </c>
      <c r="AR516" s="58">
        <f t="shared" si="109"/>
        <v>0.49953228587509857</v>
      </c>
    </row>
    <row r="517" spans="1:45" x14ac:dyDescent="0.25">
      <c r="A517" t="s">
        <v>37</v>
      </c>
      <c r="B517">
        <v>24.853332702812398</v>
      </c>
      <c r="C517">
        <v>2.3805302835777E-2</v>
      </c>
      <c r="D517">
        <v>25.107672101196901</v>
      </c>
      <c r="E517">
        <v>18.3661436712773</v>
      </c>
      <c r="F517" s="1">
        <v>0</v>
      </c>
      <c r="G517" s="1">
        <v>0</v>
      </c>
      <c r="H517">
        <v>4.4317237798941296</v>
      </c>
      <c r="I517">
        <v>133.04564415444801</v>
      </c>
      <c r="J517">
        <v>133.268551391633</v>
      </c>
      <c r="K517">
        <v>89.066624763547395</v>
      </c>
      <c r="L517">
        <v>161.16711973553601</v>
      </c>
      <c r="M517">
        <v>37.338425956888102</v>
      </c>
      <c r="N517">
        <v>94.229637269700206</v>
      </c>
      <c r="O517">
        <v>68.523404575920694</v>
      </c>
      <c r="P517">
        <v>141764.35999880501</v>
      </c>
      <c r="Q517">
        <v>174011.936113806</v>
      </c>
      <c r="R517">
        <v>132.75346500132</v>
      </c>
      <c r="S517">
        <v>697.77597967850102</v>
      </c>
      <c r="T517">
        <v>0.73034884383671805</v>
      </c>
      <c r="U517">
        <v>0.310944376325891</v>
      </c>
      <c r="V517" s="1">
        <v>0</v>
      </c>
      <c r="W517">
        <v>9.7916684513043695E-2</v>
      </c>
      <c r="X517">
        <v>0.59113893916106397</v>
      </c>
      <c r="Y517" s="1">
        <v>0</v>
      </c>
      <c r="Z517" s="1">
        <v>0</v>
      </c>
      <c r="AA517">
        <v>3.1130737657725802E-4</v>
      </c>
      <c r="AB517">
        <v>9.0922728526018001E-3</v>
      </c>
      <c r="AC517">
        <v>7.7737221726646103E-3</v>
      </c>
      <c r="AD517">
        <v>3.0806545145829101E-3</v>
      </c>
      <c r="AE517">
        <v>5.78715439990819E-3</v>
      </c>
      <c r="AF517" s="3">
        <v>7.9552015515298603E-3</v>
      </c>
      <c r="AG517">
        <v>5.53393625799931E-3</v>
      </c>
      <c r="AH517">
        <v>8.8439379027804499</v>
      </c>
      <c r="AI517">
        <v>0.297666336003308</v>
      </c>
      <c r="AJ517">
        <v>4203.8507119419</v>
      </c>
      <c r="AK517" t="s">
        <v>105</v>
      </c>
      <c r="AL517" t="s">
        <v>106</v>
      </c>
      <c r="AM517">
        <v>8308242082.0900002</v>
      </c>
      <c r="AN517">
        <v>58606</v>
      </c>
      <c r="AO517" s="1">
        <f t="shared" si="106"/>
        <v>1.5244710945618741E-2</v>
      </c>
      <c r="AP517" s="67">
        <f t="shared" si="107"/>
        <v>16.835139256550047</v>
      </c>
      <c r="AQ517" s="68">
        <f t="shared" si="108"/>
        <v>8.2847523922482437E-3</v>
      </c>
      <c r="AR517" s="58">
        <f t="shared" si="109"/>
        <v>0.47627722729663269</v>
      </c>
    </row>
    <row r="518" spans="1:45" x14ac:dyDescent="0.25">
      <c r="A518" t="s">
        <v>37</v>
      </c>
      <c r="B518">
        <v>24.245666595884501</v>
      </c>
      <c r="C518">
        <v>2.2557054215585199E-2</v>
      </c>
      <c r="D518">
        <v>23.950388495692899</v>
      </c>
      <c r="E518">
        <v>35.895513389397699</v>
      </c>
      <c r="F518" s="1">
        <v>0</v>
      </c>
      <c r="G518" s="1">
        <v>0</v>
      </c>
      <c r="H518">
        <v>4.6172380734835299</v>
      </c>
      <c r="I518">
        <v>154.37752450372099</v>
      </c>
      <c r="J518">
        <v>154.506849860062</v>
      </c>
      <c r="K518">
        <v>106.745556681135</v>
      </c>
      <c r="L518">
        <v>184.99216522363201</v>
      </c>
      <c r="M518">
        <v>37.692654225801199</v>
      </c>
      <c r="N518">
        <v>93.942158794254297</v>
      </c>
      <c r="O518">
        <v>68.251445269116303</v>
      </c>
      <c r="P518">
        <v>129988.92570945701</v>
      </c>
      <c r="Q518">
        <v>161139.39220569099</v>
      </c>
      <c r="R518">
        <v>133.45305751121299</v>
      </c>
      <c r="S518">
        <v>704.30711303602197</v>
      </c>
      <c r="T518">
        <v>0.73769486397788897</v>
      </c>
      <c r="U518">
        <v>0.29671264610067899</v>
      </c>
      <c r="V518" s="1">
        <v>0</v>
      </c>
      <c r="W518">
        <v>8.1162298825813495E-2</v>
      </c>
      <c r="X518">
        <v>0.62212505507350602</v>
      </c>
      <c r="Y518" s="1">
        <v>0</v>
      </c>
      <c r="Z518" s="1">
        <v>0</v>
      </c>
      <c r="AA518">
        <v>3.2100919870997201E-4</v>
      </c>
      <c r="AB518">
        <v>8.7745861155669892E-3</v>
      </c>
      <c r="AC518">
        <v>7.6643259699407202E-3</v>
      </c>
      <c r="AD518">
        <v>2.5105182953232999E-3</v>
      </c>
      <c r="AE518">
        <v>6.7245595917986402E-3</v>
      </c>
      <c r="AF518" s="3">
        <v>7.9429251192732996E-3</v>
      </c>
      <c r="AG518">
        <v>4.2264267176820702E-3</v>
      </c>
      <c r="AH518">
        <v>8.7686937658636701</v>
      </c>
      <c r="AI518">
        <v>0.29815046578830501</v>
      </c>
      <c r="AJ518">
        <v>4944.67498693179</v>
      </c>
      <c r="AK518" t="s">
        <v>107</v>
      </c>
      <c r="AL518" t="s">
        <v>108</v>
      </c>
      <c r="AM518">
        <v>2961797672.29</v>
      </c>
      <c r="AN518">
        <v>22785</v>
      </c>
      <c r="AO518" s="1">
        <f t="shared" si="106"/>
        <v>1.5133967775996661E-2</v>
      </c>
      <c r="AP518" s="67">
        <f t="shared" si="107"/>
        <v>16.722839613964901</v>
      </c>
      <c r="AQ518" s="57">
        <f t="shared" si="108"/>
        <v>7.7399107509528928E-3</v>
      </c>
      <c r="AR518" s="58">
        <f t="shared" si="109"/>
        <v>0.4498534432894663</v>
      </c>
    </row>
    <row r="519" spans="1:45" x14ac:dyDescent="0.25">
      <c r="A519" t="s">
        <v>37</v>
      </c>
      <c r="B519">
        <v>23.021920076150199</v>
      </c>
      <c r="C519">
        <v>2.1056040983869501E-2</v>
      </c>
      <c r="D519">
        <v>22.537061285692602</v>
      </c>
      <c r="E519">
        <v>54.642422869342397</v>
      </c>
      <c r="F519" s="1">
        <v>0</v>
      </c>
      <c r="G519" s="1">
        <v>0</v>
      </c>
      <c r="H519">
        <v>4.8128078099567304</v>
      </c>
      <c r="I519">
        <v>176.187167726159</v>
      </c>
      <c r="J519">
        <v>176.42865762384599</v>
      </c>
      <c r="K519">
        <v>124.516798484763</v>
      </c>
      <c r="L519">
        <v>210.00555410759199</v>
      </c>
      <c r="M519">
        <v>37.955310902256002</v>
      </c>
      <c r="N519">
        <v>93.668548936654403</v>
      </c>
      <c r="O519">
        <v>68.103211757503402</v>
      </c>
      <c r="P519">
        <v>117531.75299458099</v>
      </c>
      <c r="Q519">
        <v>146919.056819249</v>
      </c>
      <c r="R519">
        <v>133.80778190599901</v>
      </c>
      <c r="S519">
        <v>710.86066611454896</v>
      </c>
      <c r="T519">
        <v>0.73821252071671195</v>
      </c>
      <c r="U519">
        <v>0.30629918569888098</v>
      </c>
      <c r="V519" s="1">
        <v>0</v>
      </c>
      <c r="W519">
        <v>8.7508504564564202E-2</v>
      </c>
      <c r="X519">
        <v>0.60619230973655402</v>
      </c>
      <c r="Y519" s="1">
        <v>0</v>
      </c>
      <c r="Z519" s="1">
        <v>0</v>
      </c>
      <c r="AA519">
        <v>3.30181467534803E-4</v>
      </c>
      <c r="AB519">
        <v>8.6329824384519006E-3</v>
      </c>
      <c r="AC519">
        <v>7.7101675512393003E-3</v>
      </c>
      <c r="AD519">
        <v>1.7813060576969901E-3</v>
      </c>
      <c r="AE519">
        <v>6.74558822939371E-3</v>
      </c>
      <c r="AF519" s="3">
        <v>7.9455159332259308E-3</v>
      </c>
      <c r="AG519">
        <v>3.5659517033466799E-3</v>
      </c>
      <c r="AH519">
        <v>8.6795340188912604</v>
      </c>
      <c r="AI519">
        <v>0.29763133314602103</v>
      </c>
      <c r="AJ519">
        <v>5674.3463123994998</v>
      </c>
      <c r="AK519" t="s">
        <v>109</v>
      </c>
      <c r="AL519" t="s">
        <v>110</v>
      </c>
      <c r="AM519">
        <v>976101208.62</v>
      </c>
      <c r="AN519">
        <v>8305</v>
      </c>
      <c r="AO519" s="1">
        <f t="shared" si="106"/>
        <v>1.519131335867744E-2</v>
      </c>
      <c r="AP519" s="67">
        <f t="shared" si="107"/>
        <v>16.781008518905672</v>
      </c>
      <c r="AQ519" s="57">
        <f t="shared" si="108"/>
        <v>6.3768184656299506E-3</v>
      </c>
      <c r="AR519" s="58">
        <f t="shared" si="109"/>
        <v>0.37190324706726918</v>
      </c>
    </row>
    <row r="520" spans="1:45" x14ac:dyDescent="0.25">
      <c r="A520" t="s">
        <v>37</v>
      </c>
      <c r="B520">
        <v>16.894090257360102</v>
      </c>
      <c r="C520">
        <v>2.00123408610655E-2</v>
      </c>
      <c r="D520">
        <v>21.540184862486601</v>
      </c>
      <c r="E520">
        <v>76.799890786860303</v>
      </c>
      <c r="F520" s="1">
        <v>0</v>
      </c>
      <c r="G520" s="1">
        <v>0</v>
      </c>
      <c r="H520">
        <v>5.0333888999540699</v>
      </c>
      <c r="I520">
        <v>196.116671240686</v>
      </c>
      <c r="J520">
        <v>196.79002409054399</v>
      </c>
      <c r="K520">
        <v>144.44434487684799</v>
      </c>
      <c r="L520">
        <v>233.47615128456101</v>
      </c>
      <c r="M520">
        <v>38.191743910681403</v>
      </c>
      <c r="N520">
        <v>93.161965204987297</v>
      </c>
      <c r="O520">
        <v>67.644584981795603</v>
      </c>
      <c r="P520">
        <v>106056.68623361101</v>
      </c>
      <c r="Q520">
        <v>133665.21103378601</v>
      </c>
      <c r="R520">
        <v>133.83543960005099</v>
      </c>
      <c r="S520">
        <v>711.59718604825798</v>
      </c>
      <c r="T520">
        <v>0.70438943030553003</v>
      </c>
      <c r="U520">
        <v>0.30510508852931101</v>
      </c>
      <c r="V520" s="1">
        <v>0</v>
      </c>
      <c r="W520">
        <v>0.149242496167864</v>
      </c>
      <c r="X520">
        <v>0.54565241530282305</v>
      </c>
      <c r="Y520" s="1">
        <v>0</v>
      </c>
      <c r="Z520" s="1">
        <v>0</v>
      </c>
      <c r="AA520">
        <v>3.4623346733031501E-4</v>
      </c>
      <c r="AB520">
        <v>8.4470309607171598E-3</v>
      </c>
      <c r="AC520">
        <v>7.6277349508572902E-3</v>
      </c>
      <c r="AD520">
        <v>1.0218689406962099E-3</v>
      </c>
      <c r="AE520">
        <v>6.5607197899953899E-3</v>
      </c>
      <c r="AF520" s="3">
        <v>7.9203916648538705E-3</v>
      </c>
      <c r="AG520">
        <v>3.6364513698264999E-3</v>
      </c>
      <c r="AH520">
        <v>8.6475079826122307</v>
      </c>
      <c r="AI520">
        <v>0.29873666419531802</v>
      </c>
      <c r="AJ520">
        <v>6363.6030303480202</v>
      </c>
      <c r="AK520" t="s">
        <v>111</v>
      </c>
      <c r="AL520" t="s">
        <v>112</v>
      </c>
      <c r="AM520">
        <v>177963119.5</v>
      </c>
      <c r="AN520">
        <v>1678</v>
      </c>
      <c r="AO520" s="1">
        <f t="shared" si="106"/>
        <v>1.510232091655609E-2</v>
      </c>
      <c r="AP520" s="5">
        <f t="shared" si="107"/>
        <v>16.690722436713489</v>
      </c>
      <c r="AQ520" s="3">
        <f t="shared" si="108"/>
        <v>2.0057884656007191E-4</v>
      </c>
      <c r="AR520" s="15">
        <f t="shared" si="109"/>
        <v>1.2184482811797182E-2</v>
      </c>
    </row>
    <row r="521" spans="1:45" x14ac:dyDescent="0.25">
      <c r="A521" t="s">
        <v>37</v>
      </c>
      <c r="B521">
        <v>28.969688196290502</v>
      </c>
      <c r="C521">
        <v>1.9178088229060301E-2</v>
      </c>
      <c r="D521">
        <v>20.734917830094702</v>
      </c>
      <c r="E521">
        <v>115.07682907989999</v>
      </c>
      <c r="F521" s="1">
        <v>0</v>
      </c>
      <c r="G521" s="1">
        <v>0</v>
      </c>
      <c r="H521">
        <v>5.4240540453544401</v>
      </c>
      <c r="I521">
        <v>221.72640889808301</v>
      </c>
      <c r="J521">
        <v>222.11757795595301</v>
      </c>
      <c r="K521">
        <v>174.27480600659501</v>
      </c>
      <c r="L521">
        <v>266.02438443710702</v>
      </c>
      <c r="M521">
        <v>38.334288048780799</v>
      </c>
      <c r="N521">
        <v>93.017043711054399</v>
      </c>
      <c r="O521">
        <v>68.079255299792493</v>
      </c>
      <c r="P521">
        <v>89173.940379746797</v>
      </c>
      <c r="Q521">
        <v>113392.926089815</v>
      </c>
      <c r="R521">
        <v>133.923582743341</v>
      </c>
      <c r="S521">
        <v>701.62049859960098</v>
      </c>
      <c r="T521">
        <v>0.62889717380948695</v>
      </c>
      <c r="U521">
        <v>0.28453501909933099</v>
      </c>
      <c r="V521" s="1">
        <v>0</v>
      </c>
      <c r="W521">
        <v>0.160535415133747</v>
      </c>
      <c r="X521">
        <v>0.55492956576692098</v>
      </c>
      <c r="Y521" s="1">
        <v>0</v>
      </c>
      <c r="Z521" s="1">
        <v>0</v>
      </c>
      <c r="AA521">
        <v>3.36714657682571E-4</v>
      </c>
      <c r="AB521">
        <v>8.1116226634532496E-3</v>
      </c>
      <c r="AC521">
        <v>7.6008353514522503E-3</v>
      </c>
      <c r="AD521">
        <v>1.2307287879462999E-3</v>
      </c>
      <c r="AE521">
        <v>6.3449750151872196E-3</v>
      </c>
      <c r="AF521" s="3">
        <v>7.9646231054841601E-3</v>
      </c>
      <c r="AG521">
        <v>3.1540616237141299E-3</v>
      </c>
      <c r="AH521">
        <v>8.5643585001180593</v>
      </c>
      <c r="AI521">
        <v>0.296873186623418</v>
      </c>
      <c r="AJ521">
        <v>6995.1390076821499</v>
      </c>
      <c r="AK521" t="s">
        <v>113</v>
      </c>
      <c r="AL521" t="s">
        <v>114</v>
      </c>
      <c r="AM521">
        <v>28178965.16</v>
      </c>
      <c r="AN521">
        <v>316</v>
      </c>
      <c r="AO521" s="1">
        <f t="shared" si="106"/>
        <v>1.5105710804070565E-2</v>
      </c>
      <c r="AP521" s="5">
        <f t="shared" si="107"/>
        <v>16.694163245721327</v>
      </c>
      <c r="AQ521" s="3">
        <f t="shared" si="108"/>
        <v>1.2997135851932257E-2</v>
      </c>
      <c r="AR521" s="15">
        <f t="shared" si="109"/>
        <v>0.73531837264831834</v>
      </c>
    </row>
    <row r="522" spans="1:45" x14ac:dyDescent="0.25">
      <c r="AO522" s="1"/>
      <c r="AP522" s="5"/>
      <c r="AQ522" s="3"/>
      <c r="AR522" s="15"/>
    </row>
    <row r="523" spans="1:45" x14ac:dyDescent="0.25">
      <c r="AO523" t="s">
        <v>226</v>
      </c>
      <c r="AP523" t="s">
        <v>67</v>
      </c>
      <c r="AR523" t="s">
        <v>309</v>
      </c>
    </row>
    <row r="524" spans="1:45" x14ac:dyDescent="0.25">
      <c r="A524" t="s">
        <v>0</v>
      </c>
      <c r="B524" t="s">
        <v>1</v>
      </c>
      <c r="C524" t="s">
        <v>2</v>
      </c>
      <c r="D524" t="s">
        <v>3</v>
      </c>
      <c r="E524" t="s">
        <v>5</v>
      </c>
      <c r="F524" t="s">
        <v>6</v>
      </c>
      <c r="G524" t="s">
        <v>208</v>
      </c>
      <c r="H524" t="s">
        <v>7</v>
      </c>
      <c r="I524" t="s">
        <v>8</v>
      </c>
      <c r="J524" t="s">
        <v>134</v>
      </c>
      <c r="K524" t="s">
        <v>143</v>
      </c>
      <c r="L524" t="s">
        <v>9</v>
      </c>
      <c r="M524" t="s">
        <v>10</v>
      </c>
      <c r="N524" t="s">
        <v>11</v>
      </c>
      <c r="O524" t="s">
        <v>13</v>
      </c>
      <c r="P524" t="s">
        <v>14</v>
      </c>
      <c r="Q524" t="s">
        <v>15</v>
      </c>
      <c r="R524" t="s">
        <v>16</v>
      </c>
      <c r="S524" t="s">
        <v>17</v>
      </c>
      <c r="T524" t="s">
        <v>18</v>
      </c>
      <c r="U524" t="s">
        <v>20</v>
      </c>
      <c r="V524" t="s">
        <v>21</v>
      </c>
      <c r="W524" t="s">
        <v>22</v>
      </c>
      <c r="X524" t="s">
        <v>23</v>
      </c>
      <c r="Y524" t="s">
        <v>24</v>
      </c>
      <c r="Z524" t="s">
        <v>25</v>
      </c>
      <c r="AA524" t="s">
        <v>26</v>
      </c>
      <c r="AB524" t="s">
        <v>27</v>
      </c>
      <c r="AC524" t="s">
        <v>263</v>
      </c>
      <c r="AD524" t="s">
        <v>120</v>
      </c>
      <c r="AE524" t="s">
        <v>29</v>
      </c>
      <c r="AF524" s="3" t="s">
        <v>233</v>
      </c>
      <c r="AG524" t="s">
        <v>30</v>
      </c>
      <c r="AH524" t="s">
        <v>31</v>
      </c>
      <c r="AI524" t="s">
        <v>32</v>
      </c>
      <c r="AJ524" t="s">
        <v>33</v>
      </c>
      <c r="AK524" t="s">
        <v>34</v>
      </c>
      <c r="AL524" t="s">
        <v>74</v>
      </c>
      <c r="AM524" t="s">
        <v>35</v>
      </c>
      <c r="AN524" t="s">
        <v>36</v>
      </c>
      <c r="AO524" s="15">
        <v>1</v>
      </c>
      <c r="AP524" s="15">
        <v>1</v>
      </c>
    </row>
    <row r="525" spans="1:45" x14ac:dyDescent="0.25">
      <c r="A525" t="s">
        <v>37</v>
      </c>
      <c r="B525">
        <v>23.763867561744899</v>
      </c>
      <c r="C525">
        <v>8.6004313413610405E-3</v>
      </c>
      <c r="D525">
        <v>9.8460608464032102</v>
      </c>
      <c r="E525">
        <v>-68.506068679380704</v>
      </c>
      <c r="F525" s="1">
        <v>0</v>
      </c>
      <c r="G525" s="1">
        <v>0</v>
      </c>
      <c r="H525">
        <v>3.2516774075324402</v>
      </c>
      <c r="I525">
        <v>-131.66508500350901</v>
      </c>
      <c r="J525">
        <v>-112.98979517335199</v>
      </c>
      <c r="K525">
        <v>-155.98949425905599</v>
      </c>
      <c r="L525">
        <v>-108.87483600789901</v>
      </c>
      <c r="M525">
        <v>35.852920583690803</v>
      </c>
      <c r="N525">
        <v>94.437928916602402</v>
      </c>
      <c r="O525">
        <v>64.785673198424902</v>
      </c>
      <c r="P525">
        <v>175134.14729927</v>
      </c>
      <c r="Q525">
        <v>199346.975127326</v>
      </c>
      <c r="R525">
        <v>84.493416295995701</v>
      </c>
      <c r="S525">
        <v>627.80954758493203</v>
      </c>
      <c r="T525">
        <v>0.75744681518623902</v>
      </c>
      <c r="U525">
        <v>0.35716049643827102</v>
      </c>
      <c r="V525" s="1">
        <v>0</v>
      </c>
      <c r="W525">
        <v>0.10576512915198</v>
      </c>
      <c r="X525">
        <v>0.53707437440974803</v>
      </c>
      <c r="Y525" s="1">
        <v>0</v>
      </c>
      <c r="Z525" s="1">
        <v>0</v>
      </c>
      <c r="AA525">
        <v>2.9541866249898702E-4</v>
      </c>
      <c r="AB525">
        <v>7.9188873859287693E-3</v>
      </c>
      <c r="AC525">
        <v>6.2122466733487104E-3</v>
      </c>
      <c r="AD525">
        <v>3.3876606706030902E-4</v>
      </c>
      <c r="AE525">
        <v>4.7439878146351097E-5</v>
      </c>
      <c r="AF525" s="3">
        <v>2.2222420519550099E-3</v>
      </c>
      <c r="AG525" s="1">
        <v>0</v>
      </c>
      <c r="AH525">
        <v>13.982646036120901</v>
      </c>
      <c r="AI525">
        <v>1.4989279145879399</v>
      </c>
      <c r="AJ525">
        <v>11.602443425802701</v>
      </c>
      <c r="AK525" t="s">
        <v>83</v>
      </c>
      <c r="AL525" t="s">
        <v>84</v>
      </c>
      <c r="AM525">
        <v>119966890.90000001</v>
      </c>
      <c r="AN525">
        <v>685</v>
      </c>
      <c r="AO525" s="1">
        <f>AA525+AC525*$AO$524+AF525*$AP$524</f>
        <v>8.7299073878027069E-3</v>
      </c>
      <c r="AP525" s="5">
        <f>100*(1-(1-AO525)^12)</f>
        <v>9.9872478526133008</v>
      </c>
      <c r="AQ525" s="3">
        <f>(1-(1-B525/100)^(1/12))- AO525</f>
        <v>1.3627596225153258E-2</v>
      </c>
      <c r="AR525" s="15">
        <f>B525/AP525-1</f>
        <v>1.3794210289400954</v>
      </c>
    </row>
    <row r="526" spans="1:45" x14ac:dyDescent="0.25">
      <c r="A526" t="s">
        <v>37</v>
      </c>
      <c r="B526">
        <v>13.039331307162101</v>
      </c>
      <c r="C526">
        <v>9.6803289043584997E-3</v>
      </c>
      <c r="D526">
        <v>11.0174456967606</v>
      </c>
      <c r="E526">
        <v>-55.470958779390202</v>
      </c>
      <c r="F526" s="1">
        <v>0</v>
      </c>
      <c r="G526" s="1">
        <v>0</v>
      </c>
      <c r="H526">
        <v>3.3728325108592698</v>
      </c>
      <c r="I526">
        <v>-106.692655162872</v>
      </c>
      <c r="J526">
        <v>-95.872837563991595</v>
      </c>
      <c r="K526">
        <v>-142.42397915001499</v>
      </c>
      <c r="L526">
        <v>-84.560126179452695</v>
      </c>
      <c r="M526">
        <v>37.217647073813701</v>
      </c>
      <c r="N526">
        <v>95.006128868689004</v>
      </c>
      <c r="O526">
        <v>65.535550246933994</v>
      </c>
      <c r="P526">
        <v>180275.99882402201</v>
      </c>
      <c r="Q526">
        <v>205734.59076491601</v>
      </c>
      <c r="R526">
        <v>87.649359585621397</v>
      </c>
      <c r="S526">
        <v>645.38669047675603</v>
      </c>
      <c r="T526">
        <v>0.75337148134451704</v>
      </c>
      <c r="U526">
        <v>0.38486519678250403</v>
      </c>
      <c r="V526" s="1">
        <v>0</v>
      </c>
      <c r="W526">
        <v>0.18820081384571799</v>
      </c>
      <c r="X526">
        <v>0.42693398937177701</v>
      </c>
      <c r="Y526" s="1">
        <v>0</v>
      </c>
      <c r="Z526" s="1">
        <v>0</v>
      </c>
      <c r="AA526">
        <v>3.0691738599878499E-4</v>
      </c>
      <c r="AB526">
        <v>8.5764481905181208E-3</v>
      </c>
      <c r="AC526">
        <v>6.5546136539368499E-3</v>
      </c>
      <c r="AD526">
        <v>6.5668660669551996E-4</v>
      </c>
      <c r="AE526">
        <v>1.39301076391174E-4</v>
      </c>
      <c r="AF526" s="3">
        <v>3.1163556446567602E-3</v>
      </c>
      <c r="AG526" s="1">
        <v>9.4722822843416995E-7</v>
      </c>
      <c r="AH526">
        <v>10.7258983933301</v>
      </c>
      <c r="AI526">
        <v>0.39265052047680798</v>
      </c>
      <c r="AJ526">
        <v>38.972774749610601</v>
      </c>
      <c r="AK526" t="s">
        <v>85</v>
      </c>
      <c r="AL526" t="s">
        <v>86</v>
      </c>
      <c r="AM526">
        <v>645388075.78999996</v>
      </c>
      <c r="AN526">
        <v>3580</v>
      </c>
      <c r="AO526" s="1">
        <f t="shared" ref="AO526:AO540" si="110">AA526+AC526*$AO$524+AF526*$AP$524</f>
        <v>9.977886684592395E-3</v>
      </c>
      <c r="AP526" s="5">
        <f t="shared" ref="AP526:AP540" si="111">100*(1-(1-AO526)^12)</f>
        <v>11.337751232719206</v>
      </c>
      <c r="AQ526" s="3">
        <f t="shared" ref="AQ526:AQ540" si="112">(1-(1-B526/100)^(1/12))- AO526</f>
        <v>1.5974520268319595E-3</v>
      </c>
      <c r="AR526" s="15">
        <f t="shared" ref="AR526:AR540" si="113">B526/AP526-1</f>
        <v>0.15008091459374828</v>
      </c>
    </row>
    <row r="527" spans="1:45" x14ac:dyDescent="0.25">
      <c r="A527" t="s">
        <v>37</v>
      </c>
      <c r="B527">
        <v>13.941451105029101</v>
      </c>
      <c r="C527">
        <v>1.10292691323175E-2</v>
      </c>
      <c r="D527">
        <v>12.4610640796711</v>
      </c>
      <c r="E527">
        <v>-46.040634418476102</v>
      </c>
      <c r="F527" s="1">
        <v>0</v>
      </c>
      <c r="G527" s="1">
        <v>0</v>
      </c>
      <c r="H527">
        <v>3.4615015270270901</v>
      </c>
      <c r="I527">
        <v>-81.142402989231101</v>
      </c>
      <c r="J527">
        <v>-75.532796978399602</v>
      </c>
      <c r="K527">
        <v>-126.361918519444</v>
      </c>
      <c r="L527">
        <v>-59.990078347667897</v>
      </c>
      <c r="M527">
        <v>37.724244052153601</v>
      </c>
      <c r="N527">
        <v>95.100549218872999</v>
      </c>
      <c r="O527">
        <v>65.420242505880495</v>
      </c>
      <c r="P527">
        <v>188609.267134425</v>
      </c>
      <c r="Q527">
        <v>217098.665899916</v>
      </c>
      <c r="R527">
        <v>88.849676701990902</v>
      </c>
      <c r="S527">
        <v>662.04846316680698</v>
      </c>
      <c r="T527">
        <v>0.71122231971483396</v>
      </c>
      <c r="U527">
        <v>0.40310285794731598</v>
      </c>
      <c r="V527" s="1">
        <v>0</v>
      </c>
      <c r="W527">
        <v>0.20840737646004201</v>
      </c>
      <c r="X527">
        <v>0.38848976559264098</v>
      </c>
      <c r="Y527" s="1">
        <v>0</v>
      </c>
      <c r="Z527" s="1">
        <v>0</v>
      </c>
      <c r="AA527">
        <v>3.0439802848447199E-4</v>
      </c>
      <c r="AB527">
        <v>9.5789219904229197E-3</v>
      </c>
      <c r="AC527">
        <v>7.3058701201848004E-3</v>
      </c>
      <c r="AD527">
        <v>8.9209329300828804E-4</v>
      </c>
      <c r="AE527">
        <v>2.30535323217558E-4</v>
      </c>
      <c r="AF527" s="3">
        <v>4.0692617938568399E-3</v>
      </c>
      <c r="AG527">
        <v>2.33041066631328E-5</v>
      </c>
      <c r="AH527">
        <v>10.637345759337499</v>
      </c>
      <c r="AI527">
        <v>0.43857221489299397</v>
      </c>
      <c r="AJ527">
        <v>95.551791519519895</v>
      </c>
      <c r="AK527" t="s">
        <v>87</v>
      </c>
      <c r="AL527" t="s">
        <v>88</v>
      </c>
      <c r="AM527">
        <v>3291608930.0300002</v>
      </c>
      <c r="AN527">
        <v>17452</v>
      </c>
      <c r="AO527" s="1">
        <f t="shared" si="110"/>
        <v>1.1679529942526112E-2</v>
      </c>
      <c r="AP527" s="5">
        <f t="shared" si="111"/>
        <v>13.149267309760992</v>
      </c>
      <c r="AQ527" s="3">
        <f t="shared" si="112"/>
        <v>7.5438218908837652E-4</v>
      </c>
      <c r="AR527" s="15">
        <f t="shared" si="113"/>
        <v>6.024547045903117E-2</v>
      </c>
    </row>
    <row r="528" spans="1:45" x14ac:dyDescent="0.25">
      <c r="A528" t="s">
        <v>37</v>
      </c>
      <c r="B528">
        <v>16.528690936939601</v>
      </c>
      <c r="C528">
        <v>1.263972307995E-2</v>
      </c>
      <c r="D528">
        <v>14.1564220855517</v>
      </c>
      <c r="E528">
        <v>-36.031789908852197</v>
      </c>
      <c r="F528" s="1">
        <v>0</v>
      </c>
      <c r="G528" s="1">
        <v>0</v>
      </c>
      <c r="H528">
        <v>3.5702237867869702</v>
      </c>
      <c r="I528">
        <v>-56.6722946672609</v>
      </c>
      <c r="J528">
        <v>-54.617552538564198</v>
      </c>
      <c r="K528">
        <v>-110.515140232674</v>
      </c>
      <c r="L528">
        <v>-35.9356877094827</v>
      </c>
      <c r="M528">
        <v>37.512922442032597</v>
      </c>
      <c r="N528">
        <v>95.053422340756896</v>
      </c>
      <c r="O528">
        <v>65.375738955436702</v>
      </c>
      <c r="P528">
        <v>192393.00700448299</v>
      </c>
      <c r="Q528">
        <v>220228.785360321</v>
      </c>
      <c r="R528">
        <v>87.905421875952598</v>
      </c>
      <c r="S528">
        <v>678.59237914243204</v>
      </c>
      <c r="T528">
        <v>0.696093391638686</v>
      </c>
      <c r="U528">
        <v>0.382505203492506</v>
      </c>
      <c r="V528" s="1">
        <v>0</v>
      </c>
      <c r="W528">
        <v>0.21372873067223699</v>
      </c>
      <c r="X528">
        <v>0.40376606583525498</v>
      </c>
      <c r="Y528" s="1">
        <v>0</v>
      </c>
      <c r="Z528" s="1">
        <v>0</v>
      </c>
      <c r="AA528">
        <v>3.03575177863749E-4</v>
      </c>
      <c r="AB528">
        <v>1.0307684273316801E-2</v>
      </c>
      <c r="AC528">
        <v>7.9603589982288493E-3</v>
      </c>
      <c r="AD528">
        <v>1.08700617734918E-3</v>
      </c>
      <c r="AE528">
        <v>9.05666102812554E-4</v>
      </c>
      <c r="AF528" s="3">
        <v>5.0207963999515997E-3</v>
      </c>
      <c r="AG528">
        <v>3.5813393019134501E-5</v>
      </c>
      <c r="AH528">
        <v>10.640757724005001</v>
      </c>
      <c r="AI528">
        <v>0.458306102449693</v>
      </c>
      <c r="AJ528">
        <v>234.16376718306799</v>
      </c>
      <c r="AK528" t="s">
        <v>89</v>
      </c>
      <c r="AL528" t="s">
        <v>90</v>
      </c>
      <c r="AM528">
        <v>9526147348.8199997</v>
      </c>
      <c r="AN528">
        <v>49514</v>
      </c>
      <c r="AO528" s="1">
        <f t="shared" si="110"/>
        <v>1.3284730576044197E-2</v>
      </c>
      <c r="AP528" s="5">
        <f t="shared" si="111"/>
        <v>14.826952315321929</v>
      </c>
      <c r="AQ528" s="3">
        <f t="shared" si="112"/>
        <v>1.6581019349858166E-3</v>
      </c>
      <c r="AR528" s="15">
        <f t="shared" si="113"/>
        <v>0.11477332532182771</v>
      </c>
    </row>
    <row r="529" spans="1:45" x14ac:dyDescent="0.25">
      <c r="A529" t="s">
        <v>37</v>
      </c>
      <c r="B529">
        <v>17.412581822826098</v>
      </c>
      <c r="C529">
        <v>1.4324840085608101E-2</v>
      </c>
      <c r="D529">
        <v>15.8981122664336</v>
      </c>
      <c r="E529">
        <v>-18.5862770447009</v>
      </c>
      <c r="F529" s="1">
        <v>0</v>
      </c>
      <c r="G529" s="1">
        <v>0</v>
      </c>
      <c r="H529">
        <v>3.7551431308691399</v>
      </c>
      <c r="I529">
        <v>-32.616638791880497</v>
      </c>
      <c r="J529">
        <v>-31.104921274446799</v>
      </c>
      <c r="K529">
        <v>-88.143424883047899</v>
      </c>
      <c r="L529">
        <v>-11.8660398642869</v>
      </c>
      <c r="M529">
        <v>37.048480378969302</v>
      </c>
      <c r="N529">
        <v>94.828907234566401</v>
      </c>
      <c r="O529">
        <v>65.341527075240407</v>
      </c>
      <c r="P529">
        <v>192274.103494721</v>
      </c>
      <c r="Q529">
        <v>220310.411514034</v>
      </c>
      <c r="R529">
        <v>87.205983710043299</v>
      </c>
      <c r="S529">
        <v>682.14405520123205</v>
      </c>
      <c r="T529">
        <v>0.69864516622108996</v>
      </c>
      <c r="U529">
        <v>0.42308227182253899</v>
      </c>
      <c r="V529" s="1">
        <v>0</v>
      </c>
      <c r="W529">
        <v>0.161687677572844</v>
      </c>
      <c r="X529">
        <v>0.41523005060461599</v>
      </c>
      <c r="Y529" s="1">
        <v>0</v>
      </c>
      <c r="Z529" s="1">
        <v>0</v>
      </c>
      <c r="AA529">
        <v>3.0451723354559099E-4</v>
      </c>
      <c r="AB529">
        <v>1.0423807371191999E-2</v>
      </c>
      <c r="AC529">
        <v>8.2905313231378501E-3</v>
      </c>
      <c r="AD529">
        <v>1.71918395719547E-3</v>
      </c>
      <c r="AE529">
        <v>1.7290469787347401E-3</v>
      </c>
      <c r="AF529" s="3">
        <v>5.9601217321780002E-3</v>
      </c>
      <c r="AG529">
        <v>1.4832351271092201E-4</v>
      </c>
      <c r="AH529">
        <v>10.761187631897201</v>
      </c>
      <c r="AI529">
        <v>0.42595315248063198</v>
      </c>
      <c r="AJ529">
        <v>541.97118789559897</v>
      </c>
      <c r="AK529" t="s">
        <v>91</v>
      </c>
      <c r="AL529" t="s">
        <v>92</v>
      </c>
      <c r="AM529">
        <v>16337722848.049999</v>
      </c>
      <c r="AN529">
        <v>84971</v>
      </c>
      <c r="AO529" s="1">
        <f t="shared" si="110"/>
        <v>1.4555170288861441E-2</v>
      </c>
      <c r="AP529" s="5">
        <f t="shared" si="111"/>
        <v>16.133642128683679</v>
      </c>
      <c r="AQ529" s="3">
        <f t="shared" si="112"/>
        <v>1.2611535801587692E-3</v>
      </c>
      <c r="AR529" s="15">
        <f t="shared" si="113"/>
        <v>7.9271604262785678E-2</v>
      </c>
    </row>
    <row r="530" spans="1:45" x14ac:dyDescent="0.25">
      <c r="A530" t="s">
        <v>37</v>
      </c>
      <c r="B530">
        <v>20.4964797124737</v>
      </c>
      <c r="C530">
        <v>1.56344088220861E-2</v>
      </c>
      <c r="D530">
        <v>17.229211454454401</v>
      </c>
      <c r="E530">
        <v>-3.4476517946626202</v>
      </c>
      <c r="F530" s="1">
        <v>0</v>
      </c>
      <c r="G530" s="1">
        <v>0</v>
      </c>
      <c r="H530">
        <v>3.9164036730041998</v>
      </c>
      <c r="I530">
        <v>-9.2783781755083101</v>
      </c>
      <c r="J530">
        <v>-8.0863040345037192</v>
      </c>
      <c r="K530">
        <v>-67.494208232865205</v>
      </c>
      <c r="L530">
        <v>12.2098346782872</v>
      </c>
      <c r="M530">
        <v>36.4851487927709</v>
      </c>
      <c r="N530">
        <v>94.684928634802006</v>
      </c>
      <c r="O530">
        <v>65.259580987358007</v>
      </c>
      <c r="P530">
        <v>185573.746697177</v>
      </c>
      <c r="Q530">
        <v>213880.240847268</v>
      </c>
      <c r="R530">
        <v>88.274990253846994</v>
      </c>
      <c r="S530">
        <v>689.38686977973305</v>
      </c>
      <c r="T530">
        <v>0.70882737941525298</v>
      </c>
      <c r="U530">
        <v>0.417225249967828</v>
      </c>
      <c r="V530" s="1">
        <v>0</v>
      </c>
      <c r="W530">
        <v>0.11312707398659499</v>
      </c>
      <c r="X530">
        <v>0.469647676045576</v>
      </c>
      <c r="Y530" s="1">
        <v>0</v>
      </c>
      <c r="Z530" s="1">
        <v>0</v>
      </c>
      <c r="AA530">
        <v>3.0650294590639499E-4</v>
      </c>
      <c r="AB530">
        <v>1.02334388495592E-2</v>
      </c>
      <c r="AC530">
        <v>8.3582203359737692E-3</v>
      </c>
      <c r="AD530">
        <v>2.59084497525096E-3</v>
      </c>
      <c r="AE530">
        <v>1.82932859884566E-3</v>
      </c>
      <c r="AF530" s="3">
        <v>6.9130344331766796E-3</v>
      </c>
      <c r="AG530">
        <v>6.7433878917014895E-4</v>
      </c>
      <c r="AH530">
        <v>11.034850012779801</v>
      </c>
      <c r="AI530">
        <v>0.43211287373507501</v>
      </c>
      <c r="AJ530">
        <v>1017.00227492964</v>
      </c>
      <c r="AK530" t="s">
        <v>93</v>
      </c>
      <c r="AL530" t="s">
        <v>94</v>
      </c>
      <c r="AM530">
        <v>18003251462.080002</v>
      </c>
      <c r="AN530">
        <v>97014</v>
      </c>
      <c r="AO530" s="1">
        <f t="shared" si="110"/>
        <v>1.5577757715056845E-2</v>
      </c>
      <c r="AP530" s="5">
        <f t="shared" si="111"/>
        <v>17.172030975729491</v>
      </c>
      <c r="AQ530" s="3">
        <f t="shared" si="112"/>
        <v>3.3548004645838347E-3</v>
      </c>
      <c r="AR530" s="15">
        <f t="shared" si="113"/>
        <v>0.19359671208623497</v>
      </c>
    </row>
    <row r="531" spans="1:45" x14ac:dyDescent="0.25">
      <c r="A531" t="s">
        <v>37</v>
      </c>
      <c r="B531">
        <v>19.8618986474347</v>
      </c>
      <c r="C531">
        <v>1.66477389555846E-2</v>
      </c>
      <c r="D531">
        <v>18.2459175950748</v>
      </c>
      <c r="E531">
        <v>15.232433302790501</v>
      </c>
      <c r="F531" s="1">
        <v>0</v>
      </c>
      <c r="G531" s="1">
        <v>0</v>
      </c>
      <c r="H531">
        <v>4.1204245071279901</v>
      </c>
      <c r="I531">
        <v>14.2829641300864</v>
      </c>
      <c r="J531">
        <v>15.3215276265289</v>
      </c>
      <c r="K531">
        <v>-40.553540995368401</v>
      </c>
      <c r="L531">
        <v>37.1323790150755</v>
      </c>
      <c r="M531">
        <v>36.225133433609301</v>
      </c>
      <c r="N531">
        <v>94.823305652791603</v>
      </c>
      <c r="O531">
        <v>65.508243591893603</v>
      </c>
      <c r="P531">
        <v>174512.014233778</v>
      </c>
      <c r="Q531">
        <v>201320.84458494399</v>
      </c>
      <c r="R531">
        <v>91.768946522719503</v>
      </c>
      <c r="S531">
        <v>682.99123980256297</v>
      </c>
      <c r="T531">
        <v>0.74904928278595195</v>
      </c>
      <c r="U531">
        <v>0.341977433089654</v>
      </c>
      <c r="V531" s="1">
        <v>0</v>
      </c>
      <c r="W531">
        <v>7.4372279531577198E-2</v>
      </c>
      <c r="X531">
        <v>0.58365028737876701</v>
      </c>
      <c r="Y531" s="1">
        <v>0</v>
      </c>
      <c r="Z531" s="1">
        <v>0</v>
      </c>
      <c r="AA531">
        <v>3.0727436352120398E-4</v>
      </c>
      <c r="AB531">
        <v>9.8040794591660197E-3</v>
      </c>
      <c r="AC531">
        <v>8.2293500866371001E-3</v>
      </c>
      <c r="AD531">
        <v>3.8296583486695499E-3</v>
      </c>
      <c r="AE531">
        <v>1.8903390193676401E-3</v>
      </c>
      <c r="AF531" s="3">
        <v>7.8347272129553995E-3</v>
      </c>
      <c r="AG531">
        <v>8.1641649804140796E-4</v>
      </c>
      <c r="AH531">
        <v>11.1077833748719</v>
      </c>
      <c r="AI531">
        <v>0.40244149862093298</v>
      </c>
      <c r="AJ531">
        <v>1649.5799961222301</v>
      </c>
      <c r="AK531" t="s">
        <v>95</v>
      </c>
      <c r="AL531" t="s">
        <v>96</v>
      </c>
      <c r="AM531">
        <v>13805470934.02</v>
      </c>
      <c r="AN531">
        <v>79109</v>
      </c>
      <c r="AO531" s="1">
        <f t="shared" si="110"/>
        <v>1.6371351663113702E-2</v>
      </c>
      <c r="AP531" s="5">
        <f t="shared" si="111"/>
        <v>17.969751018680991</v>
      </c>
      <c r="AQ531" s="3">
        <f t="shared" si="112"/>
        <v>1.9110248057813764E-3</v>
      </c>
      <c r="AR531" s="15">
        <f t="shared" si="113"/>
        <v>0.10529626296917916</v>
      </c>
    </row>
    <row r="532" spans="1:45" x14ac:dyDescent="0.25">
      <c r="A532" t="s">
        <v>37</v>
      </c>
      <c r="B532">
        <v>22.290003233539998</v>
      </c>
      <c r="C532">
        <v>1.7785041855189199E-2</v>
      </c>
      <c r="D532">
        <v>19.373366871124698</v>
      </c>
      <c r="E532">
        <v>19.546824280644401</v>
      </c>
      <c r="F532" s="1">
        <v>0</v>
      </c>
      <c r="G532" s="1">
        <v>0</v>
      </c>
      <c r="H532">
        <v>4.1991450675357198</v>
      </c>
      <c r="I532">
        <v>38.270907694141599</v>
      </c>
      <c r="J532">
        <v>39.336639706028997</v>
      </c>
      <c r="K532">
        <v>-17.231979249379101</v>
      </c>
      <c r="L532">
        <v>62.1289094509115</v>
      </c>
      <c r="M532">
        <v>36.467206333674902</v>
      </c>
      <c r="N532">
        <v>94.994672050487196</v>
      </c>
      <c r="O532">
        <v>65.512742383326696</v>
      </c>
      <c r="P532">
        <v>167177.53323068999</v>
      </c>
      <c r="Q532">
        <v>191309.352452297</v>
      </c>
      <c r="R532">
        <v>100.090805448859</v>
      </c>
      <c r="S532">
        <v>685.62318929343496</v>
      </c>
      <c r="T532">
        <v>0.77374675130894799</v>
      </c>
      <c r="U532">
        <v>0.28626704712918299</v>
      </c>
      <c r="V532" s="1">
        <v>0</v>
      </c>
      <c r="W532">
        <v>7.8747291903463398E-2</v>
      </c>
      <c r="X532">
        <v>0.63498566096735198</v>
      </c>
      <c r="Y532" s="1">
        <v>0</v>
      </c>
      <c r="Z532" s="1">
        <v>0</v>
      </c>
      <c r="AA532">
        <v>3.0631614957042999E-4</v>
      </c>
      <c r="AB532">
        <v>9.7286672031699894E-3</v>
      </c>
      <c r="AC532">
        <v>8.1910900009098293E-3</v>
      </c>
      <c r="AD532">
        <v>4.2860429411664003E-3</v>
      </c>
      <c r="AE532">
        <v>2.1663075174270302E-3</v>
      </c>
      <c r="AF532" s="3">
        <v>8.4458107713725299E-3</v>
      </c>
      <c r="AG532">
        <v>1.29774333039581E-3</v>
      </c>
      <c r="AH532">
        <v>11.088463919862599</v>
      </c>
      <c r="AI532">
        <v>0.43442000761472999</v>
      </c>
      <c r="AJ532">
        <v>2274.9558408400799</v>
      </c>
      <c r="AK532" t="s">
        <v>97</v>
      </c>
      <c r="AL532" t="s">
        <v>98</v>
      </c>
      <c r="AM532">
        <v>11493455409.610001</v>
      </c>
      <c r="AN532">
        <v>68750</v>
      </c>
      <c r="AO532" s="1">
        <f t="shared" si="110"/>
        <v>1.6943216921852789E-2</v>
      </c>
      <c r="AP532" s="5">
        <f t="shared" si="111"/>
        <v>18.540216785695151</v>
      </c>
      <c r="AQ532" s="3">
        <f t="shared" si="112"/>
        <v>3.8530190006846425E-3</v>
      </c>
      <c r="AR532" s="15">
        <f t="shared" si="113"/>
        <v>0.20225148881419908</v>
      </c>
    </row>
    <row r="533" spans="1:45" x14ac:dyDescent="0.25">
      <c r="A533" t="s">
        <v>37</v>
      </c>
      <c r="B533">
        <v>24.728703267310699</v>
      </c>
      <c r="C533">
        <v>1.9821004255818502E-2</v>
      </c>
      <c r="D533">
        <v>21.356161737803198</v>
      </c>
      <c r="E533">
        <v>4.2661909213872002</v>
      </c>
      <c r="F533" s="1">
        <v>0</v>
      </c>
      <c r="G533" s="1">
        <v>0</v>
      </c>
      <c r="H533">
        <v>4.1286934198127696</v>
      </c>
      <c r="I533">
        <v>62.905527590268697</v>
      </c>
      <c r="J533">
        <v>63.920119008003397</v>
      </c>
      <c r="K533">
        <v>11.2084431883207</v>
      </c>
      <c r="L533">
        <v>87.2858197737593</v>
      </c>
      <c r="M533">
        <v>36.952204190227498</v>
      </c>
      <c r="N533">
        <v>95.057970719072998</v>
      </c>
      <c r="O533">
        <v>65.594393313335601</v>
      </c>
      <c r="P533">
        <v>163538.009834592</v>
      </c>
      <c r="Q533">
        <v>188022.38202959401</v>
      </c>
      <c r="R533">
        <v>115.83775376046</v>
      </c>
      <c r="S533">
        <v>684.82920455301996</v>
      </c>
      <c r="T533">
        <v>0.75771814163821105</v>
      </c>
      <c r="U533">
        <v>0.31295004316154901</v>
      </c>
      <c r="V533" s="1">
        <v>0</v>
      </c>
      <c r="W533">
        <v>0.118390784219465</v>
      </c>
      <c r="X533">
        <v>0.56865917261898502</v>
      </c>
      <c r="Y533" s="1">
        <v>0</v>
      </c>
      <c r="Z533" s="1">
        <v>0</v>
      </c>
      <c r="AA533">
        <v>3.0852487403215998E-4</v>
      </c>
      <c r="AB533">
        <v>9.6255284889231393E-3</v>
      </c>
      <c r="AC533">
        <v>7.97633400563591E-3</v>
      </c>
      <c r="AD533">
        <v>4.0322323679332396E-3</v>
      </c>
      <c r="AE533">
        <v>3.1790885379259699E-3</v>
      </c>
      <c r="AF533" s="3">
        <v>8.6522313687141892E-3</v>
      </c>
      <c r="AG533">
        <v>2.67561372888652E-3</v>
      </c>
      <c r="AH533">
        <v>10.919715688747701</v>
      </c>
      <c r="AI533">
        <v>0.447161988252124</v>
      </c>
      <c r="AJ533">
        <v>2678.9949595366002</v>
      </c>
      <c r="AK533" t="s">
        <v>99</v>
      </c>
      <c r="AL533" t="s">
        <v>100</v>
      </c>
      <c r="AM533">
        <v>9461818635</v>
      </c>
      <c r="AN533">
        <v>57857</v>
      </c>
      <c r="AO533" s="1">
        <f t="shared" si="110"/>
        <v>1.6937090248382261E-2</v>
      </c>
      <c r="AP533" s="5">
        <f t="shared" si="111"/>
        <v>18.534124426326414</v>
      </c>
      <c r="AQ533" s="3">
        <f t="shared" si="112"/>
        <v>6.4575206207834607E-3</v>
      </c>
      <c r="AR533" s="15">
        <f t="shared" si="113"/>
        <v>0.33422559914323879</v>
      </c>
    </row>
    <row r="534" spans="1:45" x14ac:dyDescent="0.25">
      <c r="A534" t="s">
        <v>37</v>
      </c>
      <c r="B534">
        <v>24.9411454940157</v>
      </c>
      <c r="C534">
        <v>2.3344697175257799E-2</v>
      </c>
      <c r="D534">
        <v>24.682525458281798</v>
      </c>
      <c r="E534">
        <v>-11.0182044268595</v>
      </c>
      <c r="F534" s="1">
        <v>0</v>
      </c>
      <c r="G534" s="1">
        <v>0</v>
      </c>
      <c r="H534">
        <v>4.0789755614936203</v>
      </c>
      <c r="I534">
        <v>88.158610259228496</v>
      </c>
      <c r="J534">
        <v>89.155751152898404</v>
      </c>
      <c r="K534">
        <v>40.977703532210299</v>
      </c>
      <c r="L534">
        <v>113.161777654796</v>
      </c>
      <c r="M534">
        <v>37.8566367589615</v>
      </c>
      <c r="N534">
        <v>94.896615435820294</v>
      </c>
      <c r="O534">
        <v>65.432789779234994</v>
      </c>
      <c r="P534">
        <v>159500.043391713</v>
      </c>
      <c r="Q534">
        <v>184990.10749749001</v>
      </c>
      <c r="R534">
        <v>129.97639354462001</v>
      </c>
      <c r="S534">
        <v>679.98577350374296</v>
      </c>
      <c r="T534">
        <v>0.71864681149731002</v>
      </c>
      <c r="U534">
        <v>0.37302640165684198</v>
      </c>
      <c r="V534" s="1">
        <v>0</v>
      </c>
      <c r="W534">
        <v>0.15316703256872799</v>
      </c>
      <c r="X534">
        <v>0.47380656577442898</v>
      </c>
      <c r="Y534" s="1">
        <v>0</v>
      </c>
      <c r="Z534" s="1">
        <v>0</v>
      </c>
      <c r="AA534">
        <v>3.0792902742718398E-4</v>
      </c>
      <c r="AB534">
        <v>9.5131146165324601E-3</v>
      </c>
      <c r="AC534">
        <v>7.7996528403950997E-3</v>
      </c>
      <c r="AD534">
        <v>4.2003923464695603E-3</v>
      </c>
      <c r="AE534">
        <v>4.1026567121751102E-3</v>
      </c>
      <c r="AF534" s="3">
        <v>8.7334261013419998E-3</v>
      </c>
      <c r="AG534">
        <v>5.2205485098732497E-3</v>
      </c>
      <c r="AH534">
        <v>10.592936770740801</v>
      </c>
      <c r="AI534">
        <v>0.482210197545068</v>
      </c>
      <c r="AJ534">
        <v>2991.8136739369002</v>
      </c>
      <c r="AK534" t="s">
        <v>101</v>
      </c>
      <c r="AL534" t="s">
        <v>102</v>
      </c>
      <c r="AM534">
        <v>10937396475.5</v>
      </c>
      <c r="AN534">
        <v>68573</v>
      </c>
      <c r="AO534" s="1">
        <f t="shared" si="110"/>
        <v>1.6841007969164282E-2</v>
      </c>
      <c r="AP534" s="5">
        <f t="shared" si="111"/>
        <v>18.438525628079983</v>
      </c>
      <c r="AQ534" s="3">
        <f t="shared" si="112"/>
        <v>6.7835943875747401E-3</v>
      </c>
      <c r="AR534" s="15">
        <f t="shared" si="113"/>
        <v>0.35266484951664978</v>
      </c>
      <c r="AS534" s="3">
        <f>AVERAGE(AQ532:AQ534)</f>
        <v>5.698044669680948E-3</v>
      </c>
    </row>
    <row r="535" spans="1:45" x14ac:dyDescent="0.25">
      <c r="A535" t="s">
        <v>37</v>
      </c>
      <c r="B535">
        <v>24.648064982251299</v>
      </c>
      <c r="C535">
        <v>2.4132206375363601E-2</v>
      </c>
      <c r="D535">
        <v>25.408073548987002</v>
      </c>
      <c r="E535">
        <v>-2.0733805678634099</v>
      </c>
      <c r="F535" s="1">
        <v>0</v>
      </c>
      <c r="G535" s="1">
        <v>0</v>
      </c>
      <c r="H535">
        <v>4.2186034368404002</v>
      </c>
      <c r="I535">
        <v>111.242569478429</v>
      </c>
      <c r="J535">
        <v>111.785855307387</v>
      </c>
      <c r="K535">
        <v>65.194699900338705</v>
      </c>
      <c r="L535">
        <v>137.59278819253501</v>
      </c>
      <c r="M535">
        <v>38.3481573257165</v>
      </c>
      <c r="N535">
        <v>94.926813538737093</v>
      </c>
      <c r="O535">
        <v>65.546010354682707</v>
      </c>
      <c r="P535">
        <v>151369.14510740701</v>
      </c>
      <c r="Q535">
        <v>175794.210801482</v>
      </c>
      <c r="R535">
        <v>132.990648476263</v>
      </c>
      <c r="S535">
        <v>680.85745311827804</v>
      </c>
      <c r="T535">
        <v>0.72531722202070104</v>
      </c>
      <c r="U535">
        <v>0.35119540361429602</v>
      </c>
      <c r="V535" s="1">
        <v>0</v>
      </c>
      <c r="W535">
        <v>0.13798700750246201</v>
      </c>
      <c r="X535">
        <v>0.51081758888324003</v>
      </c>
      <c r="Y535" s="1">
        <v>0</v>
      </c>
      <c r="Z535" s="1">
        <v>0</v>
      </c>
      <c r="AA535">
        <v>3.0906863817128097E-4</v>
      </c>
      <c r="AB535">
        <v>9.32502023813442E-3</v>
      </c>
      <c r="AC535">
        <v>7.8341514584837398E-3</v>
      </c>
      <c r="AD535">
        <v>3.7949506486066901E-3</v>
      </c>
      <c r="AE535">
        <v>4.7068775245655498E-3</v>
      </c>
      <c r="AF535" s="3">
        <v>8.7059684059452892E-3</v>
      </c>
      <c r="AG535">
        <v>5.9963320070528696E-3</v>
      </c>
      <c r="AH535">
        <v>10.2621010920522</v>
      </c>
      <c r="AI535">
        <v>0.37898900830436</v>
      </c>
      <c r="AJ535">
        <v>3535.3087015516799</v>
      </c>
      <c r="AK535" t="s">
        <v>103</v>
      </c>
      <c r="AL535" t="s">
        <v>104</v>
      </c>
      <c r="AM535">
        <v>12423017108.110001</v>
      </c>
      <c r="AN535">
        <v>82071</v>
      </c>
      <c r="AO535" s="1">
        <f t="shared" si="110"/>
        <v>1.684918850260031E-2</v>
      </c>
      <c r="AP535" s="5">
        <f t="shared" si="111"/>
        <v>18.446669000700609</v>
      </c>
      <c r="AQ535" s="3">
        <f t="shared" si="112"/>
        <v>6.458278544327456E-3</v>
      </c>
      <c r="AR535" s="15">
        <f t="shared" si="113"/>
        <v>0.33617971793797352</v>
      </c>
    </row>
    <row r="536" spans="1:45" x14ac:dyDescent="0.25">
      <c r="A536" t="s">
        <v>37</v>
      </c>
      <c r="B536">
        <v>24.227594213762401</v>
      </c>
      <c r="C536">
        <v>2.4200458239023701E-2</v>
      </c>
      <c r="D536">
        <v>25.470652682642999</v>
      </c>
      <c r="E536">
        <v>10.298450120150701</v>
      </c>
      <c r="F536" s="1">
        <v>0</v>
      </c>
      <c r="G536" s="1">
        <v>0</v>
      </c>
      <c r="H536">
        <v>4.3684676519186603</v>
      </c>
      <c r="I536">
        <v>133.84035015709</v>
      </c>
      <c r="J536">
        <v>134.376289825707</v>
      </c>
      <c r="K536">
        <v>83.689142535654895</v>
      </c>
      <c r="L536">
        <v>161.879938239784</v>
      </c>
      <c r="M536">
        <v>38.751960779836502</v>
      </c>
      <c r="N536">
        <v>94.702703117149198</v>
      </c>
      <c r="O536">
        <v>65.267042722581195</v>
      </c>
      <c r="P536">
        <v>142156.730545695</v>
      </c>
      <c r="Q536">
        <v>165397.90913504301</v>
      </c>
      <c r="R536">
        <v>133.877914062147</v>
      </c>
      <c r="S536">
        <v>690.34441759430001</v>
      </c>
      <c r="T536">
        <v>0.73945081580923799</v>
      </c>
      <c r="U536">
        <v>0.313116322102796</v>
      </c>
      <c r="V536" s="1">
        <v>0</v>
      </c>
      <c r="W536">
        <v>9.93404428898539E-2</v>
      </c>
      <c r="X536">
        <v>0.58754323500734895</v>
      </c>
      <c r="Y536" s="1">
        <v>0</v>
      </c>
      <c r="Z536" s="1">
        <v>0</v>
      </c>
      <c r="AA536">
        <v>3.14308658394422E-4</v>
      </c>
      <c r="AB536">
        <v>9.1725844589137292E-3</v>
      </c>
      <c r="AC536">
        <v>7.9019120665068995E-3</v>
      </c>
      <c r="AD536">
        <v>3.28448737743067E-3</v>
      </c>
      <c r="AE536">
        <v>5.9111744499168797E-3</v>
      </c>
      <c r="AF536" s="3">
        <v>8.7241377514087198E-3</v>
      </c>
      <c r="AG536">
        <v>5.5179395725722001E-3</v>
      </c>
      <c r="AH536">
        <v>10.223856706875999</v>
      </c>
      <c r="AI536">
        <v>0.417031580851081</v>
      </c>
      <c r="AJ536">
        <v>4230.2800611011598</v>
      </c>
      <c r="AK536" t="s">
        <v>105</v>
      </c>
      <c r="AL536" t="s">
        <v>106</v>
      </c>
      <c r="AM536">
        <v>10605176412.17</v>
      </c>
      <c r="AN536">
        <v>74602</v>
      </c>
      <c r="AO536" s="1">
        <f t="shared" si="110"/>
        <v>1.6940358476310043E-2</v>
      </c>
      <c r="AP536" s="5">
        <f t="shared" si="111"/>
        <v>18.537374401628348</v>
      </c>
      <c r="AQ536" s="3">
        <f t="shared" si="112"/>
        <v>5.9140964466586274E-3</v>
      </c>
      <c r="AR536" s="15">
        <f t="shared" si="113"/>
        <v>0.30695931844772018</v>
      </c>
    </row>
    <row r="537" spans="1:45" x14ac:dyDescent="0.25">
      <c r="A537" t="s">
        <v>37</v>
      </c>
      <c r="B537">
        <v>27.105035694513099</v>
      </c>
      <c r="C537">
        <v>2.3189312484826499E-2</v>
      </c>
      <c r="D537">
        <v>24.538604523340599</v>
      </c>
      <c r="E537">
        <v>30.5456467693399</v>
      </c>
      <c r="F537" s="1">
        <v>0</v>
      </c>
      <c r="G537" s="1">
        <v>0</v>
      </c>
      <c r="H537">
        <v>4.5785780216522998</v>
      </c>
      <c r="I537">
        <v>156.23255202193801</v>
      </c>
      <c r="J537">
        <v>156.466893402122</v>
      </c>
      <c r="K537">
        <v>105.072769856307</v>
      </c>
      <c r="L537">
        <v>185.69363597612301</v>
      </c>
      <c r="M537">
        <v>38.845502108731502</v>
      </c>
      <c r="N537">
        <v>94.660468197287003</v>
      </c>
      <c r="O537">
        <v>65.185923806329001</v>
      </c>
      <c r="P537">
        <v>135206.437546139</v>
      </c>
      <c r="Q537">
        <v>157819.30862136101</v>
      </c>
      <c r="R537">
        <v>134.09413350557901</v>
      </c>
      <c r="S537">
        <v>693.65663896814897</v>
      </c>
      <c r="T537">
        <v>0.76051352621518997</v>
      </c>
      <c r="U537">
        <v>0.25086613696947002</v>
      </c>
      <c r="V537" s="1">
        <v>0</v>
      </c>
      <c r="W537">
        <v>6.6121817593869495E-2</v>
      </c>
      <c r="X537">
        <v>0.68301204543666005</v>
      </c>
      <c r="Y537" s="1">
        <v>0</v>
      </c>
      <c r="Z537" s="1">
        <v>0</v>
      </c>
      <c r="AA537">
        <v>3.21048265706544E-4</v>
      </c>
      <c r="AB537">
        <v>8.9495095408054105E-3</v>
      </c>
      <c r="AC537">
        <v>7.9033343085949496E-3</v>
      </c>
      <c r="AD537">
        <v>2.83230379800146E-3</v>
      </c>
      <c r="AE537">
        <v>6.8358239899247702E-3</v>
      </c>
      <c r="AF537" s="3">
        <v>8.7452120428918607E-3</v>
      </c>
      <c r="AG537">
        <v>4.2504084904325399E-3</v>
      </c>
      <c r="AH537">
        <v>10.234390077606999</v>
      </c>
      <c r="AI537">
        <v>0.42065438969864299</v>
      </c>
      <c r="AJ537">
        <v>5064.8661952945904</v>
      </c>
      <c r="AK537" t="s">
        <v>107</v>
      </c>
      <c r="AL537" t="s">
        <v>108</v>
      </c>
      <c r="AM537">
        <v>5076866523.4200001</v>
      </c>
      <c r="AN537">
        <v>37549</v>
      </c>
      <c r="AO537" s="1">
        <f t="shared" si="110"/>
        <v>1.6969594617193356E-2</v>
      </c>
      <c r="AP537" s="5">
        <f t="shared" si="111"/>
        <v>18.566441976011617</v>
      </c>
      <c r="AQ537" s="3">
        <f t="shared" si="112"/>
        <v>9.0322658855103433E-3</v>
      </c>
      <c r="AR537" s="15">
        <f t="shared" si="113"/>
        <v>0.45989391664453483</v>
      </c>
    </row>
    <row r="538" spans="1:45" x14ac:dyDescent="0.25">
      <c r="A538" t="s">
        <v>37</v>
      </c>
      <c r="B538">
        <v>26.351731685441901</v>
      </c>
      <c r="C538">
        <v>2.2176137845879899E-2</v>
      </c>
      <c r="D538">
        <v>23.593980417328702</v>
      </c>
      <c r="E538">
        <v>48.524210735172701</v>
      </c>
      <c r="F538" s="1">
        <v>0</v>
      </c>
      <c r="G538" s="1">
        <v>0</v>
      </c>
      <c r="H538">
        <v>4.7741275367032596</v>
      </c>
      <c r="I538">
        <v>179.271099296378</v>
      </c>
      <c r="J538">
        <v>179.58444219883799</v>
      </c>
      <c r="K538">
        <v>124.040054126405</v>
      </c>
      <c r="L538">
        <v>210.405260700719</v>
      </c>
      <c r="M538">
        <v>39.218409998249101</v>
      </c>
      <c r="N538">
        <v>94.529415266814198</v>
      </c>
      <c r="O538">
        <v>64.816607287822805</v>
      </c>
      <c r="P538">
        <v>127823.644997561</v>
      </c>
      <c r="Q538">
        <v>149871.78945850901</v>
      </c>
      <c r="R538">
        <v>134.169824608743</v>
      </c>
      <c r="S538">
        <v>701.06062405293801</v>
      </c>
      <c r="T538">
        <v>0.77500421747287096</v>
      </c>
      <c r="U538">
        <v>0.23020409412748499</v>
      </c>
      <c r="V538" s="1">
        <v>0</v>
      </c>
      <c r="W538">
        <v>5.3551837175070401E-2</v>
      </c>
      <c r="X538">
        <v>0.71624406869744295</v>
      </c>
      <c r="Y538" s="1">
        <v>0</v>
      </c>
      <c r="Z538" s="1">
        <v>0</v>
      </c>
      <c r="AA538">
        <v>3.3038018896580401E-4</v>
      </c>
      <c r="AB538">
        <v>8.9451359062422808E-3</v>
      </c>
      <c r="AC538">
        <v>8.0182786360436901E-3</v>
      </c>
      <c r="AD538">
        <v>2.4656058765637201E-3</v>
      </c>
      <c r="AE538">
        <v>6.8332544756734004E-3</v>
      </c>
      <c r="AF538" s="3">
        <v>8.8301688174496698E-3</v>
      </c>
      <c r="AG538">
        <v>3.60172888028672E-3</v>
      </c>
      <c r="AH538">
        <v>10.2306461856812</v>
      </c>
      <c r="AI538">
        <v>0.375794189662644</v>
      </c>
      <c r="AJ538">
        <v>5902.58904332987</v>
      </c>
      <c r="AK538" t="s">
        <v>109</v>
      </c>
      <c r="AL538" t="s">
        <v>110</v>
      </c>
      <c r="AM538">
        <v>1834908423.9400001</v>
      </c>
      <c r="AN538">
        <v>14355</v>
      </c>
      <c r="AO538" s="1">
        <f t="shared" si="110"/>
        <v>1.7178827642459163E-2</v>
      </c>
      <c r="AP538" s="5">
        <f t="shared" si="111"/>
        <v>18.774191289729703</v>
      </c>
      <c r="AQ538" s="3">
        <f t="shared" si="112"/>
        <v>7.9881966670645038E-3</v>
      </c>
      <c r="AR538" s="15">
        <f t="shared" si="113"/>
        <v>0.40361474317444723</v>
      </c>
    </row>
    <row r="539" spans="1:45" x14ac:dyDescent="0.25">
      <c r="A539" t="s">
        <v>37</v>
      </c>
      <c r="B539">
        <v>19.721453495211801</v>
      </c>
      <c r="C539">
        <v>2.1241228883999999E-2</v>
      </c>
      <c r="D539">
        <v>22.712723431421999</v>
      </c>
      <c r="E539">
        <v>68.181238891329798</v>
      </c>
      <c r="F539" s="1">
        <v>0</v>
      </c>
      <c r="G539" s="1">
        <v>0</v>
      </c>
      <c r="H539">
        <v>4.9659738384151701</v>
      </c>
      <c r="I539">
        <v>199.14830737365401</v>
      </c>
      <c r="J539">
        <v>199.95858398237201</v>
      </c>
      <c r="K539">
        <v>141.74285479216701</v>
      </c>
      <c r="L539">
        <v>233.413410008265</v>
      </c>
      <c r="M539">
        <v>39.425614997066802</v>
      </c>
      <c r="N539">
        <v>94.048389482351695</v>
      </c>
      <c r="O539">
        <v>64.336909153815498</v>
      </c>
      <c r="P539">
        <v>115657.47321086199</v>
      </c>
      <c r="Q539">
        <v>140205.23815225199</v>
      </c>
      <c r="R539">
        <v>134.100936214326</v>
      </c>
      <c r="S539">
        <v>710.01144540453697</v>
      </c>
      <c r="T539">
        <v>0.70281534085282604</v>
      </c>
      <c r="U539">
        <v>0.28841136080853602</v>
      </c>
      <c r="V539" s="1">
        <v>0</v>
      </c>
      <c r="W539">
        <v>9.9249065582143997E-2</v>
      </c>
      <c r="X539">
        <v>0.61233957360931901</v>
      </c>
      <c r="Y539" s="1">
        <v>0</v>
      </c>
      <c r="Z539" s="1">
        <v>0</v>
      </c>
      <c r="AA539">
        <v>3.5965524576612599E-4</v>
      </c>
      <c r="AB539">
        <v>8.6549070353270901E-3</v>
      </c>
      <c r="AC539">
        <v>7.85388247256469E-3</v>
      </c>
      <c r="AD539">
        <v>1.5433894032776301E-3</v>
      </c>
      <c r="AE539">
        <v>6.7596757920840803E-3</v>
      </c>
      <c r="AF539" s="3">
        <v>8.7742366710186707E-3</v>
      </c>
      <c r="AG539">
        <v>3.9235588251045998E-3</v>
      </c>
      <c r="AH539">
        <v>10.1590946838246</v>
      </c>
      <c r="AI539">
        <v>0.39043440476210201</v>
      </c>
      <c r="AJ539">
        <v>6586.1347572984496</v>
      </c>
      <c r="AK539" t="s">
        <v>111</v>
      </c>
      <c r="AL539" t="s">
        <v>112</v>
      </c>
      <c r="AM539">
        <v>362007891.14999998</v>
      </c>
      <c r="AN539">
        <v>3130</v>
      </c>
      <c r="AO539" s="1">
        <f t="shared" si="110"/>
        <v>1.6987774389349487E-2</v>
      </c>
      <c r="AP539" s="5">
        <f t="shared" si="111"/>
        <v>18.584512134764243</v>
      </c>
      <c r="AQ539" s="3">
        <f t="shared" si="112"/>
        <v>1.1513422433844442E-3</v>
      </c>
      <c r="AR539" s="15">
        <f t="shared" si="113"/>
        <v>6.1176820365426376E-2</v>
      </c>
    </row>
    <row r="540" spans="1:45" x14ac:dyDescent="0.25">
      <c r="A540" t="s">
        <v>37</v>
      </c>
      <c r="B540">
        <v>25.259988423734299</v>
      </c>
      <c r="C540">
        <v>1.9884413925768001E-2</v>
      </c>
      <c r="D540">
        <v>21.417191479200199</v>
      </c>
      <c r="E540">
        <v>102.29644623876101</v>
      </c>
      <c r="F540" s="1">
        <v>0</v>
      </c>
      <c r="G540" s="1">
        <v>0</v>
      </c>
      <c r="H540">
        <v>5.3148005175597</v>
      </c>
      <c r="I540">
        <v>221.61478052167899</v>
      </c>
      <c r="J540">
        <v>222.36833183757801</v>
      </c>
      <c r="K540">
        <v>166.24739735721201</v>
      </c>
      <c r="L540">
        <v>264.84777773955398</v>
      </c>
      <c r="M540">
        <v>39.591711274652397</v>
      </c>
      <c r="N540">
        <v>93.479193330708995</v>
      </c>
      <c r="O540">
        <v>64.243127339127696</v>
      </c>
      <c r="P540">
        <v>91675.533345008706</v>
      </c>
      <c r="Q540">
        <v>112527.993701842</v>
      </c>
      <c r="R540">
        <v>133.74137237676601</v>
      </c>
      <c r="S540">
        <v>700.96866517040405</v>
      </c>
      <c r="T540">
        <v>0.58580082346057405</v>
      </c>
      <c r="U540">
        <v>0.35665834034070198</v>
      </c>
      <c r="V540" s="1">
        <v>0</v>
      </c>
      <c r="W540">
        <v>0.107749106573888</v>
      </c>
      <c r="X540">
        <v>0.53559255308540898</v>
      </c>
      <c r="Y540" s="1">
        <v>0</v>
      </c>
      <c r="Z540" s="1">
        <v>0</v>
      </c>
      <c r="AA540">
        <v>3.4111777601455399E-4</v>
      </c>
      <c r="AB540">
        <v>8.3785833455102196E-3</v>
      </c>
      <c r="AC540">
        <v>7.9637948002381307E-3</v>
      </c>
      <c r="AD540">
        <v>1.3101224162189399E-3</v>
      </c>
      <c r="AE540">
        <v>6.6720174799350003E-3</v>
      </c>
      <c r="AF540" s="3">
        <v>8.8753930680072791E-3</v>
      </c>
      <c r="AG540">
        <v>3.1826119350659202E-3</v>
      </c>
      <c r="AH540">
        <v>10.1636376688922</v>
      </c>
      <c r="AI540">
        <v>0.37598533485063701</v>
      </c>
      <c r="AJ540">
        <v>7028.5353526773397</v>
      </c>
      <c r="AK540" t="s">
        <v>113</v>
      </c>
      <c r="AL540" t="s">
        <v>114</v>
      </c>
      <c r="AM540">
        <v>52346729.539999999</v>
      </c>
      <c r="AN540">
        <v>571</v>
      </c>
      <c r="AO540" s="1">
        <f t="shared" si="110"/>
        <v>1.7180305644259965E-2</v>
      </c>
      <c r="AP540" s="5">
        <f t="shared" si="111"/>
        <v>18.775657081089946</v>
      </c>
      <c r="AQ540" s="3">
        <f t="shared" si="112"/>
        <v>6.7906006809470773E-3</v>
      </c>
      <c r="AR540" s="15">
        <f t="shared" si="113"/>
        <v>0.34535842418932439</v>
      </c>
    </row>
    <row r="541" spans="1:45" x14ac:dyDescent="0.25">
      <c r="AO541" s="1"/>
      <c r="AP541" s="5"/>
      <c r="AQ541" s="3"/>
      <c r="AR541" s="15"/>
    </row>
    <row r="542" spans="1:45" s="69" customFormat="1" x14ac:dyDescent="0.25">
      <c r="B542" s="69" t="s">
        <v>310</v>
      </c>
      <c r="AF542" s="68"/>
    </row>
    <row r="543" spans="1:45" x14ac:dyDescent="0.25">
      <c r="AO543" t="s">
        <v>226</v>
      </c>
      <c r="AP543" t="s">
        <v>67</v>
      </c>
      <c r="AR543" t="s">
        <v>309</v>
      </c>
    </row>
    <row r="544" spans="1:45" x14ac:dyDescent="0.25">
      <c r="A544" t="s">
        <v>0</v>
      </c>
      <c r="B544" t="s">
        <v>1</v>
      </c>
      <c r="C544" t="s">
        <v>2</v>
      </c>
      <c r="D544" t="s">
        <v>3</v>
      </c>
      <c r="E544" t="s">
        <v>5</v>
      </c>
      <c r="F544" t="s">
        <v>6</v>
      </c>
      <c r="G544" t="s">
        <v>208</v>
      </c>
      <c r="H544" t="s">
        <v>7</v>
      </c>
      <c r="I544" t="s">
        <v>8</v>
      </c>
      <c r="J544" t="s">
        <v>134</v>
      </c>
      <c r="K544" t="s">
        <v>143</v>
      </c>
      <c r="L544" t="s">
        <v>9</v>
      </c>
      <c r="M544" t="s">
        <v>10</v>
      </c>
      <c r="N544" t="s">
        <v>11</v>
      </c>
      <c r="O544" t="s">
        <v>13</v>
      </c>
      <c r="P544" t="s">
        <v>14</v>
      </c>
      <c r="Q544" t="s">
        <v>15</v>
      </c>
      <c r="R544" t="s">
        <v>16</v>
      </c>
      <c r="S544" t="s">
        <v>17</v>
      </c>
      <c r="T544" t="s">
        <v>18</v>
      </c>
      <c r="U544" t="s">
        <v>20</v>
      </c>
      <c r="V544" t="s">
        <v>21</v>
      </c>
      <c r="W544" t="s">
        <v>22</v>
      </c>
      <c r="X544" t="s">
        <v>23</v>
      </c>
      <c r="Y544" t="s">
        <v>24</v>
      </c>
      <c r="Z544" t="s">
        <v>25</v>
      </c>
      <c r="AA544" t="s">
        <v>26</v>
      </c>
      <c r="AB544" t="s">
        <v>27</v>
      </c>
      <c r="AC544" t="s">
        <v>263</v>
      </c>
      <c r="AD544" t="s">
        <v>120</v>
      </c>
      <c r="AE544" t="s">
        <v>29</v>
      </c>
      <c r="AF544" s="3" t="s">
        <v>233</v>
      </c>
      <c r="AG544" t="s">
        <v>30</v>
      </c>
      <c r="AH544" t="s">
        <v>31</v>
      </c>
      <c r="AI544" t="s">
        <v>32</v>
      </c>
      <c r="AJ544" t="s">
        <v>33</v>
      </c>
      <c r="AK544" t="s">
        <v>34</v>
      </c>
      <c r="AL544" t="s">
        <v>74</v>
      </c>
      <c r="AM544" t="s">
        <v>35</v>
      </c>
      <c r="AN544" t="s">
        <v>36</v>
      </c>
      <c r="AO544" s="15">
        <v>1</v>
      </c>
      <c r="AP544" s="15">
        <v>1</v>
      </c>
    </row>
    <row r="545" spans="1:45" x14ac:dyDescent="0.25">
      <c r="A545" t="s">
        <v>37</v>
      </c>
      <c r="B545">
        <v>23.763867561744899</v>
      </c>
      <c r="C545">
        <v>8.6004313413610405E-3</v>
      </c>
      <c r="D545">
        <v>9.8460608464032102</v>
      </c>
      <c r="E545">
        <v>-68.506068679380704</v>
      </c>
      <c r="F545" s="1">
        <v>0</v>
      </c>
      <c r="G545" s="1">
        <v>0</v>
      </c>
      <c r="H545">
        <v>3.2516774075324402</v>
      </c>
      <c r="I545">
        <v>-131.66508500350901</v>
      </c>
      <c r="J545">
        <v>-112.98979517335199</v>
      </c>
      <c r="K545">
        <v>-155.98949425905599</v>
      </c>
      <c r="L545">
        <v>-108.87483600789901</v>
      </c>
      <c r="M545">
        <v>35.852920583690803</v>
      </c>
      <c r="N545">
        <v>94.437928916602402</v>
      </c>
      <c r="O545">
        <v>64.785673198424902</v>
      </c>
      <c r="P545">
        <v>175134.14729927</v>
      </c>
      <c r="Q545">
        <v>199346.975127326</v>
      </c>
      <c r="R545">
        <v>84.493416295995701</v>
      </c>
      <c r="S545">
        <v>627.80954758493203</v>
      </c>
      <c r="T545">
        <v>0.75744681518623902</v>
      </c>
      <c r="U545">
        <v>0.35716049643827102</v>
      </c>
      <c r="V545" s="1">
        <v>0</v>
      </c>
      <c r="W545">
        <v>0.10576512915198</v>
      </c>
      <c r="X545">
        <v>0.53707437440974803</v>
      </c>
      <c r="Y545" s="1">
        <v>0</v>
      </c>
      <c r="Z545" s="1">
        <v>0</v>
      </c>
      <c r="AA545">
        <v>2.9541866249898702E-4</v>
      </c>
      <c r="AB545">
        <v>7.9188873859287693E-3</v>
      </c>
      <c r="AC545">
        <v>6.2122466733487104E-3</v>
      </c>
      <c r="AD545">
        <v>3.3876606706030902E-4</v>
      </c>
      <c r="AE545">
        <v>4.7439878146351097E-5</v>
      </c>
      <c r="AF545" s="3">
        <v>2.2223145565304402E-3</v>
      </c>
      <c r="AG545" s="1">
        <v>0</v>
      </c>
      <c r="AH545">
        <v>13.982646036120901</v>
      </c>
      <c r="AI545">
        <v>1.4989279145879399</v>
      </c>
      <c r="AJ545">
        <v>11.602443425802701</v>
      </c>
      <c r="AK545" t="s">
        <v>83</v>
      </c>
      <c r="AL545" t="s">
        <v>84</v>
      </c>
      <c r="AM545">
        <v>119966890.90000001</v>
      </c>
      <c r="AN545">
        <v>685</v>
      </c>
      <c r="AO545" s="1">
        <f>AA545+AC545*$AO$524+AF545*$AP$524</f>
        <v>8.7299798923781372E-3</v>
      </c>
      <c r="AP545" s="5">
        <f>100*(1-(1-AO545)^12)</f>
        <v>9.987326858330924</v>
      </c>
      <c r="AQ545" s="3">
        <f>(1-(1-B545/100)^(1/12))- AO545</f>
        <v>1.3627523720577827E-2</v>
      </c>
      <c r="AR545" s="15">
        <f>B545/AP545-1</f>
        <v>1.3794022062993041</v>
      </c>
    </row>
    <row r="546" spans="1:45" x14ac:dyDescent="0.25">
      <c r="A546" t="s">
        <v>37</v>
      </c>
      <c r="B546">
        <v>13.039331307162101</v>
      </c>
      <c r="C546">
        <v>9.6803289043584997E-3</v>
      </c>
      <c r="D546">
        <v>11.0174456967606</v>
      </c>
      <c r="E546">
        <v>-55.470958779390202</v>
      </c>
      <c r="F546" s="1">
        <v>0</v>
      </c>
      <c r="G546" s="1">
        <v>0</v>
      </c>
      <c r="H546">
        <v>3.3728325108592698</v>
      </c>
      <c r="I546">
        <v>-106.692655162872</v>
      </c>
      <c r="J546">
        <v>-95.872837563991595</v>
      </c>
      <c r="K546">
        <v>-142.42397915001499</v>
      </c>
      <c r="L546">
        <v>-84.560126179452695</v>
      </c>
      <c r="M546">
        <v>37.217647073813701</v>
      </c>
      <c r="N546">
        <v>95.006128868689004</v>
      </c>
      <c r="O546">
        <v>65.535550246933994</v>
      </c>
      <c r="P546">
        <v>180275.99882402201</v>
      </c>
      <c r="Q546">
        <v>205734.59076491601</v>
      </c>
      <c r="R546">
        <v>87.649359585621397</v>
      </c>
      <c r="S546">
        <v>645.38669047675603</v>
      </c>
      <c r="T546">
        <v>0.75337148134451704</v>
      </c>
      <c r="U546">
        <v>0.38486519678250403</v>
      </c>
      <c r="V546" s="1">
        <v>0</v>
      </c>
      <c r="W546">
        <v>0.18820081384571799</v>
      </c>
      <c r="X546">
        <v>0.42693398937177701</v>
      </c>
      <c r="Y546" s="1">
        <v>0</v>
      </c>
      <c r="Z546" s="1">
        <v>0</v>
      </c>
      <c r="AA546">
        <v>3.0691738599878499E-4</v>
      </c>
      <c r="AB546">
        <v>8.5764481905181208E-3</v>
      </c>
      <c r="AC546">
        <v>6.5546136539368499E-3</v>
      </c>
      <c r="AD546">
        <v>6.5668660669551996E-4</v>
      </c>
      <c r="AE546">
        <v>1.39301076391174E-4</v>
      </c>
      <c r="AF546" s="3">
        <v>3.1176621245154099E-3</v>
      </c>
      <c r="AG546" s="1">
        <v>9.4722822843416995E-7</v>
      </c>
      <c r="AH546">
        <v>10.7258983933301</v>
      </c>
      <c r="AI546">
        <v>0.39265052047680798</v>
      </c>
      <c r="AJ546">
        <v>38.972774749610601</v>
      </c>
      <c r="AK546" t="s">
        <v>85</v>
      </c>
      <c r="AL546" t="s">
        <v>86</v>
      </c>
      <c r="AM546">
        <v>645388075.78999996</v>
      </c>
      <c r="AN546">
        <v>3580</v>
      </c>
      <c r="AO546" s="1">
        <f t="shared" ref="AO546:AO560" si="114">AA546+AC546*$AO$524+AF546*$AP$524</f>
        <v>9.9791931644510456E-3</v>
      </c>
      <c r="AP546" s="5">
        <f t="shared" ref="AP546:AP560" si="115">100*(1-(1-AO546)^12)</f>
        <v>11.339155257133749</v>
      </c>
      <c r="AQ546" s="3">
        <f t="shared" ref="AQ546:AQ560" si="116">(1-(1-B546/100)^(1/12))- AO546</f>
        <v>1.5961455469733089E-3</v>
      </c>
      <c r="AR546" s="15">
        <f t="shared" ref="AR546:AR560" si="117">B546/AP546-1</f>
        <v>0.14993851053928631</v>
      </c>
    </row>
    <row r="547" spans="1:45" x14ac:dyDescent="0.25">
      <c r="A547" t="s">
        <v>37</v>
      </c>
      <c r="B547">
        <v>13.941451105029101</v>
      </c>
      <c r="C547">
        <v>1.10292691323175E-2</v>
      </c>
      <c r="D547">
        <v>12.4610640796711</v>
      </c>
      <c r="E547">
        <v>-46.040634418476102</v>
      </c>
      <c r="F547" s="1">
        <v>0</v>
      </c>
      <c r="G547" s="1">
        <v>0</v>
      </c>
      <c r="H547">
        <v>3.4615015270270901</v>
      </c>
      <c r="I547">
        <v>-81.142402989231101</v>
      </c>
      <c r="J547">
        <v>-75.532796978399602</v>
      </c>
      <c r="K547">
        <v>-126.361918519444</v>
      </c>
      <c r="L547">
        <v>-59.990078347667897</v>
      </c>
      <c r="M547">
        <v>37.724244052153601</v>
      </c>
      <c r="N547">
        <v>95.100549218872999</v>
      </c>
      <c r="O547">
        <v>65.420242505880495</v>
      </c>
      <c r="P547">
        <v>188609.267134425</v>
      </c>
      <c r="Q547">
        <v>217098.665899916</v>
      </c>
      <c r="R547">
        <v>88.849676701990902</v>
      </c>
      <c r="S547">
        <v>662.04846316680698</v>
      </c>
      <c r="T547">
        <v>0.71122231971483396</v>
      </c>
      <c r="U547">
        <v>0.40310285794731598</v>
      </c>
      <c r="V547" s="1">
        <v>0</v>
      </c>
      <c r="W547">
        <v>0.20840737646004201</v>
      </c>
      <c r="X547">
        <v>0.38848976559264098</v>
      </c>
      <c r="Y547" s="1">
        <v>0</v>
      </c>
      <c r="Z547" s="1">
        <v>0</v>
      </c>
      <c r="AA547">
        <v>3.0439802848447199E-4</v>
      </c>
      <c r="AB547">
        <v>9.5789219904229197E-3</v>
      </c>
      <c r="AC547">
        <v>7.3058701201848004E-3</v>
      </c>
      <c r="AD547">
        <v>8.9209329300828804E-4</v>
      </c>
      <c r="AE547">
        <v>2.30535323217558E-4</v>
      </c>
      <c r="AF547" s="3">
        <v>4.0819940661338504E-3</v>
      </c>
      <c r="AG547">
        <v>2.33041066631328E-5</v>
      </c>
      <c r="AH547">
        <v>10.637345759337499</v>
      </c>
      <c r="AI547">
        <v>0.43857221489299397</v>
      </c>
      <c r="AJ547">
        <v>95.551791519519895</v>
      </c>
      <c r="AK547" t="s">
        <v>87</v>
      </c>
      <c r="AL547" t="s">
        <v>88</v>
      </c>
      <c r="AM547">
        <v>3291608930.0300002</v>
      </c>
      <c r="AN547">
        <v>17452</v>
      </c>
      <c r="AO547" s="1">
        <f t="shared" si="114"/>
        <v>1.1692262214803122E-2</v>
      </c>
      <c r="AP547" s="5">
        <f t="shared" si="115"/>
        <v>13.16269285980367</v>
      </c>
      <c r="AQ547" s="3">
        <f t="shared" si="116"/>
        <v>7.4164991681136688E-4</v>
      </c>
      <c r="AR547" s="15">
        <f t="shared" si="117"/>
        <v>5.9164052030995062E-2</v>
      </c>
    </row>
    <row r="548" spans="1:45" x14ac:dyDescent="0.25">
      <c r="A548" t="s">
        <v>37</v>
      </c>
      <c r="B548">
        <v>16.528690936939601</v>
      </c>
      <c r="C548">
        <v>1.263972307995E-2</v>
      </c>
      <c r="D548">
        <v>14.1564220855517</v>
      </c>
      <c r="E548">
        <v>-36.031789908852197</v>
      </c>
      <c r="F548" s="1">
        <v>0</v>
      </c>
      <c r="G548" s="1">
        <v>0</v>
      </c>
      <c r="H548">
        <v>3.5702237867869702</v>
      </c>
      <c r="I548">
        <v>-56.6722946672609</v>
      </c>
      <c r="J548">
        <v>-54.617552538564198</v>
      </c>
      <c r="K548">
        <v>-110.515140232674</v>
      </c>
      <c r="L548">
        <v>-35.9356877094827</v>
      </c>
      <c r="M548">
        <v>37.512922442032597</v>
      </c>
      <c r="N548">
        <v>95.053422340756896</v>
      </c>
      <c r="O548">
        <v>65.375738955436702</v>
      </c>
      <c r="P548">
        <v>192393.00700448299</v>
      </c>
      <c r="Q548">
        <v>220228.785360321</v>
      </c>
      <c r="R548">
        <v>87.905421875952598</v>
      </c>
      <c r="S548">
        <v>678.59237914243204</v>
      </c>
      <c r="T548">
        <v>0.696093391638686</v>
      </c>
      <c r="U548">
        <v>0.382505203492506</v>
      </c>
      <c r="V548" s="1">
        <v>0</v>
      </c>
      <c r="W548">
        <v>0.21372873067223699</v>
      </c>
      <c r="X548">
        <v>0.40376606583525498</v>
      </c>
      <c r="Y548" s="1">
        <v>0</v>
      </c>
      <c r="Z548" s="1">
        <v>0</v>
      </c>
      <c r="AA548">
        <v>3.03575177863749E-4</v>
      </c>
      <c r="AB548">
        <v>1.0307684273316801E-2</v>
      </c>
      <c r="AC548">
        <v>7.9603589982288493E-3</v>
      </c>
      <c r="AD548">
        <v>1.08700617734918E-3</v>
      </c>
      <c r="AE548">
        <v>9.05666102812554E-4</v>
      </c>
      <c r="AF548" s="3">
        <v>5.0348662942073302E-3</v>
      </c>
      <c r="AG548">
        <v>3.5813393019134501E-5</v>
      </c>
      <c r="AH548">
        <v>10.640757724005001</v>
      </c>
      <c r="AI548">
        <v>0.458306102449693</v>
      </c>
      <c r="AJ548">
        <v>234.16376718306799</v>
      </c>
      <c r="AK548" t="s">
        <v>89</v>
      </c>
      <c r="AL548" t="s">
        <v>90</v>
      </c>
      <c r="AM548">
        <v>9526147348.8199997</v>
      </c>
      <c r="AN548">
        <v>49514</v>
      </c>
      <c r="AO548" s="1">
        <f t="shared" si="114"/>
        <v>1.3298800470299927E-2</v>
      </c>
      <c r="AP548" s="5">
        <f t="shared" si="115"/>
        <v>14.841525294966207</v>
      </c>
      <c r="AQ548" s="3">
        <f t="shared" si="116"/>
        <v>1.6440320407300861E-3</v>
      </c>
      <c r="AR548" s="15">
        <f t="shared" si="117"/>
        <v>0.11367872293729997</v>
      </c>
    </row>
    <row r="549" spans="1:45" x14ac:dyDescent="0.25">
      <c r="A549" t="s">
        <v>37</v>
      </c>
      <c r="B549">
        <v>17.412581822826098</v>
      </c>
      <c r="C549">
        <v>1.4324840085608101E-2</v>
      </c>
      <c r="D549">
        <v>15.8981122664336</v>
      </c>
      <c r="E549">
        <v>-18.5862770447009</v>
      </c>
      <c r="F549" s="1">
        <v>0</v>
      </c>
      <c r="G549" s="1">
        <v>0</v>
      </c>
      <c r="H549">
        <v>3.7551431308691399</v>
      </c>
      <c r="I549">
        <v>-32.616638791880497</v>
      </c>
      <c r="J549">
        <v>-31.104921274446799</v>
      </c>
      <c r="K549">
        <v>-88.143424883047899</v>
      </c>
      <c r="L549">
        <v>-11.8660398642869</v>
      </c>
      <c r="M549">
        <v>37.048480378969302</v>
      </c>
      <c r="N549">
        <v>94.828907234566401</v>
      </c>
      <c r="O549">
        <v>65.341527075240407</v>
      </c>
      <c r="P549">
        <v>192274.103494721</v>
      </c>
      <c r="Q549">
        <v>220310.411514034</v>
      </c>
      <c r="R549">
        <v>87.205983710043299</v>
      </c>
      <c r="S549">
        <v>682.14405520123205</v>
      </c>
      <c r="T549">
        <v>0.69864516622108996</v>
      </c>
      <c r="U549">
        <v>0.42308227182253899</v>
      </c>
      <c r="V549" s="1">
        <v>0</v>
      </c>
      <c r="W549">
        <v>0.161687677572844</v>
      </c>
      <c r="X549">
        <v>0.41523005060461599</v>
      </c>
      <c r="Y549" s="1">
        <v>0</v>
      </c>
      <c r="Z549" s="1">
        <v>0</v>
      </c>
      <c r="AA549">
        <v>3.0451723354559099E-4</v>
      </c>
      <c r="AB549">
        <v>1.0423807371191999E-2</v>
      </c>
      <c r="AC549">
        <v>8.2905313231378501E-3</v>
      </c>
      <c r="AD549">
        <v>1.71918395719547E-3</v>
      </c>
      <c r="AE549">
        <v>1.7290469787347401E-3</v>
      </c>
      <c r="AF549" s="3">
        <v>5.97392143645016E-3</v>
      </c>
      <c r="AG549">
        <v>1.4832351271092201E-4</v>
      </c>
      <c r="AH549">
        <v>10.761187631897201</v>
      </c>
      <c r="AI549">
        <v>0.42595315248063198</v>
      </c>
      <c r="AJ549">
        <v>541.97118789559897</v>
      </c>
      <c r="AK549" t="s">
        <v>91</v>
      </c>
      <c r="AL549" t="s">
        <v>92</v>
      </c>
      <c r="AM549">
        <v>16337722848.049999</v>
      </c>
      <c r="AN549">
        <v>84971</v>
      </c>
      <c r="AO549" s="1">
        <f t="shared" si="114"/>
        <v>1.4568969993133601E-2</v>
      </c>
      <c r="AP549" s="5">
        <f t="shared" si="115"/>
        <v>16.147734141987748</v>
      </c>
      <c r="AQ549" s="3">
        <f t="shared" si="116"/>
        <v>1.2473538758866094E-3</v>
      </c>
      <c r="AR549" s="15">
        <f t="shared" si="117"/>
        <v>7.8329731572026606E-2</v>
      </c>
    </row>
    <row r="550" spans="1:45" x14ac:dyDescent="0.25">
      <c r="A550" t="s">
        <v>37</v>
      </c>
      <c r="B550">
        <v>20.4964797124737</v>
      </c>
      <c r="C550">
        <v>1.56344088220861E-2</v>
      </c>
      <c r="D550">
        <v>17.229211454454401</v>
      </c>
      <c r="E550">
        <v>-3.4476517946626202</v>
      </c>
      <c r="F550" s="1">
        <v>0</v>
      </c>
      <c r="G550" s="1">
        <v>0</v>
      </c>
      <c r="H550">
        <v>3.9164036730041998</v>
      </c>
      <c r="I550">
        <v>-9.2783781755083101</v>
      </c>
      <c r="J550">
        <v>-8.0863040345037192</v>
      </c>
      <c r="K550">
        <v>-67.494208232865205</v>
      </c>
      <c r="L550">
        <v>12.2098346782872</v>
      </c>
      <c r="M550">
        <v>36.4851487927709</v>
      </c>
      <c r="N550">
        <v>94.684928634802006</v>
      </c>
      <c r="O550">
        <v>65.259580987358007</v>
      </c>
      <c r="P550">
        <v>185573.746697177</v>
      </c>
      <c r="Q550">
        <v>213880.240847268</v>
      </c>
      <c r="R550">
        <v>88.274990253846994</v>
      </c>
      <c r="S550">
        <v>689.38686977973305</v>
      </c>
      <c r="T550">
        <v>0.70882737941525298</v>
      </c>
      <c r="U550">
        <v>0.417225249967828</v>
      </c>
      <c r="V550" s="1">
        <v>0</v>
      </c>
      <c r="W550">
        <v>0.11312707398659499</v>
      </c>
      <c r="X550">
        <v>0.469647676045576</v>
      </c>
      <c r="Y550" s="1">
        <v>0</v>
      </c>
      <c r="Z550" s="1">
        <v>0</v>
      </c>
      <c r="AA550">
        <v>3.0650294590639499E-4</v>
      </c>
      <c r="AB550">
        <v>1.02334388495592E-2</v>
      </c>
      <c r="AC550">
        <v>8.3582203359737692E-3</v>
      </c>
      <c r="AD550">
        <v>2.59084497525096E-3</v>
      </c>
      <c r="AE550">
        <v>1.82932859884566E-3</v>
      </c>
      <c r="AF550" s="3">
        <v>6.92667225757877E-3</v>
      </c>
      <c r="AG550">
        <v>6.7433878917014895E-4</v>
      </c>
      <c r="AH550">
        <v>11.034850012779801</v>
      </c>
      <c r="AI550">
        <v>0.43211287373507501</v>
      </c>
      <c r="AJ550">
        <v>1017.00227492964</v>
      </c>
      <c r="AK550" t="s">
        <v>93</v>
      </c>
      <c r="AL550" t="s">
        <v>94</v>
      </c>
      <c r="AM550">
        <v>18003251462.080002</v>
      </c>
      <c r="AN550">
        <v>97014</v>
      </c>
      <c r="AO550" s="1">
        <f t="shared" si="114"/>
        <v>1.5591395539458933E-2</v>
      </c>
      <c r="AP550" s="5">
        <f t="shared" si="115"/>
        <v>17.18579954596192</v>
      </c>
      <c r="AQ550" s="3">
        <f t="shared" si="116"/>
        <v>3.3411626401817461E-3</v>
      </c>
      <c r="AR550" s="15">
        <f t="shared" si="117"/>
        <v>0.19264045048690659</v>
      </c>
    </row>
    <row r="551" spans="1:45" x14ac:dyDescent="0.25">
      <c r="A551" t="s">
        <v>37</v>
      </c>
      <c r="B551">
        <v>19.8618986474347</v>
      </c>
      <c r="C551">
        <v>1.66477389555846E-2</v>
      </c>
      <c r="D551">
        <v>18.2459175950748</v>
      </c>
      <c r="E551">
        <v>15.232433302790501</v>
      </c>
      <c r="F551" s="1">
        <v>0</v>
      </c>
      <c r="G551" s="1">
        <v>0</v>
      </c>
      <c r="H551">
        <v>4.1204245071279901</v>
      </c>
      <c r="I551">
        <v>14.2829641300864</v>
      </c>
      <c r="J551">
        <v>15.3215276265289</v>
      </c>
      <c r="K551">
        <v>-40.553540995368401</v>
      </c>
      <c r="L551">
        <v>37.1323790150755</v>
      </c>
      <c r="M551">
        <v>36.225133433609301</v>
      </c>
      <c r="N551">
        <v>94.823305652791603</v>
      </c>
      <c r="O551">
        <v>65.508243591893603</v>
      </c>
      <c r="P551">
        <v>174512.014233778</v>
      </c>
      <c r="Q551">
        <v>201320.84458494399</v>
      </c>
      <c r="R551">
        <v>91.768946522719503</v>
      </c>
      <c r="S551">
        <v>682.99123980256297</v>
      </c>
      <c r="T551">
        <v>0.74904928278595195</v>
      </c>
      <c r="U551">
        <v>0.341977433089654</v>
      </c>
      <c r="V551" s="1">
        <v>0</v>
      </c>
      <c r="W551">
        <v>7.4372279531577198E-2</v>
      </c>
      <c r="X551">
        <v>0.58365028737876701</v>
      </c>
      <c r="Y551" s="1">
        <v>0</v>
      </c>
      <c r="Z551" s="1">
        <v>0</v>
      </c>
      <c r="AA551">
        <v>3.0727436352120398E-4</v>
      </c>
      <c r="AB551">
        <v>9.8040794591660197E-3</v>
      </c>
      <c r="AC551">
        <v>8.2293500866371001E-3</v>
      </c>
      <c r="AD551">
        <v>3.8296583486695499E-3</v>
      </c>
      <c r="AE551">
        <v>1.8903390193676401E-3</v>
      </c>
      <c r="AF551" s="3">
        <v>7.8545033615358504E-3</v>
      </c>
      <c r="AG551">
        <v>8.1641649804140796E-4</v>
      </c>
      <c r="AH551">
        <v>11.1077833748719</v>
      </c>
      <c r="AI551">
        <v>0.40244149862093298</v>
      </c>
      <c r="AJ551">
        <v>1649.5799961222301</v>
      </c>
      <c r="AK551" t="s">
        <v>95</v>
      </c>
      <c r="AL551" t="s">
        <v>96</v>
      </c>
      <c r="AM551">
        <v>13805470934.02</v>
      </c>
      <c r="AN551">
        <v>79109</v>
      </c>
      <c r="AO551" s="1">
        <f t="shared" si="114"/>
        <v>1.6391127811694155E-2</v>
      </c>
      <c r="AP551" s="5">
        <f t="shared" si="115"/>
        <v>17.989539743060277</v>
      </c>
      <c r="AQ551" s="3">
        <f t="shared" si="116"/>
        <v>1.8912486572009238E-3</v>
      </c>
      <c r="AR551" s="15">
        <f t="shared" si="117"/>
        <v>0.10408042290780184</v>
      </c>
    </row>
    <row r="552" spans="1:45" x14ac:dyDescent="0.25">
      <c r="A552" t="s">
        <v>37</v>
      </c>
      <c r="B552">
        <v>22.290003233539998</v>
      </c>
      <c r="C552">
        <v>1.7785041855189199E-2</v>
      </c>
      <c r="D552">
        <v>19.373366871124698</v>
      </c>
      <c r="E552">
        <v>19.546824280644401</v>
      </c>
      <c r="F552" s="1">
        <v>0</v>
      </c>
      <c r="G552" s="1">
        <v>0</v>
      </c>
      <c r="H552">
        <v>4.1991450675357198</v>
      </c>
      <c r="I552">
        <v>38.270907694141599</v>
      </c>
      <c r="J552">
        <v>39.336639706028997</v>
      </c>
      <c r="K552">
        <v>-17.231979249379101</v>
      </c>
      <c r="L552">
        <v>62.1289094509115</v>
      </c>
      <c r="M552">
        <v>36.467206333674902</v>
      </c>
      <c r="N552">
        <v>94.994672050487196</v>
      </c>
      <c r="O552">
        <v>65.512742383326696</v>
      </c>
      <c r="P552">
        <v>167177.53323068999</v>
      </c>
      <c r="Q552">
        <v>191309.352452297</v>
      </c>
      <c r="R552">
        <v>100.090805448859</v>
      </c>
      <c r="S552">
        <v>685.62318929343496</v>
      </c>
      <c r="T552">
        <v>0.77374675130894799</v>
      </c>
      <c r="U552">
        <v>0.28626704712918299</v>
      </c>
      <c r="V552" s="1">
        <v>0</v>
      </c>
      <c r="W552">
        <v>7.8747291903463398E-2</v>
      </c>
      <c r="X552">
        <v>0.63498566096735198</v>
      </c>
      <c r="Y552" s="1">
        <v>0</v>
      </c>
      <c r="Z552" s="1">
        <v>0</v>
      </c>
      <c r="AA552">
        <v>3.0631614957042999E-4</v>
      </c>
      <c r="AB552">
        <v>9.7286672031699894E-3</v>
      </c>
      <c r="AC552">
        <v>8.1910900009098293E-3</v>
      </c>
      <c r="AD552">
        <v>4.2860429411664003E-3</v>
      </c>
      <c r="AE552">
        <v>2.1663075174270302E-3</v>
      </c>
      <c r="AF552" s="3">
        <v>8.4725898564076904E-3</v>
      </c>
      <c r="AG552">
        <v>1.29774333039581E-3</v>
      </c>
      <c r="AH552">
        <v>11.088463919862599</v>
      </c>
      <c r="AI552">
        <v>0.43442000761472999</v>
      </c>
      <c r="AJ552">
        <v>2274.9558408400799</v>
      </c>
      <c r="AK552" t="s">
        <v>97</v>
      </c>
      <c r="AL552" t="s">
        <v>98</v>
      </c>
      <c r="AM552">
        <v>11493455409.610001</v>
      </c>
      <c r="AN552">
        <v>68750</v>
      </c>
      <c r="AO552" s="1">
        <f t="shared" si="114"/>
        <v>1.696999600688795E-2</v>
      </c>
      <c r="AP552" s="5">
        <f t="shared" si="115"/>
        <v>18.566840985247513</v>
      </c>
      <c r="AQ552" s="3">
        <f t="shared" si="116"/>
        <v>3.826239915649482E-3</v>
      </c>
      <c r="AR552" s="15">
        <f t="shared" si="117"/>
        <v>0.20052750229566607</v>
      </c>
    </row>
    <row r="553" spans="1:45" x14ac:dyDescent="0.25">
      <c r="A553" t="s">
        <v>37</v>
      </c>
      <c r="B553">
        <v>24.728703267310699</v>
      </c>
      <c r="C553">
        <v>1.9821004255818502E-2</v>
      </c>
      <c r="D553">
        <v>21.356161737803198</v>
      </c>
      <c r="E553">
        <v>4.2661909213872002</v>
      </c>
      <c r="F553" s="1">
        <v>0</v>
      </c>
      <c r="G553" s="1">
        <v>0</v>
      </c>
      <c r="H553">
        <v>4.1286934198127696</v>
      </c>
      <c r="I553">
        <v>62.905527590268697</v>
      </c>
      <c r="J553">
        <v>63.920119008003397</v>
      </c>
      <c r="K553">
        <v>11.2084431883207</v>
      </c>
      <c r="L553">
        <v>87.2858197737593</v>
      </c>
      <c r="M553">
        <v>36.952204190227498</v>
      </c>
      <c r="N553">
        <v>95.057970719072998</v>
      </c>
      <c r="O553">
        <v>65.594393313335601</v>
      </c>
      <c r="P553">
        <v>163538.009834592</v>
      </c>
      <c r="Q553">
        <v>188022.38202959401</v>
      </c>
      <c r="R553">
        <v>115.83775376046</v>
      </c>
      <c r="S553">
        <v>684.82920455301996</v>
      </c>
      <c r="T553">
        <v>0.75771814163821105</v>
      </c>
      <c r="U553">
        <v>0.31295004316154901</v>
      </c>
      <c r="V553" s="1">
        <v>0</v>
      </c>
      <c r="W553">
        <v>0.118390784219465</v>
      </c>
      <c r="X553">
        <v>0.56865917261898502</v>
      </c>
      <c r="Y553" s="1">
        <v>0</v>
      </c>
      <c r="Z553" s="1">
        <v>0</v>
      </c>
      <c r="AA553">
        <v>3.0852487403215998E-4</v>
      </c>
      <c r="AB553">
        <v>9.6255284889231393E-3</v>
      </c>
      <c r="AC553">
        <v>7.97633400563591E-3</v>
      </c>
      <c r="AD553">
        <v>4.0322323679332396E-3</v>
      </c>
      <c r="AE553">
        <v>3.1790885379259699E-3</v>
      </c>
      <c r="AF553" s="3">
        <v>8.6717773556899708E-3</v>
      </c>
      <c r="AG553">
        <v>2.67561372888652E-3</v>
      </c>
      <c r="AH553">
        <v>10.919715688747701</v>
      </c>
      <c r="AI553">
        <v>0.447161988252124</v>
      </c>
      <c r="AJ553">
        <v>2678.9949595366002</v>
      </c>
      <c r="AK553" t="s">
        <v>99</v>
      </c>
      <c r="AL553" t="s">
        <v>100</v>
      </c>
      <c r="AM553">
        <v>9461818635</v>
      </c>
      <c r="AN553">
        <v>57857</v>
      </c>
      <c r="AO553" s="1">
        <f t="shared" si="114"/>
        <v>1.6956636235358043E-2</v>
      </c>
      <c r="AP553" s="5">
        <f t="shared" si="115"/>
        <v>18.553559481509872</v>
      </c>
      <c r="AQ553" s="3">
        <f t="shared" si="116"/>
        <v>6.437974633807679E-3</v>
      </c>
      <c r="AR553" s="15">
        <f t="shared" si="117"/>
        <v>0.33282798332874397</v>
      </c>
    </row>
    <row r="554" spans="1:45" x14ac:dyDescent="0.25">
      <c r="A554" t="s">
        <v>37</v>
      </c>
      <c r="B554">
        <v>24.9411454940157</v>
      </c>
      <c r="C554">
        <v>2.3344697175257799E-2</v>
      </c>
      <c r="D554">
        <v>24.682525458281798</v>
      </c>
      <c r="E554">
        <v>-11.0182044268595</v>
      </c>
      <c r="F554" s="1">
        <v>0</v>
      </c>
      <c r="G554" s="1">
        <v>0</v>
      </c>
      <c r="H554">
        <v>4.0789755614936203</v>
      </c>
      <c r="I554">
        <v>88.158610259228496</v>
      </c>
      <c r="J554">
        <v>89.155751152898404</v>
      </c>
      <c r="K554">
        <v>40.977703532210299</v>
      </c>
      <c r="L554">
        <v>113.161777654796</v>
      </c>
      <c r="M554">
        <v>37.8566367589615</v>
      </c>
      <c r="N554">
        <v>94.896615435820294</v>
      </c>
      <c r="O554">
        <v>65.432789779234994</v>
      </c>
      <c r="P554">
        <v>159500.043391713</v>
      </c>
      <c r="Q554">
        <v>184990.10749749001</v>
      </c>
      <c r="R554">
        <v>129.97639354462001</v>
      </c>
      <c r="S554">
        <v>679.98577350374296</v>
      </c>
      <c r="T554">
        <v>0.71864681149731002</v>
      </c>
      <c r="U554">
        <v>0.37302640165684198</v>
      </c>
      <c r="V554" s="1">
        <v>0</v>
      </c>
      <c r="W554">
        <v>0.15316703256872799</v>
      </c>
      <c r="X554">
        <v>0.47380656577442898</v>
      </c>
      <c r="Y554" s="1">
        <v>0</v>
      </c>
      <c r="Z554" s="1">
        <v>0</v>
      </c>
      <c r="AA554">
        <v>3.0792902742718398E-4</v>
      </c>
      <c r="AB554">
        <v>9.5131146165324601E-3</v>
      </c>
      <c r="AC554">
        <v>7.7996528403950997E-3</v>
      </c>
      <c r="AD554">
        <v>4.2003923464695603E-3</v>
      </c>
      <c r="AE554">
        <v>4.1026567121751102E-3</v>
      </c>
      <c r="AF554" s="3">
        <v>8.7397805330907494E-3</v>
      </c>
      <c r="AG554">
        <v>5.2205485098732497E-3</v>
      </c>
      <c r="AH554">
        <v>10.592936770740801</v>
      </c>
      <c r="AI554">
        <v>0.482210197545068</v>
      </c>
      <c r="AJ554">
        <v>2991.8136739369002</v>
      </c>
      <c r="AK554" t="s">
        <v>101</v>
      </c>
      <c r="AL554" t="s">
        <v>102</v>
      </c>
      <c r="AM554">
        <v>10937396475.5</v>
      </c>
      <c r="AN554">
        <v>68573</v>
      </c>
      <c r="AO554" s="1">
        <f t="shared" si="114"/>
        <v>1.6847362400913033E-2</v>
      </c>
      <c r="AP554" s="5">
        <f t="shared" si="115"/>
        <v>18.444851258865135</v>
      </c>
      <c r="AQ554" s="3">
        <f t="shared" si="116"/>
        <v>6.7772399558259887E-3</v>
      </c>
      <c r="AR554" s="15">
        <f t="shared" si="117"/>
        <v>0.35220095537654483</v>
      </c>
      <c r="AS554" s="3">
        <f>AVERAGE(AQ552:AQ554)</f>
        <v>5.6804848350943829E-3</v>
      </c>
    </row>
    <row r="555" spans="1:45" x14ac:dyDescent="0.25">
      <c r="A555" t="s">
        <v>37</v>
      </c>
      <c r="B555">
        <v>24.648064982251299</v>
      </c>
      <c r="C555">
        <v>2.4132206375363601E-2</v>
      </c>
      <c r="D555">
        <v>25.408073548987002</v>
      </c>
      <c r="E555">
        <v>-2.0733805678634099</v>
      </c>
      <c r="F555" s="1">
        <v>0</v>
      </c>
      <c r="G555" s="1">
        <v>0</v>
      </c>
      <c r="H555">
        <v>4.2186034368404002</v>
      </c>
      <c r="I555">
        <v>111.242569478429</v>
      </c>
      <c r="J555">
        <v>111.785855307387</v>
      </c>
      <c r="K555">
        <v>65.194699900338705</v>
      </c>
      <c r="L555">
        <v>137.59278819253501</v>
      </c>
      <c r="M555">
        <v>38.3481573257165</v>
      </c>
      <c r="N555">
        <v>94.926813538737093</v>
      </c>
      <c r="O555">
        <v>65.546010354682707</v>
      </c>
      <c r="P555">
        <v>151369.14510740701</v>
      </c>
      <c r="Q555">
        <v>175794.210801482</v>
      </c>
      <c r="R555">
        <v>132.990648476263</v>
      </c>
      <c r="S555">
        <v>680.85745311827804</v>
      </c>
      <c r="T555">
        <v>0.72531722202070104</v>
      </c>
      <c r="U555">
        <v>0.35119540361429602</v>
      </c>
      <c r="V555" s="1">
        <v>0</v>
      </c>
      <c r="W555">
        <v>0.13798700750246201</v>
      </c>
      <c r="X555">
        <v>0.51081758888324003</v>
      </c>
      <c r="Y555" s="1">
        <v>0</v>
      </c>
      <c r="Z555" s="1">
        <v>0</v>
      </c>
      <c r="AA555">
        <v>3.0906863817128097E-4</v>
      </c>
      <c r="AB555">
        <v>9.32502023813442E-3</v>
      </c>
      <c r="AC555">
        <v>7.8341514584837398E-3</v>
      </c>
      <c r="AD555">
        <v>3.7949506486066901E-3</v>
      </c>
      <c r="AE555">
        <v>4.7068775245655498E-3</v>
      </c>
      <c r="AF555" s="3">
        <v>8.7086442108574892E-3</v>
      </c>
      <c r="AG555">
        <v>5.9963320070528696E-3</v>
      </c>
      <c r="AH555">
        <v>10.2621010920522</v>
      </c>
      <c r="AI555">
        <v>0.37898900830436</v>
      </c>
      <c r="AJ555">
        <v>3535.3087015516799</v>
      </c>
      <c r="AK555" t="s">
        <v>103</v>
      </c>
      <c r="AL555" t="s">
        <v>104</v>
      </c>
      <c r="AM555">
        <v>12423017108.110001</v>
      </c>
      <c r="AN555">
        <v>82071</v>
      </c>
      <c r="AO555" s="1">
        <f t="shared" si="114"/>
        <v>1.685186430751251E-2</v>
      </c>
      <c r="AP555" s="5">
        <f t="shared" si="115"/>
        <v>18.449332488758742</v>
      </c>
      <c r="AQ555" s="3">
        <f t="shared" si="116"/>
        <v>6.455602739415256E-3</v>
      </c>
      <c r="AR555" s="15">
        <f t="shared" si="117"/>
        <v>0.33598681671922126</v>
      </c>
    </row>
    <row r="556" spans="1:45" x14ac:dyDescent="0.25">
      <c r="A556" t="s">
        <v>37</v>
      </c>
      <c r="B556">
        <v>24.227594213762401</v>
      </c>
      <c r="C556">
        <v>2.4200458239023701E-2</v>
      </c>
      <c r="D556">
        <v>25.470652682642999</v>
      </c>
      <c r="E556">
        <v>10.298450120150701</v>
      </c>
      <c r="F556" s="1">
        <v>0</v>
      </c>
      <c r="G556" s="1">
        <v>0</v>
      </c>
      <c r="H556">
        <v>4.3684676519186603</v>
      </c>
      <c r="I556">
        <v>133.84035015709</v>
      </c>
      <c r="J556">
        <v>134.376289825707</v>
      </c>
      <c r="K556">
        <v>83.689142535654895</v>
      </c>
      <c r="L556">
        <v>161.879938239784</v>
      </c>
      <c r="M556">
        <v>38.751960779836502</v>
      </c>
      <c r="N556">
        <v>94.702703117149198</v>
      </c>
      <c r="O556">
        <v>65.267042722581195</v>
      </c>
      <c r="P556">
        <v>142156.730545695</v>
      </c>
      <c r="Q556">
        <v>165397.90913504301</v>
      </c>
      <c r="R556">
        <v>133.877914062147</v>
      </c>
      <c r="S556">
        <v>690.34441759430001</v>
      </c>
      <c r="T556">
        <v>0.73945081580923799</v>
      </c>
      <c r="U556">
        <v>0.313116322102796</v>
      </c>
      <c r="V556" s="1">
        <v>0</v>
      </c>
      <c r="W556">
        <v>9.93404428898539E-2</v>
      </c>
      <c r="X556">
        <v>0.58754323500734895</v>
      </c>
      <c r="Y556" s="1">
        <v>0</v>
      </c>
      <c r="Z556" s="1">
        <v>0</v>
      </c>
      <c r="AA556">
        <v>3.14308658394422E-4</v>
      </c>
      <c r="AB556">
        <v>9.1725844589137292E-3</v>
      </c>
      <c r="AC556">
        <v>7.9019120665068995E-3</v>
      </c>
      <c r="AD556">
        <v>3.28448737743067E-3</v>
      </c>
      <c r="AE556">
        <v>5.9111744499168797E-3</v>
      </c>
      <c r="AF556" s="3">
        <v>8.7385723250377606E-3</v>
      </c>
      <c r="AG556">
        <v>5.5179395725722001E-3</v>
      </c>
      <c r="AH556">
        <v>10.223856706875999</v>
      </c>
      <c r="AI556">
        <v>0.417031580851081</v>
      </c>
      <c r="AJ556">
        <v>4230.2800611011598</v>
      </c>
      <c r="AK556" t="s">
        <v>105</v>
      </c>
      <c r="AL556" t="s">
        <v>106</v>
      </c>
      <c r="AM556">
        <v>10605176412.17</v>
      </c>
      <c r="AN556">
        <v>74602</v>
      </c>
      <c r="AO556" s="1">
        <f t="shared" si="114"/>
        <v>1.6954793049939083E-2</v>
      </c>
      <c r="AP556" s="5">
        <f t="shared" si="115"/>
        <v>18.551726938467628</v>
      </c>
      <c r="AQ556" s="3">
        <f t="shared" si="116"/>
        <v>5.8996618730295866E-3</v>
      </c>
      <c r="AR556" s="15">
        <f t="shared" si="117"/>
        <v>0.30594818984348415</v>
      </c>
    </row>
    <row r="557" spans="1:45" x14ac:dyDescent="0.25">
      <c r="A557" t="s">
        <v>37</v>
      </c>
      <c r="B557">
        <v>27.105035694513099</v>
      </c>
      <c r="C557">
        <v>2.3189312484826499E-2</v>
      </c>
      <c r="D557">
        <v>24.538604523340599</v>
      </c>
      <c r="E557">
        <v>30.5456467693399</v>
      </c>
      <c r="F557" s="1">
        <v>0</v>
      </c>
      <c r="G557" s="1">
        <v>0</v>
      </c>
      <c r="H557">
        <v>4.5785780216522998</v>
      </c>
      <c r="I557">
        <v>156.23255202193801</v>
      </c>
      <c r="J557">
        <v>156.466893402122</v>
      </c>
      <c r="K557">
        <v>105.072769856307</v>
      </c>
      <c r="L557">
        <v>185.69363597612301</v>
      </c>
      <c r="M557">
        <v>38.845502108731502</v>
      </c>
      <c r="N557">
        <v>94.660468197287003</v>
      </c>
      <c r="O557">
        <v>65.185923806329001</v>
      </c>
      <c r="P557">
        <v>135206.437546139</v>
      </c>
      <c r="Q557">
        <v>157819.30862136101</v>
      </c>
      <c r="R557">
        <v>134.09413350557901</v>
      </c>
      <c r="S557">
        <v>693.65663896814897</v>
      </c>
      <c r="T557">
        <v>0.76051352621518997</v>
      </c>
      <c r="U557">
        <v>0.25086613696947002</v>
      </c>
      <c r="V557" s="1">
        <v>0</v>
      </c>
      <c r="W557">
        <v>6.6121817593869495E-2</v>
      </c>
      <c r="X557">
        <v>0.68301204543666005</v>
      </c>
      <c r="Y557" s="1">
        <v>0</v>
      </c>
      <c r="Z557" s="1">
        <v>0</v>
      </c>
      <c r="AA557">
        <v>3.21048265706544E-4</v>
      </c>
      <c r="AB557">
        <v>8.9495095408054105E-3</v>
      </c>
      <c r="AC557">
        <v>7.9033343085949601E-3</v>
      </c>
      <c r="AD557">
        <v>2.83230379800146E-3</v>
      </c>
      <c r="AE557">
        <v>6.8358239899247702E-3</v>
      </c>
      <c r="AF557" s="3">
        <v>8.77244992543455E-3</v>
      </c>
      <c r="AG557">
        <v>4.2504084904325399E-3</v>
      </c>
      <c r="AH557">
        <v>10.234390077606999</v>
      </c>
      <c r="AI557">
        <v>0.42065438969864299</v>
      </c>
      <c r="AJ557">
        <v>5064.8661952945904</v>
      </c>
      <c r="AK557" t="s">
        <v>107</v>
      </c>
      <c r="AL557" t="s">
        <v>108</v>
      </c>
      <c r="AM557">
        <v>5076866523.4200001</v>
      </c>
      <c r="AN557">
        <v>37549</v>
      </c>
      <c r="AO557" s="1">
        <f t="shared" si="114"/>
        <v>1.6996832499736055E-2</v>
      </c>
      <c r="AP557" s="5">
        <f t="shared" si="115"/>
        <v>18.593514258027145</v>
      </c>
      <c r="AQ557" s="3">
        <f t="shared" si="116"/>
        <v>9.0050280029676452E-3</v>
      </c>
      <c r="AR557" s="15">
        <f t="shared" si="117"/>
        <v>0.45776830126727552</v>
      </c>
    </row>
    <row r="558" spans="1:45" x14ac:dyDescent="0.25">
      <c r="A558" t="s">
        <v>37</v>
      </c>
      <c r="B558">
        <v>26.351731685441901</v>
      </c>
      <c r="C558">
        <v>2.2176137845879899E-2</v>
      </c>
      <c r="D558">
        <v>23.593980417328702</v>
      </c>
      <c r="E558">
        <v>48.524210735172701</v>
      </c>
      <c r="F558" s="1">
        <v>0</v>
      </c>
      <c r="G558" s="1">
        <v>0</v>
      </c>
      <c r="H558">
        <v>4.7741275367032596</v>
      </c>
      <c r="I558">
        <v>179.271099296378</v>
      </c>
      <c r="J558">
        <v>179.58444219883799</v>
      </c>
      <c r="K558">
        <v>124.040054126405</v>
      </c>
      <c r="L558">
        <v>210.405260700719</v>
      </c>
      <c r="M558">
        <v>39.218409998249101</v>
      </c>
      <c r="N558">
        <v>94.529415266814198</v>
      </c>
      <c r="O558">
        <v>64.816607287822805</v>
      </c>
      <c r="P558">
        <v>127823.644997561</v>
      </c>
      <c r="Q558">
        <v>149871.78945850901</v>
      </c>
      <c r="R558">
        <v>134.169824608743</v>
      </c>
      <c r="S558">
        <v>701.06062405293801</v>
      </c>
      <c r="T558">
        <v>0.77500421747287096</v>
      </c>
      <c r="U558">
        <v>0.23020409412748499</v>
      </c>
      <c r="V558" s="1">
        <v>0</v>
      </c>
      <c r="W558">
        <v>5.3551837175070401E-2</v>
      </c>
      <c r="X558">
        <v>0.71624406869744295</v>
      </c>
      <c r="Y558" s="1">
        <v>0</v>
      </c>
      <c r="Z558" s="1">
        <v>0</v>
      </c>
      <c r="AA558">
        <v>3.3038018896580401E-4</v>
      </c>
      <c r="AB558">
        <v>8.9451359062422808E-3</v>
      </c>
      <c r="AC558">
        <v>8.0182786360436901E-3</v>
      </c>
      <c r="AD558">
        <v>2.4656058765637201E-3</v>
      </c>
      <c r="AE558">
        <v>6.8332544756734004E-3</v>
      </c>
      <c r="AF558" s="3">
        <v>8.8704266723974804E-3</v>
      </c>
      <c r="AG558">
        <v>3.60172888028672E-3</v>
      </c>
      <c r="AH558">
        <v>10.2306461856812</v>
      </c>
      <c r="AI558">
        <v>0.375794189662644</v>
      </c>
      <c r="AJ558">
        <v>5902.58904332987</v>
      </c>
      <c r="AK558" t="s">
        <v>109</v>
      </c>
      <c r="AL558" t="s">
        <v>110</v>
      </c>
      <c r="AM558">
        <v>1834908423.9400001</v>
      </c>
      <c r="AN558">
        <v>14355</v>
      </c>
      <c r="AO558" s="1">
        <f t="shared" si="114"/>
        <v>1.7219085497406975E-2</v>
      </c>
      <c r="AP558" s="5">
        <f t="shared" si="115"/>
        <v>18.814107893031963</v>
      </c>
      <c r="AQ558" s="3">
        <f t="shared" si="116"/>
        <v>7.9479388121166915E-3</v>
      </c>
      <c r="AR558" s="15">
        <f t="shared" si="117"/>
        <v>0.40063678996980712</v>
      </c>
    </row>
    <row r="559" spans="1:45" x14ac:dyDescent="0.25">
      <c r="A559" t="s">
        <v>37</v>
      </c>
      <c r="B559">
        <v>19.721453495211801</v>
      </c>
      <c r="C559">
        <v>2.1241228883999999E-2</v>
      </c>
      <c r="D559">
        <v>22.712723431421999</v>
      </c>
      <c r="E559">
        <v>68.181238891329798</v>
      </c>
      <c r="F559" s="1">
        <v>0</v>
      </c>
      <c r="G559" s="1">
        <v>0</v>
      </c>
      <c r="H559">
        <v>4.9659738384151701</v>
      </c>
      <c r="I559">
        <v>199.14830737365401</v>
      </c>
      <c r="J559">
        <v>199.95858398237201</v>
      </c>
      <c r="K559">
        <v>141.74285479216701</v>
      </c>
      <c r="L559">
        <v>233.413410008265</v>
      </c>
      <c r="M559">
        <v>39.425614997066802</v>
      </c>
      <c r="N559">
        <v>94.048389482351695</v>
      </c>
      <c r="O559">
        <v>64.336909153815498</v>
      </c>
      <c r="P559">
        <v>115657.47321086199</v>
      </c>
      <c r="Q559">
        <v>140205.23815225199</v>
      </c>
      <c r="R559">
        <v>134.100936214326</v>
      </c>
      <c r="S559">
        <v>710.01144540453697</v>
      </c>
      <c r="T559">
        <v>0.70281534085282604</v>
      </c>
      <c r="U559">
        <v>0.28841136080853602</v>
      </c>
      <c r="V559" s="1">
        <v>0</v>
      </c>
      <c r="W559">
        <v>9.9249065582143997E-2</v>
      </c>
      <c r="X559">
        <v>0.61233957360931901</v>
      </c>
      <c r="Y559" s="1">
        <v>0</v>
      </c>
      <c r="Z559" s="1">
        <v>0</v>
      </c>
      <c r="AA559">
        <v>3.5965524576612599E-4</v>
      </c>
      <c r="AB559">
        <v>8.6549070353270901E-3</v>
      </c>
      <c r="AC559">
        <v>7.85388247256469E-3</v>
      </c>
      <c r="AD559">
        <v>1.5433894032776301E-3</v>
      </c>
      <c r="AE559">
        <v>6.7596757920840803E-3</v>
      </c>
      <c r="AF559" s="3">
        <v>8.8160640786944505E-3</v>
      </c>
      <c r="AG559">
        <v>3.9235588251045998E-3</v>
      </c>
      <c r="AH559">
        <v>10.1590946838246</v>
      </c>
      <c r="AI559">
        <v>0.39043440476210201</v>
      </c>
      <c r="AJ559">
        <v>6586.1347572984496</v>
      </c>
      <c r="AK559" t="s">
        <v>111</v>
      </c>
      <c r="AL559" t="s">
        <v>112</v>
      </c>
      <c r="AM559">
        <v>362007891.14999998</v>
      </c>
      <c r="AN559">
        <v>3130</v>
      </c>
      <c r="AO559" s="1">
        <f t="shared" si="114"/>
        <v>1.7029601797025267E-2</v>
      </c>
      <c r="AP559" s="5">
        <f t="shared" si="115"/>
        <v>18.626073391563313</v>
      </c>
      <c r="AQ559" s="3">
        <f t="shared" si="116"/>
        <v>1.1095148357086644E-3</v>
      </c>
      <c r="AR559" s="15">
        <f t="shared" si="117"/>
        <v>5.8808965294029125E-2</v>
      </c>
    </row>
    <row r="560" spans="1:45" x14ac:dyDescent="0.25">
      <c r="A560" t="s">
        <v>37</v>
      </c>
      <c r="B560">
        <v>25.259988423734299</v>
      </c>
      <c r="C560">
        <v>1.9884413925768001E-2</v>
      </c>
      <c r="D560">
        <v>21.417191479200199</v>
      </c>
      <c r="E560">
        <v>102.29644623876101</v>
      </c>
      <c r="F560" s="1">
        <v>0</v>
      </c>
      <c r="G560" s="1">
        <v>0</v>
      </c>
      <c r="H560">
        <v>5.3148005175597</v>
      </c>
      <c r="I560">
        <v>221.61478052167899</v>
      </c>
      <c r="J560">
        <v>222.36833183757801</v>
      </c>
      <c r="K560">
        <v>166.24739735721201</v>
      </c>
      <c r="L560">
        <v>264.84777773955398</v>
      </c>
      <c r="M560">
        <v>39.591711274652397</v>
      </c>
      <c r="N560">
        <v>93.479193330708995</v>
      </c>
      <c r="O560">
        <v>64.243127339127696</v>
      </c>
      <c r="P560">
        <v>91675.533345008706</v>
      </c>
      <c r="Q560">
        <v>112527.993701842</v>
      </c>
      <c r="R560">
        <v>133.74137237676601</v>
      </c>
      <c r="S560">
        <v>700.96866517040405</v>
      </c>
      <c r="T560">
        <v>0.58580082346057405</v>
      </c>
      <c r="U560">
        <v>0.35665834034070198</v>
      </c>
      <c r="V560" s="1">
        <v>0</v>
      </c>
      <c r="W560">
        <v>0.107749106573888</v>
      </c>
      <c r="X560">
        <v>0.53559255308540898</v>
      </c>
      <c r="Y560" s="1">
        <v>0</v>
      </c>
      <c r="Z560" s="1">
        <v>0</v>
      </c>
      <c r="AA560">
        <v>3.4111777601455399E-4</v>
      </c>
      <c r="AB560">
        <v>8.3785833455102196E-3</v>
      </c>
      <c r="AC560">
        <v>7.9637948002381307E-3</v>
      </c>
      <c r="AD560">
        <v>1.3101224162189399E-3</v>
      </c>
      <c r="AE560">
        <v>6.6720174799350003E-3</v>
      </c>
      <c r="AF560" s="3">
        <v>8.9203094832289095E-3</v>
      </c>
      <c r="AG560">
        <v>3.1826119350659202E-3</v>
      </c>
      <c r="AH560">
        <v>10.1636376688922</v>
      </c>
      <c r="AI560">
        <v>0.37598533485063701</v>
      </c>
      <c r="AJ560">
        <v>7028.5353526773397</v>
      </c>
      <c r="AK560" t="s">
        <v>113</v>
      </c>
      <c r="AL560" t="s">
        <v>114</v>
      </c>
      <c r="AM560">
        <v>52346729.539999999</v>
      </c>
      <c r="AN560">
        <v>571</v>
      </c>
      <c r="AO560" s="1">
        <f t="shared" si="114"/>
        <v>1.7225222059481595E-2</v>
      </c>
      <c r="AP560" s="5">
        <f t="shared" si="115"/>
        <v>18.82019085801452</v>
      </c>
      <c r="AQ560" s="3">
        <f t="shared" si="116"/>
        <v>6.7456842657254469E-3</v>
      </c>
      <c r="AR560" s="15">
        <f t="shared" si="117"/>
        <v>0.34217493405373256</v>
      </c>
    </row>
    <row r="563" spans="1:45" x14ac:dyDescent="0.25">
      <c r="AO563" t="s">
        <v>226</v>
      </c>
      <c r="AP563" t="s">
        <v>67</v>
      </c>
      <c r="AR563" t="s">
        <v>308</v>
      </c>
    </row>
    <row r="564" spans="1:45" x14ac:dyDescent="0.25">
      <c r="A564" t="s">
        <v>0</v>
      </c>
      <c r="B564" t="s">
        <v>1</v>
      </c>
      <c r="C564" t="s">
        <v>2</v>
      </c>
      <c r="D564" t="s">
        <v>3</v>
      </c>
      <c r="E564" t="s">
        <v>5</v>
      </c>
      <c r="F564" t="s">
        <v>6</v>
      </c>
      <c r="G564" t="s">
        <v>208</v>
      </c>
      <c r="H564" t="s">
        <v>7</v>
      </c>
      <c r="I564" t="s">
        <v>8</v>
      </c>
      <c r="J564" t="s">
        <v>134</v>
      </c>
      <c r="K564" t="s">
        <v>143</v>
      </c>
      <c r="L564" t="s">
        <v>9</v>
      </c>
      <c r="M564" t="s">
        <v>10</v>
      </c>
      <c r="N564" t="s">
        <v>11</v>
      </c>
      <c r="O564" t="s">
        <v>13</v>
      </c>
      <c r="P564" t="s">
        <v>14</v>
      </c>
      <c r="Q564" t="s">
        <v>15</v>
      </c>
      <c r="R564" t="s">
        <v>16</v>
      </c>
      <c r="S564" t="s">
        <v>17</v>
      </c>
      <c r="T564" t="s">
        <v>18</v>
      </c>
      <c r="U564" t="s">
        <v>20</v>
      </c>
      <c r="V564" t="s">
        <v>21</v>
      </c>
      <c r="W564" t="s">
        <v>22</v>
      </c>
      <c r="X564" t="s">
        <v>23</v>
      </c>
      <c r="Y564" t="s">
        <v>24</v>
      </c>
      <c r="Z564" t="s">
        <v>25</v>
      </c>
      <c r="AA564" t="s">
        <v>26</v>
      </c>
      <c r="AB564" t="s">
        <v>27</v>
      </c>
      <c r="AC564" t="s">
        <v>263</v>
      </c>
      <c r="AD564" t="s">
        <v>120</v>
      </c>
      <c r="AE564" t="s">
        <v>29</v>
      </c>
      <c r="AF564" s="3" t="s">
        <v>233</v>
      </c>
      <c r="AG564" t="s">
        <v>30</v>
      </c>
      <c r="AH564" t="s">
        <v>31</v>
      </c>
      <c r="AI564" t="s">
        <v>32</v>
      </c>
      <c r="AJ564" t="s">
        <v>33</v>
      </c>
      <c r="AK564" t="s">
        <v>34</v>
      </c>
      <c r="AL564" t="s">
        <v>74</v>
      </c>
      <c r="AM564" t="s">
        <v>35</v>
      </c>
      <c r="AN564" t="s">
        <v>36</v>
      </c>
      <c r="AO564" s="15">
        <v>1</v>
      </c>
      <c r="AP564" s="15">
        <v>1</v>
      </c>
    </row>
    <row r="565" spans="1:45" x14ac:dyDescent="0.25">
      <c r="A565" t="s">
        <v>37</v>
      </c>
      <c r="B565">
        <v>15.167772231485401</v>
      </c>
      <c r="C565">
        <v>6.5470461549283297E-3</v>
      </c>
      <c r="D565">
        <v>7.5796381065732303</v>
      </c>
      <c r="E565">
        <v>-57.686414101694197</v>
      </c>
      <c r="F565" s="1">
        <v>0</v>
      </c>
      <c r="G565" s="1">
        <v>0</v>
      </c>
      <c r="H565">
        <v>3.2151476038285298</v>
      </c>
      <c r="I565">
        <v>-156.625562491849</v>
      </c>
      <c r="J565">
        <v>-146.83273211328699</v>
      </c>
      <c r="K565">
        <v>-172.39507674993899</v>
      </c>
      <c r="L565">
        <v>-132.44250199810401</v>
      </c>
      <c r="M565">
        <v>30.569717404700398</v>
      </c>
      <c r="N565">
        <v>95.116263538154996</v>
      </c>
      <c r="O565">
        <v>69.904748615526401</v>
      </c>
      <c r="P565">
        <v>165057.76008129999</v>
      </c>
      <c r="Q565">
        <v>186044.33455297101</v>
      </c>
      <c r="R565">
        <v>84.586329567255603</v>
      </c>
      <c r="S565">
        <v>626.18597513508303</v>
      </c>
      <c r="T565">
        <v>0.76574224079367803</v>
      </c>
      <c r="U565">
        <v>0.22066506983089601</v>
      </c>
      <c r="V565" s="1">
        <v>0</v>
      </c>
      <c r="W565">
        <v>8.4028673768292594E-2</v>
      </c>
      <c r="X565">
        <v>0.69530625640081101</v>
      </c>
      <c r="Y565" s="1">
        <v>0</v>
      </c>
      <c r="Z565" s="1">
        <v>0</v>
      </c>
      <c r="AA565">
        <v>2.8869812783997699E-4</v>
      </c>
      <c r="AB565">
        <v>6.2015400808710002E-3</v>
      </c>
      <c r="AC565">
        <v>5.32478539183074E-3</v>
      </c>
      <c r="AD565">
        <v>5.6852587835245098E-5</v>
      </c>
      <c r="AE565" s="1">
        <v>0</v>
      </c>
      <c r="AF565" s="3">
        <v>1.1498595736023601E-3</v>
      </c>
      <c r="AG565" s="1">
        <v>0</v>
      </c>
      <c r="AH565">
        <v>10.651585693372001</v>
      </c>
      <c r="AI565">
        <v>0.29143810333789899</v>
      </c>
      <c r="AJ565">
        <v>0.72655357869749504</v>
      </c>
      <c r="AK565" t="s">
        <v>81</v>
      </c>
      <c r="AL565" t="s">
        <v>82</v>
      </c>
      <c r="AM565">
        <v>40604208.979999997</v>
      </c>
      <c r="AN565">
        <v>246</v>
      </c>
      <c r="AO565" s="1">
        <f>AA565+AC565*$AO$564+AF565*$AP$564</f>
        <v>6.7633430932730765E-3</v>
      </c>
      <c r="AP565" s="5">
        <f>100*(1-(1-AO565)^12)</f>
        <v>7.8208129402208453</v>
      </c>
      <c r="AQ565" s="3">
        <f>(1-(1-B565/100)^(1/12))- AO565</f>
        <v>6.8510208711258912E-3</v>
      </c>
      <c r="AR565" s="15">
        <f>B565/AP565-1</f>
        <v>0.93941120282785984</v>
      </c>
    </row>
    <row r="566" spans="1:45" x14ac:dyDescent="0.25">
      <c r="A566" t="s">
        <v>37</v>
      </c>
      <c r="B566">
        <v>10.5050255807291</v>
      </c>
      <c r="C566">
        <v>7.7055319030174202E-3</v>
      </c>
      <c r="D566">
        <v>8.8646548318221594</v>
      </c>
      <c r="E566">
        <v>-53.599783002467397</v>
      </c>
      <c r="F566" s="1">
        <v>0</v>
      </c>
      <c r="G566" s="1">
        <v>0</v>
      </c>
      <c r="H566">
        <v>3.2878571979572802</v>
      </c>
      <c r="I566">
        <v>-132.19197667469001</v>
      </c>
      <c r="J566">
        <v>-127.223452612233</v>
      </c>
      <c r="K566">
        <v>-153.36201865843</v>
      </c>
      <c r="L566">
        <v>-109.25114452564</v>
      </c>
      <c r="M566">
        <v>30.503053652659201</v>
      </c>
      <c r="N566">
        <v>95.356899713956395</v>
      </c>
      <c r="O566">
        <v>70.015985531055506</v>
      </c>
      <c r="P566">
        <v>173994.659297937</v>
      </c>
      <c r="Q566">
        <v>199040.06584196101</v>
      </c>
      <c r="R566">
        <v>84.778781495139995</v>
      </c>
      <c r="S566">
        <v>638.59768339135803</v>
      </c>
      <c r="T566">
        <v>0.76141276423164805</v>
      </c>
      <c r="U566">
        <v>0.248501890325001</v>
      </c>
      <c r="V566" s="1">
        <v>0</v>
      </c>
      <c r="W566">
        <v>0.17784426282028001</v>
      </c>
      <c r="X566">
        <v>0.57365384685471699</v>
      </c>
      <c r="Y566" s="1">
        <v>0</v>
      </c>
      <c r="Z566" s="1">
        <v>0</v>
      </c>
      <c r="AA566">
        <v>2.9191660254041299E-4</v>
      </c>
      <c r="AB566">
        <v>7.1187771087856599E-3</v>
      </c>
      <c r="AC566">
        <v>6.1025147558325596E-3</v>
      </c>
      <c r="AD566">
        <v>2.7708921277674501E-4</v>
      </c>
      <c r="AE566">
        <v>1.7791163500892902E-5</v>
      </c>
      <c r="AF566" s="3">
        <v>1.9565093975526999E-3</v>
      </c>
      <c r="AG566" s="1">
        <v>0</v>
      </c>
      <c r="AH566">
        <v>10.791660652019701</v>
      </c>
      <c r="AI566">
        <v>0.29222145243719699</v>
      </c>
      <c r="AJ566">
        <v>12.8122386656673</v>
      </c>
      <c r="AK566" t="s">
        <v>83</v>
      </c>
      <c r="AL566" t="s">
        <v>84</v>
      </c>
      <c r="AM566">
        <v>396533828.54000002</v>
      </c>
      <c r="AN566">
        <v>2279</v>
      </c>
      <c r="AO566" s="1">
        <f t="shared" ref="AO566:AO580" si="118">AA566+AC566*$AO$564+AF566*$AP$564</f>
        <v>8.3509407559256722E-3</v>
      </c>
      <c r="AP566" s="5">
        <f t="shared" ref="AP566:AP581" si="119">100*(1-(1-AO566)^12)</f>
        <v>9.573431510275821</v>
      </c>
      <c r="AQ566" s="3">
        <f t="shared" ref="AQ566:AQ580" si="120">(1-(1-B566/100)^(1/12))- AO566</f>
        <v>8.5539519336065399E-4</v>
      </c>
      <c r="AR566" s="15">
        <f t="shared" ref="AR566:AR580" si="121">B566/AP566-1</f>
        <v>9.7310360392022011E-2</v>
      </c>
    </row>
    <row r="567" spans="1:45" x14ac:dyDescent="0.25">
      <c r="A567" t="s">
        <v>37</v>
      </c>
      <c r="B567">
        <v>12.036859729676999</v>
      </c>
      <c r="C567">
        <v>9.4944389320327505E-3</v>
      </c>
      <c r="D567">
        <v>10.8168068230576</v>
      </c>
      <c r="E567">
        <v>-48.076769494569099</v>
      </c>
      <c r="F567" s="1">
        <v>0</v>
      </c>
      <c r="G567" s="1">
        <v>0</v>
      </c>
      <c r="H567">
        <v>3.39464055295627</v>
      </c>
      <c r="I567">
        <v>-106.024404856887</v>
      </c>
      <c r="J567">
        <v>-102.594152747769</v>
      </c>
      <c r="K567">
        <v>-134.065674324859</v>
      </c>
      <c r="L567">
        <v>-84.838017979982297</v>
      </c>
      <c r="M567">
        <v>32.6777975042842</v>
      </c>
      <c r="N567">
        <v>95.244132449829294</v>
      </c>
      <c r="O567">
        <v>69.575152861543501</v>
      </c>
      <c r="P567">
        <v>188379.04684447299</v>
      </c>
      <c r="Q567">
        <v>215615.32046101801</v>
      </c>
      <c r="R567">
        <v>86.078987689834307</v>
      </c>
      <c r="S567">
        <v>651.40192741910698</v>
      </c>
      <c r="T567">
        <v>0.71012620694419004</v>
      </c>
      <c r="U567">
        <v>0.30096216114360502</v>
      </c>
      <c r="V567" s="1">
        <v>0</v>
      </c>
      <c r="W567">
        <v>0.223747930505037</v>
      </c>
      <c r="X567">
        <v>0.47528990835135698</v>
      </c>
      <c r="Y567" s="1">
        <v>0</v>
      </c>
      <c r="Z567" s="1">
        <v>0</v>
      </c>
      <c r="AA567">
        <v>2.9371483832849602E-4</v>
      </c>
      <c r="AB567">
        <v>8.4121489558555505E-3</v>
      </c>
      <c r="AC567">
        <v>6.7177900887657504E-3</v>
      </c>
      <c r="AD567">
        <v>7.5092146854327405E-4</v>
      </c>
      <c r="AE567">
        <v>3.6596925511022001E-5</v>
      </c>
      <c r="AF567" s="3">
        <v>2.7732924313821701E-3</v>
      </c>
      <c r="AG567">
        <v>1.0474746542326301E-6</v>
      </c>
      <c r="AH567">
        <v>10.196943048433001</v>
      </c>
      <c r="AI567">
        <v>0.29407821595726602</v>
      </c>
      <c r="AJ567">
        <v>56.104672137321003</v>
      </c>
      <c r="AK567" t="s">
        <v>85</v>
      </c>
      <c r="AL567" t="s">
        <v>86</v>
      </c>
      <c r="AM567">
        <v>1758706781.3399999</v>
      </c>
      <c r="AN567">
        <v>9336</v>
      </c>
      <c r="AO567" s="1">
        <f t="shared" si="118"/>
        <v>9.7847973584764165E-3</v>
      </c>
      <c r="AP567" s="5">
        <f t="shared" si="119"/>
        <v>11.130021205382546</v>
      </c>
      <c r="AQ567" s="3">
        <f t="shared" si="120"/>
        <v>8.4598549335552706E-4</v>
      </c>
      <c r="AR567" s="15">
        <f t="shared" si="121"/>
        <v>8.1476801127378096E-2</v>
      </c>
    </row>
    <row r="568" spans="1:45" x14ac:dyDescent="0.25">
      <c r="A568" t="s">
        <v>37</v>
      </c>
      <c r="B568">
        <v>13.429931753478201</v>
      </c>
      <c r="C568">
        <v>1.0634903895211699E-2</v>
      </c>
      <c r="D568">
        <v>12.041256368740701</v>
      </c>
      <c r="E568">
        <v>-36.829481644443803</v>
      </c>
      <c r="F568" s="1">
        <v>0</v>
      </c>
      <c r="G568" s="1">
        <v>0</v>
      </c>
      <c r="H568">
        <v>3.5447238152414799</v>
      </c>
      <c r="I568">
        <v>-80.584997390107503</v>
      </c>
      <c r="J568">
        <v>-78.363889330421699</v>
      </c>
      <c r="K568">
        <v>-114.931640989409</v>
      </c>
      <c r="L568">
        <v>-60.168335510046703</v>
      </c>
      <c r="M568">
        <v>34.371404921496897</v>
      </c>
      <c r="N568">
        <v>95.193294311089602</v>
      </c>
      <c r="O568">
        <v>69.320009041003303</v>
      </c>
      <c r="P568">
        <v>195496.656778926</v>
      </c>
      <c r="Q568">
        <v>223918.39286079901</v>
      </c>
      <c r="R568">
        <v>86.431417414840595</v>
      </c>
      <c r="S568">
        <v>661.84483630598697</v>
      </c>
      <c r="T568">
        <v>0.69433512654598595</v>
      </c>
      <c r="U568">
        <v>0.32740191425541798</v>
      </c>
      <c r="V568" s="1">
        <v>0</v>
      </c>
      <c r="W568">
        <v>0.246484989053399</v>
      </c>
      <c r="X568">
        <v>0.42611309669118203</v>
      </c>
      <c r="Y568" s="1">
        <v>0</v>
      </c>
      <c r="Z568" s="1">
        <v>0</v>
      </c>
      <c r="AA568">
        <v>2.9709610897916001E-4</v>
      </c>
      <c r="AB568">
        <v>9.3042093412069506E-3</v>
      </c>
      <c r="AC568">
        <v>7.1751858478535198E-3</v>
      </c>
      <c r="AD568">
        <v>9.5621857263453701E-4</v>
      </c>
      <c r="AE568">
        <v>6.5791744493470203E-5</v>
      </c>
      <c r="AF568" s="3">
        <v>3.5814630787638501E-3</v>
      </c>
      <c r="AG568">
        <v>1.1609930269499699E-5</v>
      </c>
      <c r="AH568">
        <v>9.6903776695385098</v>
      </c>
      <c r="AI568">
        <v>0.29520086107618299</v>
      </c>
      <c r="AJ568">
        <v>152.69147615599201</v>
      </c>
      <c r="AK568" t="s">
        <v>87</v>
      </c>
      <c r="AL568" t="s">
        <v>88</v>
      </c>
      <c r="AM568">
        <v>6582763427.0600004</v>
      </c>
      <c r="AN568">
        <v>33672</v>
      </c>
      <c r="AO568" s="1">
        <f t="shared" si="118"/>
        <v>1.1053745035596529E-2</v>
      </c>
      <c r="AP568" s="5">
        <f t="shared" si="119"/>
        <v>12.487058413035612</v>
      </c>
      <c r="AQ568" s="3">
        <f t="shared" si="120"/>
        <v>8.9233237289265688E-4</v>
      </c>
      <c r="AR568" s="15">
        <f t="shared" si="121"/>
        <v>7.5508042747545412E-2</v>
      </c>
    </row>
    <row r="569" spans="1:45" x14ac:dyDescent="0.25">
      <c r="A569" t="s">
        <v>37</v>
      </c>
      <c r="B569">
        <v>15.8242462230447</v>
      </c>
      <c r="C569">
        <v>1.22597621736236E-2</v>
      </c>
      <c r="D569">
        <v>13.759164931153901</v>
      </c>
      <c r="E569">
        <v>-25.805930516386798</v>
      </c>
      <c r="F569" s="1">
        <v>0</v>
      </c>
      <c r="G569" s="1">
        <v>0</v>
      </c>
      <c r="H569">
        <v>3.6806480454656301</v>
      </c>
      <c r="I569">
        <v>-56.412111836547098</v>
      </c>
      <c r="J569">
        <v>-55.340565496151598</v>
      </c>
      <c r="K569">
        <v>-95.911709959754305</v>
      </c>
      <c r="L569">
        <v>-35.922768546980699</v>
      </c>
      <c r="M569">
        <v>34.855864891212001</v>
      </c>
      <c r="N569">
        <v>95.148868977611201</v>
      </c>
      <c r="O569">
        <v>69.231197966003904</v>
      </c>
      <c r="P569">
        <v>194778.208193411</v>
      </c>
      <c r="Q569">
        <v>223830.00357134201</v>
      </c>
      <c r="R569">
        <v>86.575394289524993</v>
      </c>
      <c r="S569">
        <v>671.88931303432696</v>
      </c>
      <c r="T569">
        <v>0.70292597838899296</v>
      </c>
      <c r="U569">
        <v>0.33682196734973402</v>
      </c>
      <c r="V569" s="1">
        <v>0</v>
      </c>
      <c r="W569">
        <v>0.23222824141107701</v>
      </c>
      <c r="X569">
        <v>0.43094979123918697</v>
      </c>
      <c r="Y569" s="1">
        <v>0</v>
      </c>
      <c r="Z569" s="1">
        <v>0</v>
      </c>
      <c r="AA569">
        <v>2.96815363757039E-4</v>
      </c>
      <c r="AB569">
        <v>9.9402961237421393E-3</v>
      </c>
      <c r="AC569">
        <v>7.7683040646760598E-3</v>
      </c>
      <c r="AD569">
        <v>1.15968248963835E-3</v>
      </c>
      <c r="AE569">
        <v>8.4319026203343798E-4</v>
      </c>
      <c r="AF569" s="3">
        <v>4.4124808358494798E-3</v>
      </c>
      <c r="AG569">
        <v>1.9811227538038199E-5</v>
      </c>
      <c r="AH569">
        <v>9.5504725174612695</v>
      </c>
      <c r="AI569">
        <v>0.29636586181219898</v>
      </c>
      <c r="AJ569">
        <v>311.97889223956997</v>
      </c>
      <c r="AK569" t="s">
        <v>89</v>
      </c>
      <c r="AL569" t="s">
        <v>90</v>
      </c>
      <c r="AM569">
        <v>17549127001.810001</v>
      </c>
      <c r="AN569">
        <v>90098</v>
      </c>
      <c r="AO569" s="1">
        <f t="shared" si="118"/>
        <v>1.2477600264282579E-2</v>
      </c>
      <c r="AP569" s="5">
        <f t="shared" si="119"/>
        <v>13.987124880594626</v>
      </c>
      <c r="AQ569" s="3">
        <f t="shared" si="120"/>
        <v>1.7751262679033212E-3</v>
      </c>
      <c r="AR569" s="15">
        <f t="shared" si="121"/>
        <v>0.13134374348790212</v>
      </c>
    </row>
    <row r="570" spans="1:45" x14ac:dyDescent="0.25">
      <c r="A570" t="s">
        <v>37</v>
      </c>
      <c r="B570">
        <v>16.586665608759098</v>
      </c>
      <c r="C570">
        <v>1.37007948291654E-2</v>
      </c>
      <c r="D570">
        <v>15.2569291290728</v>
      </c>
      <c r="E570">
        <v>-13.954402705462501</v>
      </c>
      <c r="F570" s="1">
        <v>0</v>
      </c>
      <c r="G570" s="1">
        <v>0</v>
      </c>
      <c r="H570">
        <v>3.8182062945658402</v>
      </c>
      <c r="I570">
        <v>-32.942035530683697</v>
      </c>
      <c r="J570">
        <v>-32.1842797600411</v>
      </c>
      <c r="K570">
        <v>-78.016489439686794</v>
      </c>
      <c r="L570">
        <v>-11.980273079631999</v>
      </c>
      <c r="M570">
        <v>34.804463634573501</v>
      </c>
      <c r="N570">
        <v>94.886828220523597</v>
      </c>
      <c r="O570">
        <v>69.032947895043506</v>
      </c>
      <c r="P570">
        <v>190396.43416564399</v>
      </c>
      <c r="Q570">
        <v>220641.565356843</v>
      </c>
      <c r="R570">
        <v>86.732314480826503</v>
      </c>
      <c r="S570">
        <v>681.73217674254704</v>
      </c>
      <c r="T570">
        <v>0.70418266107873195</v>
      </c>
      <c r="U570">
        <v>0.34530243047419001</v>
      </c>
      <c r="V570" s="1">
        <v>0</v>
      </c>
      <c r="W570">
        <v>0.18970192399814101</v>
      </c>
      <c r="X570">
        <v>0.46499564552766798</v>
      </c>
      <c r="Y570" s="1">
        <v>0</v>
      </c>
      <c r="Z570" s="1">
        <v>0</v>
      </c>
      <c r="AA570">
        <v>2.9811211262769499E-4</v>
      </c>
      <c r="AB570">
        <v>9.9258262664169098E-3</v>
      </c>
      <c r="AC570">
        <v>7.9859955128484695E-3</v>
      </c>
      <c r="AD570">
        <v>1.72989887951986E-3</v>
      </c>
      <c r="AE570">
        <v>1.6092058922467501E-3</v>
      </c>
      <c r="AF570" s="3">
        <v>5.2256206500615604E-3</v>
      </c>
      <c r="AG570">
        <v>1.37788495957116E-4</v>
      </c>
      <c r="AH570">
        <v>9.5740632895321909</v>
      </c>
      <c r="AI570">
        <v>0.29764348828739801</v>
      </c>
      <c r="AJ570">
        <v>606.22160516810504</v>
      </c>
      <c r="AK570" t="s">
        <v>91</v>
      </c>
      <c r="AL570" t="s">
        <v>92</v>
      </c>
      <c r="AM570">
        <v>26696626412.970001</v>
      </c>
      <c r="AN570">
        <v>140216</v>
      </c>
      <c r="AO570" s="1">
        <f t="shared" si="118"/>
        <v>1.3509728275537725E-2</v>
      </c>
      <c r="AP570" s="5">
        <f t="shared" si="119"/>
        <v>15.059721274717718</v>
      </c>
      <c r="AQ570" s="3">
        <f t="shared" si="120"/>
        <v>1.4901363604964742E-3</v>
      </c>
      <c r="AR570" s="15">
        <f t="shared" si="121"/>
        <v>0.10139260257125837</v>
      </c>
    </row>
    <row r="571" spans="1:45" x14ac:dyDescent="0.25">
      <c r="A571" t="s">
        <v>37</v>
      </c>
      <c r="B571">
        <v>18.188180589610401</v>
      </c>
      <c r="C571">
        <v>1.48827069350884E-2</v>
      </c>
      <c r="D571">
        <v>16.4675316961481</v>
      </c>
      <c r="E571">
        <v>-2.2512875138181898</v>
      </c>
      <c r="F571" s="1">
        <v>0</v>
      </c>
      <c r="G571" s="1">
        <v>0</v>
      </c>
      <c r="H571">
        <v>3.9486036185743001</v>
      </c>
      <c r="I571">
        <v>-9.4386093499100507</v>
      </c>
      <c r="J571">
        <v>-8.7529433613317504</v>
      </c>
      <c r="K571">
        <v>-57.337894475811702</v>
      </c>
      <c r="L571">
        <v>12.4477534268176</v>
      </c>
      <c r="M571">
        <v>34.198732247949003</v>
      </c>
      <c r="N571">
        <v>94.613457629746406</v>
      </c>
      <c r="O571">
        <v>68.947363209864804</v>
      </c>
      <c r="P571">
        <v>182272.35390512599</v>
      </c>
      <c r="Q571">
        <v>212374.821915632</v>
      </c>
      <c r="R571">
        <v>87.7288337021252</v>
      </c>
      <c r="S571">
        <v>689.41535998456004</v>
      </c>
      <c r="T571">
        <v>0.71244672868492498</v>
      </c>
      <c r="U571">
        <v>0.34920039764973199</v>
      </c>
      <c r="V571" s="1">
        <v>0</v>
      </c>
      <c r="W571">
        <v>0.145179561662099</v>
      </c>
      <c r="X571">
        <v>0.50562004068816702</v>
      </c>
      <c r="Y571" s="1">
        <v>0</v>
      </c>
      <c r="Z571" s="1">
        <v>0</v>
      </c>
      <c r="AA571">
        <v>2.9929922836681601E-4</v>
      </c>
      <c r="AB571">
        <v>9.6941342885300402E-3</v>
      </c>
      <c r="AC571">
        <v>8.0269288688913504E-3</v>
      </c>
      <c r="AD571">
        <v>2.49771565789909E-3</v>
      </c>
      <c r="AE571">
        <v>1.71669400713201E-3</v>
      </c>
      <c r="AF571" s="3">
        <v>6.0400451239513804E-3</v>
      </c>
      <c r="AG571">
        <v>6.7490719518660102E-4</v>
      </c>
      <c r="AH571">
        <v>9.7486498799040806</v>
      </c>
      <c r="AI571">
        <v>0.29786791522899703</v>
      </c>
      <c r="AJ571">
        <v>1042.1021366776699</v>
      </c>
      <c r="AK571" t="s">
        <v>93</v>
      </c>
      <c r="AL571" t="s">
        <v>94</v>
      </c>
      <c r="AM571">
        <v>29928573694.16</v>
      </c>
      <c r="AN571">
        <v>164197</v>
      </c>
      <c r="AO571" s="1">
        <f t="shared" si="118"/>
        <v>1.4366273221209546E-2</v>
      </c>
      <c r="AP571" s="5">
        <f t="shared" si="119"/>
        <v>15.940525421031248</v>
      </c>
      <c r="AQ571" s="3">
        <f t="shared" si="120"/>
        <v>2.2236119001972539E-3</v>
      </c>
      <c r="AR571" s="15">
        <f t="shared" si="121"/>
        <v>0.14100257734376132</v>
      </c>
    </row>
    <row r="572" spans="1:45" x14ac:dyDescent="0.25">
      <c r="A572" t="s">
        <v>37</v>
      </c>
      <c r="B572">
        <v>19.266927613921201</v>
      </c>
      <c r="C572">
        <v>1.64365292810578E-2</v>
      </c>
      <c r="D572">
        <v>18.034953529704101</v>
      </c>
      <c r="E572">
        <v>10.3099700833878</v>
      </c>
      <c r="F572" s="1">
        <v>0</v>
      </c>
      <c r="G572" s="1">
        <v>0</v>
      </c>
      <c r="H572">
        <v>4.0845811029254699</v>
      </c>
      <c r="I572">
        <v>13.9826407047783</v>
      </c>
      <c r="J572">
        <v>14.508604457991099</v>
      </c>
      <c r="K572">
        <v>-30.7503721554484</v>
      </c>
      <c r="L572">
        <v>37.035864306313101</v>
      </c>
      <c r="M572">
        <v>33.804626418973598</v>
      </c>
      <c r="N572">
        <v>94.742665936908494</v>
      </c>
      <c r="O572">
        <v>69.174443208737898</v>
      </c>
      <c r="P572">
        <v>173071.194421725</v>
      </c>
      <c r="Q572">
        <v>203265.86136535299</v>
      </c>
      <c r="R572">
        <v>91.649944024677097</v>
      </c>
      <c r="S572">
        <v>686.57657633402403</v>
      </c>
      <c r="T572">
        <v>0.74111764039901795</v>
      </c>
      <c r="U572">
        <v>0.33374278896605603</v>
      </c>
      <c r="V572" s="1">
        <v>0</v>
      </c>
      <c r="W572">
        <v>0.11249044696388</v>
      </c>
      <c r="X572">
        <v>0.55376676407006198</v>
      </c>
      <c r="Y572" s="1">
        <v>0</v>
      </c>
      <c r="Z572" s="1">
        <v>0</v>
      </c>
      <c r="AA572">
        <v>2.9968422898164602E-4</v>
      </c>
      <c r="AB572">
        <v>9.2592469798549997E-3</v>
      </c>
      <c r="AC572">
        <v>7.83116923723178E-3</v>
      </c>
      <c r="AD572">
        <v>3.7613154188103001E-3</v>
      </c>
      <c r="AE572">
        <v>1.8593789282778999E-3</v>
      </c>
      <c r="AF572" s="3">
        <v>6.8325084549285299E-3</v>
      </c>
      <c r="AG572">
        <v>1.2569429597091E-3</v>
      </c>
      <c r="AH572">
        <v>9.86654680088213</v>
      </c>
      <c r="AI572">
        <v>0.29786633896138998</v>
      </c>
      <c r="AJ572">
        <v>1519.0374688633899</v>
      </c>
      <c r="AK572" t="s">
        <v>95</v>
      </c>
      <c r="AL572" t="s">
        <v>96</v>
      </c>
      <c r="AM572">
        <v>23539067010.91</v>
      </c>
      <c r="AN572">
        <v>136008</v>
      </c>
      <c r="AO572" s="1">
        <f t="shared" si="118"/>
        <v>1.4963361921141956E-2</v>
      </c>
      <c r="AP572" s="5">
        <f t="shared" si="119"/>
        <v>16.549563881787279</v>
      </c>
      <c r="AQ572" s="3">
        <f t="shared" si="120"/>
        <v>2.7136893295524531E-3</v>
      </c>
      <c r="AR572" s="15">
        <f t="shared" si="121"/>
        <v>0.16419548886870472</v>
      </c>
    </row>
    <row r="573" spans="1:45" x14ac:dyDescent="0.25">
      <c r="A573" t="s">
        <v>37</v>
      </c>
      <c r="B573">
        <v>20.132838287713099</v>
      </c>
      <c r="C573">
        <v>1.8093658591762301E-2</v>
      </c>
      <c r="D573">
        <v>19.676841453969399</v>
      </c>
      <c r="E573">
        <v>14.117286602073801</v>
      </c>
      <c r="F573" s="1">
        <v>0</v>
      </c>
      <c r="G573" s="1">
        <v>0</v>
      </c>
      <c r="H573">
        <v>4.1555602508120799</v>
      </c>
      <c r="I573">
        <v>38.546174952851999</v>
      </c>
      <c r="J573">
        <v>38.982191143232697</v>
      </c>
      <c r="K573">
        <v>-5.5657953790455901</v>
      </c>
      <c r="L573">
        <v>62.304940900462597</v>
      </c>
      <c r="M573">
        <v>33.838022218730103</v>
      </c>
      <c r="N573">
        <v>94.8025690161885</v>
      </c>
      <c r="O573">
        <v>69.287716352866994</v>
      </c>
      <c r="P573">
        <v>167938.533882719</v>
      </c>
      <c r="Q573">
        <v>198516.52600133701</v>
      </c>
      <c r="R573">
        <v>99.639474012586902</v>
      </c>
      <c r="S573">
        <v>688.28386747839704</v>
      </c>
      <c r="T573">
        <v>0.74568058172805596</v>
      </c>
      <c r="U573">
        <v>0.31398994412887499</v>
      </c>
      <c r="V573" s="1">
        <v>0</v>
      </c>
      <c r="W573">
        <v>0.108883338122035</v>
      </c>
      <c r="X573">
        <v>0.57712671774908797</v>
      </c>
      <c r="Y573" s="1">
        <v>0</v>
      </c>
      <c r="Z573" s="1">
        <v>0</v>
      </c>
      <c r="AA573">
        <v>2.99381977114311E-4</v>
      </c>
      <c r="AB573">
        <v>9.0732310803437605E-3</v>
      </c>
      <c r="AC573">
        <v>7.6884922273561E-3</v>
      </c>
      <c r="AD573">
        <v>4.1221707532391504E-3</v>
      </c>
      <c r="AE573">
        <v>2.4715839251478102E-3</v>
      </c>
      <c r="AF573" s="3">
        <v>7.33035132739505E-3</v>
      </c>
      <c r="AG573">
        <v>2.1272965179580201E-3</v>
      </c>
      <c r="AH573">
        <v>9.8477810766400307</v>
      </c>
      <c r="AI573">
        <v>0.29738722602128598</v>
      </c>
      <c r="AJ573">
        <v>2014.2291667340301</v>
      </c>
      <c r="AK573" t="s">
        <v>97</v>
      </c>
      <c r="AL573" t="s">
        <v>98</v>
      </c>
      <c r="AM573">
        <v>19342656517.009998</v>
      </c>
      <c r="AN573">
        <v>115177</v>
      </c>
      <c r="AO573" s="1">
        <f t="shared" si="118"/>
        <v>1.5318225531865463E-2</v>
      </c>
      <c r="AP573" s="5">
        <f t="shared" si="119"/>
        <v>16.909610395670626</v>
      </c>
      <c r="AQ573" s="3">
        <f t="shared" si="120"/>
        <v>3.2411719748716115E-3</v>
      </c>
      <c r="AR573" s="15">
        <f t="shared" si="121"/>
        <v>0.19061514822764436</v>
      </c>
    </row>
    <row r="574" spans="1:45" x14ac:dyDescent="0.25">
      <c r="A574" t="s">
        <v>37</v>
      </c>
      <c r="B574">
        <v>21.448454844234799</v>
      </c>
      <c r="C574">
        <v>2.0100401543554702E-2</v>
      </c>
      <c r="D574">
        <v>21.624746880631498</v>
      </c>
      <c r="E574">
        <v>8.8123616878636</v>
      </c>
      <c r="F574" s="1">
        <v>0</v>
      </c>
      <c r="G574" s="1">
        <v>0</v>
      </c>
      <c r="H574">
        <v>4.17332183822431</v>
      </c>
      <c r="I574">
        <v>62.9585903444368</v>
      </c>
      <c r="J574">
        <v>63.267643617374397</v>
      </c>
      <c r="K574">
        <v>23.710523391130799</v>
      </c>
      <c r="L574">
        <v>87.337405401042503</v>
      </c>
      <c r="M574">
        <v>34.441022272046197</v>
      </c>
      <c r="N574">
        <v>94.870006341354497</v>
      </c>
      <c r="O574">
        <v>69.308163154263099</v>
      </c>
      <c r="P574">
        <v>163648.81298171601</v>
      </c>
      <c r="Q574">
        <v>194028.909522462</v>
      </c>
      <c r="R574">
        <v>112.657743915018</v>
      </c>
      <c r="S574">
        <v>685.07896463753502</v>
      </c>
      <c r="T574">
        <v>0.73917303669352497</v>
      </c>
      <c r="U574">
        <v>0.30498805215276797</v>
      </c>
      <c r="V574" s="1">
        <v>0</v>
      </c>
      <c r="W574">
        <v>0.12905603641374599</v>
      </c>
      <c r="X574">
        <v>0.565955911433484</v>
      </c>
      <c r="Y574" s="1">
        <v>0</v>
      </c>
      <c r="Z574" s="1">
        <v>0</v>
      </c>
      <c r="AA574">
        <v>3.00724899440703E-4</v>
      </c>
      <c r="AB574">
        <v>9.0449722382973108E-3</v>
      </c>
      <c r="AC574">
        <v>7.5985846956710497E-3</v>
      </c>
      <c r="AD574">
        <v>4.1453184857549504E-3</v>
      </c>
      <c r="AE574">
        <v>3.6173047076428302E-3</v>
      </c>
      <c r="AF574" s="3">
        <v>7.5476946404662397E-3</v>
      </c>
      <c r="AG574">
        <v>2.9921060691140999E-3</v>
      </c>
      <c r="AH574">
        <v>9.6460992897242903</v>
      </c>
      <c r="AI574">
        <v>0.29682999842694202</v>
      </c>
      <c r="AJ574">
        <v>2452.5220909763498</v>
      </c>
      <c r="AK574" t="s">
        <v>99</v>
      </c>
      <c r="AL574" t="s">
        <v>100</v>
      </c>
      <c r="AM574">
        <v>16370281709</v>
      </c>
      <c r="AN574">
        <v>100033</v>
      </c>
      <c r="AO574" s="1">
        <f t="shared" si="118"/>
        <v>1.5447004235577993E-2</v>
      </c>
      <c r="AP574" s="5">
        <f t="shared" si="119"/>
        <v>17.039917419635429</v>
      </c>
      <c r="AQ574" s="3">
        <f t="shared" si="120"/>
        <v>4.4699096952264209E-3</v>
      </c>
      <c r="AR574" s="15">
        <f t="shared" si="121"/>
        <v>0.25871823882898193</v>
      </c>
      <c r="AS574" s="3" t="s">
        <v>67</v>
      </c>
    </row>
    <row r="575" spans="1:45" x14ac:dyDescent="0.25">
      <c r="A575" t="s">
        <v>37</v>
      </c>
      <c r="B575">
        <v>22.894366976791801</v>
      </c>
      <c r="C575">
        <v>2.26053678682013E-2</v>
      </c>
      <c r="D575">
        <v>23.9954845597575</v>
      </c>
      <c r="E575">
        <v>1.97785677621434</v>
      </c>
      <c r="F575" s="1">
        <v>0</v>
      </c>
      <c r="G575" s="1">
        <v>0</v>
      </c>
      <c r="H575">
        <v>4.19008478072982</v>
      </c>
      <c r="I575">
        <v>87.452231980859395</v>
      </c>
      <c r="J575">
        <v>87.743080562056704</v>
      </c>
      <c r="K575">
        <v>50.972833753748098</v>
      </c>
      <c r="L575">
        <v>112.56303138069499</v>
      </c>
      <c r="M575">
        <v>35.716300329728497</v>
      </c>
      <c r="N575">
        <v>94.850134745868303</v>
      </c>
      <c r="O575">
        <v>69.180233460077702</v>
      </c>
      <c r="P575">
        <v>158884.50764884899</v>
      </c>
      <c r="Q575">
        <v>190248.55210845699</v>
      </c>
      <c r="R575">
        <v>125.21507845777199</v>
      </c>
      <c r="S575">
        <v>683.23288183275497</v>
      </c>
      <c r="T575">
        <v>0.72463140054730302</v>
      </c>
      <c r="U575">
        <v>0.32085144520792502</v>
      </c>
      <c r="V575" s="1">
        <v>0</v>
      </c>
      <c r="W575">
        <v>0.14666116272695501</v>
      </c>
      <c r="X575">
        <v>0.53248739206511897</v>
      </c>
      <c r="Y575" s="1">
        <v>0</v>
      </c>
      <c r="Z575" s="1">
        <v>0</v>
      </c>
      <c r="AA575">
        <v>3.0089164885201098E-4</v>
      </c>
      <c r="AB575">
        <v>9.1769838965826793E-3</v>
      </c>
      <c r="AC575">
        <v>7.6365846402907996E-3</v>
      </c>
      <c r="AD575">
        <v>4.1972343282752397E-3</v>
      </c>
      <c r="AE575">
        <v>4.1985038936316202E-3</v>
      </c>
      <c r="AF575" s="3">
        <v>7.66609625035348E-3</v>
      </c>
      <c r="AG575">
        <v>4.7317825567790702E-3</v>
      </c>
      <c r="AH575">
        <v>9.2665713363423805</v>
      </c>
      <c r="AI575">
        <v>0.29671697506185701</v>
      </c>
      <c r="AJ575">
        <v>2894.76429613653</v>
      </c>
      <c r="AK575" t="s">
        <v>101</v>
      </c>
      <c r="AL575" t="s">
        <v>102</v>
      </c>
      <c r="AM575">
        <v>15656320499.209999</v>
      </c>
      <c r="AN575">
        <v>98539</v>
      </c>
      <c r="AO575" s="1">
        <f t="shared" si="118"/>
        <v>1.5603572539496291E-2</v>
      </c>
      <c r="AP575" s="5">
        <f t="shared" si="119"/>
        <v>17.198091513902057</v>
      </c>
      <c r="AQ575" s="3">
        <f t="shared" si="120"/>
        <v>5.8295562040695525E-3</v>
      </c>
      <c r="AR575" s="15">
        <f t="shared" si="121"/>
        <v>0.33121555716139595</v>
      </c>
      <c r="AS575" s="3">
        <f>AVERAGE(AQ573:AQ575)</f>
        <v>4.513545958055862E-3</v>
      </c>
    </row>
    <row r="576" spans="1:45" x14ac:dyDescent="0.25">
      <c r="A576" t="s">
        <v>37</v>
      </c>
      <c r="B576">
        <v>25.029280237001799</v>
      </c>
      <c r="C576">
        <v>2.3699769023382802E-2</v>
      </c>
      <c r="D576">
        <v>25.010457387202901</v>
      </c>
      <c r="E576">
        <v>8.4620716703902197</v>
      </c>
      <c r="F576" s="1">
        <v>0</v>
      </c>
      <c r="G576" s="1">
        <v>0</v>
      </c>
      <c r="H576">
        <v>4.3013977607354104</v>
      </c>
      <c r="I576">
        <v>110.772212741028</v>
      </c>
      <c r="J576">
        <v>110.953939832413</v>
      </c>
      <c r="K576">
        <v>71.561471370508798</v>
      </c>
      <c r="L576">
        <v>136.905849625527</v>
      </c>
      <c r="M576">
        <v>36.532721265335503</v>
      </c>
      <c r="N576">
        <v>94.668565065115899</v>
      </c>
      <c r="O576">
        <v>68.959711520358397</v>
      </c>
      <c r="P576">
        <v>152625.92269276499</v>
      </c>
      <c r="Q576">
        <v>184831.136423569</v>
      </c>
      <c r="R576">
        <v>129.71947674365299</v>
      </c>
      <c r="S576">
        <v>689.23503569012701</v>
      </c>
      <c r="T576">
        <v>0.72850558805639798</v>
      </c>
      <c r="U576">
        <v>0.31059640471778199</v>
      </c>
      <c r="V576" s="1">
        <v>0</v>
      </c>
      <c r="W576">
        <v>0.12090108642699</v>
      </c>
      <c r="X576">
        <v>0.56850250885522702</v>
      </c>
      <c r="Y576" s="1">
        <v>0</v>
      </c>
      <c r="Z576" s="1">
        <v>0</v>
      </c>
      <c r="AA576">
        <v>3.0418926553077598E-4</v>
      </c>
      <c r="AB576">
        <v>9.0934285519314005E-3</v>
      </c>
      <c r="AC576">
        <v>7.6541974117400402E-3</v>
      </c>
      <c r="AD576">
        <v>3.8278669063178902E-3</v>
      </c>
      <c r="AE576">
        <v>4.6718195883610203E-3</v>
      </c>
      <c r="AF576" s="3">
        <v>7.6704606707851796E-3</v>
      </c>
      <c r="AG576">
        <v>5.80257766564919E-3</v>
      </c>
      <c r="AH576">
        <v>9.0551960205148294</v>
      </c>
      <c r="AI576">
        <v>0.29730928507618498</v>
      </c>
      <c r="AJ576">
        <v>3497.57409155708</v>
      </c>
      <c r="AK576" t="s">
        <v>103</v>
      </c>
      <c r="AL576" t="s">
        <v>104</v>
      </c>
      <c r="AM576">
        <v>13068136752.799999</v>
      </c>
      <c r="AN576">
        <v>85622</v>
      </c>
      <c r="AO576" s="1">
        <f t="shared" si="118"/>
        <v>1.5628847348055995E-2</v>
      </c>
      <c r="AP576" s="5">
        <f t="shared" si="119"/>
        <v>17.223599613899999</v>
      </c>
      <c r="AQ576" s="3">
        <f t="shared" si="120"/>
        <v>8.0913454864905213E-3</v>
      </c>
      <c r="AR576" s="15">
        <f t="shared" si="121"/>
        <v>0.45319682285242879</v>
      </c>
    </row>
    <row r="577" spans="1:44" x14ac:dyDescent="0.25">
      <c r="A577" t="s">
        <v>37</v>
      </c>
      <c r="B577">
        <v>24.853332702812398</v>
      </c>
      <c r="C577">
        <v>2.3805302835777E-2</v>
      </c>
      <c r="D577">
        <v>25.107672101196901</v>
      </c>
      <c r="E577">
        <v>18.3661436712773</v>
      </c>
      <c r="F577" s="1">
        <v>0</v>
      </c>
      <c r="G577" s="1">
        <v>0</v>
      </c>
      <c r="H577">
        <v>4.4317237798941296</v>
      </c>
      <c r="I577">
        <v>133.04564415444801</v>
      </c>
      <c r="J577">
        <v>133.268551391633</v>
      </c>
      <c r="K577">
        <v>89.066624763547395</v>
      </c>
      <c r="L577">
        <v>161.16711973553601</v>
      </c>
      <c r="M577">
        <v>37.338425956888102</v>
      </c>
      <c r="N577">
        <v>94.229637269700206</v>
      </c>
      <c r="O577">
        <v>68.523404575920694</v>
      </c>
      <c r="P577">
        <v>141764.35999880501</v>
      </c>
      <c r="Q577">
        <v>174011.936113806</v>
      </c>
      <c r="R577">
        <v>132.75346500132</v>
      </c>
      <c r="S577">
        <v>697.77597967850102</v>
      </c>
      <c r="T577">
        <v>0.73034884383671805</v>
      </c>
      <c r="U577">
        <v>0.310944376325891</v>
      </c>
      <c r="V577" s="1">
        <v>0</v>
      </c>
      <c r="W577">
        <v>9.7916684513043695E-2</v>
      </c>
      <c r="X577">
        <v>0.59113893916106397</v>
      </c>
      <c r="Y577" s="1">
        <v>0</v>
      </c>
      <c r="Z577" s="1">
        <v>0</v>
      </c>
      <c r="AA577">
        <v>3.1130737657725802E-4</v>
      </c>
      <c r="AB577">
        <v>9.0922728526018001E-3</v>
      </c>
      <c r="AC577">
        <v>7.7737221726646103E-3</v>
      </c>
      <c r="AD577">
        <v>3.0806545145829101E-3</v>
      </c>
      <c r="AE577">
        <v>5.78715439990819E-3</v>
      </c>
      <c r="AF577" s="3">
        <v>7.6866593575943797E-3</v>
      </c>
      <c r="AG577">
        <v>5.53393625799931E-3</v>
      </c>
      <c r="AH577">
        <v>8.8439379027804499</v>
      </c>
      <c r="AI577">
        <v>0.297666336003308</v>
      </c>
      <c r="AJ577">
        <v>4203.8507119419</v>
      </c>
      <c r="AK577" t="s">
        <v>105</v>
      </c>
      <c r="AL577" t="s">
        <v>106</v>
      </c>
      <c r="AM577">
        <v>8308242082.0900002</v>
      </c>
      <c r="AN577">
        <v>58606</v>
      </c>
      <c r="AO577" s="1">
        <f t="shared" si="118"/>
        <v>1.5771688906836247E-2</v>
      </c>
      <c r="AP577" s="5">
        <f t="shared" si="119"/>
        <v>17.367624288817783</v>
      </c>
      <c r="AQ577" s="3">
        <f t="shared" si="120"/>
        <v>7.7577744310307374E-3</v>
      </c>
      <c r="AR577" s="15">
        <f t="shared" si="121"/>
        <v>0.43101510543467469</v>
      </c>
    </row>
    <row r="578" spans="1:44" x14ac:dyDescent="0.25">
      <c r="A578" t="s">
        <v>37</v>
      </c>
      <c r="B578">
        <v>24.245666595884501</v>
      </c>
      <c r="C578">
        <v>2.2557054215585199E-2</v>
      </c>
      <c r="D578">
        <v>23.950388495692899</v>
      </c>
      <c r="E578">
        <v>35.895513389397699</v>
      </c>
      <c r="F578" s="1">
        <v>0</v>
      </c>
      <c r="G578" s="1">
        <v>0</v>
      </c>
      <c r="H578">
        <v>4.6172380734835299</v>
      </c>
      <c r="I578">
        <v>154.37752450372099</v>
      </c>
      <c r="J578">
        <v>154.506849860062</v>
      </c>
      <c r="K578">
        <v>106.745556681135</v>
      </c>
      <c r="L578">
        <v>184.99216522363201</v>
      </c>
      <c r="M578">
        <v>37.692654225801199</v>
      </c>
      <c r="N578">
        <v>93.942158794254297</v>
      </c>
      <c r="O578">
        <v>68.251445269116303</v>
      </c>
      <c r="P578">
        <v>129988.92570945701</v>
      </c>
      <c r="Q578">
        <v>161139.39220569099</v>
      </c>
      <c r="R578">
        <v>133.45305751121299</v>
      </c>
      <c r="S578">
        <v>704.30711303602197</v>
      </c>
      <c r="T578">
        <v>0.73769486397788897</v>
      </c>
      <c r="U578">
        <v>0.29671264610067899</v>
      </c>
      <c r="V578" s="1">
        <v>0</v>
      </c>
      <c r="W578">
        <v>8.1162298825813495E-2</v>
      </c>
      <c r="X578">
        <v>0.62212505507350602</v>
      </c>
      <c r="Y578" s="1">
        <v>0</v>
      </c>
      <c r="Z578" s="1">
        <v>0</v>
      </c>
      <c r="AA578">
        <v>3.2100919870997201E-4</v>
      </c>
      <c r="AB578">
        <v>8.7745861155669892E-3</v>
      </c>
      <c r="AC578">
        <v>7.6643259699407202E-3</v>
      </c>
      <c r="AD578">
        <v>2.5105182953232999E-3</v>
      </c>
      <c r="AE578">
        <v>6.7245595917986402E-3</v>
      </c>
      <c r="AF578" s="3">
        <v>7.6747973384775001E-3</v>
      </c>
      <c r="AG578">
        <v>4.2264267176820702E-3</v>
      </c>
      <c r="AH578">
        <v>8.7686937658636701</v>
      </c>
      <c r="AI578">
        <v>0.29815046578830501</v>
      </c>
      <c r="AJ578">
        <v>4944.67498693179</v>
      </c>
      <c r="AK578" t="s">
        <v>107</v>
      </c>
      <c r="AL578" t="s">
        <v>108</v>
      </c>
      <c r="AM578">
        <v>2961797672.29</v>
      </c>
      <c r="AN578">
        <v>22785</v>
      </c>
      <c r="AO578" s="1">
        <f t="shared" si="118"/>
        <v>1.5660132507128194E-2</v>
      </c>
      <c r="AP578" s="5">
        <f t="shared" si="119"/>
        <v>17.255163564780275</v>
      </c>
      <c r="AQ578" s="3">
        <f t="shared" si="120"/>
        <v>7.2137460198213599E-3</v>
      </c>
      <c r="AR578" s="15">
        <f t="shared" si="121"/>
        <v>0.40512528350485333</v>
      </c>
    </row>
    <row r="579" spans="1:44" x14ac:dyDescent="0.25">
      <c r="A579" t="s">
        <v>37</v>
      </c>
      <c r="B579">
        <v>23.021920076150199</v>
      </c>
      <c r="C579">
        <v>2.1056040983869501E-2</v>
      </c>
      <c r="D579">
        <v>22.537061285692602</v>
      </c>
      <c r="E579">
        <v>54.642422869342397</v>
      </c>
      <c r="F579" s="1">
        <v>0</v>
      </c>
      <c r="G579" s="1">
        <v>0</v>
      </c>
      <c r="H579">
        <v>4.8128078099567304</v>
      </c>
      <c r="I579">
        <v>176.187167726159</v>
      </c>
      <c r="J579">
        <v>176.42865762384599</v>
      </c>
      <c r="K579">
        <v>124.516798484763</v>
      </c>
      <c r="L579">
        <v>210.00555410759199</v>
      </c>
      <c r="M579">
        <v>37.955310902256002</v>
      </c>
      <c r="N579">
        <v>93.668548936654403</v>
      </c>
      <c r="O579">
        <v>68.103211757503402</v>
      </c>
      <c r="P579">
        <v>117531.75299458099</v>
      </c>
      <c r="Q579">
        <v>146919.056819249</v>
      </c>
      <c r="R579">
        <v>133.80778190599901</v>
      </c>
      <c r="S579">
        <v>710.86066611454896</v>
      </c>
      <c r="T579">
        <v>0.73821252071671195</v>
      </c>
      <c r="U579">
        <v>0.30629918569888098</v>
      </c>
      <c r="V579" s="1">
        <v>0</v>
      </c>
      <c r="W579">
        <v>8.7508504564564202E-2</v>
      </c>
      <c r="X579">
        <v>0.60619230973655402</v>
      </c>
      <c r="Y579" s="1">
        <v>0</v>
      </c>
      <c r="Z579" s="1">
        <v>0</v>
      </c>
      <c r="AA579">
        <v>3.30181467534803E-4</v>
      </c>
      <c r="AB579">
        <v>8.6329824384519006E-3</v>
      </c>
      <c r="AC579">
        <v>7.7101675512393098E-3</v>
      </c>
      <c r="AD579">
        <v>1.7813060576969901E-3</v>
      </c>
      <c r="AE579">
        <v>6.74558822939371E-3</v>
      </c>
      <c r="AF579" s="3">
        <v>7.67730069482665E-3</v>
      </c>
      <c r="AG579">
        <v>3.5659517033466799E-3</v>
      </c>
      <c r="AH579">
        <v>8.6795340188912604</v>
      </c>
      <c r="AI579">
        <v>0.29763133314602103</v>
      </c>
      <c r="AJ579">
        <v>5674.3463123994998</v>
      </c>
      <c r="AK579" t="s">
        <v>109</v>
      </c>
      <c r="AL579" t="s">
        <v>110</v>
      </c>
      <c r="AM579">
        <v>976101208.62</v>
      </c>
      <c r="AN579">
        <v>8305</v>
      </c>
      <c r="AO579" s="1">
        <f t="shared" si="118"/>
        <v>1.5717649713600762E-2</v>
      </c>
      <c r="AP579" s="5">
        <f t="shared" si="119"/>
        <v>17.313164539206639</v>
      </c>
      <c r="AQ579" s="3">
        <f t="shared" si="120"/>
        <v>5.8504821107066285E-3</v>
      </c>
      <c r="AR579" s="15">
        <f t="shared" si="121"/>
        <v>0.32973495538702702</v>
      </c>
    </row>
    <row r="580" spans="1:44" x14ac:dyDescent="0.25">
      <c r="A580" t="s">
        <v>37</v>
      </c>
      <c r="B580">
        <v>16.894090257360102</v>
      </c>
      <c r="C580">
        <v>2.00123408610655E-2</v>
      </c>
      <c r="D580">
        <v>21.540184862486601</v>
      </c>
      <c r="E580">
        <v>76.799890786860303</v>
      </c>
      <c r="F580" s="1">
        <v>0</v>
      </c>
      <c r="G580" s="1">
        <v>0</v>
      </c>
      <c r="H580">
        <v>5.0333888999540699</v>
      </c>
      <c r="I580">
        <v>196.116671240686</v>
      </c>
      <c r="J580">
        <v>196.79002409054399</v>
      </c>
      <c r="K580">
        <v>144.44434487684799</v>
      </c>
      <c r="L580">
        <v>233.47615128456101</v>
      </c>
      <c r="M580">
        <v>38.191743910681403</v>
      </c>
      <c r="N580">
        <v>93.161965204987297</v>
      </c>
      <c r="O580">
        <v>67.644584981795603</v>
      </c>
      <c r="P580">
        <v>106056.68623361101</v>
      </c>
      <c r="Q580">
        <v>133665.21103378601</v>
      </c>
      <c r="R580">
        <v>133.83543960005099</v>
      </c>
      <c r="S580">
        <v>711.59718604825798</v>
      </c>
      <c r="T580">
        <v>0.70438943030553003</v>
      </c>
      <c r="U580">
        <v>0.30510508852931101</v>
      </c>
      <c r="V580" s="1">
        <v>0</v>
      </c>
      <c r="W580">
        <v>0.149242496167864</v>
      </c>
      <c r="X580">
        <v>0.54565241530282305</v>
      </c>
      <c r="Y580" s="1">
        <v>0</v>
      </c>
      <c r="Z580" s="1">
        <v>0</v>
      </c>
      <c r="AA580">
        <v>3.4623346733031501E-4</v>
      </c>
      <c r="AB580">
        <v>8.4470309607171598E-3</v>
      </c>
      <c r="AC580">
        <v>7.6277349508572902E-3</v>
      </c>
      <c r="AD580">
        <v>1.0218689406962099E-3</v>
      </c>
      <c r="AE580">
        <v>6.5607197899953899E-3</v>
      </c>
      <c r="AF580" s="3">
        <v>7.6530245415030902E-3</v>
      </c>
      <c r="AG580">
        <v>3.6364513698264999E-3</v>
      </c>
      <c r="AH580">
        <v>8.6475079826122307</v>
      </c>
      <c r="AI580">
        <v>0.29873666419531802</v>
      </c>
      <c r="AJ580">
        <v>6363.6030303480202</v>
      </c>
      <c r="AK580" t="s">
        <v>111</v>
      </c>
      <c r="AL580" t="s">
        <v>112</v>
      </c>
      <c r="AM580">
        <v>177963119.5</v>
      </c>
      <c r="AN580">
        <v>1678</v>
      </c>
      <c r="AO580" s="1">
        <f t="shared" si="118"/>
        <v>1.5626992959690694E-2</v>
      </c>
      <c r="AP580" s="5">
        <f t="shared" si="119"/>
        <v>17.221728354054811</v>
      </c>
      <c r="AQ580" s="3">
        <f t="shared" si="120"/>
        <v>-3.2409319657453195E-4</v>
      </c>
      <c r="AR580" s="15">
        <f t="shared" si="121"/>
        <v>-1.9024693106227564E-2</v>
      </c>
    </row>
    <row r="581" spans="1:44" x14ac:dyDescent="0.25">
      <c r="A581" t="s">
        <v>37</v>
      </c>
      <c r="B581">
        <v>28.969688196290502</v>
      </c>
      <c r="C581">
        <v>1.9178088229060301E-2</v>
      </c>
      <c r="D581">
        <v>20.734917830094702</v>
      </c>
      <c r="E581">
        <v>115.07682907989999</v>
      </c>
      <c r="F581" s="1">
        <v>0</v>
      </c>
      <c r="G581" s="1">
        <v>0</v>
      </c>
      <c r="H581">
        <v>5.4240540453544401</v>
      </c>
      <c r="I581">
        <v>221.72640889808301</v>
      </c>
      <c r="J581">
        <v>222.11757795595301</v>
      </c>
      <c r="K581">
        <v>174.27480600659501</v>
      </c>
      <c r="L581">
        <v>266.02438443710702</v>
      </c>
      <c r="M581">
        <v>38.334288048780799</v>
      </c>
      <c r="N581">
        <v>93.017043711054399</v>
      </c>
      <c r="O581">
        <v>68.079255299792493</v>
      </c>
      <c r="P581">
        <v>89173.940379746797</v>
      </c>
      <c r="Q581">
        <v>113392.926089815</v>
      </c>
      <c r="R581">
        <v>133.923582743341</v>
      </c>
      <c r="S581">
        <v>701.62049859960098</v>
      </c>
      <c r="T581">
        <v>0.62889717380948695</v>
      </c>
      <c r="U581">
        <v>0.28453501909933099</v>
      </c>
      <c r="V581" s="1">
        <v>0</v>
      </c>
      <c r="W581">
        <v>0.160535415133747</v>
      </c>
      <c r="X581">
        <v>0.55492956576692098</v>
      </c>
      <c r="Y581" s="1">
        <v>0</v>
      </c>
      <c r="Z581" s="1">
        <v>0</v>
      </c>
      <c r="AA581">
        <v>3.36714657682571E-4</v>
      </c>
      <c r="AB581">
        <v>8.1116226634532496E-3</v>
      </c>
      <c r="AC581">
        <v>7.6008353514522503E-3</v>
      </c>
      <c r="AD581">
        <v>1.2307287879462999E-3</v>
      </c>
      <c r="AE581">
        <v>6.3449750151872196E-3</v>
      </c>
      <c r="AF581" s="3">
        <v>7.6957628699814299E-3</v>
      </c>
      <c r="AG581">
        <v>3.1540616237141299E-3</v>
      </c>
      <c r="AH581">
        <v>8.5643585001180593</v>
      </c>
      <c r="AI581">
        <v>0.296873186623418</v>
      </c>
      <c r="AJ581">
        <v>6995.1390076821499</v>
      </c>
      <c r="AK581" t="s">
        <v>113</v>
      </c>
      <c r="AL581" t="s">
        <v>114</v>
      </c>
      <c r="AM581">
        <v>28178965.16</v>
      </c>
      <c r="AN581">
        <v>316</v>
      </c>
      <c r="AO581" s="1">
        <f>AA581+AC581*$AO$564+AF581*$AP$564</f>
        <v>1.5633312879116252E-2</v>
      </c>
      <c r="AP581" s="5">
        <f t="shared" si="119"/>
        <v>17.228105613858911</v>
      </c>
      <c r="AQ581" s="3">
        <f t="shared" ref="AQ581" si="122">(1-(1-B581/100)^(1/12))- AO581</f>
        <v>1.246953377688657E-2</v>
      </c>
      <c r="AR581" s="15">
        <f t="shared" ref="AR581" si="123">B581/AP581-1</f>
        <v>0.68153648727264793</v>
      </c>
    </row>
    <row r="583" spans="1:44" x14ac:dyDescent="0.25">
      <c r="AO583" t="s">
        <v>226</v>
      </c>
      <c r="AP583" t="s">
        <v>67</v>
      </c>
      <c r="AR583" t="s">
        <v>307</v>
      </c>
    </row>
    <row r="584" spans="1:44" x14ac:dyDescent="0.25">
      <c r="A584" t="s">
        <v>0</v>
      </c>
      <c r="B584" t="s">
        <v>1</v>
      </c>
      <c r="C584" t="s">
        <v>2</v>
      </c>
      <c r="D584" t="s">
        <v>3</v>
      </c>
      <c r="E584" t="s">
        <v>5</v>
      </c>
      <c r="F584" t="s">
        <v>6</v>
      </c>
      <c r="G584" t="s">
        <v>208</v>
      </c>
      <c r="H584" t="s">
        <v>7</v>
      </c>
      <c r="I584" t="s">
        <v>8</v>
      </c>
      <c r="J584" t="s">
        <v>134</v>
      </c>
      <c r="K584" t="s">
        <v>143</v>
      </c>
      <c r="L584" t="s">
        <v>9</v>
      </c>
      <c r="M584" t="s">
        <v>10</v>
      </c>
      <c r="N584" t="s">
        <v>11</v>
      </c>
      <c r="O584" t="s">
        <v>13</v>
      </c>
      <c r="P584" t="s">
        <v>14</v>
      </c>
      <c r="Q584" t="s">
        <v>15</v>
      </c>
      <c r="R584" t="s">
        <v>16</v>
      </c>
      <c r="S584" t="s">
        <v>17</v>
      </c>
      <c r="T584" t="s">
        <v>18</v>
      </c>
      <c r="U584" t="s">
        <v>20</v>
      </c>
      <c r="V584" t="s">
        <v>21</v>
      </c>
      <c r="W584" t="s">
        <v>22</v>
      </c>
      <c r="X584" t="s">
        <v>23</v>
      </c>
      <c r="Y584" t="s">
        <v>24</v>
      </c>
      <c r="Z584" t="s">
        <v>25</v>
      </c>
      <c r="AA584" t="s">
        <v>26</v>
      </c>
      <c r="AB584" t="s">
        <v>27</v>
      </c>
      <c r="AC584" t="s">
        <v>263</v>
      </c>
      <c r="AD584" t="s">
        <v>120</v>
      </c>
      <c r="AE584" t="s">
        <v>29</v>
      </c>
      <c r="AF584" s="3" t="s">
        <v>233</v>
      </c>
      <c r="AG584" t="s">
        <v>30</v>
      </c>
      <c r="AH584" t="s">
        <v>31</v>
      </c>
      <c r="AI584" t="s">
        <v>32</v>
      </c>
      <c r="AJ584" t="s">
        <v>33</v>
      </c>
      <c r="AK584" t="s">
        <v>34</v>
      </c>
      <c r="AL584" t="s">
        <v>74</v>
      </c>
      <c r="AM584" t="s">
        <v>35</v>
      </c>
      <c r="AN584" t="s">
        <v>36</v>
      </c>
      <c r="AO584" s="15">
        <v>1</v>
      </c>
      <c r="AP584" s="15">
        <v>1</v>
      </c>
    </row>
    <row r="585" spans="1:44" x14ac:dyDescent="0.25">
      <c r="A585" t="s">
        <v>37</v>
      </c>
      <c r="B585">
        <v>18.356167797255999</v>
      </c>
      <c r="C585">
        <v>6.18821152850073E-3</v>
      </c>
      <c r="D585">
        <v>7.1782551759070996</v>
      </c>
      <c r="E585">
        <v>-64.674551471417999</v>
      </c>
      <c r="F585" s="1">
        <v>0</v>
      </c>
      <c r="G585" s="1">
        <v>0</v>
      </c>
      <c r="H585">
        <v>3.0453650982050999</v>
      </c>
      <c r="I585">
        <v>-178.553393804764</v>
      </c>
      <c r="J585">
        <v>-167.001266764006</v>
      </c>
      <c r="K585">
        <v>-190.19559582823399</v>
      </c>
      <c r="L585">
        <v>-155.996482691528</v>
      </c>
      <c r="M585">
        <v>28.4565455346129</v>
      </c>
      <c r="N585">
        <v>92.749388805253602</v>
      </c>
      <c r="O585">
        <v>70.815022479759705</v>
      </c>
      <c r="P585">
        <v>176944.94234042501</v>
      </c>
      <c r="Q585">
        <v>196177.53649697799</v>
      </c>
      <c r="R585">
        <v>83.748385961153403</v>
      </c>
      <c r="S585">
        <v>628.46499827932405</v>
      </c>
      <c r="T585">
        <v>0.80147289030087199</v>
      </c>
      <c r="U585">
        <v>0.220555845001282</v>
      </c>
      <c r="V585" s="1">
        <v>0</v>
      </c>
      <c r="W585">
        <v>0.11415102172622001</v>
      </c>
      <c r="X585">
        <v>0.66529313327249595</v>
      </c>
      <c r="Y585" s="1">
        <v>0</v>
      </c>
      <c r="Z585" s="1">
        <v>0</v>
      </c>
      <c r="AA585">
        <v>2.8775687221315501E-4</v>
      </c>
      <c r="AB585">
        <v>5.8522371433112003E-3</v>
      </c>
      <c r="AC585">
        <v>4.9295075010465997E-3</v>
      </c>
      <c r="AD585">
        <v>4.8183908679327803E-5</v>
      </c>
      <c r="AE585" s="1">
        <v>0</v>
      </c>
      <c r="AF585" s="3">
        <v>3.42504864627892E-4</v>
      </c>
      <c r="AG585" s="1">
        <v>0</v>
      </c>
      <c r="AH585">
        <v>9.8715550042064795</v>
      </c>
      <c r="AI585">
        <v>0.24506462603030499</v>
      </c>
      <c r="AJ585" s="1">
        <v>0</v>
      </c>
      <c r="AK585" t="s">
        <v>79</v>
      </c>
      <c r="AL585" t="s">
        <v>80</v>
      </c>
      <c r="AM585">
        <v>16632824.58</v>
      </c>
      <c r="AN585">
        <v>94</v>
      </c>
      <c r="AO585" s="1">
        <f>AA585+AC585*$AO$564+AF585*$AP$564</f>
        <v>5.5597692378876471E-3</v>
      </c>
      <c r="AP585" s="5">
        <f>100*(1-(1-AO585)^12)</f>
        <v>6.4714442631190749</v>
      </c>
      <c r="AQ585" s="3">
        <f>(1-(1-B585/100)^(1/12))- AO585</f>
        <v>1.1198547124802116E-2</v>
      </c>
      <c r="AR585" s="15">
        <f>B585/AP585-1</f>
        <v>1.8364870422925939</v>
      </c>
    </row>
    <row r="586" spans="1:44" x14ac:dyDescent="0.25">
      <c r="A586" t="s">
        <v>37</v>
      </c>
      <c r="B586">
        <v>14.0840834285351</v>
      </c>
      <c r="C586">
        <v>6.3712702201541597E-3</v>
      </c>
      <c r="D586">
        <v>7.3832190168493597</v>
      </c>
      <c r="E586">
        <v>-47.466087161271197</v>
      </c>
      <c r="F586" s="1">
        <v>0</v>
      </c>
      <c r="G586" s="1">
        <v>0</v>
      </c>
      <c r="H586">
        <v>3.2303607801646099</v>
      </c>
      <c r="I586">
        <v>-152.07026921320701</v>
      </c>
      <c r="J586">
        <v>-148.56625159692001</v>
      </c>
      <c r="K586">
        <v>-166.04642259072699</v>
      </c>
      <c r="L586">
        <v>-132.656340209642</v>
      </c>
      <c r="M586">
        <v>28.557475499886898</v>
      </c>
      <c r="N586">
        <v>95.1908969698014</v>
      </c>
      <c r="O586">
        <v>72.7664885694372</v>
      </c>
      <c r="P586">
        <v>205591.28538199101</v>
      </c>
      <c r="Q586">
        <v>237725.53499222599</v>
      </c>
      <c r="R586">
        <v>84.547067804190206</v>
      </c>
      <c r="S586">
        <v>637.93093262092702</v>
      </c>
      <c r="T586">
        <v>0.74210680168089704</v>
      </c>
      <c r="U586">
        <v>0.34176443486195102</v>
      </c>
      <c r="V586" s="1">
        <v>0</v>
      </c>
      <c r="W586">
        <v>0.20863857368584501</v>
      </c>
      <c r="X586">
        <v>0.449596991452202</v>
      </c>
      <c r="Y586" s="1">
        <v>0</v>
      </c>
      <c r="Z586" s="1">
        <v>0</v>
      </c>
      <c r="AA586">
        <v>2.8700776615343002E-4</v>
      </c>
      <c r="AB586">
        <v>6.0605790068999901E-3</v>
      </c>
      <c r="AC586">
        <v>5.1976568652295201E-3</v>
      </c>
      <c r="AD586">
        <v>2.36866798285526E-5</v>
      </c>
      <c r="AE586" s="1">
        <v>0</v>
      </c>
      <c r="AF586" s="3">
        <v>1.0291465565952201E-3</v>
      </c>
      <c r="AG586" s="1">
        <v>0</v>
      </c>
      <c r="AH586">
        <v>9.8382101331620095</v>
      </c>
      <c r="AI586">
        <v>0.245001357254645</v>
      </c>
      <c r="AJ586">
        <v>15.6735466161059</v>
      </c>
      <c r="AK586" t="s">
        <v>81</v>
      </c>
      <c r="AL586" t="s">
        <v>82</v>
      </c>
      <c r="AM586">
        <v>301396824.37</v>
      </c>
      <c r="AN586">
        <v>1466</v>
      </c>
      <c r="AO586" s="1">
        <f t="shared" ref="AO586:AO600" si="124">AA586+AC586*$AO$564+AF586*$AP$564</f>
        <v>6.5138111879781708E-3</v>
      </c>
      <c r="AP586" s="5">
        <f t="shared" ref="AP586:AP602" si="125">100*(1-(1-AO586)^12)</f>
        <v>7.5425293188409182</v>
      </c>
      <c r="AQ586" s="3">
        <f t="shared" ref="AQ586:AQ601" si="126">(1-(1-B586/100)^(1/12))- AO586</f>
        <v>6.0566029359711542E-3</v>
      </c>
      <c r="AR586" s="15">
        <f t="shared" ref="AR586:AR601" si="127">B586/AP586-1</f>
        <v>0.86728918551945933</v>
      </c>
    </row>
    <row r="587" spans="1:44" x14ac:dyDescent="0.25">
      <c r="A587" t="s">
        <v>37</v>
      </c>
      <c r="B587">
        <v>8.4103487564988093</v>
      </c>
      <c r="C587">
        <v>7.2922102486713799E-3</v>
      </c>
      <c r="D587">
        <v>8.4080811710129701</v>
      </c>
      <c r="E587">
        <v>-44.257943390823399</v>
      </c>
      <c r="F587" s="1">
        <v>0</v>
      </c>
      <c r="G587" s="1">
        <v>0</v>
      </c>
      <c r="H587">
        <v>3.3392301806087699</v>
      </c>
      <c r="I587">
        <v>-129.053447958454</v>
      </c>
      <c r="J587">
        <v>-127.070496649278</v>
      </c>
      <c r="K587">
        <v>-146.92745534770199</v>
      </c>
      <c r="L587">
        <v>-109.477670932167</v>
      </c>
      <c r="M587">
        <v>30.885260021252002</v>
      </c>
      <c r="N587">
        <v>95.297349184951898</v>
      </c>
      <c r="O587">
        <v>72.586720831404094</v>
      </c>
      <c r="P587">
        <v>203886.89722921301</v>
      </c>
      <c r="Q587">
        <v>237963.375246743</v>
      </c>
      <c r="R587">
        <v>84.751104639940294</v>
      </c>
      <c r="S587">
        <v>648.75702810601899</v>
      </c>
      <c r="T587">
        <v>0.70054047128129204</v>
      </c>
      <c r="U587">
        <v>0.366192064998349</v>
      </c>
      <c r="V587" s="1">
        <v>0</v>
      </c>
      <c r="W587">
        <v>0.23008946077568199</v>
      </c>
      <c r="X587">
        <v>0.40371847422596802</v>
      </c>
      <c r="Y587" s="1">
        <v>0</v>
      </c>
      <c r="Z587" s="1">
        <v>0</v>
      </c>
      <c r="AA587">
        <v>2.9003160870475701E-4</v>
      </c>
      <c r="AB587">
        <v>6.6115300153275101E-3</v>
      </c>
      <c r="AC587">
        <v>5.71138142732953E-3</v>
      </c>
      <c r="AD587">
        <v>3.8423507238361697E-4</v>
      </c>
      <c r="AE587">
        <v>6.4268817455775397E-6</v>
      </c>
      <c r="AF587" s="3">
        <v>1.7412975139402299E-3</v>
      </c>
      <c r="AG587" s="1">
        <v>0</v>
      </c>
      <c r="AH587">
        <v>9.1815292480746606</v>
      </c>
      <c r="AI587">
        <v>0.24484422625098501</v>
      </c>
      <c r="AJ587">
        <v>46.361642187555603</v>
      </c>
      <c r="AK587" t="s">
        <v>83</v>
      </c>
      <c r="AL587" t="s">
        <v>84</v>
      </c>
      <c r="AM587">
        <v>1814593385.3399999</v>
      </c>
      <c r="AN587">
        <v>8900</v>
      </c>
      <c r="AO587" s="1">
        <f t="shared" si="124"/>
        <v>7.7427105499745172E-3</v>
      </c>
      <c r="AP587" s="5">
        <f t="shared" si="125"/>
        <v>8.9056215907019176</v>
      </c>
      <c r="AQ587" s="3">
        <f t="shared" si="126"/>
        <v>-4.4845219910890494E-4</v>
      </c>
      <c r="AR587" s="15">
        <f t="shared" si="127"/>
        <v>-5.5613505375100014E-2</v>
      </c>
    </row>
    <row r="588" spans="1:44" x14ac:dyDescent="0.25">
      <c r="A588" t="s">
        <v>37</v>
      </c>
      <c r="B588">
        <v>11.376435931740099</v>
      </c>
      <c r="C588">
        <v>8.8525997753177502E-3</v>
      </c>
      <c r="D588">
        <v>10.120850565157699</v>
      </c>
      <c r="E588">
        <v>-37.7854553265758</v>
      </c>
      <c r="F588" s="1">
        <v>0</v>
      </c>
      <c r="G588" s="1">
        <v>0</v>
      </c>
      <c r="H588">
        <v>3.4792389891778699</v>
      </c>
      <c r="I588">
        <v>-104.873080334915</v>
      </c>
      <c r="J588">
        <v>-103.863385451602</v>
      </c>
      <c r="K588">
        <v>-127.92440512928199</v>
      </c>
      <c r="L588">
        <v>-84.935484930010105</v>
      </c>
      <c r="M588">
        <v>33.214942819079802</v>
      </c>
      <c r="N588">
        <v>95.400436290671905</v>
      </c>
      <c r="O588">
        <v>72.405299711572894</v>
      </c>
      <c r="P588">
        <v>200172.40053993199</v>
      </c>
      <c r="Q588">
        <v>237974.660961899</v>
      </c>
      <c r="R588">
        <v>85.2650346286743</v>
      </c>
      <c r="S588">
        <v>657.12452023875096</v>
      </c>
      <c r="T588">
        <v>0.69785808370807101</v>
      </c>
      <c r="U588">
        <v>0.34401675138920501</v>
      </c>
      <c r="V588" s="1">
        <v>0</v>
      </c>
      <c r="W588">
        <v>0.22817925040100201</v>
      </c>
      <c r="X588">
        <v>0.42780399820979198</v>
      </c>
      <c r="Y588" s="1">
        <v>0</v>
      </c>
      <c r="Z588" s="1">
        <v>0</v>
      </c>
      <c r="AA588">
        <v>2.9273424800620298E-4</v>
      </c>
      <c r="AB588">
        <v>7.6879507604480403E-3</v>
      </c>
      <c r="AC588">
        <v>6.1822448154464898E-3</v>
      </c>
      <c r="AD588">
        <v>8.5937065853613896E-4</v>
      </c>
      <c r="AE588">
        <v>1.15169210445121E-5</v>
      </c>
      <c r="AF588" s="3">
        <v>2.4636232127432899E-3</v>
      </c>
      <c r="AG588">
        <v>1.0457511573473E-6</v>
      </c>
      <c r="AH588">
        <v>8.5040053992244609</v>
      </c>
      <c r="AI588">
        <v>0.24528749539277001</v>
      </c>
      <c r="AJ588">
        <v>102.886398169385</v>
      </c>
      <c r="AK588" t="s">
        <v>85</v>
      </c>
      <c r="AL588" t="s">
        <v>86</v>
      </c>
      <c r="AM588">
        <v>7651990355.4399996</v>
      </c>
      <c r="AN588">
        <v>38227</v>
      </c>
      <c r="AO588" s="1">
        <f t="shared" si="124"/>
        <v>8.9386022761959831E-3</v>
      </c>
      <c r="AP588" s="5">
        <f t="shared" si="125"/>
        <v>10.214392378045101</v>
      </c>
      <c r="AQ588" s="3">
        <f t="shared" si="126"/>
        <v>1.0752884283707249E-3</v>
      </c>
      <c r="AR588" s="15">
        <f t="shared" si="127"/>
        <v>0.11376531375402266</v>
      </c>
    </row>
    <row r="589" spans="1:44" x14ac:dyDescent="0.25">
      <c r="A589" t="s">
        <v>37</v>
      </c>
      <c r="B589">
        <v>12.3611496365272</v>
      </c>
      <c r="C589">
        <v>9.9563423314774704E-3</v>
      </c>
      <c r="D589">
        <v>11.3145953931334</v>
      </c>
      <c r="E589">
        <v>-27.616327879132001</v>
      </c>
      <c r="F589" s="1">
        <v>0</v>
      </c>
      <c r="G589" s="1">
        <v>0</v>
      </c>
      <c r="H589">
        <v>3.6307773122162899</v>
      </c>
      <c r="I589">
        <v>-80.880097168114403</v>
      </c>
      <c r="J589">
        <v>-80.177203657245101</v>
      </c>
      <c r="K589">
        <v>-107.644297966233</v>
      </c>
      <c r="L589">
        <v>-60.585859738071001</v>
      </c>
      <c r="M589">
        <v>33.996667949088199</v>
      </c>
      <c r="N589">
        <v>95.278289052945397</v>
      </c>
      <c r="O589">
        <v>72.270377148473102</v>
      </c>
      <c r="P589">
        <v>196642.071582395</v>
      </c>
      <c r="Q589">
        <v>237201.84717992399</v>
      </c>
      <c r="R589">
        <v>85.316014755044307</v>
      </c>
      <c r="S589">
        <v>664.04672684304103</v>
      </c>
      <c r="T589">
        <v>0.69757080186515197</v>
      </c>
      <c r="U589">
        <v>0.33646917936862403</v>
      </c>
      <c r="V589" s="1">
        <v>0</v>
      </c>
      <c r="W589">
        <v>0.219003644682781</v>
      </c>
      <c r="X589">
        <v>0.44452717594859398</v>
      </c>
      <c r="Y589" s="1">
        <v>0</v>
      </c>
      <c r="Z589" s="1">
        <v>0</v>
      </c>
      <c r="AA589">
        <v>2.9455717783286002E-4</v>
      </c>
      <c r="AB589">
        <v>8.6420456675910598E-3</v>
      </c>
      <c r="AC589">
        <v>6.7532414243139096E-3</v>
      </c>
      <c r="AD589">
        <v>9.9504728362163094E-4</v>
      </c>
      <c r="AE589">
        <v>1.8107312412166501E-5</v>
      </c>
      <c r="AF589" s="3">
        <v>3.19874391752123E-3</v>
      </c>
      <c r="AG589">
        <v>6.6140675221837804E-6</v>
      </c>
      <c r="AH589">
        <v>8.2644413449898408</v>
      </c>
      <c r="AI589">
        <v>0.24557230807994501</v>
      </c>
      <c r="AJ589">
        <v>186.52199674962699</v>
      </c>
      <c r="AK589" t="s">
        <v>87</v>
      </c>
      <c r="AL589" t="s">
        <v>88</v>
      </c>
      <c r="AM589">
        <v>23202191310.150002</v>
      </c>
      <c r="AN589">
        <v>117992</v>
      </c>
      <c r="AO589" s="1">
        <f t="shared" si="124"/>
        <v>1.0246542519668E-2</v>
      </c>
      <c r="AP589" s="5">
        <f t="shared" si="125"/>
        <v>11.626037058138039</v>
      </c>
      <c r="AQ589" s="3">
        <f t="shared" si="126"/>
        <v>6.8871053772406876E-4</v>
      </c>
      <c r="AR589" s="15">
        <f t="shared" si="127"/>
        <v>6.3229849923331694E-2</v>
      </c>
    </row>
    <row r="590" spans="1:44" x14ac:dyDescent="0.25">
      <c r="A590" t="s">
        <v>37</v>
      </c>
      <c r="B590">
        <v>13.4908595969862</v>
      </c>
      <c r="C590">
        <v>1.15113927960581E-2</v>
      </c>
      <c r="D590">
        <v>12.971796464917199</v>
      </c>
      <c r="E590">
        <v>-19.136931258540901</v>
      </c>
      <c r="F590" s="1">
        <v>0</v>
      </c>
      <c r="G590" s="1">
        <v>0</v>
      </c>
      <c r="H590">
        <v>3.7470116203450399</v>
      </c>
      <c r="I590">
        <v>-57.437230139359798</v>
      </c>
      <c r="J590">
        <v>-57.0465990192939</v>
      </c>
      <c r="K590">
        <v>-89.569087200430403</v>
      </c>
      <c r="L590">
        <v>-36.739624058833002</v>
      </c>
      <c r="M590">
        <v>34.148079771459201</v>
      </c>
      <c r="N590">
        <v>95.141279208470095</v>
      </c>
      <c r="O590">
        <v>72.169363078264894</v>
      </c>
      <c r="P590">
        <v>192818.032151894</v>
      </c>
      <c r="Q590">
        <v>235319.495337726</v>
      </c>
      <c r="R590">
        <v>85.467608160544202</v>
      </c>
      <c r="S590">
        <v>673.87576766482096</v>
      </c>
      <c r="T590">
        <v>0.70430273173660396</v>
      </c>
      <c r="U590">
        <v>0.34155701034902702</v>
      </c>
      <c r="V590" s="1">
        <v>0</v>
      </c>
      <c r="W590">
        <v>0.197323055582839</v>
      </c>
      <c r="X590">
        <v>0.46111993406813301</v>
      </c>
      <c r="Y590" s="1">
        <v>0</v>
      </c>
      <c r="Z590" s="1">
        <v>0</v>
      </c>
      <c r="AA590">
        <v>2.9542427889542701E-4</v>
      </c>
      <c r="AB590">
        <v>9.24626401287716E-3</v>
      </c>
      <c r="AC590">
        <v>7.3215010678114997E-3</v>
      </c>
      <c r="AD590">
        <v>1.1990716017026999E-3</v>
      </c>
      <c r="AE590">
        <v>7.4127169177191595E-4</v>
      </c>
      <c r="AF590" s="3">
        <v>3.9438047109910702E-3</v>
      </c>
      <c r="AG590">
        <v>2.9403668115105601E-5</v>
      </c>
      <c r="AH590">
        <v>8.2076553912829908</v>
      </c>
      <c r="AI590">
        <v>0.24615007385364501</v>
      </c>
      <c r="AJ590">
        <v>320.79350507158199</v>
      </c>
      <c r="AK590" t="s">
        <v>89</v>
      </c>
      <c r="AL590" t="s">
        <v>90</v>
      </c>
      <c r="AM590">
        <v>46511565715.68</v>
      </c>
      <c r="AN590">
        <v>241220</v>
      </c>
      <c r="AO590" s="1">
        <f t="shared" si="124"/>
        <v>1.1560730057697997E-2</v>
      </c>
      <c r="AP590" s="5">
        <f t="shared" si="125"/>
        <v>13.023906986598766</v>
      </c>
      <c r="AQ590" s="3">
        <f t="shared" si="126"/>
        <v>4.4331525248440112E-4</v>
      </c>
      <c r="AR590" s="15">
        <f t="shared" si="127"/>
        <v>3.5853497024196823E-2</v>
      </c>
    </row>
    <row r="591" spans="1:44" x14ac:dyDescent="0.25">
      <c r="A591" t="s">
        <v>37</v>
      </c>
      <c r="B591">
        <v>14.5037463048278</v>
      </c>
      <c r="C591">
        <v>1.3199563178776101E-2</v>
      </c>
      <c r="D591">
        <v>14.7386908482822</v>
      </c>
      <c r="E591">
        <v>-9.7618175786584995</v>
      </c>
      <c r="F591" s="1">
        <v>0</v>
      </c>
      <c r="G591" s="1">
        <v>0</v>
      </c>
      <c r="H591">
        <v>3.8629646076761399</v>
      </c>
      <c r="I591">
        <v>-33.2091206672944</v>
      </c>
      <c r="J591">
        <v>-32.896512846070102</v>
      </c>
      <c r="K591">
        <v>-71.859661139163094</v>
      </c>
      <c r="L591">
        <v>-12.1300453980013</v>
      </c>
      <c r="M591">
        <v>33.844999107602597</v>
      </c>
      <c r="N591">
        <v>94.872427617484007</v>
      </c>
      <c r="O591">
        <v>72.046872172485095</v>
      </c>
      <c r="P591">
        <v>189299.144142251</v>
      </c>
      <c r="Q591">
        <v>234171.21161401301</v>
      </c>
      <c r="R591">
        <v>85.737698891442705</v>
      </c>
      <c r="S591">
        <v>684.75709732015105</v>
      </c>
      <c r="T591">
        <v>0.70794729868705697</v>
      </c>
      <c r="U591">
        <v>0.34435580697775298</v>
      </c>
      <c r="V591" s="1">
        <v>0</v>
      </c>
      <c r="W591">
        <v>0.17561862381447699</v>
      </c>
      <c r="X591">
        <v>0.48002556920776901</v>
      </c>
      <c r="Y591" s="1">
        <v>0</v>
      </c>
      <c r="Z591" s="1">
        <v>0</v>
      </c>
      <c r="AA591">
        <v>2.9630197700072301E-4</v>
      </c>
      <c r="AB591">
        <v>9.3534255358480606E-3</v>
      </c>
      <c r="AC591">
        <v>7.5237556358672096E-3</v>
      </c>
      <c r="AD591">
        <v>1.77126214789016E-3</v>
      </c>
      <c r="AE591">
        <v>1.5483976846104701E-3</v>
      </c>
      <c r="AF591" s="3">
        <v>4.6738942984919001E-3</v>
      </c>
      <c r="AG591">
        <v>2.3022117201703599E-4</v>
      </c>
      <c r="AH591">
        <v>8.2617168527727003</v>
      </c>
      <c r="AI591">
        <v>0.24612220676124</v>
      </c>
      <c r="AJ591">
        <v>584.35522719064898</v>
      </c>
      <c r="AK591" t="s">
        <v>91</v>
      </c>
      <c r="AL591" t="s">
        <v>92</v>
      </c>
      <c r="AM591">
        <v>59047514134.860001</v>
      </c>
      <c r="AN591">
        <v>311927</v>
      </c>
      <c r="AO591" s="1">
        <f t="shared" si="124"/>
        <v>1.2493951911359831E-2</v>
      </c>
      <c r="AP591" s="5">
        <f t="shared" si="125"/>
        <v>14.004214000995352</v>
      </c>
      <c r="AQ591" s="3">
        <f t="shared" si="126"/>
        <v>4.7929614819507832E-4</v>
      </c>
      <c r="AR591" s="15">
        <f t="shared" si="127"/>
        <v>3.5670142129857751E-2</v>
      </c>
    </row>
    <row r="592" spans="1:44" x14ac:dyDescent="0.25">
      <c r="A592" t="s">
        <v>37</v>
      </c>
      <c r="B592">
        <v>15.668383340469299</v>
      </c>
      <c r="C592">
        <v>1.4494505657464201E-2</v>
      </c>
      <c r="D592">
        <v>16.071666730290701</v>
      </c>
      <c r="E592">
        <v>-0.79968164307547296</v>
      </c>
      <c r="F592" s="1">
        <v>0</v>
      </c>
      <c r="G592" s="1">
        <v>0</v>
      </c>
      <c r="H592">
        <v>3.96372176612766</v>
      </c>
      <c r="I592">
        <v>-9.6955721415481193</v>
      </c>
      <c r="J592">
        <v>-9.4835015627442196</v>
      </c>
      <c r="K592">
        <v>-49.457352871780202</v>
      </c>
      <c r="L592">
        <v>12.329400930491101</v>
      </c>
      <c r="M592">
        <v>32.821703748193997</v>
      </c>
      <c r="N592">
        <v>94.673693073360596</v>
      </c>
      <c r="O592">
        <v>72.071966182548493</v>
      </c>
      <c r="P592">
        <v>181089.97221738601</v>
      </c>
      <c r="Q592">
        <v>222875.05158421199</v>
      </c>
      <c r="R592">
        <v>86.761210021018996</v>
      </c>
      <c r="S592">
        <v>690.13359528659601</v>
      </c>
      <c r="T592">
        <v>0.71751764220379999</v>
      </c>
      <c r="U592">
        <v>0.33731736026065701</v>
      </c>
      <c r="V592" s="1">
        <v>0</v>
      </c>
      <c r="W592">
        <v>0.15578183574854601</v>
      </c>
      <c r="X592">
        <v>0.50690080399079596</v>
      </c>
      <c r="Y592" s="1">
        <v>0</v>
      </c>
      <c r="Z592" s="1">
        <v>0</v>
      </c>
      <c r="AA592">
        <v>2.9594643266382399E-4</v>
      </c>
      <c r="AB592">
        <v>9.1483990541559798E-3</v>
      </c>
      <c r="AC592">
        <v>7.5587207038028204E-3</v>
      </c>
      <c r="AD592">
        <v>2.51096572213457E-3</v>
      </c>
      <c r="AE592">
        <v>1.6422066019080601E-3</v>
      </c>
      <c r="AF592" s="3">
        <v>5.39698695319407E-3</v>
      </c>
      <c r="AG592">
        <v>8.9703706884522005E-4</v>
      </c>
      <c r="AH592">
        <v>8.53020241315315</v>
      </c>
      <c r="AI592">
        <v>0.246246297091197</v>
      </c>
      <c r="AJ592">
        <v>912.74698776432501</v>
      </c>
      <c r="AK592" t="s">
        <v>93</v>
      </c>
      <c r="AL592" t="s">
        <v>94</v>
      </c>
      <c r="AM592">
        <v>62490889792.720001</v>
      </c>
      <c r="AN592">
        <v>345082</v>
      </c>
      <c r="AO592" s="1">
        <f t="shared" si="124"/>
        <v>1.3251654089660714E-2</v>
      </c>
      <c r="AP592" s="5">
        <f t="shared" si="125"/>
        <v>14.792684136335478</v>
      </c>
      <c r="AQ592" s="3">
        <f t="shared" si="126"/>
        <v>8.4909758798286036E-4</v>
      </c>
      <c r="AR592" s="15">
        <f t="shared" si="127"/>
        <v>5.9198127673315781E-2</v>
      </c>
    </row>
    <row r="593" spans="1:45" x14ac:dyDescent="0.25">
      <c r="A593" t="s">
        <v>37</v>
      </c>
      <c r="B593">
        <v>17.390713192401702</v>
      </c>
      <c r="C593">
        <v>1.6453894677376801E-2</v>
      </c>
      <c r="D593">
        <v>18.052317541492801</v>
      </c>
      <c r="E593">
        <v>7.4107636492010203</v>
      </c>
      <c r="F593" s="1">
        <v>0</v>
      </c>
      <c r="G593" s="1">
        <v>0</v>
      </c>
      <c r="H593">
        <v>4.0531268721605596</v>
      </c>
      <c r="I593">
        <v>13.811355381429101</v>
      </c>
      <c r="J593">
        <v>13.893373119199699</v>
      </c>
      <c r="K593">
        <v>-24.079403887813001</v>
      </c>
      <c r="L593">
        <v>36.944358926126903</v>
      </c>
      <c r="M593">
        <v>31.8329009954514</v>
      </c>
      <c r="N593">
        <v>94.625646374594595</v>
      </c>
      <c r="O593">
        <v>72.169845272087699</v>
      </c>
      <c r="P593">
        <v>172452.06757039699</v>
      </c>
      <c r="Q593">
        <v>210411.48997019499</v>
      </c>
      <c r="R593">
        <v>89.754267395281104</v>
      </c>
      <c r="S593">
        <v>689.14902746900998</v>
      </c>
      <c r="T593">
        <v>0.72761606567891501</v>
      </c>
      <c r="U593">
        <v>0.32583688265146599</v>
      </c>
      <c r="V593" s="1">
        <v>0</v>
      </c>
      <c r="W593">
        <v>0.136500313070193</v>
      </c>
      <c r="X593">
        <v>0.53766280427833901</v>
      </c>
      <c r="Y593" s="1">
        <v>0</v>
      </c>
      <c r="Z593" s="1">
        <v>0</v>
      </c>
      <c r="AA593">
        <v>2.9601741043965197E-4</v>
      </c>
      <c r="AB593">
        <v>8.7391853659919104E-3</v>
      </c>
      <c r="AC593">
        <v>7.3966816593991902E-3</v>
      </c>
      <c r="AD593">
        <v>3.7338330579135101E-3</v>
      </c>
      <c r="AE593">
        <v>1.8464549682597499E-3</v>
      </c>
      <c r="AF593" s="3">
        <v>6.0970554762126098E-3</v>
      </c>
      <c r="AG593">
        <v>1.8384185370329399E-3</v>
      </c>
      <c r="AH593">
        <v>8.82546136260164</v>
      </c>
      <c r="AI593">
        <v>0.246818675423015</v>
      </c>
      <c r="AJ593">
        <v>1223.16324016205</v>
      </c>
      <c r="AK593" t="s">
        <v>95</v>
      </c>
      <c r="AL593" t="s">
        <v>96</v>
      </c>
      <c r="AM593">
        <v>46397194067.410004</v>
      </c>
      <c r="AN593">
        <v>269044</v>
      </c>
      <c r="AO593" s="1">
        <f t="shared" si="124"/>
        <v>1.3789754546051452E-2</v>
      </c>
      <c r="AP593" s="5">
        <f t="shared" si="125"/>
        <v>15.348604931789344</v>
      </c>
      <c r="AQ593" s="3">
        <f t="shared" si="126"/>
        <v>2.0048548193985112E-3</v>
      </c>
      <c r="AR593" s="15">
        <f t="shared" si="127"/>
        <v>0.13304846073553134</v>
      </c>
    </row>
    <row r="594" spans="1:45" x14ac:dyDescent="0.25">
      <c r="A594" t="s">
        <v>37</v>
      </c>
      <c r="B594">
        <v>18.3616651310201</v>
      </c>
      <c r="C594">
        <v>1.8712355065319701E-2</v>
      </c>
      <c r="D594">
        <v>20.2820779255558</v>
      </c>
      <c r="E594">
        <v>8.6698090662332898</v>
      </c>
      <c r="F594" s="1">
        <v>0</v>
      </c>
      <c r="G594" s="1">
        <v>0</v>
      </c>
      <c r="H594">
        <v>4.0987023047730897</v>
      </c>
      <c r="I594">
        <v>38.002504612284497</v>
      </c>
      <c r="J594">
        <v>37.854388002559197</v>
      </c>
      <c r="K594">
        <v>1.4448661880287901</v>
      </c>
      <c r="L594">
        <v>62.1714827898099</v>
      </c>
      <c r="M594">
        <v>31.506988051892101</v>
      </c>
      <c r="N594">
        <v>94.691978233273005</v>
      </c>
      <c r="O594">
        <v>72.277438267967298</v>
      </c>
      <c r="P594">
        <v>165047.50341281499</v>
      </c>
      <c r="Q594">
        <v>199695.56855517899</v>
      </c>
      <c r="R594">
        <v>97.141440703337594</v>
      </c>
      <c r="S594">
        <v>690.50377160687901</v>
      </c>
      <c r="T594">
        <v>0.725313910943016</v>
      </c>
      <c r="U594">
        <v>0.32354974139488002</v>
      </c>
      <c r="V594" s="1">
        <v>0</v>
      </c>
      <c r="W594">
        <v>0.12898813598557601</v>
      </c>
      <c r="X594">
        <v>0.54746212261954197</v>
      </c>
      <c r="Y594" s="1">
        <v>0</v>
      </c>
      <c r="Z594" s="1">
        <v>0</v>
      </c>
      <c r="AA594">
        <v>2.9546320883532001E-4</v>
      </c>
      <c r="AB594">
        <v>8.4877522399875206E-3</v>
      </c>
      <c r="AC594">
        <v>7.2525753839321298E-3</v>
      </c>
      <c r="AD594">
        <v>3.8502749510147399E-3</v>
      </c>
      <c r="AE594">
        <v>2.86477716695738E-3</v>
      </c>
      <c r="AF594" s="3">
        <v>6.52291627370269E-3</v>
      </c>
      <c r="AG594">
        <v>3.21408036231938E-3</v>
      </c>
      <c r="AH594">
        <v>8.9366563025221897</v>
      </c>
      <c r="AI594">
        <v>0.24700395695801</v>
      </c>
      <c r="AJ594">
        <v>1563.6644969936999</v>
      </c>
      <c r="AK594" t="s">
        <v>97</v>
      </c>
      <c r="AL594" t="s">
        <v>98</v>
      </c>
      <c r="AM594">
        <v>38367272738.349998</v>
      </c>
      <c r="AN594">
        <v>232462</v>
      </c>
      <c r="AO594" s="1">
        <f t="shared" si="124"/>
        <v>1.4070954866470139E-2</v>
      </c>
      <c r="AP594" s="5">
        <f t="shared" si="125"/>
        <v>15.637793224900021</v>
      </c>
      <c r="AQ594" s="3">
        <f t="shared" si="126"/>
        <v>2.692878727157514E-3</v>
      </c>
      <c r="AR594" s="15">
        <f t="shared" si="127"/>
        <v>0.17418518501593083</v>
      </c>
    </row>
    <row r="595" spans="1:45" x14ac:dyDescent="0.25">
      <c r="A595" t="s">
        <v>37</v>
      </c>
      <c r="B595">
        <v>20.274165294520699</v>
      </c>
      <c r="C595">
        <v>2.1056044971568402E-2</v>
      </c>
      <c r="D595">
        <v>22.537065072207898</v>
      </c>
      <c r="E595">
        <v>9.0419065103997607</v>
      </c>
      <c r="F595" s="1">
        <v>0</v>
      </c>
      <c r="G595" s="1">
        <v>0</v>
      </c>
      <c r="H595">
        <v>4.1660219165477201</v>
      </c>
      <c r="I595">
        <v>62.010822896966701</v>
      </c>
      <c r="J595">
        <v>61.611134997663299</v>
      </c>
      <c r="K595">
        <v>30.4182689017846</v>
      </c>
      <c r="L595">
        <v>87.028048913762106</v>
      </c>
      <c r="M595">
        <v>32.210597984809802</v>
      </c>
      <c r="N595">
        <v>94.812563089391901</v>
      </c>
      <c r="O595">
        <v>72.298070153606005</v>
      </c>
      <c r="P595">
        <v>159442.28437432199</v>
      </c>
      <c r="Q595">
        <v>192779.61152828101</v>
      </c>
      <c r="R595">
        <v>108.974469286643</v>
      </c>
      <c r="S595">
        <v>686.37888394745698</v>
      </c>
      <c r="T595">
        <v>0.72837578559966698</v>
      </c>
      <c r="U595">
        <v>0.31766295993638299</v>
      </c>
      <c r="V595" s="1">
        <v>0</v>
      </c>
      <c r="W595">
        <v>0.123493547201</v>
      </c>
      <c r="X595">
        <v>0.55884349286261503</v>
      </c>
      <c r="Y595" s="1">
        <v>0</v>
      </c>
      <c r="Z595" s="1">
        <v>0</v>
      </c>
      <c r="AA595">
        <v>2.9642767053578102E-4</v>
      </c>
      <c r="AB595">
        <v>8.4711104021110706E-3</v>
      </c>
      <c r="AC595">
        <v>7.2338771827020198E-3</v>
      </c>
      <c r="AD595">
        <v>3.9418597686725204E-3</v>
      </c>
      <c r="AE595">
        <v>4.4641275991937398E-3</v>
      </c>
      <c r="AF595" s="3">
        <v>6.72812235098593E-3</v>
      </c>
      <c r="AG595">
        <v>3.8825403427484402E-3</v>
      </c>
      <c r="AH595">
        <v>8.7691299544729802</v>
      </c>
      <c r="AI595">
        <v>0.24757645072336301</v>
      </c>
      <c r="AJ595">
        <v>2055.83100012469</v>
      </c>
      <c r="AK595" t="s">
        <v>99</v>
      </c>
      <c r="AL595" t="s">
        <v>100</v>
      </c>
      <c r="AM595">
        <v>31340453743.470001</v>
      </c>
      <c r="AN595">
        <v>196563</v>
      </c>
      <c r="AO595" s="1">
        <f t="shared" si="124"/>
        <v>1.4258427204223731E-2</v>
      </c>
      <c r="AP595" s="5">
        <f t="shared" si="125"/>
        <v>15.830087595771724</v>
      </c>
      <c r="AQ595" s="3">
        <f t="shared" si="126"/>
        <v>4.4458115203169033E-3</v>
      </c>
      <c r="AR595" s="15">
        <f t="shared" si="127"/>
        <v>0.28073614071068098</v>
      </c>
    </row>
    <row r="596" spans="1:45" x14ac:dyDescent="0.25">
      <c r="A596" t="s">
        <v>37</v>
      </c>
      <c r="B596">
        <v>22.569196225331901</v>
      </c>
      <c r="C596">
        <v>2.2786431321638E-2</v>
      </c>
      <c r="D596">
        <v>24.1642715790735</v>
      </c>
      <c r="E596">
        <v>6.4939400051796596</v>
      </c>
      <c r="F596" s="1">
        <v>0</v>
      </c>
      <c r="G596" s="1">
        <v>0</v>
      </c>
      <c r="H596">
        <v>4.2150039324656499</v>
      </c>
      <c r="I596">
        <v>86.058428447734499</v>
      </c>
      <c r="J596">
        <v>85.593155778334406</v>
      </c>
      <c r="K596">
        <v>55.6347189295928</v>
      </c>
      <c r="L596">
        <v>112.09115374949501</v>
      </c>
      <c r="M596">
        <v>34.050127317147002</v>
      </c>
      <c r="N596">
        <v>94.865682924453196</v>
      </c>
      <c r="O596">
        <v>72.110532646375006</v>
      </c>
      <c r="P596">
        <v>153209.97919899999</v>
      </c>
      <c r="Q596">
        <v>189359.17540593099</v>
      </c>
      <c r="R596">
        <v>121.90919055107901</v>
      </c>
      <c r="S596">
        <v>684.933837302401</v>
      </c>
      <c r="T596">
        <v>0.71512278096035697</v>
      </c>
      <c r="U596">
        <v>0.32897410042360198</v>
      </c>
      <c r="V596" s="1">
        <v>0</v>
      </c>
      <c r="W596">
        <v>0.120973741936354</v>
      </c>
      <c r="X596">
        <v>0.550052157640043</v>
      </c>
      <c r="Y596" s="1">
        <v>0</v>
      </c>
      <c r="Z596" s="1">
        <v>0</v>
      </c>
      <c r="AA596">
        <v>2.9875264194718801E-4</v>
      </c>
      <c r="AB596">
        <v>8.5120616066065892E-3</v>
      </c>
      <c r="AC596">
        <v>7.2015247778797996E-3</v>
      </c>
      <c r="AD596">
        <v>3.9032175686531901E-3</v>
      </c>
      <c r="AE596">
        <v>4.8424422434267898E-3</v>
      </c>
      <c r="AF596" s="3">
        <v>6.8319720033860496E-3</v>
      </c>
      <c r="AG596">
        <v>5.2300107559426498E-3</v>
      </c>
      <c r="AH596">
        <v>8.2878868263774006</v>
      </c>
      <c r="AI596">
        <v>0.24816710046320101</v>
      </c>
      <c r="AJ596">
        <v>2626.8510419403801</v>
      </c>
      <c r="AK596" t="s">
        <v>101</v>
      </c>
      <c r="AL596" t="s">
        <v>102</v>
      </c>
      <c r="AM596">
        <v>27968022072.84</v>
      </c>
      <c r="AN596">
        <v>182547</v>
      </c>
      <c r="AO596" s="1">
        <f t="shared" si="124"/>
        <v>1.4332249423213038E-2</v>
      </c>
      <c r="AP596" s="5">
        <f t="shared" si="125"/>
        <v>15.905698297320036</v>
      </c>
      <c r="AQ596" s="3">
        <f t="shared" si="126"/>
        <v>6.7576403151984894E-3</v>
      </c>
      <c r="AR596" s="15">
        <f t="shared" si="127"/>
        <v>0.41893777962169709</v>
      </c>
      <c r="AS596" s="3">
        <f>AVERAGE(AQ594:AQ596)</f>
        <v>4.6321101875576353E-3</v>
      </c>
    </row>
    <row r="597" spans="1:45" x14ac:dyDescent="0.25">
      <c r="A597" t="s">
        <v>37</v>
      </c>
      <c r="B597">
        <v>24.491003202384402</v>
      </c>
      <c r="C597">
        <v>2.31110234021897E-2</v>
      </c>
      <c r="D597">
        <v>24.465995878546899</v>
      </c>
      <c r="E597">
        <v>14.0958723337954</v>
      </c>
      <c r="F597" s="1">
        <v>0</v>
      </c>
      <c r="G597" s="1">
        <v>0</v>
      </c>
      <c r="H597">
        <v>4.3284851004279696</v>
      </c>
      <c r="I597">
        <v>108.708714396874</v>
      </c>
      <c r="J597">
        <v>108.34568174200901</v>
      </c>
      <c r="K597">
        <v>71.932734022543201</v>
      </c>
      <c r="L597">
        <v>136.43167886531</v>
      </c>
      <c r="M597">
        <v>34.950031248289903</v>
      </c>
      <c r="N597">
        <v>94.596848027579497</v>
      </c>
      <c r="O597">
        <v>71.756592880964106</v>
      </c>
      <c r="P597">
        <v>143817.572310947</v>
      </c>
      <c r="Q597">
        <v>178557.107146822</v>
      </c>
      <c r="R597">
        <v>126.09881687654899</v>
      </c>
      <c r="S597">
        <v>695.68423052122205</v>
      </c>
      <c r="T597">
        <v>0.719953977050935</v>
      </c>
      <c r="U597">
        <v>0.31987105265136101</v>
      </c>
      <c r="V597" s="1">
        <v>0</v>
      </c>
      <c r="W597">
        <v>9.46274189121563E-2</v>
      </c>
      <c r="X597">
        <v>0.58550152843648096</v>
      </c>
      <c r="Y597" s="1">
        <v>0</v>
      </c>
      <c r="Z597" s="1">
        <v>0</v>
      </c>
      <c r="AA597">
        <v>3.0268043946589699E-4</v>
      </c>
      <c r="AB597">
        <v>8.3585512693178897E-3</v>
      </c>
      <c r="AC597">
        <v>7.1771913960419599E-3</v>
      </c>
      <c r="AD597">
        <v>3.21093287636645E-3</v>
      </c>
      <c r="AE597">
        <v>5.1544925586745702E-3</v>
      </c>
      <c r="AF597" s="3">
        <v>6.8450840086259597E-3</v>
      </c>
      <c r="AG597">
        <v>6.08443499195433E-3</v>
      </c>
      <c r="AH597">
        <v>8.0922684486859495</v>
      </c>
      <c r="AI597">
        <v>0.24943393380133999</v>
      </c>
      <c r="AJ597">
        <v>3251.52641040035</v>
      </c>
      <c r="AK597" t="s">
        <v>103</v>
      </c>
      <c r="AL597" t="s">
        <v>104</v>
      </c>
      <c r="AM597">
        <v>18860380250.43</v>
      </c>
      <c r="AN597">
        <v>131141</v>
      </c>
      <c r="AO597" s="1">
        <f t="shared" si="124"/>
        <v>1.4324955844133817E-2</v>
      </c>
      <c r="AP597" s="5">
        <f t="shared" si="125"/>
        <v>15.898230790320355</v>
      </c>
      <c r="AQ597" s="3">
        <f t="shared" si="126"/>
        <v>8.8130235043934208E-3</v>
      </c>
      <c r="AR597" s="15">
        <f t="shared" si="127"/>
        <v>0.5404860783185863</v>
      </c>
    </row>
    <row r="598" spans="1:45" x14ac:dyDescent="0.25">
      <c r="A598" t="s">
        <v>37</v>
      </c>
      <c r="B598">
        <v>23.2004174050474</v>
      </c>
      <c r="C598">
        <v>2.22687703485932E-2</v>
      </c>
      <c r="D598">
        <v>23.680793528120901</v>
      </c>
      <c r="E598">
        <v>24.741755359926699</v>
      </c>
      <c r="F598" s="1">
        <v>0</v>
      </c>
      <c r="G598" s="1">
        <v>0</v>
      </c>
      <c r="H598">
        <v>4.4657473362220896</v>
      </c>
      <c r="I598">
        <v>130.261124386397</v>
      </c>
      <c r="J598">
        <v>129.986202409284</v>
      </c>
      <c r="K598">
        <v>89.625484923602002</v>
      </c>
      <c r="L598">
        <v>160.79463003974499</v>
      </c>
      <c r="M598">
        <v>36.160302400668499</v>
      </c>
      <c r="N598">
        <v>94.271853554084501</v>
      </c>
      <c r="O598">
        <v>71.345827902173895</v>
      </c>
      <c r="P598">
        <v>130450.532015672</v>
      </c>
      <c r="Q598">
        <v>164719.917823697</v>
      </c>
      <c r="R598">
        <v>130.71231260343899</v>
      </c>
      <c r="S598">
        <v>700.83513481866203</v>
      </c>
      <c r="T598">
        <v>0.71937428144441895</v>
      </c>
      <c r="U598">
        <v>0.31835080195004301</v>
      </c>
      <c r="V598" s="1">
        <v>0</v>
      </c>
      <c r="W598">
        <v>8.6120177978190299E-2</v>
      </c>
      <c r="X598">
        <v>0.595529020071766</v>
      </c>
      <c r="Y598" s="1">
        <v>0</v>
      </c>
      <c r="Z598" s="1">
        <v>0</v>
      </c>
      <c r="AA598">
        <v>3.0922982501072098E-4</v>
      </c>
      <c r="AB598">
        <v>8.2315679634825806E-3</v>
      </c>
      <c r="AC598">
        <v>7.1820607003265499E-3</v>
      </c>
      <c r="AD598">
        <v>2.4214645938215201E-3</v>
      </c>
      <c r="AE598">
        <v>5.9087052544431404E-3</v>
      </c>
      <c r="AF598" s="3">
        <v>6.8495597534261599E-3</v>
      </c>
      <c r="AG598">
        <v>5.39786389361256E-3</v>
      </c>
      <c r="AH598">
        <v>7.7905383800718599</v>
      </c>
      <c r="AI598">
        <v>0.25012460362329197</v>
      </c>
      <c r="AJ598">
        <v>3974.2623768875701</v>
      </c>
      <c r="AK598" t="s">
        <v>105</v>
      </c>
      <c r="AL598" t="s">
        <v>106</v>
      </c>
      <c r="AM598">
        <v>10171097530.73</v>
      </c>
      <c r="AN598">
        <v>77969</v>
      </c>
      <c r="AO598" s="1">
        <f t="shared" si="124"/>
        <v>1.4340850278763431E-2</v>
      </c>
      <c r="AP598" s="5">
        <f t="shared" si="125"/>
        <v>15.914503474074026</v>
      </c>
      <c r="AQ598" s="3">
        <f t="shared" si="126"/>
        <v>7.416549022293259E-3</v>
      </c>
      <c r="AR598" s="15">
        <f t="shared" si="127"/>
        <v>0.45781597539896235</v>
      </c>
    </row>
    <row r="599" spans="1:45" x14ac:dyDescent="0.25">
      <c r="A599" t="s">
        <v>37</v>
      </c>
      <c r="B599">
        <v>22.347930737618999</v>
      </c>
      <c r="C599">
        <v>2.0770314692578899E-2</v>
      </c>
      <c r="D599">
        <v>22.265314210811201</v>
      </c>
      <c r="E599">
        <v>39.791322525642201</v>
      </c>
      <c r="F599" s="1">
        <v>0</v>
      </c>
      <c r="G599" s="1">
        <v>0</v>
      </c>
      <c r="H599">
        <v>4.6288343236279097</v>
      </c>
      <c r="I599">
        <v>150.841696574461</v>
      </c>
      <c r="J599">
        <v>150.67158316576399</v>
      </c>
      <c r="K599">
        <v>104.10391324934599</v>
      </c>
      <c r="L599">
        <v>185.03681037020601</v>
      </c>
      <c r="M599">
        <v>36.643127050344802</v>
      </c>
      <c r="N599">
        <v>93.825944615540806</v>
      </c>
      <c r="O599">
        <v>70.882354393429395</v>
      </c>
      <c r="P599">
        <v>116171.64267373701</v>
      </c>
      <c r="Q599">
        <v>146991.155423066</v>
      </c>
      <c r="R599">
        <v>132.12932282784001</v>
      </c>
      <c r="S599">
        <v>710.46314713714401</v>
      </c>
      <c r="T599">
        <v>0.72514825457578203</v>
      </c>
      <c r="U599">
        <v>0.32083076012887202</v>
      </c>
      <c r="V599" s="1">
        <v>0</v>
      </c>
      <c r="W599">
        <v>7.2354008523560095E-2</v>
      </c>
      <c r="X599">
        <v>0.60681523134756699</v>
      </c>
      <c r="Y599" s="1">
        <v>0</v>
      </c>
      <c r="Z599" s="1">
        <v>0</v>
      </c>
      <c r="AA599">
        <v>3.1939417120676998E-4</v>
      </c>
      <c r="AB599">
        <v>7.9241983572588704E-3</v>
      </c>
      <c r="AC599">
        <v>7.0984457907447302E-3</v>
      </c>
      <c r="AD599">
        <v>1.7303552005473199E-3</v>
      </c>
      <c r="AE599">
        <v>6.7445281987771801E-3</v>
      </c>
      <c r="AF599" s="3">
        <v>6.8448526727373001E-3</v>
      </c>
      <c r="AG599">
        <v>4.0518317604743897E-3</v>
      </c>
      <c r="AH599">
        <v>7.6936301500965696</v>
      </c>
      <c r="AI599">
        <v>0.25099470824127601</v>
      </c>
      <c r="AJ599">
        <v>4650.1023931441196</v>
      </c>
      <c r="AK599" t="s">
        <v>107</v>
      </c>
      <c r="AL599" t="s">
        <v>108</v>
      </c>
      <c r="AM599">
        <v>3329943965.5999999</v>
      </c>
      <c r="AN599">
        <v>28664</v>
      </c>
      <c r="AO599" s="1">
        <f t="shared" si="124"/>
        <v>1.42626926346888E-2</v>
      </c>
      <c r="AP599" s="5">
        <f t="shared" si="125"/>
        <v>15.834458060090938</v>
      </c>
      <c r="AQ599" s="3">
        <f t="shared" si="126"/>
        <v>6.5943915499157239E-3</v>
      </c>
      <c r="AR599" s="15">
        <f t="shared" si="127"/>
        <v>0.41134800147941752</v>
      </c>
    </row>
    <row r="600" spans="1:45" x14ac:dyDescent="0.25">
      <c r="A600" t="s">
        <v>37</v>
      </c>
      <c r="B600">
        <v>20.028472593154099</v>
      </c>
      <c r="C600">
        <v>1.9354177158564301E-2</v>
      </c>
      <c r="D600">
        <v>20.905516745270599</v>
      </c>
      <c r="E600">
        <v>58.899296139632497</v>
      </c>
      <c r="F600" s="1">
        <v>0</v>
      </c>
      <c r="G600" s="1">
        <v>0</v>
      </c>
      <c r="H600">
        <v>4.8286339432818099</v>
      </c>
      <c r="I600">
        <v>172.56309897878299</v>
      </c>
      <c r="J600">
        <v>172.50964798284801</v>
      </c>
      <c r="K600">
        <v>122.67433545914</v>
      </c>
      <c r="L600">
        <v>210.233926800284</v>
      </c>
      <c r="M600">
        <v>36.983748967200299</v>
      </c>
      <c r="N600">
        <v>93.251975207124602</v>
      </c>
      <c r="O600">
        <v>70.464527137432995</v>
      </c>
      <c r="P600">
        <v>105152.478268238</v>
      </c>
      <c r="Q600">
        <v>135476.87233563201</v>
      </c>
      <c r="R600">
        <v>133.142528723943</v>
      </c>
      <c r="S600">
        <v>713.46480560590396</v>
      </c>
      <c r="T600">
        <v>0.70481118107599605</v>
      </c>
      <c r="U600">
        <v>0.31969224690762499</v>
      </c>
      <c r="V600" s="1">
        <v>0</v>
      </c>
      <c r="W600">
        <v>8.9807479893225198E-2</v>
      </c>
      <c r="X600">
        <v>0.590500273199149</v>
      </c>
      <c r="Y600" s="1">
        <v>0</v>
      </c>
      <c r="Z600" s="1">
        <v>0</v>
      </c>
      <c r="AA600">
        <v>3.2426678612463298E-4</v>
      </c>
      <c r="AB600">
        <v>7.8146339186830008E-3</v>
      </c>
      <c r="AC600">
        <v>7.1295438506404699E-3</v>
      </c>
      <c r="AD600">
        <v>1.25606474074062E-3</v>
      </c>
      <c r="AE600">
        <v>6.6522086220501602E-3</v>
      </c>
      <c r="AF600" s="3">
        <v>6.8437653965444803E-3</v>
      </c>
      <c r="AG600">
        <v>3.3070166589183902E-3</v>
      </c>
      <c r="AH600">
        <v>7.6088397272004498</v>
      </c>
      <c r="AI600">
        <v>0.25133266977112201</v>
      </c>
      <c r="AJ600">
        <v>5395.5844238787804</v>
      </c>
      <c r="AK600" t="s">
        <v>109</v>
      </c>
      <c r="AL600" t="s">
        <v>110</v>
      </c>
      <c r="AM600">
        <v>998843391.07000005</v>
      </c>
      <c r="AN600">
        <v>9499</v>
      </c>
      <c r="AO600" s="1">
        <f t="shared" si="124"/>
        <v>1.4297576033309584E-2</v>
      </c>
      <c r="AP600" s="5">
        <f t="shared" si="125"/>
        <v>15.870192636653568</v>
      </c>
      <c r="AQ600" s="3">
        <f t="shared" si="126"/>
        <v>4.1550113733787308E-3</v>
      </c>
      <c r="AR600" s="15">
        <f t="shared" si="127"/>
        <v>0.26201824084331693</v>
      </c>
    </row>
    <row r="601" spans="1:45" x14ac:dyDescent="0.25">
      <c r="A601" t="s">
        <v>37</v>
      </c>
      <c r="B601">
        <v>22.0587867573926</v>
      </c>
      <c r="C601">
        <v>1.8675106198099801E-2</v>
      </c>
      <c r="D601">
        <v>20.2457580269839</v>
      </c>
      <c r="E601">
        <v>86.402660821014095</v>
      </c>
      <c r="F601" s="1">
        <v>0</v>
      </c>
      <c r="G601" s="1">
        <v>0</v>
      </c>
      <c r="H601">
        <v>5.0943867628311601</v>
      </c>
      <c r="I601">
        <v>191.87037946774399</v>
      </c>
      <c r="J601">
        <v>191.94847711576799</v>
      </c>
      <c r="K601">
        <v>146.231020256531</v>
      </c>
      <c r="L601">
        <v>233.721372000602</v>
      </c>
      <c r="M601">
        <v>37.1581312889491</v>
      </c>
      <c r="N601">
        <v>93.176084691349701</v>
      </c>
      <c r="O601">
        <v>70.420910699110394</v>
      </c>
      <c r="P601">
        <v>93794.469919534997</v>
      </c>
      <c r="Q601">
        <v>126852.620710912</v>
      </c>
      <c r="R601">
        <v>133.23347272317699</v>
      </c>
      <c r="S601">
        <v>704.83243599608795</v>
      </c>
      <c r="T601">
        <v>0.67351404214055199</v>
      </c>
      <c r="U601">
        <v>0.348024672236247</v>
      </c>
      <c r="V601" s="1">
        <v>0</v>
      </c>
      <c r="W601">
        <v>0.14466604390994101</v>
      </c>
      <c r="X601">
        <v>0.50730928385381102</v>
      </c>
      <c r="Y601" s="1">
        <v>0</v>
      </c>
      <c r="Z601" s="1">
        <v>0</v>
      </c>
      <c r="AA601">
        <v>3.44973819385685E-4</v>
      </c>
      <c r="AB601">
        <v>7.5033823490776802E-3</v>
      </c>
      <c r="AC601">
        <v>6.9504422963568404E-3</v>
      </c>
      <c r="AD601">
        <v>8.2990181048672197E-4</v>
      </c>
      <c r="AE601">
        <v>6.6405704558475699E-3</v>
      </c>
      <c r="AF601" s="3">
        <v>6.8356620401712103E-3</v>
      </c>
      <c r="AG601">
        <v>3.3562972133137402E-3</v>
      </c>
      <c r="AH601">
        <v>7.5475894528537397</v>
      </c>
      <c r="AI601">
        <v>0.25041600738837599</v>
      </c>
      <c r="AJ601">
        <v>6098.6888199016903</v>
      </c>
      <c r="AK601" t="s">
        <v>111</v>
      </c>
      <c r="AL601" t="s">
        <v>112</v>
      </c>
      <c r="AM601">
        <v>209818229.21000001</v>
      </c>
      <c r="AN601">
        <v>2237</v>
      </c>
      <c r="AO601" s="1">
        <f>AA601+AC601*$AO$564+AF601*$AP$564</f>
        <v>1.4131078155913735E-2</v>
      </c>
      <c r="AP601" s="5">
        <f t="shared" si="125"/>
        <v>15.699506784100226</v>
      </c>
      <c r="AQ601" s="3">
        <f t="shared" si="126"/>
        <v>6.4226966044167548E-3</v>
      </c>
      <c r="AR601" s="15">
        <f t="shared" si="127"/>
        <v>0.40506240487330314</v>
      </c>
    </row>
    <row r="602" spans="1:45" x14ac:dyDescent="0.25">
      <c r="A602" t="s">
        <v>37</v>
      </c>
      <c r="B602">
        <v>40.574244388729802</v>
      </c>
      <c r="C602">
        <v>1.7019787923703501E-2</v>
      </c>
      <c r="D602">
        <v>18.616323711260499</v>
      </c>
      <c r="E602">
        <v>120.80798824156901</v>
      </c>
      <c r="F602" s="1">
        <v>0</v>
      </c>
      <c r="G602" s="1">
        <v>0</v>
      </c>
      <c r="H602">
        <v>5.4490627981654303</v>
      </c>
      <c r="I602">
        <v>218.18216099355101</v>
      </c>
      <c r="J602">
        <v>218.03635525291901</v>
      </c>
      <c r="K602">
        <v>171.130440584459</v>
      </c>
      <c r="L602">
        <v>269.82073337150803</v>
      </c>
      <c r="M602">
        <v>37.315038947022202</v>
      </c>
      <c r="N602">
        <v>93.686718129854896</v>
      </c>
      <c r="O602">
        <v>70.956472726056205</v>
      </c>
      <c r="P602">
        <v>75300.9647833622</v>
      </c>
      <c r="Q602">
        <v>97649.024469415206</v>
      </c>
      <c r="R602">
        <v>134.10129895907701</v>
      </c>
      <c r="S602">
        <v>711.24169841814296</v>
      </c>
      <c r="T602">
        <v>0.61555360887166499</v>
      </c>
      <c r="U602">
        <v>0.45330131596602402</v>
      </c>
      <c r="V602" s="1">
        <v>0</v>
      </c>
      <c r="W602">
        <v>9.4765669979742104E-2</v>
      </c>
      <c r="X602">
        <v>0.45193301405423297</v>
      </c>
      <c r="Y602" s="1">
        <v>0</v>
      </c>
      <c r="Z602" s="1">
        <v>0</v>
      </c>
      <c r="AA602">
        <v>3.5392276254831697E-4</v>
      </c>
      <c r="AB602">
        <v>7.1408269021436101E-3</v>
      </c>
      <c r="AC602">
        <v>7.0482296738498098E-3</v>
      </c>
      <c r="AD602">
        <v>4.8937634902820404E-4</v>
      </c>
      <c r="AE602">
        <v>6.1732621932672101E-3</v>
      </c>
      <c r="AF602" s="3">
        <v>6.7809107670035304E-3</v>
      </c>
      <c r="AG602">
        <v>2.8623814158040902E-3</v>
      </c>
      <c r="AH602">
        <v>7.4743716977023098</v>
      </c>
      <c r="AI602">
        <v>0.24931504443925301</v>
      </c>
      <c r="AJ602">
        <v>6681.6299110240197</v>
      </c>
      <c r="AK602" t="s">
        <v>113</v>
      </c>
      <c r="AL602" t="s">
        <v>114</v>
      </c>
      <c r="AM602">
        <v>43448656.68</v>
      </c>
      <c r="AN602">
        <v>577</v>
      </c>
      <c r="AO602" s="1">
        <f>AA602+AC602*$AO$564+AF602*$AP$564</f>
        <v>1.4183063203401656E-2</v>
      </c>
      <c r="AP602" s="5">
        <f t="shared" si="125"/>
        <v>15.752833480743556</v>
      </c>
      <c r="AQ602" s="3">
        <f t="shared" ref="AQ602" si="128">(1-(1-B602/100)^(1/12))- AO602</f>
        <v>2.8260104478299321E-2</v>
      </c>
      <c r="AR602" s="15">
        <f t="shared" ref="AR602" si="129">B602/AP602-1</f>
        <v>1.5756791270807389</v>
      </c>
    </row>
    <row r="605" spans="1:45" x14ac:dyDescent="0.25">
      <c r="AO605" t="s">
        <v>226</v>
      </c>
      <c r="AP605" t="s">
        <v>67</v>
      </c>
      <c r="AR605" t="s">
        <v>306</v>
      </c>
    </row>
    <row r="606" spans="1:45" x14ac:dyDescent="0.25">
      <c r="A606" t="s">
        <v>0</v>
      </c>
      <c r="B606" t="s">
        <v>1</v>
      </c>
      <c r="C606" t="s">
        <v>2</v>
      </c>
      <c r="D606" t="s">
        <v>3</v>
      </c>
      <c r="E606" t="s">
        <v>5</v>
      </c>
      <c r="F606" t="s">
        <v>6</v>
      </c>
      <c r="G606" t="s">
        <v>208</v>
      </c>
      <c r="H606" t="s">
        <v>7</v>
      </c>
      <c r="I606" t="s">
        <v>8</v>
      </c>
      <c r="J606" t="s">
        <v>134</v>
      </c>
      <c r="K606" t="s">
        <v>143</v>
      </c>
      <c r="L606" t="s">
        <v>9</v>
      </c>
      <c r="M606" t="s">
        <v>10</v>
      </c>
      <c r="N606" t="s">
        <v>11</v>
      </c>
      <c r="O606" t="s">
        <v>13</v>
      </c>
      <c r="P606" t="s">
        <v>14</v>
      </c>
      <c r="Q606" t="s">
        <v>15</v>
      </c>
      <c r="R606" t="s">
        <v>16</v>
      </c>
      <c r="S606" t="s">
        <v>17</v>
      </c>
      <c r="T606" t="s">
        <v>18</v>
      </c>
      <c r="U606" t="s">
        <v>20</v>
      </c>
      <c r="V606" t="s">
        <v>21</v>
      </c>
      <c r="W606" t="s">
        <v>22</v>
      </c>
      <c r="X606" t="s">
        <v>23</v>
      </c>
      <c r="Y606" t="s">
        <v>24</v>
      </c>
      <c r="Z606" t="s">
        <v>25</v>
      </c>
      <c r="AA606" t="s">
        <v>26</v>
      </c>
      <c r="AB606" t="s">
        <v>27</v>
      </c>
      <c r="AC606" t="s">
        <v>263</v>
      </c>
      <c r="AD606" t="s">
        <v>120</v>
      </c>
      <c r="AE606" t="s">
        <v>29</v>
      </c>
      <c r="AF606" s="3" t="s">
        <v>233</v>
      </c>
      <c r="AG606" t="s">
        <v>30</v>
      </c>
      <c r="AH606" t="s">
        <v>31</v>
      </c>
      <c r="AI606" t="s">
        <v>32</v>
      </c>
      <c r="AJ606" t="s">
        <v>33</v>
      </c>
      <c r="AK606" t="s">
        <v>34</v>
      </c>
      <c r="AL606" t="s">
        <v>74</v>
      </c>
      <c r="AM606" t="s">
        <v>35</v>
      </c>
      <c r="AN606" t="s">
        <v>36</v>
      </c>
      <c r="AO606" s="15">
        <v>1</v>
      </c>
      <c r="AP606" s="15">
        <v>1</v>
      </c>
    </row>
    <row r="607" spans="1:45" x14ac:dyDescent="0.25">
      <c r="A607" t="s">
        <v>37</v>
      </c>
      <c r="B607">
        <v>11.881432570412899</v>
      </c>
      <c r="C607">
        <v>5.8223234038586999E-3</v>
      </c>
      <c r="D607">
        <v>6.7673375764310499</v>
      </c>
      <c r="E607">
        <v>-67.442182313753094</v>
      </c>
      <c r="F607" s="1">
        <v>0</v>
      </c>
      <c r="G607" s="1">
        <v>0</v>
      </c>
      <c r="H607">
        <v>3.0060515365698399</v>
      </c>
      <c r="I607">
        <v>-179.43447887561999</v>
      </c>
      <c r="J607">
        <v>-176.58961553850301</v>
      </c>
      <c r="K607">
        <v>-187.237110823531</v>
      </c>
      <c r="L607">
        <v>-160.19532128719899</v>
      </c>
      <c r="M607">
        <v>27.659406350900198</v>
      </c>
      <c r="N607">
        <v>94.769461771202501</v>
      </c>
      <c r="O607">
        <v>75.857931080184997</v>
      </c>
      <c r="P607">
        <v>207449.92485049801</v>
      </c>
      <c r="Q607">
        <v>233555.85333981999</v>
      </c>
      <c r="R607">
        <v>83.860004200880795</v>
      </c>
      <c r="S607">
        <v>650.98250356679102</v>
      </c>
      <c r="T607">
        <v>0.72786298462441301</v>
      </c>
      <c r="U607">
        <v>0.32145442165224097</v>
      </c>
      <c r="V607" s="1">
        <v>0</v>
      </c>
      <c r="W607">
        <v>0.238850711379888</v>
      </c>
      <c r="X607">
        <v>0.43969486696787002</v>
      </c>
      <c r="Y607" s="1">
        <v>0</v>
      </c>
      <c r="Z607" s="1">
        <v>0</v>
      </c>
      <c r="AA607">
        <v>2.8564593205201798E-4</v>
      </c>
      <c r="AB607">
        <v>5.5289138597188498E-3</v>
      </c>
      <c r="AC607">
        <v>4.5934113190173702E-3</v>
      </c>
      <c r="AD607">
        <v>7.7873499139648502E-6</v>
      </c>
      <c r="AE607" s="1">
        <v>0</v>
      </c>
      <c r="AF607" s="3">
        <v>2.8536574584659601E-4</v>
      </c>
      <c r="AG607" s="1">
        <v>0</v>
      </c>
      <c r="AH607">
        <v>7.8989939915670098</v>
      </c>
      <c r="AI607">
        <v>0.18937065206220899</v>
      </c>
      <c r="AJ607">
        <v>15.443398161147799</v>
      </c>
      <c r="AK607" t="s">
        <v>79</v>
      </c>
      <c r="AL607" t="s">
        <v>80</v>
      </c>
      <c r="AM607">
        <v>62442427.380000003</v>
      </c>
      <c r="AN607">
        <v>301</v>
      </c>
      <c r="AO607" s="1">
        <f>AA607+AC607*$AO$564+AF607*$AP$564</f>
        <v>5.1644229969159848E-3</v>
      </c>
      <c r="AP607" s="5">
        <f>100*(1-(1-AO607)^12)</f>
        <v>6.0242726423557214</v>
      </c>
      <c r="AQ607" s="3">
        <f>(1-(1-B607/100)^(1/12))- AO607</f>
        <v>5.3207965623570776E-3</v>
      </c>
      <c r="AR607" s="15">
        <f>B607/AP607-1</f>
        <v>0.97226010105791039</v>
      </c>
    </row>
    <row r="608" spans="1:45" x14ac:dyDescent="0.25">
      <c r="A608" t="s">
        <v>37</v>
      </c>
      <c r="B608">
        <v>10.1727024883909</v>
      </c>
      <c r="C608">
        <v>5.8487589059002202E-3</v>
      </c>
      <c r="D608">
        <v>6.7970822614753796</v>
      </c>
      <c r="E608">
        <v>-45.842107672435098</v>
      </c>
      <c r="F608" s="1">
        <v>0</v>
      </c>
      <c r="G608" s="1">
        <v>0</v>
      </c>
      <c r="H608">
        <v>3.2664704312736501</v>
      </c>
      <c r="I608">
        <v>-155.574905475099</v>
      </c>
      <c r="J608">
        <v>-155.78841624799</v>
      </c>
      <c r="K608">
        <v>-162.12664513466001</v>
      </c>
      <c r="L608">
        <v>-135.65068293223101</v>
      </c>
      <c r="M608">
        <v>28.844907940042301</v>
      </c>
      <c r="N608">
        <v>95.540749608662907</v>
      </c>
      <c r="O608">
        <v>76.406268951415697</v>
      </c>
      <c r="P608">
        <v>200305.99796781901</v>
      </c>
      <c r="Q608">
        <v>230425.254311898</v>
      </c>
      <c r="R608">
        <v>84.549798768279004</v>
      </c>
      <c r="S608">
        <v>653.99013479911696</v>
      </c>
      <c r="T608">
        <v>0.71193490522242298</v>
      </c>
      <c r="U608">
        <v>0.25516805368673701</v>
      </c>
      <c r="V608" s="1">
        <v>0</v>
      </c>
      <c r="W608">
        <v>0.291074290320879</v>
      </c>
      <c r="X608">
        <v>0.45375765599238299</v>
      </c>
      <c r="Y608" s="1">
        <v>0</v>
      </c>
      <c r="Z608" s="1">
        <v>0</v>
      </c>
      <c r="AA608">
        <v>2.8728230971364598E-4</v>
      </c>
      <c r="AB608">
        <v>5.55460714048532E-3</v>
      </c>
      <c r="AC608">
        <v>4.7448081726227196E-3</v>
      </c>
      <c r="AD608">
        <v>6.7537160595221104E-6</v>
      </c>
      <c r="AE608" s="1">
        <v>1.2129080982848001E-7</v>
      </c>
      <c r="AF608" s="3">
        <v>8.3848371183591498E-4</v>
      </c>
      <c r="AG608" s="1">
        <v>0</v>
      </c>
      <c r="AH608">
        <v>7.5986815831863099</v>
      </c>
      <c r="AI608">
        <v>0.18982349279465999</v>
      </c>
      <c r="AJ608">
        <v>38.039945109405501</v>
      </c>
      <c r="AK608" t="s">
        <v>81</v>
      </c>
      <c r="AL608" t="s">
        <v>82</v>
      </c>
      <c r="AM608">
        <v>1581015241.96</v>
      </c>
      <c r="AN608">
        <v>7893</v>
      </c>
      <c r="AO608" s="1">
        <f t="shared" ref="AO608:AO622" si="130">AA608+AC608*$AO$564+AF608*$AP$564</f>
        <v>5.8705741941722806E-3</v>
      </c>
      <c r="AP608" s="5">
        <f t="shared" ref="AP608:AP624" si="131">100*(1-(1-AO608)^12)</f>
        <v>6.8216218251893945</v>
      </c>
      <c r="AQ608" s="3">
        <f t="shared" ref="AQ608:AQ624" si="132">(1-(1-B608/100)^(1/12))- AO608</f>
        <v>3.0296881863735841E-3</v>
      </c>
      <c r="AR608" s="15">
        <f t="shared" ref="AR608:AR624" si="133">B608/AP608-1</f>
        <v>0.49124398113471601</v>
      </c>
    </row>
    <row r="609" spans="1:45" x14ac:dyDescent="0.25">
      <c r="A609" t="s">
        <v>37</v>
      </c>
      <c r="B609">
        <v>8.6654056233229593</v>
      </c>
      <c r="C609">
        <v>6.7773261264779203E-3</v>
      </c>
      <c r="D609">
        <v>7.8363843933164699</v>
      </c>
      <c r="E609">
        <v>-40.897521587818098</v>
      </c>
      <c r="F609" s="1">
        <v>0</v>
      </c>
      <c r="G609" s="1">
        <v>0</v>
      </c>
      <c r="H609">
        <v>3.3789615341985599</v>
      </c>
      <c r="I609">
        <v>-130.90119203496201</v>
      </c>
      <c r="J609">
        <v>-131.78806064494401</v>
      </c>
      <c r="K609">
        <v>-140.796424317646</v>
      </c>
      <c r="L609">
        <v>-110.453932076244</v>
      </c>
      <c r="M609">
        <v>29.666353444318599</v>
      </c>
      <c r="N609">
        <v>95.477394826201603</v>
      </c>
      <c r="O609">
        <v>76.147939661874403</v>
      </c>
      <c r="P609">
        <v>195156.29886415799</v>
      </c>
      <c r="Q609">
        <v>230660.00369313499</v>
      </c>
      <c r="R609">
        <v>84.668393912738395</v>
      </c>
      <c r="S609">
        <v>658.99336169255605</v>
      </c>
      <c r="T609">
        <v>0.712051297591482</v>
      </c>
      <c r="U609">
        <v>0.26987968483742902</v>
      </c>
      <c r="V609" s="1">
        <v>0</v>
      </c>
      <c r="W609">
        <v>0.25277794590665897</v>
      </c>
      <c r="X609">
        <v>0.47734236925591</v>
      </c>
      <c r="Y609" s="1">
        <v>0</v>
      </c>
      <c r="Z609" s="1">
        <v>0</v>
      </c>
      <c r="AA609">
        <v>2.8835645851040703E-4</v>
      </c>
      <c r="AB609">
        <v>6.22270921181582E-3</v>
      </c>
      <c r="AC609">
        <v>5.4666893017505701E-3</v>
      </c>
      <c r="AD609">
        <v>2.6428828651854099E-4</v>
      </c>
      <c r="AE609">
        <v>1.9622154083483E-6</v>
      </c>
      <c r="AF609" s="3">
        <v>1.4419169718436599E-3</v>
      </c>
      <c r="AG609" s="1">
        <v>2.9214711050787398E-8</v>
      </c>
      <c r="AH609">
        <v>7.5100197591136002</v>
      </c>
      <c r="AI609">
        <v>0.19228095320688199</v>
      </c>
      <c r="AJ609">
        <v>50.050984622966702</v>
      </c>
      <c r="AK609" t="s">
        <v>83</v>
      </c>
      <c r="AL609" t="s">
        <v>84</v>
      </c>
      <c r="AM609">
        <v>7724871777.9399996</v>
      </c>
      <c r="AN609">
        <v>39583</v>
      </c>
      <c r="AO609" s="1">
        <f t="shared" si="130"/>
        <v>7.1969627321046368E-3</v>
      </c>
      <c r="AP609" s="5">
        <f t="shared" si="131"/>
        <v>8.3025696633329478</v>
      </c>
      <c r="AQ609" s="3">
        <f t="shared" si="132"/>
        <v>3.2796229141556464E-4</v>
      </c>
      <c r="AR609" s="15">
        <f t="shared" si="133"/>
        <v>4.3701645960577906E-2</v>
      </c>
    </row>
    <row r="610" spans="1:45" x14ac:dyDescent="0.25">
      <c r="A610" t="s">
        <v>37</v>
      </c>
      <c r="B610">
        <v>9.2671829861554507</v>
      </c>
      <c r="C610">
        <v>7.9563313668184407E-3</v>
      </c>
      <c r="D610">
        <v>9.1406811514288204</v>
      </c>
      <c r="E610">
        <v>-30.5295527522144</v>
      </c>
      <c r="F610" s="1">
        <v>0</v>
      </c>
      <c r="G610" s="1">
        <v>0</v>
      </c>
      <c r="H610">
        <v>3.5356750213722901</v>
      </c>
      <c r="I610">
        <v>-107.01671355917399</v>
      </c>
      <c r="J610">
        <v>-108.030045024232</v>
      </c>
      <c r="K610">
        <v>-122.066113373927</v>
      </c>
      <c r="L610">
        <v>-85.876820498943701</v>
      </c>
      <c r="M610">
        <v>30.799228028948601</v>
      </c>
      <c r="N610">
        <v>95.406216746551294</v>
      </c>
      <c r="O610">
        <v>75.870118808598804</v>
      </c>
      <c r="P610">
        <v>188755.01371279199</v>
      </c>
      <c r="Q610">
        <v>228017.15908925</v>
      </c>
      <c r="R610">
        <v>84.807697575403097</v>
      </c>
      <c r="S610">
        <v>664.36272370076597</v>
      </c>
      <c r="T610">
        <v>0.71010947550282</v>
      </c>
      <c r="U610">
        <v>0.28993922086750201</v>
      </c>
      <c r="V610" s="1">
        <v>0</v>
      </c>
      <c r="W610">
        <v>0.213763849875862</v>
      </c>
      <c r="X610">
        <v>0.49629692925663499</v>
      </c>
      <c r="Y610" s="1">
        <v>0</v>
      </c>
      <c r="Z610" s="1">
        <v>0</v>
      </c>
      <c r="AA610">
        <v>2.89927171166232E-4</v>
      </c>
      <c r="AB610">
        <v>7.0582436874902198E-3</v>
      </c>
      <c r="AC610">
        <v>5.9228876067195096E-3</v>
      </c>
      <c r="AD610">
        <v>6.0233221800783804E-4</v>
      </c>
      <c r="AE610">
        <v>5.0923039052110904E-6</v>
      </c>
      <c r="AF610" s="3">
        <v>2.0538061063936899E-3</v>
      </c>
      <c r="AG610" s="1">
        <v>7.6349186439102704E-7</v>
      </c>
      <c r="AH610">
        <v>7.3260245809103797</v>
      </c>
      <c r="AI610">
        <v>0.194654323310713</v>
      </c>
      <c r="AJ610">
        <v>92.625185065090903</v>
      </c>
      <c r="AK610" t="s">
        <v>85</v>
      </c>
      <c r="AL610" t="s">
        <v>86</v>
      </c>
      <c r="AM610">
        <v>23836926906.720001</v>
      </c>
      <c r="AN610">
        <v>126285</v>
      </c>
      <c r="AO610" s="1">
        <f t="shared" si="130"/>
        <v>8.2666208842794315E-3</v>
      </c>
      <c r="AP610" s="5">
        <f t="shared" si="131"/>
        <v>9.4811207466884753</v>
      </c>
      <c r="AQ610" s="3">
        <f t="shared" si="132"/>
        <v>-1.9511558760188126E-4</v>
      </c>
      <c r="AR610" s="15">
        <f t="shared" si="133"/>
        <v>-2.25646066798324E-2</v>
      </c>
    </row>
    <row r="611" spans="1:45" x14ac:dyDescent="0.25">
      <c r="A611" t="s">
        <v>37</v>
      </c>
      <c r="B611">
        <v>10.578544400590999</v>
      </c>
      <c r="C611">
        <v>9.0585140657736107E-3</v>
      </c>
      <c r="D611">
        <v>10.3446671463765</v>
      </c>
      <c r="E611">
        <v>-20.823171031868899</v>
      </c>
      <c r="F611" s="1">
        <v>0</v>
      </c>
      <c r="G611" s="1">
        <v>0</v>
      </c>
      <c r="H611">
        <v>3.6791874295822402</v>
      </c>
      <c r="I611">
        <v>-82.943547878207895</v>
      </c>
      <c r="J611">
        <v>-84.431638135618996</v>
      </c>
      <c r="K611">
        <v>-101.287663997347</v>
      </c>
      <c r="L611">
        <v>-61.198388610080798</v>
      </c>
      <c r="M611">
        <v>30.972583691151499</v>
      </c>
      <c r="N611">
        <v>95.312160570127702</v>
      </c>
      <c r="O611">
        <v>75.721575446910606</v>
      </c>
      <c r="P611">
        <v>183496.63938513899</v>
      </c>
      <c r="Q611">
        <v>226188.67657579901</v>
      </c>
      <c r="R611">
        <v>84.893046214341197</v>
      </c>
      <c r="S611">
        <v>669.34358655788401</v>
      </c>
      <c r="T611">
        <v>0.71326602760478097</v>
      </c>
      <c r="U611">
        <v>0.30873298949404199</v>
      </c>
      <c r="V611" s="1">
        <v>0</v>
      </c>
      <c r="W611">
        <v>0.18374243722834599</v>
      </c>
      <c r="X611">
        <v>0.50752457327761102</v>
      </c>
      <c r="Y611" s="1">
        <v>0</v>
      </c>
      <c r="Z611" s="1">
        <v>0</v>
      </c>
      <c r="AA611">
        <v>2.9062157078840598E-4</v>
      </c>
      <c r="AB611">
        <v>8.0542604698957999E-3</v>
      </c>
      <c r="AC611">
        <v>6.5942106407048603E-3</v>
      </c>
      <c r="AD611">
        <v>6.9790879970652096E-4</v>
      </c>
      <c r="AE611">
        <v>1.2053290684568501E-5</v>
      </c>
      <c r="AF611" s="3">
        <v>2.6830944244252402E-3</v>
      </c>
      <c r="AG611">
        <v>3.6993709059064099E-6</v>
      </c>
      <c r="AH611">
        <v>7.3457074508303402</v>
      </c>
      <c r="AI611">
        <v>0.19662700848731501</v>
      </c>
      <c r="AJ611">
        <v>171.43530530402501</v>
      </c>
      <c r="AK611" t="s">
        <v>87</v>
      </c>
      <c r="AL611" t="s">
        <v>88</v>
      </c>
      <c r="AM611">
        <v>53760294917.139999</v>
      </c>
      <c r="AN611">
        <v>292977</v>
      </c>
      <c r="AO611" s="1">
        <f t="shared" si="130"/>
        <v>9.5679266359185063E-3</v>
      </c>
      <c r="AP611" s="5">
        <f t="shared" si="131"/>
        <v>10.896174709452112</v>
      </c>
      <c r="AQ611" s="3">
        <f t="shared" si="132"/>
        <v>-2.9373825337071849E-4</v>
      </c>
      <c r="AR611" s="15">
        <f t="shared" si="133"/>
        <v>-2.9150625548026277E-2</v>
      </c>
    </row>
    <row r="612" spans="1:45" x14ac:dyDescent="0.25">
      <c r="A612" t="s">
        <v>37</v>
      </c>
      <c r="B612">
        <v>11.804317878851201</v>
      </c>
      <c r="C612">
        <v>1.0197877511566599E-2</v>
      </c>
      <c r="D612">
        <v>11.573880034776399</v>
      </c>
      <c r="E612">
        <v>-14.1568978140249</v>
      </c>
      <c r="F612" s="1">
        <v>0</v>
      </c>
      <c r="G612" s="1">
        <v>0</v>
      </c>
      <c r="H612">
        <v>3.7773516656980601</v>
      </c>
      <c r="I612">
        <v>-59.7339084742122</v>
      </c>
      <c r="J612">
        <v>-61.262504512255703</v>
      </c>
      <c r="K612">
        <v>-84.800379994763802</v>
      </c>
      <c r="L612">
        <v>-37.4311705435424</v>
      </c>
      <c r="M612">
        <v>31.0677284067012</v>
      </c>
      <c r="N612">
        <v>95.116218246344005</v>
      </c>
      <c r="O612">
        <v>75.430198335980506</v>
      </c>
      <c r="P612">
        <v>178919.54324095699</v>
      </c>
      <c r="Q612">
        <v>224350.260527159</v>
      </c>
      <c r="R612">
        <v>85.186228508544104</v>
      </c>
      <c r="S612">
        <v>679.50316019599802</v>
      </c>
      <c r="T612">
        <v>0.70707247849700405</v>
      </c>
      <c r="U612">
        <v>0.32072653435485898</v>
      </c>
      <c r="V612" s="1">
        <v>0</v>
      </c>
      <c r="W612">
        <v>0.16397909048565701</v>
      </c>
      <c r="X612">
        <v>0.51529437515948295</v>
      </c>
      <c r="Y612" s="1">
        <v>0</v>
      </c>
      <c r="Z612" s="1">
        <v>0</v>
      </c>
      <c r="AA612">
        <v>2.9162342992235902E-4</v>
      </c>
      <c r="AB612">
        <v>8.5124596096178493E-3</v>
      </c>
      <c r="AC612">
        <v>7.0270762406362298E-3</v>
      </c>
      <c r="AD612">
        <v>8.2470114721647095E-4</v>
      </c>
      <c r="AE612">
        <v>5.4196532796067798E-4</v>
      </c>
      <c r="AF612" s="3">
        <v>3.3176313941690998E-3</v>
      </c>
      <c r="AG612">
        <v>2.7165198107053001E-5</v>
      </c>
      <c r="AH612">
        <v>7.4012257653390803</v>
      </c>
      <c r="AI612">
        <v>0.19903189454172501</v>
      </c>
      <c r="AJ612">
        <v>299.28017109224203</v>
      </c>
      <c r="AK612" t="s">
        <v>89</v>
      </c>
      <c r="AL612" t="s">
        <v>90</v>
      </c>
      <c r="AM612">
        <v>73994503061.360001</v>
      </c>
      <c r="AN612">
        <v>413563</v>
      </c>
      <c r="AO612" s="1">
        <f t="shared" si="130"/>
        <v>1.0636331064727689E-2</v>
      </c>
      <c r="AP612" s="5">
        <f t="shared" si="131"/>
        <v>12.042778933570997</v>
      </c>
      <c r="AQ612" s="3">
        <f t="shared" si="132"/>
        <v>-2.2324493897792931E-4</v>
      </c>
      <c r="AR612" s="15">
        <f t="shared" si="133"/>
        <v>-1.9801165165878043E-2</v>
      </c>
    </row>
    <row r="613" spans="1:45" x14ac:dyDescent="0.25">
      <c r="A613" t="s">
        <v>37</v>
      </c>
      <c r="B613">
        <v>13.566446822678399</v>
      </c>
      <c r="C613">
        <v>1.1641605410883899E-2</v>
      </c>
      <c r="D613">
        <v>13.1092664958637</v>
      </c>
      <c r="E613">
        <v>-7.0178630313590604</v>
      </c>
      <c r="F613" s="1">
        <v>0</v>
      </c>
      <c r="G613" s="1">
        <v>0</v>
      </c>
      <c r="H613">
        <v>3.8735849081000602</v>
      </c>
      <c r="I613">
        <v>-35.263501138588801</v>
      </c>
      <c r="J613">
        <v>-37.091200914357501</v>
      </c>
      <c r="K613">
        <v>-65.4355458499424</v>
      </c>
      <c r="L613">
        <v>-12.537006961696701</v>
      </c>
      <c r="M613">
        <v>30.8073451992868</v>
      </c>
      <c r="N613">
        <v>94.941996095435599</v>
      </c>
      <c r="O613">
        <v>75.289648664959003</v>
      </c>
      <c r="P613">
        <v>175556.55054386199</v>
      </c>
      <c r="Q613">
        <v>225099.466503351</v>
      </c>
      <c r="R613">
        <v>85.771128620618796</v>
      </c>
      <c r="S613">
        <v>688.30991433487895</v>
      </c>
      <c r="T613">
        <v>0.70983668937368305</v>
      </c>
      <c r="U613">
        <v>0.328181773351578</v>
      </c>
      <c r="V613" s="1">
        <v>0</v>
      </c>
      <c r="W613">
        <v>0.15160732491467099</v>
      </c>
      <c r="X613">
        <v>0.52021090173374995</v>
      </c>
      <c r="Y613" s="1">
        <v>0</v>
      </c>
      <c r="Z613" s="1">
        <v>0</v>
      </c>
      <c r="AA613">
        <v>2.9243432398466603E-4</v>
      </c>
      <c r="AB613">
        <v>8.6544431339653401E-3</v>
      </c>
      <c r="AC613">
        <v>7.1861031621740703E-3</v>
      </c>
      <c r="AD613">
        <v>1.2086019096426699E-3</v>
      </c>
      <c r="AE613">
        <v>1.2323438519324301E-3</v>
      </c>
      <c r="AF613" s="3">
        <v>3.9347587057341499E-3</v>
      </c>
      <c r="AG613">
        <v>2.5382556232251597E-4</v>
      </c>
      <c r="AH613">
        <v>7.4929311914306602</v>
      </c>
      <c r="AI613">
        <v>0.200162918395035</v>
      </c>
      <c r="AJ613">
        <v>508.76936348394599</v>
      </c>
      <c r="AK613" t="s">
        <v>91</v>
      </c>
      <c r="AL613" t="s">
        <v>92</v>
      </c>
      <c r="AM613">
        <v>80763562181.850006</v>
      </c>
      <c r="AN613">
        <v>460043</v>
      </c>
      <c r="AO613" s="1">
        <f t="shared" si="130"/>
        <v>1.1413296191892887E-2</v>
      </c>
      <c r="AP613" s="5">
        <f t="shared" si="131"/>
        <v>12.868100793477621</v>
      </c>
      <c r="AQ613" s="3">
        <f t="shared" si="132"/>
        <v>6.6271626965010849E-4</v>
      </c>
      <c r="AR613" s="15">
        <f t="shared" si="133"/>
        <v>5.4269549206106937E-2</v>
      </c>
    </row>
    <row r="614" spans="1:45" x14ac:dyDescent="0.25">
      <c r="A614" t="s">
        <v>37</v>
      </c>
      <c r="B614">
        <v>16.1444881728507</v>
      </c>
      <c r="C614">
        <v>1.3499351943650499E-2</v>
      </c>
      <c r="D614">
        <v>15.0489993908258</v>
      </c>
      <c r="E614">
        <v>-2.1642862204081799</v>
      </c>
      <c r="F614" s="1">
        <v>0</v>
      </c>
      <c r="G614" s="1">
        <v>0</v>
      </c>
      <c r="H614">
        <v>3.93540140242051</v>
      </c>
      <c r="I614">
        <v>-10.6171419007284</v>
      </c>
      <c r="J614">
        <v>-13.8114655025699</v>
      </c>
      <c r="K614">
        <v>-38.9029104926964</v>
      </c>
      <c r="L614">
        <v>11.998295858863001</v>
      </c>
      <c r="M614">
        <v>29.921024211903099</v>
      </c>
      <c r="N614">
        <v>94.829060198599805</v>
      </c>
      <c r="O614">
        <v>75.350002356998203</v>
      </c>
      <c r="P614">
        <v>176341.745542046</v>
      </c>
      <c r="Q614">
        <v>229217.80339299</v>
      </c>
      <c r="R614">
        <v>86.841244846925207</v>
      </c>
      <c r="S614">
        <v>689.68077857472394</v>
      </c>
      <c r="T614">
        <v>0.71338981537550294</v>
      </c>
      <c r="U614">
        <v>0.33298284552545399</v>
      </c>
      <c r="V614" s="1">
        <v>0</v>
      </c>
      <c r="W614">
        <v>0.15197943541741901</v>
      </c>
      <c r="X614">
        <v>0.51503771905712503</v>
      </c>
      <c r="Y614" s="1">
        <v>0</v>
      </c>
      <c r="Z614" s="1">
        <v>0</v>
      </c>
      <c r="AA614">
        <v>2.9185208934048E-4</v>
      </c>
      <c r="AB614">
        <v>8.5020851204461092E-3</v>
      </c>
      <c r="AC614">
        <v>7.0959892069854397E-3</v>
      </c>
      <c r="AD614">
        <v>2.0282944757868599E-3</v>
      </c>
      <c r="AE614">
        <v>1.31003675367221E-3</v>
      </c>
      <c r="AF614" s="3">
        <v>4.5048841259205004E-3</v>
      </c>
      <c r="AG614">
        <v>1.36714486118461E-3</v>
      </c>
      <c r="AH614">
        <v>7.7064998149282404</v>
      </c>
      <c r="AI614">
        <v>0.20015723633433599</v>
      </c>
      <c r="AJ614">
        <v>695.43926007170705</v>
      </c>
      <c r="AK614" t="s">
        <v>93</v>
      </c>
      <c r="AL614" t="s">
        <v>94</v>
      </c>
      <c r="AM614">
        <v>83686854865.380005</v>
      </c>
      <c r="AN614">
        <v>474572</v>
      </c>
      <c r="AO614" s="1">
        <f t="shared" si="130"/>
        <v>1.189272542224642E-2</v>
      </c>
      <c r="AP614" s="5">
        <f t="shared" si="131"/>
        <v>13.373820763108114</v>
      </c>
      <c r="AQ614" s="3">
        <f t="shared" si="132"/>
        <v>2.6730657440870772E-3</v>
      </c>
      <c r="AR614" s="15">
        <f t="shared" si="133"/>
        <v>0.20717096922560185</v>
      </c>
    </row>
    <row r="615" spans="1:45" x14ac:dyDescent="0.25">
      <c r="A615" t="s">
        <v>37</v>
      </c>
      <c r="B615">
        <v>18.760190498845901</v>
      </c>
      <c r="C615">
        <v>1.6464691570432798E-2</v>
      </c>
      <c r="D615">
        <v>18.063111873647401</v>
      </c>
      <c r="E615">
        <v>2.2707942957550298</v>
      </c>
      <c r="F615" s="1">
        <v>0</v>
      </c>
      <c r="G615" s="1">
        <v>0</v>
      </c>
      <c r="H615">
        <v>4.0000369233837496</v>
      </c>
      <c r="I615">
        <v>14.3439143762592</v>
      </c>
      <c r="J615">
        <v>10.8456978407392</v>
      </c>
      <c r="K615">
        <v>-13.8646804622833</v>
      </c>
      <c r="L615">
        <v>36.9367973524174</v>
      </c>
      <c r="M615">
        <v>29.4986135962452</v>
      </c>
      <c r="N615">
        <v>94.692131354711407</v>
      </c>
      <c r="O615">
        <v>75.336297959070706</v>
      </c>
      <c r="P615">
        <v>176539.29835355599</v>
      </c>
      <c r="Q615">
        <v>232134.92295122801</v>
      </c>
      <c r="R615">
        <v>90.107774419299403</v>
      </c>
      <c r="S615">
        <v>691.83171728460104</v>
      </c>
      <c r="T615">
        <v>0.71842880694756095</v>
      </c>
      <c r="U615">
        <v>0.33003808652257599</v>
      </c>
      <c r="V615" s="1">
        <v>0</v>
      </c>
      <c r="W615">
        <v>0.14614699424314601</v>
      </c>
      <c r="X615">
        <v>0.52381491923427703</v>
      </c>
      <c r="Y615" s="1">
        <v>0</v>
      </c>
      <c r="Z615" s="1">
        <v>0</v>
      </c>
      <c r="AA615">
        <v>2.9191304033635598E-4</v>
      </c>
      <c r="AB615">
        <v>8.1909609982403295E-3</v>
      </c>
      <c r="AC615">
        <v>6.8626725569480998E-3</v>
      </c>
      <c r="AD615">
        <v>3.0842131914322001E-3</v>
      </c>
      <c r="AE615">
        <v>1.53767917928719E-3</v>
      </c>
      <c r="AF615" s="3">
        <v>5.0589232587528602E-3</v>
      </c>
      <c r="AG615">
        <v>3.3600108626720198E-3</v>
      </c>
      <c r="AH615">
        <v>7.8087945735701396</v>
      </c>
      <c r="AI615">
        <v>0.19993897318166401</v>
      </c>
      <c r="AJ615">
        <v>937.41186416565097</v>
      </c>
      <c r="AK615" t="s">
        <v>95</v>
      </c>
      <c r="AL615" t="s">
        <v>96</v>
      </c>
      <c r="AM615">
        <v>64017386526.160004</v>
      </c>
      <c r="AN615">
        <v>362624</v>
      </c>
      <c r="AO615" s="1">
        <f t="shared" si="130"/>
        <v>1.2213508856037315E-2</v>
      </c>
      <c r="AP615" s="5">
        <f t="shared" si="131"/>
        <v>13.710691228151816</v>
      </c>
      <c r="AQ615" s="3">
        <f t="shared" si="132"/>
        <v>4.951202597086278E-3</v>
      </c>
      <c r="AR615" s="15">
        <f t="shared" si="133"/>
        <v>0.368289182993639</v>
      </c>
    </row>
    <row r="616" spans="1:45" x14ac:dyDescent="0.25">
      <c r="A616" t="s">
        <v>37</v>
      </c>
      <c r="B616">
        <v>19.665962466952699</v>
      </c>
      <c r="C616">
        <v>1.8251341096237699E-2</v>
      </c>
      <c r="D616">
        <v>19.831492164731099</v>
      </c>
      <c r="E616">
        <v>5.3934374832365801</v>
      </c>
      <c r="F616" s="1">
        <v>0</v>
      </c>
      <c r="G616" s="1">
        <v>0</v>
      </c>
      <c r="H616">
        <v>4.0752242058064398</v>
      </c>
      <c r="I616">
        <v>37.991065488596902</v>
      </c>
      <c r="J616">
        <v>33.894621267702703</v>
      </c>
      <c r="K616">
        <v>10.3216148655591</v>
      </c>
      <c r="L616">
        <v>61.729239610354597</v>
      </c>
      <c r="M616">
        <v>29.919713657688899</v>
      </c>
      <c r="N616">
        <v>94.567011884744502</v>
      </c>
      <c r="O616">
        <v>75.244718500776202</v>
      </c>
      <c r="P616">
        <v>168017.232941878</v>
      </c>
      <c r="Q616">
        <v>217375.084062298</v>
      </c>
      <c r="R616">
        <v>97.624282968561403</v>
      </c>
      <c r="S616">
        <v>692.82492623550797</v>
      </c>
      <c r="T616">
        <v>0.72113003571110301</v>
      </c>
      <c r="U616">
        <v>0.32234339458545302</v>
      </c>
      <c r="V616" s="1">
        <v>0</v>
      </c>
      <c r="W616">
        <v>0.13057146100818201</v>
      </c>
      <c r="X616">
        <v>0.54708514440636402</v>
      </c>
      <c r="Y616" s="1">
        <v>0</v>
      </c>
      <c r="Z616" s="1">
        <v>0</v>
      </c>
      <c r="AA616">
        <v>2.9308419611303801E-4</v>
      </c>
      <c r="AB616">
        <v>7.9074737603078704E-3</v>
      </c>
      <c r="AC616">
        <v>6.7566238776741797E-3</v>
      </c>
      <c r="AD616">
        <v>2.9378419853710899E-3</v>
      </c>
      <c r="AE616">
        <v>2.5555634633109901E-3</v>
      </c>
      <c r="AF616" s="3">
        <v>5.4163425664322303E-3</v>
      </c>
      <c r="AG616">
        <v>4.5574502724209402E-3</v>
      </c>
      <c r="AH616">
        <v>7.7140262826811101</v>
      </c>
      <c r="AI616">
        <v>0.19946614364204901</v>
      </c>
      <c r="AJ616">
        <v>1353.7438741128999</v>
      </c>
      <c r="AK616" t="s">
        <v>97</v>
      </c>
      <c r="AL616" t="s">
        <v>98</v>
      </c>
      <c r="AM616">
        <v>54199503054.089996</v>
      </c>
      <c r="AN616">
        <v>322583</v>
      </c>
      <c r="AO616" s="1">
        <f t="shared" si="130"/>
        <v>1.2466050640219448E-2</v>
      </c>
      <c r="AP616" s="5">
        <f t="shared" si="131"/>
        <v>13.975052482718386</v>
      </c>
      <c r="AQ616" s="3">
        <f t="shared" si="132"/>
        <v>5.6165261711059646E-3</v>
      </c>
      <c r="AR616" s="15">
        <f t="shared" si="133"/>
        <v>0.40721922091324658</v>
      </c>
    </row>
    <row r="617" spans="1:45" x14ac:dyDescent="0.25">
      <c r="A617" t="s">
        <v>37</v>
      </c>
      <c r="B617">
        <v>20.460850371446401</v>
      </c>
      <c r="C617">
        <v>1.8675195396934598E-2</v>
      </c>
      <c r="D617">
        <v>20.245845019358502</v>
      </c>
      <c r="E617">
        <v>10.5041885362128</v>
      </c>
      <c r="F617" s="1">
        <v>0</v>
      </c>
      <c r="G617" s="1">
        <v>0</v>
      </c>
      <c r="H617">
        <v>4.1908114805607397</v>
      </c>
      <c r="I617">
        <v>60.3448248083617</v>
      </c>
      <c r="J617">
        <v>55.230423140097997</v>
      </c>
      <c r="K617">
        <v>36.1680008765778</v>
      </c>
      <c r="L617">
        <v>86.345125851014501</v>
      </c>
      <c r="M617">
        <v>31.2404957857086</v>
      </c>
      <c r="N617">
        <v>94.613261224457602</v>
      </c>
      <c r="O617">
        <v>75.172291252180401</v>
      </c>
      <c r="P617">
        <v>153367.39508921499</v>
      </c>
      <c r="Q617">
        <v>194550.79329534099</v>
      </c>
      <c r="R617">
        <v>108.672602212561</v>
      </c>
      <c r="S617">
        <v>687.86165746681604</v>
      </c>
      <c r="T617">
        <v>0.73069253776674503</v>
      </c>
      <c r="U617">
        <v>0.315553187411312</v>
      </c>
      <c r="V617" s="1">
        <v>0</v>
      </c>
      <c r="W617">
        <v>0.107392647963281</v>
      </c>
      <c r="X617">
        <v>0.57705416462540604</v>
      </c>
      <c r="Y617" s="1">
        <v>0</v>
      </c>
      <c r="Z617" s="1">
        <v>0</v>
      </c>
      <c r="AA617">
        <v>2.95777748198037E-4</v>
      </c>
      <c r="AB617">
        <v>7.6898672644380196E-3</v>
      </c>
      <c r="AC617">
        <v>6.7575114013271199E-3</v>
      </c>
      <c r="AD617">
        <v>2.7119717203691802E-3</v>
      </c>
      <c r="AE617">
        <v>3.89386007537838E-3</v>
      </c>
      <c r="AF617" s="3">
        <v>5.6258178746512403E-3</v>
      </c>
      <c r="AG617">
        <v>4.0837496135287202E-3</v>
      </c>
      <c r="AH617">
        <v>7.4263509886268499</v>
      </c>
      <c r="AI617">
        <v>0.199500188245121</v>
      </c>
      <c r="AJ617">
        <v>1941.53185946947</v>
      </c>
      <c r="AK617" t="s">
        <v>99</v>
      </c>
      <c r="AL617" t="s">
        <v>100</v>
      </c>
      <c r="AM617">
        <v>39650226019.809998</v>
      </c>
      <c r="AN617">
        <v>258531</v>
      </c>
      <c r="AO617" s="1">
        <f t="shared" si="130"/>
        <v>1.2679107024176397E-2</v>
      </c>
      <c r="AP617" s="5">
        <f t="shared" si="131"/>
        <v>14.1975027385276</v>
      </c>
      <c r="AQ617" s="3">
        <f t="shared" si="132"/>
        <v>6.2168200639200009E-3</v>
      </c>
      <c r="AR617" s="15">
        <f t="shared" si="133"/>
        <v>0.44115840287334662</v>
      </c>
    </row>
    <row r="618" spans="1:45" x14ac:dyDescent="0.25">
      <c r="A618" t="s">
        <v>37</v>
      </c>
      <c r="B618">
        <v>19.6141524963877</v>
      </c>
      <c r="C618">
        <v>1.8203074077588199E-2</v>
      </c>
      <c r="D618">
        <v>19.784182198065899</v>
      </c>
      <c r="E618">
        <v>12.8185031399497</v>
      </c>
      <c r="F618" s="1">
        <v>0</v>
      </c>
      <c r="G618" s="1">
        <v>0</v>
      </c>
      <c r="H618">
        <v>4.2787692279751202</v>
      </c>
      <c r="I618">
        <v>81.674171071266102</v>
      </c>
      <c r="J618">
        <v>77.453821815819595</v>
      </c>
      <c r="K618">
        <v>56.396040819750098</v>
      </c>
      <c r="L618">
        <v>111.04038184164401</v>
      </c>
      <c r="M618">
        <v>33.315146340810301</v>
      </c>
      <c r="N618">
        <v>94.774449494406994</v>
      </c>
      <c r="O618">
        <v>75.096046554570805</v>
      </c>
      <c r="P618">
        <v>135740.78237508601</v>
      </c>
      <c r="Q618">
        <v>168851.85165390401</v>
      </c>
      <c r="R618">
        <v>119.34745075629699</v>
      </c>
      <c r="S618">
        <v>689.59138510443404</v>
      </c>
      <c r="T618">
        <v>0.72941000165384295</v>
      </c>
      <c r="U618">
        <v>0.32541420858331999</v>
      </c>
      <c r="V618" s="1">
        <v>0</v>
      </c>
      <c r="W618">
        <v>9.0016747587416304E-2</v>
      </c>
      <c r="X618">
        <v>0.584569043829262</v>
      </c>
      <c r="Y618" s="1">
        <v>0</v>
      </c>
      <c r="Z618" s="1">
        <v>0</v>
      </c>
      <c r="AA618">
        <v>2.99207918598411E-4</v>
      </c>
      <c r="AB618">
        <v>7.4424693746303902E-3</v>
      </c>
      <c r="AC618">
        <v>6.7479396695494399E-3</v>
      </c>
      <c r="AD618">
        <v>2.1418008754818499E-3</v>
      </c>
      <c r="AE618">
        <v>4.2321016072408204E-3</v>
      </c>
      <c r="AF618" s="3">
        <v>5.7748302036521801E-3</v>
      </c>
      <c r="AG618">
        <v>4.0875313438692501E-3</v>
      </c>
      <c r="AH618">
        <v>6.9720424311507001</v>
      </c>
      <c r="AI618">
        <v>0.199388550394341</v>
      </c>
      <c r="AJ618">
        <v>2525.4777270949498</v>
      </c>
      <c r="AK618" t="s">
        <v>101</v>
      </c>
      <c r="AL618" t="s">
        <v>102</v>
      </c>
      <c r="AM618">
        <v>27186028153.299999</v>
      </c>
      <c r="AN618">
        <v>200279</v>
      </c>
      <c r="AO618" s="1">
        <f t="shared" si="130"/>
        <v>1.282197779180003E-2</v>
      </c>
      <c r="AP618" s="5">
        <f t="shared" si="131"/>
        <v>14.346377338551175</v>
      </c>
      <c r="AQ618" s="3">
        <f t="shared" si="132"/>
        <v>5.2078421363335424E-3</v>
      </c>
      <c r="AR618" s="15">
        <f t="shared" si="133"/>
        <v>0.36718504145859243</v>
      </c>
      <c r="AS618" s="3">
        <f>AVERAGE(AQ616:AQ618)</f>
        <v>5.6803961237865026E-3</v>
      </c>
    </row>
    <row r="619" spans="1:45" x14ac:dyDescent="0.25">
      <c r="A619" t="s">
        <v>37</v>
      </c>
      <c r="B619">
        <v>20.656065776957</v>
      </c>
      <c r="C619">
        <v>1.8122989007401401E-2</v>
      </c>
      <c r="D619">
        <v>19.705628614361501</v>
      </c>
      <c r="E619">
        <v>21.4735010083599</v>
      </c>
      <c r="F619" s="1">
        <v>0</v>
      </c>
      <c r="G619" s="1">
        <v>0</v>
      </c>
      <c r="H619">
        <v>4.4018990555056599</v>
      </c>
      <c r="I619">
        <v>103.64568191713499</v>
      </c>
      <c r="J619">
        <v>100.173258091229</v>
      </c>
      <c r="K619">
        <v>71.273670114310605</v>
      </c>
      <c r="L619">
        <v>135.97587055223599</v>
      </c>
      <c r="M619">
        <v>34.364729440545098</v>
      </c>
      <c r="N619">
        <v>94.535522186859794</v>
      </c>
      <c r="O619">
        <v>74.734203491923793</v>
      </c>
      <c r="P619">
        <v>123181.695338558</v>
      </c>
      <c r="Q619">
        <v>153299.66842603899</v>
      </c>
      <c r="R619">
        <v>123.635247350518</v>
      </c>
      <c r="S619">
        <v>701.58279947606502</v>
      </c>
      <c r="T619">
        <v>0.730543935555521</v>
      </c>
      <c r="U619">
        <v>0.318597569875744</v>
      </c>
      <c r="V619" s="1">
        <v>0</v>
      </c>
      <c r="W619">
        <v>7.4372868411358706E-2</v>
      </c>
      <c r="X619">
        <v>0.60702956171289602</v>
      </c>
      <c r="Y619" s="1">
        <v>0</v>
      </c>
      <c r="Z619" s="1">
        <v>0</v>
      </c>
      <c r="AA619">
        <v>3.0515206061917E-4</v>
      </c>
      <c r="AB619">
        <v>7.2059712742586603E-3</v>
      </c>
      <c r="AC619">
        <v>6.7256778633258997E-3</v>
      </c>
      <c r="AD619">
        <v>1.49055539290943E-3</v>
      </c>
      <c r="AE619">
        <v>4.3588944335644598E-3</v>
      </c>
      <c r="AF619" s="3">
        <v>5.8064596836697501E-3</v>
      </c>
      <c r="AG619">
        <v>4.7624671104960596E-3</v>
      </c>
      <c r="AH619">
        <v>6.7673655037594997</v>
      </c>
      <c r="AI619">
        <v>0.200017821582362</v>
      </c>
      <c r="AJ619">
        <v>3151.6398748055299</v>
      </c>
      <c r="AK619" t="s">
        <v>103</v>
      </c>
      <c r="AL619" t="s">
        <v>104</v>
      </c>
      <c r="AM619">
        <v>14208023103.74</v>
      </c>
      <c r="AN619">
        <v>115342</v>
      </c>
      <c r="AO619" s="1">
        <f t="shared" si="130"/>
        <v>1.283728960761482E-2</v>
      </c>
      <c r="AP619" s="5">
        <f t="shared" si="131"/>
        <v>14.362318543725072</v>
      </c>
      <c r="AQ619" s="3">
        <f t="shared" si="132"/>
        <v>6.2595264110835731E-3</v>
      </c>
      <c r="AR619" s="15">
        <f t="shared" si="133"/>
        <v>0.43821248039242788</v>
      </c>
    </row>
    <row r="620" spans="1:45" x14ac:dyDescent="0.25">
      <c r="A620" t="s">
        <v>37</v>
      </c>
      <c r="B620">
        <v>19.065601923025799</v>
      </c>
      <c r="C620">
        <v>1.7065018993264899E-2</v>
      </c>
      <c r="D620">
        <v>18.6612500186944</v>
      </c>
      <c r="E620">
        <v>31.284116113981099</v>
      </c>
      <c r="F620" s="1">
        <v>0</v>
      </c>
      <c r="G620" s="1">
        <v>0</v>
      </c>
      <c r="H620">
        <v>4.5386758555650699</v>
      </c>
      <c r="I620">
        <v>123.31268102800099</v>
      </c>
      <c r="J620">
        <v>120.18026348069</v>
      </c>
      <c r="K620">
        <v>88.441560740378804</v>
      </c>
      <c r="L620">
        <v>160.205540687032</v>
      </c>
      <c r="M620">
        <v>36.123063826514297</v>
      </c>
      <c r="N620">
        <v>94.343832350283904</v>
      </c>
      <c r="O620">
        <v>74.353117884374598</v>
      </c>
      <c r="P620">
        <v>107779.691161514</v>
      </c>
      <c r="Q620">
        <v>133704.124269853</v>
      </c>
      <c r="R620">
        <v>129.360224598461</v>
      </c>
      <c r="S620">
        <v>703.40245056335402</v>
      </c>
      <c r="T620">
        <v>0.72915509770449405</v>
      </c>
      <c r="U620">
        <v>0.346019415737155</v>
      </c>
      <c r="V620" s="1">
        <v>0</v>
      </c>
      <c r="W620">
        <v>7.1515186512516593E-2</v>
      </c>
      <c r="X620">
        <v>0.58246539775032702</v>
      </c>
      <c r="Y620" s="1">
        <v>0</v>
      </c>
      <c r="Z620" s="1">
        <v>0</v>
      </c>
      <c r="AA620">
        <v>3.1424117663765702E-4</v>
      </c>
      <c r="AB620">
        <v>6.9535283222528204E-3</v>
      </c>
      <c r="AC620">
        <v>6.7195351289143102E-3</v>
      </c>
      <c r="AD620">
        <v>1.0478929060130299E-3</v>
      </c>
      <c r="AE620">
        <v>4.75894848114278E-3</v>
      </c>
      <c r="AF620" s="3">
        <v>5.8240504447331903E-3</v>
      </c>
      <c r="AG620">
        <v>3.9904481434462598E-3</v>
      </c>
      <c r="AH620">
        <v>6.3870641955743297</v>
      </c>
      <c r="AI620">
        <v>0.19988147011227</v>
      </c>
      <c r="AJ620">
        <v>3827.41042708647</v>
      </c>
      <c r="AK620" t="s">
        <v>105</v>
      </c>
      <c r="AL620" t="s">
        <v>106</v>
      </c>
      <c r="AM620">
        <v>6362774067.7200003</v>
      </c>
      <c r="AN620">
        <v>59035</v>
      </c>
      <c r="AO620" s="1">
        <f t="shared" si="130"/>
        <v>1.2857826750285158E-2</v>
      </c>
      <c r="AP620" s="5">
        <f t="shared" si="131"/>
        <v>14.383695591727507</v>
      </c>
      <c r="AQ620" s="3">
        <f t="shared" si="132"/>
        <v>4.6153209024646074E-3</v>
      </c>
      <c r="AR620" s="15">
        <f t="shared" si="133"/>
        <v>0.32550093273602054</v>
      </c>
    </row>
    <row r="621" spans="1:45" x14ac:dyDescent="0.25">
      <c r="A621" t="s">
        <v>37</v>
      </c>
      <c r="B621">
        <v>21.125488375356898</v>
      </c>
      <c r="C621">
        <v>1.63372753035247E-2</v>
      </c>
      <c r="D621">
        <v>17.935642720502798</v>
      </c>
      <c r="E621">
        <v>46.288492746819202</v>
      </c>
      <c r="F621" s="1">
        <v>0</v>
      </c>
      <c r="G621" s="1">
        <v>0</v>
      </c>
      <c r="H621">
        <v>4.6990764534780096</v>
      </c>
      <c r="I621">
        <v>144.23756929636599</v>
      </c>
      <c r="J621">
        <v>142.463640012599</v>
      </c>
      <c r="K621">
        <v>101.94367164074301</v>
      </c>
      <c r="L621">
        <v>185.03980468487401</v>
      </c>
      <c r="M621">
        <v>36.471186219145103</v>
      </c>
      <c r="N621">
        <v>93.843388105765797</v>
      </c>
      <c r="O621">
        <v>73.752377238625797</v>
      </c>
      <c r="P621">
        <v>97036.3779083392</v>
      </c>
      <c r="Q621">
        <v>123041.249962278</v>
      </c>
      <c r="R621">
        <v>130.88557752635501</v>
      </c>
      <c r="S621">
        <v>716.22792588157301</v>
      </c>
      <c r="T621">
        <v>0.73620573857846405</v>
      </c>
      <c r="U621">
        <v>0.36369687759770702</v>
      </c>
      <c r="V621" s="1">
        <v>0</v>
      </c>
      <c r="W621">
        <v>6.9019177440630394E-2</v>
      </c>
      <c r="X621">
        <v>0.56728394496166201</v>
      </c>
      <c r="Y621" s="1">
        <v>0</v>
      </c>
      <c r="Z621" s="1">
        <v>0</v>
      </c>
      <c r="AA621">
        <v>3.2857487186005999E-4</v>
      </c>
      <c r="AB621">
        <v>6.70158260204279E-3</v>
      </c>
      <c r="AC621">
        <v>6.6597444626021697E-3</v>
      </c>
      <c r="AD621">
        <v>7.0666641687000705E-4</v>
      </c>
      <c r="AE621">
        <v>5.4141026177052399E-3</v>
      </c>
      <c r="AF621" s="3">
        <v>5.8339017178196803E-3</v>
      </c>
      <c r="AG621">
        <v>3.1863172114155098E-3</v>
      </c>
      <c r="AH621">
        <v>6.3301129796266498</v>
      </c>
      <c r="AI621">
        <v>0.20057191853093201</v>
      </c>
      <c r="AJ621">
        <v>4471.84181866171</v>
      </c>
      <c r="AK621" t="s">
        <v>107</v>
      </c>
      <c r="AL621" t="s">
        <v>108</v>
      </c>
      <c r="AM621">
        <v>1772175369.74</v>
      </c>
      <c r="AN621">
        <v>18263</v>
      </c>
      <c r="AO621" s="1">
        <f t="shared" si="130"/>
        <v>1.282222105228191E-2</v>
      </c>
      <c r="AP621" s="5">
        <f t="shared" si="131"/>
        <v>14.346630619472943</v>
      </c>
      <c r="AQ621" s="3">
        <f t="shared" si="132"/>
        <v>6.7595211946759465E-3</v>
      </c>
      <c r="AR621" s="15">
        <f t="shared" si="133"/>
        <v>0.47250521294406833</v>
      </c>
    </row>
    <row r="622" spans="1:45" x14ac:dyDescent="0.25">
      <c r="A622" t="s">
        <v>37</v>
      </c>
      <c r="B622">
        <v>17.269460609164899</v>
      </c>
      <c r="C622">
        <v>1.5053971129857501E-2</v>
      </c>
      <c r="D622">
        <v>16.641632177379599</v>
      </c>
      <c r="E622">
        <v>65.646454911942399</v>
      </c>
      <c r="F622" s="1">
        <v>0</v>
      </c>
      <c r="G622" s="1">
        <v>0</v>
      </c>
      <c r="H622">
        <v>4.9065230809767097</v>
      </c>
      <c r="I622">
        <v>164.30176918336099</v>
      </c>
      <c r="J622">
        <v>161.51762826112099</v>
      </c>
      <c r="K622">
        <v>121.441645766774</v>
      </c>
      <c r="L622">
        <v>209.856715533082</v>
      </c>
      <c r="M622">
        <v>37.2465483890768</v>
      </c>
      <c r="N622">
        <v>93.605269726245695</v>
      </c>
      <c r="O622">
        <v>73.453479912533496</v>
      </c>
      <c r="P622">
        <v>86560.600597738201</v>
      </c>
      <c r="Q622">
        <v>108906.37936175401</v>
      </c>
      <c r="R622">
        <v>132.95711829697501</v>
      </c>
      <c r="S622">
        <v>711.55948200884404</v>
      </c>
      <c r="T622">
        <v>0.72215157498508697</v>
      </c>
      <c r="U622">
        <v>0.38389438163832501</v>
      </c>
      <c r="V622" s="1">
        <v>0</v>
      </c>
      <c r="W622">
        <v>0.112091859328471</v>
      </c>
      <c r="X622">
        <v>0.504013759033203</v>
      </c>
      <c r="Y622" s="1">
        <v>0</v>
      </c>
      <c r="Z622" s="1">
        <v>0</v>
      </c>
      <c r="AA622">
        <v>3.4305318052671701E-4</v>
      </c>
      <c r="AB622">
        <v>6.5005599076534302E-3</v>
      </c>
      <c r="AC622">
        <v>6.6779538622679198E-3</v>
      </c>
      <c r="AD622">
        <v>5.2358723549669902E-4</v>
      </c>
      <c r="AE622">
        <v>5.2051716955448402E-3</v>
      </c>
      <c r="AF622" s="3">
        <v>5.7881099669996397E-3</v>
      </c>
      <c r="AG622">
        <v>2.4815821923860502E-3</v>
      </c>
      <c r="AH622">
        <v>6.1476065127719099</v>
      </c>
      <c r="AI622">
        <v>0.200075255543776</v>
      </c>
      <c r="AJ622">
        <v>5182.9163261449003</v>
      </c>
      <c r="AK622" t="s">
        <v>109</v>
      </c>
      <c r="AL622" t="s">
        <v>110</v>
      </c>
      <c r="AM622">
        <v>535810117.69999999</v>
      </c>
      <c r="AN622">
        <v>6190</v>
      </c>
      <c r="AO622" s="1">
        <f t="shared" si="130"/>
        <v>1.2809117009794277E-2</v>
      </c>
      <c r="AP622" s="5">
        <f t="shared" si="131"/>
        <v>14.332985814687571</v>
      </c>
      <c r="AQ622" s="3">
        <f t="shared" si="132"/>
        <v>2.8651898615596836E-3</v>
      </c>
      <c r="AR622" s="15">
        <f t="shared" si="133"/>
        <v>0.20487530179986679</v>
      </c>
    </row>
    <row r="623" spans="1:45" x14ac:dyDescent="0.25">
      <c r="A623" t="s">
        <v>37</v>
      </c>
      <c r="B623">
        <v>25.0134580729063</v>
      </c>
      <c r="C623">
        <v>1.4800412481115501E-2</v>
      </c>
      <c r="D623">
        <v>16.383755866905499</v>
      </c>
      <c r="E623">
        <v>98.738071681947702</v>
      </c>
      <c r="F623" s="1">
        <v>0</v>
      </c>
      <c r="G623" s="1">
        <v>0</v>
      </c>
      <c r="H623">
        <v>5.2347677056231099</v>
      </c>
      <c r="I623">
        <v>184.802491004768</v>
      </c>
      <c r="J623">
        <v>178.99662816629299</v>
      </c>
      <c r="K623">
        <v>150.63415688197699</v>
      </c>
      <c r="L623">
        <v>233.93332389038801</v>
      </c>
      <c r="M623">
        <v>37.209074113192699</v>
      </c>
      <c r="N623">
        <v>93.137225815432203</v>
      </c>
      <c r="O623">
        <v>73.112161898815103</v>
      </c>
      <c r="P623">
        <v>79956.073516483506</v>
      </c>
      <c r="Q623">
        <v>101667.614345416</v>
      </c>
      <c r="R623">
        <v>132.90484478222399</v>
      </c>
      <c r="S623">
        <v>689.39956872039602</v>
      </c>
      <c r="T623">
        <v>0.61676685446940405</v>
      </c>
      <c r="U623">
        <v>0.30524675485578201</v>
      </c>
      <c r="V623" s="1">
        <v>0</v>
      </c>
      <c r="W623">
        <v>0.30177368936013299</v>
      </c>
      <c r="X623">
        <v>0.392979555784083</v>
      </c>
      <c r="Y623" s="1">
        <v>0</v>
      </c>
      <c r="Z623" s="1">
        <v>0</v>
      </c>
      <c r="AA623">
        <v>3.61064197048032E-4</v>
      </c>
      <c r="AB623">
        <v>6.4063325017720898E-3</v>
      </c>
      <c r="AC623">
        <v>6.6689531594593503E-3</v>
      </c>
      <c r="AD623">
        <v>4.83121064652181E-4</v>
      </c>
      <c r="AE623">
        <v>5.1831813245476199E-3</v>
      </c>
      <c r="AF623" s="3">
        <v>5.7136213984288996E-3</v>
      </c>
      <c r="AG623">
        <v>2.36674133442934E-3</v>
      </c>
      <c r="AH623">
        <v>6.1766913292615904</v>
      </c>
      <c r="AI623">
        <v>0.20087743648022399</v>
      </c>
      <c r="AJ623">
        <v>6040.9859747178598</v>
      </c>
      <c r="AK623" t="s">
        <v>111</v>
      </c>
      <c r="AL623" t="s">
        <v>112</v>
      </c>
      <c r="AM623">
        <v>130968048.42</v>
      </c>
      <c r="AN623">
        <v>1638</v>
      </c>
      <c r="AO623" s="1">
        <f>AA623+AC623*$AO$564+AF623*$AP$564</f>
        <v>1.2743638754936282E-2</v>
      </c>
      <c r="AP623" s="5">
        <f t="shared" si="131"/>
        <v>14.264775622264626</v>
      </c>
      <c r="AQ623" s="3">
        <f t="shared" si="132"/>
        <v>1.0959385860018711E-2</v>
      </c>
      <c r="AR623" s="15">
        <f t="shared" si="133"/>
        <v>0.7535121992290581</v>
      </c>
    </row>
    <row r="624" spans="1:45" x14ac:dyDescent="0.25">
      <c r="A624" t="s">
        <v>37</v>
      </c>
      <c r="B624">
        <v>19.3856069940305</v>
      </c>
      <c r="C624">
        <v>1.36428849893966E-2</v>
      </c>
      <c r="D624">
        <v>15.197202311514401</v>
      </c>
      <c r="E624">
        <v>130.159129414304</v>
      </c>
      <c r="F624" s="1">
        <v>0</v>
      </c>
      <c r="G624" s="1">
        <v>0</v>
      </c>
      <c r="H624">
        <v>5.5442879444974604</v>
      </c>
      <c r="I624">
        <v>207.533361326689</v>
      </c>
      <c r="J624">
        <v>202.991023853125</v>
      </c>
      <c r="K624">
        <v>171.24906792504001</v>
      </c>
      <c r="L624">
        <v>267.52728713733399</v>
      </c>
      <c r="M624">
        <v>36.818232495388798</v>
      </c>
      <c r="N624">
        <v>93.606503694205699</v>
      </c>
      <c r="O624">
        <v>73.1314050198568</v>
      </c>
      <c r="P624">
        <v>65620.504102564097</v>
      </c>
      <c r="Q624">
        <v>73496.700359347305</v>
      </c>
      <c r="R624">
        <v>134.20959533274501</v>
      </c>
      <c r="S624">
        <v>700.84582286322996</v>
      </c>
      <c r="T624">
        <v>0.63092867400584096</v>
      </c>
      <c r="U624">
        <v>0.442293264840461</v>
      </c>
      <c r="V624" s="1">
        <v>0</v>
      </c>
      <c r="W624">
        <v>0.232732759115793</v>
      </c>
      <c r="X624">
        <v>0.32497397604374401</v>
      </c>
      <c r="Y624" s="1">
        <v>0</v>
      </c>
      <c r="Z624" s="1">
        <v>0</v>
      </c>
      <c r="AA624">
        <v>3.7269738461145999E-4</v>
      </c>
      <c r="AB624">
        <v>6.1007107034206703E-3</v>
      </c>
      <c r="AC624">
        <v>6.8809028178857196E-3</v>
      </c>
      <c r="AD624">
        <v>8.3133748330347103E-5</v>
      </c>
      <c r="AE624">
        <v>5.0377357950832403E-3</v>
      </c>
      <c r="AF624" s="3">
        <v>5.6857613838045802E-3</v>
      </c>
      <c r="AG624">
        <v>2.0486695572324702E-3</v>
      </c>
      <c r="AH624">
        <v>6.2785552729554102</v>
      </c>
      <c r="AI624">
        <v>0.202168533394048</v>
      </c>
      <c r="AJ624">
        <v>6543.89044213751</v>
      </c>
      <c r="AK624" t="s">
        <v>113</v>
      </c>
      <c r="AL624" t="s">
        <v>114</v>
      </c>
      <c r="AM624">
        <v>25591996.600000001</v>
      </c>
      <c r="AN624">
        <v>390</v>
      </c>
      <c r="AO624" s="1">
        <f>AA624+AC624*$AO$564+AF624*$AP$564</f>
        <v>1.2939361586301761E-2</v>
      </c>
      <c r="AP624" s="5">
        <f t="shared" si="131"/>
        <v>14.468516698789969</v>
      </c>
      <c r="AQ624" s="3">
        <f t="shared" si="132"/>
        <v>4.858107167989352E-3</v>
      </c>
      <c r="AR624" s="15">
        <f t="shared" si="133"/>
        <v>0.33984757370821272</v>
      </c>
    </row>
    <row r="626" spans="1:45" x14ac:dyDescent="0.25">
      <c r="AO626" t="s">
        <v>226</v>
      </c>
      <c r="AP626" t="s">
        <v>67</v>
      </c>
      <c r="AR626" t="s">
        <v>300</v>
      </c>
    </row>
    <row r="627" spans="1:45" x14ac:dyDescent="0.25">
      <c r="A627" t="s">
        <v>0</v>
      </c>
      <c r="B627" t="s">
        <v>1</v>
      </c>
      <c r="C627" t="s">
        <v>2</v>
      </c>
      <c r="D627" t="s">
        <v>3</v>
      </c>
      <c r="E627" t="s">
        <v>5</v>
      </c>
      <c r="F627" t="s">
        <v>6</v>
      </c>
      <c r="G627" t="s">
        <v>208</v>
      </c>
      <c r="H627" t="s">
        <v>7</v>
      </c>
      <c r="I627" t="s">
        <v>8</v>
      </c>
      <c r="J627" t="s">
        <v>134</v>
      </c>
      <c r="K627" t="s">
        <v>143</v>
      </c>
      <c r="L627" t="s">
        <v>9</v>
      </c>
      <c r="M627" t="s">
        <v>10</v>
      </c>
      <c r="N627" t="s">
        <v>11</v>
      </c>
      <c r="O627" t="s">
        <v>13</v>
      </c>
      <c r="P627" t="s">
        <v>14</v>
      </c>
      <c r="Q627" t="s">
        <v>15</v>
      </c>
      <c r="R627" t="s">
        <v>16</v>
      </c>
      <c r="S627" t="s">
        <v>17</v>
      </c>
      <c r="T627" t="s">
        <v>18</v>
      </c>
      <c r="U627" t="s">
        <v>20</v>
      </c>
      <c r="V627" t="s">
        <v>21</v>
      </c>
      <c r="W627" t="s">
        <v>22</v>
      </c>
      <c r="X627" t="s">
        <v>23</v>
      </c>
      <c r="Y627" t="s">
        <v>24</v>
      </c>
      <c r="Z627" t="s">
        <v>25</v>
      </c>
      <c r="AA627" t="s">
        <v>26</v>
      </c>
      <c r="AB627" t="s">
        <v>27</v>
      </c>
      <c r="AC627" t="s">
        <v>263</v>
      </c>
      <c r="AD627" t="s">
        <v>120</v>
      </c>
      <c r="AE627" t="s">
        <v>29</v>
      </c>
      <c r="AF627" s="3" t="s">
        <v>233</v>
      </c>
      <c r="AG627" t="s">
        <v>30</v>
      </c>
      <c r="AH627" t="s">
        <v>31</v>
      </c>
      <c r="AI627" t="s">
        <v>32</v>
      </c>
      <c r="AJ627" t="s">
        <v>33</v>
      </c>
      <c r="AK627" t="s">
        <v>34</v>
      </c>
      <c r="AL627" t="s">
        <v>74</v>
      </c>
      <c r="AM627" t="s">
        <v>35</v>
      </c>
      <c r="AN627" t="s">
        <v>36</v>
      </c>
      <c r="AO627" s="15">
        <v>1</v>
      </c>
      <c r="AP627" s="15">
        <v>1</v>
      </c>
    </row>
    <row r="628" spans="1:45" x14ac:dyDescent="0.25">
      <c r="A628" t="s">
        <v>37</v>
      </c>
      <c r="B628">
        <v>8.8528005317116794</v>
      </c>
      <c r="C628">
        <v>4.7888058810594304E-3</v>
      </c>
      <c r="D628">
        <v>5.5976016970118403</v>
      </c>
      <c r="E628">
        <v>-97.051213338590301</v>
      </c>
      <c r="F628" s="1">
        <v>0</v>
      </c>
      <c r="G628" s="1">
        <v>0</v>
      </c>
      <c r="H628">
        <v>2.71805986960248</v>
      </c>
      <c r="I628">
        <v>-210.16371876283699</v>
      </c>
      <c r="J628">
        <v>-216.68478431521001</v>
      </c>
      <c r="K628">
        <v>-215.49679825753401</v>
      </c>
      <c r="L628">
        <v>-186.17083935973201</v>
      </c>
      <c r="M628">
        <v>26.8452030625565</v>
      </c>
      <c r="N628">
        <v>95.259652423760102</v>
      </c>
      <c r="O628">
        <v>78.978805511841898</v>
      </c>
      <c r="P628">
        <v>166342.57047619001</v>
      </c>
      <c r="Q628">
        <v>201629.20415651801</v>
      </c>
      <c r="R628">
        <v>84.427756764598499</v>
      </c>
      <c r="S628">
        <v>669.19074542265798</v>
      </c>
      <c r="T628">
        <v>0.77307240464212601</v>
      </c>
      <c r="U628">
        <v>9.4222093558056497E-2</v>
      </c>
      <c r="V628" s="1">
        <v>0</v>
      </c>
      <c r="W628">
        <v>6.6537783362867794E-2</v>
      </c>
      <c r="X628">
        <v>0.83924012307907503</v>
      </c>
      <c r="Y628" s="1">
        <v>0</v>
      </c>
      <c r="Z628" s="1">
        <v>0</v>
      </c>
      <c r="AA628">
        <v>2.8613928187700902E-4</v>
      </c>
      <c r="AB628">
        <v>4.5026551908600599E-3</v>
      </c>
      <c r="AC628">
        <v>4.1962745032236501E-3</v>
      </c>
      <c r="AD628" s="1">
        <v>1.2649366385070501E-8</v>
      </c>
      <c r="AE628" s="1">
        <v>0</v>
      </c>
      <c r="AF628" s="3">
        <v>0</v>
      </c>
      <c r="AG628" s="1">
        <v>0</v>
      </c>
      <c r="AH628">
        <v>6.3530343907191797</v>
      </c>
      <c r="AI628">
        <v>0.147380257458393</v>
      </c>
      <c r="AJ628">
        <v>1.87065821062705E-3</v>
      </c>
      <c r="AK628" t="s">
        <v>77</v>
      </c>
      <c r="AL628" t="s">
        <v>78</v>
      </c>
      <c r="AM628">
        <v>48904715.719999999</v>
      </c>
      <c r="AN628">
        <v>294</v>
      </c>
      <c r="AO628" s="1">
        <f>AA628+AC628*$AO$564+AF628*$AP$564</f>
        <v>4.4824137851006592E-3</v>
      </c>
      <c r="AP628" s="5">
        <f>100*(1-(1-AO628)^12)</f>
        <v>5.2482506197507606</v>
      </c>
      <c r="AQ628" s="3">
        <f>(1-(1-B628/100)^(1/12))- AO628</f>
        <v>3.2123628183980506E-3</v>
      </c>
      <c r="AR628" s="15">
        <f>B628/AP628-1</f>
        <v>0.68680979113228768</v>
      </c>
    </row>
    <row r="629" spans="1:45" x14ac:dyDescent="0.25">
      <c r="A629" t="s">
        <v>37</v>
      </c>
      <c r="B629">
        <v>1.30391984860118</v>
      </c>
      <c r="C629">
        <v>4.8354050817015397E-3</v>
      </c>
      <c r="D629">
        <v>5.6506309669392003</v>
      </c>
      <c r="E629">
        <v>-62.618808932573501</v>
      </c>
      <c r="F629" s="1">
        <v>0</v>
      </c>
      <c r="G629" s="1">
        <v>0</v>
      </c>
      <c r="H629">
        <v>3.0247699555776801</v>
      </c>
      <c r="I629">
        <v>-181.621917367522</v>
      </c>
      <c r="J629">
        <v>-187.225894484479</v>
      </c>
      <c r="K629">
        <v>-187.74079045565</v>
      </c>
      <c r="L629">
        <v>-160.314262367699</v>
      </c>
      <c r="M629">
        <v>26.639678112793099</v>
      </c>
      <c r="N629">
        <v>94.510524698075798</v>
      </c>
      <c r="O629">
        <v>78.643025235915999</v>
      </c>
      <c r="P629">
        <v>187140.53232643101</v>
      </c>
      <c r="Q629">
        <v>232192.307511349</v>
      </c>
      <c r="R629">
        <v>83.649736547482604</v>
      </c>
      <c r="S629">
        <v>664.59925531580996</v>
      </c>
      <c r="T629">
        <v>0.74806587804273095</v>
      </c>
      <c r="U629">
        <v>0.17135443233311701</v>
      </c>
      <c r="V629" s="1">
        <v>0</v>
      </c>
      <c r="W629">
        <v>0.15950235024429399</v>
      </c>
      <c r="X629">
        <v>0.66914321742258798</v>
      </c>
      <c r="Y629" s="1">
        <v>0</v>
      </c>
      <c r="Z629" s="1">
        <v>0</v>
      </c>
      <c r="AA629">
        <v>2.8687780210315597E-4</v>
      </c>
      <c r="AB629">
        <v>4.5452899545417903E-3</v>
      </c>
      <c r="AC629">
        <v>4.2356879050493897E-3</v>
      </c>
      <c r="AD629">
        <v>3.2447807288610702E-6</v>
      </c>
      <c r="AE629" s="1">
        <v>0</v>
      </c>
      <c r="AF629" s="3">
        <v>1.4283788598650301E-4</v>
      </c>
      <c r="AG629" s="1">
        <v>0</v>
      </c>
      <c r="AH629">
        <v>6.3591704673698697</v>
      </c>
      <c r="AI629">
        <v>0.14614007889094999</v>
      </c>
      <c r="AJ629">
        <v>1.9585109230626401</v>
      </c>
      <c r="AK629" t="s">
        <v>79</v>
      </c>
      <c r="AL629" t="s">
        <v>80</v>
      </c>
      <c r="AM629">
        <v>307284754.07999998</v>
      </c>
      <c r="AN629">
        <v>1642</v>
      </c>
      <c r="AO629" s="1">
        <f t="shared" ref="AO629:AO643" si="134">AA629+AC629*$AO$564+AF629*$AP$564</f>
        <v>4.6654035931390486E-3</v>
      </c>
      <c r="AP629" s="5">
        <f t="shared" ref="AP629:AP646" si="135">100*(1-(1-AO629)^12)</f>
        <v>5.4570395331852701</v>
      </c>
      <c r="AQ629" s="3">
        <f t="shared" ref="AQ629:AQ645" si="136">(1-(1-B629/100)^(1/12))- AO629</f>
        <v>-3.5722552559479519E-3</v>
      </c>
      <c r="AR629" s="15">
        <f t="shared" ref="AR629:AR645" si="137">B629/AP629-1</f>
        <v>-0.76105728377597393</v>
      </c>
    </row>
    <row r="630" spans="1:45" x14ac:dyDescent="0.25">
      <c r="A630" t="s">
        <v>37</v>
      </c>
      <c r="B630">
        <v>6.56927915727728</v>
      </c>
      <c r="C630">
        <v>5.01264844438103E-3</v>
      </c>
      <c r="D630">
        <v>5.8520822002596704</v>
      </c>
      <c r="E630">
        <v>-40.822460802174803</v>
      </c>
      <c r="F630" s="1">
        <v>0</v>
      </c>
      <c r="G630" s="1">
        <v>0</v>
      </c>
      <c r="H630">
        <v>3.26797059927795</v>
      </c>
      <c r="I630">
        <v>-158.94859445000299</v>
      </c>
      <c r="J630">
        <v>-168.25359926464901</v>
      </c>
      <c r="K630">
        <v>-162.80960605605199</v>
      </c>
      <c r="L630">
        <v>-138.25339401541501</v>
      </c>
      <c r="M630">
        <v>27.466860839716698</v>
      </c>
      <c r="N630">
        <v>95.425390035196898</v>
      </c>
      <c r="O630">
        <v>79.224173676062705</v>
      </c>
      <c r="P630">
        <v>192831.72041543701</v>
      </c>
      <c r="Q630">
        <v>235282.00067522601</v>
      </c>
      <c r="R630">
        <v>84.4778344776295</v>
      </c>
      <c r="S630">
        <v>661.67185265478395</v>
      </c>
      <c r="T630">
        <v>0.70249356707751398</v>
      </c>
      <c r="U630">
        <v>0.25107066114251297</v>
      </c>
      <c r="V630" s="1">
        <v>0</v>
      </c>
      <c r="W630">
        <v>0.229756524695648</v>
      </c>
      <c r="X630">
        <v>0.51917281416183803</v>
      </c>
      <c r="Y630" s="1">
        <v>0</v>
      </c>
      <c r="Z630" s="1">
        <v>0</v>
      </c>
      <c r="AA630">
        <v>2.8625896903486701E-4</v>
      </c>
      <c r="AB630">
        <v>4.7224727411478004E-3</v>
      </c>
      <c r="AC630">
        <v>4.4013167327927099E-3</v>
      </c>
      <c r="AD630">
        <v>3.9249755786083397E-6</v>
      </c>
      <c r="AE630" s="1">
        <v>1.4597618399121901E-9</v>
      </c>
      <c r="AF630" s="3">
        <v>4.04759579020432E-4</v>
      </c>
      <c r="AG630" s="1">
        <v>0</v>
      </c>
      <c r="AH630">
        <v>6.3139220158105802</v>
      </c>
      <c r="AI630">
        <v>0.14891136723399701</v>
      </c>
      <c r="AJ630">
        <v>7.0334594214716297</v>
      </c>
      <c r="AK630" t="s">
        <v>81</v>
      </c>
      <c r="AL630" t="s">
        <v>82</v>
      </c>
      <c r="AM630">
        <v>5296123201.21</v>
      </c>
      <c r="AN630">
        <v>27465</v>
      </c>
      <c r="AO630" s="1">
        <f t="shared" si="134"/>
        <v>5.0923352808480088E-3</v>
      </c>
      <c r="AP630" s="5">
        <f t="shared" si="135"/>
        <v>5.9425241049456901</v>
      </c>
      <c r="AQ630" s="3">
        <f t="shared" si="136"/>
        <v>5.5416115136847684E-4</v>
      </c>
      <c r="AR630" s="15">
        <f t="shared" si="137"/>
        <v>0.10546950105090369</v>
      </c>
    </row>
    <row r="631" spans="1:45" x14ac:dyDescent="0.25">
      <c r="A631" t="s">
        <v>37</v>
      </c>
      <c r="B631">
        <v>7.2560522129170497</v>
      </c>
      <c r="C631">
        <v>5.7321024121350901E-3</v>
      </c>
      <c r="D631">
        <v>6.6657572277828496</v>
      </c>
      <c r="E631">
        <v>-34.916562026486197</v>
      </c>
      <c r="F631" s="1">
        <v>0</v>
      </c>
      <c r="G631" s="1">
        <v>0</v>
      </c>
      <c r="H631">
        <v>3.3849502524085402</v>
      </c>
      <c r="I631">
        <v>-133.10141401035</v>
      </c>
      <c r="J631">
        <v>-142.03943064045799</v>
      </c>
      <c r="K631">
        <v>-141.15612000033499</v>
      </c>
      <c r="L631">
        <v>-112.157617033932</v>
      </c>
      <c r="M631">
        <v>28.391861227442199</v>
      </c>
      <c r="N631">
        <v>95.387183839410696</v>
      </c>
      <c r="O631">
        <v>79.016462517315205</v>
      </c>
      <c r="P631">
        <v>190535.740421369</v>
      </c>
      <c r="Q631">
        <v>236654.700822885</v>
      </c>
      <c r="R631">
        <v>84.665865395641902</v>
      </c>
      <c r="S631">
        <v>666.217251389127</v>
      </c>
      <c r="T631">
        <v>0.70344417022383798</v>
      </c>
      <c r="U631">
        <v>0.27296977535635197</v>
      </c>
      <c r="V631" s="1">
        <v>0</v>
      </c>
      <c r="W631">
        <v>0.204706825087834</v>
      </c>
      <c r="X631">
        <v>0.52232339955581297</v>
      </c>
      <c r="Y631" s="1">
        <v>0</v>
      </c>
      <c r="Z631" s="1">
        <v>0</v>
      </c>
      <c r="AA631">
        <v>2.8755919158836399E-4</v>
      </c>
      <c r="AB631">
        <v>5.2517660902691703E-3</v>
      </c>
      <c r="AC631">
        <v>4.9654757104268697E-3</v>
      </c>
      <c r="AD631">
        <v>1.92376057154452E-4</v>
      </c>
      <c r="AE631" s="1">
        <v>3.6995140935265097E-7</v>
      </c>
      <c r="AF631" s="3">
        <v>7.2853466571325901E-4</v>
      </c>
      <c r="AG631" s="1">
        <v>4.7189703504810198E-8</v>
      </c>
      <c r="AH631">
        <v>6.2249450449377299</v>
      </c>
      <c r="AI631">
        <v>0.15048903132290001</v>
      </c>
      <c r="AJ631">
        <v>15.843378601728199</v>
      </c>
      <c r="AK631" t="s">
        <v>83</v>
      </c>
      <c r="AL631" t="s">
        <v>84</v>
      </c>
      <c r="AM631">
        <v>17354757380.540001</v>
      </c>
      <c r="AN631">
        <v>91084</v>
      </c>
      <c r="AO631" s="1">
        <f t="shared" si="134"/>
        <v>5.9815695677284926E-3</v>
      </c>
      <c r="AP631" s="5">
        <f t="shared" si="135"/>
        <v>6.9463865081413996</v>
      </c>
      <c r="AQ631" s="3">
        <f t="shared" si="136"/>
        <v>2.7608090611003482E-4</v>
      </c>
      <c r="AR631" s="15">
        <f t="shared" si="137"/>
        <v>4.4579394540270822E-2</v>
      </c>
    </row>
    <row r="632" spans="1:45" x14ac:dyDescent="0.25">
      <c r="A632" t="s">
        <v>37</v>
      </c>
      <c r="B632">
        <v>7.31526646685787</v>
      </c>
      <c r="C632">
        <v>6.64694311471015E-3</v>
      </c>
      <c r="D632">
        <v>7.6910967370488104</v>
      </c>
      <c r="E632">
        <v>-25.172154474029099</v>
      </c>
      <c r="F632" s="1">
        <v>0</v>
      </c>
      <c r="G632" s="1">
        <v>0</v>
      </c>
      <c r="H632">
        <v>3.5397386765687999</v>
      </c>
      <c r="I632">
        <v>-108.724017755616</v>
      </c>
      <c r="J632">
        <v>-117.049570309354</v>
      </c>
      <c r="K632">
        <v>-122.064602192723</v>
      </c>
      <c r="L632">
        <v>-87.274004437586697</v>
      </c>
      <c r="M632">
        <v>29.749117679912501</v>
      </c>
      <c r="N632">
        <v>95.338142163895895</v>
      </c>
      <c r="O632">
        <v>78.8532900446219</v>
      </c>
      <c r="P632">
        <v>186022.40011057601</v>
      </c>
      <c r="Q632">
        <v>234739.56138462</v>
      </c>
      <c r="R632">
        <v>84.845124884352202</v>
      </c>
      <c r="S632">
        <v>672.69216224366005</v>
      </c>
      <c r="T632">
        <v>0.71428664997203495</v>
      </c>
      <c r="U632">
        <v>0.29045516927166898</v>
      </c>
      <c r="V632" s="1">
        <v>0</v>
      </c>
      <c r="W632">
        <v>0.184342792396299</v>
      </c>
      <c r="X632">
        <v>0.52520203833203005</v>
      </c>
      <c r="Y632" s="1">
        <v>0</v>
      </c>
      <c r="Z632" s="1">
        <v>0</v>
      </c>
      <c r="AA632">
        <v>2.8919791505000798E-4</v>
      </c>
      <c r="AB632">
        <v>5.90844831318424E-3</v>
      </c>
      <c r="AC632">
        <v>5.28531865221794E-3</v>
      </c>
      <c r="AD632">
        <v>4.4811003317895502E-4</v>
      </c>
      <c r="AE632" s="1">
        <v>7.9575018422635399E-7</v>
      </c>
      <c r="AF632" s="3">
        <v>1.0564184958754201E-3</v>
      </c>
      <c r="AG632" s="1">
        <v>4.1043138607926699E-7</v>
      </c>
      <c r="AH632">
        <v>5.9854273736726098</v>
      </c>
      <c r="AI632">
        <v>0.15063299521207099</v>
      </c>
      <c r="AJ632">
        <v>57.137582808601898</v>
      </c>
      <c r="AK632" t="s">
        <v>85</v>
      </c>
      <c r="AL632" t="s">
        <v>86</v>
      </c>
      <c r="AM632">
        <v>37144952854.080002</v>
      </c>
      <c r="AN632">
        <v>199680</v>
      </c>
      <c r="AO632" s="1">
        <f t="shared" si="134"/>
        <v>6.6309350631433683E-3</v>
      </c>
      <c r="AP632" s="5">
        <f t="shared" si="135"/>
        <v>7.6732442727796224</v>
      </c>
      <c r="AQ632" s="3">
        <f t="shared" si="136"/>
        <v>-3.2039619799216316E-4</v>
      </c>
      <c r="AR632" s="15">
        <f t="shared" si="137"/>
        <v>-4.6652731647245704E-2</v>
      </c>
    </row>
    <row r="633" spans="1:45" x14ac:dyDescent="0.25">
      <c r="A633" t="s">
        <v>37</v>
      </c>
      <c r="B633">
        <v>8.2418563723961693</v>
      </c>
      <c r="C633">
        <v>7.4802526870093901E-3</v>
      </c>
      <c r="D633">
        <v>8.6160606263220902</v>
      </c>
      <c r="E633">
        <v>-16.994097399718001</v>
      </c>
      <c r="F633" s="1">
        <v>0</v>
      </c>
      <c r="G633" s="1">
        <v>0</v>
      </c>
      <c r="H633">
        <v>3.6835325910222201</v>
      </c>
      <c r="I633">
        <v>-84.149669154601597</v>
      </c>
      <c r="J633">
        <v>-93.236862223862303</v>
      </c>
      <c r="K633">
        <v>-100.404391728429</v>
      </c>
      <c r="L633">
        <v>-62.041365509189497</v>
      </c>
      <c r="M633">
        <v>30.533558598833999</v>
      </c>
      <c r="N633">
        <v>95.261635604905806</v>
      </c>
      <c r="O633">
        <v>78.793440265503406</v>
      </c>
      <c r="P633">
        <v>180478.15931724099</v>
      </c>
      <c r="Q633">
        <v>230128.16715637999</v>
      </c>
      <c r="R633">
        <v>85.1767770591172</v>
      </c>
      <c r="S633">
        <v>677.130095100022</v>
      </c>
      <c r="T633">
        <v>0.71622934616748901</v>
      </c>
      <c r="U633">
        <v>0.29923366730582701</v>
      </c>
      <c r="V633" s="1">
        <v>0</v>
      </c>
      <c r="W633">
        <v>0.15931556136854999</v>
      </c>
      <c r="X633">
        <v>0.54145077132562103</v>
      </c>
      <c r="Y633" s="1">
        <v>0</v>
      </c>
      <c r="Z633" s="1">
        <v>0</v>
      </c>
      <c r="AA633">
        <v>2.9047398001548898E-4</v>
      </c>
      <c r="AB633">
        <v>6.6893452562700999E-3</v>
      </c>
      <c r="AC633">
        <v>5.7977449425629397E-3</v>
      </c>
      <c r="AD633">
        <v>4.9711819237038498E-4</v>
      </c>
      <c r="AE633">
        <v>1.79935573153703E-6</v>
      </c>
      <c r="AF633" s="3">
        <v>1.3697565150743299E-3</v>
      </c>
      <c r="AG633">
        <v>1.53999612133521E-6</v>
      </c>
      <c r="AH633">
        <v>5.8125526322904699</v>
      </c>
      <c r="AI633">
        <v>0.15006318940703001</v>
      </c>
      <c r="AJ633">
        <v>142.07691552543599</v>
      </c>
      <c r="AK633" t="s">
        <v>87</v>
      </c>
      <c r="AL633" t="s">
        <v>88</v>
      </c>
      <c r="AM633">
        <v>63705180675.800003</v>
      </c>
      <c r="AN633">
        <v>352980</v>
      </c>
      <c r="AO633" s="1">
        <f t="shared" si="134"/>
        <v>7.457975437652759E-3</v>
      </c>
      <c r="AP633" s="5">
        <f t="shared" si="135"/>
        <v>8.5914440786773127</v>
      </c>
      <c r="AQ633" s="3">
        <f t="shared" si="136"/>
        <v>-3.1577437791380832E-4</v>
      </c>
      <c r="AR633" s="15">
        <f t="shared" si="137"/>
        <v>-4.0690214948703285E-2</v>
      </c>
    </row>
    <row r="634" spans="1:45" x14ac:dyDescent="0.25">
      <c r="A634" t="s">
        <v>37</v>
      </c>
      <c r="B634">
        <v>9.1659963349689502</v>
      </c>
      <c r="C634">
        <v>7.8638421330939606E-3</v>
      </c>
      <c r="D634">
        <v>9.0389781382954695</v>
      </c>
      <c r="E634">
        <v>-12.880759882146499</v>
      </c>
      <c r="F634" s="1">
        <v>0</v>
      </c>
      <c r="G634" s="1">
        <v>0</v>
      </c>
      <c r="H634">
        <v>3.7669228013422398</v>
      </c>
      <c r="I634">
        <v>-61.006249541675501</v>
      </c>
      <c r="J634">
        <v>-69.496223118629899</v>
      </c>
      <c r="K634">
        <v>-82.749935883087502</v>
      </c>
      <c r="L634">
        <v>-37.7906554506676</v>
      </c>
      <c r="M634">
        <v>30.914420830729899</v>
      </c>
      <c r="N634">
        <v>95.165607534621003</v>
      </c>
      <c r="O634">
        <v>78.732865309725696</v>
      </c>
      <c r="P634">
        <v>171840.314899914</v>
      </c>
      <c r="Q634">
        <v>220441.34209500201</v>
      </c>
      <c r="R634">
        <v>85.779539365262295</v>
      </c>
      <c r="S634">
        <v>686.61690842156099</v>
      </c>
      <c r="T634">
        <v>0.71279569896545403</v>
      </c>
      <c r="U634">
        <v>0.29396500736007197</v>
      </c>
      <c r="V634" s="1">
        <v>0</v>
      </c>
      <c r="W634">
        <v>0.13397704583278999</v>
      </c>
      <c r="X634">
        <v>0.57205794680713595</v>
      </c>
      <c r="Y634" s="1">
        <v>0</v>
      </c>
      <c r="Z634" s="1">
        <v>0</v>
      </c>
      <c r="AA634">
        <v>2.9190079178720302E-4</v>
      </c>
      <c r="AB634">
        <v>6.88747075117822E-3</v>
      </c>
      <c r="AC634">
        <v>6.0847063603992899E-3</v>
      </c>
      <c r="AD634">
        <v>5.2402825298755197E-4</v>
      </c>
      <c r="AE634">
        <v>1.3836509483642801E-4</v>
      </c>
      <c r="AF634" s="3">
        <v>1.6621271139217501E-3</v>
      </c>
      <c r="AG634">
        <v>2.2101669013559999E-5</v>
      </c>
      <c r="AH634">
        <v>5.7029095790321396</v>
      </c>
      <c r="AI634">
        <v>0.14933764437808</v>
      </c>
      <c r="AJ634">
        <v>264.11297943510601</v>
      </c>
      <c r="AK634" t="s">
        <v>89</v>
      </c>
      <c r="AL634" t="s">
        <v>90</v>
      </c>
      <c r="AM634">
        <v>68102550718.93</v>
      </c>
      <c r="AN634">
        <v>396313</v>
      </c>
      <c r="AO634" s="1">
        <f t="shared" si="134"/>
        <v>8.0387342661082436E-3</v>
      </c>
      <c r="AP634" s="5">
        <f t="shared" si="135"/>
        <v>9.2312052121279908</v>
      </c>
      <c r="AQ634" s="3">
        <f t="shared" si="136"/>
        <v>-5.9366393069143139E-5</v>
      </c>
      <c r="AR634" s="15">
        <f t="shared" si="137"/>
        <v>-7.0639613853854533E-3</v>
      </c>
    </row>
    <row r="635" spans="1:45" x14ac:dyDescent="0.25">
      <c r="A635" t="s">
        <v>37</v>
      </c>
      <c r="B635">
        <v>9.3783343014079605</v>
      </c>
      <c r="C635">
        <v>8.2462462671833905E-3</v>
      </c>
      <c r="D635">
        <v>9.4588022975709194</v>
      </c>
      <c r="E635">
        <v>-9.0462266619529093</v>
      </c>
      <c r="F635" s="1">
        <v>0</v>
      </c>
      <c r="G635" s="1">
        <v>0</v>
      </c>
      <c r="H635">
        <v>3.84160590498945</v>
      </c>
      <c r="I635">
        <v>-37.313691378429702</v>
      </c>
      <c r="J635">
        <v>-46.2334232755871</v>
      </c>
      <c r="K635">
        <v>-62.570806626497898</v>
      </c>
      <c r="L635">
        <v>-12.648278030794399</v>
      </c>
      <c r="M635">
        <v>30.816911146143902</v>
      </c>
      <c r="N635">
        <v>95.101047456852498</v>
      </c>
      <c r="O635">
        <v>78.781699963929995</v>
      </c>
      <c r="P635">
        <v>161716.39713248701</v>
      </c>
      <c r="Q635">
        <v>205591.91756944399</v>
      </c>
      <c r="R635">
        <v>87.176385268408794</v>
      </c>
      <c r="S635">
        <v>694.09147645439202</v>
      </c>
      <c r="T635">
        <v>0.70663026554757202</v>
      </c>
      <c r="U635">
        <v>0.29008462329423002</v>
      </c>
      <c r="V635" s="1">
        <v>0</v>
      </c>
      <c r="W635">
        <v>0.122036506718361</v>
      </c>
      <c r="X635">
        <v>0.58787886998740702</v>
      </c>
      <c r="Y635" s="1">
        <v>0</v>
      </c>
      <c r="Z635" s="1">
        <v>0</v>
      </c>
      <c r="AA635">
        <v>2.9292328040391401E-4</v>
      </c>
      <c r="AB635">
        <v>6.8377599238682299E-3</v>
      </c>
      <c r="AC635">
        <v>6.17775561236925E-3</v>
      </c>
      <c r="AD635">
        <v>6.3481416305203502E-4</v>
      </c>
      <c r="AE635">
        <v>3.0013556938843802E-4</v>
      </c>
      <c r="AF635" s="3">
        <v>1.90533766593462E-3</v>
      </c>
      <c r="AG635">
        <v>1.8062745872250401E-4</v>
      </c>
      <c r="AH635">
        <v>5.6694537166747603</v>
      </c>
      <c r="AI635">
        <v>0.148451614169824</v>
      </c>
      <c r="AJ635">
        <v>444.84225825915098</v>
      </c>
      <c r="AK635" t="s">
        <v>91</v>
      </c>
      <c r="AL635" t="s">
        <v>92</v>
      </c>
      <c r="AM635">
        <v>65478645766.150002</v>
      </c>
      <c r="AN635">
        <v>404898</v>
      </c>
      <c r="AO635" s="1">
        <f t="shared" si="134"/>
        <v>8.3760165587077849E-3</v>
      </c>
      <c r="AP635" s="5">
        <f t="shared" si="135"/>
        <v>9.6008670645019727</v>
      </c>
      <c r="AQ635" s="3">
        <f t="shared" si="136"/>
        <v>-2.0319170085802626E-4</v>
      </c>
      <c r="AR635" s="15">
        <f t="shared" si="137"/>
        <v>-2.3178402700397727E-2</v>
      </c>
    </row>
    <row r="636" spans="1:45" x14ac:dyDescent="0.25">
      <c r="A636" t="s">
        <v>37</v>
      </c>
      <c r="B636">
        <v>10.579990442309199</v>
      </c>
      <c r="C636">
        <v>9.1329040511959406E-3</v>
      </c>
      <c r="D636">
        <v>10.425398926822901</v>
      </c>
      <c r="E636">
        <v>-6.0985271612883496</v>
      </c>
      <c r="F636" s="1">
        <v>0</v>
      </c>
      <c r="G636" s="1">
        <v>0</v>
      </c>
      <c r="H636">
        <v>3.8966247691546099</v>
      </c>
      <c r="I636">
        <v>-14.285562629985099</v>
      </c>
      <c r="J636">
        <v>-26.693144621359799</v>
      </c>
      <c r="K636">
        <v>-34.780697775803098</v>
      </c>
      <c r="L636">
        <v>11.804127498476401</v>
      </c>
      <c r="M636">
        <v>29.794697019553801</v>
      </c>
      <c r="N636">
        <v>95.110555402437797</v>
      </c>
      <c r="O636">
        <v>78.983846153524794</v>
      </c>
      <c r="P636">
        <v>152830.441457682</v>
      </c>
      <c r="Q636">
        <v>190873.776328176</v>
      </c>
      <c r="R636">
        <v>88.939432050912799</v>
      </c>
      <c r="S636">
        <v>688.79727240197496</v>
      </c>
      <c r="T636">
        <v>0.70448644679086203</v>
      </c>
      <c r="U636">
        <v>0.30619370456200701</v>
      </c>
      <c r="V636" s="1">
        <v>0</v>
      </c>
      <c r="W636">
        <v>0.123853755331329</v>
      </c>
      <c r="X636">
        <v>0.56995254010666296</v>
      </c>
      <c r="Y636" s="1">
        <v>0</v>
      </c>
      <c r="Z636" s="1">
        <v>0</v>
      </c>
      <c r="AA636">
        <v>2.92385418216786E-4</v>
      </c>
      <c r="AB636">
        <v>6.5729023156936104E-3</v>
      </c>
      <c r="AC636">
        <v>6.1074613709487203E-3</v>
      </c>
      <c r="AD636">
        <v>1.06036302561049E-3</v>
      </c>
      <c r="AE636">
        <v>3.0607985539631298E-4</v>
      </c>
      <c r="AF636" s="3">
        <v>2.0685473871316202E-3</v>
      </c>
      <c r="AG636">
        <v>9.0119748149040404E-4</v>
      </c>
      <c r="AH636">
        <v>5.8437013066075796</v>
      </c>
      <c r="AI636">
        <v>0.14831087725036701</v>
      </c>
      <c r="AJ636">
        <v>556.52574168058698</v>
      </c>
      <c r="AK636" t="s">
        <v>93</v>
      </c>
      <c r="AL636" t="s">
        <v>94</v>
      </c>
      <c r="AM636">
        <v>63395442590.620003</v>
      </c>
      <c r="AN636">
        <v>414809</v>
      </c>
      <c r="AO636" s="1">
        <f t="shared" si="134"/>
        <v>8.4683941762971268E-3</v>
      </c>
      <c r="AP636" s="5">
        <f t="shared" si="135"/>
        <v>9.7018720335379172</v>
      </c>
      <c r="AQ636" s="3">
        <f t="shared" si="136"/>
        <v>8.0712930853283488E-4</v>
      </c>
      <c r="AR636" s="15">
        <f t="shared" si="137"/>
        <v>9.051020315829339E-2</v>
      </c>
    </row>
    <row r="637" spans="1:45" x14ac:dyDescent="0.25">
      <c r="A637" t="s">
        <v>37</v>
      </c>
      <c r="B637">
        <v>12.335725097107</v>
      </c>
      <c r="C637">
        <v>1.0470518889587299E-2</v>
      </c>
      <c r="D637">
        <v>11.865721745289299</v>
      </c>
      <c r="E637">
        <v>-1.9775084420083699</v>
      </c>
      <c r="F637" s="1">
        <v>0</v>
      </c>
      <c r="G637" s="1">
        <v>0</v>
      </c>
      <c r="H637">
        <v>3.9771962897864199</v>
      </c>
      <c r="I637">
        <v>9.3582110648442303</v>
      </c>
      <c r="J637">
        <v>-2.7478621271871702</v>
      </c>
      <c r="K637">
        <v>-11.494518899854</v>
      </c>
      <c r="L637">
        <v>37.0572377087585</v>
      </c>
      <c r="M637">
        <v>29.8173650090311</v>
      </c>
      <c r="N637">
        <v>95.087594154220199</v>
      </c>
      <c r="O637">
        <v>78.962549540457204</v>
      </c>
      <c r="P637">
        <v>143939.323779039</v>
      </c>
      <c r="Q637">
        <v>179518.495916838</v>
      </c>
      <c r="R637">
        <v>94.7929901360489</v>
      </c>
      <c r="S637">
        <v>690.75342367780297</v>
      </c>
      <c r="T637">
        <v>0.70410743393424902</v>
      </c>
      <c r="U637">
        <v>0.32528950787306299</v>
      </c>
      <c r="V637" s="1">
        <v>0</v>
      </c>
      <c r="W637">
        <v>0.112293895593614</v>
      </c>
      <c r="X637">
        <v>0.56241659653332199</v>
      </c>
      <c r="Y637" s="1">
        <v>0</v>
      </c>
      <c r="Z637" s="1">
        <v>0</v>
      </c>
      <c r="AA637">
        <v>2.9313838065914301E-4</v>
      </c>
      <c r="AB637">
        <v>6.3491032701368296E-3</v>
      </c>
      <c r="AC637">
        <v>5.95913489329625E-3</v>
      </c>
      <c r="AD637">
        <v>1.4758944884235199E-3</v>
      </c>
      <c r="AE637">
        <v>3.6921150190456E-4</v>
      </c>
      <c r="AF637" s="3">
        <v>2.3517484239885E-3</v>
      </c>
      <c r="AG637">
        <v>1.98320938604342E-3</v>
      </c>
      <c r="AH637">
        <v>5.8703413541457499</v>
      </c>
      <c r="AI637">
        <v>0.148897691923528</v>
      </c>
      <c r="AJ637">
        <v>824.69777633383796</v>
      </c>
      <c r="AK637" t="s">
        <v>95</v>
      </c>
      <c r="AL637" t="s">
        <v>96</v>
      </c>
      <c r="AM637">
        <v>46369765276.769997</v>
      </c>
      <c r="AN637">
        <v>322148</v>
      </c>
      <c r="AO637" s="1">
        <f t="shared" si="134"/>
        <v>8.6040216979438935E-3</v>
      </c>
      <c r="AP637" s="5">
        <f t="shared" si="135"/>
        <v>9.8499786815767987</v>
      </c>
      <c r="AQ637" s="3">
        <f t="shared" si="136"/>
        <v>2.3073234193122169E-3</v>
      </c>
      <c r="AR637" s="15">
        <f t="shared" si="137"/>
        <v>0.25236058837157604</v>
      </c>
    </row>
    <row r="638" spans="1:45" x14ac:dyDescent="0.25">
      <c r="A638" t="s">
        <v>37</v>
      </c>
      <c r="B638">
        <v>13.751693201832801</v>
      </c>
      <c r="C638">
        <v>1.14557442629686E-2</v>
      </c>
      <c r="D638">
        <v>12.9129855693532</v>
      </c>
      <c r="E638">
        <v>-1.99972776434134</v>
      </c>
      <c r="F638" s="1">
        <v>0</v>
      </c>
      <c r="G638" s="1">
        <v>0</v>
      </c>
      <c r="H638">
        <v>4.0437142829063699</v>
      </c>
      <c r="I638">
        <v>32.589958864766501</v>
      </c>
      <c r="J638">
        <v>18.9024097442841</v>
      </c>
      <c r="K638">
        <v>13.790569406531199</v>
      </c>
      <c r="L638">
        <v>61.652093041577899</v>
      </c>
      <c r="M638">
        <v>30.958556399885399</v>
      </c>
      <c r="N638">
        <v>95.101015609317201</v>
      </c>
      <c r="O638">
        <v>78.839917430774605</v>
      </c>
      <c r="P638">
        <v>137181.20664919799</v>
      </c>
      <c r="Q638">
        <v>169851.62298919301</v>
      </c>
      <c r="R638">
        <v>105.428779836199</v>
      </c>
      <c r="S638">
        <v>688.62817498713503</v>
      </c>
      <c r="T638">
        <v>0.69844540911444297</v>
      </c>
      <c r="U638">
        <v>0.34190894310251502</v>
      </c>
      <c r="V638" s="1">
        <v>0</v>
      </c>
      <c r="W638">
        <v>0.104374482978438</v>
      </c>
      <c r="X638">
        <v>0.55371657391904505</v>
      </c>
      <c r="Y638" s="1">
        <v>0</v>
      </c>
      <c r="Z638" s="1">
        <v>0</v>
      </c>
      <c r="AA638">
        <v>2.9471795963838601E-4</v>
      </c>
      <c r="AB638">
        <v>6.2582135560283296E-3</v>
      </c>
      <c r="AC638">
        <v>5.8658090229421296E-3</v>
      </c>
      <c r="AD638">
        <v>1.5400949332947801E-3</v>
      </c>
      <c r="AE638">
        <v>6.2737573920765895E-4</v>
      </c>
      <c r="AF638" s="3">
        <v>2.6272461517867799E-3</v>
      </c>
      <c r="AG638">
        <v>2.7354008078089701E-3</v>
      </c>
      <c r="AH638">
        <v>5.6912822206203204</v>
      </c>
      <c r="AI638">
        <v>0.14919022817196201</v>
      </c>
      <c r="AJ638">
        <v>1244.0139136272401</v>
      </c>
      <c r="AK638" t="s">
        <v>97</v>
      </c>
      <c r="AL638" t="s">
        <v>98</v>
      </c>
      <c r="AM638">
        <v>43297543986.239998</v>
      </c>
      <c r="AN638">
        <v>315623</v>
      </c>
      <c r="AO638" s="1">
        <f t="shared" si="134"/>
        <v>8.7877731343672955E-3</v>
      </c>
      <c r="AP638" s="5">
        <f t="shared" si="135"/>
        <v>10.050281931661154</v>
      </c>
      <c r="AQ638" s="3">
        <f t="shared" si="136"/>
        <v>3.4648580064833272E-3</v>
      </c>
      <c r="AR638" s="15">
        <f t="shared" si="137"/>
        <v>0.36828929728938076</v>
      </c>
    </row>
    <row r="639" spans="1:45" x14ac:dyDescent="0.25">
      <c r="A639" t="s">
        <v>37</v>
      </c>
      <c r="B639">
        <v>14.4900013099312</v>
      </c>
      <c r="C639">
        <v>1.12654978695445E-2</v>
      </c>
      <c r="D639">
        <v>12.7116526885802</v>
      </c>
      <c r="E639">
        <v>2.9989423999057401</v>
      </c>
      <c r="F639" s="1">
        <v>0</v>
      </c>
      <c r="G639" s="1">
        <v>0</v>
      </c>
      <c r="H639">
        <v>4.1675377624449501</v>
      </c>
      <c r="I639">
        <v>55.341566527597998</v>
      </c>
      <c r="J639">
        <v>40.358795696136603</v>
      </c>
      <c r="K639">
        <v>38.467295786768801</v>
      </c>
      <c r="L639">
        <v>86.643061300583497</v>
      </c>
      <c r="M639">
        <v>32.808156777480001</v>
      </c>
      <c r="N639">
        <v>95.095346775878994</v>
      </c>
      <c r="O639">
        <v>78.663554694866306</v>
      </c>
      <c r="P639">
        <v>127317.06041690501</v>
      </c>
      <c r="Q639">
        <v>155964.73460837599</v>
      </c>
      <c r="R639">
        <v>116.756123880347</v>
      </c>
      <c r="S639">
        <v>684.97351557937895</v>
      </c>
      <c r="T639">
        <v>0.70285089222075203</v>
      </c>
      <c r="U639">
        <v>0.32676190164666902</v>
      </c>
      <c r="V639" s="1">
        <v>0</v>
      </c>
      <c r="W639">
        <v>9.8734162210901699E-2</v>
      </c>
      <c r="X639">
        <v>0.57450393614242901</v>
      </c>
      <c r="Y639" s="1">
        <v>0</v>
      </c>
      <c r="Z639" s="1">
        <v>0</v>
      </c>
      <c r="AA639">
        <v>2.9780754615552399E-4</v>
      </c>
      <c r="AB639">
        <v>6.1199601506434697E-3</v>
      </c>
      <c r="AC639">
        <v>5.79965410807188E-3</v>
      </c>
      <c r="AD639">
        <v>1.42187096846424E-3</v>
      </c>
      <c r="AE639">
        <v>8.6838139727233405E-4</v>
      </c>
      <c r="AF639" s="3">
        <v>2.8150497279540799E-3</v>
      </c>
      <c r="AG639">
        <v>2.55752668414597E-3</v>
      </c>
      <c r="AH639">
        <v>5.37248835496806</v>
      </c>
      <c r="AI639">
        <v>0.14916875366772001</v>
      </c>
      <c r="AJ639">
        <v>1866.26455874934</v>
      </c>
      <c r="AK639" t="s">
        <v>99</v>
      </c>
      <c r="AL639" t="s">
        <v>100</v>
      </c>
      <c r="AM639">
        <v>33568034198.34</v>
      </c>
      <c r="AN639">
        <v>263657</v>
      </c>
      <c r="AO639" s="1">
        <f t="shared" si="134"/>
        <v>8.9125113821814841E-3</v>
      </c>
      <c r="AP639" s="5">
        <f t="shared" si="135"/>
        <v>10.186023689680635</v>
      </c>
      <c r="AQ639" s="3">
        <f t="shared" si="136"/>
        <v>4.0475141895212428E-3</v>
      </c>
      <c r="AR639" s="15">
        <f t="shared" si="137"/>
        <v>0.42253756238667339</v>
      </c>
    </row>
    <row r="640" spans="1:45" x14ac:dyDescent="0.25">
      <c r="A640" t="s">
        <v>37</v>
      </c>
      <c r="B640">
        <v>15.043457530849899</v>
      </c>
      <c r="C640">
        <v>1.13706555492619E-2</v>
      </c>
      <c r="D640">
        <v>12.822991042104499</v>
      </c>
      <c r="E640">
        <v>7.67261375884235</v>
      </c>
      <c r="F640" s="1">
        <v>0</v>
      </c>
      <c r="G640" s="1">
        <v>0</v>
      </c>
      <c r="H640">
        <v>4.2686366726845497</v>
      </c>
      <c r="I640">
        <v>77.190153715304504</v>
      </c>
      <c r="J640">
        <v>63.381039919827003</v>
      </c>
      <c r="K640">
        <v>59.0976747761555</v>
      </c>
      <c r="L640">
        <v>110.69218121482901</v>
      </c>
      <c r="M640">
        <v>34.948815486442903</v>
      </c>
      <c r="N640">
        <v>95.141998248548802</v>
      </c>
      <c r="O640">
        <v>78.439364571382399</v>
      </c>
      <c r="P640">
        <v>118920.05243593</v>
      </c>
      <c r="Q640">
        <v>145097.700762044</v>
      </c>
      <c r="R640">
        <v>125.09187885895</v>
      </c>
      <c r="S640">
        <v>686.96595364853897</v>
      </c>
      <c r="T640">
        <v>0.70816351299081604</v>
      </c>
      <c r="U640">
        <v>0.32975951418829502</v>
      </c>
      <c r="V640" s="1">
        <v>0</v>
      </c>
      <c r="W640">
        <v>9.3446277178494894E-2</v>
      </c>
      <c r="X640">
        <v>0.57679420863320896</v>
      </c>
      <c r="Y640" s="1">
        <v>0</v>
      </c>
      <c r="Z640" s="1">
        <v>0</v>
      </c>
      <c r="AA640">
        <v>3.0172350511333598E-4</v>
      </c>
      <c r="AB640">
        <v>6.0933050462151101E-3</v>
      </c>
      <c r="AC640">
        <v>5.7731114437527698E-3</v>
      </c>
      <c r="AD640">
        <v>1.16281160214302E-3</v>
      </c>
      <c r="AE640">
        <v>9.5625313927611604E-4</v>
      </c>
      <c r="AF640" s="3">
        <v>2.9946779107213298E-3</v>
      </c>
      <c r="AG640">
        <v>2.8566076872778199E-3</v>
      </c>
      <c r="AH640">
        <v>5.0272980835913996</v>
      </c>
      <c r="AI640">
        <v>0.14957956519197901</v>
      </c>
      <c r="AJ640">
        <v>2487.1125108383599</v>
      </c>
      <c r="AK640" t="s">
        <v>101</v>
      </c>
      <c r="AL640" t="s">
        <v>102</v>
      </c>
      <c r="AM640">
        <v>26839304474.369999</v>
      </c>
      <c r="AN640">
        <v>225692</v>
      </c>
      <c r="AO640" s="1">
        <f t="shared" si="134"/>
        <v>9.069512859587436E-3</v>
      </c>
      <c r="AP640" s="5">
        <f t="shared" si="135"/>
        <v>10.35660779480545</v>
      </c>
      <c r="AQ640" s="3">
        <f t="shared" si="136"/>
        <v>4.4244763014377412E-3</v>
      </c>
      <c r="AR640" s="15">
        <f t="shared" si="137"/>
        <v>0.4525468018973573</v>
      </c>
      <c r="AS640" s="3">
        <f>AVERAGE(AQ638:AQ640)</f>
        <v>3.9789494991474368E-3</v>
      </c>
    </row>
    <row r="641" spans="1:44" x14ac:dyDescent="0.25">
      <c r="A641" t="s">
        <v>37</v>
      </c>
      <c r="B641">
        <v>15.6787068994692</v>
      </c>
      <c r="C641">
        <v>1.16390280201544E-2</v>
      </c>
      <c r="D641">
        <v>13.106547386062999</v>
      </c>
      <c r="E641">
        <v>20.089331179638201</v>
      </c>
      <c r="F641" s="1">
        <v>0</v>
      </c>
      <c r="G641" s="1">
        <v>0</v>
      </c>
      <c r="H641">
        <v>4.4252086708931699</v>
      </c>
      <c r="I641">
        <v>99.556386092951797</v>
      </c>
      <c r="J641">
        <v>88.517844049047099</v>
      </c>
      <c r="K641">
        <v>74.7793824961458</v>
      </c>
      <c r="L641">
        <v>135.836990883222</v>
      </c>
      <c r="M641">
        <v>35.736053808777797</v>
      </c>
      <c r="N641">
        <v>94.752561724507899</v>
      </c>
      <c r="O641">
        <v>77.960636660449296</v>
      </c>
      <c r="P641">
        <v>109687.591976447</v>
      </c>
      <c r="Q641">
        <v>134986.30464573999</v>
      </c>
      <c r="R641">
        <v>128.00909673909999</v>
      </c>
      <c r="S641">
        <v>699.03835485830302</v>
      </c>
      <c r="T641">
        <v>0.72008573205031801</v>
      </c>
      <c r="U641">
        <v>0.31562253614560298</v>
      </c>
      <c r="V641" s="1">
        <v>0</v>
      </c>
      <c r="W641">
        <v>7.8691587643429803E-2</v>
      </c>
      <c r="X641">
        <v>0.60568587621096603</v>
      </c>
      <c r="Y641" s="1">
        <v>0</v>
      </c>
      <c r="Z641" s="1">
        <v>0</v>
      </c>
      <c r="AA641">
        <v>3.0906518761149602E-4</v>
      </c>
      <c r="AB641">
        <v>5.9363009905748802E-3</v>
      </c>
      <c r="AC641">
        <v>5.7602413235860296E-3</v>
      </c>
      <c r="AD641">
        <v>8.2169516864503001E-4</v>
      </c>
      <c r="AE641">
        <v>9.9770464718245506E-4</v>
      </c>
      <c r="AF641" s="3">
        <v>3.0708376089729102E-3</v>
      </c>
      <c r="AG641">
        <v>3.57430473262111E-3</v>
      </c>
      <c r="AH641">
        <v>4.9201038106134298</v>
      </c>
      <c r="AI641">
        <v>0.150212369551075</v>
      </c>
      <c r="AJ641">
        <v>3164.2649563899499</v>
      </c>
      <c r="AK641" t="s">
        <v>103</v>
      </c>
      <c r="AL641" t="s">
        <v>104</v>
      </c>
      <c r="AM641">
        <v>13142328520.25</v>
      </c>
      <c r="AN641">
        <v>119816</v>
      </c>
      <c r="AO641" s="1">
        <f t="shared" si="134"/>
        <v>9.1401441201704355E-3</v>
      </c>
      <c r="AP641" s="5">
        <f t="shared" si="135"/>
        <v>10.43325265692452</v>
      </c>
      <c r="AQ641" s="3">
        <f t="shared" si="136"/>
        <v>4.970665627987713E-3</v>
      </c>
      <c r="AR641" s="15">
        <f t="shared" si="137"/>
        <v>0.50276308022343219</v>
      </c>
    </row>
    <row r="642" spans="1:44" x14ac:dyDescent="0.25">
      <c r="A642" t="s">
        <v>37</v>
      </c>
      <c r="B642">
        <v>13.9836310941183</v>
      </c>
      <c r="C642">
        <v>1.1223359634946301E-2</v>
      </c>
      <c r="D642">
        <v>12.6670011975355</v>
      </c>
      <c r="E642">
        <v>34.251049375302202</v>
      </c>
      <c r="F642" s="1">
        <v>0</v>
      </c>
      <c r="G642" s="1">
        <v>0</v>
      </c>
      <c r="H642">
        <v>4.5863104798582999</v>
      </c>
      <c r="I642">
        <v>120.603628761682</v>
      </c>
      <c r="J642">
        <v>109.518689222623</v>
      </c>
      <c r="K642">
        <v>93.711591460555795</v>
      </c>
      <c r="L642">
        <v>159.76590310726101</v>
      </c>
      <c r="M642">
        <v>36.826623719660397</v>
      </c>
      <c r="N642">
        <v>94.434657420091497</v>
      </c>
      <c r="O642">
        <v>77.557377485471804</v>
      </c>
      <c r="P642">
        <v>101464.655163834</v>
      </c>
      <c r="Q642">
        <v>124748.147130169</v>
      </c>
      <c r="R642">
        <v>131.049655506612</v>
      </c>
      <c r="S642">
        <v>699.53458445709305</v>
      </c>
      <c r="T642">
        <v>0.73207579958018199</v>
      </c>
      <c r="U642">
        <v>0.309382549966635</v>
      </c>
      <c r="V642" s="1">
        <v>0</v>
      </c>
      <c r="W642">
        <v>7.8095241954070804E-2</v>
      </c>
      <c r="X642">
        <v>0.61252220807929303</v>
      </c>
      <c r="Y642" s="1">
        <v>0</v>
      </c>
      <c r="Z642" s="1">
        <v>0</v>
      </c>
      <c r="AA642">
        <v>3.1552587133061398E-4</v>
      </c>
      <c r="AB642">
        <v>5.8416903978352596E-3</v>
      </c>
      <c r="AC642">
        <v>5.7412381715118699E-3</v>
      </c>
      <c r="AD642">
        <v>5.9660784829386904E-4</v>
      </c>
      <c r="AE642">
        <v>1.23618507043616E-3</v>
      </c>
      <c r="AF642" s="3">
        <v>3.1109042820102002E-3</v>
      </c>
      <c r="AG642">
        <v>3.23335546494495E-3</v>
      </c>
      <c r="AH642">
        <v>4.7619753232412503</v>
      </c>
      <c r="AI642">
        <v>0.15088611441209299</v>
      </c>
      <c r="AJ642">
        <v>3910.3322198241599</v>
      </c>
      <c r="AK642" t="s">
        <v>105</v>
      </c>
      <c r="AL642" t="s">
        <v>106</v>
      </c>
      <c r="AM642">
        <v>6329365189.1199999</v>
      </c>
      <c r="AN642">
        <v>62380</v>
      </c>
      <c r="AO642" s="1">
        <f t="shared" si="134"/>
        <v>9.1676683248526833E-3</v>
      </c>
      <c r="AP642" s="5">
        <f t="shared" si="135"/>
        <v>10.463104025307468</v>
      </c>
      <c r="AQ642" s="3">
        <f t="shared" si="136"/>
        <v>3.3065892924044951E-3</v>
      </c>
      <c r="AR642" s="15">
        <f t="shared" si="137"/>
        <v>0.33647061716060667</v>
      </c>
    </row>
    <row r="643" spans="1:44" x14ac:dyDescent="0.25">
      <c r="A643" t="s">
        <v>37</v>
      </c>
      <c r="B643">
        <v>15.6181093482704</v>
      </c>
      <c r="C643">
        <v>1.03092455033007E-2</v>
      </c>
      <c r="D643">
        <v>11.6931977926216</v>
      </c>
      <c r="E643">
        <v>51.504167763353898</v>
      </c>
      <c r="F643" s="1">
        <v>0</v>
      </c>
      <c r="G643" s="1">
        <v>0</v>
      </c>
      <c r="H643">
        <v>4.7705116154940299</v>
      </c>
      <c r="I643">
        <v>142.073179073354</v>
      </c>
      <c r="J643">
        <v>135.70031327835201</v>
      </c>
      <c r="K643">
        <v>107.298011202293</v>
      </c>
      <c r="L643">
        <v>185.24133870917601</v>
      </c>
      <c r="M643">
        <v>36.994604657413902</v>
      </c>
      <c r="N643">
        <v>93.626236113466504</v>
      </c>
      <c r="O643">
        <v>76.693526902555803</v>
      </c>
      <c r="P643">
        <v>91708.197053100201</v>
      </c>
      <c r="Q643">
        <v>112498.08869714099</v>
      </c>
      <c r="R643">
        <v>131.25412642297201</v>
      </c>
      <c r="S643">
        <v>713.89696300343098</v>
      </c>
      <c r="T643">
        <v>0.75458191691893095</v>
      </c>
      <c r="U643">
        <v>0.30815516870562298</v>
      </c>
      <c r="V643" s="1">
        <v>0</v>
      </c>
      <c r="W643">
        <v>7.8227716175386902E-2</v>
      </c>
      <c r="X643">
        <v>0.61361711511898998</v>
      </c>
      <c r="Y643" s="1">
        <v>0</v>
      </c>
      <c r="Z643" s="1">
        <v>0</v>
      </c>
      <c r="AA643">
        <v>3.3336088766751999E-4</v>
      </c>
      <c r="AB643">
        <v>5.6465130598957096E-3</v>
      </c>
      <c r="AC643">
        <v>5.7125160547704E-3</v>
      </c>
      <c r="AD643">
        <v>3.8741626857349099E-4</v>
      </c>
      <c r="AE643">
        <v>1.39574217314253E-3</v>
      </c>
      <c r="AF643" s="3">
        <v>3.1466343874176602E-3</v>
      </c>
      <c r="AG643">
        <v>2.5462091562622698E-3</v>
      </c>
      <c r="AH643">
        <v>4.7388833354573903</v>
      </c>
      <c r="AI643">
        <v>0.15093218983450701</v>
      </c>
      <c r="AJ643">
        <v>4595.33132525575</v>
      </c>
      <c r="AK643" t="s">
        <v>107</v>
      </c>
      <c r="AL643" t="s">
        <v>108</v>
      </c>
      <c r="AM643">
        <v>1668355520.79</v>
      </c>
      <c r="AN643">
        <v>18192</v>
      </c>
      <c r="AO643" s="1">
        <f t="shared" si="134"/>
        <v>9.1925113298555808E-3</v>
      </c>
      <c r="AP643" s="5">
        <f t="shared" si="135"/>
        <v>10.490039668412576</v>
      </c>
      <c r="AQ643" s="3">
        <f t="shared" si="136"/>
        <v>4.8592753654753337E-3</v>
      </c>
      <c r="AR643" s="15">
        <f t="shared" si="137"/>
        <v>0.48885131438533813</v>
      </c>
    </row>
    <row r="644" spans="1:44" x14ac:dyDescent="0.25">
      <c r="A644" t="s">
        <v>37</v>
      </c>
      <c r="B644">
        <v>14.038339307375599</v>
      </c>
      <c r="C644">
        <v>1.00363877416309E-2</v>
      </c>
      <c r="D644">
        <v>11.4006001305805</v>
      </c>
      <c r="E644">
        <v>71.091676774875296</v>
      </c>
      <c r="F644" s="1">
        <v>0</v>
      </c>
      <c r="G644" s="1">
        <v>0</v>
      </c>
      <c r="H644">
        <v>4.9742574312704804</v>
      </c>
      <c r="I644">
        <v>164.556515392986</v>
      </c>
      <c r="J644">
        <v>155.949534921245</v>
      </c>
      <c r="K644">
        <v>128.56402170176301</v>
      </c>
      <c r="L644">
        <v>209.79999917274199</v>
      </c>
      <c r="M644">
        <v>37.572775891823902</v>
      </c>
      <c r="N644">
        <v>92.813886572149102</v>
      </c>
      <c r="O644">
        <v>75.936799347285003</v>
      </c>
      <c r="P644">
        <v>87212.973462282302</v>
      </c>
      <c r="Q644">
        <v>106455.705180925</v>
      </c>
      <c r="R644">
        <v>132.181250021713</v>
      </c>
      <c r="S644">
        <v>707.10387162863606</v>
      </c>
      <c r="T644">
        <v>0.73870579066931896</v>
      </c>
      <c r="U644">
        <v>0.29603880858274401</v>
      </c>
      <c r="V644" s="1">
        <v>0</v>
      </c>
      <c r="W644">
        <v>0.12936212565303301</v>
      </c>
      <c r="X644">
        <v>0.57459906576422104</v>
      </c>
      <c r="Y644" s="1">
        <v>0</v>
      </c>
      <c r="Z644" s="1">
        <v>0</v>
      </c>
      <c r="AA644">
        <v>3.4739079879582901E-4</v>
      </c>
      <c r="AB644">
        <v>5.5857715472582697E-3</v>
      </c>
      <c r="AC644">
        <v>5.6358650196650997E-3</v>
      </c>
      <c r="AD644">
        <v>3.0452507481380401E-4</v>
      </c>
      <c r="AE644">
        <v>1.45100928598237E-3</v>
      </c>
      <c r="AF644" s="3">
        <v>3.2333816077556999E-3</v>
      </c>
      <c r="AG644">
        <v>2.3476669045504701E-3</v>
      </c>
      <c r="AH644">
        <v>4.6493079638451498</v>
      </c>
      <c r="AI644">
        <v>0.15084431634522999</v>
      </c>
      <c r="AJ644">
        <v>5446.2746093764299</v>
      </c>
      <c r="AK644" t="s">
        <v>109</v>
      </c>
      <c r="AL644" t="s">
        <v>110</v>
      </c>
      <c r="AM644">
        <v>586158394.63999999</v>
      </c>
      <c r="AN644">
        <v>6721</v>
      </c>
      <c r="AO644" s="1">
        <f>AA644+AC644*$AO$564+AF644*$AP$564</f>
        <v>9.2166374262166294E-3</v>
      </c>
      <c r="AP644" s="5">
        <f t="shared" si="135"/>
        <v>10.516190904805246</v>
      </c>
      <c r="AQ644" s="3">
        <f t="shared" si="136"/>
        <v>3.3099760439941495E-3</v>
      </c>
      <c r="AR644" s="15">
        <f t="shared" si="137"/>
        <v>0.33492625176297919</v>
      </c>
    </row>
    <row r="645" spans="1:44" x14ac:dyDescent="0.25">
      <c r="A645" t="s">
        <v>37</v>
      </c>
      <c r="B645">
        <v>20.185531713866101</v>
      </c>
      <c r="C645">
        <v>1.0512425790341E-2</v>
      </c>
      <c r="D645">
        <v>11.9105015038771</v>
      </c>
      <c r="E645">
        <v>110.20938324827701</v>
      </c>
      <c r="F645" s="1">
        <v>0</v>
      </c>
      <c r="G645" s="1">
        <v>0</v>
      </c>
      <c r="H645">
        <v>5.3433533210024704</v>
      </c>
      <c r="I645">
        <v>189.095709705221</v>
      </c>
      <c r="J645">
        <v>171.575463084848</v>
      </c>
      <c r="K645">
        <v>164.246215550344</v>
      </c>
      <c r="L645">
        <v>234.774442822249</v>
      </c>
      <c r="M645">
        <v>36.717050110980402</v>
      </c>
      <c r="N645">
        <v>92.629636164525905</v>
      </c>
      <c r="O645">
        <v>75.909331708124796</v>
      </c>
      <c r="P645">
        <v>86476.419971574695</v>
      </c>
      <c r="Q645">
        <v>104779.296784263</v>
      </c>
      <c r="R645">
        <v>130.965910727627</v>
      </c>
      <c r="S645">
        <v>671.648113157333</v>
      </c>
      <c r="T645">
        <v>0.62324879328097005</v>
      </c>
      <c r="U645">
        <v>0.227674262549726</v>
      </c>
      <c r="V645" s="1">
        <v>0</v>
      </c>
      <c r="W645">
        <v>0.390381556659745</v>
      </c>
      <c r="X645">
        <v>0.381944180790527</v>
      </c>
      <c r="Y645" s="1">
        <v>0</v>
      </c>
      <c r="Z645" s="1">
        <v>0</v>
      </c>
      <c r="AA645">
        <v>3.5974666193579598E-4</v>
      </c>
      <c r="AB645">
        <v>5.6963605469335498E-3</v>
      </c>
      <c r="AC645">
        <v>5.76730729260512E-3</v>
      </c>
      <c r="AD645">
        <v>3.4082304586444102E-4</v>
      </c>
      <c r="AE645">
        <v>1.67043124474504E-3</v>
      </c>
      <c r="AF645" s="3">
        <v>3.0206165845934499E-3</v>
      </c>
      <c r="AG645">
        <v>2.4449239107989899E-3</v>
      </c>
      <c r="AH645">
        <v>4.8316265520290402</v>
      </c>
      <c r="AI645">
        <v>0.15246288443209499</v>
      </c>
      <c r="AJ645">
        <v>6320.2224986954898</v>
      </c>
      <c r="AK645" t="s">
        <v>111</v>
      </c>
      <c r="AL645" t="s">
        <v>112</v>
      </c>
      <c r="AM645">
        <v>152112022.72999999</v>
      </c>
      <c r="AN645">
        <v>1759</v>
      </c>
      <c r="AO645" s="1">
        <f>AA645+AC645*$AO$564+AF645*$AP$564</f>
        <v>9.1476705391343657E-3</v>
      </c>
      <c r="AP645" s="5">
        <f t="shared" si="135"/>
        <v>10.44141633859681</v>
      </c>
      <c r="AQ645" s="3">
        <f t="shared" si="136"/>
        <v>9.4657031697913188E-3</v>
      </c>
      <c r="AR645" s="15">
        <f t="shared" si="137"/>
        <v>0.93321777997205824</v>
      </c>
    </row>
    <row r="646" spans="1:44" x14ac:dyDescent="0.25">
      <c r="A646" t="s">
        <v>37</v>
      </c>
      <c r="B646">
        <v>11.732427398845999</v>
      </c>
      <c r="C646">
        <v>9.7785934625541897E-3</v>
      </c>
      <c r="D646">
        <v>11.123339517243799</v>
      </c>
      <c r="E646">
        <v>128.802413736901</v>
      </c>
      <c r="F646" s="1">
        <v>0</v>
      </c>
      <c r="G646" s="1">
        <v>0</v>
      </c>
      <c r="H646">
        <v>5.5603987117506897</v>
      </c>
      <c r="I646">
        <v>209.98240893567601</v>
      </c>
      <c r="J646">
        <v>196.980583467039</v>
      </c>
      <c r="K646">
        <v>175.131712152473</v>
      </c>
      <c r="L646">
        <v>265.59968865826499</v>
      </c>
      <c r="M646">
        <v>37.851446128330402</v>
      </c>
      <c r="N646">
        <v>90.857355237450903</v>
      </c>
      <c r="O646">
        <v>74.277580182896301</v>
      </c>
      <c r="P646">
        <v>70235.375294117606</v>
      </c>
      <c r="Q646">
        <v>86821.4745096478</v>
      </c>
      <c r="R646">
        <v>132.86622957253101</v>
      </c>
      <c r="S646">
        <v>698.474367745054</v>
      </c>
      <c r="T646">
        <v>0.72723170228757195</v>
      </c>
      <c r="U646">
        <v>0.42447370305570498</v>
      </c>
      <c r="V646" s="1">
        <v>0</v>
      </c>
      <c r="W646">
        <v>0.16264547970809001</v>
      </c>
      <c r="X646">
        <v>0.41288081723620401</v>
      </c>
      <c r="Y646" s="1">
        <v>0</v>
      </c>
      <c r="Z646" s="1">
        <v>0</v>
      </c>
      <c r="AA646">
        <v>3.60287730568368E-4</v>
      </c>
      <c r="AB646">
        <v>5.3696737484026499E-3</v>
      </c>
      <c r="AC646">
        <v>5.8283670884524304E-3</v>
      </c>
      <c r="AD646">
        <v>2.0724189379143601E-4</v>
      </c>
      <c r="AE646">
        <v>1.4573902749527999E-3</v>
      </c>
      <c r="AF646" s="3">
        <v>3.2347176436405898E-3</v>
      </c>
      <c r="AG646">
        <v>2.3838580236091901E-3</v>
      </c>
      <c r="AH646">
        <v>4.6996462111793198</v>
      </c>
      <c r="AI646">
        <v>0.15354249431925701</v>
      </c>
      <c r="AJ646">
        <v>6885.9371694036599</v>
      </c>
      <c r="AK646" t="s">
        <v>113</v>
      </c>
      <c r="AL646" t="s">
        <v>114</v>
      </c>
      <c r="AM646">
        <v>21492024.84</v>
      </c>
      <c r="AN646">
        <v>306</v>
      </c>
      <c r="AO646" s="1">
        <f>AA646+AC646*$AO$564+AF646*$AP$564</f>
        <v>9.4233724626613877E-3</v>
      </c>
      <c r="AP646" s="5">
        <f t="shared" si="135"/>
        <v>10.739992276545296</v>
      </c>
      <c r="AQ646" s="3">
        <f t="shared" ref="AQ646" si="138">(1-(1-B646/100)^(1/12))- AO646</f>
        <v>9.2251903419999365E-4</v>
      </c>
      <c r="AR646" s="15">
        <f t="shared" ref="AR646" si="139">B646/AP646-1</f>
        <v>9.2405571321317215E-2</v>
      </c>
    </row>
    <row r="649" spans="1:44" x14ac:dyDescent="0.25">
      <c r="AO649" t="s">
        <v>226</v>
      </c>
      <c r="AP649" t="s">
        <v>67</v>
      </c>
      <c r="AR649" t="s">
        <v>311</v>
      </c>
    </row>
    <row r="650" spans="1:44" x14ac:dyDescent="0.25">
      <c r="A650" t="s">
        <v>0</v>
      </c>
      <c r="B650" t="s">
        <v>1</v>
      </c>
      <c r="C650" t="s">
        <v>2</v>
      </c>
      <c r="D650" t="s">
        <v>3</v>
      </c>
      <c r="E650" t="s">
        <v>5</v>
      </c>
      <c r="F650" t="s">
        <v>6</v>
      </c>
      <c r="G650" t="s">
        <v>208</v>
      </c>
      <c r="H650" t="s">
        <v>7</v>
      </c>
      <c r="I650" t="s">
        <v>8</v>
      </c>
      <c r="J650" t="s">
        <v>134</v>
      </c>
      <c r="K650" t="s">
        <v>143</v>
      </c>
      <c r="L650" t="s">
        <v>9</v>
      </c>
      <c r="M650" t="s">
        <v>10</v>
      </c>
      <c r="N650" t="s">
        <v>11</v>
      </c>
      <c r="O650" t="s">
        <v>13</v>
      </c>
      <c r="P650" t="s">
        <v>14</v>
      </c>
      <c r="Q650" t="s">
        <v>15</v>
      </c>
      <c r="R650" t="s">
        <v>16</v>
      </c>
      <c r="S650" t="s">
        <v>17</v>
      </c>
      <c r="T650" t="s">
        <v>18</v>
      </c>
      <c r="U650" t="s">
        <v>20</v>
      </c>
      <c r="V650" t="s">
        <v>21</v>
      </c>
      <c r="W650" t="s">
        <v>22</v>
      </c>
      <c r="X650" t="s">
        <v>23</v>
      </c>
      <c r="Y650" t="s">
        <v>24</v>
      </c>
      <c r="Z650" t="s">
        <v>25</v>
      </c>
      <c r="AA650" t="s">
        <v>26</v>
      </c>
      <c r="AB650" t="s">
        <v>27</v>
      </c>
      <c r="AC650" t="s">
        <v>263</v>
      </c>
      <c r="AD650" t="s">
        <v>120</v>
      </c>
      <c r="AE650" t="s">
        <v>29</v>
      </c>
      <c r="AF650" s="3" t="s">
        <v>233</v>
      </c>
      <c r="AG650" t="s">
        <v>30</v>
      </c>
      <c r="AH650" t="s">
        <v>31</v>
      </c>
      <c r="AI650" t="s">
        <v>32</v>
      </c>
      <c r="AJ650" t="s">
        <v>33</v>
      </c>
      <c r="AK650" t="s">
        <v>34</v>
      </c>
      <c r="AL650" t="s">
        <v>74</v>
      </c>
      <c r="AM650" t="s">
        <v>35</v>
      </c>
      <c r="AN650" t="s">
        <v>36</v>
      </c>
      <c r="AO650" s="15">
        <v>1</v>
      </c>
      <c r="AP650" s="15">
        <v>1</v>
      </c>
    </row>
    <row r="651" spans="1:44" x14ac:dyDescent="0.25">
      <c r="A651" t="s">
        <v>37</v>
      </c>
      <c r="B651">
        <v>7.7749494024206998</v>
      </c>
      <c r="C651">
        <v>3.51904981457541E-3</v>
      </c>
      <c r="D651">
        <v>4.1420784681326799</v>
      </c>
      <c r="E651">
        <v>-87.9236505576703</v>
      </c>
      <c r="F651" s="1">
        <v>0</v>
      </c>
      <c r="G651" s="1">
        <v>0</v>
      </c>
      <c r="H651">
        <v>2.79794941390226</v>
      </c>
      <c r="I651">
        <v>-208.97900405988801</v>
      </c>
      <c r="J651">
        <v>-228.54933014959099</v>
      </c>
      <c r="K651">
        <v>-212.22823199950199</v>
      </c>
      <c r="L651">
        <v>-187.243453921515</v>
      </c>
      <c r="M651">
        <v>27.7409152550889</v>
      </c>
      <c r="N651">
        <v>95.266913680548299</v>
      </c>
      <c r="O651">
        <v>82.789034773931206</v>
      </c>
      <c r="P651">
        <v>183617.293096446</v>
      </c>
      <c r="Q651">
        <v>228063.517342712</v>
      </c>
      <c r="R651">
        <v>84.099983902625397</v>
      </c>
      <c r="S651">
        <v>670.67989079019799</v>
      </c>
      <c r="T651">
        <v>0.76591897977214995</v>
      </c>
      <c r="U651">
        <v>0.15716495940872799</v>
      </c>
      <c r="V651" s="1">
        <v>0</v>
      </c>
      <c r="W651">
        <v>0.12482502774694899</v>
      </c>
      <c r="X651">
        <v>0.71801001284432098</v>
      </c>
      <c r="Y651" s="1">
        <v>0</v>
      </c>
      <c r="Z651" s="1">
        <v>0</v>
      </c>
      <c r="AA651">
        <v>2.8584616394178601E-4</v>
      </c>
      <c r="AB651">
        <v>3.2332274833979202E-3</v>
      </c>
      <c r="AC651">
        <v>3.1254436342460202E-3</v>
      </c>
      <c r="AD651" s="1">
        <v>0</v>
      </c>
      <c r="AE651" s="1">
        <v>0</v>
      </c>
      <c r="AF651" s="3">
        <v>0</v>
      </c>
      <c r="AG651" s="1">
        <v>0</v>
      </c>
      <c r="AH651">
        <v>4.0192595455536004</v>
      </c>
      <c r="AI651">
        <v>9.4097107398520494E-2</v>
      </c>
      <c r="AJ651">
        <v>1.27384501297901</v>
      </c>
      <c r="AK651" t="s">
        <v>77</v>
      </c>
      <c r="AL651" t="s">
        <v>78</v>
      </c>
      <c r="AM651">
        <v>36172606.740000002</v>
      </c>
      <c r="AN651">
        <v>197</v>
      </c>
      <c r="AO651" s="1">
        <f>AA651+AC651*$AO$564+AF651*$AP$564</f>
        <v>3.4112897981878063E-3</v>
      </c>
      <c r="AP651" s="5">
        <f>100*(1-(1-AO651)^12)</f>
        <v>4.0176108940276567</v>
      </c>
      <c r="AQ651" s="3">
        <f>(1-(1-B651/100)^(1/12))- AO651</f>
        <v>3.3108808030391226E-3</v>
      </c>
      <c r="AR651" s="15">
        <f>B651/AP651-1</f>
        <v>0.93521712467936613</v>
      </c>
    </row>
    <row r="652" spans="1:44" x14ac:dyDescent="0.25">
      <c r="A652" t="s">
        <v>37</v>
      </c>
      <c r="B652">
        <v>4.80610506067059</v>
      </c>
      <c r="C652">
        <v>3.7634806026964301E-3</v>
      </c>
      <c r="D652">
        <v>4.4238585761709199</v>
      </c>
      <c r="E652">
        <v>-64.179651077751799</v>
      </c>
      <c r="F652" s="1">
        <v>0</v>
      </c>
      <c r="G652" s="1">
        <v>0</v>
      </c>
      <c r="H652">
        <v>3.03760158310233</v>
      </c>
      <c r="I652">
        <v>-179.93502687506299</v>
      </c>
      <c r="J652">
        <v>-198.881006322259</v>
      </c>
      <c r="K652">
        <v>-183.477090125903</v>
      </c>
      <c r="L652">
        <v>-160.12333198153601</v>
      </c>
      <c r="M652">
        <v>27.4310364876041</v>
      </c>
      <c r="N652">
        <v>94.537961222308695</v>
      </c>
      <c r="O652">
        <v>82.220153512147903</v>
      </c>
      <c r="P652">
        <v>201422.81590694899</v>
      </c>
      <c r="Q652">
        <v>245021.28164250799</v>
      </c>
      <c r="R652">
        <v>84.453965028325598</v>
      </c>
      <c r="S652">
        <v>669.40428391714704</v>
      </c>
      <c r="T652">
        <v>0.73278200746075495</v>
      </c>
      <c r="U652">
        <v>0.20960879608257901</v>
      </c>
      <c r="V652" s="1">
        <v>0</v>
      </c>
      <c r="W652">
        <v>0.13327789369138199</v>
      </c>
      <c r="X652">
        <v>0.65711331022603803</v>
      </c>
      <c r="Y652" s="1">
        <v>0</v>
      </c>
      <c r="Z652" s="1">
        <v>0</v>
      </c>
      <c r="AA652">
        <v>2.8751803376466203E-4</v>
      </c>
      <c r="AB652">
        <v>3.4753471707988401E-3</v>
      </c>
      <c r="AC652">
        <v>3.4384912380201701E-3</v>
      </c>
      <c r="AD652" s="1">
        <v>6.0258411469259696E-7</v>
      </c>
      <c r="AE652" s="1">
        <v>0</v>
      </c>
      <c r="AF652" s="3">
        <v>5.2905944806728902E-5</v>
      </c>
      <c r="AG652" s="1">
        <v>0</v>
      </c>
      <c r="AH652">
        <v>4.0879083938471901</v>
      </c>
      <c r="AI652">
        <v>9.4779314515592503E-2</v>
      </c>
      <c r="AJ652">
        <v>1.2013818127337901</v>
      </c>
      <c r="AK652" t="s">
        <v>79</v>
      </c>
      <c r="AL652" t="s">
        <v>80</v>
      </c>
      <c r="AM652">
        <v>342015941.41000003</v>
      </c>
      <c r="AN652">
        <v>1698</v>
      </c>
      <c r="AO652" s="1">
        <f t="shared" ref="AO652:AO666" si="140">AA652+AC652*$AO$564+AF652*$AP$564</f>
        <v>3.778915216591561E-3</v>
      </c>
      <c r="AP652" s="5">
        <f t="shared" ref="AP652:AP668" si="141">100*(1-(1-AO652)^12)</f>
        <v>4.4416261056661188</v>
      </c>
      <c r="AQ652" s="3">
        <f t="shared" ref="AQ652:AQ668" si="142">(1-(1-B652/100)^(1/12))- AO652</f>
        <v>3.1720396112157019E-4</v>
      </c>
      <c r="AR652" s="15">
        <f t="shared" ref="AR652:AR669" si="143">B652/AP652-1</f>
        <v>8.2059801147942313E-2</v>
      </c>
    </row>
    <row r="653" spans="1:44" x14ac:dyDescent="0.25">
      <c r="A653" t="s">
        <v>37</v>
      </c>
      <c r="B653">
        <v>4.9121666976387797</v>
      </c>
      <c r="C653">
        <v>3.7877205757967502E-3</v>
      </c>
      <c r="D653">
        <v>4.4517610235098397</v>
      </c>
      <c r="E653">
        <v>-42.209347102088699</v>
      </c>
      <c r="F653" s="1">
        <v>0</v>
      </c>
      <c r="G653" s="1">
        <v>0</v>
      </c>
      <c r="H653">
        <v>3.26771504731899</v>
      </c>
      <c r="I653">
        <v>-158.399721128414</v>
      </c>
      <c r="J653">
        <v>-181.65901469705</v>
      </c>
      <c r="K653">
        <v>-161.84953583549199</v>
      </c>
      <c r="L653">
        <v>-138.22800101613799</v>
      </c>
      <c r="M653">
        <v>27.850571559808898</v>
      </c>
      <c r="N653">
        <v>95.422255647857199</v>
      </c>
      <c r="O653">
        <v>83.158773825048598</v>
      </c>
      <c r="P653">
        <v>197839.976230803</v>
      </c>
      <c r="Q653">
        <v>240637.56082251799</v>
      </c>
      <c r="R653">
        <v>84.573759398606498</v>
      </c>
      <c r="S653">
        <v>668.630195136103</v>
      </c>
      <c r="T653">
        <v>0.71855850324118198</v>
      </c>
      <c r="U653">
        <v>0.22892598595319799</v>
      </c>
      <c r="V653" s="1">
        <v>0</v>
      </c>
      <c r="W653">
        <v>0.184273945360062</v>
      </c>
      <c r="X653">
        <v>0.58680006868673795</v>
      </c>
      <c r="Y653" s="1">
        <v>0</v>
      </c>
      <c r="Z653" s="1">
        <v>0</v>
      </c>
      <c r="AA653">
        <v>2.8666975470793902E-4</v>
      </c>
      <c r="AB653">
        <v>3.5000583482600401E-3</v>
      </c>
      <c r="AC653">
        <v>3.4742783898856601E-3</v>
      </c>
      <c r="AD653" s="1">
        <v>9.9616176605467608E-7</v>
      </c>
      <c r="AE653" s="1">
        <v>0</v>
      </c>
      <c r="AF653" s="3">
        <v>1.1939063809995199E-4</v>
      </c>
      <c r="AG653" s="1">
        <v>0</v>
      </c>
      <c r="AH653">
        <v>3.9684612202673701</v>
      </c>
      <c r="AI653">
        <v>9.3658970753886905E-2</v>
      </c>
      <c r="AJ653">
        <v>2.2647462141194001</v>
      </c>
      <c r="AK653" t="s">
        <v>81</v>
      </c>
      <c r="AL653" t="s">
        <v>82</v>
      </c>
      <c r="AM653">
        <v>4483053861.3900003</v>
      </c>
      <c r="AN653">
        <v>22660</v>
      </c>
      <c r="AO653" s="1">
        <f t="shared" si="140"/>
        <v>3.8803387826935511E-3</v>
      </c>
      <c r="AP653" s="5">
        <f t="shared" si="141"/>
        <v>4.558304374615874</v>
      </c>
      <c r="AQ653" s="3">
        <f t="shared" si="142"/>
        <v>3.0829435805247198E-4</v>
      </c>
      <c r="AR653" s="15">
        <f t="shared" si="143"/>
        <v>7.7630253256777193E-2</v>
      </c>
    </row>
    <row r="654" spans="1:44" x14ac:dyDescent="0.25">
      <c r="A654" t="s">
        <v>37</v>
      </c>
      <c r="B654">
        <v>4.8853914982382998</v>
      </c>
      <c r="C654">
        <v>4.3465127554365001E-3</v>
      </c>
      <c r="D654">
        <v>5.0929159504092496</v>
      </c>
      <c r="E654">
        <v>-37.2408272412654</v>
      </c>
      <c r="F654" s="1">
        <v>0</v>
      </c>
      <c r="G654" s="1">
        <v>0</v>
      </c>
      <c r="H654">
        <v>3.3829162774336599</v>
      </c>
      <c r="I654">
        <v>-133.17156617217901</v>
      </c>
      <c r="J654">
        <v>-155.51668737151499</v>
      </c>
      <c r="K654">
        <v>-139.677060084695</v>
      </c>
      <c r="L654">
        <v>-112.325924268496</v>
      </c>
      <c r="M654">
        <v>28.7527079239483</v>
      </c>
      <c r="N654">
        <v>95.427952101939894</v>
      </c>
      <c r="O654">
        <v>82.944150848104101</v>
      </c>
      <c r="P654">
        <v>191428.46267091099</v>
      </c>
      <c r="Q654">
        <v>234371.745575562</v>
      </c>
      <c r="R654">
        <v>84.702032788250307</v>
      </c>
      <c r="S654">
        <v>672.14509305197396</v>
      </c>
      <c r="T654">
        <v>0.71716544134497295</v>
      </c>
      <c r="U654">
        <v>0.24640486636452799</v>
      </c>
      <c r="V654" s="1">
        <v>0</v>
      </c>
      <c r="W654">
        <v>0.166052566193822</v>
      </c>
      <c r="X654">
        <v>0.58754256744164901</v>
      </c>
      <c r="Y654" s="1">
        <v>0</v>
      </c>
      <c r="Z654" s="1">
        <v>0</v>
      </c>
      <c r="AA654">
        <v>2.8786622105781101E-4</v>
      </c>
      <c r="AB654">
        <v>3.9717281851919303E-3</v>
      </c>
      <c r="AC654">
        <v>4.0007111926581599E-3</v>
      </c>
      <c r="AD654">
        <v>8.6929334429350702E-5</v>
      </c>
      <c r="AE654" s="1">
        <v>6.2070759146026401E-12</v>
      </c>
      <c r="AF654" s="3">
        <v>2.06589742495885E-4</v>
      </c>
      <c r="AG654" s="1">
        <v>0</v>
      </c>
      <c r="AH654">
        <v>3.9355761231397399</v>
      </c>
      <c r="AI654">
        <v>9.5645503412205998E-2</v>
      </c>
      <c r="AJ654">
        <v>10.071177558788399</v>
      </c>
      <c r="AK654" t="s">
        <v>83</v>
      </c>
      <c r="AL654" t="s">
        <v>84</v>
      </c>
      <c r="AM654">
        <v>13650572244.6</v>
      </c>
      <c r="AN654">
        <v>71309</v>
      </c>
      <c r="AO654" s="1">
        <f t="shared" si="140"/>
        <v>4.4951671562118564E-3</v>
      </c>
      <c r="AP654" s="5">
        <f t="shared" si="141"/>
        <v>5.2628157356293004</v>
      </c>
      <c r="AQ654" s="3">
        <f t="shared" si="142"/>
        <v>-3.2989803454559676E-4</v>
      </c>
      <c r="AR654" s="15">
        <f t="shared" si="143"/>
        <v>-7.1715267330344834E-2</v>
      </c>
    </row>
    <row r="655" spans="1:44" x14ac:dyDescent="0.25">
      <c r="A655" t="s">
        <v>37</v>
      </c>
      <c r="B655">
        <v>5.3523044887637701</v>
      </c>
      <c r="C655">
        <v>5.1135514963600798E-3</v>
      </c>
      <c r="D655">
        <v>5.9665903742038502</v>
      </c>
      <c r="E655">
        <v>-26.706267886495102</v>
      </c>
      <c r="F655" s="1">
        <v>0</v>
      </c>
      <c r="G655" s="1">
        <v>0</v>
      </c>
      <c r="H655">
        <v>3.5479821187213498</v>
      </c>
      <c r="I655">
        <v>-108.971609768265</v>
      </c>
      <c r="J655">
        <v>-129.113532459921</v>
      </c>
      <c r="K655">
        <v>-120.007970635345</v>
      </c>
      <c r="L655">
        <v>-87.583201503801007</v>
      </c>
      <c r="M655">
        <v>30.194129989548699</v>
      </c>
      <c r="N655">
        <v>95.401277135572599</v>
      </c>
      <c r="O655">
        <v>82.566535112047504</v>
      </c>
      <c r="P655">
        <v>186576.10361597501</v>
      </c>
      <c r="Q655">
        <v>229226.08248460901</v>
      </c>
      <c r="R655">
        <v>84.774671075127799</v>
      </c>
      <c r="S655">
        <v>678.04610588109495</v>
      </c>
      <c r="T655">
        <v>0.71576574866741505</v>
      </c>
      <c r="U655">
        <v>0.27569596574809702</v>
      </c>
      <c r="V655" s="1">
        <v>0</v>
      </c>
      <c r="W655">
        <v>0.15710659618094999</v>
      </c>
      <c r="X655">
        <v>0.56719743807095102</v>
      </c>
      <c r="Y655" s="1">
        <v>0</v>
      </c>
      <c r="Z655" s="1">
        <v>0</v>
      </c>
      <c r="AA655">
        <v>2.8985230744834299E-4</v>
      </c>
      <c r="AB655">
        <v>4.5934570821278796E-3</v>
      </c>
      <c r="AC655">
        <v>4.3358303927585502E-3</v>
      </c>
      <c r="AD655">
        <v>2.2981777656039999E-4</v>
      </c>
      <c r="AE655" s="1">
        <v>9.8484921089372202E-12</v>
      </c>
      <c r="AF655" s="3">
        <v>3.0163683858556902E-4</v>
      </c>
      <c r="AG655" s="1">
        <v>4.3830472230717902E-7</v>
      </c>
      <c r="AH655">
        <v>3.8733296704857199</v>
      </c>
      <c r="AI655">
        <v>9.8698400733656599E-2</v>
      </c>
      <c r="AJ655">
        <v>56.7670830848718</v>
      </c>
      <c r="AK655" t="s">
        <v>85</v>
      </c>
      <c r="AL655" t="s">
        <v>86</v>
      </c>
      <c r="AM655">
        <v>27328734777.150002</v>
      </c>
      <c r="AN655">
        <v>146475</v>
      </c>
      <c r="AO655" s="1">
        <f t="shared" si="140"/>
        <v>4.9273195387924624E-3</v>
      </c>
      <c r="AP655" s="5">
        <f t="shared" si="141"/>
        <v>5.7551483560333576</v>
      </c>
      <c r="AQ655" s="3">
        <f t="shared" si="142"/>
        <v>-3.5375560568786605E-4</v>
      </c>
      <c r="AR655" s="15">
        <f t="shared" si="143"/>
        <v>-6.9997129934499358E-2</v>
      </c>
    </row>
    <row r="656" spans="1:44" x14ac:dyDescent="0.25">
      <c r="A656" t="s">
        <v>37</v>
      </c>
      <c r="B656">
        <v>6.65220191923156</v>
      </c>
      <c r="C656">
        <v>5.9720812012385204E-3</v>
      </c>
      <c r="D656">
        <v>6.9357270702538703</v>
      </c>
      <c r="E656">
        <v>-17.708979766553298</v>
      </c>
      <c r="F656" s="1">
        <v>0</v>
      </c>
      <c r="G656" s="1">
        <v>0</v>
      </c>
      <c r="H656">
        <v>3.7019278412347698</v>
      </c>
      <c r="I656">
        <v>-83.971224266976606</v>
      </c>
      <c r="J656">
        <v>-104.51265412909</v>
      </c>
      <c r="K656">
        <v>-96.621137184369005</v>
      </c>
      <c r="L656">
        <v>-62.041997980790299</v>
      </c>
      <c r="M656">
        <v>30.923275814576499</v>
      </c>
      <c r="N656">
        <v>95.341566559076995</v>
      </c>
      <c r="O656">
        <v>82.2377141002369</v>
      </c>
      <c r="P656">
        <v>181966.77168323501</v>
      </c>
      <c r="Q656">
        <v>223948.92665609199</v>
      </c>
      <c r="R656">
        <v>84.844740043437199</v>
      </c>
      <c r="S656">
        <v>679.81729451382898</v>
      </c>
      <c r="T656">
        <v>0.71651356578291703</v>
      </c>
      <c r="U656">
        <v>0.29628370141355898</v>
      </c>
      <c r="V656" s="1">
        <v>0</v>
      </c>
      <c r="W656">
        <v>0.14821748524412701</v>
      </c>
      <c r="X656">
        <v>0.55549881334231299</v>
      </c>
      <c r="Y656" s="1">
        <v>0</v>
      </c>
      <c r="Z656" s="1">
        <v>0</v>
      </c>
      <c r="AA656">
        <v>2.9123140798603903E-4</v>
      </c>
      <c r="AB656">
        <v>5.3787492718010803E-3</v>
      </c>
      <c r="AC656">
        <v>4.8507492313519E-3</v>
      </c>
      <c r="AD656">
        <v>3.0064684497666699E-4</v>
      </c>
      <c r="AE656" s="1">
        <v>3.1329080483036198E-10</v>
      </c>
      <c r="AF656" s="3">
        <v>4.0812852520822501E-4</v>
      </c>
      <c r="AG656">
        <v>1.46756584327609E-6</v>
      </c>
      <c r="AH656">
        <v>3.9050769137688399</v>
      </c>
      <c r="AI656">
        <v>0.10210024190754</v>
      </c>
      <c r="AJ656">
        <v>149.87132800978699</v>
      </c>
      <c r="AK656" t="s">
        <v>87</v>
      </c>
      <c r="AL656" t="s">
        <v>88</v>
      </c>
      <c r="AM656">
        <v>44112384791.449997</v>
      </c>
      <c r="AN656">
        <v>242420</v>
      </c>
      <c r="AO656" s="1">
        <f t="shared" si="140"/>
        <v>5.5501091645461641E-3</v>
      </c>
      <c r="AP656" s="5">
        <f t="shared" si="141"/>
        <v>6.460541152570598</v>
      </c>
      <c r="AQ656" s="3">
        <f t="shared" si="142"/>
        <v>1.6996058709169322E-4</v>
      </c>
      <c r="AR656" s="15">
        <f t="shared" si="143"/>
        <v>2.9666364184477212E-2</v>
      </c>
    </row>
    <row r="657" spans="1:45" x14ac:dyDescent="0.25">
      <c r="A657" t="s">
        <v>37</v>
      </c>
      <c r="B657">
        <v>7.1463341676706698</v>
      </c>
      <c r="C657">
        <v>6.2712279876279801E-3</v>
      </c>
      <c r="D657">
        <v>7.2712570105135601</v>
      </c>
      <c r="E657">
        <v>-15.388483942613901</v>
      </c>
      <c r="F657" s="1">
        <v>0</v>
      </c>
      <c r="G657" s="1">
        <v>0</v>
      </c>
      <c r="H657">
        <v>3.7703167783233802</v>
      </c>
      <c r="I657">
        <v>-60.086979177986997</v>
      </c>
      <c r="J657">
        <v>-79.175199374153493</v>
      </c>
      <c r="K657">
        <v>-76.6475457182257</v>
      </c>
      <c r="L657">
        <v>-37.744826465128298</v>
      </c>
      <c r="M657">
        <v>31.1198756366692</v>
      </c>
      <c r="N657">
        <v>95.234327566599603</v>
      </c>
      <c r="O657">
        <v>81.995547743076898</v>
      </c>
      <c r="P657">
        <v>178582.01655219001</v>
      </c>
      <c r="Q657">
        <v>220883.49912471001</v>
      </c>
      <c r="R657">
        <v>85.281461119228496</v>
      </c>
      <c r="S657">
        <v>687.34344310653796</v>
      </c>
      <c r="T657">
        <v>0.707119677465611</v>
      </c>
      <c r="U657">
        <v>0.29684414512028001</v>
      </c>
      <c r="V657" s="1">
        <v>0</v>
      </c>
      <c r="W657">
        <v>0.13698867063186601</v>
      </c>
      <c r="X657">
        <v>0.56616718424785295</v>
      </c>
      <c r="Y657" s="1">
        <v>0</v>
      </c>
      <c r="Z657" s="1">
        <v>0</v>
      </c>
      <c r="AA657">
        <v>2.92283213447481E-4</v>
      </c>
      <c r="AB657">
        <v>5.6094733671190897E-3</v>
      </c>
      <c r="AC657">
        <v>5.0707478416614701E-3</v>
      </c>
      <c r="AD657">
        <v>3.5087115585430998E-4</v>
      </c>
      <c r="AE657" s="1">
        <v>1.32368106493891E-8</v>
      </c>
      <c r="AF657" s="3">
        <v>5.2123696511122998E-4</v>
      </c>
      <c r="AG657">
        <v>1.8606245963584699E-5</v>
      </c>
      <c r="AH657">
        <v>3.95053519679526</v>
      </c>
      <c r="AI657">
        <v>0.104020131677278</v>
      </c>
      <c r="AJ657">
        <v>280.68827632737901</v>
      </c>
      <c r="AK657" t="s">
        <v>89</v>
      </c>
      <c r="AL657" t="s">
        <v>90</v>
      </c>
      <c r="AM657">
        <v>47917841009.349998</v>
      </c>
      <c r="AN657">
        <v>268324</v>
      </c>
      <c r="AO657" s="1">
        <f t="shared" si="140"/>
        <v>5.8842680202201812E-3</v>
      </c>
      <c r="AP657" s="5">
        <f t="shared" si="141"/>
        <v>6.8370226992213068</v>
      </c>
      <c r="AQ657" s="3">
        <f t="shared" si="142"/>
        <v>2.7546735467360098E-4</v>
      </c>
      <c r="AR657" s="15">
        <f t="shared" si="143"/>
        <v>4.5240667181724037E-2</v>
      </c>
    </row>
    <row r="658" spans="1:45" x14ac:dyDescent="0.25">
      <c r="A658" t="s">
        <v>37</v>
      </c>
      <c r="B658">
        <v>7.6471136680430902</v>
      </c>
      <c r="C658">
        <v>6.5176487510263904E-3</v>
      </c>
      <c r="D658">
        <v>7.5468148802004098</v>
      </c>
      <c r="E658">
        <v>-12.625857404942799</v>
      </c>
      <c r="F658" s="1">
        <v>0</v>
      </c>
      <c r="G658" s="1">
        <v>0</v>
      </c>
      <c r="H658">
        <v>3.82596314084123</v>
      </c>
      <c r="I658">
        <v>-35.5349979618722</v>
      </c>
      <c r="J658">
        <v>-56.609413691959297</v>
      </c>
      <c r="K658">
        <v>-53.124773409403304</v>
      </c>
      <c r="L658">
        <v>-12.622113304311499</v>
      </c>
      <c r="M658">
        <v>30.502929027622798</v>
      </c>
      <c r="N658">
        <v>95.178849847252096</v>
      </c>
      <c r="O658">
        <v>82.084481861890495</v>
      </c>
      <c r="P658">
        <v>174124.18238417499</v>
      </c>
      <c r="Q658">
        <v>215509.47626430099</v>
      </c>
      <c r="R658">
        <v>86.131508379987807</v>
      </c>
      <c r="S658">
        <v>691.41573754984302</v>
      </c>
      <c r="T658">
        <v>0.70745398412301996</v>
      </c>
      <c r="U658">
        <v>0.28095753248449201</v>
      </c>
      <c r="V658" s="1">
        <v>0</v>
      </c>
      <c r="W658">
        <v>0.131362549520363</v>
      </c>
      <c r="X658">
        <v>0.58767991799514396</v>
      </c>
      <c r="Y658" s="1">
        <v>0</v>
      </c>
      <c r="Z658" s="1">
        <v>0</v>
      </c>
      <c r="AA658">
        <v>2.9224663797064899E-4</v>
      </c>
      <c r="AB658">
        <v>5.5562087674337702E-3</v>
      </c>
      <c r="AC658">
        <v>5.0826656038322196E-3</v>
      </c>
      <c r="AD658">
        <v>4.58781936431637E-4</v>
      </c>
      <c r="AE658" s="1">
        <v>3.0745473273425601E-8</v>
      </c>
      <c r="AF658" s="3">
        <v>6.1376949735906996E-4</v>
      </c>
      <c r="AG658">
        <v>2.1039845263254699E-4</v>
      </c>
      <c r="AH658">
        <v>4.0117533944210502</v>
      </c>
      <c r="AI658">
        <v>0.103661484801491</v>
      </c>
      <c r="AJ658">
        <v>425.11511043885002</v>
      </c>
      <c r="AK658" t="s">
        <v>91</v>
      </c>
      <c r="AL658" t="s">
        <v>92</v>
      </c>
      <c r="AM658">
        <v>52635824968.730003</v>
      </c>
      <c r="AN658">
        <v>302289</v>
      </c>
      <c r="AO658" s="1">
        <f t="shared" si="140"/>
        <v>5.9886817391619383E-3</v>
      </c>
      <c r="AP658" s="5">
        <f t="shared" si="141"/>
        <v>6.9543757428049631</v>
      </c>
      <c r="AQ658" s="3">
        <f t="shared" si="142"/>
        <v>6.1882749647685937E-4</v>
      </c>
      <c r="AR658" s="15">
        <f t="shared" si="143"/>
        <v>9.9611805697274569E-2</v>
      </c>
    </row>
    <row r="659" spans="1:45" x14ac:dyDescent="0.25">
      <c r="A659" t="s">
        <v>37</v>
      </c>
      <c r="B659">
        <v>7.8785342322639202</v>
      </c>
      <c r="C659">
        <v>7.5335392834860199E-3</v>
      </c>
      <c r="D659">
        <v>8.6749181126749306</v>
      </c>
      <c r="E659">
        <v>-8.8519783455285896</v>
      </c>
      <c r="F659" s="1">
        <v>0</v>
      </c>
      <c r="G659" s="1">
        <v>0</v>
      </c>
      <c r="H659">
        <v>3.8821051892130698</v>
      </c>
      <c r="I659">
        <v>-11.557819954990901</v>
      </c>
      <c r="J659">
        <v>-38.363440343921802</v>
      </c>
      <c r="K659">
        <v>-25.578092016734299</v>
      </c>
      <c r="L659">
        <v>11.882840189914999</v>
      </c>
      <c r="M659">
        <v>29.1729193756297</v>
      </c>
      <c r="N659">
        <v>95.193265271098994</v>
      </c>
      <c r="O659">
        <v>82.524019344435104</v>
      </c>
      <c r="P659">
        <v>170130.521495561</v>
      </c>
      <c r="Q659">
        <v>212504.28294167301</v>
      </c>
      <c r="R659">
        <v>87.304214272363495</v>
      </c>
      <c r="S659">
        <v>688.19418653981404</v>
      </c>
      <c r="T659">
        <v>0.71277336076627196</v>
      </c>
      <c r="U659">
        <v>0.28395494389454901</v>
      </c>
      <c r="V659" s="1">
        <v>0</v>
      </c>
      <c r="W659">
        <v>0.124722020348532</v>
      </c>
      <c r="X659">
        <v>0.59132303575691803</v>
      </c>
      <c r="Y659" s="1">
        <v>0</v>
      </c>
      <c r="Z659" s="1">
        <v>0</v>
      </c>
      <c r="AA659">
        <v>2.90784892647357E-4</v>
      </c>
      <c r="AB659">
        <v>5.2310929760791096E-3</v>
      </c>
      <c r="AC659">
        <v>4.9103509450257399E-3</v>
      </c>
      <c r="AD659">
        <v>7.0838948572673598E-4</v>
      </c>
      <c r="AE659" s="1">
        <v>3.8006218115381498E-8</v>
      </c>
      <c r="AF659" s="3">
        <v>6.5580678123349704E-4</v>
      </c>
      <c r="AG659">
        <v>1.30326262500572E-3</v>
      </c>
      <c r="AH659">
        <v>4.0838965564274297</v>
      </c>
      <c r="AI659">
        <v>0.10113483231225499</v>
      </c>
      <c r="AJ659">
        <v>503.69149669634101</v>
      </c>
      <c r="AK659" t="s">
        <v>93</v>
      </c>
      <c r="AL659" t="s">
        <v>94</v>
      </c>
      <c r="AM659">
        <v>61081791002.029999</v>
      </c>
      <c r="AN659">
        <v>359029</v>
      </c>
      <c r="AO659" s="1">
        <f t="shared" si="140"/>
        <v>5.8569426189065939E-3</v>
      </c>
      <c r="AP659" s="5">
        <f t="shared" si="141"/>
        <v>6.8062886441591752</v>
      </c>
      <c r="AQ659" s="3">
        <f t="shared" si="142"/>
        <v>9.5824457427326742E-4</v>
      </c>
      <c r="AR659" s="15">
        <f t="shared" si="143"/>
        <v>0.15753748395976319</v>
      </c>
    </row>
    <row r="660" spans="1:45" x14ac:dyDescent="0.25">
      <c r="A660" t="s">
        <v>37</v>
      </c>
      <c r="B660">
        <v>8.6634878537814792</v>
      </c>
      <c r="C660">
        <v>8.8528449264357201E-3</v>
      </c>
      <c r="D660">
        <v>10.1211173340842</v>
      </c>
      <c r="E660">
        <v>-5.2853823792149903</v>
      </c>
      <c r="F660" s="1">
        <v>0</v>
      </c>
      <c r="G660" s="1">
        <v>0</v>
      </c>
      <c r="H660">
        <v>3.9629246110177299</v>
      </c>
      <c r="I660">
        <v>11.974275473508801</v>
      </c>
      <c r="J660">
        <v>-13.6808020789456</v>
      </c>
      <c r="K660">
        <v>-4.2282129919626099</v>
      </c>
      <c r="L660">
        <v>37.030281689014203</v>
      </c>
      <c r="M660">
        <v>29.297814157036299</v>
      </c>
      <c r="N660">
        <v>95.037210228462499</v>
      </c>
      <c r="O660">
        <v>82.437940632355307</v>
      </c>
      <c r="P660">
        <v>159167.47226143</v>
      </c>
      <c r="Q660">
        <v>199799.14719137599</v>
      </c>
      <c r="R660">
        <v>95.092566352929794</v>
      </c>
      <c r="S660">
        <v>693.54569539013596</v>
      </c>
      <c r="T660">
        <v>0.70868726362378898</v>
      </c>
      <c r="U660">
        <v>0.27904426301218799</v>
      </c>
      <c r="V660" s="1">
        <v>0</v>
      </c>
      <c r="W660">
        <v>0.110431616107213</v>
      </c>
      <c r="X660">
        <v>0.61052412088059804</v>
      </c>
      <c r="Y660" s="1">
        <v>0</v>
      </c>
      <c r="Z660" s="1">
        <v>0</v>
      </c>
      <c r="AA660">
        <v>2.9155273706370802E-4</v>
      </c>
      <c r="AB660">
        <v>5.1234992525571003E-3</v>
      </c>
      <c r="AC660">
        <v>4.83109654898698E-3</v>
      </c>
      <c r="AD660">
        <v>8.2774278196338295E-4</v>
      </c>
      <c r="AE660" s="1">
        <v>4.1918054373748202E-8</v>
      </c>
      <c r="AF660" s="3">
        <v>7.6628906928489897E-4</v>
      </c>
      <c r="AG660">
        <v>2.6100513436089802E-3</v>
      </c>
      <c r="AH660">
        <v>4.0564898243466496</v>
      </c>
      <c r="AI660">
        <v>0.10078012380073099</v>
      </c>
      <c r="AJ660">
        <v>812.494314177364</v>
      </c>
      <c r="AK660" t="s">
        <v>95</v>
      </c>
      <c r="AL660" t="s">
        <v>96</v>
      </c>
      <c r="AM660">
        <v>44939184950.82</v>
      </c>
      <c r="AN660">
        <v>282339</v>
      </c>
      <c r="AO660" s="1">
        <f t="shared" si="140"/>
        <v>5.8889383553355872E-3</v>
      </c>
      <c r="AP660" s="5">
        <f t="shared" si="141"/>
        <v>6.8422746963636927</v>
      </c>
      <c r="AQ660" s="3">
        <f t="shared" si="142"/>
        <v>1.6342500861830818E-3</v>
      </c>
      <c r="AR660" s="15">
        <f t="shared" si="143"/>
        <v>0.2661707163533884</v>
      </c>
    </row>
    <row r="661" spans="1:45" x14ac:dyDescent="0.25">
      <c r="A661" t="s">
        <v>37</v>
      </c>
      <c r="B661">
        <v>11.396397035526499</v>
      </c>
      <c r="C661">
        <v>9.5514533605241796E-3</v>
      </c>
      <c r="D661">
        <v>10.8783889429242</v>
      </c>
      <c r="E661">
        <v>-4.9276627862273701</v>
      </c>
      <c r="F661" s="1">
        <v>0</v>
      </c>
      <c r="G661" s="1">
        <v>0</v>
      </c>
      <c r="H661">
        <v>4.0332396352384299</v>
      </c>
      <c r="I661">
        <v>34.904809267167501</v>
      </c>
      <c r="J661">
        <v>7.3576681246800399</v>
      </c>
      <c r="K661">
        <v>20.932650330858301</v>
      </c>
      <c r="L661">
        <v>61.320837391156701</v>
      </c>
      <c r="M661">
        <v>30.749491008357801</v>
      </c>
      <c r="N661">
        <v>95.023827208626301</v>
      </c>
      <c r="O661">
        <v>82.114758062678703</v>
      </c>
      <c r="P661">
        <v>150951.666106727</v>
      </c>
      <c r="Q661">
        <v>187335.47101535101</v>
      </c>
      <c r="R661">
        <v>107.984943274893</v>
      </c>
      <c r="S661">
        <v>689.37800830162701</v>
      </c>
      <c r="T661">
        <v>0.70766135966632704</v>
      </c>
      <c r="U661">
        <v>0.29276501971235902</v>
      </c>
      <c r="V661" s="1">
        <v>0</v>
      </c>
      <c r="W661">
        <v>0.10827496926024199</v>
      </c>
      <c r="X661">
        <v>0.59896001102739704</v>
      </c>
      <c r="Y661" s="1">
        <v>0</v>
      </c>
      <c r="Z661" s="1">
        <v>0</v>
      </c>
      <c r="AA661">
        <v>2.9355040630555702E-4</v>
      </c>
      <c r="AB661">
        <v>5.3099119801121699E-3</v>
      </c>
      <c r="AC661">
        <v>4.9295978146768104E-3</v>
      </c>
      <c r="AD661">
        <v>1.06090605658501E-3</v>
      </c>
      <c r="AE661" s="1">
        <v>1.08073900666382E-7</v>
      </c>
      <c r="AF661" s="3">
        <v>8.5163832422540905E-4</v>
      </c>
      <c r="AG661">
        <v>2.8870324514398199E-3</v>
      </c>
      <c r="AH661">
        <v>3.9466973759933199</v>
      </c>
      <c r="AI661">
        <v>0.102662631544927</v>
      </c>
      <c r="AJ661">
        <v>1295.9688968391299</v>
      </c>
      <c r="AK661" t="s">
        <v>97</v>
      </c>
      <c r="AL661" t="s">
        <v>98</v>
      </c>
      <c r="AM661">
        <v>40558297456.220001</v>
      </c>
      <c r="AN661">
        <v>268684</v>
      </c>
      <c r="AO661" s="1">
        <f t="shared" si="140"/>
        <v>6.074786545207776E-3</v>
      </c>
      <c r="AP661" s="5">
        <f t="shared" si="141"/>
        <v>7.051049002580867</v>
      </c>
      <c r="AQ661" s="3">
        <f t="shared" si="142"/>
        <v>3.9576876816773592E-3</v>
      </c>
      <c r="AR661" s="15">
        <f t="shared" si="143"/>
        <v>0.61626972544867042</v>
      </c>
    </row>
    <row r="662" spans="1:45" x14ac:dyDescent="0.25">
      <c r="A662" t="s">
        <v>37</v>
      </c>
      <c r="B662">
        <v>12.8424916753685</v>
      </c>
      <c r="C662">
        <v>9.6626688511763405E-3</v>
      </c>
      <c r="D662">
        <v>10.998402260717899</v>
      </c>
      <c r="E662">
        <v>1.7604064132920101</v>
      </c>
      <c r="F662" s="1">
        <v>0</v>
      </c>
      <c r="G662" s="1">
        <v>0</v>
      </c>
      <c r="H662">
        <v>4.1667885308144799</v>
      </c>
      <c r="I662">
        <v>58.778065224469003</v>
      </c>
      <c r="J662">
        <v>29.000864985574999</v>
      </c>
      <c r="K662">
        <v>46.068103532623603</v>
      </c>
      <c r="L662">
        <v>86.4913507096026</v>
      </c>
      <c r="M662">
        <v>32.491213563317899</v>
      </c>
      <c r="N662">
        <v>94.989431133217394</v>
      </c>
      <c r="O662">
        <v>81.788319923685705</v>
      </c>
      <c r="P662">
        <v>143864.15682944399</v>
      </c>
      <c r="Q662">
        <v>179189.67447073301</v>
      </c>
      <c r="R662">
        <v>120.06466257679701</v>
      </c>
      <c r="S662">
        <v>685.60317042034399</v>
      </c>
      <c r="T662">
        <v>0.710797419809022</v>
      </c>
      <c r="U662">
        <v>0.28772875939991199</v>
      </c>
      <c r="V662" s="1">
        <v>0</v>
      </c>
      <c r="W662">
        <v>0.109841723406308</v>
      </c>
      <c r="X662">
        <v>0.60242951719377802</v>
      </c>
      <c r="Y662" s="1">
        <v>0</v>
      </c>
      <c r="Z662" s="1">
        <v>0</v>
      </c>
      <c r="AA662">
        <v>2.96611787798491E-4</v>
      </c>
      <c r="AB662">
        <v>5.4505715369577001E-3</v>
      </c>
      <c r="AC662">
        <v>5.0226808486825104E-3</v>
      </c>
      <c r="AD662">
        <v>1.07607837632932E-3</v>
      </c>
      <c r="AE662" s="1">
        <v>1.4810333666647399E-7</v>
      </c>
      <c r="AF662" s="3">
        <v>9.1837913231428896E-4</v>
      </c>
      <c r="AG662">
        <v>2.8393081852331899E-3</v>
      </c>
      <c r="AH662">
        <v>3.7950599077288598</v>
      </c>
      <c r="AI662">
        <v>0.10432251877963999</v>
      </c>
      <c r="AJ662">
        <v>2001.93889692483</v>
      </c>
      <c r="AK662" t="s">
        <v>99</v>
      </c>
      <c r="AL662" t="s">
        <v>100</v>
      </c>
      <c r="AM662">
        <v>30597316602.799999</v>
      </c>
      <c r="AN662">
        <v>212682</v>
      </c>
      <c r="AO662" s="1">
        <f t="shared" si="140"/>
        <v>6.2376717687952906E-3</v>
      </c>
      <c r="AP662" s="5">
        <f t="shared" si="141"/>
        <v>7.2336748768618957</v>
      </c>
      <c r="AQ662" s="3">
        <f t="shared" si="142"/>
        <v>5.1514145526726654E-3</v>
      </c>
      <c r="AR662" s="15">
        <f t="shared" si="143"/>
        <v>0.77537584892670952</v>
      </c>
    </row>
    <row r="663" spans="1:45" x14ac:dyDescent="0.25">
      <c r="A663" t="s">
        <v>37</v>
      </c>
      <c r="B663">
        <v>13.808738388712399</v>
      </c>
      <c r="C663">
        <v>1.0571802319564901E-2</v>
      </c>
      <c r="D663">
        <v>11.9739127834575</v>
      </c>
      <c r="E663">
        <v>9.4388686241690394</v>
      </c>
      <c r="F663" s="1">
        <v>0</v>
      </c>
      <c r="G663" s="1">
        <v>0</v>
      </c>
      <c r="H663">
        <v>4.2805180067129598</v>
      </c>
      <c r="I663">
        <v>81.607727211124796</v>
      </c>
      <c r="J663">
        <v>54.545598809331601</v>
      </c>
      <c r="K663">
        <v>67.001254154188203</v>
      </c>
      <c r="L663">
        <v>110.309144988401</v>
      </c>
      <c r="M663">
        <v>34.420750454633499</v>
      </c>
      <c r="N663">
        <v>94.976231782167801</v>
      </c>
      <c r="O663">
        <v>81.381152637746993</v>
      </c>
      <c r="P663">
        <v>138837.38267699201</v>
      </c>
      <c r="Q663">
        <v>173409.158794877</v>
      </c>
      <c r="R663">
        <v>126.602506615001</v>
      </c>
      <c r="S663">
        <v>687.22682015375995</v>
      </c>
      <c r="T663">
        <v>0.71303927190211203</v>
      </c>
      <c r="U663">
        <v>0.299682299085754</v>
      </c>
      <c r="V663" s="1">
        <v>0</v>
      </c>
      <c r="W663">
        <v>0.10053675017508</v>
      </c>
      <c r="X663">
        <v>0.59978095073916404</v>
      </c>
      <c r="Y663" s="1">
        <v>0</v>
      </c>
      <c r="Z663" s="1">
        <v>0</v>
      </c>
      <c r="AA663">
        <v>3.0036794184116903E-4</v>
      </c>
      <c r="AB663">
        <v>5.5522719551109002E-3</v>
      </c>
      <c r="AC663">
        <v>5.0828451542880397E-3</v>
      </c>
      <c r="AD663">
        <v>1.09009528189469E-3</v>
      </c>
      <c r="AE663" s="1">
        <v>2.7051360412093402E-7</v>
      </c>
      <c r="AF663" s="3">
        <v>9.7374310338307901E-4</v>
      </c>
      <c r="AG663">
        <v>3.6287783901059099E-3</v>
      </c>
      <c r="AH663">
        <v>3.6566415265663501</v>
      </c>
      <c r="AI663">
        <v>0.10681196096085099</v>
      </c>
      <c r="AJ663">
        <v>2683.9205526212299</v>
      </c>
      <c r="AK663" t="s">
        <v>101</v>
      </c>
      <c r="AL663" t="s">
        <v>102</v>
      </c>
      <c r="AM663">
        <v>22695330434.060001</v>
      </c>
      <c r="AN663">
        <v>163467</v>
      </c>
      <c r="AO663" s="1">
        <f t="shared" si="140"/>
        <v>6.3569561995122873E-3</v>
      </c>
      <c r="AP663" s="5">
        <f t="shared" si="141"/>
        <v>7.3672071180062808</v>
      </c>
      <c r="AQ663" s="3">
        <f t="shared" si="142"/>
        <v>5.9501333259121877E-3</v>
      </c>
      <c r="AR663" s="15">
        <f t="shared" si="143"/>
        <v>0.8743518632674645</v>
      </c>
      <c r="AS663" s="3">
        <f>AVERAGE(AQ661:AQ663)</f>
        <v>5.0197451867540705E-3</v>
      </c>
    </row>
    <row r="664" spans="1:45" x14ac:dyDescent="0.25">
      <c r="A664" t="s">
        <v>37</v>
      </c>
      <c r="B664">
        <v>15.5602650329289</v>
      </c>
      <c r="C664">
        <v>1.0987252604981601E-2</v>
      </c>
      <c r="D664">
        <v>12.4164244370444</v>
      </c>
      <c r="E664">
        <v>23.870651550023702</v>
      </c>
      <c r="F664" s="1">
        <v>0</v>
      </c>
      <c r="G664" s="1">
        <v>0</v>
      </c>
      <c r="H664">
        <v>4.44992083848806</v>
      </c>
      <c r="I664">
        <v>104.745878702442</v>
      </c>
      <c r="J664">
        <v>81.704356340531902</v>
      </c>
      <c r="K664">
        <v>83.770877238601102</v>
      </c>
      <c r="L664">
        <v>135.461422137357</v>
      </c>
      <c r="M664">
        <v>35.0432109556074</v>
      </c>
      <c r="N664">
        <v>94.410520116217896</v>
      </c>
      <c r="O664">
        <v>80.799710628866094</v>
      </c>
      <c r="P664">
        <v>129656.643087572</v>
      </c>
      <c r="Q664">
        <v>163699.64615227201</v>
      </c>
      <c r="R664">
        <v>129.148359072006</v>
      </c>
      <c r="S664">
        <v>698.33066106132401</v>
      </c>
      <c r="T664">
        <v>0.71880717673250605</v>
      </c>
      <c r="U664">
        <v>0.29688189879001597</v>
      </c>
      <c r="V664" s="1">
        <v>0</v>
      </c>
      <c r="W664">
        <v>8.2846172210793406E-2</v>
      </c>
      <c r="X664">
        <v>0.62027192899918904</v>
      </c>
      <c r="Y664" s="1">
        <v>0</v>
      </c>
      <c r="Z664" s="1">
        <v>0</v>
      </c>
      <c r="AA664">
        <v>3.0794218065026901E-4</v>
      </c>
      <c r="AB664">
        <v>5.4338001818761798E-3</v>
      </c>
      <c r="AC664">
        <v>5.0604819489680998E-3</v>
      </c>
      <c r="AD664">
        <v>7.3246873637590601E-4</v>
      </c>
      <c r="AE664" s="1">
        <v>2.6897797616402902E-7</v>
      </c>
      <c r="AF664" s="3">
        <v>1.05998909500587E-3</v>
      </c>
      <c r="AG664">
        <v>4.5128430284088802E-3</v>
      </c>
      <c r="AH664">
        <v>3.5963454518819802</v>
      </c>
      <c r="AI664">
        <v>0.10704416555469599</v>
      </c>
      <c r="AJ664">
        <v>3415.41996190298</v>
      </c>
      <c r="AK664" t="s">
        <v>103</v>
      </c>
      <c r="AL664" t="s">
        <v>104</v>
      </c>
      <c r="AM664">
        <v>9693260293.8700008</v>
      </c>
      <c r="AN664">
        <v>74761</v>
      </c>
      <c r="AO664" s="1">
        <f t="shared" si="140"/>
        <v>6.4284132246242394E-3</v>
      </c>
      <c r="AP664" s="5">
        <f t="shared" si="141"/>
        <v>7.4471148438861157</v>
      </c>
      <c r="AQ664" s="3">
        <f t="shared" si="142"/>
        <v>7.5670683519817776E-3</v>
      </c>
      <c r="AR664" s="15">
        <f t="shared" si="143"/>
        <v>1.0894353530352046</v>
      </c>
    </row>
    <row r="665" spans="1:45" x14ac:dyDescent="0.25">
      <c r="A665" t="s">
        <v>37</v>
      </c>
      <c r="B665">
        <v>15.3865764882856</v>
      </c>
      <c r="C665">
        <v>1.02623229611556E-2</v>
      </c>
      <c r="D665">
        <v>11.642943788052801</v>
      </c>
      <c r="E665">
        <v>40.713547006478102</v>
      </c>
      <c r="F665" s="1">
        <v>0</v>
      </c>
      <c r="G665" s="1">
        <v>0</v>
      </c>
      <c r="H665">
        <v>4.6232160762635397</v>
      </c>
      <c r="I665">
        <v>126.308543844718</v>
      </c>
      <c r="J665">
        <v>102.529005144783</v>
      </c>
      <c r="K665">
        <v>104.267750586422</v>
      </c>
      <c r="L665">
        <v>159.0831714908</v>
      </c>
      <c r="M665">
        <v>35.859497129333498</v>
      </c>
      <c r="N665">
        <v>93.864498636953698</v>
      </c>
      <c r="O665">
        <v>80.169669709186394</v>
      </c>
      <c r="P665">
        <v>121450.046071569</v>
      </c>
      <c r="Q665">
        <v>153917.408253214</v>
      </c>
      <c r="R665">
        <v>131.12347486812101</v>
      </c>
      <c r="S665">
        <v>694.77336899270699</v>
      </c>
      <c r="T665">
        <v>0.723984567681632</v>
      </c>
      <c r="U665">
        <v>0.30935158077015401</v>
      </c>
      <c r="V665" s="1">
        <v>0</v>
      </c>
      <c r="W665">
        <v>9.0525148637691399E-2</v>
      </c>
      <c r="X665">
        <v>0.60012327059215398</v>
      </c>
      <c r="Y665" s="1">
        <v>0</v>
      </c>
      <c r="Z665" s="1">
        <v>0</v>
      </c>
      <c r="AA665">
        <v>3.1269347869773901E-4</v>
      </c>
      <c r="AB665">
        <v>5.3811764618676202E-3</v>
      </c>
      <c r="AC665">
        <v>5.07004241426697E-3</v>
      </c>
      <c r="AD665">
        <v>6.7111859181805101E-4</v>
      </c>
      <c r="AE665" s="1">
        <v>4.1476850275452702E-7</v>
      </c>
      <c r="AF665" s="3">
        <v>1.1095248710214999E-3</v>
      </c>
      <c r="AG665">
        <v>3.89693003270125E-3</v>
      </c>
      <c r="AH665">
        <v>3.5558570341322202</v>
      </c>
      <c r="AI665">
        <v>0.10873145612692101</v>
      </c>
      <c r="AJ665">
        <v>4200.1678980640299</v>
      </c>
      <c r="AK665" t="s">
        <v>105</v>
      </c>
      <c r="AL665" t="s">
        <v>106</v>
      </c>
      <c r="AM665">
        <v>4317063337.6599998</v>
      </c>
      <c r="AN665">
        <v>35546</v>
      </c>
      <c r="AO665" s="1">
        <f t="shared" si="140"/>
        <v>6.4922607639862091E-3</v>
      </c>
      <c r="AP665" s="5">
        <f t="shared" si="141"/>
        <v>7.5184597088405418</v>
      </c>
      <c r="AQ665" s="3">
        <f t="shared" si="142"/>
        <v>7.3343662195260156E-3</v>
      </c>
      <c r="AR665" s="15">
        <f t="shared" si="143"/>
        <v>1.0465064766116088</v>
      </c>
    </row>
    <row r="666" spans="1:45" x14ac:dyDescent="0.25">
      <c r="A666" t="s">
        <v>37</v>
      </c>
      <c r="B666">
        <v>16.884060469179101</v>
      </c>
      <c r="C666">
        <v>9.2917808329087102E-3</v>
      </c>
      <c r="D666">
        <v>10.597596964314</v>
      </c>
      <c r="E666">
        <v>57.536890141868703</v>
      </c>
      <c r="F666" s="1">
        <v>0</v>
      </c>
      <c r="G666" s="1">
        <v>0</v>
      </c>
      <c r="H666">
        <v>4.8067326176341902</v>
      </c>
      <c r="I666">
        <v>148.46634210803501</v>
      </c>
      <c r="J666">
        <v>132.522219869004</v>
      </c>
      <c r="K666">
        <v>117.62140056193699</v>
      </c>
      <c r="L666">
        <v>184.64131921921299</v>
      </c>
      <c r="M666">
        <v>36.048443349257603</v>
      </c>
      <c r="N666">
        <v>91.887304086415099</v>
      </c>
      <c r="O666">
        <v>78.022550884408304</v>
      </c>
      <c r="P666">
        <v>109525.64554733101</v>
      </c>
      <c r="Q666">
        <v>142211.09890379501</v>
      </c>
      <c r="R666">
        <v>130.88693632657399</v>
      </c>
      <c r="S666">
        <v>707.24443099196606</v>
      </c>
      <c r="T666">
        <v>0.69019105871733999</v>
      </c>
      <c r="U666">
        <v>0.340712920141096</v>
      </c>
      <c r="V666" s="1">
        <v>0</v>
      </c>
      <c r="W666">
        <v>8.51737472516889E-2</v>
      </c>
      <c r="X666">
        <v>0.57411333260721398</v>
      </c>
      <c r="Y666" s="1">
        <v>0</v>
      </c>
      <c r="Z666" s="1">
        <v>0</v>
      </c>
      <c r="AA666">
        <v>3.4162533734952898E-4</v>
      </c>
      <c r="AB666">
        <v>5.2715400440601096E-3</v>
      </c>
      <c r="AC666">
        <v>5.0346919673991703E-3</v>
      </c>
      <c r="AD666">
        <v>4.785337464456E-4</v>
      </c>
      <c r="AE666" s="1">
        <v>9.2598452462817201E-7</v>
      </c>
      <c r="AF666" s="3">
        <v>1.3175858653319899E-3</v>
      </c>
      <c r="AG666">
        <v>3.1991305441411602E-3</v>
      </c>
      <c r="AH666">
        <v>3.5772588811867299</v>
      </c>
      <c r="AI666">
        <v>0.109952995670169</v>
      </c>
      <c r="AJ666">
        <v>4949.2326539683299</v>
      </c>
      <c r="AK666" t="s">
        <v>107</v>
      </c>
      <c r="AL666" t="s">
        <v>108</v>
      </c>
      <c r="AM666">
        <v>917496332.75</v>
      </c>
      <c r="AN666">
        <v>8377</v>
      </c>
      <c r="AO666" s="1">
        <f t="shared" si="140"/>
        <v>6.6939031700806893E-3</v>
      </c>
      <c r="AP666" s="5">
        <f t="shared" si="141"/>
        <v>7.7434491722203518</v>
      </c>
      <c r="AQ666" s="3">
        <f t="shared" si="142"/>
        <v>8.5990938104446406E-3</v>
      </c>
      <c r="AR666" s="15">
        <f t="shared" si="143"/>
        <v>1.1804314968258227</v>
      </c>
    </row>
    <row r="667" spans="1:45" x14ac:dyDescent="0.25">
      <c r="A667" t="s">
        <v>37</v>
      </c>
      <c r="B667">
        <v>16.1829828438315</v>
      </c>
      <c r="C667">
        <v>8.8015251427171308E-3</v>
      </c>
      <c r="D667">
        <v>10.0652562613271</v>
      </c>
      <c r="E667">
        <v>85.689312820591098</v>
      </c>
      <c r="F667" s="1">
        <v>0</v>
      </c>
      <c r="G667" s="1">
        <v>0</v>
      </c>
      <c r="H667">
        <v>5.0709428425573098</v>
      </c>
      <c r="I667">
        <v>170.446686921919</v>
      </c>
      <c r="J667">
        <v>146.21712459093499</v>
      </c>
      <c r="K667">
        <v>141.81254845626</v>
      </c>
      <c r="L667">
        <v>209.471844810287</v>
      </c>
      <c r="M667">
        <v>35.771070093821002</v>
      </c>
      <c r="N667">
        <v>91.180209860916605</v>
      </c>
      <c r="O667">
        <v>77.581472486638205</v>
      </c>
      <c r="P667">
        <v>101188.12774265499</v>
      </c>
      <c r="Q667">
        <v>129616.53473977299</v>
      </c>
      <c r="R667">
        <v>130.08796259682501</v>
      </c>
      <c r="S667">
        <v>689.09519349543905</v>
      </c>
      <c r="T667">
        <v>0.65247464655026099</v>
      </c>
      <c r="U667">
        <v>0.34286897527402999</v>
      </c>
      <c r="V667" s="1">
        <v>0</v>
      </c>
      <c r="W667">
        <v>0.21043833190456299</v>
      </c>
      <c r="X667">
        <v>0.446692692821405</v>
      </c>
      <c r="Y667" s="1">
        <v>0</v>
      </c>
      <c r="Z667" s="1">
        <v>0</v>
      </c>
      <c r="AA667">
        <v>3.4601908554439902E-4</v>
      </c>
      <c r="AB667">
        <v>5.2197089282599498E-3</v>
      </c>
      <c r="AC667">
        <v>5.0512588625367897E-3</v>
      </c>
      <c r="AD667">
        <v>3.90136318532795E-4</v>
      </c>
      <c r="AE667" s="1">
        <v>4.28097521841788E-7</v>
      </c>
      <c r="AF667" s="3">
        <v>1.3682859174028101E-3</v>
      </c>
      <c r="AG667">
        <v>2.84519911689218E-3</v>
      </c>
      <c r="AH667">
        <v>3.6339696760711502</v>
      </c>
      <c r="AI667">
        <v>0.11078988028742499</v>
      </c>
      <c r="AJ667">
        <v>5704.0387964207703</v>
      </c>
      <c r="AK667" t="s">
        <v>109</v>
      </c>
      <c r="AL667" t="s">
        <v>110</v>
      </c>
      <c r="AM667">
        <v>272094875.5</v>
      </c>
      <c r="AN667">
        <v>2689</v>
      </c>
      <c r="AO667" s="1">
        <f>AA667+AC667*$AO$564+AF667*$AP$564</f>
        <v>6.7655638654839992E-3</v>
      </c>
      <c r="AP667" s="5">
        <f t="shared" si="141"/>
        <v>7.8232861448684465</v>
      </c>
      <c r="AQ667" s="3">
        <f t="shared" si="142"/>
        <v>7.837932981082589E-3</v>
      </c>
      <c r="AR667" s="15">
        <f t="shared" si="143"/>
        <v>1.0685658870405059</v>
      </c>
    </row>
    <row r="668" spans="1:45" x14ac:dyDescent="0.25">
      <c r="A668" t="s">
        <v>37</v>
      </c>
      <c r="B668">
        <v>20.146994483310301</v>
      </c>
      <c r="C668">
        <v>9.1672383519753996E-3</v>
      </c>
      <c r="D668">
        <v>10.4626377684754</v>
      </c>
      <c r="E668">
        <v>122.61197353233899</v>
      </c>
      <c r="F668" s="1">
        <v>0</v>
      </c>
      <c r="G668" s="1">
        <v>0</v>
      </c>
      <c r="H668">
        <v>5.44046970054693</v>
      </c>
      <c r="I668">
        <v>195.68798520524399</v>
      </c>
      <c r="J668">
        <v>151.19878146449099</v>
      </c>
      <c r="K668">
        <v>179.59771702210799</v>
      </c>
      <c r="L668">
        <v>234.96840044832601</v>
      </c>
      <c r="M668">
        <v>35.581500186461099</v>
      </c>
      <c r="N668">
        <v>92.023188601665296</v>
      </c>
      <c r="O668">
        <v>78.884573346836703</v>
      </c>
      <c r="P668">
        <v>100831.488698884</v>
      </c>
      <c r="Q668">
        <v>137775.617340781</v>
      </c>
      <c r="R668">
        <v>131.68436741120101</v>
      </c>
      <c r="S668">
        <v>645.85191296352696</v>
      </c>
      <c r="T668">
        <v>0.53865181145791896</v>
      </c>
      <c r="U668">
        <v>0.16869895958272399</v>
      </c>
      <c r="V668" s="1">
        <v>0</v>
      </c>
      <c r="W668">
        <v>0.52281519878535299</v>
      </c>
      <c r="X668">
        <v>0.308485841631921</v>
      </c>
      <c r="Y668" s="1">
        <v>0</v>
      </c>
      <c r="Z668" s="1">
        <v>0</v>
      </c>
      <c r="AA668">
        <v>3.4172925383521601E-4</v>
      </c>
      <c r="AB668">
        <v>5.3969317924606498E-3</v>
      </c>
      <c r="AC668">
        <v>5.0876730921504201E-3</v>
      </c>
      <c r="AD668">
        <v>3.91451238003346E-4</v>
      </c>
      <c r="AE668" s="1">
        <v>2.8417930277788801E-7</v>
      </c>
      <c r="AF668" s="3">
        <v>1.2409372175462099E-3</v>
      </c>
      <c r="AG668">
        <v>3.0366836254654798E-3</v>
      </c>
      <c r="AH668">
        <v>3.6095189555173302</v>
      </c>
      <c r="AI668">
        <v>0.109358405910715</v>
      </c>
      <c r="AJ668">
        <v>6538.5956675232001</v>
      </c>
      <c r="AK668" t="s">
        <v>111</v>
      </c>
      <c r="AL668" t="s">
        <v>112</v>
      </c>
      <c r="AM668">
        <v>81371011.379999995</v>
      </c>
      <c r="AN668">
        <v>807</v>
      </c>
      <c r="AO668" s="1">
        <f>AA668+AC668*$AO$564+AF668*$AP$564</f>
        <v>6.6703395635318453E-3</v>
      </c>
      <c r="AP668" s="5">
        <f t="shared" si="141"/>
        <v>7.7171831815458614</v>
      </c>
      <c r="AQ668" s="3">
        <f t="shared" si="142"/>
        <v>1.1903555551530177E-2</v>
      </c>
      <c r="AR668" s="15">
        <f t="shared" si="143"/>
        <v>1.6106668727895315</v>
      </c>
    </row>
    <row r="669" spans="1:45" x14ac:dyDescent="0.25">
      <c r="AO669" s="1"/>
      <c r="AP669" s="5"/>
      <c r="AQ669" s="3"/>
      <c r="AR669" s="15"/>
    </row>
    <row r="671" spans="1:45" s="69" customFormat="1" x14ac:dyDescent="0.25">
      <c r="B671" s="69" t="s">
        <v>312</v>
      </c>
      <c r="AF671" s="68"/>
    </row>
    <row r="673" spans="1:45" x14ac:dyDescent="0.25">
      <c r="AO673" t="s">
        <v>226</v>
      </c>
      <c r="AP673" t="s">
        <v>67</v>
      </c>
      <c r="AR673" t="s">
        <v>313</v>
      </c>
    </row>
    <row r="674" spans="1:45" x14ac:dyDescent="0.25">
      <c r="A674" t="s">
        <v>0</v>
      </c>
      <c r="B674" t="s">
        <v>1</v>
      </c>
      <c r="C674" t="s">
        <v>2</v>
      </c>
      <c r="D674" t="s">
        <v>3</v>
      </c>
      <c r="E674" t="s">
        <v>5</v>
      </c>
      <c r="F674" t="s">
        <v>6</v>
      </c>
      <c r="G674" t="s">
        <v>208</v>
      </c>
      <c r="H674" t="s">
        <v>7</v>
      </c>
      <c r="I674" t="s">
        <v>8</v>
      </c>
      <c r="J674" t="s">
        <v>134</v>
      </c>
      <c r="K674" t="s">
        <v>143</v>
      </c>
      <c r="L674" t="s">
        <v>9</v>
      </c>
      <c r="M674" t="s">
        <v>10</v>
      </c>
      <c r="N674" t="s">
        <v>11</v>
      </c>
      <c r="O674" t="s">
        <v>13</v>
      </c>
      <c r="P674" t="s">
        <v>14</v>
      </c>
      <c r="Q674" t="s">
        <v>15</v>
      </c>
      <c r="R674" t="s">
        <v>16</v>
      </c>
      <c r="S674" t="s">
        <v>17</v>
      </c>
      <c r="T674" t="s">
        <v>18</v>
      </c>
      <c r="U674" t="s">
        <v>20</v>
      </c>
      <c r="V674" t="s">
        <v>21</v>
      </c>
      <c r="W674" t="s">
        <v>22</v>
      </c>
      <c r="X674" t="s">
        <v>23</v>
      </c>
      <c r="Y674" t="s">
        <v>24</v>
      </c>
      <c r="Z674" t="s">
        <v>25</v>
      </c>
      <c r="AA674" t="s">
        <v>26</v>
      </c>
      <c r="AB674" t="s">
        <v>27</v>
      </c>
      <c r="AC674" t="s">
        <v>263</v>
      </c>
      <c r="AD674" t="s">
        <v>120</v>
      </c>
      <c r="AE674" t="s">
        <v>29</v>
      </c>
      <c r="AF674" s="3" t="s">
        <v>233</v>
      </c>
      <c r="AG674" t="s">
        <v>30</v>
      </c>
      <c r="AH674" t="s">
        <v>31</v>
      </c>
      <c r="AI674" t="s">
        <v>32</v>
      </c>
      <c r="AJ674" t="s">
        <v>33</v>
      </c>
      <c r="AK674" t="s">
        <v>34</v>
      </c>
      <c r="AL674" t="s">
        <v>74</v>
      </c>
      <c r="AM674" t="s">
        <v>35</v>
      </c>
      <c r="AN674" t="s">
        <v>36</v>
      </c>
      <c r="AO674" s="15">
        <v>1</v>
      </c>
      <c r="AP674" s="15">
        <v>1</v>
      </c>
    </row>
    <row r="675" spans="1:45" x14ac:dyDescent="0.25">
      <c r="A675" t="s">
        <v>37</v>
      </c>
      <c r="B675">
        <v>0.22071448791979301</v>
      </c>
      <c r="C675">
        <v>5.1178818209070397E-3</v>
      </c>
      <c r="D675">
        <v>5.9715017138018398</v>
      </c>
      <c r="E675">
        <v>-97.009751344444894</v>
      </c>
      <c r="F675" s="1">
        <v>0</v>
      </c>
      <c r="G675" s="1">
        <v>0</v>
      </c>
      <c r="H675">
        <v>2.7407355877337198</v>
      </c>
      <c r="I675">
        <v>-206.34191797016899</v>
      </c>
      <c r="J675">
        <v>-200.16091656736299</v>
      </c>
      <c r="K675">
        <v>-218.33878825024601</v>
      </c>
      <c r="L675">
        <v>-183.36677174113899</v>
      </c>
      <c r="M675">
        <v>28.0756463100427</v>
      </c>
      <c r="N675">
        <v>92.061554240319893</v>
      </c>
      <c r="O675">
        <v>74.788068219128704</v>
      </c>
      <c r="P675">
        <v>173708.325806451</v>
      </c>
      <c r="Q675">
        <v>201262.009505138</v>
      </c>
      <c r="R675">
        <v>82.598248638183406</v>
      </c>
      <c r="S675">
        <v>655.62244366581001</v>
      </c>
      <c r="T675">
        <v>0.84474188573537801</v>
      </c>
      <c r="U675">
        <v>0.15899550546177799</v>
      </c>
      <c r="V675" s="1">
        <v>0</v>
      </c>
      <c r="W675">
        <v>0.18908864026258601</v>
      </c>
      <c r="X675">
        <v>0.65191585427563403</v>
      </c>
      <c r="Y675" s="1">
        <v>0</v>
      </c>
      <c r="Z675" s="1">
        <v>0</v>
      </c>
      <c r="AA675">
        <v>2.8692050442233699E-4</v>
      </c>
      <c r="AB675">
        <v>4.8269478742181101E-3</v>
      </c>
      <c r="AC675">
        <v>4.1086640393898704E-3</v>
      </c>
      <c r="AD675">
        <v>3.8335820959033996E-6</v>
      </c>
      <c r="AE675" s="1">
        <v>0</v>
      </c>
      <c r="AF675" s="3">
        <v>0</v>
      </c>
      <c r="AG675" s="1">
        <v>0</v>
      </c>
      <c r="AH675">
        <v>6.87423533617961</v>
      </c>
      <c r="AI675">
        <v>0.16635065254852599</v>
      </c>
      <c r="AJ675">
        <v>0.335637891147193</v>
      </c>
      <c r="AK675" t="s">
        <v>77</v>
      </c>
      <c r="AL675" t="s">
        <v>78</v>
      </c>
      <c r="AM675">
        <v>10769916.199999999</v>
      </c>
      <c r="AN675">
        <v>62</v>
      </c>
      <c r="AO675" s="1">
        <f>AA675+AC675*$AO$564+AF675*$AP$564</f>
        <v>4.3955845438122072E-3</v>
      </c>
      <c r="AP675" s="5">
        <f>100*(1-(1-AO675)^12)</f>
        <v>5.1490318359426412</v>
      </c>
      <c r="AQ675" s="3">
        <f>(1-(1-B675/100)^(1/12))- AO675</f>
        <v>-4.21146947728616E-3</v>
      </c>
      <c r="AR675" s="15">
        <f>B675/AP675-1</f>
        <v>-0.95713475951360349</v>
      </c>
    </row>
    <row r="676" spans="1:45" x14ac:dyDescent="0.25">
      <c r="A676" t="s">
        <v>37</v>
      </c>
      <c r="B676">
        <v>2.47280616239606</v>
      </c>
      <c r="C676">
        <v>5.3573025440533696E-3</v>
      </c>
      <c r="D676">
        <v>6.2426807501742498</v>
      </c>
      <c r="E676">
        <v>-60.934616369174698</v>
      </c>
      <c r="F676" s="1">
        <v>0</v>
      </c>
      <c r="G676" s="1">
        <v>0</v>
      </c>
      <c r="H676">
        <v>3.0750191514203702</v>
      </c>
      <c r="I676">
        <v>-176.32305483035401</v>
      </c>
      <c r="J676">
        <v>-169.45513316970499</v>
      </c>
      <c r="K676">
        <v>-184.331080304312</v>
      </c>
      <c r="L676">
        <v>-156.757767720446</v>
      </c>
      <c r="M676">
        <v>27.821652098591102</v>
      </c>
      <c r="N676">
        <v>91.558430764469804</v>
      </c>
      <c r="O676">
        <v>74.373837757337199</v>
      </c>
      <c r="P676">
        <v>203709.35054016599</v>
      </c>
      <c r="Q676">
        <v>254635.772297282</v>
      </c>
      <c r="R676">
        <v>82.353199800140303</v>
      </c>
      <c r="S676">
        <v>647.16266673188795</v>
      </c>
      <c r="T676">
        <v>0.68454980297100998</v>
      </c>
      <c r="U676">
        <v>0.27665678408685501</v>
      </c>
      <c r="V676" s="1">
        <v>0</v>
      </c>
      <c r="W676">
        <v>0.21411378268366801</v>
      </c>
      <c r="X676">
        <v>0.509229433229476</v>
      </c>
      <c r="Y676" s="1">
        <v>0</v>
      </c>
      <c r="Z676" s="1">
        <v>0</v>
      </c>
      <c r="AA676">
        <v>2.9017089101567202E-4</v>
      </c>
      <c r="AB676">
        <v>5.0482091087254103E-3</v>
      </c>
      <c r="AC676">
        <v>4.33312413511012E-3</v>
      </c>
      <c r="AD676">
        <v>1.89135900788226E-5</v>
      </c>
      <c r="AE676" s="1">
        <v>0</v>
      </c>
      <c r="AF676" s="3">
        <v>2.5708177392109002E-4</v>
      </c>
      <c r="AG676" s="1">
        <v>0</v>
      </c>
      <c r="AH676">
        <v>7.0962744873899499</v>
      </c>
      <c r="AI676">
        <v>0.17133056347081499</v>
      </c>
      <c r="AJ676">
        <v>8.3976029699470107</v>
      </c>
      <c r="AK676" t="s">
        <v>79</v>
      </c>
      <c r="AL676" t="s">
        <v>80</v>
      </c>
      <c r="AM676">
        <v>147078151.09</v>
      </c>
      <c r="AN676">
        <v>722</v>
      </c>
      <c r="AO676" s="1">
        <f t="shared" ref="AO676:AO690" si="144">AA676+AC676*$AO$564+AF676*$AP$564</f>
        <v>4.8803768000468817E-3</v>
      </c>
      <c r="AP676" s="5">
        <f t="shared" ref="AP676:AP693" si="145">100*(1-(1-AO676)^12)</f>
        <v>5.701782290075041</v>
      </c>
      <c r="AQ676" s="3">
        <f t="shared" ref="AQ676:AQ692" si="146">(1-(1-B676/100)^(1/12))- AO676</f>
        <v>-2.7959742140805655E-3</v>
      </c>
      <c r="AR676" s="15">
        <f t="shared" ref="AR676:AR692" si="147">B676/AP676-1</f>
        <v>-0.56630996474551198</v>
      </c>
    </row>
    <row r="677" spans="1:45" x14ac:dyDescent="0.25">
      <c r="A677" t="s">
        <v>37</v>
      </c>
      <c r="B677">
        <v>10.3034030487648</v>
      </c>
      <c r="C677">
        <v>5.6693799879613304E-3</v>
      </c>
      <c r="D677">
        <v>6.5950779079538302</v>
      </c>
      <c r="E677">
        <v>-46.783866360109201</v>
      </c>
      <c r="F677" s="1">
        <v>0</v>
      </c>
      <c r="G677" s="1">
        <v>0</v>
      </c>
      <c r="H677">
        <v>3.2637763644531299</v>
      </c>
      <c r="I677">
        <v>-153.928162655694</v>
      </c>
      <c r="J677">
        <v>-151.66971949842599</v>
      </c>
      <c r="K677">
        <v>-163.35123254437701</v>
      </c>
      <c r="L677">
        <v>-134.387618687599</v>
      </c>
      <c r="M677">
        <v>29.232103923305601</v>
      </c>
      <c r="N677">
        <v>93.794565178983504</v>
      </c>
      <c r="O677">
        <v>75.000562085660405</v>
      </c>
      <c r="P677">
        <v>204197.31145667401</v>
      </c>
      <c r="Q677">
        <v>244337.536249086</v>
      </c>
      <c r="R677">
        <v>83.594540000649502</v>
      </c>
      <c r="S677">
        <v>650.53415174920599</v>
      </c>
      <c r="T677">
        <v>0.67462960532086003</v>
      </c>
      <c r="U677">
        <v>0.27527871518448899</v>
      </c>
      <c r="V677" s="1">
        <v>0</v>
      </c>
      <c r="W677">
        <v>0.25032478564726801</v>
      </c>
      <c r="X677">
        <v>0.474396499168242</v>
      </c>
      <c r="Y677" s="1">
        <v>0</v>
      </c>
      <c r="Z677" s="1">
        <v>0</v>
      </c>
      <c r="AA677">
        <v>2.8974453765591202E-4</v>
      </c>
      <c r="AB677">
        <v>5.3655017792887897E-3</v>
      </c>
      <c r="AC677">
        <v>4.6402661823385797E-3</v>
      </c>
      <c r="AD677">
        <v>1.40465672268211E-5</v>
      </c>
      <c r="AE677" s="1">
        <v>9.1519002222997406E-8</v>
      </c>
      <c r="AF677" s="3">
        <v>8.3871078299443795E-4</v>
      </c>
      <c r="AG677" s="1">
        <v>0</v>
      </c>
      <c r="AH677">
        <v>7.4157995233549103</v>
      </c>
      <c r="AI677">
        <v>0.18752627554672799</v>
      </c>
      <c r="AJ677">
        <v>29.935321041793699</v>
      </c>
      <c r="AK677" t="s">
        <v>81</v>
      </c>
      <c r="AL677" t="s">
        <v>82</v>
      </c>
      <c r="AM677">
        <v>2179806299.8000002</v>
      </c>
      <c r="AN677">
        <v>10675</v>
      </c>
      <c r="AO677" s="1">
        <f t="shared" si="144"/>
        <v>5.7687215029889292E-3</v>
      </c>
      <c r="AP677" s="5">
        <f t="shared" si="145"/>
        <v>6.7069991048528514</v>
      </c>
      <c r="AQ677" s="3">
        <f t="shared" si="146"/>
        <v>3.2517936305921126E-3</v>
      </c>
      <c r="AR677" s="15">
        <f t="shared" si="147"/>
        <v>0.53621655343740371</v>
      </c>
    </row>
    <row r="678" spans="1:45" x14ac:dyDescent="0.25">
      <c r="A678" t="s">
        <v>37</v>
      </c>
      <c r="B678">
        <v>9.3252578310895</v>
      </c>
      <c r="C678">
        <v>6.6701224167119502E-3</v>
      </c>
      <c r="D678">
        <v>7.7169410994444902</v>
      </c>
      <c r="E678">
        <v>-43.5017279496223</v>
      </c>
      <c r="F678" s="1">
        <v>0</v>
      </c>
      <c r="G678" s="1">
        <v>0</v>
      </c>
      <c r="H678">
        <v>3.36414170444053</v>
      </c>
      <c r="I678">
        <v>-130.00313836799501</v>
      </c>
      <c r="J678">
        <v>-128.75535037986401</v>
      </c>
      <c r="K678">
        <v>-143.40478089676</v>
      </c>
      <c r="L678">
        <v>-109.91132211220901</v>
      </c>
      <c r="M678">
        <v>30.690417070280301</v>
      </c>
      <c r="N678">
        <v>94.196105262033896</v>
      </c>
      <c r="O678">
        <v>74.576367968848203</v>
      </c>
      <c r="P678">
        <v>198591.454985916</v>
      </c>
      <c r="Q678">
        <v>240919.688525142</v>
      </c>
      <c r="R678">
        <v>84.116300967418994</v>
      </c>
      <c r="S678">
        <v>656.16284067551203</v>
      </c>
      <c r="T678">
        <v>0.68403038662356797</v>
      </c>
      <c r="U678">
        <v>0.28958170348224399</v>
      </c>
      <c r="V678" s="1">
        <v>0</v>
      </c>
      <c r="W678">
        <v>0.23212902687568901</v>
      </c>
      <c r="X678">
        <v>0.47828926964206597</v>
      </c>
      <c r="Y678" s="1">
        <v>0</v>
      </c>
      <c r="Z678" s="1">
        <v>0</v>
      </c>
      <c r="AA678">
        <v>2.9160843589400601E-4</v>
      </c>
      <c r="AB678">
        <v>6.0798405469233404E-3</v>
      </c>
      <c r="AC678">
        <v>5.3325288746214001E-3</v>
      </c>
      <c r="AD678">
        <v>2.9466117752343399E-4</v>
      </c>
      <c r="AE678">
        <v>3.9291458931342697E-6</v>
      </c>
      <c r="AF678" s="3">
        <v>1.48186690856091E-3</v>
      </c>
      <c r="AG678" s="1">
        <v>9.6843997902856805E-8</v>
      </c>
      <c r="AH678">
        <v>7.4868365119430598</v>
      </c>
      <c r="AI678">
        <v>0.210050069408142</v>
      </c>
      <c r="AJ678">
        <v>42.770056288910602</v>
      </c>
      <c r="AK678" t="s">
        <v>83</v>
      </c>
      <c r="AL678" t="s">
        <v>84</v>
      </c>
      <c r="AM678">
        <v>10786892060.469999</v>
      </c>
      <c r="AN678">
        <v>54317</v>
      </c>
      <c r="AO678" s="1">
        <f t="shared" si="144"/>
        <v>7.1060042190763161E-3</v>
      </c>
      <c r="AP678" s="5">
        <f t="shared" si="145"/>
        <v>8.2017053541598948</v>
      </c>
      <c r="AQ678" s="3">
        <f t="shared" si="146"/>
        <v>1.0184247805984882E-3</v>
      </c>
      <c r="AR678" s="15">
        <f t="shared" si="147"/>
        <v>0.1369901049127229</v>
      </c>
    </row>
    <row r="679" spans="1:45" x14ac:dyDescent="0.25">
      <c r="A679" t="s">
        <v>37</v>
      </c>
      <c r="B679">
        <v>9.7156948312393805</v>
      </c>
      <c r="C679">
        <v>8.0247364092205804E-3</v>
      </c>
      <c r="D679">
        <v>9.2158336375389798</v>
      </c>
      <c r="E679">
        <v>-35.276685341295</v>
      </c>
      <c r="F679" s="1">
        <v>0</v>
      </c>
      <c r="G679" s="1">
        <v>0</v>
      </c>
      <c r="H679">
        <v>3.50252412143257</v>
      </c>
      <c r="I679">
        <v>-106.156377125021</v>
      </c>
      <c r="J679">
        <v>-105.472165089266</v>
      </c>
      <c r="K679">
        <v>-125.728822408857</v>
      </c>
      <c r="L679">
        <v>-85.496681802610794</v>
      </c>
      <c r="M679">
        <v>32.204725953698897</v>
      </c>
      <c r="N679">
        <v>94.460703024999702</v>
      </c>
      <c r="O679">
        <v>74.107015078465196</v>
      </c>
      <c r="P679">
        <v>193132.92287745999</v>
      </c>
      <c r="Q679">
        <v>236163.22391955901</v>
      </c>
      <c r="R679">
        <v>84.692468422721007</v>
      </c>
      <c r="S679">
        <v>662.45353468763801</v>
      </c>
      <c r="T679">
        <v>0.68951512553107597</v>
      </c>
      <c r="U679">
        <v>0.30044715065712502</v>
      </c>
      <c r="V679" s="1">
        <v>0</v>
      </c>
      <c r="W679">
        <v>0.21490297071822501</v>
      </c>
      <c r="X679">
        <v>0.48464987862464898</v>
      </c>
      <c r="Y679" s="1">
        <v>0</v>
      </c>
      <c r="Z679" s="1">
        <v>0</v>
      </c>
      <c r="AA679">
        <v>2.9346498505204298E-4</v>
      </c>
      <c r="AB679">
        <v>7.0621102438867701E-3</v>
      </c>
      <c r="AC679">
        <v>5.8483261651267604E-3</v>
      </c>
      <c r="AD679">
        <v>6.5682702261272595E-4</v>
      </c>
      <c r="AE679">
        <v>1.09030327306064E-5</v>
      </c>
      <c r="AF679" s="3">
        <v>2.1589063197628099E-3</v>
      </c>
      <c r="AG679">
        <v>1.4464467944908299E-6</v>
      </c>
      <c r="AH679">
        <v>7.4019437361398204</v>
      </c>
      <c r="AI679">
        <v>0.207345262726221</v>
      </c>
      <c r="AJ679">
        <v>86.342846289492996</v>
      </c>
      <c r="AK679" t="s">
        <v>85</v>
      </c>
      <c r="AL679" t="s">
        <v>86</v>
      </c>
      <c r="AM679">
        <v>35523517903.620003</v>
      </c>
      <c r="AN679">
        <v>183933</v>
      </c>
      <c r="AO679" s="1">
        <f t="shared" si="144"/>
        <v>8.3006974699416126E-3</v>
      </c>
      <c r="AP679" s="5">
        <f t="shared" si="145"/>
        <v>9.5184371247519763</v>
      </c>
      <c r="AQ679" s="3">
        <f t="shared" si="146"/>
        <v>1.8034619571876895E-4</v>
      </c>
      <c r="AR679" s="15">
        <f t="shared" si="147"/>
        <v>2.0723749487660204E-2</v>
      </c>
    </row>
    <row r="680" spans="1:45" x14ac:dyDescent="0.25">
      <c r="A680" t="s">
        <v>37</v>
      </c>
      <c r="B680">
        <v>11.360241620487701</v>
      </c>
      <c r="C680">
        <v>9.2767819622411908E-3</v>
      </c>
      <c r="D680">
        <v>10.5813534724383</v>
      </c>
      <c r="E680">
        <v>-26.8472695151968</v>
      </c>
      <c r="F680" s="1">
        <v>0</v>
      </c>
      <c r="G680" s="1">
        <v>0</v>
      </c>
      <c r="H680">
        <v>3.6343380818850601</v>
      </c>
      <c r="I680">
        <v>-82.014760897123395</v>
      </c>
      <c r="J680">
        <v>-81.664525389983496</v>
      </c>
      <c r="K680">
        <v>-106.559187269426</v>
      </c>
      <c r="L680">
        <v>-60.919631503451598</v>
      </c>
      <c r="M680">
        <v>32.898320811759199</v>
      </c>
      <c r="N680">
        <v>94.5515756791293</v>
      </c>
      <c r="O680">
        <v>73.481556136204901</v>
      </c>
      <c r="P680">
        <v>189144.81586073001</v>
      </c>
      <c r="Q680">
        <v>232667.28258937399</v>
      </c>
      <c r="R680">
        <v>85.122078790575301</v>
      </c>
      <c r="S680">
        <v>668.16630756254096</v>
      </c>
      <c r="T680">
        <v>0.69389525889229098</v>
      </c>
      <c r="U680">
        <v>0.316774908507164</v>
      </c>
      <c r="V680" s="1">
        <v>0</v>
      </c>
      <c r="W680">
        <v>0.200351358884232</v>
      </c>
      <c r="X680">
        <v>0.482873732608602</v>
      </c>
      <c r="Y680" s="1">
        <v>0</v>
      </c>
      <c r="Z680" s="1">
        <v>0</v>
      </c>
      <c r="AA680">
        <v>2.95170860449251E-4</v>
      </c>
      <c r="AB680">
        <v>8.1585530620402E-3</v>
      </c>
      <c r="AC680">
        <v>6.5460887925863302E-3</v>
      </c>
      <c r="AD680">
        <v>7.9027798286147703E-4</v>
      </c>
      <c r="AE680">
        <v>2.62322753673396E-5</v>
      </c>
      <c r="AF680" s="3">
        <v>2.9107929514923599E-3</v>
      </c>
      <c r="AG680">
        <v>6.5697108473445696E-6</v>
      </c>
      <c r="AH680">
        <v>7.5851158465844799</v>
      </c>
      <c r="AI680">
        <v>0.22108830895913001</v>
      </c>
      <c r="AJ680">
        <v>164.42654409634901</v>
      </c>
      <c r="AK680" t="s">
        <v>87</v>
      </c>
      <c r="AL680" t="s">
        <v>88</v>
      </c>
      <c r="AM680">
        <v>88351245791.889999</v>
      </c>
      <c r="AN680">
        <v>467109</v>
      </c>
      <c r="AO680" s="1">
        <f t="shared" si="144"/>
        <v>9.7520526045279405E-3</v>
      </c>
      <c r="AP680" s="5">
        <f t="shared" si="145"/>
        <v>11.094749419176042</v>
      </c>
      <c r="AQ680" s="3">
        <f t="shared" si="146"/>
        <v>2.4676423039682142E-4</v>
      </c>
      <c r="AR680" s="15">
        <f t="shared" si="147"/>
        <v>2.3929535610131447E-2</v>
      </c>
    </row>
    <row r="681" spans="1:45" x14ac:dyDescent="0.25">
      <c r="A681" t="s">
        <v>37</v>
      </c>
      <c r="B681">
        <v>13.028735127305399</v>
      </c>
      <c r="C681">
        <v>1.08207261647919E-2</v>
      </c>
      <c r="D681">
        <v>12.2392963415931</v>
      </c>
      <c r="E681">
        <v>-20.117738393383</v>
      </c>
      <c r="F681" s="1">
        <v>0</v>
      </c>
      <c r="G681" s="1">
        <v>0</v>
      </c>
      <c r="H681">
        <v>3.7317869529535899</v>
      </c>
      <c r="I681">
        <v>-58.375613883849098</v>
      </c>
      <c r="J681">
        <v>-58.303266461056303</v>
      </c>
      <c r="K681">
        <v>-90.578765092029798</v>
      </c>
      <c r="L681">
        <v>-36.941630777049703</v>
      </c>
      <c r="M681">
        <v>33.326817032560299</v>
      </c>
      <c r="N681">
        <v>94.572211940968302</v>
      </c>
      <c r="O681">
        <v>72.678336365025601</v>
      </c>
      <c r="P681">
        <v>186153.84589399301</v>
      </c>
      <c r="Q681">
        <v>229471.006139473</v>
      </c>
      <c r="R681">
        <v>85.535414389899103</v>
      </c>
      <c r="S681">
        <v>677.71536393419899</v>
      </c>
      <c r="T681">
        <v>0.69586008282150502</v>
      </c>
      <c r="U681">
        <v>0.33007883650231301</v>
      </c>
      <c r="V681" s="1">
        <v>0</v>
      </c>
      <c r="W681">
        <v>0.18614666627993801</v>
      </c>
      <c r="X681">
        <v>0.48377449721774701</v>
      </c>
      <c r="Y681" s="1">
        <v>0</v>
      </c>
      <c r="Z681" s="1">
        <v>0</v>
      </c>
      <c r="AA681">
        <v>2.9649704093619899E-4</v>
      </c>
      <c r="AB681">
        <v>8.8683239665396305E-3</v>
      </c>
      <c r="AC681">
        <v>7.1465040964864002E-3</v>
      </c>
      <c r="AD681">
        <v>9.8546865890575611E-4</v>
      </c>
      <c r="AE681">
        <v>6.40805554038344E-4</v>
      </c>
      <c r="AF681" s="3">
        <v>3.7266328420276699E-3</v>
      </c>
      <c r="AG681">
        <v>2.9663798421054599E-5</v>
      </c>
      <c r="AH681">
        <v>7.89542991524538</v>
      </c>
      <c r="AI681">
        <v>0.23819100227916801</v>
      </c>
      <c r="AJ681">
        <v>298.086625459571</v>
      </c>
      <c r="AK681" t="s">
        <v>89</v>
      </c>
      <c r="AL681" t="s">
        <v>90</v>
      </c>
      <c r="AM681">
        <v>149468693637.51001</v>
      </c>
      <c r="AN681">
        <v>802931</v>
      </c>
      <c r="AO681" s="1">
        <f t="shared" si="144"/>
        <v>1.1169633979450269E-2</v>
      </c>
      <c r="AP681" s="5">
        <f t="shared" si="145"/>
        <v>12.61004081003011</v>
      </c>
      <c r="AQ681" s="3">
        <f t="shared" si="146"/>
        <v>3.9566864251459888E-4</v>
      </c>
      <c r="AR681" s="15">
        <f t="shared" si="147"/>
        <v>3.3203248394109597E-2</v>
      </c>
    </row>
    <row r="682" spans="1:45" x14ac:dyDescent="0.25">
      <c r="A682" t="s">
        <v>37</v>
      </c>
      <c r="B682">
        <v>14.5621599572817</v>
      </c>
      <c r="C682">
        <v>1.24992015062876E-2</v>
      </c>
      <c r="D682">
        <v>14.0096996971339</v>
      </c>
      <c r="E682">
        <v>-11.245770949613</v>
      </c>
      <c r="F682" s="1">
        <v>0</v>
      </c>
      <c r="G682" s="1">
        <v>0</v>
      </c>
      <c r="H682">
        <v>3.8423884411711402</v>
      </c>
      <c r="I682">
        <v>-34.065736491679303</v>
      </c>
      <c r="J682">
        <v>-34.0920861966801</v>
      </c>
      <c r="K682">
        <v>-72.538878596057003</v>
      </c>
      <c r="L682">
        <v>-12.2825150136188</v>
      </c>
      <c r="M682">
        <v>33.271040355547797</v>
      </c>
      <c r="N682">
        <v>94.406339342651904</v>
      </c>
      <c r="O682">
        <v>72.114947258686996</v>
      </c>
      <c r="P682">
        <v>183148.752574296</v>
      </c>
      <c r="Q682">
        <v>227654.27786513901</v>
      </c>
      <c r="R682">
        <v>86.074085063133495</v>
      </c>
      <c r="S682">
        <v>686.23611400327695</v>
      </c>
      <c r="T682">
        <v>0.70028412262404505</v>
      </c>
      <c r="U682">
        <v>0.34296301552256703</v>
      </c>
      <c r="V682" s="1">
        <v>0</v>
      </c>
      <c r="W682">
        <v>0.165857362552425</v>
      </c>
      <c r="X682">
        <v>0.49117962192500603</v>
      </c>
      <c r="Y682" s="1">
        <v>0</v>
      </c>
      <c r="Z682" s="1">
        <v>0</v>
      </c>
      <c r="AA682">
        <v>2.97976111287931E-4</v>
      </c>
      <c r="AB682">
        <v>9.0918803009351606E-3</v>
      </c>
      <c r="AC682">
        <v>7.4122967016806898E-3</v>
      </c>
      <c r="AD682">
        <v>1.4938417921969E-3</v>
      </c>
      <c r="AE682">
        <v>1.3912941398417399E-3</v>
      </c>
      <c r="AF682" s="3">
        <v>4.5210755705693897E-3</v>
      </c>
      <c r="AG682">
        <v>2.24247342817609E-4</v>
      </c>
      <c r="AH682">
        <v>8.1537303321816292</v>
      </c>
      <c r="AI682">
        <v>0.24623876666216499</v>
      </c>
      <c r="AJ682">
        <v>549.40595893142302</v>
      </c>
      <c r="AK682" t="s">
        <v>91</v>
      </c>
      <c r="AL682" t="s">
        <v>92</v>
      </c>
      <c r="AM682">
        <v>183834095206.42999</v>
      </c>
      <c r="AN682">
        <v>1003742</v>
      </c>
      <c r="AO682" s="1">
        <f t="shared" si="144"/>
        <v>1.223134838353801E-2</v>
      </c>
      <c r="AP682" s="5">
        <f t="shared" si="145"/>
        <v>13.729390098172278</v>
      </c>
      <c r="AQ682" s="3">
        <f t="shared" si="146"/>
        <v>7.9811451761790941E-4</v>
      </c>
      <c r="AR682" s="15">
        <f t="shared" si="147"/>
        <v>6.0655998056336369E-2</v>
      </c>
    </row>
    <row r="683" spans="1:45" x14ac:dyDescent="0.25">
      <c r="A683" t="s">
        <v>37</v>
      </c>
      <c r="B683">
        <v>16.606358411430001</v>
      </c>
      <c r="C683">
        <v>1.40215984414083E-2</v>
      </c>
      <c r="D683">
        <v>15.587100365108601</v>
      </c>
      <c r="E683">
        <v>-2.8824364222198899</v>
      </c>
      <c r="F683" s="1">
        <v>0</v>
      </c>
      <c r="G683" s="1">
        <v>0</v>
      </c>
      <c r="H683">
        <v>3.9373071772066202</v>
      </c>
      <c r="I683">
        <v>-10.1866579930253</v>
      </c>
      <c r="J683">
        <v>-10.579353505894799</v>
      </c>
      <c r="K683">
        <v>-49.569419650895</v>
      </c>
      <c r="L683">
        <v>12.153473004312</v>
      </c>
      <c r="M683">
        <v>32.467078173338201</v>
      </c>
      <c r="N683">
        <v>94.221774679536907</v>
      </c>
      <c r="O683">
        <v>71.937951423260699</v>
      </c>
      <c r="P683">
        <v>178492.63933572199</v>
      </c>
      <c r="Q683">
        <v>222190.57654583899</v>
      </c>
      <c r="R683">
        <v>87.232706552295795</v>
      </c>
      <c r="S683">
        <v>690.61952706230204</v>
      </c>
      <c r="T683">
        <v>0.70731890963029498</v>
      </c>
      <c r="U683">
        <v>0.34383746074007199</v>
      </c>
      <c r="V683" s="1">
        <v>0</v>
      </c>
      <c r="W683">
        <v>0.14747824025254599</v>
      </c>
      <c r="X683">
        <v>0.50868429900738099</v>
      </c>
      <c r="Y683" s="1">
        <v>0</v>
      </c>
      <c r="Z683" s="1">
        <v>0</v>
      </c>
      <c r="AA683">
        <v>2.9829657020902998E-4</v>
      </c>
      <c r="AB683">
        <v>8.9506952386429507E-3</v>
      </c>
      <c r="AC683">
        <v>7.4375214104031497E-3</v>
      </c>
      <c r="AD683">
        <v>2.2629802785688702E-3</v>
      </c>
      <c r="AE683">
        <v>1.4976155063061701E-3</v>
      </c>
      <c r="AF683" s="3">
        <v>5.2641603893245599E-3</v>
      </c>
      <c r="AG683">
        <v>1.01205981000266E-3</v>
      </c>
      <c r="AH683">
        <v>8.4558415894967798</v>
      </c>
      <c r="AI683">
        <v>0.25008763142877299</v>
      </c>
      <c r="AJ683">
        <v>859.28666330221904</v>
      </c>
      <c r="AK683" t="s">
        <v>93</v>
      </c>
      <c r="AL683" t="s">
        <v>94</v>
      </c>
      <c r="AM683">
        <v>191047097616.04001</v>
      </c>
      <c r="AN683">
        <v>1070336</v>
      </c>
      <c r="AO683" s="1">
        <f t="shared" si="144"/>
        <v>1.299997836993674E-2</v>
      </c>
      <c r="AP683" s="5">
        <f t="shared" si="145"/>
        <v>14.531526719385424</v>
      </c>
      <c r="AQ683" s="3">
        <f t="shared" si="146"/>
        <v>2.0192671727211377E-3</v>
      </c>
      <c r="AR683" s="15">
        <f t="shared" si="147"/>
        <v>0.1427813974478469</v>
      </c>
    </row>
    <row r="684" spans="1:45" x14ac:dyDescent="0.25">
      <c r="A684" t="s">
        <v>37</v>
      </c>
      <c r="B684">
        <v>18.3372829790937</v>
      </c>
      <c r="C684">
        <v>1.6145478829520801E-2</v>
      </c>
      <c r="D684">
        <v>17.743423853236202</v>
      </c>
      <c r="E684">
        <v>5.1637243433993598</v>
      </c>
      <c r="F684" s="1">
        <v>0</v>
      </c>
      <c r="G684" s="1">
        <v>0</v>
      </c>
      <c r="H684">
        <v>4.0325126612726603</v>
      </c>
      <c r="I684">
        <v>13.8450373499268</v>
      </c>
      <c r="J684">
        <v>13.233170130296701</v>
      </c>
      <c r="K684">
        <v>-23.911106036347199</v>
      </c>
      <c r="L684">
        <v>36.984712553501403</v>
      </c>
      <c r="M684">
        <v>31.9066396757507</v>
      </c>
      <c r="N684">
        <v>94.125334622958107</v>
      </c>
      <c r="O684">
        <v>71.949633735908705</v>
      </c>
      <c r="P684">
        <v>172329.64667119001</v>
      </c>
      <c r="Q684">
        <v>215332.97633229301</v>
      </c>
      <c r="R684">
        <v>90.944842973056197</v>
      </c>
      <c r="S684">
        <v>689.53845343263799</v>
      </c>
      <c r="T684">
        <v>0.72091657067124804</v>
      </c>
      <c r="U684">
        <v>0.32929928971755501</v>
      </c>
      <c r="V684" s="1">
        <v>0</v>
      </c>
      <c r="W684">
        <v>0.12922516404273701</v>
      </c>
      <c r="X684">
        <v>0.54147554623970595</v>
      </c>
      <c r="Y684" s="1">
        <v>0</v>
      </c>
      <c r="Z684" s="1">
        <v>0</v>
      </c>
      <c r="AA684">
        <v>2.9885356966015202E-4</v>
      </c>
      <c r="AB684">
        <v>8.5779806620252894E-3</v>
      </c>
      <c r="AC684">
        <v>7.2481120379356096E-3</v>
      </c>
      <c r="AD684">
        <v>3.4024083121570198E-3</v>
      </c>
      <c r="AE684">
        <v>1.6733825712110101E-3</v>
      </c>
      <c r="AF684" s="3">
        <v>5.9484931063608299E-3</v>
      </c>
      <c r="AG684">
        <v>2.1929002684031398E-3</v>
      </c>
      <c r="AH684">
        <v>8.6220779017821894</v>
      </c>
      <c r="AI684">
        <v>0.24775116186512899</v>
      </c>
      <c r="AJ684">
        <v>1203.8841620165899</v>
      </c>
      <c r="AK684" t="s">
        <v>95</v>
      </c>
      <c r="AL684" t="s">
        <v>96</v>
      </c>
      <c r="AM684">
        <v>144620762782.92999</v>
      </c>
      <c r="AN684">
        <v>839210</v>
      </c>
      <c r="AO684" s="1">
        <f t="shared" si="144"/>
        <v>1.3495458713956592E-2</v>
      </c>
      <c r="AP684" s="5">
        <f t="shared" si="145"/>
        <v>15.044976188963732</v>
      </c>
      <c r="AQ684" s="3">
        <f t="shared" si="146"/>
        <v>3.2439070723328366E-3</v>
      </c>
      <c r="AR684" s="15">
        <f t="shared" si="147"/>
        <v>0.21883097379343441</v>
      </c>
    </row>
    <row r="685" spans="1:45" x14ac:dyDescent="0.25">
      <c r="A685" t="s">
        <v>37</v>
      </c>
      <c r="B685">
        <v>19.289628300628301</v>
      </c>
      <c r="C685">
        <v>1.7884247195872401E-2</v>
      </c>
      <c r="D685">
        <v>19.471033689319299</v>
      </c>
      <c r="E685">
        <v>6.5860888515883396</v>
      </c>
      <c r="F685" s="1">
        <v>0</v>
      </c>
      <c r="G685" s="1">
        <v>0</v>
      </c>
      <c r="H685">
        <v>4.08844713897569</v>
      </c>
      <c r="I685">
        <v>37.742293236489303</v>
      </c>
      <c r="J685">
        <v>36.776701789775402</v>
      </c>
      <c r="K685">
        <v>1.22726745663963</v>
      </c>
      <c r="L685">
        <v>62.017665371687201</v>
      </c>
      <c r="M685">
        <v>32.0761734272307</v>
      </c>
      <c r="N685">
        <v>94.067545944996397</v>
      </c>
      <c r="O685">
        <v>71.996853761981399</v>
      </c>
      <c r="P685">
        <v>164262.57095612001</v>
      </c>
      <c r="Q685">
        <v>203600.657065056</v>
      </c>
      <c r="R685">
        <v>99.354907183930194</v>
      </c>
      <c r="S685">
        <v>690.448909156642</v>
      </c>
      <c r="T685">
        <v>0.72295229204373501</v>
      </c>
      <c r="U685">
        <v>0.320123783374541</v>
      </c>
      <c r="V685" s="1">
        <v>0</v>
      </c>
      <c r="W685">
        <v>0.12109674897903</v>
      </c>
      <c r="X685">
        <v>0.55877946764642705</v>
      </c>
      <c r="Y685" s="1">
        <v>0</v>
      </c>
      <c r="Z685" s="1">
        <v>0</v>
      </c>
      <c r="AA685">
        <v>2.9943000707624801E-4</v>
      </c>
      <c r="AB685">
        <v>8.3239753734244207E-3</v>
      </c>
      <c r="AC685">
        <v>7.11384316598258E-3</v>
      </c>
      <c r="AD685">
        <v>3.47188130149346E-3</v>
      </c>
      <c r="AE685">
        <v>2.46600906081384E-3</v>
      </c>
      <c r="AF685" s="3">
        <v>6.33950570116288E-3</v>
      </c>
      <c r="AG685">
        <v>3.3229780020397901E-3</v>
      </c>
      <c r="AH685">
        <v>8.5488682200533592</v>
      </c>
      <c r="AI685">
        <v>0.248857589554145</v>
      </c>
      <c r="AJ685">
        <v>1617.63488556892</v>
      </c>
      <c r="AK685" t="s">
        <v>97</v>
      </c>
      <c r="AL685" t="s">
        <v>98</v>
      </c>
      <c r="AM685">
        <v>122148933014.39</v>
      </c>
      <c r="AN685">
        <v>743620</v>
      </c>
      <c r="AO685" s="1">
        <f t="shared" si="144"/>
        <v>1.3752778874221709E-2</v>
      </c>
      <c r="AP685" s="5">
        <f t="shared" si="145"/>
        <v>15.31051137827718</v>
      </c>
      <c r="AQ685" s="3">
        <f t="shared" si="146"/>
        <v>3.9472929709655838E-3</v>
      </c>
      <c r="AR685" s="15">
        <f t="shared" si="147"/>
        <v>0.25989444924725125</v>
      </c>
    </row>
    <row r="686" spans="1:45" x14ac:dyDescent="0.25">
      <c r="A686" t="s">
        <v>37</v>
      </c>
      <c r="B686">
        <v>20.829775056872599</v>
      </c>
      <c r="C686">
        <v>1.9246644390227299E-2</v>
      </c>
      <c r="D686">
        <v>20.801376637260901</v>
      </c>
      <c r="E686">
        <v>5.9745642829024996</v>
      </c>
      <c r="F686" s="1">
        <v>0</v>
      </c>
      <c r="G686" s="1">
        <v>0</v>
      </c>
      <c r="H686">
        <v>4.15186509057951</v>
      </c>
      <c r="I686">
        <v>61.252173795376002</v>
      </c>
      <c r="J686">
        <v>59.855017893773599</v>
      </c>
      <c r="K686">
        <v>28.6963144810789</v>
      </c>
      <c r="L686">
        <v>86.910733311605895</v>
      </c>
      <c r="M686">
        <v>33.112033987109598</v>
      </c>
      <c r="N686">
        <v>94.170150302182805</v>
      </c>
      <c r="O686">
        <v>71.922569530781502</v>
      </c>
      <c r="P686">
        <v>155371.79575123999</v>
      </c>
      <c r="Q686">
        <v>190814.647136908</v>
      </c>
      <c r="R686">
        <v>111.720028170326</v>
      </c>
      <c r="S686">
        <v>686.73314413123705</v>
      </c>
      <c r="T686">
        <v>0.72458106846606296</v>
      </c>
      <c r="U686">
        <v>0.31809284697977702</v>
      </c>
      <c r="V686" s="1">
        <v>0</v>
      </c>
      <c r="W686">
        <v>0.117548017148456</v>
      </c>
      <c r="X686">
        <v>0.564359135871766</v>
      </c>
      <c r="Y686" s="1">
        <v>0</v>
      </c>
      <c r="Z686" s="1">
        <v>0</v>
      </c>
      <c r="AA686">
        <v>3.01922756226649E-4</v>
      </c>
      <c r="AB686">
        <v>8.22757971424792E-3</v>
      </c>
      <c r="AC686">
        <v>7.0769208888945999E-3</v>
      </c>
      <c r="AD686">
        <v>3.39221742097259E-3</v>
      </c>
      <c r="AE686">
        <v>3.7021505614213E-3</v>
      </c>
      <c r="AF686" s="3">
        <v>6.5520416384436102E-3</v>
      </c>
      <c r="AG686">
        <v>3.6227816883621202E-3</v>
      </c>
      <c r="AH686">
        <v>8.3397682201396499</v>
      </c>
      <c r="AI686">
        <v>0.25144759529313099</v>
      </c>
      <c r="AJ686">
        <v>2139.47210467885</v>
      </c>
      <c r="AK686" t="s">
        <v>99</v>
      </c>
      <c r="AL686" t="s">
        <v>100</v>
      </c>
      <c r="AM686">
        <v>97890135451.520004</v>
      </c>
      <c r="AN686">
        <v>630038</v>
      </c>
      <c r="AO686" s="1">
        <f t="shared" si="144"/>
        <v>1.393088528356486E-2</v>
      </c>
      <c r="AP686" s="5">
        <f t="shared" si="145"/>
        <v>15.493858120160297</v>
      </c>
      <c r="AQ686" s="3">
        <f t="shared" si="146"/>
        <v>5.3450698262615219E-3</v>
      </c>
      <c r="AR686" s="15">
        <f t="shared" si="147"/>
        <v>0.34438916991045065</v>
      </c>
    </row>
    <row r="687" spans="1:45" x14ac:dyDescent="0.25">
      <c r="A687" t="s">
        <v>37</v>
      </c>
      <c r="B687">
        <v>21.793590043238002</v>
      </c>
      <c r="C687">
        <v>2.0706848437769501E-2</v>
      </c>
      <c r="D687">
        <v>22.204834568778299</v>
      </c>
      <c r="E687">
        <v>3.0160381855247098</v>
      </c>
      <c r="F687" s="1">
        <v>0</v>
      </c>
      <c r="G687" s="1">
        <v>0</v>
      </c>
      <c r="H687">
        <v>4.1973005407175101</v>
      </c>
      <c r="I687">
        <v>84.769307082742998</v>
      </c>
      <c r="J687">
        <v>83.740130361713994</v>
      </c>
      <c r="K687">
        <v>52.316882679979997</v>
      </c>
      <c r="L687">
        <v>111.964480952247</v>
      </c>
      <c r="M687">
        <v>34.9726825643273</v>
      </c>
      <c r="N687">
        <v>94.330816685385003</v>
      </c>
      <c r="O687">
        <v>71.4569353281573</v>
      </c>
      <c r="P687">
        <v>146577.64762376499</v>
      </c>
      <c r="Q687">
        <v>180315.00958576001</v>
      </c>
      <c r="R687">
        <v>123.771389979571</v>
      </c>
      <c r="S687">
        <v>685.70765463977796</v>
      </c>
      <c r="T687">
        <v>0.71544017922486403</v>
      </c>
      <c r="U687">
        <v>0.33492199767813402</v>
      </c>
      <c r="V687" s="1">
        <v>0</v>
      </c>
      <c r="W687">
        <v>0.119950723173498</v>
      </c>
      <c r="X687">
        <v>0.54512727914836701</v>
      </c>
      <c r="Y687" s="1">
        <v>0</v>
      </c>
      <c r="Z687" s="1">
        <v>0</v>
      </c>
      <c r="AA687">
        <v>3.0436536656082701E-4</v>
      </c>
      <c r="AB687">
        <v>8.2735640381181308E-3</v>
      </c>
      <c r="AC687">
        <v>7.1046271830914297E-3</v>
      </c>
      <c r="AD687">
        <v>3.3086214610396399E-3</v>
      </c>
      <c r="AE687">
        <v>4.1315698209679497E-3</v>
      </c>
      <c r="AF687" s="3">
        <v>6.7768837973069601E-3</v>
      </c>
      <c r="AG687">
        <v>4.6887497056351899E-3</v>
      </c>
      <c r="AH687">
        <v>8.0885473912000592</v>
      </c>
      <c r="AI687">
        <v>0.26588988897024102</v>
      </c>
      <c r="AJ687">
        <v>2689.8590667345902</v>
      </c>
      <c r="AK687" t="s">
        <v>101</v>
      </c>
      <c r="AL687" t="s">
        <v>102</v>
      </c>
      <c r="AM687">
        <v>84956697718.029999</v>
      </c>
      <c r="AN687">
        <v>579602</v>
      </c>
      <c r="AO687" s="1">
        <f t="shared" si="144"/>
        <v>1.4185876346959217E-2</v>
      </c>
      <c r="AP687" s="5">
        <f t="shared" si="145"/>
        <v>15.755718344801961</v>
      </c>
      <c r="AQ687" s="3">
        <f t="shared" si="146"/>
        <v>6.0906149356386805E-3</v>
      </c>
      <c r="AR687" s="15">
        <f t="shared" si="147"/>
        <v>0.38321779853522342</v>
      </c>
      <c r="AS687" s="3">
        <f>AVERAGE(AQ685:AQ687)</f>
        <v>5.1276592442885951E-3</v>
      </c>
    </row>
    <row r="688" spans="1:45" x14ac:dyDescent="0.25">
      <c r="A688" t="s">
        <v>37</v>
      </c>
      <c r="B688">
        <v>23.511546230862798</v>
      </c>
      <c r="C688">
        <v>2.17296638667102E-2</v>
      </c>
      <c r="D688">
        <v>23.174283986172501</v>
      </c>
      <c r="E688">
        <v>9.8747622395965209</v>
      </c>
      <c r="F688" s="1">
        <v>0</v>
      </c>
      <c r="G688" s="1">
        <v>0</v>
      </c>
      <c r="H688">
        <v>4.30807658084262</v>
      </c>
      <c r="I688">
        <v>108.12725084053299</v>
      </c>
      <c r="J688">
        <v>107.584389021319</v>
      </c>
      <c r="K688">
        <v>69.527027832712605</v>
      </c>
      <c r="L688">
        <v>136.67884564781099</v>
      </c>
      <c r="M688">
        <v>36.069949224077099</v>
      </c>
      <c r="N688">
        <v>94.168604436042102</v>
      </c>
      <c r="O688">
        <v>70.371917610223406</v>
      </c>
      <c r="P688">
        <v>139549.55188428701</v>
      </c>
      <c r="Q688">
        <v>171915.44944449101</v>
      </c>
      <c r="R688">
        <v>128.20134429533101</v>
      </c>
      <c r="S688">
        <v>692.91906925195701</v>
      </c>
      <c r="T688">
        <v>0.72160519315705796</v>
      </c>
      <c r="U688">
        <v>0.32752797850601301</v>
      </c>
      <c r="V688" s="1">
        <v>0</v>
      </c>
      <c r="W688">
        <v>0.10479038829474301</v>
      </c>
      <c r="X688">
        <v>0.56768163319924303</v>
      </c>
      <c r="Y688" s="1">
        <v>0</v>
      </c>
      <c r="Z688" s="1">
        <v>0</v>
      </c>
      <c r="AA688">
        <v>3.0951094464864802E-4</v>
      </c>
      <c r="AB688">
        <v>8.3190158241914607E-3</v>
      </c>
      <c r="AC688">
        <v>7.2146855005331004E-3</v>
      </c>
      <c r="AD688">
        <v>2.9666330197972201E-3</v>
      </c>
      <c r="AE688">
        <v>4.5170429814423499E-3</v>
      </c>
      <c r="AF688" s="3">
        <v>7.0468169138006497E-3</v>
      </c>
      <c r="AG688">
        <v>5.6175097177806601E-3</v>
      </c>
      <c r="AH688">
        <v>8.2231989521328206</v>
      </c>
      <c r="AI688">
        <v>0.26926586664755497</v>
      </c>
      <c r="AJ688">
        <v>3340.6752467139399</v>
      </c>
      <c r="AK688" t="s">
        <v>103</v>
      </c>
      <c r="AL688" t="s">
        <v>104</v>
      </c>
      <c r="AM688">
        <v>60883655342.940002</v>
      </c>
      <c r="AN688">
        <v>436287</v>
      </c>
      <c r="AO688" s="1">
        <f t="shared" si="144"/>
        <v>1.4571013358982398E-2</v>
      </c>
      <c r="AP688" s="5">
        <f t="shared" si="145"/>
        <v>16.149820606453858</v>
      </c>
      <c r="AQ688" s="3">
        <f t="shared" si="146"/>
        <v>7.517253702175453E-3</v>
      </c>
      <c r="AR688" s="15">
        <f t="shared" si="147"/>
        <v>0.45583946743451853</v>
      </c>
    </row>
    <row r="689" spans="1:44" x14ac:dyDescent="0.25">
      <c r="A689" t="s">
        <v>37</v>
      </c>
      <c r="B689">
        <v>22.938015704896898</v>
      </c>
      <c r="C689">
        <v>2.1803182475870101E-2</v>
      </c>
      <c r="D689">
        <v>23.243538288655401</v>
      </c>
      <c r="E689">
        <v>19.451767127936801</v>
      </c>
      <c r="F689" s="1">
        <v>0</v>
      </c>
      <c r="G689" s="1">
        <v>0</v>
      </c>
      <c r="H689">
        <v>4.4370392931725302</v>
      </c>
      <c r="I689">
        <v>130.39240912296299</v>
      </c>
      <c r="J689">
        <v>130.15752678710601</v>
      </c>
      <c r="K689">
        <v>86.770795464578697</v>
      </c>
      <c r="L689">
        <v>161.09278589645001</v>
      </c>
      <c r="M689">
        <v>37.270514202444197</v>
      </c>
      <c r="N689">
        <v>93.897476957590996</v>
      </c>
      <c r="O689">
        <v>69.264590343782601</v>
      </c>
      <c r="P689">
        <v>129678.40241076201</v>
      </c>
      <c r="Q689">
        <v>160414.20952958599</v>
      </c>
      <c r="R689">
        <v>131.91810688977199</v>
      </c>
      <c r="S689">
        <v>697.93915247781001</v>
      </c>
      <c r="T689">
        <v>0.72728651420023804</v>
      </c>
      <c r="U689">
        <v>0.32119068883914098</v>
      </c>
      <c r="V689" s="1">
        <v>0</v>
      </c>
      <c r="W689">
        <v>9.0533155667834403E-2</v>
      </c>
      <c r="X689">
        <v>0.58827615549302303</v>
      </c>
      <c r="Y689" s="1">
        <v>0</v>
      </c>
      <c r="Z689" s="1">
        <v>0</v>
      </c>
      <c r="AA689">
        <v>3.16412045972615E-4</v>
      </c>
      <c r="AB689">
        <v>8.3657895705986102E-3</v>
      </c>
      <c r="AC689">
        <v>7.36045827999728E-3</v>
      </c>
      <c r="AD689">
        <v>2.5050491274689001E-3</v>
      </c>
      <c r="AE689">
        <v>5.4466668866783403E-3</v>
      </c>
      <c r="AF689" s="3">
        <v>7.2923340899374396E-3</v>
      </c>
      <c r="AG689">
        <v>5.1693008037329404E-3</v>
      </c>
      <c r="AH689">
        <v>8.3159787485028893</v>
      </c>
      <c r="AI689">
        <v>0.29512725066099299</v>
      </c>
      <c r="AJ689">
        <v>4075.6609977278699</v>
      </c>
      <c r="AK689" t="s">
        <v>105</v>
      </c>
      <c r="AL689" t="s">
        <v>106</v>
      </c>
      <c r="AM689">
        <v>36870811765.440002</v>
      </c>
      <c r="AN689">
        <v>284325</v>
      </c>
      <c r="AO689" s="1">
        <f t="shared" si="144"/>
        <v>1.4969204415907334E-2</v>
      </c>
      <c r="AP689" s="5">
        <f t="shared" si="145"/>
        <v>16.555503268964287</v>
      </c>
      <c r="AQ689" s="3">
        <f t="shared" si="146"/>
        <v>6.5100993863718027E-3</v>
      </c>
      <c r="AR689" s="15">
        <f t="shared" si="147"/>
        <v>0.38552210296726908</v>
      </c>
    </row>
    <row r="690" spans="1:44" x14ac:dyDescent="0.25">
      <c r="A690" t="s">
        <v>37</v>
      </c>
      <c r="B690">
        <v>24.323959518034499</v>
      </c>
      <c r="C690">
        <v>2.10424084959361E-2</v>
      </c>
      <c r="D690">
        <v>22.524115578807301</v>
      </c>
      <c r="E690">
        <v>36.023920613297797</v>
      </c>
      <c r="F690" s="1">
        <v>0</v>
      </c>
      <c r="G690" s="1">
        <v>0</v>
      </c>
      <c r="H690">
        <v>4.6149021486938899</v>
      </c>
      <c r="I690">
        <v>152.38340408653499</v>
      </c>
      <c r="J690">
        <v>152.33405797701801</v>
      </c>
      <c r="K690">
        <v>104.079726575536</v>
      </c>
      <c r="L690">
        <v>185.29202998342399</v>
      </c>
      <c r="M690">
        <v>37.7185836474345</v>
      </c>
      <c r="N690">
        <v>93.629992565896003</v>
      </c>
      <c r="O690">
        <v>68.286822658900107</v>
      </c>
      <c r="P690">
        <v>120706.50859724999</v>
      </c>
      <c r="Q690">
        <v>149808.35565751599</v>
      </c>
      <c r="R690">
        <v>132.91797261799601</v>
      </c>
      <c r="S690">
        <v>703.38410992320701</v>
      </c>
      <c r="T690">
        <v>0.74068079563043299</v>
      </c>
      <c r="U690">
        <v>0.29561564190063999</v>
      </c>
      <c r="V690" s="1">
        <v>0</v>
      </c>
      <c r="W690">
        <v>7.1409074345847007E-2</v>
      </c>
      <c r="X690">
        <v>0.63297528375351197</v>
      </c>
      <c r="Y690" s="1">
        <v>0</v>
      </c>
      <c r="Z690" s="1">
        <v>0</v>
      </c>
      <c r="AA690">
        <v>3.2791546573207798E-4</v>
      </c>
      <c r="AB690">
        <v>8.2298717964098198E-3</v>
      </c>
      <c r="AC690">
        <v>7.3900904386936901E-3</v>
      </c>
      <c r="AD690">
        <v>2.1310034401873898E-3</v>
      </c>
      <c r="AE690">
        <v>6.3550407618274797E-3</v>
      </c>
      <c r="AF690" s="3">
        <v>7.5034221080670796E-3</v>
      </c>
      <c r="AG690">
        <v>3.9984789016540003E-3</v>
      </c>
      <c r="AH690">
        <v>8.5454184898763597</v>
      </c>
      <c r="AI690">
        <v>0.31303152749346602</v>
      </c>
      <c r="AJ690">
        <v>4849.0837998984698</v>
      </c>
      <c r="AK690" t="s">
        <v>107</v>
      </c>
      <c r="AL690" t="s">
        <v>108</v>
      </c>
      <c r="AM690">
        <v>13643215253.73</v>
      </c>
      <c r="AN690">
        <v>113028</v>
      </c>
      <c r="AO690" s="1">
        <f t="shared" si="144"/>
        <v>1.5221428012492847E-2</v>
      </c>
      <c r="AP690" s="5">
        <f t="shared" si="145"/>
        <v>16.811540617632016</v>
      </c>
      <c r="AQ690" s="3">
        <f t="shared" si="146"/>
        <v>7.7366462718853907E-3</v>
      </c>
      <c r="AR690" s="15">
        <f t="shared" si="147"/>
        <v>0.4468608244341048</v>
      </c>
    </row>
    <row r="691" spans="1:44" x14ac:dyDescent="0.25">
      <c r="A691" t="s">
        <v>37</v>
      </c>
      <c r="B691">
        <v>22.8872216908448</v>
      </c>
      <c r="C691">
        <v>1.98807784942681E-2</v>
      </c>
      <c r="D691">
        <v>21.413693668333998</v>
      </c>
      <c r="E691">
        <v>54.201224446599902</v>
      </c>
      <c r="F691" s="1">
        <v>0</v>
      </c>
      <c r="G691" s="1">
        <v>0</v>
      </c>
      <c r="H691">
        <v>4.81029873464177</v>
      </c>
      <c r="I691">
        <v>174.586080581011</v>
      </c>
      <c r="J691">
        <v>174.628822656701</v>
      </c>
      <c r="K691">
        <v>122.64412207466999</v>
      </c>
      <c r="L691">
        <v>210.206693348377</v>
      </c>
      <c r="M691">
        <v>38.178297624871298</v>
      </c>
      <c r="N691">
        <v>93.276847844660495</v>
      </c>
      <c r="O691">
        <v>67.704255980311004</v>
      </c>
      <c r="P691">
        <v>111240.267231119</v>
      </c>
      <c r="Q691">
        <v>139289.55036042299</v>
      </c>
      <c r="R691">
        <v>133.577550356432</v>
      </c>
      <c r="S691">
        <v>707.38536940461802</v>
      </c>
      <c r="T691">
        <v>0.74258976223515805</v>
      </c>
      <c r="U691">
        <v>0.28596832843554398</v>
      </c>
      <c r="V691" s="1">
        <v>0</v>
      </c>
      <c r="W691">
        <v>7.7403402861618703E-2</v>
      </c>
      <c r="X691">
        <v>0.63662826870283595</v>
      </c>
      <c r="Y691" s="1">
        <v>0</v>
      </c>
      <c r="Z691" s="1">
        <v>0</v>
      </c>
      <c r="AA691">
        <v>3.3831756355920601E-4</v>
      </c>
      <c r="AB691">
        <v>8.17745386397138E-3</v>
      </c>
      <c r="AC691">
        <v>7.4762776675207296E-3</v>
      </c>
      <c r="AD691">
        <v>1.73100734402826E-3</v>
      </c>
      <c r="AE691">
        <v>6.2940365868511296E-3</v>
      </c>
      <c r="AF691" s="3">
        <v>7.5956021345735701E-3</v>
      </c>
      <c r="AG691">
        <v>3.3399564610094501E-3</v>
      </c>
      <c r="AH691">
        <v>8.5562766326780402</v>
      </c>
      <c r="AI691">
        <v>0.29997173072845701</v>
      </c>
      <c r="AJ691">
        <v>5639.4698440724096</v>
      </c>
      <c r="AK691" t="s">
        <v>109</v>
      </c>
      <c r="AL691" t="s">
        <v>110</v>
      </c>
      <c r="AM691">
        <v>4542607552.6499996</v>
      </c>
      <c r="AN691">
        <v>40836</v>
      </c>
      <c r="AO691" s="1">
        <f>AA691+AC691*$AO$564+AF691*$AP$564</f>
        <v>1.5410197365653504E-2</v>
      </c>
      <c r="AP691" s="5">
        <f t="shared" si="145"/>
        <v>17.002692865116597</v>
      </c>
      <c r="AQ691" s="3">
        <f t="shared" si="146"/>
        <v>6.01537481462135E-3</v>
      </c>
      <c r="AR691" s="15">
        <f t="shared" si="147"/>
        <v>0.34609393185012105</v>
      </c>
    </row>
    <row r="692" spans="1:44" x14ac:dyDescent="0.25">
      <c r="A692" t="s">
        <v>37</v>
      </c>
      <c r="B692">
        <v>20.407194187996101</v>
      </c>
      <c r="C692">
        <v>1.8953068073506201E-2</v>
      </c>
      <c r="D692">
        <v>20.516422332730802</v>
      </c>
      <c r="E692">
        <v>77.884947725707406</v>
      </c>
      <c r="F692" s="1">
        <v>0</v>
      </c>
      <c r="G692" s="1">
        <v>0</v>
      </c>
      <c r="H692">
        <v>5.0419972856059401</v>
      </c>
      <c r="I692">
        <v>194.06645996621299</v>
      </c>
      <c r="J692">
        <v>194.401883661705</v>
      </c>
      <c r="K692">
        <v>143.21637776008399</v>
      </c>
      <c r="L692">
        <v>233.560902420589</v>
      </c>
      <c r="M692">
        <v>38.322802999613202</v>
      </c>
      <c r="N692">
        <v>92.711732608755796</v>
      </c>
      <c r="O692">
        <v>67.323587875212198</v>
      </c>
      <c r="P692">
        <v>99797.750788188001</v>
      </c>
      <c r="Q692">
        <v>128508.94064801199</v>
      </c>
      <c r="R692">
        <v>133.52527527893801</v>
      </c>
      <c r="S692">
        <v>706.77946939860499</v>
      </c>
      <c r="T692">
        <v>0.68483241655250704</v>
      </c>
      <c r="U692">
        <v>0.31007888524438298</v>
      </c>
      <c r="V692" s="1">
        <v>0</v>
      </c>
      <c r="W692">
        <v>0.144562119151186</v>
      </c>
      <c r="X692">
        <v>0.54535899560442902</v>
      </c>
      <c r="Y692" s="1">
        <v>0</v>
      </c>
      <c r="Z692" s="1">
        <v>0</v>
      </c>
      <c r="AA692">
        <v>3.6595266231423602E-4</v>
      </c>
      <c r="AB692">
        <v>7.8787518208613596E-3</v>
      </c>
      <c r="AC692">
        <v>7.3187514647080603E-3</v>
      </c>
      <c r="AD692">
        <v>1.06365308566335E-3</v>
      </c>
      <c r="AE692">
        <v>6.1799789022528801E-3</v>
      </c>
      <c r="AF692" s="3">
        <v>7.4990064869946398E-3</v>
      </c>
      <c r="AG692">
        <v>3.4647015111975302E-3</v>
      </c>
      <c r="AH692">
        <v>8.42350130039239</v>
      </c>
      <c r="AI692">
        <v>0.30232342498986398</v>
      </c>
      <c r="AJ692">
        <v>6333.9307979777304</v>
      </c>
      <c r="AK692" t="s">
        <v>111</v>
      </c>
      <c r="AL692" t="s">
        <v>112</v>
      </c>
      <c r="AM692">
        <v>919237082.50999999</v>
      </c>
      <c r="AN692">
        <v>9211</v>
      </c>
      <c r="AO692" s="1">
        <f>AA692+AC692*$AO$564+AF692*$AP$564</f>
        <v>1.5183710614016936E-2</v>
      </c>
      <c r="AP692" s="5">
        <f t="shared" si="145"/>
        <v>16.773298762280376</v>
      </c>
      <c r="AQ692" s="3">
        <f t="shared" si="146"/>
        <v>3.6570800715470548E-3</v>
      </c>
      <c r="AR692" s="15">
        <f t="shared" si="147"/>
        <v>0.21664763009453991</v>
      </c>
    </row>
    <row r="693" spans="1:44" x14ac:dyDescent="0.25">
      <c r="A693" t="s">
        <v>37</v>
      </c>
      <c r="B693">
        <v>30.299165029924101</v>
      </c>
      <c r="C693">
        <v>1.7485685541964498E-2</v>
      </c>
      <c r="D693">
        <v>19.077994565091</v>
      </c>
      <c r="E693">
        <v>113.291926007521</v>
      </c>
      <c r="F693" s="1">
        <v>0</v>
      </c>
      <c r="G693" s="1">
        <v>0</v>
      </c>
      <c r="H693">
        <v>5.3987649107736004</v>
      </c>
      <c r="I693">
        <v>217.88458319334799</v>
      </c>
      <c r="J693">
        <v>217.88867311457301</v>
      </c>
      <c r="K693">
        <v>168.156549176141</v>
      </c>
      <c r="L693">
        <v>266.65466890389303</v>
      </c>
      <c r="M693">
        <v>38.244794778372501</v>
      </c>
      <c r="N693">
        <v>92.455373690036694</v>
      </c>
      <c r="O693">
        <v>67.880884679572603</v>
      </c>
      <c r="P693">
        <v>80491.620356773507</v>
      </c>
      <c r="Q693">
        <v>102300.46293212</v>
      </c>
      <c r="R693">
        <v>133.58569384296101</v>
      </c>
      <c r="S693">
        <v>705.85635961436003</v>
      </c>
      <c r="T693">
        <v>0.608662536210821</v>
      </c>
      <c r="U693">
        <v>0.39196889713399102</v>
      </c>
      <c r="V693" s="1">
        <v>0</v>
      </c>
      <c r="W693">
        <v>0.12723019546789799</v>
      </c>
      <c r="X693">
        <v>0.48080090739810899</v>
      </c>
      <c r="Y693" s="1">
        <v>0</v>
      </c>
      <c r="Z693" s="1">
        <v>0</v>
      </c>
      <c r="AA693">
        <v>3.5737284623656401E-4</v>
      </c>
      <c r="AB693">
        <v>7.4705789039123697E-3</v>
      </c>
      <c r="AC693">
        <v>7.3395038542854599E-3</v>
      </c>
      <c r="AD693">
        <v>8.4091952655133799E-4</v>
      </c>
      <c r="AE693">
        <v>5.8980580915789704E-3</v>
      </c>
      <c r="AF693" s="3">
        <v>7.3925450251953097E-3</v>
      </c>
      <c r="AG693">
        <v>2.91880299275519E-3</v>
      </c>
      <c r="AH693">
        <v>8.1977968747142</v>
      </c>
      <c r="AI693">
        <v>0.28682564337739203</v>
      </c>
      <c r="AJ693">
        <v>6837.7021118040502</v>
      </c>
      <c r="AK693" t="s">
        <v>113</v>
      </c>
      <c r="AL693" t="s">
        <v>114</v>
      </c>
      <c r="AM693">
        <v>155670793.77000001</v>
      </c>
      <c r="AN693">
        <v>1934</v>
      </c>
      <c r="AO693" s="1">
        <f>AA693+AC693*$AO$564+AF693*$AP$564</f>
        <v>1.5089421725717334E-2</v>
      </c>
      <c r="AP693" s="5">
        <f t="shared" si="145"/>
        <v>16.677628288500824</v>
      </c>
      <c r="AQ693" s="3">
        <f t="shared" ref="AQ693" si="148">(1-(1-B693/100)^(1/12))- AO693</f>
        <v>1.454250654375081E-2</v>
      </c>
      <c r="AR693" s="15">
        <f t="shared" ref="AR693" si="149">B693/AP693-1</f>
        <v>0.81675502690123425</v>
      </c>
    </row>
    <row r="698" spans="1:44" x14ac:dyDescent="0.25">
      <c r="AO698" t="s">
        <v>226</v>
      </c>
      <c r="AP698" t="s">
        <v>67</v>
      </c>
      <c r="AR698" t="s">
        <v>314</v>
      </c>
    </row>
    <row r="699" spans="1:44" x14ac:dyDescent="0.25">
      <c r="A699" t="s">
        <v>0</v>
      </c>
      <c r="B699" t="s">
        <v>1</v>
      </c>
      <c r="C699" t="s">
        <v>2</v>
      </c>
      <c r="D699" t="s">
        <v>3</v>
      </c>
      <c r="E699" t="s">
        <v>5</v>
      </c>
      <c r="F699" t="s">
        <v>6</v>
      </c>
      <c r="G699" t="s">
        <v>208</v>
      </c>
      <c r="H699" t="s">
        <v>7</v>
      </c>
      <c r="I699" t="s">
        <v>8</v>
      </c>
      <c r="J699" t="s">
        <v>134</v>
      </c>
      <c r="K699" t="s">
        <v>143</v>
      </c>
      <c r="L699" t="s">
        <v>9</v>
      </c>
      <c r="M699" t="s">
        <v>10</v>
      </c>
      <c r="N699" t="s">
        <v>11</v>
      </c>
      <c r="O699" t="s">
        <v>13</v>
      </c>
      <c r="P699" t="s">
        <v>14</v>
      </c>
      <c r="Q699" t="s">
        <v>15</v>
      </c>
      <c r="R699" t="s">
        <v>16</v>
      </c>
      <c r="S699" t="s">
        <v>17</v>
      </c>
      <c r="T699" t="s">
        <v>18</v>
      </c>
      <c r="U699" t="s">
        <v>20</v>
      </c>
      <c r="V699" t="s">
        <v>21</v>
      </c>
      <c r="W699" t="s">
        <v>22</v>
      </c>
      <c r="X699" t="s">
        <v>23</v>
      </c>
      <c r="Y699" t="s">
        <v>24</v>
      </c>
      <c r="Z699" t="s">
        <v>25</v>
      </c>
      <c r="AA699" t="s">
        <v>26</v>
      </c>
      <c r="AB699" t="s">
        <v>27</v>
      </c>
      <c r="AC699" t="s">
        <v>263</v>
      </c>
      <c r="AD699" t="s">
        <v>120</v>
      </c>
      <c r="AE699" t="s">
        <v>29</v>
      </c>
      <c r="AF699" s="3" t="s">
        <v>233</v>
      </c>
      <c r="AG699" t="s">
        <v>30</v>
      </c>
      <c r="AH699" t="s">
        <v>31</v>
      </c>
      <c r="AI699" t="s">
        <v>32</v>
      </c>
      <c r="AJ699" t="s">
        <v>33</v>
      </c>
      <c r="AK699" t="s">
        <v>34</v>
      </c>
      <c r="AL699" t="s">
        <v>74</v>
      </c>
      <c r="AM699" t="s">
        <v>35</v>
      </c>
      <c r="AN699" t="s">
        <v>36</v>
      </c>
      <c r="AO699" s="15">
        <v>1</v>
      </c>
      <c r="AP699" s="15">
        <v>1</v>
      </c>
    </row>
    <row r="700" spans="1:44" x14ac:dyDescent="0.25">
      <c r="A700" t="s">
        <v>37</v>
      </c>
      <c r="B700">
        <v>0.30104654482138099</v>
      </c>
      <c r="C700">
        <v>4.8722093227410298E-3</v>
      </c>
      <c r="D700">
        <v>5.6924944018281396</v>
      </c>
      <c r="E700">
        <v>-101.37713735048899</v>
      </c>
      <c r="F700" s="1">
        <v>0</v>
      </c>
      <c r="G700" s="1">
        <v>0</v>
      </c>
      <c r="H700">
        <v>2.7055680387213701</v>
      </c>
      <c r="I700">
        <v>-211.21586035733301</v>
      </c>
      <c r="J700">
        <v>-217.87036214791399</v>
      </c>
      <c r="K700">
        <v>-215.71263357328999</v>
      </c>
      <c r="L700">
        <v>-186.552969301611</v>
      </c>
      <c r="M700">
        <v>27.537856472371399</v>
      </c>
      <c r="N700">
        <v>95.131511623289398</v>
      </c>
      <c r="O700">
        <v>78.926056339582999</v>
      </c>
      <c r="P700">
        <v>161823.30009478601</v>
      </c>
      <c r="Q700">
        <v>196886.14526818</v>
      </c>
      <c r="R700">
        <v>84.214956034521194</v>
      </c>
      <c r="S700">
        <v>666.73931655115803</v>
      </c>
      <c r="T700">
        <v>0.84150402775992295</v>
      </c>
      <c r="U700">
        <v>0.113959331614678</v>
      </c>
      <c r="V700" s="1">
        <v>0</v>
      </c>
      <c r="W700">
        <v>8.7191805376229198E-2</v>
      </c>
      <c r="X700">
        <v>0.79884886300909197</v>
      </c>
      <c r="Y700" s="1">
        <v>0</v>
      </c>
      <c r="Z700" s="1">
        <v>0</v>
      </c>
      <c r="AA700">
        <v>2.85674299407089E-4</v>
      </c>
      <c r="AB700">
        <v>4.5865608123985902E-3</v>
      </c>
      <c r="AC700">
        <v>4.1547451989693597E-3</v>
      </c>
      <c r="AD700" s="1">
        <v>0</v>
      </c>
      <c r="AE700" s="1">
        <v>0</v>
      </c>
      <c r="AF700" s="3">
        <v>0</v>
      </c>
      <c r="AG700" s="1">
        <v>0</v>
      </c>
      <c r="AH700">
        <v>6.1617375213869803</v>
      </c>
      <c r="AI700">
        <v>0.14506800235978301</v>
      </c>
      <c r="AJ700">
        <v>0.554119108885892</v>
      </c>
      <c r="AK700" t="s">
        <v>77</v>
      </c>
      <c r="AL700" t="s">
        <v>78</v>
      </c>
      <c r="AM700">
        <v>34144716.32</v>
      </c>
      <c r="AN700">
        <v>211</v>
      </c>
      <c r="AO700" s="1">
        <f>AA700+AC700*$AO$564+AF700*$AP$564</f>
        <v>4.4404194983764488E-3</v>
      </c>
      <c r="AP700" s="5">
        <f>100*(1-(1-AO700)^12)</f>
        <v>5.2002761129964608</v>
      </c>
      <c r="AQ700" s="3">
        <f>(1-(1-B700/100)^(1/12))- AO700</f>
        <v>-4.189200557938446E-3</v>
      </c>
      <c r="AR700" s="15">
        <f>B700/AP700-1</f>
        <v>-0.94210950759537371</v>
      </c>
    </row>
    <row r="701" spans="1:44" x14ac:dyDescent="0.25">
      <c r="A701" t="s">
        <v>37</v>
      </c>
      <c r="B701">
        <v>5.1839021190472403</v>
      </c>
      <c r="C701">
        <v>4.73576653909251E-3</v>
      </c>
      <c r="D701">
        <v>5.5372103866161497</v>
      </c>
      <c r="E701">
        <v>-63.071823343744498</v>
      </c>
      <c r="F701" s="1">
        <v>0</v>
      </c>
      <c r="G701" s="1">
        <v>0</v>
      </c>
      <c r="H701">
        <v>3.0443373319411999</v>
      </c>
      <c r="I701">
        <v>-179.57983779572999</v>
      </c>
      <c r="J701">
        <v>-185.237470597178</v>
      </c>
      <c r="K701">
        <v>-185.55047765385299</v>
      </c>
      <c r="L701">
        <v>-158.98471940845801</v>
      </c>
      <c r="M701">
        <v>27.3708082732363</v>
      </c>
      <c r="N701">
        <v>94.132050847787497</v>
      </c>
      <c r="O701">
        <v>78.8023418087664</v>
      </c>
      <c r="P701">
        <v>193729.91666061699</v>
      </c>
      <c r="Q701">
        <v>238808.014394005</v>
      </c>
      <c r="R701">
        <v>83.156514872609804</v>
      </c>
      <c r="S701">
        <v>665.58332065681998</v>
      </c>
      <c r="T701">
        <v>0.73221140980395905</v>
      </c>
      <c r="U701">
        <v>0.201153863053041</v>
      </c>
      <c r="V701" s="1">
        <v>0</v>
      </c>
      <c r="W701">
        <v>0.17309710793277699</v>
      </c>
      <c r="X701">
        <v>0.62574902901417995</v>
      </c>
      <c r="Y701" s="1">
        <v>0</v>
      </c>
      <c r="Z701" s="1">
        <v>0</v>
      </c>
      <c r="AA701">
        <v>2.8677552050513798E-4</v>
      </c>
      <c r="AB701">
        <v>4.44799343137596E-3</v>
      </c>
      <c r="AC701">
        <v>4.0302300049356197E-3</v>
      </c>
      <c r="AD701">
        <v>1.0113353351462899E-6</v>
      </c>
      <c r="AE701" s="1">
        <v>0</v>
      </c>
      <c r="AF701" s="3">
        <v>1.5581529292222899E-4</v>
      </c>
      <c r="AG701" s="1">
        <v>0</v>
      </c>
      <c r="AH701">
        <v>5.8714888331952002</v>
      </c>
      <c r="AI701">
        <v>0.1370383468552</v>
      </c>
      <c r="AJ701">
        <v>1.6708615944924601</v>
      </c>
      <c r="AK701" t="s">
        <v>79</v>
      </c>
      <c r="AL701" t="s">
        <v>80</v>
      </c>
      <c r="AM701">
        <v>213490368.16</v>
      </c>
      <c r="AN701">
        <v>1102</v>
      </c>
      <c r="AO701" s="1">
        <f t="shared" ref="AO701:AO715" si="150">AA701+AC701*$AO$564+AF701*$AP$564</f>
        <v>4.4728208183629865E-3</v>
      </c>
      <c r="AP701" s="5">
        <f t="shared" ref="AP701:AP718" si="151">100*(1-(1-AO701)^12)</f>
        <v>5.2372935228481072</v>
      </c>
      <c r="AQ701" s="3">
        <f t="shared" ref="AQ701:AQ718" si="152">(1-(1-B701/100)^(1/12))- AO701</f>
        <v>-4.6729769077612053E-5</v>
      </c>
      <c r="AR701" s="15">
        <f t="shared" ref="AR701:AR718" si="153">B701/AP701-1</f>
        <v>-1.0194464673011439E-2</v>
      </c>
    </row>
    <row r="702" spans="1:44" x14ac:dyDescent="0.25">
      <c r="A702" t="s">
        <v>37</v>
      </c>
      <c r="B702">
        <v>7.23333287964922</v>
      </c>
      <c r="C702">
        <v>5.2336801857890596E-3</v>
      </c>
      <c r="D702">
        <v>6.1027499712019004</v>
      </c>
      <c r="E702">
        <v>-41.882519321875201</v>
      </c>
      <c r="F702" s="1">
        <v>0</v>
      </c>
      <c r="G702" s="1">
        <v>0</v>
      </c>
      <c r="H702">
        <v>3.2729576660481601</v>
      </c>
      <c r="I702">
        <v>-158.028711664019</v>
      </c>
      <c r="J702">
        <v>-164.88771299214301</v>
      </c>
      <c r="K702">
        <v>-161.55623722570101</v>
      </c>
      <c r="L702">
        <v>-137.97705569472899</v>
      </c>
      <c r="M702">
        <v>27.972953222176201</v>
      </c>
      <c r="N702">
        <v>95.527825048249895</v>
      </c>
      <c r="O702">
        <v>78.800630063729898</v>
      </c>
      <c r="P702">
        <v>199034.555154698</v>
      </c>
      <c r="Q702">
        <v>238736.20212031199</v>
      </c>
      <c r="R702">
        <v>84.480868368937294</v>
      </c>
      <c r="S702">
        <v>661.47351888988806</v>
      </c>
      <c r="T702">
        <v>0.70980718243794605</v>
      </c>
      <c r="U702">
        <v>0.26055241926841199</v>
      </c>
      <c r="V702" s="1">
        <v>0</v>
      </c>
      <c r="W702">
        <v>0.25320263066058701</v>
      </c>
      <c r="X702">
        <v>0.48624495007099899</v>
      </c>
      <c r="Y702" s="1">
        <v>0</v>
      </c>
      <c r="Z702" s="1">
        <v>0</v>
      </c>
      <c r="AA702">
        <v>2.86795499364563E-4</v>
      </c>
      <c r="AB702">
        <v>4.9436218017826104E-3</v>
      </c>
      <c r="AC702">
        <v>4.4196485610407199E-3</v>
      </c>
      <c r="AD702">
        <v>3.2686183224459702E-6</v>
      </c>
      <c r="AE702" s="1">
        <v>0</v>
      </c>
      <c r="AF702" s="3">
        <v>5.1878718201908702E-4</v>
      </c>
      <c r="AG702" s="1">
        <v>0</v>
      </c>
      <c r="AH702">
        <v>6.4765610429584797</v>
      </c>
      <c r="AI702">
        <v>0.15493138871822101</v>
      </c>
      <c r="AJ702">
        <v>8.9119408742816102</v>
      </c>
      <c r="AK702" t="s">
        <v>81</v>
      </c>
      <c r="AL702" t="s">
        <v>82</v>
      </c>
      <c r="AM702">
        <v>3486687337.1999998</v>
      </c>
      <c r="AN702">
        <v>17518</v>
      </c>
      <c r="AO702" s="1">
        <f t="shared" si="150"/>
        <v>5.22523124242437E-3</v>
      </c>
      <c r="AP702" s="5">
        <f t="shared" si="151"/>
        <v>6.0931794468408684</v>
      </c>
      <c r="AQ702" s="3">
        <f t="shared" si="152"/>
        <v>1.0121352221817833E-3</v>
      </c>
      <c r="AR702" s="15">
        <f t="shared" si="153"/>
        <v>0.187119621661477</v>
      </c>
    </row>
    <row r="703" spans="1:44" x14ac:dyDescent="0.25">
      <c r="A703" t="s">
        <v>37</v>
      </c>
      <c r="B703">
        <v>6.9200469356932901</v>
      </c>
      <c r="C703">
        <v>5.9958080602652E-3</v>
      </c>
      <c r="D703">
        <v>6.9623802414088498</v>
      </c>
      <c r="E703">
        <v>-35.758086546387503</v>
      </c>
      <c r="F703" s="1">
        <v>0</v>
      </c>
      <c r="G703" s="1">
        <v>0</v>
      </c>
      <c r="H703">
        <v>3.3892774164278898</v>
      </c>
      <c r="I703">
        <v>-132.406344920869</v>
      </c>
      <c r="J703">
        <v>-139.75512708945399</v>
      </c>
      <c r="K703">
        <v>-139.65425277270501</v>
      </c>
      <c r="L703">
        <v>-112.023863506585</v>
      </c>
      <c r="M703">
        <v>28.773438755994199</v>
      </c>
      <c r="N703">
        <v>95.644520075526202</v>
      </c>
      <c r="O703">
        <v>78.771219462420504</v>
      </c>
      <c r="P703">
        <v>195811.73312356501</v>
      </c>
      <c r="Q703">
        <v>238661.59489100901</v>
      </c>
      <c r="R703">
        <v>84.773335752472903</v>
      </c>
      <c r="S703">
        <v>665.69467541663801</v>
      </c>
      <c r="T703">
        <v>0.70861922460770399</v>
      </c>
      <c r="U703">
        <v>0.27293610713299199</v>
      </c>
      <c r="V703" s="1">
        <v>0</v>
      </c>
      <c r="W703">
        <v>0.220849239210577</v>
      </c>
      <c r="X703">
        <v>0.50621465365642904</v>
      </c>
      <c r="Y703" s="1">
        <v>0</v>
      </c>
      <c r="Z703" s="1">
        <v>0</v>
      </c>
      <c r="AA703">
        <v>2.8759621624608201E-4</v>
      </c>
      <c r="AB703">
        <v>5.5084318296369696E-3</v>
      </c>
      <c r="AC703">
        <v>5.02374912336985E-3</v>
      </c>
      <c r="AD703">
        <v>1.9951318344077799E-4</v>
      </c>
      <c r="AE703" s="1">
        <v>2.80704620359003E-7</v>
      </c>
      <c r="AF703" s="3">
        <v>8.9703172860138697E-4</v>
      </c>
      <c r="AG703" s="1">
        <v>0</v>
      </c>
      <c r="AH703">
        <v>6.4090625872823797</v>
      </c>
      <c r="AI703">
        <v>0.156242677058301</v>
      </c>
      <c r="AJ703">
        <v>20.751145484954101</v>
      </c>
      <c r="AK703" t="s">
        <v>83</v>
      </c>
      <c r="AL703" t="s">
        <v>84</v>
      </c>
      <c r="AM703">
        <v>12458717331.719999</v>
      </c>
      <c r="AN703">
        <v>63626</v>
      </c>
      <c r="AO703" s="1">
        <f t="shared" si="150"/>
        <v>6.2083770682173191E-3</v>
      </c>
      <c r="AP703" s="5">
        <f t="shared" si="151"/>
        <v>7.2008541233860468</v>
      </c>
      <c r="AQ703" s="3">
        <f t="shared" si="152"/>
        <v>-2.5025153396264228E-4</v>
      </c>
      <c r="AR703" s="15">
        <f t="shared" si="153"/>
        <v>-3.8996372219343489E-2</v>
      </c>
    </row>
    <row r="704" spans="1:44" x14ac:dyDescent="0.25">
      <c r="A704" t="s">
        <v>37</v>
      </c>
      <c r="B704">
        <v>8.0791385395532203</v>
      </c>
      <c r="C704">
        <v>6.9513462155468501E-3</v>
      </c>
      <c r="D704">
        <v>8.0299708852625908</v>
      </c>
      <c r="E704">
        <v>-24.97913745836</v>
      </c>
      <c r="F704" s="1">
        <v>0</v>
      </c>
      <c r="G704" s="1">
        <v>0</v>
      </c>
      <c r="H704">
        <v>3.5479455219082201</v>
      </c>
      <c r="I704">
        <v>-108.203927863263</v>
      </c>
      <c r="J704">
        <v>-115.252280185096</v>
      </c>
      <c r="K704">
        <v>-120.320570980827</v>
      </c>
      <c r="L704">
        <v>-87.245125333190103</v>
      </c>
      <c r="M704">
        <v>29.957200244109998</v>
      </c>
      <c r="N704">
        <v>95.728706445976599</v>
      </c>
      <c r="O704">
        <v>78.758838636460794</v>
      </c>
      <c r="P704">
        <v>190413.00490661399</v>
      </c>
      <c r="Q704">
        <v>235654.99955916</v>
      </c>
      <c r="R704">
        <v>84.945670838780103</v>
      </c>
      <c r="S704">
        <v>672.23158876515902</v>
      </c>
      <c r="T704">
        <v>0.72296792206720795</v>
      </c>
      <c r="U704">
        <v>0.294118197471673</v>
      </c>
      <c r="V704" s="1">
        <v>0</v>
      </c>
      <c r="W704">
        <v>0.19199349384621101</v>
      </c>
      <c r="X704">
        <v>0.51388830868211399</v>
      </c>
      <c r="Y704" s="1">
        <v>0</v>
      </c>
      <c r="Z704" s="1">
        <v>0</v>
      </c>
      <c r="AA704">
        <v>2.8899350514501E-4</v>
      </c>
      <c r="AB704">
        <v>6.1908926982761903E-3</v>
      </c>
      <c r="AC704">
        <v>5.3673179507913197E-3</v>
      </c>
      <c r="AD704">
        <v>4.7122079592899801E-4</v>
      </c>
      <c r="AE704" s="1">
        <v>1.9314810178136399E-7</v>
      </c>
      <c r="AF704" s="3">
        <v>1.2715290611264099E-3</v>
      </c>
      <c r="AG704" s="1">
        <v>6.36362835672778E-8</v>
      </c>
      <c r="AH704">
        <v>6.2013397747748202</v>
      </c>
      <c r="AI704">
        <v>0.15637787296448</v>
      </c>
      <c r="AJ704">
        <v>66.738303429374099</v>
      </c>
      <c r="AK704" t="s">
        <v>85</v>
      </c>
      <c r="AL704" t="s">
        <v>86</v>
      </c>
      <c r="AM704">
        <v>27801631607.400002</v>
      </c>
      <c r="AN704">
        <v>146007</v>
      </c>
      <c r="AO704" s="1">
        <f t="shared" si="150"/>
        <v>6.9278405170627392E-3</v>
      </c>
      <c r="AP704" s="5">
        <f t="shared" si="151"/>
        <v>8.0038440537857127</v>
      </c>
      <c r="AQ704" s="3">
        <f t="shared" si="152"/>
        <v>6.775728886299591E-5</v>
      </c>
      <c r="AR704" s="15">
        <f t="shared" si="153"/>
        <v>9.407290454627848E-3</v>
      </c>
    </row>
    <row r="705" spans="1:45" x14ac:dyDescent="0.25">
      <c r="A705" t="s">
        <v>37</v>
      </c>
      <c r="B705">
        <v>8.6677371039530495</v>
      </c>
      <c r="C705">
        <v>7.8676833561781498E-3</v>
      </c>
      <c r="D705">
        <v>9.0432041002347407</v>
      </c>
      <c r="E705">
        <v>-15.585371895870001</v>
      </c>
      <c r="F705" s="1">
        <v>0</v>
      </c>
      <c r="G705" s="1">
        <v>0</v>
      </c>
      <c r="H705">
        <v>3.6901409441719801</v>
      </c>
      <c r="I705">
        <v>-83.636838094926603</v>
      </c>
      <c r="J705">
        <v>-91.113114569420603</v>
      </c>
      <c r="K705">
        <v>-99.002951948715193</v>
      </c>
      <c r="L705">
        <v>-62.021331359287998</v>
      </c>
      <c r="M705">
        <v>30.3767373802648</v>
      </c>
      <c r="N705">
        <v>95.762981045916902</v>
      </c>
      <c r="O705">
        <v>78.747371835334306</v>
      </c>
      <c r="P705">
        <v>184623.82633558399</v>
      </c>
      <c r="Q705">
        <v>232073.68046262901</v>
      </c>
      <c r="R705">
        <v>85.153422826005396</v>
      </c>
      <c r="S705">
        <v>677.30576770439995</v>
      </c>
      <c r="T705">
        <v>0.72413931766957795</v>
      </c>
      <c r="U705">
        <v>0.30440004656181402</v>
      </c>
      <c r="V705" s="1">
        <v>0</v>
      </c>
      <c r="W705">
        <v>0.160819625938009</v>
      </c>
      <c r="X705">
        <v>0.53478032750017501</v>
      </c>
      <c r="Y705" s="1">
        <v>0</v>
      </c>
      <c r="Z705" s="1">
        <v>0</v>
      </c>
      <c r="AA705">
        <v>2.89522224012221E-4</v>
      </c>
      <c r="AB705">
        <v>7.0489831379129996E-3</v>
      </c>
      <c r="AC705">
        <v>5.9328646233485398E-3</v>
      </c>
      <c r="AD705">
        <v>5.2707507510001801E-4</v>
      </c>
      <c r="AE705">
        <v>1.00211711685171E-6</v>
      </c>
      <c r="AF705" s="3">
        <v>1.67674556579439E-3</v>
      </c>
      <c r="AG705">
        <v>1.11985313542184E-6</v>
      </c>
      <c r="AH705">
        <v>6.1592739303081698</v>
      </c>
      <c r="AI705">
        <v>0.15739352934595099</v>
      </c>
      <c r="AJ705">
        <v>153.887668194854</v>
      </c>
      <c r="AK705" t="s">
        <v>87</v>
      </c>
      <c r="AL705" t="s">
        <v>88</v>
      </c>
      <c r="AM705">
        <v>48415936842.07</v>
      </c>
      <c r="AN705">
        <v>262241</v>
      </c>
      <c r="AO705" s="1">
        <f t="shared" si="150"/>
        <v>7.8991324131551504E-3</v>
      </c>
      <c r="AP705" s="5">
        <f t="shared" si="151"/>
        <v>9.0777963427005943</v>
      </c>
      <c r="AQ705" s="3">
        <f t="shared" si="152"/>
        <v>-3.7209613823202363E-4</v>
      </c>
      <c r="AR705" s="15">
        <f t="shared" si="153"/>
        <v>-4.5171671985929862E-2</v>
      </c>
    </row>
    <row r="706" spans="1:45" x14ac:dyDescent="0.25">
      <c r="A706" t="s">
        <v>37</v>
      </c>
      <c r="B706">
        <v>9.8608948142895692</v>
      </c>
      <c r="C706">
        <v>8.3920444153451502E-3</v>
      </c>
      <c r="D706">
        <v>9.6183992206765208</v>
      </c>
      <c r="E706">
        <v>-10.3450904557054</v>
      </c>
      <c r="F706" s="1">
        <v>0</v>
      </c>
      <c r="G706" s="1">
        <v>0</v>
      </c>
      <c r="H706">
        <v>3.7779182135890501</v>
      </c>
      <c r="I706">
        <v>-60.386310176974497</v>
      </c>
      <c r="J706">
        <v>-67.227832752942604</v>
      </c>
      <c r="K706">
        <v>-81.525013463202995</v>
      </c>
      <c r="L706">
        <v>-37.776195725333302</v>
      </c>
      <c r="M706">
        <v>30.539236976929502</v>
      </c>
      <c r="N706">
        <v>95.764969747371396</v>
      </c>
      <c r="O706">
        <v>78.743105795633198</v>
      </c>
      <c r="P706">
        <v>176488.210408332</v>
      </c>
      <c r="Q706">
        <v>223869.81241185201</v>
      </c>
      <c r="R706">
        <v>85.707367502011707</v>
      </c>
      <c r="S706">
        <v>687.41533550125303</v>
      </c>
      <c r="T706">
        <v>0.72063558910097403</v>
      </c>
      <c r="U706">
        <v>0.30350388828484098</v>
      </c>
      <c r="V706" s="1">
        <v>0</v>
      </c>
      <c r="W706">
        <v>0.13633319304477101</v>
      </c>
      <c r="X706">
        <v>0.56016291867038603</v>
      </c>
      <c r="Y706" s="1">
        <v>0</v>
      </c>
      <c r="Z706" s="1">
        <v>0</v>
      </c>
      <c r="AA706">
        <v>2.8992607312046598E-4</v>
      </c>
      <c r="AB706">
        <v>7.3112772891202396E-3</v>
      </c>
      <c r="AC706">
        <v>6.2513418896742098E-3</v>
      </c>
      <c r="AD706">
        <v>5.5844423168519095E-4</v>
      </c>
      <c r="AE706">
        <v>2.0976329353538899E-4</v>
      </c>
      <c r="AF706" s="3">
        <v>2.0647241901173901E-3</v>
      </c>
      <c r="AG706">
        <v>2.2650508961466802E-5</v>
      </c>
      <c r="AH706">
        <v>6.1358884911012703</v>
      </c>
      <c r="AI706">
        <v>0.15783171570005</v>
      </c>
      <c r="AJ706">
        <v>276.69682926237198</v>
      </c>
      <c r="AK706" t="s">
        <v>89</v>
      </c>
      <c r="AL706" t="s">
        <v>90</v>
      </c>
      <c r="AM706">
        <v>50720593812.830002</v>
      </c>
      <c r="AN706">
        <v>287388</v>
      </c>
      <c r="AO706" s="1">
        <f t="shared" si="150"/>
        <v>8.6059921529120648E-3</v>
      </c>
      <c r="AP706" s="5">
        <f t="shared" si="151"/>
        <v>9.8521287965997235</v>
      </c>
      <c r="AQ706" s="3">
        <f t="shared" si="152"/>
        <v>8.0339896408460065E-6</v>
      </c>
      <c r="AR706" s="15">
        <f t="shared" si="153"/>
        <v>8.8975873852481513E-4</v>
      </c>
    </row>
    <row r="707" spans="1:45" x14ac:dyDescent="0.25">
      <c r="A707" t="s">
        <v>37</v>
      </c>
      <c r="B707">
        <v>10.2906083340748</v>
      </c>
      <c r="C707">
        <v>9.0201451121720792E-3</v>
      </c>
      <c r="D707">
        <v>10.3030011466484</v>
      </c>
      <c r="E707">
        <v>-5.8800976633337898</v>
      </c>
      <c r="F707" s="1">
        <v>0</v>
      </c>
      <c r="G707" s="1">
        <v>0</v>
      </c>
      <c r="H707">
        <v>3.85813486317263</v>
      </c>
      <c r="I707">
        <v>-36.588350750093703</v>
      </c>
      <c r="J707">
        <v>-43.763656760730903</v>
      </c>
      <c r="K707">
        <v>-61.1619340557424</v>
      </c>
      <c r="L707">
        <v>-12.656228011178399</v>
      </c>
      <c r="M707">
        <v>30.370385872186301</v>
      </c>
      <c r="N707">
        <v>95.747338783387505</v>
      </c>
      <c r="O707">
        <v>78.7291854767373</v>
      </c>
      <c r="P707">
        <v>166719.92083826201</v>
      </c>
      <c r="Q707">
        <v>211317.986756681</v>
      </c>
      <c r="R707">
        <v>86.898040994190097</v>
      </c>
      <c r="S707">
        <v>694.84073828846795</v>
      </c>
      <c r="T707">
        <v>0.71415806615280497</v>
      </c>
      <c r="U707">
        <v>0.298428706978629</v>
      </c>
      <c r="V707" s="1">
        <v>0</v>
      </c>
      <c r="W707">
        <v>0.12600915171364899</v>
      </c>
      <c r="X707">
        <v>0.57556214130772099</v>
      </c>
      <c r="Y707" s="1">
        <v>0</v>
      </c>
      <c r="Z707" s="1">
        <v>0</v>
      </c>
      <c r="AA707">
        <v>2.9003269341033102E-4</v>
      </c>
      <c r="AB707">
        <v>7.3242063294708297E-3</v>
      </c>
      <c r="AC707">
        <v>6.3825288019525098E-3</v>
      </c>
      <c r="AD707">
        <v>7.0282099422854297E-4</v>
      </c>
      <c r="AE707">
        <v>4.9882252201019495E-4</v>
      </c>
      <c r="AF707" s="3">
        <v>2.4641653994795102E-3</v>
      </c>
      <c r="AG707">
        <v>2.04266323958112E-4</v>
      </c>
      <c r="AH707">
        <v>6.1826335759116997</v>
      </c>
      <c r="AI707">
        <v>0.15875431381674801</v>
      </c>
      <c r="AJ707">
        <v>457.64203636005101</v>
      </c>
      <c r="AK707" t="s">
        <v>91</v>
      </c>
      <c r="AL707" t="s">
        <v>92</v>
      </c>
      <c r="AM707">
        <v>47410810768.459999</v>
      </c>
      <c r="AN707">
        <v>284374</v>
      </c>
      <c r="AO707" s="1">
        <f t="shared" si="150"/>
        <v>9.1367268948423508E-3</v>
      </c>
      <c r="AP707" s="5">
        <f t="shared" si="151"/>
        <v>10.429545869595691</v>
      </c>
      <c r="AQ707" s="3">
        <f t="shared" si="152"/>
        <v>-1.2799079499203891E-4</v>
      </c>
      <c r="AR707" s="15">
        <f t="shared" si="153"/>
        <v>-1.3321532620698462E-2</v>
      </c>
    </row>
    <row r="708" spans="1:45" x14ac:dyDescent="0.25">
      <c r="A708" t="s">
        <v>37</v>
      </c>
      <c r="B708">
        <v>12.6670668980369</v>
      </c>
      <c r="C708">
        <v>1.05968821288901E-2</v>
      </c>
      <c r="D708">
        <v>12.0006842428</v>
      </c>
      <c r="E708">
        <v>-3.1715922983084401</v>
      </c>
      <c r="F708" s="1">
        <v>0</v>
      </c>
      <c r="G708" s="1">
        <v>0</v>
      </c>
      <c r="H708">
        <v>3.9154911514525699</v>
      </c>
      <c r="I708">
        <v>-12.714605111176899</v>
      </c>
      <c r="J708">
        <v>-22.799178538840899</v>
      </c>
      <c r="K708">
        <v>-31.774347904035</v>
      </c>
      <c r="L708">
        <v>11.934853776951901</v>
      </c>
      <c r="M708">
        <v>29.3303555458494</v>
      </c>
      <c r="N708">
        <v>95.715046151287396</v>
      </c>
      <c r="O708">
        <v>78.681102551432403</v>
      </c>
      <c r="P708">
        <v>161810.450340785</v>
      </c>
      <c r="Q708">
        <v>205392.17072618299</v>
      </c>
      <c r="R708">
        <v>88.523325608757204</v>
      </c>
      <c r="S708">
        <v>687.81351322220701</v>
      </c>
      <c r="T708">
        <v>0.71372415223085195</v>
      </c>
      <c r="U708">
        <v>0.31936315082810601</v>
      </c>
      <c r="V708" s="1">
        <v>0</v>
      </c>
      <c r="W708">
        <v>0.13143737663239799</v>
      </c>
      <c r="X708">
        <v>0.54919947253949397</v>
      </c>
      <c r="Y708" s="1">
        <v>0</v>
      </c>
      <c r="Z708" s="1">
        <v>0</v>
      </c>
      <c r="AA708">
        <v>2.88976924069175E-4</v>
      </c>
      <c r="AB708">
        <v>7.24821436708114E-3</v>
      </c>
      <c r="AC708">
        <v>6.3700040391003101E-3</v>
      </c>
      <c r="AD708">
        <v>1.35114528899585E-3</v>
      </c>
      <c r="AE708">
        <v>5.8796294377494397E-4</v>
      </c>
      <c r="AF708" s="3">
        <v>2.8936281278796401E-3</v>
      </c>
      <c r="AG708">
        <v>1.12060353210123E-3</v>
      </c>
      <c r="AH708">
        <v>6.4952476500572596</v>
      </c>
      <c r="AI708">
        <v>0.16193546972871201</v>
      </c>
      <c r="AJ708">
        <v>578.47017421028602</v>
      </c>
      <c r="AK708" t="s">
        <v>93</v>
      </c>
      <c r="AL708" t="s">
        <v>94</v>
      </c>
      <c r="AM708">
        <v>46095104799.029999</v>
      </c>
      <c r="AN708">
        <v>284871</v>
      </c>
      <c r="AO708" s="1">
        <f t="shared" si="150"/>
        <v>9.5526090910491249E-3</v>
      </c>
      <c r="AP708" s="5">
        <f t="shared" si="151"/>
        <v>10.879636861221387</v>
      </c>
      <c r="AQ708" s="3">
        <f t="shared" si="152"/>
        <v>1.6708125318667718E-3</v>
      </c>
      <c r="AR708" s="15">
        <f t="shared" si="153"/>
        <v>0.16429133247879824</v>
      </c>
    </row>
    <row r="709" spans="1:45" x14ac:dyDescent="0.25">
      <c r="A709" t="s">
        <v>37</v>
      </c>
      <c r="B709">
        <v>14.6882883553798</v>
      </c>
      <c r="C709">
        <v>1.27257421518195E-2</v>
      </c>
      <c r="D709">
        <v>14.246123661139199</v>
      </c>
      <c r="E709">
        <v>-0.30440544247713902</v>
      </c>
      <c r="F709" s="1">
        <v>0</v>
      </c>
      <c r="G709" s="1">
        <v>0</v>
      </c>
      <c r="H709">
        <v>3.9889146929516301</v>
      </c>
      <c r="I709">
        <v>11.720492362159501</v>
      </c>
      <c r="J709">
        <v>1.66026383348741</v>
      </c>
      <c r="K709">
        <v>-7.7769275915886</v>
      </c>
      <c r="L709">
        <v>37.1298458369766</v>
      </c>
      <c r="M709">
        <v>29.363394672338298</v>
      </c>
      <c r="N709">
        <v>95.709611692193704</v>
      </c>
      <c r="O709">
        <v>78.662013624718199</v>
      </c>
      <c r="P709">
        <v>156997.103320806</v>
      </c>
      <c r="Q709">
        <v>202111.979997377</v>
      </c>
      <c r="R709">
        <v>94.217512590063706</v>
      </c>
      <c r="S709">
        <v>690.37545229826696</v>
      </c>
      <c r="T709">
        <v>0.71807273069181798</v>
      </c>
      <c r="U709">
        <v>0.33330356048385301</v>
      </c>
      <c r="V709" s="1">
        <v>0</v>
      </c>
      <c r="W709">
        <v>0.123901839726464</v>
      </c>
      <c r="X709">
        <v>0.54279459978968203</v>
      </c>
      <c r="Y709" s="1">
        <v>0</v>
      </c>
      <c r="Z709" s="1">
        <v>0</v>
      </c>
      <c r="AA709">
        <v>2.8917092436635299E-4</v>
      </c>
      <c r="AB709">
        <v>7.0660482774557703E-3</v>
      </c>
      <c r="AC709">
        <v>6.2191467268561101E-3</v>
      </c>
      <c r="AD709">
        <v>1.9837439457675702E-3</v>
      </c>
      <c r="AE709">
        <v>7.4408566280044996E-4</v>
      </c>
      <c r="AF709" s="3">
        <v>3.2920173156625199E-3</v>
      </c>
      <c r="AG709">
        <v>2.64273635513384E-3</v>
      </c>
      <c r="AH709">
        <v>6.5347298076074098</v>
      </c>
      <c r="AI709">
        <v>0.16277945108030101</v>
      </c>
      <c r="AJ709">
        <v>857.16848798443095</v>
      </c>
      <c r="AK709" t="s">
        <v>95</v>
      </c>
      <c r="AL709" t="s">
        <v>96</v>
      </c>
      <c r="AM709">
        <v>35592342302.550003</v>
      </c>
      <c r="AN709">
        <v>226707</v>
      </c>
      <c r="AO709" s="1">
        <f t="shared" si="150"/>
        <v>9.8003349668849826E-3</v>
      </c>
      <c r="AP709" s="5">
        <f t="shared" si="151"/>
        <v>11.146753419937905</v>
      </c>
      <c r="AQ709" s="3">
        <f t="shared" si="152"/>
        <v>3.3506288613190383E-3</v>
      </c>
      <c r="AR709" s="15">
        <f t="shared" si="153"/>
        <v>0.31771896282439016</v>
      </c>
    </row>
    <row r="710" spans="1:45" x14ac:dyDescent="0.25">
      <c r="A710" t="s">
        <v>37</v>
      </c>
      <c r="B710">
        <v>16.470747089617898</v>
      </c>
      <c r="C710">
        <v>1.37551073399269E-2</v>
      </c>
      <c r="D710">
        <v>15.3129107037813</v>
      </c>
      <c r="E710">
        <v>0.42147010219395098</v>
      </c>
      <c r="F710" s="1">
        <v>0</v>
      </c>
      <c r="G710" s="1">
        <v>0</v>
      </c>
      <c r="H710">
        <v>4.0616641306088903</v>
      </c>
      <c r="I710">
        <v>35.011223672914902</v>
      </c>
      <c r="J710">
        <v>23.274902428502699</v>
      </c>
      <c r="K710">
        <v>16.953854222006399</v>
      </c>
      <c r="L710">
        <v>61.627620209228297</v>
      </c>
      <c r="M710">
        <v>30.493450429044</v>
      </c>
      <c r="N710">
        <v>95.748150421873802</v>
      </c>
      <c r="O710">
        <v>78.680441543680899</v>
      </c>
      <c r="P710">
        <v>149883.36167349899</v>
      </c>
      <c r="Q710">
        <v>190076.53466837801</v>
      </c>
      <c r="R710">
        <v>104.015550677683</v>
      </c>
      <c r="S710">
        <v>689.30610775473804</v>
      </c>
      <c r="T710">
        <v>0.71540173431072496</v>
      </c>
      <c r="U710">
        <v>0.33401044654704398</v>
      </c>
      <c r="V710" s="1">
        <v>0</v>
      </c>
      <c r="W710">
        <v>0.11086521392844501</v>
      </c>
      <c r="X710">
        <v>0.55512433952450901</v>
      </c>
      <c r="Y710" s="1">
        <v>0</v>
      </c>
      <c r="Z710" s="1">
        <v>0</v>
      </c>
      <c r="AA710">
        <v>2.9066743651113902E-4</v>
      </c>
      <c r="AB710">
        <v>6.8610286780494602E-3</v>
      </c>
      <c r="AC710">
        <v>6.1011464556952602E-3</v>
      </c>
      <c r="AD710">
        <v>1.9414775227674999E-3</v>
      </c>
      <c r="AE710">
        <v>1.27536841530408E-3</v>
      </c>
      <c r="AF710" s="3">
        <v>3.50272628850863E-3</v>
      </c>
      <c r="AG710">
        <v>3.3866419027391002E-3</v>
      </c>
      <c r="AH710">
        <v>6.28857716142572</v>
      </c>
      <c r="AI710">
        <v>0.161301481457685</v>
      </c>
      <c r="AJ710">
        <v>1289.81644956892</v>
      </c>
      <c r="AK710" t="s">
        <v>97</v>
      </c>
      <c r="AL710" t="s">
        <v>98</v>
      </c>
      <c r="AM710">
        <v>33451718075.099998</v>
      </c>
      <c r="AN710">
        <v>223185</v>
      </c>
      <c r="AO710" s="1">
        <f t="shared" si="150"/>
        <v>9.89454018071503E-3</v>
      </c>
      <c r="AP710" s="5">
        <f t="shared" si="151"/>
        <v>11.248139767222455</v>
      </c>
      <c r="AQ710" s="3">
        <f t="shared" si="152"/>
        <v>4.9913267986651834E-3</v>
      </c>
      <c r="AR710" s="15">
        <f t="shared" si="153"/>
        <v>0.46430853727603361</v>
      </c>
    </row>
    <row r="711" spans="1:45" x14ac:dyDescent="0.25">
      <c r="A711" t="s">
        <v>37</v>
      </c>
      <c r="B711">
        <v>16.476883104469501</v>
      </c>
      <c r="C711">
        <v>1.3594716462185699E-2</v>
      </c>
      <c r="D711">
        <v>15.1474930555099</v>
      </c>
      <c r="E711">
        <v>6.2336651079695304</v>
      </c>
      <c r="F711" s="1">
        <v>0</v>
      </c>
      <c r="G711" s="1">
        <v>0</v>
      </c>
      <c r="H711">
        <v>4.1893901518024101</v>
      </c>
      <c r="I711">
        <v>57.782206021634302</v>
      </c>
      <c r="J711">
        <v>44.615221548051302</v>
      </c>
      <c r="K711">
        <v>41.4694787417424</v>
      </c>
      <c r="L711">
        <v>86.511327876538701</v>
      </c>
      <c r="M711">
        <v>32.212819104429101</v>
      </c>
      <c r="N711">
        <v>95.781285296502801</v>
      </c>
      <c r="O711">
        <v>78.706742538632994</v>
      </c>
      <c r="P711">
        <v>138829.16379202099</v>
      </c>
      <c r="Q711">
        <v>173239.81735859599</v>
      </c>
      <c r="R711">
        <v>114.629288963731</v>
      </c>
      <c r="S711">
        <v>686.29632429553806</v>
      </c>
      <c r="T711">
        <v>0.71897939197386196</v>
      </c>
      <c r="U711">
        <v>0.31698197511340898</v>
      </c>
      <c r="V711" s="1">
        <v>0</v>
      </c>
      <c r="W711">
        <v>0.104240966657452</v>
      </c>
      <c r="X711">
        <v>0.57877705822913705</v>
      </c>
      <c r="Y711" s="1">
        <v>0</v>
      </c>
      <c r="Z711" s="1">
        <v>0</v>
      </c>
      <c r="AA711">
        <v>2.9296050844421602E-4</v>
      </c>
      <c r="AB711">
        <v>6.6499945883752402E-3</v>
      </c>
      <c r="AC711">
        <v>6.0470696120447703E-3</v>
      </c>
      <c r="AD711">
        <v>1.7731166847084301E-3</v>
      </c>
      <c r="AE711">
        <v>1.7950460455464E-3</v>
      </c>
      <c r="AF711" s="3">
        <v>3.5694429785155701E-3</v>
      </c>
      <c r="AG711">
        <v>3.0836485219355998E-3</v>
      </c>
      <c r="AH711">
        <v>5.8957988981667899</v>
      </c>
      <c r="AI711">
        <v>0.15908929503493299</v>
      </c>
      <c r="AJ711">
        <v>1911.2248997592301</v>
      </c>
      <c r="AK711" t="s">
        <v>99</v>
      </c>
      <c r="AL711" t="s">
        <v>100</v>
      </c>
      <c r="AM711">
        <v>25360339837.380001</v>
      </c>
      <c r="AN711">
        <v>182673</v>
      </c>
      <c r="AO711" s="1">
        <f t="shared" si="150"/>
        <v>9.9094730990045565E-3</v>
      </c>
      <c r="AP711" s="5">
        <f t="shared" si="151"/>
        <v>11.264201260444985</v>
      </c>
      <c r="AQ711" s="3">
        <f t="shared" si="152"/>
        <v>4.9824245804671874E-3</v>
      </c>
      <c r="AR711" s="15">
        <f t="shared" si="153"/>
        <v>0.46276533271197895</v>
      </c>
    </row>
    <row r="712" spans="1:45" x14ac:dyDescent="0.25">
      <c r="A712" t="s">
        <v>37</v>
      </c>
      <c r="B712">
        <v>16.2379173620735</v>
      </c>
      <c r="C712">
        <v>1.29078396577083E-2</v>
      </c>
      <c r="D712">
        <v>14.435733413027201</v>
      </c>
      <c r="E712">
        <v>10.246993138047401</v>
      </c>
      <c r="F712" s="1">
        <v>0</v>
      </c>
      <c r="G712" s="1">
        <v>0</v>
      </c>
      <c r="H712">
        <v>4.2878714970133203</v>
      </c>
      <c r="I712">
        <v>78.825429878784902</v>
      </c>
      <c r="J712">
        <v>66.230000973243705</v>
      </c>
      <c r="K712">
        <v>61.322967589748401</v>
      </c>
      <c r="L712">
        <v>110.58473904170501</v>
      </c>
      <c r="M712">
        <v>34.506285327547502</v>
      </c>
      <c r="N712">
        <v>95.828806672007104</v>
      </c>
      <c r="O712">
        <v>78.703601181453706</v>
      </c>
      <c r="P712">
        <v>125554.60215905801</v>
      </c>
      <c r="Q712">
        <v>154729.85219170901</v>
      </c>
      <c r="R712">
        <v>123.762149277025</v>
      </c>
      <c r="S712">
        <v>688.74476682606496</v>
      </c>
      <c r="T712">
        <v>0.72100980565856199</v>
      </c>
      <c r="U712">
        <v>0.31958349615644899</v>
      </c>
      <c r="V712" s="1">
        <v>0</v>
      </c>
      <c r="W712">
        <v>9.5233358479136596E-2</v>
      </c>
      <c r="X712">
        <v>0.58518314536441396</v>
      </c>
      <c r="Y712" s="1">
        <v>0</v>
      </c>
      <c r="Z712" s="1">
        <v>0</v>
      </c>
      <c r="AA712">
        <v>2.9628444629517498E-4</v>
      </c>
      <c r="AB712">
        <v>6.4378209853353796E-3</v>
      </c>
      <c r="AC712">
        <v>5.9829174092634798E-3</v>
      </c>
      <c r="AD712">
        <v>1.31241558903371E-3</v>
      </c>
      <c r="AE712">
        <v>1.6733638754804899E-3</v>
      </c>
      <c r="AF712" s="3">
        <v>3.5337806457832301E-3</v>
      </c>
      <c r="AG712">
        <v>3.1880069018311399E-3</v>
      </c>
      <c r="AH712">
        <v>5.3788517722137303</v>
      </c>
      <c r="AI712">
        <v>0.15631027130307401</v>
      </c>
      <c r="AJ712">
        <v>2521.7420993364199</v>
      </c>
      <c r="AK712" t="s">
        <v>101</v>
      </c>
      <c r="AL712" t="s">
        <v>102</v>
      </c>
      <c r="AM712">
        <v>19296737915.029999</v>
      </c>
      <c r="AN712">
        <v>153692</v>
      </c>
      <c r="AO712" s="1">
        <f t="shared" si="150"/>
        <v>9.812982501341886E-3</v>
      </c>
      <c r="AP712" s="5">
        <f t="shared" si="151"/>
        <v>11.160371225668031</v>
      </c>
      <c r="AQ712" s="3">
        <f t="shared" si="152"/>
        <v>4.8443504196921082E-3</v>
      </c>
      <c r="AR712" s="15">
        <f t="shared" si="153"/>
        <v>0.45496211852948809</v>
      </c>
      <c r="AS712" s="3">
        <f>AVERAGE(AQ710:AQ712)</f>
        <v>4.939367266274826E-3</v>
      </c>
    </row>
    <row r="713" spans="1:45" x14ac:dyDescent="0.25">
      <c r="A713" t="s">
        <v>37</v>
      </c>
      <c r="B713">
        <v>16.407471497064002</v>
      </c>
      <c r="C713">
        <v>1.29701918039857E-2</v>
      </c>
      <c r="D713">
        <v>14.5005694565686</v>
      </c>
      <c r="E713">
        <v>22.941784169660401</v>
      </c>
      <c r="F713" s="1">
        <v>0</v>
      </c>
      <c r="G713" s="1">
        <v>0</v>
      </c>
      <c r="H713">
        <v>4.4458895210561602</v>
      </c>
      <c r="I713">
        <v>100.98141661648199</v>
      </c>
      <c r="J713">
        <v>90.749378321833703</v>
      </c>
      <c r="K713">
        <v>77.580229565859398</v>
      </c>
      <c r="L713">
        <v>135.69939791101501</v>
      </c>
      <c r="M713">
        <v>35.296932792904201</v>
      </c>
      <c r="N713">
        <v>95.850727682648994</v>
      </c>
      <c r="O713">
        <v>78.696508753726107</v>
      </c>
      <c r="P713">
        <v>114781.127567859</v>
      </c>
      <c r="Q713">
        <v>142221.03480715101</v>
      </c>
      <c r="R713">
        <v>126.93808187142101</v>
      </c>
      <c r="S713">
        <v>701.00318664125996</v>
      </c>
      <c r="T713">
        <v>0.72920219266078501</v>
      </c>
      <c r="U713">
        <v>0.30745407806295</v>
      </c>
      <c r="V713" s="1">
        <v>0</v>
      </c>
      <c r="W713">
        <v>7.5935259764764798E-2</v>
      </c>
      <c r="X713">
        <v>0.616610662172284</v>
      </c>
      <c r="Y713" s="1">
        <v>0</v>
      </c>
      <c r="Z713" s="1">
        <v>0</v>
      </c>
      <c r="AA713">
        <v>2.9818301069896199E-4</v>
      </c>
      <c r="AB713">
        <v>6.2348348906332797E-3</v>
      </c>
      <c r="AC713">
        <v>5.98109678221098E-3</v>
      </c>
      <c r="AD713">
        <v>8.6607762615981999E-4</v>
      </c>
      <c r="AE713">
        <v>1.67291456372243E-3</v>
      </c>
      <c r="AF713" s="3">
        <v>3.5428126049794101E-3</v>
      </c>
      <c r="AG713">
        <v>3.8982371497653999E-3</v>
      </c>
      <c r="AH713">
        <v>5.2463863997337103</v>
      </c>
      <c r="AI713">
        <v>0.15671716080221401</v>
      </c>
      <c r="AJ713">
        <v>3187.8304651211602</v>
      </c>
      <c r="AK713" t="s">
        <v>103</v>
      </c>
      <c r="AL713" t="s">
        <v>104</v>
      </c>
      <c r="AM713">
        <v>9040850294.0100002</v>
      </c>
      <c r="AN713">
        <v>78766</v>
      </c>
      <c r="AO713" s="1">
        <f t="shared" si="150"/>
        <v>9.8220923978893527E-3</v>
      </c>
      <c r="AP713" s="5">
        <f t="shared" si="151"/>
        <v>11.170178813875387</v>
      </c>
      <c r="AQ713" s="3">
        <f t="shared" si="152"/>
        <v>5.0016086869329856E-3</v>
      </c>
      <c r="AR713" s="15">
        <f t="shared" si="153"/>
        <v>0.46886381771104224</v>
      </c>
    </row>
    <row r="714" spans="1:45" x14ac:dyDescent="0.25">
      <c r="A714" t="s">
        <v>37</v>
      </c>
      <c r="B714">
        <v>14.8510685349244</v>
      </c>
      <c r="C714">
        <v>1.20512693390107E-2</v>
      </c>
      <c r="D714">
        <v>13.5404659094027</v>
      </c>
      <c r="E714">
        <v>37.107736599074997</v>
      </c>
      <c r="F714" s="1">
        <v>0</v>
      </c>
      <c r="G714" s="1">
        <v>0</v>
      </c>
      <c r="H714">
        <v>4.6117178585576504</v>
      </c>
      <c r="I714">
        <v>121.321947070264</v>
      </c>
      <c r="J714">
        <v>110.488563973786</v>
      </c>
      <c r="K714">
        <v>97.5818709901028</v>
      </c>
      <c r="L714">
        <v>159.64735686290101</v>
      </c>
      <c r="M714">
        <v>36.6783460122085</v>
      </c>
      <c r="N714">
        <v>95.908825476225005</v>
      </c>
      <c r="O714">
        <v>78.676054351794306</v>
      </c>
      <c r="P714">
        <v>103856.72389653701</v>
      </c>
      <c r="Q714">
        <v>128393.76405762001</v>
      </c>
      <c r="R714">
        <v>131.35761417789899</v>
      </c>
      <c r="S714">
        <v>699.21836484019104</v>
      </c>
      <c r="T714">
        <v>0.74254075269600694</v>
      </c>
      <c r="U714">
        <v>0.313476442089479</v>
      </c>
      <c r="V714" s="1">
        <v>0</v>
      </c>
      <c r="W714">
        <v>7.3750512573041799E-2</v>
      </c>
      <c r="X714">
        <v>0.61277304533747801</v>
      </c>
      <c r="Y714" s="1">
        <v>0</v>
      </c>
      <c r="Z714" s="1">
        <v>0</v>
      </c>
      <c r="AA714">
        <v>3.0097635018592897E-4</v>
      </c>
      <c r="AB714">
        <v>6.0429452490204797E-3</v>
      </c>
      <c r="AC714">
        <v>5.94461566451286E-3</v>
      </c>
      <c r="AD714">
        <v>6.4761176517883401E-4</v>
      </c>
      <c r="AE714">
        <v>1.78098464574527E-3</v>
      </c>
      <c r="AF714" s="3">
        <v>3.5175175430988302E-3</v>
      </c>
      <c r="AG714">
        <v>3.2787786260301001E-3</v>
      </c>
      <c r="AH714">
        <v>5.0004689285856596</v>
      </c>
      <c r="AI714">
        <v>0.15725050122056</v>
      </c>
      <c r="AJ714">
        <v>3931.7984198866102</v>
      </c>
      <c r="AK714" t="s">
        <v>105</v>
      </c>
      <c r="AL714" t="s">
        <v>106</v>
      </c>
      <c r="AM714">
        <v>4133705324.5300002</v>
      </c>
      <c r="AN714">
        <v>39802</v>
      </c>
      <c r="AO714" s="1">
        <f t="shared" si="150"/>
        <v>9.7631095577976196E-3</v>
      </c>
      <c r="AP714" s="5">
        <f t="shared" si="151"/>
        <v>11.106661112644234</v>
      </c>
      <c r="AQ714" s="3">
        <f t="shared" si="152"/>
        <v>3.5449058986709164E-3</v>
      </c>
      <c r="AR714" s="15">
        <f t="shared" si="153"/>
        <v>0.33713168920022185</v>
      </c>
    </row>
    <row r="715" spans="1:45" x14ac:dyDescent="0.25">
      <c r="A715" t="s">
        <v>37</v>
      </c>
      <c r="B715">
        <v>15.9361125492621</v>
      </c>
      <c r="C715">
        <v>1.13004917072947E-2</v>
      </c>
      <c r="D715">
        <v>12.7487177619272</v>
      </c>
      <c r="E715">
        <v>53.560321494147303</v>
      </c>
      <c r="F715" s="1">
        <v>0</v>
      </c>
      <c r="G715" s="1">
        <v>0</v>
      </c>
      <c r="H715">
        <v>4.78838923601504</v>
      </c>
      <c r="I715">
        <v>143.48646155508499</v>
      </c>
      <c r="J715">
        <v>137.34890413874899</v>
      </c>
      <c r="K715">
        <v>111.626317226914</v>
      </c>
      <c r="L715">
        <v>185.32856468759701</v>
      </c>
      <c r="M715">
        <v>36.879677822745997</v>
      </c>
      <c r="N715">
        <v>95.941970094879906</v>
      </c>
      <c r="O715">
        <v>78.676122445615107</v>
      </c>
      <c r="P715">
        <v>95042.082315134001</v>
      </c>
      <c r="Q715">
        <v>116878.54303380899</v>
      </c>
      <c r="R715">
        <v>132.19620353444901</v>
      </c>
      <c r="S715">
        <v>717.438661122231</v>
      </c>
      <c r="T715">
        <v>0.76296754664118505</v>
      </c>
      <c r="U715">
        <v>0.30845958640818399</v>
      </c>
      <c r="V715" s="1">
        <v>0</v>
      </c>
      <c r="W715">
        <v>7.9272014512084696E-2</v>
      </c>
      <c r="X715">
        <v>0.61226839907973096</v>
      </c>
      <c r="Y715" s="1">
        <v>0</v>
      </c>
      <c r="Z715" s="1">
        <v>0</v>
      </c>
      <c r="AA715">
        <v>3.03385980307085E-4</v>
      </c>
      <c r="AB715">
        <v>5.87706336427311E-3</v>
      </c>
      <c r="AC715">
        <v>5.9445641376319703E-3</v>
      </c>
      <c r="AD715">
        <v>3.7450565547874698E-4</v>
      </c>
      <c r="AE715">
        <v>2.0664426869436798E-3</v>
      </c>
      <c r="AF715" s="3">
        <v>3.5489707844355298E-3</v>
      </c>
      <c r="AG715">
        <v>2.6790879768545002E-3</v>
      </c>
      <c r="AH715">
        <v>5.0072774021311499</v>
      </c>
      <c r="AI715">
        <v>0.15879166966480501</v>
      </c>
      <c r="AJ715">
        <v>4597.2826389498996</v>
      </c>
      <c r="AK715" t="s">
        <v>107</v>
      </c>
      <c r="AL715" t="s">
        <v>108</v>
      </c>
      <c r="AM715">
        <v>992239339.37</v>
      </c>
      <c r="AN715">
        <v>10440</v>
      </c>
      <c r="AO715" s="1">
        <f t="shared" si="150"/>
        <v>9.7969209023745854E-3</v>
      </c>
      <c r="AP715" s="5">
        <f t="shared" si="151"/>
        <v>11.143077113281096</v>
      </c>
      <c r="AQ715" s="3">
        <f t="shared" si="152"/>
        <v>4.5650405199374675E-3</v>
      </c>
      <c r="AR715" s="15">
        <f t="shared" si="153"/>
        <v>0.4301357145117779</v>
      </c>
    </row>
    <row r="716" spans="1:45" x14ac:dyDescent="0.25">
      <c r="A716" t="s">
        <v>37</v>
      </c>
      <c r="B716">
        <v>15.5714850711498</v>
      </c>
      <c r="C716">
        <v>1.10974648220346E-2</v>
      </c>
      <c r="D716">
        <v>12.5334728701768</v>
      </c>
      <c r="E716">
        <v>74.948866499471194</v>
      </c>
      <c r="F716" s="1">
        <v>0</v>
      </c>
      <c r="G716" s="1">
        <v>0</v>
      </c>
      <c r="H716">
        <v>5.00003560367138</v>
      </c>
      <c r="I716">
        <v>166.49989120029599</v>
      </c>
      <c r="J716">
        <v>157.63804486718601</v>
      </c>
      <c r="K716">
        <v>134.619398136618</v>
      </c>
      <c r="L716">
        <v>209.52011629550901</v>
      </c>
      <c r="M716">
        <v>37.400712625122203</v>
      </c>
      <c r="N716">
        <v>95.930257821729697</v>
      </c>
      <c r="O716">
        <v>78.720673693057293</v>
      </c>
      <c r="P716">
        <v>92259.928881450396</v>
      </c>
      <c r="Q716">
        <v>112249.38465578</v>
      </c>
      <c r="R716">
        <v>133.23334665299399</v>
      </c>
      <c r="S716">
        <v>710.33534166751599</v>
      </c>
      <c r="T716">
        <v>0.74242573640156995</v>
      </c>
      <c r="U716">
        <v>0.29694944512893601</v>
      </c>
      <c r="V716" s="1">
        <v>0</v>
      </c>
      <c r="W716">
        <v>0.13643649302861</v>
      </c>
      <c r="X716">
        <v>0.566614061842453</v>
      </c>
      <c r="Y716" s="1">
        <v>0</v>
      </c>
      <c r="Z716" s="1">
        <v>0</v>
      </c>
      <c r="AA716">
        <v>3.0244418508499E-4</v>
      </c>
      <c r="AB716">
        <v>5.7695516682392898E-3</v>
      </c>
      <c r="AC716">
        <v>5.7922486933878799E-3</v>
      </c>
      <c r="AD716">
        <v>3.0700337132768E-4</v>
      </c>
      <c r="AE716">
        <v>2.19343312208362E-3</v>
      </c>
      <c r="AF716" s="3">
        <v>3.56264437657727E-3</v>
      </c>
      <c r="AG716">
        <v>2.5249791461994702E-3</v>
      </c>
      <c r="AH716">
        <v>4.9477140138083104</v>
      </c>
      <c r="AI716">
        <v>0.15990492660827299</v>
      </c>
      <c r="AJ716">
        <v>5453.17779279568</v>
      </c>
      <c r="AK716" t="s">
        <v>109</v>
      </c>
      <c r="AL716" t="s">
        <v>110</v>
      </c>
      <c r="AM716">
        <v>330751845.04000002</v>
      </c>
      <c r="AN716">
        <v>3585</v>
      </c>
      <c r="AO716" s="1">
        <f>AA716+AC716*$AO$564+AF716*$AP$564</f>
        <v>9.6573372550501392E-3</v>
      </c>
      <c r="AP716" s="5">
        <f t="shared" si="151"/>
        <v>10.992652285113813</v>
      </c>
      <c r="AQ716" s="3">
        <f t="shared" si="152"/>
        <v>4.3490630379234806E-3</v>
      </c>
      <c r="AR716" s="15">
        <f t="shared" si="153"/>
        <v>0.41653576109531065</v>
      </c>
    </row>
    <row r="717" spans="1:45" x14ac:dyDescent="0.25">
      <c r="A717" t="s">
        <v>37</v>
      </c>
      <c r="B717">
        <v>21.414857056774899</v>
      </c>
      <c r="C717">
        <v>1.19797503354666E-2</v>
      </c>
      <c r="D717">
        <v>13.465328865083301</v>
      </c>
      <c r="E717">
        <v>120.824443546814</v>
      </c>
      <c r="F717" s="1">
        <v>0</v>
      </c>
      <c r="G717" s="1">
        <v>0</v>
      </c>
      <c r="H717">
        <v>5.4346585588163103</v>
      </c>
      <c r="I717">
        <v>191.594622463435</v>
      </c>
      <c r="J717">
        <v>171.71587345007001</v>
      </c>
      <c r="K717">
        <v>176.98263240463601</v>
      </c>
      <c r="L717">
        <v>234.799234271209</v>
      </c>
      <c r="M717">
        <v>36.399980959319898</v>
      </c>
      <c r="N717">
        <v>95.754649371838397</v>
      </c>
      <c r="O717">
        <v>78.814919779809202</v>
      </c>
      <c r="P717">
        <v>91921.441525974005</v>
      </c>
      <c r="Q717">
        <v>120223.79888536299</v>
      </c>
      <c r="R717">
        <v>132.44980454313301</v>
      </c>
      <c r="S717">
        <v>659.52523791402496</v>
      </c>
      <c r="T717">
        <v>0.59198909458118198</v>
      </c>
      <c r="U717">
        <v>0.18507093996968099</v>
      </c>
      <c r="V717" s="1">
        <v>0</v>
      </c>
      <c r="W717">
        <v>0.51635373647790805</v>
      </c>
      <c r="X717">
        <v>0.29857532355241001</v>
      </c>
      <c r="Y717" s="1">
        <v>0</v>
      </c>
      <c r="Z717" s="1">
        <v>0</v>
      </c>
      <c r="AA717">
        <v>3.0014430497886499E-4</v>
      </c>
      <c r="AB717">
        <v>6.0293618542442799E-3</v>
      </c>
      <c r="AC717">
        <v>5.9978295336524396E-3</v>
      </c>
      <c r="AD717">
        <v>5.3298511395868801E-4</v>
      </c>
      <c r="AE717">
        <v>2.55926825620617E-3</v>
      </c>
      <c r="AF717" s="3">
        <v>3.5840403904970502E-3</v>
      </c>
      <c r="AG717">
        <v>2.5580123609613399E-3</v>
      </c>
      <c r="AH717">
        <v>5.1962894156963104</v>
      </c>
      <c r="AI717">
        <v>0.16326441202557801</v>
      </c>
      <c r="AJ717">
        <v>6411.5473331901203</v>
      </c>
      <c r="AK717" t="s">
        <v>111</v>
      </c>
      <c r="AL717" t="s">
        <v>112</v>
      </c>
      <c r="AM717">
        <v>84935411.969999999</v>
      </c>
      <c r="AN717">
        <v>924</v>
      </c>
      <c r="AO717" s="1">
        <f>AA717+AC717*$AO$564+AF717*$AP$564</f>
        <v>9.8820142291283549E-3</v>
      </c>
      <c r="AP717" s="5">
        <f t="shared" si="151"/>
        <v>11.234665095203244</v>
      </c>
      <c r="AQ717" s="3">
        <f t="shared" si="152"/>
        <v>9.9999734103915165E-3</v>
      </c>
      <c r="AR717" s="15">
        <f t="shared" si="153"/>
        <v>0.9061411154942387</v>
      </c>
    </row>
    <row r="718" spans="1:45" x14ac:dyDescent="0.25">
      <c r="A718" t="s">
        <v>37</v>
      </c>
      <c r="B718">
        <v>5.2197210396300902</v>
      </c>
      <c r="C718">
        <v>1.0528750470839799E-2</v>
      </c>
      <c r="D718">
        <v>11.927939650364101</v>
      </c>
      <c r="E718">
        <v>144.67176400538801</v>
      </c>
      <c r="F718" s="1">
        <v>0</v>
      </c>
      <c r="G718" s="1">
        <v>0</v>
      </c>
      <c r="H718">
        <v>5.7082270852305603</v>
      </c>
      <c r="I718">
        <v>210.50515245069701</v>
      </c>
      <c r="J718">
        <v>195.82358418936201</v>
      </c>
      <c r="K718">
        <v>190.38746843457801</v>
      </c>
      <c r="L718">
        <v>266.58288155460701</v>
      </c>
      <c r="M718">
        <v>37.3669402919123</v>
      </c>
      <c r="N718">
        <v>96.129585319367706</v>
      </c>
      <c r="O718">
        <v>78.709493759619704</v>
      </c>
      <c r="P718">
        <v>70333.566211180107</v>
      </c>
      <c r="Q718">
        <v>77383.035281303106</v>
      </c>
      <c r="R718">
        <v>133.996311116979</v>
      </c>
      <c r="S718">
        <v>682.94910579596001</v>
      </c>
      <c r="T718">
        <v>0.76379757611046495</v>
      </c>
      <c r="U718">
        <v>0.327746495100945</v>
      </c>
      <c r="V718" s="1">
        <v>0</v>
      </c>
      <c r="W718">
        <v>0.254164568354459</v>
      </c>
      <c r="X718">
        <v>0.418088936544594</v>
      </c>
      <c r="Y718" s="1">
        <v>0</v>
      </c>
      <c r="Z718" s="1">
        <v>0</v>
      </c>
      <c r="AA718">
        <v>3.0658531660435E-4</v>
      </c>
      <c r="AB718">
        <v>5.4806017226208198E-3</v>
      </c>
      <c r="AC718">
        <v>6.1130586452390299E-3</v>
      </c>
      <c r="AD718">
        <v>4.1356572799531699E-5</v>
      </c>
      <c r="AE718">
        <v>2.6962259831067202E-3</v>
      </c>
      <c r="AF718" s="3">
        <v>3.86990547370704E-3</v>
      </c>
      <c r="AG718">
        <v>2.0040364876663498E-3</v>
      </c>
      <c r="AH718">
        <v>5.2779698502482804</v>
      </c>
      <c r="AI718">
        <v>0.17044850135594999</v>
      </c>
      <c r="AJ718">
        <v>6929.2753421198804</v>
      </c>
      <c r="AK718" t="s">
        <v>113</v>
      </c>
      <c r="AL718" t="s">
        <v>114</v>
      </c>
      <c r="AM718">
        <v>11323704.16</v>
      </c>
      <c r="AN718">
        <v>161</v>
      </c>
      <c r="AO718" s="1">
        <f>AA718+AC718*$AO$564+AF718*$AP$564</f>
        <v>1.0289549435550421E-2</v>
      </c>
      <c r="AP718" s="5">
        <f t="shared" si="151"/>
        <v>11.672106511633196</v>
      </c>
      <c r="AQ718" s="3">
        <f t="shared" si="152"/>
        <v>-5.8321112490955888E-3</v>
      </c>
      <c r="AR718" s="15">
        <f t="shared" si="153"/>
        <v>-0.55280385469171567</v>
      </c>
    </row>
    <row r="721" spans="1:45" x14ac:dyDescent="0.25">
      <c r="AO721" t="s">
        <v>226</v>
      </c>
      <c r="AP721" t="s">
        <v>67</v>
      </c>
      <c r="AR721" t="s">
        <v>222</v>
      </c>
    </row>
    <row r="722" spans="1:45" x14ac:dyDescent="0.25">
      <c r="A722" t="s">
        <v>0</v>
      </c>
      <c r="B722" t="s">
        <v>1</v>
      </c>
      <c r="C722" t="s">
        <v>2</v>
      </c>
      <c r="D722" t="s">
        <v>3</v>
      </c>
      <c r="E722" t="s">
        <v>5</v>
      </c>
      <c r="F722" t="s">
        <v>6</v>
      </c>
      <c r="G722" t="s">
        <v>208</v>
      </c>
      <c r="H722" t="s">
        <v>7</v>
      </c>
      <c r="I722" t="s">
        <v>8</v>
      </c>
      <c r="J722" t="s">
        <v>134</v>
      </c>
      <c r="K722" t="s">
        <v>143</v>
      </c>
      <c r="L722" t="s">
        <v>9</v>
      </c>
      <c r="M722" t="s">
        <v>10</v>
      </c>
      <c r="N722" t="s">
        <v>11</v>
      </c>
      <c r="O722" t="s">
        <v>13</v>
      </c>
      <c r="P722" t="s">
        <v>14</v>
      </c>
      <c r="Q722" t="s">
        <v>15</v>
      </c>
      <c r="R722" t="s">
        <v>16</v>
      </c>
      <c r="S722" t="s">
        <v>17</v>
      </c>
      <c r="T722" t="s">
        <v>18</v>
      </c>
      <c r="U722" t="s">
        <v>20</v>
      </c>
      <c r="V722" t="s">
        <v>21</v>
      </c>
      <c r="W722" t="s">
        <v>22</v>
      </c>
      <c r="X722" t="s">
        <v>23</v>
      </c>
      <c r="Y722" t="s">
        <v>24</v>
      </c>
      <c r="Z722" t="s">
        <v>25</v>
      </c>
      <c r="AA722" t="s">
        <v>26</v>
      </c>
      <c r="AB722" t="s">
        <v>27</v>
      </c>
      <c r="AC722" t="s">
        <v>263</v>
      </c>
      <c r="AD722" t="s">
        <v>120</v>
      </c>
      <c r="AE722" t="s">
        <v>29</v>
      </c>
      <c r="AF722" s="3" t="s">
        <v>233</v>
      </c>
      <c r="AG722" t="s">
        <v>30</v>
      </c>
      <c r="AH722" t="s">
        <v>31</v>
      </c>
      <c r="AI722" t="s">
        <v>32</v>
      </c>
      <c r="AJ722" t="s">
        <v>33</v>
      </c>
      <c r="AK722" t="s">
        <v>34</v>
      </c>
      <c r="AL722" t="s">
        <v>74</v>
      </c>
      <c r="AM722" t="s">
        <v>35</v>
      </c>
      <c r="AN722" t="s">
        <v>36</v>
      </c>
      <c r="AO722" s="15">
        <v>1</v>
      </c>
      <c r="AP722" s="15">
        <v>0.65</v>
      </c>
    </row>
    <row r="723" spans="1:45" x14ac:dyDescent="0.25">
      <c r="A723" t="s">
        <v>37</v>
      </c>
      <c r="B723">
        <v>11.646365647834999</v>
      </c>
      <c r="C723">
        <v>3.7740972052763199E-3</v>
      </c>
      <c r="D723">
        <v>4.4360801852228198</v>
      </c>
      <c r="E723">
        <v>-90.910258636584501</v>
      </c>
      <c r="F723" s="1">
        <v>0</v>
      </c>
      <c r="G723" s="1">
        <v>0</v>
      </c>
      <c r="H723">
        <v>2.7946368643789099</v>
      </c>
      <c r="I723">
        <v>-209.088804130574</v>
      </c>
      <c r="J723">
        <v>-227.814357083055</v>
      </c>
      <c r="K723">
        <v>-211.92752074898999</v>
      </c>
      <c r="L723">
        <v>-186.65566901391799</v>
      </c>
      <c r="M723">
        <v>28.746574229852801</v>
      </c>
      <c r="N723">
        <v>95.582307327763203</v>
      </c>
      <c r="O723">
        <v>82.758599452042603</v>
      </c>
      <c r="P723">
        <v>177906.543402985</v>
      </c>
      <c r="Q723">
        <v>217295.95333215699</v>
      </c>
      <c r="R723">
        <v>88.491556453291494</v>
      </c>
      <c r="S723">
        <v>672.46274158854806</v>
      </c>
      <c r="T723">
        <v>0.77109874037430304</v>
      </c>
      <c r="U723">
        <v>0.216745995890818</v>
      </c>
      <c r="V723" s="1">
        <v>0</v>
      </c>
      <c r="W723">
        <v>8.2278981839212798E-2</v>
      </c>
      <c r="X723">
        <v>0.700975022269968</v>
      </c>
      <c r="Y723" s="1">
        <v>0</v>
      </c>
      <c r="Z723" s="1">
        <v>0</v>
      </c>
      <c r="AA723">
        <v>2.8806990536175302E-4</v>
      </c>
      <c r="AB723">
        <v>3.48603008936892E-3</v>
      </c>
      <c r="AC723">
        <v>3.3431051011103999E-3</v>
      </c>
      <c r="AD723" s="1">
        <v>0</v>
      </c>
      <c r="AE723" s="1">
        <v>0</v>
      </c>
      <c r="AF723" s="3">
        <v>0</v>
      </c>
      <c r="AG723" s="1">
        <v>0</v>
      </c>
      <c r="AH723">
        <v>4.0771224352222397</v>
      </c>
      <c r="AI723">
        <v>9.5746398512477002E-2</v>
      </c>
      <c r="AJ723">
        <v>0.48652902256879699</v>
      </c>
      <c r="AK723" t="s">
        <v>77</v>
      </c>
      <c r="AL723" t="s">
        <v>78</v>
      </c>
      <c r="AM723">
        <v>59598692.039999999</v>
      </c>
      <c r="AN723">
        <v>335</v>
      </c>
      <c r="AO723" s="1">
        <f>AA723+AC723*$AO$722+AF723*$AP$722</f>
        <v>3.631175006472153E-3</v>
      </c>
      <c r="AP723" s="5">
        <f>100*(1-(1-AO723)^12)</f>
        <v>4.2714309304181075</v>
      </c>
      <c r="AQ723" s="3">
        <f>(1-(1-B723/100)^(1/12))- AO723</f>
        <v>6.6343421946362009E-3</v>
      </c>
      <c r="AR723" s="15">
        <f>B723/AP723-1</f>
        <v>1.7265723916774181</v>
      </c>
    </row>
    <row r="724" spans="1:45" x14ac:dyDescent="0.25">
      <c r="A724" t="s">
        <v>37</v>
      </c>
      <c r="B724">
        <v>3.9403548999437801</v>
      </c>
      <c r="C724">
        <v>3.9474269618919996E-3</v>
      </c>
      <c r="D724">
        <v>4.6354112348797099</v>
      </c>
      <c r="E724">
        <v>-67.402232799493106</v>
      </c>
      <c r="F724" s="1">
        <v>0</v>
      </c>
      <c r="G724" s="1">
        <v>0</v>
      </c>
      <c r="H724">
        <v>3.0182597022733502</v>
      </c>
      <c r="I724">
        <v>-182.38041329147799</v>
      </c>
      <c r="J724">
        <v>-203.09284730213801</v>
      </c>
      <c r="K724">
        <v>-185.776096092796</v>
      </c>
      <c r="L724">
        <v>-160.95407555573101</v>
      </c>
      <c r="M724">
        <v>28.0120565638477</v>
      </c>
      <c r="N724">
        <v>95.229844668711394</v>
      </c>
      <c r="O724">
        <v>82.6042432512684</v>
      </c>
      <c r="P724">
        <v>186231.289662189</v>
      </c>
      <c r="Q724">
        <v>222556.31138179099</v>
      </c>
      <c r="R724">
        <v>87.208497195851606</v>
      </c>
      <c r="S724">
        <v>669.76745708674002</v>
      </c>
      <c r="T724">
        <v>0.75783598640887795</v>
      </c>
      <c r="U724">
        <v>0.23562488264384701</v>
      </c>
      <c r="V724" s="1">
        <v>0</v>
      </c>
      <c r="W724">
        <v>0.114627817674295</v>
      </c>
      <c r="X724">
        <v>0.64974729968185696</v>
      </c>
      <c r="Y724" s="1">
        <v>0</v>
      </c>
      <c r="Z724" s="1">
        <v>0</v>
      </c>
      <c r="AA724">
        <v>2.8783124585218703E-4</v>
      </c>
      <c r="AB724">
        <v>3.6595031869368399E-3</v>
      </c>
      <c r="AC724">
        <v>3.6114566741003501E-3</v>
      </c>
      <c r="AD724" s="1">
        <v>8.4428048927820298E-8</v>
      </c>
      <c r="AE724" s="1">
        <v>0</v>
      </c>
      <c r="AF724" s="3">
        <v>3.8731412597742002E-5</v>
      </c>
      <c r="AG724" s="1">
        <v>0</v>
      </c>
      <c r="AH724">
        <v>4.1651501378302802</v>
      </c>
      <c r="AI724">
        <v>9.6751512127433895E-2</v>
      </c>
      <c r="AJ724">
        <v>0.98267449083292002</v>
      </c>
      <c r="AK724" t="s">
        <v>79</v>
      </c>
      <c r="AL724" t="s">
        <v>80</v>
      </c>
      <c r="AM724">
        <v>457570278.69999999</v>
      </c>
      <c r="AN724">
        <v>2457</v>
      </c>
      <c r="AO724" s="1">
        <f t="shared" ref="AO724:AO741" si="154">AA724+AC724*$AO$722+AF724*$AP$722</f>
        <v>3.9244633381410694E-3</v>
      </c>
      <c r="AP724" s="5">
        <f t="shared" ref="AP724:AP741" si="155">100*(1-(1-AO724)^12)</f>
        <v>4.6090247452673649</v>
      </c>
      <c r="AQ724" s="3">
        <f t="shared" ref="AQ724:AQ741" si="156">(1-(1-B724/100)^(1/12))- AO724</f>
        <v>-5.7999488032362944E-4</v>
      </c>
      <c r="AR724" s="15">
        <f t="shared" ref="AR724:AR741" si="157">B724/AP724-1</f>
        <v>-0.14507838041229604</v>
      </c>
    </row>
    <row r="725" spans="1:45" x14ac:dyDescent="0.25">
      <c r="A725" t="s">
        <v>37</v>
      </c>
      <c r="B725">
        <v>5.0690446798523396</v>
      </c>
      <c r="C725">
        <v>4.0755623195588104E-3</v>
      </c>
      <c r="D725">
        <v>4.7825231514995901</v>
      </c>
      <c r="E725">
        <v>-42.074923843111002</v>
      </c>
      <c r="F725" s="1">
        <v>0</v>
      </c>
      <c r="G725" s="1">
        <v>0</v>
      </c>
      <c r="H725">
        <v>3.2624843938644501</v>
      </c>
      <c r="I725">
        <v>-159.664994242744</v>
      </c>
      <c r="J725">
        <v>-180.80060287915001</v>
      </c>
      <c r="K725">
        <v>-162.868420967943</v>
      </c>
      <c r="L725">
        <v>-138.64487792225401</v>
      </c>
      <c r="M725">
        <v>27.589091231344</v>
      </c>
      <c r="N725">
        <v>95.759840644737395</v>
      </c>
      <c r="O725">
        <v>82.541987588244396</v>
      </c>
      <c r="P725">
        <v>189858.603546967</v>
      </c>
      <c r="Q725">
        <v>230309.19832612301</v>
      </c>
      <c r="R725">
        <v>85.010407130329696</v>
      </c>
      <c r="S725">
        <v>667.06100885092701</v>
      </c>
      <c r="T725">
        <v>0.71842852944149804</v>
      </c>
      <c r="U725">
        <v>0.22920804459333999</v>
      </c>
      <c r="V725" s="1">
        <v>0</v>
      </c>
      <c r="W725">
        <v>0.18661605016354901</v>
      </c>
      <c r="X725">
        <v>0.58417590524311003</v>
      </c>
      <c r="Y725" s="1">
        <v>0</v>
      </c>
      <c r="Z725" s="1">
        <v>0</v>
      </c>
      <c r="AA725">
        <v>2.8614268472082499E-4</v>
      </c>
      <c r="AB725">
        <v>3.7884172991804002E-3</v>
      </c>
      <c r="AC725">
        <v>3.7657986880656898E-3</v>
      </c>
      <c r="AD725">
        <v>1.0032793372438899E-6</v>
      </c>
      <c r="AE725" s="1">
        <v>0</v>
      </c>
      <c r="AF725" s="3">
        <v>1.2938684026627599E-4</v>
      </c>
      <c r="AG725" s="1">
        <v>0</v>
      </c>
      <c r="AH725">
        <v>4.5769302122966504</v>
      </c>
      <c r="AI725">
        <v>0.106732432630826</v>
      </c>
      <c r="AJ725">
        <v>2.9631597085902999</v>
      </c>
      <c r="AK725" t="s">
        <v>81</v>
      </c>
      <c r="AL725" t="s">
        <v>82</v>
      </c>
      <c r="AM725">
        <v>5954345524.4399996</v>
      </c>
      <c r="AN725">
        <v>31362</v>
      </c>
      <c r="AO725" s="1">
        <f t="shared" si="154"/>
        <v>4.1360428189595941E-3</v>
      </c>
      <c r="AP725" s="5">
        <f t="shared" si="155"/>
        <v>4.8518883835660276</v>
      </c>
      <c r="AQ725" s="3">
        <f t="shared" si="156"/>
        <v>1.8960323431697207E-4</v>
      </c>
      <c r="AR725" s="15">
        <f t="shared" si="157"/>
        <v>4.4757067582561927E-2</v>
      </c>
    </row>
    <row r="726" spans="1:45" x14ac:dyDescent="0.25">
      <c r="A726" t="s">
        <v>37</v>
      </c>
      <c r="B726">
        <v>5.3305960173189799</v>
      </c>
      <c r="C726">
        <v>4.6499511484384901E-3</v>
      </c>
      <c r="D726">
        <v>5.4394248180117497</v>
      </c>
      <c r="E726">
        <v>-36.192988788153301</v>
      </c>
      <c r="F726" s="1">
        <v>0</v>
      </c>
      <c r="G726" s="1">
        <v>0</v>
      </c>
      <c r="H726">
        <v>3.38107820942419</v>
      </c>
      <c r="I726">
        <v>-134.01326093777999</v>
      </c>
      <c r="J726">
        <v>-153.97571007977101</v>
      </c>
      <c r="K726">
        <v>-140.746755831082</v>
      </c>
      <c r="L726">
        <v>-112.51632294013601</v>
      </c>
      <c r="M726">
        <v>28.270175589501701</v>
      </c>
      <c r="N726">
        <v>95.800337711280903</v>
      </c>
      <c r="O726">
        <v>82.408266330765798</v>
      </c>
      <c r="P726">
        <v>185623.54723996599</v>
      </c>
      <c r="Q726">
        <v>226948.68129739299</v>
      </c>
      <c r="R726">
        <v>84.911850229181198</v>
      </c>
      <c r="S726">
        <v>671.48607294947794</v>
      </c>
      <c r="T726">
        <v>0.720397041038774</v>
      </c>
      <c r="U726">
        <v>0.24993533373813301</v>
      </c>
      <c r="V726" s="1">
        <v>0</v>
      </c>
      <c r="W726">
        <v>0.17120108656923899</v>
      </c>
      <c r="X726">
        <v>0.57886357969262603</v>
      </c>
      <c r="Y726" s="1">
        <v>0</v>
      </c>
      <c r="Z726" s="1">
        <v>0</v>
      </c>
      <c r="AA726">
        <v>2.8686063188761802E-4</v>
      </c>
      <c r="AB726">
        <v>4.2617556905522403E-3</v>
      </c>
      <c r="AC726">
        <v>4.3078986549997299E-3</v>
      </c>
      <c r="AD726">
        <v>1.01330846816044E-4</v>
      </c>
      <c r="AE726" s="1">
        <v>6.2095246090988698E-9</v>
      </c>
      <c r="AF726" s="3">
        <v>2.2147858815666901E-4</v>
      </c>
      <c r="AG726" s="1">
        <v>0</v>
      </c>
      <c r="AH726">
        <v>4.57154199400021</v>
      </c>
      <c r="AI726">
        <v>0.108683337693184</v>
      </c>
      <c r="AJ726">
        <v>10.434603056336</v>
      </c>
      <c r="AK726" t="s">
        <v>83</v>
      </c>
      <c r="AL726" t="s">
        <v>84</v>
      </c>
      <c r="AM726">
        <v>17080521946.379999</v>
      </c>
      <c r="AN726">
        <v>92017</v>
      </c>
      <c r="AO726" s="1">
        <f t="shared" si="154"/>
        <v>4.7387203691891828E-3</v>
      </c>
      <c r="AP726" s="5">
        <f t="shared" si="155"/>
        <v>5.5405745884067326</v>
      </c>
      <c r="AQ726" s="3">
        <f t="shared" si="156"/>
        <v>-1.8418042018794774E-4</v>
      </c>
      <c r="AR726" s="15">
        <f t="shared" si="157"/>
        <v>-3.7898338473254745E-2</v>
      </c>
    </row>
    <row r="727" spans="1:45" x14ac:dyDescent="0.25">
      <c r="A727" t="s">
        <v>37</v>
      </c>
      <c r="B727">
        <v>5.5548527051068604</v>
      </c>
      <c r="C727">
        <v>5.4496628404407397E-3</v>
      </c>
      <c r="D727">
        <v>6.3471005501543996</v>
      </c>
      <c r="E727">
        <v>-25.869885485091402</v>
      </c>
      <c r="F727" s="1">
        <v>0</v>
      </c>
      <c r="G727" s="1">
        <v>0</v>
      </c>
      <c r="H727">
        <v>3.5470996286646299</v>
      </c>
      <c r="I727">
        <v>-109.729558663229</v>
      </c>
      <c r="J727">
        <v>-128.081507059221</v>
      </c>
      <c r="K727">
        <v>-120.83179915934601</v>
      </c>
      <c r="L727">
        <v>-87.643652489291796</v>
      </c>
      <c r="M727">
        <v>29.6108776421753</v>
      </c>
      <c r="N727">
        <v>95.8508197752748</v>
      </c>
      <c r="O727">
        <v>82.210074147407894</v>
      </c>
      <c r="P727">
        <v>180674.80040596699</v>
      </c>
      <c r="Q727">
        <v>222229.26314404901</v>
      </c>
      <c r="R727">
        <v>84.999605429839704</v>
      </c>
      <c r="S727">
        <v>677.28918532279602</v>
      </c>
      <c r="T727">
        <v>0.72388176802186099</v>
      </c>
      <c r="U727">
        <v>0.27555192438274601</v>
      </c>
      <c r="V727" s="1">
        <v>0</v>
      </c>
      <c r="W727">
        <v>0.161567575372806</v>
      </c>
      <c r="X727">
        <v>0.56288050024444702</v>
      </c>
      <c r="Y727" s="1">
        <v>0</v>
      </c>
      <c r="Z727" s="1">
        <v>0</v>
      </c>
      <c r="AA727">
        <v>2.8818849482763897E-4</v>
      </c>
      <c r="AB727">
        <v>4.8926208430634397E-3</v>
      </c>
      <c r="AC727">
        <v>4.6496177330351603E-3</v>
      </c>
      <c r="AD727">
        <v>2.6878252909401601E-4</v>
      </c>
      <c r="AE727" s="1">
        <v>1.9401921381329199E-8</v>
      </c>
      <c r="AF727" s="3">
        <v>3.11798395757396E-4</v>
      </c>
      <c r="AG727" s="1">
        <v>5.5199810203493799E-8</v>
      </c>
      <c r="AH727">
        <v>4.4683778975817301</v>
      </c>
      <c r="AI727">
        <v>0.11073956326048399</v>
      </c>
      <c r="AJ727">
        <v>54.870817313717502</v>
      </c>
      <c r="AK727" t="s">
        <v>85</v>
      </c>
      <c r="AL727" t="s">
        <v>86</v>
      </c>
      <c r="AM727">
        <v>33667845681.650002</v>
      </c>
      <c r="AN727">
        <v>186345</v>
      </c>
      <c r="AO727" s="1">
        <f t="shared" si="154"/>
        <v>5.1404751851051068E-3</v>
      </c>
      <c r="AP727" s="5">
        <f t="shared" si="155"/>
        <v>5.9971226963341007</v>
      </c>
      <c r="AQ727" s="3">
        <f t="shared" si="156"/>
        <v>-3.8921729762034576E-4</v>
      </c>
      <c r="AR727" s="15">
        <f t="shared" si="157"/>
        <v>-7.3747030638140809E-2</v>
      </c>
    </row>
    <row r="728" spans="1:45" x14ac:dyDescent="0.25">
      <c r="A728" t="s">
        <v>37</v>
      </c>
      <c r="B728">
        <v>6.7824111817081096</v>
      </c>
      <c r="C728">
        <v>6.3558402607168298E-3</v>
      </c>
      <c r="D728">
        <v>7.3659587039024403</v>
      </c>
      <c r="E728">
        <v>-17.034082498591999</v>
      </c>
      <c r="F728" s="1">
        <v>0</v>
      </c>
      <c r="G728" s="1">
        <v>0</v>
      </c>
      <c r="H728">
        <v>3.7075096218786499</v>
      </c>
      <c r="I728">
        <v>-84.6316856348963</v>
      </c>
      <c r="J728">
        <v>-103.703589799754</v>
      </c>
      <c r="K728">
        <v>-96.627147611630804</v>
      </c>
      <c r="L728">
        <v>-62.028748272895797</v>
      </c>
      <c r="M728">
        <v>30.378598713090401</v>
      </c>
      <c r="N728">
        <v>95.876328543461995</v>
      </c>
      <c r="O728">
        <v>81.984792102606704</v>
      </c>
      <c r="P728">
        <v>176539.10166983999</v>
      </c>
      <c r="Q728">
        <v>217555.02208040599</v>
      </c>
      <c r="R728">
        <v>85.128061167463102</v>
      </c>
      <c r="S728">
        <v>678.09475477686999</v>
      </c>
      <c r="T728">
        <v>0.727162940294797</v>
      </c>
      <c r="U728">
        <v>0.29838530721733503</v>
      </c>
      <c r="V728" s="1">
        <v>0</v>
      </c>
      <c r="W728">
        <v>0.14980639909457999</v>
      </c>
      <c r="X728">
        <v>0.55180829368808404</v>
      </c>
      <c r="Y728" s="1">
        <v>0</v>
      </c>
      <c r="Z728" s="1">
        <v>0</v>
      </c>
      <c r="AA728">
        <v>2.8887167121609102E-4</v>
      </c>
      <c r="AB728">
        <v>5.7207735507741201E-3</v>
      </c>
      <c r="AC728">
        <v>5.2024134193364496E-3</v>
      </c>
      <c r="AD728">
        <v>3.4536430833504198E-4</v>
      </c>
      <c r="AE728" s="1">
        <v>1.44364188577776E-7</v>
      </c>
      <c r="AF728" s="3">
        <v>4.13731076198467E-4</v>
      </c>
      <c r="AG728" s="1">
        <v>6.9663559258273598E-7</v>
      </c>
      <c r="AH728">
        <v>4.4736272702668298</v>
      </c>
      <c r="AI728">
        <v>0.11408385721018</v>
      </c>
      <c r="AJ728">
        <v>148.75233714700599</v>
      </c>
      <c r="AK728" t="s">
        <v>87</v>
      </c>
      <c r="AL728" t="s">
        <v>88</v>
      </c>
      <c r="AM728">
        <v>55535847142.400002</v>
      </c>
      <c r="AN728">
        <v>314581</v>
      </c>
      <c r="AO728" s="1">
        <f t="shared" si="154"/>
        <v>5.7602102900815438E-3</v>
      </c>
      <c r="AP728" s="5">
        <f t="shared" si="155"/>
        <v>6.6974149286459062</v>
      </c>
      <c r="AQ728" s="3">
        <f t="shared" si="156"/>
        <v>7.5508770120205626E-5</v>
      </c>
      <c r="AR728" s="15">
        <f t="shared" si="157"/>
        <v>1.2690904471016173E-2</v>
      </c>
    </row>
    <row r="729" spans="1:45" x14ac:dyDescent="0.25">
      <c r="A729" t="s">
        <v>37</v>
      </c>
      <c r="B729">
        <v>7.3322621107165897</v>
      </c>
      <c r="C729">
        <v>6.64984920278379E-3</v>
      </c>
      <c r="D729">
        <v>7.6943373188498203</v>
      </c>
      <c r="E729">
        <v>-14.3205414460153</v>
      </c>
      <c r="F729" s="1">
        <v>0</v>
      </c>
      <c r="G729" s="1">
        <v>0</v>
      </c>
      <c r="H729">
        <v>3.7807276008812898</v>
      </c>
      <c r="I729">
        <v>-60.8681781070607</v>
      </c>
      <c r="J729">
        <v>-78.880185540076297</v>
      </c>
      <c r="K729">
        <v>-76.214330615613704</v>
      </c>
      <c r="L729">
        <v>-37.7235687943027</v>
      </c>
      <c r="M729">
        <v>30.602781230950601</v>
      </c>
      <c r="N729">
        <v>95.901445229842494</v>
      </c>
      <c r="O729">
        <v>81.938616412538195</v>
      </c>
      <c r="P729">
        <v>172397.62122288701</v>
      </c>
      <c r="Q729">
        <v>213277.65801253699</v>
      </c>
      <c r="R729">
        <v>85.664323758763402</v>
      </c>
      <c r="S729">
        <v>685.03022488780198</v>
      </c>
      <c r="T729">
        <v>0.72150031768231804</v>
      </c>
      <c r="U729">
        <v>0.293814053356589</v>
      </c>
      <c r="V729" s="1">
        <v>0</v>
      </c>
      <c r="W729">
        <v>0.13399081949608399</v>
      </c>
      <c r="X729">
        <v>0.57219512714732501</v>
      </c>
      <c r="Y729" s="1">
        <v>0</v>
      </c>
      <c r="Z729" s="1">
        <v>0</v>
      </c>
      <c r="AA729">
        <v>2.89105613247092E-4</v>
      </c>
      <c r="AB729">
        <v>5.9389131496991902E-3</v>
      </c>
      <c r="AC729">
        <v>5.4431273880090197E-3</v>
      </c>
      <c r="AD729">
        <v>3.9136230041913903E-4</v>
      </c>
      <c r="AE729">
        <v>1.6248133680897499E-5</v>
      </c>
      <c r="AF729" s="3">
        <v>5.0926936824187701E-4</v>
      </c>
      <c r="AG729">
        <v>1.42351527283497E-5</v>
      </c>
      <c r="AH729">
        <v>4.4720009191272796</v>
      </c>
      <c r="AI729">
        <v>0.11524927303541301</v>
      </c>
      <c r="AJ729">
        <v>277.55330021287199</v>
      </c>
      <c r="AK729" t="s">
        <v>89</v>
      </c>
      <c r="AL729" t="s">
        <v>90</v>
      </c>
      <c r="AM729">
        <v>61695247116.550003</v>
      </c>
      <c r="AN729">
        <v>357866</v>
      </c>
      <c r="AO729" s="1">
        <f t="shared" si="154"/>
        <v>6.0632580906133313E-3</v>
      </c>
      <c r="AP729" s="5">
        <f t="shared" si="155"/>
        <v>7.0381108928523233</v>
      </c>
      <c r="AQ729" s="3">
        <f t="shared" si="156"/>
        <v>2.624664934544399E-4</v>
      </c>
      <c r="AR729" s="15">
        <f t="shared" si="157"/>
        <v>4.1794058425961511E-2</v>
      </c>
    </row>
    <row r="730" spans="1:45" x14ac:dyDescent="0.25">
      <c r="A730" t="s">
        <v>37</v>
      </c>
      <c r="B730">
        <v>7.7215406371415698</v>
      </c>
      <c r="C730">
        <v>6.8861339553251402E-3</v>
      </c>
      <c r="D730">
        <v>7.9574700250300099</v>
      </c>
      <c r="E730">
        <v>-11.3089559105861</v>
      </c>
      <c r="F730" s="1">
        <v>0</v>
      </c>
      <c r="G730" s="1">
        <v>0</v>
      </c>
      <c r="H730">
        <v>3.8382744688220201</v>
      </c>
      <c r="I730">
        <v>-36.341244961185197</v>
      </c>
      <c r="J730">
        <v>-55.746635529562603</v>
      </c>
      <c r="K730">
        <v>-53.685204633135498</v>
      </c>
      <c r="L730">
        <v>-12.5898246504886</v>
      </c>
      <c r="M730">
        <v>30.164297294951002</v>
      </c>
      <c r="N730">
        <v>95.900436450048502</v>
      </c>
      <c r="O730">
        <v>82.056191343862196</v>
      </c>
      <c r="P730">
        <v>167989.55999607599</v>
      </c>
      <c r="Q730">
        <v>207532.379202476</v>
      </c>
      <c r="R730">
        <v>86.552968565298798</v>
      </c>
      <c r="S730">
        <v>690.60872747175802</v>
      </c>
      <c r="T730">
        <v>0.71906266507434902</v>
      </c>
      <c r="U730">
        <v>0.28076300454460501</v>
      </c>
      <c r="V730" s="1">
        <v>0</v>
      </c>
      <c r="W730">
        <v>0.12678053221699201</v>
      </c>
      <c r="X730">
        <v>0.59245646323840095</v>
      </c>
      <c r="Y730" s="1">
        <v>0</v>
      </c>
      <c r="Z730" s="1">
        <v>0</v>
      </c>
      <c r="AA730">
        <v>2.8863850672991901E-4</v>
      </c>
      <c r="AB730">
        <v>5.88456863356469E-3</v>
      </c>
      <c r="AC730">
        <v>5.4596578373767597E-3</v>
      </c>
      <c r="AD730">
        <v>5.0154839717461697E-4</v>
      </c>
      <c r="AE730">
        <v>3.5279851115025902E-5</v>
      </c>
      <c r="AF730" s="3">
        <v>6.01004087671866E-4</v>
      </c>
      <c r="AG730">
        <v>1.76108487807367E-4</v>
      </c>
      <c r="AH730">
        <v>4.5090846677984802</v>
      </c>
      <c r="AI730">
        <v>0.1149947576196</v>
      </c>
      <c r="AJ730">
        <v>424.67161426893801</v>
      </c>
      <c r="AK730" t="s">
        <v>91</v>
      </c>
      <c r="AL730" t="s">
        <v>92</v>
      </c>
      <c r="AM730">
        <v>67644692102.739998</v>
      </c>
      <c r="AN730">
        <v>402672</v>
      </c>
      <c r="AO730" s="1">
        <f t="shared" si="154"/>
        <v>6.1389490010933922E-3</v>
      </c>
      <c r="AP730" s="5">
        <f t="shared" si="155"/>
        <v>7.1230268441544009</v>
      </c>
      <c r="AQ730" s="3">
        <f t="shared" si="156"/>
        <v>5.3529927454894384E-4</v>
      </c>
      <c r="AR730" s="15">
        <f t="shared" si="157"/>
        <v>8.4025205306975215E-2</v>
      </c>
    </row>
    <row r="731" spans="1:45" x14ac:dyDescent="0.25">
      <c r="A731" t="s">
        <v>37</v>
      </c>
      <c r="B731">
        <v>8.0706101174582798</v>
      </c>
      <c r="C731">
        <v>7.8741156325763898E-3</v>
      </c>
      <c r="D731">
        <v>9.0502802336907209</v>
      </c>
      <c r="E731">
        <v>-7.5717307850014102</v>
      </c>
      <c r="F731" s="1">
        <v>0</v>
      </c>
      <c r="G731" s="1">
        <v>0</v>
      </c>
      <c r="H731">
        <v>3.8922519843011698</v>
      </c>
      <c r="I731">
        <v>-12.651093982216601</v>
      </c>
      <c r="J731">
        <v>-36.3034196079224</v>
      </c>
      <c r="K731">
        <v>-26.9051205799238</v>
      </c>
      <c r="L731">
        <v>11.822601720023201</v>
      </c>
      <c r="M731">
        <v>29.107162707973899</v>
      </c>
      <c r="N731">
        <v>95.8862136094628</v>
      </c>
      <c r="O731">
        <v>82.277173449576296</v>
      </c>
      <c r="P731">
        <v>162987.55377956401</v>
      </c>
      <c r="Q731">
        <v>202282.79307385301</v>
      </c>
      <c r="R731">
        <v>87.772188852112606</v>
      </c>
      <c r="S731">
        <v>687.82562640879803</v>
      </c>
      <c r="T731">
        <v>0.71918994621562005</v>
      </c>
      <c r="U731">
        <v>0.28340399606578198</v>
      </c>
      <c r="V731" s="1">
        <v>0</v>
      </c>
      <c r="W731">
        <v>0.122822686462641</v>
      </c>
      <c r="X731">
        <v>0.59377331747157602</v>
      </c>
      <c r="Y731" s="1">
        <v>0</v>
      </c>
      <c r="Z731" s="1">
        <v>0</v>
      </c>
      <c r="AA731">
        <v>2.8773413152540401E-4</v>
      </c>
      <c r="AB731">
        <v>5.5765654205059498E-3</v>
      </c>
      <c r="AC731">
        <v>5.3050730325209499E-3</v>
      </c>
      <c r="AD731">
        <v>8.2462377588501099E-4</v>
      </c>
      <c r="AE731">
        <v>3.59548962205959E-5</v>
      </c>
      <c r="AF731" s="3">
        <v>6.9162655819278397E-4</v>
      </c>
      <c r="AG731">
        <v>1.1492598929576301E-3</v>
      </c>
      <c r="AH731">
        <v>4.6269774982554601</v>
      </c>
      <c r="AI731">
        <v>0.114273646929606</v>
      </c>
      <c r="AJ731">
        <v>502.86283446892799</v>
      </c>
      <c r="AK731" t="s">
        <v>93</v>
      </c>
      <c r="AL731" t="s">
        <v>94</v>
      </c>
      <c r="AM731">
        <v>76050644543.759995</v>
      </c>
      <c r="AN731">
        <v>466604</v>
      </c>
      <c r="AO731" s="1">
        <f t="shared" si="154"/>
        <v>6.0423644268716636E-3</v>
      </c>
      <c r="AP731" s="5">
        <f t="shared" si="155"/>
        <v>7.0146582249079774</v>
      </c>
      <c r="AQ731" s="3">
        <f t="shared" si="156"/>
        <v>9.4555612236858159E-4</v>
      </c>
      <c r="AR731" s="15">
        <f t="shared" si="157"/>
        <v>0.15053504514315175</v>
      </c>
    </row>
    <row r="732" spans="1:45" x14ac:dyDescent="0.25">
      <c r="A732" t="s">
        <v>37</v>
      </c>
      <c r="B732">
        <v>9.2794122708708908</v>
      </c>
      <c r="C732">
        <v>9.0770085016388408E-3</v>
      </c>
      <c r="D732">
        <v>10.3647444724221</v>
      </c>
      <c r="E732">
        <v>-3.1011779159219</v>
      </c>
      <c r="F732" s="1">
        <v>0</v>
      </c>
      <c r="G732" s="1">
        <v>0</v>
      </c>
      <c r="H732">
        <v>3.9765357006253699</v>
      </c>
      <c r="I732">
        <v>10.8392259140889</v>
      </c>
      <c r="J732">
        <v>-11.8903569070232</v>
      </c>
      <c r="K732">
        <v>-5.4661069002251503</v>
      </c>
      <c r="L732">
        <v>36.962019299213999</v>
      </c>
      <c r="M732">
        <v>29.166512561538799</v>
      </c>
      <c r="N732">
        <v>95.884087065325303</v>
      </c>
      <c r="O732">
        <v>82.316315134982005</v>
      </c>
      <c r="P732">
        <v>152705.807414132</v>
      </c>
      <c r="Q732">
        <v>189335.51158354501</v>
      </c>
      <c r="R732">
        <v>94.623688454189804</v>
      </c>
      <c r="S732">
        <v>693.12211227488297</v>
      </c>
      <c r="T732">
        <v>0.71454673409304303</v>
      </c>
      <c r="U732">
        <v>0.28755049446276598</v>
      </c>
      <c r="V732" s="1">
        <v>0</v>
      </c>
      <c r="W732">
        <v>0.109158180817763</v>
      </c>
      <c r="X732">
        <v>0.60329132471947</v>
      </c>
      <c r="Y732" s="1">
        <v>0</v>
      </c>
      <c r="Z732" s="1">
        <v>0</v>
      </c>
      <c r="AA732">
        <v>2.8799026413351699E-4</v>
      </c>
      <c r="AB732">
        <v>5.4313737756673999E-3</v>
      </c>
      <c r="AC732">
        <v>5.2077719555143403E-3</v>
      </c>
      <c r="AD732">
        <v>9.8476450231411495E-4</v>
      </c>
      <c r="AE732">
        <v>4.7257052677153097E-5</v>
      </c>
      <c r="AF732" s="3">
        <v>7.82787535563669E-4</v>
      </c>
      <c r="AG732">
        <v>2.32566359989584E-3</v>
      </c>
      <c r="AH732">
        <v>4.6267831083850499</v>
      </c>
      <c r="AI732">
        <v>0.11432902432419099</v>
      </c>
      <c r="AJ732">
        <v>788.51025098817104</v>
      </c>
      <c r="AK732" t="s">
        <v>95</v>
      </c>
      <c r="AL732" t="s">
        <v>96</v>
      </c>
      <c r="AM732">
        <v>54676314344.629997</v>
      </c>
      <c r="AN732">
        <v>358050</v>
      </c>
      <c r="AO732" s="1">
        <f t="shared" si="154"/>
        <v>6.0045741177642423E-3</v>
      </c>
      <c r="AP732" s="5">
        <f t="shared" si="155"/>
        <v>6.9722256755445411</v>
      </c>
      <c r="AQ732" s="3">
        <f t="shared" si="156"/>
        <v>2.0780731650017334E-3</v>
      </c>
      <c r="AR732" s="15">
        <f t="shared" si="157"/>
        <v>0.33091106092835343</v>
      </c>
    </row>
    <row r="733" spans="1:45" x14ac:dyDescent="0.25">
      <c r="A733" t="s">
        <v>37</v>
      </c>
      <c r="B733">
        <v>11.232730522102701</v>
      </c>
      <c r="C733">
        <v>9.8015926507836505E-3</v>
      </c>
      <c r="D733">
        <v>11.1481076742872</v>
      </c>
      <c r="E733">
        <v>-2.2416580098839098</v>
      </c>
      <c r="F733" s="1">
        <v>0</v>
      </c>
      <c r="G733" s="1">
        <v>0</v>
      </c>
      <c r="H733">
        <v>4.0489951053947504</v>
      </c>
      <c r="I733">
        <v>33.951625196478297</v>
      </c>
      <c r="J733">
        <v>8.8992855057818705</v>
      </c>
      <c r="K733">
        <v>19.751001050786499</v>
      </c>
      <c r="L733">
        <v>61.371057816182699</v>
      </c>
      <c r="M733">
        <v>30.471917723193201</v>
      </c>
      <c r="N733">
        <v>95.900700268187194</v>
      </c>
      <c r="O733">
        <v>82.168264858716398</v>
      </c>
      <c r="P733">
        <v>145474.35570944101</v>
      </c>
      <c r="Q733">
        <v>178811.493225591</v>
      </c>
      <c r="R733">
        <v>106.76847186681</v>
      </c>
      <c r="S733">
        <v>689.90193810974802</v>
      </c>
      <c r="T733">
        <v>0.71093985350019895</v>
      </c>
      <c r="U733">
        <v>0.30168142324067798</v>
      </c>
      <c r="V733" s="1">
        <v>0</v>
      </c>
      <c r="W733">
        <v>0.10698676841192301</v>
      </c>
      <c r="X733">
        <v>0.59133180834739796</v>
      </c>
      <c r="Y733" s="1">
        <v>0</v>
      </c>
      <c r="Z733" s="1">
        <v>0</v>
      </c>
      <c r="AA733">
        <v>2.8943738544745903E-4</v>
      </c>
      <c r="AB733">
        <v>5.5361208830581902E-3</v>
      </c>
      <c r="AC733">
        <v>5.2296335561357798E-3</v>
      </c>
      <c r="AD733">
        <v>1.14480909830427E-3</v>
      </c>
      <c r="AE733">
        <v>8.9757112469548297E-5</v>
      </c>
      <c r="AF733" s="3">
        <v>8.37042806026091E-4</v>
      </c>
      <c r="AG733">
        <v>2.7415170994599699E-3</v>
      </c>
      <c r="AH733">
        <v>4.4741300869839096</v>
      </c>
      <c r="AI733">
        <v>0.11469130356502</v>
      </c>
      <c r="AJ733">
        <v>1258.84717633539</v>
      </c>
      <c r="AK733" t="s">
        <v>97</v>
      </c>
      <c r="AL733" t="s">
        <v>98</v>
      </c>
      <c r="AM733">
        <v>48610255960.309998</v>
      </c>
      <c r="AN733">
        <v>334150</v>
      </c>
      <c r="AO733" s="1">
        <f t="shared" si="154"/>
        <v>6.0631487655001979E-3</v>
      </c>
      <c r="AP733" s="5">
        <f t="shared" si="155"/>
        <v>7.0379881919829357</v>
      </c>
      <c r="AQ733" s="3">
        <f t="shared" si="156"/>
        <v>3.8170672424246823E-3</v>
      </c>
      <c r="AR733" s="15">
        <f t="shared" si="157"/>
        <v>0.59601440293663055</v>
      </c>
    </row>
    <row r="734" spans="1:45" x14ac:dyDescent="0.25">
      <c r="A734" t="s">
        <v>37</v>
      </c>
      <c r="B734">
        <v>12.3355295968236</v>
      </c>
      <c r="C734">
        <v>9.7210710663360195E-3</v>
      </c>
      <c r="D734">
        <v>11.0613651083754</v>
      </c>
      <c r="E734">
        <v>4.9984259503669897</v>
      </c>
      <c r="F734" s="1">
        <v>0</v>
      </c>
      <c r="G734" s="1">
        <v>0</v>
      </c>
      <c r="H734">
        <v>4.1891059216236997</v>
      </c>
      <c r="I734">
        <v>57.421229071571602</v>
      </c>
      <c r="J734">
        <v>29.418368064114599</v>
      </c>
      <c r="K734">
        <v>45.403086494732797</v>
      </c>
      <c r="L734">
        <v>86.460814669207593</v>
      </c>
      <c r="M734">
        <v>32.189388279791999</v>
      </c>
      <c r="N734">
        <v>95.9196265943866</v>
      </c>
      <c r="O734">
        <v>82.045948240591301</v>
      </c>
      <c r="P734">
        <v>137332.07093008599</v>
      </c>
      <c r="Q734">
        <v>169429.30604567999</v>
      </c>
      <c r="R734">
        <v>118.641789071869</v>
      </c>
      <c r="S734">
        <v>685.03210237230098</v>
      </c>
      <c r="T734">
        <v>0.71806362855796402</v>
      </c>
      <c r="U734">
        <v>0.29464938901267201</v>
      </c>
      <c r="V734" s="1">
        <v>0</v>
      </c>
      <c r="W734">
        <v>0.105068634677476</v>
      </c>
      <c r="X734">
        <v>0.60028197630985103</v>
      </c>
      <c r="Y734" s="1">
        <v>0</v>
      </c>
      <c r="Z734" s="1">
        <v>0</v>
      </c>
      <c r="AA734">
        <v>2.9137968598709198E-4</v>
      </c>
      <c r="AB734">
        <v>5.5758250917692402E-3</v>
      </c>
      <c r="AC734">
        <v>5.2394603051925002E-3</v>
      </c>
      <c r="AD734">
        <v>1.11619974124621E-3</v>
      </c>
      <c r="AE734">
        <v>1.3237967646081601E-4</v>
      </c>
      <c r="AF734" s="3">
        <v>8.5949433612961701E-4</v>
      </c>
      <c r="AG734">
        <v>2.6053358461141699E-3</v>
      </c>
      <c r="AH734">
        <v>4.2512888537977798</v>
      </c>
      <c r="AI734">
        <v>0.11486155336941201</v>
      </c>
      <c r="AJ734">
        <v>1953.52484593547</v>
      </c>
      <c r="AK734" t="s">
        <v>99</v>
      </c>
      <c r="AL734" t="s">
        <v>100</v>
      </c>
      <c r="AM734">
        <v>36023438193.599998</v>
      </c>
      <c r="AN734">
        <v>262309</v>
      </c>
      <c r="AO734" s="1">
        <f t="shared" si="154"/>
        <v>6.0895113096638438E-3</v>
      </c>
      <c r="AP734" s="5">
        <f t="shared" si="155"/>
        <v>7.0675718541297279</v>
      </c>
      <c r="AQ734" s="3">
        <f t="shared" si="156"/>
        <v>4.821649993723141E-3</v>
      </c>
      <c r="AR734" s="15">
        <f t="shared" si="157"/>
        <v>0.74537024191918122</v>
      </c>
    </row>
    <row r="735" spans="1:45" x14ac:dyDescent="0.25">
      <c r="A735" t="s">
        <v>37</v>
      </c>
      <c r="B735">
        <v>12.9463643850611</v>
      </c>
      <c r="C735">
        <v>1.04225491479818E-2</v>
      </c>
      <c r="D735">
        <v>11.8144379052417</v>
      </c>
      <c r="E735">
        <v>12.3399403980569</v>
      </c>
      <c r="F735" s="1">
        <v>0</v>
      </c>
      <c r="G735" s="1">
        <v>0</v>
      </c>
      <c r="H735">
        <v>4.3027349634986898</v>
      </c>
      <c r="I735">
        <v>80.227134297815894</v>
      </c>
      <c r="J735">
        <v>53.6763508686251</v>
      </c>
      <c r="K735">
        <v>66.964541651944202</v>
      </c>
      <c r="L735">
        <v>110.315013625855</v>
      </c>
      <c r="M735">
        <v>34.193269198246398</v>
      </c>
      <c r="N735">
        <v>95.954347823629305</v>
      </c>
      <c r="O735">
        <v>81.884206522036806</v>
      </c>
      <c r="P735">
        <v>132492.858220817</v>
      </c>
      <c r="Q735">
        <v>164590.069202549</v>
      </c>
      <c r="R735">
        <v>125.74895782840601</v>
      </c>
      <c r="S735">
        <v>686.16452970004502</v>
      </c>
      <c r="T735">
        <v>0.71926375977380796</v>
      </c>
      <c r="U735">
        <v>0.30303839749816103</v>
      </c>
      <c r="V735" s="1">
        <v>0</v>
      </c>
      <c r="W735">
        <v>9.6050613520158798E-2</v>
      </c>
      <c r="X735">
        <v>0.60091098898167905</v>
      </c>
      <c r="Y735" s="1">
        <v>0</v>
      </c>
      <c r="Z735" s="1">
        <v>0</v>
      </c>
      <c r="AA735">
        <v>2.9381030575503097E-4</v>
      </c>
      <c r="AB735">
        <v>5.6256717724143604E-3</v>
      </c>
      <c r="AC735">
        <v>5.23013507024699E-3</v>
      </c>
      <c r="AD735">
        <v>1.0695701294895399E-3</v>
      </c>
      <c r="AE735">
        <v>1.29238352848412E-4</v>
      </c>
      <c r="AF735" s="3">
        <v>8.6226515164003004E-4</v>
      </c>
      <c r="AG735">
        <v>3.3042437629613799E-3</v>
      </c>
      <c r="AH735">
        <v>3.99601765058443</v>
      </c>
      <c r="AI735">
        <v>0.114997038431549</v>
      </c>
      <c r="AJ735">
        <v>2633.3686444609998</v>
      </c>
      <c r="AK735" t="s">
        <v>101</v>
      </c>
      <c r="AL735" t="s">
        <v>102</v>
      </c>
      <c r="AM735">
        <v>26428085443.59</v>
      </c>
      <c r="AN735">
        <v>199468</v>
      </c>
      <c r="AO735" s="1">
        <f t="shared" si="154"/>
        <v>6.0844177245680409E-3</v>
      </c>
      <c r="AP735" s="5">
        <f t="shared" si="155"/>
        <v>7.0618565800222965</v>
      </c>
      <c r="AQ735" s="3">
        <f t="shared" si="156"/>
        <v>5.4029062890951062E-3</v>
      </c>
      <c r="AR735" s="15">
        <f t="shared" si="157"/>
        <v>0.83328055991477301</v>
      </c>
      <c r="AS735" s="3">
        <f>AVERAGE(AQ733:AQ735)</f>
        <v>4.6805411750809765E-3</v>
      </c>
    </row>
    <row r="736" spans="1:45" x14ac:dyDescent="0.25">
      <c r="A736" t="s">
        <v>37</v>
      </c>
      <c r="B736">
        <v>14.565837941461901</v>
      </c>
      <c r="C736">
        <v>1.0769342144051199E-2</v>
      </c>
      <c r="D736">
        <v>12.1845747774921</v>
      </c>
      <c r="E736">
        <v>27.311587253182399</v>
      </c>
      <c r="F736" s="1">
        <v>0</v>
      </c>
      <c r="G736" s="1">
        <v>0</v>
      </c>
      <c r="H736">
        <v>4.4798382848639102</v>
      </c>
      <c r="I736">
        <v>103.065825858663</v>
      </c>
      <c r="J736">
        <v>80.185558089005795</v>
      </c>
      <c r="K736">
        <v>84.375481808748006</v>
      </c>
      <c r="L736">
        <v>135.38300240017099</v>
      </c>
      <c r="M736">
        <v>34.828507876147597</v>
      </c>
      <c r="N736">
        <v>96.002834277476097</v>
      </c>
      <c r="O736">
        <v>81.860495901380304</v>
      </c>
      <c r="P736">
        <v>123308.079399065</v>
      </c>
      <c r="Q736">
        <v>153991.32145212701</v>
      </c>
      <c r="R736">
        <v>128.465270939059</v>
      </c>
      <c r="S736">
        <v>697.68051397372301</v>
      </c>
      <c r="T736">
        <v>0.73026120871812406</v>
      </c>
      <c r="U736">
        <v>0.28530792260642401</v>
      </c>
      <c r="V736" s="1">
        <v>0</v>
      </c>
      <c r="W736">
        <v>7.9620490914560596E-2</v>
      </c>
      <c r="X736">
        <v>0.63507158647901496</v>
      </c>
      <c r="Y736" s="1">
        <v>0</v>
      </c>
      <c r="Z736" s="1">
        <v>0</v>
      </c>
      <c r="AA736">
        <v>2.9516742245775702E-4</v>
      </c>
      <c r="AB736">
        <v>5.4937054286322302E-3</v>
      </c>
      <c r="AC736">
        <v>5.2126067766547698E-3</v>
      </c>
      <c r="AD736">
        <v>7.2957985533939095E-4</v>
      </c>
      <c r="AE736">
        <v>1.4405599163249501E-4</v>
      </c>
      <c r="AF736" s="3">
        <v>8.7861702805737396E-4</v>
      </c>
      <c r="AG736">
        <v>4.1068916615852004E-3</v>
      </c>
      <c r="AH736">
        <v>3.9649461765440002</v>
      </c>
      <c r="AI736">
        <v>0.116448637244547</v>
      </c>
      <c r="AJ736">
        <v>3346.6072618706698</v>
      </c>
      <c r="AK736" t="s">
        <v>103</v>
      </c>
      <c r="AL736" t="s">
        <v>104</v>
      </c>
      <c r="AM736">
        <v>11240517901.860001</v>
      </c>
      <c r="AN736">
        <v>91158</v>
      </c>
      <c r="AO736" s="1">
        <f t="shared" si="154"/>
        <v>6.0788752673498203E-3</v>
      </c>
      <c r="AP736" s="5">
        <f t="shared" si="155"/>
        <v>7.0556372814218005</v>
      </c>
      <c r="AQ736" s="3">
        <f t="shared" si="156"/>
        <v>6.9541283499233997E-3</v>
      </c>
      <c r="AR736" s="15">
        <f t="shared" si="157"/>
        <v>1.0644255593772103</v>
      </c>
    </row>
    <row r="737" spans="1:44" x14ac:dyDescent="0.25">
      <c r="A737" t="s">
        <v>37</v>
      </c>
      <c r="B737">
        <v>13.6939999251237</v>
      </c>
      <c r="C737">
        <v>1.0086976902653699E-2</v>
      </c>
      <c r="D737">
        <v>11.4549161846448</v>
      </c>
      <c r="E737">
        <v>44.352545200977801</v>
      </c>
      <c r="F737" s="1">
        <v>0</v>
      </c>
      <c r="G737" s="1">
        <v>0</v>
      </c>
      <c r="H737">
        <v>4.6582120834120699</v>
      </c>
      <c r="I737">
        <v>124.687653389205</v>
      </c>
      <c r="J737">
        <v>100.147664060694</v>
      </c>
      <c r="K737">
        <v>105.943132173154</v>
      </c>
      <c r="L737">
        <v>158.997358538539</v>
      </c>
      <c r="M737">
        <v>35.763116976677097</v>
      </c>
      <c r="N737">
        <v>96.069309394866096</v>
      </c>
      <c r="O737">
        <v>81.830286090026902</v>
      </c>
      <c r="P737">
        <v>116060.75791838299</v>
      </c>
      <c r="Q737">
        <v>144431.75176354899</v>
      </c>
      <c r="R737">
        <v>130.883801043521</v>
      </c>
      <c r="S737">
        <v>693.82965093482505</v>
      </c>
      <c r="T737">
        <v>0.73468792728296906</v>
      </c>
      <c r="U737">
        <v>0.29566646983069</v>
      </c>
      <c r="V737" s="1">
        <v>0</v>
      </c>
      <c r="W737">
        <v>8.5685791573519896E-2</v>
      </c>
      <c r="X737">
        <v>0.61864773859578903</v>
      </c>
      <c r="Y737" s="1">
        <v>0</v>
      </c>
      <c r="Z737" s="1">
        <v>0</v>
      </c>
      <c r="AA737">
        <v>2.9692644236322199E-4</v>
      </c>
      <c r="AB737">
        <v>5.4293456017226399E-3</v>
      </c>
      <c r="AC737">
        <v>5.1943884257006304E-3</v>
      </c>
      <c r="AD737">
        <v>6.4866698036552498E-4</v>
      </c>
      <c r="AE737">
        <v>1.52239033903221E-4</v>
      </c>
      <c r="AF737" s="3">
        <v>8.84275894550598E-4</v>
      </c>
      <c r="AG737">
        <v>3.5598022195108998E-3</v>
      </c>
      <c r="AH737">
        <v>3.8774636872779902</v>
      </c>
      <c r="AI737">
        <v>0.117862257216213</v>
      </c>
      <c r="AJ737">
        <v>4123.8394891172102</v>
      </c>
      <c r="AK737" t="s">
        <v>105</v>
      </c>
      <c r="AL737" t="s">
        <v>106</v>
      </c>
      <c r="AM737">
        <v>5042491749.2799997</v>
      </c>
      <c r="AN737">
        <v>43447</v>
      </c>
      <c r="AO737" s="1">
        <f t="shared" si="154"/>
        <v>6.0660941995217413E-3</v>
      </c>
      <c r="AP737" s="5">
        <f t="shared" si="155"/>
        <v>7.0412939433596833</v>
      </c>
      <c r="AQ737" s="3">
        <f t="shared" si="156"/>
        <v>6.1314934275580454E-3</v>
      </c>
      <c r="AR737" s="15">
        <f t="shared" si="157"/>
        <v>0.94481298966901872</v>
      </c>
    </row>
    <row r="738" spans="1:44" x14ac:dyDescent="0.25">
      <c r="A738" t="s">
        <v>37</v>
      </c>
      <c r="B738">
        <v>14.3716363272998</v>
      </c>
      <c r="C738">
        <v>9.2842504396056392E-3</v>
      </c>
      <c r="D738">
        <v>10.589442029614199</v>
      </c>
      <c r="E738">
        <v>62.329070726390299</v>
      </c>
      <c r="F738" s="1">
        <v>0</v>
      </c>
      <c r="G738" s="1">
        <v>0</v>
      </c>
      <c r="H738">
        <v>4.8580682714462204</v>
      </c>
      <c r="I738">
        <v>146.98327288399199</v>
      </c>
      <c r="J738">
        <v>129.946863557299</v>
      </c>
      <c r="K738">
        <v>121.11882572277599</v>
      </c>
      <c r="L738">
        <v>184.45456799231101</v>
      </c>
      <c r="M738">
        <v>36.056590323699602</v>
      </c>
      <c r="N738">
        <v>96.107655738510005</v>
      </c>
      <c r="O738">
        <v>81.685050965710104</v>
      </c>
      <c r="P738">
        <v>105931.75106434899</v>
      </c>
      <c r="Q738">
        <v>133356.76530046301</v>
      </c>
      <c r="R738">
        <v>130.74868532747001</v>
      </c>
      <c r="S738">
        <v>710.72619999897995</v>
      </c>
      <c r="T738">
        <v>0.72718497330209797</v>
      </c>
      <c r="U738">
        <v>0.325429431681929</v>
      </c>
      <c r="V738" s="1">
        <v>0</v>
      </c>
      <c r="W738">
        <v>8.5787598274601806E-2</v>
      </c>
      <c r="X738">
        <v>0.58878297004346802</v>
      </c>
      <c r="Y738" s="1">
        <v>0</v>
      </c>
      <c r="Z738" s="1">
        <v>0</v>
      </c>
      <c r="AA738">
        <v>2.9765875011743102E-4</v>
      </c>
      <c r="AB738">
        <v>5.3612356560244602E-3</v>
      </c>
      <c r="AC738">
        <v>5.2129286961702598E-3</v>
      </c>
      <c r="AD738">
        <v>4.2848469898963101E-4</v>
      </c>
      <c r="AE738">
        <v>2.2666027083248101E-4</v>
      </c>
      <c r="AF738" s="3">
        <v>9.2358399631183204E-4</v>
      </c>
      <c r="AG738">
        <v>2.9702317099189902E-3</v>
      </c>
      <c r="AH738">
        <v>3.9697109967678199</v>
      </c>
      <c r="AI738">
        <v>0.12172286275218901</v>
      </c>
      <c r="AJ738">
        <v>4836.8924356269099</v>
      </c>
      <c r="AK738" t="s">
        <v>107</v>
      </c>
      <c r="AL738" t="s">
        <v>108</v>
      </c>
      <c r="AM738">
        <v>1084847062.6500001</v>
      </c>
      <c r="AN738">
        <v>10241</v>
      </c>
      <c r="AO738" s="1">
        <f t="shared" si="154"/>
        <v>6.1109170438903813E-3</v>
      </c>
      <c r="AP738" s="5">
        <f t="shared" si="155"/>
        <v>7.0915867077095296</v>
      </c>
      <c r="AQ738" s="3">
        <f t="shared" si="156"/>
        <v>6.7353236732767309E-3</v>
      </c>
      <c r="AR738" s="15">
        <f t="shared" si="157"/>
        <v>1.0265755633609972</v>
      </c>
    </row>
    <row r="739" spans="1:44" x14ac:dyDescent="0.25">
      <c r="A739" t="s">
        <v>37</v>
      </c>
      <c r="B739">
        <v>12.8698922834578</v>
      </c>
      <c r="C739">
        <v>8.9397543078919405E-3</v>
      </c>
      <c r="D739">
        <v>10.2156447953596</v>
      </c>
      <c r="E739">
        <v>89.344558493125604</v>
      </c>
      <c r="F739" s="1">
        <v>0</v>
      </c>
      <c r="G739" s="1">
        <v>0</v>
      </c>
      <c r="H739">
        <v>5.1230868595996002</v>
      </c>
      <c r="I739">
        <v>169.38850913466399</v>
      </c>
      <c r="J739">
        <v>143.68925667689399</v>
      </c>
      <c r="K739">
        <v>147.01043896896201</v>
      </c>
      <c r="L739">
        <v>209.40984782421501</v>
      </c>
      <c r="M739">
        <v>36.197601665291302</v>
      </c>
      <c r="N739">
        <v>96.147479795395</v>
      </c>
      <c r="O739">
        <v>81.742160979639095</v>
      </c>
      <c r="P739">
        <v>99257.222184436207</v>
      </c>
      <c r="Q739">
        <v>122048.922249019</v>
      </c>
      <c r="R739">
        <v>130.86023390094999</v>
      </c>
      <c r="S739">
        <v>691.68909161625299</v>
      </c>
      <c r="T739">
        <v>0.67921879763868498</v>
      </c>
      <c r="U739">
        <v>0.34942545769220801</v>
      </c>
      <c r="V739" s="1">
        <v>0</v>
      </c>
      <c r="W739">
        <v>0.20808618638140899</v>
      </c>
      <c r="X739">
        <v>0.44248835592638103</v>
      </c>
      <c r="Y739" s="1">
        <v>0</v>
      </c>
      <c r="Z739" s="1">
        <v>0</v>
      </c>
      <c r="AA739">
        <v>2.9842493037899502E-4</v>
      </c>
      <c r="AB739">
        <v>5.3655795563950798E-3</v>
      </c>
      <c r="AC739">
        <v>5.2552377169278698E-3</v>
      </c>
      <c r="AD739">
        <v>3.5391075502537098E-4</v>
      </c>
      <c r="AE739">
        <v>2.7296391161633199E-4</v>
      </c>
      <c r="AF739" s="3">
        <v>9.3704850308869495E-4</v>
      </c>
      <c r="AG739">
        <v>2.6488982201625399E-3</v>
      </c>
      <c r="AH739">
        <v>4.0208087106560004</v>
      </c>
      <c r="AI739">
        <v>0.124139883670425</v>
      </c>
      <c r="AJ739">
        <v>5643.9887076860005</v>
      </c>
      <c r="AK739" t="s">
        <v>109</v>
      </c>
      <c r="AL739" t="s">
        <v>110</v>
      </c>
      <c r="AM739">
        <v>323975573.20999998</v>
      </c>
      <c r="AN739">
        <v>3264</v>
      </c>
      <c r="AO739" s="1">
        <f t="shared" si="154"/>
        <v>6.1627441743145172E-3</v>
      </c>
      <c r="AP739" s="5">
        <f t="shared" si="155"/>
        <v>7.1497074269041505</v>
      </c>
      <c r="AQ739" s="3">
        <f t="shared" si="156"/>
        <v>5.2522458670568473E-3</v>
      </c>
      <c r="AR739" s="15">
        <f t="shared" si="157"/>
        <v>0.80005859191227224</v>
      </c>
    </row>
    <row r="740" spans="1:44" x14ac:dyDescent="0.25">
      <c r="A740" t="s">
        <v>37</v>
      </c>
      <c r="B740">
        <v>18.757146564971599</v>
      </c>
      <c r="C740">
        <v>9.2434677338706899E-3</v>
      </c>
      <c r="D740">
        <v>10.5452651181881</v>
      </c>
      <c r="E740">
        <v>128.409411697709</v>
      </c>
      <c r="F740" s="1">
        <v>0</v>
      </c>
      <c r="G740" s="1">
        <v>0</v>
      </c>
      <c r="H740">
        <v>5.5030256612197999</v>
      </c>
      <c r="I740">
        <v>195.22429917769799</v>
      </c>
      <c r="J740">
        <v>151.59911465501901</v>
      </c>
      <c r="K740">
        <v>184.16991685669001</v>
      </c>
      <c r="L740">
        <v>235.567182038347</v>
      </c>
      <c r="M740">
        <v>35.717044507133103</v>
      </c>
      <c r="N740">
        <v>96.143033249889697</v>
      </c>
      <c r="O740">
        <v>82.073498321270307</v>
      </c>
      <c r="P740">
        <v>98524.937775683298</v>
      </c>
      <c r="Q740">
        <v>119686.97004411199</v>
      </c>
      <c r="R740">
        <v>130.602929119961</v>
      </c>
      <c r="S740">
        <v>645.910637436402</v>
      </c>
      <c r="T740">
        <v>0.553979826223298</v>
      </c>
      <c r="U740">
        <v>0.18232107694849101</v>
      </c>
      <c r="V740" s="1">
        <v>0</v>
      </c>
      <c r="W740">
        <v>0.51663424262052504</v>
      </c>
      <c r="X740">
        <v>0.30104468043098198</v>
      </c>
      <c r="Y740" s="1">
        <v>0</v>
      </c>
      <c r="Z740" s="1">
        <v>0</v>
      </c>
      <c r="AA740">
        <v>2.9616999140109202E-4</v>
      </c>
      <c r="AB740">
        <v>5.4741823813371998E-3</v>
      </c>
      <c r="AC740">
        <v>5.33438643574651E-3</v>
      </c>
      <c r="AD740">
        <v>3.6518934515310301E-4</v>
      </c>
      <c r="AE740">
        <v>4.0490049810737802E-4</v>
      </c>
      <c r="AF740" s="3">
        <v>9.5323730927693599E-4</v>
      </c>
      <c r="AG740">
        <v>2.70298316663927E-3</v>
      </c>
      <c r="AH740">
        <v>4.1288271122636004</v>
      </c>
      <c r="AI740">
        <v>0.125394205233894</v>
      </c>
      <c r="AJ740">
        <v>6520.0817088480198</v>
      </c>
      <c r="AK740" t="s">
        <v>111</v>
      </c>
      <c r="AL740" t="s">
        <v>112</v>
      </c>
      <c r="AM740">
        <v>104534958.98</v>
      </c>
      <c r="AN740">
        <v>1061</v>
      </c>
      <c r="AO740" s="1">
        <f t="shared" si="154"/>
        <v>6.2501606781776107E-3</v>
      </c>
      <c r="AP740" s="5">
        <f t="shared" si="155"/>
        <v>7.2476637768571379</v>
      </c>
      <c r="AQ740" s="3">
        <f t="shared" si="156"/>
        <v>1.0911482047238482E-2</v>
      </c>
      <c r="AR740" s="15">
        <f t="shared" si="157"/>
        <v>1.5880265893219194</v>
      </c>
    </row>
    <row r="741" spans="1:44" x14ac:dyDescent="0.25">
      <c r="A741" t="s">
        <v>37</v>
      </c>
      <c r="B741">
        <v>15.6388799926006</v>
      </c>
      <c r="C741">
        <v>9.0390842783062003E-3</v>
      </c>
      <c r="D741">
        <v>10.3235699741644</v>
      </c>
      <c r="E741">
        <v>145.61808152557401</v>
      </c>
      <c r="F741" s="1">
        <v>0</v>
      </c>
      <c r="G741" s="1">
        <v>0</v>
      </c>
      <c r="H741">
        <v>5.7181978490332099</v>
      </c>
      <c r="I741">
        <v>216.75639653355799</v>
      </c>
      <c r="J741">
        <v>193.601595582285</v>
      </c>
      <c r="K741">
        <v>195.35005193846899</v>
      </c>
      <c r="L741">
        <v>266.787985765173</v>
      </c>
      <c r="M741">
        <v>37.307255140957501</v>
      </c>
      <c r="N741">
        <v>97.088265204175201</v>
      </c>
      <c r="O741">
        <v>81.820046901186103</v>
      </c>
      <c r="P741">
        <v>78520.665068493094</v>
      </c>
      <c r="Q741">
        <v>93326.613240421095</v>
      </c>
      <c r="R741">
        <v>131.426075112885</v>
      </c>
      <c r="S741">
        <v>698.36203044655201</v>
      </c>
      <c r="T741">
        <v>0.82723240704168099</v>
      </c>
      <c r="U741">
        <v>0.60304388677159204</v>
      </c>
      <c r="V741" s="1">
        <v>0</v>
      </c>
      <c r="W741">
        <v>0.105711234502607</v>
      </c>
      <c r="X741">
        <v>0.29124487872580002</v>
      </c>
      <c r="Y741" s="1">
        <v>0</v>
      </c>
      <c r="Z741" s="1">
        <v>0</v>
      </c>
      <c r="AA741">
        <v>3.1252787192024499E-4</v>
      </c>
      <c r="AB741">
        <v>5.3909299050692097E-3</v>
      </c>
      <c r="AC741">
        <v>5.51673492658187E-3</v>
      </c>
      <c r="AD741">
        <v>6.4231522563840197E-5</v>
      </c>
      <c r="AE741">
        <v>5.9523971716611405E-4</v>
      </c>
      <c r="AF741" s="3">
        <v>1.0101727177298501E-3</v>
      </c>
      <c r="AG741">
        <v>2.6761401922893299E-3</v>
      </c>
      <c r="AH741">
        <v>4.24910212947142</v>
      </c>
      <c r="AI741">
        <v>0.13592150721458801</v>
      </c>
      <c r="AJ741">
        <v>6977.80350298341</v>
      </c>
      <c r="AK741" t="s">
        <v>113</v>
      </c>
      <c r="AL741" t="s">
        <v>114</v>
      </c>
      <c r="AM741">
        <v>11464017.1</v>
      </c>
      <c r="AN741">
        <v>146</v>
      </c>
      <c r="AO741" s="1">
        <f t="shared" si="154"/>
        <v>6.4858750650265175E-3</v>
      </c>
      <c r="AP741" s="5">
        <f t="shared" si="155"/>
        <v>7.5113264359385816</v>
      </c>
      <c r="AQ741" s="3">
        <f t="shared" si="156"/>
        <v>7.586138215916801E-3</v>
      </c>
      <c r="AR741" s="15">
        <f t="shared" si="157"/>
        <v>1.0820397204114371</v>
      </c>
    </row>
    <row r="744" spans="1:44" x14ac:dyDescent="0.25">
      <c r="AO744" t="s">
        <v>226</v>
      </c>
      <c r="AP744" t="s">
        <v>67</v>
      </c>
      <c r="AR744" t="s">
        <v>222</v>
      </c>
    </row>
    <row r="745" spans="1:44" x14ac:dyDescent="0.25">
      <c r="A745" t="s">
        <v>0</v>
      </c>
      <c r="B745" t="s">
        <v>1</v>
      </c>
      <c r="C745" t="s">
        <v>2</v>
      </c>
      <c r="D745" t="s">
        <v>3</v>
      </c>
      <c r="E745" t="s">
        <v>5</v>
      </c>
      <c r="F745" t="s">
        <v>6</v>
      </c>
      <c r="G745" t="s">
        <v>208</v>
      </c>
      <c r="H745" t="s">
        <v>7</v>
      </c>
      <c r="I745" t="s">
        <v>8</v>
      </c>
      <c r="J745" t="s">
        <v>134</v>
      </c>
      <c r="K745" t="s">
        <v>143</v>
      </c>
      <c r="L745" t="s">
        <v>9</v>
      </c>
      <c r="M745" t="s">
        <v>10</v>
      </c>
      <c r="N745" t="s">
        <v>11</v>
      </c>
      <c r="O745" t="s">
        <v>13</v>
      </c>
      <c r="P745" t="s">
        <v>14</v>
      </c>
      <c r="Q745" t="s">
        <v>15</v>
      </c>
      <c r="R745" t="s">
        <v>16</v>
      </c>
      <c r="S745" t="s">
        <v>17</v>
      </c>
      <c r="T745" t="s">
        <v>18</v>
      </c>
      <c r="U745" t="s">
        <v>20</v>
      </c>
      <c r="V745" t="s">
        <v>21</v>
      </c>
      <c r="W745" t="s">
        <v>22</v>
      </c>
      <c r="X745" t="s">
        <v>23</v>
      </c>
      <c r="Y745" t="s">
        <v>24</v>
      </c>
      <c r="Z745" t="s">
        <v>25</v>
      </c>
      <c r="AA745" t="s">
        <v>26</v>
      </c>
      <c r="AB745" t="s">
        <v>27</v>
      </c>
      <c r="AC745" t="s">
        <v>263</v>
      </c>
      <c r="AD745" t="s">
        <v>120</v>
      </c>
      <c r="AE745" t="s">
        <v>29</v>
      </c>
      <c r="AF745" s="3" t="s">
        <v>233</v>
      </c>
      <c r="AG745" t="s">
        <v>30</v>
      </c>
      <c r="AH745" t="s">
        <v>31</v>
      </c>
      <c r="AI745" t="s">
        <v>32</v>
      </c>
      <c r="AJ745" t="s">
        <v>33</v>
      </c>
      <c r="AK745" t="s">
        <v>34</v>
      </c>
      <c r="AL745" t="s">
        <v>74</v>
      </c>
      <c r="AM745" t="s">
        <v>35</v>
      </c>
      <c r="AN745" t="s">
        <v>36</v>
      </c>
      <c r="AO745" s="15">
        <v>0.95</v>
      </c>
      <c r="AP745" s="15">
        <v>1</v>
      </c>
    </row>
    <row r="746" spans="1:44" x14ac:dyDescent="0.25">
      <c r="A746" t="s">
        <v>37</v>
      </c>
      <c r="B746">
        <v>0.123404355401979</v>
      </c>
      <c r="C746">
        <v>3.05548113143625E-3</v>
      </c>
      <c r="D746">
        <v>3.6055832646988399</v>
      </c>
      <c r="E746">
        <v>-108.023163783315</v>
      </c>
      <c r="F746" s="1">
        <v>0</v>
      </c>
      <c r="G746" s="1">
        <v>0</v>
      </c>
      <c r="H746">
        <v>2.5588659277590402</v>
      </c>
      <c r="I746">
        <v>-240.77747967241999</v>
      </c>
      <c r="J746">
        <v>-293.67872729605199</v>
      </c>
      <c r="K746">
        <v>-241.47498841852399</v>
      </c>
      <c r="L746">
        <v>-214.49277358309701</v>
      </c>
      <c r="M746">
        <v>26.470997250513399</v>
      </c>
      <c r="N746">
        <v>95.907406284913094</v>
      </c>
      <c r="O746">
        <v>87.274361509409403</v>
      </c>
      <c r="P746">
        <v>151836.86582278399</v>
      </c>
      <c r="Q746">
        <v>170774.69503173701</v>
      </c>
      <c r="R746">
        <v>85</v>
      </c>
      <c r="S746">
        <v>661.14772298090304</v>
      </c>
      <c r="T746">
        <v>1</v>
      </c>
      <c r="U746" s="1">
        <v>0</v>
      </c>
      <c r="V746" s="1">
        <v>0</v>
      </c>
      <c r="W746" s="1">
        <v>0</v>
      </c>
      <c r="X746">
        <v>1</v>
      </c>
      <c r="Y746" s="1">
        <v>0</v>
      </c>
      <c r="Z746" s="1">
        <v>0</v>
      </c>
      <c r="AA746">
        <v>2.8456922566748901E-4</v>
      </c>
      <c r="AB746">
        <v>2.7708908878027599E-3</v>
      </c>
      <c r="AC746">
        <v>2.98124763565098E-3</v>
      </c>
      <c r="AD746" s="1">
        <v>0</v>
      </c>
      <c r="AE746" s="1">
        <v>0</v>
      </c>
      <c r="AF746" s="3">
        <v>0</v>
      </c>
      <c r="AG746" s="1">
        <v>0</v>
      </c>
      <c r="AH746">
        <v>2.07204050125068</v>
      </c>
      <c r="AI746">
        <v>4.59968358690373E-2</v>
      </c>
      <c r="AJ746" s="1">
        <v>0</v>
      </c>
      <c r="AK746" t="s">
        <v>75</v>
      </c>
      <c r="AL746" t="s">
        <v>76</v>
      </c>
      <c r="AM746">
        <v>11995112.4</v>
      </c>
      <c r="AN746">
        <v>79</v>
      </c>
      <c r="AO746" s="1">
        <f>AA746+AC746*$AO$745+AF746*$AP$745</f>
        <v>3.1167544795359199E-3</v>
      </c>
      <c r="AP746" s="5">
        <f>100*(1-(1-AO746)^12)</f>
        <v>3.6766533678188051</v>
      </c>
      <c r="AQ746" s="3">
        <f>(1-(1-B746/100)^(1/12))- AO746</f>
        <v>-3.0138593058763414E-3</v>
      </c>
      <c r="AR746" s="15">
        <f>B746/AP746-1</f>
        <v>-0.96643568401576319</v>
      </c>
    </row>
    <row r="747" spans="1:44" x14ac:dyDescent="0.25">
      <c r="A747" t="s">
        <v>37</v>
      </c>
      <c r="B747">
        <v>0.173230726274442</v>
      </c>
      <c r="C747">
        <v>3.3880704241068798E-3</v>
      </c>
      <c r="D747">
        <v>3.9907720998318998</v>
      </c>
      <c r="E747">
        <v>-90.878170712530107</v>
      </c>
      <c r="F747" s="1">
        <v>0</v>
      </c>
      <c r="G747" s="1">
        <v>0</v>
      </c>
      <c r="H747">
        <v>2.77201481145952</v>
      </c>
      <c r="I747">
        <v>-212.13188398726399</v>
      </c>
      <c r="J747">
        <v>-256.50448933387901</v>
      </c>
      <c r="K747">
        <v>-213.663434210779</v>
      </c>
      <c r="L747">
        <v>-187.69405991704599</v>
      </c>
      <c r="M747">
        <v>27.187872732966198</v>
      </c>
      <c r="N747">
        <v>95.947043637508997</v>
      </c>
      <c r="O747">
        <v>87.384133823383493</v>
      </c>
      <c r="P747">
        <v>163319.12587209299</v>
      </c>
      <c r="Q747">
        <v>180458.13519882801</v>
      </c>
      <c r="R747">
        <v>85.476807039288602</v>
      </c>
      <c r="S747">
        <v>671.763770628923</v>
      </c>
      <c r="T747">
        <v>0.90070224475784799</v>
      </c>
      <c r="U747">
        <v>4.3741526000405602E-2</v>
      </c>
      <c r="V747" s="1">
        <v>0</v>
      </c>
      <c r="W747">
        <v>1.8199866624729701E-2</v>
      </c>
      <c r="X747">
        <v>0.93805860737486402</v>
      </c>
      <c r="Y747" s="1">
        <v>0</v>
      </c>
      <c r="Z747" s="1">
        <v>0</v>
      </c>
      <c r="AA747">
        <v>2.8500029655880398E-4</v>
      </c>
      <c r="AB747">
        <v>3.1030623898238201E-3</v>
      </c>
      <c r="AC747">
        <v>3.07947552440271E-3</v>
      </c>
      <c r="AD747" s="1">
        <v>0</v>
      </c>
      <c r="AE747" s="1">
        <v>0</v>
      </c>
      <c r="AF747" s="3">
        <v>0</v>
      </c>
      <c r="AG747" s="1">
        <v>0</v>
      </c>
      <c r="AH747">
        <v>2.0044874227437499</v>
      </c>
      <c r="AI747">
        <v>4.5702980957751702E-2</v>
      </c>
      <c r="AJ747">
        <v>6.2733773527888198E-2</v>
      </c>
      <c r="AK747" t="s">
        <v>77</v>
      </c>
      <c r="AL747" t="s">
        <v>78</v>
      </c>
      <c r="AM747">
        <v>56181779.299999997</v>
      </c>
      <c r="AN747">
        <v>344</v>
      </c>
      <c r="AO747" s="1">
        <f t="shared" ref="AO747:AO764" si="158">AA747+AC747*$AO$745+AF747*$AP$745</f>
        <v>3.2105020447413786E-3</v>
      </c>
      <c r="AP747" s="5">
        <f t="shared" ref="AP747:AP764" si="159">100*(1-(1-AO747)^12)</f>
        <v>3.7852969043955076</v>
      </c>
      <c r="AQ747" s="3">
        <f t="shared" ref="AQ747:AQ764" si="160">(1-(1-B747/100)^(1/12))- AO747</f>
        <v>-3.066028361898729E-3</v>
      </c>
      <c r="AR747" s="15">
        <f t="shared" ref="AR747:AR764" si="161">B747/AP747-1</f>
        <v>-0.9542358946603936</v>
      </c>
    </row>
    <row r="748" spans="1:44" x14ac:dyDescent="0.25">
      <c r="A748" t="s">
        <v>37</v>
      </c>
      <c r="B748">
        <v>3.6330099011099599</v>
      </c>
      <c r="C748">
        <v>3.6087059627744498E-3</v>
      </c>
      <c r="D748">
        <v>4.2455224979463297</v>
      </c>
      <c r="E748">
        <v>-71.603877442969406</v>
      </c>
      <c r="F748" s="1">
        <v>0</v>
      </c>
      <c r="G748" s="1">
        <v>0</v>
      </c>
      <c r="H748">
        <v>2.9770523624025298</v>
      </c>
      <c r="I748">
        <v>-183.94280967228801</v>
      </c>
      <c r="J748">
        <v>-219.712207960824</v>
      </c>
      <c r="K748">
        <v>-186.35108795695601</v>
      </c>
      <c r="L748">
        <v>-162.22340216679399</v>
      </c>
      <c r="M748">
        <v>27.2891475221275</v>
      </c>
      <c r="N748">
        <v>95.895368366304794</v>
      </c>
      <c r="O748">
        <v>86.957734983805494</v>
      </c>
      <c r="P748">
        <v>183766.832533234</v>
      </c>
      <c r="Q748">
        <v>213702.20551010201</v>
      </c>
      <c r="R748">
        <v>87.759484858532403</v>
      </c>
      <c r="S748">
        <v>680.98443738213405</v>
      </c>
      <c r="T748">
        <v>0.81953944799106004</v>
      </c>
      <c r="U748">
        <v>0.16704696916473799</v>
      </c>
      <c r="V748" s="1">
        <v>0</v>
      </c>
      <c r="W748">
        <v>9.6739832266392697E-2</v>
      </c>
      <c r="X748">
        <v>0.73621319856886802</v>
      </c>
      <c r="Y748" s="1">
        <v>0</v>
      </c>
      <c r="Z748" s="1">
        <v>0</v>
      </c>
      <c r="AA748">
        <v>2.8528688865970002E-4</v>
      </c>
      <c r="AB748">
        <v>3.3234185988700502E-3</v>
      </c>
      <c r="AC748">
        <v>3.3588197885668701E-3</v>
      </c>
      <c r="AD748" s="1">
        <v>0</v>
      </c>
      <c r="AE748" s="1">
        <v>0</v>
      </c>
      <c r="AF748" s="3">
        <v>2.10472181614127E-7</v>
      </c>
      <c r="AG748" s="1">
        <v>0</v>
      </c>
      <c r="AH748">
        <v>2.2487237225163601</v>
      </c>
      <c r="AI748">
        <v>5.12379706313408E-2</v>
      </c>
      <c r="AJ748">
        <v>0.35962328355404899</v>
      </c>
      <c r="AK748" t="s">
        <v>79</v>
      </c>
      <c r="AL748" t="s">
        <v>80</v>
      </c>
      <c r="AM748">
        <v>248820291.25</v>
      </c>
      <c r="AN748">
        <v>1354</v>
      </c>
      <c r="AO748" s="1">
        <f t="shared" si="158"/>
        <v>3.4763761599798408E-3</v>
      </c>
      <c r="AP748" s="5">
        <f t="shared" si="159"/>
        <v>4.0928062192547969</v>
      </c>
      <c r="AQ748" s="3">
        <f t="shared" si="160"/>
        <v>-3.972539625612696E-4</v>
      </c>
      <c r="AR748" s="15">
        <f t="shared" si="161"/>
        <v>-0.11234255752977107</v>
      </c>
    </row>
    <row r="749" spans="1:44" x14ac:dyDescent="0.25">
      <c r="A749" t="s">
        <v>37</v>
      </c>
      <c r="B749">
        <v>4.1390365043088098</v>
      </c>
      <c r="C749">
        <v>3.6151234816918501E-3</v>
      </c>
      <c r="D749">
        <v>4.2529230170782597</v>
      </c>
      <c r="E749">
        <v>-41.929733846083401</v>
      </c>
      <c r="F749" s="1">
        <v>0</v>
      </c>
      <c r="G749" s="1">
        <v>0</v>
      </c>
      <c r="H749">
        <v>3.2590144766053899</v>
      </c>
      <c r="I749">
        <v>-159.72786500517401</v>
      </c>
      <c r="J749">
        <v>-196.72568558876799</v>
      </c>
      <c r="K749">
        <v>-161.85973709656801</v>
      </c>
      <c r="L749">
        <v>-139.06263820081901</v>
      </c>
      <c r="M749">
        <v>27.300731554052899</v>
      </c>
      <c r="N749">
        <v>95.963634786477797</v>
      </c>
      <c r="O749">
        <v>86.590120905314606</v>
      </c>
      <c r="P749">
        <v>193125.60391413901</v>
      </c>
      <c r="Q749">
        <v>227655.23509225601</v>
      </c>
      <c r="R749">
        <v>85.903671562891304</v>
      </c>
      <c r="S749">
        <v>676.582164291195</v>
      </c>
      <c r="T749">
        <v>0.72897569137065499</v>
      </c>
      <c r="U749">
        <v>0.23589427382369499</v>
      </c>
      <c r="V749" s="1">
        <v>0</v>
      </c>
      <c r="W749">
        <v>0.209190890199112</v>
      </c>
      <c r="X749">
        <v>0.55491483597719204</v>
      </c>
      <c r="Y749" s="1">
        <v>0</v>
      </c>
      <c r="Z749" s="1">
        <v>0</v>
      </c>
      <c r="AA749">
        <v>2.85353415984957E-4</v>
      </c>
      <c r="AB749">
        <v>3.3297684947550502E-3</v>
      </c>
      <c r="AC749">
        <v>3.3879658221664401E-3</v>
      </c>
      <c r="AD749" s="1">
        <v>5.1483760427015E-9</v>
      </c>
      <c r="AE749" s="1">
        <v>0</v>
      </c>
      <c r="AF749" s="3">
        <v>4.7790361274134302E-7</v>
      </c>
      <c r="AG749" s="1">
        <v>0</v>
      </c>
      <c r="AH749">
        <v>2.5586400457360301</v>
      </c>
      <c r="AI749">
        <v>5.8408623810146297E-2</v>
      </c>
      <c r="AJ749">
        <v>2.49274811346053</v>
      </c>
      <c r="AK749" t="s">
        <v>81</v>
      </c>
      <c r="AL749" t="s">
        <v>82</v>
      </c>
      <c r="AM749">
        <v>2604685019.9899998</v>
      </c>
      <c r="AN749">
        <v>13487</v>
      </c>
      <c r="AO749" s="1">
        <f t="shared" si="158"/>
        <v>3.5043988506558163E-3</v>
      </c>
      <c r="AP749" s="5">
        <f t="shared" si="159"/>
        <v>4.1251646533014608</v>
      </c>
      <c r="AQ749" s="3">
        <f t="shared" si="160"/>
        <v>1.2015800974845246E-5</v>
      </c>
      <c r="AR749" s="15">
        <f t="shared" si="161"/>
        <v>3.3627387445607226E-3</v>
      </c>
    </row>
    <row r="750" spans="1:44" x14ac:dyDescent="0.25">
      <c r="A750" t="s">
        <v>37</v>
      </c>
      <c r="B750">
        <v>4.3075928743850298</v>
      </c>
      <c r="C750">
        <v>3.9840603368483697E-3</v>
      </c>
      <c r="D750">
        <v>4.6774911841660396</v>
      </c>
      <c r="E750">
        <v>-33.066383488629299</v>
      </c>
      <c r="F750" s="1">
        <v>0</v>
      </c>
      <c r="G750" s="1">
        <v>0</v>
      </c>
      <c r="H750">
        <v>3.3921449089505402</v>
      </c>
      <c r="I750">
        <v>-134.18727101659701</v>
      </c>
      <c r="J750">
        <v>-170.52942238067499</v>
      </c>
      <c r="K750">
        <v>-138.40483432293701</v>
      </c>
      <c r="L750">
        <v>-113.301878835575</v>
      </c>
      <c r="M750">
        <v>27.418347877717899</v>
      </c>
      <c r="N750">
        <v>95.983728832656098</v>
      </c>
      <c r="O750">
        <v>86.345621877704502</v>
      </c>
      <c r="P750">
        <v>191093.43047838801</v>
      </c>
      <c r="Q750">
        <v>226447.82942422701</v>
      </c>
      <c r="R750">
        <v>85.537766281474404</v>
      </c>
      <c r="S750">
        <v>678.41645175142196</v>
      </c>
      <c r="T750">
        <v>0.73359984955434898</v>
      </c>
      <c r="U750">
        <v>0.252241181988198</v>
      </c>
      <c r="V750" s="1">
        <v>0</v>
      </c>
      <c r="W750">
        <v>0.19409074889595301</v>
      </c>
      <c r="X750">
        <v>0.55366806911584798</v>
      </c>
      <c r="Y750" s="1">
        <v>0</v>
      </c>
      <c r="Z750" s="1">
        <v>0</v>
      </c>
      <c r="AA750">
        <v>2.8551075346099102E-4</v>
      </c>
      <c r="AB750">
        <v>3.6953764817494301E-3</v>
      </c>
      <c r="AC750">
        <v>3.88227006647833E-3</v>
      </c>
      <c r="AD750">
        <v>3.1863590263140399E-6</v>
      </c>
      <c r="AE750" s="1">
        <v>0</v>
      </c>
      <c r="AF750" s="3">
        <v>1.2237271049447999E-6</v>
      </c>
      <c r="AG750" s="1">
        <v>0</v>
      </c>
      <c r="AH750">
        <v>2.7318691001038702</v>
      </c>
      <c r="AI750">
        <v>6.2517377342467997E-2</v>
      </c>
      <c r="AJ750">
        <v>11.589991134547001</v>
      </c>
      <c r="AK750" t="s">
        <v>83</v>
      </c>
      <c r="AL750" t="s">
        <v>84</v>
      </c>
      <c r="AM750">
        <v>6291369011.6400003</v>
      </c>
      <c r="AN750">
        <v>32923</v>
      </c>
      <c r="AO750" s="1">
        <f t="shared" si="158"/>
        <v>3.9748910437203489E-3</v>
      </c>
      <c r="AP750" s="5">
        <f t="shared" si="159"/>
        <v>4.6669602167785262</v>
      </c>
      <c r="AQ750" s="3">
        <f t="shared" si="160"/>
        <v>-3.1234533139285706E-4</v>
      </c>
      <c r="AR750" s="15">
        <f t="shared" si="161"/>
        <v>-7.700244392517186E-2</v>
      </c>
    </row>
    <row r="751" spans="1:44" x14ac:dyDescent="0.25">
      <c r="A751" t="s">
        <v>37</v>
      </c>
      <c r="B751">
        <v>5.0326968726653103</v>
      </c>
      <c r="C751">
        <v>4.5036139078092896E-3</v>
      </c>
      <c r="D751">
        <v>5.27246130350572</v>
      </c>
      <c r="E751">
        <v>-18.5963072049997</v>
      </c>
      <c r="F751" s="1">
        <v>0</v>
      </c>
      <c r="G751" s="1">
        <v>0</v>
      </c>
      <c r="H751">
        <v>3.5780129478238201</v>
      </c>
      <c r="I751">
        <v>-109.627141749996</v>
      </c>
      <c r="J751">
        <v>-145.19156901415801</v>
      </c>
      <c r="K751">
        <v>-117.072875761148</v>
      </c>
      <c r="L751">
        <v>-88.479393869083495</v>
      </c>
      <c r="M751">
        <v>28.140350702233601</v>
      </c>
      <c r="N751">
        <v>96.023835099637694</v>
      </c>
      <c r="O751">
        <v>86.195128068757697</v>
      </c>
      <c r="P751">
        <v>188713.86600573099</v>
      </c>
      <c r="Q751">
        <v>225720.72539502601</v>
      </c>
      <c r="R751">
        <v>85.575890945582998</v>
      </c>
      <c r="S751">
        <v>682.20214994487105</v>
      </c>
      <c r="T751">
        <v>0.73639933142363501</v>
      </c>
      <c r="U751">
        <v>0.28653087331238197</v>
      </c>
      <c r="V751" s="1">
        <v>0</v>
      </c>
      <c r="W751">
        <v>0.16950066160972899</v>
      </c>
      <c r="X751">
        <v>0.54396846507788699</v>
      </c>
      <c r="Y751" s="1">
        <v>0</v>
      </c>
      <c r="Z751" s="1">
        <v>0</v>
      </c>
      <c r="AA751">
        <v>2.8623152511956802E-4</v>
      </c>
      <c r="AB751">
        <v>4.2047236608080503E-3</v>
      </c>
      <c r="AC751">
        <v>4.1818905666254902E-3</v>
      </c>
      <c r="AD751">
        <v>1.25819077667839E-5</v>
      </c>
      <c r="AE751" s="1">
        <v>0</v>
      </c>
      <c r="AF751" s="3">
        <v>1.62181771330436E-6</v>
      </c>
      <c r="AG751" s="1">
        <v>8.9742024657980095E-8</v>
      </c>
      <c r="AH751">
        <v>2.7840746022705298</v>
      </c>
      <c r="AI751">
        <v>6.4909826237728396E-2</v>
      </c>
      <c r="AJ751">
        <v>62.780567133152999</v>
      </c>
      <c r="AK751" t="s">
        <v>85</v>
      </c>
      <c r="AL751" t="s">
        <v>86</v>
      </c>
      <c r="AM751">
        <v>9745938896</v>
      </c>
      <c r="AN751">
        <v>51644</v>
      </c>
      <c r="AO751" s="1">
        <f t="shared" si="158"/>
        <v>4.2606493811270883E-3</v>
      </c>
      <c r="AP751" s="5">
        <f t="shared" si="159"/>
        <v>4.9946539481562695</v>
      </c>
      <c r="AQ751" s="3">
        <f t="shared" si="160"/>
        <v>3.3233034221804778E-5</v>
      </c>
      <c r="AR751" s="15">
        <f t="shared" si="161"/>
        <v>7.6167287872033196E-3</v>
      </c>
    </row>
    <row r="752" spans="1:44" x14ac:dyDescent="0.25">
      <c r="A752" t="s">
        <v>37</v>
      </c>
      <c r="B752">
        <v>5.6423021353026304</v>
      </c>
      <c r="C752">
        <v>5.2236704218439102E-3</v>
      </c>
      <c r="D752">
        <v>6.0914113324778798</v>
      </c>
      <c r="E752">
        <v>-8.0209615437153907</v>
      </c>
      <c r="F752" s="1">
        <v>0</v>
      </c>
      <c r="G752" s="1">
        <v>0</v>
      </c>
      <c r="H752">
        <v>3.7389940795035499</v>
      </c>
      <c r="I752">
        <v>-84.7802616300891</v>
      </c>
      <c r="J752">
        <v>-123.19103016205101</v>
      </c>
      <c r="K752">
        <v>-92.983062046143004</v>
      </c>
      <c r="L752">
        <v>-62.998561979594498</v>
      </c>
      <c r="M752">
        <v>28.460223952549502</v>
      </c>
      <c r="N752">
        <v>96.071347288343105</v>
      </c>
      <c r="O752">
        <v>86.208148115453497</v>
      </c>
      <c r="P752">
        <v>183207.547091177</v>
      </c>
      <c r="Q752">
        <v>220581.32949679901</v>
      </c>
      <c r="R752">
        <v>85.662532933786494</v>
      </c>
      <c r="S752">
        <v>682.46639880456905</v>
      </c>
      <c r="T752">
        <v>0.74595400653197896</v>
      </c>
      <c r="U752">
        <v>0.28968711069004099</v>
      </c>
      <c r="V752" s="1">
        <v>0</v>
      </c>
      <c r="W752">
        <v>0.153987201645153</v>
      </c>
      <c r="X752">
        <v>0.55632568766480395</v>
      </c>
      <c r="Y752" s="1">
        <v>0</v>
      </c>
      <c r="Z752" s="1">
        <v>0</v>
      </c>
      <c r="AA752">
        <v>2.8655888416836099E-4</v>
      </c>
      <c r="AB752">
        <v>4.9168606465192404E-3</v>
      </c>
      <c r="AC752">
        <v>4.6739535389684903E-3</v>
      </c>
      <c r="AD752">
        <v>1.96409172626086E-5</v>
      </c>
      <c r="AE752" s="1">
        <v>3.8651150375269803E-8</v>
      </c>
      <c r="AF752" s="3">
        <v>1.87700777038389E-6</v>
      </c>
      <c r="AG752" s="1">
        <v>5.8514257410459097E-7</v>
      </c>
      <c r="AH752">
        <v>2.8028482715297001</v>
      </c>
      <c r="AI752">
        <v>6.5970221121939898E-2</v>
      </c>
      <c r="AJ752">
        <v>161.095260810772</v>
      </c>
      <c r="AK752" t="s">
        <v>87</v>
      </c>
      <c r="AL752" t="s">
        <v>88</v>
      </c>
      <c r="AM752">
        <v>12767367541.690001</v>
      </c>
      <c r="AN752">
        <v>69688</v>
      </c>
      <c r="AO752" s="1">
        <f t="shared" si="158"/>
        <v>4.7286917539588105E-3</v>
      </c>
      <c r="AP752" s="5">
        <f t="shared" si="159"/>
        <v>5.5291522644075446</v>
      </c>
      <c r="AQ752" s="3">
        <f t="shared" si="160"/>
        <v>9.9392820364899506E-5</v>
      </c>
      <c r="AR752" s="15">
        <f t="shared" si="161"/>
        <v>2.046423492864502E-2</v>
      </c>
    </row>
    <row r="753" spans="1:45" x14ac:dyDescent="0.25">
      <c r="A753" t="s">
        <v>37</v>
      </c>
      <c r="B753">
        <v>6.1317104926797699</v>
      </c>
      <c r="C753">
        <v>5.4486121994414402E-3</v>
      </c>
      <c r="D753">
        <v>6.3459133264143901</v>
      </c>
      <c r="E753">
        <v>-6.2798103523841604</v>
      </c>
      <c r="F753" s="1">
        <v>0</v>
      </c>
      <c r="G753" s="1">
        <v>0</v>
      </c>
      <c r="H753">
        <v>3.8033299301802699</v>
      </c>
      <c r="I753">
        <v>-61.150295201402599</v>
      </c>
      <c r="J753">
        <v>-100.933352535759</v>
      </c>
      <c r="K753">
        <v>-71.158040946830099</v>
      </c>
      <c r="L753">
        <v>-38.4984711297828</v>
      </c>
      <c r="M753">
        <v>28.618506824568598</v>
      </c>
      <c r="N753">
        <v>96.131151994253997</v>
      </c>
      <c r="O753">
        <v>86.376256263558602</v>
      </c>
      <c r="P753">
        <v>176154.399473364</v>
      </c>
      <c r="Q753">
        <v>213257.311887991</v>
      </c>
      <c r="R753">
        <v>86.148926993706795</v>
      </c>
      <c r="S753">
        <v>688.07943964721198</v>
      </c>
      <c r="T753">
        <v>0.72787289293438295</v>
      </c>
      <c r="U753">
        <v>0.29839772806377002</v>
      </c>
      <c r="V753" s="1">
        <v>0</v>
      </c>
      <c r="W753">
        <v>0.13886546810842201</v>
      </c>
      <c r="X753">
        <v>0.562736803827806</v>
      </c>
      <c r="Y753" s="1">
        <v>0</v>
      </c>
      <c r="Z753" s="1">
        <v>0</v>
      </c>
      <c r="AA753">
        <v>2.8675668961527801E-4</v>
      </c>
      <c r="AB753">
        <v>5.1262033875839599E-3</v>
      </c>
      <c r="AC753">
        <v>4.8799845998771796E-3</v>
      </c>
      <c r="AD753">
        <v>2.1624181207958999E-5</v>
      </c>
      <c r="AE753" s="1">
        <v>5.8617519943515399E-7</v>
      </c>
      <c r="AF753" s="3">
        <v>2.0391113637043701E-6</v>
      </c>
      <c r="AG753">
        <v>1.345318040502E-5</v>
      </c>
      <c r="AH753">
        <v>2.7293654038236999</v>
      </c>
      <c r="AI753">
        <v>6.4714154532081694E-2</v>
      </c>
      <c r="AJ753">
        <v>292.585109443043</v>
      </c>
      <c r="AK753" t="s">
        <v>89</v>
      </c>
      <c r="AL753" t="s">
        <v>90</v>
      </c>
      <c r="AM753">
        <v>11018105378.26</v>
      </c>
      <c r="AN753">
        <v>62548</v>
      </c>
      <c r="AO753" s="1">
        <f t="shared" si="158"/>
        <v>4.9247811708623031E-3</v>
      </c>
      <c r="AP753" s="5">
        <f t="shared" si="159"/>
        <v>5.75226336316641</v>
      </c>
      <c r="AQ753" s="3">
        <f t="shared" si="160"/>
        <v>3.3447042825036563E-4</v>
      </c>
      <c r="AR753" s="15">
        <f t="shared" si="161"/>
        <v>6.5964839500062045E-2</v>
      </c>
    </row>
    <row r="754" spans="1:45" x14ac:dyDescent="0.25">
      <c r="A754" t="s">
        <v>37</v>
      </c>
      <c r="B754">
        <v>6.0310073093510397</v>
      </c>
      <c r="C754">
        <v>5.5709459947390601E-3</v>
      </c>
      <c r="D754">
        <v>6.48405776700515</v>
      </c>
      <c r="E754">
        <v>-7.0740786384675696</v>
      </c>
      <c r="F754" s="1">
        <v>0</v>
      </c>
      <c r="G754" s="1">
        <v>0</v>
      </c>
      <c r="H754">
        <v>3.8507374719145302</v>
      </c>
      <c r="I754">
        <v>-36.515391671976097</v>
      </c>
      <c r="J754">
        <v>-79.859970021938594</v>
      </c>
      <c r="K754">
        <v>-45.941842392437799</v>
      </c>
      <c r="L754">
        <v>-12.828594706190501</v>
      </c>
      <c r="M754">
        <v>28.530194486780498</v>
      </c>
      <c r="N754">
        <v>96.155120821144394</v>
      </c>
      <c r="O754">
        <v>86.523153641196302</v>
      </c>
      <c r="P754">
        <v>168454.25282935399</v>
      </c>
      <c r="Q754">
        <v>202267.54345567399</v>
      </c>
      <c r="R754">
        <v>86.918569210676296</v>
      </c>
      <c r="S754">
        <v>689.947984106597</v>
      </c>
      <c r="T754">
        <v>0.72360424098869003</v>
      </c>
      <c r="U754">
        <v>0.28335987826359699</v>
      </c>
      <c r="V754" s="1">
        <v>0</v>
      </c>
      <c r="W754">
        <v>0.13423733372740701</v>
      </c>
      <c r="X754">
        <v>0.58240278800899503</v>
      </c>
      <c r="Y754" s="1">
        <v>0</v>
      </c>
      <c r="Z754" s="1">
        <v>0</v>
      </c>
      <c r="AA754">
        <v>2.8676607198205599E-4</v>
      </c>
      <c r="AB754">
        <v>5.1082014097835202E-3</v>
      </c>
      <c r="AC754">
        <v>4.8595129330764701E-3</v>
      </c>
      <c r="AD754">
        <v>3.0075413840896799E-5</v>
      </c>
      <c r="AE754">
        <v>1.60881059881119E-6</v>
      </c>
      <c r="AF754" s="3">
        <v>2.9009322190719399E-6</v>
      </c>
      <c r="AG754">
        <v>1.4430922181472001E-4</v>
      </c>
      <c r="AH754">
        <v>2.6847650998320698</v>
      </c>
      <c r="AI754">
        <v>6.3760475245873596E-2</v>
      </c>
      <c r="AJ754">
        <v>414.30756810593698</v>
      </c>
      <c r="AK754" t="s">
        <v>91</v>
      </c>
      <c r="AL754" t="s">
        <v>92</v>
      </c>
      <c r="AM754">
        <v>10747212876.26</v>
      </c>
      <c r="AN754">
        <v>63799</v>
      </c>
      <c r="AO754" s="1">
        <f t="shared" si="158"/>
        <v>4.9062042906237741E-3</v>
      </c>
      <c r="AP754" s="5">
        <f t="shared" si="159"/>
        <v>5.7311472666124459</v>
      </c>
      <c r="AQ754" s="3">
        <f t="shared" si="160"/>
        <v>2.6416005110257816E-4</v>
      </c>
      <c r="AR754" s="15">
        <f t="shared" si="161"/>
        <v>5.2321119801870708E-2</v>
      </c>
    </row>
    <row r="755" spans="1:45" x14ac:dyDescent="0.25">
      <c r="A755" t="s">
        <v>37</v>
      </c>
      <c r="B755">
        <v>6.7239336855955099</v>
      </c>
      <c r="C755">
        <v>6.3918570315754002E-3</v>
      </c>
      <c r="D755">
        <v>7.4062433142241497</v>
      </c>
      <c r="E755">
        <v>-7.8559192279476804</v>
      </c>
      <c r="F755" s="1">
        <v>0</v>
      </c>
      <c r="G755" s="1">
        <v>0</v>
      </c>
      <c r="H755">
        <v>3.89807593534344</v>
      </c>
      <c r="I755">
        <v>-11.510433217833199</v>
      </c>
      <c r="J755">
        <v>-62.168994643483003</v>
      </c>
      <c r="K755">
        <v>-16.531176959896101</v>
      </c>
      <c r="L755">
        <v>12.3342462009795</v>
      </c>
      <c r="M755">
        <v>27.636902320717901</v>
      </c>
      <c r="N755">
        <v>96.121474482258805</v>
      </c>
      <c r="O755">
        <v>86.503522552976506</v>
      </c>
      <c r="P755">
        <v>167254.933328685</v>
      </c>
      <c r="Q755">
        <v>201358.980993281</v>
      </c>
      <c r="R755">
        <v>87.381112208632203</v>
      </c>
      <c r="S755">
        <v>682.196665240225</v>
      </c>
      <c r="T755">
        <v>0.72511707323366303</v>
      </c>
      <c r="U755">
        <v>0.30625648487385099</v>
      </c>
      <c r="V755" s="1">
        <v>0</v>
      </c>
      <c r="W755">
        <v>0.13948444704764601</v>
      </c>
      <c r="X755">
        <v>0.554259068078502</v>
      </c>
      <c r="Y755" s="1">
        <v>0</v>
      </c>
      <c r="Z755" s="1">
        <v>0</v>
      </c>
      <c r="AA755">
        <v>2.85926700022051E-4</v>
      </c>
      <c r="AB755">
        <v>4.8342957267235804E-3</v>
      </c>
      <c r="AC755">
        <v>4.6910933867228399E-3</v>
      </c>
      <c r="AD755">
        <v>7.9201277259453599E-5</v>
      </c>
      <c r="AE755">
        <v>1.46120730934539E-6</v>
      </c>
      <c r="AF755" s="3">
        <v>3.74379260649728E-6</v>
      </c>
      <c r="AG755">
        <v>1.1909825431213399E-3</v>
      </c>
      <c r="AH755">
        <v>2.8450887705413601</v>
      </c>
      <c r="AI755">
        <v>6.5903095912722601E-2</v>
      </c>
      <c r="AJ755">
        <v>427.06520695091098</v>
      </c>
      <c r="AK755" t="s">
        <v>93</v>
      </c>
      <c r="AL755" t="s">
        <v>94</v>
      </c>
      <c r="AM755">
        <v>15472921137.17</v>
      </c>
      <c r="AN755">
        <v>92511</v>
      </c>
      <c r="AO755" s="1">
        <f t="shared" si="158"/>
        <v>4.746209210015246E-3</v>
      </c>
      <c r="AP755" s="5">
        <f t="shared" si="159"/>
        <v>5.5491033517546473</v>
      </c>
      <c r="AQ755" s="3">
        <f t="shared" si="160"/>
        <v>1.0375529807704446E-3</v>
      </c>
      <c r="AR755" s="15">
        <f t="shared" si="161"/>
        <v>0.21171534559171201</v>
      </c>
    </row>
    <row r="756" spans="1:45" x14ac:dyDescent="0.25">
      <c r="A756" t="s">
        <v>37</v>
      </c>
      <c r="B756">
        <v>7.9593588607339596</v>
      </c>
      <c r="C756">
        <v>7.6166498717358698E-3</v>
      </c>
      <c r="D756">
        <v>8.7666482020505505</v>
      </c>
      <c r="E756">
        <v>-0.223130423978746</v>
      </c>
      <c r="F756" s="1">
        <v>0</v>
      </c>
      <c r="G756" s="1">
        <v>0</v>
      </c>
      <c r="H756">
        <v>4.0144937917950303</v>
      </c>
      <c r="I756">
        <v>12.395803606728601</v>
      </c>
      <c r="J756">
        <v>-35.965057132809299</v>
      </c>
      <c r="K756">
        <v>4.0456218879519596</v>
      </c>
      <c r="L756">
        <v>37.134229446195299</v>
      </c>
      <c r="M756">
        <v>27.851946571978502</v>
      </c>
      <c r="N756">
        <v>96.158681526162596</v>
      </c>
      <c r="O756">
        <v>86.480379928878307</v>
      </c>
      <c r="P756">
        <v>161275.120455261</v>
      </c>
      <c r="Q756">
        <v>196028.91053464901</v>
      </c>
      <c r="R756">
        <v>92.592182817252905</v>
      </c>
      <c r="S756">
        <v>689.80311170525601</v>
      </c>
      <c r="T756">
        <v>0.72580620640638904</v>
      </c>
      <c r="U756">
        <v>0.30166951367137701</v>
      </c>
      <c r="V756" s="1">
        <v>0</v>
      </c>
      <c r="W756">
        <v>0.121511094844965</v>
      </c>
      <c r="X756">
        <v>0.57681939148365602</v>
      </c>
      <c r="Y756" s="1">
        <v>0</v>
      </c>
      <c r="Z756" s="1">
        <v>0</v>
      </c>
      <c r="AA756">
        <v>2.8613057535205799E-4</v>
      </c>
      <c r="AB756">
        <v>4.74973885826543E-3</v>
      </c>
      <c r="AC756">
        <v>4.6380568849290803E-3</v>
      </c>
      <c r="AD756">
        <v>1.06391648632246E-4</v>
      </c>
      <c r="AE756">
        <v>1.9327682480948101E-6</v>
      </c>
      <c r="AF756" s="3">
        <v>4.3877313407240896E-6</v>
      </c>
      <c r="AG756">
        <v>2.47247979616155E-3</v>
      </c>
      <c r="AH756">
        <v>2.88618637004065</v>
      </c>
      <c r="AI756">
        <v>6.7224714860026499E-2</v>
      </c>
      <c r="AJ756">
        <v>755.67033688397896</v>
      </c>
      <c r="AK756" t="s">
        <v>95</v>
      </c>
      <c r="AL756" t="s">
        <v>96</v>
      </c>
      <c r="AM756">
        <v>11562619761.040001</v>
      </c>
      <c r="AN756">
        <v>71695</v>
      </c>
      <c r="AO756" s="1">
        <f t="shared" si="158"/>
        <v>4.6966723473754086E-3</v>
      </c>
      <c r="AP756" s="5">
        <f t="shared" si="159"/>
        <v>5.492674543176113</v>
      </c>
      <c r="AQ756" s="3">
        <f t="shared" si="160"/>
        <v>2.1911599592194346E-3</v>
      </c>
      <c r="AR756" s="15">
        <f t="shared" si="161"/>
        <v>0.44908619619969281</v>
      </c>
    </row>
    <row r="757" spans="1:45" x14ac:dyDescent="0.25">
      <c r="A757" t="s">
        <v>37</v>
      </c>
      <c r="B757">
        <v>9.7362717856246199</v>
      </c>
      <c r="C757">
        <v>7.8048844330561402E-3</v>
      </c>
      <c r="D757">
        <v>8.9740926195683901</v>
      </c>
      <c r="E757">
        <v>10.5793560684677</v>
      </c>
      <c r="F757" s="1">
        <v>0</v>
      </c>
      <c r="G757" s="1">
        <v>0</v>
      </c>
      <c r="H757">
        <v>4.1632617665286702</v>
      </c>
      <c r="I757">
        <v>35.458348329714099</v>
      </c>
      <c r="J757">
        <v>-18.0275908396891</v>
      </c>
      <c r="K757">
        <v>27.960577995744298</v>
      </c>
      <c r="L757">
        <v>61.388153364746501</v>
      </c>
      <c r="M757">
        <v>28.5904058367049</v>
      </c>
      <c r="N757">
        <v>96.160285727307198</v>
      </c>
      <c r="O757">
        <v>86.4378090758524</v>
      </c>
      <c r="P757">
        <v>153769.191037496</v>
      </c>
      <c r="Q757">
        <v>186656.343194393</v>
      </c>
      <c r="R757">
        <v>99.070808248693396</v>
      </c>
      <c r="S757">
        <v>685.96427073119503</v>
      </c>
      <c r="T757">
        <v>0.73602079090190997</v>
      </c>
      <c r="U757">
        <v>0.29645893726838801</v>
      </c>
      <c r="V757" s="1">
        <v>0</v>
      </c>
      <c r="W757">
        <v>0.112262849416987</v>
      </c>
      <c r="X757">
        <v>0.59127821331462305</v>
      </c>
      <c r="Y757" s="1">
        <v>0</v>
      </c>
      <c r="Z757" s="1">
        <v>0</v>
      </c>
      <c r="AA757">
        <v>2.87002120285332E-4</v>
      </c>
      <c r="AB757">
        <v>4.7735578981035502E-3</v>
      </c>
      <c r="AC757">
        <v>4.6628189500533398E-3</v>
      </c>
      <c r="AD757">
        <v>9.9252932695818505E-5</v>
      </c>
      <c r="AE757">
        <v>5.0631310031919298E-6</v>
      </c>
      <c r="AF757" s="3">
        <v>4.3129084954820903E-6</v>
      </c>
      <c r="AG757">
        <v>2.6400356503342702E-3</v>
      </c>
      <c r="AH757">
        <v>2.8531689802029701</v>
      </c>
      <c r="AI757">
        <v>6.7599749097482897E-2</v>
      </c>
      <c r="AJ757">
        <v>1274.4376311650301</v>
      </c>
      <c r="AK757" t="s">
        <v>97</v>
      </c>
      <c r="AL757" t="s">
        <v>98</v>
      </c>
      <c r="AM757">
        <v>10047278942.389999</v>
      </c>
      <c r="AN757">
        <v>65340</v>
      </c>
      <c r="AO757" s="1">
        <f t="shared" si="158"/>
        <v>4.7209930313314866E-3</v>
      </c>
      <c r="AP757" s="5">
        <f t="shared" si="159"/>
        <v>5.5203827665980647</v>
      </c>
      <c r="AQ757" s="3">
        <f t="shared" si="160"/>
        <v>3.7788842620277282E-3</v>
      </c>
      <c r="AR757" s="15">
        <f t="shared" si="161"/>
        <v>0.76369505472255428</v>
      </c>
    </row>
    <row r="758" spans="1:45" x14ac:dyDescent="0.25">
      <c r="A758" t="s">
        <v>37</v>
      </c>
      <c r="B758">
        <v>10.954538037040701</v>
      </c>
      <c r="C758">
        <v>7.6731771729098798E-3</v>
      </c>
      <c r="D758">
        <v>8.8289897532790604</v>
      </c>
      <c r="E758">
        <v>23.3722723988474</v>
      </c>
      <c r="F758" s="1">
        <v>0</v>
      </c>
      <c r="G758" s="1">
        <v>0</v>
      </c>
      <c r="H758">
        <v>4.3343262655146901</v>
      </c>
      <c r="I758">
        <v>58.796095262827997</v>
      </c>
      <c r="J758">
        <v>-1.7016534011109601</v>
      </c>
      <c r="K758">
        <v>52.566807022992698</v>
      </c>
      <c r="L758">
        <v>86.200097199511802</v>
      </c>
      <c r="M758">
        <v>29.770422237099702</v>
      </c>
      <c r="N758">
        <v>96.198565922296694</v>
      </c>
      <c r="O758">
        <v>86.538525093166399</v>
      </c>
      <c r="P758">
        <v>145545.25963228199</v>
      </c>
      <c r="Q758">
        <v>177836.558636956</v>
      </c>
      <c r="R758">
        <v>108.78382003324801</v>
      </c>
      <c r="S758">
        <v>681.15008891877005</v>
      </c>
      <c r="T758">
        <v>0.74369131029245295</v>
      </c>
      <c r="U758">
        <v>0.274829596020079</v>
      </c>
      <c r="V758" s="1">
        <v>0</v>
      </c>
      <c r="W758">
        <v>0.100721064172605</v>
      </c>
      <c r="X758">
        <v>0.62444933980731498</v>
      </c>
      <c r="Y758" s="1">
        <v>0</v>
      </c>
      <c r="Z758" s="1">
        <v>0</v>
      </c>
      <c r="AA758">
        <v>2.8833182684478E-4</v>
      </c>
      <c r="AB758">
        <v>4.8773288209575001E-3</v>
      </c>
      <c r="AC758">
        <v>4.7508778096548498E-3</v>
      </c>
      <c r="AD758">
        <v>7.4305623832199806E-5</v>
      </c>
      <c r="AE758">
        <v>8.0689447728211808E-6</v>
      </c>
      <c r="AF758" s="3">
        <v>3.9143111611663303E-6</v>
      </c>
      <c r="AG758">
        <v>2.4251808069575098E-3</v>
      </c>
      <c r="AH758">
        <v>2.7067853067742802</v>
      </c>
      <c r="AI758">
        <v>6.6154165018285693E-2</v>
      </c>
      <c r="AJ758">
        <v>1987.6924490425899</v>
      </c>
      <c r="AK758" t="s">
        <v>99</v>
      </c>
      <c r="AL758" t="s">
        <v>100</v>
      </c>
      <c r="AM758">
        <v>6827673674.6099997</v>
      </c>
      <c r="AN758">
        <v>46911</v>
      </c>
      <c r="AO758" s="1">
        <f t="shared" si="158"/>
        <v>4.8055800571780534E-3</v>
      </c>
      <c r="AP758" s="5">
        <f t="shared" si="159"/>
        <v>5.6166936325995014</v>
      </c>
      <c r="AQ758" s="3">
        <f t="shared" si="160"/>
        <v>4.8164241975939453E-3</v>
      </c>
      <c r="AR758" s="15">
        <f t="shared" si="161"/>
        <v>0.95035349150257176</v>
      </c>
      <c r="AS758" s="3">
        <f>AVERAGE(AQ756:AQ758)</f>
        <v>3.595489472947036E-3</v>
      </c>
    </row>
    <row r="759" spans="1:45" x14ac:dyDescent="0.25">
      <c r="A759" t="s">
        <v>37</v>
      </c>
      <c r="B759">
        <v>13.3327351619618</v>
      </c>
      <c r="C759">
        <v>8.2427361004834797E-3</v>
      </c>
      <c r="D759">
        <v>9.4549567355118</v>
      </c>
      <c r="E759">
        <v>34.970079518218803</v>
      </c>
      <c r="F759" s="1">
        <v>0</v>
      </c>
      <c r="G759" s="1">
        <v>0</v>
      </c>
      <c r="H759">
        <v>4.4808974763164597</v>
      </c>
      <c r="I759">
        <v>81.174684254705099</v>
      </c>
      <c r="J759">
        <v>20.345393993100501</v>
      </c>
      <c r="K759">
        <v>74.085176495778299</v>
      </c>
      <c r="L759">
        <v>110.369390880756</v>
      </c>
      <c r="M759">
        <v>31.404361623483801</v>
      </c>
      <c r="N759">
        <v>96.395178383699303</v>
      </c>
      <c r="O759">
        <v>86.563037821575506</v>
      </c>
      <c r="P759">
        <v>136497.68534939</v>
      </c>
      <c r="Q759">
        <v>168521.588226992</v>
      </c>
      <c r="R759">
        <v>115.695054372535</v>
      </c>
      <c r="S759">
        <v>681.89013408170001</v>
      </c>
      <c r="T759">
        <v>0.73923147936912004</v>
      </c>
      <c r="U759">
        <v>0.30618486035010101</v>
      </c>
      <c r="V759" s="1">
        <v>0</v>
      </c>
      <c r="W759">
        <v>9.6573687104931805E-2</v>
      </c>
      <c r="X759">
        <v>0.59724145254496597</v>
      </c>
      <c r="Y759" s="1">
        <v>0</v>
      </c>
      <c r="Z759" s="1">
        <v>0</v>
      </c>
      <c r="AA759">
        <v>2.9049700152119302E-4</v>
      </c>
      <c r="AB759">
        <v>5.0250736563911703E-3</v>
      </c>
      <c r="AC759">
        <v>4.8658551020299198E-3</v>
      </c>
      <c r="AD759">
        <v>8.1849760498250496E-5</v>
      </c>
      <c r="AE759">
        <v>1.37973624921666E-5</v>
      </c>
      <c r="AF759" s="3">
        <v>3.7573304912955999E-6</v>
      </c>
      <c r="AG759">
        <v>2.8315720018120801E-3</v>
      </c>
      <c r="AH759">
        <v>2.59226090288464</v>
      </c>
      <c r="AI759">
        <v>6.6237281495436603E-2</v>
      </c>
      <c r="AJ759">
        <v>2670.2492834480399</v>
      </c>
      <c r="AK759" t="s">
        <v>101</v>
      </c>
      <c r="AL759" t="s">
        <v>102</v>
      </c>
      <c r="AM759">
        <v>3904789284.79</v>
      </c>
      <c r="AN759">
        <v>28607</v>
      </c>
      <c r="AO759" s="1">
        <f t="shared" si="158"/>
        <v>4.9168166789409122E-3</v>
      </c>
      <c r="AP759" s="5">
        <f t="shared" si="159"/>
        <v>5.743210760494966</v>
      </c>
      <c r="AQ759" s="3">
        <f t="shared" si="160"/>
        <v>6.9368634268045888E-3</v>
      </c>
      <c r="AR759" s="15">
        <f t="shared" si="161"/>
        <v>1.3214776051180031</v>
      </c>
    </row>
    <row r="760" spans="1:45" x14ac:dyDescent="0.25">
      <c r="A760" t="s">
        <v>37</v>
      </c>
      <c r="B760">
        <v>14.151372292850199</v>
      </c>
      <c r="C760">
        <v>8.6727911723550998E-3</v>
      </c>
      <c r="D760">
        <v>9.9249905441211403</v>
      </c>
      <c r="E760">
        <v>53.986121537960102</v>
      </c>
      <c r="F760" s="1">
        <v>0</v>
      </c>
      <c r="G760" s="1">
        <v>0</v>
      </c>
      <c r="H760">
        <v>4.7026588037143098</v>
      </c>
      <c r="I760">
        <v>104.51463706719299</v>
      </c>
      <c r="J760">
        <v>39.085336891447298</v>
      </c>
      <c r="K760">
        <v>96.763276907022004</v>
      </c>
      <c r="L760">
        <v>136.02426775546201</v>
      </c>
      <c r="M760">
        <v>31.849098498071601</v>
      </c>
      <c r="N760">
        <v>96.589852802091798</v>
      </c>
      <c r="O760">
        <v>86.586753777084994</v>
      </c>
      <c r="P760">
        <v>126430.473785084</v>
      </c>
      <c r="Q760">
        <v>157428.94599721301</v>
      </c>
      <c r="R760">
        <v>120.04370985339401</v>
      </c>
      <c r="S760">
        <v>678.97159032800698</v>
      </c>
      <c r="T760">
        <v>0.71023547206751603</v>
      </c>
      <c r="U760">
        <v>0.32415642959275098</v>
      </c>
      <c r="V760" s="1">
        <v>0</v>
      </c>
      <c r="W760">
        <v>7.5193087831191496E-2</v>
      </c>
      <c r="X760">
        <v>0.60065048257605602</v>
      </c>
      <c r="Y760" s="1">
        <v>0</v>
      </c>
      <c r="Z760" s="1">
        <v>0</v>
      </c>
      <c r="AA760">
        <v>2.9167192351348901E-4</v>
      </c>
      <c r="AB760">
        <v>4.9906094808568899E-3</v>
      </c>
      <c r="AC760">
        <v>4.9108818251612603E-3</v>
      </c>
      <c r="AD760">
        <v>1.09591232769771E-4</v>
      </c>
      <c r="AE760">
        <v>2.0737494099761399E-5</v>
      </c>
      <c r="AF760" s="3">
        <v>3.2997990155805099E-6</v>
      </c>
      <c r="AG760">
        <v>3.2601954867208598E-3</v>
      </c>
      <c r="AH760">
        <v>2.6610010351920801</v>
      </c>
      <c r="AI760">
        <v>6.9266215725066194E-2</v>
      </c>
      <c r="AJ760">
        <v>3450.5986520169599</v>
      </c>
      <c r="AK760" t="s">
        <v>103</v>
      </c>
      <c r="AL760" t="s">
        <v>104</v>
      </c>
      <c r="AM760">
        <v>1418929207.29</v>
      </c>
      <c r="AN760">
        <v>11223</v>
      </c>
      <c r="AO760" s="1">
        <f t="shared" si="158"/>
        <v>4.9603094564322665E-3</v>
      </c>
      <c r="AP760" s="5">
        <f t="shared" si="159"/>
        <v>5.7926358251112031</v>
      </c>
      <c r="AQ760" s="3">
        <f t="shared" si="160"/>
        <v>7.6745735892598914E-3</v>
      </c>
      <c r="AR760" s="15">
        <f t="shared" si="161"/>
        <v>1.4429936077637904</v>
      </c>
    </row>
    <row r="761" spans="1:45" x14ac:dyDescent="0.25">
      <c r="A761" t="s">
        <v>37</v>
      </c>
      <c r="B761">
        <v>15.745100792010801</v>
      </c>
      <c r="C761">
        <v>8.8374040410759604E-3</v>
      </c>
      <c r="D761">
        <v>10.1043134304277</v>
      </c>
      <c r="E761">
        <v>67.844960177556501</v>
      </c>
      <c r="F761" s="1">
        <v>0</v>
      </c>
      <c r="G761" s="1">
        <v>0</v>
      </c>
      <c r="H761">
        <v>4.8575486756682</v>
      </c>
      <c r="I761">
        <v>125.075139564081</v>
      </c>
      <c r="J761">
        <v>58.888158554994199</v>
      </c>
      <c r="K761">
        <v>117.12219520656799</v>
      </c>
      <c r="L761">
        <v>158.649695799082</v>
      </c>
      <c r="M761">
        <v>33.415792039908901</v>
      </c>
      <c r="N761">
        <v>97.024314510142403</v>
      </c>
      <c r="O761">
        <v>86.657642310481094</v>
      </c>
      <c r="P761">
        <v>118570.369755725</v>
      </c>
      <c r="Q761">
        <v>150052.26612455799</v>
      </c>
      <c r="R761">
        <v>124.32312945163601</v>
      </c>
      <c r="S761">
        <v>675.99725390584297</v>
      </c>
      <c r="T761">
        <v>0.69474798491161505</v>
      </c>
      <c r="U761">
        <v>0.37916462986447202</v>
      </c>
      <c r="V761" s="1">
        <v>0</v>
      </c>
      <c r="W761">
        <v>0.101074408938779</v>
      </c>
      <c r="X761">
        <v>0.51976096119674797</v>
      </c>
      <c r="Y761" s="1">
        <v>0</v>
      </c>
      <c r="Z761" s="1">
        <v>0</v>
      </c>
      <c r="AA761">
        <v>2.9432707337965998E-4</v>
      </c>
      <c r="AB761">
        <v>5.1809136614663796E-3</v>
      </c>
      <c r="AC761">
        <v>5.0664279286615904E-3</v>
      </c>
      <c r="AD761">
        <v>1.85968731603835E-4</v>
      </c>
      <c r="AE761">
        <v>4.6346269337100101E-5</v>
      </c>
      <c r="AF761" s="3">
        <v>4.3279259416345197E-6</v>
      </c>
      <c r="AG761">
        <v>3.1299000011912798E-3</v>
      </c>
      <c r="AH761">
        <v>2.61096395263213</v>
      </c>
      <c r="AI761">
        <v>7.1769701204411701E-2</v>
      </c>
      <c r="AJ761">
        <v>4181.5983134497001</v>
      </c>
      <c r="AK761" t="s">
        <v>105</v>
      </c>
      <c r="AL761" t="s">
        <v>106</v>
      </c>
      <c r="AM761">
        <v>465981553.13999999</v>
      </c>
      <c r="AN761">
        <v>3930</v>
      </c>
      <c r="AO761" s="1">
        <f t="shared" si="158"/>
        <v>5.1117615315498044E-3</v>
      </c>
      <c r="AP761" s="5">
        <f t="shared" si="159"/>
        <v>5.9645601747570831</v>
      </c>
      <c r="AQ761" s="3">
        <f t="shared" si="160"/>
        <v>9.0637616607502844E-3</v>
      </c>
      <c r="AR761" s="15">
        <f t="shared" si="161"/>
        <v>1.6397756633668377</v>
      </c>
    </row>
    <row r="762" spans="1:45" x14ac:dyDescent="0.25">
      <c r="A762" t="s">
        <v>37</v>
      </c>
      <c r="B762">
        <v>12.6377622101545</v>
      </c>
      <c r="C762">
        <v>8.2631482091412092E-3</v>
      </c>
      <c r="D762">
        <v>9.4773171189538292</v>
      </c>
      <c r="E762">
        <v>86.076664814754494</v>
      </c>
      <c r="F762" s="1">
        <v>0</v>
      </c>
      <c r="G762" s="1">
        <v>0</v>
      </c>
      <c r="H762">
        <v>5.0567139965014896</v>
      </c>
      <c r="I762">
        <v>147.17824418445099</v>
      </c>
      <c r="J762">
        <v>90.461200577866705</v>
      </c>
      <c r="K762">
        <v>135.415862810562</v>
      </c>
      <c r="L762">
        <v>184.84235496903</v>
      </c>
      <c r="M762">
        <v>33.810540472625497</v>
      </c>
      <c r="N762">
        <v>97.454385300985706</v>
      </c>
      <c r="O762">
        <v>86.850913451420496</v>
      </c>
      <c r="P762">
        <v>104922.17574971799</v>
      </c>
      <c r="Q762">
        <v>132820.663423505</v>
      </c>
      <c r="R762">
        <v>127.591136969915</v>
      </c>
      <c r="S762">
        <v>689.89643485689305</v>
      </c>
      <c r="T762">
        <v>0.61206440933594797</v>
      </c>
      <c r="U762">
        <v>0.46735828554099201</v>
      </c>
      <c r="V762" s="1">
        <v>0</v>
      </c>
      <c r="W762">
        <v>0.131092366140063</v>
      </c>
      <c r="X762">
        <v>0.40154934831894401</v>
      </c>
      <c r="Y762" s="1">
        <v>0</v>
      </c>
      <c r="Z762" s="1">
        <v>0</v>
      </c>
      <c r="AA762">
        <v>2.9929291811009299E-4</v>
      </c>
      <c r="AB762">
        <v>5.0779962503672603E-3</v>
      </c>
      <c r="AC762">
        <v>5.0284639113025104E-3</v>
      </c>
      <c r="AD762">
        <v>5.4534835211585097E-5</v>
      </c>
      <c r="AE762">
        <v>6.7355942762719299E-5</v>
      </c>
      <c r="AF762" s="3">
        <v>1.97767461150715E-6</v>
      </c>
      <c r="AG762">
        <v>2.7639477932521598E-3</v>
      </c>
      <c r="AH762">
        <v>2.6560321837198302</v>
      </c>
      <c r="AI762">
        <v>7.4118351752762199E-2</v>
      </c>
      <c r="AJ762">
        <v>4895.7431199324601</v>
      </c>
      <c r="AK762" t="s">
        <v>107</v>
      </c>
      <c r="AL762" t="s">
        <v>108</v>
      </c>
      <c r="AM762">
        <v>93065969.890000001</v>
      </c>
      <c r="AN762">
        <v>887</v>
      </c>
      <c r="AO762" s="1">
        <f t="shared" si="158"/>
        <v>5.0783113084589852E-3</v>
      </c>
      <c r="AP762" s="5">
        <f t="shared" si="159"/>
        <v>5.9266131404360767</v>
      </c>
      <c r="AQ762" s="3">
        <f t="shared" si="160"/>
        <v>6.1174657854239896E-3</v>
      </c>
      <c r="AR762" s="15">
        <f t="shared" si="161"/>
        <v>1.1323750868653155</v>
      </c>
    </row>
    <row r="763" spans="1:45" x14ac:dyDescent="0.25">
      <c r="A763" t="s">
        <v>37</v>
      </c>
      <c r="B763">
        <v>14.254322550861</v>
      </c>
      <c r="C763">
        <v>8.2430743381565908E-3</v>
      </c>
      <c r="D763">
        <v>9.4553272982101308</v>
      </c>
      <c r="E763">
        <v>126.517393956126</v>
      </c>
      <c r="F763" s="1">
        <v>0</v>
      </c>
      <c r="G763" s="1">
        <v>0</v>
      </c>
      <c r="H763">
        <v>5.4292756891259701</v>
      </c>
      <c r="I763">
        <v>174.40572665876499</v>
      </c>
      <c r="J763">
        <v>89.501554622756601</v>
      </c>
      <c r="K763">
        <v>167.389087271357</v>
      </c>
      <c r="L763">
        <v>211.31879984875599</v>
      </c>
      <c r="M763">
        <v>32.462815967754899</v>
      </c>
      <c r="N763">
        <v>97.074112677581596</v>
      </c>
      <c r="O763">
        <v>86.7459567885886</v>
      </c>
      <c r="P763">
        <v>108135.65689045899</v>
      </c>
      <c r="Q763">
        <v>128083.12191280301</v>
      </c>
      <c r="R763">
        <v>121.589994559804</v>
      </c>
      <c r="S763">
        <v>653.63850398597401</v>
      </c>
      <c r="T763">
        <v>0.45495999007057902</v>
      </c>
      <c r="U763">
        <v>0.42936456216563101</v>
      </c>
      <c r="V763" s="1">
        <v>0</v>
      </c>
      <c r="W763">
        <v>0.30463985184896097</v>
      </c>
      <c r="X763">
        <v>0.26599558598540701</v>
      </c>
      <c r="Y763" s="1">
        <v>0</v>
      </c>
      <c r="Z763" s="1">
        <v>0</v>
      </c>
      <c r="AA763">
        <v>2.9320896871151599E-4</v>
      </c>
      <c r="AB763">
        <v>5.0578085756227201E-3</v>
      </c>
      <c r="AC763">
        <v>5.0093144180365099E-3</v>
      </c>
      <c r="AD763">
        <v>1.05236768465172E-4</v>
      </c>
      <c r="AE763">
        <v>5.4092788678122501E-5</v>
      </c>
      <c r="AF763" s="3">
        <v>3.3979077633138401E-6</v>
      </c>
      <c r="AG763">
        <v>2.73269874250834E-3</v>
      </c>
      <c r="AH763">
        <v>2.8412217972944802</v>
      </c>
      <c r="AI763">
        <v>7.6909498854982397E-2</v>
      </c>
      <c r="AJ763">
        <v>5589.6672584013904</v>
      </c>
      <c r="AK763" t="s">
        <v>109</v>
      </c>
      <c r="AL763" t="s">
        <v>110</v>
      </c>
      <c r="AM763">
        <v>30602390.899999999</v>
      </c>
      <c r="AN763">
        <v>283</v>
      </c>
      <c r="AO763" s="1">
        <f t="shared" si="158"/>
        <v>5.0554555736095136E-3</v>
      </c>
      <c r="AP763" s="5">
        <f t="shared" si="159"/>
        <v>5.9006767706294427</v>
      </c>
      <c r="AQ763" s="3">
        <f t="shared" si="160"/>
        <v>7.6781529937434362E-3</v>
      </c>
      <c r="AR763" s="15">
        <f t="shared" si="161"/>
        <v>1.4157097744807414</v>
      </c>
    </row>
    <row r="764" spans="1:45" x14ac:dyDescent="0.25">
      <c r="A764" t="s">
        <v>37</v>
      </c>
      <c r="B764">
        <v>25.2197571852853</v>
      </c>
      <c r="C764">
        <v>8.8891385908405895E-3</v>
      </c>
      <c r="D764">
        <v>10.160603423720101</v>
      </c>
      <c r="E764">
        <v>149.21705380064</v>
      </c>
      <c r="F764" s="1">
        <v>0</v>
      </c>
      <c r="G764" s="1">
        <v>0</v>
      </c>
      <c r="H764">
        <v>5.6664673897797302</v>
      </c>
      <c r="I764">
        <v>198.32386539072701</v>
      </c>
      <c r="J764">
        <v>85.6687584527117</v>
      </c>
      <c r="K764">
        <v>196.17838006076801</v>
      </c>
      <c r="L764">
        <v>234.29634520462099</v>
      </c>
      <c r="M764">
        <v>32.355104664086497</v>
      </c>
      <c r="N764">
        <v>96.254772785270305</v>
      </c>
      <c r="O764">
        <v>87.290888978835994</v>
      </c>
      <c r="P764">
        <v>110758.129538461</v>
      </c>
      <c r="Q764">
        <v>147045.282526066</v>
      </c>
      <c r="R764">
        <v>129.11644920394599</v>
      </c>
      <c r="S764">
        <v>619.21509784170803</v>
      </c>
      <c r="T764">
        <v>0.58245103750272698</v>
      </c>
      <c r="U764">
        <v>0.12106747359272101</v>
      </c>
      <c r="V764" s="1">
        <v>0</v>
      </c>
      <c r="W764">
        <v>0.61977678104578704</v>
      </c>
      <c r="X764">
        <v>0.259155745361491</v>
      </c>
      <c r="Y764" s="1">
        <v>0</v>
      </c>
      <c r="Z764" s="1">
        <v>0</v>
      </c>
      <c r="AA764">
        <v>2.9146027273540198E-4</v>
      </c>
      <c r="AB764">
        <v>5.1323500113611802E-3</v>
      </c>
      <c r="AC764">
        <v>4.99103967029504E-3</v>
      </c>
      <c r="AD764">
        <v>3.5160872351336203E-5</v>
      </c>
      <c r="AE764">
        <v>2.2115813218236299E-5</v>
      </c>
      <c r="AF764" s="3">
        <v>0</v>
      </c>
      <c r="AG764">
        <v>3.40816205407083E-3</v>
      </c>
      <c r="AH764">
        <v>2.4737499155959299</v>
      </c>
      <c r="AI764">
        <v>6.6371075179086303E-2</v>
      </c>
      <c r="AJ764">
        <v>6223.9305693714596</v>
      </c>
      <c r="AK764" t="s">
        <v>111</v>
      </c>
      <c r="AL764" t="s">
        <v>112</v>
      </c>
      <c r="AM764">
        <v>14398556.84</v>
      </c>
      <c r="AN764">
        <v>130</v>
      </c>
      <c r="AO764" s="1">
        <f t="shared" si="158"/>
        <v>5.0329479595156903E-3</v>
      </c>
      <c r="AP764" s="5">
        <f t="shared" si="159"/>
        <v>5.8751290377089704</v>
      </c>
      <c r="AQ764" s="3">
        <f t="shared" si="160"/>
        <v>1.889418755040518E-2</v>
      </c>
      <c r="AR764" s="15">
        <f t="shared" si="161"/>
        <v>3.2926303445276908</v>
      </c>
    </row>
    <row r="766" spans="1:45" x14ac:dyDescent="0.25">
      <c r="B766" t="s">
        <v>315</v>
      </c>
    </row>
    <row r="767" spans="1:45" x14ac:dyDescent="0.25">
      <c r="AO767" t="s">
        <v>226</v>
      </c>
      <c r="AP767" t="s">
        <v>67</v>
      </c>
      <c r="AR767" t="s">
        <v>316</v>
      </c>
    </row>
    <row r="768" spans="1:45" x14ac:dyDescent="0.25">
      <c r="A768" t="s">
        <v>0</v>
      </c>
      <c r="B768" t="s">
        <v>1</v>
      </c>
      <c r="C768" t="s">
        <v>2</v>
      </c>
      <c r="D768" t="s">
        <v>3</v>
      </c>
      <c r="E768" t="s">
        <v>5</v>
      </c>
      <c r="F768" t="s">
        <v>6</v>
      </c>
      <c r="G768" t="s">
        <v>208</v>
      </c>
      <c r="H768" t="s">
        <v>7</v>
      </c>
      <c r="I768" t="s">
        <v>8</v>
      </c>
      <c r="J768" t="s">
        <v>134</v>
      </c>
      <c r="K768" t="s">
        <v>143</v>
      </c>
      <c r="L768" t="s">
        <v>9</v>
      </c>
      <c r="M768" t="s">
        <v>10</v>
      </c>
      <c r="N768" t="s">
        <v>11</v>
      </c>
      <c r="O768" t="s">
        <v>13</v>
      </c>
      <c r="P768" t="s">
        <v>14</v>
      </c>
      <c r="Q768" t="s">
        <v>15</v>
      </c>
      <c r="R768" t="s">
        <v>16</v>
      </c>
      <c r="S768" t="s">
        <v>17</v>
      </c>
      <c r="T768" t="s">
        <v>18</v>
      </c>
      <c r="U768" t="s">
        <v>20</v>
      </c>
      <c r="V768" t="s">
        <v>21</v>
      </c>
      <c r="W768" t="s">
        <v>22</v>
      </c>
      <c r="X768" t="s">
        <v>23</v>
      </c>
      <c r="Y768" t="s">
        <v>24</v>
      </c>
      <c r="Z768" t="s">
        <v>25</v>
      </c>
      <c r="AA768" t="s">
        <v>26</v>
      </c>
      <c r="AB768" t="s">
        <v>27</v>
      </c>
      <c r="AC768" t="s">
        <v>263</v>
      </c>
      <c r="AD768" t="s">
        <v>120</v>
      </c>
      <c r="AE768" t="s">
        <v>29</v>
      </c>
      <c r="AF768" s="3" t="s">
        <v>233</v>
      </c>
      <c r="AG768" t="s">
        <v>30</v>
      </c>
      <c r="AH768" t="s">
        <v>31</v>
      </c>
      <c r="AI768" t="s">
        <v>32</v>
      </c>
      <c r="AJ768" t="s">
        <v>33</v>
      </c>
      <c r="AK768" t="s">
        <v>34</v>
      </c>
      <c r="AL768" t="s">
        <v>74</v>
      </c>
      <c r="AM768" t="s">
        <v>35</v>
      </c>
      <c r="AN768" t="s">
        <v>36</v>
      </c>
      <c r="AO768" s="15">
        <v>1</v>
      </c>
      <c r="AP768" s="15">
        <v>1</v>
      </c>
    </row>
    <row r="769" spans="1:45" x14ac:dyDescent="0.25">
      <c r="A769" t="s">
        <v>37</v>
      </c>
      <c r="B769">
        <v>4.12818297437971</v>
      </c>
      <c r="C769">
        <v>3.33893924946084E-3</v>
      </c>
      <c r="D769">
        <v>3.9339597114491802</v>
      </c>
      <c r="E769">
        <v>-112.589988930213</v>
      </c>
      <c r="F769" s="1">
        <v>0</v>
      </c>
      <c r="G769" s="1">
        <v>0</v>
      </c>
      <c r="H769">
        <v>2.5476080623504598</v>
      </c>
      <c r="I769">
        <v>-242.24631872259999</v>
      </c>
      <c r="J769">
        <v>-275.26855821099599</v>
      </c>
      <c r="K769">
        <v>-244.159144499359</v>
      </c>
      <c r="L769">
        <v>-213.04278712829199</v>
      </c>
      <c r="M769">
        <v>27.3166951722982</v>
      </c>
      <c r="N769">
        <v>95.400378862146795</v>
      </c>
      <c r="O769">
        <v>84.021287246091802</v>
      </c>
      <c r="P769">
        <v>136661.90432584201</v>
      </c>
      <c r="Q769">
        <v>157435.669977237</v>
      </c>
      <c r="R769">
        <v>85.174361157387096</v>
      </c>
      <c r="S769">
        <v>663.945276438929</v>
      </c>
      <c r="T769">
        <v>0.94721930917995301</v>
      </c>
      <c r="U769">
        <v>2.61628646823725E-2</v>
      </c>
      <c r="V769" s="1">
        <v>0</v>
      </c>
      <c r="W769" s="1">
        <v>0</v>
      </c>
      <c r="X769">
        <v>0.97383713531762695</v>
      </c>
      <c r="Y769" s="1">
        <v>0</v>
      </c>
      <c r="Z769" s="1">
        <v>0</v>
      </c>
      <c r="AA769">
        <v>2.8541656290649402E-4</v>
      </c>
      <c r="AB769">
        <v>3.05345199056272E-3</v>
      </c>
      <c r="AC769">
        <v>3.21089912143781E-3</v>
      </c>
      <c r="AD769" s="1">
        <v>0</v>
      </c>
      <c r="AE769" s="1">
        <v>0</v>
      </c>
      <c r="AF769" s="3">
        <v>0</v>
      </c>
      <c r="AG769" s="1">
        <v>0</v>
      </c>
      <c r="AH769">
        <v>3.4175311350228101</v>
      </c>
      <c r="AI769">
        <v>8.0836821503639203E-2</v>
      </c>
      <c r="AJ769" s="1">
        <v>0</v>
      </c>
      <c r="AK769" t="s">
        <v>75</v>
      </c>
      <c r="AL769" t="s">
        <v>76</v>
      </c>
      <c r="AM769">
        <v>24325818.969999999</v>
      </c>
      <c r="AN769">
        <v>178</v>
      </c>
      <c r="AO769" s="1">
        <f>AA769+AC769*$AO$768+AF769*$AP$768</f>
        <v>3.4963156843443042E-3</v>
      </c>
      <c r="AP769" s="5">
        <f>100*(1-(1-AO769)^12)</f>
        <v>4.1158318657167126</v>
      </c>
      <c r="AQ769" s="3">
        <f>(1-(1-B769/100)^(1/12))- AO769</f>
        <v>1.0697501159866694E-5</v>
      </c>
      <c r="AR769" s="15">
        <f>B769/AP769-1</f>
        <v>3.0008778458316954E-3</v>
      </c>
    </row>
    <row r="770" spans="1:45" x14ac:dyDescent="0.25">
      <c r="A770" t="s">
        <v>37</v>
      </c>
      <c r="B770">
        <v>4.6078771798435199</v>
      </c>
      <c r="C770">
        <v>3.9625271591451801E-3</v>
      </c>
      <c r="D770">
        <v>4.6527585606356503</v>
      </c>
      <c r="E770">
        <v>-93.531849854870202</v>
      </c>
      <c r="F770" s="1">
        <v>0</v>
      </c>
      <c r="G770" s="1">
        <v>0</v>
      </c>
      <c r="H770">
        <v>2.76418983093185</v>
      </c>
      <c r="I770">
        <v>-210.420578611943</v>
      </c>
      <c r="J770">
        <v>-233.87865233320099</v>
      </c>
      <c r="K770">
        <v>-213.76838034730801</v>
      </c>
      <c r="L770">
        <v>-186.776462040708</v>
      </c>
      <c r="M770">
        <v>27.899829166456499</v>
      </c>
      <c r="N770">
        <v>95.378076013211498</v>
      </c>
      <c r="O770">
        <v>83.027230538810301</v>
      </c>
      <c r="P770">
        <v>168797.37800420099</v>
      </c>
      <c r="Q770">
        <v>199005.50492693699</v>
      </c>
      <c r="R770">
        <v>86.1338758734599</v>
      </c>
      <c r="S770">
        <v>669.87359765143901</v>
      </c>
      <c r="T770">
        <v>0.83630579583235298</v>
      </c>
      <c r="U770">
        <v>0.13054991369417801</v>
      </c>
      <c r="V770" s="1">
        <v>0</v>
      </c>
      <c r="W770">
        <v>6.8078171625757397E-2</v>
      </c>
      <c r="X770">
        <v>0.80137191468006397</v>
      </c>
      <c r="Y770" s="1">
        <v>0</v>
      </c>
      <c r="Z770" s="1">
        <v>0</v>
      </c>
      <c r="AA770">
        <v>2.8641066176668297E-4</v>
      </c>
      <c r="AB770">
        <v>3.6758496545307301E-3</v>
      </c>
      <c r="AC770">
        <v>3.4747024385727901E-3</v>
      </c>
      <c r="AD770" s="1">
        <v>2.5692978147405201E-7</v>
      </c>
      <c r="AE770" s="1">
        <v>0</v>
      </c>
      <c r="AF770" s="3">
        <v>0</v>
      </c>
      <c r="AG770" s="1">
        <v>0</v>
      </c>
      <c r="AH770">
        <v>3.9829001460666702</v>
      </c>
      <c r="AI770">
        <v>9.3462233279591994E-2</v>
      </c>
      <c r="AJ770">
        <v>0.34261168400728298</v>
      </c>
      <c r="AK770" t="s">
        <v>77</v>
      </c>
      <c r="AL770" t="s">
        <v>78</v>
      </c>
      <c r="AM770">
        <v>160695103.86000001</v>
      </c>
      <c r="AN770">
        <v>952</v>
      </c>
      <c r="AO770" s="1">
        <f t="shared" ref="AO770:AO788" si="162">AA770+AC770*$AO$768+AF770*$AP$768</f>
        <v>3.7611131003394732E-3</v>
      </c>
      <c r="AP770" s="5">
        <f t="shared" ref="AP770:AP788" si="163">100*(1-(1-AO770)^12)</f>
        <v>4.4211329620029609</v>
      </c>
      <c r="AQ770" s="3">
        <f t="shared" ref="AQ770:AQ787" si="164">(1-(1-B770/100)^(1/12))- AO770</f>
        <v>1.6235166714736625E-4</v>
      </c>
      <c r="AR770" s="15">
        <f t="shared" ref="AR770:AR787" si="165">B770/AP770-1</f>
        <v>4.2238996077592628E-2</v>
      </c>
    </row>
    <row r="771" spans="1:45" x14ac:dyDescent="0.25">
      <c r="A771" t="s">
        <v>37</v>
      </c>
      <c r="B771">
        <v>3.91819984817004</v>
      </c>
      <c r="C771">
        <v>4.2205280352007098E-3</v>
      </c>
      <c r="D771">
        <v>4.9487071385869204</v>
      </c>
      <c r="E771">
        <v>-66.624048012459099</v>
      </c>
      <c r="F771" s="1">
        <v>0</v>
      </c>
      <c r="G771" s="1">
        <v>0</v>
      </c>
      <c r="H771">
        <v>3.0216920506405298</v>
      </c>
      <c r="I771">
        <v>-181.34940370056501</v>
      </c>
      <c r="J771">
        <v>-198.75895143378401</v>
      </c>
      <c r="K771">
        <v>-185.665850093541</v>
      </c>
      <c r="L771">
        <v>-160.277583310632</v>
      </c>
      <c r="M771">
        <v>27.688914737556701</v>
      </c>
      <c r="N771">
        <v>94.659291044108699</v>
      </c>
      <c r="O771">
        <v>81.724223492220403</v>
      </c>
      <c r="P771">
        <v>189345.00251996401</v>
      </c>
      <c r="Q771">
        <v>228165.419282502</v>
      </c>
      <c r="R771">
        <v>85.856926675656794</v>
      </c>
      <c r="S771">
        <v>668.43007563657704</v>
      </c>
      <c r="T771">
        <v>0.75699591355053397</v>
      </c>
      <c r="U771">
        <v>0.21839094082296301</v>
      </c>
      <c r="V771" s="1">
        <v>0</v>
      </c>
      <c r="W771">
        <v>0.135869445949137</v>
      </c>
      <c r="X771">
        <v>0.64573961322789897</v>
      </c>
      <c r="Y771" s="1">
        <v>0</v>
      </c>
      <c r="Z771" s="1">
        <v>0</v>
      </c>
      <c r="AA771">
        <v>2.8734916157074599E-4</v>
      </c>
      <c r="AB771">
        <v>3.9303277291313499E-3</v>
      </c>
      <c r="AC771">
        <v>3.7358142116543898E-3</v>
      </c>
      <c r="AD771">
        <v>2.8457679482871401E-6</v>
      </c>
      <c r="AE771" s="1">
        <v>0</v>
      </c>
      <c r="AF771" s="3">
        <v>8.3274879181280501E-5</v>
      </c>
      <c r="AG771" s="1">
        <v>0</v>
      </c>
      <c r="AH771">
        <v>4.46370464721495</v>
      </c>
      <c r="AI771">
        <v>0.104479181906195</v>
      </c>
      <c r="AJ771">
        <v>1.99720964723592</v>
      </c>
      <c r="AK771" t="s">
        <v>79</v>
      </c>
      <c r="AL771" t="s">
        <v>80</v>
      </c>
      <c r="AM771">
        <v>1066959089.2</v>
      </c>
      <c r="AN771">
        <v>5635</v>
      </c>
      <c r="AO771" s="1">
        <f t="shared" si="162"/>
        <v>4.1064382524064157E-3</v>
      </c>
      <c r="AP771" s="5">
        <f t="shared" si="163"/>
        <v>4.8179406237528148</v>
      </c>
      <c r="AQ771" s="3">
        <f t="shared" si="164"/>
        <v>-7.8112336410673597E-4</v>
      </c>
      <c r="AR771" s="15">
        <f t="shared" si="165"/>
        <v>-0.18674799999547198</v>
      </c>
    </row>
    <row r="772" spans="1:45" x14ac:dyDescent="0.25">
      <c r="A772" t="s">
        <v>37</v>
      </c>
      <c r="B772">
        <v>6.2518835671466304</v>
      </c>
      <c r="C772">
        <v>4.5193328918616497E-3</v>
      </c>
      <c r="D772">
        <v>5.2904088285743898</v>
      </c>
      <c r="E772">
        <v>-42.722742076610999</v>
      </c>
      <c r="F772" s="1">
        <v>0</v>
      </c>
      <c r="G772" s="1">
        <v>0</v>
      </c>
      <c r="H772">
        <v>3.26461403276131</v>
      </c>
      <c r="I772">
        <v>-158.39638518353399</v>
      </c>
      <c r="J772">
        <v>-175.352428919792</v>
      </c>
      <c r="K772">
        <v>-162.43609647757901</v>
      </c>
      <c r="L772">
        <v>-137.905337239598</v>
      </c>
      <c r="M772">
        <v>27.882139837095099</v>
      </c>
      <c r="N772">
        <v>95.439144825232802</v>
      </c>
      <c r="O772">
        <v>81.210600549480901</v>
      </c>
      <c r="P772">
        <v>194758.14163672901</v>
      </c>
      <c r="Q772">
        <v>234038.31563979801</v>
      </c>
      <c r="R772">
        <v>84.827216714058196</v>
      </c>
      <c r="S772">
        <v>664.90238422801599</v>
      </c>
      <c r="T772">
        <v>0.71153521034698997</v>
      </c>
      <c r="U772">
        <v>0.24517432397133601</v>
      </c>
      <c r="V772" s="1">
        <v>0</v>
      </c>
      <c r="W772">
        <v>0.216832134449328</v>
      </c>
      <c r="X772">
        <v>0.53799354157933499</v>
      </c>
      <c r="Y772" s="1">
        <v>0</v>
      </c>
      <c r="Z772" s="1">
        <v>0</v>
      </c>
      <c r="AA772">
        <v>2.8671009480109397E-4</v>
      </c>
      <c r="AB772">
        <v>4.2292404172500804E-3</v>
      </c>
      <c r="AC772">
        <v>3.9908732919126397E-3</v>
      </c>
      <c r="AD772">
        <v>3.3744083496551202E-6</v>
      </c>
      <c r="AE772" s="1">
        <v>1.4023644756621201E-8</v>
      </c>
      <c r="AF772" s="3">
        <v>3.0991719054727598E-4</v>
      </c>
      <c r="AG772" s="1">
        <v>0</v>
      </c>
      <c r="AH772">
        <v>5.1079892939862503</v>
      </c>
      <c r="AI772">
        <v>0.122078181153063</v>
      </c>
      <c r="AJ772">
        <v>8.4680783408816094</v>
      </c>
      <c r="AK772" t="s">
        <v>81</v>
      </c>
      <c r="AL772" t="s">
        <v>82</v>
      </c>
      <c r="AM772">
        <v>14225524181.43</v>
      </c>
      <c r="AN772">
        <v>73042</v>
      </c>
      <c r="AO772" s="1">
        <f t="shared" si="162"/>
        <v>4.5875005772610094E-3</v>
      </c>
      <c r="AP772" s="5">
        <f t="shared" si="163"/>
        <v>5.3682048462722731</v>
      </c>
      <c r="AQ772" s="3">
        <f t="shared" si="164"/>
        <v>7.7793815515911531E-4</v>
      </c>
      <c r="AR772" s="15">
        <f t="shared" si="165"/>
        <v>0.16461345015326523</v>
      </c>
    </row>
    <row r="773" spans="1:45" x14ac:dyDescent="0.25">
      <c r="A773" t="s">
        <v>37</v>
      </c>
      <c r="B773">
        <v>6.5566685110231999</v>
      </c>
      <c r="C773">
        <v>5.3872190439107903E-3</v>
      </c>
      <c r="D773">
        <v>6.2765151336407401</v>
      </c>
      <c r="E773">
        <v>-37.345981296094699</v>
      </c>
      <c r="F773" s="1">
        <v>0</v>
      </c>
      <c r="G773" s="1">
        <v>0</v>
      </c>
      <c r="H773">
        <v>3.3808440493299399</v>
      </c>
      <c r="I773">
        <v>-132.67938182252701</v>
      </c>
      <c r="J773">
        <v>-146.573468295293</v>
      </c>
      <c r="K773">
        <v>-140.753765007521</v>
      </c>
      <c r="L773">
        <v>-111.887952620177</v>
      </c>
      <c r="M773">
        <v>28.849737652591401</v>
      </c>
      <c r="N773">
        <v>95.412239061736202</v>
      </c>
      <c r="O773">
        <v>80.1553908301767</v>
      </c>
      <c r="P773">
        <v>191933.97788321899</v>
      </c>
      <c r="Q773">
        <v>233244.18363828401</v>
      </c>
      <c r="R773">
        <v>84.775220254945296</v>
      </c>
      <c r="S773">
        <v>667.32793779670601</v>
      </c>
      <c r="T773">
        <v>0.71061625232874004</v>
      </c>
      <c r="U773">
        <v>0.265567407142074</v>
      </c>
      <c r="V773" s="1">
        <v>0</v>
      </c>
      <c r="W773">
        <v>0.20165708950667999</v>
      </c>
      <c r="X773">
        <v>0.53277550335124502</v>
      </c>
      <c r="Y773" s="1">
        <v>0</v>
      </c>
      <c r="Z773" s="1">
        <v>0</v>
      </c>
      <c r="AA773">
        <v>2.8797364531056802E-4</v>
      </c>
      <c r="AB773">
        <v>4.9391873392499296E-3</v>
      </c>
      <c r="AC773">
        <v>4.6788616533576599E-3</v>
      </c>
      <c r="AD773">
        <v>1.5906015831858999E-4</v>
      </c>
      <c r="AE773" s="1">
        <v>9.8646546326446505E-7</v>
      </c>
      <c r="AF773" s="3">
        <v>6.6394104589025604E-4</v>
      </c>
      <c r="AG773" s="1">
        <v>2.24088752986472E-8</v>
      </c>
      <c r="AH773">
        <v>5.4889239985040197</v>
      </c>
      <c r="AI773">
        <v>0.13861873226257199</v>
      </c>
      <c r="AJ773">
        <v>20.829817274519598</v>
      </c>
      <c r="AK773" t="s">
        <v>83</v>
      </c>
      <c r="AL773" t="s">
        <v>84</v>
      </c>
      <c r="AM773">
        <v>46617500350.209999</v>
      </c>
      <c r="AN773">
        <v>242883</v>
      </c>
      <c r="AO773" s="1">
        <f t="shared" si="162"/>
        <v>5.6307763445584847E-3</v>
      </c>
      <c r="AP773" s="5">
        <f t="shared" si="163"/>
        <v>6.5515526626405807</v>
      </c>
      <c r="AQ773" s="3">
        <f t="shared" si="164"/>
        <v>4.5365207373537081E-6</v>
      </c>
      <c r="AR773" s="15">
        <f t="shared" si="165"/>
        <v>7.8086045339942345E-4</v>
      </c>
    </row>
    <row r="774" spans="1:45" x14ac:dyDescent="0.25">
      <c r="A774" t="s">
        <v>37</v>
      </c>
      <c r="B774">
        <v>7.5665912622229596</v>
      </c>
      <c r="C774">
        <v>6.6114153926135301E-3</v>
      </c>
      <c r="D774">
        <v>7.6514713060095199</v>
      </c>
      <c r="E774">
        <v>-28.104407753622102</v>
      </c>
      <c r="F774" s="1">
        <v>0</v>
      </c>
      <c r="G774" s="1">
        <v>0</v>
      </c>
      <c r="H774">
        <v>3.5353074713976298</v>
      </c>
      <c r="I774">
        <v>-108.13365409244</v>
      </c>
      <c r="J774">
        <v>-118.77765562225299</v>
      </c>
      <c r="K774">
        <v>-121.985195330007</v>
      </c>
      <c r="L774">
        <v>-86.901631097919903</v>
      </c>
      <c r="M774">
        <v>30.430065929700799</v>
      </c>
      <c r="N774">
        <v>95.372169780135593</v>
      </c>
      <c r="O774">
        <v>78.978253883266106</v>
      </c>
      <c r="P774">
        <v>187944.15162576601</v>
      </c>
      <c r="Q774">
        <v>230682.30109507701</v>
      </c>
      <c r="R774">
        <v>84.935958427574803</v>
      </c>
      <c r="S774">
        <v>671.48303324201595</v>
      </c>
      <c r="T774">
        <v>0.71334920040776595</v>
      </c>
      <c r="U774">
        <v>0.28967553241101701</v>
      </c>
      <c r="V774" s="1">
        <v>0</v>
      </c>
      <c r="W774">
        <v>0.18796718715405999</v>
      </c>
      <c r="X774">
        <v>0.52235728043492102</v>
      </c>
      <c r="Y774" s="1">
        <v>0</v>
      </c>
      <c r="Z774" s="1">
        <v>0</v>
      </c>
      <c r="AA774">
        <v>2.8997554272793002E-4</v>
      </c>
      <c r="AB774">
        <v>5.8899866910614501E-3</v>
      </c>
      <c r="AC774">
        <v>5.1927853936307201E-3</v>
      </c>
      <c r="AD774">
        <v>4.2726175857624898E-4</v>
      </c>
      <c r="AE774">
        <v>3.68503896946438E-6</v>
      </c>
      <c r="AF774" s="3">
        <v>1.14818381214621E-3</v>
      </c>
      <c r="AG774" s="1">
        <v>5.2356856072043004E-7</v>
      </c>
      <c r="AH774">
        <v>5.7422769715172599</v>
      </c>
      <c r="AI774">
        <v>0.15059324915133601</v>
      </c>
      <c r="AJ774">
        <v>69.158205634774106</v>
      </c>
      <c r="AK774" t="s">
        <v>85</v>
      </c>
      <c r="AL774" t="s">
        <v>86</v>
      </c>
      <c r="AM774">
        <v>106738934088.67</v>
      </c>
      <c r="AN774">
        <v>567929</v>
      </c>
      <c r="AO774" s="1">
        <f t="shared" si="162"/>
        <v>6.6309447485048603E-3</v>
      </c>
      <c r="AP774" s="5">
        <f t="shared" si="163"/>
        <v>7.673255075024155</v>
      </c>
      <c r="AQ774" s="3">
        <f t="shared" si="164"/>
        <v>-9.5584859852134926E-5</v>
      </c>
      <c r="AR774" s="15">
        <f t="shared" si="165"/>
        <v>-1.3900725540635039E-2</v>
      </c>
    </row>
    <row r="775" spans="1:45" x14ac:dyDescent="0.25">
      <c r="A775" t="s">
        <v>37</v>
      </c>
      <c r="B775">
        <v>9.1511867916189704</v>
      </c>
      <c r="C775">
        <v>7.9007248477923706E-3</v>
      </c>
      <c r="D775">
        <v>9.0795476128738706</v>
      </c>
      <c r="E775">
        <v>-20.3587592830036</v>
      </c>
      <c r="F775" s="1">
        <v>0</v>
      </c>
      <c r="G775" s="1">
        <v>0</v>
      </c>
      <c r="H775">
        <v>3.6738443831812901</v>
      </c>
      <c r="I775">
        <v>-83.278598521012796</v>
      </c>
      <c r="J775">
        <v>-92.449136856345106</v>
      </c>
      <c r="K775">
        <v>-101.240243906163</v>
      </c>
      <c r="L775">
        <v>-61.609531368779997</v>
      </c>
      <c r="M775">
        <v>31.3443054910245</v>
      </c>
      <c r="N775">
        <v>95.290961192596001</v>
      </c>
      <c r="O775">
        <v>77.819914583569002</v>
      </c>
      <c r="P775">
        <v>184147.71777245999</v>
      </c>
      <c r="Q775">
        <v>227682.07842887801</v>
      </c>
      <c r="R775">
        <v>85.164746888986301</v>
      </c>
      <c r="S775">
        <v>673.90314129382398</v>
      </c>
      <c r="T775">
        <v>0.71328614380616395</v>
      </c>
      <c r="U775">
        <v>0.30718667677328998</v>
      </c>
      <c r="V775" s="1">
        <v>0</v>
      </c>
      <c r="W775">
        <v>0.17444332265864901</v>
      </c>
      <c r="X775">
        <v>0.51837000056806004</v>
      </c>
      <c r="Y775" s="1">
        <v>0</v>
      </c>
      <c r="Z775" s="1">
        <v>0</v>
      </c>
      <c r="AA775">
        <v>2.9159517565329298E-4</v>
      </c>
      <c r="AB775">
        <v>7.0345834437362097E-3</v>
      </c>
      <c r="AC775">
        <v>5.9208683154567E-3</v>
      </c>
      <c r="AD775">
        <v>5.5966995530059497E-4</v>
      </c>
      <c r="AE775">
        <v>1.15798454565223E-5</v>
      </c>
      <c r="AF775" s="3">
        <v>1.7620986056499899E-3</v>
      </c>
      <c r="AG775">
        <v>3.31993239164585E-6</v>
      </c>
      <c r="AH775">
        <v>6.1081128373759803</v>
      </c>
      <c r="AI775">
        <v>0.16741466768014099</v>
      </c>
      <c r="AJ775">
        <v>157.486187770149</v>
      </c>
      <c r="AK775" t="s">
        <v>87</v>
      </c>
      <c r="AL775" t="s">
        <v>88</v>
      </c>
      <c r="AM775">
        <v>205070397318.04999</v>
      </c>
      <c r="AN775">
        <v>1113619</v>
      </c>
      <c r="AO775" s="1">
        <f t="shared" si="162"/>
        <v>7.974562096759983E-3</v>
      </c>
      <c r="AP775" s="5">
        <f t="shared" si="163"/>
        <v>9.1607157246604398</v>
      </c>
      <c r="AQ775" s="3">
        <f t="shared" si="164"/>
        <v>-8.6714406241396313E-6</v>
      </c>
      <c r="AR775" s="15">
        <f t="shared" si="165"/>
        <v>-1.0401952563398043E-3</v>
      </c>
    </row>
    <row r="776" spans="1:45" x14ac:dyDescent="0.25">
      <c r="A776" t="s">
        <v>37</v>
      </c>
      <c r="B776">
        <v>10.9066932269437</v>
      </c>
      <c r="C776">
        <v>9.2095308173544103E-3</v>
      </c>
      <c r="D776">
        <v>10.5084884962753</v>
      </c>
      <c r="E776">
        <v>-16.432168498021898</v>
      </c>
      <c r="F776" s="1">
        <v>0</v>
      </c>
      <c r="G776" s="1">
        <v>0</v>
      </c>
      <c r="H776">
        <v>3.7543132222637801</v>
      </c>
      <c r="I776">
        <v>-59.424833513512397</v>
      </c>
      <c r="J776">
        <v>-66.334922697213401</v>
      </c>
      <c r="K776">
        <v>-84.864607914849998</v>
      </c>
      <c r="L776">
        <v>-37.336368329027103</v>
      </c>
      <c r="M776">
        <v>32.002812120937399</v>
      </c>
      <c r="N776">
        <v>95.157333896057807</v>
      </c>
      <c r="O776">
        <v>76.452023192936295</v>
      </c>
      <c r="P776">
        <v>180642.53573937199</v>
      </c>
      <c r="Q776">
        <v>224114.54392866799</v>
      </c>
      <c r="R776">
        <v>85.621285328510695</v>
      </c>
      <c r="S776">
        <v>681.590273134678</v>
      </c>
      <c r="T776">
        <v>0.70755373859666304</v>
      </c>
      <c r="U776">
        <v>0.31566223831914503</v>
      </c>
      <c r="V776" s="1">
        <v>0</v>
      </c>
      <c r="W776">
        <v>0.16318871313080999</v>
      </c>
      <c r="X776">
        <v>0.52114904855004296</v>
      </c>
      <c r="Y776" s="1">
        <v>0</v>
      </c>
      <c r="Z776" s="1">
        <v>0</v>
      </c>
      <c r="AA776">
        <v>2.9321154848065503E-4</v>
      </c>
      <c r="AB776">
        <v>7.7656005364495299E-3</v>
      </c>
      <c r="AC776">
        <v>6.5035416233450898E-3</v>
      </c>
      <c r="AD776">
        <v>7.3287963609916496E-4</v>
      </c>
      <c r="AE776">
        <v>3.9365166650772202E-4</v>
      </c>
      <c r="AF776" s="3">
        <v>2.5400301966765899E-3</v>
      </c>
      <c r="AG776">
        <v>2.4217890633197501E-5</v>
      </c>
      <c r="AH776">
        <v>6.5858986955331398</v>
      </c>
      <c r="AI776">
        <v>0.188458330978548</v>
      </c>
      <c r="AJ776">
        <v>289.24710663493801</v>
      </c>
      <c r="AK776" t="s">
        <v>89</v>
      </c>
      <c r="AL776" t="s">
        <v>90</v>
      </c>
      <c r="AM776">
        <v>272902639945.14999</v>
      </c>
      <c r="AN776">
        <v>1510733</v>
      </c>
      <c r="AO776" s="1">
        <f t="shared" si="162"/>
        <v>9.3367833685023341E-3</v>
      </c>
      <c r="AP776" s="5">
        <f t="shared" si="163"/>
        <v>10.646317623670598</v>
      </c>
      <c r="AQ776" s="3">
        <f t="shared" si="164"/>
        <v>2.4088699498955174E-4</v>
      </c>
      <c r="AR776" s="15">
        <f t="shared" si="165"/>
        <v>2.4456869734394759E-2</v>
      </c>
    </row>
    <row r="777" spans="1:45" x14ac:dyDescent="0.25">
      <c r="A777" t="s">
        <v>37</v>
      </c>
      <c r="B777">
        <v>12.166782597705801</v>
      </c>
      <c r="C777">
        <v>1.04997615654786E-2</v>
      </c>
      <c r="D777">
        <v>11.8969713036516</v>
      </c>
      <c r="E777">
        <v>-10.293200555918199</v>
      </c>
      <c r="F777" s="1">
        <v>0</v>
      </c>
      <c r="G777" s="1">
        <v>0</v>
      </c>
      <c r="H777">
        <v>3.84419052358475</v>
      </c>
      <c r="I777">
        <v>-35.034136281797103</v>
      </c>
      <c r="J777">
        <v>-41.892287687639502</v>
      </c>
      <c r="K777">
        <v>-65.7548494670976</v>
      </c>
      <c r="L777">
        <v>-12.425827226859999</v>
      </c>
      <c r="M777">
        <v>31.983635485536201</v>
      </c>
      <c r="N777">
        <v>94.998775803242793</v>
      </c>
      <c r="O777">
        <v>75.799608812448994</v>
      </c>
      <c r="P777">
        <v>176472.76023012199</v>
      </c>
      <c r="Q777">
        <v>219875.83228087</v>
      </c>
      <c r="R777">
        <v>86.334177512871904</v>
      </c>
      <c r="S777">
        <v>688.63772950034001</v>
      </c>
      <c r="T777">
        <v>0.70732033354191304</v>
      </c>
      <c r="U777">
        <v>0.32048676068307502</v>
      </c>
      <c r="V777" s="1">
        <v>0</v>
      </c>
      <c r="W777">
        <v>0.150121496697665</v>
      </c>
      <c r="X777">
        <v>0.52939174261925903</v>
      </c>
      <c r="Y777" s="1">
        <v>0</v>
      </c>
      <c r="Z777" s="1">
        <v>0</v>
      </c>
      <c r="AA777">
        <v>2.9433080844926699E-4</v>
      </c>
      <c r="AB777">
        <v>7.9822644565087607E-3</v>
      </c>
      <c r="AC777">
        <v>6.7394338862436501E-3</v>
      </c>
      <c r="AD777">
        <v>1.10513565920586E-3</v>
      </c>
      <c r="AE777">
        <v>9.1016524679278E-4</v>
      </c>
      <c r="AF777" s="3">
        <v>3.1929079319926198E-3</v>
      </c>
      <c r="AG777">
        <v>2.07896682451342E-4</v>
      </c>
      <c r="AH777">
        <v>6.8658719491777598</v>
      </c>
      <c r="AI777">
        <v>0.19783753678892199</v>
      </c>
      <c r="AJ777">
        <v>503.41611221615</v>
      </c>
      <c r="AK777" t="s">
        <v>91</v>
      </c>
      <c r="AL777" t="s">
        <v>92</v>
      </c>
      <c r="AM777">
        <v>309636810953.89001</v>
      </c>
      <c r="AN777">
        <v>1754587</v>
      </c>
      <c r="AO777" s="1">
        <f t="shared" si="162"/>
        <v>1.0226672626685538E-2</v>
      </c>
      <c r="AP777" s="5">
        <f t="shared" si="163"/>
        <v>11.604744784909581</v>
      </c>
      <c r="AQ777" s="3">
        <f t="shared" si="164"/>
        <v>5.2596883005195071E-4</v>
      </c>
      <c r="AR777" s="15">
        <f t="shared" si="165"/>
        <v>4.8431725403136339E-2</v>
      </c>
    </row>
    <row r="778" spans="1:45" x14ac:dyDescent="0.25">
      <c r="A778" t="s">
        <v>37</v>
      </c>
      <c r="B778">
        <v>13.6899283070811</v>
      </c>
      <c r="C778">
        <v>1.17596071923408E-2</v>
      </c>
      <c r="D778">
        <v>13.2336731633099</v>
      </c>
      <c r="E778">
        <v>-4.2421972484708101</v>
      </c>
      <c r="F778" s="1">
        <v>0</v>
      </c>
      <c r="G778" s="1">
        <v>0</v>
      </c>
      <c r="H778">
        <v>3.9219751564896801</v>
      </c>
      <c r="I778">
        <v>-11.1737720581398</v>
      </c>
      <c r="J778">
        <v>-20.674254447062001</v>
      </c>
      <c r="K778">
        <v>-40.273963081369303</v>
      </c>
      <c r="L778">
        <v>12.0547612905865</v>
      </c>
      <c r="M778">
        <v>31.022302747560801</v>
      </c>
      <c r="N778">
        <v>94.905776743221494</v>
      </c>
      <c r="O778">
        <v>75.961804281988506</v>
      </c>
      <c r="P778">
        <v>171687.81850493199</v>
      </c>
      <c r="Q778">
        <v>214247.40165584101</v>
      </c>
      <c r="R778">
        <v>87.545533369936905</v>
      </c>
      <c r="S778">
        <v>689.182968192864</v>
      </c>
      <c r="T778">
        <v>0.71180200473024902</v>
      </c>
      <c r="U778">
        <v>0.32465189927094301</v>
      </c>
      <c r="V778" s="1">
        <v>0</v>
      </c>
      <c r="W778">
        <v>0.13914709157633301</v>
      </c>
      <c r="X778">
        <v>0.53620100915272195</v>
      </c>
      <c r="Y778" s="1">
        <v>0</v>
      </c>
      <c r="Z778" s="1">
        <v>0</v>
      </c>
      <c r="AA778">
        <v>2.93963084645622E-4</v>
      </c>
      <c r="AB778">
        <v>7.7373851060916401E-3</v>
      </c>
      <c r="AC778">
        <v>6.66507509088138E-3</v>
      </c>
      <c r="AD778">
        <v>1.6994640053110499E-3</v>
      </c>
      <c r="AE778">
        <v>9.6138491496647804E-4</v>
      </c>
      <c r="AF778" s="3">
        <v>3.6259974241175498E-3</v>
      </c>
      <c r="AG778">
        <v>1.0674533072635799E-3</v>
      </c>
      <c r="AH778">
        <v>7.0307582785168101</v>
      </c>
      <c r="AI778">
        <v>0.19762705093189201</v>
      </c>
      <c r="AJ778">
        <v>717.08062771113305</v>
      </c>
      <c r="AK778" t="s">
        <v>93</v>
      </c>
      <c r="AL778" t="s">
        <v>94</v>
      </c>
      <c r="AM778">
        <v>328665768096</v>
      </c>
      <c r="AN778">
        <v>1914322</v>
      </c>
      <c r="AO778" s="1">
        <f t="shared" si="162"/>
        <v>1.0585035599644552E-2</v>
      </c>
      <c r="AP778" s="5">
        <f t="shared" si="163"/>
        <v>11.98803958741218</v>
      </c>
      <c r="AQ778" s="3">
        <f t="shared" si="164"/>
        <v>1.608668686803396E-3</v>
      </c>
      <c r="AR778" s="15">
        <f t="shared" si="165"/>
        <v>0.14196555719218318</v>
      </c>
    </row>
    <row r="779" spans="1:45" x14ac:dyDescent="0.25">
      <c r="A779" t="s">
        <v>37</v>
      </c>
      <c r="B779">
        <v>15.398703088045799</v>
      </c>
      <c r="C779">
        <v>1.3683293119297999E-2</v>
      </c>
      <c r="D779">
        <v>15.2388823531172</v>
      </c>
      <c r="E779">
        <v>2.2876917621255499</v>
      </c>
      <c r="F779" s="1">
        <v>0</v>
      </c>
      <c r="G779" s="1">
        <v>0</v>
      </c>
      <c r="H779">
        <v>4.0129522102384501</v>
      </c>
      <c r="I779">
        <v>12.8033695149665</v>
      </c>
      <c r="J779">
        <v>3.6798748661252501</v>
      </c>
      <c r="K779">
        <v>-16.177306008413499</v>
      </c>
      <c r="L779">
        <v>37.007652745015498</v>
      </c>
      <c r="M779">
        <v>30.741208163352201</v>
      </c>
      <c r="N779">
        <v>94.839717229835401</v>
      </c>
      <c r="O779">
        <v>75.900644852809506</v>
      </c>
      <c r="P779">
        <v>164777.897139293</v>
      </c>
      <c r="Q779">
        <v>206750.30295900101</v>
      </c>
      <c r="R779">
        <v>92.310931298168398</v>
      </c>
      <c r="S779">
        <v>690.46679694003399</v>
      </c>
      <c r="T779">
        <v>0.71932209770364897</v>
      </c>
      <c r="U779">
        <v>0.31931916750127598</v>
      </c>
      <c r="V779" s="1">
        <v>0</v>
      </c>
      <c r="W779">
        <v>0.12364252363339399</v>
      </c>
      <c r="X779">
        <v>0.55703830886532901</v>
      </c>
      <c r="Y779" s="1">
        <v>0</v>
      </c>
      <c r="Z779" s="1">
        <v>0</v>
      </c>
      <c r="AA779">
        <v>2.9444823106990599E-4</v>
      </c>
      <c r="AB779">
        <v>7.4819354135293899E-3</v>
      </c>
      <c r="AC779">
        <v>6.5243986648966298E-3</v>
      </c>
      <c r="AD779">
        <v>2.5065259782460999E-3</v>
      </c>
      <c r="AE779">
        <v>1.0999941640177E-3</v>
      </c>
      <c r="AF779" s="3">
        <v>4.1399409475089801E-3</v>
      </c>
      <c r="AG779">
        <v>2.3004360042993199E-3</v>
      </c>
      <c r="AH779">
        <v>7.1651472314326003</v>
      </c>
      <c r="AI779">
        <v>0.19740979868039801</v>
      </c>
      <c r="AJ779">
        <v>1040.6310453231399</v>
      </c>
      <c r="AK779" t="s">
        <v>95</v>
      </c>
      <c r="AL779" t="s">
        <v>96</v>
      </c>
      <c r="AM779">
        <v>246452039191.14999</v>
      </c>
      <c r="AN779">
        <v>1495662</v>
      </c>
      <c r="AO779" s="1">
        <f t="shared" si="162"/>
        <v>1.0958787843475516E-2</v>
      </c>
      <c r="AP779" s="5">
        <f t="shared" si="163"/>
        <v>12.386170748941193</v>
      </c>
      <c r="AQ779" s="3">
        <f t="shared" si="164"/>
        <v>2.8796179206305936E-3</v>
      </c>
      <c r="AR779" s="15">
        <f t="shared" si="165"/>
        <v>0.24321740755609444</v>
      </c>
    </row>
    <row r="780" spans="1:45" x14ac:dyDescent="0.25">
      <c r="A780" t="s">
        <v>37</v>
      </c>
      <c r="B780">
        <v>16.6427980888005</v>
      </c>
      <c r="C780">
        <v>1.4933146668288899E-2</v>
      </c>
      <c r="D780">
        <v>16.518841351866499</v>
      </c>
      <c r="E780">
        <v>3.80806358941043</v>
      </c>
      <c r="F780" s="1">
        <v>0</v>
      </c>
      <c r="G780" s="1">
        <v>0</v>
      </c>
      <c r="H780">
        <v>4.07882310685729</v>
      </c>
      <c r="I780">
        <v>36.348779411313998</v>
      </c>
      <c r="J780">
        <v>25.773991526040501</v>
      </c>
      <c r="K780">
        <v>9.1388522500086502</v>
      </c>
      <c r="L780">
        <v>61.780548072825901</v>
      </c>
      <c r="M780">
        <v>31.301637964479401</v>
      </c>
      <c r="N780">
        <v>94.843971581187006</v>
      </c>
      <c r="O780">
        <v>76.025193184951803</v>
      </c>
      <c r="P780">
        <v>156816.92898838801</v>
      </c>
      <c r="Q780">
        <v>195070.495342704</v>
      </c>
      <c r="R780">
        <v>101.75120950202999</v>
      </c>
      <c r="S780">
        <v>689.93609100870503</v>
      </c>
      <c r="T780">
        <v>0.71966091727431303</v>
      </c>
      <c r="U780">
        <v>0.31699801055039101</v>
      </c>
      <c r="V780" s="1">
        <v>0</v>
      </c>
      <c r="W780">
        <v>0.115883838019169</v>
      </c>
      <c r="X780">
        <v>0.56711815143043898</v>
      </c>
      <c r="Y780" s="1">
        <v>0</v>
      </c>
      <c r="Z780" s="1">
        <v>0</v>
      </c>
      <c r="AA780">
        <v>2.95212042771571E-4</v>
      </c>
      <c r="AB780">
        <v>7.29657735599748E-3</v>
      </c>
      <c r="AC780">
        <v>6.4133122641522704E-3</v>
      </c>
      <c r="AD780">
        <v>2.5468293682165198E-3</v>
      </c>
      <c r="AE780">
        <v>1.6255977597349699E-3</v>
      </c>
      <c r="AF780" s="3">
        <v>4.3511442200508199E-3</v>
      </c>
      <c r="AG780">
        <v>3.1689721767597999E-3</v>
      </c>
      <c r="AH780">
        <v>7.0044186561640203</v>
      </c>
      <c r="AI780">
        <v>0.196248594577657</v>
      </c>
      <c r="AJ780">
        <v>1468.9588819805799</v>
      </c>
      <c r="AK780" t="s">
        <v>97</v>
      </c>
      <c r="AL780" t="s">
        <v>98</v>
      </c>
      <c r="AM780">
        <v>214258185992.19</v>
      </c>
      <c r="AN780">
        <v>1366295</v>
      </c>
      <c r="AO780" s="1">
        <f t="shared" si="162"/>
        <v>1.105966852697466E-2</v>
      </c>
      <c r="AP780" s="5">
        <f t="shared" si="163"/>
        <v>12.493348321011421</v>
      </c>
      <c r="AQ780" s="3">
        <f t="shared" si="164"/>
        <v>3.9954506251867403E-3</v>
      </c>
      <c r="AR780" s="15">
        <f t="shared" si="165"/>
        <v>0.33213272064227151</v>
      </c>
    </row>
    <row r="781" spans="1:45" x14ac:dyDescent="0.25">
      <c r="A781" t="s">
        <v>37</v>
      </c>
      <c r="B781">
        <v>17.994059840033401</v>
      </c>
      <c r="C781">
        <v>1.5842109230740201E-2</v>
      </c>
      <c r="D781">
        <v>17.438543313531401</v>
      </c>
      <c r="E781">
        <v>6.5175627053186798</v>
      </c>
      <c r="F781" s="1">
        <v>0</v>
      </c>
      <c r="G781" s="1">
        <v>0</v>
      </c>
      <c r="H781">
        <v>4.1731711870578403</v>
      </c>
      <c r="I781">
        <v>59.790582311859801</v>
      </c>
      <c r="J781">
        <v>48.3969211650803</v>
      </c>
      <c r="K781">
        <v>35.251020595934499</v>
      </c>
      <c r="L781">
        <v>86.722964693729494</v>
      </c>
      <c r="M781">
        <v>32.637284157503998</v>
      </c>
      <c r="N781">
        <v>94.878936076050707</v>
      </c>
      <c r="O781">
        <v>75.754687129263203</v>
      </c>
      <c r="P781">
        <v>148049.73492764699</v>
      </c>
      <c r="Q781">
        <v>182959.89183722</v>
      </c>
      <c r="R781">
        <v>113.54468260386</v>
      </c>
      <c r="S781">
        <v>686.06804180959296</v>
      </c>
      <c r="T781">
        <v>0.72309786458827796</v>
      </c>
      <c r="U781">
        <v>0.31106056374385599</v>
      </c>
      <c r="V781" s="1">
        <v>0</v>
      </c>
      <c r="W781">
        <v>0.112118144110417</v>
      </c>
      <c r="X781">
        <v>0.57682129214572497</v>
      </c>
      <c r="Y781" s="1">
        <v>0</v>
      </c>
      <c r="Z781" s="1">
        <v>0</v>
      </c>
      <c r="AA781">
        <v>2.9770920395813999E-4</v>
      </c>
      <c r="AB781">
        <v>7.2738992816846499E-3</v>
      </c>
      <c r="AC781">
        <v>6.4255695617766902E-3</v>
      </c>
      <c r="AD781">
        <v>2.51501601283691E-3</v>
      </c>
      <c r="AE781">
        <v>2.4849302642889798E-3</v>
      </c>
      <c r="AF781" s="3">
        <v>4.5929193707796396E-3</v>
      </c>
      <c r="AG781">
        <v>3.2705796008103902E-3</v>
      </c>
      <c r="AH781">
        <v>6.84838484624456</v>
      </c>
      <c r="AI781">
        <v>0.200107569333006</v>
      </c>
      <c r="AJ781">
        <v>2058.0569390751398</v>
      </c>
      <c r="AK781" t="s">
        <v>99</v>
      </c>
      <c r="AL781" t="s">
        <v>100</v>
      </c>
      <c r="AM781">
        <v>166101587157.10999</v>
      </c>
      <c r="AN781">
        <v>1121931</v>
      </c>
      <c r="AO781" s="1">
        <f t="shared" si="162"/>
        <v>1.1316198136514469E-2</v>
      </c>
      <c r="AP781" s="5">
        <f t="shared" si="163"/>
        <v>12.765349140997028</v>
      </c>
      <c r="AQ781" s="3">
        <f t="shared" si="164"/>
        <v>5.0794475132995252E-3</v>
      </c>
      <c r="AR781" s="15">
        <f t="shared" si="165"/>
        <v>0.40960185587434617</v>
      </c>
    </row>
    <row r="782" spans="1:45" x14ac:dyDescent="0.25">
      <c r="A782" t="s">
        <v>37</v>
      </c>
      <c r="B782">
        <v>19.092696212989399</v>
      </c>
      <c r="C782">
        <v>1.7207532519375401E-2</v>
      </c>
      <c r="D782">
        <v>18.8026546856041</v>
      </c>
      <c r="E782">
        <v>6.8107816758898796</v>
      </c>
      <c r="F782" s="1">
        <v>0</v>
      </c>
      <c r="G782" s="1">
        <v>0</v>
      </c>
      <c r="H782">
        <v>4.2392181785551601</v>
      </c>
      <c r="I782">
        <v>82.920867853692201</v>
      </c>
      <c r="J782">
        <v>73.486787399517794</v>
      </c>
      <c r="K782">
        <v>57.116020435591501</v>
      </c>
      <c r="L782">
        <v>111.396479110971</v>
      </c>
      <c r="M782">
        <v>34.649232953927203</v>
      </c>
      <c r="N782">
        <v>94.924294855921303</v>
      </c>
      <c r="O782">
        <v>74.981780995308796</v>
      </c>
      <c r="P782">
        <v>139994.43539519099</v>
      </c>
      <c r="Q782">
        <v>173216.65784717901</v>
      </c>
      <c r="R782">
        <v>123.924069905712</v>
      </c>
      <c r="S782">
        <v>686.12206586397804</v>
      </c>
      <c r="T782">
        <v>0.71767982416414999</v>
      </c>
      <c r="U782">
        <v>0.325628199399292</v>
      </c>
      <c r="V782" s="1">
        <v>0</v>
      </c>
      <c r="W782">
        <v>0.111035395565398</v>
      </c>
      <c r="X782">
        <v>0.56333640503530902</v>
      </c>
      <c r="Y782" s="1">
        <v>0</v>
      </c>
      <c r="Z782" s="1">
        <v>0</v>
      </c>
      <c r="AA782">
        <v>3.0073172439315499E-4</v>
      </c>
      <c r="AB782">
        <v>7.3961549931007998E-3</v>
      </c>
      <c r="AC782">
        <v>6.5107591272509698E-3</v>
      </c>
      <c r="AD782">
        <v>2.4891178673690098E-3</v>
      </c>
      <c r="AE782">
        <v>2.8737275693845798E-3</v>
      </c>
      <c r="AF782" s="3">
        <v>4.95395701171065E-3</v>
      </c>
      <c r="AG782">
        <v>4.1478241886539896E-3</v>
      </c>
      <c r="AH782">
        <v>6.7369399955318503</v>
      </c>
      <c r="AI782">
        <v>0.214755864613068</v>
      </c>
      <c r="AJ782">
        <v>2654.09306033862</v>
      </c>
      <c r="AK782" t="s">
        <v>101</v>
      </c>
      <c r="AL782" t="s">
        <v>102</v>
      </c>
      <c r="AM782">
        <v>134586310361.44</v>
      </c>
      <c r="AN782">
        <v>961369</v>
      </c>
      <c r="AO782" s="1">
        <f t="shared" si="162"/>
        <v>1.1765447863354775E-2</v>
      </c>
      <c r="AP782" s="5">
        <f t="shared" si="163"/>
        <v>13.239826610600691</v>
      </c>
      <c r="AQ782" s="3">
        <f t="shared" si="164"/>
        <v>5.7351139189546346E-3</v>
      </c>
      <c r="AR782" s="15">
        <f t="shared" si="165"/>
        <v>0.44206542687670169</v>
      </c>
      <c r="AS782" s="3">
        <f>AVERAGE(AQ780:AQ782)</f>
        <v>4.9366706858136331E-3</v>
      </c>
    </row>
    <row r="783" spans="1:45" x14ac:dyDescent="0.25">
      <c r="A783" t="s">
        <v>37</v>
      </c>
      <c r="B783">
        <v>21.4303103509362</v>
      </c>
      <c r="C783">
        <v>1.90545823042002E-2</v>
      </c>
      <c r="D783">
        <v>20.6150613299477</v>
      </c>
      <c r="E783">
        <v>14.436505972243999</v>
      </c>
      <c r="F783" s="1">
        <v>0</v>
      </c>
      <c r="G783" s="1">
        <v>0</v>
      </c>
      <c r="H783">
        <v>4.3533217015521002</v>
      </c>
      <c r="I783">
        <v>106.593980821961</v>
      </c>
      <c r="J783">
        <v>100.835194435427</v>
      </c>
      <c r="K783">
        <v>72.897639241369404</v>
      </c>
      <c r="L783">
        <v>136.383996727864</v>
      </c>
      <c r="M783">
        <v>35.743829475581897</v>
      </c>
      <c r="N783">
        <v>94.644012751296899</v>
      </c>
      <c r="O783">
        <v>73.125559804653705</v>
      </c>
      <c r="P783">
        <v>133753.490650174</v>
      </c>
      <c r="Q783">
        <v>165976.10474832801</v>
      </c>
      <c r="R783">
        <v>127.95881049307199</v>
      </c>
      <c r="S783">
        <v>694.21251562918201</v>
      </c>
      <c r="T783">
        <v>0.72341969341714896</v>
      </c>
      <c r="U783">
        <v>0.31952588620924399</v>
      </c>
      <c r="V783" s="1">
        <v>0</v>
      </c>
      <c r="W783">
        <v>9.7697072536056501E-2</v>
      </c>
      <c r="X783">
        <v>0.58277704125469798</v>
      </c>
      <c r="Y783" s="1">
        <v>0</v>
      </c>
      <c r="Z783" s="1">
        <v>0</v>
      </c>
      <c r="AA783">
        <v>3.0601201935563801E-4</v>
      </c>
      <c r="AB783">
        <v>7.6491097344466401E-3</v>
      </c>
      <c r="AC783">
        <v>6.7675523014261102E-3</v>
      </c>
      <c r="AD783">
        <v>2.38310097239242E-3</v>
      </c>
      <c r="AE783">
        <v>3.53322089174672E-3</v>
      </c>
      <c r="AF783" s="3">
        <v>5.7026430387493096E-3</v>
      </c>
      <c r="AG783">
        <v>5.1831798507052801E-3</v>
      </c>
      <c r="AH783">
        <v>7.2221540090618497</v>
      </c>
      <c r="AI783">
        <v>0.23270832672726099</v>
      </c>
      <c r="AJ783">
        <v>3326.6386900083999</v>
      </c>
      <c r="AK783" t="s">
        <v>103</v>
      </c>
      <c r="AL783" t="s">
        <v>104</v>
      </c>
      <c r="AM783">
        <v>82583952746.100006</v>
      </c>
      <c r="AN783">
        <v>617434</v>
      </c>
      <c r="AO783" s="1">
        <f t="shared" si="162"/>
        <v>1.2776207359531059E-2</v>
      </c>
      <c r="AP783" s="5">
        <f t="shared" si="163"/>
        <v>14.298709301400848</v>
      </c>
      <c r="AQ783" s="3">
        <f t="shared" si="164"/>
        <v>7.1218429188167308E-3</v>
      </c>
      <c r="AR783" s="15">
        <f t="shared" si="165"/>
        <v>0.49875837736184114</v>
      </c>
    </row>
    <row r="784" spans="1:45" x14ac:dyDescent="0.25">
      <c r="A784" t="s">
        <v>37</v>
      </c>
      <c r="B784">
        <v>21.214211111208702</v>
      </c>
      <c r="C784">
        <v>1.9536448083704801E-2</v>
      </c>
      <c r="D784">
        <v>21.081750353786301</v>
      </c>
      <c r="E784">
        <v>24.205210765724999</v>
      </c>
      <c r="F784" s="1">
        <v>0</v>
      </c>
      <c r="G784" s="1">
        <v>0</v>
      </c>
      <c r="H784">
        <v>4.4807535606013502</v>
      </c>
      <c r="I784">
        <v>128.91457357745301</v>
      </c>
      <c r="J784">
        <v>124.44212577414601</v>
      </c>
      <c r="K784">
        <v>90.114148390525003</v>
      </c>
      <c r="L784">
        <v>160.71268589375001</v>
      </c>
      <c r="M784">
        <v>37.015851662041896</v>
      </c>
      <c r="N784">
        <v>94.343004490245306</v>
      </c>
      <c r="O784">
        <v>71.637507596449396</v>
      </c>
      <c r="P784">
        <v>125201.85621794099</v>
      </c>
      <c r="Q784">
        <v>155732.012792633</v>
      </c>
      <c r="R784">
        <v>131.680076402103</v>
      </c>
      <c r="S784">
        <v>697.38750528356297</v>
      </c>
      <c r="T784">
        <v>0.72911859887509101</v>
      </c>
      <c r="U784">
        <v>0.31831881802599399</v>
      </c>
      <c r="V784" s="1">
        <v>0</v>
      </c>
      <c r="W784">
        <v>8.8621748462004102E-2</v>
      </c>
      <c r="X784">
        <v>0.59305943351200097</v>
      </c>
      <c r="Y784" s="1">
        <v>0</v>
      </c>
      <c r="Z784" s="1">
        <v>0</v>
      </c>
      <c r="AA784">
        <v>3.1270654775228401E-4</v>
      </c>
      <c r="AB784">
        <v>7.8091054780537097E-3</v>
      </c>
      <c r="AC784">
        <v>6.9768226289133499E-3</v>
      </c>
      <c r="AD784">
        <v>2.1154904492024199E-3</v>
      </c>
      <c r="AE784">
        <v>4.49281704007423E-3</v>
      </c>
      <c r="AF784" s="3">
        <v>6.1891447263500397E-3</v>
      </c>
      <c r="AG784">
        <v>4.8063684716132E-3</v>
      </c>
      <c r="AH784">
        <v>7.4829867714269396</v>
      </c>
      <c r="AI784">
        <v>0.26141882631014501</v>
      </c>
      <c r="AJ784">
        <v>4069.1599961531901</v>
      </c>
      <c r="AK784" t="s">
        <v>105</v>
      </c>
      <c r="AL784" t="s">
        <v>106</v>
      </c>
      <c r="AM784">
        <v>46512990392.389999</v>
      </c>
      <c r="AN784">
        <v>371504</v>
      </c>
      <c r="AO784" s="1">
        <f t="shared" si="162"/>
        <v>1.3478673903015673E-2</v>
      </c>
      <c r="AP784" s="5">
        <f t="shared" si="163"/>
        <v>15.027629031590662</v>
      </c>
      <c r="AQ784" s="3">
        <f t="shared" si="164"/>
        <v>6.195018483903178E-3</v>
      </c>
      <c r="AR784" s="15">
        <f t="shared" si="165"/>
        <v>0.41168051637505698</v>
      </c>
    </row>
    <row r="785" spans="1:44" x14ac:dyDescent="0.25">
      <c r="A785" t="s">
        <v>37</v>
      </c>
      <c r="B785">
        <v>23.1046313834938</v>
      </c>
      <c r="C785">
        <v>1.9549296764880899E-2</v>
      </c>
      <c r="D785">
        <v>21.094159859620301</v>
      </c>
      <c r="E785">
        <v>39.223465456638202</v>
      </c>
      <c r="F785" s="1">
        <v>0</v>
      </c>
      <c r="G785" s="1">
        <v>0</v>
      </c>
      <c r="H785">
        <v>4.6450700690468096</v>
      </c>
      <c r="I785">
        <v>151.42404890889699</v>
      </c>
      <c r="J785">
        <v>149.49381548098299</v>
      </c>
      <c r="K785">
        <v>105.9066093356</v>
      </c>
      <c r="L785">
        <v>185.23422341916799</v>
      </c>
      <c r="M785">
        <v>37.5289270330994</v>
      </c>
      <c r="N785">
        <v>93.967545047855694</v>
      </c>
      <c r="O785">
        <v>69.967134299280403</v>
      </c>
      <c r="P785">
        <v>117487.64915480401</v>
      </c>
      <c r="Q785">
        <v>146513.50459950601</v>
      </c>
      <c r="R785">
        <v>132.69251401649899</v>
      </c>
      <c r="S785">
        <v>704.69030101271198</v>
      </c>
      <c r="T785">
        <v>0.74039642098285396</v>
      </c>
      <c r="U785">
        <v>0.29947763173300201</v>
      </c>
      <c r="V785" s="1">
        <v>0</v>
      </c>
      <c r="W785">
        <v>7.3240113889600805E-2</v>
      </c>
      <c r="X785">
        <v>0.62728225437739604</v>
      </c>
      <c r="Y785" s="1">
        <v>0</v>
      </c>
      <c r="Z785" s="1">
        <v>0</v>
      </c>
      <c r="AA785">
        <v>3.2413215935201702E-4</v>
      </c>
      <c r="AB785">
        <v>7.8668932667489699E-3</v>
      </c>
      <c r="AC785">
        <v>7.1361291863114998E-3</v>
      </c>
      <c r="AD785">
        <v>1.8917699441208401E-3</v>
      </c>
      <c r="AE785">
        <v>5.6285136201625801E-3</v>
      </c>
      <c r="AF785" s="3">
        <v>6.7597469025473698E-3</v>
      </c>
      <c r="AG785">
        <v>3.8378846866639598E-3</v>
      </c>
      <c r="AH785">
        <v>7.9748425524045503</v>
      </c>
      <c r="AI785">
        <v>0.288823010172994</v>
      </c>
      <c r="AJ785">
        <v>4832.7223015406398</v>
      </c>
      <c r="AK785" t="s">
        <v>107</v>
      </c>
      <c r="AL785" t="s">
        <v>108</v>
      </c>
      <c r="AM785">
        <v>15813367625.639999</v>
      </c>
      <c r="AN785">
        <v>134596</v>
      </c>
      <c r="AO785" s="1">
        <f t="shared" si="162"/>
        <v>1.4220008248210887E-2</v>
      </c>
      <c r="AP785" s="5">
        <f t="shared" si="163"/>
        <v>15.790713217852126</v>
      </c>
      <c r="AQ785" s="3">
        <f t="shared" si="164"/>
        <v>7.4357754339176175E-3</v>
      </c>
      <c r="AR785" s="15">
        <f t="shared" si="165"/>
        <v>0.46317845588969053</v>
      </c>
    </row>
    <row r="786" spans="1:44" x14ac:dyDescent="0.25">
      <c r="A786" t="s">
        <v>37</v>
      </c>
      <c r="B786">
        <v>21.801696396726701</v>
      </c>
      <c r="C786">
        <v>1.8578953796438601E-2</v>
      </c>
      <c r="D786">
        <v>20.151933493491399</v>
      </c>
      <c r="E786">
        <v>58.114995586758901</v>
      </c>
      <c r="F786" s="1">
        <v>0</v>
      </c>
      <c r="G786" s="1">
        <v>0</v>
      </c>
      <c r="H786">
        <v>4.8453094269344401</v>
      </c>
      <c r="I786">
        <v>173.75134840943599</v>
      </c>
      <c r="J786">
        <v>171.138250487324</v>
      </c>
      <c r="K786">
        <v>125.173654878101</v>
      </c>
      <c r="L786">
        <v>210.12038550584299</v>
      </c>
      <c r="M786">
        <v>37.972902626472703</v>
      </c>
      <c r="N786">
        <v>93.644840061648907</v>
      </c>
      <c r="O786">
        <v>69.382615870139801</v>
      </c>
      <c r="P786">
        <v>108988.02038442199</v>
      </c>
      <c r="Q786">
        <v>136444.82029833301</v>
      </c>
      <c r="R786">
        <v>133.317210964341</v>
      </c>
      <c r="S786">
        <v>706.28468972696601</v>
      </c>
      <c r="T786">
        <v>0.73696860553115995</v>
      </c>
      <c r="U786">
        <v>0.291434892025067</v>
      </c>
      <c r="V786" s="1">
        <v>0</v>
      </c>
      <c r="W786">
        <v>9.0566780130085497E-2</v>
      </c>
      <c r="X786">
        <v>0.61799832784484598</v>
      </c>
      <c r="Y786" s="1">
        <v>0</v>
      </c>
      <c r="Z786" s="1">
        <v>0</v>
      </c>
      <c r="AA786">
        <v>3.3331179285826399E-4</v>
      </c>
      <c r="AB786">
        <v>7.8326017427002795E-3</v>
      </c>
      <c r="AC786">
        <v>7.21765686517775E-3</v>
      </c>
      <c r="AD786">
        <v>1.54606058628116E-3</v>
      </c>
      <c r="AE786">
        <v>5.6249543866870302E-3</v>
      </c>
      <c r="AF786" s="3">
        <v>6.88337926486517E-3</v>
      </c>
      <c r="AG786">
        <v>3.2420163475607002E-3</v>
      </c>
      <c r="AH786">
        <v>8.0134595119586596</v>
      </c>
      <c r="AI786">
        <v>0.278908200826539</v>
      </c>
      <c r="AJ786">
        <v>5627.6723583389703</v>
      </c>
      <c r="AK786" t="s">
        <v>109</v>
      </c>
      <c r="AL786" t="s">
        <v>110</v>
      </c>
      <c r="AM786">
        <v>5227937361.8000002</v>
      </c>
      <c r="AN786">
        <v>47968</v>
      </c>
      <c r="AO786" s="1">
        <f t="shared" si="162"/>
        <v>1.4434347922901183E-2</v>
      </c>
      <c r="AP786" s="5">
        <f t="shared" si="163"/>
        <v>16.0101677265585</v>
      </c>
      <c r="AQ786" s="3">
        <f t="shared" si="164"/>
        <v>5.8506063940548005E-3</v>
      </c>
      <c r="AR786" s="15">
        <f t="shared" si="165"/>
        <v>0.36174066187707155</v>
      </c>
    </row>
    <row r="787" spans="1:44" x14ac:dyDescent="0.25">
      <c r="A787" t="s">
        <v>37</v>
      </c>
      <c r="B787">
        <v>20.395180224467001</v>
      </c>
      <c r="C787">
        <v>1.73929286966896E-2</v>
      </c>
      <c r="D787">
        <v>18.9862710937469</v>
      </c>
      <c r="E787">
        <v>86.749414506832494</v>
      </c>
      <c r="F787" s="1">
        <v>0</v>
      </c>
      <c r="G787" s="1">
        <v>0</v>
      </c>
      <c r="H787">
        <v>5.12260935320929</v>
      </c>
      <c r="I787">
        <v>194.041875138161</v>
      </c>
      <c r="J787">
        <v>187.30831338759501</v>
      </c>
      <c r="K787">
        <v>150.26077393141401</v>
      </c>
      <c r="L787">
        <v>233.850718248459</v>
      </c>
      <c r="M787">
        <v>37.858345701580198</v>
      </c>
      <c r="N787">
        <v>93.306651449784297</v>
      </c>
      <c r="O787">
        <v>69.821484411239894</v>
      </c>
      <c r="P787">
        <v>99161.752631114199</v>
      </c>
      <c r="Q787">
        <v>127298.894864763</v>
      </c>
      <c r="R787">
        <v>133.11541760345699</v>
      </c>
      <c r="S787">
        <v>696.41777696254496</v>
      </c>
      <c r="T787">
        <v>0.66431921489824797</v>
      </c>
      <c r="U787">
        <v>0.28631064797178502</v>
      </c>
      <c r="V787" s="1">
        <v>0</v>
      </c>
      <c r="W787">
        <v>0.213402658655507</v>
      </c>
      <c r="X787">
        <v>0.50028669337270604</v>
      </c>
      <c r="Y787" s="1">
        <v>0</v>
      </c>
      <c r="Z787" s="1">
        <v>0</v>
      </c>
      <c r="AA787">
        <v>3.5352572188272801E-4</v>
      </c>
      <c r="AB787">
        <v>7.4798718532678001E-3</v>
      </c>
      <c r="AC787">
        <v>7.0043160929456798E-3</v>
      </c>
      <c r="AD787">
        <v>9.4532482133802504E-4</v>
      </c>
      <c r="AE787">
        <v>5.28969030352738E-3</v>
      </c>
      <c r="AF787" s="3">
        <v>6.4975374969159999E-3</v>
      </c>
      <c r="AG787">
        <v>3.3245096704007499E-3</v>
      </c>
      <c r="AH787">
        <v>7.7034303657604104</v>
      </c>
      <c r="AI787">
        <v>0.27231406140797398</v>
      </c>
      <c r="AJ787">
        <v>6355.7166538608499</v>
      </c>
      <c r="AK787" t="s">
        <v>111</v>
      </c>
      <c r="AL787" t="s">
        <v>112</v>
      </c>
      <c r="AM787">
        <v>1123106010.3</v>
      </c>
      <c r="AN787">
        <v>11326</v>
      </c>
      <c r="AO787" s="1">
        <f t="shared" si="162"/>
        <v>1.3855379311744409E-2</v>
      </c>
      <c r="AP787" s="5">
        <f t="shared" si="163"/>
        <v>15.416175050728253</v>
      </c>
      <c r="AQ787" s="3">
        <f t="shared" si="164"/>
        <v>4.973070648399136E-3</v>
      </c>
      <c r="AR787" s="15">
        <f t="shared" si="165"/>
        <v>0.32297279690681391</v>
      </c>
    </row>
    <row r="788" spans="1:44" x14ac:dyDescent="0.25">
      <c r="A788" t="s">
        <v>37</v>
      </c>
      <c r="B788">
        <v>27.622405953785599</v>
      </c>
      <c r="C788">
        <v>1.6435926677077502E-2</v>
      </c>
      <c r="D788">
        <v>18.0343509132245</v>
      </c>
      <c r="E788">
        <v>117.79146324241999</v>
      </c>
      <c r="F788" s="1">
        <v>0</v>
      </c>
      <c r="G788" s="1">
        <v>0</v>
      </c>
      <c r="H788">
        <v>5.4411157761269697</v>
      </c>
      <c r="I788">
        <v>217.62152898938101</v>
      </c>
      <c r="J788">
        <v>214.92771406076599</v>
      </c>
      <c r="K788">
        <v>171.894281226722</v>
      </c>
      <c r="L788">
        <v>266.60233180701101</v>
      </c>
      <c r="M788">
        <v>38.065257482816797</v>
      </c>
      <c r="N788">
        <v>93.074933731083604</v>
      </c>
      <c r="O788">
        <v>69.750218884367001</v>
      </c>
      <c r="P788">
        <v>80190.344134275598</v>
      </c>
      <c r="Q788">
        <v>101821.862387159</v>
      </c>
      <c r="R788">
        <v>133.499026359098</v>
      </c>
      <c r="S788">
        <v>704.45669143757596</v>
      </c>
      <c r="T788">
        <v>0.63529901039930203</v>
      </c>
      <c r="U788">
        <v>0.39660566257058699</v>
      </c>
      <c r="V788" s="1">
        <v>0</v>
      </c>
      <c r="W788">
        <v>0.131621380841249</v>
      </c>
      <c r="X788">
        <v>0.47177295658816298</v>
      </c>
      <c r="Y788" s="1">
        <v>0</v>
      </c>
      <c r="Z788" s="1">
        <v>0</v>
      </c>
      <c r="AA788">
        <v>3.5028817002693202E-4</v>
      </c>
      <c r="AB788">
        <v>7.1767720163441497E-3</v>
      </c>
      <c r="AC788">
        <v>7.1107081313819898E-3</v>
      </c>
      <c r="AD788">
        <v>7.2768849065614895E-4</v>
      </c>
      <c r="AE788">
        <v>5.2686098127607498E-3</v>
      </c>
      <c r="AF788" s="3">
        <v>6.6438965279974798E-3</v>
      </c>
      <c r="AG788">
        <v>2.91263695531671E-3</v>
      </c>
      <c r="AH788">
        <v>7.6803298704432601</v>
      </c>
      <c r="AI788">
        <v>0.26674012926928597</v>
      </c>
      <c r="AJ788">
        <v>6851.3753647093299</v>
      </c>
      <c r="AK788" t="s">
        <v>113</v>
      </c>
      <c r="AL788" t="s">
        <v>114</v>
      </c>
      <c r="AM788">
        <v>181550939.12</v>
      </c>
      <c r="AN788">
        <v>2264</v>
      </c>
      <c r="AO788" s="1">
        <f t="shared" si="162"/>
        <v>1.4104892829406402E-2</v>
      </c>
      <c r="AP788" s="5">
        <f t="shared" si="163"/>
        <v>15.672633940587954</v>
      </c>
      <c r="AQ788" s="3">
        <f t="shared" ref="AQ788" si="166">(1-(1-B788/100)^(1/12))- AO788</f>
        <v>1.2474927568252758E-2</v>
      </c>
      <c r="AR788" s="15">
        <f t="shared" ref="AR788" si="167">B788/AP788-1</f>
        <v>0.76246099146429458</v>
      </c>
    </row>
    <row r="790" spans="1:44" x14ac:dyDescent="0.25">
      <c r="AO790" t="s">
        <v>226</v>
      </c>
      <c r="AP790" t="s">
        <v>67</v>
      </c>
      <c r="AR790" t="s">
        <v>317</v>
      </c>
    </row>
    <row r="791" spans="1:44" x14ac:dyDescent="0.25">
      <c r="A791" t="s">
        <v>0</v>
      </c>
      <c r="B791" t="s">
        <v>1</v>
      </c>
      <c r="C791" t="s">
        <v>2</v>
      </c>
      <c r="D791" t="s">
        <v>3</v>
      </c>
      <c r="E791" t="s">
        <v>5</v>
      </c>
      <c r="F791" t="s">
        <v>6</v>
      </c>
      <c r="G791" t="s">
        <v>208</v>
      </c>
      <c r="H791" t="s">
        <v>7</v>
      </c>
      <c r="I791" t="s">
        <v>8</v>
      </c>
      <c r="J791" t="s">
        <v>134</v>
      </c>
      <c r="K791" t="s">
        <v>143</v>
      </c>
      <c r="L791" t="s">
        <v>9</v>
      </c>
      <c r="M791" t="s">
        <v>10</v>
      </c>
      <c r="N791" t="s">
        <v>11</v>
      </c>
      <c r="O791" t="s">
        <v>13</v>
      </c>
      <c r="P791" t="s">
        <v>14</v>
      </c>
      <c r="Q791" t="s">
        <v>15</v>
      </c>
      <c r="R791" t="s">
        <v>16</v>
      </c>
      <c r="S791" t="s">
        <v>17</v>
      </c>
      <c r="T791" t="s">
        <v>18</v>
      </c>
      <c r="U791" t="s">
        <v>20</v>
      </c>
      <c r="V791" t="s">
        <v>21</v>
      </c>
      <c r="W791" t="s">
        <v>22</v>
      </c>
      <c r="X791" t="s">
        <v>23</v>
      </c>
      <c r="Y791" t="s">
        <v>24</v>
      </c>
      <c r="Z791" t="s">
        <v>25</v>
      </c>
      <c r="AA791" t="s">
        <v>26</v>
      </c>
      <c r="AB791" t="s">
        <v>27</v>
      </c>
      <c r="AC791" t="s">
        <v>263</v>
      </c>
      <c r="AD791" t="s">
        <v>120</v>
      </c>
      <c r="AE791" t="s">
        <v>29</v>
      </c>
      <c r="AF791" s="3" t="s">
        <v>233</v>
      </c>
      <c r="AG791" t="s">
        <v>30</v>
      </c>
      <c r="AH791" t="s">
        <v>31</v>
      </c>
      <c r="AI791" t="s">
        <v>32</v>
      </c>
      <c r="AJ791" t="s">
        <v>33</v>
      </c>
      <c r="AK791" t="s">
        <v>34</v>
      </c>
      <c r="AL791" t="s">
        <v>74</v>
      </c>
      <c r="AM791" t="s">
        <v>35</v>
      </c>
      <c r="AN791" t="s">
        <v>36</v>
      </c>
      <c r="AO791" s="15">
        <v>1</v>
      </c>
      <c r="AP791" s="15">
        <v>1</v>
      </c>
    </row>
    <row r="792" spans="1:44" x14ac:dyDescent="0.25">
      <c r="A792" t="s">
        <v>37</v>
      </c>
      <c r="B792">
        <v>9.3377309031279498</v>
      </c>
      <c r="C792">
        <v>5.6759620243214803E-3</v>
      </c>
      <c r="D792">
        <v>6.60249723748072</v>
      </c>
      <c r="E792">
        <v>-116.710545018083</v>
      </c>
      <c r="F792" s="1">
        <v>0</v>
      </c>
      <c r="G792" s="1">
        <v>0</v>
      </c>
      <c r="H792">
        <v>2.4991556911234301</v>
      </c>
      <c r="I792">
        <v>-255.38082340235999</v>
      </c>
      <c r="J792">
        <v>-223.33318077622201</v>
      </c>
      <c r="K792">
        <v>-284.41711648578098</v>
      </c>
      <c r="L792">
        <v>-219.602409731824</v>
      </c>
      <c r="M792">
        <v>67.628973081981002</v>
      </c>
      <c r="N792">
        <v>87.695990587361607</v>
      </c>
      <c r="O792">
        <v>57.809923653548402</v>
      </c>
      <c r="P792">
        <v>110193.332266666</v>
      </c>
      <c r="Q792">
        <v>143740.20203927899</v>
      </c>
      <c r="R792">
        <v>121.931771119275</v>
      </c>
      <c r="S792">
        <v>646.85385545799397</v>
      </c>
      <c r="T792">
        <v>0.79653607626526801</v>
      </c>
      <c r="U792">
        <v>0.131988954718785</v>
      </c>
      <c r="V792">
        <v>0.54401775994831503</v>
      </c>
      <c r="W792">
        <v>6.9684532622720898E-3</v>
      </c>
      <c r="X792">
        <v>0.31702483207062698</v>
      </c>
      <c r="Y792" s="1">
        <v>0</v>
      </c>
      <c r="Z792" s="1">
        <v>0</v>
      </c>
      <c r="AA792">
        <v>5.2689730084179898E-4</v>
      </c>
      <c r="AB792">
        <v>5.1491048961690702E-3</v>
      </c>
      <c r="AC792">
        <v>4.4831907964898998E-3</v>
      </c>
      <c r="AD792" s="1">
        <v>0</v>
      </c>
      <c r="AE792" s="1">
        <v>0</v>
      </c>
      <c r="AF792" s="3">
        <v>0</v>
      </c>
      <c r="AG792" s="1">
        <v>0</v>
      </c>
      <c r="AH792">
        <v>4.5908929921399801</v>
      </c>
      <c r="AI792">
        <v>0.29856312490262199</v>
      </c>
      <c r="AJ792">
        <v>44.135167119027003</v>
      </c>
      <c r="AK792" t="s">
        <v>75</v>
      </c>
      <c r="AL792" t="s">
        <v>76</v>
      </c>
      <c r="AM792">
        <v>115702998.88</v>
      </c>
      <c r="AN792">
        <v>1050</v>
      </c>
      <c r="AO792" s="1">
        <f>AA792+AC792*$AO$768+AF792*$AP$768</f>
        <v>5.0100880973316985E-3</v>
      </c>
      <c r="AP792" s="5">
        <f>100*(1-(1-AO792)^12)</f>
        <v>5.8491749702760831</v>
      </c>
      <c r="AQ792" s="3">
        <f>(1-(1-B792/100)^(1/12))- AO792</f>
        <v>3.1257116869290126E-3</v>
      </c>
      <c r="AR792" s="15">
        <f>B792/AP792-1</f>
        <v>0.59641846082221162</v>
      </c>
    </row>
    <row r="793" spans="1:44" x14ac:dyDescent="0.25">
      <c r="A793" t="s">
        <v>37</v>
      </c>
      <c r="B793">
        <v>6.4387217750563597</v>
      </c>
      <c r="C793">
        <v>5.99108980875939E-3</v>
      </c>
      <c r="D793">
        <v>6.9570806297546</v>
      </c>
      <c r="E793">
        <v>-58.003259454128298</v>
      </c>
      <c r="F793" s="1">
        <v>0</v>
      </c>
      <c r="G793" s="1">
        <v>0</v>
      </c>
      <c r="H793">
        <v>3.0437078851850101</v>
      </c>
      <c r="I793">
        <v>-214.85088677023199</v>
      </c>
      <c r="J793">
        <v>-194.317914065617</v>
      </c>
      <c r="K793">
        <v>-256.18056589486099</v>
      </c>
      <c r="L793">
        <v>-185.70858190995699</v>
      </c>
      <c r="M793">
        <v>68.246684512432907</v>
      </c>
      <c r="N793">
        <v>88.044965036155503</v>
      </c>
      <c r="O793">
        <v>56.871451988842203</v>
      </c>
      <c r="P793">
        <v>135364.81765457499</v>
      </c>
      <c r="Q793">
        <v>191999.754704608</v>
      </c>
      <c r="R793">
        <v>122.080701104195</v>
      </c>
      <c r="S793">
        <v>670.81810908888201</v>
      </c>
      <c r="T793">
        <v>0.72823194909883604</v>
      </c>
      <c r="U793">
        <v>0.15353394776771201</v>
      </c>
      <c r="V793">
        <v>0.59707084499312002</v>
      </c>
      <c r="W793">
        <v>9.7129283557094992E-3</v>
      </c>
      <c r="X793">
        <v>0.239682278883457</v>
      </c>
      <c r="Y793" s="1">
        <v>0</v>
      </c>
      <c r="Z793" s="1">
        <v>0</v>
      </c>
      <c r="AA793">
        <v>6.0038980840108002E-4</v>
      </c>
      <c r="AB793">
        <v>5.3906669366287603E-3</v>
      </c>
      <c r="AC793">
        <v>4.4831985682114699E-3</v>
      </c>
      <c r="AD793" s="1">
        <v>0</v>
      </c>
      <c r="AE793" s="1">
        <v>0</v>
      </c>
      <c r="AF793" s="3">
        <v>0</v>
      </c>
      <c r="AG793" s="1">
        <v>0</v>
      </c>
      <c r="AH793">
        <v>4.7637377799362799</v>
      </c>
      <c r="AI793">
        <v>0.31649175180273298</v>
      </c>
      <c r="AJ793">
        <v>253.87923346183101</v>
      </c>
      <c r="AK793" t="s">
        <v>77</v>
      </c>
      <c r="AL793" t="s">
        <v>78</v>
      </c>
      <c r="AM793">
        <v>328395047.63</v>
      </c>
      <c r="AN793">
        <v>2426</v>
      </c>
      <c r="AO793" s="1">
        <f t="shared" ref="AO793:AO811" si="168">AA793+AC793*$AO$768+AF793*$AP$768</f>
        <v>5.0835883766125502E-3</v>
      </c>
      <c r="AP793" s="5">
        <f t="shared" ref="AP793:AP811" si="169">100*(1-(1-AO793)^12)</f>
        <v>5.9326005526862735</v>
      </c>
      <c r="AQ793" s="3">
        <f t="shared" ref="AQ793:AQ811" si="170">(1-(1-B793/100)^(1/12))- AO793</f>
        <v>4.4719208396509433E-4</v>
      </c>
      <c r="AR793" s="15">
        <f t="shared" ref="AR793:AR811" si="171">B793/AP793-1</f>
        <v>8.5311865829381439E-2</v>
      </c>
    </row>
    <row r="794" spans="1:44" x14ac:dyDescent="0.25">
      <c r="A794" t="s">
        <v>37</v>
      </c>
      <c r="B794">
        <v>7.4072480731879704</v>
      </c>
      <c r="C794">
        <v>6.12635529444297E-3</v>
      </c>
      <c r="D794">
        <v>7.1089031771747004</v>
      </c>
      <c r="E794">
        <v>-40.255374928002603</v>
      </c>
      <c r="F794" s="1">
        <v>0</v>
      </c>
      <c r="G794" s="1">
        <v>0</v>
      </c>
      <c r="H794">
        <v>3.1958654449887498</v>
      </c>
      <c r="I794">
        <v>-186.12654417620601</v>
      </c>
      <c r="J794">
        <v>-180.253300357493</v>
      </c>
      <c r="K794">
        <v>-248.51449764345</v>
      </c>
      <c r="L794">
        <v>-159.75440497998801</v>
      </c>
      <c r="M794">
        <v>69.178759940519896</v>
      </c>
      <c r="N794">
        <v>89.328631429168595</v>
      </c>
      <c r="O794">
        <v>55.668526631974103</v>
      </c>
      <c r="P794">
        <v>149853.46952879499</v>
      </c>
      <c r="Q794">
        <v>219529.21334764501</v>
      </c>
      <c r="R794">
        <v>123.167969615266</v>
      </c>
      <c r="S794">
        <v>694.28558493079095</v>
      </c>
      <c r="T794">
        <v>0.70507269893788704</v>
      </c>
      <c r="U794">
        <v>0.133619677791083</v>
      </c>
      <c r="V794">
        <v>0.59823492353190899</v>
      </c>
      <c r="W794">
        <v>3.0498330354858601E-2</v>
      </c>
      <c r="X794">
        <v>0.23764706832214799</v>
      </c>
      <c r="Y794" s="1">
        <v>0</v>
      </c>
      <c r="Z794" s="1">
        <v>0</v>
      </c>
      <c r="AA794">
        <v>6.4774112949707795E-4</v>
      </c>
      <c r="AB794">
        <v>5.4783889700577501E-3</v>
      </c>
      <c r="AC794">
        <v>4.6807190281497003E-3</v>
      </c>
      <c r="AD794" s="1">
        <v>2.2338026665416401E-7</v>
      </c>
      <c r="AE794" s="1">
        <v>0</v>
      </c>
      <c r="AF794" s="3">
        <v>1.4898633712048001E-4</v>
      </c>
      <c r="AG794" s="1">
        <v>0</v>
      </c>
      <c r="AH794">
        <v>5.1359299711741304</v>
      </c>
      <c r="AI794">
        <v>0.36009277205226897</v>
      </c>
      <c r="AJ794">
        <v>746.69546786844796</v>
      </c>
      <c r="AK794" t="s">
        <v>79</v>
      </c>
      <c r="AL794" t="s">
        <v>80</v>
      </c>
      <c r="AM794">
        <v>1688698748.1199999</v>
      </c>
      <c r="AN794">
        <v>11269</v>
      </c>
      <c r="AO794" s="1">
        <f t="shared" si="168"/>
        <v>5.4774464947672588E-3</v>
      </c>
      <c r="AP794" s="5">
        <f t="shared" si="169"/>
        <v>6.3784910581824565</v>
      </c>
      <c r="AQ794" s="3">
        <f t="shared" si="170"/>
        <v>9.1530903300026528E-4</v>
      </c>
      <c r="AR794" s="15">
        <f t="shared" si="171"/>
        <v>0.16128532683067798</v>
      </c>
    </row>
    <row r="795" spans="1:44" x14ac:dyDescent="0.25">
      <c r="A795" t="s">
        <v>37</v>
      </c>
      <c r="B795">
        <v>8.0002946656075196</v>
      </c>
      <c r="C795">
        <v>6.7554043835279598E-3</v>
      </c>
      <c r="D795">
        <v>7.8119713497406504</v>
      </c>
      <c r="E795">
        <v>-32.128630422132197</v>
      </c>
      <c r="F795" s="1">
        <v>0</v>
      </c>
      <c r="G795" s="1">
        <v>0</v>
      </c>
      <c r="H795">
        <v>3.2854844394949998</v>
      </c>
      <c r="I795">
        <v>-164.633906945072</v>
      </c>
      <c r="J795">
        <v>-162.33997780271801</v>
      </c>
      <c r="K795">
        <v>-233.454081638758</v>
      </c>
      <c r="L795">
        <v>-137.52485678246001</v>
      </c>
      <c r="M795">
        <v>67.801688856569797</v>
      </c>
      <c r="N795">
        <v>89.395109048021993</v>
      </c>
      <c r="O795">
        <v>53.2963341579417</v>
      </c>
      <c r="P795">
        <v>145666.643931264</v>
      </c>
      <c r="Q795">
        <v>212588.237083746</v>
      </c>
      <c r="R795">
        <v>121.93024073826901</v>
      </c>
      <c r="S795">
        <v>703.49483141260805</v>
      </c>
      <c r="T795">
        <v>0.68270007439005198</v>
      </c>
      <c r="U795">
        <v>0.125080065734816</v>
      </c>
      <c r="V795">
        <v>0.59169125431115299</v>
      </c>
      <c r="W795">
        <v>4.2024904572088198E-2</v>
      </c>
      <c r="X795">
        <v>0.24120377538194199</v>
      </c>
      <c r="Y795" s="1">
        <v>0</v>
      </c>
      <c r="Z795" s="1">
        <v>0</v>
      </c>
      <c r="AA795">
        <v>6.7643244303756901E-4</v>
      </c>
      <c r="AB795">
        <v>6.0784037402728903E-3</v>
      </c>
      <c r="AC795">
        <v>5.2601664384584901E-3</v>
      </c>
      <c r="AD795" s="1">
        <v>5.1919233825386995E-7</v>
      </c>
      <c r="AE795" s="1">
        <v>0</v>
      </c>
      <c r="AF795" s="3">
        <v>4.8951200770402795E-4</v>
      </c>
      <c r="AG795" s="1">
        <v>0</v>
      </c>
      <c r="AH795">
        <v>6.0092729701075704</v>
      </c>
      <c r="AI795">
        <v>0.40712327731013098</v>
      </c>
      <c r="AJ795">
        <v>1237.3632734560599</v>
      </c>
      <c r="AK795" t="s">
        <v>81</v>
      </c>
      <c r="AL795" t="s">
        <v>82</v>
      </c>
      <c r="AM795">
        <v>7302851526.8500004</v>
      </c>
      <c r="AN795">
        <v>50134</v>
      </c>
      <c r="AO795" s="1">
        <f t="shared" si="168"/>
        <v>6.4261108892000865E-3</v>
      </c>
      <c r="AP795" s="5">
        <f t="shared" si="169"/>
        <v>7.444541213503908</v>
      </c>
      <c r="AQ795" s="3">
        <f t="shared" si="170"/>
        <v>4.985367985737019E-4</v>
      </c>
      <c r="AR795" s="15">
        <f t="shared" si="171"/>
        <v>7.4652478395244914E-2</v>
      </c>
    </row>
    <row r="796" spans="1:44" x14ac:dyDescent="0.25">
      <c r="A796" t="s">
        <v>37</v>
      </c>
      <c r="B796">
        <v>9.1295781433557401</v>
      </c>
      <c r="C796">
        <v>7.6276037563252396E-3</v>
      </c>
      <c r="D796">
        <v>8.7787318260475793</v>
      </c>
      <c r="E796">
        <v>-28.0135359380801</v>
      </c>
      <c r="F796" s="1">
        <v>0</v>
      </c>
      <c r="G796" s="1">
        <v>0</v>
      </c>
      <c r="H796">
        <v>3.3711232846581098</v>
      </c>
      <c r="I796">
        <v>-142.37411744011899</v>
      </c>
      <c r="J796">
        <v>-141.32929802873599</v>
      </c>
      <c r="K796">
        <v>-211.88649364738899</v>
      </c>
      <c r="L796">
        <v>-113.720549341552</v>
      </c>
      <c r="M796">
        <v>65.915781036399295</v>
      </c>
      <c r="N796">
        <v>89.794949032579595</v>
      </c>
      <c r="O796">
        <v>53.185826702542599</v>
      </c>
      <c r="P796">
        <v>137527.49503864301</v>
      </c>
      <c r="Q796">
        <v>193583.61730454999</v>
      </c>
      <c r="R796">
        <v>119.09998654390699</v>
      </c>
      <c r="S796">
        <v>708.15266139676999</v>
      </c>
      <c r="T796">
        <v>0.68845592594615102</v>
      </c>
      <c r="U796">
        <v>0.109022363944689</v>
      </c>
      <c r="V796">
        <v>0.61501403396639898</v>
      </c>
      <c r="W796">
        <v>4.3756186618551601E-2</v>
      </c>
      <c r="X796">
        <v>0.232207415470358</v>
      </c>
      <c r="Y796" s="1">
        <v>0</v>
      </c>
      <c r="Z796" s="1">
        <v>0</v>
      </c>
      <c r="AA796">
        <v>6.8607893876131295E-4</v>
      </c>
      <c r="AB796">
        <v>6.9180303682620202E-3</v>
      </c>
      <c r="AC796">
        <v>6.0404727668335097E-3</v>
      </c>
      <c r="AD796">
        <v>1.5928597493129501E-5</v>
      </c>
      <c r="AE796">
        <v>7.4909828799082499E-6</v>
      </c>
      <c r="AF796" s="3">
        <v>8.6156424714013604E-4</v>
      </c>
      <c r="AG796" s="1">
        <v>1.84175324427729E-8</v>
      </c>
      <c r="AH796">
        <v>6.4336823981637199</v>
      </c>
      <c r="AI796">
        <v>0.42656889200714299</v>
      </c>
      <c r="AJ796">
        <v>1568.25671148777</v>
      </c>
      <c r="AK796" t="s">
        <v>83</v>
      </c>
      <c r="AL796" t="s">
        <v>84</v>
      </c>
      <c r="AM796">
        <v>15000536466.35</v>
      </c>
      <c r="AN796">
        <v>109073</v>
      </c>
      <c r="AO796" s="1">
        <f t="shared" si="168"/>
        <v>7.5881159527349589E-3</v>
      </c>
      <c r="AP796" s="5">
        <f t="shared" si="169"/>
        <v>8.7351645203935124</v>
      </c>
      <c r="AQ796" s="3">
        <f t="shared" si="170"/>
        <v>3.5811366912202273E-4</v>
      </c>
      <c r="AR796" s="15">
        <f t="shared" si="171"/>
        <v>4.5152397764393726E-2</v>
      </c>
    </row>
    <row r="797" spans="1:44" x14ac:dyDescent="0.25">
      <c r="A797" t="s">
        <v>37</v>
      </c>
      <c r="B797">
        <v>9.2187826477379708</v>
      </c>
      <c r="C797">
        <v>7.6976672868917101E-3</v>
      </c>
      <c r="D797">
        <v>8.85598673049242</v>
      </c>
      <c r="E797">
        <v>-22.240345488157299</v>
      </c>
      <c r="F797" s="1">
        <v>0</v>
      </c>
      <c r="G797" s="1">
        <v>0</v>
      </c>
      <c r="H797">
        <v>3.5890589875937402</v>
      </c>
      <c r="I797">
        <v>-117.064179454274</v>
      </c>
      <c r="J797">
        <v>-115.171527531964</v>
      </c>
      <c r="K797">
        <v>-175.10814718264399</v>
      </c>
      <c r="L797">
        <v>-87.655406627722897</v>
      </c>
      <c r="M797">
        <v>65.967415395302197</v>
      </c>
      <c r="N797">
        <v>90.910669936980796</v>
      </c>
      <c r="O797">
        <v>57.060409103665698</v>
      </c>
      <c r="P797">
        <v>133997.694394736</v>
      </c>
      <c r="Q797">
        <v>189377.51571692899</v>
      </c>
      <c r="R797">
        <v>112.920401241712</v>
      </c>
      <c r="S797">
        <v>692.98409037800695</v>
      </c>
      <c r="T797">
        <v>0.718320482638101</v>
      </c>
      <c r="U797">
        <v>0.10541161504265099</v>
      </c>
      <c r="V797">
        <v>0.628453607331937</v>
      </c>
      <c r="W797">
        <v>4.8328173772390202E-2</v>
      </c>
      <c r="X797">
        <v>0.217806603853021</v>
      </c>
      <c r="Y797" s="1">
        <v>0</v>
      </c>
      <c r="Z797" s="1">
        <v>0</v>
      </c>
      <c r="AA797">
        <v>6.3831037948425002E-4</v>
      </c>
      <c r="AB797">
        <v>6.9041752202881404E-3</v>
      </c>
      <c r="AC797">
        <v>5.9237661172034904E-3</v>
      </c>
      <c r="AD797">
        <v>1.04018558472738E-4</v>
      </c>
      <c r="AE797">
        <v>5.0784522716500103E-5</v>
      </c>
      <c r="AF797" s="3">
        <v>1.1785293929671801E-3</v>
      </c>
      <c r="AG797" s="1">
        <v>3.2958472591867802E-7</v>
      </c>
      <c r="AH797">
        <v>5.8575923844342901</v>
      </c>
      <c r="AI797">
        <v>0.394624027358077</v>
      </c>
      <c r="AJ797">
        <v>1890.37374364689</v>
      </c>
      <c r="AK797" t="s">
        <v>85</v>
      </c>
      <c r="AL797" t="s">
        <v>86</v>
      </c>
      <c r="AM797">
        <v>18441566688.77</v>
      </c>
      <c r="AN797">
        <v>137626</v>
      </c>
      <c r="AO797" s="1">
        <f t="shared" si="168"/>
        <v>7.7406058896549203E-3</v>
      </c>
      <c r="AP797" s="5">
        <f t="shared" si="169"/>
        <v>8.9033029385265809</v>
      </c>
      <c r="AQ797" s="3">
        <f t="shared" si="170"/>
        <v>2.8681581594974456E-4</v>
      </c>
      <c r="AR797" s="15">
        <f t="shared" si="171"/>
        <v>3.5434008186584265E-2</v>
      </c>
    </row>
    <row r="798" spans="1:44" x14ac:dyDescent="0.25">
      <c r="A798" t="s">
        <v>37</v>
      </c>
      <c r="B798">
        <v>9.5837883542246498</v>
      </c>
      <c r="C798">
        <v>8.6479439540773292E-3</v>
      </c>
      <c r="D798">
        <v>9.8978944818366994</v>
      </c>
      <c r="E798">
        <v>-24.3923759099672</v>
      </c>
      <c r="F798" s="1">
        <v>0</v>
      </c>
      <c r="G798" s="1">
        <v>0</v>
      </c>
      <c r="H798">
        <v>3.6112346605968</v>
      </c>
      <c r="I798">
        <v>-91.470079742797495</v>
      </c>
      <c r="J798">
        <v>-89.359216036682099</v>
      </c>
      <c r="K798">
        <v>-144.85319185059899</v>
      </c>
      <c r="L798">
        <v>-62.247131383400799</v>
      </c>
      <c r="M798">
        <v>66.298638412583401</v>
      </c>
      <c r="N798">
        <v>92.289602705535899</v>
      </c>
      <c r="O798">
        <v>59.617196631995597</v>
      </c>
      <c r="P798">
        <v>135110.83403681999</v>
      </c>
      <c r="Q798">
        <v>180956.50387886199</v>
      </c>
      <c r="R798">
        <v>112.08359284561</v>
      </c>
      <c r="S798">
        <v>690.45181833179004</v>
      </c>
      <c r="T798">
        <v>0.72050832403072296</v>
      </c>
      <c r="U798">
        <v>0.117411040859868</v>
      </c>
      <c r="V798">
        <v>0.61629012390345095</v>
      </c>
      <c r="W798">
        <v>4.8863022397957097E-2</v>
      </c>
      <c r="X798">
        <v>0.21743581283872199</v>
      </c>
      <c r="Y798" s="1">
        <v>0</v>
      </c>
      <c r="Z798" s="1">
        <v>0</v>
      </c>
      <c r="AA798">
        <v>6.0206795805952003E-4</v>
      </c>
      <c r="AB798">
        <v>7.8346447774808002E-3</v>
      </c>
      <c r="AC798">
        <v>6.34507475588431E-3</v>
      </c>
      <c r="AD798">
        <v>1.2531093947523299E-4</v>
      </c>
      <c r="AE798">
        <v>7.7178458598399705E-5</v>
      </c>
      <c r="AF798" s="3">
        <v>1.51393018333991E-3</v>
      </c>
      <c r="AG798">
        <v>8.6978826556353997E-6</v>
      </c>
      <c r="AH798">
        <v>5.5433266625969697</v>
      </c>
      <c r="AI798">
        <v>0.37112148171932102</v>
      </c>
      <c r="AJ798">
        <v>1752.47337143389</v>
      </c>
      <c r="AK798" t="s">
        <v>87</v>
      </c>
      <c r="AL798" t="s">
        <v>88</v>
      </c>
      <c r="AM798">
        <v>35277979210.349998</v>
      </c>
      <c r="AN798">
        <v>261104</v>
      </c>
      <c r="AO798" s="1">
        <f t="shared" si="168"/>
        <v>8.4610728972837404E-3</v>
      </c>
      <c r="AP798" s="5">
        <f t="shared" si="169"/>
        <v>9.6938707801177078</v>
      </c>
      <c r="AQ798" s="3">
        <f t="shared" si="170"/>
        <v>-1.0066691641966857E-4</v>
      </c>
      <c r="AR798" s="15">
        <f t="shared" si="171"/>
        <v>-1.1355879234416721E-2</v>
      </c>
    </row>
    <row r="799" spans="1:44" x14ac:dyDescent="0.25">
      <c r="A799" t="s">
        <v>37</v>
      </c>
      <c r="B799">
        <v>10.2335064276413</v>
      </c>
      <c r="C799">
        <v>9.1318342112527394E-3</v>
      </c>
      <c r="D799">
        <v>10.4242383547674</v>
      </c>
      <c r="E799">
        <v>-25.7525975797931</v>
      </c>
      <c r="F799" s="1">
        <v>0</v>
      </c>
      <c r="G799" s="1">
        <v>0</v>
      </c>
      <c r="H799">
        <v>3.5775859194354802</v>
      </c>
      <c r="I799">
        <v>-64.455534157426598</v>
      </c>
      <c r="J799">
        <v>-62.4236180954858</v>
      </c>
      <c r="K799">
        <v>-111.63016202667799</v>
      </c>
      <c r="L799">
        <v>-36.223886710481302</v>
      </c>
      <c r="M799">
        <v>66.683609955870295</v>
      </c>
      <c r="N799">
        <v>93.8962127359151</v>
      </c>
      <c r="O799">
        <v>63.955727454918197</v>
      </c>
      <c r="P799">
        <v>140422.838366093</v>
      </c>
      <c r="Q799">
        <v>181841.149289116</v>
      </c>
      <c r="R799">
        <v>113.855807368987</v>
      </c>
      <c r="S799">
        <v>681.09336737199806</v>
      </c>
      <c r="T799">
        <v>0.721846974249442</v>
      </c>
      <c r="U799">
        <v>0.13871952451463601</v>
      </c>
      <c r="V799">
        <v>0.55155397803783301</v>
      </c>
      <c r="W799">
        <v>4.7323784700560603E-2</v>
      </c>
      <c r="X799">
        <v>0.26240271274696902</v>
      </c>
      <c r="Y799" s="1">
        <v>0</v>
      </c>
      <c r="Z799" s="1">
        <v>0</v>
      </c>
      <c r="AA799">
        <v>5.1187395749693497E-4</v>
      </c>
      <c r="AB799">
        <v>7.7935917125051902E-3</v>
      </c>
      <c r="AC799">
        <v>6.4486819622438301E-3</v>
      </c>
      <c r="AD799">
        <v>1.27048347318185E-4</v>
      </c>
      <c r="AE799">
        <v>6.6960150161410803E-4</v>
      </c>
      <c r="AF799" s="3">
        <v>1.7762649727378801E-3</v>
      </c>
      <c r="AG799">
        <v>2.9702087148012302E-5</v>
      </c>
      <c r="AH799">
        <v>4.8080637172609801</v>
      </c>
      <c r="AI799">
        <v>0.305844496306585</v>
      </c>
      <c r="AJ799">
        <v>1214.5698227729499</v>
      </c>
      <c r="AK799" t="s">
        <v>89</v>
      </c>
      <c r="AL799" t="s">
        <v>90</v>
      </c>
      <c r="AM799">
        <v>62830373530.010002</v>
      </c>
      <c r="AN799">
        <v>447437</v>
      </c>
      <c r="AO799" s="1">
        <f t="shared" si="168"/>
        <v>8.7368208924786441E-3</v>
      </c>
      <c r="AP799" s="5">
        <f t="shared" si="169"/>
        <v>9.9947809726017809</v>
      </c>
      <c r="AQ799" s="3">
        <f t="shared" si="170"/>
        <v>2.193649788661909E-4</v>
      </c>
      <c r="AR799" s="15">
        <f t="shared" si="171"/>
        <v>2.3885011156715263E-2</v>
      </c>
    </row>
    <row r="800" spans="1:44" x14ac:dyDescent="0.25">
      <c r="A800" t="s">
        <v>37</v>
      </c>
      <c r="B800">
        <v>11.2678814730954</v>
      </c>
      <c r="C800">
        <v>1.02707879137218E-2</v>
      </c>
      <c r="D800">
        <v>11.6520116830122</v>
      </c>
      <c r="E800">
        <v>-25.124843449243102</v>
      </c>
      <c r="F800" s="1">
        <v>0</v>
      </c>
      <c r="G800" s="1">
        <v>0</v>
      </c>
      <c r="H800">
        <v>3.56586122127085</v>
      </c>
      <c r="I800">
        <v>-39.313862453378</v>
      </c>
      <c r="J800">
        <v>-39.297925537393802</v>
      </c>
      <c r="K800">
        <v>-87.052764221541196</v>
      </c>
      <c r="L800">
        <v>-11.390573104564099</v>
      </c>
      <c r="M800">
        <v>65.688737655966193</v>
      </c>
      <c r="N800">
        <v>94.500692669281193</v>
      </c>
      <c r="O800">
        <v>64.368163320411895</v>
      </c>
      <c r="P800">
        <v>142229.763631234</v>
      </c>
      <c r="Q800">
        <v>181346.27862303899</v>
      </c>
      <c r="R800">
        <v>116.926777125204</v>
      </c>
      <c r="S800">
        <v>685.96584155702703</v>
      </c>
      <c r="T800">
        <v>0.71601165275885603</v>
      </c>
      <c r="U800">
        <v>0.13520106805637999</v>
      </c>
      <c r="V800">
        <v>0.56011142280019399</v>
      </c>
      <c r="W800">
        <v>4.2894314259486303E-2</v>
      </c>
      <c r="X800">
        <v>0.26179319488393799</v>
      </c>
      <c r="Y800" s="1">
        <v>0</v>
      </c>
      <c r="Z800" s="1">
        <v>0</v>
      </c>
      <c r="AA800">
        <v>4.8155760768503101E-4</v>
      </c>
      <c r="AB800">
        <v>8.2455721688531099E-3</v>
      </c>
      <c r="AC800">
        <v>6.8289861338735004E-3</v>
      </c>
      <c r="AD800">
        <v>1.9487838854929999E-4</v>
      </c>
      <c r="AE800">
        <v>1.2469571121625301E-3</v>
      </c>
      <c r="AF800" s="3">
        <v>2.1742441372048799E-3</v>
      </c>
      <c r="AG800">
        <v>1.0182082207180901E-4</v>
      </c>
      <c r="AH800">
        <v>4.9475753072002204</v>
      </c>
      <c r="AI800">
        <v>0.32106788050526902</v>
      </c>
      <c r="AJ800">
        <v>1327.9240084113101</v>
      </c>
      <c r="AK800" t="s">
        <v>91</v>
      </c>
      <c r="AL800" t="s">
        <v>92</v>
      </c>
      <c r="AM800">
        <v>156788117777</v>
      </c>
      <c r="AN800">
        <v>1102358</v>
      </c>
      <c r="AO800" s="1">
        <f t="shared" si="168"/>
        <v>9.4847878787634107E-3</v>
      </c>
      <c r="AP800" s="5">
        <f t="shared" si="169"/>
        <v>10.806378719568633</v>
      </c>
      <c r="AQ800" s="3">
        <f t="shared" si="170"/>
        <v>4.2810718841255341E-4</v>
      </c>
      <c r="AR800" s="15">
        <f t="shared" si="171"/>
        <v>4.2706513023744064E-2</v>
      </c>
    </row>
    <row r="801" spans="1:44" x14ac:dyDescent="0.25">
      <c r="A801" t="s">
        <v>37</v>
      </c>
      <c r="B801">
        <v>12.3744952222617</v>
      </c>
      <c r="C801">
        <v>1.1291591145935399E-2</v>
      </c>
      <c r="D801">
        <v>12.7392917573224</v>
      </c>
      <c r="E801">
        <v>-22.471377329508901</v>
      </c>
      <c r="F801" s="1">
        <v>0</v>
      </c>
      <c r="G801" s="1">
        <v>0</v>
      </c>
      <c r="H801">
        <v>3.62679634223753</v>
      </c>
      <c r="I801">
        <v>-15.1035075709318</v>
      </c>
      <c r="J801">
        <v>-15.204599246208099</v>
      </c>
      <c r="K801">
        <v>-65.489119222751796</v>
      </c>
      <c r="L801">
        <v>12.7864687367407</v>
      </c>
      <c r="M801">
        <v>65.472926344045007</v>
      </c>
      <c r="N801">
        <v>94.944588766359004</v>
      </c>
      <c r="O801">
        <v>64.155270731336898</v>
      </c>
      <c r="P801">
        <v>142516.703832586</v>
      </c>
      <c r="Q801">
        <v>180273.54000961001</v>
      </c>
      <c r="R801">
        <v>116.96657436834001</v>
      </c>
      <c r="S801">
        <v>691.12484987907806</v>
      </c>
      <c r="T801">
        <v>0.71288209212690301</v>
      </c>
      <c r="U801">
        <v>0.13355154664379601</v>
      </c>
      <c r="V801">
        <v>0.559524235264928</v>
      </c>
      <c r="W801">
        <v>4.4988600154540197E-2</v>
      </c>
      <c r="X801">
        <v>0.26193561793673398</v>
      </c>
      <c r="Y801" s="1">
        <v>0</v>
      </c>
      <c r="Z801" s="1">
        <v>0</v>
      </c>
      <c r="AA801">
        <v>4.5942997932150802E-4</v>
      </c>
      <c r="AB801">
        <v>8.6264362097950697E-3</v>
      </c>
      <c r="AC801">
        <v>7.0660864151016502E-3</v>
      </c>
      <c r="AD801">
        <v>3.6237992172598798E-4</v>
      </c>
      <c r="AE801">
        <v>1.3522204396799701E-3</v>
      </c>
      <c r="AF801" s="3">
        <v>2.7183501356486299E-3</v>
      </c>
      <c r="AG801">
        <v>4.9114513054049596E-4</v>
      </c>
      <c r="AH801">
        <v>5.2627828249001398</v>
      </c>
      <c r="AI801">
        <v>0.333594851042955</v>
      </c>
      <c r="AJ801">
        <v>1632.4974975061</v>
      </c>
      <c r="AK801" t="s">
        <v>93</v>
      </c>
      <c r="AL801" t="s">
        <v>94</v>
      </c>
      <c r="AM801">
        <v>280458336438.73999</v>
      </c>
      <c r="AN801">
        <v>1967898</v>
      </c>
      <c r="AO801" s="1">
        <f t="shared" si="168"/>
        <v>1.0243866530071789E-2</v>
      </c>
      <c r="AP801" s="5">
        <f t="shared" si="169"/>
        <v>11.623169782612342</v>
      </c>
      <c r="AQ801" s="3">
        <f t="shared" si="170"/>
        <v>7.0393858012709337E-4</v>
      </c>
      <c r="AR801" s="15">
        <f t="shared" si="171"/>
        <v>6.4640322192772492E-2</v>
      </c>
    </row>
    <row r="802" spans="1:44" x14ac:dyDescent="0.25">
      <c r="A802" t="s">
        <v>37</v>
      </c>
      <c r="B802">
        <v>13.152789698024399</v>
      </c>
      <c r="C802">
        <v>1.2170501860459201E-2</v>
      </c>
      <c r="D802">
        <v>13.665597280323601</v>
      </c>
      <c r="E802">
        <v>-17.129456052886301</v>
      </c>
      <c r="F802" s="1">
        <v>0</v>
      </c>
      <c r="G802" s="1">
        <v>0</v>
      </c>
      <c r="H802">
        <v>3.8028868346452098</v>
      </c>
      <c r="I802">
        <v>9.7671177898778296</v>
      </c>
      <c r="J802">
        <v>9.6720146230817203</v>
      </c>
      <c r="K802">
        <v>-41.174782582867003</v>
      </c>
      <c r="L802">
        <v>38.217013335531199</v>
      </c>
      <c r="M802">
        <v>66.1495531526745</v>
      </c>
      <c r="N802">
        <v>94.936159685148596</v>
      </c>
      <c r="O802">
        <v>64.064406172083196</v>
      </c>
      <c r="P802">
        <v>139736.017632748</v>
      </c>
      <c r="Q802">
        <v>177523.390779893</v>
      </c>
      <c r="R802">
        <v>112.980448658808</v>
      </c>
      <c r="S802">
        <v>692.90177071118796</v>
      </c>
      <c r="T802">
        <v>0.72117424741875602</v>
      </c>
      <c r="U802">
        <v>0.117924882477249</v>
      </c>
      <c r="V802">
        <v>0.61741891792166803</v>
      </c>
      <c r="W802">
        <v>3.9746626501755797E-2</v>
      </c>
      <c r="X802">
        <v>0.22490957309932499</v>
      </c>
      <c r="Y802" s="1">
        <v>0</v>
      </c>
      <c r="Z802" s="1">
        <v>0</v>
      </c>
      <c r="AA802">
        <v>4.6798379802644202E-4</v>
      </c>
      <c r="AB802">
        <v>8.5419475173051703E-3</v>
      </c>
      <c r="AC802">
        <v>7.0517633552402799E-3</v>
      </c>
      <c r="AD802">
        <v>6.74508463481232E-4</v>
      </c>
      <c r="AE802">
        <v>1.4081911492410701E-3</v>
      </c>
      <c r="AF802" s="3">
        <v>3.3432707028149301E-3</v>
      </c>
      <c r="AG802">
        <v>1.0778995025128601E-3</v>
      </c>
      <c r="AH802">
        <v>5.35323684113916</v>
      </c>
      <c r="AI802">
        <v>0.339399174892135</v>
      </c>
      <c r="AJ802">
        <v>2250.5471916616498</v>
      </c>
      <c r="AK802" t="s">
        <v>95</v>
      </c>
      <c r="AL802" t="s">
        <v>96</v>
      </c>
      <c r="AM802">
        <v>409231320447.32001</v>
      </c>
      <c r="AN802">
        <v>2928603</v>
      </c>
      <c r="AO802" s="1">
        <f t="shared" si="168"/>
        <v>1.0863017856081653E-2</v>
      </c>
      <c r="AP802" s="5">
        <f t="shared" si="169"/>
        <v>12.284311550175087</v>
      </c>
      <c r="AQ802" s="3">
        <f t="shared" si="170"/>
        <v>8.1985240861684461E-4</v>
      </c>
      <c r="AR802" s="15">
        <f t="shared" si="171"/>
        <v>7.0698153844602984E-2</v>
      </c>
    </row>
    <row r="803" spans="1:44" x14ac:dyDescent="0.25">
      <c r="A803" t="s">
        <v>37</v>
      </c>
      <c r="B803">
        <v>14.8362173611714</v>
      </c>
      <c r="C803">
        <v>1.3209018829885601E-2</v>
      </c>
      <c r="D803">
        <v>14.7484941520778</v>
      </c>
      <c r="E803">
        <v>-13.6261245345374</v>
      </c>
      <c r="F803" s="1">
        <v>0</v>
      </c>
      <c r="G803" s="1">
        <v>0</v>
      </c>
      <c r="H803">
        <v>3.9164656426112399</v>
      </c>
      <c r="I803">
        <v>33.779348882895199</v>
      </c>
      <c r="J803">
        <v>33.7358396005339</v>
      </c>
      <c r="K803">
        <v>-21.0398354001046</v>
      </c>
      <c r="L803">
        <v>62.651877114314097</v>
      </c>
      <c r="M803">
        <v>66.815787695870199</v>
      </c>
      <c r="N803">
        <v>94.981684369278497</v>
      </c>
      <c r="O803">
        <v>63.208918284165698</v>
      </c>
      <c r="P803">
        <v>137714.809186489</v>
      </c>
      <c r="Q803">
        <v>175495.97266439299</v>
      </c>
      <c r="R803">
        <v>110.541342052609</v>
      </c>
      <c r="S803">
        <v>698.79535274972204</v>
      </c>
      <c r="T803">
        <v>0.72173261374407505</v>
      </c>
      <c r="U803">
        <v>0.11321836338786299</v>
      </c>
      <c r="V803">
        <v>0.64034083249292895</v>
      </c>
      <c r="W803">
        <v>3.7837914987530898E-2</v>
      </c>
      <c r="X803">
        <v>0.20860288913167599</v>
      </c>
      <c r="Y803" s="1">
        <v>0</v>
      </c>
      <c r="Z803" s="1">
        <v>0</v>
      </c>
      <c r="AA803">
        <v>4.7061515259573598E-4</v>
      </c>
      <c r="AB803">
        <v>8.6815913971841994E-3</v>
      </c>
      <c r="AC803">
        <v>7.1155284243707697E-3</v>
      </c>
      <c r="AD803">
        <v>6.9651806901986505E-4</v>
      </c>
      <c r="AE803">
        <v>1.6203540572832401E-3</v>
      </c>
      <c r="AF803" s="3">
        <v>3.82315603161636E-3</v>
      </c>
      <c r="AG803">
        <v>1.73996107007669E-3</v>
      </c>
      <c r="AH803">
        <v>5.6831094338629802</v>
      </c>
      <c r="AI803">
        <v>0.35952611420174402</v>
      </c>
      <c r="AJ803">
        <v>2827.2623231950802</v>
      </c>
      <c r="AK803" t="s">
        <v>97</v>
      </c>
      <c r="AL803" t="s">
        <v>98</v>
      </c>
      <c r="AM803">
        <v>523388850613.09998</v>
      </c>
      <c r="AN803">
        <v>3800527</v>
      </c>
      <c r="AO803" s="1">
        <f t="shared" si="168"/>
        <v>1.1409299608582866E-2</v>
      </c>
      <c r="AP803" s="5">
        <f t="shared" si="169"/>
        <v>12.863873696724781</v>
      </c>
      <c r="AQ803" s="3">
        <f t="shared" si="170"/>
        <v>1.8843759117867752E-3</v>
      </c>
      <c r="AR803" s="15">
        <f t="shared" si="171"/>
        <v>0.1533242405006503</v>
      </c>
    </row>
    <row r="804" spans="1:44" x14ac:dyDescent="0.25">
      <c r="A804" t="s">
        <v>37</v>
      </c>
      <c r="B804">
        <v>15.7198501972474</v>
      </c>
      <c r="C804">
        <v>1.38155165567576E-2</v>
      </c>
      <c r="D804">
        <v>15.3751365181034</v>
      </c>
      <c r="E804">
        <v>-6.8929404454238403</v>
      </c>
      <c r="F804" s="1">
        <v>0</v>
      </c>
      <c r="G804" s="1">
        <v>0</v>
      </c>
      <c r="H804">
        <v>4.1959361854792103</v>
      </c>
      <c r="I804">
        <v>57.532431615790003</v>
      </c>
      <c r="J804">
        <v>57.3843388089158</v>
      </c>
      <c r="K804">
        <v>2.5796119309675198</v>
      </c>
      <c r="L804">
        <v>87.590759348981507</v>
      </c>
      <c r="M804">
        <v>70.671018859249301</v>
      </c>
      <c r="N804">
        <v>95.0122505622397</v>
      </c>
      <c r="O804">
        <v>62.752516753418</v>
      </c>
      <c r="P804">
        <v>132199.22271228299</v>
      </c>
      <c r="Q804">
        <v>169194.73668309499</v>
      </c>
      <c r="R804">
        <v>102.388312840026</v>
      </c>
      <c r="S804">
        <v>697.26393216008603</v>
      </c>
      <c r="T804">
        <v>0.73871431220763195</v>
      </c>
      <c r="U804">
        <v>9.4248525724507495E-2</v>
      </c>
      <c r="V804">
        <v>0.70772218611927695</v>
      </c>
      <c r="W804">
        <v>2.9581113275834701E-2</v>
      </c>
      <c r="X804">
        <v>0.16844817488038</v>
      </c>
      <c r="Y804" s="1">
        <v>0</v>
      </c>
      <c r="Z804" s="1">
        <v>0</v>
      </c>
      <c r="AA804">
        <v>5.0196994754326998E-4</v>
      </c>
      <c r="AB804">
        <v>8.4780635292642306E-3</v>
      </c>
      <c r="AC804">
        <v>7.0428928483142802E-3</v>
      </c>
      <c r="AD804">
        <v>5.8859924913950805E-4</v>
      </c>
      <c r="AE804">
        <v>2.4657206402870198E-3</v>
      </c>
      <c r="AF804" s="3">
        <v>3.8217140635802001E-3</v>
      </c>
      <c r="AG804">
        <v>1.7811729069715601E-3</v>
      </c>
      <c r="AH804">
        <v>5.5686272687932199</v>
      </c>
      <c r="AI804">
        <v>0.36514006820844103</v>
      </c>
      <c r="AJ804">
        <v>3809.46322225005</v>
      </c>
      <c r="AK804" t="s">
        <v>99</v>
      </c>
      <c r="AL804" t="s">
        <v>100</v>
      </c>
      <c r="AM804">
        <v>514905528725.75</v>
      </c>
      <c r="AN804">
        <v>3894921</v>
      </c>
      <c r="AO804" s="1">
        <f t="shared" si="168"/>
        <v>1.136657685943775E-2</v>
      </c>
      <c r="AP804" s="5">
        <f t="shared" si="169"/>
        <v>12.818675053918637</v>
      </c>
      <c r="AQ804" s="3">
        <f t="shared" si="170"/>
        <v>2.7843293313347776E-3</v>
      </c>
      <c r="AR804" s="15">
        <f t="shared" si="171"/>
        <v>0.22632410378808077</v>
      </c>
    </row>
    <row r="805" spans="1:44" x14ac:dyDescent="0.25">
      <c r="A805" t="s">
        <v>37</v>
      </c>
      <c r="B805">
        <v>17.007890057104099</v>
      </c>
      <c r="C805">
        <v>1.51915505951409E-2</v>
      </c>
      <c r="D805">
        <v>16.781249084042901</v>
      </c>
      <c r="E805">
        <v>-2.3401700792310902</v>
      </c>
      <c r="F805" s="1">
        <v>0</v>
      </c>
      <c r="G805" s="1">
        <v>0</v>
      </c>
      <c r="H805">
        <v>4.40736300494346</v>
      </c>
      <c r="I805">
        <v>81.061632357513801</v>
      </c>
      <c r="J805">
        <v>80.396356905338493</v>
      </c>
      <c r="K805">
        <v>25.063973946972901</v>
      </c>
      <c r="L805">
        <v>112.11466554014901</v>
      </c>
      <c r="M805">
        <v>73.684847427558907</v>
      </c>
      <c r="N805">
        <v>95.155818600647905</v>
      </c>
      <c r="O805">
        <v>61.990048203824102</v>
      </c>
      <c r="P805">
        <v>127984.85154640301</v>
      </c>
      <c r="Q805">
        <v>162350.30911262601</v>
      </c>
      <c r="R805">
        <v>96.872908681615598</v>
      </c>
      <c r="S805">
        <v>698.80939739224402</v>
      </c>
      <c r="T805">
        <v>0.75090555895613598</v>
      </c>
      <c r="U805">
        <v>7.8647924410464198E-2</v>
      </c>
      <c r="V805">
        <v>0.76074574791781902</v>
      </c>
      <c r="W805">
        <v>2.4121161688034101E-2</v>
      </c>
      <c r="X805">
        <v>0.13648516598368099</v>
      </c>
      <c r="Y805" s="1">
        <v>0</v>
      </c>
      <c r="Z805" s="1">
        <v>0</v>
      </c>
      <c r="AA805">
        <v>5.2115455664105E-4</v>
      </c>
      <c r="AB805">
        <v>8.4369504458141498E-3</v>
      </c>
      <c r="AC805">
        <v>7.02913944888061E-3</v>
      </c>
      <c r="AD805">
        <v>4.7203254447970101E-4</v>
      </c>
      <c r="AE805">
        <v>3.42547676090029E-3</v>
      </c>
      <c r="AF805" s="3">
        <v>3.6740303072105001E-3</v>
      </c>
      <c r="AG805">
        <v>2.3359754714683901E-3</v>
      </c>
      <c r="AH805">
        <v>5.5817909603547804</v>
      </c>
      <c r="AI805">
        <v>0.38711930579037201</v>
      </c>
      <c r="AJ805">
        <v>4793.4023471577702</v>
      </c>
      <c r="AK805" t="s">
        <v>101</v>
      </c>
      <c r="AL805" t="s">
        <v>102</v>
      </c>
      <c r="AM805">
        <v>510245782645.09998</v>
      </c>
      <c r="AN805">
        <v>3986767</v>
      </c>
      <c r="AO805" s="1">
        <f t="shared" si="168"/>
        <v>1.122432431273216E-2</v>
      </c>
      <c r="AP805" s="5">
        <f t="shared" si="169"/>
        <v>12.668023645863025</v>
      </c>
      <c r="AQ805" s="3">
        <f t="shared" si="170"/>
        <v>4.1910110199209968E-3</v>
      </c>
      <c r="AR805" s="15">
        <f t="shared" si="171"/>
        <v>0.34258433142871003</v>
      </c>
    </row>
    <row r="806" spans="1:44" x14ac:dyDescent="0.25">
      <c r="A806" t="s">
        <v>37</v>
      </c>
      <c r="B806">
        <v>17.608476217497099</v>
      </c>
      <c r="C806">
        <v>1.5690345701472298E-2</v>
      </c>
      <c r="D806">
        <v>17.285635525675101</v>
      </c>
      <c r="E806">
        <v>5.1898131821211102</v>
      </c>
      <c r="F806" s="1">
        <v>0</v>
      </c>
      <c r="G806" s="1">
        <v>0</v>
      </c>
      <c r="H806">
        <v>4.7056625847087998</v>
      </c>
      <c r="I806">
        <v>103.968119615926</v>
      </c>
      <c r="J806">
        <v>103.19593925187201</v>
      </c>
      <c r="K806">
        <v>50.404737555720402</v>
      </c>
      <c r="L806">
        <v>136.86542609245001</v>
      </c>
      <c r="M806">
        <v>77.949981374898101</v>
      </c>
      <c r="N806">
        <v>95.291111813634998</v>
      </c>
      <c r="O806">
        <v>62.040321689212398</v>
      </c>
      <c r="P806">
        <v>120741.734575555</v>
      </c>
      <c r="Q806">
        <v>153167.998840969</v>
      </c>
      <c r="R806">
        <v>87.993847312783899</v>
      </c>
      <c r="S806">
        <v>694.15268717192703</v>
      </c>
      <c r="T806">
        <v>0.76928410551125803</v>
      </c>
      <c r="U806">
        <v>6.2197033481428098E-2</v>
      </c>
      <c r="V806">
        <v>0.80551806664561199</v>
      </c>
      <c r="W806">
        <v>1.9306191914460199E-2</v>
      </c>
      <c r="X806">
        <v>0.112978707958499</v>
      </c>
      <c r="Y806" s="1">
        <v>0</v>
      </c>
      <c r="Z806" s="1">
        <v>0</v>
      </c>
      <c r="AA806">
        <v>5.5140171051156601E-4</v>
      </c>
      <c r="AB806">
        <v>8.2090843739361808E-3</v>
      </c>
      <c r="AC806">
        <v>6.9307691898816597E-3</v>
      </c>
      <c r="AD806">
        <v>3.8922819212678701E-4</v>
      </c>
      <c r="AE806">
        <v>3.5756656268637302E-3</v>
      </c>
      <c r="AF806" s="3">
        <v>3.4418164493359698E-3</v>
      </c>
      <c r="AG806">
        <v>2.9650047474520701E-3</v>
      </c>
      <c r="AH806">
        <v>5.2654152540783699</v>
      </c>
      <c r="AI806">
        <v>0.38472495793589601</v>
      </c>
      <c r="AJ806">
        <v>5967.5685249245798</v>
      </c>
      <c r="AK806" t="s">
        <v>103</v>
      </c>
      <c r="AL806" t="s">
        <v>104</v>
      </c>
      <c r="AM806">
        <v>379771996303.85999</v>
      </c>
      <c r="AN806">
        <v>3145325</v>
      </c>
      <c r="AO806" s="1">
        <f t="shared" si="168"/>
        <v>1.0923987349729197E-2</v>
      </c>
      <c r="AP806" s="5">
        <f t="shared" si="169"/>
        <v>12.349170131340825</v>
      </c>
      <c r="AQ806" s="3">
        <f t="shared" si="170"/>
        <v>5.0870856976043162E-3</v>
      </c>
      <c r="AR806" s="15">
        <f t="shared" si="171"/>
        <v>0.42588336140974659</v>
      </c>
    </row>
    <row r="807" spans="1:44" x14ac:dyDescent="0.25">
      <c r="A807" t="s">
        <v>37</v>
      </c>
      <c r="B807">
        <v>18.660568399363299</v>
      </c>
      <c r="C807">
        <v>1.6625767550337501E-2</v>
      </c>
      <c r="D807">
        <v>18.2239949587842</v>
      </c>
      <c r="E807">
        <v>9.3385182594403098</v>
      </c>
      <c r="F807" s="1">
        <v>0</v>
      </c>
      <c r="G807" s="1">
        <v>0</v>
      </c>
      <c r="H807">
        <v>4.8849799856253</v>
      </c>
      <c r="I807">
        <v>127.445291868119</v>
      </c>
      <c r="J807">
        <v>126.38488421818801</v>
      </c>
      <c r="K807">
        <v>72.747581390370698</v>
      </c>
      <c r="L807">
        <v>161.46778310562601</v>
      </c>
      <c r="M807">
        <v>79.875195380668799</v>
      </c>
      <c r="N807">
        <v>95.379822003718601</v>
      </c>
      <c r="O807">
        <v>61.2434693808814</v>
      </c>
      <c r="P807">
        <v>116703.48373778599</v>
      </c>
      <c r="Q807">
        <v>147380.20698409301</v>
      </c>
      <c r="R807">
        <v>83.931536613674197</v>
      </c>
      <c r="S807">
        <v>694.60979990445196</v>
      </c>
      <c r="T807">
        <v>0.780034053388588</v>
      </c>
      <c r="U807">
        <v>5.5717108655454498E-2</v>
      </c>
      <c r="V807">
        <v>0.82578089601054605</v>
      </c>
      <c r="W807">
        <v>1.7327487860093201E-2</v>
      </c>
      <c r="X807">
        <v>0.101174507473905</v>
      </c>
      <c r="Y807" s="1">
        <v>0</v>
      </c>
      <c r="Z807" s="1">
        <v>0</v>
      </c>
      <c r="AA807">
        <v>5.6537392953250303E-4</v>
      </c>
      <c r="AB807">
        <v>8.1066102773202295E-3</v>
      </c>
      <c r="AC807">
        <v>6.8655009830115698E-3</v>
      </c>
      <c r="AD807">
        <v>3.6124750476323401E-4</v>
      </c>
      <c r="AE807">
        <v>4.02316888328087E-3</v>
      </c>
      <c r="AF807" s="3">
        <v>3.45015449528005E-3</v>
      </c>
      <c r="AG807">
        <v>3.5694054980656299E-3</v>
      </c>
      <c r="AH807">
        <v>5.3237373418187302</v>
      </c>
      <c r="AI807">
        <v>0.40523836019868698</v>
      </c>
      <c r="AJ807">
        <v>6982.7932893590596</v>
      </c>
      <c r="AK807" t="s">
        <v>105</v>
      </c>
      <c r="AL807" t="s">
        <v>106</v>
      </c>
      <c r="AM807">
        <v>288531624612.15002</v>
      </c>
      <c r="AN807">
        <v>2472348</v>
      </c>
      <c r="AO807" s="1">
        <f t="shared" si="168"/>
        <v>1.0881029407824122E-2</v>
      </c>
      <c r="AP807" s="5">
        <f t="shared" si="169"/>
        <v>12.303476589643235</v>
      </c>
      <c r="AQ807" s="3">
        <f t="shared" si="170"/>
        <v>6.1833031712048292E-3</v>
      </c>
      <c r="AR807" s="15">
        <f t="shared" si="171"/>
        <v>0.51669069009903335</v>
      </c>
    </row>
    <row r="808" spans="1:44" x14ac:dyDescent="0.25">
      <c r="A808" t="s">
        <v>37</v>
      </c>
      <c r="B808">
        <v>18.963505452270098</v>
      </c>
      <c r="C808">
        <v>1.7251775281381099E-2</v>
      </c>
      <c r="D808">
        <v>18.846507347666599</v>
      </c>
      <c r="E808">
        <v>17.163241390419799</v>
      </c>
      <c r="F808" s="1">
        <v>0</v>
      </c>
      <c r="G808" s="1">
        <v>0</v>
      </c>
      <c r="H808">
        <v>5.0839196294811302</v>
      </c>
      <c r="I808">
        <v>150.287612813914</v>
      </c>
      <c r="J808">
        <v>148.680370896959</v>
      </c>
      <c r="K808">
        <v>95.683889234012199</v>
      </c>
      <c r="L808">
        <v>186.13886633001201</v>
      </c>
      <c r="M808">
        <v>81.899324155784996</v>
      </c>
      <c r="N808">
        <v>95.465331794685895</v>
      </c>
      <c r="O808">
        <v>60.1267512028883</v>
      </c>
      <c r="P808">
        <v>110697.22009869901</v>
      </c>
      <c r="Q808">
        <v>140047.798899441</v>
      </c>
      <c r="R808">
        <v>80.625901330833699</v>
      </c>
      <c r="S808">
        <v>690.91952967532598</v>
      </c>
      <c r="T808">
        <v>0.79169061605708801</v>
      </c>
      <c r="U808">
        <v>4.2714527974917801E-2</v>
      </c>
      <c r="V808">
        <v>0.85860489365897397</v>
      </c>
      <c r="W808">
        <v>1.28486883697068E-2</v>
      </c>
      <c r="X808">
        <v>8.5831889996400595E-2</v>
      </c>
      <c r="Y808" s="1">
        <v>0</v>
      </c>
      <c r="Z808" s="1">
        <v>0</v>
      </c>
      <c r="AA808">
        <v>5.80036193332934E-4</v>
      </c>
      <c r="AB808">
        <v>8.0564962284562901E-3</v>
      </c>
      <c r="AC808">
        <v>6.8398000789342299E-3</v>
      </c>
      <c r="AD808">
        <v>2.8152327362353501E-4</v>
      </c>
      <c r="AE808">
        <v>4.4873223617342799E-3</v>
      </c>
      <c r="AF808" s="3">
        <v>3.5117079336986598E-3</v>
      </c>
      <c r="AG808">
        <v>3.8464614216486E-3</v>
      </c>
      <c r="AH808">
        <v>5.4890615990272398</v>
      </c>
      <c r="AI808">
        <v>0.42702337324918099</v>
      </c>
      <c r="AJ808">
        <v>8346.3033453868993</v>
      </c>
      <c r="AK808" t="s">
        <v>107</v>
      </c>
      <c r="AL808" t="s">
        <v>108</v>
      </c>
      <c r="AM808">
        <v>166764808592.59</v>
      </c>
      <c r="AN808">
        <v>1506495</v>
      </c>
      <c r="AO808" s="1">
        <f t="shared" si="168"/>
        <v>1.0931544205965824E-2</v>
      </c>
      <c r="AP808" s="5">
        <f t="shared" si="169"/>
        <v>12.357205957249251</v>
      </c>
      <c r="AQ808" s="3">
        <f t="shared" si="170"/>
        <v>6.4383772794878637E-3</v>
      </c>
      <c r="AR808" s="15">
        <f t="shared" si="171"/>
        <v>0.53461110204652029</v>
      </c>
    </row>
    <row r="809" spans="1:44" x14ac:dyDescent="0.25">
      <c r="A809" t="s">
        <v>37</v>
      </c>
      <c r="B809">
        <v>18.316646389047801</v>
      </c>
      <c r="C809">
        <v>1.69871740800169E-2</v>
      </c>
      <c r="D809">
        <v>18.583915503633001</v>
      </c>
      <c r="E809">
        <v>24.8193576211394</v>
      </c>
      <c r="F809" s="1">
        <v>0</v>
      </c>
      <c r="G809" s="1">
        <v>0</v>
      </c>
      <c r="H809">
        <v>5.3242361101515296</v>
      </c>
      <c r="I809">
        <v>172.83378060903101</v>
      </c>
      <c r="J809">
        <v>168.97530878792199</v>
      </c>
      <c r="K809">
        <v>120.358076892965</v>
      </c>
      <c r="L809">
        <v>210.980694621986</v>
      </c>
      <c r="M809">
        <v>85.857856124268494</v>
      </c>
      <c r="N809">
        <v>95.5408451361006</v>
      </c>
      <c r="O809">
        <v>58.706621412676803</v>
      </c>
      <c r="P809">
        <v>103865.928440344</v>
      </c>
      <c r="Q809">
        <v>130866.816300024</v>
      </c>
      <c r="R809">
        <v>76.668549807929494</v>
      </c>
      <c r="S809">
        <v>682.37307804062004</v>
      </c>
      <c r="T809">
        <v>0.80014778360624905</v>
      </c>
      <c r="U809">
        <v>3.1718801615606598E-2</v>
      </c>
      <c r="V809">
        <v>0.88661142956074002</v>
      </c>
      <c r="W809">
        <v>9.1619638777658795E-3</v>
      </c>
      <c r="X809">
        <v>7.2507804945887294E-2</v>
      </c>
      <c r="Y809" s="1">
        <v>0</v>
      </c>
      <c r="Z809" s="1">
        <v>0</v>
      </c>
      <c r="AA809">
        <v>6.1725398070890602E-4</v>
      </c>
      <c r="AB809">
        <v>8.0632636832468699E-3</v>
      </c>
      <c r="AC809">
        <v>6.8538005230032303E-3</v>
      </c>
      <c r="AD809">
        <v>2.22109957179206E-4</v>
      </c>
      <c r="AE809">
        <v>4.3525704397158601E-3</v>
      </c>
      <c r="AF809" s="3">
        <v>3.5145267139301802E-3</v>
      </c>
      <c r="AG809">
        <v>3.7320321438382401E-3</v>
      </c>
      <c r="AH809">
        <v>5.6142295277206102</v>
      </c>
      <c r="AI809">
        <v>0.45835740025022498</v>
      </c>
      <c r="AJ809">
        <v>10187.7645406426</v>
      </c>
      <c r="AK809" t="s">
        <v>109</v>
      </c>
      <c r="AL809" t="s">
        <v>110</v>
      </c>
      <c r="AM809">
        <v>88854289668.789993</v>
      </c>
      <c r="AN809">
        <v>855471</v>
      </c>
      <c r="AO809" s="1">
        <f t="shared" si="168"/>
        <v>1.0985581217642317E-2</v>
      </c>
      <c r="AP809" s="5">
        <f t="shared" si="169"/>
        <v>12.41464827259755</v>
      </c>
      <c r="AQ809" s="3">
        <f t="shared" si="170"/>
        <v>5.7330807134581812E-3</v>
      </c>
      <c r="AR809" s="15">
        <f t="shared" si="171"/>
        <v>0.47540598709329052</v>
      </c>
    </row>
    <row r="810" spans="1:44" x14ac:dyDescent="0.25">
      <c r="A810" t="s">
        <v>37</v>
      </c>
      <c r="B810">
        <v>16.889589887336601</v>
      </c>
      <c r="C810">
        <v>1.5942147299277301E-2</v>
      </c>
      <c r="D810">
        <v>17.5391939040348</v>
      </c>
      <c r="E810">
        <v>31.064260720008999</v>
      </c>
      <c r="F810" s="1">
        <v>0</v>
      </c>
      <c r="G810" s="1">
        <v>0</v>
      </c>
      <c r="H810">
        <v>5.7526534225325197</v>
      </c>
      <c r="I810">
        <v>193.77386776763899</v>
      </c>
      <c r="J810">
        <v>183.25275724287701</v>
      </c>
      <c r="K810">
        <v>158.29823796779201</v>
      </c>
      <c r="L810">
        <v>235.93585248768301</v>
      </c>
      <c r="M810">
        <v>93.733807498022202</v>
      </c>
      <c r="N810">
        <v>95.462795404017498</v>
      </c>
      <c r="O810">
        <v>61.471592860195102</v>
      </c>
      <c r="P810">
        <v>93582.239551599094</v>
      </c>
      <c r="Q810">
        <v>118246.45052868999</v>
      </c>
      <c r="R810">
        <v>69.690156137899194</v>
      </c>
      <c r="S810">
        <v>662.36502650839998</v>
      </c>
      <c r="T810">
        <v>0.79202080968905098</v>
      </c>
      <c r="U810">
        <v>2.6292973857346798E-2</v>
      </c>
      <c r="V810">
        <v>0.90526801233922605</v>
      </c>
      <c r="W810">
        <v>7.9090550362231806E-3</v>
      </c>
      <c r="X810">
        <v>6.0529958767203802E-2</v>
      </c>
      <c r="Y810" s="1">
        <v>0</v>
      </c>
      <c r="Z810" s="1">
        <v>0</v>
      </c>
      <c r="AA810">
        <v>6.9870798879223799E-4</v>
      </c>
      <c r="AB810">
        <v>7.6784930674260003E-3</v>
      </c>
      <c r="AC810">
        <v>6.7721798672178302E-3</v>
      </c>
      <c r="AD810">
        <v>1.46582826016727E-4</v>
      </c>
      <c r="AE810">
        <v>3.7221416023561701E-3</v>
      </c>
      <c r="AF810" s="3">
        <v>3.1447038607193799E-3</v>
      </c>
      <c r="AG810">
        <v>3.6962624598134101E-3</v>
      </c>
      <c r="AH810">
        <v>4.5865849852726699</v>
      </c>
      <c r="AI810">
        <v>0.38520170025759598</v>
      </c>
      <c r="AJ810">
        <v>13096.3861134123</v>
      </c>
      <c r="AK810" t="s">
        <v>111</v>
      </c>
      <c r="AL810" t="s">
        <v>112</v>
      </c>
      <c r="AM810">
        <v>32799639140.439999</v>
      </c>
      <c r="AN810">
        <v>350490</v>
      </c>
      <c r="AO810" s="1">
        <f t="shared" si="168"/>
        <v>1.0615591716729447E-2</v>
      </c>
      <c r="AP810" s="5">
        <f t="shared" si="169"/>
        <v>12.020650944002432</v>
      </c>
      <c r="AQ810" s="3">
        <f t="shared" si="170"/>
        <v>4.6828645283295417E-3</v>
      </c>
      <c r="AR810" s="15">
        <f t="shared" si="171"/>
        <v>0.40504786022120309</v>
      </c>
    </row>
    <row r="811" spans="1:44" x14ac:dyDescent="0.25">
      <c r="A811" t="s">
        <v>37</v>
      </c>
      <c r="B811">
        <v>16.260993712512299</v>
      </c>
      <c r="C811">
        <v>1.4440538160082899E-2</v>
      </c>
      <c r="D811">
        <v>16.016497886560401</v>
      </c>
      <c r="E811">
        <v>43.4204800578757</v>
      </c>
      <c r="F811" s="1">
        <v>0</v>
      </c>
      <c r="G811" s="1">
        <v>0</v>
      </c>
      <c r="H811">
        <v>6.4885233516958101</v>
      </c>
      <c r="I811">
        <v>240.1120852924</v>
      </c>
      <c r="J811">
        <v>215.005673715661</v>
      </c>
      <c r="K811">
        <v>226.28080299693701</v>
      </c>
      <c r="L811">
        <v>286.78681534192998</v>
      </c>
      <c r="M811">
        <v>105.67280114807301</v>
      </c>
      <c r="N811">
        <v>95.782534388909298</v>
      </c>
      <c r="O811">
        <v>66.247736636788304</v>
      </c>
      <c r="P811">
        <v>83980.910923960997</v>
      </c>
      <c r="Q811">
        <v>106694.765391179</v>
      </c>
      <c r="R811">
        <v>56.334811439001498</v>
      </c>
      <c r="S811">
        <v>637.322144202255</v>
      </c>
      <c r="T811">
        <v>0.72109878564890595</v>
      </c>
      <c r="U811">
        <v>7.5228143096387496E-3</v>
      </c>
      <c r="V811">
        <v>0.97984482066001799</v>
      </c>
      <c r="W811">
        <v>1.61673185009172E-3</v>
      </c>
      <c r="X811">
        <v>1.1015633180251099E-2</v>
      </c>
      <c r="Y811" s="1">
        <v>0</v>
      </c>
      <c r="Z811" s="1">
        <v>0</v>
      </c>
      <c r="AA811">
        <v>8.0213034142540495E-4</v>
      </c>
      <c r="AB811">
        <v>6.9669509121823899E-3</v>
      </c>
      <c r="AC811">
        <v>6.5506928580637896E-3</v>
      </c>
      <c r="AD811">
        <v>1.7658844583408201E-5</v>
      </c>
      <c r="AE811">
        <v>2.9185355227217E-3</v>
      </c>
      <c r="AF811" s="3">
        <v>2.4924477877317501E-3</v>
      </c>
      <c r="AG811">
        <v>3.7352267348368501E-3</v>
      </c>
      <c r="AH811">
        <v>2.8774794650630202</v>
      </c>
      <c r="AI811">
        <v>0.277747816181384</v>
      </c>
      <c r="AJ811">
        <v>17359.1738677797</v>
      </c>
      <c r="AK811" t="s">
        <v>113</v>
      </c>
      <c r="AL811" t="s">
        <v>114</v>
      </c>
      <c r="AM811">
        <v>39630843807.75</v>
      </c>
      <c r="AN811">
        <v>471903</v>
      </c>
      <c r="AO811" s="1">
        <f t="shared" si="168"/>
        <v>9.8452709872209453E-3</v>
      </c>
      <c r="AP811" s="5">
        <f t="shared" si="169"/>
        <v>11.195128086534311</v>
      </c>
      <c r="AQ811" s="3">
        <f t="shared" si="170"/>
        <v>4.8346865148731089E-3</v>
      </c>
      <c r="AR811" s="15">
        <f t="shared" si="171"/>
        <v>0.45250626762111779</v>
      </c>
    </row>
    <row r="813" spans="1:44" s="69" customFormat="1" x14ac:dyDescent="0.25">
      <c r="AF813" s="68"/>
    </row>
    <row r="814" spans="1:44" x14ac:dyDescent="0.25">
      <c r="B814" t="s">
        <v>318</v>
      </c>
      <c r="C814" t="s">
        <v>319</v>
      </c>
      <c r="AO814" t="s">
        <v>226</v>
      </c>
      <c r="AP814" t="s">
        <v>67</v>
      </c>
      <c r="AR814" t="s">
        <v>320</v>
      </c>
    </row>
    <row r="815" spans="1:44" x14ac:dyDescent="0.25">
      <c r="A815" t="s">
        <v>0</v>
      </c>
      <c r="B815" t="s">
        <v>1</v>
      </c>
      <c r="C815" t="s">
        <v>2</v>
      </c>
      <c r="D815" t="s">
        <v>3</v>
      </c>
      <c r="E815" t="s">
        <v>5</v>
      </c>
      <c r="F815" t="s">
        <v>6</v>
      </c>
      <c r="G815" t="s">
        <v>208</v>
      </c>
      <c r="H815" t="s">
        <v>7</v>
      </c>
      <c r="I815" t="s">
        <v>8</v>
      </c>
      <c r="J815" t="s">
        <v>134</v>
      </c>
      <c r="K815" t="s">
        <v>143</v>
      </c>
      <c r="L815" t="s">
        <v>9</v>
      </c>
      <c r="M815" t="s">
        <v>10</v>
      </c>
      <c r="N815" t="s">
        <v>11</v>
      </c>
      <c r="O815" t="s">
        <v>13</v>
      </c>
      <c r="P815" t="s">
        <v>14</v>
      </c>
      <c r="Q815" t="s">
        <v>15</v>
      </c>
      <c r="R815" t="s">
        <v>16</v>
      </c>
      <c r="S815" t="s">
        <v>17</v>
      </c>
      <c r="T815" t="s">
        <v>18</v>
      </c>
      <c r="U815" t="s">
        <v>20</v>
      </c>
      <c r="V815" t="s">
        <v>21</v>
      </c>
      <c r="W815" t="s">
        <v>22</v>
      </c>
      <c r="X815" t="s">
        <v>23</v>
      </c>
      <c r="Y815" t="s">
        <v>24</v>
      </c>
      <c r="Z815" t="s">
        <v>25</v>
      </c>
      <c r="AA815" t="s">
        <v>26</v>
      </c>
      <c r="AB815" t="s">
        <v>27</v>
      </c>
      <c r="AC815" t="s">
        <v>263</v>
      </c>
      <c r="AD815" t="s">
        <v>120</v>
      </c>
      <c r="AE815" t="s">
        <v>29</v>
      </c>
      <c r="AF815" s="3" t="s">
        <v>233</v>
      </c>
      <c r="AG815" t="s">
        <v>30</v>
      </c>
      <c r="AH815" t="s">
        <v>31</v>
      </c>
      <c r="AI815" t="s">
        <v>32</v>
      </c>
      <c r="AJ815" t="s">
        <v>33</v>
      </c>
      <c r="AK815" t="s">
        <v>34</v>
      </c>
      <c r="AL815" t="s">
        <v>74</v>
      </c>
      <c r="AM815" t="s">
        <v>35</v>
      </c>
      <c r="AN815" t="s">
        <v>36</v>
      </c>
      <c r="AO815" s="15">
        <v>1</v>
      </c>
      <c r="AP815" s="15">
        <v>1</v>
      </c>
    </row>
    <row r="816" spans="1:44" x14ac:dyDescent="0.25">
      <c r="A816" t="s">
        <v>37</v>
      </c>
      <c r="B816">
        <v>4.8490925306326798</v>
      </c>
      <c r="C816">
        <v>4.6401165880126001E-3</v>
      </c>
      <c r="D816">
        <v>5.4282125346952697</v>
      </c>
      <c r="E816">
        <v>-83.994737224709993</v>
      </c>
      <c r="F816" s="1">
        <v>0</v>
      </c>
      <c r="G816" s="1">
        <v>0</v>
      </c>
      <c r="H816">
        <v>2.80429984026267</v>
      </c>
      <c r="I816">
        <v>-201.59142015759201</v>
      </c>
      <c r="J816">
        <v>-208.642785098986</v>
      </c>
      <c r="K816">
        <v>-207.02672861136401</v>
      </c>
      <c r="L816">
        <v>-185.512666297571</v>
      </c>
      <c r="M816">
        <v>26.484013068656601</v>
      </c>
      <c r="N816">
        <v>91.503969518239202</v>
      </c>
      <c r="O816">
        <v>78.221552577110003</v>
      </c>
      <c r="P816">
        <v>248192.394117647</v>
      </c>
      <c r="Q816">
        <v>282488.76372040802</v>
      </c>
      <c r="R816">
        <v>81.986157284243404</v>
      </c>
      <c r="S816">
        <v>652.14346469450197</v>
      </c>
      <c r="T816" s="1">
        <v>0</v>
      </c>
      <c r="U816">
        <v>0.74612273941086504</v>
      </c>
      <c r="V816" s="1">
        <v>0</v>
      </c>
      <c r="W816">
        <v>7.4160242669426196E-2</v>
      </c>
      <c r="X816">
        <v>0.17971701791970801</v>
      </c>
      <c r="Y816" s="1">
        <v>0</v>
      </c>
      <c r="Z816">
        <v>1</v>
      </c>
      <c r="AA816">
        <v>2.94863285178291E-4</v>
      </c>
      <c r="AB816">
        <v>4.3196334048013303E-3</v>
      </c>
      <c r="AC816">
        <v>3.8524510708327899E-3</v>
      </c>
      <c r="AD816" s="1">
        <v>0</v>
      </c>
      <c r="AE816">
        <v>2.5648243088782999E-5</v>
      </c>
      <c r="AF816" s="3">
        <v>2.5936422930051802E-4</v>
      </c>
      <c r="AG816" s="1">
        <v>0</v>
      </c>
      <c r="AH816">
        <v>5.0248588743253597</v>
      </c>
      <c r="AI816">
        <v>0.114207294293377</v>
      </c>
      <c r="AJ816" s="1">
        <v>0</v>
      </c>
      <c r="AK816" t="s">
        <v>77</v>
      </c>
      <c r="AL816" t="s">
        <v>78</v>
      </c>
      <c r="AM816">
        <v>42192707</v>
      </c>
      <c r="AN816">
        <v>170</v>
      </c>
      <c r="AO816" s="1">
        <f>AA816+AC816*$AO$768+AF816*$AP$768</f>
        <v>4.4066785853115985E-3</v>
      </c>
      <c r="AP816" s="5">
        <f>100*(1-(1-AO816)^12)</f>
        <v>5.1617141753026008</v>
      </c>
      <c r="AQ816" s="3">
        <f>(1-(1-B816/100)^(1/12))- AO816</f>
        <v>-2.7307429054787211E-4</v>
      </c>
      <c r="AR816" s="15">
        <f>B816/AP816-1</f>
        <v>-6.0565469929685478E-2</v>
      </c>
    </row>
    <row r="817" spans="1:44" x14ac:dyDescent="0.25">
      <c r="A817" t="s">
        <v>37</v>
      </c>
      <c r="B817">
        <v>8.1305525711435198</v>
      </c>
      <c r="C817">
        <v>5.2467068245988201E-3</v>
      </c>
      <c r="D817">
        <v>6.1175041193175401</v>
      </c>
      <c r="E817">
        <v>-49.529094324507099</v>
      </c>
      <c r="F817" s="1">
        <v>0</v>
      </c>
      <c r="G817" s="1">
        <v>0</v>
      </c>
      <c r="H817">
        <v>3.16702538330828</v>
      </c>
      <c r="I817">
        <v>-172.093087772628</v>
      </c>
      <c r="J817">
        <v>-173.970004519273</v>
      </c>
      <c r="K817">
        <v>-175.076045487247</v>
      </c>
      <c r="L817">
        <v>-154.82539915369699</v>
      </c>
      <c r="M817">
        <v>27.1104633930243</v>
      </c>
      <c r="N817">
        <v>89.923474850510701</v>
      </c>
      <c r="O817">
        <v>77.140662727801896</v>
      </c>
      <c r="P817">
        <v>231125.165269911</v>
      </c>
      <c r="Q817">
        <v>275604.07667912199</v>
      </c>
      <c r="R817">
        <v>80.958208435064194</v>
      </c>
      <c r="S817">
        <v>621.60282527642005</v>
      </c>
      <c r="T817">
        <v>2.9282800198301398E-4</v>
      </c>
      <c r="U817">
        <v>0.52404966421880195</v>
      </c>
      <c r="V817" s="1">
        <v>0</v>
      </c>
      <c r="W817">
        <v>0.19427867913288799</v>
      </c>
      <c r="X817">
        <v>0.28167165664830901</v>
      </c>
      <c r="Y817" s="1">
        <v>0</v>
      </c>
      <c r="Z817">
        <v>1</v>
      </c>
      <c r="AA817">
        <v>3.0528661784071602E-4</v>
      </c>
      <c r="AB817">
        <v>4.54454768172163E-3</v>
      </c>
      <c r="AC817">
        <v>4.0231344367023403E-3</v>
      </c>
      <c r="AD817">
        <v>4.6754063629855298E-6</v>
      </c>
      <c r="AE817">
        <v>3.9221056585982399E-4</v>
      </c>
      <c r="AF817" s="3">
        <v>2.6320505794556401E-4</v>
      </c>
      <c r="AG817" s="1">
        <v>0</v>
      </c>
      <c r="AH817">
        <v>4.8071100539550997</v>
      </c>
      <c r="AI817">
        <v>0.112676890663527</v>
      </c>
      <c r="AJ817">
        <v>0.50273102738324704</v>
      </c>
      <c r="AK817" t="s">
        <v>79</v>
      </c>
      <c r="AL817" t="s">
        <v>80</v>
      </c>
      <c r="AM817">
        <v>522342873.50999999</v>
      </c>
      <c r="AN817">
        <v>2260</v>
      </c>
      <c r="AO817" s="1">
        <f t="shared" ref="AO817:AO834" si="172">AA817+AC817*$AO$768+AF817*$AP$768</f>
        <v>4.5916261124886205E-3</v>
      </c>
      <c r="AP817" s="5">
        <f t="shared" ref="AP817:AP834" si="173">100*(1-(1-AO817)^12)</f>
        <v>5.3729112115901483</v>
      </c>
      <c r="AQ817" s="3">
        <f t="shared" ref="AQ817:AQ834" si="174">(1-(1-B817/100)^(1/12))- AO817</f>
        <v>2.4502682684015807E-3</v>
      </c>
      <c r="AR817" s="15">
        <f t="shared" ref="AR817:AR835" si="175">B817/AP817-1</f>
        <v>0.51324900988587707</v>
      </c>
    </row>
    <row r="818" spans="1:44" x14ac:dyDescent="0.25">
      <c r="A818" t="s">
        <v>37</v>
      </c>
      <c r="B818">
        <v>9.4924300066335192</v>
      </c>
      <c r="C818">
        <v>5.3138587708231001E-3</v>
      </c>
      <c r="D818">
        <v>6.1935276178041097</v>
      </c>
      <c r="E818">
        <v>-38.4845409272925</v>
      </c>
      <c r="F818" s="1">
        <v>0</v>
      </c>
      <c r="G818" s="1">
        <v>0</v>
      </c>
      <c r="H818">
        <v>3.2868543672849801</v>
      </c>
      <c r="I818">
        <v>-152.82622517252</v>
      </c>
      <c r="J818">
        <v>-159.90402830516601</v>
      </c>
      <c r="K818">
        <v>-158.860792124955</v>
      </c>
      <c r="L818">
        <v>-136.03905932126301</v>
      </c>
      <c r="M818">
        <v>27.2868387864795</v>
      </c>
      <c r="N818">
        <v>92.627801676477304</v>
      </c>
      <c r="O818">
        <v>78.776526378407397</v>
      </c>
      <c r="P818">
        <v>237722.16861526301</v>
      </c>
      <c r="Q818">
        <v>280927.91539468401</v>
      </c>
      <c r="R818">
        <v>82.885710330502505</v>
      </c>
      <c r="S818">
        <v>655.29880241687999</v>
      </c>
      <c r="T818">
        <v>4.7021067577139E-4</v>
      </c>
      <c r="U818">
        <v>0.54434269875404995</v>
      </c>
      <c r="V818" s="1">
        <v>0</v>
      </c>
      <c r="W818">
        <v>0.22964715582136</v>
      </c>
      <c r="X818">
        <v>0.226010145424589</v>
      </c>
      <c r="Y818" s="1">
        <v>0</v>
      </c>
      <c r="Z818">
        <v>1</v>
      </c>
      <c r="AA818">
        <v>3.0076779911436302E-4</v>
      </c>
      <c r="AB818">
        <v>4.76399452908737E-3</v>
      </c>
      <c r="AC818">
        <v>4.38161999251639E-3</v>
      </c>
      <c r="AD818">
        <v>5.4389475317497803E-6</v>
      </c>
      <c r="AE818">
        <v>2.4366163648391901E-4</v>
      </c>
      <c r="AF818" s="3">
        <v>2.5781542834618502E-4</v>
      </c>
      <c r="AG818" s="1">
        <v>0</v>
      </c>
      <c r="AH818">
        <v>5.20070165437554</v>
      </c>
      <c r="AI818">
        <v>0.122284127340359</v>
      </c>
      <c r="AJ818">
        <v>5.8048761789824299</v>
      </c>
      <c r="AK818" t="s">
        <v>81</v>
      </c>
      <c r="AL818" t="s">
        <v>82</v>
      </c>
      <c r="AM818">
        <v>5136462897.2700005</v>
      </c>
      <c r="AN818">
        <v>21607</v>
      </c>
      <c r="AO818" s="1">
        <f t="shared" si="172"/>
        <v>4.9402032199769375E-3</v>
      </c>
      <c r="AP818" s="5">
        <f t="shared" si="173"/>
        <v>5.7697901105513321</v>
      </c>
      <c r="AQ818" s="3">
        <f t="shared" si="174"/>
        <v>3.3367436988422572E-3</v>
      </c>
      <c r="AR818" s="15">
        <f t="shared" si="175"/>
        <v>0.64519502871941903</v>
      </c>
    </row>
    <row r="819" spans="1:44" x14ac:dyDescent="0.25">
      <c r="A819" t="s">
        <v>37</v>
      </c>
      <c r="B819">
        <v>11.1068007954884</v>
      </c>
      <c r="C819">
        <v>7.4886282407025896E-3</v>
      </c>
      <c r="D819">
        <v>8.6253141115461602</v>
      </c>
      <c r="E819">
        <v>-34.807785391589398</v>
      </c>
      <c r="F819" s="1">
        <v>0</v>
      </c>
      <c r="G819" s="1">
        <v>0</v>
      </c>
      <c r="H819">
        <v>3.3784286394853398</v>
      </c>
      <c r="I819">
        <v>-128.86743067297701</v>
      </c>
      <c r="J819">
        <v>-133.46004029339099</v>
      </c>
      <c r="K819">
        <v>-141.08890404358601</v>
      </c>
      <c r="L819">
        <v>-111.15266697400899</v>
      </c>
      <c r="M819">
        <v>28.0247906175656</v>
      </c>
      <c r="N819">
        <v>91.94885370531</v>
      </c>
      <c r="O819">
        <v>77.190670955548697</v>
      </c>
      <c r="P819">
        <v>225275.22652377599</v>
      </c>
      <c r="Q819">
        <v>271120.61948581302</v>
      </c>
      <c r="R819">
        <v>82.615064689952703</v>
      </c>
      <c r="S819">
        <v>656.59048792252599</v>
      </c>
      <c r="T819">
        <v>4.1606037459227202E-4</v>
      </c>
      <c r="U819">
        <v>0.543049550260289</v>
      </c>
      <c r="V819" s="1">
        <v>0</v>
      </c>
      <c r="W819">
        <v>0.21453916128900999</v>
      </c>
      <c r="X819">
        <v>0.24241128845069901</v>
      </c>
      <c r="Y819" s="1">
        <v>0</v>
      </c>
      <c r="Z819">
        <v>1</v>
      </c>
      <c r="AA819">
        <v>3.0180146489325701E-4</v>
      </c>
      <c r="AB819">
        <v>5.4897790262841998E-3</v>
      </c>
      <c r="AC819">
        <v>5.1457043628623297E-3</v>
      </c>
      <c r="AD819">
        <v>1.7152118328076901E-5</v>
      </c>
      <c r="AE819">
        <v>1.6798587030958101E-3</v>
      </c>
      <c r="AF819" s="3">
        <v>3.2656514181028098E-4</v>
      </c>
      <c r="AG819" s="1">
        <v>5.0918471217451603E-8</v>
      </c>
      <c r="AH819">
        <v>5.6392601547442602</v>
      </c>
      <c r="AI819">
        <v>0.13646755439338701</v>
      </c>
      <c r="AJ819">
        <v>20.444281509554202</v>
      </c>
      <c r="AK819" t="s">
        <v>83</v>
      </c>
      <c r="AL819" t="s">
        <v>84</v>
      </c>
      <c r="AM819">
        <v>15434506870.049999</v>
      </c>
      <c r="AN819">
        <v>68514</v>
      </c>
      <c r="AO819" s="1">
        <f t="shared" si="172"/>
        <v>5.7740709695658678E-3</v>
      </c>
      <c r="AP819" s="5">
        <f t="shared" si="173"/>
        <v>6.7130224883340635</v>
      </c>
      <c r="AQ819" s="3">
        <f t="shared" si="174"/>
        <v>3.9891682559947926E-3</v>
      </c>
      <c r="AR819" s="15">
        <f t="shared" si="175"/>
        <v>0.65451565442986004</v>
      </c>
    </row>
    <row r="820" spans="1:44" x14ac:dyDescent="0.25">
      <c r="A820" t="s">
        <v>37</v>
      </c>
      <c r="B820">
        <v>12.3360920099169</v>
      </c>
      <c r="C820">
        <v>1.02486898330542E-2</v>
      </c>
      <c r="D820">
        <v>11.628337804787201</v>
      </c>
      <c r="E820">
        <v>-26.610321960478601</v>
      </c>
      <c r="F820" s="1">
        <v>0</v>
      </c>
      <c r="G820" s="1">
        <v>0</v>
      </c>
      <c r="H820">
        <v>3.5171460897317801</v>
      </c>
      <c r="I820">
        <v>-104.823591729672</v>
      </c>
      <c r="J820">
        <v>-107.351250596632</v>
      </c>
      <c r="K820">
        <v>-124.99309269717</v>
      </c>
      <c r="L820">
        <v>-86.4133794387254</v>
      </c>
      <c r="M820">
        <v>29.709313443917701</v>
      </c>
      <c r="N820">
        <v>90.991444749918003</v>
      </c>
      <c r="O820">
        <v>75.449463576960198</v>
      </c>
      <c r="P820">
        <v>216769.54956809399</v>
      </c>
      <c r="Q820">
        <v>264076.17693655001</v>
      </c>
      <c r="R820">
        <v>82.387075264672006</v>
      </c>
      <c r="S820">
        <v>665.05115447450396</v>
      </c>
      <c r="T820">
        <v>4.0080011434351901E-4</v>
      </c>
      <c r="U820">
        <v>0.49546713988434599</v>
      </c>
      <c r="V820" s="1">
        <v>0</v>
      </c>
      <c r="W820">
        <v>0.221905709597153</v>
      </c>
      <c r="X820">
        <v>0.28262715051850001</v>
      </c>
      <c r="Y820" s="1">
        <v>0</v>
      </c>
      <c r="Z820">
        <v>1</v>
      </c>
      <c r="AA820">
        <v>3.0584943992487601E-4</v>
      </c>
      <c r="AB820">
        <v>6.3557159514735801E-3</v>
      </c>
      <c r="AC820">
        <v>5.6506391122228099E-3</v>
      </c>
      <c r="AD820">
        <v>1.61465264836521E-4</v>
      </c>
      <c r="AE820">
        <v>3.4240807021210201E-3</v>
      </c>
      <c r="AF820" s="3">
        <v>3.8389565470359498E-4</v>
      </c>
      <c r="AG820">
        <v>1.58897988489922E-6</v>
      </c>
      <c r="AH820">
        <v>5.7976690123333903</v>
      </c>
      <c r="AI820">
        <v>0.14815396196988401</v>
      </c>
      <c r="AJ820">
        <v>69.5557335715243</v>
      </c>
      <c r="AK820" t="s">
        <v>85</v>
      </c>
      <c r="AL820" t="s">
        <v>86</v>
      </c>
      <c r="AM820">
        <v>31844964218.400002</v>
      </c>
      <c r="AN820">
        <v>146907</v>
      </c>
      <c r="AO820" s="1">
        <f t="shared" si="172"/>
        <v>6.340384206851281E-3</v>
      </c>
      <c r="AP820" s="5">
        <f t="shared" si="173"/>
        <v>7.3486662450587552</v>
      </c>
      <c r="AQ820" s="3">
        <f t="shared" si="174"/>
        <v>4.571305891293685E-3</v>
      </c>
      <c r="AR820" s="15">
        <f t="shared" si="175"/>
        <v>0.67868448484943666</v>
      </c>
    </row>
    <row r="821" spans="1:44" x14ac:dyDescent="0.25">
      <c r="A821" t="s">
        <v>37</v>
      </c>
      <c r="B821">
        <v>13.215045337202399</v>
      </c>
      <c r="C821">
        <v>1.20052287659478E-2</v>
      </c>
      <c r="D821">
        <v>13.492103072520599</v>
      </c>
      <c r="E821">
        <v>-20.677211721424101</v>
      </c>
      <c r="F821" s="1">
        <v>0</v>
      </c>
      <c r="G821" s="1">
        <v>0</v>
      </c>
      <c r="H821">
        <v>3.6484649901473101</v>
      </c>
      <c r="I821">
        <v>-80.524928866665505</v>
      </c>
      <c r="J821">
        <v>-82.325875717219603</v>
      </c>
      <c r="K821">
        <v>-104.518700069069</v>
      </c>
      <c r="L821">
        <v>-61.296396113169898</v>
      </c>
      <c r="M821">
        <v>31.467392820847898</v>
      </c>
      <c r="N821">
        <v>90.385093761665203</v>
      </c>
      <c r="O821">
        <v>73.872208878753199</v>
      </c>
      <c r="P821">
        <v>207535.35882020599</v>
      </c>
      <c r="Q821">
        <v>253290.13097737101</v>
      </c>
      <c r="R821">
        <v>82.430734353273294</v>
      </c>
      <c r="S821">
        <v>664.92806086311703</v>
      </c>
      <c r="T821">
        <v>5.75591999713209E-4</v>
      </c>
      <c r="U821">
        <v>0.47609069855346098</v>
      </c>
      <c r="V821" s="1">
        <v>0</v>
      </c>
      <c r="W821">
        <v>0.21188476836891801</v>
      </c>
      <c r="X821">
        <v>0.31202453307761902</v>
      </c>
      <c r="Y821" s="1">
        <v>0</v>
      </c>
      <c r="Z821">
        <v>1</v>
      </c>
      <c r="AA821">
        <v>3.08769557447877E-4</v>
      </c>
      <c r="AB821">
        <v>7.3909406918944397E-3</v>
      </c>
      <c r="AC821">
        <v>6.4117118947070902E-3</v>
      </c>
      <c r="AD821">
        <v>5.5826618886243998E-4</v>
      </c>
      <c r="AE821">
        <v>3.7247366333815401E-3</v>
      </c>
      <c r="AF821" s="3">
        <v>4.3997623199266999E-4</v>
      </c>
      <c r="AG821">
        <v>2.2533116837670401E-5</v>
      </c>
      <c r="AH821">
        <v>5.9742369809866203</v>
      </c>
      <c r="AI821">
        <v>0.16496535305226201</v>
      </c>
      <c r="AJ821">
        <v>156.95179253759301</v>
      </c>
      <c r="AK821" t="s">
        <v>87</v>
      </c>
      <c r="AL821" t="s">
        <v>88</v>
      </c>
      <c r="AM821">
        <v>64889042965.519997</v>
      </c>
      <c r="AN821">
        <v>312665</v>
      </c>
      <c r="AO821" s="1">
        <f t="shared" si="172"/>
        <v>7.1604576841476373E-3</v>
      </c>
      <c r="AP821" s="5">
        <f t="shared" si="173"/>
        <v>8.2621012601313719</v>
      </c>
      <c r="AQ821" s="3">
        <f t="shared" si="174"/>
        <v>4.5814708382746474E-3</v>
      </c>
      <c r="AR821" s="15">
        <f t="shared" si="175"/>
        <v>0.59947753254627534</v>
      </c>
    </row>
    <row r="822" spans="1:44" x14ac:dyDescent="0.25">
      <c r="A822" t="s">
        <v>37</v>
      </c>
      <c r="B822">
        <v>15.116572957641599</v>
      </c>
      <c r="C822">
        <v>1.38734788613969E-2</v>
      </c>
      <c r="D822">
        <v>15.4348024354997</v>
      </c>
      <c r="E822">
        <v>-17.5062376112732</v>
      </c>
      <c r="F822" s="1">
        <v>0</v>
      </c>
      <c r="G822" s="1">
        <v>0</v>
      </c>
      <c r="H822">
        <v>3.7239045992594</v>
      </c>
      <c r="I822">
        <v>-56.786133636911302</v>
      </c>
      <c r="J822">
        <v>-58.5309095778954</v>
      </c>
      <c r="K822">
        <v>-89.403157140730997</v>
      </c>
      <c r="L822">
        <v>-36.995318656418803</v>
      </c>
      <c r="M822">
        <v>32.665643605212601</v>
      </c>
      <c r="N822">
        <v>89.993973653789197</v>
      </c>
      <c r="O822">
        <v>72.279864532462099</v>
      </c>
      <c r="P822">
        <v>201645.474634324</v>
      </c>
      <c r="Q822">
        <v>246896.773348513</v>
      </c>
      <c r="R822">
        <v>82.528432688966006</v>
      </c>
      <c r="S822">
        <v>676.085266988532</v>
      </c>
      <c r="T822">
        <v>6.6846283994243503E-4</v>
      </c>
      <c r="U822">
        <v>0.45963231948753303</v>
      </c>
      <c r="V822" s="1">
        <v>0</v>
      </c>
      <c r="W822">
        <v>0.206775987262132</v>
      </c>
      <c r="X822">
        <v>0.333591693250333</v>
      </c>
      <c r="Y822" s="1">
        <v>0</v>
      </c>
      <c r="Z822">
        <v>1</v>
      </c>
      <c r="AA822">
        <v>3.0902432009090802E-4</v>
      </c>
      <c r="AB822">
        <v>8.0570973806586808E-3</v>
      </c>
      <c r="AC822">
        <v>7.0347198654173403E-3</v>
      </c>
      <c r="AD822">
        <v>1.0938550176598299E-3</v>
      </c>
      <c r="AE822">
        <v>4.35517686220526E-3</v>
      </c>
      <c r="AF822" s="3">
        <v>5.06209715692067E-4</v>
      </c>
      <c r="AG822">
        <v>5.8356639763002701E-5</v>
      </c>
      <c r="AH822">
        <v>6.3363594489389996</v>
      </c>
      <c r="AI822">
        <v>0.18288579594066401</v>
      </c>
      <c r="AJ822">
        <v>285.17133308511001</v>
      </c>
      <c r="AK822" t="s">
        <v>89</v>
      </c>
      <c r="AL822" t="s">
        <v>90</v>
      </c>
      <c r="AM822">
        <v>97622825280.190002</v>
      </c>
      <c r="AN822">
        <v>484131</v>
      </c>
      <c r="AO822" s="1">
        <f t="shared" si="172"/>
        <v>7.8499539012003156E-3</v>
      </c>
      <c r="AP822" s="5">
        <f t="shared" si="173"/>
        <v>9.023697352235672</v>
      </c>
      <c r="AQ822" s="3">
        <f t="shared" si="174"/>
        <v>5.7148138729147674E-3</v>
      </c>
      <c r="AR822" s="15">
        <f t="shared" si="175"/>
        <v>0.67520832842386747</v>
      </c>
    </row>
    <row r="823" spans="1:44" x14ac:dyDescent="0.25">
      <c r="A823" t="s">
        <v>37</v>
      </c>
      <c r="B823">
        <v>16.7999036546057</v>
      </c>
      <c r="C823">
        <v>1.5593260357979101E-2</v>
      </c>
      <c r="D823">
        <v>17.187682079434399</v>
      </c>
      <c r="E823">
        <v>-13.1975876478283</v>
      </c>
      <c r="F823" s="1">
        <v>0</v>
      </c>
      <c r="G823" s="1">
        <v>0</v>
      </c>
      <c r="H823">
        <v>3.7912293606994001</v>
      </c>
      <c r="I823">
        <v>-32.479217302708001</v>
      </c>
      <c r="J823">
        <v>-34.6552856481674</v>
      </c>
      <c r="K823">
        <v>-72.297663356714907</v>
      </c>
      <c r="L823">
        <v>-12.237398733604101</v>
      </c>
      <c r="M823">
        <v>32.722438651086399</v>
      </c>
      <c r="N823">
        <v>89.338302626793094</v>
      </c>
      <c r="O823">
        <v>71.068469697774702</v>
      </c>
      <c r="P823">
        <v>197133.167182829</v>
      </c>
      <c r="Q823">
        <v>242770.67715635599</v>
      </c>
      <c r="R823">
        <v>82.677003047517701</v>
      </c>
      <c r="S823">
        <v>684.93053828833399</v>
      </c>
      <c r="T823">
        <v>7.6364325489374797E-4</v>
      </c>
      <c r="U823">
        <v>0.44868474988975598</v>
      </c>
      <c r="V823" s="1">
        <v>0</v>
      </c>
      <c r="W823">
        <v>0.19769453890772401</v>
      </c>
      <c r="X823">
        <v>0.35362071120251798</v>
      </c>
      <c r="Y823" s="1">
        <v>0</v>
      </c>
      <c r="Z823">
        <v>1</v>
      </c>
      <c r="AA823">
        <v>3.1051480704681302E-4</v>
      </c>
      <c r="AB823">
        <v>8.3421204069530994E-3</v>
      </c>
      <c r="AC823">
        <v>7.3342851869041001E-3</v>
      </c>
      <c r="AD823">
        <v>1.3997690407277399E-3</v>
      </c>
      <c r="AE823">
        <v>5.22268909326271E-3</v>
      </c>
      <c r="AF823" s="3">
        <v>5.4101476831693398E-4</v>
      </c>
      <c r="AG823">
        <v>3.1819667956872099E-4</v>
      </c>
      <c r="AH823">
        <v>6.6853631536243201</v>
      </c>
      <c r="AI823">
        <v>0.196194443113265</v>
      </c>
      <c r="AJ823">
        <v>490.32387581772298</v>
      </c>
      <c r="AK823" t="s">
        <v>91</v>
      </c>
      <c r="AL823" t="s">
        <v>92</v>
      </c>
      <c r="AM823">
        <v>127394746560.73</v>
      </c>
      <c r="AN823">
        <v>646237</v>
      </c>
      <c r="AO823" s="1">
        <f t="shared" si="172"/>
        <v>8.1858147622678474E-3</v>
      </c>
      <c r="AP823" s="5">
        <f t="shared" si="173"/>
        <v>9.3925756774915765</v>
      </c>
      <c r="AQ823" s="3">
        <f t="shared" si="174"/>
        <v>7.0241341968826625E-3</v>
      </c>
      <c r="AR823" s="15">
        <f t="shared" si="175"/>
        <v>0.78863649668163838</v>
      </c>
    </row>
    <row r="824" spans="1:44" x14ac:dyDescent="0.25">
      <c r="A824" t="s">
        <v>37</v>
      </c>
      <c r="B824">
        <v>19.138820484371902</v>
      </c>
      <c r="C824">
        <v>1.762965151185E-2</v>
      </c>
      <c r="D824">
        <v>19.220168136827599</v>
      </c>
      <c r="E824">
        <v>-8.5385539787473892</v>
      </c>
      <c r="F824" s="1">
        <v>0</v>
      </c>
      <c r="G824" s="1">
        <v>0</v>
      </c>
      <c r="H824">
        <v>3.8470640664978801</v>
      </c>
      <c r="I824">
        <v>-8.5825091711789501</v>
      </c>
      <c r="J824">
        <v>-13.1661197198464</v>
      </c>
      <c r="K824">
        <v>-47.3612913518364</v>
      </c>
      <c r="L824">
        <v>12.105747318780301</v>
      </c>
      <c r="M824">
        <v>31.430049597308798</v>
      </c>
      <c r="N824">
        <v>89.197844509812995</v>
      </c>
      <c r="O824">
        <v>71.287167364451804</v>
      </c>
      <c r="P824">
        <v>192787.98154976801</v>
      </c>
      <c r="Q824">
        <v>238304.41999537099</v>
      </c>
      <c r="R824">
        <v>83.076956964129593</v>
      </c>
      <c r="S824">
        <v>688.98202649789596</v>
      </c>
      <c r="T824">
        <v>7.4627774995239299E-4</v>
      </c>
      <c r="U824">
        <v>0.45115921709294599</v>
      </c>
      <c r="V824" s="1">
        <v>0</v>
      </c>
      <c r="W824">
        <v>0.18222247950176701</v>
      </c>
      <c r="X824">
        <v>0.36661830340528501</v>
      </c>
      <c r="Y824" s="1">
        <v>0</v>
      </c>
      <c r="Z824">
        <v>1</v>
      </c>
      <c r="AA824">
        <v>3.0903190729240302E-4</v>
      </c>
      <c r="AB824">
        <v>8.1832584198878403E-3</v>
      </c>
      <c r="AC824">
        <v>7.2794974450503397E-3</v>
      </c>
      <c r="AD824">
        <v>1.48591471036706E-3</v>
      </c>
      <c r="AE824">
        <v>6.2190328291410503E-3</v>
      </c>
      <c r="AF824" s="3">
        <v>5.2736131325697099E-4</v>
      </c>
      <c r="AG824">
        <v>1.4324510914801099E-3</v>
      </c>
      <c r="AH824">
        <v>6.8861850435692498</v>
      </c>
      <c r="AI824">
        <v>0.195662536792618</v>
      </c>
      <c r="AJ824">
        <v>686.32902855384805</v>
      </c>
      <c r="AK824" t="s">
        <v>93</v>
      </c>
      <c r="AL824" t="s">
        <v>94</v>
      </c>
      <c r="AM824">
        <v>152463290600.92999</v>
      </c>
      <c r="AN824">
        <v>790834</v>
      </c>
      <c r="AO824" s="1">
        <f t="shared" si="172"/>
        <v>8.1158906655997131E-3</v>
      </c>
      <c r="AP824" s="5">
        <f t="shared" si="173"/>
        <v>9.3158907541708196</v>
      </c>
      <c r="AQ824" s="3">
        <f t="shared" si="174"/>
        <v>9.4313592336697661E-3</v>
      </c>
      <c r="AR824" s="15">
        <f t="shared" si="175"/>
        <v>1.0544273209519184</v>
      </c>
    </row>
    <row r="825" spans="1:44" x14ac:dyDescent="0.25">
      <c r="A825" t="s">
        <v>37</v>
      </c>
      <c r="B825">
        <v>21.796978899364401</v>
      </c>
      <c r="C825">
        <v>2.0688109345309499E-2</v>
      </c>
      <c r="D825">
        <v>22.186969059579098</v>
      </c>
      <c r="E825">
        <v>-0.98702046971536295</v>
      </c>
      <c r="F825" s="1">
        <v>0</v>
      </c>
      <c r="G825" s="1">
        <v>0</v>
      </c>
      <c r="H825">
        <v>3.9288937391104102</v>
      </c>
      <c r="I825">
        <v>15.258472133590001</v>
      </c>
      <c r="J825">
        <v>11.8634074342273</v>
      </c>
      <c r="K825">
        <v>-24.220089183834801</v>
      </c>
      <c r="L825">
        <v>36.632143263886597</v>
      </c>
      <c r="M825">
        <v>30.4003757150182</v>
      </c>
      <c r="N825">
        <v>88.693484780097293</v>
      </c>
      <c r="O825">
        <v>71.145621116373505</v>
      </c>
      <c r="P825">
        <v>186639.598383604</v>
      </c>
      <c r="Q825">
        <v>232913.59042478801</v>
      </c>
      <c r="R825">
        <v>83.962822663274693</v>
      </c>
      <c r="S825">
        <v>692.49746036479996</v>
      </c>
      <c r="T825">
        <v>8.3216039518674897E-4</v>
      </c>
      <c r="U825">
        <v>0.47750297896896599</v>
      </c>
      <c r="V825" s="1">
        <v>0</v>
      </c>
      <c r="W825">
        <v>0.16115339474617399</v>
      </c>
      <c r="X825">
        <v>0.361343626284859</v>
      </c>
      <c r="Y825" s="1">
        <v>0</v>
      </c>
      <c r="Z825">
        <v>1</v>
      </c>
      <c r="AA825">
        <v>3.0582353302851899E-4</v>
      </c>
      <c r="AB825">
        <v>7.8857098680706894E-3</v>
      </c>
      <c r="AC825">
        <v>7.0752206950967103E-3</v>
      </c>
      <c r="AD825">
        <v>1.53289561615564E-3</v>
      </c>
      <c r="AE825">
        <v>7.59470263863619E-3</v>
      </c>
      <c r="AF825" s="3">
        <v>5.2675446005344005E-4</v>
      </c>
      <c r="AG825">
        <v>3.3690183142467702E-3</v>
      </c>
      <c r="AH825">
        <v>7.0777309855380999</v>
      </c>
      <c r="AI825">
        <v>0.19276805924034801</v>
      </c>
      <c r="AJ825">
        <v>923.31768576059903</v>
      </c>
      <c r="AK825" t="s">
        <v>95</v>
      </c>
      <c r="AL825" t="s">
        <v>96</v>
      </c>
      <c r="AM825">
        <v>111708092343.35001</v>
      </c>
      <c r="AN825">
        <v>598523</v>
      </c>
      <c r="AO825" s="1">
        <f t="shared" si="172"/>
        <v>7.9077986881786692E-3</v>
      </c>
      <c r="AP825" s="5">
        <f t="shared" si="173"/>
        <v>9.0873266514771558</v>
      </c>
      <c r="AQ825" s="3">
        <f t="shared" si="174"/>
        <v>1.2372230462946032E-2</v>
      </c>
      <c r="AR825" s="15">
        <f t="shared" si="175"/>
        <v>1.3986128963264766</v>
      </c>
    </row>
    <row r="826" spans="1:44" x14ac:dyDescent="0.25">
      <c r="A826" t="s">
        <v>37</v>
      </c>
      <c r="B826">
        <v>23.7473671294069</v>
      </c>
      <c r="C826">
        <v>2.3111824030325599E-2</v>
      </c>
      <c r="D826">
        <v>24.466738739335799</v>
      </c>
      <c r="E826">
        <v>4.9402575712610997</v>
      </c>
      <c r="F826" s="1">
        <v>0</v>
      </c>
      <c r="G826" s="1">
        <v>0</v>
      </c>
      <c r="H826">
        <v>4.00531680116997</v>
      </c>
      <c r="I826">
        <v>38.752721455946201</v>
      </c>
      <c r="J826">
        <v>36.431654817900998</v>
      </c>
      <c r="K826">
        <v>-5.8575597474974401</v>
      </c>
      <c r="L826">
        <v>61.427127827455301</v>
      </c>
      <c r="M826">
        <v>29.860655890923901</v>
      </c>
      <c r="N826">
        <v>87.448608999988195</v>
      </c>
      <c r="O826">
        <v>70.280968047482204</v>
      </c>
      <c r="P826">
        <v>175920.80833107801</v>
      </c>
      <c r="Q826">
        <v>220275.49431736901</v>
      </c>
      <c r="R826">
        <v>86.018102491327497</v>
      </c>
      <c r="S826">
        <v>699.91227026267302</v>
      </c>
      <c r="T826">
        <v>5.1349107494028795E-4</v>
      </c>
      <c r="U826">
        <v>0.48989238791113399</v>
      </c>
      <c r="V826" s="1">
        <v>0</v>
      </c>
      <c r="W826">
        <v>0.13887819659775699</v>
      </c>
      <c r="X826">
        <v>0.371229415491107</v>
      </c>
      <c r="Y826" s="1">
        <v>0</v>
      </c>
      <c r="Z826">
        <v>1</v>
      </c>
      <c r="AA826">
        <v>3.0678692219167299E-4</v>
      </c>
      <c r="AB826">
        <v>7.5914715014879404E-3</v>
      </c>
      <c r="AC826">
        <v>6.8887123899506299E-3</v>
      </c>
      <c r="AD826">
        <v>1.3276981478221399E-3</v>
      </c>
      <c r="AE826">
        <v>8.5443685493590497E-3</v>
      </c>
      <c r="AF826" s="3">
        <v>5.2838994203567103E-4</v>
      </c>
      <c r="AG826">
        <v>5.3415171880296496E-3</v>
      </c>
      <c r="AH826">
        <v>7.1744666575393001</v>
      </c>
      <c r="AI826">
        <v>0.19082548819199799</v>
      </c>
      <c r="AJ826">
        <v>1273.00270381328</v>
      </c>
      <c r="AK826" t="s">
        <v>97</v>
      </c>
      <c r="AL826" t="s">
        <v>98</v>
      </c>
      <c r="AM826">
        <v>75952049788.860001</v>
      </c>
      <c r="AN826">
        <v>431740</v>
      </c>
      <c r="AO826" s="1">
        <f t="shared" si="172"/>
        <v>7.7238892541779732E-3</v>
      </c>
      <c r="AP826" s="5">
        <f t="shared" si="173"/>
        <v>8.8848847136339888</v>
      </c>
      <c r="AQ826" s="3">
        <f t="shared" si="174"/>
        <v>1.4615982820091378E-2</v>
      </c>
      <c r="AR826" s="15">
        <f t="shared" si="175"/>
        <v>1.672782809771995</v>
      </c>
    </row>
    <row r="827" spans="1:44" x14ac:dyDescent="0.25">
      <c r="A827" t="s">
        <v>37</v>
      </c>
      <c r="B827">
        <v>25.247062380384701</v>
      </c>
      <c r="C827">
        <v>2.3833656389715199E-2</v>
      </c>
      <c r="D827">
        <v>25.1337708843173</v>
      </c>
      <c r="E827">
        <v>12.7589814609284</v>
      </c>
      <c r="F827" s="1">
        <v>0</v>
      </c>
      <c r="G827" s="1">
        <v>0</v>
      </c>
      <c r="H827">
        <v>4.1250874543537002</v>
      </c>
      <c r="I827">
        <v>60.4667930066935</v>
      </c>
      <c r="J827">
        <v>58.856614617543897</v>
      </c>
      <c r="K827">
        <v>14.504794942937499</v>
      </c>
      <c r="L827">
        <v>85.683780171455297</v>
      </c>
      <c r="M827">
        <v>30.2849080717953</v>
      </c>
      <c r="N827">
        <v>85.293413089317696</v>
      </c>
      <c r="O827">
        <v>68.485797907348299</v>
      </c>
      <c r="P827">
        <v>158088.16473788299</v>
      </c>
      <c r="Q827">
        <v>199420.001727347</v>
      </c>
      <c r="R827">
        <v>92.762210122773695</v>
      </c>
      <c r="S827">
        <v>698.13453745172001</v>
      </c>
      <c r="T827">
        <v>7.3493447514774398E-4</v>
      </c>
      <c r="U827">
        <v>0.52560161392103</v>
      </c>
      <c r="V827" s="1">
        <v>0</v>
      </c>
      <c r="W827">
        <v>0.11669260009454099</v>
      </c>
      <c r="X827">
        <v>0.35770578598442798</v>
      </c>
      <c r="Y827" s="1">
        <v>0</v>
      </c>
      <c r="Z827">
        <v>1</v>
      </c>
      <c r="AA827">
        <v>3.1043090696249197E-4</v>
      </c>
      <c r="AB827">
        <v>7.4488857972779196E-3</v>
      </c>
      <c r="AC827">
        <v>6.8286769799385597E-3</v>
      </c>
      <c r="AD827">
        <v>1.1948460117451301E-3</v>
      </c>
      <c r="AE827">
        <v>9.5568570871359896E-3</v>
      </c>
      <c r="AF827" s="3">
        <v>5.3714401636620801E-4</v>
      </c>
      <c r="AG827">
        <v>5.3225756556856702E-3</v>
      </c>
      <c r="AH827">
        <v>7.13739055945305</v>
      </c>
      <c r="AI827">
        <v>0.192379764674945</v>
      </c>
      <c r="AJ827">
        <v>1838.1813643754899</v>
      </c>
      <c r="AK827" t="s">
        <v>99</v>
      </c>
      <c r="AL827" t="s">
        <v>100</v>
      </c>
      <c r="AM827">
        <v>37073887865.339996</v>
      </c>
      <c r="AN827">
        <v>234514</v>
      </c>
      <c r="AO827" s="1">
        <f t="shared" si="172"/>
        <v>7.676251903267259E-3</v>
      </c>
      <c r="AP827" s="5">
        <f t="shared" si="173"/>
        <v>8.8323796222930397</v>
      </c>
      <c r="AQ827" s="3">
        <f t="shared" si="174"/>
        <v>1.6280588780515529E-2</v>
      </c>
      <c r="AR827" s="15">
        <f t="shared" si="175"/>
        <v>1.8584666262148413</v>
      </c>
    </row>
    <row r="828" spans="1:44" x14ac:dyDescent="0.25">
      <c r="A828" t="s">
        <v>37</v>
      </c>
      <c r="B828">
        <v>23.975449972593601</v>
      </c>
      <c r="C828">
        <v>2.30761934912617E-2</v>
      </c>
      <c r="D828">
        <v>24.433672550197699</v>
      </c>
      <c r="E828">
        <v>17.966684306422099</v>
      </c>
      <c r="F828" s="1">
        <v>0</v>
      </c>
      <c r="G828" s="1">
        <v>0</v>
      </c>
      <c r="H828">
        <v>4.2628709921388301</v>
      </c>
      <c r="I828">
        <v>82.665263600025398</v>
      </c>
      <c r="J828">
        <v>81.717010206973498</v>
      </c>
      <c r="K828">
        <v>40.405287703920997</v>
      </c>
      <c r="L828">
        <v>111.176882259604</v>
      </c>
      <c r="M828">
        <v>32.143363281850299</v>
      </c>
      <c r="N828">
        <v>84.141779607267296</v>
      </c>
      <c r="O828">
        <v>67.477041547691996</v>
      </c>
      <c r="P828">
        <v>139721.714955067</v>
      </c>
      <c r="Q828">
        <v>179149.07988626801</v>
      </c>
      <c r="R828">
        <v>106.699181581819</v>
      </c>
      <c r="S828">
        <v>686.36821181328605</v>
      </c>
      <c r="T828">
        <v>1.00083353641169E-3</v>
      </c>
      <c r="U828">
        <v>0.534142260933129</v>
      </c>
      <c r="V828" s="1">
        <v>0</v>
      </c>
      <c r="W828">
        <v>0.11702419029969</v>
      </c>
      <c r="X828">
        <v>0.34883354876717998</v>
      </c>
      <c r="Y828" s="1">
        <v>0</v>
      </c>
      <c r="Z828">
        <v>1</v>
      </c>
      <c r="AA828">
        <v>3.1178799896469802E-4</v>
      </c>
      <c r="AB828">
        <v>7.3507248026123797E-3</v>
      </c>
      <c r="AC828">
        <v>6.8278889441582002E-3</v>
      </c>
      <c r="AD828">
        <v>1.3935852990728901E-3</v>
      </c>
      <c r="AE828">
        <v>9.3148848494195805E-3</v>
      </c>
      <c r="AF828" s="3">
        <v>5.3882540716898499E-4</v>
      </c>
      <c r="AG828">
        <v>4.7052238173511604E-3</v>
      </c>
      <c r="AH828">
        <v>6.7750030728840898</v>
      </c>
      <c r="AI828">
        <v>0.19478660555846</v>
      </c>
      <c r="AJ828">
        <v>2584.5197837793598</v>
      </c>
      <c r="AK828" t="s">
        <v>101</v>
      </c>
      <c r="AL828" t="s">
        <v>102</v>
      </c>
      <c r="AM828">
        <v>18953110911.939999</v>
      </c>
      <c r="AN828">
        <v>135649</v>
      </c>
      <c r="AO828" s="1">
        <f t="shared" si="172"/>
        <v>7.6785023502918834E-3</v>
      </c>
      <c r="AP828" s="5">
        <f t="shared" si="173"/>
        <v>8.8348606513886203</v>
      </c>
      <c r="AQ828" s="3">
        <f t="shared" si="174"/>
        <v>1.490539822693715E-2</v>
      </c>
      <c r="AR828" s="15">
        <f t="shared" si="175"/>
        <v>1.7137326686443273</v>
      </c>
    </row>
    <row r="829" spans="1:44" x14ac:dyDescent="0.25">
      <c r="A829" t="s">
        <v>37</v>
      </c>
      <c r="B829">
        <v>23.014847881382099</v>
      </c>
      <c r="C829">
        <v>2.30931931467547E-2</v>
      </c>
      <c r="D829">
        <v>24.449450385732298</v>
      </c>
      <c r="E829">
        <v>21.244207614673801</v>
      </c>
      <c r="F829" s="1">
        <v>0</v>
      </c>
      <c r="G829" s="1">
        <v>0</v>
      </c>
      <c r="H829">
        <v>4.3688407917254901</v>
      </c>
      <c r="I829">
        <v>105.02469377966401</v>
      </c>
      <c r="J829">
        <v>104.54150054703</v>
      </c>
      <c r="K829">
        <v>60.005294268425097</v>
      </c>
      <c r="L829">
        <v>136.307656206486</v>
      </c>
      <c r="M829">
        <v>34.127749251245703</v>
      </c>
      <c r="N829">
        <v>82.466995656832793</v>
      </c>
      <c r="O829">
        <v>65.342824527723195</v>
      </c>
      <c r="P829">
        <v>127245.534122283</v>
      </c>
      <c r="Q829">
        <v>163942.77106311801</v>
      </c>
      <c r="R829">
        <v>117.71247555255501</v>
      </c>
      <c r="S829">
        <v>684.16191770117996</v>
      </c>
      <c r="T829">
        <v>8.3175688809971401E-4</v>
      </c>
      <c r="U829">
        <v>0.52208570860117298</v>
      </c>
      <c r="V829" s="1">
        <v>0</v>
      </c>
      <c r="W829">
        <v>0.11361080532503599</v>
      </c>
      <c r="X829">
        <v>0.36430348607378898</v>
      </c>
      <c r="Y829" s="1">
        <v>0</v>
      </c>
      <c r="Z829">
        <v>1</v>
      </c>
      <c r="AA829">
        <v>3.1723260171417E-4</v>
      </c>
      <c r="AB829">
        <v>7.4230630231934E-3</v>
      </c>
      <c r="AC829">
        <v>6.9850329060026899E-3</v>
      </c>
      <c r="AD829">
        <v>1.4584058703708E-3</v>
      </c>
      <c r="AE829">
        <v>9.0987504648775992E-3</v>
      </c>
      <c r="AF829" s="3">
        <v>5.7296884744202799E-4</v>
      </c>
      <c r="AG829">
        <v>4.7957613756124898E-3</v>
      </c>
      <c r="AH829">
        <v>6.7207813731700199</v>
      </c>
      <c r="AI829">
        <v>0.21697718449067299</v>
      </c>
      <c r="AJ829">
        <v>3398.05989011168</v>
      </c>
      <c r="AK829" t="s">
        <v>103</v>
      </c>
      <c r="AL829" t="s">
        <v>104</v>
      </c>
      <c r="AM829">
        <v>10734560504.09</v>
      </c>
      <c r="AN829">
        <v>84361</v>
      </c>
      <c r="AO829" s="1">
        <f t="shared" si="172"/>
        <v>7.8752343551588885E-3</v>
      </c>
      <c r="AP829" s="5">
        <f t="shared" si="173"/>
        <v>9.0515108864854916</v>
      </c>
      <c r="AQ829" s="3">
        <f t="shared" si="174"/>
        <v>1.3685406841743819E-2</v>
      </c>
      <c r="AR829" s="15">
        <f t="shared" si="175"/>
        <v>1.5426526212043559</v>
      </c>
    </row>
    <row r="830" spans="1:44" x14ac:dyDescent="0.25">
      <c r="A830" t="s">
        <v>37</v>
      </c>
      <c r="B830">
        <v>24.321640948136899</v>
      </c>
      <c r="C830">
        <v>2.3693732417953899E-2</v>
      </c>
      <c r="D830">
        <v>25.004893143821601</v>
      </c>
      <c r="E830">
        <v>24.7287319267896</v>
      </c>
      <c r="F830" s="1">
        <v>0</v>
      </c>
      <c r="G830" s="1">
        <v>0</v>
      </c>
      <c r="H830">
        <v>4.45853068377835</v>
      </c>
      <c r="I830">
        <v>127.418380436224</v>
      </c>
      <c r="J830">
        <v>127.073293192978</v>
      </c>
      <c r="K830">
        <v>78.142324970435993</v>
      </c>
      <c r="L830">
        <v>161.15533671583799</v>
      </c>
      <c r="M830">
        <v>36.098596619100498</v>
      </c>
      <c r="N830">
        <v>80.823002591769495</v>
      </c>
      <c r="O830">
        <v>62.979672685612599</v>
      </c>
      <c r="P830">
        <v>117855.726828327</v>
      </c>
      <c r="Q830">
        <v>153191.56871206101</v>
      </c>
      <c r="R830">
        <v>125.90780606112899</v>
      </c>
      <c r="S830">
        <v>683.15296106019105</v>
      </c>
      <c r="T830">
        <v>5.7957057225801697E-4</v>
      </c>
      <c r="U830">
        <v>0.53591253228393199</v>
      </c>
      <c r="V830" s="1">
        <v>0</v>
      </c>
      <c r="W830">
        <v>9.8569391253845201E-2</v>
      </c>
      <c r="X830">
        <v>0.36551807646222201</v>
      </c>
      <c r="Y830" s="1">
        <v>0</v>
      </c>
      <c r="Z830">
        <v>1</v>
      </c>
      <c r="AA830">
        <v>3.2575349576582398E-4</v>
      </c>
      <c r="AB830">
        <v>7.5629754379273398E-3</v>
      </c>
      <c r="AC830">
        <v>7.1804655270628097E-3</v>
      </c>
      <c r="AD830">
        <v>1.42970175729034E-3</v>
      </c>
      <c r="AE830">
        <v>1.0031032406210699E-2</v>
      </c>
      <c r="AF830" s="3">
        <v>6.1386669206150795E-4</v>
      </c>
      <c r="AG830">
        <v>4.34433372473844E-3</v>
      </c>
      <c r="AH830">
        <v>6.7764277261442603</v>
      </c>
      <c r="AI830">
        <v>0.22007065209417401</v>
      </c>
      <c r="AJ830">
        <v>4240.1463273150503</v>
      </c>
      <c r="AK830" t="s">
        <v>105</v>
      </c>
      <c r="AL830" t="s">
        <v>106</v>
      </c>
      <c r="AM830">
        <v>6383891155.1099997</v>
      </c>
      <c r="AN830">
        <v>54167</v>
      </c>
      <c r="AO830" s="1">
        <f t="shared" si="172"/>
        <v>8.120085714890141E-3</v>
      </c>
      <c r="AP830" s="5">
        <f t="shared" si="173"/>
        <v>9.3204930917474282</v>
      </c>
      <c r="AQ830" s="3">
        <f t="shared" si="174"/>
        <v>1.4835494045711778E-2</v>
      </c>
      <c r="AR830" s="15">
        <f t="shared" si="175"/>
        <v>1.6094800681384358</v>
      </c>
    </row>
    <row r="831" spans="1:44" x14ac:dyDescent="0.25">
      <c r="A831" t="s">
        <v>37</v>
      </c>
      <c r="B831">
        <v>21.899428614909201</v>
      </c>
      <c r="C831">
        <v>2.2783789187687399E-2</v>
      </c>
      <c r="D831">
        <v>24.161811059014099</v>
      </c>
      <c r="E831">
        <v>47.025753639109801</v>
      </c>
      <c r="F831" s="1">
        <v>0</v>
      </c>
      <c r="G831" s="1">
        <v>0</v>
      </c>
      <c r="H831">
        <v>4.6892210810233204</v>
      </c>
      <c r="I831">
        <v>147.16603678251599</v>
      </c>
      <c r="J831">
        <v>145.48266734161601</v>
      </c>
      <c r="K831">
        <v>95.568239435592801</v>
      </c>
      <c r="L831">
        <v>185.001076363316</v>
      </c>
      <c r="M831">
        <v>36.503873167830001</v>
      </c>
      <c r="N831">
        <v>79.557426517049194</v>
      </c>
      <c r="O831">
        <v>61.638589956043802</v>
      </c>
      <c r="P831">
        <v>104857.429704896</v>
      </c>
      <c r="Q831">
        <v>141091.33739250599</v>
      </c>
      <c r="R831">
        <v>124.882265508797</v>
      </c>
      <c r="S831">
        <v>682.16266785350695</v>
      </c>
      <c r="T831">
        <v>8.6494237620027303E-4</v>
      </c>
      <c r="U831">
        <v>0.57798146699713104</v>
      </c>
      <c r="V831" s="1">
        <v>0</v>
      </c>
      <c r="W831">
        <v>8.41375273545035E-2</v>
      </c>
      <c r="X831">
        <v>0.33788100564836399</v>
      </c>
      <c r="Y831" s="1">
        <v>0</v>
      </c>
      <c r="Z831">
        <v>1</v>
      </c>
      <c r="AA831">
        <v>3.3659744555744299E-4</v>
      </c>
      <c r="AB831">
        <v>7.3205835921464901E-3</v>
      </c>
      <c r="AC831">
        <v>7.1551225168416796E-3</v>
      </c>
      <c r="AD831">
        <v>1.1957194912124399E-3</v>
      </c>
      <c r="AE831">
        <v>1.0629873973889399E-2</v>
      </c>
      <c r="AF831" s="3">
        <v>6.2332015582294202E-4</v>
      </c>
      <c r="AG831">
        <v>3.3009753981834999E-3</v>
      </c>
      <c r="AH831">
        <v>6.8927897716801896</v>
      </c>
      <c r="AI831">
        <v>0.22743715423286201</v>
      </c>
      <c r="AJ831">
        <v>5031.77884394988</v>
      </c>
      <c r="AK831" t="s">
        <v>107</v>
      </c>
      <c r="AL831" t="s">
        <v>108</v>
      </c>
      <c r="AM831">
        <v>2597423391.2199998</v>
      </c>
      <c r="AN831">
        <v>24771</v>
      </c>
      <c r="AO831" s="1">
        <f t="shared" si="172"/>
        <v>8.1150401182220645E-3</v>
      </c>
      <c r="AP831" s="5">
        <f t="shared" si="173"/>
        <v>9.3149576028759071</v>
      </c>
      <c r="AQ831" s="3">
        <f t="shared" si="174"/>
        <v>1.227200999434341E-2</v>
      </c>
      <c r="AR831" s="15">
        <f t="shared" si="175"/>
        <v>1.3509960590854386</v>
      </c>
    </row>
    <row r="832" spans="1:44" x14ac:dyDescent="0.25">
      <c r="A832" t="s">
        <v>37</v>
      </c>
      <c r="B832">
        <v>18.536605944376301</v>
      </c>
      <c r="C832">
        <v>2.08798927698092E-2</v>
      </c>
      <c r="D832">
        <v>22.369634293786099</v>
      </c>
      <c r="E832">
        <v>89.556415819596495</v>
      </c>
      <c r="F832" s="1">
        <v>0</v>
      </c>
      <c r="G832" s="1">
        <v>0</v>
      </c>
      <c r="H832">
        <v>5.0760833820694904</v>
      </c>
      <c r="I832">
        <v>166.59150421798699</v>
      </c>
      <c r="J832">
        <v>161.297982719895</v>
      </c>
      <c r="K832">
        <v>122.14088297669301</v>
      </c>
      <c r="L832">
        <v>209.647900684836</v>
      </c>
      <c r="M832">
        <v>35.5748901017759</v>
      </c>
      <c r="N832">
        <v>80.992635623114296</v>
      </c>
      <c r="O832">
        <v>63.602343372852197</v>
      </c>
      <c r="P832">
        <v>91993.621833262398</v>
      </c>
      <c r="Q832">
        <v>121978.406446914</v>
      </c>
      <c r="R832">
        <v>118.984753176401</v>
      </c>
      <c r="S832">
        <v>667.99859439079898</v>
      </c>
      <c r="T832">
        <v>4.2615536233188899E-3</v>
      </c>
      <c r="U832">
        <v>0.65756093900980905</v>
      </c>
      <c r="V832" s="1">
        <v>0</v>
      </c>
      <c r="W832">
        <v>6.86058723848261E-2</v>
      </c>
      <c r="X832">
        <v>0.27383318860536399</v>
      </c>
      <c r="Y832" s="1">
        <v>0</v>
      </c>
      <c r="Z832">
        <v>1</v>
      </c>
      <c r="AA832">
        <v>3.4300461314159901E-4</v>
      </c>
      <c r="AB832">
        <v>7.0134126609891897E-3</v>
      </c>
      <c r="AC832">
        <v>7.2244217383098204E-3</v>
      </c>
      <c r="AD832">
        <v>8.1730345000006696E-4</v>
      </c>
      <c r="AE832">
        <v>1.00713138500095E-2</v>
      </c>
      <c r="AF832" s="3">
        <v>5.8374898988832803E-4</v>
      </c>
      <c r="AG832">
        <v>2.6349148039651001E-3</v>
      </c>
      <c r="AH832">
        <v>6.7697460371847198</v>
      </c>
      <c r="AI832">
        <v>0.21700643336932399</v>
      </c>
      <c r="AJ832">
        <v>5615.8328588144504</v>
      </c>
      <c r="AK832" t="s">
        <v>109</v>
      </c>
      <c r="AL832" t="s">
        <v>110</v>
      </c>
      <c r="AM832">
        <v>1081385024.6500001</v>
      </c>
      <c r="AN832">
        <v>11755</v>
      </c>
      <c r="AO832" s="1">
        <f t="shared" si="172"/>
        <v>8.1511753413397482E-3</v>
      </c>
      <c r="AP832" s="5">
        <f t="shared" si="173"/>
        <v>9.354594470330424</v>
      </c>
      <c r="AQ832" s="3">
        <f t="shared" si="174"/>
        <v>8.7884103510923982E-3</v>
      </c>
      <c r="AR832" s="15">
        <f t="shared" si="175"/>
        <v>0.98155099113789257</v>
      </c>
    </row>
    <row r="833" spans="1:44" x14ac:dyDescent="0.25">
      <c r="A833" t="s">
        <v>37</v>
      </c>
      <c r="B833">
        <v>21.809000005351901</v>
      </c>
      <c r="C833">
        <v>2.00413126568009E-2</v>
      </c>
      <c r="D833">
        <v>21.568014831313199</v>
      </c>
      <c r="E833">
        <v>112.94798110919901</v>
      </c>
      <c r="F833" s="1">
        <v>0</v>
      </c>
      <c r="G833" s="1">
        <v>0</v>
      </c>
      <c r="H833">
        <v>5.3086821830674902</v>
      </c>
      <c r="I833">
        <v>190.24014914928301</v>
      </c>
      <c r="J833">
        <v>186.37506603552799</v>
      </c>
      <c r="K833">
        <v>146.006080239711</v>
      </c>
      <c r="L833">
        <v>235.263707429633</v>
      </c>
      <c r="M833">
        <v>34.895650459017602</v>
      </c>
      <c r="N833">
        <v>79.421346383130697</v>
      </c>
      <c r="O833">
        <v>62.647142363307502</v>
      </c>
      <c r="P833">
        <v>87434.242757111497</v>
      </c>
      <c r="Q833">
        <v>115288.834048943</v>
      </c>
      <c r="R833">
        <v>121.738120018161</v>
      </c>
      <c r="S833">
        <v>667.28413355913801</v>
      </c>
      <c r="T833" s="1">
        <v>0</v>
      </c>
      <c r="U833">
        <v>0.69882538788237503</v>
      </c>
      <c r="V833" s="1">
        <v>0</v>
      </c>
      <c r="W833">
        <v>8.4511410216455807E-2</v>
      </c>
      <c r="X833">
        <v>0.216663201901168</v>
      </c>
      <c r="Y833" s="1">
        <v>0</v>
      </c>
      <c r="Z833">
        <v>1</v>
      </c>
      <c r="AA833">
        <v>3.46938743916435E-4</v>
      </c>
      <c r="AB833">
        <v>6.6226404676830598E-3</v>
      </c>
      <c r="AC833">
        <v>6.9056964807743104E-3</v>
      </c>
      <c r="AD833">
        <v>6.5136385722700603E-4</v>
      </c>
      <c r="AE833">
        <v>9.6412472584166391E-3</v>
      </c>
      <c r="AF833" s="3">
        <v>5.7279239839182596E-4</v>
      </c>
      <c r="AG833">
        <v>2.7790533486379402E-3</v>
      </c>
      <c r="AH833">
        <v>6.80557805155627</v>
      </c>
      <c r="AI833">
        <v>0.21460865150550201</v>
      </c>
      <c r="AJ833">
        <v>6191.6301783957097</v>
      </c>
      <c r="AK833" t="s">
        <v>111</v>
      </c>
      <c r="AL833" t="s">
        <v>112</v>
      </c>
      <c r="AM833">
        <v>279702142.57999998</v>
      </c>
      <c r="AN833">
        <v>3199</v>
      </c>
      <c r="AO833" s="1">
        <f t="shared" si="172"/>
        <v>7.825427623082571E-3</v>
      </c>
      <c r="AP833" s="5">
        <f t="shared" si="173"/>
        <v>8.9967061102440571</v>
      </c>
      <c r="AQ833" s="3">
        <f t="shared" si="174"/>
        <v>1.2467152351181909E-2</v>
      </c>
      <c r="AR833" s="15">
        <f t="shared" si="175"/>
        <v>1.4241094171698223</v>
      </c>
    </row>
    <row r="834" spans="1:44" x14ac:dyDescent="0.25">
      <c r="A834" t="s">
        <v>37</v>
      </c>
      <c r="B834">
        <v>11.4548827794932</v>
      </c>
      <c r="C834">
        <v>1.8800168523725298E-2</v>
      </c>
      <c r="D834">
        <v>20.367641363263399</v>
      </c>
      <c r="E834">
        <v>164.876570216624</v>
      </c>
      <c r="F834" s="1">
        <v>0</v>
      </c>
      <c r="G834" s="1">
        <v>0</v>
      </c>
      <c r="H834">
        <v>5.7593563781598798</v>
      </c>
      <c r="I834">
        <v>227.24297732373401</v>
      </c>
      <c r="J834">
        <v>218.56807969880899</v>
      </c>
      <c r="K834">
        <v>189.755867352248</v>
      </c>
      <c r="L834">
        <v>272.90292947646799</v>
      </c>
      <c r="M834">
        <v>33.427347403139898</v>
      </c>
      <c r="N834">
        <v>80.579994801431198</v>
      </c>
      <c r="O834">
        <v>65.481743917883193</v>
      </c>
      <c r="P834">
        <v>86120.885193097696</v>
      </c>
      <c r="Q834">
        <v>109021.509009481</v>
      </c>
      <c r="R834">
        <v>120.60050826787101</v>
      </c>
      <c r="S834">
        <v>651.82765325804803</v>
      </c>
      <c r="T834" s="1">
        <v>0</v>
      </c>
      <c r="U834">
        <v>0.89100156440130596</v>
      </c>
      <c r="V834" s="1">
        <v>0</v>
      </c>
      <c r="W834">
        <v>3.3195645047798802E-2</v>
      </c>
      <c r="X834">
        <v>7.58027905508947E-2</v>
      </c>
      <c r="Y834" s="1">
        <v>0</v>
      </c>
      <c r="Z834">
        <v>1</v>
      </c>
      <c r="AA834">
        <v>3.1544572840410101E-4</v>
      </c>
      <c r="AB834">
        <v>6.3466742831824402E-3</v>
      </c>
      <c r="AC834">
        <v>6.7299274819867102E-3</v>
      </c>
      <c r="AD834">
        <v>3.9444738432265597E-4</v>
      </c>
      <c r="AE834">
        <v>8.6702408754624396E-3</v>
      </c>
      <c r="AF834" s="3">
        <v>4.8576353553395898E-4</v>
      </c>
      <c r="AG834">
        <v>3.0734313690270899E-3</v>
      </c>
      <c r="AH834">
        <v>6.3853989809006997</v>
      </c>
      <c r="AI834">
        <v>0.18897257131530801</v>
      </c>
      <c r="AJ834">
        <v>6573.3869384293603</v>
      </c>
      <c r="AK834" t="s">
        <v>113</v>
      </c>
      <c r="AL834" t="s">
        <v>114</v>
      </c>
      <c r="AM834">
        <v>209618234.56</v>
      </c>
      <c r="AN834">
        <v>2434</v>
      </c>
      <c r="AO834" s="1">
        <f t="shared" si="172"/>
        <v>7.5311367459247706E-3</v>
      </c>
      <c r="AP834" s="5">
        <f t="shared" si="173"/>
        <v>8.6722651481320199</v>
      </c>
      <c r="AQ834" s="3">
        <f t="shared" si="174"/>
        <v>2.5558090349287917E-3</v>
      </c>
      <c r="AR834" s="15">
        <f t="shared" si="175"/>
        <v>0.32086399387368214</v>
      </c>
    </row>
    <row r="835" spans="1:44" ht="14.25" customHeight="1" x14ac:dyDescent="0.25">
      <c r="AO835" s="1"/>
      <c r="AP835" s="5"/>
      <c r="AQ835" s="3"/>
      <c r="AR835" s="15"/>
    </row>
    <row r="836" spans="1:44" x14ac:dyDescent="0.25">
      <c r="AO836" t="s">
        <v>226</v>
      </c>
      <c r="AP836" t="s">
        <v>67</v>
      </c>
      <c r="AR836" t="s">
        <v>321</v>
      </c>
    </row>
    <row r="837" spans="1:44" x14ac:dyDescent="0.25">
      <c r="A837" t="s">
        <v>0</v>
      </c>
      <c r="B837" t="s">
        <v>1</v>
      </c>
      <c r="C837" t="s">
        <v>2</v>
      </c>
      <c r="D837" t="s">
        <v>3</v>
      </c>
      <c r="E837" t="s">
        <v>5</v>
      </c>
      <c r="F837" t="s">
        <v>6</v>
      </c>
      <c r="G837" t="s">
        <v>208</v>
      </c>
      <c r="H837" t="s">
        <v>7</v>
      </c>
      <c r="I837" t="s">
        <v>8</v>
      </c>
      <c r="J837" t="s">
        <v>134</v>
      </c>
      <c r="K837" t="s">
        <v>143</v>
      </c>
      <c r="L837" t="s">
        <v>9</v>
      </c>
      <c r="M837" t="s">
        <v>10</v>
      </c>
      <c r="N837" t="s">
        <v>11</v>
      </c>
      <c r="O837" t="s">
        <v>13</v>
      </c>
      <c r="P837" t="s">
        <v>14</v>
      </c>
      <c r="Q837" t="s">
        <v>15</v>
      </c>
      <c r="R837" t="s">
        <v>16</v>
      </c>
      <c r="S837" t="s">
        <v>17</v>
      </c>
      <c r="T837" t="s">
        <v>18</v>
      </c>
      <c r="U837" t="s">
        <v>20</v>
      </c>
      <c r="V837" t="s">
        <v>21</v>
      </c>
      <c r="W837" t="s">
        <v>22</v>
      </c>
      <c r="X837" t="s">
        <v>23</v>
      </c>
      <c r="Y837" t="s">
        <v>24</v>
      </c>
      <c r="Z837" t="s">
        <v>25</v>
      </c>
      <c r="AA837" t="s">
        <v>26</v>
      </c>
      <c r="AB837" t="s">
        <v>27</v>
      </c>
      <c r="AC837" t="s">
        <v>263</v>
      </c>
      <c r="AD837" t="s">
        <v>120</v>
      </c>
      <c r="AE837" t="s">
        <v>29</v>
      </c>
      <c r="AF837" s="3" t="s">
        <v>233</v>
      </c>
      <c r="AG837" t="s">
        <v>30</v>
      </c>
      <c r="AH837" t="s">
        <v>31</v>
      </c>
      <c r="AI837" t="s">
        <v>32</v>
      </c>
      <c r="AJ837" t="s">
        <v>33</v>
      </c>
      <c r="AK837" t="s">
        <v>34</v>
      </c>
      <c r="AL837" t="s">
        <v>74</v>
      </c>
      <c r="AM837" t="s">
        <v>35</v>
      </c>
      <c r="AN837" t="s">
        <v>36</v>
      </c>
      <c r="AO837" s="15">
        <v>1</v>
      </c>
      <c r="AP837" s="15">
        <v>1</v>
      </c>
    </row>
    <row r="838" spans="1:44" x14ac:dyDescent="0.25">
      <c r="A838" t="s">
        <v>37</v>
      </c>
      <c r="B838">
        <v>0.23159840756295999</v>
      </c>
      <c r="C838">
        <v>4.1505766730798796E-3</v>
      </c>
      <c r="D838">
        <v>4.8685503916939599</v>
      </c>
      <c r="E838">
        <v>-81.277388815721196</v>
      </c>
      <c r="F838" s="1">
        <v>0</v>
      </c>
      <c r="G838" s="1">
        <v>0</v>
      </c>
      <c r="H838">
        <v>2.8358598533756698</v>
      </c>
      <c r="I838">
        <v>-199.904445091925</v>
      </c>
      <c r="J838">
        <v>-222.44628960073399</v>
      </c>
      <c r="K838">
        <v>-202.213361861788</v>
      </c>
      <c r="L838">
        <v>-185.29045093113601</v>
      </c>
      <c r="M838">
        <v>26.620003394671699</v>
      </c>
      <c r="N838">
        <v>94.248223284297495</v>
      </c>
      <c r="O838">
        <v>82.649457811365806</v>
      </c>
      <c r="P838">
        <v>273064.99698113202</v>
      </c>
      <c r="Q838">
        <v>299021.50072493398</v>
      </c>
      <c r="R838">
        <v>82.824018101422496</v>
      </c>
      <c r="S838">
        <v>658.56808161377603</v>
      </c>
      <c r="T838" s="1">
        <v>0</v>
      </c>
      <c r="U838">
        <v>0.65510987153985201</v>
      </c>
      <c r="V838" s="1">
        <v>0</v>
      </c>
      <c r="W838">
        <v>0.13959578718974699</v>
      </c>
      <c r="X838">
        <v>0.2052943412704</v>
      </c>
      <c r="Y838" s="1">
        <v>0</v>
      </c>
      <c r="Z838">
        <v>1</v>
      </c>
      <c r="AA838">
        <v>2.8528899783486001E-4</v>
      </c>
      <c r="AB838">
        <v>3.8653062431019702E-3</v>
      </c>
      <c r="AC838">
        <v>3.4894921111007999E-3</v>
      </c>
      <c r="AD838" s="1">
        <v>0</v>
      </c>
      <c r="AE838" s="1">
        <v>0</v>
      </c>
      <c r="AF838" s="3">
        <v>6.6564029390922904E-5</v>
      </c>
      <c r="AG838" s="1">
        <v>0</v>
      </c>
      <c r="AH838">
        <v>3.78153021799241</v>
      </c>
      <c r="AI838">
        <v>8.5624288477900198E-2</v>
      </c>
      <c r="AJ838" s="1">
        <v>0</v>
      </c>
      <c r="AK838" t="s">
        <v>77</v>
      </c>
      <c r="AL838" t="s">
        <v>78</v>
      </c>
      <c r="AM838">
        <v>14472444.84</v>
      </c>
      <c r="AN838">
        <v>53</v>
      </c>
      <c r="AO838" s="1">
        <f>AA838+AC838*$AO$837+AF838*$AP$837</f>
        <v>3.8413451383265827E-3</v>
      </c>
      <c r="AP838" s="5">
        <f>100*(1-(1-AO838)^12)</f>
        <v>4.5134613174654952</v>
      </c>
      <c r="AQ838" s="3">
        <f>(1-(1-B838/100)^(1/12))- AO838</f>
        <v>-3.6481412950295643E-3</v>
      </c>
      <c r="AR838" s="15">
        <f>B838/AP838-1</f>
        <v>-0.94868718456348433</v>
      </c>
    </row>
    <row r="839" spans="1:44" x14ac:dyDescent="0.25">
      <c r="A839" t="s">
        <v>37</v>
      </c>
      <c r="B839">
        <v>8.0769581992060306</v>
      </c>
      <c r="C839">
        <v>4.2462112719662904E-3</v>
      </c>
      <c r="D839">
        <v>4.9781218271311598</v>
      </c>
      <c r="E839">
        <v>-48.550153841391598</v>
      </c>
      <c r="F839" s="1">
        <v>0</v>
      </c>
      <c r="G839" s="1">
        <v>0</v>
      </c>
      <c r="H839">
        <v>3.1643836878849601</v>
      </c>
      <c r="I839">
        <v>-171.40901263416299</v>
      </c>
      <c r="J839">
        <v>-192.40131703048601</v>
      </c>
      <c r="K839">
        <v>-173.51054805690001</v>
      </c>
      <c r="L839">
        <v>-154.92780688790501</v>
      </c>
      <c r="M839">
        <v>26.702986327902401</v>
      </c>
      <c r="N839">
        <v>93.128095326215501</v>
      </c>
      <c r="O839">
        <v>82.755841976840401</v>
      </c>
      <c r="P839">
        <v>242163.21425901199</v>
      </c>
      <c r="Q839">
        <v>278774.27403808199</v>
      </c>
      <c r="R839">
        <v>81.136438597718396</v>
      </c>
      <c r="S839">
        <v>658.55919758446203</v>
      </c>
      <c r="T839" s="1">
        <v>0</v>
      </c>
      <c r="U839">
        <v>0.51253829246346505</v>
      </c>
      <c r="V839" s="1">
        <v>0</v>
      </c>
      <c r="W839">
        <v>0.194989340136939</v>
      </c>
      <c r="X839">
        <v>0.29247236739959398</v>
      </c>
      <c r="Y839" s="1">
        <v>0</v>
      </c>
      <c r="Z839">
        <v>1</v>
      </c>
      <c r="AA839">
        <v>2.9485089555453199E-4</v>
      </c>
      <c r="AB839">
        <v>3.9511770153479696E-3</v>
      </c>
      <c r="AC839">
        <v>3.6160694163410801E-3</v>
      </c>
      <c r="AD839" s="1">
        <v>1.75103879742484E-7</v>
      </c>
      <c r="AE839" s="1">
        <v>0</v>
      </c>
      <c r="AF839" s="3">
        <v>5.6479061367516699E-5</v>
      </c>
      <c r="AG839" s="1">
        <v>0</v>
      </c>
      <c r="AH839">
        <v>3.2358906958039699</v>
      </c>
      <c r="AI839">
        <v>7.3242121422414305E-2</v>
      </c>
      <c r="AJ839">
        <v>0.73651690719647001</v>
      </c>
      <c r="AK839" t="s">
        <v>79</v>
      </c>
      <c r="AL839" t="s">
        <v>80</v>
      </c>
      <c r="AM839">
        <v>181380247.47999999</v>
      </c>
      <c r="AN839">
        <v>749</v>
      </c>
      <c r="AO839" s="1">
        <f t="shared" ref="AO839:AO856" si="176">AA839+AC839*$AO$837+AF839*$AP$837</f>
        <v>3.9673993732631287E-3</v>
      </c>
      <c r="AP839" s="5">
        <f t="shared" ref="AP839:AP856" si="177">100*(1-(1-AO839)^12)</f>
        <v>4.6583552136594815</v>
      </c>
      <c r="AQ839" s="3">
        <f t="shared" ref="AQ839:AQ856" si="178">(1-(1-B839/100)^(1/12))- AO839</f>
        <v>3.0262356355427698E-3</v>
      </c>
      <c r="AR839" s="15">
        <f t="shared" ref="AR839:AR856" si="179">B839/AP839-1</f>
        <v>0.73386481467156828</v>
      </c>
    </row>
    <row r="840" spans="1:44" x14ac:dyDescent="0.25">
      <c r="A840" t="s">
        <v>37</v>
      </c>
      <c r="B840">
        <v>7.2182783159726798</v>
      </c>
      <c r="C840">
        <v>4.5163325595255601E-3</v>
      </c>
      <c r="D840">
        <v>5.2869833682657701</v>
      </c>
      <c r="E840">
        <v>-37.361677774949897</v>
      </c>
      <c r="F840" s="1">
        <v>0</v>
      </c>
      <c r="G840" s="1">
        <v>0</v>
      </c>
      <c r="H840">
        <v>3.2867231994482902</v>
      </c>
      <c r="I840">
        <v>-154.34898089373999</v>
      </c>
      <c r="J840">
        <v>-174.22542163639301</v>
      </c>
      <c r="K840">
        <v>-157.399330309427</v>
      </c>
      <c r="L840">
        <v>-137.76778980073701</v>
      </c>
      <c r="M840">
        <v>26.9012768374497</v>
      </c>
      <c r="N840">
        <v>94.998055734047895</v>
      </c>
      <c r="O840">
        <v>83.296435685488504</v>
      </c>
      <c r="P840">
        <v>240660.423218212</v>
      </c>
      <c r="Q840">
        <v>281302.77909688698</v>
      </c>
      <c r="R840">
        <v>83.799383381474001</v>
      </c>
      <c r="S840">
        <v>669.36900769588897</v>
      </c>
      <c r="T840">
        <v>8.8615398918038104E-4</v>
      </c>
      <c r="U840">
        <v>0.56991292273957495</v>
      </c>
      <c r="V840" s="1">
        <v>0</v>
      </c>
      <c r="W840">
        <v>0.21137534518399401</v>
      </c>
      <c r="X840">
        <v>0.21871173207642999</v>
      </c>
      <c r="Y840" s="1">
        <v>0</v>
      </c>
      <c r="Z840">
        <v>1</v>
      </c>
      <c r="AA840">
        <v>2.9504739745667998E-4</v>
      </c>
      <c r="AB840">
        <v>4.2200090863812297E-3</v>
      </c>
      <c r="AC840">
        <v>3.98173999331822E-3</v>
      </c>
      <c r="AD840" s="1">
        <v>1.01242893798102E-7</v>
      </c>
      <c r="AE840">
        <v>1.1738369625650399E-6</v>
      </c>
      <c r="AF840" s="3">
        <v>6.1186261039536998E-5</v>
      </c>
      <c r="AG840" s="1">
        <v>0</v>
      </c>
      <c r="AH840">
        <v>3.8827525516563202</v>
      </c>
      <c r="AI840">
        <v>8.8654428167368293E-2</v>
      </c>
      <c r="AJ840">
        <v>2.3679358536394601</v>
      </c>
      <c r="AK840" t="s">
        <v>81</v>
      </c>
      <c r="AL840" t="s">
        <v>82</v>
      </c>
      <c r="AM840">
        <v>2013846421.49</v>
      </c>
      <c r="AN840">
        <v>8368</v>
      </c>
      <c r="AO840" s="1">
        <f t="shared" si="176"/>
        <v>4.3379736518144368E-3</v>
      </c>
      <c r="AP840" s="5">
        <f t="shared" si="177"/>
        <v>5.0831479779456012</v>
      </c>
      <c r="AQ840" s="3">
        <f t="shared" si="178"/>
        <v>1.8859544817548752E-3</v>
      </c>
      <c r="AR840" s="15">
        <f t="shared" si="179"/>
        <v>0.42004095637011352</v>
      </c>
    </row>
    <row r="841" spans="1:44" x14ac:dyDescent="0.25">
      <c r="A841" t="s">
        <v>37</v>
      </c>
      <c r="B841">
        <v>8.6992154106059694</v>
      </c>
      <c r="C841">
        <v>5.1713437745836196E-3</v>
      </c>
      <c r="D841">
        <v>6.03211747918124</v>
      </c>
      <c r="E841">
        <v>-32.113170246505</v>
      </c>
      <c r="F841" s="1">
        <v>0</v>
      </c>
      <c r="G841" s="1">
        <v>0</v>
      </c>
      <c r="H841">
        <v>3.3900638550478899</v>
      </c>
      <c r="I841">
        <v>-130.040393721123</v>
      </c>
      <c r="J841">
        <v>-150.04473796005701</v>
      </c>
      <c r="K841">
        <v>-136.34679367172501</v>
      </c>
      <c r="L841">
        <v>-112.599872328016</v>
      </c>
      <c r="M841">
        <v>27.164654648220399</v>
      </c>
      <c r="N841">
        <v>95.043500027971106</v>
      </c>
      <c r="O841">
        <v>83.091907319579903</v>
      </c>
      <c r="P841">
        <v>228821.365502222</v>
      </c>
      <c r="Q841">
        <v>272020.61841830501</v>
      </c>
      <c r="R841">
        <v>83.696969848263805</v>
      </c>
      <c r="S841">
        <v>671.48446633069295</v>
      </c>
      <c r="T841">
        <v>1.18996781412037E-4</v>
      </c>
      <c r="U841">
        <v>0.54909025568556202</v>
      </c>
      <c r="V841" s="1">
        <v>0</v>
      </c>
      <c r="W841">
        <v>0.20409635391731801</v>
      </c>
      <c r="X841">
        <v>0.246813390397119</v>
      </c>
      <c r="Y841" s="1">
        <v>0</v>
      </c>
      <c r="Z841">
        <v>1</v>
      </c>
      <c r="AA841">
        <v>2.9456019925294501E-4</v>
      </c>
      <c r="AB841">
        <v>4.7478237694162E-3</v>
      </c>
      <c r="AC841">
        <v>4.6052009900401699E-3</v>
      </c>
      <c r="AD841" s="1">
        <v>1.9278778129574099E-7</v>
      </c>
      <c r="AE841">
        <v>1.2876292995305801E-4</v>
      </c>
      <c r="AF841" s="3">
        <v>6.5796276265819606E-5</v>
      </c>
      <c r="AG841" s="1">
        <v>0</v>
      </c>
      <c r="AH841">
        <v>4.0130041426138998</v>
      </c>
      <c r="AI841">
        <v>9.2286646902016503E-2</v>
      </c>
      <c r="AJ841">
        <v>13.2065547547463</v>
      </c>
      <c r="AK841" t="s">
        <v>83</v>
      </c>
      <c r="AL841" t="s">
        <v>84</v>
      </c>
      <c r="AM841">
        <v>4376208615.2299995</v>
      </c>
      <c r="AN841">
        <v>19125</v>
      </c>
      <c r="AO841" s="1">
        <f t="shared" si="176"/>
        <v>4.9655574655589349E-3</v>
      </c>
      <c r="AP841" s="5">
        <f t="shared" si="177"/>
        <v>5.7985980407340261</v>
      </c>
      <c r="AQ841" s="3">
        <f t="shared" si="178"/>
        <v>2.5899885454306873E-3</v>
      </c>
      <c r="AR841" s="15">
        <f t="shared" si="179"/>
        <v>0.50022735659476125</v>
      </c>
    </row>
    <row r="842" spans="1:44" x14ac:dyDescent="0.25">
      <c r="A842" t="s">
        <v>37</v>
      </c>
      <c r="B842">
        <v>8.0200314695440795</v>
      </c>
      <c r="C842">
        <v>5.9319916354634199E-3</v>
      </c>
      <c r="D842">
        <v>6.8906772211146796</v>
      </c>
      <c r="E842">
        <v>-19.720054220538799</v>
      </c>
      <c r="F842" s="1">
        <v>0</v>
      </c>
      <c r="G842" s="1">
        <v>0</v>
      </c>
      <c r="H842">
        <v>3.5765564694522398</v>
      </c>
      <c r="I842">
        <v>-106.031918732119</v>
      </c>
      <c r="J842">
        <v>-125.38741052372799</v>
      </c>
      <c r="K842">
        <v>-116.221779870139</v>
      </c>
      <c r="L842">
        <v>-87.897041774066906</v>
      </c>
      <c r="M842">
        <v>28.927907829182999</v>
      </c>
      <c r="N842">
        <v>95.159226814522</v>
      </c>
      <c r="O842">
        <v>82.839318707430493</v>
      </c>
      <c r="P842">
        <v>220100.10267661701</v>
      </c>
      <c r="Q842">
        <v>262242.25818390702</v>
      </c>
      <c r="R842">
        <v>83.773952467339697</v>
      </c>
      <c r="S842">
        <v>676.70945602113795</v>
      </c>
      <c r="T842">
        <v>3.6837029520554298E-4</v>
      </c>
      <c r="U842">
        <v>0.517495642223466</v>
      </c>
      <c r="V842" s="1">
        <v>0</v>
      </c>
      <c r="W842">
        <v>0.198641330087827</v>
      </c>
      <c r="X842">
        <v>0.28386302768870503</v>
      </c>
      <c r="Y842" s="1">
        <v>0</v>
      </c>
      <c r="Z842">
        <v>1</v>
      </c>
      <c r="AA842">
        <v>2.9514222601841002E-4</v>
      </c>
      <c r="AB842">
        <v>5.2936460603445002E-3</v>
      </c>
      <c r="AC842">
        <v>4.95373244403463E-3</v>
      </c>
      <c r="AD842">
        <v>5.5783948441813799E-5</v>
      </c>
      <c r="AE842">
        <v>2.8724669657809101E-4</v>
      </c>
      <c r="AF842" s="3">
        <v>6.8073027309036106E-5</v>
      </c>
      <c r="AG842" s="1">
        <v>1.7751821956825999E-7</v>
      </c>
      <c r="AH842">
        <v>3.9145320022678902</v>
      </c>
      <c r="AI842">
        <v>9.5182579072920701E-2</v>
      </c>
      <c r="AJ842">
        <v>73.363932334227997</v>
      </c>
      <c r="AK842" t="s">
        <v>85</v>
      </c>
      <c r="AL842" t="s">
        <v>86</v>
      </c>
      <c r="AM842">
        <v>6355610564.8900003</v>
      </c>
      <c r="AN842">
        <v>28876</v>
      </c>
      <c r="AO842" s="1">
        <f t="shared" si="176"/>
        <v>5.3169476973620759E-3</v>
      </c>
      <c r="AP842" s="5">
        <f t="shared" si="177"/>
        <v>6.1970232694397165</v>
      </c>
      <c r="AQ842" s="3">
        <f t="shared" si="178"/>
        <v>1.6254555373215714E-3</v>
      </c>
      <c r="AR842" s="15">
        <f t="shared" si="179"/>
        <v>0.29417481923852518</v>
      </c>
    </row>
    <row r="843" spans="1:44" x14ac:dyDescent="0.25">
      <c r="A843" t="s">
        <v>37</v>
      </c>
      <c r="B843">
        <v>8.2765797593178707</v>
      </c>
      <c r="C843">
        <v>7.0462024726745598E-3</v>
      </c>
      <c r="D843">
        <v>8.1353355229949091</v>
      </c>
      <c r="E843">
        <v>-13.042526792639</v>
      </c>
      <c r="F843" s="1">
        <v>0</v>
      </c>
      <c r="G843" s="1">
        <v>0</v>
      </c>
      <c r="H843">
        <v>3.73313569272428</v>
      </c>
      <c r="I843">
        <v>-80.5959168018084</v>
      </c>
      <c r="J843">
        <v>-101.459775721425</v>
      </c>
      <c r="K843">
        <v>-89.928544182497106</v>
      </c>
      <c r="L843">
        <v>-61.839801020749498</v>
      </c>
      <c r="M843">
        <v>30.489983805951201</v>
      </c>
      <c r="N843">
        <v>95.350014854092294</v>
      </c>
      <c r="O843">
        <v>82.497351915463</v>
      </c>
      <c r="P843">
        <v>212820.93392222599</v>
      </c>
      <c r="Q843">
        <v>252726.28095699099</v>
      </c>
      <c r="R843">
        <v>84.027018891762097</v>
      </c>
      <c r="S843">
        <v>673.39031740166195</v>
      </c>
      <c r="T843">
        <v>2.8297864030189801E-4</v>
      </c>
      <c r="U843">
        <v>0.51142939618158401</v>
      </c>
      <c r="V843" s="1">
        <v>0</v>
      </c>
      <c r="W843">
        <v>0.17945456361957299</v>
      </c>
      <c r="X843">
        <v>0.30911604019884098</v>
      </c>
      <c r="Y843" s="1">
        <v>0</v>
      </c>
      <c r="Z843">
        <v>1</v>
      </c>
      <c r="AA843">
        <v>2.9528486406639102E-4</v>
      </c>
      <c r="AB843">
        <v>6.2548968364124404E-3</v>
      </c>
      <c r="AC843">
        <v>5.6651411208197E-3</v>
      </c>
      <c r="AD843">
        <v>2.8000419994084902E-4</v>
      </c>
      <c r="AE843">
        <v>2.13926040676536E-4</v>
      </c>
      <c r="AF843" s="3">
        <v>7.3253531668375393E-5</v>
      </c>
      <c r="AG843">
        <v>2.1018123512146101E-6</v>
      </c>
      <c r="AH843">
        <v>3.9136611729008401</v>
      </c>
      <c r="AI843">
        <v>0.100454780996515</v>
      </c>
      <c r="AJ843">
        <v>183.00757823955701</v>
      </c>
      <c r="AK843" t="s">
        <v>87</v>
      </c>
      <c r="AL843" t="s">
        <v>88</v>
      </c>
      <c r="AM843">
        <v>10217745858.540001</v>
      </c>
      <c r="AN843">
        <v>48011</v>
      </c>
      <c r="AO843" s="1">
        <f t="shared" si="176"/>
        <v>6.0336795165544669E-3</v>
      </c>
      <c r="AP843" s="5">
        <f t="shared" si="177"/>
        <v>7.0049080125926704</v>
      </c>
      <c r="AQ843" s="3">
        <f t="shared" si="178"/>
        <v>1.139836989364775E-3</v>
      </c>
      <c r="AR843" s="15">
        <f t="shared" si="179"/>
        <v>0.18154010651376518</v>
      </c>
    </row>
    <row r="844" spans="1:44" x14ac:dyDescent="0.25">
      <c r="A844" t="s">
        <v>37</v>
      </c>
      <c r="B844">
        <v>9.9582381336701005</v>
      </c>
      <c r="C844">
        <v>7.5218277916824002E-3</v>
      </c>
      <c r="D844">
        <v>8.6619852137687605</v>
      </c>
      <c r="E844">
        <v>-11.782811277514201</v>
      </c>
      <c r="F844" s="1">
        <v>0</v>
      </c>
      <c r="G844" s="1">
        <v>0</v>
      </c>
      <c r="H844">
        <v>3.7934160555588101</v>
      </c>
      <c r="I844">
        <v>-57.017639854892003</v>
      </c>
      <c r="J844">
        <v>-77.497642924483102</v>
      </c>
      <c r="K844">
        <v>-68.659265578248196</v>
      </c>
      <c r="L844">
        <v>-37.833836197068699</v>
      </c>
      <c r="M844">
        <v>30.849046178875099</v>
      </c>
      <c r="N844">
        <v>95.373005861157907</v>
      </c>
      <c r="O844">
        <v>82.331471728720004</v>
      </c>
      <c r="P844">
        <v>208082.344973445</v>
      </c>
      <c r="Q844">
        <v>247943.083327564</v>
      </c>
      <c r="R844">
        <v>84.218646786612695</v>
      </c>
      <c r="S844">
        <v>679.79653147945396</v>
      </c>
      <c r="T844">
        <v>7.9800895571636196E-4</v>
      </c>
      <c r="U844">
        <v>0.48249216022927999</v>
      </c>
      <c r="V844" s="1">
        <v>0</v>
      </c>
      <c r="W844">
        <v>0.16654923708168601</v>
      </c>
      <c r="X844">
        <v>0.35095860268903201</v>
      </c>
      <c r="Y844" s="1">
        <v>0</v>
      </c>
      <c r="Z844">
        <v>1</v>
      </c>
      <c r="AA844">
        <v>2.9382244642729802E-4</v>
      </c>
      <c r="AB844">
        <v>6.50838337567098E-3</v>
      </c>
      <c r="AC844">
        <v>5.9558810562033203E-3</v>
      </c>
      <c r="AD844">
        <v>5.27326497587778E-4</v>
      </c>
      <c r="AE844">
        <v>1.6728245974734999E-4</v>
      </c>
      <c r="AF844" s="3">
        <v>7.6603957442171605E-5</v>
      </c>
      <c r="AG844">
        <v>2.50284866346679E-5</v>
      </c>
      <c r="AH844">
        <v>3.95659231433484</v>
      </c>
      <c r="AI844">
        <v>0.102954228434519</v>
      </c>
      <c r="AJ844">
        <v>311.32825493343898</v>
      </c>
      <c r="AK844" t="s">
        <v>89</v>
      </c>
      <c r="AL844" t="s">
        <v>90</v>
      </c>
      <c r="AM844">
        <v>10813623303.58</v>
      </c>
      <c r="AN844">
        <v>51968</v>
      </c>
      <c r="AO844" s="1">
        <f t="shared" si="176"/>
        <v>6.3263074600727895E-3</v>
      </c>
      <c r="AP844" s="5">
        <f t="shared" si="177"/>
        <v>7.3329144004408935</v>
      </c>
      <c r="AQ844" s="3">
        <f t="shared" si="178"/>
        <v>2.3769812734777398E-3</v>
      </c>
      <c r="AR844" s="15">
        <f t="shared" si="179"/>
        <v>0.35801914353062125</v>
      </c>
    </row>
    <row r="845" spans="1:44" x14ac:dyDescent="0.25">
      <c r="A845" t="s">
        <v>37</v>
      </c>
      <c r="B845">
        <v>11.1277837051449</v>
      </c>
      <c r="C845">
        <v>7.9594744765713096E-3</v>
      </c>
      <c r="D845">
        <v>9.1441355457521905</v>
      </c>
      <c r="E845">
        <v>-13.655701328196299</v>
      </c>
      <c r="F845" s="1">
        <v>0</v>
      </c>
      <c r="G845" s="1">
        <v>0</v>
      </c>
      <c r="H845">
        <v>3.7893177139621801</v>
      </c>
      <c r="I845">
        <v>-30.925156891877698</v>
      </c>
      <c r="J845">
        <v>-53.1224026343384</v>
      </c>
      <c r="K845">
        <v>-43.680050876879697</v>
      </c>
      <c r="L845">
        <v>-12.312049782829201</v>
      </c>
      <c r="M845">
        <v>29.937067099465001</v>
      </c>
      <c r="N845">
        <v>95.339535594407394</v>
      </c>
      <c r="O845">
        <v>82.447918853068501</v>
      </c>
      <c r="P845">
        <v>214458.27878775299</v>
      </c>
      <c r="Q845">
        <v>254507.15522616901</v>
      </c>
      <c r="R845">
        <v>84.575085970579295</v>
      </c>
      <c r="S845">
        <v>686.89095322940102</v>
      </c>
      <c r="T845">
        <v>1.00740622558718E-3</v>
      </c>
      <c r="U845">
        <v>0.41218603154801098</v>
      </c>
      <c r="V845" s="1">
        <v>0</v>
      </c>
      <c r="W845">
        <v>0.18714716986831201</v>
      </c>
      <c r="X845">
        <v>0.40066679858367499</v>
      </c>
      <c r="Y845" s="1">
        <v>0</v>
      </c>
      <c r="Z845">
        <v>1</v>
      </c>
      <c r="AA845">
        <v>2.91637831750981E-4</v>
      </c>
      <c r="AB845">
        <v>6.5420113469108598E-3</v>
      </c>
      <c r="AC845">
        <v>5.9715782129670398E-3</v>
      </c>
      <c r="AD845">
        <v>6.1367918783339901E-4</v>
      </c>
      <c r="AE845">
        <v>1.59539578091393E-4</v>
      </c>
      <c r="AF845" s="3">
        <v>7.5864256130779906E-5</v>
      </c>
      <c r="AG845">
        <v>3.5262268012453999E-4</v>
      </c>
      <c r="AH845">
        <v>4.0485237241341503</v>
      </c>
      <c r="AI845">
        <v>0.102633899643169</v>
      </c>
      <c r="AJ845">
        <v>372.99703306886101</v>
      </c>
      <c r="AK845" t="s">
        <v>91</v>
      </c>
      <c r="AL845" t="s">
        <v>92</v>
      </c>
      <c r="AM845">
        <v>12951564372.549999</v>
      </c>
      <c r="AN845">
        <v>60392</v>
      </c>
      <c r="AO845" s="1">
        <f t="shared" si="176"/>
        <v>6.3390803008488011E-3</v>
      </c>
      <c r="AP845" s="5">
        <f t="shared" si="177"/>
        <v>7.3472072806383242</v>
      </c>
      <c r="AQ845" s="3">
        <f t="shared" si="178"/>
        <v>3.4436395082922261E-3</v>
      </c>
      <c r="AR845" s="15">
        <f t="shared" si="179"/>
        <v>0.514559652409605</v>
      </c>
    </row>
    <row r="846" spans="1:44" x14ac:dyDescent="0.25">
      <c r="A846" t="s">
        <v>37</v>
      </c>
      <c r="B846">
        <v>11.4892361961929</v>
      </c>
      <c r="C846">
        <v>9.4284536640996206E-3</v>
      </c>
      <c r="D846">
        <v>10.7454864738223</v>
      </c>
      <c r="E846">
        <v>-9.2864980743082199</v>
      </c>
      <c r="F846" s="1">
        <v>0</v>
      </c>
      <c r="G846" s="1">
        <v>0</v>
      </c>
      <c r="H846">
        <v>3.8354978884136202</v>
      </c>
      <c r="I846">
        <v>-6.8624226613178196</v>
      </c>
      <c r="J846">
        <v>-34.472188628409</v>
      </c>
      <c r="K846">
        <v>-16.0544218381701</v>
      </c>
      <c r="L846">
        <v>11.9767649242361</v>
      </c>
      <c r="M846">
        <v>28.659658291232802</v>
      </c>
      <c r="N846">
        <v>95.273476106929493</v>
      </c>
      <c r="O846">
        <v>82.7246279975802</v>
      </c>
      <c r="P846">
        <v>211814.084747513</v>
      </c>
      <c r="Q846">
        <v>252383.949246248</v>
      </c>
      <c r="R846">
        <v>84.775498125526795</v>
      </c>
      <c r="S846">
        <v>683.05913100431997</v>
      </c>
      <c r="T846">
        <v>1.04051888312084E-3</v>
      </c>
      <c r="U846">
        <v>0.41872649603205497</v>
      </c>
      <c r="V846" s="1">
        <v>0</v>
      </c>
      <c r="W846">
        <v>0.171242251207224</v>
      </c>
      <c r="X846">
        <v>0.41003125276072</v>
      </c>
      <c r="Y846" s="1">
        <v>0</v>
      </c>
      <c r="Z846">
        <v>1</v>
      </c>
      <c r="AA846">
        <v>2.8950309582752201E-4</v>
      </c>
      <c r="AB846">
        <v>6.3150713859396997E-3</v>
      </c>
      <c r="AC846">
        <v>5.8252544306237096E-3</v>
      </c>
      <c r="AD846">
        <v>7.1363272094001403E-4</v>
      </c>
      <c r="AE846">
        <v>2.0052353015463E-4</v>
      </c>
      <c r="AF846" s="3">
        <v>7.4275615152637097E-5</v>
      </c>
      <c r="AG846">
        <v>1.9097547526323801E-3</v>
      </c>
      <c r="AH846">
        <v>4.1458460812150699</v>
      </c>
      <c r="AI846">
        <v>0.101145088220833</v>
      </c>
      <c r="AJ846">
        <v>376.44759639644502</v>
      </c>
      <c r="AK846" t="s">
        <v>93</v>
      </c>
      <c r="AL846" t="s">
        <v>94</v>
      </c>
      <c r="AM846">
        <v>20851190316.630001</v>
      </c>
      <c r="AN846">
        <v>98441</v>
      </c>
      <c r="AO846" s="1">
        <f t="shared" si="176"/>
        <v>6.1890331416038684E-3</v>
      </c>
      <c r="AP846" s="5">
        <f t="shared" si="177"/>
        <v>7.1791760329456338</v>
      </c>
      <c r="AQ846" s="3">
        <f t="shared" si="178"/>
        <v>3.929923574660414E-3</v>
      </c>
      <c r="AR846" s="15">
        <f t="shared" si="179"/>
        <v>0.60035582683418864</v>
      </c>
    </row>
    <row r="847" spans="1:44" x14ac:dyDescent="0.25">
      <c r="A847" t="s">
        <v>37</v>
      </c>
      <c r="B847">
        <v>13.6170886655283</v>
      </c>
      <c r="C847">
        <v>1.13497224832002E-2</v>
      </c>
      <c r="D847">
        <v>12.800838012178399</v>
      </c>
      <c r="E847">
        <v>3.1342265178340498</v>
      </c>
      <c r="F847" s="1">
        <v>0</v>
      </c>
      <c r="G847" s="1">
        <v>0</v>
      </c>
      <c r="H847">
        <v>3.9680782667917001</v>
      </c>
      <c r="I847">
        <v>16.222156633445302</v>
      </c>
      <c r="J847">
        <v>-7.58546743384401</v>
      </c>
      <c r="K847">
        <v>1.3088128862103201</v>
      </c>
      <c r="L847">
        <v>36.210738529912902</v>
      </c>
      <c r="M847">
        <v>28.492431986709398</v>
      </c>
      <c r="N847">
        <v>95.235578205656594</v>
      </c>
      <c r="O847">
        <v>82.719486596578804</v>
      </c>
      <c r="P847">
        <v>199689.67331260099</v>
      </c>
      <c r="Q847">
        <v>240788.95454941099</v>
      </c>
      <c r="R847">
        <v>85.834968017097594</v>
      </c>
      <c r="S847">
        <v>693.48120943065499</v>
      </c>
      <c r="T847">
        <v>1.15653258776677E-3</v>
      </c>
      <c r="U847">
        <v>0.45591250312451298</v>
      </c>
      <c r="V847" s="1">
        <v>0</v>
      </c>
      <c r="W847">
        <v>0.12882059020350001</v>
      </c>
      <c r="X847">
        <v>0.41526690667198601</v>
      </c>
      <c r="Y847" s="1">
        <v>0</v>
      </c>
      <c r="Z847">
        <v>1</v>
      </c>
      <c r="AA847">
        <v>2.8901502012619102E-4</v>
      </c>
      <c r="AB847">
        <v>6.1840290665094097E-3</v>
      </c>
      <c r="AC847">
        <v>5.79475726534008E-3</v>
      </c>
      <c r="AD847">
        <v>5.9305427806872796E-4</v>
      </c>
      <c r="AE847">
        <v>2.8864627201257299E-4</v>
      </c>
      <c r="AF847" s="3">
        <v>7.4786009125476401E-5</v>
      </c>
      <c r="AG847">
        <v>3.9950217908448502E-3</v>
      </c>
      <c r="AH847">
        <v>4.2071841124448799</v>
      </c>
      <c r="AI847">
        <v>0.10215191382000401</v>
      </c>
      <c r="AJ847">
        <v>672.75054839394397</v>
      </c>
      <c r="AK847" t="s">
        <v>95</v>
      </c>
      <c r="AL847" t="s">
        <v>96</v>
      </c>
      <c r="AM847">
        <v>13292143414.379999</v>
      </c>
      <c r="AN847">
        <v>66564</v>
      </c>
      <c r="AO847" s="1">
        <f t="shared" si="176"/>
        <v>6.1585582945917474E-3</v>
      </c>
      <c r="AP847" s="5">
        <f t="shared" si="177"/>
        <v>7.1450144755204175</v>
      </c>
      <c r="AQ847" s="3">
        <f t="shared" si="178"/>
        <v>5.9657029176176943E-3</v>
      </c>
      <c r="AR847" s="15">
        <f t="shared" si="179"/>
        <v>0.90581680585559332</v>
      </c>
    </row>
    <row r="848" spans="1:44" x14ac:dyDescent="0.25">
      <c r="A848" t="s">
        <v>37</v>
      </c>
      <c r="B848">
        <v>15.3792595350239</v>
      </c>
      <c r="C848">
        <v>1.2549054100155201E-2</v>
      </c>
      <c r="D848">
        <v>14.0617784329655</v>
      </c>
      <c r="E848">
        <v>11.6965066198089</v>
      </c>
      <c r="F848" s="1">
        <v>0</v>
      </c>
      <c r="G848" s="1">
        <v>0</v>
      </c>
      <c r="H848">
        <v>4.0875473855695601</v>
      </c>
      <c r="I848">
        <v>38.728786261402099</v>
      </c>
      <c r="J848">
        <v>17.135545090715802</v>
      </c>
      <c r="K848">
        <v>17.151845236707398</v>
      </c>
      <c r="L848">
        <v>60.515491131106799</v>
      </c>
      <c r="M848">
        <v>28.562268385700701</v>
      </c>
      <c r="N848">
        <v>95.107469542836597</v>
      </c>
      <c r="O848">
        <v>82.655766019009207</v>
      </c>
      <c r="P848">
        <v>183222.56932841701</v>
      </c>
      <c r="Q848">
        <v>222049.08608226199</v>
      </c>
      <c r="R848">
        <v>89.036708714237307</v>
      </c>
      <c r="S848">
        <v>705.34575477323006</v>
      </c>
      <c r="T848">
        <v>8.1936456328186196E-4</v>
      </c>
      <c r="U848">
        <v>0.48370292327073899</v>
      </c>
      <c r="V848" s="1">
        <v>0</v>
      </c>
      <c r="W848">
        <v>9.4559758160887103E-2</v>
      </c>
      <c r="X848">
        <v>0.42173731856837299</v>
      </c>
      <c r="Y848" s="1">
        <v>0</v>
      </c>
      <c r="Z848">
        <v>1</v>
      </c>
      <c r="AA848">
        <v>2.9042996367400998E-4</v>
      </c>
      <c r="AB848">
        <v>5.9656126309517504E-3</v>
      </c>
      <c r="AC848">
        <v>5.7091371419768101E-3</v>
      </c>
      <c r="AD848">
        <v>3.7014449843932599E-4</v>
      </c>
      <c r="AE848">
        <v>3.38305782978801E-4</v>
      </c>
      <c r="AF848" s="3">
        <v>7.4677473255797103E-5</v>
      </c>
      <c r="AG848">
        <v>5.5846161562879797E-3</v>
      </c>
      <c r="AH848">
        <v>4.2019282126194</v>
      </c>
      <c r="AI848">
        <v>0.10223057965286</v>
      </c>
      <c r="AJ848">
        <v>1112.8060164221799</v>
      </c>
      <c r="AK848" t="s">
        <v>97</v>
      </c>
      <c r="AL848" t="s">
        <v>98</v>
      </c>
      <c r="AM848">
        <v>7428942295.9899998</v>
      </c>
      <c r="AN848">
        <v>40546</v>
      </c>
      <c r="AO848" s="1">
        <f t="shared" si="176"/>
        <v>6.0742445789066174E-3</v>
      </c>
      <c r="AP848" s="5">
        <f t="shared" si="177"/>
        <v>7.0504408036995425</v>
      </c>
      <c r="AQ848" s="3">
        <f t="shared" si="178"/>
        <v>7.7452760671384629E-3</v>
      </c>
      <c r="AR848" s="15">
        <f t="shared" si="179"/>
        <v>1.1813188654749101</v>
      </c>
    </row>
    <row r="849" spans="1:44" x14ac:dyDescent="0.25">
      <c r="A849" t="s">
        <v>37</v>
      </c>
      <c r="B849">
        <v>16.34013825169</v>
      </c>
      <c r="C849">
        <v>1.1764324013155599E-2</v>
      </c>
      <c r="D849">
        <v>13.2386426076999</v>
      </c>
      <c r="E849">
        <v>24.720049231493601</v>
      </c>
      <c r="F849" s="1">
        <v>0</v>
      </c>
      <c r="G849" s="1">
        <v>0</v>
      </c>
      <c r="H849">
        <v>4.2680625827934797</v>
      </c>
      <c r="I849">
        <v>60.801910001059397</v>
      </c>
      <c r="J849">
        <v>36.685275402315703</v>
      </c>
      <c r="K849">
        <v>40.646014406760699</v>
      </c>
      <c r="L849">
        <v>85.114112997820598</v>
      </c>
      <c r="M849">
        <v>29.5331651115822</v>
      </c>
      <c r="N849">
        <v>95.200787682179893</v>
      </c>
      <c r="O849">
        <v>82.538141325228807</v>
      </c>
      <c r="P849">
        <v>164190.97997959499</v>
      </c>
      <c r="Q849">
        <v>200695.93646460099</v>
      </c>
      <c r="R849">
        <v>98.234307764924495</v>
      </c>
      <c r="S849">
        <v>700.29427452635105</v>
      </c>
      <c r="T849">
        <v>1.50826113187301E-3</v>
      </c>
      <c r="U849">
        <v>0.49812063692793501</v>
      </c>
      <c r="V849" s="1">
        <v>0</v>
      </c>
      <c r="W849">
        <v>7.6844836639386405E-2</v>
      </c>
      <c r="X849">
        <v>0.42503452643267697</v>
      </c>
      <c r="Y849" s="1">
        <v>0</v>
      </c>
      <c r="Z849">
        <v>1</v>
      </c>
      <c r="AA849">
        <v>2.92051522574963E-4</v>
      </c>
      <c r="AB849">
        <v>5.9213041747646798E-3</v>
      </c>
      <c r="AC849">
        <v>5.7622825355274302E-3</v>
      </c>
      <c r="AD849">
        <v>3.3813824290197602E-4</v>
      </c>
      <c r="AE849">
        <v>4.2275489660221398E-4</v>
      </c>
      <c r="AF849" s="3">
        <v>7.6590655041314901E-5</v>
      </c>
      <c r="AG849">
        <v>4.7881170510440003E-3</v>
      </c>
      <c r="AH849">
        <v>4.1815839694031904</v>
      </c>
      <c r="AI849">
        <v>0.10470092905127</v>
      </c>
      <c r="AJ849">
        <v>1791.60499451993</v>
      </c>
      <c r="AK849" t="s">
        <v>99</v>
      </c>
      <c r="AL849" t="s">
        <v>100</v>
      </c>
      <c r="AM849">
        <v>2655460719.21</v>
      </c>
      <c r="AN849">
        <v>16173</v>
      </c>
      <c r="AO849" s="1">
        <f t="shared" si="176"/>
        <v>6.1309247131437084E-3</v>
      </c>
      <c r="AP849" s="5">
        <f t="shared" si="177"/>
        <v>7.1140279443024701</v>
      </c>
      <c r="AQ849" s="3">
        <f t="shared" si="178"/>
        <v>8.6266713407689832E-3</v>
      </c>
      <c r="AR849" s="15">
        <f t="shared" si="179"/>
        <v>1.2968898041476766</v>
      </c>
    </row>
    <row r="850" spans="1:44" x14ac:dyDescent="0.25">
      <c r="A850" t="s">
        <v>37</v>
      </c>
      <c r="B850">
        <v>19.280312302677999</v>
      </c>
      <c r="C850">
        <v>1.1327802125935199E-2</v>
      </c>
      <c r="D850">
        <v>12.7776346214126</v>
      </c>
      <c r="E850">
        <v>36.729248058120497</v>
      </c>
      <c r="F850" s="1">
        <v>0</v>
      </c>
      <c r="G850" s="1">
        <v>0</v>
      </c>
      <c r="H850">
        <v>4.4523984347625998</v>
      </c>
      <c r="I850">
        <v>82.042059256815904</v>
      </c>
      <c r="J850">
        <v>54.449014029110401</v>
      </c>
      <c r="K850">
        <v>64.606886529169998</v>
      </c>
      <c r="L850">
        <v>109.97223107813799</v>
      </c>
      <c r="M850">
        <v>31.115260767990598</v>
      </c>
      <c r="N850">
        <v>95.617669703546696</v>
      </c>
      <c r="O850">
        <v>82.689253604948107</v>
      </c>
      <c r="P850">
        <v>142865.13109798601</v>
      </c>
      <c r="Q850">
        <v>181026.80354915501</v>
      </c>
      <c r="R850">
        <v>109.258818076764</v>
      </c>
      <c r="S850">
        <v>693.52910720339901</v>
      </c>
      <c r="T850">
        <v>9.9623032190541104E-4</v>
      </c>
      <c r="U850">
        <v>0.58690288365237198</v>
      </c>
      <c r="V850" s="1">
        <v>0</v>
      </c>
      <c r="W850">
        <v>6.7006059648247004E-2</v>
      </c>
      <c r="X850">
        <v>0.34609105669938001</v>
      </c>
      <c r="Y850" s="1">
        <v>0</v>
      </c>
      <c r="Z850">
        <v>1</v>
      </c>
      <c r="AA850">
        <v>2.9332095077175101E-4</v>
      </c>
      <c r="AB850">
        <v>5.8798262751157803E-3</v>
      </c>
      <c r="AC850">
        <v>5.8579953927526901E-3</v>
      </c>
      <c r="AD850">
        <v>3.89991908931664E-4</v>
      </c>
      <c r="AE850">
        <v>5.2747508131398301E-4</v>
      </c>
      <c r="AF850" s="3">
        <v>7.6028766354012894E-5</v>
      </c>
      <c r="AG850">
        <v>4.2372186157814901E-3</v>
      </c>
      <c r="AH850">
        <v>4.05703712128705</v>
      </c>
      <c r="AI850">
        <v>0.10651639797198301</v>
      </c>
      <c r="AJ850">
        <v>2580.6021557202998</v>
      </c>
      <c r="AK850" t="s">
        <v>101</v>
      </c>
      <c r="AL850" t="s">
        <v>102</v>
      </c>
      <c r="AM850">
        <v>1269928150.3299999</v>
      </c>
      <c r="AN850">
        <v>8889</v>
      </c>
      <c r="AO850" s="1">
        <f t="shared" si="176"/>
        <v>6.227345109878454E-3</v>
      </c>
      <c r="AP850" s="5">
        <f t="shared" si="177"/>
        <v>7.2221064654948037</v>
      </c>
      <c r="AQ850" s="3">
        <f t="shared" si="178"/>
        <v>1.1463278734349694E-2</v>
      </c>
      <c r="AR850" s="15">
        <f t="shared" si="179"/>
        <v>1.6696244918008225</v>
      </c>
    </row>
    <row r="851" spans="1:44" x14ac:dyDescent="0.25">
      <c r="A851" t="s">
        <v>37</v>
      </c>
      <c r="B851">
        <v>13.3587564313793</v>
      </c>
      <c r="C851">
        <v>1.16937185629453E-2</v>
      </c>
      <c r="D851">
        <v>13.164228385484099</v>
      </c>
      <c r="E851">
        <v>52.5934077150146</v>
      </c>
      <c r="F851" s="1">
        <v>0</v>
      </c>
      <c r="G851" s="1">
        <v>0</v>
      </c>
      <c r="H851">
        <v>4.6688215878077699</v>
      </c>
      <c r="I851">
        <v>105.55672093894</v>
      </c>
      <c r="J851">
        <v>74.672502563737396</v>
      </c>
      <c r="K851">
        <v>88.754695639372201</v>
      </c>
      <c r="L851">
        <v>135.823083281225</v>
      </c>
      <c r="M851">
        <v>32.825558673177298</v>
      </c>
      <c r="N851">
        <v>96.188476345129601</v>
      </c>
      <c r="O851">
        <v>82.714996907022694</v>
      </c>
      <c r="P851">
        <v>131643.13217503799</v>
      </c>
      <c r="Q851">
        <v>172657.24713188401</v>
      </c>
      <c r="R851">
        <v>119.23166003388199</v>
      </c>
      <c r="S851">
        <v>687.58521042111602</v>
      </c>
      <c r="T851" s="1">
        <v>0</v>
      </c>
      <c r="U851">
        <v>0.58216491187583197</v>
      </c>
      <c r="V851" s="1">
        <v>0</v>
      </c>
      <c r="W851">
        <v>5.2418242187491602E-2</v>
      </c>
      <c r="X851">
        <v>0.365416845936676</v>
      </c>
      <c r="Y851" s="1">
        <v>0</v>
      </c>
      <c r="Z851">
        <v>1</v>
      </c>
      <c r="AA851">
        <v>2.9629320137672702E-4</v>
      </c>
      <c r="AB851">
        <v>5.8351952049949798E-3</v>
      </c>
      <c r="AC851">
        <v>5.9205095825091199E-3</v>
      </c>
      <c r="AD851">
        <v>3.40330014881944E-4</v>
      </c>
      <c r="AE851">
        <v>5.83831315290895E-4</v>
      </c>
      <c r="AF851" s="3">
        <v>7.95230141607304E-5</v>
      </c>
      <c r="AG851">
        <v>4.6381192437169204E-3</v>
      </c>
      <c r="AH851">
        <v>4.0138153136605803</v>
      </c>
      <c r="AI851">
        <v>0.11125096057891699</v>
      </c>
      <c r="AJ851">
        <v>3558.8172666475898</v>
      </c>
      <c r="AK851" t="s">
        <v>103</v>
      </c>
      <c r="AL851" t="s">
        <v>104</v>
      </c>
      <c r="AM851">
        <v>508405776.45999998</v>
      </c>
      <c r="AN851">
        <v>3862</v>
      </c>
      <c r="AO851" s="1">
        <f t="shared" si="176"/>
        <v>6.2963257980465778E-3</v>
      </c>
      <c r="AP851" s="5">
        <f t="shared" si="177"/>
        <v>7.2993568126706094</v>
      </c>
      <c r="AQ851" s="3">
        <f t="shared" si="178"/>
        <v>5.5820814069114525E-3</v>
      </c>
      <c r="AR851" s="15">
        <f t="shared" si="179"/>
        <v>0.83012788307463814</v>
      </c>
    </row>
    <row r="852" spans="1:44" x14ac:dyDescent="0.25">
      <c r="A852" t="s">
        <v>37</v>
      </c>
      <c r="B852">
        <v>18.020310428482802</v>
      </c>
      <c r="C852">
        <v>1.08696963686306E-2</v>
      </c>
      <c r="D852">
        <v>12.2914182128468</v>
      </c>
      <c r="E852">
        <v>63.101074902332698</v>
      </c>
      <c r="F852" s="1">
        <v>0</v>
      </c>
      <c r="G852" s="1">
        <v>0</v>
      </c>
      <c r="H852">
        <v>4.8067868048549798</v>
      </c>
      <c r="I852">
        <v>127.276903382961</v>
      </c>
      <c r="J852">
        <v>94.403887482373605</v>
      </c>
      <c r="K852">
        <v>112.266134622813</v>
      </c>
      <c r="L852">
        <v>160.24415078187701</v>
      </c>
      <c r="M852">
        <v>34.297688578963204</v>
      </c>
      <c r="N852">
        <v>96.661107085307194</v>
      </c>
      <c r="O852">
        <v>82.667064871353602</v>
      </c>
      <c r="P852">
        <v>120926.772027158</v>
      </c>
      <c r="Q852">
        <v>158776.79228725599</v>
      </c>
      <c r="R852">
        <v>126.01328308691301</v>
      </c>
      <c r="S852">
        <v>683.74183560435597</v>
      </c>
      <c r="T852" s="1">
        <v>0</v>
      </c>
      <c r="U852">
        <v>0.65215284415767605</v>
      </c>
      <c r="V852" s="1">
        <v>0</v>
      </c>
      <c r="W852">
        <v>3.9024821304196398E-2</v>
      </c>
      <c r="X852">
        <v>0.30882233453812602</v>
      </c>
      <c r="Y852" s="1">
        <v>0</v>
      </c>
      <c r="Z852">
        <v>1</v>
      </c>
      <c r="AA852">
        <v>3.0077682392521299E-4</v>
      </c>
      <c r="AB852">
        <v>5.7094152207282402E-3</v>
      </c>
      <c r="AC852">
        <v>5.8520379222446297E-3</v>
      </c>
      <c r="AD852">
        <v>3.8844710922768E-4</v>
      </c>
      <c r="AE852">
        <v>7.6482393088504904E-4</v>
      </c>
      <c r="AF852" s="3">
        <v>8.2164609553700898E-5</v>
      </c>
      <c r="AG852">
        <v>3.70619618911134E-3</v>
      </c>
      <c r="AH852">
        <v>3.9754592551760002</v>
      </c>
      <c r="AI852">
        <v>0.115688202707858</v>
      </c>
      <c r="AJ852">
        <v>4297.8765716350699</v>
      </c>
      <c r="AK852" t="s">
        <v>105</v>
      </c>
      <c r="AL852" t="s">
        <v>106</v>
      </c>
      <c r="AM852">
        <v>249351003.91999999</v>
      </c>
      <c r="AN852">
        <v>2062</v>
      </c>
      <c r="AO852" s="1">
        <f t="shared" si="176"/>
        <v>6.2349793557235434E-3</v>
      </c>
      <c r="AP852" s="5">
        <f t="shared" si="177"/>
        <v>7.2306588359299706</v>
      </c>
      <c r="AQ852" s="3">
        <f t="shared" si="178"/>
        <v>1.0186908277336863E-2</v>
      </c>
      <c r="AR852" s="15">
        <f t="shared" si="179"/>
        <v>1.4922086406480441</v>
      </c>
    </row>
    <row r="853" spans="1:44" x14ac:dyDescent="0.25">
      <c r="A853" t="s">
        <v>37</v>
      </c>
      <c r="B853">
        <v>21.731109861087202</v>
      </c>
      <c r="C853">
        <v>1.05802364875847E-2</v>
      </c>
      <c r="D853">
        <v>11.982916674854399</v>
      </c>
      <c r="E853">
        <v>106.062580770924</v>
      </c>
      <c r="F853" s="1">
        <v>0</v>
      </c>
      <c r="G853" s="1">
        <v>0</v>
      </c>
      <c r="H853">
        <v>5.2072837466045296</v>
      </c>
      <c r="I853">
        <v>146.28346313350801</v>
      </c>
      <c r="J853">
        <v>101.805395771183</v>
      </c>
      <c r="K853">
        <v>134.48295518056</v>
      </c>
      <c r="L853">
        <v>184.269415439467</v>
      </c>
      <c r="M853">
        <v>32.404737091123103</v>
      </c>
      <c r="N853">
        <v>96.752347688356295</v>
      </c>
      <c r="O853">
        <v>83.182052860313306</v>
      </c>
      <c r="P853">
        <v>104728.648984432</v>
      </c>
      <c r="Q853">
        <v>160193.088611527</v>
      </c>
      <c r="R853">
        <v>116.09004999305201</v>
      </c>
      <c r="S853">
        <v>655.69635278266696</v>
      </c>
      <c r="T853">
        <v>7.2035162927871403E-4</v>
      </c>
      <c r="U853">
        <v>0.81592818460314798</v>
      </c>
      <c r="V853" s="1">
        <v>0</v>
      </c>
      <c r="W853">
        <v>2.9539867435597899E-2</v>
      </c>
      <c r="X853">
        <v>0.154531947961253</v>
      </c>
      <c r="Y853" s="1">
        <v>0</v>
      </c>
      <c r="Z853">
        <v>1</v>
      </c>
      <c r="AA853">
        <v>2.9520056499684002E-4</v>
      </c>
      <c r="AB853">
        <v>5.4421191396077902E-3</v>
      </c>
      <c r="AC853">
        <v>5.76246862899122E-3</v>
      </c>
      <c r="AD853">
        <v>3.4018334614531199E-4</v>
      </c>
      <c r="AE853">
        <v>1.1882979364931899E-3</v>
      </c>
      <c r="AF853" s="3">
        <v>7.79251137658779E-5</v>
      </c>
      <c r="AG853">
        <v>3.31455782954519E-3</v>
      </c>
      <c r="AH853">
        <v>4.3530627271492701</v>
      </c>
      <c r="AI853">
        <v>0.118244754024129</v>
      </c>
      <c r="AJ853">
        <v>4797.3279249201196</v>
      </c>
      <c r="AK853" t="s">
        <v>107</v>
      </c>
      <c r="AL853" t="s">
        <v>108</v>
      </c>
      <c r="AM853">
        <v>141278947.47999999</v>
      </c>
      <c r="AN853">
        <v>1349</v>
      </c>
      <c r="AO853" s="1">
        <f t="shared" si="176"/>
        <v>6.1355943077539381E-3</v>
      </c>
      <c r="AP853" s="5">
        <f t="shared" si="177"/>
        <v>7.1192647945526266</v>
      </c>
      <c r="AQ853" s="3">
        <f t="shared" si="178"/>
        <v>1.407569462511989E-2</v>
      </c>
      <c r="AR853" s="15">
        <f t="shared" si="179"/>
        <v>2.0524373637169626</v>
      </c>
    </row>
    <row r="854" spans="1:44" x14ac:dyDescent="0.25">
      <c r="A854" t="s">
        <v>37</v>
      </c>
      <c r="B854">
        <v>8.2523498072234194</v>
      </c>
      <c r="C854">
        <v>1.0590676331805301E-2</v>
      </c>
      <c r="D854">
        <v>11.9940605555246</v>
      </c>
      <c r="E854">
        <v>166.12420440473699</v>
      </c>
      <c r="F854" s="1">
        <v>0</v>
      </c>
      <c r="G854" s="1">
        <v>0</v>
      </c>
      <c r="H854">
        <v>5.6634077723877798</v>
      </c>
      <c r="I854">
        <v>159.26831878696399</v>
      </c>
      <c r="J854">
        <v>102.97744468873699</v>
      </c>
      <c r="K854">
        <v>155.08044943108499</v>
      </c>
      <c r="L854">
        <v>208.07706486907099</v>
      </c>
      <c r="M854">
        <v>29.528554560608001</v>
      </c>
      <c r="N854">
        <v>96.592292653551795</v>
      </c>
      <c r="O854">
        <v>83.558828578046302</v>
      </c>
      <c r="P854">
        <v>81232.964565643299</v>
      </c>
      <c r="Q854">
        <v>111506.229432325</v>
      </c>
      <c r="R854">
        <v>99.707934229892004</v>
      </c>
      <c r="S854">
        <v>617.97143782298303</v>
      </c>
      <c r="T854">
        <v>3.2733617514238401E-3</v>
      </c>
      <c r="U854">
        <v>0.96942898071328498</v>
      </c>
      <c r="V854" s="1">
        <v>0</v>
      </c>
      <c r="W854">
        <v>7.2603329231416503E-3</v>
      </c>
      <c r="X854">
        <v>2.3310686363572999E-2</v>
      </c>
      <c r="Y854" s="1">
        <v>0</v>
      </c>
      <c r="Z854">
        <v>1</v>
      </c>
      <c r="AA854">
        <v>2.9234003864994998E-4</v>
      </c>
      <c r="AB854">
        <v>5.5203600969950797E-3</v>
      </c>
      <c r="AC854">
        <v>6.1954926849909298E-3</v>
      </c>
      <c r="AD854">
        <v>2.2020999381432E-4</v>
      </c>
      <c r="AE854">
        <v>2.4367834044925602E-3</v>
      </c>
      <c r="AF854" s="3">
        <v>8.0525965033483997E-5</v>
      </c>
      <c r="AG854">
        <v>2.12104462859524E-3</v>
      </c>
      <c r="AH854">
        <v>4.9124333418786499</v>
      </c>
      <c r="AI854">
        <v>0.122855373458627</v>
      </c>
      <c r="AJ854">
        <v>4838.0889671218101</v>
      </c>
      <c r="AK854" t="s">
        <v>109</v>
      </c>
      <c r="AL854" t="s">
        <v>110</v>
      </c>
      <c r="AM854">
        <v>124367668.75</v>
      </c>
      <c r="AN854">
        <v>1531</v>
      </c>
      <c r="AO854" s="1">
        <f t="shared" si="176"/>
        <v>6.5683586886743639E-3</v>
      </c>
      <c r="AP854" s="5">
        <f t="shared" si="177"/>
        <v>7.6034276138449819</v>
      </c>
      <c r="AQ854" s="3">
        <f t="shared" si="178"/>
        <v>5.8330477799437008E-4</v>
      </c>
      <c r="AR854" s="15">
        <f t="shared" si="179"/>
        <v>8.5346007923692735E-2</v>
      </c>
    </row>
    <row r="855" spans="1:44" x14ac:dyDescent="0.25">
      <c r="A855" t="s">
        <v>37</v>
      </c>
      <c r="B855">
        <v>7.2606401755142898</v>
      </c>
      <c r="C855">
        <v>1.0257407194517801E-2</v>
      </c>
      <c r="D855">
        <v>11.637677489181399</v>
      </c>
      <c r="E855">
        <v>160.22405404618999</v>
      </c>
      <c r="F855" s="1">
        <v>0</v>
      </c>
      <c r="G855" s="1">
        <v>0</v>
      </c>
      <c r="H855">
        <v>5.7223745387177898</v>
      </c>
      <c r="I855">
        <v>196.96293045008699</v>
      </c>
      <c r="J855">
        <v>136.907677964953</v>
      </c>
      <c r="K855">
        <v>188.71024316970701</v>
      </c>
      <c r="L855">
        <v>237.92252314868799</v>
      </c>
      <c r="M855">
        <v>30.639732428136099</v>
      </c>
      <c r="N855">
        <v>96.133983015856799</v>
      </c>
      <c r="O855">
        <v>83.381531150054599</v>
      </c>
      <c r="P855">
        <v>97294.082284768199</v>
      </c>
      <c r="Q855">
        <v>122016.274672482</v>
      </c>
      <c r="R855">
        <v>127.756250475862</v>
      </c>
      <c r="S855">
        <v>626.57816174634797</v>
      </c>
      <c r="T855" s="1">
        <v>0</v>
      </c>
      <c r="U855">
        <v>0.93029969082759201</v>
      </c>
      <c r="V855" s="1">
        <v>0</v>
      </c>
      <c r="W855">
        <v>2.3975491168810901E-2</v>
      </c>
      <c r="X855">
        <v>4.5724818003596901E-2</v>
      </c>
      <c r="Y855" s="1">
        <v>0</v>
      </c>
      <c r="Z855">
        <v>1</v>
      </c>
      <c r="AA855">
        <v>2.9307388155695502E-4</v>
      </c>
      <c r="AB855">
        <v>5.4920175619734297E-3</v>
      </c>
      <c r="AC855">
        <v>5.9617445579197501E-3</v>
      </c>
      <c r="AD855">
        <v>2.0824369667875401E-4</v>
      </c>
      <c r="AE855">
        <v>1.3178383328474499E-3</v>
      </c>
      <c r="AF855" s="3">
        <v>7.4278088246628005E-5</v>
      </c>
      <c r="AG855">
        <v>2.9463674106092498E-3</v>
      </c>
      <c r="AH855">
        <v>4.5369445492259404</v>
      </c>
      <c r="AI855">
        <v>0.11796658964359399</v>
      </c>
      <c r="AJ855">
        <v>5876.9214220777303</v>
      </c>
      <c r="AK855" t="s">
        <v>111</v>
      </c>
      <c r="AL855" t="s">
        <v>112</v>
      </c>
      <c r="AM855">
        <v>29382812.850000001</v>
      </c>
      <c r="AN855">
        <v>302</v>
      </c>
      <c r="AO855" s="1">
        <f t="shared" si="176"/>
        <v>6.3290965277233331E-3</v>
      </c>
      <c r="AP855" s="5">
        <f t="shared" si="177"/>
        <v>7.3360355551955632</v>
      </c>
      <c r="AQ855" s="3">
        <f t="shared" si="178"/>
        <v>-6.7349330040534366E-5</v>
      </c>
      <c r="AR855" s="15">
        <f t="shared" si="179"/>
        <v>-1.0277401072283032E-2</v>
      </c>
    </row>
    <row r="856" spans="1:44" x14ac:dyDescent="0.25">
      <c r="A856" t="s">
        <v>37</v>
      </c>
      <c r="B856">
        <v>1.2001516200559601</v>
      </c>
      <c r="C856">
        <v>1.0820727699531E-2</v>
      </c>
      <c r="D856">
        <v>12.239297975551001</v>
      </c>
      <c r="E856">
        <v>176.446544780343</v>
      </c>
      <c r="F856" s="1">
        <v>0</v>
      </c>
      <c r="G856" s="1">
        <v>0</v>
      </c>
      <c r="H856">
        <v>5.9037621741215602</v>
      </c>
      <c r="I856">
        <v>232.84682033627701</v>
      </c>
      <c r="J856">
        <v>177.217678686483</v>
      </c>
      <c r="K856">
        <v>228.04862741252001</v>
      </c>
      <c r="L856">
        <v>271.58453002402302</v>
      </c>
      <c r="M856">
        <v>33.809279126641997</v>
      </c>
      <c r="N856">
        <v>96.541642174462694</v>
      </c>
      <c r="O856">
        <v>82.915231487403503</v>
      </c>
      <c r="P856">
        <v>102347.280743589</v>
      </c>
      <c r="Q856">
        <v>131354.79311846101</v>
      </c>
      <c r="R856">
        <v>132.40045283539899</v>
      </c>
      <c r="S856">
        <v>598.71502275597197</v>
      </c>
      <c r="T856" s="1">
        <v>0</v>
      </c>
      <c r="U856">
        <v>1</v>
      </c>
      <c r="V856" s="1">
        <v>0</v>
      </c>
      <c r="W856" s="1">
        <v>0</v>
      </c>
      <c r="X856" s="1">
        <v>0</v>
      </c>
      <c r="Y856" s="1">
        <v>0</v>
      </c>
      <c r="Z856">
        <v>1</v>
      </c>
      <c r="AA856">
        <v>2.9115963041649302E-4</v>
      </c>
      <c r="AB856">
        <v>5.6700720417870798E-3</v>
      </c>
      <c r="AC856">
        <v>5.8981207682294399E-3</v>
      </c>
      <c r="AD856">
        <v>3.5100807778778097E-4</v>
      </c>
      <c r="AE856">
        <v>1.1624729634130101E-3</v>
      </c>
      <c r="AF856" s="3">
        <v>9.1939738174706001E-5</v>
      </c>
      <c r="AG856">
        <v>3.3460639175682998E-3</v>
      </c>
      <c r="AH856">
        <v>4.3430263251347299</v>
      </c>
      <c r="AI856">
        <v>0.12578141102794399</v>
      </c>
      <c r="AJ856">
        <v>6767.2619652653602</v>
      </c>
      <c r="AK856" t="s">
        <v>113</v>
      </c>
      <c r="AL856" t="s">
        <v>114</v>
      </c>
      <c r="AM856">
        <v>39915439.490000002</v>
      </c>
      <c r="AN856">
        <v>390</v>
      </c>
      <c r="AO856" s="1">
        <f t="shared" si="176"/>
        <v>6.2812201368206396E-3</v>
      </c>
      <c r="AP856" s="5">
        <f t="shared" si="177"/>
        <v>7.2824452729863154</v>
      </c>
      <c r="AQ856" s="3">
        <f t="shared" si="178"/>
        <v>-5.275549841533997E-3</v>
      </c>
      <c r="AR856" s="15">
        <f t="shared" si="179"/>
        <v>-0.83519936297937836</v>
      </c>
    </row>
    <row r="857" spans="1:44" x14ac:dyDescent="0.25">
      <c r="AN857">
        <f>SUM(AN838:AN855)</f>
        <v>457261</v>
      </c>
    </row>
    <row r="858" spans="1:44" x14ac:dyDescent="0.25">
      <c r="AO858" t="s">
        <v>226</v>
      </c>
      <c r="AP858" t="s">
        <v>67</v>
      </c>
      <c r="AR858" t="s">
        <v>322</v>
      </c>
    </row>
    <row r="859" spans="1:44" x14ac:dyDescent="0.25">
      <c r="A859" t="s">
        <v>0</v>
      </c>
      <c r="B859" t="s">
        <v>1</v>
      </c>
      <c r="C859" t="s">
        <v>2</v>
      </c>
      <c r="D859" t="s">
        <v>3</v>
      </c>
      <c r="E859" t="s">
        <v>5</v>
      </c>
      <c r="F859" t="s">
        <v>6</v>
      </c>
      <c r="G859" t="s">
        <v>208</v>
      </c>
      <c r="H859" t="s">
        <v>7</v>
      </c>
      <c r="I859" t="s">
        <v>8</v>
      </c>
      <c r="J859" t="s">
        <v>134</v>
      </c>
      <c r="K859" t="s">
        <v>143</v>
      </c>
      <c r="L859" t="s">
        <v>9</v>
      </c>
      <c r="M859" t="s">
        <v>10</v>
      </c>
      <c r="N859" t="s">
        <v>11</v>
      </c>
      <c r="O859" t="s">
        <v>13</v>
      </c>
      <c r="P859" t="s">
        <v>14</v>
      </c>
      <c r="Q859" t="s">
        <v>15</v>
      </c>
      <c r="R859" t="s">
        <v>16</v>
      </c>
      <c r="S859" t="s">
        <v>17</v>
      </c>
      <c r="T859" t="s">
        <v>18</v>
      </c>
      <c r="U859" t="s">
        <v>20</v>
      </c>
      <c r="V859" t="s">
        <v>21</v>
      </c>
      <c r="W859" t="s">
        <v>22</v>
      </c>
      <c r="X859" t="s">
        <v>23</v>
      </c>
      <c r="Y859" t="s">
        <v>24</v>
      </c>
      <c r="Z859" t="s">
        <v>25</v>
      </c>
      <c r="AA859" t="s">
        <v>26</v>
      </c>
      <c r="AB859" t="s">
        <v>27</v>
      </c>
      <c r="AC859" t="s">
        <v>263</v>
      </c>
      <c r="AD859" t="s">
        <v>120</v>
      </c>
      <c r="AE859" t="s">
        <v>29</v>
      </c>
      <c r="AF859" s="3" t="s">
        <v>233</v>
      </c>
      <c r="AG859" t="s">
        <v>30</v>
      </c>
      <c r="AH859" t="s">
        <v>31</v>
      </c>
      <c r="AI859" t="s">
        <v>32</v>
      </c>
      <c r="AJ859" t="s">
        <v>33</v>
      </c>
      <c r="AK859" t="s">
        <v>34</v>
      </c>
      <c r="AL859" t="s">
        <v>74</v>
      </c>
      <c r="AM859" t="s">
        <v>35</v>
      </c>
      <c r="AN859" t="s">
        <v>36</v>
      </c>
      <c r="AO859" s="15">
        <v>1</v>
      </c>
      <c r="AP859" s="15">
        <v>2</v>
      </c>
    </row>
    <row r="860" spans="1:44" x14ac:dyDescent="0.25">
      <c r="A860" t="s">
        <v>37</v>
      </c>
      <c r="B860">
        <v>0.152564900805707</v>
      </c>
      <c r="C860">
        <v>4.2482251479948503E-3</v>
      </c>
      <c r="D860">
        <v>4.9804279412272097</v>
      </c>
      <c r="E860">
        <v>-45.173263892322403</v>
      </c>
      <c r="F860" s="1">
        <v>0</v>
      </c>
      <c r="G860" s="1">
        <v>0</v>
      </c>
      <c r="H860">
        <v>3.19585234331932</v>
      </c>
      <c r="I860">
        <v>-172.411317673952</v>
      </c>
      <c r="J860">
        <v>-195.41882593165599</v>
      </c>
      <c r="K860">
        <v>-173.441812096668</v>
      </c>
      <c r="L860">
        <v>-154.412426397122</v>
      </c>
      <c r="M860">
        <v>26.7514669784325</v>
      </c>
      <c r="N860">
        <v>92.506579984229205</v>
      </c>
      <c r="O860">
        <v>82.407970505034299</v>
      </c>
      <c r="P860">
        <v>221757.181266375</v>
      </c>
      <c r="Q860">
        <v>262848.24875665997</v>
      </c>
      <c r="R860">
        <v>81.149204148664296</v>
      </c>
      <c r="S860">
        <v>661.22347074708603</v>
      </c>
      <c r="T860" s="1">
        <v>0</v>
      </c>
      <c r="U860">
        <v>0.26593897885891499</v>
      </c>
      <c r="V860" s="1">
        <v>0</v>
      </c>
      <c r="W860">
        <v>0.25564273751296901</v>
      </c>
      <c r="X860">
        <v>0.478418283628114</v>
      </c>
      <c r="Y860" s="1">
        <v>0</v>
      </c>
      <c r="Z860">
        <v>1</v>
      </c>
      <c r="AA860">
        <v>2.9059036892017899E-4</v>
      </c>
      <c r="AB860">
        <v>3.95758513654798E-3</v>
      </c>
      <c r="AC860">
        <v>3.5981216832398199E-3</v>
      </c>
      <c r="AD860" s="1">
        <v>0</v>
      </c>
      <c r="AE860" s="1">
        <v>0</v>
      </c>
      <c r="AF860" s="3">
        <v>5.2242375857413002E-5</v>
      </c>
      <c r="AG860" s="1">
        <v>0</v>
      </c>
      <c r="AH860">
        <v>3.1307510268470899</v>
      </c>
      <c r="AI860">
        <v>7.0870598619954303E-2</v>
      </c>
      <c r="AJ860">
        <v>1.48736331514313</v>
      </c>
      <c r="AK860" t="s">
        <v>79</v>
      </c>
      <c r="AL860" t="s">
        <v>80</v>
      </c>
      <c r="AM860">
        <v>50782394.509999998</v>
      </c>
      <c r="AN860">
        <v>229</v>
      </c>
      <c r="AO860" s="1">
        <f>AA860+AC860*$AO$859+AF860*$AP$859</f>
        <v>3.9931968038748253E-3</v>
      </c>
      <c r="AP860" s="5">
        <f>100*(1-(1-AO860)^12)</f>
        <v>4.6879833900015271</v>
      </c>
      <c r="AQ860" s="3">
        <f>(1-(1-B860/100)^(1/12))- AO860</f>
        <v>-3.8659703982101765E-3</v>
      </c>
      <c r="AR860" s="15">
        <f>B860/AP860-1</f>
        <v>-0.96745617718460875</v>
      </c>
    </row>
    <row r="861" spans="1:44" x14ac:dyDescent="0.25">
      <c r="A861" t="s">
        <v>37</v>
      </c>
      <c r="B861">
        <v>7.60678200913922</v>
      </c>
      <c r="C861">
        <v>4.5438560898697997E-3</v>
      </c>
      <c r="D861">
        <v>5.3184025502852998</v>
      </c>
      <c r="E861">
        <v>-35.2346600476261</v>
      </c>
      <c r="F861" s="1">
        <v>0</v>
      </c>
      <c r="G861" s="1">
        <v>0</v>
      </c>
      <c r="H861">
        <v>3.3041309514811501</v>
      </c>
      <c r="I861">
        <v>-154.194100232159</v>
      </c>
      <c r="J861">
        <v>-178.09231175056999</v>
      </c>
      <c r="K861">
        <v>-156.925609324021</v>
      </c>
      <c r="L861">
        <v>-136.99558498232</v>
      </c>
      <c r="M861">
        <v>26.877473231893301</v>
      </c>
      <c r="N861">
        <v>94.7296177992217</v>
      </c>
      <c r="O861">
        <v>83.059544028929494</v>
      </c>
      <c r="P861">
        <v>231842.20439784299</v>
      </c>
      <c r="Q861">
        <v>275043.52590957598</v>
      </c>
      <c r="R861">
        <v>83.198154882699498</v>
      </c>
      <c r="S861">
        <v>663.44094738130798</v>
      </c>
      <c r="T861">
        <v>2.08874487005769E-3</v>
      </c>
      <c r="U861">
        <v>0.36822895333729599</v>
      </c>
      <c r="V861" s="1">
        <v>0</v>
      </c>
      <c r="W861">
        <v>0.275089587457722</v>
      </c>
      <c r="X861">
        <v>0.35668145920498001</v>
      </c>
      <c r="Y861" s="1">
        <v>0</v>
      </c>
      <c r="Z861">
        <v>1</v>
      </c>
      <c r="AA861">
        <v>2.9662085905253699E-4</v>
      </c>
      <c r="AB861">
        <v>4.2421830931190802E-3</v>
      </c>
      <c r="AC861">
        <v>3.9834069577304202E-3</v>
      </c>
      <c r="AD861" s="1">
        <v>3.7455870970565798E-7</v>
      </c>
      <c r="AE861">
        <v>4.6789972402231404E-6</v>
      </c>
      <c r="AF861" s="3">
        <v>6.1543430377767404E-5</v>
      </c>
      <c r="AG861" s="1">
        <v>0</v>
      </c>
      <c r="AH861">
        <v>3.8946653613856199</v>
      </c>
      <c r="AI861">
        <v>8.8840459030587696E-2</v>
      </c>
      <c r="AJ861">
        <v>2.3784462451286599</v>
      </c>
      <c r="AK861" t="s">
        <v>81</v>
      </c>
      <c r="AL861" t="s">
        <v>82</v>
      </c>
      <c r="AM861">
        <v>386944639.13999999</v>
      </c>
      <c r="AN861">
        <v>1669</v>
      </c>
      <c r="AO861" s="1">
        <f t="shared" ref="AO861:AO877" si="180">AA861+AC861*$AO$859+AF861*$AP$859</f>
        <v>4.403114677538492E-3</v>
      </c>
      <c r="AP861" s="5">
        <f t="shared" ref="AP861:AP877" si="181">100*(1-(1-AO861)^12)</f>
        <v>5.157640203916336</v>
      </c>
      <c r="AQ861" s="3">
        <f t="shared" ref="AQ861:AQ877" si="182">(1-(1-B861/100)^(1/12))- AO861</f>
        <v>2.1682495500019629E-3</v>
      </c>
      <c r="AR861" s="15">
        <f t="shared" ref="AR861:AR878" si="183">B861/AP861-1</f>
        <v>0.47485704864856304</v>
      </c>
    </row>
    <row r="862" spans="1:44" x14ac:dyDescent="0.25">
      <c r="A862" t="s">
        <v>37</v>
      </c>
      <c r="B862">
        <v>6.76743541488029</v>
      </c>
      <c r="C862">
        <v>5.1227084544537699E-3</v>
      </c>
      <c r="D862">
        <v>5.9769756768315796</v>
      </c>
      <c r="E862">
        <v>-29.9148965310726</v>
      </c>
      <c r="F862" s="1">
        <v>0</v>
      </c>
      <c r="G862" s="1">
        <v>0</v>
      </c>
      <c r="H862">
        <v>3.41530814954295</v>
      </c>
      <c r="I862">
        <v>-129.80876037378499</v>
      </c>
      <c r="J862">
        <v>-152.931361947102</v>
      </c>
      <c r="K862">
        <v>-136.16595053114099</v>
      </c>
      <c r="L862">
        <v>-112.295797906994</v>
      </c>
      <c r="M862">
        <v>27.496603681718501</v>
      </c>
      <c r="N862">
        <v>94.945014676348904</v>
      </c>
      <c r="O862">
        <v>83.0214298009858</v>
      </c>
      <c r="P862">
        <v>227748.13521967499</v>
      </c>
      <c r="Q862">
        <v>275802.184935069</v>
      </c>
      <c r="R862">
        <v>83.296997146264502</v>
      </c>
      <c r="S862">
        <v>669.507146791433</v>
      </c>
      <c r="T862">
        <v>1.5828057806039299E-4</v>
      </c>
      <c r="U862">
        <v>0.38228969810545899</v>
      </c>
      <c r="V862" s="1">
        <v>0</v>
      </c>
      <c r="W862">
        <v>0.23542414408837101</v>
      </c>
      <c r="X862">
        <v>0.38228615780616798</v>
      </c>
      <c r="Y862" s="1">
        <v>0</v>
      </c>
      <c r="Z862">
        <v>1</v>
      </c>
      <c r="AA862">
        <v>2.96275838349168E-4</v>
      </c>
      <c r="AB862">
        <v>4.6914232041567402E-3</v>
      </c>
      <c r="AC862">
        <v>4.5532534969016502E-3</v>
      </c>
      <c r="AD862" s="1">
        <v>6.9282259590532204E-8</v>
      </c>
      <c r="AE862">
        <v>1.34956888804589E-4</v>
      </c>
      <c r="AF862" s="3">
        <v>6.3552329797621494E-5</v>
      </c>
      <c r="AG862" s="1">
        <v>0</v>
      </c>
      <c r="AH862">
        <v>3.9290424696880102</v>
      </c>
      <c r="AI862">
        <v>9.1399987734336996E-2</v>
      </c>
      <c r="AJ862">
        <v>17.135016963950001</v>
      </c>
      <c r="AK862" t="s">
        <v>83</v>
      </c>
      <c r="AL862" t="s">
        <v>84</v>
      </c>
      <c r="AM862">
        <v>953809190.29999995</v>
      </c>
      <c r="AN862">
        <v>4188</v>
      </c>
      <c r="AO862" s="1">
        <f t="shared" si="180"/>
        <v>4.9766339948460617E-3</v>
      </c>
      <c r="AP862" s="5">
        <f t="shared" si="181"/>
        <v>5.8111808498734536</v>
      </c>
      <c r="AQ862" s="3">
        <f t="shared" si="182"/>
        <v>8.4577634997516551E-4</v>
      </c>
      <c r="AR862" s="15">
        <f t="shared" si="183"/>
        <v>0.1645542600911587</v>
      </c>
    </row>
    <row r="863" spans="1:44" x14ac:dyDescent="0.25">
      <c r="A863" t="s">
        <v>37</v>
      </c>
      <c r="B863">
        <v>5.5612189530106297</v>
      </c>
      <c r="C863">
        <v>5.9243833525428804E-3</v>
      </c>
      <c r="D863">
        <v>6.8821253085443104</v>
      </c>
      <c r="E863">
        <v>-18.945215307438598</v>
      </c>
      <c r="F863" s="1">
        <v>0</v>
      </c>
      <c r="G863" s="1">
        <v>0</v>
      </c>
      <c r="H863">
        <v>3.5828737113717599</v>
      </c>
      <c r="I863">
        <v>-105.851460668421</v>
      </c>
      <c r="J863">
        <v>-127.669876345736</v>
      </c>
      <c r="K863">
        <v>-116.741079893662</v>
      </c>
      <c r="L863">
        <v>-87.609268097389005</v>
      </c>
      <c r="M863">
        <v>28.819623893791</v>
      </c>
      <c r="N863">
        <v>95.184134917569907</v>
      </c>
      <c r="O863">
        <v>82.918618502270903</v>
      </c>
      <c r="P863">
        <v>218781.93680675499</v>
      </c>
      <c r="Q863">
        <v>265791.46787041199</v>
      </c>
      <c r="R863">
        <v>83.534533313177903</v>
      </c>
      <c r="S863">
        <v>676.47062180511705</v>
      </c>
      <c r="T863">
        <v>1.7838233995515801E-4</v>
      </c>
      <c r="U863">
        <v>0.42549531891990999</v>
      </c>
      <c r="V863" s="1">
        <v>0</v>
      </c>
      <c r="W863">
        <v>0.19928078103411301</v>
      </c>
      <c r="X863">
        <v>0.375223900045975</v>
      </c>
      <c r="Y863" s="1">
        <v>0</v>
      </c>
      <c r="Z863">
        <v>1</v>
      </c>
      <c r="AA863">
        <v>2.9660360691441298E-4</v>
      </c>
      <c r="AB863">
        <v>5.2661100564605698E-3</v>
      </c>
      <c r="AC863">
        <v>4.9236972583646798E-3</v>
      </c>
      <c r="AD863">
        <v>5.7824798148283102E-5</v>
      </c>
      <c r="AE863">
        <v>3.0383032766787699E-4</v>
      </c>
      <c r="AF863" s="3">
        <v>6.6216066551208206E-5</v>
      </c>
      <c r="AG863" s="1">
        <v>0</v>
      </c>
      <c r="AH863">
        <v>3.8879489738126098</v>
      </c>
      <c r="AI863">
        <v>9.4561808500269906E-2</v>
      </c>
      <c r="AJ863">
        <v>74.401682167649497</v>
      </c>
      <c r="AK863" t="s">
        <v>85</v>
      </c>
      <c r="AL863" t="s">
        <v>86</v>
      </c>
      <c r="AM863">
        <v>1697091483.8099999</v>
      </c>
      <c r="AN863">
        <v>7757</v>
      </c>
      <c r="AO863" s="1">
        <f t="shared" si="180"/>
        <v>5.3527329983815092E-3</v>
      </c>
      <c r="AP863" s="5">
        <f t="shared" si="181"/>
        <v>6.2375117883455182</v>
      </c>
      <c r="AQ863" s="3">
        <f t="shared" si="182"/>
        <v>-5.958843913472173E-4</v>
      </c>
      <c r="AR863" s="15">
        <f t="shared" si="183"/>
        <v>-0.10842349614448954</v>
      </c>
    </row>
    <row r="864" spans="1:44" x14ac:dyDescent="0.25">
      <c r="A864" t="s">
        <v>37</v>
      </c>
      <c r="B864">
        <v>9.3136012531816306</v>
      </c>
      <c r="C864">
        <v>7.0134681254814101E-3</v>
      </c>
      <c r="D864">
        <v>8.0989873046010796</v>
      </c>
      <c r="E864">
        <v>-13.050640840512701</v>
      </c>
      <c r="F864" s="1">
        <v>0</v>
      </c>
      <c r="G864" s="1">
        <v>0</v>
      </c>
      <c r="H864">
        <v>3.72411562880849</v>
      </c>
      <c r="I864">
        <v>-80.888819222805495</v>
      </c>
      <c r="J864">
        <v>-103.075633757755</v>
      </c>
      <c r="K864">
        <v>-92.008442575219703</v>
      </c>
      <c r="L864">
        <v>-61.955803318812201</v>
      </c>
      <c r="M864">
        <v>30.005164706470101</v>
      </c>
      <c r="N864">
        <v>95.449796137947899</v>
      </c>
      <c r="O864">
        <v>82.673655656755798</v>
      </c>
      <c r="P864">
        <v>210811.75923468999</v>
      </c>
      <c r="Q864">
        <v>255592.259064707</v>
      </c>
      <c r="R864">
        <v>83.9557447108741</v>
      </c>
      <c r="S864">
        <v>676.82281986799205</v>
      </c>
      <c r="T864">
        <v>1.64679612204688E-4</v>
      </c>
      <c r="U864">
        <v>0.44197262280037902</v>
      </c>
      <c r="V864" s="1">
        <v>0</v>
      </c>
      <c r="W864">
        <v>0.164543015736871</v>
      </c>
      <c r="X864">
        <v>0.39348436146274901</v>
      </c>
      <c r="Y864" s="1">
        <v>0</v>
      </c>
      <c r="Z864">
        <v>1</v>
      </c>
      <c r="AA864">
        <v>2.9658383815849102E-4</v>
      </c>
      <c r="AB864">
        <v>6.2006833407087904E-3</v>
      </c>
      <c r="AC864">
        <v>5.6285197508526398E-3</v>
      </c>
      <c r="AD864">
        <v>2.6559808637274601E-4</v>
      </c>
      <c r="AE864">
        <v>2.4994333439225101E-4</v>
      </c>
      <c r="AF864" s="3">
        <v>7.1815425546734396E-5</v>
      </c>
      <c r="AG864" s="1">
        <v>6.6521492677887595E-7</v>
      </c>
      <c r="AH864">
        <v>3.94370713269831</v>
      </c>
      <c r="AI864">
        <v>9.9896763718173506E-2</v>
      </c>
      <c r="AJ864">
        <v>175.65375345833499</v>
      </c>
      <c r="AK864" t="s">
        <v>87</v>
      </c>
      <c r="AL864" t="s">
        <v>88</v>
      </c>
      <c r="AM864">
        <v>2853758784.7600002</v>
      </c>
      <c r="AN864">
        <v>13537</v>
      </c>
      <c r="AO864" s="1">
        <f t="shared" si="180"/>
        <v>6.0687344401045996E-3</v>
      </c>
      <c r="AP864" s="5">
        <f t="shared" si="181"/>
        <v>7.0442570751464428</v>
      </c>
      <c r="AQ864" s="3">
        <f t="shared" si="182"/>
        <v>2.0450694087871101E-3</v>
      </c>
      <c r="AR864" s="15">
        <f t="shared" si="183"/>
        <v>0.32215521861657925</v>
      </c>
    </row>
    <row r="865" spans="1:45" x14ac:dyDescent="0.25">
      <c r="A865" t="s">
        <v>37</v>
      </c>
      <c r="B865">
        <v>8.9314874735781</v>
      </c>
      <c r="C865">
        <v>7.5662212038084299E-3</v>
      </c>
      <c r="D865">
        <v>8.7109995964164693</v>
      </c>
      <c r="E865">
        <v>-12.6873146832679</v>
      </c>
      <c r="F865" s="1">
        <v>0</v>
      </c>
      <c r="G865" s="1">
        <v>0</v>
      </c>
      <c r="H865">
        <v>3.7726946119638698</v>
      </c>
      <c r="I865">
        <v>-57.016343104003901</v>
      </c>
      <c r="J865">
        <v>-76.759667340922604</v>
      </c>
      <c r="K865">
        <v>-71.446893817452406</v>
      </c>
      <c r="L865">
        <v>-37.707209807790498</v>
      </c>
      <c r="M865">
        <v>30.209392510626</v>
      </c>
      <c r="N865">
        <v>95.602056576651904</v>
      </c>
      <c r="O865">
        <v>82.532262723687197</v>
      </c>
      <c r="P865">
        <v>206713.63335774699</v>
      </c>
      <c r="Q865">
        <v>253903.407742465</v>
      </c>
      <c r="R865">
        <v>84.219643251547495</v>
      </c>
      <c r="S865">
        <v>686.02397578108503</v>
      </c>
      <c r="T865">
        <v>1.01903615681573E-3</v>
      </c>
      <c r="U865">
        <v>0.42528318686572097</v>
      </c>
      <c r="V865" s="1">
        <v>0</v>
      </c>
      <c r="W865">
        <v>0.138816315900088</v>
      </c>
      <c r="X865">
        <v>0.435900497234189</v>
      </c>
      <c r="Y865" s="1">
        <v>0</v>
      </c>
      <c r="Z865">
        <v>1</v>
      </c>
      <c r="AA865">
        <v>2.94199603541046E-4</v>
      </c>
      <c r="AB865">
        <v>6.4802479362858698E-3</v>
      </c>
      <c r="AC865">
        <v>5.9537593878650997E-3</v>
      </c>
      <c r="AD865">
        <v>5.0904440272050305E-4</v>
      </c>
      <c r="AE865">
        <v>2.5133154278418802E-4</v>
      </c>
      <c r="AF865" s="3">
        <v>7.5682351493969101E-5</v>
      </c>
      <c r="AG865">
        <v>3.1420977300975302E-5</v>
      </c>
      <c r="AH865">
        <v>4.0628457764347896</v>
      </c>
      <c r="AI865">
        <v>0.10371266859745901</v>
      </c>
      <c r="AJ865">
        <v>296.92277518473099</v>
      </c>
      <c r="AK865" t="s">
        <v>89</v>
      </c>
      <c r="AL865" t="s">
        <v>90</v>
      </c>
      <c r="AM865">
        <v>3273930525.1199999</v>
      </c>
      <c r="AN865">
        <v>15838</v>
      </c>
      <c r="AO865" s="1">
        <f t="shared" si="180"/>
        <v>6.3993236943940841E-3</v>
      </c>
      <c r="AP865" s="5">
        <f t="shared" si="181"/>
        <v>7.4145927359693058</v>
      </c>
      <c r="AQ865" s="3">
        <f t="shared" si="182"/>
        <v>1.3668688677326551E-3</v>
      </c>
      <c r="AR865" s="15">
        <f t="shared" si="183"/>
        <v>0.20458234074679638</v>
      </c>
    </row>
    <row r="866" spans="1:45" x14ac:dyDescent="0.25">
      <c r="A866" t="s">
        <v>37</v>
      </c>
      <c r="B866">
        <v>10.1235200530196</v>
      </c>
      <c r="C866">
        <v>8.0379066420861994E-3</v>
      </c>
      <c r="D866">
        <v>9.2302964333398094</v>
      </c>
      <c r="E866">
        <v>-11.841778642884799</v>
      </c>
      <c r="F866" s="1">
        <v>0</v>
      </c>
      <c r="G866" s="1">
        <v>0</v>
      </c>
      <c r="H866">
        <v>3.8072189988969698</v>
      </c>
      <c r="I866">
        <v>-31.520189195940301</v>
      </c>
      <c r="J866">
        <v>-52.456000940140598</v>
      </c>
      <c r="K866">
        <v>-47.617218874345603</v>
      </c>
      <c r="L866">
        <v>-12.4378969167813</v>
      </c>
      <c r="M866">
        <v>29.650048673366999</v>
      </c>
      <c r="N866">
        <v>95.652714699362804</v>
      </c>
      <c r="O866">
        <v>82.582163872136505</v>
      </c>
      <c r="P866">
        <v>209156.18926776</v>
      </c>
      <c r="Q866">
        <v>254683.172310603</v>
      </c>
      <c r="R866">
        <v>84.868453061260595</v>
      </c>
      <c r="S866">
        <v>692.82249613757597</v>
      </c>
      <c r="T866">
        <v>1.44410046396924E-3</v>
      </c>
      <c r="U866">
        <v>0.38925939528223302</v>
      </c>
      <c r="V866" s="1">
        <v>0</v>
      </c>
      <c r="W866">
        <v>0.14014960866314499</v>
      </c>
      <c r="X866">
        <v>0.47059099605462101</v>
      </c>
      <c r="Y866" s="1">
        <v>0</v>
      </c>
      <c r="Z866">
        <v>1</v>
      </c>
      <c r="AA866">
        <v>2.9431788993568498E-4</v>
      </c>
      <c r="AB866">
        <v>6.5683918965064696E-3</v>
      </c>
      <c r="AC866">
        <v>6.0461224680804504E-3</v>
      </c>
      <c r="AD866">
        <v>5.6974186020197195E-4</v>
      </c>
      <c r="AE866">
        <v>2.4968858428225601E-4</v>
      </c>
      <c r="AF866" s="3">
        <v>7.5942836510055396E-5</v>
      </c>
      <c r="AG866">
        <v>3.5579539835461899E-4</v>
      </c>
      <c r="AH866">
        <v>4.1661406104127803</v>
      </c>
      <c r="AI866">
        <v>0.104730676185483</v>
      </c>
      <c r="AJ866">
        <v>409.46225742886401</v>
      </c>
      <c r="AK866" t="s">
        <v>91</v>
      </c>
      <c r="AL866" t="s">
        <v>92</v>
      </c>
      <c r="AM866">
        <v>3736157008.8899999</v>
      </c>
      <c r="AN866">
        <v>17863</v>
      </c>
      <c r="AO866" s="1">
        <f t="shared" si="180"/>
        <v>6.4923260310362461E-3</v>
      </c>
      <c r="AP866" s="5">
        <f t="shared" si="181"/>
        <v>7.5185326141021029</v>
      </c>
      <c r="AQ866" s="3">
        <f t="shared" si="182"/>
        <v>2.3627269383660089E-3</v>
      </c>
      <c r="AR866" s="15">
        <f t="shared" si="183"/>
        <v>0.34647551226039286</v>
      </c>
    </row>
    <row r="867" spans="1:45" x14ac:dyDescent="0.25">
      <c r="A867" t="s">
        <v>37</v>
      </c>
      <c r="B867">
        <v>9.9025390222582494</v>
      </c>
      <c r="C867">
        <v>9.4064624967948908E-3</v>
      </c>
      <c r="D867">
        <v>10.721705649964299</v>
      </c>
      <c r="E867">
        <v>-7.4813832711133603</v>
      </c>
      <c r="F867" s="1">
        <v>0</v>
      </c>
      <c r="G867" s="1">
        <v>0</v>
      </c>
      <c r="H867">
        <v>3.8659988466921198</v>
      </c>
      <c r="I867">
        <v>-7.6652160279966202</v>
      </c>
      <c r="J867">
        <v>-33.726333551769599</v>
      </c>
      <c r="K867">
        <v>-20.323980586588</v>
      </c>
      <c r="L867">
        <v>11.8854203071398</v>
      </c>
      <c r="M867">
        <v>28.858948049279899</v>
      </c>
      <c r="N867">
        <v>95.586160508367897</v>
      </c>
      <c r="O867">
        <v>82.800428496589006</v>
      </c>
      <c r="P867">
        <v>204091.386124663</v>
      </c>
      <c r="Q867">
        <v>251211.156596621</v>
      </c>
      <c r="R867">
        <v>85.581883714836593</v>
      </c>
      <c r="S867">
        <v>689.14261440202597</v>
      </c>
      <c r="T867">
        <v>2.2432146461475598E-3</v>
      </c>
      <c r="U867">
        <v>0.38619524196008098</v>
      </c>
      <c r="V867" s="1">
        <v>0</v>
      </c>
      <c r="W867">
        <v>0.13017870043100899</v>
      </c>
      <c r="X867">
        <v>0.48362605760890798</v>
      </c>
      <c r="Y867" s="1">
        <v>0</v>
      </c>
      <c r="Z867">
        <v>1</v>
      </c>
      <c r="AA867">
        <v>2.9189688711184198E-4</v>
      </c>
      <c r="AB867">
        <v>6.3141173870951001E-3</v>
      </c>
      <c r="AC867">
        <v>5.8684638479311897E-3</v>
      </c>
      <c r="AD867">
        <v>6.6550478312757497E-4</v>
      </c>
      <c r="AE867">
        <v>2.8812275215735499E-4</v>
      </c>
      <c r="AF867" s="3">
        <v>7.4439700466115202E-5</v>
      </c>
      <c r="AG867">
        <v>1.8468383259777101E-3</v>
      </c>
      <c r="AH867">
        <v>4.2068679923298804</v>
      </c>
      <c r="AI867">
        <v>0.103419093535978</v>
      </c>
      <c r="AJ867">
        <v>466.24193830719798</v>
      </c>
      <c r="AK867" t="s">
        <v>93</v>
      </c>
      <c r="AL867" t="s">
        <v>94</v>
      </c>
      <c r="AM867">
        <v>4852476796.5</v>
      </c>
      <c r="AN867">
        <v>23776</v>
      </c>
      <c r="AO867" s="1">
        <f t="shared" si="180"/>
        <v>6.3092401359752621E-3</v>
      </c>
      <c r="AP867" s="5">
        <f t="shared" si="181"/>
        <v>7.3138128147349768</v>
      </c>
      <c r="AQ867" s="3">
        <f t="shared" si="182"/>
        <v>2.3429623973512852E-3</v>
      </c>
      <c r="AR867" s="15">
        <f t="shared" si="183"/>
        <v>0.35395029557057067</v>
      </c>
    </row>
    <row r="868" spans="1:45" x14ac:dyDescent="0.25">
      <c r="A868" t="s">
        <v>37</v>
      </c>
      <c r="B868">
        <v>13.252221481090301</v>
      </c>
      <c r="C868">
        <v>1.1373047258744299E-2</v>
      </c>
      <c r="D868">
        <v>12.8255218102541</v>
      </c>
      <c r="E868">
        <v>2.37436990107157</v>
      </c>
      <c r="F868" s="1">
        <v>0</v>
      </c>
      <c r="G868" s="1">
        <v>0</v>
      </c>
      <c r="H868">
        <v>3.9861926865523101</v>
      </c>
      <c r="I868">
        <v>15.639862098996399</v>
      </c>
      <c r="J868">
        <v>-7.8262970560688698</v>
      </c>
      <c r="K868">
        <v>-1.3092323718384</v>
      </c>
      <c r="L868">
        <v>36.315387384683397</v>
      </c>
      <c r="M868">
        <v>28.6559096450463</v>
      </c>
      <c r="N868">
        <v>95.611259216056396</v>
      </c>
      <c r="O868">
        <v>82.8283314774568</v>
      </c>
      <c r="P868">
        <v>192991.490291853</v>
      </c>
      <c r="Q868">
        <v>243491.78720894901</v>
      </c>
      <c r="R868">
        <v>88.006304642207297</v>
      </c>
      <c r="S868">
        <v>697.47881538868</v>
      </c>
      <c r="T868">
        <v>2.540540950049E-3</v>
      </c>
      <c r="U868">
        <v>0.44437241454264598</v>
      </c>
      <c r="V868" s="1">
        <v>0</v>
      </c>
      <c r="W868">
        <v>9.9202605518061801E-2</v>
      </c>
      <c r="X868">
        <v>0.45642497993929199</v>
      </c>
      <c r="Y868" s="1">
        <v>0</v>
      </c>
      <c r="Z868">
        <v>1</v>
      </c>
      <c r="AA868">
        <v>2.9173164973457603E-4</v>
      </c>
      <c r="AB868">
        <v>6.1502665614523401E-3</v>
      </c>
      <c r="AC868">
        <v>5.79606970466534E-3</v>
      </c>
      <c r="AD868">
        <v>5.3997953485670103E-4</v>
      </c>
      <c r="AE868">
        <v>3.7950738300143499E-4</v>
      </c>
      <c r="AF868" s="3">
        <v>7.4220326243499898E-5</v>
      </c>
      <c r="AG868">
        <v>4.0116279251268799E-3</v>
      </c>
      <c r="AH868">
        <v>4.2749084834513598</v>
      </c>
      <c r="AI868">
        <v>0.104398454951071</v>
      </c>
      <c r="AJ868">
        <v>770.53573711234105</v>
      </c>
      <c r="AK868" t="s">
        <v>95</v>
      </c>
      <c r="AL868" t="s">
        <v>96</v>
      </c>
      <c r="AM868">
        <v>3359209880.02</v>
      </c>
      <c r="AN868">
        <v>17406</v>
      </c>
      <c r="AO868" s="1">
        <f t="shared" si="180"/>
        <v>6.2362420068869159E-3</v>
      </c>
      <c r="AP868" s="5">
        <f t="shared" si="181"/>
        <v>7.2320732688659017</v>
      </c>
      <c r="AQ868" s="3">
        <f t="shared" si="182"/>
        <v>5.5409718555225699E-3</v>
      </c>
      <c r="AR868" s="15">
        <f t="shared" si="183"/>
        <v>0.8324235649189502</v>
      </c>
    </row>
    <row r="869" spans="1:45" x14ac:dyDescent="0.25">
      <c r="A869" t="s">
        <v>37</v>
      </c>
      <c r="B869">
        <v>15.412396074601901</v>
      </c>
      <c r="C869">
        <v>1.19221217171237E-2</v>
      </c>
      <c r="D869">
        <v>13.404741358210501</v>
      </c>
      <c r="E869">
        <v>12.4312733884174</v>
      </c>
      <c r="F869" s="1">
        <v>0</v>
      </c>
      <c r="G869" s="1">
        <v>0</v>
      </c>
      <c r="H869">
        <v>4.1240456729935504</v>
      </c>
      <c r="I869">
        <v>38.368786381648398</v>
      </c>
      <c r="J869">
        <v>13.894713762023301</v>
      </c>
      <c r="K869">
        <v>19.602023652840199</v>
      </c>
      <c r="L869">
        <v>60.998783028572099</v>
      </c>
      <c r="M869">
        <v>28.938210392275</v>
      </c>
      <c r="N869">
        <v>95.606867953521302</v>
      </c>
      <c r="O869">
        <v>82.807307914087403</v>
      </c>
      <c r="P869">
        <v>176373.33622386801</v>
      </c>
      <c r="Q869">
        <v>222629.31373331399</v>
      </c>
      <c r="R869">
        <v>93.390000358396804</v>
      </c>
      <c r="S869">
        <v>699.50176034242099</v>
      </c>
      <c r="T869">
        <v>7.9884981624213998E-4</v>
      </c>
      <c r="U869">
        <v>0.49227313603331901</v>
      </c>
      <c r="V869" s="1">
        <v>0</v>
      </c>
      <c r="W869">
        <v>7.3831532617401496E-2</v>
      </c>
      <c r="X869">
        <v>0.43389533134927899</v>
      </c>
      <c r="Y869" s="1">
        <v>0</v>
      </c>
      <c r="Z869">
        <v>1</v>
      </c>
      <c r="AA869">
        <v>2.9408201627879898E-4</v>
      </c>
      <c r="AB869">
        <v>5.9777544107197196E-3</v>
      </c>
      <c r="AC869">
        <v>5.74541270679096E-3</v>
      </c>
      <c r="AD869">
        <v>4.1453797841050998E-4</v>
      </c>
      <c r="AE869">
        <v>4.5111970442388998E-4</v>
      </c>
      <c r="AF869" s="3">
        <v>7.4564329448453503E-5</v>
      </c>
      <c r="AG869">
        <v>4.7846573833016997E-3</v>
      </c>
      <c r="AH869">
        <v>4.2746147411332904</v>
      </c>
      <c r="AI869">
        <v>0.10507677881841899</v>
      </c>
      <c r="AJ869">
        <v>1248.2542676906901</v>
      </c>
      <c r="AK869" t="s">
        <v>97</v>
      </c>
      <c r="AL869" t="s">
        <v>98</v>
      </c>
      <c r="AM869">
        <v>2404497692.7399998</v>
      </c>
      <c r="AN869">
        <v>13633</v>
      </c>
      <c r="AO869" s="1">
        <f t="shared" si="180"/>
        <v>6.1886233819666656E-3</v>
      </c>
      <c r="AP869" s="5">
        <f t="shared" si="181"/>
        <v>7.178716778845895</v>
      </c>
      <c r="AQ869" s="3">
        <f t="shared" si="182"/>
        <v>7.6630844824758983E-3</v>
      </c>
      <c r="AR869" s="15">
        <f t="shared" si="183"/>
        <v>1.1469569770489976</v>
      </c>
    </row>
    <row r="870" spans="1:45" x14ac:dyDescent="0.25">
      <c r="A870" t="s">
        <v>37</v>
      </c>
      <c r="B870">
        <v>14.655608715302099</v>
      </c>
      <c r="C870">
        <v>1.1267409270894599E-2</v>
      </c>
      <c r="D870">
        <v>12.713677595658</v>
      </c>
      <c r="E870">
        <v>21.514538969368701</v>
      </c>
      <c r="F870" s="1">
        <v>0</v>
      </c>
      <c r="G870" s="1">
        <v>0</v>
      </c>
      <c r="H870">
        <v>4.2791079630724598</v>
      </c>
      <c r="I870">
        <v>61.268252384376602</v>
      </c>
      <c r="J870">
        <v>34.591680832739797</v>
      </c>
      <c r="K870">
        <v>44.1948323875135</v>
      </c>
      <c r="L870">
        <v>86.070112034309005</v>
      </c>
      <c r="M870">
        <v>30.248457564376299</v>
      </c>
      <c r="N870">
        <v>95.747064638540294</v>
      </c>
      <c r="O870">
        <v>82.762719254340098</v>
      </c>
      <c r="P870">
        <v>160915.68110964599</v>
      </c>
      <c r="Q870">
        <v>203346.58849151601</v>
      </c>
      <c r="R870">
        <v>105.134072131629</v>
      </c>
      <c r="S870">
        <v>697.10853802621705</v>
      </c>
      <c r="T870">
        <v>2.2183357157871202E-3</v>
      </c>
      <c r="U870">
        <v>0.48002690735194797</v>
      </c>
      <c r="V870" s="1">
        <v>0</v>
      </c>
      <c r="W870">
        <v>7.0546554779174195E-2</v>
      </c>
      <c r="X870">
        <v>0.44942653786887699</v>
      </c>
      <c r="Y870" s="1">
        <v>0</v>
      </c>
      <c r="Z870">
        <v>1</v>
      </c>
      <c r="AA870">
        <v>2.95916483154193E-4</v>
      </c>
      <c r="AB870">
        <v>5.9214145653563501E-3</v>
      </c>
      <c r="AC870">
        <v>5.7731673906208101E-3</v>
      </c>
      <c r="AD870">
        <v>4.01981104203994E-4</v>
      </c>
      <c r="AE870">
        <v>4.4257125991137698E-4</v>
      </c>
      <c r="AF870" s="3">
        <v>7.5367811981352895E-5</v>
      </c>
      <c r="AG870">
        <v>4.2010947577049802E-3</v>
      </c>
      <c r="AH870">
        <v>4.1643795275417901</v>
      </c>
      <c r="AI870">
        <v>0.106371286473589</v>
      </c>
      <c r="AJ870">
        <v>1959.4398448202601</v>
      </c>
      <c r="AK870" t="s">
        <v>99</v>
      </c>
      <c r="AL870" t="s">
        <v>100</v>
      </c>
      <c r="AM870">
        <v>1221028188.26</v>
      </c>
      <c r="AN870">
        <v>7588</v>
      </c>
      <c r="AO870" s="1">
        <f t="shared" si="180"/>
        <v>6.2198194977377093E-3</v>
      </c>
      <c r="AP870" s="5">
        <f t="shared" si="181"/>
        <v>7.2136750861055638</v>
      </c>
      <c r="AQ870" s="3">
        <f t="shared" si="182"/>
        <v>6.8996478630116058E-3</v>
      </c>
      <c r="AR870" s="15">
        <f t="shared" si="183"/>
        <v>1.0316424763198202</v>
      </c>
    </row>
    <row r="871" spans="1:45" x14ac:dyDescent="0.25">
      <c r="A871" t="s">
        <v>37</v>
      </c>
      <c r="B871">
        <v>18.638768934372099</v>
      </c>
      <c r="C871">
        <v>1.14774629945115E-2</v>
      </c>
      <c r="D871">
        <v>12.935942853529699</v>
      </c>
      <c r="E871">
        <v>32.301254949474497</v>
      </c>
      <c r="F871" s="1">
        <v>0</v>
      </c>
      <c r="G871" s="1">
        <v>0</v>
      </c>
      <c r="H871">
        <v>4.4413841809925501</v>
      </c>
      <c r="I871">
        <v>82.478938663228604</v>
      </c>
      <c r="J871">
        <v>53.6460652306341</v>
      </c>
      <c r="K871">
        <v>67.070381968084703</v>
      </c>
      <c r="L871">
        <v>110.526396675257</v>
      </c>
      <c r="M871">
        <v>32.024066790507099</v>
      </c>
      <c r="N871">
        <v>96.125708957205504</v>
      </c>
      <c r="O871">
        <v>82.806425504755794</v>
      </c>
      <c r="P871">
        <v>142221.599482352</v>
      </c>
      <c r="Q871">
        <v>184842.22796591901</v>
      </c>
      <c r="R871">
        <v>114.635424934973</v>
      </c>
      <c r="S871">
        <v>691.08917636294996</v>
      </c>
      <c r="T871">
        <v>1.4950522881545501E-3</v>
      </c>
      <c r="U871">
        <v>0.56105468363898303</v>
      </c>
      <c r="V871" s="1">
        <v>0</v>
      </c>
      <c r="W871">
        <v>6.5375835961800396E-2</v>
      </c>
      <c r="X871">
        <v>0.373569480399216</v>
      </c>
      <c r="Y871" s="1">
        <v>0</v>
      </c>
      <c r="Z871">
        <v>1</v>
      </c>
      <c r="AA871">
        <v>2.9554837851708001E-4</v>
      </c>
      <c r="AB871">
        <v>5.9156072514974798E-3</v>
      </c>
      <c r="AC871">
        <v>5.8853230520375501E-3</v>
      </c>
      <c r="AD871">
        <v>4.3578369362829101E-4</v>
      </c>
      <c r="AE871">
        <v>5.3719359963292203E-4</v>
      </c>
      <c r="AF871" s="3">
        <v>7.6841887765396899E-5</v>
      </c>
      <c r="AG871">
        <v>4.2933617523541702E-3</v>
      </c>
      <c r="AH871">
        <v>4.03731994045605</v>
      </c>
      <c r="AI871">
        <v>0.108866045687945</v>
      </c>
      <c r="AJ871">
        <v>2719.03880416434</v>
      </c>
      <c r="AK871" t="s">
        <v>101</v>
      </c>
      <c r="AL871" t="s">
        <v>102</v>
      </c>
      <c r="AM871">
        <v>846218516.91999996</v>
      </c>
      <c r="AN871">
        <v>5950</v>
      </c>
      <c r="AO871" s="1">
        <f t="shared" si="180"/>
        <v>6.3345552060854243E-3</v>
      </c>
      <c r="AP871" s="5">
        <f t="shared" si="181"/>
        <v>7.3421439054745736</v>
      </c>
      <c r="AQ871" s="3">
        <f t="shared" si="182"/>
        <v>1.0707827338346042E-2</v>
      </c>
      <c r="AR871" s="15">
        <f t="shared" si="183"/>
        <v>1.5386003290502579</v>
      </c>
    </row>
    <row r="872" spans="1:45" x14ac:dyDescent="0.25">
      <c r="A872" t="s">
        <v>37</v>
      </c>
      <c r="B872">
        <v>14.107102767802299</v>
      </c>
      <c r="C872">
        <v>1.1695856709568001E-2</v>
      </c>
      <c r="D872">
        <v>13.1664827320089</v>
      </c>
      <c r="E872">
        <v>52.925504085328399</v>
      </c>
      <c r="F872" s="1">
        <v>0</v>
      </c>
      <c r="G872" s="1">
        <v>0</v>
      </c>
      <c r="H872">
        <v>4.68361861988258</v>
      </c>
      <c r="I872">
        <v>105.27246989461101</v>
      </c>
      <c r="J872">
        <v>73.132466699608798</v>
      </c>
      <c r="K872">
        <v>89.502769968806106</v>
      </c>
      <c r="L872">
        <v>135.98688882000701</v>
      </c>
      <c r="M872">
        <v>33.3180705836999</v>
      </c>
      <c r="N872">
        <v>96.503122339274</v>
      </c>
      <c r="O872">
        <v>82.805330595202093</v>
      </c>
      <c r="P872">
        <v>129669.30756697799</v>
      </c>
      <c r="Q872">
        <v>172181.14526188301</v>
      </c>
      <c r="R872">
        <v>120.47571756503601</v>
      </c>
      <c r="S872">
        <v>684.67868373368299</v>
      </c>
      <c r="T872" s="1">
        <v>0</v>
      </c>
      <c r="U872">
        <v>0.54993383989947398</v>
      </c>
      <c r="V872" s="1">
        <v>0</v>
      </c>
      <c r="W872">
        <v>5.3992290012012098E-2</v>
      </c>
      <c r="X872">
        <v>0.39607387008851302</v>
      </c>
      <c r="Y872" s="1">
        <v>0</v>
      </c>
      <c r="Z872">
        <v>1</v>
      </c>
      <c r="AA872">
        <v>2.972230269939E-4</v>
      </c>
      <c r="AB872">
        <v>5.8590406003924704E-3</v>
      </c>
      <c r="AC872">
        <v>5.95608181452696E-3</v>
      </c>
      <c r="AD872">
        <v>3.4696040120794398E-4</v>
      </c>
      <c r="AE872">
        <v>6.0781188353825502E-4</v>
      </c>
      <c r="AF872" s="3">
        <v>7.9930557294867103E-5</v>
      </c>
      <c r="AG872">
        <v>4.5848434821775998E-3</v>
      </c>
      <c r="AH872">
        <v>3.9997830160120298</v>
      </c>
      <c r="AI872">
        <v>0.1127184108847</v>
      </c>
      <c r="AJ872">
        <v>3621.5718667464198</v>
      </c>
      <c r="AK872" t="s">
        <v>103</v>
      </c>
      <c r="AL872" t="s">
        <v>104</v>
      </c>
      <c r="AM872">
        <v>416238477.29000002</v>
      </c>
      <c r="AN872">
        <v>3210</v>
      </c>
      <c r="AO872" s="1">
        <f t="shared" si="180"/>
        <v>6.4131659561105945E-3</v>
      </c>
      <c r="AP872" s="5">
        <f t="shared" si="181"/>
        <v>7.4300696969799462</v>
      </c>
      <c r="AQ872" s="3">
        <f t="shared" si="182"/>
        <v>6.1792976022167325E-3</v>
      </c>
      <c r="AR872" s="15">
        <f t="shared" si="183"/>
        <v>0.8986501261941493</v>
      </c>
    </row>
    <row r="873" spans="1:45" x14ac:dyDescent="0.25">
      <c r="A873" t="s">
        <v>37</v>
      </c>
      <c r="B873">
        <v>18.264617028657302</v>
      </c>
      <c r="C873">
        <v>1.08560914900381E-2</v>
      </c>
      <c r="D873">
        <v>12.2769405868849</v>
      </c>
      <c r="E873">
        <v>63.659862895556401</v>
      </c>
      <c r="F873" s="1">
        <v>0</v>
      </c>
      <c r="G873" s="1">
        <v>0</v>
      </c>
      <c r="H873">
        <v>4.82476051385955</v>
      </c>
      <c r="I873">
        <v>126.95349871347101</v>
      </c>
      <c r="J873">
        <v>93.5507761332331</v>
      </c>
      <c r="K873">
        <v>111.35681550621401</v>
      </c>
      <c r="L873">
        <v>160.70758552292301</v>
      </c>
      <c r="M873">
        <v>34.605260331345498</v>
      </c>
      <c r="N873">
        <v>96.922388727825293</v>
      </c>
      <c r="O873">
        <v>82.736696104908205</v>
      </c>
      <c r="P873">
        <v>118092.877922814</v>
      </c>
      <c r="Q873">
        <v>155321.98318695201</v>
      </c>
      <c r="R873">
        <v>125.52468947422101</v>
      </c>
      <c r="S873">
        <v>683.69357297768295</v>
      </c>
      <c r="T873" s="1">
        <v>0</v>
      </c>
      <c r="U873">
        <v>0.62161911614395104</v>
      </c>
      <c r="V873" s="1">
        <v>0</v>
      </c>
      <c r="W873">
        <v>3.5217341283995701E-2</v>
      </c>
      <c r="X873">
        <v>0.343163542572052</v>
      </c>
      <c r="Y873" s="1">
        <v>0</v>
      </c>
      <c r="Z873">
        <v>1</v>
      </c>
      <c r="AA873">
        <v>3.0268174895725397E-4</v>
      </c>
      <c r="AB873">
        <v>5.6721683036869003E-3</v>
      </c>
      <c r="AC873">
        <v>5.85322920146288E-3</v>
      </c>
      <c r="AD873">
        <v>3.2774307401171198E-4</v>
      </c>
      <c r="AE873">
        <v>8.4843105531378401E-4</v>
      </c>
      <c r="AF873" s="3">
        <v>8.2628525536114906E-5</v>
      </c>
      <c r="AG873">
        <v>3.7050105178593798E-3</v>
      </c>
      <c r="AH873">
        <v>3.9835845891357802</v>
      </c>
      <c r="AI873">
        <v>0.1169842319966</v>
      </c>
      <c r="AJ873">
        <v>4313.0097888243399</v>
      </c>
      <c r="AK873" t="s">
        <v>105</v>
      </c>
      <c r="AL873" t="s">
        <v>106</v>
      </c>
      <c r="AM873">
        <v>208079650.90000001</v>
      </c>
      <c r="AN873">
        <v>1762</v>
      </c>
      <c r="AO873" s="1">
        <f t="shared" si="180"/>
        <v>6.3211680014923638E-3</v>
      </c>
      <c r="AP873" s="5">
        <f t="shared" si="181"/>
        <v>7.3271627473562972</v>
      </c>
      <c r="AQ873" s="3">
        <f t="shared" si="182"/>
        <v>1.0345316254763134E-2</v>
      </c>
      <c r="AR873" s="15">
        <f t="shared" si="183"/>
        <v>1.4927270839244469</v>
      </c>
    </row>
    <row r="874" spans="1:45" x14ac:dyDescent="0.25">
      <c r="A874" t="s">
        <v>37</v>
      </c>
      <c r="B874">
        <v>22.194278329631199</v>
      </c>
      <c r="C874">
        <v>1.041831781376E-2</v>
      </c>
      <c r="D874">
        <v>11.809912927087501</v>
      </c>
      <c r="E874">
        <v>107.457556143598</v>
      </c>
      <c r="F874" s="1">
        <v>0</v>
      </c>
      <c r="G874" s="1">
        <v>0</v>
      </c>
      <c r="H874">
        <v>5.2227456814745699</v>
      </c>
      <c r="I874">
        <v>145.781246802878</v>
      </c>
      <c r="J874">
        <v>100.296869171399</v>
      </c>
      <c r="K874">
        <v>134.78989493269901</v>
      </c>
      <c r="L874">
        <v>184.36004903056701</v>
      </c>
      <c r="M874">
        <v>32.389352189824699</v>
      </c>
      <c r="N874">
        <v>96.7685019524762</v>
      </c>
      <c r="O874">
        <v>83.216133074293296</v>
      </c>
      <c r="P874">
        <v>103116.24491031301</v>
      </c>
      <c r="Q874">
        <v>155228.78146490199</v>
      </c>
      <c r="R874">
        <v>115.71386059847499</v>
      </c>
      <c r="S874">
        <v>652.62520747118901</v>
      </c>
      <c r="T874">
        <v>7.3763037246617495E-4</v>
      </c>
      <c r="U874">
        <v>0.81431620863346199</v>
      </c>
      <c r="V874" s="1">
        <v>0</v>
      </c>
      <c r="W874">
        <v>3.0248426648162401E-2</v>
      </c>
      <c r="X874">
        <v>0.15543536471837399</v>
      </c>
      <c r="Y874" s="1">
        <v>0</v>
      </c>
      <c r="Z874">
        <v>1</v>
      </c>
      <c r="AA874">
        <v>2.9533006906814699E-4</v>
      </c>
      <c r="AB874">
        <v>5.4355321283334002E-3</v>
      </c>
      <c r="AC874">
        <v>5.7728782306832099E-3</v>
      </c>
      <c r="AD874">
        <v>3.4592560397600399E-4</v>
      </c>
      <c r="AE874">
        <v>1.2144496029216001E-3</v>
      </c>
      <c r="AF874" s="3">
        <v>7.74994766750606E-5</v>
      </c>
      <c r="AG874">
        <v>3.1271852420421799E-3</v>
      </c>
      <c r="AH874">
        <v>4.3540829653642996</v>
      </c>
      <c r="AI874">
        <v>0.118138694275101</v>
      </c>
      <c r="AJ874">
        <v>4795.5237381353099</v>
      </c>
      <c r="AK874" t="s">
        <v>107</v>
      </c>
      <c r="AL874" t="s">
        <v>108</v>
      </c>
      <c r="AM874">
        <v>137969535.69</v>
      </c>
      <c r="AN874">
        <v>1338</v>
      </c>
      <c r="AO874" s="1">
        <f t="shared" si="180"/>
        <v>6.2232072531014778E-3</v>
      </c>
      <c r="AP874" s="5">
        <f t="shared" si="181"/>
        <v>7.2174706716792381</v>
      </c>
      <c r="AQ874" s="3">
        <f t="shared" si="182"/>
        <v>1.4472568292394919E-2</v>
      </c>
      <c r="AR874" s="15">
        <f t="shared" si="183"/>
        <v>2.0750770372673246</v>
      </c>
    </row>
    <row r="875" spans="1:45" x14ac:dyDescent="0.25">
      <c r="A875" t="s">
        <v>37</v>
      </c>
      <c r="B875">
        <v>8.3202349872907693</v>
      </c>
      <c r="C875">
        <v>1.06125214962335E-2</v>
      </c>
      <c r="D875">
        <v>12.0173747175894</v>
      </c>
      <c r="E875">
        <v>166.513428902307</v>
      </c>
      <c r="F875" s="1">
        <v>0</v>
      </c>
      <c r="G875" s="1">
        <v>0</v>
      </c>
      <c r="H875">
        <v>5.6648227231086397</v>
      </c>
      <c r="I875">
        <v>159.12201797119599</v>
      </c>
      <c r="J875">
        <v>103.06002931861499</v>
      </c>
      <c r="K875">
        <v>154.89788578229999</v>
      </c>
      <c r="L875">
        <v>208.02948047344501</v>
      </c>
      <c r="M875">
        <v>29.436522789540099</v>
      </c>
      <c r="N875">
        <v>96.5952296470753</v>
      </c>
      <c r="O875">
        <v>83.559506534846093</v>
      </c>
      <c r="P875">
        <v>81065.096528599606</v>
      </c>
      <c r="Q875">
        <v>111452.12513806</v>
      </c>
      <c r="R875">
        <v>99.407354701987501</v>
      </c>
      <c r="S875">
        <v>618.519995828172</v>
      </c>
      <c r="T875">
        <v>3.3017058473141601E-3</v>
      </c>
      <c r="U875">
        <v>0.96916426572975101</v>
      </c>
      <c r="V875" s="1">
        <v>0</v>
      </c>
      <c r="W875">
        <v>7.3232002712065904E-3</v>
      </c>
      <c r="X875">
        <v>2.3512533999041699E-2</v>
      </c>
      <c r="Y875" s="1">
        <v>0</v>
      </c>
      <c r="Z875">
        <v>1</v>
      </c>
      <c r="AA875">
        <v>2.9228450370263702E-4</v>
      </c>
      <c r="AB875">
        <v>5.5215303609702001E-3</v>
      </c>
      <c r="AC875">
        <v>6.2000723333987904E-3</v>
      </c>
      <c r="AD875">
        <v>2.22006216070895E-4</v>
      </c>
      <c r="AE875">
        <v>2.4575344329155601E-3</v>
      </c>
      <c r="AF875" s="3">
        <v>8.0767747953347797E-5</v>
      </c>
      <c r="AG875">
        <v>2.11923062188457E-3</v>
      </c>
      <c r="AH875">
        <v>4.9293886265985698</v>
      </c>
      <c r="AI875">
        <v>0.12303012968346699</v>
      </c>
      <c r="AJ875">
        <v>4821.7176148465496</v>
      </c>
      <c r="AK875" t="s">
        <v>109</v>
      </c>
      <c r="AL875" t="s">
        <v>110</v>
      </c>
      <c r="AM875">
        <v>123300011.81999999</v>
      </c>
      <c r="AN875">
        <v>1521</v>
      </c>
      <c r="AO875" s="1">
        <f t="shared" si="180"/>
        <v>6.6538923330081235E-3</v>
      </c>
      <c r="AP875" s="5">
        <f t="shared" si="181"/>
        <v>7.6988456440551856</v>
      </c>
      <c r="AQ875" s="3">
        <f t="shared" si="182"/>
        <v>5.5901026420051344E-4</v>
      </c>
      <c r="AR875" s="15">
        <f t="shared" si="183"/>
        <v>8.0712014757095663E-2</v>
      </c>
    </row>
    <row r="876" spans="1:45" x14ac:dyDescent="0.25">
      <c r="A876" t="s">
        <v>37</v>
      </c>
      <c r="B876">
        <v>7.4346215496502701</v>
      </c>
      <c r="C876">
        <v>1.0268184399830699E-2</v>
      </c>
      <c r="D876">
        <v>11.6492228166448</v>
      </c>
      <c r="E876">
        <v>160.89562824574901</v>
      </c>
      <c r="F876" s="1">
        <v>0</v>
      </c>
      <c r="G876" s="1">
        <v>0</v>
      </c>
      <c r="H876">
        <v>5.7238066601512303</v>
      </c>
      <c r="I876">
        <v>196.724032594497</v>
      </c>
      <c r="J876">
        <v>137.12508234280099</v>
      </c>
      <c r="K876">
        <v>188.266396916101</v>
      </c>
      <c r="L876">
        <v>238.00433014742299</v>
      </c>
      <c r="M876">
        <v>30.373985886666301</v>
      </c>
      <c r="N876">
        <v>96.112476228125203</v>
      </c>
      <c r="O876">
        <v>83.357634856396203</v>
      </c>
      <c r="P876">
        <v>96534.674107744097</v>
      </c>
      <c r="Q876">
        <v>121385.700402295</v>
      </c>
      <c r="R876">
        <v>127.576358180158</v>
      </c>
      <c r="S876">
        <v>626.66070159265303</v>
      </c>
      <c r="T876" s="1">
        <v>0</v>
      </c>
      <c r="U876">
        <v>0.944930180233025</v>
      </c>
      <c r="V876" s="1">
        <v>0</v>
      </c>
      <c r="W876">
        <v>2.4570901892584499E-2</v>
      </c>
      <c r="X876">
        <v>3.0498917874389998E-2</v>
      </c>
      <c r="Y876" s="1">
        <v>0</v>
      </c>
      <c r="Z876">
        <v>1</v>
      </c>
      <c r="AA876">
        <v>2.9288152172332198E-4</v>
      </c>
      <c r="AB876">
        <v>5.4752524655671498E-3</v>
      </c>
      <c r="AC876">
        <v>5.9554334700799598E-3</v>
      </c>
      <c r="AD876">
        <v>2.100800756533E-4</v>
      </c>
      <c r="AE876">
        <v>1.3443272169011799E-3</v>
      </c>
      <c r="AF876" s="3">
        <v>7.4433273518371699E-5</v>
      </c>
      <c r="AG876">
        <v>2.94578113671799E-3</v>
      </c>
      <c r="AH876">
        <v>4.5825000975798202</v>
      </c>
      <c r="AI876">
        <v>0.118498022325553</v>
      </c>
      <c r="AJ876">
        <v>5836.8285188359196</v>
      </c>
      <c r="AK876" t="s">
        <v>111</v>
      </c>
      <c r="AL876" t="s">
        <v>112</v>
      </c>
      <c r="AM876">
        <v>28670798.210000001</v>
      </c>
      <c r="AN876">
        <v>297</v>
      </c>
      <c r="AO876" s="1">
        <f t="shared" si="180"/>
        <v>6.3971815388400247E-3</v>
      </c>
      <c r="AP876" s="5">
        <f t="shared" si="181"/>
        <v>7.4121973910274193</v>
      </c>
      <c r="AQ876" s="3">
        <f t="shared" si="182"/>
        <v>2.0055900310655614E-5</v>
      </c>
      <c r="AR876" s="15">
        <f t="shared" si="183"/>
        <v>3.0253051072270942E-3</v>
      </c>
    </row>
    <row r="877" spans="1:45" x14ac:dyDescent="0.25">
      <c r="A877" t="s">
        <v>37</v>
      </c>
      <c r="B877">
        <v>1.2001516200559601</v>
      </c>
      <c r="C877">
        <v>1.0820727699531E-2</v>
      </c>
      <c r="D877">
        <v>12.239297975551001</v>
      </c>
      <c r="E877">
        <v>176.446544780343</v>
      </c>
      <c r="F877" s="1">
        <v>0</v>
      </c>
      <c r="G877" s="1">
        <v>0</v>
      </c>
      <c r="H877">
        <v>5.9037621741215602</v>
      </c>
      <c r="I877">
        <v>232.84682033627701</v>
      </c>
      <c r="J877">
        <v>177.217678686483</v>
      </c>
      <c r="K877">
        <v>228.04862741252001</v>
      </c>
      <c r="L877">
        <v>271.58453002402302</v>
      </c>
      <c r="M877">
        <v>33.809279126641997</v>
      </c>
      <c r="N877">
        <v>96.541642174462694</v>
      </c>
      <c r="O877">
        <v>82.915231487403503</v>
      </c>
      <c r="P877">
        <v>102347.280743589</v>
      </c>
      <c r="Q877">
        <v>131354.79311846101</v>
      </c>
      <c r="R877">
        <v>132.40045283539899</v>
      </c>
      <c r="S877">
        <v>598.71502275597197</v>
      </c>
      <c r="T877" s="1">
        <v>0</v>
      </c>
      <c r="U877">
        <v>1</v>
      </c>
      <c r="V877" s="1">
        <v>0</v>
      </c>
      <c r="W877" s="1">
        <v>0</v>
      </c>
      <c r="X877" s="1">
        <v>0</v>
      </c>
      <c r="Y877" s="1">
        <v>0</v>
      </c>
      <c r="Z877">
        <v>1</v>
      </c>
      <c r="AA877">
        <v>2.9115963041649302E-4</v>
      </c>
      <c r="AB877">
        <v>5.6700720417870798E-3</v>
      </c>
      <c r="AC877">
        <v>5.8981207682294399E-3</v>
      </c>
      <c r="AD877">
        <v>3.5100807778778097E-4</v>
      </c>
      <c r="AE877">
        <v>1.1624729634130101E-3</v>
      </c>
      <c r="AF877" s="3">
        <v>9.1939738174706001E-5</v>
      </c>
      <c r="AG877">
        <v>3.3460639175682998E-3</v>
      </c>
      <c r="AH877">
        <v>4.3430263251347299</v>
      </c>
      <c r="AI877">
        <v>0.12578141102794399</v>
      </c>
      <c r="AJ877">
        <v>6767.2619652653602</v>
      </c>
      <c r="AK877" t="s">
        <v>113</v>
      </c>
      <c r="AL877" t="s">
        <v>114</v>
      </c>
      <c r="AM877">
        <v>39915439.490000002</v>
      </c>
      <c r="AN877">
        <v>390</v>
      </c>
      <c r="AO877" s="1">
        <f t="shared" si="180"/>
        <v>6.373159874995345E-3</v>
      </c>
      <c r="AP877" s="5">
        <f t="shared" si="181"/>
        <v>7.3853326262413255</v>
      </c>
      <c r="AQ877" s="3">
        <f t="shared" si="182"/>
        <v>-5.3674895797087025E-3</v>
      </c>
      <c r="AR877" s="15">
        <f t="shared" si="183"/>
        <v>-0.8374952516300187</v>
      </c>
    </row>
    <row r="878" spans="1:45" x14ac:dyDescent="0.25">
      <c r="AN878">
        <f>SUM(AN860:AN877)</f>
        <v>137952</v>
      </c>
      <c r="AO878" s="1"/>
      <c r="AP878" s="5"/>
      <c r="AQ878" s="3"/>
      <c r="AR878" s="15"/>
    </row>
    <row r="880" spans="1:45" x14ac:dyDescent="0.25">
      <c r="AO880" t="s">
        <v>226</v>
      </c>
      <c r="AP880" t="s">
        <v>67</v>
      </c>
      <c r="AR880" t="s">
        <v>323</v>
      </c>
      <c r="AS880" t="s">
        <v>324</v>
      </c>
    </row>
    <row r="881" spans="1:47" x14ac:dyDescent="0.25">
      <c r="A881" t="s">
        <v>0</v>
      </c>
      <c r="B881" t="s">
        <v>1</v>
      </c>
      <c r="C881" t="s">
        <v>2</v>
      </c>
      <c r="D881" t="s">
        <v>3</v>
      </c>
      <c r="E881" t="s">
        <v>5</v>
      </c>
      <c r="F881" t="s">
        <v>6</v>
      </c>
      <c r="G881" t="s">
        <v>208</v>
      </c>
      <c r="H881" t="s">
        <v>7</v>
      </c>
      <c r="I881" t="s">
        <v>8</v>
      </c>
      <c r="J881" t="s">
        <v>134</v>
      </c>
      <c r="K881" t="s">
        <v>143</v>
      </c>
      <c r="L881" t="s">
        <v>9</v>
      </c>
      <c r="M881" t="s">
        <v>10</v>
      </c>
      <c r="N881" t="s">
        <v>11</v>
      </c>
      <c r="O881" t="s">
        <v>13</v>
      </c>
      <c r="P881" t="s">
        <v>14</v>
      </c>
      <c r="Q881" t="s">
        <v>15</v>
      </c>
      <c r="R881" t="s">
        <v>16</v>
      </c>
      <c r="S881" t="s">
        <v>17</v>
      </c>
      <c r="T881" t="s">
        <v>18</v>
      </c>
      <c r="U881" t="s">
        <v>20</v>
      </c>
      <c r="V881" t="s">
        <v>21</v>
      </c>
      <c r="W881" t="s">
        <v>22</v>
      </c>
      <c r="X881" t="s">
        <v>23</v>
      </c>
      <c r="Y881" t="s">
        <v>24</v>
      </c>
      <c r="Z881" t="s">
        <v>25</v>
      </c>
      <c r="AA881" t="s">
        <v>26</v>
      </c>
      <c r="AB881" t="s">
        <v>27</v>
      </c>
      <c r="AC881" t="s">
        <v>263</v>
      </c>
      <c r="AD881" t="s">
        <v>120</v>
      </c>
      <c r="AE881" t="s">
        <v>29</v>
      </c>
      <c r="AF881" s="3" t="s">
        <v>233</v>
      </c>
      <c r="AG881" t="s">
        <v>30</v>
      </c>
      <c r="AH881" t="s">
        <v>31</v>
      </c>
      <c r="AI881" t="s">
        <v>32</v>
      </c>
      <c r="AJ881" t="s">
        <v>33</v>
      </c>
      <c r="AK881" t="s">
        <v>34</v>
      </c>
      <c r="AL881" t="s">
        <v>74</v>
      </c>
      <c r="AM881" t="s">
        <v>35</v>
      </c>
      <c r="AN881" t="s">
        <v>36</v>
      </c>
      <c r="AO881" s="15">
        <v>1</v>
      </c>
      <c r="AP881" s="15">
        <v>1</v>
      </c>
    </row>
    <row r="882" spans="1:47" x14ac:dyDescent="0.25">
      <c r="A882" t="s">
        <v>37</v>
      </c>
      <c r="B882">
        <v>12.6193053742735</v>
      </c>
      <c r="C882">
        <v>4.9739078391825703E-3</v>
      </c>
      <c r="D882">
        <v>5.8080841115152202</v>
      </c>
      <c r="E882">
        <v>-87.061925746912607</v>
      </c>
      <c r="F882" s="1">
        <v>0</v>
      </c>
      <c r="G882" s="1">
        <v>0</v>
      </c>
      <c r="H882">
        <v>2.7742651821728201</v>
      </c>
      <c r="I882">
        <v>-202.04310282776501</v>
      </c>
      <c r="J882">
        <v>-195.74507433968199</v>
      </c>
      <c r="K882">
        <v>-211.62487150724999</v>
      </c>
      <c r="L882">
        <v>-184.80220626111699</v>
      </c>
      <c r="M882">
        <v>26.407143223087701</v>
      </c>
      <c r="N882">
        <v>87.465690156518093</v>
      </c>
      <c r="O882">
        <v>73.651489293941495</v>
      </c>
      <c r="P882">
        <v>231459.17393939299</v>
      </c>
      <c r="Q882">
        <v>278147.660413715</v>
      </c>
      <c r="R882">
        <v>80.8507401228009</v>
      </c>
      <c r="S882">
        <v>640.83964249450105</v>
      </c>
      <c r="T882" s="1">
        <v>0</v>
      </c>
      <c r="U882">
        <v>0.77483856522094097</v>
      </c>
      <c r="V882" s="1">
        <v>0</v>
      </c>
      <c r="W882">
        <v>4.5790950627153798E-2</v>
      </c>
      <c r="X882">
        <v>0.17937048415190501</v>
      </c>
      <c r="Y882" s="1">
        <v>0</v>
      </c>
      <c r="Z882">
        <v>1</v>
      </c>
      <c r="AA882">
        <v>3.1169382275738499E-4</v>
      </c>
      <c r="AB882">
        <v>4.5914043318455002E-3</v>
      </c>
      <c r="AC882">
        <v>4.04254573087094E-3</v>
      </c>
      <c r="AD882" s="1">
        <v>0</v>
      </c>
      <c r="AE882">
        <v>7.0839694003670806E-5</v>
      </c>
      <c r="AF882" s="3">
        <v>0</v>
      </c>
      <c r="AG882" s="1">
        <v>0</v>
      </c>
      <c r="AH882">
        <v>5.6491560436860997</v>
      </c>
      <c r="AI882">
        <v>0.12878273523502301</v>
      </c>
      <c r="AJ882" s="1">
        <v>0</v>
      </c>
      <c r="AK882" t="s">
        <v>77</v>
      </c>
      <c r="AL882" t="s">
        <v>78</v>
      </c>
      <c r="AM882">
        <v>15276305.48</v>
      </c>
      <c r="AN882">
        <v>66</v>
      </c>
      <c r="AO882" s="1">
        <f>AA882+AC882*$AO$881+AF882*AS882</f>
        <v>4.3542395536283248E-3</v>
      </c>
      <c r="AP882" s="5">
        <f>100*(1-(1-AO882)^12)</f>
        <v>5.1017539238015663</v>
      </c>
      <c r="AQ882" s="3">
        <f>(1-(1-B882/100)^(1/12))- AO882</f>
        <v>6.8241306770093994E-3</v>
      </c>
      <c r="AR882" s="15">
        <f>B882/AP882-1</f>
        <v>1.4735229418651064</v>
      </c>
      <c r="AS882" s="15">
        <v>1</v>
      </c>
      <c r="AT882" s="3">
        <f>AS882*AF882</f>
        <v>0</v>
      </c>
    </row>
    <row r="883" spans="1:47" x14ac:dyDescent="0.25">
      <c r="A883" t="s">
        <v>37</v>
      </c>
      <c r="B883">
        <v>10.491760324255701</v>
      </c>
      <c r="C883">
        <v>6.4556149576515199E-3</v>
      </c>
      <c r="D883">
        <v>7.4775169187510704</v>
      </c>
      <c r="E883">
        <v>-50.719071768248597</v>
      </c>
      <c r="F883" s="1">
        <v>0</v>
      </c>
      <c r="G883" s="1">
        <v>0</v>
      </c>
      <c r="H883">
        <v>3.17626400303755</v>
      </c>
      <c r="I883">
        <v>-173.27840735268299</v>
      </c>
      <c r="J883">
        <v>-154.77130129163601</v>
      </c>
      <c r="K883">
        <v>-176.78165502335301</v>
      </c>
      <c r="L883">
        <v>-154.62728471804101</v>
      </c>
      <c r="M883">
        <v>27.730815216455699</v>
      </c>
      <c r="N883">
        <v>85.733756004076398</v>
      </c>
      <c r="O883">
        <v>70.9638173845305</v>
      </c>
      <c r="P883">
        <v>213972.221307609</v>
      </c>
      <c r="Q883">
        <v>263174.529968191</v>
      </c>
      <c r="R883">
        <v>80.6194274454989</v>
      </c>
      <c r="S883">
        <v>569.71479080202903</v>
      </c>
      <c r="T883">
        <v>7.66177226580888E-4</v>
      </c>
      <c r="U883">
        <v>0.57582542515337298</v>
      </c>
      <c r="V883" s="1">
        <v>0</v>
      </c>
      <c r="W883">
        <v>0.161053789728723</v>
      </c>
      <c r="X883">
        <v>0.26312078511790199</v>
      </c>
      <c r="Y883" s="1">
        <v>0</v>
      </c>
      <c r="Z883">
        <v>1</v>
      </c>
      <c r="AA883">
        <v>3.2051582226719802E-4</v>
      </c>
      <c r="AB883">
        <v>5.1222470044663604E-3</v>
      </c>
      <c r="AC883">
        <v>4.3704656493379996E-3</v>
      </c>
      <c r="AD883">
        <v>1.08267806590155E-5</v>
      </c>
      <c r="AE883">
        <v>1.0020497225981099E-3</v>
      </c>
      <c r="AF883" s="3">
        <v>2.2483723133794899E-4</v>
      </c>
      <c r="AG883" s="1">
        <v>0</v>
      </c>
      <c r="AH883">
        <v>6.1698825467884699</v>
      </c>
      <c r="AI883">
        <v>0.14914618836677199</v>
      </c>
      <c r="AJ883">
        <v>0.175957300949937</v>
      </c>
      <c r="AK883" t="s">
        <v>79</v>
      </c>
      <c r="AL883" t="s">
        <v>80</v>
      </c>
      <c r="AM883">
        <v>199636082.47999999</v>
      </c>
      <c r="AN883">
        <v>933</v>
      </c>
      <c r="AO883" s="1">
        <f t="shared" ref="AO883:AO900" si="184">AA883+AC883*$AO$881+AF883*AS883</f>
        <v>9.1877260983641781E-3</v>
      </c>
      <c r="AP883" s="5">
        <f t="shared" ref="AP883:AP900" si="185">100*(1-(1-AO883)^12)</f>
        <v>10.484851932990846</v>
      </c>
      <c r="AQ883" s="3">
        <f t="shared" ref="AQ883:AQ899" si="186">(1-(1-B883/100)^(1/12))- AO883</f>
        <v>6.3724419251190434E-6</v>
      </c>
      <c r="AR883" s="15">
        <f t="shared" ref="AR883:AR899" si="187">B883/AP883-1</f>
        <v>6.5889259180829107E-4</v>
      </c>
      <c r="AS883" s="15">
        <v>20</v>
      </c>
      <c r="AT883" s="3">
        <f t="shared" ref="AT883:AT899" si="188">AS883*AF883</f>
        <v>4.4967446267589802E-3</v>
      </c>
    </row>
    <row r="884" spans="1:47" x14ac:dyDescent="0.25">
      <c r="A884" t="s">
        <v>37</v>
      </c>
      <c r="B884">
        <v>11.983702622520701</v>
      </c>
      <c r="C884">
        <v>6.3274021132609598E-3</v>
      </c>
      <c r="D884">
        <v>7.3341394026546904</v>
      </c>
      <c r="E884">
        <v>-40.414489864988298</v>
      </c>
      <c r="F884" s="1">
        <v>0</v>
      </c>
      <c r="G884" s="1">
        <v>0</v>
      </c>
      <c r="H884">
        <v>3.2898786031279399</v>
      </c>
      <c r="I884">
        <v>-151.818020204948</v>
      </c>
      <c r="J884">
        <v>-144.310840348461</v>
      </c>
      <c r="K884">
        <v>-161.859220339464</v>
      </c>
      <c r="L884">
        <v>-133.76344722575499</v>
      </c>
      <c r="M884">
        <v>27.968704788880899</v>
      </c>
      <c r="N884">
        <v>88.309232344677994</v>
      </c>
      <c r="O884">
        <v>73.052222920429401</v>
      </c>
      <c r="P884">
        <v>221028.51609014199</v>
      </c>
      <c r="Q884">
        <v>267062.932306042</v>
      </c>
      <c r="R884">
        <v>81.401283888868505</v>
      </c>
      <c r="S884">
        <v>632.88038440700598</v>
      </c>
      <c r="T884">
        <v>2.9515814057541498E-4</v>
      </c>
      <c r="U884">
        <v>0.50478151285621897</v>
      </c>
      <c r="V884" s="1">
        <v>0</v>
      </c>
      <c r="W884">
        <v>0.23769143481782601</v>
      </c>
      <c r="X884">
        <v>0.25752705232595402</v>
      </c>
      <c r="Y884" s="1">
        <v>0</v>
      </c>
      <c r="Z884">
        <v>1</v>
      </c>
      <c r="AA884">
        <v>3.13767345796576E-4</v>
      </c>
      <c r="AB884">
        <v>5.2311205426759204E-3</v>
      </c>
      <c r="AC884">
        <v>4.6604388453053E-3</v>
      </c>
      <c r="AD884">
        <v>1.6685157298257499E-5</v>
      </c>
      <c r="AE884">
        <v>7.65828504740626E-4</v>
      </c>
      <c r="AF884" s="3">
        <v>6.7963699248924396E-4</v>
      </c>
      <c r="AG884" s="1">
        <v>0</v>
      </c>
      <c r="AH884">
        <v>6.1773264524317701</v>
      </c>
      <c r="AI884">
        <v>0.15011021956478701</v>
      </c>
      <c r="AJ884">
        <v>12.091670022521599</v>
      </c>
      <c r="AK884" t="s">
        <v>81</v>
      </c>
      <c r="AL884" t="s">
        <v>82</v>
      </c>
      <c r="AM884">
        <v>1598699256.8800001</v>
      </c>
      <c r="AN884">
        <v>7233</v>
      </c>
      <c r="AO884" s="1">
        <f t="shared" si="184"/>
        <v>1.075112062726045E-2</v>
      </c>
      <c r="AP884" s="5">
        <f t="shared" si="185"/>
        <v>12.165162208535207</v>
      </c>
      <c r="AQ884" s="3">
        <f t="shared" si="186"/>
        <v>-1.7014788550471539E-4</v>
      </c>
      <c r="AR884" s="15">
        <f t="shared" si="187"/>
        <v>-1.4916330987119308E-2</v>
      </c>
      <c r="AS884" s="15">
        <v>8.5</v>
      </c>
      <c r="AT884" s="3">
        <f t="shared" si="188"/>
        <v>5.7769144361585738E-3</v>
      </c>
    </row>
    <row r="885" spans="1:47" x14ac:dyDescent="0.25">
      <c r="A885" t="s">
        <v>37</v>
      </c>
      <c r="B885">
        <v>12.0946079166473</v>
      </c>
      <c r="C885">
        <v>9.0118288780195802E-3</v>
      </c>
      <c r="D885">
        <v>10.2939679578678</v>
      </c>
      <c r="E885">
        <v>-37.0511891037252</v>
      </c>
      <c r="F885" s="1">
        <v>0</v>
      </c>
      <c r="G885" s="1">
        <v>0</v>
      </c>
      <c r="H885">
        <v>3.3728571349676302</v>
      </c>
      <c r="I885">
        <v>-128.35997341125901</v>
      </c>
      <c r="J885">
        <v>-122.785982558119</v>
      </c>
      <c r="K885">
        <v>-145.52052420412801</v>
      </c>
      <c r="L885">
        <v>-109.94196467247799</v>
      </c>
      <c r="M885">
        <v>28.832086855652999</v>
      </c>
      <c r="N885">
        <v>88.702036712646105</v>
      </c>
      <c r="O885">
        <v>72.6201920813904</v>
      </c>
      <c r="P885">
        <v>216654.599335126</v>
      </c>
      <c r="Q885">
        <v>262848.17453903903</v>
      </c>
      <c r="R885">
        <v>81.524883299153799</v>
      </c>
      <c r="S885">
        <v>642.00158734697004</v>
      </c>
      <c r="T885">
        <v>5.4804650059130902E-4</v>
      </c>
      <c r="U885">
        <v>0.53379340971094302</v>
      </c>
      <c r="V885" s="1">
        <v>0</v>
      </c>
      <c r="W885">
        <v>0.210362030584404</v>
      </c>
      <c r="X885">
        <v>0.25584455970465098</v>
      </c>
      <c r="Y885" s="1">
        <v>0</v>
      </c>
      <c r="Z885">
        <v>1</v>
      </c>
      <c r="AA885">
        <v>3.1066737928097402E-4</v>
      </c>
      <c r="AB885">
        <v>5.8680485618111703E-3</v>
      </c>
      <c r="AC885">
        <v>5.3611462864150104E-3</v>
      </c>
      <c r="AD885">
        <v>3.7313194590212203E-5</v>
      </c>
      <c r="AE885">
        <v>2.7958034796234498E-3</v>
      </c>
      <c r="AF885" s="3">
        <v>1.2243578351391301E-3</v>
      </c>
      <c r="AG885" s="1">
        <v>1.5245430049845199E-8</v>
      </c>
      <c r="AH885">
        <v>6.4344409822111697</v>
      </c>
      <c r="AI885">
        <v>0.16122995604312501</v>
      </c>
      <c r="AJ885">
        <v>27.065984673831998</v>
      </c>
      <c r="AK885" t="s">
        <v>83</v>
      </c>
      <c r="AL885" t="s">
        <v>84</v>
      </c>
      <c r="AM885">
        <v>7005959778.6999998</v>
      </c>
      <c r="AN885">
        <v>32337</v>
      </c>
      <c r="AO885" s="1">
        <f t="shared" si="184"/>
        <v>1.0569245006252505E-2</v>
      </c>
      <c r="AP885" s="5">
        <f t="shared" si="185"/>
        <v>11.971182558239125</v>
      </c>
      <c r="AQ885" s="3">
        <f t="shared" si="186"/>
        <v>1.1568124128108308E-4</v>
      </c>
      <c r="AR885" s="15">
        <f t="shared" si="187"/>
        <v>1.0310206014127576E-2</v>
      </c>
      <c r="AS885" s="15">
        <v>4</v>
      </c>
      <c r="AT885" s="3">
        <f t="shared" si="188"/>
        <v>4.8974313405565203E-3</v>
      </c>
    </row>
    <row r="886" spans="1:47" x14ac:dyDescent="0.25">
      <c r="A886" t="s">
        <v>37</v>
      </c>
      <c r="B886">
        <v>13.827840608056301</v>
      </c>
      <c r="C886">
        <v>1.1871904287233399E-2</v>
      </c>
      <c r="D886">
        <v>13.351913857227</v>
      </c>
      <c r="E886">
        <v>-29.8335802148124</v>
      </c>
      <c r="F886" s="1">
        <v>0</v>
      </c>
      <c r="G886" s="1">
        <v>0</v>
      </c>
      <c r="H886">
        <v>3.4915546662135899</v>
      </c>
      <c r="I886">
        <v>-104.491958049003</v>
      </c>
      <c r="J886">
        <v>-100.348566963884</v>
      </c>
      <c r="K886">
        <v>-129.96527120356899</v>
      </c>
      <c r="L886">
        <v>-85.651889069007893</v>
      </c>
      <c r="M886">
        <v>30.1027317213704</v>
      </c>
      <c r="N886">
        <v>88.443655613337299</v>
      </c>
      <c r="O886">
        <v>71.835793441228603</v>
      </c>
      <c r="P886">
        <v>211799.27961688899</v>
      </c>
      <c r="Q886">
        <v>259762.12633266801</v>
      </c>
      <c r="R886">
        <v>81.5691776940604</v>
      </c>
      <c r="S886">
        <v>657.80021758042597</v>
      </c>
      <c r="T886">
        <v>3.0337952583976902E-4</v>
      </c>
      <c r="U886">
        <v>0.489419081467318</v>
      </c>
      <c r="V886" s="1">
        <v>0</v>
      </c>
      <c r="W886">
        <v>0.222834378126996</v>
      </c>
      <c r="X886">
        <v>0.28774654040568498</v>
      </c>
      <c r="Y886" s="1">
        <v>0</v>
      </c>
      <c r="Z886">
        <v>1</v>
      </c>
      <c r="AA886">
        <v>3.1265156399631401E-4</v>
      </c>
      <c r="AB886">
        <v>6.73055535104807E-3</v>
      </c>
      <c r="AC886">
        <v>5.8660082707196201E-3</v>
      </c>
      <c r="AD886">
        <v>2.0850673242297599E-4</v>
      </c>
      <c r="AE886">
        <v>4.6177315283379202E-3</v>
      </c>
      <c r="AF886" s="3">
        <v>1.78500215524062E-3</v>
      </c>
      <c r="AG886">
        <v>2.4830427991649001E-6</v>
      </c>
      <c r="AH886">
        <v>6.4675856816576598</v>
      </c>
      <c r="AI886">
        <v>0.168713626424108</v>
      </c>
      <c r="AJ886">
        <v>69.203289721061097</v>
      </c>
      <c r="AK886" t="s">
        <v>85</v>
      </c>
      <c r="AL886" t="s">
        <v>86</v>
      </c>
      <c r="AM886">
        <v>18890589548.310001</v>
      </c>
      <c r="AN886">
        <v>89191</v>
      </c>
      <c r="AO886" s="1">
        <f t="shared" si="184"/>
        <v>1.2426167378058104E-2</v>
      </c>
      <c r="AP886" s="5">
        <f t="shared" si="185"/>
        <v>13.933352029824819</v>
      </c>
      <c r="AQ886" s="3">
        <f t="shared" si="186"/>
        <v>-1.0083446864237247E-4</v>
      </c>
      <c r="AR886" s="15">
        <f t="shared" si="187"/>
        <v>-7.5725799177877029E-3</v>
      </c>
      <c r="AS886" s="15">
        <v>3.5</v>
      </c>
      <c r="AT886" s="3">
        <f t="shared" si="188"/>
        <v>6.2475075433421701E-3</v>
      </c>
    </row>
    <row r="887" spans="1:47" x14ac:dyDescent="0.25">
      <c r="A887" t="s">
        <v>37</v>
      </c>
      <c r="B887">
        <v>14.3274302676005</v>
      </c>
      <c r="C887">
        <v>1.35864976486532E-2</v>
      </c>
      <c r="D887">
        <v>15.139008686210801</v>
      </c>
      <c r="E887">
        <v>-23.5981025751517</v>
      </c>
      <c r="F887" s="1">
        <v>0</v>
      </c>
      <c r="G887" s="1">
        <v>0</v>
      </c>
      <c r="H887">
        <v>3.6172177951373801</v>
      </c>
      <c r="I887">
        <v>-80.652056752706201</v>
      </c>
      <c r="J887">
        <v>-76.825256373500196</v>
      </c>
      <c r="K887">
        <v>-110.45925539375899</v>
      </c>
      <c r="L887">
        <v>-61.074839911143002</v>
      </c>
      <c r="M887">
        <v>31.729838544558</v>
      </c>
      <c r="N887">
        <v>88.284281297211294</v>
      </c>
      <c r="O887">
        <v>70.710497737339097</v>
      </c>
      <c r="P887">
        <v>203815.101081812</v>
      </c>
      <c r="Q887">
        <v>250710.12335689599</v>
      </c>
      <c r="R887">
        <v>81.813206713735596</v>
      </c>
      <c r="S887">
        <v>660.95167912248803</v>
      </c>
      <c r="T887">
        <v>5.5004086883603503E-4</v>
      </c>
      <c r="U887">
        <v>0.46641123410774299</v>
      </c>
      <c r="V887" s="1">
        <v>0</v>
      </c>
      <c r="W887">
        <v>0.220417310987505</v>
      </c>
      <c r="X887">
        <v>0.31317145490475001</v>
      </c>
      <c r="Y887" s="1">
        <v>0</v>
      </c>
      <c r="Z887">
        <v>1</v>
      </c>
      <c r="AA887">
        <v>3.1429484030567E-4</v>
      </c>
      <c r="AB887">
        <v>7.7452387747653896E-3</v>
      </c>
      <c r="AC887">
        <v>6.6294701224887198E-3</v>
      </c>
      <c r="AD887">
        <v>6.4294073026802004E-4</v>
      </c>
      <c r="AE887">
        <v>4.8517186326695596E-3</v>
      </c>
      <c r="AF887" s="3">
        <v>2.48048607886982E-3</v>
      </c>
      <c r="AG887">
        <v>3.2325361063859698E-5</v>
      </c>
      <c r="AH887">
        <v>6.62167725470107</v>
      </c>
      <c r="AI887">
        <v>0.18638704522068</v>
      </c>
      <c r="AJ887">
        <v>147.92240053750299</v>
      </c>
      <c r="AK887" t="s">
        <v>87</v>
      </c>
      <c r="AL887" t="s">
        <v>88</v>
      </c>
      <c r="AM887">
        <v>44050150166.610001</v>
      </c>
      <c r="AN887">
        <v>216128</v>
      </c>
      <c r="AO887" s="1">
        <f t="shared" si="184"/>
        <v>1.2822516969715864E-2</v>
      </c>
      <c r="AP887" s="5">
        <f t="shared" si="185"/>
        <v>14.346938725478031</v>
      </c>
      <c r="AQ887" s="3">
        <f t="shared" si="186"/>
        <v>-1.8734784999968959E-5</v>
      </c>
      <c r="AR887" s="15">
        <f t="shared" si="187"/>
        <v>-1.3597644940720466E-3</v>
      </c>
      <c r="AS887" s="15">
        <v>2.37</v>
      </c>
      <c r="AT887" s="3">
        <f t="shared" si="188"/>
        <v>5.8787520069214739E-3</v>
      </c>
    </row>
    <row r="888" spans="1:47" x14ac:dyDescent="0.25">
      <c r="A888" t="s">
        <v>37</v>
      </c>
      <c r="B888">
        <v>16.253446871190999</v>
      </c>
      <c r="C888">
        <v>1.5288511519300101E-2</v>
      </c>
      <c r="D888">
        <v>16.8795171157171</v>
      </c>
      <c r="E888">
        <v>-19.091630734441502</v>
      </c>
      <c r="F888" s="1">
        <v>0</v>
      </c>
      <c r="G888" s="1">
        <v>0</v>
      </c>
      <c r="H888">
        <v>3.7061509818839098</v>
      </c>
      <c r="I888">
        <v>-56.735888594150403</v>
      </c>
      <c r="J888">
        <v>-55.150591229395602</v>
      </c>
      <c r="K888">
        <v>-94.421425630430093</v>
      </c>
      <c r="L888">
        <v>-36.760511153005801</v>
      </c>
      <c r="M888">
        <v>33.010053646773599</v>
      </c>
      <c r="N888">
        <v>88.617663874781599</v>
      </c>
      <c r="O888">
        <v>69.934506346607705</v>
      </c>
      <c r="P888">
        <v>199769.63695955099</v>
      </c>
      <c r="Q888">
        <v>245736.274951364</v>
      </c>
      <c r="R888">
        <v>82.142651541430595</v>
      </c>
      <c r="S888">
        <v>674.63757078382798</v>
      </c>
      <c r="T888">
        <v>6.4190240254827897E-4</v>
      </c>
      <c r="U888">
        <v>0.45251683519984798</v>
      </c>
      <c r="V888" s="1">
        <v>0</v>
      </c>
      <c r="W888">
        <v>0.218553162932031</v>
      </c>
      <c r="X888">
        <v>0.32893000186811999</v>
      </c>
      <c r="Y888" s="1">
        <v>0</v>
      </c>
      <c r="Z888">
        <v>1</v>
      </c>
      <c r="AA888">
        <v>3.1275212335424399E-4</v>
      </c>
      <c r="AB888">
        <v>8.4095282125784803E-3</v>
      </c>
      <c r="AC888">
        <v>7.2706285945076804E-3</v>
      </c>
      <c r="AD888">
        <v>1.2180360612532E-3</v>
      </c>
      <c r="AE888">
        <v>5.28147262757431E-3</v>
      </c>
      <c r="AF888" s="3">
        <v>3.2590816633139902E-3</v>
      </c>
      <c r="AG888">
        <v>6.6763454977575198E-5</v>
      </c>
      <c r="AH888">
        <v>6.8550423473447299</v>
      </c>
      <c r="AI888">
        <v>0.200832247919256</v>
      </c>
      <c r="AJ888">
        <v>279.38378458944402</v>
      </c>
      <c r="AK888" t="s">
        <v>89</v>
      </c>
      <c r="AL888" t="s">
        <v>90</v>
      </c>
      <c r="AM888">
        <v>75944624956.179993</v>
      </c>
      <c r="AN888">
        <v>380161</v>
      </c>
      <c r="AO888" s="1">
        <f t="shared" si="184"/>
        <v>1.4427452210821303E-2</v>
      </c>
      <c r="AP888" s="5">
        <f t="shared" si="185"/>
        <v>16.003115630278554</v>
      </c>
      <c r="AQ888" s="3">
        <f t="shared" si="186"/>
        <v>2.451055668183464E-4</v>
      </c>
      <c r="AR888" s="15">
        <f t="shared" si="187"/>
        <v>1.5642656511136277E-2</v>
      </c>
      <c r="AS888" s="15">
        <v>2.1</v>
      </c>
      <c r="AT888" s="3">
        <f t="shared" si="188"/>
        <v>6.8440714929593792E-3</v>
      </c>
    </row>
    <row r="889" spans="1:47" x14ac:dyDescent="0.25">
      <c r="A889" t="s">
        <v>37</v>
      </c>
      <c r="B889">
        <v>17.8218668687832</v>
      </c>
      <c r="C889">
        <v>1.7044881134212701E-2</v>
      </c>
      <c r="D889">
        <v>18.6412506547824</v>
      </c>
      <c r="E889">
        <v>-13.268206412744901</v>
      </c>
      <c r="F889" s="1">
        <v>0</v>
      </c>
      <c r="G889" s="1">
        <v>0</v>
      </c>
      <c r="H889">
        <v>3.7906636760145398</v>
      </c>
      <c r="I889">
        <v>-32.760785327458201</v>
      </c>
      <c r="J889">
        <v>-31.855431309381402</v>
      </c>
      <c r="K889">
        <v>-78.000588750655893</v>
      </c>
      <c r="L889">
        <v>-12.211800049380599</v>
      </c>
      <c r="M889">
        <v>33.248355831860202</v>
      </c>
      <c r="N889">
        <v>88.073700940349198</v>
      </c>
      <c r="O889">
        <v>68.817045444866395</v>
      </c>
      <c r="P889">
        <v>194171.48634162301</v>
      </c>
      <c r="Q889">
        <v>240345.374711863</v>
      </c>
      <c r="R889">
        <v>82.319137514692002</v>
      </c>
      <c r="S889">
        <v>684.02230033164597</v>
      </c>
      <c r="T889">
        <v>7.1067504925355005E-4</v>
      </c>
      <c r="U889">
        <v>0.45495630765105499</v>
      </c>
      <c r="V889" s="1">
        <v>0</v>
      </c>
      <c r="W889">
        <v>0.20195354748595101</v>
      </c>
      <c r="X889">
        <v>0.343090144862993</v>
      </c>
      <c r="Y889" s="1">
        <v>0</v>
      </c>
      <c r="Z889">
        <v>1</v>
      </c>
      <c r="AA889">
        <v>3.1439732834252798E-4</v>
      </c>
      <c r="AB889">
        <v>8.6915268846172594E-3</v>
      </c>
      <c r="AC889">
        <v>7.5887650491989096E-3</v>
      </c>
      <c r="AD889">
        <v>1.5562144586087599E-3</v>
      </c>
      <c r="AE889">
        <v>6.1732731759420803E-3</v>
      </c>
      <c r="AF889" s="3">
        <v>4.04487138183537E-3</v>
      </c>
      <c r="AG889">
        <v>3.0951409821927298E-4</v>
      </c>
      <c r="AH889">
        <v>7.1770038286403599</v>
      </c>
      <c r="AI889">
        <v>0.214403005683834</v>
      </c>
      <c r="AJ889">
        <v>513.48660017734699</v>
      </c>
      <c r="AK889" t="s">
        <v>91</v>
      </c>
      <c r="AL889" t="s">
        <v>92</v>
      </c>
      <c r="AM889">
        <v>103243697688.64999</v>
      </c>
      <c r="AN889">
        <v>531714</v>
      </c>
      <c r="AO889" s="1">
        <f t="shared" si="184"/>
        <v>1.5386174433936872E-2</v>
      </c>
      <c r="AP889" s="5">
        <f t="shared" si="185"/>
        <v>16.978389064044428</v>
      </c>
      <c r="AQ889" s="3">
        <f t="shared" si="186"/>
        <v>8.3752536416602588E-4</v>
      </c>
      <c r="AR889" s="15">
        <f t="shared" si="187"/>
        <v>4.9679495596259171E-2</v>
      </c>
      <c r="AS889" s="15">
        <v>1.85</v>
      </c>
      <c r="AT889" s="3">
        <f t="shared" si="188"/>
        <v>7.483012056395435E-3</v>
      </c>
    </row>
    <row r="890" spans="1:47" x14ac:dyDescent="0.25">
      <c r="A890" t="s">
        <v>37</v>
      </c>
      <c r="B890">
        <v>20.596901328796001</v>
      </c>
      <c r="C890">
        <v>1.9524988765590699E-2</v>
      </c>
      <c r="D890">
        <v>21.070681212521599</v>
      </c>
      <c r="E890">
        <v>-8.3149737321114596</v>
      </c>
      <c r="F890" s="1">
        <v>0</v>
      </c>
      <c r="G890" s="1">
        <v>0</v>
      </c>
      <c r="H890">
        <v>3.8509851797188799</v>
      </c>
      <c r="I890">
        <v>-9.0186254313969503</v>
      </c>
      <c r="J890">
        <v>-8.8318948776417496</v>
      </c>
      <c r="K890">
        <v>-55.8667289754489</v>
      </c>
      <c r="L890">
        <v>12.1233642944993</v>
      </c>
      <c r="M890">
        <v>32.208414380970702</v>
      </c>
      <c r="N890">
        <v>87.514824235677395</v>
      </c>
      <c r="O890">
        <v>68.330119960146305</v>
      </c>
      <c r="P890">
        <v>188625.81418235801</v>
      </c>
      <c r="Q890">
        <v>234895.91645809301</v>
      </c>
      <c r="R890">
        <v>82.640851218022107</v>
      </c>
      <c r="S890">
        <v>690.31238103771705</v>
      </c>
      <c r="T890">
        <v>6.40057574642657E-4</v>
      </c>
      <c r="U890">
        <v>0.45824988919787901</v>
      </c>
      <c r="V890" s="1">
        <v>0</v>
      </c>
      <c r="W890">
        <v>0.185622363701516</v>
      </c>
      <c r="X890">
        <v>0.35612774710060302</v>
      </c>
      <c r="Y890" s="1">
        <v>0</v>
      </c>
      <c r="Z890">
        <v>1</v>
      </c>
      <c r="AA890">
        <v>3.1445670185133699E-4</v>
      </c>
      <c r="AB890">
        <v>8.6300592083089506E-3</v>
      </c>
      <c r="AC890">
        <v>7.6125693099332297E-3</v>
      </c>
      <c r="AD890">
        <v>1.6751072360093901E-3</v>
      </c>
      <c r="AE890">
        <v>7.6011919066546899E-3</v>
      </c>
      <c r="AF890" s="3">
        <v>4.7375997709761704E-3</v>
      </c>
      <c r="AG890">
        <v>1.3042220386636099E-3</v>
      </c>
      <c r="AH890">
        <v>7.5243535318696404</v>
      </c>
      <c r="AI890">
        <v>0.21936221156534699</v>
      </c>
      <c r="AJ890">
        <v>774.01497154467995</v>
      </c>
      <c r="AK890" t="s">
        <v>93</v>
      </c>
      <c r="AL890" t="s">
        <v>94</v>
      </c>
      <c r="AM890">
        <v>116993463614.28</v>
      </c>
      <c r="AN890">
        <v>620241</v>
      </c>
      <c r="AO890" s="1">
        <f t="shared" si="184"/>
        <v>1.6928465576639289E-2</v>
      </c>
      <c r="AP890" s="5">
        <f t="shared" si="185"/>
        <v>18.525547351564398</v>
      </c>
      <c r="AQ890" s="3">
        <f t="shared" si="186"/>
        <v>2.1074186987624158E-3</v>
      </c>
      <c r="AR890" s="15">
        <f t="shared" si="187"/>
        <v>0.1118106762473976</v>
      </c>
      <c r="AS890" s="15">
        <v>1.9</v>
      </c>
      <c r="AT890" s="3">
        <f t="shared" si="188"/>
        <v>9.0014395648547237E-3</v>
      </c>
    </row>
    <row r="891" spans="1:47" x14ac:dyDescent="0.25">
      <c r="A891" t="s">
        <v>37</v>
      </c>
      <c r="B891">
        <v>23.241765054727601</v>
      </c>
      <c r="C891">
        <v>2.26014129995822E-2</v>
      </c>
      <c r="D891">
        <v>23.991793998511</v>
      </c>
      <c r="E891">
        <v>-1.75594111398589</v>
      </c>
      <c r="F891" s="1">
        <v>0</v>
      </c>
      <c r="G891" s="1">
        <v>0</v>
      </c>
      <c r="H891">
        <v>3.9218816713742499</v>
      </c>
      <c r="I891">
        <v>15.0571290296468</v>
      </c>
      <c r="J891">
        <v>15.2957809845933</v>
      </c>
      <c r="K891">
        <v>-30.3688321613072</v>
      </c>
      <c r="L891">
        <v>36.7391425800569</v>
      </c>
      <c r="M891">
        <v>30.898035289365499</v>
      </c>
      <c r="N891">
        <v>87.080253978475994</v>
      </c>
      <c r="O891">
        <v>68.496155886497505</v>
      </c>
      <c r="P891">
        <v>183958.701689668</v>
      </c>
      <c r="Q891">
        <v>231306.58669885501</v>
      </c>
      <c r="R891">
        <v>83.540710015832005</v>
      </c>
      <c r="S891">
        <v>691.95661430991402</v>
      </c>
      <c r="T891">
        <v>7.4343295262049999E-4</v>
      </c>
      <c r="U891">
        <v>0.48260798642149499</v>
      </c>
      <c r="V891" s="1">
        <v>0</v>
      </c>
      <c r="W891">
        <v>0.16729312763427101</v>
      </c>
      <c r="X891">
        <v>0.350098885944232</v>
      </c>
      <c r="Y891" s="1">
        <v>0</v>
      </c>
      <c r="Z891">
        <v>1</v>
      </c>
      <c r="AA891">
        <v>3.0997222030293599E-4</v>
      </c>
      <c r="AB891">
        <v>8.2341044212801105E-3</v>
      </c>
      <c r="AC891">
        <v>7.3230474543026598E-3</v>
      </c>
      <c r="AD891">
        <v>1.7401387245622E-3</v>
      </c>
      <c r="AE891">
        <v>9.1014087688443494E-3</v>
      </c>
      <c r="AF891" s="3">
        <v>5.2502784532877803E-3</v>
      </c>
      <c r="AG891">
        <v>3.2158325763290102E-3</v>
      </c>
      <c r="AH891">
        <v>7.6671570073463604</v>
      </c>
      <c r="AI891">
        <v>0.21263575727975501</v>
      </c>
      <c r="AJ891">
        <v>992.10486096151499</v>
      </c>
      <c r="AK891" t="s">
        <v>95</v>
      </c>
      <c r="AL891" t="s">
        <v>96</v>
      </c>
      <c r="AM891">
        <v>87866770109.860001</v>
      </c>
      <c r="AN891">
        <v>477644</v>
      </c>
      <c r="AO891" s="1">
        <f t="shared" si="184"/>
        <v>1.8396090503845546E-2</v>
      </c>
      <c r="AP891" s="5">
        <f t="shared" si="185"/>
        <v>19.973218114439963</v>
      </c>
      <c r="AQ891" s="3">
        <f t="shared" si="186"/>
        <v>3.4052087935270772E-3</v>
      </c>
      <c r="AR891" s="15">
        <f t="shared" si="187"/>
        <v>0.16364648508617585</v>
      </c>
      <c r="AS891" s="15">
        <v>2.0499999999999998</v>
      </c>
      <c r="AT891" s="3">
        <f t="shared" si="188"/>
        <v>1.0763070829239949E-2</v>
      </c>
    </row>
    <row r="892" spans="1:47" s="69" customFormat="1" x14ac:dyDescent="0.25">
      <c r="A892" s="69" t="s">
        <v>37</v>
      </c>
      <c r="B892" s="69">
        <v>24.952695050954102</v>
      </c>
      <c r="C892" s="69">
        <v>2.4956578295923699E-2</v>
      </c>
      <c r="D892" s="69">
        <v>26.160715575883799</v>
      </c>
      <c r="E892" s="69">
        <v>3.8492865432214902</v>
      </c>
      <c r="F892" s="70">
        <v>0</v>
      </c>
      <c r="G892" s="70">
        <v>0</v>
      </c>
      <c r="H892" s="69">
        <v>3.99186228190674</v>
      </c>
      <c r="I892" s="69">
        <v>38.800352628433103</v>
      </c>
      <c r="J892" s="69">
        <v>39.223919945209701</v>
      </c>
      <c r="K892" s="69">
        <v>-10.1889848584603</v>
      </c>
      <c r="L892" s="69">
        <v>61.615120572297101</v>
      </c>
      <c r="M892" s="69">
        <v>30.141129153134301</v>
      </c>
      <c r="N892" s="69">
        <v>85.929729806044904</v>
      </c>
      <c r="O892" s="69">
        <v>67.965166915391507</v>
      </c>
      <c r="P892" s="69">
        <v>174813.04601410299</v>
      </c>
      <c r="Q892" s="69">
        <v>220419.257053123</v>
      </c>
      <c r="R892" s="69">
        <v>85.510266738190793</v>
      </c>
      <c r="S892" s="69">
        <v>698.26975103786503</v>
      </c>
      <c r="T892" s="69">
        <v>4.9785368852861295E-4</v>
      </c>
      <c r="U892" s="69">
        <v>0.49072746187098498</v>
      </c>
      <c r="V892" s="70">
        <v>0</v>
      </c>
      <c r="W892" s="69">
        <v>0.14594842406245701</v>
      </c>
      <c r="X892" s="69">
        <v>0.36332411406655701</v>
      </c>
      <c r="Y892" s="70">
        <v>0</v>
      </c>
      <c r="Z892" s="69">
        <v>1</v>
      </c>
      <c r="AA892" s="69">
        <v>3.09938509991795E-4</v>
      </c>
      <c r="AB892" s="69">
        <v>7.8652490491324892E-3</v>
      </c>
      <c r="AC892" s="69">
        <v>7.0746053855493896E-3</v>
      </c>
      <c r="AD892" s="69">
        <v>1.5111332939375399E-3</v>
      </c>
      <c r="AE892" s="69">
        <v>9.9808616176567007E-3</v>
      </c>
      <c r="AF892" s="68">
        <v>5.4994814371439197E-3</v>
      </c>
      <c r="AG892" s="69">
        <v>5.2894156348240202E-3</v>
      </c>
      <c r="AH892" s="69">
        <v>7.6862285068502896</v>
      </c>
      <c r="AI892" s="69">
        <v>0.20679232306938999</v>
      </c>
      <c r="AJ892" s="69">
        <v>1312.7189916073701</v>
      </c>
      <c r="AK892" s="69" t="s">
        <v>97</v>
      </c>
      <c r="AL892" s="69" t="s">
        <v>98</v>
      </c>
      <c r="AM892" s="69">
        <v>62271203998.959999</v>
      </c>
      <c r="AN892" s="69">
        <v>356216</v>
      </c>
      <c r="AO892" s="70">
        <f>AA892+AC892*$AO$881+AF892*AS892</f>
        <v>1.8933454913543417E-2</v>
      </c>
      <c r="AP892" s="71">
        <f t="shared" si="185"/>
        <v>20.49735173990722</v>
      </c>
      <c r="AQ892" s="68">
        <f>(1-(1-B892/100)^(1/12))- AO892</f>
        <v>4.7036681718662446E-3</v>
      </c>
      <c r="AR892" s="72">
        <f t="shared" si="187"/>
        <v>0.21736189960445351</v>
      </c>
      <c r="AS892" s="72">
        <v>2.1</v>
      </c>
      <c r="AT892" s="68">
        <f t="shared" si="188"/>
        <v>1.1548911018002232E-2</v>
      </c>
    </row>
    <row r="893" spans="1:47" s="69" customFormat="1" x14ac:dyDescent="0.25">
      <c r="A893" s="69" t="s">
        <v>37</v>
      </c>
      <c r="B893" s="69">
        <v>26.186147945704398</v>
      </c>
      <c r="C893" s="69">
        <v>2.5429160144726799E-2</v>
      </c>
      <c r="D893" s="69">
        <v>26.589031698590102</v>
      </c>
      <c r="E893" s="69">
        <v>11.3017718553491</v>
      </c>
      <c r="F893" s="70">
        <v>0</v>
      </c>
      <c r="G893" s="70">
        <v>0</v>
      </c>
      <c r="H893" s="69">
        <v>4.1066993789245503</v>
      </c>
      <c r="I893" s="69">
        <v>60.457792408390901</v>
      </c>
      <c r="J893" s="69">
        <v>61.1936901354035</v>
      </c>
      <c r="K893" s="69">
        <v>10.9118683310914</v>
      </c>
      <c r="L893" s="69">
        <v>85.759015850641802</v>
      </c>
      <c r="M893" s="69">
        <v>30.392034223969901</v>
      </c>
      <c r="N893" s="69">
        <v>83.848126100826505</v>
      </c>
      <c r="O893" s="69">
        <v>66.529988996047706</v>
      </c>
      <c r="P893" s="69">
        <v>157528.06050023399</v>
      </c>
      <c r="Q893" s="69">
        <v>199776.47989748901</v>
      </c>
      <c r="R893" s="69">
        <v>92.020598328475202</v>
      </c>
      <c r="S893" s="69">
        <v>697.21792977959797</v>
      </c>
      <c r="T893" s="69">
        <v>6.7720921909478703E-4</v>
      </c>
      <c r="U893" s="69">
        <v>0.52737546031214599</v>
      </c>
      <c r="V893" s="70">
        <v>0</v>
      </c>
      <c r="W893" s="69">
        <v>0.122067605308128</v>
      </c>
      <c r="X893" s="69">
        <v>0.35055693437972402</v>
      </c>
      <c r="Y893" s="70">
        <v>0</v>
      </c>
      <c r="Z893" s="69">
        <v>1</v>
      </c>
      <c r="AA893" s="69">
        <v>3.1321733073816398E-4</v>
      </c>
      <c r="AB893" s="69">
        <v>7.6455520052410696E-3</v>
      </c>
      <c r="AC893" s="69">
        <v>6.9557462507914497E-3</v>
      </c>
      <c r="AD893" s="69">
        <v>1.3195078229506199E-3</v>
      </c>
      <c r="AE893" s="69">
        <v>1.07704736549435E-2</v>
      </c>
      <c r="AF893" s="68">
        <v>5.5516815707900898E-3</v>
      </c>
      <c r="AG893" s="69">
        <v>5.3804271705809098E-3</v>
      </c>
      <c r="AH893" s="69">
        <v>7.5226402728588404</v>
      </c>
      <c r="AI893" s="69">
        <v>0.204130927981898</v>
      </c>
      <c r="AJ893" s="69">
        <v>1852.0797234372601</v>
      </c>
      <c r="AK893" s="69" t="s">
        <v>99</v>
      </c>
      <c r="AL893" s="69" t="s">
        <v>100</v>
      </c>
      <c r="AM893" s="69">
        <v>31941177187.330002</v>
      </c>
      <c r="AN893" s="69">
        <v>202765</v>
      </c>
      <c r="AO893" s="70">
        <f t="shared" si="184"/>
        <v>1.8927494880188803E-2</v>
      </c>
      <c r="AP893" s="71">
        <f t="shared" si="185"/>
        <v>20.49155575058882</v>
      </c>
      <c r="AQ893" s="68">
        <f t="shared" si="186"/>
        <v>6.0570739140456929E-3</v>
      </c>
      <c r="AR893" s="72">
        <f t="shared" si="187"/>
        <v>0.27789945597234356</v>
      </c>
      <c r="AS893" s="72">
        <v>2.1</v>
      </c>
      <c r="AT893" s="68">
        <f t="shared" si="188"/>
        <v>1.1658531298659189E-2</v>
      </c>
    </row>
    <row r="894" spans="1:47" s="69" customFormat="1" x14ac:dyDescent="0.25">
      <c r="A894" s="69" t="s">
        <v>37</v>
      </c>
      <c r="B894" s="69">
        <v>24.665070187892098</v>
      </c>
      <c r="C894" s="69">
        <v>2.45692456034379E-2</v>
      </c>
      <c r="D894" s="69">
        <v>25.807956647729</v>
      </c>
      <c r="E894" s="69">
        <v>15.943736738948701</v>
      </c>
      <c r="F894" s="70">
        <v>0</v>
      </c>
      <c r="G894" s="70">
        <v>0</v>
      </c>
      <c r="H894" s="69">
        <v>4.2411526155603401</v>
      </c>
      <c r="I894" s="69">
        <v>82.792301836099995</v>
      </c>
      <c r="J894" s="69">
        <v>84.489415165186699</v>
      </c>
      <c r="K894" s="69">
        <v>37.3504359417092</v>
      </c>
      <c r="L894" s="69">
        <v>111.341879324869</v>
      </c>
      <c r="M894" s="69">
        <v>32.227152134294101</v>
      </c>
      <c r="N894" s="69">
        <v>82.588951954031501</v>
      </c>
      <c r="O894" s="69">
        <v>65.520657120525897</v>
      </c>
      <c r="P894" s="69">
        <v>139500.590064766</v>
      </c>
      <c r="Q894" s="69">
        <v>179445.81101984499</v>
      </c>
      <c r="R894" s="69">
        <v>106.318474873399</v>
      </c>
      <c r="S894" s="69">
        <v>684.86456907071397</v>
      </c>
      <c r="T894" s="69">
        <v>9.7632988685034095E-4</v>
      </c>
      <c r="U894" s="69">
        <v>0.52839551382179895</v>
      </c>
      <c r="V894" s="70">
        <v>0</v>
      </c>
      <c r="W894" s="69">
        <v>0.123147386662925</v>
      </c>
      <c r="X894" s="69">
        <v>0.34845709951527398</v>
      </c>
      <c r="Y894" s="70">
        <v>0</v>
      </c>
      <c r="Z894" s="69">
        <v>1</v>
      </c>
      <c r="AA894" s="69">
        <v>3.1429814161918499E-4</v>
      </c>
      <c r="AB894" s="69">
        <v>7.5362752164454504E-3</v>
      </c>
      <c r="AC894" s="69">
        <v>6.9385752512490196E-3</v>
      </c>
      <c r="AD894" s="69">
        <v>1.5340823637495201E-3</v>
      </c>
      <c r="AE894" s="69">
        <v>1.0412390853922E-2</v>
      </c>
      <c r="AF894" s="68">
        <v>5.6014686776802098E-3</v>
      </c>
      <c r="AG894" s="69">
        <v>4.7722017944069996E-3</v>
      </c>
      <c r="AH894" s="69">
        <v>7.1085127869039901</v>
      </c>
      <c r="AI894" s="69">
        <v>0.20569054300426201</v>
      </c>
      <c r="AJ894" s="69">
        <v>2590.1460086275301</v>
      </c>
      <c r="AK894" s="69" t="s">
        <v>101</v>
      </c>
      <c r="AL894" s="69" t="s">
        <v>102</v>
      </c>
      <c r="AM894" s="69">
        <v>16520357378.42</v>
      </c>
      <c r="AN894" s="69">
        <v>118425</v>
      </c>
      <c r="AO894" s="70">
        <f t="shared" si="184"/>
        <v>1.9015957615996646E-2</v>
      </c>
      <c r="AP894" s="71">
        <f t="shared" si="185"/>
        <v>20.577543858781787</v>
      </c>
      <c r="AQ894" s="68">
        <f t="shared" si="186"/>
        <v>4.3098794254079163E-3</v>
      </c>
      <c r="AR894" s="72">
        <f t="shared" si="187"/>
        <v>0.19864014661622975</v>
      </c>
      <c r="AS894" s="72">
        <v>2.1</v>
      </c>
      <c r="AT894" s="68">
        <f t="shared" si="188"/>
        <v>1.1763084223128441E-2</v>
      </c>
      <c r="AU894" s="68">
        <f>AVERAGE(AQ892:AQ894)</f>
        <v>5.0235405037732843E-3</v>
      </c>
    </row>
    <row r="895" spans="1:47" x14ac:dyDescent="0.25">
      <c r="A895" t="s">
        <v>37</v>
      </c>
      <c r="B895">
        <v>23.770499148246</v>
      </c>
      <c r="C895">
        <v>2.4097411266328399E-2</v>
      </c>
      <c r="D895">
        <v>25.376151889878599</v>
      </c>
      <c r="E895">
        <v>18.815316966849799</v>
      </c>
      <c r="F895" s="1">
        <v>0</v>
      </c>
      <c r="G895" s="1">
        <v>0</v>
      </c>
      <c r="H895">
        <v>4.3446256366538396</v>
      </c>
      <c r="I895">
        <v>105.04240010071</v>
      </c>
      <c r="J895">
        <v>106.590593616229</v>
      </c>
      <c r="K895">
        <v>57.597907864136403</v>
      </c>
      <c r="L895">
        <v>136.353385145511</v>
      </c>
      <c r="M895">
        <v>34.182778942018402</v>
      </c>
      <c r="N895">
        <v>81.172308791852601</v>
      </c>
      <c r="O895">
        <v>63.789678014018399</v>
      </c>
      <c r="P895">
        <v>127118.915404496</v>
      </c>
      <c r="Q895">
        <v>163804.96435664501</v>
      </c>
      <c r="R895">
        <v>117.48704849478101</v>
      </c>
      <c r="S895">
        <v>683.10898862352894</v>
      </c>
      <c r="T895">
        <v>8.8164213711554795E-4</v>
      </c>
      <c r="U895">
        <v>0.519428433987</v>
      </c>
      <c r="V895" s="1">
        <v>0</v>
      </c>
      <c r="W895">
        <v>0.118992898224846</v>
      </c>
      <c r="X895">
        <v>0.36157866778815201</v>
      </c>
      <c r="Y895" s="1">
        <v>0</v>
      </c>
      <c r="Z895">
        <v>1</v>
      </c>
      <c r="AA895">
        <v>3.1927270459053999E-4</v>
      </c>
      <c r="AB895">
        <v>7.5628641205217999E-3</v>
      </c>
      <c r="AC895">
        <v>7.0682378533090803E-3</v>
      </c>
      <c r="AD895">
        <v>1.5652277206296601E-3</v>
      </c>
      <c r="AE895">
        <v>9.8271699789766794E-3</v>
      </c>
      <c r="AF895" s="3">
        <v>5.7954475763367201E-3</v>
      </c>
      <c r="AG895">
        <v>4.8228915444119003E-3</v>
      </c>
      <c r="AH895">
        <v>6.95243389507863</v>
      </c>
      <c r="AI895">
        <v>0.22610580507376901</v>
      </c>
      <c r="AJ895">
        <v>3386.1323148607198</v>
      </c>
      <c r="AK895" t="s">
        <v>103</v>
      </c>
      <c r="AL895" t="s">
        <v>104</v>
      </c>
      <c r="AM895">
        <v>9753198784.4099998</v>
      </c>
      <c r="AN895">
        <v>76725</v>
      </c>
      <c r="AO895" s="1">
        <f t="shared" si="184"/>
        <v>1.9268178089389895E-2</v>
      </c>
      <c r="AP895" s="5">
        <f t="shared" si="185"/>
        <v>20.822241007126774</v>
      </c>
      <c r="AQ895" s="3">
        <f t="shared" si="186"/>
        <v>3.0964126915029172E-3</v>
      </c>
      <c r="AR895" s="15">
        <f t="shared" si="187"/>
        <v>0.14159177871921336</v>
      </c>
      <c r="AS895" s="72">
        <v>2.0499999999999998</v>
      </c>
      <c r="AT895" s="3">
        <f t="shared" si="188"/>
        <v>1.1880667531490275E-2</v>
      </c>
    </row>
    <row r="896" spans="1:47" x14ac:dyDescent="0.25">
      <c r="A896" t="s">
        <v>37</v>
      </c>
      <c r="B896">
        <v>24.818767039513101</v>
      </c>
      <c r="C896">
        <v>2.4570555185276E-2</v>
      </c>
      <c r="D896">
        <v>25.809151933007499</v>
      </c>
      <c r="E896">
        <v>22.335099055863701</v>
      </c>
      <c r="F896" s="1">
        <v>0</v>
      </c>
      <c r="G896" s="1">
        <v>0</v>
      </c>
      <c r="H896">
        <v>4.4363669969978101</v>
      </c>
      <c r="I896">
        <v>127.48663335418701</v>
      </c>
      <c r="J896">
        <v>128.890733111896</v>
      </c>
      <c r="K896">
        <v>75.861730517289303</v>
      </c>
      <c r="L896">
        <v>161.246956570799</v>
      </c>
      <c r="M896">
        <v>36.183572644807498</v>
      </c>
      <c r="N896">
        <v>79.645359491132396</v>
      </c>
      <c r="O896">
        <v>61.584385692968802</v>
      </c>
      <c r="P896">
        <v>117751.100221948</v>
      </c>
      <c r="Q896">
        <v>153178.72336015699</v>
      </c>
      <c r="R896">
        <v>125.81649512355899</v>
      </c>
      <c r="S896">
        <v>682.57792571209995</v>
      </c>
      <c r="T896">
        <v>6.1637039733716695E-4</v>
      </c>
      <c r="U896">
        <v>0.530902411809969</v>
      </c>
      <c r="V896" s="1">
        <v>0</v>
      </c>
      <c r="W896">
        <v>0.10259264024458099</v>
      </c>
      <c r="X896">
        <v>0.36650494794544802</v>
      </c>
      <c r="Y896" s="1">
        <v>0</v>
      </c>
      <c r="Z896">
        <v>1</v>
      </c>
      <c r="AA896">
        <v>3.2764301291191001E-4</v>
      </c>
      <c r="AB896">
        <v>7.6944942346875598E-3</v>
      </c>
      <c r="AC896">
        <v>7.2641194636313203E-3</v>
      </c>
      <c r="AD896">
        <v>1.51087488212745E-3</v>
      </c>
      <c r="AE896">
        <v>1.0649144178356201E-2</v>
      </c>
      <c r="AF896" s="3">
        <v>6.1347446899191697E-3</v>
      </c>
      <c r="AG896">
        <v>4.3884743367674896E-3</v>
      </c>
      <c r="AH896">
        <v>6.9656024582790899</v>
      </c>
      <c r="AI896">
        <v>0.22707248563174201</v>
      </c>
      <c r="AJ896">
        <v>4239.7463771741004</v>
      </c>
      <c r="AK896" t="s">
        <v>105</v>
      </c>
      <c r="AL896" t="s">
        <v>106</v>
      </c>
      <c r="AM896">
        <v>5920760821.3599997</v>
      </c>
      <c r="AN896">
        <v>50282</v>
      </c>
      <c r="AO896" s="1">
        <f t="shared" si="184"/>
        <v>1.9554514621885611E-2</v>
      </c>
      <c r="AP896" s="5">
        <f t="shared" si="185"/>
        <v>21.099198856542923</v>
      </c>
      <c r="AQ896" s="3">
        <f t="shared" si="186"/>
        <v>3.9375271871380339E-3</v>
      </c>
      <c r="AR896" s="15">
        <f t="shared" si="187"/>
        <v>0.17628954579082179</v>
      </c>
      <c r="AS896" s="72">
        <v>1.95</v>
      </c>
      <c r="AT896" s="3">
        <f t="shared" si="188"/>
        <v>1.1962752145342381E-2</v>
      </c>
    </row>
    <row r="897" spans="1:46" x14ac:dyDescent="0.25">
      <c r="A897" t="s">
        <v>37</v>
      </c>
      <c r="B897">
        <v>22.350494715737302</v>
      </c>
      <c r="C897">
        <v>2.3781684639225701E-2</v>
      </c>
      <c r="D897">
        <v>25.085925737060599</v>
      </c>
      <c r="E897">
        <v>41.989151284582498</v>
      </c>
      <c r="F897" s="1">
        <v>0</v>
      </c>
      <c r="G897" s="1">
        <v>0</v>
      </c>
      <c r="H897">
        <v>4.6445913471069797</v>
      </c>
      <c r="I897">
        <v>147.23429311790301</v>
      </c>
      <c r="J897">
        <v>148.47630797707899</v>
      </c>
      <c r="K897">
        <v>92.224638367588298</v>
      </c>
      <c r="L897">
        <v>185.03141062722099</v>
      </c>
      <c r="M897">
        <v>36.800515626965101</v>
      </c>
      <c r="N897">
        <v>78.000958540832301</v>
      </c>
      <c r="O897">
        <v>59.781752456145199</v>
      </c>
      <c r="P897">
        <v>104927.354690218</v>
      </c>
      <c r="Q897">
        <v>139869.937676929</v>
      </c>
      <c r="R897">
        <v>125.485192132466</v>
      </c>
      <c r="S897">
        <v>683.87012464889199</v>
      </c>
      <c r="T897">
        <v>9.0268471090131498E-4</v>
      </c>
      <c r="U897">
        <v>0.56172866839251501</v>
      </c>
      <c r="V897" s="1">
        <v>0</v>
      </c>
      <c r="W897">
        <v>8.7710097931106498E-2</v>
      </c>
      <c r="X897">
        <v>0.35056123367637698</v>
      </c>
      <c r="Y897" s="1">
        <v>0</v>
      </c>
      <c r="Z897">
        <v>1</v>
      </c>
      <c r="AA897">
        <v>3.4022737613608801E-4</v>
      </c>
      <c r="AB897">
        <v>7.47440825039447E-3</v>
      </c>
      <c r="AC897">
        <v>7.26084454145569E-3</v>
      </c>
      <c r="AD897">
        <v>1.2756200753021201E-3</v>
      </c>
      <c r="AE897">
        <v>1.13807320953091E-2</v>
      </c>
      <c r="AF897" s="3">
        <v>6.3099788378032599E-3</v>
      </c>
      <c r="AG897">
        <v>3.3106669202109698E-3</v>
      </c>
      <c r="AH897">
        <v>7.0981518733002602</v>
      </c>
      <c r="AI897">
        <v>0.23629230679927399</v>
      </c>
      <c r="AJ897">
        <v>5045.0206231269203</v>
      </c>
      <c r="AK897" t="s">
        <v>107</v>
      </c>
      <c r="AL897" t="s">
        <v>108</v>
      </c>
      <c r="AM897">
        <v>2376079946.96</v>
      </c>
      <c r="AN897">
        <v>22645</v>
      </c>
      <c r="AO897" s="1">
        <f t="shared" si="184"/>
        <v>2.0852027476978625E-2</v>
      </c>
      <c r="AP897" s="5">
        <f t="shared" si="185"/>
        <v>22.343118263876992</v>
      </c>
      <c r="AQ897" s="3">
        <f t="shared" si="186"/>
        <v>7.7509253807936385E-6</v>
      </c>
      <c r="AR897" s="15">
        <f t="shared" si="187"/>
        <v>3.3014424276833765E-4</v>
      </c>
      <c r="AS897" s="72">
        <v>2.1</v>
      </c>
      <c r="AT897" s="3">
        <f t="shared" si="188"/>
        <v>1.3250955559386846E-2</v>
      </c>
    </row>
    <row r="898" spans="1:46" x14ac:dyDescent="0.25">
      <c r="A898" t="s">
        <v>37</v>
      </c>
      <c r="B898">
        <v>19.811493371201902</v>
      </c>
      <c r="C898">
        <v>2.2453572559516799E-2</v>
      </c>
      <c r="D898">
        <v>23.853715962758798</v>
      </c>
      <c r="E898">
        <v>76.291181751379796</v>
      </c>
      <c r="F898" s="1">
        <v>0</v>
      </c>
      <c r="G898" s="1">
        <v>0</v>
      </c>
      <c r="H898">
        <v>4.9746285247306004</v>
      </c>
      <c r="I898">
        <v>167.81965648428101</v>
      </c>
      <c r="J898">
        <v>170.120170056397</v>
      </c>
      <c r="K898">
        <v>116.226997638966</v>
      </c>
      <c r="L898">
        <v>209.973669243741</v>
      </c>
      <c r="M898">
        <v>36.598944511388297</v>
      </c>
      <c r="N898">
        <v>78.060820739637705</v>
      </c>
      <c r="O898">
        <v>60.024429854631897</v>
      </c>
      <c r="P898">
        <v>93938.482861436394</v>
      </c>
      <c r="Q898">
        <v>123797.453871634</v>
      </c>
      <c r="R898">
        <v>122.14289766160201</v>
      </c>
      <c r="S898">
        <v>675.544955320751</v>
      </c>
      <c r="T898">
        <v>4.6350643504668399E-3</v>
      </c>
      <c r="U898">
        <v>0.60245840541243001</v>
      </c>
      <c r="V898" s="1">
        <v>0</v>
      </c>
      <c r="W898">
        <v>7.9616904355781906E-2</v>
      </c>
      <c r="X898">
        <v>0.31792469023178699</v>
      </c>
      <c r="Y898" s="1">
        <v>0</v>
      </c>
      <c r="Z898">
        <v>1</v>
      </c>
      <c r="AA898">
        <v>3.52692146009567E-4</v>
      </c>
      <c r="AB898">
        <v>7.2550084796987298E-3</v>
      </c>
      <c r="AC898">
        <v>7.3811406353107897E-3</v>
      </c>
      <c r="AD898">
        <v>9.3221347560310105E-4</v>
      </c>
      <c r="AE898">
        <v>1.1194040359608999E-2</v>
      </c>
      <c r="AF898" s="3">
        <v>6.3038078976746402E-3</v>
      </c>
      <c r="AG898">
        <v>2.7197071156219699E-3</v>
      </c>
      <c r="AH898">
        <v>7.0631904374065302</v>
      </c>
      <c r="AI898">
        <v>0.23280671261431801</v>
      </c>
      <c r="AJ898">
        <v>5753.4467777264599</v>
      </c>
      <c r="AK898" t="s">
        <v>109</v>
      </c>
      <c r="AL898" t="s">
        <v>110</v>
      </c>
      <c r="AM898">
        <v>906412421.13</v>
      </c>
      <c r="AN898">
        <v>9649</v>
      </c>
      <c r="AO898" s="1">
        <f t="shared" si="184"/>
        <v>2.09718293664371E-2</v>
      </c>
      <c r="AP898" s="5">
        <f t="shared" si="185"/>
        <v>22.457060384492532</v>
      </c>
      <c r="AQ898" s="3">
        <f t="shared" si="186"/>
        <v>-2.7408948121758203E-3</v>
      </c>
      <c r="AR898" s="15">
        <f t="shared" si="187"/>
        <v>-0.11780557953691462</v>
      </c>
      <c r="AS898" s="72">
        <v>2.1</v>
      </c>
      <c r="AT898" s="3">
        <f t="shared" si="188"/>
        <v>1.3237996585116745E-2</v>
      </c>
    </row>
    <row r="899" spans="1:46" x14ac:dyDescent="0.25">
      <c r="A899" t="s">
        <v>37</v>
      </c>
      <c r="B899">
        <v>24.101112300063601</v>
      </c>
      <c r="C899">
        <v>2.1597026738934998E-2</v>
      </c>
      <c r="D899">
        <v>23.049195317814899</v>
      </c>
      <c r="E899">
        <v>104.634248590138</v>
      </c>
      <c r="F899" s="1">
        <v>0</v>
      </c>
      <c r="G899" s="1">
        <v>0</v>
      </c>
      <c r="H899">
        <v>5.2378308637574396</v>
      </c>
      <c r="I899">
        <v>189.030102656899</v>
      </c>
      <c r="J899">
        <v>192.641364790252</v>
      </c>
      <c r="K899">
        <v>139.171241488314</v>
      </c>
      <c r="L899">
        <v>234.69989280170401</v>
      </c>
      <c r="M899">
        <v>35.584393597155199</v>
      </c>
      <c r="N899">
        <v>76.5750479449067</v>
      </c>
      <c r="O899">
        <v>59.226868395230603</v>
      </c>
      <c r="P899">
        <v>86021.666145494004</v>
      </c>
      <c r="Q899">
        <v>114765.315419349</v>
      </c>
      <c r="R899">
        <v>121.38666570544</v>
      </c>
      <c r="S899">
        <v>671.99897107338302</v>
      </c>
      <c r="T899" s="1">
        <v>0</v>
      </c>
      <c r="U899">
        <v>0.66383684154149103</v>
      </c>
      <c r="V899" s="1">
        <v>0</v>
      </c>
      <c r="W899">
        <v>9.1411521016618799E-2</v>
      </c>
      <c r="X899">
        <v>0.24475163744188899</v>
      </c>
      <c r="Y899" s="1">
        <v>0</v>
      </c>
      <c r="Z899">
        <v>1</v>
      </c>
      <c r="AA899">
        <v>3.5454972073743199E-4</v>
      </c>
      <c r="AB899">
        <v>6.8073340422335699E-3</v>
      </c>
      <c r="AC899">
        <v>7.0542141113422102E-3</v>
      </c>
      <c r="AD899">
        <v>7.31610989983879E-4</v>
      </c>
      <c r="AE899">
        <v>1.09473844082397E-2</v>
      </c>
      <c r="AF899" s="3">
        <v>6.1358463413789298E-3</v>
      </c>
      <c r="AG899">
        <v>2.7560981971357199E-3</v>
      </c>
      <c r="AH899">
        <v>7.1529887530319298</v>
      </c>
      <c r="AI899">
        <v>0.22994235916647701</v>
      </c>
      <c r="AJ899">
        <v>6242.6973414180402</v>
      </c>
      <c r="AK899" t="s">
        <v>111</v>
      </c>
      <c r="AL899" t="s">
        <v>112</v>
      </c>
      <c r="AM899">
        <v>237677863.56</v>
      </c>
      <c r="AN899">
        <v>2763</v>
      </c>
      <c r="AO899" s="1">
        <f t="shared" si="184"/>
        <v>1.8146494929492767E-2</v>
      </c>
      <c r="AP899" s="5">
        <f t="shared" si="185"/>
        <v>19.72869233488105</v>
      </c>
      <c r="AQ899" s="3">
        <f t="shared" si="186"/>
        <v>4.5721401189146652E-3</v>
      </c>
      <c r="AR899" s="15">
        <f t="shared" si="187"/>
        <v>0.22162745968986264</v>
      </c>
      <c r="AS899" s="15">
        <v>1.75</v>
      </c>
      <c r="AT899" s="3">
        <f t="shared" si="188"/>
        <v>1.0737731097413127E-2</v>
      </c>
    </row>
    <row r="900" spans="1:46" x14ac:dyDescent="0.25">
      <c r="A900" t="s">
        <v>37</v>
      </c>
      <c r="B900">
        <v>12.0996286685537</v>
      </c>
      <c r="C900">
        <v>2.1122854769650298E-2</v>
      </c>
      <c r="D900">
        <v>22.600480439868399</v>
      </c>
      <c r="E900">
        <v>160.993252919649</v>
      </c>
      <c r="F900" s="1">
        <v>0</v>
      </c>
      <c r="G900" s="1">
        <v>0</v>
      </c>
      <c r="H900">
        <v>5.7133040477962398</v>
      </c>
      <c r="I900">
        <v>225.88254974372799</v>
      </c>
      <c r="J900">
        <v>230.094075829291</v>
      </c>
      <c r="K900">
        <v>177.63102841791601</v>
      </c>
      <c r="L900">
        <v>273.69814098778801</v>
      </c>
      <c r="M900">
        <v>33.315804740883699</v>
      </c>
      <c r="N900">
        <v>74.754898155901799</v>
      </c>
      <c r="O900">
        <v>59.398933073353703</v>
      </c>
      <c r="P900">
        <v>82004.597765212704</v>
      </c>
      <c r="Q900">
        <v>103041.714583033</v>
      </c>
      <c r="R900">
        <v>117.112219785793</v>
      </c>
      <c r="S900">
        <v>663.33754888701105</v>
      </c>
      <c r="T900" s="1">
        <v>0</v>
      </c>
      <c r="U900">
        <v>0.85393095167157895</v>
      </c>
      <c r="V900" s="1">
        <v>0</v>
      </c>
      <c r="W900">
        <v>4.5694093355045699E-2</v>
      </c>
      <c r="X900">
        <v>0.10037495497337399</v>
      </c>
      <c r="Y900" s="1">
        <v>0</v>
      </c>
      <c r="Z900">
        <v>1</v>
      </c>
      <c r="AA900">
        <v>3.24479684540972E-4</v>
      </c>
      <c r="AB900">
        <v>6.5639732094137796E-3</v>
      </c>
      <c r="AC900">
        <v>6.9575232779731898E-3</v>
      </c>
      <c r="AD900">
        <v>4.0066066990154402E-4</v>
      </c>
      <c r="AE900">
        <v>1.08131291644056E-2</v>
      </c>
      <c r="AF900" s="3">
        <v>5.69648593844018E-3</v>
      </c>
      <c r="AG900">
        <v>3.02065449270493E-3</v>
      </c>
      <c r="AH900">
        <v>7.0030556741741998</v>
      </c>
      <c r="AI900">
        <v>0.20826421095540301</v>
      </c>
      <c r="AJ900">
        <v>6525.39555860992</v>
      </c>
      <c r="AK900" t="s">
        <v>113</v>
      </c>
      <c r="AL900" t="s">
        <v>114</v>
      </c>
      <c r="AM900">
        <v>152282538.05000001</v>
      </c>
      <c r="AN900">
        <v>1857</v>
      </c>
      <c r="AO900" s="1">
        <f t="shared" si="184"/>
        <v>1.2978488900954342E-2</v>
      </c>
      <c r="AP900" s="5">
        <f t="shared" si="185"/>
        <v>14.509193685701005</v>
      </c>
      <c r="AQ900" s="3">
        <f t="shared" ref="AQ900" si="189">(1-(1-B900/100)^(1/12))- AO900</f>
        <v>-2.2888537693789499E-3</v>
      </c>
      <c r="AR900" s="15">
        <f t="shared" ref="AR900" si="190">B900/AP900-1</f>
        <v>-0.16607160048610847</v>
      </c>
      <c r="AS900" s="15">
        <v>1</v>
      </c>
    </row>
    <row r="901" spans="1:46" x14ac:dyDescent="0.25">
      <c r="AN901">
        <f>SUM(AN882:AN900)</f>
        <v>3196975</v>
      </c>
    </row>
    <row r="903" spans="1:46" x14ac:dyDescent="0.25">
      <c r="AO903" t="s">
        <v>226</v>
      </c>
      <c r="AP903" t="s">
        <v>67</v>
      </c>
      <c r="AR903" t="s">
        <v>325</v>
      </c>
    </row>
    <row r="904" spans="1:46" x14ac:dyDescent="0.25">
      <c r="A904" t="s">
        <v>0</v>
      </c>
      <c r="B904" t="s">
        <v>1</v>
      </c>
      <c r="C904" t="s">
        <v>2</v>
      </c>
      <c r="D904" t="s">
        <v>3</v>
      </c>
      <c r="E904" t="s">
        <v>5</v>
      </c>
      <c r="F904" t="s">
        <v>6</v>
      </c>
      <c r="G904" t="s">
        <v>208</v>
      </c>
      <c r="H904" t="s">
        <v>7</v>
      </c>
      <c r="I904" t="s">
        <v>8</v>
      </c>
      <c r="J904" t="s">
        <v>134</v>
      </c>
      <c r="K904" t="s">
        <v>143</v>
      </c>
      <c r="L904" t="s">
        <v>9</v>
      </c>
      <c r="M904" t="s">
        <v>10</v>
      </c>
      <c r="N904" t="s">
        <v>11</v>
      </c>
      <c r="O904" t="s">
        <v>13</v>
      </c>
      <c r="P904" t="s">
        <v>14</v>
      </c>
      <c r="Q904" t="s">
        <v>15</v>
      </c>
      <c r="R904" t="s">
        <v>16</v>
      </c>
      <c r="S904" t="s">
        <v>17</v>
      </c>
      <c r="T904" t="s">
        <v>18</v>
      </c>
      <c r="U904" t="s">
        <v>20</v>
      </c>
      <c r="V904" t="s">
        <v>21</v>
      </c>
      <c r="W904" t="s">
        <v>22</v>
      </c>
      <c r="X904" t="s">
        <v>23</v>
      </c>
      <c r="Y904" t="s">
        <v>24</v>
      </c>
      <c r="Z904" t="s">
        <v>25</v>
      </c>
      <c r="AA904" t="s">
        <v>26</v>
      </c>
      <c r="AB904" t="s">
        <v>27</v>
      </c>
      <c r="AC904" t="s">
        <v>263</v>
      </c>
      <c r="AD904" t="s">
        <v>120</v>
      </c>
      <c r="AE904" t="s">
        <v>29</v>
      </c>
      <c r="AF904" s="3" t="s">
        <v>233</v>
      </c>
      <c r="AG904" t="s">
        <v>30</v>
      </c>
      <c r="AH904" t="s">
        <v>31</v>
      </c>
      <c r="AI904" t="s">
        <v>32</v>
      </c>
      <c r="AJ904" t="s">
        <v>33</v>
      </c>
      <c r="AK904" t="s">
        <v>34</v>
      </c>
      <c r="AL904" t="s">
        <v>74</v>
      </c>
      <c r="AM904" t="s">
        <v>35</v>
      </c>
      <c r="AN904" t="s">
        <v>36</v>
      </c>
      <c r="AO904" s="15">
        <v>1</v>
      </c>
      <c r="AP904" s="15">
        <v>1</v>
      </c>
    </row>
    <row r="905" spans="1:46" x14ac:dyDescent="0.25">
      <c r="A905" t="s">
        <v>37</v>
      </c>
      <c r="B905">
        <v>0.22071448791979301</v>
      </c>
      <c r="C905">
        <v>5.1178818209070397E-3</v>
      </c>
      <c r="D905">
        <v>5.9715017138018398</v>
      </c>
      <c r="E905">
        <v>-97.009751344444894</v>
      </c>
      <c r="F905" s="1">
        <v>0</v>
      </c>
      <c r="G905" s="1">
        <v>0</v>
      </c>
      <c r="H905">
        <v>2.7407355877337198</v>
      </c>
      <c r="I905">
        <v>-206.34191797016899</v>
      </c>
      <c r="J905">
        <v>-200.16091656736299</v>
      </c>
      <c r="K905">
        <v>-218.33878825024601</v>
      </c>
      <c r="L905">
        <v>-183.36677174113899</v>
      </c>
      <c r="M905">
        <v>28.0756463100427</v>
      </c>
      <c r="N905">
        <v>92.061554240319893</v>
      </c>
      <c r="O905">
        <v>74.788068219128704</v>
      </c>
      <c r="P905">
        <v>173708.325806451</v>
      </c>
      <c r="Q905">
        <v>201262.009505138</v>
      </c>
      <c r="R905">
        <v>82.598248638183406</v>
      </c>
      <c r="S905">
        <v>655.62244366581001</v>
      </c>
      <c r="T905">
        <v>0.84474188573537801</v>
      </c>
      <c r="U905">
        <v>0.15899550546177799</v>
      </c>
      <c r="V905" s="1">
        <v>0</v>
      </c>
      <c r="W905">
        <v>0.18908864026258601</v>
      </c>
      <c r="X905">
        <v>0.65191585427563403</v>
      </c>
      <c r="Y905" s="1">
        <v>0</v>
      </c>
      <c r="Z905" s="1">
        <v>0</v>
      </c>
      <c r="AA905">
        <v>2.8692050442233699E-4</v>
      </c>
      <c r="AB905">
        <v>4.8269478742181101E-3</v>
      </c>
      <c r="AC905">
        <v>4.1086640393898704E-3</v>
      </c>
      <c r="AD905">
        <v>3.8335820959033996E-6</v>
      </c>
      <c r="AE905" s="1">
        <v>0</v>
      </c>
      <c r="AF905" s="3">
        <v>0</v>
      </c>
      <c r="AG905" s="1">
        <v>0</v>
      </c>
      <c r="AH905">
        <v>6.87423533617961</v>
      </c>
      <c r="AI905">
        <v>0.16635065254852599</v>
      </c>
      <c r="AJ905">
        <v>0.335637891147193</v>
      </c>
      <c r="AK905" t="s">
        <v>77</v>
      </c>
      <c r="AL905" t="s">
        <v>78</v>
      </c>
      <c r="AM905">
        <v>10769916.199999999</v>
      </c>
      <c r="AN905">
        <v>62</v>
      </c>
      <c r="AO905" s="1">
        <f>AA905+AC905*$AO$904+AF905*$AP$904</f>
        <v>4.3955845438122072E-3</v>
      </c>
      <c r="AP905" s="5">
        <f>100*(1-(1-AO905)^12)</f>
        <v>5.1490318359426412</v>
      </c>
      <c r="AQ905" s="3">
        <f>(1-(1-B905/100)^(1/12))- AO905</f>
        <v>-4.21146947728616E-3</v>
      </c>
      <c r="AR905" s="15">
        <f>B905/AP905-1</f>
        <v>-0.95713475951360349</v>
      </c>
    </row>
    <row r="906" spans="1:46" x14ac:dyDescent="0.25">
      <c r="A906" t="s">
        <v>37</v>
      </c>
      <c r="B906">
        <v>2.47280616239606</v>
      </c>
      <c r="C906">
        <v>5.3573025440533696E-3</v>
      </c>
      <c r="D906">
        <v>6.2426807501742498</v>
      </c>
      <c r="E906">
        <v>-60.934616369174698</v>
      </c>
      <c r="F906" s="1">
        <v>0</v>
      </c>
      <c r="G906" s="1">
        <v>0</v>
      </c>
      <c r="H906">
        <v>3.0750191514203702</v>
      </c>
      <c r="I906">
        <v>-176.32305483035401</v>
      </c>
      <c r="J906">
        <v>-169.45513316970499</v>
      </c>
      <c r="K906">
        <v>-184.331080304312</v>
      </c>
      <c r="L906">
        <v>-156.757767720446</v>
      </c>
      <c r="M906">
        <v>27.821652098591102</v>
      </c>
      <c r="N906">
        <v>91.558430764469804</v>
      </c>
      <c r="O906">
        <v>74.373837757337199</v>
      </c>
      <c r="P906">
        <v>203709.35054016599</v>
      </c>
      <c r="Q906">
        <v>254635.772297282</v>
      </c>
      <c r="R906">
        <v>82.353199800140303</v>
      </c>
      <c r="S906">
        <v>647.16266673188795</v>
      </c>
      <c r="T906">
        <v>0.68454980297100998</v>
      </c>
      <c r="U906">
        <v>0.27665678408685501</v>
      </c>
      <c r="V906" s="1">
        <v>0</v>
      </c>
      <c r="W906">
        <v>0.21411378268366801</v>
      </c>
      <c r="X906">
        <v>0.509229433229476</v>
      </c>
      <c r="Y906" s="1">
        <v>0</v>
      </c>
      <c r="Z906" s="1">
        <v>0</v>
      </c>
      <c r="AA906">
        <v>2.9017089101567202E-4</v>
      </c>
      <c r="AB906">
        <v>5.0482091087254103E-3</v>
      </c>
      <c r="AC906">
        <v>4.33312413511012E-3</v>
      </c>
      <c r="AD906">
        <v>1.89135900788226E-5</v>
      </c>
      <c r="AE906" s="1">
        <v>0</v>
      </c>
      <c r="AF906" s="3">
        <v>2.5708177392109002E-4</v>
      </c>
      <c r="AG906" s="1">
        <v>0</v>
      </c>
      <c r="AH906">
        <v>7.0962744873899499</v>
      </c>
      <c r="AI906">
        <v>0.17133056347081499</v>
      </c>
      <c r="AJ906">
        <v>8.3976029699470107</v>
      </c>
      <c r="AK906" t="s">
        <v>79</v>
      </c>
      <c r="AL906" t="s">
        <v>80</v>
      </c>
      <c r="AM906">
        <v>147078151.09</v>
      </c>
      <c r="AN906">
        <v>722</v>
      </c>
      <c r="AO906" s="1">
        <f t="shared" ref="AO906:AO922" si="191">AA906+AC906*$AO$904+AF906*$AP$904</f>
        <v>4.8803768000468817E-3</v>
      </c>
      <c r="AP906" s="5">
        <f t="shared" ref="AP906:AP923" si="192">100*(1-(1-AO906)^12)</f>
        <v>5.701782290075041</v>
      </c>
      <c r="AQ906" s="3">
        <f t="shared" ref="AQ906:AQ922" si="193">(1-(1-B906/100)^(1/12))- AO906</f>
        <v>-2.7959742140805655E-3</v>
      </c>
      <c r="AR906" s="15">
        <f t="shared" ref="AR906:AR922" si="194">B906/AP906-1</f>
        <v>-0.56630996474551198</v>
      </c>
    </row>
    <row r="907" spans="1:46" x14ac:dyDescent="0.25">
      <c r="A907" t="s">
        <v>37</v>
      </c>
      <c r="B907">
        <v>10.3034030487648</v>
      </c>
      <c r="C907">
        <v>5.6693799879613304E-3</v>
      </c>
      <c r="D907">
        <v>6.5950779079538302</v>
      </c>
      <c r="E907">
        <v>-46.783866360109201</v>
      </c>
      <c r="F907" s="1">
        <v>0</v>
      </c>
      <c r="G907" s="1">
        <v>0</v>
      </c>
      <c r="H907">
        <v>3.2637763644531299</v>
      </c>
      <c r="I907">
        <v>-153.928162655694</v>
      </c>
      <c r="J907">
        <v>-151.66971949842599</v>
      </c>
      <c r="K907">
        <v>-163.35123254437701</v>
      </c>
      <c r="L907">
        <v>-134.387618687599</v>
      </c>
      <c r="M907">
        <v>29.232103923305601</v>
      </c>
      <c r="N907">
        <v>93.794565178983504</v>
      </c>
      <c r="O907">
        <v>75.000562085660405</v>
      </c>
      <c r="P907">
        <v>204197.31145667401</v>
      </c>
      <c r="Q907">
        <v>244337.536249086</v>
      </c>
      <c r="R907">
        <v>83.594540000649502</v>
      </c>
      <c r="S907">
        <v>650.53415174920599</v>
      </c>
      <c r="T907">
        <v>0.67462960532086003</v>
      </c>
      <c r="U907">
        <v>0.27527871518448899</v>
      </c>
      <c r="V907" s="1">
        <v>0</v>
      </c>
      <c r="W907">
        <v>0.25032478564726801</v>
      </c>
      <c r="X907">
        <v>0.474396499168242</v>
      </c>
      <c r="Y907" s="1">
        <v>0</v>
      </c>
      <c r="Z907" s="1">
        <v>0</v>
      </c>
      <c r="AA907">
        <v>2.8974453765591202E-4</v>
      </c>
      <c r="AB907">
        <v>5.3655017792887897E-3</v>
      </c>
      <c r="AC907">
        <v>4.6402661823385797E-3</v>
      </c>
      <c r="AD907">
        <v>1.40465672268211E-5</v>
      </c>
      <c r="AE907" s="1">
        <v>9.1519002222997406E-8</v>
      </c>
      <c r="AF907" s="3">
        <v>8.38710782994436E-4</v>
      </c>
      <c r="AG907" s="1">
        <v>0</v>
      </c>
      <c r="AH907">
        <v>7.4157995233548997</v>
      </c>
      <c r="AI907">
        <v>0.18752627554672799</v>
      </c>
      <c r="AJ907">
        <v>29.935321041793699</v>
      </c>
      <c r="AK907" t="s">
        <v>81</v>
      </c>
      <c r="AL907" t="s">
        <v>82</v>
      </c>
      <c r="AM907">
        <v>2179806299.8000002</v>
      </c>
      <c r="AN907">
        <v>10675</v>
      </c>
      <c r="AO907" s="1">
        <f t="shared" si="191"/>
        <v>5.7687215029889275E-3</v>
      </c>
      <c r="AP907" s="5">
        <f t="shared" si="192"/>
        <v>6.7069991048528514</v>
      </c>
      <c r="AQ907" s="3">
        <f t="shared" si="193"/>
        <v>3.2517936305921143E-3</v>
      </c>
      <c r="AR907" s="15">
        <f t="shared" si="194"/>
        <v>0.53621655343740371</v>
      </c>
    </row>
    <row r="908" spans="1:46" x14ac:dyDescent="0.25">
      <c r="A908" t="s">
        <v>37</v>
      </c>
      <c r="B908">
        <v>9.3252578310895</v>
      </c>
      <c r="C908">
        <v>6.6701224167119502E-3</v>
      </c>
      <c r="D908">
        <v>7.7169410994444902</v>
      </c>
      <c r="E908">
        <v>-43.5017279496223</v>
      </c>
      <c r="F908" s="1">
        <v>0</v>
      </c>
      <c r="G908" s="1">
        <v>0</v>
      </c>
      <c r="H908">
        <v>3.36414170444053</v>
      </c>
      <c r="I908">
        <v>-130.00313836799501</v>
      </c>
      <c r="J908">
        <v>-128.75535037986401</v>
      </c>
      <c r="K908">
        <v>-143.40478089676</v>
      </c>
      <c r="L908">
        <v>-109.91132211220901</v>
      </c>
      <c r="M908">
        <v>30.690417070280301</v>
      </c>
      <c r="N908">
        <v>94.196105262033896</v>
      </c>
      <c r="O908">
        <v>74.576367968848203</v>
      </c>
      <c r="P908">
        <v>198591.454985916</v>
      </c>
      <c r="Q908">
        <v>240919.688525142</v>
      </c>
      <c r="R908">
        <v>84.116300967418994</v>
      </c>
      <c r="S908">
        <v>656.16284067551203</v>
      </c>
      <c r="T908">
        <v>0.68403038662356797</v>
      </c>
      <c r="U908">
        <v>0.28958170348224399</v>
      </c>
      <c r="V908" s="1">
        <v>0</v>
      </c>
      <c r="W908">
        <v>0.23212902687568901</v>
      </c>
      <c r="X908">
        <v>0.47828926964206597</v>
      </c>
      <c r="Y908" s="1">
        <v>0</v>
      </c>
      <c r="Z908" s="1">
        <v>0</v>
      </c>
      <c r="AA908">
        <v>2.9160843589400601E-4</v>
      </c>
      <c r="AB908">
        <v>6.0798405469233404E-3</v>
      </c>
      <c r="AC908">
        <v>5.3325288746213896E-3</v>
      </c>
      <c r="AD908">
        <v>2.9466117752343399E-4</v>
      </c>
      <c r="AE908">
        <v>3.9291458931342697E-6</v>
      </c>
      <c r="AF908" s="3">
        <v>1.48186690856091E-3</v>
      </c>
      <c r="AG908" s="1">
        <v>9.6843997902856805E-8</v>
      </c>
      <c r="AH908">
        <v>7.48683651194305</v>
      </c>
      <c r="AI908">
        <v>0.210050069408142</v>
      </c>
      <c r="AJ908">
        <v>42.770056288910602</v>
      </c>
      <c r="AK908" t="s">
        <v>83</v>
      </c>
      <c r="AL908" t="s">
        <v>84</v>
      </c>
      <c r="AM908">
        <v>10786892060.469999</v>
      </c>
      <c r="AN908">
        <v>54317</v>
      </c>
      <c r="AO908" s="1">
        <f t="shared" si="191"/>
        <v>7.1060042190763057E-3</v>
      </c>
      <c r="AP908" s="5">
        <f t="shared" si="192"/>
        <v>8.2017053541597598</v>
      </c>
      <c r="AQ908" s="3">
        <f t="shared" si="193"/>
        <v>1.0184247805984986E-3</v>
      </c>
      <c r="AR908" s="15">
        <f t="shared" si="194"/>
        <v>0.13699010491274155</v>
      </c>
    </row>
    <row r="909" spans="1:46" x14ac:dyDescent="0.25">
      <c r="A909" t="s">
        <v>37</v>
      </c>
      <c r="B909">
        <v>9.7156948312393805</v>
      </c>
      <c r="C909">
        <v>8.0247364092205804E-3</v>
      </c>
      <c r="D909">
        <v>9.2158336375389798</v>
      </c>
      <c r="E909">
        <v>-35.276685341295</v>
      </c>
      <c r="F909" s="1">
        <v>0</v>
      </c>
      <c r="G909" s="1">
        <v>0</v>
      </c>
      <c r="H909">
        <v>3.50252412143257</v>
      </c>
      <c r="I909">
        <v>-106.156377125021</v>
      </c>
      <c r="J909">
        <v>-105.472165089266</v>
      </c>
      <c r="K909">
        <v>-125.728822408857</v>
      </c>
      <c r="L909">
        <v>-85.496681802610794</v>
      </c>
      <c r="M909">
        <v>32.204725953698897</v>
      </c>
      <c r="N909">
        <v>94.460703024999702</v>
      </c>
      <c r="O909">
        <v>74.107015078465196</v>
      </c>
      <c r="P909">
        <v>193132.92287745999</v>
      </c>
      <c r="Q909">
        <v>236163.22391955901</v>
      </c>
      <c r="R909">
        <v>84.692468422721007</v>
      </c>
      <c r="S909">
        <v>662.45353468763801</v>
      </c>
      <c r="T909">
        <v>0.68951512553107597</v>
      </c>
      <c r="U909">
        <v>0.30044715065712502</v>
      </c>
      <c r="V909" s="1">
        <v>0</v>
      </c>
      <c r="W909">
        <v>0.21490297071822501</v>
      </c>
      <c r="X909">
        <v>0.48464987862464898</v>
      </c>
      <c r="Y909" s="1">
        <v>0</v>
      </c>
      <c r="Z909" s="1">
        <v>0</v>
      </c>
      <c r="AA909">
        <v>2.9346498505204298E-4</v>
      </c>
      <c r="AB909">
        <v>7.0621102438867701E-3</v>
      </c>
      <c r="AC909">
        <v>5.8483261651267604E-3</v>
      </c>
      <c r="AD909">
        <v>6.5682702261272595E-4</v>
      </c>
      <c r="AE909">
        <v>1.09030327306064E-5</v>
      </c>
      <c r="AF909" s="3">
        <v>2.1589063197628099E-3</v>
      </c>
      <c r="AG909">
        <v>1.4464467944908299E-6</v>
      </c>
      <c r="AH909">
        <v>7.4019437361398301</v>
      </c>
      <c r="AI909">
        <v>0.207345262726221</v>
      </c>
      <c r="AJ909">
        <v>86.342846289492996</v>
      </c>
      <c r="AK909" t="s">
        <v>85</v>
      </c>
      <c r="AL909" t="s">
        <v>86</v>
      </c>
      <c r="AM909">
        <v>35523517903.620003</v>
      </c>
      <c r="AN909">
        <v>183933</v>
      </c>
      <c r="AO909" s="1">
        <f t="shared" si="191"/>
        <v>8.3006974699416126E-3</v>
      </c>
      <c r="AP909" s="5">
        <f t="shared" si="192"/>
        <v>9.5184371247519763</v>
      </c>
      <c r="AQ909" s="3">
        <f t="shared" si="193"/>
        <v>1.8034619571876895E-4</v>
      </c>
      <c r="AR909" s="15">
        <f t="shared" si="194"/>
        <v>2.0723749487660204E-2</v>
      </c>
    </row>
    <row r="910" spans="1:46" x14ac:dyDescent="0.25">
      <c r="A910" t="s">
        <v>37</v>
      </c>
      <c r="B910">
        <v>11.360241620487701</v>
      </c>
      <c r="C910">
        <v>9.2767819622411908E-3</v>
      </c>
      <c r="D910">
        <v>10.5813534724383</v>
      </c>
      <c r="E910">
        <v>-26.8472695151968</v>
      </c>
      <c r="F910" s="1">
        <v>0</v>
      </c>
      <c r="G910" s="1">
        <v>0</v>
      </c>
      <c r="H910">
        <v>3.6343380818850601</v>
      </c>
      <c r="I910">
        <v>-82.014760897123395</v>
      </c>
      <c r="J910">
        <v>-81.664525389983496</v>
      </c>
      <c r="K910">
        <v>-106.559187269426</v>
      </c>
      <c r="L910">
        <v>-60.919631503451598</v>
      </c>
      <c r="M910">
        <v>32.898320811759199</v>
      </c>
      <c r="N910">
        <v>94.5515756791293</v>
      </c>
      <c r="O910">
        <v>73.481556136204901</v>
      </c>
      <c r="P910">
        <v>189144.81586073001</v>
      </c>
      <c r="Q910">
        <v>232667.28258937399</v>
      </c>
      <c r="R910">
        <v>85.122078790575301</v>
      </c>
      <c r="S910">
        <v>668.16630756254096</v>
      </c>
      <c r="T910">
        <v>0.69389525889229098</v>
      </c>
      <c r="U910">
        <v>0.316774908507164</v>
      </c>
      <c r="V910" s="1">
        <v>0</v>
      </c>
      <c r="W910">
        <v>0.200351358884232</v>
      </c>
      <c r="X910">
        <v>0.482873732608602</v>
      </c>
      <c r="Y910" s="1">
        <v>0</v>
      </c>
      <c r="Z910" s="1">
        <v>0</v>
      </c>
      <c r="AA910">
        <v>2.95170860449251E-4</v>
      </c>
      <c r="AB910">
        <v>8.1585530620402E-3</v>
      </c>
      <c r="AC910">
        <v>6.5460887925863302E-3</v>
      </c>
      <c r="AD910">
        <v>7.9027798286147703E-4</v>
      </c>
      <c r="AE910">
        <v>2.62322753673396E-5</v>
      </c>
      <c r="AF910" s="3">
        <v>2.9107929514923599E-3</v>
      </c>
      <c r="AG910">
        <v>6.5697108473445696E-6</v>
      </c>
      <c r="AH910">
        <v>7.5851158465844799</v>
      </c>
      <c r="AI910">
        <v>0.22108830895913001</v>
      </c>
      <c r="AJ910">
        <v>164.42654409634901</v>
      </c>
      <c r="AK910" t="s">
        <v>87</v>
      </c>
      <c r="AL910" t="s">
        <v>88</v>
      </c>
      <c r="AM910">
        <v>88351245791.889999</v>
      </c>
      <c r="AN910">
        <v>467109</v>
      </c>
      <c r="AO910" s="1">
        <f t="shared" si="191"/>
        <v>9.7520526045279405E-3</v>
      </c>
      <c r="AP910" s="5">
        <f t="shared" si="192"/>
        <v>11.094749419176042</v>
      </c>
      <c r="AQ910" s="3">
        <f t="shared" si="193"/>
        <v>2.4676423039682142E-4</v>
      </c>
      <c r="AR910" s="15">
        <f t="shared" si="194"/>
        <v>2.3929535610131447E-2</v>
      </c>
    </row>
    <row r="911" spans="1:46" x14ac:dyDescent="0.25">
      <c r="A911" t="s">
        <v>37</v>
      </c>
      <c r="B911">
        <v>13.028735127305399</v>
      </c>
      <c r="C911">
        <v>1.08207261647919E-2</v>
      </c>
      <c r="D911">
        <v>12.2392963415931</v>
      </c>
      <c r="E911">
        <v>-20.117738393383</v>
      </c>
      <c r="F911" s="1">
        <v>0</v>
      </c>
      <c r="G911" s="1">
        <v>0</v>
      </c>
      <c r="H911">
        <v>3.7317869529535899</v>
      </c>
      <c r="I911">
        <v>-58.375613883849098</v>
      </c>
      <c r="J911">
        <v>-58.303266461056303</v>
      </c>
      <c r="K911">
        <v>-90.578765092029798</v>
      </c>
      <c r="L911">
        <v>-36.941630777049703</v>
      </c>
      <c r="M911">
        <v>33.326817032560299</v>
      </c>
      <c r="N911">
        <v>94.572211940968302</v>
      </c>
      <c r="O911">
        <v>72.678336365025601</v>
      </c>
      <c r="P911">
        <v>186153.84589399301</v>
      </c>
      <c r="Q911">
        <v>229471.006139473</v>
      </c>
      <c r="R911">
        <v>85.535414389899103</v>
      </c>
      <c r="S911">
        <v>677.71536393419899</v>
      </c>
      <c r="T911">
        <v>0.69586008282150502</v>
      </c>
      <c r="U911">
        <v>0.33007883650231301</v>
      </c>
      <c r="V911" s="1">
        <v>0</v>
      </c>
      <c r="W911">
        <v>0.18614666627993801</v>
      </c>
      <c r="X911">
        <v>0.48377449721774701</v>
      </c>
      <c r="Y911" s="1">
        <v>0</v>
      </c>
      <c r="Z911" s="1">
        <v>0</v>
      </c>
      <c r="AA911">
        <v>2.9649704093619899E-4</v>
      </c>
      <c r="AB911">
        <v>8.8683239665396305E-3</v>
      </c>
      <c r="AC911">
        <v>7.1465040964864002E-3</v>
      </c>
      <c r="AD911">
        <v>9.8546865890575611E-4</v>
      </c>
      <c r="AE911">
        <v>6.40805554038344E-4</v>
      </c>
      <c r="AF911" s="3">
        <v>3.7266328420276699E-3</v>
      </c>
      <c r="AG911">
        <v>2.9663798421054599E-5</v>
      </c>
      <c r="AH911">
        <v>7.8954299152453897</v>
      </c>
      <c r="AI911">
        <v>0.23819100227916801</v>
      </c>
      <c r="AJ911">
        <v>298.086625459571</v>
      </c>
      <c r="AK911" t="s">
        <v>89</v>
      </c>
      <c r="AL911" t="s">
        <v>90</v>
      </c>
      <c r="AM911">
        <v>149468693637.51001</v>
      </c>
      <c r="AN911">
        <v>802931</v>
      </c>
      <c r="AO911" s="1">
        <f t="shared" si="191"/>
        <v>1.1169633979450269E-2</v>
      </c>
      <c r="AP911" s="5">
        <f t="shared" si="192"/>
        <v>12.61004081003011</v>
      </c>
      <c r="AQ911" s="3">
        <f t="shared" si="193"/>
        <v>3.9566864251459888E-4</v>
      </c>
      <c r="AR911" s="15">
        <f t="shared" si="194"/>
        <v>3.3203248394109597E-2</v>
      </c>
    </row>
    <row r="912" spans="1:46" x14ac:dyDescent="0.25">
      <c r="A912" t="s">
        <v>37</v>
      </c>
      <c r="B912">
        <v>14.5621599572817</v>
      </c>
      <c r="C912">
        <v>1.24992015062876E-2</v>
      </c>
      <c r="D912">
        <v>14.0096996971339</v>
      </c>
      <c r="E912">
        <v>-11.245770949613</v>
      </c>
      <c r="F912" s="1">
        <v>0</v>
      </c>
      <c r="G912" s="1">
        <v>0</v>
      </c>
      <c r="H912">
        <v>3.8423884411711402</v>
      </c>
      <c r="I912">
        <v>-34.065736491679303</v>
      </c>
      <c r="J912">
        <v>-34.0920861966801</v>
      </c>
      <c r="K912">
        <v>-72.538878596057003</v>
      </c>
      <c r="L912">
        <v>-12.2825150136188</v>
      </c>
      <c r="M912">
        <v>33.271040355547797</v>
      </c>
      <c r="N912">
        <v>94.406339342651904</v>
      </c>
      <c r="O912">
        <v>72.114947258686996</v>
      </c>
      <c r="P912">
        <v>183148.752574296</v>
      </c>
      <c r="Q912">
        <v>227654.27786513901</v>
      </c>
      <c r="R912">
        <v>86.074085063133495</v>
      </c>
      <c r="S912">
        <v>686.23611400327695</v>
      </c>
      <c r="T912">
        <v>0.70028412262404505</v>
      </c>
      <c r="U912">
        <v>0.34296301552256703</v>
      </c>
      <c r="V912" s="1">
        <v>0</v>
      </c>
      <c r="W912">
        <v>0.165857362552425</v>
      </c>
      <c r="X912">
        <v>0.49117962192500603</v>
      </c>
      <c r="Y912" s="1">
        <v>0</v>
      </c>
      <c r="Z912" s="1">
        <v>0</v>
      </c>
      <c r="AA912">
        <v>2.97976111287931E-4</v>
      </c>
      <c r="AB912">
        <v>9.0918803009351606E-3</v>
      </c>
      <c r="AC912">
        <v>7.4122967016806802E-3</v>
      </c>
      <c r="AD912">
        <v>1.4938417921969E-3</v>
      </c>
      <c r="AE912">
        <v>1.3912941398417399E-3</v>
      </c>
      <c r="AF912" s="3">
        <v>4.5210755705693897E-3</v>
      </c>
      <c r="AG912">
        <v>2.24247342817609E-4</v>
      </c>
      <c r="AH912">
        <v>8.1537303321816292</v>
      </c>
      <c r="AI912">
        <v>0.24623876666216499</v>
      </c>
      <c r="AJ912">
        <v>549.40595893142302</v>
      </c>
      <c r="AK912" t="s">
        <v>91</v>
      </c>
      <c r="AL912" t="s">
        <v>92</v>
      </c>
      <c r="AM912">
        <v>183834095206.42999</v>
      </c>
      <c r="AN912">
        <v>1003742</v>
      </c>
      <c r="AO912" s="1">
        <f t="shared" si="191"/>
        <v>1.2231348383538001E-2</v>
      </c>
      <c r="AP912" s="5">
        <f t="shared" si="192"/>
        <v>13.729390098172278</v>
      </c>
      <c r="AQ912" s="3">
        <f t="shared" si="193"/>
        <v>7.9811451761791809E-4</v>
      </c>
      <c r="AR912" s="15">
        <f t="shared" si="194"/>
        <v>6.0655998056336369E-2</v>
      </c>
    </row>
    <row r="913" spans="1:45" x14ac:dyDescent="0.25">
      <c r="A913" t="s">
        <v>37</v>
      </c>
      <c r="B913">
        <v>16.606358411430001</v>
      </c>
      <c r="C913">
        <v>1.40215984414083E-2</v>
      </c>
      <c r="D913">
        <v>15.587100365108601</v>
      </c>
      <c r="E913">
        <v>-2.8824364222198899</v>
      </c>
      <c r="F913" s="1">
        <v>0</v>
      </c>
      <c r="G913" s="1">
        <v>0</v>
      </c>
      <c r="H913">
        <v>3.9373071772066202</v>
      </c>
      <c r="I913">
        <v>-10.1866579930253</v>
      </c>
      <c r="J913">
        <v>-10.579353505894799</v>
      </c>
      <c r="K913">
        <v>-49.569419650895</v>
      </c>
      <c r="L913">
        <v>12.153473004312</v>
      </c>
      <c r="M913">
        <v>32.467078173338201</v>
      </c>
      <c r="N913">
        <v>94.221774679536907</v>
      </c>
      <c r="O913">
        <v>71.937951423260699</v>
      </c>
      <c r="P913">
        <v>178492.63933572199</v>
      </c>
      <c r="Q913">
        <v>222190.57654583899</v>
      </c>
      <c r="R913">
        <v>87.232706552295795</v>
      </c>
      <c r="S913">
        <v>690.61952706230204</v>
      </c>
      <c r="T913">
        <v>0.70731890963029498</v>
      </c>
      <c r="U913">
        <v>0.34383746074007199</v>
      </c>
      <c r="V913" s="1">
        <v>0</v>
      </c>
      <c r="W913">
        <v>0.14747824025254599</v>
      </c>
      <c r="X913">
        <v>0.50868429900738099</v>
      </c>
      <c r="Y913" s="1">
        <v>0</v>
      </c>
      <c r="Z913" s="1">
        <v>0</v>
      </c>
      <c r="AA913">
        <v>2.9829657020902998E-4</v>
      </c>
      <c r="AB913">
        <v>8.9506952386429507E-3</v>
      </c>
      <c r="AC913">
        <v>7.4375214104031497E-3</v>
      </c>
      <c r="AD913">
        <v>2.2629802785688702E-3</v>
      </c>
      <c r="AE913">
        <v>1.4976155063061701E-3</v>
      </c>
      <c r="AF913" s="3">
        <v>5.2641603893245599E-3</v>
      </c>
      <c r="AG913">
        <v>1.01205981000266E-3</v>
      </c>
      <c r="AH913">
        <v>8.4558415894967691</v>
      </c>
      <c r="AI913">
        <v>0.25008763142877299</v>
      </c>
      <c r="AJ913">
        <v>859.28666330221904</v>
      </c>
      <c r="AK913" t="s">
        <v>93</v>
      </c>
      <c r="AL913" t="s">
        <v>94</v>
      </c>
      <c r="AM913">
        <v>191047097616.04001</v>
      </c>
      <c r="AN913">
        <v>1070336</v>
      </c>
      <c r="AO913" s="1">
        <f t="shared" si="191"/>
        <v>1.299997836993674E-2</v>
      </c>
      <c r="AP913" s="5">
        <f t="shared" si="192"/>
        <v>14.531526719385424</v>
      </c>
      <c r="AQ913" s="3">
        <f t="shared" si="193"/>
        <v>2.0192671727211377E-3</v>
      </c>
      <c r="AR913" s="15">
        <f t="shared" si="194"/>
        <v>0.1427813974478469</v>
      </c>
    </row>
    <row r="914" spans="1:45" x14ac:dyDescent="0.25">
      <c r="A914" t="s">
        <v>37</v>
      </c>
      <c r="B914">
        <v>18.3372829790937</v>
      </c>
      <c r="C914">
        <v>1.6145478829520801E-2</v>
      </c>
      <c r="D914">
        <v>17.743423853236202</v>
      </c>
      <c r="E914">
        <v>5.1637243433993598</v>
      </c>
      <c r="F914" s="1">
        <v>0</v>
      </c>
      <c r="G914" s="1">
        <v>0</v>
      </c>
      <c r="H914">
        <v>4.0325126612726603</v>
      </c>
      <c r="I914">
        <v>13.8450373499268</v>
      </c>
      <c r="J914">
        <v>13.233170130296701</v>
      </c>
      <c r="K914">
        <v>-23.911106036347199</v>
      </c>
      <c r="L914">
        <v>36.984712553501403</v>
      </c>
      <c r="M914">
        <v>31.9066396757507</v>
      </c>
      <c r="N914">
        <v>94.125334622958107</v>
      </c>
      <c r="O914">
        <v>71.949633735908705</v>
      </c>
      <c r="P914">
        <v>172329.64667119001</v>
      </c>
      <c r="Q914">
        <v>215332.97633229301</v>
      </c>
      <c r="R914">
        <v>90.944842973056197</v>
      </c>
      <c r="S914">
        <v>689.53845343263799</v>
      </c>
      <c r="T914">
        <v>0.72091657067124804</v>
      </c>
      <c r="U914">
        <v>0.32929928971755501</v>
      </c>
      <c r="V914" s="1">
        <v>0</v>
      </c>
      <c r="W914">
        <v>0.12922516404273701</v>
      </c>
      <c r="X914">
        <v>0.54147554623970595</v>
      </c>
      <c r="Y914" s="1">
        <v>0</v>
      </c>
      <c r="Z914" s="1">
        <v>0</v>
      </c>
      <c r="AA914">
        <v>2.9885356966015202E-4</v>
      </c>
      <c r="AB914">
        <v>8.5779806620252894E-3</v>
      </c>
      <c r="AC914">
        <v>7.2481120379356096E-3</v>
      </c>
      <c r="AD914">
        <v>3.4024083121570198E-3</v>
      </c>
      <c r="AE914">
        <v>1.6733825712110101E-3</v>
      </c>
      <c r="AF914" s="3">
        <v>5.9484931063608299E-3</v>
      </c>
      <c r="AG914">
        <v>2.1929002684031398E-3</v>
      </c>
      <c r="AH914">
        <v>8.6220779017821894</v>
      </c>
      <c r="AI914">
        <v>0.24775116186512899</v>
      </c>
      <c r="AJ914">
        <v>1203.8841620165899</v>
      </c>
      <c r="AK914" t="s">
        <v>95</v>
      </c>
      <c r="AL914" t="s">
        <v>96</v>
      </c>
      <c r="AM914">
        <v>144620762782.92999</v>
      </c>
      <c r="AN914">
        <v>839210</v>
      </c>
      <c r="AO914" s="1">
        <f t="shared" si="191"/>
        <v>1.3495458713956592E-2</v>
      </c>
      <c r="AP914" s="5">
        <f t="shared" si="192"/>
        <v>15.044976188963732</v>
      </c>
      <c r="AQ914" s="3">
        <f t="shared" si="193"/>
        <v>3.2439070723328366E-3</v>
      </c>
      <c r="AR914" s="15">
        <f t="shared" si="194"/>
        <v>0.21883097379343441</v>
      </c>
    </row>
    <row r="915" spans="1:45" s="69" customFormat="1" x14ac:dyDescent="0.25">
      <c r="A915" s="69" t="s">
        <v>37</v>
      </c>
      <c r="B915" s="69">
        <v>19.289628300628301</v>
      </c>
      <c r="C915" s="69">
        <v>1.7884247195872401E-2</v>
      </c>
      <c r="D915" s="69">
        <v>19.471033689319299</v>
      </c>
      <c r="E915" s="69">
        <v>6.5860888515883396</v>
      </c>
      <c r="F915" s="70">
        <v>0</v>
      </c>
      <c r="G915" s="70">
        <v>0</v>
      </c>
      <c r="H915" s="69">
        <v>4.08844713897569</v>
      </c>
      <c r="I915" s="69">
        <v>37.742293236489303</v>
      </c>
      <c r="J915" s="69">
        <v>36.776701789775402</v>
      </c>
      <c r="K915" s="69">
        <v>1.22726745663963</v>
      </c>
      <c r="L915" s="69">
        <v>62.017665371687201</v>
      </c>
      <c r="M915" s="69">
        <v>32.0761734272307</v>
      </c>
      <c r="N915" s="69">
        <v>94.067545944996397</v>
      </c>
      <c r="O915" s="69">
        <v>71.996853761981399</v>
      </c>
      <c r="P915" s="69">
        <v>164262.57095612001</v>
      </c>
      <c r="Q915" s="69">
        <v>203600.657065056</v>
      </c>
      <c r="R915" s="69">
        <v>99.354907183930194</v>
      </c>
      <c r="S915" s="69">
        <v>690.448909156642</v>
      </c>
      <c r="T915" s="69">
        <v>0.72295229204373501</v>
      </c>
      <c r="U915" s="69">
        <v>0.320123783374541</v>
      </c>
      <c r="V915" s="70">
        <v>0</v>
      </c>
      <c r="W915" s="69">
        <v>0.12109674897903</v>
      </c>
      <c r="X915" s="69">
        <v>0.55877946764642705</v>
      </c>
      <c r="Y915" s="70">
        <v>0</v>
      </c>
      <c r="Z915" s="70">
        <v>0</v>
      </c>
      <c r="AA915" s="69">
        <v>2.9943000707624801E-4</v>
      </c>
      <c r="AB915" s="69">
        <v>8.3239753734244207E-3</v>
      </c>
      <c r="AC915" s="69">
        <v>7.11384316598258E-3</v>
      </c>
      <c r="AD915" s="69">
        <v>3.47188130149346E-3</v>
      </c>
      <c r="AE915" s="69">
        <v>2.46600906081384E-3</v>
      </c>
      <c r="AF915" s="68">
        <v>6.33950570116288E-3</v>
      </c>
      <c r="AG915" s="69">
        <v>3.3229780020397901E-3</v>
      </c>
      <c r="AH915" s="69">
        <v>8.5488682200533592</v>
      </c>
      <c r="AI915" s="69">
        <v>0.248857589554145</v>
      </c>
      <c r="AJ915" s="69">
        <v>1617.63488556892</v>
      </c>
      <c r="AK915" s="69" t="s">
        <v>97</v>
      </c>
      <c r="AL915" s="69" t="s">
        <v>98</v>
      </c>
      <c r="AM915" s="69">
        <v>122148933014.39</v>
      </c>
      <c r="AN915" s="69">
        <v>743620</v>
      </c>
      <c r="AO915" s="70">
        <f t="shared" si="191"/>
        <v>1.3752778874221709E-2</v>
      </c>
      <c r="AP915" s="71">
        <f t="shared" si="192"/>
        <v>15.31051137827718</v>
      </c>
      <c r="AQ915" s="68">
        <f t="shared" si="193"/>
        <v>3.9472929709655838E-3</v>
      </c>
      <c r="AR915" s="72">
        <f t="shared" si="194"/>
        <v>0.25989444924725125</v>
      </c>
    </row>
    <row r="916" spans="1:45" s="69" customFormat="1" x14ac:dyDescent="0.25">
      <c r="A916" s="69" t="s">
        <v>37</v>
      </c>
      <c r="B916" s="69">
        <v>20.829775056872599</v>
      </c>
      <c r="C916" s="69">
        <v>1.9246644390227299E-2</v>
      </c>
      <c r="D916" s="69">
        <v>20.801376637260901</v>
      </c>
      <c r="E916" s="69">
        <v>5.9745642829024996</v>
      </c>
      <c r="F916" s="70">
        <v>0</v>
      </c>
      <c r="G916" s="70">
        <v>0</v>
      </c>
      <c r="H916" s="69">
        <v>4.15186509057951</v>
      </c>
      <c r="I916" s="69">
        <v>61.252173795376002</v>
      </c>
      <c r="J916" s="69">
        <v>59.855017893773599</v>
      </c>
      <c r="K916" s="69">
        <v>28.6963144810789</v>
      </c>
      <c r="L916" s="69">
        <v>86.910733311605895</v>
      </c>
      <c r="M916" s="69">
        <v>33.112033987109598</v>
      </c>
      <c r="N916" s="69">
        <v>94.170150302182805</v>
      </c>
      <c r="O916" s="69">
        <v>71.922569530781502</v>
      </c>
      <c r="P916" s="69">
        <v>155371.79575123999</v>
      </c>
      <c r="Q916" s="69">
        <v>190814.647136908</v>
      </c>
      <c r="R916" s="69">
        <v>111.720028170326</v>
      </c>
      <c r="S916" s="69">
        <v>686.73314413123705</v>
      </c>
      <c r="T916" s="69">
        <v>0.72458106846606296</v>
      </c>
      <c r="U916" s="69">
        <v>0.31809284697977702</v>
      </c>
      <c r="V916" s="70">
        <v>0</v>
      </c>
      <c r="W916" s="69">
        <v>0.117548017148456</v>
      </c>
      <c r="X916" s="69">
        <v>0.564359135871766</v>
      </c>
      <c r="Y916" s="70">
        <v>0</v>
      </c>
      <c r="Z916" s="70">
        <v>0</v>
      </c>
      <c r="AA916" s="69">
        <v>3.01922756226649E-4</v>
      </c>
      <c r="AB916" s="69">
        <v>8.22757971424792E-3</v>
      </c>
      <c r="AC916" s="69">
        <v>7.0769208888945903E-3</v>
      </c>
      <c r="AD916" s="69">
        <v>3.39221742097259E-3</v>
      </c>
      <c r="AE916" s="69">
        <v>3.7021505614213E-3</v>
      </c>
      <c r="AF916" s="68">
        <v>6.5520416384436198E-3</v>
      </c>
      <c r="AG916" s="69">
        <v>3.6227816883621202E-3</v>
      </c>
      <c r="AH916" s="69">
        <v>8.3397682201396499</v>
      </c>
      <c r="AI916" s="69">
        <v>0.25144759529313099</v>
      </c>
      <c r="AJ916" s="69">
        <v>2139.47210467885</v>
      </c>
      <c r="AK916" s="69" t="s">
        <v>99</v>
      </c>
      <c r="AL916" s="69" t="s">
        <v>100</v>
      </c>
      <c r="AM916" s="69">
        <v>97890135451.520004</v>
      </c>
      <c r="AN916" s="69">
        <v>630038</v>
      </c>
      <c r="AO916" s="70">
        <f t="shared" si="191"/>
        <v>1.393088528356486E-2</v>
      </c>
      <c r="AP916" s="71">
        <f t="shared" si="192"/>
        <v>15.493858120160297</v>
      </c>
      <c r="AQ916" s="68">
        <f t="shared" si="193"/>
        <v>5.3450698262615219E-3</v>
      </c>
      <c r="AR916" s="72">
        <f t="shared" si="194"/>
        <v>0.34438916991045065</v>
      </c>
    </row>
    <row r="917" spans="1:45" s="69" customFormat="1" x14ac:dyDescent="0.25">
      <c r="A917" s="69" t="s">
        <v>37</v>
      </c>
      <c r="B917" s="69">
        <v>21.793590043238002</v>
      </c>
      <c r="C917" s="69">
        <v>2.0706848437769501E-2</v>
      </c>
      <c r="D917" s="69">
        <v>22.204834568778299</v>
      </c>
      <c r="E917" s="69">
        <v>3.0160381855247098</v>
      </c>
      <c r="F917" s="70">
        <v>0</v>
      </c>
      <c r="G917" s="70">
        <v>0</v>
      </c>
      <c r="H917" s="69">
        <v>4.1973005407175101</v>
      </c>
      <c r="I917" s="69">
        <v>84.769307082742998</v>
      </c>
      <c r="J917" s="69">
        <v>83.740130361713994</v>
      </c>
      <c r="K917" s="69">
        <v>52.316882679979997</v>
      </c>
      <c r="L917" s="69">
        <v>111.964480952247</v>
      </c>
      <c r="M917" s="69">
        <v>34.9726825643273</v>
      </c>
      <c r="N917" s="69">
        <v>94.330816685385003</v>
      </c>
      <c r="O917" s="69">
        <v>71.4569353281573</v>
      </c>
      <c r="P917" s="69">
        <v>146577.64762376499</v>
      </c>
      <c r="Q917" s="69">
        <v>180315.00958576001</v>
      </c>
      <c r="R917" s="69">
        <v>123.771389979571</v>
      </c>
      <c r="S917" s="69">
        <v>685.70765463977796</v>
      </c>
      <c r="T917" s="69">
        <v>0.71544017922486403</v>
      </c>
      <c r="U917" s="69">
        <v>0.33492199767813402</v>
      </c>
      <c r="V917" s="70">
        <v>0</v>
      </c>
      <c r="W917" s="69">
        <v>0.119950723173498</v>
      </c>
      <c r="X917" s="69">
        <v>0.54512727914836701</v>
      </c>
      <c r="Y917" s="70">
        <v>0</v>
      </c>
      <c r="Z917" s="70">
        <v>0</v>
      </c>
      <c r="AA917" s="69">
        <v>3.0436536656082701E-4</v>
      </c>
      <c r="AB917" s="69">
        <v>8.2735640381181308E-3</v>
      </c>
      <c r="AC917" s="69">
        <v>7.1046271830914297E-3</v>
      </c>
      <c r="AD917" s="69">
        <v>3.3086214610396399E-3</v>
      </c>
      <c r="AE917" s="69">
        <v>4.1315698209679497E-3</v>
      </c>
      <c r="AF917" s="68">
        <v>6.7768837973069601E-3</v>
      </c>
      <c r="AG917" s="69">
        <v>4.6887497056351899E-3</v>
      </c>
      <c r="AH917" s="69">
        <v>8.0885473912000592</v>
      </c>
      <c r="AI917" s="69">
        <v>0.26588988897024102</v>
      </c>
      <c r="AJ917" s="69">
        <v>2689.8590667345902</v>
      </c>
      <c r="AK917" s="69" t="s">
        <v>101</v>
      </c>
      <c r="AL917" s="69" t="s">
        <v>102</v>
      </c>
      <c r="AM917" s="69">
        <v>84956697718.029999</v>
      </c>
      <c r="AN917" s="69">
        <v>579602</v>
      </c>
      <c r="AO917" s="70">
        <f t="shared" si="191"/>
        <v>1.4185876346959217E-2</v>
      </c>
      <c r="AP917" s="71">
        <f t="shared" si="192"/>
        <v>15.755718344801961</v>
      </c>
      <c r="AQ917" s="68">
        <f t="shared" si="193"/>
        <v>6.0906149356386805E-3</v>
      </c>
      <c r="AR917" s="72">
        <f t="shared" si="194"/>
        <v>0.38321779853522342</v>
      </c>
      <c r="AS917" s="68">
        <f>AVERAGE(AQ915:AQ917)</f>
        <v>5.1276592442885951E-3</v>
      </c>
    </row>
    <row r="918" spans="1:45" x14ac:dyDescent="0.25">
      <c r="A918" t="s">
        <v>37</v>
      </c>
      <c r="B918">
        <v>23.511546230862798</v>
      </c>
      <c r="C918">
        <v>2.17296638667102E-2</v>
      </c>
      <c r="D918">
        <v>23.174283986172501</v>
      </c>
      <c r="E918">
        <v>9.8747622395965209</v>
      </c>
      <c r="F918" s="1">
        <v>0</v>
      </c>
      <c r="G918" s="1">
        <v>0</v>
      </c>
      <c r="H918">
        <v>4.30807658084262</v>
      </c>
      <c r="I918">
        <v>108.12725084053299</v>
      </c>
      <c r="J918">
        <v>107.584389021319</v>
      </c>
      <c r="K918">
        <v>69.527027832712605</v>
      </c>
      <c r="L918">
        <v>136.67884564781099</v>
      </c>
      <c r="M918">
        <v>36.069949224077099</v>
      </c>
      <c r="N918">
        <v>94.168604436042102</v>
      </c>
      <c r="O918">
        <v>70.371917610223406</v>
      </c>
      <c r="P918">
        <v>139549.55188428701</v>
      </c>
      <c r="Q918">
        <v>171915.44944449101</v>
      </c>
      <c r="R918">
        <v>128.20134429533101</v>
      </c>
      <c r="S918">
        <v>692.91906925195701</v>
      </c>
      <c r="T918">
        <v>0.72160519315705796</v>
      </c>
      <c r="U918">
        <v>0.32752797850601301</v>
      </c>
      <c r="V918" s="1">
        <v>0</v>
      </c>
      <c r="W918">
        <v>0.10479038829474301</v>
      </c>
      <c r="X918">
        <v>0.56768163319924303</v>
      </c>
      <c r="Y918" s="1">
        <v>0</v>
      </c>
      <c r="Z918" s="1">
        <v>0</v>
      </c>
      <c r="AA918">
        <v>3.0951094464864802E-4</v>
      </c>
      <c r="AB918">
        <v>8.3190158241914607E-3</v>
      </c>
      <c r="AC918">
        <v>7.2146855005331004E-3</v>
      </c>
      <c r="AD918">
        <v>2.9666330197972201E-3</v>
      </c>
      <c r="AE918">
        <v>4.5170429814423499E-3</v>
      </c>
      <c r="AF918" s="3">
        <v>7.0468169138006402E-3</v>
      </c>
      <c r="AG918">
        <v>5.6175097177806601E-3</v>
      </c>
      <c r="AH918">
        <v>8.2231989521328206</v>
      </c>
      <c r="AI918">
        <v>0.26926586664755497</v>
      </c>
      <c r="AJ918">
        <v>3340.6752467139399</v>
      </c>
      <c r="AK918" t="s">
        <v>103</v>
      </c>
      <c r="AL918" t="s">
        <v>104</v>
      </c>
      <c r="AM918">
        <v>60883655342.940002</v>
      </c>
      <c r="AN918">
        <v>436287</v>
      </c>
      <c r="AO918" s="1">
        <f t="shared" si="191"/>
        <v>1.457101335898239E-2</v>
      </c>
      <c r="AP918" s="5">
        <f t="shared" si="192"/>
        <v>16.149820606453858</v>
      </c>
      <c r="AQ918" s="3">
        <f t="shared" si="193"/>
        <v>7.5172537021754617E-3</v>
      </c>
      <c r="AR918" s="15">
        <f t="shared" si="194"/>
        <v>0.45583946743451853</v>
      </c>
    </row>
    <row r="919" spans="1:45" x14ac:dyDescent="0.25">
      <c r="A919" t="s">
        <v>37</v>
      </c>
      <c r="B919">
        <v>22.938015704896898</v>
      </c>
      <c r="C919">
        <v>2.1803182475870101E-2</v>
      </c>
      <c r="D919">
        <v>23.243538288655401</v>
      </c>
      <c r="E919">
        <v>19.451767127936801</v>
      </c>
      <c r="F919" s="1">
        <v>0</v>
      </c>
      <c r="G919" s="1">
        <v>0</v>
      </c>
      <c r="H919">
        <v>4.4370392931725302</v>
      </c>
      <c r="I919">
        <v>130.39240912296299</v>
      </c>
      <c r="J919">
        <v>130.15752678710601</v>
      </c>
      <c r="K919">
        <v>86.770795464578697</v>
      </c>
      <c r="L919">
        <v>161.09278589645001</v>
      </c>
      <c r="M919">
        <v>37.270514202444197</v>
      </c>
      <c r="N919">
        <v>93.897476957590996</v>
      </c>
      <c r="O919">
        <v>69.264590343782601</v>
      </c>
      <c r="P919">
        <v>129678.40241076201</v>
      </c>
      <c r="Q919">
        <v>160414.20952958599</v>
      </c>
      <c r="R919">
        <v>131.91810688977199</v>
      </c>
      <c r="S919">
        <v>697.93915247781001</v>
      </c>
      <c r="T919">
        <v>0.72728651420023804</v>
      </c>
      <c r="U919">
        <v>0.32119068883914098</v>
      </c>
      <c r="V919" s="1">
        <v>0</v>
      </c>
      <c r="W919">
        <v>9.0533155667834403E-2</v>
      </c>
      <c r="X919">
        <v>0.58827615549302303</v>
      </c>
      <c r="Y919" s="1">
        <v>0</v>
      </c>
      <c r="Z919" s="1">
        <v>0</v>
      </c>
      <c r="AA919">
        <v>3.16412045972615E-4</v>
      </c>
      <c r="AB919">
        <v>8.3657895705986102E-3</v>
      </c>
      <c r="AC919">
        <v>7.3604582799972696E-3</v>
      </c>
      <c r="AD919">
        <v>2.5050491274689001E-3</v>
      </c>
      <c r="AE919">
        <v>5.4466668866783403E-3</v>
      </c>
      <c r="AF919" s="3">
        <v>7.29233408993743E-3</v>
      </c>
      <c r="AG919">
        <v>5.1693008037329404E-3</v>
      </c>
      <c r="AH919">
        <v>8.3159787485028893</v>
      </c>
      <c r="AI919">
        <v>0.29512725066099299</v>
      </c>
      <c r="AJ919">
        <v>4075.6609977278699</v>
      </c>
      <c r="AK919" t="s">
        <v>105</v>
      </c>
      <c r="AL919" t="s">
        <v>106</v>
      </c>
      <c r="AM919">
        <v>36870811765.440002</v>
      </c>
      <c r="AN919">
        <v>284325</v>
      </c>
      <c r="AO919" s="1">
        <f t="shared" si="191"/>
        <v>1.4969204415907315E-2</v>
      </c>
      <c r="AP919" s="5">
        <f t="shared" si="192"/>
        <v>16.555503268964287</v>
      </c>
      <c r="AQ919" s="3">
        <f t="shared" si="193"/>
        <v>6.5100993863718218E-3</v>
      </c>
      <c r="AR919" s="15">
        <f t="shared" si="194"/>
        <v>0.38552210296726908</v>
      </c>
    </row>
    <row r="920" spans="1:45" x14ac:dyDescent="0.25">
      <c r="A920" t="s">
        <v>37</v>
      </c>
      <c r="B920">
        <v>24.323959518034499</v>
      </c>
      <c r="C920">
        <v>2.10424084959361E-2</v>
      </c>
      <c r="D920">
        <v>22.524115578807301</v>
      </c>
      <c r="E920">
        <v>36.023920613297797</v>
      </c>
      <c r="F920" s="1">
        <v>0</v>
      </c>
      <c r="G920" s="1">
        <v>0</v>
      </c>
      <c r="H920">
        <v>4.6149021486938899</v>
      </c>
      <c r="I920">
        <v>152.38340408653499</v>
      </c>
      <c r="J920">
        <v>152.33405797701801</v>
      </c>
      <c r="K920">
        <v>104.079726575536</v>
      </c>
      <c r="L920">
        <v>185.29202998342399</v>
      </c>
      <c r="M920">
        <v>37.7185836474345</v>
      </c>
      <c r="N920">
        <v>93.629992565896003</v>
      </c>
      <c r="O920">
        <v>68.286822658900107</v>
      </c>
      <c r="P920">
        <v>120706.50859724999</v>
      </c>
      <c r="Q920">
        <v>149808.35565751599</v>
      </c>
      <c r="R920">
        <v>132.91797261799601</v>
      </c>
      <c r="S920">
        <v>703.38410992320701</v>
      </c>
      <c r="T920">
        <v>0.74068079563043299</v>
      </c>
      <c r="U920">
        <v>0.29561564190063999</v>
      </c>
      <c r="V920" s="1">
        <v>0</v>
      </c>
      <c r="W920">
        <v>7.1409074345847007E-2</v>
      </c>
      <c r="X920">
        <v>0.63297528375351197</v>
      </c>
      <c r="Y920" s="1">
        <v>0</v>
      </c>
      <c r="Z920" s="1">
        <v>0</v>
      </c>
      <c r="AA920">
        <v>3.2791546573207798E-4</v>
      </c>
      <c r="AB920">
        <v>8.2298717964098198E-3</v>
      </c>
      <c r="AC920">
        <v>7.3900904386936901E-3</v>
      </c>
      <c r="AD920">
        <v>2.1310034401873898E-3</v>
      </c>
      <c r="AE920">
        <v>6.3550407618274797E-3</v>
      </c>
      <c r="AF920" s="3">
        <v>7.5034221080670701E-3</v>
      </c>
      <c r="AG920">
        <v>3.9984789016540003E-3</v>
      </c>
      <c r="AH920">
        <v>8.5454184898763597</v>
      </c>
      <c r="AI920">
        <v>0.31303152749346602</v>
      </c>
      <c r="AJ920">
        <v>4849.0837998984698</v>
      </c>
      <c r="AK920" t="s">
        <v>107</v>
      </c>
      <c r="AL920" t="s">
        <v>108</v>
      </c>
      <c r="AM920">
        <v>13643215253.73</v>
      </c>
      <c r="AN920">
        <v>113028</v>
      </c>
      <c r="AO920" s="1">
        <f t="shared" si="191"/>
        <v>1.5221428012492839E-2</v>
      </c>
      <c r="AP920" s="5">
        <f t="shared" si="192"/>
        <v>16.811540617632016</v>
      </c>
      <c r="AQ920" s="3">
        <f t="shared" si="193"/>
        <v>7.7366462718853994E-3</v>
      </c>
      <c r="AR920" s="15">
        <f t="shared" si="194"/>
        <v>0.4468608244341048</v>
      </c>
    </row>
    <row r="921" spans="1:45" x14ac:dyDescent="0.25">
      <c r="A921" t="s">
        <v>37</v>
      </c>
      <c r="B921">
        <v>22.8872216908448</v>
      </c>
      <c r="C921">
        <v>1.98807784942681E-2</v>
      </c>
      <c r="D921">
        <v>21.413693668333998</v>
      </c>
      <c r="E921">
        <v>54.201224446599902</v>
      </c>
      <c r="F921" s="1">
        <v>0</v>
      </c>
      <c r="G921" s="1">
        <v>0</v>
      </c>
      <c r="H921">
        <v>4.81029873464177</v>
      </c>
      <c r="I921">
        <v>174.586080581011</v>
      </c>
      <c r="J921">
        <v>174.628822656701</v>
      </c>
      <c r="K921">
        <v>122.64412207466999</v>
      </c>
      <c r="L921">
        <v>210.206693348377</v>
      </c>
      <c r="M921">
        <v>38.178297624871298</v>
      </c>
      <c r="N921">
        <v>93.276847844660495</v>
      </c>
      <c r="O921">
        <v>67.704255980311004</v>
      </c>
      <c r="P921">
        <v>111240.267231119</v>
      </c>
      <c r="Q921">
        <v>139289.55036042299</v>
      </c>
      <c r="R921">
        <v>133.577550356432</v>
      </c>
      <c r="S921">
        <v>707.38536940461802</v>
      </c>
      <c r="T921">
        <v>0.74258976223515805</v>
      </c>
      <c r="U921">
        <v>0.28596832843554398</v>
      </c>
      <c r="V921" s="1">
        <v>0</v>
      </c>
      <c r="W921">
        <v>7.7403402861618703E-2</v>
      </c>
      <c r="X921">
        <v>0.63662826870283595</v>
      </c>
      <c r="Y921" s="1">
        <v>0</v>
      </c>
      <c r="Z921" s="1">
        <v>0</v>
      </c>
      <c r="AA921">
        <v>3.3831756355920601E-4</v>
      </c>
      <c r="AB921">
        <v>8.17745386397138E-3</v>
      </c>
      <c r="AC921">
        <v>7.4762776675207296E-3</v>
      </c>
      <c r="AD921">
        <v>1.73100734402826E-3</v>
      </c>
      <c r="AE921">
        <v>6.2940365868511296E-3</v>
      </c>
      <c r="AF921" s="3">
        <v>7.5956021345735796E-3</v>
      </c>
      <c r="AG921">
        <v>3.3399564610094501E-3</v>
      </c>
      <c r="AH921">
        <v>8.5562766326780402</v>
      </c>
      <c r="AI921">
        <v>0.29997173072845701</v>
      </c>
      <c r="AJ921">
        <v>5639.4698440724096</v>
      </c>
      <c r="AK921" t="s">
        <v>109</v>
      </c>
      <c r="AL921" t="s">
        <v>110</v>
      </c>
      <c r="AM921">
        <v>4542607552.6499996</v>
      </c>
      <c r="AN921">
        <v>40836</v>
      </c>
      <c r="AO921" s="1">
        <f t="shared" si="191"/>
        <v>1.5410197365653515E-2</v>
      </c>
      <c r="AP921" s="5">
        <f t="shared" si="192"/>
        <v>17.002692865116597</v>
      </c>
      <c r="AQ921" s="3">
        <f t="shared" si="193"/>
        <v>6.0153748146213395E-3</v>
      </c>
      <c r="AR921" s="15">
        <f t="shared" si="194"/>
        <v>0.34609393185012105</v>
      </c>
    </row>
    <row r="922" spans="1:45" x14ac:dyDescent="0.25">
      <c r="A922" t="s">
        <v>37</v>
      </c>
      <c r="B922">
        <v>20.407194187996101</v>
      </c>
      <c r="C922">
        <v>1.8953068073506201E-2</v>
      </c>
      <c r="D922">
        <v>20.516422332730802</v>
      </c>
      <c r="E922">
        <v>77.884947725707406</v>
      </c>
      <c r="F922" s="1">
        <v>0</v>
      </c>
      <c r="G922" s="1">
        <v>0</v>
      </c>
      <c r="H922">
        <v>5.0419972856059401</v>
      </c>
      <c r="I922">
        <v>194.06645996621299</v>
      </c>
      <c r="J922">
        <v>194.401883661705</v>
      </c>
      <c r="K922">
        <v>143.21637776008399</v>
      </c>
      <c r="L922">
        <v>233.560902420589</v>
      </c>
      <c r="M922">
        <v>38.322802999613202</v>
      </c>
      <c r="N922">
        <v>92.711732608755796</v>
      </c>
      <c r="O922">
        <v>67.323587875212198</v>
      </c>
      <c r="P922">
        <v>99797.750788188001</v>
      </c>
      <c r="Q922">
        <v>128508.94064801199</v>
      </c>
      <c r="R922">
        <v>133.52527527893801</v>
      </c>
      <c r="S922">
        <v>706.77946939860499</v>
      </c>
      <c r="T922">
        <v>0.68483241655250704</v>
      </c>
      <c r="U922">
        <v>0.31007888524438298</v>
      </c>
      <c r="V922" s="1">
        <v>0</v>
      </c>
      <c r="W922">
        <v>0.144562119151186</v>
      </c>
      <c r="X922">
        <v>0.54535899560442902</v>
      </c>
      <c r="Y922" s="1">
        <v>0</v>
      </c>
      <c r="Z922" s="1">
        <v>0</v>
      </c>
      <c r="AA922">
        <v>3.6595266231423602E-4</v>
      </c>
      <c r="AB922">
        <v>7.8787518208613596E-3</v>
      </c>
      <c r="AC922">
        <v>7.3187514647080603E-3</v>
      </c>
      <c r="AD922">
        <v>1.06365308566335E-3</v>
      </c>
      <c r="AE922">
        <v>6.1799789022528801E-3</v>
      </c>
      <c r="AF922" s="3">
        <v>7.4990064869946398E-3</v>
      </c>
      <c r="AG922">
        <v>3.4647015111975302E-3</v>
      </c>
      <c r="AH922">
        <v>8.42350130039239</v>
      </c>
      <c r="AI922">
        <v>0.30232342498986398</v>
      </c>
      <c r="AJ922">
        <v>6333.9307979777304</v>
      </c>
      <c r="AK922" t="s">
        <v>111</v>
      </c>
      <c r="AL922" t="s">
        <v>112</v>
      </c>
      <c r="AM922">
        <v>919237082.50999999</v>
      </c>
      <c r="AN922">
        <v>9211</v>
      </c>
      <c r="AO922" s="1">
        <f t="shared" si="191"/>
        <v>1.5183710614016936E-2</v>
      </c>
      <c r="AP922" s="5">
        <f t="shared" si="192"/>
        <v>16.773298762280376</v>
      </c>
      <c r="AQ922" s="3">
        <f t="shared" si="193"/>
        <v>3.6570800715470548E-3</v>
      </c>
      <c r="AR922" s="15">
        <f t="shared" si="194"/>
        <v>0.21664763009453991</v>
      </c>
    </row>
    <row r="923" spans="1:45" x14ac:dyDescent="0.25">
      <c r="A923" t="s">
        <v>37</v>
      </c>
      <c r="B923">
        <v>30.299165029924101</v>
      </c>
      <c r="C923">
        <v>1.7485685541964498E-2</v>
      </c>
      <c r="D923">
        <v>19.077994565091</v>
      </c>
      <c r="E923">
        <v>113.291926007521</v>
      </c>
      <c r="F923" s="1">
        <v>0</v>
      </c>
      <c r="G923" s="1">
        <v>0</v>
      </c>
      <c r="H923">
        <v>5.3987649107736004</v>
      </c>
      <c r="I923">
        <v>217.88458319334799</v>
      </c>
      <c r="J923">
        <v>217.88867311457301</v>
      </c>
      <c r="K923">
        <v>168.156549176141</v>
      </c>
      <c r="L923">
        <v>266.65466890389303</v>
      </c>
      <c r="M923">
        <v>38.244794778372501</v>
      </c>
      <c r="N923">
        <v>92.455373690036694</v>
      </c>
      <c r="O923">
        <v>67.880884679572603</v>
      </c>
      <c r="P923">
        <v>80491.620356773507</v>
      </c>
      <c r="Q923">
        <v>102300.46293212</v>
      </c>
      <c r="R923">
        <v>133.58569384296101</v>
      </c>
      <c r="S923">
        <v>705.85635961436003</v>
      </c>
      <c r="T923">
        <v>0.608662536210821</v>
      </c>
      <c r="U923">
        <v>0.39196889713399102</v>
      </c>
      <c r="V923" s="1">
        <v>0</v>
      </c>
      <c r="W923">
        <v>0.12723019546789799</v>
      </c>
      <c r="X923">
        <v>0.48080090739810899</v>
      </c>
      <c r="Y923" s="1">
        <v>0</v>
      </c>
      <c r="Z923" s="1">
        <v>0</v>
      </c>
      <c r="AA923">
        <v>3.5737284623656401E-4</v>
      </c>
      <c r="AB923">
        <v>7.4705789039123697E-3</v>
      </c>
      <c r="AC923">
        <v>7.3395038542854599E-3</v>
      </c>
      <c r="AD923">
        <v>8.4091952655133799E-4</v>
      </c>
      <c r="AE923">
        <v>5.8980580915789704E-3</v>
      </c>
      <c r="AF923" s="3">
        <v>7.3925450251953097E-3</v>
      </c>
      <c r="AG923">
        <v>2.91880299275519E-3</v>
      </c>
      <c r="AH923">
        <v>8.1977968747142</v>
      </c>
      <c r="AI923">
        <v>0.28682564337739203</v>
      </c>
      <c r="AJ923">
        <v>6837.7021118040502</v>
      </c>
      <c r="AK923" t="s">
        <v>113</v>
      </c>
      <c r="AL923" t="s">
        <v>114</v>
      </c>
      <c r="AM923">
        <v>155670793.77000001</v>
      </c>
      <c r="AN923">
        <v>1934</v>
      </c>
      <c r="AO923" s="1">
        <f t="shared" ref="AO923" si="195">AA923+AC923*$AO$904+AF923*$AP$904</f>
        <v>1.5089421725717334E-2</v>
      </c>
      <c r="AP923" s="5">
        <f t="shared" si="192"/>
        <v>16.677628288500824</v>
      </c>
      <c r="AQ923" s="3">
        <f t="shared" ref="AQ923" si="196">(1-(1-B923/100)^(1/12))- AO923</f>
        <v>1.454250654375081E-2</v>
      </c>
      <c r="AR923" s="15">
        <f t="shared" ref="AR923" si="197">B923/AP923-1</f>
        <v>0.81675502690123425</v>
      </c>
    </row>
    <row r="924" spans="1:45" x14ac:dyDescent="0.25">
      <c r="AN924">
        <f>SUM(AN905:AN923)</f>
        <v>7271918</v>
      </c>
    </row>
    <row r="927" spans="1:45" s="69" customFormat="1" x14ac:dyDescent="0.25">
      <c r="AF927" s="68"/>
    </row>
    <row r="929" spans="1:46" x14ac:dyDescent="0.25">
      <c r="AO929" t="s">
        <v>226</v>
      </c>
      <c r="AP929" t="s">
        <v>67</v>
      </c>
      <c r="AR929" t="s">
        <v>327</v>
      </c>
    </row>
    <row r="930" spans="1:46" x14ac:dyDescent="0.25">
      <c r="A930" t="s">
        <v>0</v>
      </c>
      <c r="B930" t="s">
        <v>1</v>
      </c>
      <c r="C930" t="s">
        <v>2</v>
      </c>
      <c r="D930" t="s">
        <v>3</v>
      </c>
      <c r="E930" t="s">
        <v>5</v>
      </c>
      <c r="F930" t="s">
        <v>6</v>
      </c>
      <c r="G930" t="s">
        <v>208</v>
      </c>
      <c r="H930" t="s">
        <v>7</v>
      </c>
      <c r="I930" t="s">
        <v>8</v>
      </c>
      <c r="J930" t="s">
        <v>134</v>
      </c>
      <c r="K930" t="s">
        <v>143</v>
      </c>
      <c r="L930" t="s">
        <v>9</v>
      </c>
      <c r="M930" t="s">
        <v>10</v>
      </c>
      <c r="N930" t="s">
        <v>11</v>
      </c>
      <c r="O930" t="s">
        <v>13</v>
      </c>
      <c r="P930" t="s">
        <v>14</v>
      </c>
      <c r="Q930" t="s">
        <v>15</v>
      </c>
      <c r="R930" t="s">
        <v>16</v>
      </c>
      <c r="S930" t="s">
        <v>17</v>
      </c>
      <c r="T930" t="s">
        <v>18</v>
      </c>
      <c r="U930" t="s">
        <v>20</v>
      </c>
      <c r="V930" t="s">
        <v>21</v>
      </c>
      <c r="W930" t="s">
        <v>22</v>
      </c>
      <c r="X930" t="s">
        <v>23</v>
      </c>
      <c r="Y930" t="s">
        <v>24</v>
      </c>
      <c r="Z930" t="s">
        <v>25</v>
      </c>
      <c r="AA930" t="s">
        <v>26</v>
      </c>
      <c r="AB930" t="s">
        <v>27</v>
      </c>
      <c r="AC930" t="s">
        <v>263</v>
      </c>
      <c r="AD930" t="s">
        <v>29</v>
      </c>
      <c r="AE930" t="s">
        <v>326</v>
      </c>
      <c r="AF930" s="3" t="s">
        <v>233</v>
      </c>
      <c r="AG930" t="s">
        <v>30</v>
      </c>
      <c r="AH930" t="s">
        <v>31</v>
      </c>
      <c r="AI930" t="s">
        <v>32</v>
      </c>
      <c r="AJ930" t="s">
        <v>33</v>
      </c>
      <c r="AK930" t="s">
        <v>34</v>
      </c>
      <c r="AL930" t="s">
        <v>74</v>
      </c>
      <c r="AM930" t="s">
        <v>35</v>
      </c>
      <c r="AN930" t="s">
        <v>36</v>
      </c>
      <c r="AO930" s="15">
        <v>1</v>
      </c>
      <c r="AP930" s="15">
        <v>1</v>
      </c>
    </row>
    <row r="931" spans="1:46" x14ac:dyDescent="0.25">
      <c r="A931" t="s">
        <v>37</v>
      </c>
      <c r="B931">
        <v>18.0655721540965</v>
      </c>
      <c r="C931">
        <v>6.75993281523959E-3</v>
      </c>
      <c r="D931">
        <v>7.8170149016640398</v>
      </c>
      <c r="E931">
        <v>-59.718844366601601</v>
      </c>
      <c r="F931" s="1">
        <v>0</v>
      </c>
      <c r="G931" s="1">
        <v>0</v>
      </c>
      <c r="H931">
        <v>3.22132725650436</v>
      </c>
      <c r="I931">
        <v>-156.08247390287201</v>
      </c>
      <c r="J931">
        <v>-141.753311767594</v>
      </c>
      <c r="K931">
        <v>-171.24916634347599</v>
      </c>
      <c r="L931">
        <v>-132.54646799536701</v>
      </c>
      <c r="M931">
        <v>31.808046347527402</v>
      </c>
      <c r="N931">
        <v>94.744955380994</v>
      </c>
      <c r="O931">
        <v>68.4967696071852</v>
      </c>
      <c r="P931">
        <v>169592.411724137</v>
      </c>
      <c r="Q931">
        <v>191498.17154370199</v>
      </c>
      <c r="R931">
        <v>84.454416339431404</v>
      </c>
      <c r="S931">
        <v>623.76431780208497</v>
      </c>
      <c r="T931">
        <v>0.75313782541270702</v>
      </c>
      <c r="U931">
        <v>0.27188139887374602</v>
      </c>
      <c r="V931" s="1">
        <v>0</v>
      </c>
      <c r="W931">
        <v>9.3585898567184106E-2</v>
      </c>
      <c r="X931">
        <v>0.63453270255906902</v>
      </c>
      <c r="Y931" s="1">
        <v>0</v>
      </c>
      <c r="Z931" s="1">
        <v>0</v>
      </c>
      <c r="AA931">
        <v>2.9016442361927798E-4</v>
      </c>
      <c r="AB931">
        <v>6.3695273870682098E-3</v>
      </c>
      <c r="AC931">
        <v>5.3089205028661003E-3</v>
      </c>
      <c r="AD931" s="1">
        <v>0</v>
      </c>
      <c r="AE931">
        <v>0.78747504598588602</v>
      </c>
      <c r="AF931" s="3">
        <v>1.18121256897883E-3</v>
      </c>
      <c r="AG931" s="1">
        <v>0</v>
      </c>
      <c r="AH931">
        <v>11.038088613949901</v>
      </c>
      <c r="AI931">
        <v>0.31660943619008902</v>
      </c>
      <c r="AJ931">
        <v>0.96614893659828105</v>
      </c>
      <c r="AK931" t="s">
        <v>81</v>
      </c>
      <c r="AL931" t="s">
        <v>82</v>
      </c>
      <c r="AM931">
        <v>49181799.399999999</v>
      </c>
      <c r="AN931">
        <v>290</v>
      </c>
      <c r="AO931" s="1">
        <f>AA931+AC931*$AO$930+AF931*$AP$930</f>
        <v>6.780297495464209E-3</v>
      </c>
      <c r="AP931" s="5">
        <f>100*(1-(1-AO931)^12)</f>
        <v>7.839692987979463</v>
      </c>
      <c r="AQ931" s="3">
        <f>(1-(1-B931/100)^(1/12))- AO931</f>
        <v>9.6868551215614843E-3</v>
      </c>
      <c r="AR931" s="15">
        <f>B931/AP931-1</f>
        <v>1.3043724010361495</v>
      </c>
      <c r="AT931">
        <f>AF931/AE931</f>
        <v>1.5000000000000013E-3</v>
      </c>
    </row>
    <row r="932" spans="1:46" x14ac:dyDescent="0.25">
      <c r="A932" t="s">
        <v>37</v>
      </c>
      <c r="B932">
        <v>13.760456360921999</v>
      </c>
      <c r="C932">
        <v>7.9133927208960998E-3</v>
      </c>
      <c r="D932">
        <v>9.0934779268947601</v>
      </c>
      <c r="E932">
        <v>-57.062044873981101</v>
      </c>
      <c r="F932" s="1">
        <v>0</v>
      </c>
      <c r="G932" s="1">
        <v>0</v>
      </c>
      <c r="H932">
        <v>3.2794537692546299</v>
      </c>
      <c r="I932">
        <v>-132.06959629213901</v>
      </c>
      <c r="J932">
        <v>-123.917421149335</v>
      </c>
      <c r="K932">
        <v>-153.972298696499</v>
      </c>
      <c r="L932">
        <v>-109.16373987896</v>
      </c>
      <c r="M932">
        <v>31.7456596709827</v>
      </c>
      <c r="N932">
        <v>95.143451667831798</v>
      </c>
      <c r="O932">
        <v>68.801148290050406</v>
      </c>
      <c r="P932">
        <v>174258.002510121</v>
      </c>
      <c r="Q932">
        <v>199111.35122718499</v>
      </c>
      <c r="R932">
        <v>84.7125001243231</v>
      </c>
      <c r="S932">
        <v>636.09193836024303</v>
      </c>
      <c r="T932">
        <v>0.76049159886142104</v>
      </c>
      <c r="U932">
        <v>0.27373987094014901</v>
      </c>
      <c r="V932" s="1">
        <v>0</v>
      </c>
      <c r="W932">
        <v>0.16110254448477301</v>
      </c>
      <c r="X932">
        <v>0.56515758457507703</v>
      </c>
      <c r="Y932" s="1">
        <v>0</v>
      </c>
      <c r="Z932" s="1">
        <v>0</v>
      </c>
      <c r="AA932">
        <v>2.9273002104916398E-4</v>
      </c>
      <c r="AB932">
        <v>7.30461759015046E-3</v>
      </c>
      <c r="AC932">
        <v>6.12800203296778E-3</v>
      </c>
      <c r="AD932">
        <v>2.46776284782376E-5</v>
      </c>
      <c r="AE932">
        <v>0.807299034212421</v>
      </c>
      <c r="AF932" s="3">
        <v>2.0182475855310498E-3</v>
      </c>
      <c r="AG932" s="1">
        <v>0</v>
      </c>
      <c r="AH932">
        <v>11.532826309742401</v>
      </c>
      <c r="AI932">
        <v>0.57250145408002295</v>
      </c>
      <c r="AJ932">
        <v>12.5312412379976</v>
      </c>
      <c r="AK932" t="s">
        <v>83</v>
      </c>
      <c r="AL932" t="s">
        <v>84</v>
      </c>
      <c r="AM932">
        <v>516500719.44</v>
      </c>
      <c r="AN932">
        <v>2964</v>
      </c>
      <c r="AO932" s="1">
        <f t="shared" ref="AO932:AO949" si="198">AA932+AC932*$AO$930+AF932*$AP$930</f>
        <v>8.4389796395479937E-3</v>
      </c>
      <c r="AP932" s="5">
        <f t="shared" ref="AP932:AP949" si="199">100*(1-(1-AO932)^12)</f>
        <v>9.6697216391287917</v>
      </c>
      <c r="AQ932" s="3">
        <f t="shared" ref="AQ932:AQ949" si="200">(1-(1-B932/100)^(1/12))- AO932</f>
        <v>3.8220151345216176E-3</v>
      </c>
      <c r="AR932" s="15">
        <f t="shared" ref="AR932:AR949" si="201">B932/AP932-1</f>
        <v>0.42304575813640155</v>
      </c>
      <c r="AT932">
        <f t="shared" ref="AT932:AT947" si="202">AF932/AE932</f>
        <v>2.4999999999999966E-3</v>
      </c>
    </row>
    <row r="933" spans="1:46" x14ac:dyDescent="0.25">
      <c r="A933" t="s">
        <v>37</v>
      </c>
      <c r="B933">
        <v>12.3070097270466</v>
      </c>
      <c r="C933">
        <v>9.5443413740837306E-3</v>
      </c>
      <c r="D933">
        <v>10.870709310610501</v>
      </c>
      <c r="E933">
        <v>-50.061766708969699</v>
      </c>
      <c r="F933" s="1">
        <v>0</v>
      </c>
      <c r="G933" s="1">
        <v>0</v>
      </c>
      <c r="H933">
        <v>3.38878610412536</v>
      </c>
      <c r="I933">
        <v>-106.203799100773</v>
      </c>
      <c r="J933">
        <v>-100.78979105198501</v>
      </c>
      <c r="K933">
        <v>-136.30949188970101</v>
      </c>
      <c r="L933">
        <v>-84.763416907612097</v>
      </c>
      <c r="M933">
        <v>33.896536760501597</v>
      </c>
      <c r="N933">
        <v>95.180239516150905</v>
      </c>
      <c r="O933">
        <v>68.490706733859696</v>
      </c>
      <c r="P933">
        <v>186133.079678693</v>
      </c>
      <c r="Q933">
        <v>212962.80235963999</v>
      </c>
      <c r="R933">
        <v>86.500559780923297</v>
      </c>
      <c r="S933">
        <v>649.78711501512396</v>
      </c>
      <c r="T933">
        <v>0.72173555935782796</v>
      </c>
      <c r="U933">
        <v>0.32348623857895697</v>
      </c>
      <c r="V933" s="1">
        <v>0</v>
      </c>
      <c r="W933">
        <v>0.214205176751955</v>
      </c>
      <c r="X933">
        <v>0.46230858466908598</v>
      </c>
      <c r="Y933" s="1">
        <v>0</v>
      </c>
      <c r="Z933" s="1">
        <v>0</v>
      </c>
      <c r="AA933">
        <v>2.9725911064004099E-4</v>
      </c>
      <c r="AB933">
        <v>8.4562556875837792E-3</v>
      </c>
      <c r="AC933">
        <v>6.6739847767681099E-3</v>
      </c>
      <c r="AD933">
        <v>6.41682312419933E-5</v>
      </c>
      <c r="AE933">
        <v>0.81878278219256595</v>
      </c>
      <c r="AF933" s="3">
        <v>2.86573973767398E-3</v>
      </c>
      <c r="AG933">
        <v>1.0205631338077899E-6</v>
      </c>
      <c r="AH933">
        <v>10.3389430494768</v>
      </c>
      <c r="AI933">
        <v>0.320540312388852</v>
      </c>
      <c r="AJ933">
        <v>51.505551492437</v>
      </c>
      <c r="AK933" t="s">
        <v>85</v>
      </c>
      <c r="AL933" t="s">
        <v>86</v>
      </c>
      <c r="AM933">
        <v>2404094857.1300001</v>
      </c>
      <c r="AN933">
        <v>12916</v>
      </c>
      <c r="AO933" s="1">
        <f t="shared" si="198"/>
        <v>9.8369836250821307E-3</v>
      </c>
      <c r="AP933" s="5">
        <f t="shared" si="199"/>
        <v>11.186208365304839</v>
      </c>
      <c r="AQ933" s="3">
        <f t="shared" si="200"/>
        <v>1.0473666648288405E-3</v>
      </c>
      <c r="AR933" s="15">
        <f t="shared" si="201"/>
        <v>0.1001949297867577</v>
      </c>
      <c r="AT933">
        <f t="shared" si="202"/>
        <v>3.4999999999999992E-3</v>
      </c>
    </row>
    <row r="934" spans="1:46" x14ac:dyDescent="0.25">
      <c r="A934" t="s">
        <v>37</v>
      </c>
      <c r="B934">
        <v>13.600753734286201</v>
      </c>
      <c r="C934">
        <v>1.07663641293065E-2</v>
      </c>
      <c r="D934">
        <v>12.181402373251199</v>
      </c>
      <c r="E934">
        <v>-39.900007206010798</v>
      </c>
      <c r="F934" s="1">
        <v>0</v>
      </c>
      <c r="G934" s="1">
        <v>0</v>
      </c>
      <c r="H934">
        <v>3.5169817758330399</v>
      </c>
      <c r="I934">
        <v>-80.770807807354601</v>
      </c>
      <c r="J934">
        <v>-77.420148449416303</v>
      </c>
      <c r="K934">
        <v>-118.741908845428</v>
      </c>
      <c r="L934">
        <v>-60.108913721368999</v>
      </c>
      <c r="M934">
        <v>35.4890693992294</v>
      </c>
      <c r="N934">
        <v>95.162377857595999</v>
      </c>
      <c r="O934">
        <v>68.020027038316798</v>
      </c>
      <c r="P934">
        <v>193145.53550367701</v>
      </c>
      <c r="Q934">
        <v>221645.04592258099</v>
      </c>
      <c r="R934">
        <v>87.237540941162393</v>
      </c>
      <c r="S934">
        <v>661.91271504999497</v>
      </c>
      <c r="T934">
        <v>0.69996444999334495</v>
      </c>
      <c r="U934">
        <v>0.35263672344195102</v>
      </c>
      <c r="V934" s="1">
        <v>0</v>
      </c>
      <c r="W934">
        <v>0.233791867393213</v>
      </c>
      <c r="X934">
        <v>0.41357140916483398</v>
      </c>
      <c r="Y934" s="1">
        <v>0</v>
      </c>
      <c r="Z934" s="1">
        <v>0</v>
      </c>
      <c r="AA934">
        <v>2.9953019416258803E-4</v>
      </c>
      <c r="AB934">
        <v>9.3957844385043707E-3</v>
      </c>
      <c r="AC934">
        <v>7.2187492767241401E-3</v>
      </c>
      <c r="AD934">
        <v>1.20708797981325E-4</v>
      </c>
      <c r="AE934">
        <v>0.83295875991309098</v>
      </c>
      <c r="AF934" s="3">
        <v>3.7483144196089101E-3</v>
      </c>
      <c r="AG934">
        <v>1.5508168461721601E-5</v>
      </c>
      <c r="AH934">
        <v>10.0060482264218</v>
      </c>
      <c r="AI934">
        <v>0.34299351173463799</v>
      </c>
      <c r="AJ934">
        <v>133.64403805999399</v>
      </c>
      <c r="AK934" t="s">
        <v>87</v>
      </c>
      <c r="AL934" t="s">
        <v>88</v>
      </c>
      <c r="AM934">
        <v>9874372357.0900002</v>
      </c>
      <c r="AN934">
        <v>51124</v>
      </c>
      <c r="AO934" s="1">
        <f t="shared" si="198"/>
        <v>1.1266593890495637E-2</v>
      </c>
      <c r="AP934" s="5">
        <f t="shared" si="199"/>
        <v>12.712813800372624</v>
      </c>
      <c r="AQ934" s="3">
        <f t="shared" si="200"/>
        <v>8.4210146924171628E-4</v>
      </c>
      <c r="AR934" s="15">
        <f t="shared" si="201"/>
        <v>6.9846058304381842E-2</v>
      </c>
      <c r="AT934">
        <f t="shared" si="202"/>
        <v>4.5000000000000005E-3</v>
      </c>
    </row>
    <row r="935" spans="1:46" x14ac:dyDescent="0.25">
      <c r="A935" t="s">
        <v>37</v>
      </c>
      <c r="B935">
        <v>16.072715212411001</v>
      </c>
      <c r="C935">
        <v>1.239344662956E-2</v>
      </c>
      <c r="D935">
        <v>13.8991265982686</v>
      </c>
      <c r="E935">
        <v>-29.403790396933999</v>
      </c>
      <c r="F935" s="1">
        <v>0</v>
      </c>
      <c r="G935" s="1">
        <v>0</v>
      </c>
      <c r="H935">
        <v>3.6417964443540498</v>
      </c>
      <c r="I935">
        <v>-56.503654398624803</v>
      </c>
      <c r="J935">
        <v>-55.086181075890899</v>
      </c>
      <c r="K935">
        <v>-101.049771601402</v>
      </c>
      <c r="L935">
        <v>-35.927314016918501</v>
      </c>
      <c r="M935">
        <v>35.790722334044297</v>
      </c>
      <c r="N935">
        <v>95.115287093459401</v>
      </c>
      <c r="O935">
        <v>67.874695713935495</v>
      </c>
      <c r="P935">
        <v>193932.286269303</v>
      </c>
      <c r="Q935">
        <v>222562.95324087501</v>
      </c>
      <c r="R935">
        <v>87.043350351658503</v>
      </c>
      <c r="S935">
        <v>674.24771556084499</v>
      </c>
      <c r="T935">
        <v>0.70052200540190102</v>
      </c>
      <c r="U935">
        <v>0.35289512816913199</v>
      </c>
      <c r="V935" s="1">
        <v>0</v>
      </c>
      <c r="W935">
        <v>0.22571938529028401</v>
      </c>
      <c r="X935">
        <v>0.421385486540583</v>
      </c>
      <c r="Y935" s="1">
        <v>0</v>
      </c>
      <c r="Z935" s="1">
        <v>0</v>
      </c>
      <c r="AA935">
        <v>2.9919373246338102E-4</v>
      </c>
      <c r="AB935">
        <v>1.0069557737188199E-2</v>
      </c>
      <c r="AC935">
        <v>7.8358765506423601E-3</v>
      </c>
      <c r="AD935">
        <v>8.6517172221352398E-4</v>
      </c>
      <c r="AE935">
        <v>0.84208373465951203</v>
      </c>
      <c r="AF935" s="3">
        <v>4.6314605406273099E-3</v>
      </c>
      <c r="AG935">
        <v>2.54414192878617E-5</v>
      </c>
      <c r="AH935">
        <v>9.93407777276804</v>
      </c>
      <c r="AI935">
        <v>0.35334281333033701</v>
      </c>
      <c r="AJ935">
        <v>284.60046801178999</v>
      </c>
      <c r="AK935" t="s">
        <v>89</v>
      </c>
      <c r="AL935" t="s">
        <v>90</v>
      </c>
      <c r="AM935">
        <v>27075274350.630001</v>
      </c>
      <c r="AN935">
        <v>139612</v>
      </c>
      <c r="AO935" s="1">
        <f t="shared" si="198"/>
        <v>1.2766530823733052E-2</v>
      </c>
      <c r="AP935" s="5">
        <f t="shared" si="199"/>
        <v>14.288628470830522</v>
      </c>
      <c r="AQ935" s="3">
        <f t="shared" si="200"/>
        <v>1.7290007991454803E-3</v>
      </c>
      <c r="AR935" s="15">
        <f t="shared" si="201"/>
        <v>0.12486060122723441</v>
      </c>
      <c r="AT935">
        <f t="shared" si="202"/>
        <v>5.4999999999999927E-3</v>
      </c>
    </row>
    <row r="936" spans="1:46" x14ac:dyDescent="0.25">
      <c r="A936" t="s">
        <v>37</v>
      </c>
      <c r="B936">
        <v>16.9011067059594</v>
      </c>
      <c r="C936">
        <v>1.39377095070886E-2</v>
      </c>
      <c r="D936">
        <v>15.500875886064399</v>
      </c>
      <c r="E936">
        <v>-15.712864969234101</v>
      </c>
      <c r="F936" s="1">
        <v>0</v>
      </c>
      <c r="G936" s="1">
        <v>0</v>
      </c>
      <c r="H936">
        <v>3.7942647569780701</v>
      </c>
      <c r="I936">
        <v>-32.818500684089798</v>
      </c>
      <c r="J936">
        <v>-31.774508028990301</v>
      </c>
      <c r="K936">
        <v>-81.861117449981606</v>
      </c>
      <c r="L936">
        <v>-11.936905150422</v>
      </c>
      <c r="M936">
        <v>35.656390624661199</v>
      </c>
      <c r="N936">
        <v>94.864838878709406</v>
      </c>
      <c r="O936">
        <v>67.631522956474896</v>
      </c>
      <c r="P936">
        <v>191104.94505020199</v>
      </c>
      <c r="Q936">
        <v>220515.84486154601</v>
      </c>
      <c r="R936">
        <v>86.912140055547198</v>
      </c>
      <c r="S936">
        <v>681.88854383582498</v>
      </c>
      <c r="T936">
        <v>0.70208038562179598</v>
      </c>
      <c r="U936">
        <v>0.37483106313474301</v>
      </c>
      <c r="V936" s="1">
        <v>0</v>
      </c>
      <c r="W936">
        <v>0.17906648970546901</v>
      </c>
      <c r="X936">
        <v>0.44610244715978697</v>
      </c>
      <c r="Y936" s="1">
        <v>0</v>
      </c>
      <c r="Z936" s="1">
        <v>0</v>
      </c>
      <c r="AA936">
        <v>3.0054377691823901E-4</v>
      </c>
      <c r="AB936">
        <v>1.01148816933744E-2</v>
      </c>
      <c r="AC936">
        <v>8.1016106377719693E-3</v>
      </c>
      <c r="AD936">
        <v>1.6547028148323399E-3</v>
      </c>
      <c r="AE936">
        <v>0.84764744402090597</v>
      </c>
      <c r="AF936" s="3">
        <v>5.5097083861358797E-3</v>
      </c>
      <c r="AG936">
        <v>1.4178804949699399E-4</v>
      </c>
      <c r="AH936">
        <v>10.024747657363401</v>
      </c>
      <c r="AI936">
        <v>0.34635545368974702</v>
      </c>
      <c r="AJ936">
        <v>581.82933414983302</v>
      </c>
      <c r="AK936" t="s">
        <v>91</v>
      </c>
      <c r="AL936" t="s">
        <v>92</v>
      </c>
      <c r="AM936">
        <v>43034349261.019997</v>
      </c>
      <c r="AN936">
        <v>225187</v>
      </c>
      <c r="AO936" s="1">
        <f t="shared" si="198"/>
        <v>1.3911862800826087E-2</v>
      </c>
      <c r="AP936" s="5">
        <f t="shared" si="199"/>
        <v>15.474293318798725</v>
      </c>
      <c r="AQ936" s="3">
        <f t="shared" si="200"/>
        <v>1.3979652140229497E-3</v>
      </c>
      <c r="AR936" s="15">
        <f t="shared" si="201"/>
        <v>9.2205398835714769E-2</v>
      </c>
      <c r="AT936">
        <f t="shared" si="202"/>
        <v>6.4999999999999893E-3</v>
      </c>
    </row>
    <row r="937" spans="1:46" x14ac:dyDescent="0.25">
      <c r="A937" t="s">
        <v>37</v>
      </c>
      <c r="B937">
        <v>19.062288500533398</v>
      </c>
      <c r="C937">
        <v>1.5165046988999901E-2</v>
      </c>
      <c r="D937">
        <v>16.754369661988601</v>
      </c>
      <c r="E937">
        <v>-2.7006433837039099</v>
      </c>
      <c r="F937" s="1">
        <v>0</v>
      </c>
      <c r="G937" s="1">
        <v>0</v>
      </c>
      <c r="H937">
        <v>3.93650928009931</v>
      </c>
      <c r="I937">
        <v>-9.3784263271393495</v>
      </c>
      <c r="J937">
        <v>-8.5025528244332307</v>
      </c>
      <c r="K937">
        <v>-61.152618198515903</v>
      </c>
      <c r="L937">
        <v>12.3583908573061</v>
      </c>
      <c r="M937">
        <v>35.057513065689903</v>
      </c>
      <c r="N937">
        <v>94.640302225629597</v>
      </c>
      <c r="O937">
        <v>67.562227749807505</v>
      </c>
      <c r="P937">
        <v>183498.49415315501</v>
      </c>
      <c r="Q937">
        <v>212940.259085898</v>
      </c>
      <c r="R937">
        <v>87.933970763070803</v>
      </c>
      <c r="S937">
        <v>689.40465902919198</v>
      </c>
      <c r="T937">
        <v>0.71108729672466497</v>
      </c>
      <c r="U937">
        <v>0.37475061439949198</v>
      </c>
      <c r="V937" s="1">
        <v>0</v>
      </c>
      <c r="W937">
        <v>0.13314060855054199</v>
      </c>
      <c r="X937">
        <v>0.49210877704996397</v>
      </c>
      <c r="Y937" s="1">
        <v>0</v>
      </c>
      <c r="Z937" s="1">
        <v>0</v>
      </c>
      <c r="AA937">
        <v>3.0200495338154399E-4</v>
      </c>
      <c r="AB937">
        <v>9.8966977334897805E-3</v>
      </c>
      <c r="AC937">
        <v>8.1513623443470601E-3</v>
      </c>
      <c r="AD937">
        <v>1.75899969591685E-3</v>
      </c>
      <c r="AE937">
        <v>0.849741779596632</v>
      </c>
      <c r="AF937" s="3">
        <v>6.3730633469747397E-3</v>
      </c>
      <c r="AG937">
        <v>6.7469370119981097E-4</v>
      </c>
      <c r="AH937">
        <v>10.231748204394</v>
      </c>
      <c r="AI937">
        <v>0.34829048390071798</v>
      </c>
      <c r="AJ937">
        <v>1032.6745982678499</v>
      </c>
      <c r="AK937" t="s">
        <v>93</v>
      </c>
      <c r="AL937" t="s">
        <v>94</v>
      </c>
      <c r="AM937">
        <v>47931825156.239998</v>
      </c>
      <c r="AN937">
        <v>261211</v>
      </c>
      <c r="AO937" s="1">
        <f t="shared" si="198"/>
        <v>1.4826430644703344E-2</v>
      </c>
      <c r="AP937" s="5">
        <f t="shared" si="199"/>
        <v>16.410250703207652</v>
      </c>
      <c r="AQ937" s="3">
        <f t="shared" si="200"/>
        <v>2.643365048965788E-3</v>
      </c>
      <c r="AR937" s="15">
        <f t="shared" si="201"/>
        <v>0.16160860947769451</v>
      </c>
      <c r="AT937">
        <f t="shared" si="202"/>
        <v>7.4999999999999997E-3</v>
      </c>
    </row>
    <row r="938" spans="1:46" x14ac:dyDescent="0.25">
      <c r="A938" t="s">
        <v>37</v>
      </c>
      <c r="B938">
        <v>19.487344856114301</v>
      </c>
      <c r="C938">
        <v>1.6514608637884901E-2</v>
      </c>
      <c r="D938">
        <v>18.113000160938</v>
      </c>
      <c r="E938">
        <v>12.129698660548399</v>
      </c>
      <c r="F938" s="1">
        <v>0</v>
      </c>
      <c r="G938" s="1">
        <v>0</v>
      </c>
      <c r="H938">
        <v>4.0978316370631198</v>
      </c>
      <c r="I938">
        <v>14.0936638033908</v>
      </c>
      <c r="J938">
        <v>14.809124635570701</v>
      </c>
      <c r="K938">
        <v>-34.374392425303697</v>
      </c>
      <c r="L938">
        <v>37.0715437143296</v>
      </c>
      <c r="M938">
        <v>34.699435702339798</v>
      </c>
      <c r="N938">
        <v>94.772476702150598</v>
      </c>
      <c r="O938">
        <v>67.819128213990993</v>
      </c>
      <c r="P938">
        <v>173601.05405397899</v>
      </c>
      <c r="Q938">
        <v>202546.83057515501</v>
      </c>
      <c r="R938">
        <v>91.693936683797006</v>
      </c>
      <c r="S938">
        <v>685.25115467940998</v>
      </c>
      <c r="T938">
        <v>0.74404979766906798</v>
      </c>
      <c r="U938">
        <v>0.33678695944871101</v>
      </c>
      <c r="V938" s="1">
        <v>0</v>
      </c>
      <c r="W938">
        <v>9.8398981879460695E-2</v>
      </c>
      <c r="X938">
        <v>0.56481405867182699</v>
      </c>
      <c r="Y938" s="1">
        <v>0</v>
      </c>
      <c r="Z938" s="1">
        <v>0</v>
      </c>
      <c r="AA938">
        <v>3.0249013815973499E-4</v>
      </c>
      <c r="AB938">
        <v>9.4606598067623893E-3</v>
      </c>
      <c r="AC938">
        <v>7.9783681167855895E-3</v>
      </c>
      <c r="AD938">
        <v>1.8708242067891599E-3</v>
      </c>
      <c r="AE938">
        <v>0.84827269985266796</v>
      </c>
      <c r="AF938" s="3">
        <v>7.2103179487476802E-3</v>
      </c>
      <c r="AG938">
        <v>1.0940898198151599E-3</v>
      </c>
      <c r="AH938">
        <v>10.325405214654101</v>
      </c>
      <c r="AI938">
        <v>0.33652552197844299</v>
      </c>
      <c r="AJ938">
        <v>1567.2962281063899</v>
      </c>
      <c r="AK938" t="s">
        <v>95</v>
      </c>
      <c r="AL938" t="s">
        <v>96</v>
      </c>
      <c r="AM938">
        <v>37344537944.93</v>
      </c>
      <c r="AN938">
        <v>215117</v>
      </c>
      <c r="AO938" s="1">
        <f t="shared" si="198"/>
        <v>1.5491176203693004E-2</v>
      </c>
      <c r="AP938" s="5">
        <f t="shared" si="199"/>
        <v>17.08457044729229</v>
      </c>
      <c r="AQ938" s="3">
        <f t="shared" si="200"/>
        <v>2.4096498518922909E-3</v>
      </c>
      <c r="AR938" s="15">
        <f t="shared" si="201"/>
        <v>0.14064002464883885</v>
      </c>
      <c r="AT938">
        <f t="shared" si="202"/>
        <v>8.5000000000000023E-3</v>
      </c>
    </row>
    <row r="939" spans="1:46" x14ac:dyDescent="0.25">
      <c r="A939" t="s">
        <v>37</v>
      </c>
      <c r="B939">
        <v>20.9432017358093</v>
      </c>
      <c r="C939">
        <v>1.797862959497E-2</v>
      </c>
      <c r="D939">
        <v>19.563851681533901</v>
      </c>
      <c r="E939">
        <v>16.141022582535602</v>
      </c>
      <c r="F939" s="1">
        <v>0</v>
      </c>
      <c r="G939" s="1">
        <v>0</v>
      </c>
      <c r="H939">
        <v>4.1718054943350404</v>
      </c>
      <c r="I939">
        <v>38.443575378325797</v>
      </c>
      <c r="J939">
        <v>39.114303737751598</v>
      </c>
      <c r="K939">
        <v>-9.9140985773563397</v>
      </c>
      <c r="L939">
        <v>62.2393292039907</v>
      </c>
      <c r="M939">
        <v>34.817990460533203</v>
      </c>
      <c r="N939">
        <v>94.874171028271505</v>
      </c>
      <c r="O939">
        <v>67.8806811502903</v>
      </c>
      <c r="P939">
        <v>167654.07975240101</v>
      </c>
      <c r="Q939">
        <v>195830.21690982999</v>
      </c>
      <c r="R939">
        <v>99.807697482202798</v>
      </c>
      <c r="S939">
        <v>687.29216054235496</v>
      </c>
      <c r="T939">
        <v>0.75614160448488599</v>
      </c>
      <c r="U939">
        <v>0.30365686837505101</v>
      </c>
      <c r="V939" s="1">
        <v>0</v>
      </c>
      <c r="W939">
        <v>9.7650816192573694E-2</v>
      </c>
      <c r="X939">
        <v>0.598692315432374</v>
      </c>
      <c r="Y939" s="1">
        <v>0</v>
      </c>
      <c r="Z939" s="1">
        <v>0</v>
      </c>
      <c r="AA939">
        <v>3.0196653129275602E-4</v>
      </c>
      <c r="AB939">
        <v>9.31752990340802E-3</v>
      </c>
      <c r="AC939">
        <v>7.8758240515839992E-3</v>
      </c>
      <c r="AD939">
        <v>2.3577991267239901E-3</v>
      </c>
      <c r="AE939">
        <v>0.849982971264301</v>
      </c>
      <c r="AF939" s="3">
        <v>7.75609461278675E-3</v>
      </c>
      <c r="AG939">
        <v>1.81809954157413E-3</v>
      </c>
      <c r="AH939">
        <v>10.310217228447399</v>
      </c>
      <c r="AI939">
        <v>0.34846306102431801</v>
      </c>
      <c r="AJ939">
        <v>2111.4090709341699</v>
      </c>
      <c r="AK939" t="s">
        <v>97</v>
      </c>
      <c r="AL939" t="s">
        <v>98</v>
      </c>
      <c r="AM939">
        <v>30836111926.619999</v>
      </c>
      <c r="AN939">
        <v>183927</v>
      </c>
      <c r="AO939" s="1">
        <f t="shared" si="198"/>
        <v>1.5933885195663505E-2</v>
      </c>
      <c r="AP939" s="5">
        <f t="shared" si="199"/>
        <v>17.530885475615499</v>
      </c>
      <c r="AQ939" s="3">
        <f t="shared" si="200"/>
        <v>3.4592366314491092E-3</v>
      </c>
      <c r="AR939" s="15">
        <f t="shared" si="201"/>
        <v>0.19464597295670805</v>
      </c>
      <c r="AT939">
        <f t="shared" si="202"/>
        <v>9.1250000000000046E-3</v>
      </c>
    </row>
    <row r="940" spans="1:46" x14ac:dyDescent="0.25">
      <c r="A940" t="s">
        <v>37</v>
      </c>
      <c r="B940">
        <v>22.6648517085445</v>
      </c>
      <c r="C940">
        <v>1.9998064049043598E-2</v>
      </c>
      <c r="D940">
        <v>21.5264673943594</v>
      </c>
      <c r="E940">
        <v>7.1471837618212897</v>
      </c>
      <c r="F940" s="1">
        <v>0</v>
      </c>
      <c r="G940" s="1">
        <v>0</v>
      </c>
      <c r="H940">
        <v>4.1569752773425499</v>
      </c>
      <c r="I940">
        <v>62.939154442999197</v>
      </c>
      <c r="J940">
        <v>63.506633236016299</v>
      </c>
      <c r="K940">
        <v>19.131243585619799</v>
      </c>
      <c r="L940">
        <v>87.318510543751501</v>
      </c>
      <c r="M940">
        <v>35.360821574190098</v>
      </c>
      <c r="N940">
        <v>94.938854202276701</v>
      </c>
      <c r="O940">
        <v>67.947878228955005</v>
      </c>
      <c r="P940">
        <v>163608.21042497901</v>
      </c>
      <c r="Q940">
        <v>191828.83004743501</v>
      </c>
      <c r="R940">
        <v>113.822522466294</v>
      </c>
      <c r="S940">
        <v>684.98748215680496</v>
      </c>
      <c r="T940">
        <v>0.74596576423859295</v>
      </c>
      <c r="U940">
        <v>0.30790438159928502</v>
      </c>
      <c r="V940" s="1">
        <v>0</v>
      </c>
      <c r="W940">
        <v>0.125149552596519</v>
      </c>
      <c r="X940">
        <v>0.56694606580419504</v>
      </c>
      <c r="Y940" s="1">
        <v>0</v>
      </c>
      <c r="Z940" s="1">
        <v>0</v>
      </c>
      <c r="AA940">
        <v>3.03581885282317E-4</v>
      </c>
      <c r="AB940">
        <v>9.2576192115471304E-3</v>
      </c>
      <c r="AC940">
        <v>7.7369472528300599E-3</v>
      </c>
      <c r="AD940">
        <v>3.4567942626704999E-3</v>
      </c>
      <c r="AE940">
        <v>0.84900536149483496</v>
      </c>
      <c r="AF940" s="3">
        <v>7.9594252640140702E-3</v>
      </c>
      <c r="AG940">
        <v>2.8761808023831099E-3</v>
      </c>
      <c r="AH940">
        <v>10.112601324698</v>
      </c>
      <c r="AI940">
        <v>0.35189381452484297</v>
      </c>
      <c r="AJ940">
        <v>2535.47489696307</v>
      </c>
      <c r="AK940" t="s">
        <v>99</v>
      </c>
      <c r="AL940" t="s">
        <v>100</v>
      </c>
      <c r="AM940">
        <v>25832100344</v>
      </c>
      <c r="AN940">
        <v>157890</v>
      </c>
      <c r="AO940" s="1">
        <f t="shared" si="198"/>
        <v>1.5999954402126447E-2</v>
      </c>
      <c r="AP940" s="5">
        <f t="shared" si="199"/>
        <v>17.597303664265674</v>
      </c>
      <c r="AQ940" s="3">
        <f t="shared" si="200"/>
        <v>5.1907685703641362E-3</v>
      </c>
      <c r="AR940" s="15">
        <f t="shared" si="201"/>
        <v>0.28797298387078163</v>
      </c>
      <c r="AT940">
        <f t="shared" si="202"/>
        <v>9.374999999999991E-3</v>
      </c>
    </row>
    <row r="941" spans="1:46" x14ac:dyDescent="0.25">
      <c r="A941" t="s">
        <v>37</v>
      </c>
      <c r="B941">
        <v>23.7422774612312</v>
      </c>
      <c r="C941">
        <v>2.2909437944759799E-2</v>
      </c>
      <c r="D941">
        <v>24.278742050421702</v>
      </c>
      <c r="E941">
        <v>-3.3671303172806</v>
      </c>
      <c r="F941" s="1">
        <v>0</v>
      </c>
      <c r="G941" s="1">
        <v>0</v>
      </c>
      <c r="H941">
        <v>4.14438806281614</v>
      </c>
      <c r="I941">
        <v>87.742749447806602</v>
      </c>
      <c r="J941">
        <v>88.324080140115299</v>
      </c>
      <c r="K941">
        <v>46.862061943956697</v>
      </c>
      <c r="L941">
        <v>112.809282229882</v>
      </c>
      <c r="M941">
        <v>36.5965724684348</v>
      </c>
      <c r="N941">
        <v>94.869251206156406</v>
      </c>
      <c r="O941">
        <v>67.638994326564998</v>
      </c>
      <c r="P941">
        <v>159137.087550325</v>
      </c>
      <c r="Q941">
        <v>188085.872344312</v>
      </c>
      <c r="R941">
        <v>127.17330005196099</v>
      </c>
      <c r="S941">
        <v>681.89741935388895</v>
      </c>
      <c r="T941">
        <v>0.72217007393978305</v>
      </c>
      <c r="U941">
        <v>0.34230982898016898</v>
      </c>
      <c r="V941" s="1">
        <v>0</v>
      </c>
      <c r="W941">
        <v>0.14933688037654599</v>
      </c>
      <c r="X941">
        <v>0.50835329064328405</v>
      </c>
      <c r="Y941" s="1">
        <v>0</v>
      </c>
      <c r="Z941" s="1">
        <v>0</v>
      </c>
      <c r="AA941">
        <v>3.03785964065565E-4</v>
      </c>
      <c r="AB941">
        <v>9.3152268866536908E-3</v>
      </c>
      <c r="AC941">
        <v>7.7036509160875602E-3</v>
      </c>
      <c r="AD941">
        <v>4.1590841079113296E-3</v>
      </c>
      <c r="AE941">
        <v>0.85343983150384795</v>
      </c>
      <c r="AF941" s="3">
        <v>8.1076783992865501E-3</v>
      </c>
      <c r="AG941">
        <v>4.9328009784536499E-3</v>
      </c>
      <c r="AH941">
        <v>9.8120755485294602</v>
      </c>
      <c r="AI941">
        <v>0.373006157192598</v>
      </c>
      <c r="AJ941">
        <v>2934.67851812034</v>
      </c>
      <c r="AK941" t="s">
        <v>101</v>
      </c>
      <c r="AL941" t="s">
        <v>102</v>
      </c>
      <c r="AM941">
        <v>26593716974.709999</v>
      </c>
      <c r="AN941">
        <v>167112</v>
      </c>
      <c r="AO941" s="1">
        <f t="shared" si="198"/>
        <v>1.6115115279439676E-2</v>
      </c>
      <c r="AP941" s="71">
        <f t="shared" si="199"/>
        <v>17.712955621168248</v>
      </c>
      <c r="AQ941" s="68">
        <f t="shared" si="200"/>
        <v>6.2193189351439117E-3</v>
      </c>
      <c r="AR941" s="72">
        <f t="shared" si="201"/>
        <v>0.34039050111193636</v>
      </c>
      <c r="AS941" s="68">
        <f>AVERAGE(AQ939:AQ941)</f>
        <v>4.9564413789857193E-3</v>
      </c>
      <c r="AT941">
        <f t="shared" si="202"/>
        <v>9.4999999999999946E-3</v>
      </c>
    </row>
    <row r="942" spans="1:46" x14ac:dyDescent="0.25">
      <c r="A942" t="s">
        <v>37</v>
      </c>
      <c r="B942">
        <v>24.843717982203401</v>
      </c>
      <c r="C942">
        <v>2.39105155550225E-2</v>
      </c>
      <c r="D942">
        <v>25.2044760228918</v>
      </c>
      <c r="E942">
        <v>3.3276589987769101</v>
      </c>
      <c r="F942" s="1">
        <v>0</v>
      </c>
      <c r="G942" s="1">
        <v>0</v>
      </c>
      <c r="H942">
        <v>4.2610482611476597</v>
      </c>
      <c r="I942">
        <v>111.00143931223499</v>
      </c>
      <c r="J942">
        <v>111.35937068244399</v>
      </c>
      <c r="K942">
        <v>68.4586494531911</v>
      </c>
      <c r="L942">
        <v>137.240626529575</v>
      </c>
      <c r="M942">
        <v>37.417467140702797</v>
      </c>
      <c r="N942">
        <v>94.794421478813206</v>
      </c>
      <c r="O942">
        <v>67.296057210531501</v>
      </c>
      <c r="P942">
        <v>152010.84041021299</v>
      </c>
      <c r="Q942">
        <v>180427.02501219601</v>
      </c>
      <c r="R942">
        <v>131.31366987510199</v>
      </c>
      <c r="S942">
        <v>685.15225261241505</v>
      </c>
      <c r="T942">
        <v>0.72695174996713396</v>
      </c>
      <c r="U942">
        <v>0.33038217277738202</v>
      </c>
      <c r="V942" s="1">
        <v>0</v>
      </c>
      <c r="W942">
        <v>0.12922784523071401</v>
      </c>
      <c r="X942">
        <v>0.54038998199190302</v>
      </c>
      <c r="Y942" s="1">
        <v>0</v>
      </c>
      <c r="Z942" s="1">
        <v>0</v>
      </c>
      <c r="AA942">
        <v>3.0656720927238099E-4</v>
      </c>
      <c r="AB942">
        <v>9.2062938814294094E-3</v>
      </c>
      <c r="AC942">
        <v>7.7418973335862196E-3</v>
      </c>
      <c r="AD942">
        <v>4.68890494054321E-3</v>
      </c>
      <c r="AE942">
        <v>0.86067531364834304</v>
      </c>
      <c r="AF942" s="3">
        <v>8.1764154796592596E-3</v>
      </c>
      <c r="AG942">
        <v>5.8970031087327802E-3</v>
      </c>
      <c r="AH942">
        <v>9.6433766275357797</v>
      </c>
      <c r="AI942">
        <v>0.33711558825829901</v>
      </c>
      <c r="AJ942">
        <v>3515.9639105542401</v>
      </c>
      <c r="AK942" t="s">
        <v>103</v>
      </c>
      <c r="AL942" t="s">
        <v>104</v>
      </c>
      <c r="AM942">
        <v>25491153860.91</v>
      </c>
      <c r="AN942">
        <v>167693</v>
      </c>
      <c r="AO942" s="1">
        <f t="shared" si="198"/>
        <v>1.622488002251786E-2</v>
      </c>
      <c r="AP942" s="71">
        <f t="shared" si="199"/>
        <v>17.823049918211765</v>
      </c>
      <c r="AQ942" s="68">
        <f t="shared" si="200"/>
        <v>7.2941726286921554E-3</v>
      </c>
      <c r="AR942" s="72">
        <f t="shared" si="201"/>
        <v>0.39390946533891769</v>
      </c>
      <c r="AS942" s="69"/>
      <c r="AT942">
        <f t="shared" si="202"/>
        <v>9.5000000000000015E-3</v>
      </c>
    </row>
    <row r="943" spans="1:46" x14ac:dyDescent="0.25">
      <c r="A943" t="s">
        <v>37</v>
      </c>
      <c r="B943">
        <v>24.503051787774599</v>
      </c>
      <c r="C943">
        <v>2.4026876079051501E-2</v>
      </c>
      <c r="D943">
        <v>25.3114032142966</v>
      </c>
      <c r="E943">
        <v>13.8424076065891</v>
      </c>
      <c r="F943" s="1">
        <v>0</v>
      </c>
      <c r="G943" s="1">
        <v>0</v>
      </c>
      <c r="H943">
        <v>4.3962546553392903</v>
      </c>
      <c r="I943">
        <v>133.491253569604</v>
      </c>
      <c r="J943">
        <v>133.88968508649899</v>
      </c>
      <c r="K943">
        <v>86.051350306557097</v>
      </c>
      <c r="L943">
        <v>161.566813000384</v>
      </c>
      <c r="M943">
        <v>38.131026520697503</v>
      </c>
      <c r="N943">
        <v>94.494895862074301</v>
      </c>
      <c r="O943">
        <v>66.697489714098793</v>
      </c>
      <c r="P943">
        <v>141984.10376448801</v>
      </c>
      <c r="Q943">
        <v>169181.858687206</v>
      </c>
      <c r="R943">
        <v>133.38396871804301</v>
      </c>
      <c r="S943">
        <v>693.60893674309102</v>
      </c>
      <c r="T943">
        <v>0.73545252292553498</v>
      </c>
      <c r="U943">
        <v>0.31216223485996503</v>
      </c>
      <c r="V943" s="1">
        <v>0</v>
      </c>
      <c r="W943">
        <v>9.8715017651971396E-2</v>
      </c>
      <c r="X943">
        <v>0.58912274748806304</v>
      </c>
      <c r="Y943" s="1">
        <v>0</v>
      </c>
      <c r="Z943" s="1">
        <v>0</v>
      </c>
      <c r="AA943">
        <v>3.12990262362465E-4</v>
      </c>
      <c r="AB943">
        <v>9.1373053650025196E-3</v>
      </c>
      <c r="AC943">
        <v>7.8456011108304999E-3</v>
      </c>
      <c r="AD943">
        <v>5.8566952134521504E-3</v>
      </c>
      <c r="AE943">
        <v>0.87120952271334196</v>
      </c>
      <c r="AF943" s="3">
        <v>8.2764904657767497E-3</v>
      </c>
      <c r="AG943">
        <v>5.52496655899879E-3</v>
      </c>
      <c r="AH943">
        <v>9.6176892135942698</v>
      </c>
      <c r="AI943">
        <v>0.364597096271563</v>
      </c>
      <c r="AJ943">
        <v>4218.6702386381303</v>
      </c>
      <c r="AK943" t="s">
        <v>105</v>
      </c>
      <c r="AL943" t="s">
        <v>106</v>
      </c>
      <c r="AM943">
        <v>18913418494.259998</v>
      </c>
      <c r="AN943">
        <v>133208</v>
      </c>
      <c r="AO943" s="1">
        <f t="shared" si="198"/>
        <v>1.6435081838969714E-2</v>
      </c>
      <c r="AP943" s="71">
        <f t="shared" si="199"/>
        <v>18.033506050754543</v>
      </c>
      <c r="AQ943" s="68">
        <f t="shared" si="200"/>
        <v>6.7158878670305656E-3</v>
      </c>
      <c r="AR943" s="72">
        <f t="shared" si="201"/>
        <v>0.35875141078012174</v>
      </c>
      <c r="AS943" s="68">
        <f>AVERAGE(AQ941:AQ943)</f>
        <v>6.743126476955544E-3</v>
      </c>
      <c r="AT943">
        <f t="shared" si="202"/>
        <v>9.5000000000000015E-3</v>
      </c>
    </row>
    <row r="944" spans="1:46" x14ac:dyDescent="0.25">
      <c r="A944" t="s">
        <v>37</v>
      </c>
      <c r="B944">
        <v>26.063246181999499</v>
      </c>
      <c r="C944">
        <v>2.2956363215679999E-2</v>
      </c>
      <c r="D944">
        <v>24.3223691483945</v>
      </c>
      <c r="E944">
        <v>32.516773080450797</v>
      </c>
      <c r="F944" s="1">
        <v>0</v>
      </c>
      <c r="G944" s="1">
        <v>0</v>
      </c>
      <c r="H944">
        <v>4.5928220861805196</v>
      </c>
      <c r="I944">
        <v>155.54907824424001</v>
      </c>
      <c r="J944">
        <v>155.74472709947199</v>
      </c>
      <c r="K944">
        <v>105.689098142125</v>
      </c>
      <c r="L944">
        <v>185.435183279092</v>
      </c>
      <c r="M944">
        <v>38.4207422116842</v>
      </c>
      <c r="N944">
        <v>94.3958114003254</v>
      </c>
      <c r="O944">
        <v>66.315396827192899</v>
      </c>
      <c r="P944">
        <v>133236.055884078</v>
      </c>
      <c r="Q944">
        <v>159042.573531111</v>
      </c>
      <c r="R944">
        <v>133.85793289542201</v>
      </c>
      <c r="S944">
        <v>697.58074234341404</v>
      </c>
      <c r="T944">
        <v>0.75210612679486399</v>
      </c>
      <c r="U944">
        <v>0.26775800864385901</v>
      </c>
      <c r="V944" s="1">
        <v>0</v>
      </c>
      <c r="W944">
        <v>7.1663392813128807E-2</v>
      </c>
      <c r="X944">
        <v>0.66057859854301104</v>
      </c>
      <c r="Y944" s="1">
        <v>0</v>
      </c>
      <c r="Z944" s="1">
        <v>0</v>
      </c>
      <c r="AA944">
        <v>3.2103387170566298E-4</v>
      </c>
      <c r="AB944">
        <v>8.8850600525463303E-3</v>
      </c>
      <c r="AC944">
        <v>7.8152731178486399E-3</v>
      </c>
      <c r="AD944">
        <v>6.7948292888953899E-3</v>
      </c>
      <c r="AE944">
        <v>0.88084488469216005</v>
      </c>
      <c r="AF944" s="3">
        <v>8.3680264045755196E-3</v>
      </c>
      <c r="AG944">
        <v>4.2415725499105302E-3</v>
      </c>
      <c r="AH944">
        <v>9.6943630508875795</v>
      </c>
      <c r="AI944">
        <v>0.37551855271746098</v>
      </c>
      <c r="AJ944">
        <v>5020.5824645040102</v>
      </c>
      <c r="AK944" t="s">
        <v>107</v>
      </c>
      <c r="AL944" t="s">
        <v>108</v>
      </c>
      <c r="AM944">
        <v>8038664195.71</v>
      </c>
      <c r="AN944">
        <v>60334</v>
      </c>
      <c r="AO944" s="1">
        <f t="shared" si="198"/>
        <v>1.6504333394129822E-2</v>
      </c>
      <c r="AP944" s="5">
        <f t="shared" si="199"/>
        <v>18.102733117919069</v>
      </c>
      <c r="AQ944" s="3">
        <f t="shared" si="200"/>
        <v>8.3450532689990364E-3</v>
      </c>
      <c r="AR944" s="15">
        <f t="shared" si="201"/>
        <v>0.4397409502878149</v>
      </c>
      <c r="AT944">
        <f t="shared" si="202"/>
        <v>9.4999999999999998E-3</v>
      </c>
    </row>
    <row r="945" spans="1:47" x14ac:dyDescent="0.25">
      <c r="A945" t="s">
        <v>37</v>
      </c>
      <c r="B945">
        <v>25.210743749328401</v>
      </c>
      <c r="C945">
        <v>2.1787191409520901E-2</v>
      </c>
      <c r="D945">
        <v>23.228479625434399</v>
      </c>
      <c r="E945">
        <v>50.6487122628739</v>
      </c>
      <c r="F945" s="1">
        <v>0</v>
      </c>
      <c r="G945" s="1">
        <v>0</v>
      </c>
      <c r="H945">
        <v>4.7875589604291502</v>
      </c>
      <c r="I945">
        <v>178.20022806985301</v>
      </c>
      <c r="J945">
        <v>178.48862057584699</v>
      </c>
      <c r="K945">
        <v>124.205599892953</v>
      </c>
      <c r="L945">
        <v>210.26646569833801</v>
      </c>
      <c r="M945">
        <v>38.779808671549603</v>
      </c>
      <c r="N945">
        <v>94.230486136299703</v>
      </c>
      <c r="O945">
        <v>65.957855100691205</v>
      </c>
      <c r="P945">
        <v>124051.616617828</v>
      </c>
      <c r="Q945">
        <v>148846.476039256</v>
      </c>
      <c r="R945">
        <v>134.044108099049</v>
      </c>
      <c r="S945">
        <v>704.46361235652296</v>
      </c>
      <c r="T945">
        <v>0.76222858723137599</v>
      </c>
      <c r="U945">
        <v>0.25662752220561802</v>
      </c>
      <c r="V945" s="1">
        <v>0</v>
      </c>
      <c r="W945">
        <v>6.5343025542293001E-2</v>
      </c>
      <c r="X945">
        <v>0.67802945225208799</v>
      </c>
      <c r="Y945" s="1">
        <v>0</v>
      </c>
      <c r="Z945" s="1">
        <v>0</v>
      </c>
      <c r="AA945">
        <v>3.3031118449611702E-4</v>
      </c>
      <c r="AB945">
        <v>8.8367430449529192E-3</v>
      </c>
      <c r="AC945">
        <v>7.9112894607725592E-3</v>
      </c>
      <c r="AD945">
        <v>6.8028130542148596E-3</v>
      </c>
      <c r="AE945">
        <v>0.89011820697529798</v>
      </c>
      <c r="AF945" s="3">
        <v>8.4561229662653194E-3</v>
      </c>
      <c r="AG945">
        <v>3.5893055341524099E-3</v>
      </c>
      <c r="AH945">
        <v>9.6920345625933493</v>
      </c>
      <c r="AI945">
        <v>0.34865274630672499</v>
      </c>
      <c r="AJ945">
        <v>5823.3335320931601</v>
      </c>
      <c r="AK945" t="s">
        <v>109</v>
      </c>
      <c r="AL945" t="s">
        <v>110</v>
      </c>
      <c r="AM945">
        <v>2811009632.5599999</v>
      </c>
      <c r="AN945">
        <v>22660</v>
      </c>
      <c r="AO945" s="1">
        <f t="shared" si="198"/>
        <v>1.6697723611533995E-2</v>
      </c>
      <c r="AP945" s="5">
        <f t="shared" si="199"/>
        <v>18.295771234575675</v>
      </c>
      <c r="AQ945" s="3">
        <f t="shared" si="200"/>
        <v>7.2196084129387758E-3</v>
      </c>
      <c r="AR945" s="15">
        <f t="shared" si="201"/>
        <v>0.37795468833173262</v>
      </c>
      <c r="AT945">
        <f t="shared" si="202"/>
        <v>9.4999999999999876E-3</v>
      </c>
    </row>
    <row r="946" spans="1:47" x14ac:dyDescent="0.25">
      <c r="A946" t="s">
        <v>37</v>
      </c>
      <c r="B946">
        <v>18.799501564641801</v>
      </c>
      <c r="C946">
        <v>2.0836210200082101E-2</v>
      </c>
      <c r="D946">
        <v>22.3280631803744</v>
      </c>
      <c r="E946">
        <v>71.021765784369606</v>
      </c>
      <c r="F946" s="1">
        <v>0</v>
      </c>
      <c r="G946" s="1">
        <v>0</v>
      </c>
      <c r="H946">
        <v>4.98819242870265</v>
      </c>
      <c r="I946">
        <v>198.14914369121399</v>
      </c>
      <c r="J946">
        <v>198.91429310091601</v>
      </c>
      <c r="K946">
        <v>142.63320926173299</v>
      </c>
      <c r="L946">
        <v>233.43408821696599</v>
      </c>
      <c r="M946">
        <v>39.018956966796502</v>
      </c>
      <c r="N946">
        <v>93.756242632819095</v>
      </c>
      <c r="O946">
        <v>65.427049729942894</v>
      </c>
      <c r="P946">
        <v>112306.78258111401</v>
      </c>
      <c r="Q946">
        <v>138049.782387663</v>
      </c>
      <c r="R946">
        <v>134.01343409891399</v>
      </c>
      <c r="S946">
        <v>710.53407226062495</v>
      </c>
      <c r="T946">
        <v>0.70333412772073201</v>
      </c>
      <c r="U946">
        <v>0.29391326332307399</v>
      </c>
      <c r="V946" s="1">
        <v>0</v>
      </c>
      <c r="W946">
        <v>0.115725851717073</v>
      </c>
      <c r="X946">
        <v>0.59036088495985195</v>
      </c>
      <c r="Y946" s="1">
        <v>0</v>
      </c>
      <c r="Z946" s="1">
        <v>0</v>
      </c>
      <c r="AA946">
        <v>3.5523170910848299E-4</v>
      </c>
      <c r="AB946">
        <v>8.5863954412278704E-3</v>
      </c>
      <c r="AC946">
        <v>7.7793489927362198E-3</v>
      </c>
      <c r="AD946">
        <v>6.6941040667939898E-3</v>
      </c>
      <c r="AE946">
        <v>0.88765796225091598</v>
      </c>
      <c r="AF946" s="3">
        <v>8.4327506413837093E-3</v>
      </c>
      <c r="AG946">
        <v>3.8289342297740201E-3</v>
      </c>
      <c r="AH946">
        <v>9.6609074118474698</v>
      </c>
      <c r="AI946">
        <v>0.36021275278355902</v>
      </c>
      <c r="AJ946">
        <v>6512.7929675824698</v>
      </c>
      <c r="AK946" t="s">
        <v>111</v>
      </c>
      <c r="AL946" t="s">
        <v>112</v>
      </c>
      <c r="AM946">
        <v>539971010.64999998</v>
      </c>
      <c r="AN946">
        <v>4808</v>
      </c>
      <c r="AO946" s="1">
        <f t="shared" si="198"/>
        <v>1.6567331343228412E-2</v>
      </c>
      <c r="AP946" s="5">
        <f t="shared" si="199"/>
        <v>18.165662231947032</v>
      </c>
      <c r="AQ946" s="3">
        <f t="shared" si="200"/>
        <v>6.3702085010985607E-4</v>
      </c>
      <c r="AR946" s="15">
        <f t="shared" si="201"/>
        <v>3.4892167684372533E-2</v>
      </c>
      <c r="AT946">
        <f t="shared" si="202"/>
        <v>9.5000000000000084E-3</v>
      </c>
    </row>
    <row r="947" spans="1:47" x14ac:dyDescent="0.25">
      <c r="A947" t="s">
        <v>37</v>
      </c>
      <c r="B947">
        <v>26.577832927250999</v>
      </c>
      <c r="C947">
        <v>1.9637253536592701E-2</v>
      </c>
      <c r="D947">
        <v>21.179062195670799</v>
      </c>
      <c r="E947">
        <v>106.76878223230401</v>
      </c>
      <c r="F947" s="1">
        <v>0</v>
      </c>
      <c r="G947" s="1">
        <v>0</v>
      </c>
      <c r="H947">
        <v>5.3530324305510097</v>
      </c>
      <c r="I947">
        <v>221.65384348339899</v>
      </c>
      <c r="J947">
        <v>222.280583635959</v>
      </c>
      <c r="K947">
        <v>169.056489157025</v>
      </c>
      <c r="L947">
        <v>265.25951661695098</v>
      </c>
      <c r="M947">
        <v>39.151691658488701</v>
      </c>
      <c r="N947">
        <v>93.317469820226194</v>
      </c>
      <c r="O947">
        <v>65.585532599406406</v>
      </c>
      <c r="P947">
        <v>90784.323224351698</v>
      </c>
      <c r="Q947">
        <v>112830.666031677</v>
      </c>
      <c r="R947">
        <v>133.80513462794099</v>
      </c>
      <c r="S947">
        <v>701.19676617046298</v>
      </c>
      <c r="T947">
        <v>0.60088185516765202</v>
      </c>
      <c r="U947">
        <v>0.33141968125113203</v>
      </c>
      <c r="V947" s="1">
        <v>0</v>
      </c>
      <c r="W947">
        <v>0.12622101861854501</v>
      </c>
      <c r="X947">
        <v>0.54235930013032196</v>
      </c>
      <c r="Y947" s="1">
        <v>0</v>
      </c>
      <c r="Z947" s="1">
        <v>0</v>
      </c>
      <c r="AA947">
        <v>3.39576959526916E-4</v>
      </c>
      <c r="AB947">
        <v>8.2851637756847195E-3</v>
      </c>
      <c r="AC947">
        <v>7.8367816561735696E-3</v>
      </c>
      <c r="AD947">
        <v>6.55757303764486E-3</v>
      </c>
      <c r="AE947">
        <v>0.89387311880884401</v>
      </c>
      <c r="AF947" s="3">
        <v>8.4917946286840202E-3</v>
      </c>
      <c r="AG947">
        <v>3.1726211087602699E-3</v>
      </c>
      <c r="AH947">
        <v>9.6039898180305308</v>
      </c>
      <c r="AI947">
        <v>0.34830102269495999</v>
      </c>
      <c r="AJ947">
        <v>7016.84871718048</v>
      </c>
      <c r="AK947" t="s">
        <v>113</v>
      </c>
      <c r="AL947" t="s">
        <v>114</v>
      </c>
      <c r="AM947">
        <v>80525694.700000003</v>
      </c>
      <c r="AN947">
        <v>887</v>
      </c>
      <c r="AO947" s="1">
        <f t="shared" si="198"/>
        <v>1.6668153244384504E-2</v>
      </c>
      <c r="AP947" s="5">
        <f t="shared" si="199"/>
        <v>18.266281742916867</v>
      </c>
      <c r="AQ947" s="3">
        <f t="shared" si="200"/>
        <v>8.7486186141999822E-3</v>
      </c>
      <c r="AR947" s="15">
        <f t="shared" si="201"/>
        <v>0.45502151457600881</v>
      </c>
      <c r="AT947">
        <f t="shared" si="202"/>
        <v>9.5000000000000015E-3</v>
      </c>
    </row>
    <row r="948" spans="1:47" x14ac:dyDescent="0.25">
      <c r="AO948" s="1"/>
      <c r="AP948" s="5"/>
      <c r="AQ948" s="3"/>
      <c r="AR948" s="15"/>
    </row>
    <row r="949" spans="1:47" x14ac:dyDescent="0.25">
      <c r="AO949" s="1"/>
      <c r="AP949" s="5"/>
      <c r="AQ949" s="3"/>
      <c r="AR949" s="15"/>
    </row>
    <row r="950" spans="1:47" x14ac:dyDescent="0.25">
      <c r="AO950" t="s">
        <v>226</v>
      </c>
      <c r="AP950" t="s">
        <v>67</v>
      </c>
      <c r="AR950" t="s">
        <v>328</v>
      </c>
    </row>
    <row r="951" spans="1:47" x14ac:dyDescent="0.25">
      <c r="A951" t="s">
        <v>0</v>
      </c>
      <c r="B951" t="s">
        <v>1</v>
      </c>
      <c r="C951" t="s">
        <v>2</v>
      </c>
      <c r="D951" t="s">
        <v>3</v>
      </c>
      <c r="E951" t="s">
        <v>5</v>
      </c>
      <c r="F951" t="s">
        <v>6</v>
      </c>
      <c r="G951" t="s">
        <v>208</v>
      </c>
      <c r="H951" t="s">
        <v>7</v>
      </c>
      <c r="I951" t="s">
        <v>8</v>
      </c>
      <c r="J951" t="s">
        <v>134</v>
      </c>
      <c r="K951" t="s">
        <v>143</v>
      </c>
      <c r="L951" t="s">
        <v>9</v>
      </c>
      <c r="M951" t="s">
        <v>10</v>
      </c>
      <c r="N951" t="s">
        <v>11</v>
      </c>
      <c r="O951" t="s">
        <v>13</v>
      </c>
      <c r="P951" t="s">
        <v>14</v>
      </c>
      <c r="Q951" t="s">
        <v>15</v>
      </c>
      <c r="R951" t="s">
        <v>16</v>
      </c>
      <c r="S951" t="s">
        <v>17</v>
      </c>
      <c r="T951" t="s">
        <v>18</v>
      </c>
      <c r="U951" t="s">
        <v>20</v>
      </c>
      <c r="V951" t="s">
        <v>21</v>
      </c>
      <c r="W951" t="s">
        <v>22</v>
      </c>
      <c r="X951" t="s">
        <v>23</v>
      </c>
      <c r="Y951" t="s">
        <v>24</v>
      </c>
      <c r="Z951" t="s">
        <v>25</v>
      </c>
      <c r="AA951" t="s">
        <v>26</v>
      </c>
      <c r="AB951" t="s">
        <v>27</v>
      </c>
      <c r="AC951" t="s">
        <v>263</v>
      </c>
      <c r="AD951" t="s">
        <v>29</v>
      </c>
      <c r="AE951" t="s">
        <v>326</v>
      </c>
      <c r="AF951" s="3" t="s">
        <v>233</v>
      </c>
      <c r="AG951" t="s">
        <v>30</v>
      </c>
      <c r="AH951" t="s">
        <v>31</v>
      </c>
      <c r="AI951" t="s">
        <v>32</v>
      </c>
      <c r="AJ951" t="s">
        <v>33</v>
      </c>
      <c r="AK951" t="s">
        <v>34</v>
      </c>
      <c r="AL951" t="s">
        <v>74</v>
      </c>
      <c r="AM951" t="s">
        <v>35</v>
      </c>
      <c r="AN951" t="s">
        <v>36</v>
      </c>
      <c r="AO951" s="15">
        <v>1</v>
      </c>
      <c r="AP951" s="15">
        <v>1</v>
      </c>
    </row>
    <row r="952" spans="1:47" x14ac:dyDescent="0.25">
      <c r="A952" t="s">
        <v>37</v>
      </c>
      <c r="B952">
        <v>22.783032523618299</v>
      </c>
      <c r="C952">
        <v>1.2171170143954401E-2</v>
      </c>
      <c r="D952">
        <v>13.666298158058201</v>
      </c>
      <c r="E952">
        <v>-49.598241733378899</v>
      </c>
      <c r="F952" s="1">
        <v>0</v>
      </c>
      <c r="G952" s="1">
        <v>0</v>
      </c>
      <c r="H952">
        <v>3.3333065408304101</v>
      </c>
      <c r="I952">
        <v>-152.33321681584499</v>
      </c>
      <c r="J952">
        <v>-110.899593860935</v>
      </c>
      <c r="K952">
        <v>-155.28160313244001</v>
      </c>
      <c r="L952">
        <v>-133.93507090923401</v>
      </c>
      <c r="M952">
        <v>33.5960038763656</v>
      </c>
      <c r="N952">
        <v>88.286828135755897</v>
      </c>
      <c r="O952">
        <v>63.164539008645498</v>
      </c>
      <c r="P952">
        <v>216927.22230769199</v>
      </c>
      <c r="Q952">
        <v>236722.80506689099</v>
      </c>
      <c r="R952">
        <v>82.101021811058303</v>
      </c>
      <c r="S952">
        <v>582.892591245836</v>
      </c>
      <c r="T952" s="1">
        <v>0</v>
      </c>
      <c r="U952">
        <v>0.66882182435882398</v>
      </c>
      <c r="V952" s="1">
        <v>0</v>
      </c>
      <c r="W952">
        <v>0.18793308281424301</v>
      </c>
      <c r="X952">
        <v>0.14324509282693099</v>
      </c>
      <c r="Y952" s="1">
        <v>0</v>
      </c>
      <c r="Z952">
        <v>1</v>
      </c>
      <c r="AA952">
        <v>3.2835082587136298E-4</v>
      </c>
      <c r="AB952">
        <v>7.1401504914018199E-3</v>
      </c>
      <c r="AC952">
        <v>5.42300643550308E-3</v>
      </c>
      <c r="AD952">
        <v>4.5520991611551704E-3</v>
      </c>
      <c r="AE952">
        <v>0.79828724286679498</v>
      </c>
      <c r="AF952" s="3">
        <v>1.19743086430019E-3</v>
      </c>
      <c r="AG952" s="1">
        <v>0</v>
      </c>
      <c r="AH952">
        <v>10.546640206287901</v>
      </c>
      <c r="AI952">
        <v>0.319789148703231</v>
      </c>
      <c r="AJ952">
        <v>2.9659936465744199</v>
      </c>
      <c r="AK952" t="s">
        <v>81</v>
      </c>
      <c r="AL952" t="s">
        <v>82</v>
      </c>
      <c r="AM952">
        <v>22560431.120000001</v>
      </c>
      <c r="AN952">
        <v>104</v>
      </c>
      <c r="AO952" s="1">
        <f>AA952+AC952*$AO$930+AF952*AT952</f>
        <v>1.1738511582875394E-2</v>
      </c>
      <c r="AP952" s="5">
        <f>100*(1-(1-AO952)^12)</f>
        <v>13.211444521689874</v>
      </c>
      <c r="AQ952" s="3">
        <f>(1-(1-B952/100)^(1/12))- AO952</f>
        <v>9.5769472317208948E-3</v>
      </c>
      <c r="AR952" s="15">
        <f>B952/AP952-1</f>
        <v>0.72449216179307885</v>
      </c>
      <c r="AT952" s="15">
        <v>5</v>
      </c>
      <c r="AU952">
        <f>AF952/AE952*AT952</f>
        <v>7.499999999999985E-3</v>
      </c>
    </row>
    <row r="953" spans="1:47" x14ac:dyDescent="0.25">
      <c r="A953" t="s">
        <v>37</v>
      </c>
      <c r="B953">
        <v>13.5991855604882</v>
      </c>
      <c r="C953">
        <v>1.51239477025859E-2</v>
      </c>
      <c r="D953">
        <v>16.7126718559803</v>
      </c>
      <c r="E953">
        <v>-44.9255033649358</v>
      </c>
      <c r="F953" s="1">
        <v>0</v>
      </c>
      <c r="G953" s="1">
        <v>0</v>
      </c>
      <c r="H953">
        <v>3.41164092766962</v>
      </c>
      <c r="I953">
        <v>-127.154162941103</v>
      </c>
      <c r="J953">
        <v>-96.029237104055397</v>
      </c>
      <c r="K953">
        <v>-133.76893576010599</v>
      </c>
      <c r="L953">
        <v>-108.466533430501</v>
      </c>
      <c r="M953">
        <v>34.814807941616898</v>
      </c>
      <c r="N953">
        <v>91.253342236732905</v>
      </c>
      <c r="O953">
        <v>65.399967981626205</v>
      </c>
      <c r="P953">
        <v>213570.95628318499</v>
      </c>
      <c r="Q953">
        <v>242555.16492106</v>
      </c>
      <c r="R953">
        <v>82.601587413245198</v>
      </c>
      <c r="S953">
        <v>582.34340957204302</v>
      </c>
      <c r="T953" s="1">
        <v>0</v>
      </c>
      <c r="U953">
        <v>0.703298847272258</v>
      </c>
      <c r="V953" s="1">
        <v>0</v>
      </c>
      <c r="W953">
        <v>0.150244634264667</v>
      </c>
      <c r="X953">
        <v>0.146456518463074</v>
      </c>
      <c r="Y953" s="1">
        <v>0</v>
      </c>
      <c r="Z953">
        <v>1</v>
      </c>
      <c r="AA953">
        <v>3.1929596053348601E-4</v>
      </c>
      <c r="AB953">
        <v>8.1921684398736407E-3</v>
      </c>
      <c r="AC953">
        <v>6.4883772960023199E-3</v>
      </c>
      <c r="AD953">
        <v>6.3404783754408599E-3</v>
      </c>
      <c r="AE953">
        <v>0.81951972292922803</v>
      </c>
      <c r="AF953" s="3">
        <v>2.0487993073230698E-3</v>
      </c>
      <c r="AG953" s="1">
        <v>0</v>
      </c>
      <c r="AH953">
        <v>10.0590346864544</v>
      </c>
      <c r="AI953">
        <v>0.312479083694571</v>
      </c>
      <c r="AJ953">
        <v>20.8563734322077</v>
      </c>
      <c r="AK953" t="s">
        <v>83</v>
      </c>
      <c r="AL953" t="s">
        <v>84</v>
      </c>
      <c r="AM953">
        <v>217201662.53999999</v>
      </c>
      <c r="AN953">
        <v>1017</v>
      </c>
      <c r="AO953" s="1">
        <f t="shared" ref="AO953:AO968" si="203">AA953+AC953*$AO$930+AF953*AT953</f>
        <v>1.2134551455575788E-2</v>
      </c>
      <c r="AP953" s="5">
        <f t="shared" ref="AP953:AP968" si="204">100*(1-(1-AO953)^12)</f>
        <v>13.627885775584048</v>
      </c>
      <c r="AQ953" s="3">
        <f t="shared" ref="AQ953:AQ968" si="205">(1-(1-B953/100)^(1/12))- AO953</f>
        <v>-2.7350295188905208E-5</v>
      </c>
      <c r="AR953" s="15">
        <f t="shared" ref="AR953:AR968" si="206">B953/AP953-1</f>
        <v>-2.1059917560556363E-3</v>
      </c>
      <c r="AT953" s="15">
        <v>2.6</v>
      </c>
      <c r="AU953">
        <f t="shared" ref="AU953:AU966" si="207">AF953/AE953*AT953</f>
        <v>6.4999999999999988E-3</v>
      </c>
    </row>
    <row r="954" spans="1:47" x14ac:dyDescent="0.25">
      <c r="A954" t="s">
        <v>37</v>
      </c>
      <c r="B954">
        <v>19.2978080001803</v>
      </c>
      <c r="C954">
        <v>1.6913927164108201E-2</v>
      </c>
      <c r="D954">
        <v>18.511087298404998</v>
      </c>
      <c r="E954">
        <v>-37.031434395925302</v>
      </c>
      <c r="F954" s="1">
        <v>0</v>
      </c>
      <c r="G954" s="1">
        <v>0</v>
      </c>
      <c r="H954">
        <v>3.50580311894959</v>
      </c>
      <c r="I954">
        <v>-104.355178728328</v>
      </c>
      <c r="J954">
        <v>-82.790088669450398</v>
      </c>
      <c r="K954">
        <v>-123.974745706018</v>
      </c>
      <c r="L954">
        <v>-85.515717048508606</v>
      </c>
      <c r="M954">
        <v>34.102777351218997</v>
      </c>
      <c r="N954">
        <v>91.485750017157997</v>
      </c>
      <c r="O954">
        <v>65.699701887100701</v>
      </c>
      <c r="P954">
        <v>211831.069147095</v>
      </c>
      <c r="Q954">
        <v>240113.81851385601</v>
      </c>
      <c r="R954">
        <v>83.139299569084002</v>
      </c>
      <c r="S954">
        <v>621.44574754356802</v>
      </c>
      <c r="T954">
        <v>9.8324903671313997E-5</v>
      </c>
      <c r="U954">
        <v>0.51810669302474799</v>
      </c>
      <c r="V954" s="1">
        <v>0</v>
      </c>
      <c r="W954">
        <v>0.24864729654127299</v>
      </c>
      <c r="X954">
        <v>0.233246010433978</v>
      </c>
      <c r="Y954" s="1">
        <v>0</v>
      </c>
      <c r="Z954">
        <v>1</v>
      </c>
      <c r="AA954">
        <v>3.13268400251499E-4</v>
      </c>
      <c r="AB954">
        <v>8.5968326296909092E-3</v>
      </c>
      <c r="AC954">
        <v>6.8043285080673999E-3</v>
      </c>
      <c r="AD954">
        <v>7.50570063604835E-3</v>
      </c>
      <c r="AE954">
        <v>0.81607307729182499</v>
      </c>
      <c r="AF954" s="3">
        <v>2.85625577052138E-3</v>
      </c>
      <c r="AG954">
        <v>4.94742448002838E-6</v>
      </c>
      <c r="AH954">
        <v>10.3486694040375</v>
      </c>
      <c r="AI954">
        <v>0.31483954625015498</v>
      </c>
      <c r="AJ954">
        <v>71.472567903542895</v>
      </c>
      <c r="AK954" t="s">
        <v>85</v>
      </c>
      <c r="AL954" t="s">
        <v>86</v>
      </c>
      <c r="AM954">
        <v>685485339.75999999</v>
      </c>
      <c r="AN954">
        <v>3236</v>
      </c>
      <c r="AO954" s="1">
        <f t="shared" si="203"/>
        <v>1.4543861911674488E-2</v>
      </c>
      <c r="AP954" s="5">
        <f t="shared" si="204"/>
        <v>16.122092596054436</v>
      </c>
      <c r="AQ954" s="3">
        <f t="shared" si="205"/>
        <v>3.1645063595301011E-3</v>
      </c>
      <c r="AR954" s="15">
        <f t="shared" si="206"/>
        <v>0.19697910709823474</v>
      </c>
      <c r="AT954" s="15">
        <f>AT953</f>
        <v>2.6</v>
      </c>
      <c r="AU954">
        <f t="shared" si="207"/>
        <v>9.0999999999999762E-3</v>
      </c>
    </row>
    <row r="955" spans="1:47" x14ac:dyDescent="0.25">
      <c r="A955" t="s">
        <v>37</v>
      </c>
      <c r="B955">
        <v>19.310823101819</v>
      </c>
      <c r="C955">
        <v>1.75314192607905E-2</v>
      </c>
      <c r="D955">
        <v>19.1231837317459</v>
      </c>
      <c r="E955">
        <v>-32.847785573202202</v>
      </c>
      <c r="F955" s="1">
        <v>0</v>
      </c>
      <c r="G955" s="1">
        <v>0</v>
      </c>
      <c r="H955">
        <v>3.5687728099905902</v>
      </c>
      <c r="I955">
        <v>-78.8031112110897</v>
      </c>
      <c r="J955">
        <v>-64.879562524933505</v>
      </c>
      <c r="K955">
        <v>-110.457825253788</v>
      </c>
      <c r="L955">
        <v>-60.045380214284599</v>
      </c>
      <c r="M955">
        <v>35.751501437984302</v>
      </c>
      <c r="N955">
        <v>91.414002087554707</v>
      </c>
      <c r="O955">
        <v>65.472109098886193</v>
      </c>
      <c r="P955">
        <v>212718.133705179</v>
      </c>
      <c r="Q955">
        <v>247084.19806408801</v>
      </c>
      <c r="R955">
        <v>83.154179742352099</v>
      </c>
      <c r="S955">
        <v>641.53043708848304</v>
      </c>
      <c r="T955">
        <v>5.8198899464088297E-4</v>
      </c>
      <c r="U955">
        <v>0.41765745801760201</v>
      </c>
      <c r="V955" s="1">
        <v>0</v>
      </c>
      <c r="W955">
        <v>0.28647957883244102</v>
      </c>
      <c r="X955">
        <v>0.29586296314995603</v>
      </c>
      <c r="Y955" s="1">
        <v>0</v>
      </c>
      <c r="Z955">
        <v>1</v>
      </c>
      <c r="AA955">
        <v>3.09122559218091E-4</v>
      </c>
      <c r="AB955">
        <v>9.5007294196819102E-3</v>
      </c>
      <c r="AC955">
        <v>7.6721610879999201E-3</v>
      </c>
      <c r="AD955">
        <v>6.5881136382485404E-3</v>
      </c>
      <c r="AE955">
        <v>0.83148575748081699</v>
      </c>
      <c r="AF955" s="3">
        <v>3.7416859086636702E-3</v>
      </c>
      <c r="AG955">
        <v>1.0933406764273901E-4</v>
      </c>
      <c r="AH955">
        <v>9.9014833935151501</v>
      </c>
      <c r="AI955">
        <v>0.36231190135875102</v>
      </c>
      <c r="AJ955">
        <v>140.65589365775301</v>
      </c>
      <c r="AK955" t="s">
        <v>87</v>
      </c>
      <c r="AL955" t="s">
        <v>88</v>
      </c>
      <c r="AM955">
        <v>3043358338.9200001</v>
      </c>
      <c r="AN955">
        <v>14307</v>
      </c>
      <c r="AO955" s="1">
        <f t="shared" si="203"/>
        <v>1.7709667009743552E-2</v>
      </c>
      <c r="AP955" s="5">
        <f t="shared" si="204"/>
        <v>19.299088397341858</v>
      </c>
      <c r="AQ955" s="3">
        <f t="shared" si="205"/>
        <v>1.1903681170405411E-5</v>
      </c>
      <c r="AR955" s="15">
        <f t="shared" si="206"/>
        <v>6.0804449596485455E-4</v>
      </c>
      <c r="AT955" s="15">
        <f t="shared" ref="AT955:AT968" si="208">AT954</f>
        <v>2.6</v>
      </c>
      <c r="AU955">
        <f t="shared" si="207"/>
        <v>1.1699999999999981E-2</v>
      </c>
    </row>
    <row r="956" spans="1:47" x14ac:dyDescent="0.25">
      <c r="A956" t="s">
        <v>37</v>
      </c>
      <c r="B956">
        <v>21.6198006662468</v>
      </c>
      <c r="C956">
        <v>1.7818077873895301E-2</v>
      </c>
      <c r="D956">
        <v>19.4059026039053</v>
      </c>
      <c r="E956">
        <v>-29.021336043058799</v>
      </c>
      <c r="F956" s="1">
        <v>0</v>
      </c>
      <c r="G956" s="1">
        <v>0</v>
      </c>
      <c r="H956">
        <v>3.6151864292176801</v>
      </c>
      <c r="I956">
        <v>-54.204004758103501</v>
      </c>
      <c r="J956">
        <v>-50.456733499639199</v>
      </c>
      <c r="K956">
        <v>-102.599956168125</v>
      </c>
      <c r="L956">
        <v>-35.685121053806597</v>
      </c>
      <c r="M956">
        <v>36.896724420988598</v>
      </c>
      <c r="N956">
        <v>91.493066682001199</v>
      </c>
      <c r="O956">
        <v>65.292997667518193</v>
      </c>
      <c r="P956">
        <v>215511.26761015799</v>
      </c>
      <c r="Q956">
        <v>249589.36825849599</v>
      </c>
      <c r="R956">
        <v>83.523425352049202</v>
      </c>
      <c r="S956">
        <v>672.60345989226505</v>
      </c>
      <c r="T956">
        <v>7.8140977272549204E-4</v>
      </c>
      <c r="U956">
        <v>0.34801790372295799</v>
      </c>
      <c r="V956" s="1">
        <v>0</v>
      </c>
      <c r="W956">
        <v>0.31754638465465801</v>
      </c>
      <c r="X956">
        <v>0.334435711622383</v>
      </c>
      <c r="Y956" s="1">
        <v>0</v>
      </c>
      <c r="Z956">
        <v>1</v>
      </c>
      <c r="AA956">
        <v>3.0752338371301099E-4</v>
      </c>
      <c r="AB956">
        <v>9.9105547293731402E-3</v>
      </c>
      <c r="AC956">
        <v>8.1537732116876201E-3</v>
      </c>
      <c r="AD956">
        <v>5.8358183370291403E-3</v>
      </c>
      <c r="AE956">
        <v>0.83820390693983904</v>
      </c>
      <c r="AF956" s="3">
        <v>4.6101214881691197E-3</v>
      </c>
      <c r="AG956">
        <v>9.9413474609367505E-5</v>
      </c>
      <c r="AH956">
        <v>9.5218383830311009</v>
      </c>
      <c r="AI956">
        <v>0.33104611489490998</v>
      </c>
      <c r="AJ956">
        <v>288.77347821418601</v>
      </c>
      <c r="AK956" t="s">
        <v>89</v>
      </c>
      <c r="AL956" t="s">
        <v>90</v>
      </c>
      <c r="AM956">
        <v>8901477397.3700008</v>
      </c>
      <c r="AN956">
        <v>41304</v>
      </c>
      <c r="AO956" s="1">
        <f t="shared" si="203"/>
        <v>1.9525588167006516E-2</v>
      </c>
      <c r="AP956" s="5">
        <f t="shared" si="204"/>
        <v>21.071260240268074</v>
      </c>
      <c r="AQ956" s="3">
        <f t="shared" si="205"/>
        <v>5.6966012014385281E-4</v>
      </c>
      <c r="AR956" s="15">
        <f t="shared" si="206"/>
        <v>2.603263495984165E-2</v>
      </c>
      <c r="AT956" s="15">
        <v>2.4</v>
      </c>
      <c r="AU956">
        <f t="shared" si="207"/>
        <v>1.3200000000000014E-2</v>
      </c>
    </row>
    <row r="957" spans="1:47" x14ac:dyDescent="0.25">
      <c r="A957" t="s">
        <v>37</v>
      </c>
      <c r="B957">
        <v>21.3012403595175</v>
      </c>
      <c r="C957">
        <v>1.91892825438797E-2</v>
      </c>
      <c r="D957">
        <v>20.7457731657212</v>
      </c>
      <c r="E957">
        <v>-17.251832968439199</v>
      </c>
      <c r="F957" s="1">
        <v>0</v>
      </c>
      <c r="G957" s="1">
        <v>0</v>
      </c>
      <c r="H957">
        <v>3.7488012931859598</v>
      </c>
      <c r="I957">
        <v>-31.234902954465301</v>
      </c>
      <c r="J957">
        <v>-29.5318377152972</v>
      </c>
      <c r="K957">
        <v>-87.388678829841794</v>
      </c>
      <c r="L957">
        <v>-11.749919522273</v>
      </c>
      <c r="M957">
        <v>36.696577667432699</v>
      </c>
      <c r="N957">
        <v>90.621997294051795</v>
      </c>
      <c r="O957">
        <v>64.414616579626497</v>
      </c>
      <c r="P957">
        <v>204811.55576438399</v>
      </c>
      <c r="Q957">
        <v>236397.053502589</v>
      </c>
      <c r="R957">
        <v>83.355205538459899</v>
      </c>
      <c r="S957">
        <v>681.95890834314002</v>
      </c>
      <c r="T957">
        <v>6.6566199920511102E-4</v>
      </c>
      <c r="U957">
        <v>0.39988079938613103</v>
      </c>
      <c r="V957" s="1">
        <v>0</v>
      </c>
      <c r="W957">
        <v>0.25589925826245102</v>
      </c>
      <c r="X957">
        <v>0.34421994235141601</v>
      </c>
      <c r="Y957" s="1">
        <v>0</v>
      </c>
      <c r="Z957">
        <v>1</v>
      </c>
      <c r="AA957">
        <v>3.0904021548357999E-4</v>
      </c>
      <c r="AB957">
        <v>9.9799581085474997E-3</v>
      </c>
      <c r="AC957">
        <v>8.3886414880459705E-3</v>
      </c>
      <c r="AD957">
        <v>6.6860579713256298E-3</v>
      </c>
      <c r="AE957">
        <v>0.84905707034293498</v>
      </c>
      <c r="AF957" s="3">
        <v>5.5188709572290698E-3</v>
      </c>
      <c r="AG957">
        <v>2.22691729829982E-4</v>
      </c>
      <c r="AH957">
        <v>9.7167216332025692</v>
      </c>
      <c r="AI957">
        <v>0.33999977735179698</v>
      </c>
      <c r="AJ957">
        <v>604.19888991801395</v>
      </c>
      <c r="AK957" t="s">
        <v>91</v>
      </c>
      <c r="AL957" t="s">
        <v>92</v>
      </c>
      <c r="AM957">
        <v>17164437242.389999</v>
      </c>
      <c r="AN957">
        <v>83806</v>
      </c>
      <c r="AO957" s="1">
        <f t="shared" si="203"/>
        <v>1.8631649426541878E-2</v>
      </c>
      <c r="AP957" s="5">
        <f t="shared" si="204"/>
        <v>20.203365875287538</v>
      </c>
      <c r="AQ957" s="3">
        <f t="shared" si="205"/>
        <v>1.1323302745413558E-3</v>
      </c>
      <c r="AR957" s="15">
        <f t="shared" si="206"/>
        <v>5.4341167259306378E-2</v>
      </c>
      <c r="AT957" s="15">
        <v>1.8</v>
      </c>
      <c r="AU957">
        <f t="shared" si="207"/>
        <v>1.1699999999999985E-2</v>
      </c>
    </row>
    <row r="958" spans="1:47" x14ac:dyDescent="0.25">
      <c r="A958" t="s">
        <v>37</v>
      </c>
      <c r="B958">
        <v>23.640592559292699</v>
      </c>
      <c r="C958">
        <v>2.1236567102671699E-2</v>
      </c>
      <c r="D958">
        <v>22.708305928371999</v>
      </c>
      <c r="E958">
        <v>-7.5974332575614998</v>
      </c>
      <c r="F958" s="1">
        <v>0</v>
      </c>
      <c r="G958" s="1">
        <v>0</v>
      </c>
      <c r="H958">
        <v>3.8540650550492099</v>
      </c>
      <c r="I958">
        <v>-8.6492857094676197</v>
      </c>
      <c r="J958">
        <v>-7.6382298111045301</v>
      </c>
      <c r="K958">
        <v>-71.154618099322704</v>
      </c>
      <c r="L958">
        <v>12.0774575405649</v>
      </c>
      <c r="M958">
        <v>35.901732560999498</v>
      </c>
      <c r="N958">
        <v>89.235857452044002</v>
      </c>
      <c r="O958">
        <v>63.191983530982199</v>
      </c>
      <c r="P958">
        <v>192430.125417559</v>
      </c>
      <c r="Q958">
        <v>222557.63143011101</v>
      </c>
      <c r="R958">
        <v>83.352777872441905</v>
      </c>
      <c r="S958">
        <v>691.94636384314595</v>
      </c>
      <c r="T958">
        <v>5.5865222154925396E-4</v>
      </c>
      <c r="U958">
        <v>0.45233046211286698</v>
      </c>
      <c r="V958" s="1">
        <v>0</v>
      </c>
      <c r="W958">
        <v>0.18625545041268601</v>
      </c>
      <c r="X958">
        <v>0.36141408747444598</v>
      </c>
      <c r="Y958" s="1">
        <v>0</v>
      </c>
      <c r="Z958">
        <v>1</v>
      </c>
      <c r="AA958">
        <v>3.1342817314667E-4</v>
      </c>
      <c r="AB958">
        <v>9.9022808759451596E-3</v>
      </c>
      <c r="AC958">
        <v>8.4331387836907596E-3</v>
      </c>
      <c r="AD958">
        <v>8.1584923345935593E-3</v>
      </c>
      <c r="AE958">
        <v>0.86163239930032198</v>
      </c>
      <c r="AF958" s="3">
        <v>6.4622429947524098E-3</v>
      </c>
      <c r="AG958">
        <v>7.5859546261284098E-4</v>
      </c>
      <c r="AH958">
        <v>10.128459787541001</v>
      </c>
      <c r="AI958">
        <v>0.35077161048984201</v>
      </c>
      <c r="AJ958">
        <v>1041.91886546565</v>
      </c>
      <c r="AK958" t="s">
        <v>93</v>
      </c>
      <c r="AL958" t="s">
        <v>94</v>
      </c>
      <c r="AM958">
        <v>21293355528.080002</v>
      </c>
      <c r="AN958">
        <v>110655</v>
      </c>
      <c r="AO958" s="1">
        <f t="shared" si="203"/>
        <v>2.037860434739177E-2</v>
      </c>
      <c r="AP958" s="5">
        <f t="shared" si="204"/>
        <v>21.891348072099824</v>
      </c>
      <c r="AQ958" s="3">
        <f t="shared" si="205"/>
        <v>1.8472582170575916E-3</v>
      </c>
      <c r="AR958" s="15">
        <f t="shared" si="206"/>
        <v>7.9905745476783085E-2</v>
      </c>
      <c r="AT958" s="15">
        <f t="shared" si="208"/>
        <v>1.8</v>
      </c>
      <c r="AU958">
        <f t="shared" si="207"/>
        <v>1.3499999999999989E-2</v>
      </c>
    </row>
    <row r="959" spans="1:47" x14ac:dyDescent="0.25">
      <c r="A959" t="s">
        <v>37</v>
      </c>
      <c r="B959">
        <v>26.220874228763901</v>
      </c>
      <c r="C959">
        <v>2.4040189778269001E-2</v>
      </c>
      <c r="D959">
        <v>25.323628635900398</v>
      </c>
      <c r="E959">
        <v>2.4096681265738802</v>
      </c>
      <c r="F959" s="1">
        <v>0</v>
      </c>
      <c r="G959" s="1">
        <v>0</v>
      </c>
      <c r="H959">
        <v>3.9578386354509201</v>
      </c>
      <c r="I959">
        <v>14.5960233703859</v>
      </c>
      <c r="J959">
        <v>15.599065626249001</v>
      </c>
      <c r="K959">
        <v>-45.882252226927399</v>
      </c>
      <c r="L959">
        <v>36.247621298219798</v>
      </c>
      <c r="M959">
        <v>34.3660225158402</v>
      </c>
      <c r="N959">
        <v>88.461834836553294</v>
      </c>
      <c r="O959">
        <v>62.987177904758902</v>
      </c>
      <c r="P959">
        <v>184207.75901057001</v>
      </c>
      <c r="Q959">
        <v>214503.02389750301</v>
      </c>
      <c r="R959">
        <v>84.278183149959105</v>
      </c>
      <c r="S959">
        <v>691.61937978889603</v>
      </c>
      <c r="T959">
        <v>4.27299632845705E-4</v>
      </c>
      <c r="U959">
        <v>0.51904227462228703</v>
      </c>
      <c r="V959" s="1">
        <v>0</v>
      </c>
      <c r="W959">
        <v>0.14523205238307299</v>
      </c>
      <c r="X959">
        <v>0.33572567299463801</v>
      </c>
      <c r="Y959" s="1">
        <v>0</v>
      </c>
      <c r="Z959">
        <v>1</v>
      </c>
      <c r="AA959">
        <v>3.1304375016806102E-4</v>
      </c>
      <c r="AB959">
        <v>9.3947939332101604E-3</v>
      </c>
      <c r="AC959">
        <v>8.0443320849621497E-3</v>
      </c>
      <c r="AD959">
        <v>1.0548770675352599E-2</v>
      </c>
      <c r="AE959">
        <v>0.85374560578042502</v>
      </c>
      <c r="AF959" s="3">
        <v>7.2568376491335997E-3</v>
      </c>
      <c r="AG959">
        <v>1.6075212149672701E-3</v>
      </c>
      <c r="AH959">
        <v>10.546614172490001</v>
      </c>
      <c r="AI959">
        <v>0.34444625218171498</v>
      </c>
      <c r="AJ959">
        <v>1438.6445383580699</v>
      </c>
      <c r="AK959" t="s">
        <v>95</v>
      </c>
      <c r="AL959" t="s">
        <v>96</v>
      </c>
      <c r="AM959">
        <v>13400930260.26</v>
      </c>
      <c r="AN959">
        <v>72749</v>
      </c>
      <c r="AO959" s="1">
        <f t="shared" si="203"/>
        <v>2.1419683603570688E-2</v>
      </c>
      <c r="AP959" s="5">
        <f t="shared" si="204"/>
        <v>22.881653188020589</v>
      </c>
      <c r="AQ959" s="3">
        <f t="shared" si="205"/>
        <v>3.6031187154071109E-3</v>
      </c>
      <c r="AR959" s="15">
        <f t="shared" si="206"/>
        <v>0.14593443110533277</v>
      </c>
      <c r="AT959" s="15">
        <f t="shared" si="208"/>
        <v>1.8</v>
      </c>
      <c r="AU959">
        <f t="shared" si="207"/>
        <v>1.5299999999999973E-2</v>
      </c>
    </row>
    <row r="960" spans="1:47" x14ac:dyDescent="0.25">
      <c r="A960" t="s">
        <v>37</v>
      </c>
      <c r="B960">
        <v>27.373924916722601</v>
      </c>
      <c r="C960">
        <v>2.70583458515684E-2</v>
      </c>
      <c r="D960">
        <v>28.048216288620999</v>
      </c>
      <c r="E960">
        <v>7.90482896165196</v>
      </c>
      <c r="F960" s="1">
        <v>0</v>
      </c>
      <c r="G960" s="1">
        <v>0</v>
      </c>
      <c r="H960">
        <v>4.0219570207383804</v>
      </c>
      <c r="I960">
        <v>39.356940027368701</v>
      </c>
      <c r="J960">
        <v>40.312019260298797</v>
      </c>
      <c r="K960">
        <v>-19.769423276566801</v>
      </c>
      <c r="L960">
        <v>61.635993717350097</v>
      </c>
      <c r="M960">
        <v>33.101474596233601</v>
      </c>
      <c r="N960">
        <v>87.978664871333606</v>
      </c>
      <c r="O960">
        <v>63.152777293473903</v>
      </c>
      <c r="P960">
        <v>179034.56339896499</v>
      </c>
      <c r="Q960">
        <v>209644.05371113101</v>
      </c>
      <c r="R960">
        <v>86.9569584816565</v>
      </c>
      <c r="S960">
        <v>692.74770291591699</v>
      </c>
      <c r="T960">
        <v>5.2471081501377496E-4</v>
      </c>
      <c r="U960">
        <v>0.54300049075589196</v>
      </c>
      <c r="V960" s="1">
        <v>0</v>
      </c>
      <c r="W960">
        <v>0.12475074839492301</v>
      </c>
      <c r="X960">
        <v>0.33224876084918398</v>
      </c>
      <c r="Y960" s="1">
        <v>0</v>
      </c>
      <c r="Z960">
        <v>1</v>
      </c>
      <c r="AA960">
        <v>3.0922501949831301E-4</v>
      </c>
      <c r="AB960">
        <v>8.8399455322116897E-3</v>
      </c>
      <c r="AC960">
        <v>7.6048400986703096E-3</v>
      </c>
      <c r="AD960">
        <v>1.22797848171228E-2</v>
      </c>
      <c r="AE960">
        <v>0.83510378708416899</v>
      </c>
      <c r="AF960" s="3">
        <v>7.62032205714304E-3</v>
      </c>
      <c r="AG960">
        <v>3.5325539486540901E-3</v>
      </c>
      <c r="AH960">
        <v>10.7474068155105</v>
      </c>
      <c r="AI960">
        <v>0.33541154838660697</v>
      </c>
      <c r="AJ960">
        <v>1744.1568121862499</v>
      </c>
      <c r="AK960" t="s">
        <v>97</v>
      </c>
      <c r="AL960" t="s">
        <v>98</v>
      </c>
      <c r="AM960">
        <v>8410864753.9200001</v>
      </c>
      <c r="AN960">
        <v>46979</v>
      </c>
      <c r="AO960" s="1">
        <f t="shared" si="203"/>
        <v>2.1630644821026092E-2</v>
      </c>
      <c r="AP960" s="5">
        <f t="shared" si="204"/>
        <v>23.080917825373369</v>
      </c>
      <c r="AQ960" s="3">
        <f t="shared" si="205"/>
        <v>4.6711237203933206E-3</v>
      </c>
      <c r="AR960" s="15">
        <f t="shared" si="206"/>
        <v>0.18599810994646981</v>
      </c>
      <c r="AT960" s="15">
        <f t="shared" si="208"/>
        <v>1.8</v>
      </c>
      <c r="AU960">
        <f t="shared" si="207"/>
        <v>1.6424999999999995E-2</v>
      </c>
    </row>
    <row r="961" spans="1:47" x14ac:dyDescent="0.25">
      <c r="A961" t="s">
        <v>37</v>
      </c>
      <c r="B961">
        <v>30.4919669668176</v>
      </c>
      <c r="C961">
        <v>2.9184572451112001E-2</v>
      </c>
      <c r="D961">
        <v>29.912586875914901</v>
      </c>
      <c r="E961">
        <v>10.942206354322201</v>
      </c>
      <c r="F961" s="1">
        <v>0</v>
      </c>
      <c r="G961" s="1">
        <v>0</v>
      </c>
      <c r="H961">
        <v>4.0876906101697301</v>
      </c>
      <c r="I961">
        <v>62.395486981539399</v>
      </c>
      <c r="J961">
        <v>64.143930801411102</v>
      </c>
      <c r="K961">
        <v>3.4077595995385401</v>
      </c>
      <c r="L961">
        <v>85.764508037780303</v>
      </c>
      <c r="M961">
        <v>33.3025888378506</v>
      </c>
      <c r="N961">
        <v>86.531427520152306</v>
      </c>
      <c r="O961">
        <v>62.083781392900697</v>
      </c>
      <c r="P961">
        <v>170496.26048036499</v>
      </c>
      <c r="Q961">
        <v>203292.36646906799</v>
      </c>
      <c r="R961">
        <v>94.947316064828598</v>
      </c>
      <c r="S961">
        <v>693.77063290366198</v>
      </c>
      <c r="T961">
        <v>7.8741583294789997E-4</v>
      </c>
      <c r="U961">
        <v>0.55128082572770498</v>
      </c>
      <c r="V961" s="1">
        <v>0</v>
      </c>
      <c r="W961">
        <v>0.120847898196632</v>
      </c>
      <c r="X961">
        <v>0.32787127607566202</v>
      </c>
      <c r="Y961" s="1">
        <v>0</v>
      </c>
      <c r="Z961">
        <v>1</v>
      </c>
      <c r="AA961">
        <v>3.1514583988926601E-4</v>
      </c>
      <c r="AB961">
        <v>8.7201358691534996E-3</v>
      </c>
      <c r="AC961">
        <v>7.5001855561215901E-3</v>
      </c>
      <c r="AD961">
        <v>1.3722431801180201E-2</v>
      </c>
      <c r="AE961">
        <v>0.83383353458630205</v>
      </c>
      <c r="AF961" s="3">
        <v>7.8171893867465796E-3</v>
      </c>
      <c r="AG961">
        <v>4.4635951626220702E-3</v>
      </c>
      <c r="AH961">
        <v>10.7527564980732</v>
      </c>
      <c r="AI961">
        <v>0.34468378126238902</v>
      </c>
      <c r="AJ961">
        <v>2293.3425916920401</v>
      </c>
      <c r="AK961" t="s">
        <v>99</v>
      </c>
      <c r="AL961" t="s">
        <v>100</v>
      </c>
      <c r="AM961">
        <v>4181079795.7600002</v>
      </c>
      <c r="AN961">
        <v>24523</v>
      </c>
      <c r="AO961" s="1">
        <f t="shared" si="203"/>
        <v>2.1886272292154701E-2</v>
      </c>
      <c r="AP961" s="5">
        <f t="shared" si="204"/>
        <v>23.321739748813453</v>
      </c>
      <c r="AQ961" s="3">
        <f t="shared" si="205"/>
        <v>7.9696208424372139E-3</v>
      </c>
      <c r="AR961" s="15">
        <f t="shared" si="206"/>
        <v>0.30744821335076211</v>
      </c>
      <c r="AT961" s="15">
        <f t="shared" si="208"/>
        <v>1.8</v>
      </c>
      <c r="AU961">
        <f t="shared" si="207"/>
        <v>1.6874999999999998E-2</v>
      </c>
    </row>
    <row r="962" spans="1:47" x14ac:dyDescent="0.25">
      <c r="A962" t="s">
        <v>37</v>
      </c>
      <c r="B962">
        <v>30.159076387225198</v>
      </c>
      <c r="C962">
        <v>3.04410369840604E-2</v>
      </c>
      <c r="D962">
        <v>30.993387884363798</v>
      </c>
      <c r="E962">
        <v>4.2342878100055197</v>
      </c>
      <c r="F962" s="1">
        <v>0</v>
      </c>
      <c r="G962" s="1">
        <v>0</v>
      </c>
      <c r="H962">
        <v>4.1415078965267904</v>
      </c>
      <c r="I962">
        <v>86.5239101545111</v>
      </c>
      <c r="J962">
        <v>89.383942484372696</v>
      </c>
      <c r="K962">
        <v>30.437276603810499</v>
      </c>
      <c r="L962">
        <v>112.054545780826</v>
      </c>
      <c r="M962">
        <v>35.335709895355102</v>
      </c>
      <c r="N962">
        <v>84.457477977838806</v>
      </c>
      <c r="O962">
        <v>60.292356872098502</v>
      </c>
      <c r="P962">
        <v>156045.424793463</v>
      </c>
      <c r="Q962">
        <v>189453.521832275</v>
      </c>
      <c r="R962">
        <v>114.730957199835</v>
      </c>
      <c r="S962">
        <v>682.23965162350896</v>
      </c>
      <c r="T962">
        <v>7.2843124635862901E-4</v>
      </c>
      <c r="U962">
        <v>0.51103169241263502</v>
      </c>
      <c r="V962" s="1">
        <v>0</v>
      </c>
      <c r="W962">
        <v>0.15680012419002901</v>
      </c>
      <c r="X962">
        <v>0.332168183397334</v>
      </c>
      <c r="Y962" s="1">
        <v>0</v>
      </c>
      <c r="Z962">
        <v>1</v>
      </c>
      <c r="AA962">
        <v>3.1465456792277802E-4</v>
      </c>
      <c r="AB962">
        <v>8.9976998546799202E-3</v>
      </c>
      <c r="AC962">
        <v>7.6894839089953699E-3</v>
      </c>
      <c r="AD962">
        <v>1.39719921314848E-2</v>
      </c>
      <c r="AE962">
        <v>0.84495535455753301</v>
      </c>
      <c r="AF962" s="3">
        <v>8.0270758682965595E-3</v>
      </c>
      <c r="AG962">
        <v>4.7352232087865802E-3</v>
      </c>
      <c r="AH962">
        <v>10.2735997934626</v>
      </c>
      <c r="AI962">
        <v>0.360524866346286</v>
      </c>
      <c r="AJ962">
        <v>3103.73493438675</v>
      </c>
      <c r="AK962" t="s">
        <v>101</v>
      </c>
      <c r="AL962" t="s">
        <v>102</v>
      </c>
      <c r="AM962">
        <v>2406376495.7399998</v>
      </c>
      <c r="AN962">
        <v>15421</v>
      </c>
      <c r="AO962" s="1">
        <f t="shared" si="203"/>
        <v>2.2452875039851956E-2</v>
      </c>
      <c r="AP962" s="71">
        <f t="shared" si="204"/>
        <v>23.853063958056353</v>
      </c>
      <c r="AQ962" s="68">
        <f t="shared" si="205"/>
        <v>7.0166777439509657E-3</v>
      </c>
      <c r="AR962" s="72">
        <f t="shared" si="206"/>
        <v>0.26436907393773179</v>
      </c>
      <c r="AS962" s="68">
        <f>AVERAGE(AQ960:AQ962)</f>
        <v>6.5524741022605004E-3</v>
      </c>
      <c r="AT962" s="15">
        <f t="shared" si="208"/>
        <v>1.8</v>
      </c>
      <c r="AU962">
        <f t="shared" si="207"/>
        <v>1.709999999999999E-2</v>
      </c>
    </row>
    <row r="963" spans="1:47" x14ac:dyDescent="0.25">
      <c r="A963" t="s">
        <v>37</v>
      </c>
      <c r="B963">
        <v>30.943969209561299</v>
      </c>
      <c r="C963">
        <v>3.0729950807992502E-2</v>
      </c>
      <c r="D963">
        <v>31.2397389246965</v>
      </c>
      <c r="E963">
        <v>4.7221211242274999</v>
      </c>
      <c r="F963" s="1">
        <v>0</v>
      </c>
      <c r="G963" s="1">
        <v>0</v>
      </c>
      <c r="H963">
        <v>4.2375565750201201</v>
      </c>
      <c r="I963">
        <v>109.73155134452399</v>
      </c>
      <c r="J963">
        <v>112.090431748379</v>
      </c>
      <c r="K963">
        <v>54.517932499705303</v>
      </c>
      <c r="L963">
        <v>137.10787549562201</v>
      </c>
      <c r="M963">
        <v>36.786877311969199</v>
      </c>
      <c r="N963">
        <v>83.172258572384095</v>
      </c>
      <c r="O963">
        <v>59.083340847744502</v>
      </c>
      <c r="P963">
        <v>145566.647706649</v>
      </c>
      <c r="Q963">
        <v>177338.883956465</v>
      </c>
      <c r="R963">
        <v>125.013245703083</v>
      </c>
      <c r="S963">
        <v>677.74520248416502</v>
      </c>
      <c r="T963">
        <v>3.2045419827499198E-4</v>
      </c>
      <c r="U963">
        <v>0.49706786345200898</v>
      </c>
      <c r="V963" s="1">
        <v>0</v>
      </c>
      <c r="W963">
        <v>0.170316358752018</v>
      </c>
      <c r="X963">
        <v>0.33261577779597201</v>
      </c>
      <c r="Y963" s="1">
        <v>0</v>
      </c>
      <c r="Z963">
        <v>1</v>
      </c>
      <c r="AA963">
        <v>3.1730782354318597E-4</v>
      </c>
      <c r="AB963">
        <v>9.0822590549473892E-3</v>
      </c>
      <c r="AC963">
        <v>7.84328913447618E-3</v>
      </c>
      <c r="AD963">
        <v>1.3464032937225E-2</v>
      </c>
      <c r="AE963">
        <v>0.85734756901623299</v>
      </c>
      <c r="AF963" s="3">
        <v>8.1448019056542097E-3</v>
      </c>
      <c r="AG963">
        <v>5.4074070037335303E-3</v>
      </c>
      <c r="AH963">
        <v>10.015584220835001</v>
      </c>
      <c r="AI963">
        <v>0.42074127594337901</v>
      </c>
      <c r="AJ963">
        <v>3835.6082911814101</v>
      </c>
      <c r="AK963" t="s">
        <v>103</v>
      </c>
      <c r="AL963" t="s">
        <v>104</v>
      </c>
      <c r="AM963">
        <v>1819146396.3900001</v>
      </c>
      <c r="AN963">
        <v>12497</v>
      </c>
      <c r="AO963" s="1">
        <f t="shared" si="203"/>
        <v>2.2821240388196946E-2</v>
      </c>
      <c r="AP963" s="71">
        <f t="shared" si="204"/>
        <v>24.196681122648656</v>
      </c>
      <c r="AQ963" s="68">
        <f t="shared" si="205"/>
        <v>7.5619535890211684E-3</v>
      </c>
      <c r="AR963" s="72">
        <f t="shared" si="206"/>
        <v>0.27885180007587995</v>
      </c>
      <c r="AS963" s="69"/>
      <c r="AT963" s="15">
        <f t="shared" si="208"/>
        <v>1.8</v>
      </c>
      <c r="AU963">
        <f t="shared" si="207"/>
        <v>1.7099999999999994E-2</v>
      </c>
    </row>
    <row r="964" spans="1:47" x14ac:dyDescent="0.25">
      <c r="A964" t="s">
        <v>37</v>
      </c>
      <c r="B964">
        <v>28.701417980657101</v>
      </c>
      <c r="C964">
        <v>3.1564797929567297E-2</v>
      </c>
      <c r="D964">
        <v>31.947073038848199</v>
      </c>
      <c r="E964">
        <v>11.7050498949909</v>
      </c>
      <c r="F964" s="1">
        <v>0</v>
      </c>
      <c r="G964" s="1">
        <v>0</v>
      </c>
      <c r="H964">
        <v>4.3572281483144204</v>
      </c>
      <c r="I964">
        <v>132.583669839843</v>
      </c>
      <c r="J964">
        <v>134.23401059038201</v>
      </c>
      <c r="K964">
        <v>73.849261243398999</v>
      </c>
      <c r="L964">
        <v>162.03806658613701</v>
      </c>
      <c r="M964">
        <v>37.767041191300798</v>
      </c>
      <c r="N964">
        <v>81.062796673433994</v>
      </c>
      <c r="O964">
        <v>57.291513292457097</v>
      </c>
      <c r="P964">
        <v>135257.32575702001</v>
      </c>
      <c r="Q964">
        <v>167255.89041788399</v>
      </c>
      <c r="R964">
        <v>128.25364990050301</v>
      </c>
      <c r="S964">
        <v>678.600987748482</v>
      </c>
      <c r="T964">
        <v>1.0183758583849E-3</v>
      </c>
      <c r="U964">
        <v>0.52053601347376999</v>
      </c>
      <c r="V964" s="1">
        <v>0</v>
      </c>
      <c r="W964">
        <v>0.13227623577983399</v>
      </c>
      <c r="X964">
        <v>0.34718775074639402</v>
      </c>
      <c r="Y964" s="1">
        <v>0</v>
      </c>
      <c r="Z964">
        <v>1</v>
      </c>
      <c r="AA964">
        <v>3.2632884236222898E-4</v>
      </c>
      <c r="AB964">
        <v>9.1839116963791708E-3</v>
      </c>
      <c r="AC964">
        <v>8.0641285984464593E-3</v>
      </c>
      <c r="AD964">
        <v>1.46424431631957E-2</v>
      </c>
      <c r="AE964">
        <v>0.86640126898856296</v>
      </c>
      <c r="AF964" s="3">
        <v>8.23081205539135E-3</v>
      </c>
      <c r="AG964">
        <v>5.10309213592896E-3</v>
      </c>
      <c r="AH964">
        <v>9.6281228466941293</v>
      </c>
      <c r="AI964">
        <v>0.33920532342105397</v>
      </c>
      <c r="AJ964">
        <v>4595.8205949591702</v>
      </c>
      <c r="AK964" t="s">
        <v>105</v>
      </c>
      <c r="AL964" t="s">
        <v>106</v>
      </c>
      <c r="AM964">
        <v>1550860497.1300001</v>
      </c>
      <c r="AN964">
        <v>11466</v>
      </c>
      <c r="AO964" s="1">
        <f t="shared" si="203"/>
        <v>2.320591914051312E-2</v>
      </c>
      <c r="AP964" s="71">
        <f t="shared" si="204"/>
        <v>24.553998018823929</v>
      </c>
      <c r="AQ964" s="68">
        <f t="shared" si="205"/>
        <v>4.5915639797398655E-3</v>
      </c>
      <c r="AR964" s="72">
        <f t="shared" si="206"/>
        <v>0.16891016927889368</v>
      </c>
      <c r="AS964" s="68">
        <f>AVERAGE(AQ962:AQ964)</f>
        <v>6.3900651042373335E-3</v>
      </c>
      <c r="AT964" s="15">
        <f t="shared" si="208"/>
        <v>1.8</v>
      </c>
      <c r="AU964">
        <f t="shared" si="207"/>
        <v>1.7100000000000004E-2</v>
      </c>
    </row>
    <row r="965" spans="1:47" x14ac:dyDescent="0.25">
      <c r="A965" t="s">
        <v>37</v>
      </c>
      <c r="B965">
        <v>25.967975804220501</v>
      </c>
      <c r="C965">
        <v>3.0865605047645201E-2</v>
      </c>
      <c r="D965">
        <v>31.355130225545299</v>
      </c>
      <c r="E965">
        <v>29.539588149285802</v>
      </c>
      <c r="F965" s="1">
        <v>0</v>
      </c>
      <c r="G965" s="1">
        <v>0</v>
      </c>
      <c r="H965">
        <v>4.5465443178577898</v>
      </c>
      <c r="I965">
        <v>153.068609825913</v>
      </c>
      <c r="J965">
        <v>154.167021465544</v>
      </c>
      <c r="K965">
        <v>92.377529795085806</v>
      </c>
      <c r="L965">
        <v>185.06245617991601</v>
      </c>
      <c r="M965">
        <v>38.181768355970597</v>
      </c>
      <c r="N965">
        <v>79.469467574309505</v>
      </c>
      <c r="O965">
        <v>56.053317121429203</v>
      </c>
      <c r="P965">
        <v>124318.377465383</v>
      </c>
      <c r="Q965">
        <v>164102.19994770599</v>
      </c>
      <c r="R965">
        <v>127.445520466334</v>
      </c>
      <c r="S965">
        <v>681.02181602852602</v>
      </c>
      <c r="T965">
        <v>2.4848969226836598E-3</v>
      </c>
      <c r="U965">
        <v>0.55037108864884299</v>
      </c>
      <c r="V965" s="1">
        <v>0</v>
      </c>
      <c r="W965">
        <v>0.108108338140549</v>
      </c>
      <c r="X965">
        <v>0.34152057321060703</v>
      </c>
      <c r="Y965" s="1">
        <v>0</v>
      </c>
      <c r="Z965">
        <v>1</v>
      </c>
      <c r="AA965">
        <v>3.3269732145684602E-4</v>
      </c>
      <c r="AB965">
        <v>8.9500393941216207E-3</v>
      </c>
      <c r="AC965">
        <v>8.0052072368984092E-3</v>
      </c>
      <c r="AD965">
        <v>1.53646337248126E-2</v>
      </c>
      <c r="AE965">
        <v>0.86503059365646595</v>
      </c>
      <c r="AF965" s="3">
        <v>8.2177906397364192E-3</v>
      </c>
      <c r="AG965">
        <v>4.0218776726533298E-3</v>
      </c>
      <c r="AH965">
        <v>9.5789486867543303</v>
      </c>
      <c r="AI965">
        <v>0.339459384649062</v>
      </c>
      <c r="AJ965">
        <v>5365.9142994702197</v>
      </c>
      <c r="AK965" t="s">
        <v>107</v>
      </c>
      <c r="AL965" t="s">
        <v>108</v>
      </c>
      <c r="AM965">
        <v>736213431.35000002</v>
      </c>
      <c r="AN965">
        <v>5922</v>
      </c>
      <c r="AO965" s="1">
        <f t="shared" si="203"/>
        <v>2.3129927709880808E-2</v>
      </c>
      <c r="AP965" s="5">
        <f t="shared" si="204"/>
        <v>24.483534404878228</v>
      </c>
      <c r="AQ965" s="3">
        <f t="shared" si="205"/>
        <v>1.6148107900169698E-3</v>
      </c>
      <c r="AR965" s="15">
        <f t="shared" si="206"/>
        <v>6.0630192307794539E-2</v>
      </c>
      <c r="AT965" s="15">
        <f t="shared" si="208"/>
        <v>1.8</v>
      </c>
      <c r="AU965">
        <f t="shared" si="207"/>
        <v>1.7099999999999983E-2</v>
      </c>
    </row>
    <row r="966" spans="1:47" x14ac:dyDescent="0.25">
      <c r="A966" t="s">
        <v>37</v>
      </c>
      <c r="B966">
        <v>22.778896007653099</v>
      </c>
      <c r="C966">
        <v>2.8774997045165101E-2</v>
      </c>
      <c r="D966">
        <v>29.556933892726899</v>
      </c>
      <c r="E966">
        <v>59.6049485995064</v>
      </c>
      <c r="F966" s="1">
        <v>0</v>
      </c>
      <c r="G966" s="1">
        <v>0</v>
      </c>
      <c r="H966">
        <v>4.8537320874555796</v>
      </c>
      <c r="I966">
        <v>173.78659404090601</v>
      </c>
      <c r="J966">
        <v>175.71683095947901</v>
      </c>
      <c r="K966">
        <v>114.50557684487499</v>
      </c>
      <c r="L966">
        <v>210.35413847247901</v>
      </c>
      <c r="M966">
        <v>38.5123380969778</v>
      </c>
      <c r="N966">
        <v>79.355553553527699</v>
      </c>
      <c r="O966">
        <v>55.868960648279298</v>
      </c>
      <c r="P966">
        <v>108216.669078733</v>
      </c>
      <c r="Q966">
        <v>140170.35188567199</v>
      </c>
      <c r="R966">
        <v>126.12796940829</v>
      </c>
      <c r="S966">
        <v>677.74780799446899</v>
      </c>
      <c r="T966">
        <v>1.5756028244040501E-2</v>
      </c>
      <c r="U966">
        <v>0.57197634190674596</v>
      </c>
      <c r="V966" s="1">
        <v>0</v>
      </c>
      <c r="W966">
        <v>9.4030249838788202E-2</v>
      </c>
      <c r="X966">
        <v>0.333993408254465</v>
      </c>
      <c r="Y966" s="1">
        <v>0</v>
      </c>
      <c r="Z966">
        <v>1</v>
      </c>
      <c r="AA966">
        <v>3.6143698639057997E-4</v>
      </c>
      <c r="AB966">
        <v>8.7493930362318607E-3</v>
      </c>
      <c r="AC966">
        <v>8.2257723721101995E-3</v>
      </c>
      <c r="AD966">
        <v>1.49732671790601E-2</v>
      </c>
      <c r="AE966">
        <v>0.877219643043474</v>
      </c>
      <c r="AF966" s="3">
        <v>8.3335866089130003E-3</v>
      </c>
      <c r="AG966">
        <v>3.1256683587735702E-3</v>
      </c>
      <c r="AH966">
        <v>9.5398502945802797</v>
      </c>
      <c r="AI966">
        <v>0.33828093734244002</v>
      </c>
      <c r="AJ966">
        <v>6142.8462618226804</v>
      </c>
      <c r="AK966" t="s">
        <v>109</v>
      </c>
      <c r="AL966" t="s">
        <v>110</v>
      </c>
      <c r="AM966">
        <v>266645872.61000001</v>
      </c>
      <c r="AN966">
        <v>2464</v>
      </c>
      <c r="AO966" s="1">
        <f t="shared" si="203"/>
        <v>2.3587665254544178E-2</v>
      </c>
      <c r="AP966" s="5">
        <f t="shared" si="204"/>
        <v>24.907063928384755</v>
      </c>
      <c r="AQ966" s="3">
        <f t="shared" si="205"/>
        <v>-2.2765753467724262E-3</v>
      </c>
      <c r="AR966" s="15">
        <f t="shared" si="206"/>
        <v>-8.5444351323414658E-2</v>
      </c>
      <c r="AT966" s="15">
        <f t="shared" si="208"/>
        <v>1.8</v>
      </c>
      <c r="AU966">
        <f t="shared" si="207"/>
        <v>1.7099999999999994E-2</v>
      </c>
    </row>
    <row r="967" spans="1:47" x14ac:dyDescent="0.25">
      <c r="A967" t="s">
        <v>37</v>
      </c>
      <c r="B967">
        <v>36.6925023433893</v>
      </c>
      <c r="C967">
        <v>2.7876274058190199E-2</v>
      </c>
      <c r="D967">
        <v>28.7707267351675</v>
      </c>
      <c r="E967">
        <v>81.577784221477899</v>
      </c>
      <c r="F967" s="1">
        <v>0</v>
      </c>
      <c r="G967" s="1">
        <v>0</v>
      </c>
      <c r="H967">
        <v>5.0579454411442502</v>
      </c>
      <c r="I967">
        <v>193.542580537172</v>
      </c>
      <c r="J967">
        <v>197.230850272574</v>
      </c>
      <c r="K967">
        <v>135.35919625878699</v>
      </c>
      <c r="L967">
        <v>233.69422638502101</v>
      </c>
      <c r="M967">
        <v>38.092753999171698</v>
      </c>
      <c r="N967">
        <v>78.2103683020961</v>
      </c>
      <c r="O967">
        <v>55.004191699287801</v>
      </c>
      <c r="P967">
        <v>97736.835316091907</v>
      </c>
      <c r="Q967">
        <v>123889.88944324999</v>
      </c>
      <c r="R967">
        <v>128.79533630367601</v>
      </c>
      <c r="S967">
        <v>676.87020012777498</v>
      </c>
      <c r="T967" s="1">
        <v>0</v>
      </c>
      <c r="U967">
        <v>0.63338238119283796</v>
      </c>
      <c r="V967" s="1">
        <v>0</v>
      </c>
      <c r="W967">
        <v>9.2953690204029396E-2</v>
      </c>
      <c r="X967">
        <v>0.27366392860313199</v>
      </c>
      <c r="Y967" s="1">
        <v>0</v>
      </c>
      <c r="Z967">
        <v>1</v>
      </c>
      <c r="AA967">
        <v>3.58997563893992E-4</v>
      </c>
      <c r="AB967">
        <v>8.2019230910751594E-3</v>
      </c>
      <c r="AC967">
        <v>7.8969854677986302E-3</v>
      </c>
      <c r="AD967">
        <v>1.52760166101124E-2</v>
      </c>
      <c r="AE967">
        <v>0.87605961769118901</v>
      </c>
      <c r="AF967" s="3">
        <v>8.3225663680662997E-3</v>
      </c>
      <c r="AG967">
        <v>2.9672186168535199E-3</v>
      </c>
      <c r="AH967">
        <v>9.8493438144540999</v>
      </c>
      <c r="AI967">
        <v>0.34607495918956699</v>
      </c>
      <c r="AJ967">
        <v>6742.7270123466897</v>
      </c>
      <c r="AK967" t="s">
        <v>111</v>
      </c>
      <c r="AL967" t="s">
        <v>112</v>
      </c>
      <c r="AM967">
        <v>68024837.379999995</v>
      </c>
      <c r="AN967">
        <v>696</v>
      </c>
      <c r="AO967" s="1">
        <f t="shared" si="203"/>
        <v>2.3236602494211962E-2</v>
      </c>
      <c r="AP967" s="5">
        <f t="shared" si="204"/>
        <v>24.582432299968715</v>
      </c>
      <c r="AQ967" s="3">
        <f t="shared" si="205"/>
        <v>1.4144029165440924E-2</v>
      </c>
      <c r="AR967" s="15">
        <f t="shared" si="206"/>
        <v>0.4926310747303877</v>
      </c>
      <c r="AT967" s="15">
        <f t="shared" si="208"/>
        <v>1.8</v>
      </c>
    </row>
    <row r="968" spans="1:47" x14ac:dyDescent="0.25">
      <c r="A968" t="s">
        <v>37</v>
      </c>
      <c r="B968">
        <v>16.053315462354799</v>
      </c>
      <c r="C968">
        <v>2.9454542638815299E-2</v>
      </c>
      <c r="D968">
        <v>30.146113436046399</v>
      </c>
      <c r="E968">
        <v>150.82234115034299</v>
      </c>
      <c r="F968" s="1">
        <v>0</v>
      </c>
      <c r="G968" s="1">
        <v>0</v>
      </c>
      <c r="H968">
        <v>5.6663515797008301</v>
      </c>
      <c r="I968">
        <v>233.365303583056</v>
      </c>
      <c r="J968">
        <v>239.59193746604899</v>
      </c>
      <c r="K968">
        <v>188.90374051577601</v>
      </c>
      <c r="L968">
        <v>274.49266269820998</v>
      </c>
      <c r="M968">
        <v>35.875636079051397</v>
      </c>
      <c r="N968">
        <v>78.232081451291407</v>
      </c>
      <c r="O968">
        <v>55.927799134830899</v>
      </c>
      <c r="P968">
        <v>95032.415255681801</v>
      </c>
      <c r="Q968">
        <v>116724.55248976299</v>
      </c>
      <c r="R968">
        <v>129.48182192807599</v>
      </c>
      <c r="S968">
        <v>648.93711900666301</v>
      </c>
      <c r="T968" s="1">
        <v>0</v>
      </c>
      <c r="U968">
        <v>0.78801982654951197</v>
      </c>
      <c r="V968" s="1">
        <v>0</v>
      </c>
      <c r="W968">
        <v>6.2119621248840101E-2</v>
      </c>
      <c r="X968">
        <v>0.14986055220164701</v>
      </c>
      <c r="Y968" s="1">
        <v>0</v>
      </c>
      <c r="Z968">
        <v>1</v>
      </c>
      <c r="AA968">
        <v>3.36144103698881E-4</v>
      </c>
      <c r="AB968">
        <v>8.0785244675951693E-3</v>
      </c>
      <c r="AC968">
        <v>7.8560872176861394E-3</v>
      </c>
      <c r="AD968">
        <v>1.7025941575755401E-2</v>
      </c>
      <c r="AE968">
        <v>0.86547121297118601</v>
      </c>
      <c r="AF968" s="3">
        <v>8.2219765232262702E-3</v>
      </c>
      <c r="AG968">
        <v>3.2076285371196202E-3</v>
      </c>
      <c r="AH968">
        <v>10.2706724330905</v>
      </c>
      <c r="AI968">
        <v>0.33680356812809698</v>
      </c>
      <c r="AJ968">
        <v>7123.0733946492301</v>
      </c>
      <c r="AK968" t="s">
        <v>113</v>
      </c>
      <c r="AL968" t="s">
        <v>114</v>
      </c>
      <c r="AM968">
        <v>33451410.170000002</v>
      </c>
      <c r="AN968">
        <v>352</v>
      </c>
      <c r="AO968" s="1">
        <f t="shared" si="203"/>
        <v>2.2991789063192308E-2</v>
      </c>
      <c r="AP968" s="5">
        <f t="shared" si="204"/>
        <v>24.355289802581758</v>
      </c>
      <c r="AQ968" s="3">
        <f t="shared" si="205"/>
        <v>-8.5152386683572216E-3</v>
      </c>
      <c r="AR968" s="15">
        <f t="shared" si="206"/>
        <v>-0.34086945413176384</v>
      </c>
      <c r="AT968" s="15">
        <f t="shared" si="208"/>
        <v>1.8</v>
      </c>
    </row>
    <row r="971" spans="1:47" s="30" customFormat="1" x14ac:dyDescent="0.25">
      <c r="B971" s="30" t="s">
        <v>329</v>
      </c>
      <c r="AF971" s="31"/>
    </row>
    <row r="973" spans="1:47" x14ac:dyDescent="0.25">
      <c r="AO973" t="s">
        <v>226</v>
      </c>
      <c r="AP973" t="s">
        <v>67</v>
      </c>
      <c r="AR973" t="s">
        <v>328</v>
      </c>
    </row>
    <row r="974" spans="1:47" x14ac:dyDescent="0.25">
      <c r="A974" t="s">
        <v>0</v>
      </c>
      <c r="B974" t="s">
        <v>1</v>
      </c>
      <c r="C974" t="s">
        <v>2</v>
      </c>
      <c r="D974" t="s">
        <v>3</v>
      </c>
      <c r="E974" t="s">
        <v>5</v>
      </c>
      <c r="F974" t="s">
        <v>6</v>
      </c>
      <c r="G974" t="s">
        <v>208</v>
      </c>
      <c r="H974" t="s">
        <v>7</v>
      </c>
      <c r="I974" t="s">
        <v>8</v>
      </c>
      <c r="J974" t="s">
        <v>134</v>
      </c>
      <c r="K974" t="s">
        <v>143</v>
      </c>
      <c r="L974" t="s">
        <v>9</v>
      </c>
      <c r="M974" t="s">
        <v>10</v>
      </c>
      <c r="N974" t="s">
        <v>11</v>
      </c>
      <c r="O974" t="s">
        <v>13</v>
      </c>
      <c r="P974" t="s">
        <v>14</v>
      </c>
      <c r="Q974" t="s">
        <v>15</v>
      </c>
      <c r="R974" t="s">
        <v>16</v>
      </c>
      <c r="S974" t="s">
        <v>17</v>
      </c>
      <c r="T974" t="s">
        <v>18</v>
      </c>
      <c r="U974" t="s">
        <v>20</v>
      </c>
      <c r="V974" t="s">
        <v>21</v>
      </c>
      <c r="W974" t="s">
        <v>22</v>
      </c>
      <c r="X974" t="s">
        <v>23</v>
      </c>
      <c r="Y974" t="s">
        <v>24</v>
      </c>
      <c r="Z974" t="s">
        <v>25</v>
      </c>
      <c r="AA974" t="s">
        <v>26</v>
      </c>
      <c r="AB974" t="s">
        <v>27</v>
      </c>
      <c r="AC974" t="s">
        <v>263</v>
      </c>
      <c r="AD974" t="s">
        <v>29</v>
      </c>
      <c r="AE974" t="s">
        <v>326</v>
      </c>
      <c r="AF974" s="3" t="s">
        <v>233</v>
      </c>
      <c r="AG974" t="s">
        <v>30</v>
      </c>
      <c r="AH974" t="s">
        <v>31</v>
      </c>
      <c r="AI974" t="s">
        <v>32</v>
      </c>
      <c r="AJ974" t="s">
        <v>33</v>
      </c>
      <c r="AK974" t="s">
        <v>34</v>
      </c>
      <c r="AL974" t="s">
        <v>74</v>
      </c>
      <c r="AM974" t="s">
        <v>35</v>
      </c>
      <c r="AN974" t="s">
        <v>36</v>
      </c>
      <c r="AO974" s="15">
        <v>1</v>
      </c>
      <c r="AP974" s="15">
        <v>1</v>
      </c>
    </row>
    <row r="975" spans="1:47" x14ac:dyDescent="0.25">
      <c r="A975" t="s">
        <v>37</v>
      </c>
      <c r="B975">
        <v>22.783032523618299</v>
      </c>
      <c r="C975">
        <v>1.2171170143954401E-2</v>
      </c>
      <c r="D975">
        <v>13.666298158058201</v>
      </c>
      <c r="E975">
        <v>-49.598241733378899</v>
      </c>
      <c r="F975" s="1">
        <v>0</v>
      </c>
      <c r="G975" s="1">
        <v>0</v>
      </c>
      <c r="H975">
        <v>3.3333065408304101</v>
      </c>
      <c r="I975">
        <v>-152.33321681584499</v>
      </c>
      <c r="J975">
        <v>-110.899593860935</v>
      </c>
      <c r="K975">
        <v>-155.28160313244001</v>
      </c>
      <c r="L975">
        <v>-133.93507090923401</v>
      </c>
      <c r="M975">
        <v>33.5960038763656</v>
      </c>
      <c r="N975">
        <v>88.286828135755897</v>
      </c>
      <c r="O975">
        <v>63.164539008645498</v>
      </c>
      <c r="P975">
        <v>216927.22230769199</v>
      </c>
      <c r="Q975">
        <v>236722.80506689099</v>
      </c>
      <c r="R975">
        <v>82.101021811058303</v>
      </c>
      <c r="S975">
        <v>582.892591245836</v>
      </c>
      <c r="T975" s="1">
        <v>0</v>
      </c>
      <c r="U975">
        <v>0.66882182435882398</v>
      </c>
      <c r="V975" s="1">
        <v>0</v>
      </c>
      <c r="W975">
        <v>0.18793308281424301</v>
      </c>
      <c r="X975">
        <v>0.14324509282693099</v>
      </c>
      <c r="Y975" s="1">
        <v>0</v>
      </c>
      <c r="Z975">
        <v>1</v>
      </c>
      <c r="AA975">
        <v>3.2835082587136298E-4</v>
      </c>
      <c r="AB975">
        <v>7.1401504914018199E-3</v>
      </c>
      <c r="AC975">
        <v>5.42300643550308E-3</v>
      </c>
      <c r="AD975">
        <v>4.5520991611551704E-3</v>
      </c>
      <c r="AE975">
        <v>0.79828724286679498</v>
      </c>
      <c r="AF975" s="3">
        <v>4.7897234572007704E-3</v>
      </c>
      <c r="AG975" s="1">
        <v>0</v>
      </c>
      <c r="AH975">
        <v>10.546640206287901</v>
      </c>
      <c r="AI975">
        <v>0.319789148703231</v>
      </c>
      <c r="AJ975">
        <v>2.9659936465744199</v>
      </c>
      <c r="AK975" t="s">
        <v>81</v>
      </c>
      <c r="AL975" t="s">
        <v>82</v>
      </c>
      <c r="AM975">
        <v>22560431.120000001</v>
      </c>
      <c r="AN975">
        <v>104</v>
      </c>
      <c r="AO975" s="1">
        <f>AA975+AC975*$AO$930+AF975*AT975</f>
        <v>1.0541080718575215E-2</v>
      </c>
      <c r="AP975" s="5">
        <f>100*(1-(1-AO975)^12)</f>
        <v>11.941108815985979</v>
      </c>
      <c r="AQ975" s="3">
        <f>(1-(1-B975/100)^(1/12))- AO975</f>
        <v>1.0774378096021074E-2</v>
      </c>
      <c r="AR975" s="15">
        <f>B975/AP975-1</f>
        <v>0.90794949403005676</v>
      </c>
      <c r="AT975" s="15">
        <v>1</v>
      </c>
    </row>
    <row r="976" spans="1:47" x14ac:dyDescent="0.25">
      <c r="A976" t="s">
        <v>37</v>
      </c>
      <c r="B976">
        <v>13.5991855604882</v>
      </c>
      <c r="C976">
        <v>1.51239477025859E-2</v>
      </c>
      <c r="D976">
        <v>16.7126718559803</v>
      </c>
      <c r="E976">
        <v>-44.9255033649358</v>
      </c>
      <c r="F976" s="1">
        <v>0</v>
      </c>
      <c r="G976" s="1">
        <v>0</v>
      </c>
      <c r="H976">
        <v>3.41164092766962</v>
      </c>
      <c r="I976">
        <v>-127.154162941103</v>
      </c>
      <c r="J976">
        <v>-96.029237104055397</v>
      </c>
      <c r="K976">
        <v>-133.76893576010599</v>
      </c>
      <c r="L976">
        <v>-108.466533430501</v>
      </c>
      <c r="M976">
        <v>34.814807941616898</v>
      </c>
      <c r="N976">
        <v>91.253342236732905</v>
      </c>
      <c r="O976">
        <v>65.399967981626205</v>
      </c>
      <c r="P976">
        <v>213570.95628318499</v>
      </c>
      <c r="Q976">
        <v>242555.16492106</v>
      </c>
      <c r="R976">
        <v>82.601587413245198</v>
      </c>
      <c r="S976">
        <v>582.34340957204302</v>
      </c>
      <c r="T976" s="1">
        <v>0</v>
      </c>
      <c r="U976">
        <v>0.703298847272258</v>
      </c>
      <c r="V976" s="1">
        <v>0</v>
      </c>
      <c r="W976">
        <v>0.150244634264667</v>
      </c>
      <c r="X976">
        <v>0.146456518463074</v>
      </c>
      <c r="Y976" s="1">
        <v>0</v>
      </c>
      <c r="Z976">
        <v>1</v>
      </c>
      <c r="AA976">
        <v>3.1929596053348601E-4</v>
      </c>
      <c r="AB976">
        <v>8.1921684398736407E-3</v>
      </c>
      <c r="AC976">
        <v>6.4883772960023199E-3</v>
      </c>
      <c r="AD976">
        <v>6.3404783754408599E-3</v>
      </c>
      <c r="AE976">
        <v>0.81951972292922903</v>
      </c>
      <c r="AF976" s="3">
        <v>7.3756775063630597E-3</v>
      </c>
      <c r="AG976" s="1">
        <v>0</v>
      </c>
      <c r="AH976">
        <v>10.0590346864544</v>
      </c>
      <c r="AI976">
        <v>0.312479083694571</v>
      </c>
      <c r="AJ976">
        <v>20.8563734322077</v>
      </c>
      <c r="AK976" t="s">
        <v>83</v>
      </c>
      <c r="AL976" t="s">
        <v>84</v>
      </c>
      <c r="AM976">
        <v>217201662.53999999</v>
      </c>
      <c r="AN976">
        <v>1017</v>
      </c>
      <c r="AO976" s="1">
        <f t="shared" ref="AO976:AO991" si="209">AA976+AC976*$AO$930+AF976*AT976</f>
        <v>1.4183350762898866E-2</v>
      </c>
      <c r="AP976" s="5">
        <f t="shared" ref="AP976:AP991" si="210">100*(1-(1-AO976)^12)</f>
        <v>15.753128375664637</v>
      </c>
      <c r="AQ976" s="3">
        <f t="shared" ref="AQ976:AQ991" si="211">(1-(1-B976/100)^(1/12))- AO976</f>
        <v>-2.0761496025119841E-3</v>
      </c>
      <c r="AR976" s="15">
        <f t="shared" ref="AR976:AR991" si="212">B976/AP976-1</f>
        <v>-0.13673111548458139</v>
      </c>
      <c r="AT976" s="15">
        <v>1</v>
      </c>
    </row>
    <row r="977" spans="1:46" x14ac:dyDescent="0.25">
      <c r="A977" t="s">
        <v>37</v>
      </c>
      <c r="B977">
        <v>19.2978080001803</v>
      </c>
      <c r="C977">
        <v>1.6913927164108201E-2</v>
      </c>
      <c r="D977">
        <v>18.511087298404998</v>
      </c>
      <c r="E977">
        <v>-37.031434395925302</v>
      </c>
      <c r="F977" s="1">
        <v>0</v>
      </c>
      <c r="G977" s="1">
        <v>0</v>
      </c>
      <c r="H977">
        <v>3.50580311894959</v>
      </c>
      <c r="I977">
        <v>-104.355178728328</v>
      </c>
      <c r="J977">
        <v>-82.790088669450398</v>
      </c>
      <c r="K977">
        <v>-123.974745706018</v>
      </c>
      <c r="L977">
        <v>-85.515717048508606</v>
      </c>
      <c r="M977">
        <v>34.102777351218997</v>
      </c>
      <c r="N977">
        <v>91.485750017157997</v>
      </c>
      <c r="O977">
        <v>65.699701887100701</v>
      </c>
      <c r="P977">
        <v>211831.069147095</v>
      </c>
      <c r="Q977">
        <v>240113.81851385601</v>
      </c>
      <c r="R977">
        <v>83.139299569084002</v>
      </c>
      <c r="S977">
        <v>621.44574754356802</v>
      </c>
      <c r="T977">
        <v>9.8324903671313997E-5</v>
      </c>
      <c r="U977">
        <v>0.51810669302474799</v>
      </c>
      <c r="V977" s="1">
        <v>0</v>
      </c>
      <c r="W977">
        <v>0.24864729654127299</v>
      </c>
      <c r="X977">
        <v>0.233246010433978</v>
      </c>
      <c r="Y977" s="1">
        <v>0</v>
      </c>
      <c r="Z977">
        <v>1</v>
      </c>
      <c r="AA977">
        <v>3.13268400251499E-4</v>
      </c>
      <c r="AB977">
        <v>8.5968326296909092E-3</v>
      </c>
      <c r="AC977">
        <v>6.8043285080673999E-3</v>
      </c>
      <c r="AD977">
        <v>7.50570063604835E-3</v>
      </c>
      <c r="AE977">
        <v>0.81607307729182499</v>
      </c>
      <c r="AF977" s="3">
        <v>8.6503746192933498E-3</v>
      </c>
      <c r="AG977">
        <v>4.94742448002838E-6</v>
      </c>
      <c r="AH977">
        <v>10.3486694040375</v>
      </c>
      <c r="AI977">
        <v>0.31483954625015498</v>
      </c>
      <c r="AJ977">
        <v>71.472567903542895</v>
      </c>
      <c r="AK977" t="s">
        <v>85</v>
      </c>
      <c r="AL977" t="s">
        <v>86</v>
      </c>
      <c r="AM977">
        <v>685485339.75999999</v>
      </c>
      <c r="AN977">
        <v>3236</v>
      </c>
      <c r="AO977" s="1">
        <f t="shared" si="209"/>
        <v>1.5767971527612248E-2</v>
      </c>
      <c r="AP977" s="5">
        <f t="shared" si="210"/>
        <v>17.363879032709882</v>
      </c>
      <c r="AQ977" s="3">
        <f t="shared" si="211"/>
        <v>1.940396743592341E-3</v>
      </c>
      <c r="AR977" s="15">
        <f t="shared" si="212"/>
        <v>0.11137655150829517</v>
      </c>
      <c r="AT977" s="15">
        <v>1</v>
      </c>
    </row>
    <row r="978" spans="1:46" x14ac:dyDescent="0.25">
      <c r="A978" t="s">
        <v>37</v>
      </c>
      <c r="B978">
        <v>19.310823101819</v>
      </c>
      <c r="C978">
        <v>1.75314192607905E-2</v>
      </c>
      <c r="D978">
        <v>19.1231837317459</v>
      </c>
      <c r="E978">
        <v>-32.847785573202202</v>
      </c>
      <c r="F978" s="1">
        <v>0</v>
      </c>
      <c r="G978" s="1">
        <v>0</v>
      </c>
      <c r="H978">
        <v>3.5687728099905902</v>
      </c>
      <c r="I978">
        <v>-78.8031112110897</v>
      </c>
      <c r="J978">
        <v>-64.879562524933505</v>
      </c>
      <c r="K978">
        <v>-110.457825253788</v>
      </c>
      <c r="L978">
        <v>-60.045380214284599</v>
      </c>
      <c r="M978">
        <v>35.751501437984302</v>
      </c>
      <c r="N978">
        <v>91.414002087554707</v>
      </c>
      <c r="O978">
        <v>65.472109098886193</v>
      </c>
      <c r="P978">
        <v>212718.133705179</v>
      </c>
      <c r="Q978">
        <v>247084.19806408801</v>
      </c>
      <c r="R978">
        <v>83.154179742352099</v>
      </c>
      <c r="S978">
        <v>641.53043708848304</v>
      </c>
      <c r="T978">
        <v>5.8198899464088297E-4</v>
      </c>
      <c r="U978">
        <v>0.41765745801760201</v>
      </c>
      <c r="V978" s="1">
        <v>0</v>
      </c>
      <c r="W978">
        <v>0.28647957883244102</v>
      </c>
      <c r="X978">
        <v>0.29586296314995603</v>
      </c>
      <c r="Y978" s="1">
        <v>0</v>
      </c>
      <c r="Z978">
        <v>1</v>
      </c>
      <c r="AA978">
        <v>3.09122559218091E-4</v>
      </c>
      <c r="AB978">
        <v>9.5007294196819102E-3</v>
      </c>
      <c r="AC978">
        <v>7.6721610879999201E-3</v>
      </c>
      <c r="AD978">
        <v>6.5881136382485404E-3</v>
      </c>
      <c r="AE978">
        <v>0.83148575748081599</v>
      </c>
      <c r="AF978" s="3">
        <v>9.8115319382736394E-3</v>
      </c>
      <c r="AG978">
        <v>1.0933406764273901E-4</v>
      </c>
      <c r="AH978">
        <v>9.9014833935151501</v>
      </c>
      <c r="AI978">
        <v>0.36231190135875102</v>
      </c>
      <c r="AJ978">
        <v>140.65589365775301</v>
      </c>
      <c r="AK978" t="s">
        <v>87</v>
      </c>
      <c r="AL978" t="s">
        <v>88</v>
      </c>
      <c r="AM978">
        <v>3043358338.9200001</v>
      </c>
      <c r="AN978">
        <v>14307</v>
      </c>
      <c r="AO978" s="1">
        <f t="shared" si="209"/>
        <v>1.7792815585491652E-2</v>
      </c>
      <c r="AP978" s="5">
        <f t="shared" si="210"/>
        <v>19.381023961828504</v>
      </c>
      <c r="AQ978" s="3">
        <f t="shared" si="211"/>
        <v>-7.1244894577694728E-5</v>
      </c>
      <c r="AR978" s="15">
        <f t="shared" si="212"/>
        <v>-3.622144018178064E-3</v>
      </c>
      <c r="AT978" s="15">
        <v>1</v>
      </c>
    </row>
    <row r="979" spans="1:46" x14ac:dyDescent="0.25">
      <c r="A979" t="s">
        <v>37</v>
      </c>
      <c r="B979">
        <v>21.6198006662468</v>
      </c>
      <c r="C979">
        <v>1.7818077873895301E-2</v>
      </c>
      <c r="D979">
        <v>19.4059026039053</v>
      </c>
      <c r="E979">
        <v>-29.021336043058799</v>
      </c>
      <c r="F979" s="1">
        <v>0</v>
      </c>
      <c r="G979" s="1">
        <v>0</v>
      </c>
      <c r="H979">
        <v>3.6151864292176801</v>
      </c>
      <c r="I979">
        <v>-54.204004758103501</v>
      </c>
      <c r="J979">
        <v>-50.456733499639199</v>
      </c>
      <c r="K979">
        <v>-102.599956168125</v>
      </c>
      <c r="L979">
        <v>-35.685121053806597</v>
      </c>
      <c r="M979">
        <v>36.896724420988598</v>
      </c>
      <c r="N979">
        <v>91.493066682001199</v>
      </c>
      <c r="O979">
        <v>65.292997667518193</v>
      </c>
      <c r="P979">
        <v>215511.26761015799</v>
      </c>
      <c r="Q979">
        <v>249589.36825849599</v>
      </c>
      <c r="R979">
        <v>83.523425352049202</v>
      </c>
      <c r="S979">
        <v>672.60345989226505</v>
      </c>
      <c r="T979">
        <v>7.8140977272549204E-4</v>
      </c>
      <c r="U979">
        <v>0.34801790372295799</v>
      </c>
      <c r="V979" s="1">
        <v>0</v>
      </c>
      <c r="W979">
        <v>0.31754638465465801</v>
      </c>
      <c r="X979">
        <v>0.334435711622383</v>
      </c>
      <c r="Y979" s="1">
        <v>0</v>
      </c>
      <c r="Z979">
        <v>1</v>
      </c>
      <c r="AA979">
        <v>3.0752338371301099E-4</v>
      </c>
      <c r="AB979">
        <v>9.9105547293731402E-3</v>
      </c>
      <c r="AC979">
        <v>8.1537732116876201E-3</v>
      </c>
      <c r="AD979">
        <v>5.8358183370291403E-3</v>
      </c>
      <c r="AE979">
        <v>0.83820390693983904</v>
      </c>
      <c r="AF979" s="3">
        <v>1.0812830399523901E-2</v>
      </c>
      <c r="AG979">
        <v>9.9413474609367505E-5</v>
      </c>
      <c r="AH979">
        <v>9.5218383830311009</v>
      </c>
      <c r="AI979">
        <v>0.33104611489490998</v>
      </c>
      <c r="AJ979">
        <v>288.77347821418601</v>
      </c>
      <c r="AK979" t="s">
        <v>89</v>
      </c>
      <c r="AL979" t="s">
        <v>90</v>
      </c>
      <c r="AM979">
        <v>8901477397.3700008</v>
      </c>
      <c r="AN979">
        <v>41304</v>
      </c>
      <c r="AO979" s="1">
        <f t="shared" si="209"/>
        <v>1.9274126994924534E-2</v>
      </c>
      <c r="AP979" s="5">
        <f t="shared" si="210"/>
        <v>20.828004115259546</v>
      </c>
      <c r="AQ979" s="3">
        <f t="shared" si="211"/>
        <v>8.2112129222583485E-4</v>
      </c>
      <c r="AR979" s="15">
        <f t="shared" si="212"/>
        <v>3.8015959023512291E-2</v>
      </c>
      <c r="AT979" s="15">
        <v>1</v>
      </c>
    </row>
    <row r="980" spans="1:46" x14ac:dyDescent="0.25">
      <c r="A980" t="s">
        <v>37</v>
      </c>
      <c r="B980">
        <v>21.3012403595175</v>
      </c>
      <c r="C980">
        <v>1.91892825438797E-2</v>
      </c>
      <c r="D980">
        <v>20.7457731657212</v>
      </c>
      <c r="E980">
        <v>-17.251832968439199</v>
      </c>
      <c r="F980" s="1">
        <v>0</v>
      </c>
      <c r="G980" s="1">
        <v>0</v>
      </c>
      <c r="H980">
        <v>3.7488012931859598</v>
      </c>
      <c r="I980">
        <v>-31.234902954465301</v>
      </c>
      <c r="J980">
        <v>-29.5318377152972</v>
      </c>
      <c r="K980">
        <v>-87.388678829841794</v>
      </c>
      <c r="L980">
        <v>-11.749919522273</v>
      </c>
      <c r="M980">
        <v>36.696577667432699</v>
      </c>
      <c r="N980">
        <v>90.621997294051795</v>
      </c>
      <c r="O980">
        <v>64.414616579626497</v>
      </c>
      <c r="P980">
        <v>204811.55576438399</v>
      </c>
      <c r="Q980">
        <v>236397.053502589</v>
      </c>
      <c r="R980">
        <v>83.355205538459899</v>
      </c>
      <c r="S980">
        <v>681.95890834314002</v>
      </c>
      <c r="T980">
        <v>6.6566199920511102E-4</v>
      </c>
      <c r="U980">
        <v>0.39988079938613103</v>
      </c>
      <c r="V980" s="1">
        <v>0</v>
      </c>
      <c r="W980">
        <v>0.25589925826245102</v>
      </c>
      <c r="X980">
        <v>0.34421994235141601</v>
      </c>
      <c r="Y980" s="1">
        <v>0</v>
      </c>
      <c r="Z980">
        <v>1</v>
      </c>
      <c r="AA980">
        <v>3.0904021548357999E-4</v>
      </c>
      <c r="AB980">
        <v>9.9799581085474997E-3</v>
      </c>
      <c r="AC980">
        <v>8.3886414880459705E-3</v>
      </c>
      <c r="AD980">
        <v>6.6860579713256298E-3</v>
      </c>
      <c r="AE980">
        <v>0.84905707034293498</v>
      </c>
      <c r="AF980" s="3">
        <v>1.1886798984801E-2</v>
      </c>
      <c r="AG980">
        <v>2.22691729829982E-4</v>
      </c>
      <c r="AH980">
        <v>9.7167216332025603</v>
      </c>
      <c r="AI980">
        <v>0.33999977735179698</v>
      </c>
      <c r="AJ980">
        <v>604.19888991801395</v>
      </c>
      <c r="AK980" t="s">
        <v>91</v>
      </c>
      <c r="AL980" t="s">
        <v>92</v>
      </c>
      <c r="AM980">
        <v>17164437242.389999</v>
      </c>
      <c r="AN980">
        <v>83806</v>
      </c>
      <c r="AO980" s="1">
        <f t="shared" si="209"/>
        <v>2.0584480688330551E-2</v>
      </c>
      <c r="AP980" s="5">
        <f t="shared" si="210"/>
        <v>22.088103462309206</v>
      </c>
      <c r="AQ980" s="3">
        <f t="shared" si="211"/>
        <v>-8.2050098724731693E-4</v>
      </c>
      <c r="AR980" s="15">
        <f t="shared" si="212"/>
        <v>-3.5623841772309595E-2</v>
      </c>
      <c r="AT980" s="15">
        <v>1</v>
      </c>
    </row>
    <row r="981" spans="1:46" x14ac:dyDescent="0.25">
      <c r="A981" t="s">
        <v>37</v>
      </c>
      <c r="B981">
        <v>23.640592559292699</v>
      </c>
      <c r="C981">
        <v>2.1236567102671699E-2</v>
      </c>
      <c r="D981">
        <v>22.708305928371999</v>
      </c>
      <c r="E981">
        <v>-7.5974332575614998</v>
      </c>
      <c r="F981" s="1">
        <v>0</v>
      </c>
      <c r="G981" s="1">
        <v>0</v>
      </c>
      <c r="H981">
        <v>3.8540650550492099</v>
      </c>
      <c r="I981">
        <v>-8.6492857094676197</v>
      </c>
      <c r="J981">
        <v>-7.6382298111045301</v>
      </c>
      <c r="K981">
        <v>-71.154618099322704</v>
      </c>
      <c r="L981">
        <v>12.0774575405649</v>
      </c>
      <c r="M981">
        <v>35.901732560999498</v>
      </c>
      <c r="N981">
        <v>89.235857452044002</v>
      </c>
      <c r="O981">
        <v>63.191983530982199</v>
      </c>
      <c r="P981">
        <v>192430.125417559</v>
      </c>
      <c r="Q981">
        <v>222557.63143011101</v>
      </c>
      <c r="R981">
        <v>83.352777872441905</v>
      </c>
      <c r="S981">
        <v>691.94636384314595</v>
      </c>
      <c r="T981">
        <v>5.5865222154925396E-4</v>
      </c>
      <c r="U981">
        <v>0.45233046211286698</v>
      </c>
      <c r="V981" s="1">
        <v>0</v>
      </c>
      <c r="W981">
        <v>0.18625545041268601</v>
      </c>
      <c r="X981">
        <v>0.36141408747444598</v>
      </c>
      <c r="Y981" s="1">
        <v>0</v>
      </c>
      <c r="Z981">
        <v>1</v>
      </c>
      <c r="AA981">
        <v>3.1342817314667E-4</v>
      </c>
      <c r="AB981">
        <v>9.9022808759451596E-3</v>
      </c>
      <c r="AC981">
        <v>8.4331387836907492E-3</v>
      </c>
      <c r="AD981">
        <v>8.1584923345935593E-3</v>
      </c>
      <c r="AE981">
        <v>0.86163239930032198</v>
      </c>
      <c r="AF981" s="3">
        <v>1.30106492294348E-2</v>
      </c>
      <c r="AG981">
        <v>7.5859546261284098E-4</v>
      </c>
      <c r="AH981">
        <v>10.128459787541001</v>
      </c>
      <c r="AI981">
        <v>0.35077161048984201</v>
      </c>
      <c r="AJ981">
        <v>1041.91886546565</v>
      </c>
      <c r="AK981" t="s">
        <v>93</v>
      </c>
      <c r="AL981" t="s">
        <v>94</v>
      </c>
      <c r="AM981">
        <v>21293355528.080002</v>
      </c>
      <c r="AN981">
        <v>110655</v>
      </c>
      <c r="AO981" s="1">
        <f t="shared" si="209"/>
        <v>2.1757216186272219E-2</v>
      </c>
      <c r="AP981" s="5">
        <f t="shared" si="210"/>
        <v>23.200244893809629</v>
      </c>
      <c r="AQ981" s="3">
        <f t="shared" si="211"/>
        <v>4.6864637817714203E-4</v>
      </c>
      <c r="AR981" s="15">
        <f t="shared" si="212"/>
        <v>1.8980302470883226E-2</v>
      </c>
      <c r="AT981" s="15">
        <v>1</v>
      </c>
    </row>
    <row r="982" spans="1:46" x14ac:dyDescent="0.25">
      <c r="A982" t="s">
        <v>37</v>
      </c>
      <c r="B982">
        <v>26.220874228763901</v>
      </c>
      <c r="C982">
        <v>2.4040189778269001E-2</v>
      </c>
      <c r="D982">
        <v>25.323628635900398</v>
      </c>
      <c r="E982">
        <v>2.4096681265738802</v>
      </c>
      <c r="F982" s="1">
        <v>0</v>
      </c>
      <c r="G982" s="1">
        <v>0</v>
      </c>
      <c r="H982">
        <v>3.9578386354509201</v>
      </c>
      <c r="I982">
        <v>14.5960233703859</v>
      </c>
      <c r="J982">
        <v>15.599065626249001</v>
      </c>
      <c r="K982">
        <v>-45.882252226927399</v>
      </c>
      <c r="L982">
        <v>36.247621298219798</v>
      </c>
      <c r="M982">
        <v>34.3660225158402</v>
      </c>
      <c r="N982">
        <v>88.461834836553294</v>
      </c>
      <c r="O982">
        <v>62.987177904758902</v>
      </c>
      <c r="P982">
        <v>184207.75901057001</v>
      </c>
      <c r="Q982">
        <v>214503.02389750301</v>
      </c>
      <c r="R982">
        <v>84.278183149959105</v>
      </c>
      <c r="S982">
        <v>691.61937978889603</v>
      </c>
      <c r="T982">
        <v>4.27299632845705E-4</v>
      </c>
      <c r="U982">
        <v>0.51904227462228703</v>
      </c>
      <c r="V982" s="1">
        <v>0</v>
      </c>
      <c r="W982">
        <v>0.14523205238307299</v>
      </c>
      <c r="X982">
        <v>0.33572567299463801</v>
      </c>
      <c r="Y982" s="1">
        <v>0</v>
      </c>
      <c r="Z982">
        <v>1</v>
      </c>
      <c r="AA982">
        <v>3.1304375016806102E-4</v>
      </c>
      <c r="AB982">
        <v>9.3947939332101604E-3</v>
      </c>
      <c r="AC982">
        <v>8.0443320849621497E-3</v>
      </c>
      <c r="AD982">
        <v>1.0548770675352599E-2</v>
      </c>
      <c r="AE982">
        <v>0.85374560578042502</v>
      </c>
      <c r="AF982" s="3">
        <v>1.37453042530648E-2</v>
      </c>
      <c r="AG982">
        <v>1.6075212149672701E-3</v>
      </c>
      <c r="AH982">
        <v>10.546614172490001</v>
      </c>
      <c r="AI982">
        <v>0.34444625218171498</v>
      </c>
      <c r="AJ982">
        <v>1438.6445383580699</v>
      </c>
      <c r="AK982" t="s">
        <v>95</v>
      </c>
      <c r="AL982" t="s">
        <v>96</v>
      </c>
      <c r="AM982">
        <v>13400930260.26</v>
      </c>
      <c r="AN982">
        <v>72749</v>
      </c>
      <c r="AO982" s="1">
        <f t="shared" si="209"/>
        <v>2.210268008819501E-2</v>
      </c>
      <c r="AP982" s="5">
        <f t="shared" si="210"/>
        <v>23.525073105578553</v>
      </c>
      <c r="AQ982" s="3">
        <f t="shared" si="211"/>
        <v>2.9201222307827894E-3</v>
      </c>
      <c r="AR982" s="15">
        <f t="shared" si="212"/>
        <v>0.114592677824499</v>
      </c>
      <c r="AT982" s="15">
        <v>1</v>
      </c>
    </row>
    <row r="983" spans="1:46" x14ac:dyDescent="0.25">
      <c r="A983" t="s">
        <v>37</v>
      </c>
      <c r="B983">
        <v>27.373924916722601</v>
      </c>
      <c r="C983">
        <v>2.70583458515684E-2</v>
      </c>
      <c r="D983">
        <v>28.048216288620999</v>
      </c>
      <c r="E983">
        <v>7.90482896165196</v>
      </c>
      <c r="F983" s="1">
        <v>0</v>
      </c>
      <c r="G983" s="1">
        <v>0</v>
      </c>
      <c r="H983">
        <v>4.0219570207383804</v>
      </c>
      <c r="I983">
        <v>39.356940027368701</v>
      </c>
      <c r="J983">
        <v>40.312019260298797</v>
      </c>
      <c r="K983">
        <v>-19.769423276566801</v>
      </c>
      <c r="L983">
        <v>61.635993717350097</v>
      </c>
      <c r="M983">
        <v>33.101474596233601</v>
      </c>
      <c r="N983">
        <v>87.978664871333606</v>
      </c>
      <c r="O983">
        <v>63.152777293473903</v>
      </c>
      <c r="P983">
        <v>179034.56339896499</v>
      </c>
      <c r="Q983">
        <v>209644.05371113101</v>
      </c>
      <c r="R983">
        <v>86.9569584816565</v>
      </c>
      <c r="S983">
        <v>692.74770291591699</v>
      </c>
      <c r="T983">
        <v>5.2471081501377496E-4</v>
      </c>
      <c r="U983">
        <v>0.54300049075589196</v>
      </c>
      <c r="V983" s="1">
        <v>0</v>
      </c>
      <c r="W983">
        <v>0.12475074839492301</v>
      </c>
      <c r="X983">
        <v>0.33224876084918398</v>
      </c>
      <c r="Y983" s="1">
        <v>0</v>
      </c>
      <c r="Z983">
        <v>1</v>
      </c>
      <c r="AA983">
        <v>3.0922501949831301E-4</v>
      </c>
      <c r="AB983">
        <v>8.8399455322116897E-3</v>
      </c>
      <c r="AC983">
        <v>7.6048400986702897E-3</v>
      </c>
      <c r="AD983">
        <v>1.22797848171228E-2</v>
      </c>
      <c r="AE983">
        <v>0.83510378708416799</v>
      </c>
      <c r="AF983" s="3">
        <v>1.3946233244305601E-2</v>
      </c>
      <c r="AG983">
        <v>3.5325539486540901E-3</v>
      </c>
      <c r="AH983">
        <v>10.7474068155105</v>
      </c>
      <c r="AI983">
        <v>0.33541154838660697</v>
      </c>
      <c r="AJ983">
        <v>1744.1568121862499</v>
      </c>
      <c r="AK983" t="s">
        <v>97</v>
      </c>
      <c r="AL983" t="s">
        <v>98</v>
      </c>
      <c r="AM983">
        <v>8410864753.9200001</v>
      </c>
      <c r="AN983">
        <v>46979</v>
      </c>
      <c r="AO983" s="1">
        <f t="shared" si="209"/>
        <v>2.1860298362474204E-2</v>
      </c>
      <c r="AP983" s="5">
        <f t="shared" si="210"/>
        <v>23.297301772813348</v>
      </c>
      <c r="AQ983" s="3">
        <f t="shared" si="211"/>
        <v>4.4414701789452088E-3</v>
      </c>
      <c r="AR983" s="15">
        <f t="shared" si="212"/>
        <v>0.17498263033474726</v>
      </c>
      <c r="AT983" s="15">
        <v>1</v>
      </c>
    </row>
    <row r="984" spans="1:46" x14ac:dyDescent="0.25">
      <c r="A984" t="s">
        <v>37</v>
      </c>
      <c r="B984">
        <v>30.4919669668176</v>
      </c>
      <c r="C984">
        <v>2.9184572451112001E-2</v>
      </c>
      <c r="D984">
        <v>29.912586875914901</v>
      </c>
      <c r="E984">
        <v>10.942206354322201</v>
      </c>
      <c r="F984" s="1">
        <v>0</v>
      </c>
      <c r="G984" s="1">
        <v>0</v>
      </c>
      <c r="H984">
        <v>4.0876906101697301</v>
      </c>
      <c r="I984">
        <v>62.395486981539399</v>
      </c>
      <c r="J984">
        <v>64.143930801411102</v>
      </c>
      <c r="K984">
        <v>3.4077595995385401</v>
      </c>
      <c r="L984">
        <v>85.764508037780303</v>
      </c>
      <c r="M984">
        <v>33.3025888378506</v>
      </c>
      <c r="N984">
        <v>86.531427520152306</v>
      </c>
      <c r="O984">
        <v>62.083781392900697</v>
      </c>
      <c r="P984">
        <v>170496.26048036499</v>
      </c>
      <c r="Q984">
        <v>203292.36646906799</v>
      </c>
      <c r="R984">
        <v>94.947316064828598</v>
      </c>
      <c r="S984">
        <v>693.77063290366198</v>
      </c>
      <c r="T984">
        <v>7.8741583294789997E-4</v>
      </c>
      <c r="U984">
        <v>0.55128082572770498</v>
      </c>
      <c r="V984" s="1">
        <v>0</v>
      </c>
      <c r="W984">
        <v>0.120847898196632</v>
      </c>
      <c r="X984">
        <v>0.32787127607566202</v>
      </c>
      <c r="Y984" s="1">
        <v>0</v>
      </c>
      <c r="Z984">
        <v>1</v>
      </c>
      <c r="AA984">
        <v>3.1514583988926601E-4</v>
      </c>
      <c r="AB984">
        <v>8.7201358691534996E-3</v>
      </c>
      <c r="AC984">
        <v>7.5001855561215901E-3</v>
      </c>
      <c r="AD984">
        <v>1.3722431801180201E-2</v>
      </c>
      <c r="AE984">
        <v>0.83383353458630205</v>
      </c>
      <c r="AF984" s="3">
        <v>1.41751700879671E-2</v>
      </c>
      <c r="AG984">
        <v>4.4635951626220702E-3</v>
      </c>
      <c r="AH984">
        <v>10.7527564980732</v>
      </c>
      <c r="AI984">
        <v>0.34468378126238902</v>
      </c>
      <c r="AJ984">
        <v>2293.3425916920401</v>
      </c>
      <c r="AK984" t="s">
        <v>99</v>
      </c>
      <c r="AL984" t="s">
        <v>100</v>
      </c>
      <c r="AM984">
        <v>4181079795.7600002</v>
      </c>
      <c r="AN984">
        <v>24523</v>
      </c>
      <c r="AO984" s="1">
        <f t="shared" si="209"/>
        <v>2.1990501483977958E-2</v>
      </c>
      <c r="AP984" s="5">
        <f t="shared" si="210"/>
        <v>23.419733637907893</v>
      </c>
      <c r="AQ984" s="3">
        <f t="shared" si="211"/>
        <v>7.8653916506139579E-3</v>
      </c>
      <c r="AR984" s="15">
        <f t="shared" si="212"/>
        <v>0.30197753049856968</v>
      </c>
      <c r="AT984" s="15">
        <v>1</v>
      </c>
    </row>
    <row r="985" spans="1:46" x14ac:dyDescent="0.25">
      <c r="A985" t="s">
        <v>37</v>
      </c>
      <c r="B985">
        <v>30.159076387225198</v>
      </c>
      <c r="C985">
        <v>3.04410369840604E-2</v>
      </c>
      <c r="D985">
        <v>30.993387884363798</v>
      </c>
      <c r="E985">
        <v>4.2342878100055197</v>
      </c>
      <c r="F985" s="1">
        <v>0</v>
      </c>
      <c r="G985" s="1">
        <v>0</v>
      </c>
      <c r="H985">
        <v>4.1415078965267904</v>
      </c>
      <c r="I985">
        <v>86.5239101545111</v>
      </c>
      <c r="J985">
        <v>89.383942484372696</v>
      </c>
      <c r="K985">
        <v>30.437276603810499</v>
      </c>
      <c r="L985">
        <v>112.054545780826</v>
      </c>
      <c r="M985">
        <v>35.335709895355102</v>
      </c>
      <c r="N985">
        <v>84.457477977838806</v>
      </c>
      <c r="O985">
        <v>60.292356872098502</v>
      </c>
      <c r="P985">
        <v>156045.424793463</v>
      </c>
      <c r="Q985">
        <v>189453.521832275</v>
      </c>
      <c r="R985">
        <v>114.730957199835</v>
      </c>
      <c r="S985">
        <v>682.23965162350896</v>
      </c>
      <c r="T985">
        <v>7.2843124635862901E-4</v>
      </c>
      <c r="U985">
        <v>0.51103169241263502</v>
      </c>
      <c r="V985" s="1">
        <v>0</v>
      </c>
      <c r="W985">
        <v>0.15680012419002901</v>
      </c>
      <c r="X985">
        <v>0.332168183397334</v>
      </c>
      <c r="Y985" s="1">
        <v>0</v>
      </c>
      <c r="Z985">
        <v>1</v>
      </c>
      <c r="AA985">
        <v>3.1465456792277802E-4</v>
      </c>
      <c r="AB985">
        <v>8.9976998546799202E-3</v>
      </c>
      <c r="AC985">
        <v>7.6894839089953699E-3</v>
      </c>
      <c r="AD985">
        <v>1.39719921314848E-2</v>
      </c>
      <c r="AE985">
        <v>0.84495535455753301</v>
      </c>
      <c r="AF985" s="3">
        <v>1.44487365629338E-2</v>
      </c>
      <c r="AG985">
        <v>4.7352232087865802E-3</v>
      </c>
      <c r="AH985">
        <v>10.2735997934626</v>
      </c>
      <c r="AI985">
        <v>0.360524866346286</v>
      </c>
      <c r="AJ985">
        <v>3103.73493438675</v>
      </c>
      <c r="AK985" t="s">
        <v>101</v>
      </c>
      <c r="AL985" t="s">
        <v>102</v>
      </c>
      <c r="AM985">
        <v>2406376495.7399998</v>
      </c>
      <c r="AN985">
        <v>15421</v>
      </c>
      <c r="AO985" s="1">
        <f t="shared" si="209"/>
        <v>2.2452875039851949E-2</v>
      </c>
      <c r="AP985" s="71">
        <f t="shared" si="210"/>
        <v>23.853063958056353</v>
      </c>
      <c r="AQ985" s="68">
        <f t="shared" si="211"/>
        <v>7.0166777439509727E-3</v>
      </c>
      <c r="AR985" s="72">
        <f t="shared" si="212"/>
        <v>0.26436907393773179</v>
      </c>
      <c r="AS985" s="68">
        <f>AVERAGE(AQ983:AQ985)</f>
        <v>6.4411798578367131E-3</v>
      </c>
      <c r="AT985" s="15">
        <v>1</v>
      </c>
    </row>
    <row r="986" spans="1:46" x14ac:dyDescent="0.25">
      <c r="A986" t="s">
        <v>37</v>
      </c>
      <c r="B986">
        <v>30.943969209561299</v>
      </c>
      <c r="C986">
        <v>3.0729950807992502E-2</v>
      </c>
      <c r="D986">
        <v>31.2397389246965</v>
      </c>
      <c r="E986">
        <v>4.7221211242274999</v>
      </c>
      <c r="F986" s="1">
        <v>0</v>
      </c>
      <c r="G986" s="1">
        <v>0</v>
      </c>
      <c r="H986">
        <v>4.2375565750201201</v>
      </c>
      <c r="I986">
        <v>109.73155134452399</v>
      </c>
      <c r="J986">
        <v>112.090431748379</v>
      </c>
      <c r="K986">
        <v>54.517932499705303</v>
      </c>
      <c r="L986">
        <v>137.10787549562201</v>
      </c>
      <c r="M986">
        <v>36.786877311969199</v>
      </c>
      <c r="N986">
        <v>83.172258572384095</v>
      </c>
      <c r="O986">
        <v>59.083340847744502</v>
      </c>
      <c r="P986">
        <v>145566.647706649</v>
      </c>
      <c r="Q986">
        <v>177338.883956465</v>
      </c>
      <c r="R986">
        <v>125.013245703083</v>
      </c>
      <c r="S986">
        <v>677.74520248416502</v>
      </c>
      <c r="T986">
        <v>3.2045419827499198E-4</v>
      </c>
      <c r="U986">
        <v>0.49706786345200898</v>
      </c>
      <c r="V986" s="1">
        <v>0</v>
      </c>
      <c r="W986">
        <v>0.170316358752018</v>
      </c>
      <c r="X986">
        <v>0.33261577779597201</v>
      </c>
      <c r="Y986" s="1">
        <v>0</v>
      </c>
      <c r="Z986">
        <v>1</v>
      </c>
      <c r="AA986">
        <v>3.1730782354318597E-4</v>
      </c>
      <c r="AB986">
        <v>9.0822590549473892E-3</v>
      </c>
      <c r="AC986">
        <v>7.84328913447618E-3</v>
      </c>
      <c r="AD986">
        <v>1.3464032937225E-2</v>
      </c>
      <c r="AE986">
        <v>0.85734756901623299</v>
      </c>
      <c r="AF986" s="3">
        <v>1.4660643430177501E-2</v>
      </c>
      <c r="AG986">
        <v>5.4074070037335303E-3</v>
      </c>
      <c r="AH986">
        <v>10.015584220835001</v>
      </c>
      <c r="AI986">
        <v>0.42074127594337901</v>
      </c>
      <c r="AJ986">
        <v>3835.6082911814101</v>
      </c>
      <c r="AK986" t="s">
        <v>103</v>
      </c>
      <c r="AL986" t="s">
        <v>104</v>
      </c>
      <c r="AM986">
        <v>1819146396.3900001</v>
      </c>
      <c r="AN986">
        <v>12497</v>
      </c>
      <c r="AO986" s="1">
        <f t="shared" si="209"/>
        <v>2.2821240388196867E-2</v>
      </c>
      <c r="AP986" s="71">
        <f t="shared" si="210"/>
        <v>24.196681122648545</v>
      </c>
      <c r="AQ986" s="68">
        <f t="shared" si="211"/>
        <v>7.5619535890212482E-3</v>
      </c>
      <c r="AR986" s="72">
        <f t="shared" si="212"/>
        <v>0.27885180007588595</v>
      </c>
      <c r="AT986" s="15">
        <v>1</v>
      </c>
    </row>
    <row r="987" spans="1:46" x14ac:dyDescent="0.25">
      <c r="A987" t="s">
        <v>37</v>
      </c>
      <c r="B987">
        <v>28.701417980657101</v>
      </c>
      <c r="C987">
        <v>3.1564797929567297E-2</v>
      </c>
      <c r="D987">
        <v>31.947073038848199</v>
      </c>
      <c r="E987">
        <v>11.7050498949909</v>
      </c>
      <c r="F987" s="1">
        <v>0</v>
      </c>
      <c r="G987" s="1">
        <v>0</v>
      </c>
      <c r="H987">
        <v>4.3572281483144204</v>
      </c>
      <c r="I987">
        <v>132.583669839843</v>
      </c>
      <c r="J987">
        <v>134.23401059038201</v>
      </c>
      <c r="K987">
        <v>73.849261243398999</v>
      </c>
      <c r="L987">
        <v>162.03806658613701</v>
      </c>
      <c r="M987">
        <v>37.767041191300798</v>
      </c>
      <c r="N987">
        <v>81.062796673433994</v>
      </c>
      <c r="O987">
        <v>57.291513292457097</v>
      </c>
      <c r="P987">
        <v>135257.32575702001</v>
      </c>
      <c r="Q987">
        <v>167255.89041788399</v>
      </c>
      <c r="R987">
        <v>128.25364990050301</v>
      </c>
      <c r="S987">
        <v>678.600987748482</v>
      </c>
      <c r="T987">
        <v>1.0183758583849E-3</v>
      </c>
      <c r="U987">
        <v>0.52053601347376999</v>
      </c>
      <c r="V987" s="1">
        <v>0</v>
      </c>
      <c r="W987">
        <v>0.13227623577983399</v>
      </c>
      <c r="X987">
        <v>0.34718775074639402</v>
      </c>
      <c r="Y987" s="1">
        <v>0</v>
      </c>
      <c r="Z987">
        <v>1</v>
      </c>
      <c r="AA987">
        <v>3.2632884236222898E-4</v>
      </c>
      <c r="AB987">
        <v>9.1839116963791708E-3</v>
      </c>
      <c r="AC987">
        <v>8.0641285984464593E-3</v>
      </c>
      <c r="AD987">
        <v>1.46424431631957E-2</v>
      </c>
      <c r="AE987">
        <v>0.86640126898856296</v>
      </c>
      <c r="AF987" s="3">
        <v>1.4815461699704401E-2</v>
      </c>
      <c r="AG987">
        <v>5.10309213592896E-3</v>
      </c>
      <c r="AH987">
        <v>9.6281228466941204</v>
      </c>
      <c r="AI987">
        <v>0.33920532342105397</v>
      </c>
      <c r="AJ987">
        <v>4595.8205949591702</v>
      </c>
      <c r="AK987" t="s">
        <v>105</v>
      </c>
      <c r="AL987" t="s">
        <v>106</v>
      </c>
      <c r="AM987">
        <v>1550860497.1300001</v>
      </c>
      <c r="AN987">
        <v>11466</v>
      </c>
      <c r="AO987" s="1">
        <f t="shared" si="209"/>
        <v>2.3205919140513089E-2</v>
      </c>
      <c r="AP987" s="71">
        <f t="shared" si="210"/>
        <v>24.553998018823819</v>
      </c>
      <c r="AQ987" s="68">
        <f t="shared" si="211"/>
        <v>4.5915639797398967E-3</v>
      </c>
      <c r="AR987" s="72">
        <f t="shared" si="212"/>
        <v>0.16891016927889901</v>
      </c>
      <c r="AS987" s="68">
        <f>AVERAGE(AQ985:AQ987)</f>
        <v>6.3900651042373725E-3</v>
      </c>
      <c r="AT987" s="15">
        <v>1</v>
      </c>
    </row>
    <row r="988" spans="1:46" x14ac:dyDescent="0.25">
      <c r="A988" t="s">
        <v>37</v>
      </c>
      <c r="B988">
        <v>25.967975804220501</v>
      </c>
      <c r="C988">
        <v>3.0865605047645201E-2</v>
      </c>
      <c r="D988">
        <v>31.355130225545299</v>
      </c>
      <c r="E988">
        <v>29.539588149285802</v>
      </c>
      <c r="F988" s="1">
        <v>0</v>
      </c>
      <c r="G988" s="1">
        <v>0</v>
      </c>
      <c r="H988">
        <v>4.5465443178577898</v>
      </c>
      <c r="I988">
        <v>153.068609825913</v>
      </c>
      <c r="J988">
        <v>154.167021465544</v>
      </c>
      <c r="K988">
        <v>92.377529795085806</v>
      </c>
      <c r="L988">
        <v>185.06245617991601</v>
      </c>
      <c r="M988">
        <v>38.181768355970597</v>
      </c>
      <c r="N988">
        <v>79.469467574309505</v>
      </c>
      <c r="O988">
        <v>56.053317121429203</v>
      </c>
      <c r="P988">
        <v>124318.377465383</v>
      </c>
      <c r="Q988">
        <v>164102.19994770599</v>
      </c>
      <c r="R988">
        <v>127.445520466334</v>
      </c>
      <c r="S988">
        <v>681.02181602852602</v>
      </c>
      <c r="T988">
        <v>2.4848969226836598E-3</v>
      </c>
      <c r="U988">
        <v>0.55037108864884299</v>
      </c>
      <c r="V988" s="1">
        <v>0</v>
      </c>
      <c r="W988">
        <v>0.108108338140549</v>
      </c>
      <c r="X988">
        <v>0.34152057321060703</v>
      </c>
      <c r="Y988" s="1">
        <v>0</v>
      </c>
      <c r="Z988">
        <v>1</v>
      </c>
      <c r="AA988">
        <v>3.3269732145684602E-4</v>
      </c>
      <c r="AB988">
        <v>8.9500393941216207E-3</v>
      </c>
      <c r="AC988">
        <v>8.0052072368984092E-3</v>
      </c>
      <c r="AD988">
        <v>1.53646337248126E-2</v>
      </c>
      <c r="AE988">
        <v>0.86503059365646595</v>
      </c>
      <c r="AF988" s="3">
        <v>1.47920231515255E-2</v>
      </c>
      <c r="AG988">
        <v>4.0218776726533298E-3</v>
      </c>
      <c r="AH988">
        <v>9.5789486867543303</v>
      </c>
      <c r="AI988">
        <v>0.339459384649062</v>
      </c>
      <c r="AJ988">
        <v>5365.9142994702197</v>
      </c>
      <c r="AK988" t="s">
        <v>107</v>
      </c>
      <c r="AL988" t="s">
        <v>108</v>
      </c>
      <c r="AM988">
        <v>736213431.35000002</v>
      </c>
      <c r="AN988">
        <v>5922</v>
      </c>
      <c r="AO988" s="1">
        <f t="shared" si="209"/>
        <v>2.3129927709880753E-2</v>
      </c>
      <c r="AP988" s="5">
        <f t="shared" si="210"/>
        <v>24.483534404878228</v>
      </c>
      <c r="AQ988" s="3">
        <f t="shared" si="211"/>
        <v>1.6148107900170253E-3</v>
      </c>
      <c r="AR988" s="15">
        <f t="shared" si="212"/>
        <v>6.0630192307794539E-2</v>
      </c>
      <c r="AT988" s="15">
        <v>1</v>
      </c>
    </row>
    <row r="989" spans="1:46" x14ac:dyDescent="0.25">
      <c r="A989" t="s">
        <v>37</v>
      </c>
      <c r="B989">
        <v>22.778896007653099</v>
      </c>
      <c r="C989">
        <v>2.8774997045165101E-2</v>
      </c>
      <c r="D989">
        <v>29.556933892726899</v>
      </c>
      <c r="E989">
        <v>59.6049485995064</v>
      </c>
      <c r="F989" s="1">
        <v>0</v>
      </c>
      <c r="G989" s="1">
        <v>0</v>
      </c>
      <c r="H989">
        <v>4.8537320874555796</v>
      </c>
      <c r="I989">
        <v>173.78659404090601</v>
      </c>
      <c r="J989">
        <v>175.71683095947901</v>
      </c>
      <c r="K989">
        <v>114.50557684487499</v>
      </c>
      <c r="L989">
        <v>210.35413847247901</v>
      </c>
      <c r="M989">
        <v>38.5123380969778</v>
      </c>
      <c r="N989">
        <v>79.355553553527699</v>
      </c>
      <c r="O989">
        <v>55.868960648279298</v>
      </c>
      <c r="P989">
        <v>108216.669078733</v>
      </c>
      <c r="Q989">
        <v>140170.35188567199</v>
      </c>
      <c r="R989">
        <v>126.12796940829</v>
      </c>
      <c r="S989">
        <v>677.74780799446899</v>
      </c>
      <c r="T989">
        <v>1.5756028244040501E-2</v>
      </c>
      <c r="U989">
        <v>0.57197634190674596</v>
      </c>
      <c r="V989" s="1">
        <v>0</v>
      </c>
      <c r="W989">
        <v>9.4030249838788202E-2</v>
      </c>
      <c r="X989">
        <v>0.333993408254465</v>
      </c>
      <c r="Y989" s="1">
        <v>0</v>
      </c>
      <c r="Z989">
        <v>1</v>
      </c>
      <c r="AA989">
        <v>3.6143698639057997E-4</v>
      </c>
      <c r="AB989">
        <v>8.7493930362318607E-3</v>
      </c>
      <c r="AC989">
        <v>8.2257723721101995E-3</v>
      </c>
      <c r="AD989">
        <v>1.49732671790601E-2</v>
      </c>
      <c r="AE989">
        <v>0.877219643043474</v>
      </c>
      <c r="AF989" s="3">
        <v>1.50004558960434E-2</v>
      </c>
      <c r="AG989">
        <v>3.1256683587735702E-3</v>
      </c>
      <c r="AH989">
        <v>9.5398502945802797</v>
      </c>
      <c r="AI989">
        <v>0.33828093734244002</v>
      </c>
      <c r="AJ989">
        <v>6142.8462618226804</v>
      </c>
      <c r="AK989" t="s">
        <v>109</v>
      </c>
      <c r="AL989" t="s">
        <v>110</v>
      </c>
      <c r="AM989">
        <v>266645872.61000001</v>
      </c>
      <c r="AN989">
        <v>2464</v>
      </c>
      <c r="AO989" s="1">
        <f t="shared" si="209"/>
        <v>2.3587665254544178E-2</v>
      </c>
      <c r="AP989" s="5">
        <f t="shared" si="210"/>
        <v>24.907063928384755</v>
      </c>
      <c r="AQ989" s="3">
        <f t="shared" si="211"/>
        <v>-2.2765753467724262E-3</v>
      </c>
      <c r="AR989" s="15">
        <f t="shared" si="212"/>
        <v>-8.5444351323414658E-2</v>
      </c>
      <c r="AT989" s="15">
        <v>1</v>
      </c>
    </row>
    <row r="990" spans="1:46" x14ac:dyDescent="0.25">
      <c r="A990" t="s">
        <v>37</v>
      </c>
      <c r="B990">
        <v>36.6925023433893</v>
      </c>
      <c r="C990">
        <v>2.7876274058190199E-2</v>
      </c>
      <c r="D990">
        <v>28.7707267351675</v>
      </c>
      <c r="E990">
        <v>81.577784221477899</v>
      </c>
      <c r="F990" s="1">
        <v>0</v>
      </c>
      <c r="G990" s="1">
        <v>0</v>
      </c>
      <c r="H990">
        <v>5.0579454411442502</v>
      </c>
      <c r="I990">
        <v>193.542580537172</v>
      </c>
      <c r="J990">
        <v>197.230850272574</v>
      </c>
      <c r="K990">
        <v>135.35919625878699</v>
      </c>
      <c r="L990">
        <v>233.69422638502101</v>
      </c>
      <c r="M990">
        <v>38.092753999171698</v>
      </c>
      <c r="N990">
        <v>78.2103683020961</v>
      </c>
      <c r="O990">
        <v>55.004191699287801</v>
      </c>
      <c r="P990">
        <v>97736.835316091907</v>
      </c>
      <c r="Q990">
        <v>123889.88944324999</v>
      </c>
      <c r="R990">
        <v>128.79533630367601</v>
      </c>
      <c r="S990">
        <v>676.87020012777498</v>
      </c>
      <c r="T990" s="1">
        <v>0</v>
      </c>
      <c r="U990">
        <v>0.63338238119283796</v>
      </c>
      <c r="V990" s="1">
        <v>0</v>
      </c>
      <c r="W990">
        <v>9.2953690204029396E-2</v>
      </c>
      <c r="X990">
        <v>0.27366392860313199</v>
      </c>
      <c r="Y990" s="1">
        <v>0</v>
      </c>
      <c r="Z990">
        <v>1</v>
      </c>
      <c r="AA990">
        <v>3.58997563893992E-4</v>
      </c>
      <c r="AB990">
        <v>8.2019230910751594E-3</v>
      </c>
      <c r="AC990">
        <v>7.8969854677986197E-3</v>
      </c>
      <c r="AD990">
        <v>1.52760166101124E-2</v>
      </c>
      <c r="AE990">
        <v>0.87605961769119001</v>
      </c>
      <c r="AF990" s="3">
        <v>1.4980619462519299E-2</v>
      </c>
      <c r="AG990">
        <v>2.9672186168535199E-3</v>
      </c>
      <c r="AH990">
        <v>9.8493438144541106</v>
      </c>
      <c r="AI990">
        <v>0.34607495918956699</v>
      </c>
      <c r="AJ990">
        <v>6742.7270123466897</v>
      </c>
      <c r="AK990" t="s">
        <v>111</v>
      </c>
      <c r="AL990" t="s">
        <v>112</v>
      </c>
      <c r="AM990">
        <v>68024837.379999995</v>
      </c>
      <c r="AN990">
        <v>696</v>
      </c>
      <c r="AO990" s="1">
        <f t="shared" si="209"/>
        <v>2.323660249421191E-2</v>
      </c>
      <c r="AP990" s="5">
        <f t="shared" si="210"/>
        <v>24.582432299968616</v>
      </c>
      <c r="AQ990" s="3">
        <f t="shared" si="211"/>
        <v>1.4144029165440976E-2</v>
      </c>
      <c r="AR990" s="15">
        <f t="shared" si="212"/>
        <v>0.49263107473039369</v>
      </c>
      <c r="AT990" s="15">
        <v>1</v>
      </c>
    </row>
    <row r="991" spans="1:46" x14ac:dyDescent="0.25">
      <c r="A991" t="s">
        <v>37</v>
      </c>
      <c r="B991">
        <v>16.053315462354799</v>
      </c>
      <c r="C991">
        <v>2.9454542638815299E-2</v>
      </c>
      <c r="D991">
        <v>30.146113436046399</v>
      </c>
      <c r="E991">
        <v>150.82234115034299</v>
      </c>
      <c r="F991" s="1">
        <v>0</v>
      </c>
      <c r="G991" s="1">
        <v>0</v>
      </c>
      <c r="H991">
        <v>5.6663515797008301</v>
      </c>
      <c r="I991">
        <v>233.365303583056</v>
      </c>
      <c r="J991">
        <v>239.59193746604899</v>
      </c>
      <c r="K991">
        <v>188.90374051577601</v>
      </c>
      <c r="L991">
        <v>274.49266269820998</v>
      </c>
      <c r="M991">
        <v>35.875636079051397</v>
      </c>
      <c r="N991">
        <v>78.232081451291407</v>
      </c>
      <c r="O991">
        <v>55.927799134830899</v>
      </c>
      <c r="P991">
        <v>95032.415255681801</v>
      </c>
      <c r="Q991">
        <v>116724.55248976299</v>
      </c>
      <c r="R991">
        <v>129.48182192807599</v>
      </c>
      <c r="S991">
        <v>648.93711900666301</v>
      </c>
      <c r="T991" s="1">
        <v>0</v>
      </c>
      <c r="U991">
        <v>0.78801982654951197</v>
      </c>
      <c r="V991" s="1">
        <v>0</v>
      </c>
      <c r="W991">
        <v>6.2119621248840101E-2</v>
      </c>
      <c r="X991">
        <v>0.14986055220164701</v>
      </c>
      <c r="Y991" s="1">
        <v>0</v>
      </c>
      <c r="Z991">
        <v>1</v>
      </c>
      <c r="AA991">
        <v>3.36144103698881E-4</v>
      </c>
      <c r="AB991">
        <v>8.0785244675951693E-3</v>
      </c>
      <c r="AC991">
        <v>7.8560872176861394E-3</v>
      </c>
      <c r="AD991">
        <v>1.7025941575755401E-2</v>
      </c>
      <c r="AE991">
        <v>0.86547121297118601</v>
      </c>
      <c r="AF991" s="3">
        <v>1.47995577418072E-2</v>
      </c>
      <c r="AG991">
        <v>3.2076285371196202E-3</v>
      </c>
      <c r="AH991">
        <v>10.2706724330905</v>
      </c>
      <c r="AI991">
        <v>0.33680356812809698</v>
      </c>
      <c r="AJ991">
        <v>7123.0733946492301</v>
      </c>
      <c r="AK991" t="s">
        <v>113</v>
      </c>
      <c r="AL991" t="s">
        <v>114</v>
      </c>
      <c r="AM991">
        <v>33451410.170000002</v>
      </c>
      <c r="AN991">
        <v>352</v>
      </c>
      <c r="AO991" s="1">
        <f t="shared" si="209"/>
        <v>2.2991789063192221E-2</v>
      </c>
      <c r="AP991" s="5">
        <f t="shared" si="210"/>
        <v>24.355289802581702</v>
      </c>
      <c r="AQ991" s="3">
        <f t="shared" si="211"/>
        <v>-8.5152386683571349E-3</v>
      </c>
      <c r="AR991" s="15">
        <f t="shared" si="212"/>
        <v>-0.34086945413176228</v>
      </c>
      <c r="AT991" s="15">
        <v>1</v>
      </c>
    </row>
    <row r="992" spans="1:46" x14ac:dyDescent="0.25">
      <c r="AN992">
        <f>SUM(AN975:AN991)</f>
        <v>447498</v>
      </c>
    </row>
    <row r="993" spans="1:46" x14ac:dyDescent="0.25">
      <c r="AO993" t="s">
        <v>226</v>
      </c>
      <c r="AP993" t="s">
        <v>67</v>
      </c>
      <c r="AR993" t="s">
        <v>330</v>
      </c>
    </row>
    <row r="994" spans="1:46" x14ac:dyDescent="0.25">
      <c r="A994" t="s">
        <v>0</v>
      </c>
      <c r="B994" t="s">
        <v>1</v>
      </c>
      <c r="C994" t="s">
        <v>2</v>
      </c>
      <c r="D994" t="s">
        <v>3</v>
      </c>
      <c r="E994" t="s">
        <v>5</v>
      </c>
      <c r="F994" t="s">
        <v>6</v>
      </c>
      <c r="G994" t="s">
        <v>208</v>
      </c>
      <c r="H994" t="s">
        <v>7</v>
      </c>
      <c r="I994" t="s">
        <v>8</v>
      </c>
      <c r="J994" t="s">
        <v>134</v>
      </c>
      <c r="K994" t="s">
        <v>143</v>
      </c>
      <c r="L994" t="s">
        <v>9</v>
      </c>
      <c r="M994" t="s">
        <v>10</v>
      </c>
      <c r="N994" t="s">
        <v>11</v>
      </c>
      <c r="O994" t="s">
        <v>13</v>
      </c>
      <c r="P994" t="s">
        <v>14</v>
      </c>
      <c r="Q994" t="s">
        <v>15</v>
      </c>
      <c r="R994" t="s">
        <v>16</v>
      </c>
      <c r="S994" t="s">
        <v>17</v>
      </c>
      <c r="T994" t="s">
        <v>18</v>
      </c>
      <c r="U994" t="s">
        <v>20</v>
      </c>
      <c r="V994" t="s">
        <v>21</v>
      </c>
      <c r="W994" t="s">
        <v>22</v>
      </c>
      <c r="X994" t="s">
        <v>23</v>
      </c>
      <c r="Y994" t="s">
        <v>24</v>
      </c>
      <c r="Z994" t="s">
        <v>25</v>
      </c>
      <c r="AA994" t="s">
        <v>26</v>
      </c>
      <c r="AB994" t="s">
        <v>27</v>
      </c>
      <c r="AC994" t="s">
        <v>263</v>
      </c>
      <c r="AD994" t="s">
        <v>29</v>
      </c>
      <c r="AE994" t="s">
        <v>326</v>
      </c>
      <c r="AF994" s="3" t="s">
        <v>233</v>
      </c>
      <c r="AG994" t="s">
        <v>30</v>
      </c>
      <c r="AH994" t="s">
        <v>31</v>
      </c>
      <c r="AI994" t="s">
        <v>32</v>
      </c>
      <c r="AJ994" t="s">
        <v>33</v>
      </c>
      <c r="AK994" t="s">
        <v>34</v>
      </c>
      <c r="AL994" t="s">
        <v>74</v>
      </c>
      <c r="AM994" t="s">
        <v>35</v>
      </c>
      <c r="AN994" t="s">
        <v>36</v>
      </c>
      <c r="AO994" s="15">
        <v>1</v>
      </c>
      <c r="AP994" s="15">
        <v>1</v>
      </c>
    </row>
    <row r="995" spans="1:46" x14ac:dyDescent="0.25">
      <c r="A995" t="s">
        <v>37</v>
      </c>
      <c r="B995">
        <v>0.17624775386316699</v>
      </c>
      <c r="C995">
        <v>9.1063046097728702E-3</v>
      </c>
      <c r="D995">
        <v>10.3965395226056</v>
      </c>
      <c r="E995">
        <v>-54.225563281755498</v>
      </c>
      <c r="F995" s="1">
        <v>0</v>
      </c>
      <c r="G995" s="1">
        <v>0</v>
      </c>
      <c r="H995">
        <v>3.1736853532464999</v>
      </c>
      <c r="I995">
        <v>-172.16423847285401</v>
      </c>
      <c r="J995">
        <v>-138.65163013839</v>
      </c>
      <c r="K995">
        <v>-174.777032391586</v>
      </c>
      <c r="L995">
        <v>-154.55532302357199</v>
      </c>
      <c r="M995">
        <v>29.418709322043199</v>
      </c>
      <c r="N995">
        <v>86.870504040407596</v>
      </c>
      <c r="O995">
        <v>66.041354388636094</v>
      </c>
      <c r="P995">
        <v>226653.360208333</v>
      </c>
      <c r="Q995">
        <v>267271.66949262301</v>
      </c>
      <c r="R995">
        <v>80.835328725442096</v>
      </c>
      <c r="S995">
        <v>550.30495267061701</v>
      </c>
      <c r="T995" s="1">
        <v>0</v>
      </c>
      <c r="U995">
        <v>0.696646676029268</v>
      </c>
      <c r="V995" s="1">
        <v>0</v>
      </c>
      <c r="W995">
        <v>0.147183376607947</v>
      </c>
      <c r="X995">
        <v>0.156169947362783</v>
      </c>
      <c r="Y995" s="1">
        <v>0</v>
      </c>
      <c r="Z995">
        <v>1</v>
      </c>
      <c r="AA995">
        <v>2.9765887488913397E-4</v>
      </c>
      <c r="AB995">
        <v>6.1358839775905397E-3</v>
      </c>
      <c r="AC995">
        <v>4.9526527629713598E-3</v>
      </c>
      <c r="AD995">
        <v>2.6374439925359798E-3</v>
      </c>
      <c r="AE995">
        <v>0.68678419689897197</v>
      </c>
      <c r="AF995" s="3">
        <v>1.3735683937979399E-3</v>
      </c>
      <c r="AG995" s="1">
        <v>0</v>
      </c>
      <c r="AH995">
        <v>9.7164289468551193</v>
      </c>
      <c r="AI995">
        <v>0.24730032508705799</v>
      </c>
      <c r="AJ995" s="1">
        <v>0</v>
      </c>
      <c r="AK995" t="s">
        <v>79</v>
      </c>
      <c r="AL995" t="s">
        <v>80</v>
      </c>
      <c r="AM995">
        <v>10879361.289999999</v>
      </c>
      <c r="AN995">
        <v>48</v>
      </c>
      <c r="AO995" s="1">
        <f>AA995+AC995*$AO$930+AF995*AT995</f>
        <v>6.6238800316584341E-3</v>
      </c>
      <c r="AP995" s="5">
        <f>100*(1-(1-AO995)^12)</f>
        <v>7.6653753712522699</v>
      </c>
      <c r="AQ995" s="3">
        <f>(1-(1-B995/100)^(1/12))- AO995</f>
        <v>-6.4768881252334582E-3</v>
      </c>
      <c r="AR995" s="15">
        <f>B995/AP995-1</f>
        <v>-0.97700728988117724</v>
      </c>
      <c r="AT995" s="15">
        <v>1</v>
      </c>
    </row>
    <row r="996" spans="1:46" x14ac:dyDescent="0.25">
      <c r="A996" t="s">
        <v>37</v>
      </c>
      <c r="B996">
        <v>34.196656474793301</v>
      </c>
      <c r="C996">
        <v>9.0228964070220002E-3</v>
      </c>
      <c r="D996">
        <v>10.305989451060199</v>
      </c>
      <c r="E996">
        <v>-43.967031243666298</v>
      </c>
      <c r="F996" s="1">
        <v>0</v>
      </c>
      <c r="G996" s="1">
        <v>0</v>
      </c>
      <c r="H996">
        <v>3.29484926219763</v>
      </c>
      <c r="I996">
        <v>-150.51271381136701</v>
      </c>
      <c r="J996">
        <v>-133.92021858200201</v>
      </c>
      <c r="K996">
        <v>-159.57963164900499</v>
      </c>
      <c r="L996">
        <v>-133.22858443199101</v>
      </c>
      <c r="M996">
        <v>30.253201402530301</v>
      </c>
      <c r="N996">
        <v>91.663137613262904</v>
      </c>
      <c r="O996">
        <v>69.794051714675604</v>
      </c>
      <c r="P996">
        <v>230920.20439999999</v>
      </c>
      <c r="Q996">
        <v>257124.47221178099</v>
      </c>
      <c r="R996">
        <v>82.751245027230993</v>
      </c>
      <c r="S996">
        <v>604.55020678603398</v>
      </c>
      <c r="T996" s="1">
        <v>0</v>
      </c>
      <c r="U996">
        <v>0.57481311046336403</v>
      </c>
      <c r="V996" s="1">
        <v>0</v>
      </c>
      <c r="W996">
        <v>0.26059171875564102</v>
      </c>
      <c r="X996">
        <v>0.16459517078099301</v>
      </c>
      <c r="Y996" s="1">
        <v>0</v>
      </c>
      <c r="Z996">
        <v>1</v>
      </c>
      <c r="AA996">
        <v>2.94529520421989E-4</v>
      </c>
      <c r="AB996">
        <v>6.1549243906355699E-3</v>
      </c>
      <c r="AC996">
        <v>5.2140641638356499E-3</v>
      </c>
      <c r="AD996">
        <v>2.5296632124894398E-3</v>
      </c>
      <c r="AE996">
        <v>0.68460017269364704</v>
      </c>
      <c r="AF996" s="3">
        <v>4.1076010361618797E-3</v>
      </c>
      <c r="AG996" s="1">
        <v>0</v>
      </c>
      <c r="AH996">
        <v>9.4099728738000206</v>
      </c>
      <c r="AI996">
        <v>0.245175428089557</v>
      </c>
      <c r="AJ996">
        <v>15.3322271773068</v>
      </c>
      <c r="AK996" t="s">
        <v>81</v>
      </c>
      <c r="AL996" t="s">
        <v>82</v>
      </c>
      <c r="AM996">
        <v>86595076.650000006</v>
      </c>
      <c r="AN996">
        <v>375</v>
      </c>
      <c r="AO996" s="1">
        <f t="shared" ref="AO996:AO1011" si="213">AA996+AC996*$AO$930+AF996*AT996</f>
        <v>9.616194720419519E-3</v>
      </c>
      <c r="AP996" s="5">
        <f t="shared" ref="AP996:AP1012" si="214">100*(1-(1-AO996)^12)</f>
        <v>10.948269771436026</v>
      </c>
      <c r="AQ996" s="3">
        <f t="shared" ref="AQ996:AQ1011" si="215">(1-(1-B996/100)^(1/12))- AO996</f>
        <v>2.4657643418806392E-2</v>
      </c>
      <c r="AR996" s="15">
        <f t="shared" ref="AR996:AR1011" si="216">B996/AP996-1</f>
        <v>2.1234758723257063</v>
      </c>
      <c r="AT996" s="15">
        <v>1</v>
      </c>
    </row>
    <row r="997" spans="1:46" x14ac:dyDescent="0.25">
      <c r="A997" t="s">
        <v>37</v>
      </c>
      <c r="B997">
        <v>17.2605406106663</v>
      </c>
      <c r="C997">
        <v>1.35652665471757E-2</v>
      </c>
      <c r="D997">
        <v>15.117087993368999</v>
      </c>
      <c r="E997">
        <v>-42.701806671255703</v>
      </c>
      <c r="F997" s="1">
        <v>0</v>
      </c>
      <c r="G997" s="1">
        <v>0</v>
      </c>
      <c r="H997">
        <v>3.3773200930274001</v>
      </c>
      <c r="I997">
        <v>-126.781604012805</v>
      </c>
      <c r="J997">
        <v>-112.64011462007301</v>
      </c>
      <c r="K997">
        <v>-141.513233554697</v>
      </c>
      <c r="L997">
        <v>-109.099969798779</v>
      </c>
      <c r="M997">
        <v>31.889668931201498</v>
      </c>
      <c r="N997">
        <v>91.462692324128497</v>
      </c>
      <c r="O997">
        <v>69.362253110079095</v>
      </c>
      <c r="P997">
        <v>225730.773907717</v>
      </c>
      <c r="Q997">
        <v>257635.102898574</v>
      </c>
      <c r="R997">
        <v>83.002424465044299</v>
      </c>
      <c r="S997">
        <v>616.28121159134798</v>
      </c>
      <c r="T997">
        <v>6.5455372788208099E-4</v>
      </c>
      <c r="U997">
        <v>0.61359229221229505</v>
      </c>
      <c r="V997" s="1">
        <v>0</v>
      </c>
      <c r="W997">
        <v>0.20607860078779999</v>
      </c>
      <c r="X997">
        <v>0.18032910699990401</v>
      </c>
      <c r="Y997" s="1">
        <v>0</v>
      </c>
      <c r="Z997">
        <v>1</v>
      </c>
      <c r="AA997">
        <v>2.99254554747795E-4</v>
      </c>
      <c r="AB997">
        <v>7.0222876191478002E-3</v>
      </c>
      <c r="AC997">
        <v>6.0470382630089603E-3</v>
      </c>
      <c r="AD997">
        <v>6.1211802436313403E-3</v>
      </c>
      <c r="AE997">
        <v>0.69972870119141795</v>
      </c>
      <c r="AF997" s="3">
        <v>6.29755831072276E-3</v>
      </c>
      <c r="AG997" s="1">
        <v>0</v>
      </c>
      <c r="AH997">
        <v>8.9582375993788297</v>
      </c>
      <c r="AI997">
        <v>0.246863088177944</v>
      </c>
      <c r="AJ997">
        <v>41.416261678079003</v>
      </c>
      <c r="AK997" t="s">
        <v>83</v>
      </c>
      <c r="AL997" t="s">
        <v>84</v>
      </c>
      <c r="AM997">
        <v>552814665.29999995</v>
      </c>
      <c r="AN997">
        <v>2449</v>
      </c>
      <c r="AO997" s="1">
        <f t="shared" si="213"/>
        <v>1.2643851128479516E-2</v>
      </c>
      <c r="AP997" s="5">
        <f t="shared" si="214"/>
        <v>14.160728821182145</v>
      </c>
      <c r="AQ997" s="3">
        <f t="shared" si="215"/>
        <v>3.0216120217357034E-3</v>
      </c>
      <c r="AR997" s="15">
        <f t="shared" si="216"/>
        <v>0.21890199499105867</v>
      </c>
      <c r="AT997" s="15">
        <v>1</v>
      </c>
    </row>
    <row r="998" spans="1:46" x14ac:dyDescent="0.25">
      <c r="A998" t="s">
        <v>37</v>
      </c>
      <c r="B998">
        <v>15.8581639987197</v>
      </c>
      <c r="C998">
        <v>1.5968468727622E-2</v>
      </c>
      <c r="D998">
        <v>17.565657798380101</v>
      </c>
      <c r="E998">
        <v>-36.658092744579498</v>
      </c>
      <c r="F998" s="1">
        <v>0</v>
      </c>
      <c r="G998" s="1">
        <v>0</v>
      </c>
      <c r="H998">
        <v>3.4830390786239298</v>
      </c>
      <c r="I998">
        <v>-103.22832289460101</v>
      </c>
      <c r="J998">
        <v>-94.826266350347396</v>
      </c>
      <c r="K998">
        <v>-127.862311301343</v>
      </c>
      <c r="L998">
        <v>-85.197674696170594</v>
      </c>
      <c r="M998">
        <v>33.388447375970301</v>
      </c>
      <c r="N998">
        <v>91.765436825214294</v>
      </c>
      <c r="O998">
        <v>69.454421823055398</v>
      </c>
      <c r="P998">
        <v>221344.393344565</v>
      </c>
      <c r="Q998">
        <v>257972.972992828</v>
      </c>
      <c r="R998">
        <v>82.699617560242601</v>
      </c>
      <c r="S998">
        <v>640.69723394712003</v>
      </c>
      <c r="T998">
        <v>6.73784889489081E-4</v>
      </c>
      <c r="U998">
        <v>0.51064505664848803</v>
      </c>
      <c r="V998" s="1">
        <v>0</v>
      </c>
      <c r="W998">
        <v>0.23952568510889399</v>
      </c>
      <c r="X998">
        <v>0.24982925824261701</v>
      </c>
      <c r="Y998" s="1">
        <v>0</v>
      </c>
      <c r="Z998">
        <v>1</v>
      </c>
      <c r="AA998">
        <v>3.0261713217582598E-4</v>
      </c>
      <c r="AB998">
        <v>7.6897542128462502E-3</v>
      </c>
      <c r="AC998">
        <v>6.4852095169431597E-3</v>
      </c>
      <c r="AD998">
        <v>7.5992720801489498E-3</v>
      </c>
      <c r="AE998">
        <v>0.70201458920276505</v>
      </c>
      <c r="AF998" s="3">
        <v>7.4413546455492996E-3</v>
      </c>
      <c r="AG998">
        <v>5.40397741357808E-6</v>
      </c>
      <c r="AH998">
        <v>8.5307189104106307</v>
      </c>
      <c r="AI998">
        <v>0.24686465647851899</v>
      </c>
      <c r="AJ998">
        <v>100.79528231384199</v>
      </c>
      <c r="AK998" t="s">
        <v>85</v>
      </c>
      <c r="AL998" t="s">
        <v>86</v>
      </c>
      <c r="AM998">
        <v>2036368418.77</v>
      </c>
      <c r="AN998">
        <v>9200</v>
      </c>
      <c r="AO998" s="1">
        <f t="shared" si="213"/>
        <v>1.4229181294668285E-2</v>
      </c>
      <c r="AP998" s="5">
        <f t="shared" si="214"/>
        <v>15.800115918335855</v>
      </c>
      <c r="AQ998" s="3">
        <f t="shared" si="215"/>
        <v>5.6651100020883513E-5</v>
      </c>
      <c r="AR998" s="15">
        <f t="shared" si="216"/>
        <v>3.6739021842542297E-3</v>
      </c>
      <c r="AT998" s="15">
        <v>1</v>
      </c>
    </row>
    <row r="999" spans="1:46" x14ac:dyDescent="0.25">
      <c r="A999" t="s">
        <v>37</v>
      </c>
      <c r="B999">
        <v>16.8572628133671</v>
      </c>
      <c r="C999">
        <v>1.6489399074911201E-2</v>
      </c>
      <c r="D999">
        <v>18.087808613969301</v>
      </c>
      <c r="E999">
        <v>-28.852070699863098</v>
      </c>
      <c r="F999" s="1">
        <v>0</v>
      </c>
      <c r="G999" s="1">
        <v>0</v>
      </c>
      <c r="H999">
        <v>3.6109420043157701</v>
      </c>
      <c r="I999">
        <v>-78.950877668992803</v>
      </c>
      <c r="J999">
        <v>-73.218356676239097</v>
      </c>
      <c r="K999">
        <v>-108.774789212027</v>
      </c>
      <c r="L999">
        <v>-60.521529526972998</v>
      </c>
      <c r="M999">
        <v>34.867680528037297</v>
      </c>
      <c r="N999">
        <v>91.310290597357906</v>
      </c>
      <c r="O999">
        <v>68.991920790053499</v>
      </c>
      <c r="P999">
        <v>216549.51919063699</v>
      </c>
      <c r="Q999">
        <v>259237.30783567799</v>
      </c>
      <c r="R999">
        <v>82.919222019046899</v>
      </c>
      <c r="S999">
        <v>651.96216492570295</v>
      </c>
      <c r="T999">
        <v>7.8427629742597402E-4</v>
      </c>
      <c r="U999">
        <v>0.436713646344491</v>
      </c>
      <c r="V999" s="1">
        <v>0</v>
      </c>
      <c r="W999">
        <v>0.268383574647719</v>
      </c>
      <c r="X999">
        <v>0.294902779007788</v>
      </c>
      <c r="Y999" s="1">
        <v>0</v>
      </c>
      <c r="Z999">
        <v>1</v>
      </c>
      <c r="AA999">
        <v>3.0536170073276102E-4</v>
      </c>
      <c r="AB999">
        <v>8.6290460232498496E-3</v>
      </c>
      <c r="AC999">
        <v>7.23575322917699E-3</v>
      </c>
      <c r="AD999">
        <v>6.50880060520266E-3</v>
      </c>
      <c r="AE999">
        <v>0.71177878834957198</v>
      </c>
      <c r="AF999" s="3">
        <v>8.3989897025249505E-3</v>
      </c>
      <c r="AG999">
        <v>4.8610202938855801E-5</v>
      </c>
      <c r="AH999">
        <v>8.0919220249899695</v>
      </c>
      <c r="AI999">
        <v>0.24689509079076299</v>
      </c>
      <c r="AJ999">
        <v>184.146488489603</v>
      </c>
      <c r="AK999" t="s">
        <v>87</v>
      </c>
      <c r="AL999" t="s">
        <v>88</v>
      </c>
      <c r="AM999">
        <v>7151764420.79</v>
      </c>
      <c r="AN999">
        <v>33026</v>
      </c>
      <c r="AO999" s="1">
        <f t="shared" si="213"/>
        <v>1.5940104632434702E-2</v>
      </c>
      <c r="AP999" s="5">
        <f t="shared" si="214"/>
        <v>17.537139855561946</v>
      </c>
      <c r="AQ999" s="3">
        <f t="shared" si="215"/>
        <v>-6.7356060114179619E-4</v>
      </c>
      <c r="AR999" s="15">
        <f t="shared" si="216"/>
        <v>-3.8767840582580648E-2</v>
      </c>
      <c r="AT999" s="15">
        <v>1</v>
      </c>
    </row>
    <row r="1000" spans="1:46" x14ac:dyDescent="0.25">
      <c r="A1000" t="s">
        <v>37</v>
      </c>
      <c r="B1000">
        <v>20.048126910905602</v>
      </c>
      <c r="C1000">
        <v>1.77337637959676E-2</v>
      </c>
      <c r="D1000">
        <v>19.322841500039502</v>
      </c>
      <c r="E1000">
        <v>-21.588319431644798</v>
      </c>
      <c r="F1000" s="1">
        <v>0</v>
      </c>
      <c r="G1000" s="1">
        <v>0</v>
      </c>
      <c r="H1000">
        <v>3.70822256597096</v>
      </c>
      <c r="I1000">
        <v>-54.881966106773199</v>
      </c>
      <c r="J1000">
        <v>-52.941419435214499</v>
      </c>
      <c r="K1000">
        <v>-93.325370727355207</v>
      </c>
      <c r="L1000">
        <v>-36.254838242190203</v>
      </c>
      <c r="M1000">
        <v>35.472066672247699</v>
      </c>
      <c r="N1000">
        <v>91.278113329990902</v>
      </c>
      <c r="O1000">
        <v>68.910934282778996</v>
      </c>
      <c r="P1000">
        <v>214247.77773164099</v>
      </c>
      <c r="Q1000">
        <v>258528.595929417</v>
      </c>
      <c r="R1000">
        <v>83.086115258207599</v>
      </c>
      <c r="S1000">
        <v>670.54367505574101</v>
      </c>
      <c r="T1000">
        <v>1.1963938283076701E-3</v>
      </c>
      <c r="U1000">
        <v>0.41582149159524601</v>
      </c>
      <c r="V1000" s="1">
        <v>0</v>
      </c>
      <c r="W1000">
        <v>0.26648883405058299</v>
      </c>
      <c r="X1000">
        <v>0.317689674354169</v>
      </c>
      <c r="Y1000" s="1">
        <v>0</v>
      </c>
      <c r="Z1000">
        <v>1</v>
      </c>
      <c r="AA1000">
        <v>3.0432014741733801E-4</v>
      </c>
      <c r="AB1000">
        <v>9.1732806823123896E-3</v>
      </c>
      <c r="AC1000">
        <v>7.8189716777604095E-3</v>
      </c>
      <c r="AD1000">
        <v>6.4114846176024703E-3</v>
      </c>
      <c r="AE1000">
        <v>0.71736082934079803</v>
      </c>
      <c r="AF1000" s="3">
        <v>9.2539546984963007E-3</v>
      </c>
      <c r="AG1000">
        <v>7.1469019593850295E-5</v>
      </c>
      <c r="AH1000">
        <v>7.9106539211274001</v>
      </c>
      <c r="AI1000">
        <v>0.24753715615801999</v>
      </c>
      <c r="AJ1000">
        <v>316.42977241783302</v>
      </c>
      <c r="AK1000" t="s">
        <v>89</v>
      </c>
      <c r="AL1000" t="s">
        <v>90</v>
      </c>
      <c r="AM1000">
        <v>16583634987.540001</v>
      </c>
      <c r="AN1000">
        <v>77404</v>
      </c>
      <c r="AO1000" s="1">
        <f t="shared" si="213"/>
        <v>1.7377246523674048E-2</v>
      </c>
      <c r="AP1000" s="5">
        <f t="shared" si="214"/>
        <v>18.970754215718888</v>
      </c>
      <c r="AQ1000" s="3">
        <f t="shared" si="215"/>
        <v>1.0954457657248035E-3</v>
      </c>
      <c r="AR1000" s="15">
        <f t="shared" si="216"/>
        <v>5.6791242084303528E-2</v>
      </c>
      <c r="AT1000" s="15">
        <v>1</v>
      </c>
    </row>
    <row r="1001" spans="1:46" x14ac:dyDescent="0.25">
      <c r="A1001" t="s">
        <v>37</v>
      </c>
      <c r="B1001">
        <v>21.340653976091001</v>
      </c>
      <c r="C1001">
        <v>1.9599708403043301E-2</v>
      </c>
      <c r="D1001">
        <v>21.142831124268099</v>
      </c>
      <c r="E1001">
        <v>-14.103564811152101</v>
      </c>
      <c r="F1001" s="1">
        <v>0</v>
      </c>
      <c r="G1001" s="1">
        <v>0</v>
      </c>
      <c r="H1001">
        <v>3.7967862946099999</v>
      </c>
      <c r="I1001">
        <v>-31.482208821461398</v>
      </c>
      <c r="J1001">
        <v>-30.236450993698199</v>
      </c>
      <c r="K1001">
        <v>-78.681849503302502</v>
      </c>
      <c r="L1001">
        <v>-12.1419906824158</v>
      </c>
      <c r="M1001">
        <v>35.000697088598301</v>
      </c>
      <c r="N1001">
        <v>89.8707646513556</v>
      </c>
      <c r="O1001">
        <v>67.920736603120105</v>
      </c>
      <c r="P1001">
        <v>206334.295984742</v>
      </c>
      <c r="Q1001">
        <v>253516.06477672199</v>
      </c>
      <c r="R1001">
        <v>82.862319305639801</v>
      </c>
      <c r="S1001">
        <v>681.94632236104906</v>
      </c>
      <c r="T1001">
        <v>9.5718069832663704E-4</v>
      </c>
      <c r="U1001">
        <v>0.43952481165146301</v>
      </c>
      <c r="V1001" s="1">
        <v>0</v>
      </c>
      <c r="W1001">
        <v>0.234276372513298</v>
      </c>
      <c r="X1001">
        <v>0.32619881583523702</v>
      </c>
      <c r="Y1001" s="1">
        <v>0</v>
      </c>
      <c r="Z1001">
        <v>1</v>
      </c>
      <c r="AA1001">
        <v>3.07106679192055E-4</v>
      </c>
      <c r="AB1001">
        <v>9.3592545467286997E-3</v>
      </c>
      <c r="AC1001">
        <v>8.0845614304436708E-3</v>
      </c>
      <c r="AD1001">
        <v>7.4502920631311798E-3</v>
      </c>
      <c r="AE1001">
        <v>0.72037968663960605</v>
      </c>
      <c r="AF1001" s="3">
        <v>1.00853156129544E-2</v>
      </c>
      <c r="AG1001">
        <v>3.3156466900052198E-4</v>
      </c>
      <c r="AH1001">
        <v>7.9983965282105496</v>
      </c>
      <c r="AI1001">
        <v>0.24743398287191201</v>
      </c>
      <c r="AJ1001">
        <v>550.73002099352402</v>
      </c>
      <c r="AK1001" t="s">
        <v>91</v>
      </c>
      <c r="AL1001" t="s">
        <v>92</v>
      </c>
      <c r="AM1001">
        <v>25181450150.57</v>
      </c>
      <c r="AN1001">
        <v>122042</v>
      </c>
      <c r="AO1001" s="1">
        <f t="shared" si="213"/>
        <v>1.8476983722590126E-2</v>
      </c>
      <c r="AP1001" s="5">
        <f t="shared" si="214"/>
        <v>20.052321596496682</v>
      </c>
      <c r="AQ1001" s="3">
        <f t="shared" si="215"/>
        <v>1.3279152148078822E-3</v>
      </c>
      <c r="AR1001" s="15">
        <f t="shared" si="216"/>
        <v>6.4248539671306837E-2</v>
      </c>
      <c r="AT1001" s="15">
        <v>1</v>
      </c>
    </row>
    <row r="1002" spans="1:46" x14ac:dyDescent="0.25">
      <c r="A1002" t="s">
        <v>37</v>
      </c>
      <c r="B1002">
        <v>22.560055112777398</v>
      </c>
      <c r="C1002">
        <v>2.2363211568677301E-2</v>
      </c>
      <c r="D1002">
        <v>23.7692086367909</v>
      </c>
      <c r="E1002">
        <v>-7.8489642281162801</v>
      </c>
      <c r="F1002" s="1">
        <v>0</v>
      </c>
      <c r="G1002" s="1">
        <v>0</v>
      </c>
      <c r="H1002">
        <v>3.8624442263541798</v>
      </c>
      <c r="I1002">
        <v>-8.1716109726798507</v>
      </c>
      <c r="J1002">
        <v>-7.4882578745546198</v>
      </c>
      <c r="K1002">
        <v>-59.106754261726202</v>
      </c>
      <c r="L1002">
        <v>12.111417611806401</v>
      </c>
      <c r="M1002">
        <v>33.680429849893201</v>
      </c>
      <c r="N1002">
        <v>88.516974321754503</v>
      </c>
      <c r="O1002">
        <v>67.073772590330705</v>
      </c>
      <c r="P1002">
        <v>196655.598367656</v>
      </c>
      <c r="Q1002">
        <v>243862.674089954</v>
      </c>
      <c r="R1002">
        <v>83.011162976207999</v>
      </c>
      <c r="S1002">
        <v>690.03703413205096</v>
      </c>
      <c r="T1002">
        <v>6.5047318261002795E-4</v>
      </c>
      <c r="U1002">
        <v>0.450290708117073</v>
      </c>
      <c r="V1002" s="1">
        <v>0</v>
      </c>
      <c r="W1002">
        <v>0.21185222267043199</v>
      </c>
      <c r="X1002">
        <v>0.33785706921249398</v>
      </c>
      <c r="Y1002" s="1">
        <v>0</v>
      </c>
      <c r="Z1002">
        <v>1</v>
      </c>
      <c r="AA1002">
        <v>3.10384456442808E-4</v>
      </c>
      <c r="AB1002">
        <v>9.1924730969075094E-3</v>
      </c>
      <c r="AC1002">
        <v>8.0270669078934594E-3</v>
      </c>
      <c r="AD1002">
        <v>9.4152686909716801E-3</v>
      </c>
      <c r="AE1002">
        <v>0.720455147478688</v>
      </c>
      <c r="AF1002" s="3">
        <v>1.0878872726928199E-2</v>
      </c>
      <c r="AG1002">
        <v>1.2032273574670801E-3</v>
      </c>
      <c r="AH1002">
        <v>8.3169280122894609</v>
      </c>
      <c r="AI1002">
        <v>0.24692900605513801</v>
      </c>
      <c r="AJ1002">
        <v>860.57338131580002</v>
      </c>
      <c r="AK1002" t="s">
        <v>93</v>
      </c>
      <c r="AL1002" t="s">
        <v>94</v>
      </c>
      <c r="AM1002">
        <v>27062170202.57</v>
      </c>
      <c r="AN1002">
        <v>137612</v>
      </c>
      <c r="AO1002" s="1">
        <f t="shared" si="213"/>
        <v>1.9216324091264468E-2</v>
      </c>
      <c r="AP1002" s="5">
        <f t="shared" si="214"/>
        <v>20.771990236199954</v>
      </c>
      <c r="AQ1002" s="3">
        <f t="shared" si="215"/>
        <v>1.8639357120771374E-3</v>
      </c>
      <c r="AR1002" s="15">
        <f t="shared" si="216"/>
        <v>8.6080575633110445E-2</v>
      </c>
      <c r="AT1002" s="15">
        <v>1</v>
      </c>
    </row>
    <row r="1003" spans="1:46" x14ac:dyDescent="0.25">
      <c r="A1003" t="s">
        <v>37</v>
      </c>
      <c r="B1003">
        <v>24.8383476802065</v>
      </c>
      <c r="C1003">
        <v>2.6033238822226201E-2</v>
      </c>
      <c r="D1003">
        <v>27.133211307748599</v>
      </c>
      <c r="E1003">
        <v>-0.28148084798466999</v>
      </c>
      <c r="F1003" s="1">
        <v>0</v>
      </c>
      <c r="G1003" s="1">
        <v>0</v>
      </c>
      <c r="H1003">
        <v>3.9338733944753401</v>
      </c>
      <c r="I1003">
        <v>15.6100875224544</v>
      </c>
      <c r="J1003">
        <v>16.2177437481213</v>
      </c>
      <c r="K1003">
        <v>-33.208445218951397</v>
      </c>
      <c r="L1003">
        <v>36.795878067596199</v>
      </c>
      <c r="M1003">
        <v>32.065607984874397</v>
      </c>
      <c r="N1003">
        <v>88.327690803128306</v>
      </c>
      <c r="O1003">
        <v>67.199617319395301</v>
      </c>
      <c r="P1003">
        <v>188319.47449860099</v>
      </c>
      <c r="Q1003">
        <v>231813.505105572</v>
      </c>
      <c r="R1003">
        <v>83.662771029231607</v>
      </c>
      <c r="S1003">
        <v>690.42384492037604</v>
      </c>
      <c r="T1003">
        <v>6.7768391771169396E-4</v>
      </c>
      <c r="U1003">
        <v>0.46797713196667501</v>
      </c>
      <c r="V1003" s="1">
        <v>0</v>
      </c>
      <c r="W1003">
        <v>0.183784109241866</v>
      </c>
      <c r="X1003">
        <v>0.34823875879145699</v>
      </c>
      <c r="Y1003" s="1">
        <v>0</v>
      </c>
      <c r="Z1003">
        <v>1</v>
      </c>
      <c r="AA1003">
        <v>3.06679935819954E-4</v>
      </c>
      <c r="AB1003">
        <v>8.7193404356433E-3</v>
      </c>
      <c r="AC1003">
        <v>7.6858130659204901E-3</v>
      </c>
      <c r="AD1003">
        <v>1.1974304743762499E-2</v>
      </c>
      <c r="AE1003">
        <v>0.71581751624361301</v>
      </c>
      <c r="AF1003" s="3">
        <v>1.1524662011522101E-2</v>
      </c>
      <c r="AG1003">
        <v>2.7241531927553199E-3</v>
      </c>
      <c r="AH1003">
        <v>8.7375039650737403</v>
      </c>
      <c r="AI1003">
        <v>0.24646511671221</v>
      </c>
      <c r="AJ1003">
        <v>1102.6859958318701</v>
      </c>
      <c r="AK1003" t="s">
        <v>95</v>
      </c>
      <c r="AL1003" t="s">
        <v>96</v>
      </c>
      <c r="AM1003">
        <v>19727783190.049999</v>
      </c>
      <c r="AN1003">
        <v>104757</v>
      </c>
      <c r="AO1003" s="1">
        <f t="shared" si="213"/>
        <v>1.9517155013262545E-2</v>
      </c>
      <c r="AP1003" s="5">
        <f t="shared" si="214"/>
        <v>21.063113371635865</v>
      </c>
      <c r="AQ1003" s="3">
        <f t="shared" si="215"/>
        <v>3.9960832805110633E-3</v>
      </c>
      <c r="AR1003" s="15">
        <f t="shared" si="216"/>
        <v>0.1792343915147161</v>
      </c>
      <c r="AT1003" s="15">
        <v>1</v>
      </c>
    </row>
    <row r="1004" spans="1:46" x14ac:dyDescent="0.25">
      <c r="A1004" t="s">
        <v>37</v>
      </c>
      <c r="B1004">
        <v>27.450967334826501</v>
      </c>
      <c r="C1004">
        <v>2.94379524250485E-2</v>
      </c>
      <c r="D1004">
        <v>30.1317833515171</v>
      </c>
      <c r="E1004">
        <v>5.1986280018661502</v>
      </c>
      <c r="F1004" s="1">
        <v>0</v>
      </c>
      <c r="G1004" s="1">
        <v>0</v>
      </c>
      <c r="H1004">
        <v>3.99465785559922</v>
      </c>
      <c r="I1004">
        <v>39.421388981919698</v>
      </c>
      <c r="J1004">
        <v>40.1257338485077</v>
      </c>
      <c r="K1004">
        <v>-12.1951387762017</v>
      </c>
      <c r="L1004">
        <v>61.601140776654802</v>
      </c>
      <c r="M1004">
        <v>30.976511008367002</v>
      </c>
      <c r="N1004">
        <v>87.672435430654502</v>
      </c>
      <c r="O1004">
        <v>66.854673139275306</v>
      </c>
      <c r="P1004">
        <v>179861.85057958201</v>
      </c>
      <c r="Q1004">
        <v>219645.99981924999</v>
      </c>
      <c r="R1004">
        <v>85.361563786684002</v>
      </c>
      <c r="S1004">
        <v>696.27636600823303</v>
      </c>
      <c r="T1004">
        <v>2.2867523966639699E-4</v>
      </c>
      <c r="U1004">
        <v>0.47339870673693801</v>
      </c>
      <c r="V1004" s="1">
        <v>0</v>
      </c>
      <c r="W1004">
        <v>0.153166184775505</v>
      </c>
      <c r="X1004">
        <v>0.37343510848755601</v>
      </c>
      <c r="Y1004" s="1">
        <v>0</v>
      </c>
      <c r="Z1004">
        <v>1</v>
      </c>
      <c r="AA1004">
        <v>3.0512351558971402E-4</v>
      </c>
      <c r="AB1004">
        <v>8.3933925801926799E-3</v>
      </c>
      <c r="AC1004">
        <v>7.47062306117963E-3</v>
      </c>
      <c r="AD1004">
        <v>1.39145362183993E-2</v>
      </c>
      <c r="AE1004">
        <v>0.71140424791939405</v>
      </c>
      <c r="AF1004" s="3">
        <v>1.1880450940253799E-2</v>
      </c>
      <c r="AG1004">
        <v>4.7582095121316897E-3</v>
      </c>
      <c r="AH1004">
        <v>9.0417174095667807</v>
      </c>
      <c r="AI1004">
        <v>0.246407892440762</v>
      </c>
      <c r="AJ1004">
        <v>1406.9277116693299</v>
      </c>
      <c r="AK1004" t="s">
        <v>97</v>
      </c>
      <c r="AL1004" t="s">
        <v>98</v>
      </c>
      <c r="AM1004">
        <v>13840729125.799999</v>
      </c>
      <c r="AN1004">
        <v>76952</v>
      </c>
      <c r="AO1004" s="1">
        <f t="shared" si="213"/>
        <v>1.9656197517023143E-2</v>
      </c>
      <c r="AP1004" s="5">
        <f t="shared" si="214"/>
        <v>21.197337353005242</v>
      </c>
      <c r="AQ1004" s="3">
        <f t="shared" si="215"/>
        <v>6.7316885839178615E-3</v>
      </c>
      <c r="AR1004" s="15">
        <f t="shared" si="216"/>
        <v>0.29501959975811087</v>
      </c>
      <c r="AT1004" s="15">
        <v>1</v>
      </c>
    </row>
    <row r="1005" spans="1:46" x14ac:dyDescent="0.25">
      <c r="A1005" t="s">
        <v>37</v>
      </c>
      <c r="B1005">
        <v>29.168738008414199</v>
      </c>
      <c r="C1005">
        <v>3.1980292627672102E-2</v>
      </c>
      <c r="D1005">
        <v>32.2966142799905</v>
      </c>
      <c r="E1005">
        <v>12.1241042784734</v>
      </c>
      <c r="F1005" s="1">
        <v>0</v>
      </c>
      <c r="G1005" s="1">
        <v>0</v>
      </c>
      <c r="H1005">
        <v>4.0932388696978803</v>
      </c>
      <c r="I1005">
        <v>61.617043045805701</v>
      </c>
      <c r="J1005">
        <v>62.759265690541397</v>
      </c>
      <c r="K1005">
        <v>8.6195900139931592</v>
      </c>
      <c r="L1005">
        <v>85.694015044236707</v>
      </c>
      <c r="M1005">
        <v>30.770325440506198</v>
      </c>
      <c r="N1005">
        <v>85.838496327578596</v>
      </c>
      <c r="O1005">
        <v>65.454434263366693</v>
      </c>
      <c r="P1005">
        <v>165650.72514826601</v>
      </c>
      <c r="Q1005">
        <v>202109.84748444299</v>
      </c>
      <c r="R1005">
        <v>90.802594005731805</v>
      </c>
      <c r="S1005">
        <v>697.46613868794202</v>
      </c>
      <c r="T1005">
        <v>7.4261373117089405E-4</v>
      </c>
      <c r="U1005">
        <v>0.51734955467259802</v>
      </c>
      <c r="V1005" s="1">
        <v>0</v>
      </c>
      <c r="W1005">
        <v>0.12638716369622099</v>
      </c>
      <c r="X1005">
        <v>0.35626328163117998</v>
      </c>
      <c r="Y1005" s="1">
        <v>0</v>
      </c>
      <c r="Z1005">
        <v>1</v>
      </c>
      <c r="AA1005">
        <v>3.0780799077592799E-4</v>
      </c>
      <c r="AB1005">
        <v>8.3308770330457593E-3</v>
      </c>
      <c r="AC1005">
        <v>7.4365059249172499E-3</v>
      </c>
      <c r="AD1005">
        <v>1.6162759721671E-2</v>
      </c>
      <c r="AE1005">
        <v>0.711946172299876</v>
      </c>
      <c r="AF1005" s="3">
        <v>1.2103084929097899E-2</v>
      </c>
      <c r="AG1005">
        <v>5.3804753318491896E-3</v>
      </c>
      <c r="AH1005">
        <v>9.1277747862233394</v>
      </c>
      <c r="AI1005">
        <v>0.24692138010103501</v>
      </c>
      <c r="AJ1005">
        <v>1907.2633858358299</v>
      </c>
      <c r="AK1005" t="s">
        <v>99</v>
      </c>
      <c r="AL1005" t="s">
        <v>100</v>
      </c>
      <c r="AM1005">
        <v>6737014991.7799997</v>
      </c>
      <c r="AN1005">
        <v>40670</v>
      </c>
      <c r="AO1005" s="1">
        <f t="shared" si="213"/>
        <v>1.9847398844791076E-2</v>
      </c>
      <c r="AP1005" s="71">
        <f t="shared" si="214"/>
        <v>21.381570946392468</v>
      </c>
      <c r="AQ1005" s="68">
        <f t="shared" si="215"/>
        <v>8.48270391848489E-3</v>
      </c>
      <c r="AR1005" s="72">
        <f t="shared" si="216"/>
        <v>0.3641999496456827</v>
      </c>
      <c r="AS1005" s="68">
        <f>AVERAGE(AQ1003:AQ1005)</f>
        <v>6.4034919276379386E-3</v>
      </c>
      <c r="AT1005" s="15">
        <v>1</v>
      </c>
    </row>
    <row r="1006" spans="1:46" x14ac:dyDescent="0.25">
      <c r="A1006" t="s">
        <v>37</v>
      </c>
      <c r="B1006">
        <v>27.283553756401599</v>
      </c>
      <c r="C1006">
        <v>3.3198054735732403E-2</v>
      </c>
      <c r="D1006">
        <v>33.311617061927898</v>
      </c>
      <c r="E1006">
        <v>14.347714903622601</v>
      </c>
      <c r="F1006" s="1">
        <v>0</v>
      </c>
      <c r="G1006" s="1">
        <v>0</v>
      </c>
      <c r="H1006">
        <v>4.2089553387393899</v>
      </c>
      <c r="I1006">
        <v>84.719810111148902</v>
      </c>
      <c r="J1006">
        <v>87.189834320945593</v>
      </c>
      <c r="K1006">
        <v>35.749731547866197</v>
      </c>
      <c r="L1006">
        <v>111.374200695781</v>
      </c>
      <c r="M1006">
        <v>32.312534008564803</v>
      </c>
      <c r="N1006">
        <v>83.804866117926395</v>
      </c>
      <c r="O1006">
        <v>63.823220419783603</v>
      </c>
      <c r="P1006">
        <v>149571.00755623501</v>
      </c>
      <c r="Q1006">
        <v>189265.315260134</v>
      </c>
      <c r="R1006">
        <v>106.023430192744</v>
      </c>
      <c r="S1006">
        <v>683.26878937988795</v>
      </c>
      <c r="T1006">
        <v>1.4921559182253701E-3</v>
      </c>
      <c r="U1006">
        <v>0.51948531907588502</v>
      </c>
      <c r="V1006" s="1">
        <v>0</v>
      </c>
      <c r="W1006">
        <v>0.14667263295312799</v>
      </c>
      <c r="X1006">
        <v>0.33384204797098499</v>
      </c>
      <c r="Y1006" s="1">
        <v>0</v>
      </c>
      <c r="Z1006">
        <v>1</v>
      </c>
      <c r="AA1006">
        <v>3.0979291142096602E-4</v>
      </c>
      <c r="AB1006">
        <v>8.4547049732930698E-3</v>
      </c>
      <c r="AC1006">
        <v>7.5374217120134403E-3</v>
      </c>
      <c r="AD1006">
        <v>1.65970328236755E-2</v>
      </c>
      <c r="AE1006">
        <v>0.714486366344804</v>
      </c>
      <c r="AF1006" s="3">
        <v>1.22177168644961E-2</v>
      </c>
      <c r="AG1006">
        <v>5.5471045231406503E-3</v>
      </c>
      <c r="AH1006">
        <v>8.7270516367855997</v>
      </c>
      <c r="AI1006">
        <v>0.24722206887357401</v>
      </c>
      <c r="AJ1006">
        <v>2616.1886319638402</v>
      </c>
      <c r="AK1006" t="s">
        <v>101</v>
      </c>
      <c r="AL1006" t="s">
        <v>102</v>
      </c>
      <c r="AM1006">
        <v>3371180939.3099999</v>
      </c>
      <c r="AN1006">
        <v>22539</v>
      </c>
      <c r="AO1006" s="1">
        <f t="shared" si="213"/>
        <v>2.0064931487930506E-2</v>
      </c>
      <c r="AP1006" s="71">
        <f t="shared" si="214"/>
        <v>21.59069610911455</v>
      </c>
      <c r="AQ1006" s="68">
        <f t="shared" si="215"/>
        <v>6.1359273666097593E-3</v>
      </c>
      <c r="AR1006" s="72">
        <f t="shared" si="216"/>
        <v>0.26367179726473933</v>
      </c>
      <c r="AT1006" s="15">
        <v>1</v>
      </c>
    </row>
    <row r="1007" spans="1:46" x14ac:dyDescent="0.25">
      <c r="A1007" t="s">
        <v>37</v>
      </c>
      <c r="B1007">
        <v>26.456306538156799</v>
      </c>
      <c r="C1007">
        <v>3.1925545176166602E-2</v>
      </c>
      <c r="D1007">
        <v>32.250651484206998</v>
      </c>
      <c r="E1007">
        <v>15.9085930010309</v>
      </c>
      <c r="F1007" s="1">
        <v>0</v>
      </c>
      <c r="G1007" s="1">
        <v>0</v>
      </c>
      <c r="H1007">
        <v>4.3075693212754498</v>
      </c>
      <c r="I1007">
        <v>107.093288909146</v>
      </c>
      <c r="J1007">
        <v>109.256120162274</v>
      </c>
      <c r="K1007">
        <v>57.297769570963801</v>
      </c>
      <c r="L1007">
        <v>136.55480485690401</v>
      </c>
      <c r="M1007">
        <v>34.390532097136003</v>
      </c>
      <c r="N1007">
        <v>81.787549005766394</v>
      </c>
      <c r="O1007">
        <v>62.119450292444803</v>
      </c>
      <c r="P1007">
        <v>135153.504084043</v>
      </c>
      <c r="Q1007">
        <v>176531.59070144501</v>
      </c>
      <c r="R1007">
        <v>118.560017867881</v>
      </c>
      <c r="S1007">
        <v>679.54750489615196</v>
      </c>
      <c r="T1007">
        <v>8.2669870231388202E-4</v>
      </c>
      <c r="U1007">
        <v>0.50755168007661999</v>
      </c>
      <c r="V1007" s="1">
        <v>0</v>
      </c>
      <c r="W1007">
        <v>0.144321952200578</v>
      </c>
      <c r="X1007">
        <v>0.34812636772279998</v>
      </c>
      <c r="Y1007" s="1">
        <v>0</v>
      </c>
      <c r="Z1007">
        <v>1</v>
      </c>
      <c r="AA1007">
        <v>3.1434484132050598E-4</v>
      </c>
      <c r="AB1007">
        <v>8.4258155013351901E-3</v>
      </c>
      <c r="AC1007">
        <v>7.6702093241439702E-3</v>
      </c>
      <c r="AD1007">
        <v>1.5105138731904199E-2</v>
      </c>
      <c r="AE1007">
        <v>0.71946210115630305</v>
      </c>
      <c r="AF1007" s="3">
        <v>1.23028019297727E-2</v>
      </c>
      <c r="AG1007">
        <v>5.6384075047315602E-3</v>
      </c>
      <c r="AH1007">
        <v>8.1825577630534898</v>
      </c>
      <c r="AI1007">
        <v>0.24786799596673201</v>
      </c>
      <c r="AJ1007">
        <v>3410.9900567376699</v>
      </c>
      <c r="AK1007" t="s">
        <v>103</v>
      </c>
      <c r="AL1007" t="s">
        <v>104</v>
      </c>
      <c r="AM1007">
        <v>2093798085.27</v>
      </c>
      <c r="AN1007">
        <v>15492</v>
      </c>
      <c r="AO1007" s="1">
        <f t="shared" si="213"/>
        <v>2.0287356095237179E-2</v>
      </c>
      <c r="AP1007" s="71">
        <f t="shared" si="214"/>
        <v>21.803996809962555</v>
      </c>
      <c r="AQ1007" s="68">
        <f t="shared" si="215"/>
        <v>4.9950923124362848E-3</v>
      </c>
      <c r="AR1007" s="72">
        <f t="shared" si="216"/>
        <v>0.21336958396859318</v>
      </c>
      <c r="AS1007" s="68">
        <f>AVERAGE(AQ1005:AQ1007)</f>
        <v>6.537907865843645E-3</v>
      </c>
      <c r="AT1007" s="15">
        <v>1</v>
      </c>
    </row>
    <row r="1008" spans="1:46" x14ac:dyDescent="0.25">
      <c r="A1008" t="s">
        <v>37</v>
      </c>
      <c r="B1008">
        <v>26.651996747222402</v>
      </c>
      <c r="C1008">
        <v>3.0932815938046698E-2</v>
      </c>
      <c r="D1008">
        <v>31.412235907960401</v>
      </c>
      <c r="E1008">
        <v>20.592450179801499</v>
      </c>
      <c r="F1008" s="1">
        <v>0</v>
      </c>
      <c r="G1008" s="1">
        <v>0</v>
      </c>
      <c r="H1008">
        <v>4.4062594221462303</v>
      </c>
      <c r="I1008">
        <v>129.123106935745</v>
      </c>
      <c r="J1008">
        <v>130.807769018795</v>
      </c>
      <c r="K1008">
        <v>75.835631154288393</v>
      </c>
      <c r="L1008">
        <v>161.25586409451901</v>
      </c>
      <c r="M1008">
        <v>35.955696942754798</v>
      </c>
      <c r="N1008">
        <v>79.363084024991394</v>
      </c>
      <c r="O1008">
        <v>60.132603543394197</v>
      </c>
      <c r="P1008">
        <v>123873.03360589199</v>
      </c>
      <c r="Q1008">
        <v>162981.21359301099</v>
      </c>
      <c r="R1008">
        <v>126.60724748902599</v>
      </c>
      <c r="S1008">
        <v>679.19405298265303</v>
      </c>
      <c r="T1008">
        <v>7.0362026399442405E-4</v>
      </c>
      <c r="U1008">
        <v>0.52829264319026603</v>
      </c>
      <c r="V1008" s="1">
        <v>0</v>
      </c>
      <c r="W1008">
        <v>0.112894809396495</v>
      </c>
      <c r="X1008">
        <v>0.35881254741323698</v>
      </c>
      <c r="Y1008" s="1">
        <v>0</v>
      </c>
      <c r="Z1008">
        <v>1</v>
      </c>
      <c r="AA1008">
        <v>3.18528690521012E-4</v>
      </c>
      <c r="AB1008">
        <v>8.3455269606030301E-3</v>
      </c>
      <c r="AC1008">
        <v>7.7506635380680299E-3</v>
      </c>
      <c r="AD1008">
        <v>1.52035442456429E-2</v>
      </c>
      <c r="AE1008">
        <v>0.72027171331456197</v>
      </c>
      <c r="AF1008" s="3">
        <v>1.2316646297679E-2</v>
      </c>
      <c r="AG1008">
        <v>4.8454489105469603E-3</v>
      </c>
      <c r="AH1008">
        <v>7.7753934007859904</v>
      </c>
      <c r="AI1008">
        <v>0.24825674102741299</v>
      </c>
      <c r="AJ1008">
        <v>4191.5894115650699</v>
      </c>
      <c r="AK1008" t="s">
        <v>105</v>
      </c>
      <c r="AL1008" t="s">
        <v>106</v>
      </c>
      <c r="AM1008">
        <v>1404348581.99</v>
      </c>
      <c r="AN1008">
        <v>11337</v>
      </c>
      <c r="AO1008" s="1">
        <f t="shared" si="213"/>
        <v>2.0385838526268039E-2</v>
      </c>
      <c r="AP1008" s="5">
        <f t="shared" si="214"/>
        <v>21.898269468626296</v>
      </c>
      <c r="AQ1008" s="3">
        <f t="shared" si="215"/>
        <v>5.1130069780034662E-3</v>
      </c>
      <c r="AR1008" s="15">
        <f t="shared" si="216"/>
        <v>0.21708232631837787</v>
      </c>
      <c r="AT1008" s="15">
        <v>1</v>
      </c>
    </row>
    <row r="1009" spans="1:46" x14ac:dyDescent="0.25">
      <c r="A1009" t="s">
        <v>37</v>
      </c>
      <c r="B1009">
        <v>24.0601280704449</v>
      </c>
      <c r="C1009">
        <v>2.83930461928927E-2</v>
      </c>
      <c r="D1009">
        <v>29.223778607779199</v>
      </c>
      <c r="E1009">
        <v>42.562566793051197</v>
      </c>
      <c r="F1009" s="1">
        <v>0</v>
      </c>
      <c r="G1009" s="1">
        <v>0</v>
      </c>
      <c r="H1009">
        <v>4.6338305605849497</v>
      </c>
      <c r="I1009">
        <v>146.89326592571999</v>
      </c>
      <c r="J1009">
        <v>148.120555888669</v>
      </c>
      <c r="K1009">
        <v>91.070140160173494</v>
      </c>
      <c r="L1009">
        <v>184.81182018381901</v>
      </c>
      <c r="M1009">
        <v>36.729820368747497</v>
      </c>
      <c r="N1009">
        <v>78.059995296267502</v>
      </c>
      <c r="O1009">
        <v>59.108064303599299</v>
      </c>
      <c r="P1009">
        <v>104750.236605347</v>
      </c>
      <c r="Q1009">
        <v>138377.23863368799</v>
      </c>
      <c r="R1009">
        <v>126.39169018067</v>
      </c>
      <c r="S1009">
        <v>682.39528721909096</v>
      </c>
      <c r="T1009" s="1">
        <v>0</v>
      </c>
      <c r="U1009">
        <v>0.55426640194072196</v>
      </c>
      <c r="V1009" s="1">
        <v>0</v>
      </c>
      <c r="W1009">
        <v>8.86282877478244E-2</v>
      </c>
      <c r="X1009">
        <v>0.35710531031145298</v>
      </c>
      <c r="Y1009" s="1">
        <v>0</v>
      </c>
      <c r="Z1009">
        <v>1</v>
      </c>
      <c r="AA1009">
        <v>3.2951050387653098E-4</v>
      </c>
      <c r="AB1009">
        <v>7.8635684052167192E-3</v>
      </c>
      <c r="AC1009">
        <v>7.6455232303267902E-3</v>
      </c>
      <c r="AD1009">
        <v>1.5456456181512999E-2</v>
      </c>
      <c r="AE1009">
        <v>0.71809648857559105</v>
      </c>
      <c r="AF1009" s="3">
        <v>1.2279449954642601E-2</v>
      </c>
      <c r="AG1009">
        <v>3.2756695351660102E-3</v>
      </c>
      <c r="AH1009">
        <v>7.6035181809330297</v>
      </c>
      <c r="AI1009">
        <v>0.24873515764440501</v>
      </c>
      <c r="AJ1009">
        <v>4986.5208359711196</v>
      </c>
      <c r="AK1009" t="s">
        <v>107</v>
      </c>
      <c r="AL1009" t="s">
        <v>108</v>
      </c>
      <c r="AM1009">
        <v>552347997.62</v>
      </c>
      <c r="AN1009">
        <v>5273</v>
      </c>
      <c r="AO1009" s="1">
        <f t="shared" si="213"/>
        <v>2.0254483688845921E-2</v>
      </c>
      <c r="AP1009" s="5">
        <f t="shared" si="214"/>
        <v>21.772506369643729</v>
      </c>
      <c r="AQ1009" s="3">
        <f t="shared" si="215"/>
        <v>2.4201858333748258E-3</v>
      </c>
      <c r="AR1009" s="15">
        <f t="shared" si="216"/>
        <v>0.1050692860970146</v>
      </c>
      <c r="AT1009" s="15">
        <v>1</v>
      </c>
    </row>
    <row r="1010" spans="1:46" x14ac:dyDescent="0.25">
      <c r="A1010" t="s">
        <v>37</v>
      </c>
      <c r="B1010">
        <v>14.151292944150001</v>
      </c>
      <c r="C1010">
        <v>2.6779871135748302E-2</v>
      </c>
      <c r="D1010">
        <v>27.800698984389701</v>
      </c>
      <c r="E1010">
        <v>78.507311613677004</v>
      </c>
      <c r="F1010" s="1">
        <v>0</v>
      </c>
      <c r="G1010" s="1">
        <v>0</v>
      </c>
      <c r="H1010">
        <v>4.9720095118951804</v>
      </c>
      <c r="I1010">
        <v>167.067796258768</v>
      </c>
      <c r="J1010">
        <v>168.055697318027</v>
      </c>
      <c r="K1010">
        <v>113.349338887774</v>
      </c>
      <c r="L1010">
        <v>210.38721874336201</v>
      </c>
      <c r="M1010">
        <v>36.582054481656101</v>
      </c>
      <c r="N1010">
        <v>78.964426380219194</v>
      </c>
      <c r="O1010">
        <v>59.985331467536497</v>
      </c>
      <c r="P1010">
        <v>91545.694724556393</v>
      </c>
      <c r="Q1010">
        <v>116658.54027534999</v>
      </c>
      <c r="R1010">
        <v>122.252850483925</v>
      </c>
      <c r="S1010">
        <v>677.29325130759298</v>
      </c>
      <c r="T1010" s="1">
        <v>0</v>
      </c>
      <c r="U1010">
        <v>0.59867820200250299</v>
      </c>
      <c r="V1010" s="1">
        <v>0</v>
      </c>
      <c r="W1010">
        <v>7.0860874073468597E-2</v>
      </c>
      <c r="X1010">
        <v>0.33046092392402798</v>
      </c>
      <c r="Y1010" s="1">
        <v>0</v>
      </c>
      <c r="Z1010">
        <v>1</v>
      </c>
      <c r="AA1010">
        <v>3.3053804226082099E-4</v>
      </c>
      <c r="AB1010">
        <v>7.5351440487724103E-3</v>
      </c>
      <c r="AC1010">
        <v>7.7184987289333198E-3</v>
      </c>
      <c r="AD1010">
        <v>1.53576692848469E-2</v>
      </c>
      <c r="AE1010">
        <v>0.71961171459982798</v>
      </c>
      <c r="AF1010" s="3">
        <v>1.2305360319657E-2</v>
      </c>
      <c r="AG1010">
        <v>2.4947251598555899E-3</v>
      </c>
      <c r="AH1010">
        <v>7.64453053811443</v>
      </c>
      <c r="AI1010">
        <v>0.24814258827636301</v>
      </c>
      <c r="AJ1010">
        <v>5714.7966509499702</v>
      </c>
      <c r="AK1010" t="s">
        <v>109</v>
      </c>
      <c r="AL1010" t="s">
        <v>110</v>
      </c>
      <c r="AM1010">
        <v>196090878.09999999</v>
      </c>
      <c r="AN1010">
        <v>2142</v>
      </c>
      <c r="AO1010" s="1">
        <f t="shared" si="213"/>
        <v>2.0354397090851142E-2</v>
      </c>
      <c r="AP1010" s="5">
        <f t="shared" si="214"/>
        <v>21.868183369710625</v>
      </c>
      <c r="AQ1010" s="3">
        <f t="shared" si="215"/>
        <v>-7.7195900957877789E-3</v>
      </c>
      <c r="AR1010" s="15">
        <f t="shared" si="216"/>
        <v>-0.35288209793636549</v>
      </c>
      <c r="AT1010" s="15">
        <v>1</v>
      </c>
    </row>
    <row r="1011" spans="1:46" x14ac:dyDescent="0.25">
      <c r="A1011" t="s">
        <v>37</v>
      </c>
      <c r="B1011">
        <v>30.400712958161598</v>
      </c>
      <c r="C1011">
        <v>2.7540939233907099E-2</v>
      </c>
      <c r="D1011">
        <v>28.475319590089899</v>
      </c>
      <c r="E1011">
        <v>96.403762668019795</v>
      </c>
      <c r="F1011" s="1">
        <v>0</v>
      </c>
      <c r="G1011" s="1">
        <v>0</v>
      </c>
      <c r="H1011">
        <v>5.1581973455784196</v>
      </c>
      <c r="I1011">
        <v>189.81885143365801</v>
      </c>
      <c r="J1011">
        <v>192.294694241743</v>
      </c>
      <c r="K1011">
        <v>136.10681421389</v>
      </c>
      <c r="L1011">
        <v>233.98845716343601</v>
      </c>
      <c r="M1011">
        <v>36.285239821617502</v>
      </c>
      <c r="N1011">
        <v>77.8717539465177</v>
      </c>
      <c r="O1011">
        <v>59.117446932947402</v>
      </c>
      <c r="P1011">
        <v>89233.894765478399</v>
      </c>
      <c r="Q1011">
        <v>119436.32715714999</v>
      </c>
      <c r="R1011">
        <v>124.51377992691</v>
      </c>
      <c r="S1011">
        <v>676.75289294865604</v>
      </c>
      <c r="T1011" s="1">
        <v>0</v>
      </c>
      <c r="U1011">
        <v>0.58210563255688896</v>
      </c>
      <c r="V1011" s="1">
        <v>0</v>
      </c>
      <c r="W1011">
        <v>7.7519176619606306E-2</v>
      </c>
      <c r="X1011">
        <v>0.34037519082350398</v>
      </c>
      <c r="Y1011" s="1">
        <v>0</v>
      </c>
      <c r="Z1011">
        <v>1</v>
      </c>
      <c r="AA1011">
        <v>3.4209293970405399E-4</v>
      </c>
      <c r="AB1011">
        <v>7.3819157481197599E-3</v>
      </c>
      <c r="AC1011">
        <v>7.5132791873718796E-3</v>
      </c>
      <c r="AD1011">
        <v>1.5840642431275899E-2</v>
      </c>
      <c r="AE1011">
        <v>0.71784344671847</v>
      </c>
      <c r="AF1011" s="3">
        <v>1.22751229388858E-2</v>
      </c>
      <c r="AG1011">
        <v>2.8336418027411301E-3</v>
      </c>
      <c r="AH1011">
        <v>7.7538263405710302</v>
      </c>
      <c r="AI1011">
        <v>0.24857024638314801</v>
      </c>
      <c r="AJ1011">
        <v>6230.2464487955704</v>
      </c>
      <c r="AK1011" t="s">
        <v>111</v>
      </c>
      <c r="AL1011" t="s">
        <v>112</v>
      </c>
      <c r="AM1011">
        <v>47561665.909999996</v>
      </c>
      <c r="AN1011">
        <v>533</v>
      </c>
      <c r="AO1011" s="1">
        <f t="shared" si="213"/>
        <v>2.0130495065961734E-2</v>
      </c>
      <c r="AP1011" s="5">
        <f t="shared" si="214"/>
        <v>21.653625624035733</v>
      </c>
      <c r="AQ1011" s="3">
        <f t="shared" si="215"/>
        <v>9.61932362295706E-3</v>
      </c>
      <c r="AR1011" s="15">
        <f t="shared" si="216"/>
        <v>0.40395486123194613</v>
      </c>
      <c r="AT1011" s="15">
        <v>1</v>
      </c>
    </row>
    <row r="1012" spans="1:46" x14ac:dyDescent="0.25">
      <c r="A1012" t="s">
        <v>37</v>
      </c>
      <c r="B1012">
        <v>3.9053276439049802</v>
      </c>
      <c r="C1012">
        <v>2.7141237645989601E-2</v>
      </c>
      <c r="D1012">
        <v>28.121742817132098</v>
      </c>
      <c r="E1012">
        <v>158.72168045600799</v>
      </c>
      <c r="F1012" s="1">
        <v>0</v>
      </c>
      <c r="G1012" s="1">
        <v>0</v>
      </c>
      <c r="H1012">
        <v>5.6743028608852102</v>
      </c>
      <c r="I1012">
        <v>223.18420709310701</v>
      </c>
      <c r="J1012">
        <v>224.55786690290401</v>
      </c>
      <c r="K1012">
        <v>166.967296758515</v>
      </c>
      <c r="L1012">
        <v>272.75803446010599</v>
      </c>
      <c r="M1012">
        <v>34.065596222048697</v>
      </c>
      <c r="N1012">
        <v>77.3517289753093</v>
      </c>
      <c r="O1012">
        <v>59.3935174838794</v>
      </c>
      <c r="P1012">
        <v>79610.453237179405</v>
      </c>
      <c r="Q1012">
        <v>102183.225592295</v>
      </c>
      <c r="R1012">
        <v>118.692275765481</v>
      </c>
      <c r="S1012">
        <v>686.92917126624798</v>
      </c>
      <c r="T1012" s="1">
        <v>0</v>
      </c>
      <c r="U1012">
        <v>0.76626486463196697</v>
      </c>
      <c r="V1012" s="1">
        <v>0</v>
      </c>
      <c r="W1012">
        <v>5.3885340879493697E-2</v>
      </c>
      <c r="X1012">
        <v>0.179849794488538</v>
      </c>
      <c r="Y1012" s="1">
        <v>0</v>
      </c>
      <c r="Z1012">
        <v>1</v>
      </c>
      <c r="AA1012">
        <v>3.2431211232457298E-4</v>
      </c>
      <c r="AB1012">
        <v>6.89323891213596E-3</v>
      </c>
      <c r="AC1012">
        <v>7.3606215004439002E-3</v>
      </c>
      <c r="AD1012">
        <v>1.6373179299902299E-2</v>
      </c>
      <c r="AE1012">
        <v>0.71371306281554903</v>
      </c>
      <c r="AF1012" s="3">
        <v>1.22044933741458E-2</v>
      </c>
      <c r="AG1012">
        <v>2.9642105335616399E-3</v>
      </c>
      <c r="AH1012">
        <v>8.2722319894586196</v>
      </c>
      <c r="AI1012">
        <v>0.24660652389950999</v>
      </c>
      <c r="AJ1012">
        <v>6575.6426295864903</v>
      </c>
      <c r="AK1012" t="s">
        <v>113</v>
      </c>
      <c r="AL1012" t="s">
        <v>114</v>
      </c>
      <c r="AM1012">
        <v>24838461.41</v>
      </c>
      <c r="AN1012">
        <v>312</v>
      </c>
      <c r="AO1012" s="1">
        <f t="shared" ref="AO1012" si="217">AA1012+AC1012*$AO$930+AF1012*AT1012</f>
        <v>1.9889426986914274E-2</v>
      </c>
      <c r="AP1012" s="5">
        <f t="shared" si="214"/>
        <v>21.422014534945035</v>
      </c>
      <c r="AQ1012" s="3">
        <f t="shared" ref="AQ1012" si="218">(1-(1-B1012/100)^(1/12))- AO1012</f>
        <v>-1.6575238566209086E-2</v>
      </c>
      <c r="AR1012" s="15">
        <f t="shared" ref="AR1012" si="219">B1012/AP1012-1</f>
        <v>-0.81769559358974631</v>
      </c>
      <c r="AT1012" s="15">
        <v>1</v>
      </c>
    </row>
    <row r="1013" spans="1:46" x14ac:dyDescent="0.25">
      <c r="AN1013">
        <f>SUM(AN995:AN1012)</f>
        <v>662163</v>
      </c>
    </row>
    <row r="1014" spans="1:46" x14ac:dyDescent="0.25">
      <c r="AO1014" t="s">
        <v>226</v>
      </c>
      <c r="AP1014" t="s">
        <v>67</v>
      </c>
      <c r="AR1014" t="s">
        <v>331</v>
      </c>
    </row>
    <row r="1015" spans="1:46" x14ac:dyDescent="0.25">
      <c r="A1015" t="s">
        <v>0</v>
      </c>
      <c r="B1015" t="s">
        <v>1</v>
      </c>
      <c r="C1015" t="s">
        <v>2</v>
      </c>
      <c r="D1015" t="s">
        <v>3</v>
      </c>
      <c r="E1015" t="s">
        <v>5</v>
      </c>
      <c r="F1015" t="s">
        <v>6</v>
      </c>
      <c r="G1015" t="s">
        <v>208</v>
      </c>
      <c r="H1015" t="s">
        <v>7</v>
      </c>
      <c r="I1015" t="s">
        <v>8</v>
      </c>
      <c r="J1015" t="s">
        <v>134</v>
      </c>
      <c r="K1015" t="s">
        <v>143</v>
      </c>
      <c r="L1015" t="s">
        <v>9</v>
      </c>
      <c r="M1015" t="s">
        <v>10</v>
      </c>
      <c r="N1015" t="s">
        <v>11</v>
      </c>
      <c r="O1015" t="s">
        <v>13</v>
      </c>
      <c r="P1015" t="s">
        <v>14</v>
      </c>
      <c r="Q1015" t="s">
        <v>15</v>
      </c>
      <c r="R1015" t="s">
        <v>16</v>
      </c>
      <c r="S1015" t="s">
        <v>17</v>
      </c>
      <c r="T1015" t="s">
        <v>18</v>
      </c>
      <c r="U1015" t="s">
        <v>20</v>
      </c>
      <c r="V1015" t="s">
        <v>21</v>
      </c>
      <c r="W1015" t="s">
        <v>22</v>
      </c>
      <c r="X1015" t="s">
        <v>23</v>
      </c>
      <c r="Y1015" t="s">
        <v>24</v>
      </c>
      <c r="Z1015" t="s">
        <v>25</v>
      </c>
      <c r="AA1015" t="s">
        <v>26</v>
      </c>
      <c r="AB1015" t="s">
        <v>27</v>
      </c>
      <c r="AC1015" t="s">
        <v>263</v>
      </c>
      <c r="AD1015" t="s">
        <v>29</v>
      </c>
      <c r="AE1015" t="s">
        <v>326</v>
      </c>
      <c r="AF1015" s="3" t="s">
        <v>233</v>
      </c>
      <c r="AG1015" t="s">
        <v>30</v>
      </c>
      <c r="AH1015" t="s">
        <v>31</v>
      </c>
      <c r="AI1015" t="s">
        <v>32</v>
      </c>
      <c r="AJ1015" t="s">
        <v>33</v>
      </c>
      <c r="AK1015" t="s">
        <v>34</v>
      </c>
      <c r="AL1015" t="s">
        <v>74</v>
      </c>
      <c r="AM1015" t="s">
        <v>35</v>
      </c>
      <c r="AN1015" t="s">
        <v>36</v>
      </c>
      <c r="AO1015" s="15">
        <v>1</v>
      </c>
      <c r="AP1015" s="15">
        <v>1</v>
      </c>
    </row>
    <row r="1016" spans="1:46" x14ac:dyDescent="0.25">
      <c r="A1016" t="s">
        <v>37</v>
      </c>
      <c r="B1016">
        <v>6.20067985233917</v>
      </c>
      <c r="C1016">
        <v>8.3350014005780307E-3</v>
      </c>
      <c r="D1016">
        <v>9.5559882187470393</v>
      </c>
      <c r="E1016">
        <v>-55.051624375319598</v>
      </c>
      <c r="F1016" s="1">
        <v>0</v>
      </c>
      <c r="G1016" s="1">
        <v>0</v>
      </c>
      <c r="H1016">
        <v>3.1793990936242098</v>
      </c>
      <c r="I1016">
        <v>-175.167723840707</v>
      </c>
      <c r="J1016">
        <v>-147.33060107771601</v>
      </c>
      <c r="K1016">
        <v>-177.561621173497</v>
      </c>
      <c r="L1016">
        <v>-155.10854809262401</v>
      </c>
      <c r="M1016">
        <v>28.718149630589501</v>
      </c>
      <c r="N1016">
        <v>87.020467472324796</v>
      </c>
      <c r="O1016">
        <v>69.283187680902401</v>
      </c>
      <c r="P1016">
        <v>198923.72695876201</v>
      </c>
      <c r="Q1016">
        <v>246683.57335053899</v>
      </c>
      <c r="R1016">
        <v>81.527401491064595</v>
      </c>
      <c r="S1016">
        <v>531.99793113187104</v>
      </c>
      <c r="T1016" s="1">
        <v>0</v>
      </c>
      <c r="U1016">
        <v>0.57997374978439398</v>
      </c>
      <c r="V1016" s="1">
        <v>0</v>
      </c>
      <c r="W1016">
        <v>0.17301169478468001</v>
      </c>
      <c r="X1016">
        <v>0.24701455543092399</v>
      </c>
      <c r="Y1016" s="1">
        <v>0</v>
      </c>
      <c r="Z1016">
        <v>1</v>
      </c>
      <c r="AA1016">
        <v>3.32797472091649E-4</v>
      </c>
      <c r="AB1016">
        <v>5.7806336225282003E-3</v>
      </c>
      <c r="AC1016">
        <v>4.8447302375002098E-3</v>
      </c>
      <c r="AD1016">
        <v>2.2029269591351199E-3</v>
      </c>
      <c r="AE1016">
        <v>0.59649066088307101</v>
      </c>
      <c r="AF1016" s="3">
        <v>1.1929813217661401E-3</v>
      </c>
      <c r="AG1016" s="1">
        <v>0</v>
      </c>
      <c r="AH1016">
        <v>7.5972755169523998</v>
      </c>
      <c r="AI1016">
        <v>0.190199716188372</v>
      </c>
      <c r="AJ1016">
        <v>0.89780407636594906</v>
      </c>
      <c r="AK1016" t="s">
        <v>79</v>
      </c>
      <c r="AL1016" t="s">
        <v>80</v>
      </c>
      <c r="AM1016">
        <v>38591203.030000001</v>
      </c>
      <c r="AN1016">
        <v>194</v>
      </c>
      <c r="AO1016" s="1">
        <f>AA1016+AC1016*$AO$930+AF1016*AT1016</f>
        <v>6.3705090313579986E-3</v>
      </c>
      <c r="AP1016" s="5">
        <f>100*(1-(1-AO1016)^12)</f>
        <v>7.3823676024210254</v>
      </c>
      <c r="AQ1016" s="3">
        <f>(1-(1-B1016/100)^(1/12))- AO1016</f>
        <v>-1.0503300879035086E-3</v>
      </c>
      <c r="AR1016" s="15">
        <f>B1016/AP1016-1</f>
        <v>-0.16006893908863662</v>
      </c>
      <c r="AT1016" s="15">
        <v>1</v>
      </c>
    </row>
    <row r="1017" spans="1:46" x14ac:dyDescent="0.25">
      <c r="A1017" t="s">
        <v>37</v>
      </c>
      <c r="B1017">
        <v>14.1492211371322</v>
      </c>
      <c r="C1017">
        <v>7.2515993650676602E-3</v>
      </c>
      <c r="D1017">
        <v>8.3631076250101497</v>
      </c>
      <c r="E1017">
        <v>-43.883077798933002</v>
      </c>
      <c r="F1017" s="1">
        <v>0</v>
      </c>
      <c r="G1017" s="1">
        <v>0</v>
      </c>
      <c r="H1017">
        <v>3.27992919236923</v>
      </c>
      <c r="I1017">
        <v>-152.622691810833</v>
      </c>
      <c r="J1017">
        <v>-146.020354841374</v>
      </c>
      <c r="K1017">
        <v>-159.955717575638</v>
      </c>
      <c r="L1017">
        <v>-134.75925511309899</v>
      </c>
      <c r="M1017">
        <v>28.382911970728799</v>
      </c>
      <c r="N1017">
        <v>92.447704761348902</v>
      </c>
      <c r="O1017">
        <v>73.980418646000501</v>
      </c>
      <c r="P1017">
        <v>223431.16729452001</v>
      </c>
      <c r="Q1017">
        <v>257304.64879098799</v>
      </c>
      <c r="R1017">
        <v>83.261842912173293</v>
      </c>
      <c r="S1017">
        <v>633.64386048967401</v>
      </c>
      <c r="T1017" s="1">
        <v>0</v>
      </c>
      <c r="U1017">
        <v>0.48651187890265502</v>
      </c>
      <c r="V1017" s="1">
        <v>0</v>
      </c>
      <c r="W1017">
        <v>0.24778434486707601</v>
      </c>
      <c r="X1017">
        <v>0.26570377623026697</v>
      </c>
      <c r="Y1017" s="1">
        <v>0</v>
      </c>
      <c r="Z1017">
        <v>1</v>
      </c>
      <c r="AA1017">
        <v>2.9678562310709802E-4</v>
      </c>
      <c r="AB1017">
        <v>5.7487492698160402E-3</v>
      </c>
      <c r="AC1017">
        <v>5.2052685520412902E-3</v>
      </c>
      <c r="AD1017">
        <v>1.1861238580978799E-3</v>
      </c>
      <c r="AE1017">
        <v>0.57487246121329005</v>
      </c>
      <c r="AF1017" s="3">
        <v>3.44923476727974E-3</v>
      </c>
      <c r="AG1017" s="1">
        <v>0</v>
      </c>
      <c r="AH1017">
        <v>7.6685459216160199</v>
      </c>
      <c r="AI1017">
        <v>0.18918834817085201</v>
      </c>
      <c r="AJ1017">
        <v>36.109702474491797</v>
      </c>
      <c r="AK1017" t="s">
        <v>81</v>
      </c>
      <c r="AL1017" t="s">
        <v>82</v>
      </c>
      <c r="AM1017">
        <v>456693305.94999999</v>
      </c>
      <c r="AN1017">
        <v>2044</v>
      </c>
      <c r="AO1017" s="1">
        <f t="shared" ref="AO1017:AO1033" si="220">AA1017+AC1017*$AO$930+AF1017*AT1017</f>
        <v>8.9512889424281285E-3</v>
      </c>
      <c r="AP1017" s="5">
        <f t="shared" ref="AP1017:AP1033" si="221">100*(1-(1-AO1017)^12)</f>
        <v>10.228183650848056</v>
      </c>
      <c r="AQ1017" s="3">
        <f t="shared" ref="AQ1017:AQ1033" si="222">(1-(1-B1017/100)^(1/12))- AO1017</f>
        <v>3.6815323815830945E-3</v>
      </c>
      <c r="AR1017" s="15">
        <f t="shared" ref="AR1017:AR1033" si="223">B1017/AP1017-1</f>
        <v>0.38335618719155828</v>
      </c>
      <c r="AT1017" s="15">
        <v>1</v>
      </c>
    </row>
    <row r="1018" spans="1:46" x14ac:dyDescent="0.25">
      <c r="A1018" t="s">
        <v>37</v>
      </c>
      <c r="B1018">
        <v>13.6891349856506</v>
      </c>
      <c r="C1018">
        <v>1.1238043529882001E-2</v>
      </c>
      <c r="D1018">
        <v>12.682563262276</v>
      </c>
      <c r="E1018">
        <v>-40.282319108172402</v>
      </c>
      <c r="F1018" s="1">
        <v>0</v>
      </c>
      <c r="G1018" s="1">
        <v>0</v>
      </c>
      <c r="H1018">
        <v>3.3659535673163701</v>
      </c>
      <c r="I1018">
        <v>-128.42020327421301</v>
      </c>
      <c r="J1018">
        <v>-124.96917242106301</v>
      </c>
      <c r="K1018">
        <v>-142.518465195836</v>
      </c>
      <c r="L1018">
        <v>-110.232689097389</v>
      </c>
      <c r="M1018">
        <v>28.6822172565427</v>
      </c>
      <c r="N1018">
        <v>92.5347989758003</v>
      </c>
      <c r="O1018">
        <v>73.951882547939803</v>
      </c>
      <c r="P1018">
        <v>219438.31408811099</v>
      </c>
      <c r="Q1018">
        <v>255303.116392945</v>
      </c>
      <c r="R1018">
        <v>83.027292093275904</v>
      </c>
      <c r="S1018">
        <v>644.43098995077401</v>
      </c>
      <c r="T1018">
        <v>3.4005451090417802E-4</v>
      </c>
      <c r="U1018">
        <v>0.53263559200504296</v>
      </c>
      <c r="V1018" s="1">
        <v>0</v>
      </c>
      <c r="W1018">
        <v>0.22288299454152399</v>
      </c>
      <c r="X1018">
        <v>0.24448141345343199</v>
      </c>
      <c r="Y1018" s="1">
        <v>0</v>
      </c>
      <c r="Z1018">
        <v>1</v>
      </c>
      <c r="AA1018">
        <v>2.97110150452962E-4</v>
      </c>
      <c r="AB1018">
        <v>6.3911358359999698E-3</v>
      </c>
      <c r="AC1018">
        <v>5.97088894422927E-3</v>
      </c>
      <c r="AD1018">
        <v>4.5193249930032403E-3</v>
      </c>
      <c r="AE1018">
        <v>0.58997642400699102</v>
      </c>
      <c r="AF1018" s="3">
        <v>5.3097878160629202E-3</v>
      </c>
      <c r="AG1018" s="1">
        <v>4.2081082540801603E-9</v>
      </c>
      <c r="AH1018">
        <v>7.6684941814685796</v>
      </c>
      <c r="AI1018">
        <v>0.19081574482959399</v>
      </c>
      <c r="AJ1018">
        <v>49.141584262429703</v>
      </c>
      <c r="AK1018" t="s">
        <v>83</v>
      </c>
      <c r="AL1018" t="s">
        <v>84</v>
      </c>
      <c r="AM1018">
        <v>2246390021.3200002</v>
      </c>
      <c r="AN1018">
        <v>10237</v>
      </c>
      <c r="AO1018" s="1">
        <f t="shared" si="220"/>
        <v>1.1577786910745153E-2</v>
      </c>
      <c r="AP1018" s="5">
        <f t="shared" si="221"/>
        <v>13.041915955135529</v>
      </c>
      <c r="AQ1018" s="3">
        <f t="shared" si="222"/>
        <v>6.1516075813120019E-4</v>
      </c>
      <c r="AR1018" s="15">
        <f t="shared" si="223"/>
        <v>4.962606972330752E-2</v>
      </c>
      <c r="AT1018" s="15">
        <v>1</v>
      </c>
    </row>
    <row r="1019" spans="1:46" x14ac:dyDescent="0.25">
      <c r="A1019" t="s">
        <v>37</v>
      </c>
      <c r="B1019">
        <v>17.297561295064899</v>
      </c>
      <c r="C1019">
        <v>1.5597739765081199E-2</v>
      </c>
      <c r="D1019">
        <v>17.192203878643799</v>
      </c>
      <c r="E1019">
        <v>-31.194005948359401</v>
      </c>
      <c r="F1019" s="1">
        <v>0</v>
      </c>
      <c r="G1019" s="1">
        <v>0</v>
      </c>
      <c r="H1019">
        <v>3.4993436560182301</v>
      </c>
      <c r="I1019">
        <v>-104.42314492569901</v>
      </c>
      <c r="J1019">
        <v>-101.755966272104</v>
      </c>
      <c r="K1019">
        <v>-126.16932241479201</v>
      </c>
      <c r="L1019">
        <v>-85.6959716215176</v>
      </c>
      <c r="M1019">
        <v>29.629095794451601</v>
      </c>
      <c r="N1019">
        <v>91.734732255321404</v>
      </c>
      <c r="O1019">
        <v>73.096192136272805</v>
      </c>
      <c r="P1019">
        <v>213082.70218712999</v>
      </c>
      <c r="Q1019">
        <v>255483.47041593699</v>
      </c>
      <c r="R1019">
        <v>82.727168949610302</v>
      </c>
      <c r="S1019">
        <v>658.11891705433504</v>
      </c>
      <c r="T1019">
        <v>3.38272961653443E-4</v>
      </c>
      <c r="U1019">
        <v>0.49301431698852799</v>
      </c>
      <c r="V1019" s="1">
        <v>0</v>
      </c>
      <c r="W1019">
        <v>0.232544073305297</v>
      </c>
      <c r="X1019">
        <v>0.27444160970617398</v>
      </c>
      <c r="Y1019" s="1">
        <v>0</v>
      </c>
      <c r="Z1019">
        <v>1</v>
      </c>
      <c r="AA1019">
        <v>3.0143274105199703E-4</v>
      </c>
      <c r="AB1019">
        <v>7.3279962297011104E-3</v>
      </c>
      <c r="AC1019">
        <v>6.4878843017570102E-3</v>
      </c>
      <c r="AD1019">
        <v>7.7442107646797298E-3</v>
      </c>
      <c r="AE1019">
        <v>0.59735149635313001</v>
      </c>
      <c r="AF1019" s="3">
        <v>6.3319258613431699E-3</v>
      </c>
      <c r="AG1019">
        <v>1.2907715946591601E-6</v>
      </c>
      <c r="AH1019">
        <v>7.5355495087185798</v>
      </c>
      <c r="AI1019">
        <v>0.19311755515689499</v>
      </c>
      <c r="AJ1019">
        <v>93.411622555151595</v>
      </c>
      <c r="AK1019" t="s">
        <v>85</v>
      </c>
      <c r="AL1019" t="s">
        <v>86</v>
      </c>
      <c r="AM1019">
        <v>6315132044.7200003</v>
      </c>
      <c r="AN1019">
        <v>29637</v>
      </c>
      <c r="AO1019" s="1">
        <f t="shared" si="220"/>
        <v>1.3121242904152178E-2</v>
      </c>
      <c r="AP1019" s="5">
        <f t="shared" si="221"/>
        <v>14.657451262598819</v>
      </c>
      <c r="AQ1019" s="3">
        <f t="shared" si="222"/>
        <v>2.5809300716308457E-3</v>
      </c>
      <c r="AR1019" s="15">
        <f t="shared" si="223"/>
        <v>0.18012067617804783</v>
      </c>
      <c r="AT1019" s="15">
        <v>1</v>
      </c>
    </row>
    <row r="1020" spans="1:46" x14ac:dyDescent="0.25">
      <c r="A1020" t="s">
        <v>37</v>
      </c>
      <c r="B1020">
        <v>16.9216795104774</v>
      </c>
      <c r="C1020">
        <v>1.7236719569962099E-2</v>
      </c>
      <c r="D1020">
        <v>18.831586823876901</v>
      </c>
      <c r="E1020">
        <v>-23.108136246719901</v>
      </c>
      <c r="F1020" s="1">
        <v>0</v>
      </c>
      <c r="G1020" s="1">
        <v>0</v>
      </c>
      <c r="H1020">
        <v>3.6348525951352499</v>
      </c>
      <c r="I1020">
        <v>-80.777892164229797</v>
      </c>
      <c r="J1020">
        <v>-78.185361391910206</v>
      </c>
      <c r="K1020">
        <v>-106.80376818555</v>
      </c>
      <c r="L1020">
        <v>-60.993831487419698</v>
      </c>
      <c r="M1020">
        <v>30.482811216694198</v>
      </c>
      <c r="N1020">
        <v>90.576938568444305</v>
      </c>
      <c r="O1020">
        <v>71.934745503909994</v>
      </c>
      <c r="P1020">
        <v>201720.19237406299</v>
      </c>
      <c r="Q1020">
        <v>247167.09143706501</v>
      </c>
      <c r="R1020">
        <v>82.520772722404402</v>
      </c>
      <c r="S1020">
        <v>659.626187652044</v>
      </c>
      <c r="T1020">
        <v>4.7409591153229702E-4</v>
      </c>
      <c r="U1020">
        <v>0.47732509671048001</v>
      </c>
      <c r="V1020" s="1">
        <v>0</v>
      </c>
      <c r="W1020">
        <v>0.21963065270363399</v>
      </c>
      <c r="X1020">
        <v>0.30304425058588402</v>
      </c>
      <c r="Y1020" s="1">
        <v>0</v>
      </c>
      <c r="Z1020">
        <v>1</v>
      </c>
      <c r="AA1020">
        <v>3.0480188080249799E-4</v>
      </c>
      <c r="AB1020">
        <v>8.3040047889903802E-3</v>
      </c>
      <c r="AC1020">
        <v>7.2013750585899396E-3</v>
      </c>
      <c r="AD1020">
        <v>7.9220794315384892E-3</v>
      </c>
      <c r="AE1020">
        <v>0.61039187624396496</v>
      </c>
      <c r="AF1020" s="3">
        <v>7.2026241396787897E-3</v>
      </c>
      <c r="AG1020">
        <v>2.7465763935926601E-5</v>
      </c>
      <c r="AH1020">
        <v>7.4434599904700596</v>
      </c>
      <c r="AI1020">
        <v>0.19606046538404601</v>
      </c>
      <c r="AJ1020">
        <v>163.82212982617801</v>
      </c>
      <c r="AK1020" t="s">
        <v>87</v>
      </c>
      <c r="AL1020" t="s">
        <v>88</v>
      </c>
      <c r="AM1020">
        <v>14696122895.219999</v>
      </c>
      <c r="AN1020">
        <v>72854</v>
      </c>
      <c r="AO1020" s="1">
        <f t="shared" si="220"/>
        <v>1.4708801079071228E-2</v>
      </c>
      <c r="AP1020" s="5">
        <f t="shared" si="221"/>
        <v>16.290404789499124</v>
      </c>
      <c r="AQ1020" s="3">
        <f t="shared" si="222"/>
        <v>6.2134423146144487E-4</v>
      </c>
      <c r="AR1020" s="15">
        <f t="shared" si="223"/>
        <v>3.8751321967468666E-2</v>
      </c>
      <c r="AT1020" s="15">
        <v>1</v>
      </c>
    </row>
    <row r="1021" spans="1:46" x14ac:dyDescent="0.25">
      <c r="A1021" t="s">
        <v>37</v>
      </c>
      <c r="B1021">
        <v>17.099789205770101</v>
      </c>
      <c r="C1021">
        <v>1.88051287554627E-2</v>
      </c>
      <c r="D1021">
        <v>20.372471987456901</v>
      </c>
      <c r="E1021">
        <v>-18.3356656191615</v>
      </c>
      <c r="F1021" s="1">
        <v>0</v>
      </c>
      <c r="G1021" s="1">
        <v>0</v>
      </c>
      <c r="H1021">
        <v>3.7200541136838599</v>
      </c>
      <c r="I1021">
        <v>-57.670825443928898</v>
      </c>
      <c r="J1021">
        <v>-56.838880562727397</v>
      </c>
      <c r="K1021">
        <v>-90.5308173515769</v>
      </c>
      <c r="L1021">
        <v>-37.001984207851002</v>
      </c>
      <c r="M1021">
        <v>31.055965524323799</v>
      </c>
      <c r="N1021">
        <v>89.828332860861096</v>
      </c>
      <c r="O1021">
        <v>71.145834018580999</v>
      </c>
      <c r="P1021">
        <v>193095.883784887</v>
      </c>
      <c r="Q1021">
        <v>239109.976552448</v>
      </c>
      <c r="R1021">
        <v>82.4020102245115</v>
      </c>
      <c r="S1021">
        <v>671.57205517076898</v>
      </c>
      <c r="T1021">
        <v>4.7515962865842399E-4</v>
      </c>
      <c r="U1021">
        <v>0.48469289776437602</v>
      </c>
      <c r="V1021" s="1">
        <v>0</v>
      </c>
      <c r="W1021">
        <v>0.20338645620885101</v>
      </c>
      <c r="X1021">
        <v>0.311920646026771</v>
      </c>
      <c r="Y1021" s="1">
        <v>0</v>
      </c>
      <c r="Z1021">
        <v>1</v>
      </c>
      <c r="AA1021">
        <v>3.0639785486667498E-4</v>
      </c>
      <c r="AB1021">
        <v>8.7901024546460007E-3</v>
      </c>
      <c r="AC1021">
        <v>7.7117201130449701E-3</v>
      </c>
      <c r="AD1021">
        <v>8.4460919822747609E-3</v>
      </c>
      <c r="AE1021">
        <v>0.61962063673416701</v>
      </c>
      <c r="AF1021" s="3">
        <v>7.9931062138707699E-3</v>
      </c>
      <c r="AG1021">
        <v>7.0847345034657605E-5</v>
      </c>
      <c r="AH1021">
        <v>7.3956715561826902</v>
      </c>
      <c r="AI1021">
        <v>0.19845194848002401</v>
      </c>
      <c r="AJ1021">
        <v>265.91777078166598</v>
      </c>
      <c r="AK1021" t="s">
        <v>89</v>
      </c>
      <c r="AL1021" t="s">
        <v>90</v>
      </c>
      <c r="AM1021">
        <v>23834404223.220001</v>
      </c>
      <c r="AN1021">
        <v>123433</v>
      </c>
      <c r="AO1021" s="1">
        <f t="shared" si="220"/>
        <v>1.6011224181782413E-2</v>
      </c>
      <c r="AP1021" s="5">
        <f t="shared" si="221"/>
        <v>17.608628075145283</v>
      </c>
      <c r="AQ1021" s="3">
        <f t="shared" si="222"/>
        <v>-5.049881929936606E-4</v>
      </c>
      <c r="AR1021" s="15">
        <f t="shared" si="223"/>
        <v>-2.889713311018316E-2</v>
      </c>
      <c r="AT1021" s="15">
        <v>1</v>
      </c>
    </row>
    <row r="1022" spans="1:46" x14ac:dyDescent="0.25">
      <c r="A1022" t="s">
        <v>37</v>
      </c>
      <c r="B1022">
        <v>18.838651148742699</v>
      </c>
      <c r="C1022">
        <v>2.06867073641838E-2</v>
      </c>
      <c r="D1022">
        <v>22.185632285126701</v>
      </c>
      <c r="E1022">
        <v>-14.008263853880001</v>
      </c>
      <c r="F1022" s="1">
        <v>0</v>
      </c>
      <c r="G1022" s="1">
        <v>0</v>
      </c>
      <c r="H1022">
        <v>3.7869258270233299</v>
      </c>
      <c r="I1022">
        <v>-33.190312129397803</v>
      </c>
      <c r="J1022">
        <v>-33.234611834466101</v>
      </c>
      <c r="K1022">
        <v>-71.777942655046402</v>
      </c>
      <c r="L1022">
        <v>-12.265089998946401</v>
      </c>
      <c r="M1022">
        <v>30.928197785110001</v>
      </c>
      <c r="N1022">
        <v>88.841325272066797</v>
      </c>
      <c r="O1022">
        <v>70.316947387914198</v>
      </c>
      <c r="P1022">
        <v>190694.54294727501</v>
      </c>
      <c r="Q1022">
        <v>240560.20546391199</v>
      </c>
      <c r="R1022">
        <v>82.475901547024094</v>
      </c>
      <c r="S1022">
        <v>680.88285008150206</v>
      </c>
      <c r="T1022">
        <v>6.6826163428074996E-4</v>
      </c>
      <c r="U1022">
        <v>0.46563788892913099</v>
      </c>
      <c r="V1022" s="1">
        <v>0</v>
      </c>
      <c r="W1022">
        <v>0.20413508977981601</v>
      </c>
      <c r="X1022">
        <v>0.33022702129105103</v>
      </c>
      <c r="Y1022" s="1">
        <v>0</v>
      </c>
      <c r="Z1022">
        <v>1</v>
      </c>
      <c r="AA1022">
        <v>3.0848437220799802E-4</v>
      </c>
      <c r="AB1022">
        <v>9.0035324729858604E-3</v>
      </c>
      <c r="AC1022">
        <v>7.9244919814753199E-3</v>
      </c>
      <c r="AD1022">
        <v>9.4585313868391606E-3</v>
      </c>
      <c r="AE1022">
        <v>0.62174996079676503</v>
      </c>
      <c r="AF1022" s="3">
        <v>8.7044994511547204E-3</v>
      </c>
      <c r="AG1022">
        <v>3.7836685453445501E-4</v>
      </c>
      <c r="AH1022">
        <v>7.4633439060967</v>
      </c>
      <c r="AI1022">
        <v>0.19980937023411599</v>
      </c>
      <c r="AJ1022">
        <v>436.82572499225103</v>
      </c>
      <c r="AK1022" t="s">
        <v>91</v>
      </c>
      <c r="AL1022" t="s">
        <v>92</v>
      </c>
      <c r="AM1022">
        <v>31082829111.32</v>
      </c>
      <c r="AN1022">
        <v>162998</v>
      </c>
      <c r="AO1022" s="1">
        <f t="shared" si="220"/>
        <v>1.6937475804838037E-2</v>
      </c>
      <c r="AP1022" s="5">
        <f t="shared" si="221"/>
        <v>18.534507835683279</v>
      </c>
      <c r="AQ1022" s="3">
        <f t="shared" si="222"/>
        <v>3.063717801590482E-4</v>
      </c>
      <c r="AR1022" s="15">
        <f t="shared" si="223"/>
        <v>1.6409570502534443E-2</v>
      </c>
      <c r="AT1022" s="15">
        <v>1</v>
      </c>
    </row>
    <row r="1023" spans="1:46" x14ac:dyDescent="0.25">
      <c r="A1023" t="s">
        <v>37</v>
      </c>
      <c r="B1023">
        <v>23.826161991493802</v>
      </c>
      <c r="C1023">
        <v>2.3934816794556099E-2</v>
      </c>
      <c r="D1023">
        <v>25.226818749925702</v>
      </c>
      <c r="E1023">
        <v>-10.133663289225501</v>
      </c>
      <c r="F1023" s="1">
        <v>0</v>
      </c>
      <c r="G1023" s="1">
        <v>0</v>
      </c>
      <c r="H1023">
        <v>3.8314138052075202</v>
      </c>
      <c r="I1023">
        <v>-8.0043921046925597</v>
      </c>
      <c r="J1023">
        <v>-9.5947896745965302</v>
      </c>
      <c r="K1023">
        <v>-44.239709027639201</v>
      </c>
      <c r="L1023">
        <v>12.374521411869001</v>
      </c>
      <c r="M1023">
        <v>29.8061452455891</v>
      </c>
      <c r="N1023">
        <v>89.053006567084097</v>
      </c>
      <c r="O1023">
        <v>70.6668889925798</v>
      </c>
      <c r="P1023">
        <v>195697.98613420199</v>
      </c>
      <c r="Q1023">
        <v>250009.658323385</v>
      </c>
      <c r="R1023">
        <v>82.968530609244397</v>
      </c>
      <c r="S1023">
        <v>684.76504154885902</v>
      </c>
      <c r="T1023">
        <v>8.6655200206560402E-4</v>
      </c>
      <c r="U1023">
        <v>0.44385002751799901</v>
      </c>
      <c r="V1023" s="1">
        <v>0</v>
      </c>
      <c r="W1023">
        <v>0.21448593449279801</v>
      </c>
      <c r="X1023">
        <v>0.34166403798920097</v>
      </c>
      <c r="Y1023" s="1">
        <v>0</v>
      </c>
      <c r="Z1023">
        <v>1</v>
      </c>
      <c r="AA1023">
        <v>3.0585109676691398E-4</v>
      </c>
      <c r="AB1023">
        <v>8.9385326896454596E-3</v>
      </c>
      <c r="AC1023">
        <v>7.8990279214350805E-3</v>
      </c>
      <c r="AD1023">
        <v>1.10595057924075E-2</v>
      </c>
      <c r="AE1023">
        <v>0.61738629273790802</v>
      </c>
      <c r="AF1023" s="3">
        <v>9.3225330203424196E-3</v>
      </c>
      <c r="AG1023">
        <v>1.8529193802902201E-3</v>
      </c>
      <c r="AH1023">
        <v>7.7145519583113096</v>
      </c>
      <c r="AI1023">
        <v>0.19963754902863301</v>
      </c>
      <c r="AJ1023">
        <v>591.09597365565799</v>
      </c>
      <c r="AK1023" t="s">
        <v>93</v>
      </c>
      <c r="AL1023" t="s">
        <v>94</v>
      </c>
      <c r="AM1023">
        <v>39427664662.43</v>
      </c>
      <c r="AN1023">
        <v>201472</v>
      </c>
      <c r="AO1023" s="1">
        <f t="shared" si="220"/>
        <v>1.7527412038544413E-2</v>
      </c>
      <c r="AP1023" s="5">
        <f t="shared" si="221"/>
        <v>19.11922514838804</v>
      </c>
      <c r="AQ1023" s="3">
        <f t="shared" si="222"/>
        <v>4.8966878418251168E-3</v>
      </c>
      <c r="AR1023" s="15">
        <f t="shared" si="223"/>
        <v>0.24618868215496748</v>
      </c>
      <c r="AT1023" s="15">
        <v>1</v>
      </c>
    </row>
    <row r="1024" spans="1:46" x14ac:dyDescent="0.25">
      <c r="A1024" t="s">
        <v>37</v>
      </c>
      <c r="B1024">
        <v>26.620487697745201</v>
      </c>
      <c r="C1024">
        <v>2.77865218965241E-2</v>
      </c>
      <c r="D1024">
        <v>28.691771000818498</v>
      </c>
      <c r="E1024">
        <v>-3.3873258817147698</v>
      </c>
      <c r="F1024" s="1">
        <v>0</v>
      </c>
      <c r="G1024" s="1">
        <v>0</v>
      </c>
      <c r="H1024">
        <v>3.90281458048067</v>
      </c>
      <c r="I1024">
        <v>16.663669487644299</v>
      </c>
      <c r="J1024">
        <v>15.578955194539001</v>
      </c>
      <c r="K1024">
        <v>-21.385609363144901</v>
      </c>
      <c r="L1024">
        <v>36.837387210612803</v>
      </c>
      <c r="M1024">
        <v>29.216637918480401</v>
      </c>
      <c r="N1024">
        <v>88.737968206416198</v>
      </c>
      <c r="O1024">
        <v>70.521721589035806</v>
      </c>
      <c r="P1024">
        <v>197745.03357948799</v>
      </c>
      <c r="Q1024">
        <v>254410.03498787401</v>
      </c>
      <c r="R1024">
        <v>83.681114000616404</v>
      </c>
      <c r="S1024">
        <v>689.95831405085903</v>
      </c>
      <c r="T1024">
        <v>1.0431109394189501E-3</v>
      </c>
      <c r="U1024">
        <v>0.45955328691542802</v>
      </c>
      <c r="V1024" s="1">
        <v>0</v>
      </c>
      <c r="W1024">
        <v>0.19967560062963</v>
      </c>
      <c r="X1024">
        <v>0.34077111245494002</v>
      </c>
      <c r="Y1024" s="1">
        <v>0</v>
      </c>
      <c r="Z1024">
        <v>1</v>
      </c>
      <c r="AA1024">
        <v>3.0094159190294402E-4</v>
      </c>
      <c r="AB1024">
        <v>8.6756237041464603E-3</v>
      </c>
      <c r="AC1024">
        <v>7.6946348609053597E-3</v>
      </c>
      <c r="AD1024">
        <v>1.23812773029969E-2</v>
      </c>
      <c r="AE1024">
        <v>0.61513122296796996</v>
      </c>
      <c r="AF1024" s="3">
        <v>9.9036126897843295E-3</v>
      </c>
      <c r="AG1024">
        <v>4.5126956962139699E-3</v>
      </c>
      <c r="AH1024">
        <v>7.8550959813710799</v>
      </c>
      <c r="AI1024">
        <v>0.19982508126016499</v>
      </c>
      <c r="AJ1024">
        <v>802.73023471613396</v>
      </c>
      <c r="AK1024" t="s">
        <v>95</v>
      </c>
      <c r="AL1024" t="s">
        <v>96</v>
      </c>
      <c r="AM1024">
        <v>32435920113.009998</v>
      </c>
      <c r="AN1024">
        <v>164029</v>
      </c>
      <c r="AO1024" s="1">
        <f t="shared" si="220"/>
        <v>1.7899189142592635E-2</v>
      </c>
      <c r="AP1024" s="5">
        <f t="shared" si="221"/>
        <v>19.485734508528918</v>
      </c>
      <c r="AQ1024" s="3">
        <f t="shared" si="222"/>
        <v>7.5647774741646814E-3</v>
      </c>
      <c r="AR1024" s="15">
        <f t="shared" si="223"/>
        <v>0.3661526429036277</v>
      </c>
      <c r="AT1024" s="15">
        <v>1</v>
      </c>
    </row>
    <row r="1025" spans="1:46" x14ac:dyDescent="0.25">
      <c r="A1025" t="s">
        <v>37</v>
      </c>
      <c r="B1025">
        <v>28.504524688742801</v>
      </c>
      <c r="C1025">
        <v>3.0506215452927001E-2</v>
      </c>
      <c r="D1025">
        <v>31.049034827541899</v>
      </c>
      <c r="E1025">
        <v>3.2502203031555901</v>
      </c>
      <c r="F1025" s="1">
        <v>0</v>
      </c>
      <c r="G1025" s="1">
        <v>0</v>
      </c>
      <c r="H1025">
        <v>3.9826215723087</v>
      </c>
      <c r="I1025">
        <v>40.363048244296898</v>
      </c>
      <c r="J1025">
        <v>39.934661304048397</v>
      </c>
      <c r="K1025">
        <v>-5.0040040102366099</v>
      </c>
      <c r="L1025">
        <v>61.4414383426219</v>
      </c>
      <c r="M1025">
        <v>29.015560338059299</v>
      </c>
      <c r="N1025">
        <v>87.011006269629803</v>
      </c>
      <c r="O1025">
        <v>69.172252716539205</v>
      </c>
      <c r="P1025">
        <v>189241.05171502999</v>
      </c>
      <c r="Q1025">
        <v>244741.104017876</v>
      </c>
      <c r="R1025">
        <v>85.064785938599798</v>
      </c>
      <c r="S1025">
        <v>698.84497991759497</v>
      </c>
      <c r="T1025">
        <v>6.4069452875168201E-4</v>
      </c>
      <c r="U1025">
        <v>0.46184134369945701</v>
      </c>
      <c r="V1025" s="1">
        <v>0</v>
      </c>
      <c r="W1025">
        <v>0.17590585888021101</v>
      </c>
      <c r="X1025">
        <v>0.36225279742033101</v>
      </c>
      <c r="Y1025" s="1">
        <v>0</v>
      </c>
      <c r="Z1025">
        <v>1</v>
      </c>
      <c r="AA1025">
        <v>3.0197965239395002E-4</v>
      </c>
      <c r="AB1025">
        <v>8.3647235507084104E-3</v>
      </c>
      <c r="AC1025">
        <v>7.4987690565126702E-3</v>
      </c>
      <c r="AD1025">
        <v>1.331593298142E-2</v>
      </c>
      <c r="AE1025">
        <v>0.61432245062661806</v>
      </c>
      <c r="AF1025" s="3">
        <v>1.0259184925464499E-2</v>
      </c>
      <c r="AG1025">
        <v>6.8653034917098297E-3</v>
      </c>
      <c r="AH1025">
        <v>7.9044299304539498</v>
      </c>
      <c r="AI1025">
        <v>0.199854170110007</v>
      </c>
      <c r="AJ1025">
        <v>1183.8892547083101</v>
      </c>
      <c r="AK1025" t="s">
        <v>97</v>
      </c>
      <c r="AL1025" t="s">
        <v>98</v>
      </c>
      <c r="AM1025">
        <v>22492245201.59</v>
      </c>
      <c r="AN1025">
        <v>118855</v>
      </c>
      <c r="AO1025" s="1">
        <f t="shared" si="220"/>
        <v>1.8059933634371118E-2</v>
      </c>
      <c r="AP1025" s="5">
        <f t="shared" si="221"/>
        <v>19.643729454158365</v>
      </c>
      <c r="AQ1025" s="3">
        <f t="shared" si="222"/>
        <v>9.5141014940388277E-3</v>
      </c>
      <c r="AR1025" s="15">
        <f t="shared" si="223"/>
        <v>0.45107499852624477</v>
      </c>
      <c r="AT1025" s="15">
        <v>1</v>
      </c>
    </row>
    <row r="1026" spans="1:46" x14ac:dyDescent="0.25">
      <c r="A1026" t="s">
        <v>37</v>
      </c>
      <c r="B1026">
        <v>29.352878410023902</v>
      </c>
      <c r="C1026">
        <v>3.1303999515095098E-2</v>
      </c>
      <c r="D1026">
        <v>31.726828175827901</v>
      </c>
      <c r="E1026">
        <v>12.5712082496583</v>
      </c>
      <c r="F1026" s="1">
        <v>0</v>
      </c>
      <c r="G1026" s="1">
        <v>0</v>
      </c>
      <c r="H1026">
        <v>4.1086612110134304</v>
      </c>
      <c r="I1026">
        <v>61.826007465916</v>
      </c>
      <c r="J1026">
        <v>62.099247329609199</v>
      </c>
      <c r="K1026">
        <v>12.672652619899701</v>
      </c>
      <c r="L1026">
        <v>85.528924006702098</v>
      </c>
      <c r="M1026">
        <v>29.373854407219799</v>
      </c>
      <c r="N1026">
        <v>84.067700225498697</v>
      </c>
      <c r="O1026">
        <v>66.808217973036093</v>
      </c>
      <c r="P1026">
        <v>168202.12193925699</v>
      </c>
      <c r="Q1026">
        <v>218587.13554380299</v>
      </c>
      <c r="R1026">
        <v>89.587131265674202</v>
      </c>
      <c r="S1026">
        <v>699.63775712057804</v>
      </c>
      <c r="T1026">
        <v>9.4106664752499896E-4</v>
      </c>
      <c r="U1026">
        <v>0.49884580929776401</v>
      </c>
      <c r="V1026" s="1">
        <v>0</v>
      </c>
      <c r="W1026">
        <v>0.14042948361441801</v>
      </c>
      <c r="X1026">
        <v>0.36072470708781701</v>
      </c>
      <c r="Y1026" s="1">
        <v>0</v>
      </c>
      <c r="Z1026">
        <v>1</v>
      </c>
      <c r="AA1026">
        <v>3.0597329404371301E-4</v>
      </c>
      <c r="AB1026">
        <v>8.0985779267180296E-3</v>
      </c>
      <c r="AC1026">
        <v>7.3801311711816104E-3</v>
      </c>
      <c r="AD1026">
        <v>1.4787285479873799E-2</v>
      </c>
      <c r="AE1026">
        <v>0.61670618718533998</v>
      </c>
      <c r="AF1026" s="3">
        <v>1.04840051821507E-2</v>
      </c>
      <c r="AG1026">
        <v>6.6349257894679197E-3</v>
      </c>
      <c r="AH1026">
        <v>7.8242726854651501</v>
      </c>
      <c r="AI1026">
        <v>0.199658550684508</v>
      </c>
      <c r="AJ1026">
        <v>1761.10266776712</v>
      </c>
      <c r="AK1026" t="s">
        <v>99</v>
      </c>
      <c r="AL1026" t="s">
        <v>100</v>
      </c>
      <c r="AM1026">
        <v>10611199064.66</v>
      </c>
      <c r="AN1026">
        <v>63086</v>
      </c>
      <c r="AO1026" s="1">
        <f t="shared" si="220"/>
        <v>1.8170109647376025E-2</v>
      </c>
      <c r="AP1026" s="71">
        <f t="shared" si="221"/>
        <v>19.751856689372861</v>
      </c>
      <c r="AQ1026" s="68">
        <f t="shared" si="222"/>
        <v>1.0370748964918249E-2</v>
      </c>
      <c r="AR1026" s="72">
        <f t="shared" si="223"/>
        <v>0.48608198569082872</v>
      </c>
      <c r="AS1026" s="68">
        <f>AVERAGE(AQ1024:AQ1026)</f>
        <v>9.149875977707252E-3</v>
      </c>
      <c r="AT1026" s="15">
        <v>1</v>
      </c>
    </row>
    <row r="1027" spans="1:46" x14ac:dyDescent="0.25">
      <c r="A1027" t="s">
        <v>37</v>
      </c>
      <c r="B1027">
        <v>24.843175927678701</v>
      </c>
      <c r="C1027">
        <v>2.9655574589915301E-2</v>
      </c>
      <c r="D1027">
        <v>30.319544275045502</v>
      </c>
      <c r="E1027">
        <v>22.078308509453901</v>
      </c>
      <c r="F1027" s="1">
        <v>0</v>
      </c>
      <c r="G1027" s="1">
        <v>0</v>
      </c>
      <c r="H1027">
        <v>4.2819348092737002</v>
      </c>
      <c r="I1027">
        <v>82.844896183308606</v>
      </c>
      <c r="J1027">
        <v>83.867406326351201</v>
      </c>
      <c r="K1027">
        <v>37.7170017802801</v>
      </c>
      <c r="L1027">
        <v>110.88768621190999</v>
      </c>
      <c r="M1027">
        <v>30.9464299314531</v>
      </c>
      <c r="N1027">
        <v>82.997964984392695</v>
      </c>
      <c r="O1027">
        <v>65.976946695400201</v>
      </c>
      <c r="P1027">
        <v>142052.55201611601</v>
      </c>
      <c r="Q1027">
        <v>187689.16152006699</v>
      </c>
      <c r="R1027">
        <v>101.66104574683099</v>
      </c>
      <c r="S1027">
        <v>687.39981020025698</v>
      </c>
      <c r="T1027">
        <v>7.9299218194910797E-4</v>
      </c>
      <c r="U1027">
        <v>0.5116654175209</v>
      </c>
      <c r="V1027" s="1">
        <v>0</v>
      </c>
      <c r="W1027">
        <v>0.12233047644424801</v>
      </c>
      <c r="X1027">
        <v>0.36600410603485001</v>
      </c>
      <c r="Y1027" s="1">
        <v>0</v>
      </c>
      <c r="Z1027">
        <v>1</v>
      </c>
      <c r="AA1027">
        <v>3.1010049230027802E-4</v>
      </c>
      <c r="AB1027">
        <v>7.7456272115597798E-3</v>
      </c>
      <c r="AC1027">
        <v>7.3005600916179903E-3</v>
      </c>
      <c r="AD1027">
        <v>1.48275767418817E-2</v>
      </c>
      <c r="AE1027">
        <v>0.61791776856173797</v>
      </c>
      <c r="AF1027" s="3">
        <v>1.0566393842405699E-2</v>
      </c>
      <c r="AG1027">
        <v>5.2077774728375298E-3</v>
      </c>
      <c r="AH1027">
        <v>7.4489496331762597</v>
      </c>
      <c r="AI1027">
        <v>0.19849791394479599</v>
      </c>
      <c r="AJ1027">
        <v>2488.2560442208201</v>
      </c>
      <c r="AK1027" t="s">
        <v>101</v>
      </c>
      <c r="AL1027" t="s">
        <v>102</v>
      </c>
      <c r="AM1027">
        <v>4671398173.0500002</v>
      </c>
      <c r="AN1027">
        <v>32885</v>
      </c>
      <c r="AO1027" s="1">
        <f t="shared" si="220"/>
        <v>1.8177054426323967E-2</v>
      </c>
      <c r="AP1027" s="71">
        <f t="shared" si="221"/>
        <v>19.758667856252032</v>
      </c>
      <c r="AQ1027" s="68">
        <f t="shared" si="222"/>
        <v>5.3414113320899084E-3</v>
      </c>
      <c r="AR1027" s="72">
        <f t="shared" si="223"/>
        <v>0.25733050974981753</v>
      </c>
      <c r="AT1027" s="15">
        <v>1</v>
      </c>
    </row>
    <row r="1028" spans="1:46" x14ac:dyDescent="0.25">
      <c r="A1028" t="s">
        <v>37</v>
      </c>
      <c r="B1028">
        <v>23.172059738999899</v>
      </c>
      <c r="C1028">
        <v>2.7548306036617998E-2</v>
      </c>
      <c r="D1028">
        <v>28.481821288036102</v>
      </c>
      <c r="E1028">
        <v>27.320337568249901</v>
      </c>
      <c r="F1028" s="1">
        <v>0</v>
      </c>
      <c r="G1028" s="1">
        <v>0</v>
      </c>
      <c r="H1028">
        <v>4.4057816654192603</v>
      </c>
      <c r="I1028">
        <v>104.05477910824899</v>
      </c>
      <c r="J1028">
        <v>104.819672375728</v>
      </c>
      <c r="K1028">
        <v>58.253905684301202</v>
      </c>
      <c r="L1028">
        <v>136.051582157756</v>
      </c>
      <c r="M1028">
        <v>32.884323378862497</v>
      </c>
      <c r="N1028">
        <v>81.7100853995546</v>
      </c>
      <c r="O1028">
        <v>64.761346759785496</v>
      </c>
      <c r="P1028">
        <v>124441.58265249099</v>
      </c>
      <c r="Q1028">
        <v>162479.35761809201</v>
      </c>
      <c r="R1028">
        <v>113.013268673233</v>
      </c>
      <c r="S1028">
        <v>684.42104080950401</v>
      </c>
      <c r="T1028">
        <v>1.1995141537121401E-3</v>
      </c>
      <c r="U1028">
        <v>0.52104899036968699</v>
      </c>
      <c r="V1028" s="1">
        <v>0</v>
      </c>
      <c r="W1028">
        <v>9.9882235260904201E-2</v>
      </c>
      <c r="X1028">
        <v>0.379068774369408</v>
      </c>
      <c r="Y1028" s="1">
        <v>0</v>
      </c>
      <c r="Z1028">
        <v>1</v>
      </c>
      <c r="AA1028">
        <v>3.14352523781283E-4</v>
      </c>
      <c r="AB1028">
        <v>7.5746854383465798E-3</v>
      </c>
      <c r="AC1028">
        <v>7.3820089383562501E-3</v>
      </c>
      <c r="AD1028">
        <v>1.35428727112911E-2</v>
      </c>
      <c r="AE1028">
        <v>0.62196794269340105</v>
      </c>
      <c r="AF1028" s="3">
        <v>1.06356518200571E-2</v>
      </c>
      <c r="AG1028">
        <v>4.7335653686318199E-3</v>
      </c>
      <c r="AH1028">
        <v>7.0383007737783796</v>
      </c>
      <c r="AI1028">
        <v>0.19890723661061299</v>
      </c>
      <c r="AJ1028">
        <v>3247.5001505310202</v>
      </c>
      <c r="AK1028" t="s">
        <v>103</v>
      </c>
      <c r="AL1028" t="s">
        <v>104</v>
      </c>
      <c r="AM1028">
        <v>2405331351.0900002</v>
      </c>
      <c r="AN1028">
        <v>19329</v>
      </c>
      <c r="AO1028" s="1">
        <f t="shared" si="220"/>
        <v>1.8332013282194633E-2</v>
      </c>
      <c r="AP1028" s="71">
        <f t="shared" si="221"/>
        <v>19.910507663633435</v>
      </c>
      <c r="AQ1028" s="68">
        <f t="shared" si="222"/>
        <v>3.3952903872306907E-3</v>
      </c>
      <c r="AR1028" s="72">
        <f t="shared" si="223"/>
        <v>0.1638105934045917</v>
      </c>
      <c r="AS1028" s="68">
        <f>AVERAGE(AQ1026:AQ1028)</f>
        <v>6.3691502280796156E-3</v>
      </c>
      <c r="AT1028" s="15">
        <v>1</v>
      </c>
    </row>
    <row r="1029" spans="1:46" x14ac:dyDescent="0.25">
      <c r="A1029" t="s">
        <v>37</v>
      </c>
      <c r="B1029">
        <v>23.228754022813099</v>
      </c>
      <c r="C1029">
        <v>2.51209076952797E-2</v>
      </c>
      <c r="D1029">
        <v>26.309911689025999</v>
      </c>
      <c r="E1029">
        <v>29.760898139709699</v>
      </c>
      <c r="F1029" s="1">
        <v>0</v>
      </c>
      <c r="G1029" s="1">
        <v>0</v>
      </c>
      <c r="H1029">
        <v>4.4977045692868698</v>
      </c>
      <c r="I1029">
        <v>124.415559757971</v>
      </c>
      <c r="J1029">
        <v>124.811321728949</v>
      </c>
      <c r="K1029">
        <v>76.561325552135997</v>
      </c>
      <c r="L1029">
        <v>160.782580032661</v>
      </c>
      <c r="M1029">
        <v>35.372807748808</v>
      </c>
      <c r="N1029">
        <v>81.305018959702096</v>
      </c>
      <c r="O1029">
        <v>64.149851705684199</v>
      </c>
      <c r="P1029">
        <v>109228.565518217</v>
      </c>
      <c r="Q1029">
        <v>141206.115753772</v>
      </c>
      <c r="R1029">
        <v>124.04140418447</v>
      </c>
      <c r="S1029">
        <v>685.91866061609096</v>
      </c>
      <c r="T1029">
        <v>3.4905572573536598E-4</v>
      </c>
      <c r="U1029">
        <v>0.54664547939858998</v>
      </c>
      <c r="V1029" s="1">
        <v>0</v>
      </c>
      <c r="W1029">
        <v>8.2934889020703298E-2</v>
      </c>
      <c r="X1029">
        <v>0.37041963158070501</v>
      </c>
      <c r="Y1029" s="1">
        <v>0</v>
      </c>
      <c r="Z1029">
        <v>1</v>
      </c>
      <c r="AA1029">
        <v>3.2788341787550103E-4</v>
      </c>
      <c r="AB1029">
        <v>7.2947378503356404E-3</v>
      </c>
      <c r="AC1029">
        <v>7.4012968374453196E-3</v>
      </c>
      <c r="AD1029">
        <v>1.2579281789917201E-2</v>
      </c>
      <c r="AE1029">
        <v>0.62165847143082098</v>
      </c>
      <c r="AF1029" s="3">
        <v>1.0630359861467001E-2</v>
      </c>
      <c r="AG1029">
        <v>3.9117531644362403E-3</v>
      </c>
      <c r="AH1029">
        <v>6.4931132105957197</v>
      </c>
      <c r="AI1029">
        <v>0.19890047528517299</v>
      </c>
      <c r="AJ1029">
        <v>4028.81038132399</v>
      </c>
      <c r="AK1029" t="s">
        <v>105</v>
      </c>
      <c r="AL1029" t="s">
        <v>106</v>
      </c>
      <c r="AM1029">
        <v>1235156618.8800001</v>
      </c>
      <c r="AN1029">
        <v>11308</v>
      </c>
      <c r="AO1029" s="1">
        <f t="shared" si="220"/>
        <v>1.8359540116787823E-2</v>
      </c>
      <c r="AP1029" s="5">
        <f t="shared" si="221"/>
        <v>19.937452866257633</v>
      </c>
      <c r="AQ1029" s="3">
        <f t="shared" si="222"/>
        <v>3.4279426545437558E-3</v>
      </c>
      <c r="AR1029" s="15">
        <f t="shared" si="223"/>
        <v>0.16508132601660974</v>
      </c>
      <c r="AT1029" s="15">
        <v>1</v>
      </c>
    </row>
    <row r="1030" spans="1:46" x14ac:dyDescent="0.25">
      <c r="A1030" t="s">
        <v>37</v>
      </c>
      <c r="B1030">
        <v>21.033594488745798</v>
      </c>
      <c r="C1030">
        <v>2.3449163796708701E-2</v>
      </c>
      <c r="D1030">
        <v>24.7791433936566</v>
      </c>
      <c r="E1030">
        <v>53.1297691444869</v>
      </c>
      <c r="F1030" s="1">
        <v>0</v>
      </c>
      <c r="G1030" s="1">
        <v>0</v>
      </c>
      <c r="H1030">
        <v>4.7453448988914397</v>
      </c>
      <c r="I1030">
        <v>143.328912705931</v>
      </c>
      <c r="J1030">
        <v>143.39242024137599</v>
      </c>
      <c r="K1030">
        <v>94.051935285873796</v>
      </c>
      <c r="L1030">
        <v>185.11434280635501</v>
      </c>
      <c r="M1030">
        <v>36.031777599879298</v>
      </c>
      <c r="N1030">
        <v>80.603957445941901</v>
      </c>
      <c r="O1030">
        <v>63.565438338327702</v>
      </c>
      <c r="P1030">
        <v>94739.327791116404</v>
      </c>
      <c r="Q1030">
        <v>123091.86267084601</v>
      </c>
      <c r="R1030">
        <v>123.12835658672699</v>
      </c>
      <c r="S1030">
        <v>685.24433515771204</v>
      </c>
      <c r="T1030">
        <v>1.06859862410405E-4</v>
      </c>
      <c r="U1030">
        <v>0.58119977789911303</v>
      </c>
      <c r="V1030" s="1">
        <v>0</v>
      </c>
      <c r="W1030">
        <v>7.0035396949413298E-2</v>
      </c>
      <c r="X1030">
        <v>0.348764825151473</v>
      </c>
      <c r="Y1030" s="1">
        <v>0</v>
      </c>
      <c r="Z1030">
        <v>1</v>
      </c>
      <c r="AA1030">
        <v>3.4526911269515398E-4</v>
      </c>
      <c r="AB1030">
        <v>6.8997123836194701E-3</v>
      </c>
      <c r="AC1030">
        <v>7.3209665206836697E-3</v>
      </c>
      <c r="AD1030">
        <v>1.26853232019158E-2</v>
      </c>
      <c r="AE1030">
        <v>0.61520970965915101</v>
      </c>
      <c r="AF1030" s="3">
        <v>1.05200860351714E-2</v>
      </c>
      <c r="AG1030">
        <v>2.86654464402E-3</v>
      </c>
      <c r="AH1030">
        <v>6.3751868776198997</v>
      </c>
      <c r="AI1030">
        <v>0.19936617021640901</v>
      </c>
      <c r="AJ1030">
        <v>4787.9953222168797</v>
      </c>
      <c r="AK1030" t="s">
        <v>107</v>
      </c>
      <c r="AL1030" t="s">
        <v>108</v>
      </c>
      <c r="AM1030">
        <v>473507160.30000001</v>
      </c>
      <c r="AN1030">
        <v>4998</v>
      </c>
      <c r="AO1030" s="1">
        <f t="shared" si="220"/>
        <v>1.8186321668550224E-2</v>
      </c>
      <c r="AP1030" s="5">
        <f t="shared" si="221"/>
        <v>19.767755978656464</v>
      </c>
      <c r="AQ1030" s="3">
        <f t="shared" si="222"/>
        <v>1.3002838344042221E-3</v>
      </c>
      <c r="AR1030" s="15">
        <f t="shared" si="223"/>
        <v>6.4035518824497872E-2</v>
      </c>
      <c r="AT1030" s="15">
        <v>1</v>
      </c>
    </row>
    <row r="1031" spans="1:46" x14ac:dyDescent="0.25">
      <c r="A1031" t="s">
        <v>37</v>
      </c>
      <c r="B1031">
        <v>23.588248230844101</v>
      </c>
      <c r="C1031">
        <v>2.3296674456718802E-2</v>
      </c>
      <c r="D1031">
        <v>24.6380725808853</v>
      </c>
      <c r="E1031">
        <v>89.945059951639294</v>
      </c>
      <c r="F1031" s="1">
        <v>0</v>
      </c>
      <c r="G1031" s="1">
        <v>0</v>
      </c>
      <c r="H1031">
        <v>5.0775894264599497</v>
      </c>
      <c r="I1031">
        <v>164.86321272237799</v>
      </c>
      <c r="J1031">
        <v>163.957411666924</v>
      </c>
      <c r="K1031">
        <v>120.578903136592</v>
      </c>
      <c r="L1031">
        <v>209.65478143077101</v>
      </c>
      <c r="M1031">
        <v>35.357333123756803</v>
      </c>
      <c r="N1031">
        <v>81.832491337448502</v>
      </c>
      <c r="O1031">
        <v>64.780638357691302</v>
      </c>
      <c r="P1031">
        <v>88444.560024232604</v>
      </c>
      <c r="Q1031">
        <v>117099.939779067</v>
      </c>
      <c r="R1031">
        <v>119.39169672343</v>
      </c>
      <c r="S1031">
        <v>675.02986128318696</v>
      </c>
      <c r="T1031" s="1">
        <v>0</v>
      </c>
      <c r="U1031">
        <v>0.658476436306766</v>
      </c>
      <c r="V1031" s="1">
        <v>0</v>
      </c>
      <c r="W1031">
        <v>6.5362477007265399E-2</v>
      </c>
      <c r="X1031">
        <v>0.276161086685968</v>
      </c>
      <c r="Y1031" s="1">
        <v>0</v>
      </c>
      <c r="Z1031">
        <v>1</v>
      </c>
      <c r="AA1031">
        <v>3.4671039182959001E-4</v>
      </c>
      <c r="AB1031">
        <v>6.8123108063904902E-3</v>
      </c>
      <c r="AC1031">
        <v>7.4315852332693501E-3</v>
      </c>
      <c r="AD1031">
        <v>1.29870820554335E-2</v>
      </c>
      <c r="AE1031">
        <v>0.60094913270118899</v>
      </c>
      <c r="AF1031" s="3">
        <v>1.02762301691903E-2</v>
      </c>
      <c r="AG1031">
        <v>2.65551278149187E-3</v>
      </c>
      <c r="AH1031">
        <v>6.4995089861529403</v>
      </c>
      <c r="AI1031">
        <v>0.19855722407520299</v>
      </c>
      <c r="AJ1031">
        <v>5434.5994803378399</v>
      </c>
      <c r="AK1031" t="s">
        <v>109</v>
      </c>
      <c r="AL1031" t="s">
        <v>110</v>
      </c>
      <c r="AM1031">
        <v>218988730.62</v>
      </c>
      <c r="AN1031">
        <v>2476</v>
      </c>
      <c r="AO1031" s="1">
        <f t="shared" si="220"/>
        <v>1.805452579428924E-2</v>
      </c>
      <c r="AP1031" s="5">
        <f t="shared" si="221"/>
        <v>19.638418738706154</v>
      </c>
      <c r="AQ1031" s="3">
        <f t="shared" si="222"/>
        <v>4.1154990122929044E-3</v>
      </c>
      <c r="AR1031" s="15">
        <f t="shared" si="223"/>
        <v>0.2011276745185735</v>
      </c>
      <c r="AT1031" s="15">
        <v>1</v>
      </c>
    </row>
    <row r="1032" spans="1:46" x14ac:dyDescent="0.25">
      <c r="A1032" t="s">
        <v>37</v>
      </c>
      <c r="B1032">
        <v>16.326468278113499</v>
      </c>
      <c r="C1032">
        <v>2.2272279735792801E-2</v>
      </c>
      <c r="D1032">
        <v>23.6840806690142</v>
      </c>
      <c r="E1032">
        <v>117.529063632526</v>
      </c>
      <c r="F1032" s="1">
        <v>0</v>
      </c>
      <c r="G1032" s="1">
        <v>0</v>
      </c>
      <c r="H1032">
        <v>5.3468649861314201</v>
      </c>
      <c r="I1032">
        <v>185.81515863041199</v>
      </c>
      <c r="J1032">
        <v>188.92824506885501</v>
      </c>
      <c r="K1032">
        <v>141.73283059988199</v>
      </c>
      <c r="L1032">
        <v>235.00378807023799</v>
      </c>
      <c r="M1032">
        <v>35.086003097531403</v>
      </c>
      <c r="N1032">
        <v>80.977008140011407</v>
      </c>
      <c r="O1032">
        <v>64.137375634819904</v>
      </c>
      <c r="P1032">
        <v>79897.640385232706</v>
      </c>
      <c r="Q1032">
        <v>105458.624898088</v>
      </c>
      <c r="R1032">
        <v>119.31938851127801</v>
      </c>
      <c r="S1032">
        <v>679.07337906753696</v>
      </c>
      <c r="T1032" s="1">
        <v>0</v>
      </c>
      <c r="U1032">
        <v>0.68649107048604596</v>
      </c>
      <c r="V1032" s="1">
        <v>0</v>
      </c>
      <c r="W1032">
        <v>9.65131184876903E-2</v>
      </c>
      <c r="X1032">
        <v>0.216995811026263</v>
      </c>
      <c r="Y1032" s="1">
        <v>0</v>
      </c>
      <c r="Z1032">
        <v>1</v>
      </c>
      <c r="AA1032">
        <v>3.5842929866813201E-4</v>
      </c>
      <c r="AB1032">
        <v>6.2976092322995503E-3</v>
      </c>
      <c r="AC1032">
        <v>7.0622047143556899E-3</v>
      </c>
      <c r="AD1032">
        <v>1.25808792578772E-2</v>
      </c>
      <c r="AE1032">
        <v>0.60764570628257597</v>
      </c>
      <c r="AF1032" s="3">
        <v>1.0390741577432E-2</v>
      </c>
      <c r="AG1032">
        <v>2.6600557095486201E-3</v>
      </c>
      <c r="AH1032">
        <v>6.5175201076912703</v>
      </c>
      <c r="AI1032">
        <v>0.197292089959581</v>
      </c>
      <c r="AJ1032">
        <v>6031.1014014738403</v>
      </c>
      <c r="AK1032" t="s">
        <v>111</v>
      </c>
      <c r="AL1032" t="s">
        <v>112</v>
      </c>
      <c r="AM1032">
        <v>49776229.960000001</v>
      </c>
      <c r="AN1032">
        <v>623</v>
      </c>
      <c r="AO1032" s="1">
        <f t="shared" si="220"/>
        <v>1.781137559045582E-2</v>
      </c>
      <c r="AP1032" s="5">
        <f t="shared" si="221"/>
        <v>19.399302790827988</v>
      </c>
      <c r="AQ1032" s="3">
        <f t="shared" si="222"/>
        <v>-3.0671942023866097E-3</v>
      </c>
      <c r="AR1032" s="15">
        <f t="shared" si="223"/>
        <v>-0.15839922423229191</v>
      </c>
      <c r="AT1032" s="15">
        <v>1</v>
      </c>
    </row>
    <row r="1033" spans="1:46" x14ac:dyDescent="0.25">
      <c r="A1033" t="s">
        <v>37</v>
      </c>
      <c r="B1033">
        <v>6.4305146211974797</v>
      </c>
      <c r="C1033">
        <v>2.44275773219708E-2</v>
      </c>
      <c r="D1033">
        <v>25.678548475236699</v>
      </c>
      <c r="E1033">
        <v>170.03530382980199</v>
      </c>
      <c r="F1033" s="1">
        <v>0</v>
      </c>
      <c r="G1033" s="1">
        <v>0</v>
      </c>
      <c r="H1033">
        <v>5.7762952305995103</v>
      </c>
      <c r="I1033">
        <v>229.945485315882</v>
      </c>
      <c r="J1033">
        <v>228.49445389162801</v>
      </c>
      <c r="K1033">
        <v>188.710014930814</v>
      </c>
      <c r="L1033">
        <v>273.32314509197897</v>
      </c>
      <c r="M1033">
        <v>33.204439567681703</v>
      </c>
      <c r="N1033">
        <v>82.525392450861901</v>
      </c>
      <c r="O1033">
        <v>66.337758992731196</v>
      </c>
      <c r="P1033">
        <v>91266.080359408006</v>
      </c>
      <c r="Q1033">
        <v>111632.233444344</v>
      </c>
      <c r="R1033">
        <v>115.74541849291801</v>
      </c>
      <c r="S1033">
        <v>669.86563363113703</v>
      </c>
      <c r="T1033" s="1">
        <v>0</v>
      </c>
      <c r="U1033">
        <v>0.88773517304055105</v>
      </c>
      <c r="V1033" s="1">
        <v>0</v>
      </c>
      <c r="W1033">
        <v>3.4597816065684503E-2</v>
      </c>
      <c r="X1033">
        <v>7.7667010893764002E-2</v>
      </c>
      <c r="Y1033" s="1">
        <v>0</v>
      </c>
      <c r="Z1033">
        <v>1</v>
      </c>
      <c r="AA1033">
        <v>3.07401143158873E-4</v>
      </c>
      <c r="AB1033">
        <v>6.5606215012679499E-3</v>
      </c>
      <c r="AC1033">
        <v>7.1488266566305803E-3</v>
      </c>
      <c r="AD1033">
        <v>1.3959695140509E-2</v>
      </c>
      <c r="AE1033">
        <v>0.57764668527319796</v>
      </c>
      <c r="AF1033" s="3">
        <v>9.8777583181716908E-3</v>
      </c>
      <c r="AG1033">
        <v>3.2480213317557598E-3</v>
      </c>
      <c r="AH1033">
        <v>6.7932430680846698</v>
      </c>
      <c r="AI1033">
        <v>0.195088248712285</v>
      </c>
      <c r="AJ1033">
        <v>6512.8862716707399</v>
      </c>
      <c r="AK1033" t="s">
        <v>113</v>
      </c>
      <c r="AL1033" t="s">
        <v>114</v>
      </c>
      <c r="AM1033">
        <v>43168856.009999998</v>
      </c>
      <c r="AN1033">
        <v>473</v>
      </c>
      <c r="AO1033" s="1">
        <f t="shared" si="220"/>
        <v>1.7333986117961143E-2</v>
      </c>
      <c r="AP1033" s="5">
        <f t="shared" si="221"/>
        <v>18.927935663675598</v>
      </c>
      <c r="AQ1033" s="3">
        <f t="shared" si="222"/>
        <v>-1.1810474898394964E-2</v>
      </c>
      <c r="AR1033" s="15">
        <f t="shared" si="223"/>
        <v>-0.66026328832371228</v>
      </c>
      <c r="AT1033" s="15">
        <v>1</v>
      </c>
    </row>
    <row r="1034" spans="1:46" x14ac:dyDescent="0.25">
      <c r="AN1034">
        <f>SUM(AN1016:AN1033)</f>
        <v>1020931</v>
      </c>
    </row>
    <row r="1035" spans="1:46" x14ac:dyDescent="0.25">
      <c r="AO1035" t="s">
        <v>226</v>
      </c>
      <c r="AP1035" t="s">
        <v>67</v>
      </c>
      <c r="AR1035" t="s">
        <v>332</v>
      </c>
    </row>
    <row r="1036" spans="1:46" x14ac:dyDescent="0.25">
      <c r="A1036" t="s">
        <v>0</v>
      </c>
      <c r="B1036" t="s">
        <v>1</v>
      </c>
      <c r="C1036" t="s">
        <v>2</v>
      </c>
      <c r="D1036" t="s">
        <v>3</v>
      </c>
      <c r="E1036" t="s">
        <v>5</v>
      </c>
      <c r="F1036" t="s">
        <v>6</v>
      </c>
      <c r="G1036" t="s">
        <v>208</v>
      </c>
      <c r="H1036" t="s">
        <v>7</v>
      </c>
      <c r="I1036" t="s">
        <v>8</v>
      </c>
      <c r="J1036" t="s">
        <v>134</v>
      </c>
      <c r="K1036" t="s">
        <v>143</v>
      </c>
      <c r="L1036" t="s">
        <v>9</v>
      </c>
      <c r="M1036" t="s">
        <v>10</v>
      </c>
      <c r="N1036" t="s">
        <v>11</v>
      </c>
      <c r="O1036" t="s">
        <v>13</v>
      </c>
      <c r="P1036" t="s">
        <v>14</v>
      </c>
      <c r="Q1036" t="s">
        <v>15</v>
      </c>
      <c r="R1036" t="s">
        <v>16</v>
      </c>
      <c r="S1036" t="s">
        <v>17</v>
      </c>
      <c r="T1036" t="s">
        <v>18</v>
      </c>
      <c r="U1036" t="s">
        <v>20</v>
      </c>
      <c r="V1036" t="s">
        <v>21</v>
      </c>
      <c r="W1036" t="s">
        <v>22</v>
      </c>
      <c r="X1036" t="s">
        <v>23</v>
      </c>
      <c r="Y1036" t="s">
        <v>24</v>
      </c>
      <c r="Z1036" t="s">
        <v>25</v>
      </c>
      <c r="AA1036" t="s">
        <v>26</v>
      </c>
      <c r="AB1036" t="s">
        <v>27</v>
      </c>
      <c r="AC1036" t="s">
        <v>263</v>
      </c>
      <c r="AD1036" t="s">
        <v>29</v>
      </c>
      <c r="AE1036" t="s">
        <v>326</v>
      </c>
      <c r="AF1036" s="3" t="s">
        <v>233</v>
      </c>
      <c r="AG1036" t="s">
        <v>30</v>
      </c>
      <c r="AH1036" t="s">
        <v>31</v>
      </c>
      <c r="AI1036" t="s">
        <v>32</v>
      </c>
      <c r="AJ1036" t="s">
        <v>33</v>
      </c>
      <c r="AK1036" t="s">
        <v>34</v>
      </c>
      <c r="AL1036" t="s">
        <v>74</v>
      </c>
      <c r="AM1036" t="s">
        <v>35</v>
      </c>
      <c r="AN1036" t="s">
        <v>36</v>
      </c>
      <c r="AO1036" s="15">
        <v>1</v>
      </c>
      <c r="AP1036" s="15">
        <v>1</v>
      </c>
    </row>
    <row r="1037" spans="1:46" x14ac:dyDescent="0.25">
      <c r="A1037" t="s">
        <v>37</v>
      </c>
      <c r="B1037">
        <v>8.7041235538676195E-2</v>
      </c>
      <c r="C1037">
        <v>5.12391989016502E-3</v>
      </c>
      <c r="D1037">
        <v>5.9783495397692601</v>
      </c>
      <c r="E1037">
        <v>-82.465588762903707</v>
      </c>
      <c r="F1037" s="1">
        <v>0</v>
      </c>
      <c r="G1037" s="1">
        <v>0</v>
      </c>
      <c r="H1037">
        <v>2.8066251321172699</v>
      </c>
      <c r="I1037">
        <v>-202.399168817652</v>
      </c>
      <c r="J1037">
        <v>-203.82970886868799</v>
      </c>
      <c r="K1037">
        <v>-207.19844247105399</v>
      </c>
      <c r="L1037">
        <v>-186.18587416096901</v>
      </c>
      <c r="M1037">
        <v>26.320418011762499</v>
      </c>
      <c r="N1037">
        <v>92.369018463547803</v>
      </c>
      <c r="O1037">
        <v>76.740875300974807</v>
      </c>
      <c r="P1037">
        <v>246125.48685714201</v>
      </c>
      <c r="Q1037">
        <v>278087.20400518802</v>
      </c>
      <c r="R1037">
        <v>82.237196787714296</v>
      </c>
      <c r="S1037">
        <v>642.70209887556905</v>
      </c>
      <c r="T1037" s="1">
        <v>0</v>
      </c>
      <c r="U1037">
        <v>0.84275562411018301</v>
      </c>
      <c r="V1037" s="1">
        <v>0</v>
      </c>
      <c r="W1037">
        <v>3.7683898468126802E-2</v>
      </c>
      <c r="X1037">
        <v>0.119560477421689</v>
      </c>
      <c r="Y1037" s="1">
        <v>0</v>
      </c>
      <c r="Z1037">
        <v>1</v>
      </c>
      <c r="AA1037">
        <v>2.9756883607083302E-4</v>
      </c>
      <c r="AB1037">
        <v>4.8048201478788103E-3</v>
      </c>
      <c r="AC1037">
        <v>4.2997424527350496E-3</v>
      </c>
      <c r="AD1037">
        <v>2.15595388112148E-5</v>
      </c>
      <c r="AE1037">
        <v>0.35827568368607399</v>
      </c>
      <c r="AF1037" s="3">
        <v>0</v>
      </c>
      <c r="AG1037" s="1">
        <v>0</v>
      </c>
      <c r="AH1037">
        <v>6.4176934808765802</v>
      </c>
      <c r="AI1037">
        <v>0.14590054199338301</v>
      </c>
      <c r="AJ1037" s="1">
        <v>0</v>
      </c>
      <c r="AK1037" t="s">
        <v>77</v>
      </c>
      <c r="AL1037" t="s">
        <v>78</v>
      </c>
      <c r="AM1037">
        <v>17228784.079999998</v>
      </c>
      <c r="AN1037">
        <v>70</v>
      </c>
      <c r="AO1037" s="1">
        <f>AA1037+AC1037*$AO$930+AF1037*AT1037</f>
        <v>4.5973112888058826E-3</v>
      </c>
      <c r="AP1037" s="5">
        <f>100*(1-(1-AO1037)^12)</f>
        <v>5.3793964467893645</v>
      </c>
      <c r="AQ1037" s="3">
        <f>(1-(1-B1037/100)^(1/12))- AO1037</f>
        <v>-4.524747972969167E-3</v>
      </c>
      <c r="AR1037" s="15">
        <f>B1037/AP1037-1</f>
        <v>-0.98381951648300137</v>
      </c>
      <c r="AT1037" s="15">
        <v>1</v>
      </c>
    </row>
    <row r="1038" spans="1:46" x14ac:dyDescent="0.25">
      <c r="A1038" t="s">
        <v>37</v>
      </c>
      <c r="B1038">
        <v>12.4228054715214</v>
      </c>
      <c r="C1038">
        <v>5.9595918602906098E-3</v>
      </c>
      <c r="D1038">
        <v>6.9216945658962503</v>
      </c>
      <c r="E1038">
        <v>-49.490520058853299</v>
      </c>
      <c r="F1038" s="1">
        <v>0</v>
      </c>
      <c r="G1038" s="1">
        <v>0</v>
      </c>
      <c r="H1038">
        <v>3.1504983829073598</v>
      </c>
      <c r="I1038">
        <v>-171.85814817223999</v>
      </c>
      <c r="J1038">
        <v>-164.44463369181301</v>
      </c>
      <c r="K1038">
        <v>-175.74937632434299</v>
      </c>
      <c r="L1038">
        <v>-154.943908840387</v>
      </c>
      <c r="M1038">
        <v>26.669698064821201</v>
      </c>
      <c r="N1038">
        <v>89.906483140414394</v>
      </c>
      <c r="O1038">
        <v>74.597334379479094</v>
      </c>
      <c r="P1038">
        <v>235955.91363503601</v>
      </c>
      <c r="Q1038">
        <v>290426.82412220899</v>
      </c>
      <c r="R1038">
        <v>81.123543441594407</v>
      </c>
      <c r="S1038">
        <v>612.72387498494595</v>
      </c>
      <c r="T1038" s="1">
        <v>0</v>
      </c>
      <c r="U1038">
        <v>0.53659078783283598</v>
      </c>
      <c r="V1038" s="1">
        <v>0</v>
      </c>
      <c r="W1038">
        <v>0.214354808580731</v>
      </c>
      <c r="X1038">
        <v>0.24905440358643199</v>
      </c>
      <c r="Y1038" s="1">
        <v>0</v>
      </c>
      <c r="Z1038">
        <v>1</v>
      </c>
      <c r="AA1038">
        <v>3.0308770838201299E-4</v>
      </c>
      <c r="AB1038">
        <v>5.2026655154547097E-3</v>
      </c>
      <c r="AC1038">
        <v>4.54886712610671E-3</v>
      </c>
      <c r="AD1038">
        <v>4.4632499445805698E-4</v>
      </c>
      <c r="AE1038">
        <v>0.39616494739109398</v>
      </c>
      <c r="AF1038" s="3">
        <v>7.9232989478218903E-4</v>
      </c>
      <c r="AG1038" s="1">
        <v>0</v>
      </c>
      <c r="AH1038">
        <v>6.4534824192466402</v>
      </c>
      <c r="AI1038">
        <v>0.148548189947004</v>
      </c>
      <c r="AJ1038">
        <v>0.29766572229044802</v>
      </c>
      <c r="AK1038" t="s">
        <v>79</v>
      </c>
      <c r="AL1038" t="s">
        <v>80</v>
      </c>
      <c r="AM1038">
        <v>161629800.84</v>
      </c>
      <c r="AN1038">
        <v>685</v>
      </c>
      <c r="AO1038" s="1">
        <f t="shared" ref="AO1038:AO1054" si="224">AA1038+AC1038*$AO$930+AF1038*AT1038</f>
        <v>5.6442847292709122E-3</v>
      </c>
      <c r="AP1038" s="5">
        <f t="shared" ref="AP1038:AP1055" si="225">100*(1-(1-AO1038)^12)</f>
        <v>6.5667853536828584</v>
      </c>
      <c r="AQ1038" s="3">
        <f t="shared" ref="AQ1038:AQ1054" si="226">(1-(1-B1038/100)^(1/12))- AO1038</f>
        <v>5.3489727451040501E-3</v>
      </c>
      <c r="AR1038" s="15">
        <f t="shared" ref="AR1038:AR1054" si="227">B1038/AP1038-1</f>
        <v>0.89176359549414874</v>
      </c>
      <c r="AT1038" s="15">
        <v>1</v>
      </c>
    </row>
    <row r="1039" spans="1:46" x14ac:dyDescent="0.25">
      <c r="A1039" t="s">
        <v>37</v>
      </c>
      <c r="B1039">
        <v>11.2515477834012</v>
      </c>
      <c r="C1039">
        <v>5.7742300993177797E-3</v>
      </c>
      <c r="D1039">
        <v>6.7132016595276101</v>
      </c>
      <c r="E1039">
        <v>-37.729312403716101</v>
      </c>
      <c r="F1039" s="1">
        <v>0</v>
      </c>
      <c r="G1039" s="1">
        <v>0</v>
      </c>
      <c r="H1039">
        <v>3.2776695779710701</v>
      </c>
      <c r="I1039">
        <v>-152.066087783418</v>
      </c>
      <c r="J1039">
        <v>-154.718955677651</v>
      </c>
      <c r="K1039">
        <v>-158.98130573960501</v>
      </c>
      <c r="L1039">
        <v>-136.04716970190901</v>
      </c>
      <c r="M1039">
        <v>26.842662256811899</v>
      </c>
      <c r="N1039">
        <v>93.270008092293494</v>
      </c>
      <c r="O1039">
        <v>77.340657016279494</v>
      </c>
      <c r="P1039">
        <v>249152.411527052</v>
      </c>
      <c r="Q1039">
        <v>296042.69396594999</v>
      </c>
      <c r="R1039">
        <v>83.157072256316198</v>
      </c>
      <c r="S1039">
        <v>652.87286242923994</v>
      </c>
      <c r="T1039">
        <v>4.6866973461657499E-4</v>
      </c>
      <c r="U1039">
        <v>0.54366907036345402</v>
      </c>
      <c r="V1039" s="1">
        <v>0</v>
      </c>
      <c r="W1039">
        <v>0.24898433217090299</v>
      </c>
      <c r="X1039">
        <v>0.20734659746564099</v>
      </c>
      <c r="Y1039" s="1">
        <v>0</v>
      </c>
      <c r="Z1039">
        <v>1</v>
      </c>
      <c r="AA1039">
        <v>2.9635961048693802E-4</v>
      </c>
      <c r="AB1039">
        <v>5.2878132920463703E-3</v>
      </c>
      <c r="AC1039">
        <v>4.8076906674756901E-3</v>
      </c>
      <c r="AD1039">
        <v>1.8482420673496001E-4</v>
      </c>
      <c r="AE1039">
        <v>0.339293142541502</v>
      </c>
      <c r="AF1039" s="3">
        <v>2.03575885524901E-3</v>
      </c>
      <c r="AG1039" s="1">
        <v>0</v>
      </c>
      <c r="AH1039">
        <v>6.49418128294956</v>
      </c>
      <c r="AI1039">
        <v>0.150344168961489</v>
      </c>
      <c r="AJ1039">
        <v>2.3065545568323298</v>
      </c>
      <c r="AK1039" t="s">
        <v>81</v>
      </c>
      <c r="AL1039" t="s">
        <v>82</v>
      </c>
      <c r="AM1039">
        <v>2099856524.3499999</v>
      </c>
      <c r="AN1039">
        <v>8428</v>
      </c>
      <c r="AO1039" s="1">
        <f t="shared" si="224"/>
        <v>7.1398091332116383E-3</v>
      </c>
      <c r="AP1039" s="5">
        <f t="shared" si="225"/>
        <v>8.2392036463412754</v>
      </c>
      <c r="AQ1039" s="3">
        <f t="shared" si="226"/>
        <v>2.7578993893695673E-3</v>
      </c>
      <c r="AR1039" s="15">
        <f t="shared" si="227"/>
        <v>0.36561107922093838</v>
      </c>
      <c r="AT1039" s="15">
        <v>1</v>
      </c>
    </row>
    <row r="1040" spans="1:46" x14ac:dyDescent="0.25">
      <c r="A1040" t="s">
        <v>37</v>
      </c>
      <c r="B1040">
        <v>12.7730662353861</v>
      </c>
      <c r="C1040">
        <v>7.8883678334249197E-3</v>
      </c>
      <c r="D1040">
        <v>9.0659572515062905</v>
      </c>
      <c r="E1040">
        <v>-33.443267791569802</v>
      </c>
      <c r="F1040" s="1">
        <v>0</v>
      </c>
      <c r="G1040" s="1">
        <v>0</v>
      </c>
      <c r="H1040">
        <v>3.3636534134196201</v>
      </c>
      <c r="I1040">
        <v>-128.72344439954799</v>
      </c>
      <c r="J1040">
        <v>-130.92467346146901</v>
      </c>
      <c r="K1040">
        <v>-143.14526428022401</v>
      </c>
      <c r="L1040">
        <v>-111.35925960516199</v>
      </c>
      <c r="M1040">
        <v>27.397163774437399</v>
      </c>
      <c r="N1040">
        <v>92.340683756920697</v>
      </c>
      <c r="O1040">
        <v>76.433750852709196</v>
      </c>
      <c r="P1040">
        <v>229821.497213289</v>
      </c>
      <c r="Q1040">
        <v>283138.35603012599</v>
      </c>
      <c r="R1040">
        <v>82.769244914029102</v>
      </c>
      <c r="S1040">
        <v>660.47858703373004</v>
      </c>
      <c r="T1040">
        <v>6.22504593027706E-4</v>
      </c>
      <c r="U1040">
        <v>0.53493054553970698</v>
      </c>
      <c r="V1040" s="1">
        <v>0</v>
      </c>
      <c r="W1040">
        <v>0.230467506355685</v>
      </c>
      <c r="X1040">
        <v>0.234601948104606</v>
      </c>
      <c r="Y1040" s="1">
        <v>0</v>
      </c>
      <c r="Z1040">
        <v>1</v>
      </c>
      <c r="AA1040">
        <v>2.9816721143625501E-4</v>
      </c>
      <c r="AB1040">
        <v>5.8208241443870098E-3</v>
      </c>
      <c r="AC1040">
        <v>5.4472768541418796E-3</v>
      </c>
      <c r="AD1040">
        <v>1.75938642435349E-3</v>
      </c>
      <c r="AE1040">
        <v>0.36868346254093098</v>
      </c>
      <c r="AF1040" s="3">
        <v>3.3181511628683799E-3</v>
      </c>
      <c r="AG1040" s="1">
        <v>1.24026608948511E-7</v>
      </c>
      <c r="AH1040">
        <v>6.4707255782749096</v>
      </c>
      <c r="AI1040">
        <v>0.15184082341649999</v>
      </c>
      <c r="AJ1040">
        <v>12.552186513622701</v>
      </c>
      <c r="AK1040" t="s">
        <v>83</v>
      </c>
      <c r="AL1040" t="s">
        <v>84</v>
      </c>
      <c r="AM1040">
        <v>6260337584.0900002</v>
      </c>
      <c r="AN1040">
        <v>27240</v>
      </c>
      <c r="AO1040" s="1">
        <f t="shared" si="224"/>
        <v>9.0635952284465141E-3</v>
      </c>
      <c r="AP1040" s="5">
        <f t="shared" si="225"/>
        <v>10.35018360307911</v>
      </c>
      <c r="AQ1040" s="3">
        <f t="shared" si="226"/>
        <v>2.2598917505916635E-3</v>
      </c>
      <c r="AR1040" s="15">
        <f t="shared" si="227"/>
        <v>0.23409078768285796</v>
      </c>
      <c r="AT1040" s="15">
        <v>1</v>
      </c>
    </row>
    <row r="1041" spans="1:46" x14ac:dyDescent="0.25">
      <c r="A1041" t="s">
        <v>37</v>
      </c>
      <c r="B1041">
        <v>12.722879365363699</v>
      </c>
      <c r="C1041">
        <v>1.0334037299598401E-2</v>
      </c>
      <c r="D1041">
        <v>11.7197392063484</v>
      </c>
      <c r="E1041">
        <v>-25.924398790352299</v>
      </c>
      <c r="F1041" s="1">
        <v>0</v>
      </c>
      <c r="G1041" s="1">
        <v>0</v>
      </c>
      <c r="H1041">
        <v>3.4929236001164599</v>
      </c>
      <c r="I1041">
        <v>-104.743893849451</v>
      </c>
      <c r="J1041">
        <v>-106.31438417185601</v>
      </c>
      <c r="K1041">
        <v>-127.315588857241</v>
      </c>
      <c r="L1041">
        <v>-86.606783595156102</v>
      </c>
      <c r="M1041">
        <v>29.0613774618107</v>
      </c>
      <c r="N1041">
        <v>90.901397794353699</v>
      </c>
      <c r="O1041">
        <v>75.070000456264495</v>
      </c>
      <c r="P1041">
        <v>220037.034126635</v>
      </c>
      <c r="Q1041">
        <v>275695.42431562598</v>
      </c>
      <c r="R1041">
        <v>82.407944677705203</v>
      </c>
      <c r="S1041">
        <v>669.48282255843606</v>
      </c>
      <c r="T1041">
        <v>3.8776448364480001E-4</v>
      </c>
      <c r="U1041">
        <v>0.47733535999571097</v>
      </c>
      <c r="V1041" s="1">
        <v>0</v>
      </c>
      <c r="W1041">
        <v>0.23905096051715399</v>
      </c>
      <c r="X1041">
        <v>0.28361367948713301</v>
      </c>
      <c r="Y1041" s="1">
        <v>0</v>
      </c>
      <c r="Z1041">
        <v>1</v>
      </c>
      <c r="AA1041">
        <v>3.0366926445828102E-4</v>
      </c>
      <c r="AB1041">
        <v>6.5467444525863401E-3</v>
      </c>
      <c r="AC1041">
        <v>5.8172638924319803E-3</v>
      </c>
      <c r="AD1041">
        <v>3.3139977267445798E-3</v>
      </c>
      <c r="AE1041">
        <v>0.393903321359244</v>
      </c>
      <c r="AF1041" s="3">
        <v>4.1753752064079899E-3</v>
      </c>
      <c r="AG1041">
        <v>2.0657115814140301E-6</v>
      </c>
      <c r="AH1041">
        <v>6.1704036974220404</v>
      </c>
      <c r="AI1041">
        <v>0.151636032214536</v>
      </c>
      <c r="AJ1041">
        <v>50.3948287914411</v>
      </c>
      <c r="AK1041" t="s">
        <v>85</v>
      </c>
      <c r="AL1041" t="s">
        <v>86</v>
      </c>
      <c r="AM1041">
        <v>11923146768.219999</v>
      </c>
      <c r="AN1041">
        <v>54187</v>
      </c>
      <c r="AO1041" s="1">
        <f t="shared" si="224"/>
        <v>1.0296308363298251E-2</v>
      </c>
      <c r="AP1041" s="5">
        <f t="shared" si="225"/>
        <v>11.679344742895314</v>
      </c>
      <c r="AQ1041" s="3">
        <f t="shared" si="226"/>
        <v>9.7978738616716875E-4</v>
      </c>
      <c r="AR1041" s="15">
        <f t="shared" si="227"/>
        <v>8.9348730210500937E-2</v>
      </c>
      <c r="AT1041" s="15">
        <v>1</v>
      </c>
    </row>
    <row r="1042" spans="1:46" x14ac:dyDescent="0.25">
      <c r="A1042" t="s">
        <v>37</v>
      </c>
      <c r="B1042">
        <v>12.102431412634299</v>
      </c>
      <c r="C1042">
        <v>1.0824829136857899E-2</v>
      </c>
      <c r="D1042">
        <v>12.2436644658835</v>
      </c>
      <c r="E1042">
        <v>-18.9380193348189</v>
      </c>
      <c r="F1042" s="1">
        <v>0</v>
      </c>
      <c r="G1042" s="1">
        <v>0</v>
      </c>
      <c r="H1042">
        <v>3.6402124489640402</v>
      </c>
      <c r="I1042">
        <v>-80.661390786853204</v>
      </c>
      <c r="J1042">
        <v>-82.951257264607193</v>
      </c>
      <c r="K1042">
        <v>-105.53771120765199</v>
      </c>
      <c r="L1042">
        <v>-61.508260983029501</v>
      </c>
      <c r="M1042">
        <v>31.020998324095501</v>
      </c>
      <c r="N1042">
        <v>89.994607677077795</v>
      </c>
      <c r="O1042">
        <v>74.254235706881502</v>
      </c>
      <c r="P1042">
        <v>208333.08380631401</v>
      </c>
      <c r="Q1042">
        <v>259515.38898407499</v>
      </c>
      <c r="R1042">
        <v>82.416027272322907</v>
      </c>
      <c r="S1042">
        <v>670.26946767590596</v>
      </c>
      <c r="T1042">
        <v>7.3082985594456599E-4</v>
      </c>
      <c r="U1042">
        <v>0.46097439640250698</v>
      </c>
      <c r="V1042" s="1">
        <v>0</v>
      </c>
      <c r="W1042">
        <v>0.214853035660551</v>
      </c>
      <c r="X1042">
        <v>0.32417256793694099</v>
      </c>
      <c r="Y1042" s="1">
        <v>0</v>
      </c>
      <c r="Z1042">
        <v>1</v>
      </c>
      <c r="AA1042">
        <v>3.0867296554016601E-4</v>
      </c>
      <c r="AB1042">
        <v>7.2145798448515798E-3</v>
      </c>
      <c r="AC1042">
        <v>6.3161103879645804E-3</v>
      </c>
      <c r="AD1042">
        <v>2.7622617492693998E-3</v>
      </c>
      <c r="AE1042">
        <v>0.40501241034943902</v>
      </c>
      <c r="AF1042" s="3">
        <v>4.7791464421233897E-3</v>
      </c>
      <c r="AG1042">
        <v>1.29363404469028E-5</v>
      </c>
      <c r="AH1042">
        <v>5.7390714402357004</v>
      </c>
      <c r="AI1042">
        <v>0.14967288592778799</v>
      </c>
      <c r="AJ1042">
        <v>140.35103541468399</v>
      </c>
      <c r="AK1042" t="s">
        <v>87</v>
      </c>
      <c r="AL1042" t="s">
        <v>88</v>
      </c>
      <c r="AM1042">
        <v>21239349560.970001</v>
      </c>
      <c r="AN1042">
        <v>101949</v>
      </c>
      <c r="AO1042" s="1">
        <f t="shared" si="224"/>
        <v>1.1403929795628136E-2</v>
      </c>
      <c r="AP1042" s="5">
        <f t="shared" si="225"/>
        <v>12.858193869732848</v>
      </c>
      <c r="AQ1042" s="3">
        <f t="shared" si="226"/>
        <v>-7.1166590734232302E-4</v>
      </c>
      <c r="AR1042" s="15">
        <f t="shared" si="227"/>
        <v>-5.8776719713143577E-2</v>
      </c>
      <c r="AT1042" s="15">
        <v>1</v>
      </c>
    </row>
    <row r="1043" spans="1:46" x14ac:dyDescent="0.25">
      <c r="A1043" t="s">
        <v>37</v>
      </c>
      <c r="B1043">
        <v>12.249838611731001</v>
      </c>
      <c r="C1043">
        <v>1.11810437629198E-2</v>
      </c>
      <c r="D1043">
        <v>12.6221404049027</v>
      </c>
      <c r="E1043">
        <v>-13.9861734207784</v>
      </c>
      <c r="F1043" s="1">
        <v>0</v>
      </c>
      <c r="G1043" s="1">
        <v>0</v>
      </c>
      <c r="H1043">
        <v>3.7382180129064899</v>
      </c>
      <c r="I1043">
        <v>-57.692694285808898</v>
      </c>
      <c r="J1043">
        <v>-59.893534301216697</v>
      </c>
      <c r="K1043">
        <v>-88.724381557041895</v>
      </c>
      <c r="L1043">
        <v>-37.493978666255899</v>
      </c>
      <c r="M1043">
        <v>32.102785666321402</v>
      </c>
      <c r="N1043">
        <v>89.277664421337604</v>
      </c>
      <c r="O1043">
        <v>73.594432207188305</v>
      </c>
      <c r="P1043">
        <v>197551.83524879301</v>
      </c>
      <c r="Q1043">
        <v>246554.98621427899</v>
      </c>
      <c r="R1043">
        <v>82.363987045522293</v>
      </c>
      <c r="S1043">
        <v>680.25694403296598</v>
      </c>
      <c r="T1043">
        <v>6.6080311806777101E-4</v>
      </c>
      <c r="U1043">
        <v>0.46354843831571202</v>
      </c>
      <c r="V1043" s="1">
        <v>0</v>
      </c>
      <c r="W1043">
        <v>0.17792449904955299</v>
      </c>
      <c r="X1043">
        <v>0.358527062634733</v>
      </c>
      <c r="Y1043" s="1">
        <v>0</v>
      </c>
      <c r="Z1043">
        <v>1</v>
      </c>
      <c r="AA1043">
        <v>3.1193485458498197E-4</v>
      </c>
      <c r="AB1043">
        <v>7.4510287647127299E-3</v>
      </c>
      <c r="AC1043">
        <v>6.6574242390524101E-3</v>
      </c>
      <c r="AD1043">
        <v>2.49853739456772E-3</v>
      </c>
      <c r="AE1043">
        <v>0.41805637345479402</v>
      </c>
      <c r="AF1043" s="3">
        <v>5.3929272175668296E-3</v>
      </c>
      <c r="AG1043">
        <v>4.25869909256664E-5</v>
      </c>
      <c r="AH1043">
        <v>5.5035750546676399</v>
      </c>
      <c r="AI1043">
        <v>0.148934225021811</v>
      </c>
      <c r="AJ1043">
        <v>272.73799678045299</v>
      </c>
      <c r="AK1043" t="s">
        <v>89</v>
      </c>
      <c r="AL1043" t="s">
        <v>90</v>
      </c>
      <c r="AM1043">
        <v>26246934382.990002</v>
      </c>
      <c r="AN1043">
        <v>132861</v>
      </c>
      <c r="AO1043" s="1">
        <f t="shared" si="224"/>
        <v>1.2362286311204222E-2</v>
      </c>
      <c r="AP1043" s="5">
        <f t="shared" si="225"/>
        <v>13.866521756903548</v>
      </c>
      <c r="AQ1043" s="3">
        <f t="shared" si="226"/>
        <v>-1.5316574898340193E-3</v>
      </c>
      <c r="AR1043" s="15">
        <f t="shared" si="227"/>
        <v>-0.11658894519583973</v>
      </c>
      <c r="AT1043" s="15">
        <v>1</v>
      </c>
    </row>
    <row r="1044" spans="1:46" x14ac:dyDescent="0.25">
      <c r="A1044" t="s">
        <v>37</v>
      </c>
      <c r="B1044">
        <v>13.252159092825201</v>
      </c>
      <c r="C1044">
        <v>1.1449299429607099E-2</v>
      </c>
      <c r="D1044">
        <v>12.9061721393811</v>
      </c>
      <c r="E1044">
        <v>-10.0811747248193</v>
      </c>
      <c r="F1044" s="1">
        <v>0</v>
      </c>
      <c r="G1044" s="1">
        <v>0</v>
      </c>
      <c r="H1044">
        <v>3.8060008480126002</v>
      </c>
      <c r="I1044">
        <v>-33.7973241114085</v>
      </c>
      <c r="J1044">
        <v>-36.316946335616599</v>
      </c>
      <c r="K1044">
        <v>-70.939020454291196</v>
      </c>
      <c r="L1044">
        <v>-12.5376029396525</v>
      </c>
      <c r="M1044">
        <v>32.072732303831501</v>
      </c>
      <c r="N1044">
        <v>88.674559695889201</v>
      </c>
      <c r="O1044">
        <v>73.147681352845794</v>
      </c>
      <c r="P1044">
        <v>187677.40282555699</v>
      </c>
      <c r="Q1044">
        <v>235349.94407440801</v>
      </c>
      <c r="R1044">
        <v>82.560440186842499</v>
      </c>
      <c r="S1044">
        <v>690.17093990151204</v>
      </c>
      <c r="T1044">
        <v>8.7567036312220597E-4</v>
      </c>
      <c r="U1044">
        <v>0.453092468270888</v>
      </c>
      <c r="V1044" s="1">
        <v>0</v>
      </c>
      <c r="W1044">
        <v>0.15914522155323799</v>
      </c>
      <c r="X1044">
        <v>0.38776231017587198</v>
      </c>
      <c r="Y1044" s="1">
        <v>0</v>
      </c>
      <c r="Z1044">
        <v>1</v>
      </c>
      <c r="AA1044">
        <v>3.1557901225290699E-4</v>
      </c>
      <c r="AB1044">
        <v>7.44992443175602E-3</v>
      </c>
      <c r="AC1044">
        <v>6.7928860475420698E-3</v>
      </c>
      <c r="AD1044">
        <v>2.4451048489535902E-3</v>
      </c>
      <c r="AE1044">
        <v>0.421064113910188</v>
      </c>
      <c r="AF1044" s="3">
        <v>5.8948975947426497E-3</v>
      </c>
      <c r="AG1044">
        <v>2.81379069669287E-4</v>
      </c>
      <c r="AH1044">
        <v>5.4565630625822603</v>
      </c>
      <c r="AI1044">
        <v>0.14818865998276101</v>
      </c>
      <c r="AJ1044">
        <v>470.73092376584299</v>
      </c>
      <c r="AK1044" t="s">
        <v>91</v>
      </c>
      <c r="AL1044" t="s">
        <v>92</v>
      </c>
      <c r="AM1044">
        <v>28207162935.07</v>
      </c>
      <c r="AN1044">
        <v>150296</v>
      </c>
      <c r="AO1044" s="1">
        <f t="shared" si="224"/>
        <v>1.3003362654537626E-2</v>
      </c>
      <c r="AP1044" s="5">
        <f t="shared" si="225"/>
        <v>14.535043365912227</v>
      </c>
      <c r="AQ1044" s="3">
        <f t="shared" si="226"/>
        <v>-1.2262080188944098E-3</v>
      </c>
      <c r="AR1044" s="15">
        <f t="shared" si="227"/>
        <v>-8.8261468561948941E-2</v>
      </c>
      <c r="AT1044" s="15">
        <v>1</v>
      </c>
    </row>
    <row r="1045" spans="1:46" x14ac:dyDescent="0.25">
      <c r="A1045" t="s">
        <v>37</v>
      </c>
      <c r="B1045">
        <v>14.718396521264101</v>
      </c>
      <c r="C1045">
        <v>1.25258230009761E-2</v>
      </c>
      <c r="D1045">
        <v>14.0375135593821</v>
      </c>
      <c r="E1045">
        <v>-6.9916022904367798</v>
      </c>
      <c r="F1045" s="1">
        <v>0</v>
      </c>
      <c r="G1045" s="1">
        <v>0</v>
      </c>
      <c r="H1045">
        <v>3.8536040344473199</v>
      </c>
      <c r="I1045">
        <v>-10.6711883476429</v>
      </c>
      <c r="J1045">
        <v>-15.4072714274565</v>
      </c>
      <c r="K1045">
        <v>-44.858224959536699</v>
      </c>
      <c r="L1045">
        <v>11.941985525291299</v>
      </c>
      <c r="M1045">
        <v>30.743994805264201</v>
      </c>
      <c r="N1045">
        <v>89.092156794956693</v>
      </c>
      <c r="O1045">
        <v>73.706778194562304</v>
      </c>
      <c r="P1045">
        <v>176356.14396651901</v>
      </c>
      <c r="Q1045">
        <v>218657.17725521201</v>
      </c>
      <c r="R1045">
        <v>83.270880269715093</v>
      </c>
      <c r="S1045">
        <v>692.61277054381401</v>
      </c>
      <c r="T1045">
        <v>7.5236473236186803E-4</v>
      </c>
      <c r="U1045">
        <v>0.460653130022317</v>
      </c>
      <c r="V1045" s="1">
        <v>0</v>
      </c>
      <c r="W1045">
        <v>0.14282209677491201</v>
      </c>
      <c r="X1045">
        <v>0.39652477320277002</v>
      </c>
      <c r="Y1045" s="1">
        <v>0</v>
      </c>
      <c r="Z1045">
        <v>1</v>
      </c>
      <c r="AA1045">
        <v>3.1262204022279599E-4</v>
      </c>
      <c r="AB1045">
        <v>7.2970945245997903E-3</v>
      </c>
      <c r="AC1045">
        <v>6.8418572088894897E-3</v>
      </c>
      <c r="AD1045">
        <v>2.7572950689361601E-3</v>
      </c>
      <c r="AE1045">
        <v>0.40286750191822601</v>
      </c>
      <c r="AF1045" s="3">
        <v>6.0832992789652202E-3</v>
      </c>
      <c r="AG1045">
        <v>1.1981639830883201E-3</v>
      </c>
      <c r="AH1045">
        <v>5.6738431116281598</v>
      </c>
      <c r="AI1045">
        <v>0.14823077865918199</v>
      </c>
      <c r="AJ1045">
        <v>612.73261385580599</v>
      </c>
      <c r="AK1045" t="s">
        <v>93</v>
      </c>
      <c r="AL1045" t="s">
        <v>94</v>
      </c>
      <c r="AM1045">
        <v>30318971914.580002</v>
      </c>
      <c r="AN1045">
        <v>171919</v>
      </c>
      <c r="AO1045" s="1">
        <f t="shared" si="224"/>
        <v>1.3237778528077506E-2</v>
      </c>
      <c r="AP1045" s="5">
        <f t="shared" si="225"/>
        <v>14.778304898013339</v>
      </c>
      <c r="AQ1045" s="3">
        <f t="shared" si="226"/>
        <v>-5.7786815847562026E-5</v>
      </c>
      <c r="AR1045" s="15">
        <f t="shared" si="227"/>
        <v>-4.0538057079395617E-3</v>
      </c>
      <c r="AT1045" s="15">
        <v>1</v>
      </c>
    </row>
    <row r="1046" spans="1:46" x14ac:dyDescent="0.25">
      <c r="A1046" t="s">
        <v>37</v>
      </c>
      <c r="B1046">
        <v>17.4268832450791</v>
      </c>
      <c r="C1046">
        <v>1.4281638805893299E-2</v>
      </c>
      <c r="D1046">
        <v>15.853868256255</v>
      </c>
      <c r="E1046">
        <v>-3.30907704887587E-3</v>
      </c>
      <c r="F1046" s="1">
        <v>0</v>
      </c>
      <c r="G1046" s="1">
        <v>0</v>
      </c>
      <c r="H1046">
        <v>3.9361661905292902</v>
      </c>
      <c r="I1046">
        <v>12.4023555930192</v>
      </c>
      <c r="J1046">
        <v>8.4612265767410992</v>
      </c>
      <c r="K1046">
        <v>-22.088233338355799</v>
      </c>
      <c r="L1046">
        <v>36.536327977649002</v>
      </c>
      <c r="M1046">
        <v>29.826955122178799</v>
      </c>
      <c r="N1046">
        <v>88.825827704995703</v>
      </c>
      <c r="O1046">
        <v>73.643054515474105</v>
      </c>
      <c r="P1046">
        <v>165262.764037785</v>
      </c>
      <c r="Q1046">
        <v>204922.984965293</v>
      </c>
      <c r="R1046">
        <v>84.384862397229597</v>
      </c>
      <c r="S1046">
        <v>694.91652794377501</v>
      </c>
      <c r="T1046">
        <v>1.0743598435708E-3</v>
      </c>
      <c r="U1046">
        <v>0.48531927961511501</v>
      </c>
      <c r="V1046" s="1">
        <v>0</v>
      </c>
      <c r="W1046">
        <v>0.12711679841350701</v>
      </c>
      <c r="X1046">
        <v>0.38756392197137601</v>
      </c>
      <c r="Y1046" s="1">
        <v>0</v>
      </c>
      <c r="Z1046">
        <v>1</v>
      </c>
      <c r="AA1046">
        <v>3.0841863806441801E-4</v>
      </c>
      <c r="AB1046">
        <v>7.0857107049769504E-3</v>
      </c>
      <c r="AC1046">
        <v>6.7520060433912997E-3</v>
      </c>
      <c r="AD1046">
        <v>3.2012531231982301E-3</v>
      </c>
      <c r="AE1046">
        <v>0.40237838344945798</v>
      </c>
      <c r="AF1046" s="3">
        <v>6.4782919735362904E-3</v>
      </c>
      <c r="AG1046">
        <v>2.7450938813240299E-3</v>
      </c>
      <c r="AH1046">
        <v>5.8482823063576896</v>
      </c>
      <c r="AI1046">
        <v>0.148814838181869</v>
      </c>
      <c r="AJ1046">
        <v>798.61207474710102</v>
      </c>
      <c r="AK1046" t="s">
        <v>95</v>
      </c>
      <c r="AL1046" t="s">
        <v>96</v>
      </c>
      <c r="AM1046">
        <v>21615047434.029999</v>
      </c>
      <c r="AN1046">
        <v>130792</v>
      </c>
      <c r="AO1046" s="1">
        <f t="shared" si="224"/>
        <v>1.3538716654992008E-2</v>
      </c>
      <c r="AP1046" s="5">
        <f t="shared" si="225"/>
        <v>15.089668450325943</v>
      </c>
      <c r="AQ1046" s="3">
        <f t="shared" si="226"/>
        <v>2.2918106926846406E-3</v>
      </c>
      <c r="AR1046" s="15">
        <f t="shared" si="227"/>
        <v>0.15488841272073617</v>
      </c>
      <c r="AT1046" s="15">
        <v>1</v>
      </c>
    </row>
    <row r="1047" spans="1:46" x14ac:dyDescent="0.25">
      <c r="A1047" t="s">
        <v>37</v>
      </c>
      <c r="B1047">
        <v>19.3253981491542</v>
      </c>
      <c r="C1047">
        <v>1.6001486966282501E-2</v>
      </c>
      <c r="D1047">
        <v>17.598843741474401</v>
      </c>
      <c r="E1047">
        <v>5.69197101493587</v>
      </c>
      <c r="F1047" s="1">
        <v>0</v>
      </c>
      <c r="G1047" s="1">
        <v>0</v>
      </c>
      <c r="H1047">
        <v>4.0200949948447802</v>
      </c>
      <c r="I1047">
        <v>35.278013355923797</v>
      </c>
      <c r="J1047">
        <v>32.561622744263701</v>
      </c>
      <c r="K1047">
        <v>-4.7683512898056097</v>
      </c>
      <c r="L1047">
        <v>61.506040586687902</v>
      </c>
      <c r="M1047">
        <v>29.3790796906226</v>
      </c>
      <c r="N1047">
        <v>87.643899436880702</v>
      </c>
      <c r="O1047">
        <v>72.707385654735504</v>
      </c>
      <c r="P1047">
        <v>152069.642984665</v>
      </c>
      <c r="Q1047">
        <v>187744.04564457401</v>
      </c>
      <c r="R1047">
        <v>86.802840587080894</v>
      </c>
      <c r="S1047">
        <v>702.01602966678502</v>
      </c>
      <c r="T1047">
        <v>5.73597137739999E-4</v>
      </c>
      <c r="U1047">
        <v>0.50790585331308202</v>
      </c>
      <c r="V1047" s="1">
        <v>0</v>
      </c>
      <c r="W1047">
        <v>0.11384936388380699</v>
      </c>
      <c r="X1047">
        <v>0.37824478280310903</v>
      </c>
      <c r="Y1047" s="1">
        <v>0</v>
      </c>
      <c r="Z1047">
        <v>1</v>
      </c>
      <c r="AA1047">
        <v>3.0994657658858001E-4</v>
      </c>
      <c r="AB1047">
        <v>6.88271118938741E-3</v>
      </c>
      <c r="AC1047">
        <v>6.6459267733732898E-3</v>
      </c>
      <c r="AD1047">
        <v>3.6456544041998402E-3</v>
      </c>
      <c r="AE1047">
        <v>0.41230353880578702</v>
      </c>
      <c r="AF1047" s="3">
        <v>6.8854690980566496E-3</v>
      </c>
      <c r="AG1047">
        <v>4.4301150561674198E-3</v>
      </c>
      <c r="AH1047">
        <v>5.94542968444454</v>
      </c>
      <c r="AI1047">
        <v>0.149153554051832</v>
      </c>
      <c r="AJ1047">
        <v>1123.96950277376</v>
      </c>
      <c r="AK1047" t="s">
        <v>97</v>
      </c>
      <c r="AL1047" t="s">
        <v>98</v>
      </c>
      <c r="AM1047">
        <v>14696618576.610001</v>
      </c>
      <c r="AN1047">
        <v>96644</v>
      </c>
      <c r="AO1047" s="1">
        <f t="shared" si="224"/>
        <v>1.3841342448018519E-2</v>
      </c>
      <c r="AP1047" s="71">
        <f t="shared" si="225"/>
        <v>15.401726242059411</v>
      </c>
      <c r="AQ1047" s="68">
        <f t="shared" si="226"/>
        <v>3.8950153768601819E-3</v>
      </c>
      <c r="AR1047" s="72">
        <f t="shared" si="227"/>
        <v>0.25475533361837899</v>
      </c>
      <c r="AS1047" s="68">
        <f>AVERAGE(AQ1045:AQ1047)</f>
        <v>2.0430130845657535E-3</v>
      </c>
      <c r="AT1047" s="15">
        <v>1</v>
      </c>
    </row>
    <row r="1048" spans="1:46" x14ac:dyDescent="0.25">
      <c r="A1048" t="s">
        <v>37</v>
      </c>
      <c r="B1048">
        <v>20.142025715416199</v>
      </c>
      <c r="C1048">
        <v>1.6038082948990898E-2</v>
      </c>
      <c r="D1048">
        <v>17.6356112913275</v>
      </c>
      <c r="E1048">
        <v>13.416613984913599</v>
      </c>
      <c r="F1048" s="1">
        <v>0</v>
      </c>
      <c r="G1048" s="1">
        <v>0</v>
      </c>
      <c r="H1048">
        <v>4.1499068317583401</v>
      </c>
      <c r="I1048">
        <v>56.550179553011098</v>
      </c>
      <c r="J1048">
        <v>54.2092745668972</v>
      </c>
      <c r="K1048">
        <v>16.502431959268801</v>
      </c>
      <c r="L1048">
        <v>85.815297241380705</v>
      </c>
      <c r="M1048">
        <v>30.100937743878301</v>
      </c>
      <c r="N1048">
        <v>85.892859619691507</v>
      </c>
      <c r="O1048">
        <v>71.171978520923901</v>
      </c>
      <c r="P1048">
        <v>136227.13676061801</v>
      </c>
      <c r="Q1048">
        <v>167779.49960255899</v>
      </c>
      <c r="R1048">
        <v>94.566580882486605</v>
      </c>
      <c r="S1048">
        <v>697.82653698353499</v>
      </c>
      <c r="T1048">
        <v>6.6741345278423301E-4</v>
      </c>
      <c r="U1048">
        <v>0.54806990875513295</v>
      </c>
      <c r="V1048" s="1">
        <v>0</v>
      </c>
      <c r="W1048">
        <v>9.4970729513542698E-2</v>
      </c>
      <c r="X1048">
        <v>0.35695936173132398</v>
      </c>
      <c r="Y1048" s="1">
        <v>0</v>
      </c>
      <c r="Z1048">
        <v>1</v>
      </c>
      <c r="AA1048">
        <v>3.1459875819446302E-4</v>
      </c>
      <c r="AB1048">
        <v>6.7012515399058198E-3</v>
      </c>
      <c r="AC1048">
        <v>6.5626671278636401E-3</v>
      </c>
      <c r="AD1048">
        <v>4.0409693609826502E-3</v>
      </c>
      <c r="AE1048">
        <v>0.42685968111095102</v>
      </c>
      <c r="AF1048" s="3">
        <v>7.2566145788861697E-3</v>
      </c>
      <c r="AG1048">
        <v>4.3209573763077604E-3</v>
      </c>
      <c r="AH1048">
        <v>5.8449836364800101</v>
      </c>
      <c r="AI1048">
        <v>0.14961898422359801</v>
      </c>
      <c r="AJ1048">
        <v>1664.67752945755</v>
      </c>
      <c r="AK1048" t="s">
        <v>99</v>
      </c>
      <c r="AL1048" t="s">
        <v>100</v>
      </c>
      <c r="AM1048">
        <v>7704189492.3599997</v>
      </c>
      <c r="AN1048">
        <v>56554</v>
      </c>
      <c r="AO1048" s="1">
        <f t="shared" si="224"/>
        <v>1.4133880464944272E-2</v>
      </c>
      <c r="AP1048" s="71">
        <f t="shared" si="225"/>
        <v>15.702382204980092</v>
      </c>
      <c r="AQ1048" s="68">
        <f t="shared" si="226"/>
        <v>4.43492577940615E-3</v>
      </c>
      <c r="AR1048" s="72">
        <f t="shared" si="227"/>
        <v>0.28273694096097413</v>
      </c>
      <c r="AT1048" s="15">
        <v>1</v>
      </c>
    </row>
    <row r="1049" spans="1:46" x14ac:dyDescent="0.25">
      <c r="A1049" t="s">
        <v>37</v>
      </c>
      <c r="B1049">
        <v>19.774401738823101</v>
      </c>
      <c r="C1049">
        <v>1.52295063116835E-2</v>
      </c>
      <c r="D1049">
        <v>16.8197291501309</v>
      </c>
      <c r="E1049">
        <v>21.247022439247701</v>
      </c>
      <c r="F1049" s="1">
        <v>0</v>
      </c>
      <c r="G1049" s="1">
        <v>0</v>
      </c>
      <c r="H1049">
        <v>4.3077971215363</v>
      </c>
      <c r="I1049">
        <v>78.673846639413995</v>
      </c>
      <c r="J1049">
        <v>76.573759955605198</v>
      </c>
      <c r="K1049">
        <v>42.707951485438699</v>
      </c>
      <c r="L1049">
        <v>111.300611702861</v>
      </c>
      <c r="M1049">
        <v>32.089151806132797</v>
      </c>
      <c r="N1049">
        <v>85.215333600560797</v>
      </c>
      <c r="O1049">
        <v>70.487580766993602</v>
      </c>
      <c r="P1049">
        <v>122060.963806716</v>
      </c>
      <c r="Q1049">
        <v>151622.820828878</v>
      </c>
      <c r="R1049">
        <v>107.151181347527</v>
      </c>
      <c r="S1049">
        <v>686.20736817517502</v>
      </c>
      <c r="T1049">
        <v>8.6708950022489702E-4</v>
      </c>
      <c r="U1049">
        <v>0.55936252120699204</v>
      </c>
      <c r="V1049" s="1">
        <v>0</v>
      </c>
      <c r="W1049">
        <v>8.9468159086343105E-2</v>
      </c>
      <c r="X1049">
        <v>0.35116931970666398</v>
      </c>
      <c r="Y1049" s="1">
        <v>0</v>
      </c>
      <c r="Z1049">
        <v>1</v>
      </c>
      <c r="AA1049">
        <v>3.1458257716738598E-4</v>
      </c>
      <c r="AB1049">
        <v>6.5376824833456599E-3</v>
      </c>
      <c r="AC1049">
        <v>6.5050554346365403E-3</v>
      </c>
      <c r="AD1049">
        <v>3.9957799670039297E-3</v>
      </c>
      <c r="AE1049">
        <v>0.43370921325113698</v>
      </c>
      <c r="AF1049" s="3">
        <v>7.41642754659445E-3</v>
      </c>
      <c r="AG1049">
        <v>3.62385212303692E-3</v>
      </c>
      <c r="AH1049">
        <v>5.5247922646519001</v>
      </c>
      <c r="AI1049">
        <v>0.15006717051139601</v>
      </c>
      <c r="AJ1049">
        <v>2402.44991793188</v>
      </c>
      <c r="AK1049" t="s">
        <v>101</v>
      </c>
      <c r="AL1049" t="s">
        <v>102</v>
      </c>
      <c r="AM1049">
        <v>4430690925.2200003</v>
      </c>
      <c r="AN1049">
        <v>36299</v>
      </c>
      <c r="AO1049" s="1">
        <f t="shared" si="224"/>
        <v>1.4236065558398375E-2</v>
      </c>
      <c r="AP1049" s="71">
        <f t="shared" si="225"/>
        <v>15.807171902543161</v>
      </c>
      <c r="AQ1049" s="68">
        <f t="shared" si="226"/>
        <v>3.9570334622018033E-3</v>
      </c>
      <c r="AR1049" s="72">
        <f t="shared" si="227"/>
        <v>0.25097657321242051</v>
      </c>
      <c r="AS1049" s="68">
        <f>AVERAGE(AQ1047:AQ1049)</f>
        <v>4.0956582061560448E-3</v>
      </c>
      <c r="AT1049" s="15">
        <v>1</v>
      </c>
    </row>
    <row r="1050" spans="1:46" x14ac:dyDescent="0.25">
      <c r="A1050" t="s">
        <v>37</v>
      </c>
      <c r="B1050">
        <v>17.817866359932999</v>
      </c>
      <c r="C1050">
        <v>1.48631612589799E-2</v>
      </c>
      <c r="D1050">
        <v>16.447641149972402</v>
      </c>
      <c r="E1050">
        <v>26.430899760037999</v>
      </c>
      <c r="F1050" s="1">
        <v>0</v>
      </c>
      <c r="G1050" s="1">
        <v>0</v>
      </c>
      <c r="H1050">
        <v>4.4252730150562298</v>
      </c>
      <c r="I1050">
        <v>100.76996373172</v>
      </c>
      <c r="J1050">
        <v>99.092749766537906</v>
      </c>
      <c r="K1050">
        <v>61.168295927050202</v>
      </c>
      <c r="L1050">
        <v>136.121762189099</v>
      </c>
      <c r="M1050">
        <v>33.995787885305099</v>
      </c>
      <c r="N1050">
        <v>83.619597129701603</v>
      </c>
      <c r="O1050">
        <v>68.927392760962803</v>
      </c>
      <c r="P1050">
        <v>112488.759121845</v>
      </c>
      <c r="Q1050">
        <v>140658.198533908</v>
      </c>
      <c r="R1050">
        <v>116.599979725724</v>
      </c>
      <c r="S1050">
        <v>687.69123256987996</v>
      </c>
      <c r="T1050">
        <v>1.03023665207431E-3</v>
      </c>
      <c r="U1050">
        <v>0.53281678430852597</v>
      </c>
      <c r="V1050" s="1">
        <v>0</v>
      </c>
      <c r="W1050">
        <v>8.2888477224065504E-2</v>
      </c>
      <c r="X1050">
        <v>0.38429473846740703</v>
      </c>
      <c r="Y1050" s="1">
        <v>0</v>
      </c>
      <c r="Z1050">
        <v>1</v>
      </c>
      <c r="AA1050">
        <v>3.1981197192856799E-4</v>
      </c>
      <c r="AB1050">
        <v>6.3907674837104496E-3</v>
      </c>
      <c r="AC1050">
        <v>6.4470425606189801E-3</v>
      </c>
      <c r="AD1050">
        <v>3.6151055977641602E-3</v>
      </c>
      <c r="AE1050">
        <v>0.44292053889871502</v>
      </c>
      <c r="AF1050" s="3">
        <v>7.5739412151680299E-3</v>
      </c>
      <c r="AG1050">
        <v>3.8280371892191298E-3</v>
      </c>
      <c r="AH1050">
        <v>5.2217901747161797</v>
      </c>
      <c r="AI1050">
        <v>0.15063914453202501</v>
      </c>
      <c r="AJ1050">
        <v>3201.9321455899099</v>
      </c>
      <c r="AK1050" t="s">
        <v>103</v>
      </c>
      <c r="AL1050" t="s">
        <v>104</v>
      </c>
      <c r="AM1050">
        <v>2482514425.0599999</v>
      </c>
      <c r="AN1050">
        <v>22069</v>
      </c>
      <c r="AO1050" s="1">
        <f t="shared" si="224"/>
        <v>1.4340795747715577E-2</v>
      </c>
      <c r="AP1050" s="5">
        <f t="shared" si="225"/>
        <v>15.914447650253482</v>
      </c>
      <c r="AQ1050" s="3">
        <f t="shared" si="226"/>
        <v>1.8789132097617976E-3</v>
      </c>
      <c r="AR1050" s="15">
        <f t="shared" si="227"/>
        <v>0.1196031902275414</v>
      </c>
      <c r="AT1050" s="15">
        <v>1</v>
      </c>
    </row>
    <row r="1051" spans="1:46" x14ac:dyDescent="0.25">
      <c r="A1051" t="s">
        <v>37</v>
      </c>
      <c r="B1051">
        <v>20.0407339374526</v>
      </c>
      <c r="C1051">
        <v>1.4010316430873601E-2</v>
      </c>
      <c r="D1051">
        <v>15.575508949009601</v>
      </c>
      <c r="E1051">
        <v>32.458823043252103</v>
      </c>
      <c r="F1051" s="1">
        <v>0</v>
      </c>
      <c r="G1051" s="1">
        <v>0</v>
      </c>
      <c r="H1051">
        <v>4.5374777332227101</v>
      </c>
      <c r="I1051">
        <v>122.287978803081</v>
      </c>
      <c r="J1051">
        <v>120.520645392799</v>
      </c>
      <c r="K1051">
        <v>80.942400023708501</v>
      </c>
      <c r="L1051">
        <v>160.793211475308</v>
      </c>
      <c r="M1051">
        <v>35.909833381583802</v>
      </c>
      <c r="N1051">
        <v>82.3600609844204</v>
      </c>
      <c r="O1051">
        <v>67.744905483045997</v>
      </c>
      <c r="P1051">
        <v>103026.879863917</v>
      </c>
      <c r="Q1051">
        <v>129601.70915938199</v>
      </c>
      <c r="R1051">
        <v>124.985043393288</v>
      </c>
      <c r="S1051">
        <v>685.81291038971597</v>
      </c>
      <c r="T1051">
        <v>4.96672473487699E-4</v>
      </c>
      <c r="U1051">
        <v>0.531187545296123</v>
      </c>
      <c r="V1051" s="1">
        <v>0</v>
      </c>
      <c r="W1051">
        <v>7.6470622633048102E-2</v>
      </c>
      <c r="X1051">
        <v>0.39234183207082801</v>
      </c>
      <c r="Y1051" s="1">
        <v>0</v>
      </c>
      <c r="Z1051">
        <v>1</v>
      </c>
      <c r="AA1051">
        <v>3.2634839620536101E-4</v>
      </c>
      <c r="AB1051">
        <v>6.19865064228206E-3</v>
      </c>
      <c r="AC1051">
        <v>6.3691825110546397E-3</v>
      </c>
      <c r="AD1051">
        <v>3.5533490953877601E-3</v>
      </c>
      <c r="AE1051">
        <v>0.444149412666549</v>
      </c>
      <c r="AF1051" s="3">
        <v>7.5949549565979997E-3</v>
      </c>
      <c r="AG1051">
        <v>3.3626774869630698E-3</v>
      </c>
      <c r="AH1051">
        <v>4.9010458731190498</v>
      </c>
      <c r="AI1051">
        <v>0.15075326163492</v>
      </c>
      <c r="AJ1051">
        <v>4035.11519121826</v>
      </c>
      <c r="AK1051" t="s">
        <v>105</v>
      </c>
      <c r="AL1051" t="s">
        <v>106</v>
      </c>
      <c r="AM1051">
        <v>1249200918.3499999</v>
      </c>
      <c r="AN1051">
        <v>12125</v>
      </c>
      <c r="AO1051" s="1">
        <f t="shared" si="224"/>
        <v>1.4290485863858001E-2</v>
      </c>
      <c r="AP1051" s="5">
        <f t="shared" si="225"/>
        <v>15.862930588703195</v>
      </c>
      <c r="AQ1051" s="3">
        <f t="shared" si="226"/>
        <v>4.1746434405299272E-3</v>
      </c>
      <c r="AR1051" s="15">
        <f t="shared" si="227"/>
        <v>0.26336894846685088</v>
      </c>
      <c r="AT1051" s="15">
        <v>1</v>
      </c>
    </row>
    <row r="1052" spans="1:46" x14ac:dyDescent="0.25">
      <c r="A1052" t="s">
        <v>37</v>
      </c>
      <c r="B1052">
        <v>16.952340528299601</v>
      </c>
      <c r="C1052">
        <v>1.29310987466103E-2</v>
      </c>
      <c r="D1052">
        <v>14.4599243333674</v>
      </c>
      <c r="E1052">
        <v>58.136576259033099</v>
      </c>
      <c r="F1052" s="1">
        <v>0</v>
      </c>
      <c r="G1052" s="1">
        <v>0</v>
      </c>
      <c r="H1052">
        <v>4.7982210035126203</v>
      </c>
      <c r="I1052">
        <v>142.368447353167</v>
      </c>
      <c r="J1052">
        <v>139.125335846468</v>
      </c>
      <c r="K1052">
        <v>98.631568929786198</v>
      </c>
      <c r="L1052">
        <v>185.27409605196399</v>
      </c>
      <c r="M1052">
        <v>35.892942697150097</v>
      </c>
      <c r="N1052">
        <v>81.062711518798295</v>
      </c>
      <c r="O1052">
        <v>66.729616513996405</v>
      </c>
      <c r="P1052">
        <v>92385.791754584905</v>
      </c>
      <c r="Q1052">
        <v>120554.848576237</v>
      </c>
      <c r="R1052">
        <v>123.997568659146</v>
      </c>
      <c r="S1052">
        <v>683.44426912863798</v>
      </c>
      <c r="T1052">
        <v>7.50280009395226E-4</v>
      </c>
      <c r="U1052">
        <v>0.60726289903338404</v>
      </c>
      <c r="V1052" s="1">
        <v>0</v>
      </c>
      <c r="W1052">
        <v>6.3999845678736803E-2</v>
      </c>
      <c r="X1052">
        <v>0.32873725528787801</v>
      </c>
      <c r="Y1052" s="1">
        <v>0</v>
      </c>
      <c r="Z1052">
        <v>1</v>
      </c>
      <c r="AA1052">
        <v>3.4272958044321699E-4</v>
      </c>
      <c r="AB1052">
        <v>5.8928551749329698E-3</v>
      </c>
      <c r="AC1052">
        <v>6.2718494290546403E-3</v>
      </c>
      <c r="AD1052">
        <v>3.5903966124459698E-3</v>
      </c>
      <c r="AE1052">
        <v>0.43346457123343801</v>
      </c>
      <c r="AF1052" s="3">
        <v>7.4122441680917897E-3</v>
      </c>
      <c r="AG1052">
        <v>2.6370094272092398E-3</v>
      </c>
      <c r="AH1052">
        <v>4.9078930725678198</v>
      </c>
      <c r="AI1052">
        <v>0.15057757351346901</v>
      </c>
      <c r="AJ1052">
        <v>4848.5094263097999</v>
      </c>
      <c r="AK1052" t="s">
        <v>107</v>
      </c>
      <c r="AL1052" t="s">
        <v>108</v>
      </c>
      <c r="AM1052">
        <v>488628452.58999997</v>
      </c>
      <c r="AN1052">
        <v>5289</v>
      </c>
      <c r="AO1052" s="1">
        <f t="shared" si="224"/>
        <v>1.4026823177589647E-2</v>
      </c>
      <c r="AP1052" s="5">
        <f t="shared" si="225"/>
        <v>15.592467893767459</v>
      </c>
      <c r="AQ1052" s="3">
        <f t="shared" si="226"/>
        <v>1.3336109093370196E-3</v>
      </c>
      <c r="AR1052" s="15">
        <f t="shared" si="227"/>
        <v>8.7213431754167958E-2</v>
      </c>
      <c r="AT1052" s="15">
        <v>1</v>
      </c>
    </row>
    <row r="1053" spans="1:46" x14ac:dyDescent="0.25">
      <c r="A1053" t="s">
        <v>37</v>
      </c>
      <c r="B1053">
        <v>15.6305038154113</v>
      </c>
      <c r="C1053">
        <v>1.2881762145149399E-2</v>
      </c>
      <c r="D1053">
        <v>14.4086036972757</v>
      </c>
      <c r="E1053">
        <v>108.204136568024</v>
      </c>
      <c r="F1053" s="1">
        <v>0</v>
      </c>
      <c r="G1053" s="1">
        <v>0</v>
      </c>
      <c r="H1053">
        <v>5.2308702589045097</v>
      </c>
      <c r="I1053">
        <v>160.05316974307101</v>
      </c>
      <c r="J1053">
        <v>151.29627168973499</v>
      </c>
      <c r="K1053">
        <v>126.897602439542</v>
      </c>
      <c r="L1053">
        <v>209.23166234625</v>
      </c>
      <c r="M1053">
        <v>34.073371667008097</v>
      </c>
      <c r="N1053">
        <v>83.012382853353799</v>
      </c>
      <c r="O1053">
        <v>68.897250039189899</v>
      </c>
      <c r="P1053">
        <v>80544.218688362904</v>
      </c>
      <c r="Q1053">
        <v>101917.33543129401</v>
      </c>
      <c r="R1053">
        <v>114.426578637232</v>
      </c>
      <c r="S1053">
        <v>659.92416466960105</v>
      </c>
      <c r="T1053">
        <v>1.6615289562690501E-3</v>
      </c>
      <c r="U1053">
        <v>0.72545712392764095</v>
      </c>
      <c r="V1053" s="1">
        <v>0</v>
      </c>
      <c r="W1053">
        <v>5.1142256764837697E-2</v>
      </c>
      <c r="X1053">
        <v>0.22340061930752</v>
      </c>
      <c r="Y1053" s="1">
        <v>0</v>
      </c>
      <c r="Z1053">
        <v>1</v>
      </c>
      <c r="AA1053">
        <v>3.3049039004455797E-4</v>
      </c>
      <c r="AB1053">
        <v>5.8765923610292802E-3</v>
      </c>
      <c r="AC1053">
        <v>6.5464552743571703E-3</v>
      </c>
      <c r="AD1053">
        <v>4.2560483713757801E-3</v>
      </c>
      <c r="AE1053">
        <v>0.38462199293722898</v>
      </c>
      <c r="AF1053" s="3">
        <v>6.5770360792266197E-3</v>
      </c>
      <c r="AG1053">
        <v>2.0643050747597498E-3</v>
      </c>
      <c r="AH1053">
        <v>5.25675974630472</v>
      </c>
      <c r="AI1053">
        <v>0.15145446208187599</v>
      </c>
      <c r="AJ1053">
        <v>5298.4109057944797</v>
      </c>
      <c r="AK1053" t="s">
        <v>109</v>
      </c>
      <c r="AL1053" t="s">
        <v>110</v>
      </c>
      <c r="AM1053">
        <v>245015513.25</v>
      </c>
      <c r="AN1053">
        <v>3042</v>
      </c>
      <c r="AO1053" s="1">
        <f t="shared" si="224"/>
        <v>1.3453981743628348E-2</v>
      </c>
      <c r="AP1053" s="5">
        <f t="shared" si="225"/>
        <v>15.002103701736246</v>
      </c>
      <c r="AQ1053" s="3">
        <f t="shared" si="226"/>
        <v>6.0987421346024064E-4</v>
      </c>
      <c r="AR1053" s="15">
        <f t="shared" si="227"/>
        <v>4.1887466329294076E-2</v>
      </c>
      <c r="AT1053" s="15">
        <v>1</v>
      </c>
    </row>
    <row r="1054" spans="1:46" x14ac:dyDescent="0.25">
      <c r="A1054" t="s">
        <v>37</v>
      </c>
      <c r="B1054">
        <v>9.6177650269152899</v>
      </c>
      <c r="C1054">
        <v>1.29073296570769E-2</v>
      </c>
      <c r="D1054">
        <v>14.4352029099304</v>
      </c>
      <c r="E1054">
        <v>130.75003412987201</v>
      </c>
      <c r="F1054" s="1">
        <v>0</v>
      </c>
      <c r="G1054" s="1">
        <v>0</v>
      </c>
      <c r="H1054">
        <v>5.4511084679061597</v>
      </c>
      <c r="I1054">
        <v>186.41952882563999</v>
      </c>
      <c r="J1054">
        <v>183.728305468256</v>
      </c>
      <c r="K1054">
        <v>148.91088970412801</v>
      </c>
      <c r="L1054">
        <v>236.480369970922</v>
      </c>
      <c r="M1054">
        <v>33.176733994890597</v>
      </c>
      <c r="N1054">
        <v>79.374309587633505</v>
      </c>
      <c r="O1054">
        <v>65.853731299676497</v>
      </c>
      <c r="P1054">
        <v>78992.412249093104</v>
      </c>
      <c r="Q1054">
        <v>97622.931757797807</v>
      </c>
      <c r="R1054">
        <v>115.081348829498</v>
      </c>
      <c r="S1054">
        <v>665.23252360433298</v>
      </c>
      <c r="T1054" s="1">
        <v>0</v>
      </c>
      <c r="U1054">
        <v>0.74868277848625897</v>
      </c>
      <c r="V1054" s="1">
        <v>0</v>
      </c>
      <c r="W1054">
        <v>8.6382512456376404E-2</v>
      </c>
      <c r="X1054">
        <v>0.16493470905736399</v>
      </c>
      <c r="Y1054" s="1">
        <v>0</v>
      </c>
      <c r="Z1054">
        <v>1</v>
      </c>
      <c r="AA1054">
        <v>3.4654807645123799E-4</v>
      </c>
      <c r="AB1054">
        <v>5.6366513486691703E-3</v>
      </c>
      <c r="AC1054">
        <v>6.3144622253504699E-3</v>
      </c>
      <c r="AD1054">
        <v>4.2531948649101098E-3</v>
      </c>
      <c r="AE1054">
        <v>0.40390461855771898</v>
      </c>
      <c r="AF1054" s="3">
        <v>6.9067689773369897E-3</v>
      </c>
      <c r="AG1054">
        <v>2.4244263049262101E-3</v>
      </c>
      <c r="AH1054">
        <v>5.4138256159074496</v>
      </c>
      <c r="AI1054">
        <v>0.15178503720716599</v>
      </c>
      <c r="AJ1054">
        <v>5886.8006818249496</v>
      </c>
      <c r="AK1054" t="s">
        <v>111</v>
      </c>
      <c r="AL1054" t="s">
        <v>112</v>
      </c>
      <c r="AM1054">
        <v>65326724.93</v>
      </c>
      <c r="AN1054">
        <v>827</v>
      </c>
      <c r="AO1054" s="1">
        <f t="shared" si="224"/>
        <v>1.3567779279138697E-2</v>
      </c>
      <c r="AP1054" s="5">
        <f t="shared" si="225"/>
        <v>15.119682610254227</v>
      </c>
      <c r="AQ1054" s="3">
        <f t="shared" si="226"/>
        <v>-5.1763146919435003E-3</v>
      </c>
      <c r="AR1054" s="15">
        <f t="shared" si="227"/>
        <v>-0.36389107662931464</v>
      </c>
      <c r="AT1054" s="15">
        <v>1</v>
      </c>
    </row>
    <row r="1055" spans="1:46" x14ac:dyDescent="0.25">
      <c r="A1055" t="s">
        <v>37</v>
      </c>
      <c r="B1055">
        <v>10.2718567583356</v>
      </c>
      <c r="C1055">
        <v>1.31661000598285E-2</v>
      </c>
      <c r="D1055">
        <v>14.7039891021461</v>
      </c>
      <c r="E1055">
        <v>168.76210045345201</v>
      </c>
      <c r="F1055" s="1">
        <v>0</v>
      </c>
      <c r="G1055" s="1">
        <v>0</v>
      </c>
      <c r="H1055">
        <v>5.7910333424878599</v>
      </c>
      <c r="I1055">
        <v>223.52608003094201</v>
      </c>
      <c r="J1055">
        <v>209.39448286169301</v>
      </c>
      <c r="K1055">
        <v>191.04683320598701</v>
      </c>
      <c r="L1055">
        <v>272.81840720378699</v>
      </c>
      <c r="M1055">
        <v>32.904377068209001</v>
      </c>
      <c r="N1055">
        <v>81.510108647024794</v>
      </c>
      <c r="O1055">
        <v>68.451670406592896</v>
      </c>
      <c r="P1055">
        <v>79760.468474114401</v>
      </c>
      <c r="Q1055">
        <v>100953.777750945</v>
      </c>
      <c r="R1055">
        <v>119.270728868112</v>
      </c>
      <c r="S1055">
        <v>641.89216406543301</v>
      </c>
      <c r="T1055" s="1">
        <v>0</v>
      </c>
      <c r="U1055">
        <v>0.93542977661043403</v>
      </c>
      <c r="V1055" s="1">
        <v>0</v>
      </c>
      <c r="W1055">
        <v>3.3988860358160199E-2</v>
      </c>
      <c r="X1055">
        <v>3.0581363031405299E-2</v>
      </c>
      <c r="Y1055" s="1">
        <v>0</v>
      </c>
      <c r="Z1055">
        <v>1</v>
      </c>
      <c r="AA1055">
        <v>3.1157866440909102E-4</v>
      </c>
      <c r="AB1055">
        <v>5.7238141052480002E-3</v>
      </c>
      <c r="AC1055">
        <v>6.3920213344067197E-3</v>
      </c>
      <c r="AD1055">
        <v>4.0748289392022602E-3</v>
      </c>
      <c r="AE1055">
        <v>0.35340482290401398</v>
      </c>
      <c r="AF1055" s="3">
        <v>6.0432224716586496E-3</v>
      </c>
      <c r="AG1055">
        <v>2.8027184269010098E-3</v>
      </c>
      <c r="AH1055">
        <v>5.2984597816965397</v>
      </c>
      <c r="AI1055">
        <v>0.148736716843934</v>
      </c>
      <c r="AJ1055">
        <v>6441.1693666417696</v>
      </c>
      <c r="AK1055" t="s">
        <v>113</v>
      </c>
      <c r="AL1055" t="s">
        <v>114</v>
      </c>
      <c r="AM1055">
        <v>58544183.859999999</v>
      </c>
      <c r="AN1055">
        <v>734</v>
      </c>
      <c r="AO1055" s="1">
        <f t="shared" ref="AO1055" si="228">AA1055+AC1055*$AO$930+AF1055*AT1055</f>
        <v>1.2746822470474459E-2</v>
      </c>
      <c r="AP1055" s="5">
        <f t="shared" si="225"/>
        <v>14.268093322535814</v>
      </c>
      <c r="AQ1055" s="3">
        <f t="shared" ref="AQ1055" si="229">(1-(1-B1055/100)^(1/12))- AO1055</f>
        <v>-3.755346610747088E-3</v>
      </c>
      <c r="AR1055" s="15">
        <f t="shared" ref="AR1055" si="230">B1055/AP1055-1</f>
        <v>-0.28008203155556444</v>
      </c>
      <c r="AT1055" s="15">
        <v>1</v>
      </c>
    </row>
    <row r="1056" spans="1:46" x14ac:dyDescent="0.25">
      <c r="AN1056">
        <f>SUM(AN1037:AN1055)</f>
        <v>1012010</v>
      </c>
    </row>
    <row r="1059" spans="1:46" x14ac:dyDescent="0.25">
      <c r="AO1059" t="s">
        <v>226</v>
      </c>
      <c r="AP1059" t="s">
        <v>67</v>
      </c>
      <c r="AR1059" t="s">
        <v>333</v>
      </c>
    </row>
    <row r="1060" spans="1:46" x14ac:dyDescent="0.25">
      <c r="A1060" t="s">
        <v>0</v>
      </c>
      <c r="B1060" t="s">
        <v>1</v>
      </c>
      <c r="C1060" t="s">
        <v>2</v>
      </c>
      <c r="D1060" t="s">
        <v>3</v>
      </c>
      <c r="E1060" t="s">
        <v>5</v>
      </c>
      <c r="F1060" t="s">
        <v>6</v>
      </c>
      <c r="G1060" t="s">
        <v>208</v>
      </c>
      <c r="H1060" t="s">
        <v>7</v>
      </c>
      <c r="I1060" t="s">
        <v>8</v>
      </c>
      <c r="J1060" t="s">
        <v>134</v>
      </c>
      <c r="K1060" t="s">
        <v>143</v>
      </c>
      <c r="L1060" t="s">
        <v>9</v>
      </c>
      <c r="M1060" t="s">
        <v>10</v>
      </c>
      <c r="N1060" t="s">
        <v>11</v>
      </c>
      <c r="O1060" t="s">
        <v>13</v>
      </c>
      <c r="P1060" t="s">
        <v>14</v>
      </c>
      <c r="Q1060" t="s">
        <v>15</v>
      </c>
      <c r="R1060" t="s">
        <v>16</v>
      </c>
      <c r="S1060" t="s">
        <v>17</v>
      </c>
      <c r="T1060" t="s">
        <v>18</v>
      </c>
      <c r="U1060" t="s">
        <v>20</v>
      </c>
      <c r="V1060" t="s">
        <v>21</v>
      </c>
      <c r="W1060" t="s">
        <v>22</v>
      </c>
      <c r="X1060" t="s">
        <v>23</v>
      </c>
      <c r="Y1060" t="s">
        <v>24</v>
      </c>
      <c r="Z1060" t="s">
        <v>25</v>
      </c>
      <c r="AA1060" t="s">
        <v>26</v>
      </c>
      <c r="AB1060" t="s">
        <v>27</v>
      </c>
      <c r="AC1060" t="s">
        <v>263</v>
      </c>
      <c r="AD1060" t="s">
        <v>29</v>
      </c>
      <c r="AE1060" t="s">
        <v>326</v>
      </c>
      <c r="AF1060" s="3" t="s">
        <v>233</v>
      </c>
      <c r="AG1060" t="s">
        <v>30</v>
      </c>
      <c r="AH1060" t="s">
        <v>31</v>
      </c>
      <c r="AI1060" t="s">
        <v>32</v>
      </c>
      <c r="AJ1060" t="s">
        <v>33</v>
      </c>
      <c r="AK1060" t="s">
        <v>34</v>
      </c>
      <c r="AL1060" t="s">
        <v>74</v>
      </c>
      <c r="AM1060" t="s">
        <v>35</v>
      </c>
      <c r="AN1060" t="s">
        <v>36</v>
      </c>
      <c r="AO1060" s="15">
        <v>1</v>
      </c>
      <c r="AP1060" s="15">
        <v>1</v>
      </c>
    </row>
    <row r="1061" spans="1:46" x14ac:dyDescent="0.25">
      <c r="A1061" t="s">
        <v>37</v>
      </c>
      <c r="B1061">
        <v>0.28407580403187999</v>
      </c>
      <c r="C1061">
        <v>4.17135041338282E-3</v>
      </c>
      <c r="D1061">
        <v>4.8923613325193296</v>
      </c>
      <c r="E1061">
        <v>-86.582328862508703</v>
      </c>
      <c r="F1061" s="1">
        <v>0</v>
      </c>
      <c r="G1061" s="1">
        <v>0</v>
      </c>
      <c r="H1061">
        <v>2.7917329439089902</v>
      </c>
      <c r="I1061">
        <v>-199.925190504792</v>
      </c>
      <c r="J1061">
        <v>-211.21567355990399</v>
      </c>
      <c r="K1061">
        <v>-206.03330764510301</v>
      </c>
      <c r="L1061">
        <v>-185.34101380753901</v>
      </c>
      <c r="M1061">
        <v>26.6487205090407</v>
      </c>
      <c r="N1061">
        <v>90.893502116732606</v>
      </c>
      <c r="O1061">
        <v>79.633719423038798</v>
      </c>
      <c r="P1061">
        <v>273629.50557142799</v>
      </c>
      <c r="Q1061">
        <v>306449.00187679002</v>
      </c>
      <c r="R1061">
        <v>81.420487321934502</v>
      </c>
      <c r="S1061">
        <v>660.517943965315</v>
      </c>
      <c r="T1061" s="1">
        <v>0</v>
      </c>
      <c r="U1061">
        <v>0.69367908167092196</v>
      </c>
      <c r="V1061" s="1">
        <v>0</v>
      </c>
      <c r="W1061">
        <v>0.101011299721787</v>
      </c>
      <c r="X1061">
        <v>0.20530961860729</v>
      </c>
      <c r="Y1061" s="1">
        <v>0</v>
      </c>
      <c r="Z1061">
        <v>1</v>
      </c>
      <c r="AA1061">
        <v>2.91561268326065E-4</v>
      </c>
      <c r="AB1061">
        <v>3.8798139104464198E-3</v>
      </c>
      <c r="AC1061">
        <v>3.45082617698062E-3</v>
      </c>
      <c r="AD1061" s="1">
        <v>0</v>
      </c>
      <c r="AE1061">
        <v>0.17141785217588301</v>
      </c>
      <c r="AF1061" s="3">
        <v>0</v>
      </c>
      <c r="AG1061" s="1">
        <v>0</v>
      </c>
      <c r="AH1061">
        <v>3.7720462941115001</v>
      </c>
      <c r="AI1061">
        <v>8.5454468052150803E-2</v>
      </c>
      <c r="AJ1061" s="1">
        <v>0</v>
      </c>
      <c r="AK1061" t="s">
        <v>77</v>
      </c>
      <c r="AL1061" t="s">
        <v>78</v>
      </c>
      <c r="AM1061">
        <v>19154065.390000001</v>
      </c>
      <c r="AN1061">
        <v>70</v>
      </c>
      <c r="AO1061" s="1">
        <f>AA1061+AC1061*$AO$930+AF1061*AT1061</f>
        <v>3.742387445306685E-3</v>
      </c>
      <c r="AP1061" s="5">
        <f>100*(1-(1-AO1061)^12)</f>
        <v>4.3995723268414384</v>
      </c>
      <c r="AQ1061" s="3">
        <f>(1-(1-B1061/100)^(1/12))- AO1061</f>
        <v>-3.5053488224589444E-3</v>
      </c>
      <c r="AR1061" s="15">
        <f>B1061/AP1061-1</f>
        <v>-0.93543104126308907</v>
      </c>
      <c r="AT1061" s="15">
        <v>1</v>
      </c>
    </row>
    <row r="1062" spans="1:46" x14ac:dyDescent="0.25">
      <c r="A1062" t="s">
        <v>37</v>
      </c>
      <c r="B1062">
        <v>5.2857771888204104</v>
      </c>
      <c r="C1062">
        <v>4.2886807721185301E-3</v>
      </c>
      <c r="D1062">
        <v>5.0267433060735103</v>
      </c>
      <c r="E1062">
        <v>-50.681331812771703</v>
      </c>
      <c r="F1062" s="1">
        <v>0</v>
      </c>
      <c r="G1062" s="1">
        <v>0</v>
      </c>
      <c r="H1062">
        <v>3.1549936607308799</v>
      </c>
      <c r="I1062">
        <v>-171.82305852316401</v>
      </c>
      <c r="J1062">
        <v>-182.00513709334101</v>
      </c>
      <c r="K1062">
        <v>-175.101049980185</v>
      </c>
      <c r="L1062">
        <v>-155.11098582310001</v>
      </c>
      <c r="M1062">
        <v>27.036737331966101</v>
      </c>
      <c r="N1062">
        <v>90.624720891374395</v>
      </c>
      <c r="O1062">
        <v>79.336520542583202</v>
      </c>
      <c r="P1062">
        <v>238812.76339350099</v>
      </c>
      <c r="Q1062">
        <v>277597.69221979001</v>
      </c>
      <c r="R1062">
        <v>80.781156409813093</v>
      </c>
      <c r="S1062">
        <v>634.80166443777398</v>
      </c>
      <c r="T1062">
        <v>7.7074323283278599E-4</v>
      </c>
      <c r="U1062">
        <v>0.51501677559665304</v>
      </c>
      <c r="V1062" s="1">
        <v>0</v>
      </c>
      <c r="W1062">
        <v>0.176918327684287</v>
      </c>
      <c r="X1062">
        <v>0.30806489671905801</v>
      </c>
      <c r="Y1062" s="1">
        <v>0</v>
      </c>
      <c r="Z1062">
        <v>1</v>
      </c>
      <c r="AA1062">
        <v>3.0016735288004599E-4</v>
      </c>
      <c r="AB1062">
        <v>3.9882527327788301E-3</v>
      </c>
      <c r="AC1062">
        <v>3.6316764706067301E-3</v>
      </c>
      <c r="AD1062" s="1">
        <v>0</v>
      </c>
      <c r="AE1062">
        <v>0.16476423949557401</v>
      </c>
      <c r="AF1062" s="3">
        <v>3.2952847899114801E-4</v>
      </c>
      <c r="AG1062" s="1">
        <v>0</v>
      </c>
      <c r="AH1062">
        <v>3.8408629570590298</v>
      </c>
      <c r="AI1062">
        <v>8.82740148657951E-2</v>
      </c>
      <c r="AJ1062">
        <v>2.8495763793399399E-2</v>
      </c>
      <c r="AK1062" t="s">
        <v>79</v>
      </c>
      <c r="AL1062" t="s">
        <v>80</v>
      </c>
      <c r="AM1062">
        <v>198453406.38</v>
      </c>
      <c r="AN1062">
        <v>831</v>
      </c>
      <c r="AO1062" s="1">
        <f t="shared" ref="AO1062:AO1079" si="231">AA1062+AC1062*$AO$930+AF1062*AT1062</f>
        <v>4.261372302477924E-3</v>
      </c>
      <c r="AP1062" s="5">
        <f t="shared" ref="AP1062:AP1079" si="232">100*(1-(1-AO1062)^12)</f>
        <v>4.9954816481217694</v>
      </c>
      <c r="AQ1062" s="3">
        <f t="shared" ref="AQ1062:AQ1079" si="233">(1-(1-B1062/100)^(1/12))- AO1062</f>
        <v>2.5390379813260838E-4</v>
      </c>
      <c r="AR1062" s="15">
        <f t="shared" ref="AR1062:AR1079" si="234">B1062/AP1062-1</f>
        <v>5.811162189091168E-2</v>
      </c>
      <c r="AT1062" s="15">
        <v>1</v>
      </c>
    </row>
    <row r="1063" spans="1:46" x14ac:dyDescent="0.25">
      <c r="A1063" t="s">
        <v>37</v>
      </c>
      <c r="B1063">
        <v>5.8480520258736002</v>
      </c>
      <c r="C1063">
        <v>4.4118082009062696E-3</v>
      </c>
      <c r="D1063">
        <v>5.1675776557479196</v>
      </c>
      <c r="E1063">
        <v>-38.6783285969167</v>
      </c>
      <c r="F1063" s="1">
        <v>0</v>
      </c>
      <c r="G1063" s="1">
        <v>0</v>
      </c>
      <c r="H1063">
        <v>3.2899217355313102</v>
      </c>
      <c r="I1063">
        <v>-152.81411896573201</v>
      </c>
      <c r="J1063">
        <v>-165.66363930365901</v>
      </c>
      <c r="K1063">
        <v>-158.23513732287199</v>
      </c>
      <c r="L1063">
        <v>-136.256775026871</v>
      </c>
      <c r="M1063">
        <v>27.420165274418402</v>
      </c>
      <c r="N1063">
        <v>92.368020477379702</v>
      </c>
      <c r="O1063">
        <v>80.744689584194305</v>
      </c>
      <c r="P1063">
        <v>240967.64711193301</v>
      </c>
      <c r="Q1063">
        <v>284316.04710809002</v>
      </c>
      <c r="R1063">
        <v>82.643785161047205</v>
      </c>
      <c r="S1063">
        <v>662.21932648510995</v>
      </c>
      <c r="T1063">
        <v>4.6283381305586098E-4</v>
      </c>
      <c r="U1063">
        <v>0.54832388783238295</v>
      </c>
      <c r="V1063" s="1">
        <v>0</v>
      </c>
      <c r="W1063">
        <v>0.207017486791686</v>
      </c>
      <c r="X1063">
        <v>0.244658625375929</v>
      </c>
      <c r="Y1063" s="1">
        <v>0</v>
      </c>
      <c r="Z1063">
        <v>1</v>
      </c>
      <c r="AA1063">
        <v>3.0426609930447499E-4</v>
      </c>
      <c r="AB1063">
        <v>4.1071531058061404E-3</v>
      </c>
      <c r="AC1063">
        <v>3.8531566434360101E-3</v>
      </c>
      <c r="AD1063" s="1">
        <v>3.6130410447534499E-9</v>
      </c>
      <c r="AE1063">
        <v>0.13673428064777601</v>
      </c>
      <c r="AF1063" s="3">
        <v>8.20405683886662E-4</v>
      </c>
      <c r="AG1063" s="1">
        <v>0</v>
      </c>
      <c r="AH1063">
        <v>3.8461841283943201</v>
      </c>
      <c r="AI1063">
        <v>8.9663562384416098E-2</v>
      </c>
      <c r="AJ1063">
        <v>2.7310897982924001</v>
      </c>
      <c r="AK1063" t="s">
        <v>81</v>
      </c>
      <c r="AL1063" t="s">
        <v>82</v>
      </c>
      <c r="AM1063">
        <v>1692074818.02</v>
      </c>
      <c r="AN1063">
        <v>7022</v>
      </c>
      <c r="AO1063" s="1">
        <f t="shared" si="231"/>
        <v>4.9778284266271478E-3</v>
      </c>
      <c r="AP1063" s="5">
        <f t="shared" si="232"/>
        <v>5.8125376185296007</v>
      </c>
      <c r="AQ1063" s="3">
        <f t="shared" si="233"/>
        <v>3.1270732438185532E-5</v>
      </c>
      <c r="AR1063" s="15">
        <f t="shared" si="234"/>
        <v>6.1099660208279172E-3</v>
      </c>
      <c r="AT1063" s="15">
        <v>1</v>
      </c>
    </row>
    <row r="1064" spans="1:46" x14ac:dyDescent="0.25">
      <c r="A1064" t="s">
        <v>37</v>
      </c>
      <c r="B1064">
        <v>7.70983264878799</v>
      </c>
      <c r="C1064">
        <v>4.9789158968285199E-3</v>
      </c>
      <c r="D1064">
        <v>5.8137728727290501</v>
      </c>
      <c r="E1064">
        <v>-34.523558946455601</v>
      </c>
      <c r="F1064" s="1">
        <v>0</v>
      </c>
      <c r="G1064" s="1">
        <v>0</v>
      </c>
      <c r="H1064">
        <v>3.3884018228191599</v>
      </c>
      <c r="I1064">
        <v>-128.82987626948901</v>
      </c>
      <c r="J1064">
        <v>-140.18302362544699</v>
      </c>
      <c r="K1064">
        <v>-138.36416140383699</v>
      </c>
      <c r="L1064">
        <v>-111.457563873147</v>
      </c>
      <c r="M1064">
        <v>27.927527226467401</v>
      </c>
      <c r="N1064">
        <v>91.568076937238104</v>
      </c>
      <c r="O1064">
        <v>79.750058767556197</v>
      </c>
      <c r="P1064">
        <v>229702.56754789999</v>
      </c>
      <c r="Q1064">
        <v>275384.65965952602</v>
      </c>
      <c r="R1064">
        <v>82.3442374996783</v>
      </c>
      <c r="S1064">
        <v>661.70915332104005</v>
      </c>
      <c r="T1064">
        <v>2.69662381353645E-4</v>
      </c>
      <c r="U1064">
        <v>0.53596375277094399</v>
      </c>
      <c r="V1064" s="1">
        <v>0</v>
      </c>
      <c r="W1064">
        <v>0.202626375239287</v>
      </c>
      <c r="X1064">
        <v>0.26140987198976701</v>
      </c>
      <c r="Y1064" s="1">
        <v>0</v>
      </c>
      <c r="Z1064">
        <v>1</v>
      </c>
      <c r="AA1064">
        <v>3.0538028300171902E-4</v>
      </c>
      <c r="AB1064">
        <v>4.6718623281089104E-3</v>
      </c>
      <c r="AC1064">
        <v>4.4599571610277203E-3</v>
      </c>
      <c r="AD1064" s="1">
        <v>4.9813613080847598E-8</v>
      </c>
      <c r="AE1064">
        <v>0.160609157613647</v>
      </c>
      <c r="AF1064" s="3">
        <v>1.44548241852282E-3</v>
      </c>
      <c r="AG1064" s="1">
        <v>0</v>
      </c>
      <c r="AH1064">
        <v>3.9436224267396698</v>
      </c>
      <c r="AI1064">
        <v>9.3442208296204796E-2</v>
      </c>
      <c r="AJ1064">
        <v>14.3980954396422</v>
      </c>
      <c r="AK1064" t="s">
        <v>83</v>
      </c>
      <c r="AL1064" t="s">
        <v>84</v>
      </c>
      <c r="AM1064">
        <v>4627587925.8199997</v>
      </c>
      <c r="AN1064">
        <v>20146</v>
      </c>
      <c r="AO1064" s="1">
        <f t="shared" si="231"/>
        <v>6.2108198625522599E-3</v>
      </c>
      <c r="AP1064" s="5">
        <f t="shared" si="232"/>
        <v>7.2035913510858807</v>
      </c>
      <c r="AQ1064" s="3">
        <f t="shared" si="233"/>
        <v>4.5292653091485828E-4</v>
      </c>
      <c r="AR1064" s="15">
        <f t="shared" si="234"/>
        <v>7.0276237647183715E-2</v>
      </c>
      <c r="AT1064" s="15">
        <v>1</v>
      </c>
    </row>
    <row r="1065" spans="1:46" x14ac:dyDescent="0.25">
      <c r="A1065" t="s">
        <v>37</v>
      </c>
      <c r="B1065">
        <v>7.72045405682465</v>
      </c>
      <c r="C1065">
        <v>5.6593037187438102E-3</v>
      </c>
      <c r="D1065">
        <v>6.5837188016670796</v>
      </c>
      <c r="E1065">
        <v>-23.748773280843299</v>
      </c>
      <c r="F1065" s="1">
        <v>0</v>
      </c>
      <c r="G1065" s="1">
        <v>0</v>
      </c>
      <c r="H1065">
        <v>3.5525207342607601</v>
      </c>
      <c r="I1065">
        <v>-104.911038905171</v>
      </c>
      <c r="J1065">
        <v>-113.60640137426699</v>
      </c>
      <c r="K1065">
        <v>-121.00984725891099</v>
      </c>
      <c r="L1065">
        <v>-86.782175748691003</v>
      </c>
      <c r="M1065">
        <v>29.672545838797099</v>
      </c>
      <c r="N1065">
        <v>90.707152038162903</v>
      </c>
      <c r="O1065">
        <v>78.516846436603004</v>
      </c>
      <c r="P1065">
        <v>220141.21197965799</v>
      </c>
      <c r="Q1065">
        <v>266152.69873418001</v>
      </c>
      <c r="R1065">
        <v>82.127922090153902</v>
      </c>
      <c r="S1065">
        <v>670.66104224544097</v>
      </c>
      <c r="T1065">
        <v>4.2069518555176803E-4</v>
      </c>
      <c r="U1065">
        <v>0.499205545636625</v>
      </c>
      <c r="V1065" s="1">
        <v>0</v>
      </c>
      <c r="W1065">
        <v>0.19790914921970301</v>
      </c>
      <c r="X1065">
        <v>0.30288530514367101</v>
      </c>
      <c r="Y1065" s="1">
        <v>0</v>
      </c>
      <c r="Z1065">
        <v>1</v>
      </c>
      <c r="AA1065">
        <v>3.0977668511514701E-4</v>
      </c>
      <c r="AB1065">
        <v>5.27381379569566E-3</v>
      </c>
      <c r="AC1065">
        <v>4.8022727778556503E-3</v>
      </c>
      <c r="AD1065" s="1">
        <v>8.9958784116337794E-8</v>
      </c>
      <c r="AE1065">
        <v>0.185458211538514</v>
      </c>
      <c r="AF1065" s="3">
        <v>1.9658570423082399E-3</v>
      </c>
      <c r="AG1065" s="1">
        <v>3.7952763518552098E-7</v>
      </c>
      <c r="AH1065">
        <v>3.8940427478686499</v>
      </c>
      <c r="AI1065">
        <v>9.7708062864148695E-2</v>
      </c>
      <c r="AJ1065">
        <v>67.295332395123907</v>
      </c>
      <c r="AK1065" t="s">
        <v>85</v>
      </c>
      <c r="AL1065" t="s">
        <v>86</v>
      </c>
      <c r="AM1065">
        <v>8528050410.8800001</v>
      </c>
      <c r="AN1065">
        <v>38739</v>
      </c>
      <c r="AO1065" s="1">
        <f t="shared" si="231"/>
        <v>7.0779065052790375E-3</v>
      </c>
      <c r="AP1065" s="5">
        <f t="shared" si="232"/>
        <v>8.1705271170458555</v>
      </c>
      <c r="AQ1065" s="3">
        <f t="shared" si="233"/>
        <v>-4.0463292657808188E-4</v>
      </c>
      <c r="AR1065" s="15">
        <f t="shared" si="234"/>
        <v>-5.5084947858778377E-2</v>
      </c>
      <c r="AT1065" s="15">
        <v>1</v>
      </c>
    </row>
    <row r="1066" spans="1:46" x14ac:dyDescent="0.25">
      <c r="A1066" t="s">
        <v>37</v>
      </c>
      <c r="B1066">
        <v>9.1039468744606697</v>
      </c>
      <c r="C1066">
        <v>6.7549206437182204E-3</v>
      </c>
      <c r="D1066">
        <v>7.8114325683879704</v>
      </c>
      <c r="E1066">
        <v>-16.5792668574427</v>
      </c>
      <c r="F1066" s="1">
        <v>0</v>
      </c>
      <c r="G1066" s="1">
        <v>0</v>
      </c>
      <c r="H1066">
        <v>3.6918640724311098</v>
      </c>
      <c r="I1066">
        <v>-80.627129399755901</v>
      </c>
      <c r="J1066">
        <v>-89.541542009529806</v>
      </c>
      <c r="K1066">
        <v>-98.742144344497703</v>
      </c>
      <c r="L1066">
        <v>-61.671615959110198</v>
      </c>
      <c r="M1066">
        <v>30.892770671265001</v>
      </c>
      <c r="N1066">
        <v>90.3363637668959</v>
      </c>
      <c r="O1066">
        <v>77.754777457410995</v>
      </c>
      <c r="P1066">
        <v>210535.294452334</v>
      </c>
      <c r="Q1066">
        <v>254433.85993642299</v>
      </c>
      <c r="R1066">
        <v>82.125901116578902</v>
      </c>
      <c r="S1066">
        <v>670.34669065640605</v>
      </c>
      <c r="T1066">
        <v>4.3957766972458901E-4</v>
      </c>
      <c r="U1066">
        <v>0.50374463086660604</v>
      </c>
      <c r="V1066" s="1">
        <v>0</v>
      </c>
      <c r="W1066">
        <v>0.17381409258705599</v>
      </c>
      <c r="X1066">
        <v>0.32244127654633697</v>
      </c>
      <c r="Y1066" s="1">
        <v>0</v>
      </c>
      <c r="Z1066">
        <v>1</v>
      </c>
      <c r="AA1066">
        <v>3.1245399159625403E-4</v>
      </c>
      <c r="AB1066">
        <v>6.1227051609761603E-3</v>
      </c>
      <c r="AC1066">
        <v>5.4205057171130997E-3</v>
      </c>
      <c r="AD1066" s="1">
        <v>1.75487931146561E-7</v>
      </c>
      <c r="AE1066">
        <v>0.199617537441209</v>
      </c>
      <c r="AF1066" s="3">
        <v>2.3554869418062701E-3</v>
      </c>
      <c r="AG1066">
        <v>6.2158239710450398E-6</v>
      </c>
      <c r="AH1066">
        <v>3.9223808424095599</v>
      </c>
      <c r="AI1066">
        <v>0.10243887659228</v>
      </c>
      <c r="AJ1066">
        <v>159.04724758866399</v>
      </c>
      <c r="AK1066" t="s">
        <v>87</v>
      </c>
      <c r="AL1066" t="s">
        <v>88</v>
      </c>
      <c r="AM1066">
        <v>15388445742.110001</v>
      </c>
      <c r="AN1066">
        <v>73092</v>
      </c>
      <c r="AO1066" s="1">
        <f t="shared" si="231"/>
        <v>8.0884466505156231E-3</v>
      </c>
      <c r="AP1066" s="5">
        <f t="shared" si="232"/>
        <v>9.2857769761325866</v>
      </c>
      <c r="AQ1066" s="3">
        <f t="shared" si="233"/>
        <v>-1.6553256389890622E-4</v>
      </c>
      <c r="AR1066" s="15">
        <f t="shared" si="234"/>
        <v>-1.958157105638858E-2</v>
      </c>
      <c r="AT1066" s="15">
        <v>1</v>
      </c>
    </row>
    <row r="1067" spans="1:46" x14ac:dyDescent="0.25">
      <c r="A1067" t="s">
        <v>37</v>
      </c>
      <c r="B1067">
        <v>9.9703276987357707</v>
      </c>
      <c r="C1067">
        <v>7.3944215751567599E-3</v>
      </c>
      <c r="D1067">
        <v>8.5211831165715406</v>
      </c>
      <c r="E1067">
        <v>-13.851007607195401</v>
      </c>
      <c r="F1067" s="1">
        <v>0</v>
      </c>
      <c r="G1067" s="1">
        <v>0</v>
      </c>
      <c r="H1067">
        <v>3.7627125797595502</v>
      </c>
      <c r="I1067">
        <v>-56.917879324803202</v>
      </c>
      <c r="J1067">
        <v>-64.844045591329206</v>
      </c>
      <c r="K1067">
        <v>-80.662533326888195</v>
      </c>
      <c r="L1067">
        <v>-37.416673649160899</v>
      </c>
      <c r="M1067">
        <v>31.344351715686098</v>
      </c>
      <c r="N1067">
        <v>89.605810772556495</v>
      </c>
      <c r="O1067">
        <v>76.916807274239403</v>
      </c>
      <c r="P1067">
        <v>204639.33674391199</v>
      </c>
      <c r="Q1067">
        <v>249624.85510308901</v>
      </c>
      <c r="R1067">
        <v>82.076357588683095</v>
      </c>
      <c r="S1067">
        <v>680.59038910200195</v>
      </c>
      <c r="T1067">
        <v>4.9883913853190399E-4</v>
      </c>
      <c r="U1067">
        <v>0.49561556066434098</v>
      </c>
      <c r="V1067" s="1">
        <v>0</v>
      </c>
      <c r="W1067">
        <v>0.16027707432917901</v>
      </c>
      <c r="X1067">
        <v>0.34410736500647798</v>
      </c>
      <c r="Y1067" s="1">
        <v>0</v>
      </c>
      <c r="Z1067">
        <v>1</v>
      </c>
      <c r="AA1067">
        <v>3.1169573414920997E-4</v>
      </c>
      <c r="AB1067">
        <v>6.4509316021907999E-3</v>
      </c>
      <c r="AC1067">
        <v>5.7458034936839902E-3</v>
      </c>
      <c r="AD1067" s="1">
        <v>2.67250525119237E-7</v>
      </c>
      <c r="AE1067">
        <v>0.21417065870384</v>
      </c>
      <c r="AF1067" s="3">
        <v>2.7628014972795401E-3</v>
      </c>
      <c r="AG1067">
        <v>3.9606330170229698E-5</v>
      </c>
      <c r="AH1067">
        <v>3.9613436039228</v>
      </c>
      <c r="AI1067">
        <v>0.104982114217941</v>
      </c>
      <c r="AJ1067">
        <v>289.999964138915</v>
      </c>
      <c r="AK1067" t="s">
        <v>89</v>
      </c>
      <c r="AL1067" t="s">
        <v>90</v>
      </c>
      <c r="AM1067">
        <v>18809219997.48</v>
      </c>
      <c r="AN1067">
        <v>91914</v>
      </c>
      <c r="AO1067" s="1">
        <f t="shared" si="231"/>
        <v>8.8203007251127404E-3</v>
      </c>
      <c r="AP1067" s="5">
        <f t="shared" si="232"/>
        <v>10.085696986264757</v>
      </c>
      <c r="AQ1067" s="3">
        <f t="shared" si="233"/>
        <v>-1.0591983887119419E-4</v>
      </c>
      <c r="AR1067" s="15">
        <f t="shared" si="234"/>
        <v>-1.1438900820251008E-2</v>
      </c>
      <c r="AT1067" s="15">
        <v>1</v>
      </c>
    </row>
    <row r="1068" spans="1:46" x14ac:dyDescent="0.25">
      <c r="A1068" t="s">
        <v>37</v>
      </c>
      <c r="B1068">
        <v>10.32423221753</v>
      </c>
      <c r="C1068">
        <v>7.8147942540609996E-3</v>
      </c>
      <c r="D1068">
        <v>8.98500177504779</v>
      </c>
      <c r="E1068">
        <v>-12.5632457009366</v>
      </c>
      <c r="F1068" s="1">
        <v>0</v>
      </c>
      <c r="G1068" s="1">
        <v>0</v>
      </c>
      <c r="H1068">
        <v>3.79947160777574</v>
      </c>
      <c r="I1068">
        <v>-31.746198029844098</v>
      </c>
      <c r="J1068">
        <v>-41.048297681715397</v>
      </c>
      <c r="K1068">
        <v>-58.319992860322301</v>
      </c>
      <c r="L1068">
        <v>-12.2783547758645</v>
      </c>
      <c r="M1068">
        <v>30.772546095197001</v>
      </c>
      <c r="N1068">
        <v>89.380065832222996</v>
      </c>
      <c r="O1068">
        <v>76.813912253941893</v>
      </c>
      <c r="P1068">
        <v>204976.601878074</v>
      </c>
      <c r="Q1068">
        <v>250580.32626356499</v>
      </c>
      <c r="R1068">
        <v>82.410637179349095</v>
      </c>
      <c r="S1068">
        <v>688.15177297223204</v>
      </c>
      <c r="T1068">
        <v>5.9075212652885103E-4</v>
      </c>
      <c r="U1068">
        <v>0.45760168754792402</v>
      </c>
      <c r="V1068" s="1">
        <v>0</v>
      </c>
      <c r="W1068">
        <v>0.161263339466235</v>
      </c>
      <c r="X1068">
        <v>0.38113497298583898</v>
      </c>
      <c r="Y1068" s="1">
        <v>0</v>
      </c>
      <c r="Z1068">
        <v>1</v>
      </c>
      <c r="AA1068">
        <v>3.10865439125734E-4</v>
      </c>
      <c r="AB1068">
        <v>6.4770218583695399E-3</v>
      </c>
      <c r="AC1068">
        <v>5.8101929800243998E-3</v>
      </c>
      <c r="AD1068" s="1">
        <v>1.85802266204132E-7</v>
      </c>
      <c r="AE1068">
        <v>0.21132563439072999</v>
      </c>
      <c r="AF1068" s="3">
        <v>2.9585588814702302E-3</v>
      </c>
      <c r="AG1068">
        <v>3.49484792774962E-4</v>
      </c>
      <c r="AH1068">
        <v>4.0305992243972204</v>
      </c>
      <c r="AI1068">
        <v>0.10498404253829099</v>
      </c>
      <c r="AJ1068">
        <v>435.73636916670301</v>
      </c>
      <c r="AK1068" t="s">
        <v>91</v>
      </c>
      <c r="AL1068" t="s">
        <v>92</v>
      </c>
      <c r="AM1068">
        <v>22372991118.389999</v>
      </c>
      <c r="AN1068">
        <v>109149</v>
      </c>
      <c r="AO1068" s="1">
        <f t="shared" si="231"/>
        <v>9.0796173006203636E-3</v>
      </c>
      <c r="AP1068" s="5">
        <f t="shared" si="232"/>
        <v>10.367576219947217</v>
      </c>
      <c r="AQ1068" s="3">
        <f t="shared" si="233"/>
        <v>-3.992318210590054E-5</v>
      </c>
      <c r="AR1068" s="15">
        <f t="shared" si="234"/>
        <v>-4.1807266710828239E-3</v>
      </c>
      <c r="AT1068" s="15">
        <v>1</v>
      </c>
    </row>
    <row r="1069" spans="1:46" x14ac:dyDescent="0.25">
      <c r="A1069" t="s">
        <v>37</v>
      </c>
      <c r="B1069">
        <v>11.5695755479183</v>
      </c>
      <c r="C1069">
        <v>9.1139069533454197E-3</v>
      </c>
      <c r="D1069">
        <v>10.404788652269801</v>
      </c>
      <c r="E1069">
        <v>-9.3611084335232899</v>
      </c>
      <c r="F1069" s="1">
        <v>0</v>
      </c>
      <c r="G1069" s="1">
        <v>0</v>
      </c>
      <c r="H1069">
        <v>3.84028479995288</v>
      </c>
      <c r="I1069">
        <v>-7.4907502392615202</v>
      </c>
      <c r="J1069">
        <v>-21.637275461232601</v>
      </c>
      <c r="K1069">
        <v>-29.565880265877801</v>
      </c>
      <c r="L1069">
        <v>11.954411515521301</v>
      </c>
      <c r="M1069">
        <v>29.3802893003033</v>
      </c>
      <c r="N1069">
        <v>90.030604663382306</v>
      </c>
      <c r="O1069">
        <v>77.8002293681281</v>
      </c>
      <c r="P1069">
        <v>205149.568578779</v>
      </c>
      <c r="Q1069">
        <v>250860.50934506001</v>
      </c>
      <c r="R1069">
        <v>82.905854497105295</v>
      </c>
      <c r="S1069">
        <v>687.644213426958</v>
      </c>
      <c r="T1069">
        <v>7.7031015413826797E-4</v>
      </c>
      <c r="U1069">
        <v>0.44413886178024198</v>
      </c>
      <c r="V1069" s="1">
        <v>0</v>
      </c>
      <c r="W1069">
        <v>0.15779387402756101</v>
      </c>
      <c r="X1069">
        <v>0.39806726419219601</v>
      </c>
      <c r="Y1069" s="1">
        <v>0</v>
      </c>
      <c r="Z1069">
        <v>1</v>
      </c>
      <c r="AA1069">
        <v>3.0553363847774298E-4</v>
      </c>
      <c r="AB1069">
        <v>6.2775576284286498E-3</v>
      </c>
      <c r="AC1069">
        <v>5.6807596004169996E-3</v>
      </c>
      <c r="AD1069" s="1">
        <v>2.02341446432487E-7</v>
      </c>
      <c r="AE1069">
        <v>0.19009177658857199</v>
      </c>
      <c r="AF1069" s="3">
        <v>2.8703858264874402E-3</v>
      </c>
      <c r="AG1069">
        <v>1.8049929856461301E-3</v>
      </c>
      <c r="AH1069">
        <v>4.1077393758865997</v>
      </c>
      <c r="AI1069">
        <v>0.10253824822409401</v>
      </c>
      <c r="AJ1069">
        <v>502.75520857013402</v>
      </c>
      <c r="AK1069" t="s">
        <v>93</v>
      </c>
      <c r="AL1069" t="s">
        <v>94</v>
      </c>
      <c r="AM1069">
        <v>30099339552.310001</v>
      </c>
      <c r="AN1069">
        <v>146719</v>
      </c>
      <c r="AO1069" s="1">
        <f t="shared" si="231"/>
        <v>8.8566790653821833E-3</v>
      </c>
      <c r="AP1069" s="5">
        <f t="shared" si="232"/>
        <v>10.125289478947829</v>
      </c>
      <c r="AQ1069" s="3">
        <f t="shared" si="233"/>
        <v>1.3371833286542293E-3</v>
      </c>
      <c r="AR1069" s="15">
        <f t="shared" si="234"/>
        <v>0.1426414594835419</v>
      </c>
      <c r="AT1069" s="15">
        <v>1</v>
      </c>
    </row>
    <row r="1070" spans="1:46" x14ac:dyDescent="0.25">
      <c r="A1070" t="s">
        <v>37</v>
      </c>
      <c r="B1070">
        <v>13.5139189054853</v>
      </c>
      <c r="C1070">
        <v>1.106492272991E-2</v>
      </c>
      <c r="D1070">
        <v>12.498927192736</v>
      </c>
      <c r="E1070">
        <v>-1.3118972797439199</v>
      </c>
      <c r="F1070" s="1">
        <v>0</v>
      </c>
      <c r="G1070" s="1">
        <v>0</v>
      </c>
      <c r="H1070">
        <v>3.9327874913706</v>
      </c>
      <c r="I1070">
        <v>16.184698366390599</v>
      </c>
      <c r="J1070">
        <v>5.7787784848578703</v>
      </c>
      <c r="K1070">
        <v>-11.315003467257901</v>
      </c>
      <c r="L1070">
        <v>36.5227127903743</v>
      </c>
      <c r="M1070">
        <v>28.9719486208338</v>
      </c>
      <c r="N1070">
        <v>89.010015899187195</v>
      </c>
      <c r="O1070">
        <v>77.031685479685706</v>
      </c>
      <c r="P1070">
        <v>196182.89969704399</v>
      </c>
      <c r="Q1070">
        <v>243548.938868492</v>
      </c>
      <c r="R1070">
        <v>83.862763979613405</v>
      </c>
      <c r="S1070">
        <v>696.02058024628002</v>
      </c>
      <c r="T1070">
        <v>5.2101686490013601E-4</v>
      </c>
      <c r="U1070">
        <v>0.47075547398533202</v>
      </c>
      <c r="V1070" s="1">
        <v>0</v>
      </c>
      <c r="W1070">
        <v>0.13370796636882601</v>
      </c>
      <c r="X1070">
        <v>0.39553655964584</v>
      </c>
      <c r="Y1070" s="1">
        <v>0</v>
      </c>
      <c r="Z1070">
        <v>1</v>
      </c>
      <c r="AA1070">
        <v>3.05277962266894E-4</v>
      </c>
      <c r="AB1070">
        <v>6.0848963357605897E-3</v>
      </c>
      <c r="AC1070">
        <v>5.5460528555699596E-3</v>
      </c>
      <c r="AD1070" s="1">
        <v>3.0384905320494202E-7</v>
      </c>
      <c r="AE1070">
        <v>0.204775778805141</v>
      </c>
      <c r="AF1070" s="3">
        <v>3.2968900387627701E-3</v>
      </c>
      <c r="AG1070">
        <v>4.0241426462010402E-3</v>
      </c>
      <c r="AH1070">
        <v>4.13689370488198</v>
      </c>
      <c r="AI1070">
        <v>0.101983431146866</v>
      </c>
      <c r="AJ1070">
        <v>762.38633658144704</v>
      </c>
      <c r="AK1070" t="s">
        <v>95</v>
      </c>
      <c r="AL1070" t="s">
        <v>96</v>
      </c>
      <c r="AM1070">
        <v>21576783857.380001</v>
      </c>
      <c r="AN1070">
        <v>109983</v>
      </c>
      <c r="AO1070" s="1">
        <f t="shared" si="231"/>
        <v>9.1482208565996231E-3</v>
      </c>
      <c r="AP1070" s="5">
        <f t="shared" si="232"/>
        <v>10.442013224741043</v>
      </c>
      <c r="AQ1070" s="3">
        <f t="shared" si="233"/>
        <v>2.8777732781317539E-3</v>
      </c>
      <c r="AR1070" s="15">
        <f t="shared" si="234"/>
        <v>0.2941871088101824</v>
      </c>
      <c r="AT1070" s="15">
        <v>1</v>
      </c>
    </row>
    <row r="1071" spans="1:46" x14ac:dyDescent="0.25">
      <c r="A1071" t="s">
        <v>37</v>
      </c>
      <c r="B1071">
        <v>15.198721408430099</v>
      </c>
      <c r="C1071">
        <v>1.2296976178826E-2</v>
      </c>
      <c r="D1071">
        <v>13.798147268517701</v>
      </c>
      <c r="E1071">
        <v>4.61131416544396</v>
      </c>
      <c r="F1071" s="1">
        <v>0</v>
      </c>
      <c r="G1071" s="1">
        <v>0</v>
      </c>
      <c r="H1071">
        <v>4.01701948059043</v>
      </c>
      <c r="I1071">
        <v>38.879359761120703</v>
      </c>
      <c r="J1071">
        <v>31.366699890080302</v>
      </c>
      <c r="K1071">
        <v>3.4842045220858799</v>
      </c>
      <c r="L1071">
        <v>61.0855175882499</v>
      </c>
      <c r="M1071">
        <v>28.866948089366801</v>
      </c>
      <c r="N1071">
        <v>87.480087007445107</v>
      </c>
      <c r="O1071">
        <v>75.760084645472602</v>
      </c>
      <c r="P1071">
        <v>179659.246434851</v>
      </c>
      <c r="Q1071">
        <v>223680.05310841199</v>
      </c>
      <c r="R1071">
        <v>86.453888671158296</v>
      </c>
      <c r="S1071">
        <v>707.02440911027702</v>
      </c>
      <c r="T1071">
        <v>4.4588594035534798E-4</v>
      </c>
      <c r="U1071">
        <v>0.48901712951163201</v>
      </c>
      <c r="V1071" s="1">
        <v>0</v>
      </c>
      <c r="W1071">
        <v>0.107954922055821</v>
      </c>
      <c r="X1071">
        <v>0.40302794843254502</v>
      </c>
      <c r="Y1071" s="1">
        <v>0</v>
      </c>
      <c r="Z1071">
        <v>1</v>
      </c>
      <c r="AA1071">
        <v>3.1070346961010098E-4</v>
      </c>
      <c r="AB1071">
        <v>5.89179039854636E-3</v>
      </c>
      <c r="AC1071">
        <v>5.4484542755479804E-3</v>
      </c>
      <c r="AD1071" s="1">
        <v>5.0735384054238596E-7</v>
      </c>
      <c r="AE1071">
        <v>0.22248212065046399</v>
      </c>
      <c r="AF1071" s="3">
        <v>3.7154514148627499E-3</v>
      </c>
      <c r="AG1071">
        <v>5.6429098870205401E-3</v>
      </c>
      <c r="AH1071">
        <v>4.12347460128146</v>
      </c>
      <c r="AI1071">
        <v>0.101262959074151</v>
      </c>
      <c r="AJ1071">
        <v>1167.31670875756</v>
      </c>
      <c r="AK1071" t="s">
        <v>97</v>
      </c>
      <c r="AL1071" t="s">
        <v>98</v>
      </c>
      <c r="AM1071">
        <v>14466881159.92</v>
      </c>
      <c r="AN1071">
        <v>80524</v>
      </c>
      <c r="AO1071" s="1">
        <f t="shared" si="231"/>
        <v>9.4746091600208318E-3</v>
      </c>
      <c r="AP1071" s="71">
        <f t="shared" si="232"/>
        <v>10.795379254793925</v>
      </c>
      <c r="AQ1071" s="68">
        <f t="shared" si="233"/>
        <v>4.1697482496989777E-3</v>
      </c>
      <c r="AR1071" s="72">
        <f t="shared" si="234"/>
        <v>0.40789138109073608</v>
      </c>
      <c r="AS1071" s="68">
        <f>AVERAGE(AQ1069:AQ1071)</f>
        <v>2.7949016188283204E-3</v>
      </c>
      <c r="AT1071" s="15">
        <v>1</v>
      </c>
    </row>
    <row r="1072" spans="1:46" x14ac:dyDescent="0.25">
      <c r="A1072" t="s">
        <v>37</v>
      </c>
      <c r="B1072">
        <v>17.2307359822268</v>
      </c>
      <c r="C1072">
        <v>1.16959755785344E-2</v>
      </c>
      <c r="D1072">
        <v>13.166608059464201</v>
      </c>
      <c r="E1072">
        <v>13.9700718109946</v>
      </c>
      <c r="F1072" s="1">
        <v>0</v>
      </c>
      <c r="G1072" s="1">
        <v>0</v>
      </c>
      <c r="H1072">
        <v>4.1664184642734297</v>
      </c>
      <c r="I1072">
        <v>60.3763268858903</v>
      </c>
      <c r="J1072">
        <v>53.724928254502601</v>
      </c>
      <c r="K1072">
        <v>25.1801513618157</v>
      </c>
      <c r="L1072">
        <v>85.698440946625794</v>
      </c>
      <c r="M1072">
        <v>29.676401872000302</v>
      </c>
      <c r="N1072">
        <v>85.395327741277598</v>
      </c>
      <c r="O1072">
        <v>73.861121299012297</v>
      </c>
      <c r="P1072">
        <v>157392.08572875601</v>
      </c>
      <c r="Q1072">
        <v>200342.217277421</v>
      </c>
      <c r="R1072">
        <v>95.474809659765299</v>
      </c>
      <c r="S1072">
        <v>699.81948011810596</v>
      </c>
      <c r="T1072">
        <v>4.67886785505553E-4</v>
      </c>
      <c r="U1072">
        <v>0.52586320762783401</v>
      </c>
      <c r="V1072" s="1">
        <v>0</v>
      </c>
      <c r="W1072">
        <v>9.5643214742235597E-2</v>
      </c>
      <c r="X1072">
        <v>0.37849357762992902</v>
      </c>
      <c r="Y1072" s="1">
        <v>0</v>
      </c>
      <c r="Z1072">
        <v>1</v>
      </c>
      <c r="AA1072">
        <v>3.1189653606107301E-4</v>
      </c>
      <c r="AB1072">
        <v>5.8955004290065297E-3</v>
      </c>
      <c r="AC1072">
        <v>5.4938962644990397E-3</v>
      </c>
      <c r="AD1072" s="1">
        <v>4.7867842590878901E-7</v>
      </c>
      <c r="AE1072">
        <v>0.24757380106298199</v>
      </c>
      <c r="AF1072" s="3">
        <v>4.2087546180706904E-3</v>
      </c>
      <c r="AG1072">
        <v>5.0200552208796304E-3</v>
      </c>
      <c r="AH1072">
        <v>4.0697131768705903</v>
      </c>
      <c r="AI1072">
        <v>0.102379034268601</v>
      </c>
      <c r="AJ1072">
        <v>1797.6886991127799</v>
      </c>
      <c r="AK1072" t="s">
        <v>99</v>
      </c>
      <c r="AL1072" t="s">
        <v>100</v>
      </c>
      <c r="AM1072">
        <v>6867961052.8599997</v>
      </c>
      <c r="AN1072">
        <v>43636</v>
      </c>
      <c r="AO1072" s="1">
        <f t="shared" si="231"/>
        <v>1.0014547418630802E-2</v>
      </c>
      <c r="AP1072" s="71">
        <f t="shared" si="232"/>
        <v>11.377141397742719</v>
      </c>
      <c r="AQ1072" s="68">
        <f t="shared" si="233"/>
        <v>5.6213723082253822E-3</v>
      </c>
      <c r="AR1072" s="72">
        <f t="shared" si="234"/>
        <v>0.51450486373013393</v>
      </c>
      <c r="AT1072" s="15">
        <v>1</v>
      </c>
    </row>
    <row r="1073" spans="1:46" x14ac:dyDescent="0.25">
      <c r="A1073" t="s">
        <v>37</v>
      </c>
      <c r="B1073">
        <v>21.226257140798701</v>
      </c>
      <c r="C1073">
        <v>1.14681617698925E-2</v>
      </c>
      <c r="D1073">
        <v>12.926111887853899</v>
      </c>
      <c r="E1073">
        <v>20.598810206705</v>
      </c>
      <c r="F1073" s="1">
        <v>0</v>
      </c>
      <c r="G1073" s="1">
        <v>0</v>
      </c>
      <c r="H1073">
        <v>4.3043458020162797</v>
      </c>
      <c r="I1073">
        <v>82.625415918779893</v>
      </c>
      <c r="J1073">
        <v>76.584649346355704</v>
      </c>
      <c r="K1073">
        <v>50.012260972777703</v>
      </c>
      <c r="L1073">
        <v>110.71039267750299</v>
      </c>
      <c r="M1073">
        <v>31.548327538667099</v>
      </c>
      <c r="N1073">
        <v>84.541060855106906</v>
      </c>
      <c r="O1073">
        <v>72.898588657853693</v>
      </c>
      <c r="P1073">
        <v>141845.30884011599</v>
      </c>
      <c r="Q1073">
        <v>184164.59062220901</v>
      </c>
      <c r="R1073">
        <v>107.764737683292</v>
      </c>
      <c r="S1073">
        <v>690.09325236927202</v>
      </c>
      <c r="T1073">
        <v>1.3063970870366801E-3</v>
      </c>
      <c r="U1073">
        <v>0.54822197956483099</v>
      </c>
      <c r="V1073" s="1">
        <v>0</v>
      </c>
      <c r="W1073">
        <v>9.4899059978045305E-2</v>
      </c>
      <c r="X1073">
        <v>0.35687896045712297</v>
      </c>
      <c r="Y1073" s="1">
        <v>0</v>
      </c>
      <c r="Z1073">
        <v>1</v>
      </c>
      <c r="AA1073">
        <v>3.1026916158883298E-4</v>
      </c>
      <c r="AB1073">
        <v>5.917275031409E-3</v>
      </c>
      <c r="AC1073">
        <v>5.5691499730315302E-3</v>
      </c>
      <c r="AD1073" s="1">
        <v>8.3020430572583498E-7</v>
      </c>
      <c r="AE1073">
        <v>0.25530761894099002</v>
      </c>
      <c r="AF1073" s="3">
        <v>4.3657602838909296E-3</v>
      </c>
      <c r="AG1073">
        <v>4.6198823293639299E-3</v>
      </c>
      <c r="AH1073">
        <v>3.9115143698897699</v>
      </c>
      <c r="AI1073">
        <v>0.10419576494881801</v>
      </c>
      <c r="AJ1073">
        <v>2544.1359231965798</v>
      </c>
      <c r="AK1073" t="s">
        <v>101</v>
      </c>
      <c r="AL1073" t="s">
        <v>102</v>
      </c>
      <c r="AM1073">
        <v>3551380997.4299998</v>
      </c>
      <c r="AN1073">
        <v>25037</v>
      </c>
      <c r="AO1073" s="1">
        <f t="shared" si="231"/>
        <v>1.0245179418511292E-2</v>
      </c>
      <c r="AP1073" s="71">
        <f t="shared" si="232"/>
        <v>11.62457653001151</v>
      </c>
      <c r="AQ1073" s="68">
        <f t="shared" si="233"/>
        <v>9.44100450558975E-3</v>
      </c>
      <c r="AR1073" s="72">
        <f t="shared" si="234"/>
        <v>0.8259811087309934</v>
      </c>
      <c r="AS1073" s="68">
        <f>AVERAGE(AQ1071:AQ1073)</f>
        <v>6.4107083545047036E-3</v>
      </c>
      <c r="AT1073" s="15">
        <v>1</v>
      </c>
    </row>
    <row r="1074" spans="1:46" x14ac:dyDescent="0.25">
      <c r="A1074" t="s">
        <v>37</v>
      </c>
      <c r="B1074">
        <v>17.317166584987799</v>
      </c>
      <c r="C1074">
        <v>1.1396469147243401E-2</v>
      </c>
      <c r="D1074">
        <v>12.850301934324699</v>
      </c>
      <c r="E1074">
        <v>27.593399434763501</v>
      </c>
      <c r="F1074" s="1">
        <v>0</v>
      </c>
      <c r="G1074" s="1">
        <v>0</v>
      </c>
      <c r="H1074">
        <v>4.4312130431184604</v>
      </c>
      <c r="I1074">
        <v>104.593819370506</v>
      </c>
      <c r="J1074">
        <v>99.943261967645398</v>
      </c>
      <c r="K1074">
        <v>67.698986955632193</v>
      </c>
      <c r="L1074">
        <v>135.854516874182</v>
      </c>
      <c r="M1074">
        <v>33.0351925949765</v>
      </c>
      <c r="N1074">
        <v>82.086001518369301</v>
      </c>
      <c r="O1074">
        <v>70.5095482579991</v>
      </c>
      <c r="P1074">
        <v>127337.53561289801</v>
      </c>
      <c r="Q1074">
        <v>166891.193065514</v>
      </c>
      <c r="R1074">
        <v>117.216062885385</v>
      </c>
      <c r="S1074">
        <v>690.50870650094305</v>
      </c>
      <c r="T1074">
        <v>6.93337431744943E-4</v>
      </c>
      <c r="U1074">
        <v>0.539822242815575</v>
      </c>
      <c r="V1074" s="1">
        <v>0</v>
      </c>
      <c r="W1074">
        <v>8.1722757395622805E-2</v>
      </c>
      <c r="X1074">
        <v>0.37845499978880198</v>
      </c>
      <c r="Y1074" s="1">
        <v>0</v>
      </c>
      <c r="Z1074">
        <v>1</v>
      </c>
      <c r="AA1074">
        <v>3.1943200354880001E-4</v>
      </c>
      <c r="AB1074">
        <v>5.9197742012307699E-3</v>
      </c>
      <c r="AC1074">
        <v>5.6509577557731904E-3</v>
      </c>
      <c r="AD1074" s="1">
        <v>7.5834211230965903E-7</v>
      </c>
      <c r="AE1074">
        <v>0.272646868028806</v>
      </c>
      <c r="AF1074" s="3">
        <v>4.6622614432925901E-3</v>
      </c>
      <c r="AG1074">
        <v>4.5756812418227101E-3</v>
      </c>
      <c r="AH1074">
        <v>3.7903642740856802</v>
      </c>
      <c r="AI1074">
        <v>0.105829166720578</v>
      </c>
      <c r="AJ1074">
        <v>3381.0286284325898</v>
      </c>
      <c r="AK1074" t="s">
        <v>103</v>
      </c>
      <c r="AL1074" t="s">
        <v>104</v>
      </c>
      <c r="AM1074">
        <v>1690151110.1900001</v>
      </c>
      <c r="AN1074">
        <v>13273</v>
      </c>
      <c r="AO1074" s="1">
        <f t="shared" si="231"/>
        <v>1.0632651202614581E-2</v>
      </c>
      <c r="AP1074" s="5">
        <f t="shared" si="232"/>
        <v>12.038853051791843</v>
      </c>
      <c r="AQ1074" s="3">
        <f t="shared" si="233"/>
        <v>5.0889685407895548E-3</v>
      </c>
      <c r="AR1074" s="15">
        <f t="shared" si="234"/>
        <v>0.43843990041977787</v>
      </c>
      <c r="AT1074" s="15">
        <v>1</v>
      </c>
    </row>
    <row r="1075" spans="1:46" x14ac:dyDescent="0.25">
      <c r="A1075" t="s">
        <v>37</v>
      </c>
      <c r="B1075">
        <v>19.615134956769602</v>
      </c>
      <c r="C1075">
        <v>1.0975189344132901E-2</v>
      </c>
      <c r="D1075">
        <v>12.403604205127399</v>
      </c>
      <c r="E1075">
        <v>35.029648143608398</v>
      </c>
      <c r="F1075" s="1">
        <v>0</v>
      </c>
      <c r="G1075" s="1">
        <v>0</v>
      </c>
      <c r="H1075">
        <v>4.5422359391609897</v>
      </c>
      <c r="I1075">
        <v>126.63204776920099</v>
      </c>
      <c r="J1075">
        <v>122.109151728092</v>
      </c>
      <c r="K1075">
        <v>85.8486962183282</v>
      </c>
      <c r="L1075">
        <v>160.54701781111899</v>
      </c>
      <c r="M1075">
        <v>34.708951525720202</v>
      </c>
      <c r="N1075">
        <v>80.068648214388404</v>
      </c>
      <c r="O1075">
        <v>68.4403888198744</v>
      </c>
      <c r="P1075">
        <v>117298.457910511</v>
      </c>
      <c r="Q1075">
        <v>159416.302413647</v>
      </c>
      <c r="R1075">
        <v>124.486153812536</v>
      </c>
      <c r="S1075">
        <v>690.23948183555694</v>
      </c>
      <c r="T1075">
        <v>9.7902744108128696E-5</v>
      </c>
      <c r="U1075">
        <v>0.54938937358481299</v>
      </c>
      <c r="V1075" s="1">
        <v>0</v>
      </c>
      <c r="W1075">
        <v>7.0552252488670503E-2</v>
      </c>
      <c r="X1075">
        <v>0.38005837392651498</v>
      </c>
      <c r="Y1075" s="1">
        <v>0</v>
      </c>
      <c r="Z1075">
        <v>1</v>
      </c>
      <c r="AA1075">
        <v>3.3048840839374199E-4</v>
      </c>
      <c r="AB1075">
        <v>5.8997582659762902E-3</v>
      </c>
      <c r="AC1075">
        <v>5.6810555619767099E-3</v>
      </c>
      <c r="AD1075">
        <v>1.5767546743320799E-6</v>
      </c>
      <c r="AE1075">
        <v>0.273922013328387</v>
      </c>
      <c r="AF1075" s="3">
        <v>4.6840664279154103E-3</v>
      </c>
      <c r="AG1075">
        <v>4.1704187041680897E-3</v>
      </c>
      <c r="AH1075">
        <v>3.6739647894983398</v>
      </c>
      <c r="AI1075">
        <v>0.108297863288077</v>
      </c>
      <c r="AJ1075">
        <v>4247.3337589985304</v>
      </c>
      <c r="AK1075" t="s">
        <v>105</v>
      </c>
      <c r="AL1075" t="s">
        <v>106</v>
      </c>
      <c r="AM1075">
        <v>825781143.69000006</v>
      </c>
      <c r="AN1075">
        <v>7040</v>
      </c>
      <c r="AO1075" s="1">
        <f t="shared" si="231"/>
        <v>1.0695610398285862E-2</v>
      </c>
      <c r="AP1075" s="5">
        <f t="shared" si="232"/>
        <v>12.105999296830483</v>
      </c>
      <c r="AQ1075" s="3">
        <f t="shared" si="233"/>
        <v>7.3352096563545442E-3</v>
      </c>
      <c r="AR1075" s="15">
        <f t="shared" si="234"/>
        <v>0.62028218206696195</v>
      </c>
      <c r="AT1075" s="15">
        <v>1</v>
      </c>
    </row>
    <row r="1076" spans="1:46" x14ac:dyDescent="0.25">
      <c r="A1076" t="s">
        <v>37</v>
      </c>
      <c r="B1076">
        <v>18.0129826197619</v>
      </c>
      <c r="C1076">
        <v>9.6786189065826804E-3</v>
      </c>
      <c r="D1076">
        <v>11.015601911331</v>
      </c>
      <c r="E1076">
        <v>65.958421155830294</v>
      </c>
      <c r="F1076" s="1">
        <v>0</v>
      </c>
      <c r="G1076" s="1">
        <v>0</v>
      </c>
      <c r="H1076">
        <v>4.8350848416126002</v>
      </c>
      <c r="I1076">
        <v>146.485904512297</v>
      </c>
      <c r="J1076">
        <v>135.265779724873</v>
      </c>
      <c r="K1076">
        <v>105.83207651286099</v>
      </c>
      <c r="L1076">
        <v>184.60017299559499</v>
      </c>
      <c r="M1076">
        <v>34.0750613748341</v>
      </c>
      <c r="N1076">
        <v>78.4775617808953</v>
      </c>
      <c r="O1076">
        <v>67.287619861468301</v>
      </c>
      <c r="P1076">
        <v>103869.68167337299</v>
      </c>
      <c r="Q1076">
        <v>146115.16809740401</v>
      </c>
      <c r="R1076">
        <v>120.645350444204</v>
      </c>
      <c r="S1076">
        <v>677.78030676865001</v>
      </c>
      <c r="T1076" s="1">
        <v>0</v>
      </c>
      <c r="U1076">
        <v>0.62333324009096802</v>
      </c>
      <c r="V1076" s="1">
        <v>0</v>
      </c>
      <c r="W1076">
        <v>7.1376862873228197E-2</v>
      </c>
      <c r="X1076">
        <v>0.305289897035803</v>
      </c>
      <c r="Y1076" s="1">
        <v>0</v>
      </c>
      <c r="Z1076">
        <v>1</v>
      </c>
      <c r="AA1076">
        <v>3.3536732728675498E-4</v>
      </c>
      <c r="AB1076">
        <v>5.58100326657179E-3</v>
      </c>
      <c r="AC1076">
        <v>5.5962181604094002E-3</v>
      </c>
      <c r="AD1076">
        <v>1.0643128388361099E-6</v>
      </c>
      <c r="AE1076">
        <v>0.25268636140722001</v>
      </c>
      <c r="AF1076" s="3">
        <v>4.3209367800634601E-3</v>
      </c>
      <c r="AG1076">
        <v>3.3080526045901801E-3</v>
      </c>
      <c r="AH1076">
        <v>3.7496336808460198</v>
      </c>
      <c r="AI1076">
        <v>0.107817747843102</v>
      </c>
      <c r="AJ1076">
        <v>4950.9894828982997</v>
      </c>
      <c r="AK1076" t="s">
        <v>107</v>
      </c>
      <c r="AL1076" t="s">
        <v>108</v>
      </c>
      <c r="AM1076">
        <v>309739390.75</v>
      </c>
      <c r="AN1076">
        <v>2982</v>
      </c>
      <c r="AO1076" s="1">
        <f t="shared" si="231"/>
        <v>1.0252522267759615E-2</v>
      </c>
      <c r="AP1076" s="5">
        <f t="shared" si="232"/>
        <v>11.632443944288006</v>
      </c>
      <c r="AQ1076" s="3">
        <f t="shared" si="233"/>
        <v>6.1620391838148793E-3</v>
      </c>
      <c r="AR1076" s="15">
        <f t="shared" si="234"/>
        <v>0.54851230799242257</v>
      </c>
      <c r="AT1076" s="15">
        <v>1</v>
      </c>
    </row>
    <row r="1077" spans="1:46" x14ac:dyDescent="0.25">
      <c r="A1077" t="s">
        <v>37</v>
      </c>
      <c r="B1077">
        <v>14.5117223305548</v>
      </c>
      <c r="C1077">
        <v>9.0385147025493807E-3</v>
      </c>
      <c r="D1077">
        <v>10.322951451098801</v>
      </c>
      <c r="E1077">
        <v>122.258094609303</v>
      </c>
      <c r="F1077" s="1">
        <v>0</v>
      </c>
      <c r="G1077" s="1">
        <v>0</v>
      </c>
      <c r="H1077">
        <v>5.32467112039149</v>
      </c>
      <c r="I1077">
        <v>165.63676088214299</v>
      </c>
      <c r="J1077">
        <v>144.66181241707901</v>
      </c>
      <c r="K1077">
        <v>139.05258097596999</v>
      </c>
      <c r="L1077">
        <v>208.244922047248</v>
      </c>
      <c r="M1077">
        <v>31.970477518659401</v>
      </c>
      <c r="N1077">
        <v>81.094774797166707</v>
      </c>
      <c r="O1077">
        <v>70.136991357227203</v>
      </c>
      <c r="P1077">
        <v>92945.1599511854</v>
      </c>
      <c r="Q1077">
        <v>133695.26200284701</v>
      </c>
      <c r="R1077">
        <v>109.827752663171</v>
      </c>
      <c r="S1077">
        <v>642.92599461608199</v>
      </c>
      <c r="T1077" s="1">
        <v>0</v>
      </c>
      <c r="U1077">
        <v>0.74553603750451403</v>
      </c>
      <c r="V1077" s="1">
        <v>0</v>
      </c>
      <c r="W1077">
        <v>5.5700827508336499E-2</v>
      </c>
      <c r="X1077">
        <v>0.19876313498714801</v>
      </c>
      <c r="Y1077" s="1">
        <v>0</v>
      </c>
      <c r="Z1077">
        <v>1</v>
      </c>
      <c r="AA1077">
        <v>3.47470332721081E-4</v>
      </c>
      <c r="AB1077">
        <v>5.4522113462175401E-3</v>
      </c>
      <c r="AC1077">
        <v>5.6698708406556801E-3</v>
      </c>
      <c r="AD1077" s="1">
        <v>6.5077610595417797E-7</v>
      </c>
      <c r="AE1077">
        <v>0.21702883033744599</v>
      </c>
      <c r="AF1077" s="3">
        <v>3.7111929987703402E-3</v>
      </c>
      <c r="AG1077">
        <v>2.7660675979294899E-3</v>
      </c>
      <c r="AH1077">
        <v>3.9182175745223198</v>
      </c>
      <c r="AI1077">
        <v>0.10545669316640099</v>
      </c>
      <c r="AJ1077">
        <v>5332.7174485814403</v>
      </c>
      <c r="AK1077" t="s">
        <v>109</v>
      </c>
      <c r="AL1077" t="s">
        <v>110</v>
      </c>
      <c r="AM1077">
        <v>133283359.37</v>
      </c>
      <c r="AN1077">
        <v>1434</v>
      </c>
      <c r="AO1077" s="1">
        <f t="shared" si="231"/>
        <v>9.7285341721471009E-3</v>
      </c>
      <c r="AP1077" s="5">
        <f t="shared" si="232"/>
        <v>11.069408065704566</v>
      </c>
      <c r="AQ1077" s="3">
        <f t="shared" si="233"/>
        <v>3.2523876031787368E-3</v>
      </c>
      <c r="AR1077" s="15">
        <f t="shared" si="234"/>
        <v>0.31097545997199916</v>
      </c>
      <c r="AT1077" s="15">
        <v>1</v>
      </c>
    </row>
    <row r="1078" spans="1:46" x14ac:dyDescent="0.25">
      <c r="A1078" t="s">
        <v>37</v>
      </c>
      <c r="B1078">
        <v>6.6315225456439899</v>
      </c>
      <c r="C1078">
        <v>9.2184175863770298E-3</v>
      </c>
      <c r="D1078">
        <v>10.518120213800399</v>
      </c>
      <c r="E1078">
        <v>143.503787555906</v>
      </c>
      <c r="F1078" s="1">
        <v>0</v>
      </c>
      <c r="G1078" s="1">
        <v>0</v>
      </c>
      <c r="H1078">
        <v>5.5669476905095099</v>
      </c>
      <c r="I1078">
        <v>195.23579657026099</v>
      </c>
      <c r="J1078">
        <v>167.45567914304101</v>
      </c>
      <c r="K1078">
        <v>170.79050227292399</v>
      </c>
      <c r="L1078">
        <v>237.001893335175</v>
      </c>
      <c r="M1078">
        <v>31.350181709439301</v>
      </c>
      <c r="N1078">
        <v>81.917481684933804</v>
      </c>
      <c r="O1078">
        <v>71.183153952263595</v>
      </c>
      <c r="P1078">
        <v>94718.467417943102</v>
      </c>
      <c r="Q1078">
        <v>135121.08816672201</v>
      </c>
      <c r="R1078">
        <v>121.038071739926</v>
      </c>
      <c r="S1078">
        <v>637.06345145176795</v>
      </c>
      <c r="T1078" s="1">
        <v>0</v>
      </c>
      <c r="U1078">
        <v>0.83438937423242099</v>
      </c>
      <c r="V1078" s="1">
        <v>0</v>
      </c>
      <c r="W1078">
        <v>7.3482209137064006E-2</v>
      </c>
      <c r="X1078">
        <v>9.2128416630513896E-2</v>
      </c>
      <c r="Y1078" s="1">
        <v>0</v>
      </c>
      <c r="Z1078">
        <v>1</v>
      </c>
      <c r="AA1078">
        <v>3.2624484874991199E-4</v>
      </c>
      <c r="AB1078">
        <v>5.36404631087593E-3</v>
      </c>
      <c r="AC1078">
        <v>5.6034577020594402E-3</v>
      </c>
      <c r="AD1078">
        <v>1.05336780931613E-6</v>
      </c>
      <c r="AE1078">
        <v>0.215576854480478</v>
      </c>
      <c r="AF1078" s="3">
        <v>3.68636421161618E-3</v>
      </c>
      <c r="AG1078">
        <v>3.06206866182876E-3</v>
      </c>
      <c r="AH1078">
        <v>4.0350000013204497</v>
      </c>
      <c r="AI1078">
        <v>0.106910902065601</v>
      </c>
      <c r="AJ1078">
        <v>5969.1468934927898</v>
      </c>
      <c r="AK1078" t="s">
        <v>111</v>
      </c>
      <c r="AL1078" t="s">
        <v>112</v>
      </c>
      <c r="AM1078">
        <v>43286339.609999999</v>
      </c>
      <c r="AN1078">
        <v>457</v>
      </c>
      <c r="AO1078" s="1">
        <f t="shared" si="231"/>
        <v>9.6160667624255319E-3</v>
      </c>
      <c r="AP1078" s="5">
        <f t="shared" si="232"/>
        <v>10.948131705096941</v>
      </c>
      <c r="AQ1078" s="3">
        <f t="shared" si="233"/>
        <v>-3.9143504152790859E-3</v>
      </c>
      <c r="AR1078" s="15">
        <f t="shared" si="234"/>
        <v>-0.39427815409302558</v>
      </c>
      <c r="AT1078" s="15">
        <v>1</v>
      </c>
    </row>
    <row r="1079" spans="1:46" x14ac:dyDescent="0.25">
      <c r="A1079" t="s">
        <v>37</v>
      </c>
      <c r="B1079">
        <v>14.7656753137083</v>
      </c>
      <c r="C1079">
        <v>9.3515472542010196E-3</v>
      </c>
      <c r="D1079">
        <v>10.6622960034735</v>
      </c>
      <c r="E1079">
        <v>168.01118066617599</v>
      </c>
      <c r="F1079" s="1">
        <v>0</v>
      </c>
      <c r="G1079" s="1">
        <v>0</v>
      </c>
      <c r="H1079">
        <v>5.8114417899428803</v>
      </c>
      <c r="I1079">
        <v>227.59241705138299</v>
      </c>
      <c r="J1079">
        <v>203.62678816095499</v>
      </c>
      <c r="K1079">
        <v>202.67101904020001</v>
      </c>
      <c r="L1079">
        <v>271.51866670875899</v>
      </c>
      <c r="M1079">
        <v>32.1518399448737</v>
      </c>
      <c r="N1079">
        <v>82.586637919328496</v>
      </c>
      <c r="O1079">
        <v>71.651100275509094</v>
      </c>
      <c r="P1079">
        <v>89306.719569892404</v>
      </c>
      <c r="Q1079">
        <v>117015.723059424</v>
      </c>
      <c r="R1079">
        <v>121.731002342233</v>
      </c>
      <c r="S1079">
        <v>633.83683503004795</v>
      </c>
      <c r="T1079" s="1">
        <v>0</v>
      </c>
      <c r="U1079">
        <v>0.973674693880757</v>
      </c>
      <c r="V1079" s="1">
        <v>0</v>
      </c>
      <c r="W1079">
        <v>1.41102195380566E-3</v>
      </c>
      <c r="X1079">
        <v>2.49142841654371E-2</v>
      </c>
      <c r="Y1079" s="1">
        <v>0</v>
      </c>
      <c r="Z1079">
        <v>1</v>
      </c>
      <c r="AA1079">
        <v>3.0267604390876398E-4</v>
      </c>
      <c r="AB1079">
        <v>5.5038194017451901E-3</v>
      </c>
      <c r="AC1079">
        <v>5.7140390271992999E-3</v>
      </c>
      <c r="AD1079" s="1">
        <v>7.8608071557745604E-7</v>
      </c>
      <c r="AE1079">
        <v>0.20249153776874801</v>
      </c>
      <c r="AF1079" s="3">
        <v>3.4626052958455899E-3</v>
      </c>
      <c r="AG1079">
        <v>3.27622821234366E-3</v>
      </c>
      <c r="AH1079">
        <v>4.0506541684472399</v>
      </c>
      <c r="AI1079">
        <v>0.110833871301753</v>
      </c>
      <c r="AJ1079">
        <v>6385.3814598230501</v>
      </c>
      <c r="AK1079" t="s">
        <v>113</v>
      </c>
      <c r="AL1079" t="s">
        <v>114</v>
      </c>
      <c r="AM1079">
        <v>41527624.600000001</v>
      </c>
      <c r="AN1079">
        <v>465</v>
      </c>
      <c r="AO1079" s="1">
        <f t="shared" si="231"/>
        <v>9.4793203669536544E-3</v>
      </c>
      <c r="AP1079" s="5">
        <f t="shared" si="232"/>
        <v>10.800470497537628</v>
      </c>
      <c r="AQ1079" s="3">
        <f t="shared" si="233"/>
        <v>3.74627273674321E-3</v>
      </c>
      <c r="AR1079" s="15">
        <f t="shared" si="234"/>
        <v>0.36713260010984605</v>
      </c>
      <c r="AT1079" s="15">
        <v>1</v>
      </c>
    </row>
    <row r="1080" spans="1:46" x14ac:dyDescent="0.25">
      <c r="AN1080">
        <f>SUM(AN1061:AN1079)</f>
        <v>772513</v>
      </c>
    </row>
    <row r="1081" spans="1:46" x14ac:dyDescent="0.25">
      <c r="AO1081" t="s">
        <v>226</v>
      </c>
      <c r="AP1081" t="s">
        <v>67</v>
      </c>
      <c r="AR1081" t="s">
        <v>334</v>
      </c>
    </row>
    <row r="1082" spans="1:46" x14ac:dyDescent="0.25">
      <c r="A1082" t="s">
        <v>0</v>
      </c>
      <c r="B1082" t="s">
        <v>1</v>
      </c>
      <c r="C1082" t="s">
        <v>2</v>
      </c>
      <c r="D1082" t="s">
        <v>3</v>
      </c>
      <c r="E1082" t="s">
        <v>5</v>
      </c>
      <c r="F1082" t="s">
        <v>6</v>
      </c>
      <c r="G1082" t="s">
        <v>208</v>
      </c>
      <c r="H1082" t="s">
        <v>7</v>
      </c>
      <c r="I1082" t="s">
        <v>8</v>
      </c>
      <c r="J1082" t="s">
        <v>134</v>
      </c>
      <c r="K1082" t="s">
        <v>143</v>
      </c>
      <c r="L1082" t="s">
        <v>9</v>
      </c>
      <c r="M1082" t="s">
        <v>10</v>
      </c>
      <c r="N1082" t="s">
        <v>11</v>
      </c>
      <c r="O1082" t="s">
        <v>13</v>
      </c>
      <c r="P1082" t="s">
        <v>14</v>
      </c>
      <c r="Q1082" t="s">
        <v>15</v>
      </c>
      <c r="R1082" t="s">
        <v>16</v>
      </c>
      <c r="S1082" t="s">
        <v>17</v>
      </c>
      <c r="T1082" t="s">
        <v>18</v>
      </c>
      <c r="U1082" t="s">
        <v>20</v>
      </c>
      <c r="V1082" t="s">
        <v>21</v>
      </c>
      <c r="W1082" t="s">
        <v>22</v>
      </c>
      <c r="X1082" t="s">
        <v>23</v>
      </c>
      <c r="Y1082" t="s">
        <v>24</v>
      </c>
      <c r="Z1082" t="s">
        <v>25</v>
      </c>
      <c r="AA1082" t="s">
        <v>26</v>
      </c>
      <c r="AB1082" t="s">
        <v>27</v>
      </c>
      <c r="AC1082" t="s">
        <v>263</v>
      </c>
      <c r="AD1082" t="s">
        <v>29</v>
      </c>
      <c r="AE1082" t="s">
        <v>326</v>
      </c>
      <c r="AF1082" s="3" t="s">
        <v>233</v>
      </c>
      <c r="AG1082" t="s">
        <v>30</v>
      </c>
      <c r="AH1082" t="s">
        <v>31</v>
      </c>
      <c r="AI1082" t="s">
        <v>32</v>
      </c>
      <c r="AJ1082" t="s">
        <v>33</v>
      </c>
      <c r="AK1082" t="s">
        <v>34</v>
      </c>
      <c r="AL1082" t="s">
        <v>74</v>
      </c>
      <c r="AM1082" t="s">
        <v>35</v>
      </c>
      <c r="AN1082" t="s">
        <v>36</v>
      </c>
      <c r="AO1082" s="15">
        <v>1</v>
      </c>
      <c r="AP1082" s="15">
        <v>1</v>
      </c>
    </row>
    <row r="1083" spans="1:46" x14ac:dyDescent="0.25">
      <c r="A1083" t="s">
        <v>37</v>
      </c>
      <c r="B1083">
        <v>6.2782282428130802</v>
      </c>
      <c r="C1083">
        <v>4.2151711663418997E-3</v>
      </c>
      <c r="D1083">
        <v>4.9425709320389197</v>
      </c>
      <c r="E1083">
        <v>-44.428346200749701</v>
      </c>
      <c r="F1083" s="1">
        <v>0</v>
      </c>
      <c r="G1083" s="1">
        <v>0</v>
      </c>
      <c r="H1083">
        <v>3.2082581360703899</v>
      </c>
      <c r="I1083">
        <v>-171.687384115003</v>
      </c>
      <c r="J1083">
        <v>-188.36844106898599</v>
      </c>
      <c r="K1083">
        <v>-173.11778455219601</v>
      </c>
      <c r="L1083">
        <v>-153.97780500550701</v>
      </c>
      <c r="M1083">
        <v>26.827271600071398</v>
      </c>
      <c r="N1083">
        <v>90.078550632506705</v>
      </c>
      <c r="O1083">
        <v>81.393024608629105</v>
      </c>
      <c r="P1083">
        <v>225367.38349272299</v>
      </c>
      <c r="Q1083">
        <v>262878.77478981297</v>
      </c>
      <c r="R1083">
        <v>80.803732870326002</v>
      </c>
      <c r="S1083">
        <v>652.22542027013105</v>
      </c>
      <c r="T1083" s="1">
        <v>0</v>
      </c>
      <c r="U1083">
        <v>0.467124587315071</v>
      </c>
      <c r="V1083" s="1">
        <v>0</v>
      </c>
      <c r="W1083">
        <v>0.216287389140082</v>
      </c>
      <c r="X1083">
        <v>0.316588023544845</v>
      </c>
      <c r="Y1083" s="1">
        <v>0</v>
      </c>
      <c r="Z1083">
        <v>1</v>
      </c>
      <c r="AA1083">
        <v>3.0844272044257802E-4</v>
      </c>
      <c r="AB1083">
        <v>3.9067357314362004E-3</v>
      </c>
      <c r="AC1083">
        <v>3.53084922258615E-3</v>
      </c>
      <c r="AD1083" s="1">
        <v>0</v>
      </c>
      <c r="AE1083">
        <v>6.1995463712580703E-2</v>
      </c>
      <c r="AF1083" s="3">
        <v>1.2399092742516101E-4</v>
      </c>
      <c r="AG1083" s="1">
        <v>0</v>
      </c>
      <c r="AH1083">
        <v>2.41151008497024</v>
      </c>
      <c r="AI1083">
        <v>5.46318670817421E-2</v>
      </c>
      <c r="AJ1083">
        <v>1.6068371514150199</v>
      </c>
      <c r="AK1083" t="s">
        <v>79</v>
      </c>
      <c r="AL1083" t="s">
        <v>80</v>
      </c>
      <c r="AM1083">
        <v>108401711.45999999</v>
      </c>
      <c r="AN1083">
        <v>481</v>
      </c>
      <c r="AO1083" s="1">
        <f>AA1083+AC1083*$AO$930+AF1083*AT1083</f>
        <v>3.9632828704538889E-3</v>
      </c>
      <c r="AP1083" s="5">
        <f>100*(1-(1-AO1083)^12)</f>
        <v>4.6536266567452582</v>
      </c>
      <c r="AQ1083" s="3">
        <f>(1-(1-B1083/100)^(1/12))- AO1083</f>
        <v>1.425451174877356E-3</v>
      </c>
      <c r="AR1083" s="15">
        <f>B1083/AP1083-1</f>
        <v>0.34910440950672794</v>
      </c>
      <c r="AT1083" s="15">
        <v>1</v>
      </c>
    </row>
    <row r="1084" spans="1:46" x14ac:dyDescent="0.25">
      <c r="A1084" t="s">
        <v>37</v>
      </c>
      <c r="B1084">
        <v>6.0462453377921399</v>
      </c>
      <c r="C1084">
        <v>4.2849408014968898E-3</v>
      </c>
      <c r="D1084">
        <v>5.0224624926979198</v>
      </c>
      <c r="E1084">
        <v>-36.002151382889103</v>
      </c>
      <c r="F1084" s="1">
        <v>0</v>
      </c>
      <c r="G1084" s="1">
        <v>0</v>
      </c>
      <c r="H1084">
        <v>3.30678405598211</v>
      </c>
      <c r="I1084">
        <v>-155.293311522973</v>
      </c>
      <c r="J1084">
        <v>-173.822954687112</v>
      </c>
      <c r="K1084">
        <v>-159.27694157511201</v>
      </c>
      <c r="L1084">
        <v>-136.668193966649</v>
      </c>
      <c r="M1084">
        <v>27.039407364844699</v>
      </c>
      <c r="N1084">
        <v>91.799153981719101</v>
      </c>
      <c r="O1084">
        <v>82.635918188066</v>
      </c>
      <c r="P1084">
        <v>214277.033896532</v>
      </c>
      <c r="Q1084">
        <v>250588.59689723499</v>
      </c>
      <c r="R1084">
        <v>82.496725324231306</v>
      </c>
      <c r="S1084">
        <v>667.24441492716403</v>
      </c>
      <c r="T1084">
        <v>8.3208605473666702E-4</v>
      </c>
      <c r="U1084">
        <v>0.564430611694272</v>
      </c>
      <c r="V1084" s="1">
        <v>0</v>
      </c>
      <c r="W1084">
        <v>0.213805151990026</v>
      </c>
      <c r="X1084">
        <v>0.221764236315701</v>
      </c>
      <c r="Y1084" s="1">
        <v>0</v>
      </c>
      <c r="Z1084">
        <v>1</v>
      </c>
      <c r="AA1084">
        <v>3.07283585449297E-4</v>
      </c>
      <c r="AB1084">
        <v>3.9776600416054301E-3</v>
      </c>
      <c r="AC1084">
        <v>3.7751827184150199E-3</v>
      </c>
      <c r="AD1084" s="1">
        <v>0</v>
      </c>
      <c r="AE1084">
        <v>5.2132549269647499E-2</v>
      </c>
      <c r="AF1084" s="3">
        <v>3.1279529561788498E-4</v>
      </c>
      <c r="AG1084" s="1">
        <v>0</v>
      </c>
      <c r="AH1084">
        <v>2.5856013926897101</v>
      </c>
      <c r="AI1084">
        <v>5.8872018428462999E-2</v>
      </c>
      <c r="AJ1084">
        <v>3.1671696248594601</v>
      </c>
      <c r="AK1084" t="s">
        <v>81</v>
      </c>
      <c r="AL1084" t="s">
        <v>82</v>
      </c>
      <c r="AM1084">
        <v>778682741.17999995</v>
      </c>
      <c r="AN1084">
        <v>3634</v>
      </c>
      <c r="AO1084" s="1">
        <f t="shared" ref="AO1084:AO1098" si="235">AA1084+AC1084*$AO$930+AF1084*AT1084</f>
        <v>4.3952615994822019E-3</v>
      </c>
      <c r="AP1084" s="5">
        <f t="shared" ref="AP1084:AP1098" si="236">100*(1-(1-AO1084)^12)</f>
        <v>5.1486626334377732</v>
      </c>
      <c r="AQ1084" s="3">
        <f t="shared" ref="AQ1084:AQ1098" si="237">(1-(1-B1084/100)^(1/12))- AO1084</f>
        <v>7.8854722062251647E-4</v>
      </c>
      <c r="AR1084" s="15">
        <f t="shared" ref="AR1084:AR1098" si="238">B1084/AP1084-1</f>
        <v>0.17433317508998436</v>
      </c>
      <c r="AT1084" s="15">
        <v>1</v>
      </c>
    </row>
    <row r="1085" spans="1:46" x14ac:dyDescent="0.25">
      <c r="A1085" t="s">
        <v>37</v>
      </c>
      <c r="B1085">
        <v>7.7740955595019798</v>
      </c>
      <c r="C1085">
        <v>4.6596115948753097E-3</v>
      </c>
      <c r="D1085">
        <v>5.4504374093439498</v>
      </c>
      <c r="E1085">
        <v>-28.924909208816299</v>
      </c>
      <c r="F1085" s="1">
        <v>0</v>
      </c>
      <c r="G1085" s="1">
        <v>0</v>
      </c>
      <c r="H1085">
        <v>3.42271707313063</v>
      </c>
      <c r="I1085">
        <v>-131.223394069325</v>
      </c>
      <c r="J1085">
        <v>-148.801062981858</v>
      </c>
      <c r="K1085">
        <v>-139.70308783105901</v>
      </c>
      <c r="L1085">
        <v>-111.858825462409</v>
      </c>
      <c r="M1085">
        <v>27.561477408155898</v>
      </c>
      <c r="N1085">
        <v>90.911489591348598</v>
      </c>
      <c r="O1085">
        <v>81.803862009194205</v>
      </c>
      <c r="P1085">
        <v>206084.17656296201</v>
      </c>
      <c r="Q1085">
        <v>241205.366924895</v>
      </c>
      <c r="R1085">
        <v>82.060109856310504</v>
      </c>
      <c r="S1085">
        <v>668.15598569236602</v>
      </c>
      <c r="T1085">
        <v>9.8661570680932506E-5</v>
      </c>
      <c r="U1085">
        <v>0.56475177187512904</v>
      </c>
      <c r="V1085" s="1">
        <v>0</v>
      </c>
      <c r="W1085">
        <v>0.18533279225255</v>
      </c>
      <c r="X1085">
        <v>0.24991543587232001</v>
      </c>
      <c r="Y1085" s="1">
        <v>0</v>
      </c>
      <c r="Z1085">
        <v>1</v>
      </c>
      <c r="AA1085">
        <v>3.1117099166208198E-4</v>
      </c>
      <c r="AB1085">
        <v>4.3484531081089198E-3</v>
      </c>
      <c r="AC1085">
        <v>4.2581078975215099E-3</v>
      </c>
      <c r="AD1085" s="1">
        <v>0</v>
      </c>
      <c r="AE1085">
        <v>6.4644568494142393E-2</v>
      </c>
      <c r="AF1085" s="3">
        <v>5.81801116447282E-4</v>
      </c>
      <c r="AG1085" s="1">
        <v>0</v>
      </c>
      <c r="AH1085">
        <v>2.56003432737073</v>
      </c>
      <c r="AI1085">
        <v>5.9036031577490503E-2</v>
      </c>
      <c r="AJ1085">
        <v>21.2533241188125</v>
      </c>
      <c r="AK1085" t="s">
        <v>83</v>
      </c>
      <c r="AL1085" t="s">
        <v>84</v>
      </c>
      <c r="AM1085">
        <v>1530175010.98</v>
      </c>
      <c r="AN1085">
        <v>7425</v>
      </c>
      <c r="AO1085" s="1">
        <f t="shared" si="235"/>
        <v>5.151080005630874E-3</v>
      </c>
      <c r="AP1085" s="5">
        <f t="shared" si="236"/>
        <v>6.0091464063122153</v>
      </c>
      <c r="AQ1085" s="3">
        <f t="shared" si="237"/>
        <v>1.5703242640004297E-3</v>
      </c>
      <c r="AR1085" s="15">
        <f t="shared" si="238"/>
        <v>0.29371045966458742</v>
      </c>
      <c r="AT1085" s="15">
        <v>1</v>
      </c>
    </row>
    <row r="1086" spans="1:46" x14ac:dyDescent="0.25">
      <c r="A1086" t="s">
        <v>37</v>
      </c>
      <c r="B1086">
        <v>7.72362867628995</v>
      </c>
      <c r="C1086">
        <v>5.2096627791794496E-3</v>
      </c>
      <c r="D1086">
        <v>6.0755419580866397</v>
      </c>
      <c r="E1086">
        <v>-16.4399853386006</v>
      </c>
      <c r="F1086" s="1">
        <v>0</v>
      </c>
      <c r="G1086" s="1">
        <v>0</v>
      </c>
      <c r="H1086">
        <v>3.5921577812449401</v>
      </c>
      <c r="I1086">
        <v>-107.498008544508</v>
      </c>
      <c r="J1086">
        <v>-122.921311564296</v>
      </c>
      <c r="K1086">
        <v>-122.322112975731</v>
      </c>
      <c r="L1086">
        <v>-87.334289088623294</v>
      </c>
      <c r="M1086">
        <v>28.878455506320002</v>
      </c>
      <c r="N1086">
        <v>89.671498254976896</v>
      </c>
      <c r="O1086">
        <v>80.591328645187005</v>
      </c>
      <c r="P1086">
        <v>197915.79073312</v>
      </c>
      <c r="Q1086">
        <v>233047.25502411</v>
      </c>
      <c r="R1086">
        <v>81.819103898160407</v>
      </c>
      <c r="S1086">
        <v>674.63268942829302</v>
      </c>
      <c r="T1086">
        <v>4.1440831039410002E-4</v>
      </c>
      <c r="U1086">
        <v>0.56054299251556505</v>
      </c>
      <c r="V1086" s="1">
        <v>0</v>
      </c>
      <c r="W1086">
        <v>0.170489878675983</v>
      </c>
      <c r="X1086">
        <v>0.26896712880844997</v>
      </c>
      <c r="Y1086" s="1">
        <v>0</v>
      </c>
      <c r="Z1086">
        <v>1</v>
      </c>
      <c r="AA1086">
        <v>3.1513813598161802E-4</v>
      </c>
      <c r="AB1086">
        <v>4.8943715411953704E-3</v>
      </c>
      <c r="AC1086">
        <v>4.5773851702768497E-3</v>
      </c>
      <c r="AD1086" s="1">
        <v>0</v>
      </c>
      <c r="AE1086">
        <v>7.8776616353635004E-2</v>
      </c>
      <c r="AF1086" s="3">
        <v>8.3503213334853099E-4</v>
      </c>
      <c r="AG1086" s="1">
        <v>7.94835995296535E-8</v>
      </c>
      <c r="AH1086">
        <v>2.4583539963940702</v>
      </c>
      <c r="AI1086">
        <v>5.88223964369117E-2</v>
      </c>
      <c r="AJ1086">
        <v>83.198414236805604</v>
      </c>
      <c r="AK1086" t="s">
        <v>85</v>
      </c>
      <c r="AL1086" t="s">
        <v>86</v>
      </c>
      <c r="AM1086">
        <v>2356781236.0500002</v>
      </c>
      <c r="AN1086">
        <v>11908</v>
      </c>
      <c r="AO1086" s="1">
        <f t="shared" si="235"/>
        <v>5.7275554396069989E-3</v>
      </c>
      <c r="AP1086" s="5">
        <f t="shared" si="236"/>
        <v>6.6606350801590715</v>
      </c>
      <c r="AQ1086" s="3">
        <f t="shared" si="237"/>
        <v>9.4856590278515063E-4</v>
      </c>
      <c r="AR1086" s="15">
        <f t="shared" si="238"/>
        <v>0.15959342965618406</v>
      </c>
      <c r="AT1086" s="15">
        <v>1</v>
      </c>
    </row>
    <row r="1087" spans="1:46" x14ac:dyDescent="0.25">
      <c r="A1087" t="s">
        <v>37</v>
      </c>
      <c r="B1087">
        <v>8.3817241495805597</v>
      </c>
      <c r="C1087">
        <v>6.0983977148443098E-3</v>
      </c>
      <c r="D1087">
        <v>7.0775421032980503</v>
      </c>
      <c r="E1087">
        <v>-11.410472038492401</v>
      </c>
      <c r="F1087" s="1">
        <v>0</v>
      </c>
      <c r="G1087" s="1">
        <v>0</v>
      </c>
      <c r="H1087">
        <v>3.7132634767782098</v>
      </c>
      <c r="I1087">
        <v>-82.990417599849593</v>
      </c>
      <c r="J1087">
        <v>-98.574867291084004</v>
      </c>
      <c r="K1087">
        <v>-100.113363120651</v>
      </c>
      <c r="L1087">
        <v>-62.341368073033998</v>
      </c>
      <c r="M1087">
        <v>30.113408005807798</v>
      </c>
      <c r="N1087">
        <v>89.339411276928303</v>
      </c>
      <c r="O1087">
        <v>80.127305162528501</v>
      </c>
      <c r="P1087">
        <v>193267.30558639599</v>
      </c>
      <c r="Q1087">
        <v>228518.14854057401</v>
      </c>
      <c r="R1087">
        <v>81.832755882448396</v>
      </c>
      <c r="S1087">
        <v>678.28742084094597</v>
      </c>
      <c r="T1087">
        <v>2.12259202933984E-4</v>
      </c>
      <c r="U1087">
        <v>0.57603639934752704</v>
      </c>
      <c r="V1087" s="1">
        <v>0</v>
      </c>
      <c r="W1087">
        <v>0.145975342615145</v>
      </c>
      <c r="X1087">
        <v>0.27798825803732702</v>
      </c>
      <c r="Y1087" s="1">
        <v>0</v>
      </c>
      <c r="Z1087">
        <v>1</v>
      </c>
      <c r="AA1087">
        <v>3.16769901472639E-4</v>
      </c>
      <c r="AB1087">
        <v>5.7790663929726304E-3</v>
      </c>
      <c r="AC1087">
        <v>5.2097248780437399E-3</v>
      </c>
      <c r="AD1087" s="1">
        <v>0</v>
      </c>
      <c r="AE1087">
        <v>8.4348751625933693E-2</v>
      </c>
      <c r="AF1087" s="3">
        <v>9.953152691860171E-4</v>
      </c>
      <c r="AG1087">
        <v>2.2876399864268101E-6</v>
      </c>
      <c r="AH1087">
        <v>2.3779647628279399</v>
      </c>
      <c r="AI1087">
        <v>5.9170551468636201E-2</v>
      </c>
      <c r="AJ1087">
        <v>179.05277843122499</v>
      </c>
      <c r="AK1087" t="s">
        <v>87</v>
      </c>
      <c r="AL1087" t="s">
        <v>88</v>
      </c>
      <c r="AM1087">
        <v>3370002007.5100002</v>
      </c>
      <c r="AN1087">
        <v>17437</v>
      </c>
      <c r="AO1087" s="1">
        <f t="shared" si="235"/>
        <v>6.5218100487023966E-3</v>
      </c>
      <c r="AP1087" s="5">
        <f t="shared" si="236"/>
        <v>7.5514617632897689</v>
      </c>
      <c r="AQ1087" s="3">
        <f t="shared" si="237"/>
        <v>7.4659772689805292E-4</v>
      </c>
      <c r="AR1087" s="15">
        <f t="shared" si="238"/>
        <v>0.10994724098676878</v>
      </c>
      <c r="AT1087" s="15">
        <v>1</v>
      </c>
    </row>
    <row r="1088" spans="1:46" x14ac:dyDescent="0.25">
      <c r="A1088" t="s">
        <v>37</v>
      </c>
      <c r="B1088">
        <v>7.5745328292050704</v>
      </c>
      <c r="C1088">
        <v>6.4391105476384802E-3</v>
      </c>
      <c r="D1088">
        <v>7.4590718220752201</v>
      </c>
      <c r="E1088">
        <v>-8.6298048879666993</v>
      </c>
      <c r="F1088" s="1">
        <v>0</v>
      </c>
      <c r="G1088" s="1">
        <v>0</v>
      </c>
      <c r="H1088">
        <v>3.7897962656232602</v>
      </c>
      <c r="I1088">
        <v>-59.004755496328599</v>
      </c>
      <c r="J1088">
        <v>-74.047504504947597</v>
      </c>
      <c r="K1088">
        <v>-81.035035659654397</v>
      </c>
      <c r="L1088">
        <v>-37.848381443597503</v>
      </c>
      <c r="M1088">
        <v>30.752558428042299</v>
      </c>
      <c r="N1088">
        <v>88.580448488795696</v>
      </c>
      <c r="O1088">
        <v>79.477194551379895</v>
      </c>
      <c r="P1088">
        <v>188623.542932907</v>
      </c>
      <c r="Q1088">
        <v>224226.296676083</v>
      </c>
      <c r="R1088">
        <v>81.828518082585603</v>
      </c>
      <c r="S1088">
        <v>687.24307163492699</v>
      </c>
      <c r="T1088">
        <v>1.2595435057067501E-4</v>
      </c>
      <c r="U1088">
        <v>0.56531538239322399</v>
      </c>
      <c r="V1088" s="1">
        <v>0</v>
      </c>
      <c r="W1088">
        <v>0.12559185925233901</v>
      </c>
      <c r="X1088">
        <v>0.309092758354436</v>
      </c>
      <c r="Y1088" s="1">
        <v>0</v>
      </c>
      <c r="Z1088">
        <v>1</v>
      </c>
      <c r="AA1088">
        <v>3.1744191979371798E-4</v>
      </c>
      <c r="AB1088">
        <v>6.0980110126364001E-3</v>
      </c>
      <c r="AC1088">
        <v>5.5083044764015002E-3</v>
      </c>
      <c r="AD1088" s="1">
        <v>0</v>
      </c>
      <c r="AE1088">
        <v>8.9478159611726393E-2</v>
      </c>
      <c r="AF1088" s="3">
        <v>1.15426825899127E-3</v>
      </c>
      <c r="AG1088">
        <v>2.3235952498268901E-5</v>
      </c>
      <c r="AH1088">
        <v>2.2771640666933202</v>
      </c>
      <c r="AI1088">
        <v>5.7983163416600203E-2</v>
      </c>
      <c r="AJ1088">
        <v>329.50812477986199</v>
      </c>
      <c r="AK1088" t="s">
        <v>89</v>
      </c>
      <c r="AL1088" t="s">
        <v>90</v>
      </c>
      <c r="AM1088">
        <v>3247154291.5900002</v>
      </c>
      <c r="AN1088">
        <v>17215</v>
      </c>
      <c r="AO1088" s="1">
        <f t="shared" si="235"/>
        <v>6.9800146551864881E-3</v>
      </c>
      <c r="AP1088" s="5">
        <f t="shared" si="236"/>
        <v>8.061826951282125</v>
      </c>
      <c r="AQ1088" s="3">
        <f t="shared" si="237"/>
        <v>-4.375415585935391E-4</v>
      </c>
      <c r="AR1088" s="15">
        <f t="shared" si="238"/>
        <v>-6.0444626884425645E-2</v>
      </c>
      <c r="AT1088" s="15">
        <v>1</v>
      </c>
    </row>
    <row r="1089" spans="1:46" x14ac:dyDescent="0.25">
      <c r="A1089" t="s">
        <v>37</v>
      </c>
      <c r="B1089">
        <v>9.8975894273738803</v>
      </c>
      <c r="C1089">
        <v>6.7283866483329397E-3</v>
      </c>
      <c r="D1089">
        <v>7.7818750239583903</v>
      </c>
      <c r="E1089">
        <v>-8.6187211228286102</v>
      </c>
      <c r="F1089" s="1">
        <v>0</v>
      </c>
      <c r="G1089" s="1">
        <v>0</v>
      </c>
      <c r="H1089">
        <v>3.8269727782199001</v>
      </c>
      <c r="I1089">
        <v>-33.536850863378902</v>
      </c>
      <c r="J1089">
        <v>-50.4475920440617</v>
      </c>
      <c r="K1089">
        <v>-56.764990623913697</v>
      </c>
      <c r="L1089">
        <v>-12.392418711391899</v>
      </c>
      <c r="M1089">
        <v>30.400343230996299</v>
      </c>
      <c r="N1089">
        <v>88.686576716807394</v>
      </c>
      <c r="O1089">
        <v>79.823123019400199</v>
      </c>
      <c r="P1089">
        <v>188670.23308759599</v>
      </c>
      <c r="Q1089">
        <v>225674.82115055199</v>
      </c>
      <c r="R1089">
        <v>82.437955950461102</v>
      </c>
      <c r="S1089">
        <v>694.40558226295195</v>
      </c>
      <c r="T1089">
        <v>9.05732046091428E-4</v>
      </c>
      <c r="U1089">
        <v>0.51294391127031702</v>
      </c>
      <c r="V1089" s="1">
        <v>0</v>
      </c>
      <c r="W1089">
        <v>0.133314261340755</v>
      </c>
      <c r="X1089">
        <v>0.35374182738892701</v>
      </c>
      <c r="Y1089" s="1">
        <v>0</v>
      </c>
      <c r="Z1089">
        <v>1</v>
      </c>
      <c r="AA1089">
        <v>3.1747083418716702E-4</v>
      </c>
      <c r="AB1089">
        <v>6.1595588515993603E-3</v>
      </c>
      <c r="AC1089">
        <v>5.5722779032271802E-3</v>
      </c>
      <c r="AD1089" s="1">
        <v>8.9186883114541406E-9</v>
      </c>
      <c r="AE1089">
        <v>8.2072981258589098E-2</v>
      </c>
      <c r="AF1089" s="3">
        <v>1.1490217376202399E-3</v>
      </c>
      <c r="AG1089">
        <v>2.5053789147987397E-4</v>
      </c>
      <c r="AH1089">
        <v>2.1897716361068702</v>
      </c>
      <c r="AI1089">
        <v>5.5542722908793501E-2</v>
      </c>
      <c r="AJ1089">
        <v>478.83686500148002</v>
      </c>
      <c r="AK1089" t="s">
        <v>91</v>
      </c>
      <c r="AL1089" t="s">
        <v>92</v>
      </c>
      <c r="AM1089">
        <v>3385876002.9899998</v>
      </c>
      <c r="AN1089">
        <v>17946</v>
      </c>
      <c r="AO1089" s="1">
        <f t="shared" si="235"/>
        <v>7.0387704750345869E-3</v>
      </c>
      <c r="AP1089" s="5">
        <f t="shared" si="236"/>
        <v>8.1270841895175749</v>
      </c>
      <c r="AQ1089" s="3">
        <f t="shared" si="237"/>
        <v>1.6088937816390392E-3</v>
      </c>
      <c r="AR1089" s="15">
        <f t="shared" si="238"/>
        <v>0.21785245440670198</v>
      </c>
      <c r="AT1089" s="15">
        <v>1</v>
      </c>
    </row>
    <row r="1090" spans="1:46" x14ac:dyDescent="0.25">
      <c r="A1090" t="s">
        <v>37</v>
      </c>
      <c r="B1090">
        <v>10.9543143954428</v>
      </c>
      <c r="C1090">
        <v>7.6706554629760301E-3</v>
      </c>
      <c r="D1090">
        <v>8.8262094992303801</v>
      </c>
      <c r="E1090">
        <v>-8.0583840668354494</v>
      </c>
      <c r="F1090" s="1">
        <v>0</v>
      </c>
      <c r="G1090" s="1">
        <v>0</v>
      </c>
      <c r="H1090">
        <v>3.8605618151099601</v>
      </c>
      <c r="I1090">
        <v>-9.0579723816954001</v>
      </c>
      <c r="J1090">
        <v>-34.107135077153103</v>
      </c>
      <c r="K1090">
        <v>-26.266801226342</v>
      </c>
      <c r="L1090">
        <v>11.958390414471999</v>
      </c>
      <c r="M1090">
        <v>29.178965421615001</v>
      </c>
      <c r="N1090">
        <v>89.541793020038298</v>
      </c>
      <c r="O1090">
        <v>81.014159133893202</v>
      </c>
      <c r="P1090">
        <v>189775.51502694</v>
      </c>
      <c r="Q1090">
        <v>224490.39445164899</v>
      </c>
      <c r="R1090">
        <v>82.948581148708001</v>
      </c>
      <c r="S1090">
        <v>690.10391374106905</v>
      </c>
      <c r="T1090">
        <v>9.66329288080179E-4</v>
      </c>
      <c r="U1090">
        <v>0.50048373040647998</v>
      </c>
      <c r="V1090" s="1">
        <v>0</v>
      </c>
      <c r="W1090">
        <v>0.12827111164521399</v>
      </c>
      <c r="X1090">
        <v>0.37124515794830398</v>
      </c>
      <c r="Y1090" s="1">
        <v>0</v>
      </c>
      <c r="Z1090">
        <v>1</v>
      </c>
      <c r="AA1090">
        <v>3.07071276325177E-4</v>
      </c>
      <c r="AB1090">
        <v>5.9621058876147296E-3</v>
      </c>
      <c r="AC1090">
        <v>5.4416231873611696E-3</v>
      </c>
      <c r="AD1090" s="1">
        <v>0</v>
      </c>
      <c r="AE1090">
        <v>6.5899839670166396E-2</v>
      </c>
      <c r="AF1090" s="3">
        <v>9.9508757901951308E-4</v>
      </c>
      <c r="AG1090">
        <v>1.40052453975536E-3</v>
      </c>
      <c r="AH1090">
        <v>2.1857758577503899</v>
      </c>
      <c r="AI1090">
        <v>5.3506665131687697E-2</v>
      </c>
      <c r="AJ1090">
        <v>504.36416032619297</v>
      </c>
      <c r="AK1090" t="s">
        <v>93</v>
      </c>
      <c r="AL1090" t="s">
        <v>94</v>
      </c>
      <c r="AM1090">
        <v>4261788740.96</v>
      </c>
      <c r="AN1090">
        <v>22457</v>
      </c>
      <c r="AO1090" s="1">
        <f t="shared" si="235"/>
        <v>6.7437820427058599E-3</v>
      </c>
      <c r="AP1090" s="5">
        <f t="shared" si="236"/>
        <v>7.7990257814306574</v>
      </c>
      <c r="AQ1090" s="3">
        <f t="shared" si="237"/>
        <v>2.8780149308099794E-3</v>
      </c>
      <c r="AR1090" s="15">
        <f t="shared" si="238"/>
        <v>0.40457471259100464</v>
      </c>
      <c r="AT1090" s="15">
        <v>1</v>
      </c>
    </row>
    <row r="1091" spans="1:46" x14ac:dyDescent="0.25">
      <c r="A1091" t="s">
        <v>37</v>
      </c>
      <c r="B1091">
        <v>14.6272397715219</v>
      </c>
      <c r="C1091">
        <v>9.00011530352509E-3</v>
      </c>
      <c r="D1091">
        <v>10.2812431246087</v>
      </c>
      <c r="E1091">
        <v>0.42420883299711498</v>
      </c>
      <c r="F1091" s="1">
        <v>0</v>
      </c>
      <c r="G1091" s="1">
        <v>0</v>
      </c>
      <c r="H1091">
        <v>3.9690635689559</v>
      </c>
      <c r="I1091">
        <v>14.618852014138399</v>
      </c>
      <c r="J1091">
        <v>-5.6370677668587996</v>
      </c>
      <c r="K1091">
        <v>-6.8926641941014601</v>
      </c>
      <c r="L1091">
        <v>36.529745758662202</v>
      </c>
      <c r="M1091">
        <v>28.915196156291699</v>
      </c>
      <c r="N1091">
        <v>88.418194623243906</v>
      </c>
      <c r="O1091">
        <v>80.099634213045405</v>
      </c>
      <c r="P1091">
        <v>182053.135670141</v>
      </c>
      <c r="Q1091">
        <v>214857.671810737</v>
      </c>
      <c r="R1091">
        <v>85.273030373188305</v>
      </c>
      <c r="S1091">
        <v>694.77709180062902</v>
      </c>
      <c r="T1091">
        <v>1.88545673580304E-3</v>
      </c>
      <c r="U1091">
        <v>0.54191258548951804</v>
      </c>
      <c r="V1091" s="1">
        <v>0</v>
      </c>
      <c r="W1091">
        <v>0.108738412380099</v>
      </c>
      <c r="X1091">
        <v>0.349349002130381</v>
      </c>
      <c r="Y1091" s="1">
        <v>0</v>
      </c>
      <c r="Z1091">
        <v>1</v>
      </c>
      <c r="AA1091">
        <v>3.0595093438878698E-4</v>
      </c>
      <c r="AB1091">
        <v>5.8046168755717898E-3</v>
      </c>
      <c r="AC1091">
        <v>5.3327675925712199E-3</v>
      </c>
      <c r="AD1091" s="1">
        <v>0</v>
      </c>
      <c r="AE1091">
        <v>7.1851888213204207E-2</v>
      </c>
      <c r="AF1091" s="3">
        <v>1.15681540023258E-3</v>
      </c>
      <c r="AG1091">
        <v>2.8885752316692801E-3</v>
      </c>
      <c r="AH1091">
        <v>2.1936288314719601</v>
      </c>
      <c r="AI1091">
        <v>5.3196740903656399E-2</v>
      </c>
      <c r="AJ1091">
        <v>799.61143102948699</v>
      </c>
      <c r="AK1091" t="s">
        <v>95</v>
      </c>
      <c r="AL1091" t="s">
        <v>96</v>
      </c>
      <c r="AM1091">
        <v>2951627488.6199999</v>
      </c>
      <c r="AN1091">
        <v>16213</v>
      </c>
      <c r="AO1091" s="1">
        <f t="shared" si="235"/>
        <v>6.7955339271925869E-3</v>
      </c>
      <c r="AP1091" s="5">
        <f t="shared" si="236"/>
        <v>7.8566569175479994</v>
      </c>
      <c r="AQ1091" s="3">
        <f t="shared" si="237"/>
        <v>6.2966005556956755E-3</v>
      </c>
      <c r="AR1091" s="15">
        <f t="shared" si="238"/>
        <v>0.86176384243680904</v>
      </c>
      <c r="AT1091" s="15">
        <v>1</v>
      </c>
    </row>
    <row r="1092" spans="1:46" x14ac:dyDescent="0.25">
      <c r="A1092" t="s">
        <v>37</v>
      </c>
      <c r="B1092">
        <v>17.2710721112058</v>
      </c>
      <c r="C1092">
        <v>1.0340422711788901E-2</v>
      </c>
      <c r="D1092">
        <v>11.726574068265601</v>
      </c>
      <c r="E1092">
        <v>6.5117402488889597</v>
      </c>
      <c r="F1092" s="1">
        <v>0</v>
      </c>
      <c r="G1092" s="1">
        <v>0</v>
      </c>
      <c r="H1092">
        <v>4.0696510021136598</v>
      </c>
      <c r="I1092">
        <v>38.106022002850501</v>
      </c>
      <c r="J1092">
        <v>20.5829785234471</v>
      </c>
      <c r="K1092">
        <v>10.954233241335499</v>
      </c>
      <c r="L1092">
        <v>61.082433412637499</v>
      </c>
      <c r="M1092">
        <v>28.764733053787001</v>
      </c>
      <c r="N1092">
        <v>86.940478999088398</v>
      </c>
      <c r="O1092">
        <v>78.785007329631796</v>
      </c>
      <c r="P1092">
        <v>173486.42211267599</v>
      </c>
      <c r="Q1092">
        <v>208877.66090676599</v>
      </c>
      <c r="R1092">
        <v>88.363250529161306</v>
      </c>
      <c r="S1092">
        <v>700.29418829435303</v>
      </c>
      <c r="T1092">
        <v>1.0423088007088001E-3</v>
      </c>
      <c r="U1092">
        <v>0.56836592226052696</v>
      </c>
      <c r="V1092" s="1">
        <v>0</v>
      </c>
      <c r="W1092">
        <v>9.1651555303444807E-2</v>
      </c>
      <c r="X1092">
        <v>0.339982522436028</v>
      </c>
      <c r="Y1092" s="1">
        <v>0</v>
      </c>
      <c r="Z1092">
        <v>1</v>
      </c>
      <c r="AA1092">
        <v>3.10477459917274E-4</v>
      </c>
      <c r="AB1092">
        <v>5.6417441772723797E-3</v>
      </c>
      <c r="AC1092">
        <v>5.2284802709065201E-3</v>
      </c>
      <c r="AD1092" s="1">
        <v>3.7593624414141197E-9</v>
      </c>
      <c r="AE1092">
        <v>8.1390106049042302E-2</v>
      </c>
      <c r="AF1092" s="3">
        <v>1.359214771019E-3</v>
      </c>
      <c r="AG1092">
        <v>4.3874902514980203E-3</v>
      </c>
      <c r="AH1092">
        <v>2.22847953793026</v>
      </c>
      <c r="AI1092">
        <v>5.3719000307008401E-2</v>
      </c>
      <c r="AJ1092">
        <v>1227.5973373316001</v>
      </c>
      <c r="AK1092" t="s">
        <v>97</v>
      </c>
      <c r="AL1092" t="s">
        <v>98</v>
      </c>
      <c r="AM1092">
        <v>2044710971.02</v>
      </c>
      <c r="AN1092">
        <v>11786</v>
      </c>
      <c r="AO1092" s="1">
        <f t="shared" si="235"/>
        <v>6.898172501842794E-3</v>
      </c>
      <c r="AP1092" s="5">
        <f t="shared" si="236"/>
        <v>7.9708580294967524</v>
      </c>
      <c r="AQ1092" s="3">
        <f t="shared" si="237"/>
        <v>8.7777321843739188E-3</v>
      </c>
      <c r="AR1092" s="15">
        <f t="shared" si="238"/>
        <v>1.1667770329483869</v>
      </c>
      <c r="AT1092" s="15">
        <v>1</v>
      </c>
    </row>
    <row r="1093" spans="1:46" x14ac:dyDescent="0.25">
      <c r="A1093" t="s">
        <v>37</v>
      </c>
      <c r="B1093">
        <v>21.269323954559901</v>
      </c>
      <c r="C1093">
        <v>1.0357903514363999E-2</v>
      </c>
      <c r="D1093">
        <v>11.745282809727</v>
      </c>
      <c r="E1093">
        <v>13.254137005309</v>
      </c>
      <c r="F1093" s="1">
        <v>0</v>
      </c>
      <c r="G1093" s="1">
        <v>0</v>
      </c>
      <c r="H1093">
        <v>4.1972281691679401</v>
      </c>
      <c r="I1093">
        <v>61.042126855528799</v>
      </c>
      <c r="J1093">
        <v>46.7644768394876</v>
      </c>
      <c r="K1093">
        <v>31.759705218107602</v>
      </c>
      <c r="L1093">
        <v>85.810065545732598</v>
      </c>
      <c r="M1093">
        <v>29.6437219765678</v>
      </c>
      <c r="N1093">
        <v>84.100147427457401</v>
      </c>
      <c r="O1093">
        <v>76.073347138568096</v>
      </c>
      <c r="P1093">
        <v>160867.40577667399</v>
      </c>
      <c r="Q1093">
        <v>199144.627285289</v>
      </c>
      <c r="R1093">
        <v>98.136314226954994</v>
      </c>
      <c r="S1093">
        <v>695.66514541690799</v>
      </c>
      <c r="T1093">
        <v>6.2777591720141195E-4</v>
      </c>
      <c r="U1093">
        <v>0.58446566898710095</v>
      </c>
      <c r="V1093" s="1">
        <v>0</v>
      </c>
      <c r="W1093">
        <v>9.3403756738969904E-2</v>
      </c>
      <c r="X1093">
        <v>0.32213057427392799</v>
      </c>
      <c r="Y1093" s="1">
        <v>0</v>
      </c>
      <c r="Z1093">
        <v>1</v>
      </c>
      <c r="AA1093">
        <v>3.1360017466238501E-4</v>
      </c>
      <c r="AB1093">
        <v>5.6773766630394398E-3</v>
      </c>
      <c r="AC1093">
        <v>5.2475448839406696E-3</v>
      </c>
      <c r="AD1093" s="1">
        <v>0</v>
      </c>
      <c r="AE1093">
        <v>0.101160882834336</v>
      </c>
      <c r="AF1093" s="3">
        <v>1.71973500818371E-3</v>
      </c>
      <c r="AG1093">
        <v>4.3663679610244704E-3</v>
      </c>
      <c r="AH1093">
        <v>2.2133118193558898</v>
      </c>
      <c r="AI1093">
        <v>5.4663884539318197E-2</v>
      </c>
      <c r="AJ1093">
        <v>1904.23542273216</v>
      </c>
      <c r="AK1093" t="s">
        <v>99</v>
      </c>
      <c r="AL1093" t="s">
        <v>100</v>
      </c>
      <c r="AM1093">
        <v>972443467.91999996</v>
      </c>
      <c r="AN1093">
        <v>6045</v>
      </c>
      <c r="AO1093" s="1">
        <f t="shared" si="235"/>
        <v>7.2808800667867645E-3</v>
      </c>
      <c r="AP1093" s="71">
        <f t="shared" si="236"/>
        <v>8.3955358690860784</v>
      </c>
      <c r="AQ1093" s="68">
        <f t="shared" si="237"/>
        <v>1.2449977769641598E-2</v>
      </c>
      <c r="AR1093" s="72">
        <f t="shared" si="238"/>
        <v>1.5334087408139725</v>
      </c>
      <c r="AS1093" s="68">
        <f>AVERAGE(AQ1091:AQ1093)</f>
        <v>9.1747701699037305E-3</v>
      </c>
      <c r="AT1093" s="15">
        <v>1</v>
      </c>
    </row>
    <row r="1094" spans="1:46" x14ac:dyDescent="0.25">
      <c r="A1094" t="s">
        <v>37</v>
      </c>
      <c r="B1094">
        <v>17.700678716224701</v>
      </c>
      <c r="C1094">
        <v>1.0454246598120999E-2</v>
      </c>
      <c r="D1094">
        <v>11.848328310418299</v>
      </c>
      <c r="E1094">
        <v>22.097512475525601</v>
      </c>
      <c r="F1094" s="1">
        <v>0</v>
      </c>
      <c r="G1094" s="1">
        <v>0</v>
      </c>
      <c r="H1094">
        <v>4.33642896995</v>
      </c>
      <c r="I1094">
        <v>84.150676657364698</v>
      </c>
      <c r="J1094">
        <v>70.359358088959695</v>
      </c>
      <c r="K1094">
        <v>55.573650082368701</v>
      </c>
      <c r="L1094">
        <v>110.568244202351</v>
      </c>
      <c r="M1094">
        <v>31.554285355761301</v>
      </c>
      <c r="N1094">
        <v>83.269763653401398</v>
      </c>
      <c r="O1094">
        <v>75.179911988150806</v>
      </c>
      <c r="P1094">
        <v>150543.07416089901</v>
      </c>
      <c r="Q1094">
        <v>189404.54552901199</v>
      </c>
      <c r="R1094">
        <v>108.03781013433699</v>
      </c>
      <c r="S1094">
        <v>692.20671869635805</v>
      </c>
      <c r="T1094" s="1">
        <v>0</v>
      </c>
      <c r="U1094">
        <v>0.62661138631597901</v>
      </c>
      <c r="V1094" s="1">
        <v>0</v>
      </c>
      <c r="W1094">
        <v>7.9124328983316797E-2</v>
      </c>
      <c r="X1094">
        <v>0.29426428470070298</v>
      </c>
      <c r="Y1094" s="1">
        <v>0</v>
      </c>
      <c r="Z1094">
        <v>1</v>
      </c>
      <c r="AA1094">
        <v>3.1317251037251499E-4</v>
      </c>
      <c r="AB1094">
        <v>5.7482224419618698E-3</v>
      </c>
      <c r="AC1094">
        <v>5.3478893621008603E-3</v>
      </c>
      <c r="AD1094" s="1">
        <v>8.0832474887841305E-8</v>
      </c>
      <c r="AE1094">
        <v>0.106511995164839</v>
      </c>
      <c r="AF1094" s="3">
        <v>1.82135511731875E-3</v>
      </c>
      <c r="AG1094">
        <v>4.3917751203735598E-3</v>
      </c>
      <c r="AH1094">
        <v>2.1027886388372199</v>
      </c>
      <c r="AI1094">
        <v>5.48194918779525E-2</v>
      </c>
      <c r="AJ1094">
        <v>2668.0533420113902</v>
      </c>
      <c r="AK1094" t="s">
        <v>101</v>
      </c>
      <c r="AL1094" t="s">
        <v>102</v>
      </c>
      <c r="AM1094">
        <v>522083381.19</v>
      </c>
      <c r="AN1094">
        <v>3468</v>
      </c>
      <c r="AO1094" s="1">
        <f t="shared" si="235"/>
        <v>7.4824169897921254E-3</v>
      </c>
      <c r="AP1094" s="71">
        <f t="shared" si="236"/>
        <v>8.6184518751742711</v>
      </c>
      <c r="AQ1094" s="68">
        <f t="shared" si="237"/>
        <v>8.6204664782384456E-3</v>
      </c>
      <c r="AR1094" s="72">
        <f t="shared" si="238"/>
        <v>1.0538118646589045</v>
      </c>
      <c r="AT1094" s="15">
        <v>1</v>
      </c>
    </row>
    <row r="1095" spans="1:46" x14ac:dyDescent="0.25">
      <c r="A1095" t="s">
        <v>37</v>
      </c>
      <c r="B1095">
        <v>18.579093044463701</v>
      </c>
      <c r="C1095">
        <v>1.11843867739279E-2</v>
      </c>
      <c r="D1095">
        <v>12.625685236399001</v>
      </c>
      <c r="E1095">
        <v>33.581318182349698</v>
      </c>
      <c r="F1095" s="1">
        <v>0</v>
      </c>
      <c r="G1095" s="1">
        <v>0</v>
      </c>
      <c r="H1095">
        <v>4.5032633897696996</v>
      </c>
      <c r="I1095">
        <v>108.02098651656</v>
      </c>
      <c r="J1095">
        <v>92.330442204033005</v>
      </c>
      <c r="K1095">
        <v>76.314861394702007</v>
      </c>
      <c r="L1095">
        <v>135.77447171865899</v>
      </c>
      <c r="M1095">
        <v>33.214338348038098</v>
      </c>
      <c r="N1095">
        <v>81.4114770171131</v>
      </c>
      <c r="O1095">
        <v>73.155726756836799</v>
      </c>
      <c r="P1095">
        <v>143221.12644914701</v>
      </c>
      <c r="Q1095">
        <v>186983.102965486</v>
      </c>
      <c r="R1095">
        <v>117.089358669739</v>
      </c>
      <c r="S1095">
        <v>689.18085395838398</v>
      </c>
      <c r="T1095" s="1">
        <v>0</v>
      </c>
      <c r="U1095">
        <v>0.61164608520305896</v>
      </c>
      <c r="V1095" s="1">
        <v>0</v>
      </c>
      <c r="W1095">
        <v>9.6072604129724196E-2</v>
      </c>
      <c r="X1095">
        <v>0.29228131066721502</v>
      </c>
      <c r="Y1095" s="1">
        <v>0</v>
      </c>
      <c r="Z1095">
        <v>1</v>
      </c>
      <c r="AA1095">
        <v>3.28382974527974E-4</v>
      </c>
      <c r="AB1095">
        <v>5.8669044368216301E-3</v>
      </c>
      <c r="AC1095">
        <v>5.5056076423566601E-3</v>
      </c>
      <c r="AD1095" s="1">
        <v>0</v>
      </c>
      <c r="AE1095">
        <v>0.11538348024625</v>
      </c>
      <c r="AF1095" s="3">
        <v>1.9730575122108899E-3</v>
      </c>
      <c r="AG1095">
        <v>4.9885054635343904E-3</v>
      </c>
      <c r="AH1095">
        <v>2.0248542220309802</v>
      </c>
      <c r="AI1095">
        <v>5.5456475046994101E-2</v>
      </c>
      <c r="AJ1095">
        <v>3622.9341273875498</v>
      </c>
      <c r="AK1095" t="s">
        <v>103</v>
      </c>
      <c r="AL1095" t="s">
        <v>104</v>
      </c>
      <c r="AM1095">
        <v>243619136.09</v>
      </c>
      <c r="AN1095">
        <v>1701</v>
      </c>
      <c r="AO1095" s="1">
        <f t="shared" si="235"/>
        <v>7.8070481290955247E-3</v>
      </c>
      <c r="AP1095" s="71">
        <f t="shared" si="236"/>
        <v>8.9764746111339893</v>
      </c>
      <c r="AQ1095" s="68">
        <f t="shared" si="237"/>
        <v>9.175273909549168E-3</v>
      </c>
      <c r="AR1095" s="72">
        <f t="shared" si="238"/>
        <v>1.0697538676730711</v>
      </c>
      <c r="AS1095" s="68">
        <f>AVERAGE(AQ1093:AQ1095)</f>
        <v>1.0081906052476405E-2</v>
      </c>
      <c r="AT1095" s="15">
        <v>1</v>
      </c>
    </row>
    <row r="1096" spans="1:46" x14ac:dyDescent="0.25">
      <c r="A1096" t="s">
        <v>37</v>
      </c>
      <c r="B1096">
        <v>24.621599176422102</v>
      </c>
      <c r="C1096">
        <v>1.0731888073308399E-2</v>
      </c>
      <c r="D1096">
        <v>12.14466824868</v>
      </c>
      <c r="E1096">
        <v>38.465833804496498</v>
      </c>
      <c r="F1096" s="1">
        <v>0</v>
      </c>
      <c r="G1096" s="1">
        <v>0</v>
      </c>
      <c r="H1096">
        <v>4.5798730874677398</v>
      </c>
      <c r="I1096">
        <v>130.47651304634999</v>
      </c>
      <c r="J1096">
        <v>116.35129150722901</v>
      </c>
      <c r="K1096">
        <v>94.916727624577703</v>
      </c>
      <c r="L1096">
        <v>160.353537351341</v>
      </c>
      <c r="M1096">
        <v>35.195678581976601</v>
      </c>
      <c r="N1096">
        <v>79.016225909582403</v>
      </c>
      <c r="O1096">
        <v>70.676223413291495</v>
      </c>
      <c r="P1096">
        <v>133045.3367789</v>
      </c>
      <c r="Q1096">
        <v>183326.04555957299</v>
      </c>
      <c r="R1096">
        <v>126.006100048101</v>
      </c>
      <c r="S1096">
        <v>683.39223250880002</v>
      </c>
      <c r="T1096" s="1">
        <v>0</v>
      </c>
      <c r="U1096">
        <v>0.67142815534345002</v>
      </c>
      <c r="V1096" s="1">
        <v>0</v>
      </c>
      <c r="W1096">
        <v>7.8833087532896098E-2</v>
      </c>
      <c r="X1096">
        <v>0.24973875712365301</v>
      </c>
      <c r="Y1096" s="1">
        <v>0</v>
      </c>
      <c r="Z1096">
        <v>1</v>
      </c>
      <c r="AA1096">
        <v>3.42371237808744E-4</v>
      </c>
      <c r="AB1096">
        <v>5.8443091652983599E-3</v>
      </c>
      <c r="AC1096">
        <v>5.5581380369199599E-3</v>
      </c>
      <c r="AD1096" s="1">
        <v>2.0581273500470501E-7</v>
      </c>
      <c r="AE1096">
        <v>0.124857404112814</v>
      </c>
      <c r="AF1096" s="3">
        <v>2.1350616103291199E-3</v>
      </c>
      <c r="AG1096">
        <v>4.5445769620958802E-3</v>
      </c>
      <c r="AH1096">
        <v>1.96084591846946</v>
      </c>
      <c r="AI1096">
        <v>5.7221794832061301E-2</v>
      </c>
      <c r="AJ1096">
        <v>4474.7650057556702</v>
      </c>
      <c r="AK1096" t="s">
        <v>105</v>
      </c>
      <c r="AL1096" t="s">
        <v>106</v>
      </c>
      <c r="AM1096">
        <v>118543395.06999999</v>
      </c>
      <c r="AN1096">
        <v>891</v>
      </c>
      <c r="AO1096" s="1">
        <f t="shared" si="235"/>
        <v>8.0355708850578245E-3</v>
      </c>
      <c r="AP1096" s="5">
        <f t="shared" si="236"/>
        <v>9.2277315927644654</v>
      </c>
      <c r="AQ1096" s="3">
        <f t="shared" si="237"/>
        <v>1.5243313844892498E-2</v>
      </c>
      <c r="AR1096" s="15">
        <f t="shared" si="238"/>
        <v>1.6682179611431356</v>
      </c>
      <c r="AT1096" s="15">
        <v>1</v>
      </c>
    </row>
    <row r="1097" spans="1:46" x14ac:dyDescent="0.25">
      <c r="A1097" t="s">
        <v>37</v>
      </c>
      <c r="B1097">
        <v>12.0933697184305</v>
      </c>
      <c r="C1097">
        <v>9.5375191000437905E-3</v>
      </c>
      <c r="D1097">
        <v>10.863341944159201</v>
      </c>
      <c r="E1097">
        <v>78.259200324143393</v>
      </c>
      <c r="F1097" s="1">
        <v>0</v>
      </c>
      <c r="G1097" s="1">
        <v>0</v>
      </c>
      <c r="H1097">
        <v>4.9763532869322296</v>
      </c>
      <c r="I1097">
        <v>151.94931900929501</v>
      </c>
      <c r="J1097">
        <v>129.534396326462</v>
      </c>
      <c r="K1097">
        <v>119.241332118842</v>
      </c>
      <c r="L1097">
        <v>184.90603019924799</v>
      </c>
      <c r="M1097">
        <v>34.185944529868401</v>
      </c>
      <c r="N1097">
        <v>79.429580576157505</v>
      </c>
      <c r="O1097">
        <v>71.370659123486107</v>
      </c>
      <c r="P1097">
        <v>120478.692540716</v>
      </c>
      <c r="Q1097">
        <v>183261.21688003</v>
      </c>
      <c r="R1097">
        <v>120.942648635202</v>
      </c>
      <c r="S1097">
        <v>681.71372762379099</v>
      </c>
      <c r="T1097" s="1">
        <v>0</v>
      </c>
      <c r="U1097">
        <v>0.67388649855793004</v>
      </c>
      <c r="V1097" s="1">
        <v>0</v>
      </c>
      <c r="W1097">
        <v>9.3375622105523498E-2</v>
      </c>
      <c r="X1097">
        <v>0.23273787933654499</v>
      </c>
      <c r="Y1097" s="1">
        <v>0</v>
      </c>
      <c r="Z1097">
        <v>1</v>
      </c>
      <c r="AA1097">
        <v>3.3833767557014E-4</v>
      </c>
      <c r="AB1097">
        <v>5.59529944840599E-3</v>
      </c>
      <c r="AC1097">
        <v>5.5113670226273797E-3</v>
      </c>
      <c r="AD1097" s="1">
        <v>0</v>
      </c>
      <c r="AE1097">
        <v>0.112575054329111</v>
      </c>
      <c r="AF1097" s="3">
        <v>1.9250334290278001E-3</v>
      </c>
      <c r="AG1097">
        <v>3.6034158839813699E-3</v>
      </c>
      <c r="AH1097">
        <v>1.9821196119414499</v>
      </c>
      <c r="AI1097">
        <v>5.6086266273777198E-2</v>
      </c>
      <c r="AJ1097">
        <v>5275.3972083982198</v>
      </c>
      <c r="AK1097" t="s">
        <v>107</v>
      </c>
      <c r="AL1097" t="s">
        <v>108</v>
      </c>
      <c r="AM1097">
        <v>36986958.609999999</v>
      </c>
      <c r="AN1097">
        <v>307</v>
      </c>
      <c r="AO1097" s="1">
        <f t="shared" si="235"/>
        <v>7.7747381272253195E-3</v>
      </c>
      <c r="AP1097" s="5">
        <f t="shared" si="236"/>
        <v>8.9408989050425944</v>
      </c>
      <c r="AQ1097" s="3">
        <f t="shared" si="237"/>
        <v>2.9090268716228359E-3</v>
      </c>
      <c r="AR1097" s="15">
        <f t="shared" si="238"/>
        <v>0.35258991818036756</v>
      </c>
      <c r="AT1097" s="15">
        <v>1</v>
      </c>
    </row>
    <row r="1098" spans="1:46" x14ac:dyDescent="0.25">
      <c r="A1098" t="s">
        <v>37</v>
      </c>
      <c r="B1098">
        <v>6.91526955492178</v>
      </c>
      <c r="C1098">
        <v>9.0143474502148296E-3</v>
      </c>
      <c r="D1098">
        <v>10.2967037478587</v>
      </c>
      <c r="E1098">
        <v>142.94352680667501</v>
      </c>
      <c r="F1098" s="1">
        <v>0</v>
      </c>
      <c r="G1098" s="1">
        <v>0</v>
      </c>
      <c r="H1098">
        <v>5.4650875477894001</v>
      </c>
      <c r="I1098">
        <v>171.07561473918</v>
      </c>
      <c r="J1098">
        <v>110.534665479502</v>
      </c>
      <c r="K1098">
        <v>154.08756086266001</v>
      </c>
      <c r="L1098">
        <v>207.50296952589099</v>
      </c>
      <c r="M1098">
        <v>31.6045991533402</v>
      </c>
      <c r="N1098">
        <v>87.632535516780294</v>
      </c>
      <c r="O1098">
        <v>79.753998774059994</v>
      </c>
      <c r="P1098">
        <v>108429.800507614</v>
      </c>
      <c r="Q1098">
        <v>150737.382981195</v>
      </c>
      <c r="R1098">
        <v>105.06337464089999</v>
      </c>
      <c r="S1098">
        <v>637.95120697310301</v>
      </c>
      <c r="T1098" s="1">
        <v>0</v>
      </c>
      <c r="U1098">
        <v>0.92934212079773304</v>
      </c>
      <c r="V1098" s="1">
        <v>0</v>
      </c>
      <c r="W1098">
        <v>4.4620714554622999E-2</v>
      </c>
      <c r="X1098">
        <v>2.6037164647643701E-2</v>
      </c>
      <c r="Y1098" s="1">
        <v>0</v>
      </c>
      <c r="Z1098">
        <v>1</v>
      </c>
      <c r="AA1098">
        <v>3.05042953927734E-4</v>
      </c>
      <c r="AB1098">
        <v>5.3964707858473304E-3</v>
      </c>
      <c r="AC1098">
        <v>5.5414966704184802E-3</v>
      </c>
      <c r="AD1098" s="1">
        <v>0</v>
      </c>
      <c r="AE1098">
        <v>6.9068584593774199E-2</v>
      </c>
      <c r="AF1098" s="3">
        <v>1.1810727965535399E-3</v>
      </c>
      <c r="AG1098">
        <v>3.31136951378963E-3</v>
      </c>
      <c r="AH1098">
        <v>2.0775313093694501</v>
      </c>
      <c r="AI1098">
        <v>5.4384247131845601E-2</v>
      </c>
      <c r="AJ1098">
        <v>5394.12154230535</v>
      </c>
      <c r="AK1098" t="s">
        <v>109</v>
      </c>
      <c r="AL1098" t="s">
        <v>110</v>
      </c>
      <c r="AM1098">
        <v>21360670.699999999</v>
      </c>
      <c r="AN1098">
        <v>197</v>
      </c>
      <c r="AO1098" s="1">
        <f t="shared" si="235"/>
        <v>7.0276124208997542E-3</v>
      </c>
      <c r="AP1098" s="5">
        <f t="shared" si="236"/>
        <v>8.1146947471459345</v>
      </c>
      <c r="AQ1098" s="3">
        <f t="shared" si="237"/>
        <v>-1.0737384330038241E-3</v>
      </c>
      <c r="AR1098" s="15">
        <f t="shared" si="238"/>
        <v>-0.14780903405467116</v>
      </c>
      <c r="AT1098" s="15">
        <v>1</v>
      </c>
    </row>
    <row r="1099" spans="1:46" x14ac:dyDescent="0.25">
      <c r="AN1099">
        <f>SUM(AN1083:AN1098)</f>
        <v>139111</v>
      </c>
      <c r="AO1099" s="1"/>
      <c r="AP1099" s="5"/>
      <c r="AQ1099" s="3"/>
      <c r="AR1099" s="15"/>
      <c r="AT1099" s="15"/>
    </row>
    <row r="1100" spans="1:46" s="9" customFormat="1" x14ac:dyDescent="0.25">
      <c r="AF1100" s="19"/>
      <c r="AO1100" s="13"/>
      <c r="AP1100" s="61"/>
      <c r="AQ1100" s="19"/>
      <c r="AR1100" s="16"/>
      <c r="AT1100" s="16"/>
    </row>
    <row r="1101" spans="1:46" x14ac:dyDescent="0.25">
      <c r="AO1101" t="s">
        <v>226</v>
      </c>
      <c r="AP1101" t="s">
        <v>67</v>
      </c>
      <c r="AQ1101" t="s">
        <v>268</v>
      </c>
      <c r="AR1101" t="s">
        <v>335</v>
      </c>
    </row>
    <row r="1102" spans="1:46" x14ac:dyDescent="0.25">
      <c r="A1102" t="s">
        <v>0</v>
      </c>
      <c r="B1102" t="s">
        <v>1</v>
      </c>
      <c r="C1102" t="s">
        <v>2</v>
      </c>
      <c r="D1102" t="s">
        <v>3</v>
      </c>
      <c r="E1102" t="s">
        <v>5</v>
      </c>
      <c r="F1102" t="s">
        <v>6</v>
      </c>
      <c r="G1102" t="s">
        <v>208</v>
      </c>
      <c r="H1102" t="s">
        <v>7</v>
      </c>
      <c r="I1102" t="s">
        <v>8</v>
      </c>
      <c r="J1102" t="s">
        <v>134</v>
      </c>
      <c r="K1102" t="s">
        <v>143</v>
      </c>
      <c r="L1102" t="s">
        <v>9</v>
      </c>
      <c r="M1102" t="s">
        <v>10</v>
      </c>
      <c r="N1102" t="s">
        <v>11</v>
      </c>
      <c r="O1102" t="s">
        <v>13</v>
      </c>
      <c r="P1102" t="s">
        <v>14</v>
      </c>
      <c r="Q1102" t="s">
        <v>15</v>
      </c>
      <c r="R1102" t="s">
        <v>16</v>
      </c>
      <c r="S1102" t="s">
        <v>17</v>
      </c>
      <c r="T1102" t="s">
        <v>18</v>
      </c>
      <c r="U1102" t="s">
        <v>20</v>
      </c>
      <c r="V1102" t="s">
        <v>21</v>
      </c>
      <c r="W1102" t="s">
        <v>22</v>
      </c>
      <c r="X1102" t="s">
        <v>23</v>
      </c>
      <c r="Y1102" t="s">
        <v>24</v>
      </c>
      <c r="Z1102" t="s">
        <v>25</v>
      </c>
      <c r="AA1102" t="s">
        <v>26</v>
      </c>
      <c r="AB1102" t="s">
        <v>27</v>
      </c>
      <c r="AC1102" t="s">
        <v>263</v>
      </c>
      <c r="AD1102" t="s">
        <v>29</v>
      </c>
      <c r="AE1102" t="s">
        <v>326</v>
      </c>
      <c r="AF1102" s="3" t="s">
        <v>233</v>
      </c>
      <c r="AG1102" t="s">
        <v>30</v>
      </c>
      <c r="AH1102" t="s">
        <v>31</v>
      </c>
      <c r="AI1102" t="s">
        <v>32</v>
      </c>
      <c r="AJ1102" t="s">
        <v>33</v>
      </c>
      <c r="AK1102" t="s">
        <v>34</v>
      </c>
      <c r="AL1102" t="s">
        <v>74</v>
      </c>
      <c r="AM1102" t="s">
        <v>35</v>
      </c>
      <c r="AN1102" t="s">
        <v>36</v>
      </c>
      <c r="AO1102" s="15">
        <v>1</v>
      </c>
      <c r="AP1102" s="15">
        <v>1</v>
      </c>
    </row>
    <row r="1103" spans="1:46" x14ac:dyDescent="0.25">
      <c r="A1103" t="s">
        <v>37</v>
      </c>
      <c r="B1103">
        <v>4.8490925306326798</v>
      </c>
      <c r="C1103">
        <v>4.6401165880126001E-3</v>
      </c>
      <c r="D1103">
        <v>5.4282125346952697</v>
      </c>
      <c r="E1103">
        <v>-83.994737224709993</v>
      </c>
      <c r="F1103" s="1">
        <v>0</v>
      </c>
      <c r="G1103" s="1">
        <v>0</v>
      </c>
      <c r="H1103">
        <v>2.80429984026267</v>
      </c>
      <c r="I1103">
        <v>-201.59142015759201</v>
      </c>
      <c r="J1103">
        <v>-208.642785098986</v>
      </c>
      <c r="K1103">
        <v>-207.02672861136401</v>
      </c>
      <c r="L1103">
        <v>-185.512666297571</v>
      </c>
      <c r="M1103">
        <v>26.484013068656601</v>
      </c>
      <c r="N1103">
        <v>91.503969518239202</v>
      </c>
      <c r="O1103">
        <v>78.221552577110003</v>
      </c>
      <c r="P1103">
        <v>248192.394117647</v>
      </c>
      <c r="Q1103">
        <v>282488.76372040802</v>
      </c>
      <c r="R1103">
        <v>81.986157284243404</v>
      </c>
      <c r="S1103">
        <v>652.14346469450197</v>
      </c>
      <c r="T1103" s="1">
        <v>0</v>
      </c>
      <c r="U1103">
        <v>0.74612273941086504</v>
      </c>
      <c r="V1103" s="1">
        <v>0</v>
      </c>
      <c r="W1103">
        <v>7.4160242669426196E-2</v>
      </c>
      <c r="X1103">
        <v>0.17971701791970801</v>
      </c>
      <c r="Y1103" s="1">
        <v>0</v>
      </c>
      <c r="Z1103">
        <v>1</v>
      </c>
      <c r="AA1103">
        <v>2.94863285178291E-4</v>
      </c>
      <c r="AB1103">
        <v>4.3196334048013303E-3</v>
      </c>
      <c r="AC1103">
        <v>3.8524510708327899E-3</v>
      </c>
      <c r="AD1103">
        <v>2.5648243088782999E-5</v>
      </c>
      <c r="AE1103">
        <v>0.259364229300518</v>
      </c>
      <c r="AF1103" s="3">
        <v>0</v>
      </c>
      <c r="AG1103" s="1">
        <v>0</v>
      </c>
      <c r="AH1103">
        <v>5.0248588743253597</v>
      </c>
      <c r="AI1103">
        <v>0.114207294293377</v>
      </c>
      <c r="AJ1103" s="1">
        <v>0</v>
      </c>
      <c r="AK1103" t="s">
        <v>77</v>
      </c>
      <c r="AL1103" t="s">
        <v>78</v>
      </c>
      <c r="AM1103">
        <v>42192707</v>
      </c>
      <c r="AN1103">
        <v>170</v>
      </c>
      <c r="AO1103" s="1">
        <f>AA1103+AC1103*$AO$930+AF1103*AT1103</f>
        <v>4.1473143560110809E-3</v>
      </c>
      <c r="AP1103" s="5">
        <f>100*(1-(1-AO1103)^12)</f>
        <v>4.8648106149405184</v>
      </c>
      <c r="AQ1103" s="3">
        <f>(1-(1-B1103/100)^(1/12))- AO1103</f>
        <v>-1.3710061247354521E-5</v>
      </c>
      <c r="AR1103" s="15">
        <f>B1103/AP1103-1</f>
        <v>-3.2309755819818209E-3</v>
      </c>
      <c r="AT1103" s="15">
        <v>1</v>
      </c>
    </row>
    <row r="1104" spans="1:46" x14ac:dyDescent="0.25">
      <c r="A1104" t="s">
        <v>37</v>
      </c>
      <c r="B1104">
        <v>8.1305525711435198</v>
      </c>
      <c r="C1104">
        <v>5.2467068245988201E-3</v>
      </c>
      <c r="D1104">
        <v>6.1175041193175401</v>
      </c>
      <c r="E1104">
        <v>-49.529094324507099</v>
      </c>
      <c r="F1104" s="1">
        <v>0</v>
      </c>
      <c r="G1104" s="1">
        <v>0</v>
      </c>
      <c r="H1104">
        <v>3.16702538330828</v>
      </c>
      <c r="I1104">
        <v>-172.093087772628</v>
      </c>
      <c r="J1104">
        <v>-173.970004519273</v>
      </c>
      <c r="K1104">
        <v>-175.076045487247</v>
      </c>
      <c r="L1104">
        <v>-154.82539915369699</v>
      </c>
      <c r="M1104">
        <v>27.1104633930243</v>
      </c>
      <c r="N1104">
        <v>89.923474850510701</v>
      </c>
      <c r="O1104">
        <v>77.140662727801896</v>
      </c>
      <c r="P1104">
        <v>231125.165269911</v>
      </c>
      <c r="Q1104">
        <v>275604.07667912199</v>
      </c>
      <c r="R1104">
        <v>80.958208435064194</v>
      </c>
      <c r="S1104">
        <v>621.60282527642005</v>
      </c>
      <c r="T1104">
        <v>2.9282800198301398E-4</v>
      </c>
      <c r="U1104">
        <v>0.52404966421880195</v>
      </c>
      <c r="V1104" s="1">
        <v>0</v>
      </c>
      <c r="W1104">
        <v>0.19427867913288799</v>
      </c>
      <c r="X1104">
        <v>0.28167165664830901</v>
      </c>
      <c r="Y1104" s="1">
        <v>0</v>
      </c>
      <c r="Z1104">
        <v>1</v>
      </c>
      <c r="AA1104">
        <v>3.0528661784071602E-4</v>
      </c>
      <c r="AB1104">
        <v>4.54454768172163E-3</v>
      </c>
      <c r="AC1104">
        <v>4.0231344367023499E-3</v>
      </c>
      <c r="AD1104">
        <v>3.9221056585982399E-4</v>
      </c>
      <c r="AE1104">
        <v>0.26320505794556398</v>
      </c>
      <c r="AF1104" s="3">
        <v>5.2641011589112802E-4</v>
      </c>
      <c r="AG1104" s="1">
        <v>0</v>
      </c>
      <c r="AH1104">
        <v>4.8071100539550997</v>
      </c>
      <c r="AI1104">
        <v>0.112676890663527</v>
      </c>
      <c r="AJ1104">
        <v>0.50273102738324704</v>
      </c>
      <c r="AK1104" t="s">
        <v>79</v>
      </c>
      <c r="AL1104" t="s">
        <v>80</v>
      </c>
      <c r="AM1104">
        <v>522342873.50999999</v>
      </c>
      <c r="AN1104">
        <v>2260</v>
      </c>
      <c r="AO1104" s="1">
        <f t="shared" ref="AO1104:AO1118" si="239">AA1104+AC1104*$AO$930+AF1104*AT1104</f>
        <v>4.8548311704341941E-3</v>
      </c>
      <c r="AP1104" s="5">
        <f t="shared" ref="AP1104:AP1121" si="240">100*(1-(1-AO1104)^12)</f>
        <v>5.6727295318411919</v>
      </c>
      <c r="AQ1104" s="3">
        <f t="shared" ref="AQ1104:AQ1118" si="241">(1-(1-B1104/100)^(1/12))- AO1104</f>
        <v>2.1870632104560072E-3</v>
      </c>
      <c r="AR1104" s="15">
        <f t="shared" ref="AR1104:AR1118" si="242">B1104/AP1104-1</f>
        <v>0.43326991451055386</v>
      </c>
      <c r="AT1104" s="15">
        <v>1</v>
      </c>
    </row>
    <row r="1105" spans="1:46" x14ac:dyDescent="0.25">
      <c r="A1105" t="s">
        <v>37</v>
      </c>
      <c r="B1105">
        <v>9.4924300066335192</v>
      </c>
      <c r="C1105">
        <v>5.3138587708231001E-3</v>
      </c>
      <c r="D1105">
        <v>6.1935276178041097</v>
      </c>
      <c r="E1105">
        <v>-38.4845409272925</v>
      </c>
      <c r="F1105" s="1">
        <v>0</v>
      </c>
      <c r="G1105" s="1">
        <v>0</v>
      </c>
      <c r="H1105">
        <v>3.2868543672849801</v>
      </c>
      <c r="I1105">
        <v>-152.82622517252</v>
      </c>
      <c r="J1105">
        <v>-159.90402830516601</v>
      </c>
      <c r="K1105">
        <v>-158.860792124955</v>
      </c>
      <c r="L1105">
        <v>-136.03905932126301</v>
      </c>
      <c r="M1105">
        <v>27.2868387864795</v>
      </c>
      <c r="N1105">
        <v>92.627801676477304</v>
      </c>
      <c r="O1105">
        <v>78.776526378407397</v>
      </c>
      <c r="P1105">
        <v>237722.16861526301</v>
      </c>
      <c r="Q1105">
        <v>280927.91539468401</v>
      </c>
      <c r="R1105">
        <v>82.885710330502505</v>
      </c>
      <c r="S1105">
        <v>655.29880241687999</v>
      </c>
      <c r="T1105">
        <v>4.7021067577139E-4</v>
      </c>
      <c r="U1105">
        <v>0.54434269875404995</v>
      </c>
      <c r="V1105" s="1">
        <v>0</v>
      </c>
      <c r="W1105">
        <v>0.22964715582136</v>
      </c>
      <c r="X1105">
        <v>0.226010145424589</v>
      </c>
      <c r="Y1105" s="1">
        <v>0</v>
      </c>
      <c r="Z1105">
        <v>1</v>
      </c>
      <c r="AA1105">
        <v>3.0076779911436302E-4</v>
      </c>
      <c r="AB1105">
        <v>4.76399452908737E-3</v>
      </c>
      <c r="AC1105">
        <v>4.3816199925163796E-3</v>
      </c>
      <c r="AD1105">
        <v>2.4366163648391901E-4</v>
      </c>
      <c r="AE1105">
        <v>0.25781542834618498</v>
      </c>
      <c r="AF1105" s="3">
        <v>1.5468925700770999E-3</v>
      </c>
      <c r="AG1105" s="1">
        <v>0</v>
      </c>
      <c r="AH1105">
        <v>5.20070165437554</v>
      </c>
      <c r="AI1105">
        <v>0.122284127340359</v>
      </c>
      <c r="AJ1105">
        <v>5.8048761789824299</v>
      </c>
      <c r="AK1105" t="s">
        <v>81</v>
      </c>
      <c r="AL1105" t="s">
        <v>82</v>
      </c>
      <c r="AM1105">
        <v>5136462897.2700005</v>
      </c>
      <c r="AN1105">
        <v>21607</v>
      </c>
      <c r="AO1105" s="1">
        <f t="shared" si="239"/>
        <v>6.2292803617078427E-3</v>
      </c>
      <c r="AP1105" s="5">
        <f t="shared" si="240"/>
        <v>7.2242745267420698</v>
      </c>
      <c r="AQ1105" s="3">
        <f t="shared" si="241"/>
        <v>2.0476665571113519E-3</v>
      </c>
      <c r="AR1105" s="15">
        <f t="shared" si="242"/>
        <v>0.31396307982143079</v>
      </c>
      <c r="AT1105" s="15">
        <v>1</v>
      </c>
    </row>
    <row r="1106" spans="1:46" x14ac:dyDescent="0.25">
      <c r="A1106" t="s">
        <v>37</v>
      </c>
      <c r="B1106">
        <v>11.1068007954884</v>
      </c>
      <c r="C1106">
        <v>7.4886282407025896E-3</v>
      </c>
      <c r="D1106">
        <v>8.6253141115461602</v>
      </c>
      <c r="E1106">
        <v>-34.807785391589398</v>
      </c>
      <c r="F1106" s="1">
        <v>0</v>
      </c>
      <c r="G1106" s="1">
        <v>0</v>
      </c>
      <c r="H1106">
        <v>3.3784286394853398</v>
      </c>
      <c r="I1106">
        <v>-128.86743067297701</v>
      </c>
      <c r="J1106">
        <v>-133.46004029339099</v>
      </c>
      <c r="K1106">
        <v>-141.08890404358601</v>
      </c>
      <c r="L1106">
        <v>-111.15266697400899</v>
      </c>
      <c r="M1106">
        <v>28.0247906175656</v>
      </c>
      <c r="N1106">
        <v>91.94885370531</v>
      </c>
      <c r="O1106">
        <v>77.190670955548697</v>
      </c>
      <c r="P1106">
        <v>225275.22652377599</v>
      </c>
      <c r="Q1106">
        <v>271120.61948581302</v>
      </c>
      <c r="R1106">
        <v>82.615064689952703</v>
      </c>
      <c r="S1106">
        <v>656.59048792252599</v>
      </c>
      <c r="T1106">
        <v>4.1606037459227202E-4</v>
      </c>
      <c r="U1106">
        <v>0.543049550260289</v>
      </c>
      <c r="V1106" s="1">
        <v>0</v>
      </c>
      <c r="W1106">
        <v>0.21453916128900999</v>
      </c>
      <c r="X1106">
        <v>0.24241128845069901</v>
      </c>
      <c r="Y1106" s="1">
        <v>0</v>
      </c>
      <c r="Z1106">
        <v>1</v>
      </c>
      <c r="AA1106">
        <v>3.0180146489325701E-4</v>
      </c>
      <c r="AB1106">
        <v>5.4897790262841998E-3</v>
      </c>
      <c r="AC1106">
        <v>5.1457043628623297E-3</v>
      </c>
      <c r="AD1106">
        <v>1.6798587030958101E-3</v>
      </c>
      <c r="AE1106">
        <v>0.32656514181028101</v>
      </c>
      <c r="AF1106" s="3">
        <v>2.9390862762925202E-3</v>
      </c>
      <c r="AG1106" s="1">
        <v>5.0918471217451603E-8</v>
      </c>
      <c r="AH1106">
        <v>5.6392601547442602</v>
      </c>
      <c r="AI1106">
        <v>0.13646755439338701</v>
      </c>
      <c r="AJ1106">
        <v>20.444281509554202</v>
      </c>
      <c r="AK1106" t="s">
        <v>83</v>
      </c>
      <c r="AL1106" t="s">
        <v>84</v>
      </c>
      <c r="AM1106">
        <v>15434506870.049999</v>
      </c>
      <c r="AN1106">
        <v>68514</v>
      </c>
      <c r="AO1106" s="1">
        <f t="shared" si="239"/>
        <v>8.3865921040481069E-3</v>
      </c>
      <c r="AP1106" s="5">
        <f t="shared" si="240"/>
        <v>9.6124355308152669</v>
      </c>
      <c r="AQ1106" s="3">
        <f t="shared" si="241"/>
        <v>1.3766471215125534E-3</v>
      </c>
      <c r="AR1106" s="15">
        <f t="shared" si="242"/>
        <v>0.15546166836516506</v>
      </c>
      <c r="AT1106" s="15">
        <v>1</v>
      </c>
    </row>
    <row r="1107" spans="1:46" x14ac:dyDescent="0.25">
      <c r="A1107" t="s">
        <v>37</v>
      </c>
      <c r="B1107">
        <v>12.3360920099169</v>
      </c>
      <c r="C1107">
        <v>1.02486898330542E-2</v>
      </c>
      <c r="D1107">
        <v>11.628337804787201</v>
      </c>
      <c r="E1107">
        <v>-26.610321960478601</v>
      </c>
      <c r="F1107" s="1">
        <v>0</v>
      </c>
      <c r="G1107" s="1">
        <v>0</v>
      </c>
      <c r="H1107">
        <v>3.5171460897317801</v>
      </c>
      <c r="I1107">
        <v>-104.823591729672</v>
      </c>
      <c r="J1107">
        <v>-107.351250596632</v>
      </c>
      <c r="K1107">
        <v>-124.99309269717</v>
      </c>
      <c r="L1107">
        <v>-86.4133794387254</v>
      </c>
      <c r="M1107">
        <v>29.709313443917701</v>
      </c>
      <c r="N1107">
        <v>90.991444749918003</v>
      </c>
      <c r="O1107">
        <v>75.449463576960198</v>
      </c>
      <c r="P1107">
        <v>216769.54956809399</v>
      </c>
      <c r="Q1107">
        <v>264076.17693655001</v>
      </c>
      <c r="R1107">
        <v>82.387075264672006</v>
      </c>
      <c r="S1107">
        <v>665.05115447450396</v>
      </c>
      <c r="T1107">
        <v>4.0080011434351901E-4</v>
      </c>
      <c r="U1107">
        <v>0.49546713988434599</v>
      </c>
      <c r="V1107" s="1">
        <v>0</v>
      </c>
      <c r="W1107">
        <v>0.221905709597153</v>
      </c>
      <c r="X1107">
        <v>0.28262715051850001</v>
      </c>
      <c r="Y1107" s="1">
        <v>0</v>
      </c>
      <c r="Z1107">
        <v>1</v>
      </c>
      <c r="AA1107">
        <v>3.0584943992487601E-4</v>
      </c>
      <c r="AB1107">
        <v>6.3557159514735801E-3</v>
      </c>
      <c r="AC1107">
        <v>5.6506391122228203E-3</v>
      </c>
      <c r="AD1107">
        <v>3.4240807021210201E-3</v>
      </c>
      <c r="AE1107">
        <v>0.38389565470359399</v>
      </c>
      <c r="AF1107" s="3">
        <v>4.0692939398581001E-3</v>
      </c>
      <c r="AG1107">
        <v>1.58897988489922E-6</v>
      </c>
      <c r="AH1107">
        <v>5.7976690123334</v>
      </c>
      <c r="AI1107">
        <v>0.14815396196988401</v>
      </c>
      <c r="AJ1107">
        <v>69.5557335715243</v>
      </c>
      <c r="AK1107" t="s">
        <v>85</v>
      </c>
      <c r="AL1107" t="s">
        <v>86</v>
      </c>
      <c r="AM1107">
        <v>31844964218.400002</v>
      </c>
      <c r="AN1107">
        <v>146907</v>
      </c>
      <c r="AO1107" s="1">
        <f t="shared" si="239"/>
        <v>1.0025782492005798E-2</v>
      </c>
      <c r="AP1107" s="5">
        <f t="shared" si="240"/>
        <v>11.389209722628546</v>
      </c>
      <c r="AQ1107" s="3">
        <f t="shared" si="241"/>
        <v>8.8590760613916839E-4</v>
      </c>
      <c r="AR1107" s="15">
        <f t="shared" si="242"/>
        <v>8.3138541685385814E-2</v>
      </c>
      <c r="AT1107" s="15">
        <v>1</v>
      </c>
    </row>
    <row r="1108" spans="1:46" x14ac:dyDescent="0.25">
      <c r="A1108" t="s">
        <v>37</v>
      </c>
      <c r="B1108">
        <v>13.215045337202399</v>
      </c>
      <c r="C1108">
        <v>1.20052287659478E-2</v>
      </c>
      <c r="D1108">
        <v>13.492103072520599</v>
      </c>
      <c r="E1108">
        <v>-20.677211721424101</v>
      </c>
      <c r="F1108" s="1">
        <v>0</v>
      </c>
      <c r="G1108" s="1">
        <v>0</v>
      </c>
      <c r="H1108">
        <v>3.6484649901473101</v>
      </c>
      <c r="I1108">
        <v>-80.524928866665505</v>
      </c>
      <c r="J1108">
        <v>-82.325875717219603</v>
      </c>
      <c r="K1108">
        <v>-104.518700069069</v>
      </c>
      <c r="L1108">
        <v>-61.296396113169898</v>
      </c>
      <c r="M1108">
        <v>31.467392820847898</v>
      </c>
      <c r="N1108">
        <v>90.385093761665203</v>
      </c>
      <c r="O1108">
        <v>73.872208878753199</v>
      </c>
      <c r="P1108">
        <v>207535.35882020599</v>
      </c>
      <c r="Q1108">
        <v>253290.13097737101</v>
      </c>
      <c r="R1108">
        <v>82.430734353273294</v>
      </c>
      <c r="S1108">
        <v>664.92806086311703</v>
      </c>
      <c r="T1108">
        <v>5.75591999713209E-4</v>
      </c>
      <c r="U1108">
        <v>0.47609069855346098</v>
      </c>
      <c r="V1108" s="1">
        <v>0</v>
      </c>
      <c r="W1108">
        <v>0.21188476836891801</v>
      </c>
      <c r="X1108">
        <v>0.31202453307761902</v>
      </c>
      <c r="Y1108" s="1">
        <v>0</v>
      </c>
      <c r="Z1108">
        <v>1</v>
      </c>
      <c r="AA1108">
        <v>3.08769557447877E-4</v>
      </c>
      <c r="AB1108">
        <v>7.3909406918944397E-3</v>
      </c>
      <c r="AC1108">
        <v>6.4117118947070902E-3</v>
      </c>
      <c r="AD1108">
        <v>3.7247366333815401E-3</v>
      </c>
      <c r="AE1108">
        <v>0.43997623199267</v>
      </c>
      <c r="AF1108" s="3">
        <v>5.1917195375135103E-3</v>
      </c>
      <c r="AG1108">
        <v>2.2533116837670401E-5</v>
      </c>
      <c r="AH1108">
        <v>5.9742369809866096</v>
      </c>
      <c r="AI1108">
        <v>0.16496535305226201</v>
      </c>
      <c r="AJ1108">
        <v>156.95179253759301</v>
      </c>
      <c r="AK1108" t="s">
        <v>87</v>
      </c>
      <c r="AL1108" t="s">
        <v>88</v>
      </c>
      <c r="AM1108">
        <v>64889042965.519997</v>
      </c>
      <c r="AN1108">
        <v>312665</v>
      </c>
      <c r="AO1108" s="1">
        <f t="shared" si="239"/>
        <v>1.1912200989668477E-2</v>
      </c>
      <c r="AP1108" s="5">
        <f t="shared" si="240"/>
        <v>13.394307337719935</v>
      </c>
      <c r="AQ1108" s="3">
        <f t="shared" si="241"/>
        <v>-1.7027246724619222E-4</v>
      </c>
      <c r="AR1108" s="15">
        <f t="shared" si="242"/>
        <v>-1.3383446862736514E-2</v>
      </c>
      <c r="AT1108" s="15">
        <v>1</v>
      </c>
    </row>
    <row r="1109" spans="1:46" x14ac:dyDescent="0.25">
      <c r="A1109" t="s">
        <v>37</v>
      </c>
      <c r="B1109">
        <v>15.116572957641599</v>
      </c>
      <c r="C1109">
        <v>1.38734788613969E-2</v>
      </c>
      <c r="D1109">
        <v>15.4348024354997</v>
      </c>
      <c r="E1109">
        <v>-17.5062376112732</v>
      </c>
      <c r="F1109" s="1">
        <v>0</v>
      </c>
      <c r="G1109" s="1">
        <v>0</v>
      </c>
      <c r="H1109">
        <v>3.7239045992594</v>
      </c>
      <c r="I1109">
        <v>-56.786133636911302</v>
      </c>
      <c r="J1109">
        <v>-58.5309095778954</v>
      </c>
      <c r="K1109">
        <v>-89.403157140730997</v>
      </c>
      <c r="L1109">
        <v>-36.995318656418803</v>
      </c>
      <c r="M1109">
        <v>32.665643605212601</v>
      </c>
      <c r="N1109">
        <v>89.993973653789197</v>
      </c>
      <c r="O1109">
        <v>72.279864532462099</v>
      </c>
      <c r="P1109">
        <v>201645.474634324</v>
      </c>
      <c r="Q1109">
        <v>246896.773348513</v>
      </c>
      <c r="R1109">
        <v>82.528432688966006</v>
      </c>
      <c r="S1109">
        <v>676.085266988532</v>
      </c>
      <c r="T1109">
        <v>6.6846283994243503E-4</v>
      </c>
      <c r="U1109">
        <v>0.45963231948753303</v>
      </c>
      <c r="V1109" s="1">
        <v>0</v>
      </c>
      <c r="W1109">
        <v>0.206775987262132</v>
      </c>
      <c r="X1109">
        <v>0.333591693250333</v>
      </c>
      <c r="Y1109" s="1">
        <v>0</v>
      </c>
      <c r="Z1109">
        <v>1</v>
      </c>
      <c r="AA1109">
        <v>3.0902432009090802E-4</v>
      </c>
      <c r="AB1109">
        <v>8.0570973806586808E-3</v>
      </c>
      <c r="AC1109">
        <v>7.0347198654173299E-3</v>
      </c>
      <c r="AD1109">
        <v>4.35517686220526E-3</v>
      </c>
      <c r="AE1109">
        <v>0.50620971569206696</v>
      </c>
      <c r="AF1109" s="3">
        <v>6.5301053324276596E-3</v>
      </c>
      <c r="AG1109">
        <v>5.8356639763002701E-5</v>
      </c>
      <c r="AH1109">
        <v>6.3363594489390103</v>
      </c>
      <c r="AI1109">
        <v>0.18288579594066401</v>
      </c>
      <c r="AJ1109">
        <v>285.17133308511001</v>
      </c>
      <c r="AK1109" t="s">
        <v>89</v>
      </c>
      <c r="AL1109" t="s">
        <v>90</v>
      </c>
      <c r="AM1109">
        <v>97622825280.190002</v>
      </c>
      <c r="AN1109">
        <v>484131</v>
      </c>
      <c r="AO1109" s="1">
        <f t="shared" si="239"/>
        <v>1.3873849517935898E-2</v>
      </c>
      <c r="AP1109" s="5">
        <f t="shared" si="240"/>
        <v>15.43518386215823</v>
      </c>
      <c r="AQ1109" s="3">
        <f t="shared" si="241"/>
        <v>-3.0908174382081495E-4</v>
      </c>
      <c r="AR1109" s="15">
        <f t="shared" si="242"/>
        <v>-2.0641860010346513E-2</v>
      </c>
      <c r="AT1109" s="15">
        <v>1</v>
      </c>
    </row>
    <row r="1110" spans="1:46" x14ac:dyDescent="0.25">
      <c r="A1110" t="s">
        <v>37</v>
      </c>
      <c r="B1110">
        <v>16.7999036546057</v>
      </c>
      <c r="C1110">
        <v>1.5593260357979101E-2</v>
      </c>
      <c r="D1110">
        <v>17.187682079434399</v>
      </c>
      <c r="E1110">
        <v>-13.1975876478283</v>
      </c>
      <c r="F1110" s="1">
        <v>0</v>
      </c>
      <c r="G1110" s="1">
        <v>0</v>
      </c>
      <c r="H1110">
        <v>3.7912293606994001</v>
      </c>
      <c r="I1110">
        <v>-32.479217302708001</v>
      </c>
      <c r="J1110">
        <v>-34.6552856481674</v>
      </c>
      <c r="K1110">
        <v>-72.297663356714907</v>
      </c>
      <c r="L1110">
        <v>-12.237398733604101</v>
      </c>
      <c r="M1110">
        <v>32.722438651086399</v>
      </c>
      <c r="N1110">
        <v>89.338302626793094</v>
      </c>
      <c r="O1110">
        <v>71.068469697774702</v>
      </c>
      <c r="P1110">
        <v>197133.167182829</v>
      </c>
      <c r="Q1110">
        <v>242770.67715635599</v>
      </c>
      <c r="R1110">
        <v>82.677003047517701</v>
      </c>
      <c r="S1110">
        <v>684.93053828833399</v>
      </c>
      <c r="T1110">
        <v>7.6364325489374797E-4</v>
      </c>
      <c r="U1110">
        <v>0.44868474988975598</v>
      </c>
      <c r="V1110" s="1">
        <v>0</v>
      </c>
      <c r="W1110">
        <v>0.19769453890772401</v>
      </c>
      <c r="X1110">
        <v>0.35362071120251798</v>
      </c>
      <c r="Y1110" s="1">
        <v>0</v>
      </c>
      <c r="Z1110">
        <v>1</v>
      </c>
      <c r="AA1110">
        <v>3.1051480704681302E-4</v>
      </c>
      <c r="AB1110">
        <v>8.3421204069530994E-3</v>
      </c>
      <c r="AC1110">
        <v>7.3342851869041097E-3</v>
      </c>
      <c r="AD1110">
        <v>5.22268909326271E-3</v>
      </c>
      <c r="AE1110">
        <v>0.54101476831693396</v>
      </c>
      <c r="AF1110" s="3">
        <v>7.5742067564370796E-3</v>
      </c>
      <c r="AG1110">
        <v>3.1819667956872099E-4</v>
      </c>
      <c r="AH1110">
        <v>6.6853631536243201</v>
      </c>
      <c r="AI1110">
        <v>0.196194443113265</v>
      </c>
      <c r="AJ1110">
        <v>490.32387581772298</v>
      </c>
      <c r="AK1110" t="s">
        <v>91</v>
      </c>
      <c r="AL1110" t="s">
        <v>92</v>
      </c>
      <c r="AM1110">
        <v>127394746560.73</v>
      </c>
      <c r="AN1110">
        <v>646237</v>
      </c>
      <c r="AO1110" s="1">
        <f t="shared" si="239"/>
        <v>1.5219006750388002E-2</v>
      </c>
      <c r="AP1110" s="5">
        <f t="shared" si="240"/>
        <v>16.809086172007959</v>
      </c>
      <c r="AQ1110" s="3">
        <f t="shared" si="241"/>
        <v>-9.0577912374920078E-6</v>
      </c>
      <c r="AR1110" s="15">
        <f t="shared" si="242"/>
        <v>-5.4628296317205116E-4</v>
      </c>
      <c r="AT1110" s="15">
        <v>1</v>
      </c>
    </row>
    <row r="1111" spans="1:46" x14ac:dyDescent="0.25">
      <c r="A1111" t="s">
        <v>37</v>
      </c>
      <c r="B1111">
        <v>19.138820484371902</v>
      </c>
      <c r="C1111">
        <v>1.762965151185E-2</v>
      </c>
      <c r="D1111">
        <v>19.220168136827599</v>
      </c>
      <c r="E1111">
        <v>-8.5385539787473892</v>
      </c>
      <c r="F1111" s="1">
        <v>0</v>
      </c>
      <c r="G1111" s="1">
        <v>0</v>
      </c>
      <c r="H1111">
        <v>3.8470640664978801</v>
      </c>
      <c r="I1111">
        <v>-8.5825091711789501</v>
      </c>
      <c r="J1111">
        <v>-13.1661197198464</v>
      </c>
      <c r="K1111">
        <v>-47.3612913518364</v>
      </c>
      <c r="L1111">
        <v>12.105747318780301</v>
      </c>
      <c r="M1111">
        <v>31.430049597308798</v>
      </c>
      <c r="N1111">
        <v>89.197844509812995</v>
      </c>
      <c r="O1111">
        <v>71.287167364451804</v>
      </c>
      <c r="P1111">
        <v>192787.98154976801</v>
      </c>
      <c r="Q1111">
        <v>238304.41999537099</v>
      </c>
      <c r="R1111">
        <v>83.076956964129593</v>
      </c>
      <c r="S1111">
        <v>688.98202649789596</v>
      </c>
      <c r="T1111">
        <v>7.4627774995239299E-4</v>
      </c>
      <c r="U1111">
        <v>0.45115921709294599</v>
      </c>
      <c r="V1111" s="1">
        <v>0</v>
      </c>
      <c r="W1111">
        <v>0.18222247950176701</v>
      </c>
      <c r="X1111">
        <v>0.36661830340528501</v>
      </c>
      <c r="Y1111" s="1">
        <v>0</v>
      </c>
      <c r="Z1111">
        <v>1</v>
      </c>
      <c r="AA1111">
        <v>3.0903190729240302E-4</v>
      </c>
      <c r="AB1111">
        <v>8.1832584198878403E-3</v>
      </c>
      <c r="AC1111">
        <v>7.2794974450503397E-3</v>
      </c>
      <c r="AD1111">
        <v>6.2190328291410503E-3</v>
      </c>
      <c r="AE1111">
        <v>0.527361313256972</v>
      </c>
      <c r="AF1111" s="3">
        <v>7.9631558301802696E-3</v>
      </c>
      <c r="AG1111">
        <v>1.4324510914801099E-3</v>
      </c>
      <c r="AH1111">
        <v>6.8861850435692604</v>
      </c>
      <c r="AI1111">
        <v>0.195662536792618</v>
      </c>
      <c r="AJ1111">
        <v>686.32902855384805</v>
      </c>
      <c r="AK1111" t="s">
        <v>93</v>
      </c>
      <c r="AL1111" t="s">
        <v>94</v>
      </c>
      <c r="AM1111">
        <v>152463290600.92999</v>
      </c>
      <c r="AN1111">
        <v>790834</v>
      </c>
      <c r="AO1111" s="1">
        <f t="shared" si="239"/>
        <v>1.5551685182523013E-2</v>
      </c>
      <c r="AP1111" s="5">
        <f t="shared" si="240"/>
        <v>17.145702645131465</v>
      </c>
      <c r="AQ1111" s="3">
        <f t="shared" si="241"/>
        <v>1.995564716746466E-3</v>
      </c>
      <c r="AR1111" s="15">
        <f t="shared" si="242"/>
        <v>0.11624591190530098</v>
      </c>
      <c r="AT1111" s="15">
        <v>1</v>
      </c>
    </row>
    <row r="1112" spans="1:46" x14ac:dyDescent="0.25">
      <c r="A1112" t="s">
        <v>37</v>
      </c>
      <c r="B1112">
        <v>21.796978899364401</v>
      </c>
      <c r="C1112">
        <v>2.0688109345309499E-2</v>
      </c>
      <c r="D1112">
        <v>22.186969059579098</v>
      </c>
      <c r="E1112">
        <v>-0.98702046971536295</v>
      </c>
      <c r="F1112" s="1">
        <v>0</v>
      </c>
      <c r="G1112" s="1">
        <v>0</v>
      </c>
      <c r="H1112">
        <v>3.9288937391104102</v>
      </c>
      <c r="I1112">
        <v>15.258472133590001</v>
      </c>
      <c r="J1112">
        <v>11.8634074342273</v>
      </c>
      <c r="K1112">
        <v>-24.220089183834801</v>
      </c>
      <c r="L1112">
        <v>36.632143263886597</v>
      </c>
      <c r="M1112">
        <v>30.4003757150182</v>
      </c>
      <c r="N1112">
        <v>88.693484780097293</v>
      </c>
      <c r="O1112">
        <v>71.145621116373505</v>
      </c>
      <c r="P1112">
        <v>186639.598383604</v>
      </c>
      <c r="Q1112">
        <v>232913.59042478801</v>
      </c>
      <c r="R1112">
        <v>83.962822663274693</v>
      </c>
      <c r="S1112">
        <v>692.49746036479996</v>
      </c>
      <c r="T1112">
        <v>8.3216039518674897E-4</v>
      </c>
      <c r="U1112">
        <v>0.47750297896896599</v>
      </c>
      <c r="V1112" s="1">
        <v>0</v>
      </c>
      <c r="W1112">
        <v>0.16115339474617399</v>
      </c>
      <c r="X1112">
        <v>0.361343626284859</v>
      </c>
      <c r="Y1112" s="1">
        <v>0</v>
      </c>
      <c r="Z1112">
        <v>1</v>
      </c>
      <c r="AA1112">
        <v>3.0582353302851899E-4</v>
      </c>
      <c r="AB1112">
        <v>7.8857098680706894E-3</v>
      </c>
      <c r="AC1112">
        <v>7.0752206950967103E-3</v>
      </c>
      <c r="AD1112">
        <v>7.59470263863619E-3</v>
      </c>
      <c r="AE1112">
        <v>0.52675446005343896</v>
      </c>
      <c r="AF1112" s="3">
        <v>8.4807468068603797E-3</v>
      </c>
      <c r="AG1112">
        <v>3.3690183142467702E-3</v>
      </c>
      <c r="AH1112">
        <v>7.0777309855381096</v>
      </c>
      <c r="AI1112">
        <v>0.19276805924034801</v>
      </c>
      <c r="AJ1112">
        <v>923.31768576059903</v>
      </c>
      <c r="AK1112" t="s">
        <v>95</v>
      </c>
      <c r="AL1112" t="s">
        <v>96</v>
      </c>
      <c r="AM1112">
        <v>111708092343.35001</v>
      </c>
      <c r="AN1112">
        <v>598523</v>
      </c>
      <c r="AO1112" s="1">
        <f t="shared" si="239"/>
        <v>1.5861791034985608E-2</v>
      </c>
      <c r="AP1112" s="5">
        <f t="shared" si="240"/>
        <v>17.458354521339626</v>
      </c>
      <c r="AQ1112" s="3">
        <f t="shared" si="241"/>
        <v>4.4182381161390928E-3</v>
      </c>
      <c r="AR1112" s="15">
        <f t="shared" si="242"/>
        <v>0.24851278926210396</v>
      </c>
      <c r="AT1112" s="15">
        <v>1</v>
      </c>
    </row>
    <row r="1113" spans="1:46" x14ac:dyDescent="0.25">
      <c r="A1113" t="s">
        <v>37</v>
      </c>
      <c r="B1113">
        <v>23.7473671294069</v>
      </c>
      <c r="C1113">
        <v>2.3111824030325599E-2</v>
      </c>
      <c r="D1113">
        <v>24.466738739335799</v>
      </c>
      <c r="E1113">
        <v>4.9402575712610997</v>
      </c>
      <c r="F1113" s="1">
        <v>0</v>
      </c>
      <c r="G1113" s="1">
        <v>0</v>
      </c>
      <c r="H1113">
        <v>4.00531680116997</v>
      </c>
      <c r="I1113">
        <v>38.752721455946201</v>
      </c>
      <c r="J1113">
        <v>36.431654817900998</v>
      </c>
      <c r="K1113">
        <v>-5.8575597474974401</v>
      </c>
      <c r="L1113">
        <v>61.427127827455301</v>
      </c>
      <c r="M1113">
        <v>29.860655890923901</v>
      </c>
      <c r="N1113">
        <v>87.448608999988195</v>
      </c>
      <c r="O1113">
        <v>70.280968047482204</v>
      </c>
      <c r="P1113">
        <v>175920.80833107801</v>
      </c>
      <c r="Q1113">
        <v>220275.49431736901</v>
      </c>
      <c r="R1113">
        <v>86.018102491327497</v>
      </c>
      <c r="S1113">
        <v>699.91227026267302</v>
      </c>
      <c r="T1113">
        <v>5.1349107494028795E-4</v>
      </c>
      <c r="U1113">
        <v>0.48989238791113399</v>
      </c>
      <c r="V1113" s="1">
        <v>0</v>
      </c>
      <c r="W1113">
        <v>0.13887819659775699</v>
      </c>
      <c r="X1113">
        <v>0.371229415491107</v>
      </c>
      <c r="Y1113" s="1">
        <v>0</v>
      </c>
      <c r="Z1113">
        <v>1</v>
      </c>
      <c r="AA1113">
        <v>3.0678692219167299E-4</v>
      </c>
      <c r="AB1113">
        <v>7.5914715014879404E-3</v>
      </c>
      <c r="AC1113">
        <v>6.8887123899506403E-3</v>
      </c>
      <c r="AD1113">
        <v>8.5443685493590497E-3</v>
      </c>
      <c r="AE1113">
        <v>0.52838994203567002</v>
      </c>
      <c r="AF1113" s="3">
        <v>8.8241120319956998E-3</v>
      </c>
      <c r="AG1113">
        <v>5.3415171880296496E-3</v>
      </c>
      <c r="AH1113">
        <v>7.1744666575393001</v>
      </c>
      <c r="AI1113">
        <v>0.19082548819199799</v>
      </c>
      <c r="AJ1113">
        <v>1273.00270381328</v>
      </c>
      <c r="AK1113" t="s">
        <v>97</v>
      </c>
      <c r="AL1113" t="s">
        <v>98</v>
      </c>
      <c r="AM1113">
        <v>75952049788.860001</v>
      </c>
      <c r="AN1113">
        <v>431740</v>
      </c>
      <c r="AO1113" s="1">
        <f t="shared" si="239"/>
        <v>1.6019611344138013E-2</v>
      </c>
      <c r="AP1113" s="71">
        <f t="shared" si="240"/>
        <v>17.617054969054447</v>
      </c>
      <c r="AQ1113" s="68">
        <f t="shared" si="241"/>
        <v>6.3202607301313385E-3</v>
      </c>
      <c r="AR1113" s="72">
        <f t="shared" si="242"/>
        <v>0.34797599094291076</v>
      </c>
      <c r="AS1113" s="68">
        <f>AVERAGE(AQ1111:AQ1113)</f>
        <v>4.2446878543389655E-3</v>
      </c>
      <c r="AT1113" s="15">
        <v>1</v>
      </c>
    </row>
    <row r="1114" spans="1:46" x14ac:dyDescent="0.25">
      <c r="A1114" t="s">
        <v>37</v>
      </c>
      <c r="B1114">
        <v>25.247062380384701</v>
      </c>
      <c r="C1114">
        <v>2.3833656389715199E-2</v>
      </c>
      <c r="D1114">
        <v>25.1337708843173</v>
      </c>
      <c r="E1114">
        <v>12.7589814609284</v>
      </c>
      <c r="F1114" s="1">
        <v>0</v>
      </c>
      <c r="G1114" s="1">
        <v>0</v>
      </c>
      <c r="H1114">
        <v>4.1250874543537002</v>
      </c>
      <c r="I1114">
        <v>60.4667930066935</v>
      </c>
      <c r="J1114">
        <v>58.856614617543897</v>
      </c>
      <c r="K1114">
        <v>14.504794942937499</v>
      </c>
      <c r="L1114">
        <v>85.683780171455297</v>
      </c>
      <c r="M1114">
        <v>30.2849080717953</v>
      </c>
      <c r="N1114">
        <v>85.293413089317696</v>
      </c>
      <c r="O1114">
        <v>68.485797907348299</v>
      </c>
      <c r="P1114">
        <v>158088.16473788299</v>
      </c>
      <c r="Q1114">
        <v>199420.001727347</v>
      </c>
      <c r="R1114">
        <v>92.762210122773695</v>
      </c>
      <c r="S1114">
        <v>698.13453745172001</v>
      </c>
      <c r="T1114">
        <v>7.3493447514774398E-4</v>
      </c>
      <c r="U1114">
        <v>0.52560161392103</v>
      </c>
      <c r="V1114" s="1">
        <v>0</v>
      </c>
      <c r="W1114">
        <v>0.11669260009454099</v>
      </c>
      <c r="X1114">
        <v>0.35770578598442798</v>
      </c>
      <c r="Y1114" s="1">
        <v>0</v>
      </c>
      <c r="Z1114">
        <v>1</v>
      </c>
      <c r="AA1114">
        <v>3.1043090696249197E-4</v>
      </c>
      <c r="AB1114">
        <v>7.4488857972779196E-3</v>
      </c>
      <c r="AC1114">
        <v>6.8286769799385501E-3</v>
      </c>
      <c r="AD1114">
        <v>9.5568570871359896E-3</v>
      </c>
      <c r="AE1114">
        <v>0.53714401636620801</v>
      </c>
      <c r="AF1114" s="3">
        <v>9.1314482782255506E-3</v>
      </c>
      <c r="AG1114">
        <v>5.3225756556856702E-3</v>
      </c>
      <c r="AH1114">
        <v>7.13739055945305</v>
      </c>
      <c r="AI1114">
        <v>0.192379764674945</v>
      </c>
      <c r="AJ1114">
        <v>1838.1813643754899</v>
      </c>
      <c r="AK1114" t="s">
        <v>99</v>
      </c>
      <c r="AL1114" t="s">
        <v>100</v>
      </c>
      <c r="AM1114">
        <v>37073887865.339996</v>
      </c>
      <c r="AN1114">
        <v>234514</v>
      </c>
      <c r="AO1114" s="1">
        <f t="shared" si="239"/>
        <v>1.6270556165126591E-2</v>
      </c>
      <c r="AP1114" s="71">
        <f t="shared" si="240"/>
        <v>17.868823400243638</v>
      </c>
      <c r="AQ1114" s="68">
        <f t="shared" si="241"/>
        <v>7.6862845186561959E-3</v>
      </c>
      <c r="AR1114" s="72">
        <f t="shared" si="242"/>
        <v>0.41291129331103371</v>
      </c>
      <c r="AT1114" s="15">
        <v>1</v>
      </c>
    </row>
    <row r="1115" spans="1:46" x14ac:dyDescent="0.25">
      <c r="A1115" t="s">
        <v>37</v>
      </c>
      <c r="B1115">
        <v>23.975449972593601</v>
      </c>
      <c r="C1115">
        <v>2.30761934912617E-2</v>
      </c>
      <c r="D1115">
        <v>24.433672550197699</v>
      </c>
      <c r="E1115">
        <v>17.966684306422099</v>
      </c>
      <c r="F1115" s="1">
        <v>0</v>
      </c>
      <c r="G1115" s="1">
        <v>0</v>
      </c>
      <c r="H1115">
        <v>4.2628709921388301</v>
      </c>
      <c r="I1115">
        <v>82.665263600025398</v>
      </c>
      <c r="J1115">
        <v>81.717010206973498</v>
      </c>
      <c r="K1115">
        <v>40.405287703920997</v>
      </c>
      <c r="L1115">
        <v>111.176882259604</v>
      </c>
      <c r="M1115">
        <v>32.143363281850299</v>
      </c>
      <c r="N1115">
        <v>84.141779607267296</v>
      </c>
      <c r="O1115">
        <v>67.477041547691996</v>
      </c>
      <c r="P1115">
        <v>139721.714955067</v>
      </c>
      <c r="Q1115">
        <v>179149.07988626801</v>
      </c>
      <c r="R1115">
        <v>106.699181581819</v>
      </c>
      <c r="S1115">
        <v>686.36821181328605</v>
      </c>
      <c r="T1115">
        <v>1.00083353641169E-3</v>
      </c>
      <c r="U1115">
        <v>0.534142260933129</v>
      </c>
      <c r="V1115" s="1">
        <v>0</v>
      </c>
      <c r="W1115">
        <v>0.11702419029969</v>
      </c>
      <c r="X1115">
        <v>0.34883354876717998</v>
      </c>
      <c r="Y1115" s="1">
        <v>0</v>
      </c>
      <c r="Z1115">
        <v>1</v>
      </c>
      <c r="AA1115">
        <v>3.1178799896469802E-4</v>
      </c>
      <c r="AB1115">
        <v>7.3507248026123797E-3</v>
      </c>
      <c r="AC1115">
        <v>6.8278889441582002E-3</v>
      </c>
      <c r="AD1115">
        <v>9.3148848494195805E-3</v>
      </c>
      <c r="AE1115">
        <v>0.53882540716898497</v>
      </c>
      <c r="AF1115" s="3">
        <v>9.2139144625896507E-3</v>
      </c>
      <c r="AG1115">
        <v>4.7052238173511604E-3</v>
      </c>
      <c r="AH1115">
        <v>6.7750030728840898</v>
      </c>
      <c r="AI1115">
        <v>0.19478660555846</v>
      </c>
      <c r="AJ1115">
        <v>2584.5197837793598</v>
      </c>
      <c r="AK1115" t="s">
        <v>101</v>
      </c>
      <c r="AL1115" t="s">
        <v>102</v>
      </c>
      <c r="AM1115">
        <v>18953110911.939999</v>
      </c>
      <c r="AN1115">
        <v>135649</v>
      </c>
      <c r="AO1115" s="1">
        <f t="shared" si="239"/>
        <v>1.6353591405712548E-2</v>
      </c>
      <c r="AP1115" s="71">
        <f t="shared" si="240"/>
        <v>17.951975737008073</v>
      </c>
      <c r="AQ1115" s="68">
        <f t="shared" si="241"/>
        <v>6.2303091715164849E-3</v>
      </c>
      <c r="AR1115" s="72">
        <f t="shared" si="242"/>
        <v>0.33553266358131895</v>
      </c>
      <c r="AS1115" s="68">
        <f>AVERAGE(AQ1113:AQ1115)</f>
        <v>6.7456181401013395E-3</v>
      </c>
      <c r="AT1115" s="15">
        <v>1</v>
      </c>
    </row>
    <row r="1116" spans="1:46" x14ac:dyDescent="0.25">
      <c r="A1116" t="s">
        <v>37</v>
      </c>
      <c r="B1116">
        <v>23.014847881382099</v>
      </c>
      <c r="C1116">
        <v>2.30931931467547E-2</v>
      </c>
      <c r="D1116">
        <v>24.449450385732298</v>
      </c>
      <c r="E1116">
        <v>21.244207614673801</v>
      </c>
      <c r="F1116" s="1">
        <v>0</v>
      </c>
      <c r="G1116" s="1">
        <v>0</v>
      </c>
      <c r="H1116">
        <v>4.3688407917254901</v>
      </c>
      <c r="I1116">
        <v>105.02469377966401</v>
      </c>
      <c r="J1116">
        <v>104.54150054703</v>
      </c>
      <c r="K1116">
        <v>60.005294268425097</v>
      </c>
      <c r="L1116">
        <v>136.307656206486</v>
      </c>
      <c r="M1116">
        <v>34.127749251245703</v>
      </c>
      <c r="N1116">
        <v>82.466995656832793</v>
      </c>
      <c r="O1116">
        <v>65.342824527723195</v>
      </c>
      <c r="P1116">
        <v>127245.534122283</v>
      </c>
      <c r="Q1116">
        <v>163942.77106311801</v>
      </c>
      <c r="R1116">
        <v>117.71247555255501</v>
      </c>
      <c r="S1116">
        <v>684.16191770117996</v>
      </c>
      <c r="T1116">
        <v>8.3175688809971401E-4</v>
      </c>
      <c r="U1116">
        <v>0.52208570860117298</v>
      </c>
      <c r="V1116" s="1">
        <v>0</v>
      </c>
      <c r="W1116">
        <v>0.11361080532503599</v>
      </c>
      <c r="X1116">
        <v>0.36430348607378898</v>
      </c>
      <c r="Y1116" s="1">
        <v>0</v>
      </c>
      <c r="Z1116">
        <v>1</v>
      </c>
      <c r="AA1116">
        <v>3.1723260171417E-4</v>
      </c>
      <c r="AB1116">
        <v>7.4230630231934E-3</v>
      </c>
      <c r="AC1116">
        <v>6.9850329060026899E-3</v>
      </c>
      <c r="AD1116">
        <v>9.0987504648775992E-3</v>
      </c>
      <c r="AE1116">
        <v>0.57296884744202803</v>
      </c>
      <c r="AF1116" s="3">
        <v>9.7977672912586897E-3</v>
      </c>
      <c r="AG1116">
        <v>4.7957613756124898E-3</v>
      </c>
      <c r="AH1116">
        <v>6.7207813731700199</v>
      </c>
      <c r="AI1116">
        <v>0.21697718449067299</v>
      </c>
      <c r="AJ1116">
        <v>3398.05989011168</v>
      </c>
      <c r="AK1116" t="s">
        <v>103</v>
      </c>
      <c r="AL1116" t="s">
        <v>104</v>
      </c>
      <c r="AM1116">
        <v>10734560504.09</v>
      </c>
      <c r="AN1116">
        <v>84361</v>
      </c>
      <c r="AO1116" s="1">
        <f t="shared" si="239"/>
        <v>1.710003279897555E-2</v>
      </c>
      <c r="AP1116" s="5">
        <f t="shared" si="240"/>
        <v>18.696012292933663</v>
      </c>
      <c r="AQ1116" s="3">
        <f t="shared" si="241"/>
        <v>4.4606083979271578E-3</v>
      </c>
      <c r="AR1116" s="15">
        <f t="shared" si="242"/>
        <v>0.23100303534143385</v>
      </c>
      <c r="AT1116" s="15">
        <v>1</v>
      </c>
    </row>
    <row r="1117" spans="1:46" x14ac:dyDescent="0.25">
      <c r="A1117" t="s">
        <v>37</v>
      </c>
      <c r="B1117">
        <v>24.321640948136899</v>
      </c>
      <c r="C1117">
        <v>2.3693732417953899E-2</v>
      </c>
      <c r="D1117">
        <v>25.004893143821601</v>
      </c>
      <c r="E1117">
        <v>24.7287319267896</v>
      </c>
      <c r="F1117" s="1">
        <v>0</v>
      </c>
      <c r="G1117" s="1">
        <v>0</v>
      </c>
      <c r="H1117">
        <v>4.45853068377835</v>
      </c>
      <c r="I1117">
        <v>127.418380436224</v>
      </c>
      <c r="J1117">
        <v>127.073293192978</v>
      </c>
      <c r="K1117">
        <v>78.142324970435993</v>
      </c>
      <c r="L1117">
        <v>161.15533671583799</v>
      </c>
      <c r="M1117">
        <v>36.098596619100498</v>
      </c>
      <c r="N1117">
        <v>80.823002591769495</v>
      </c>
      <c r="O1117">
        <v>62.979672685612599</v>
      </c>
      <c r="P1117">
        <v>117855.726828327</v>
      </c>
      <c r="Q1117">
        <v>153191.56871206101</v>
      </c>
      <c r="R1117">
        <v>125.90780606112899</v>
      </c>
      <c r="S1117">
        <v>683.15296106019105</v>
      </c>
      <c r="T1117">
        <v>5.7957057225801697E-4</v>
      </c>
      <c r="U1117">
        <v>0.53591253228393199</v>
      </c>
      <c r="V1117" s="1">
        <v>0</v>
      </c>
      <c r="W1117">
        <v>9.8569391253845201E-2</v>
      </c>
      <c r="X1117">
        <v>0.36551807646222201</v>
      </c>
      <c r="Y1117" s="1">
        <v>0</v>
      </c>
      <c r="Z1117">
        <v>1</v>
      </c>
      <c r="AA1117">
        <v>3.2575349576582398E-4</v>
      </c>
      <c r="AB1117">
        <v>7.5629754379273398E-3</v>
      </c>
      <c r="AC1117">
        <v>7.1804655270628097E-3</v>
      </c>
      <c r="AD1117">
        <v>1.0031032406210699E-2</v>
      </c>
      <c r="AE1117">
        <v>0.61386669206150701</v>
      </c>
      <c r="AF1117" s="3">
        <v>1.0497120434251699E-2</v>
      </c>
      <c r="AG1117">
        <v>4.34433372473844E-3</v>
      </c>
      <c r="AH1117">
        <v>6.7764277261442496</v>
      </c>
      <c r="AI1117">
        <v>0.22007065209417401</v>
      </c>
      <c r="AJ1117">
        <v>4240.1463273150503</v>
      </c>
      <c r="AK1117" t="s">
        <v>105</v>
      </c>
      <c r="AL1117" t="s">
        <v>106</v>
      </c>
      <c r="AM1117">
        <v>6383891155.1099997</v>
      </c>
      <c r="AN1117">
        <v>54167</v>
      </c>
      <c r="AO1117" s="1">
        <f t="shared" si="239"/>
        <v>1.8003339457080332E-2</v>
      </c>
      <c r="AP1117" s="5">
        <f t="shared" si="240"/>
        <v>19.588135769265481</v>
      </c>
      <c r="AQ1117" s="3">
        <f t="shared" si="241"/>
        <v>4.9522403035215865E-3</v>
      </c>
      <c r="AR1117" s="15">
        <f t="shared" si="242"/>
        <v>0.24165164233231762</v>
      </c>
      <c r="AT1117" s="15">
        <v>1</v>
      </c>
    </row>
    <row r="1118" spans="1:46" x14ac:dyDescent="0.25">
      <c r="A1118" t="s">
        <v>37</v>
      </c>
      <c r="B1118">
        <v>21.899428614909201</v>
      </c>
      <c r="C1118">
        <v>2.2783789187687399E-2</v>
      </c>
      <c r="D1118">
        <v>24.161811059014099</v>
      </c>
      <c r="E1118">
        <v>47.025753639109801</v>
      </c>
      <c r="F1118" s="1">
        <v>0</v>
      </c>
      <c r="G1118" s="1">
        <v>0</v>
      </c>
      <c r="H1118">
        <v>4.6892210810233204</v>
      </c>
      <c r="I1118">
        <v>147.16603678251599</v>
      </c>
      <c r="J1118">
        <v>145.48266734161601</v>
      </c>
      <c r="K1118">
        <v>95.568239435592801</v>
      </c>
      <c r="L1118">
        <v>185.001076363316</v>
      </c>
      <c r="M1118">
        <v>36.503873167830001</v>
      </c>
      <c r="N1118">
        <v>79.557426517049194</v>
      </c>
      <c r="O1118">
        <v>61.638589956043802</v>
      </c>
      <c r="P1118">
        <v>104857.429704896</v>
      </c>
      <c r="Q1118">
        <v>141091.33739250599</v>
      </c>
      <c r="R1118">
        <v>124.882265508797</v>
      </c>
      <c r="S1118">
        <v>682.16266785350695</v>
      </c>
      <c r="T1118">
        <v>8.6494237620027303E-4</v>
      </c>
      <c r="U1118">
        <v>0.57798146699713104</v>
      </c>
      <c r="V1118" s="1">
        <v>0</v>
      </c>
      <c r="W1118">
        <v>8.41375273545035E-2</v>
      </c>
      <c r="X1118">
        <v>0.33788100564836399</v>
      </c>
      <c r="Y1118" s="1">
        <v>0</v>
      </c>
      <c r="Z1118">
        <v>1</v>
      </c>
      <c r="AA1118">
        <v>3.3659744555744299E-4</v>
      </c>
      <c r="AB1118">
        <v>7.3205835921464901E-3</v>
      </c>
      <c r="AC1118">
        <v>7.1551225168416796E-3</v>
      </c>
      <c r="AD1118">
        <v>1.0629873973889399E-2</v>
      </c>
      <c r="AE1118">
        <v>0.62332015582294198</v>
      </c>
      <c r="AF1118" s="3">
        <v>1.0658774664572299E-2</v>
      </c>
      <c r="AG1118">
        <v>3.3009753981834999E-3</v>
      </c>
      <c r="AH1118">
        <v>6.8927897716801896</v>
      </c>
      <c r="AI1118">
        <v>0.22743715423286201</v>
      </c>
      <c r="AJ1118">
        <v>5031.77884394988</v>
      </c>
      <c r="AK1118" t="s">
        <v>107</v>
      </c>
      <c r="AL1118" t="s">
        <v>108</v>
      </c>
      <c r="AM1118">
        <v>2597423391.2199998</v>
      </c>
      <c r="AN1118">
        <v>24771</v>
      </c>
      <c r="AO1118" s="1">
        <f t="shared" si="239"/>
        <v>1.8150494626971422E-2</v>
      </c>
      <c r="AP1118" s="5">
        <f t="shared" si="240"/>
        <v>19.732616184033468</v>
      </c>
      <c r="AQ1118" s="3">
        <f t="shared" si="241"/>
        <v>2.2365554855940523E-3</v>
      </c>
      <c r="AR1118" s="15">
        <f t="shared" si="242"/>
        <v>0.10980867466671729</v>
      </c>
      <c r="AT1118" s="15">
        <v>1</v>
      </c>
    </row>
    <row r="1119" spans="1:46" x14ac:dyDescent="0.25">
      <c r="A1119" t="s">
        <v>37</v>
      </c>
      <c r="B1119">
        <v>18.536605944376301</v>
      </c>
      <c r="C1119">
        <v>2.08798927698092E-2</v>
      </c>
      <c r="D1119">
        <v>22.369634293786099</v>
      </c>
      <c r="E1119">
        <v>89.556415819596495</v>
      </c>
      <c r="F1119" s="1">
        <v>0</v>
      </c>
      <c r="G1119" s="1">
        <v>0</v>
      </c>
      <c r="H1119">
        <v>5.0760833820694904</v>
      </c>
      <c r="I1119">
        <v>166.59150421798699</v>
      </c>
      <c r="J1119">
        <v>161.297982719895</v>
      </c>
      <c r="K1119">
        <v>122.14088297669301</v>
      </c>
      <c r="L1119">
        <v>209.647900684836</v>
      </c>
      <c r="M1119">
        <v>35.5748901017759</v>
      </c>
      <c r="N1119">
        <v>80.992635623114296</v>
      </c>
      <c r="O1119">
        <v>63.602343372852197</v>
      </c>
      <c r="P1119">
        <v>91993.621833262398</v>
      </c>
      <c r="Q1119">
        <v>121978.406446914</v>
      </c>
      <c r="R1119">
        <v>118.984753176401</v>
      </c>
      <c r="S1119">
        <v>667.99859439079898</v>
      </c>
      <c r="T1119">
        <v>4.2615536233188899E-3</v>
      </c>
      <c r="U1119">
        <v>0.65756093900980905</v>
      </c>
      <c r="V1119" s="1">
        <v>0</v>
      </c>
      <c r="W1119">
        <v>6.86058723848261E-2</v>
      </c>
      <c r="X1119">
        <v>0.27383318860536399</v>
      </c>
      <c r="Y1119" s="1">
        <v>0</v>
      </c>
      <c r="Z1119">
        <v>1</v>
      </c>
      <c r="AA1119">
        <v>3.4300461314159901E-4</v>
      </c>
      <c r="AB1119">
        <v>7.0134126609891897E-3</v>
      </c>
      <c r="AC1119">
        <v>7.2244217383098204E-3</v>
      </c>
      <c r="AD1119">
        <v>1.00713138500095E-2</v>
      </c>
      <c r="AE1119">
        <v>0.58374898988832802</v>
      </c>
      <c r="AF1119" s="3">
        <v>9.9821077270904092E-3</v>
      </c>
      <c r="AG1119">
        <v>2.6349148039651001E-3</v>
      </c>
      <c r="AH1119">
        <v>6.7697460371847198</v>
      </c>
      <c r="AI1119">
        <v>0.21700643336932399</v>
      </c>
      <c r="AJ1119">
        <v>5615.8328588144504</v>
      </c>
      <c r="AK1119" t="s">
        <v>109</v>
      </c>
      <c r="AL1119" t="s">
        <v>110</v>
      </c>
      <c r="AM1119">
        <v>1081385024.6500001</v>
      </c>
      <c r="AN1119">
        <v>11755</v>
      </c>
      <c r="AO1119" s="1">
        <f t="shared" ref="AO1119:AO1121" si="243">AA1119+AC1119*$AO$930+AF1119*AT1119</f>
        <v>1.7549534078541828E-2</v>
      </c>
      <c r="AP1119" s="5">
        <f t="shared" si="240"/>
        <v>19.141076459348927</v>
      </c>
      <c r="AQ1119" s="3">
        <f t="shared" ref="AQ1119:AQ1121" si="244">(1-(1-B1119/100)^(1/12))- AO1119</f>
        <v>-6.0994838610968147E-4</v>
      </c>
      <c r="AR1119" s="15">
        <f t="shared" ref="AR1119:AR1121" si="245">B1119/AP1119-1</f>
        <v>-3.1579755519830721E-2</v>
      </c>
      <c r="AT1119" s="15">
        <v>1</v>
      </c>
    </row>
    <row r="1120" spans="1:46" x14ac:dyDescent="0.25">
      <c r="A1120" t="s">
        <v>37</v>
      </c>
      <c r="B1120">
        <v>21.809000005351901</v>
      </c>
      <c r="C1120">
        <v>2.00413126568009E-2</v>
      </c>
      <c r="D1120">
        <v>21.568014831313199</v>
      </c>
      <c r="E1120">
        <v>112.94798110919901</v>
      </c>
      <c r="F1120" s="1">
        <v>0</v>
      </c>
      <c r="G1120" s="1">
        <v>0</v>
      </c>
      <c r="H1120">
        <v>5.3086821830674902</v>
      </c>
      <c r="I1120">
        <v>190.24014914928301</v>
      </c>
      <c r="J1120">
        <v>186.37506603552799</v>
      </c>
      <c r="K1120">
        <v>146.006080239711</v>
      </c>
      <c r="L1120">
        <v>235.263707429633</v>
      </c>
      <c r="M1120">
        <v>34.895650459017602</v>
      </c>
      <c r="N1120">
        <v>79.421346383130697</v>
      </c>
      <c r="O1120">
        <v>62.647142363307502</v>
      </c>
      <c r="P1120">
        <v>87434.242757111497</v>
      </c>
      <c r="Q1120">
        <v>115288.834048943</v>
      </c>
      <c r="R1120">
        <v>121.738120018161</v>
      </c>
      <c r="S1120">
        <v>667.28413355913801</v>
      </c>
      <c r="T1120" s="1">
        <v>0</v>
      </c>
      <c r="U1120">
        <v>0.69882538788237503</v>
      </c>
      <c r="V1120" s="1">
        <v>0</v>
      </c>
      <c r="W1120">
        <v>8.4511410216455807E-2</v>
      </c>
      <c r="X1120">
        <v>0.216663201901168</v>
      </c>
      <c r="Y1120" s="1">
        <v>0</v>
      </c>
      <c r="Z1120">
        <v>1</v>
      </c>
      <c r="AA1120">
        <v>3.46938743916435E-4</v>
      </c>
      <c r="AB1120">
        <v>6.6226404676830598E-3</v>
      </c>
      <c r="AC1120">
        <v>6.9056964807742999E-3</v>
      </c>
      <c r="AD1120">
        <v>9.6412472584166391E-3</v>
      </c>
      <c r="AE1120">
        <v>0.57279239839182605</v>
      </c>
      <c r="AF1120" s="3">
        <v>9.7947500125002401E-3</v>
      </c>
      <c r="AG1120">
        <v>2.7790533486379402E-3</v>
      </c>
      <c r="AH1120">
        <v>6.80557805155627</v>
      </c>
      <c r="AI1120">
        <v>0.21460865150550201</v>
      </c>
      <c r="AJ1120">
        <v>6191.6301783957097</v>
      </c>
      <c r="AK1120" t="s">
        <v>111</v>
      </c>
      <c r="AL1120" t="s">
        <v>112</v>
      </c>
      <c r="AM1120">
        <v>279702142.57999998</v>
      </c>
      <c r="AN1120">
        <v>3199</v>
      </c>
      <c r="AO1120" s="1">
        <f t="shared" si="243"/>
        <v>1.7047385237190973E-2</v>
      </c>
      <c r="AP1120" s="5">
        <f t="shared" si="240"/>
        <v>18.643737781546744</v>
      </c>
      <c r="AQ1120" s="3">
        <f t="shared" si="244"/>
        <v>3.2451947370735063E-3</v>
      </c>
      <c r="AR1120" s="15">
        <f t="shared" si="245"/>
        <v>0.16977616081567515</v>
      </c>
      <c r="AT1120" s="15">
        <v>1</v>
      </c>
    </row>
    <row r="1121" spans="1:46" x14ac:dyDescent="0.25">
      <c r="A1121" t="s">
        <v>37</v>
      </c>
      <c r="B1121">
        <v>11.4548827794932</v>
      </c>
      <c r="C1121">
        <v>1.8800168523725298E-2</v>
      </c>
      <c r="D1121">
        <v>20.367641363263399</v>
      </c>
      <c r="E1121">
        <v>164.876570216624</v>
      </c>
      <c r="F1121" s="1">
        <v>0</v>
      </c>
      <c r="G1121" s="1">
        <v>0</v>
      </c>
      <c r="H1121">
        <v>5.7593563781598798</v>
      </c>
      <c r="I1121">
        <v>227.24297732373401</v>
      </c>
      <c r="J1121">
        <v>218.56807969880899</v>
      </c>
      <c r="K1121">
        <v>189.755867352248</v>
      </c>
      <c r="L1121">
        <v>272.90292947646799</v>
      </c>
      <c r="M1121">
        <v>33.427347403139898</v>
      </c>
      <c r="N1121">
        <v>80.579994801431198</v>
      </c>
      <c r="O1121">
        <v>65.481743917883193</v>
      </c>
      <c r="P1121">
        <v>86120.885193097696</v>
      </c>
      <c r="Q1121">
        <v>109021.509009481</v>
      </c>
      <c r="R1121">
        <v>120.60050826787101</v>
      </c>
      <c r="S1121">
        <v>651.82765325804803</v>
      </c>
      <c r="T1121" s="1">
        <v>0</v>
      </c>
      <c r="U1121">
        <v>0.89100156440130596</v>
      </c>
      <c r="V1121" s="1">
        <v>0</v>
      </c>
      <c r="W1121">
        <v>3.3195645047798802E-2</v>
      </c>
      <c r="X1121">
        <v>7.58027905508947E-2</v>
      </c>
      <c r="Y1121" s="1">
        <v>0</v>
      </c>
      <c r="Z1121">
        <v>1</v>
      </c>
      <c r="AA1121">
        <v>3.1544572840410101E-4</v>
      </c>
      <c r="AB1121">
        <v>6.3466742831824402E-3</v>
      </c>
      <c r="AC1121">
        <v>6.7299274819867102E-3</v>
      </c>
      <c r="AD1121">
        <v>8.6702408754624396E-3</v>
      </c>
      <c r="AE1121">
        <v>0.48576353553395901</v>
      </c>
      <c r="AF1121" s="3">
        <v>8.3065564576307004E-3</v>
      </c>
      <c r="AG1121">
        <v>3.0734313690270899E-3</v>
      </c>
      <c r="AH1121">
        <v>6.3853989809006997</v>
      </c>
      <c r="AI1121">
        <v>0.18897257131530801</v>
      </c>
      <c r="AJ1121">
        <v>6573.3869384293603</v>
      </c>
      <c r="AK1121" t="s">
        <v>113</v>
      </c>
      <c r="AL1121" t="s">
        <v>114</v>
      </c>
      <c r="AM1121">
        <v>209618234.56</v>
      </c>
      <c r="AN1121">
        <v>2434</v>
      </c>
      <c r="AO1121" s="1">
        <f t="shared" si="243"/>
        <v>1.5351929668021512E-2</v>
      </c>
      <c r="AP1121" s="5">
        <f t="shared" si="240"/>
        <v>16.943732639751531</v>
      </c>
      <c r="AQ1121" s="3">
        <f t="shared" si="244"/>
        <v>-5.2649838871679493E-3</v>
      </c>
      <c r="AR1121" s="15">
        <f t="shared" si="245"/>
        <v>-0.32394573126000537</v>
      </c>
      <c r="AT1121" s="15">
        <v>1</v>
      </c>
    </row>
    <row r="1122" spans="1:46" x14ac:dyDescent="0.25">
      <c r="AN1122">
        <f>SUM(AN1103:AN1121)</f>
        <v>4054438</v>
      </c>
    </row>
    <row r="1124" spans="1:46" x14ac:dyDescent="0.25">
      <c r="AO1124" t="s">
        <v>226</v>
      </c>
      <c r="AP1124" t="s">
        <v>67</v>
      </c>
      <c r="AQ1124" t="s">
        <v>336</v>
      </c>
      <c r="AR1124" t="s">
        <v>335</v>
      </c>
    </row>
    <row r="1125" spans="1:46" x14ac:dyDescent="0.25">
      <c r="A1125" t="s">
        <v>0</v>
      </c>
      <c r="B1125" t="s">
        <v>1</v>
      </c>
      <c r="C1125" t="s">
        <v>2</v>
      </c>
      <c r="D1125" t="s">
        <v>3</v>
      </c>
      <c r="E1125" t="s">
        <v>5</v>
      </c>
      <c r="F1125" t="s">
        <v>6</v>
      </c>
      <c r="G1125" t="s">
        <v>208</v>
      </c>
      <c r="H1125" t="s">
        <v>7</v>
      </c>
      <c r="I1125" t="s">
        <v>8</v>
      </c>
      <c r="J1125" t="s">
        <v>134</v>
      </c>
      <c r="K1125" t="s">
        <v>143</v>
      </c>
      <c r="L1125" t="s">
        <v>9</v>
      </c>
      <c r="M1125" t="s">
        <v>10</v>
      </c>
      <c r="N1125" t="s">
        <v>11</v>
      </c>
      <c r="O1125" t="s">
        <v>13</v>
      </c>
      <c r="P1125" t="s">
        <v>14</v>
      </c>
      <c r="Q1125" t="s">
        <v>15</v>
      </c>
      <c r="R1125" t="s">
        <v>16</v>
      </c>
      <c r="S1125" t="s">
        <v>17</v>
      </c>
      <c r="T1125" t="s">
        <v>18</v>
      </c>
      <c r="U1125" t="s">
        <v>20</v>
      </c>
      <c r="V1125" t="s">
        <v>21</v>
      </c>
      <c r="W1125" t="s">
        <v>22</v>
      </c>
      <c r="X1125" t="s">
        <v>23</v>
      </c>
      <c r="Y1125" t="s">
        <v>24</v>
      </c>
      <c r="Z1125" t="s">
        <v>25</v>
      </c>
      <c r="AA1125" t="s">
        <v>26</v>
      </c>
      <c r="AB1125" t="s">
        <v>27</v>
      </c>
      <c r="AC1125" t="s">
        <v>263</v>
      </c>
      <c r="AD1125" t="s">
        <v>29</v>
      </c>
      <c r="AE1125" t="s">
        <v>326</v>
      </c>
      <c r="AF1125" s="3" t="s">
        <v>233</v>
      </c>
      <c r="AG1125" t="s">
        <v>30</v>
      </c>
      <c r="AH1125" t="s">
        <v>31</v>
      </c>
      <c r="AI1125" t="s">
        <v>32</v>
      </c>
      <c r="AJ1125" t="s">
        <v>33</v>
      </c>
      <c r="AK1125" t="s">
        <v>34</v>
      </c>
      <c r="AL1125" t="s">
        <v>74</v>
      </c>
      <c r="AM1125" t="s">
        <v>35</v>
      </c>
      <c r="AN1125" t="s">
        <v>36</v>
      </c>
      <c r="AO1125" s="15">
        <v>1</v>
      </c>
      <c r="AP1125" s="15">
        <v>1</v>
      </c>
    </row>
    <row r="1126" spans="1:46" x14ac:dyDescent="0.25">
      <c r="A1126" t="s">
        <v>37</v>
      </c>
      <c r="B1126">
        <v>4.12818297437971</v>
      </c>
      <c r="C1126">
        <v>3.33893924946084E-3</v>
      </c>
      <c r="D1126">
        <v>3.9339597114491802</v>
      </c>
      <c r="E1126">
        <v>-112.589988930213</v>
      </c>
      <c r="F1126" s="1">
        <v>0</v>
      </c>
      <c r="G1126" s="1">
        <v>0</v>
      </c>
      <c r="H1126">
        <v>2.5476080623504598</v>
      </c>
      <c r="I1126">
        <v>-242.24631872259999</v>
      </c>
      <c r="J1126">
        <v>-275.26855821099599</v>
      </c>
      <c r="K1126">
        <v>-244.159144499359</v>
      </c>
      <c r="L1126">
        <v>-213.04278712829199</v>
      </c>
      <c r="M1126">
        <v>27.3166951722982</v>
      </c>
      <c r="N1126">
        <v>95.400378862146795</v>
      </c>
      <c r="O1126">
        <v>84.021287246091802</v>
      </c>
      <c r="P1126">
        <v>136661.90432584201</v>
      </c>
      <c r="Q1126">
        <v>157435.669977237</v>
      </c>
      <c r="R1126">
        <v>85.174361157387096</v>
      </c>
      <c r="S1126">
        <v>663.945276438929</v>
      </c>
      <c r="T1126">
        <v>0.94721930917995301</v>
      </c>
      <c r="U1126">
        <v>2.61628646823725E-2</v>
      </c>
      <c r="V1126" s="1">
        <v>0</v>
      </c>
      <c r="W1126" s="1">
        <v>0</v>
      </c>
      <c r="X1126">
        <v>0.97383713531762695</v>
      </c>
      <c r="Y1126" s="1">
        <v>0</v>
      </c>
      <c r="Z1126" s="1">
        <v>0</v>
      </c>
      <c r="AA1126">
        <v>2.8541656290649402E-4</v>
      </c>
      <c r="AB1126">
        <v>3.05345199056272E-3</v>
      </c>
      <c r="AC1126">
        <v>3.21089912143781E-3</v>
      </c>
      <c r="AD1126" s="1">
        <v>0</v>
      </c>
      <c r="AE1126">
        <v>0.102757071173978</v>
      </c>
      <c r="AF1126" s="3">
        <v>0</v>
      </c>
      <c r="AG1126" s="1">
        <v>0</v>
      </c>
      <c r="AH1126">
        <v>3.4175311350228101</v>
      </c>
      <c r="AI1126">
        <v>8.0836821503639203E-2</v>
      </c>
      <c r="AJ1126" s="1">
        <v>0</v>
      </c>
      <c r="AK1126" t="s">
        <v>75</v>
      </c>
      <c r="AL1126" t="s">
        <v>76</v>
      </c>
      <c r="AM1126">
        <v>24325818.969999999</v>
      </c>
      <c r="AN1126">
        <v>178</v>
      </c>
      <c r="AO1126" s="1">
        <f>AA1126+AC1126*$AO$930+AF1126*AT1126</f>
        <v>3.4963156843443042E-3</v>
      </c>
      <c r="AP1126" s="5">
        <f>100*(1-(1-AO1126)^12)</f>
        <v>4.1158318657167126</v>
      </c>
      <c r="AQ1126" s="3">
        <f>(1-(1-B1126/100)^(1/12))- AO1126</f>
        <v>1.0697501159866694E-5</v>
      </c>
      <c r="AR1126" s="15">
        <f>B1126/AP1126-1</f>
        <v>3.0008778458316954E-3</v>
      </c>
      <c r="AT1126" s="15">
        <v>1</v>
      </c>
    </row>
    <row r="1127" spans="1:46" x14ac:dyDescent="0.25">
      <c r="A1127" t="s">
        <v>37</v>
      </c>
      <c r="B1127">
        <v>4.6078771798435199</v>
      </c>
      <c r="C1127">
        <v>3.9625271591451801E-3</v>
      </c>
      <c r="D1127">
        <v>4.6527585606356503</v>
      </c>
      <c r="E1127">
        <v>-93.531849854870202</v>
      </c>
      <c r="F1127" s="1">
        <v>0</v>
      </c>
      <c r="G1127" s="1">
        <v>0</v>
      </c>
      <c r="H1127">
        <v>2.76418983093185</v>
      </c>
      <c r="I1127">
        <v>-210.420578611943</v>
      </c>
      <c r="J1127">
        <v>-233.87865233320099</v>
      </c>
      <c r="K1127">
        <v>-213.76838034730801</v>
      </c>
      <c r="L1127">
        <v>-186.776462040708</v>
      </c>
      <c r="M1127">
        <v>27.899829166456499</v>
      </c>
      <c r="N1127">
        <v>95.378076013211498</v>
      </c>
      <c r="O1127">
        <v>83.027230538810301</v>
      </c>
      <c r="P1127">
        <v>168797.37800420099</v>
      </c>
      <c r="Q1127">
        <v>199005.50492693699</v>
      </c>
      <c r="R1127">
        <v>86.1338758734599</v>
      </c>
      <c r="S1127">
        <v>669.87359765143901</v>
      </c>
      <c r="T1127">
        <v>0.83630579583235298</v>
      </c>
      <c r="U1127">
        <v>0.13054991369417801</v>
      </c>
      <c r="V1127" s="1">
        <v>0</v>
      </c>
      <c r="W1127">
        <v>6.8078171625757397E-2</v>
      </c>
      <c r="X1127">
        <v>0.80137191468006397</v>
      </c>
      <c r="Y1127" s="1">
        <v>0</v>
      </c>
      <c r="Z1127" s="1">
        <v>0</v>
      </c>
      <c r="AA1127">
        <v>2.8641066176668297E-4</v>
      </c>
      <c r="AB1127">
        <v>3.6758496545307301E-3</v>
      </c>
      <c r="AC1127">
        <v>3.4747024385727901E-3</v>
      </c>
      <c r="AD1127" s="1">
        <v>0</v>
      </c>
      <c r="AE1127">
        <v>0.131751768535358</v>
      </c>
      <c r="AF1127" s="3">
        <v>0</v>
      </c>
      <c r="AG1127" s="1">
        <v>0</v>
      </c>
      <c r="AH1127">
        <v>3.9829001460666702</v>
      </c>
      <c r="AI1127">
        <v>9.3462233279591994E-2</v>
      </c>
      <c r="AJ1127">
        <v>0.34261168400728298</v>
      </c>
      <c r="AK1127" t="s">
        <v>77</v>
      </c>
      <c r="AL1127" t="s">
        <v>78</v>
      </c>
      <c r="AM1127">
        <v>160695103.86000001</v>
      </c>
      <c r="AN1127">
        <v>952</v>
      </c>
      <c r="AO1127" s="1">
        <f t="shared" ref="AO1127:AO1144" si="246">AA1127+AC1127*$AO$930+AF1127*AT1127</f>
        <v>3.7611131003394732E-3</v>
      </c>
      <c r="AP1127" s="5">
        <f t="shared" ref="AP1127:AP1144" si="247">100*(1-(1-AO1127)^12)</f>
        <v>4.4211329620029609</v>
      </c>
      <c r="AQ1127" s="3">
        <f t="shared" ref="AQ1127:AQ1144" si="248">(1-(1-B1127/100)^(1/12))- AO1127</f>
        <v>1.6235166714736625E-4</v>
      </c>
      <c r="AR1127" s="15">
        <f t="shared" ref="AR1127:AR1144" si="249">B1127/AP1127-1</f>
        <v>4.2238996077592628E-2</v>
      </c>
      <c r="AT1127" s="15">
        <v>1</v>
      </c>
    </row>
    <row r="1128" spans="1:46" x14ac:dyDescent="0.25">
      <c r="A1128" t="s">
        <v>37</v>
      </c>
      <c r="B1128">
        <v>3.91819984817004</v>
      </c>
      <c r="C1128">
        <v>4.2205280352007098E-3</v>
      </c>
      <c r="D1128">
        <v>4.9487071385869204</v>
      </c>
      <c r="E1128">
        <v>-66.624048012459099</v>
      </c>
      <c r="F1128" s="1">
        <v>0</v>
      </c>
      <c r="G1128" s="1">
        <v>0</v>
      </c>
      <c r="H1128">
        <v>3.0216920506405298</v>
      </c>
      <c r="I1128">
        <v>-181.34940370056501</v>
      </c>
      <c r="J1128">
        <v>-198.75895143378401</v>
      </c>
      <c r="K1128">
        <v>-185.665850093541</v>
      </c>
      <c r="L1128">
        <v>-160.277583310632</v>
      </c>
      <c r="M1128">
        <v>27.688914737556701</v>
      </c>
      <c r="N1128">
        <v>94.659291044108699</v>
      </c>
      <c r="O1128">
        <v>81.724223492220403</v>
      </c>
      <c r="P1128">
        <v>189345.00251996401</v>
      </c>
      <c r="Q1128">
        <v>228165.419282502</v>
      </c>
      <c r="R1128">
        <v>85.856926675656794</v>
      </c>
      <c r="S1128">
        <v>668.43007563657704</v>
      </c>
      <c r="T1128">
        <v>0.75699591355053397</v>
      </c>
      <c r="U1128">
        <v>0.21839094082296301</v>
      </c>
      <c r="V1128" s="1">
        <v>0</v>
      </c>
      <c r="W1128">
        <v>0.135869445949137</v>
      </c>
      <c r="X1128">
        <v>0.64573961322789897</v>
      </c>
      <c r="Y1128" s="1">
        <v>0</v>
      </c>
      <c r="Z1128" s="1">
        <v>0</v>
      </c>
      <c r="AA1128">
        <v>2.8734916157074599E-4</v>
      </c>
      <c r="AB1128">
        <v>3.9303277291313499E-3</v>
      </c>
      <c r="AC1128">
        <v>3.7358142116543898E-3</v>
      </c>
      <c r="AD1128" s="1">
        <v>0</v>
      </c>
      <c r="AE1128">
        <v>0.166549758362561</v>
      </c>
      <c r="AF1128" s="3">
        <v>8.3274879181280596E-5</v>
      </c>
      <c r="AG1128" s="1">
        <v>0</v>
      </c>
      <c r="AH1128">
        <v>4.46370464721495</v>
      </c>
      <c r="AI1128">
        <v>0.104479181906195</v>
      </c>
      <c r="AJ1128">
        <v>1.99720964723592</v>
      </c>
      <c r="AK1128" t="s">
        <v>79</v>
      </c>
      <c r="AL1128" t="s">
        <v>80</v>
      </c>
      <c r="AM1128">
        <v>1066959089.2</v>
      </c>
      <c r="AN1128">
        <v>5635</v>
      </c>
      <c r="AO1128" s="1">
        <f t="shared" si="246"/>
        <v>4.1064382524064157E-3</v>
      </c>
      <c r="AP1128" s="5">
        <f t="shared" si="247"/>
        <v>4.8179406237528148</v>
      </c>
      <c r="AQ1128" s="3">
        <f t="shared" si="248"/>
        <v>-7.8112336410673597E-4</v>
      </c>
      <c r="AR1128" s="15">
        <f t="shared" si="249"/>
        <v>-0.18674799999547198</v>
      </c>
      <c r="AT1128" s="15">
        <v>1</v>
      </c>
    </row>
    <row r="1129" spans="1:46" x14ac:dyDescent="0.25">
      <c r="A1129" t="s">
        <v>37</v>
      </c>
      <c r="B1129">
        <v>6.2518835671466304</v>
      </c>
      <c r="C1129">
        <v>4.5193328918616497E-3</v>
      </c>
      <c r="D1129">
        <v>5.2904088285743898</v>
      </c>
      <c r="E1129">
        <v>-42.722742076610999</v>
      </c>
      <c r="F1129" s="1">
        <v>0</v>
      </c>
      <c r="G1129" s="1">
        <v>0</v>
      </c>
      <c r="H1129">
        <v>3.26461403276131</v>
      </c>
      <c r="I1129">
        <v>-158.39638518353399</v>
      </c>
      <c r="J1129">
        <v>-175.352428919792</v>
      </c>
      <c r="K1129">
        <v>-162.43609647757901</v>
      </c>
      <c r="L1129">
        <v>-137.905337239598</v>
      </c>
      <c r="M1129">
        <v>27.882139837095099</v>
      </c>
      <c r="N1129">
        <v>95.439144825232802</v>
      </c>
      <c r="O1129">
        <v>81.210600549480901</v>
      </c>
      <c r="P1129">
        <v>194758.14163672901</v>
      </c>
      <c r="Q1129">
        <v>234038.31563979801</v>
      </c>
      <c r="R1129">
        <v>84.827216714058196</v>
      </c>
      <c r="S1129">
        <v>664.90238422801599</v>
      </c>
      <c r="T1129">
        <v>0.71153521034698997</v>
      </c>
      <c r="U1129">
        <v>0.24517432397133601</v>
      </c>
      <c r="V1129" s="1">
        <v>0</v>
      </c>
      <c r="W1129">
        <v>0.216832134449328</v>
      </c>
      <c r="X1129">
        <v>0.53799354157933499</v>
      </c>
      <c r="Y1129" s="1">
        <v>0</v>
      </c>
      <c r="Z1129" s="1">
        <v>0</v>
      </c>
      <c r="AA1129">
        <v>2.8671009480109397E-4</v>
      </c>
      <c r="AB1129">
        <v>4.2292404172500804E-3</v>
      </c>
      <c r="AC1129">
        <v>3.9908732919126397E-3</v>
      </c>
      <c r="AD1129" s="1">
        <v>1.4023644756621201E-8</v>
      </c>
      <c r="AE1129">
        <v>0.20661146036485101</v>
      </c>
      <c r="AF1129" s="3">
        <v>3.0991719054727598E-4</v>
      </c>
      <c r="AG1129" s="1">
        <v>0</v>
      </c>
      <c r="AH1129">
        <v>5.1079892939862397</v>
      </c>
      <c r="AI1129">
        <v>0.122078181153063</v>
      </c>
      <c r="AJ1129">
        <v>8.4680783408816094</v>
      </c>
      <c r="AK1129" t="s">
        <v>81</v>
      </c>
      <c r="AL1129" t="s">
        <v>82</v>
      </c>
      <c r="AM1129">
        <v>14225524181.43</v>
      </c>
      <c r="AN1129">
        <v>73042</v>
      </c>
      <c r="AO1129" s="1">
        <f t="shared" si="246"/>
        <v>4.5875005772610094E-3</v>
      </c>
      <c r="AP1129" s="5">
        <f t="shared" si="247"/>
        <v>5.3682048462722731</v>
      </c>
      <c r="AQ1129" s="3">
        <f t="shared" si="248"/>
        <v>7.7793815515911531E-4</v>
      </c>
      <c r="AR1129" s="15">
        <f t="shared" si="249"/>
        <v>0.16461345015326523</v>
      </c>
      <c r="AT1129" s="15">
        <v>1</v>
      </c>
    </row>
    <row r="1130" spans="1:46" x14ac:dyDescent="0.25">
      <c r="A1130" t="s">
        <v>37</v>
      </c>
      <c r="B1130">
        <v>6.5566685110231999</v>
      </c>
      <c r="C1130">
        <v>5.3872190439107903E-3</v>
      </c>
      <c r="D1130">
        <v>6.2765151336407401</v>
      </c>
      <c r="E1130">
        <v>-37.345981296094699</v>
      </c>
      <c r="F1130" s="1">
        <v>0</v>
      </c>
      <c r="G1130" s="1">
        <v>0</v>
      </c>
      <c r="H1130">
        <v>3.3808440493299399</v>
      </c>
      <c r="I1130">
        <v>-132.67938182252701</v>
      </c>
      <c r="J1130">
        <v>-146.573468295293</v>
      </c>
      <c r="K1130">
        <v>-140.753765007521</v>
      </c>
      <c r="L1130">
        <v>-111.887952620177</v>
      </c>
      <c r="M1130">
        <v>28.849737652591401</v>
      </c>
      <c r="N1130">
        <v>95.412239061736202</v>
      </c>
      <c r="O1130">
        <v>80.1553908301767</v>
      </c>
      <c r="P1130">
        <v>191933.97788321899</v>
      </c>
      <c r="Q1130">
        <v>233244.18363828401</v>
      </c>
      <c r="R1130">
        <v>84.775220254945296</v>
      </c>
      <c r="S1130">
        <v>667.32793779670601</v>
      </c>
      <c r="T1130">
        <v>0.71061625232874004</v>
      </c>
      <c r="U1130">
        <v>0.265567407142074</v>
      </c>
      <c r="V1130" s="1">
        <v>0</v>
      </c>
      <c r="W1130">
        <v>0.20165708950667999</v>
      </c>
      <c r="X1130">
        <v>0.53277550335124502</v>
      </c>
      <c r="Y1130" s="1">
        <v>0</v>
      </c>
      <c r="Z1130" s="1">
        <v>0</v>
      </c>
      <c r="AA1130">
        <v>2.8797364531056802E-4</v>
      </c>
      <c r="AB1130">
        <v>4.9391873392499296E-3</v>
      </c>
      <c r="AC1130">
        <v>4.6788616533576599E-3</v>
      </c>
      <c r="AD1130" s="1">
        <v>9.8646546326446505E-7</v>
      </c>
      <c r="AE1130">
        <v>0.26557641835610202</v>
      </c>
      <c r="AF1130" s="3">
        <v>6.6394104589025604E-4</v>
      </c>
      <c r="AG1130" s="1">
        <v>2.24088752986472E-8</v>
      </c>
      <c r="AH1130">
        <v>5.4889239985040197</v>
      </c>
      <c r="AI1130">
        <v>0.13861873226257199</v>
      </c>
      <c r="AJ1130">
        <v>20.829817274519598</v>
      </c>
      <c r="AK1130" t="s">
        <v>83</v>
      </c>
      <c r="AL1130" t="s">
        <v>84</v>
      </c>
      <c r="AM1130">
        <v>46617500350.209999</v>
      </c>
      <c r="AN1130">
        <v>242883</v>
      </c>
      <c r="AO1130" s="1">
        <f t="shared" si="246"/>
        <v>5.6307763445584847E-3</v>
      </c>
      <c r="AP1130" s="5">
        <f t="shared" si="247"/>
        <v>6.5515526626405807</v>
      </c>
      <c r="AQ1130" s="3">
        <f t="shared" si="248"/>
        <v>4.5365207373537081E-6</v>
      </c>
      <c r="AR1130" s="15">
        <f t="shared" si="249"/>
        <v>7.8086045339942345E-4</v>
      </c>
      <c r="AT1130" s="15">
        <v>1</v>
      </c>
    </row>
    <row r="1131" spans="1:46" x14ac:dyDescent="0.25">
      <c r="A1131" t="s">
        <v>37</v>
      </c>
      <c r="B1131">
        <v>7.5665912622229596</v>
      </c>
      <c r="C1131">
        <v>6.6114153926135301E-3</v>
      </c>
      <c r="D1131">
        <v>7.6514713060095199</v>
      </c>
      <c r="E1131">
        <v>-28.104407753622102</v>
      </c>
      <c r="F1131" s="1">
        <v>0</v>
      </c>
      <c r="G1131" s="1">
        <v>0</v>
      </c>
      <c r="H1131">
        <v>3.5353074713976298</v>
      </c>
      <c r="I1131">
        <v>-108.13365409244</v>
      </c>
      <c r="J1131">
        <v>-118.77765562225299</v>
      </c>
      <c r="K1131">
        <v>-121.985195330007</v>
      </c>
      <c r="L1131">
        <v>-86.901631097919903</v>
      </c>
      <c r="M1131">
        <v>30.430065929700799</v>
      </c>
      <c r="N1131">
        <v>95.372169780135593</v>
      </c>
      <c r="O1131">
        <v>78.978253883266106</v>
      </c>
      <c r="P1131">
        <v>187944.15162576601</v>
      </c>
      <c r="Q1131">
        <v>230682.30109507701</v>
      </c>
      <c r="R1131">
        <v>84.935958427574803</v>
      </c>
      <c r="S1131">
        <v>671.48303324201595</v>
      </c>
      <c r="T1131">
        <v>0.71334920040776595</v>
      </c>
      <c r="U1131">
        <v>0.28967553241101701</v>
      </c>
      <c r="V1131" s="1">
        <v>0</v>
      </c>
      <c r="W1131">
        <v>0.18796718715405999</v>
      </c>
      <c r="X1131">
        <v>0.52235728043492102</v>
      </c>
      <c r="Y1131" s="1">
        <v>0</v>
      </c>
      <c r="Z1131" s="1">
        <v>0</v>
      </c>
      <c r="AA1131">
        <v>2.8997554272793002E-4</v>
      </c>
      <c r="AB1131">
        <v>5.8899866910614501E-3</v>
      </c>
      <c r="AC1131">
        <v>5.1927853936307097E-3</v>
      </c>
      <c r="AD1131">
        <v>3.68503896946438E-6</v>
      </c>
      <c r="AE1131">
        <v>0.32805251775606098</v>
      </c>
      <c r="AF1131" s="3">
        <v>1.14818381214621E-3</v>
      </c>
      <c r="AG1131" s="1">
        <v>5.2356856072043004E-7</v>
      </c>
      <c r="AH1131">
        <v>5.7422769715172599</v>
      </c>
      <c r="AI1131">
        <v>0.15059324915133601</v>
      </c>
      <c r="AJ1131">
        <v>69.158205634774106</v>
      </c>
      <c r="AK1131" t="s">
        <v>85</v>
      </c>
      <c r="AL1131" t="s">
        <v>86</v>
      </c>
      <c r="AM1131">
        <v>106738934088.67</v>
      </c>
      <c r="AN1131">
        <v>567929</v>
      </c>
      <c r="AO1131" s="1">
        <f t="shared" si="246"/>
        <v>6.6309447485048498E-3</v>
      </c>
      <c r="AP1131" s="5">
        <f t="shared" si="247"/>
        <v>7.673255075024155</v>
      </c>
      <c r="AQ1131" s="3">
        <f t="shared" si="248"/>
        <v>-9.5584859852124518E-5</v>
      </c>
      <c r="AR1131" s="15">
        <f t="shared" si="249"/>
        <v>-1.3900725540635039E-2</v>
      </c>
      <c r="AT1131" s="15">
        <v>1</v>
      </c>
    </row>
    <row r="1132" spans="1:46" x14ac:dyDescent="0.25">
      <c r="A1132" t="s">
        <v>37</v>
      </c>
      <c r="B1132">
        <v>9.1511867916189704</v>
      </c>
      <c r="C1132">
        <v>7.9007248477923706E-3</v>
      </c>
      <c r="D1132">
        <v>9.0795476128738706</v>
      </c>
      <c r="E1132">
        <v>-20.3587592830036</v>
      </c>
      <c r="F1132" s="1">
        <v>0</v>
      </c>
      <c r="G1132" s="1">
        <v>0</v>
      </c>
      <c r="H1132">
        <v>3.6738443831812901</v>
      </c>
      <c r="I1132">
        <v>-83.278598521012796</v>
      </c>
      <c r="J1132">
        <v>-92.449136856345106</v>
      </c>
      <c r="K1132">
        <v>-101.240243906163</v>
      </c>
      <c r="L1132">
        <v>-61.609531368779997</v>
      </c>
      <c r="M1132">
        <v>31.3443054910245</v>
      </c>
      <c r="N1132">
        <v>95.290961192596001</v>
      </c>
      <c r="O1132">
        <v>77.819914583569002</v>
      </c>
      <c r="P1132">
        <v>184147.71777245999</v>
      </c>
      <c r="Q1132">
        <v>227682.07842887801</v>
      </c>
      <c r="R1132">
        <v>85.164746888986301</v>
      </c>
      <c r="S1132">
        <v>673.90314129382398</v>
      </c>
      <c r="T1132">
        <v>0.71328614380616395</v>
      </c>
      <c r="U1132">
        <v>0.30718667677328998</v>
      </c>
      <c r="V1132" s="1">
        <v>0</v>
      </c>
      <c r="W1132">
        <v>0.17444332265864901</v>
      </c>
      <c r="X1132">
        <v>0.51837000056806004</v>
      </c>
      <c r="Y1132" s="1">
        <v>0</v>
      </c>
      <c r="Z1132" s="1">
        <v>0</v>
      </c>
      <c r="AA1132">
        <v>2.9159517565329298E-4</v>
      </c>
      <c r="AB1132">
        <v>7.0345834437362097E-3</v>
      </c>
      <c r="AC1132">
        <v>5.9208683154567E-3</v>
      </c>
      <c r="AD1132">
        <v>1.15798454565223E-5</v>
      </c>
      <c r="AE1132">
        <v>0.39157746792222098</v>
      </c>
      <c r="AF1132" s="3">
        <v>1.7620986056499899E-3</v>
      </c>
      <c r="AG1132">
        <v>3.31993239164585E-6</v>
      </c>
      <c r="AH1132">
        <v>6.1081128373759901</v>
      </c>
      <c r="AI1132">
        <v>0.16741466768014099</v>
      </c>
      <c r="AJ1132">
        <v>157.486187770149</v>
      </c>
      <c r="AK1132" t="s">
        <v>87</v>
      </c>
      <c r="AL1132" t="s">
        <v>88</v>
      </c>
      <c r="AM1132">
        <v>205070397318.04999</v>
      </c>
      <c r="AN1132">
        <v>1113619</v>
      </c>
      <c r="AO1132" s="1">
        <f t="shared" si="246"/>
        <v>7.974562096759983E-3</v>
      </c>
      <c r="AP1132" s="5">
        <f t="shared" si="247"/>
        <v>9.1607157246604398</v>
      </c>
      <c r="AQ1132" s="3">
        <f t="shared" si="248"/>
        <v>-8.6714406241396313E-6</v>
      </c>
      <c r="AR1132" s="15">
        <f t="shared" si="249"/>
        <v>-1.0401952563398043E-3</v>
      </c>
      <c r="AT1132" s="15">
        <v>1</v>
      </c>
    </row>
    <row r="1133" spans="1:46" x14ac:dyDescent="0.25">
      <c r="A1133" t="s">
        <v>37</v>
      </c>
      <c r="B1133">
        <v>10.9066932269437</v>
      </c>
      <c r="C1133">
        <v>9.2095308173544103E-3</v>
      </c>
      <c r="D1133">
        <v>10.5084884962753</v>
      </c>
      <c r="E1133">
        <v>-16.432168498021898</v>
      </c>
      <c r="F1133" s="1">
        <v>0</v>
      </c>
      <c r="G1133" s="1">
        <v>0</v>
      </c>
      <c r="H1133">
        <v>3.7543132222637801</v>
      </c>
      <c r="I1133">
        <v>-59.424833513512397</v>
      </c>
      <c r="J1133">
        <v>-66.334922697213401</v>
      </c>
      <c r="K1133">
        <v>-84.864607914849998</v>
      </c>
      <c r="L1133">
        <v>-37.336368329027103</v>
      </c>
      <c r="M1133">
        <v>32.002812120937399</v>
      </c>
      <c r="N1133">
        <v>95.157333896057807</v>
      </c>
      <c r="O1133">
        <v>76.452023192936295</v>
      </c>
      <c r="P1133">
        <v>180642.53573937199</v>
      </c>
      <c r="Q1133">
        <v>224114.54392866799</v>
      </c>
      <c r="R1133">
        <v>85.621285328510695</v>
      </c>
      <c r="S1133">
        <v>681.590273134678</v>
      </c>
      <c r="T1133">
        <v>0.70755373859666304</v>
      </c>
      <c r="U1133">
        <v>0.31566223831914503</v>
      </c>
      <c r="V1133" s="1">
        <v>0</v>
      </c>
      <c r="W1133">
        <v>0.16318871313080999</v>
      </c>
      <c r="X1133">
        <v>0.52114904855004296</v>
      </c>
      <c r="Y1133" s="1">
        <v>0</v>
      </c>
      <c r="Z1133" s="1">
        <v>0</v>
      </c>
      <c r="AA1133">
        <v>2.9321154848065503E-4</v>
      </c>
      <c r="AB1133">
        <v>7.7656005364495299E-3</v>
      </c>
      <c r="AC1133">
        <v>6.5035416233450898E-3</v>
      </c>
      <c r="AD1133">
        <v>3.9365166650772202E-4</v>
      </c>
      <c r="AE1133">
        <v>0.461823672123017</v>
      </c>
      <c r="AF1133" s="3">
        <v>2.5400301966765899E-3</v>
      </c>
      <c r="AG1133">
        <v>2.4217890633197501E-5</v>
      </c>
      <c r="AH1133">
        <v>6.5858986955331398</v>
      </c>
      <c r="AI1133">
        <v>0.188458330978548</v>
      </c>
      <c r="AJ1133">
        <v>289.24710663493801</v>
      </c>
      <c r="AK1133" t="s">
        <v>89</v>
      </c>
      <c r="AL1133" t="s">
        <v>90</v>
      </c>
      <c r="AM1133">
        <v>272902639945.14999</v>
      </c>
      <c r="AN1133">
        <v>1510733</v>
      </c>
      <c r="AO1133" s="1">
        <f t="shared" si="246"/>
        <v>9.3367833685023341E-3</v>
      </c>
      <c r="AP1133" s="5">
        <f t="shared" si="247"/>
        <v>10.646317623670598</v>
      </c>
      <c r="AQ1133" s="3">
        <f t="shared" si="248"/>
        <v>2.4088699498955174E-4</v>
      </c>
      <c r="AR1133" s="15">
        <f t="shared" si="249"/>
        <v>2.4456869734394759E-2</v>
      </c>
      <c r="AT1133" s="15">
        <v>1</v>
      </c>
    </row>
    <row r="1134" spans="1:46" x14ac:dyDescent="0.25">
      <c r="A1134" t="s">
        <v>37</v>
      </c>
      <c r="B1134">
        <v>12.166782597705801</v>
      </c>
      <c r="C1134">
        <v>1.04997615654786E-2</v>
      </c>
      <c r="D1134">
        <v>11.8969713036516</v>
      </c>
      <c r="E1134">
        <v>-10.293200555918199</v>
      </c>
      <c r="F1134" s="1">
        <v>0</v>
      </c>
      <c r="G1134" s="1">
        <v>0</v>
      </c>
      <c r="H1134">
        <v>3.84419052358475</v>
      </c>
      <c r="I1134">
        <v>-35.034136281797103</v>
      </c>
      <c r="J1134">
        <v>-41.892287687639502</v>
      </c>
      <c r="K1134">
        <v>-65.7548494670976</v>
      </c>
      <c r="L1134">
        <v>-12.425827226859999</v>
      </c>
      <c r="M1134">
        <v>31.983635485536201</v>
      </c>
      <c r="N1134">
        <v>94.998775803242793</v>
      </c>
      <c r="O1134">
        <v>75.799608812448994</v>
      </c>
      <c r="P1134">
        <v>176472.76023012199</v>
      </c>
      <c r="Q1134">
        <v>219875.83228087</v>
      </c>
      <c r="R1134">
        <v>86.334177512871904</v>
      </c>
      <c r="S1134">
        <v>688.63772950034001</v>
      </c>
      <c r="T1134">
        <v>0.70732033354191304</v>
      </c>
      <c r="U1134">
        <v>0.32048676068307502</v>
      </c>
      <c r="V1134" s="1">
        <v>0</v>
      </c>
      <c r="W1134">
        <v>0.150121496697665</v>
      </c>
      <c r="X1134">
        <v>0.52939174261925903</v>
      </c>
      <c r="Y1134" s="1">
        <v>0</v>
      </c>
      <c r="Z1134" s="1">
        <v>0</v>
      </c>
      <c r="AA1134">
        <v>2.9433080844926699E-4</v>
      </c>
      <c r="AB1134">
        <v>7.9822644565087607E-3</v>
      </c>
      <c r="AC1134">
        <v>6.7394338862436501E-3</v>
      </c>
      <c r="AD1134">
        <v>9.1016524679278E-4</v>
      </c>
      <c r="AE1134">
        <v>0.49121660492194302</v>
      </c>
      <c r="AF1134" s="3">
        <v>3.1929079319926198E-3</v>
      </c>
      <c r="AG1134">
        <v>2.07896682451342E-4</v>
      </c>
      <c r="AH1134">
        <v>6.8658719491777598</v>
      </c>
      <c r="AI1134">
        <v>0.19783753678892199</v>
      </c>
      <c r="AJ1134">
        <v>503.41611221615</v>
      </c>
      <c r="AK1134" t="s">
        <v>91</v>
      </c>
      <c r="AL1134" t="s">
        <v>92</v>
      </c>
      <c r="AM1134">
        <v>309636810953.89001</v>
      </c>
      <c r="AN1134">
        <v>1754587</v>
      </c>
      <c r="AO1134" s="1">
        <f t="shared" si="246"/>
        <v>1.0226672626685538E-2</v>
      </c>
      <c r="AP1134" s="5">
        <f t="shared" si="247"/>
        <v>11.604744784909581</v>
      </c>
      <c r="AQ1134" s="3">
        <f t="shared" si="248"/>
        <v>5.2596883005195071E-4</v>
      </c>
      <c r="AR1134" s="15">
        <f t="shared" si="249"/>
        <v>4.8431725403136339E-2</v>
      </c>
      <c r="AT1134" s="15">
        <v>1</v>
      </c>
    </row>
    <row r="1135" spans="1:46" x14ac:dyDescent="0.25">
      <c r="A1135" t="s">
        <v>37</v>
      </c>
      <c r="B1135">
        <v>13.6899283070811</v>
      </c>
      <c r="C1135">
        <v>1.17596071923408E-2</v>
      </c>
      <c r="D1135">
        <v>13.2336731633099</v>
      </c>
      <c r="E1135">
        <v>-4.2421972484708101</v>
      </c>
      <c r="F1135" s="1">
        <v>0</v>
      </c>
      <c r="G1135" s="1">
        <v>0</v>
      </c>
      <c r="H1135">
        <v>3.9219751564896801</v>
      </c>
      <c r="I1135">
        <v>-11.1737720581398</v>
      </c>
      <c r="J1135">
        <v>-20.674254447062001</v>
      </c>
      <c r="K1135">
        <v>-40.273963081369303</v>
      </c>
      <c r="L1135">
        <v>12.0547612905865</v>
      </c>
      <c r="M1135">
        <v>31.022302747560801</v>
      </c>
      <c r="N1135">
        <v>94.905776743221494</v>
      </c>
      <c r="O1135">
        <v>75.961804281988506</v>
      </c>
      <c r="P1135">
        <v>171687.81850493199</v>
      </c>
      <c r="Q1135">
        <v>214247.40165584101</v>
      </c>
      <c r="R1135">
        <v>87.545533369936905</v>
      </c>
      <c r="S1135">
        <v>689.182968192864</v>
      </c>
      <c r="T1135">
        <v>0.71180200473024902</v>
      </c>
      <c r="U1135">
        <v>0.32465189927094301</v>
      </c>
      <c r="V1135" s="1">
        <v>0</v>
      </c>
      <c r="W1135">
        <v>0.13914709157633301</v>
      </c>
      <c r="X1135">
        <v>0.53620100915272195</v>
      </c>
      <c r="Y1135" s="1">
        <v>0</v>
      </c>
      <c r="Z1135" s="1">
        <v>0</v>
      </c>
      <c r="AA1135">
        <v>2.93963084645622E-4</v>
      </c>
      <c r="AB1135">
        <v>7.7373851060916401E-3</v>
      </c>
      <c r="AC1135">
        <v>6.6650750908813904E-3</v>
      </c>
      <c r="AD1135">
        <v>9.6138491496647804E-4</v>
      </c>
      <c r="AE1135">
        <v>0.48346632321567201</v>
      </c>
      <c r="AF1135" s="3">
        <v>3.6259974241175498E-3</v>
      </c>
      <c r="AG1135">
        <v>1.0674533072635799E-3</v>
      </c>
      <c r="AH1135">
        <v>7.0307582785168199</v>
      </c>
      <c r="AI1135">
        <v>0.19762705093189201</v>
      </c>
      <c r="AJ1135">
        <v>717.08062771113305</v>
      </c>
      <c r="AK1135" t="s">
        <v>93</v>
      </c>
      <c r="AL1135" t="s">
        <v>94</v>
      </c>
      <c r="AM1135">
        <v>328665768096</v>
      </c>
      <c r="AN1135">
        <v>1914322</v>
      </c>
      <c r="AO1135" s="1">
        <f t="shared" si="246"/>
        <v>1.0585035599644563E-2</v>
      </c>
      <c r="AP1135" s="5">
        <f t="shared" si="247"/>
        <v>11.98803958741218</v>
      </c>
      <c r="AQ1135" s="3">
        <f t="shared" si="248"/>
        <v>1.6086686868033856E-3</v>
      </c>
      <c r="AR1135" s="15">
        <f t="shared" si="249"/>
        <v>0.14196555719218318</v>
      </c>
      <c r="AT1135" s="15">
        <v>1</v>
      </c>
    </row>
    <row r="1136" spans="1:46" x14ac:dyDescent="0.25">
      <c r="A1136" t="s">
        <v>37</v>
      </c>
      <c r="B1136">
        <v>15.398703088045799</v>
      </c>
      <c r="C1136">
        <v>1.3683293119297999E-2</v>
      </c>
      <c r="D1136">
        <v>15.2388823531172</v>
      </c>
      <c r="E1136">
        <v>2.2876917621255499</v>
      </c>
      <c r="F1136" s="1">
        <v>0</v>
      </c>
      <c r="G1136" s="1">
        <v>0</v>
      </c>
      <c r="H1136">
        <v>4.0129522102384501</v>
      </c>
      <c r="I1136">
        <v>12.8033695149665</v>
      </c>
      <c r="J1136">
        <v>3.6798748661252501</v>
      </c>
      <c r="K1136">
        <v>-16.177306008413499</v>
      </c>
      <c r="L1136">
        <v>37.007652745015498</v>
      </c>
      <c r="M1136">
        <v>30.741208163352201</v>
      </c>
      <c r="N1136">
        <v>94.839717229835401</v>
      </c>
      <c r="O1136">
        <v>75.900644852809506</v>
      </c>
      <c r="P1136">
        <v>164777.897139293</v>
      </c>
      <c r="Q1136">
        <v>206750.30295900101</v>
      </c>
      <c r="R1136">
        <v>92.310931298168398</v>
      </c>
      <c r="S1136">
        <v>690.46679694003399</v>
      </c>
      <c r="T1136">
        <v>0.71932209770364897</v>
      </c>
      <c r="U1136">
        <v>0.31931916750127598</v>
      </c>
      <c r="V1136" s="1">
        <v>0</v>
      </c>
      <c r="W1136">
        <v>0.12364252363339399</v>
      </c>
      <c r="X1136">
        <v>0.55703830886532901</v>
      </c>
      <c r="Y1136" s="1">
        <v>0</v>
      </c>
      <c r="Z1136" s="1">
        <v>0</v>
      </c>
      <c r="AA1136">
        <v>2.9444823106990599E-4</v>
      </c>
      <c r="AB1136">
        <v>7.4819354135293899E-3</v>
      </c>
      <c r="AC1136">
        <v>6.5243986648966298E-3</v>
      </c>
      <c r="AD1136">
        <v>1.0999941640177E-3</v>
      </c>
      <c r="AE1136">
        <v>0.48705187617752699</v>
      </c>
      <c r="AF1136" s="3">
        <v>4.1399409475089801E-3</v>
      </c>
      <c r="AG1136">
        <v>2.3004360042993199E-3</v>
      </c>
      <c r="AH1136">
        <v>7.1651472314326003</v>
      </c>
      <c r="AI1136">
        <v>0.19740979868039801</v>
      </c>
      <c r="AJ1136">
        <v>1040.6310453231399</v>
      </c>
      <c r="AK1136" t="s">
        <v>95</v>
      </c>
      <c r="AL1136" t="s">
        <v>96</v>
      </c>
      <c r="AM1136">
        <v>246452039191.14999</v>
      </c>
      <c r="AN1136">
        <v>1495662</v>
      </c>
      <c r="AO1136" s="1">
        <f t="shared" si="246"/>
        <v>1.0958787843475516E-2</v>
      </c>
      <c r="AP1136" s="71">
        <f t="shared" si="247"/>
        <v>12.386170748941193</v>
      </c>
      <c r="AQ1136" s="68">
        <f t="shared" si="248"/>
        <v>2.8796179206305936E-3</v>
      </c>
      <c r="AR1136" s="72">
        <f t="shared" si="249"/>
        <v>0.24321740755609444</v>
      </c>
      <c r="AS1136" s="68" t="s">
        <v>67</v>
      </c>
      <c r="AT1136" s="15">
        <v>1</v>
      </c>
    </row>
    <row r="1137" spans="1:46" x14ac:dyDescent="0.25">
      <c r="A1137" t="s">
        <v>37</v>
      </c>
      <c r="B1137">
        <v>16.6427980888005</v>
      </c>
      <c r="C1137">
        <v>1.4933146668288899E-2</v>
      </c>
      <c r="D1137">
        <v>16.518841351866499</v>
      </c>
      <c r="E1137">
        <v>3.80806358941043</v>
      </c>
      <c r="F1137" s="1">
        <v>0</v>
      </c>
      <c r="G1137" s="1">
        <v>0</v>
      </c>
      <c r="H1137">
        <v>4.07882310685729</v>
      </c>
      <c r="I1137">
        <v>36.348779411313998</v>
      </c>
      <c r="J1137">
        <v>25.773991526040501</v>
      </c>
      <c r="K1137">
        <v>9.1388522500086502</v>
      </c>
      <c r="L1137">
        <v>61.780548072825901</v>
      </c>
      <c r="M1137">
        <v>31.301637964479401</v>
      </c>
      <c r="N1137">
        <v>94.843971581187006</v>
      </c>
      <c r="O1137">
        <v>76.025193184951803</v>
      </c>
      <c r="P1137">
        <v>156816.92898838801</v>
      </c>
      <c r="Q1137">
        <v>195070.495342704</v>
      </c>
      <c r="R1137">
        <v>101.75120950202999</v>
      </c>
      <c r="S1137">
        <v>689.93609100870503</v>
      </c>
      <c r="T1137">
        <v>0.71966091727431303</v>
      </c>
      <c r="U1137">
        <v>0.31699801055039101</v>
      </c>
      <c r="V1137" s="1">
        <v>0</v>
      </c>
      <c r="W1137">
        <v>0.115883838019169</v>
      </c>
      <c r="X1137">
        <v>0.56711815143043898</v>
      </c>
      <c r="Y1137" s="1">
        <v>0</v>
      </c>
      <c r="Z1137" s="1">
        <v>0</v>
      </c>
      <c r="AA1137">
        <v>2.95212042771571E-4</v>
      </c>
      <c r="AB1137">
        <v>7.29657735599748E-3</v>
      </c>
      <c r="AC1137">
        <v>6.4133122641522704E-3</v>
      </c>
      <c r="AD1137">
        <v>1.6255977597349699E-3</v>
      </c>
      <c r="AE1137">
        <v>0.47683772274529501</v>
      </c>
      <c r="AF1137" s="3">
        <v>4.3511442200508199E-3</v>
      </c>
      <c r="AG1137">
        <v>3.1689721767597999E-3</v>
      </c>
      <c r="AH1137">
        <v>7.0044186561640203</v>
      </c>
      <c r="AI1137">
        <v>0.196248594577657</v>
      </c>
      <c r="AJ1137">
        <v>1468.9588819805799</v>
      </c>
      <c r="AK1137" t="s">
        <v>97</v>
      </c>
      <c r="AL1137" t="s">
        <v>98</v>
      </c>
      <c r="AM1137">
        <v>214258185992.19</v>
      </c>
      <c r="AN1137">
        <v>1366295</v>
      </c>
      <c r="AO1137" s="1">
        <f t="shared" si="246"/>
        <v>1.105966852697466E-2</v>
      </c>
      <c r="AP1137" s="71">
        <f t="shared" si="247"/>
        <v>12.493348321011421</v>
      </c>
      <c r="AQ1137" s="68">
        <f t="shared" si="248"/>
        <v>3.9954506251867403E-3</v>
      </c>
      <c r="AR1137" s="72">
        <f t="shared" si="249"/>
        <v>0.33213272064227151</v>
      </c>
      <c r="AT1137" s="15">
        <v>1</v>
      </c>
    </row>
    <row r="1138" spans="1:46" x14ac:dyDescent="0.25">
      <c r="A1138" t="s">
        <v>37</v>
      </c>
      <c r="B1138">
        <v>17.994059840033401</v>
      </c>
      <c r="C1138">
        <v>1.5842109230740201E-2</v>
      </c>
      <c r="D1138">
        <v>17.438543313531401</v>
      </c>
      <c r="E1138">
        <v>6.5175627053186798</v>
      </c>
      <c r="F1138" s="1">
        <v>0</v>
      </c>
      <c r="G1138" s="1">
        <v>0</v>
      </c>
      <c r="H1138">
        <v>4.1731711870578403</v>
      </c>
      <c r="I1138">
        <v>59.790582311859801</v>
      </c>
      <c r="J1138">
        <v>48.3969211650803</v>
      </c>
      <c r="K1138">
        <v>35.251020595934499</v>
      </c>
      <c r="L1138">
        <v>86.722964693729494</v>
      </c>
      <c r="M1138">
        <v>32.637284157503998</v>
      </c>
      <c r="N1138">
        <v>94.878936076050707</v>
      </c>
      <c r="O1138">
        <v>75.754687129263203</v>
      </c>
      <c r="P1138">
        <v>148049.73492764699</v>
      </c>
      <c r="Q1138">
        <v>182959.89183722</v>
      </c>
      <c r="R1138">
        <v>113.54468260386</v>
      </c>
      <c r="S1138">
        <v>686.06804180959296</v>
      </c>
      <c r="T1138">
        <v>0.72309786458827796</v>
      </c>
      <c r="U1138">
        <v>0.31106056374385599</v>
      </c>
      <c r="V1138" s="1">
        <v>0</v>
      </c>
      <c r="W1138">
        <v>0.112118144110417</v>
      </c>
      <c r="X1138">
        <v>0.57682129214572497</v>
      </c>
      <c r="Y1138" s="1">
        <v>0</v>
      </c>
      <c r="Z1138" s="1">
        <v>0</v>
      </c>
      <c r="AA1138">
        <v>2.9770920395813999E-4</v>
      </c>
      <c r="AB1138">
        <v>7.2738992816846499E-3</v>
      </c>
      <c r="AC1138">
        <v>6.4255695617766997E-3</v>
      </c>
      <c r="AD1138">
        <v>2.4849302642889798E-3</v>
      </c>
      <c r="AE1138">
        <v>0.48991139954982899</v>
      </c>
      <c r="AF1138" s="3">
        <v>4.5929193707796301E-3</v>
      </c>
      <c r="AG1138">
        <v>3.2705796008103902E-3</v>
      </c>
      <c r="AH1138">
        <v>6.84838484624456</v>
      </c>
      <c r="AI1138">
        <v>0.200107569333006</v>
      </c>
      <c r="AJ1138">
        <v>2058.0569390751398</v>
      </c>
      <c r="AK1138" t="s">
        <v>99</v>
      </c>
      <c r="AL1138" t="s">
        <v>100</v>
      </c>
      <c r="AM1138">
        <v>166101587157.10999</v>
      </c>
      <c r="AN1138">
        <v>1121931</v>
      </c>
      <c r="AO1138" s="1">
        <f t="shared" si="246"/>
        <v>1.1316198136514469E-2</v>
      </c>
      <c r="AP1138" s="71">
        <f t="shared" si="247"/>
        <v>12.765349140997028</v>
      </c>
      <c r="AQ1138" s="68">
        <f t="shared" si="248"/>
        <v>5.0794475132995252E-3</v>
      </c>
      <c r="AR1138" s="72">
        <f t="shared" si="249"/>
        <v>0.40960185587434617</v>
      </c>
      <c r="AS1138" s="68" t="s">
        <v>67</v>
      </c>
      <c r="AT1138" s="15">
        <v>1</v>
      </c>
    </row>
    <row r="1139" spans="1:46" x14ac:dyDescent="0.25">
      <c r="A1139" t="s">
        <v>37</v>
      </c>
      <c r="B1139">
        <v>19.092696212989399</v>
      </c>
      <c r="C1139">
        <v>1.7207532519375401E-2</v>
      </c>
      <c r="D1139">
        <v>18.8026546856041</v>
      </c>
      <c r="E1139">
        <v>6.8107816758898796</v>
      </c>
      <c r="F1139" s="1">
        <v>0</v>
      </c>
      <c r="G1139" s="1">
        <v>0</v>
      </c>
      <c r="H1139">
        <v>4.2392181785551601</v>
      </c>
      <c r="I1139">
        <v>82.920867853692201</v>
      </c>
      <c r="J1139">
        <v>73.486787399517794</v>
      </c>
      <c r="K1139">
        <v>57.116020435591501</v>
      </c>
      <c r="L1139">
        <v>111.396479110971</v>
      </c>
      <c r="M1139">
        <v>34.649232953927203</v>
      </c>
      <c r="N1139">
        <v>94.924294855921303</v>
      </c>
      <c r="O1139">
        <v>74.981780995308796</v>
      </c>
      <c r="P1139">
        <v>139994.43539519099</v>
      </c>
      <c r="Q1139">
        <v>173216.65784717901</v>
      </c>
      <c r="R1139">
        <v>123.924069905712</v>
      </c>
      <c r="S1139">
        <v>686.12206586397804</v>
      </c>
      <c r="T1139">
        <v>0.71767982416414999</v>
      </c>
      <c r="U1139">
        <v>0.325628199399292</v>
      </c>
      <c r="V1139" s="1">
        <v>0</v>
      </c>
      <c r="W1139">
        <v>0.111035395565398</v>
      </c>
      <c r="X1139">
        <v>0.56333640503530902</v>
      </c>
      <c r="Y1139" s="1">
        <v>0</v>
      </c>
      <c r="Z1139" s="1">
        <v>0</v>
      </c>
      <c r="AA1139">
        <v>3.0073172439315499E-4</v>
      </c>
      <c r="AB1139">
        <v>7.3961549931007998E-3</v>
      </c>
      <c r="AC1139">
        <v>6.5107591272509698E-3</v>
      </c>
      <c r="AD1139">
        <v>2.8737275693845798E-3</v>
      </c>
      <c r="AE1139">
        <v>0.52146915912743697</v>
      </c>
      <c r="AF1139" s="3">
        <v>4.95395701171065E-3</v>
      </c>
      <c r="AG1139">
        <v>4.1478241886539896E-3</v>
      </c>
      <c r="AH1139">
        <v>6.7369399955318601</v>
      </c>
      <c r="AI1139">
        <v>0.214755864613068</v>
      </c>
      <c r="AJ1139">
        <v>2654.09306033862</v>
      </c>
      <c r="AK1139" t="s">
        <v>101</v>
      </c>
      <c r="AL1139" t="s">
        <v>102</v>
      </c>
      <c r="AM1139">
        <v>134586310361.44</v>
      </c>
      <c r="AN1139">
        <v>961369</v>
      </c>
      <c r="AO1139" s="1">
        <f t="shared" si="246"/>
        <v>1.1765447863354775E-2</v>
      </c>
      <c r="AP1139" s="5">
        <f t="shared" si="247"/>
        <v>13.239826610600691</v>
      </c>
      <c r="AQ1139" s="3">
        <f t="shared" si="248"/>
        <v>5.7351139189546346E-3</v>
      </c>
      <c r="AR1139" s="15">
        <f t="shared" si="249"/>
        <v>0.44206542687670169</v>
      </c>
      <c r="AS1139" s="3">
        <f>AVERAGE(AQ1137:AQ1139)</f>
        <v>4.9366706858136331E-3</v>
      </c>
      <c r="AT1139" s="15">
        <v>1</v>
      </c>
    </row>
    <row r="1140" spans="1:46" x14ac:dyDescent="0.25">
      <c r="A1140" t="s">
        <v>37</v>
      </c>
      <c r="B1140">
        <v>21.4303103509362</v>
      </c>
      <c r="C1140">
        <v>1.90545823042002E-2</v>
      </c>
      <c r="D1140">
        <v>20.6150613299477</v>
      </c>
      <c r="E1140">
        <v>14.436505972243999</v>
      </c>
      <c r="F1140" s="1">
        <v>0</v>
      </c>
      <c r="G1140" s="1">
        <v>0</v>
      </c>
      <c r="H1140">
        <v>4.3533217015521002</v>
      </c>
      <c r="I1140">
        <v>106.593980821961</v>
      </c>
      <c r="J1140">
        <v>100.835194435427</v>
      </c>
      <c r="K1140">
        <v>72.897639241369404</v>
      </c>
      <c r="L1140">
        <v>136.383996727864</v>
      </c>
      <c r="M1140">
        <v>35.743829475581897</v>
      </c>
      <c r="N1140">
        <v>94.644012751296899</v>
      </c>
      <c r="O1140">
        <v>73.125559804653705</v>
      </c>
      <c r="P1140">
        <v>133753.490650174</v>
      </c>
      <c r="Q1140">
        <v>165976.10474832801</v>
      </c>
      <c r="R1140">
        <v>127.95881049307199</v>
      </c>
      <c r="S1140">
        <v>694.21251562918201</v>
      </c>
      <c r="T1140">
        <v>0.72341969341714896</v>
      </c>
      <c r="U1140">
        <v>0.31952588620924399</v>
      </c>
      <c r="V1140" s="1">
        <v>0</v>
      </c>
      <c r="W1140">
        <v>9.7697072536056501E-2</v>
      </c>
      <c r="X1140">
        <v>0.58277704125469798</v>
      </c>
      <c r="Y1140" s="1">
        <v>0</v>
      </c>
      <c r="Z1140" s="1">
        <v>0</v>
      </c>
      <c r="AA1140">
        <v>3.0601201935563801E-4</v>
      </c>
      <c r="AB1140">
        <v>7.6491097344466401E-3</v>
      </c>
      <c r="AC1140">
        <v>6.7675523014261102E-3</v>
      </c>
      <c r="AD1140">
        <v>3.53322089174672E-3</v>
      </c>
      <c r="AE1140">
        <v>0.60027821460519004</v>
      </c>
      <c r="AF1140" s="3">
        <v>5.7026430387493001E-3</v>
      </c>
      <c r="AG1140">
        <v>5.1831798507052801E-3</v>
      </c>
      <c r="AH1140">
        <v>7.2221540090618497</v>
      </c>
      <c r="AI1140">
        <v>0.23270832672726099</v>
      </c>
      <c r="AJ1140">
        <v>3326.6386900083999</v>
      </c>
      <c r="AK1140" t="s">
        <v>103</v>
      </c>
      <c r="AL1140" t="s">
        <v>104</v>
      </c>
      <c r="AM1140">
        <v>82583952746.100006</v>
      </c>
      <c r="AN1140">
        <v>617434</v>
      </c>
      <c r="AO1140" s="1">
        <f t="shared" si="246"/>
        <v>1.2776207359531049E-2</v>
      </c>
      <c r="AP1140" s="5">
        <f t="shared" si="247"/>
        <v>14.298709301400759</v>
      </c>
      <c r="AQ1140" s="3">
        <f t="shared" si="248"/>
        <v>7.1218429188167412E-3</v>
      </c>
      <c r="AR1140" s="15">
        <f t="shared" si="249"/>
        <v>0.49875837736185047</v>
      </c>
      <c r="AT1140" s="15">
        <v>1</v>
      </c>
    </row>
    <row r="1141" spans="1:46" x14ac:dyDescent="0.25">
      <c r="A1141" t="s">
        <v>37</v>
      </c>
      <c r="B1141">
        <v>21.214211111208702</v>
      </c>
      <c r="C1141">
        <v>1.9536448083704801E-2</v>
      </c>
      <c r="D1141">
        <v>21.081750353786301</v>
      </c>
      <c r="E1141">
        <v>24.205210765724999</v>
      </c>
      <c r="F1141" s="1">
        <v>0</v>
      </c>
      <c r="G1141" s="1">
        <v>0</v>
      </c>
      <c r="H1141">
        <v>4.4807535606013502</v>
      </c>
      <c r="I1141">
        <v>128.91457357745301</v>
      </c>
      <c r="J1141">
        <v>124.44212577414601</v>
      </c>
      <c r="K1141">
        <v>90.114148390525003</v>
      </c>
      <c r="L1141">
        <v>160.71268589375001</v>
      </c>
      <c r="M1141">
        <v>37.015851662041896</v>
      </c>
      <c r="N1141">
        <v>94.343004490245306</v>
      </c>
      <c r="O1141">
        <v>71.637507596449396</v>
      </c>
      <c r="P1141">
        <v>125201.85621794099</v>
      </c>
      <c r="Q1141">
        <v>155732.012792633</v>
      </c>
      <c r="R1141">
        <v>131.680076402103</v>
      </c>
      <c r="S1141">
        <v>697.38750528356297</v>
      </c>
      <c r="T1141">
        <v>0.72911859887509101</v>
      </c>
      <c r="U1141">
        <v>0.31831881802599399</v>
      </c>
      <c r="V1141" s="1">
        <v>0</v>
      </c>
      <c r="W1141">
        <v>8.8621748462004102E-2</v>
      </c>
      <c r="X1141">
        <v>0.59305943351200097</v>
      </c>
      <c r="Y1141" s="1">
        <v>0</v>
      </c>
      <c r="Z1141" s="1">
        <v>0</v>
      </c>
      <c r="AA1141">
        <v>3.1270654775228401E-4</v>
      </c>
      <c r="AB1141">
        <v>7.8091054780537097E-3</v>
      </c>
      <c r="AC1141">
        <v>6.9768226289133499E-3</v>
      </c>
      <c r="AD1141">
        <v>4.49281704007423E-3</v>
      </c>
      <c r="AE1141">
        <v>0.65148891856316204</v>
      </c>
      <c r="AF1141" s="3">
        <v>6.1891447263500397E-3</v>
      </c>
      <c r="AG1141">
        <v>4.8063684716132E-3</v>
      </c>
      <c r="AH1141">
        <v>7.4829867714269396</v>
      </c>
      <c r="AI1141">
        <v>0.26141882631014501</v>
      </c>
      <c r="AJ1141">
        <v>4069.1599961531901</v>
      </c>
      <c r="AK1141" t="s">
        <v>105</v>
      </c>
      <c r="AL1141" t="s">
        <v>106</v>
      </c>
      <c r="AM1141">
        <v>46512990392.389999</v>
      </c>
      <c r="AN1141">
        <v>371504</v>
      </c>
      <c r="AO1141" s="1">
        <f t="shared" si="246"/>
        <v>1.3478673903015673E-2</v>
      </c>
      <c r="AP1141" s="5">
        <f t="shared" si="247"/>
        <v>15.027629031590662</v>
      </c>
      <c r="AQ1141" s="3">
        <f t="shared" si="248"/>
        <v>6.195018483903178E-3</v>
      </c>
      <c r="AR1141" s="15">
        <f t="shared" si="249"/>
        <v>0.41168051637505698</v>
      </c>
      <c r="AT1141" s="15">
        <v>1</v>
      </c>
    </row>
    <row r="1142" spans="1:46" x14ac:dyDescent="0.25">
      <c r="A1142" t="s">
        <v>37</v>
      </c>
      <c r="B1142">
        <v>23.1046313834938</v>
      </c>
      <c r="C1142">
        <v>1.9549296764880899E-2</v>
      </c>
      <c r="D1142">
        <v>21.094159859620301</v>
      </c>
      <c r="E1142">
        <v>39.223465456638202</v>
      </c>
      <c r="F1142" s="1">
        <v>0</v>
      </c>
      <c r="G1142" s="1">
        <v>0</v>
      </c>
      <c r="H1142">
        <v>4.6450700690468096</v>
      </c>
      <c r="I1142">
        <v>151.42404890889699</v>
      </c>
      <c r="J1142">
        <v>149.49381548098299</v>
      </c>
      <c r="K1142">
        <v>105.9066093356</v>
      </c>
      <c r="L1142">
        <v>185.23422341916799</v>
      </c>
      <c r="M1142">
        <v>37.5289270330994</v>
      </c>
      <c r="N1142">
        <v>93.967545047855694</v>
      </c>
      <c r="O1142">
        <v>69.967134299280403</v>
      </c>
      <c r="P1142">
        <v>117487.64915480401</v>
      </c>
      <c r="Q1142">
        <v>146513.50459950601</v>
      </c>
      <c r="R1142">
        <v>132.69251401649899</v>
      </c>
      <c r="S1142">
        <v>704.69030101271198</v>
      </c>
      <c r="T1142">
        <v>0.74039642098285396</v>
      </c>
      <c r="U1142">
        <v>0.29947763173300201</v>
      </c>
      <c r="V1142" s="1">
        <v>0</v>
      </c>
      <c r="W1142">
        <v>7.3240113889600805E-2</v>
      </c>
      <c r="X1142">
        <v>0.62728225437739604</v>
      </c>
      <c r="Y1142" s="1">
        <v>0</v>
      </c>
      <c r="Z1142" s="1">
        <v>0</v>
      </c>
      <c r="AA1142">
        <v>3.2413215935201702E-4</v>
      </c>
      <c r="AB1142">
        <v>7.8668932667489699E-3</v>
      </c>
      <c r="AC1142">
        <v>7.1361291863114998E-3</v>
      </c>
      <c r="AD1142">
        <v>5.6285136201625801E-3</v>
      </c>
      <c r="AE1142">
        <v>0.711552305531301</v>
      </c>
      <c r="AF1142" s="3">
        <v>6.7597469025473603E-3</v>
      </c>
      <c r="AG1142">
        <v>3.8378846866639598E-3</v>
      </c>
      <c r="AH1142">
        <v>7.9748425524045503</v>
      </c>
      <c r="AI1142">
        <v>0.288823010172994</v>
      </c>
      <c r="AJ1142">
        <v>4832.7223015406398</v>
      </c>
      <c r="AK1142" t="s">
        <v>107</v>
      </c>
      <c r="AL1142" t="s">
        <v>108</v>
      </c>
      <c r="AM1142">
        <v>15813367625.639999</v>
      </c>
      <c r="AN1142">
        <v>134596</v>
      </c>
      <c r="AO1142" s="1">
        <f t="shared" si="246"/>
        <v>1.4220008248210878E-2</v>
      </c>
      <c r="AP1142" s="5">
        <f t="shared" si="247"/>
        <v>15.790713217852126</v>
      </c>
      <c r="AQ1142" s="3">
        <f t="shared" si="248"/>
        <v>7.4357754339176262E-3</v>
      </c>
      <c r="AR1142" s="15">
        <f t="shared" si="249"/>
        <v>0.46317845588969053</v>
      </c>
      <c r="AT1142" s="15">
        <v>1</v>
      </c>
    </row>
    <row r="1143" spans="1:46" x14ac:dyDescent="0.25">
      <c r="A1143" t="s">
        <v>37</v>
      </c>
      <c r="B1143">
        <v>21.801696396726701</v>
      </c>
      <c r="C1143">
        <v>1.8578953796438601E-2</v>
      </c>
      <c r="D1143">
        <v>20.151933493491399</v>
      </c>
      <c r="E1143">
        <v>58.114995586758901</v>
      </c>
      <c r="F1143" s="1">
        <v>0</v>
      </c>
      <c r="G1143" s="1">
        <v>0</v>
      </c>
      <c r="H1143">
        <v>4.8453094269344401</v>
      </c>
      <c r="I1143">
        <v>173.75134840943599</v>
      </c>
      <c r="J1143">
        <v>171.138250487324</v>
      </c>
      <c r="K1143">
        <v>125.173654878101</v>
      </c>
      <c r="L1143">
        <v>210.12038550584299</v>
      </c>
      <c r="M1143">
        <v>37.972902626472703</v>
      </c>
      <c r="N1143">
        <v>93.644840061648907</v>
      </c>
      <c r="O1143">
        <v>69.382615870139801</v>
      </c>
      <c r="P1143">
        <v>108988.02038442199</v>
      </c>
      <c r="Q1143">
        <v>136444.82029833301</v>
      </c>
      <c r="R1143">
        <v>133.317210964341</v>
      </c>
      <c r="S1143">
        <v>706.28468972696601</v>
      </c>
      <c r="T1143">
        <v>0.73696860553115995</v>
      </c>
      <c r="U1143">
        <v>0.291434892025067</v>
      </c>
      <c r="V1143" s="1">
        <v>0</v>
      </c>
      <c r="W1143">
        <v>9.0566780130085497E-2</v>
      </c>
      <c r="X1143">
        <v>0.61799832784484598</v>
      </c>
      <c r="Y1143" s="1">
        <v>0</v>
      </c>
      <c r="Z1143" s="1">
        <v>0</v>
      </c>
      <c r="AA1143">
        <v>3.3331179285826399E-4</v>
      </c>
      <c r="AB1143">
        <v>7.8326017427002795E-3</v>
      </c>
      <c r="AC1143">
        <v>7.21765686517775E-3</v>
      </c>
      <c r="AD1143">
        <v>5.6249543866870302E-3</v>
      </c>
      <c r="AE1143">
        <v>0.72456623840685996</v>
      </c>
      <c r="AF1143" s="3">
        <v>6.88337926486517E-3</v>
      </c>
      <c r="AG1143">
        <v>3.2420163475607002E-3</v>
      </c>
      <c r="AH1143">
        <v>8.0134595119586596</v>
      </c>
      <c r="AI1143">
        <v>0.278908200826539</v>
      </c>
      <c r="AJ1143">
        <v>5627.6723583389703</v>
      </c>
      <c r="AK1143" t="s">
        <v>109</v>
      </c>
      <c r="AL1143" t="s">
        <v>110</v>
      </c>
      <c r="AM1143">
        <v>5227937361.8000002</v>
      </c>
      <c r="AN1143">
        <v>47968</v>
      </c>
      <c r="AO1143" s="1">
        <f t="shared" si="246"/>
        <v>1.4434347922901183E-2</v>
      </c>
      <c r="AP1143" s="5">
        <f t="shared" si="247"/>
        <v>16.0101677265585</v>
      </c>
      <c r="AQ1143" s="3">
        <f t="shared" si="248"/>
        <v>5.8506063940548005E-3</v>
      </c>
      <c r="AR1143" s="15">
        <f t="shared" si="249"/>
        <v>0.36174066187707155</v>
      </c>
      <c r="AT1143" s="15">
        <v>1</v>
      </c>
    </row>
    <row r="1144" spans="1:46" x14ac:dyDescent="0.25">
      <c r="A1144" t="s">
        <v>37</v>
      </c>
      <c r="B1144">
        <v>20.395180224467001</v>
      </c>
      <c r="C1144">
        <v>1.73929286966896E-2</v>
      </c>
      <c r="D1144">
        <v>18.9862710937469</v>
      </c>
      <c r="E1144">
        <v>86.749414506832494</v>
      </c>
      <c r="F1144" s="1">
        <v>0</v>
      </c>
      <c r="G1144" s="1">
        <v>0</v>
      </c>
      <c r="H1144">
        <v>5.12260935320929</v>
      </c>
      <c r="I1144">
        <v>194.041875138161</v>
      </c>
      <c r="J1144">
        <v>187.30831338759501</v>
      </c>
      <c r="K1144">
        <v>150.26077393141401</v>
      </c>
      <c r="L1144">
        <v>233.850718248459</v>
      </c>
      <c r="M1144">
        <v>37.858345701580198</v>
      </c>
      <c r="N1144">
        <v>93.306651449784297</v>
      </c>
      <c r="O1144">
        <v>69.821484411239894</v>
      </c>
      <c r="P1144">
        <v>99161.752631114199</v>
      </c>
      <c r="Q1144">
        <v>127298.894864763</v>
      </c>
      <c r="R1144">
        <v>133.11541760345699</v>
      </c>
      <c r="S1144">
        <v>696.41777696254496</v>
      </c>
      <c r="T1144">
        <v>0.66431921489824797</v>
      </c>
      <c r="U1144">
        <v>0.28631064797178502</v>
      </c>
      <c r="V1144" s="1">
        <v>0</v>
      </c>
      <c r="W1144">
        <v>0.213402658655507</v>
      </c>
      <c r="X1144">
        <v>0.50028669337270604</v>
      </c>
      <c r="Y1144" s="1">
        <v>0</v>
      </c>
      <c r="Z1144" s="1">
        <v>0</v>
      </c>
      <c r="AA1144">
        <v>3.5352572188272801E-4</v>
      </c>
      <c r="AB1144">
        <v>7.4798718532678001E-3</v>
      </c>
      <c r="AC1144">
        <v>7.0043160929456798E-3</v>
      </c>
      <c r="AD1144">
        <v>5.28969030352738E-3</v>
      </c>
      <c r="AE1144">
        <v>0.683951315464842</v>
      </c>
      <c r="AF1144" s="3">
        <v>6.4975374969159999E-3</v>
      </c>
      <c r="AG1144">
        <v>3.3245096704007499E-3</v>
      </c>
      <c r="AH1144">
        <v>7.7034303657604104</v>
      </c>
      <c r="AI1144">
        <v>0.27231406140797398</v>
      </c>
      <c r="AJ1144">
        <v>6355.7166538608499</v>
      </c>
      <c r="AK1144" t="s">
        <v>111</v>
      </c>
      <c r="AL1144" t="s">
        <v>112</v>
      </c>
      <c r="AM1144">
        <v>1123106010.3</v>
      </c>
      <c r="AN1144">
        <v>11326</v>
      </c>
      <c r="AO1144" s="1">
        <f>AA1144+AC1144*$AO$930+AF1144*AT1144</f>
        <v>1.3855379311744409E-2</v>
      </c>
      <c r="AP1144" s="5">
        <f>100*(1-(1-AO1144)^12)</f>
        <v>15.416175050728253</v>
      </c>
      <c r="AQ1144" s="3">
        <f>(1-(1-B1144/100)^(1/12))- AO1144</f>
        <v>4.973070648399136E-3</v>
      </c>
      <c r="AR1144" s="15">
        <f>B1144/AP1144-1</f>
        <v>0.32297279690681391</v>
      </c>
      <c r="AT1144" s="15">
        <v>1</v>
      </c>
    </row>
    <row r="1145" spans="1:46" x14ac:dyDescent="0.25">
      <c r="A1145" t="s">
        <v>37</v>
      </c>
      <c r="B1145">
        <v>27.622405953785599</v>
      </c>
      <c r="C1145">
        <v>1.6435926677077502E-2</v>
      </c>
      <c r="D1145">
        <v>18.0343509132245</v>
      </c>
      <c r="E1145">
        <v>117.79146324241999</v>
      </c>
      <c r="F1145" s="1">
        <v>0</v>
      </c>
      <c r="G1145" s="1">
        <v>0</v>
      </c>
      <c r="H1145">
        <v>5.4411157761269697</v>
      </c>
      <c r="I1145">
        <v>217.62152898938101</v>
      </c>
      <c r="J1145">
        <v>214.92771406076599</v>
      </c>
      <c r="K1145">
        <v>171.894281226722</v>
      </c>
      <c r="L1145">
        <v>266.60233180701101</v>
      </c>
      <c r="M1145">
        <v>38.065257482816797</v>
      </c>
      <c r="N1145">
        <v>93.074933731083604</v>
      </c>
      <c r="O1145">
        <v>69.750218884367001</v>
      </c>
      <c r="P1145">
        <v>80190.344134275598</v>
      </c>
      <c r="Q1145">
        <v>101821.862387159</v>
      </c>
      <c r="R1145">
        <v>133.499026359098</v>
      </c>
      <c r="S1145">
        <v>704.45669143757596</v>
      </c>
      <c r="T1145">
        <v>0.63529901039930203</v>
      </c>
      <c r="U1145">
        <v>0.39660566257058699</v>
      </c>
      <c r="V1145" s="1">
        <v>0</v>
      </c>
      <c r="W1145">
        <v>0.131621380841249</v>
      </c>
      <c r="X1145">
        <v>0.47177295658816298</v>
      </c>
      <c r="Y1145" s="1">
        <v>0</v>
      </c>
      <c r="Z1145" s="1">
        <v>0</v>
      </c>
      <c r="AA1145">
        <v>3.5028817002693202E-4</v>
      </c>
      <c r="AB1145">
        <v>7.1767720163441497E-3</v>
      </c>
      <c r="AC1145">
        <v>7.1107081313819898E-3</v>
      </c>
      <c r="AD1145">
        <v>5.2686098127607498E-3</v>
      </c>
      <c r="AE1145">
        <v>0.69935752926289296</v>
      </c>
      <c r="AF1145" s="3">
        <v>6.6438965279974798E-3</v>
      </c>
      <c r="AG1145">
        <v>2.91263695531671E-3</v>
      </c>
      <c r="AH1145">
        <v>7.6803298704432601</v>
      </c>
      <c r="AI1145">
        <v>0.26674012926928597</v>
      </c>
      <c r="AJ1145">
        <v>6851.3753647093299</v>
      </c>
      <c r="AK1145" t="s">
        <v>113</v>
      </c>
      <c r="AL1145" t="s">
        <v>114</v>
      </c>
      <c r="AM1145">
        <v>181550939.12</v>
      </c>
      <c r="AN1145">
        <v>2264</v>
      </c>
      <c r="AO1145" s="1">
        <f>AA1145+AC1145*$AO$930+AF1145*AT1145</f>
        <v>1.4104892829406402E-2</v>
      </c>
      <c r="AP1145" s="5">
        <f>100*(1-(1-AO1145)^12)</f>
        <v>15.672633940587954</v>
      </c>
      <c r="AQ1145" s="3">
        <f>(1-(1-B1145/100)^(1/12))- AO1145</f>
        <v>1.2474927568252758E-2</v>
      </c>
      <c r="AR1145" s="15">
        <f>B1145/AP1145-1</f>
        <v>0.76246099146429458</v>
      </c>
      <c r="AT1145" s="15">
        <v>1</v>
      </c>
    </row>
    <row r="1146" spans="1:46" x14ac:dyDescent="0.25">
      <c r="AN1146" s="7">
        <f>SUM(AN1126:AN1145)</f>
        <v>13314229</v>
      </c>
    </row>
    <row r="1147" spans="1:46" s="9" customFormat="1" x14ac:dyDescent="0.25">
      <c r="B1147" s="9" t="s">
        <v>317</v>
      </c>
      <c r="AF1147" s="19"/>
    </row>
    <row r="1148" spans="1:46" x14ac:dyDescent="0.25">
      <c r="AO1148" t="s">
        <v>226</v>
      </c>
      <c r="AP1148" t="s">
        <v>67</v>
      </c>
      <c r="AQ1148" t="s">
        <v>336</v>
      </c>
      <c r="AR1148" t="s">
        <v>335</v>
      </c>
    </row>
    <row r="1149" spans="1:46" x14ac:dyDescent="0.25">
      <c r="A1149" t="s">
        <v>0</v>
      </c>
      <c r="B1149" t="s">
        <v>1</v>
      </c>
      <c r="C1149" t="s">
        <v>2</v>
      </c>
      <c r="D1149" t="s">
        <v>3</v>
      </c>
      <c r="E1149" t="s">
        <v>5</v>
      </c>
      <c r="F1149" t="s">
        <v>6</v>
      </c>
      <c r="G1149" t="s">
        <v>208</v>
      </c>
      <c r="H1149" t="s">
        <v>7</v>
      </c>
      <c r="I1149" t="s">
        <v>8</v>
      </c>
      <c r="J1149" t="s">
        <v>134</v>
      </c>
      <c r="K1149" t="s">
        <v>143</v>
      </c>
      <c r="L1149" t="s">
        <v>9</v>
      </c>
      <c r="M1149" t="s">
        <v>10</v>
      </c>
      <c r="N1149" t="s">
        <v>11</v>
      </c>
      <c r="O1149" t="s">
        <v>13</v>
      </c>
      <c r="P1149" t="s">
        <v>14</v>
      </c>
      <c r="Q1149" t="s">
        <v>15</v>
      </c>
      <c r="R1149" t="s">
        <v>16</v>
      </c>
      <c r="S1149" t="s">
        <v>17</v>
      </c>
      <c r="T1149" t="s">
        <v>18</v>
      </c>
      <c r="U1149" t="s">
        <v>20</v>
      </c>
      <c r="V1149" t="s">
        <v>21</v>
      </c>
      <c r="W1149" t="s">
        <v>22</v>
      </c>
      <c r="X1149" t="s">
        <v>23</v>
      </c>
      <c r="Y1149" t="s">
        <v>24</v>
      </c>
      <c r="Z1149" t="s">
        <v>25</v>
      </c>
      <c r="AA1149" t="s">
        <v>26</v>
      </c>
      <c r="AB1149" t="s">
        <v>27</v>
      </c>
      <c r="AC1149" t="s">
        <v>263</v>
      </c>
      <c r="AD1149" t="s">
        <v>29</v>
      </c>
      <c r="AE1149" t="s">
        <v>326</v>
      </c>
      <c r="AF1149" s="3" t="s">
        <v>233</v>
      </c>
      <c r="AG1149" t="s">
        <v>30</v>
      </c>
      <c r="AH1149" t="s">
        <v>31</v>
      </c>
      <c r="AI1149" t="s">
        <v>32</v>
      </c>
      <c r="AJ1149" t="s">
        <v>33</v>
      </c>
      <c r="AK1149" t="s">
        <v>34</v>
      </c>
      <c r="AL1149" t="s">
        <v>74</v>
      </c>
      <c r="AM1149" t="s">
        <v>35</v>
      </c>
      <c r="AN1149" t="s">
        <v>36</v>
      </c>
      <c r="AO1149" s="15">
        <v>1</v>
      </c>
      <c r="AP1149" s="15">
        <v>1</v>
      </c>
    </row>
    <row r="1150" spans="1:46" x14ac:dyDescent="0.25">
      <c r="A1150" t="s">
        <v>37</v>
      </c>
      <c r="B1150">
        <v>9.3377309031279498</v>
      </c>
      <c r="C1150">
        <v>5.6759620243214803E-3</v>
      </c>
      <c r="D1150">
        <v>6.60249723748072</v>
      </c>
      <c r="E1150">
        <v>-116.710545018083</v>
      </c>
      <c r="F1150" s="1">
        <v>0</v>
      </c>
      <c r="G1150" s="1">
        <v>0</v>
      </c>
      <c r="H1150">
        <v>2.4991556911234301</v>
      </c>
      <c r="I1150">
        <v>-255.38082340235999</v>
      </c>
      <c r="J1150">
        <v>-223.33318077622201</v>
      </c>
      <c r="K1150">
        <v>-284.41711648578098</v>
      </c>
      <c r="L1150">
        <v>-219.602409731824</v>
      </c>
      <c r="M1150">
        <v>67.628973081981002</v>
      </c>
      <c r="N1150">
        <v>87.695990587361607</v>
      </c>
      <c r="O1150">
        <v>57.809923653548402</v>
      </c>
      <c r="P1150">
        <v>110193.332266666</v>
      </c>
      <c r="Q1150">
        <v>143740.20203927899</v>
      </c>
      <c r="R1150">
        <v>121.931771119275</v>
      </c>
      <c r="S1150">
        <v>646.85385545799397</v>
      </c>
      <c r="T1150">
        <v>0.79653607626526801</v>
      </c>
      <c r="U1150">
        <v>0.131988954718785</v>
      </c>
      <c r="V1150">
        <v>0.54401775994831503</v>
      </c>
      <c r="W1150">
        <v>6.9684532622720898E-3</v>
      </c>
      <c r="X1150">
        <v>0.31702483207062698</v>
      </c>
      <c r="Y1150" s="1">
        <v>0</v>
      </c>
      <c r="Z1150" s="1">
        <v>0</v>
      </c>
      <c r="AA1150">
        <v>5.2689730084179898E-4</v>
      </c>
      <c r="AB1150">
        <v>5.1491048961690702E-3</v>
      </c>
      <c r="AC1150">
        <v>4.4831907964898998E-3</v>
      </c>
      <c r="AD1150" s="1">
        <v>0</v>
      </c>
      <c r="AE1150">
        <v>0.29214653106029898</v>
      </c>
      <c r="AF1150" s="3">
        <v>0</v>
      </c>
      <c r="AG1150" s="1">
        <v>0</v>
      </c>
      <c r="AH1150">
        <v>4.5908929921399801</v>
      </c>
      <c r="AI1150">
        <v>0.29856312490262199</v>
      </c>
      <c r="AJ1150">
        <v>44.135167119027003</v>
      </c>
      <c r="AK1150" t="s">
        <v>75</v>
      </c>
      <c r="AL1150" t="s">
        <v>76</v>
      </c>
      <c r="AM1150">
        <v>115702998.88</v>
      </c>
      <c r="AN1150">
        <v>1050</v>
      </c>
      <c r="AO1150" s="1">
        <f>AA1150+AC1150*$AO$930+AF1150*AT1150</f>
        <v>5.0100880973316985E-3</v>
      </c>
      <c r="AP1150" s="5">
        <f>100*(1-(1-AO1150)^12)</f>
        <v>5.8491749702760831</v>
      </c>
      <c r="AQ1150" s="3">
        <f>(1-(1-B1150/100)^(1/12))- AO1150</f>
        <v>3.1257116869290126E-3</v>
      </c>
      <c r="AR1150" s="15">
        <f>B1150/AP1150-1</f>
        <v>0.59641846082221162</v>
      </c>
      <c r="AT1150" s="15">
        <v>1</v>
      </c>
    </row>
    <row r="1151" spans="1:46" x14ac:dyDescent="0.25">
      <c r="A1151" t="s">
        <v>37</v>
      </c>
      <c r="B1151">
        <v>6.4387217750563597</v>
      </c>
      <c r="C1151">
        <v>5.99108980875939E-3</v>
      </c>
      <c r="D1151">
        <v>6.9570806297546</v>
      </c>
      <c r="E1151">
        <v>-58.003259454128298</v>
      </c>
      <c r="F1151" s="1">
        <v>0</v>
      </c>
      <c r="G1151" s="1">
        <v>0</v>
      </c>
      <c r="H1151">
        <v>3.0437078851850101</v>
      </c>
      <c r="I1151">
        <v>-214.85088677023199</v>
      </c>
      <c r="J1151">
        <v>-194.317914065617</v>
      </c>
      <c r="K1151">
        <v>-256.18056589486099</v>
      </c>
      <c r="L1151">
        <v>-185.70858190995699</v>
      </c>
      <c r="M1151">
        <v>68.246684512432907</v>
      </c>
      <c r="N1151">
        <v>88.044965036155503</v>
      </c>
      <c r="O1151">
        <v>56.871451988842203</v>
      </c>
      <c r="P1151">
        <v>135364.81765457499</v>
      </c>
      <c r="Q1151">
        <v>191999.754704608</v>
      </c>
      <c r="R1151">
        <v>122.080701104195</v>
      </c>
      <c r="S1151">
        <v>670.81810908888201</v>
      </c>
      <c r="T1151">
        <v>0.72823194909883604</v>
      </c>
      <c r="U1151">
        <v>0.15353394776771201</v>
      </c>
      <c r="V1151">
        <v>0.59707084499312002</v>
      </c>
      <c r="W1151">
        <v>9.7129283557094992E-3</v>
      </c>
      <c r="X1151">
        <v>0.239682278883457</v>
      </c>
      <c r="Y1151" s="1">
        <v>0</v>
      </c>
      <c r="Z1151" s="1">
        <v>0</v>
      </c>
      <c r="AA1151">
        <v>6.0038980840108002E-4</v>
      </c>
      <c r="AB1151">
        <v>5.3906669366287603E-3</v>
      </c>
      <c r="AC1151">
        <v>4.4831985682114803E-3</v>
      </c>
      <c r="AD1151" s="1">
        <v>0</v>
      </c>
      <c r="AE1151">
        <v>0.28691733982957701</v>
      </c>
      <c r="AF1151" s="3">
        <v>0</v>
      </c>
      <c r="AG1151" s="1">
        <v>0</v>
      </c>
      <c r="AH1151">
        <v>4.7637377799362799</v>
      </c>
      <c r="AI1151">
        <v>0.31649175180273298</v>
      </c>
      <c r="AJ1151">
        <v>253.87923346183101</v>
      </c>
      <c r="AK1151" t="s">
        <v>77</v>
      </c>
      <c r="AL1151" t="s">
        <v>78</v>
      </c>
      <c r="AM1151">
        <v>328395047.63</v>
      </c>
      <c r="AN1151">
        <v>2426</v>
      </c>
      <c r="AO1151" s="1">
        <f t="shared" ref="AO1151:AO1168" si="250">AA1151+AC1151*$AO$930+AF1151*AT1151</f>
        <v>5.0835883766125606E-3</v>
      </c>
      <c r="AP1151" s="5">
        <f t="shared" ref="AP1151:AP1167" si="251">100*(1-(1-AO1151)^12)</f>
        <v>5.9326005526862735</v>
      </c>
      <c r="AQ1151" s="3">
        <f t="shared" ref="AQ1151:AQ1168" si="252">(1-(1-B1151/100)^(1/12))- AO1151</f>
        <v>4.4719208396508392E-4</v>
      </c>
      <c r="AR1151" s="15">
        <f t="shared" ref="AR1151:AR1168" si="253">B1151/AP1151-1</f>
        <v>8.5311865829381439E-2</v>
      </c>
      <c r="AT1151" s="15">
        <v>1</v>
      </c>
    </row>
    <row r="1152" spans="1:46" x14ac:dyDescent="0.25">
      <c r="A1152" t="s">
        <v>37</v>
      </c>
      <c r="B1152">
        <v>7.4072480731879704</v>
      </c>
      <c r="C1152">
        <v>6.12635529444297E-3</v>
      </c>
      <c r="D1152">
        <v>7.1089031771747004</v>
      </c>
      <c r="E1152">
        <v>-40.255374928002603</v>
      </c>
      <c r="F1152" s="1">
        <v>0</v>
      </c>
      <c r="G1152" s="1">
        <v>0</v>
      </c>
      <c r="H1152">
        <v>3.1958654449887498</v>
      </c>
      <c r="I1152">
        <v>-186.12654417620601</v>
      </c>
      <c r="J1152">
        <v>-180.253300357493</v>
      </c>
      <c r="K1152">
        <v>-248.51449764345</v>
      </c>
      <c r="L1152">
        <v>-159.75440497998801</v>
      </c>
      <c r="M1152">
        <v>69.178759940519896</v>
      </c>
      <c r="N1152">
        <v>89.328631429168595</v>
      </c>
      <c r="O1152">
        <v>55.668526631974103</v>
      </c>
      <c r="P1152">
        <v>149853.46952879499</v>
      </c>
      <c r="Q1152">
        <v>219529.21334764501</v>
      </c>
      <c r="R1152">
        <v>123.167969615266</v>
      </c>
      <c r="S1152">
        <v>694.28558493079095</v>
      </c>
      <c r="T1152">
        <v>0.70507269893788704</v>
      </c>
      <c r="U1152">
        <v>0.133619677791083</v>
      </c>
      <c r="V1152">
        <v>0.59823492353190899</v>
      </c>
      <c r="W1152">
        <v>3.0498330354858601E-2</v>
      </c>
      <c r="X1152">
        <v>0.23764706832214799</v>
      </c>
      <c r="Y1152" s="1">
        <v>0</v>
      </c>
      <c r="Z1152" s="1">
        <v>0</v>
      </c>
      <c r="AA1152">
        <v>6.4774112949707795E-4</v>
      </c>
      <c r="AB1152">
        <v>5.4783889700577501E-3</v>
      </c>
      <c r="AC1152">
        <v>4.6807190281497003E-3</v>
      </c>
      <c r="AD1152" s="1">
        <v>0</v>
      </c>
      <c r="AE1152">
        <v>0.29797267424096102</v>
      </c>
      <c r="AF1152" s="3">
        <v>1.4898633712048001E-4</v>
      </c>
      <c r="AG1152" s="1">
        <v>0</v>
      </c>
      <c r="AH1152">
        <v>5.1359299711741304</v>
      </c>
      <c r="AI1152">
        <v>0.36009277205226897</v>
      </c>
      <c r="AJ1152">
        <v>746.69546786844796</v>
      </c>
      <c r="AK1152" t="s">
        <v>79</v>
      </c>
      <c r="AL1152" t="s">
        <v>80</v>
      </c>
      <c r="AM1152">
        <v>1688698748.1199999</v>
      </c>
      <c r="AN1152">
        <v>11269</v>
      </c>
      <c r="AO1152" s="1">
        <f t="shared" si="250"/>
        <v>5.4774464947672588E-3</v>
      </c>
      <c r="AP1152" s="5">
        <f t="shared" si="251"/>
        <v>6.3784910581824565</v>
      </c>
      <c r="AQ1152" s="3">
        <f t="shared" si="252"/>
        <v>9.1530903300026528E-4</v>
      </c>
      <c r="AR1152" s="15">
        <f t="shared" si="253"/>
        <v>0.16128532683067798</v>
      </c>
      <c r="AT1152" s="15">
        <v>1</v>
      </c>
    </row>
    <row r="1153" spans="1:46" x14ac:dyDescent="0.25">
      <c r="A1153" t="s">
        <v>37</v>
      </c>
      <c r="B1153">
        <v>8.0002946656075196</v>
      </c>
      <c r="C1153">
        <v>6.7554043835279598E-3</v>
      </c>
      <c r="D1153">
        <v>7.8119713497406504</v>
      </c>
      <c r="E1153">
        <v>-32.128630422132197</v>
      </c>
      <c r="F1153" s="1">
        <v>0</v>
      </c>
      <c r="G1153" s="1">
        <v>0</v>
      </c>
      <c r="H1153">
        <v>3.2854844394949998</v>
      </c>
      <c r="I1153">
        <v>-164.633906945072</v>
      </c>
      <c r="J1153">
        <v>-162.33997780271801</v>
      </c>
      <c r="K1153">
        <v>-233.454081638758</v>
      </c>
      <c r="L1153">
        <v>-137.52485678246001</v>
      </c>
      <c r="M1153">
        <v>67.801688856569797</v>
      </c>
      <c r="N1153">
        <v>89.395109048021993</v>
      </c>
      <c r="O1153">
        <v>53.2963341579417</v>
      </c>
      <c r="P1153">
        <v>145666.643931264</v>
      </c>
      <c r="Q1153">
        <v>212588.237083746</v>
      </c>
      <c r="R1153">
        <v>121.93024073826901</v>
      </c>
      <c r="S1153">
        <v>703.49483141260805</v>
      </c>
      <c r="T1153">
        <v>0.68270007439005198</v>
      </c>
      <c r="U1153">
        <v>0.125080065734816</v>
      </c>
      <c r="V1153">
        <v>0.59169125431115299</v>
      </c>
      <c r="W1153">
        <v>4.2024904572088198E-2</v>
      </c>
      <c r="X1153">
        <v>0.24120377538194199</v>
      </c>
      <c r="Y1153" s="1">
        <v>0</v>
      </c>
      <c r="Z1153" s="1">
        <v>0</v>
      </c>
      <c r="AA1153">
        <v>6.7643244303756901E-4</v>
      </c>
      <c r="AB1153">
        <v>6.0784037402728903E-3</v>
      </c>
      <c r="AC1153">
        <v>5.2601664384584797E-3</v>
      </c>
      <c r="AD1153" s="1">
        <v>0</v>
      </c>
      <c r="AE1153">
        <v>0.32634133846935098</v>
      </c>
      <c r="AF1153" s="3">
        <v>4.8951200770402795E-4</v>
      </c>
      <c r="AG1153" s="1">
        <v>0</v>
      </c>
      <c r="AH1153">
        <v>6.0092729701075598</v>
      </c>
      <c r="AI1153">
        <v>0.40712327731013098</v>
      </c>
      <c r="AJ1153">
        <v>1237.3632734560599</v>
      </c>
      <c r="AK1153" t="s">
        <v>81</v>
      </c>
      <c r="AL1153" t="s">
        <v>82</v>
      </c>
      <c r="AM1153">
        <v>7302851526.8500004</v>
      </c>
      <c r="AN1153">
        <v>50134</v>
      </c>
      <c r="AO1153" s="1">
        <f t="shared" si="250"/>
        <v>6.4261108892000761E-3</v>
      </c>
      <c r="AP1153" s="5">
        <f t="shared" si="251"/>
        <v>7.444541213503908</v>
      </c>
      <c r="AQ1153" s="3">
        <f t="shared" si="252"/>
        <v>4.9853679857371231E-4</v>
      </c>
      <c r="AR1153" s="15">
        <f t="shared" si="253"/>
        <v>7.4652478395244914E-2</v>
      </c>
      <c r="AT1153" s="15">
        <v>1</v>
      </c>
    </row>
    <row r="1154" spans="1:46" x14ac:dyDescent="0.25">
      <c r="A1154" t="s">
        <v>37</v>
      </c>
      <c r="B1154">
        <v>9.1295781433557401</v>
      </c>
      <c r="C1154">
        <v>7.6276037563252396E-3</v>
      </c>
      <c r="D1154">
        <v>8.7787318260475793</v>
      </c>
      <c r="E1154">
        <v>-28.0135359380801</v>
      </c>
      <c r="F1154" s="1">
        <v>0</v>
      </c>
      <c r="G1154" s="1">
        <v>0</v>
      </c>
      <c r="H1154">
        <v>3.3711232846581098</v>
      </c>
      <c r="I1154">
        <v>-142.37411744011899</v>
      </c>
      <c r="J1154">
        <v>-141.32929802873599</v>
      </c>
      <c r="K1154">
        <v>-211.88649364738899</v>
      </c>
      <c r="L1154">
        <v>-113.720549341552</v>
      </c>
      <c r="M1154">
        <v>65.915781036399295</v>
      </c>
      <c r="N1154">
        <v>89.794949032579595</v>
      </c>
      <c r="O1154">
        <v>53.185826702542599</v>
      </c>
      <c r="P1154">
        <v>137527.49503864301</v>
      </c>
      <c r="Q1154">
        <v>193583.61730454999</v>
      </c>
      <c r="R1154">
        <v>119.09998654390699</v>
      </c>
      <c r="S1154">
        <v>708.15266139676999</v>
      </c>
      <c r="T1154">
        <v>0.68845592594615102</v>
      </c>
      <c r="U1154">
        <v>0.109022363944689</v>
      </c>
      <c r="V1154">
        <v>0.61501403396639898</v>
      </c>
      <c r="W1154">
        <v>4.3756186618551601E-2</v>
      </c>
      <c r="X1154">
        <v>0.232207415470358</v>
      </c>
      <c r="Y1154" s="1">
        <v>0</v>
      </c>
      <c r="Z1154" s="1">
        <v>0</v>
      </c>
      <c r="AA1154">
        <v>6.8607893876131295E-4</v>
      </c>
      <c r="AB1154">
        <v>6.9180303682620202E-3</v>
      </c>
      <c r="AC1154">
        <v>6.0404727668335097E-3</v>
      </c>
      <c r="AD1154">
        <v>7.4909828799082499E-6</v>
      </c>
      <c r="AE1154">
        <v>0.34462569885605399</v>
      </c>
      <c r="AF1154" s="3">
        <v>8.6156424714013604E-4</v>
      </c>
      <c r="AG1154" s="1">
        <v>1.84175324427729E-8</v>
      </c>
      <c r="AH1154">
        <v>6.4336823981637199</v>
      </c>
      <c r="AI1154">
        <v>0.42656889200714299</v>
      </c>
      <c r="AJ1154">
        <v>1568.25671148777</v>
      </c>
      <c r="AK1154" t="s">
        <v>83</v>
      </c>
      <c r="AL1154" t="s">
        <v>84</v>
      </c>
      <c r="AM1154">
        <v>15000536466.35</v>
      </c>
      <c r="AN1154">
        <v>109073</v>
      </c>
      <c r="AO1154" s="1">
        <f t="shared" si="250"/>
        <v>7.5881159527349589E-3</v>
      </c>
      <c r="AP1154" s="5">
        <f t="shared" si="251"/>
        <v>8.7351645203935124</v>
      </c>
      <c r="AQ1154" s="3">
        <f t="shared" si="252"/>
        <v>3.5811366912202273E-4</v>
      </c>
      <c r="AR1154" s="15">
        <f t="shared" si="253"/>
        <v>4.5152397764393726E-2</v>
      </c>
      <c r="AT1154" s="15">
        <v>1</v>
      </c>
    </row>
    <row r="1155" spans="1:46" x14ac:dyDescent="0.25">
      <c r="A1155" t="s">
        <v>37</v>
      </c>
      <c r="B1155">
        <v>9.2187826477379708</v>
      </c>
      <c r="C1155">
        <v>7.6976672868917101E-3</v>
      </c>
      <c r="D1155">
        <v>8.85598673049242</v>
      </c>
      <c r="E1155">
        <v>-22.240345488157299</v>
      </c>
      <c r="F1155" s="1">
        <v>0</v>
      </c>
      <c r="G1155" s="1">
        <v>0</v>
      </c>
      <c r="H1155">
        <v>3.5890589875937402</v>
      </c>
      <c r="I1155">
        <v>-117.064179454274</v>
      </c>
      <c r="J1155">
        <v>-115.171527531964</v>
      </c>
      <c r="K1155">
        <v>-175.10814718264399</v>
      </c>
      <c r="L1155">
        <v>-87.655406627722897</v>
      </c>
      <c r="M1155">
        <v>65.967415395302197</v>
      </c>
      <c r="N1155">
        <v>90.910669936980796</v>
      </c>
      <c r="O1155">
        <v>57.060409103665698</v>
      </c>
      <c r="P1155">
        <v>133997.694394736</v>
      </c>
      <c r="Q1155">
        <v>189377.51571692899</v>
      </c>
      <c r="R1155">
        <v>112.920401241712</v>
      </c>
      <c r="S1155">
        <v>692.98409037800695</v>
      </c>
      <c r="T1155">
        <v>0.718320482638101</v>
      </c>
      <c r="U1155">
        <v>0.10541161504265099</v>
      </c>
      <c r="V1155">
        <v>0.628453607331937</v>
      </c>
      <c r="W1155">
        <v>4.8328173772390202E-2</v>
      </c>
      <c r="X1155">
        <v>0.217806603853021</v>
      </c>
      <c r="Y1155" s="1">
        <v>0</v>
      </c>
      <c r="Z1155" s="1">
        <v>0</v>
      </c>
      <c r="AA1155">
        <v>6.3831037948425002E-4</v>
      </c>
      <c r="AB1155">
        <v>6.9041752202881404E-3</v>
      </c>
      <c r="AC1155">
        <v>5.9237661172034904E-3</v>
      </c>
      <c r="AD1155">
        <v>5.0784522716500103E-5</v>
      </c>
      <c r="AE1155">
        <v>0.33672268370491099</v>
      </c>
      <c r="AF1155" s="3">
        <v>1.1785293929671801E-3</v>
      </c>
      <c r="AG1155" s="1">
        <v>3.2958472591867802E-7</v>
      </c>
      <c r="AH1155">
        <v>5.8575923844342901</v>
      </c>
      <c r="AI1155">
        <v>0.394624027358077</v>
      </c>
      <c r="AJ1155">
        <v>1890.37374364689</v>
      </c>
      <c r="AK1155" t="s">
        <v>85</v>
      </c>
      <c r="AL1155" t="s">
        <v>86</v>
      </c>
      <c r="AM1155">
        <v>18441566688.77</v>
      </c>
      <c r="AN1155">
        <v>137626</v>
      </c>
      <c r="AO1155" s="1">
        <f t="shared" si="250"/>
        <v>7.7406058896549203E-3</v>
      </c>
      <c r="AP1155" s="5">
        <f t="shared" si="251"/>
        <v>8.9033029385265809</v>
      </c>
      <c r="AQ1155" s="3">
        <f t="shared" si="252"/>
        <v>2.8681581594974456E-4</v>
      </c>
      <c r="AR1155" s="15">
        <f t="shared" si="253"/>
        <v>3.5434008186584265E-2</v>
      </c>
      <c r="AT1155" s="15">
        <v>1</v>
      </c>
    </row>
    <row r="1156" spans="1:46" x14ac:dyDescent="0.25">
      <c r="A1156" t="s">
        <v>37</v>
      </c>
      <c r="B1156">
        <v>9.5837883542246498</v>
      </c>
      <c r="C1156">
        <v>8.6479439540773292E-3</v>
      </c>
      <c r="D1156">
        <v>9.8978944818366994</v>
      </c>
      <c r="E1156">
        <v>-24.3923759099672</v>
      </c>
      <c r="F1156" s="1">
        <v>0</v>
      </c>
      <c r="G1156" s="1">
        <v>0</v>
      </c>
      <c r="H1156">
        <v>3.6112346605968</v>
      </c>
      <c r="I1156">
        <v>-91.470079742797495</v>
      </c>
      <c r="J1156">
        <v>-89.359216036682099</v>
      </c>
      <c r="K1156">
        <v>-144.85319185059899</v>
      </c>
      <c r="L1156">
        <v>-62.247131383400799</v>
      </c>
      <c r="M1156">
        <v>66.298638412583401</v>
      </c>
      <c r="N1156">
        <v>92.289602705535899</v>
      </c>
      <c r="O1156">
        <v>59.617196631995597</v>
      </c>
      <c r="P1156">
        <v>135110.83403681999</v>
      </c>
      <c r="Q1156">
        <v>180956.50387886199</v>
      </c>
      <c r="R1156">
        <v>112.08359284561</v>
      </c>
      <c r="S1156">
        <v>690.45181833179004</v>
      </c>
      <c r="T1156">
        <v>0.72050832403072296</v>
      </c>
      <c r="U1156">
        <v>0.117411040859868</v>
      </c>
      <c r="V1156">
        <v>0.61629012390345095</v>
      </c>
      <c r="W1156">
        <v>4.8863022397957097E-2</v>
      </c>
      <c r="X1156">
        <v>0.21743581283872199</v>
      </c>
      <c r="Y1156" s="1">
        <v>0</v>
      </c>
      <c r="Z1156" s="1">
        <v>0</v>
      </c>
      <c r="AA1156">
        <v>6.0206795805952003E-4</v>
      </c>
      <c r="AB1156">
        <v>7.8346447774808002E-3</v>
      </c>
      <c r="AC1156">
        <v>6.34507475588431E-3</v>
      </c>
      <c r="AD1156">
        <v>7.7178458598399705E-5</v>
      </c>
      <c r="AE1156">
        <v>0.336428929631092</v>
      </c>
      <c r="AF1156" s="3">
        <v>1.51393018333991E-3</v>
      </c>
      <c r="AG1156">
        <v>8.6978826556353997E-6</v>
      </c>
      <c r="AH1156">
        <v>5.5433266625969697</v>
      </c>
      <c r="AI1156">
        <v>0.37112148171932102</v>
      </c>
      <c r="AJ1156">
        <v>1752.47337143389</v>
      </c>
      <c r="AK1156" t="s">
        <v>87</v>
      </c>
      <c r="AL1156" t="s">
        <v>88</v>
      </c>
      <c r="AM1156">
        <v>35277979210.349998</v>
      </c>
      <c r="AN1156">
        <v>261104</v>
      </c>
      <c r="AO1156" s="1">
        <f t="shared" si="250"/>
        <v>8.4610728972837404E-3</v>
      </c>
      <c r="AP1156" s="5">
        <f t="shared" si="251"/>
        <v>9.6938707801177078</v>
      </c>
      <c r="AQ1156" s="3">
        <f t="shared" si="252"/>
        <v>-1.0066691641966857E-4</v>
      </c>
      <c r="AR1156" s="15">
        <f t="shared" si="253"/>
        <v>-1.1355879234416721E-2</v>
      </c>
      <c r="AT1156" s="15">
        <v>1</v>
      </c>
    </row>
    <row r="1157" spans="1:46" x14ac:dyDescent="0.25">
      <c r="A1157" t="s">
        <v>37</v>
      </c>
      <c r="B1157">
        <v>10.2335064276413</v>
      </c>
      <c r="C1157">
        <v>9.1318342112527394E-3</v>
      </c>
      <c r="D1157">
        <v>10.4242383547674</v>
      </c>
      <c r="E1157">
        <v>-25.7525975797931</v>
      </c>
      <c r="F1157" s="1">
        <v>0</v>
      </c>
      <c r="G1157" s="1">
        <v>0</v>
      </c>
      <c r="H1157">
        <v>3.5775859194354802</v>
      </c>
      <c r="I1157">
        <v>-64.455534157426598</v>
      </c>
      <c r="J1157">
        <v>-62.4236180954858</v>
      </c>
      <c r="K1157">
        <v>-111.63016202667799</v>
      </c>
      <c r="L1157">
        <v>-36.223886710481302</v>
      </c>
      <c r="M1157">
        <v>66.683609955870295</v>
      </c>
      <c r="N1157">
        <v>93.8962127359151</v>
      </c>
      <c r="O1157">
        <v>63.955727454918197</v>
      </c>
      <c r="P1157">
        <v>140422.838366093</v>
      </c>
      <c r="Q1157">
        <v>181841.149289116</v>
      </c>
      <c r="R1157">
        <v>113.855807368987</v>
      </c>
      <c r="S1157">
        <v>681.09336737199806</v>
      </c>
      <c r="T1157">
        <v>0.721846974249442</v>
      </c>
      <c r="U1157">
        <v>0.13871952451463601</v>
      </c>
      <c r="V1157">
        <v>0.55155397803783301</v>
      </c>
      <c r="W1157">
        <v>4.7323784700560603E-2</v>
      </c>
      <c r="X1157">
        <v>0.26240271274696902</v>
      </c>
      <c r="Y1157" s="1">
        <v>0</v>
      </c>
      <c r="Z1157" s="1">
        <v>0</v>
      </c>
      <c r="AA1157">
        <v>5.1187395749693497E-4</v>
      </c>
      <c r="AB1157">
        <v>7.7935917125051902E-3</v>
      </c>
      <c r="AC1157">
        <v>6.4486819622438197E-3</v>
      </c>
      <c r="AD1157">
        <v>6.6960150161410803E-4</v>
      </c>
      <c r="AE1157">
        <v>0.32295726777052502</v>
      </c>
      <c r="AF1157" s="3">
        <v>1.7762649727378801E-3</v>
      </c>
      <c r="AG1157">
        <v>2.9702087148012302E-5</v>
      </c>
      <c r="AH1157">
        <v>4.8080637172609801</v>
      </c>
      <c r="AI1157">
        <v>0.305844496306585</v>
      </c>
      <c r="AJ1157">
        <v>1214.5698227729499</v>
      </c>
      <c r="AK1157" t="s">
        <v>89</v>
      </c>
      <c r="AL1157" t="s">
        <v>90</v>
      </c>
      <c r="AM1157">
        <v>62830373530.010002</v>
      </c>
      <c r="AN1157">
        <v>447437</v>
      </c>
      <c r="AO1157" s="1">
        <f t="shared" si="250"/>
        <v>8.7368208924786337E-3</v>
      </c>
      <c r="AP1157" s="5">
        <f t="shared" si="251"/>
        <v>9.9947809726017809</v>
      </c>
      <c r="AQ1157" s="3">
        <f t="shared" si="252"/>
        <v>2.1936497886620131E-4</v>
      </c>
      <c r="AR1157" s="15">
        <f t="shared" si="253"/>
        <v>2.3885011156715263E-2</v>
      </c>
      <c r="AT1157" s="15">
        <v>1</v>
      </c>
    </row>
    <row r="1158" spans="1:46" s="9" customFormat="1" x14ac:dyDescent="0.25">
      <c r="A1158" s="9" t="s">
        <v>37</v>
      </c>
      <c r="B1158" s="9">
        <v>11.2678814730954</v>
      </c>
      <c r="C1158" s="9">
        <v>1.02707879137218E-2</v>
      </c>
      <c r="D1158" s="9">
        <v>11.6520116830122</v>
      </c>
      <c r="E1158" s="9">
        <v>-25.124843449243102</v>
      </c>
      <c r="F1158" s="13">
        <v>0</v>
      </c>
      <c r="G1158" s="13">
        <v>0</v>
      </c>
      <c r="H1158" s="9">
        <v>3.56586122127085</v>
      </c>
      <c r="I1158" s="9">
        <v>-39.313862453378</v>
      </c>
      <c r="J1158" s="9">
        <v>-39.297925537393802</v>
      </c>
      <c r="K1158" s="9">
        <v>-87.052764221541196</v>
      </c>
      <c r="L1158" s="9">
        <v>-11.390573104564099</v>
      </c>
      <c r="M1158" s="9">
        <v>65.688737655966193</v>
      </c>
      <c r="N1158" s="9">
        <v>94.500692669281193</v>
      </c>
      <c r="O1158" s="9">
        <v>64.368163320411895</v>
      </c>
      <c r="P1158" s="9">
        <v>142229.763631234</v>
      </c>
      <c r="Q1158" s="9">
        <v>181346.27862303899</v>
      </c>
      <c r="R1158" s="9">
        <v>116.926777125204</v>
      </c>
      <c r="S1158" s="9">
        <v>685.96584155702703</v>
      </c>
      <c r="T1158" s="9">
        <v>0.71601165275885603</v>
      </c>
      <c r="U1158" s="9">
        <v>0.13520106805637999</v>
      </c>
      <c r="V1158" s="9">
        <v>0.56011142280019399</v>
      </c>
      <c r="W1158" s="9">
        <v>4.2894314259486303E-2</v>
      </c>
      <c r="X1158" s="9">
        <v>0.26179319488393799</v>
      </c>
      <c r="Y1158" s="13">
        <v>0</v>
      </c>
      <c r="Z1158" s="13">
        <v>0</v>
      </c>
      <c r="AA1158" s="9">
        <v>4.8155760768503101E-4</v>
      </c>
      <c r="AB1158" s="9">
        <v>8.2455721688531099E-3</v>
      </c>
      <c r="AC1158" s="9">
        <v>6.8289861338735099E-3</v>
      </c>
      <c r="AD1158" s="9">
        <v>1.2469571121625301E-3</v>
      </c>
      <c r="AE1158" s="9">
        <v>0.334499098031521</v>
      </c>
      <c r="AF1158" s="19">
        <v>2.1742441372048799E-3</v>
      </c>
      <c r="AG1158" s="9">
        <v>1.0182082207180901E-4</v>
      </c>
      <c r="AH1158" s="9">
        <v>4.9475753072002204</v>
      </c>
      <c r="AI1158" s="9">
        <v>0.32106788050526902</v>
      </c>
      <c r="AJ1158" s="9">
        <v>1327.9240084113101</v>
      </c>
      <c r="AK1158" s="9" t="s">
        <v>91</v>
      </c>
      <c r="AL1158" s="9" t="s">
        <v>92</v>
      </c>
      <c r="AM1158" s="9">
        <v>156788117777</v>
      </c>
      <c r="AN1158" s="9">
        <v>1102358</v>
      </c>
      <c r="AO1158" s="13">
        <f t="shared" si="250"/>
        <v>9.4847878787634211E-3</v>
      </c>
      <c r="AP1158" s="61">
        <f t="shared" si="251"/>
        <v>10.806378719568633</v>
      </c>
      <c r="AQ1158" s="19">
        <f t="shared" si="252"/>
        <v>4.28107188412543E-4</v>
      </c>
      <c r="AR1158" s="16">
        <f t="shared" si="253"/>
        <v>4.2706513023744064E-2</v>
      </c>
      <c r="AT1158" s="16">
        <v>1</v>
      </c>
    </row>
    <row r="1159" spans="1:46" s="9" customFormat="1" x14ac:dyDescent="0.25">
      <c r="A1159" s="9" t="s">
        <v>37</v>
      </c>
      <c r="B1159" s="9">
        <v>12.3744952222617</v>
      </c>
      <c r="C1159" s="9">
        <v>1.1291591145935399E-2</v>
      </c>
      <c r="D1159" s="9">
        <v>12.7392917573224</v>
      </c>
      <c r="E1159" s="9">
        <v>-22.471377329508901</v>
      </c>
      <c r="F1159" s="13">
        <v>0</v>
      </c>
      <c r="G1159" s="13">
        <v>0</v>
      </c>
      <c r="H1159" s="9">
        <v>3.62679634223753</v>
      </c>
      <c r="I1159" s="9">
        <v>-15.1035075709318</v>
      </c>
      <c r="J1159" s="9">
        <v>-15.204599246208099</v>
      </c>
      <c r="K1159" s="9">
        <v>-65.489119222751796</v>
      </c>
      <c r="L1159" s="9">
        <v>12.7864687367407</v>
      </c>
      <c r="M1159" s="9">
        <v>65.472926344045007</v>
      </c>
      <c r="N1159" s="9">
        <v>94.944588766359004</v>
      </c>
      <c r="O1159" s="9">
        <v>64.155270731336898</v>
      </c>
      <c r="P1159" s="9">
        <v>142516.703832586</v>
      </c>
      <c r="Q1159" s="9">
        <v>180273.54000961001</v>
      </c>
      <c r="R1159" s="9">
        <v>116.96657436834001</v>
      </c>
      <c r="S1159" s="9">
        <v>691.12484987907806</v>
      </c>
      <c r="T1159" s="9">
        <v>0.71288209212690301</v>
      </c>
      <c r="U1159" s="9">
        <v>0.13355154664379601</v>
      </c>
      <c r="V1159" s="9">
        <v>0.559524235264928</v>
      </c>
      <c r="W1159" s="9">
        <v>4.4988600154540197E-2</v>
      </c>
      <c r="X1159" s="9">
        <v>0.26193561793673398</v>
      </c>
      <c r="Y1159" s="13">
        <v>0</v>
      </c>
      <c r="Z1159" s="13">
        <v>0</v>
      </c>
      <c r="AA1159" s="9">
        <v>4.5942997932150802E-4</v>
      </c>
      <c r="AB1159" s="9">
        <v>8.6264362097950697E-3</v>
      </c>
      <c r="AC1159" s="9">
        <v>7.0660864151016502E-3</v>
      </c>
      <c r="AD1159" s="9">
        <v>1.3522204396799701E-3</v>
      </c>
      <c r="AE1159" s="9">
        <v>0.362446684753151</v>
      </c>
      <c r="AF1159" s="19">
        <v>2.7183501356486299E-3</v>
      </c>
      <c r="AG1159" s="9">
        <v>4.9114513054049596E-4</v>
      </c>
      <c r="AH1159" s="9">
        <v>5.2627828249001301</v>
      </c>
      <c r="AI1159" s="9">
        <v>0.333594851042955</v>
      </c>
      <c r="AJ1159" s="9">
        <v>1632.4974975061</v>
      </c>
      <c r="AK1159" s="9" t="s">
        <v>93</v>
      </c>
      <c r="AL1159" s="9" t="s">
        <v>94</v>
      </c>
      <c r="AM1159" s="9">
        <v>280458336438.73999</v>
      </c>
      <c r="AN1159" s="9">
        <v>1967898</v>
      </c>
      <c r="AO1159" s="13">
        <f t="shared" si="250"/>
        <v>1.0243866530071789E-2</v>
      </c>
      <c r="AP1159" s="61">
        <f t="shared" si="251"/>
        <v>11.623169782612342</v>
      </c>
      <c r="AQ1159" s="19">
        <f t="shared" si="252"/>
        <v>7.0393858012709337E-4</v>
      </c>
      <c r="AR1159" s="16">
        <f t="shared" si="253"/>
        <v>6.4640322192772492E-2</v>
      </c>
      <c r="AT1159" s="16">
        <v>1</v>
      </c>
    </row>
    <row r="1160" spans="1:46" x14ac:dyDescent="0.25">
      <c r="A1160" t="s">
        <v>37</v>
      </c>
      <c r="B1160">
        <v>13.152789698024399</v>
      </c>
      <c r="C1160">
        <v>1.2170501860459201E-2</v>
      </c>
      <c r="D1160">
        <v>13.665597280323601</v>
      </c>
      <c r="E1160">
        <v>-17.129456052886301</v>
      </c>
      <c r="F1160" s="1">
        <v>0</v>
      </c>
      <c r="G1160" s="1">
        <v>0</v>
      </c>
      <c r="H1160">
        <v>3.8028868346452098</v>
      </c>
      <c r="I1160">
        <v>9.7671177898778296</v>
      </c>
      <c r="J1160">
        <v>9.6720146230817203</v>
      </c>
      <c r="K1160">
        <v>-41.174782582867003</v>
      </c>
      <c r="L1160">
        <v>38.217013335531199</v>
      </c>
      <c r="M1160">
        <v>66.1495531526745</v>
      </c>
      <c r="N1160">
        <v>94.936159685148596</v>
      </c>
      <c r="O1160">
        <v>64.064406172083196</v>
      </c>
      <c r="P1160">
        <v>139736.017632748</v>
      </c>
      <c r="Q1160">
        <v>177523.390779893</v>
      </c>
      <c r="R1160">
        <v>112.980448658808</v>
      </c>
      <c r="S1160">
        <v>692.90177071118796</v>
      </c>
      <c r="T1160">
        <v>0.72117424741875602</v>
      </c>
      <c r="U1160">
        <v>0.117924882477249</v>
      </c>
      <c r="V1160">
        <v>0.61741891792166803</v>
      </c>
      <c r="W1160">
        <v>3.9746626501755797E-2</v>
      </c>
      <c r="X1160">
        <v>0.22490957309932499</v>
      </c>
      <c r="Y1160" s="1">
        <v>0</v>
      </c>
      <c r="Z1160" s="1">
        <v>0</v>
      </c>
      <c r="AA1160">
        <v>4.6798379802644202E-4</v>
      </c>
      <c r="AB1160">
        <v>8.5419475173051703E-3</v>
      </c>
      <c r="AC1160">
        <v>7.0517633552402799E-3</v>
      </c>
      <c r="AD1160">
        <v>1.4081911492410701E-3</v>
      </c>
      <c r="AE1160">
        <v>0.39332596503705097</v>
      </c>
      <c r="AF1160" s="3">
        <v>3.3432707028149301E-3</v>
      </c>
      <c r="AG1160">
        <v>1.0778995025128601E-3</v>
      </c>
      <c r="AH1160">
        <v>5.3532368411391502</v>
      </c>
      <c r="AI1160">
        <v>0.339399174892135</v>
      </c>
      <c r="AJ1160">
        <v>2250.5471916616498</v>
      </c>
      <c r="AK1160" t="s">
        <v>95</v>
      </c>
      <c r="AL1160" t="s">
        <v>96</v>
      </c>
      <c r="AM1160">
        <v>409231320447.32001</v>
      </c>
      <c r="AN1160">
        <v>2928603</v>
      </c>
      <c r="AO1160" s="1">
        <f t="shared" si="250"/>
        <v>1.0863017856081653E-2</v>
      </c>
      <c r="AP1160" s="71">
        <f t="shared" si="251"/>
        <v>12.284311550175087</v>
      </c>
      <c r="AQ1160" s="68">
        <f t="shared" si="252"/>
        <v>8.1985240861684461E-4</v>
      </c>
      <c r="AR1160" s="72">
        <f t="shared" si="253"/>
        <v>7.0698153844602984E-2</v>
      </c>
      <c r="AS1160" s="68" t="s">
        <v>67</v>
      </c>
      <c r="AT1160" s="15">
        <v>1</v>
      </c>
    </row>
    <row r="1161" spans="1:46" x14ac:dyDescent="0.25">
      <c r="A1161" t="s">
        <v>37</v>
      </c>
      <c r="B1161">
        <v>14.8362173611714</v>
      </c>
      <c r="C1161">
        <v>1.3209018829885601E-2</v>
      </c>
      <c r="D1161">
        <v>14.7484941520778</v>
      </c>
      <c r="E1161">
        <v>-13.6261245345374</v>
      </c>
      <c r="F1161" s="1">
        <v>0</v>
      </c>
      <c r="G1161" s="1">
        <v>0</v>
      </c>
      <c r="H1161">
        <v>3.9164656426112399</v>
      </c>
      <c r="I1161">
        <v>33.779348882895199</v>
      </c>
      <c r="J1161">
        <v>33.7358396005339</v>
      </c>
      <c r="K1161">
        <v>-21.0398354001046</v>
      </c>
      <c r="L1161">
        <v>62.651877114314097</v>
      </c>
      <c r="M1161">
        <v>66.815787695870199</v>
      </c>
      <c r="N1161">
        <v>94.981684369278497</v>
      </c>
      <c r="O1161">
        <v>63.208918284165698</v>
      </c>
      <c r="P1161">
        <v>137714.809186489</v>
      </c>
      <c r="Q1161">
        <v>175495.97266439299</v>
      </c>
      <c r="R1161">
        <v>110.541342052609</v>
      </c>
      <c r="S1161">
        <v>698.79535274972204</v>
      </c>
      <c r="T1161">
        <v>0.72173261374407505</v>
      </c>
      <c r="U1161">
        <v>0.11321836338786299</v>
      </c>
      <c r="V1161">
        <v>0.64034083249292895</v>
      </c>
      <c r="W1161">
        <v>3.7837914987530898E-2</v>
      </c>
      <c r="X1161">
        <v>0.20860288913167599</v>
      </c>
      <c r="Y1161" s="1">
        <v>0</v>
      </c>
      <c r="Z1161" s="1">
        <v>0</v>
      </c>
      <c r="AA1161">
        <v>4.7061515259573598E-4</v>
      </c>
      <c r="AB1161">
        <v>8.6815913971841994E-3</v>
      </c>
      <c r="AC1161">
        <v>7.1155284243707602E-3</v>
      </c>
      <c r="AD1161">
        <v>1.6203540572832401E-3</v>
      </c>
      <c r="AE1161">
        <v>0.41897600346480701</v>
      </c>
      <c r="AF1161" s="3">
        <v>3.82315603161636E-3</v>
      </c>
      <c r="AG1161">
        <v>1.73996107007669E-3</v>
      </c>
      <c r="AH1161">
        <v>5.6831094338629802</v>
      </c>
      <c r="AI1161">
        <v>0.35952611420174402</v>
      </c>
      <c r="AJ1161">
        <v>2827.2623231950802</v>
      </c>
      <c r="AK1161" t="s">
        <v>97</v>
      </c>
      <c r="AL1161" t="s">
        <v>98</v>
      </c>
      <c r="AM1161">
        <v>523388850613.09998</v>
      </c>
      <c r="AN1161">
        <v>3800527</v>
      </c>
      <c r="AO1161" s="1">
        <f t="shared" si="250"/>
        <v>1.1409299608582855E-2</v>
      </c>
      <c r="AP1161" s="71">
        <f t="shared" si="251"/>
        <v>12.863873696724781</v>
      </c>
      <c r="AQ1161" s="68">
        <f t="shared" si="252"/>
        <v>1.8843759117867856E-3</v>
      </c>
      <c r="AR1161" s="72">
        <f t="shared" si="253"/>
        <v>0.1533242405006503</v>
      </c>
      <c r="AT1161" s="15">
        <v>1</v>
      </c>
    </row>
    <row r="1162" spans="1:46" x14ac:dyDescent="0.25">
      <c r="A1162" t="s">
        <v>37</v>
      </c>
      <c r="B1162">
        <v>15.7198501972474</v>
      </c>
      <c r="C1162">
        <v>1.38155165567576E-2</v>
      </c>
      <c r="D1162">
        <v>15.3751365181034</v>
      </c>
      <c r="E1162">
        <v>-6.8929404454238403</v>
      </c>
      <c r="F1162" s="1">
        <v>0</v>
      </c>
      <c r="G1162" s="1">
        <v>0</v>
      </c>
      <c r="H1162">
        <v>4.1959361854792103</v>
      </c>
      <c r="I1162">
        <v>57.532431615790003</v>
      </c>
      <c r="J1162">
        <v>57.3843388089158</v>
      </c>
      <c r="K1162">
        <v>2.5796119309675198</v>
      </c>
      <c r="L1162">
        <v>87.590759348981507</v>
      </c>
      <c r="M1162">
        <v>70.671018859249301</v>
      </c>
      <c r="N1162">
        <v>95.0122505622397</v>
      </c>
      <c r="O1162">
        <v>62.752516753418</v>
      </c>
      <c r="P1162">
        <v>132199.22271228299</v>
      </c>
      <c r="Q1162">
        <v>169194.73668309499</v>
      </c>
      <c r="R1162">
        <v>102.388312840026</v>
      </c>
      <c r="S1162">
        <v>697.26393216008603</v>
      </c>
      <c r="T1162">
        <v>0.73871431220763195</v>
      </c>
      <c r="U1162">
        <v>9.4248525724507495E-2</v>
      </c>
      <c r="V1162">
        <v>0.70772218611927695</v>
      </c>
      <c r="W1162">
        <v>2.9581113275834701E-2</v>
      </c>
      <c r="X1162">
        <v>0.16844817488038</v>
      </c>
      <c r="Y1162" s="1">
        <v>0</v>
      </c>
      <c r="Z1162" s="1">
        <v>0</v>
      </c>
      <c r="AA1162">
        <v>5.0196994754326998E-4</v>
      </c>
      <c r="AB1162">
        <v>8.4780635292642306E-3</v>
      </c>
      <c r="AC1162">
        <v>7.0428928483143001E-3</v>
      </c>
      <c r="AD1162">
        <v>2.4657206402870198E-3</v>
      </c>
      <c r="AE1162">
        <v>0.407649500115222</v>
      </c>
      <c r="AF1162" s="3">
        <v>3.8217140635802001E-3</v>
      </c>
      <c r="AG1162">
        <v>1.7811729069715601E-3</v>
      </c>
      <c r="AH1162">
        <v>5.5686272687932101</v>
      </c>
      <c r="AI1162">
        <v>0.36514006820844103</v>
      </c>
      <c r="AJ1162">
        <v>3809.46322225005</v>
      </c>
      <c r="AK1162" t="s">
        <v>99</v>
      </c>
      <c r="AL1162" t="s">
        <v>100</v>
      </c>
      <c r="AM1162">
        <v>514905528725.75</v>
      </c>
      <c r="AN1162">
        <v>3894921</v>
      </c>
      <c r="AO1162" s="1">
        <f t="shared" si="250"/>
        <v>1.1366576859437771E-2</v>
      </c>
      <c r="AP1162" s="71">
        <f t="shared" si="251"/>
        <v>12.818675053918637</v>
      </c>
      <c r="AQ1162" s="68">
        <f t="shared" si="252"/>
        <v>2.7843293313347568E-3</v>
      </c>
      <c r="AR1162" s="72">
        <f t="shared" si="253"/>
        <v>0.22632410378808077</v>
      </c>
      <c r="AS1162" s="68" t="s">
        <v>67</v>
      </c>
      <c r="AT1162" s="15">
        <v>1</v>
      </c>
    </row>
    <row r="1163" spans="1:46" s="9" customFormat="1" x14ac:dyDescent="0.25">
      <c r="A1163" s="9" t="s">
        <v>37</v>
      </c>
      <c r="B1163" s="9">
        <v>17.007890057104099</v>
      </c>
      <c r="C1163" s="9">
        <v>1.51915505951409E-2</v>
      </c>
      <c r="D1163" s="9">
        <v>16.781249084042901</v>
      </c>
      <c r="E1163" s="9">
        <v>-2.3401700792310902</v>
      </c>
      <c r="F1163" s="13">
        <v>0</v>
      </c>
      <c r="G1163" s="13">
        <v>0</v>
      </c>
      <c r="H1163" s="9">
        <v>4.40736300494346</v>
      </c>
      <c r="I1163" s="9">
        <v>81.061632357513801</v>
      </c>
      <c r="J1163" s="9">
        <v>80.396356905338493</v>
      </c>
      <c r="K1163" s="9">
        <v>25.063973946972901</v>
      </c>
      <c r="L1163" s="9">
        <v>112.11466554014901</v>
      </c>
      <c r="M1163" s="9">
        <v>73.684847427558907</v>
      </c>
      <c r="N1163" s="9">
        <v>95.155818600647905</v>
      </c>
      <c r="O1163" s="9">
        <v>61.990048203824102</v>
      </c>
      <c r="P1163" s="9">
        <v>127984.85154640301</v>
      </c>
      <c r="Q1163" s="9">
        <v>162350.30911262601</v>
      </c>
      <c r="R1163" s="9">
        <v>96.872908681615598</v>
      </c>
      <c r="S1163" s="9">
        <v>698.80939739224402</v>
      </c>
      <c r="T1163" s="9">
        <v>0.75090555895613598</v>
      </c>
      <c r="U1163" s="9">
        <v>7.8647924410464198E-2</v>
      </c>
      <c r="V1163" s="9">
        <v>0.76074574791781902</v>
      </c>
      <c r="W1163" s="9">
        <v>2.4121161688034101E-2</v>
      </c>
      <c r="X1163" s="9">
        <v>0.13648516598368099</v>
      </c>
      <c r="Y1163" s="13">
        <v>0</v>
      </c>
      <c r="Z1163" s="13">
        <v>0</v>
      </c>
      <c r="AA1163" s="9">
        <v>5.2115455664105E-4</v>
      </c>
      <c r="AB1163" s="9">
        <v>8.4369504458141498E-3</v>
      </c>
      <c r="AC1163" s="9">
        <v>7.02913944888061E-3</v>
      </c>
      <c r="AD1163" s="9">
        <v>3.42547676090029E-3</v>
      </c>
      <c r="AE1163" s="9">
        <v>0.38674003233794801</v>
      </c>
      <c r="AF1163" s="19">
        <v>3.6740303072105101E-3</v>
      </c>
      <c r="AG1163" s="9">
        <v>2.3359754714683901E-3</v>
      </c>
      <c r="AH1163" s="9">
        <v>5.5817909603547902</v>
      </c>
      <c r="AI1163" s="9">
        <v>0.38711930579037201</v>
      </c>
      <c r="AJ1163" s="9">
        <v>4793.4023471577702</v>
      </c>
      <c r="AK1163" s="9" t="s">
        <v>101</v>
      </c>
      <c r="AL1163" s="9" t="s">
        <v>102</v>
      </c>
      <c r="AM1163" s="9">
        <v>510245782645.09998</v>
      </c>
      <c r="AN1163" s="9">
        <v>3986767</v>
      </c>
      <c r="AO1163" s="13">
        <f t="shared" si="250"/>
        <v>1.1224324312732171E-2</v>
      </c>
      <c r="AP1163" s="61">
        <f t="shared" si="251"/>
        <v>12.668023645863025</v>
      </c>
      <c r="AQ1163" s="19">
        <f t="shared" si="252"/>
        <v>4.1910110199209864E-3</v>
      </c>
      <c r="AR1163" s="16">
        <f t="shared" si="253"/>
        <v>0.34258433142871003</v>
      </c>
      <c r="AS1163" s="19">
        <f>AVERAGE(AQ1161:AQ1163)</f>
        <v>2.9532387543475098E-3</v>
      </c>
      <c r="AT1163" s="16">
        <v>1</v>
      </c>
    </row>
    <row r="1164" spans="1:46" x14ac:dyDescent="0.25">
      <c r="A1164" t="s">
        <v>37</v>
      </c>
      <c r="B1164">
        <v>17.608476217497099</v>
      </c>
      <c r="C1164">
        <v>1.5690345701472298E-2</v>
      </c>
      <c r="D1164">
        <v>17.285635525675101</v>
      </c>
      <c r="E1164">
        <v>5.1898131821211102</v>
      </c>
      <c r="F1164" s="1">
        <v>0</v>
      </c>
      <c r="G1164" s="1">
        <v>0</v>
      </c>
      <c r="H1164">
        <v>4.7056625847087998</v>
      </c>
      <c r="I1164">
        <v>103.968119615926</v>
      </c>
      <c r="J1164">
        <v>103.19593925187201</v>
      </c>
      <c r="K1164">
        <v>50.404737555720402</v>
      </c>
      <c r="L1164">
        <v>136.86542609245001</v>
      </c>
      <c r="M1164">
        <v>77.949981374898101</v>
      </c>
      <c r="N1164">
        <v>95.291111813634998</v>
      </c>
      <c r="O1164">
        <v>62.040321689212398</v>
      </c>
      <c r="P1164">
        <v>120741.734575555</v>
      </c>
      <c r="Q1164">
        <v>153167.998840969</v>
      </c>
      <c r="R1164">
        <v>87.993847312783899</v>
      </c>
      <c r="S1164">
        <v>694.15268717192703</v>
      </c>
      <c r="T1164">
        <v>0.76928410551125803</v>
      </c>
      <c r="U1164">
        <v>6.2197033481428098E-2</v>
      </c>
      <c r="V1164">
        <v>0.80551806664561199</v>
      </c>
      <c r="W1164">
        <v>1.9306191914460199E-2</v>
      </c>
      <c r="X1164">
        <v>0.112978707958499</v>
      </c>
      <c r="Y1164" s="1">
        <v>0</v>
      </c>
      <c r="Z1164" s="1">
        <v>0</v>
      </c>
      <c r="AA1164">
        <v>5.5140171051156601E-4</v>
      </c>
      <c r="AB1164">
        <v>8.2090843739361808E-3</v>
      </c>
      <c r="AC1164">
        <v>6.9307691898816597E-3</v>
      </c>
      <c r="AD1164">
        <v>3.5756656268637302E-3</v>
      </c>
      <c r="AE1164">
        <v>0.36229646835115498</v>
      </c>
      <c r="AF1164" s="3">
        <v>3.4418164493359698E-3</v>
      </c>
      <c r="AG1164">
        <v>2.9650047474520701E-3</v>
      </c>
      <c r="AH1164">
        <v>5.2654152540783796</v>
      </c>
      <c r="AI1164">
        <v>0.38472495793589601</v>
      </c>
      <c r="AJ1164">
        <v>5967.5685249245798</v>
      </c>
      <c r="AK1164" t="s">
        <v>103</v>
      </c>
      <c r="AL1164" t="s">
        <v>104</v>
      </c>
      <c r="AM1164">
        <v>379771996303.85999</v>
      </c>
      <c r="AN1164">
        <v>3145325</v>
      </c>
      <c r="AO1164" s="1">
        <f t="shared" si="250"/>
        <v>1.0923987349729197E-2</v>
      </c>
      <c r="AP1164" s="5">
        <f t="shared" si="251"/>
        <v>12.349170131340825</v>
      </c>
      <c r="AQ1164" s="3">
        <f t="shared" si="252"/>
        <v>5.0870856976043162E-3</v>
      </c>
      <c r="AR1164" s="15">
        <f t="shared" si="253"/>
        <v>0.42588336140974659</v>
      </c>
      <c r="AT1164" s="15">
        <v>1</v>
      </c>
    </row>
    <row r="1165" spans="1:46" x14ac:dyDescent="0.25">
      <c r="A1165" t="s">
        <v>37</v>
      </c>
      <c r="B1165">
        <v>18.660568399363299</v>
      </c>
      <c r="C1165">
        <v>1.6625767550337501E-2</v>
      </c>
      <c r="D1165">
        <v>18.2239949587842</v>
      </c>
      <c r="E1165">
        <v>9.3385182594403098</v>
      </c>
      <c r="F1165" s="1">
        <v>0</v>
      </c>
      <c r="G1165" s="1">
        <v>0</v>
      </c>
      <c r="H1165">
        <v>4.8849799856253</v>
      </c>
      <c r="I1165">
        <v>127.445291868119</v>
      </c>
      <c r="J1165">
        <v>126.38488421818801</v>
      </c>
      <c r="K1165">
        <v>72.747581390370698</v>
      </c>
      <c r="L1165">
        <v>161.46778310562601</v>
      </c>
      <c r="M1165">
        <v>79.875195380668799</v>
      </c>
      <c r="N1165">
        <v>95.379822003718601</v>
      </c>
      <c r="O1165">
        <v>61.2434693808814</v>
      </c>
      <c r="P1165">
        <v>116703.48373778599</v>
      </c>
      <c r="Q1165">
        <v>147380.20698409301</v>
      </c>
      <c r="R1165">
        <v>83.931536613674197</v>
      </c>
      <c r="S1165">
        <v>694.60979990445196</v>
      </c>
      <c r="T1165">
        <v>0.780034053388588</v>
      </c>
      <c r="U1165">
        <v>5.5717108655454498E-2</v>
      </c>
      <c r="V1165">
        <v>0.82578089601054605</v>
      </c>
      <c r="W1165">
        <v>1.7327487860093201E-2</v>
      </c>
      <c r="X1165">
        <v>0.101174507473905</v>
      </c>
      <c r="Y1165" s="1">
        <v>0</v>
      </c>
      <c r="Z1165" s="1">
        <v>0</v>
      </c>
      <c r="AA1165">
        <v>5.6537392953250303E-4</v>
      </c>
      <c r="AB1165">
        <v>8.1066102773202295E-3</v>
      </c>
      <c r="AC1165">
        <v>6.8655009830115802E-3</v>
      </c>
      <c r="AD1165">
        <v>4.02316888328087E-3</v>
      </c>
      <c r="AE1165">
        <v>0.36317415739789899</v>
      </c>
      <c r="AF1165" s="3">
        <v>3.4501544952800401E-3</v>
      </c>
      <c r="AG1165">
        <v>3.5694054980656299E-3</v>
      </c>
      <c r="AH1165">
        <v>5.3237373418187204</v>
      </c>
      <c r="AI1165">
        <v>0.40523836019868698</v>
      </c>
      <c r="AJ1165">
        <v>6982.7932893590596</v>
      </c>
      <c r="AK1165" t="s">
        <v>105</v>
      </c>
      <c r="AL1165" t="s">
        <v>106</v>
      </c>
      <c r="AM1165">
        <v>288531624612.15002</v>
      </c>
      <c r="AN1165">
        <v>2472348</v>
      </c>
      <c r="AO1165" s="1">
        <f t="shared" si="250"/>
        <v>1.0881029407824124E-2</v>
      </c>
      <c r="AP1165" s="5">
        <f t="shared" si="251"/>
        <v>12.303476589643235</v>
      </c>
      <c r="AQ1165" s="3">
        <f t="shared" si="252"/>
        <v>6.1833031712048275E-3</v>
      </c>
      <c r="AR1165" s="15">
        <f t="shared" si="253"/>
        <v>0.51669069009903335</v>
      </c>
      <c r="AT1165" s="15">
        <v>1</v>
      </c>
    </row>
    <row r="1166" spans="1:46" x14ac:dyDescent="0.25">
      <c r="A1166" t="s">
        <v>37</v>
      </c>
      <c r="B1166">
        <v>18.963505452270098</v>
      </c>
      <c r="C1166">
        <v>1.7251775281381099E-2</v>
      </c>
      <c r="D1166">
        <v>18.846507347666599</v>
      </c>
      <c r="E1166">
        <v>17.163241390419799</v>
      </c>
      <c r="F1166" s="1">
        <v>0</v>
      </c>
      <c r="G1166" s="1">
        <v>0</v>
      </c>
      <c r="H1166">
        <v>5.0839196294811302</v>
      </c>
      <c r="I1166">
        <v>150.287612813914</v>
      </c>
      <c r="J1166">
        <v>148.680370896959</v>
      </c>
      <c r="K1166">
        <v>95.683889234012199</v>
      </c>
      <c r="L1166">
        <v>186.13886633001201</v>
      </c>
      <c r="M1166">
        <v>81.899324155784996</v>
      </c>
      <c r="N1166">
        <v>95.465331794685895</v>
      </c>
      <c r="O1166">
        <v>60.1267512028883</v>
      </c>
      <c r="P1166">
        <v>110697.22009869901</v>
      </c>
      <c r="Q1166">
        <v>140047.798899441</v>
      </c>
      <c r="R1166">
        <v>80.625901330833699</v>
      </c>
      <c r="S1166">
        <v>690.91952967532598</v>
      </c>
      <c r="T1166">
        <v>0.79169061605708801</v>
      </c>
      <c r="U1166">
        <v>4.2714527974917801E-2</v>
      </c>
      <c r="V1166">
        <v>0.85860489365897397</v>
      </c>
      <c r="W1166">
        <v>1.28486883697068E-2</v>
      </c>
      <c r="X1166">
        <v>8.5831889996400595E-2</v>
      </c>
      <c r="Y1166" s="1">
        <v>0</v>
      </c>
      <c r="Z1166" s="1">
        <v>0</v>
      </c>
      <c r="AA1166">
        <v>5.80036193332934E-4</v>
      </c>
      <c r="AB1166">
        <v>8.0564962284562901E-3</v>
      </c>
      <c r="AC1166">
        <v>6.8398000789342299E-3</v>
      </c>
      <c r="AD1166">
        <v>4.4873223617342799E-3</v>
      </c>
      <c r="AE1166">
        <v>0.369653466705122</v>
      </c>
      <c r="AF1166" s="3">
        <v>3.5117079336986498E-3</v>
      </c>
      <c r="AG1166">
        <v>3.8464614216486E-3</v>
      </c>
      <c r="AH1166">
        <v>5.4890615990272398</v>
      </c>
      <c r="AI1166">
        <v>0.42702337324918099</v>
      </c>
      <c r="AJ1166">
        <v>8346.3033453868993</v>
      </c>
      <c r="AK1166" t="s">
        <v>107</v>
      </c>
      <c r="AL1166" t="s">
        <v>108</v>
      </c>
      <c r="AM1166">
        <v>166764808592.59</v>
      </c>
      <c r="AN1166">
        <v>1506495</v>
      </c>
      <c r="AO1166" s="1">
        <f t="shared" si="250"/>
        <v>1.0931544205965813E-2</v>
      </c>
      <c r="AP1166" s="5">
        <f t="shared" si="251"/>
        <v>12.357205957249139</v>
      </c>
      <c r="AQ1166" s="3">
        <f t="shared" si="252"/>
        <v>6.4383772794878742E-3</v>
      </c>
      <c r="AR1166" s="15">
        <f t="shared" si="253"/>
        <v>0.53461110204653406</v>
      </c>
      <c r="AT1166" s="15">
        <v>1</v>
      </c>
    </row>
    <row r="1167" spans="1:46" x14ac:dyDescent="0.25">
      <c r="A1167" t="s">
        <v>37</v>
      </c>
      <c r="B1167">
        <v>18.316646389047801</v>
      </c>
      <c r="C1167">
        <v>1.69871740800169E-2</v>
      </c>
      <c r="D1167">
        <v>18.583915503633001</v>
      </c>
      <c r="E1167">
        <v>24.8193576211394</v>
      </c>
      <c r="F1167" s="1">
        <v>0</v>
      </c>
      <c r="G1167" s="1">
        <v>0</v>
      </c>
      <c r="H1167">
        <v>5.3242361101515296</v>
      </c>
      <c r="I1167">
        <v>172.83378060903101</v>
      </c>
      <c r="J1167">
        <v>168.97530878792199</v>
      </c>
      <c r="K1167">
        <v>120.358076892965</v>
      </c>
      <c r="L1167">
        <v>210.980694621986</v>
      </c>
      <c r="M1167">
        <v>85.857856124268494</v>
      </c>
      <c r="N1167">
        <v>95.5408451361006</v>
      </c>
      <c r="O1167">
        <v>58.706621412676803</v>
      </c>
      <c r="P1167">
        <v>103865.928440344</v>
      </c>
      <c r="Q1167">
        <v>130866.816300024</v>
      </c>
      <c r="R1167">
        <v>76.668549807929494</v>
      </c>
      <c r="S1167">
        <v>682.37307804062004</v>
      </c>
      <c r="T1167">
        <v>0.80014778360624905</v>
      </c>
      <c r="U1167">
        <v>3.1718801615606598E-2</v>
      </c>
      <c r="V1167">
        <v>0.88661142956074002</v>
      </c>
      <c r="W1167">
        <v>9.1619638777658795E-3</v>
      </c>
      <c r="X1167">
        <v>7.2507804945887294E-2</v>
      </c>
      <c r="Y1167" s="1">
        <v>0</v>
      </c>
      <c r="Z1167" s="1">
        <v>0</v>
      </c>
      <c r="AA1167">
        <v>6.1725398070890602E-4</v>
      </c>
      <c r="AB1167">
        <v>8.0632636832468699E-3</v>
      </c>
      <c r="AC1167">
        <v>6.8538005230032303E-3</v>
      </c>
      <c r="AD1167">
        <v>4.3525704397158601E-3</v>
      </c>
      <c r="AE1167">
        <v>0.36995018041370298</v>
      </c>
      <c r="AF1167" s="3">
        <v>3.5145267139301802E-3</v>
      </c>
      <c r="AG1167">
        <v>3.7320321438382401E-3</v>
      </c>
      <c r="AH1167">
        <v>5.6142295277206102</v>
      </c>
      <c r="AI1167">
        <v>0.45835740025022498</v>
      </c>
      <c r="AJ1167">
        <v>10187.7645406426</v>
      </c>
      <c r="AK1167" t="s">
        <v>109</v>
      </c>
      <c r="AL1167" t="s">
        <v>110</v>
      </c>
      <c r="AM1167">
        <v>88854289668.789993</v>
      </c>
      <c r="AN1167">
        <v>855471</v>
      </c>
      <c r="AO1167" s="1">
        <f t="shared" si="250"/>
        <v>1.0985581217642317E-2</v>
      </c>
      <c r="AP1167" s="5">
        <f t="shared" si="251"/>
        <v>12.41464827259755</v>
      </c>
      <c r="AQ1167" s="3">
        <f t="shared" si="252"/>
        <v>5.7330807134581812E-3</v>
      </c>
      <c r="AR1167" s="15">
        <f t="shared" si="253"/>
        <v>0.47540598709329052</v>
      </c>
      <c r="AT1167" s="15">
        <v>1</v>
      </c>
    </row>
    <row r="1168" spans="1:46" x14ac:dyDescent="0.25">
      <c r="A1168" t="s">
        <v>37</v>
      </c>
      <c r="B1168">
        <v>16.889589887336601</v>
      </c>
      <c r="C1168">
        <v>1.5942147299277301E-2</v>
      </c>
      <c r="D1168">
        <v>17.5391939040348</v>
      </c>
      <c r="E1168">
        <v>31.064260720008999</v>
      </c>
      <c r="F1168" s="1">
        <v>0</v>
      </c>
      <c r="G1168" s="1">
        <v>0</v>
      </c>
      <c r="H1168">
        <v>5.7526534225325197</v>
      </c>
      <c r="I1168">
        <v>193.77386776763899</v>
      </c>
      <c r="J1168">
        <v>183.25275724287701</v>
      </c>
      <c r="K1168">
        <v>158.29823796779201</v>
      </c>
      <c r="L1168">
        <v>235.93585248768301</v>
      </c>
      <c r="M1168">
        <v>93.733807498022202</v>
      </c>
      <c r="N1168">
        <v>95.462795404017498</v>
      </c>
      <c r="O1168">
        <v>61.471592860195102</v>
      </c>
      <c r="P1168">
        <v>93582.239551599094</v>
      </c>
      <c r="Q1168">
        <v>118246.45052868999</v>
      </c>
      <c r="R1168">
        <v>69.690156137899194</v>
      </c>
      <c r="S1168">
        <v>662.36502650839998</v>
      </c>
      <c r="T1168">
        <v>0.79202080968905098</v>
      </c>
      <c r="U1168">
        <v>2.6292973857346798E-2</v>
      </c>
      <c r="V1168">
        <v>0.90526801233922605</v>
      </c>
      <c r="W1168">
        <v>7.9090550362231806E-3</v>
      </c>
      <c r="X1168">
        <v>6.0529958767203802E-2</v>
      </c>
      <c r="Y1168" s="1">
        <v>0</v>
      </c>
      <c r="Z1168" s="1">
        <v>0</v>
      </c>
      <c r="AA1168">
        <v>6.9870798879223799E-4</v>
      </c>
      <c r="AB1168">
        <v>7.6784930674260003E-3</v>
      </c>
      <c r="AC1168">
        <v>6.7721798672178398E-3</v>
      </c>
      <c r="AD1168">
        <v>3.7221416023561701E-3</v>
      </c>
      <c r="AE1168">
        <v>0.33102145902309299</v>
      </c>
      <c r="AF1168" s="3">
        <v>3.1447038607193799E-3</v>
      </c>
      <c r="AG1168">
        <v>3.6962624598134101E-3</v>
      </c>
      <c r="AH1168">
        <v>4.5865849852726699</v>
      </c>
      <c r="AI1168">
        <v>0.38520170025759598</v>
      </c>
      <c r="AJ1168">
        <v>13096.3861134123</v>
      </c>
      <c r="AK1168" t="s">
        <v>111</v>
      </c>
      <c r="AL1168" t="s">
        <v>112</v>
      </c>
      <c r="AM1168">
        <v>32799639140.439999</v>
      </c>
      <c r="AN1168">
        <v>350490</v>
      </c>
      <c r="AO1168" s="1">
        <f>AA1168+AC1168*$AO$930+AF1168*AT1168</f>
        <v>1.0615591716729458E-2</v>
      </c>
      <c r="AP1168" s="5">
        <f>100*(1-(1-AO1168)^12)</f>
        <v>12.020650944002432</v>
      </c>
      <c r="AQ1168" s="3">
        <f>(1-(1-B1168/100)^(1/12))- AO1168</f>
        <v>4.6828645283295313E-3</v>
      </c>
      <c r="AR1168" s="15">
        <f>B1168/AP1168-1</f>
        <v>0.40504786022120309</v>
      </c>
      <c r="AT1168" s="15">
        <v>1</v>
      </c>
    </row>
    <row r="1169" spans="1:46" x14ac:dyDescent="0.25">
      <c r="A1169" t="s">
        <v>37</v>
      </c>
      <c r="B1169">
        <v>16.260993712512299</v>
      </c>
      <c r="C1169">
        <v>1.4440538160082899E-2</v>
      </c>
      <c r="D1169">
        <v>16.016497886560401</v>
      </c>
      <c r="E1169">
        <v>43.4204800578757</v>
      </c>
      <c r="F1169" s="1">
        <v>0</v>
      </c>
      <c r="G1169" s="1">
        <v>0</v>
      </c>
      <c r="H1169">
        <v>6.4885233516958101</v>
      </c>
      <c r="I1169">
        <v>240.1120852924</v>
      </c>
      <c r="J1169">
        <v>215.005673715661</v>
      </c>
      <c r="K1169">
        <v>226.28080299693701</v>
      </c>
      <c r="L1169">
        <v>286.78681534192998</v>
      </c>
      <c r="M1169">
        <v>105.67280114807301</v>
      </c>
      <c r="N1169">
        <v>95.782534388909298</v>
      </c>
      <c r="O1169">
        <v>66.247736636788304</v>
      </c>
      <c r="P1169">
        <v>83980.910923960997</v>
      </c>
      <c r="Q1169">
        <v>106694.765391179</v>
      </c>
      <c r="R1169">
        <v>56.334811439001498</v>
      </c>
      <c r="S1169">
        <v>637.322144202255</v>
      </c>
      <c r="T1169">
        <v>0.72109878564890595</v>
      </c>
      <c r="U1169">
        <v>7.5228143096387496E-3</v>
      </c>
      <c r="V1169">
        <v>0.97984482066001799</v>
      </c>
      <c r="W1169">
        <v>1.61673185009172E-3</v>
      </c>
      <c r="X1169">
        <v>1.1015633180251099E-2</v>
      </c>
      <c r="Y1169" s="1">
        <v>0</v>
      </c>
      <c r="Z1169" s="1">
        <v>0</v>
      </c>
      <c r="AA1169">
        <v>8.0213034142540495E-4</v>
      </c>
      <c r="AB1169">
        <v>6.9669509121823899E-3</v>
      </c>
      <c r="AC1169">
        <v>6.5506928580637801E-3</v>
      </c>
      <c r="AD1169">
        <v>2.9185355227217E-3</v>
      </c>
      <c r="AE1169">
        <v>0.26236292502439501</v>
      </c>
      <c r="AF1169" s="3">
        <v>2.4924477877317501E-3</v>
      </c>
      <c r="AG1169">
        <v>3.7352267348368501E-3</v>
      </c>
      <c r="AH1169">
        <v>2.8774794650630202</v>
      </c>
      <c r="AI1169">
        <v>0.277747816181384</v>
      </c>
      <c r="AJ1169">
        <v>17359.1738677797</v>
      </c>
      <c r="AK1169" t="s">
        <v>113</v>
      </c>
      <c r="AL1169" t="s">
        <v>114</v>
      </c>
      <c r="AM1169">
        <v>39630843807.75</v>
      </c>
      <c r="AN1169">
        <v>471903</v>
      </c>
      <c r="AO1169" s="1">
        <f>AA1169+AC1169*$AO$930+AF1169*AT1169</f>
        <v>9.8452709872209349E-3</v>
      </c>
      <c r="AP1169" s="5">
        <f>100*(1-(1-AO1169)^12)</f>
        <v>11.195128086534311</v>
      </c>
      <c r="AQ1169" s="3">
        <f>(1-(1-B1169/100)^(1/12))- AO1169</f>
        <v>4.8346865148731193E-3</v>
      </c>
      <c r="AR1169" s="15">
        <f>B1169/AP1169-1</f>
        <v>0.45250626762111779</v>
      </c>
      <c r="AT1169" s="15">
        <v>1</v>
      </c>
    </row>
    <row r="1171" spans="1:46" x14ac:dyDescent="0.25">
      <c r="AO1171" t="s">
        <v>226</v>
      </c>
      <c r="AP1171" t="s">
        <v>67</v>
      </c>
      <c r="AQ1171" t="s">
        <v>268</v>
      </c>
      <c r="AR1171" t="s">
        <v>335</v>
      </c>
    </row>
    <row r="1172" spans="1:46" x14ac:dyDescent="0.25">
      <c r="A1172" t="s">
        <v>0</v>
      </c>
      <c r="B1172" t="s">
        <v>1</v>
      </c>
      <c r="C1172" t="s">
        <v>2</v>
      </c>
      <c r="D1172" t="s">
        <v>3</v>
      </c>
      <c r="E1172" t="s">
        <v>5</v>
      </c>
      <c r="F1172" t="s">
        <v>6</v>
      </c>
      <c r="G1172" t="s">
        <v>208</v>
      </c>
      <c r="H1172" t="s">
        <v>7</v>
      </c>
      <c r="I1172" t="s">
        <v>8</v>
      </c>
      <c r="J1172" t="s">
        <v>134</v>
      </c>
      <c r="K1172" t="s">
        <v>143</v>
      </c>
      <c r="L1172" t="s">
        <v>9</v>
      </c>
      <c r="M1172" t="s">
        <v>10</v>
      </c>
      <c r="N1172" t="s">
        <v>11</v>
      </c>
      <c r="O1172" t="s">
        <v>13</v>
      </c>
      <c r="P1172" t="s">
        <v>14</v>
      </c>
      <c r="Q1172" t="s">
        <v>15</v>
      </c>
      <c r="R1172" t="s">
        <v>16</v>
      </c>
      <c r="S1172" t="s">
        <v>17</v>
      </c>
      <c r="T1172" t="s">
        <v>18</v>
      </c>
      <c r="U1172" t="s">
        <v>20</v>
      </c>
      <c r="V1172" t="s">
        <v>21</v>
      </c>
      <c r="W1172" t="s">
        <v>22</v>
      </c>
      <c r="X1172" t="s">
        <v>23</v>
      </c>
      <c r="Y1172" t="s">
        <v>24</v>
      </c>
      <c r="Z1172" t="s">
        <v>25</v>
      </c>
      <c r="AA1172" t="s">
        <v>26</v>
      </c>
      <c r="AB1172" t="s">
        <v>27</v>
      </c>
      <c r="AC1172" t="s">
        <v>263</v>
      </c>
      <c r="AD1172" t="s">
        <v>29</v>
      </c>
      <c r="AE1172" t="s">
        <v>326</v>
      </c>
      <c r="AF1172" s="3" t="s">
        <v>233</v>
      </c>
      <c r="AG1172" t="s">
        <v>30</v>
      </c>
      <c r="AH1172" t="s">
        <v>31</v>
      </c>
      <c r="AI1172" t="s">
        <v>32</v>
      </c>
      <c r="AJ1172" t="s">
        <v>33</v>
      </c>
      <c r="AK1172" t="s">
        <v>34</v>
      </c>
      <c r="AL1172" t="s">
        <v>74</v>
      </c>
      <c r="AM1172" t="s">
        <v>35</v>
      </c>
      <c r="AN1172" t="s">
        <v>36</v>
      </c>
      <c r="AO1172" s="15">
        <v>1</v>
      </c>
      <c r="AP1172" s="15" t="s">
        <v>67</v>
      </c>
    </row>
    <row r="1173" spans="1:46" x14ac:dyDescent="0.25">
      <c r="A1173" t="s">
        <v>37</v>
      </c>
      <c r="B1173">
        <v>8.3547770155824992</v>
      </c>
      <c r="C1173">
        <v>5.0052146564618398E-3</v>
      </c>
      <c r="D1173">
        <v>5.8436410346982299</v>
      </c>
      <c r="E1173">
        <v>-28.598895120710299</v>
      </c>
      <c r="F1173" s="1">
        <v>0</v>
      </c>
      <c r="G1173" s="1">
        <v>0</v>
      </c>
      <c r="H1173">
        <v>3.28013149721159</v>
      </c>
      <c r="I1173">
        <v>-240.34632118143199</v>
      </c>
      <c r="J1173">
        <v>-179.27159954099699</v>
      </c>
      <c r="K1173">
        <v>-244.00629371972201</v>
      </c>
      <c r="L1173">
        <v>-214.76165515215101</v>
      </c>
      <c r="M1173">
        <v>67.705076975867797</v>
      </c>
      <c r="N1173">
        <v>80.728049935103599</v>
      </c>
      <c r="O1173">
        <v>53.550934138619198</v>
      </c>
      <c r="P1173">
        <v>155476.00569704999</v>
      </c>
      <c r="Q1173">
        <v>219462.20380765499</v>
      </c>
      <c r="R1173">
        <v>122.37751073979</v>
      </c>
      <c r="S1173">
        <v>604.92194259279404</v>
      </c>
      <c r="T1173" s="1">
        <v>0</v>
      </c>
      <c r="U1173">
        <v>0.50364792705345696</v>
      </c>
      <c r="V1173">
        <v>0.42412563194728098</v>
      </c>
      <c r="W1173">
        <v>1.6928695114870999E-2</v>
      </c>
      <c r="X1173">
        <v>5.5297745884390001E-2</v>
      </c>
      <c r="Y1173" s="1">
        <v>0</v>
      </c>
      <c r="Z1173">
        <v>1</v>
      </c>
      <c r="AA1173">
        <v>4.80686838687834E-4</v>
      </c>
      <c r="AB1173">
        <v>4.52450144990575E-3</v>
      </c>
      <c r="AC1173">
        <v>4.1472118633453497E-3</v>
      </c>
      <c r="AD1173" s="1">
        <v>0</v>
      </c>
      <c r="AE1173">
        <v>0.29814272963396699</v>
      </c>
      <c r="AF1173" s="3">
        <v>0</v>
      </c>
      <c r="AG1173" s="1">
        <v>0</v>
      </c>
      <c r="AH1173">
        <v>5.0068356609176803</v>
      </c>
      <c r="AI1173">
        <v>0.32609193412127602</v>
      </c>
      <c r="AJ1173">
        <v>120.833885869002</v>
      </c>
      <c r="AK1173" t="s">
        <v>75</v>
      </c>
      <c r="AL1173" t="s">
        <v>76</v>
      </c>
      <c r="AM1173">
        <v>115985100.25</v>
      </c>
      <c r="AN1173">
        <v>746</v>
      </c>
      <c r="AO1173" s="1">
        <f>AA1173+AC1173*$AO$930+AF1173*AT1173</f>
        <v>4.6278987020331834E-3</v>
      </c>
      <c r="AP1173" s="5">
        <f>100*(1-(1-AO1173)^12)</f>
        <v>5.4142813484451713</v>
      </c>
      <c r="AQ1173" s="3">
        <f>(1-(1-B1173/100)^(1/12))- AO1173</f>
        <v>2.6161801706502293E-3</v>
      </c>
      <c r="AR1173" s="15">
        <f>B1173/AP1173-1</f>
        <v>0.54309990151911025</v>
      </c>
      <c r="AT1173" s="15">
        <v>0.4</v>
      </c>
    </row>
    <row r="1174" spans="1:46" x14ac:dyDescent="0.25">
      <c r="A1174" t="s">
        <v>37</v>
      </c>
      <c r="B1174">
        <v>3.1431366613400602</v>
      </c>
      <c r="C1174">
        <v>5.3974182824657498E-3</v>
      </c>
      <c r="D1174">
        <v>6.2880475123227502</v>
      </c>
      <c r="E1174">
        <v>-27.4394674547442</v>
      </c>
      <c r="F1174" s="1">
        <v>0</v>
      </c>
      <c r="G1174" s="1">
        <v>0</v>
      </c>
      <c r="H1174">
        <v>3.2957096920608202</v>
      </c>
      <c r="I1174">
        <v>-210.744025196227</v>
      </c>
      <c r="J1174">
        <v>-173.17903347428501</v>
      </c>
      <c r="K1174">
        <v>-235.238023926777</v>
      </c>
      <c r="L1174">
        <v>-186.01791202054301</v>
      </c>
      <c r="M1174">
        <v>67.762438817818094</v>
      </c>
      <c r="N1174">
        <v>82.667419505403899</v>
      </c>
      <c r="O1174">
        <v>54.873086486807701</v>
      </c>
      <c r="P1174">
        <v>160839.80712689899</v>
      </c>
      <c r="Q1174">
        <v>222812.40090719899</v>
      </c>
      <c r="R1174">
        <v>120.408712678469</v>
      </c>
      <c r="S1174">
        <v>643.04972405917601</v>
      </c>
      <c r="T1174">
        <v>8.53374476689218E-4</v>
      </c>
      <c r="U1174">
        <v>0.27280707106827901</v>
      </c>
      <c r="V1174">
        <v>0.50439650009575798</v>
      </c>
      <c r="W1174">
        <v>5.7139436507925002E-2</v>
      </c>
      <c r="X1174">
        <v>0.16565699232803599</v>
      </c>
      <c r="Y1174" s="1">
        <v>0</v>
      </c>
      <c r="Z1174">
        <v>1</v>
      </c>
      <c r="AA1174">
        <v>5.0689133842298699E-4</v>
      </c>
      <c r="AB1174">
        <v>4.8904769331813E-3</v>
      </c>
      <c r="AC1174">
        <v>4.33539930368436E-3</v>
      </c>
      <c r="AD1174" s="1">
        <v>0</v>
      </c>
      <c r="AE1174">
        <v>0.292293457688582</v>
      </c>
      <c r="AF1174" s="3">
        <v>0</v>
      </c>
      <c r="AG1174" s="1">
        <v>0</v>
      </c>
      <c r="AH1174">
        <v>4.9608769384443301</v>
      </c>
      <c r="AI1174">
        <v>0.32383571837359798</v>
      </c>
      <c r="AJ1174">
        <v>325.417751000181</v>
      </c>
      <c r="AK1174" t="s">
        <v>77</v>
      </c>
      <c r="AL1174" t="s">
        <v>78</v>
      </c>
      <c r="AM1174">
        <v>359959488.35000002</v>
      </c>
      <c r="AN1174">
        <v>2238</v>
      </c>
      <c r="AO1174" s="1">
        <f t="shared" ref="AO1174:AO1191" si="254">AA1174+AC1174*$AO$930+AF1174*AT1174</f>
        <v>4.8422906421073473E-3</v>
      </c>
      <c r="AP1174" s="5">
        <f t="shared" ref="AP1174:AP1190" si="255">100*(1-(1-AO1174)^12)</f>
        <v>5.6584643271073265</v>
      </c>
      <c r="AQ1174" s="3">
        <f t="shared" ref="AQ1174:AQ1191" si="256">(1-(1-B1174/100)^(1/12))- AO1174</f>
        <v>-2.1845010860739953E-3</v>
      </c>
      <c r="AR1174" s="15">
        <f t="shared" ref="AR1174:AR1191" si="257">B1174/AP1174-1</f>
        <v>-0.44452478982988153</v>
      </c>
      <c r="AT1174" s="15">
        <f>AT1173</f>
        <v>0.4</v>
      </c>
    </row>
    <row r="1175" spans="1:46" x14ac:dyDescent="0.25">
      <c r="A1175" t="s">
        <v>37</v>
      </c>
      <c r="B1175">
        <v>5.2299555736647898</v>
      </c>
      <c r="C1175">
        <v>5.0576507152502101E-3</v>
      </c>
      <c r="D1175">
        <v>5.90316807132458</v>
      </c>
      <c r="E1175">
        <v>-28.641792419820401</v>
      </c>
      <c r="F1175" s="1">
        <v>0</v>
      </c>
      <c r="G1175" s="1">
        <v>0</v>
      </c>
      <c r="H1175">
        <v>3.28264287090433</v>
      </c>
      <c r="I1175">
        <v>-180.876681581041</v>
      </c>
      <c r="J1175">
        <v>-173.04743595232799</v>
      </c>
      <c r="K1175">
        <v>-240.20772613753601</v>
      </c>
      <c r="L1175">
        <v>-159.11054053090999</v>
      </c>
      <c r="M1175">
        <v>68.788878398696994</v>
      </c>
      <c r="N1175">
        <v>84.511156095007905</v>
      </c>
      <c r="O1175">
        <v>56.361036235728903</v>
      </c>
      <c r="P1175">
        <v>183062.90123364801</v>
      </c>
      <c r="Q1175">
        <v>250152.552583496</v>
      </c>
      <c r="R1175">
        <v>120.91341140135199</v>
      </c>
      <c r="S1175">
        <v>688.27030925351403</v>
      </c>
      <c r="T1175">
        <v>1.2469346120436201E-3</v>
      </c>
      <c r="U1175">
        <v>0.132502078792154</v>
      </c>
      <c r="V1175">
        <v>0.51929361046233002</v>
      </c>
      <c r="W1175">
        <v>9.0048817626294297E-2</v>
      </c>
      <c r="X1175">
        <v>0.25815549311922098</v>
      </c>
      <c r="Y1175" s="1">
        <v>0</v>
      </c>
      <c r="Z1175">
        <v>1</v>
      </c>
      <c r="AA1175">
        <v>5.2727147088756803E-4</v>
      </c>
      <c r="AB1175">
        <v>4.52985496250347E-3</v>
      </c>
      <c r="AC1175">
        <v>4.2574010368671101E-3</v>
      </c>
      <c r="AD1175" s="1">
        <v>5.4654313747513198E-7</v>
      </c>
      <c r="AE1175">
        <v>0.27987764036248403</v>
      </c>
      <c r="AF1175" s="3">
        <v>5.5975528072496801E-4</v>
      </c>
      <c r="AG1175" s="1">
        <v>0</v>
      </c>
      <c r="AH1175">
        <v>4.6564074838080201</v>
      </c>
      <c r="AI1175">
        <v>0.30789117533685101</v>
      </c>
      <c r="AJ1175">
        <v>925.85872561780002</v>
      </c>
      <c r="AK1175" t="s">
        <v>79</v>
      </c>
      <c r="AL1175" t="s">
        <v>80</v>
      </c>
      <c r="AM1175">
        <v>2113095068.9400001</v>
      </c>
      <c r="AN1175">
        <v>11543</v>
      </c>
      <c r="AO1175" s="1">
        <f t="shared" si="254"/>
        <v>5.0085746200446649E-3</v>
      </c>
      <c r="AP1175" s="5">
        <f t="shared" si="255"/>
        <v>5.8474564041801074</v>
      </c>
      <c r="AQ1175" s="3">
        <f t="shared" si="256"/>
        <v>-5.4217762675423144E-4</v>
      </c>
      <c r="AR1175" s="15">
        <f t="shared" si="257"/>
        <v>-0.105601613391062</v>
      </c>
      <c r="AT1175" s="15">
        <f t="shared" ref="AT1175:AT1192" si="258">AT1174</f>
        <v>0.4</v>
      </c>
    </row>
    <row r="1176" spans="1:46" x14ac:dyDescent="0.25">
      <c r="A1176" t="s">
        <v>37</v>
      </c>
      <c r="B1176">
        <v>6.7900211819543701</v>
      </c>
      <c r="C1176">
        <v>5.5733290832569397E-3</v>
      </c>
      <c r="D1176">
        <v>6.4867469945168503</v>
      </c>
      <c r="E1176">
        <v>-25.5554942148942</v>
      </c>
      <c r="F1176" s="1">
        <v>0</v>
      </c>
      <c r="G1176" s="1">
        <v>0</v>
      </c>
      <c r="H1176">
        <v>3.3125605264206199</v>
      </c>
      <c r="I1176">
        <v>-159.83014520767099</v>
      </c>
      <c r="J1176">
        <v>-157.265270482782</v>
      </c>
      <c r="K1176">
        <v>-230.75951048204101</v>
      </c>
      <c r="L1176">
        <v>-137.364159858064</v>
      </c>
      <c r="M1176">
        <v>68.074441360514498</v>
      </c>
      <c r="N1176">
        <v>84.662513029548606</v>
      </c>
      <c r="O1176">
        <v>53.5784255057441</v>
      </c>
      <c r="P1176">
        <v>177298.36205227301</v>
      </c>
      <c r="Q1176">
        <v>235332.701076041</v>
      </c>
      <c r="R1176">
        <v>120.607831911741</v>
      </c>
      <c r="S1176">
        <v>706.39518967103402</v>
      </c>
      <c r="T1176">
        <v>1.0681994895275901E-3</v>
      </c>
      <c r="U1176">
        <v>0.11955608923639</v>
      </c>
      <c r="V1176">
        <v>0.55043890844394305</v>
      </c>
      <c r="W1176">
        <v>8.41079225500002E-2</v>
      </c>
      <c r="X1176">
        <v>0.24589707976966499</v>
      </c>
      <c r="Y1176" s="1">
        <v>0</v>
      </c>
      <c r="Z1176">
        <v>1</v>
      </c>
      <c r="AA1176">
        <v>5.5228816093722498E-4</v>
      </c>
      <c r="AB1176">
        <v>5.01513783114461E-3</v>
      </c>
      <c r="AC1176">
        <v>4.91872350634624E-3</v>
      </c>
      <c r="AD1176">
        <v>5.6218559181996498E-6</v>
      </c>
      <c r="AE1176">
        <v>0.31378310258090603</v>
      </c>
      <c r="AF1176" s="3">
        <v>1.8826986154854299E-3</v>
      </c>
      <c r="AG1176" s="1">
        <v>0</v>
      </c>
      <c r="AH1176">
        <v>5.5580603939254702</v>
      </c>
      <c r="AI1176">
        <v>0.371887173252958</v>
      </c>
      <c r="AJ1176">
        <v>1501.0904410292301</v>
      </c>
      <c r="AK1176" t="s">
        <v>81</v>
      </c>
      <c r="AL1176" t="s">
        <v>82</v>
      </c>
      <c r="AM1176">
        <v>10724600622.18</v>
      </c>
      <c r="AN1176">
        <v>60489</v>
      </c>
      <c r="AO1176" s="1">
        <f t="shared" si="254"/>
        <v>6.2240911134776372E-3</v>
      </c>
      <c r="AP1176" s="5">
        <f t="shared" si="255"/>
        <v>7.2184609109449678</v>
      </c>
      <c r="AQ1176" s="3">
        <f t="shared" si="256"/>
        <v>-3.8160842134880076E-4</v>
      </c>
      <c r="AR1176" s="15">
        <f t="shared" si="257"/>
        <v>-5.9353335049716405E-2</v>
      </c>
      <c r="AT1176" s="15">
        <f t="shared" si="258"/>
        <v>0.4</v>
      </c>
    </row>
    <row r="1177" spans="1:46" x14ac:dyDescent="0.25">
      <c r="A1177" t="s">
        <v>37</v>
      </c>
      <c r="B1177">
        <v>8.0985668510939295</v>
      </c>
      <c r="C1177">
        <v>6.3243909247441797E-3</v>
      </c>
      <c r="D1177">
        <v>7.3307696123235297</v>
      </c>
      <c r="E1177">
        <v>-20.648988692204998</v>
      </c>
      <c r="F1177" s="1">
        <v>0</v>
      </c>
      <c r="G1177" s="1">
        <v>0</v>
      </c>
      <c r="H1177">
        <v>3.3819785666157398</v>
      </c>
      <c r="I1177">
        <v>-137.173763090791</v>
      </c>
      <c r="J1177">
        <v>-135.828475455508</v>
      </c>
      <c r="K1177">
        <v>-211.94008565179499</v>
      </c>
      <c r="L1177">
        <v>-113.681645381565</v>
      </c>
      <c r="M1177">
        <v>66.666817906275696</v>
      </c>
      <c r="N1177">
        <v>84.7153119319821</v>
      </c>
      <c r="O1177">
        <v>52.643109114510402</v>
      </c>
      <c r="P1177">
        <v>169550.75423457599</v>
      </c>
      <c r="Q1177">
        <v>217433.90350587101</v>
      </c>
      <c r="R1177">
        <v>118.944269595611</v>
      </c>
      <c r="S1177">
        <v>715.34408860787005</v>
      </c>
      <c r="T1177">
        <v>1.3651867561637E-3</v>
      </c>
      <c r="U1177">
        <v>0.112770507708445</v>
      </c>
      <c r="V1177">
        <v>0.60795316207982497</v>
      </c>
      <c r="W1177">
        <v>6.8565436696782001E-2</v>
      </c>
      <c r="X1177">
        <v>0.21071089351494601</v>
      </c>
      <c r="Y1177" s="1">
        <v>0</v>
      </c>
      <c r="Z1177">
        <v>1</v>
      </c>
      <c r="AA1177">
        <v>5.6288168722247E-4</v>
      </c>
      <c r="AB1177">
        <v>5.7416588557147596E-3</v>
      </c>
      <c r="AC1177">
        <v>5.83105045433523E-3</v>
      </c>
      <c r="AD1177">
        <v>1.8910148476142599E-5</v>
      </c>
      <c r="AE1177">
        <v>0.33489590782357898</v>
      </c>
      <c r="AF1177" s="3">
        <v>3.0140631704122099E-3</v>
      </c>
      <c r="AG1177" s="1">
        <v>0</v>
      </c>
      <c r="AH1177">
        <v>6.0597962461538</v>
      </c>
      <c r="AI1177">
        <v>0.39761431273021303</v>
      </c>
      <c r="AJ1177">
        <v>1939.45415511141</v>
      </c>
      <c r="AK1177" t="s">
        <v>83</v>
      </c>
      <c r="AL1177" t="s">
        <v>84</v>
      </c>
      <c r="AM1177">
        <v>24236771665.57</v>
      </c>
      <c r="AN1177">
        <v>142947</v>
      </c>
      <c r="AO1177" s="1">
        <f t="shared" si="254"/>
        <v>7.5995574097225838E-3</v>
      </c>
      <c r="AP1177" s="5">
        <f t="shared" si="255"/>
        <v>8.7477899614660011</v>
      </c>
      <c r="AQ1177" s="3">
        <f t="shared" si="256"/>
        <v>-5.8646786530199176E-4</v>
      </c>
      <c r="AR1177" s="15">
        <f t="shared" si="257"/>
        <v>-7.4215671984798282E-2</v>
      </c>
      <c r="AT1177" s="15">
        <f t="shared" si="258"/>
        <v>0.4</v>
      </c>
    </row>
    <row r="1178" spans="1:46" x14ac:dyDescent="0.25">
      <c r="A1178" t="s">
        <v>37</v>
      </c>
      <c r="B1178">
        <v>8.4291896839776008</v>
      </c>
      <c r="C1178">
        <v>6.4282342317198097E-3</v>
      </c>
      <c r="D1178">
        <v>7.4469147617619003</v>
      </c>
      <c r="E1178">
        <v>-8.4178083163291699</v>
      </c>
      <c r="F1178" s="1">
        <v>0</v>
      </c>
      <c r="G1178" s="1">
        <v>0</v>
      </c>
      <c r="H1178">
        <v>3.6560642599095301</v>
      </c>
      <c r="I1178">
        <v>-112.807403579888</v>
      </c>
      <c r="J1178">
        <v>-110.458986977671</v>
      </c>
      <c r="K1178">
        <v>-181.44599534234499</v>
      </c>
      <c r="L1178">
        <v>-88.126407672540793</v>
      </c>
      <c r="M1178">
        <v>68.338712109808299</v>
      </c>
      <c r="N1178">
        <v>84.891043221624201</v>
      </c>
      <c r="O1178">
        <v>54.179681669779697</v>
      </c>
      <c r="P1178">
        <v>161251.761646289</v>
      </c>
      <c r="Q1178">
        <v>213925.232859287</v>
      </c>
      <c r="R1178">
        <v>113.35257786010099</v>
      </c>
      <c r="S1178">
        <v>700.81650005430197</v>
      </c>
      <c r="T1178">
        <v>2.8049308759007401E-3</v>
      </c>
      <c r="U1178">
        <v>0.129118804901801</v>
      </c>
      <c r="V1178">
        <v>0.68453610901000805</v>
      </c>
      <c r="W1178">
        <v>5.0409590217744202E-2</v>
      </c>
      <c r="X1178">
        <v>0.13593549587044501</v>
      </c>
      <c r="Y1178" s="1">
        <v>0</v>
      </c>
      <c r="Z1178">
        <v>1</v>
      </c>
      <c r="AA1178">
        <v>5.6990760845813005E-4</v>
      </c>
      <c r="AB1178">
        <v>5.7381103873192802E-3</v>
      </c>
      <c r="AC1178">
        <v>5.7204522766780902E-3</v>
      </c>
      <c r="AD1178">
        <v>1.0180634942032399E-4</v>
      </c>
      <c r="AE1178">
        <v>0.32853740855142299</v>
      </c>
      <c r="AF1178" s="3">
        <v>3.4824965306450798E-3</v>
      </c>
      <c r="AG1178" s="1">
        <v>4.0684287579758598E-7</v>
      </c>
      <c r="AH1178">
        <v>5.6145924062195798</v>
      </c>
      <c r="AI1178">
        <v>0.37939098419752898</v>
      </c>
      <c r="AJ1178">
        <v>2665.66874979875</v>
      </c>
      <c r="AK1178" t="s">
        <v>85</v>
      </c>
      <c r="AL1178" t="s">
        <v>86</v>
      </c>
      <c r="AM1178">
        <v>24741825299.959999</v>
      </c>
      <c r="AN1178">
        <v>153436</v>
      </c>
      <c r="AO1178" s="1">
        <f t="shared" si="254"/>
        <v>7.683358497394252E-3</v>
      </c>
      <c r="AP1178" s="5">
        <f t="shared" si="255"/>
        <v>8.840214151189663</v>
      </c>
      <c r="AQ1178" s="3">
        <f t="shared" si="256"/>
        <v>-3.7208106531354257E-4</v>
      </c>
      <c r="AR1178" s="15">
        <f t="shared" si="257"/>
        <v>-4.649485410449572E-2</v>
      </c>
      <c r="AT1178" s="15">
        <f t="shared" si="258"/>
        <v>0.4</v>
      </c>
    </row>
    <row r="1179" spans="1:46" x14ac:dyDescent="0.25">
      <c r="A1179" t="s">
        <v>37</v>
      </c>
      <c r="B1179">
        <v>9.1486733589170495</v>
      </c>
      <c r="C1179">
        <v>7.5334296223000001E-3</v>
      </c>
      <c r="D1179">
        <v>8.6747970225630198</v>
      </c>
      <c r="E1179">
        <v>-9.3732623816394902</v>
      </c>
      <c r="F1179" s="1">
        <v>0</v>
      </c>
      <c r="G1179" s="1">
        <v>0</v>
      </c>
      <c r="H1179">
        <v>3.7740058783193402</v>
      </c>
      <c r="I1179">
        <v>-88.286022385844603</v>
      </c>
      <c r="J1179">
        <v>-85.748005439851596</v>
      </c>
      <c r="K1179">
        <v>-156.3463394394</v>
      </c>
      <c r="L1179">
        <v>-63.103336855361398</v>
      </c>
      <c r="M1179">
        <v>69.418580427769498</v>
      </c>
      <c r="N1179">
        <v>85.727428012971103</v>
      </c>
      <c r="O1179">
        <v>54.5666624391326</v>
      </c>
      <c r="P1179">
        <v>158025.03817476201</v>
      </c>
      <c r="Q1179">
        <v>205046.072869564</v>
      </c>
      <c r="R1179">
        <v>107.945954002745</v>
      </c>
      <c r="S1179">
        <v>703.34482682694795</v>
      </c>
      <c r="T1179">
        <v>2.2950222919785202E-3</v>
      </c>
      <c r="U1179">
        <v>0.108418840226378</v>
      </c>
      <c r="V1179">
        <v>0.75837839174104904</v>
      </c>
      <c r="W1179">
        <v>4.2237984687205098E-2</v>
      </c>
      <c r="X1179">
        <v>9.0964783345367201E-2</v>
      </c>
      <c r="Y1179" s="1">
        <v>0</v>
      </c>
      <c r="Z1179">
        <v>1</v>
      </c>
      <c r="AA1179">
        <v>5.8590740937360304E-4</v>
      </c>
      <c r="AB1179">
        <v>6.5801386084976604E-3</v>
      </c>
      <c r="AC1179">
        <v>6.1880152518901301E-3</v>
      </c>
      <c r="AD1179">
        <v>2.7709074521086997E-4</v>
      </c>
      <c r="AE1179">
        <v>0.33956387205194</v>
      </c>
      <c r="AF1179" s="3">
        <v>4.0068536902128898E-3</v>
      </c>
      <c r="AG1179">
        <v>8.9636006817035204E-6</v>
      </c>
      <c r="AH1179">
        <v>5.6388130294848997</v>
      </c>
      <c r="AI1179">
        <v>0.38397244954093102</v>
      </c>
      <c r="AJ1179">
        <v>3007.1497029826201</v>
      </c>
      <c r="AK1179" t="s">
        <v>87</v>
      </c>
      <c r="AL1179" t="s">
        <v>88</v>
      </c>
      <c r="AM1179">
        <v>39134900703.980003</v>
      </c>
      <c r="AN1179">
        <v>247650</v>
      </c>
      <c r="AO1179" s="1">
        <f t="shared" si="254"/>
        <v>8.3766641373488882E-3</v>
      </c>
      <c r="AP1179" s="5">
        <f t="shared" si="255"/>
        <v>9.6015754822696646</v>
      </c>
      <c r="AQ1179" s="3">
        <f t="shared" si="256"/>
        <v>-4.1306059543716467E-4</v>
      </c>
      <c r="AR1179" s="15">
        <f t="shared" si="257"/>
        <v>-4.7169563389773628E-2</v>
      </c>
      <c r="AT1179" s="15">
        <f t="shared" si="258"/>
        <v>0.4</v>
      </c>
    </row>
    <row r="1180" spans="1:46" x14ac:dyDescent="0.25">
      <c r="A1180" t="s">
        <v>37</v>
      </c>
      <c r="B1180">
        <v>9.7225439215286293</v>
      </c>
      <c r="C1180">
        <v>8.0309412317400106E-3</v>
      </c>
      <c r="D1180">
        <v>9.2226476815816607</v>
      </c>
      <c r="E1180">
        <v>-11.1100661766319</v>
      </c>
      <c r="F1180" s="1">
        <v>0</v>
      </c>
      <c r="G1180" s="1">
        <v>0</v>
      </c>
      <c r="H1180">
        <v>3.9027778512187599</v>
      </c>
      <c r="I1180">
        <v>-61.878864257004899</v>
      </c>
      <c r="J1180">
        <v>-58.542656739617101</v>
      </c>
      <c r="K1180">
        <v>-123.784932852761</v>
      </c>
      <c r="L1180">
        <v>-36.968789690682698</v>
      </c>
      <c r="M1180">
        <v>72.107035178031296</v>
      </c>
      <c r="N1180">
        <v>87.038992911464206</v>
      </c>
      <c r="O1180">
        <v>57.506823659587901</v>
      </c>
      <c r="P1180">
        <v>159823.37905780401</v>
      </c>
      <c r="Q1180">
        <v>208252.70698999701</v>
      </c>
      <c r="R1180">
        <v>98.749606694281695</v>
      </c>
      <c r="S1180">
        <v>693.81640933416099</v>
      </c>
      <c r="T1180">
        <v>3.4894098268174502E-3</v>
      </c>
      <c r="U1180">
        <v>8.8070057786761302E-2</v>
      </c>
      <c r="V1180">
        <v>0.75467498598399096</v>
      </c>
      <c r="W1180">
        <v>4.7695072303134897E-2</v>
      </c>
      <c r="X1180">
        <v>0.109559883926112</v>
      </c>
      <c r="Y1180" s="1">
        <v>0</v>
      </c>
      <c r="Z1180">
        <v>1</v>
      </c>
      <c r="AA1180">
        <v>5.7270060086566602E-4</v>
      </c>
      <c r="AB1180">
        <v>6.4276641425827204E-3</v>
      </c>
      <c r="AC1180">
        <v>6.0653776407323702E-3</v>
      </c>
      <c r="AD1180">
        <v>8.2683764007762998E-4</v>
      </c>
      <c r="AE1180">
        <v>0.32695574843477099</v>
      </c>
      <c r="AF1180" s="3">
        <v>4.21772915480854E-3</v>
      </c>
      <c r="AG1180">
        <v>3.16229317141466E-5</v>
      </c>
      <c r="AH1180">
        <v>4.9746602073860604</v>
      </c>
      <c r="AI1180">
        <v>0.339482630928162</v>
      </c>
      <c r="AJ1180">
        <v>2716.02513308876</v>
      </c>
      <c r="AK1180" t="s">
        <v>89</v>
      </c>
      <c r="AL1180" t="s">
        <v>90</v>
      </c>
      <c r="AM1180">
        <v>45446896598.739998</v>
      </c>
      <c r="AN1180">
        <v>284357</v>
      </c>
      <c r="AO1180" s="1">
        <f t="shared" si="254"/>
        <v>8.3251699035214524E-3</v>
      </c>
      <c r="AP1180" s="5">
        <f t="shared" si="255"/>
        <v>9.5452275462476024</v>
      </c>
      <c r="AQ1180" s="3">
        <f t="shared" si="256"/>
        <v>1.6214214490300333E-4</v>
      </c>
      <c r="AR1180" s="15">
        <f t="shared" si="257"/>
        <v>1.8576442983879726E-2</v>
      </c>
      <c r="AT1180" s="15">
        <f t="shared" si="258"/>
        <v>0.4</v>
      </c>
    </row>
    <row r="1181" spans="1:46" s="9" customFormat="1" x14ac:dyDescent="0.25">
      <c r="A1181" s="9" t="s">
        <v>37</v>
      </c>
      <c r="B1181" s="9">
        <v>10.268761766914301</v>
      </c>
      <c r="C1181" s="9">
        <v>9.0260034494827907E-3</v>
      </c>
      <c r="D1181" s="9">
        <v>10.3093640391421</v>
      </c>
      <c r="E1181" s="9">
        <v>-13.6216634696647</v>
      </c>
      <c r="F1181" s="13">
        <v>0</v>
      </c>
      <c r="G1181" s="13">
        <v>0</v>
      </c>
      <c r="H1181" s="9">
        <v>3.9103140007390098</v>
      </c>
      <c r="I1181" s="9">
        <v>-36.561571629340797</v>
      </c>
      <c r="J1181" s="9">
        <v>-34.503496881922501</v>
      </c>
      <c r="K1181" s="9">
        <v>-98.673045045827607</v>
      </c>
      <c r="L1181" s="9">
        <v>-11.772763014217899</v>
      </c>
      <c r="M1181" s="9">
        <v>73.712105567452397</v>
      </c>
      <c r="N1181" s="9">
        <v>87.971410024268593</v>
      </c>
      <c r="O1181" s="9">
        <v>57.973571171543597</v>
      </c>
      <c r="P1181" s="9">
        <v>160662.379634768</v>
      </c>
      <c r="Q1181" s="9">
        <v>204779.270301262</v>
      </c>
      <c r="R1181" s="9">
        <v>97.596826898984702</v>
      </c>
      <c r="S1181" s="9">
        <v>699.18089368572805</v>
      </c>
      <c r="T1181" s="9">
        <v>3.8494249027740401E-3</v>
      </c>
      <c r="U1181" s="9">
        <v>8.0036664641296995E-2</v>
      </c>
      <c r="V1181" s="9">
        <v>0.76899546524708395</v>
      </c>
      <c r="W1181" s="9">
        <v>3.9361945122751998E-2</v>
      </c>
      <c r="X1181" s="9">
        <v>0.111605924988866</v>
      </c>
      <c r="Y1181" s="13">
        <v>0</v>
      </c>
      <c r="Z1181" s="9">
        <v>1</v>
      </c>
      <c r="AA1181" s="9">
        <v>5.6846007707618497E-4</v>
      </c>
      <c r="AB1181" s="9">
        <v>6.7295600388539104E-3</v>
      </c>
      <c r="AC1181" s="9">
        <v>6.3645962512577699E-3</v>
      </c>
      <c r="AD1181" s="9">
        <v>1.46983556389696E-3</v>
      </c>
      <c r="AE1181" s="9">
        <v>0.32294834017220497</v>
      </c>
      <c r="AF1181" s="19">
        <v>4.5212767624108804E-3</v>
      </c>
      <c r="AG1181" s="9">
        <v>1.2839893031674199E-4</v>
      </c>
      <c r="AH1181" s="9">
        <v>4.8843944804106503</v>
      </c>
      <c r="AI1181" s="9">
        <v>0.34121706347207598</v>
      </c>
      <c r="AJ1181" s="9">
        <v>2801.0376780860902</v>
      </c>
      <c r="AK1181" s="9" t="s">
        <v>91</v>
      </c>
      <c r="AL1181" s="9" t="s">
        <v>92</v>
      </c>
      <c r="AM1181" s="9">
        <v>93054846972.559998</v>
      </c>
      <c r="AN1181" s="9">
        <v>579195</v>
      </c>
      <c r="AO1181" s="13">
        <f t="shared" si="254"/>
        <v>8.7415670332983073E-3</v>
      </c>
      <c r="AP1181" s="61">
        <f t="shared" si="255"/>
        <v>9.9999521465620411</v>
      </c>
      <c r="AQ1181" s="19">
        <f t="shared" si="256"/>
        <v>2.4706030135347029E-4</v>
      </c>
      <c r="AR1181" s="16">
        <f t="shared" si="257"/>
        <v>2.6881090670486385E-2</v>
      </c>
      <c r="AT1181" s="15">
        <f t="shared" si="258"/>
        <v>0.4</v>
      </c>
    </row>
    <row r="1182" spans="1:46" s="9" customFormat="1" x14ac:dyDescent="0.25">
      <c r="A1182" s="9" t="s">
        <v>37</v>
      </c>
      <c r="B1182" s="9">
        <v>11.315710742622301</v>
      </c>
      <c r="C1182" s="9">
        <v>9.7747478101257394E-3</v>
      </c>
      <c r="D1182" s="9">
        <v>11.119197461211</v>
      </c>
      <c r="E1182" s="9">
        <v>-13.8995181305147</v>
      </c>
      <c r="F1182" s="13">
        <v>0</v>
      </c>
      <c r="G1182" s="13">
        <v>0</v>
      </c>
      <c r="H1182" s="9">
        <v>3.94486205886541</v>
      </c>
      <c r="I1182" s="9">
        <v>-12.065345257293499</v>
      </c>
      <c r="J1182" s="9">
        <v>-10.363568615813501</v>
      </c>
      <c r="K1182" s="9">
        <v>-72.539255785563597</v>
      </c>
      <c r="L1182" s="9">
        <v>12.603190888306701</v>
      </c>
      <c r="M1182" s="9">
        <v>74.522050401900202</v>
      </c>
      <c r="N1182" s="9">
        <v>89.220027986309404</v>
      </c>
      <c r="O1182" s="9">
        <v>59.047430386258803</v>
      </c>
      <c r="P1182" s="9">
        <v>161439.83323450101</v>
      </c>
      <c r="Q1182" s="9">
        <v>202549.36946152701</v>
      </c>
      <c r="R1182" s="9">
        <v>96.766111305705707</v>
      </c>
      <c r="S1182" s="9">
        <v>699.80101428880903</v>
      </c>
      <c r="T1182" s="9">
        <v>5.74754636528306E-3</v>
      </c>
      <c r="U1182" s="9">
        <v>8.6488393272142694E-2</v>
      </c>
      <c r="V1182" s="9">
        <v>0.74635565736475196</v>
      </c>
      <c r="W1182" s="9">
        <v>4.4644852141848303E-2</v>
      </c>
      <c r="X1182" s="9">
        <v>0.122511097221256</v>
      </c>
      <c r="Y1182" s="13">
        <v>0</v>
      </c>
      <c r="Z1182" s="9">
        <v>1</v>
      </c>
      <c r="AA1182" s="9">
        <v>5.5157997316115503E-4</v>
      </c>
      <c r="AB1182" s="9">
        <v>6.9228799833474198E-3</v>
      </c>
      <c r="AC1182" s="9">
        <v>6.5345536260734798E-3</v>
      </c>
      <c r="AD1182" s="9">
        <v>1.6784684182672E-3</v>
      </c>
      <c r="AE1182" s="9">
        <v>0.33107994115720901</v>
      </c>
      <c r="AF1182" s="19">
        <v>4.9993071114738602E-3</v>
      </c>
      <c r="AG1182" s="9">
        <v>4.8705174332544098E-4</v>
      </c>
      <c r="AH1182" s="9">
        <v>4.8577032853960498</v>
      </c>
      <c r="AI1182" s="9">
        <v>0.33869673735289801</v>
      </c>
      <c r="AJ1182" s="9">
        <v>2904.9325917408801</v>
      </c>
      <c r="AK1182" s="9" t="s">
        <v>93</v>
      </c>
      <c r="AL1182" s="9" t="s">
        <v>94</v>
      </c>
      <c r="AM1182" s="9">
        <v>141590321418.82001</v>
      </c>
      <c r="AN1182" s="9">
        <v>877047</v>
      </c>
      <c r="AO1182" s="13">
        <f t="shared" si="254"/>
        <v>9.0858564438241786E-3</v>
      </c>
      <c r="AP1182" s="61">
        <f t="shared" si="255"/>
        <v>10.374348229144514</v>
      </c>
      <c r="AQ1182" s="19">
        <f t="shared" si="256"/>
        <v>8.7152349831156814E-4</v>
      </c>
      <c r="AR1182" s="16">
        <f t="shared" si="257"/>
        <v>9.0739436607037094E-2</v>
      </c>
      <c r="AT1182" s="15">
        <f t="shared" si="258"/>
        <v>0.4</v>
      </c>
    </row>
    <row r="1183" spans="1:46" x14ac:dyDescent="0.25">
      <c r="A1183" t="s">
        <v>37</v>
      </c>
      <c r="B1183">
        <v>12.111715210312299</v>
      </c>
      <c r="C1183">
        <v>1.08904577291837E-2</v>
      </c>
      <c r="D1183">
        <v>12.3135071847466</v>
      </c>
      <c r="E1183">
        <v>-10.928086962258099</v>
      </c>
      <c r="F1183" s="1">
        <v>0</v>
      </c>
      <c r="G1183" s="1">
        <v>0</v>
      </c>
      <c r="H1183">
        <v>4.0821893400718103</v>
      </c>
      <c r="I1183">
        <v>13.160415415515899</v>
      </c>
      <c r="J1183">
        <v>14.2587412852491</v>
      </c>
      <c r="K1183">
        <v>-45.594197514357496</v>
      </c>
      <c r="L1183">
        <v>38.260858275820503</v>
      </c>
      <c r="M1183">
        <v>75.460812023139596</v>
      </c>
      <c r="N1183">
        <v>89.373848591612003</v>
      </c>
      <c r="O1183">
        <v>59.823265196238999</v>
      </c>
      <c r="P1183">
        <v>158719.39744189501</v>
      </c>
      <c r="Q1183">
        <v>199638.23768235801</v>
      </c>
      <c r="R1183">
        <v>92.325493734143805</v>
      </c>
      <c r="S1183">
        <v>699.56945475133705</v>
      </c>
      <c r="T1183">
        <v>6.1935164275617504E-3</v>
      </c>
      <c r="U1183">
        <v>8.0374754245555999E-2</v>
      </c>
      <c r="V1183">
        <v>0.77990834596046599</v>
      </c>
      <c r="W1183">
        <v>3.6603055059427202E-2</v>
      </c>
      <c r="X1183">
        <v>0.10311384473455</v>
      </c>
      <c r="Y1183" s="1">
        <v>0</v>
      </c>
      <c r="Z1183">
        <v>1</v>
      </c>
      <c r="AA1183">
        <v>5.5714920598903003E-4</v>
      </c>
      <c r="AB1183">
        <v>6.7832973895525098E-3</v>
      </c>
      <c r="AC1183">
        <v>6.4612213021394702E-3</v>
      </c>
      <c r="AD1183">
        <v>2.3591092352664099E-3</v>
      </c>
      <c r="AE1183">
        <v>0.35185931132735099</v>
      </c>
      <c r="AF1183" s="3">
        <v>5.6649349123703598E-3</v>
      </c>
      <c r="AG1183">
        <v>9.8833844734037292E-4</v>
      </c>
      <c r="AH1183">
        <v>4.67892755214244</v>
      </c>
      <c r="AI1183">
        <v>0.325846547962171</v>
      </c>
      <c r="AJ1183">
        <v>3385.9493491011399</v>
      </c>
      <c r="AK1183" t="s">
        <v>95</v>
      </c>
      <c r="AL1183" t="s">
        <v>96</v>
      </c>
      <c r="AM1183">
        <v>219620665117.94</v>
      </c>
      <c r="AN1183">
        <v>1383704</v>
      </c>
      <c r="AO1183" s="1">
        <f t="shared" si="254"/>
        <v>9.8508379643136804E-3</v>
      </c>
      <c r="AP1183" s="71">
        <f t="shared" si="255"/>
        <v>11.201119385300096</v>
      </c>
      <c r="AQ1183" s="68">
        <f t="shared" si="256"/>
        <v>8.5013395543349045E-4</v>
      </c>
      <c r="AR1183" s="72">
        <f t="shared" si="257"/>
        <v>8.1295073616234559E-2</v>
      </c>
      <c r="AS1183" s="68" t="s">
        <v>67</v>
      </c>
      <c r="AT1183" s="15">
        <v>0.5</v>
      </c>
    </row>
    <row r="1184" spans="1:46" x14ac:dyDescent="0.25">
      <c r="A1184" t="s">
        <v>37</v>
      </c>
      <c r="B1184">
        <v>13.487919062118801</v>
      </c>
      <c r="C1184">
        <v>1.2322411916356701E-2</v>
      </c>
      <c r="D1184">
        <v>13.824782365715899</v>
      </c>
      <c r="E1184">
        <v>-9.2128080475364698</v>
      </c>
      <c r="F1184" s="1">
        <v>0</v>
      </c>
      <c r="G1184" s="1">
        <v>0</v>
      </c>
      <c r="H1184">
        <v>4.1287439793774201</v>
      </c>
      <c r="I1184">
        <v>37.370905841509</v>
      </c>
      <c r="J1184">
        <v>37.921889394538503</v>
      </c>
      <c r="K1184">
        <v>-22.222111570732299</v>
      </c>
      <c r="L1184">
        <v>62.557200518145102</v>
      </c>
      <c r="M1184">
        <v>74.861377029034003</v>
      </c>
      <c r="N1184">
        <v>89.748252717724995</v>
      </c>
      <c r="O1184">
        <v>59.754680503431601</v>
      </c>
      <c r="P1184">
        <v>158210.604735692</v>
      </c>
      <c r="Q1184">
        <v>197262.40711105801</v>
      </c>
      <c r="R1184">
        <v>91.761337032454406</v>
      </c>
      <c r="S1184">
        <v>703.519890458036</v>
      </c>
      <c r="T1184">
        <v>6.3385011827338002E-3</v>
      </c>
      <c r="U1184">
        <v>8.2890738219985605E-2</v>
      </c>
      <c r="V1184">
        <v>0.77915597987453</v>
      </c>
      <c r="W1184">
        <v>3.6896639772923498E-2</v>
      </c>
      <c r="X1184">
        <v>0.10105664213256001</v>
      </c>
      <c r="Y1184" s="1">
        <v>0</v>
      </c>
      <c r="Z1184">
        <v>1</v>
      </c>
      <c r="AA1184">
        <v>5.4771829908762499E-4</v>
      </c>
      <c r="AB1184">
        <v>6.8788825461428699E-3</v>
      </c>
      <c r="AC1184">
        <v>6.5386397252222396E-3</v>
      </c>
      <c r="AD1184">
        <v>3.0873450733309E-3</v>
      </c>
      <c r="AE1184">
        <v>0.37975464849416901</v>
      </c>
      <c r="AF1184" s="3">
        <v>6.3419026298526197E-3</v>
      </c>
      <c r="AG1184">
        <v>1.6079689470898399E-3</v>
      </c>
      <c r="AH1184">
        <v>4.9261176223572196</v>
      </c>
      <c r="AI1184">
        <v>0.33997677090800799</v>
      </c>
      <c r="AJ1184">
        <v>3758.3883840140802</v>
      </c>
      <c r="AK1184" t="s">
        <v>97</v>
      </c>
      <c r="AL1184" t="s">
        <v>98</v>
      </c>
      <c r="AM1184">
        <v>287781609380.91998</v>
      </c>
      <c r="AN1184">
        <v>1818978</v>
      </c>
      <c r="AO1184" s="1">
        <f t="shared" si="254"/>
        <v>1.0257309339236175E-2</v>
      </c>
      <c r="AP1184" s="71">
        <f t="shared" si="255"/>
        <v>11.637572653139582</v>
      </c>
      <c r="AQ1184" s="68">
        <f t="shared" si="256"/>
        <v>1.7439374311236776E-3</v>
      </c>
      <c r="AR1184" s="72">
        <f t="shared" si="257"/>
        <v>0.1589976246876561</v>
      </c>
      <c r="AT1184" s="15">
        <f t="shared" si="258"/>
        <v>0.5</v>
      </c>
    </row>
    <row r="1185" spans="1:46" x14ac:dyDescent="0.25">
      <c r="A1185" t="s">
        <v>37</v>
      </c>
      <c r="B1185">
        <v>14.6093929603201</v>
      </c>
      <c r="C1185">
        <v>1.2953817015334801E-2</v>
      </c>
      <c r="D1185">
        <v>14.4835467140382</v>
      </c>
      <c r="E1185">
        <v>-1.8657073571793601</v>
      </c>
      <c r="F1185" s="1">
        <v>0</v>
      </c>
      <c r="G1185" s="1">
        <v>0</v>
      </c>
      <c r="H1185">
        <v>4.3938834488526402</v>
      </c>
      <c r="I1185">
        <v>61.172771383986898</v>
      </c>
      <c r="J1185">
        <v>61.714283983163199</v>
      </c>
      <c r="K1185">
        <v>4.7940778838076898</v>
      </c>
      <c r="L1185">
        <v>87.625032119137003</v>
      </c>
      <c r="M1185">
        <v>77.880669435578696</v>
      </c>
      <c r="N1185">
        <v>90.036778688440606</v>
      </c>
      <c r="O1185">
        <v>60.406440200845303</v>
      </c>
      <c r="P1185">
        <v>150627.65608086801</v>
      </c>
      <c r="Q1185">
        <v>188462.42709092301</v>
      </c>
      <c r="R1185">
        <v>84.690685571289706</v>
      </c>
      <c r="S1185">
        <v>697.88857021028298</v>
      </c>
      <c r="T1185">
        <v>7.7135439145859996E-3</v>
      </c>
      <c r="U1185">
        <v>7.4759055199959096E-2</v>
      </c>
      <c r="V1185">
        <v>0.83577560225150105</v>
      </c>
      <c r="W1185">
        <v>2.38673784377572E-2</v>
      </c>
      <c r="X1185">
        <v>6.5597964110782503E-2</v>
      </c>
      <c r="Y1185" s="1">
        <v>0</v>
      </c>
      <c r="Z1185">
        <v>1</v>
      </c>
      <c r="AA1185">
        <v>5.6791709033366799E-4</v>
      </c>
      <c r="AB1185">
        <v>6.6119814003696101E-3</v>
      </c>
      <c r="AC1185">
        <v>6.3910880383066604E-3</v>
      </c>
      <c r="AD1185">
        <v>3.89452513378936E-3</v>
      </c>
      <c r="AE1185">
        <v>0.36091248226234901</v>
      </c>
      <c r="AF1185" s="3">
        <v>6.13551219845993E-3</v>
      </c>
      <c r="AG1185">
        <v>1.7105543007327399E-3</v>
      </c>
      <c r="AH1185">
        <v>4.6189998017953098</v>
      </c>
      <c r="AI1185">
        <v>0.32503173748200498</v>
      </c>
      <c r="AJ1185">
        <v>4647.84664173074</v>
      </c>
      <c r="AK1185" t="s">
        <v>99</v>
      </c>
      <c r="AL1185" t="s">
        <v>100</v>
      </c>
      <c r="AM1185">
        <v>284239357737.25</v>
      </c>
      <c r="AN1185">
        <v>1887033</v>
      </c>
      <c r="AO1185" s="1">
        <f t="shared" si="254"/>
        <v>1.0026761227870294E-2</v>
      </c>
      <c r="AP1185" s="71">
        <f t="shared" si="255"/>
        <v>11.390260975301292</v>
      </c>
      <c r="AQ1185" s="68">
        <f t="shared" si="256"/>
        <v>3.0481824955720174E-3</v>
      </c>
      <c r="AR1185" s="72">
        <f t="shared" si="257"/>
        <v>0.28262144230050512</v>
      </c>
      <c r="AS1185" s="68" t="s">
        <v>67</v>
      </c>
      <c r="AT1185" s="15">
        <f t="shared" si="258"/>
        <v>0.5</v>
      </c>
    </row>
    <row r="1186" spans="1:46" s="9" customFormat="1" x14ac:dyDescent="0.25">
      <c r="A1186" s="9" t="s">
        <v>37</v>
      </c>
      <c r="B1186" s="9">
        <v>16.266839390304401</v>
      </c>
      <c r="C1186" s="9">
        <v>1.48777740168649E-2</v>
      </c>
      <c r="D1186" s="9">
        <v>16.462512149500601</v>
      </c>
      <c r="E1186" s="9">
        <v>1.4743911443550299</v>
      </c>
      <c r="F1186" s="13">
        <v>0</v>
      </c>
      <c r="G1186" s="13">
        <v>0</v>
      </c>
      <c r="H1186" s="9">
        <v>4.5715792284689396</v>
      </c>
      <c r="I1186" s="9">
        <v>84.726768724726895</v>
      </c>
      <c r="J1186" s="9">
        <v>84.237823457665897</v>
      </c>
      <c r="K1186" s="9">
        <v>28.377676902581701</v>
      </c>
      <c r="L1186" s="9">
        <v>112.024159533988</v>
      </c>
      <c r="M1186" s="9">
        <v>80.728762857278397</v>
      </c>
      <c r="N1186" s="9">
        <v>90.561428150910203</v>
      </c>
      <c r="O1186" s="9">
        <v>59.989856071552502</v>
      </c>
      <c r="P1186" s="9">
        <v>145955.33090447099</v>
      </c>
      <c r="Q1186" s="9">
        <v>179766.657849963</v>
      </c>
      <c r="R1186" s="9">
        <v>79.854280540434701</v>
      </c>
      <c r="S1186" s="9">
        <v>697.51068339795597</v>
      </c>
      <c r="T1186" s="9">
        <v>8.2594816138138703E-3</v>
      </c>
      <c r="U1186" s="9">
        <v>6.43938211953691E-2</v>
      </c>
      <c r="V1186" s="9">
        <v>0.88413537804490305</v>
      </c>
      <c r="W1186" s="9">
        <v>1.27965255991347E-2</v>
      </c>
      <c r="X1186" s="9">
        <v>3.8674275160592797E-2</v>
      </c>
      <c r="Y1186" s="13">
        <v>0</v>
      </c>
      <c r="Z1186" s="9">
        <v>1</v>
      </c>
      <c r="AA1186" s="9">
        <v>5.8803402544882596E-4</v>
      </c>
      <c r="AB1186" s="9">
        <v>6.5521436061587099E-3</v>
      </c>
      <c r="AC1186" s="9">
        <v>6.3441953751932597E-3</v>
      </c>
      <c r="AD1186" s="9">
        <v>5.1815598209299001E-3</v>
      </c>
      <c r="AE1186" s="9">
        <v>0.346468092937049</v>
      </c>
      <c r="AF1186" s="19">
        <v>5.9246043892235501E-3</v>
      </c>
      <c r="AG1186" s="9">
        <v>2.4230151617161601E-3</v>
      </c>
      <c r="AH1186" s="9">
        <v>4.6152692626622098</v>
      </c>
      <c r="AI1186" s="9">
        <v>0.33753845827804602</v>
      </c>
      <c r="AJ1186" s="9">
        <v>5522.5349426490602</v>
      </c>
      <c r="AK1186" s="9" t="s">
        <v>101</v>
      </c>
      <c r="AL1186" s="9" t="s">
        <v>102</v>
      </c>
      <c r="AM1186" s="9">
        <v>261898304981.04999</v>
      </c>
      <c r="AN1186" s="9">
        <v>1794373</v>
      </c>
      <c r="AO1186" s="13">
        <f t="shared" si="254"/>
        <v>1.0486992034176214E-2</v>
      </c>
      <c r="AP1186" s="61">
        <f t="shared" si="255"/>
        <v>11.88332666736166</v>
      </c>
      <c r="AQ1186" s="19">
        <f t="shared" si="256"/>
        <v>4.1986976112002063E-3</v>
      </c>
      <c r="AR1186" s="16">
        <f t="shared" si="257"/>
        <v>0.36887925794233611</v>
      </c>
      <c r="AS1186" s="19">
        <f>AVERAGE(AQ1184:AQ1186)</f>
        <v>2.9969391792986338E-3</v>
      </c>
      <c r="AT1186" s="16">
        <v>0.6</v>
      </c>
    </row>
    <row r="1187" spans="1:46" x14ac:dyDescent="0.25">
      <c r="A1187" t="s">
        <v>37</v>
      </c>
      <c r="B1187">
        <v>16.967208504438901</v>
      </c>
      <c r="C1187">
        <v>1.5575096723562099E-2</v>
      </c>
      <c r="D1187">
        <v>17.169344228659899</v>
      </c>
      <c r="E1187">
        <v>9.4484374115912804</v>
      </c>
      <c r="F1187" s="1">
        <v>0</v>
      </c>
      <c r="G1187" s="1">
        <v>0</v>
      </c>
      <c r="H1187">
        <v>4.87374165876885</v>
      </c>
      <c r="I1187">
        <v>107.811406078998</v>
      </c>
      <c r="J1187">
        <v>106.92753538230799</v>
      </c>
      <c r="K1187">
        <v>57.090203536251003</v>
      </c>
      <c r="L1187">
        <v>136.740352077887</v>
      </c>
      <c r="M1187">
        <v>85.195008737738107</v>
      </c>
      <c r="N1187">
        <v>91.308593103061796</v>
      </c>
      <c r="O1187">
        <v>60.8202407474026</v>
      </c>
      <c r="P1187">
        <v>137710.97402132099</v>
      </c>
      <c r="Q1187">
        <v>168217.51486660799</v>
      </c>
      <c r="R1187">
        <v>72.555260412197597</v>
      </c>
      <c r="S1187">
        <v>687.84778591098802</v>
      </c>
      <c r="T1187">
        <v>1.0016319278967199E-2</v>
      </c>
      <c r="U1187">
        <v>3.8024607929093998E-2</v>
      </c>
      <c r="V1187">
        <v>0.93121772961310201</v>
      </c>
      <c r="W1187">
        <v>7.0913201527394902E-3</v>
      </c>
      <c r="X1187">
        <v>2.36663423050642E-2</v>
      </c>
      <c r="Y1187" s="1">
        <v>0</v>
      </c>
      <c r="Z1187">
        <v>1</v>
      </c>
      <c r="AA1187">
        <v>6.1553767838536501E-4</v>
      </c>
      <c r="AB1187">
        <v>6.3599973360810103E-3</v>
      </c>
      <c r="AC1187">
        <v>6.2071075622250702E-3</v>
      </c>
      <c r="AD1187">
        <v>5.5565502571235303E-3</v>
      </c>
      <c r="AE1187">
        <v>0.318132145972847</v>
      </c>
      <c r="AF1187" s="3">
        <v>5.4400596961356896E-3</v>
      </c>
      <c r="AG1187">
        <v>2.96466042481126E-3</v>
      </c>
      <c r="AH1187">
        <v>4.2369247810477697</v>
      </c>
      <c r="AI1187">
        <v>0.33462720467839802</v>
      </c>
      <c r="AJ1187">
        <v>6854.5138801127396</v>
      </c>
      <c r="AK1187" t="s">
        <v>103</v>
      </c>
      <c r="AL1187" t="s">
        <v>104</v>
      </c>
      <c r="AM1187">
        <v>174967989487.92001</v>
      </c>
      <c r="AN1187">
        <v>1270545</v>
      </c>
      <c r="AO1187" s="1">
        <f t="shared" si="254"/>
        <v>1.0086681058291849E-2</v>
      </c>
      <c r="AP1187" s="5">
        <f t="shared" si="255"/>
        <v>11.454598634238533</v>
      </c>
      <c r="AQ1187" s="3">
        <f t="shared" si="256"/>
        <v>5.2884441901686705E-3</v>
      </c>
      <c r="AR1187" s="15">
        <f t="shared" si="257"/>
        <v>0.48125735752301457</v>
      </c>
      <c r="AT1187" s="15">
        <f t="shared" si="258"/>
        <v>0.6</v>
      </c>
    </row>
    <row r="1188" spans="1:46" x14ac:dyDescent="0.25">
      <c r="A1188" t="s">
        <v>37</v>
      </c>
      <c r="B1188">
        <v>18.339815086741201</v>
      </c>
      <c r="C1188">
        <v>1.6878388963273601E-2</v>
      </c>
      <c r="D1188">
        <v>18.475730737712102</v>
      </c>
      <c r="E1188">
        <v>13.577521365014</v>
      </c>
      <c r="F1188" s="1">
        <v>0</v>
      </c>
      <c r="G1188" s="1">
        <v>0</v>
      </c>
      <c r="H1188">
        <v>5.0851670253377499</v>
      </c>
      <c r="I1188">
        <v>131.10372456702501</v>
      </c>
      <c r="J1188">
        <v>129.48386905347701</v>
      </c>
      <c r="K1188">
        <v>81.061937530816095</v>
      </c>
      <c r="L1188">
        <v>161.32134280751299</v>
      </c>
      <c r="M1188">
        <v>88.128953435469796</v>
      </c>
      <c r="N1188">
        <v>91.5271630293025</v>
      </c>
      <c r="O1188">
        <v>60.110919443867999</v>
      </c>
      <c r="P1188">
        <v>131779.97500737099</v>
      </c>
      <c r="Q1188">
        <v>159571.850785841</v>
      </c>
      <c r="R1188">
        <v>68.988807422831002</v>
      </c>
      <c r="S1188">
        <v>683.69700662840296</v>
      </c>
      <c r="T1188">
        <v>1.2414909199548199E-2</v>
      </c>
      <c r="U1188">
        <v>2.4258108635989799E-2</v>
      </c>
      <c r="V1188">
        <v>0.94762406297235802</v>
      </c>
      <c r="W1188">
        <v>6.1224357813044004E-3</v>
      </c>
      <c r="X1188">
        <v>2.1995392610347601E-2</v>
      </c>
      <c r="Y1188" s="1">
        <v>0</v>
      </c>
      <c r="Z1188">
        <v>1</v>
      </c>
      <c r="AA1188">
        <v>6.4190101822656496E-4</v>
      </c>
      <c r="AB1188">
        <v>6.2787737105112302E-3</v>
      </c>
      <c r="AC1188">
        <v>6.1398969718975396E-3</v>
      </c>
      <c r="AD1188">
        <v>6.3697428076966304E-3</v>
      </c>
      <c r="AE1188">
        <v>0.31661131220272198</v>
      </c>
      <c r="AF1188" s="3">
        <v>5.4140534386665504E-3</v>
      </c>
      <c r="AG1188">
        <v>3.5247887427293499E-3</v>
      </c>
      <c r="AH1188">
        <v>4.2228794626164898</v>
      </c>
      <c r="AI1188">
        <v>0.34982996739287198</v>
      </c>
      <c r="AJ1188">
        <v>8226.8302482398594</v>
      </c>
      <c r="AK1188" t="s">
        <v>105</v>
      </c>
      <c r="AL1188" t="s">
        <v>106</v>
      </c>
      <c r="AM1188">
        <v>112530742278.07001</v>
      </c>
      <c r="AN1188">
        <v>853929</v>
      </c>
      <c r="AO1188" s="1">
        <f t="shared" si="254"/>
        <v>1.0030230053324034E-2</v>
      </c>
      <c r="AP1188" s="5">
        <f t="shared" si="255"/>
        <v>11.39398672200972</v>
      </c>
      <c r="AQ1188" s="3">
        <f t="shared" si="256"/>
        <v>6.7116764243661045E-3</v>
      </c>
      <c r="AR1188" s="15">
        <f t="shared" si="257"/>
        <v>0.6096047445196906</v>
      </c>
      <c r="AT1188" s="15">
        <f t="shared" si="258"/>
        <v>0.6</v>
      </c>
    </row>
    <row r="1189" spans="1:46" x14ac:dyDescent="0.25">
      <c r="A1189" t="s">
        <v>37</v>
      </c>
      <c r="B1189">
        <v>17.929058243786301</v>
      </c>
      <c r="C1189">
        <v>1.7257495341733299E-2</v>
      </c>
      <c r="D1189">
        <v>18.8521753876066</v>
      </c>
      <c r="E1189">
        <v>19.822027254669901</v>
      </c>
      <c r="F1189" s="1">
        <v>0</v>
      </c>
      <c r="G1189" s="1">
        <v>0</v>
      </c>
      <c r="H1189">
        <v>5.3420587310372403</v>
      </c>
      <c r="I1189">
        <v>154.74958505483499</v>
      </c>
      <c r="J1189">
        <v>150.99774821325801</v>
      </c>
      <c r="K1189">
        <v>112.48837981082001</v>
      </c>
      <c r="L1189">
        <v>186.40500825704899</v>
      </c>
      <c r="M1189">
        <v>91.3033625890819</v>
      </c>
      <c r="N1189">
        <v>92.034319182945694</v>
      </c>
      <c r="O1189">
        <v>61.0747221062093</v>
      </c>
      <c r="P1189">
        <v>125752.77000343399</v>
      </c>
      <c r="Q1189">
        <v>153168.329561733</v>
      </c>
      <c r="R1189">
        <v>66.465882283488</v>
      </c>
      <c r="S1189">
        <v>672.56616956415701</v>
      </c>
      <c r="T1189">
        <v>1.5896213870090499E-2</v>
      </c>
      <c r="U1189">
        <v>2.3162386689717401E-2</v>
      </c>
      <c r="V1189">
        <v>0.95100770054175698</v>
      </c>
      <c r="W1189">
        <v>4.7659446070141597E-3</v>
      </c>
      <c r="X1189">
        <v>2.1063968161510498E-2</v>
      </c>
      <c r="Y1189" s="1">
        <v>0</v>
      </c>
      <c r="Z1189">
        <v>1</v>
      </c>
      <c r="AA1189">
        <v>6.6737167315719605E-4</v>
      </c>
      <c r="AB1189">
        <v>6.1590504155424903E-3</v>
      </c>
      <c r="AC1189">
        <v>6.06767782551953E-3</v>
      </c>
      <c r="AD1189">
        <v>6.3771984480495798E-3</v>
      </c>
      <c r="AE1189">
        <v>0.30631778910959201</v>
      </c>
      <c r="AF1189" s="3">
        <v>5.2380341937740202E-3</v>
      </c>
      <c r="AG1189">
        <v>3.9929045037573599E-3</v>
      </c>
      <c r="AH1189">
        <v>3.9406214011316001</v>
      </c>
      <c r="AI1189">
        <v>0.32962026826614499</v>
      </c>
      <c r="AJ1189">
        <v>10139.034869704101</v>
      </c>
      <c r="AK1189" t="s">
        <v>107</v>
      </c>
      <c r="AL1189" t="s">
        <v>108</v>
      </c>
      <c r="AM1189">
        <v>56748201013.910004</v>
      </c>
      <c r="AN1189">
        <v>451268</v>
      </c>
      <c r="AO1189" s="1">
        <f t="shared" si="254"/>
        <v>9.8778700149411373E-3</v>
      </c>
      <c r="AP1189" s="5">
        <f t="shared" si="255"/>
        <v>11.230206583784252</v>
      </c>
      <c r="AQ1189" s="3">
        <f t="shared" si="256"/>
        <v>6.4528284725853032E-3</v>
      </c>
      <c r="AR1189" s="15">
        <f t="shared" si="257"/>
        <v>0.59650297704004762</v>
      </c>
      <c r="AT1189" s="15">
        <f t="shared" si="258"/>
        <v>0.6</v>
      </c>
    </row>
    <row r="1190" spans="1:46" x14ac:dyDescent="0.25">
      <c r="A1190" t="s">
        <v>37</v>
      </c>
      <c r="B1190">
        <v>17.359831817212299</v>
      </c>
      <c r="C1190">
        <v>1.7005932181157299E-2</v>
      </c>
      <c r="D1190">
        <v>18.602556776660901</v>
      </c>
      <c r="E1190">
        <v>24.638138388067301</v>
      </c>
      <c r="F1190" s="1">
        <v>0</v>
      </c>
      <c r="G1190" s="1">
        <v>0</v>
      </c>
      <c r="H1190">
        <v>5.6467729832293596</v>
      </c>
      <c r="I1190">
        <v>178.05820104797499</v>
      </c>
      <c r="J1190">
        <v>171.996518928021</v>
      </c>
      <c r="K1190">
        <v>139.956897686541</v>
      </c>
      <c r="L1190">
        <v>211.747075454841</v>
      </c>
      <c r="M1190">
        <v>95.248197157382606</v>
      </c>
      <c r="N1190">
        <v>90.914565053260802</v>
      </c>
      <c r="O1190">
        <v>60.125883819500501</v>
      </c>
      <c r="P1190">
        <v>117991.899722138</v>
      </c>
      <c r="Q1190">
        <v>145404.749982098</v>
      </c>
      <c r="R1190">
        <v>63.905082259723699</v>
      </c>
      <c r="S1190">
        <v>663.79586270683899</v>
      </c>
      <c r="T1190">
        <v>1.8788898519146901E-2</v>
      </c>
      <c r="U1190">
        <v>1.95751100328206E-2</v>
      </c>
      <c r="V1190">
        <v>0.95925186803337203</v>
      </c>
      <c r="W1190">
        <v>3.3184925510593398E-3</v>
      </c>
      <c r="X1190">
        <v>1.7854529382748001E-2</v>
      </c>
      <c r="Y1190" s="1">
        <v>0</v>
      </c>
      <c r="Z1190">
        <v>1</v>
      </c>
      <c r="AA1190">
        <v>7.1707155460164901E-4</v>
      </c>
      <c r="AB1190">
        <v>6.1446154514549402E-3</v>
      </c>
      <c r="AC1190">
        <v>6.07368072034514E-3</v>
      </c>
      <c r="AD1190">
        <v>5.9533786552383597E-3</v>
      </c>
      <c r="AE1190">
        <v>0.29882385202790801</v>
      </c>
      <c r="AF1190" s="3">
        <v>5.1098878696772404E-3</v>
      </c>
      <c r="AG1190">
        <v>4.1430700487066702E-3</v>
      </c>
      <c r="AH1190">
        <v>3.8306497648312701</v>
      </c>
      <c r="AI1190">
        <v>0.33384327263990798</v>
      </c>
      <c r="AJ1190">
        <v>12535.7149640306</v>
      </c>
      <c r="AK1190" t="s">
        <v>109</v>
      </c>
      <c r="AL1190" t="s">
        <v>110</v>
      </c>
      <c r="AM1190">
        <v>29334320165.619999</v>
      </c>
      <c r="AN1190">
        <v>248613</v>
      </c>
      <c r="AO1190" s="1">
        <f t="shared" si="254"/>
        <v>9.8566849967531324E-3</v>
      </c>
      <c r="AP1190" s="5">
        <f t="shared" si="255"/>
        <v>11.207411686612623</v>
      </c>
      <c r="AQ1190" s="3">
        <f t="shared" si="256"/>
        <v>5.9072696134206369E-3</v>
      </c>
      <c r="AR1190" s="15">
        <f t="shared" si="257"/>
        <v>0.54895994745591525</v>
      </c>
      <c r="AT1190" s="15">
        <f t="shared" si="258"/>
        <v>0.6</v>
      </c>
    </row>
    <row r="1191" spans="1:46" x14ac:dyDescent="0.25">
      <c r="A1191" t="s">
        <v>37</v>
      </c>
      <c r="B1191">
        <v>15.231226257199401</v>
      </c>
      <c r="C1191">
        <v>1.57642679861454E-2</v>
      </c>
      <c r="D1191">
        <v>17.360147563392498</v>
      </c>
      <c r="E1191">
        <v>27.281571070756499</v>
      </c>
      <c r="F1191" s="1">
        <v>0</v>
      </c>
      <c r="G1191" s="1">
        <v>0</v>
      </c>
      <c r="H1191">
        <v>6.0862648833820199</v>
      </c>
      <c r="I1191">
        <v>199.46053687024099</v>
      </c>
      <c r="J1191">
        <v>188.67791386903099</v>
      </c>
      <c r="K1191">
        <v>179.61837954413099</v>
      </c>
      <c r="L1191">
        <v>236.686956617813</v>
      </c>
      <c r="M1191">
        <v>103.122360846039</v>
      </c>
      <c r="N1191">
        <v>89.069903816887503</v>
      </c>
      <c r="O1191">
        <v>62.113873133012298</v>
      </c>
      <c r="P1191">
        <v>106599.00803031</v>
      </c>
      <c r="Q1191">
        <v>131591.885432604</v>
      </c>
      <c r="R1191">
        <v>58.136035542563299</v>
      </c>
      <c r="S1191">
        <v>640.35245011898303</v>
      </c>
      <c r="T1191">
        <v>1.3795872126684299E-2</v>
      </c>
      <c r="U1191">
        <v>1.4956018339539801E-2</v>
      </c>
      <c r="V1191">
        <v>0.97418659127283103</v>
      </c>
      <c r="W1191">
        <v>1.7703094145163399E-3</v>
      </c>
      <c r="X1191">
        <v>9.0870809731127301E-3</v>
      </c>
      <c r="Y1191" s="1">
        <v>0</v>
      </c>
      <c r="Z1191">
        <v>1</v>
      </c>
      <c r="AA1191">
        <v>8.0478528366471002E-4</v>
      </c>
      <c r="AB1191">
        <v>5.9724605893874396E-3</v>
      </c>
      <c r="AC1191">
        <v>5.9301482887698601E-3</v>
      </c>
      <c r="AD1191">
        <v>4.6633506841999997E-3</v>
      </c>
      <c r="AE1191">
        <v>0.24797218409878799</v>
      </c>
      <c r="AF1191" s="3">
        <v>4.2403243480892902E-3</v>
      </c>
      <c r="AG1191">
        <v>4.3039518990653104E-3</v>
      </c>
      <c r="AH1191">
        <v>2.7839089362424101</v>
      </c>
      <c r="AI1191">
        <v>0.250988399608498</v>
      </c>
      <c r="AJ1191">
        <v>15590.538351466899</v>
      </c>
      <c r="AK1191" t="s">
        <v>111</v>
      </c>
      <c r="AL1191" t="s">
        <v>112</v>
      </c>
      <c r="AM1191">
        <v>15382983051.83</v>
      </c>
      <c r="AN1191">
        <v>144307</v>
      </c>
      <c r="AO1191" s="1">
        <f>AA1191+AC1191*$AO$930+AF1191*AT1191</f>
        <v>9.2791281812881453E-3</v>
      </c>
      <c r="AP1191" s="5">
        <f>100*(1-(1-AO1191)^12)</f>
        <v>10.583894561556907</v>
      </c>
      <c r="AQ1191" s="3">
        <f>(1-(1-B1191/100)^(1/12))- AO1191</f>
        <v>4.3967411107867262E-3</v>
      </c>
      <c r="AR1191" s="15">
        <f>B1191/AP1191-1</f>
        <v>0.43909467054997431</v>
      </c>
      <c r="AT1191" s="15">
        <f t="shared" si="258"/>
        <v>0.6</v>
      </c>
    </row>
    <row r="1192" spans="1:46" x14ac:dyDescent="0.25">
      <c r="A1192" t="s">
        <v>37</v>
      </c>
      <c r="B1192">
        <v>15.4031523128484</v>
      </c>
      <c r="C1192">
        <v>1.43144197429417E-2</v>
      </c>
      <c r="D1192">
        <v>15.8874423644265</v>
      </c>
      <c r="E1192">
        <v>53.055071095016999</v>
      </c>
      <c r="F1192" s="1">
        <v>0</v>
      </c>
      <c r="G1192" s="1">
        <v>0</v>
      </c>
      <c r="H1192">
        <v>6.6383084049473702</v>
      </c>
      <c r="I1192">
        <v>246.29160484883499</v>
      </c>
      <c r="J1192">
        <v>225.43442422708901</v>
      </c>
      <c r="K1192">
        <v>237.18825924951199</v>
      </c>
      <c r="L1192">
        <v>287.29008372131898</v>
      </c>
      <c r="M1192">
        <v>107.179795038732</v>
      </c>
      <c r="N1192">
        <v>89.653487158582607</v>
      </c>
      <c r="O1192">
        <v>65.093888120985895</v>
      </c>
      <c r="P1192">
        <v>96650.404157849494</v>
      </c>
      <c r="Q1192">
        <v>119035.389325789</v>
      </c>
      <c r="R1192">
        <v>54.110531136008099</v>
      </c>
      <c r="S1192">
        <v>625.78945774011595</v>
      </c>
      <c r="T1192">
        <v>7.9222406804044607E-3</v>
      </c>
      <c r="U1192">
        <v>1.76729923193422E-2</v>
      </c>
      <c r="V1192">
        <v>0.97996436862244596</v>
      </c>
      <c r="W1192">
        <v>3.82709233501437E-4</v>
      </c>
      <c r="X1192">
        <v>1.97992982471033E-3</v>
      </c>
      <c r="Y1192" s="1">
        <v>0</v>
      </c>
      <c r="Z1192">
        <v>1</v>
      </c>
      <c r="AA1192">
        <v>8.3310964438247897E-4</v>
      </c>
      <c r="AB1192">
        <v>5.7125645033787699E-3</v>
      </c>
      <c r="AC1192">
        <v>5.7997190756121598E-3</v>
      </c>
      <c r="AD1192">
        <v>3.82631717828557E-3</v>
      </c>
      <c r="AE1192">
        <v>0.22385908180908801</v>
      </c>
      <c r="AF1192" s="3">
        <v>3.8279902989354002E-3</v>
      </c>
      <c r="AG1192">
        <v>3.9360983925369698E-3</v>
      </c>
      <c r="AH1192">
        <v>2.18415426468983</v>
      </c>
      <c r="AI1192">
        <v>0.206761722764774</v>
      </c>
      <c r="AJ1192">
        <v>18268.395537368098</v>
      </c>
      <c r="AK1192" t="s">
        <v>113</v>
      </c>
      <c r="AL1192" t="s">
        <v>114</v>
      </c>
      <c r="AM1192">
        <v>21612770076.970001</v>
      </c>
      <c r="AN1192">
        <v>223618</v>
      </c>
      <c r="AO1192" s="1">
        <f>AA1192+AC1192*$AO$930+AF1192*AT1192</f>
        <v>8.9296228993558796E-3</v>
      </c>
      <c r="AP1192" s="5">
        <f>100*(1-(1-AO1192)^12)</f>
        <v>10.204630008316339</v>
      </c>
      <c r="AQ1192" s="3">
        <f>(1-(1-B1192/100)^(1/12))- AO1192</f>
        <v>4.9131048634942359E-3</v>
      </c>
      <c r="AR1192" s="15">
        <f>B1192/AP1192-1</f>
        <v>0.50942780877851379</v>
      </c>
      <c r="AT1192" s="15">
        <f t="shared" si="258"/>
        <v>0.6</v>
      </c>
    </row>
    <row r="1194" spans="1:46" s="64" customFormat="1" x14ac:dyDescent="0.25">
      <c r="A1194" s="64" t="s">
        <v>337</v>
      </c>
      <c r="AF1194" s="65"/>
      <c r="AO1194" t="s">
        <v>226</v>
      </c>
      <c r="AP1194" t="s">
        <v>67</v>
      </c>
      <c r="AQ1194" t="s">
        <v>336</v>
      </c>
      <c r="AR1194" t="s">
        <v>335</v>
      </c>
      <c r="AS1194"/>
      <c r="AT1194"/>
    </row>
    <row r="1195" spans="1:46" x14ac:dyDescent="0.25">
      <c r="A1195" t="s">
        <v>0</v>
      </c>
      <c r="B1195" t="s">
        <v>1</v>
      </c>
      <c r="C1195" t="s">
        <v>2</v>
      </c>
      <c r="D1195" t="s">
        <v>3</v>
      </c>
      <c r="E1195" t="s">
        <v>5</v>
      </c>
      <c r="F1195" t="s">
        <v>6</v>
      </c>
      <c r="G1195" t="s">
        <v>208</v>
      </c>
      <c r="H1195" t="s">
        <v>7</v>
      </c>
      <c r="I1195" t="s">
        <v>8</v>
      </c>
      <c r="J1195" t="s">
        <v>134</v>
      </c>
      <c r="K1195" t="s">
        <v>143</v>
      </c>
      <c r="L1195" t="s">
        <v>9</v>
      </c>
      <c r="M1195" t="s">
        <v>10</v>
      </c>
      <c r="N1195" t="s">
        <v>11</v>
      </c>
      <c r="O1195" t="s">
        <v>13</v>
      </c>
      <c r="P1195" t="s">
        <v>14</v>
      </c>
      <c r="Q1195" t="s">
        <v>15</v>
      </c>
      <c r="R1195" t="s">
        <v>16</v>
      </c>
      <c r="S1195" t="s">
        <v>17</v>
      </c>
      <c r="T1195" t="s">
        <v>18</v>
      </c>
      <c r="U1195" t="s">
        <v>20</v>
      </c>
      <c r="V1195" t="s">
        <v>21</v>
      </c>
      <c r="W1195" t="s">
        <v>22</v>
      </c>
      <c r="X1195" t="s">
        <v>23</v>
      </c>
      <c r="Y1195" t="s">
        <v>24</v>
      </c>
      <c r="Z1195" t="s">
        <v>25</v>
      </c>
      <c r="AA1195" t="s">
        <v>26</v>
      </c>
      <c r="AB1195" t="s">
        <v>27</v>
      </c>
      <c r="AC1195" t="s">
        <v>263</v>
      </c>
      <c r="AD1195" t="s">
        <v>29</v>
      </c>
      <c r="AE1195" t="s">
        <v>326</v>
      </c>
      <c r="AF1195" s="3" t="s">
        <v>233</v>
      </c>
      <c r="AG1195" t="s">
        <v>30</v>
      </c>
      <c r="AH1195" t="s">
        <v>31</v>
      </c>
      <c r="AI1195" t="s">
        <v>32</v>
      </c>
      <c r="AJ1195" t="s">
        <v>33</v>
      </c>
      <c r="AK1195" t="s">
        <v>34</v>
      </c>
      <c r="AL1195" t="s">
        <v>74</v>
      </c>
      <c r="AM1195" t="s">
        <v>35</v>
      </c>
      <c r="AN1195" t="s">
        <v>36</v>
      </c>
      <c r="AO1195" s="15">
        <v>1</v>
      </c>
      <c r="AP1195" s="15">
        <v>1</v>
      </c>
    </row>
    <row r="1196" spans="1:46" x14ac:dyDescent="0.25">
      <c r="A1196" t="s">
        <v>37</v>
      </c>
      <c r="B1196">
        <v>9.3377309031279498</v>
      </c>
      <c r="C1196">
        <v>5.6759620243214803E-3</v>
      </c>
      <c r="D1196">
        <v>6.60249723748072</v>
      </c>
      <c r="E1196">
        <v>-116.710545018083</v>
      </c>
      <c r="F1196" s="1">
        <v>0</v>
      </c>
      <c r="G1196" s="1">
        <v>0</v>
      </c>
      <c r="H1196">
        <v>2.4991556911234301</v>
      </c>
      <c r="I1196">
        <v>-255.38082340235999</v>
      </c>
      <c r="J1196">
        <v>-223.33318077622201</v>
      </c>
      <c r="K1196">
        <v>-284.41711648578098</v>
      </c>
      <c r="L1196">
        <v>-219.602409731824</v>
      </c>
      <c r="M1196">
        <v>67.628973081981002</v>
      </c>
      <c r="N1196">
        <v>87.695990587361607</v>
      </c>
      <c r="O1196">
        <v>57.809923653548402</v>
      </c>
      <c r="P1196">
        <v>110193.332266666</v>
      </c>
      <c r="Q1196">
        <v>143740.20203927899</v>
      </c>
      <c r="R1196">
        <v>121.931771119275</v>
      </c>
      <c r="S1196">
        <v>646.85385545799397</v>
      </c>
      <c r="T1196">
        <v>0.79653607626526801</v>
      </c>
      <c r="U1196">
        <v>0.131988954718785</v>
      </c>
      <c r="V1196">
        <v>0.54401775994831503</v>
      </c>
      <c r="W1196">
        <v>6.9684532622720898E-3</v>
      </c>
      <c r="X1196">
        <v>0.31702483207062698</v>
      </c>
      <c r="Y1196" s="1">
        <v>0</v>
      </c>
      <c r="Z1196" s="1">
        <v>0</v>
      </c>
      <c r="AA1196">
        <v>5.2689730084179898E-4</v>
      </c>
      <c r="AB1196">
        <v>5.1491048961690702E-3</v>
      </c>
      <c r="AC1196">
        <v>4.4831907964898998E-3</v>
      </c>
      <c r="AD1196" s="1">
        <v>0</v>
      </c>
      <c r="AE1196">
        <v>0.68968229237570799</v>
      </c>
      <c r="AF1196" s="3">
        <v>0</v>
      </c>
      <c r="AG1196" s="1">
        <v>0</v>
      </c>
      <c r="AH1196">
        <v>4.5908929921399801</v>
      </c>
      <c r="AI1196">
        <v>0.29856312490262199</v>
      </c>
      <c r="AJ1196">
        <v>44.135167119027003</v>
      </c>
      <c r="AK1196" t="s">
        <v>75</v>
      </c>
      <c r="AL1196" t="s">
        <v>76</v>
      </c>
      <c r="AM1196">
        <v>115702998.88</v>
      </c>
      <c r="AN1196">
        <v>1050</v>
      </c>
      <c r="AO1196" s="1">
        <f>AA1196+AC1196*$AO$930+AF1196*AT1196</f>
        <v>5.0100880973316985E-3</v>
      </c>
      <c r="AP1196" s="5">
        <f>100*(1-(1-AO1196)^12)</f>
        <v>5.8491749702760831</v>
      </c>
      <c r="AQ1196" s="3">
        <f>(1-(1-B1196/100)^(1/12))- AO1196</f>
        <v>3.1257116869290126E-3</v>
      </c>
      <c r="AR1196" s="15">
        <f>B1196/AP1196-1</f>
        <v>0.59641846082221162</v>
      </c>
      <c r="AT1196" s="15">
        <v>1</v>
      </c>
    </row>
    <row r="1197" spans="1:46" x14ac:dyDescent="0.25">
      <c r="A1197" t="s">
        <v>37</v>
      </c>
      <c r="B1197">
        <v>6.4387217750563597</v>
      </c>
      <c r="C1197">
        <v>5.99108980875939E-3</v>
      </c>
      <c r="D1197">
        <v>6.9570806297546</v>
      </c>
      <c r="E1197">
        <v>-58.003259454128298</v>
      </c>
      <c r="F1197" s="1">
        <v>0</v>
      </c>
      <c r="G1197" s="1">
        <v>0</v>
      </c>
      <c r="H1197">
        <v>3.0437078851850101</v>
      </c>
      <c r="I1197">
        <v>-214.85088677023199</v>
      </c>
      <c r="J1197">
        <v>-194.317914065617</v>
      </c>
      <c r="K1197">
        <v>-256.18056589486099</v>
      </c>
      <c r="L1197">
        <v>-185.70858190995699</v>
      </c>
      <c r="M1197">
        <v>68.246684512432907</v>
      </c>
      <c r="N1197">
        <v>88.044965036155503</v>
      </c>
      <c r="O1197">
        <v>56.871451988842203</v>
      </c>
      <c r="P1197">
        <v>135364.81765457499</v>
      </c>
      <c r="Q1197">
        <v>191999.754704608</v>
      </c>
      <c r="R1197">
        <v>122.080701104195</v>
      </c>
      <c r="S1197">
        <v>670.81810908888201</v>
      </c>
      <c r="T1197">
        <v>0.72823194909883604</v>
      </c>
      <c r="U1197">
        <v>0.15353394776771201</v>
      </c>
      <c r="V1197">
        <v>0.59707084499312002</v>
      </c>
      <c r="W1197">
        <v>9.7129283557094992E-3</v>
      </c>
      <c r="X1197">
        <v>0.239682278883457</v>
      </c>
      <c r="Y1197" s="1">
        <v>0</v>
      </c>
      <c r="Z1197" s="1">
        <v>0</v>
      </c>
      <c r="AA1197">
        <v>6.0038980840108002E-4</v>
      </c>
      <c r="AB1197">
        <v>5.3906669366287603E-3</v>
      </c>
      <c r="AC1197">
        <v>4.4831985682114803E-3</v>
      </c>
      <c r="AD1197" s="1">
        <v>0</v>
      </c>
      <c r="AE1197">
        <v>0.700193180003579</v>
      </c>
      <c r="AF1197" s="3">
        <v>0</v>
      </c>
      <c r="AG1197" s="1">
        <v>0</v>
      </c>
      <c r="AH1197">
        <v>4.7637377799362799</v>
      </c>
      <c r="AI1197">
        <v>0.31649175180273298</v>
      </c>
      <c r="AJ1197">
        <v>253.87923346183101</v>
      </c>
      <c r="AK1197" t="s">
        <v>77</v>
      </c>
      <c r="AL1197" t="s">
        <v>78</v>
      </c>
      <c r="AM1197">
        <v>328395047.63</v>
      </c>
      <c r="AN1197">
        <v>2426</v>
      </c>
      <c r="AO1197" s="1">
        <f t="shared" ref="AO1197:AO1214" si="259">AA1197+AC1197*$AO$930+AF1197*AT1197</f>
        <v>5.0835883766125606E-3</v>
      </c>
      <c r="AP1197" s="5">
        <f t="shared" ref="AP1197:AP1213" si="260">100*(1-(1-AO1197)^12)</f>
        <v>5.9326005526862735</v>
      </c>
      <c r="AQ1197" s="3">
        <f t="shared" ref="AQ1197:AQ1214" si="261">(1-(1-B1197/100)^(1/12))- AO1197</f>
        <v>4.4719208396508392E-4</v>
      </c>
      <c r="AR1197" s="15">
        <f t="shared" ref="AR1197:AR1214" si="262">B1197/AP1197-1</f>
        <v>8.5311865829381439E-2</v>
      </c>
      <c r="AT1197" s="15">
        <v>1</v>
      </c>
    </row>
    <row r="1198" spans="1:46" x14ac:dyDescent="0.25">
      <c r="A1198" t="s">
        <v>37</v>
      </c>
      <c r="B1198">
        <v>7.4072480731879704</v>
      </c>
      <c r="C1198">
        <v>6.12635529444297E-3</v>
      </c>
      <c r="D1198">
        <v>7.1089031771747004</v>
      </c>
      <c r="E1198">
        <v>-40.255374928002603</v>
      </c>
      <c r="F1198" s="1">
        <v>0</v>
      </c>
      <c r="G1198" s="1">
        <v>0</v>
      </c>
      <c r="H1198">
        <v>3.1958654449887498</v>
      </c>
      <c r="I1198">
        <v>-186.12654417620601</v>
      </c>
      <c r="J1198">
        <v>-180.253300357493</v>
      </c>
      <c r="K1198">
        <v>-248.51449764345</v>
      </c>
      <c r="L1198">
        <v>-159.75440497998801</v>
      </c>
      <c r="M1198">
        <v>69.178759940519896</v>
      </c>
      <c r="N1198">
        <v>89.328631429168595</v>
      </c>
      <c r="O1198">
        <v>55.668526631974103</v>
      </c>
      <c r="P1198">
        <v>149853.46952879499</v>
      </c>
      <c r="Q1198">
        <v>219529.21334764501</v>
      </c>
      <c r="R1198">
        <v>123.167969615266</v>
      </c>
      <c r="S1198">
        <v>694.28558493079095</v>
      </c>
      <c r="T1198">
        <v>0.70507269893788704</v>
      </c>
      <c r="U1198">
        <v>0.133619677791083</v>
      </c>
      <c r="V1198">
        <v>0.59823492353190899</v>
      </c>
      <c r="W1198">
        <v>3.0498330354858601E-2</v>
      </c>
      <c r="X1198">
        <v>0.23764706832214799</v>
      </c>
      <c r="Y1198" s="1">
        <v>0</v>
      </c>
      <c r="Z1198" s="1">
        <v>0</v>
      </c>
      <c r="AA1198">
        <v>6.4774112949707795E-4</v>
      </c>
      <c r="AB1198">
        <v>5.4783889700577501E-3</v>
      </c>
      <c r="AC1198">
        <v>4.6807190281497003E-3</v>
      </c>
      <c r="AD1198" s="1">
        <v>0</v>
      </c>
      <c r="AE1198">
        <v>0.73979398020406095</v>
      </c>
      <c r="AF1198" s="3">
        <v>1.4898633712048001E-4</v>
      </c>
      <c r="AG1198" s="1">
        <v>0</v>
      </c>
      <c r="AH1198">
        <v>5.1359299711741402</v>
      </c>
      <c r="AI1198">
        <v>0.36009277205226897</v>
      </c>
      <c r="AJ1198">
        <v>746.69546786844796</v>
      </c>
      <c r="AK1198" t="s">
        <v>79</v>
      </c>
      <c r="AL1198" t="s">
        <v>80</v>
      </c>
      <c r="AM1198">
        <v>1688698748.1199999</v>
      </c>
      <c r="AN1198">
        <v>11269</v>
      </c>
      <c r="AO1198" s="1">
        <f t="shared" si="259"/>
        <v>5.4774464947672588E-3</v>
      </c>
      <c r="AP1198" s="5">
        <f t="shared" si="260"/>
        <v>6.3784910581824565</v>
      </c>
      <c r="AQ1198" s="3">
        <f t="shared" si="261"/>
        <v>9.1530903300026528E-4</v>
      </c>
      <c r="AR1198" s="15">
        <f t="shared" si="262"/>
        <v>0.16128532683067798</v>
      </c>
      <c r="AT1198" s="15">
        <v>1</v>
      </c>
    </row>
    <row r="1199" spans="1:46" x14ac:dyDescent="0.25">
      <c r="A1199" t="s">
        <v>37</v>
      </c>
      <c r="B1199">
        <v>8.0002946656075196</v>
      </c>
      <c r="C1199">
        <v>6.7554043835279598E-3</v>
      </c>
      <c r="D1199">
        <v>7.8119713497406504</v>
      </c>
      <c r="E1199">
        <v>-32.128630422132197</v>
      </c>
      <c r="F1199" s="1">
        <v>0</v>
      </c>
      <c r="G1199" s="1">
        <v>0</v>
      </c>
      <c r="H1199">
        <v>3.2854844394949998</v>
      </c>
      <c r="I1199">
        <v>-164.633906945072</v>
      </c>
      <c r="J1199">
        <v>-162.33997780271801</v>
      </c>
      <c r="K1199">
        <v>-233.454081638758</v>
      </c>
      <c r="L1199">
        <v>-137.52485678246001</v>
      </c>
      <c r="M1199">
        <v>67.801688856569797</v>
      </c>
      <c r="N1199">
        <v>89.395109048021993</v>
      </c>
      <c r="O1199">
        <v>53.2963341579417</v>
      </c>
      <c r="P1199">
        <v>145666.643931264</v>
      </c>
      <c r="Q1199">
        <v>212588.237083746</v>
      </c>
      <c r="R1199">
        <v>121.93024073826901</v>
      </c>
      <c r="S1199">
        <v>703.49483141260805</v>
      </c>
      <c r="T1199">
        <v>0.68270007439005198</v>
      </c>
      <c r="U1199">
        <v>0.125080065734816</v>
      </c>
      <c r="V1199">
        <v>0.59169125431115299</v>
      </c>
      <c r="W1199">
        <v>4.2024904572088198E-2</v>
      </c>
      <c r="X1199">
        <v>0.24120377538194199</v>
      </c>
      <c r="Y1199" s="1">
        <v>0</v>
      </c>
      <c r="Z1199" s="1">
        <v>0</v>
      </c>
      <c r="AA1199">
        <v>6.7643244303756901E-4</v>
      </c>
      <c r="AB1199">
        <v>6.0784037402728903E-3</v>
      </c>
      <c r="AC1199">
        <v>5.2601664384584901E-3</v>
      </c>
      <c r="AD1199" s="1">
        <v>0</v>
      </c>
      <c r="AE1199">
        <v>0.80345186775342903</v>
      </c>
      <c r="AF1199" s="3">
        <v>4.8951200770402795E-4</v>
      </c>
      <c r="AG1199" s="1">
        <v>0</v>
      </c>
      <c r="AH1199">
        <v>6.0092729701075598</v>
      </c>
      <c r="AI1199">
        <v>0.40712327731013098</v>
      </c>
      <c r="AJ1199">
        <v>1237.3632734560599</v>
      </c>
      <c r="AK1199" t="s">
        <v>81</v>
      </c>
      <c r="AL1199" t="s">
        <v>82</v>
      </c>
      <c r="AM1199">
        <v>7302851526.8500004</v>
      </c>
      <c r="AN1199">
        <v>50134</v>
      </c>
      <c r="AO1199" s="1">
        <f t="shared" si="259"/>
        <v>6.4261108892000865E-3</v>
      </c>
      <c r="AP1199" s="5">
        <f t="shared" si="260"/>
        <v>7.444541213503908</v>
      </c>
      <c r="AQ1199" s="3">
        <f t="shared" si="261"/>
        <v>4.985367985737019E-4</v>
      </c>
      <c r="AR1199" s="15">
        <f t="shared" si="262"/>
        <v>7.4652478395244914E-2</v>
      </c>
      <c r="AT1199" s="15">
        <v>1</v>
      </c>
    </row>
    <row r="1200" spans="1:46" x14ac:dyDescent="0.25">
      <c r="A1200" t="s">
        <v>37</v>
      </c>
      <c r="B1200">
        <v>9.1295781433557401</v>
      </c>
      <c r="C1200">
        <v>7.6276037563252396E-3</v>
      </c>
      <c r="D1200">
        <v>8.7787318260475793</v>
      </c>
      <c r="E1200">
        <v>-28.0135359380801</v>
      </c>
      <c r="F1200" s="1">
        <v>0</v>
      </c>
      <c r="G1200" s="1">
        <v>0</v>
      </c>
      <c r="H1200">
        <v>3.3711232846581098</v>
      </c>
      <c r="I1200">
        <v>-142.37411744011899</v>
      </c>
      <c r="J1200">
        <v>-141.32929802873599</v>
      </c>
      <c r="K1200">
        <v>-211.88649364738899</v>
      </c>
      <c r="L1200">
        <v>-113.720549341552</v>
      </c>
      <c r="M1200">
        <v>65.915781036399295</v>
      </c>
      <c r="N1200">
        <v>89.794949032579595</v>
      </c>
      <c r="O1200">
        <v>53.185826702542599</v>
      </c>
      <c r="P1200">
        <v>137527.49503864301</v>
      </c>
      <c r="Q1200">
        <v>193583.61730454999</v>
      </c>
      <c r="R1200">
        <v>119.09998654390699</v>
      </c>
      <c r="S1200">
        <v>708.15266139676999</v>
      </c>
      <c r="T1200">
        <v>0.68845592594615102</v>
      </c>
      <c r="U1200">
        <v>0.109022363944689</v>
      </c>
      <c r="V1200">
        <v>0.61501403396639898</v>
      </c>
      <c r="W1200">
        <v>4.3756186618551601E-2</v>
      </c>
      <c r="X1200">
        <v>0.232207415470358</v>
      </c>
      <c r="Y1200" s="1">
        <v>0</v>
      </c>
      <c r="Z1200" s="1">
        <v>0</v>
      </c>
      <c r="AA1200">
        <v>6.8607893876131295E-4</v>
      </c>
      <c r="AB1200">
        <v>6.9180303682620202E-3</v>
      </c>
      <c r="AC1200">
        <v>6.0404727668335097E-3</v>
      </c>
      <c r="AD1200">
        <v>7.4909828799082499E-6</v>
      </c>
      <c r="AE1200">
        <v>0.82962497364411503</v>
      </c>
      <c r="AF1200" s="3">
        <v>8.6156424714013604E-4</v>
      </c>
      <c r="AG1200" s="1">
        <v>1.84175324427729E-8</v>
      </c>
      <c r="AH1200">
        <v>6.4336823981637297</v>
      </c>
      <c r="AI1200">
        <v>0.42656889200714299</v>
      </c>
      <c r="AJ1200">
        <v>1568.25671148777</v>
      </c>
      <c r="AK1200" t="s">
        <v>83</v>
      </c>
      <c r="AL1200" t="s">
        <v>84</v>
      </c>
      <c r="AM1200">
        <v>15000536466.35</v>
      </c>
      <c r="AN1200">
        <v>109073</v>
      </c>
      <c r="AO1200" s="1">
        <f t="shared" si="259"/>
        <v>7.5881159527349589E-3</v>
      </c>
      <c r="AP1200" s="5">
        <f t="shared" si="260"/>
        <v>8.7351645203935124</v>
      </c>
      <c r="AQ1200" s="3">
        <f t="shared" si="261"/>
        <v>3.5811366912202273E-4</v>
      </c>
      <c r="AR1200" s="15">
        <f t="shared" si="262"/>
        <v>4.5152397764393726E-2</v>
      </c>
      <c r="AT1200" s="15">
        <v>1</v>
      </c>
    </row>
    <row r="1201" spans="1:46" x14ac:dyDescent="0.25">
      <c r="A1201" t="s">
        <v>37</v>
      </c>
      <c r="B1201">
        <v>9.2187826477379708</v>
      </c>
      <c r="C1201">
        <v>7.6976672868917101E-3</v>
      </c>
      <c r="D1201">
        <v>8.85598673049242</v>
      </c>
      <c r="E1201">
        <v>-22.240345488157299</v>
      </c>
      <c r="F1201" s="1">
        <v>0</v>
      </c>
      <c r="G1201" s="1">
        <v>0</v>
      </c>
      <c r="H1201">
        <v>3.5890589875937402</v>
      </c>
      <c r="I1201">
        <v>-117.064179454274</v>
      </c>
      <c r="J1201">
        <v>-115.171527531964</v>
      </c>
      <c r="K1201">
        <v>-175.10814718264399</v>
      </c>
      <c r="L1201">
        <v>-87.655406627722897</v>
      </c>
      <c r="M1201">
        <v>65.967415395302197</v>
      </c>
      <c r="N1201">
        <v>90.910669936980796</v>
      </c>
      <c r="O1201">
        <v>57.060409103665698</v>
      </c>
      <c r="P1201">
        <v>133997.694394736</v>
      </c>
      <c r="Q1201">
        <v>189377.51571692899</v>
      </c>
      <c r="R1201">
        <v>112.920401241712</v>
      </c>
      <c r="S1201">
        <v>692.98409037800695</v>
      </c>
      <c r="T1201">
        <v>0.718320482638101</v>
      </c>
      <c r="U1201">
        <v>0.10541161504265099</v>
      </c>
      <c r="V1201">
        <v>0.628453607331937</v>
      </c>
      <c r="W1201">
        <v>4.8328173772390202E-2</v>
      </c>
      <c r="X1201">
        <v>0.217806603853021</v>
      </c>
      <c r="Y1201" s="1">
        <v>0</v>
      </c>
      <c r="Z1201" s="1">
        <v>0</v>
      </c>
      <c r="AA1201">
        <v>6.3831037948425002E-4</v>
      </c>
      <c r="AB1201">
        <v>6.9041752202881404E-3</v>
      </c>
      <c r="AC1201">
        <v>5.9237661172035E-3</v>
      </c>
      <c r="AD1201">
        <v>5.0784522716500103E-5</v>
      </c>
      <c r="AE1201">
        <v>0.75557556655157698</v>
      </c>
      <c r="AF1201" s="3">
        <v>1.1785293929671801E-3</v>
      </c>
      <c r="AG1201" s="1">
        <v>3.2958472591867802E-7</v>
      </c>
      <c r="AH1201">
        <v>5.8575923844342901</v>
      </c>
      <c r="AI1201">
        <v>0.394624027358077</v>
      </c>
      <c r="AJ1201">
        <v>1890.37374364689</v>
      </c>
      <c r="AK1201" t="s">
        <v>85</v>
      </c>
      <c r="AL1201" t="s">
        <v>86</v>
      </c>
      <c r="AM1201">
        <v>18441566688.77</v>
      </c>
      <c r="AN1201">
        <v>137626</v>
      </c>
      <c r="AO1201" s="1">
        <f t="shared" si="259"/>
        <v>7.7406058896549298E-3</v>
      </c>
      <c r="AP1201" s="5">
        <f t="shared" si="260"/>
        <v>8.9033029385265809</v>
      </c>
      <c r="AQ1201" s="3">
        <f t="shared" si="261"/>
        <v>2.8681581594973502E-4</v>
      </c>
      <c r="AR1201" s="15">
        <f t="shared" si="262"/>
        <v>3.5434008186584265E-2</v>
      </c>
      <c r="AT1201" s="15">
        <v>1</v>
      </c>
    </row>
    <row r="1202" spans="1:46" x14ac:dyDescent="0.25">
      <c r="A1202" t="s">
        <v>37</v>
      </c>
      <c r="B1202">
        <v>9.5837883542246498</v>
      </c>
      <c r="C1202">
        <v>8.6479439540773292E-3</v>
      </c>
      <c r="D1202">
        <v>9.8978944818366994</v>
      </c>
      <c r="E1202">
        <v>-24.3923759099672</v>
      </c>
      <c r="F1202" s="1">
        <v>0</v>
      </c>
      <c r="G1202" s="1">
        <v>0</v>
      </c>
      <c r="H1202">
        <v>3.6112346605968</v>
      </c>
      <c r="I1202">
        <v>-91.470079742797495</v>
      </c>
      <c r="J1202">
        <v>-89.359216036682099</v>
      </c>
      <c r="K1202">
        <v>-144.85319185059899</v>
      </c>
      <c r="L1202">
        <v>-62.247131383400799</v>
      </c>
      <c r="M1202">
        <v>66.298638412583401</v>
      </c>
      <c r="N1202">
        <v>92.289602705535899</v>
      </c>
      <c r="O1202">
        <v>59.617196631995597</v>
      </c>
      <c r="P1202">
        <v>135110.83403681999</v>
      </c>
      <c r="Q1202">
        <v>180956.50387886199</v>
      </c>
      <c r="R1202">
        <v>112.08359284561</v>
      </c>
      <c r="S1202">
        <v>690.45181833179004</v>
      </c>
      <c r="T1202">
        <v>0.72050832403072296</v>
      </c>
      <c r="U1202">
        <v>0.117411040859868</v>
      </c>
      <c r="V1202">
        <v>0.61629012390345095</v>
      </c>
      <c r="W1202">
        <v>4.8863022397957097E-2</v>
      </c>
      <c r="X1202">
        <v>0.21743581283872199</v>
      </c>
      <c r="Y1202" s="1">
        <v>0</v>
      </c>
      <c r="Z1202" s="1">
        <v>0</v>
      </c>
      <c r="AA1202">
        <v>6.0206795805952003E-4</v>
      </c>
      <c r="AB1202">
        <v>7.8346447774808002E-3</v>
      </c>
      <c r="AC1202">
        <v>6.34507475588431E-3</v>
      </c>
      <c r="AD1202">
        <v>7.7178458598399705E-5</v>
      </c>
      <c r="AE1202">
        <v>0.73498794752355701</v>
      </c>
      <c r="AF1202" s="3">
        <v>1.51393018333991E-3</v>
      </c>
      <c r="AG1202">
        <v>8.6978826556353997E-6</v>
      </c>
      <c r="AH1202">
        <v>5.5433266625969697</v>
      </c>
      <c r="AI1202">
        <v>0.37112148171932102</v>
      </c>
      <c r="AJ1202">
        <v>1752.47337143389</v>
      </c>
      <c r="AK1202" t="s">
        <v>87</v>
      </c>
      <c r="AL1202" t="s">
        <v>88</v>
      </c>
      <c r="AM1202">
        <v>35277979210.349998</v>
      </c>
      <c r="AN1202">
        <v>261104</v>
      </c>
      <c r="AO1202" s="1">
        <f t="shared" si="259"/>
        <v>8.4610728972837404E-3</v>
      </c>
      <c r="AP1202" s="5">
        <f t="shared" si="260"/>
        <v>9.6938707801177078</v>
      </c>
      <c r="AQ1202" s="3">
        <f t="shared" si="261"/>
        <v>-1.0066691641966857E-4</v>
      </c>
      <c r="AR1202" s="15">
        <f t="shared" si="262"/>
        <v>-1.1355879234416721E-2</v>
      </c>
      <c r="AT1202" s="15">
        <v>1</v>
      </c>
    </row>
    <row r="1203" spans="1:46" x14ac:dyDescent="0.25">
      <c r="A1203" t="s">
        <v>37</v>
      </c>
      <c r="B1203">
        <v>10.2335064276413</v>
      </c>
      <c r="C1203">
        <v>9.1318342112527394E-3</v>
      </c>
      <c r="D1203">
        <v>10.4242383547674</v>
      </c>
      <c r="E1203">
        <v>-25.7525975797931</v>
      </c>
      <c r="F1203" s="1">
        <v>0</v>
      </c>
      <c r="G1203" s="1">
        <v>0</v>
      </c>
      <c r="H1203">
        <v>3.5775859194354802</v>
      </c>
      <c r="I1203">
        <v>-64.455534157426598</v>
      </c>
      <c r="J1203">
        <v>-62.4236180954858</v>
      </c>
      <c r="K1203">
        <v>-111.63016202667799</v>
      </c>
      <c r="L1203">
        <v>-36.223886710481302</v>
      </c>
      <c r="M1203">
        <v>66.683609955870295</v>
      </c>
      <c r="N1203">
        <v>93.8962127359151</v>
      </c>
      <c r="O1203">
        <v>63.955727454918197</v>
      </c>
      <c r="P1203">
        <v>140422.838366093</v>
      </c>
      <c r="Q1203">
        <v>181841.149289116</v>
      </c>
      <c r="R1203">
        <v>113.855807368987</v>
      </c>
      <c r="S1203">
        <v>681.09336737199806</v>
      </c>
      <c r="T1203">
        <v>0.721846974249442</v>
      </c>
      <c r="U1203">
        <v>0.13871952451463601</v>
      </c>
      <c r="V1203">
        <v>0.55155397803783301</v>
      </c>
      <c r="W1203">
        <v>4.7323784700560603E-2</v>
      </c>
      <c r="X1203">
        <v>0.26240271274696902</v>
      </c>
      <c r="Y1203" s="1">
        <v>0</v>
      </c>
      <c r="Z1203" s="1">
        <v>0</v>
      </c>
      <c r="AA1203">
        <v>5.1187395749693497E-4</v>
      </c>
      <c r="AB1203">
        <v>7.7935917125051902E-3</v>
      </c>
      <c r="AC1203">
        <v>6.4486819622438197E-3</v>
      </c>
      <c r="AD1203">
        <v>6.6960150161410803E-4</v>
      </c>
      <c r="AE1203">
        <v>0.69644863234282395</v>
      </c>
      <c r="AF1203" s="3">
        <v>1.7762649727378801E-3</v>
      </c>
      <c r="AG1203">
        <v>2.9702087148012302E-5</v>
      </c>
      <c r="AH1203">
        <v>4.8080637172609801</v>
      </c>
      <c r="AI1203">
        <v>0.305844496306585</v>
      </c>
      <c r="AJ1203">
        <v>1214.5698227729499</v>
      </c>
      <c r="AK1203" t="s">
        <v>89</v>
      </c>
      <c r="AL1203" t="s">
        <v>90</v>
      </c>
      <c r="AM1203">
        <v>62830373530.010002</v>
      </c>
      <c r="AN1203">
        <v>447437</v>
      </c>
      <c r="AO1203" s="1">
        <f t="shared" si="259"/>
        <v>8.7368208924786337E-3</v>
      </c>
      <c r="AP1203" s="5">
        <f t="shared" si="260"/>
        <v>9.9947809726017809</v>
      </c>
      <c r="AQ1203" s="3">
        <f t="shared" si="261"/>
        <v>2.1936497886620131E-4</v>
      </c>
      <c r="AR1203" s="15">
        <f t="shared" si="262"/>
        <v>2.3885011156715263E-2</v>
      </c>
      <c r="AT1203" s="15">
        <v>1</v>
      </c>
    </row>
    <row r="1204" spans="1:46" x14ac:dyDescent="0.25">
      <c r="A1204" t="s">
        <v>37</v>
      </c>
      <c r="B1204">
        <v>11.2678814730954</v>
      </c>
      <c r="C1204">
        <v>1.02707879137218E-2</v>
      </c>
      <c r="D1204">
        <v>11.6520116830122</v>
      </c>
      <c r="E1204">
        <v>-25.124843449243102</v>
      </c>
      <c r="F1204" s="1">
        <v>0</v>
      </c>
      <c r="G1204" s="1">
        <v>0</v>
      </c>
      <c r="H1204">
        <v>3.56586122127085</v>
      </c>
      <c r="I1204">
        <v>-39.313862453378</v>
      </c>
      <c r="J1204">
        <v>-39.297925537393802</v>
      </c>
      <c r="K1204">
        <v>-87.052764221541196</v>
      </c>
      <c r="L1204">
        <v>-11.390573104564099</v>
      </c>
      <c r="M1204">
        <v>65.688737655966193</v>
      </c>
      <c r="N1204">
        <v>94.500692669281193</v>
      </c>
      <c r="O1204">
        <v>64.368163320411895</v>
      </c>
      <c r="P1204">
        <v>142229.763631234</v>
      </c>
      <c r="Q1204">
        <v>181346.27862303899</v>
      </c>
      <c r="R1204">
        <v>116.926777125204</v>
      </c>
      <c r="S1204">
        <v>685.96584155702703</v>
      </c>
      <c r="T1204">
        <v>0.71601165275885603</v>
      </c>
      <c r="U1204">
        <v>0.13520106805637999</v>
      </c>
      <c r="V1204">
        <v>0.56011142280019399</v>
      </c>
      <c r="W1204">
        <v>4.2894314259486303E-2</v>
      </c>
      <c r="X1204">
        <v>0.26179319488393799</v>
      </c>
      <c r="Y1204" s="1">
        <v>0</v>
      </c>
      <c r="Z1204" s="1">
        <v>0</v>
      </c>
      <c r="AA1204">
        <v>4.8155760768503101E-4</v>
      </c>
      <c r="AB1204">
        <v>8.2455721688531099E-3</v>
      </c>
      <c r="AC1204">
        <v>6.8289861338735099E-3</v>
      </c>
      <c r="AD1204">
        <v>1.2469571121625301E-3</v>
      </c>
      <c r="AE1204">
        <v>0.70836505008658102</v>
      </c>
      <c r="AF1204" s="3">
        <v>2.1742441372048799E-3</v>
      </c>
      <c r="AG1204">
        <v>1.0182082207180901E-4</v>
      </c>
      <c r="AH1204">
        <v>4.9475753072002204</v>
      </c>
      <c r="AI1204">
        <v>0.32106788050526902</v>
      </c>
      <c r="AJ1204">
        <v>1327.9240084113101</v>
      </c>
      <c r="AK1204" t="s">
        <v>91</v>
      </c>
      <c r="AL1204" t="s">
        <v>92</v>
      </c>
      <c r="AM1204">
        <v>156788117777</v>
      </c>
      <c r="AN1204">
        <v>1102358</v>
      </c>
      <c r="AO1204" s="13">
        <f t="shared" si="259"/>
        <v>9.4847878787634211E-3</v>
      </c>
      <c r="AP1204" s="61">
        <f t="shared" si="260"/>
        <v>10.806378719568633</v>
      </c>
      <c r="AQ1204" s="19">
        <f t="shared" si="261"/>
        <v>4.28107188412543E-4</v>
      </c>
      <c r="AR1204" s="16">
        <f t="shared" si="262"/>
        <v>4.2706513023744064E-2</v>
      </c>
      <c r="AS1204" s="9"/>
      <c r="AT1204" s="16">
        <v>1</v>
      </c>
    </row>
    <row r="1205" spans="1:46" x14ac:dyDescent="0.25">
      <c r="A1205" t="s">
        <v>37</v>
      </c>
      <c r="B1205">
        <v>12.3744952222617</v>
      </c>
      <c r="C1205">
        <v>1.1291591145935399E-2</v>
      </c>
      <c r="D1205">
        <v>12.7392917573224</v>
      </c>
      <c r="E1205">
        <v>-22.471377329508901</v>
      </c>
      <c r="F1205" s="1">
        <v>0</v>
      </c>
      <c r="G1205" s="1">
        <v>0</v>
      </c>
      <c r="H1205">
        <v>3.62679634223753</v>
      </c>
      <c r="I1205">
        <v>-15.1035075709318</v>
      </c>
      <c r="J1205">
        <v>-15.204599246208099</v>
      </c>
      <c r="K1205">
        <v>-65.489119222751796</v>
      </c>
      <c r="L1205">
        <v>12.7864687367407</v>
      </c>
      <c r="M1205">
        <v>65.472926344045007</v>
      </c>
      <c r="N1205">
        <v>94.944588766359004</v>
      </c>
      <c r="O1205">
        <v>64.155270731336898</v>
      </c>
      <c r="P1205">
        <v>142516.703832586</v>
      </c>
      <c r="Q1205">
        <v>180273.54000961001</v>
      </c>
      <c r="R1205">
        <v>116.96657436834001</v>
      </c>
      <c r="S1205">
        <v>691.12484987907806</v>
      </c>
      <c r="T1205">
        <v>0.71288209212690301</v>
      </c>
      <c r="U1205">
        <v>0.13355154664379601</v>
      </c>
      <c r="V1205">
        <v>0.559524235264928</v>
      </c>
      <c r="W1205">
        <v>4.4988600154540197E-2</v>
      </c>
      <c r="X1205">
        <v>0.26193561793673398</v>
      </c>
      <c r="Y1205" s="1">
        <v>0</v>
      </c>
      <c r="Z1205" s="1">
        <v>0</v>
      </c>
      <c r="AA1205">
        <v>4.5942997932150802E-4</v>
      </c>
      <c r="AB1205">
        <v>8.6264362097950697E-3</v>
      </c>
      <c r="AC1205">
        <v>7.0660864151016502E-3</v>
      </c>
      <c r="AD1205">
        <v>1.3522204396799701E-3</v>
      </c>
      <c r="AE1205">
        <v>0.73596031151734798</v>
      </c>
      <c r="AF1205" s="3">
        <v>2.7183501356486299E-3</v>
      </c>
      <c r="AG1205">
        <v>4.9114513054049596E-4</v>
      </c>
      <c r="AH1205">
        <v>5.2627828249001301</v>
      </c>
      <c r="AI1205">
        <v>0.333594851042955</v>
      </c>
      <c r="AJ1205">
        <v>1632.4974975061</v>
      </c>
      <c r="AK1205" t="s">
        <v>93</v>
      </c>
      <c r="AL1205" t="s">
        <v>94</v>
      </c>
      <c r="AM1205">
        <v>280458336438.73999</v>
      </c>
      <c r="AN1205">
        <v>1967898</v>
      </c>
      <c r="AO1205" s="13">
        <f t="shared" si="259"/>
        <v>1.0243866530071789E-2</v>
      </c>
      <c r="AP1205" s="61">
        <f t="shared" si="260"/>
        <v>11.623169782612342</v>
      </c>
      <c r="AQ1205" s="19">
        <f t="shared" si="261"/>
        <v>7.0393858012709337E-4</v>
      </c>
      <c r="AR1205" s="16">
        <f t="shared" si="262"/>
        <v>6.4640322192772492E-2</v>
      </c>
      <c r="AS1205" s="9"/>
      <c r="AT1205" s="16">
        <v>1</v>
      </c>
    </row>
    <row r="1206" spans="1:46" x14ac:dyDescent="0.25">
      <c r="A1206" t="s">
        <v>37</v>
      </c>
      <c r="B1206">
        <v>13.152789698024399</v>
      </c>
      <c r="C1206">
        <v>1.2170501860459201E-2</v>
      </c>
      <c r="D1206">
        <v>13.665597280323601</v>
      </c>
      <c r="E1206">
        <v>-17.129456052886301</v>
      </c>
      <c r="F1206" s="1">
        <v>0</v>
      </c>
      <c r="G1206" s="1">
        <v>0</v>
      </c>
      <c r="H1206">
        <v>3.8028868346452098</v>
      </c>
      <c r="I1206">
        <v>9.7671177898778296</v>
      </c>
      <c r="J1206">
        <v>9.6720146230817203</v>
      </c>
      <c r="K1206">
        <v>-41.174782582867003</v>
      </c>
      <c r="L1206">
        <v>38.217013335531199</v>
      </c>
      <c r="M1206">
        <v>66.1495531526745</v>
      </c>
      <c r="N1206">
        <v>94.936159685148596</v>
      </c>
      <c r="O1206">
        <v>64.064406172083196</v>
      </c>
      <c r="P1206">
        <v>139736.017632748</v>
      </c>
      <c r="Q1206">
        <v>177523.390779893</v>
      </c>
      <c r="R1206">
        <v>112.980448658808</v>
      </c>
      <c r="S1206">
        <v>692.90177071118796</v>
      </c>
      <c r="T1206">
        <v>0.72117424741875602</v>
      </c>
      <c r="U1206">
        <v>0.117924882477249</v>
      </c>
      <c r="V1206">
        <v>0.61741891792166803</v>
      </c>
      <c r="W1206">
        <v>3.9746626501755797E-2</v>
      </c>
      <c r="X1206">
        <v>0.22490957309932499</v>
      </c>
      <c r="Y1206" s="1">
        <v>0</v>
      </c>
      <c r="Z1206" s="1">
        <v>0</v>
      </c>
      <c r="AA1206">
        <v>4.6798379802644202E-4</v>
      </c>
      <c r="AB1206">
        <v>8.5419475173051703E-3</v>
      </c>
      <c r="AC1206">
        <v>7.0517633552402799E-3</v>
      </c>
      <c r="AD1206">
        <v>1.4081911492410701E-3</v>
      </c>
      <c r="AE1206">
        <v>0.74536406376166597</v>
      </c>
      <c r="AF1206" s="3">
        <v>3.3432707028149301E-3</v>
      </c>
      <c r="AG1206">
        <v>1.0778995025128601E-3</v>
      </c>
      <c r="AH1206">
        <v>5.3532368411391502</v>
      </c>
      <c r="AI1206">
        <v>0.339399174892135</v>
      </c>
      <c r="AJ1206">
        <v>2250.5471916616498</v>
      </c>
      <c r="AK1206" t="s">
        <v>95</v>
      </c>
      <c r="AL1206" t="s">
        <v>96</v>
      </c>
      <c r="AM1206">
        <v>409231320447.32001</v>
      </c>
      <c r="AN1206">
        <v>2928603</v>
      </c>
      <c r="AO1206" s="1">
        <f t="shared" si="259"/>
        <v>1.0863017856081653E-2</v>
      </c>
      <c r="AP1206" s="71">
        <f t="shared" si="260"/>
        <v>12.284311550175087</v>
      </c>
      <c r="AQ1206" s="68">
        <f t="shared" si="261"/>
        <v>8.1985240861684461E-4</v>
      </c>
      <c r="AR1206" s="72">
        <f t="shared" si="262"/>
        <v>7.0698153844602984E-2</v>
      </c>
      <c r="AS1206" s="68" t="s">
        <v>67</v>
      </c>
      <c r="AT1206" s="15">
        <v>1</v>
      </c>
    </row>
    <row r="1207" spans="1:46" x14ac:dyDescent="0.25">
      <c r="A1207" t="s">
        <v>37</v>
      </c>
      <c r="B1207">
        <v>14.8362173611714</v>
      </c>
      <c r="C1207">
        <v>1.3209018829885601E-2</v>
      </c>
      <c r="D1207">
        <v>14.7484941520778</v>
      </c>
      <c r="E1207">
        <v>-13.6261245345374</v>
      </c>
      <c r="F1207" s="1">
        <v>0</v>
      </c>
      <c r="G1207" s="1">
        <v>0</v>
      </c>
      <c r="H1207">
        <v>3.9164656426112399</v>
      </c>
      <c r="I1207">
        <v>33.779348882895199</v>
      </c>
      <c r="J1207">
        <v>33.7358396005339</v>
      </c>
      <c r="K1207">
        <v>-21.0398354001046</v>
      </c>
      <c r="L1207">
        <v>62.651877114314097</v>
      </c>
      <c r="M1207">
        <v>66.815787695870199</v>
      </c>
      <c r="N1207">
        <v>94.981684369278497</v>
      </c>
      <c r="O1207">
        <v>63.208918284165698</v>
      </c>
      <c r="P1207">
        <v>137714.809186489</v>
      </c>
      <c r="Q1207">
        <v>175495.97266439299</v>
      </c>
      <c r="R1207">
        <v>110.541342052609</v>
      </c>
      <c r="S1207">
        <v>698.79535274972204</v>
      </c>
      <c r="T1207">
        <v>0.72173261374407505</v>
      </c>
      <c r="U1207">
        <v>0.11321836338786299</v>
      </c>
      <c r="V1207">
        <v>0.64034083249292895</v>
      </c>
      <c r="W1207">
        <v>3.7837914987530898E-2</v>
      </c>
      <c r="X1207">
        <v>0.20860288913167599</v>
      </c>
      <c r="Y1207" s="1">
        <v>0</v>
      </c>
      <c r="Z1207" s="1">
        <v>0</v>
      </c>
      <c r="AA1207">
        <v>4.7061515259573598E-4</v>
      </c>
      <c r="AB1207">
        <v>8.6815913971841994E-3</v>
      </c>
      <c r="AC1207">
        <v>7.1155284243707602E-3</v>
      </c>
      <c r="AD1207">
        <v>1.6203540572832401E-3</v>
      </c>
      <c r="AE1207">
        <v>0.772760772297583</v>
      </c>
      <c r="AF1207" s="3">
        <v>3.82407162907091E-3</v>
      </c>
      <c r="AG1207">
        <v>1.73996107007669E-3</v>
      </c>
      <c r="AH1207">
        <v>5.6831094338629802</v>
      </c>
      <c r="AI1207">
        <v>0.35952611420174402</v>
      </c>
      <c r="AJ1207">
        <v>2827.2623231950802</v>
      </c>
      <c r="AK1207" t="s">
        <v>97</v>
      </c>
      <c r="AL1207" t="s">
        <v>98</v>
      </c>
      <c r="AM1207">
        <v>523388850613.09998</v>
      </c>
      <c r="AN1207">
        <v>3800527</v>
      </c>
      <c r="AO1207" s="1">
        <f t="shared" si="259"/>
        <v>1.1410215206037407E-2</v>
      </c>
      <c r="AP1207" s="71">
        <f t="shared" si="260"/>
        <v>12.864842120267594</v>
      </c>
      <c r="AQ1207" s="68">
        <f t="shared" si="261"/>
        <v>1.8834603143322338E-3</v>
      </c>
      <c r="AR1207" s="72">
        <f t="shared" si="262"/>
        <v>0.15323742199665635</v>
      </c>
      <c r="AT1207" s="15">
        <v>1</v>
      </c>
    </row>
    <row r="1208" spans="1:46" x14ac:dyDescent="0.25">
      <c r="A1208" t="s">
        <v>37</v>
      </c>
      <c r="B1208">
        <v>15.7198501972474</v>
      </c>
      <c r="C1208">
        <v>1.38155165567576E-2</v>
      </c>
      <c r="D1208">
        <v>15.3751365181034</v>
      </c>
      <c r="E1208">
        <v>-6.8929404454238403</v>
      </c>
      <c r="F1208" s="1">
        <v>0</v>
      </c>
      <c r="G1208" s="1">
        <v>0</v>
      </c>
      <c r="H1208">
        <v>4.1959361854792103</v>
      </c>
      <c r="I1208">
        <v>57.532431615790003</v>
      </c>
      <c r="J1208">
        <v>57.3843388089158</v>
      </c>
      <c r="K1208">
        <v>2.5796119309675198</v>
      </c>
      <c r="L1208">
        <v>87.590759348981507</v>
      </c>
      <c r="M1208">
        <v>70.671018859249301</v>
      </c>
      <c r="N1208">
        <v>95.0122505622397</v>
      </c>
      <c r="O1208">
        <v>62.752516753418</v>
      </c>
      <c r="P1208">
        <v>132199.22271228299</v>
      </c>
      <c r="Q1208">
        <v>169194.73668309499</v>
      </c>
      <c r="R1208">
        <v>102.388312840026</v>
      </c>
      <c r="S1208">
        <v>697.26393216008603</v>
      </c>
      <c r="T1208">
        <v>0.73871431220763195</v>
      </c>
      <c r="U1208">
        <v>9.4248525724507495E-2</v>
      </c>
      <c r="V1208">
        <v>0.70772218611927695</v>
      </c>
      <c r="W1208">
        <v>2.9581113275834701E-2</v>
      </c>
      <c r="X1208">
        <v>0.16844817488038</v>
      </c>
      <c r="Y1208" s="1">
        <v>0</v>
      </c>
      <c r="Z1208" s="1">
        <v>0</v>
      </c>
      <c r="AA1208">
        <v>5.0196994754326998E-4</v>
      </c>
      <c r="AB1208">
        <v>8.4780635292642306E-3</v>
      </c>
      <c r="AC1208">
        <v>7.0428928483143001E-3</v>
      </c>
      <c r="AD1208">
        <v>2.4657206402870198E-3</v>
      </c>
      <c r="AE1208">
        <v>0.77911178490910304</v>
      </c>
      <c r="AF1208" s="3">
        <v>3.8209140236956001E-3</v>
      </c>
      <c r="AG1208">
        <v>1.7811729069715601E-3</v>
      </c>
      <c r="AH1208">
        <v>5.5686272687932101</v>
      </c>
      <c r="AI1208">
        <v>0.36514006820844103</v>
      </c>
      <c r="AJ1208">
        <v>3809.46322225005</v>
      </c>
      <c r="AK1208" t="s">
        <v>99</v>
      </c>
      <c r="AL1208" t="s">
        <v>100</v>
      </c>
      <c r="AM1208">
        <v>514905528725.75</v>
      </c>
      <c r="AN1208">
        <v>3894921</v>
      </c>
      <c r="AO1208" s="1">
        <f t="shared" si="259"/>
        <v>1.1365776819553169E-2</v>
      </c>
      <c r="AP1208" s="71">
        <f t="shared" si="260"/>
        <v>12.817828444698876</v>
      </c>
      <c r="AQ1208" s="68">
        <f t="shared" si="261"/>
        <v>2.7851293712193581E-3</v>
      </c>
      <c r="AR1208" s="72">
        <f t="shared" si="262"/>
        <v>0.22640510169635841</v>
      </c>
      <c r="AS1208" s="68" t="s">
        <v>67</v>
      </c>
      <c r="AT1208" s="15">
        <v>1</v>
      </c>
    </row>
    <row r="1209" spans="1:46" x14ac:dyDescent="0.25">
      <c r="A1209" t="s">
        <v>37</v>
      </c>
      <c r="B1209">
        <v>17.007890057104099</v>
      </c>
      <c r="C1209">
        <v>1.51915505951409E-2</v>
      </c>
      <c r="D1209">
        <v>16.781249084042901</v>
      </c>
      <c r="E1209">
        <v>-2.3401700792310902</v>
      </c>
      <c r="F1209" s="1">
        <v>0</v>
      </c>
      <c r="G1209" s="1">
        <v>0</v>
      </c>
      <c r="H1209">
        <v>4.40736300494346</v>
      </c>
      <c r="I1209">
        <v>81.061632357513801</v>
      </c>
      <c r="J1209">
        <v>80.396356905338493</v>
      </c>
      <c r="K1209">
        <v>25.063973946972901</v>
      </c>
      <c r="L1209">
        <v>112.11466554014901</v>
      </c>
      <c r="M1209">
        <v>73.684847427558907</v>
      </c>
      <c r="N1209">
        <v>95.155818600647905</v>
      </c>
      <c r="O1209">
        <v>61.990048203824102</v>
      </c>
      <c r="P1209">
        <v>127984.85154640301</v>
      </c>
      <c r="Q1209">
        <v>162350.30911262601</v>
      </c>
      <c r="R1209">
        <v>96.872908681615598</v>
      </c>
      <c r="S1209">
        <v>698.80939739224402</v>
      </c>
      <c r="T1209">
        <v>0.75090555895613598</v>
      </c>
      <c r="U1209">
        <v>7.8647924410464198E-2</v>
      </c>
      <c r="V1209">
        <v>0.76074574791781902</v>
      </c>
      <c r="W1209">
        <v>2.4121161688034101E-2</v>
      </c>
      <c r="X1209">
        <v>0.13648516598368099</v>
      </c>
      <c r="Y1209" s="1">
        <v>0</v>
      </c>
      <c r="Z1209" s="1">
        <v>0</v>
      </c>
      <c r="AA1209">
        <v>5.2115455664105E-4</v>
      </c>
      <c r="AB1209">
        <v>8.4369504458141498E-3</v>
      </c>
      <c r="AC1209">
        <v>7.0291394488806204E-3</v>
      </c>
      <c r="AD1209">
        <v>3.42547676090029E-3</v>
      </c>
      <c r="AE1209">
        <v>0.78959522299979501</v>
      </c>
      <c r="AF1209" s="3">
        <v>3.6527597242691002E-3</v>
      </c>
      <c r="AG1209">
        <v>2.3359754714683901E-3</v>
      </c>
      <c r="AH1209">
        <v>5.5817909603547902</v>
      </c>
      <c r="AI1209">
        <v>0.38711930579037201</v>
      </c>
      <c r="AJ1209">
        <v>4793.4023471577702</v>
      </c>
      <c r="AK1209" t="s">
        <v>101</v>
      </c>
      <c r="AL1209" t="s">
        <v>102</v>
      </c>
      <c r="AM1209">
        <v>510245782645.09998</v>
      </c>
      <c r="AN1209">
        <v>3986767</v>
      </c>
      <c r="AO1209" s="13">
        <f t="shared" si="259"/>
        <v>1.120305372979077E-2</v>
      </c>
      <c r="AP1209" s="61">
        <f t="shared" si="260"/>
        <v>12.64547670957753</v>
      </c>
      <c r="AQ1209" s="19">
        <f t="shared" si="261"/>
        <v>4.2122816028623868E-3</v>
      </c>
      <c r="AR1209" s="16">
        <f t="shared" si="262"/>
        <v>0.34497816473953336</v>
      </c>
      <c r="AS1209" s="19">
        <f>AVERAGE(AQ1207:AQ1209)</f>
        <v>2.9602904294713261E-3</v>
      </c>
      <c r="AT1209" s="16">
        <v>1</v>
      </c>
    </row>
    <row r="1210" spans="1:46" x14ac:dyDescent="0.25">
      <c r="A1210" t="s">
        <v>37</v>
      </c>
      <c r="B1210">
        <v>17.608476217497099</v>
      </c>
      <c r="C1210">
        <v>1.5690345701472298E-2</v>
      </c>
      <c r="D1210">
        <v>17.285635525675101</v>
      </c>
      <c r="E1210">
        <v>5.1898131821211102</v>
      </c>
      <c r="F1210" s="1">
        <v>0</v>
      </c>
      <c r="G1210" s="1">
        <v>0</v>
      </c>
      <c r="H1210">
        <v>4.7056625847087998</v>
      </c>
      <c r="I1210">
        <v>103.968119615926</v>
      </c>
      <c r="J1210">
        <v>103.19593925187201</v>
      </c>
      <c r="K1210">
        <v>50.404737555720402</v>
      </c>
      <c r="L1210">
        <v>136.86542609245001</v>
      </c>
      <c r="M1210">
        <v>77.949981374898101</v>
      </c>
      <c r="N1210">
        <v>95.291111813634998</v>
      </c>
      <c r="O1210">
        <v>62.040321689212398</v>
      </c>
      <c r="P1210">
        <v>120741.734575555</v>
      </c>
      <c r="Q1210">
        <v>153167.998840969</v>
      </c>
      <c r="R1210">
        <v>87.993847312783899</v>
      </c>
      <c r="S1210">
        <v>694.15268717192703</v>
      </c>
      <c r="T1210">
        <v>0.76928410551125803</v>
      </c>
      <c r="U1210">
        <v>6.2197033481428098E-2</v>
      </c>
      <c r="V1210">
        <v>0.80551806664561199</v>
      </c>
      <c r="W1210">
        <v>1.9306191914460199E-2</v>
      </c>
      <c r="X1210">
        <v>0.112978707958499</v>
      </c>
      <c r="Y1210" s="1">
        <v>0</v>
      </c>
      <c r="Z1210" s="1">
        <v>0</v>
      </c>
      <c r="AA1210">
        <v>5.5140171051156601E-4</v>
      </c>
      <c r="AB1210">
        <v>8.2090843739361808E-3</v>
      </c>
      <c r="AC1210">
        <v>6.9307691898816502E-3</v>
      </c>
      <c r="AD1210">
        <v>3.5756656268637302E-3</v>
      </c>
      <c r="AE1210">
        <v>0.78295415113858302</v>
      </c>
      <c r="AF1210" s="3">
        <v>3.4270820069672598E-3</v>
      </c>
      <c r="AG1210">
        <v>2.9650047474520701E-3</v>
      </c>
      <c r="AH1210">
        <v>5.2654152540783699</v>
      </c>
      <c r="AI1210">
        <v>0.38472495793589601</v>
      </c>
      <c r="AJ1210">
        <v>5967.5685249245798</v>
      </c>
      <c r="AK1210" t="s">
        <v>103</v>
      </c>
      <c r="AL1210" t="s">
        <v>104</v>
      </c>
      <c r="AM1210">
        <v>379771996303.85999</v>
      </c>
      <c r="AN1210">
        <v>3145325</v>
      </c>
      <c r="AO1210" s="1">
        <f t="shared" si="259"/>
        <v>1.0909252907360476E-2</v>
      </c>
      <c r="AP1210" s="5">
        <f t="shared" si="260"/>
        <v>12.333499846259476</v>
      </c>
      <c r="AQ1210" s="3">
        <f t="shared" si="261"/>
        <v>5.1018201399730366E-3</v>
      </c>
      <c r="AR1210" s="15">
        <f t="shared" si="262"/>
        <v>0.42769501252618292</v>
      </c>
      <c r="AT1210" s="15">
        <v>1</v>
      </c>
    </row>
    <row r="1211" spans="1:46" x14ac:dyDescent="0.25">
      <c r="A1211" t="s">
        <v>37</v>
      </c>
      <c r="B1211">
        <v>18.660568399363299</v>
      </c>
      <c r="C1211">
        <v>1.6625767550337501E-2</v>
      </c>
      <c r="D1211">
        <v>18.2239949587842</v>
      </c>
      <c r="E1211">
        <v>9.3385182594403098</v>
      </c>
      <c r="F1211" s="1">
        <v>0</v>
      </c>
      <c r="G1211" s="1">
        <v>0</v>
      </c>
      <c r="H1211">
        <v>4.8849799856253</v>
      </c>
      <c r="I1211">
        <v>127.445291868119</v>
      </c>
      <c r="J1211">
        <v>126.38488421818801</v>
      </c>
      <c r="K1211">
        <v>72.747581390370698</v>
      </c>
      <c r="L1211">
        <v>161.46778310562601</v>
      </c>
      <c r="M1211">
        <v>79.875195380668799</v>
      </c>
      <c r="N1211">
        <v>95.379822003718601</v>
      </c>
      <c r="O1211">
        <v>61.2434693808814</v>
      </c>
      <c r="P1211">
        <v>116703.48373778599</v>
      </c>
      <c r="Q1211">
        <v>147380.20698409301</v>
      </c>
      <c r="R1211">
        <v>83.931536613674197</v>
      </c>
      <c r="S1211">
        <v>694.60979990445196</v>
      </c>
      <c r="T1211">
        <v>0.780034053388588</v>
      </c>
      <c r="U1211">
        <v>5.5717108655454498E-2</v>
      </c>
      <c r="V1211">
        <v>0.82578089601054605</v>
      </c>
      <c r="W1211">
        <v>1.7327487860093201E-2</v>
      </c>
      <c r="X1211">
        <v>0.101174507473905</v>
      </c>
      <c r="Y1211" s="1">
        <v>0</v>
      </c>
      <c r="Z1211" s="1">
        <v>0</v>
      </c>
      <c r="AA1211">
        <v>5.6537392953250303E-4</v>
      </c>
      <c r="AB1211">
        <v>8.1066102773202295E-3</v>
      </c>
      <c r="AC1211">
        <v>6.8655009830115802E-3</v>
      </c>
      <c r="AD1211">
        <v>4.02316888328087E-3</v>
      </c>
      <c r="AE1211">
        <v>0.80586959301430505</v>
      </c>
      <c r="AF1211" s="3">
        <v>3.4379065992223901E-3</v>
      </c>
      <c r="AG1211">
        <v>3.5694054980656299E-3</v>
      </c>
      <c r="AH1211">
        <v>5.3237373418187302</v>
      </c>
      <c r="AI1211">
        <v>0.40523836019868698</v>
      </c>
      <c r="AJ1211">
        <v>6982.7932893590596</v>
      </c>
      <c r="AK1211" t="s">
        <v>105</v>
      </c>
      <c r="AL1211" t="s">
        <v>106</v>
      </c>
      <c r="AM1211">
        <v>288531624612.15002</v>
      </c>
      <c r="AN1211">
        <v>2472348</v>
      </c>
      <c r="AO1211" s="1">
        <f t="shared" si="259"/>
        <v>1.0868781511766474E-2</v>
      </c>
      <c r="AP1211" s="5">
        <f t="shared" si="260"/>
        <v>12.290444736984407</v>
      </c>
      <c r="AQ1211" s="3">
        <f t="shared" si="261"/>
        <v>6.1955510672624774E-3</v>
      </c>
      <c r="AR1211" s="15">
        <f t="shared" si="262"/>
        <v>0.51829887353139603</v>
      </c>
      <c r="AT1211" s="15">
        <v>1</v>
      </c>
    </row>
    <row r="1212" spans="1:46" x14ac:dyDescent="0.25">
      <c r="A1212" t="s">
        <v>37</v>
      </c>
      <c r="B1212">
        <v>18.963505452270098</v>
      </c>
      <c r="C1212">
        <v>1.7251775281381099E-2</v>
      </c>
      <c r="D1212">
        <v>18.846507347666599</v>
      </c>
      <c r="E1212">
        <v>17.163241390419799</v>
      </c>
      <c r="F1212" s="1">
        <v>0</v>
      </c>
      <c r="G1212" s="1">
        <v>0</v>
      </c>
      <c r="H1212">
        <v>5.0839196294811302</v>
      </c>
      <c r="I1212">
        <v>150.287612813914</v>
      </c>
      <c r="J1212">
        <v>148.680370896959</v>
      </c>
      <c r="K1212">
        <v>95.683889234012199</v>
      </c>
      <c r="L1212">
        <v>186.13886633001201</v>
      </c>
      <c r="M1212">
        <v>81.899324155784996</v>
      </c>
      <c r="N1212">
        <v>95.465331794685895</v>
      </c>
      <c r="O1212">
        <v>60.1267512028883</v>
      </c>
      <c r="P1212">
        <v>110697.22009869901</v>
      </c>
      <c r="Q1212">
        <v>140047.798899441</v>
      </c>
      <c r="R1212">
        <v>80.625901330833699</v>
      </c>
      <c r="S1212">
        <v>690.91952967532598</v>
      </c>
      <c r="T1212">
        <v>0.79169061605708801</v>
      </c>
      <c r="U1212">
        <v>4.2714527974917801E-2</v>
      </c>
      <c r="V1212">
        <v>0.85860489365897397</v>
      </c>
      <c r="W1212">
        <v>1.28486883697068E-2</v>
      </c>
      <c r="X1212">
        <v>8.5831889996400595E-2</v>
      </c>
      <c r="Y1212" s="1">
        <v>0</v>
      </c>
      <c r="Z1212" s="1">
        <v>0</v>
      </c>
      <c r="AA1212">
        <v>5.80036193332934E-4</v>
      </c>
      <c r="AB1212">
        <v>8.0564962284562901E-3</v>
      </c>
      <c r="AC1212">
        <v>6.8398000789342099E-3</v>
      </c>
      <c r="AD1212">
        <v>4.4873223617342799E-3</v>
      </c>
      <c r="AE1212">
        <v>0.83827218071996401</v>
      </c>
      <c r="AF1212" s="3">
        <v>3.5014045553735198E-3</v>
      </c>
      <c r="AG1212">
        <v>3.8464614216486E-3</v>
      </c>
      <c r="AH1212">
        <v>5.48906159902723</v>
      </c>
      <c r="AI1212">
        <v>0.42702337324918099</v>
      </c>
      <c r="AJ1212">
        <v>8346.3033453868993</v>
      </c>
      <c r="AK1212" t="s">
        <v>107</v>
      </c>
      <c r="AL1212" t="s">
        <v>108</v>
      </c>
      <c r="AM1212">
        <v>166764808592.59</v>
      </c>
      <c r="AN1212">
        <v>1506495</v>
      </c>
      <c r="AO1212" s="1">
        <f t="shared" si="259"/>
        <v>1.0921240827640663E-2</v>
      </c>
      <c r="AP1212" s="5">
        <f t="shared" si="260"/>
        <v>12.346249361483553</v>
      </c>
      <c r="AQ1212" s="3">
        <f t="shared" si="261"/>
        <v>6.4486806578130246E-3</v>
      </c>
      <c r="AR1212" s="15">
        <f t="shared" si="262"/>
        <v>0.53597298232371049</v>
      </c>
      <c r="AT1212" s="15">
        <v>1</v>
      </c>
    </row>
    <row r="1213" spans="1:46" x14ac:dyDescent="0.25">
      <c r="A1213" t="s">
        <v>37</v>
      </c>
      <c r="B1213">
        <v>18.316646389047801</v>
      </c>
      <c r="C1213">
        <v>1.69871740800169E-2</v>
      </c>
      <c r="D1213">
        <v>18.583915503633001</v>
      </c>
      <c r="E1213">
        <v>24.8193576211394</v>
      </c>
      <c r="F1213" s="1">
        <v>0</v>
      </c>
      <c r="G1213" s="1">
        <v>0</v>
      </c>
      <c r="H1213">
        <v>5.3242361101515296</v>
      </c>
      <c r="I1213">
        <v>172.83378060903101</v>
      </c>
      <c r="J1213">
        <v>168.97530878792199</v>
      </c>
      <c r="K1213">
        <v>120.358076892965</v>
      </c>
      <c r="L1213">
        <v>210.980694621986</v>
      </c>
      <c r="M1213">
        <v>85.857856124268494</v>
      </c>
      <c r="N1213">
        <v>95.5408451361006</v>
      </c>
      <c r="O1213">
        <v>58.706621412676803</v>
      </c>
      <c r="P1213">
        <v>103865.928440344</v>
      </c>
      <c r="Q1213">
        <v>130866.816300024</v>
      </c>
      <c r="R1213">
        <v>76.668549807929494</v>
      </c>
      <c r="S1213">
        <v>682.37307804062004</v>
      </c>
      <c r="T1213">
        <v>0.80014778360624905</v>
      </c>
      <c r="U1213">
        <v>3.1718801615606598E-2</v>
      </c>
      <c r="V1213">
        <v>0.88661142956074002</v>
      </c>
      <c r="W1213">
        <v>9.1619638777658795E-3</v>
      </c>
      <c r="X1213">
        <v>7.2507804945887294E-2</v>
      </c>
      <c r="Y1213" s="1">
        <v>0</v>
      </c>
      <c r="Z1213" s="1">
        <v>0</v>
      </c>
      <c r="AA1213">
        <v>6.1725398070890602E-4</v>
      </c>
      <c r="AB1213">
        <v>8.0632636832468699E-3</v>
      </c>
      <c r="AC1213">
        <v>6.8538005230032398E-3</v>
      </c>
      <c r="AD1213">
        <v>4.3525704397158601E-3</v>
      </c>
      <c r="AE1213">
        <v>0.85538516856149205</v>
      </c>
      <c r="AF1213" s="3">
        <v>3.5061878800334398E-3</v>
      </c>
      <c r="AG1213">
        <v>3.7320321438382401E-3</v>
      </c>
      <c r="AH1213">
        <v>5.6142295277206102</v>
      </c>
      <c r="AI1213">
        <v>0.45835740025022498</v>
      </c>
      <c r="AJ1213">
        <v>10187.7645406426</v>
      </c>
      <c r="AK1213" t="s">
        <v>109</v>
      </c>
      <c r="AL1213" t="s">
        <v>110</v>
      </c>
      <c r="AM1213">
        <v>88854289668.789993</v>
      </c>
      <c r="AN1213">
        <v>855471</v>
      </c>
      <c r="AO1213" s="1">
        <f t="shared" si="259"/>
        <v>1.0977242383745586E-2</v>
      </c>
      <c r="AP1213" s="5">
        <f t="shared" si="260"/>
        <v>12.405786194683422</v>
      </c>
      <c r="AQ1213" s="3">
        <f t="shared" si="261"/>
        <v>5.7414195473549125E-3</v>
      </c>
      <c r="AR1213" s="15">
        <f t="shared" si="262"/>
        <v>0.4764599439008157</v>
      </c>
      <c r="AT1213" s="15">
        <v>1</v>
      </c>
    </row>
    <row r="1214" spans="1:46" x14ac:dyDescent="0.25">
      <c r="A1214" t="s">
        <v>37</v>
      </c>
      <c r="B1214">
        <v>16.889589887336601</v>
      </c>
      <c r="C1214">
        <v>1.5942147299277301E-2</v>
      </c>
      <c r="D1214">
        <v>17.5391939040348</v>
      </c>
      <c r="E1214">
        <v>31.064260720008999</v>
      </c>
      <c r="F1214" s="1">
        <v>0</v>
      </c>
      <c r="G1214" s="1">
        <v>0</v>
      </c>
      <c r="H1214">
        <v>5.7526534225325197</v>
      </c>
      <c r="I1214">
        <v>193.77386776763899</v>
      </c>
      <c r="J1214">
        <v>183.25275724287701</v>
      </c>
      <c r="K1214">
        <v>158.29823796779201</v>
      </c>
      <c r="L1214">
        <v>235.93585248768301</v>
      </c>
      <c r="M1214">
        <v>93.733807498022202</v>
      </c>
      <c r="N1214">
        <v>95.462795404017498</v>
      </c>
      <c r="O1214">
        <v>61.471592860195102</v>
      </c>
      <c r="P1214">
        <v>93582.239551599094</v>
      </c>
      <c r="Q1214">
        <v>118246.45052868999</v>
      </c>
      <c r="R1214">
        <v>69.690156137899194</v>
      </c>
      <c r="S1214">
        <v>662.36502650839998</v>
      </c>
      <c r="T1214">
        <v>0.79202080968905098</v>
      </c>
      <c r="U1214">
        <v>2.6292973857346798E-2</v>
      </c>
      <c r="V1214">
        <v>0.90526801233922605</v>
      </c>
      <c r="W1214">
        <v>7.9090550362231806E-3</v>
      </c>
      <c r="X1214">
        <v>6.0529958767203802E-2</v>
      </c>
      <c r="Y1214" s="1">
        <v>0</v>
      </c>
      <c r="Z1214" s="1">
        <v>0</v>
      </c>
      <c r="AA1214">
        <v>6.9870798879223799E-4</v>
      </c>
      <c r="AB1214">
        <v>7.6784930674260003E-3</v>
      </c>
      <c r="AC1214">
        <v>6.7721798672178398E-3</v>
      </c>
      <c r="AD1214">
        <v>3.7221416023561701E-3</v>
      </c>
      <c r="AE1214">
        <v>0.76946928371702605</v>
      </c>
      <c r="AF1214" s="3">
        <v>3.1377337370584999E-3</v>
      </c>
      <c r="AG1214">
        <v>3.6962624598134101E-3</v>
      </c>
      <c r="AH1214">
        <v>4.5865849852726699</v>
      </c>
      <c r="AI1214">
        <v>0.38520170025759598</v>
      </c>
      <c r="AJ1214">
        <v>13096.3861134123</v>
      </c>
      <c r="AK1214" t="s">
        <v>111</v>
      </c>
      <c r="AL1214" t="s">
        <v>112</v>
      </c>
      <c r="AM1214">
        <v>32799639140.439999</v>
      </c>
      <c r="AN1214">
        <v>350490</v>
      </c>
      <c r="AO1214" s="1">
        <f>AA1214+AC1214*$AO$930+AF1214*AT1214</f>
        <v>1.0608621593068577E-2</v>
      </c>
      <c r="AP1214" s="5">
        <f>100*(1-(1-AO1214)^12)</f>
        <v>12.013212977137478</v>
      </c>
      <c r="AQ1214" s="3">
        <f>(1-(1-B1214/100)^(1/12))- AO1214</f>
        <v>4.6898346519904117E-3</v>
      </c>
      <c r="AR1214" s="15">
        <f>B1214/AP1214-1</f>
        <v>0.40591779397230598</v>
      </c>
      <c r="AT1214" s="15">
        <v>1</v>
      </c>
    </row>
    <row r="1215" spans="1:46" x14ac:dyDescent="0.25">
      <c r="A1215" t="s">
        <v>37</v>
      </c>
      <c r="B1215">
        <v>16.260993712512299</v>
      </c>
      <c r="C1215">
        <v>1.4440538160082899E-2</v>
      </c>
      <c r="D1215">
        <v>16.016497886560401</v>
      </c>
      <c r="E1215">
        <v>43.4204800578757</v>
      </c>
      <c r="F1215" s="1">
        <v>0</v>
      </c>
      <c r="G1215" s="1">
        <v>0</v>
      </c>
      <c r="H1215">
        <v>6.4885233516958101</v>
      </c>
      <c r="I1215">
        <v>240.1120852924</v>
      </c>
      <c r="J1215">
        <v>215.005673715661</v>
      </c>
      <c r="K1215">
        <v>226.28080299693701</v>
      </c>
      <c r="L1215">
        <v>286.78681534192998</v>
      </c>
      <c r="M1215">
        <v>105.67280114807301</v>
      </c>
      <c r="N1215">
        <v>95.782534388909298</v>
      </c>
      <c r="O1215">
        <v>66.247736636788304</v>
      </c>
      <c r="P1215">
        <v>83980.910923960997</v>
      </c>
      <c r="Q1215">
        <v>106694.765391179</v>
      </c>
      <c r="R1215">
        <v>56.334811439001498</v>
      </c>
      <c r="S1215">
        <v>637.322144202255</v>
      </c>
      <c r="T1215">
        <v>0.72109878564890595</v>
      </c>
      <c r="U1215">
        <v>7.5228143096387496E-3</v>
      </c>
      <c r="V1215">
        <v>0.97984482066001799</v>
      </c>
      <c r="W1215">
        <v>1.61673185009172E-3</v>
      </c>
      <c r="X1215">
        <v>1.1015633180251099E-2</v>
      </c>
      <c r="Y1215" s="1">
        <v>0</v>
      </c>
      <c r="Z1215" s="1">
        <v>0</v>
      </c>
      <c r="AA1215">
        <v>8.0213034142540495E-4</v>
      </c>
      <c r="AB1215">
        <v>6.9669509121823899E-3</v>
      </c>
      <c r="AC1215">
        <v>6.5506928580637896E-3</v>
      </c>
      <c r="AD1215">
        <v>2.9185355227217E-3</v>
      </c>
      <c r="AE1215">
        <v>0.64549034067754296</v>
      </c>
      <c r="AF1215" s="3">
        <v>2.4911977511057398E-3</v>
      </c>
      <c r="AG1215">
        <v>3.7352267348368501E-3</v>
      </c>
      <c r="AH1215">
        <v>2.8774794650630202</v>
      </c>
      <c r="AI1215">
        <v>0.277747816181384</v>
      </c>
      <c r="AJ1215">
        <v>17359.1738677797</v>
      </c>
      <c r="AK1215" t="s">
        <v>113</v>
      </c>
      <c r="AL1215" t="s">
        <v>114</v>
      </c>
      <c r="AM1215">
        <v>39630843807.75</v>
      </c>
      <c r="AN1215">
        <v>471903</v>
      </c>
      <c r="AO1215" s="1">
        <f>AA1215+AC1215*$AO$930+AF1215*AT1215</f>
        <v>9.8440209505949346E-3</v>
      </c>
      <c r="AP1215" s="5">
        <f>100*(1-(1-AO1215)^12)</f>
        <v>11.193782719673727</v>
      </c>
      <c r="AQ1215" s="3">
        <f>(1-(1-B1215/100)^(1/12))- AO1215</f>
        <v>4.8359365514991197E-3</v>
      </c>
      <c r="AR1215" s="15">
        <f>B1215/AP1215-1</f>
        <v>0.45268084254776997</v>
      </c>
      <c r="AT1215" s="15">
        <v>1</v>
      </c>
    </row>
    <row r="1218" spans="1:46" x14ac:dyDescent="0.25">
      <c r="AO1218" t="s">
        <v>226</v>
      </c>
      <c r="AP1218" t="s">
        <v>67</v>
      </c>
      <c r="AQ1218" t="s">
        <v>268</v>
      </c>
      <c r="AR1218" t="s">
        <v>335</v>
      </c>
    </row>
    <row r="1219" spans="1:46" x14ac:dyDescent="0.25">
      <c r="A1219" t="s">
        <v>0</v>
      </c>
      <c r="B1219" t="s">
        <v>1</v>
      </c>
      <c r="C1219" t="s">
        <v>2</v>
      </c>
      <c r="D1219" t="s">
        <v>3</v>
      </c>
      <c r="E1219" t="s">
        <v>5</v>
      </c>
      <c r="F1219" t="s">
        <v>6</v>
      </c>
      <c r="G1219" t="s">
        <v>208</v>
      </c>
      <c r="H1219" t="s">
        <v>7</v>
      </c>
      <c r="I1219" t="s">
        <v>8</v>
      </c>
      <c r="J1219" t="s">
        <v>134</v>
      </c>
      <c r="K1219" t="s">
        <v>143</v>
      </c>
      <c r="L1219" t="s">
        <v>9</v>
      </c>
      <c r="M1219" t="s">
        <v>10</v>
      </c>
      <c r="N1219" t="s">
        <v>11</v>
      </c>
      <c r="O1219" t="s">
        <v>13</v>
      </c>
      <c r="P1219" t="s">
        <v>14</v>
      </c>
      <c r="Q1219" t="s">
        <v>15</v>
      </c>
      <c r="R1219" t="s">
        <v>16</v>
      </c>
      <c r="S1219" t="s">
        <v>17</v>
      </c>
      <c r="T1219" t="s">
        <v>18</v>
      </c>
      <c r="U1219" t="s">
        <v>20</v>
      </c>
      <c r="V1219" t="s">
        <v>21</v>
      </c>
      <c r="W1219" t="s">
        <v>22</v>
      </c>
      <c r="X1219" t="s">
        <v>23</v>
      </c>
      <c r="Y1219" t="s">
        <v>24</v>
      </c>
      <c r="Z1219" t="s">
        <v>25</v>
      </c>
      <c r="AA1219" t="s">
        <v>26</v>
      </c>
      <c r="AB1219" t="s">
        <v>27</v>
      </c>
      <c r="AC1219" t="s">
        <v>263</v>
      </c>
      <c r="AD1219" t="s">
        <v>29</v>
      </c>
      <c r="AE1219" t="s">
        <v>326</v>
      </c>
      <c r="AF1219" s="3" t="s">
        <v>233</v>
      </c>
      <c r="AG1219" t="s">
        <v>30</v>
      </c>
      <c r="AH1219" t="s">
        <v>31</v>
      </c>
      <c r="AI1219" t="s">
        <v>32</v>
      </c>
      <c r="AJ1219" t="s">
        <v>33</v>
      </c>
      <c r="AK1219" t="s">
        <v>34</v>
      </c>
      <c r="AL1219" t="s">
        <v>74</v>
      </c>
      <c r="AM1219" t="s">
        <v>35</v>
      </c>
      <c r="AN1219" t="s">
        <v>36</v>
      </c>
      <c r="AO1219" s="15">
        <v>1</v>
      </c>
      <c r="AP1219" s="15">
        <v>1</v>
      </c>
    </row>
    <row r="1220" spans="1:46" x14ac:dyDescent="0.25">
      <c r="A1220" t="s">
        <v>37</v>
      </c>
      <c r="B1220">
        <v>8.3547770155824992</v>
      </c>
      <c r="C1220">
        <v>5.0052146564618398E-3</v>
      </c>
      <c r="D1220">
        <v>5.8436410346982299</v>
      </c>
      <c r="E1220">
        <v>-28.598895120710299</v>
      </c>
      <c r="F1220" s="1">
        <v>0</v>
      </c>
      <c r="G1220" s="1">
        <v>0</v>
      </c>
      <c r="H1220">
        <v>3.28013149721159</v>
      </c>
      <c r="I1220">
        <v>-240.34632118143199</v>
      </c>
      <c r="J1220">
        <v>-179.27159954099699</v>
      </c>
      <c r="K1220">
        <v>-244.00629371972201</v>
      </c>
      <c r="L1220">
        <v>-214.76165515215101</v>
      </c>
      <c r="M1220">
        <v>67.705076975867797</v>
      </c>
      <c r="N1220">
        <v>80.728049935103599</v>
      </c>
      <c r="O1220">
        <v>53.550934138619198</v>
      </c>
      <c r="P1220">
        <v>155476.00569704999</v>
      </c>
      <c r="Q1220">
        <v>219462.20380765499</v>
      </c>
      <c r="R1220">
        <v>122.37751073979</v>
      </c>
      <c r="S1220">
        <v>604.92194259279404</v>
      </c>
      <c r="T1220" s="1">
        <v>0</v>
      </c>
      <c r="U1220">
        <v>0.50364792705345696</v>
      </c>
      <c r="V1220">
        <v>0.42412563194728098</v>
      </c>
      <c r="W1220">
        <v>1.6928695114870999E-2</v>
      </c>
      <c r="X1220">
        <v>5.5297745884390001E-2</v>
      </c>
      <c r="Y1220" s="1">
        <v>0</v>
      </c>
      <c r="Z1220">
        <v>1</v>
      </c>
      <c r="AA1220">
        <v>4.80686838687834E-4</v>
      </c>
      <c r="AB1220">
        <v>4.52450144990575E-3</v>
      </c>
      <c r="AC1220">
        <v>4.1472118633453497E-3</v>
      </c>
      <c r="AD1220" s="1">
        <v>0</v>
      </c>
      <c r="AE1220">
        <v>0.74535682408491899</v>
      </c>
      <c r="AF1220" s="3">
        <v>0</v>
      </c>
      <c r="AG1220" s="1">
        <v>0</v>
      </c>
      <c r="AH1220">
        <v>5.0068356609176803</v>
      </c>
      <c r="AI1220">
        <v>0.32609193412127602</v>
      </c>
      <c r="AJ1220">
        <v>120.833885869002</v>
      </c>
      <c r="AK1220" t="s">
        <v>75</v>
      </c>
      <c r="AL1220" t="s">
        <v>76</v>
      </c>
      <c r="AM1220">
        <v>115985100.25</v>
      </c>
      <c r="AN1220">
        <v>746</v>
      </c>
      <c r="AO1220" s="1">
        <f>AA1220+AC1220*$AO$930+AF1220*AT1220</f>
        <v>4.6278987020331834E-3</v>
      </c>
      <c r="AP1220" s="5">
        <f>100*(1-(1-AO1220)^12)</f>
        <v>5.4142813484451713</v>
      </c>
      <c r="AQ1220" s="3">
        <f>(1-(1-B1220/100)^(1/12))- AO1220</f>
        <v>2.6161801706502293E-3</v>
      </c>
      <c r="AR1220" s="15">
        <f>B1220/AP1220-1</f>
        <v>0.54309990151911025</v>
      </c>
      <c r="AT1220" s="15">
        <v>1</v>
      </c>
    </row>
    <row r="1221" spans="1:46" x14ac:dyDescent="0.25">
      <c r="A1221" t="s">
        <v>37</v>
      </c>
      <c r="B1221">
        <v>3.1431366613400602</v>
      </c>
      <c r="C1221">
        <v>5.3974182824657498E-3</v>
      </c>
      <c r="D1221">
        <v>6.2880475123227502</v>
      </c>
      <c r="E1221">
        <v>-27.4394674547442</v>
      </c>
      <c r="F1221" s="1">
        <v>0</v>
      </c>
      <c r="G1221" s="1">
        <v>0</v>
      </c>
      <c r="H1221">
        <v>3.2957096920608202</v>
      </c>
      <c r="I1221">
        <v>-210.744025196227</v>
      </c>
      <c r="J1221">
        <v>-173.17903347428501</v>
      </c>
      <c r="K1221">
        <v>-235.238023926777</v>
      </c>
      <c r="L1221">
        <v>-186.01791202054301</v>
      </c>
      <c r="M1221">
        <v>67.762438817818094</v>
      </c>
      <c r="N1221">
        <v>82.667419505403899</v>
      </c>
      <c r="O1221">
        <v>54.873086486807701</v>
      </c>
      <c r="P1221">
        <v>160839.80712689899</v>
      </c>
      <c r="Q1221">
        <v>222812.40090719899</v>
      </c>
      <c r="R1221">
        <v>120.408712678469</v>
      </c>
      <c r="S1221">
        <v>643.04972405917601</v>
      </c>
      <c r="T1221">
        <v>8.53374476689218E-4</v>
      </c>
      <c r="U1221">
        <v>0.27280707106827901</v>
      </c>
      <c r="V1221">
        <v>0.50439650009575798</v>
      </c>
      <c r="W1221">
        <v>5.7139436507925002E-2</v>
      </c>
      <c r="X1221">
        <v>0.16565699232803599</v>
      </c>
      <c r="Y1221" s="1">
        <v>0</v>
      </c>
      <c r="Z1221">
        <v>1</v>
      </c>
      <c r="AA1221">
        <v>5.0689133842298699E-4</v>
      </c>
      <c r="AB1221">
        <v>4.8904769331813E-3</v>
      </c>
      <c r="AC1221">
        <v>4.33539930368436E-3</v>
      </c>
      <c r="AD1221" s="1">
        <v>0</v>
      </c>
      <c r="AE1221">
        <v>0.73073364422145504</v>
      </c>
      <c r="AF1221" s="3">
        <v>0</v>
      </c>
      <c r="AG1221" s="1">
        <v>0</v>
      </c>
      <c r="AH1221">
        <v>4.9608769384443301</v>
      </c>
      <c r="AI1221">
        <v>0.32383571837359798</v>
      </c>
      <c r="AJ1221">
        <v>325.417751000181</v>
      </c>
      <c r="AK1221" t="s">
        <v>77</v>
      </c>
      <c r="AL1221" t="s">
        <v>78</v>
      </c>
      <c r="AM1221">
        <v>359959488.35000002</v>
      </c>
      <c r="AN1221">
        <v>2238</v>
      </c>
      <c r="AO1221" s="1">
        <f t="shared" ref="AO1221:AO1238" si="263">AA1221+AC1221*$AO$930+AF1221*AT1221</f>
        <v>4.8422906421073473E-3</v>
      </c>
      <c r="AP1221" s="5">
        <f t="shared" ref="AP1221:AP1237" si="264">100*(1-(1-AO1221)^12)</f>
        <v>5.6584643271073265</v>
      </c>
      <c r="AQ1221" s="3">
        <f t="shared" ref="AQ1221:AQ1238" si="265">(1-(1-B1221/100)^(1/12))- AO1221</f>
        <v>-2.1845010860739953E-3</v>
      </c>
      <c r="AR1221" s="15">
        <f t="shared" ref="AR1221:AR1238" si="266">B1221/AP1221-1</f>
        <v>-0.44452478982988153</v>
      </c>
      <c r="AT1221" s="15">
        <v>1</v>
      </c>
    </row>
    <row r="1222" spans="1:46" x14ac:dyDescent="0.25">
      <c r="A1222" t="s">
        <v>37</v>
      </c>
      <c r="B1222">
        <v>5.2299555736647898</v>
      </c>
      <c r="C1222">
        <v>5.0576507152502101E-3</v>
      </c>
      <c r="D1222">
        <v>5.90316807132458</v>
      </c>
      <c r="E1222">
        <v>-28.641792419820401</v>
      </c>
      <c r="F1222" s="1">
        <v>0</v>
      </c>
      <c r="G1222" s="1">
        <v>0</v>
      </c>
      <c r="H1222">
        <v>3.28264287090433</v>
      </c>
      <c r="I1222">
        <v>-180.876681581041</v>
      </c>
      <c r="J1222">
        <v>-173.04743595232799</v>
      </c>
      <c r="K1222">
        <v>-240.20772613753601</v>
      </c>
      <c r="L1222">
        <v>-159.11054053090999</v>
      </c>
      <c r="M1222">
        <v>68.788878398696994</v>
      </c>
      <c r="N1222">
        <v>84.511156095007905</v>
      </c>
      <c r="O1222">
        <v>56.361036235728903</v>
      </c>
      <c r="P1222">
        <v>183062.90123364801</v>
      </c>
      <c r="Q1222">
        <v>250152.552583496</v>
      </c>
      <c r="R1222">
        <v>120.91341140135199</v>
      </c>
      <c r="S1222">
        <v>688.27030925351403</v>
      </c>
      <c r="T1222">
        <v>1.2469346120436201E-3</v>
      </c>
      <c r="U1222">
        <v>0.132502078792154</v>
      </c>
      <c r="V1222">
        <v>0.51929361046233002</v>
      </c>
      <c r="W1222">
        <v>9.0048817626294297E-2</v>
      </c>
      <c r="X1222">
        <v>0.25815549311922098</v>
      </c>
      <c r="Y1222" s="1">
        <v>0</v>
      </c>
      <c r="Z1222">
        <v>1</v>
      </c>
      <c r="AA1222">
        <v>5.2727147088756803E-4</v>
      </c>
      <c r="AB1222">
        <v>4.52985496250347E-3</v>
      </c>
      <c r="AC1222">
        <v>4.2574010368671101E-3</v>
      </c>
      <c r="AD1222" s="1">
        <v>5.4654313747513198E-7</v>
      </c>
      <c r="AE1222">
        <v>0.69861585343916999</v>
      </c>
      <c r="AF1222" s="3">
        <v>1.4101706764828301E-4</v>
      </c>
      <c r="AG1222" s="1">
        <v>0</v>
      </c>
      <c r="AH1222">
        <v>4.6564074838080201</v>
      </c>
      <c r="AI1222">
        <v>0.30789117533685101</v>
      </c>
      <c r="AJ1222">
        <v>925.85872561780002</v>
      </c>
      <c r="AK1222" t="s">
        <v>79</v>
      </c>
      <c r="AL1222" t="s">
        <v>80</v>
      </c>
      <c r="AM1222">
        <v>2113095068.9400001</v>
      </c>
      <c r="AN1222">
        <v>11543</v>
      </c>
      <c r="AO1222" s="1">
        <f t="shared" si="263"/>
        <v>4.925689575402961E-3</v>
      </c>
      <c r="AP1222" s="5">
        <f t="shared" si="264"/>
        <v>5.7532958235122278</v>
      </c>
      <c r="AQ1222" s="3">
        <f t="shared" si="265"/>
        <v>-4.5929258211252749E-4</v>
      </c>
      <c r="AR1222" s="15">
        <f t="shared" si="266"/>
        <v>-9.0963556525058609E-2</v>
      </c>
      <c r="AT1222" s="15">
        <v>1</v>
      </c>
    </row>
    <row r="1223" spans="1:46" x14ac:dyDescent="0.25">
      <c r="A1223" t="s">
        <v>37</v>
      </c>
      <c r="B1223">
        <v>6.7900211819543701</v>
      </c>
      <c r="C1223">
        <v>5.5733290832569397E-3</v>
      </c>
      <c r="D1223">
        <v>6.4867469945168503</v>
      </c>
      <c r="E1223">
        <v>-25.5554942148942</v>
      </c>
      <c r="F1223" s="1">
        <v>0</v>
      </c>
      <c r="G1223" s="1">
        <v>0</v>
      </c>
      <c r="H1223">
        <v>3.3125605264206199</v>
      </c>
      <c r="I1223">
        <v>-159.83014520767099</v>
      </c>
      <c r="J1223">
        <v>-157.265270482782</v>
      </c>
      <c r="K1223">
        <v>-230.75951048204101</v>
      </c>
      <c r="L1223">
        <v>-137.364159858064</v>
      </c>
      <c r="M1223">
        <v>68.074441360514498</v>
      </c>
      <c r="N1223">
        <v>84.662513029548606</v>
      </c>
      <c r="O1223">
        <v>53.5784255057441</v>
      </c>
      <c r="P1223">
        <v>177298.36205227301</v>
      </c>
      <c r="Q1223">
        <v>235332.701076041</v>
      </c>
      <c r="R1223">
        <v>120.607831911741</v>
      </c>
      <c r="S1223">
        <v>706.39518967103402</v>
      </c>
      <c r="T1223">
        <v>1.0681994895275901E-3</v>
      </c>
      <c r="U1223">
        <v>0.11955608923639</v>
      </c>
      <c r="V1223">
        <v>0.55043890844394305</v>
      </c>
      <c r="W1223">
        <v>8.41079225500002E-2</v>
      </c>
      <c r="X1223">
        <v>0.24589707976966499</v>
      </c>
      <c r="Y1223" s="1">
        <v>0</v>
      </c>
      <c r="Z1223">
        <v>1</v>
      </c>
      <c r="AA1223">
        <v>5.5228816093722498E-4</v>
      </c>
      <c r="AB1223">
        <v>5.01513783114461E-3</v>
      </c>
      <c r="AC1223">
        <v>4.91872350634624E-3</v>
      </c>
      <c r="AD1223">
        <v>5.6218559181996498E-6</v>
      </c>
      <c r="AE1223">
        <v>0.78108111025790705</v>
      </c>
      <c r="AF1223" s="3">
        <v>4.8080459245443099E-4</v>
      </c>
      <c r="AG1223" s="1">
        <v>0</v>
      </c>
      <c r="AH1223">
        <v>5.5580603939254702</v>
      </c>
      <c r="AI1223">
        <v>0.371887173252958</v>
      </c>
      <c r="AJ1223">
        <v>1501.0904410292301</v>
      </c>
      <c r="AK1223" t="s">
        <v>81</v>
      </c>
      <c r="AL1223" t="s">
        <v>82</v>
      </c>
      <c r="AM1223">
        <v>10724600622.18</v>
      </c>
      <c r="AN1223">
        <v>60489</v>
      </c>
      <c r="AO1223" s="1">
        <f t="shared" si="263"/>
        <v>5.9518162597378957E-3</v>
      </c>
      <c r="AP1223" s="5">
        <f t="shared" si="264"/>
        <v>6.9129572446975267</v>
      </c>
      <c r="AQ1223" s="3">
        <f t="shared" si="265"/>
        <v>-1.0933356760905923E-4</v>
      </c>
      <c r="AR1223" s="15">
        <f t="shared" si="266"/>
        <v>-1.7783425875728232E-2</v>
      </c>
      <c r="AT1223" s="15">
        <v>1</v>
      </c>
    </row>
    <row r="1224" spans="1:46" x14ac:dyDescent="0.25">
      <c r="A1224" t="s">
        <v>37</v>
      </c>
      <c r="B1224">
        <v>8.0985668510939295</v>
      </c>
      <c r="C1224">
        <v>6.3243909247441797E-3</v>
      </c>
      <c r="D1224">
        <v>7.3307696123235297</v>
      </c>
      <c r="E1224">
        <v>-20.648988692204998</v>
      </c>
      <c r="F1224" s="1">
        <v>0</v>
      </c>
      <c r="G1224" s="1">
        <v>0</v>
      </c>
      <c r="H1224">
        <v>3.3819785666157398</v>
      </c>
      <c r="I1224">
        <v>-137.173763090791</v>
      </c>
      <c r="J1224">
        <v>-135.828475455508</v>
      </c>
      <c r="K1224">
        <v>-211.94008565179499</v>
      </c>
      <c r="L1224">
        <v>-113.681645381565</v>
      </c>
      <c r="M1224">
        <v>66.666817906275696</v>
      </c>
      <c r="N1224">
        <v>84.7153119319821</v>
      </c>
      <c r="O1224">
        <v>52.643109114510402</v>
      </c>
      <c r="P1224">
        <v>169550.75423457599</v>
      </c>
      <c r="Q1224">
        <v>217433.90350587101</v>
      </c>
      <c r="R1224">
        <v>118.944269595611</v>
      </c>
      <c r="S1224">
        <v>715.34408860787005</v>
      </c>
      <c r="T1224">
        <v>1.3651867561637E-3</v>
      </c>
      <c r="U1224">
        <v>0.112770507708445</v>
      </c>
      <c r="V1224">
        <v>0.60795316207982497</v>
      </c>
      <c r="W1224">
        <v>6.8565436696782001E-2</v>
      </c>
      <c r="X1224">
        <v>0.21071089351494601</v>
      </c>
      <c r="Y1224" s="1">
        <v>0</v>
      </c>
      <c r="Z1224">
        <v>1</v>
      </c>
      <c r="AA1224">
        <v>5.6288168722247E-4</v>
      </c>
      <c r="AB1224">
        <v>5.7416588557147596E-3</v>
      </c>
      <c r="AC1224">
        <v>5.83105045433523E-3</v>
      </c>
      <c r="AD1224">
        <v>1.8910148476142599E-5</v>
      </c>
      <c r="AE1224">
        <v>0.82944373739379695</v>
      </c>
      <c r="AF1224" s="3">
        <v>8.7102257560794298E-4</v>
      </c>
      <c r="AG1224" s="1">
        <v>0</v>
      </c>
      <c r="AH1224">
        <v>6.0597962461538</v>
      </c>
      <c r="AI1224">
        <v>0.39761431273021303</v>
      </c>
      <c r="AJ1224">
        <v>1939.45415511141</v>
      </c>
      <c r="AK1224" t="s">
        <v>83</v>
      </c>
      <c r="AL1224" t="s">
        <v>84</v>
      </c>
      <c r="AM1224">
        <v>24236771665.57</v>
      </c>
      <c r="AN1224">
        <v>142947</v>
      </c>
      <c r="AO1224" s="1">
        <f t="shared" si="263"/>
        <v>7.2649547171656434E-3</v>
      </c>
      <c r="AP1224" s="5">
        <f t="shared" si="264"/>
        <v>8.377899921782495</v>
      </c>
      <c r="AQ1224" s="3">
        <f t="shared" si="265"/>
        <v>-2.5186517274505132E-4</v>
      </c>
      <c r="AR1224" s="15">
        <f t="shared" si="266"/>
        <v>-3.3341657610674091E-2</v>
      </c>
      <c r="AT1224" s="15">
        <v>1</v>
      </c>
    </row>
    <row r="1225" spans="1:46" x14ac:dyDescent="0.25">
      <c r="A1225" t="s">
        <v>37</v>
      </c>
      <c r="B1225">
        <v>8.4291896839776008</v>
      </c>
      <c r="C1225">
        <v>6.4282342317198097E-3</v>
      </c>
      <c r="D1225">
        <v>7.4469147617619003</v>
      </c>
      <c r="E1225">
        <v>-8.4178083163291699</v>
      </c>
      <c r="F1225" s="1">
        <v>0</v>
      </c>
      <c r="G1225" s="1">
        <v>0</v>
      </c>
      <c r="H1225">
        <v>3.6560642599095301</v>
      </c>
      <c r="I1225">
        <v>-112.807403579888</v>
      </c>
      <c r="J1225">
        <v>-110.458986977671</v>
      </c>
      <c r="K1225">
        <v>-181.44599534234499</v>
      </c>
      <c r="L1225">
        <v>-88.126407672540793</v>
      </c>
      <c r="M1225">
        <v>68.338712109808299</v>
      </c>
      <c r="N1225">
        <v>84.891043221624201</v>
      </c>
      <c r="O1225">
        <v>54.179681669779697</v>
      </c>
      <c r="P1225">
        <v>161251.761646289</v>
      </c>
      <c r="Q1225">
        <v>213925.232859287</v>
      </c>
      <c r="R1225">
        <v>113.35257786010099</v>
      </c>
      <c r="S1225">
        <v>700.81650005430197</v>
      </c>
      <c r="T1225">
        <v>2.8049308759007401E-3</v>
      </c>
      <c r="U1225">
        <v>0.129118804901801</v>
      </c>
      <c r="V1225">
        <v>0.68453610901000805</v>
      </c>
      <c r="W1225">
        <v>5.0409590217744202E-2</v>
      </c>
      <c r="X1225">
        <v>0.13593549587044501</v>
      </c>
      <c r="Y1225" s="1">
        <v>0</v>
      </c>
      <c r="Z1225">
        <v>1</v>
      </c>
      <c r="AA1225">
        <v>5.6990760845813005E-4</v>
      </c>
      <c r="AB1225">
        <v>5.7381103873192802E-3</v>
      </c>
      <c r="AC1225">
        <v>5.7204522766780997E-3</v>
      </c>
      <c r="AD1225">
        <v>1.0180634942032399E-4</v>
      </c>
      <c r="AE1225">
        <v>0.78848378989467005</v>
      </c>
      <c r="AF1225" s="3">
        <v>1.3054169922870401E-3</v>
      </c>
      <c r="AG1225" s="1">
        <v>4.0684287579758598E-7</v>
      </c>
      <c r="AH1225">
        <v>5.6145924062195798</v>
      </c>
      <c r="AI1225">
        <v>0.37939098419752898</v>
      </c>
      <c r="AJ1225">
        <v>2665.66874979875</v>
      </c>
      <c r="AK1225" t="s">
        <v>85</v>
      </c>
      <c r="AL1225" t="s">
        <v>86</v>
      </c>
      <c r="AM1225">
        <v>24741825299.959999</v>
      </c>
      <c r="AN1225">
        <v>153436</v>
      </c>
      <c r="AO1225" s="1">
        <f t="shared" si="263"/>
        <v>7.5957768774232697E-3</v>
      </c>
      <c r="AP1225" s="5">
        <f t="shared" si="264"/>
        <v>8.7436183894975983</v>
      </c>
      <c r="AQ1225" s="3">
        <f t="shared" si="265"/>
        <v>-2.8449944534256026E-4</v>
      </c>
      <c r="AR1225" s="15">
        <f t="shared" si="266"/>
        <v>-3.5960936481133854E-2</v>
      </c>
      <c r="AT1225" s="15">
        <v>1</v>
      </c>
    </row>
    <row r="1226" spans="1:46" x14ac:dyDescent="0.25">
      <c r="A1226" t="s">
        <v>37</v>
      </c>
      <c r="B1226">
        <v>9.1486733589170495</v>
      </c>
      <c r="C1226">
        <v>7.5334296223000001E-3</v>
      </c>
      <c r="D1226">
        <v>8.6747970225630198</v>
      </c>
      <c r="E1226">
        <v>-9.3732623816394902</v>
      </c>
      <c r="F1226" s="1">
        <v>0</v>
      </c>
      <c r="G1226" s="1">
        <v>0</v>
      </c>
      <c r="H1226">
        <v>3.7740058783193402</v>
      </c>
      <c r="I1226">
        <v>-88.286022385844603</v>
      </c>
      <c r="J1226">
        <v>-85.748005439851596</v>
      </c>
      <c r="K1226">
        <v>-156.3463394394</v>
      </c>
      <c r="L1226">
        <v>-63.103336855361398</v>
      </c>
      <c r="M1226">
        <v>69.418580427769498</v>
      </c>
      <c r="N1226">
        <v>85.727428012971103</v>
      </c>
      <c r="O1226">
        <v>54.5666624391326</v>
      </c>
      <c r="P1226">
        <v>158025.03817476201</v>
      </c>
      <c r="Q1226">
        <v>205046.072869564</v>
      </c>
      <c r="R1226">
        <v>107.945954002745</v>
      </c>
      <c r="S1226">
        <v>703.34482682694795</v>
      </c>
      <c r="T1226">
        <v>2.2950222919785202E-3</v>
      </c>
      <c r="U1226">
        <v>0.108418840226378</v>
      </c>
      <c r="V1226">
        <v>0.75837839174104904</v>
      </c>
      <c r="W1226">
        <v>4.2237984687205098E-2</v>
      </c>
      <c r="X1226">
        <v>9.0964783345367201E-2</v>
      </c>
      <c r="Y1226" s="1">
        <v>0</v>
      </c>
      <c r="Z1226">
        <v>1</v>
      </c>
      <c r="AA1226">
        <v>5.8590740937360304E-4</v>
      </c>
      <c r="AB1226">
        <v>6.5801386084976604E-3</v>
      </c>
      <c r="AC1226">
        <v>6.1880152518901301E-3</v>
      </c>
      <c r="AD1226">
        <v>2.7709074521086997E-4</v>
      </c>
      <c r="AE1226">
        <v>0.79203927414272401</v>
      </c>
      <c r="AF1226" s="3">
        <v>1.8040484612912499E-3</v>
      </c>
      <c r="AG1226">
        <v>8.9636006817035204E-6</v>
      </c>
      <c r="AH1226">
        <v>5.6388130294848997</v>
      </c>
      <c r="AI1226">
        <v>0.38397244954093102</v>
      </c>
      <c r="AJ1226">
        <v>3007.1497029826201</v>
      </c>
      <c r="AK1226" t="s">
        <v>87</v>
      </c>
      <c r="AL1226" t="s">
        <v>88</v>
      </c>
      <c r="AM1226">
        <v>39134900703.980003</v>
      </c>
      <c r="AN1226">
        <v>247650</v>
      </c>
      <c r="AO1226" s="1">
        <f t="shared" si="263"/>
        <v>8.5779711225549837E-3</v>
      </c>
      <c r="AP1226" s="5">
        <f t="shared" si="264"/>
        <v>9.8215484751478463</v>
      </c>
      <c r="AQ1226" s="3">
        <f t="shared" si="265"/>
        <v>-6.1436758064326025E-4</v>
      </c>
      <c r="AR1226" s="15">
        <f t="shared" si="266"/>
        <v>-6.8510084528261461E-2</v>
      </c>
      <c r="AT1226" s="15">
        <v>1</v>
      </c>
    </row>
    <row r="1227" spans="1:46" x14ac:dyDescent="0.25">
      <c r="A1227" t="s">
        <v>37</v>
      </c>
      <c r="B1227">
        <v>9.7225439215286293</v>
      </c>
      <c r="C1227">
        <v>8.0309412317400106E-3</v>
      </c>
      <c r="D1227">
        <v>9.2226476815816607</v>
      </c>
      <c r="E1227">
        <v>-11.1100661766319</v>
      </c>
      <c r="F1227" s="1">
        <v>0</v>
      </c>
      <c r="G1227" s="1">
        <v>0</v>
      </c>
      <c r="H1227">
        <v>3.9027778512187599</v>
      </c>
      <c r="I1227">
        <v>-61.878864257004899</v>
      </c>
      <c r="J1227">
        <v>-58.542656739617101</v>
      </c>
      <c r="K1227">
        <v>-123.784932852761</v>
      </c>
      <c r="L1227">
        <v>-36.968789690682698</v>
      </c>
      <c r="M1227">
        <v>72.107035178031296</v>
      </c>
      <c r="N1227">
        <v>87.038992911464206</v>
      </c>
      <c r="O1227">
        <v>57.506823659587901</v>
      </c>
      <c r="P1227">
        <v>159823.37905780401</v>
      </c>
      <c r="Q1227">
        <v>208252.70698999701</v>
      </c>
      <c r="R1227">
        <v>98.749606694281695</v>
      </c>
      <c r="S1227">
        <v>693.81640933416099</v>
      </c>
      <c r="T1227">
        <v>3.4894098268174502E-3</v>
      </c>
      <c r="U1227">
        <v>8.8070057786761302E-2</v>
      </c>
      <c r="V1227">
        <v>0.75467498598399096</v>
      </c>
      <c r="W1227">
        <v>4.7695072303134897E-2</v>
      </c>
      <c r="X1227">
        <v>0.109559883926112</v>
      </c>
      <c r="Y1227" s="1">
        <v>0</v>
      </c>
      <c r="Z1227">
        <v>1</v>
      </c>
      <c r="AA1227">
        <v>5.7270060086566602E-4</v>
      </c>
      <c r="AB1227">
        <v>6.4276641425827204E-3</v>
      </c>
      <c r="AC1227">
        <v>6.0653776407323702E-3</v>
      </c>
      <c r="AD1227">
        <v>8.2683764007762998E-4</v>
      </c>
      <c r="AE1227">
        <v>0.73871515396717502</v>
      </c>
      <c r="AF1227" s="3">
        <v>2.18638275418202E-3</v>
      </c>
      <c r="AG1227">
        <v>3.16229317141466E-5</v>
      </c>
      <c r="AH1227">
        <v>4.9746602073860604</v>
      </c>
      <c r="AI1227">
        <v>0.339482630928162</v>
      </c>
      <c r="AJ1227">
        <v>2716.02513308876</v>
      </c>
      <c r="AK1227" t="s">
        <v>89</v>
      </c>
      <c r="AL1227" t="s">
        <v>90</v>
      </c>
      <c r="AM1227">
        <v>45446896598.739998</v>
      </c>
      <c r="AN1227">
        <v>284357</v>
      </c>
      <c r="AO1227" s="1">
        <f t="shared" si="263"/>
        <v>8.8244609957800566E-3</v>
      </c>
      <c r="AP1227" s="5">
        <f t="shared" si="264"/>
        <v>10.090225640785</v>
      </c>
      <c r="AQ1227" s="3">
        <f t="shared" si="265"/>
        <v>-3.3714894735560087E-4</v>
      </c>
      <c r="AR1227" s="15">
        <f t="shared" si="266"/>
        <v>-3.643939514793304E-2</v>
      </c>
      <c r="AT1227" s="15">
        <v>1</v>
      </c>
    </row>
    <row r="1228" spans="1:46" x14ac:dyDescent="0.25">
      <c r="A1228" t="s">
        <v>37</v>
      </c>
      <c r="B1228">
        <v>10.268761766914301</v>
      </c>
      <c r="C1228">
        <v>9.0260034494827907E-3</v>
      </c>
      <c r="D1228">
        <v>10.3093640391421</v>
      </c>
      <c r="E1228">
        <v>-13.6216634696647</v>
      </c>
      <c r="F1228" s="1">
        <v>0</v>
      </c>
      <c r="G1228" s="1">
        <v>0</v>
      </c>
      <c r="H1228">
        <v>3.9103140007390098</v>
      </c>
      <c r="I1228">
        <v>-36.561571629340797</v>
      </c>
      <c r="J1228">
        <v>-34.503496881922501</v>
      </c>
      <c r="K1228">
        <v>-98.673045045827607</v>
      </c>
      <c r="L1228">
        <v>-11.772763014217899</v>
      </c>
      <c r="M1228">
        <v>73.712105567452397</v>
      </c>
      <c r="N1228">
        <v>87.971410024268593</v>
      </c>
      <c r="O1228">
        <v>57.973571171543597</v>
      </c>
      <c r="P1228">
        <v>160662.379634768</v>
      </c>
      <c r="Q1228">
        <v>204779.270301262</v>
      </c>
      <c r="R1228">
        <v>97.596826898984702</v>
      </c>
      <c r="S1228">
        <v>699.18089368572805</v>
      </c>
      <c r="T1228">
        <v>3.8494249027740401E-3</v>
      </c>
      <c r="U1228">
        <v>8.0036664641296995E-2</v>
      </c>
      <c r="V1228">
        <v>0.76899546524708395</v>
      </c>
      <c r="W1228">
        <v>3.9361945122751998E-2</v>
      </c>
      <c r="X1228">
        <v>0.111605924988866</v>
      </c>
      <c r="Y1228" s="1">
        <v>0</v>
      </c>
      <c r="Z1228">
        <v>1</v>
      </c>
      <c r="AA1228">
        <v>5.6846007707618497E-4</v>
      </c>
      <c r="AB1228">
        <v>6.7295600388539104E-3</v>
      </c>
      <c r="AC1228">
        <v>6.3645962512577803E-3</v>
      </c>
      <c r="AD1228">
        <v>1.46983556389696E-3</v>
      </c>
      <c r="AE1228">
        <v>0.74218189786399102</v>
      </c>
      <c r="AF1228" s="3">
        <v>2.4251089739519499E-3</v>
      </c>
      <c r="AG1228">
        <v>1.2839893031674199E-4</v>
      </c>
      <c r="AH1228">
        <v>4.8843944804106396</v>
      </c>
      <c r="AI1228">
        <v>0.34121706347207598</v>
      </c>
      <c r="AJ1228">
        <v>2801.0376780860902</v>
      </c>
      <c r="AK1228" t="s">
        <v>91</v>
      </c>
      <c r="AL1228" t="s">
        <v>92</v>
      </c>
      <c r="AM1228">
        <v>93054846972.559998</v>
      </c>
      <c r="AN1228">
        <v>579195</v>
      </c>
      <c r="AO1228" s="13">
        <f t="shared" si="263"/>
        <v>9.3581653022859149E-3</v>
      </c>
      <c r="AP1228" s="61">
        <f t="shared" si="264"/>
        <v>10.669457609540235</v>
      </c>
      <c r="AQ1228" s="19">
        <f t="shared" si="265"/>
        <v>-3.6953796763413739E-4</v>
      </c>
      <c r="AR1228" s="16">
        <f t="shared" si="266"/>
        <v>-3.7555408839868964E-2</v>
      </c>
      <c r="AS1228" s="9"/>
      <c r="AT1228" s="16">
        <v>1</v>
      </c>
    </row>
    <row r="1229" spans="1:46" x14ac:dyDescent="0.25">
      <c r="A1229" t="s">
        <v>37</v>
      </c>
      <c r="B1229">
        <v>11.315710742622301</v>
      </c>
      <c r="C1229">
        <v>9.7747478101257394E-3</v>
      </c>
      <c r="D1229">
        <v>11.119197461211</v>
      </c>
      <c r="E1229">
        <v>-13.8995181305147</v>
      </c>
      <c r="F1229" s="1">
        <v>0</v>
      </c>
      <c r="G1229" s="1">
        <v>0</v>
      </c>
      <c r="H1229">
        <v>3.94486205886541</v>
      </c>
      <c r="I1229">
        <v>-12.065345257293499</v>
      </c>
      <c r="J1229">
        <v>-10.363568615813501</v>
      </c>
      <c r="K1229">
        <v>-72.539255785563597</v>
      </c>
      <c r="L1229">
        <v>12.603190888306701</v>
      </c>
      <c r="M1229">
        <v>74.522050401900202</v>
      </c>
      <c r="N1229">
        <v>89.220027986309404</v>
      </c>
      <c r="O1229">
        <v>59.047430386258803</v>
      </c>
      <c r="P1229">
        <v>161439.83323450101</v>
      </c>
      <c r="Q1229">
        <v>202549.36946152701</v>
      </c>
      <c r="R1229">
        <v>96.766111305705707</v>
      </c>
      <c r="S1229">
        <v>699.80101428880903</v>
      </c>
      <c r="T1229">
        <v>5.74754636528306E-3</v>
      </c>
      <c r="U1229">
        <v>8.6488393272142694E-2</v>
      </c>
      <c r="V1229">
        <v>0.74635565736475196</v>
      </c>
      <c r="W1229">
        <v>4.4644852141848303E-2</v>
      </c>
      <c r="X1229">
        <v>0.122511097221256</v>
      </c>
      <c r="Y1229" s="1">
        <v>0</v>
      </c>
      <c r="Z1229">
        <v>1</v>
      </c>
      <c r="AA1229">
        <v>5.5157997316115503E-4</v>
      </c>
      <c r="AB1229">
        <v>6.9228799833474198E-3</v>
      </c>
      <c r="AC1229">
        <v>6.5345536260734798E-3</v>
      </c>
      <c r="AD1229">
        <v>1.6784684182672E-3</v>
      </c>
      <c r="AE1229">
        <v>0.74137690782880905</v>
      </c>
      <c r="AF1229" s="3">
        <v>2.9193181744035599E-3</v>
      </c>
      <c r="AG1229">
        <v>4.8705174332544098E-4</v>
      </c>
      <c r="AH1229">
        <v>4.8577032853960596</v>
      </c>
      <c r="AI1229">
        <v>0.33869673735289801</v>
      </c>
      <c r="AJ1229">
        <v>2904.9325917408801</v>
      </c>
      <c r="AK1229" t="s">
        <v>93</v>
      </c>
      <c r="AL1229" t="s">
        <v>94</v>
      </c>
      <c r="AM1229">
        <v>141590321418.82001</v>
      </c>
      <c r="AN1229">
        <v>877047</v>
      </c>
      <c r="AO1229" s="13">
        <f t="shared" si="263"/>
        <v>1.0005451773638194E-2</v>
      </c>
      <c r="AP1229" s="61">
        <f t="shared" si="264"/>
        <v>11.367370068773209</v>
      </c>
      <c r="AQ1229" s="19">
        <f t="shared" si="265"/>
        <v>-4.8071831502446982E-5</v>
      </c>
      <c r="AR1229" s="16">
        <f t="shared" si="266"/>
        <v>-4.5445275238129579E-3</v>
      </c>
      <c r="AS1229" s="9"/>
      <c r="AT1229" s="16">
        <v>1</v>
      </c>
    </row>
    <row r="1230" spans="1:46" x14ac:dyDescent="0.25">
      <c r="A1230" t="s">
        <v>37</v>
      </c>
      <c r="B1230">
        <v>12.111715210312299</v>
      </c>
      <c r="C1230">
        <v>1.08904577291837E-2</v>
      </c>
      <c r="D1230">
        <v>12.3135071847466</v>
      </c>
      <c r="E1230">
        <v>-10.928086962258099</v>
      </c>
      <c r="F1230" s="1">
        <v>0</v>
      </c>
      <c r="G1230" s="1">
        <v>0</v>
      </c>
      <c r="H1230">
        <v>4.0821893400718103</v>
      </c>
      <c r="I1230">
        <v>13.160415415515899</v>
      </c>
      <c r="J1230">
        <v>14.2587412852491</v>
      </c>
      <c r="K1230">
        <v>-45.594197514357496</v>
      </c>
      <c r="L1230">
        <v>38.260858275820503</v>
      </c>
      <c r="M1230">
        <v>75.460812023139596</v>
      </c>
      <c r="N1230">
        <v>89.373848591612003</v>
      </c>
      <c r="O1230">
        <v>59.823265196238999</v>
      </c>
      <c r="P1230">
        <v>158719.39744189501</v>
      </c>
      <c r="Q1230">
        <v>199638.23768235801</v>
      </c>
      <c r="R1230">
        <v>92.325493734143805</v>
      </c>
      <c r="S1230">
        <v>699.56945475133705</v>
      </c>
      <c r="T1230">
        <v>6.1935164275617504E-3</v>
      </c>
      <c r="U1230">
        <v>8.0374754245555999E-2</v>
      </c>
      <c r="V1230">
        <v>0.77990834596046599</v>
      </c>
      <c r="W1230">
        <v>3.6603055059427202E-2</v>
      </c>
      <c r="X1230">
        <v>0.10311384473455</v>
      </c>
      <c r="Y1230" s="1">
        <v>0</v>
      </c>
      <c r="Z1230">
        <v>1</v>
      </c>
      <c r="AA1230">
        <v>5.5714920598903003E-4</v>
      </c>
      <c r="AB1230">
        <v>6.7832973895525098E-3</v>
      </c>
      <c r="AC1230">
        <v>6.4612213021394797E-3</v>
      </c>
      <c r="AD1230">
        <v>2.3591092352664099E-3</v>
      </c>
      <c r="AE1230">
        <v>0.73112190513096498</v>
      </c>
      <c r="AF1230" s="3">
        <v>3.74333777043206E-3</v>
      </c>
      <c r="AG1230">
        <v>9.8833844734037292E-4</v>
      </c>
      <c r="AH1230">
        <v>4.67892755214244</v>
      </c>
      <c r="AI1230">
        <v>0.325846547962171</v>
      </c>
      <c r="AJ1230">
        <v>3385.9493491011399</v>
      </c>
      <c r="AK1230" t="s">
        <v>95</v>
      </c>
      <c r="AL1230" t="s">
        <v>96</v>
      </c>
      <c r="AM1230">
        <v>219620665117.94</v>
      </c>
      <c r="AN1230">
        <v>1383704</v>
      </c>
      <c r="AO1230" s="1">
        <f t="shared" si="263"/>
        <v>1.076170827856057E-2</v>
      </c>
      <c r="AP1230" s="71">
        <f t="shared" si="264"/>
        <v>12.176442401985799</v>
      </c>
      <c r="AQ1230" s="68">
        <f t="shared" si="265"/>
        <v>-6.0736358813399602E-5</v>
      </c>
      <c r="AR1230" s="72">
        <f t="shared" si="266"/>
        <v>-5.3157720076714154E-3</v>
      </c>
      <c r="AS1230" s="68" t="s">
        <v>67</v>
      </c>
      <c r="AT1230" s="15">
        <v>1</v>
      </c>
    </row>
    <row r="1231" spans="1:46" x14ac:dyDescent="0.25">
      <c r="A1231" t="s">
        <v>37</v>
      </c>
      <c r="B1231">
        <v>13.487919062118801</v>
      </c>
      <c r="C1231">
        <v>1.2322411916356701E-2</v>
      </c>
      <c r="D1231">
        <v>13.824782365715899</v>
      </c>
      <c r="E1231">
        <v>-9.2128080475364698</v>
      </c>
      <c r="F1231" s="1">
        <v>0</v>
      </c>
      <c r="G1231" s="1">
        <v>0</v>
      </c>
      <c r="H1231">
        <v>4.1287439793774201</v>
      </c>
      <c r="I1231">
        <v>37.370905841509</v>
      </c>
      <c r="J1231">
        <v>37.921889394538503</v>
      </c>
      <c r="K1231">
        <v>-22.222111570732299</v>
      </c>
      <c r="L1231">
        <v>62.557200518145102</v>
      </c>
      <c r="M1231">
        <v>74.861377029034003</v>
      </c>
      <c r="N1231">
        <v>89.748252717724995</v>
      </c>
      <c r="O1231">
        <v>59.754680503431601</v>
      </c>
      <c r="P1231">
        <v>158210.604735692</v>
      </c>
      <c r="Q1231">
        <v>197262.40711105801</v>
      </c>
      <c r="R1231">
        <v>91.761337032454406</v>
      </c>
      <c r="S1231">
        <v>703.519890458036</v>
      </c>
      <c r="T1231">
        <v>6.3385011827338002E-3</v>
      </c>
      <c r="U1231">
        <v>8.2890738219985605E-2</v>
      </c>
      <c r="V1231">
        <v>0.77915597987453</v>
      </c>
      <c r="W1231">
        <v>3.6896639772923498E-2</v>
      </c>
      <c r="X1231">
        <v>0.10105664213256001</v>
      </c>
      <c r="Y1231" s="1">
        <v>0</v>
      </c>
      <c r="Z1231">
        <v>1</v>
      </c>
      <c r="AA1231">
        <v>5.4771829908762499E-4</v>
      </c>
      <c r="AB1231">
        <v>6.8788825461428699E-3</v>
      </c>
      <c r="AC1231">
        <v>6.53863972522225E-3</v>
      </c>
      <c r="AD1231">
        <v>3.0873450733309E-3</v>
      </c>
      <c r="AE1231">
        <v>0.74545677707478597</v>
      </c>
      <c r="AF1231" s="3">
        <v>4.49918547740374E-3</v>
      </c>
      <c r="AG1231">
        <v>1.6079689470898399E-3</v>
      </c>
      <c r="AH1231">
        <v>4.9261176223572303</v>
      </c>
      <c r="AI1231">
        <v>0.33997677090800799</v>
      </c>
      <c r="AJ1231">
        <v>3758.3883840140802</v>
      </c>
      <c r="AK1231" t="s">
        <v>97</v>
      </c>
      <c r="AL1231" t="s">
        <v>98</v>
      </c>
      <c r="AM1231">
        <v>287781609380.91998</v>
      </c>
      <c r="AN1231">
        <v>1818978</v>
      </c>
      <c r="AO1231" s="1">
        <f t="shared" si="263"/>
        <v>1.1585543501713615E-2</v>
      </c>
      <c r="AP1231" s="71">
        <f t="shared" si="264"/>
        <v>13.050104389217655</v>
      </c>
      <c r="AQ1231" s="68">
        <f t="shared" si="265"/>
        <v>4.1570326864623711E-4</v>
      </c>
      <c r="AR1231" s="72">
        <f t="shared" si="266"/>
        <v>3.3548748718276844E-2</v>
      </c>
      <c r="AT1231" s="15">
        <v>1</v>
      </c>
    </row>
    <row r="1232" spans="1:46" x14ac:dyDescent="0.25">
      <c r="A1232" t="s">
        <v>37</v>
      </c>
      <c r="B1232">
        <v>14.6093929603201</v>
      </c>
      <c r="C1232">
        <v>1.2953817015334801E-2</v>
      </c>
      <c r="D1232">
        <v>14.4835467140382</v>
      </c>
      <c r="E1232">
        <v>-1.8657073571793601</v>
      </c>
      <c r="F1232" s="1">
        <v>0</v>
      </c>
      <c r="G1232" s="1">
        <v>0</v>
      </c>
      <c r="H1232">
        <v>4.3938834488526402</v>
      </c>
      <c r="I1232">
        <v>61.172771383986898</v>
      </c>
      <c r="J1232">
        <v>61.714283983163199</v>
      </c>
      <c r="K1232">
        <v>4.7940778838076898</v>
      </c>
      <c r="L1232">
        <v>87.625032119137003</v>
      </c>
      <c r="M1232">
        <v>77.880669435578696</v>
      </c>
      <c r="N1232">
        <v>90.036778688440606</v>
      </c>
      <c r="O1232">
        <v>60.406440200845303</v>
      </c>
      <c r="P1232">
        <v>150627.65608086801</v>
      </c>
      <c r="Q1232">
        <v>188462.42709092301</v>
      </c>
      <c r="R1232">
        <v>84.690685571289706</v>
      </c>
      <c r="S1232">
        <v>697.88857021028298</v>
      </c>
      <c r="T1232">
        <v>7.7135439145859996E-3</v>
      </c>
      <c r="U1232">
        <v>7.4759055199959096E-2</v>
      </c>
      <c r="V1232">
        <v>0.83577560225150105</v>
      </c>
      <c r="W1232">
        <v>2.38673784377572E-2</v>
      </c>
      <c r="X1232">
        <v>6.5597964110782503E-2</v>
      </c>
      <c r="Y1232" s="1">
        <v>0</v>
      </c>
      <c r="Z1232">
        <v>1</v>
      </c>
      <c r="AA1232">
        <v>5.6791709033366799E-4</v>
      </c>
      <c r="AB1232">
        <v>6.6119814003696101E-3</v>
      </c>
      <c r="AC1232">
        <v>6.39108803830667E-3</v>
      </c>
      <c r="AD1232">
        <v>3.89452513378936E-3</v>
      </c>
      <c r="AE1232">
        <v>0.73277123021203205</v>
      </c>
      <c r="AF1232" s="3">
        <v>4.2418400302068303E-3</v>
      </c>
      <c r="AG1232">
        <v>1.7105543007327399E-3</v>
      </c>
      <c r="AH1232">
        <v>4.6189998017953204</v>
      </c>
      <c r="AI1232">
        <v>0.32503173748200498</v>
      </c>
      <c r="AJ1232">
        <v>4647.84664173074</v>
      </c>
      <c r="AK1232" t="s">
        <v>99</v>
      </c>
      <c r="AL1232" t="s">
        <v>100</v>
      </c>
      <c r="AM1232">
        <v>284239357737.25</v>
      </c>
      <c r="AN1232">
        <v>1887033</v>
      </c>
      <c r="AO1232" s="1">
        <f t="shared" si="263"/>
        <v>1.1200845158847169E-2</v>
      </c>
      <c r="AP1232" s="71">
        <f t="shared" si="264"/>
        <v>12.643135306326659</v>
      </c>
      <c r="AQ1232" s="68">
        <f t="shared" si="265"/>
        <v>1.8740985645951426E-3</v>
      </c>
      <c r="AR1232" s="72">
        <f t="shared" si="266"/>
        <v>0.15551978258189814</v>
      </c>
      <c r="AS1232" s="68" t="s">
        <v>67</v>
      </c>
      <c r="AT1232" s="15">
        <v>1</v>
      </c>
    </row>
    <row r="1233" spans="1:46" x14ac:dyDescent="0.25">
      <c r="A1233" t="s">
        <v>37</v>
      </c>
      <c r="B1233">
        <v>16.266839390304401</v>
      </c>
      <c r="C1233">
        <v>1.48777740168649E-2</v>
      </c>
      <c r="D1233">
        <v>16.462512149500601</v>
      </c>
      <c r="E1233">
        <v>1.4743911443550299</v>
      </c>
      <c r="F1233" s="1">
        <v>0</v>
      </c>
      <c r="G1233" s="1">
        <v>0</v>
      </c>
      <c r="H1233">
        <v>4.5715792284689396</v>
      </c>
      <c r="I1233">
        <v>84.726768724726895</v>
      </c>
      <c r="J1233">
        <v>84.237823457665897</v>
      </c>
      <c r="K1233">
        <v>28.377676902581701</v>
      </c>
      <c r="L1233">
        <v>112.024159533988</v>
      </c>
      <c r="M1233">
        <v>80.728762857278397</v>
      </c>
      <c r="N1233">
        <v>90.561428150910203</v>
      </c>
      <c r="O1233">
        <v>59.989856071552502</v>
      </c>
      <c r="P1233">
        <v>145955.33090447099</v>
      </c>
      <c r="Q1233">
        <v>179766.657849963</v>
      </c>
      <c r="R1233">
        <v>79.854280540434701</v>
      </c>
      <c r="S1233">
        <v>697.51068339795597</v>
      </c>
      <c r="T1233">
        <v>8.2594816138138703E-3</v>
      </c>
      <c r="U1233">
        <v>6.43938211953691E-2</v>
      </c>
      <c r="V1233">
        <v>0.88413537804490305</v>
      </c>
      <c r="W1233">
        <v>1.27965255991347E-2</v>
      </c>
      <c r="X1233">
        <v>3.8674275160592797E-2</v>
      </c>
      <c r="Y1233" s="1">
        <v>0</v>
      </c>
      <c r="Z1233">
        <v>1</v>
      </c>
      <c r="AA1233">
        <v>5.8803402544882596E-4</v>
      </c>
      <c r="AB1233">
        <v>6.5521436061587099E-3</v>
      </c>
      <c r="AC1233">
        <v>6.3441953751932597E-3</v>
      </c>
      <c r="AD1233">
        <v>5.1815598209299001E-3</v>
      </c>
      <c r="AE1233">
        <v>0.74686046878533296</v>
      </c>
      <c r="AF1233" s="3">
        <v>3.8959496849255799E-3</v>
      </c>
      <c r="AG1233">
        <v>2.4230151617161601E-3</v>
      </c>
      <c r="AH1233">
        <v>4.6152692626622098</v>
      </c>
      <c r="AI1233">
        <v>0.33753845827804602</v>
      </c>
      <c r="AJ1233">
        <v>5522.5349426490602</v>
      </c>
      <c r="AK1233" t="s">
        <v>101</v>
      </c>
      <c r="AL1233" t="s">
        <v>102</v>
      </c>
      <c r="AM1233">
        <v>261898304981.04999</v>
      </c>
      <c r="AN1233">
        <v>1794373</v>
      </c>
      <c r="AO1233" s="13">
        <f t="shared" si="263"/>
        <v>1.0828179085567664E-2</v>
      </c>
      <c r="AP1233" s="61">
        <f t="shared" si="264"/>
        <v>12.247230755324946</v>
      </c>
      <c r="AQ1233" s="19">
        <f t="shared" si="265"/>
        <v>3.8575105598087564E-3</v>
      </c>
      <c r="AR1233" s="16">
        <f t="shared" si="266"/>
        <v>0.32820551153833533</v>
      </c>
      <c r="AS1233" s="19">
        <f>AVERAGE(AQ1231:AQ1233)</f>
        <v>2.0491041310167122E-3</v>
      </c>
      <c r="AT1233" s="16">
        <v>1</v>
      </c>
    </row>
    <row r="1234" spans="1:46" x14ac:dyDescent="0.25">
      <c r="A1234" t="s">
        <v>37</v>
      </c>
      <c r="B1234">
        <v>16.967208504438901</v>
      </c>
      <c r="C1234">
        <v>1.5575096723562099E-2</v>
      </c>
      <c r="D1234">
        <v>17.169344228659899</v>
      </c>
      <c r="E1234">
        <v>9.4484374115912804</v>
      </c>
      <c r="F1234" s="1">
        <v>0</v>
      </c>
      <c r="G1234" s="1">
        <v>0</v>
      </c>
      <c r="H1234">
        <v>4.87374165876885</v>
      </c>
      <c r="I1234">
        <v>107.811406078998</v>
      </c>
      <c r="J1234">
        <v>106.92753538230799</v>
      </c>
      <c r="K1234">
        <v>57.090203536251003</v>
      </c>
      <c r="L1234">
        <v>136.740352077887</v>
      </c>
      <c r="M1234">
        <v>85.195008737738107</v>
      </c>
      <c r="N1234">
        <v>91.308593103061796</v>
      </c>
      <c r="O1234">
        <v>60.8202407474026</v>
      </c>
      <c r="P1234">
        <v>137710.97402132099</v>
      </c>
      <c r="Q1234">
        <v>168217.51486660799</v>
      </c>
      <c r="R1234">
        <v>72.555260412197597</v>
      </c>
      <c r="S1234">
        <v>687.84778591098802</v>
      </c>
      <c r="T1234">
        <v>1.0016319278967199E-2</v>
      </c>
      <c r="U1234">
        <v>3.8024607929093998E-2</v>
      </c>
      <c r="V1234">
        <v>0.93121772961310201</v>
      </c>
      <c r="W1234">
        <v>7.0913201527394902E-3</v>
      </c>
      <c r="X1234">
        <v>2.36663423050642E-2</v>
      </c>
      <c r="Y1234" s="1">
        <v>0</v>
      </c>
      <c r="Z1234">
        <v>1</v>
      </c>
      <c r="AA1234">
        <v>6.1553767838536501E-4</v>
      </c>
      <c r="AB1234">
        <v>6.3599973360810103E-3</v>
      </c>
      <c r="AC1234">
        <v>6.2071075622250798E-3</v>
      </c>
      <c r="AD1234">
        <v>5.5565502571235303E-3</v>
      </c>
      <c r="AE1234">
        <v>0.73448951380031602</v>
      </c>
      <c r="AF1234" s="3">
        <v>3.33051569914317E-3</v>
      </c>
      <c r="AG1234">
        <v>2.96466042481126E-3</v>
      </c>
      <c r="AH1234">
        <v>4.2369247810477697</v>
      </c>
      <c r="AI1234">
        <v>0.33462720467839802</v>
      </c>
      <c r="AJ1234">
        <v>6854.5138801127396</v>
      </c>
      <c r="AK1234" t="s">
        <v>103</v>
      </c>
      <c r="AL1234" t="s">
        <v>104</v>
      </c>
      <c r="AM1234">
        <v>174967989487.92001</v>
      </c>
      <c r="AN1234">
        <v>1270545</v>
      </c>
      <c r="AO1234" s="1">
        <f t="shared" si="263"/>
        <v>1.0153160939753615E-2</v>
      </c>
      <c r="AP1234" s="5">
        <f t="shared" si="264"/>
        <v>11.525929898075782</v>
      </c>
      <c r="AQ1234" s="3">
        <f t="shared" si="265"/>
        <v>5.2219643087069046E-3</v>
      </c>
      <c r="AR1234" s="15">
        <f t="shared" si="266"/>
        <v>0.47209020482343234</v>
      </c>
      <c r="AT1234" s="15">
        <v>1</v>
      </c>
    </row>
    <row r="1235" spans="1:46" x14ac:dyDescent="0.25">
      <c r="A1235" t="s">
        <v>37</v>
      </c>
      <c r="B1235">
        <v>18.339815086741201</v>
      </c>
      <c r="C1235">
        <v>1.6878388963273601E-2</v>
      </c>
      <c r="D1235">
        <v>18.475730737712102</v>
      </c>
      <c r="E1235">
        <v>13.577521365014</v>
      </c>
      <c r="F1235" s="1">
        <v>0</v>
      </c>
      <c r="G1235" s="1">
        <v>0</v>
      </c>
      <c r="H1235">
        <v>5.0851670253377499</v>
      </c>
      <c r="I1235">
        <v>131.10372456702501</v>
      </c>
      <c r="J1235">
        <v>129.48386905347701</v>
      </c>
      <c r="K1235">
        <v>81.061937530816095</v>
      </c>
      <c r="L1235">
        <v>161.32134280751299</v>
      </c>
      <c r="M1235">
        <v>88.128953435469796</v>
      </c>
      <c r="N1235">
        <v>91.5271630293025</v>
      </c>
      <c r="O1235">
        <v>60.110919443867999</v>
      </c>
      <c r="P1235">
        <v>131779.97500737099</v>
      </c>
      <c r="Q1235">
        <v>159571.850785841</v>
      </c>
      <c r="R1235">
        <v>68.988807422831002</v>
      </c>
      <c r="S1235">
        <v>683.69700662840296</v>
      </c>
      <c r="T1235">
        <v>1.2414909199548199E-2</v>
      </c>
      <c r="U1235">
        <v>2.4258108635989799E-2</v>
      </c>
      <c r="V1235">
        <v>0.94762406297235802</v>
      </c>
      <c r="W1235">
        <v>6.1224357813044004E-3</v>
      </c>
      <c r="X1235">
        <v>2.1995392610347601E-2</v>
      </c>
      <c r="Y1235" s="1">
        <v>0</v>
      </c>
      <c r="Z1235">
        <v>1</v>
      </c>
      <c r="AA1235">
        <v>6.4190101822656496E-4</v>
      </c>
      <c r="AB1235">
        <v>6.2787737105112302E-3</v>
      </c>
      <c r="AC1235">
        <v>6.1398969718975396E-3</v>
      </c>
      <c r="AD1235">
        <v>6.3697428076966304E-3</v>
      </c>
      <c r="AE1235">
        <v>0.75758537308657403</v>
      </c>
      <c r="AF1235" s="3">
        <v>3.1797848635217001E-3</v>
      </c>
      <c r="AG1235">
        <v>3.5247887427293499E-3</v>
      </c>
      <c r="AH1235">
        <v>4.2228794626164898</v>
      </c>
      <c r="AI1235">
        <v>0.34982996739287198</v>
      </c>
      <c r="AJ1235">
        <v>8226.8302482398594</v>
      </c>
      <c r="AK1235" t="s">
        <v>105</v>
      </c>
      <c r="AL1235" t="s">
        <v>106</v>
      </c>
      <c r="AM1235">
        <v>112530742278.07001</v>
      </c>
      <c r="AN1235">
        <v>853929</v>
      </c>
      <c r="AO1235" s="1">
        <f t="shared" si="263"/>
        <v>9.9615828536458034E-3</v>
      </c>
      <c r="AP1235" s="5">
        <f t="shared" si="264"/>
        <v>11.320228408951982</v>
      </c>
      <c r="AQ1235" s="3">
        <f t="shared" si="265"/>
        <v>6.7803236240443349E-3</v>
      </c>
      <c r="AR1235" s="15">
        <f t="shared" si="266"/>
        <v>0.62009231829970535</v>
      </c>
      <c r="AT1235" s="15">
        <v>1</v>
      </c>
    </row>
    <row r="1236" spans="1:46" x14ac:dyDescent="0.25">
      <c r="A1236" t="s">
        <v>37</v>
      </c>
      <c r="B1236">
        <v>17.929058243786301</v>
      </c>
      <c r="C1236">
        <v>1.7257495341733299E-2</v>
      </c>
      <c r="D1236">
        <v>18.8521753876066</v>
      </c>
      <c r="E1236">
        <v>19.822027254669901</v>
      </c>
      <c r="F1236" s="1">
        <v>0</v>
      </c>
      <c r="G1236" s="1">
        <v>0</v>
      </c>
      <c r="H1236">
        <v>5.3420587310372403</v>
      </c>
      <c r="I1236">
        <v>154.74958505483499</v>
      </c>
      <c r="J1236">
        <v>150.99774821325801</v>
      </c>
      <c r="K1236">
        <v>112.48837981082001</v>
      </c>
      <c r="L1236">
        <v>186.40500825704899</v>
      </c>
      <c r="M1236">
        <v>91.3033625890819</v>
      </c>
      <c r="N1236">
        <v>92.034319182945694</v>
      </c>
      <c r="O1236">
        <v>61.0747221062093</v>
      </c>
      <c r="P1236">
        <v>125752.77000343399</v>
      </c>
      <c r="Q1236">
        <v>153168.329561733</v>
      </c>
      <c r="R1236">
        <v>66.465882283488</v>
      </c>
      <c r="S1236">
        <v>672.56616956415701</v>
      </c>
      <c r="T1236">
        <v>1.5896213870090499E-2</v>
      </c>
      <c r="U1236">
        <v>2.3162386689717401E-2</v>
      </c>
      <c r="V1236">
        <v>0.95100770054175698</v>
      </c>
      <c r="W1236">
        <v>4.7659446070141597E-3</v>
      </c>
      <c r="X1236">
        <v>2.1063968161510498E-2</v>
      </c>
      <c r="Y1236" s="1">
        <v>0</v>
      </c>
      <c r="Z1236">
        <v>1</v>
      </c>
      <c r="AA1236">
        <v>6.6737167315719605E-4</v>
      </c>
      <c r="AB1236">
        <v>6.1590504155424903E-3</v>
      </c>
      <c r="AC1236">
        <v>6.06767782551953E-3</v>
      </c>
      <c r="AD1236">
        <v>6.3771984480495798E-3</v>
      </c>
      <c r="AE1236">
        <v>0.73800426004460296</v>
      </c>
      <c r="AF1236" s="3">
        <v>3.0508227410366399E-3</v>
      </c>
      <c r="AG1236">
        <v>3.9929045037573599E-3</v>
      </c>
      <c r="AH1236">
        <v>3.9406214011316099</v>
      </c>
      <c r="AI1236">
        <v>0.32962026826614499</v>
      </c>
      <c r="AJ1236">
        <v>10139.034869704101</v>
      </c>
      <c r="AK1236" t="s">
        <v>107</v>
      </c>
      <c r="AL1236" t="s">
        <v>108</v>
      </c>
      <c r="AM1236">
        <v>56748201013.910004</v>
      </c>
      <c r="AN1236">
        <v>451268</v>
      </c>
      <c r="AO1236" s="1">
        <f t="shared" si="263"/>
        <v>9.7858722397133648E-3</v>
      </c>
      <c r="AP1236" s="5">
        <f t="shared" si="264"/>
        <v>11.13117882165241</v>
      </c>
      <c r="AQ1236" s="3">
        <f t="shared" si="265"/>
        <v>6.5448262478130757E-3</v>
      </c>
      <c r="AR1236" s="15">
        <f t="shared" si="266"/>
        <v>0.61070615530051775</v>
      </c>
      <c r="AT1236" s="15">
        <v>1</v>
      </c>
    </row>
    <row r="1237" spans="1:46" x14ac:dyDescent="0.25">
      <c r="A1237" t="s">
        <v>37</v>
      </c>
      <c r="B1237">
        <v>17.359831817212299</v>
      </c>
      <c r="C1237">
        <v>1.7005932181157299E-2</v>
      </c>
      <c r="D1237">
        <v>18.602556776660901</v>
      </c>
      <c r="E1237">
        <v>24.638138388067301</v>
      </c>
      <c r="F1237" s="1">
        <v>0</v>
      </c>
      <c r="G1237" s="1">
        <v>0</v>
      </c>
      <c r="H1237">
        <v>5.6467729832293596</v>
      </c>
      <c r="I1237">
        <v>178.05820104797499</v>
      </c>
      <c r="J1237">
        <v>171.996518928021</v>
      </c>
      <c r="K1237">
        <v>139.956897686541</v>
      </c>
      <c r="L1237">
        <v>211.747075454841</v>
      </c>
      <c r="M1237">
        <v>95.248197157382606</v>
      </c>
      <c r="N1237">
        <v>90.914565053260802</v>
      </c>
      <c r="O1237">
        <v>60.125883819500501</v>
      </c>
      <c r="P1237">
        <v>117991.899722138</v>
      </c>
      <c r="Q1237">
        <v>145404.749982098</v>
      </c>
      <c r="R1237">
        <v>63.905082259723699</v>
      </c>
      <c r="S1237">
        <v>663.79586270683899</v>
      </c>
      <c r="T1237">
        <v>1.8788898519146901E-2</v>
      </c>
      <c r="U1237">
        <v>1.95751100328206E-2</v>
      </c>
      <c r="V1237">
        <v>0.95925186803337203</v>
      </c>
      <c r="W1237">
        <v>3.3184925510593398E-3</v>
      </c>
      <c r="X1237">
        <v>1.7854529382748001E-2</v>
      </c>
      <c r="Y1237" s="1">
        <v>0</v>
      </c>
      <c r="Z1237">
        <v>1</v>
      </c>
      <c r="AA1237">
        <v>7.1707155460164901E-4</v>
      </c>
      <c r="AB1237">
        <v>6.1446154514549402E-3</v>
      </c>
      <c r="AC1237">
        <v>6.0736807203451296E-3</v>
      </c>
      <c r="AD1237">
        <v>5.9533786552383597E-3</v>
      </c>
      <c r="AE1237">
        <v>0.72469370425659696</v>
      </c>
      <c r="AF1237" s="3">
        <v>2.9521472850518801E-3</v>
      </c>
      <c r="AG1237">
        <v>4.1430700487066702E-3</v>
      </c>
      <c r="AH1237">
        <v>3.8306497648312798</v>
      </c>
      <c r="AI1237">
        <v>0.33384327263990798</v>
      </c>
      <c r="AJ1237">
        <v>12535.7149640306</v>
      </c>
      <c r="AK1237" t="s">
        <v>109</v>
      </c>
      <c r="AL1237" t="s">
        <v>110</v>
      </c>
      <c r="AM1237">
        <v>29334320165.619999</v>
      </c>
      <c r="AN1237">
        <v>248613</v>
      </c>
      <c r="AO1237" s="1">
        <f t="shared" si="263"/>
        <v>9.7428995599986579E-3</v>
      </c>
      <c r="AP1237" s="5">
        <f t="shared" si="264"/>
        <v>11.084887706176739</v>
      </c>
      <c r="AQ1237" s="3">
        <f t="shared" si="265"/>
        <v>6.0210550501751114E-3</v>
      </c>
      <c r="AR1237" s="15">
        <f t="shared" si="266"/>
        <v>0.56608098136519924</v>
      </c>
      <c r="AT1237" s="15">
        <v>1</v>
      </c>
    </row>
    <row r="1238" spans="1:46" x14ac:dyDescent="0.25">
      <c r="A1238" t="s">
        <v>37</v>
      </c>
      <c r="B1238">
        <v>15.231226257199401</v>
      </c>
      <c r="C1238">
        <v>1.57642679861454E-2</v>
      </c>
      <c r="D1238">
        <v>17.360147563392498</v>
      </c>
      <c r="E1238">
        <v>27.281571070756499</v>
      </c>
      <c r="F1238" s="1">
        <v>0</v>
      </c>
      <c r="G1238" s="1">
        <v>0</v>
      </c>
      <c r="H1238">
        <v>6.0862648833820199</v>
      </c>
      <c r="I1238">
        <v>199.46053687024099</v>
      </c>
      <c r="J1238">
        <v>188.67791386903099</v>
      </c>
      <c r="K1238">
        <v>179.61837954413099</v>
      </c>
      <c r="L1238">
        <v>236.686956617813</v>
      </c>
      <c r="M1238">
        <v>103.122360846039</v>
      </c>
      <c r="N1238">
        <v>89.069903816887503</v>
      </c>
      <c r="O1238">
        <v>62.113873133012298</v>
      </c>
      <c r="P1238">
        <v>106599.00803031</v>
      </c>
      <c r="Q1238">
        <v>131591.885432604</v>
      </c>
      <c r="R1238">
        <v>58.136035542563299</v>
      </c>
      <c r="S1238">
        <v>640.35245011898303</v>
      </c>
      <c r="T1238">
        <v>1.3795872126684299E-2</v>
      </c>
      <c r="U1238">
        <v>1.4956018339539801E-2</v>
      </c>
      <c r="V1238">
        <v>0.97418659127283103</v>
      </c>
      <c r="W1238">
        <v>1.7703094145163399E-3</v>
      </c>
      <c r="X1238">
        <v>9.0870809731127301E-3</v>
      </c>
      <c r="Y1238" s="1">
        <v>0</v>
      </c>
      <c r="Z1238">
        <v>1</v>
      </c>
      <c r="AA1238">
        <v>8.0478528366471002E-4</v>
      </c>
      <c r="AB1238">
        <v>5.9724605893874396E-3</v>
      </c>
      <c r="AC1238">
        <v>5.9301482887698601E-3</v>
      </c>
      <c r="AD1238">
        <v>4.6633506841999997E-3</v>
      </c>
      <c r="AE1238">
        <v>0.60653754129991799</v>
      </c>
      <c r="AF1238" s="3">
        <v>2.4235932049368998E-3</v>
      </c>
      <c r="AG1238">
        <v>4.3039518990653104E-3</v>
      </c>
      <c r="AH1238">
        <v>2.7839089362423999</v>
      </c>
      <c r="AI1238">
        <v>0.250988399608498</v>
      </c>
      <c r="AJ1238">
        <v>15590.538351466899</v>
      </c>
      <c r="AK1238" t="s">
        <v>111</v>
      </c>
      <c r="AL1238" t="s">
        <v>112</v>
      </c>
      <c r="AM1238">
        <v>15382983051.83</v>
      </c>
      <c r="AN1238">
        <v>144307</v>
      </c>
      <c r="AO1238" s="1">
        <f>AA1238+AC1238*$AO$930+AF1238*AT1238</f>
        <v>9.1585267773714694E-3</v>
      </c>
      <c r="AP1238" s="5">
        <f>100*(1-(1-AO1238)^12)</f>
        <v>10.453190574221905</v>
      </c>
      <c r="AQ1238" s="3">
        <f>(1-(1-B1238/100)^(1/12))- AO1238</f>
        <v>4.517342514703402E-3</v>
      </c>
      <c r="AR1238" s="15">
        <f>B1238/AP1238-1</f>
        <v>0.45708873755352486</v>
      </c>
      <c r="AT1238" s="15">
        <v>1</v>
      </c>
    </row>
    <row r="1239" spans="1:46" x14ac:dyDescent="0.25">
      <c r="A1239" t="s">
        <v>37</v>
      </c>
      <c r="B1239">
        <v>15.4031523128484</v>
      </c>
      <c r="C1239">
        <v>1.43144197429417E-2</v>
      </c>
      <c r="D1239">
        <v>15.8874423644265</v>
      </c>
      <c r="E1239">
        <v>53.055071095016999</v>
      </c>
      <c r="F1239" s="1">
        <v>0</v>
      </c>
      <c r="G1239" s="1">
        <v>0</v>
      </c>
      <c r="H1239">
        <v>6.6383084049473702</v>
      </c>
      <c r="I1239">
        <v>246.29160484883499</v>
      </c>
      <c r="J1239">
        <v>225.43442422708901</v>
      </c>
      <c r="K1239">
        <v>237.18825924951199</v>
      </c>
      <c r="L1239">
        <v>287.29008372131898</v>
      </c>
      <c r="M1239">
        <v>107.179795038732</v>
      </c>
      <c r="N1239">
        <v>89.653487158582607</v>
      </c>
      <c r="O1239">
        <v>65.093888120985895</v>
      </c>
      <c r="P1239">
        <v>96650.404157849494</v>
      </c>
      <c r="Q1239">
        <v>119035.389325789</v>
      </c>
      <c r="R1239">
        <v>54.110531136008099</v>
      </c>
      <c r="S1239">
        <v>625.78945774011595</v>
      </c>
      <c r="T1239">
        <v>7.9222406804044607E-3</v>
      </c>
      <c r="U1239">
        <v>1.76729923193422E-2</v>
      </c>
      <c r="V1239">
        <v>0.97996436862244596</v>
      </c>
      <c r="W1239">
        <v>3.82709233501437E-4</v>
      </c>
      <c r="X1239">
        <v>1.97992982471033E-3</v>
      </c>
      <c r="Y1239" s="1">
        <v>0</v>
      </c>
      <c r="Z1239">
        <v>1</v>
      </c>
      <c r="AA1239">
        <v>8.3310964438247897E-4</v>
      </c>
      <c r="AB1239">
        <v>5.7125645033787699E-3</v>
      </c>
      <c r="AC1239">
        <v>5.7997190756121598E-3</v>
      </c>
      <c r="AD1239">
        <v>3.82631717828557E-3</v>
      </c>
      <c r="AE1239">
        <v>0.54773150557650796</v>
      </c>
      <c r="AF1239" s="3">
        <v>2.1870366851804699E-3</v>
      </c>
      <c r="AG1239">
        <v>3.9360983925369698E-3</v>
      </c>
      <c r="AH1239">
        <v>2.18415426468983</v>
      </c>
      <c r="AI1239">
        <v>0.206761722764774</v>
      </c>
      <c r="AJ1239">
        <v>18268.395537368098</v>
      </c>
      <c r="AK1239" t="s">
        <v>113</v>
      </c>
      <c r="AL1239" t="s">
        <v>114</v>
      </c>
      <c r="AM1239">
        <v>21612770076.970001</v>
      </c>
      <c r="AN1239">
        <v>223618</v>
      </c>
      <c r="AO1239" s="1">
        <f>AA1239+AC1239*$AO$930+AF1239*AT1239</f>
        <v>8.8198654051751084E-3</v>
      </c>
      <c r="AP1239" s="5">
        <f>100*(1-(1-AO1239)^12)</f>
        <v>10.08522310751172</v>
      </c>
      <c r="AQ1239" s="3">
        <f>(1-(1-B1239/100)^(1/12))- AO1239</f>
        <v>5.0228623576750071E-3</v>
      </c>
      <c r="AR1239" s="15">
        <f>B1239/AP1239-1</f>
        <v>0.52729911362850834</v>
      </c>
      <c r="AT1239" s="15">
        <v>1</v>
      </c>
    </row>
    <row r="1242" spans="1:46" x14ac:dyDescent="0.25">
      <c r="AO1242" t="s">
        <v>226</v>
      </c>
      <c r="AP1242" t="s">
        <v>67</v>
      </c>
      <c r="AQ1242" t="s">
        <v>268</v>
      </c>
      <c r="AR1242" t="s">
        <v>338</v>
      </c>
    </row>
    <row r="1243" spans="1:46" x14ac:dyDescent="0.25">
      <c r="A1243" t="s">
        <v>0</v>
      </c>
      <c r="B1243" t="s">
        <v>1</v>
      </c>
      <c r="C1243" t="s">
        <v>2</v>
      </c>
      <c r="D1243" t="s">
        <v>3</v>
      </c>
      <c r="E1243" t="s">
        <v>5</v>
      </c>
      <c r="F1243" t="s">
        <v>6</v>
      </c>
      <c r="G1243" t="s">
        <v>208</v>
      </c>
      <c r="H1243" t="s">
        <v>7</v>
      </c>
      <c r="I1243" t="s">
        <v>8</v>
      </c>
      <c r="J1243" t="s">
        <v>134</v>
      </c>
      <c r="K1243" t="s">
        <v>143</v>
      </c>
      <c r="L1243" t="s">
        <v>9</v>
      </c>
      <c r="M1243" t="s">
        <v>10</v>
      </c>
      <c r="N1243" t="s">
        <v>11</v>
      </c>
      <c r="O1243" t="s">
        <v>13</v>
      </c>
      <c r="P1243" t="s">
        <v>14</v>
      </c>
      <c r="Q1243" t="s">
        <v>15</v>
      </c>
      <c r="R1243" t="s">
        <v>16</v>
      </c>
      <c r="S1243" t="s">
        <v>17</v>
      </c>
      <c r="T1243" t="s">
        <v>18</v>
      </c>
      <c r="U1243" t="s">
        <v>20</v>
      </c>
      <c r="V1243" t="s">
        <v>21</v>
      </c>
      <c r="W1243" t="s">
        <v>22</v>
      </c>
      <c r="X1243" t="s">
        <v>23</v>
      </c>
      <c r="Y1243" t="s">
        <v>24</v>
      </c>
      <c r="Z1243" t="s">
        <v>25</v>
      </c>
      <c r="AA1243" t="s">
        <v>26</v>
      </c>
      <c r="AB1243" t="s">
        <v>27</v>
      </c>
      <c r="AC1243" t="s">
        <v>263</v>
      </c>
      <c r="AD1243" t="s">
        <v>29</v>
      </c>
      <c r="AE1243" t="s">
        <v>326</v>
      </c>
      <c r="AF1243" s="3" t="s">
        <v>233</v>
      </c>
      <c r="AG1243" t="s">
        <v>30</v>
      </c>
      <c r="AH1243" t="s">
        <v>31</v>
      </c>
      <c r="AI1243" t="s">
        <v>32</v>
      </c>
      <c r="AJ1243" t="s">
        <v>33</v>
      </c>
      <c r="AK1243" t="s">
        <v>34</v>
      </c>
      <c r="AL1243" t="s">
        <v>74</v>
      </c>
      <c r="AM1243" t="s">
        <v>35</v>
      </c>
      <c r="AN1243" t="s">
        <v>36</v>
      </c>
      <c r="AO1243" s="15">
        <v>1</v>
      </c>
      <c r="AP1243" s="15">
        <v>1</v>
      </c>
    </row>
    <row r="1244" spans="1:46" x14ac:dyDescent="0.25">
      <c r="A1244" t="s">
        <v>37</v>
      </c>
      <c r="B1244">
        <v>7.7658476220101296</v>
      </c>
      <c r="C1244">
        <v>5.1139798731625798E-3</v>
      </c>
      <c r="D1244">
        <v>5.96707623832667</v>
      </c>
      <c r="E1244">
        <v>-98.0761840559951</v>
      </c>
      <c r="F1244" s="1">
        <v>0</v>
      </c>
      <c r="G1244" s="1">
        <v>0</v>
      </c>
      <c r="H1244">
        <v>2.78789020558176</v>
      </c>
      <c r="I1244">
        <v>-202.58549001077199</v>
      </c>
      <c r="J1244">
        <v>-207.87098018630701</v>
      </c>
      <c r="K1244">
        <v>-206.44074323103001</v>
      </c>
      <c r="L1244">
        <v>-184.12164662528801</v>
      </c>
      <c r="M1244">
        <v>22.374161389710402</v>
      </c>
      <c r="N1244">
        <v>90.499886070401402</v>
      </c>
      <c r="O1244">
        <v>77.541513480964596</v>
      </c>
      <c r="P1244">
        <v>216143.47111111099</v>
      </c>
      <c r="Q1244">
        <v>262357.06956191099</v>
      </c>
      <c r="R1244">
        <v>81.150106458480707</v>
      </c>
      <c r="S1244">
        <v>645.73325682199595</v>
      </c>
      <c r="T1244" s="1">
        <v>0</v>
      </c>
      <c r="U1244">
        <v>0.73822238116386096</v>
      </c>
      <c r="V1244" s="1">
        <v>0</v>
      </c>
      <c r="W1244">
        <v>8.7150218956417003E-2</v>
      </c>
      <c r="X1244">
        <v>0.17462739987972101</v>
      </c>
      <c r="Y1244" s="1">
        <v>0</v>
      </c>
      <c r="Z1244">
        <v>1</v>
      </c>
      <c r="AA1244">
        <v>2.95718218927837E-4</v>
      </c>
      <c r="AB1244">
        <v>4.78480509074403E-3</v>
      </c>
      <c r="AC1244">
        <v>4.1923127457032597E-3</v>
      </c>
      <c r="AD1244">
        <v>3.3476606738909097E-5</v>
      </c>
      <c r="AE1244">
        <v>0.280600011207918</v>
      </c>
      <c r="AF1244" s="3">
        <v>0</v>
      </c>
      <c r="AG1244" s="1">
        <v>0</v>
      </c>
      <c r="AH1244">
        <v>6.2075570199699497</v>
      </c>
      <c r="AI1244">
        <v>0.121367501154435</v>
      </c>
      <c r="AJ1244" s="1">
        <v>0</v>
      </c>
      <c r="AK1244" t="s">
        <v>77</v>
      </c>
      <c r="AL1244" t="s">
        <v>78</v>
      </c>
      <c r="AM1244">
        <v>15562329.92</v>
      </c>
      <c r="AN1244">
        <v>72</v>
      </c>
      <c r="AO1244" s="1">
        <f>AA1244+AC1244*$AO$930+AF1244*AT1244</f>
        <v>4.4880309646310968E-3</v>
      </c>
      <c r="AP1244" s="5">
        <f>100*(1-(1-AO1244)^12)</f>
        <v>5.2546660291121094</v>
      </c>
      <c r="AQ1244" s="3">
        <f>(1-(1-B1244/100)^(1/12))- AO1244</f>
        <v>2.2259710427408362E-3</v>
      </c>
      <c r="AR1244" s="15">
        <f>B1244/AP1244-1</f>
        <v>0.47789556538616762</v>
      </c>
      <c r="AT1244" s="15">
        <v>2</v>
      </c>
    </row>
    <row r="1245" spans="1:46" x14ac:dyDescent="0.25">
      <c r="A1245" t="s">
        <v>37</v>
      </c>
      <c r="B1245">
        <v>6.9145113612969897</v>
      </c>
      <c r="C1245">
        <v>5.7281703304897296E-3</v>
      </c>
      <c r="D1245">
        <v>6.6613277675157097</v>
      </c>
      <c r="E1245">
        <v>-74.433387119016302</v>
      </c>
      <c r="F1245" s="1">
        <v>0</v>
      </c>
      <c r="G1245" s="1">
        <v>0</v>
      </c>
      <c r="H1245">
        <v>3.03920243755798</v>
      </c>
      <c r="I1245">
        <v>-172.88518155400999</v>
      </c>
      <c r="J1245">
        <v>-183.49101538218699</v>
      </c>
      <c r="K1245">
        <v>-174.97040655876501</v>
      </c>
      <c r="L1245">
        <v>-156.36930147628601</v>
      </c>
      <c r="M1245">
        <v>20.932371120672499</v>
      </c>
      <c r="N1245">
        <v>90.458862157087097</v>
      </c>
      <c r="O1245">
        <v>79.205183507390302</v>
      </c>
      <c r="P1245">
        <v>241649.182290039</v>
      </c>
      <c r="Q1245">
        <v>284843.00472655299</v>
      </c>
      <c r="R1245">
        <v>81.045939482228803</v>
      </c>
      <c r="S1245">
        <v>652.30796798213601</v>
      </c>
      <c r="T1245" s="1">
        <v>0</v>
      </c>
      <c r="U1245">
        <v>0.66693053823599702</v>
      </c>
      <c r="V1245" s="1">
        <v>0</v>
      </c>
      <c r="W1245">
        <v>0.144179192091172</v>
      </c>
      <c r="X1245">
        <v>0.18889026967283001</v>
      </c>
      <c r="Y1245" s="1">
        <v>0</v>
      </c>
      <c r="Z1245">
        <v>1</v>
      </c>
      <c r="AA1245">
        <v>2.99575985794541E-4</v>
      </c>
      <c r="AB1245">
        <v>5.2502801835793596E-3</v>
      </c>
      <c r="AC1245">
        <v>4.7093709367020597E-3</v>
      </c>
      <c r="AD1245">
        <v>1.7711883954217399E-4</v>
      </c>
      <c r="AE1245">
        <v>0.21235202647697099</v>
      </c>
      <c r="AF1245" s="3">
        <v>4.2470405295394199E-4</v>
      </c>
      <c r="AG1245" s="1">
        <v>0</v>
      </c>
      <c r="AH1245">
        <v>5.68479744079103</v>
      </c>
      <c r="AI1245">
        <v>0.102044007855336</v>
      </c>
      <c r="AJ1245">
        <v>0.43195733311528201</v>
      </c>
      <c r="AK1245" t="s">
        <v>79</v>
      </c>
      <c r="AL1245" t="s">
        <v>80</v>
      </c>
      <c r="AM1245">
        <v>494897525.32999998</v>
      </c>
      <c r="AN1245">
        <v>2048</v>
      </c>
      <c r="AO1245" s="1">
        <f t="shared" ref="AO1245:AO1262" si="267">AA1245+AC1245*$AO$930+AF1245*AT1245</f>
        <v>5.8583550284044853E-3</v>
      </c>
      <c r="AP1245" s="5">
        <f t="shared" ref="AP1245:AP1261" si="268">100*(1-(1-AO1245)^12)</f>
        <v>6.8078774696734179</v>
      </c>
      <c r="AQ1245" s="3">
        <f t="shared" ref="AQ1245:AQ1262" si="269">(1-(1-B1245/100)^(1/12))- AO1245</f>
        <v>9.4844236743105333E-5</v>
      </c>
      <c r="AR1245" s="15">
        <f t="shared" ref="AR1245:AR1262" si="270">B1245/AP1245-1</f>
        <v>1.5663309467390807E-2</v>
      </c>
      <c r="AT1245" s="15">
        <f>AT1244</f>
        <v>2</v>
      </c>
    </row>
    <row r="1246" spans="1:46" x14ac:dyDescent="0.25">
      <c r="A1246" t="s">
        <v>37</v>
      </c>
      <c r="B1246">
        <v>10.061102984349899</v>
      </c>
      <c r="C1246">
        <v>5.6230469619348699E-3</v>
      </c>
      <c r="D1246">
        <v>6.5428356227084503</v>
      </c>
      <c r="E1246">
        <v>-55.470731725064603</v>
      </c>
      <c r="F1246" s="1">
        <v>0</v>
      </c>
      <c r="G1246" s="1">
        <v>0</v>
      </c>
      <c r="H1246">
        <v>3.2502584414200002</v>
      </c>
      <c r="I1246">
        <v>-151.87309001629299</v>
      </c>
      <c r="J1246">
        <v>-165.68514727211101</v>
      </c>
      <c r="K1246">
        <v>-156.465520181161</v>
      </c>
      <c r="L1246">
        <v>-135.58344110907399</v>
      </c>
      <c r="M1246">
        <v>21.093611886465599</v>
      </c>
      <c r="N1246">
        <v>92.282832005790794</v>
      </c>
      <c r="O1246">
        <v>80.628025838236098</v>
      </c>
      <c r="P1246">
        <v>245003.156466518</v>
      </c>
      <c r="Q1246">
        <v>287525.11732949398</v>
      </c>
      <c r="R1246">
        <v>82.477541894447597</v>
      </c>
      <c r="S1246">
        <v>663.62343820638705</v>
      </c>
      <c r="T1246">
        <v>4.1178431078643198E-5</v>
      </c>
      <c r="U1246">
        <v>0.64172785585396097</v>
      </c>
      <c r="V1246" s="1">
        <v>0</v>
      </c>
      <c r="W1246">
        <v>0.17161102444999299</v>
      </c>
      <c r="X1246">
        <v>0.18666111969604399</v>
      </c>
      <c r="Y1246" s="1">
        <v>0</v>
      </c>
      <c r="Z1246">
        <v>1</v>
      </c>
      <c r="AA1246">
        <v>2.9626809796183301E-4</v>
      </c>
      <c r="AB1246">
        <v>5.1321552928188397E-3</v>
      </c>
      <c r="AC1246">
        <v>4.74527336291193E-3</v>
      </c>
      <c r="AD1246">
        <v>1.9159822853585901E-4</v>
      </c>
      <c r="AE1246">
        <v>0.17990533067637399</v>
      </c>
      <c r="AF1246" s="3">
        <v>1.0794319840582399E-3</v>
      </c>
      <c r="AG1246" s="1">
        <v>0</v>
      </c>
      <c r="AH1246">
        <v>5.7680881716343002</v>
      </c>
      <c r="AI1246">
        <v>0.10490876970858801</v>
      </c>
      <c r="AJ1246">
        <v>2.2453384217012098</v>
      </c>
      <c r="AK1246" t="s">
        <v>81</v>
      </c>
      <c r="AL1246" t="s">
        <v>82</v>
      </c>
      <c r="AM1246">
        <v>4533293404.1000004</v>
      </c>
      <c r="AN1246">
        <v>18503</v>
      </c>
      <c r="AO1246" s="1">
        <f t="shared" si="267"/>
        <v>7.2004054289902426E-3</v>
      </c>
      <c r="AP1246" s="5">
        <f t="shared" si="268"/>
        <v>8.3063852894975199</v>
      </c>
      <c r="AQ1246" s="3">
        <f t="shared" si="269"/>
        <v>1.5973052492039945E-3</v>
      </c>
      <c r="AR1246" s="15">
        <f t="shared" si="270"/>
        <v>0.21124925388074889</v>
      </c>
      <c r="AT1246" s="15">
        <f t="shared" ref="AT1246:AT1262" si="271">AT1245</f>
        <v>2</v>
      </c>
    </row>
    <row r="1247" spans="1:46" x14ac:dyDescent="0.25">
      <c r="A1247" t="s">
        <v>37</v>
      </c>
      <c r="B1247">
        <v>12.617803938727199</v>
      </c>
      <c r="C1247">
        <v>8.2899537387201693E-3</v>
      </c>
      <c r="D1247">
        <v>9.50667346798725</v>
      </c>
      <c r="E1247">
        <v>-41.779697033387002</v>
      </c>
      <c r="F1247" s="1">
        <v>0</v>
      </c>
      <c r="G1247" s="1">
        <v>0</v>
      </c>
      <c r="H1247">
        <v>3.3120933642627302</v>
      </c>
      <c r="I1247">
        <v>-126.680046149341</v>
      </c>
      <c r="J1247">
        <v>-140.77235129150799</v>
      </c>
      <c r="K1247">
        <v>-131.55886837851301</v>
      </c>
      <c r="L1247">
        <v>-109.906476706635</v>
      </c>
      <c r="M1247">
        <v>20.100792451277499</v>
      </c>
      <c r="N1247">
        <v>92.274336574496004</v>
      </c>
      <c r="O1247">
        <v>80.110503621011105</v>
      </c>
      <c r="P1247">
        <v>237942.175288725</v>
      </c>
      <c r="Q1247">
        <v>282228.06568710902</v>
      </c>
      <c r="R1247">
        <v>82.649254217909601</v>
      </c>
      <c r="S1247">
        <v>661.94545874240703</v>
      </c>
      <c r="T1247">
        <v>3.6820689978399801E-4</v>
      </c>
      <c r="U1247">
        <v>0.58791483085698504</v>
      </c>
      <c r="V1247" s="1">
        <v>0</v>
      </c>
      <c r="W1247">
        <v>0.20651909785445799</v>
      </c>
      <c r="X1247">
        <v>0.205566071288556</v>
      </c>
      <c r="Y1247" s="1">
        <v>0</v>
      </c>
      <c r="Z1247">
        <v>1</v>
      </c>
      <c r="AA1247">
        <v>2.9478147480060799E-4</v>
      </c>
      <c r="AB1247">
        <v>6.5716608962216204E-3</v>
      </c>
      <c r="AC1247">
        <v>6.1780750617228802E-3</v>
      </c>
      <c r="AD1247">
        <v>1.41702167713631E-3</v>
      </c>
      <c r="AE1247">
        <v>0.20713863527328699</v>
      </c>
      <c r="AF1247" s="3">
        <v>1.8642477174595799E-3</v>
      </c>
      <c r="AG1247" s="1">
        <v>1.3367465057761801E-7</v>
      </c>
      <c r="AH1247">
        <v>6.6696321948679103</v>
      </c>
      <c r="AI1247">
        <v>0.11417193657283201</v>
      </c>
      <c r="AJ1247">
        <v>4.9314390462267204</v>
      </c>
      <c r="AK1247" t="s">
        <v>83</v>
      </c>
      <c r="AL1247" t="s">
        <v>84</v>
      </c>
      <c r="AM1247">
        <v>36780149687.43</v>
      </c>
      <c r="AN1247">
        <v>154576</v>
      </c>
      <c r="AO1247" s="1">
        <f t="shared" si="267"/>
        <v>1.0201351971442648E-2</v>
      </c>
      <c r="AP1247" s="5">
        <f t="shared" si="268"/>
        <v>11.577604743794689</v>
      </c>
      <c r="AQ1247" s="3">
        <f t="shared" si="269"/>
        <v>9.7560238556862293E-4</v>
      </c>
      <c r="AR1247" s="15">
        <f t="shared" si="270"/>
        <v>8.9845802992197576E-2</v>
      </c>
      <c r="AT1247" s="15">
        <f t="shared" si="271"/>
        <v>2</v>
      </c>
    </row>
    <row r="1248" spans="1:46" x14ac:dyDescent="0.25">
      <c r="A1248" t="s">
        <v>37</v>
      </c>
      <c r="B1248">
        <v>13.1315667939443</v>
      </c>
      <c r="C1248">
        <v>1.06400244779519E-2</v>
      </c>
      <c r="D1248">
        <v>12.046719110922499</v>
      </c>
      <c r="E1248">
        <v>-30.688342564484401</v>
      </c>
      <c r="F1248" s="1">
        <v>0</v>
      </c>
      <c r="G1248" s="1">
        <v>0</v>
      </c>
      <c r="H1248">
        <v>3.4536947181570499</v>
      </c>
      <c r="I1248">
        <v>-104.50172817068901</v>
      </c>
      <c r="J1248">
        <v>-116.74732895643101</v>
      </c>
      <c r="K1248">
        <v>-116.989838894535</v>
      </c>
      <c r="L1248">
        <v>-86.498079231061993</v>
      </c>
      <c r="M1248">
        <v>19.538329749328501</v>
      </c>
      <c r="N1248">
        <v>90.764991598646503</v>
      </c>
      <c r="O1248">
        <v>78.802723608900905</v>
      </c>
      <c r="P1248">
        <v>221684.44211024899</v>
      </c>
      <c r="Q1248">
        <v>269980.23251310101</v>
      </c>
      <c r="R1248">
        <v>82.212696993690798</v>
      </c>
      <c r="S1248">
        <v>667.56723433708999</v>
      </c>
      <c r="T1248">
        <v>4.4659485773853702E-4</v>
      </c>
      <c r="U1248">
        <v>0.56402145833636996</v>
      </c>
      <c r="V1248" s="1">
        <v>0</v>
      </c>
      <c r="W1248">
        <v>0.20229806797490199</v>
      </c>
      <c r="X1248">
        <v>0.23368047368872599</v>
      </c>
      <c r="Y1248" s="1">
        <v>0</v>
      </c>
      <c r="Z1248">
        <v>1</v>
      </c>
      <c r="AA1248">
        <v>2.97785513978805E-4</v>
      </c>
      <c r="AB1248">
        <v>7.29416155807048E-3</v>
      </c>
      <c r="AC1248">
        <v>6.5143855088854504E-3</v>
      </c>
      <c r="AD1248">
        <v>2.9405761824410101E-3</v>
      </c>
      <c r="AE1248">
        <v>0.24347464844595701</v>
      </c>
      <c r="AF1248" s="3">
        <v>2.5808312735271402E-3</v>
      </c>
      <c r="AG1248">
        <v>1.45423104493827E-6</v>
      </c>
      <c r="AH1248">
        <v>6.96485617346067</v>
      </c>
      <c r="AI1248">
        <v>0.116355869362176</v>
      </c>
      <c r="AJ1248">
        <v>17.025607410999001</v>
      </c>
      <c r="AK1248" t="s">
        <v>85</v>
      </c>
      <c r="AL1248" t="s">
        <v>86</v>
      </c>
      <c r="AM1248">
        <v>70734185050.770004</v>
      </c>
      <c r="AN1248">
        <v>319076</v>
      </c>
      <c r="AO1248" s="1">
        <f t="shared" si="267"/>
        <v>1.1973833569918536E-2</v>
      </c>
      <c r="AP1248" s="5">
        <f t="shared" si="268"/>
        <v>13.459110099119343</v>
      </c>
      <c r="AQ1248" s="3">
        <f t="shared" si="269"/>
        <v>-3.1108735475914376E-4</v>
      </c>
      <c r="AR1248" s="15">
        <f t="shared" si="270"/>
        <v>-2.4336178451833557E-2</v>
      </c>
      <c r="AT1248" s="15">
        <f t="shared" si="271"/>
        <v>2</v>
      </c>
    </row>
    <row r="1249" spans="1:46" x14ac:dyDescent="0.25">
      <c r="A1249" t="s">
        <v>37</v>
      </c>
      <c r="B1249">
        <v>14.0546804453248</v>
      </c>
      <c r="C1249">
        <v>1.1682796126255701E-2</v>
      </c>
      <c r="D1249">
        <v>13.152711520045999</v>
      </c>
      <c r="E1249">
        <v>-23.3255418708478</v>
      </c>
      <c r="F1249" s="1">
        <v>0</v>
      </c>
      <c r="G1249" s="1">
        <v>0</v>
      </c>
      <c r="H1249">
        <v>3.5708964846470299</v>
      </c>
      <c r="I1249">
        <v>-80.309318405182296</v>
      </c>
      <c r="J1249">
        <v>-91.858781093518502</v>
      </c>
      <c r="K1249">
        <v>-99.245804896287893</v>
      </c>
      <c r="L1249">
        <v>-61.458429015618101</v>
      </c>
      <c r="M1249">
        <v>18.843040698637299</v>
      </c>
      <c r="N1249">
        <v>89.070118947699001</v>
      </c>
      <c r="O1249">
        <v>77.560636781648498</v>
      </c>
      <c r="P1249">
        <v>211724.69489596901</v>
      </c>
      <c r="Q1249">
        <v>260419.310263783</v>
      </c>
      <c r="R1249">
        <v>81.818950626081502</v>
      </c>
      <c r="S1249">
        <v>672.56145759197102</v>
      </c>
      <c r="T1249">
        <v>4.4354714429931E-4</v>
      </c>
      <c r="U1249">
        <v>0.53839331971883098</v>
      </c>
      <c r="V1249" s="1">
        <v>0</v>
      </c>
      <c r="W1249">
        <v>0.19700773766663601</v>
      </c>
      <c r="X1249">
        <v>0.26459894261453198</v>
      </c>
      <c r="Y1249" s="1">
        <v>0</v>
      </c>
      <c r="Z1249">
        <v>1</v>
      </c>
      <c r="AA1249">
        <v>3.0087468151043101E-4</v>
      </c>
      <c r="AB1249">
        <v>8.0657133095169697E-3</v>
      </c>
      <c r="AC1249">
        <v>6.89822248516451E-3</v>
      </c>
      <c r="AD1249">
        <v>2.9799116676129298E-3</v>
      </c>
      <c r="AE1249">
        <v>0.25951192719673499</v>
      </c>
      <c r="AF1249" s="3">
        <v>3.0622407409214699E-3</v>
      </c>
      <c r="AG1249">
        <v>1.7755508961404301E-5</v>
      </c>
      <c r="AH1249">
        <v>7.1724151424778801</v>
      </c>
      <c r="AI1249">
        <v>0.115242838550771</v>
      </c>
      <c r="AJ1249">
        <v>44.107051944988697</v>
      </c>
      <c r="AK1249" t="s">
        <v>87</v>
      </c>
      <c r="AL1249" t="s">
        <v>88</v>
      </c>
      <c r="AM1249">
        <v>114206205949.14</v>
      </c>
      <c r="AN1249">
        <v>539409</v>
      </c>
      <c r="AO1249" s="1">
        <f t="shared" si="267"/>
        <v>1.3323578648517881E-2</v>
      </c>
      <c r="AP1249" s="5">
        <f t="shared" si="268"/>
        <v>14.867183888900415</v>
      </c>
      <c r="AQ1249" s="3">
        <f t="shared" si="269"/>
        <v>-7.8132075728401529E-4</v>
      </c>
      <c r="AR1249" s="15">
        <f t="shared" si="270"/>
        <v>-5.4650796657073397E-2</v>
      </c>
      <c r="AT1249" s="15">
        <f t="shared" si="271"/>
        <v>2</v>
      </c>
    </row>
    <row r="1250" spans="1:46" x14ac:dyDescent="0.25">
      <c r="A1250" t="s">
        <v>37</v>
      </c>
      <c r="B1250">
        <v>15.6981712932867</v>
      </c>
      <c r="C1250">
        <v>1.1776680671221999E-2</v>
      </c>
      <c r="D1250">
        <v>13.2516598269094</v>
      </c>
      <c r="E1250">
        <v>-21.374356370825002</v>
      </c>
      <c r="F1250" s="1">
        <v>0</v>
      </c>
      <c r="G1250" s="1">
        <v>0</v>
      </c>
      <c r="H1250">
        <v>3.5879788999037601</v>
      </c>
      <c r="I1250">
        <v>-56.820343932985999</v>
      </c>
      <c r="J1250">
        <v>-71.198316568393807</v>
      </c>
      <c r="K1250">
        <v>-78.354603991788906</v>
      </c>
      <c r="L1250">
        <v>-37.782455401059998</v>
      </c>
      <c r="M1250">
        <v>17.8470814360535</v>
      </c>
      <c r="N1250">
        <v>88.060701071913201</v>
      </c>
      <c r="O1250">
        <v>77.139876753009602</v>
      </c>
      <c r="P1250">
        <v>209628.90288881399</v>
      </c>
      <c r="Q1250">
        <v>258519.613785319</v>
      </c>
      <c r="R1250">
        <v>81.769738873077401</v>
      </c>
      <c r="S1250">
        <v>678.23209241956897</v>
      </c>
      <c r="T1250">
        <v>4.1349915500097099E-4</v>
      </c>
      <c r="U1250">
        <v>0.52317599460007302</v>
      </c>
      <c r="V1250" s="1">
        <v>0</v>
      </c>
      <c r="W1250">
        <v>0.19598354760875999</v>
      </c>
      <c r="X1250">
        <v>0.28084045779116601</v>
      </c>
      <c r="Y1250" s="1">
        <v>0</v>
      </c>
      <c r="Z1250">
        <v>1</v>
      </c>
      <c r="AA1250">
        <v>3.01335558087968E-4</v>
      </c>
      <c r="AB1250">
        <v>8.1925117318655902E-3</v>
      </c>
      <c r="AC1250">
        <v>6.9967406952903101E-3</v>
      </c>
      <c r="AD1250">
        <v>2.7044559994056699E-3</v>
      </c>
      <c r="AE1250">
        <v>0.248040009099396</v>
      </c>
      <c r="AF1250" s="3">
        <v>3.1997161173821999E-3</v>
      </c>
      <c r="AG1250">
        <v>7.4806552391782505E-5</v>
      </c>
      <c r="AH1250">
        <v>7.31829210352051</v>
      </c>
      <c r="AI1250">
        <v>0.11094054470883501</v>
      </c>
      <c r="AJ1250">
        <v>85.595158635367099</v>
      </c>
      <c r="AK1250" t="s">
        <v>89</v>
      </c>
      <c r="AL1250" t="s">
        <v>90</v>
      </c>
      <c r="AM1250">
        <v>154700679980.47</v>
      </c>
      <c r="AN1250">
        <v>737974</v>
      </c>
      <c r="AO1250" s="1">
        <f t="shared" si="267"/>
        <v>1.3697508488142678E-2</v>
      </c>
      <c r="AP1250" s="5">
        <f t="shared" si="268"/>
        <v>15.253540708206581</v>
      </c>
      <c r="AQ1250" s="3">
        <f t="shared" si="269"/>
        <v>4.3226816359396951E-4</v>
      </c>
      <c r="AR1250" s="15">
        <f t="shared" si="270"/>
        <v>2.9149336117148428E-2</v>
      </c>
      <c r="AT1250" s="15">
        <f t="shared" si="271"/>
        <v>2</v>
      </c>
    </row>
    <row r="1251" spans="1:46" s="9" customFormat="1" x14ac:dyDescent="0.25">
      <c r="A1251" s="9" t="s">
        <v>37</v>
      </c>
      <c r="B1251" s="9">
        <v>16.905354547769502</v>
      </c>
      <c r="C1251" s="9">
        <v>1.23925223590888E-2</v>
      </c>
      <c r="D1251" s="9">
        <v>13.8981596435131</v>
      </c>
      <c r="E1251" s="9">
        <v>-13.409513152370801</v>
      </c>
      <c r="F1251" s="13">
        <v>0</v>
      </c>
      <c r="G1251" s="13">
        <v>0</v>
      </c>
      <c r="H1251" s="9">
        <v>3.7224589142481501</v>
      </c>
      <c r="I1251" s="9">
        <v>-31.651386852622998</v>
      </c>
      <c r="J1251" s="9">
        <v>-46.991753469036198</v>
      </c>
      <c r="K1251" s="9">
        <v>-53.356570859155198</v>
      </c>
      <c r="L1251" s="9">
        <v>-12.2487102432593</v>
      </c>
      <c r="M1251" s="9">
        <v>17.728677211157201</v>
      </c>
      <c r="N1251" s="9">
        <v>87.304803131692495</v>
      </c>
      <c r="O1251" s="9">
        <v>76.622230990667802</v>
      </c>
      <c r="P1251" s="9">
        <v>205684.95114085299</v>
      </c>
      <c r="Q1251" s="9">
        <v>255987.33771135699</v>
      </c>
      <c r="R1251" s="9">
        <v>81.651857835409302</v>
      </c>
      <c r="S1251" s="9">
        <v>678.91437700946199</v>
      </c>
      <c r="T1251" s="9">
        <v>4.8861469600590803E-4</v>
      </c>
      <c r="U1251" s="9">
        <v>0.49942191403842401</v>
      </c>
      <c r="V1251" s="13">
        <v>0</v>
      </c>
      <c r="W1251" s="9">
        <v>0.197675939882555</v>
      </c>
      <c r="X1251" s="9">
        <v>0.30290214607902</v>
      </c>
      <c r="Y1251" s="13">
        <v>0</v>
      </c>
      <c r="Z1251" s="9">
        <v>1</v>
      </c>
      <c r="AA1251" s="9">
        <v>2.9974252945264999E-4</v>
      </c>
      <c r="AB1251" s="9">
        <v>8.2518551671830406E-3</v>
      </c>
      <c r="AC1251" s="9">
        <v>7.12371962854981E-3</v>
      </c>
      <c r="AD1251" s="9">
        <v>2.6785881817759098E-3</v>
      </c>
      <c r="AE1251" s="9">
        <v>0.24815598458598601</v>
      </c>
      <c r="AF1251" s="19">
        <v>3.47418378420381E-3</v>
      </c>
      <c r="AG1251" s="9">
        <v>5.2826908425032204E-4</v>
      </c>
      <c r="AH1251" s="9">
        <v>7.3139070749370303</v>
      </c>
      <c r="AI1251" s="9">
        <v>0.109530913696421</v>
      </c>
      <c r="AJ1251" s="9">
        <v>185.53595854719799</v>
      </c>
      <c r="AK1251" s="9" t="s">
        <v>91</v>
      </c>
      <c r="AL1251" s="9" t="s">
        <v>92</v>
      </c>
      <c r="AM1251" s="9">
        <v>173513356563.01001</v>
      </c>
      <c r="AN1251" s="9">
        <v>843588</v>
      </c>
      <c r="AO1251" s="13">
        <f t="shared" si="267"/>
        <v>1.4371829726410081E-2</v>
      </c>
      <c r="AP1251" s="61">
        <f t="shared" si="268"/>
        <v>15.946211863119519</v>
      </c>
      <c r="AQ1251" s="19">
        <f t="shared" si="269"/>
        <v>9.4219299541106055E-4</v>
      </c>
      <c r="AR1251" s="16">
        <f t="shared" si="270"/>
        <v>6.0148622938360319E-2</v>
      </c>
      <c r="AT1251" s="15">
        <f t="shared" si="271"/>
        <v>2</v>
      </c>
    </row>
    <row r="1252" spans="1:46" s="9" customFormat="1" x14ac:dyDescent="0.25">
      <c r="A1252" s="9" t="s">
        <v>37</v>
      </c>
      <c r="B1252" s="9">
        <v>19.069912535291099</v>
      </c>
      <c r="C1252" s="9">
        <v>1.4274499551388599E-2</v>
      </c>
      <c r="D1252" s="9">
        <v>15.846554630723899</v>
      </c>
      <c r="E1252" s="9">
        <v>-5.8655928428008197</v>
      </c>
      <c r="F1252" s="13">
        <v>0</v>
      </c>
      <c r="G1252" s="13">
        <v>0</v>
      </c>
      <c r="H1252" s="9">
        <v>3.8242531446938801</v>
      </c>
      <c r="I1252" s="9">
        <v>-8.5410721133291592</v>
      </c>
      <c r="J1252" s="9">
        <v>-25.332910899203199</v>
      </c>
      <c r="K1252" s="9">
        <v>-29.6822203187292</v>
      </c>
      <c r="L1252" s="9">
        <v>11.650080315692</v>
      </c>
      <c r="M1252" s="9">
        <v>18.030518410457098</v>
      </c>
      <c r="N1252" s="9">
        <v>87.265640954617396</v>
      </c>
      <c r="O1252" s="9">
        <v>76.366188362739095</v>
      </c>
      <c r="P1252" s="9">
        <v>197568.67431077399</v>
      </c>
      <c r="Q1252" s="9">
        <v>246066.61233836401</v>
      </c>
      <c r="R1252" s="9">
        <v>81.798036066940696</v>
      </c>
      <c r="S1252" s="9">
        <v>678.82935361777902</v>
      </c>
      <c r="T1252" s="9">
        <v>4.7903042122613798E-4</v>
      </c>
      <c r="U1252" s="9">
        <v>0.53146404700784</v>
      </c>
      <c r="V1252" s="13">
        <v>0</v>
      </c>
      <c r="W1252" s="9">
        <v>0.173184830056826</v>
      </c>
      <c r="X1252" s="9">
        <v>0.295351122935332</v>
      </c>
      <c r="Y1252" s="13">
        <v>0</v>
      </c>
      <c r="Z1252" s="9">
        <v>1</v>
      </c>
      <c r="AA1252" s="9">
        <v>2.9872596685098302E-4</v>
      </c>
      <c r="AB1252" s="9">
        <v>8.2529612978480705E-3</v>
      </c>
      <c r="AC1252" s="9">
        <v>7.2374615116363302E-3</v>
      </c>
      <c r="AD1252" s="9">
        <v>2.97319204463553E-3</v>
      </c>
      <c r="AE1252" s="9">
        <v>0.25228696128565498</v>
      </c>
      <c r="AF1252" s="19">
        <v>3.8095331154133901E-3</v>
      </c>
      <c r="AG1252" s="9">
        <v>1.9844500471580201E-3</v>
      </c>
      <c r="AH1252" s="9">
        <v>7.3838385920554099</v>
      </c>
      <c r="AI1252" s="9">
        <v>0.11251273528587</v>
      </c>
      <c r="AJ1252" s="9">
        <v>318.55474093492103</v>
      </c>
      <c r="AK1252" s="9" t="s">
        <v>93</v>
      </c>
      <c r="AL1252" s="9" t="s">
        <v>94</v>
      </c>
      <c r="AM1252" s="9">
        <v>191563179317.75</v>
      </c>
      <c r="AN1252" s="9">
        <v>969603</v>
      </c>
      <c r="AO1252" s="13">
        <f t="shared" si="267"/>
        <v>1.5155253709314094E-2</v>
      </c>
      <c r="AP1252" s="61">
        <f t="shared" si="268"/>
        <v>16.744435502027223</v>
      </c>
      <c r="AQ1252" s="19">
        <f t="shared" si="269"/>
        <v>2.3222548783337557E-3</v>
      </c>
      <c r="AR1252" s="16">
        <f t="shared" si="270"/>
        <v>0.13888058710503159</v>
      </c>
      <c r="AT1252" s="15">
        <f t="shared" si="271"/>
        <v>2</v>
      </c>
    </row>
    <row r="1253" spans="1:46" x14ac:dyDescent="0.25">
      <c r="A1253" t="s">
        <v>37</v>
      </c>
      <c r="B1253">
        <v>22.146166520051398</v>
      </c>
      <c r="C1253">
        <v>1.7027516569200402E-2</v>
      </c>
      <c r="D1253">
        <v>18.6240018928967</v>
      </c>
      <c r="E1253">
        <v>3.67166579450859</v>
      </c>
      <c r="F1253" s="1">
        <v>0</v>
      </c>
      <c r="G1253" s="1">
        <v>0</v>
      </c>
      <c r="H1253">
        <v>3.9524472196714902</v>
      </c>
      <c r="I1253">
        <v>14.7318770220923</v>
      </c>
      <c r="J1253">
        <v>3.9413776779471501</v>
      </c>
      <c r="K1253">
        <v>-13.8813437047913</v>
      </c>
      <c r="L1253">
        <v>36.316217133387703</v>
      </c>
      <c r="M1253">
        <v>18.393827473129502</v>
      </c>
      <c r="N1253">
        <v>85.318398514141194</v>
      </c>
      <c r="O1253">
        <v>74.313274632998699</v>
      </c>
      <c r="P1253">
        <v>184835.054228703</v>
      </c>
      <c r="Q1253">
        <v>233054.16414848701</v>
      </c>
      <c r="R1253">
        <v>81.440744474103397</v>
      </c>
      <c r="S1253">
        <v>687.62487343894304</v>
      </c>
      <c r="T1253">
        <v>3.25612864604941E-4</v>
      </c>
      <c r="U1253">
        <v>0.55325450931170295</v>
      </c>
      <c r="V1253" s="1">
        <v>0</v>
      </c>
      <c r="W1253">
        <v>0.14465700895412401</v>
      </c>
      <c r="X1253">
        <v>0.30208848173417202</v>
      </c>
      <c r="Y1253" s="1">
        <v>0</v>
      </c>
      <c r="Z1253">
        <v>1</v>
      </c>
      <c r="AA1253">
        <v>3.0073516001977098E-4</v>
      </c>
      <c r="AB1253">
        <v>8.2761586375539407E-3</v>
      </c>
      <c r="AC1253">
        <v>7.3408364287283799E-3</v>
      </c>
      <c r="AD1253">
        <v>3.6823412080799599E-3</v>
      </c>
      <c r="AE1253">
        <v>0.29089756841577302</v>
      </c>
      <c r="AF1253" s="3">
        <v>4.6834508514939496E-3</v>
      </c>
      <c r="AG1253">
        <v>3.9605616262478804E-3</v>
      </c>
      <c r="AH1253">
        <v>7.5234783546980699</v>
      </c>
      <c r="AI1253">
        <v>0.117333112490802</v>
      </c>
      <c r="AJ1253">
        <v>576.56072355146102</v>
      </c>
      <c r="AK1253" t="s">
        <v>95</v>
      </c>
      <c r="AL1253" t="s">
        <v>96</v>
      </c>
      <c r="AM1253">
        <v>128383471306.39</v>
      </c>
      <c r="AN1253">
        <v>694584</v>
      </c>
      <c r="AO1253" s="13">
        <f t="shared" si="267"/>
        <v>1.7008473291736048E-2</v>
      </c>
      <c r="AP1253" s="61">
        <f t="shared" si="268"/>
        <v>18.605081759913965</v>
      </c>
      <c r="AQ1253" s="19">
        <f t="shared" si="269"/>
        <v>3.6368531466142162E-3</v>
      </c>
      <c r="AR1253" s="16">
        <f t="shared" si="270"/>
        <v>0.19032890077199038</v>
      </c>
      <c r="AT1253" s="15">
        <f t="shared" si="271"/>
        <v>2</v>
      </c>
    </row>
    <row r="1254" spans="1:46" x14ac:dyDescent="0.25">
      <c r="A1254" t="s">
        <v>37</v>
      </c>
      <c r="B1254">
        <v>25.507605209224302</v>
      </c>
      <c r="C1254">
        <v>2.0328397669621499E-2</v>
      </c>
      <c r="D1254">
        <v>21.8432966733527</v>
      </c>
      <c r="E1254">
        <v>11.786119526063001</v>
      </c>
      <c r="F1254" s="1">
        <v>0</v>
      </c>
      <c r="G1254" s="1">
        <v>0</v>
      </c>
      <c r="H1254">
        <v>4.0602237218878203</v>
      </c>
      <c r="I1254">
        <v>37.597004693169701</v>
      </c>
      <c r="J1254">
        <v>30.790766571575599</v>
      </c>
      <c r="K1254">
        <v>0.27188535103248301</v>
      </c>
      <c r="L1254">
        <v>60.883129242724301</v>
      </c>
      <c r="M1254">
        <v>18.951751954999001</v>
      </c>
      <c r="N1254">
        <v>82.948460317695094</v>
      </c>
      <c r="O1254">
        <v>71.767008396330297</v>
      </c>
      <c r="P1254">
        <v>171275.90204857901</v>
      </c>
      <c r="Q1254">
        <v>216646.34791926999</v>
      </c>
      <c r="R1254">
        <v>81.192933021022995</v>
      </c>
      <c r="S1254">
        <v>695.395911546908</v>
      </c>
      <c r="T1254">
        <v>4.1186772281059399E-4</v>
      </c>
      <c r="U1254">
        <v>0.57645078375554903</v>
      </c>
      <c r="V1254" s="1">
        <v>0</v>
      </c>
      <c r="W1254">
        <v>0.120611718846275</v>
      </c>
      <c r="X1254">
        <v>0.30293749739817499</v>
      </c>
      <c r="Y1254" s="1">
        <v>0</v>
      </c>
      <c r="Z1254">
        <v>1</v>
      </c>
      <c r="AA1254">
        <v>3.0477953475132599E-4</v>
      </c>
      <c r="AB1254">
        <v>8.3157065789803298E-3</v>
      </c>
      <c r="AC1254">
        <v>7.4460080391726101E-3</v>
      </c>
      <c r="AD1254">
        <v>4.9229378662342203E-3</v>
      </c>
      <c r="AE1254">
        <v>0.33018012417764198</v>
      </c>
      <c r="AF1254" s="3">
        <v>5.5140080737666203E-3</v>
      </c>
      <c r="AG1254">
        <v>6.0148876816972499E-3</v>
      </c>
      <c r="AH1254">
        <v>7.6937464150201196</v>
      </c>
      <c r="AI1254">
        <v>0.123726729434743</v>
      </c>
      <c r="AJ1254">
        <v>901.76265741701502</v>
      </c>
      <c r="AK1254" t="s">
        <v>97</v>
      </c>
      <c r="AL1254" t="s">
        <v>98</v>
      </c>
      <c r="AM1254">
        <v>78530514916.979996</v>
      </c>
      <c r="AN1254">
        <v>458503</v>
      </c>
      <c r="AO1254" s="1">
        <f t="shared" si="267"/>
        <v>1.8778803721457175E-2</v>
      </c>
      <c r="AP1254" s="71">
        <f t="shared" si="268"/>
        <v>20.346831738505035</v>
      </c>
      <c r="AQ1254" s="68">
        <f t="shared" si="269"/>
        <v>5.4619814229319233E-3</v>
      </c>
      <c r="AR1254" s="72">
        <f t="shared" si="270"/>
        <v>0.25364015081290736</v>
      </c>
      <c r="AT1254" s="15">
        <f t="shared" si="271"/>
        <v>2</v>
      </c>
    </row>
    <row r="1255" spans="1:46" x14ac:dyDescent="0.25">
      <c r="A1255" t="s">
        <v>37</v>
      </c>
      <c r="B1255">
        <v>27.598847343124898</v>
      </c>
      <c r="C1255">
        <v>2.3007326508429599E-2</v>
      </c>
      <c r="D1255">
        <v>24.3697243516343</v>
      </c>
      <c r="E1255">
        <v>25.7781932136247</v>
      </c>
      <c r="F1255" s="1">
        <v>0</v>
      </c>
      <c r="G1255" s="1">
        <v>0</v>
      </c>
      <c r="H1255">
        <v>4.21093406674684</v>
      </c>
      <c r="I1255">
        <v>59.474800797548802</v>
      </c>
      <c r="J1255">
        <v>55.821178201161402</v>
      </c>
      <c r="K1255">
        <v>15.3316010462829</v>
      </c>
      <c r="L1255">
        <v>85.121107748206597</v>
      </c>
      <c r="M1255">
        <v>19.2687134081016</v>
      </c>
      <c r="N1255">
        <v>79.741720164214698</v>
      </c>
      <c r="O1255">
        <v>68.660784748326506</v>
      </c>
      <c r="P1255">
        <v>155378.02401114101</v>
      </c>
      <c r="Q1255">
        <v>199595.61745541901</v>
      </c>
      <c r="R1255">
        <v>80.846607959119297</v>
      </c>
      <c r="S1255">
        <v>698.40681390417797</v>
      </c>
      <c r="T1255">
        <v>4.9025973243204302E-4</v>
      </c>
      <c r="U1255">
        <v>0.60505985304256005</v>
      </c>
      <c r="V1255" s="1">
        <v>0</v>
      </c>
      <c r="W1255">
        <v>9.4921080085893797E-2</v>
      </c>
      <c r="X1255">
        <v>0.300019066871545</v>
      </c>
      <c r="Y1255" s="1">
        <v>0</v>
      </c>
      <c r="Z1255">
        <v>1</v>
      </c>
      <c r="AA1255">
        <v>3.0933965084853099E-4</v>
      </c>
      <c r="AB1255">
        <v>8.2387680516602894E-3</v>
      </c>
      <c r="AC1255">
        <v>7.4741247456066202E-3</v>
      </c>
      <c r="AD1255">
        <v>6.5541935706216296E-3</v>
      </c>
      <c r="AE1255">
        <v>0.36569303446632401</v>
      </c>
      <c r="AF1255" s="3">
        <v>6.2167815859275099E-3</v>
      </c>
      <c r="AG1255">
        <v>7.1301148606719702E-3</v>
      </c>
      <c r="AH1255">
        <v>7.8488428282624101</v>
      </c>
      <c r="AI1255">
        <v>0.128797652831596</v>
      </c>
      <c r="AJ1255">
        <v>1294.2726204537</v>
      </c>
      <c r="AK1255" t="s">
        <v>99</v>
      </c>
      <c r="AL1255" t="s">
        <v>100</v>
      </c>
      <c r="AM1255">
        <v>32827336644.93</v>
      </c>
      <c r="AN1255">
        <v>211274</v>
      </c>
      <c r="AO1255" s="1">
        <f t="shared" si="267"/>
        <v>2.0217027568310172E-2</v>
      </c>
      <c r="AP1255" s="71">
        <f t="shared" si="268"/>
        <v>21.736610746975526</v>
      </c>
      <c r="AQ1255" s="68">
        <f t="shared" si="269"/>
        <v>6.3363930771817602E-3</v>
      </c>
      <c r="AR1255" s="72">
        <f t="shared" si="270"/>
        <v>0.26969414249482559</v>
      </c>
      <c r="AT1255" s="15">
        <f t="shared" si="271"/>
        <v>2</v>
      </c>
    </row>
    <row r="1256" spans="1:46" x14ac:dyDescent="0.25">
      <c r="A1256" t="s">
        <v>37</v>
      </c>
      <c r="B1256">
        <v>28.2619831494046</v>
      </c>
      <c r="C1256">
        <v>2.3633819520406201E-2</v>
      </c>
      <c r="D1256">
        <v>24.949647885562399</v>
      </c>
      <c r="E1256">
        <v>46.651669682566897</v>
      </c>
      <c r="F1256" s="1">
        <v>0</v>
      </c>
      <c r="G1256" s="1">
        <v>0</v>
      </c>
      <c r="H1256">
        <v>4.4372166829538902</v>
      </c>
      <c r="I1256">
        <v>81.326149985490005</v>
      </c>
      <c r="J1256">
        <v>75.973910004247202</v>
      </c>
      <c r="K1256">
        <v>36.016613875768002</v>
      </c>
      <c r="L1256">
        <v>109.915216710053</v>
      </c>
      <c r="M1256">
        <v>19.584140887374598</v>
      </c>
      <c r="N1256">
        <v>78.897247715281694</v>
      </c>
      <c r="O1256">
        <v>67.847576774623505</v>
      </c>
      <c r="P1256">
        <v>139300.87479481401</v>
      </c>
      <c r="Q1256">
        <v>182926.69911988199</v>
      </c>
      <c r="R1256">
        <v>80.835923213665396</v>
      </c>
      <c r="S1256">
        <v>696.84877547725898</v>
      </c>
      <c r="T1256">
        <v>3.6510009008648502E-4</v>
      </c>
      <c r="U1256">
        <v>0.65224128487061495</v>
      </c>
      <c r="V1256" s="1">
        <v>0</v>
      </c>
      <c r="W1256">
        <v>7.04119676948574E-2</v>
      </c>
      <c r="X1256">
        <v>0.27734674743452697</v>
      </c>
      <c r="Y1256" s="1">
        <v>0</v>
      </c>
      <c r="Z1256">
        <v>1</v>
      </c>
      <c r="AA1256">
        <v>3.0639764339099697E-4</v>
      </c>
      <c r="AB1256">
        <v>8.1490140330029298E-3</v>
      </c>
      <c r="AC1256">
        <v>7.5694384737421102E-3</v>
      </c>
      <c r="AD1256">
        <v>7.4859432751237598E-3</v>
      </c>
      <c r="AE1256">
        <v>0.37193201316535601</v>
      </c>
      <c r="AF1256" s="3">
        <v>6.3600374251275901E-3</v>
      </c>
      <c r="AG1256">
        <v>6.8396506093082402E-3</v>
      </c>
      <c r="AH1256">
        <v>7.86960071329346</v>
      </c>
      <c r="AI1256">
        <v>0.13155606266046899</v>
      </c>
      <c r="AJ1256">
        <v>1747.4549235168299</v>
      </c>
      <c r="AK1256" t="s">
        <v>101</v>
      </c>
      <c r="AL1256" t="s">
        <v>102</v>
      </c>
      <c r="AM1256">
        <v>11626190311.25</v>
      </c>
      <c r="AN1256">
        <v>83461</v>
      </c>
      <c r="AO1256" s="1">
        <f t="shared" si="267"/>
        <v>2.059591096738829E-2</v>
      </c>
      <c r="AP1256" s="71">
        <f t="shared" si="268"/>
        <v>22.099014021203889</v>
      </c>
      <c r="AQ1256" s="68">
        <f t="shared" si="269"/>
        <v>6.7036455259619626E-3</v>
      </c>
      <c r="AR1256" s="72">
        <f t="shared" si="270"/>
        <v>0.27887982342955997</v>
      </c>
      <c r="AT1256" s="15">
        <f t="shared" si="271"/>
        <v>2</v>
      </c>
    </row>
    <row r="1257" spans="1:46" x14ac:dyDescent="0.25">
      <c r="A1257" t="s">
        <v>37</v>
      </c>
      <c r="B1257">
        <v>30.709999669030399</v>
      </c>
      <c r="C1257">
        <v>2.4417868296041801E-2</v>
      </c>
      <c r="D1257">
        <v>25.669672106263299</v>
      </c>
      <c r="E1257">
        <v>68.282173071081999</v>
      </c>
      <c r="F1257" s="1">
        <v>0</v>
      </c>
      <c r="G1257" s="1">
        <v>0</v>
      </c>
      <c r="H1257">
        <v>4.65270894393442</v>
      </c>
      <c r="I1257">
        <v>102.840297966836</v>
      </c>
      <c r="J1257">
        <v>96.029400564686398</v>
      </c>
      <c r="K1257">
        <v>56.532143369411401</v>
      </c>
      <c r="L1257">
        <v>134.08723046135799</v>
      </c>
      <c r="M1257">
        <v>19.779070186542299</v>
      </c>
      <c r="N1257">
        <v>76.4125075584775</v>
      </c>
      <c r="O1257">
        <v>65.675390786923998</v>
      </c>
      <c r="P1257">
        <v>127275.987897506</v>
      </c>
      <c r="Q1257">
        <v>171122.221161425</v>
      </c>
      <c r="R1257">
        <v>80.8239618585595</v>
      </c>
      <c r="S1257">
        <v>688.49175060637901</v>
      </c>
      <c r="T1257">
        <v>8.44097292481195E-4</v>
      </c>
      <c r="U1257">
        <v>0.63114626367625803</v>
      </c>
      <c r="V1257" s="1">
        <v>0</v>
      </c>
      <c r="W1257">
        <v>6.6658724919700096E-2</v>
      </c>
      <c r="X1257">
        <v>0.30219501140404098</v>
      </c>
      <c r="Y1257" s="1">
        <v>0</v>
      </c>
      <c r="Z1257">
        <v>1</v>
      </c>
      <c r="AA1257">
        <v>3.08261539201232E-4</v>
      </c>
      <c r="AB1257">
        <v>7.9748585126867503E-3</v>
      </c>
      <c r="AC1257">
        <v>7.51703155630751E-3</v>
      </c>
      <c r="AD1257">
        <v>8.0304555117275706E-3</v>
      </c>
      <c r="AE1257">
        <v>0.37772718156954399</v>
      </c>
      <c r="AF1257" s="3">
        <v>6.4591348048391997E-3</v>
      </c>
      <c r="AG1257">
        <v>7.2849275881456798E-3</v>
      </c>
      <c r="AH1257">
        <v>7.8965046741403704</v>
      </c>
      <c r="AI1257">
        <v>0.13412060556231301</v>
      </c>
      <c r="AJ1257">
        <v>2206.7607180249101</v>
      </c>
      <c r="AK1257" t="s">
        <v>103</v>
      </c>
      <c r="AL1257" t="s">
        <v>104</v>
      </c>
      <c r="AM1257">
        <v>3434797085.3899999</v>
      </c>
      <c r="AN1257">
        <v>26987</v>
      </c>
      <c r="AO1257" s="13">
        <f t="shared" si="267"/>
        <v>2.0743562705187141E-2</v>
      </c>
      <c r="AP1257" s="61">
        <f t="shared" si="268"/>
        <v>22.239826382636409</v>
      </c>
      <c r="AQ1257" s="19">
        <f t="shared" si="269"/>
        <v>9.3662913140268138E-3</v>
      </c>
      <c r="AR1257" s="16">
        <f t="shared" si="270"/>
        <v>0.38085608856222986</v>
      </c>
      <c r="AT1257" s="15">
        <f t="shared" si="271"/>
        <v>2</v>
      </c>
    </row>
    <row r="1258" spans="1:46" x14ac:dyDescent="0.25">
      <c r="A1258" t="s">
        <v>37</v>
      </c>
      <c r="B1258">
        <v>27.378819361399898</v>
      </c>
      <c r="C1258">
        <v>2.2050892732262399E-2</v>
      </c>
      <c r="D1258">
        <v>23.4764595597903</v>
      </c>
      <c r="E1258">
        <v>103.65057423417799</v>
      </c>
      <c r="F1258" s="1">
        <v>0</v>
      </c>
      <c r="G1258" s="1">
        <v>0</v>
      </c>
      <c r="H1258">
        <v>4.9955459447995301</v>
      </c>
      <c r="I1258">
        <v>123.847524087168</v>
      </c>
      <c r="J1258">
        <v>113.899103771502</v>
      </c>
      <c r="K1258">
        <v>84.031331682264806</v>
      </c>
      <c r="L1258">
        <v>160.09696003661799</v>
      </c>
      <c r="M1258">
        <v>18.872059500510499</v>
      </c>
      <c r="N1258">
        <v>75.345327137512001</v>
      </c>
      <c r="O1258">
        <v>65.422299104675403</v>
      </c>
      <c r="P1258">
        <v>109769.885950782</v>
      </c>
      <c r="Q1258">
        <v>154697.35327048899</v>
      </c>
      <c r="R1258">
        <v>80.828770979205501</v>
      </c>
      <c r="S1258">
        <v>662.97464911340398</v>
      </c>
      <c r="T1258">
        <v>2.6888881235696902E-4</v>
      </c>
      <c r="U1258">
        <v>0.63583202089518398</v>
      </c>
      <c r="V1258" s="1">
        <v>0</v>
      </c>
      <c r="W1258">
        <v>7.8590025179190295E-2</v>
      </c>
      <c r="X1258">
        <v>0.28557795392562402</v>
      </c>
      <c r="Y1258" s="1">
        <v>0</v>
      </c>
      <c r="Z1258">
        <v>1</v>
      </c>
      <c r="AA1258">
        <v>3.0688875760758399E-4</v>
      </c>
      <c r="AB1258">
        <v>7.6031171950126496E-3</v>
      </c>
      <c r="AC1258">
        <v>7.4551084858493696E-3</v>
      </c>
      <c r="AD1258">
        <v>6.4731862135456097E-3</v>
      </c>
      <c r="AE1258">
        <v>0.34792928327831901</v>
      </c>
      <c r="AF1258" s="3">
        <v>5.9495907440592502E-3</v>
      </c>
      <c r="AG1258">
        <v>7.0332820512369696E-3</v>
      </c>
      <c r="AH1258">
        <v>7.7390296697293799</v>
      </c>
      <c r="AI1258">
        <v>0.12523512256584099</v>
      </c>
      <c r="AJ1258">
        <v>2600.7730905022299</v>
      </c>
      <c r="AK1258" t="s">
        <v>105</v>
      </c>
      <c r="AL1258" t="s">
        <v>106</v>
      </c>
      <c r="AM1258">
        <v>932275641.38</v>
      </c>
      <c r="AN1258">
        <v>8493</v>
      </c>
      <c r="AO1258" s="1">
        <f t="shared" si="267"/>
        <v>1.9661178731575454E-2</v>
      </c>
      <c r="AP1258" s="5">
        <f t="shared" si="268"/>
        <v>21.202142059265306</v>
      </c>
      <c r="AQ1258" s="3">
        <f t="shared" si="269"/>
        <v>6.6460582995602341E-3</v>
      </c>
      <c r="AR1258" s="15">
        <f t="shared" si="270"/>
        <v>0.29132326747312742</v>
      </c>
      <c r="AT1258" s="15">
        <f t="shared" si="271"/>
        <v>2</v>
      </c>
    </row>
    <row r="1259" spans="1:46" x14ac:dyDescent="0.25">
      <c r="A1259" t="s">
        <v>37</v>
      </c>
      <c r="B1259">
        <v>22.4174449713013</v>
      </c>
      <c r="C1259">
        <v>1.7146956682546899E-2</v>
      </c>
      <c r="D1259">
        <v>18.742577730769899</v>
      </c>
      <c r="E1259">
        <v>141.465612814314</v>
      </c>
      <c r="F1259" s="1">
        <v>0</v>
      </c>
      <c r="G1259" s="1">
        <v>0</v>
      </c>
      <c r="H1259">
        <v>5.3931025188940502</v>
      </c>
      <c r="I1259">
        <v>139.368436136165</v>
      </c>
      <c r="J1259">
        <v>112.607039146255</v>
      </c>
      <c r="K1259">
        <v>117.94523066077601</v>
      </c>
      <c r="L1259">
        <v>183.96924211429999</v>
      </c>
      <c r="M1259">
        <v>20.313472036209799</v>
      </c>
      <c r="N1259">
        <v>81.733708488130901</v>
      </c>
      <c r="O1259">
        <v>71.397037467127305</v>
      </c>
      <c r="P1259">
        <v>89148.617692432294</v>
      </c>
      <c r="Q1259">
        <v>119639.22603854199</v>
      </c>
      <c r="R1259">
        <v>82.617637919765798</v>
      </c>
      <c r="S1259">
        <v>630.77900093993298</v>
      </c>
      <c r="T1259">
        <v>1.86370765913355E-4</v>
      </c>
      <c r="U1259">
        <v>0.85485608414162695</v>
      </c>
      <c r="V1259" s="1">
        <v>0</v>
      </c>
      <c r="W1259">
        <v>3.8859916121394E-2</v>
      </c>
      <c r="X1259">
        <v>0.106283999736978</v>
      </c>
      <c r="Y1259" s="1">
        <v>0</v>
      </c>
      <c r="Z1259">
        <v>1</v>
      </c>
      <c r="AA1259">
        <v>3.0248614039046301E-4</v>
      </c>
      <c r="AB1259">
        <v>6.8851341443733399E-3</v>
      </c>
      <c r="AC1259">
        <v>7.3914335367700097E-3</v>
      </c>
      <c r="AD1259">
        <v>4.8743436524617996E-3</v>
      </c>
      <c r="AE1259">
        <v>0.26806434200902601</v>
      </c>
      <c r="AF1259" s="3">
        <v>4.5839002483543502E-3</v>
      </c>
      <c r="AG1259">
        <v>4.7632642478081799E-3</v>
      </c>
      <c r="AH1259">
        <v>6.9377495229130197</v>
      </c>
      <c r="AI1259">
        <v>0.1201860936739</v>
      </c>
      <c r="AJ1259">
        <v>3147.2629296192199</v>
      </c>
      <c r="AK1259" t="s">
        <v>107</v>
      </c>
      <c r="AL1259" t="s">
        <v>108</v>
      </c>
      <c r="AM1259">
        <v>550136119.77999997</v>
      </c>
      <c r="AN1259">
        <v>6171</v>
      </c>
      <c r="AO1259" s="1">
        <f t="shared" si="267"/>
        <v>1.6861720173869173E-2</v>
      </c>
      <c r="AP1259" s="5">
        <f t="shared" si="268"/>
        <v>18.459142300361599</v>
      </c>
      <c r="AQ1259" s="3">
        <f t="shared" si="269"/>
        <v>4.0684381658945765E-3</v>
      </c>
      <c r="AR1259" s="15">
        <f t="shared" si="270"/>
        <v>0.21443589341971547</v>
      </c>
      <c r="AT1259" s="15">
        <f t="shared" si="271"/>
        <v>2</v>
      </c>
    </row>
    <row r="1260" spans="1:46" x14ac:dyDescent="0.25">
      <c r="A1260" t="s">
        <v>37</v>
      </c>
      <c r="B1260">
        <v>23.8203148178407</v>
      </c>
      <c r="C1260">
        <v>1.77989975419761E-2</v>
      </c>
      <c r="D1260">
        <v>19.387112686377801</v>
      </c>
      <c r="E1260">
        <v>158.93887992498401</v>
      </c>
      <c r="F1260" s="1">
        <v>0</v>
      </c>
      <c r="G1260" s="1">
        <v>0</v>
      </c>
      <c r="H1260">
        <v>5.5817504142518297</v>
      </c>
      <c r="I1260">
        <v>161.71711266776401</v>
      </c>
      <c r="J1260">
        <v>136.91982164418701</v>
      </c>
      <c r="K1260">
        <v>136.251812673762</v>
      </c>
      <c r="L1260">
        <v>207.87500984778799</v>
      </c>
      <c r="M1260">
        <v>20.772254954379701</v>
      </c>
      <c r="N1260">
        <v>81.025161061881704</v>
      </c>
      <c r="O1260">
        <v>70.562845335195803</v>
      </c>
      <c r="P1260">
        <v>86038.651182662506</v>
      </c>
      <c r="Q1260">
        <v>116155.87314541001</v>
      </c>
      <c r="R1260">
        <v>82.360169185229793</v>
      </c>
      <c r="S1260">
        <v>643.73564704068303</v>
      </c>
      <c r="T1260" s="1">
        <v>0</v>
      </c>
      <c r="U1260">
        <v>0.93987100476417795</v>
      </c>
      <c r="V1260" s="1">
        <v>0</v>
      </c>
      <c r="W1260">
        <v>5.1448497367627601E-3</v>
      </c>
      <c r="X1260">
        <v>5.4984145499058702E-2</v>
      </c>
      <c r="Y1260" s="1">
        <v>0</v>
      </c>
      <c r="Z1260">
        <v>1</v>
      </c>
      <c r="AA1260">
        <v>2.9601499008097401E-4</v>
      </c>
      <c r="AB1260">
        <v>7.1478322695739697E-3</v>
      </c>
      <c r="AC1260">
        <v>7.7237080535758496E-3</v>
      </c>
      <c r="AD1260">
        <v>5.42551527718975E-3</v>
      </c>
      <c r="AE1260">
        <v>0.28045817321883898</v>
      </c>
      <c r="AF1260" s="3">
        <v>4.79583476204216E-3</v>
      </c>
      <c r="AG1260">
        <v>4.54050633801871E-3</v>
      </c>
      <c r="AH1260">
        <v>6.9327569031258598</v>
      </c>
      <c r="AI1260">
        <v>0.12281881492847301</v>
      </c>
      <c r="AJ1260">
        <v>3562.76707586154</v>
      </c>
      <c r="AK1260" t="s">
        <v>109</v>
      </c>
      <c r="AL1260" t="s">
        <v>110</v>
      </c>
      <c r="AM1260">
        <v>138952421.66</v>
      </c>
      <c r="AN1260">
        <v>1615</v>
      </c>
      <c r="AO1260" s="1">
        <f t="shared" si="267"/>
        <v>1.7611392567741142E-2</v>
      </c>
      <c r="AP1260" s="5">
        <f t="shared" si="268"/>
        <v>19.202149206683583</v>
      </c>
      <c r="AQ1260" s="3">
        <f t="shared" si="269"/>
        <v>4.806454230748429E-3</v>
      </c>
      <c r="AR1260" s="15">
        <f t="shared" si="270"/>
        <v>0.24050253757791329</v>
      </c>
      <c r="AT1260" s="15">
        <f t="shared" si="271"/>
        <v>2</v>
      </c>
    </row>
    <row r="1261" spans="1:46" x14ac:dyDescent="0.25">
      <c r="A1261" t="s">
        <v>37</v>
      </c>
      <c r="B1261">
        <v>24.025559357106399</v>
      </c>
      <c r="C1261">
        <v>1.6672241711405199E-2</v>
      </c>
      <c r="D1261">
        <v>18.270359609055401</v>
      </c>
      <c r="E1261">
        <v>160.69244060055701</v>
      </c>
      <c r="F1261" s="1">
        <v>0</v>
      </c>
      <c r="G1261" s="1">
        <v>0</v>
      </c>
      <c r="H1261">
        <v>5.6148109089115597</v>
      </c>
      <c r="I1261">
        <v>182.974111497633</v>
      </c>
      <c r="J1261">
        <v>179.83349352452601</v>
      </c>
      <c r="K1261">
        <v>129.27454477432701</v>
      </c>
      <c r="L1261">
        <v>236.674492866864</v>
      </c>
      <c r="M1261">
        <v>20.6979861274882</v>
      </c>
      <c r="N1261">
        <v>70.604307491993794</v>
      </c>
      <c r="O1261">
        <v>61.120451781716703</v>
      </c>
      <c r="P1261">
        <v>73202.680728155305</v>
      </c>
      <c r="Q1261">
        <v>97397.896488818005</v>
      </c>
      <c r="R1261">
        <v>81.4650006537275</v>
      </c>
      <c r="S1261">
        <v>688.92121992560703</v>
      </c>
      <c r="T1261" s="1">
        <v>0</v>
      </c>
      <c r="U1261">
        <v>0.98895558063820999</v>
      </c>
      <c r="V1261" s="1">
        <v>0</v>
      </c>
      <c r="W1261" s="1">
        <v>0</v>
      </c>
      <c r="X1261">
        <v>1.10444193617894E-2</v>
      </c>
      <c r="Y1261" s="1">
        <v>0</v>
      </c>
      <c r="Z1261">
        <v>1</v>
      </c>
      <c r="AA1261">
        <v>3.1262761494494501E-4</v>
      </c>
      <c r="AB1261">
        <v>6.7587851964852497E-3</v>
      </c>
      <c r="AC1261">
        <v>7.7046443943414302E-3</v>
      </c>
      <c r="AD1261">
        <v>4.4692217044416298E-3</v>
      </c>
      <c r="AE1261">
        <v>0.35907611220992203</v>
      </c>
      <c r="AF1261" s="3">
        <v>6.1402015187896697E-3</v>
      </c>
      <c r="AG1261">
        <v>5.0404590674949798E-3</v>
      </c>
      <c r="AH1261">
        <v>6.8875937183080698</v>
      </c>
      <c r="AI1261">
        <v>0.121978872356761</v>
      </c>
      <c r="AJ1261">
        <v>3826.6442926979998</v>
      </c>
      <c r="AK1261" t="s">
        <v>111</v>
      </c>
      <c r="AL1261" t="s">
        <v>112</v>
      </c>
      <c r="AM1261">
        <v>60319008.920000002</v>
      </c>
      <c r="AN1261">
        <v>824</v>
      </c>
      <c r="AO1261" s="1">
        <f t="shared" si="267"/>
        <v>2.0297675046865714E-2</v>
      </c>
      <c r="AP1261" s="5">
        <f t="shared" si="268"/>
        <v>21.813879553084771</v>
      </c>
      <c r="AQ1261" s="3">
        <f t="shared" si="269"/>
        <v>2.3399280529928027E-3</v>
      </c>
      <c r="AR1261" s="15">
        <f t="shared" si="270"/>
        <v>0.10138865022333299</v>
      </c>
      <c r="AT1261" s="15">
        <f t="shared" si="271"/>
        <v>2</v>
      </c>
    </row>
    <row r="1262" spans="1:46" x14ac:dyDescent="0.25">
      <c r="A1262" t="s">
        <v>37</v>
      </c>
      <c r="B1262">
        <v>16.665173825529799</v>
      </c>
      <c r="C1262">
        <v>1.7450591011114298E-2</v>
      </c>
      <c r="D1262">
        <v>19.0433022119214</v>
      </c>
      <c r="E1262">
        <v>174.51703247431499</v>
      </c>
      <c r="F1262" s="1">
        <v>0</v>
      </c>
      <c r="G1262" s="1">
        <v>0</v>
      </c>
      <c r="H1262">
        <v>5.7482879997338001</v>
      </c>
      <c r="I1262">
        <v>202.309804144602</v>
      </c>
      <c r="J1262">
        <v>187.27151976281601</v>
      </c>
      <c r="K1262">
        <v>141.83731781813199</v>
      </c>
      <c r="L1262">
        <v>259.272476215778</v>
      </c>
      <c r="M1262">
        <v>21.985747073842401</v>
      </c>
      <c r="N1262">
        <v>65.853028502279997</v>
      </c>
      <c r="O1262">
        <v>56.850248207830198</v>
      </c>
      <c r="P1262">
        <v>68229.029746835397</v>
      </c>
      <c r="Q1262">
        <v>91587.559262599694</v>
      </c>
      <c r="R1262">
        <v>81.688603966849598</v>
      </c>
      <c r="S1262">
        <v>701.13418834156096</v>
      </c>
      <c r="T1262" s="1">
        <v>0</v>
      </c>
      <c r="U1262">
        <v>1</v>
      </c>
      <c r="V1262" s="1">
        <v>0</v>
      </c>
      <c r="W1262" s="1">
        <v>0</v>
      </c>
      <c r="X1262" s="1">
        <v>0</v>
      </c>
      <c r="Y1262" s="1">
        <v>0</v>
      </c>
      <c r="Z1262">
        <v>1</v>
      </c>
      <c r="AA1262">
        <v>3.3415664050223199E-4</v>
      </c>
      <c r="AB1262">
        <v>6.5113387580387804E-3</v>
      </c>
      <c r="AC1262">
        <v>7.3695170216816798E-3</v>
      </c>
      <c r="AD1262">
        <v>6.5652363252692997E-3</v>
      </c>
      <c r="AE1262">
        <v>0.37394668668809999</v>
      </c>
      <c r="AF1262" s="3">
        <v>6.3944883423665104E-3</v>
      </c>
      <c r="AG1262">
        <v>3.9516753409779897E-3</v>
      </c>
      <c r="AH1262">
        <v>6.5306757661105097</v>
      </c>
      <c r="AI1262">
        <v>0.125231680596115</v>
      </c>
      <c r="AJ1262">
        <v>4338.5839608030701</v>
      </c>
      <c r="AK1262" t="s">
        <v>113</v>
      </c>
      <c r="AL1262" t="s">
        <v>114</v>
      </c>
      <c r="AM1262">
        <v>21560373.399999999</v>
      </c>
      <c r="AN1262">
        <v>316</v>
      </c>
      <c r="AO1262" s="1">
        <f>AA1262+AC1262*$AO$930+AF1262*AT1262</f>
        <v>2.0492650346916934E-2</v>
      </c>
      <c r="AP1262" s="5">
        <f>100*(1-(1-AO1262)^12)</f>
        <v>22.000397683400685</v>
      </c>
      <c r="AQ1262" s="3">
        <f>(1-(1-B1262/100)^(1/12))- AO1262</f>
        <v>-5.415495926879059E-3</v>
      </c>
      <c r="AR1262" s="15">
        <f>B1262/AP1262-1</f>
        <v>-0.24250579169740716</v>
      </c>
      <c r="AT1262" s="15">
        <f t="shared" si="271"/>
        <v>2</v>
      </c>
    </row>
    <row r="1263" spans="1:46" x14ac:dyDescent="0.25">
      <c r="AO1263" s="1"/>
      <c r="AP1263" s="5"/>
      <c r="AQ1263" s="3"/>
      <c r="AR1263" s="15"/>
    </row>
    <row r="1265" spans="1:46" x14ac:dyDescent="0.25">
      <c r="AO1265" t="s">
        <v>226</v>
      </c>
      <c r="AP1265" t="s">
        <v>67</v>
      </c>
      <c r="AQ1265" t="s">
        <v>268</v>
      </c>
      <c r="AR1265" t="s">
        <v>339</v>
      </c>
    </row>
    <row r="1266" spans="1:46" x14ac:dyDescent="0.25">
      <c r="A1266" t="s">
        <v>0</v>
      </c>
      <c r="B1266" t="s">
        <v>1</v>
      </c>
      <c r="C1266" t="s">
        <v>2</v>
      </c>
      <c r="D1266" t="s">
        <v>3</v>
      </c>
      <c r="E1266" t="s">
        <v>5</v>
      </c>
      <c r="F1266" t="s">
        <v>6</v>
      </c>
      <c r="G1266" t="s">
        <v>208</v>
      </c>
      <c r="H1266" t="s">
        <v>7</v>
      </c>
      <c r="I1266" t="s">
        <v>8</v>
      </c>
      <c r="J1266" t="s">
        <v>134</v>
      </c>
      <c r="K1266" t="s">
        <v>143</v>
      </c>
      <c r="L1266" t="s">
        <v>9</v>
      </c>
      <c r="M1266" t="s">
        <v>10</v>
      </c>
      <c r="N1266" t="s">
        <v>11</v>
      </c>
      <c r="O1266" t="s">
        <v>13</v>
      </c>
      <c r="P1266" t="s">
        <v>14</v>
      </c>
      <c r="Q1266" t="s">
        <v>15</v>
      </c>
      <c r="R1266" t="s">
        <v>16</v>
      </c>
      <c r="S1266" t="s">
        <v>17</v>
      </c>
      <c r="T1266" t="s">
        <v>18</v>
      </c>
      <c r="U1266" t="s">
        <v>20</v>
      </c>
      <c r="V1266" t="s">
        <v>21</v>
      </c>
      <c r="W1266" t="s">
        <v>22</v>
      </c>
      <c r="X1266" t="s">
        <v>23</v>
      </c>
      <c r="Y1266" t="s">
        <v>24</v>
      </c>
      <c r="Z1266" t="s">
        <v>25</v>
      </c>
      <c r="AA1266" t="s">
        <v>26</v>
      </c>
      <c r="AB1266" t="s">
        <v>27</v>
      </c>
      <c r="AC1266" t="s">
        <v>263</v>
      </c>
      <c r="AD1266" t="s">
        <v>29</v>
      </c>
      <c r="AE1266" t="s">
        <v>326</v>
      </c>
      <c r="AF1266" s="3" t="s">
        <v>233</v>
      </c>
      <c r="AG1266" t="s">
        <v>30</v>
      </c>
      <c r="AH1266" t="s">
        <v>31</v>
      </c>
      <c r="AI1266" t="s">
        <v>32</v>
      </c>
      <c r="AJ1266" t="s">
        <v>33</v>
      </c>
      <c r="AK1266" t="s">
        <v>34</v>
      </c>
      <c r="AL1266" t="s">
        <v>74</v>
      </c>
      <c r="AM1266" t="s">
        <v>35</v>
      </c>
      <c r="AN1266" t="s">
        <v>36</v>
      </c>
      <c r="AO1266" s="15">
        <v>1</v>
      </c>
      <c r="AP1266" s="15">
        <v>1</v>
      </c>
    </row>
    <row r="1267" spans="1:46" x14ac:dyDescent="0.25">
      <c r="A1267" t="s">
        <v>37</v>
      </c>
      <c r="B1267">
        <v>4.8490925306326798</v>
      </c>
      <c r="C1267">
        <v>4.6401165880126001E-3</v>
      </c>
      <c r="D1267">
        <v>5.4282125346952697</v>
      </c>
      <c r="E1267">
        <v>-83.994737224709993</v>
      </c>
      <c r="F1267" s="1">
        <v>0</v>
      </c>
      <c r="G1267" s="1">
        <v>0</v>
      </c>
      <c r="H1267">
        <v>2.80429984026267</v>
      </c>
      <c r="I1267">
        <v>-201.59142015759201</v>
      </c>
      <c r="J1267">
        <v>-208.642785098986</v>
      </c>
      <c r="K1267">
        <v>-207.02672861136401</v>
      </c>
      <c r="L1267">
        <v>-185.512666297571</v>
      </c>
      <c r="M1267">
        <v>26.484013068656601</v>
      </c>
      <c r="N1267">
        <v>91.503969518239202</v>
      </c>
      <c r="O1267">
        <v>78.221552577110003</v>
      </c>
      <c r="P1267">
        <v>248192.394117647</v>
      </c>
      <c r="Q1267">
        <v>282488.76372040802</v>
      </c>
      <c r="R1267">
        <v>81.986157284243404</v>
      </c>
      <c r="S1267">
        <v>652.14346469450197</v>
      </c>
      <c r="T1267" s="1">
        <v>0</v>
      </c>
      <c r="U1267">
        <v>0.74612273941086504</v>
      </c>
      <c r="V1267" s="1">
        <v>0</v>
      </c>
      <c r="W1267">
        <v>7.4160242669426196E-2</v>
      </c>
      <c r="X1267">
        <v>0.17971701791970801</v>
      </c>
      <c r="Y1267" s="1">
        <v>0</v>
      </c>
      <c r="Z1267">
        <v>1</v>
      </c>
      <c r="AA1267">
        <v>2.94863285178291E-4</v>
      </c>
      <c r="AB1267">
        <v>4.3196334048013303E-3</v>
      </c>
      <c r="AC1267">
        <v>3.8524510708327899E-3</v>
      </c>
      <c r="AD1267">
        <v>2.5648243088782999E-5</v>
      </c>
      <c r="AE1267">
        <v>0.259364229300518</v>
      </c>
      <c r="AF1267" s="3">
        <v>0</v>
      </c>
      <c r="AG1267" s="1">
        <v>0</v>
      </c>
      <c r="AH1267">
        <v>5.0248588743253597</v>
      </c>
      <c r="AI1267">
        <v>0.114207294293377</v>
      </c>
      <c r="AJ1267" s="1">
        <v>0</v>
      </c>
      <c r="AK1267" t="s">
        <v>77</v>
      </c>
      <c r="AL1267" t="s">
        <v>78</v>
      </c>
      <c r="AM1267">
        <v>42192707</v>
      </c>
      <c r="AN1267">
        <v>170</v>
      </c>
      <c r="AO1267" s="1">
        <f>AA1267+AC1267*$AO$930+AF1267*AT1267</f>
        <v>4.1473143560110809E-3</v>
      </c>
      <c r="AP1267" s="5">
        <f>100*(1-(1-AO1267)^12)</f>
        <v>4.8648106149405184</v>
      </c>
      <c r="AQ1267" s="3">
        <f>(1-(1-B1267/100)^(1/12))- AO1267</f>
        <v>-1.3710061247354521E-5</v>
      </c>
      <c r="AR1267" s="15">
        <f>B1267/AP1267-1</f>
        <v>-3.2309755819818209E-3</v>
      </c>
      <c r="AT1267" s="15">
        <v>1</v>
      </c>
    </row>
    <row r="1268" spans="1:46" x14ac:dyDescent="0.25">
      <c r="A1268" t="s">
        <v>37</v>
      </c>
      <c r="B1268">
        <v>8.1305525711435198</v>
      </c>
      <c r="C1268">
        <v>5.2467068245988201E-3</v>
      </c>
      <c r="D1268">
        <v>6.1175041193175401</v>
      </c>
      <c r="E1268">
        <v>-49.529094324507099</v>
      </c>
      <c r="F1268" s="1">
        <v>0</v>
      </c>
      <c r="G1268" s="1">
        <v>0</v>
      </c>
      <c r="H1268">
        <v>3.16702538330828</v>
      </c>
      <c r="I1268">
        <v>-172.093087772628</v>
      </c>
      <c r="J1268">
        <v>-173.970004519273</v>
      </c>
      <c r="K1268">
        <v>-175.076045487247</v>
      </c>
      <c r="L1268">
        <v>-154.82539915369699</v>
      </c>
      <c r="M1268">
        <v>27.1104633930243</v>
      </c>
      <c r="N1268">
        <v>89.923474850510701</v>
      </c>
      <c r="O1268">
        <v>77.140662727801896</v>
      </c>
      <c r="P1268">
        <v>231125.165269911</v>
      </c>
      <c r="Q1268">
        <v>275604.07667912199</v>
      </c>
      <c r="R1268">
        <v>80.958208435064194</v>
      </c>
      <c r="S1268">
        <v>621.60282527642005</v>
      </c>
      <c r="T1268">
        <v>2.9282800198301398E-4</v>
      </c>
      <c r="U1268">
        <v>0.52404966421880195</v>
      </c>
      <c r="V1268" s="1">
        <v>0</v>
      </c>
      <c r="W1268">
        <v>0.19427867913288799</v>
      </c>
      <c r="X1268">
        <v>0.28167165664830901</v>
      </c>
      <c r="Y1268" s="1">
        <v>0</v>
      </c>
      <c r="Z1268">
        <v>1</v>
      </c>
      <c r="AA1268">
        <v>3.0528661784071602E-4</v>
      </c>
      <c r="AB1268">
        <v>4.54454768172163E-3</v>
      </c>
      <c r="AC1268">
        <v>4.0231344367023499E-3</v>
      </c>
      <c r="AD1268">
        <v>3.9221056585982399E-4</v>
      </c>
      <c r="AE1268">
        <v>0.26320505794556398</v>
      </c>
      <c r="AF1268" s="3">
        <v>5.2641011589112802E-4</v>
      </c>
      <c r="AG1268" s="1">
        <v>0</v>
      </c>
      <c r="AH1268">
        <v>4.8071100539550997</v>
      </c>
      <c r="AI1268">
        <v>0.112676890663527</v>
      </c>
      <c r="AJ1268">
        <v>0.50273102738324704</v>
      </c>
      <c r="AK1268" t="s">
        <v>79</v>
      </c>
      <c r="AL1268" t="s">
        <v>80</v>
      </c>
      <c r="AM1268">
        <v>522342873.50999999</v>
      </c>
      <c r="AN1268">
        <v>2260</v>
      </c>
      <c r="AO1268" s="1">
        <f t="shared" ref="AO1268:AO1285" si="272">AA1268+AC1268*$AO$930+AF1268*AT1268</f>
        <v>4.8548311704341941E-3</v>
      </c>
      <c r="AP1268" s="5">
        <f t="shared" ref="AP1268:AP1284" si="273">100*(1-(1-AO1268)^12)</f>
        <v>5.6727295318411919</v>
      </c>
      <c r="AQ1268" s="3">
        <f t="shared" ref="AQ1268:AQ1285" si="274">(1-(1-B1268/100)^(1/12))- AO1268</f>
        <v>2.1870632104560072E-3</v>
      </c>
      <c r="AR1268" s="15">
        <f t="shared" ref="AR1268:AR1285" si="275">B1268/AP1268-1</f>
        <v>0.43326991451055386</v>
      </c>
      <c r="AT1268" s="15">
        <v>1</v>
      </c>
    </row>
    <row r="1269" spans="1:46" x14ac:dyDescent="0.25">
      <c r="A1269" t="s">
        <v>37</v>
      </c>
      <c r="B1269">
        <v>9.4924300066335192</v>
      </c>
      <c r="C1269">
        <v>5.3138587708231001E-3</v>
      </c>
      <c r="D1269">
        <v>6.1935276178041097</v>
      </c>
      <c r="E1269">
        <v>-38.4845409272925</v>
      </c>
      <c r="F1269" s="1">
        <v>0</v>
      </c>
      <c r="G1269" s="1">
        <v>0</v>
      </c>
      <c r="H1269">
        <v>3.2868543672849801</v>
      </c>
      <c r="I1269">
        <v>-152.82622517252</v>
      </c>
      <c r="J1269">
        <v>-159.90402830516601</v>
      </c>
      <c r="K1269">
        <v>-158.860792124955</v>
      </c>
      <c r="L1269">
        <v>-136.03905932126301</v>
      </c>
      <c r="M1269">
        <v>27.2868387864795</v>
      </c>
      <c r="N1269">
        <v>92.627801676477304</v>
      </c>
      <c r="O1269">
        <v>78.776526378407397</v>
      </c>
      <c r="P1269">
        <v>237722.16861526301</v>
      </c>
      <c r="Q1269">
        <v>280927.91539468401</v>
      </c>
      <c r="R1269">
        <v>82.885710330502505</v>
      </c>
      <c r="S1269">
        <v>655.29880241687999</v>
      </c>
      <c r="T1269">
        <v>4.7021067577139E-4</v>
      </c>
      <c r="U1269">
        <v>0.54434269875404995</v>
      </c>
      <c r="V1269" s="1">
        <v>0</v>
      </c>
      <c r="W1269">
        <v>0.22964715582136</v>
      </c>
      <c r="X1269">
        <v>0.226010145424589</v>
      </c>
      <c r="Y1269" s="1">
        <v>0</v>
      </c>
      <c r="Z1269">
        <v>1</v>
      </c>
      <c r="AA1269">
        <v>3.0076779911436302E-4</v>
      </c>
      <c r="AB1269">
        <v>4.76399452908737E-3</v>
      </c>
      <c r="AC1269">
        <v>4.38161999251639E-3</v>
      </c>
      <c r="AD1269">
        <v>2.4366163648391901E-4</v>
      </c>
      <c r="AE1269">
        <v>0.25781542834618498</v>
      </c>
      <c r="AF1269" s="3">
        <v>1.5468925700771101E-3</v>
      </c>
      <c r="AG1269" s="1">
        <v>0</v>
      </c>
      <c r="AH1269">
        <v>5.20070165437554</v>
      </c>
      <c r="AI1269">
        <v>0.122284127340359</v>
      </c>
      <c r="AJ1269">
        <v>5.8048761789824299</v>
      </c>
      <c r="AK1269" t="s">
        <v>81</v>
      </c>
      <c r="AL1269" t="s">
        <v>82</v>
      </c>
      <c r="AM1269">
        <v>5136462897.2700005</v>
      </c>
      <c r="AN1269">
        <v>21607</v>
      </c>
      <c r="AO1269" s="1">
        <f t="shared" si="272"/>
        <v>6.2292803617078627E-3</v>
      </c>
      <c r="AP1269" s="5">
        <f t="shared" si="273"/>
        <v>7.2242745267420698</v>
      </c>
      <c r="AQ1269" s="3">
        <f t="shared" si="274"/>
        <v>2.047666557111332E-3</v>
      </c>
      <c r="AR1269" s="15">
        <f t="shared" si="275"/>
        <v>0.31396307982143079</v>
      </c>
      <c r="AT1269" s="15">
        <v>1</v>
      </c>
    </row>
    <row r="1270" spans="1:46" x14ac:dyDescent="0.25">
      <c r="A1270" t="s">
        <v>37</v>
      </c>
      <c r="B1270">
        <v>11.1068007954884</v>
      </c>
      <c r="C1270">
        <v>7.4886282407025896E-3</v>
      </c>
      <c r="D1270">
        <v>8.6253141115461602</v>
      </c>
      <c r="E1270">
        <v>-34.807785391589398</v>
      </c>
      <c r="F1270" s="1">
        <v>0</v>
      </c>
      <c r="G1270" s="1">
        <v>0</v>
      </c>
      <c r="H1270">
        <v>3.3784286394853398</v>
      </c>
      <c r="I1270">
        <v>-128.86743067297701</v>
      </c>
      <c r="J1270">
        <v>-133.46004029339099</v>
      </c>
      <c r="K1270">
        <v>-141.08890404358601</v>
      </c>
      <c r="L1270">
        <v>-111.15266697400899</v>
      </c>
      <c r="M1270">
        <v>28.0247906175656</v>
      </c>
      <c r="N1270">
        <v>91.94885370531</v>
      </c>
      <c r="O1270">
        <v>77.190670955548697</v>
      </c>
      <c r="P1270">
        <v>225275.22652377599</v>
      </c>
      <c r="Q1270">
        <v>271120.61948581302</v>
      </c>
      <c r="R1270">
        <v>82.615064689952703</v>
      </c>
      <c r="S1270">
        <v>656.59048792252599</v>
      </c>
      <c r="T1270">
        <v>4.1606037459227202E-4</v>
      </c>
      <c r="U1270">
        <v>0.543049550260289</v>
      </c>
      <c r="V1270" s="1">
        <v>0</v>
      </c>
      <c r="W1270">
        <v>0.21453916128900999</v>
      </c>
      <c r="X1270">
        <v>0.24241128845069901</v>
      </c>
      <c r="Y1270" s="1">
        <v>0</v>
      </c>
      <c r="Z1270">
        <v>1</v>
      </c>
      <c r="AA1270">
        <v>3.0180146489325701E-4</v>
      </c>
      <c r="AB1270">
        <v>5.4897790262841998E-3</v>
      </c>
      <c r="AC1270">
        <v>5.1457043628623297E-3</v>
      </c>
      <c r="AD1270">
        <v>1.6798587030958101E-3</v>
      </c>
      <c r="AE1270">
        <v>0.32656514181028101</v>
      </c>
      <c r="AF1270" s="3">
        <v>2.9390862762925301E-3</v>
      </c>
      <c r="AG1270" s="1">
        <v>5.0918471217451603E-8</v>
      </c>
      <c r="AH1270">
        <v>5.6392601547442602</v>
      </c>
      <c r="AI1270">
        <v>0.13646755439338701</v>
      </c>
      <c r="AJ1270">
        <v>20.444281509554202</v>
      </c>
      <c r="AK1270" t="s">
        <v>83</v>
      </c>
      <c r="AL1270" t="s">
        <v>84</v>
      </c>
      <c r="AM1270">
        <v>15434506870.049999</v>
      </c>
      <c r="AN1270">
        <v>68514</v>
      </c>
      <c r="AO1270" s="1">
        <f t="shared" si="272"/>
        <v>8.3865921040481156E-3</v>
      </c>
      <c r="AP1270" s="5">
        <f t="shared" si="273"/>
        <v>9.6124355308152669</v>
      </c>
      <c r="AQ1270" s="3">
        <f t="shared" si="274"/>
        <v>1.3766471215125448E-3</v>
      </c>
      <c r="AR1270" s="15">
        <f t="shared" si="275"/>
        <v>0.15546166836516506</v>
      </c>
      <c r="AT1270" s="15">
        <v>1</v>
      </c>
    </row>
    <row r="1271" spans="1:46" x14ac:dyDescent="0.25">
      <c r="A1271" t="s">
        <v>37</v>
      </c>
      <c r="B1271">
        <v>12.3360920099169</v>
      </c>
      <c r="C1271">
        <v>1.02486898330542E-2</v>
      </c>
      <c r="D1271">
        <v>11.628337804787201</v>
      </c>
      <c r="E1271">
        <v>-26.610321960478601</v>
      </c>
      <c r="F1271" s="1">
        <v>0</v>
      </c>
      <c r="G1271" s="1">
        <v>0</v>
      </c>
      <c r="H1271">
        <v>3.5171460897317801</v>
      </c>
      <c r="I1271">
        <v>-104.823591729672</v>
      </c>
      <c r="J1271">
        <v>-107.351250596632</v>
      </c>
      <c r="K1271">
        <v>-124.99309269717</v>
      </c>
      <c r="L1271">
        <v>-86.4133794387254</v>
      </c>
      <c r="M1271">
        <v>29.709313443917701</v>
      </c>
      <c r="N1271">
        <v>90.991444749918003</v>
      </c>
      <c r="O1271">
        <v>75.449463576960198</v>
      </c>
      <c r="P1271">
        <v>216769.54956809399</v>
      </c>
      <c r="Q1271">
        <v>264076.17693655001</v>
      </c>
      <c r="R1271">
        <v>82.387075264672006</v>
      </c>
      <c r="S1271">
        <v>665.05115447450396</v>
      </c>
      <c r="T1271">
        <v>4.0080011434351901E-4</v>
      </c>
      <c r="U1271">
        <v>0.49546713988434599</v>
      </c>
      <c r="V1271" s="1">
        <v>0</v>
      </c>
      <c r="W1271">
        <v>0.221905709597153</v>
      </c>
      <c r="X1271">
        <v>0.28262715051850001</v>
      </c>
      <c r="Y1271" s="1">
        <v>0</v>
      </c>
      <c r="Z1271">
        <v>1</v>
      </c>
      <c r="AA1271">
        <v>3.0584943992487601E-4</v>
      </c>
      <c r="AB1271">
        <v>6.3557159514735801E-3</v>
      </c>
      <c r="AC1271">
        <v>5.6506391122228203E-3</v>
      </c>
      <c r="AD1271">
        <v>3.4240807021210201E-3</v>
      </c>
      <c r="AE1271">
        <v>0.38389565470359399</v>
      </c>
      <c r="AF1271" s="3">
        <v>4.0692939398581001E-3</v>
      </c>
      <c r="AG1271">
        <v>1.58897988489922E-6</v>
      </c>
      <c r="AH1271">
        <v>5.7976690123334</v>
      </c>
      <c r="AI1271">
        <v>0.14815396196988401</v>
      </c>
      <c r="AJ1271">
        <v>69.5557335715243</v>
      </c>
      <c r="AK1271" t="s">
        <v>85</v>
      </c>
      <c r="AL1271" t="s">
        <v>86</v>
      </c>
      <c r="AM1271">
        <v>31844964218.400002</v>
      </c>
      <c r="AN1271">
        <v>146907</v>
      </c>
      <c r="AO1271" s="1">
        <f t="shared" si="272"/>
        <v>1.0025782492005798E-2</v>
      </c>
      <c r="AP1271" s="5">
        <f t="shared" si="273"/>
        <v>11.389209722628546</v>
      </c>
      <c r="AQ1271" s="3">
        <f t="shared" si="274"/>
        <v>8.8590760613916839E-4</v>
      </c>
      <c r="AR1271" s="15">
        <f t="shared" si="275"/>
        <v>8.3138541685385814E-2</v>
      </c>
      <c r="AT1271" s="15">
        <v>1</v>
      </c>
    </row>
    <row r="1272" spans="1:46" x14ac:dyDescent="0.25">
      <c r="A1272" t="s">
        <v>37</v>
      </c>
      <c r="B1272">
        <v>13.215045337202399</v>
      </c>
      <c r="C1272">
        <v>1.20052287659478E-2</v>
      </c>
      <c r="D1272">
        <v>13.492103072520599</v>
      </c>
      <c r="E1272">
        <v>-20.677211721424101</v>
      </c>
      <c r="F1272" s="1">
        <v>0</v>
      </c>
      <c r="G1272" s="1">
        <v>0</v>
      </c>
      <c r="H1272">
        <v>3.6484649901473101</v>
      </c>
      <c r="I1272">
        <v>-80.524928866665505</v>
      </c>
      <c r="J1272">
        <v>-82.325875717219603</v>
      </c>
      <c r="K1272">
        <v>-104.518700069069</v>
      </c>
      <c r="L1272">
        <v>-61.296396113169898</v>
      </c>
      <c r="M1272">
        <v>31.467392820847898</v>
      </c>
      <c r="N1272">
        <v>90.385093761665203</v>
      </c>
      <c r="O1272">
        <v>73.872208878753199</v>
      </c>
      <c r="P1272">
        <v>207535.35882020599</v>
      </c>
      <c r="Q1272">
        <v>253290.13097737101</v>
      </c>
      <c r="R1272">
        <v>82.430734353273294</v>
      </c>
      <c r="S1272">
        <v>664.92806086311703</v>
      </c>
      <c r="T1272">
        <v>5.75591999713209E-4</v>
      </c>
      <c r="U1272">
        <v>0.47609069855346098</v>
      </c>
      <c r="V1272" s="1">
        <v>0</v>
      </c>
      <c r="W1272">
        <v>0.21188476836891801</v>
      </c>
      <c r="X1272">
        <v>0.31202453307761902</v>
      </c>
      <c r="Y1272" s="1">
        <v>0</v>
      </c>
      <c r="Z1272">
        <v>1</v>
      </c>
      <c r="AA1272">
        <v>3.08769557447877E-4</v>
      </c>
      <c r="AB1272">
        <v>7.3909406918944397E-3</v>
      </c>
      <c r="AC1272">
        <v>6.4117118947070902E-3</v>
      </c>
      <c r="AD1272">
        <v>3.7247366333815401E-3</v>
      </c>
      <c r="AE1272">
        <v>0.43997623199267</v>
      </c>
      <c r="AF1272" s="3">
        <v>5.1917195375135103E-3</v>
      </c>
      <c r="AG1272">
        <v>2.2533116837670401E-5</v>
      </c>
      <c r="AH1272">
        <v>5.9742369809866096</v>
      </c>
      <c r="AI1272">
        <v>0.16496535305226201</v>
      </c>
      <c r="AJ1272">
        <v>156.95179253759301</v>
      </c>
      <c r="AK1272" t="s">
        <v>87</v>
      </c>
      <c r="AL1272" t="s">
        <v>88</v>
      </c>
      <c r="AM1272">
        <v>64889042965.519997</v>
      </c>
      <c r="AN1272">
        <v>312665</v>
      </c>
      <c r="AO1272" s="1">
        <f t="shared" si="272"/>
        <v>1.1912200989668477E-2</v>
      </c>
      <c r="AP1272" s="5">
        <f t="shared" si="273"/>
        <v>13.394307337719935</v>
      </c>
      <c r="AQ1272" s="3">
        <f t="shared" si="274"/>
        <v>-1.7027246724619222E-4</v>
      </c>
      <c r="AR1272" s="15">
        <f t="shared" si="275"/>
        <v>-1.3383446862736514E-2</v>
      </c>
      <c r="AT1272" s="15">
        <v>1</v>
      </c>
    </row>
    <row r="1273" spans="1:46" x14ac:dyDescent="0.25">
      <c r="A1273" t="s">
        <v>37</v>
      </c>
      <c r="B1273">
        <v>15.116572957641599</v>
      </c>
      <c r="C1273">
        <v>1.38734788613969E-2</v>
      </c>
      <c r="D1273">
        <v>15.4348024354997</v>
      </c>
      <c r="E1273">
        <v>-17.5062376112732</v>
      </c>
      <c r="F1273" s="1">
        <v>0</v>
      </c>
      <c r="G1273" s="1">
        <v>0</v>
      </c>
      <c r="H1273">
        <v>3.7239045992594</v>
      </c>
      <c r="I1273">
        <v>-56.786133636911302</v>
      </c>
      <c r="J1273">
        <v>-58.5309095778954</v>
      </c>
      <c r="K1273">
        <v>-89.403157140730997</v>
      </c>
      <c r="L1273">
        <v>-36.995318656418803</v>
      </c>
      <c r="M1273">
        <v>32.665643605212601</v>
      </c>
      <c r="N1273">
        <v>89.993973653789197</v>
      </c>
      <c r="O1273">
        <v>72.279864532462099</v>
      </c>
      <c r="P1273">
        <v>201645.474634324</v>
      </c>
      <c r="Q1273">
        <v>246896.773348513</v>
      </c>
      <c r="R1273">
        <v>82.528432688966006</v>
      </c>
      <c r="S1273">
        <v>676.085266988532</v>
      </c>
      <c r="T1273">
        <v>6.6846283994243503E-4</v>
      </c>
      <c r="U1273">
        <v>0.45963231948753303</v>
      </c>
      <c r="V1273" s="1">
        <v>0</v>
      </c>
      <c r="W1273">
        <v>0.206775987262132</v>
      </c>
      <c r="X1273">
        <v>0.333591693250333</v>
      </c>
      <c r="Y1273" s="1">
        <v>0</v>
      </c>
      <c r="Z1273">
        <v>1</v>
      </c>
      <c r="AA1273">
        <v>3.0902432009090802E-4</v>
      </c>
      <c r="AB1273">
        <v>8.0570973806586808E-3</v>
      </c>
      <c r="AC1273">
        <v>7.0347198654173403E-3</v>
      </c>
      <c r="AD1273">
        <v>4.35517686220526E-3</v>
      </c>
      <c r="AE1273">
        <v>0.50620971569206796</v>
      </c>
      <c r="AF1273" s="3">
        <v>6.5301053324276701E-3</v>
      </c>
      <c r="AG1273">
        <v>5.8356639763002701E-5</v>
      </c>
      <c r="AH1273">
        <v>6.3363594489389996</v>
      </c>
      <c r="AI1273">
        <v>0.18288579594066401</v>
      </c>
      <c r="AJ1273">
        <v>285.17133308511001</v>
      </c>
      <c r="AK1273" t="s">
        <v>89</v>
      </c>
      <c r="AL1273" t="s">
        <v>90</v>
      </c>
      <c r="AM1273">
        <v>97622825280.190002</v>
      </c>
      <c r="AN1273">
        <v>484131</v>
      </c>
      <c r="AO1273" s="1">
        <f t="shared" si="272"/>
        <v>1.3873849517935919E-2</v>
      </c>
      <c r="AP1273" s="5">
        <f t="shared" si="273"/>
        <v>15.43518386215823</v>
      </c>
      <c r="AQ1273" s="3">
        <f t="shared" si="274"/>
        <v>-3.0908174382083577E-4</v>
      </c>
      <c r="AR1273" s="15">
        <f t="shared" si="275"/>
        <v>-2.0641860010346513E-2</v>
      </c>
      <c r="AT1273" s="15">
        <v>1</v>
      </c>
    </row>
    <row r="1274" spans="1:46" s="9" customFormat="1" x14ac:dyDescent="0.25">
      <c r="A1274" s="9" t="s">
        <v>37</v>
      </c>
      <c r="B1274" s="9">
        <v>16.7999036546057</v>
      </c>
      <c r="C1274" s="9">
        <v>1.5593260357979101E-2</v>
      </c>
      <c r="D1274" s="9">
        <v>17.187682079434399</v>
      </c>
      <c r="E1274" s="9">
        <v>-13.1975876478283</v>
      </c>
      <c r="F1274" s="13">
        <v>0</v>
      </c>
      <c r="G1274" s="13">
        <v>0</v>
      </c>
      <c r="H1274" s="9">
        <v>3.7912293606994001</v>
      </c>
      <c r="I1274" s="9">
        <v>-32.479217302708001</v>
      </c>
      <c r="J1274" s="9">
        <v>-34.6552856481674</v>
      </c>
      <c r="K1274" s="9">
        <v>-72.297663356714907</v>
      </c>
      <c r="L1274" s="9">
        <v>-12.237398733604101</v>
      </c>
      <c r="M1274" s="9">
        <v>32.722438651086399</v>
      </c>
      <c r="N1274" s="9">
        <v>89.338302626793094</v>
      </c>
      <c r="O1274" s="9">
        <v>71.068469697774702</v>
      </c>
      <c r="P1274" s="9">
        <v>197133.167182829</v>
      </c>
      <c r="Q1274" s="9">
        <v>242770.67715635599</v>
      </c>
      <c r="R1274" s="9">
        <v>82.677003047517701</v>
      </c>
      <c r="S1274" s="9">
        <v>684.93053828833399</v>
      </c>
      <c r="T1274" s="9">
        <v>7.6364325489374797E-4</v>
      </c>
      <c r="U1274" s="9">
        <v>0.44868474988975598</v>
      </c>
      <c r="V1274" s="13">
        <v>0</v>
      </c>
      <c r="W1274" s="9">
        <v>0.19769453890772401</v>
      </c>
      <c r="X1274" s="9">
        <v>0.35362071120251798</v>
      </c>
      <c r="Y1274" s="13">
        <v>0</v>
      </c>
      <c r="Z1274" s="9">
        <v>1</v>
      </c>
      <c r="AA1274" s="9">
        <v>3.1051480704681302E-4</v>
      </c>
      <c r="AB1274" s="9">
        <v>8.3421204069530994E-3</v>
      </c>
      <c r="AC1274" s="9">
        <v>7.3342851869041097E-3</v>
      </c>
      <c r="AD1274" s="9">
        <v>5.22268909326271E-3</v>
      </c>
      <c r="AE1274" s="9">
        <v>0.54101476831693396</v>
      </c>
      <c r="AF1274" s="19">
        <v>7.5742067564370796E-3</v>
      </c>
      <c r="AG1274" s="9">
        <v>3.1819667956872099E-4</v>
      </c>
      <c r="AH1274" s="9">
        <v>6.6853631536243201</v>
      </c>
      <c r="AI1274" s="9">
        <v>0.196194443113265</v>
      </c>
      <c r="AJ1274" s="9">
        <v>490.32387581772298</v>
      </c>
      <c r="AK1274" s="9" t="s">
        <v>91</v>
      </c>
      <c r="AL1274" s="9" t="s">
        <v>92</v>
      </c>
      <c r="AM1274" s="9">
        <v>127394746560.73</v>
      </c>
      <c r="AN1274" s="9">
        <v>646237</v>
      </c>
      <c r="AO1274" s="13">
        <f t="shared" si="272"/>
        <v>1.5219006750388002E-2</v>
      </c>
      <c r="AP1274" s="61">
        <f t="shared" si="273"/>
        <v>16.809086172007959</v>
      </c>
      <c r="AQ1274" s="19">
        <f t="shared" si="274"/>
        <v>-9.0577912374920078E-6</v>
      </c>
      <c r="AR1274" s="16">
        <f t="shared" si="275"/>
        <v>-5.4628296317205116E-4</v>
      </c>
      <c r="AT1274" s="16">
        <v>1</v>
      </c>
    </row>
    <row r="1275" spans="1:46" s="9" customFormat="1" x14ac:dyDescent="0.25">
      <c r="A1275" s="9" t="s">
        <v>37</v>
      </c>
      <c r="B1275" s="9">
        <v>19.138820484371902</v>
      </c>
      <c r="C1275" s="9">
        <v>1.762965151185E-2</v>
      </c>
      <c r="D1275" s="9">
        <v>19.220168136827599</v>
      </c>
      <c r="E1275" s="9">
        <v>-8.5385539787473892</v>
      </c>
      <c r="F1275" s="13">
        <v>0</v>
      </c>
      <c r="G1275" s="13">
        <v>0</v>
      </c>
      <c r="H1275" s="9">
        <v>3.8470640664978801</v>
      </c>
      <c r="I1275" s="9">
        <v>-8.5825091711789501</v>
      </c>
      <c r="J1275" s="9">
        <v>-13.1661197198464</v>
      </c>
      <c r="K1275" s="9">
        <v>-47.3612913518364</v>
      </c>
      <c r="L1275" s="9">
        <v>12.105747318780301</v>
      </c>
      <c r="M1275" s="9">
        <v>31.430049597308798</v>
      </c>
      <c r="N1275" s="9">
        <v>89.197844509812995</v>
      </c>
      <c r="O1275" s="9">
        <v>71.287167364451804</v>
      </c>
      <c r="P1275" s="9">
        <v>192787.98154976801</v>
      </c>
      <c r="Q1275" s="9">
        <v>238304.41999537099</v>
      </c>
      <c r="R1275" s="9">
        <v>83.076956964129593</v>
      </c>
      <c r="S1275" s="9">
        <v>688.98202649789596</v>
      </c>
      <c r="T1275" s="9">
        <v>7.4627774995239299E-4</v>
      </c>
      <c r="U1275" s="9">
        <v>0.45115921709294599</v>
      </c>
      <c r="V1275" s="13">
        <v>0</v>
      </c>
      <c r="W1275" s="9">
        <v>0.18222247950176701</v>
      </c>
      <c r="X1275" s="9">
        <v>0.36661830340528501</v>
      </c>
      <c r="Y1275" s="13">
        <v>0</v>
      </c>
      <c r="Z1275" s="9">
        <v>1</v>
      </c>
      <c r="AA1275" s="9">
        <v>3.0903190729240302E-4</v>
      </c>
      <c r="AB1275" s="9">
        <v>8.1832584198878403E-3</v>
      </c>
      <c r="AC1275" s="9">
        <v>7.2794974450503397E-3</v>
      </c>
      <c r="AD1275" s="9">
        <v>6.2190328291410503E-3</v>
      </c>
      <c r="AE1275" s="9">
        <v>0.527361313256972</v>
      </c>
      <c r="AF1275" s="19">
        <v>7.9631558301802696E-3</v>
      </c>
      <c r="AG1275" s="9">
        <v>1.4324510914801099E-3</v>
      </c>
      <c r="AH1275" s="9">
        <v>6.8861850435692604</v>
      </c>
      <c r="AI1275" s="9">
        <v>0.195662536792618</v>
      </c>
      <c r="AJ1275" s="9">
        <v>686.32902855384805</v>
      </c>
      <c r="AK1275" s="9" t="s">
        <v>93</v>
      </c>
      <c r="AL1275" s="9" t="s">
        <v>94</v>
      </c>
      <c r="AM1275" s="9">
        <v>152463290600.92999</v>
      </c>
      <c r="AN1275" s="9">
        <v>790834</v>
      </c>
      <c r="AO1275" s="13">
        <f t="shared" si="272"/>
        <v>1.5551685182523013E-2</v>
      </c>
      <c r="AP1275" s="61">
        <f t="shared" si="273"/>
        <v>17.145702645131465</v>
      </c>
      <c r="AQ1275" s="19">
        <f t="shared" si="274"/>
        <v>1.995564716746466E-3</v>
      </c>
      <c r="AR1275" s="16">
        <f t="shared" si="275"/>
        <v>0.11624591190530098</v>
      </c>
      <c r="AT1275" s="16">
        <v>1</v>
      </c>
    </row>
    <row r="1276" spans="1:46" x14ac:dyDescent="0.25">
      <c r="A1276" t="s">
        <v>37</v>
      </c>
      <c r="B1276">
        <v>21.796978899364401</v>
      </c>
      <c r="C1276">
        <v>2.0688109345309499E-2</v>
      </c>
      <c r="D1276">
        <v>22.186969059579098</v>
      </c>
      <c r="E1276">
        <v>-0.98702046971536295</v>
      </c>
      <c r="F1276" s="1">
        <v>0</v>
      </c>
      <c r="G1276" s="1">
        <v>0</v>
      </c>
      <c r="H1276">
        <v>3.9288937391104102</v>
      </c>
      <c r="I1276">
        <v>15.258472133590001</v>
      </c>
      <c r="J1276">
        <v>11.8634074342273</v>
      </c>
      <c r="K1276">
        <v>-24.220089183834801</v>
      </c>
      <c r="L1276">
        <v>36.632143263886597</v>
      </c>
      <c r="M1276">
        <v>30.4003757150182</v>
      </c>
      <c r="N1276">
        <v>88.693484780097293</v>
      </c>
      <c r="O1276">
        <v>71.145621116373505</v>
      </c>
      <c r="P1276">
        <v>186639.598383604</v>
      </c>
      <c r="Q1276">
        <v>232913.59042478801</v>
      </c>
      <c r="R1276">
        <v>83.962822663274693</v>
      </c>
      <c r="S1276">
        <v>692.49746036479996</v>
      </c>
      <c r="T1276">
        <v>8.3216039518674897E-4</v>
      </c>
      <c r="U1276">
        <v>0.47750297896896599</v>
      </c>
      <c r="V1276" s="1">
        <v>0</v>
      </c>
      <c r="W1276">
        <v>0.16115339474617399</v>
      </c>
      <c r="X1276">
        <v>0.361343626284859</v>
      </c>
      <c r="Y1276" s="1">
        <v>0</v>
      </c>
      <c r="Z1276">
        <v>1</v>
      </c>
      <c r="AA1276">
        <v>3.0582353302851899E-4</v>
      </c>
      <c r="AB1276">
        <v>7.8857098680706894E-3</v>
      </c>
      <c r="AC1276">
        <v>7.0752206950967103E-3</v>
      </c>
      <c r="AD1276">
        <v>7.59470263863619E-3</v>
      </c>
      <c r="AE1276">
        <v>0.52675446005343995</v>
      </c>
      <c r="AF1276" s="3">
        <v>8.4807468068603797E-3</v>
      </c>
      <c r="AG1276">
        <v>3.3690183142467702E-3</v>
      </c>
      <c r="AH1276">
        <v>7.0777309855380901</v>
      </c>
      <c r="AI1276">
        <v>0.19276805924034801</v>
      </c>
      <c r="AJ1276">
        <v>923.31768576059903</v>
      </c>
      <c r="AK1276" t="s">
        <v>95</v>
      </c>
      <c r="AL1276" t="s">
        <v>96</v>
      </c>
      <c r="AM1276">
        <v>111708092343.35001</v>
      </c>
      <c r="AN1276">
        <v>598523</v>
      </c>
      <c r="AO1276" s="13">
        <f t="shared" si="272"/>
        <v>1.5861791034985608E-2</v>
      </c>
      <c r="AP1276" s="61">
        <f t="shared" si="273"/>
        <v>17.458354521339626</v>
      </c>
      <c r="AQ1276" s="19">
        <f t="shared" si="274"/>
        <v>4.4182381161390928E-3</v>
      </c>
      <c r="AR1276" s="16">
        <f t="shared" si="275"/>
        <v>0.24851278926210396</v>
      </c>
      <c r="AT1276" s="15">
        <v>1</v>
      </c>
    </row>
    <row r="1277" spans="1:46" x14ac:dyDescent="0.25">
      <c r="A1277" t="s">
        <v>37</v>
      </c>
      <c r="B1277">
        <v>23.7473671294069</v>
      </c>
      <c r="C1277">
        <v>2.3111824030325599E-2</v>
      </c>
      <c r="D1277">
        <v>24.466738739335799</v>
      </c>
      <c r="E1277">
        <v>4.9402575712610997</v>
      </c>
      <c r="F1277" s="1">
        <v>0</v>
      </c>
      <c r="G1277" s="1">
        <v>0</v>
      </c>
      <c r="H1277">
        <v>4.00531680116997</v>
      </c>
      <c r="I1277">
        <v>38.752721455946201</v>
      </c>
      <c r="J1277">
        <v>36.431654817900998</v>
      </c>
      <c r="K1277">
        <v>-5.8575597474974401</v>
      </c>
      <c r="L1277">
        <v>61.427127827455301</v>
      </c>
      <c r="M1277">
        <v>29.860655890923901</v>
      </c>
      <c r="N1277">
        <v>87.448608999988195</v>
      </c>
      <c r="O1277">
        <v>70.280968047482204</v>
      </c>
      <c r="P1277">
        <v>175920.80833107801</v>
      </c>
      <c r="Q1277">
        <v>220275.49431736901</v>
      </c>
      <c r="R1277">
        <v>86.018102491327497</v>
      </c>
      <c r="S1277">
        <v>699.91227026267302</v>
      </c>
      <c r="T1277">
        <v>5.1349107494028795E-4</v>
      </c>
      <c r="U1277">
        <v>0.48989238791113399</v>
      </c>
      <c r="V1277" s="1">
        <v>0</v>
      </c>
      <c r="W1277">
        <v>0.13887819659775699</v>
      </c>
      <c r="X1277">
        <v>0.371229415491107</v>
      </c>
      <c r="Y1277" s="1">
        <v>0</v>
      </c>
      <c r="Z1277">
        <v>1</v>
      </c>
      <c r="AA1277">
        <v>3.0678692219167299E-4</v>
      </c>
      <c r="AB1277">
        <v>7.5914715014879404E-3</v>
      </c>
      <c r="AC1277">
        <v>6.8887123899506403E-3</v>
      </c>
      <c r="AD1277">
        <v>8.5443685493590497E-3</v>
      </c>
      <c r="AE1277">
        <v>0.52838994203567102</v>
      </c>
      <c r="AF1277" s="3">
        <v>8.8241120319956998E-3</v>
      </c>
      <c r="AG1277">
        <v>5.3415171880296496E-3</v>
      </c>
      <c r="AH1277">
        <v>7.1744666575393099</v>
      </c>
      <c r="AI1277">
        <v>0.19082548819199799</v>
      </c>
      <c r="AJ1277">
        <v>1273.00270381328</v>
      </c>
      <c r="AK1277" t="s">
        <v>97</v>
      </c>
      <c r="AL1277" t="s">
        <v>98</v>
      </c>
      <c r="AM1277">
        <v>75952049788.860001</v>
      </c>
      <c r="AN1277">
        <v>431740</v>
      </c>
      <c r="AO1277" s="1">
        <f t="shared" si="272"/>
        <v>1.6019611344138013E-2</v>
      </c>
      <c r="AP1277" s="71">
        <f t="shared" si="273"/>
        <v>17.617054969054447</v>
      </c>
      <c r="AQ1277" s="68">
        <f t="shared" si="274"/>
        <v>6.3202607301313385E-3</v>
      </c>
      <c r="AR1277" s="72">
        <f t="shared" si="275"/>
        <v>0.34797599094291076</v>
      </c>
      <c r="AT1277" s="15">
        <v>1</v>
      </c>
    </row>
    <row r="1278" spans="1:46" x14ac:dyDescent="0.25">
      <c r="A1278" t="s">
        <v>37</v>
      </c>
      <c r="B1278">
        <v>25.247062380384701</v>
      </c>
      <c r="C1278">
        <v>2.3833656389715199E-2</v>
      </c>
      <c r="D1278">
        <v>25.1337708843173</v>
      </c>
      <c r="E1278">
        <v>12.7589814609284</v>
      </c>
      <c r="F1278" s="1">
        <v>0</v>
      </c>
      <c r="G1278" s="1">
        <v>0</v>
      </c>
      <c r="H1278">
        <v>4.1250874543537002</v>
      </c>
      <c r="I1278">
        <v>60.4667930066935</v>
      </c>
      <c r="J1278">
        <v>58.856614617543897</v>
      </c>
      <c r="K1278">
        <v>14.504794942937499</v>
      </c>
      <c r="L1278">
        <v>85.683780171455297</v>
      </c>
      <c r="M1278">
        <v>30.2849080717953</v>
      </c>
      <c r="N1278">
        <v>85.293413089317696</v>
      </c>
      <c r="O1278">
        <v>68.485797907348299</v>
      </c>
      <c r="P1278">
        <v>158088.16473788299</v>
      </c>
      <c r="Q1278">
        <v>199420.001727347</v>
      </c>
      <c r="R1278">
        <v>92.762210122773695</v>
      </c>
      <c r="S1278">
        <v>698.13453745172001</v>
      </c>
      <c r="T1278">
        <v>7.3493447514774398E-4</v>
      </c>
      <c r="U1278">
        <v>0.52560161392103</v>
      </c>
      <c r="V1278" s="1">
        <v>0</v>
      </c>
      <c r="W1278">
        <v>0.11669260009454099</v>
      </c>
      <c r="X1278">
        <v>0.35770578598442798</v>
      </c>
      <c r="Y1278" s="1">
        <v>0</v>
      </c>
      <c r="Z1278">
        <v>1</v>
      </c>
      <c r="AA1278">
        <v>3.1043090696249197E-4</v>
      </c>
      <c r="AB1278">
        <v>7.4488857972779196E-3</v>
      </c>
      <c r="AC1278">
        <v>6.8286769799385597E-3</v>
      </c>
      <c r="AD1278">
        <v>9.5568570871359896E-3</v>
      </c>
      <c r="AE1278">
        <v>0.53714401636620801</v>
      </c>
      <c r="AF1278" s="3">
        <v>9.1314482782255402E-3</v>
      </c>
      <c r="AG1278">
        <v>5.3225756556856702E-3</v>
      </c>
      <c r="AH1278">
        <v>7.13739055945305</v>
      </c>
      <c r="AI1278">
        <v>0.192379764674945</v>
      </c>
      <c r="AJ1278">
        <v>1838.1813643754899</v>
      </c>
      <c r="AK1278" t="s">
        <v>99</v>
      </c>
      <c r="AL1278" t="s">
        <v>100</v>
      </c>
      <c r="AM1278">
        <v>37073887865.339996</v>
      </c>
      <c r="AN1278">
        <v>234514</v>
      </c>
      <c r="AO1278" s="1">
        <f t="shared" si="272"/>
        <v>1.6270556165126591E-2</v>
      </c>
      <c r="AP1278" s="71">
        <f t="shared" si="273"/>
        <v>17.868823400243638</v>
      </c>
      <c r="AQ1278" s="68">
        <f t="shared" si="274"/>
        <v>7.6862845186561959E-3</v>
      </c>
      <c r="AR1278" s="72">
        <f t="shared" si="275"/>
        <v>0.41291129331103371</v>
      </c>
      <c r="AT1278" s="15">
        <v>1</v>
      </c>
    </row>
    <row r="1279" spans="1:46" x14ac:dyDescent="0.25">
      <c r="A1279" t="s">
        <v>37</v>
      </c>
      <c r="B1279">
        <v>23.975449972593601</v>
      </c>
      <c r="C1279">
        <v>2.30761934912617E-2</v>
      </c>
      <c r="D1279">
        <v>24.433672550197699</v>
      </c>
      <c r="E1279">
        <v>17.966684306422099</v>
      </c>
      <c r="F1279" s="1">
        <v>0</v>
      </c>
      <c r="G1279" s="1">
        <v>0</v>
      </c>
      <c r="H1279">
        <v>4.2628709921388301</v>
      </c>
      <c r="I1279">
        <v>82.665263600025398</v>
      </c>
      <c r="J1279">
        <v>81.717010206973498</v>
      </c>
      <c r="K1279">
        <v>40.405287703920997</v>
      </c>
      <c r="L1279">
        <v>111.176882259604</v>
      </c>
      <c r="M1279">
        <v>32.143363281850299</v>
      </c>
      <c r="N1279">
        <v>84.141779607267296</v>
      </c>
      <c r="O1279">
        <v>67.477041547691996</v>
      </c>
      <c r="P1279">
        <v>139721.714955067</v>
      </c>
      <c r="Q1279">
        <v>179149.07988626801</v>
      </c>
      <c r="R1279">
        <v>106.699181581819</v>
      </c>
      <c r="S1279">
        <v>686.36821181328605</v>
      </c>
      <c r="T1279">
        <v>1.00083353641169E-3</v>
      </c>
      <c r="U1279">
        <v>0.534142260933129</v>
      </c>
      <c r="V1279" s="1">
        <v>0</v>
      </c>
      <c r="W1279">
        <v>0.11702419029969</v>
      </c>
      <c r="X1279">
        <v>0.34883354876717998</v>
      </c>
      <c r="Y1279" s="1">
        <v>0</v>
      </c>
      <c r="Z1279">
        <v>1</v>
      </c>
      <c r="AA1279">
        <v>3.1178799896469802E-4</v>
      </c>
      <c r="AB1279">
        <v>7.3507248026123797E-3</v>
      </c>
      <c r="AC1279">
        <v>6.8278889441582002E-3</v>
      </c>
      <c r="AD1279">
        <v>9.3148848494195805E-3</v>
      </c>
      <c r="AE1279">
        <v>0.53882540716898497</v>
      </c>
      <c r="AF1279" s="3">
        <v>9.2139144625896507E-3</v>
      </c>
      <c r="AG1279">
        <v>4.7052238173511604E-3</v>
      </c>
      <c r="AH1279">
        <v>6.7750030728840898</v>
      </c>
      <c r="AI1279">
        <v>0.19478660555846</v>
      </c>
      <c r="AJ1279">
        <v>2584.5197837793598</v>
      </c>
      <c r="AK1279" t="s">
        <v>101</v>
      </c>
      <c r="AL1279" t="s">
        <v>102</v>
      </c>
      <c r="AM1279">
        <v>18953110911.939999</v>
      </c>
      <c r="AN1279">
        <v>135649</v>
      </c>
      <c r="AO1279" s="1">
        <f t="shared" si="272"/>
        <v>1.6353591405712548E-2</v>
      </c>
      <c r="AP1279" s="71">
        <f t="shared" si="273"/>
        <v>17.951975737008073</v>
      </c>
      <c r="AQ1279" s="68">
        <f t="shared" si="274"/>
        <v>6.2303091715164849E-3</v>
      </c>
      <c r="AR1279" s="72">
        <f t="shared" si="275"/>
        <v>0.33553266358131895</v>
      </c>
      <c r="AT1279" s="15">
        <v>1</v>
      </c>
    </row>
    <row r="1280" spans="1:46" x14ac:dyDescent="0.25">
      <c r="A1280" t="s">
        <v>37</v>
      </c>
      <c r="B1280">
        <v>23.014847881382099</v>
      </c>
      <c r="C1280">
        <v>2.30931931467547E-2</v>
      </c>
      <c r="D1280">
        <v>24.449450385732298</v>
      </c>
      <c r="E1280">
        <v>21.244207614673801</v>
      </c>
      <c r="F1280" s="1">
        <v>0</v>
      </c>
      <c r="G1280" s="1">
        <v>0</v>
      </c>
      <c r="H1280">
        <v>4.3688407917254901</v>
      </c>
      <c r="I1280">
        <v>105.02469377966401</v>
      </c>
      <c r="J1280">
        <v>104.54150054703</v>
      </c>
      <c r="K1280">
        <v>60.005294268425097</v>
      </c>
      <c r="L1280">
        <v>136.307656206486</v>
      </c>
      <c r="M1280">
        <v>34.127749251245703</v>
      </c>
      <c r="N1280">
        <v>82.466995656832793</v>
      </c>
      <c r="O1280">
        <v>65.342824527723195</v>
      </c>
      <c r="P1280">
        <v>127245.534122283</v>
      </c>
      <c r="Q1280">
        <v>163942.77106311801</v>
      </c>
      <c r="R1280">
        <v>117.71247555255501</v>
      </c>
      <c r="S1280">
        <v>684.16191770117996</v>
      </c>
      <c r="T1280">
        <v>8.3175688809971401E-4</v>
      </c>
      <c r="U1280">
        <v>0.52208570860117298</v>
      </c>
      <c r="V1280" s="1">
        <v>0</v>
      </c>
      <c r="W1280">
        <v>0.11361080532503599</v>
      </c>
      <c r="X1280">
        <v>0.36430348607378898</v>
      </c>
      <c r="Y1280" s="1">
        <v>0</v>
      </c>
      <c r="Z1280">
        <v>1</v>
      </c>
      <c r="AA1280">
        <v>3.1723260171417E-4</v>
      </c>
      <c r="AB1280">
        <v>7.4230630231934E-3</v>
      </c>
      <c r="AC1280">
        <v>6.9850329060026899E-3</v>
      </c>
      <c r="AD1280">
        <v>9.0987504648775992E-3</v>
      </c>
      <c r="AE1280">
        <v>0.57296884744202903</v>
      </c>
      <c r="AF1280" s="3">
        <v>9.7977672912586897E-3</v>
      </c>
      <c r="AG1280">
        <v>4.7957613756124898E-3</v>
      </c>
      <c r="AH1280">
        <v>6.7207813731700199</v>
      </c>
      <c r="AI1280">
        <v>0.21697718449067299</v>
      </c>
      <c r="AJ1280">
        <v>3398.05989011168</v>
      </c>
      <c r="AK1280" t="s">
        <v>103</v>
      </c>
      <c r="AL1280" t="s">
        <v>104</v>
      </c>
      <c r="AM1280">
        <v>10734560504.09</v>
      </c>
      <c r="AN1280">
        <v>84361</v>
      </c>
      <c r="AO1280" s="13">
        <f t="shared" si="272"/>
        <v>1.710003279897555E-2</v>
      </c>
      <c r="AP1280" s="61">
        <f t="shared" si="273"/>
        <v>18.696012292933663</v>
      </c>
      <c r="AQ1280" s="19">
        <f t="shared" si="274"/>
        <v>4.4606083979271578E-3</v>
      </c>
      <c r="AR1280" s="16">
        <f t="shared" si="275"/>
        <v>0.23100303534143385</v>
      </c>
      <c r="AT1280" s="15">
        <v>1</v>
      </c>
    </row>
    <row r="1281" spans="1:46" x14ac:dyDescent="0.25">
      <c r="A1281" t="s">
        <v>37</v>
      </c>
      <c r="B1281">
        <v>24.321640948136899</v>
      </c>
      <c r="C1281">
        <v>2.3693732417953899E-2</v>
      </c>
      <c r="D1281">
        <v>25.004893143821601</v>
      </c>
      <c r="E1281">
        <v>24.7287319267896</v>
      </c>
      <c r="F1281" s="1">
        <v>0</v>
      </c>
      <c r="G1281" s="1">
        <v>0</v>
      </c>
      <c r="H1281">
        <v>4.45853068377835</v>
      </c>
      <c r="I1281">
        <v>127.418380436224</v>
      </c>
      <c r="J1281">
        <v>127.073293192978</v>
      </c>
      <c r="K1281">
        <v>78.142324970435993</v>
      </c>
      <c r="L1281">
        <v>161.15533671583799</v>
      </c>
      <c r="M1281">
        <v>36.098596619100498</v>
      </c>
      <c r="N1281">
        <v>80.823002591769495</v>
      </c>
      <c r="O1281">
        <v>62.979672685612599</v>
      </c>
      <c r="P1281">
        <v>117855.726828327</v>
      </c>
      <c r="Q1281">
        <v>153191.56871206101</v>
      </c>
      <c r="R1281">
        <v>125.90780606112899</v>
      </c>
      <c r="S1281">
        <v>683.15296106019105</v>
      </c>
      <c r="T1281">
        <v>5.7957057225801697E-4</v>
      </c>
      <c r="U1281">
        <v>0.53591253228393199</v>
      </c>
      <c r="V1281" s="1">
        <v>0</v>
      </c>
      <c r="W1281">
        <v>9.8569391253845201E-2</v>
      </c>
      <c r="X1281">
        <v>0.36551807646222201</v>
      </c>
      <c r="Y1281" s="1">
        <v>0</v>
      </c>
      <c r="Z1281">
        <v>1</v>
      </c>
      <c r="AA1281">
        <v>3.2575349576582398E-4</v>
      </c>
      <c r="AB1281">
        <v>7.5629754379273398E-3</v>
      </c>
      <c r="AC1281">
        <v>7.1804655270628097E-3</v>
      </c>
      <c r="AD1281">
        <v>1.0031032406210699E-2</v>
      </c>
      <c r="AE1281">
        <v>0.61386669206150701</v>
      </c>
      <c r="AF1281" s="3">
        <v>1.0497120434251699E-2</v>
      </c>
      <c r="AG1281">
        <v>4.34433372473844E-3</v>
      </c>
      <c r="AH1281">
        <v>6.7764277261442603</v>
      </c>
      <c r="AI1281">
        <v>0.22007065209417401</v>
      </c>
      <c r="AJ1281">
        <v>4240.1463273150503</v>
      </c>
      <c r="AK1281" t="s">
        <v>105</v>
      </c>
      <c r="AL1281" t="s">
        <v>106</v>
      </c>
      <c r="AM1281">
        <v>6383891155.1099997</v>
      </c>
      <c r="AN1281">
        <v>54167</v>
      </c>
      <c r="AO1281" s="1">
        <f t="shared" si="272"/>
        <v>1.8003339457080332E-2</v>
      </c>
      <c r="AP1281" s="5">
        <f t="shared" si="273"/>
        <v>19.588135769265481</v>
      </c>
      <c r="AQ1281" s="3">
        <f t="shared" si="274"/>
        <v>4.9522403035215865E-3</v>
      </c>
      <c r="AR1281" s="15">
        <f t="shared" si="275"/>
        <v>0.24165164233231762</v>
      </c>
      <c r="AT1281" s="15">
        <v>1</v>
      </c>
    </row>
    <row r="1282" spans="1:46" x14ac:dyDescent="0.25">
      <c r="A1282" t="s">
        <v>37</v>
      </c>
      <c r="B1282">
        <v>21.899428614909201</v>
      </c>
      <c r="C1282">
        <v>2.2783789187687399E-2</v>
      </c>
      <c r="D1282">
        <v>24.161811059014099</v>
      </c>
      <c r="E1282">
        <v>47.025753639109801</v>
      </c>
      <c r="F1282" s="1">
        <v>0</v>
      </c>
      <c r="G1282" s="1">
        <v>0</v>
      </c>
      <c r="H1282">
        <v>4.6892210810233204</v>
      </c>
      <c r="I1282">
        <v>147.16603678251599</v>
      </c>
      <c r="J1282">
        <v>145.48266734161601</v>
      </c>
      <c r="K1282">
        <v>95.568239435592801</v>
      </c>
      <c r="L1282">
        <v>185.001076363316</v>
      </c>
      <c r="M1282">
        <v>36.503873167830001</v>
      </c>
      <c r="N1282">
        <v>79.557426517049194</v>
      </c>
      <c r="O1282">
        <v>61.638589956043802</v>
      </c>
      <c r="P1282">
        <v>104857.429704896</v>
      </c>
      <c r="Q1282">
        <v>141091.33739250599</v>
      </c>
      <c r="R1282">
        <v>124.882265508797</v>
      </c>
      <c r="S1282">
        <v>682.16266785350695</v>
      </c>
      <c r="T1282">
        <v>8.6494237620027303E-4</v>
      </c>
      <c r="U1282">
        <v>0.57798146699713104</v>
      </c>
      <c r="V1282" s="1">
        <v>0</v>
      </c>
      <c r="W1282">
        <v>8.41375273545035E-2</v>
      </c>
      <c r="X1282">
        <v>0.33788100564836399</v>
      </c>
      <c r="Y1282" s="1">
        <v>0</v>
      </c>
      <c r="Z1282">
        <v>1</v>
      </c>
      <c r="AA1282">
        <v>3.3659744555744299E-4</v>
      </c>
      <c r="AB1282">
        <v>7.3205835921464901E-3</v>
      </c>
      <c r="AC1282">
        <v>7.1551225168416796E-3</v>
      </c>
      <c r="AD1282">
        <v>1.0629873973889399E-2</v>
      </c>
      <c r="AE1282">
        <v>0.62332015582294198</v>
      </c>
      <c r="AF1282" s="3">
        <v>1.0658774664572299E-2</v>
      </c>
      <c r="AG1282">
        <v>3.3009753981834999E-3</v>
      </c>
      <c r="AH1282">
        <v>6.8927897716801896</v>
      </c>
      <c r="AI1282">
        <v>0.22743715423286201</v>
      </c>
      <c r="AJ1282">
        <v>5031.77884394988</v>
      </c>
      <c r="AK1282" t="s">
        <v>107</v>
      </c>
      <c r="AL1282" t="s">
        <v>108</v>
      </c>
      <c r="AM1282">
        <v>2597423391.2199998</v>
      </c>
      <c r="AN1282">
        <v>24771</v>
      </c>
      <c r="AO1282" s="1">
        <f t="shared" si="272"/>
        <v>1.8150494626971422E-2</v>
      </c>
      <c r="AP1282" s="5">
        <f t="shared" si="273"/>
        <v>19.732616184033468</v>
      </c>
      <c r="AQ1282" s="3">
        <f t="shared" si="274"/>
        <v>2.2365554855940523E-3</v>
      </c>
      <c r="AR1282" s="15">
        <f t="shared" si="275"/>
        <v>0.10980867466671729</v>
      </c>
      <c r="AT1282" s="15">
        <v>1</v>
      </c>
    </row>
    <row r="1283" spans="1:46" x14ac:dyDescent="0.25">
      <c r="A1283" t="s">
        <v>37</v>
      </c>
      <c r="B1283">
        <v>18.536605944376301</v>
      </c>
      <c r="C1283">
        <v>2.08798927698092E-2</v>
      </c>
      <c r="D1283">
        <v>22.369634293786099</v>
      </c>
      <c r="E1283">
        <v>89.556415819596495</v>
      </c>
      <c r="F1283" s="1">
        <v>0</v>
      </c>
      <c r="G1283" s="1">
        <v>0</v>
      </c>
      <c r="H1283">
        <v>5.0760833820694904</v>
      </c>
      <c r="I1283">
        <v>166.59150421798699</v>
      </c>
      <c r="J1283">
        <v>161.297982719895</v>
      </c>
      <c r="K1283">
        <v>122.14088297669301</v>
      </c>
      <c r="L1283">
        <v>209.647900684836</v>
      </c>
      <c r="M1283">
        <v>35.5748901017759</v>
      </c>
      <c r="N1283">
        <v>80.992635623114296</v>
      </c>
      <c r="O1283">
        <v>63.602343372852197</v>
      </c>
      <c r="P1283">
        <v>91993.621833262398</v>
      </c>
      <c r="Q1283">
        <v>121978.406446914</v>
      </c>
      <c r="R1283">
        <v>118.984753176401</v>
      </c>
      <c r="S1283">
        <v>667.99859439079898</v>
      </c>
      <c r="T1283">
        <v>4.2615536233188899E-3</v>
      </c>
      <c r="U1283">
        <v>0.65756093900980905</v>
      </c>
      <c r="V1283" s="1">
        <v>0</v>
      </c>
      <c r="W1283">
        <v>6.86058723848261E-2</v>
      </c>
      <c r="X1283">
        <v>0.27383318860536399</v>
      </c>
      <c r="Y1283" s="1">
        <v>0</v>
      </c>
      <c r="Z1283">
        <v>1</v>
      </c>
      <c r="AA1283">
        <v>3.4300461314159901E-4</v>
      </c>
      <c r="AB1283">
        <v>7.0134126609891897E-3</v>
      </c>
      <c r="AC1283">
        <v>7.2244217383098204E-3</v>
      </c>
      <c r="AD1283">
        <v>1.00713138500095E-2</v>
      </c>
      <c r="AE1283">
        <v>0.58374898988832802</v>
      </c>
      <c r="AF1283" s="3">
        <v>9.9821077270904092E-3</v>
      </c>
      <c r="AG1283">
        <v>2.6349148039651001E-3</v>
      </c>
      <c r="AH1283">
        <v>6.7697460371847198</v>
      </c>
      <c r="AI1283">
        <v>0.21700643336932399</v>
      </c>
      <c r="AJ1283">
        <v>5615.8328588144504</v>
      </c>
      <c r="AK1283" t="s">
        <v>109</v>
      </c>
      <c r="AL1283" t="s">
        <v>110</v>
      </c>
      <c r="AM1283">
        <v>1081385024.6500001</v>
      </c>
      <c r="AN1283">
        <v>11755</v>
      </c>
      <c r="AO1283" s="1">
        <f t="shared" si="272"/>
        <v>1.7549534078541828E-2</v>
      </c>
      <c r="AP1283" s="5">
        <f t="shared" si="273"/>
        <v>19.141076459348927</v>
      </c>
      <c r="AQ1283" s="3">
        <f t="shared" si="274"/>
        <v>-6.0994838610968147E-4</v>
      </c>
      <c r="AR1283" s="15">
        <f t="shared" si="275"/>
        <v>-3.1579755519830721E-2</v>
      </c>
      <c r="AT1283" s="15">
        <v>1</v>
      </c>
    </row>
    <row r="1284" spans="1:46" x14ac:dyDescent="0.25">
      <c r="A1284" t="s">
        <v>37</v>
      </c>
      <c r="B1284">
        <v>21.809000005351901</v>
      </c>
      <c r="C1284">
        <v>2.00413126568009E-2</v>
      </c>
      <c r="D1284">
        <v>21.568014831313199</v>
      </c>
      <c r="E1284">
        <v>112.94798110919901</v>
      </c>
      <c r="F1284" s="1">
        <v>0</v>
      </c>
      <c r="G1284" s="1">
        <v>0</v>
      </c>
      <c r="H1284">
        <v>5.3086821830674902</v>
      </c>
      <c r="I1284">
        <v>190.24014914928301</v>
      </c>
      <c r="J1284">
        <v>186.37506603552799</v>
      </c>
      <c r="K1284">
        <v>146.006080239711</v>
      </c>
      <c r="L1284">
        <v>235.263707429633</v>
      </c>
      <c r="M1284">
        <v>34.895650459017602</v>
      </c>
      <c r="N1284">
        <v>79.421346383130697</v>
      </c>
      <c r="O1284">
        <v>62.647142363307502</v>
      </c>
      <c r="P1284">
        <v>87434.242757111497</v>
      </c>
      <c r="Q1284">
        <v>115288.834048943</v>
      </c>
      <c r="R1284">
        <v>121.738120018161</v>
      </c>
      <c r="S1284">
        <v>667.28413355913801</v>
      </c>
      <c r="T1284" s="1">
        <v>0</v>
      </c>
      <c r="U1284">
        <v>0.69882538788237503</v>
      </c>
      <c r="V1284" s="1">
        <v>0</v>
      </c>
      <c r="W1284">
        <v>8.4511410216455807E-2</v>
      </c>
      <c r="X1284">
        <v>0.216663201901168</v>
      </c>
      <c r="Y1284" s="1">
        <v>0</v>
      </c>
      <c r="Z1284">
        <v>1</v>
      </c>
      <c r="AA1284">
        <v>3.46938743916435E-4</v>
      </c>
      <c r="AB1284">
        <v>6.6226404676830598E-3</v>
      </c>
      <c r="AC1284">
        <v>6.9056964807742999E-3</v>
      </c>
      <c r="AD1284">
        <v>9.6412472584166391E-3</v>
      </c>
      <c r="AE1284">
        <v>0.57279239839182605</v>
      </c>
      <c r="AF1284" s="3">
        <v>9.7947500125002401E-3</v>
      </c>
      <c r="AG1284">
        <v>2.7790533486379402E-3</v>
      </c>
      <c r="AH1284">
        <v>6.80557805155627</v>
      </c>
      <c r="AI1284">
        <v>0.21460865150550201</v>
      </c>
      <c r="AJ1284">
        <v>6191.6301783957097</v>
      </c>
      <c r="AK1284" t="s">
        <v>111</v>
      </c>
      <c r="AL1284" t="s">
        <v>112</v>
      </c>
      <c r="AM1284">
        <v>279702142.57999998</v>
      </c>
      <c r="AN1284">
        <v>3199</v>
      </c>
      <c r="AO1284" s="1">
        <f t="shared" si="272"/>
        <v>1.7047385237190973E-2</v>
      </c>
      <c r="AP1284" s="5">
        <f t="shared" si="273"/>
        <v>18.643737781546744</v>
      </c>
      <c r="AQ1284" s="3">
        <f t="shared" si="274"/>
        <v>3.2451947370735063E-3</v>
      </c>
      <c r="AR1284" s="15">
        <f t="shared" si="275"/>
        <v>0.16977616081567515</v>
      </c>
      <c r="AT1284" s="15">
        <v>1</v>
      </c>
    </row>
    <row r="1285" spans="1:46" x14ac:dyDescent="0.25">
      <c r="A1285" t="s">
        <v>37</v>
      </c>
      <c r="B1285">
        <v>11.4548827794932</v>
      </c>
      <c r="C1285">
        <v>1.8800168523725298E-2</v>
      </c>
      <c r="D1285">
        <v>20.367641363263399</v>
      </c>
      <c r="E1285">
        <v>164.876570216624</v>
      </c>
      <c r="F1285" s="1">
        <v>0</v>
      </c>
      <c r="G1285" s="1">
        <v>0</v>
      </c>
      <c r="H1285">
        <v>5.7593563781598798</v>
      </c>
      <c r="I1285">
        <v>227.24297732373401</v>
      </c>
      <c r="J1285">
        <v>218.56807969880899</v>
      </c>
      <c r="K1285">
        <v>189.755867352248</v>
      </c>
      <c r="L1285">
        <v>272.90292947646799</v>
      </c>
      <c r="M1285">
        <v>33.427347403139898</v>
      </c>
      <c r="N1285">
        <v>80.579994801431198</v>
      </c>
      <c r="O1285">
        <v>65.481743917883193</v>
      </c>
      <c r="P1285">
        <v>86120.885193097696</v>
      </c>
      <c r="Q1285">
        <v>109021.509009481</v>
      </c>
      <c r="R1285">
        <v>120.60050826787101</v>
      </c>
      <c r="S1285">
        <v>651.82765325804803</v>
      </c>
      <c r="T1285" s="1">
        <v>0</v>
      </c>
      <c r="U1285">
        <v>0.89100156440130596</v>
      </c>
      <c r="V1285" s="1">
        <v>0</v>
      </c>
      <c r="W1285">
        <v>3.3195645047798802E-2</v>
      </c>
      <c r="X1285">
        <v>7.58027905508947E-2</v>
      </c>
      <c r="Y1285" s="1">
        <v>0</v>
      </c>
      <c r="Z1285">
        <v>1</v>
      </c>
      <c r="AA1285">
        <v>3.1544572840410101E-4</v>
      </c>
      <c r="AB1285">
        <v>6.3466742831824402E-3</v>
      </c>
      <c r="AC1285">
        <v>6.7299274819867102E-3</v>
      </c>
      <c r="AD1285">
        <v>8.6702408754624396E-3</v>
      </c>
      <c r="AE1285">
        <v>0.48576353553395901</v>
      </c>
      <c r="AF1285" s="3">
        <v>8.3065564576307004E-3</v>
      </c>
      <c r="AG1285">
        <v>3.0734313690270899E-3</v>
      </c>
      <c r="AH1285">
        <v>6.3853989809006997</v>
      </c>
      <c r="AI1285">
        <v>0.18897257131530801</v>
      </c>
      <c r="AJ1285">
        <v>6573.3869384293603</v>
      </c>
      <c r="AK1285" t="s">
        <v>113</v>
      </c>
      <c r="AL1285" t="s">
        <v>114</v>
      </c>
      <c r="AM1285">
        <v>209618234.56</v>
      </c>
      <c r="AN1285">
        <v>2434</v>
      </c>
      <c r="AO1285" s="1">
        <f>AA1285+AC1285*$AO$930+AF1285*AT1285</f>
        <v>1.5351929668021512E-2</v>
      </c>
      <c r="AP1285" s="5">
        <f>100*(1-(1-AO1285)^12)</f>
        <v>16.943732639751531</v>
      </c>
      <c r="AQ1285" s="3">
        <f>(1-(1-B1285/100)^(1/12))- AO1285</f>
        <v>-5.2649838871679493E-3</v>
      </c>
      <c r="AR1285" s="15">
        <f>B1285/AP1285-1</f>
        <v>-0.32394573126000537</v>
      </c>
      <c r="AT1285" s="15">
        <v>1</v>
      </c>
    </row>
    <row r="1288" spans="1:46" x14ac:dyDescent="0.25">
      <c r="AO1288" t="s">
        <v>226</v>
      </c>
      <c r="AP1288" t="s">
        <v>67</v>
      </c>
      <c r="AQ1288" t="s">
        <v>268</v>
      </c>
      <c r="AR1288" t="s">
        <v>340</v>
      </c>
    </row>
    <row r="1289" spans="1:46" x14ac:dyDescent="0.25">
      <c r="A1289" t="s">
        <v>0</v>
      </c>
      <c r="B1289" t="s">
        <v>1</v>
      </c>
      <c r="C1289" t="s">
        <v>2</v>
      </c>
      <c r="D1289" t="s">
        <v>3</v>
      </c>
      <c r="E1289" t="s">
        <v>5</v>
      </c>
      <c r="F1289" t="s">
        <v>6</v>
      </c>
      <c r="G1289" t="s">
        <v>208</v>
      </c>
      <c r="H1289" t="s">
        <v>7</v>
      </c>
      <c r="I1289" t="s">
        <v>8</v>
      </c>
      <c r="J1289" t="s">
        <v>134</v>
      </c>
      <c r="K1289" t="s">
        <v>143</v>
      </c>
      <c r="L1289" t="s">
        <v>9</v>
      </c>
      <c r="M1289" t="s">
        <v>10</v>
      </c>
      <c r="N1289" t="s">
        <v>11</v>
      </c>
      <c r="O1289" t="s">
        <v>13</v>
      </c>
      <c r="P1289" t="s">
        <v>14</v>
      </c>
      <c r="Q1289" t="s">
        <v>15</v>
      </c>
      <c r="R1289" t="s">
        <v>16</v>
      </c>
      <c r="S1289" t="s">
        <v>17</v>
      </c>
      <c r="T1289" t="s">
        <v>18</v>
      </c>
      <c r="U1289" t="s">
        <v>20</v>
      </c>
      <c r="V1289" t="s">
        <v>21</v>
      </c>
      <c r="W1289" t="s">
        <v>22</v>
      </c>
      <c r="X1289" t="s">
        <v>23</v>
      </c>
      <c r="Y1289" t="s">
        <v>24</v>
      </c>
      <c r="Z1289" t="s">
        <v>25</v>
      </c>
      <c r="AA1289" t="s">
        <v>26</v>
      </c>
      <c r="AB1289" t="s">
        <v>27</v>
      </c>
      <c r="AC1289" t="s">
        <v>263</v>
      </c>
      <c r="AD1289" t="s">
        <v>29</v>
      </c>
      <c r="AE1289" t="s">
        <v>326</v>
      </c>
      <c r="AF1289" s="3" t="s">
        <v>233</v>
      </c>
      <c r="AG1289" t="s">
        <v>30</v>
      </c>
      <c r="AH1289" t="s">
        <v>31</v>
      </c>
      <c r="AI1289" t="s">
        <v>32</v>
      </c>
      <c r="AJ1289" t="s">
        <v>33</v>
      </c>
      <c r="AK1289" t="s">
        <v>34</v>
      </c>
      <c r="AL1289" t="s">
        <v>74</v>
      </c>
      <c r="AM1289" t="s">
        <v>35</v>
      </c>
      <c r="AN1289" t="s">
        <v>36</v>
      </c>
      <c r="AO1289" s="15">
        <v>1</v>
      </c>
      <c r="AP1289" s="15">
        <v>1</v>
      </c>
    </row>
    <row r="1290" spans="1:46" x14ac:dyDescent="0.25">
      <c r="A1290" t="s">
        <v>37</v>
      </c>
      <c r="B1290">
        <v>5.6016867414424398</v>
      </c>
      <c r="C1290">
        <v>4.9829928522612402E-3</v>
      </c>
      <c r="D1290">
        <v>5.8184037422030599</v>
      </c>
      <c r="E1290">
        <v>-75.2109853265232</v>
      </c>
      <c r="F1290" s="1">
        <v>0</v>
      </c>
      <c r="G1290" s="1">
        <v>0</v>
      </c>
      <c r="H1290">
        <v>3.0616718402140299</v>
      </c>
      <c r="I1290">
        <v>-171.53712932763599</v>
      </c>
      <c r="J1290">
        <v>-196.05166787839701</v>
      </c>
      <c r="K1290">
        <v>-172.53973051295199</v>
      </c>
      <c r="L1290">
        <v>-155.673270059792</v>
      </c>
      <c r="M1290">
        <v>20.374458446502299</v>
      </c>
      <c r="N1290">
        <v>93.377621230951803</v>
      </c>
      <c r="O1290">
        <v>83.758678528641695</v>
      </c>
      <c r="P1290">
        <v>251585.2764232</v>
      </c>
      <c r="Q1290">
        <v>288181.83489640901</v>
      </c>
      <c r="R1290">
        <v>81.381944328837506</v>
      </c>
      <c r="S1290">
        <v>667.84270862900598</v>
      </c>
      <c r="T1290" s="1">
        <v>0</v>
      </c>
      <c r="U1290">
        <v>0.69751147335099395</v>
      </c>
      <c r="V1290" s="1">
        <v>0</v>
      </c>
      <c r="W1290">
        <v>0.134781447146016</v>
      </c>
      <c r="X1290">
        <v>0.16770707950298899</v>
      </c>
      <c r="Y1290" s="1">
        <v>0</v>
      </c>
      <c r="Z1290">
        <v>1</v>
      </c>
      <c r="AA1290">
        <v>2.90419638990497E-4</v>
      </c>
      <c r="AB1290">
        <v>4.6925725133974399E-3</v>
      </c>
      <c r="AC1290">
        <v>4.3544442541727504E-3</v>
      </c>
      <c r="AD1290" s="1">
        <v>0</v>
      </c>
      <c r="AE1290">
        <v>5.56790450472694E-2</v>
      </c>
      <c r="AF1290" s="3">
        <v>1.11358090094538E-4</v>
      </c>
      <c r="AG1290" s="1">
        <v>0</v>
      </c>
      <c r="AH1290">
        <v>4.4093946315117103</v>
      </c>
      <c r="AI1290">
        <v>7.6885338916790794E-2</v>
      </c>
      <c r="AJ1290">
        <v>0.83789632311800999</v>
      </c>
      <c r="AK1290" t="s">
        <v>79</v>
      </c>
      <c r="AL1290" t="s">
        <v>80</v>
      </c>
      <c r="AM1290">
        <v>234225892.34999999</v>
      </c>
      <c r="AN1290">
        <v>931</v>
      </c>
      <c r="AO1290" s="1">
        <f>AA1290+AC1290*$AO$930+AF1290*AT1290</f>
        <v>4.7562219832577857E-3</v>
      </c>
      <c r="AP1290" s="5">
        <f>100*(1-(1-AO1290)^12)</f>
        <v>5.5605054253810016</v>
      </c>
      <c r="AQ1290" s="3">
        <f>(1-(1-B1290/100)^(1/12))- AO1290</f>
        <v>3.617275664166697E-5</v>
      </c>
      <c r="AR1290" s="15">
        <f>B1290/AP1290-1</f>
        <v>7.4060382844813866E-3</v>
      </c>
      <c r="AT1290" s="15">
        <v>1</v>
      </c>
    </row>
    <row r="1291" spans="1:46" x14ac:dyDescent="0.25">
      <c r="A1291" t="s">
        <v>37</v>
      </c>
      <c r="B1291">
        <v>8.3631301646572496</v>
      </c>
      <c r="C1291">
        <v>5.0724678438815998E-3</v>
      </c>
      <c r="D1291">
        <v>5.9199826817634396</v>
      </c>
      <c r="E1291">
        <v>-58.5625021845091</v>
      </c>
      <c r="F1291" s="1">
        <v>0</v>
      </c>
      <c r="G1291" s="1">
        <v>0</v>
      </c>
      <c r="H1291">
        <v>3.2582248284437698</v>
      </c>
      <c r="I1291">
        <v>-152.68452886111001</v>
      </c>
      <c r="J1291">
        <v>-177.63909991904899</v>
      </c>
      <c r="K1291">
        <v>-154.63489794209099</v>
      </c>
      <c r="L1291">
        <v>-136.903971637908</v>
      </c>
      <c r="M1291">
        <v>20.412048260957199</v>
      </c>
      <c r="N1291">
        <v>94.791109680456202</v>
      </c>
      <c r="O1291">
        <v>84.251997730176498</v>
      </c>
      <c r="P1291">
        <v>252926.30442592001</v>
      </c>
      <c r="Q1291">
        <v>292074.941237705</v>
      </c>
      <c r="R1291">
        <v>83.354628528323303</v>
      </c>
      <c r="S1291">
        <v>671.993517513234</v>
      </c>
      <c r="T1291" s="1">
        <v>0</v>
      </c>
      <c r="U1291">
        <v>0.67325862942220205</v>
      </c>
      <c r="V1291" s="1">
        <v>0</v>
      </c>
      <c r="W1291">
        <v>0.16005935504004501</v>
      </c>
      <c r="X1291">
        <v>0.166682015537751</v>
      </c>
      <c r="Y1291" s="1">
        <v>0</v>
      </c>
      <c r="Z1291">
        <v>1</v>
      </c>
      <c r="AA1291">
        <v>2.8992022196917399E-4</v>
      </c>
      <c r="AB1291">
        <v>4.7798482066217698E-3</v>
      </c>
      <c r="AC1291">
        <v>4.5272256886007304E-3</v>
      </c>
      <c r="AD1291">
        <v>2.62629809758743E-6</v>
      </c>
      <c r="AE1291">
        <v>5.3221672621122297E-2</v>
      </c>
      <c r="AF1291" s="3">
        <v>3.1933003572673401E-4</v>
      </c>
      <c r="AG1291" s="1">
        <v>0</v>
      </c>
      <c r="AH1291">
        <v>5.0009775179385896</v>
      </c>
      <c r="AI1291">
        <v>8.7387440631103194E-2</v>
      </c>
      <c r="AJ1291">
        <v>2.1278503172013101</v>
      </c>
      <c r="AK1291" t="s">
        <v>81</v>
      </c>
      <c r="AL1291" t="s">
        <v>82</v>
      </c>
      <c r="AM1291">
        <v>2548738369.6999998</v>
      </c>
      <c r="AN1291">
        <v>10077</v>
      </c>
      <c r="AO1291" s="1">
        <f t="shared" ref="AO1291:AO1294" si="276">AA1291+AC1291*$AO$930+AF1291*AT1291</f>
        <v>5.136475946296638E-3</v>
      </c>
      <c r="AP1291" s="5">
        <f t="shared" ref="AP1291:AP1305" si="277">100*(1-(1-AO1291)^12)</f>
        <v>5.9925880066708404</v>
      </c>
      <c r="AQ1291" s="3">
        <f t="shared" ref="AQ1291:AQ1294" si="278">(1-(1-B1291/100)^(1/12))- AO1291</f>
        <v>2.1151437673815211E-3</v>
      </c>
      <c r="AR1291" s="15">
        <f t="shared" ref="AR1291:AR1294" si="279">B1291/AP1291-1</f>
        <v>0.39557903118778803</v>
      </c>
      <c r="AT1291" s="15">
        <f>AT1290</f>
        <v>1</v>
      </c>
    </row>
    <row r="1292" spans="1:46" x14ac:dyDescent="0.25">
      <c r="A1292" t="s">
        <v>37</v>
      </c>
      <c r="B1292">
        <v>11.132670401990101</v>
      </c>
      <c r="C1292">
        <v>6.9002301221850297E-3</v>
      </c>
      <c r="D1292">
        <v>7.9731461196582796</v>
      </c>
      <c r="E1292">
        <v>-42.640323150005102</v>
      </c>
      <c r="F1292" s="1">
        <v>0</v>
      </c>
      <c r="G1292" s="1">
        <v>0</v>
      </c>
      <c r="H1292">
        <v>3.31356739675459</v>
      </c>
      <c r="I1292">
        <v>-126.551350098782</v>
      </c>
      <c r="J1292">
        <v>-151.380949087262</v>
      </c>
      <c r="K1292">
        <v>-128.528205591583</v>
      </c>
      <c r="L1292">
        <v>-110.149422259986</v>
      </c>
      <c r="M1292">
        <v>19.550016654078298</v>
      </c>
      <c r="N1292">
        <v>94.7779268839856</v>
      </c>
      <c r="O1292">
        <v>83.565049488868397</v>
      </c>
      <c r="P1292">
        <v>243340.63003734301</v>
      </c>
      <c r="Q1292">
        <v>285799.67055554298</v>
      </c>
      <c r="R1292">
        <v>83.601821908837394</v>
      </c>
      <c r="S1292">
        <v>670.37491326332804</v>
      </c>
      <c r="T1292">
        <v>4.2131594859742101E-4</v>
      </c>
      <c r="U1292">
        <v>0.62040424063574195</v>
      </c>
      <c r="V1292" s="1">
        <v>0</v>
      </c>
      <c r="W1292">
        <v>0.197914759096328</v>
      </c>
      <c r="X1292">
        <v>0.18168100026792799</v>
      </c>
      <c r="Y1292" s="1">
        <v>0</v>
      </c>
      <c r="Z1292">
        <v>1</v>
      </c>
      <c r="AA1292">
        <v>2.89282130601926E-4</v>
      </c>
      <c r="AB1292">
        <v>6.2551314888115699E-3</v>
      </c>
      <c r="AC1292">
        <v>6.0132328855363303E-3</v>
      </c>
      <c r="AD1292">
        <v>3.55301181546987E-4</v>
      </c>
      <c r="AE1292">
        <v>6.7855839825620698E-2</v>
      </c>
      <c r="AF1292" s="3">
        <v>6.10702558430587E-4</v>
      </c>
      <c r="AG1292" s="1">
        <v>0</v>
      </c>
      <c r="AH1292">
        <v>5.9627777459151599</v>
      </c>
      <c r="AI1292">
        <v>9.8265202139459995E-2</v>
      </c>
      <c r="AJ1292">
        <v>2.0578279433879501</v>
      </c>
      <c r="AK1292" t="s">
        <v>83</v>
      </c>
      <c r="AL1292" t="s">
        <v>84</v>
      </c>
      <c r="AM1292">
        <v>20135463773.07</v>
      </c>
      <c r="AN1292">
        <v>82746</v>
      </c>
      <c r="AO1292" s="1">
        <f t="shared" si="276"/>
        <v>6.9132175745688432E-3</v>
      </c>
      <c r="AP1292" s="5">
        <f t="shared" si="277"/>
        <v>7.9875870665483735</v>
      </c>
      <c r="AQ1292" s="3">
        <f t="shared" si="278"/>
        <v>2.8740396609035143E-3</v>
      </c>
      <c r="AR1292" s="15">
        <f t="shared" si="279"/>
        <v>0.39374636035119837</v>
      </c>
      <c r="AT1292" s="15">
        <f t="shared" ref="AT1292:AT1294" si="280">AT1291</f>
        <v>1</v>
      </c>
    </row>
    <row r="1293" spans="1:46" x14ac:dyDescent="0.25">
      <c r="A1293" t="s">
        <v>37</v>
      </c>
      <c r="B1293">
        <v>10.863367971667399</v>
      </c>
      <c r="C1293">
        <v>7.7697149169914598E-3</v>
      </c>
      <c r="D1293">
        <v>8.9353668336979606</v>
      </c>
      <c r="E1293">
        <v>-30.299877326216698</v>
      </c>
      <c r="F1293" s="1">
        <v>0</v>
      </c>
      <c r="G1293" s="1">
        <v>0</v>
      </c>
      <c r="H1293">
        <v>3.47853204217264</v>
      </c>
      <c r="I1293">
        <v>-104.710538399089</v>
      </c>
      <c r="J1293">
        <v>-131.62093801412101</v>
      </c>
      <c r="K1293">
        <v>-110.86454768510001</v>
      </c>
      <c r="L1293">
        <v>-87.045185404893004</v>
      </c>
      <c r="M1293">
        <v>18.765729009951599</v>
      </c>
      <c r="N1293">
        <v>94.658212888771104</v>
      </c>
      <c r="O1293">
        <v>83.800160394737205</v>
      </c>
      <c r="P1293">
        <v>225951.10917999499</v>
      </c>
      <c r="Q1293">
        <v>274057.62443080102</v>
      </c>
      <c r="R1293">
        <v>83.443391782237697</v>
      </c>
      <c r="S1293">
        <v>674.22336088767599</v>
      </c>
      <c r="T1293">
        <v>4.51371171840238E-4</v>
      </c>
      <c r="U1293">
        <v>0.59149854451157702</v>
      </c>
      <c r="V1293" s="1">
        <v>0</v>
      </c>
      <c r="W1293">
        <v>0.198342072018837</v>
      </c>
      <c r="X1293">
        <v>0.21015938346958499</v>
      </c>
      <c r="Y1293" s="1">
        <v>0</v>
      </c>
      <c r="Z1293">
        <v>1</v>
      </c>
      <c r="AA1293">
        <v>2.90764924618376E-4</v>
      </c>
      <c r="AB1293">
        <v>6.7229700718444401E-3</v>
      </c>
      <c r="AC1293">
        <v>6.2107440260093403E-3</v>
      </c>
      <c r="AD1293">
        <v>6.8694181832630802E-4</v>
      </c>
      <c r="AE1293">
        <v>6.4784777267397106E-2</v>
      </c>
      <c r="AF1293" s="3">
        <v>6.8671863903440895E-4</v>
      </c>
      <c r="AG1293" s="1">
        <v>2.4843639841170299E-7</v>
      </c>
      <c r="AH1293">
        <v>6.0772295371241301</v>
      </c>
      <c r="AI1293">
        <v>9.6572723765293897E-2</v>
      </c>
      <c r="AJ1293">
        <v>11.258491695857201</v>
      </c>
      <c r="AK1293" t="s">
        <v>85</v>
      </c>
      <c r="AL1293" t="s">
        <v>86</v>
      </c>
      <c r="AM1293">
        <v>31517242366.189999</v>
      </c>
      <c r="AN1293">
        <v>139487</v>
      </c>
      <c r="AO1293" s="1">
        <f t="shared" si="276"/>
        <v>7.1882275896621257E-3</v>
      </c>
      <c r="AP1293" s="5">
        <f t="shared" si="277"/>
        <v>8.2928876356054069</v>
      </c>
      <c r="AQ1293" s="3">
        <f t="shared" si="278"/>
        <v>2.3493156112717921E-3</v>
      </c>
      <c r="AR1293" s="15">
        <f t="shared" si="279"/>
        <v>0.30996203602538497</v>
      </c>
      <c r="AT1293" s="15">
        <f t="shared" si="280"/>
        <v>1</v>
      </c>
    </row>
    <row r="1294" spans="1:46" x14ac:dyDescent="0.25">
      <c r="A1294" t="s">
        <v>37</v>
      </c>
      <c r="B1294">
        <v>10.6810092262014</v>
      </c>
      <c r="C1294">
        <v>8.3493296716283701E-3</v>
      </c>
      <c r="D1294">
        <v>9.5716685544199809</v>
      </c>
      <c r="E1294">
        <v>-23.237130471316402</v>
      </c>
      <c r="F1294" s="1">
        <v>0</v>
      </c>
      <c r="G1294" s="1">
        <v>0</v>
      </c>
      <c r="H1294">
        <v>3.6056921060422402</v>
      </c>
      <c r="I1294">
        <v>-80.162156764902605</v>
      </c>
      <c r="J1294">
        <v>-109.612015007916</v>
      </c>
      <c r="K1294">
        <v>-88.479031556734</v>
      </c>
      <c r="L1294">
        <v>-61.685373788212701</v>
      </c>
      <c r="M1294">
        <v>17.787548271736501</v>
      </c>
      <c r="N1294">
        <v>94.416970006181899</v>
      </c>
      <c r="O1294">
        <v>84.029373665840197</v>
      </c>
      <c r="P1294">
        <v>216039.38203521501</v>
      </c>
      <c r="Q1294">
        <v>264058.41770982801</v>
      </c>
      <c r="R1294">
        <v>83.164279793068602</v>
      </c>
      <c r="S1294">
        <v>678.420912927308</v>
      </c>
      <c r="T1294">
        <v>4.3007646116545299E-4</v>
      </c>
      <c r="U1294">
        <v>0.57819447538248103</v>
      </c>
      <c r="V1294" s="1">
        <v>0</v>
      </c>
      <c r="W1294">
        <v>0.189636082494609</v>
      </c>
      <c r="X1294">
        <v>0.23216944212290799</v>
      </c>
      <c r="Y1294" s="1">
        <v>0</v>
      </c>
      <c r="Z1294">
        <v>1</v>
      </c>
      <c r="AA1294">
        <v>2.9260201891460799E-4</v>
      </c>
      <c r="AB1294">
        <v>7.3190915556101202E-3</v>
      </c>
      <c r="AC1294">
        <v>6.4853351062799302E-3</v>
      </c>
      <c r="AD1294">
        <v>5.3992801534357901E-4</v>
      </c>
      <c r="AE1294">
        <v>5.8885103016392097E-2</v>
      </c>
      <c r="AF1294" s="3">
        <v>6.94844215593428E-4</v>
      </c>
      <c r="AG1294">
        <v>1.3750053144205099E-6</v>
      </c>
      <c r="AH1294">
        <v>6.2343964953812101</v>
      </c>
      <c r="AI1294">
        <v>9.3061639957175896E-2</v>
      </c>
      <c r="AJ1294">
        <v>34.297908983429103</v>
      </c>
      <c r="AK1294" t="s">
        <v>87</v>
      </c>
      <c r="AL1294" t="s">
        <v>88</v>
      </c>
      <c r="AM1294">
        <v>44611916350.889999</v>
      </c>
      <c r="AN1294">
        <v>206499</v>
      </c>
      <c r="AO1294" s="1">
        <f t="shared" si="276"/>
        <v>7.4727813407879659E-3</v>
      </c>
      <c r="AP1294" s="5">
        <f t="shared" si="277"/>
        <v>8.6078054033450808</v>
      </c>
      <c r="AQ1294" s="3">
        <f t="shared" si="278"/>
        <v>1.8960598482227467E-3</v>
      </c>
      <c r="AR1294" s="15">
        <f t="shared" si="279"/>
        <v>0.24085161382141052</v>
      </c>
      <c r="AT1294" s="15">
        <f t="shared" si="280"/>
        <v>1</v>
      </c>
    </row>
    <row r="1295" spans="1:46" x14ac:dyDescent="0.25">
      <c r="A1295" t="s">
        <v>37</v>
      </c>
      <c r="B1295">
        <v>13.321304333873501</v>
      </c>
      <c r="C1295">
        <v>8.2653034476825298E-3</v>
      </c>
      <c r="D1295">
        <v>9.4796777731061699</v>
      </c>
      <c r="E1295">
        <v>-25.3959237065941</v>
      </c>
      <c r="F1295" s="1">
        <v>0</v>
      </c>
      <c r="G1295" s="1">
        <v>0</v>
      </c>
      <c r="H1295">
        <v>3.5344097422530001</v>
      </c>
      <c r="I1295">
        <v>-56.378702239973698</v>
      </c>
      <c r="J1295">
        <v>-90.833341008884602</v>
      </c>
      <c r="K1295">
        <v>-63.540745334357197</v>
      </c>
      <c r="L1295">
        <v>-38.321423986685197</v>
      </c>
      <c r="M1295">
        <v>16.5064191489462</v>
      </c>
      <c r="N1295">
        <v>94.311607325996803</v>
      </c>
      <c r="O1295">
        <v>84.417261894454896</v>
      </c>
      <c r="P1295">
        <v>221052.40265200299</v>
      </c>
      <c r="Q1295">
        <v>268565.50069686503</v>
      </c>
      <c r="R1295">
        <v>83.214222742338805</v>
      </c>
      <c r="S1295">
        <v>681.09322433512398</v>
      </c>
      <c r="T1295">
        <v>3.9158955941745102E-4</v>
      </c>
      <c r="U1295">
        <v>0.54985064620680002</v>
      </c>
      <c r="V1295" s="1">
        <v>0</v>
      </c>
      <c r="W1295">
        <v>0.20229254130996899</v>
      </c>
      <c r="X1295">
        <v>0.24785681248322999</v>
      </c>
      <c r="Y1295" s="1">
        <v>0</v>
      </c>
      <c r="Z1295">
        <v>1</v>
      </c>
      <c r="AA1295">
        <v>2.8969968453118199E-4</v>
      </c>
      <c r="AB1295">
        <v>7.3172766465498399E-3</v>
      </c>
      <c r="AC1295">
        <v>6.4235284176313197E-3</v>
      </c>
      <c r="AD1295">
        <v>2.99247248193781E-4</v>
      </c>
      <c r="AE1295">
        <v>5.0538970366354297E-2</v>
      </c>
      <c r="AF1295" s="3">
        <v>6.5195271772597004E-4</v>
      </c>
      <c r="AG1295">
        <v>4.6155128061364899E-5</v>
      </c>
      <c r="AH1295">
        <v>6.4691809590556897</v>
      </c>
      <c r="AI1295">
        <v>8.8664060756566396E-2</v>
      </c>
      <c r="AJ1295">
        <v>54.264948065633902</v>
      </c>
      <c r="AK1295" t="s">
        <v>89</v>
      </c>
      <c r="AL1295" t="s">
        <v>90</v>
      </c>
      <c r="AM1295">
        <v>62260514468.949997</v>
      </c>
      <c r="AN1295">
        <v>281655</v>
      </c>
      <c r="AO1295" s="1">
        <f t="shared" ref="AO1295:AO1305" si="281">AA1295+AC1295*$AO$930+AF1295*AT1295</f>
        <v>7.3651808198884712E-3</v>
      </c>
      <c r="AP1295" s="5">
        <f t="shared" si="277"/>
        <v>8.4888398391342221</v>
      </c>
      <c r="AQ1295" s="3">
        <f t="shared" ref="AQ1295:AQ1305" si="282">(1-(1-B1295/100)^(1/12))- AO1295</f>
        <v>4.477639122398837E-3</v>
      </c>
      <c r="AR1295" s="15">
        <f t="shared" ref="AR1295:AR1305" si="283">B1295/AP1295-1</f>
        <v>0.56927266697402334</v>
      </c>
      <c r="AT1295" s="15">
        <f t="shared" ref="AT1295:AT1305" si="284">AT1294</f>
        <v>1</v>
      </c>
    </row>
    <row r="1296" spans="1:46" x14ac:dyDescent="0.25">
      <c r="A1296" t="s">
        <v>37</v>
      </c>
      <c r="B1296">
        <v>13.483311854312699</v>
      </c>
      <c r="C1296">
        <v>8.9019096484157807E-3</v>
      </c>
      <c r="D1296">
        <v>10.1744940530071</v>
      </c>
      <c r="E1296">
        <v>-15.140959582587</v>
      </c>
      <c r="F1296" s="1">
        <v>0</v>
      </c>
      <c r="G1296" s="1">
        <v>0</v>
      </c>
      <c r="H1296">
        <v>3.69280124663271</v>
      </c>
      <c r="I1296">
        <v>-30.739984283361999</v>
      </c>
      <c r="J1296">
        <v>-68.099259047691405</v>
      </c>
      <c r="K1296">
        <v>-38.890071834062297</v>
      </c>
      <c r="L1296">
        <v>-12.3940374610302</v>
      </c>
      <c r="M1296">
        <v>16.972853368280902</v>
      </c>
      <c r="N1296">
        <v>94.097683463015898</v>
      </c>
      <c r="O1296">
        <v>84.214818926984805</v>
      </c>
      <c r="P1296">
        <v>217585.50152362301</v>
      </c>
      <c r="Q1296">
        <v>265620.304006049</v>
      </c>
      <c r="R1296">
        <v>83.114374942982494</v>
      </c>
      <c r="S1296">
        <v>683.57747092846103</v>
      </c>
      <c r="T1296">
        <v>5.2181852176108698E-4</v>
      </c>
      <c r="U1296">
        <v>0.50472135857076705</v>
      </c>
      <c r="V1296" s="1">
        <v>0</v>
      </c>
      <c r="W1296">
        <v>0.20908804888615401</v>
      </c>
      <c r="X1296">
        <v>0.28619059254307699</v>
      </c>
      <c r="Y1296" s="1">
        <v>0</v>
      </c>
      <c r="Z1296">
        <v>1</v>
      </c>
      <c r="AA1296">
        <v>2.8944564899027801E-4</v>
      </c>
      <c r="AB1296">
        <v>7.4534343280829802E-3</v>
      </c>
      <c r="AC1296">
        <v>6.6435923481646302E-3</v>
      </c>
      <c r="AD1296">
        <v>2.7866930417244401E-4</v>
      </c>
      <c r="AE1296">
        <v>5.1779774934246701E-2</v>
      </c>
      <c r="AF1296" s="3">
        <v>7.2491684907945403E-4</v>
      </c>
      <c r="AG1296">
        <v>5.08171418041833E-4</v>
      </c>
      <c r="AH1296">
        <v>6.3175933757662897</v>
      </c>
      <c r="AI1296">
        <v>8.8601987279501401E-2</v>
      </c>
      <c r="AJ1296">
        <v>135.806688844749</v>
      </c>
      <c r="AK1296" t="s">
        <v>91</v>
      </c>
      <c r="AL1296" t="s">
        <v>92</v>
      </c>
      <c r="AM1296">
        <v>65413164494.050003</v>
      </c>
      <c r="AN1296">
        <v>300632</v>
      </c>
      <c r="AO1296" s="1">
        <f t="shared" si="281"/>
        <v>7.6579548462343628E-3</v>
      </c>
      <c r="AP1296" s="5">
        <f t="shared" si="277"/>
        <v>8.8122055410546292</v>
      </c>
      <c r="AQ1296" s="3">
        <f t="shared" si="282"/>
        <v>4.3389073684108803E-3</v>
      </c>
      <c r="AR1296" s="15">
        <f t="shared" si="283"/>
        <v>0.53007232882802691</v>
      </c>
      <c r="AT1296" s="15">
        <f t="shared" si="284"/>
        <v>1</v>
      </c>
    </row>
    <row r="1297" spans="1:46" x14ac:dyDescent="0.25">
      <c r="A1297" t="s">
        <v>37</v>
      </c>
      <c r="B1297">
        <v>15.7533245422824</v>
      </c>
      <c r="C1297">
        <v>1.07417318801671E-2</v>
      </c>
      <c r="D1297">
        <v>12.1551582290327</v>
      </c>
      <c r="E1297">
        <v>-4.0296365406578403</v>
      </c>
      <c r="F1297" s="1">
        <v>0</v>
      </c>
      <c r="G1297" s="1">
        <v>0</v>
      </c>
      <c r="H1297">
        <v>3.83633987220187</v>
      </c>
      <c r="I1297">
        <v>-8.3596617443757406</v>
      </c>
      <c r="J1297">
        <v>-48.846080737309599</v>
      </c>
      <c r="K1297">
        <v>-15.6999055370731</v>
      </c>
      <c r="L1297">
        <v>11.126673795411</v>
      </c>
      <c r="M1297">
        <v>17.6062149909942</v>
      </c>
      <c r="N1297">
        <v>94.285808655672298</v>
      </c>
      <c r="O1297">
        <v>84.026549430618502</v>
      </c>
      <c r="P1297">
        <v>204780.09504592701</v>
      </c>
      <c r="Q1297">
        <v>249319.162251728</v>
      </c>
      <c r="R1297">
        <v>83.290802552016402</v>
      </c>
      <c r="S1297">
        <v>679.73928439304996</v>
      </c>
      <c r="T1297">
        <v>4.5912637557602598E-4</v>
      </c>
      <c r="U1297">
        <v>0.56161740338191102</v>
      </c>
      <c r="V1297" s="1">
        <v>0</v>
      </c>
      <c r="W1297">
        <v>0.165453559948854</v>
      </c>
      <c r="X1297">
        <v>0.27292903666923302</v>
      </c>
      <c r="Y1297" s="1">
        <v>0</v>
      </c>
      <c r="Z1297">
        <v>1</v>
      </c>
      <c r="AA1297">
        <v>2.8921438613334398E-4</v>
      </c>
      <c r="AB1297">
        <v>7.5730092271725198E-3</v>
      </c>
      <c r="AC1297">
        <v>6.9177269024933898E-3</v>
      </c>
      <c r="AD1297">
        <v>4.6308439707637899E-4</v>
      </c>
      <c r="AE1297">
        <v>5.6783997749723897E-2</v>
      </c>
      <c r="AF1297" s="3">
        <v>8.5743836602083004E-4</v>
      </c>
      <c r="AG1297">
        <v>1.9266249201068399E-3</v>
      </c>
      <c r="AH1297">
        <v>6.3602773776183401</v>
      </c>
      <c r="AI1297">
        <v>9.2939374507940695E-2</v>
      </c>
      <c r="AJ1297">
        <v>261.45396113670699</v>
      </c>
      <c r="AK1297" t="s">
        <v>93</v>
      </c>
      <c r="AL1297" t="s">
        <v>94</v>
      </c>
      <c r="AM1297">
        <v>72031193652.309998</v>
      </c>
      <c r="AN1297">
        <v>351749</v>
      </c>
      <c r="AO1297" s="1">
        <f t="shared" si="281"/>
        <v>8.0643796546475636E-3</v>
      </c>
      <c r="AP1297" s="5">
        <f t="shared" si="277"/>
        <v>9.2593611910625206</v>
      </c>
      <c r="AQ1297" s="3">
        <f t="shared" si="282"/>
        <v>6.1191623957935811E-3</v>
      </c>
      <c r="AR1297" s="15">
        <f t="shared" si="283"/>
        <v>0.70134032113231459</v>
      </c>
      <c r="AT1297" s="15">
        <f t="shared" si="284"/>
        <v>1</v>
      </c>
    </row>
    <row r="1298" spans="1:46" x14ac:dyDescent="0.25">
      <c r="A1298" t="s">
        <v>37</v>
      </c>
      <c r="B1298">
        <v>17.942153519915401</v>
      </c>
      <c r="C1298">
        <v>1.2450293814235701E-2</v>
      </c>
      <c r="D1298">
        <v>13.958579946201899</v>
      </c>
      <c r="E1298">
        <v>10.352991361707501</v>
      </c>
      <c r="F1298" s="1">
        <v>0</v>
      </c>
      <c r="G1298" s="1">
        <v>0</v>
      </c>
      <c r="H1298">
        <v>4.0182280123704901</v>
      </c>
      <c r="I1298">
        <v>14.231003354916</v>
      </c>
      <c r="J1298">
        <v>-20.836294592679501</v>
      </c>
      <c r="K1298">
        <v>1.2396301254495701</v>
      </c>
      <c r="L1298">
        <v>35.526280352445099</v>
      </c>
      <c r="M1298">
        <v>18.0790498133874</v>
      </c>
      <c r="N1298">
        <v>94.032522551565407</v>
      </c>
      <c r="O1298">
        <v>83.713478480240695</v>
      </c>
      <c r="P1298">
        <v>187449.64291280101</v>
      </c>
      <c r="Q1298">
        <v>229905.40265791299</v>
      </c>
      <c r="R1298">
        <v>83.097658999567102</v>
      </c>
      <c r="S1298">
        <v>690.804385090594</v>
      </c>
      <c r="T1298">
        <v>3.4107675961859399E-4</v>
      </c>
      <c r="U1298">
        <v>0.59355488496983999</v>
      </c>
      <c r="V1298" s="1">
        <v>0</v>
      </c>
      <c r="W1298">
        <v>0.11917078213096099</v>
      </c>
      <c r="X1298">
        <v>0.28727433289919801</v>
      </c>
      <c r="Y1298" s="1">
        <v>0</v>
      </c>
      <c r="Z1298">
        <v>1</v>
      </c>
      <c r="AA1298">
        <v>2.8994305520700701E-4</v>
      </c>
      <c r="AB1298">
        <v>7.4705889270484599E-3</v>
      </c>
      <c r="AC1298">
        <v>7.0217371434601796E-3</v>
      </c>
      <c r="AD1298">
        <v>5.9978777643516503E-4</v>
      </c>
      <c r="AE1298">
        <v>5.9888310971576902E-2</v>
      </c>
      <c r="AF1298" s="3">
        <v>9.6420180664238899E-4</v>
      </c>
      <c r="AG1298">
        <v>3.6846343932714801E-3</v>
      </c>
      <c r="AH1298">
        <v>6.2449477769440502</v>
      </c>
      <c r="AI1298">
        <v>9.4058243440660702E-2</v>
      </c>
      <c r="AJ1298">
        <v>526.21539870809602</v>
      </c>
      <c r="AK1298" t="s">
        <v>95</v>
      </c>
      <c r="AL1298" t="s">
        <v>96</v>
      </c>
      <c r="AM1298">
        <v>35603060477</v>
      </c>
      <c r="AN1298">
        <v>189934</v>
      </c>
      <c r="AO1298" s="1">
        <f t="shared" si="281"/>
        <v>8.2758820053095757E-3</v>
      </c>
      <c r="AP1298" s="5">
        <f t="shared" si="277"/>
        <v>9.4912637539834037</v>
      </c>
      <c r="AQ1298" s="3">
        <f t="shared" si="282"/>
        <v>8.0678969982779462E-3</v>
      </c>
      <c r="AR1298" s="15">
        <f t="shared" si="283"/>
        <v>0.89038614719617604</v>
      </c>
      <c r="AT1298" s="15">
        <f t="shared" si="284"/>
        <v>1</v>
      </c>
    </row>
    <row r="1299" spans="1:46" x14ac:dyDescent="0.25">
      <c r="A1299" t="s">
        <v>37</v>
      </c>
      <c r="B1299">
        <v>21.601718935504898</v>
      </c>
      <c r="C1299">
        <v>1.39212195223372E-2</v>
      </c>
      <c r="D1299">
        <v>15.483917313183699</v>
      </c>
      <c r="E1299">
        <v>24.495296279893498</v>
      </c>
      <c r="F1299" s="1">
        <v>0</v>
      </c>
      <c r="G1299" s="1">
        <v>0</v>
      </c>
      <c r="H1299">
        <v>4.1909277441111596</v>
      </c>
      <c r="I1299">
        <v>36.257917751652698</v>
      </c>
      <c r="J1299">
        <v>4.4318102344315999</v>
      </c>
      <c r="K1299">
        <v>18.9339406600104</v>
      </c>
      <c r="L1299">
        <v>59.766793371273998</v>
      </c>
      <c r="M1299">
        <v>18.8127608267467</v>
      </c>
      <c r="N1299">
        <v>94.017598728865806</v>
      </c>
      <c r="O1299">
        <v>83.461523939938402</v>
      </c>
      <c r="P1299">
        <v>169816.24842997201</v>
      </c>
      <c r="Q1299">
        <v>206716.140012908</v>
      </c>
      <c r="R1299">
        <v>83.126981487256501</v>
      </c>
      <c r="S1299">
        <v>697.90034787357899</v>
      </c>
      <c r="T1299">
        <v>4.30491278125031E-4</v>
      </c>
      <c r="U1299">
        <v>0.63171754449889705</v>
      </c>
      <c r="V1299" s="1">
        <v>0</v>
      </c>
      <c r="W1299">
        <v>8.7765000282696695E-2</v>
      </c>
      <c r="X1299">
        <v>0.28051745521840499</v>
      </c>
      <c r="Y1299" s="1">
        <v>0</v>
      </c>
      <c r="Z1299">
        <v>1</v>
      </c>
      <c r="AA1299">
        <v>2.9099356109642602E-4</v>
      </c>
      <c r="AB1299">
        <v>7.3439110983714601E-3</v>
      </c>
      <c r="AC1299">
        <v>7.0889656519877199E-3</v>
      </c>
      <c r="AD1299">
        <v>8.3983423669645998E-4</v>
      </c>
      <c r="AE1299">
        <v>6.3342173796008594E-2</v>
      </c>
      <c r="AF1299" s="3">
        <v>1.05781430239334E-3</v>
      </c>
      <c r="AG1299">
        <v>5.1306263411451903E-3</v>
      </c>
      <c r="AH1299">
        <v>6.1604481555247599</v>
      </c>
      <c r="AI1299">
        <v>9.6871171183248006E-2</v>
      </c>
      <c r="AJ1299">
        <v>859.73687905377301</v>
      </c>
      <c r="AK1299" t="s">
        <v>97</v>
      </c>
      <c r="AL1299" t="s">
        <v>98</v>
      </c>
      <c r="AM1299">
        <v>15551432398.719999</v>
      </c>
      <c r="AN1299">
        <v>91578</v>
      </c>
      <c r="AO1299" s="1">
        <f t="shared" si="281"/>
        <v>8.4377735154774862E-3</v>
      </c>
      <c r="AP1299" s="5">
        <f t="shared" si="277"/>
        <v>9.6684031090573548</v>
      </c>
      <c r="AQ1299" s="3">
        <f t="shared" si="282"/>
        <v>1.163863869991032E-2</v>
      </c>
      <c r="AR1299" s="15">
        <f t="shared" si="283"/>
        <v>1.2342592351438491</v>
      </c>
      <c r="AT1299" s="15">
        <f t="shared" si="284"/>
        <v>1</v>
      </c>
    </row>
    <row r="1300" spans="1:46" x14ac:dyDescent="0.25">
      <c r="A1300" t="s">
        <v>37</v>
      </c>
      <c r="B1300">
        <v>22.572768251117001</v>
      </c>
      <c r="C1300">
        <v>1.46557643104781E-2</v>
      </c>
      <c r="D1300">
        <v>16.236317213311199</v>
      </c>
      <c r="E1300">
        <v>46.253480300684302</v>
      </c>
      <c r="F1300" s="1">
        <v>0</v>
      </c>
      <c r="G1300" s="1">
        <v>0</v>
      </c>
      <c r="H1300">
        <v>4.4160423240269804</v>
      </c>
      <c r="I1300">
        <v>59.061354444997399</v>
      </c>
      <c r="J1300">
        <v>28.805911260797899</v>
      </c>
      <c r="K1300">
        <v>38.661917531180599</v>
      </c>
      <c r="L1300">
        <v>84.708171438305797</v>
      </c>
      <c r="M1300">
        <v>19.011918084556701</v>
      </c>
      <c r="N1300">
        <v>93.977799928472393</v>
      </c>
      <c r="O1300">
        <v>83.526244840623406</v>
      </c>
      <c r="P1300">
        <v>155642.11241327299</v>
      </c>
      <c r="Q1300">
        <v>194003.92253427001</v>
      </c>
      <c r="R1300">
        <v>82.944506916584203</v>
      </c>
      <c r="S1300">
        <v>703.91775209493198</v>
      </c>
      <c r="T1300">
        <v>8.9214102079300495E-4</v>
      </c>
      <c r="U1300">
        <v>0.63204958695184699</v>
      </c>
      <c r="V1300" s="1">
        <v>0</v>
      </c>
      <c r="W1300">
        <v>6.8191161938870898E-2</v>
      </c>
      <c r="X1300">
        <v>0.29975925110928098</v>
      </c>
      <c r="Y1300" s="1">
        <v>0</v>
      </c>
      <c r="Z1300">
        <v>1</v>
      </c>
      <c r="AA1300">
        <v>2.9005534522142599E-4</v>
      </c>
      <c r="AB1300">
        <v>7.1214188762342501E-3</v>
      </c>
      <c r="AC1300">
        <v>7.0344048614032198E-3</v>
      </c>
      <c r="AD1300">
        <v>9.4308124416893205E-4</v>
      </c>
      <c r="AE1300">
        <v>6.1538512817268999E-2</v>
      </c>
      <c r="AF1300" s="3">
        <v>1.04615471789357E-3</v>
      </c>
      <c r="AG1300">
        <v>6.0844964677061299E-3</v>
      </c>
      <c r="AH1300">
        <v>6.0400805188223696</v>
      </c>
      <c r="AI1300">
        <v>9.6218184812327301E-2</v>
      </c>
      <c r="AJ1300">
        <v>1275.9606259142499</v>
      </c>
      <c r="AK1300" t="s">
        <v>99</v>
      </c>
      <c r="AL1300" t="s">
        <v>100</v>
      </c>
      <c r="AM1300">
        <v>4127628821.1999998</v>
      </c>
      <c r="AN1300">
        <v>26520</v>
      </c>
      <c r="AO1300" s="1">
        <f t="shared" si="281"/>
        <v>8.3706149245182156E-3</v>
      </c>
      <c r="AP1300" s="5">
        <f t="shared" si="277"/>
        <v>9.594957755911814</v>
      </c>
      <c r="AQ1300" s="3">
        <f t="shared" si="282"/>
        <v>1.2723038137532139E-2</v>
      </c>
      <c r="AR1300" s="15">
        <f t="shared" si="283"/>
        <v>1.3525656730702198</v>
      </c>
      <c r="AT1300" s="15">
        <f t="shared" si="284"/>
        <v>1</v>
      </c>
    </row>
    <row r="1301" spans="1:46" x14ac:dyDescent="0.25">
      <c r="A1301" t="s">
        <v>37</v>
      </c>
      <c r="B1301">
        <v>19.451707222827601</v>
      </c>
      <c r="C1301">
        <v>1.41293541792098E-2</v>
      </c>
      <c r="D1301">
        <v>15.697737784416899</v>
      </c>
      <c r="E1301">
        <v>74.403985282887803</v>
      </c>
      <c r="F1301" s="1">
        <v>0</v>
      </c>
      <c r="G1301" s="1">
        <v>0</v>
      </c>
      <c r="H1301">
        <v>4.6755522471277198</v>
      </c>
      <c r="I1301">
        <v>78.332839613716303</v>
      </c>
      <c r="J1301">
        <v>34.351417651268697</v>
      </c>
      <c r="K1301">
        <v>62.295914571303499</v>
      </c>
      <c r="L1301">
        <v>108.622952837108</v>
      </c>
      <c r="M1301">
        <v>18.5016980919</v>
      </c>
      <c r="N1301">
        <v>94.753355140895707</v>
      </c>
      <c r="O1301">
        <v>84.402496926588498</v>
      </c>
      <c r="P1301">
        <v>131753.23640317499</v>
      </c>
      <c r="Q1301">
        <v>171583.946088628</v>
      </c>
      <c r="R1301">
        <v>83.393825291588996</v>
      </c>
      <c r="S1301">
        <v>693.11904386403899</v>
      </c>
      <c r="T1301" s="1">
        <v>0</v>
      </c>
      <c r="U1301">
        <v>0.76185324514361497</v>
      </c>
      <c r="V1301" s="1">
        <v>0</v>
      </c>
      <c r="W1301">
        <v>4.3521473642913797E-2</v>
      </c>
      <c r="X1301">
        <v>0.19462528121347</v>
      </c>
      <c r="Y1301" s="1">
        <v>0</v>
      </c>
      <c r="Z1301">
        <v>1</v>
      </c>
      <c r="AA1301">
        <v>2.8569789347807398E-4</v>
      </c>
      <c r="AB1301">
        <v>6.9457536820314702E-3</v>
      </c>
      <c r="AC1301">
        <v>7.0791206151519098E-3</v>
      </c>
      <c r="AD1301">
        <v>9.4101744199989799E-4</v>
      </c>
      <c r="AE1301">
        <v>5.3105543660034303E-2</v>
      </c>
      <c r="AF1301" s="3">
        <v>9.0810479658658702E-4</v>
      </c>
      <c r="AG1301">
        <v>5.75701191638425E-3</v>
      </c>
      <c r="AH1301">
        <v>6.25593364383941</v>
      </c>
      <c r="AI1301">
        <v>9.6664458019810495E-2</v>
      </c>
      <c r="AJ1301">
        <v>1617.3874002256</v>
      </c>
      <c r="AK1301" t="s">
        <v>101</v>
      </c>
      <c r="AL1301" t="s">
        <v>102</v>
      </c>
      <c r="AM1301">
        <v>1560090072.25</v>
      </c>
      <c r="AN1301">
        <v>11841</v>
      </c>
      <c r="AO1301" s="1">
        <f t="shared" si="281"/>
        <v>8.2729233052165705E-3</v>
      </c>
      <c r="AP1301" s="5">
        <f t="shared" si="277"/>
        <v>9.4880234262078034</v>
      </c>
      <c r="AQ1301" s="3">
        <f t="shared" si="282"/>
        <v>9.5916842291584505E-3</v>
      </c>
      <c r="AR1301" s="15">
        <f t="shared" si="283"/>
        <v>1.0501327145860673</v>
      </c>
      <c r="AT1301" s="15">
        <f t="shared" si="284"/>
        <v>1</v>
      </c>
    </row>
    <row r="1302" spans="1:46" x14ac:dyDescent="0.25">
      <c r="A1302" t="s">
        <v>37</v>
      </c>
      <c r="B1302">
        <v>36.810279447466201</v>
      </c>
      <c r="C1302">
        <v>1.57714503088245E-2</v>
      </c>
      <c r="D1302">
        <v>17.367383906216102</v>
      </c>
      <c r="E1302">
        <v>103.09866790827699</v>
      </c>
      <c r="F1302" s="1">
        <v>0</v>
      </c>
      <c r="G1302" s="1">
        <v>0</v>
      </c>
      <c r="H1302">
        <v>4.9696130256071598</v>
      </c>
      <c r="I1302">
        <v>103.09012437581001</v>
      </c>
      <c r="J1302">
        <v>43.435008082543099</v>
      </c>
      <c r="K1302">
        <v>94.022372550283706</v>
      </c>
      <c r="L1302">
        <v>133.33699405529001</v>
      </c>
      <c r="M1302">
        <v>18.722538794789202</v>
      </c>
      <c r="N1302">
        <v>95.408992687359998</v>
      </c>
      <c r="O1302">
        <v>84.911828030592602</v>
      </c>
      <c r="P1302">
        <v>131938.623042452</v>
      </c>
      <c r="Q1302">
        <v>173403.67116506101</v>
      </c>
      <c r="R1302">
        <v>83.867453973985107</v>
      </c>
      <c r="S1302">
        <v>665.19014309615</v>
      </c>
      <c r="T1302" s="1">
        <v>0</v>
      </c>
      <c r="U1302">
        <v>0.805133112533017</v>
      </c>
      <c r="V1302" s="1">
        <v>0</v>
      </c>
      <c r="W1302">
        <v>2.6197023980642099E-2</v>
      </c>
      <c r="X1302">
        <v>0.16866986348634</v>
      </c>
      <c r="Y1302" s="1">
        <v>0</v>
      </c>
      <c r="Z1302">
        <v>1</v>
      </c>
      <c r="AA1302">
        <v>2.86873389337988E-4</v>
      </c>
      <c r="AB1302">
        <v>6.9826632565016299E-3</v>
      </c>
      <c r="AC1302">
        <v>7.1253949554030598E-3</v>
      </c>
      <c r="AD1302">
        <v>1.2880436700226799E-3</v>
      </c>
      <c r="AE1302">
        <v>4.8579900607557201E-2</v>
      </c>
      <c r="AF1302" s="3">
        <v>8.3071630038922804E-4</v>
      </c>
      <c r="AG1302">
        <v>6.9084289340342799E-3</v>
      </c>
      <c r="AH1302">
        <v>6.3287219288768597</v>
      </c>
      <c r="AI1302">
        <v>9.9315943452946795E-2</v>
      </c>
      <c r="AJ1302">
        <v>2162.07448270849</v>
      </c>
      <c r="AK1302" t="s">
        <v>103</v>
      </c>
      <c r="AL1302" t="s">
        <v>104</v>
      </c>
      <c r="AM1302">
        <v>447535809.36000001</v>
      </c>
      <c r="AN1302">
        <v>3392</v>
      </c>
      <c r="AO1302" s="1">
        <f t="shared" si="281"/>
        <v>8.2429846451302757E-3</v>
      </c>
      <c r="AP1302" s="5">
        <f t="shared" si="277"/>
        <v>9.4552290334493634</v>
      </c>
      <c r="AQ1302" s="3">
        <f t="shared" si="282"/>
        <v>2.9287012299337847E-2</v>
      </c>
      <c r="AR1302" s="15">
        <f t="shared" si="283"/>
        <v>2.8931134631687963</v>
      </c>
      <c r="AT1302" s="15">
        <f t="shared" si="284"/>
        <v>1</v>
      </c>
    </row>
    <row r="1303" spans="1:46" x14ac:dyDescent="0.25">
      <c r="A1303" t="s">
        <v>37</v>
      </c>
      <c r="B1303">
        <v>27.0680385382217</v>
      </c>
      <c r="C1303">
        <v>1.33529469900515E-2</v>
      </c>
      <c r="D1303">
        <v>14.8975865656507</v>
      </c>
      <c r="E1303">
        <v>138.82218296648199</v>
      </c>
      <c r="F1303" s="1">
        <v>0</v>
      </c>
      <c r="G1303" s="1">
        <v>0</v>
      </c>
      <c r="H1303">
        <v>5.3524224544054997</v>
      </c>
      <c r="I1303">
        <v>121.991375004746</v>
      </c>
      <c r="J1303">
        <v>46.590331161227503</v>
      </c>
      <c r="K1303">
        <v>114.89514308747</v>
      </c>
      <c r="L1303">
        <v>161.811306041352</v>
      </c>
      <c r="M1303">
        <v>17.713868279212399</v>
      </c>
      <c r="N1303">
        <v>95.261034574310898</v>
      </c>
      <c r="O1303">
        <v>85.327851221346506</v>
      </c>
      <c r="P1303">
        <v>100088.512393048</v>
      </c>
      <c r="Q1303">
        <v>142378.225805767</v>
      </c>
      <c r="R1303">
        <v>83.778243226812194</v>
      </c>
      <c r="S1303">
        <v>638.600210645277</v>
      </c>
      <c r="T1303" s="1">
        <v>0</v>
      </c>
      <c r="U1303">
        <v>0.850637892879063</v>
      </c>
      <c r="V1303" s="1">
        <v>0</v>
      </c>
      <c r="W1303">
        <v>5.76718489882705E-3</v>
      </c>
      <c r="X1303">
        <v>0.14359492222210901</v>
      </c>
      <c r="Y1303" s="1">
        <v>0</v>
      </c>
      <c r="Z1303">
        <v>1</v>
      </c>
      <c r="AA1303">
        <v>2.8521737264682598E-4</v>
      </c>
      <c r="AB1303">
        <v>6.4725993004668301E-3</v>
      </c>
      <c r="AC1303">
        <v>7.1119493122319601E-3</v>
      </c>
      <c r="AD1303">
        <v>6.32389916007617E-4</v>
      </c>
      <c r="AE1303">
        <v>4.4782956710449302E-2</v>
      </c>
      <c r="AF1303" s="3">
        <v>7.6578855974868305E-4</v>
      </c>
      <c r="AG1303">
        <v>5.77391471373042E-3</v>
      </c>
      <c r="AH1303">
        <v>6.4156002779193697</v>
      </c>
      <c r="AI1303">
        <v>9.6043433804310394E-2</v>
      </c>
      <c r="AJ1303">
        <v>2572.6546850351501</v>
      </c>
      <c r="AK1303" t="s">
        <v>105</v>
      </c>
      <c r="AL1303" t="s">
        <v>106</v>
      </c>
      <c r="AM1303">
        <v>149732414.53999999</v>
      </c>
      <c r="AN1303">
        <v>1496</v>
      </c>
      <c r="AO1303" s="1">
        <f t="shared" si="281"/>
        <v>8.1629552446274688E-3</v>
      </c>
      <c r="AP1303" s="5">
        <f t="shared" si="277"/>
        <v>9.3675124594812189</v>
      </c>
      <c r="AQ1303" s="3">
        <f t="shared" si="282"/>
        <v>1.7797719535286458E-2</v>
      </c>
      <c r="AR1303" s="15">
        <f t="shared" si="283"/>
        <v>1.8895652560168306</v>
      </c>
      <c r="AT1303" s="15">
        <f t="shared" si="284"/>
        <v>1</v>
      </c>
    </row>
    <row r="1304" spans="1:46" x14ac:dyDescent="0.25">
      <c r="A1304" t="s">
        <v>37</v>
      </c>
      <c r="B1304">
        <v>18.404918534862102</v>
      </c>
      <c r="C1304">
        <v>1.1990024250692601E-2</v>
      </c>
      <c r="D1304">
        <v>13.476126202864601</v>
      </c>
      <c r="E1304">
        <v>158.94553634736801</v>
      </c>
      <c r="F1304" s="1">
        <v>0</v>
      </c>
      <c r="G1304" s="1">
        <v>0</v>
      </c>
      <c r="H1304">
        <v>5.5728855511757596</v>
      </c>
      <c r="I1304">
        <v>136.412828048422</v>
      </c>
      <c r="J1304">
        <v>59.612069926318497</v>
      </c>
      <c r="K1304">
        <v>133.49429885342801</v>
      </c>
      <c r="L1304">
        <v>184.62594454429501</v>
      </c>
      <c r="M1304">
        <v>20.652264855065098</v>
      </c>
      <c r="N1304">
        <v>95.825987191948599</v>
      </c>
      <c r="O1304">
        <v>85.024149075072103</v>
      </c>
      <c r="P1304">
        <v>82542.555835380801</v>
      </c>
      <c r="Q1304">
        <v>109660.36365509999</v>
      </c>
      <c r="R1304">
        <v>85.554023110825099</v>
      </c>
      <c r="S1304">
        <v>616.31807990120899</v>
      </c>
      <c r="T1304">
        <v>5.0865624181205098E-4</v>
      </c>
      <c r="U1304">
        <v>0.98766506154149203</v>
      </c>
      <c r="V1304" s="1">
        <v>0</v>
      </c>
      <c r="W1304" s="1">
        <v>0</v>
      </c>
      <c r="X1304">
        <v>1.2334938458507499E-2</v>
      </c>
      <c r="Y1304" s="1">
        <v>0</v>
      </c>
      <c r="Z1304">
        <v>1</v>
      </c>
      <c r="AA1304">
        <v>2.83257778074889E-4</v>
      </c>
      <c r="AB1304">
        <v>6.2770535333609599E-3</v>
      </c>
      <c r="AC1304">
        <v>7.2152743789830401E-3</v>
      </c>
      <c r="AD1304">
        <v>1.6474457739937901E-3</v>
      </c>
      <c r="AE1304">
        <v>5.3895488194779698E-2</v>
      </c>
      <c r="AF1304" s="3">
        <v>9.21612848130733E-4</v>
      </c>
      <c r="AG1304">
        <v>3.6527807262842298E-3</v>
      </c>
      <c r="AH1304">
        <v>6.0522320250653001</v>
      </c>
      <c r="AI1304">
        <v>0.106497352008821</v>
      </c>
      <c r="AJ1304">
        <v>3182.5851286872598</v>
      </c>
      <c r="AK1304" t="s">
        <v>107</v>
      </c>
      <c r="AL1304" t="s">
        <v>108</v>
      </c>
      <c r="AM1304">
        <v>201568921.34999999</v>
      </c>
      <c r="AN1304">
        <v>2442</v>
      </c>
      <c r="AO1304" s="1">
        <f t="shared" si="281"/>
        <v>8.4201450051886624E-3</v>
      </c>
      <c r="AP1304" s="5">
        <f t="shared" si="277"/>
        <v>9.6491296777685527</v>
      </c>
      <c r="AQ1304" s="3">
        <f t="shared" si="282"/>
        <v>8.3871104296383107E-3</v>
      </c>
      <c r="AR1304" s="15">
        <f t="shared" si="283"/>
        <v>0.90741747178160037</v>
      </c>
      <c r="AT1304" s="15">
        <f t="shared" si="284"/>
        <v>1</v>
      </c>
    </row>
    <row r="1305" spans="1:46" x14ac:dyDescent="0.25">
      <c r="A1305" t="s">
        <v>37</v>
      </c>
      <c r="B1305">
        <v>15.660508824305801</v>
      </c>
      <c r="C1305">
        <v>1.23658166689487E-2</v>
      </c>
      <c r="D1305">
        <v>13.870216342595199</v>
      </c>
      <c r="E1305">
        <v>177.650993030406</v>
      </c>
      <c r="F1305" s="1">
        <v>0</v>
      </c>
      <c r="G1305" s="1">
        <v>0</v>
      </c>
      <c r="H1305">
        <v>5.7504552002775897</v>
      </c>
      <c r="I1305">
        <v>158.73337228195399</v>
      </c>
      <c r="J1305">
        <v>88.979739472168006</v>
      </c>
      <c r="K1305">
        <v>154.079297072435</v>
      </c>
      <c r="L1305">
        <v>206.638589391241</v>
      </c>
      <c r="M1305">
        <v>21.0983812736185</v>
      </c>
      <c r="N1305">
        <v>95.871935081595595</v>
      </c>
      <c r="O1305">
        <v>84.830346529433399</v>
      </c>
      <c r="P1305">
        <v>83053.516224832201</v>
      </c>
      <c r="Q1305">
        <v>107053.583976767</v>
      </c>
      <c r="R1305">
        <v>85.349273490700995</v>
      </c>
      <c r="S1305">
        <v>629.60754688152201</v>
      </c>
      <c r="T1305" s="1">
        <v>0</v>
      </c>
      <c r="U1305">
        <v>0.99715912552750596</v>
      </c>
      <c r="V1305" s="1">
        <v>0</v>
      </c>
      <c r="W1305" s="1">
        <v>0</v>
      </c>
      <c r="X1305">
        <v>2.84087447249361E-3</v>
      </c>
      <c r="Y1305" s="1">
        <v>0</v>
      </c>
      <c r="Z1305">
        <v>1</v>
      </c>
      <c r="AA1305">
        <v>2.8364930547675199E-4</v>
      </c>
      <c r="AB1305">
        <v>6.7852865137384196E-3</v>
      </c>
      <c r="AC1305">
        <v>7.7455363015492404E-3</v>
      </c>
      <c r="AD1305">
        <v>1.4293621900263499E-3</v>
      </c>
      <c r="AE1305">
        <v>5.7736926076232001E-2</v>
      </c>
      <c r="AF1305" s="3">
        <v>9.8730143590356791E-4</v>
      </c>
      <c r="AG1305">
        <v>3.7071603723704601E-3</v>
      </c>
      <c r="AH1305">
        <v>6.1050420705299802</v>
      </c>
      <c r="AI1305">
        <v>0.109138620873897</v>
      </c>
      <c r="AJ1305">
        <v>3559.46669766984</v>
      </c>
      <c r="AK1305" t="s">
        <v>109</v>
      </c>
      <c r="AL1305" t="s">
        <v>110</v>
      </c>
      <c r="AM1305">
        <v>49499895.670000002</v>
      </c>
      <c r="AN1305">
        <v>596</v>
      </c>
      <c r="AO1305" s="1">
        <f t="shared" si="281"/>
        <v>9.0164870429295611E-3</v>
      </c>
      <c r="AP1305" s="5">
        <f t="shared" si="277"/>
        <v>10.29902781266726</v>
      </c>
      <c r="AQ1305" s="3">
        <f t="shared" si="282"/>
        <v>5.0765933843584018E-3</v>
      </c>
      <c r="AR1305" s="15">
        <f t="shared" si="283"/>
        <v>0.52058127321922587</v>
      </c>
      <c r="AT1305" s="15">
        <f t="shared" si="284"/>
        <v>1</v>
      </c>
    </row>
    <row r="1307" spans="1:46" x14ac:dyDescent="0.25">
      <c r="AO1307" t="s">
        <v>226</v>
      </c>
      <c r="AP1307" t="s">
        <v>67</v>
      </c>
      <c r="AQ1307" t="s">
        <v>268</v>
      </c>
      <c r="AR1307" t="s">
        <v>341</v>
      </c>
    </row>
    <row r="1308" spans="1:46" x14ac:dyDescent="0.25">
      <c r="A1308" t="s">
        <v>0</v>
      </c>
      <c r="B1308" t="s">
        <v>1</v>
      </c>
      <c r="C1308" t="s">
        <v>2</v>
      </c>
      <c r="D1308" t="s">
        <v>3</v>
      </c>
      <c r="E1308" t="s">
        <v>5</v>
      </c>
      <c r="F1308" t="s">
        <v>6</v>
      </c>
      <c r="G1308" t="s">
        <v>208</v>
      </c>
      <c r="H1308" t="s">
        <v>7</v>
      </c>
      <c r="I1308" t="s">
        <v>8</v>
      </c>
      <c r="J1308" t="s">
        <v>134</v>
      </c>
      <c r="K1308" t="s">
        <v>143</v>
      </c>
      <c r="L1308" t="s">
        <v>9</v>
      </c>
      <c r="M1308" t="s">
        <v>10</v>
      </c>
      <c r="N1308" t="s">
        <v>11</v>
      </c>
      <c r="O1308" t="s">
        <v>13</v>
      </c>
      <c r="P1308" t="s">
        <v>14</v>
      </c>
      <c r="Q1308" t="s">
        <v>15</v>
      </c>
      <c r="R1308" t="s">
        <v>16</v>
      </c>
      <c r="S1308" t="s">
        <v>17</v>
      </c>
      <c r="T1308" t="s">
        <v>18</v>
      </c>
      <c r="U1308" t="s">
        <v>20</v>
      </c>
      <c r="V1308" t="s">
        <v>21</v>
      </c>
      <c r="W1308" t="s">
        <v>22</v>
      </c>
      <c r="X1308" t="s">
        <v>23</v>
      </c>
      <c r="Y1308" t="s">
        <v>24</v>
      </c>
      <c r="Z1308" t="s">
        <v>25</v>
      </c>
      <c r="AA1308" t="s">
        <v>26</v>
      </c>
      <c r="AB1308" t="s">
        <v>27</v>
      </c>
      <c r="AC1308" t="s">
        <v>263</v>
      </c>
      <c r="AD1308" t="s">
        <v>29</v>
      </c>
      <c r="AE1308" t="s">
        <v>326</v>
      </c>
      <c r="AF1308" s="3" t="s">
        <v>233</v>
      </c>
      <c r="AG1308" t="s">
        <v>30</v>
      </c>
      <c r="AH1308" t="s">
        <v>31</v>
      </c>
      <c r="AI1308" t="s">
        <v>32</v>
      </c>
      <c r="AJ1308" t="s">
        <v>33</v>
      </c>
      <c r="AK1308" t="s">
        <v>34</v>
      </c>
      <c r="AL1308" t="s">
        <v>74</v>
      </c>
      <c r="AM1308" t="s">
        <v>35</v>
      </c>
      <c r="AN1308" t="s">
        <v>36</v>
      </c>
      <c r="AO1308" s="15">
        <v>1</v>
      </c>
      <c r="AP1308" s="15">
        <v>1</v>
      </c>
    </row>
    <row r="1309" spans="1:46" x14ac:dyDescent="0.25">
      <c r="A1309" t="s">
        <v>37</v>
      </c>
      <c r="B1309">
        <v>6.0480961331480101</v>
      </c>
      <c r="C1309">
        <v>5.3096558812661902E-3</v>
      </c>
      <c r="D1309">
        <v>6.1887711336517999</v>
      </c>
      <c r="E1309">
        <v>-53.898953061937704</v>
      </c>
      <c r="F1309" s="1">
        <v>0</v>
      </c>
      <c r="G1309" s="1">
        <v>0</v>
      </c>
      <c r="H1309">
        <v>3.2654690209616901</v>
      </c>
      <c r="I1309">
        <v>-155.89782651930901</v>
      </c>
      <c r="J1309">
        <v>-172.532361730324</v>
      </c>
      <c r="K1309">
        <v>-157.59963533266401</v>
      </c>
      <c r="L1309">
        <v>-136.896484456362</v>
      </c>
      <c r="M1309">
        <v>21.566807867216301</v>
      </c>
      <c r="N1309">
        <v>95.221813825117394</v>
      </c>
      <c r="O1309">
        <v>82.297714059477798</v>
      </c>
      <c r="P1309">
        <v>210062.571424375</v>
      </c>
      <c r="Q1309">
        <v>225268.603888301</v>
      </c>
      <c r="R1309">
        <v>83.733574408629906</v>
      </c>
      <c r="S1309">
        <v>665.67298806063502</v>
      </c>
      <c r="T1309" s="1">
        <v>0</v>
      </c>
      <c r="U1309">
        <v>0.89440299971024995</v>
      </c>
      <c r="V1309" s="1">
        <v>0</v>
      </c>
      <c r="W1309">
        <v>3.5471177139395398E-2</v>
      </c>
      <c r="X1309">
        <v>7.01258231503539E-2</v>
      </c>
      <c r="Y1309" s="1">
        <v>0</v>
      </c>
      <c r="Z1309">
        <v>1</v>
      </c>
      <c r="AA1309">
        <v>2.89679494615942E-4</v>
      </c>
      <c r="AB1309">
        <v>5.0199698063693402E-3</v>
      </c>
      <c r="AC1309">
        <v>4.81556918816469E-3</v>
      </c>
      <c r="AD1309" s="1">
        <v>0</v>
      </c>
      <c r="AE1309">
        <v>8.4513436290138494E-2</v>
      </c>
      <c r="AF1309" s="3">
        <v>5.0708061774083096E-4</v>
      </c>
      <c r="AG1309" s="1">
        <v>0</v>
      </c>
      <c r="AH1309">
        <v>6.1541922555823696</v>
      </c>
      <c r="AI1309">
        <v>0.11485645148415401</v>
      </c>
      <c r="AJ1309" s="1">
        <v>0</v>
      </c>
      <c r="AK1309" t="s">
        <v>81</v>
      </c>
      <c r="AL1309" t="s">
        <v>82</v>
      </c>
      <c r="AM1309">
        <v>143052611.13999999</v>
      </c>
      <c r="AN1309">
        <v>681</v>
      </c>
      <c r="AO1309" s="1">
        <f>AA1309+AC1309*$AO$930+AF1309*AT1309</f>
        <v>5.6123293005214629E-3</v>
      </c>
      <c r="AP1309" s="5">
        <f>100*(1-(1-AO1309)^12)</f>
        <v>6.5307472296136204</v>
      </c>
      <c r="AQ1309" s="3">
        <f>(1-(1-B1309/100)^(1/12))- AO1309</f>
        <v>-4.2688739169038405E-4</v>
      </c>
      <c r="AR1309" s="15">
        <f>B1309/AP1309-1</f>
        <v>-7.3904421576298729E-2</v>
      </c>
      <c r="AT1309" s="15">
        <v>1</v>
      </c>
    </row>
    <row r="1310" spans="1:46" x14ac:dyDescent="0.25">
      <c r="A1310" t="s">
        <v>37</v>
      </c>
      <c r="B1310">
        <v>9.2427246690619</v>
      </c>
      <c r="C1310">
        <v>7.0003586762346203E-3</v>
      </c>
      <c r="D1310">
        <v>8.0844268757521807</v>
      </c>
      <c r="E1310">
        <v>-41.754806029467197</v>
      </c>
      <c r="F1310" s="1">
        <v>0</v>
      </c>
      <c r="G1310" s="1">
        <v>0</v>
      </c>
      <c r="H1310">
        <v>3.31594728254339</v>
      </c>
      <c r="I1310">
        <v>-129.72442069710701</v>
      </c>
      <c r="J1310">
        <v>-145.67166567458</v>
      </c>
      <c r="K1310">
        <v>-132.19684069351899</v>
      </c>
      <c r="L1310">
        <v>-110.138585643128</v>
      </c>
      <c r="M1310">
        <v>19.934209243178799</v>
      </c>
      <c r="N1310">
        <v>95.227118207183096</v>
      </c>
      <c r="O1310">
        <v>81.9795453043251</v>
      </c>
      <c r="P1310">
        <v>203799.517305149</v>
      </c>
      <c r="Q1310">
        <v>220340.33271059001</v>
      </c>
      <c r="R1310">
        <v>83.964794324259302</v>
      </c>
      <c r="S1310">
        <v>666.17555008305897</v>
      </c>
      <c r="T1310" s="1">
        <v>0</v>
      </c>
      <c r="U1310">
        <v>0.88321900600287995</v>
      </c>
      <c r="V1310" s="1">
        <v>0</v>
      </c>
      <c r="W1310">
        <v>4.4425827450663397E-2</v>
      </c>
      <c r="X1310">
        <v>7.2355166546456004E-2</v>
      </c>
      <c r="Y1310" s="1">
        <v>0</v>
      </c>
      <c r="Z1310">
        <v>1</v>
      </c>
      <c r="AA1310">
        <v>2.9193412816166502E-4</v>
      </c>
      <c r="AB1310">
        <v>6.7084337727560898E-3</v>
      </c>
      <c r="AC1310">
        <v>6.5928730668770204E-3</v>
      </c>
      <c r="AD1310" s="1">
        <v>0</v>
      </c>
      <c r="AE1310">
        <v>0.1009857047542</v>
      </c>
      <c r="AF1310" s="3">
        <v>9.0887134278780704E-4</v>
      </c>
      <c r="AG1310" s="1">
        <v>0</v>
      </c>
      <c r="AH1310">
        <v>7.27203722343405</v>
      </c>
      <c r="AI1310">
        <v>0.122943440660175</v>
      </c>
      <c r="AJ1310">
        <v>4.81533920402153E-2</v>
      </c>
      <c r="AK1310" t="s">
        <v>83</v>
      </c>
      <c r="AL1310" t="s">
        <v>84</v>
      </c>
      <c r="AM1310">
        <v>1171439625.47</v>
      </c>
      <c r="AN1310">
        <v>5748</v>
      </c>
      <c r="AO1310" s="1">
        <f t="shared" ref="AO1310:AO1324" si="285">AA1310+AC1310*$AO$930+AF1310*AT1310</f>
        <v>7.7936785378264926E-3</v>
      </c>
      <c r="AP1310" s="5">
        <f t="shared" ref="AP1310:AP1340" si="286">100*(1-(1-AO1310)^12)</f>
        <v>8.9617552460548477</v>
      </c>
      <c r="AQ1310" s="3">
        <f t="shared" ref="AQ1310:AQ1324" si="287">(1-(1-B1310/100)^(1/12))- AO1310</f>
        <v>2.5554714572277332E-4</v>
      </c>
      <c r="AR1310" s="15">
        <f t="shared" ref="AR1310:AR1324" si="288">B1310/AP1310-1</f>
        <v>3.1352052727699808E-2</v>
      </c>
      <c r="AT1310" s="15">
        <f>AT1309</f>
        <v>1</v>
      </c>
    </row>
    <row r="1311" spans="1:46" x14ac:dyDescent="0.25">
      <c r="A1311" t="s">
        <v>37</v>
      </c>
      <c r="B1311">
        <v>9.0540418739648398</v>
      </c>
      <c r="C1311">
        <v>7.37240577993299E-3</v>
      </c>
      <c r="D1311">
        <v>8.4968323616109007</v>
      </c>
      <c r="E1311">
        <v>-27.698255827383999</v>
      </c>
      <c r="F1311" s="1">
        <v>0</v>
      </c>
      <c r="G1311" s="1">
        <v>0</v>
      </c>
      <c r="H1311">
        <v>3.4955753059474999</v>
      </c>
      <c r="I1311">
        <v>-109.293372099831</v>
      </c>
      <c r="J1311">
        <v>-128.563128471906</v>
      </c>
      <c r="K1311">
        <v>-115.64307045114199</v>
      </c>
      <c r="L1311">
        <v>-87.167550103673307</v>
      </c>
      <c r="M1311">
        <v>19.205121119240701</v>
      </c>
      <c r="N1311">
        <v>95.246030281539305</v>
      </c>
      <c r="O1311">
        <v>82.769317883526796</v>
      </c>
      <c r="P1311">
        <v>180418.83410985401</v>
      </c>
      <c r="Q1311">
        <v>197081.89082830699</v>
      </c>
      <c r="R1311">
        <v>83.774295798675496</v>
      </c>
      <c r="S1311">
        <v>671.56716415658298</v>
      </c>
      <c r="T1311">
        <v>1.1899349568565201E-4</v>
      </c>
      <c r="U1311">
        <v>0.84639524506778097</v>
      </c>
      <c r="V1311" s="1">
        <v>0</v>
      </c>
      <c r="W1311">
        <v>4.3574705039485302E-2</v>
      </c>
      <c r="X1311">
        <v>0.110030049892733</v>
      </c>
      <c r="Y1311" s="1">
        <v>0</v>
      </c>
      <c r="Z1311">
        <v>1</v>
      </c>
      <c r="AA1311">
        <v>2.9288840206829298E-4</v>
      </c>
      <c r="AB1311">
        <v>7.03878370551176E-3</v>
      </c>
      <c r="AC1311">
        <v>6.6949977488174398E-3</v>
      </c>
      <c r="AD1311" s="1">
        <v>0</v>
      </c>
      <c r="AE1311">
        <v>8.9592985128354799E-2</v>
      </c>
      <c r="AF1311" s="3">
        <v>9.4968564236056201E-4</v>
      </c>
      <c r="AG1311" s="1">
        <v>0</v>
      </c>
      <c r="AH1311">
        <v>7.0829403432104998</v>
      </c>
      <c r="AI1311">
        <v>0.115807133230507</v>
      </c>
      <c r="AJ1311">
        <v>4.0343313137755104</v>
      </c>
      <c r="AK1311" t="s">
        <v>85</v>
      </c>
      <c r="AL1311" t="s">
        <v>86</v>
      </c>
      <c r="AM1311">
        <v>2424107455.0999999</v>
      </c>
      <c r="AN1311">
        <v>13436</v>
      </c>
      <c r="AO1311" s="1">
        <f t="shared" si="285"/>
        <v>7.9375717932462959E-3</v>
      </c>
      <c r="AP1311" s="5">
        <f t="shared" si="286"/>
        <v>9.120061179748296</v>
      </c>
      <c r="AQ1311" s="3">
        <f t="shared" si="287"/>
        <v>-6.0036605116792902E-5</v>
      </c>
      <c r="AR1311" s="15">
        <f t="shared" si="288"/>
        <v>-7.2389104066600263E-3</v>
      </c>
      <c r="AT1311" s="15">
        <f t="shared" ref="AT1311:AT1324" si="289">AT1310</f>
        <v>1</v>
      </c>
    </row>
    <row r="1312" spans="1:46" x14ac:dyDescent="0.25">
      <c r="A1312" t="s">
        <v>37</v>
      </c>
      <c r="B1312">
        <v>8.5251146151366797</v>
      </c>
      <c r="C1312">
        <v>8.3580244089600294E-3</v>
      </c>
      <c r="D1312">
        <v>9.5811825419316499</v>
      </c>
      <c r="E1312">
        <v>-15.1514122228544</v>
      </c>
      <c r="F1312" s="1">
        <v>0</v>
      </c>
      <c r="G1312" s="1">
        <v>0</v>
      </c>
      <c r="H1312">
        <v>3.6916373385271299</v>
      </c>
      <c r="I1312">
        <v>-84.344085062641497</v>
      </c>
      <c r="J1312">
        <v>-109.943555794066</v>
      </c>
      <c r="K1312">
        <v>-89.069133144775705</v>
      </c>
      <c r="L1312">
        <v>-61.5206597435551</v>
      </c>
      <c r="M1312">
        <v>18.199321122939899</v>
      </c>
      <c r="N1312">
        <v>95.120218513814606</v>
      </c>
      <c r="O1312">
        <v>83.207695952640506</v>
      </c>
      <c r="P1312">
        <v>174915.982473777</v>
      </c>
      <c r="Q1312">
        <v>192405.203051597</v>
      </c>
      <c r="R1312">
        <v>83.421696817527803</v>
      </c>
      <c r="S1312">
        <v>668.72453415764505</v>
      </c>
      <c r="T1312">
        <v>7.7340234903387596E-5</v>
      </c>
      <c r="U1312">
        <v>0.81758705614080096</v>
      </c>
      <c r="V1312" s="1">
        <v>0</v>
      </c>
      <c r="W1312">
        <v>5.53989269317108E-2</v>
      </c>
      <c r="X1312">
        <v>0.12701401692748701</v>
      </c>
      <c r="Y1312" s="1">
        <v>0</v>
      </c>
      <c r="Z1312">
        <v>1</v>
      </c>
      <c r="AA1312">
        <v>2.9514886678097503E-4</v>
      </c>
      <c r="AB1312">
        <v>7.8413938399101296E-3</v>
      </c>
      <c r="AC1312">
        <v>7.2281017091808102E-3</v>
      </c>
      <c r="AD1312" s="1">
        <v>0</v>
      </c>
      <c r="AE1312">
        <v>7.9600759616846095E-2</v>
      </c>
      <c r="AF1312" s="3">
        <v>9.3928896347878399E-4</v>
      </c>
      <c r="AG1312" s="1">
        <v>0</v>
      </c>
      <c r="AH1312">
        <v>7.22144809301665</v>
      </c>
      <c r="AI1312">
        <v>0.11147288857252501</v>
      </c>
      <c r="AJ1312">
        <v>29.914891318487101</v>
      </c>
      <c r="AK1312" t="s">
        <v>87</v>
      </c>
      <c r="AL1312" t="s">
        <v>88</v>
      </c>
      <c r="AM1312">
        <v>3735505721.71</v>
      </c>
      <c r="AN1312">
        <v>21356</v>
      </c>
      <c r="AO1312" s="1">
        <f t="shared" si="285"/>
        <v>8.4625395394405702E-3</v>
      </c>
      <c r="AP1312" s="5">
        <f t="shared" si="286"/>
        <v>9.6954736908458798</v>
      </c>
      <c r="AQ1312" s="3">
        <f t="shared" si="287"/>
        <v>-1.0645629479315889E-3</v>
      </c>
      <c r="AR1312" s="15">
        <f t="shared" si="288"/>
        <v>-0.12071190258751474</v>
      </c>
      <c r="AT1312" s="15">
        <f t="shared" si="289"/>
        <v>1</v>
      </c>
    </row>
    <row r="1313" spans="1:46" x14ac:dyDescent="0.25">
      <c r="A1313" t="s">
        <v>37</v>
      </c>
      <c r="B1313">
        <v>10.711978359114999</v>
      </c>
      <c r="C1313">
        <v>8.3124235014543097E-3</v>
      </c>
      <c r="D1313">
        <v>9.5312747337924595</v>
      </c>
      <c r="E1313">
        <v>-15.553593118186299</v>
      </c>
      <c r="F1313" s="1">
        <v>0</v>
      </c>
      <c r="G1313" s="1">
        <v>0</v>
      </c>
      <c r="H1313">
        <v>3.65069848900233</v>
      </c>
      <c r="I1313">
        <v>-62.018789385285899</v>
      </c>
      <c r="J1313">
        <v>-92.077486707791294</v>
      </c>
      <c r="K1313">
        <v>-67.703736879327195</v>
      </c>
      <c r="L1313">
        <v>-39.066990556098098</v>
      </c>
      <c r="M1313">
        <v>16.726245517990701</v>
      </c>
      <c r="N1313">
        <v>94.826363458491798</v>
      </c>
      <c r="O1313">
        <v>83.650523044748994</v>
      </c>
      <c r="P1313">
        <v>173938.229150826</v>
      </c>
      <c r="Q1313">
        <v>191086.12466852201</v>
      </c>
      <c r="R1313">
        <v>83.289237361908604</v>
      </c>
      <c r="S1313">
        <v>671.58922587479299</v>
      </c>
      <c r="T1313">
        <v>2.8618995242172803E-4</v>
      </c>
      <c r="U1313">
        <v>0.80374062955478898</v>
      </c>
      <c r="V1313" s="1">
        <v>0</v>
      </c>
      <c r="W1313">
        <v>5.5105722277243203E-2</v>
      </c>
      <c r="X1313">
        <v>0.14115364816796599</v>
      </c>
      <c r="Y1313" s="1">
        <v>0</v>
      </c>
      <c r="Z1313">
        <v>1</v>
      </c>
      <c r="AA1313">
        <v>2.9368378968925999E-4</v>
      </c>
      <c r="AB1313">
        <v>7.7216829315536499E-3</v>
      </c>
      <c r="AC1313">
        <v>7.1709447305935503E-3</v>
      </c>
      <c r="AD1313" s="1">
        <v>0</v>
      </c>
      <c r="AE1313">
        <v>6.5379690634403506E-2</v>
      </c>
      <c r="AF1313" s="3">
        <v>8.4339800918380604E-4</v>
      </c>
      <c r="AG1313" s="1">
        <v>0</v>
      </c>
      <c r="AH1313">
        <v>7.4174548412900103</v>
      </c>
      <c r="AI1313">
        <v>0.104526170150093</v>
      </c>
      <c r="AJ1313">
        <v>61.990134444584001</v>
      </c>
      <c r="AK1313" t="s">
        <v>89</v>
      </c>
      <c r="AL1313" t="s">
        <v>90</v>
      </c>
      <c r="AM1313">
        <v>4053630430.3600001</v>
      </c>
      <c r="AN1313">
        <v>23305</v>
      </c>
      <c r="AO1313" s="1">
        <f t="shared" si="285"/>
        <v>8.308026529466616E-3</v>
      </c>
      <c r="AP1313" s="5">
        <f t="shared" si="286"/>
        <v>9.5264611433737318</v>
      </c>
      <c r="AQ1313" s="3">
        <f t="shared" si="287"/>
        <v>1.0894422636435926E-3</v>
      </c>
      <c r="AR1313" s="15">
        <f t="shared" si="288"/>
        <v>0.1244446597639115</v>
      </c>
      <c r="AT1313" s="15">
        <f t="shared" si="289"/>
        <v>1</v>
      </c>
    </row>
    <row r="1314" spans="1:46" x14ac:dyDescent="0.25">
      <c r="A1314" t="s">
        <v>37</v>
      </c>
      <c r="B1314">
        <v>9.8975154011125799</v>
      </c>
      <c r="C1314">
        <v>8.5930489894405094E-3</v>
      </c>
      <c r="D1314">
        <v>9.8380046553151299</v>
      </c>
      <c r="E1314">
        <v>-6.0756494404388803</v>
      </c>
      <c r="F1314" s="1">
        <v>0</v>
      </c>
      <c r="G1314" s="1">
        <v>0</v>
      </c>
      <c r="H1314">
        <v>3.7861794011524901</v>
      </c>
      <c r="I1314">
        <v>-35.822141483548499</v>
      </c>
      <c r="J1314">
        <v>-72.635636054342996</v>
      </c>
      <c r="K1314">
        <v>-42.186295814722001</v>
      </c>
      <c r="L1314">
        <v>-12.7052935052774</v>
      </c>
      <c r="M1314">
        <v>16.617422509943001</v>
      </c>
      <c r="N1314">
        <v>94.815851410430696</v>
      </c>
      <c r="O1314">
        <v>83.537319016646705</v>
      </c>
      <c r="P1314">
        <v>172706.020736604</v>
      </c>
      <c r="Q1314">
        <v>189680.569009889</v>
      </c>
      <c r="R1314">
        <v>83.278025177172296</v>
      </c>
      <c r="S1314">
        <v>670.945952547243</v>
      </c>
      <c r="T1314">
        <v>2.6857498278326199E-4</v>
      </c>
      <c r="U1314">
        <v>0.73847625212506596</v>
      </c>
      <c r="V1314" s="1">
        <v>0</v>
      </c>
      <c r="W1314">
        <v>6.9919968478828698E-2</v>
      </c>
      <c r="X1314">
        <v>0.19160377939610501</v>
      </c>
      <c r="Y1314" s="1">
        <v>0</v>
      </c>
      <c r="Z1314">
        <v>1</v>
      </c>
      <c r="AA1314">
        <v>2.9190742989258301E-4</v>
      </c>
      <c r="AB1314">
        <v>7.8421849742885096E-3</v>
      </c>
      <c r="AC1314">
        <v>7.3447258730004799E-3</v>
      </c>
      <c r="AD1314" s="1">
        <v>0</v>
      </c>
      <c r="AE1314">
        <v>6.72147340288861E-2</v>
      </c>
      <c r="AF1314" s="3">
        <v>9.4100627640440401E-4</v>
      </c>
      <c r="AG1314">
        <v>4.0589189475372397E-5</v>
      </c>
      <c r="AH1314">
        <v>7.6554274374686999</v>
      </c>
      <c r="AI1314">
        <v>0.10707425773033701</v>
      </c>
      <c r="AJ1314">
        <v>144.03196677416301</v>
      </c>
      <c r="AK1314" t="s">
        <v>91</v>
      </c>
      <c r="AL1314" t="s">
        <v>92</v>
      </c>
      <c r="AM1314">
        <v>3742021351.3000002</v>
      </c>
      <c r="AN1314">
        <v>21667</v>
      </c>
      <c r="AO1314" s="1">
        <f t="shared" si="285"/>
        <v>8.5776395792974674E-3</v>
      </c>
      <c r="AP1314" s="5">
        <f t="shared" si="286"/>
        <v>9.8211865935875267</v>
      </c>
      <c r="AQ1314" s="3">
        <f t="shared" si="287"/>
        <v>6.9956804534811526E-5</v>
      </c>
      <c r="AR1314" s="15">
        <f t="shared" si="288"/>
        <v>7.7718518834466455E-3</v>
      </c>
      <c r="AT1314" s="15">
        <f t="shared" si="289"/>
        <v>1</v>
      </c>
    </row>
    <row r="1315" spans="1:46" x14ac:dyDescent="0.25">
      <c r="A1315" t="s">
        <v>37</v>
      </c>
      <c r="B1315">
        <v>12.428580763841801</v>
      </c>
      <c r="C1315">
        <v>9.7933348283005192E-3</v>
      </c>
      <c r="D1315">
        <v>11.139215434464599</v>
      </c>
      <c r="E1315">
        <v>1.95911244749852</v>
      </c>
      <c r="F1315" s="1">
        <v>0</v>
      </c>
      <c r="G1315" s="1">
        <v>0</v>
      </c>
      <c r="H1315">
        <v>3.8669200932006298</v>
      </c>
      <c r="I1315">
        <v>-11.616226585788301</v>
      </c>
      <c r="J1315">
        <v>-53.628328564242103</v>
      </c>
      <c r="K1315">
        <v>-15.959915803021</v>
      </c>
      <c r="L1315">
        <v>11.760235757602601</v>
      </c>
      <c r="M1315">
        <v>16.871934291668602</v>
      </c>
      <c r="N1315">
        <v>94.957931675215704</v>
      </c>
      <c r="O1315">
        <v>83.246077912588603</v>
      </c>
      <c r="P1315">
        <v>170728.53965904599</v>
      </c>
      <c r="Q1315">
        <v>187060.84414958899</v>
      </c>
      <c r="R1315">
        <v>83.563709296602397</v>
      </c>
      <c r="S1315">
        <v>663.06661289636202</v>
      </c>
      <c r="T1315">
        <v>3.9014271261771701E-4</v>
      </c>
      <c r="U1315">
        <v>0.77485196954506597</v>
      </c>
      <c r="V1315" s="1">
        <v>0</v>
      </c>
      <c r="W1315">
        <v>6.5182976711596896E-2</v>
      </c>
      <c r="X1315">
        <v>0.159965053743336</v>
      </c>
      <c r="Y1315" s="1">
        <v>0</v>
      </c>
      <c r="Z1315">
        <v>1</v>
      </c>
      <c r="AA1315">
        <v>2.89800315521759E-4</v>
      </c>
      <c r="AB1315">
        <v>8.0757945416705303E-3</v>
      </c>
      <c r="AC1315">
        <v>7.5914260503706999E-3</v>
      </c>
      <c r="AD1315" s="1">
        <v>0</v>
      </c>
      <c r="AE1315">
        <v>7.3980330361451796E-2</v>
      </c>
      <c r="AF1315" s="3">
        <v>1.1171029884579199E-3</v>
      </c>
      <c r="AG1315">
        <v>8.6993475653111905E-4</v>
      </c>
      <c r="AH1315">
        <v>7.9009273283191401</v>
      </c>
      <c r="AI1315">
        <v>0.11261373547872799</v>
      </c>
      <c r="AJ1315">
        <v>226.58129659350001</v>
      </c>
      <c r="AK1315" t="s">
        <v>93</v>
      </c>
      <c r="AL1315" t="s">
        <v>94</v>
      </c>
      <c r="AM1315">
        <v>5257756107.3400002</v>
      </c>
      <c r="AN1315">
        <v>30796</v>
      </c>
      <c r="AO1315" s="1">
        <f t="shared" si="285"/>
        <v>8.9983293543503783E-3</v>
      </c>
      <c r="AP1315" s="5">
        <f t="shared" si="286"/>
        <v>10.279302845133554</v>
      </c>
      <c r="AQ1315" s="3">
        <f t="shared" si="287"/>
        <v>2.0003633018295421E-3</v>
      </c>
      <c r="AR1315" s="15">
        <f t="shared" si="288"/>
        <v>0.2090879071362084</v>
      </c>
      <c r="AT1315" s="15">
        <f t="shared" si="289"/>
        <v>1</v>
      </c>
    </row>
    <row r="1316" spans="1:46" x14ac:dyDescent="0.25">
      <c r="A1316" t="s">
        <v>37</v>
      </c>
      <c r="B1316">
        <v>15.735356732623501</v>
      </c>
      <c r="C1316">
        <v>1.0823233073044799E-2</v>
      </c>
      <c r="D1316">
        <v>12.241965281043701</v>
      </c>
      <c r="E1316">
        <v>17.035201285504701</v>
      </c>
      <c r="F1316" s="1">
        <v>0</v>
      </c>
      <c r="G1316" s="1">
        <v>0</v>
      </c>
      <c r="H1316">
        <v>4.0587318065099902</v>
      </c>
      <c r="I1316">
        <v>11.2250789019474</v>
      </c>
      <c r="J1316">
        <v>-27.3188334037795</v>
      </c>
      <c r="K1316">
        <v>3.55679704103196</v>
      </c>
      <c r="L1316">
        <v>35.7323444296511</v>
      </c>
      <c r="M1316">
        <v>17.296739685064701</v>
      </c>
      <c r="N1316">
        <v>94.849760972068594</v>
      </c>
      <c r="O1316">
        <v>82.824736838093699</v>
      </c>
      <c r="P1316">
        <v>162913.64809689199</v>
      </c>
      <c r="Q1316">
        <v>178374.130513001</v>
      </c>
      <c r="R1316">
        <v>83.498123554635001</v>
      </c>
      <c r="S1316">
        <v>669.64573959731604</v>
      </c>
      <c r="T1316">
        <v>5.0339824376904798E-4</v>
      </c>
      <c r="U1316">
        <v>0.75393828172990895</v>
      </c>
      <c r="V1316" s="1">
        <v>0</v>
      </c>
      <c r="W1316">
        <v>6.1407383620381999E-2</v>
      </c>
      <c r="X1316">
        <v>0.18465433464970801</v>
      </c>
      <c r="Y1316" s="1">
        <v>0</v>
      </c>
      <c r="Z1316">
        <v>1</v>
      </c>
      <c r="AA1316">
        <v>2.8738211485584102E-4</v>
      </c>
      <c r="AB1316">
        <v>8.2162406110425704E-3</v>
      </c>
      <c r="AC1316">
        <v>7.8413786555714508E-3</v>
      </c>
      <c r="AD1316" s="1">
        <v>0</v>
      </c>
      <c r="AE1316">
        <v>8.3428920416109706E-2</v>
      </c>
      <c r="AF1316" s="3">
        <v>1.3432056186993601E-3</v>
      </c>
      <c r="AG1316">
        <v>1.75198750628049E-3</v>
      </c>
      <c r="AH1316">
        <v>8.0236321305640796</v>
      </c>
      <c r="AI1316">
        <v>0.117357743388773</v>
      </c>
      <c r="AJ1316">
        <v>503.16951709932198</v>
      </c>
      <c r="AK1316" t="s">
        <v>95</v>
      </c>
      <c r="AL1316" t="s">
        <v>96</v>
      </c>
      <c r="AM1316">
        <v>2720495009.5700002</v>
      </c>
      <c r="AN1316">
        <v>16699</v>
      </c>
      <c r="AO1316" s="1">
        <f t="shared" si="285"/>
        <v>9.4719663891266528E-3</v>
      </c>
      <c r="AP1316" s="5">
        <f t="shared" si="286"/>
        <v>10.792523184627933</v>
      </c>
      <c r="AQ1316" s="3">
        <f t="shared" si="287"/>
        <v>4.6940564425594564E-3</v>
      </c>
      <c r="AR1316" s="15">
        <f t="shared" si="288"/>
        <v>0.45798683620488045</v>
      </c>
      <c r="AT1316" s="15">
        <f t="shared" si="289"/>
        <v>1</v>
      </c>
    </row>
    <row r="1317" spans="1:46" x14ac:dyDescent="0.25">
      <c r="A1317" t="s">
        <v>37</v>
      </c>
      <c r="B1317">
        <v>18.773299963291699</v>
      </c>
      <c r="C1317">
        <v>1.22725556300383E-2</v>
      </c>
      <c r="D1317">
        <v>13.772568128410899</v>
      </c>
      <c r="E1317">
        <v>30.1040203981375</v>
      </c>
      <c r="F1317" s="1">
        <v>0</v>
      </c>
      <c r="G1317" s="1">
        <v>0</v>
      </c>
      <c r="H1317">
        <v>4.2346552935868997</v>
      </c>
      <c r="I1317">
        <v>34.597885391395003</v>
      </c>
      <c r="J1317">
        <v>1.1992605246169299</v>
      </c>
      <c r="K1317">
        <v>22.6715448896278</v>
      </c>
      <c r="L1317">
        <v>60.1053060175078</v>
      </c>
      <c r="M1317">
        <v>18.294059981194302</v>
      </c>
      <c r="N1317">
        <v>95.144555461128704</v>
      </c>
      <c r="O1317">
        <v>82.356458369491193</v>
      </c>
      <c r="P1317">
        <v>156517.686016483</v>
      </c>
      <c r="Q1317">
        <v>172626.28146588299</v>
      </c>
      <c r="R1317">
        <v>83.876744308278603</v>
      </c>
      <c r="S1317">
        <v>676.95395453833703</v>
      </c>
      <c r="T1317">
        <v>4.3978891911802598E-4</v>
      </c>
      <c r="U1317">
        <v>0.74972830232438303</v>
      </c>
      <c r="V1317" s="1">
        <v>0</v>
      </c>
      <c r="W1317">
        <v>4.3291391703379499E-2</v>
      </c>
      <c r="X1317">
        <v>0.20698030597223599</v>
      </c>
      <c r="Y1317" s="1">
        <v>0</v>
      </c>
      <c r="Z1317">
        <v>1</v>
      </c>
      <c r="AA1317">
        <v>2.8642900748643301E-4</v>
      </c>
      <c r="AB1317">
        <v>8.3500778987672108E-3</v>
      </c>
      <c r="AC1317">
        <v>8.0733730032734197E-3</v>
      </c>
      <c r="AD1317" s="1">
        <v>0</v>
      </c>
      <c r="AE1317">
        <v>9.53034338147455E-2</v>
      </c>
      <c r="AF1317" s="3">
        <v>1.59156734470624E-3</v>
      </c>
      <c r="AG1317">
        <v>3.1061907529739601E-3</v>
      </c>
      <c r="AH1317">
        <v>8.1519226683791803</v>
      </c>
      <c r="AI1317">
        <v>0.12657714890726601</v>
      </c>
      <c r="AJ1317">
        <v>893.04625385370105</v>
      </c>
      <c r="AK1317" t="s">
        <v>97</v>
      </c>
      <c r="AL1317" t="s">
        <v>98</v>
      </c>
      <c r="AM1317">
        <v>1424310942.75</v>
      </c>
      <c r="AN1317">
        <v>9100</v>
      </c>
      <c r="AO1317" s="1">
        <f t="shared" si="285"/>
        <v>9.9513693554660922E-3</v>
      </c>
      <c r="AP1317" s="5">
        <f t="shared" si="286"/>
        <v>11.309249658279741</v>
      </c>
      <c r="AQ1317" s="3">
        <f t="shared" si="287"/>
        <v>7.226559547517216E-3</v>
      </c>
      <c r="AR1317" s="15">
        <f t="shared" si="288"/>
        <v>0.65999518363690624</v>
      </c>
      <c r="AT1317" s="15">
        <f t="shared" si="289"/>
        <v>1</v>
      </c>
    </row>
    <row r="1318" spans="1:46" x14ac:dyDescent="0.25">
      <c r="A1318" t="s">
        <v>37</v>
      </c>
      <c r="B1318">
        <v>18.535003842950101</v>
      </c>
      <c r="C1318">
        <v>1.33650785056073E-2</v>
      </c>
      <c r="D1318">
        <v>14.910142440823</v>
      </c>
      <c r="E1318">
        <v>47.811707225832698</v>
      </c>
      <c r="F1318" s="1">
        <v>0</v>
      </c>
      <c r="G1318" s="1">
        <v>0</v>
      </c>
      <c r="H1318">
        <v>4.4282239669969901</v>
      </c>
      <c r="I1318">
        <v>57.303726326617998</v>
      </c>
      <c r="J1318">
        <v>27.5053554536536</v>
      </c>
      <c r="K1318">
        <v>41.590510691626598</v>
      </c>
      <c r="L1318">
        <v>84.067355207502203</v>
      </c>
      <c r="M1318">
        <v>18.7006765165175</v>
      </c>
      <c r="N1318">
        <v>95.071560592710597</v>
      </c>
      <c r="O1318">
        <v>82.085083646071794</v>
      </c>
      <c r="P1318">
        <v>149162.94089100999</v>
      </c>
      <c r="Q1318">
        <v>163970.39245490599</v>
      </c>
      <c r="R1318">
        <v>83.562502130836805</v>
      </c>
      <c r="S1318">
        <v>682.85160509815603</v>
      </c>
      <c r="T1318" s="1">
        <v>0</v>
      </c>
      <c r="U1318">
        <v>0.69761600216009301</v>
      </c>
      <c r="V1318" s="1">
        <v>0</v>
      </c>
      <c r="W1318">
        <v>3.0371574481379001E-2</v>
      </c>
      <c r="X1318">
        <v>0.27201242335852699</v>
      </c>
      <c r="Y1318" s="1">
        <v>0</v>
      </c>
      <c r="Z1318">
        <v>1</v>
      </c>
      <c r="AA1318">
        <v>2.8748164108848901E-4</v>
      </c>
      <c r="AB1318">
        <v>8.3626277084019492E-3</v>
      </c>
      <c r="AC1318">
        <v>8.1850040505362202E-3</v>
      </c>
      <c r="AD1318" s="1">
        <v>0</v>
      </c>
      <c r="AE1318">
        <v>9.8797847313910406E-2</v>
      </c>
      <c r="AF1318" s="3">
        <v>1.6795634043364699E-3</v>
      </c>
      <c r="AG1318">
        <v>4.3147566940826302E-3</v>
      </c>
      <c r="AH1318">
        <v>8.1624972591367992</v>
      </c>
      <c r="AI1318">
        <v>0.129662193109501</v>
      </c>
      <c r="AJ1318">
        <v>1301.36227882925</v>
      </c>
      <c r="AK1318" t="s">
        <v>99</v>
      </c>
      <c r="AL1318" t="s">
        <v>100</v>
      </c>
      <c r="AM1318">
        <v>374995633.39999998</v>
      </c>
      <c r="AN1318">
        <v>2514</v>
      </c>
      <c r="AO1318" s="1">
        <f t="shared" si="285"/>
        <v>1.015204909596118E-2</v>
      </c>
      <c r="AP1318" s="5">
        <f t="shared" si="286"/>
        <v>11.524737350508241</v>
      </c>
      <c r="AQ1318" s="3">
        <f t="shared" si="287"/>
        <v>6.7859254962606141E-3</v>
      </c>
      <c r="AR1318" s="15">
        <f t="shared" si="288"/>
        <v>0.60827993551911241</v>
      </c>
      <c r="AT1318" s="15">
        <f t="shared" si="289"/>
        <v>1</v>
      </c>
    </row>
    <row r="1319" spans="1:46" x14ac:dyDescent="0.25">
      <c r="A1319" t="s">
        <v>37</v>
      </c>
      <c r="B1319">
        <v>27.381267967590802</v>
      </c>
      <c r="C1319">
        <v>1.48455842435265E-2</v>
      </c>
      <c r="D1319">
        <v>16.429750292534699</v>
      </c>
      <c r="E1319">
        <v>63.947666031625602</v>
      </c>
      <c r="F1319" s="1">
        <v>0</v>
      </c>
      <c r="G1319" s="1">
        <v>0</v>
      </c>
      <c r="H1319">
        <v>4.6138400505472603</v>
      </c>
      <c r="I1319">
        <v>83.225257773392897</v>
      </c>
      <c r="J1319">
        <v>54.935098792339502</v>
      </c>
      <c r="K1319">
        <v>60.3997314814169</v>
      </c>
      <c r="L1319">
        <v>109.638633408122</v>
      </c>
      <c r="M1319">
        <v>19.2692967832736</v>
      </c>
      <c r="N1319">
        <v>95.654142588285595</v>
      </c>
      <c r="O1319">
        <v>82.162494264705501</v>
      </c>
      <c r="P1319">
        <v>151182.71986906699</v>
      </c>
      <c r="Q1319">
        <v>170408.27389565099</v>
      </c>
      <c r="R1319">
        <v>83.995374299126993</v>
      </c>
      <c r="S1319">
        <v>696.82136150453903</v>
      </c>
      <c r="T1319" s="1">
        <v>0</v>
      </c>
      <c r="U1319">
        <v>0.67690330366759999</v>
      </c>
      <c r="V1319" s="1">
        <v>0</v>
      </c>
      <c r="W1319">
        <v>1.5367152456879399E-2</v>
      </c>
      <c r="X1319">
        <v>0.30772954387551998</v>
      </c>
      <c r="Y1319" s="1">
        <v>0</v>
      </c>
      <c r="Z1319">
        <v>1</v>
      </c>
      <c r="AA1319">
        <v>3.0071648667175902E-4</v>
      </c>
      <c r="AB1319">
        <v>8.2936908425573393E-3</v>
      </c>
      <c r="AC1319">
        <v>8.1718979353176107E-3</v>
      </c>
      <c r="AD1319" s="1">
        <v>0</v>
      </c>
      <c r="AE1319">
        <v>0.104036690372573</v>
      </c>
      <c r="AF1319" s="3">
        <v>1.7790274053710101E-3</v>
      </c>
      <c r="AG1319">
        <v>5.8747274032928303E-3</v>
      </c>
      <c r="AH1319">
        <v>8.1817341668608297</v>
      </c>
      <c r="AI1319">
        <v>0.13415599932688099</v>
      </c>
      <c r="AJ1319">
        <v>1806.5339232564299</v>
      </c>
      <c r="AK1319" t="s">
        <v>101</v>
      </c>
      <c r="AL1319" t="s">
        <v>102</v>
      </c>
      <c r="AM1319">
        <v>92372641.840000004</v>
      </c>
      <c r="AN1319">
        <v>611</v>
      </c>
      <c r="AO1319" s="1">
        <f t="shared" si="285"/>
        <v>1.025164182736038E-2</v>
      </c>
      <c r="AP1319" s="5">
        <f t="shared" si="286"/>
        <v>11.63150064007662</v>
      </c>
      <c r="AQ1319" s="3">
        <f t="shared" si="287"/>
        <v>1.6058331121579839E-2</v>
      </c>
      <c r="AR1319" s="15">
        <f t="shared" si="288"/>
        <v>1.3540615106229694</v>
      </c>
      <c r="AT1319" s="15">
        <f t="shared" si="289"/>
        <v>1</v>
      </c>
    </row>
    <row r="1320" spans="1:46" x14ac:dyDescent="0.25">
      <c r="A1320" t="s">
        <v>37</v>
      </c>
      <c r="B1320">
        <v>20.620773266199301</v>
      </c>
      <c r="C1320">
        <v>1.55632546862893E-2</v>
      </c>
      <c r="D1320">
        <v>17.157386604151601</v>
      </c>
      <c r="E1320">
        <v>97.078337829840905</v>
      </c>
      <c r="F1320" s="1">
        <v>0</v>
      </c>
      <c r="G1320" s="1">
        <v>0</v>
      </c>
      <c r="H1320">
        <v>4.9102234083892302</v>
      </c>
      <c r="I1320">
        <v>105.582853493198</v>
      </c>
      <c r="J1320">
        <v>56.598304917801997</v>
      </c>
      <c r="K1320">
        <v>92.284863402607897</v>
      </c>
      <c r="L1320">
        <v>133.306984910658</v>
      </c>
      <c r="M1320">
        <v>19.265742608446502</v>
      </c>
      <c r="N1320">
        <v>96.326736988728697</v>
      </c>
      <c r="O1320">
        <v>82.9528894634701</v>
      </c>
      <c r="P1320">
        <v>144046.717371134</v>
      </c>
      <c r="Q1320">
        <v>160188.32309836199</v>
      </c>
      <c r="R1320">
        <v>84.488325109053605</v>
      </c>
      <c r="S1320">
        <v>661.39717108250795</v>
      </c>
      <c r="T1320" s="1">
        <v>0</v>
      </c>
      <c r="U1320">
        <v>0.74294780991185705</v>
      </c>
      <c r="V1320" s="1">
        <v>0</v>
      </c>
      <c r="W1320" s="1">
        <v>0</v>
      </c>
      <c r="X1320">
        <v>0.25705219008814201</v>
      </c>
      <c r="Y1320" s="1">
        <v>0</v>
      </c>
      <c r="Z1320">
        <v>1</v>
      </c>
      <c r="AA1320">
        <v>3.0607129388530199E-4</v>
      </c>
      <c r="AB1320">
        <v>8.1582126511164001E-3</v>
      </c>
      <c r="AC1320">
        <v>8.0762243725252293E-3</v>
      </c>
      <c r="AD1320" s="1">
        <v>0</v>
      </c>
      <c r="AE1320">
        <v>8.8828793703811096E-2</v>
      </c>
      <c r="AF1320" s="3">
        <v>1.51897237233517E-3</v>
      </c>
      <c r="AG1320">
        <v>6.6941635056077401E-3</v>
      </c>
      <c r="AH1320">
        <v>8.0512728697921201</v>
      </c>
      <c r="AI1320">
        <v>0.13280147809489301</v>
      </c>
      <c r="AJ1320">
        <v>2242.9665622351599</v>
      </c>
      <c r="AK1320" t="s">
        <v>103</v>
      </c>
      <c r="AL1320" t="s">
        <v>104</v>
      </c>
      <c r="AM1320">
        <v>27945063.170000002</v>
      </c>
      <c r="AN1320">
        <v>194</v>
      </c>
      <c r="AO1320" s="1">
        <f t="shared" si="285"/>
        <v>9.9012680387457006E-3</v>
      </c>
      <c r="AP1320" s="5">
        <f t="shared" si="286"/>
        <v>11.25537642179577</v>
      </c>
      <c r="AQ1320" s="3">
        <f t="shared" si="287"/>
        <v>9.1591962402287532E-3</v>
      </c>
      <c r="AR1320" s="15">
        <f t="shared" si="288"/>
        <v>0.8320820640229909</v>
      </c>
      <c r="AT1320" s="15">
        <f t="shared" si="289"/>
        <v>1</v>
      </c>
    </row>
    <row r="1321" spans="1:46" x14ac:dyDescent="0.25">
      <c r="AO1321" s="1"/>
      <c r="AP1321" s="5"/>
      <c r="AQ1321" s="3"/>
      <c r="AR1321" s="15"/>
      <c r="AT1321" s="15"/>
    </row>
    <row r="1322" spans="1:46" x14ac:dyDescent="0.25">
      <c r="AO1322" s="1"/>
      <c r="AP1322" s="5"/>
      <c r="AQ1322" s="3"/>
      <c r="AR1322" s="15"/>
      <c r="AT1322" s="15"/>
    </row>
    <row r="1323" spans="1:46" x14ac:dyDescent="0.25">
      <c r="AO1323" t="s">
        <v>226</v>
      </c>
      <c r="AP1323" t="s">
        <v>67</v>
      </c>
      <c r="AQ1323" t="s">
        <v>347</v>
      </c>
      <c r="AR1323" t="s">
        <v>351</v>
      </c>
    </row>
    <row r="1324" spans="1:46" x14ac:dyDescent="0.25">
      <c r="A1324" t="s">
        <v>0</v>
      </c>
      <c r="B1324" t="s">
        <v>1</v>
      </c>
      <c r="C1324" t="s">
        <v>2</v>
      </c>
      <c r="D1324" t="s">
        <v>3</v>
      </c>
      <c r="E1324" t="s">
        <v>5</v>
      </c>
      <c r="F1324" t="s">
        <v>6</v>
      </c>
      <c r="G1324" t="s">
        <v>208</v>
      </c>
      <c r="H1324" t="s">
        <v>7</v>
      </c>
      <c r="I1324" t="s">
        <v>8</v>
      </c>
      <c r="J1324" t="s">
        <v>134</v>
      </c>
      <c r="K1324" t="s">
        <v>143</v>
      </c>
      <c r="L1324" t="s">
        <v>9</v>
      </c>
      <c r="M1324" t="s">
        <v>10</v>
      </c>
      <c r="N1324" t="s">
        <v>11</v>
      </c>
      <c r="O1324" t="s">
        <v>13</v>
      </c>
      <c r="P1324" t="s">
        <v>14</v>
      </c>
      <c r="Q1324" t="s">
        <v>15</v>
      </c>
      <c r="R1324" t="s">
        <v>16</v>
      </c>
      <c r="S1324" t="s">
        <v>17</v>
      </c>
      <c r="T1324" t="s">
        <v>18</v>
      </c>
      <c r="U1324" t="s">
        <v>20</v>
      </c>
      <c r="V1324" t="s">
        <v>21</v>
      </c>
      <c r="W1324" t="s">
        <v>22</v>
      </c>
      <c r="X1324" t="s">
        <v>23</v>
      </c>
      <c r="Y1324" t="s">
        <v>24</v>
      </c>
      <c r="Z1324" t="s">
        <v>25</v>
      </c>
      <c r="AA1324" t="s">
        <v>26</v>
      </c>
      <c r="AB1324" t="s">
        <v>27</v>
      </c>
      <c r="AC1324" t="s">
        <v>263</v>
      </c>
      <c r="AD1324" t="s">
        <v>29</v>
      </c>
      <c r="AE1324" t="s">
        <v>326</v>
      </c>
      <c r="AF1324" s="3" t="s">
        <v>233</v>
      </c>
      <c r="AG1324" t="s">
        <v>30</v>
      </c>
      <c r="AH1324" t="s">
        <v>31</v>
      </c>
      <c r="AI1324" t="s">
        <v>32</v>
      </c>
      <c r="AJ1324" t="s">
        <v>33</v>
      </c>
      <c r="AK1324" t="s">
        <v>34</v>
      </c>
      <c r="AL1324" t="s">
        <v>74</v>
      </c>
      <c r="AM1324" t="s">
        <v>35</v>
      </c>
      <c r="AN1324" t="s">
        <v>36</v>
      </c>
      <c r="AO1324" s="15">
        <v>1</v>
      </c>
      <c r="AP1324" s="15">
        <v>1</v>
      </c>
    </row>
    <row r="1325" spans="1:46" x14ac:dyDescent="0.25">
      <c r="A1325" t="s">
        <v>37</v>
      </c>
      <c r="B1325">
        <v>8.8155272373241598</v>
      </c>
      <c r="C1325">
        <v>4.95371509040427E-3</v>
      </c>
      <c r="D1325">
        <v>5.7851435351978298</v>
      </c>
      <c r="E1325">
        <v>-78.511829233549406</v>
      </c>
      <c r="F1325" s="1">
        <v>0</v>
      </c>
      <c r="G1325" s="1">
        <v>0</v>
      </c>
      <c r="H1325">
        <v>3.0762264290929302</v>
      </c>
      <c r="I1325">
        <v>-173.276667903597</v>
      </c>
      <c r="J1325">
        <v>-198.585131370515</v>
      </c>
      <c r="K1325">
        <v>-174.604960968368</v>
      </c>
      <c r="L1325">
        <v>-155.85743768548201</v>
      </c>
      <c r="M1325">
        <v>19.730413057973202</v>
      </c>
      <c r="N1325">
        <v>92.811288892055401</v>
      </c>
      <c r="O1325">
        <v>83.280480812555297</v>
      </c>
      <c r="P1325">
        <v>229135.26980952299</v>
      </c>
      <c r="Q1325">
        <v>272117.556025556</v>
      </c>
      <c r="R1325">
        <v>81.879096563585094</v>
      </c>
      <c r="S1325">
        <v>666.36793776426805</v>
      </c>
      <c r="T1325" s="1">
        <v>0</v>
      </c>
      <c r="U1325">
        <v>0.44707095461419</v>
      </c>
      <c r="V1325" s="1">
        <v>0</v>
      </c>
      <c r="W1325">
        <v>0.19847314800233301</v>
      </c>
      <c r="X1325">
        <v>0.35445589738347599</v>
      </c>
      <c r="Y1325" s="1">
        <v>0</v>
      </c>
      <c r="Z1325">
        <v>1</v>
      </c>
      <c r="AA1325">
        <v>2.9001608895087697E-4</v>
      </c>
      <c r="AB1325">
        <v>4.6636772239410096E-3</v>
      </c>
      <c r="AC1325">
        <v>4.3030677491874298E-3</v>
      </c>
      <c r="AD1325" s="1">
        <v>0</v>
      </c>
      <c r="AE1325">
        <v>5.0268306781415299E-2</v>
      </c>
      <c r="AF1325" s="3">
        <v>1.0053661356283001E-4</v>
      </c>
      <c r="AG1325" s="1">
        <v>0</v>
      </c>
      <c r="AH1325">
        <v>4.61477943905152</v>
      </c>
      <c r="AI1325">
        <v>7.6189263153821199E-2</v>
      </c>
      <c r="AJ1325">
        <v>0.30128598717542499</v>
      </c>
      <c r="AK1325" t="s">
        <v>79</v>
      </c>
      <c r="AL1325" t="s">
        <v>80</v>
      </c>
      <c r="AM1325">
        <v>72177609.989999995</v>
      </c>
      <c r="AN1325">
        <v>315</v>
      </c>
      <c r="AO1325" s="1">
        <f>AA1325+AC1325*$AO$1324+AF1325*AT1325</f>
        <v>4.6936204517011365E-3</v>
      </c>
      <c r="AP1325" s="5">
        <f>100*(1-(1-AO1325)^12)</f>
        <v>5.4891970341114593</v>
      </c>
      <c r="AQ1325" s="3">
        <f>(1-(1-B1325/100)^(1/12))- AO1325</f>
        <v>2.9673467804229242E-3</v>
      </c>
      <c r="AR1325" s="15">
        <f>B1325/AP1325-1</f>
        <v>0.6059775560144629</v>
      </c>
      <c r="AT1325" s="15">
        <v>1</v>
      </c>
    </row>
    <row r="1326" spans="1:46" x14ac:dyDescent="0.25">
      <c r="A1326" t="s">
        <v>37</v>
      </c>
      <c r="B1326">
        <v>7.2527607052529097</v>
      </c>
      <c r="C1326">
        <v>5.1079352077991504E-3</v>
      </c>
      <c r="D1326">
        <v>5.96022017795321</v>
      </c>
      <c r="E1326">
        <v>-58.418525548799302</v>
      </c>
      <c r="F1326" s="1">
        <v>0</v>
      </c>
      <c r="G1326" s="1">
        <v>0</v>
      </c>
      <c r="H1326">
        <v>3.2649148589935799</v>
      </c>
      <c r="I1326">
        <v>-152.9772072268</v>
      </c>
      <c r="J1326">
        <v>-179.69995753941001</v>
      </c>
      <c r="K1326">
        <v>-154.86578863546799</v>
      </c>
      <c r="L1326">
        <v>-135.72989928014999</v>
      </c>
      <c r="M1326">
        <v>20.024310147686698</v>
      </c>
      <c r="N1326">
        <v>93.847795251692801</v>
      </c>
      <c r="O1326">
        <v>83.860456587829702</v>
      </c>
      <c r="P1326">
        <v>231430.57250419399</v>
      </c>
      <c r="Q1326">
        <v>278816.20498736599</v>
      </c>
      <c r="R1326">
        <v>82.710042221002993</v>
      </c>
      <c r="S1326">
        <v>666.73006369189295</v>
      </c>
      <c r="T1326" s="1">
        <v>0</v>
      </c>
      <c r="U1326">
        <v>0.35422938133123799</v>
      </c>
      <c r="V1326" s="1">
        <v>0</v>
      </c>
      <c r="W1326">
        <v>0.24274779302146399</v>
      </c>
      <c r="X1326">
        <v>0.40302282564729602</v>
      </c>
      <c r="Y1326" s="1">
        <v>0</v>
      </c>
      <c r="Z1326">
        <v>1</v>
      </c>
      <c r="AA1326">
        <v>2.89442952535447E-4</v>
      </c>
      <c r="AB1326">
        <v>4.8158959825111997E-3</v>
      </c>
      <c r="AC1326">
        <v>4.5219101179173804E-3</v>
      </c>
      <c r="AD1326">
        <v>2.2103350475347501E-6</v>
      </c>
      <c r="AE1326">
        <v>4.9467530908290598E-2</v>
      </c>
      <c r="AF1326" s="3">
        <v>2.9680518544974299E-4</v>
      </c>
      <c r="AG1326" s="1">
        <v>0</v>
      </c>
      <c r="AH1326">
        <v>4.7923041514979499</v>
      </c>
      <c r="AI1326">
        <v>8.1902473121598804E-2</v>
      </c>
      <c r="AJ1326">
        <v>1.9950760976364399</v>
      </c>
      <c r="AK1326" t="s">
        <v>81</v>
      </c>
      <c r="AL1326" t="s">
        <v>82</v>
      </c>
      <c r="AM1326">
        <v>551730484.85000002</v>
      </c>
      <c r="AN1326">
        <v>2384</v>
      </c>
      <c r="AO1326" s="1">
        <f t="shared" ref="AO1326:AO1340" si="290">AA1326+AC1326*$AO$1324+AF1326*AT1326</f>
        <v>5.1081582559025706E-3</v>
      </c>
      <c r="AP1326" s="5">
        <f t="shared" si="286"/>
        <v>5.9604731746681239</v>
      </c>
      <c r="AQ1326" s="3">
        <f t="shared" ref="AQ1326:AQ1336" si="291">(1-(1-B1326/100)^(1/12))- AO1326</f>
        <v>1.146553250458795E-3</v>
      </c>
      <c r="AR1326" s="15">
        <f t="shared" ref="AR1326:AR1336" si="292">B1326/AP1326-1</f>
        <v>0.21680955399262247</v>
      </c>
      <c r="AT1326" s="15">
        <f>AT1325</f>
        <v>1</v>
      </c>
    </row>
    <row r="1327" spans="1:46" x14ac:dyDescent="0.25">
      <c r="A1327" t="s">
        <v>37</v>
      </c>
      <c r="B1327">
        <v>9.5379751070277194</v>
      </c>
      <c r="C1327">
        <v>6.5575189832032801E-3</v>
      </c>
      <c r="D1327">
        <v>7.5913288036511704</v>
      </c>
      <c r="E1327">
        <v>-42.307362680629602</v>
      </c>
      <c r="F1327" s="1">
        <v>0</v>
      </c>
      <c r="G1327" s="1">
        <v>0</v>
      </c>
      <c r="H1327">
        <v>3.3522868167189799</v>
      </c>
      <c r="I1327">
        <v>-126.917297442852</v>
      </c>
      <c r="J1327">
        <v>-156.65311345216699</v>
      </c>
      <c r="K1327">
        <v>-129.43744852342201</v>
      </c>
      <c r="L1327">
        <v>-109.972298978168</v>
      </c>
      <c r="M1327">
        <v>19.250054270965499</v>
      </c>
      <c r="N1327">
        <v>94.128851212645699</v>
      </c>
      <c r="O1327">
        <v>83.561481566204293</v>
      </c>
      <c r="P1327">
        <v>235503.39795521001</v>
      </c>
      <c r="Q1327">
        <v>283636.37858322298</v>
      </c>
      <c r="R1327">
        <v>82.955667742398404</v>
      </c>
      <c r="S1327">
        <v>665.11708323380901</v>
      </c>
      <c r="T1327">
        <v>9.1014510473995099E-4</v>
      </c>
      <c r="U1327">
        <v>0.39705363211975803</v>
      </c>
      <c r="V1327" s="1">
        <v>0</v>
      </c>
      <c r="W1327">
        <v>0.26745167144419901</v>
      </c>
      <c r="X1327">
        <v>0.33549469643604102</v>
      </c>
      <c r="Y1327" s="1">
        <v>0</v>
      </c>
      <c r="Z1327">
        <v>1</v>
      </c>
      <c r="AA1327">
        <v>2.9081597690850303E-4</v>
      </c>
      <c r="AB1327">
        <v>6.0094672758539596E-3</v>
      </c>
      <c r="AC1327">
        <v>5.7448921391433502E-3</v>
      </c>
      <c r="AD1327">
        <v>2.5652805934653301E-4</v>
      </c>
      <c r="AE1327">
        <v>5.9448429641712201E-2</v>
      </c>
      <c r="AF1327" s="3">
        <v>5.3503586677541002E-4</v>
      </c>
      <c r="AG1327" s="1">
        <v>0</v>
      </c>
      <c r="AH1327">
        <v>5.58393690718865</v>
      </c>
      <c r="AI1327">
        <v>9.1097391179120593E-2</v>
      </c>
      <c r="AJ1327">
        <v>2.35622932519742</v>
      </c>
      <c r="AK1327" t="s">
        <v>83</v>
      </c>
      <c r="AL1327" t="s">
        <v>84</v>
      </c>
      <c r="AM1327">
        <v>4185366388.46</v>
      </c>
      <c r="AN1327">
        <v>17772</v>
      </c>
      <c r="AO1327" s="1">
        <f t="shared" si="290"/>
        <v>6.5707439828272627E-3</v>
      </c>
      <c r="AP1327" s="5">
        <f t="shared" si="286"/>
        <v>7.6060897810349299</v>
      </c>
      <c r="AQ1327" s="3">
        <f t="shared" si="291"/>
        <v>1.7478003285561951E-3</v>
      </c>
      <c r="AR1327" s="15">
        <f t="shared" si="292"/>
        <v>0.25399191721477754</v>
      </c>
      <c r="AT1327" s="15">
        <f t="shared" ref="AT1327:AT1336" si="293">AT1326</f>
        <v>1</v>
      </c>
    </row>
    <row r="1328" spans="1:46" x14ac:dyDescent="0.25">
      <c r="A1328" t="s">
        <v>37</v>
      </c>
      <c r="B1328">
        <v>9.6950524034885799</v>
      </c>
      <c r="C1328">
        <v>7.2994580105050803E-3</v>
      </c>
      <c r="D1328">
        <v>8.4161054024863393</v>
      </c>
      <c r="E1328">
        <v>-30.063033450730401</v>
      </c>
      <c r="F1328" s="1">
        <v>0</v>
      </c>
      <c r="G1328" s="1">
        <v>0</v>
      </c>
      <c r="H1328">
        <v>3.5334472492340301</v>
      </c>
      <c r="I1328">
        <v>-103.868342689717</v>
      </c>
      <c r="J1328">
        <v>-133.60218547973599</v>
      </c>
      <c r="K1328">
        <v>-110.09664392487301</v>
      </c>
      <c r="L1328">
        <v>-86.576259607606502</v>
      </c>
      <c r="M1328">
        <v>18.341563353192999</v>
      </c>
      <c r="N1328">
        <v>93.862574728038496</v>
      </c>
      <c r="O1328">
        <v>83.802980315810203</v>
      </c>
      <c r="P1328">
        <v>230790.43554070799</v>
      </c>
      <c r="Q1328">
        <v>285136.76891045098</v>
      </c>
      <c r="R1328">
        <v>82.738790892397503</v>
      </c>
      <c r="S1328">
        <v>671.03337478478602</v>
      </c>
      <c r="T1328">
        <v>7.4144721176223395E-4</v>
      </c>
      <c r="U1328">
        <v>0.449412393106839</v>
      </c>
      <c r="V1328" s="1">
        <v>0</v>
      </c>
      <c r="W1328">
        <v>0.22672546812616601</v>
      </c>
      <c r="X1328">
        <v>0.32386213876699399</v>
      </c>
      <c r="Y1328" s="1">
        <v>0</v>
      </c>
      <c r="Z1328">
        <v>1</v>
      </c>
      <c r="AA1328">
        <v>2.92729680447094E-4</v>
      </c>
      <c r="AB1328">
        <v>6.4763947719641002E-3</v>
      </c>
      <c r="AC1328">
        <v>5.9459971430720904E-3</v>
      </c>
      <c r="AD1328">
        <v>4.6408410689340301E-4</v>
      </c>
      <c r="AE1328">
        <v>5.5412589689560199E-2</v>
      </c>
      <c r="AF1328" s="3">
        <v>5.8737345070933897E-4</v>
      </c>
      <c r="AG1328" s="1">
        <v>5.2258966563572297E-7</v>
      </c>
      <c r="AH1328">
        <v>5.6202287860223503</v>
      </c>
      <c r="AI1328">
        <v>8.7582913019331299E-2</v>
      </c>
      <c r="AJ1328">
        <v>12.683797423865901</v>
      </c>
      <c r="AK1328" t="s">
        <v>85</v>
      </c>
      <c r="AL1328" t="s">
        <v>86</v>
      </c>
      <c r="AM1328">
        <v>8359460365.7200003</v>
      </c>
      <c r="AN1328">
        <v>36221</v>
      </c>
      <c r="AO1328" s="1">
        <f t="shared" si="290"/>
        <v>6.8261002742285234E-3</v>
      </c>
      <c r="AP1328" s="5">
        <f t="shared" si="286"/>
        <v>7.8906802287266657</v>
      </c>
      <c r="AQ1328" s="3">
        <f t="shared" si="291"/>
        <v>1.6360537905296194E-3</v>
      </c>
      <c r="AR1328" s="15">
        <f t="shared" si="292"/>
        <v>0.22867130874128572</v>
      </c>
      <c r="AT1328" s="15">
        <f t="shared" si="293"/>
        <v>1</v>
      </c>
    </row>
    <row r="1329" spans="1:46" x14ac:dyDescent="0.25">
      <c r="A1329" t="s">
        <v>37</v>
      </c>
      <c r="B1329">
        <v>8.7083124499848399</v>
      </c>
      <c r="C1329">
        <v>7.9543317676615908E-3</v>
      </c>
      <c r="D1329">
        <v>9.1384834550499399</v>
      </c>
      <c r="E1329">
        <v>-22.174274651314999</v>
      </c>
      <c r="F1329" s="1">
        <v>0</v>
      </c>
      <c r="G1329" s="1">
        <v>0</v>
      </c>
      <c r="H1329">
        <v>3.6512692101250801</v>
      </c>
      <c r="I1329">
        <v>-79.707230826325102</v>
      </c>
      <c r="J1329">
        <v>-109.748200580656</v>
      </c>
      <c r="K1329">
        <v>-88.974064835579298</v>
      </c>
      <c r="L1329">
        <v>-61.5504875864901</v>
      </c>
      <c r="M1329">
        <v>17.629441043935199</v>
      </c>
      <c r="N1329">
        <v>93.707499460245202</v>
      </c>
      <c r="O1329">
        <v>83.976152459234896</v>
      </c>
      <c r="P1329">
        <v>219815.70394474201</v>
      </c>
      <c r="Q1329">
        <v>272979.52676726499</v>
      </c>
      <c r="R1329">
        <v>82.644368174015</v>
      </c>
      <c r="S1329">
        <v>677.75346381121506</v>
      </c>
      <c r="T1329">
        <v>4.0693103297761199E-4</v>
      </c>
      <c r="U1329">
        <v>0.45066026977808499</v>
      </c>
      <c r="V1329" s="1">
        <v>0</v>
      </c>
      <c r="W1329">
        <v>0.20385662179810601</v>
      </c>
      <c r="X1329">
        <v>0.34548310842380697</v>
      </c>
      <c r="Y1329" s="1">
        <v>0</v>
      </c>
      <c r="Z1329">
        <v>1</v>
      </c>
      <c r="AA1329">
        <v>2.9441703780876301E-4</v>
      </c>
      <c r="AB1329">
        <v>7.1290385702028197E-3</v>
      </c>
      <c r="AC1329">
        <v>6.3018076233307E-3</v>
      </c>
      <c r="AD1329">
        <v>3.6751567744653703E-4</v>
      </c>
      <c r="AE1329">
        <v>5.1221656917573903E-2</v>
      </c>
      <c r="AF1329" s="3">
        <v>6.04415551627372E-4</v>
      </c>
      <c r="AG1329">
        <v>2.3708416771240799E-6</v>
      </c>
      <c r="AH1329">
        <v>5.7410754281741001</v>
      </c>
      <c r="AI1329">
        <v>8.5300452679582403E-2</v>
      </c>
      <c r="AJ1329">
        <v>38.445008497263103</v>
      </c>
      <c r="AK1329" t="s">
        <v>87</v>
      </c>
      <c r="AL1329" t="s">
        <v>88</v>
      </c>
      <c r="AM1329">
        <v>13238840401.48</v>
      </c>
      <c r="AN1329">
        <v>60227</v>
      </c>
      <c r="AO1329" s="1">
        <f t="shared" si="290"/>
        <v>7.2006402127668349E-3</v>
      </c>
      <c r="AP1329" s="5">
        <f t="shared" si="286"/>
        <v>8.3066455008665834</v>
      </c>
      <c r="AQ1329" s="3">
        <f t="shared" si="291"/>
        <v>3.6314661696829585E-4</v>
      </c>
      <c r="AR1329" s="15">
        <f t="shared" si="292"/>
        <v>4.8354892366160751E-2</v>
      </c>
      <c r="AT1329" s="15">
        <f t="shared" si="293"/>
        <v>1</v>
      </c>
    </row>
    <row r="1330" spans="1:46" x14ac:dyDescent="0.25">
      <c r="A1330" t="s">
        <v>37</v>
      </c>
      <c r="B1330">
        <v>10.1025102046213</v>
      </c>
      <c r="C1330">
        <v>8.0339295776533197E-3</v>
      </c>
      <c r="D1330">
        <v>9.2259292714586998</v>
      </c>
      <c r="E1330">
        <v>-18.872537825890099</v>
      </c>
      <c r="F1330" s="1">
        <v>0</v>
      </c>
      <c r="G1330" s="1">
        <v>0</v>
      </c>
      <c r="H1330">
        <v>3.65678424263016</v>
      </c>
      <c r="I1330">
        <v>-56.470881591112402</v>
      </c>
      <c r="J1330">
        <v>-89.249605069013796</v>
      </c>
      <c r="K1330">
        <v>-66.194110212980505</v>
      </c>
      <c r="L1330">
        <v>-37.895990302863702</v>
      </c>
      <c r="M1330">
        <v>16.832994266695302</v>
      </c>
      <c r="N1330">
        <v>93.668427556129004</v>
      </c>
      <c r="O1330">
        <v>84.237375557438199</v>
      </c>
      <c r="P1330">
        <v>214858.69571540001</v>
      </c>
      <c r="Q1330">
        <v>266568.831210876</v>
      </c>
      <c r="R1330">
        <v>82.665876877542601</v>
      </c>
      <c r="S1330">
        <v>682.39958189180902</v>
      </c>
      <c r="T1330">
        <v>6.0053806602238099E-4</v>
      </c>
      <c r="U1330">
        <v>0.44934201591845202</v>
      </c>
      <c r="V1330" s="1">
        <v>0</v>
      </c>
      <c r="W1330">
        <v>0.202293673716817</v>
      </c>
      <c r="X1330">
        <v>0.34836431036472898</v>
      </c>
      <c r="Y1330" s="1">
        <v>0</v>
      </c>
      <c r="Z1330">
        <v>1</v>
      </c>
      <c r="AA1330">
        <v>2.9352914923421797E-4</v>
      </c>
      <c r="AB1330">
        <v>7.1835977779420596E-3</v>
      </c>
      <c r="AC1330">
        <v>6.3804858789054796E-3</v>
      </c>
      <c r="AD1330">
        <v>2.5488192942491999E-4</v>
      </c>
      <c r="AE1330">
        <v>4.64444695156934E-2</v>
      </c>
      <c r="AF1330" s="3">
        <v>5.9913365675244503E-4</v>
      </c>
      <c r="AG1330">
        <v>5.5469284598735001E-5</v>
      </c>
      <c r="AH1330">
        <v>5.9040787974594702</v>
      </c>
      <c r="AI1330">
        <v>8.2985371208439698E-2</v>
      </c>
      <c r="AJ1330">
        <v>78.058418836187798</v>
      </c>
      <c r="AK1330" t="s">
        <v>89</v>
      </c>
      <c r="AL1330" t="s">
        <v>90</v>
      </c>
      <c r="AM1330">
        <v>17626577679.099998</v>
      </c>
      <c r="AN1330">
        <v>82038</v>
      </c>
      <c r="AO1330" s="1">
        <f t="shared" si="290"/>
        <v>7.2731486848921422E-3</v>
      </c>
      <c r="AP1330" s="5">
        <f t="shared" si="286"/>
        <v>8.3869744210152248</v>
      </c>
      <c r="AQ1330" s="3">
        <f t="shared" si="291"/>
        <v>1.5625985529784748E-3</v>
      </c>
      <c r="AR1330" s="15">
        <f t="shared" si="292"/>
        <v>0.2045476351170763</v>
      </c>
      <c r="AT1330" s="15">
        <f t="shared" si="293"/>
        <v>1</v>
      </c>
    </row>
    <row r="1331" spans="1:46" x14ac:dyDescent="0.25">
      <c r="A1331" t="s">
        <v>37</v>
      </c>
      <c r="B1331">
        <v>10.784724879982001</v>
      </c>
      <c r="C1331">
        <v>8.6772587119071203E-3</v>
      </c>
      <c r="D1331">
        <v>9.9298616343874606</v>
      </c>
      <c r="E1331">
        <v>-10.3659324334467</v>
      </c>
      <c r="F1331" s="1">
        <v>0</v>
      </c>
      <c r="G1331" s="1">
        <v>0</v>
      </c>
      <c r="H1331">
        <v>3.7720925868850701</v>
      </c>
      <c r="I1331">
        <v>-31.468348835579899</v>
      </c>
      <c r="J1331">
        <v>-67.070436700324706</v>
      </c>
      <c r="K1331">
        <v>-41.813104461343698</v>
      </c>
      <c r="L1331">
        <v>-12.42157273009</v>
      </c>
      <c r="M1331">
        <v>16.749040832534298</v>
      </c>
      <c r="N1331">
        <v>93.643329698841896</v>
      </c>
      <c r="O1331">
        <v>84.258523876531896</v>
      </c>
      <c r="P1331">
        <v>209548.87960006</v>
      </c>
      <c r="Q1331">
        <v>261456.57547476701</v>
      </c>
      <c r="R1331">
        <v>82.731019170561197</v>
      </c>
      <c r="S1331">
        <v>685.51660890089704</v>
      </c>
      <c r="T1331">
        <v>7.6600163865770505E-4</v>
      </c>
      <c r="U1331">
        <v>0.46853116004116202</v>
      </c>
      <c r="V1331" s="1">
        <v>0</v>
      </c>
      <c r="W1331">
        <v>0.181049101360229</v>
      </c>
      <c r="X1331">
        <v>0.35041973859860698</v>
      </c>
      <c r="Y1331" s="1">
        <v>0</v>
      </c>
      <c r="Z1331">
        <v>1</v>
      </c>
      <c r="AA1331">
        <v>2.9384716104814798E-4</v>
      </c>
      <c r="AB1331">
        <v>7.3407101216326704E-3</v>
      </c>
      <c r="AC1331">
        <v>6.6113034896662501E-3</v>
      </c>
      <c r="AD1331">
        <v>2.42513900754334E-4</v>
      </c>
      <c r="AE1331">
        <v>4.60845793470036E-2</v>
      </c>
      <c r="AF1331" s="3">
        <v>6.4518411085805096E-4</v>
      </c>
      <c r="AG1331">
        <v>5.0963410251705704E-4</v>
      </c>
      <c r="AH1331">
        <v>5.96561618426405</v>
      </c>
      <c r="AI1331">
        <v>8.3085434833757396E-2</v>
      </c>
      <c r="AJ1331">
        <v>160.20640642583601</v>
      </c>
      <c r="AK1331" t="s">
        <v>91</v>
      </c>
      <c r="AL1331" t="s">
        <v>92</v>
      </c>
      <c r="AM1331">
        <v>20916121417.279999</v>
      </c>
      <c r="AN1331">
        <v>99815</v>
      </c>
      <c r="AO1331" s="1">
        <f t="shared" si="290"/>
        <v>7.5503347615724489E-3</v>
      </c>
      <c r="AP1331" s="5">
        <f t="shared" si="286"/>
        <v>8.6934622837721918</v>
      </c>
      <c r="AQ1331" s="3">
        <f t="shared" si="291"/>
        <v>1.9144161169929045E-3</v>
      </c>
      <c r="AR1331" s="15">
        <f t="shared" si="292"/>
        <v>0.24055577949806062</v>
      </c>
      <c r="AT1331" s="15">
        <f t="shared" si="293"/>
        <v>1</v>
      </c>
    </row>
    <row r="1332" spans="1:46" x14ac:dyDescent="0.25">
      <c r="A1332" t="s">
        <v>37</v>
      </c>
      <c r="B1332">
        <v>13.092119088425401</v>
      </c>
      <c r="C1332">
        <v>1.04483952284767E-2</v>
      </c>
      <c r="D1332">
        <v>11.842073018556301</v>
      </c>
      <c r="E1332">
        <v>-7.27924739747772E-2</v>
      </c>
      <c r="F1332" s="1">
        <v>0</v>
      </c>
      <c r="G1332" s="1">
        <v>0</v>
      </c>
      <c r="H1332">
        <v>3.8807496252652598</v>
      </c>
      <c r="I1332">
        <v>-8.6309363319398908</v>
      </c>
      <c r="J1332">
        <v>-47.256486829126402</v>
      </c>
      <c r="K1332">
        <v>-17.961798138286898</v>
      </c>
      <c r="L1332">
        <v>11.3327879613727</v>
      </c>
      <c r="M1332">
        <v>17.206599443827201</v>
      </c>
      <c r="N1332">
        <v>93.895052629129296</v>
      </c>
      <c r="O1332">
        <v>84.167841319891906</v>
      </c>
      <c r="P1332">
        <v>199850.88901177101</v>
      </c>
      <c r="Q1332">
        <v>251447.144306765</v>
      </c>
      <c r="R1332">
        <v>82.894500803681893</v>
      </c>
      <c r="S1332">
        <v>683.55355034392096</v>
      </c>
      <c r="T1332">
        <v>7.0731504341016904E-4</v>
      </c>
      <c r="U1332">
        <v>0.52527993412791296</v>
      </c>
      <c r="V1332" s="1">
        <v>0</v>
      </c>
      <c r="W1332">
        <v>0.141616510973715</v>
      </c>
      <c r="X1332">
        <v>0.33310355489837001</v>
      </c>
      <c r="Y1332" s="1">
        <v>0</v>
      </c>
      <c r="Z1332">
        <v>1</v>
      </c>
      <c r="AA1332">
        <v>2.9408511953548701E-4</v>
      </c>
      <c r="AB1332">
        <v>7.3928582808821201E-3</v>
      </c>
      <c r="AC1332">
        <v>6.7877492149482103E-3</v>
      </c>
      <c r="AD1332">
        <v>3.5175050801226199E-4</v>
      </c>
      <c r="AE1332">
        <v>4.9999084170251999E-2</v>
      </c>
      <c r="AF1332" s="3">
        <v>7.5498617097080601E-4</v>
      </c>
      <c r="AG1332">
        <v>2.01556028761551E-3</v>
      </c>
      <c r="AH1332">
        <v>6.0632535006856898</v>
      </c>
      <c r="AI1332">
        <v>8.7019177720594296E-2</v>
      </c>
      <c r="AJ1332">
        <v>276.47906797372502</v>
      </c>
      <c r="AK1332" t="s">
        <v>93</v>
      </c>
      <c r="AL1332" t="s">
        <v>94</v>
      </c>
      <c r="AM1332">
        <v>21543725984.580002</v>
      </c>
      <c r="AN1332">
        <v>107799</v>
      </c>
      <c r="AO1332" s="1">
        <f t="shared" si="290"/>
        <v>7.8368205054545025E-3</v>
      </c>
      <c r="AP1332" s="5">
        <f t="shared" si="286"/>
        <v>9.0092449239841059</v>
      </c>
      <c r="AQ1332" s="3">
        <f t="shared" si="291"/>
        <v>3.7885324518426612E-3</v>
      </c>
      <c r="AR1332" s="15">
        <f t="shared" si="292"/>
        <v>0.45318716483908728</v>
      </c>
      <c r="AT1332" s="15">
        <f t="shared" si="293"/>
        <v>1</v>
      </c>
    </row>
    <row r="1333" spans="1:46" x14ac:dyDescent="0.25">
      <c r="A1333" t="s">
        <v>37</v>
      </c>
      <c r="B1333">
        <v>16.048249105982698</v>
      </c>
      <c r="C1333">
        <v>1.23293564896875E-2</v>
      </c>
      <c r="D1333">
        <v>13.832053082186899</v>
      </c>
      <c r="E1333">
        <v>14.1126290115198</v>
      </c>
      <c r="F1333" s="1">
        <v>0</v>
      </c>
      <c r="G1333" s="1">
        <v>0</v>
      </c>
      <c r="H1333">
        <v>4.0469609495267598</v>
      </c>
      <c r="I1333">
        <v>14.295967689977299</v>
      </c>
      <c r="J1333">
        <v>-19.5437910856249</v>
      </c>
      <c r="K1333">
        <v>7.5704746220807598E-2</v>
      </c>
      <c r="L1333">
        <v>35.889765767292403</v>
      </c>
      <c r="M1333">
        <v>17.472744091609499</v>
      </c>
      <c r="N1333">
        <v>93.817015616964397</v>
      </c>
      <c r="O1333">
        <v>83.989795083009199</v>
      </c>
      <c r="P1333">
        <v>184811.45264465499</v>
      </c>
      <c r="Q1333">
        <v>235869.513035735</v>
      </c>
      <c r="R1333">
        <v>82.839465406614707</v>
      </c>
      <c r="S1333">
        <v>693.41048275006801</v>
      </c>
      <c r="T1333">
        <v>3.0714627778272499E-4</v>
      </c>
      <c r="U1333">
        <v>0.58852908897312595</v>
      </c>
      <c r="V1333" s="1">
        <v>0</v>
      </c>
      <c r="W1333">
        <v>9.5584704504701606E-2</v>
      </c>
      <c r="X1333">
        <v>0.31588620652217098</v>
      </c>
      <c r="Y1333" s="1">
        <v>0</v>
      </c>
      <c r="Z1333">
        <v>1</v>
      </c>
      <c r="AA1333">
        <v>2.9367896899879398E-4</v>
      </c>
      <c r="AB1333">
        <v>7.2944043889260797E-3</v>
      </c>
      <c r="AC1333">
        <v>6.8855876832375701E-3</v>
      </c>
      <c r="AD1333">
        <v>4.3957391475768102E-4</v>
      </c>
      <c r="AE1333">
        <v>5.2192587649464203E-2</v>
      </c>
      <c r="AF1333" s="3">
        <v>8.4030066115637399E-4</v>
      </c>
      <c r="AG1333">
        <v>3.9744598899147197E-3</v>
      </c>
      <c r="AH1333">
        <v>6.0711768334196901</v>
      </c>
      <c r="AI1333">
        <v>8.8675703302948605E-2</v>
      </c>
      <c r="AJ1333">
        <v>523.04858641804401</v>
      </c>
      <c r="AK1333" t="s">
        <v>95</v>
      </c>
      <c r="AL1333" t="s">
        <v>96</v>
      </c>
      <c r="AM1333">
        <v>12734433144.48</v>
      </c>
      <c r="AN1333">
        <v>68905</v>
      </c>
      <c r="AO1333" s="1">
        <f t="shared" si="290"/>
        <v>8.0195673133927371E-3</v>
      </c>
      <c r="AP1333" s="5">
        <f t="shared" si="286"/>
        <v>9.2101566551901932</v>
      </c>
      <c r="AQ1333" s="3">
        <f t="shared" si="291"/>
        <v>6.4520266866703001E-3</v>
      </c>
      <c r="AR1333" s="15">
        <f t="shared" si="292"/>
        <v>0.74245126405521455</v>
      </c>
      <c r="AT1333" s="15">
        <f t="shared" si="293"/>
        <v>1</v>
      </c>
    </row>
    <row r="1334" spans="1:46" x14ac:dyDescent="0.25">
      <c r="A1334" t="s">
        <v>37</v>
      </c>
      <c r="B1334">
        <v>20.9191444478794</v>
      </c>
      <c r="C1334">
        <v>1.3788123419756999E-2</v>
      </c>
      <c r="D1334">
        <v>15.3469248230332</v>
      </c>
      <c r="E1334">
        <v>29.079514528616901</v>
      </c>
      <c r="F1334" s="1">
        <v>0</v>
      </c>
      <c r="G1334" s="1">
        <v>0</v>
      </c>
      <c r="H1334">
        <v>4.2210886710199</v>
      </c>
      <c r="I1334">
        <v>36.781692129111597</v>
      </c>
      <c r="J1334">
        <v>4.1508287609419403</v>
      </c>
      <c r="K1334">
        <v>19.667867697087999</v>
      </c>
      <c r="L1334">
        <v>60.21283656688</v>
      </c>
      <c r="M1334">
        <v>18.2565637080321</v>
      </c>
      <c r="N1334">
        <v>94.120256176434296</v>
      </c>
      <c r="O1334">
        <v>83.875913096903503</v>
      </c>
      <c r="P1334">
        <v>170339.85484423401</v>
      </c>
      <c r="Q1334">
        <v>213873.89996553599</v>
      </c>
      <c r="R1334">
        <v>83.141929741962699</v>
      </c>
      <c r="S1334">
        <v>698.74539788167795</v>
      </c>
      <c r="T1334">
        <v>2.23464466262696E-4</v>
      </c>
      <c r="U1334">
        <v>0.62425717467930897</v>
      </c>
      <c r="V1334" s="1">
        <v>0</v>
      </c>
      <c r="W1334">
        <v>6.8953883432019802E-2</v>
      </c>
      <c r="X1334">
        <v>0.30678894188867001</v>
      </c>
      <c r="Y1334" s="1">
        <v>0</v>
      </c>
      <c r="Z1334">
        <v>1</v>
      </c>
      <c r="AA1334">
        <v>2.9422397440430299E-4</v>
      </c>
      <c r="AB1334">
        <v>7.2056054657437304E-3</v>
      </c>
      <c r="AC1334">
        <v>6.9923966375539399E-3</v>
      </c>
      <c r="AD1334">
        <v>6.4071196726430898E-4</v>
      </c>
      <c r="AE1334">
        <v>5.6125995207362597E-2</v>
      </c>
      <c r="AF1334" s="3">
        <v>9.3730411996295496E-4</v>
      </c>
      <c r="AG1334">
        <v>5.3578362526952002E-3</v>
      </c>
      <c r="AH1334">
        <v>6.0897941129648698</v>
      </c>
      <c r="AI1334">
        <v>9.3235248847201996E-2</v>
      </c>
      <c r="AJ1334">
        <v>864.32270175221595</v>
      </c>
      <c r="AK1334" t="s">
        <v>97</v>
      </c>
      <c r="AL1334" t="s">
        <v>98</v>
      </c>
      <c r="AM1334">
        <v>6643424678.7799997</v>
      </c>
      <c r="AN1334">
        <v>39001</v>
      </c>
      <c r="AO1334" s="1">
        <f t="shared" si="290"/>
        <v>8.2239247319211978E-3</v>
      </c>
      <c r="AP1334" s="5">
        <f t="shared" si="286"/>
        <v>9.4343453950945353</v>
      </c>
      <c r="AQ1334" s="3">
        <f t="shared" si="291"/>
        <v>1.1144333692222827E-2</v>
      </c>
      <c r="AR1334" s="15">
        <f t="shared" si="292"/>
        <v>1.2173392611591769</v>
      </c>
      <c r="AT1334" s="15">
        <f t="shared" si="293"/>
        <v>1</v>
      </c>
    </row>
    <row r="1335" spans="1:46" x14ac:dyDescent="0.25">
      <c r="A1335" t="s">
        <v>37</v>
      </c>
      <c r="B1335">
        <v>23.694804844718199</v>
      </c>
      <c r="C1335">
        <v>1.48516964340132E-2</v>
      </c>
      <c r="D1335">
        <v>16.435972015917301</v>
      </c>
      <c r="E1335">
        <v>50.674494759227898</v>
      </c>
      <c r="F1335" s="1">
        <v>0</v>
      </c>
      <c r="G1335" s="1">
        <v>0</v>
      </c>
      <c r="H1335">
        <v>4.4464879200749596</v>
      </c>
      <c r="I1335">
        <v>60.161593086278501</v>
      </c>
      <c r="J1335">
        <v>27.085602539586901</v>
      </c>
      <c r="K1335">
        <v>41.110183689407997</v>
      </c>
      <c r="L1335">
        <v>84.907983920697902</v>
      </c>
      <c r="M1335">
        <v>18.525313070690199</v>
      </c>
      <c r="N1335">
        <v>94.472813755711698</v>
      </c>
      <c r="O1335">
        <v>84.130747359974293</v>
      </c>
      <c r="P1335">
        <v>161267.33489251201</v>
      </c>
      <c r="Q1335">
        <v>206717.907209975</v>
      </c>
      <c r="R1335">
        <v>83.080741033329204</v>
      </c>
      <c r="S1335">
        <v>702.95176600631601</v>
      </c>
      <c r="T1335">
        <v>1.5227319438830501E-3</v>
      </c>
      <c r="U1335">
        <v>0.57960049012399895</v>
      </c>
      <c r="V1335" s="1">
        <v>0</v>
      </c>
      <c r="W1335">
        <v>6.2331122884500302E-2</v>
      </c>
      <c r="X1335">
        <v>0.35806838699149901</v>
      </c>
      <c r="Y1335" s="1">
        <v>0</v>
      </c>
      <c r="Z1335">
        <v>1</v>
      </c>
      <c r="AA1335">
        <v>2.91989173645345E-4</v>
      </c>
      <c r="AB1335">
        <v>7.0839933835220104E-3</v>
      </c>
      <c r="AC1335">
        <v>7.0026705015658296E-3</v>
      </c>
      <c r="AD1335">
        <v>7.5145472362668096E-4</v>
      </c>
      <c r="AE1335">
        <v>5.45857762546113E-2</v>
      </c>
      <c r="AF1335" s="3">
        <v>9.2795819632839299E-4</v>
      </c>
      <c r="AG1335">
        <v>6.5005840215567297E-3</v>
      </c>
      <c r="AH1335">
        <v>6.0517748612657298</v>
      </c>
      <c r="AI1335">
        <v>9.4308644218963497E-2</v>
      </c>
      <c r="AJ1335">
        <v>1287.3604789656899</v>
      </c>
      <c r="AK1335" t="s">
        <v>99</v>
      </c>
      <c r="AL1335" t="s">
        <v>100</v>
      </c>
      <c r="AM1335">
        <v>2205492071.9899998</v>
      </c>
      <c r="AN1335">
        <v>13676</v>
      </c>
      <c r="AO1335" s="1">
        <f t="shared" si="290"/>
        <v>8.2226178715395677E-3</v>
      </c>
      <c r="AP1335" s="5">
        <f t="shared" si="286"/>
        <v>9.4329133275945605</v>
      </c>
      <c r="AQ1335" s="3">
        <f t="shared" si="291"/>
        <v>1.4061112073832965E-2</v>
      </c>
      <c r="AR1335" s="15">
        <f t="shared" si="292"/>
        <v>1.5119286080369925</v>
      </c>
      <c r="AT1335" s="15">
        <f t="shared" si="293"/>
        <v>1</v>
      </c>
    </row>
    <row r="1336" spans="1:46" x14ac:dyDescent="0.25">
      <c r="A1336" t="s">
        <v>37</v>
      </c>
      <c r="B1336">
        <v>24.828205616624199</v>
      </c>
      <c r="C1336">
        <v>1.6009546266323799E-2</v>
      </c>
      <c r="D1336">
        <v>17.606942116241001</v>
      </c>
      <c r="E1336">
        <v>71.435192445061901</v>
      </c>
      <c r="F1336" s="1">
        <v>0</v>
      </c>
      <c r="G1336" s="1">
        <v>0</v>
      </c>
      <c r="H1336">
        <v>4.66738194906634</v>
      </c>
      <c r="I1336">
        <v>83.653178146794403</v>
      </c>
      <c r="J1336">
        <v>47.130866700837998</v>
      </c>
      <c r="K1336">
        <v>63.526498939172797</v>
      </c>
      <c r="L1336">
        <v>109.57378296031899</v>
      </c>
      <c r="M1336">
        <v>19.020824219225901</v>
      </c>
      <c r="N1336">
        <v>95.057467372736397</v>
      </c>
      <c r="O1336">
        <v>84.278875238803295</v>
      </c>
      <c r="P1336">
        <v>153976.085957915</v>
      </c>
      <c r="Q1336">
        <v>200833.315271606</v>
      </c>
      <c r="R1336">
        <v>83.493678151268796</v>
      </c>
      <c r="S1336">
        <v>700.87795017128099</v>
      </c>
      <c r="T1336" s="1">
        <v>0</v>
      </c>
      <c r="U1336">
        <v>0.62814858814140195</v>
      </c>
      <c r="V1336" s="1">
        <v>0</v>
      </c>
      <c r="W1336">
        <v>5.1726277011142803E-2</v>
      </c>
      <c r="X1336">
        <v>0.32012513484745397</v>
      </c>
      <c r="Y1336" s="1">
        <v>0</v>
      </c>
      <c r="Z1336">
        <v>1</v>
      </c>
      <c r="AA1336">
        <v>2.9047934672010999E-4</v>
      </c>
      <c r="AB1336">
        <v>7.1569784832978597E-3</v>
      </c>
      <c r="AC1336">
        <v>7.1040360008720396E-3</v>
      </c>
      <c r="AD1336">
        <v>8.7791344432771603E-4</v>
      </c>
      <c r="AE1336">
        <v>5.7209633749308E-2</v>
      </c>
      <c r="AF1336" s="3">
        <v>9.7828473711316592E-4</v>
      </c>
      <c r="AG1336">
        <v>7.46689691651069E-3</v>
      </c>
      <c r="AH1336">
        <v>6.1960295199478201</v>
      </c>
      <c r="AI1336">
        <v>9.9059253904977204E-2</v>
      </c>
      <c r="AJ1336">
        <v>1744.8652713295201</v>
      </c>
      <c r="AK1336" t="s">
        <v>101</v>
      </c>
      <c r="AL1336" t="s">
        <v>102</v>
      </c>
      <c r="AM1336">
        <v>768340668.92999995</v>
      </c>
      <c r="AN1336">
        <v>4990</v>
      </c>
      <c r="AO1336" s="1">
        <f t="shared" si="290"/>
        <v>8.3728000847053154E-3</v>
      </c>
      <c r="AP1336" s="5">
        <f t="shared" si="286"/>
        <v>9.5973483317589814</v>
      </c>
      <c r="AQ1336" s="3">
        <f t="shared" si="291"/>
        <v>1.5129458564889783E-2</v>
      </c>
      <c r="AR1336" s="15">
        <f t="shared" si="292"/>
        <v>1.58698598387475</v>
      </c>
      <c r="AT1336" s="15">
        <f t="shared" si="293"/>
        <v>1</v>
      </c>
    </row>
    <row r="1337" spans="1:46" x14ac:dyDescent="0.25">
      <c r="A1337" t="s">
        <v>37</v>
      </c>
      <c r="B1337">
        <v>35.392627836718198</v>
      </c>
      <c r="C1337">
        <v>1.75071521917773E-2</v>
      </c>
      <c r="D1337">
        <v>19.099208492616398</v>
      </c>
      <c r="E1337">
        <v>107.05022669441701</v>
      </c>
      <c r="F1337" s="1">
        <v>0</v>
      </c>
      <c r="G1337" s="1">
        <v>0</v>
      </c>
      <c r="H1337">
        <v>4.9667023400624997</v>
      </c>
      <c r="I1337">
        <v>107.771357366834</v>
      </c>
      <c r="J1337">
        <v>46.825279767703996</v>
      </c>
      <c r="K1337">
        <v>95.908008332684602</v>
      </c>
      <c r="L1337">
        <v>134.14886007244999</v>
      </c>
      <c r="M1337">
        <v>18.2182855280588</v>
      </c>
      <c r="N1337">
        <v>95.5676042205518</v>
      </c>
      <c r="O1337">
        <v>85.028229034344406</v>
      </c>
      <c r="P1337">
        <v>151212.447585805</v>
      </c>
      <c r="Q1337">
        <v>196979.58235928899</v>
      </c>
      <c r="R1337">
        <v>83.870484146169503</v>
      </c>
      <c r="S1337">
        <v>662.61126880694906</v>
      </c>
      <c r="T1337" s="1">
        <v>0</v>
      </c>
      <c r="U1337">
        <v>0.67277838687338398</v>
      </c>
      <c r="V1337" s="1">
        <v>0</v>
      </c>
      <c r="W1337">
        <v>3.0708614910397999E-2</v>
      </c>
      <c r="X1337">
        <v>0.29651299821621702</v>
      </c>
      <c r="Y1337" s="1">
        <v>0</v>
      </c>
      <c r="Z1337">
        <v>1</v>
      </c>
      <c r="AA1337">
        <v>2.92813659633131E-4</v>
      </c>
      <c r="AB1337">
        <v>7.0580701241230396E-3</v>
      </c>
      <c r="AC1337">
        <v>7.0323972819881404E-3</v>
      </c>
      <c r="AD1337">
        <v>1.07633511803997E-3</v>
      </c>
      <c r="AE1337">
        <v>4.8349507033368502E-2</v>
      </c>
      <c r="AF1337" s="3">
        <v>8.2677657027060102E-4</v>
      </c>
      <c r="AG1337">
        <v>8.8248703335906103E-3</v>
      </c>
      <c r="AH1337">
        <v>6.4199997782792604</v>
      </c>
      <c r="AI1337">
        <v>9.8250765176711996E-2</v>
      </c>
      <c r="AJ1337">
        <v>2180.5787151385998</v>
      </c>
      <c r="AK1337" t="s">
        <v>103</v>
      </c>
      <c r="AL1337" t="s">
        <v>104</v>
      </c>
      <c r="AM1337">
        <v>259934197.40000001</v>
      </c>
      <c r="AN1337">
        <v>1719</v>
      </c>
      <c r="AO1337" s="1">
        <f t="shared" si="290"/>
        <v>8.1519875118918721E-3</v>
      </c>
      <c r="AP1337" s="5">
        <f t="shared" si="286"/>
        <v>9.3554851608751317</v>
      </c>
      <c r="AQ1337" s="3">
        <f t="shared" ref="AQ1337:AQ1340" si="294">(1-(1-B1337/100)^(1/12))- AO1337</f>
        <v>2.7596845649321484E-2</v>
      </c>
      <c r="AR1337" s="15">
        <f t="shared" ref="AR1337:AR1340" si="295">B1337/AP1337-1</f>
        <v>2.7830884479119304</v>
      </c>
      <c r="AT1337" s="15">
        <f t="shared" ref="AT1337:AT1340" si="296">AT1336</f>
        <v>1</v>
      </c>
    </row>
    <row r="1338" spans="1:46" x14ac:dyDescent="0.25">
      <c r="A1338" t="s">
        <v>37</v>
      </c>
      <c r="B1338">
        <v>27.995383977477101</v>
      </c>
      <c r="C1338">
        <v>1.33963571851869E-2</v>
      </c>
      <c r="D1338">
        <v>14.9425074136897</v>
      </c>
      <c r="E1338">
        <v>142.42094037229501</v>
      </c>
      <c r="F1338" s="1">
        <v>0</v>
      </c>
      <c r="G1338" s="1">
        <v>0</v>
      </c>
      <c r="H1338">
        <v>5.3845972931638899</v>
      </c>
      <c r="I1338">
        <v>122.489062285</v>
      </c>
      <c r="J1338">
        <v>41.487624716693901</v>
      </c>
      <c r="K1338">
        <v>117.60751007453599</v>
      </c>
      <c r="L1338">
        <v>161.905884892301</v>
      </c>
      <c r="M1338">
        <v>17.505546189576599</v>
      </c>
      <c r="N1338">
        <v>95.1286173058256</v>
      </c>
      <c r="O1338">
        <v>85.328835958303202</v>
      </c>
      <c r="P1338">
        <v>101094.071135213</v>
      </c>
      <c r="Q1338">
        <v>146334.428253861</v>
      </c>
      <c r="R1338">
        <v>83.683865250968097</v>
      </c>
      <c r="S1338">
        <v>628.01657610963196</v>
      </c>
      <c r="T1338" s="1">
        <v>0</v>
      </c>
      <c r="U1338">
        <v>0.83715246355228501</v>
      </c>
      <c r="V1338" s="1">
        <v>0</v>
      </c>
      <c r="W1338">
        <v>2.8158141757102201E-3</v>
      </c>
      <c r="X1338">
        <v>0.16003172227200399</v>
      </c>
      <c r="Y1338" s="1">
        <v>0</v>
      </c>
      <c r="Z1338">
        <v>1</v>
      </c>
      <c r="AA1338">
        <v>2.85547287733571E-4</v>
      </c>
      <c r="AB1338">
        <v>6.4806396337090399E-3</v>
      </c>
      <c r="AC1338">
        <v>7.1072128023592102E-3</v>
      </c>
      <c r="AD1338">
        <v>5.2656506798625898E-4</v>
      </c>
      <c r="AE1338">
        <v>4.3660886367635897E-2</v>
      </c>
      <c r="AF1338" s="3">
        <v>7.4660115688657399E-4</v>
      </c>
      <c r="AG1338">
        <v>5.9009200838565801E-3</v>
      </c>
      <c r="AH1338">
        <v>6.3980685212853201</v>
      </c>
      <c r="AI1338">
        <v>9.4708846139666403E-2</v>
      </c>
      <c r="AJ1338">
        <v>2585.9366473790701</v>
      </c>
      <c r="AK1338" t="s">
        <v>105</v>
      </c>
      <c r="AL1338" t="s">
        <v>106</v>
      </c>
      <c r="AM1338">
        <v>139813100.38</v>
      </c>
      <c r="AN1338">
        <v>1383</v>
      </c>
      <c r="AO1338" s="1">
        <f t="shared" si="290"/>
        <v>8.1393612469793548E-3</v>
      </c>
      <c r="AP1338" s="5">
        <f t="shared" si="286"/>
        <v>9.3416372917006321</v>
      </c>
      <c r="AQ1338" s="3">
        <f t="shared" si="294"/>
        <v>1.8859470832005881E-2</v>
      </c>
      <c r="AR1338" s="15">
        <f t="shared" si="295"/>
        <v>1.9968391089588731</v>
      </c>
      <c r="AT1338" s="15">
        <f t="shared" si="296"/>
        <v>1</v>
      </c>
    </row>
    <row r="1339" spans="1:46" x14ac:dyDescent="0.25">
      <c r="A1339" t="s">
        <v>37</v>
      </c>
      <c r="B1339">
        <v>17.936806810115002</v>
      </c>
      <c r="C1339">
        <v>1.19789525855752E-2</v>
      </c>
      <c r="D1339">
        <v>13.464490420756899</v>
      </c>
      <c r="E1339">
        <v>160.077181042793</v>
      </c>
      <c r="F1339" s="1">
        <v>0</v>
      </c>
      <c r="G1339" s="1">
        <v>0</v>
      </c>
      <c r="H1339">
        <v>5.5829351454412901</v>
      </c>
      <c r="I1339">
        <v>136.679103657638</v>
      </c>
      <c r="J1339">
        <v>58.823166859084999</v>
      </c>
      <c r="K1339">
        <v>134.47734404659499</v>
      </c>
      <c r="L1339">
        <v>184.77355788580101</v>
      </c>
      <c r="M1339">
        <v>20.614383680347402</v>
      </c>
      <c r="N1339">
        <v>95.799207993341199</v>
      </c>
      <c r="O1339">
        <v>85.015603109033904</v>
      </c>
      <c r="P1339">
        <v>82743.533822313999</v>
      </c>
      <c r="Q1339">
        <v>110034.05461185001</v>
      </c>
      <c r="R1339">
        <v>85.553093145422096</v>
      </c>
      <c r="S1339">
        <v>613.32708318242499</v>
      </c>
      <c r="T1339">
        <v>5.1203366897034804E-4</v>
      </c>
      <c r="U1339">
        <v>0.98758315876959801</v>
      </c>
      <c r="V1339" s="1">
        <v>0</v>
      </c>
      <c r="W1339" s="1">
        <v>0</v>
      </c>
      <c r="X1339">
        <v>1.2416841230401701E-2</v>
      </c>
      <c r="Y1339" s="1">
        <v>0</v>
      </c>
      <c r="Z1339">
        <v>1</v>
      </c>
      <c r="AA1339">
        <v>2.8323700696716798E-4</v>
      </c>
      <c r="AB1339">
        <v>6.2928203630674001E-3</v>
      </c>
      <c r="AC1339">
        <v>7.2276980569029202E-3</v>
      </c>
      <c r="AD1339">
        <v>1.6008540504275799E-3</v>
      </c>
      <c r="AE1339">
        <v>5.40526710805002E-2</v>
      </c>
      <c r="AF1339" s="3">
        <v>9.2430067547655498E-4</v>
      </c>
      <c r="AG1339">
        <v>3.67140880961882E-3</v>
      </c>
      <c r="AH1339">
        <v>6.0600513330567098</v>
      </c>
      <c r="AI1339">
        <v>0.106412270404607</v>
      </c>
      <c r="AJ1339">
        <v>3190.7715820957101</v>
      </c>
      <c r="AK1339" t="s">
        <v>107</v>
      </c>
      <c r="AL1339" t="s">
        <v>108</v>
      </c>
      <c r="AM1339">
        <v>200239351.84999999</v>
      </c>
      <c r="AN1339">
        <v>2420</v>
      </c>
      <c r="AO1339" s="1">
        <f t="shared" si="290"/>
        <v>8.4352357393466422E-3</v>
      </c>
      <c r="AP1339" s="5">
        <f t="shared" si="286"/>
        <v>9.6656287645983774</v>
      </c>
      <c r="AQ1339" s="3">
        <f t="shared" si="294"/>
        <v>7.9032023497471009E-3</v>
      </c>
      <c r="AR1339" s="15">
        <f t="shared" si="295"/>
        <v>0.85573098729085162</v>
      </c>
      <c r="AT1339" s="15">
        <f t="shared" si="296"/>
        <v>1</v>
      </c>
    </row>
    <row r="1340" spans="1:46" x14ac:dyDescent="0.25">
      <c r="A1340" t="s">
        <v>37</v>
      </c>
      <c r="B1340">
        <v>15.629242425843501</v>
      </c>
      <c r="C1340">
        <v>1.2367959620582099E-2</v>
      </c>
      <c r="D1340">
        <v>13.8724589108788</v>
      </c>
      <c r="E1340">
        <v>177.49693453166699</v>
      </c>
      <c r="F1340" s="1">
        <v>0</v>
      </c>
      <c r="G1340" s="1">
        <v>0</v>
      </c>
      <c r="H1340">
        <v>5.7491035312738497</v>
      </c>
      <c r="I1340">
        <v>158.74844944724501</v>
      </c>
      <c r="J1340">
        <v>89.145560964672597</v>
      </c>
      <c r="K1340">
        <v>153.988964760535</v>
      </c>
      <c r="L1340">
        <v>206.63066121578501</v>
      </c>
      <c r="M1340">
        <v>21.1046519515046</v>
      </c>
      <c r="N1340">
        <v>95.872211842234293</v>
      </c>
      <c r="O1340">
        <v>84.820123794411003</v>
      </c>
      <c r="P1340">
        <v>83093.972194304806</v>
      </c>
      <c r="Q1340">
        <v>107053.912778995</v>
      </c>
      <c r="R1340">
        <v>85.348518677005302</v>
      </c>
      <c r="S1340">
        <v>629.93688166872005</v>
      </c>
      <c r="T1340" s="1">
        <v>0</v>
      </c>
      <c r="U1340">
        <v>0.99716526493120095</v>
      </c>
      <c r="V1340" s="1">
        <v>0</v>
      </c>
      <c r="W1340" s="1">
        <v>0</v>
      </c>
      <c r="X1340">
        <v>2.8347350687980299E-3</v>
      </c>
      <c r="Y1340" s="1">
        <v>0</v>
      </c>
      <c r="Z1340">
        <v>1</v>
      </c>
      <c r="AA1340">
        <v>2.83653996556948E-4</v>
      </c>
      <c r="AB1340">
        <v>6.7861920422899102E-3</v>
      </c>
      <c r="AC1340">
        <v>7.7451952544738802E-3</v>
      </c>
      <c r="AD1340">
        <v>1.42627320049276E-3</v>
      </c>
      <c r="AE1340">
        <v>5.78698077336008E-2</v>
      </c>
      <c r="AF1340" s="3">
        <v>9.8957371224457397E-4</v>
      </c>
      <c r="AG1340">
        <v>3.7118289017510101E-3</v>
      </c>
      <c r="AH1340">
        <v>6.1082491063638997</v>
      </c>
      <c r="AI1340">
        <v>0.10924322067532299</v>
      </c>
      <c r="AJ1340">
        <v>3560.07762515779</v>
      </c>
      <c r="AK1340" t="s">
        <v>109</v>
      </c>
      <c r="AL1340" t="s">
        <v>110</v>
      </c>
      <c r="AM1340">
        <v>49607101.399999999</v>
      </c>
      <c r="AN1340">
        <v>597</v>
      </c>
      <c r="AO1340" s="1">
        <f t="shared" si="290"/>
        <v>9.018422963275402E-3</v>
      </c>
      <c r="AP1340" s="5">
        <f t="shared" si="286"/>
        <v>10.301130597252751</v>
      </c>
      <c r="AQ1340" s="3">
        <f t="shared" si="294"/>
        <v>5.0442046262347551E-3</v>
      </c>
      <c r="AR1340" s="15">
        <f t="shared" si="295"/>
        <v>0.51723563528179373</v>
      </c>
      <c r="AT1340" s="15">
        <f t="shared" si="296"/>
        <v>1</v>
      </c>
    </row>
    <row r="1343" spans="1:46" x14ac:dyDescent="0.25">
      <c r="AO1343" t="s">
        <v>226</v>
      </c>
      <c r="AP1343" t="s">
        <v>67</v>
      </c>
      <c r="AQ1343" t="s">
        <v>268</v>
      </c>
      <c r="AR1343" t="s">
        <v>348</v>
      </c>
    </row>
    <row r="1344" spans="1:46" x14ac:dyDescent="0.25">
      <c r="A1344" t="s">
        <v>0</v>
      </c>
      <c r="B1344" t="s">
        <v>1</v>
      </c>
      <c r="C1344" t="s">
        <v>2</v>
      </c>
      <c r="D1344" t="s">
        <v>3</v>
      </c>
      <c r="E1344" t="s">
        <v>5</v>
      </c>
      <c r="F1344" t="s">
        <v>6</v>
      </c>
      <c r="G1344" t="s">
        <v>208</v>
      </c>
      <c r="H1344" t="s">
        <v>7</v>
      </c>
      <c r="I1344" t="s">
        <v>8</v>
      </c>
      <c r="J1344" t="s">
        <v>134</v>
      </c>
      <c r="K1344" t="s">
        <v>143</v>
      </c>
      <c r="L1344" t="s">
        <v>9</v>
      </c>
      <c r="M1344" t="s">
        <v>10</v>
      </c>
      <c r="N1344" t="s">
        <v>11</v>
      </c>
      <c r="O1344" t="s">
        <v>13</v>
      </c>
      <c r="P1344" t="s">
        <v>14</v>
      </c>
      <c r="Q1344" t="s">
        <v>15</v>
      </c>
      <c r="R1344" t="s">
        <v>16</v>
      </c>
      <c r="S1344" t="s">
        <v>17</v>
      </c>
      <c r="T1344" t="s">
        <v>18</v>
      </c>
      <c r="U1344" t="s">
        <v>20</v>
      </c>
      <c r="V1344" t="s">
        <v>21</v>
      </c>
      <c r="W1344" t="s">
        <v>22</v>
      </c>
      <c r="X1344" t="s">
        <v>23</v>
      </c>
      <c r="Y1344" t="s">
        <v>24</v>
      </c>
      <c r="Z1344" t="s">
        <v>25</v>
      </c>
      <c r="AA1344" t="s">
        <v>26</v>
      </c>
      <c r="AB1344" t="s">
        <v>27</v>
      </c>
      <c r="AC1344" t="s">
        <v>263</v>
      </c>
      <c r="AD1344" t="s">
        <v>29</v>
      </c>
      <c r="AE1344" t="s">
        <v>326</v>
      </c>
      <c r="AF1344" s="3" t="s">
        <v>233</v>
      </c>
      <c r="AG1344" t="s">
        <v>30</v>
      </c>
      <c r="AH1344" t="s">
        <v>31</v>
      </c>
      <c r="AI1344" t="s">
        <v>32</v>
      </c>
      <c r="AJ1344" t="s">
        <v>33</v>
      </c>
      <c r="AK1344" t="s">
        <v>34</v>
      </c>
      <c r="AL1344" t="s">
        <v>74</v>
      </c>
      <c r="AM1344" t="s">
        <v>35</v>
      </c>
      <c r="AN1344" t="s">
        <v>36</v>
      </c>
      <c r="AO1344" s="15">
        <v>1</v>
      </c>
      <c r="AP1344" s="15">
        <v>1</v>
      </c>
    </row>
    <row r="1345" spans="1:46" x14ac:dyDescent="0.25">
      <c r="A1345" t="s">
        <v>37</v>
      </c>
      <c r="B1345">
        <v>5.4206280289585704</v>
      </c>
      <c r="C1345">
        <v>4.3252631203034601E-3</v>
      </c>
      <c r="D1345">
        <v>5.0686065574516297</v>
      </c>
      <c r="E1345">
        <v>-29.940084380911699</v>
      </c>
      <c r="F1345" s="1">
        <v>0</v>
      </c>
      <c r="G1345" s="1">
        <v>0</v>
      </c>
      <c r="H1345">
        <v>3.2580096621762098</v>
      </c>
      <c r="I1345">
        <v>-238.71299619506399</v>
      </c>
      <c r="J1345">
        <v>-183.50026451946201</v>
      </c>
      <c r="K1345">
        <v>-243.878266740507</v>
      </c>
      <c r="L1345">
        <v>-215.234273749247</v>
      </c>
      <c r="M1345">
        <v>67.564435579083707</v>
      </c>
      <c r="N1345">
        <v>80.437467561839298</v>
      </c>
      <c r="O1345">
        <v>58.244763894873302</v>
      </c>
      <c r="P1345">
        <v>169864.01872773501</v>
      </c>
      <c r="Q1345">
        <v>246241.08817124</v>
      </c>
      <c r="R1345">
        <v>123.395523907659</v>
      </c>
      <c r="S1345">
        <v>607.55859814926805</v>
      </c>
      <c r="T1345" s="1">
        <v>0</v>
      </c>
      <c r="U1345">
        <v>0.46054389043935201</v>
      </c>
      <c r="V1345">
        <v>0.449088555003683</v>
      </c>
      <c r="W1345">
        <v>1.8352670535235899E-2</v>
      </c>
      <c r="X1345">
        <v>7.2014884021727898E-2</v>
      </c>
      <c r="Y1345" s="1">
        <v>0</v>
      </c>
      <c r="Z1345">
        <v>1</v>
      </c>
      <c r="AA1345">
        <v>4.5512929912645199E-4</v>
      </c>
      <c r="AB1345">
        <v>3.8701013716388099E-3</v>
      </c>
      <c r="AC1345">
        <v>3.6507393685367099E-3</v>
      </c>
      <c r="AD1345" s="1">
        <v>0</v>
      </c>
      <c r="AE1345">
        <v>0.60290022370150398</v>
      </c>
      <c r="AF1345" s="3">
        <v>0</v>
      </c>
      <c r="AG1345" s="1">
        <v>0</v>
      </c>
      <c r="AH1345">
        <v>3.3726043211241898</v>
      </c>
      <c r="AI1345">
        <v>0.20647310472681701</v>
      </c>
      <c r="AJ1345">
        <v>117.669481341484</v>
      </c>
      <c r="AK1345" t="s">
        <v>75</v>
      </c>
      <c r="AL1345" t="s">
        <v>76</v>
      </c>
      <c r="AM1345">
        <v>66756559.359999999</v>
      </c>
      <c r="AN1345">
        <v>393</v>
      </c>
      <c r="AO1345" s="1">
        <f>AA1345+AC1345*$AO$1344+AF1345*AT1345</f>
        <v>4.1058686676631621E-3</v>
      </c>
      <c r="AP1345" s="5">
        <f>100*(1-(1-AO1345)^12)</f>
        <v>4.8172873681663901</v>
      </c>
      <c r="AQ1345" s="3">
        <f>(1-(1-B1345/100)^(1/12))- AO1345</f>
        <v>5.2759597594853342E-4</v>
      </c>
      <c r="AR1345" s="15">
        <f>B1345/AP1345-1</f>
        <v>0.12524489711350362</v>
      </c>
      <c r="AT1345" s="15">
        <v>1</v>
      </c>
    </row>
    <row r="1346" spans="1:46" x14ac:dyDescent="0.25">
      <c r="A1346" t="s">
        <v>37</v>
      </c>
      <c r="B1346">
        <v>1.46357186086012</v>
      </c>
      <c r="C1346">
        <v>4.6490470384668503E-3</v>
      </c>
      <c r="D1346">
        <v>5.4383941022008599</v>
      </c>
      <c r="E1346">
        <v>-27.9363038981014</v>
      </c>
      <c r="F1346" s="1">
        <v>0</v>
      </c>
      <c r="G1346" s="1">
        <v>0</v>
      </c>
      <c r="H1346">
        <v>3.29486102920202</v>
      </c>
      <c r="I1346">
        <v>-209.05998358434101</v>
      </c>
      <c r="J1346">
        <v>-179.488649714769</v>
      </c>
      <c r="K1346">
        <v>-236.60307181197101</v>
      </c>
      <c r="L1346">
        <v>-185.23666376258799</v>
      </c>
      <c r="M1346">
        <v>67.947354267722403</v>
      </c>
      <c r="N1346">
        <v>83.541918857385895</v>
      </c>
      <c r="O1346">
        <v>60.660420133521903</v>
      </c>
      <c r="P1346">
        <v>167357.06430610601</v>
      </c>
      <c r="Q1346">
        <v>225318.886830253</v>
      </c>
      <c r="R1346">
        <v>120.232161582828</v>
      </c>
      <c r="S1346">
        <v>647.52002863699602</v>
      </c>
      <c r="T1346" s="1">
        <v>0</v>
      </c>
      <c r="U1346">
        <v>0.24497444284436401</v>
      </c>
      <c r="V1346">
        <v>0.48649684737760901</v>
      </c>
      <c r="W1346">
        <v>6.8437611210057495E-2</v>
      </c>
      <c r="X1346">
        <v>0.200091098567968</v>
      </c>
      <c r="Y1346" s="1">
        <v>0</v>
      </c>
      <c r="Z1346">
        <v>1</v>
      </c>
      <c r="AA1346">
        <v>4.8535171301163001E-4</v>
      </c>
      <c r="AB1346">
        <v>4.1636943052153598E-3</v>
      </c>
      <c r="AC1346">
        <v>3.7188401743488801E-3</v>
      </c>
      <c r="AD1346" s="1">
        <v>0</v>
      </c>
      <c r="AE1346">
        <v>0.57421522676148096</v>
      </c>
      <c r="AF1346" s="3">
        <v>0</v>
      </c>
      <c r="AG1346" s="1">
        <v>0</v>
      </c>
      <c r="AH1346">
        <v>3.1845776119451998</v>
      </c>
      <c r="AI1346">
        <v>0.195380254599932</v>
      </c>
      <c r="AJ1346">
        <v>293.78377267287101</v>
      </c>
      <c r="AK1346" t="s">
        <v>77</v>
      </c>
      <c r="AL1346" t="s">
        <v>78</v>
      </c>
      <c r="AM1346">
        <v>211037258.09</v>
      </c>
      <c r="AN1346">
        <v>1261</v>
      </c>
      <c r="AO1346" s="1">
        <f t="shared" ref="AO1346:AO1360" si="297">AA1346+AC1346*$AO$1344+AF1346*AT1346</f>
        <v>4.2041918873605101E-3</v>
      </c>
      <c r="AP1346" s="5">
        <f t="shared" ref="AP1346:AP1364" si="298">100*(1-(1-AO1346)^12)</f>
        <v>4.929993210894934</v>
      </c>
      <c r="AQ1346" s="3">
        <f t="shared" ref="AQ1346:AQ1360" si="299">(1-(1-B1346/100)^(1/12))- AO1346</f>
        <v>-2.9762899303147029E-3</v>
      </c>
      <c r="AR1346" s="15">
        <f t="shared" ref="AR1346:AR1360" si="300">B1346/AP1346-1</f>
        <v>-0.70312903116666969</v>
      </c>
      <c r="AT1346" s="15">
        <f>AT1345</f>
        <v>1</v>
      </c>
    </row>
    <row r="1347" spans="1:46" x14ac:dyDescent="0.25">
      <c r="A1347" t="s">
        <v>37</v>
      </c>
      <c r="B1347">
        <v>4.5673073436931002</v>
      </c>
      <c r="C1347">
        <v>4.4779611266945896E-3</v>
      </c>
      <c r="D1347">
        <v>5.2431649329724497</v>
      </c>
      <c r="E1347">
        <v>-27.7319715055717</v>
      </c>
      <c r="F1347" s="1">
        <v>0</v>
      </c>
      <c r="G1347" s="1">
        <v>0</v>
      </c>
      <c r="H1347">
        <v>3.2957112673137998</v>
      </c>
      <c r="I1347">
        <v>-181.01786443735199</v>
      </c>
      <c r="J1347">
        <v>-174.80285014303001</v>
      </c>
      <c r="K1347">
        <v>-240.63970720068201</v>
      </c>
      <c r="L1347">
        <v>-158.368897564061</v>
      </c>
      <c r="M1347">
        <v>68.8750396948858</v>
      </c>
      <c r="N1347">
        <v>85.225260153128502</v>
      </c>
      <c r="O1347">
        <v>61.293178212197802</v>
      </c>
      <c r="P1347">
        <v>175972.99772264599</v>
      </c>
      <c r="Q1347">
        <v>228292.65547949501</v>
      </c>
      <c r="R1347">
        <v>120.449961328009</v>
      </c>
      <c r="S1347">
        <v>686.92506917590401</v>
      </c>
      <c r="T1347">
        <v>6.3295203447446603E-4</v>
      </c>
      <c r="U1347">
        <v>0.143857850948548</v>
      </c>
      <c r="V1347">
        <v>0.49665711414449298</v>
      </c>
      <c r="W1347">
        <v>8.7383931819759897E-2</v>
      </c>
      <c r="X1347">
        <v>0.27210110308719798</v>
      </c>
      <c r="Y1347" s="1">
        <v>0</v>
      </c>
      <c r="Z1347">
        <v>1</v>
      </c>
      <c r="AA1347">
        <v>5.1941778406804204E-4</v>
      </c>
      <c r="AB1347">
        <v>3.9585520125577896E-3</v>
      </c>
      <c r="AC1347">
        <v>3.7633743851444999E-3</v>
      </c>
      <c r="AD1347" s="1">
        <v>0</v>
      </c>
      <c r="AE1347">
        <v>0.57117250921907303</v>
      </c>
      <c r="AF1347" s="3">
        <v>1.14234501843814E-4</v>
      </c>
      <c r="AG1347" s="1">
        <v>0</v>
      </c>
      <c r="AH1347">
        <v>3.1435878486725</v>
      </c>
      <c r="AI1347">
        <v>0.19581230721513401</v>
      </c>
      <c r="AJ1347">
        <v>785.68046722792303</v>
      </c>
      <c r="AK1347" t="s">
        <v>79</v>
      </c>
      <c r="AL1347" t="s">
        <v>80</v>
      </c>
      <c r="AM1347">
        <v>1383147762.0999999</v>
      </c>
      <c r="AN1347">
        <v>7860</v>
      </c>
      <c r="AO1347" s="1">
        <f t="shared" si="297"/>
        <v>4.3970266710563564E-3</v>
      </c>
      <c r="AP1347" s="5">
        <f t="shared" si="298"/>
        <v>5.1506805157612074</v>
      </c>
      <c r="AQ1347" s="3">
        <f t="shared" si="299"/>
        <v>-5.088572592380023E-4</v>
      </c>
      <c r="AR1347" s="15">
        <f t="shared" si="300"/>
        <v>-0.11326137784764001</v>
      </c>
      <c r="AT1347" s="15">
        <f t="shared" ref="AT1347:AT1360" si="301">AT1346</f>
        <v>1</v>
      </c>
    </row>
    <row r="1348" spans="1:46" x14ac:dyDescent="0.25">
      <c r="A1348" t="s">
        <v>37</v>
      </c>
      <c r="B1348">
        <v>6.50480550915203</v>
      </c>
      <c r="C1348">
        <v>4.8370185139787599E-3</v>
      </c>
      <c r="D1348">
        <v>5.6524665422087201</v>
      </c>
      <c r="E1348">
        <v>-24.1093273970661</v>
      </c>
      <c r="F1348" s="1">
        <v>0</v>
      </c>
      <c r="G1348" s="1">
        <v>0</v>
      </c>
      <c r="H1348">
        <v>3.3344708958248801</v>
      </c>
      <c r="I1348">
        <v>-159.79842904921901</v>
      </c>
      <c r="J1348">
        <v>-156.966071973531</v>
      </c>
      <c r="K1348">
        <v>-227.279353745089</v>
      </c>
      <c r="L1348">
        <v>-136.40568341895101</v>
      </c>
      <c r="M1348">
        <v>68.023942526613098</v>
      </c>
      <c r="N1348">
        <v>84.404058740556593</v>
      </c>
      <c r="O1348">
        <v>59.884764650367998</v>
      </c>
      <c r="P1348">
        <v>170284.64327344601</v>
      </c>
      <c r="Q1348">
        <v>220208.32532348801</v>
      </c>
      <c r="R1348">
        <v>120.60725178430199</v>
      </c>
      <c r="S1348">
        <v>698.62702803999105</v>
      </c>
      <c r="T1348">
        <v>9.843398878498881E-4</v>
      </c>
      <c r="U1348">
        <v>0.123575012888839</v>
      </c>
      <c r="V1348">
        <v>0.543315923646707</v>
      </c>
      <c r="W1348">
        <v>7.7359500126945299E-2</v>
      </c>
      <c r="X1348">
        <v>0.25574956333750698</v>
      </c>
      <c r="Y1348" s="1">
        <v>0</v>
      </c>
      <c r="Z1348">
        <v>1</v>
      </c>
      <c r="AA1348">
        <v>5.3099379200851303E-4</v>
      </c>
      <c r="AB1348">
        <v>4.3043284792222899E-3</v>
      </c>
      <c r="AC1348">
        <v>4.2670498339608502E-3</v>
      </c>
      <c r="AD1348">
        <v>1.67757341514965E-6</v>
      </c>
      <c r="AE1348">
        <v>0.61748409014982997</v>
      </c>
      <c r="AF1348" s="3">
        <v>3.7049045408989802E-4</v>
      </c>
      <c r="AG1348" s="1">
        <v>0</v>
      </c>
      <c r="AH1348">
        <v>3.40017513594396</v>
      </c>
      <c r="AI1348">
        <v>0.20971589690961401</v>
      </c>
      <c r="AJ1348">
        <v>1193.8911032573801</v>
      </c>
      <c r="AK1348" t="s">
        <v>81</v>
      </c>
      <c r="AL1348" t="s">
        <v>82</v>
      </c>
      <c r="AM1348">
        <v>5250897259.9799995</v>
      </c>
      <c r="AN1348">
        <v>30836</v>
      </c>
      <c r="AO1348" s="1">
        <f t="shared" si="297"/>
        <v>5.1685340800592611E-3</v>
      </c>
      <c r="AP1348" s="5">
        <f t="shared" si="298"/>
        <v>6.028932707879175</v>
      </c>
      <c r="AQ1348" s="3">
        <f t="shared" si="299"/>
        <v>4.2079938194692409E-4</v>
      </c>
      <c r="AR1348" s="15">
        <f t="shared" si="300"/>
        <v>7.8931516460772455E-2</v>
      </c>
      <c r="AT1348" s="15">
        <f t="shared" si="301"/>
        <v>1</v>
      </c>
    </row>
    <row r="1349" spans="1:46" x14ac:dyDescent="0.25">
      <c r="A1349" t="s">
        <v>37</v>
      </c>
      <c r="B1349">
        <v>7.2309021117438697</v>
      </c>
      <c r="C1349">
        <v>5.2086599659332197E-3</v>
      </c>
      <c r="D1349">
        <v>6.0744057683668498</v>
      </c>
      <c r="E1349">
        <v>-17.614627951704701</v>
      </c>
      <c r="F1349" s="1">
        <v>0</v>
      </c>
      <c r="G1349" s="1">
        <v>0</v>
      </c>
      <c r="H1349">
        <v>3.4328124315579198</v>
      </c>
      <c r="I1349">
        <v>-137.63989161699399</v>
      </c>
      <c r="J1349">
        <v>-135.83185582488599</v>
      </c>
      <c r="K1349">
        <v>-209.55239455989999</v>
      </c>
      <c r="L1349">
        <v>-113.526003933138</v>
      </c>
      <c r="M1349">
        <v>67.779538382508605</v>
      </c>
      <c r="N1349">
        <v>83.942671816468106</v>
      </c>
      <c r="O1349">
        <v>59.030966585612397</v>
      </c>
      <c r="P1349">
        <v>165232.35136105501</v>
      </c>
      <c r="Q1349">
        <v>210534.23907724899</v>
      </c>
      <c r="R1349">
        <v>119.11331667103801</v>
      </c>
      <c r="S1349">
        <v>708.25050358706403</v>
      </c>
      <c r="T1349">
        <v>1.49492944757857E-3</v>
      </c>
      <c r="U1349">
        <v>0.11372762037498201</v>
      </c>
      <c r="V1349">
        <v>0.62691476831682102</v>
      </c>
      <c r="W1349">
        <v>5.4375578700247298E-2</v>
      </c>
      <c r="X1349">
        <v>0.20498203260794801</v>
      </c>
      <c r="Y1349" s="1">
        <v>0</v>
      </c>
      <c r="Z1349">
        <v>1</v>
      </c>
      <c r="AA1349">
        <v>5.5312925497400303E-4</v>
      </c>
      <c r="AB1349">
        <v>4.6447042603829803E-3</v>
      </c>
      <c r="AC1349">
        <v>4.7890085956010502E-3</v>
      </c>
      <c r="AD1349">
        <v>1.08021691501476E-5</v>
      </c>
      <c r="AE1349">
        <v>0.64702207409074697</v>
      </c>
      <c r="AF1349" s="3">
        <v>6.4702207409074604E-4</v>
      </c>
      <c r="AG1349" s="1">
        <v>0</v>
      </c>
      <c r="AH1349">
        <v>3.5497306049838899</v>
      </c>
      <c r="AI1349">
        <v>0.21794902394122201</v>
      </c>
      <c r="AJ1349">
        <v>1748.6363854804999</v>
      </c>
      <c r="AK1349" t="s">
        <v>83</v>
      </c>
      <c r="AL1349" t="s">
        <v>84</v>
      </c>
      <c r="AM1349">
        <v>9866188932.1200008</v>
      </c>
      <c r="AN1349">
        <v>59711</v>
      </c>
      <c r="AO1349" s="1">
        <f t="shared" si="297"/>
        <v>5.9891599246657996E-3</v>
      </c>
      <c r="AP1349" s="5">
        <f t="shared" si="298"/>
        <v>6.9549128749302191</v>
      </c>
      <c r="AQ1349" s="3">
        <f t="shared" si="299"/>
        <v>2.4603659986395174E-4</v>
      </c>
      <c r="AR1349" s="15">
        <f t="shared" si="300"/>
        <v>3.9682630361695059E-2</v>
      </c>
      <c r="AT1349" s="15">
        <f t="shared" si="301"/>
        <v>1</v>
      </c>
    </row>
    <row r="1350" spans="1:46" x14ac:dyDescent="0.25">
      <c r="A1350" t="s">
        <v>37</v>
      </c>
      <c r="B1350">
        <v>7.0684722415097099</v>
      </c>
      <c r="C1350">
        <v>5.4831493485121303E-3</v>
      </c>
      <c r="D1350">
        <v>6.3849330591118898</v>
      </c>
      <c r="E1350">
        <v>-6.8625651303904904</v>
      </c>
      <c r="F1350" s="1">
        <v>0</v>
      </c>
      <c r="G1350" s="1">
        <v>0</v>
      </c>
      <c r="H1350">
        <v>3.70339856846017</v>
      </c>
      <c r="I1350">
        <v>-113.446408135209</v>
      </c>
      <c r="J1350">
        <v>-110.54165227914299</v>
      </c>
      <c r="K1350">
        <v>-182.15088946162999</v>
      </c>
      <c r="L1350">
        <v>-87.824873137234206</v>
      </c>
      <c r="M1350">
        <v>71.742956629511696</v>
      </c>
      <c r="N1350">
        <v>84.062380371172594</v>
      </c>
      <c r="O1350">
        <v>58.663210108552398</v>
      </c>
      <c r="P1350">
        <v>155430.78990399599</v>
      </c>
      <c r="Q1350">
        <v>202881.33627601701</v>
      </c>
      <c r="R1350">
        <v>114.80705557020001</v>
      </c>
      <c r="S1350">
        <v>697.66809227210194</v>
      </c>
      <c r="T1350">
        <v>1.9131097792476901E-3</v>
      </c>
      <c r="U1350">
        <v>9.5700771363801104E-2</v>
      </c>
      <c r="V1350">
        <v>0.78565139682187002</v>
      </c>
      <c r="W1350">
        <v>2.4845878466434702E-2</v>
      </c>
      <c r="X1350">
        <v>9.3801953347893804E-2</v>
      </c>
      <c r="Y1350" s="1">
        <v>0</v>
      </c>
      <c r="Z1350">
        <v>1</v>
      </c>
      <c r="AA1350">
        <v>5.7863252640900399E-4</v>
      </c>
      <c r="AB1350">
        <v>4.85674783155362E-3</v>
      </c>
      <c r="AC1350">
        <v>4.8938135618886202E-3</v>
      </c>
      <c r="AD1350">
        <v>4.7683259390794797E-5</v>
      </c>
      <c r="AE1350">
        <v>0.65718538309522401</v>
      </c>
      <c r="AF1350" s="3">
        <v>9.2005953633331596E-4</v>
      </c>
      <c r="AG1350" s="1">
        <v>4.9611314405146699E-8</v>
      </c>
      <c r="AH1350">
        <v>3.4821824591687598</v>
      </c>
      <c r="AI1350">
        <v>0.22737801552357501</v>
      </c>
      <c r="AJ1350">
        <v>2578.6879075644902</v>
      </c>
      <c r="AK1350" t="s">
        <v>85</v>
      </c>
      <c r="AL1350" t="s">
        <v>86</v>
      </c>
      <c r="AM1350">
        <v>11219771569.219999</v>
      </c>
      <c r="AN1350">
        <v>72185</v>
      </c>
      <c r="AO1350" s="1">
        <f t="shared" si="297"/>
        <v>6.3925056246309404E-3</v>
      </c>
      <c r="AP1350" s="5">
        <f t="shared" si="298"/>
        <v>7.406968615670662</v>
      </c>
      <c r="AQ1350" s="3">
        <f t="shared" si="299"/>
        <v>-3.021918426289634E-4</v>
      </c>
      <c r="AR1350" s="15">
        <f t="shared" si="300"/>
        <v>-4.5699717620621083E-2</v>
      </c>
      <c r="AT1350" s="15">
        <f t="shared" si="301"/>
        <v>1</v>
      </c>
    </row>
    <row r="1351" spans="1:46" x14ac:dyDescent="0.25">
      <c r="A1351" t="s">
        <v>37</v>
      </c>
      <c r="B1351">
        <v>7.5554177457884801</v>
      </c>
      <c r="C1351">
        <v>6.2632341043930596E-3</v>
      </c>
      <c r="D1351">
        <v>7.2623053259650403</v>
      </c>
      <c r="E1351">
        <v>-9.3869039842671693</v>
      </c>
      <c r="F1351" s="1">
        <v>0</v>
      </c>
      <c r="G1351" s="1">
        <v>0</v>
      </c>
      <c r="H1351">
        <v>3.8271658227620202</v>
      </c>
      <c r="I1351">
        <v>-89.296313506129593</v>
      </c>
      <c r="J1351">
        <v>-86.130318819483904</v>
      </c>
      <c r="K1351">
        <v>-156.546552594242</v>
      </c>
      <c r="L1351">
        <v>-63.133636826959197</v>
      </c>
      <c r="M1351">
        <v>74.573948009759306</v>
      </c>
      <c r="N1351">
        <v>84.8709262531886</v>
      </c>
      <c r="O1351">
        <v>58.691826150150497</v>
      </c>
      <c r="P1351">
        <v>152197.54037122501</v>
      </c>
      <c r="Q1351">
        <v>194753.337605623</v>
      </c>
      <c r="R1351">
        <v>108.80390266517399</v>
      </c>
      <c r="S1351">
        <v>699.801324550662</v>
      </c>
      <c r="T1351">
        <v>1.5202367303707501E-3</v>
      </c>
      <c r="U1351">
        <v>5.93622022233984E-2</v>
      </c>
      <c r="V1351">
        <v>0.89012175081095402</v>
      </c>
      <c r="W1351">
        <v>1.25613505010541E-2</v>
      </c>
      <c r="X1351">
        <v>3.7954696464592999E-2</v>
      </c>
      <c r="Y1351" s="1">
        <v>0</v>
      </c>
      <c r="Z1351">
        <v>1</v>
      </c>
      <c r="AA1351">
        <v>6.0254086825302605E-4</v>
      </c>
      <c r="AB1351">
        <v>5.4974378884792103E-3</v>
      </c>
      <c r="AC1351">
        <v>5.2906153269008504E-3</v>
      </c>
      <c r="AD1351">
        <v>1.61226288934797E-4</v>
      </c>
      <c r="AE1351">
        <v>0.66848647834030495</v>
      </c>
      <c r="AF1351" s="3">
        <v>1.20327566101254E-3</v>
      </c>
      <c r="AG1351">
        <v>2.0080205338751298E-6</v>
      </c>
      <c r="AH1351">
        <v>3.4632850558433699</v>
      </c>
      <c r="AI1351">
        <v>0.23458146685792</v>
      </c>
      <c r="AJ1351">
        <v>2975.2959320998202</v>
      </c>
      <c r="AK1351" t="s">
        <v>87</v>
      </c>
      <c r="AL1351" t="s">
        <v>88</v>
      </c>
      <c r="AM1351">
        <v>17473647412.48</v>
      </c>
      <c r="AN1351">
        <v>114809</v>
      </c>
      <c r="AO1351" s="1">
        <f t="shared" si="297"/>
        <v>7.0964318561664167E-3</v>
      </c>
      <c r="AP1351" s="5">
        <f t="shared" si="298"/>
        <v>8.1910846048304684</v>
      </c>
      <c r="AQ1351" s="3">
        <f t="shared" si="299"/>
        <v>-5.7107906223279135E-4</v>
      </c>
      <c r="AR1351" s="15">
        <f t="shared" si="300"/>
        <v>-7.7604723880781434E-2</v>
      </c>
      <c r="AT1351" s="15">
        <f t="shared" si="301"/>
        <v>1</v>
      </c>
    </row>
    <row r="1352" spans="1:46" x14ac:dyDescent="0.25">
      <c r="A1352" t="s">
        <v>37</v>
      </c>
      <c r="B1352">
        <v>8.3066409279488003</v>
      </c>
      <c r="C1352">
        <v>6.8602086250442399E-3</v>
      </c>
      <c r="D1352">
        <v>7.9286325386771397</v>
      </c>
      <c r="E1352">
        <v>-12.258148581420199</v>
      </c>
      <c r="F1352" s="1">
        <v>0</v>
      </c>
      <c r="G1352" s="1">
        <v>0</v>
      </c>
      <c r="H1352">
        <v>3.96434520722566</v>
      </c>
      <c r="I1352">
        <v>-62.322325244963203</v>
      </c>
      <c r="J1352">
        <v>-58.567978283225202</v>
      </c>
      <c r="K1352">
        <v>-121.88597034738299</v>
      </c>
      <c r="L1352">
        <v>-36.684812561928297</v>
      </c>
      <c r="M1352">
        <v>78.502168095662995</v>
      </c>
      <c r="N1352">
        <v>86.690054038480199</v>
      </c>
      <c r="O1352">
        <v>60.6474063980653</v>
      </c>
      <c r="P1352">
        <v>155332.658493875</v>
      </c>
      <c r="Q1352">
        <v>200046.28268737599</v>
      </c>
      <c r="R1352">
        <v>97.859495648446597</v>
      </c>
      <c r="S1352">
        <v>689.68531273823305</v>
      </c>
      <c r="T1352">
        <v>2.3343210634725101E-3</v>
      </c>
      <c r="U1352">
        <v>3.6775693312800201E-2</v>
      </c>
      <c r="V1352">
        <v>0.88829717577249101</v>
      </c>
      <c r="W1352">
        <v>1.9558024916536298E-2</v>
      </c>
      <c r="X1352">
        <v>5.5369105998172297E-2</v>
      </c>
      <c r="Y1352" s="1">
        <v>0</v>
      </c>
      <c r="Z1352">
        <v>1</v>
      </c>
      <c r="AA1352">
        <v>6.0228378611040605E-4</v>
      </c>
      <c r="AB1352">
        <v>5.6264668998808696E-3</v>
      </c>
      <c r="AC1352">
        <v>5.4090140660526496E-3</v>
      </c>
      <c r="AD1352">
        <v>6.1314823375007604E-4</v>
      </c>
      <c r="AE1352">
        <v>0.63943297695439005</v>
      </c>
      <c r="AF1352" s="3">
        <v>1.4067525492996501E-3</v>
      </c>
      <c r="AG1352">
        <v>1.8291098980324399E-5</v>
      </c>
      <c r="AH1352">
        <v>3.1966302061128502</v>
      </c>
      <c r="AI1352">
        <v>0.22564385635645501</v>
      </c>
      <c r="AJ1352">
        <v>2685.3208138984701</v>
      </c>
      <c r="AK1352" t="s">
        <v>89</v>
      </c>
      <c r="AL1352" t="s">
        <v>90</v>
      </c>
      <c r="AM1352">
        <v>24612925736.330002</v>
      </c>
      <c r="AN1352">
        <v>158453</v>
      </c>
      <c r="AO1352" s="1">
        <f t="shared" si="297"/>
        <v>7.4180504014627058E-3</v>
      </c>
      <c r="AP1352" s="5">
        <f t="shared" si="298"/>
        <v>8.547311369018173</v>
      </c>
      <c r="AQ1352" s="3">
        <f t="shared" si="299"/>
        <v>-2.1741431475807982E-4</v>
      </c>
      <c r="AR1352" s="15">
        <f t="shared" si="300"/>
        <v>-2.8157443981945196E-2</v>
      </c>
      <c r="AT1352" s="15">
        <f t="shared" si="301"/>
        <v>1</v>
      </c>
    </row>
    <row r="1353" spans="1:46" x14ac:dyDescent="0.25">
      <c r="A1353" t="s">
        <v>37</v>
      </c>
      <c r="B1353">
        <v>8.9883389346893097</v>
      </c>
      <c r="C1353">
        <v>7.8769182924926205E-3</v>
      </c>
      <c r="D1353">
        <v>9.0533632760060794</v>
      </c>
      <c r="E1353">
        <v>-13.8993248842706</v>
      </c>
      <c r="F1353" s="1">
        <v>0</v>
      </c>
      <c r="G1353" s="1">
        <v>0</v>
      </c>
      <c r="H1353">
        <v>4.0355391774199898</v>
      </c>
      <c r="I1353">
        <v>-37.279339693575103</v>
      </c>
      <c r="J1353">
        <v>-34.873386477675197</v>
      </c>
      <c r="K1353">
        <v>-98.810769678782506</v>
      </c>
      <c r="L1353">
        <v>-11.7889219393128</v>
      </c>
      <c r="M1353">
        <v>79.871552883421998</v>
      </c>
      <c r="N1353">
        <v>87.520613216225996</v>
      </c>
      <c r="O1353">
        <v>61.232227821788001</v>
      </c>
      <c r="P1353">
        <v>156285.91615167301</v>
      </c>
      <c r="Q1353">
        <v>197845.803592101</v>
      </c>
      <c r="R1353">
        <v>91.754106167877595</v>
      </c>
      <c r="S1353">
        <v>698.14136690224097</v>
      </c>
      <c r="T1353">
        <v>3.0702738289533401E-3</v>
      </c>
      <c r="U1353">
        <v>3.3169955491858097E-2</v>
      </c>
      <c r="V1353">
        <v>0.88151818231414503</v>
      </c>
      <c r="W1353">
        <v>2.06274749249779E-2</v>
      </c>
      <c r="X1353">
        <v>6.4684387269018595E-2</v>
      </c>
      <c r="Y1353" s="1">
        <v>0</v>
      </c>
      <c r="Z1353">
        <v>1</v>
      </c>
      <c r="AA1353">
        <v>6.0768936848054904E-4</v>
      </c>
      <c r="AB1353">
        <v>5.9365862410393497E-3</v>
      </c>
      <c r="AC1353">
        <v>5.6923153477777596E-3</v>
      </c>
      <c r="AD1353">
        <v>1.2514393763462201E-3</v>
      </c>
      <c r="AE1353">
        <v>0.64169695778422198</v>
      </c>
      <c r="AF1353" s="3">
        <v>1.6684120902389799E-3</v>
      </c>
      <c r="AG1353">
        <v>8.1194723145133803E-5</v>
      </c>
      <c r="AH1353">
        <v>3.16118123572496</v>
      </c>
      <c r="AI1353">
        <v>0.22572229055600701</v>
      </c>
      <c r="AJ1353">
        <v>2846.6860230584798</v>
      </c>
      <c r="AK1353" t="s">
        <v>91</v>
      </c>
      <c r="AL1353" t="s">
        <v>92</v>
      </c>
      <c r="AM1353">
        <v>50405646249.07</v>
      </c>
      <c r="AN1353">
        <v>322522</v>
      </c>
      <c r="AO1353" s="1">
        <f t="shared" si="297"/>
        <v>7.9684168064972881E-3</v>
      </c>
      <c r="AP1353" s="5">
        <f t="shared" si="298"/>
        <v>9.1539628398937261</v>
      </c>
      <c r="AQ1353" s="3">
        <f t="shared" si="299"/>
        <v>-1.5059087621538056E-4</v>
      </c>
      <c r="AR1353" s="15">
        <f t="shared" si="300"/>
        <v>-1.8093137158325945E-2</v>
      </c>
      <c r="AT1353" s="15">
        <f t="shared" si="301"/>
        <v>1</v>
      </c>
    </row>
    <row r="1354" spans="1:46" x14ac:dyDescent="0.25">
      <c r="A1354" t="s">
        <v>37</v>
      </c>
      <c r="B1354">
        <v>9.4735283476032208</v>
      </c>
      <c r="C1354">
        <v>8.2168832021169199E-3</v>
      </c>
      <c r="D1354">
        <v>9.42662898803008</v>
      </c>
      <c r="E1354">
        <v>-10.909291687812299</v>
      </c>
      <c r="F1354" s="1">
        <v>0</v>
      </c>
      <c r="G1354" s="1">
        <v>0</v>
      </c>
      <c r="H1354">
        <v>4.25932161385317</v>
      </c>
      <c r="I1354">
        <v>-13.437991288444501</v>
      </c>
      <c r="J1354">
        <v>-11.315115894937399</v>
      </c>
      <c r="K1354">
        <v>-72.504894999717195</v>
      </c>
      <c r="L1354">
        <v>12.7220670939393</v>
      </c>
      <c r="M1354">
        <v>84.029342589450394</v>
      </c>
      <c r="N1354">
        <v>88.141586933366895</v>
      </c>
      <c r="O1354">
        <v>61.774271585488897</v>
      </c>
      <c r="P1354">
        <v>152242.196048207</v>
      </c>
      <c r="Q1354">
        <v>191490.82879331301</v>
      </c>
      <c r="R1354">
        <v>82.133348739004404</v>
      </c>
      <c r="S1354">
        <v>695.48696374718998</v>
      </c>
      <c r="T1354">
        <v>4.3914301994021701E-3</v>
      </c>
      <c r="U1354">
        <v>3.12567176379204E-2</v>
      </c>
      <c r="V1354">
        <v>0.91158639681936504</v>
      </c>
      <c r="W1354">
        <v>1.32365220605911E-2</v>
      </c>
      <c r="X1354">
        <v>4.3920363482123199E-2</v>
      </c>
      <c r="Y1354" s="1">
        <v>0</v>
      </c>
      <c r="Z1354">
        <v>1</v>
      </c>
      <c r="AA1354">
        <v>6.3378392785585905E-4</v>
      </c>
      <c r="AB1354">
        <v>5.8806342813718503E-3</v>
      </c>
      <c r="AC1354">
        <v>5.6817635922613002E-3</v>
      </c>
      <c r="AD1354">
        <v>1.45490783915027E-3</v>
      </c>
      <c r="AE1354">
        <v>0.63029685393794799</v>
      </c>
      <c r="AF1354" s="3">
        <v>1.8908905618138399E-3</v>
      </c>
      <c r="AG1354">
        <v>2.4754374049303502E-4</v>
      </c>
      <c r="AH1354">
        <v>2.9700930126467</v>
      </c>
      <c r="AI1354">
        <v>0.22242726895071799</v>
      </c>
      <c r="AJ1354">
        <v>3392.2579984225899</v>
      </c>
      <c r="AK1354" t="s">
        <v>93</v>
      </c>
      <c r="AL1354" t="s">
        <v>94</v>
      </c>
      <c r="AM1354">
        <v>69989239093.869995</v>
      </c>
      <c r="AN1354">
        <v>459723</v>
      </c>
      <c r="AO1354" s="1">
        <f t="shared" si="297"/>
        <v>8.2064380819309984E-3</v>
      </c>
      <c r="AP1354" s="5">
        <f t="shared" si="298"/>
        <v>9.4151816722105828</v>
      </c>
      <c r="AQ1354" s="3">
        <f t="shared" si="299"/>
        <v>5.3251148777412952E-5</v>
      </c>
      <c r="AR1354" s="15">
        <f t="shared" si="300"/>
        <v>6.1970843924181729E-3</v>
      </c>
      <c r="AT1354" s="15">
        <f t="shared" si="301"/>
        <v>1</v>
      </c>
    </row>
    <row r="1355" spans="1:46" x14ac:dyDescent="0.25">
      <c r="A1355" t="s">
        <v>37</v>
      </c>
      <c r="B1355">
        <v>10.672674823509301</v>
      </c>
      <c r="C1355">
        <v>9.0330558938205002E-3</v>
      </c>
      <c r="D1355">
        <v>10.3170233334752</v>
      </c>
      <c r="E1355">
        <v>-8.7568175821279404</v>
      </c>
      <c r="F1355" s="1">
        <v>0</v>
      </c>
      <c r="G1355" s="1">
        <v>0</v>
      </c>
      <c r="H1355">
        <v>4.4763488431984904</v>
      </c>
      <c r="I1355">
        <v>10.957889321026499</v>
      </c>
      <c r="J1355">
        <v>12.3762229389497</v>
      </c>
      <c r="K1355">
        <v>-46.540315430660399</v>
      </c>
      <c r="L1355">
        <v>38.053041291878202</v>
      </c>
      <c r="M1355">
        <v>87.934775982006997</v>
      </c>
      <c r="N1355">
        <v>88.536123590242795</v>
      </c>
      <c r="O1355">
        <v>61.767939374343896</v>
      </c>
      <c r="P1355">
        <v>147018.261002746</v>
      </c>
      <c r="Q1355">
        <v>183585.66399462099</v>
      </c>
      <c r="R1355">
        <v>73.126704031759104</v>
      </c>
      <c r="S1355">
        <v>692.60436529295498</v>
      </c>
      <c r="T1355">
        <v>4.9928078938529397E-3</v>
      </c>
      <c r="U1355">
        <v>2.1103290811310699E-2</v>
      </c>
      <c r="V1355">
        <v>0.96258115946658196</v>
      </c>
      <c r="W1355">
        <v>3.1007195470562402E-3</v>
      </c>
      <c r="X1355">
        <v>1.32148301750502E-2</v>
      </c>
      <c r="Y1355" s="1">
        <v>0</v>
      </c>
      <c r="Z1355">
        <v>1</v>
      </c>
      <c r="AA1355">
        <v>6.6502023753326899E-4</v>
      </c>
      <c r="AB1355">
        <v>5.9222189791156401E-3</v>
      </c>
      <c r="AC1355">
        <v>5.7362564800985498E-3</v>
      </c>
      <c r="AD1355">
        <v>2.0475414025104902E-3</v>
      </c>
      <c r="AE1355">
        <v>0.63314469020906805</v>
      </c>
      <c r="AF1355" s="3">
        <v>2.1526919467108299E-3</v>
      </c>
      <c r="AG1355">
        <v>3.9827134999069599E-4</v>
      </c>
      <c r="AH1355">
        <v>2.8490372645602502</v>
      </c>
      <c r="AI1355">
        <v>0.225628880142831</v>
      </c>
      <c r="AJ1355">
        <v>4098.1068858447898</v>
      </c>
      <c r="AK1355" t="s">
        <v>95</v>
      </c>
      <c r="AL1355" t="s">
        <v>96</v>
      </c>
      <c r="AM1355">
        <v>106718497406.24001</v>
      </c>
      <c r="AN1355">
        <v>725886</v>
      </c>
      <c r="AO1355" s="1">
        <f t="shared" si="297"/>
        <v>8.5539686643426489E-3</v>
      </c>
      <c r="AP1355" s="5">
        <f t="shared" si="298"/>
        <v>9.7953461997404077</v>
      </c>
      <c r="AQ1355" s="3">
        <f t="shared" si="299"/>
        <v>8.0716982724827677E-4</v>
      </c>
      <c r="AR1355" s="15">
        <f t="shared" si="300"/>
        <v>8.9565861775476874E-2</v>
      </c>
      <c r="AT1355" s="15">
        <f t="shared" si="301"/>
        <v>1</v>
      </c>
    </row>
    <row r="1356" spans="1:46" x14ac:dyDescent="0.25">
      <c r="A1356" t="s">
        <v>37</v>
      </c>
      <c r="B1356">
        <v>11.409491345708901</v>
      </c>
      <c r="C1356">
        <v>9.7441773034597605E-3</v>
      </c>
      <c r="D1356">
        <v>11.086264438304299</v>
      </c>
      <c r="E1356">
        <v>-7.1579153493213301</v>
      </c>
      <c r="F1356" s="1">
        <v>0</v>
      </c>
      <c r="G1356" s="1">
        <v>0</v>
      </c>
      <c r="H1356">
        <v>4.6393606875164002</v>
      </c>
      <c r="I1356">
        <v>34.849767115795899</v>
      </c>
      <c r="J1356">
        <v>35.335675193632497</v>
      </c>
      <c r="K1356">
        <v>-18.917875060226699</v>
      </c>
      <c r="L1356">
        <v>62.5035634521576</v>
      </c>
      <c r="M1356">
        <v>89.821480730722499</v>
      </c>
      <c r="N1356">
        <v>89.120648131145899</v>
      </c>
      <c r="O1356">
        <v>62.401466771159903</v>
      </c>
      <c r="P1356">
        <v>144056.50959575601</v>
      </c>
      <c r="Q1356">
        <v>178008.309834371</v>
      </c>
      <c r="R1356">
        <v>67.3220113954212</v>
      </c>
      <c r="S1356">
        <v>690.57178726698601</v>
      </c>
      <c r="T1356">
        <v>5.0904420220682601E-3</v>
      </c>
      <c r="U1356">
        <v>7.0327815331093797E-3</v>
      </c>
      <c r="V1356">
        <v>0.98822892895824799</v>
      </c>
      <c r="W1356">
        <v>9.02599483324053E-4</v>
      </c>
      <c r="X1356">
        <v>3.8356900253180598E-3</v>
      </c>
      <c r="Y1356" s="1">
        <v>0</v>
      </c>
      <c r="Z1356">
        <v>1</v>
      </c>
      <c r="AA1356">
        <v>6.765316302433E-4</v>
      </c>
      <c r="AB1356">
        <v>5.89345265166164E-3</v>
      </c>
      <c r="AC1356">
        <v>5.7146811181146701E-3</v>
      </c>
      <c r="AD1356">
        <v>2.5461632060561801E-3</v>
      </c>
      <c r="AE1356">
        <v>0.62666799173870502</v>
      </c>
      <c r="AF1356" s="3">
        <v>2.2873381698462702E-3</v>
      </c>
      <c r="AG1356">
        <v>6.2803264478807801E-4</v>
      </c>
      <c r="AH1356">
        <v>2.7452488691927202</v>
      </c>
      <c r="AI1356">
        <v>0.223117165958926</v>
      </c>
      <c r="AJ1356">
        <v>4746.3775232681701</v>
      </c>
      <c r="AK1356" t="s">
        <v>97</v>
      </c>
      <c r="AL1356" t="s">
        <v>98</v>
      </c>
      <c r="AM1356">
        <v>128050967040.61</v>
      </c>
      <c r="AN1356">
        <v>888894</v>
      </c>
      <c r="AO1356" s="1">
        <f t="shared" si="297"/>
        <v>8.6785509182042402E-3</v>
      </c>
      <c r="AP1356" s="5">
        <f t="shared" si="298"/>
        <v>9.9312705200394369</v>
      </c>
      <c r="AQ1356" s="3">
        <f t="shared" si="299"/>
        <v>1.3661160220188612E-3</v>
      </c>
      <c r="AR1356" s="15">
        <f t="shared" si="300"/>
        <v>0.14884508711012279</v>
      </c>
      <c r="AT1356" s="15">
        <f t="shared" si="301"/>
        <v>1</v>
      </c>
    </row>
    <row r="1357" spans="1:46" x14ac:dyDescent="0.25">
      <c r="A1357" t="s">
        <v>37</v>
      </c>
      <c r="B1357">
        <v>12.784179860497099</v>
      </c>
      <c r="C1357">
        <v>1.0795909959183199E-2</v>
      </c>
      <c r="D1357">
        <v>12.212872154283399</v>
      </c>
      <c r="E1357">
        <v>-3.2634001263988899</v>
      </c>
      <c r="F1357" s="1">
        <v>0</v>
      </c>
      <c r="G1357" s="1">
        <v>0</v>
      </c>
      <c r="H1357">
        <v>4.7728448103466699</v>
      </c>
      <c r="I1357">
        <v>59.647644732440803</v>
      </c>
      <c r="J1357">
        <v>59.961891527766198</v>
      </c>
      <c r="K1357">
        <v>10.1068688312874</v>
      </c>
      <c r="L1357">
        <v>87.934239465864906</v>
      </c>
      <c r="M1357">
        <v>89.735611869152606</v>
      </c>
      <c r="N1357">
        <v>89.9625622754413</v>
      </c>
      <c r="O1357">
        <v>63.5853661312008</v>
      </c>
      <c r="P1357">
        <v>140849.68005418801</v>
      </c>
      <c r="Q1357">
        <v>173386.69616440599</v>
      </c>
      <c r="R1357">
        <v>65.242898202777994</v>
      </c>
      <c r="S1357">
        <v>687.67208865664998</v>
      </c>
      <c r="T1357">
        <v>5.5734507682025404E-3</v>
      </c>
      <c r="U1357">
        <v>1.7566388116878799E-3</v>
      </c>
      <c r="V1357">
        <v>0.99681114602185295</v>
      </c>
      <c r="W1357">
        <v>2.6429338533855802E-4</v>
      </c>
      <c r="X1357">
        <v>1.16792178112051E-3</v>
      </c>
      <c r="Y1357" s="1">
        <v>0</v>
      </c>
      <c r="Z1357">
        <v>1</v>
      </c>
      <c r="AA1357">
        <v>6.6573151278988502E-4</v>
      </c>
      <c r="AB1357">
        <v>5.8459908896638501E-3</v>
      </c>
      <c r="AC1357">
        <v>5.6889556866270997E-3</v>
      </c>
      <c r="AD1357">
        <v>3.2198938758173398E-3</v>
      </c>
      <c r="AE1357">
        <v>0.616519888657862</v>
      </c>
      <c r="AF1357" s="3">
        <v>2.3119495824669798E-3</v>
      </c>
      <c r="AG1357">
        <v>1.06430675715861E-3</v>
      </c>
      <c r="AH1357">
        <v>2.6869286765235598</v>
      </c>
      <c r="AI1357">
        <v>0.21747512696148599</v>
      </c>
      <c r="AJ1357">
        <v>5287.0356637630903</v>
      </c>
      <c r="AK1357" t="s">
        <v>99</v>
      </c>
      <c r="AL1357" t="s">
        <v>100</v>
      </c>
      <c r="AM1357">
        <v>151666372083.63</v>
      </c>
      <c r="AN1357">
        <v>1076796</v>
      </c>
      <c r="AO1357" s="1">
        <f t="shared" si="297"/>
        <v>8.6666367818839657E-3</v>
      </c>
      <c r="AP1357" s="5">
        <f t="shared" si="298"/>
        <v>9.9182798350353369</v>
      </c>
      <c r="AQ1357" s="3">
        <f t="shared" si="299"/>
        <v>2.6673481222668632E-3</v>
      </c>
      <c r="AR1357" s="15">
        <f t="shared" si="300"/>
        <v>0.28895131747929259</v>
      </c>
      <c r="AT1357" s="15">
        <f t="shared" si="301"/>
        <v>1</v>
      </c>
    </row>
    <row r="1358" spans="1:46" x14ac:dyDescent="0.25">
      <c r="A1358" t="s">
        <v>37</v>
      </c>
      <c r="B1358">
        <v>14.294108019871</v>
      </c>
      <c r="C1358">
        <v>1.25643529431079E-2</v>
      </c>
      <c r="D1358">
        <v>14.077754639165001</v>
      </c>
      <c r="E1358">
        <v>-1.5124445979729699</v>
      </c>
      <c r="F1358" s="1">
        <v>0</v>
      </c>
      <c r="G1358" s="1">
        <v>0</v>
      </c>
      <c r="H1358">
        <v>4.8676371809835004</v>
      </c>
      <c r="I1358">
        <v>83.337114502027504</v>
      </c>
      <c r="J1358">
        <v>82.094864431398506</v>
      </c>
      <c r="K1358">
        <v>34.865898581673299</v>
      </c>
      <c r="L1358">
        <v>112.20240764738</v>
      </c>
      <c r="M1358">
        <v>90.256304220526502</v>
      </c>
      <c r="N1358">
        <v>90.584520238754095</v>
      </c>
      <c r="O1358">
        <v>63.7918142061623</v>
      </c>
      <c r="P1358">
        <v>138027.98048049299</v>
      </c>
      <c r="Q1358">
        <v>167226.82365440001</v>
      </c>
      <c r="R1358">
        <v>64.172220570218101</v>
      </c>
      <c r="S1358">
        <v>689.79791212537202</v>
      </c>
      <c r="T1358">
        <v>5.25176077130404E-3</v>
      </c>
      <c r="U1358">
        <v>9.87355323031548E-4</v>
      </c>
      <c r="V1358">
        <v>0.99807311179122304</v>
      </c>
      <c r="W1358">
        <v>1.2678572729726199E-4</v>
      </c>
      <c r="X1358">
        <v>8.12747158447284E-4</v>
      </c>
      <c r="Y1358" s="1">
        <v>0</v>
      </c>
      <c r="Z1358">
        <v>1</v>
      </c>
      <c r="AA1358">
        <v>6.6922994537074601E-4</v>
      </c>
      <c r="AB1358">
        <v>5.7933183455709403E-3</v>
      </c>
      <c r="AC1358">
        <v>5.6178934752025202E-3</v>
      </c>
      <c r="AD1358">
        <v>4.22699482187171E-3</v>
      </c>
      <c r="AE1358">
        <v>0.62975623285481597</v>
      </c>
      <c r="AF1358" s="3">
        <v>2.3930736848482999E-3</v>
      </c>
      <c r="AG1358">
        <v>1.8748340646927201E-3</v>
      </c>
      <c r="AH1358">
        <v>2.7397044398871402</v>
      </c>
      <c r="AI1358">
        <v>0.22404196148472699</v>
      </c>
      <c r="AJ1358">
        <v>5956.3621769598103</v>
      </c>
      <c r="AK1358" t="s">
        <v>101</v>
      </c>
      <c r="AL1358" t="s">
        <v>102</v>
      </c>
      <c r="AM1358">
        <v>150968241678.51999</v>
      </c>
      <c r="AN1358">
        <v>1093751</v>
      </c>
      <c r="AO1358" s="1">
        <f t="shared" si="297"/>
        <v>8.6801971054215662E-3</v>
      </c>
      <c r="AP1358" s="5">
        <f t="shared" si="298"/>
        <v>9.9330653199453671</v>
      </c>
      <c r="AQ1358" s="3">
        <f t="shared" si="299"/>
        <v>4.091593378948483E-3</v>
      </c>
      <c r="AR1358" s="15">
        <f t="shared" si="300"/>
        <v>0.43904299020049331</v>
      </c>
      <c r="AT1358" s="15">
        <f t="shared" si="301"/>
        <v>1</v>
      </c>
    </row>
    <row r="1359" spans="1:46" x14ac:dyDescent="0.25">
      <c r="A1359" t="s">
        <v>37</v>
      </c>
      <c r="B1359">
        <v>15.431089015640801</v>
      </c>
      <c r="C1359">
        <v>1.3733521898372699E-2</v>
      </c>
      <c r="D1359">
        <v>15.290665985936601</v>
      </c>
      <c r="E1359">
        <v>7.1849816610976101</v>
      </c>
      <c r="F1359" s="1">
        <v>0</v>
      </c>
      <c r="G1359" s="1">
        <v>0</v>
      </c>
      <c r="H1359">
        <v>5.0731052755265598</v>
      </c>
      <c r="I1359">
        <v>107.026236310315</v>
      </c>
      <c r="J1359">
        <v>105.248667991262</v>
      </c>
      <c r="K1359">
        <v>64.474820979034305</v>
      </c>
      <c r="L1359">
        <v>137.105583061933</v>
      </c>
      <c r="M1359">
        <v>91.7798249603578</v>
      </c>
      <c r="N1359">
        <v>91.4528991328404</v>
      </c>
      <c r="O1359">
        <v>64.633850554456302</v>
      </c>
      <c r="P1359">
        <v>132445.71575863499</v>
      </c>
      <c r="Q1359">
        <v>159484.92964462901</v>
      </c>
      <c r="R1359">
        <v>61.936912922640502</v>
      </c>
      <c r="S1359">
        <v>681.43316918435403</v>
      </c>
      <c r="T1359">
        <v>4.7872897069007403E-3</v>
      </c>
      <c r="U1359">
        <v>9.6751285290347605E-4</v>
      </c>
      <c r="V1359">
        <v>0.99820124090752704</v>
      </c>
      <c r="W1359">
        <v>1.3554640442705601E-4</v>
      </c>
      <c r="X1359">
        <v>6.9569983514163297E-4</v>
      </c>
      <c r="Y1359" s="1">
        <v>0</v>
      </c>
      <c r="Z1359">
        <v>1</v>
      </c>
      <c r="AA1359">
        <v>6.7135486853216501E-4</v>
      </c>
      <c r="AB1359">
        <v>5.7652629179247199E-3</v>
      </c>
      <c r="AC1359">
        <v>5.6235431976836003E-3</v>
      </c>
      <c r="AD1359">
        <v>4.6803609230926298E-3</v>
      </c>
      <c r="AE1359">
        <v>0.62987027698951004</v>
      </c>
      <c r="AF1359" s="3">
        <v>2.3935070525601299E-3</v>
      </c>
      <c r="AG1359">
        <v>2.6165835662459599E-3</v>
      </c>
      <c r="AH1359">
        <v>2.6880256344090201</v>
      </c>
      <c r="AI1359">
        <v>0.22335960779788699</v>
      </c>
      <c r="AJ1359">
        <v>7086.7952410482803</v>
      </c>
      <c r="AK1359" t="s">
        <v>103</v>
      </c>
      <c r="AL1359" t="s">
        <v>104</v>
      </c>
      <c r="AM1359">
        <v>116310516436.34</v>
      </c>
      <c r="AN1359">
        <v>878175</v>
      </c>
      <c r="AO1359" s="1">
        <f t="shared" si="297"/>
        <v>8.6884051187758951E-3</v>
      </c>
      <c r="AP1359" s="5">
        <f t="shared" si="298"/>
        <v>9.9420138380985392</v>
      </c>
      <c r="AQ1359" s="3">
        <f t="shared" si="299"/>
        <v>5.1814652564923167E-3</v>
      </c>
      <c r="AR1359" s="15">
        <f t="shared" si="300"/>
        <v>0.55210898585834944</v>
      </c>
      <c r="AT1359" s="15">
        <f t="shared" si="301"/>
        <v>1</v>
      </c>
    </row>
    <row r="1360" spans="1:46" x14ac:dyDescent="0.25">
      <c r="A1360" t="s">
        <v>37</v>
      </c>
      <c r="B1360">
        <v>16.924727158803499</v>
      </c>
      <c r="C1360">
        <v>1.5158929075824799E-2</v>
      </c>
      <c r="D1360">
        <v>16.748163867547898</v>
      </c>
      <c r="E1360">
        <v>11.661380124601701</v>
      </c>
      <c r="F1360" s="1">
        <v>0</v>
      </c>
      <c r="G1360" s="1">
        <v>0</v>
      </c>
      <c r="H1360">
        <v>5.2497261861956499</v>
      </c>
      <c r="I1360">
        <v>130.039527358133</v>
      </c>
      <c r="J1360">
        <v>127.22884263167001</v>
      </c>
      <c r="K1360">
        <v>88.1378728558566</v>
      </c>
      <c r="L1360">
        <v>161.48900492054301</v>
      </c>
      <c r="M1360">
        <v>93.721584126703902</v>
      </c>
      <c r="N1360">
        <v>91.439939381981503</v>
      </c>
      <c r="O1360">
        <v>63.793805450281901</v>
      </c>
      <c r="P1360">
        <v>126603.651577714</v>
      </c>
      <c r="Q1360">
        <v>151842.7947694</v>
      </c>
      <c r="R1360">
        <v>60.273653497549503</v>
      </c>
      <c r="S1360">
        <v>678.503078728172</v>
      </c>
      <c r="T1360">
        <v>4.97379888739164E-3</v>
      </c>
      <c r="U1360">
        <v>8.7644831682704403E-4</v>
      </c>
      <c r="V1360">
        <v>0.998504712135457</v>
      </c>
      <c r="W1360">
        <v>1.1659643609346601E-4</v>
      </c>
      <c r="X1360">
        <v>5.0224311162231196E-4</v>
      </c>
      <c r="Y1360" s="1">
        <v>0</v>
      </c>
      <c r="Z1360">
        <v>1</v>
      </c>
      <c r="AA1360">
        <v>6.9403991903942803E-4</v>
      </c>
      <c r="AB1360">
        <v>5.6893438168430597E-3</v>
      </c>
      <c r="AC1360">
        <v>5.55135769649034E-3</v>
      </c>
      <c r="AD1360">
        <v>5.50748170815167E-3</v>
      </c>
      <c r="AE1360">
        <v>0.66076889823066198</v>
      </c>
      <c r="AF1360" s="3">
        <v>2.5109218132765101E-3</v>
      </c>
      <c r="AG1360">
        <v>3.2681139370601101E-3</v>
      </c>
      <c r="AH1360">
        <v>2.7952306991031102</v>
      </c>
      <c r="AI1360">
        <v>0.239109035620166</v>
      </c>
      <c r="AJ1360">
        <v>8476.4100786247891</v>
      </c>
      <c r="AK1360" t="s">
        <v>105</v>
      </c>
      <c r="AL1360" t="s">
        <v>106</v>
      </c>
      <c r="AM1360">
        <v>75208772616.089996</v>
      </c>
      <c r="AN1360">
        <v>594049</v>
      </c>
      <c r="AO1360" s="1">
        <f t="shared" si="297"/>
        <v>8.7563194288062789E-3</v>
      </c>
      <c r="AP1360" s="5">
        <f t="shared" si="298"/>
        <v>10.016023930683026</v>
      </c>
      <c r="AQ1360" s="3">
        <f t="shared" si="299"/>
        <v>6.5768360712620284E-3</v>
      </c>
      <c r="AR1360" s="15">
        <f t="shared" si="300"/>
        <v>0.68976504808024597</v>
      </c>
      <c r="AT1360" s="15">
        <f t="shared" si="301"/>
        <v>1</v>
      </c>
    </row>
    <row r="1361" spans="1:46" x14ac:dyDescent="0.25">
      <c r="A1361" t="s">
        <v>37</v>
      </c>
      <c r="B1361">
        <v>16.1304927350497</v>
      </c>
      <c r="C1361">
        <v>1.5585110937993901E-2</v>
      </c>
      <c r="D1361">
        <v>17.1794549546842</v>
      </c>
      <c r="E1361">
        <v>18.019261392571099</v>
      </c>
      <c r="F1361" s="1">
        <v>0</v>
      </c>
      <c r="G1361" s="1">
        <v>0</v>
      </c>
      <c r="H1361">
        <v>5.49476102553822</v>
      </c>
      <c r="I1361">
        <v>153.63777089618699</v>
      </c>
      <c r="J1361">
        <v>147.893710868347</v>
      </c>
      <c r="K1361">
        <v>121.151673748337</v>
      </c>
      <c r="L1361">
        <v>186.67661345980099</v>
      </c>
      <c r="M1361">
        <v>96.784724281954794</v>
      </c>
      <c r="N1361">
        <v>91.885937368062102</v>
      </c>
      <c r="O1361">
        <v>64.520960185250601</v>
      </c>
      <c r="P1361">
        <v>120466.00339119699</v>
      </c>
      <c r="Q1361">
        <v>145069.516528473</v>
      </c>
      <c r="R1361">
        <v>59.385901920747798</v>
      </c>
      <c r="S1361">
        <v>665.19369435620899</v>
      </c>
      <c r="T1361">
        <v>3.9089164170059603E-3</v>
      </c>
      <c r="U1361">
        <v>1.20623298770415E-3</v>
      </c>
      <c r="V1361">
        <v>0.99809553801968398</v>
      </c>
      <c r="W1361">
        <v>1.7596343341046199E-4</v>
      </c>
      <c r="X1361">
        <v>5.2226555920066098E-4</v>
      </c>
      <c r="Y1361" s="1">
        <v>0</v>
      </c>
      <c r="Z1361">
        <v>1</v>
      </c>
      <c r="AA1361">
        <v>7.1927798116093596E-4</v>
      </c>
      <c r="AB1361">
        <v>5.67060566249442E-3</v>
      </c>
      <c r="AC1361">
        <v>5.5657024823782602E-3</v>
      </c>
      <c r="AD1361">
        <v>5.48068328109921E-3</v>
      </c>
      <c r="AE1361">
        <v>0.643167973554988</v>
      </c>
      <c r="AF1361" s="3">
        <v>2.4440382995089501E-3</v>
      </c>
      <c r="AG1361">
        <v>3.7145695266285399E-3</v>
      </c>
      <c r="AH1361">
        <v>2.6516782235566398</v>
      </c>
      <c r="AI1361">
        <v>0.23162796910469199</v>
      </c>
      <c r="AJ1361">
        <v>10670.0149055813</v>
      </c>
      <c r="AK1361" t="s">
        <v>107</v>
      </c>
      <c r="AL1361" t="s">
        <v>108</v>
      </c>
      <c r="AM1361">
        <v>39625002961.470001</v>
      </c>
      <c r="AN1361">
        <v>328931</v>
      </c>
      <c r="AO1361" s="1">
        <f t="shared" ref="AO1361:AO1364" si="302">AA1361+AC1361*$AO$1344+AF1361*AT1361</f>
        <v>6.2849804635391965E-3</v>
      </c>
      <c r="AP1361" s="5">
        <f t="shared" si="298"/>
        <v>7.286655410291476</v>
      </c>
      <c r="AQ1361" s="3">
        <f t="shared" ref="AQ1361:AQ1364" si="303">(1-(1-B1361/100)^(1/12))- AO1361</f>
        <v>8.2671060498009721E-3</v>
      </c>
      <c r="AR1361" s="15">
        <f t="shared" ref="AR1361:AR1364" si="304">B1361/AP1361-1</f>
        <v>1.2137032461103385</v>
      </c>
    </row>
    <row r="1362" spans="1:46" x14ac:dyDescent="0.25">
      <c r="A1362" t="s">
        <v>37</v>
      </c>
      <c r="B1362">
        <v>15.745894058513899</v>
      </c>
      <c r="C1362">
        <v>1.52900786468783E-2</v>
      </c>
      <c r="D1362">
        <v>16.881104495521999</v>
      </c>
      <c r="E1362">
        <v>19.7595905247865</v>
      </c>
      <c r="F1362" s="1">
        <v>0</v>
      </c>
      <c r="G1362" s="1">
        <v>0</v>
      </c>
      <c r="H1362">
        <v>5.8437651090566796</v>
      </c>
      <c r="I1362">
        <v>176.54154069145901</v>
      </c>
      <c r="J1362">
        <v>167.278093392682</v>
      </c>
      <c r="K1362">
        <v>150.290430010488</v>
      </c>
      <c r="L1362">
        <v>212.23397966776301</v>
      </c>
      <c r="M1362">
        <v>101.562974329657</v>
      </c>
      <c r="N1362">
        <v>90.005229565422894</v>
      </c>
      <c r="O1362">
        <v>63.518397737593503</v>
      </c>
      <c r="P1362">
        <v>111289.379453599</v>
      </c>
      <c r="Q1362">
        <v>135254.00319945801</v>
      </c>
      <c r="R1362">
        <v>56.8763329512891</v>
      </c>
      <c r="S1362">
        <v>654.70765418847805</v>
      </c>
      <c r="T1362">
        <v>1.7824452410147801E-3</v>
      </c>
      <c r="U1362">
        <v>1.08234970927392E-3</v>
      </c>
      <c r="V1362">
        <v>0.99836108545938795</v>
      </c>
      <c r="W1362">
        <v>4.0237711661392503E-5</v>
      </c>
      <c r="X1362">
        <v>5.1632711967661401E-4</v>
      </c>
      <c r="Y1362" s="1">
        <v>0</v>
      </c>
      <c r="Z1362">
        <v>1</v>
      </c>
      <c r="AA1362">
        <v>7.8566972027777602E-4</v>
      </c>
      <c r="AB1362">
        <v>5.6661094657151599E-3</v>
      </c>
      <c r="AC1362">
        <v>5.5632408460881697E-3</v>
      </c>
      <c r="AD1362">
        <v>4.8478908546339397E-3</v>
      </c>
      <c r="AE1362">
        <v>0.61585833624750497</v>
      </c>
      <c r="AF1362" s="3">
        <v>2.3402616777405101E-3</v>
      </c>
      <c r="AG1362">
        <v>3.990465462749E-3</v>
      </c>
      <c r="AH1362">
        <v>2.4376334162198598</v>
      </c>
      <c r="AI1362">
        <v>0.22252119442031301</v>
      </c>
      <c r="AJ1362">
        <v>13519.8213477964</v>
      </c>
      <c r="AK1362" t="s">
        <v>109</v>
      </c>
      <c r="AL1362" t="s">
        <v>110</v>
      </c>
      <c r="AM1362">
        <v>20139593842.200001</v>
      </c>
      <c r="AN1362">
        <v>180966</v>
      </c>
      <c r="AO1362" s="1">
        <f t="shared" si="302"/>
        <v>6.3489105663659456E-3</v>
      </c>
      <c r="AP1362" s="5">
        <f t="shared" si="298"/>
        <v>7.3582060265357736</v>
      </c>
      <c r="AQ1362" s="3">
        <f t="shared" si="303"/>
        <v>7.8273860971876316E-3</v>
      </c>
      <c r="AR1362" s="15">
        <f t="shared" si="304"/>
        <v>1.1399093748842786</v>
      </c>
    </row>
    <row r="1363" spans="1:46" x14ac:dyDescent="0.25">
      <c r="A1363" t="s">
        <v>37</v>
      </c>
      <c r="B1363">
        <v>14.087154316989499</v>
      </c>
      <c r="C1363">
        <v>1.48274783043967E-2</v>
      </c>
      <c r="D1363">
        <v>16.411317395635901</v>
      </c>
      <c r="E1363">
        <v>21.827202341125901</v>
      </c>
      <c r="F1363" s="1">
        <v>0</v>
      </c>
      <c r="G1363" s="1">
        <v>0</v>
      </c>
      <c r="H1363">
        <v>6.22192909164706</v>
      </c>
      <c r="I1363">
        <v>198.950587221718</v>
      </c>
      <c r="J1363">
        <v>185.496564248911</v>
      </c>
      <c r="K1363">
        <v>187.53148397247901</v>
      </c>
      <c r="L1363">
        <v>237.137782527372</v>
      </c>
      <c r="M1363">
        <v>107.879919107295</v>
      </c>
      <c r="N1363">
        <v>88.448083598913001</v>
      </c>
      <c r="O1363">
        <v>64.099963772672993</v>
      </c>
      <c r="P1363">
        <v>103880.325961885</v>
      </c>
      <c r="Q1363">
        <v>127459.609315104</v>
      </c>
      <c r="R1363">
        <v>52.852539362390203</v>
      </c>
      <c r="S1363">
        <v>632.42142429803903</v>
      </c>
      <c r="T1363">
        <v>4.9985497526093005E-4</v>
      </c>
      <c r="U1363">
        <v>1.7269994196263E-3</v>
      </c>
      <c r="V1363">
        <v>0.99773695570583998</v>
      </c>
      <c r="W1363">
        <v>1.05270793413741E-4</v>
      </c>
      <c r="X1363">
        <v>4.3077408111909699E-4</v>
      </c>
      <c r="Y1363" s="1">
        <v>0</v>
      </c>
      <c r="Z1363">
        <v>1</v>
      </c>
      <c r="AA1363">
        <v>8.5509623126194803E-4</v>
      </c>
      <c r="AB1363">
        <v>5.7065650962598996E-3</v>
      </c>
      <c r="AC1363">
        <v>5.6552465056588803E-3</v>
      </c>
      <c r="AD1363">
        <v>3.9585913282534704E-3</v>
      </c>
      <c r="AE1363">
        <v>0.53358008460936801</v>
      </c>
      <c r="AF1363" s="3">
        <v>2.0276043215155899E-3</v>
      </c>
      <c r="AG1363">
        <v>4.3072462116396501E-3</v>
      </c>
      <c r="AH1363">
        <v>1.8979621552242301</v>
      </c>
      <c r="AI1363">
        <v>0.18445158242731599</v>
      </c>
      <c r="AJ1363">
        <v>16365.9294492836</v>
      </c>
      <c r="AK1363" t="s">
        <v>111</v>
      </c>
      <c r="AL1363" t="s">
        <v>112</v>
      </c>
      <c r="AM1363">
        <v>12793277663.51</v>
      </c>
      <c r="AN1363">
        <v>123154</v>
      </c>
      <c r="AO1363" s="1">
        <f t="shared" si="302"/>
        <v>6.5103427369208287E-3</v>
      </c>
      <c r="AP1363" s="5">
        <f t="shared" si="298"/>
        <v>7.5386558030545725</v>
      </c>
      <c r="AQ1363" s="3">
        <f t="shared" si="303"/>
        <v>6.0630125725430785E-3</v>
      </c>
      <c r="AR1363" s="15">
        <f t="shared" si="304"/>
        <v>0.86865598921250053</v>
      </c>
    </row>
    <row r="1364" spans="1:46" x14ac:dyDescent="0.25">
      <c r="A1364" t="s">
        <v>37</v>
      </c>
      <c r="B1364">
        <v>14.980899686775199</v>
      </c>
      <c r="C1364">
        <v>1.3857223982211699E-2</v>
      </c>
      <c r="D1364">
        <v>15.418073689228599</v>
      </c>
      <c r="E1364">
        <v>46.389722873450602</v>
      </c>
      <c r="F1364" s="1">
        <v>0</v>
      </c>
      <c r="G1364" s="1">
        <v>0</v>
      </c>
      <c r="H1364">
        <v>6.6906139038047998</v>
      </c>
      <c r="I1364">
        <v>246.35767129606401</v>
      </c>
      <c r="J1364">
        <v>222.83427702673799</v>
      </c>
      <c r="K1364">
        <v>240.002358548074</v>
      </c>
      <c r="L1364">
        <v>287.66438533592202</v>
      </c>
      <c r="M1364">
        <v>109.76508679701701</v>
      </c>
      <c r="N1364">
        <v>89.477578010461102</v>
      </c>
      <c r="O1364">
        <v>66.081605453728599</v>
      </c>
      <c r="P1364">
        <v>95901.437212845398</v>
      </c>
      <c r="Q1364">
        <v>117781.55950901</v>
      </c>
      <c r="R1364">
        <v>50.912021381044298</v>
      </c>
      <c r="S1364">
        <v>624.50288521279799</v>
      </c>
      <c r="T1364">
        <v>4.3735835030392699E-5</v>
      </c>
      <c r="U1364">
        <v>2.3671370402023198E-3</v>
      </c>
      <c r="V1364">
        <v>0.99665059118157195</v>
      </c>
      <c r="W1364">
        <v>1.3972335244441799E-4</v>
      </c>
      <c r="X1364">
        <v>8.4254842578061805E-4</v>
      </c>
      <c r="Y1364" s="1">
        <v>0</v>
      </c>
      <c r="Z1364">
        <v>1</v>
      </c>
      <c r="AA1364">
        <v>8.5863914291501198E-4</v>
      </c>
      <c r="AB1364">
        <v>5.5883044904566498E-3</v>
      </c>
      <c r="AC1364">
        <v>5.6691074634250098E-3</v>
      </c>
      <c r="AD1364">
        <v>3.4844017324772401E-3</v>
      </c>
      <c r="AE1364">
        <v>0.51368481954552103</v>
      </c>
      <c r="AF1364" s="3">
        <v>1.95200231427298E-3</v>
      </c>
      <c r="AG1364">
        <v>3.9258962372872601E-3</v>
      </c>
      <c r="AH1364">
        <v>1.7547294563865199</v>
      </c>
      <c r="AI1364">
        <v>0.175492886057902</v>
      </c>
      <c r="AJ1364">
        <v>18688.175299710801</v>
      </c>
      <c r="AK1364" t="s">
        <v>113</v>
      </c>
      <c r="AL1364" t="s">
        <v>114</v>
      </c>
      <c r="AM1364">
        <v>19847090135.509998</v>
      </c>
      <c r="AN1364">
        <v>206953</v>
      </c>
      <c r="AO1364" s="1">
        <f t="shared" si="302"/>
        <v>6.5277466063400217E-3</v>
      </c>
      <c r="AP1364" s="5">
        <f t="shared" si="298"/>
        <v>7.5580906923706888</v>
      </c>
      <c r="AQ1364" s="3">
        <f t="shared" si="303"/>
        <v>6.9057284090710122E-3</v>
      </c>
      <c r="AR1364" s="15">
        <f t="shared" si="304"/>
        <v>0.98210107506347666</v>
      </c>
    </row>
    <row r="1367" spans="1:46" x14ac:dyDescent="0.25">
      <c r="AO1367" t="s">
        <v>226</v>
      </c>
      <c r="AP1367" t="s">
        <v>67</v>
      </c>
      <c r="AQ1367" t="s">
        <v>347</v>
      </c>
      <c r="AR1367" t="s">
        <v>349</v>
      </c>
    </row>
    <row r="1368" spans="1:46" x14ac:dyDescent="0.25">
      <c r="A1368" t="s">
        <v>0</v>
      </c>
      <c r="B1368" t="s">
        <v>1</v>
      </c>
      <c r="C1368" t="s">
        <v>2</v>
      </c>
      <c r="D1368" t="s">
        <v>3</v>
      </c>
      <c r="E1368" t="s">
        <v>5</v>
      </c>
      <c r="F1368" t="s">
        <v>6</v>
      </c>
      <c r="G1368" t="s">
        <v>208</v>
      </c>
      <c r="H1368" t="s">
        <v>7</v>
      </c>
      <c r="I1368" t="s">
        <v>8</v>
      </c>
      <c r="J1368" t="s">
        <v>134</v>
      </c>
      <c r="K1368" t="s">
        <v>143</v>
      </c>
      <c r="L1368" t="s">
        <v>9</v>
      </c>
      <c r="M1368" t="s">
        <v>10</v>
      </c>
      <c r="N1368" t="s">
        <v>11</v>
      </c>
      <c r="O1368" t="s">
        <v>13</v>
      </c>
      <c r="P1368" t="s">
        <v>14</v>
      </c>
      <c r="Q1368" t="s">
        <v>15</v>
      </c>
      <c r="R1368" t="s">
        <v>16</v>
      </c>
      <c r="S1368" t="s">
        <v>17</v>
      </c>
      <c r="T1368" t="s">
        <v>18</v>
      </c>
      <c r="U1368" t="s">
        <v>20</v>
      </c>
      <c r="V1368" t="s">
        <v>21</v>
      </c>
      <c r="W1368" t="s">
        <v>22</v>
      </c>
      <c r="X1368" t="s">
        <v>23</v>
      </c>
      <c r="Y1368" t="s">
        <v>24</v>
      </c>
      <c r="Z1368" t="s">
        <v>25</v>
      </c>
      <c r="AA1368" t="s">
        <v>26</v>
      </c>
      <c r="AB1368" t="s">
        <v>27</v>
      </c>
      <c r="AC1368" t="s">
        <v>263</v>
      </c>
      <c r="AD1368" t="s">
        <v>29</v>
      </c>
      <c r="AE1368" t="s">
        <v>326</v>
      </c>
      <c r="AF1368" s="3" t="s">
        <v>233</v>
      </c>
      <c r="AG1368" t="s">
        <v>30</v>
      </c>
      <c r="AH1368" t="s">
        <v>31</v>
      </c>
      <c r="AI1368" t="s">
        <v>32</v>
      </c>
      <c r="AJ1368" t="s">
        <v>33</v>
      </c>
      <c r="AK1368" t="s">
        <v>34</v>
      </c>
      <c r="AL1368" t="s">
        <v>74</v>
      </c>
      <c r="AM1368" t="s">
        <v>35</v>
      </c>
      <c r="AN1368" t="s">
        <v>36</v>
      </c>
      <c r="AO1368" s="15">
        <v>1</v>
      </c>
      <c r="AP1368" s="15">
        <v>1</v>
      </c>
    </row>
    <row r="1369" spans="1:46" x14ac:dyDescent="0.25">
      <c r="A1369" t="s">
        <v>37</v>
      </c>
      <c r="B1369">
        <v>6.8560575150461602</v>
      </c>
      <c r="C1369">
        <v>4.4247080465914402E-3</v>
      </c>
      <c r="D1369">
        <v>5.1823215402131897</v>
      </c>
      <c r="E1369">
        <v>-69.796229133607994</v>
      </c>
      <c r="F1369" s="1">
        <v>0</v>
      </c>
      <c r="G1369" s="1">
        <v>0</v>
      </c>
      <c r="H1369">
        <v>3.1449503968891999</v>
      </c>
      <c r="I1369">
        <v>-172.43385729522001</v>
      </c>
      <c r="J1369">
        <v>-196.39606917740301</v>
      </c>
      <c r="K1369">
        <v>-173.834867224953</v>
      </c>
      <c r="L1369">
        <v>-154.788608666903</v>
      </c>
      <c r="M1369">
        <v>20.638618046770301</v>
      </c>
      <c r="N1369">
        <v>91.915505839412802</v>
      </c>
      <c r="O1369">
        <v>83.510749366743894</v>
      </c>
      <c r="P1369">
        <v>226202.49633165801</v>
      </c>
      <c r="Q1369">
        <v>268131.96083883097</v>
      </c>
      <c r="R1369">
        <v>81.512678228606205</v>
      </c>
      <c r="S1369">
        <v>669.04892043723896</v>
      </c>
      <c r="T1369" s="1">
        <v>0</v>
      </c>
      <c r="U1369">
        <v>0.417291823439497</v>
      </c>
      <c r="V1369" s="1">
        <v>0</v>
      </c>
      <c r="W1369">
        <v>0.23128218292945599</v>
      </c>
      <c r="X1369">
        <v>0.35142599363104499</v>
      </c>
      <c r="Y1369" s="1">
        <v>0</v>
      </c>
      <c r="Z1369">
        <v>1</v>
      </c>
      <c r="AA1369">
        <v>2.9219498237213699E-4</v>
      </c>
      <c r="AB1369">
        <v>4.1325185905637897E-3</v>
      </c>
      <c r="AC1369">
        <v>3.6693411937672102E-3</v>
      </c>
      <c r="AD1369" s="1">
        <v>0</v>
      </c>
      <c r="AE1369">
        <v>3.6816162093472299E-2</v>
      </c>
      <c r="AF1369" s="3">
        <v>7.3632324186944598E-5</v>
      </c>
      <c r="AG1369" s="1">
        <v>0</v>
      </c>
      <c r="AH1369">
        <v>3.4852978188542498</v>
      </c>
      <c r="AI1369">
        <v>6.1850793180360998E-2</v>
      </c>
      <c r="AJ1369">
        <v>0.37156257861717501</v>
      </c>
      <c r="AK1369" t="s">
        <v>79</v>
      </c>
      <c r="AL1369" t="s">
        <v>80</v>
      </c>
      <c r="AM1369">
        <v>45014296.770000003</v>
      </c>
      <c r="AN1369">
        <v>199</v>
      </c>
      <c r="AO1369" s="1">
        <f>AA1369+AC1369*$AO$1344+AF1369*AT1369</f>
        <v>4.0351685003262912E-3</v>
      </c>
      <c r="AP1369" s="5">
        <f>100*(1-(1-AO1369)^12)</f>
        <v>4.7361695667190506</v>
      </c>
      <c r="AQ1369" s="3">
        <f>(1-(1-B1369/100)^(1/12))- AO1369</f>
        <v>1.8660273656628482E-3</v>
      </c>
      <c r="AR1369" s="15">
        <f>B1369/AP1369-1</f>
        <v>0.44759544996520217</v>
      </c>
      <c r="AT1369" s="15">
        <v>1</v>
      </c>
    </row>
    <row r="1370" spans="1:46" x14ac:dyDescent="0.25">
      <c r="A1370" t="s">
        <v>37</v>
      </c>
      <c r="B1370">
        <v>4.9428528498385802</v>
      </c>
      <c r="C1370">
        <v>4.5729837477523003E-3</v>
      </c>
      <c r="D1370">
        <v>5.3516425005270403</v>
      </c>
      <c r="E1370">
        <v>-54.205044745622999</v>
      </c>
      <c r="F1370" s="1">
        <v>0</v>
      </c>
      <c r="G1370" s="1">
        <v>0</v>
      </c>
      <c r="H1370">
        <v>3.2850327108688901</v>
      </c>
      <c r="I1370">
        <v>-153.03213117369401</v>
      </c>
      <c r="J1370">
        <v>-182.11630115005701</v>
      </c>
      <c r="K1370">
        <v>-155.002998572634</v>
      </c>
      <c r="L1370">
        <v>-135.45360243506599</v>
      </c>
      <c r="M1370">
        <v>20.484284971701602</v>
      </c>
      <c r="N1370">
        <v>92.976674967410403</v>
      </c>
      <c r="O1370">
        <v>84.650979015016702</v>
      </c>
      <c r="P1370">
        <v>227067.32820761701</v>
      </c>
      <c r="Q1370">
        <v>266825.765118549</v>
      </c>
      <c r="R1370">
        <v>82.2556980078203</v>
      </c>
      <c r="S1370">
        <v>668.68547087265995</v>
      </c>
      <c r="T1370" s="1">
        <v>0</v>
      </c>
      <c r="U1370">
        <v>0.340633121938896</v>
      </c>
      <c r="V1370" s="1">
        <v>0</v>
      </c>
      <c r="W1370">
        <v>0.22974283088612599</v>
      </c>
      <c r="X1370">
        <v>0.42962404717497599</v>
      </c>
      <c r="Y1370" s="1">
        <v>0</v>
      </c>
      <c r="Z1370">
        <v>1</v>
      </c>
      <c r="AA1370">
        <v>2.9514028775635498E-4</v>
      </c>
      <c r="AB1370">
        <v>4.27785429741517E-3</v>
      </c>
      <c r="AC1370">
        <v>3.9332151415717503E-3</v>
      </c>
      <c r="AD1370" s="1">
        <v>0</v>
      </c>
      <c r="AE1370">
        <v>2.9512228209413099E-2</v>
      </c>
      <c r="AF1370" s="3">
        <v>1.7707336925647799E-4</v>
      </c>
      <c r="AG1370" s="1">
        <v>0</v>
      </c>
      <c r="AH1370">
        <v>3.4075397134472101</v>
      </c>
      <c r="AI1370">
        <v>6.0339418020111099E-2</v>
      </c>
      <c r="AJ1370">
        <v>1.0819949500456501</v>
      </c>
      <c r="AK1370" t="s">
        <v>81</v>
      </c>
      <c r="AL1370" t="s">
        <v>82</v>
      </c>
      <c r="AM1370">
        <v>304043152.47000003</v>
      </c>
      <c r="AN1370">
        <v>1339</v>
      </c>
      <c r="AO1370" s="1">
        <f t="shared" ref="AO1370:AO1388" si="305">AA1370+AC1370*$AO$1344+AF1370*AT1370</f>
        <v>4.4054287985845833E-3</v>
      </c>
      <c r="AP1370" s="5">
        <f t="shared" ref="AP1370:AP1405" si="306">100*(1-(1-AO1370)^12)</f>
        <v>5.1602855383685586</v>
      </c>
      <c r="AQ1370" s="3">
        <f t="shared" ref="AQ1370:AQ1388" si="307">(1-(1-B1370/100)^(1/12))- AO1370</f>
        <v>-1.9001152676351857E-4</v>
      </c>
      <c r="AR1370" s="15">
        <f t="shared" ref="AR1370:AR1388" si="308">B1370/AP1370-1</f>
        <v>-4.2135786268664654E-2</v>
      </c>
      <c r="AT1370" s="15">
        <f>AT1369</f>
        <v>1</v>
      </c>
    </row>
    <row r="1371" spans="1:46" x14ac:dyDescent="0.25">
      <c r="A1371" t="s">
        <v>37</v>
      </c>
      <c r="B1371">
        <v>7.4577185848634802</v>
      </c>
      <c r="C1371">
        <v>5.3248932108536998E-3</v>
      </c>
      <c r="D1371">
        <v>6.2060144358835796</v>
      </c>
      <c r="E1371">
        <v>-39.779630471751602</v>
      </c>
      <c r="F1371" s="1">
        <v>0</v>
      </c>
      <c r="G1371" s="1">
        <v>0</v>
      </c>
      <c r="H1371">
        <v>3.3881778083259499</v>
      </c>
      <c r="I1371">
        <v>-127.515659729543</v>
      </c>
      <c r="J1371">
        <v>-160.505236955187</v>
      </c>
      <c r="K1371">
        <v>-130.351644870934</v>
      </c>
      <c r="L1371">
        <v>-110.21261351496599</v>
      </c>
      <c r="M1371">
        <v>19.736374975997901</v>
      </c>
      <c r="N1371">
        <v>92.9208456090021</v>
      </c>
      <c r="O1371">
        <v>84.641368666700401</v>
      </c>
      <c r="P1371">
        <v>230596.57648537101</v>
      </c>
      <c r="Q1371">
        <v>273428.48317702598</v>
      </c>
      <c r="R1371">
        <v>82.278746391751994</v>
      </c>
      <c r="S1371">
        <v>668.95281720256799</v>
      </c>
      <c r="T1371">
        <v>6.9709255548897802E-4</v>
      </c>
      <c r="U1371">
        <v>0.39388370251496402</v>
      </c>
      <c r="V1371" s="1">
        <v>0</v>
      </c>
      <c r="W1371">
        <v>0.25289500953216199</v>
      </c>
      <c r="X1371">
        <v>0.353221287952872</v>
      </c>
      <c r="Y1371" s="1">
        <v>0</v>
      </c>
      <c r="Z1371">
        <v>1</v>
      </c>
      <c r="AA1371">
        <v>2.9482538667581601E-4</v>
      </c>
      <c r="AB1371">
        <v>5.0300849728560099E-3</v>
      </c>
      <c r="AC1371">
        <v>4.6743665382954899E-3</v>
      </c>
      <c r="AD1371" s="1">
        <v>0</v>
      </c>
      <c r="AE1371">
        <v>2.8700543880553101E-2</v>
      </c>
      <c r="AF1371" s="3">
        <v>2.5830489492497798E-4</v>
      </c>
      <c r="AG1371" s="1">
        <v>0</v>
      </c>
      <c r="AH1371">
        <v>3.6498960570964298</v>
      </c>
      <c r="AI1371">
        <v>6.1898104001259398E-2</v>
      </c>
      <c r="AJ1371">
        <v>1.6330618371432499</v>
      </c>
      <c r="AK1371" t="s">
        <v>83</v>
      </c>
      <c r="AL1371" t="s">
        <v>84</v>
      </c>
      <c r="AM1371">
        <v>1844311418.73</v>
      </c>
      <c r="AN1371">
        <v>7998</v>
      </c>
      <c r="AO1371" s="1">
        <f t="shared" si="305"/>
        <v>5.2274968198962836E-3</v>
      </c>
      <c r="AP1371" s="5">
        <f t="shared" si="306"/>
        <v>6.0957458631051731</v>
      </c>
      <c r="AQ1371" s="3">
        <f t="shared" si="307"/>
        <v>1.2104029890786282E-3</v>
      </c>
      <c r="AR1371" s="15">
        <f t="shared" si="308"/>
        <v>0.2234300366755313</v>
      </c>
      <c r="AT1371" s="15">
        <f t="shared" ref="AT1371:AT1384" si="309">AT1370</f>
        <v>1</v>
      </c>
    </row>
    <row r="1372" spans="1:46" x14ac:dyDescent="0.25">
      <c r="A1372" t="s">
        <v>37</v>
      </c>
      <c r="B1372">
        <v>7.0164109228217502</v>
      </c>
      <c r="C1372">
        <v>5.6832680027163202E-3</v>
      </c>
      <c r="D1372">
        <v>6.6107319682472401</v>
      </c>
      <c r="E1372">
        <v>-27.990353034148701</v>
      </c>
      <c r="F1372" s="1">
        <v>0</v>
      </c>
      <c r="G1372" s="1">
        <v>0</v>
      </c>
      <c r="H1372">
        <v>3.58763803865661</v>
      </c>
      <c r="I1372">
        <v>-104.401964762235</v>
      </c>
      <c r="J1372">
        <v>-137.792265146754</v>
      </c>
      <c r="K1372">
        <v>-110.476324802051</v>
      </c>
      <c r="L1372">
        <v>-86.501940285806</v>
      </c>
      <c r="M1372">
        <v>18.571816164250802</v>
      </c>
      <c r="N1372">
        <v>92.364362958520502</v>
      </c>
      <c r="O1372">
        <v>84.806472721680606</v>
      </c>
      <c r="P1372">
        <v>222937.221694737</v>
      </c>
      <c r="Q1372">
        <v>269130.76502777502</v>
      </c>
      <c r="R1372">
        <v>82.066458091642602</v>
      </c>
      <c r="S1372">
        <v>672.80056476809295</v>
      </c>
      <c r="T1372">
        <v>4.4065012431816498E-4</v>
      </c>
      <c r="U1372">
        <v>0.44495834334992501</v>
      </c>
      <c r="V1372" s="1">
        <v>0</v>
      </c>
      <c r="W1372">
        <v>0.200504769093757</v>
      </c>
      <c r="X1372">
        <v>0.35453688755631702</v>
      </c>
      <c r="Y1372" s="1">
        <v>0</v>
      </c>
      <c r="Z1372">
        <v>1</v>
      </c>
      <c r="AA1372">
        <v>2.98209379383509E-4</v>
      </c>
      <c r="AB1372">
        <v>5.3763429477879498E-3</v>
      </c>
      <c r="AC1372">
        <v>4.8102452760034903E-3</v>
      </c>
      <c r="AD1372" s="1">
        <v>0</v>
      </c>
      <c r="AE1372">
        <v>2.5539924428677901E-2</v>
      </c>
      <c r="AF1372" s="3">
        <v>2.7072319894398602E-4</v>
      </c>
      <c r="AG1372" s="1">
        <v>0</v>
      </c>
      <c r="AH1372">
        <v>3.5336345812443999</v>
      </c>
      <c r="AI1372">
        <v>5.66236897941663E-2</v>
      </c>
      <c r="AJ1372">
        <v>10.650847507164199</v>
      </c>
      <c r="AK1372" t="s">
        <v>85</v>
      </c>
      <c r="AL1372" t="s">
        <v>86</v>
      </c>
      <c r="AM1372">
        <v>3613589426.4499998</v>
      </c>
      <c r="AN1372">
        <v>16209</v>
      </c>
      <c r="AO1372" s="1">
        <f t="shared" si="305"/>
        <v>5.379177854330985E-3</v>
      </c>
      <c r="AP1372" s="5">
        <f t="shared" si="306"/>
        <v>6.2674219648778067</v>
      </c>
      <c r="AQ1372" s="3">
        <f t="shared" si="307"/>
        <v>6.6474786031253154E-4</v>
      </c>
      <c r="AR1372" s="15">
        <f t="shared" si="308"/>
        <v>0.11950511105542683</v>
      </c>
      <c r="AT1372" s="15">
        <f t="shared" si="309"/>
        <v>1</v>
      </c>
    </row>
    <row r="1373" spans="1:46" x14ac:dyDescent="0.25">
      <c r="A1373" t="s">
        <v>37</v>
      </c>
      <c r="B1373">
        <v>7.1054396467367198</v>
      </c>
      <c r="C1373">
        <v>6.2239730443599704E-3</v>
      </c>
      <c r="D1373">
        <v>7.2183286319287596</v>
      </c>
      <c r="E1373">
        <v>-20.397658325666601</v>
      </c>
      <c r="F1373" s="1">
        <v>0</v>
      </c>
      <c r="G1373" s="1">
        <v>0</v>
      </c>
      <c r="H1373">
        <v>3.6845081070261201</v>
      </c>
      <c r="I1373">
        <v>-80.0103866969948</v>
      </c>
      <c r="J1373">
        <v>-113.989589602265</v>
      </c>
      <c r="K1373">
        <v>-88.518982116918195</v>
      </c>
      <c r="L1373">
        <v>-61.538930697505002</v>
      </c>
      <c r="M1373">
        <v>17.974282073137601</v>
      </c>
      <c r="N1373">
        <v>92.106047965708996</v>
      </c>
      <c r="O1373">
        <v>84.842682164555697</v>
      </c>
      <c r="P1373">
        <v>216056.57382765401</v>
      </c>
      <c r="Q1373">
        <v>262458.718248291</v>
      </c>
      <c r="R1373">
        <v>82.013519952855901</v>
      </c>
      <c r="S1373">
        <v>678.09258214617705</v>
      </c>
      <c r="T1373">
        <v>4.3243648239422701E-4</v>
      </c>
      <c r="U1373">
        <v>0.45182139650435799</v>
      </c>
      <c r="V1373" s="1">
        <v>0</v>
      </c>
      <c r="W1373">
        <v>0.183680939847845</v>
      </c>
      <c r="X1373">
        <v>0.36449766364779501</v>
      </c>
      <c r="Y1373" s="1">
        <v>0</v>
      </c>
      <c r="Z1373">
        <v>1</v>
      </c>
      <c r="AA1373">
        <v>2.9719016466792699E-4</v>
      </c>
      <c r="AB1373">
        <v>5.9089498384714998E-3</v>
      </c>
      <c r="AC1373">
        <v>5.0977976439350401E-3</v>
      </c>
      <c r="AD1373" s="1">
        <v>0</v>
      </c>
      <c r="AE1373">
        <v>2.3407216400290299E-2</v>
      </c>
      <c r="AF1373" s="3">
        <v>2.7620515352342598E-4</v>
      </c>
      <c r="AG1373" s="1">
        <v>4.5803911188329998E-7</v>
      </c>
      <c r="AH1373">
        <v>3.5618300496448398</v>
      </c>
      <c r="AI1373">
        <v>5.4774211739786999E-2</v>
      </c>
      <c r="AJ1373">
        <v>41.393093403498199</v>
      </c>
      <c r="AK1373" t="s">
        <v>87</v>
      </c>
      <c r="AL1373" t="s">
        <v>88</v>
      </c>
      <c r="AM1373">
        <v>5561080153.75</v>
      </c>
      <c r="AN1373">
        <v>25739</v>
      </c>
      <c r="AO1373" s="1">
        <f t="shared" si="305"/>
        <v>5.6711929621263927E-3</v>
      </c>
      <c r="AP1373" s="5">
        <f t="shared" si="306"/>
        <v>6.5971215623569108</v>
      </c>
      <c r="AQ1373" s="3">
        <f t="shared" si="307"/>
        <v>4.5207426026936358E-4</v>
      </c>
      <c r="AR1373" s="15">
        <f t="shared" si="308"/>
        <v>7.7051495803907244E-2</v>
      </c>
      <c r="AT1373" s="15">
        <f t="shared" si="309"/>
        <v>1</v>
      </c>
    </row>
    <row r="1374" spans="1:46" x14ac:dyDescent="0.25">
      <c r="A1374" t="s">
        <v>37</v>
      </c>
      <c r="B1374">
        <v>8.1604346323568997</v>
      </c>
      <c r="C1374">
        <v>6.28376805537007E-3</v>
      </c>
      <c r="D1374">
        <v>7.2852979929016204</v>
      </c>
      <c r="E1374">
        <v>-16.5871991661637</v>
      </c>
      <c r="F1374" s="1">
        <v>0</v>
      </c>
      <c r="G1374" s="1">
        <v>0</v>
      </c>
      <c r="H1374">
        <v>3.6943139168995698</v>
      </c>
      <c r="I1374">
        <v>-56.515196417774597</v>
      </c>
      <c r="J1374">
        <v>-93.691584417712605</v>
      </c>
      <c r="K1374">
        <v>-65.827874520152307</v>
      </c>
      <c r="L1374">
        <v>-37.769793196241601</v>
      </c>
      <c r="M1374">
        <v>17.245908356592501</v>
      </c>
      <c r="N1374">
        <v>92.066274798607495</v>
      </c>
      <c r="O1374">
        <v>85.120792286664795</v>
      </c>
      <c r="P1374">
        <v>212883.428530843</v>
      </c>
      <c r="Q1374">
        <v>260215.36036489799</v>
      </c>
      <c r="R1374">
        <v>82.100458210925595</v>
      </c>
      <c r="S1374">
        <v>682.70072910129397</v>
      </c>
      <c r="T1374">
        <v>4.7058601644102302E-4</v>
      </c>
      <c r="U1374">
        <v>0.45618649867143701</v>
      </c>
      <c r="V1374" s="1">
        <v>0</v>
      </c>
      <c r="W1374">
        <v>0.17381573544606399</v>
      </c>
      <c r="X1374">
        <v>0.369997765882498</v>
      </c>
      <c r="Y1374" s="1">
        <v>0</v>
      </c>
      <c r="Z1374">
        <v>1</v>
      </c>
      <c r="AA1374">
        <v>2.9709037051667302E-4</v>
      </c>
      <c r="AB1374">
        <v>5.9289897847903802E-3</v>
      </c>
      <c r="AC1374">
        <v>5.1528372239397699E-3</v>
      </c>
      <c r="AD1374" s="1">
        <v>0</v>
      </c>
      <c r="AE1374">
        <v>2.0086081755032702E-2</v>
      </c>
      <c r="AF1374" s="3">
        <v>2.5911045463992201E-4</v>
      </c>
      <c r="AG1374">
        <v>4.2483521395672601E-5</v>
      </c>
      <c r="AH1374">
        <v>3.5701460142466099</v>
      </c>
      <c r="AI1374">
        <v>5.2229582374952302E-2</v>
      </c>
      <c r="AJ1374">
        <v>86.180849867509494</v>
      </c>
      <c r="AK1374" t="s">
        <v>89</v>
      </c>
      <c r="AL1374" t="s">
        <v>90</v>
      </c>
      <c r="AM1374">
        <v>7216109576.9099998</v>
      </c>
      <c r="AN1374">
        <v>33897</v>
      </c>
      <c r="AO1374" s="1">
        <f t="shared" si="305"/>
        <v>5.7090380490963646E-3</v>
      </c>
      <c r="AP1374" s="5">
        <f t="shared" si="306"/>
        <v>6.6397726471120961</v>
      </c>
      <c r="AQ1374" s="3">
        <f t="shared" si="307"/>
        <v>1.3597750192239364E-3</v>
      </c>
      <c r="AR1374" s="15">
        <f t="shared" si="308"/>
        <v>0.22902320095345452</v>
      </c>
      <c r="AT1374" s="15">
        <f t="shared" si="309"/>
        <v>1</v>
      </c>
    </row>
    <row r="1375" spans="1:46" x14ac:dyDescent="0.25">
      <c r="A1375" t="s">
        <v>37</v>
      </c>
      <c r="B1375">
        <v>8.5301004400557794</v>
      </c>
      <c r="C1375">
        <v>6.7746534941372999E-3</v>
      </c>
      <c r="D1375">
        <v>7.8334083464136501</v>
      </c>
      <c r="E1375">
        <v>-8.1476792316564097</v>
      </c>
      <c r="F1375" s="1">
        <v>0</v>
      </c>
      <c r="G1375" s="1">
        <v>0</v>
      </c>
      <c r="H1375">
        <v>3.7956157130592398</v>
      </c>
      <c r="I1375">
        <v>-31.559554355514699</v>
      </c>
      <c r="J1375">
        <v>-71.430393739965695</v>
      </c>
      <c r="K1375">
        <v>-41.473593736693097</v>
      </c>
      <c r="L1375">
        <v>-12.4729207209988</v>
      </c>
      <c r="M1375">
        <v>17.304862560085599</v>
      </c>
      <c r="N1375">
        <v>92.015022176168003</v>
      </c>
      <c r="O1375">
        <v>85.109256471585297</v>
      </c>
      <c r="P1375">
        <v>209096.48355181099</v>
      </c>
      <c r="Q1375">
        <v>257452.50539191201</v>
      </c>
      <c r="R1375">
        <v>82.117931096485904</v>
      </c>
      <c r="S1375">
        <v>685.60890843040704</v>
      </c>
      <c r="T1375">
        <v>8.3296044237139895E-4</v>
      </c>
      <c r="U1375">
        <v>0.480165079861191</v>
      </c>
      <c r="V1375" s="1">
        <v>0</v>
      </c>
      <c r="W1375">
        <v>0.14871741008998901</v>
      </c>
      <c r="X1375">
        <v>0.37111751004881899</v>
      </c>
      <c r="Y1375" s="1">
        <v>0</v>
      </c>
      <c r="Z1375">
        <v>1</v>
      </c>
      <c r="AA1375">
        <v>2.9729214463429098E-4</v>
      </c>
      <c r="AB1375">
        <v>6.02410178444205E-3</v>
      </c>
      <c r="AC1375">
        <v>5.30960218021247E-3</v>
      </c>
      <c r="AD1375" s="1">
        <v>0</v>
      </c>
      <c r="AE1375">
        <v>2.00076943915793E-2</v>
      </c>
      <c r="AF1375" s="3">
        <v>2.8010772148210998E-4</v>
      </c>
      <c r="AG1375">
        <v>4.3878749237916798E-4</v>
      </c>
      <c r="AH1375">
        <v>3.5723509591907101</v>
      </c>
      <c r="AI1375">
        <v>5.2162851953798398E-2</v>
      </c>
      <c r="AJ1375">
        <v>163.173305157844</v>
      </c>
      <c r="AK1375" t="s">
        <v>91</v>
      </c>
      <c r="AL1375" t="s">
        <v>92</v>
      </c>
      <c r="AM1375">
        <v>8291302862.2799997</v>
      </c>
      <c r="AN1375">
        <v>39653</v>
      </c>
      <c r="AO1375" s="1">
        <f t="shared" si="305"/>
        <v>5.887002046328871E-3</v>
      </c>
      <c r="AP1375" s="5">
        <f t="shared" si="306"/>
        <v>6.8400972647034148</v>
      </c>
      <c r="AQ1375" s="3">
        <f t="shared" si="307"/>
        <v>1.5154831265227096E-3</v>
      </c>
      <c r="AR1375" s="15">
        <f t="shared" si="308"/>
        <v>0.24707297425040964</v>
      </c>
      <c r="AT1375" s="15">
        <f t="shared" si="309"/>
        <v>1</v>
      </c>
    </row>
    <row r="1376" spans="1:46" x14ac:dyDescent="0.25">
      <c r="A1376" t="s">
        <v>37</v>
      </c>
      <c r="B1376">
        <v>8.8854452241931998</v>
      </c>
      <c r="C1376">
        <v>8.3053053538515997E-3</v>
      </c>
      <c r="D1376">
        <v>9.5234820154604005</v>
      </c>
      <c r="E1376">
        <v>2.0429794578310698</v>
      </c>
      <c r="F1376" s="1">
        <v>0</v>
      </c>
      <c r="G1376" s="1">
        <v>0</v>
      </c>
      <c r="H1376">
        <v>3.8916546428084202</v>
      </c>
      <c r="I1376">
        <v>-8.5132159124936599</v>
      </c>
      <c r="J1376">
        <v>-52.451676595205001</v>
      </c>
      <c r="K1376">
        <v>-17.832913519961199</v>
      </c>
      <c r="L1376">
        <v>11.2293985001059</v>
      </c>
      <c r="M1376">
        <v>17.684074197906899</v>
      </c>
      <c r="N1376">
        <v>92.347694102182899</v>
      </c>
      <c r="O1376">
        <v>85.2590787848048</v>
      </c>
      <c r="P1376">
        <v>202065.99024845799</v>
      </c>
      <c r="Q1376">
        <v>252081.40569439199</v>
      </c>
      <c r="R1376">
        <v>82.294941872484799</v>
      </c>
      <c r="S1376">
        <v>685.20530632237501</v>
      </c>
      <c r="T1376">
        <v>8.5051174868168899E-4</v>
      </c>
      <c r="U1376">
        <v>0.53827094700133604</v>
      </c>
      <c r="V1376" s="1">
        <v>0</v>
      </c>
      <c r="W1376">
        <v>0.11887908740304801</v>
      </c>
      <c r="X1376">
        <v>0.34284996559561398</v>
      </c>
      <c r="Y1376" s="1">
        <v>0</v>
      </c>
      <c r="Z1376">
        <v>1</v>
      </c>
      <c r="AA1376">
        <v>2.97326707959925E-4</v>
      </c>
      <c r="AB1376">
        <v>6.0024913772504301E-3</v>
      </c>
      <c r="AC1376">
        <v>5.3761124823664E-3</v>
      </c>
      <c r="AD1376" s="1">
        <v>0</v>
      </c>
      <c r="AE1376">
        <v>2.0404137796948399E-2</v>
      </c>
      <c r="AF1376" s="3">
        <v>3.08102480733922E-4</v>
      </c>
      <c r="AG1376">
        <v>1.9671292894049099E-3</v>
      </c>
      <c r="AH1376">
        <v>3.60479002249776</v>
      </c>
      <c r="AI1376">
        <v>5.3926792462638699E-2</v>
      </c>
      <c r="AJ1376">
        <v>271.85807997402901</v>
      </c>
      <c r="AK1376" t="s">
        <v>93</v>
      </c>
      <c r="AL1376" t="s">
        <v>94</v>
      </c>
      <c r="AM1376">
        <v>7864408340.4700003</v>
      </c>
      <c r="AN1376">
        <v>38920</v>
      </c>
      <c r="AO1376" s="1">
        <f t="shared" si="305"/>
        <v>5.9815416710602464E-3</v>
      </c>
      <c r="AP1376" s="5">
        <f t="shared" si="306"/>
        <v>6.9463551700562949</v>
      </c>
      <c r="AQ1376" s="3">
        <f t="shared" si="307"/>
        <v>1.7428562645479496E-3</v>
      </c>
      <c r="AR1376" s="15">
        <f t="shared" si="308"/>
        <v>0.27915216061737747</v>
      </c>
      <c r="AT1376" s="15">
        <f t="shared" si="309"/>
        <v>1</v>
      </c>
    </row>
    <row r="1377" spans="1:46" x14ac:dyDescent="0.25">
      <c r="A1377" t="s">
        <v>37</v>
      </c>
      <c r="B1377">
        <v>14.5307440827728</v>
      </c>
      <c r="C1377">
        <v>1.0155414315536199E-2</v>
      </c>
      <c r="D1377">
        <v>11.528346791149399</v>
      </c>
      <c r="E1377">
        <v>16.673816114033901</v>
      </c>
      <c r="F1377" s="1">
        <v>0</v>
      </c>
      <c r="G1377" s="1">
        <v>0</v>
      </c>
      <c r="H1377">
        <v>4.0636790746699702</v>
      </c>
      <c r="I1377">
        <v>14.495658992686201</v>
      </c>
      <c r="J1377">
        <v>-24.6136731231982</v>
      </c>
      <c r="K1377">
        <v>0.58042065704970003</v>
      </c>
      <c r="L1377">
        <v>35.801704745850998</v>
      </c>
      <c r="M1377">
        <v>17.904513897911599</v>
      </c>
      <c r="N1377">
        <v>92.023482524749795</v>
      </c>
      <c r="O1377">
        <v>84.949008360132396</v>
      </c>
      <c r="P1377">
        <v>187281.664492568</v>
      </c>
      <c r="Q1377">
        <v>238550.50146513199</v>
      </c>
      <c r="R1377">
        <v>82.052768254864205</v>
      </c>
      <c r="S1377">
        <v>694.02107215008004</v>
      </c>
      <c r="T1377">
        <v>4.9928262911667096E-4</v>
      </c>
      <c r="U1377">
        <v>0.60636865520514505</v>
      </c>
      <c r="V1377" s="1">
        <v>0</v>
      </c>
      <c r="W1377">
        <v>8.1648434868049805E-2</v>
      </c>
      <c r="X1377">
        <v>0.311982909926805</v>
      </c>
      <c r="Y1377" s="1">
        <v>0</v>
      </c>
      <c r="Z1377">
        <v>1</v>
      </c>
      <c r="AA1377">
        <v>2.9692772271733801E-4</v>
      </c>
      <c r="AB1377">
        <v>5.9661796477641403E-3</v>
      </c>
      <c r="AC1377">
        <v>5.4686909051047498E-3</v>
      </c>
      <c r="AD1377" s="1">
        <v>0</v>
      </c>
      <c r="AE1377">
        <v>2.2353466503217002E-2</v>
      </c>
      <c r="AF1377" s="3">
        <v>3.5989081070179402E-4</v>
      </c>
      <c r="AG1377">
        <v>3.8536383458632E-3</v>
      </c>
      <c r="AH1377">
        <v>3.5834866347760599</v>
      </c>
      <c r="AI1377">
        <v>5.4324273755909903E-2</v>
      </c>
      <c r="AJ1377">
        <v>533.80283908280796</v>
      </c>
      <c r="AK1377" t="s">
        <v>95</v>
      </c>
      <c r="AL1377" t="s">
        <v>96</v>
      </c>
      <c r="AM1377">
        <v>4535961914.0100002</v>
      </c>
      <c r="AN1377">
        <v>24220</v>
      </c>
      <c r="AO1377" s="1">
        <f t="shared" si="305"/>
        <v>6.1255094385238816E-3</v>
      </c>
      <c r="AP1377" s="5">
        <f t="shared" si="306"/>
        <v>7.1079544909634755</v>
      </c>
      <c r="AQ1377" s="3">
        <f t="shared" si="307"/>
        <v>6.873715769572384E-3</v>
      </c>
      <c r="AR1377" s="15">
        <f t="shared" si="308"/>
        <v>1.0442933478606409</v>
      </c>
      <c r="AT1377" s="15">
        <f t="shared" si="309"/>
        <v>1</v>
      </c>
    </row>
    <row r="1378" spans="1:46" x14ac:dyDescent="0.25">
      <c r="A1378" t="s">
        <v>37</v>
      </c>
      <c r="B1378">
        <v>20.059941250464099</v>
      </c>
      <c r="C1378">
        <v>1.16159042737655E-2</v>
      </c>
      <c r="D1378">
        <v>13.0821486800217</v>
      </c>
      <c r="E1378">
        <v>31.819531251591499</v>
      </c>
      <c r="F1378" s="1">
        <v>0</v>
      </c>
      <c r="G1378" s="1">
        <v>0</v>
      </c>
      <c r="H1378">
        <v>4.2385194414707303</v>
      </c>
      <c r="I1378">
        <v>37.219240206385003</v>
      </c>
      <c r="J1378">
        <v>-0.563424811596973</v>
      </c>
      <c r="K1378">
        <v>20.430634774546601</v>
      </c>
      <c r="L1378">
        <v>60.127850360690097</v>
      </c>
      <c r="M1378">
        <v>18.6374502437011</v>
      </c>
      <c r="N1378">
        <v>92.111124743495594</v>
      </c>
      <c r="O1378">
        <v>84.790891422223595</v>
      </c>
      <c r="P1378">
        <v>174214.48358346801</v>
      </c>
      <c r="Q1378">
        <v>219491.598240694</v>
      </c>
      <c r="R1378">
        <v>82.156034219934099</v>
      </c>
      <c r="S1378">
        <v>698.867400447009</v>
      </c>
      <c r="T1378">
        <v>2.5822089605655798E-4</v>
      </c>
      <c r="U1378">
        <v>0.66131232123248096</v>
      </c>
      <c r="V1378" s="1">
        <v>0</v>
      </c>
      <c r="W1378">
        <v>5.0580042200875197E-2</v>
      </c>
      <c r="X1378">
        <v>0.28810763656664301</v>
      </c>
      <c r="Y1378" s="1">
        <v>0</v>
      </c>
      <c r="Z1378">
        <v>1</v>
      </c>
      <c r="AA1378">
        <v>2.9860040157692898E-4</v>
      </c>
      <c r="AB1378">
        <v>5.9251875283846504E-3</v>
      </c>
      <c r="AC1378">
        <v>5.5448146121555002E-3</v>
      </c>
      <c r="AD1378" s="1">
        <v>0</v>
      </c>
      <c r="AE1378">
        <v>2.4964019248711701E-2</v>
      </c>
      <c r="AF1378" s="3">
        <v>4.1689912145348598E-4</v>
      </c>
      <c r="AG1378">
        <v>5.3512089577529096E-3</v>
      </c>
      <c r="AH1378">
        <v>3.6123556028807098</v>
      </c>
      <c r="AI1378">
        <v>5.7026628839126403E-2</v>
      </c>
      <c r="AJ1378">
        <v>888.09471476209296</v>
      </c>
      <c r="AK1378" t="s">
        <v>97</v>
      </c>
      <c r="AL1378" t="s">
        <v>98</v>
      </c>
      <c r="AM1378">
        <v>2263568785.1999998</v>
      </c>
      <c r="AN1378">
        <v>12993</v>
      </c>
      <c r="AO1378" s="1">
        <f t="shared" si="305"/>
        <v>6.2603141351859157E-3</v>
      </c>
      <c r="AP1378" s="5">
        <f t="shared" si="306"/>
        <v>7.2590352979447275</v>
      </c>
      <c r="AQ1378" s="3">
        <f t="shared" si="307"/>
        <v>1.2224465511576512E-2</v>
      </c>
      <c r="AR1378" s="15">
        <f t="shared" si="308"/>
        <v>1.7634445111657926</v>
      </c>
      <c r="AT1378" s="15">
        <f t="shared" si="309"/>
        <v>1</v>
      </c>
    </row>
    <row r="1379" spans="1:46" x14ac:dyDescent="0.25">
      <c r="A1379" t="s">
        <v>37</v>
      </c>
      <c r="B1379">
        <v>21.4967288702268</v>
      </c>
      <c r="C1379">
        <v>1.3333177218823E-2</v>
      </c>
      <c r="D1379">
        <v>14.8771216101145</v>
      </c>
      <c r="E1379">
        <v>53.750353349750299</v>
      </c>
      <c r="F1379" s="1">
        <v>0</v>
      </c>
      <c r="G1379" s="1">
        <v>0</v>
      </c>
      <c r="H1379">
        <v>4.4700766274416202</v>
      </c>
      <c r="I1379">
        <v>61.759230630974699</v>
      </c>
      <c r="J1379">
        <v>22.985526075358099</v>
      </c>
      <c r="K1379">
        <v>43.710115817612703</v>
      </c>
      <c r="L1379">
        <v>84.865400856054293</v>
      </c>
      <c r="M1379">
        <v>18.8462655263925</v>
      </c>
      <c r="N1379">
        <v>92.526910678691905</v>
      </c>
      <c r="O1379">
        <v>85.074524514494797</v>
      </c>
      <c r="P1379">
        <v>172671.878046928</v>
      </c>
      <c r="Q1379">
        <v>229329.311141265</v>
      </c>
      <c r="R1379">
        <v>82.244741700835206</v>
      </c>
      <c r="S1379">
        <v>701.72026824538295</v>
      </c>
      <c r="T1379" s="1">
        <v>0</v>
      </c>
      <c r="U1379">
        <v>0.61392104296732697</v>
      </c>
      <c r="V1379" s="1">
        <v>0</v>
      </c>
      <c r="W1379">
        <v>4.766393187884E-2</v>
      </c>
      <c r="X1379">
        <v>0.33841502515383198</v>
      </c>
      <c r="Y1379" s="1">
        <v>0</v>
      </c>
      <c r="Z1379">
        <v>1</v>
      </c>
      <c r="AA1379">
        <v>2.9260715752754701E-4</v>
      </c>
      <c r="AB1379">
        <v>5.9027803289293098E-3</v>
      </c>
      <c r="AC1379">
        <v>5.5836716103536297E-3</v>
      </c>
      <c r="AD1379" s="1">
        <v>0</v>
      </c>
      <c r="AE1379">
        <v>2.4330082541331299E-2</v>
      </c>
      <c r="AF1379" s="3">
        <v>4.1361140320263202E-4</v>
      </c>
      <c r="AG1379">
        <v>7.0932784773053703E-3</v>
      </c>
      <c r="AH1379">
        <v>3.6625554191267602</v>
      </c>
      <c r="AI1379">
        <v>5.86108590862401E-2</v>
      </c>
      <c r="AJ1379">
        <v>1345.6291508331899</v>
      </c>
      <c r="AK1379" t="s">
        <v>99</v>
      </c>
      <c r="AL1379" t="s">
        <v>100</v>
      </c>
      <c r="AM1379">
        <v>750604653.87</v>
      </c>
      <c r="AN1379">
        <v>4347</v>
      </c>
      <c r="AO1379" s="1">
        <f t="shared" si="305"/>
        <v>6.2898901710838088E-3</v>
      </c>
      <c r="AP1379" s="5">
        <f t="shared" si="306"/>
        <v>7.2921521536729816</v>
      </c>
      <c r="AQ1379" s="3">
        <f t="shared" si="307"/>
        <v>1.3677230588910152E-2</v>
      </c>
      <c r="AR1379" s="15">
        <f t="shared" si="308"/>
        <v>1.9479265403697208</v>
      </c>
      <c r="AT1379" s="15">
        <f t="shared" si="309"/>
        <v>1</v>
      </c>
    </row>
    <row r="1380" spans="1:46" x14ac:dyDescent="0.25">
      <c r="A1380" t="s">
        <v>37</v>
      </c>
      <c r="B1380">
        <v>27.952778862393</v>
      </c>
      <c r="C1380">
        <v>1.40026426434606E-2</v>
      </c>
      <c r="D1380">
        <v>15.567623876699701</v>
      </c>
      <c r="E1380">
        <v>75.446976881097697</v>
      </c>
      <c r="F1380" s="1">
        <v>0</v>
      </c>
      <c r="G1380" s="1">
        <v>0</v>
      </c>
      <c r="H1380">
        <v>4.7052150935354504</v>
      </c>
      <c r="I1380">
        <v>84.867993460247405</v>
      </c>
      <c r="J1380">
        <v>36.800101741851101</v>
      </c>
      <c r="K1380">
        <v>66.041131886640002</v>
      </c>
      <c r="L1380">
        <v>109.15516488638499</v>
      </c>
      <c r="M1380">
        <v>19.374302404822799</v>
      </c>
      <c r="N1380">
        <v>93.3337655548697</v>
      </c>
      <c r="O1380">
        <v>85.640502028505495</v>
      </c>
      <c r="P1380">
        <v>164342.31878182999</v>
      </c>
      <c r="Q1380">
        <v>216727.06358187101</v>
      </c>
      <c r="R1380">
        <v>82.644189940816801</v>
      </c>
      <c r="S1380">
        <v>698.24797740142799</v>
      </c>
      <c r="T1380" s="1">
        <v>0</v>
      </c>
      <c r="U1380">
        <v>0.67583547408629296</v>
      </c>
      <c r="V1380" s="1">
        <v>0</v>
      </c>
      <c r="W1380">
        <v>4.04330520411764E-2</v>
      </c>
      <c r="X1380">
        <v>0.28373147387253</v>
      </c>
      <c r="Y1380" s="1">
        <v>0</v>
      </c>
      <c r="Z1380">
        <v>1</v>
      </c>
      <c r="AA1380">
        <v>2.9096618786561801E-4</v>
      </c>
      <c r="AB1380">
        <v>5.9129537851781303E-3</v>
      </c>
      <c r="AC1380">
        <v>5.6428869382209399E-3</v>
      </c>
      <c r="AD1380" s="1">
        <v>0</v>
      </c>
      <c r="AE1380">
        <v>2.3921537881699501E-2</v>
      </c>
      <c r="AF1380" s="3">
        <v>4.0905829777706197E-4</v>
      </c>
      <c r="AG1380">
        <v>7.7556353263165496E-3</v>
      </c>
      <c r="AH1380">
        <v>3.69305713681787</v>
      </c>
      <c r="AI1380">
        <v>6.0839767392245801E-2</v>
      </c>
      <c r="AJ1380">
        <v>1827.2175180858601</v>
      </c>
      <c r="AK1380" t="s">
        <v>101</v>
      </c>
      <c r="AL1380" t="s">
        <v>102</v>
      </c>
      <c r="AM1380">
        <v>238789389.19</v>
      </c>
      <c r="AN1380">
        <v>1453</v>
      </c>
      <c r="AO1380" s="1">
        <f t="shared" si="305"/>
        <v>6.3429114238636201E-3</v>
      </c>
      <c r="AP1380" s="5">
        <f t="shared" si="306"/>
        <v>7.3514939347159913</v>
      </c>
      <c r="AQ1380" s="3">
        <f t="shared" si="307"/>
        <v>2.0607956613715114E-2</v>
      </c>
      <c r="AR1380" s="15">
        <f t="shared" si="308"/>
        <v>2.8023263177014228</v>
      </c>
      <c r="AT1380" s="15">
        <f t="shared" si="309"/>
        <v>1</v>
      </c>
    </row>
    <row r="1381" spans="1:46" x14ac:dyDescent="0.25">
      <c r="A1381" t="s">
        <v>37</v>
      </c>
      <c r="B1381">
        <v>54.6516603611555</v>
      </c>
      <c r="C1381">
        <v>1.4954263316784301E-2</v>
      </c>
      <c r="D1381">
        <v>16.540313613762599</v>
      </c>
      <c r="E1381">
        <v>114.13630295771701</v>
      </c>
      <c r="F1381" s="1">
        <v>0</v>
      </c>
      <c r="G1381" s="1">
        <v>0</v>
      </c>
      <c r="H1381">
        <v>5.0232356922343797</v>
      </c>
      <c r="I1381">
        <v>108.393355085599</v>
      </c>
      <c r="J1381">
        <v>26.333150433127098</v>
      </c>
      <c r="K1381">
        <v>99.764109695365207</v>
      </c>
      <c r="L1381">
        <v>133.81139361748501</v>
      </c>
      <c r="M1381">
        <v>18.708222863766402</v>
      </c>
      <c r="N1381">
        <v>94.348583456558103</v>
      </c>
      <c r="O1381">
        <v>87.054848997987705</v>
      </c>
      <c r="P1381">
        <v>157037.54854122599</v>
      </c>
      <c r="Q1381">
        <v>202787.03802778601</v>
      </c>
      <c r="R1381">
        <v>83.325157530395302</v>
      </c>
      <c r="S1381">
        <v>651.13747111242503</v>
      </c>
      <c r="T1381" s="1">
        <v>0</v>
      </c>
      <c r="U1381">
        <v>0.69913068323165095</v>
      </c>
      <c r="V1381" s="1">
        <v>0</v>
      </c>
      <c r="W1381">
        <v>3.9860992451461803E-2</v>
      </c>
      <c r="X1381">
        <v>0.26100832431688598</v>
      </c>
      <c r="Y1381" s="1">
        <v>0</v>
      </c>
      <c r="Z1381">
        <v>1</v>
      </c>
      <c r="AA1381">
        <v>2.9360842157938902E-4</v>
      </c>
      <c r="AB1381">
        <v>5.7387904808992697E-3</v>
      </c>
      <c r="AC1381">
        <v>5.4978410154822204E-3</v>
      </c>
      <c r="AD1381" s="1">
        <v>0</v>
      </c>
      <c r="AE1381">
        <v>1.2076480878386E-2</v>
      </c>
      <c r="AF1381" s="3">
        <v>2.06507823020401E-4</v>
      </c>
      <c r="AG1381">
        <v>8.8722270960028393E-3</v>
      </c>
      <c r="AH1381">
        <v>3.7008143014761599</v>
      </c>
      <c r="AI1381">
        <v>5.8394157766682699E-2</v>
      </c>
      <c r="AJ1381">
        <v>2280.7526276853</v>
      </c>
      <c r="AK1381" t="s">
        <v>103</v>
      </c>
      <c r="AL1381" t="s">
        <v>104</v>
      </c>
      <c r="AM1381">
        <v>74278760.459999993</v>
      </c>
      <c r="AN1381">
        <v>473</v>
      </c>
      <c r="AO1381" s="1">
        <f t="shared" si="305"/>
        <v>5.9979572600820106E-3</v>
      </c>
      <c r="AP1381" s="5">
        <f t="shared" si="306"/>
        <v>6.9647941635123889</v>
      </c>
      <c r="AQ1381" s="3">
        <f t="shared" si="307"/>
        <v>5.7777297153379314E-2</v>
      </c>
      <c r="AR1381" s="15">
        <f t="shared" si="308"/>
        <v>6.8468450148129474</v>
      </c>
      <c r="AT1381" s="15">
        <f t="shared" si="309"/>
        <v>1</v>
      </c>
    </row>
    <row r="1382" spans="1:46" x14ac:dyDescent="0.25">
      <c r="A1382" t="s">
        <v>37</v>
      </c>
      <c r="B1382">
        <v>24.3482301109206</v>
      </c>
      <c r="C1382">
        <v>1.09512225495411E-2</v>
      </c>
      <c r="D1382">
        <v>12.3781283873245</v>
      </c>
      <c r="E1382">
        <v>145.43547089854999</v>
      </c>
      <c r="F1382" s="1">
        <v>0</v>
      </c>
      <c r="G1382" s="1">
        <v>0</v>
      </c>
      <c r="H1382">
        <v>5.4197354542656004</v>
      </c>
      <c r="I1382">
        <v>122.349448172275</v>
      </c>
      <c r="J1382">
        <v>23.964403131741602</v>
      </c>
      <c r="K1382">
        <v>118.888516092331</v>
      </c>
      <c r="L1382">
        <v>162.202311307918</v>
      </c>
      <c r="M1382">
        <v>17.422227202783102</v>
      </c>
      <c r="N1382">
        <v>93.939840771401194</v>
      </c>
      <c r="O1382">
        <v>87.253335706303403</v>
      </c>
      <c r="P1382">
        <v>99966.486149870805</v>
      </c>
      <c r="Q1382">
        <v>128848.32046808201</v>
      </c>
      <c r="R1382">
        <v>83.116656223381995</v>
      </c>
      <c r="S1382">
        <v>620.25893601120902</v>
      </c>
      <c r="T1382" s="1">
        <v>0</v>
      </c>
      <c r="U1382">
        <v>0.85969377694909299</v>
      </c>
      <c r="V1382" s="1">
        <v>0</v>
      </c>
      <c r="W1382">
        <v>3.8351922973428802E-3</v>
      </c>
      <c r="X1382">
        <v>0.13647103075356401</v>
      </c>
      <c r="Y1382" s="1">
        <v>0</v>
      </c>
      <c r="Z1382">
        <v>1</v>
      </c>
      <c r="AA1382">
        <v>2.8155616008947198E-4</v>
      </c>
      <c r="AB1382">
        <v>5.2226024319991004E-3</v>
      </c>
      <c r="AC1382">
        <v>5.5097238769345799E-3</v>
      </c>
      <c r="AD1382" s="1">
        <v>0</v>
      </c>
      <c r="AE1382">
        <v>1.18966739623967E-2</v>
      </c>
      <c r="AF1382" s="3">
        <v>2.03433124756985E-4</v>
      </c>
      <c r="AG1382">
        <v>5.4288126052861197E-3</v>
      </c>
      <c r="AH1382">
        <v>3.9007983599356999</v>
      </c>
      <c r="AI1382">
        <v>5.73043318610005E-2</v>
      </c>
      <c r="AJ1382">
        <v>2605.7293375378599</v>
      </c>
      <c r="AK1382" t="s">
        <v>105</v>
      </c>
      <c r="AL1382" t="s">
        <v>106</v>
      </c>
      <c r="AM1382">
        <v>38687030.140000001</v>
      </c>
      <c r="AN1382">
        <v>387</v>
      </c>
      <c r="AO1382" s="1">
        <f t="shared" si="305"/>
        <v>5.994713161781037E-3</v>
      </c>
      <c r="AP1382" s="5">
        <f t="shared" si="306"/>
        <v>6.9611504594805922</v>
      </c>
      <c r="AQ1382" s="3">
        <f t="shared" si="307"/>
        <v>1.698947779168123E-2</v>
      </c>
      <c r="AR1382" s="15">
        <f t="shared" si="308"/>
        <v>2.4977307634200092</v>
      </c>
      <c r="AT1382" s="15">
        <f t="shared" si="309"/>
        <v>1</v>
      </c>
    </row>
    <row r="1383" spans="1:46" x14ac:dyDescent="0.25">
      <c r="A1383" t="s">
        <v>37</v>
      </c>
      <c r="B1383">
        <v>22.920856689069499</v>
      </c>
      <c r="C1383">
        <v>9.6077062534663197E-3</v>
      </c>
      <c r="D1383">
        <v>10.939110312651</v>
      </c>
      <c r="E1383">
        <v>163.60556931811499</v>
      </c>
      <c r="F1383" s="1">
        <v>0</v>
      </c>
      <c r="G1383" s="1">
        <v>0</v>
      </c>
      <c r="H1383">
        <v>5.6093056840927797</v>
      </c>
      <c r="I1383">
        <v>140.72748509236001</v>
      </c>
      <c r="J1383">
        <v>40.840173833069201</v>
      </c>
      <c r="K1383">
        <v>139.79917424042199</v>
      </c>
      <c r="L1383">
        <v>185.28216811921101</v>
      </c>
      <c r="M1383">
        <v>20.782379261390801</v>
      </c>
      <c r="N1383">
        <v>94.902361212788307</v>
      </c>
      <c r="O1383">
        <v>87.127983404222903</v>
      </c>
      <c r="P1383">
        <v>89525.801899852697</v>
      </c>
      <c r="Q1383">
        <v>117402.181621019</v>
      </c>
      <c r="R1383">
        <v>85.705283961538697</v>
      </c>
      <c r="S1383">
        <v>606.10702350980603</v>
      </c>
      <c r="T1383" s="1">
        <v>0</v>
      </c>
      <c r="U1383">
        <v>0.993048587969385</v>
      </c>
      <c r="V1383" s="1">
        <v>0</v>
      </c>
      <c r="W1383" s="1">
        <v>0</v>
      </c>
      <c r="X1383">
        <v>6.9514120306142504E-3</v>
      </c>
      <c r="Y1383" s="1">
        <v>0</v>
      </c>
      <c r="Z1383">
        <v>1</v>
      </c>
      <c r="AA1383">
        <v>2.8222084682115201E-4</v>
      </c>
      <c r="AB1383">
        <v>5.3567236179703397E-3</v>
      </c>
      <c r="AC1383">
        <v>5.72203859894175E-3</v>
      </c>
      <c r="AD1383" s="1">
        <v>0</v>
      </c>
      <c r="AE1383">
        <v>1.47137817605947E-2</v>
      </c>
      <c r="AF1383" s="3">
        <v>2.5160566810616898E-4</v>
      </c>
      <c r="AG1383">
        <v>3.9191972863624998E-3</v>
      </c>
      <c r="AH1383">
        <v>3.8519015106059</v>
      </c>
      <c r="AI1383">
        <v>6.8234509068934607E-2</v>
      </c>
      <c r="AJ1383">
        <v>3318.5041476982201</v>
      </c>
      <c r="AK1383" t="s">
        <v>107</v>
      </c>
      <c r="AL1383" t="s">
        <v>108</v>
      </c>
      <c r="AM1383">
        <v>60788019.490000002</v>
      </c>
      <c r="AN1383">
        <v>679</v>
      </c>
      <c r="AO1383" s="1">
        <f t="shared" si="305"/>
        <v>6.2558651138690706E-3</v>
      </c>
      <c r="AP1383" s="5">
        <f t="shared" si="306"/>
        <v>7.254052705080416</v>
      </c>
      <c r="AQ1383" s="3">
        <f t="shared" si="307"/>
        <v>1.5205283672284946E-2</v>
      </c>
      <c r="AR1383" s="15">
        <f t="shared" si="308"/>
        <v>2.1597312041883496</v>
      </c>
      <c r="AT1383" s="15">
        <f t="shared" si="309"/>
        <v>1</v>
      </c>
    </row>
    <row r="1384" spans="1:46" x14ac:dyDescent="0.25">
      <c r="AO1384" s="1"/>
      <c r="AP1384" s="5"/>
      <c r="AQ1384" s="3"/>
      <c r="AR1384" s="15"/>
      <c r="AT1384" s="15">
        <f t="shared" si="309"/>
        <v>1</v>
      </c>
    </row>
    <row r="1385" spans="1:46" x14ac:dyDescent="0.25">
      <c r="AO1385" s="1"/>
      <c r="AP1385" s="5"/>
      <c r="AQ1385" s="3"/>
      <c r="AR1385" s="15"/>
    </row>
    <row r="1386" spans="1:46" x14ac:dyDescent="0.25">
      <c r="AO1386" s="1"/>
      <c r="AP1386" s="5"/>
      <c r="AQ1386" s="3"/>
      <c r="AR1386" s="15"/>
    </row>
    <row r="1387" spans="1:46" x14ac:dyDescent="0.25">
      <c r="AO1387" t="s">
        <v>226</v>
      </c>
      <c r="AP1387" t="s">
        <v>67</v>
      </c>
      <c r="AQ1387" t="s">
        <v>347</v>
      </c>
      <c r="AR1387" t="s">
        <v>350</v>
      </c>
    </row>
    <row r="1388" spans="1:46" x14ac:dyDescent="0.25">
      <c r="A1388" t="s">
        <v>0</v>
      </c>
      <c r="B1388" t="s">
        <v>1</v>
      </c>
      <c r="C1388" t="s">
        <v>2</v>
      </c>
      <c r="D1388" t="s">
        <v>3</v>
      </c>
      <c r="E1388" t="s">
        <v>5</v>
      </c>
      <c r="F1388" t="s">
        <v>6</v>
      </c>
      <c r="G1388" t="s">
        <v>208</v>
      </c>
      <c r="H1388" t="s">
        <v>7</v>
      </c>
      <c r="I1388" t="s">
        <v>8</v>
      </c>
      <c r="J1388" t="s">
        <v>134</v>
      </c>
      <c r="K1388" t="s">
        <v>143</v>
      </c>
      <c r="L1388" t="s">
        <v>9</v>
      </c>
      <c r="M1388" t="s">
        <v>10</v>
      </c>
      <c r="N1388" t="s">
        <v>11</v>
      </c>
      <c r="O1388" t="s">
        <v>13</v>
      </c>
      <c r="P1388" t="s">
        <v>14</v>
      </c>
      <c r="Q1388" t="s">
        <v>15</v>
      </c>
      <c r="R1388" t="s">
        <v>16</v>
      </c>
      <c r="S1388" t="s">
        <v>17</v>
      </c>
      <c r="T1388" t="s">
        <v>18</v>
      </c>
      <c r="U1388" t="s">
        <v>20</v>
      </c>
      <c r="V1388" t="s">
        <v>21</v>
      </c>
      <c r="W1388" t="s">
        <v>22</v>
      </c>
      <c r="X1388" t="s">
        <v>23</v>
      </c>
      <c r="Y1388" t="s">
        <v>24</v>
      </c>
      <c r="Z1388" t="s">
        <v>25</v>
      </c>
      <c r="AA1388" t="s">
        <v>26</v>
      </c>
      <c r="AB1388" t="s">
        <v>27</v>
      </c>
      <c r="AC1388" t="s">
        <v>263</v>
      </c>
      <c r="AD1388" t="s">
        <v>29</v>
      </c>
      <c r="AE1388" t="s">
        <v>326</v>
      </c>
      <c r="AF1388" s="3" t="s">
        <v>233</v>
      </c>
      <c r="AG1388" t="s">
        <v>30</v>
      </c>
      <c r="AH1388" t="s">
        <v>31</v>
      </c>
      <c r="AI1388" t="s">
        <v>32</v>
      </c>
      <c r="AJ1388" t="s">
        <v>33</v>
      </c>
      <c r="AK1388" t="s">
        <v>34</v>
      </c>
      <c r="AL1388" t="s">
        <v>74</v>
      </c>
      <c r="AM1388" t="s">
        <v>35</v>
      </c>
      <c r="AN1388" t="s">
        <v>36</v>
      </c>
      <c r="AO1388" s="15">
        <v>1.2</v>
      </c>
      <c r="AP1388" s="15">
        <v>1</v>
      </c>
    </row>
    <row r="1389" spans="1:46" x14ac:dyDescent="0.25">
      <c r="A1389" t="s">
        <v>37</v>
      </c>
      <c r="B1389">
        <v>11.979449072976401</v>
      </c>
      <c r="C1389">
        <v>5.8303037566692301E-3</v>
      </c>
      <c r="D1389">
        <v>6.7763178226366003</v>
      </c>
      <c r="E1389">
        <v>-92.955082390846101</v>
      </c>
      <c r="F1389" s="1">
        <v>0</v>
      </c>
      <c r="G1389" s="1">
        <v>0</v>
      </c>
      <c r="H1389">
        <v>2.9623389568049099</v>
      </c>
      <c r="I1389">
        <v>-174.673350500418</v>
      </c>
      <c r="J1389">
        <v>-202.21278512580801</v>
      </c>
      <c r="K1389">
        <v>-175.88113917336401</v>
      </c>
      <c r="L1389">
        <v>-157.62867178527799</v>
      </c>
      <c r="M1389">
        <v>18.225360689633799</v>
      </c>
      <c r="N1389">
        <v>94.295755968903094</v>
      </c>
      <c r="O1389">
        <v>82.898886087674299</v>
      </c>
      <c r="P1389">
        <v>234166.49327586201</v>
      </c>
      <c r="Q1389">
        <v>278722.37492549297</v>
      </c>
      <c r="R1389">
        <v>82.486314966551006</v>
      </c>
      <c r="S1389">
        <v>661.92508689777503</v>
      </c>
      <c r="T1389" s="1">
        <v>0</v>
      </c>
      <c r="U1389">
        <v>0.49642011306896</v>
      </c>
      <c r="V1389" s="1">
        <v>0</v>
      </c>
      <c r="W1389">
        <v>0.14410291624947799</v>
      </c>
      <c r="X1389">
        <v>0.35947697068156098</v>
      </c>
      <c r="Y1389" s="1">
        <v>0</v>
      </c>
      <c r="Z1389">
        <v>1</v>
      </c>
      <c r="AA1389">
        <v>2.8640528660506601E-4</v>
      </c>
      <c r="AB1389">
        <v>5.5438987256827502E-3</v>
      </c>
      <c r="AC1389">
        <v>5.3532619948478298E-3</v>
      </c>
      <c r="AD1389" s="1">
        <v>0</v>
      </c>
      <c r="AE1389">
        <v>7.2560831565549502E-2</v>
      </c>
      <c r="AF1389" s="3">
        <v>1.45121663131099E-4</v>
      </c>
      <c r="AG1389" s="1">
        <v>0</v>
      </c>
      <c r="AH1389">
        <v>6.4865253647431302</v>
      </c>
      <c r="AI1389">
        <v>9.9950581862830595E-2</v>
      </c>
      <c r="AJ1389">
        <v>0.184825549616807</v>
      </c>
      <c r="AK1389" t="s">
        <v>79</v>
      </c>
      <c r="AL1389" t="s">
        <v>80</v>
      </c>
      <c r="AM1389">
        <v>27163313.219999999</v>
      </c>
      <c r="AN1389">
        <v>116</v>
      </c>
      <c r="AO1389" s="1">
        <f>AA1389+AC1389*$AO$1388+AF1389*AT1389</f>
        <v>6.8554413435535609E-3</v>
      </c>
      <c r="AP1389" s="5">
        <f>100*(1-(1-AO1389)^12)</f>
        <v>7.923328853719525</v>
      </c>
      <c r="AQ1389" s="3">
        <f>(1-(1-B1389/100)^(1/12))- AO1389</f>
        <v>3.7215468618508642E-3</v>
      </c>
      <c r="AR1389" s="15">
        <f>B1389/AP1389-1</f>
        <v>0.51192122580558697</v>
      </c>
      <c r="AT1389" s="15">
        <v>1</v>
      </c>
    </row>
    <row r="1390" spans="1:46" x14ac:dyDescent="0.25">
      <c r="A1390" t="s">
        <v>37</v>
      </c>
      <c r="B1390">
        <v>10.0177223198965</v>
      </c>
      <c r="C1390">
        <v>5.76457064209127E-3</v>
      </c>
      <c r="D1390">
        <v>6.7023250797648801</v>
      </c>
      <c r="E1390">
        <v>-63.590691496729796</v>
      </c>
      <c r="F1390" s="1">
        <v>0</v>
      </c>
      <c r="G1390" s="1">
        <v>0</v>
      </c>
      <c r="H1390">
        <v>3.24021963115807</v>
      </c>
      <c r="I1390">
        <v>-152.90978654040799</v>
      </c>
      <c r="J1390">
        <v>-176.73382793652499</v>
      </c>
      <c r="K1390">
        <v>-154.697359586451</v>
      </c>
      <c r="L1390">
        <v>-136.06906141246199</v>
      </c>
      <c r="M1390">
        <v>19.459678140847799</v>
      </c>
      <c r="N1390">
        <v>94.917119850850796</v>
      </c>
      <c r="O1390">
        <v>82.890068120439693</v>
      </c>
      <c r="P1390">
        <v>237021.37069856399</v>
      </c>
      <c r="Q1390">
        <v>293534.80646846199</v>
      </c>
      <c r="R1390">
        <v>83.267762495008199</v>
      </c>
      <c r="S1390">
        <v>664.32974649403798</v>
      </c>
      <c r="T1390" s="1">
        <v>0</v>
      </c>
      <c r="U1390">
        <v>0.37091917134886199</v>
      </c>
      <c r="V1390" s="1">
        <v>0</v>
      </c>
      <c r="W1390">
        <v>0.258711749059857</v>
      </c>
      <c r="X1390">
        <v>0.37036907959127902</v>
      </c>
      <c r="Y1390" s="1">
        <v>0</v>
      </c>
      <c r="Z1390">
        <v>1</v>
      </c>
      <c r="AA1390">
        <v>2.8244931364161202E-4</v>
      </c>
      <c r="AB1390">
        <v>5.4763572524718796E-3</v>
      </c>
      <c r="AC1390">
        <v>5.2445497246000998E-3</v>
      </c>
      <c r="AD1390">
        <v>4.9235833570460399E-6</v>
      </c>
      <c r="AE1390">
        <v>7.3963225067374405E-2</v>
      </c>
      <c r="AF1390" s="3">
        <v>4.4377935040424598E-4</v>
      </c>
      <c r="AG1390" s="1">
        <v>0</v>
      </c>
      <c r="AH1390">
        <v>6.49214136613337</v>
      </c>
      <c r="AI1390">
        <v>0.108371728480537</v>
      </c>
      <c r="AJ1390">
        <v>3.1159088342437</v>
      </c>
      <c r="AK1390" t="s">
        <v>81</v>
      </c>
      <c r="AL1390" t="s">
        <v>82</v>
      </c>
      <c r="AM1390">
        <v>247687332.38</v>
      </c>
      <c r="AN1390">
        <v>1045</v>
      </c>
      <c r="AO1390" s="1">
        <f t="shared" ref="AO1390:AO1405" si="310">AA1390+AC1390*$AO$1388+AF1390*AT1390</f>
        <v>7.0196883335659774E-3</v>
      </c>
      <c r="AP1390" s="5">
        <f t="shared" si="306"/>
        <v>8.1058952379055693</v>
      </c>
      <c r="AQ1390" s="3">
        <f t="shared" ref="AQ1390:AQ1403" si="311">(1-(1-B1390/100)^(1/12))- AO1390</f>
        <v>1.7381901988833817E-3</v>
      </c>
      <c r="AR1390" s="15">
        <f t="shared" ref="AR1390:AR1403" si="312">B1390/AP1390-1</f>
        <v>0.2358563768565205</v>
      </c>
      <c r="AT1390" s="15">
        <f>AT1389</f>
        <v>1</v>
      </c>
    </row>
    <row r="1391" spans="1:46" x14ac:dyDescent="0.25">
      <c r="A1391" t="s">
        <v>37</v>
      </c>
      <c r="B1391">
        <v>11.146520385684701</v>
      </c>
      <c r="C1391">
        <v>7.5285832061788198E-3</v>
      </c>
      <c r="D1391">
        <v>8.6694453643423</v>
      </c>
      <c r="E1391">
        <v>-44.298740686103301</v>
      </c>
      <c r="F1391" s="1">
        <v>0</v>
      </c>
      <c r="G1391" s="1">
        <v>0</v>
      </c>
      <c r="H1391">
        <v>3.3240114594522101</v>
      </c>
      <c r="I1391">
        <v>-126.44590039658399</v>
      </c>
      <c r="J1391">
        <v>-153.61836396749499</v>
      </c>
      <c r="K1391">
        <v>-128.71723358422699</v>
      </c>
      <c r="L1391">
        <v>-109.78297627962699</v>
      </c>
      <c r="M1391">
        <v>18.8669249378001</v>
      </c>
      <c r="N1391">
        <v>95.080532637258699</v>
      </c>
      <c r="O1391">
        <v>82.7107334478832</v>
      </c>
      <c r="P1391">
        <v>239518.617733783</v>
      </c>
      <c r="Q1391">
        <v>291678.282042254</v>
      </c>
      <c r="R1391">
        <v>83.488954569372595</v>
      </c>
      <c r="S1391">
        <v>662.09524562244906</v>
      </c>
      <c r="T1391">
        <v>1.07799047977547E-3</v>
      </c>
      <c r="U1391">
        <v>0.39955094100070498</v>
      </c>
      <c r="V1391" s="1">
        <v>0</v>
      </c>
      <c r="W1391">
        <v>0.27891958575210501</v>
      </c>
      <c r="X1391">
        <v>0.321529473247188</v>
      </c>
      <c r="Y1391" s="1">
        <v>0</v>
      </c>
      <c r="Z1391">
        <v>1</v>
      </c>
      <c r="AA1391">
        <v>2.8765731540254298E-4</v>
      </c>
      <c r="AB1391">
        <v>6.7810364991642202E-3</v>
      </c>
      <c r="AC1391">
        <v>6.5882651548202203E-3</v>
      </c>
      <c r="AD1391">
        <v>4.58623967044088E-4</v>
      </c>
      <c r="AE1391">
        <v>8.3671985920551695E-2</v>
      </c>
      <c r="AF1391" s="3">
        <v>7.5304787328496503E-4</v>
      </c>
      <c r="AG1391" s="1">
        <v>0</v>
      </c>
      <c r="AH1391">
        <v>7.1075976798900902</v>
      </c>
      <c r="AI1391">
        <v>0.11410094276471899</v>
      </c>
      <c r="AJ1391">
        <v>2.9259494185391102</v>
      </c>
      <c r="AK1391" t="s">
        <v>83</v>
      </c>
      <c r="AL1391" t="s">
        <v>84</v>
      </c>
      <c r="AM1391">
        <v>2341054969.73</v>
      </c>
      <c r="AN1391">
        <v>9774</v>
      </c>
      <c r="AO1391" s="1">
        <f t="shared" si="310"/>
        <v>8.9466233744717721E-3</v>
      </c>
      <c r="AP1391" s="5">
        <f t="shared" si="306"/>
        <v>10.223112085546493</v>
      </c>
      <c r="AQ1391" s="3">
        <f t="shared" si="311"/>
        <v>8.5349517735894449E-4</v>
      </c>
      <c r="AR1391" s="15">
        <f t="shared" si="312"/>
        <v>9.032555765907424E-2</v>
      </c>
      <c r="AT1391" s="15">
        <f t="shared" ref="AT1391:AT1403" si="313">AT1390</f>
        <v>1</v>
      </c>
    </row>
    <row r="1392" spans="1:46" x14ac:dyDescent="0.25">
      <c r="A1392" t="s">
        <v>37</v>
      </c>
      <c r="B1392">
        <v>11.686960033870699</v>
      </c>
      <c r="C1392">
        <v>8.5300429939250098E-3</v>
      </c>
      <c r="D1392">
        <v>9.7692208044320896</v>
      </c>
      <c r="E1392">
        <v>-31.6412086968785</v>
      </c>
      <c r="F1392" s="1">
        <v>0</v>
      </c>
      <c r="G1392" s="1">
        <v>0</v>
      </c>
      <c r="H1392">
        <v>3.4921854310821598</v>
      </c>
      <c r="I1392">
        <v>-103.46203347826901</v>
      </c>
      <c r="J1392">
        <v>-130.411785282496</v>
      </c>
      <c r="K1392">
        <v>-109.80754824133</v>
      </c>
      <c r="L1392">
        <v>-86.632847643580504</v>
      </c>
      <c r="M1392">
        <v>18.166244821758902</v>
      </c>
      <c r="N1392">
        <v>95.003339463993598</v>
      </c>
      <c r="O1392">
        <v>83.038903586000501</v>
      </c>
      <c r="P1392">
        <v>237151.256209774</v>
      </c>
      <c r="Q1392">
        <v>297324.02118306601</v>
      </c>
      <c r="R1392">
        <v>83.250716886793995</v>
      </c>
      <c r="S1392">
        <v>669.68780531610105</v>
      </c>
      <c r="T1392">
        <v>9.7047939333732701E-4</v>
      </c>
      <c r="U1392">
        <v>0.45280378476338101</v>
      </c>
      <c r="V1392" s="1">
        <v>0</v>
      </c>
      <c r="W1392">
        <v>0.24669036856069301</v>
      </c>
      <c r="X1392">
        <v>0.300505846675925</v>
      </c>
      <c r="Y1392" s="1">
        <v>0</v>
      </c>
      <c r="Z1392">
        <v>1</v>
      </c>
      <c r="AA1392">
        <v>2.8855734150443302E-4</v>
      </c>
      <c r="AB1392">
        <v>7.3139935375557703E-3</v>
      </c>
      <c r="AC1392">
        <v>6.8107785478823098E-3</v>
      </c>
      <c r="AD1392">
        <v>8.1744589087639704E-4</v>
      </c>
      <c r="AE1392">
        <v>7.8158161304958798E-2</v>
      </c>
      <c r="AF1392" s="3">
        <v>8.2847650983256405E-4</v>
      </c>
      <c r="AG1392" s="1">
        <v>9.2049860885779995E-7</v>
      </c>
      <c r="AH1392">
        <v>7.2089982346996102</v>
      </c>
      <c r="AI1392">
        <v>0.11115580893857201</v>
      </c>
      <c r="AJ1392">
        <v>14.2317211701079</v>
      </c>
      <c r="AK1392" t="s">
        <v>85</v>
      </c>
      <c r="AL1392" t="s">
        <v>86</v>
      </c>
      <c r="AM1392">
        <v>4745870939.2700005</v>
      </c>
      <c r="AN1392">
        <v>20012</v>
      </c>
      <c r="AO1392" s="1">
        <f t="shared" si="310"/>
        <v>9.2899681087957667E-3</v>
      </c>
      <c r="AP1392" s="5">
        <f t="shared" si="306"/>
        <v>10.5956339622574</v>
      </c>
      <c r="AQ1392" s="3">
        <f t="shared" si="311"/>
        <v>1.0134518218508845E-3</v>
      </c>
      <c r="AR1392" s="15">
        <f t="shared" si="312"/>
        <v>0.10299771353943532</v>
      </c>
      <c r="AT1392" s="15">
        <f t="shared" si="313"/>
        <v>1</v>
      </c>
    </row>
    <row r="1393" spans="1:46" x14ac:dyDescent="0.25">
      <c r="A1393" t="s">
        <v>37</v>
      </c>
      <c r="B1393">
        <v>9.8534172545770993</v>
      </c>
      <c r="C1393">
        <v>9.2076519589177307E-3</v>
      </c>
      <c r="D1393">
        <v>10.506452017641401</v>
      </c>
      <c r="E1393">
        <v>-23.461095999026799</v>
      </c>
      <c r="F1393" s="1">
        <v>0</v>
      </c>
      <c r="G1393" s="1">
        <v>0</v>
      </c>
      <c r="H1393">
        <v>3.6271939376595701</v>
      </c>
      <c r="I1393">
        <v>-79.487651933330497</v>
      </c>
      <c r="J1393">
        <v>-106.676119198671</v>
      </c>
      <c r="K1393">
        <v>-89.3036858960714</v>
      </c>
      <c r="L1393">
        <v>-61.558858359202503</v>
      </c>
      <c r="M1393">
        <v>17.379669164921001</v>
      </c>
      <c r="N1393">
        <v>94.867447131975595</v>
      </c>
      <c r="O1393">
        <v>83.348516144553201</v>
      </c>
      <c r="P1393">
        <v>222621.20876043799</v>
      </c>
      <c r="Q1393">
        <v>280599.85581746802</v>
      </c>
      <c r="R1393">
        <v>83.101297982907298</v>
      </c>
      <c r="S1393">
        <v>677.50783693808</v>
      </c>
      <c r="T1393">
        <v>3.8845717550008098E-4</v>
      </c>
      <c r="U1393">
        <v>0.44981925383266402</v>
      </c>
      <c r="V1393" s="1">
        <v>0</v>
      </c>
      <c r="W1393">
        <v>0.21847007427145501</v>
      </c>
      <c r="X1393">
        <v>0.33171067189587999</v>
      </c>
      <c r="Y1393" s="1">
        <v>0</v>
      </c>
      <c r="Z1393">
        <v>1</v>
      </c>
      <c r="AA1393">
        <v>2.9240843370512598E-4</v>
      </c>
      <c r="AB1393">
        <v>8.0127612983058594E-3</v>
      </c>
      <c r="AC1393">
        <v>7.1738843469186502E-3</v>
      </c>
      <c r="AD1393">
        <v>6.3371103574053696E-4</v>
      </c>
      <c r="AE1393">
        <v>7.1367940229045801E-2</v>
      </c>
      <c r="AF1393" s="3">
        <v>8.42141694702741E-4</v>
      </c>
      <c r="AG1393">
        <v>3.7563041089247601E-6</v>
      </c>
      <c r="AH1393">
        <v>7.3195251105894297</v>
      </c>
      <c r="AI1393">
        <v>0.107410920730349</v>
      </c>
      <c r="AJ1393">
        <v>36.309680493437803</v>
      </c>
      <c r="AK1393" t="s">
        <v>87</v>
      </c>
      <c r="AL1393" t="s">
        <v>88</v>
      </c>
      <c r="AM1393">
        <v>7677760247.7299995</v>
      </c>
      <c r="AN1393">
        <v>34488</v>
      </c>
      <c r="AO1393" s="1">
        <f t="shared" si="310"/>
        <v>9.7432113447102481E-3</v>
      </c>
      <c r="AP1393" s="5">
        <f t="shared" si="306"/>
        <v>11.085223647111153</v>
      </c>
      <c r="AQ1393" s="3">
        <f t="shared" si="311"/>
        <v>-1.1360383745947639E-3</v>
      </c>
      <c r="AR1393" s="15">
        <f t="shared" si="312"/>
        <v>-0.11112147411252882</v>
      </c>
      <c r="AT1393" s="15">
        <f t="shared" si="313"/>
        <v>1</v>
      </c>
    </row>
    <row r="1394" spans="1:46" x14ac:dyDescent="0.25">
      <c r="A1394" t="s">
        <v>37</v>
      </c>
      <c r="B1394">
        <v>11.426506225477601</v>
      </c>
      <c r="C1394">
        <v>9.2470689802133001E-3</v>
      </c>
      <c r="D1394">
        <v>10.5491668892425</v>
      </c>
      <c r="E1394">
        <v>-20.456640867852698</v>
      </c>
      <c r="F1394" s="1">
        <v>0</v>
      </c>
      <c r="G1394" s="1">
        <v>0</v>
      </c>
      <c r="H1394">
        <v>3.63077021144007</v>
      </c>
      <c r="I1394">
        <v>-56.4401643705285</v>
      </c>
      <c r="J1394">
        <v>-86.170607140780504</v>
      </c>
      <c r="K1394">
        <v>-66.447969776689007</v>
      </c>
      <c r="L1394">
        <v>-37.9834649620947</v>
      </c>
      <c r="M1394">
        <v>16.5467791523219</v>
      </c>
      <c r="N1394">
        <v>94.778974146708507</v>
      </c>
      <c r="O1394">
        <v>83.625027307811095</v>
      </c>
      <c r="P1394">
        <v>216249.519166407</v>
      </c>
      <c r="Q1394">
        <v>270972.796658754</v>
      </c>
      <c r="R1394">
        <v>83.057801910604297</v>
      </c>
      <c r="S1394">
        <v>682.19083899561201</v>
      </c>
      <c r="T1394">
        <v>6.9061549773036105E-4</v>
      </c>
      <c r="U1394">
        <v>0.44459770115200897</v>
      </c>
      <c r="V1394" s="1">
        <v>0</v>
      </c>
      <c r="W1394">
        <v>0.222033412705404</v>
      </c>
      <c r="X1394">
        <v>0.33336888614258497</v>
      </c>
      <c r="Y1394" s="1">
        <v>0</v>
      </c>
      <c r="Z1394">
        <v>1</v>
      </c>
      <c r="AA1394">
        <v>2.9106065667945798E-4</v>
      </c>
      <c r="AB1394">
        <v>8.0532405899444506E-3</v>
      </c>
      <c r="AC1394">
        <v>7.2314415832234503E-3</v>
      </c>
      <c r="AD1394">
        <v>4.3155563072731898E-4</v>
      </c>
      <c r="AE1394">
        <v>6.4715023009017797E-2</v>
      </c>
      <c r="AF1394" s="3">
        <v>8.3482379681633096E-4</v>
      </c>
      <c r="AG1394">
        <v>6.4470483132102803E-5</v>
      </c>
      <c r="AH1394">
        <v>7.5218652930795296</v>
      </c>
      <c r="AI1394">
        <v>0.10430402279722401</v>
      </c>
      <c r="AJ1394">
        <v>72.428282729187799</v>
      </c>
      <c r="AK1394" t="s">
        <v>89</v>
      </c>
      <c r="AL1394" t="s">
        <v>90</v>
      </c>
      <c r="AM1394">
        <v>10410468102.190001</v>
      </c>
      <c r="AN1394">
        <v>48141</v>
      </c>
      <c r="AO1394" s="1">
        <f t="shared" si="310"/>
        <v>9.8036143533639306E-3</v>
      </c>
      <c r="AP1394" s="5">
        <f t="shared" si="306"/>
        <v>11.150284572349278</v>
      </c>
      <c r="AQ1394" s="3">
        <f t="shared" si="311"/>
        <v>2.5689839072976645E-4</v>
      </c>
      <c r="AR1394" s="15">
        <f t="shared" si="312"/>
        <v>2.4772610181923449E-2</v>
      </c>
      <c r="AT1394" s="15">
        <f t="shared" si="313"/>
        <v>1</v>
      </c>
    </row>
    <row r="1395" spans="1:46" x14ac:dyDescent="0.25">
      <c r="A1395" t="s">
        <v>37</v>
      </c>
      <c r="B1395">
        <v>12.2376044385908</v>
      </c>
      <c r="C1395">
        <v>9.9267883529025706E-3</v>
      </c>
      <c r="D1395">
        <v>11.282821801441401</v>
      </c>
      <c r="E1395">
        <v>-11.822762014097</v>
      </c>
      <c r="F1395" s="1">
        <v>0</v>
      </c>
      <c r="G1395" s="1">
        <v>0</v>
      </c>
      <c r="H1395">
        <v>3.7566438608279</v>
      </c>
      <c r="I1395">
        <v>-31.408449947908998</v>
      </c>
      <c r="J1395">
        <v>-64.207051050486896</v>
      </c>
      <c r="K1395">
        <v>-42.036076873248597</v>
      </c>
      <c r="L1395">
        <v>-12.3878501270966</v>
      </c>
      <c r="M1395">
        <v>16.3840069700288</v>
      </c>
      <c r="N1395">
        <v>94.712714638086894</v>
      </c>
      <c r="O1395">
        <v>83.699808393242193</v>
      </c>
      <c r="P1395">
        <v>209847.055533393</v>
      </c>
      <c r="Q1395">
        <v>264086.233682853</v>
      </c>
      <c r="R1395">
        <v>83.133662494206902</v>
      </c>
      <c r="S1395">
        <v>685.45599152648697</v>
      </c>
      <c r="T1395">
        <v>7.2202669212935802E-4</v>
      </c>
      <c r="U1395">
        <v>0.460890626255816</v>
      </c>
      <c r="V1395" s="1">
        <v>0</v>
      </c>
      <c r="W1395">
        <v>0.20228281994425801</v>
      </c>
      <c r="X1395">
        <v>0.33682655379992499</v>
      </c>
      <c r="Y1395" s="1">
        <v>0</v>
      </c>
      <c r="Z1395">
        <v>1</v>
      </c>
      <c r="AA1395">
        <v>2.9158468082763202E-4</v>
      </c>
      <c r="AB1395">
        <v>8.2053877743920294E-3</v>
      </c>
      <c r="AC1395">
        <v>7.4661910071294798E-3</v>
      </c>
      <c r="AD1395">
        <v>4.0178400754495801E-4</v>
      </c>
      <c r="AE1395">
        <v>6.3210477032450099E-2</v>
      </c>
      <c r="AF1395" s="3">
        <v>8.8494667845430105E-4</v>
      </c>
      <c r="AG1395">
        <v>5.5616235152594802E-4</v>
      </c>
      <c r="AH1395">
        <v>7.5373842634961301</v>
      </c>
      <c r="AI1395">
        <v>0.103393726697497</v>
      </c>
      <c r="AJ1395">
        <v>158.25790666391001</v>
      </c>
      <c r="AK1395" t="s">
        <v>91</v>
      </c>
      <c r="AL1395" t="s">
        <v>92</v>
      </c>
      <c r="AM1395">
        <v>12624818555</v>
      </c>
      <c r="AN1395">
        <v>60162</v>
      </c>
      <c r="AO1395" s="1">
        <f t="shared" si="310"/>
        <v>1.0135960567837308E-2</v>
      </c>
      <c r="AP1395" s="5">
        <f t="shared" si="306"/>
        <v>11.507479378663154</v>
      </c>
      <c r="AQ1395" s="3">
        <f t="shared" si="311"/>
        <v>6.8317644550294418E-4</v>
      </c>
      <c r="AR1395" s="15">
        <f t="shared" si="312"/>
        <v>6.344787037215327E-2</v>
      </c>
      <c r="AT1395" s="15">
        <f t="shared" si="313"/>
        <v>1</v>
      </c>
    </row>
    <row r="1396" spans="1:46" x14ac:dyDescent="0.25">
      <c r="A1396" t="s">
        <v>37</v>
      </c>
      <c r="B1396">
        <v>15.429222241335699</v>
      </c>
      <c r="C1396">
        <v>1.1680481993976401E-2</v>
      </c>
      <c r="D1396">
        <v>13.150271266640599</v>
      </c>
      <c r="E1396">
        <v>-1.28917583898792</v>
      </c>
      <c r="F1396" s="1">
        <v>0</v>
      </c>
      <c r="G1396" s="1">
        <v>0</v>
      </c>
      <c r="H1396">
        <v>3.8744801962520099</v>
      </c>
      <c r="I1396">
        <v>-8.6986152522356903</v>
      </c>
      <c r="J1396">
        <v>-44.2697081907735</v>
      </c>
      <c r="K1396">
        <v>-18.035895494141201</v>
      </c>
      <c r="L1396">
        <v>11.3922278371515</v>
      </c>
      <c r="M1396">
        <v>16.932093321808299</v>
      </c>
      <c r="N1396">
        <v>94.784648120776794</v>
      </c>
      <c r="O1396">
        <v>83.540475449475906</v>
      </c>
      <c r="P1396">
        <v>198599.24859695899</v>
      </c>
      <c r="Q1396">
        <v>251082.49961638899</v>
      </c>
      <c r="R1396">
        <v>83.239194624074301</v>
      </c>
      <c r="S1396">
        <v>682.60393547048</v>
      </c>
      <c r="T1396">
        <v>6.2498949234366101E-4</v>
      </c>
      <c r="U1396">
        <v>0.51781124068494</v>
      </c>
      <c r="V1396" s="1">
        <v>0</v>
      </c>
      <c r="W1396">
        <v>0.15468853607190799</v>
      </c>
      <c r="X1396">
        <v>0.32750022324315098</v>
      </c>
      <c r="Y1396" s="1">
        <v>0</v>
      </c>
      <c r="Z1396">
        <v>1</v>
      </c>
      <c r="AA1396">
        <v>2.9222149039076202E-4</v>
      </c>
      <c r="AB1396">
        <v>8.1921973530282004E-3</v>
      </c>
      <c r="AC1396">
        <v>7.5993165739538897E-3</v>
      </c>
      <c r="AD1396">
        <v>5.5397621114645999E-4</v>
      </c>
      <c r="AE1396">
        <v>6.7013583661327605E-2</v>
      </c>
      <c r="AF1396" s="3">
        <v>1.0119051132860401E-3</v>
      </c>
      <c r="AG1396">
        <v>2.0434038655025E-3</v>
      </c>
      <c r="AH1396">
        <v>7.4766544601207698</v>
      </c>
      <c r="AI1396">
        <v>0.10604439793987699</v>
      </c>
      <c r="AJ1396">
        <v>279.135730938319</v>
      </c>
      <c r="AK1396" t="s">
        <v>93</v>
      </c>
      <c r="AL1396" t="s">
        <v>94</v>
      </c>
      <c r="AM1396">
        <v>13679317644.110001</v>
      </c>
      <c r="AN1396">
        <v>68879</v>
      </c>
      <c r="AO1396" s="1">
        <f t="shared" si="310"/>
        <v>1.042330649242147E-2</v>
      </c>
      <c r="AP1396" s="5">
        <f t="shared" si="306"/>
        <v>11.815247785021466</v>
      </c>
      <c r="AQ1396" s="3">
        <f t="shared" si="311"/>
        <v>3.4447499146661887E-3</v>
      </c>
      <c r="AR1396" s="15">
        <f t="shared" si="312"/>
        <v>0.3058737761636936</v>
      </c>
      <c r="AT1396" s="15">
        <f t="shared" si="313"/>
        <v>1</v>
      </c>
    </row>
    <row r="1397" spans="1:46" x14ac:dyDescent="0.25">
      <c r="A1397" t="s">
        <v>37</v>
      </c>
      <c r="B1397">
        <v>16.877178891109601</v>
      </c>
      <c r="C1397">
        <v>1.35321212137749E-2</v>
      </c>
      <c r="D1397">
        <v>15.082855714289799</v>
      </c>
      <c r="E1397">
        <v>12.6956029800713</v>
      </c>
      <c r="F1397" s="1">
        <v>0</v>
      </c>
      <c r="G1397" s="1">
        <v>0</v>
      </c>
      <c r="H1397">
        <v>4.03771132520151</v>
      </c>
      <c r="I1397">
        <v>14.1854846354926</v>
      </c>
      <c r="J1397">
        <v>-16.7387813241114</v>
      </c>
      <c r="K1397">
        <v>-0.20353904015806801</v>
      </c>
      <c r="L1397">
        <v>35.9384872213463</v>
      </c>
      <c r="M1397">
        <v>17.233859140751001</v>
      </c>
      <c r="N1397">
        <v>94.809322300625894</v>
      </c>
      <c r="O1397">
        <v>83.459091886018896</v>
      </c>
      <c r="P1397">
        <v>183472.55746827699</v>
      </c>
      <c r="Q1397">
        <v>234386.20461568999</v>
      </c>
      <c r="R1397">
        <v>83.274720738723204</v>
      </c>
      <c r="S1397">
        <v>693.07266241921695</v>
      </c>
      <c r="T1397">
        <v>2.0084314547330501E-4</v>
      </c>
      <c r="U1397">
        <v>0.57865900579345297</v>
      </c>
      <c r="V1397" s="1">
        <v>0</v>
      </c>
      <c r="W1397">
        <v>0.103295213759193</v>
      </c>
      <c r="X1397">
        <v>0.31804578044735199</v>
      </c>
      <c r="Y1397" s="1">
        <v>0</v>
      </c>
      <c r="Z1397">
        <v>1</v>
      </c>
      <c r="AA1397">
        <v>2.9188153351099902E-4</v>
      </c>
      <c r="AB1397">
        <v>8.0292702766985493E-3</v>
      </c>
      <c r="AC1397">
        <v>7.6695130811590398E-3</v>
      </c>
      <c r="AD1397">
        <v>6.82776638739041E-4</v>
      </c>
      <c r="AE1397">
        <v>6.87016554088139E-2</v>
      </c>
      <c r="AF1397" s="3">
        <v>1.1060966520819E-3</v>
      </c>
      <c r="AG1397">
        <v>4.04130673328385E-3</v>
      </c>
      <c r="AH1397">
        <v>7.4475392890157597</v>
      </c>
      <c r="AI1397">
        <v>0.107681292483778</v>
      </c>
      <c r="AJ1397">
        <v>517.09858926251195</v>
      </c>
      <c r="AK1397" t="s">
        <v>95</v>
      </c>
      <c r="AL1397" t="s">
        <v>96</v>
      </c>
      <c r="AM1397">
        <v>8198471230.4700003</v>
      </c>
      <c r="AN1397">
        <v>44685</v>
      </c>
      <c r="AO1397" s="1">
        <f t="shared" si="310"/>
        <v>1.0601393882983746E-2</v>
      </c>
      <c r="AP1397" s="5">
        <f t="shared" si="306"/>
        <v>12.005499525570585</v>
      </c>
      <c r="AQ1397" s="3">
        <f t="shared" si="311"/>
        <v>4.6848092933864487E-3</v>
      </c>
      <c r="AR1397" s="15">
        <f t="shared" si="312"/>
        <v>0.40578731065398799</v>
      </c>
      <c r="AT1397" s="15">
        <f t="shared" si="313"/>
        <v>1</v>
      </c>
    </row>
    <row r="1398" spans="1:46" x14ac:dyDescent="0.25">
      <c r="A1398" t="s">
        <v>37</v>
      </c>
      <c r="B1398">
        <v>21.359864558800101</v>
      </c>
      <c r="C1398">
        <v>1.4910750691698E-2</v>
      </c>
      <c r="D1398">
        <v>16.496062684091701</v>
      </c>
      <c r="E1398">
        <v>27.663436813790099</v>
      </c>
      <c r="F1398" s="1">
        <v>0</v>
      </c>
      <c r="G1398" s="1">
        <v>0</v>
      </c>
      <c r="H1398">
        <v>4.2120802130127997</v>
      </c>
      <c r="I1398">
        <v>36.5555613627564</v>
      </c>
      <c r="J1398">
        <v>6.5872187910245001</v>
      </c>
      <c r="K1398">
        <v>19.273659351227899</v>
      </c>
      <c r="L1398">
        <v>60.256758588101299</v>
      </c>
      <c r="M1398">
        <v>18.059716393008099</v>
      </c>
      <c r="N1398">
        <v>95.158602484501401</v>
      </c>
      <c r="O1398">
        <v>83.403039918732205</v>
      </c>
      <c r="P1398">
        <v>168404.17923638801</v>
      </c>
      <c r="Q1398">
        <v>210970.59748954399</v>
      </c>
      <c r="R1398">
        <v>83.651453886901606</v>
      </c>
      <c r="S1398">
        <v>698.68234530522102</v>
      </c>
      <c r="T1398">
        <v>2.0550187309114899E-4</v>
      </c>
      <c r="U1398">
        <v>0.60510657358494002</v>
      </c>
      <c r="V1398" s="1">
        <v>0</v>
      </c>
      <c r="W1398">
        <v>7.8449733178127395E-2</v>
      </c>
      <c r="X1398">
        <v>0.316443693236932</v>
      </c>
      <c r="Y1398" s="1">
        <v>0</v>
      </c>
      <c r="Z1398">
        <v>1</v>
      </c>
      <c r="AA1398">
        <v>2.9196217762848299E-4</v>
      </c>
      <c r="AB1398">
        <v>7.86734277981028E-3</v>
      </c>
      <c r="AC1398">
        <v>7.7405266140473401E-3</v>
      </c>
      <c r="AD1398">
        <v>9.7184058077175899E-4</v>
      </c>
      <c r="AE1398">
        <v>7.2230926003955406E-2</v>
      </c>
      <c r="AF1398" s="3">
        <v>1.20625646426605E-3</v>
      </c>
      <c r="AG1398">
        <v>5.3612613283886001E-3</v>
      </c>
      <c r="AH1398">
        <v>7.37016785468977</v>
      </c>
      <c r="AI1398">
        <v>0.111948353569571</v>
      </c>
      <c r="AJ1398">
        <v>852.03700379365898</v>
      </c>
      <c r="AK1398" t="s">
        <v>97</v>
      </c>
      <c r="AL1398" t="s">
        <v>98</v>
      </c>
      <c r="AM1398">
        <v>4379855893.5799999</v>
      </c>
      <c r="AN1398">
        <v>26008</v>
      </c>
      <c r="AO1398" s="1">
        <f t="shared" si="310"/>
        <v>1.0786850578751341E-2</v>
      </c>
      <c r="AP1398" s="5">
        <f t="shared" si="306"/>
        <v>12.203223948537257</v>
      </c>
      <c r="AQ1398" s="3">
        <f t="shared" si="311"/>
        <v>9.0379996084750096E-3</v>
      </c>
      <c r="AR1398" s="15">
        <f t="shared" si="312"/>
        <v>0.75034602731849454</v>
      </c>
      <c r="AT1398" s="15">
        <f t="shared" si="313"/>
        <v>1</v>
      </c>
    </row>
    <row r="1399" spans="1:46" x14ac:dyDescent="0.25">
      <c r="A1399" t="s">
        <v>37</v>
      </c>
      <c r="B1399">
        <v>24.8066325725414</v>
      </c>
      <c r="C1399">
        <v>1.5635126645129199E-2</v>
      </c>
      <c r="D1399">
        <v>17.229935752924899</v>
      </c>
      <c r="E1399">
        <v>49.0875996194819</v>
      </c>
      <c r="F1399" s="1">
        <v>0</v>
      </c>
      <c r="G1399" s="1">
        <v>0</v>
      </c>
      <c r="H1399">
        <v>4.4343180481606996</v>
      </c>
      <c r="I1399">
        <v>59.337340871769698</v>
      </c>
      <c r="J1399">
        <v>29.2009115572769</v>
      </c>
      <c r="K1399">
        <v>39.768828247831401</v>
      </c>
      <c r="L1399">
        <v>84.929953350152999</v>
      </c>
      <c r="M1399">
        <v>18.3597274700995</v>
      </c>
      <c r="N1399">
        <v>95.4767429171023</v>
      </c>
      <c r="O1399">
        <v>83.643834410163606</v>
      </c>
      <c r="P1399">
        <v>155953.20164219101</v>
      </c>
      <c r="Q1399">
        <v>195052.24510445399</v>
      </c>
      <c r="R1399">
        <v>83.512049313122503</v>
      </c>
      <c r="S1399">
        <v>703.58711960074095</v>
      </c>
      <c r="T1399">
        <v>2.3083389052464798E-3</v>
      </c>
      <c r="U1399">
        <v>0.56189385085641896</v>
      </c>
      <c r="V1399" s="1">
        <v>0</v>
      </c>
      <c r="W1399">
        <v>6.9898211369102695E-2</v>
      </c>
      <c r="X1399">
        <v>0.36820793777447802</v>
      </c>
      <c r="Y1399" s="1">
        <v>0</v>
      </c>
      <c r="Z1399">
        <v>1</v>
      </c>
      <c r="AA1399">
        <v>2.91670343767363E-4</v>
      </c>
      <c r="AB1399">
        <v>7.6934041220758998E-3</v>
      </c>
      <c r="AC1399">
        <v>7.7347595679188603E-3</v>
      </c>
      <c r="AD1399">
        <v>1.13914479895611E-3</v>
      </c>
      <c r="AE1399">
        <v>7.0195275810665703E-2</v>
      </c>
      <c r="AF1399" s="3">
        <v>1.19331968878131E-3</v>
      </c>
      <c r="AG1399">
        <v>6.1948014494710201E-3</v>
      </c>
      <c r="AH1399">
        <v>7.2844195388199298</v>
      </c>
      <c r="AI1399">
        <v>0.11272582435245899</v>
      </c>
      <c r="AJ1399">
        <v>1257.29854033467</v>
      </c>
      <c r="AK1399" t="s">
        <v>99</v>
      </c>
      <c r="AL1399" t="s">
        <v>100</v>
      </c>
      <c r="AM1399">
        <v>1454887418.1199999</v>
      </c>
      <c r="AN1399">
        <v>9329</v>
      </c>
      <c r="AO1399" s="1">
        <f t="shared" si="310"/>
        <v>1.0766701514051305E-2</v>
      </c>
      <c r="AP1399" s="5">
        <f t="shared" si="306"/>
        <v>12.181761786014821</v>
      </c>
      <c r="AQ1399" s="3">
        <f t="shared" si="311"/>
        <v>1.2712207000692685E-2</v>
      </c>
      <c r="AR1399" s="15">
        <f t="shared" si="312"/>
        <v>1.0363747878423024</v>
      </c>
      <c r="AT1399" s="15">
        <f t="shared" si="313"/>
        <v>1</v>
      </c>
    </row>
    <row r="1400" spans="1:46" x14ac:dyDescent="0.25">
      <c r="A1400" t="s">
        <v>37</v>
      </c>
      <c r="B1400">
        <v>23.379047521145502</v>
      </c>
      <c r="C1400">
        <v>1.69144992531538E-2</v>
      </c>
      <c r="D1400">
        <v>18.511656348457102</v>
      </c>
      <c r="E1400">
        <v>69.626167348354997</v>
      </c>
      <c r="F1400" s="1">
        <v>0</v>
      </c>
      <c r="G1400" s="1">
        <v>0</v>
      </c>
      <c r="H1400">
        <v>4.6503219327760297</v>
      </c>
      <c r="I1400">
        <v>83.105384160118504</v>
      </c>
      <c r="J1400">
        <v>51.789295730852103</v>
      </c>
      <c r="K1400">
        <v>62.392581057116999</v>
      </c>
      <c r="L1400">
        <v>109.76254948398299</v>
      </c>
      <c r="M1400">
        <v>18.8614310815639</v>
      </c>
      <c r="N1400">
        <v>95.834732427097507</v>
      </c>
      <c r="O1400">
        <v>83.664879877339203</v>
      </c>
      <c r="P1400">
        <v>149717.63634153199</v>
      </c>
      <c r="Q1400">
        <v>193666.38244347399</v>
      </c>
      <c r="R1400">
        <v>83.876735994122996</v>
      </c>
      <c r="S1400">
        <v>702.06387798474702</v>
      </c>
      <c r="T1400" s="1">
        <v>0</v>
      </c>
      <c r="U1400">
        <v>0.606645245966977</v>
      </c>
      <c r="V1400" s="1">
        <v>0</v>
      </c>
      <c r="W1400">
        <v>5.6818706008552801E-2</v>
      </c>
      <c r="X1400">
        <v>0.33653604802446901</v>
      </c>
      <c r="Y1400" s="1">
        <v>0</v>
      </c>
      <c r="Z1400">
        <v>1</v>
      </c>
      <c r="AA1400">
        <v>2.9025981651743397E-4</v>
      </c>
      <c r="AB1400">
        <v>7.71794379329983E-3</v>
      </c>
      <c r="AC1400">
        <v>7.7629087211066204E-3</v>
      </c>
      <c r="AD1400">
        <v>1.2737890151234799E-3</v>
      </c>
      <c r="AE1400">
        <v>7.2220161310353803E-2</v>
      </c>
      <c r="AF1400" s="3">
        <v>1.2349647584070499E-3</v>
      </c>
      <c r="AG1400">
        <v>7.3366967429843799E-3</v>
      </c>
      <c r="AH1400">
        <v>7.3246893294765396</v>
      </c>
      <c r="AI1400">
        <v>0.11629348255987</v>
      </c>
      <c r="AJ1400">
        <v>1707.73035455427</v>
      </c>
      <c r="AK1400" t="s">
        <v>101</v>
      </c>
      <c r="AL1400" t="s">
        <v>102</v>
      </c>
      <c r="AM1400">
        <v>529551279.74000001</v>
      </c>
      <c r="AN1400">
        <v>3537</v>
      </c>
      <c r="AO1400" s="1">
        <f t="shared" si="310"/>
        <v>1.0840715040252429E-2</v>
      </c>
      <c r="AP1400" s="5">
        <f t="shared" si="306"/>
        <v>12.260575107132377</v>
      </c>
      <c r="AQ1400" s="3">
        <f t="shared" si="311"/>
        <v>1.1106496655162819E-2</v>
      </c>
      <c r="AR1400" s="15">
        <f t="shared" si="312"/>
        <v>0.90684754319111405</v>
      </c>
      <c r="AT1400" s="15">
        <f t="shared" si="313"/>
        <v>1</v>
      </c>
    </row>
    <row r="1401" spans="1:46" x14ac:dyDescent="0.25">
      <c r="A1401" t="s">
        <v>37</v>
      </c>
      <c r="B1401">
        <v>25.777283248381998</v>
      </c>
      <c r="C1401">
        <v>1.8528546295564299E-2</v>
      </c>
      <c r="D1401">
        <v>20.1027059531202</v>
      </c>
      <c r="E1401">
        <v>104.215163148538</v>
      </c>
      <c r="F1401" s="1">
        <v>0</v>
      </c>
      <c r="G1401" s="1">
        <v>0</v>
      </c>
      <c r="H1401">
        <v>4.9440839487393697</v>
      </c>
      <c r="I1401">
        <v>107.52250271264001</v>
      </c>
      <c r="J1401">
        <v>55.023962183077003</v>
      </c>
      <c r="K1401">
        <v>94.365223299566495</v>
      </c>
      <c r="L1401">
        <v>134.28387680228499</v>
      </c>
      <c r="M1401">
        <v>18.0222668248134</v>
      </c>
      <c r="N1401">
        <v>96.055321428390499</v>
      </c>
      <c r="O1401">
        <v>84.217399999094695</v>
      </c>
      <c r="P1401">
        <v>149001.153242375</v>
      </c>
      <c r="Q1401">
        <v>194656.081277972</v>
      </c>
      <c r="R1401">
        <v>84.088663509689198</v>
      </c>
      <c r="S1401">
        <v>667.20181290608798</v>
      </c>
      <c r="T1401" s="1">
        <v>0</v>
      </c>
      <c r="U1401">
        <v>0.66223511412560498</v>
      </c>
      <c r="V1401" s="1">
        <v>0</v>
      </c>
      <c r="W1401">
        <v>2.7046846258657099E-2</v>
      </c>
      <c r="X1401">
        <v>0.31071803961573702</v>
      </c>
      <c r="Y1401" s="1">
        <v>0</v>
      </c>
      <c r="Z1401">
        <v>1</v>
      </c>
      <c r="AA1401">
        <v>2.9249568385390399E-4</v>
      </c>
      <c r="AB1401">
        <v>7.5858998403647597E-3</v>
      </c>
      <c r="AC1401">
        <v>7.6463568794602199E-3</v>
      </c>
      <c r="AD1401">
        <v>1.5069653205554701E-3</v>
      </c>
      <c r="AE1401">
        <v>6.2861957976542399E-2</v>
      </c>
      <c r="AF1401" s="3">
        <v>1.07493948139887E-3</v>
      </c>
      <c r="AG1401">
        <v>8.80592339796968E-3</v>
      </c>
      <c r="AH1401">
        <v>7.5079168897131803</v>
      </c>
      <c r="AI1401">
        <v>0.114196968764138</v>
      </c>
      <c r="AJ1401">
        <v>2140.5002009995101</v>
      </c>
      <c r="AK1401" t="s">
        <v>103</v>
      </c>
      <c r="AL1401" t="s">
        <v>104</v>
      </c>
      <c r="AM1401">
        <v>185655436.94</v>
      </c>
      <c r="AN1401">
        <v>1246</v>
      </c>
      <c r="AO1401" s="1">
        <f t="shared" si="310"/>
        <v>1.0543063420605039E-2</v>
      </c>
      <c r="AP1401" s="5">
        <f t="shared" si="306"/>
        <v>11.943226247418837</v>
      </c>
      <c r="AQ1401" s="3">
        <f t="shared" si="311"/>
        <v>1.3992582320777189E-2</v>
      </c>
      <c r="AR1401" s="15">
        <f t="shared" si="312"/>
        <v>1.1583182562544998</v>
      </c>
      <c r="AT1401" s="15">
        <f t="shared" si="313"/>
        <v>1</v>
      </c>
    </row>
    <row r="1402" spans="1:46" x14ac:dyDescent="0.25">
      <c r="A1402" t="s">
        <v>37</v>
      </c>
      <c r="B1402">
        <v>29.3475618911983</v>
      </c>
      <c r="C1402">
        <v>1.43318247807554E-2</v>
      </c>
      <c r="D1402">
        <v>15.905263545197499</v>
      </c>
      <c r="E1402">
        <v>141.26769439872601</v>
      </c>
      <c r="F1402" s="1">
        <v>0</v>
      </c>
      <c r="G1402" s="1">
        <v>0</v>
      </c>
      <c r="H1402">
        <v>5.37115475461394</v>
      </c>
      <c r="I1402">
        <v>122.542473392285</v>
      </c>
      <c r="J1402">
        <v>48.1913500765151</v>
      </c>
      <c r="K1402">
        <v>117.11744536320801</v>
      </c>
      <c r="L1402">
        <v>161.79248329716299</v>
      </c>
      <c r="M1402">
        <v>17.537420899487302</v>
      </c>
      <c r="N1402">
        <v>95.583398486463295</v>
      </c>
      <c r="O1402">
        <v>84.592594753848104</v>
      </c>
      <c r="P1402">
        <v>101532.199036144</v>
      </c>
      <c r="Q1402">
        <v>153023.955270329</v>
      </c>
      <c r="R1402">
        <v>83.900858086681197</v>
      </c>
      <c r="S1402">
        <v>630.98435737108798</v>
      </c>
      <c r="T1402" s="1">
        <v>0</v>
      </c>
      <c r="U1402">
        <v>0.82852900504442595</v>
      </c>
      <c r="V1402" s="1">
        <v>0</v>
      </c>
      <c r="W1402">
        <v>2.4258384550867899E-3</v>
      </c>
      <c r="X1402">
        <v>0.16904515650048599</v>
      </c>
      <c r="Y1402" s="1">
        <v>0</v>
      </c>
      <c r="Z1402">
        <v>1</v>
      </c>
      <c r="AA1402">
        <v>2.8707414302512398E-4</v>
      </c>
      <c r="AB1402">
        <v>6.9619173400837396E-3</v>
      </c>
      <c r="AC1402">
        <v>7.7183519681504401E-3</v>
      </c>
      <c r="AD1402">
        <v>7.28009053770627E-4</v>
      </c>
      <c r="AE1402">
        <v>5.5812679073299398E-2</v>
      </c>
      <c r="AF1402" s="3">
        <v>9.5439681215341997E-4</v>
      </c>
      <c r="AG1402">
        <v>6.0815306446093901E-3</v>
      </c>
      <c r="AH1402">
        <v>7.3534301384288296</v>
      </c>
      <c r="AI1402">
        <v>0.10901840615555999</v>
      </c>
      <c r="AJ1402">
        <v>2578.36470871966</v>
      </c>
      <c r="AK1402" t="s">
        <v>105</v>
      </c>
      <c r="AL1402" t="s">
        <v>106</v>
      </c>
      <c r="AM1402">
        <v>101126070.23999999</v>
      </c>
      <c r="AN1402">
        <v>996</v>
      </c>
      <c r="AO1402" s="1">
        <f t="shared" si="310"/>
        <v>1.0503493316959073E-2</v>
      </c>
      <c r="AP1402" s="5">
        <f t="shared" si="306"/>
        <v>11.90095842897515</v>
      </c>
      <c r="AQ1402" s="3">
        <f t="shared" si="311"/>
        <v>1.8031273277047816E-2</v>
      </c>
      <c r="AR1402" s="15">
        <f t="shared" si="312"/>
        <v>1.4659830606370385</v>
      </c>
      <c r="AT1402" s="15">
        <f t="shared" si="313"/>
        <v>1</v>
      </c>
    </row>
    <row r="1403" spans="1:46" x14ac:dyDescent="0.25">
      <c r="A1403" t="s">
        <v>37</v>
      </c>
      <c r="B1403">
        <v>15.6730934071759</v>
      </c>
      <c r="C1403">
        <v>1.3012628862805201E-2</v>
      </c>
      <c r="D1403">
        <v>14.544671303844099</v>
      </c>
      <c r="E1403">
        <v>158.53912664332</v>
      </c>
      <c r="F1403" s="1">
        <v>0</v>
      </c>
      <c r="G1403" s="1">
        <v>0</v>
      </c>
      <c r="H1403">
        <v>5.5714400038002596</v>
      </c>
      <c r="I1403">
        <v>134.914379826089</v>
      </c>
      <c r="J1403">
        <v>66.662106165394206</v>
      </c>
      <c r="K1403">
        <v>132.15751309145099</v>
      </c>
      <c r="L1403">
        <v>184.55185036778701</v>
      </c>
      <c r="M1403">
        <v>20.541152980562298</v>
      </c>
      <c r="N1403">
        <v>96.190151117750105</v>
      </c>
      <c r="O1403">
        <v>84.094798607699005</v>
      </c>
      <c r="P1403">
        <v>80098.410315910296</v>
      </c>
      <c r="Q1403">
        <v>106822.22550517799</v>
      </c>
      <c r="R1403">
        <v>85.486751876825096</v>
      </c>
      <c r="S1403">
        <v>616.47436848024597</v>
      </c>
      <c r="T1403">
        <v>7.3523349160491299E-4</v>
      </c>
      <c r="U1403">
        <v>0.98520073178883405</v>
      </c>
      <c r="V1403" s="1">
        <v>0</v>
      </c>
      <c r="W1403" s="1">
        <v>0</v>
      </c>
      <c r="X1403">
        <v>1.47992682111653E-2</v>
      </c>
      <c r="Y1403" s="1">
        <v>0</v>
      </c>
      <c r="Z1403">
        <v>1</v>
      </c>
      <c r="AA1403">
        <v>2.8367995980035801E-4</v>
      </c>
      <c r="AB1403">
        <v>6.7008728801892002E-3</v>
      </c>
      <c r="AC1403">
        <v>7.8840277952202803E-3</v>
      </c>
      <c r="AD1403">
        <v>2.2986799196478098E-3</v>
      </c>
      <c r="AE1403">
        <v>7.12008268580301E-2</v>
      </c>
      <c r="AF1403" s="3">
        <v>1.21753413927231E-3</v>
      </c>
      <c r="AG1403">
        <v>3.5633957092863901E-3</v>
      </c>
      <c r="AH1403">
        <v>7.0226025842520796</v>
      </c>
      <c r="AI1403">
        <v>0.123054280637728</v>
      </c>
      <c r="AJ1403">
        <v>3135.0918725085098</v>
      </c>
      <c r="AK1403" t="s">
        <v>107</v>
      </c>
      <c r="AL1403" t="s">
        <v>108</v>
      </c>
      <c r="AM1403">
        <v>139451332.36000001</v>
      </c>
      <c r="AN1403">
        <v>1741</v>
      </c>
      <c r="AO1403" s="1">
        <f t="shared" si="310"/>
        <v>1.0962047453337004E-2</v>
      </c>
      <c r="AP1403" s="5">
        <f t="shared" si="306"/>
        <v>12.389635701321556</v>
      </c>
      <c r="AQ1403" s="3">
        <f t="shared" si="311"/>
        <v>3.1432930233490971E-3</v>
      </c>
      <c r="AR1403" s="15">
        <f t="shared" si="312"/>
        <v>0.26501648515009291</v>
      </c>
      <c r="AT1403" s="15">
        <f t="shared" si="313"/>
        <v>1</v>
      </c>
    </row>
    <row r="1404" spans="1:46" x14ac:dyDescent="0.25">
      <c r="A1404" t="s">
        <v>37</v>
      </c>
      <c r="B1404">
        <v>7.7556649327956801</v>
      </c>
      <c r="C1404">
        <v>1.32822523376834E-2</v>
      </c>
      <c r="D1404">
        <v>14.8243852278981</v>
      </c>
      <c r="E1404">
        <v>175.66136111027501</v>
      </c>
      <c r="F1404" s="1">
        <v>0</v>
      </c>
      <c r="G1404" s="1">
        <v>0</v>
      </c>
      <c r="H1404">
        <v>5.73731009083982</v>
      </c>
      <c r="I1404">
        <v>158.090721380486</v>
      </c>
      <c r="J1404">
        <v>98.702675605513704</v>
      </c>
      <c r="K1404">
        <v>152.21842320758199</v>
      </c>
      <c r="L1404">
        <v>207.00024853710099</v>
      </c>
      <c r="M1404">
        <v>21.005374336127499</v>
      </c>
      <c r="N1404">
        <v>96.239253619165396</v>
      </c>
      <c r="O1404">
        <v>84.000772977994103</v>
      </c>
      <c r="P1404">
        <v>81250.806741573004</v>
      </c>
      <c r="Q1404">
        <v>103897.071371599</v>
      </c>
      <c r="R1404">
        <v>85.646321126242697</v>
      </c>
      <c r="S1404">
        <v>639.19005010563899</v>
      </c>
      <c r="T1404" s="1">
        <v>0</v>
      </c>
      <c r="U1404">
        <v>1</v>
      </c>
      <c r="V1404" s="1">
        <v>0</v>
      </c>
      <c r="W1404" s="1">
        <v>0</v>
      </c>
      <c r="X1404" s="1">
        <v>0</v>
      </c>
      <c r="Y1404" s="1">
        <v>0</v>
      </c>
      <c r="Z1404">
        <v>1</v>
      </c>
      <c r="AA1404">
        <v>2.8366363729461099E-4</v>
      </c>
      <c r="AB1404">
        <v>7.1466129209911203E-3</v>
      </c>
      <c r="AC1404">
        <v>8.3050032088840299E-3</v>
      </c>
      <c r="AD1404">
        <v>1.9568560558581999E-3</v>
      </c>
      <c r="AE1404">
        <v>7.4475353169291506E-2</v>
      </c>
      <c r="AF1404" s="3">
        <v>1.2735285391948801E-3</v>
      </c>
      <c r="AG1404">
        <v>3.6877639639558298E-3</v>
      </c>
      <c r="AH1404">
        <v>7.00186177235173</v>
      </c>
      <c r="AI1404">
        <v>0.12445483162303</v>
      </c>
      <c r="AJ1404">
        <v>3520.7996450074702</v>
      </c>
      <c r="AK1404" t="s">
        <v>109</v>
      </c>
      <c r="AL1404" t="s">
        <v>110</v>
      </c>
      <c r="AM1404">
        <v>36156609</v>
      </c>
      <c r="AN1404">
        <v>445</v>
      </c>
      <c r="AO1404" s="1">
        <f t="shared" si="310"/>
        <v>1.1523196027150327E-2</v>
      </c>
      <c r="AP1404" s="5">
        <f t="shared" si="306"/>
        <v>12.984265762372626</v>
      </c>
      <c r="AQ1404" s="3">
        <f t="shared" ref="AQ1404:AQ1405" si="314">(1-(1-B1404/100)^(1/12))- AO1404</f>
        <v>-4.8183318234076046E-3</v>
      </c>
      <c r="AR1404" s="15">
        <f t="shared" ref="AR1404:AR1405" si="315">B1404/AP1404-1</f>
        <v>-0.402687446888912</v>
      </c>
      <c r="AT1404" s="15">
        <f t="shared" ref="AT1404:AT1405" si="316">AT1403</f>
        <v>1</v>
      </c>
    </row>
    <row r="1405" spans="1:46" x14ac:dyDescent="0.25">
      <c r="AO1405" s="1">
        <f t="shared" si="310"/>
        <v>0</v>
      </c>
      <c r="AP1405" s="5">
        <f t="shared" si="306"/>
        <v>0</v>
      </c>
      <c r="AQ1405" s="3">
        <f t="shared" si="314"/>
        <v>0</v>
      </c>
      <c r="AR1405" s="15" t="e">
        <f t="shared" si="315"/>
        <v>#DIV/0!</v>
      </c>
      <c r="AT1405" s="15">
        <f t="shared" si="316"/>
        <v>1</v>
      </c>
    </row>
    <row r="1408" spans="1:46" x14ac:dyDescent="0.25">
      <c r="AO1408" t="s">
        <v>226</v>
      </c>
      <c r="AP1408" t="s">
        <v>67</v>
      </c>
      <c r="AQ1408" t="s">
        <v>268</v>
      </c>
      <c r="AR1408" t="s">
        <v>353</v>
      </c>
    </row>
    <row r="1409" spans="1:46" x14ac:dyDescent="0.25">
      <c r="A1409" t="s">
        <v>0</v>
      </c>
      <c r="B1409" t="s">
        <v>1</v>
      </c>
      <c r="C1409" t="s">
        <v>2</v>
      </c>
      <c r="D1409" t="s">
        <v>3</v>
      </c>
      <c r="E1409" t="s">
        <v>5</v>
      </c>
      <c r="F1409" t="s">
        <v>6</v>
      </c>
      <c r="G1409" t="s">
        <v>208</v>
      </c>
      <c r="H1409" t="s">
        <v>7</v>
      </c>
      <c r="I1409" t="s">
        <v>8</v>
      </c>
      <c r="J1409" t="s">
        <v>134</v>
      </c>
      <c r="K1409" t="s">
        <v>143</v>
      </c>
      <c r="L1409" t="s">
        <v>9</v>
      </c>
      <c r="M1409" t="s">
        <v>10</v>
      </c>
      <c r="N1409" t="s">
        <v>11</v>
      </c>
      <c r="O1409" t="s">
        <v>13</v>
      </c>
      <c r="P1409" t="s">
        <v>14</v>
      </c>
      <c r="Q1409" t="s">
        <v>15</v>
      </c>
      <c r="R1409" t="s">
        <v>16</v>
      </c>
      <c r="S1409" t="s">
        <v>17</v>
      </c>
      <c r="T1409" t="s">
        <v>18</v>
      </c>
      <c r="U1409" t="s">
        <v>20</v>
      </c>
      <c r="V1409" t="s">
        <v>21</v>
      </c>
      <c r="W1409" t="s">
        <v>22</v>
      </c>
      <c r="X1409" t="s">
        <v>23</v>
      </c>
      <c r="Y1409" t="s">
        <v>24</v>
      </c>
      <c r="Z1409" t="s">
        <v>25</v>
      </c>
      <c r="AA1409" t="s">
        <v>26</v>
      </c>
      <c r="AB1409" t="s">
        <v>27</v>
      </c>
      <c r="AC1409" t="s">
        <v>263</v>
      </c>
      <c r="AD1409" t="s">
        <v>29</v>
      </c>
      <c r="AE1409" t="s">
        <v>326</v>
      </c>
      <c r="AF1409" s="3" t="s">
        <v>233</v>
      </c>
      <c r="AG1409" t="s">
        <v>30</v>
      </c>
      <c r="AH1409" t="s">
        <v>31</v>
      </c>
      <c r="AI1409" t="s">
        <v>32</v>
      </c>
      <c r="AJ1409" t="s">
        <v>33</v>
      </c>
      <c r="AK1409" t="s">
        <v>34</v>
      </c>
      <c r="AL1409" t="s">
        <v>74</v>
      </c>
      <c r="AM1409" t="s">
        <v>35</v>
      </c>
      <c r="AN1409" t="s">
        <v>36</v>
      </c>
      <c r="AO1409" s="15">
        <v>1</v>
      </c>
      <c r="AP1409" s="15">
        <v>1</v>
      </c>
    </row>
    <row r="1410" spans="1:46" x14ac:dyDescent="0.25">
      <c r="A1410" t="s">
        <v>37</v>
      </c>
      <c r="B1410">
        <v>11.6119412541505</v>
      </c>
      <c r="C1410">
        <v>5.9110607788578897E-3</v>
      </c>
      <c r="D1410">
        <v>6.8671486467241998</v>
      </c>
      <c r="E1410">
        <v>-26.6763163809016</v>
      </c>
      <c r="F1410" s="1">
        <v>0</v>
      </c>
      <c r="G1410" s="1">
        <v>0</v>
      </c>
      <c r="H1410">
        <v>3.3123306745754699</v>
      </c>
      <c r="I1410">
        <v>-242.91541372781199</v>
      </c>
      <c r="J1410">
        <v>-173.85350848562999</v>
      </c>
      <c r="K1410">
        <v>-244.59026603087599</v>
      </c>
      <c r="L1410">
        <v>-214.086624299899</v>
      </c>
      <c r="M1410">
        <v>67.880477062935</v>
      </c>
      <c r="N1410">
        <v>81.241667982855404</v>
      </c>
      <c r="O1410">
        <v>47.315840845853799</v>
      </c>
      <c r="P1410">
        <v>137632.67219576699</v>
      </c>
      <c r="Q1410">
        <v>179431.430098577</v>
      </c>
      <c r="R1410">
        <v>121.08133556756</v>
      </c>
      <c r="S1410">
        <v>601.47539956477203</v>
      </c>
      <c r="T1410">
        <v>2.4933340850646201E-3</v>
      </c>
      <c r="U1410">
        <v>0.56105196658741596</v>
      </c>
      <c r="V1410">
        <v>0.38616547641371701</v>
      </c>
      <c r="W1410">
        <v>1.41915065833114E-2</v>
      </c>
      <c r="X1410">
        <v>3.8591050415554801E-2</v>
      </c>
      <c r="Y1410" s="1">
        <v>0</v>
      </c>
      <c r="Z1410">
        <v>1</v>
      </c>
      <c r="AA1410">
        <v>5.1640024159023596E-4</v>
      </c>
      <c r="AB1410">
        <v>5.3947014455798499E-3</v>
      </c>
      <c r="AC1410">
        <v>4.7978665689389702E-3</v>
      </c>
      <c r="AD1410" s="1">
        <v>0</v>
      </c>
      <c r="AE1410">
        <v>0.93994792387660198</v>
      </c>
      <c r="AF1410" s="3">
        <v>0</v>
      </c>
      <c r="AG1410" s="1">
        <v>0</v>
      </c>
      <c r="AH1410">
        <v>7.1978214775956797</v>
      </c>
      <c r="AI1410">
        <v>0.48600998324622702</v>
      </c>
      <c r="AJ1410">
        <v>122.422058557669</v>
      </c>
      <c r="AK1410" t="s">
        <v>75</v>
      </c>
      <c r="AL1410" t="s">
        <v>76</v>
      </c>
      <c r="AM1410">
        <v>52025150.090000004</v>
      </c>
      <c r="AN1410">
        <v>378</v>
      </c>
      <c r="AO1410" s="1">
        <f>AA1410+AC1410*$AO$1409+AF1410*AT1410</f>
        <v>5.314266810529206E-3</v>
      </c>
      <c r="AP1410" s="5">
        <f>100*(1-(1-AO1410)^12)</f>
        <v>6.193989391754295</v>
      </c>
      <c r="AQ1410" s="3">
        <f>(1-(1-B1410/100)^(1/12))- AO1410</f>
        <v>4.9191210513099323E-3</v>
      </c>
      <c r="AR1410" s="15">
        <f>B1410/AP1410-1</f>
        <v>0.87471119495438843</v>
      </c>
      <c r="AT1410" s="15">
        <v>1</v>
      </c>
    </row>
    <row r="1411" spans="1:46" x14ac:dyDescent="0.25">
      <c r="A1411" t="s">
        <v>37</v>
      </c>
      <c r="B1411">
        <v>5.2375556678643198</v>
      </c>
      <c r="C1411">
        <v>6.4622122046723999E-3</v>
      </c>
      <c r="D1411">
        <v>7.4848889664654799</v>
      </c>
      <c r="E1411">
        <v>-26.507848577921798</v>
      </c>
      <c r="F1411" s="1">
        <v>0</v>
      </c>
      <c r="G1411" s="1">
        <v>0</v>
      </c>
      <c r="H1411">
        <v>3.29877827109802</v>
      </c>
      <c r="I1411">
        <v>-213.58491599242601</v>
      </c>
      <c r="J1411">
        <v>-164.34785045879701</v>
      </c>
      <c r="K1411">
        <v>-233.56455280375499</v>
      </c>
      <c r="L1411">
        <v>-187.06831740492601</v>
      </c>
      <c r="M1411">
        <v>67.474737087086098</v>
      </c>
      <c r="N1411">
        <v>81.439547603416401</v>
      </c>
      <c r="O1411">
        <v>46.735743010735298</v>
      </c>
      <c r="P1411">
        <v>149556.80622857099</v>
      </c>
      <c r="Q1411">
        <v>214068.007236676</v>
      </c>
      <c r="R1411">
        <v>120.626220417702</v>
      </c>
      <c r="S1411">
        <v>636.20415930679201</v>
      </c>
      <c r="T1411">
        <v>2.7897440447220601E-3</v>
      </c>
      <c r="U1411">
        <v>0.31801928256182099</v>
      </c>
      <c r="V1411">
        <v>0.52513035006574005</v>
      </c>
      <c r="W1411">
        <v>3.9968891759190502E-2</v>
      </c>
      <c r="X1411">
        <v>0.11688147561324699</v>
      </c>
      <c r="Y1411" s="1">
        <v>0</v>
      </c>
      <c r="Z1411">
        <v>1</v>
      </c>
      <c r="AA1411">
        <v>5.3774183253672196E-4</v>
      </c>
      <c r="AB1411">
        <v>5.9243758301841601E-3</v>
      </c>
      <c r="AC1411">
        <v>5.2095209974921701E-3</v>
      </c>
      <c r="AD1411" s="1">
        <v>0</v>
      </c>
      <c r="AE1411">
        <v>0.95469177328334198</v>
      </c>
      <c r="AF1411" s="3">
        <v>0</v>
      </c>
      <c r="AG1411" s="1">
        <v>0</v>
      </c>
      <c r="AH1411">
        <v>7.4531056615956599</v>
      </c>
      <c r="AI1411">
        <v>0.50340853676018105</v>
      </c>
      <c r="AJ1411">
        <v>360.52754623715703</v>
      </c>
      <c r="AK1411" t="s">
        <v>77</v>
      </c>
      <c r="AL1411" t="s">
        <v>78</v>
      </c>
      <c r="AM1411">
        <v>157034646.53999999</v>
      </c>
      <c r="AN1411">
        <v>1050</v>
      </c>
      <c r="AO1411" s="1">
        <f t="shared" ref="AO1411:AO1425" si="317">AA1411+AC1411*$AO$1409+AF1411*AT1411</f>
        <v>5.7472628300288923E-3</v>
      </c>
      <c r="AP1411" s="5">
        <f t="shared" ref="AP1411:AP1428" si="318">100*(1-(1-AO1411)^12)</f>
        <v>6.6828335204242251</v>
      </c>
      <c r="AQ1411" s="3">
        <f t="shared" ref="AQ1411:AQ1425" si="319">(1-(1-B1411/100)^(1/12))- AO1411</f>
        <v>-1.2742125148969934E-3</v>
      </c>
      <c r="AR1411" s="15">
        <f t="shared" ref="AR1411:AR1425" si="320">B1411/AP1411-1</f>
        <v>-0.21626722379703378</v>
      </c>
      <c r="AT1411" s="15">
        <f>AT1410</f>
        <v>1</v>
      </c>
    </row>
    <row r="1412" spans="1:46" x14ac:dyDescent="0.25">
      <c r="A1412" t="s">
        <v>37</v>
      </c>
      <c r="B1412">
        <v>6.6027464174409296</v>
      </c>
      <c r="C1412">
        <v>6.1729230321664903E-3</v>
      </c>
      <c r="D1412">
        <v>7.1611184303097701</v>
      </c>
      <c r="E1412">
        <v>-29.890045229278499</v>
      </c>
      <c r="F1412" s="1">
        <v>0</v>
      </c>
      <c r="G1412" s="1">
        <v>0</v>
      </c>
      <c r="H1412">
        <v>3.26006203353375</v>
      </c>
      <c r="I1412">
        <v>-181.21975788649701</v>
      </c>
      <c r="J1412">
        <v>-169.989265060745</v>
      </c>
      <c r="K1412">
        <v>-240.21431515357099</v>
      </c>
      <c r="L1412">
        <v>-160.60845263679201</v>
      </c>
      <c r="M1412">
        <v>68.835161181857501</v>
      </c>
      <c r="N1412">
        <v>83.110359171370604</v>
      </c>
      <c r="O1412">
        <v>46.849998277803799</v>
      </c>
      <c r="P1412">
        <v>193209.348949126</v>
      </c>
      <c r="Q1412">
        <v>285644.04319638602</v>
      </c>
      <c r="R1412">
        <v>122.006330166342</v>
      </c>
      <c r="S1412">
        <v>689.90924862475902</v>
      </c>
      <c r="T1412">
        <v>3.1064214370401001E-3</v>
      </c>
      <c r="U1412">
        <v>0.108610325332575</v>
      </c>
      <c r="V1412">
        <v>0.56608965258090505</v>
      </c>
      <c r="W1412">
        <v>9.4204201052083797E-2</v>
      </c>
      <c r="X1412">
        <v>0.23109582103443499</v>
      </c>
      <c r="Y1412" s="1">
        <v>0</v>
      </c>
      <c r="Z1412">
        <v>1</v>
      </c>
      <c r="AA1412">
        <v>5.4704673914553995E-4</v>
      </c>
      <c r="AB1412">
        <v>5.6258950964208996E-3</v>
      </c>
      <c r="AC1412">
        <v>5.2014172199004501E-3</v>
      </c>
      <c r="AD1412" s="1">
        <v>0</v>
      </c>
      <c r="AE1412">
        <v>0.94523158538798502</v>
      </c>
      <c r="AF1412" s="3">
        <v>1.8904631707759701E-4</v>
      </c>
      <c r="AG1412" s="1">
        <v>0</v>
      </c>
      <c r="AH1412">
        <v>7.5255302368661203</v>
      </c>
      <c r="AI1412">
        <v>0.52106420504833195</v>
      </c>
      <c r="AJ1412">
        <v>1181.3934938945799</v>
      </c>
      <c r="AK1412" t="s">
        <v>79</v>
      </c>
      <c r="AL1412" t="s">
        <v>80</v>
      </c>
      <c r="AM1412">
        <v>751970786.11000001</v>
      </c>
      <c r="AN1412">
        <v>3892</v>
      </c>
      <c r="AO1412" s="1">
        <f t="shared" si="317"/>
        <v>5.9375102761235867E-3</v>
      </c>
      <c r="AP1412" s="5">
        <f t="shared" si="318"/>
        <v>6.8968798696396938</v>
      </c>
      <c r="AQ1412" s="3">
        <f t="shared" si="319"/>
        <v>-2.6132718421493801E-4</v>
      </c>
      <c r="AR1412" s="15">
        <f t="shared" si="320"/>
        <v>-4.2647321362454083E-2</v>
      </c>
      <c r="AT1412" s="15">
        <f t="shared" ref="AT1412:AT1425" si="321">AT1411</f>
        <v>1</v>
      </c>
    </row>
    <row r="1413" spans="1:46" x14ac:dyDescent="0.25">
      <c r="A1413" t="s">
        <v>37</v>
      </c>
      <c r="B1413">
        <v>6.9475944975625197</v>
      </c>
      <c r="C1413">
        <v>6.2940361198138301E-3</v>
      </c>
      <c r="D1413">
        <v>7.29679358574103</v>
      </c>
      <c r="E1413">
        <v>-26.475745772205599</v>
      </c>
      <c r="F1413" s="1">
        <v>0</v>
      </c>
      <c r="G1413" s="1">
        <v>0</v>
      </c>
      <c r="H1413">
        <v>3.2911234533480802</v>
      </c>
      <c r="I1413">
        <v>-160.37747732614699</v>
      </c>
      <c r="J1413">
        <v>-158.195986148738</v>
      </c>
      <c r="K1413">
        <v>-235.868411947883</v>
      </c>
      <c r="L1413">
        <v>-138.355541322943</v>
      </c>
      <c r="M1413">
        <v>68.562917530248299</v>
      </c>
      <c r="N1413">
        <v>84.777582444098698</v>
      </c>
      <c r="O1413">
        <v>47.126117048598999</v>
      </c>
      <c r="P1413">
        <v>180803.26720008999</v>
      </c>
      <c r="Q1413">
        <v>245667.96300272</v>
      </c>
      <c r="R1413">
        <v>121.240828373927</v>
      </c>
      <c r="S1413">
        <v>714.45566593568401</v>
      </c>
      <c r="T1413">
        <v>1.60603769409201E-3</v>
      </c>
      <c r="U1413">
        <v>0.109686707259865</v>
      </c>
      <c r="V1413">
        <v>0.56486007666656302</v>
      </c>
      <c r="W1413">
        <v>8.8950314021722598E-2</v>
      </c>
      <c r="X1413">
        <v>0.23650290205184901</v>
      </c>
      <c r="Y1413" s="1">
        <v>0</v>
      </c>
      <c r="Z1413">
        <v>1</v>
      </c>
      <c r="AA1413">
        <v>5.8165213111834198E-4</v>
      </c>
      <c r="AB1413">
        <v>5.7105010105011596E-3</v>
      </c>
      <c r="AC1413">
        <v>5.5587889028114101E-3</v>
      </c>
      <c r="AD1413">
        <v>1.8529689650090099E-6</v>
      </c>
      <c r="AE1413">
        <v>0.94722828669235004</v>
      </c>
      <c r="AF1413" s="3">
        <v>5.6833697201541002E-4</v>
      </c>
      <c r="AG1413" s="1">
        <v>0</v>
      </c>
      <c r="AH1413">
        <v>7.6530111895129798</v>
      </c>
      <c r="AI1413">
        <v>0.53111025707534099</v>
      </c>
      <c r="AJ1413">
        <v>1809.9698456890701</v>
      </c>
      <c r="AK1413" t="s">
        <v>81</v>
      </c>
      <c r="AL1413" t="s">
        <v>82</v>
      </c>
      <c r="AM1413">
        <v>5577961596.3900003</v>
      </c>
      <c r="AN1413">
        <v>30851</v>
      </c>
      <c r="AO1413" s="1">
        <f t="shared" si="317"/>
        <v>6.7087780059451622E-3</v>
      </c>
      <c r="AP1413" s="5">
        <f t="shared" si="318"/>
        <v>7.7600263949025532</v>
      </c>
      <c r="AQ1413" s="3">
        <f t="shared" si="319"/>
        <v>-7.2613309855696067E-4</v>
      </c>
      <c r="AR1413" s="15">
        <f t="shared" si="320"/>
        <v>-0.10469447602313675</v>
      </c>
      <c r="AT1413" s="15">
        <f t="shared" si="321"/>
        <v>1</v>
      </c>
    </row>
    <row r="1414" spans="1:46" x14ac:dyDescent="0.25">
      <c r="A1414" t="s">
        <v>37</v>
      </c>
      <c r="B1414">
        <v>8.7619995150407508</v>
      </c>
      <c r="C1414">
        <v>7.1481761595540297E-3</v>
      </c>
      <c r="D1414">
        <v>8.2484826496420993</v>
      </c>
      <c r="E1414">
        <v>-21.987995009535499</v>
      </c>
      <c r="F1414" s="1">
        <v>0</v>
      </c>
      <c r="G1414" s="1">
        <v>0</v>
      </c>
      <c r="H1414">
        <v>3.3436583263253898</v>
      </c>
      <c r="I1414">
        <v>-137.54029009270599</v>
      </c>
      <c r="J1414">
        <v>-136.595376332081</v>
      </c>
      <c r="K1414">
        <v>-216.62958327632501</v>
      </c>
      <c r="L1414">
        <v>-113.930293960423</v>
      </c>
      <c r="M1414">
        <v>66.745854197920195</v>
      </c>
      <c r="N1414">
        <v>84.976911339165198</v>
      </c>
      <c r="O1414">
        <v>47.359120996032097</v>
      </c>
      <c r="P1414">
        <v>168620.93328368099</v>
      </c>
      <c r="Q1414">
        <v>217308.871836067</v>
      </c>
      <c r="R1414">
        <v>120.183177783807</v>
      </c>
      <c r="S1414">
        <v>722.235744480991</v>
      </c>
      <c r="T1414">
        <v>1.55341650211137E-3</v>
      </c>
      <c r="U1414">
        <v>0.105550536642104</v>
      </c>
      <c r="V1414">
        <v>0.61458832809684805</v>
      </c>
      <c r="W1414">
        <v>7.1743772694043098E-2</v>
      </c>
      <c r="X1414">
        <v>0.208117362567003</v>
      </c>
      <c r="Y1414" s="1">
        <v>0</v>
      </c>
      <c r="Z1414">
        <v>1</v>
      </c>
      <c r="AA1414">
        <v>5.8226129832245695E-4</v>
      </c>
      <c r="AB1414">
        <v>6.5584701727028601E-3</v>
      </c>
      <c r="AC1414">
        <v>6.6248234719003601E-3</v>
      </c>
      <c r="AD1414">
        <v>7.4239151225190099E-6</v>
      </c>
      <c r="AE1414">
        <v>0.97418285347911504</v>
      </c>
      <c r="AF1414" s="3">
        <v>9.7418285347911603E-4</v>
      </c>
      <c r="AG1414" s="1">
        <v>0</v>
      </c>
      <c r="AH1414">
        <v>7.8807084482640199</v>
      </c>
      <c r="AI1414">
        <v>0.53166661200181597</v>
      </c>
      <c r="AJ1414">
        <v>2133.76414991509</v>
      </c>
      <c r="AK1414" t="s">
        <v>83</v>
      </c>
      <c r="AL1414" t="s">
        <v>84</v>
      </c>
      <c r="AM1414">
        <v>14376789392.700001</v>
      </c>
      <c r="AN1414">
        <v>85261</v>
      </c>
      <c r="AO1414" s="1">
        <f t="shared" si="317"/>
        <v>8.1812676237019329E-3</v>
      </c>
      <c r="AP1414" s="5">
        <f t="shared" si="318"/>
        <v>9.3875906924962731</v>
      </c>
      <c r="AQ1414" s="3">
        <f t="shared" si="319"/>
        <v>-5.6883146307369972E-4</v>
      </c>
      <c r="AR1414" s="15">
        <f t="shared" si="320"/>
        <v>-6.6640227290221787E-2</v>
      </c>
      <c r="AT1414" s="15">
        <f t="shared" si="321"/>
        <v>1</v>
      </c>
    </row>
    <row r="1415" spans="1:46" x14ac:dyDescent="0.25">
      <c r="A1415" t="s">
        <v>37</v>
      </c>
      <c r="B1415">
        <v>9.5741547234923896</v>
      </c>
      <c r="C1415">
        <v>7.3288732543825503E-3</v>
      </c>
      <c r="D1415">
        <v>8.4486653556224507</v>
      </c>
      <c r="E1415">
        <v>-5.9794128480951603</v>
      </c>
      <c r="F1415" s="1">
        <v>0</v>
      </c>
      <c r="G1415" s="1">
        <v>0</v>
      </c>
      <c r="H1415">
        <v>3.6248219452789598</v>
      </c>
      <c r="I1415">
        <v>-114.28367733690899</v>
      </c>
      <c r="J1415">
        <v>-112.219967468454</v>
      </c>
      <c r="K1415">
        <v>-190.959133359314</v>
      </c>
      <c r="L1415">
        <v>-88.845854541863403</v>
      </c>
      <c r="M1415">
        <v>69.553804250161704</v>
      </c>
      <c r="N1415">
        <v>84.323011882093496</v>
      </c>
      <c r="O1415">
        <v>46.484401470190299</v>
      </c>
      <c r="P1415">
        <v>156271.45522631099</v>
      </c>
      <c r="Q1415">
        <v>211802.48078665201</v>
      </c>
      <c r="R1415">
        <v>117.43330758082701</v>
      </c>
      <c r="S1415">
        <v>710.14068416923703</v>
      </c>
      <c r="T1415">
        <v>4.3616142570519203E-3</v>
      </c>
      <c r="U1415">
        <v>0.12643979521402199</v>
      </c>
      <c r="V1415">
        <v>0.71063044947399401</v>
      </c>
      <c r="W1415">
        <v>3.95114215535649E-2</v>
      </c>
      <c r="X1415">
        <v>0.123418333758418</v>
      </c>
      <c r="Y1415" s="1">
        <v>0</v>
      </c>
      <c r="Z1415">
        <v>1</v>
      </c>
      <c r="AA1415">
        <v>6.0590588758802403E-4</v>
      </c>
      <c r="AB1415">
        <v>6.6815083730892098E-3</v>
      </c>
      <c r="AC1415">
        <v>6.69050858499685E-3</v>
      </c>
      <c r="AD1415">
        <v>4.0937905137484303E-5</v>
      </c>
      <c r="AE1415">
        <v>0.97049419914682999</v>
      </c>
      <c r="AF1415" s="3">
        <v>1.35869187880556E-3</v>
      </c>
      <c r="AG1415" s="1">
        <v>5.0275263225693399E-7</v>
      </c>
      <c r="AH1415">
        <v>7.8172691355674599</v>
      </c>
      <c r="AI1415">
        <v>0.56023726414316899</v>
      </c>
      <c r="AJ1415">
        <v>3203.8039113903201</v>
      </c>
      <c r="AK1415" t="s">
        <v>85</v>
      </c>
      <c r="AL1415" t="s">
        <v>86</v>
      </c>
      <c r="AM1415">
        <v>12011492863.059999</v>
      </c>
      <c r="AN1415">
        <v>76863</v>
      </c>
      <c r="AO1415" s="1">
        <f t="shared" si="317"/>
        <v>8.6551063513904333E-3</v>
      </c>
      <c r="AP1415" s="5">
        <f t="shared" si="318"/>
        <v>9.9057058916919623</v>
      </c>
      <c r="AQ1415" s="3">
        <f t="shared" si="319"/>
        <v>-3.0350467583061674E-4</v>
      </c>
      <c r="AR1415" s="15">
        <f t="shared" si="320"/>
        <v>-3.3470726046656463E-2</v>
      </c>
      <c r="AT1415" s="15">
        <f t="shared" si="321"/>
        <v>1</v>
      </c>
    </row>
    <row r="1416" spans="1:46" x14ac:dyDescent="0.25">
      <c r="A1416" t="s">
        <v>37</v>
      </c>
      <c r="B1416">
        <v>10.2515492816789</v>
      </c>
      <c r="C1416">
        <v>8.62986504177626E-3</v>
      </c>
      <c r="D1416">
        <v>9.8781746079581101</v>
      </c>
      <c r="E1416">
        <v>-4.4426395579104199</v>
      </c>
      <c r="F1416" s="1">
        <v>0</v>
      </c>
      <c r="G1416" s="1">
        <v>0</v>
      </c>
      <c r="H1416">
        <v>3.7672454030009002</v>
      </c>
      <c r="I1416">
        <v>-90.065044579938601</v>
      </c>
      <c r="J1416">
        <v>-87.7208333744463</v>
      </c>
      <c r="K1416">
        <v>-166.99997689195999</v>
      </c>
      <c r="L1416">
        <v>-63.501996610339297</v>
      </c>
      <c r="M1416">
        <v>71.607070094960804</v>
      </c>
      <c r="N1416">
        <v>84.862378267045401</v>
      </c>
      <c r="O1416">
        <v>45.760620398319297</v>
      </c>
      <c r="P1416">
        <v>149605.843820232</v>
      </c>
      <c r="Q1416">
        <v>196517.598520078</v>
      </c>
      <c r="R1416">
        <v>113.843240934284</v>
      </c>
      <c r="S1416">
        <v>713.06594281416096</v>
      </c>
      <c r="T1416">
        <v>3.8497402117092898E-3</v>
      </c>
      <c r="U1416">
        <v>9.4228225822455894E-2</v>
      </c>
      <c r="V1416">
        <v>0.846048377343112</v>
      </c>
      <c r="W1416">
        <v>1.41390746630565E-2</v>
      </c>
      <c r="X1416">
        <v>4.5584322171375397E-2</v>
      </c>
      <c r="Y1416" s="1">
        <v>0</v>
      </c>
      <c r="Z1416">
        <v>1</v>
      </c>
      <c r="AA1416">
        <v>6.4250955746670104E-4</v>
      </c>
      <c r="AB1416">
        <v>7.80436375210936E-3</v>
      </c>
      <c r="AC1416">
        <v>7.3354289467227E-3</v>
      </c>
      <c r="AD1416">
        <v>1.69801807793087E-4</v>
      </c>
      <c r="AE1416">
        <v>0.98325794892107998</v>
      </c>
      <c r="AF1416" s="3">
        <v>1.76986430805794E-3</v>
      </c>
      <c r="AG1416">
        <v>1.3150778481373201E-5</v>
      </c>
      <c r="AH1416">
        <v>7.90713787478653</v>
      </c>
      <c r="AI1416">
        <v>0.58493809631240601</v>
      </c>
      <c r="AJ1416">
        <v>3850.55243145854</v>
      </c>
      <c r="AK1416" t="s">
        <v>87</v>
      </c>
      <c r="AL1416" t="s">
        <v>88</v>
      </c>
      <c r="AM1416">
        <v>17669647001.919998</v>
      </c>
      <c r="AN1416">
        <v>118108</v>
      </c>
      <c r="AO1416" s="1">
        <f t="shared" si="317"/>
        <v>9.7478028122473404E-3</v>
      </c>
      <c r="AP1416" s="5">
        <f t="shared" si="318"/>
        <v>11.090170714211855</v>
      </c>
      <c r="AQ1416" s="3">
        <f t="shared" si="319"/>
        <v>-7.7501562186270585E-4</v>
      </c>
      <c r="AR1416" s="15">
        <f t="shared" si="320"/>
        <v>-7.5618442145194087E-2</v>
      </c>
      <c r="AT1416" s="15">
        <f t="shared" si="321"/>
        <v>1</v>
      </c>
    </row>
    <row r="1417" spans="1:46" x14ac:dyDescent="0.25">
      <c r="A1417" t="s">
        <v>37</v>
      </c>
      <c r="B1417">
        <v>10.5039547740469</v>
      </c>
      <c r="C1417">
        <v>9.13916481756262E-3</v>
      </c>
      <c r="D1417">
        <v>10.432190386507401</v>
      </c>
      <c r="E1417">
        <v>-5.2576214181006096</v>
      </c>
      <c r="F1417" s="1">
        <v>0</v>
      </c>
      <c r="G1417" s="1">
        <v>0</v>
      </c>
      <c r="H1417">
        <v>3.9203196766830999</v>
      </c>
      <c r="I1417">
        <v>-64.267608856654306</v>
      </c>
      <c r="J1417">
        <v>-60.449258561362498</v>
      </c>
      <c r="K1417">
        <v>-137.12971143119401</v>
      </c>
      <c r="L1417">
        <v>-37.409761379566703</v>
      </c>
      <c r="M1417">
        <v>75.439012240625601</v>
      </c>
      <c r="N1417">
        <v>85.499898055899905</v>
      </c>
      <c r="O1417">
        <v>45.963756322643498</v>
      </c>
      <c r="P1417">
        <v>148025.12656828901</v>
      </c>
      <c r="Q1417">
        <v>198818.83911399901</v>
      </c>
      <c r="R1417">
        <v>105.766127621897</v>
      </c>
      <c r="S1417">
        <v>702.94898487531998</v>
      </c>
      <c r="T1417">
        <v>7.8454369074071797E-3</v>
      </c>
      <c r="U1417">
        <v>3.1898026735631801E-2</v>
      </c>
      <c r="V1417">
        <v>0.91787892259057502</v>
      </c>
      <c r="W1417">
        <v>1.19717422645872E-2</v>
      </c>
      <c r="X1417">
        <v>3.8251308409204897E-2</v>
      </c>
      <c r="Y1417" s="1">
        <v>0</v>
      </c>
      <c r="Z1417">
        <v>1</v>
      </c>
      <c r="AA1417">
        <v>6.3752150871653195E-4</v>
      </c>
      <c r="AB1417">
        <v>7.6816008820774998E-3</v>
      </c>
      <c r="AC1417">
        <v>7.2835125561711098E-3</v>
      </c>
      <c r="AD1417">
        <v>7.7701357325003903E-4</v>
      </c>
      <c r="AE1417">
        <v>0.97756934595124101</v>
      </c>
      <c r="AF1417" s="3">
        <v>2.1506525610927199E-3</v>
      </c>
      <c r="AG1417">
        <v>4.29969910140741E-5</v>
      </c>
      <c r="AH1417">
        <v>7.6856937402128196</v>
      </c>
      <c r="AI1417">
        <v>0.59894834523333396</v>
      </c>
      <c r="AJ1417">
        <v>4005.8996623752901</v>
      </c>
      <c r="AK1417" t="s">
        <v>89</v>
      </c>
      <c r="AL1417" t="s">
        <v>90</v>
      </c>
      <c r="AM1417">
        <v>14429785388.129999</v>
      </c>
      <c r="AN1417">
        <v>97482</v>
      </c>
      <c r="AO1417" s="1">
        <f t="shared" si="317"/>
        <v>1.0071686625980363E-2</v>
      </c>
      <c r="AP1417" s="5">
        <f t="shared" si="318"/>
        <v>11.438502695936858</v>
      </c>
      <c r="AQ1417" s="3">
        <f t="shared" si="319"/>
        <v>-8.6633857449215819E-4</v>
      </c>
      <c r="AR1417" s="15">
        <f t="shared" si="320"/>
        <v>-8.1701945327330772E-2</v>
      </c>
      <c r="AT1417" s="15">
        <f t="shared" si="321"/>
        <v>1</v>
      </c>
    </row>
    <row r="1418" spans="1:46" x14ac:dyDescent="0.25">
      <c r="A1418" t="s">
        <v>37</v>
      </c>
      <c r="B1418">
        <v>11.744978987098699</v>
      </c>
      <c r="C1418">
        <v>1.0304617177450501E-2</v>
      </c>
      <c r="D1418">
        <v>11.6882420243734</v>
      </c>
      <c r="E1418">
        <v>-10.8600726808783</v>
      </c>
      <c r="F1418" s="1">
        <v>0</v>
      </c>
      <c r="G1418" s="1">
        <v>0</v>
      </c>
      <c r="H1418">
        <v>3.8602593554650402</v>
      </c>
      <c r="I1418">
        <v>-37.326802986972098</v>
      </c>
      <c r="J1418">
        <v>-35.232194574316999</v>
      </c>
      <c r="K1418">
        <v>-111.17335507251499</v>
      </c>
      <c r="L1418">
        <v>-11.782468194394299</v>
      </c>
      <c r="M1418">
        <v>74.588041848148805</v>
      </c>
      <c r="N1418">
        <v>87.4777606024264</v>
      </c>
      <c r="O1418">
        <v>47.9051721209254</v>
      </c>
      <c r="P1418">
        <v>155748.539431849</v>
      </c>
      <c r="Q1418">
        <v>202136.984718703</v>
      </c>
      <c r="R1418">
        <v>103.893665379124</v>
      </c>
      <c r="S1418">
        <v>708.47709720708701</v>
      </c>
      <c r="T1418">
        <v>7.0420919565558097E-3</v>
      </c>
      <c r="U1418">
        <v>4.1483871669526301E-2</v>
      </c>
      <c r="V1418">
        <v>0.84987841840508704</v>
      </c>
      <c r="W1418">
        <v>2.9154346369307499E-2</v>
      </c>
      <c r="X1418">
        <v>7.9483363556079004E-2</v>
      </c>
      <c r="Y1418" s="1">
        <v>0</v>
      </c>
      <c r="Z1418">
        <v>1</v>
      </c>
      <c r="AA1418">
        <v>5.9133075411520902E-4</v>
      </c>
      <c r="AB1418">
        <v>8.0024702492305505E-3</v>
      </c>
      <c r="AC1418">
        <v>7.5455497863591604E-3</v>
      </c>
      <c r="AD1418">
        <v>1.6351817329425401E-3</v>
      </c>
      <c r="AE1418">
        <v>0.97272368039962998</v>
      </c>
      <c r="AF1418" s="3">
        <v>2.5290815690390302E-3</v>
      </c>
      <c r="AG1418">
        <v>7.5622615506706504E-5</v>
      </c>
      <c r="AH1418">
        <v>7.6209893306363501</v>
      </c>
      <c r="AI1418">
        <v>0.58464799022486402</v>
      </c>
      <c r="AJ1418">
        <v>3700.3638656092598</v>
      </c>
      <c r="AK1418" t="s">
        <v>91</v>
      </c>
      <c r="AL1418" t="s">
        <v>92</v>
      </c>
      <c r="AM1418">
        <v>31574589901.939999</v>
      </c>
      <c r="AN1418">
        <v>202728</v>
      </c>
      <c r="AO1418" s="1">
        <f t="shared" si="317"/>
        <v>1.0665962109513399E-2</v>
      </c>
      <c r="AP1418" s="5">
        <f t="shared" si="318"/>
        <v>12.074385128585142</v>
      </c>
      <c r="AQ1418" s="3">
        <f t="shared" si="319"/>
        <v>-3.0834250366437721E-4</v>
      </c>
      <c r="AR1418" s="15">
        <f t="shared" si="320"/>
        <v>-2.7281400914287546E-2</v>
      </c>
      <c r="AT1418" s="15">
        <f t="shared" si="321"/>
        <v>1</v>
      </c>
    </row>
    <row r="1419" spans="1:46" x14ac:dyDescent="0.25">
      <c r="A1419" t="s">
        <v>37</v>
      </c>
      <c r="B1419">
        <v>13.792880739020299</v>
      </c>
      <c r="C1419">
        <v>1.1222171378615401E-2</v>
      </c>
      <c r="D1419">
        <v>12.665741766391401</v>
      </c>
      <c r="E1419">
        <v>-13.109461433312701</v>
      </c>
      <c r="F1419" s="1">
        <v>0</v>
      </c>
      <c r="G1419" s="1">
        <v>0</v>
      </c>
      <c r="H1419">
        <v>3.7718398181275301</v>
      </c>
      <c r="I1419">
        <v>-12.772746118558899</v>
      </c>
      <c r="J1419">
        <v>-11.0465919056993</v>
      </c>
      <c r="K1419">
        <v>-88.1747351042834</v>
      </c>
      <c r="L1419">
        <v>11.6740996954385</v>
      </c>
      <c r="M1419">
        <v>72.718278820485295</v>
      </c>
      <c r="N1419">
        <v>89.828374416712293</v>
      </c>
      <c r="O1419">
        <v>49.972472750331903</v>
      </c>
      <c r="P1419">
        <v>162771.093821013</v>
      </c>
      <c r="Q1419">
        <v>203339.72918908001</v>
      </c>
      <c r="R1419">
        <v>105.776216963152</v>
      </c>
      <c r="S1419">
        <v>713.58031595355305</v>
      </c>
      <c r="T1419">
        <v>9.4248273022131696E-3</v>
      </c>
      <c r="U1419">
        <v>6.3514236641410995E-2</v>
      </c>
      <c r="V1419">
        <v>0.77201784824166697</v>
      </c>
      <c r="W1419">
        <v>4.53169101214419E-2</v>
      </c>
      <c r="X1419">
        <v>0.119151004995479</v>
      </c>
      <c r="Y1419" s="1">
        <v>0</v>
      </c>
      <c r="Z1419">
        <v>1</v>
      </c>
      <c r="AA1419">
        <v>5.3684408052964098E-4</v>
      </c>
      <c r="AB1419">
        <v>8.4378300974368107E-3</v>
      </c>
      <c r="AC1419">
        <v>7.8767104750637404E-3</v>
      </c>
      <c r="AD1419">
        <v>1.9949444865738101E-3</v>
      </c>
      <c r="AE1419">
        <v>0.98192448700741797</v>
      </c>
      <c r="AF1419" s="3">
        <v>2.9457734610222499E-3</v>
      </c>
      <c r="AG1419">
        <v>2.5256081362799802E-4</v>
      </c>
      <c r="AH1419">
        <v>7.7536951337224602</v>
      </c>
      <c r="AI1419">
        <v>0.57542677148294197</v>
      </c>
      <c r="AJ1419">
        <v>3371.2857347027398</v>
      </c>
      <c r="AK1419" t="s">
        <v>93</v>
      </c>
      <c r="AL1419" t="s">
        <v>94</v>
      </c>
      <c r="AM1419">
        <v>48558523793.059998</v>
      </c>
      <c r="AN1419">
        <v>298324</v>
      </c>
      <c r="AO1419" s="1">
        <f t="shared" si="317"/>
        <v>1.1359328016615631E-2</v>
      </c>
      <c r="AP1419" s="5">
        <f t="shared" si="318"/>
        <v>12.811003989688796</v>
      </c>
      <c r="AQ1419" s="3">
        <f t="shared" si="319"/>
        <v>9.3261963392612598E-4</v>
      </c>
      <c r="AR1419" s="15">
        <f t="shared" si="320"/>
        <v>7.6643231874862217E-2</v>
      </c>
      <c r="AT1419" s="15">
        <f t="shared" si="321"/>
        <v>1</v>
      </c>
    </row>
    <row r="1420" spans="1:46" x14ac:dyDescent="0.25">
      <c r="A1420" t="s">
        <v>37</v>
      </c>
      <c r="B1420">
        <v>14.1512253872164</v>
      </c>
      <c r="C1420">
        <v>1.1856377142375999E-2</v>
      </c>
      <c r="D1420">
        <v>13.3355737044857</v>
      </c>
      <c r="E1420">
        <v>-3.7438061897153001</v>
      </c>
      <c r="F1420" s="1">
        <v>0</v>
      </c>
      <c r="G1420" s="1">
        <v>0</v>
      </c>
      <c r="H1420">
        <v>4.0857429802363798</v>
      </c>
      <c r="I1420">
        <v>12.102019224704</v>
      </c>
      <c r="J1420">
        <v>13.6951759335291</v>
      </c>
      <c r="K1420">
        <v>-62.296988065322999</v>
      </c>
      <c r="L1420">
        <v>37.7202947882123</v>
      </c>
      <c r="M1420">
        <v>77.454849697104393</v>
      </c>
      <c r="N1420">
        <v>89.650354726265903</v>
      </c>
      <c r="O1420">
        <v>48.961239768913401</v>
      </c>
      <c r="P1420">
        <v>155308.228034345</v>
      </c>
      <c r="Q1420">
        <v>196587.02255651299</v>
      </c>
      <c r="R1420">
        <v>95.472250323901406</v>
      </c>
      <c r="S1420">
        <v>706.51769342416696</v>
      </c>
      <c r="T1420">
        <v>1.3110587156348301E-2</v>
      </c>
      <c r="U1420">
        <v>6.0788840480421998E-2</v>
      </c>
      <c r="V1420">
        <v>0.85602593998647103</v>
      </c>
      <c r="W1420">
        <v>2.1253138725526002E-2</v>
      </c>
      <c r="X1420">
        <v>6.1932080807580003E-2</v>
      </c>
      <c r="Y1420" s="1">
        <v>0</v>
      </c>
      <c r="Z1420">
        <v>1</v>
      </c>
      <c r="AA1420">
        <v>5.7610274276989398E-4</v>
      </c>
      <c r="AB1420">
        <v>8.0759095874712999E-3</v>
      </c>
      <c r="AC1420">
        <v>7.7224351660270703E-3</v>
      </c>
      <c r="AD1420">
        <v>2.87572940230438E-3</v>
      </c>
      <c r="AE1420">
        <v>0.98777253493683703</v>
      </c>
      <c r="AF1420" s="3">
        <v>3.3584266187852399E-3</v>
      </c>
      <c r="AG1420">
        <v>3.2863139774710101E-4</v>
      </c>
      <c r="AH1420">
        <v>7.5318219764626102</v>
      </c>
      <c r="AI1420">
        <v>0.60163121244057105</v>
      </c>
      <c r="AJ1420">
        <v>4558.3740028428701</v>
      </c>
      <c r="AK1420" t="s">
        <v>95</v>
      </c>
      <c r="AL1420" t="s">
        <v>96</v>
      </c>
      <c r="AM1420">
        <v>54290786657.510002</v>
      </c>
      <c r="AN1420">
        <v>349568</v>
      </c>
      <c r="AO1420" s="1">
        <f t="shared" si="317"/>
        <v>1.1656964527582204E-2</v>
      </c>
      <c r="AP1420" s="5">
        <f t="shared" si="318"/>
        <v>13.125468523755213</v>
      </c>
      <c r="AQ1420" s="3">
        <f t="shared" si="319"/>
        <v>9.7777771855338431E-4</v>
      </c>
      <c r="AR1420" s="15">
        <f t="shared" si="320"/>
        <v>7.8150114154379668E-2</v>
      </c>
      <c r="AT1420" s="15">
        <f t="shared" si="321"/>
        <v>1</v>
      </c>
    </row>
    <row r="1421" spans="1:46" x14ac:dyDescent="0.25">
      <c r="A1421" t="s">
        <v>37</v>
      </c>
      <c r="B1421">
        <v>15.4944427231313</v>
      </c>
      <c r="C1421">
        <v>1.2972615907199701E-2</v>
      </c>
      <c r="D1421">
        <v>14.503089218096401</v>
      </c>
      <c r="E1421">
        <v>-0.82630062072974597</v>
      </c>
      <c r="F1421" s="1">
        <v>0</v>
      </c>
      <c r="G1421" s="1">
        <v>0</v>
      </c>
      <c r="H1421">
        <v>4.2074726213937597</v>
      </c>
      <c r="I1421">
        <v>36.231883271239901</v>
      </c>
      <c r="J1421">
        <v>37.594803777129499</v>
      </c>
      <c r="K1421">
        <v>-38.6506349044448</v>
      </c>
      <c r="L1421">
        <v>61.710639276858899</v>
      </c>
      <c r="M1421">
        <v>79.067749723129893</v>
      </c>
      <c r="N1421">
        <v>90.590399668640103</v>
      </c>
      <c r="O1421">
        <v>49.081340714436003</v>
      </c>
      <c r="P1421">
        <v>156214.81387335499</v>
      </c>
      <c r="Q1421">
        <v>194924.16636746601</v>
      </c>
      <c r="R1421">
        <v>91.041562027646407</v>
      </c>
      <c r="S1421">
        <v>706.95508220691295</v>
      </c>
      <c r="T1421">
        <v>1.4050867788039E-2</v>
      </c>
      <c r="U1421">
        <v>5.5159391649692802E-2</v>
      </c>
      <c r="V1421">
        <v>0.91101511734233398</v>
      </c>
      <c r="W1421">
        <v>9.0009110993923992E-3</v>
      </c>
      <c r="X1421">
        <v>2.4824579908579999E-2</v>
      </c>
      <c r="Y1421" s="1">
        <v>0</v>
      </c>
      <c r="Z1421">
        <v>1</v>
      </c>
      <c r="AA1421">
        <v>5.7573049290508696E-4</v>
      </c>
      <c r="AB1421">
        <v>8.0686355742676397E-3</v>
      </c>
      <c r="AC1421">
        <v>7.7570442922910796E-3</v>
      </c>
      <c r="AD1421">
        <v>3.8002987697077898E-3</v>
      </c>
      <c r="AE1421">
        <v>0.99514719887440295</v>
      </c>
      <c r="AF1421" s="3">
        <v>3.6322872758915701E-3</v>
      </c>
      <c r="AG1421">
        <v>5.2796521123619198E-4</v>
      </c>
      <c r="AH1421">
        <v>7.5444281261577801</v>
      </c>
      <c r="AI1421">
        <v>0.63377905704857795</v>
      </c>
      <c r="AJ1421">
        <v>5202.8114002122202</v>
      </c>
      <c r="AK1421" t="s">
        <v>97</v>
      </c>
      <c r="AL1421" t="s">
        <v>98</v>
      </c>
      <c r="AM1421">
        <v>61467092533.260002</v>
      </c>
      <c r="AN1421">
        <v>393478</v>
      </c>
      <c r="AO1421" s="1">
        <f t="shared" si="317"/>
        <v>1.1965062061087736E-2</v>
      </c>
      <c r="AP1421" s="5">
        <f t="shared" si="318"/>
        <v>13.449890125739261</v>
      </c>
      <c r="AQ1421" s="3">
        <f t="shared" si="319"/>
        <v>1.9663916828961212E-3</v>
      </c>
      <c r="AR1421" s="15">
        <f t="shared" si="320"/>
        <v>0.15201258733551648</v>
      </c>
      <c r="AT1421" s="15">
        <f t="shared" si="321"/>
        <v>1</v>
      </c>
    </row>
    <row r="1422" spans="1:46" x14ac:dyDescent="0.25">
      <c r="A1422" t="s">
        <v>37</v>
      </c>
      <c r="B1422">
        <v>17.8987160060673</v>
      </c>
      <c r="C1422">
        <v>1.4483526759164899E-2</v>
      </c>
      <c r="D1422">
        <v>16.060446128055599</v>
      </c>
      <c r="E1422">
        <v>1.3770988495386101</v>
      </c>
      <c r="F1422" s="1">
        <v>0</v>
      </c>
      <c r="G1422" s="1">
        <v>0</v>
      </c>
      <c r="H1422">
        <v>4.4299026829835597</v>
      </c>
      <c r="I1422">
        <v>62.308639155794303</v>
      </c>
      <c r="J1422">
        <v>64.133385873537904</v>
      </c>
      <c r="K1422">
        <v>-8.3103809211042901</v>
      </c>
      <c r="L1422">
        <v>88.024559192032697</v>
      </c>
      <c r="M1422">
        <v>80.771869605836102</v>
      </c>
      <c r="N1422">
        <v>90.912247483864604</v>
      </c>
      <c r="O1422">
        <v>49.462091330891802</v>
      </c>
      <c r="P1422">
        <v>154785.07987826501</v>
      </c>
      <c r="Q1422">
        <v>196029.32260305501</v>
      </c>
      <c r="R1422">
        <v>82.381728460867294</v>
      </c>
      <c r="S1422">
        <v>700.92365140470304</v>
      </c>
      <c r="T1422">
        <v>1.8454506650735399E-2</v>
      </c>
      <c r="U1422">
        <v>1.23704204843459E-2</v>
      </c>
      <c r="V1422">
        <v>0.98083891755156905</v>
      </c>
      <c r="W1422">
        <v>1.8467971703339E-3</v>
      </c>
      <c r="X1422">
        <v>4.9438647937505202E-3</v>
      </c>
      <c r="Y1422" s="1">
        <v>0</v>
      </c>
      <c r="Z1422">
        <v>1</v>
      </c>
      <c r="AA1422">
        <v>5.8591866745144399E-4</v>
      </c>
      <c r="AB1422">
        <v>7.74628001841273E-3</v>
      </c>
      <c r="AC1422">
        <v>7.5936176540127099E-3</v>
      </c>
      <c r="AD1422">
        <v>4.9405369050248699E-3</v>
      </c>
      <c r="AE1422">
        <v>1.0002829191463201</v>
      </c>
      <c r="AF1422" s="3">
        <v>3.7510609467986998E-3</v>
      </c>
      <c r="AG1422">
        <v>1.21082341921718E-3</v>
      </c>
      <c r="AH1422">
        <v>7.3495914425588103</v>
      </c>
      <c r="AI1422">
        <v>0.61540571048673398</v>
      </c>
      <c r="AJ1422">
        <v>6007.5442046791304</v>
      </c>
      <c r="AK1422" t="s">
        <v>99</v>
      </c>
      <c r="AL1422" t="s">
        <v>100</v>
      </c>
      <c r="AM1422">
        <v>55780363590.970001</v>
      </c>
      <c r="AN1422">
        <v>360373</v>
      </c>
      <c r="AO1422" s="1">
        <f t="shared" si="317"/>
        <v>1.1930597268262854E-2</v>
      </c>
      <c r="AP1422" s="5">
        <f t="shared" si="318"/>
        <v>13.413654516991368</v>
      </c>
      <c r="AQ1422" s="3">
        <f t="shared" si="319"/>
        <v>4.3698005317996842E-3</v>
      </c>
      <c r="AR1422" s="15">
        <f t="shared" si="320"/>
        <v>0.33436536503863334</v>
      </c>
      <c r="AT1422" s="15">
        <f t="shared" si="321"/>
        <v>1</v>
      </c>
    </row>
    <row r="1423" spans="1:46" x14ac:dyDescent="0.25">
      <c r="A1423" t="s">
        <v>37</v>
      </c>
      <c r="B1423">
        <v>19.7530418948059</v>
      </c>
      <c r="C1423">
        <v>1.7440087667702501E-2</v>
      </c>
      <c r="D1423">
        <v>19.032916584660398</v>
      </c>
      <c r="E1423">
        <v>-0.44484614751559798</v>
      </c>
      <c r="F1423" s="1">
        <v>0</v>
      </c>
      <c r="G1423" s="1">
        <v>0</v>
      </c>
      <c r="H1423">
        <v>4.4319012219346803</v>
      </c>
      <c r="I1423">
        <v>87.264580228389704</v>
      </c>
      <c r="J1423">
        <v>88.149260918592006</v>
      </c>
      <c r="K1423">
        <v>16.566527244091201</v>
      </c>
      <c r="L1423">
        <v>112.21743616979199</v>
      </c>
      <c r="M1423">
        <v>79.642442291592005</v>
      </c>
      <c r="N1423">
        <v>92.154067372527805</v>
      </c>
      <c r="O1423">
        <v>50.507966488815697</v>
      </c>
      <c r="P1423">
        <v>159611.93329947299</v>
      </c>
      <c r="Q1423">
        <v>196149.86215283399</v>
      </c>
      <c r="R1423">
        <v>82.694755377323602</v>
      </c>
      <c r="S1423">
        <v>704.83243184309799</v>
      </c>
      <c r="T1423">
        <v>1.6704793783173601E-2</v>
      </c>
      <c r="U1423">
        <v>2.3352295225016399E-3</v>
      </c>
      <c r="V1423">
        <v>0.99508656044384303</v>
      </c>
      <c r="W1423">
        <v>7.8186082112844204E-4</v>
      </c>
      <c r="X1423">
        <v>1.79634921252603E-3</v>
      </c>
      <c r="Y1423" s="1">
        <v>0</v>
      </c>
      <c r="Z1423">
        <v>1</v>
      </c>
      <c r="AA1423">
        <v>5.6232497356734101E-4</v>
      </c>
      <c r="AB1423">
        <v>7.6684761161787797E-3</v>
      </c>
      <c r="AC1423">
        <v>7.4980725734128204E-3</v>
      </c>
      <c r="AD1423">
        <v>6.3919997642970204E-3</v>
      </c>
      <c r="AE1423">
        <v>0.99506325437057397</v>
      </c>
      <c r="AF1423" s="3">
        <v>3.78124036660818E-3</v>
      </c>
      <c r="AG1423">
        <v>2.8173438794811901E-3</v>
      </c>
      <c r="AH1423">
        <v>7.44051331443577</v>
      </c>
      <c r="AI1423">
        <v>0.60396146145616703</v>
      </c>
      <c r="AJ1423">
        <v>6128.4545335658104</v>
      </c>
      <c r="AK1423" t="s">
        <v>101</v>
      </c>
      <c r="AL1423" t="s">
        <v>102</v>
      </c>
      <c r="AM1423">
        <v>65459567248.980003</v>
      </c>
      <c r="AN1423">
        <v>410117</v>
      </c>
      <c r="AO1423" s="1">
        <f t="shared" si="317"/>
        <v>1.1841637913588341E-2</v>
      </c>
      <c r="AP1423" s="5">
        <f t="shared" si="318"/>
        <v>13.320060110197407</v>
      </c>
      <c r="AQ1423" s="3">
        <f t="shared" si="319"/>
        <v>6.3296801501130841E-3</v>
      </c>
      <c r="AR1423" s="15">
        <f t="shared" si="320"/>
        <v>0.48295441097023373</v>
      </c>
      <c r="AT1423" s="15">
        <f t="shared" si="321"/>
        <v>1</v>
      </c>
    </row>
    <row r="1424" spans="1:46" x14ac:dyDescent="0.25">
      <c r="A1424" t="s">
        <v>37</v>
      </c>
      <c r="B1424">
        <v>20.019362912264601</v>
      </c>
      <c r="C1424">
        <v>1.85694614969634E-2</v>
      </c>
      <c r="D1424">
        <v>20.142665519259801</v>
      </c>
      <c r="E1424">
        <v>10.437125341901799</v>
      </c>
      <c r="F1424" s="1">
        <v>0</v>
      </c>
      <c r="G1424" s="1">
        <v>0</v>
      </c>
      <c r="H1424">
        <v>4.6376076292710202</v>
      </c>
      <c r="I1424">
        <v>110.32048221196899</v>
      </c>
      <c r="J1424">
        <v>111.53159945265099</v>
      </c>
      <c r="K1424">
        <v>41.3862880322325</v>
      </c>
      <c r="L1424">
        <v>136.56015829881801</v>
      </c>
      <c r="M1424">
        <v>80.339778005233299</v>
      </c>
      <c r="N1424">
        <v>92.651171196468795</v>
      </c>
      <c r="O1424">
        <v>51.051580908336199</v>
      </c>
      <c r="P1424">
        <v>151841.41427389401</v>
      </c>
      <c r="Q1424">
        <v>185198.43280147901</v>
      </c>
      <c r="R1424">
        <v>80.787908039616198</v>
      </c>
      <c r="S1424">
        <v>698.53885479634698</v>
      </c>
      <c r="T1424">
        <v>2.3506657015245101E-2</v>
      </c>
      <c r="U1424">
        <v>1.61515870129222E-3</v>
      </c>
      <c r="V1424">
        <v>0.99616208158961905</v>
      </c>
      <c r="W1424">
        <v>5.6537167850525996E-4</v>
      </c>
      <c r="X1424">
        <v>1.6573880305828801E-3</v>
      </c>
      <c r="Y1424" s="1">
        <v>0</v>
      </c>
      <c r="Z1424">
        <v>1</v>
      </c>
      <c r="AA1424">
        <v>5.59911416666562E-4</v>
      </c>
      <c r="AB1424">
        <v>7.6013362526590501E-3</v>
      </c>
      <c r="AC1424">
        <v>7.4930927831637802E-3</v>
      </c>
      <c r="AD1424">
        <v>6.8174065277883597E-3</v>
      </c>
      <c r="AE1424">
        <v>1.0000879066178701</v>
      </c>
      <c r="AF1424" s="3">
        <v>3.8003340451479299E-3</v>
      </c>
      <c r="AG1424">
        <v>3.5908565099535901E-3</v>
      </c>
      <c r="AH1424">
        <v>7.3513986552641297</v>
      </c>
      <c r="AI1424">
        <v>0.61533668922443996</v>
      </c>
      <c r="AJ1424">
        <v>7129.40576655512</v>
      </c>
      <c r="AK1424" t="s">
        <v>103</v>
      </c>
      <c r="AL1424" t="s">
        <v>104</v>
      </c>
      <c r="AM1424">
        <v>46522387236.550003</v>
      </c>
      <c r="AN1424">
        <v>306388</v>
      </c>
      <c r="AO1424" s="1">
        <f t="shared" si="317"/>
        <v>1.1853338244978272E-2</v>
      </c>
      <c r="AP1424" s="5">
        <f t="shared" si="318"/>
        <v>13.332375358640004</v>
      </c>
      <c r="AQ1424" s="3">
        <f t="shared" si="319"/>
        <v>6.5899321822849646E-3</v>
      </c>
      <c r="AR1424" s="15">
        <f t="shared" si="320"/>
        <v>0.5015601026632599</v>
      </c>
      <c r="AT1424" s="15">
        <f t="shared" si="321"/>
        <v>1</v>
      </c>
    </row>
    <row r="1425" spans="1:46" x14ac:dyDescent="0.25">
      <c r="A1425" t="s">
        <v>37</v>
      </c>
      <c r="B1425">
        <v>20.9834271284221</v>
      </c>
      <c r="C1425">
        <v>1.9304401736613401E-2</v>
      </c>
      <c r="D1425">
        <v>20.857327352785902</v>
      </c>
      <c r="E1425">
        <v>16.0991667732801</v>
      </c>
      <c r="F1425" s="1">
        <v>0</v>
      </c>
      <c r="G1425" s="1">
        <v>0</v>
      </c>
      <c r="H1425">
        <v>4.8287733198140401</v>
      </c>
      <c r="I1425">
        <v>133.579617280392</v>
      </c>
      <c r="J1425">
        <v>134.47860563944101</v>
      </c>
      <c r="K1425">
        <v>65.110352274341494</v>
      </c>
      <c r="L1425">
        <v>161.01635158264301</v>
      </c>
      <c r="M1425">
        <v>82.650475331241097</v>
      </c>
      <c r="N1425">
        <v>93.272797363270399</v>
      </c>
      <c r="O1425">
        <v>51.4664697069895</v>
      </c>
      <c r="P1425">
        <v>145236.553506633</v>
      </c>
      <c r="Q1425">
        <v>173579.77648830801</v>
      </c>
      <c r="R1425">
        <v>77.754414089797507</v>
      </c>
      <c r="S1425">
        <v>694.00070269135097</v>
      </c>
      <c r="T1425">
        <v>2.8273182055566299E-2</v>
      </c>
      <c r="U1425">
        <v>1.0681123824605001E-3</v>
      </c>
      <c r="V1425">
        <v>0.997499903847613</v>
      </c>
      <c r="W1425">
        <v>3.1389649763710002E-4</v>
      </c>
      <c r="X1425">
        <v>1.11808727228846E-3</v>
      </c>
      <c r="Y1425" s="1">
        <v>0</v>
      </c>
      <c r="Z1425">
        <v>1</v>
      </c>
      <c r="AA1425">
        <v>5.7556622603684995E-4</v>
      </c>
      <c r="AB1425">
        <v>7.5041972279859502E-3</v>
      </c>
      <c r="AC1425">
        <v>7.4213311559142101E-3</v>
      </c>
      <c r="AD1425">
        <v>7.2609231643521498E-3</v>
      </c>
      <c r="AE1425">
        <v>1.0002209744927899</v>
      </c>
      <c r="AF1425" s="3">
        <v>3.80083970307262E-3</v>
      </c>
      <c r="AG1425">
        <v>3.9637760429019004E-3</v>
      </c>
      <c r="AH1425">
        <v>7.1103507460077697</v>
      </c>
      <c r="AI1425">
        <v>0.61352114383408196</v>
      </c>
      <c r="AJ1425">
        <v>8111.3908021470797</v>
      </c>
      <c r="AK1425" t="s">
        <v>105</v>
      </c>
      <c r="AL1425" t="s">
        <v>106</v>
      </c>
      <c r="AM1425">
        <v>35327194038.400002</v>
      </c>
      <c r="AN1425">
        <v>243239</v>
      </c>
      <c r="AO1425" s="1">
        <f t="shared" si="317"/>
        <v>1.179773708502368E-2</v>
      </c>
      <c r="AP1425" s="5">
        <f t="shared" si="318"/>
        <v>13.273837748022022</v>
      </c>
      <c r="AQ1425" s="3">
        <f t="shared" si="319"/>
        <v>7.6369735106178224E-3</v>
      </c>
      <c r="AR1425" s="15">
        <f t="shared" si="320"/>
        <v>0.58081087977355383</v>
      </c>
      <c r="AT1425" s="15">
        <f t="shared" si="321"/>
        <v>1</v>
      </c>
    </row>
    <row r="1426" spans="1:46" x14ac:dyDescent="0.25">
      <c r="A1426" t="s">
        <v>37</v>
      </c>
      <c r="B1426">
        <v>21.6342631084005</v>
      </c>
      <c r="C1426">
        <v>1.9740660663941301E-2</v>
      </c>
      <c r="D1426">
        <v>21.278771247228502</v>
      </c>
      <c r="E1426">
        <v>22.923472831865102</v>
      </c>
      <c r="F1426" s="1">
        <v>0</v>
      </c>
      <c r="G1426" s="1">
        <v>0</v>
      </c>
      <c r="H1426">
        <v>5.0618759024705904</v>
      </c>
      <c r="I1426">
        <v>157.78767214027201</v>
      </c>
      <c r="J1426">
        <v>158.73244964064199</v>
      </c>
      <c r="K1426">
        <v>91.272467308884799</v>
      </c>
      <c r="L1426">
        <v>185.995253544782</v>
      </c>
      <c r="M1426">
        <v>84.187042382100401</v>
      </c>
      <c r="N1426">
        <v>94.222455210144105</v>
      </c>
      <c r="O1426">
        <v>52.360695901009102</v>
      </c>
      <c r="P1426">
        <v>141296.984513984</v>
      </c>
      <c r="Q1426">
        <v>169039.91866474101</v>
      </c>
      <c r="R1426">
        <v>74.401297570453295</v>
      </c>
      <c r="S1426">
        <v>688.62874368466601</v>
      </c>
      <c r="T1426">
        <v>4.53017928904626E-2</v>
      </c>
      <c r="U1426">
        <v>1.16462659538474E-3</v>
      </c>
      <c r="V1426">
        <v>0.997781006821854</v>
      </c>
      <c r="W1426">
        <v>3.7652012733645901E-4</v>
      </c>
      <c r="X1426">
        <v>6.7784645542451902E-4</v>
      </c>
      <c r="Y1426" s="1">
        <v>0</v>
      </c>
      <c r="Z1426">
        <v>1</v>
      </c>
      <c r="AA1426">
        <v>5.7907063458290001E-4</v>
      </c>
      <c r="AB1426">
        <v>7.3191857713474397E-3</v>
      </c>
      <c r="AC1426">
        <v>7.3253218442086302E-3</v>
      </c>
      <c r="AD1426">
        <v>7.2295598077780302E-3</v>
      </c>
      <c r="AE1426">
        <v>1.00379900257879</v>
      </c>
      <c r="AF1426" s="3">
        <v>3.8144362097994101E-3</v>
      </c>
      <c r="AG1426">
        <v>4.6129212338836198E-3</v>
      </c>
      <c r="AH1426">
        <v>6.8697510396761103</v>
      </c>
      <c r="AI1426">
        <v>0.58910461032691497</v>
      </c>
      <c r="AJ1426">
        <v>9303.2322269424894</v>
      </c>
      <c r="AK1426" t="s">
        <v>107</v>
      </c>
      <c r="AL1426" t="s">
        <v>108</v>
      </c>
      <c r="AM1426">
        <v>17130987699.459999</v>
      </c>
      <c r="AN1426">
        <v>121241</v>
      </c>
      <c r="AO1426" s="1">
        <f t="shared" ref="AO1426:AO1428" si="322">AA1426+AC1426*$AO$1409+AF1426*AT1426</f>
        <v>7.9043924787915304E-3</v>
      </c>
      <c r="AP1426" s="5">
        <f t="shared" si="318"/>
        <v>9.0835809498340794</v>
      </c>
      <c r="AQ1426" s="3">
        <f t="shared" ref="AQ1426:AQ1428" si="323">(1-(1-B1426/100)^(1/12))- AO1426</f>
        <v>1.2205924467876897E-2</v>
      </c>
      <c r="AR1426" s="15">
        <f t="shared" ref="AR1426:AR1428" si="324">B1426/AP1426-1</f>
        <v>1.3816888106001488</v>
      </c>
    </row>
    <row r="1427" spans="1:46" x14ac:dyDescent="0.25">
      <c r="A1427" t="s">
        <v>37</v>
      </c>
      <c r="B1427">
        <v>20.188007734492398</v>
      </c>
      <c r="C1427">
        <v>1.9345649809639799E-2</v>
      </c>
      <c r="D1427">
        <v>20.897263019013899</v>
      </c>
      <c r="E1427">
        <v>32.878382238802502</v>
      </c>
      <c r="F1427" s="1">
        <v>0</v>
      </c>
      <c r="G1427" s="1">
        <v>0</v>
      </c>
      <c r="H1427">
        <v>5.2617891446647302</v>
      </c>
      <c r="I1427">
        <v>181.306182023768</v>
      </c>
      <c r="J1427">
        <v>182.10691218513199</v>
      </c>
      <c r="K1427">
        <v>115.70548456050901</v>
      </c>
      <c r="L1427">
        <v>210.56709910291701</v>
      </c>
      <c r="M1427">
        <v>85.846465162722595</v>
      </c>
      <c r="N1427">
        <v>94.559323922253299</v>
      </c>
      <c r="O1427">
        <v>52.395522684622698</v>
      </c>
      <c r="P1427">
        <v>136224.11281698101</v>
      </c>
      <c r="Q1427">
        <v>163835.408305185</v>
      </c>
      <c r="R1427">
        <v>72.724632783560907</v>
      </c>
      <c r="S1427">
        <v>683.54735800855099</v>
      </c>
      <c r="T1427">
        <v>5.6449094947080697E-2</v>
      </c>
      <c r="U1427">
        <v>1.75267473428684E-3</v>
      </c>
      <c r="V1427">
        <v>0.99712898522904503</v>
      </c>
      <c r="W1427">
        <v>4.0925546999484401E-4</v>
      </c>
      <c r="X1427">
        <v>7.0908456667303403E-4</v>
      </c>
      <c r="Y1427" s="1">
        <v>0</v>
      </c>
      <c r="Z1427">
        <v>1</v>
      </c>
      <c r="AA1427">
        <v>5.9271076636179399E-4</v>
      </c>
      <c r="AB1427">
        <v>7.1940729703289996E-3</v>
      </c>
      <c r="AC1427">
        <v>7.2420750109232698E-3</v>
      </c>
      <c r="AD1427">
        <v>7.0869538436116103E-3</v>
      </c>
      <c r="AE1427">
        <v>0.99866130279668697</v>
      </c>
      <c r="AF1427" s="3">
        <v>3.7949129506274098E-3</v>
      </c>
      <c r="AG1427">
        <v>4.4719895503765698E-3</v>
      </c>
      <c r="AH1427">
        <v>6.78926471618664</v>
      </c>
      <c r="AI1427">
        <v>0.60159251800108404</v>
      </c>
      <c r="AJ1427">
        <v>10665.229768900999</v>
      </c>
      <c r="AK1427" t="s">
        <v>109</v>
      </c>
      <c r="AL1427" t="s">
        <v>110</v>
      </c>
      <c r="AM1427">
        <v>9623280001.7299995</v>
      </c>
      <c r="AN1427">
        <v>70643</v>
      </c>
      <c r="AO1427" s="1">
        <f t="shared" si="322"/>
        <v>7.8347857772850631E-3</v>
      </c>
      <c r="AP1427" s="5">
        <f t="shared" si="318"/>
        <v>9.0070056527273739</v>
      </c>
      <c r="AQ1427" s="3">
        <f t="shared" si="323"/>
        <v>1.0781125032298295E-2</v>
      </c>
      <c r="AR1427" s="15">
        <f t="shared" si="324"/>
        <v>1.2413672770794091</v>
      </c>
    </row>
    <row r="1428" spans="1:46" x14ac:dyDescent="0.25">
      <c r="A1428" t="s">
        <v>37</v>
      </c>
      <c r="B1428">
        <v>20.232591906918199</v>
      </c>
      <c r="C1428">
        <v>1.9138276860378899E-2</v>
      </c>
      <c r="D1428">
        <v>20.6963009605415</v>
      </c>
      <c r="E1428">
        <v>50.867850469404097</v>
      </c>
      <c r="F1428" s="1">
        <v>0</v>
      </c>
      <c r="G1428" s="1">
        <v>0</v>
      </c>
      <c r="H1428">
        <v>5.4595679394090597</v>
      </c>
      <c r="I1428">
        <v>202.81117721845499</v>
      </c>
      <c r="J1428">
        <v>204.89555867579799</v>
      </c>
      <c r="K1428">
        <v>139.74620307376401</v>
      </c>
      <c r="L1428">
        <v>234.63487383855099</v>
      </c>
      <c r="M1428">
        <v>84.124165438607207</v>
      </c>
      <c r="N1428">
        <v>93.999376277467803</v>
      </c>
      <c r="O1428">
        <v>52.093793625219597</v>
      </c>
      <c r="P1428">
        <v>125145.993413006</v>
      </c>
      <c r="Q1428">
        <v>151901.664487979</v>
      </c>
      <c r="R1428">
        <v>77.860546491675805</v>
      </c>
      <c r="S1428">
        <v>679.67449113101497</v>
      </c>
      <c r="T1428">
        <v>7.9636435938924305E-2</v>
      </c>
      <c r="U1428">
        <v>6.8328363849009298E-3</v>
      </c>
      <c r="V1428">
        <v>0.99212622188680999</v>
      </c>
      <c r="W1428">
        <v>7.00440105373905E-4</v>
      </c>
      <c r="X1428">
        <v>3.4050162291458699E-4</v>
      </c>
      <c r="Y1428" s="1">
        <v>0</v>
      </c>
      <c r="Z1428">
        <v>1</v>
      </c>
      <c r="AA1428">
        <v>5.7956856566064997E-4</v>
      </c>
      <c r="AB1428">
        <v>7.3031138329555196E-3</v>
      </c>
      <c r="AC1428">
        <v>7.3152558201229796E-3</v>
      </c>
      <c r="AD1428">
        <v>6.9215674466077404E-3</v>
      </c>
      <c r="AE1428">
        <v>1.0018327113801</v>
      </c>
      <c r="AF1428" s="3">
        <v>3.80696430324441E-3</v>
      </c>
      <c r="AG1428">
        <v>4.3341255168654197E-3</v>
      </c>
      <c r="AH1428">
        <v>7.06506772234453</v>
      </c>
      <c r="AI1428">
        <v>0.60307643103990605</v>
      </c>
      <c r="AJ1428">
        <v>12198.3068117689</v>
      </c>
      <c r="AK1428" t="s">
        <v>111</v>
      </c>
      <c r="AL1428" t="s">
        <v>112</v>
      </c>
      <c r="AM1428">
        <v>2644084548.8299999</v>
      </c>
      <c r="AN1428">
        <v>21128</v>
      </c>
      <c r="AO1428" s="1">
        <f t="shared" si="322"/>
        <v>7.8948243857836289E-3</v>
      </c>
      <c r="AP1428" s="5">
        <f t="shared" si="318"/>
        <v>9.0730584611836473</v>
      </c>
      <c r="AQ1428" s="3">
        <f t="shared" si="323"/>
        <v>1.0766782777060745E-2</v>
      </c>
      <c r="AR1428" s="15">
        <f t="shared" si="324"/>
        <v>1.2299637981478089</v>
      </c>
    </row>
    <row r="1431" spans="1:46" x14ac:dyDescent="0.25">
      <c r="AO1431" t="s">
        <v>226</v>
      </c>
      <c r="AP1431" t="s">
        <v>67</v>
      </c>
      <c r="AQ1431" t="s">
        <v>354</v>
      </c>
      <c r="AR1431" t="s">
        <v>352</v>
      </c>
    </row>
    <row r="1432" spans="1:46" x14ac:dyDescent="0.25">
      <c r="A1432" t="s">
        <v>0</v>
      </c>
      <c r="B1432" t="s">
        <v>1</v>
      </c>
      <c r="C1432" t="s">
        <v>2</v>
      </c>
      <c r="D1432" t="s">
        <v>3</v>
      </c>
      <c r="E1432" t="s">
        <v>5</v>
      </c>
      <c r="F1432" t="s">
        <v>6</v>
      </c>
      <c r="G1432" t="s">
        <v>208</v>
      </c>
      <c r="H1432" t="s">
        <v>7</v>
      </c>
      <c r="I1432" t="s">
        <v>8</v>
      </c>
      <c r="J1432" t="s">
        <v>134</v>
      </c>
      <c r="K1432" t="s">
        <v>143</v>
      </c>
      <c r="L1432" t="s">
        <v>9</v>
      </c>
      <c r="M1432" t="s">
        <v>10</v>
      </c>
      <c r="N1432" t="s">
        <v>11</v>
      </c>
      <c r="O1432" t="s">
        <v>13</v>
      </c>
      <c r="P1432" t="s">
        <v>14</v>
      </c>
      <c r="Q1432" t="s">
        <v>15</v>
      </c>
      <c r="R1432" t="s">
        <v>16</v>
      </c>
      <c r="S1432" t="s">
        <v>17</v>
      </c>
      <c r="T1432" t="s">
        <v>18</v>
      </c>
      <c r="U1432" t="s">
        <v>20</v>
      </c>
      <c r="V1432" t="s">
        <v>21</v>
      </c>
      <c r="W1432" t="s">
        <v>22</v>
      </c>
      <c r="X1432" t="s">
        <v>23</v>
      </c>
      <c r="Y1432" t="s">
        <v>24</v>
      </c>
      <c r="Z1432" t="s">
        <v>25</v>
      </c>
      <c r="AA1432" t="s">
        <v>26</v>
      </c>
      <c r="AB1432" t="s">
        <v>27</v>
      </c>
      <c r="AC1432" t="s">
        <v>263</v>
      </c>
      <c r="AD1432" t="s">
        <v>29</v>
      </c>
      <c r="AE1432" t="s">
        <v>326</v>
      </c>
      <c r="AF1432" s="3" t="s">
        <v>233</v>
      </c>
      <c r="AG1432" t="s">
        <v>30</v>
      </c>
      <c r="AH1432" t="s">
        <v>31</v>
      </c>
      <c r="AI1432" t="s">
        <v>32</v>
      </c>
      <c r="AJ1432" t="s">
        <v>33</v>
      </c>
      <c r="AK1432" t="s">
        <v>34</v>
      </c>
      <c r="AL1432" t="s">
        <v>74</v>
      </c>
      <c r="AM1432" t="s">
        <v>35</v>
      </c>
      <c r="AN1432" t="s">
        <v>36</v>
      </c>
      <c r="AO1432" s="15">
        <v>1</v>
      </c>
      <c r="AP1432" s="15">
        <v>1</v>
      </c>
    </row>
    <row r="1433" spans="1:46" x14ac:dyDescent="0.25">
      <c r="A1433" t="s">
        <v>37</v>
      </c>
      <c r="B1433">
        <v>10.0957373093832</v>
      </c>
      <c r="C1433">
        <v>6.9274161349021203E-3</v>
      </c>
      <c r="D1433">
        <v>8.0033722860232999</v>
      </c>
      <c r="E1433">
        <v>-50.069271250986901</v>
      </c>
      <c r="F1433" s="1">
        <v>0</v>
      </c>
      <c r="G1433" s="1">
        <v>0</v>
      </c>
      <c r="H1433">
        <v>3.0647454525449902</v>
      </c>
      <c r="I1433">
        <v>-254.253656537826</v>
      </c>
      <c r="J1433">
        <v>-203.868068122229</v>
      </c>
      <c r="K1433">
        <v>-276.079601835993</v>
      </c>
      <c r="L1433">
        <v>-215.60660653915701</v>
      </c>
      <c r="M1433">
        <v>68.461325653224193</v>
      </c>
      <c r="N1433">
        <v>83.111151605326995</v>
      </c>
      <c r="O1433">
        <v>46.3549853514494</v>
      </c>
      <c r="P1433">
        <v>102206.863989501</v>
      </c>
      <c r="Q1433">
        <v>142160.628951575</v>
      </c>
      <c r="R1433">
        <v>122.486720207381</v>
      </c>
      <c r="S1433">
        <v>631.89841308658504</v>
      </c>
      <c r="T1433">
        <v>0.66842094829510401</v>
      </c>
      <c r="U1433">
        <v>0.24333339726454001</v>
      </c>
      <c r="V1433">
        <v>0.576546273523593</v>
      </c>
      <c r="W1433" s="1">
        <v>0</v>
      </c>
      <c r="X1433">
        <v>0.18012032921186499</v>
      </c>
      <c r="Y1433" s="1">
        <v>0</v>
      </c>
      <c r="Z1433" s="1">
        <v>0</v>
      </c>
      <c r="AA1433">
        <v>5.8203909694939699E-4</v>
      </c>
      <c r="AB1433">
        <v>6.3454095300397298E-3</v>
      </c>
      <c r="AC1433">
        <v>4.8561034939426902E-3</v>
      </c>
      <c r="AD1433" s="1">
        <v>0</v>
      </c>
      <c r="AE1433">
        <v>0.93290706937949697</v>
      </c>
      <c r="AF1433" s="3">
        <v>0</v>
      </c>
      <c r="AG1433" s="1">
        <v>0</v>
      </c>
      <c r="AH1433">
        <v>7.4065961325429699</v>
      </c>
      <c r="AI1433">
        <v>0.50943321564808997</v>
      </c>
      <c r="AJ1433">
        <v>51.293651131873901</v>
      </c>
      <c r="AK1433" t="s">
        <v>75</v>
      </c>
      <c r="AL1433" t="s">
        <v>76</v>
      </c>
      <c r="AM1433">
        <v>38940815.18</v>
      </c>
      <c r="AN1433">
        <v>381</v>
      </c>
      <c r="AO1433" s="1">
        <f>AA1433+AC1433*$AO$1409+AF1433*AT1433</f>
        <v>5.438142590892087E-3</v>
      </c>
      <c r="AP1433" s="5">
        <f>100*(1-(1-AO1433)^12)</f>
        <v>6.3340819208853372</v>
      </c>
      <c r="AQ1433" s="3">
        <f>(1-(1-B1433/100)^(1/12))- AO1433</f>
        <v>3.3913819854168355E-3</v>
      </c>
      <c r="AR1433" s="15">
        <f>B1433/AP1433-1</f>
        <v>0.59387539275337997</v>
      </c>
      <c r="AT1433" s="15">
        <v>1</v>
      </c>
    </row>
    <row r="1434" spans="1:46" x14ac:dyDescent="0.25">
      <c r="A1434" t="s">
        <v>37</v>
      </c>
      <c r="B1434">
        <v>6.5316068733993298</v>
      </c>
      <c r="C1434">
        <v>7.1176370156797496E-3</v>
      </c>
      <c r="D1434">
        <v>8.2146106844643594</v>
      </c>
      <c r="E1434">
        <v>-47.042278888173001</v>
      </c>
      <c r="F1434" s="1">
        <v>0</v>
      </c>
      <c r="G1434" s="1">
        <v>0</v>
      </c>
      <c r="H1434">
        <v>3.1001389846910201</v>
      </c>
      <c r="I1434">
        <v>-218.27145877794601</v>
      </c>
      <c r="J1434">
        <v>-189.208126707871</v>
      </c>
      <c r="K1434">
        <v>-261.420781634192</v>
      </c>
      <c r="L1434">
        <v>-187.96410647600001</v>
      </c>
      <c r="M1434">
        <v>68.990512230562899</v>
      </c>
      <c r="N1434">
        <v>86.201082060004197</v>
      </c>
      <c r="O1434">
        <v>47.348381275001003</v>
      </c>
      <c r="P1434">
        <v>129620.91228105901</v>
      </c>
      <c r="Q1434">
        <v>202593.851404013</v>
      </c>
      <c r="R1434">
        <v>122.46433055900199</v>
      </c>
      <c r="S1434">
        <v>671.92765137224103</v>
      </c>
      <c r="T1434">
        <v>0.64119496633805495</v>
      </c>
      <c r="U1434">
        <v>0.15657797450275099</v>
      </c>
      <c r="V1434">
        <v>0.66688461293210399</v>
      </c>
      <c r="W1434">
        <v>1.91449316270366E-3</v>
      </c>
      <c r="X1434">
        <v>0.17462291940244101</v>
      </c>
      <c r="Y1434" s="1">
        <v>0</v>
      </c>
      <c r="Z1434" s="1">
        <v>0</v>
      </c>
      <c r="AA1434">
        <v>6.2294133894723802E-4</v>
      </c>
      <c r="AB1434">
        <v>6.4946282029010004E-3</v>
      </c>
      <c r="AC1434">
        <v>4.9675244361624396E-3</v>
      </c>
      <c r="AD1434" s="1">
        <v>0</v>
      </c>
      <c r="AE1434">
        <v>0.94162916488291903</v>
      </c>
      <c r="AF1434" s="3">
        <v>0</v>
      </c>
      <c r="AG1434" s="1">
        <v>0</v>
      </c>
      <c r="AH1434">
        <v>7.4508382912795703</v>
      </c>
      <c r="AI1434">
        <v>0.52071769145104896</v>
      </c>
      <c r="AJ1434">
        <v>331.07461610162602</v>
      </c>
      <c r="AK1434" t="s">
        <v>77</v>
      </c>
      <c r="AL1434" t="s">
        <v>78</v>
      </c>
      <c r="AM1434">
        <v>127287735.86</v>
      </c>
      <c r="AN1434">
        <v>982</v>
      </c>
      <c r="AO1434" s="1">
        <f t="shared" ref="AO1434:AO1451" si="325">AA1434+AC1434*$AO$1409+AF1434*AT1434</f>
        <v>5.5904657751096772E-3</v>
      </c>
      <c r="AP1434" s="5">
        <f t="shared" ref="AP1434:AP1451" si="326">100*(1-(1-AO1434)^12)</f>
        <v>6.5060830317015261</v>
      </c>
      <c r="AQ1434" s="3">
        <f t="shared" ref="AQ1434:AQ1451" si="327">(1-(1-B1434/100)^(1/12))- AO1434</f>
        <v>2.2625650174534079E-5</v>
      </c>
      <c r="AR1434" s="15">
        <f t="shared" ref="AR1434:AR1451" si="328">B1434/AP1434-1</f>
        <v>3.9230734642390352E-3</v>
      </c>
      <c r="AT1434" s="15">
        <f>AT1433</f>
        <v>1</v>
      </c>
    </row>
    <row r="1435" spans="1:46" x14ac:dyDescent="0.25">
      <c r="A1435" t="s">
        <v>37</v>
      </c>
      <c r="B1435">
        <v>8.0218543088345093</v>
      </c>
      <c r="C1435">
        <v>7.2093227021125103E-3</v>
      </c>
      <c r="D1435">
        <v>8.3162678472920799</v>
      </c>
      <c r="E1435">
        <v>-38.837744967369602</v>
      </c>
      <c r="F1435" s="1">
        <v>0</v>
      </c>
      <c r="G1435" s="1">
        <v>0</v>
      </c>
      <c r="H1435">
        <v>3.1863303587364902</v>
      </c>
      <c r="I1435">
        <v>-186.600418843672</v>
      </c>
      <c r="J1435">
        <v>-179.00385660467799</v>
      </c>
      <c r="K1435">
        <v>-252.02099910446</v>
      </c>
      <c r="L1435">
        <v>-160.847218791084</v>
      </c>
      <c r="M1435">
        <v>69.5729951329713</v>
      </c>
      <c r="N1435">
        <v>88.398690570646707</v>
      </c>
      <c r="O1435">
        <v>47.187787697691</v>
      </c>
      <c r="P1435">
        <v>152805.803025531</v>
      </c>
      <c r="Q1435">
        <v>243577.56262097601</v>
      </c>
      <c r="R1435">
        <v>124.053647166537</v>
      </c>
      <c r="S1435">
        <v>698.04062353401002</v>
      </c>
      <c r="T1435">
        <v>0.685564197743186</v>
      </c>
      <c r="U1435">
        <v>0.119102533893962</v>
      </c>
      <c r="V1435">
        <v>0.66581621906255095</v>
      </c>
      <c r="W1435">
        <v>3.0084625898538799E-2</v>
      </c>
      <c r="X1435">
        <v>0.184996621144947</v>
      </c>
      <c r="Y1435" s="1">
        <v>0</v>
      </c>
      <c r="Z1435" s="1">
        <v>0</v>
      </c>
      <c r="AA1435">
        <v>6.66132266737208E-4</v>
      </c>
      <c r="AB1435">
        <v>6.5432181281180899E-3</v>
      </c>
      <c r="AC1435">
        <v>5.1526235119651502E-3</v>
      </c>
      <c r="AD1435" s="1">
        <v>0</v>
      </c>
      <c r="AE1435">
        <v>0.94973363779389097</v>
      </c>
      <c r="AF1435" s="3">
        <v>1.8994672755877801E-4</v>
      </c>
      <c r="AG1435" s="1">
        <v>0</v>
      </c>
      <c r="AH1435">
        <v>7.7303445848837899</v>
      </c>
      <c r="AI1435">
        <v>0.57583731082148604</v>
      </c>
      <c r="AJ1435">
        <v>980.23676796580696</v>
      </c>
      <c r="AK1435" t="s">
        <v>79</v>
      </c>
      <c r="AL1435" t="s">
        <v>80</v>
      </c>
      <c r="AM1435">
        <v>718187274.22000003</v>
      </c>
      <c r="AN1435">
        <v>4700</v>
      </c>
      <c r="AO1435" s="1">
        <f t="shared" si="325"/>
        <v>6.0087025062611358E-3</v>
      </c>
      <c r="AP1435" s="5">
        <f t="shared" si="326"/>
        <v>6.9768620673483328</v>
      </c>
      <c r="AQ1435" s="3">
        <f t="shared" si="327"/>
        <v>9.3534076019278958E-4</v>
      </c>
      <c r="AR1435" s="15">
        <f t="shared" si="328"/>
        <v>0.14977969055411511</v>
      </c>
      <c r="AT1435" s="15">
        <f t="shared" ref="AT1435:AT1448" si="329">AT1434</f>
        <v>1</v>
      </c>
    </row>
    <row r="1436" spans="1:46" x14ac:dyDescent="0.25">
      <c r="A1436" t="s">
        <v>37</v>
      </c>
      <c r="B1436">
        <v>8.9583729089564201</v>
      </c>
      <c r="C1436">
        <v>7.59472469252885E-3</v>
      </c>
      <c r="D1436">
        <v>8.7424573406758093</v>
      </c>
      <c r="E1436">
        <v>-30.537312193184</v>
      </c>
      <c r="F1436" s="1">
        <v>0</v>
      </c>
      <c r="G1436" s="1">
        <v>0</v>
      </c>
      <c r="H1436">
        <v>3.27338449787353</v>
      </c>
      <c r="I1436">
        <v>-165.28788200269099</v>
      </c>
      <c r="J1436">
        <v>-162.73009813848699</v>
      </c>
      <c r="K1436">
        <v>-240.82414397093399</v>
      </c>
      <c r="L1436">
        <v>-138.40458640009899</v>
      </c>
      <c r="M1436">
        <v>68.978311251062806</v>
      </c>
      <c r="N1436">
        <v>88.898816532030594</v>
      </c>
      <c r="O1436">
        <v>46.511313421048897</v>
      </c>
      <c r="P1436">
        <v>146554.78468135101</v>
      </c>
      <c r="Q1436">
        <v>221578.74333784301</v>
      </c>
      <c r="R1436">
        <v>123.799396763083</v>
      </c>
      <c r="S1436">
        <v>710.01191453515503</v>
      </c>
      <c r="T1436">
        <v>0.67623485472779399</v>
      </c>
      <c r="U1436">
        <v>0.11683452486455601</v>
      </c>
      <c r="V1436">
        <v>0.62661531874197995</v>
      </c>
      <c r="W1436">
        <v>4.4213488489374599E-2</v>
      </c>
      <c r="X1436">
        <v>0.21233666790408801</v>
      </c>
      <c r="Y1436" s="1">
        <v>0</v>
      </c>
      <c r="Z1436" s="1">
        <v>0</v>
      </c>
      <c r="AA1436">
        <v>7.0703519330925398E-4</v>
      </c>
      <c r="AB1436">
        <v>6.8876334847086098E-3</v>
      </c>
      <c r="AC1436">
        <v>5.5860843099915297E-3</v>
      </c>
      <c r="AD1436" s="1">
        <v>0</v>
      </c>
      <c r="AE1436">
        <v>0.95857944103625403</v>
      </c>
      <c r="AF1436" s="3">
        <v>5.7514766462175198E-4</v>
      </c>
      <c r="AG1436" s="1">
        <v>0</v>
      </c>
      <c r="AH1436">
        <v>7.98459882943573</v>
      </c>
      <c r="AI1436">
        <v>0.56229654488535497</v>
      </c>
      <c r="AJ1436">
        <v>1569.8659906867699</v>
      </c>
      <c r="AK1436" t="s">
        <v>81</v>
      </c>
      <c r="AL1436" t="s">
        <v>82</v>
      </c>
      <c r="AM1436">
        <v>4111741039.02</v>
      </c>
      <c r="AN1436">
        <v>28056</v>
      </c>
      <c r="AO1436" s="1">
        <f t="shared" si="325"/>
        <v>6.8682671679225361E-3</v>
      </c>
      <c r="AP1436" s="5">
        <f t="shared" si="326"/>
        <v>7.9375971733546162</v>
      </c>
      <c r="AQ1436" s="3">
        <f t="shared" si="327"/>
        <v>9.2233947494214756E-4</v>
      </c>
      <c r="AR1436" s="15">
        <f t="shared" si="328"/>
        <v>0.12860009311487897</v>
      </c>
      <c r="AT1436" s="15">
        <f t="shared" si="329"/>
        <v>1</v>
      </c>
    </row>
    <row r="1437" spans="1:46" x14ac:dyDescent="0.25">
      <c r="A1437" t="s">
        <v>37</v>
      </c>
      <c r="B1437">
        <v>9.7924472809972798</v>
      </c>
      <c r="C1437">
        <v>8.7482219717599195E-3</v>
      </c>
      <c r="D1437">
        <v>10.0072025988507</v>
      </c>
      <c r="E1437">
        <v>-25.595441378099299</v>
      </c>
      <c r="F1437" s="1">
        <v>0</v>
      </c>
      <c r="G1437" s="1">
        <v>0</v>
      </c>
      <c r="H1437">
        <v>3.34149295394527</v>
      </c>
      <c r="I1437">
        <v>-142.93966337900599</v>
      </c>
      <c r="J1437">
        <v>-141.800961227985</v>
      </c>
      <c r="K1437">
        <v>-221.86557117759901</v>
      </c>
      <c r="L1437">
        <v>-114.205202386823</v>
      </c>
      <c r="M1437">
        <v>67.5253220210069</v>
      </c>
      <c r="N1437">
        <v>89.093458221861496</v>
      </c>
      <c r="O1437">
        <v>46.149036124747497</v>
      </c>
      <c r="P1437">
        <v>136816.26950862</v>
      </c>
      <c r="Q1437">
        <v>197488.788252995</v>
      </c>
      <c r="R1437">
        <v>122.629381867701</v>
      </c>
      <c r="S1437">
        <v>716.29222280701197</v>
      </c>
      <c r="T1437">
        <v>0.68014791512983896</v>
      </c>
      <c r="U1437">
        <v>0.100733615814573</v>
      </c>
      <c r="V1437">
        <v>0.65616224580083904</v>
      </c>
      <c r="W1437">
        <v>3.7838208136618298E-2</v>
      </c>
      <c r="X1437">
        <v>0.20526593024796799</v>
      </c>
      <c r="Y1437" s="1">
        <v>0</v>
      </c>
      <c r="Z1437" s="1">
        <v>0</v>
      </c>
      <c r="AA1437">
        <v>7.34175473764646E-4</v>
      </c>
      <c r="AB1437">
        <v>8.0060144539192309E-3</v>
      </c>
      <c r="AC1437">
        <v>6.5870350314281897E-3</v>
      </c>
      <c r="AD1437">
        <v>7.9776467893520894E-6</v>
      </c>
      <c r="AE1437">
        <v>0.98636717907773597</v>
      </c>
      <c r="AF1437" s="3">
        <v>9.8636717907773694E-4</v>
      </c>
      <c r="AG1437" s="1">
        <v>0</v>
      </c>
      <c r="AH1437">
        <v>8.31211810068835</v>
      </c>
      <c r="AI1437">
        <v>0.57630351323608298</v>
      </c>
      <c r="AJ1437">
        <v>1922.4727427375601</v>
      </c>
      <c r="AK1437" t="s">
        <v>83</v>
      </c>
      <c r="AL1437" t="s">
        <v>84</v>
      </c>
      <c r="AM1437">
        <v>8887584867.2800007</v>
      </c>
      <c r="AN1437">
        <v>64960</v>
      </c>
      <c r="AO1437" s="1">
        <f t="shared" si="325"/>
        <v>8.3075776842705725E-3</v>
      </c>
      <c r="AP1437" s="5">
        <f t="shared" si="326"/>
        <v>9.5259697563448107</v>
      </c>
      <c r="AQ1437" s="3">
        <f t="shared" si="327"/>
        <v>2.4373583329531136E-4</v>
      </c>
      <c r="AR1437" s="15">
        <f t="shared" si="328"/>
        <v>2.7973794948801034E-2</v>
      </c>
      <c r="AT1437" s="15">
        <f t="shared" si="329"/>
        <v>1</v>
      </c>
    </row>
    <row r="1438" spans="1:46" x14ac:dyDescent="0.25">
      <c r="A1438" t="s">
        <v>37</v>
      </c>
      <c r="B1438">
        <v>10.575401130896999</v>
      </c>
      <c r="C1438">
        <v>9.1429906449945596E-3</v>
      </c>
      <c r="D1438">
        <v>10.436340277518701</v>
      </c>
      <c r="E1438">
        <v>-14.6175004235015</v>
      </c>
      <c r="F1438" s="1">
        <v>0</v>
      </c>
      <c r="G1438" s="1">
        <v>0</v>
      </c>
      <c r="H1438">
        <v>3.6135239574590199</v>
      </c>
      <c r="I1438">
        <v>-119.893145654973</v>
      </c>
      <c r="J1438">
        <v>-116.8657734375</v>
      </c>
      <c r="K1438">
        <v>-195.28635410613199</v>
      </c>
      <c r="L1438">
        <v>-88.651583831235897</v>
      </c>
      <c r="M1438">
        <v>71.477252024117206</v>
      </c>
      <c r="N1438">
        <v>88.880437846922007</v>
      </c>
      <c r="O1438">
        <v>44.7205661827279</v>
      </c>
      <c r="P1438">
        <v>125396.017630856</v>
      </c>
      <c r="Q1438">
        <v>190321.95533388399</v>
      </c>
      <c r="R1438">
        <v>119.22540991930001</v>
      </c>
      <c r="S1438">
        <v>707.16727576342305</v>
      </c>
      <c r="T1438">
        <v>0.70911442792583101</v>
      </c>
      <c r="U1438">
        <v>5.9717316355696701E-2</v>
      </c>
      <c r="V1438">
        <v>0.80358289394022198</v>
      </c>
      <c r="W1438">
        <v>1.6262991453104898E-2</v>
      </c>
      <c r="X1438">
        <v>0.120436798250976</v>
      </c>
      <c r="Y1438" s="1">
        <v>0</v>
      </c>
      <c r="Z1438" s="1">
        <v>0</v>
      </c>
      <c r="AA1438">
        <v>7.6758214411806497E-4</v>
      </c>
      <c r="AB1438">
        <v>8.3022719052523505E-3</v>
      </c>
      <c r="AC1438">
        <v>6.6628339992282296E-3</v>
      </c>
      <c r="AD1438">
        <v>7.2677265758659703E-5</v>
      </c>
      <c r="AE1438">
        <v>0.98125023060528105</v>
      </c>
      <c r="AF1438" s="3">
        <v>1.3737503228473901E-3</v>
      </c>
      <c r="AG1438" s="1">
        <v>3.6753114434514298E-7</v>
      </c>
      <c r="AH1438">
        <v>8.3970679118913907</v>
      </c>
      <c r="AI1438">
        <v>0.63958118797725105</v>
      </c>
      <c r="AJ1438">
        <v>2918.6172131798598</v>
      </c>
      <c r="AK1438" t="s">
        <v>85</v>
      </c>
      <c r="AL1438" t="s">
        <v>86</v>
      </c>
      <c r="AM1438">
        <v>7898569754.5500002</v>
      </c>
      <c r="AN1438">
        <v>62989</v>
      </c>
      <c r="AO1438" s="1">
        <f t="shared" si="325"/>
        <v>8.8041664661936848E-3</v>
      </c>
      <c r="AP1438" s="5">
        <f t="shared" si="326"/>
        <v>10.068132092247041</v>
      </c>
      <c r="AQ1438" s="3">
        <f t="shared" si="327"/>
        <v>4.6711986465271076E-4</v>
      </c>
      <c r="AR1438" s="15">
        <f t="shared" si="328"/>
        <v>5.0383629654658701E-2</v>
      </c>
      <c r="AT1438" s="15">
        <f t="shared" si="329"/>
        <v>1</v>
      </c>
    </row>
    <row r="1439" spans="1:46" x14ac:dyDescent="0.25">
      <c r="A1439" t="s">
        <v>37</v>
      </c>
      <c r="B1439">
        <v>10.9143889660991</v>
      </c>
      <c r="C1439">
        <v>1.0706514986978799E-2</v>
      </c>
      <c r="D1439">
        <v>12.117624311341901</v>
      </c>
      <c r="E1439">
        <v>-16.564890643710399</v>
      </c>
      <c r="F1439" s="1">
        <v>0</v>
      </c>
      <c r="G1439" s="1">
        <v>0</v>
      </c>
      <c r="H1439">
        <v>3.7117914723896202</v>
      </c>
      <c r="I1439">
        <v>-95.665516497928195</v>
      </c>
      <c r="J1439">
        <v>-91.348866108400898</v>
      </c>
      <c r="K1439">
        <v>-169.63693669648299</v>
      </c>
      <c r="L1439">
        <v>-63.307114012055202</v>
      </c>
      <c r="M1439">
        <v>73.280013785281298</v>
      </c>
      <c r="N1439">
        <v>89.676217175726293</v>
      </c>
      <c r="O1439">
        <v>44.581130489142303</v>
      </c>
      <c r="P1439">
        <v>121007.13554145501</v>
      </c>
      <c r="Q1439">
        <v>172884.16828908</v>
      </c>
      <c r="R1439">
        <v>115.46152808156999</v>
      </c>
      <c r="S1439">
        <v>709.96557229153905</v>
      </c>
      <c r="T1439">
        <v>0.71343948251242195</v>
      </c>
      <c r="U1439">
        <v>3.6660603340320799E-2</v>
      </c>
      <c r="V1439">
        <v>0.897624631848989</v>
      </c>
      <c r="W1439">
        <v>7.3738919072356699E-3</v>
      </c>
      <c r="X1439">
        <v>5.83408729034538E-2</v>
      </c>
      <c r="Y1439" s="1">
        <v>0</v>
      </c>
      <c r="Z1439" s="1">
        <v>0</v>
      </c>
      <c r="AA1439">
        <v>7.9180677483301897E-4</v>
      </c>
      <c r="AB1439">
        <v>9.7719995709573092E-3</v>
      </c>
      <c r="AC1439">
        <v>7.2604594461065496E-3</v>
      </c>
      <c r="AD1439">
        <v>1.22870477736213E-4</v>
      </c>
      <c r="AE1439">
        <v>0.98817116862337395</v>
      </c>
      <c r="AF1439" s="3">
        <v>1.77870810352207E-3</v>
      </c>
      <c r="AG1439">
        <v>1.9762084645739601E-5</v>
      </c>
      <c r="AH1439">
        <v>8.4150233167699398</v>
      </c>
      <c r="AI1439">
        <v>0.66952472923254303</v>
      </c>
      <c r="AJ1439">
        <v>3263.2957887345001</v>
      </c>
      <c r="AK1439" t="s">
        <v>87</v>
      </c>
      <c r="AL1439" t="s">
        <v>88</v>
      </c>
      <c r="AM1439">
        <v>12014556473.639999</v>
      </c>
      <c r="AN1439">
        <v>99288</v>
      </c>
      <c r="AO1439" s="1">
        <f t="shared" si="325"/>
        <v>9.8309743244616391E-3</v>
      </c>
      <c r="AP1439" s="5">
        <f t="shared" si="326"/>
        <v>11.179740017208918</v>
      </c>
      <c r="AQ1439" s="3">
        <f t="shared" si="327"/>
        <v>-2.4617441896442917E-4</v>
      </c>
      <c r="AR1439" s="15">
        <f t="shared" si="328"/>
        <v>-2.373499300532611E-2</v>
      </c>
      <c r="AT1439" s="15">
        <f t="shared" si="329"/>
        <v>1</v>
      </c>
    </row>
    <row r="1440" spans="1:46" x14ac:dyDescent="0.25">
      <c r="A1440" t="s">
        <v>37</v>
      </c>
      <c r="B1440">
        <v>11.7552931089868</v>
      </c>
      <c r="C1440">
        <v>1.10192327428587E-2</v>
      </c>
      <c r="D1440">
        <v>12.450403009130801</v>
      </c>
      <c r="E1440">
        <v>-22.625589919188801</v>
      </c>
      <c r="F1440" s="1">
        <v>0</v>
      </c>
      <c r="G1440" s="1">
        <v>0</v>
      </c>
      <c r="H1440">
        <v>3.6472108749103298</v>
      </c>
      <c r="I1440">
        <v>-67.610788847764198</v>
      </c>
      <c r="J1440">
        <v>-61.3136031000084</v>
      </c>
      <c r="K1440">
        <v>-134.47889691092499</v>
      </c>
      <c r="L1440">
        <v>-36.259585473076498</v>
      </c>
      <c r="M1440">
        <v>73.891039618999002</v>
      </c>
      <c r="N1440">
        <v>91.874075079731199</v>
      </c>
      <c r="O1440">
        <v>49.381928540851298</v>
      </c>
      <c r="P1440">
        <v>125405.886870954</v>
      </c>
      <c r="Q1440">
        <v>172506.67711859601</v>
      </c>
      <c r="R1440">
        <v>112.774759797752</v>
      </c>
      <c r="S1440">
        <v>692.27957215097604</v>
      </c>
      <c r="T1440">
        <v>0.72770235011582096</v>
      </c>
      <c r="U1440">
        <v>6.5261088334779505E-2</v>
      </c>
      <c r="V1440">
        <v>0.80976672623297896</v>
      </c>
      <c r="W1440">
        <v>1.3233366032457601E-2</v>
      </c>
      <c r="X1440">
        <v>0.111738819399783</v>
      </c>
      <c r="Y1440" s="1">
        <v>0</v>
      </c>
      <c r="Z1440" s="1">
        <v>0</v>
      </c>
      <c r="AA1440">
        <v>6.6320817158023297E-4</v>
      </c>
      <c r="AB1440">
        <v>9.3870852731108706E-3</v>
      </c>
      <c r="AC1440">
        <v>7.0629909775129498E-3</v>
      </c>
      <c r="AD1440">
        <v>8.9394186781206004E-4</v>
      </c>
      <c r="AE1440">
        <v>0.95853315998566402</v>
      </c>
      <c r="AF1440" s="3">
        <v>2.1087729519684599E-3</v>
      </c>
      <c r="AG1440">
        <v>7.4939696207626701E-5</v>
      </c>
      <c r="AH1440">
        <v>7.6621210041420804</v>
      </c>
      <c r="AI1440">
        <v>0.59153818585453499</v>
      </c>
      <c r="AJ1440">
        <v>2381.5639898126101</v>
      </c>
      <c r="AK1440" t="s">
        <v>89</v>
      </c>
      <c r="AL1440" t="s">
        <v>90</v>
      </c>
      <c r="AM1440">
        <v>14957912562.42</v>
      </c>
      <c r="AN1440">
        <v>119276</v>
      </c>
      <c r="AO1440" s="1">
        <f t="shared" si="325"/>
        <v>9.8349721010616425E-3</v>
      </c>
      <c r="AP1440" s="5">
        <f t="shared" si="326"/>
        <v>11.184043230048568</v>
      </c>
      <c r="AQ1440" s="3">
        <f t="shared" si="327"/>
        <v>5.3228608663581645E-4</v>
      </c>
      <c r="AR1440" s="15">
        <f t="shared" si="328"/>
        <v>5.107722379000057E-2</v>
      </c>
      <c r="AT1440" s="15">
        <f t="shared" si="329"/>
        <v>1</v>
      </c>
    </row>
    <row r="1441" spans="1:46" x14ac:dyDescent="0.25">
      <c r="A1441" t="s">
        <v>37</v>
      </c>
      <c r="B1441">
        <v>12.646659766113</v>
      </c>
      <c r="C1441">
        <v>1.20172035026949E-2</v>
      </c>
      <c r="D1441">
        <v>13.504684194649199</v>
      </c>
      <c r="E1441">
        <v>-24.397461687705</v>
      </c>
      <c r="F1441" s="1">
        <v>0</v>
      </c>
      <c r="G1441" s="1">
        <v>0</v>
      </c>
      <c r="H1441">
        <v>3.5291280978983699</v>
      </c>
      <c r="I1441">
        <v>-40.536346162622898</v>
      </c>
      <c r="J1441">
        <v>-37.815577483739901</v>
      </c>
      <c r="K1441">
        <v>-111.26491464813699</v>
      </c>
      <c r="L1441">
        <v>-11.630178447840001</v>
      </c>
      <c r="M1441">
        <v>71.226177169067995</v>
      </c>
      <c r="N1441">
        <v>93.745296179370797</v>
      </c>
      <c r="O1441">
        <v>52.6046861981213</v>
      </c>
      <c r="P1441">
        <v>136911.15180953301</v>
      </c>
      <c r="Q1441">
        <v>178583.38224507301</v>
      </c>
      <c r="R1441">
        <v>116.376237888619</v>
      </c>
      <c r="S1441">
        <v>697.17471216238505</v>
      </c>
      <c r="T1441">
        <v>0.71827334724048097</v>
      </c>
      <c r="U1441">
        <v>9.4721774265880701E-2</v>
      </c>
      <c r="V1441">
        <v>0.68889988669521296</v>
      </c>
      <c r="W1441">
        <v>2.91631848440875E-2</v>
      </c>
      <c r="X1441">
        <v>0.18721515419481799</v>
      </c>
      <c r="Y1441" s="1">
        <v>0</v>
      </c>
      <c r="Z1441" s="1">
        <v>0</v>
      </c>
      <c r="AA1441">
        <v>5.5693751008149698E-4</v>
      </c>
      <c r="AB1441">
        <v>9.7337917740834001E-3</v>
      </c>
      <c r="AC1441">
        <v>7.3790736837511398E-3</v>
      </c>
      <c r="AD1441">
        <v>1.6466460862964601E-3</v>
      </c>
      <c r="AE1441">
        <v>0.95501223609536101</v>
      </c>
      <c r="AF1441" s="3">
        <v>2.4830318138479401E-3</v>
      </c>
      <c r="AG1441">
        <v>7.9809091920966696E-5</v>
      </c>
      <c r="AH1441">
        <v>7.5467779160064099</v>
      </c>
      <c r="AI1441">
        <v>0.57339155467934599</v>
      </c>
      <c r="AJ1441">
        <v>1977.38135623325</v>
      </c>
      <c r="AK1441" t="s">
        <v>91</v>
      </c>
      <c r="AL1441" t="s">
        <v>92</v>
      </c>
      <c r="AM1441">
        <v>47907813330.040001</v>
      </c>
      <c r="AN1441">
        <v>349919</v>
      </c>
      <c r="AO1441" s="1">
        <f t="shared" si="325"/>
        <v>1.0419043007680578E-2</v>
      </c>
      <c r="AP1441" s="5">
        <f t="shared" si="326"/>
        <v>11.81068846275134</v>
      </c>
      <c r="AQ1441" s="3">
        <f t="shared" si="327"/>
        <v>7.8512668221055251E-4</v>
      </c>
      <c r="AR1441" s="15">
        <f t="shared" si="328"/>
        <v>7.0780912221853454E-2</v>
      </c>
      <c r="AT1441" s="15">
        <f t="shared" si="329"/>
        <v>1</v>
      </c>
    </row>
    <row r="1442" spans="1:46" x14ac:dyDescent="0.25">
      <c r="A1442" t="s">
        <v>37</v>
      </c>
      <c r="B1442">
        <v>13.9627639123647</v>
      </c>
      <c r="C1442">
        <v>1.29841668298862E-2</v>
      </c>
      <c r="D1442">
        <v>14.5150950204872</v>
      </c>
      <c r="E1442">
        <v>-21.498785068897998</v>
      </c>
      <c r="F1442" s="1">
        <v>0</v>
      </c>
      <c r="G1442" s="1">
        <v>0</v>
      </c>
      <c r="H1442">
        <v>3.53745584363435</v>
      </c>
      <c r="I1442">
        <v>-16.1511403952865</v>
      </c>
      <c r="J1442">
        <v>-14.583388553644999</v>
      </c>
      <c r="K1442">
        <v>-91.020474657974106</v>
      </c>
      <c r="L1442">
        <v>11.894714069572199</v>
      </c>
      <c r="M1442">
        <v>70.219920306127307</v>
      </c>
      <c r="N1442">
        <v>94.700731694793106</v>
      </c>
      <c r="O1442">
        <v>53.018395164740603</v>
      </c>
      <c r="P1442">
        <v>141448.99441804001</v>
      </c>
      <c r="Q1442">
        <v>180626.5499942</v>
      </c>
      <c r="R1442">
        <v>117.17037311721499</v>
      </c>
      <c r="S1442">
        <v>705.51429034955004</v>
      </c>
      <c r="T1442">
        <v>0.71804650232882195</v>
      </c>
      <c r="U1442">
        <v>9.0006968808449495E-2</v>
      </c>
      <c r="V1442">
        <v>0.68046511750536298</v>
      </c>
      <c r="W1442">
        <v>3.1911957125521903E-2</v>
      </c>
      <c r="X1442">
        <v>0.197615956560665</v>
      </c>
      <c r="Y1442" s="1">
        <v>0</v>
      </c>
      <c r="Z1442" s="1">
        <v>0</v>
      </c>
      <c r="AA1442">
        <v>5.0285959007143597E-4</v>
      </c>
      <c r="AB1442">
        <v>1.0445214219510401E-2</v>
      </c>
      <c r="AC1442">
        <v>7.8549618950275197E-3</v>
      </c>
      <c r="AD1442">
        <v>1.7680332007721899E-3</v>
      </c>
      <c r="AE1442">
        <v>0.97845385884456804</v>
      </c>
      <c r="AF1442" s="3">
        <v>2.9353615765337101E-3</v>
      </c>
      <c r="AG1442">
        <v>2.68086629151733E-4</v>
      </c>
      <c r="AH1442">
        <v>7.9179236319613304</v>
      </c>
      <c r="AI1442">
        <v>0.56981439767142605</v>
      </c>
      <c r="AJ1442">
        <v>2176.98534615689</v>
      </c>
      <c r="AK1442" t="s">
        <v>93</v>
      </c>
      <c r="AL1442" t="s">
        <v>94</v>
      </c>
      <c r="AM1442">
        <v>89951517571.270004</v>
      </c>
      <c r="AN1442">
        <v>635929</v>
      </c>
      <c r="AO1442" s="1">
        <f t="shared" si="325"/>
        <v>1.1293183061632666E-2</v>
      </c>
      <c r="AP1442" s="5">
        <f t="shared" si="326"/>
        <v>12.740977720057177</v>
      </c>
      <c r="AQ1442" s="3">
        <f t="shared" si="327"/>
        <v>1.1611126688160951E-3</v>
      </c>
      <c r="AR1442" s="15">
        <f t="shared" si="328"/>
        <v>9.5894225635773322E-2</v>
      </c>
      <c r="AT1442" s="15">
        <f t="shared" si="329"/>
        <v>1</v>
      </c>
    </row>
    <row r="1443" spans="1:46" x14ac:dyDescent="0.25">
      <c r="A1443" t="s">
        <v>37</v>
      </c>
      <c r="B1443">
        <v>14.229248565272799</v>
      </c>
      <c r="C1443">
        <v>1.2937537963896699E-2</v>
      </c>
      <c r="D1443">
        <v>14.466620417550301</v>
      </c>
      <c r="E1443">
        <v>-11.570734576346601</v>
      </c>
      <c r="F1443" s="1">
        <v>0</v>
      </c>
      <c r="G1443" s="1">
        <v>0</v>
      </c>
      <c r="H1443">
        <v>3.8581581390883199</v>
      </c>
      <c r="I1443">
        <v>8.3414709428995106</v>
      </c>
      <c r="J1443">
        <v>10.1559533859325</v>
      </c>
      <c r="K1443">
        <v>-65.445736286518894</v>
      </c>
      <c r="L1443">
        <v>37.863934786703098</v>
      </c>
      <c r="M1443">
        <v>75.068714371580498</v>
      </c>
      <c r="N1443">
        <v>94.647882487160601</v>
      </c>
      <c r="O1443">
        <v>51.309535595765396</v>
      </c>
      <c r="P1443">
        <v>134297.08603059399</v>
      </c>
      <c r="Q1443">
        <v>173303.72819351399</v>
      </c>
      <c r="R1443">
        <v>108.490313907489</v>
      </c>
      <c r="S1443">
        <v>699.26331628457297</v>
      </c>
      <c r="T1443">
        <v>0.74862247702488605</v>
      </c>
      <c r="U1443">
        <v>5.25647380959616E-2</v>
      </c>
      <c r="V1443">
        <v>0.81395868275396099</v>
      </c>
      <c r="W1443">
        <v>1.6681940831668199E-2</v>
      </c>
      <c r="X1443">
        <v>0.116794638318408</v>
      </c>
      <c r="Y1443" s="1">
        <v>0</v>
      </c>
      <c r="Z1443" s="1">
        <v>0</v>
      </c>
      <c r="AA1443">
        <v>5.4777438523567897E-4</v>
      </c>
      <c r="AB1443">
        <v>1.01098149684316E-2</v>
      </c>
      <c r="AC1443">
        <v>7.7206210499445801E-3</v>
      </c>
      <c r="AD1443">
        <v>1.83773169513977E-3</v>
      </c>
      <c r="AE1443">
        <v>0.98594331389185796</v>
      </c>
      <c r="AF1443" s="3">
        <v>3.3522072672323099E-3</v>
      </c>
      <c r="AG1443">
        <v>4.42220598318171E-4</v>
      </c>
      <c r="AH1443">
        <v>7.9089855649290497</v>
      </c>
      <c r="AI1443">
        <v>0.62150809608553703</v>
      </c>
      <c r="AJ1443">
        <v>3389.2034817574099</v>
      </c>
      <c r="AK1443" t="s">
        <v>95</v>
      </c>
      <c r="AL1443" t="s">
        <v>96</v>
      </c>
      <c r="AM1443">
        <v>99484058201.399994</v>
      </c>
      <c r="AN1443">
        <v>740776</v>
      </c>
      <c r="AO1443" s="1">
        <f t="shared" si="325"/>
        <v>1.162060270241257E-2</v>
      </c>
      <c r="AP1443" s="5">
        <f t="shared" si="326"/>
        <v>13.087106671322612</v>
      </c>
      <c r="AQ1443" s="3">
        <f t="shared" si="327"/>
        <v>1.088950827196105E-3</v>
      </c>
      <c r="AR1443" s="15">
        <f t="shared" si="328"/>
        <v>8.727229957198479E-2</v>
      </c>
      <c r="AT1443" s="15">
        <f t="shared" si="329"/>
        <v>1</v>
      </c>
    </row>
    <row r="1444" spans="1:46" x14ac:dyDescent="0.25">
      <c r="A1444" t="s">
        <v>37</v>
      </c>
      <c r="B1444">
        <v>15.443302975725601</v>
      </c>
      <c r="C1444">
        <v>1.32909022727864E-2</v>
      </c>
      <c r="D1444">
        <v>14.8333449696662</v>
      </c>
      <c r="E1444">
        <v>-7.6698236843864196</v>
      </c>
      <c r="F1444" s="1">
        <v>0</v>
      </c>
      <c r="G1444" s="1">
        <v>0</v>
      </c>
      <c r="H1444">
        <v>4.0085704364525698</v>
      </c>
      <c r="I1444">
        <v>32.2528694896872</v>
      </c>
      <c r="J1444">
        <v>33.893471487009698</v>
      </c>
      <c r="K1444">
        <v>-41.782007682526398</v>
      </c>
      <c r="L1444">
        <v>62.179855466458598</v>
      </c>
      <c r="M1444">
        <v>76.287321661937</v>
      </c>
      <c r="N1444">
        <v>94.900532724502696</v>
      </c>
      <c r="O1444">
        <v>50.953909496440502</v>
      </c>
      <c r="P1444">
        <v>132572.09241156699</v>
      </c>
      <c r="Q1444">
        <v>170815.504801717</v>
      </c>
      <c r="R1444">
        <v>104.32081598794601</v>
      </c>
      <c r="S1444">
        <v>701.73319679901101</v>
      </c>
      <c r="T1444">
        <v>0.76029510752322904</v>
      </c>
      <c r="U1444">
        <v>3.1064404767896799E-2</v>
      </c>
      <c r="V1444">
        <v>0.897498260116397</v>
      </c>
      <c r="W1444">
        <v>9.5840403783204499E-3</v>
      </c>
      <c r="X1444">
        <v>6.18532947373856E-2</v>
      </c>
      <c r="Y1444" s="1">
        <v>0</v>
      </c>
      <c r="Z1444" s="1">
        <v>0</v>
      </c>
      <c r="AA1444">
        <v>5.4721651881008604E-4</v>
      </c>
      <c r="AB1444">
        <v>1.00332143247775E-2</v>
      </c>
      <c r="AC1444">
        <v>7.70184370017975E-3</v>
      </c>
      <c r="AD1444">
        <v>2.02638168505398E-3</v>
      </c>
      <c r="AE1444">
        <v>0.99098969821640004</v>
      </c>
      <c r="AF1444" s="3">
        <v>3.6171123984898501E-3</v>
      </c>
      <c r="AG1444">
        <v>6.8407945832345296E-4</v>
      </c>
      <c r="AH1444">
        <v>8.0041849019968208</v>
      </c>
      <c r="AI1444">
        <v>0.63581221105999097</v>
      </c>
      <c r="AJ1444">
        <v>4181.9418172021997</v>
      </c>
      <c r="AK1444" t="s">
        <v>97</v>
      </c>
      <c r="AL1444" t="s">
        <v>98</v>
      </c>
      <c r="AM1444">
        <v>117022446548.42999</v>
      </c>
      <c r="AN1444">
        <v>882708</v>
      </c>
      <c r="AO1444" s="1">
        <f t="shared" si="325"/>
        <v>1.1866172617479687E-2</v>
      </c>
      <c r="AP1444" s="5">
        <f t="shared" si="326"/>
        <v>13.345882403678766</v>
      </c>
      <c r="AQ1444" s="3">
        <f t="shared" si="327"/>
        <v>2.0155671229291627E-3</v>
      </c>
      <c r="AR1444" s="15">
        <f t="shared" si="328"/>
        <v>0.15715862830236582</v>
      </c>
      <c r="AT1444" s="15">
        <f t="shared" si="329"/>
        <v>1</v>
      </c>
    </row>
    <row r="1445" spans="1:46" x14ac:dyDescent="0.25">
      <c r="A1445" t="s">
        <v>37</v>
      </c>
      <c r="B1445">
        <v>16.722361788371298</v>
      </c>
      <c r="C1445">
        <v>1.4619333398645899E-2</v>
      </c>
      <c r="D1445">
        <v>16.1991459444363</v>
      </c>
      <c r="E1445">
        <v>-6.3198291618698796</v>
      </c>
      <c r="F1445" s="1">
        <v>0</v>
      </c>
      <c r="G1445" s="1">
        <v>0</v>
      </c>
      <c r="H1445">
        <v>4.2471378187618596</v>
      </c>
      <c r="I1445">
        <v>57.765832085163503</v>
      </c>
      <c r="J1445">
        <v>59.275411689236797</v>
      </c>
      <c r="K1445">
        <v>-12.6458272845467</v>
      </c>
      <c r="L1445">
        <v>88.171934446104004</v>
      </c>
      <c r="M1445">
        <v>78.502244045649604</v>
      </c>
      <c r="N1445">
        <v>94.890463350760299</v>
      </c>
      <c r="O1445">
        <v>50.934432725812798</v>
      </c>
      <c r="P1445">
        <v>130397.912911127</v>
      </c>
      <c r="Q1445">
        <v>169450.36553306101</v>
      </c>
      <c r="R1445">
        <v>94.444481906857803</v>
      </c>
      <c r="S1445">
        <v>697.94909711345099</v>
      </c>
      <c r="T1445">
        <v>0.77132839501627604</v>
      </c>
      <c r="U1445">
        <v>1.4040742709340999E-2</v>
      </c>
      <c r="V1445">
        <v>0.95761101078214705</v>
      </c>
      <c r="W1445">
        <v>4.3552140585768999E-3</v>
      </c>
      <c r="X1445">
        <v>2.39930324499344E-2</v>
      </c>
      <c r="Y1445" s="1">
        <v>0</v>
      </c>
      <c r="Z1445" s="1">
        <v>0</v>
      </c>
      <c r="AA1445">
        <v>5.67241889291287E-4</v>
      </c>
      <c r="AB1445">
        <v>9.7091420443020503E-3</v>
      </c>
      <c r="AC1445">
        <v>7.4980910796539598E-3</v>
      </c>
      <c r="AD1445">
        <v>3.1225130850484201E-3</v>
      </c>
      <c r="AE1445">
        <v>0.991750781940966</v>
      </c>
      <c r="AF1445" s="3">
        <v>3.7190654322786201E-3</v>
      </c>
      <c r="AG1445">
        <v>1.2204443876847599E-3</v>
      </c>
      <c r="AH1445">
        <v>7.80874056607301</v>
      </c>
      <c r="AI1445">
        <v>0.63621827939175202</v>
      </c>
      <c r="AJ1445">
        <v>5019.3247860228403</v>
      </c>
      <c r="AK1445" t="s">
        <v>99</v>
      </c>
      <c r="AL1445" t="s">
        <v>100</v>
      </c>
      <c r="AM1445">
        <v>116075918942.36</v>
      </c>
      <c r="AN1445">
        <v>890167</v>
      </c>
      <c r="AO1445" s="1">
        <f t="shared" si="325"/>
        <v>1.1784398401223866E-2</v>
      </c>
      <c r="AP1445" s="5">
        <f t="shared" si="326"/>
        <v>13.259789222335726</v>
      </c>
      <c r="AQ1445" s="3">
        <f t="shared" si="327"/>
        <v>3.3490984643847425E-3</v>
      </c>
      <c r="AR1445" s="15">
        <f t="shared" si="328"/>
        <v>0.26113330370312138</v>
      </c>
      <c r="AT1445" s="15">
        <f t="shared" si="329"/>
        <v>1</v>
      </c>
    </row>
    <row r="1446" spans="1:46" x14ac:dyDescent="0.25">
      <c r="A1446" t="s">
        <v>37</v>
      </c>
      <c r="B1446">
        <v>18.0271140442876</v>
      </c>
      <c r="C1446">
        <v>1.6901796847736499E-2</v>
      </c>
      <c r="D1446">
        <v>18.4990205619698</v>
      </c>
      <c r="E1446">
        <v>-5.7675478640224096</v>
      </c>
      <c r="F1446" s="1">
        <v>0</v>
      </c>
      <c r="G1446" s="1">
        <v>0</v>
      </c>
      <c r="H1446">
        <v>4.3270988316275503</v>
      </c>
      <c r="I1446">
        <v>82.4390365507045</v>
      </c>
      <c r="J1446">
        <v>83.331732137225501</v>
      </c>
      <c r="K1446">
        <v>11.6664808821519</v>
      </c>
      <c r="L1446">
        <v>112.47122173905299</v>
      </c>
      <c r="M1446">
        <v>78.414571954311</v>
      </c>
      <c r="N1446">
        <v>95.229947910258801</v>
      </c>
      <c r="O1446">
        <v>51.099365493549698</v>
      </c>
      <c r="P1446">
        <v>132254.56362721801</v>
      </c>
      <c r="Q1446">
        <v>168613.26252411099</v>
      </c>
      <c r="R1446">
        <v>92.536117813393304</v>
      </c>
      <c r="S1446">
        <v>702.20897059761899</v>
      </c>
      <c r="T1446">
        <v>0.77456733825412205</v>
      </c>
      <c r="U1446">
        <v>5.5074441651681997E-3</v>
      </c>
      <c r="V1446">
        <v>0.98224393597919402</v>
      </c>
      <c r="W1446">
        <v>2.02933585005779E-3</v>
      </c>
      <c r="X1446">
        <v>1.02192840055794E-2</v>
      </c>
      <c r="Y1446" s="1">
        <v>0</v>
      </c>
      <c r="Z1446" s="1">
        <v>0</v>
      </c>
      <c r="AA1446">
        <v>5.5113567963912505E-4</v>
      </c>
      <c r="AB1446">
        <v>9.67552452528035E-3</v>
      </c>
      <c r="AC1446">
        <v>7.4596753307674402E-3</v>
      </c>
      <c r="AD1446">
        <v>4.3065352215074897E-3</v>
      </c>
      <c r="AE1446">
        <v>0.99241751182493099</v>
      </c>
      <c r="AF1446" s="3">
        <v>3.7711865449347299E-3</v>
      </c>
      <c r="AG1446">
        <v>2.36864347194624E-3</v>
      </c>
      <c r="AH1446">
        <v>7.9272821519206502</v>
      </c>
      <c r="AI1446">
        <v>0.64823374734302197</v>
      </c>
      <c r="AJ1446">
        <v>5567.07500577049</v>
      </c>
      <c r="AK1446" t="s">
        <v>101</v>
      </c>
      <c r="AL1446" t="s">
        <v>102</v>
      </c>
      <c r="AM1446">
        <v>150080362731.14999</v>
      </c>
      <c r="AN1446">
        <v>1134784</v>
      </c>
      <c r="AO1446" s="1">
        <f t="shared" si="325"/>
        <v>1.1781997555341296E-2</v>
      </c>
      <c r="AP1446" s="5">
        <f t="shared" si="326"/>
        <v>13.257260389636672</v>
      </c>
      <c r="AQ1446" s="3">
        <f t="shared" si="327"/>
        <v>4.646692720120936E-3</v>
      </c>
      <c r="AR1446" s="15">
        <f t="shared" si="328"/>
        <v>0.35979180573231928</v>
      </c>
      <c r="AT1446" s="15">
        <f t="shared" si="329"/>
        <v>1</v>
      </c>
    </row>
    <row r="1447" spans="1:46" x14ac:dyDescent="0.25">
      <c r="A1447" t="s">
        <v>37</v>
      </c>
      <c r="B1447">
        <v>18.866795029212899</v>
      </c>
      <c r="C1447">
        <v>1.78890396638214E-2</v>
      </c>
      <c r="D1447">
        <v>19.475749086230799</v>
      </c>
      <c r="E1447">
        <v>4.1748340373975896</v>
      </c>
      <c r="F1447" s="1">
        <v>0</v>
      </c>
      <c r="G1447" s="1">
        <v>0</v>
      </c>
      <c r="H1447">
        <v>4.6104537479748</v>
      </c>
      <c r="I1447">
        <v>104.907822069792</v>
      </c>
      <c r="J1447">
        <v>105.89560323761999</v>
      </c>
      <c r="K1447">
        <v>35.116826537126201</v>
      </c>
      <c r="L1447">
        <v>136.78254144808301</v>
      </c>
      <c r="M1447">
        <v>81.006993999228399</v>
      </c>
      <c r="N1447">
        <v>95.378745506470494</v>
      </c>
      <c r="O1447">
        <v>50.741584407590501</v>
      </c>
      <c r="P1447">
        <v>124595.987672905</v>
      </c>
      <c r="Q1447">
        <v>159950.05600259599</v>
      </c>
      <c r="R1447">
        <v>86.007878912009602</v>
      </c>
      <c r="S1447">
        <v>696.49154140311805</v>
      </c>
      <c r="T1447">
        <v>0.79519524298293598</v>
      </c>
      <c r="U1447">
        <v>3.8909282248267502E-3</v>
      </c>
      <c r="V1447">
        <v>0.98697996197325499</v>
      </c>
      <c r="W1447">
        <v>1.37485431775098E-3</v>
      </c>
      <c r="X1447">
        <v>7.7542554841664203E-3</v>
      </c>
      <c r="Y1447" s="1">
        <v>0</v>
      </c>
      <c r="Z1447" s="1">
        <v>0</v>
      </c>
      <c r="AA1447">
        <v>5.6680076702486204E-4</v>
      </c>
      <c r="AB1447">
        <v>9.6716758510725295E-3</v>
      </c>
      <c r="AC1447">
        <v>7.5214010718084798E-3</v>
      </c>
      <c r="AD1447">
        <v>4.5724423898684799E-3</v>
      </c>
      <c r="AE1447">
        <v>1.0042396498463699</v>
      </c>
      <c r="AF1447" s="3">
        <v>3.8161106694162301E-3</v>
      </c>
      <c r="AG1447">
        <v>3.0781680292480702E-3</v>
      </c>
      <c r="AH1447">
        <v>7.8323786679555001</v>
      </c>
      <c r="AI1447">
        <v>0.65565891817283795</v>
      </c>
      <c r="AJ1447">
        <v>6841.1568600722803</v>
      </c>
      <c r="AK1447" t="s">
        <v>103</v>
      </c>
      <c r="AL1447" t="s">
        <v>104</v>
      </c>
      <c r="AM1447">
        <v>121082879204.48</v>
      </c>
      <c r="AN1447">
        <v>971804</v>
      </c>
      <c r="AO1447" s="1">
        <f t="shared" si="325"/>
        <v>1.1904312508249571E-2</v>
      </c>
      <c r="AP1447" s="5">
        <f t="shared" si="326"/>
        <v>13.386009888071616</v>
      </c>
      <c r="AQ1447" s="3">
        <f t="shared" si="327"/>
        <v>5.3679383427225995E-3</v>
      </c>
      <c r="AR1447" s="15">
        <f t="shared" si="328"/>
        <v>0.40944128885077657</v>
      </c>
      <c r="AT1447" s="15">
        <f t="shared" si="329"/>
        <v>1</v>
      </c>
    </row>
    <row r="1448" spans="1:46" x14ac:dyDescent="0.25">
      <c r="A1448" t="s">
        <v>37</v>
      </c>
      <c r="B1448">
        <v>19.648141584011299</v>
      </c>
      <c r="C1448">
        <v>1.8664743411518501E-2</v>
      </c>
      <c r="D1448">
        <v>20.235650986628801</v>
      </c>
      <c r="E1448">
        <v>7.8395062518953003</v>
      </c>
      <c r="F1448" s="1">
        <v>0</v>
      </c>
      <c r="G1448" s="1">
        <v>0</v>
      </c>
      <c r="H1448">
        <v>4.8250285747197204</v>
      </c>
      <c r="I1448">
        <v>128.45029352347399</v>
      </c>
      <c r="J1448">
        <v>128.98817486157401</v>
      </c>
      <c r="K1448">
        <v>59.657596346898799</v>
      </c>
      <c r="L1448">
        <v>161.278882840286</v>
      </c>
      <c r="M1448">
        <v>83.353786163439196</v>
      </c>
      <c r="N1448">
        <v>95.556618131463097</v>
      </c>
      <c r="O1448">
        <v>51.0609684900761</v>
      </c>
      <c r="P1448">
        <v>121015.54359841</v>
      </c>
      <c r="Q1448">
        <v>154191.525146131</v>
      </c>
      <c r="R1448">
        <v>79.912757261524504</v>
      </c>
      <c r="S1448">
        <v>694.63984068051798</v>
      </c>
      <c r="T1448">
        <v>0.809979773006267</v>
      </c>
      <c r="U1448">
        <v>2.3336857425635101E-3</v>
      </c>
      <c r="V1448">
        <v>0.99321543926820899</v>
      </c>
      <c r="W1448">
        <v>6.1788546780514595E-4</v>
      </c>
      <c r="X1448">
        <v>3.8329895214222198E-3</v>
      </c>
      <c r="Y1448" s="1">
        <v>0</v>
      </c>
      <c r="Z1448" s="1">
        <v>0</v>
      </c>
      <c r="AA1448">
        <v>5.8005352052353798E-4</v>
      </c>
      <c r="AB1448">
        <v>9.4503210558154003E-3</v>
      </c>
      <c r="AC1448">
        <v>7.43734961612644E-3</v>
      </c>
      <c r="AD1448">
        <v>4.9042038825353297E-3</v>
      </c>
      <c r="AE1448">
        <v>1.00552016426729</v>
      </c>
      <c r="AF1448" s="3">
        <v>3.8209766242157301E-3</v>
      </c>
      <c r="AG1448">
        <v>3.7302013403315601E-3</v>
      </c>
      <c r="AH1448">
        <v>7.5323126439630599</v>
      </c>
      <c r="AI1448">
        <v>0.65382762032908504</v>
      </c>
      <c r="AJ1448">
        <v>7764.9865003814903</v>
      </c>
      <c r="AK1448" t="s">
        <v>105</v>
      </c>
      <c r="AL1448" t="s">
        <v>106</v>
      </c>
      <c r="AM1448">
        <v>107089558903.28</v>
      </c>
      <c r="AN1448">
        <v>884924</v>
      </c>
      <c r="AO1448" s="1">
        <f t="shared" si="325"/>
        <v>1.1838379760865709E-2</v>
      </c>
      <c r="AP1448" s="5">
        <f t="shared" si="326"/>
        <v>13.316630438016597</v>
      </c>
      <c r="AQ1448" s="3">
        <f t="shared" si="327"/>
        <v>6.2260469434345985E-3</v>
      </c>
      <c r="AR1448" s="15">
        <f t="shared" si="328"/>
        <v>0.47545895153171558</v>
      </c>
      <c r="AT1448" s="15">
        <f t="shared" si="329"/>
        <v>1</v>
      </c>
    </row>
    <row r="1449" spans="1:46" x14ac:dyDescent="0.25">
      <c r="A1449" t="s">
        <v>37</v>
      </c>
      <c r="B1449">
        <v>20.315758749481301</v>
      </c>
      <c r="C1449">
        <v>1.9296880550784198E-2</v>
      </c>
      <c r="D1449">
        <v>20.850043479693898</v>
      </c>
      <c r="E1449">
        <v>14.4902852513376</v>
      </c>
      <c r="F1449" s="1">
        <v>0</v>
      </c>
      <c r="G1449" s="1">
        <v>0</v>
      </c>
      <c r="H1449">
        <v>5.0327134679354799</v>
      </c>
      <c r="I1449">
        <v>152.447434086334</v>
      </c>
      <c r="J1449">
        <v>152.98405725532899</v>
      </c>
      <c r="K1449">
        <v>85.283519610320894</v>
      </c>
      <c r="L1449">
        <v>186.322669485772</v>
      </c>
      <c r="M1449">
        <v>83.840437126269507</v>
      </c>
      <c r="N1449">
        <v>95.708089477368404</v>
      </c>
      <c r="O1449">
        <v>51.703364947144898</v>
      </c>
      <c r="P1449">
        <v>117367.254260652</v>
      </c>
      <c r="Q1449">
        <v>148181.59884274</v>
      </c>
      <c r="R1449">
        <v>76.414808896621395</v>
      </c>
      <c r="S1449">
        <v>691.56715362269995</v>
      </c>
      <c r="T1449">
        <v>0.82071335873498297</v>
      </c>
      <c r="U1449">
        <v>1.33956369975716E-3</v>
      </c>
      <c r="V1449">
        <v>0.99615935934001398</v>
      </c>
      <c r="W1449">
        <v>2.8660915607108803E-4</v>
      </c>
      <c r="X1449">
        <v>2.2144678041571999E-3</v>
      </c>
      <c r="Y1449" s="1">
        <v>0</v>
      </c>
      <c r="Z1449" s="1">
        <v>0</v>
      </c>
      <c r="AA1449">
        <v>5.7568834957136901E-4</v>
      </c>
      <c r="AB1449">
        <v>9.1908501121729103E-3</v>
      </c>
      <c r="AC1449">
        <v>7.3181327423889097E-3</v>
      </c>
      <c r="AD1449">
        <v>5.25994118224453E-3</v>
      </c>
      <c r="AE1449">
        <v>1.00661733159002</v>
      </c>
      <c r="AF1449" s="3">
        <v>3.8251458600420899E-3</v>
      </c>
      <c r="AG1449">
        <v>4.2704708294448402E-3</v>
      </c>
      <c r="AH1449">
        <v>7.3455989298468696</v>
      </c>
      <c r="AI1449">
        <v>0.63125326654660696</v>
      </c>
      <c r="AJ1449">
        <v>8750.0025012931292</v>
      </c>
      <c r="AK1449" t="s">
        <v>107</v>
      </c>
      <c r="AL1449" t="s">
        <v>108</v>
      </c>
      <c r="AM1449">
        <v>72889055382.509995</v>
      </c>
      <c r="AN1449">
        <v>621034</v>
      </c>
      <c r="AO1449" s="1">
        <f t="shared" si="325"/>
        <v>7.8938210919602785E-3</v>
      </c>
      <c r="AP1449" s="5">
        <f t="shared" si="326"/>
        <v>9.0719550264051652</v>
      </c>
      <c r="AQ1449" s="3">
        <f t="shared" si="327"/>
        <v>1.0853090169929375E-2</v>
      </c>
      <c r="AR1449" s="15">
        <f t="shared" si="328"/>
        <v>1.2394024981770202</v>
      </c>
    </row>
    <row r="1450" spans="1:46" x14ac:dyDescent="0.25">
      <c r="A1450" t="s">
        <v>37</v>
      </c>
      <c r="B1450">
        <v>19.243401463015498</v>
      </c>
      <c r="C1450">
        <v>1.85201650724682E-2</v>
      </c>
      <c r="D1450">
        <v>20.094518224435401</v>
      </c>
      <c r="E1450">
        <v>24.348944738668301</v>
      </c>
      <c r="F1450" s="1">
        <v>0</v>
      </c>
      <c r="G1450" s="1">
        <v>0</v>
      </c>
      <c r="H1450">
        <v>5.2202669753814801</v>
      </c>
      <c r="I1450">
        <v>174.238809740292</v>
      </c>
      <c r="J1450">
        <v>174.68353298031701</v>
      </c>
      <c r="K1450">
        <v>108.095535699889</v>
      </c>
      <c r="L1450">
        <v>210.55681289310201</v>
      </c>
      <c r="M1450">
        <v>86.106258568765398</v>
      </c>
      <c r="N1450">
        <v>95.820241140215899</v>
      </c>
      <c r="O1450">
        <v>51.472709651768298</v>
      </c>
      <c r="P1450">
        <v>109441.458446555</v>
      </c>
      <c r="Q1450">
        <v>136504.91189637699</v>
      </c>
      <c r="R1450">
        <v>73.838841159166805</v>
      </c>
      <c r="S1450">
        <v>685.71873090479801</v>
      </c>
      <c r="T1450">
        <v>0.83488054450776095</v>
      </c>
      <c r="U1450">
        <v>1.71655711917374E-3</v>
      </c>
      <c r="V1450">
        <v>0.99653859775200804</v>
      </c>
      <c r="W1450">
        <v>1.5094663860749E-4</v>
      </c>
      <c r="X1450">
        <v>1.5938984902101501E-3</v>
      </c>
      <c r="Y1450" s="1">
        <v>0</v>
      </c>
      <c r="Z1450" s="1">
        <v>0</v>
      </c>
      <c r="AA1450">
        <v>5.9593995790701096E-4</v>
      </c>
      <c r="AB1450">
        <v>8.9657377566883592E-3</v>
      </c>
      <c r="AC1450">
        <v>7.2245401281771301E-3</v>
      </c>
      <c r="AD1450">
        <v>5.0057848663059203E-3</v>
      </c>
      <c r="AE1450">
        <v>0.99913419609170595</v>
      </c>
      <c r="AF1450" s="3">
        <v>3.79670994514848E-3</v>
      </c>
      <c r="AG1450">
        <v>3.9527572502173099E-3</v>
      </c>
      <c r="AH1450">
        <v>7.2378290452828198</v>
      </c>
      <c r="AI1450">
        <v>0.63863661020654505</v>
      </c>
      <c r="AJ1450">
        <v>9925.3502216911693</v>
      </c>
      <c r="AK1450" t="s">
        <v>109</v>
      </c>
      <c r="AL1450" t="s">
        <v>110</v>
      </c>
      <c r="AM1450">
        <v>45372458725.690002</v>
      </c>
      <c r="AN1450">
        <v>414582</v>
      </c>
      <c r="AO1450" s="1">
        <f t="shared" si="325"/>
        <v>7.820480086084141E-3</v>
      </c>
      <c r="AP1450" s="5">
        <f t="shared" si="326"/>
        <v>8.9912604414117752</v>
      </c>
      <c r="AQ1450" s="3">
        <f t="shared" si="327"/>
        <v>9.8327197334042889E-3</v>
      </c>
      <c r="AR1450" s="15">
        <f t="shared" si="328"/>
        <v>1.1402340181788762</v>
      </c>
    </row>
    <row r="1451" spans="1:46" x14ac:dyDescent="0.25">
      <c r="A1451" t="s">
        <v>37</v>
      </c>
      <c r="B1451">
        <v>18.0684486665779</v>
      </c>
      <c r="C1451">
        <v>1.76507922624616E-2</v>
      </c>
      <c r="D1451">
        <v>19.241026390541698</v>
      </c>
      <c r="E1451">
        <v>43.821913123735698</v>
      </c>
      <c r="F1451" s="1">
        <v>0</v>
      </c>
      <c r="G1451" s="1">
        <v>0</v>
      </c>
      <c r="H1451">
        <v>5.4579781145727901</v>
      </c>
      <c r="I1451">
        <v>193.66443802932699</v>
      </c>
      <c r="J1451">
        <v>194.77776884605899</v>
      </c>
      <c r="K1451">
        <v>130.417691530697</v>
      </c>
      <c r="L1451">
        <v>234.57082837319999</v>
      </c>
      <c r="M1451">
        <v>86.281807087010904</v>
      </c>
      <c r="N1451">
        <v>95.788576070985499</v>
      </c>
      <c r="O1451">
        <v>51.418629445952902</v>
      </c>
      <c r="P1451">
        <v>96871.209982823595</v>
      </c>
      <c r="Q1451">
        <v>122691.84619368899</v>
      </c>
      <c r="R1451">
        <v>74.956088368503998</v>
      </c>
      <c r="S1451">
        <v>678.29272524152498</v>
      </c>
      <c r="T1451">
        <v>0.858682595692288</v>
      </c>
      <c r="U1451">
        <v>2.4495302107833501E-3</v>
      </c>
      <c r="V1451">
        <v>0.99271799259535198</v>
      </c>
      <c r="W1451">
        <v>2.2194187910137901E-4</v>
      </c>
      <c r="X1451">
        <v>4.6105353147628102E-3</v>
      </c>
      <c r="Y1451" s="1">
        <v>0</v>
      </c>
      <c r="Z1451" s="1">
        <v>0</v>
      </c>
      <c r="AA1451">
        <v>6.0254406973985603E-4</v>
      </c>
      <c r="AB1451">
        <v>8.7916309906445507E-3</v>
      </c>
      <c r="AC1451">
        <v>7.2517950844799804E-3</v>
      </c>
      <c r="AD1451">
        <v>4.7258179905190203E-3</v>
      </c>
      <c r="AE1451">
        <v>1.00198740285994</v>
      </c>
      <c r="AF1451" s="3">
        <v>3.8075521308677902E-3</v>
      </c>
      <c r="AG1451">
        <v>3.5308387843434098E-3</v>
      </c>
      <c r="AH1451">
        <v>7.3287811863510202</v>
      </c>
      <c r="AI1451">
        <v>0.64751577682530304</v>
      </c>
      <c r="AJ1451">
        <v>11483.507268179001</v>
      </c>
      <c r="AK1451" t="s">
        <v>111</v>
      </c>
      <c r="AL1451" t="s">
        <v>112</v>
      </c>
      <c r="AM1451">
        <v>11617957955.66</v>
      </c>
      <c r="AN1451">
        <v>119932</v>
      </c>
      <c r="AO1451" s="1">
        <f t="shared" si="325"/>
        <v>7.8543391542198367E-3</v>
      </c>
      <c r="AP1451" s="5">
        <f t="shared" si="326"/>
        <v>9.0285225628070283</v>
      </c>
      <c r="AQ1451" s="3">
        <f t="shared" si="327"/>
        <v>8.6156909569500388E-3</v>
      </c>
      <c r="AR1451" s="15">
        <f t="shared" si="328"/>
        <v>1.0012630572593153</v>
      </c>
    </row>
    <row r="1452" spans="1:46" x14ac:dyDescent="0.25">
      <c r="A1452" t="s">
        <v>37</v>
      </c>
      <c r="B1452">
        <v>18.296325098318</v>
      </c>
      <c r="C1452">
        <v>1.7565629345363602E-2</v>
      </c>
      <c r="D1452">
        <v>19.156971351564199</v>
      </c>
      <c r="E1452">
        <v>63.857974715434501</v>
      </c>
      <c r="F1452" s="1">
        <v>0</v>
      </c>
      <c r="G1452" s="1">
        <v>0</v>
      </c>
      <c r="H1452">
        <v>5.9749244256210501</v>
      </c>
      <c r="I1452">
        <v>230.12119698541699</v>
      </c>
      <c r="J1452">
        <v>231.83221327248799</v>
      </c>
      <c r="K1452">
        <v>179.66293947903901</v>
      </c>
      <c r="L1452">
        <v>272.52401240306301</v>
      </c>
      <c r="M1452">
        <v>93.413004953166904</v>
      </c>
      <c r="N1452">
        <v>95.808669112640501</v>
      </c>
      <c r="O1452">
        <v>51.662031292120801</v>
      </c>
      <c r="P1452">
        <v>93288.199870113705</v>
      </c>
      <c r="Q1452">
        <v>117474.32188420399</v>
      </c>
      <c r="R1452">
        <v>67.548098552442596</v>
      </c>
      <c r="S1452">
        <v>659.96636900309295</v>
      </c>
      <c r="T1452">
        <v>0.85474012617241801</v>
      </c>
      <c r="U1452">
        <v>3.8389010439778899E-3</v>
      </c>
      <c r="V1452">
        <v>0.98986929696010895</v>
      </c>
      <c r="W1452">
        <v>2.9160075267016099E-4</v>
      </c>
      <c r="X1452">
        <v>6.0002012432428401E-3</v>
      </c>
      <c r="Y1452" s="1">
        <v>0</v>
      </c>
      <c r="Z1452" s="1">
        <v>0</v>
      </c>
      <c r="AA1452">
        <v>6.6958103210903097E-4</v>
      </c>
      <c r="AB1452">
        <v>8.3425849252472296E-3</v>
      </c>
      <c r="AC1452">
        <v>7.1407482526649798E-3</v>
      </c>
      <c r="AD1452">
        <v>4.7489830262460401E-3</v>
      </c>
      <c r="AE1452">
        <v>1.0004016471813999</v>
      </c>
      <c r="AF1452" s="3">
        <v>3.80152625928931E-3</v>
      </c>
      <c r="AG1452">
        <v>3.80451384642887E-3</v>
      </c>
      <c r="AH1452">
        <v>6.6761862006474804</v>
      </c>
      <c r="AI1452">
        <v>0.63516552273615101</v>
      </c>
      <c r="AJ1452">
        <v>14681.002795065</v>
      </c>
      <c r="AK1452" t="s">
        <v>113</v>
      </c>
      <c r="AL1452" t="s">
        <v>114</v>
      </c>
      <c r="AM1452">
        <v>5997218505.0500002</v>
      </c>
      <c r="AN1452">
        <v>64287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"/>
  <sheetViews>
    <sheetView workbookViewId="0">
      <pane xSplit="6150" topLeftCell="U1" activePane="topRight"/>
      <selection activeCell="S1" sqref="S1"/>
      <selection pane="topRight" activeCell="Y1" sqref="Y1"/>
    </sheetView>
  </sheetViews>
  <sheetFormatPr defaultRowHeight="15" x14ac:dyDescent="0.25"/>
  <cols>
    <col min="5" max="8" width="0" hidden="1" customWidth="1"/>
    <col min="13" max="16" width="0" hidden="1" customWidth="1"/>
  </cols>
  <sheetData>
    <row r="1" spans="1:32" x14ac:dyDescent="0.25">
      <c r="A1" t="s">
        <v>231</v>
      </c>
      <c r="B1" t="s">
        <v>342</v>
      </c>
      <c r="C1" t="s">
        <v>344</v>
      </c>
      <c r="E1" t="s">
        <v>167</v>
      </c>
      <c r="F1" t="s">
        <v>231</v>
      </c>
      <c r="G1" t="s">
        <v>342</v>
      </c>
      <c r="H1" t="s">
        <v>343</v>
      </c>
    </row>
    <row r="2" spans="1:32" x14ac:dyDescent="0.25">
      <c r="A2" t="s">
        <v>215</v>
      </c>
      <c r="B2">
        <v>1439</v>
      </c>
      <c r="C2">
        <v>2019</v>
      </c>
      <c r="D2">
        <v>93.561478466889298</v>
      </c>
      <c r="E2" t="s">
        <v>345</v>
      </c>
      <c r="F2">
        <v>1772</v>
      </c>
      <c r="G2">
        <v>2019</v>
      </c>
      <c r="H2">
        <v>93.133860745799495</v>
      </c>
      <c r="M2" t="s">
        <v>346</v>
      </c>
      <c r="N2">
        <v>345</v>
      </c>
      <c r="O2">
        <v>2019</v>
      </c>
      <c r="P2">
        <v>91.268276851598699</v>
      </c>
      <c r="Q2" t="s">
        <v>191</v>
      </c>
      <c r="R2">
        <v>73379</v>
      </c>
      <c r="S2">
        <v>2019</v>
      </c>
      <c r="T2">
        <v>96.561777376566297</v>
      </c>
      <c r="U2" t="s">
        <v>214</v>
      </c>
      <c r="V2">
        <v>16546</v>
      </c>
      <c r="W2">
        <v>2019</v>
      </c>
      <c r="X2">
        <v>80.612702810254305</v>
      </c>
      <c r="AC2" t="s">
        <v>216</v>
      </c>
      <c r="AD2">
        <v>3543</v>
      </c>
      <c r="AE2">
        <v>2019</v>
      </c>
      <c r="AF2">
        <v>85.972843568722794</v>
      </c>
    </row>
    <row r="3" spans="1:32" x14ac:dyDescent="0.25">
      <c r="A3" t="s">
        <v>215</v>
      </c>
      <c r="B3">
        <v>19137</v>
      </c>
      <c r="C3">
        <v>2018</v>
      </c>
      <c r="D3">
        <v>92.249010991497599</v>
      </c>
      <c r="E3" t="s">
        <v>345</v>
      </c>
      <c r="F3">
        <v>49315</v>
      </c>
      <c r="G3">
        <v>2018</v>
      </c>
      <c r="H3">
        <v>90.908319824432297</v>
      </c>
      <c r="M3" t="s">
        <v>346</v>
      </c>
      <c r="N3">
        <v>23127</v>
      </c>
      <c r="O3">
        <v>2018</v>
      </c>
      <c r="P3">
        <v>93.057075968511597</v>
      </c>
      <c r="Q3" t="s">
        <v>191</v>
      </c>
      <c r="R3">
        <v>736716</v>
      </c>
      <c r="S3">
        <v>2018</v>
      </c>
      <c r="T3">
        <v>96.692357949723203</v>
      </c>
      <c r="U3" t="s">
        <v>214</v>
      </c>
      <c r="V3">
        <v>133194</v>
      </c>
      <c r="W3">
        <v>2018</v>
      </c>
      <c r="X3">
        <v>80.473300575290494</v>
      </c>
      <c r="Y3" t="s">
        <v>217</v>
      </c>
      <c r="Z3">
        <v>1</v>
      </c>
      <c r="AA3">
        <v>2018</v>
      </c>
      <c r="AB3">
        <v>85</v>
      </c>
      <c r="AC3" t="s">
        <v>216</v>
      </c>
      <c r="AD3">
        <v>34149</v>
      </c>
      <c r="AE3">
        <v>2018</v>
      </c>
      <c r="AF3">
        <v>86.382957733191603</v>
      </c>
    </row>
    <row r="4" spans="1:32" x14ac:dyDescent="0.25">
      <c r="A4" t="s">
        <v>215</v>
      </c>
      <c r="B4">
        <v>72632</v>
      </c>
      <c r="C4">
        <v>2017</v>
      </c>
      <c r="D4">
        <v>90.291234470190005</v>
      </c>
      <c r="E4" t="s">
        <v>345</v>
      </c>
      <c r="F4">
        <v>61483</v>
      </c>
      <c r="G4">
        <v>2017</v>
      </c>
      <c r="H4">
        <v>91.003773667271801</v>
      </c>
      <c r="I4" t="s">
        <v>232</v>
      </c>
      <c r="J4">
        <v>6</v>
      </c>
      <c r="K4">
        <v>2017</v>
      </c>
      <c r="L4">
        <v>89.1318114874815</v>
      </c>
      <c r="M4" t="s">
        <v>346</v>
      </c>
      <c r="N4">
        <v>12093</v>
      </c>
      <c r="O4">
        <v>2017</v>
      </c>
      <c r="P4">
        <v>92.396377950816102</v>
      </c>
      <c r="Q4" t="s">
        <v>191</v>
      </c>
      <c r="R4">
        <v>833250</v>
      </c>
      <c r="S4">
        <v>2017</v>
      </c>
      <c r="T4">
        <v>96.107086432746996</v>
      </c>
      <c r="U4" t="s">
        <v>214</v>
      </c>
      <c r="V4">
        <v>130991</v>
      </c>
      <c r="W4">
        <v>2017</v>
      </c>
      <c r="X4">
        <v>79.824622630983001</v>
      </c>
      <c r="Y4" t="s">
        <v>217</v>
      </c>
      <c r="Z4">
        <v>4</v>
      </c>
      <c r="AA4">
        <v>2016</v>
      </c>
      <c r="AB4">
        <v>80.264044943820195</v>
      </c>
      <c r="AC4" t="s">
        <v>216</v>
      </c>
      <c r="AD4">
        <v>62382</v>
      </c>
      <c r="AE4">
        <v>2017</v>
      </c>
      <c r="AF4">
        <v>86.399314650174603</v>
      </c>
    </row>
    <row r="5" spans="1:32" x14ac:dyDescent="0.25">
      <c r="A5" t="s">
        <v>215</v>
      </c>
      <c r="B5">
        <v>182783</v>
      </c>
      <c r="C5">
        <v>2016</v>
      </c>
      <c r="D5">
        <v>90.857832545795901</v>
      </c>
      <c r="E5" t="s">
        <v>345</v>
      </c>
      <c r="F5">
        <v>63827</v>
      </c>
      <c r="G5">
        <v>2016</v>
      </c>
      <c r="H5">
        <v>93.2082478548014</v>
      </c>
      <c r="I5" t="s">
        <v>232</v>
      </c>
      <c r="J5">
        <v>26</v>
      </c>
      <c r="K5">
        <v>2016</v>
      </c>
      <c r="L5">
        <v>88.547081553792907</v>
      </c>
      <c r="M5" t="s">
        <v>346</v>
      </c>
      <c r="N5">
        <v>20151</v>
      </c>
      <c r="O5">
        <v>2016</v>
      </c>
      <c r="P5">
        <v>93.078186803206904</v>
      </c>
      <c r="Q5" t="s">
        <v>191</v>
      </c>
      <c r="R5">
        <v>871162</v>
      </c>
      <c r="S5">
        <v>2016</v>
      </c>
      <c r="T5">
        <v>94.791350252299296</v>
      </c>
      <c r="U5" t="s">
        <v>214</v>
      </c>
      <c r="V5">
        <v>97261</v>
      </c>
      <c r="W5">
        <v>2016</v>
      </c>
      <c r="X5">
        <v>78.936324525602402</v>
      </c>
      <c r="Y5" t="s">
        <v>217</v>
      </c>
      <c r="Z5">
        <v>21</v>
      </c>
      <c r="AA5">
        <v>2015</v>
      </c>
      <c r="AB5">
        <v>88.373047330380004</v>
      </c>
      <c r="AC5" t="s">
        <v>216</v>
      </c>
      <c r="AD5">
        <v>103344</v>
      </c>
      <c r="AE5">
        <v>2016</v>
      </c>
      <c r="AF5">
        <v>86.834647751378995</v>
      </c>
    </row>
    <row r="6" spans="1:32" x14ac:dyDescent="0.25">
      <c r="A6" t="s">
        <v>215</v>
      </c>
      <c r="B6">
        <v>232481</v>
      </c>
      <c r="C6">
        <v>2015</v>
      </c>
      <c r="D6">
        <v>91.219396973594897</v>
      </c>
      <c r="E6" t="s">
        <v>345</v>
      </c>
      <c r="F6">
        <v>77490</v>
      </c>
      <c r="G6">
        <v>2015</v>
      </c>
      <c r="H6">
        <v>93.128715068920798</v>
      </c>
      <c r="I6" t="s">
        <v>232</v>
      </c>
      <c r="J6">
        <v>28</v>
      </c>
      <c r="K6">
        <v>2015</v>
      </c>
      <c r="L6">
        <v>95.087331159757795</v>
      </c>
      <c r="M6" t="s">
        <v>346</v>
      </c>
      <c r="N6">
        <v>24016</v>
      </c>
      <c r="O6">
        <v>2015</v>
      </c>
      <c r="P6">
        <v>93.044069614105595</v>
      </c>
      <c r="Q6" t="s">
        <v>191</v>
      </c>
      <c r="R6">
        <v>789177</v>
      </c>
      <c r="S6">
        <v>2015</v>
      </c>
      <c r="T6">
        <v>94.768017972482198</v>
      </c>
      <c r="U6" t="s">
        <v>214</v>
      </c>
      <c r="V6">
        <v>64128</v>
      </c>
      <c r="W6">
        <v>2015</v>
      </c>
      <c r="X6">
        <v>79.141552662489502</v>
      </c>
      <c r="Y6" t="s">
        <v>217</v>
      </c>
      <c r="Z6">
        <v>1</v>
      </c>
      <c r="AA6">
        <v>2013</v>
      </c>
      <c r="AB6">
        <v>93</v>
      </c>
      <c r="AC6" t="s">
        <v>216</v>
      </c>
      <c r="AD6">
        <v>81767</v>
      </c>
      <c r="AE6">
        <v>2015</v>
      </c>
      <c r="AF6">
        <v>88.227780936578796</v>
      </c>
    </row>
    <row r="7" spans="1:32" x14ac:dyDescent="0.25">
      <c r="A7" t="s">
        <v>215</v>
      </c>
      <c r="B7">
        <v>83395</v>
      </c>
      <c r="C7">
        <v>2014</v>
      </c>
      <c r="D7">
        <v>86.693834735305799</v>
      </c>
      <c r="E7" t="s">
        <v>345</v>
      </c>
      <c r="F7">
        <v>107417</v>
      </c>
      <c r="G7">
        <v>2014</v>
      </c>
      <c r="H7">
        <v>93.166802010699598</v>
      </c>
      <c r="I7" t="s">
        <v>232</v>
      </c>
      <c r="J7">
        <v>10</v>
      </c>
      <c r="K7">
        <v>2014</v>
      </c>
      <c r="L7">
        <v>95.384959046909898</v>
      </c>
      <c r="M7" t="s">
        <v>346</v>
      </c>
      <c r="N7">
        <v>24329</v>
      </c>
      <c r="O7">
        <v>2014</v>
      </c>
      <c r="P7">
        <v>93.081138470740697</v>
      </c>
      <c r="Q7" t="s">
        <v>191</v>
      </c>
      <c r="R7">
        <v>576569</v>
      </c>
      <c r="S7">
        <v>2014</v>
      </c>
      <c r="T7">
        <v>94.835232551731906</v>
      </c>
      <c r="U7" t="s">
        <v>214</v>
      </c>
      <c r="V7">
        <v>29348</v>
      </c>
      <c r="W7">
        <v>2014</v>
      </c>
      <c r="X7">
        <v>78.986980397695007</v>
      </c>
      <c r="Y7" t="s">
        <v>217</v>
      </c>
      <c r="Z7">
        <v>203016</v>
      </c>
      <c r="AA7">
        <v>2012</v>
      </c>
      <c r="AB7">
        <v>90.851003399827405</v>
      </c>
      <c r="AC7" t="s">
        <v>216</v>
      </c>
      <c r="AD7">
        <v>38244</v>
      </c>
      <c r="AE7">
        <v>2014</v>
      </c>
      <c r="AF7">
        <v>87.490241394931601</v>
      </c>
    </row>
    <row r="8" spans="1:32" x14ac:dyDescent="0.25">
      <c r="A8" t="s">
        <v>215</v>
      </c>
      <c r="B8">
        <v>350071</v>
      </c>
      <c r="C8">
        <v>2013</v>
      </c>
      <c r="D8">
        <v>89.441295216774904</v>
      </c>
      <c r="E8" t="s">
        <v>345</v>
      </c>
      <c r="F8">
        <v>68473</v>
      </c>
      <c r="G8">
        <v>2013</v>
      </c>
      <c r="H8">
        <v>93.099543869811001</v>
      </c>
      <c r="I8" t="s">
        <v>232</v>
      </c>
      <c r="J8">
        <v>22</v>
      </c>
      <c r="K8">
        <v>2013</v>
      </c>
      <c r="L8">
        <v>93.768545994065207</v>
      </c>
      <c r="M8" t="s">
        <v>346</v>
      </c>
      <c r="N8">
        <v>60588</v>
      </c>
      <c r="O8">
        <v>2013</v>
      </c>
      <c r="P8">
        <v>93.256333008451406</v>
      </c>
      <c r="Q8" t="s">
        <v>191</v>
      </c>
      <c r="R8">
        <v>643043</v>
      </c>
      <c r="S8">
        <v>2013</v>
      </c>
      <c r="T8">
        <v>94.9973241641692</v>
      </c>
      <c r="U8" t="s">
        <v>214</v>
      </c>
      <c r="V8">
        <v>31584</v>
      </c>
      <c r="W8">
        <v>2013</v>
      </c>
      <c r="X8">
        <v>80.100922909645803</v>
      </c>
      <c r="Y8" t="s">
        <v>217</v>
      </c>
      <c r="Z8">
        <v>162316</v>
      </c>
      <c r="AA8">
        <v>2011</v>
      </c>
      <c r="AB8">
        <v>89.885570824170799</v>
      </c>
      <c r="AC8" t="s">
        <v>216</v>
      </c>
      <c r="AD8">
        <v>69462</v>
      </c>
      <c r="AE8">
        <v>2013</v>
      </c>
      <c r="AF8">
        <v>89.536448955180603</v>
      </c>
    </row>
    <row r="9" spans="1:32" x14ac:dyDescent="0.25">
      <c r="A9" t="s">
        <v>215</v>
      </c>
      <c r="B9">
        <v>185947</v>
      </c>
      <c r="C9">
        <v>2012</v>
      </c>
      <c r="D9">
        <v>90.576081871325101</v>
      </c>
      <c r="E9" t="s">
        <v>345</v>
      </c>
      <c r="F9">
        <v>18427</v>
      </c>
      <c r="G9">
        <v>2012</v>
      </c>
      <c r="H9">
        <v>92.916414543364695</v>
      </c>
      <c r="I9" t="s">
        <v>232</v>
      </c>
      <c r="J9">
        <v>45</v>
      </c>
      <c r="K9">
        <v>2012</v>
      </c>
      <c r="L9">
        <v>90.756139348943407</v>
      </c>
      <c r="M9" t="s">
        <v>346</v>
      </c>
      <c r="N9">
        <v>66043</v>
      </c>
      <c r="O9">
        <v>2012</v>
      </c>
      <c r="P9">
        <v>93.198661074236497</v>
      </c>
      <c r="Q9" t="s">
        <v>191</v>
      </c>
      <c r="R9">
        <v>676369</v>
      </c>
      <c r="S9">
        <v>2012</v>
      </c>
      <c r="T9">
        <v>95.161752379727403</v>
      </c>
      <c r="U9" t="s">
        <v>214</v>
      </c>
      <c r="V9">
        <v>12385</v>
      </c>
      <c r="W9">
        <v>2012</v>
      </c>
      <c r="X9">
        <v>81.691667809540306</v>
      </c>
      <c r="Y9" t="s">
        <v>217</v>
      </c>
      <c r="Z9">
        <v>295119</v>
      </c>
      <c r="AA9">
        <v>2010</v>
      </c>
      <c r="AB9">
        <v>90.557523047838998</v>
      </c>
      <c r="AC9" t="s">
        <v>216</v>
      </c>
      <c r="AD9">
        <v>34273</v>
      </c>
      <c r="AE9">
        <v>2012</v>
      </c>
      <c r="AF9">
        <v>90.743332667471506</v>
      </c>
    </row>
    <row r="10" spans="1:32" x14ac:dyDescent="0.25">
      <c r="A10" t="s">
        <v>215</v>
      </c>
      <c r="B10">
        <v>1044</v>
      </c>
      <c r="C10">
        <v>2011</v>
      </c>
      <c r="D10">
        <v>91.915561434055405</v>
      </c>
      <c r="E10" t="s">
        <v>345</v>
      </c>
      <c r="F10">
        <v>8573</v>
      </c>
      <c r="G10">
        <v>2011</v>
      </c>
      <c r="H10">
        <v>92.705736618188595</v>
      </c>
      <c r="I10" t="s">
        <v>232</v>
      </c>
      <c r="J10">
        <v>771</v>
      </c>
      <c r="K10">
        <v>2011</v>
      </c>
      <c r="L10">
        <v>93.420710613947094</v>
      </c>
      <c r="M10" t="s">
        <v>346</v>
      </c>
      <c r="N10">
        <v>48018</v>
      </c>
      <c r="O10">
        <v>2011</v>
      </c>
      <c r="P10">
        <v>92.980499775984896</v>
      </c>
      <c r="Q10" t="s">
        <v>191</v>
      </c>
      <c r="R10">
        <v>554604</v>
      </c>
      <c r="S10">
        <v>2011</v>
      </c>
      <c r="T10">
        <v>95.052116444624602</v>
      </c>
      <c r="U10" t="s">
        <v>214</v>
      </c>
      <c r="V10">
        <v>939</v>
      </c>
      <c r="W10">
        <v>2011</v>
      </c>
      <c r="X10">
        <v>82.475750623708194</v>
      </c>
      <c r="Y10" t="s">
        <v>217</v>
      </c>
      <c r="Z10">
        <v>307057</v>
      </c>
      <c r="AA10">
        <v>2009</v>
      </c>
      <c r="AB10">
        <v>90.725633045833305</v>
      </c>
      <c r="AC10" t="s">
        <v>216</v>
      </c>
      <c r="AD10">
        <v>1957</v>
      </c>
      <c r="AE10">
        <v>2011</v>
      </c>
      <c r="AF10">
        <v>89.581779694237497</v>
      </c>
    </row>
    <row r="11" spans="1:32" x14ac:dyDescent="0.25">
      <c r="A11" t="s">
        <v>215</v>
      </c>
      <c r="B11">
        <v>2124</v>
      </c>
      <c r="C11">
        <v>2010</v>
      </c>
      <c r="D11">
        <v>93.503199292133701</v>
      </c>
      <c r="E11" t="s">
        <v>345</v>
      </c>
      <c r="F11">
        <v>2433</v>
      </c>
      <c r="G11">
        <v>2010</v>
      </c>
      <c r="H11">
        <v>92.131971740824298</v>
      </c>
      <c r="I11" t="s">
        <v>232</v>
      </c>
      <c r="J11">
        <v>33751</v>
      </c>
      <c r="K11">
        <v>2010</v>
      </c>
      <c r="L11">
        <v>94.205193955836194</v>
      </c>
      <c r="M11" t="s">
        <v>346</v>
      </c>
      <c r="N11">
        <v>53251</v>
      </c>
      <c r="O11">
        <v>2010</v>
      </c>
      <c r="P11">
        <v>92.738851876012205</v>
      </c>
      <c r="Q11" t="s">
        <v>191</v>
      </c>
      <c r="R11">
        <v>641062</v>
      </c>
      <c r="S11">
        <v>2010</v>
      </c>
      <c r="T11">
        <v>94.979653856408703</v>
      </c>
      <c r="U11" t="s">
        <v>214</v>
      </c>
      <c r="V11">
        <v>1661</v>
      </c>
      <c r="W11">
        <v>2010</v>
      </c>
      <c r="X11">
        <v>81.348459129452905</v>
      </c>
      <c r="Y11" t="s">
        <v>217</v>
      </c>
      <c r="Z11">
        <v>75625</v>
      </c>
      <c r="AA11">
        <v>2008</v>
      </c>
      <c r="AB11">
        <v>88.073824206503502</v>
      </c>
      <c r="AC11" t="s">
        <v>216</v>
      </c>
      <c r="AD11">
        <v>3674</v>
      </c>
      <c r="AE11">
        <v>2010</v>
      </c>
      <c r="AF11">
        <v>90.400683837788506</v>
      </c>
    </row>
    <row r="12" spans="1:32" x14ac:dyDescent="0.25">
      <c r="A12" t="s">
        <v>215</v>
      </c>
      <c r="B12">
        <v>5458</v>
      </c>
      <c r="C12">
        <v>2009</v>
      </c>
      <c r="D12">
        <v>93.767614695959395</v>
      </c>
      <c r="E12" t="s">
        <v>345</v>
      </c>
      <c r="F12">
        <v>144</v>
      </c>
      <c r="G12">
        <v>2009</v>
      </c>
      <c r="H12">
        <v>94.457310205001093</v>
      </c>
      <c r="I12" t="s">
        <v>232</v>
      </c>
      <c r="J12">
        <v>86367</v>
      </c>
      <c r="K12">
        <v>2009</v>
      </c>
      <c r="L12">
        <v>94.870847220054401</v>
      </c>
      <c r="M12" t="s">
        <v>346</v>
      </c>
      <c r="N12">
        <v>63884</v>
      </c>
      <c r="O12">
        <v>2009</v>
      </c>
      <c r="P12">
        <v>91.6605934852427</v>
      </c>
      <c r="Q12" t="s">
        <v>191</v>
      </c>
      <c r="R12">
        <v>503530</v>
      </c>
      <c r="S12">
        <v>2009</v>
      </c>
      <c r="T12">
        <v>95.060904464883293</v>
      </c>
      <c r="U12" t="s">
        <v>214</v>
      </c>
      <c r="V12">
        <v>3423</v>
      </c>
      <c r="W12">
        <v>2009</v>
      </c>
      <c r="X12">
        <v>84.826299315766406</v>
      </c>
      <c r="Y12" t="s">
        <v>217</v>
      </c>
      <c r="Z12">
        <v>24217</v>
      </c>
      <c r="AA12">
        <v>2007</v>
      </c>
      <c r="AB12">
        <v>86.610490567113004</v>
      </c>
      <c r="AC12" t="s">
        <v>216</v>
      </c>
      <c r="AD12">
        <v>6346</v>
      </c>
      <c r="AE12">
        <v>2009</v>
      </c>
      <c r="AF12">
        <v>90.508091046971003</v>
      </c>
    </row>
    <row r="13" spans="1:32" x14ac:dyDescent="0.25">
      <c r="A13" t="s">
        <v>215</v>
      </c>
      <c r="B13">
        <v>832</v>
      </c>
      <c r="C13">
        <v>2008</v>
      </c>
      <c r="D13">
        <v>92.418142672849598</v>
      </c>
      <c r="E13" t="s">
        <v>345</v>
      </c>
      <c r="F13">
        <v>18</v>
      </c>
      <c r="G13">
        <v>2008</v>
      </c>
      <c r="H13">
        <v>92.428872942169605</v>
      </c>
      <c r="I13" t="s">
        <v>232</v>
      </c>
      <c r="J13">
        <v>28715</v>
      </c>
      <c r="K13">
        <v>2008</v>
      </c>
      <c r="L13">
        <v>94.993172395674705</v>
      </c>
      <c r="M13" t="s">
        <v>346</v>
      </c>
      <c r="N13">
        <v>26702</v>
      </c>
      <c r="O13">
        <v>2008</v>
      </c>
      <c r="P13">
        <v>89.962568475749705</v>
      </c>
      <c r="Q13" t="s">
        <v>191</v>
      </c>
      <c r="R13">
        <v>159353</v>
      </c>
      <c r="S13">
        <v>2008</v>
      </c>
      <c r="T13">
        <v>95.464106938576094</v>
      </c>
      <c r="U13" t="s">
        <v>214</v>
      </c>
      <c r="V13">
        <v>4006</v>
      </c>
      <c r="W13">
        <v>2008</v>
      </c>
      <c r="X13">
        <v>86.176536307015994</v>
      </c>
      <c r="AC13" t="s">
        <v>216</v>
      </c>
      <c r="AD13">
        <v>3545</v>
      </c>
      <c r="AE13">
        <v>2008</v>
      </c>
      <c r="AF13">
        <v>88.890755475027504</v>
      </c>
    </row>
    <row r="14" spans="1:32" x14ac:dyDescent="0.25">
      <c r="A14" t="s">
        <v>215</v>
      </c>
      <c r="B14">
        <v>301</v>
      </c>
      <c r="C14">
        <v>2007</v>
      </c>
      <c r="D14">
        <v>90.212018207613994</v>
      </c>
      <c r="E14" t="s">
        <v>345</v>
      </c>
      <c r="F14">
        <v>15</v>
      </c>
      <c r="G14">
        <v>2007</v>
      </c>
      <c r="H14">
        <v>92.940511600237897</v>
      </c>
      <c r="I14" t="s">
        <v>232</v>
      </c>
      <c r="J14">
        <v>12426</v>
      </c>
      <c r="K14">
        <v>2007</v>
      </c>
      <c r="L14">
        <v>94.702362756833693</v>
      </c>
      <c r="M14" t="s">
        <v>346</v>
      </c>
      <c r="N14">
        <v>7661</v>
      </c>
      <c r="O14">
        <v>2007</v>
      </c>
      <c r="P14">
        <v>89.314847320113103</v>
      </c>
      <c r="Q14" t="s">
        <v>191</v>
      </c>
      <c r="R14">
        <v>55688</v>
      </c>
      <c r="S14">
        <v>2007</v>
      </c>
      <c r="T14">
        <v>95.212100844845494</v>
      </c>
      <c r="U14" t="s">
        <v>214</v>
      </c>
      <c r="V14">
        <v>1515</v>
      </c>
      <c r="W14">
        <v>2007</v>
      </c>
      <c r="X14">
        <v>85.8849961384539</v>
      </c>
      <c r="AC14" t="s">
        <v>216</v>
      </c>
      <c r="AD14">
        <v>1063</v>
      </c>
      <c r="AE14">
        <v>2007</v>
      </c>
      <c r="AF14">
        <v>88.385771352482394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07"/>
  <sheetViews>
    <sheetView zoomScale="80" zoomScaleNormal="80" workbookViewId="0">
      <pane xSplit="7995" topLeftCell="AK1" activePane="topRight"/>
      <selection activeCell="A107" sqref="A107:XFD107"/>
      <selection pane="topRight" activeCell="AO1" sqref="AO1:AT21"/>
    </sheetView>
  </sheetViews>
  <sheetFormatPr defaultRowHeight="15" x14ac:dyDescent="0.25"/>
  <sheetData>
    <row r="1" spans="1:48" x14ac:dyDescent="0.25">
      <c r="AO1" t="s">
        <v>226</v>
      </c>
      <c r="AP1" t="s">
        <v>67</v>
      </c>
      <c r="AQ1" t="s">
        <v>268</v>
      </c>
      <c r="AR1" t="s">
        <v>355</v>
      </c>
    </row>
    <row r="2" spans="1:48" x14ac:dyDescent="0.25">
      <c r="A2" t="s">
        <v>0</v>
      </c>
      <c r="B2" t="s">
        <v>1</v>
      </c>
      <c r="C2" t="s">
        <v>2</v>
      </c>
      <c r="D2" t="s">
        <v>3</v>
      </c>
      <c r="E2" t="s">
        <v>5</v>
      </c>
      <c r="F2" t="s">
        <v>6</v>
      </c>
      <c r="G2" t="s">
        <v>208</v>
      </c>
      <c r="H2" t="s">
        <v>7</v>
      </c>
      <c r="I2" t="s">
        <v>8</v>
      </c>
      <c r="J2" t="s">
        <v>134</v>
      </c>
      <c r="K2" t="s">
        <v>143</v>
      </c>
      <c r="L2" t="s">
        <v>9</v>
      </c>
      <c r="M2" t="s">
        <v>10</v>
      </c>
      <c r="N2" t="s">
        <v>11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263</v>
      </c>
      <c r="AD2" t="s">
        <v>29</v>
      </c>
      <c r="AE2" t="s">
        <v>326</v>
      </c>
      <c r="AF2" t="s">
        <v>233</v>
      </c>
      <c r="AG2" t="s">
        <v>30</v>
      </c>
      <c r="AH2" t="s">
        <v>31</v>
      </c>
      <c r="AI2" t="s">
        <v>32</v>
      </c>
      <c r="AJ2" t="s">
        <v>33</v>
      </c>
      <c r="AK2" t="s">
        <v>34</v>
      </c>
      <c r="AL2" t="s">
        <v>74</v>
      </c>
      <c r="AM2" t="s">
        <v>35</v>
      </c>
      <c r="AN2" t="s">
        <v>36</v>
      </c>
      <c r="AO2" s="15">
        <v>1</v>
      </c>
      <c r="AP2" s="15">
        <v>1</v>
      </c>
      <c r="AU2" t="s">
        <v>356</v>
      </c>
    </row>
    <row r="3" spans="1:48" x14ac:dyDescent="0.25">
      <c r="A3" t="s">
        <v>37</v>
      </c>
      <c r="B3">
        <v>7.7658476220101296</v>
      </c>
      <c r="C3">
        <v>5.1139798731625798E-3</v>
      </c>
      <c r="D3">
        <v>5.96707623832667</v>
      </c>
      <c r="E3">
        <v>-98.0761840559951</v>
      </c>
      <c r="F3" s="1">
        <v>0</v>
      </c>
      <c r="G3" s="1">
        <v>0</v>
      </c>
      <c r="H3">
        <v>2.78789020558176</v>
      </c>
      <c r="I3">
        <v>-202.58549001077199</v>
      </c>
      <c r="J3">
        <v>-207.87098018630701</v>
      </c>
      <c r="K3">
        <v>-206.44074323103001</v>
      </c>
      <c r="L3">
        <v>-184.12164662528801</v>
      </c>
      <c r="M3">
        <v>22.374161389710402</v>
      </c>
      <c r="N3">
        <v>90.499886070401402</v>
      </c>
      <c r="O3">
        <v>77.541513480964596</v>
      </c>
      <c r="P3">
        <v>216143.47111111099</v>
      </c>
      <c r="Q3">
        <v>262357.06956191099</v>
      </c>
      <c r="R3">
        <v>81.150106458480707</v>
      </c>
      <c r="S3">
        <v>645.73325682199595</v>
      </c>
      <c r="T3" s="1">
        <v>0</v>
      </c>
      <c r="U3">
        <v>0.73822238116386096</v>
      </c>
      <c r="V3" s="1">
        <v>0</v>
      </c>
      <c r="W3">
        <v>8.7150218956417003E-2</v>
      </c>
      <c r="X3">
        <v>0.17462739987972101</v>
      </c>
      <c r="Y3" s="1">
        <v>0</v>
      </c>
      <c r="Z3">
        <v>1</v>
      </c>
      <c r="AA3">
        <v>2.95718218927837E-4</v>
      </c>
      <c r="AB3">
        <v>4.78480509074403E-3</v>
      </c>
      <c r="AC3">
        <v>4.1923127457032597E-3</v>
      </c>
      <c r="AD3">
        <v>3.3476606738909097E-5</v>
      </c>
      <c r="AE3">
        <v>0.280600011207918</v>
      </c>
      <c r="AF3">
        <v>0</v>
      </c>
      <c r="AG3" s="1">
        <v>0</v>
      </c>
      <c r="AH3">
        <v>6.2075570199699497</v>
      </c>
      <c r="AI3">
        <v>0.121367501154435</v>
      </c>
      <c r="AJ3" s="1">
        <v>0</v>
      </c>
      <c r="AK3" t="s">
        <v>77</v>
      </c>
      <c r="AL3" t="s">
        <v>78</v>
      </c>
      <c r="AM3">
        <v>15562329.92</v>
      </c>
      <c r="AN3">
        <v>72</v>
      </c>
      <c r="AO3" s="1">
        <f>AA3+AC3*$AO$2+AF3*AT3</f>
        <v>4.4880309646310968E-3</v>
      </c>
      <c r="AP3" s="5">
        <f>100*(1-(1-AO3)^12)</f>
        <v>5.2546660291121094</v>
      </c>
      <c r="AQ3" s="3">
        <f>(1-(1-B3/100)^(1/12))- AO3</f>
        <v>2.2259710427408362E-3</v>
      </c>
      <c r="AR3" s="15">
        <f>B3/AP3-1</f>
        <v>0.47789556538616762</v>
      </c>
      <c r="AT3" s="15">
        <v>1</v>
      </c>
      <c r="AU3">
        <f>AF3/AE3</f>
        <v>0</v>
      </c>
      <c r="AV3" s="3"/>
    </row>
    <row r="4" spans="1:48" x14ac:dyDescent="0.25">
      <c r="A4" t="s">
        <v>37</v>
      </c>
      <c r="B4">
        <v>6.9145113612969897</v>
      </c>
      <c r="C4">
        <v>5.7281703304897296E-3</v>
      </c>
      <c r="D4">
        <v>6.6613277675157097</v>
      </c>
      <c r="E4">
        <v>-74.433387119016302</v>
      </c>
      <c r="F4" s="1">
        <v>0</v>
      </c>
      <c r="G4" s="1">
        <v>0</v>
      </c>
      <c r="H4">
        <v>3.03920243755798</v>
      </c>
      <c r="I4">
        <v>-172.88518155400999</v>
      </c>
      <c r="J4">
        <v>-183.49101538218699</v>
      </c>
      <c r="K4">
        <v>-174.97040655876501</v>
      </c>
      <c r="L4">
        <v>-156.36930147628601</v>
      </c>
      <c r="M4">
        <v>20.932371120672499</v>
      </c>
      <c r="N4">
        <v>90.458862157087097</v>
      </c>
      <c r="O4">
        <v>79.205183507390302</v>
      </c>
      <c r="P4">
        <v>241649.182290039</v>
      </c>
      <c r="Q4">
        <v>284843.00472655299</v>
      </c>
      <c r="R4">
        <v>81.045939482228803</v>
      </c>
      <c r="S4">
        <v>652.30796798213601</v>
      </c>
      <c r="T4" s="1">
        <v>0</v>
      </c>
      <c r="U4">
        <v>0.66693053823599702</v>
      </c>
      <c r="V4" s="1">
        <v>0</v>
      </c>
      <c r="W4">
        <v>0.144179192091172</v>
      </c>
      <c r="X4">
        <v>0.18889026967283001</v>
      </c>
      <c r="Y4" s="1">
        <v>0</v>
      </c>
      <c r="Z4">
        <v>1</v>
      </c>
      <c r="AA4">
        <v>2.99575985794541E-4</v>
      </c>
      <c r="AB4">
        <v>5.2502801835793596E-3</v>
      </c>
      <c r="AC4">
        <v>4.7093709367020597E-3</v>
      </c>
      <c r="AD4">
        <v>1.7711883954217399E-4</v>
      </c>
      <c r="AE4">
        <v>0.21235202647697099</v>
      </c>
      <c r="AF4" s="1">
        <v>9.5558411914636995E-4</v>
      </c>
      <c r="AG4" s="1">
        <v>0</v>
      </c>
      <c r="AH4">
        <v>5.68479744079103</v>
      </c>
      <c r="AI4">
        <v>0.102044007855336</v>
      </c>
      <c r="AJ4">
        <v>0.43195733311528201</v>
      </c>
      <c r="AK4" t="s">
        <v>79</v>
      </c>
      <c r="AL4" t="s">
        <v>80</v>
      </c>
      <c r="AM4">
        <v>494897525.32999998</v>
      </c>
      <c r="AN4">
        <v>2048</v>
      </c>
      <c r="AO4" s="1">
        <f t="shared" ref="AO4:AO21" si="0">AA4+AC4*$AO$2+AF4*AT4</f>
        <v>5.9645310416429707E-3</v>
      </c>
      <c r="AP4" s="5">
        <f t="shared" ref="AP4:AP21" si="1">100*(1-(1-AO4)^12)</f>
        <v>6.9272442565921466</v>
      </c>
      <c r="AQ4" s="3">
        <f t="shared" ref="AQ4:AQ21" si="2">(1-(1-B4/100)^(1/12))- AO4</f>
        <v>-1.1331776495379989E-5</v>
      </c>
      <c r="AR4" s="15">
        <f t="shared" ref="AR4:AR21" si="3">B4/AP4-1</f>
        <v>-1.8380895524277019E-3</v>
      </c>
      <c r="AT4" s="15">
        <v>1</v>
      </c>
      <c r="AU4">
        <f t="shared" ref="AU4:AU21" si="4">AF4/AE4</f>
        <v>4.5000000000000023E-3</v>
      </c>
      <c r="AV4" s="3">
        <f>AU4*AT4</f>
        <v>4.5000000000000023E-3</v>
      </c>
    </row>
    <row r="5" spans="1:48" x14ac:dyDescent="0.25">
      <c r="A5" t="s">
        <v>37</v>
      </c>
      <c r="B5">
        <v>10.061102984349899</v>
      </c>
      <c r="C5">
        <v>5.6230469619348699E-3</v>
      </c>
      <c r="D5">
        <v>6.5428356227084503</v>
      </c>
      <c r="E5">
        <v>-55.470731725064603</v>
      </c>
      <c r="F5" s="1">
        <v>0</v>
      </c>
      <c r="G5" s="1">
        <v>0</v>
      </c>
      <c r="H5">
        <v>3.2502584414200002</v>
      </c>
      <c r="I5">
        <v>-151.87309001629299</v>
      </c>
      <c r="J5">
        <v>-165.68514727211101</v>
      </c>
      <c r="K5">
        <v>-156.465520181161</v>
      </c>
      <c r="L5">
        <v>-135.58344110907399</v>
      </c>
      <c r="M5">
        <v>21.093611886465599</v>
      </c>
      <c r="N5">
        <v>92.282832005790794</v>
      </c>
      <c r="O5">
        <v>80.628025838236098</v>
      </c>
      <c r="P5">
        <v>245003.156466518</v>
      </c>
      <c r="Q5">
        <v>287525.11732949398</v>
      </c>
      <c r="R5">
        <v>82.477541894447597</v>
      </c>
      <c r="S5">
        <v>663.62343820638705</v>
      </c>
      <c r="T5">
        <v>4.1178431078643198E-5</v>
      </c>
      <c r="U5">
        <v>0.64172785585396097</v>
      </c>
      <c r="V5" s="1">
        <v>0</v>
      </c>
      <c r="W5">
        <v>0.17161102444999299</v>
      </c>
      <c r="X5">
        <v>0.18666111969604399</v>
      </c>
      <c r="Y5" s="1">
        <v>0</v>
      </c>
      <c r="Z5">
        <v>1</v>
      </c>
      <c r="AA5">
        <v>2.9626809796183301E-4</v>
      </c>
      <c r="AB5">
        <v>5.1321552928188397E-3</v>
      </c>
      <c r="AC5">
        <v>4.74527336291193E-3</v>
      </c>
      <c r="AD5">
        <v>1.9159822853585901E-4</v>
      </c>
      <c r="AE5">
        <v>0.17990533067637399</v>
      </c>
      <c r="AF5">
        <v>2.21283556731941E-3</v>
      </c>
      <c r="AG5" s="1">
        <v>0</v>
      </c>
      <c r="AH5">
        <v>5.7680881716343002</v>
      </c>
      <c r="AI5">
        <v>0.10490876970858801</v>
      </c>
      <c r="AJ5">
        <v>2.2453384217012098</v>
      </c>
      <c r="AK5" t="s">
        <v>81</v>
      </c>
      <c r="AL5" t="s">
        <v>82</v>
      </c>
      <c r="AM5">
        <v>4533293404.1000004</v>
      </c>
      <c r="AN5">
        <v>18503</v>
      </c>
      <c r="AO5" s="1">
        <f t="shared" si="0"/>
        <v>7.2543770281931728E-3</v>
      </c>
      <c r="AP5" s="5">
        <f t="shared" si="1"/>
        <v>8.366184326012327</v>
      </c>
      <c r="AQ5" s="3">
        <f t="shared" si="2"/>
        <v>1.5433336500010643E-3</v>
      </c>
      <c r="AR5" s="15">
        <f t="shared" si="3"/>
        <v>0.20259159878508703</v>
      </c>
      <c r="AT5" s="15">
        <v>1</v>
      </c>
      <c r="AU5">
        <f t="shared" si="4"/>
        <v>1.2300000000000056E-2</v>
      </c>
      <c r="AV5" s="3">
        <f t="shared" ref="AV5:AV21" si="5">AU5*AT5</f>
        <v>1.2300000000000056E-2</v>
      </c>
    </row>
    <row r="6" spans="1:48" x14ac:dyDescent="0.25">
      <c r="A6" t="s">
        <v>37</v>
      </c>
      <c r="B6">
        <v>12.617803938727199</v>
      </c>
      <c r="C6">
        <v>8.2899537387201693E-3</v>
      </c>
      <c r="D6">
        <v>9.50667346798725</v>
      </c>
      <c r="E6">
        <v>-41.779697033387002</v>
      </c>
      <c r="F6" s="1">
        <v>0</v>
      </c>
      <c r="G6" s="1">
        <v>0</v>
      </c>
      <c r="H6">
        <v>3.3120933642627302</v>
      </c>
      <c r="I6">
        <v>-126.680046149341</v>
      </c>
      <c r="J6">
        <v>-140.77235129150799</v>
      </c>
      <c r="K6">
        <v>-131.55886837851301</v>
      </c>
      <c r="L6">
        <v>-109.906476706635</v>
      </c>
      <c r="M6">
        <v>20.100792451277499</v>
      </c>
      <c r="N6">
        <v>92.274336574496004</v>
      </c>
      <c r="O6">
        <v>80.110503621011105</v>
      </c>
      <c r="P6">
        <v>237942.175288725</v>
      </c>
      <c r="Q6">
        <v>282228.06568710902</v>
      </c>
      <c r="R6">
        <v>82.649254217909601</v>
      </c>
      <c r="S6">
        <v>661.94545874240703</v>
      </c>
      <c r="T6">
        <v>3.6820689978399801E-4</v>
      </c>
      <c r="U6">
        <v>0.58791483085698504</v>
      </c>
      <c r="V6" s="1">
        <v>0</v>
      </c>
      <c r="W6">
        <v>0.20651909785445799</v>
      </c>
      <c r="X6">
        <v>0.205566071288556</v>
      </c>
      <c r="Y6" s="1">
        <v>0</v>
      </c>
      <c r="Z6">
        <v>1</v>
      </c>
      <c r="AA6">
        <v>2.9478147480060799E-4</v>
      </c>
      <c r="AB6">
        <v>6.5716608962216204E-3</v>
      </c>
      <c r="AC6">
        <v>6.1780750617228698E-3</v>
      </c>
      <c r="AD6">
        <v>1.41702167713631E-3</v>
      </c>
      <c r="AE6">
        <v>0.20713863527328599</v>
      </c>
      <c r="AF6">
        <v>3.4385013455365599E-3</v>
      </c>
      <c r="AG6" s="1">
        <v>1.3367465057761801E-7</v>
      </c>
      <c r="AH6">
        <v>6.66963219486792</v>
      </c>
      <c r="AI6">
        <v>0.11417193657283201</v>
      </c>
      <c r="AJ6">
        <v>4.9314390462267204</v>
      </c>
      <c r="AK6" t="s">
        <v>83</v>
      </c>
      <c r="AL6" t="s">
        <v>84</v>
      </c>
      <c r="AM6">
        <v>36780149687.43</v>
      </c>
      <c r="AN6">
        <v>154576</v>
      </c>
      <c r="AO6" s="1">
        <f t="shared" si="0"/>
        <v>9.911357882060037E-3</v>
      </c>
      <c r="AP6" s="5">
        <f t="shared" si="1"/>
        <v>11.266228299075253</v>
      </c>
      <c r="AQ6" s="3">
        <f t="shared" si="2"/>
        <v>1.2655964749512336E-3</v>
      </c>
      <c r="AR6" s="15">
        <f t="shared" si="3"/>
        <v>0.1199670026004076</v>
      </c>
      <c r="AT6" s="15">
        <v>1</v>
      </c>
      <c r="AU6">
        <f t="shared" si="4"/>
        <v>1.6600000000000059E-2</v>
      </c>
      <c r="AV6" s="3">
        <f t="shared" si="5"/>
        <v>1.6600000000000059E-2</v>
      </c>
    </row>
    <row r="7" spans="1:48" x14ac:dyDescent="0.25">
      <c r="A7" t="s">
        <v>37</v>
      </c>
      <c r="B7">
        <v>13.1315667939443</v>
      </c>
      <c r="C7">
        <v>1.06400244779519E-2</v>
      </c>
      <c r="D7">
        <v>12.046719110922499</v>
      </c>
      <c r="E7">
        <v>-30.688342564484401</v>
      </c>
      <c r="F7" s="1">
        <v>0</v>
      </c>
      <c r="G7" s="1">
        <v>0</v>
      </c>
      <c r="H7">
        <v>3.4536947181570499</v>
      </c>
      <c r="I7">
        <v>-104.50172817068901</v>
      </c>
      <c r="J7">
        <v>-116.74732895643101</v>
      </c>
      <c r="K7">
        <v>-116.989838894535</v>
      </c>
      <c r="L7">
        <v>-86.498079231061993</v>
      </c>
      <c r="M7">
        <v>19.538329749328501</v>
      </c>
      <c r="N7">
        <v>90.764991598646503</v>
      </c>
      <c r="O7">
        <v>78.802723608900905</v>
      </c>
      <c r="P7">
        <v>221684.44211024899</v>
      </c>
      <c r="Q7">
        <v>269980.23251310101</v>
      </c>
      <c r="R7">
        <v>82.212696993690798</v>
      </c>
      <c r="S7">
        <v>667.56723433708999</v>
      </c>
      <c r="T7">
        <v>4.4659485773853702E-4</v>
      </c>
      <c r="U7">
        <v>0.56402145833636996</v>
      </c>
      <c r="V7" s="1">
        <v>0</v>
      </c>
      <c r="W7">
        <v>0.20229806797490199</v>
      </c>
      <c r="X7">
        <v>0.23368047368872599</v>
      </c>
      <c r="Y7" s="1">
        <v>0</v>
      </c>
      <c r="Z7">
        <v>1</v>
      </c>
      <c r="AA7">
        <v>2.97785513978805E-4</v>
      </c>
      <c r="AB7">
        <v>7.29416155807048E-3</v>
      </c>
      <c r="AC7">
        <v>6.51438550888546E-3</v>
      </c>
      <c r="AD7">
        <v>2.9405761824410101E-3</v>
      </c>
      <c r="AE7">
        <v>0.24347464844595701</v>
      </c>
      <c r="AF7">
        <v>4.5286284610948002E-3</v>
      </c>
      <c r="AG7">
        <v>1.45423104493827E-6</v>
      </c>
      <c r="AH7">
        <v>6.96485617346067</v>
      </c>
      <c r="AI7">
        <v>0.116355869362176</v>
      </c>
      <c r="AJ7">
        <v>17.025607410999001</v>
      </c>
      <c r="AK7" t="s">
        <v>85</v>
      </c>
      <c r="AL7" t="s">
        <v>86</v>
      </c>
      <c r="AM7">
        <v>70734185050.770004</v>
      </c>
      <c r="AN7">
        <v>319076</v>
      </c>
      <c r="AO7" s="1">
        <f t="shared" si="0"/>
        <v>1.1340799483959066E-2</v>
      </c>
      <c r="AP7" s="5">
        <f t="shared" si="1"/>
        <v>12.791393418487484</v>
      </c>
      <c r="AQ7" s="3">
        <f t="shared" si="2"/>
        <v>3.2194673120032602E-4</v>
      </c>
      <c r="AR7" s="15">
        <f t="shared" si="3"/>
        <v>2.6593926425964032E-2</v>
      </c>
      <c r="AT7" s="15">
        <v>1</v>
      </c>
      <c r="AU7">
        <f t="shared" si="4"/>
        <v>1.8599999999999998E-2</v>
      </c>
      <c r="AV7" s="3">
        <f t="shared" si="5"/>
        <v>1.8599999999999998E-2</v>
      </c>
    </row>
    <row r="8" spans="1:48" x14ac:dyDescent="0.25">
      <c r="A8" t="s">
        <v>37</v>
      </c>
      <c r="B8">
        <v>14.0546804453248</v>
      </c>
      <c r="C8">
        <v>1.1682796126255701E-2</v>
      </c>
      <c r="D8">
        <v>13.152711520045999</v>
      </c>
      <c r="E8">
        <v>-23.3255418708478</v>
      </c>
      <c r="F8" s="1">
        <v>0</v>
      </c>
      <c r="G8" s="1">
        <v>0</v>
      </c>
      <c r="H8">
        <v>3.5708964846470299</v>
      </c>
      <c r="I8">
        <v>-80.309318405182296</v>
      </c>
      <c r="J8">
        <v>-91.858781093518502</v>
      </c>
      <c r="K8">
        <v>-99.245804896287893</v>
      </c>
      <c r="L8">
        <v>-61.458429015618101</v>
      </c>
      <c r="M8">
        <v>18.843040698637299</v>
      </c>
      <c r="N8">
        <v>89.070118947699001</v>
      </c>
      <c r="O8">
        <v>77.560636781648498</v>
      </c>
      <c r="P8">
        <v>211724.69489596901</v>
      </c>
      <c r="Q8">
        <v>260419.310263783</v>
      </c>
      <c r="R8">
        <v>81.818950626081502</v>
      </c>
      <c r="S8">
        <v>672.56145759197102</v>
      </c>
      <c r="T8">
        <v>4.4354714429931E-4</v>
      </c>
      <c r="U8">
        <v>0.53839331971883098</v>
      </c>
      <c r="V8" s="1">
        <v>0</v>
      </c>
      <c r="W8">
        <v>0.19700773766663601</v>
      </c>
      <c r="X8">
        <v>0.26459894261453198</v>
      </c>
      <c r="Y8" s="1">
        <v>0</v>
      </c>
      <c r="Z8">
        <v>1</v>
      </c>
      <c r="AA8">
        <v>3.0087468151043101E-4</v>
      </c>
      <c r="AB8">
        <v>8.0657133095169697E-3</v>
      </c>
      <c r="AC8">
        <v>6.89822248516451E-3</v>
      </c>
      <c r="AD8">
        <v>2.9799116676129298E-3</v>
      </c>
      <c r="AE8">
        <v>0.25951192719673399</v>
      </c>
      <c r="AF8">
        <v>5.3459457002527503E-3</v>
      </c>
      <c r="AG8">
        <v>1.7755508961404301E-5</v>
      </c>
      <c r="AH8">
        <v>7.1724151424778801</v>
      </c>
      <c r="AI8">
        <v>0.115242838550771</v>
      </c>
      <c r="AJ8">
        <v>44.107051944988697</v>
      </c>
      <c r="AK8" t="s">
        <v>87</v>
      </c>
      <c r="AL8" t="s">
        <v>88</v>
      </c>
      <c r="AM8">
        <v>114206205949.14</v>
      </c>
      <c r="AN8">
        <v>539409</v>
      </c>
      <c r="AO8" s="1">
        <f t="shared" si="0"/>
        <v>1.2545042866927692E-2</v>
      </c>
      <c r="AP8" s="5">
        <f t="shared" si="1"/>
        <v>14.057589150006534</v>
      </c>
      <c r="AQ8" s="3">
        <f t="shared" si="2"/>
        <v>-2.7849756938265469E-6</v>
      </c>
      <c r="AR8" s="15">
        <f t="shared" si="3"/>
        <v>-2.0691347930967829E-4</v>
      </c>
      <c r="AT8" s="15">
        <v>1</v>
      </c>
      <c r="AU8">
        <f t="shared" si="4"/>
        <v>2.0600000000000115E-2</v>
      </c>
      <c r="AV8" s="3">
        <f t="shared" si="5"/>
        <v>2.0600000000000115E-2</v>
      </c>
    </row>
    <row r="9" spans="1:48" x14ac:dyDescent="0.25">
      <c r="A9" t="s">
        <v>37</v>
      </c>
      <c r="B9">
        <v>15.6981712932867</v>
      </c>
      <c r="C9">
        <v>1.1776680671221999E-2</v>
      </c>
      <c r="D9">
        <v>13.2516598269094</v>
      </c>
      <c r="E9">
        <v>-21.374356370825002</v>
      </c>
      <c r="F9" s="1">
        <v>0</v>
      </c>
      <c r="G9" s="1">
        <v>0</v>
      </c>
      <c r="H9">
        <v>3.5879788999037601</v>
      </c>
      <c r="I9">
        <v>-56.820343932985999</v>
      </c>
      <c r="J9">
        <v>-71.198316568393807</v>
      </c>
      <c r="K9">
        <v>-78.354603991788906</v>
      </c>
      <c r="L9">
        <v>-37.782455401059998</v>
      </c>
      <c r="M9">
        <v>17.8470814360535</v>
      </c>
      <c r="N9">
        <v>88.060701071913201</v>
      </c>
      <c r="O9">
        <v>77.139876753009602</v>
      </c>
      <c r="P9">
        <v>209628.90288881399</v>
      </c>
      <c r="Q9">
        <v>258519.613785319</v>
      </c>
      <c r="R9">
        <v>81.769738873077401</v>
      </c>
      <c r="S9">
        <v>678.23209241956897</v>
      </c>
      <c r="T9">
        <v>4.1349915500097099E-4</v>
      </c>
      <c r="U9">
        <v>0.52317599460007302</v>
      </c>
      <c r="V9" s="1">
        <v>0</v>
      </c>
      <c r="W9">
        <v>0.19598354760875999</v>
      </c>
      <c r="X9">
        <v>0.28084045779116601</v>
      </c>
      <c r="Y9" s="1">
        <v>0</v>
      </c>
      <c r="Z9">
        <v>1</v>
      </c>
      <c r="AA9">
        <v>3.01335558087968E-4</v>
      </c>
      <c r="AB9">
        <v>8.1925117318655902E-3</v>
      </c>
      <c r="AC9">
        <v>6.9967406952903101E-3</v>
      </c>
      <c r="AD9">
        <v>2.7044559994056699E-3</v>
      </c>
      <c r="AE9">
        <v>0.248040009099396</v>
      </c>
      <c r="AF9">
        <v>5.59330220519138E-3</v>
      </c>
      <c r="AG9">
        <v>7.4806552391782505E-5</v>
      </c>
      <c r="AH9">
        <v>7.3182921035205197</v>
      </c>
      <c r="AI9">
        <v>0.11094054470883501</v>
      </c>
      <c r="AJ9">
        <v>85.595158635367099</v>
      </c>
      <c r="AK9" t="s">
        <v>89</v>
      </c>
      <c r="AL9" t="s">
        <v>90</v>
      </c>
      <c r="AM9">
        <v>154700679980.47</v>
      </c>
      <c r="AN9">
        <v>737974</v>
      </c>
      <c r="AO9" s="1">
        <f t="shared" si="0"/>
        <v>1.2891378458569658E-2</v>
      </c>
      <c r="AP9" s="5">
        <f t="shared" si="1"/>
        <v>14.418608937530408</v>
      </c>
      <c r="AQ9" s="3">
        <f t="shared" si="2"/>
        <v>1.2383981931669893E-3</v>
      </c>
      <c r="AR9" s="15">
        <f t="shared" si="3"/>
        <v>8.8743814420661593E-2</v>
      </c>
      <c r="AT9" s="15">
        <v>1</v>
      </c>
      <c r="AU9">
        <f t="shared" si="4"/>
        <v>2.2550000000000001E-2</v>
      </c>
      <c r="AV9" s="19">
        <f t="shared" si="5"/>
        <v>2.2550000000000001E-2</v>
      </c>
    </row>
    <row r="10" spans="1:48" x14ac:dyDescent="0.25">
      <c r="A10" t="s">
        <v>37</v>
      </c>
      <c r="B10">
        <v>16.905354547769502</v>
      </c>
      <c r="C10">
        <v>1.23925223590888E-2</v>
      </c>
      <c r="D10">
        <v>13.8981596435131</v>
      </c>
      <c r="E10">
        <v>-13.409513152370801</v>
      </c>
      <c r="F10" s="1">
        <v>0</v>
      </c>
      <c r="G10" s="1">
        <v>0</v>
      </c>
      <c r="H10">
        <v>3.7224589142481501</v>
      </c>
      <c r="I10">
        <v>-31.651386852622998</v>
      </c>
      <c r="J10">
        <v>-46.991753469036198</v>
      </c>
      <c r="K10">
        <v>-53.356570859155198</v>
      </c>
      <c r="L10">
        <v>-12.2487102432593</v>
      </c>
      <c r="M10">
        <v>17.728677211157201</v>
      </c>
      <c r="N10">
        <v>87.304803131692495</v>
      </c>
      <c r="O10">
        <v>76.622230990667802</v>
      </c>
      <c r="P10">
        <v>205684.95114085299</v>
      </c>
      <c r="Q10">
        <v>255987.33771135699</v>
      </c>
      <c r="R10">
        <v>81.651857835409302</v>
      </c>
      <c r="S10">
        <v>678.91437700946199</v>
      </c>
      <c r="T10">
        <v>4.8861469600590803E-4</v>
      </c>
      <c r="U10">
        <v>0.49942191403842401</v>
      </c>
      <c r="V10" s="1">
        <v>0</v>
      </c>
      <c r="W10">
        <v>0.197675939882555</v>
      </c>
      <c r="X10">
        <v>0.30290214607902</v>
      </c>
      <c r="Y10" s="1">
        <v>0</v>
      </c>
      <c r="Z10">
        <v>1</v>
      </c>
      <c r="AA10">
        <v>2.9974252945264999E-4</v>
      </c>
      <c r="AB10">
        <v>8.2518551671830406E-3</v>
      </c>
      <c r="AC10">
        <v>7.12371962854981E-3</v>
      </c>
      <c r="AD10">
        <v>2.6785881817759098E-3</v>
      </c>
      <c r="AE10">
        <v>0.24815598458598601</v>
      </c>
      <c r="AF10">
        <v>6.0798216223566697E-3</v>
      </c>
      <c r="AG10">
        <v>5.2826908425032204E-4</v>
      </c>
      <c r="AH10">
        <v>7.3139070749370196</v>
      </c>
      <c r="AI10">
        <v>0.109530913696421</v>
      </c>
      <c r="AJ10">
        <v>185.53595854719799</v>
      </c>
      <c r="AK10" t="s">
        <v>91</v>
      </c>
      <c r="AL10" t="s">
        <v>92</v>
      </c>
      <c r="AM10">
        <v>173513356563.01001</v>
      </c>
      <c r="AN10">
        <v>843588</v>
      </c>
      <c r="AO10" s="1">
        <f t="shared" si="0"/>
        <v>1.3503283780359129E-2</v>
      </c>
      <c r="AP10" s="5">
        <f t="shared" si="1"/>
        <v>15.053062311309152</v>
      </c>
      <c r="AQ10" s="3">
        <f t="shared" si="2"/>
        <v>1.8107389414620118E-3</v>
      </c>
      <c r="AR10" s="15">
        <f t="shared" si="3"/>
        <v>0.12305085823425777</v>
      </c>
      <c r="AT10" s="15">
        <v>1</v>
      </c>
      <c r="AU10">
        <f t="shared" si="4"/>
        <v>2.450000000000005E-2</v>
      </c>
      <c r="AV10" s="3">
        <f t="shared" si="5"/>
        <v>2.450000000000005E-2</v>
      </c>
    </row>
    <row r="11" spans="1:48" x14ac:dyDescent="0.25">
      <c r="A11" t="s">
        <v>37</v>
      </c>
      <c r="B11">
        <v>19.069912535291099</v>
      </c>
      <c r="C11">
        <v>1.4274499551388599E-2</v>
      </c>
      <c r="D11">
        <v>15.846554630723899</v>
      </c>
      <c r="E11">
        <v>-5.8655928428008197</v>
      </c>
      <c r="F11" s="1">
        <v>0</v>
      </c>
      <c r="G11" s="1">
        <v>0</v>
      </c>
      <c r="H11">
        <v>3.8242531446938801</v>
      </c>
      <c r="I11">
        <v>-8.5410721133291592</v>
      </c>
      <c r="J11">
        <v>-25.332910899203199</v>
      </c>
      <c r="K11">
        <v>-29.6822203187292</v>
      </c>
      <c r="L11">
        <v>11.650080315692</v>
      </c>
      <c r="M11">
        <v>18.030518410457098</v>
      </c>
      <c r="N11">
        <v>87.265640954617396</v>
      </c>
      <c r="O11">
        <v>76.366188362739095</v>
      </c>
      <c r="P11">
        <v>197568.67431077399</v>
      </c>
      <c r="Q11">
        <v>246066.61233836401</v>
      </c>
      <c r="R11">
        <v>81.798036066940696</v>
      </c>
      <c r="S11">
        <v>678.82935361777902</v>
      </c>
      <c r="T11">
        <v>4.7903042122613798E-4</v>
      </c>
      <c r="U11">
        <v>0.53146404700784</v>
      </c>
      <c r="V11" s="1">
        <v>0</v>
      </c>
      <c r="W11">
        <v>0.173184830056826</v>
      </c>
      <c r="X11">
        <v>0.295351122935332</v>
      </c>
      <c r="Y11" s="1">
        <v>0</v>
      </c>
      <c r="Z11">
        <v>1</v>
      </c>
      <c r="AA11">
        <v>2.9872596685098302E-4</v>
      </c>
      <c r="AB11">
        <v>8.2529612978480705E-3</v>
      </c>
      <c r="AC11">
        <v>7.2374615116363302E-3</v>
      </c>
      <c r="AD11">
        <v>2.97319204463553E-3</v>
      </c>
      <c r="AE11">
        <v>0.25228696128565498</v>
      </c>
      <c r="AF11">
        <v>7.1144923082554698E-3</v>
      </c>
      <c r="AG11">
        <v>1.9844500471580201E-3</v>
      </c>
      <c r="AH11">
        <v>7.3838385920554197</v>
      </c>
      <c r="AI11">
        <v>0.11251273528587</v>
      </c>
      <c r="AJ11">
        <v>318.55474093492103</v>
      </c>
      <c r="AK11" t="s">
        <v>93</v>
      </c>
      <c r="AL11" t="s">
        <v>94</v>
      </c>
      <c r="AM11">
        <v>191563179317.75</v>
      </c>
      <c r="AN11">
        <v>969603</v>
      </c>
      <c r="AO11" s="1">
        <f t="shared" si="0"/>
        <v>1.4650679786742782E-2</v>
      </c>
      <c r="AP11" s="5">
        <f t="shared" si="1"/>
        <v>16.231130268419271</v>
      </c>
      <c r="AQ11" s="3">
        <f t="shared" si="2"/>
        <v>2.8268288009050679E-3</v>
      </c>
      <c r="AR11" s="15">
        <f t="shared" si="3"/>
        <v>0.1748973866838599</v>
      </c>
      <c r="AT11" s="15">
        <v>1</v>
      </c>
      <c r="AU11">
        <f t="shared" si="4"/>
        <v>2.8199999999999999E-2</v>
      </c>
      <c r="AV11" s="3">
        <f t="shared" si="5"/>
        <v>2.8199999999999999E-2</v>
      </c>
    </row>
    <row r="12" spans="1:48" x14ac:dyDescent="0.25">
      <c r="A12" t="s">
        <v>37</v>
      </c>
      <c r="B12">
        <v>22.146166520051398</v>
      </c>
      <c r="C12">
        <v>1.7027516569200402E-2</v>
      </c>
      <c r="D12">
        <v>18.6240018928967</v>
      </c>
      <c r="E12">
        <v>3.67166579450859</v>
      </c>
      <c r="F12" s="1">
        <v>0</v>
      </c>
      <c r="G12" s="1">
        <v>0</v>
      </c>
      <c r="H12">
        <v>3.9524472196714902</v>
      </c>
      <c r="I12">
        <v>14.7318770220923</v>
      </c>
      <c r="J12">
        <v>3.9413776779471501</v>
      </c>
      <c r="K12">
        <v>-13.8813437047913</v>
      </c>
      <c r="L12">
        <v>36.316217133387703</v>
      </c>
      <c r="M12">
        <v>18.393827473129502</v>
      </c>
      <c r="N12">
        <v>85.318398514141194</v>
      </c>
      <c r="O12">
        <v>74.313274632998699</v>
      </c>
      <c r="P12">
        <v>184835.054228703</v>
      </c>
      <c r="Q12">
        <v>233054.16414848701</v>
      </c>
      <c r="R12">
        <v>81.440744474103397</v>
      </c>
      <c r="S12">
        <v>687.62487343894304</v>
      </c>
      <c r="T12">
        <v>3.25612864604941E-4</v>
      </c>
      <c r="U12">
        <v>0.55325450931170295</v>
      </c>
      <c r="V12" s="1">
        <v>0</v>
      </c>
      <c r="W12">
        <v>0.14465700895412401</v>
      </c>
      <c r="X12">
        <v>0.30208848173417202</v>
      </c>
      <c r="Y12" s="1">
        <v>0</v>
      </c>
      <c r="Z12">
        <v>1</v>
      </c>
      <c r="AA12">
        <v>3.0073516001977098E-4</v>
      </c>
      <c r="AB12">
        <v>8.2761586375539407E-3</v>
      </c>
      <c r="AC12">
        <v>7.3408364287283704E-3</v>
      </c>
      <c r="AD12">
        <v>3.6823412080799599E-3</v>
      </c>
      <c r="AE12">
        <v>0.29089756841577302</v>
      </c>
      <c r="AF12">
        <v>8.5232987545821592E-3</v>
      </c>
      <c r="AG12">
        <v>3.9605616262478804E-3</v>
      </c>
      <c r="AH12">
        <v>7.5234783546980699</v>
      </c>
      <c r="AI12">
        <v>0.117333112490802</v>
      </c>
      <c r="AJ12">
        <v>576.56072355146102</v>
      </c>
      <c r="AK12" t="s">
        <v>95</v>
      </c>
      <c r="AL12" t="s">
        <v>96</v>
      </c>
      <c r="AM12">
        <v>128383471306.39</v>
      </c>
      <c r="AN12">
        <v>694584</v>
      </c>
      <c r="AO12" s="1">
        <f t="shared" si="0"/>
        <v>1.61648703433303E-2</v>
      </c>
      <c r="AP12" s="5">
        <f t="shared" si="1"/>
        <v>17.762876810115714</v>
      </c>
      <c r="AQ12" s="3">
        <f t="shared" si="2"/>
        <v>4.4804560950199648E-3</v>
      </c>
      <c r="AR12" s="15">
        <f t="shared" si="3"/>
        <v>0.2467668811078767</v>
      </c>
      <c r="AT12" s="15">
        <v>1</v>
      </c>
      <c r="AU12">
        <f t="shared" si="4"/>
        <v>2.9300000000000034E-2</v>
      </c>
      <c r="AV12" s="3">
        <f t="shared" si="5"/>
        <v>2.9300000000000034E-2</v>
      </c>
    </row>
    <row r="13" spans="1:48" x14ac:dyDescent="0.25">
      <c r="A13" t="s">
        <v>37</v>
      </c>
      <c r="B13">
        <v>25.507605209224302</v>
      </c>
      <c r="C13">
        <v>2.0328397669621499E-2</v>
      </c>
      <c r="D13">
        <v>21.8432966733527</v>
      </c>
      <c r="E13">
        <v>11.786119526063001</v>
      </c>
      <c r="F13" s="1">
        <v>0</v>
      </c>
      <c r="G13" s="1">
        <v>0</v>
      </c>
      <c r="H13">
        <v>4.0602237218878203</v>
      </c>
      <c r="I13">
        <v>37.597004693169701</v>
      </c>
      <c r="J13">
        <v>30.790766571575599</v>
      </c>
      <c r="K13">
        <v>0.27188535103248301</v>
      </c>
      <c r="L13">
        <v>60.883129242724301</v>
      </c>
      <c r="M13">
        <v>18.951751954999001</v>
      </c>
      <c r="N13">
        <v>82.948460317695094</v>
      </c>
      <c r="O13">
        <v>71.767008396330297</v>
      </c>
      <c r="P13">
        <v>171275.90204857901</v>
      </c>
      <c r="Q13">
        <v>216646.34791926999</v>
      </c>
      <c r="R13">
        <v>81.192933021022995</v>
      </c>
      <c r="S13">
        <v>695.395911546908</v>
      </c>
      <c r="T13">
        <v>4.1186772281059399E-4</v>
      </c>
      <c r="U13">
        <v>0.57645078375554903</v>
      </c>
      <c r="V13" s="1">
        <v>0</v>
      </c>
      <c r="W13">
        <v>0.120611718846275</v>
      </c>
      <c r="X13">
        <v>0.30293749739817499</v>
      </c>
      <c r="Y13" s="1">
        <v>0</v>
      </c>
      <c r="Z13">
        <v>1</v>
      </c>
      <c r="AA13">
        <v>3.0477953475132599E-4</v>
      </c>
      <c r="AB13">
        <v>8.3157065789803298E-3</v>
      </c>
      <c r="AC13">
        <v>7.4460080391726101E-3</v>
      </c>
      <c r="AD13">
        <v>4.9229378662342203E-3</v>
      </c>
      <c r="AE13">
        <v>0.33018012417764198</v>
      </c>
      <c r="AF13">
        <v>9.8063496880759805E-3</v>
      </c>
      <c r="AG13">
        <v>6.0148876816972499E-3</v>
      </c>
      <c r="AH13">
        <v>7.6937464150201196</v>
      </c>
      <c r="AI13">
        <v>0.123726729434743</v>
      </c>
      <c r="AJ13">
        <v>901.76265741701502</v>
      </c>
      <c r="AK13" t="s">
        <v>97</v>
      </c>
      <c r="AL13" t="s">
        <v>98</v>
      </c>
      <c r="AM13">
        <v>78530514916.979996</v>
      </c>
      <c r="AN13">
        <v>458503</v>
      </c>
      <c r="AO13" s="1">
        <f t="shared" si="0"/>
        <v>1.7557137261999915E-2</v>
      </c>
      <c r="AP13" s="5">
        <f t="shared" si="1"/>
        <v>19.148585345553894</v>
      </c>
      <c r="AQ13" s="3">
        <f t="shared" si="2"/>
        <v>6.6836478823891834E-3</v>
      </c>
      <c r="AR13" s="15">
        <f t="shared" si="3"/>
        <v>0.3320882325725909</v>
      </c>
      <c r="AT13" s="15">
        <v>1</v>
      </c>
      <c r="AU13">
        <f t="shared" si="4"/>
        <v>2.9700000000000042E-2</v>
      </c>
      <c r="AV13" s="3">
        <f t="shared" si="5"/>
        <v>2.9700000000000042E-2</v>
      </c>
    </row>
    <row r="14" spans="1:48" x14ac:dyDescent="0.25">
      <c r="A14" t="s">
        <v>37</v>
      </c>
      <c r="B14">
        <v>27.598847343124898</v>
      </c>
      <c r="C14">
        <v>2.3007326508429599E-2</v>
      </c>
      <c r="D14">
        <v>24.3697243516343</v>
      </c>
      <c r="E14">
        <v>25.7781932136247</v>
      </c>
      <c r="F14" s="1">
        <v>0</v>
      </c>
      <c r="G14" s="1">
        <v>0</v>
      </c>
      <c r="H14">
        <v>4.21093406674684</v>
      </c>
      <c r="I14">
        <v>59.474800797548802</v>
      </c>
      <c r="J14">
        <v>55.821178201161402</v>
      </c>
      <c r="K14">
        <v>15.3316010462829</v>
      </c>
      <c r="L14">
        <v>85.121107748206597</v>
      </c>
      <c r="M14">
        <v>19.2687134081016</v>
      </c>
      <c r="N14">
        <v>79.741720164214698</v>
      </c>
      <c r="O14">
        <v>68.660784748326506</v>
      </c>
      <c r="P14">
        <v>155378.02401114101</v>
      </c>
      <c r="Q14">
        <v>199595.61745541901</v>
      </c>
      <c r="R14">
        <v>80.846607959119297</v>
      </c>
      <c r="S14">
        <v>698.40681390417797</v>
      </c>
      <c r="T14">
        <v>4.9025973243204302E-4</v>
      </c>
      <c r="U14">
        <v>0.60505985304256005</v>
      </c>
      <c r="V14" s="1">
        <v>0</v>
      </c>
      <c r="W14">
        <v>9.4921080085893797E-2</v>
      </c>
      <c r="X14">
        <v>0.300019066871545</v>
      </c>
      <c r="Y14" s="1">
        <v>0</v>
      </c>
      <c r="Z14">
        <v>1</v>
      </c>
      <c r="AA14">
        <v>3.0933965084853099E-4</v>
      </c>
      <c r="AB14">
        <v>8.2387680516602894E-3</v>
      </c>
      <c r="AC14">
        <v>7.4741247456066098E-3</v>
      </c>
      <c r="AD14">
        <v>6.5541935706216296E-3</v>
      </c>
      <c r="AE14">
        <v>0.36569303446632401</v>
      </c>
      <c r="AF14">
        <v>1.0934221730543E-2</v>
      </c>
      <c r="AG14">
        <v>7.1301148606719702E-3</v>
      </c>
      <c r="AH14">
        <v>7.8488428282624101</v>
      </c>
      <c r="AI14">
        <v>0.128797652831596</v>
      </c>
      <c r="AJ14">
        <v>1294.2726204537</v>
      </c>
      <c r="AK14" t="s">
        <v>99</v>
      </c>
      <c r="AL14" t="s">
        <v>100</v>
      </c>
      <c r="AM14">
        <v>32827336644.93</v>
      </c>
      <c r="AN14">
        <v>211274</v>
      </c>
      <c r="AO14" s="1">
        <f t="shared" si="0"/>
        <v>1.8717686126998142E-2</v>
      </c>
      <c r="AP14" s="5">
        <f t="shared" si="1"/>
        <v>20.287274792714381</v>
      </c>
      <c r="AQ14" s="3">
        <f t="shared" si="2"/>
        <v>7.83573451849379E-3</v>
      </c>
      <c r="AR14" s="15">
        <f t="shared" si="3"/>
        <v>0.3604019083448442</v>
      </c>
      <c r="AT14" s="15">
        <v>1</v>
      </c>
      <c r="AU14">
        <f t="shared" si="4"/>
        <v>2.989999999999976E-2</v>
      </c>
      <c r="AV14" s="3">
        <f t="shared" si="5"/>
        <v>2.989999999999976E-2</v>
      </c>
    </row>
    <row r="15" spans="1:48" x14ac:dyDescent="0.25">
      <c r="A15" t="s">
        <v>37</v>
      </c>
      <c r="B15">
        <v>28.2619831494046</v>
      </c>
      <c r="C15">
        <v>2.3633819520406201E-2</v>
      </c>
      <c r="D15">
        <v>24.949647885562399</v>
      </c>
      <c r="E15">
        <v>46.651669682566897</v>
      </c>
      <c r="F15" s="1">
        <v>0</v>
      </c>
      <c r="G15" s="1">
        <v>0</v>
      </c>
      <c r="H15">
        <v>4.4372166829538902</v>
      </c>
      <c r="I15">
        <v>81.326149985490005</v>
      </c>
      <c r="J15">
        <v>75.973910004247202</v>
      </c>
      <c r="K15">
        <v>36.016613875768002</v>
      </c>
      <c r="L15">
        <v>109.915216710053</v>
      </c>
      <c r="M15">
        <v>19.584140887374598</v>
      </c>
      <c r="N15">
        <v>78.897247715281694</v>
      </c>
      <c r="O15">
        <v>67.847576774623505</v>
      </c>
      <c r="P15">
        <v>139300.87479481401</v>
      </c>
      <c r="Q15">
        <v>182926.69911988199</v>
      </c>
      <c r="R15">
        <v>80.835923213665396</v>
      </c>
      <c r="S15">
        <v>696.84877547725898</v>
      </c>
      <c r="T15">
        <v>3.6510009008648502E-4</v>
      </c>
      <c r="U15">
        <v>0.65224128487061495</v>
      </c>
      <c r="V15" s="1">
        <v>0</v>
      </c>
      <c r="W15">
        <v>7.04119676948574E-2</v>
      </c>
      <c r="X15">
        <v>0.27734674743452697</v>
      </c>
      <c r="Y15" s="1">
        <v>0</v>
      </c>
      <c r="Z15">
        <v>1</v>
      </c>
      <c r="AA15">
        <v>3.0639764339099697E-4</v>
      </c>
      <c r="AB15">
        <v>8.1490140330029298E-3</v>
      </c>
      <c r="AC15">
        <v>7.5694384737421102E-3</v>
      </c>
      <c r="AD15">
        <v>7.4859432751237598E-3</v>
      </c>
      <c r="AE15">
        <v>0.37193201316535601</v>
      </c>
      <c r="AF15">
        <v>1.1120767193644099E-2</v>
      </c>
      <c r="AG15">
        <v>6.8396506093082402E-3</v>
      </c>
      <c r="AH15">
        <v>7.8696007132934502</v>
      </c>
      <c r="AI15">
        <v>0.13155606266046899</v>
      </c>
      <c r="AJ15">
        <v>1747.4549235168299</v>
      </c>
      <c r="AK15" t="s">
        <v>101</v>
      </c>
      <c r="AL15" t="s">
        <v>102</v>
      </c>
      <c r="AM15">
        <v>11626190311.25</v>
      </c>
      <c r="AN15">
        <v>83461</v>
      </c>
      <c r="AO15" s="1">
        <f t="shared" si="0"/>
        <v>1.8996603310777207E-2</v>
      </c>
      <c r="AP15" s="5">
        <f t="shared" si="1"/>
        <v>20.558738252942721</v>
      </c>
      <c r="AQ15" s="3">
        <f t="shared" si="2"/>
        <v>8.3029531825730453E-3</v>
      </c>
      <c r="AR15" s="15">
        <f t="shared" si="3"/>
        <v>0.37469443901107402</v>
      </c>
      <c r="AT15" s="15">
        <v>1</v>
      </c>
      <c r="AU15">
        <f t="shared" si="4"/>
        <v>2.9899999999999878E-2</v>
      </c>
      <c r="AV15" s="3">
        <f t="shared" si="5"/>
        <v>2.9899999999999878E-2</v>
      </c>
    </row>
    <row r="16" spans="1:48" x14ac:dyDescent="0.25">
      <c r="A16" t="s">
        <v>37</v>
      </c>
      <c r="B16">
        <v>30.709999669030399</v>
      </c>
      <c r="C16">
        <v>2.4417868296041801E-2</v>
      </c>
      <c r="D16">
        <v>25.669672106263299</v>
      </c>
      <c r="E16">
        <v>68.282173071081999</v>
      </c>
      <c r="F16" s="1">
        <v>0</v>
      </c>
      <c r="G16" s="1">
        <v>0</v>
      </c>
      <c r="H16">
        <v>4.65270894393442</v>
      </c>
      <c r="I16">
        <v>102.840297966836</v>
      </c>
      <c r="J16">
        <v>96.029400564686398</v>
      </c>
      <c r="K16">
        <v>56.532143369411401</v>
      </c>
      <c r="L16">
        <v>134.08723046135799</v>
      </c>
      <c r="M16">
        <v>19.779070186542299</v>
      </c>
      <c r="N16">
        <v>76.4125075584775</v>
      </c>
      <c r="O16">
        <v>65.675390786923998</v>
      </c>
      <c r="P16">
        <v>127275.987897506</v>
      </c>
      <c r="Q16">
        <v>171122.221161425</v>
      </c>
      <c r="R16">
        <v>80.8239618585595</v>
      </c>
      <c r="S16">
        <v>688.49175060637901</v>
      </c>
      <c r="T16">
        <v>8.44097292481195E-4</v>
      </c>
      <c r="U16">
        <v>0.63114626367625803</v>
      </c>
      <c r="V16" s="1">
        <v>0</v>
      </c>
      <c r="W16">
        <v>6.6658724919700096E-2</v>
      </c>
      <c r="X16">
        <v>0.30219501140404098</v>
      </c>
      <c r="Y16" s="1">
        <v>0</v>
      </c>
      <c r="Z16">
        <v>1</v>
      </c>
      <c r="AA16">
        <v>3.08261539201232E-4</v>
      </c>
      <c r="AB16">
        <v>7.9748585126867503E-3</v>
      </c>
      <c r="AC16">
        <v>7.51703155630751E-3</v>
      </c>
      <c r="AD16">
        <v>8.0304555117275706E-3</v>
      </c>
      <c r="AE16">
        <v>0.37772718156954399</v>
      </c>
      <c r="AF16">
        <v>1.12940427289293E-2</v>
      </c>
      <c r="AG16">
        <v>7.2849275881456798E-3</v>
      </c>
      <c r="AH16">
        <v>7.8965046741403704</v>
      </c>
      <c r="AI16">
        <v>0.13412060556231301</v>
      </c>
      <c r="AJ16">
        <v>2206.7607180249101</v>
      </c>
      <c r="AK16" t="s">
        <v>103</v>
      </c>
      <c r="AL16" t="s">
        <v>104</v>
      </c>
      <c r="AM16">
        <v>3434797085.3899999</v>
      </c>
      <c r="AN16">
        <v>26987</v>
      </c>
      <c r="AO16" s="1">
        <f t="shared" si="0"/>
        <v>1.911933582443804E-2</v>
      </c>
      <c r="AP16" s="5">
        <f t="shared" si="1"/>
        <v>20.677922177189913</v>
      </c>
      <c r="AQ16" s="3">
        <f t="shared" si="2"/>
        <v>1.0990518194775915E-2</v>
      </c>
      <c r="AR16" s="15">
        <f t="shared" si="3"/>
        <v>0.48515887650002876</v>
      </c>
      <c r="AT16" s="15">
        <v>1</v>
      </c>
      <c r="AU16">
        <f t="shared" si="4"/>
        <v>2.9899999999999826E-2</v>
      </c>
      <c r="AV16" s="3">
        <f t="shared" si="5"/>
        <v>2.9899999999999826E-2</v>
      </c>
    </row>
    <row r="17" spans="1:48" x14ac:dyDescent="0.25">
      <c r="A17" t="s">
        <v>37</v>
      </c>
      <c r="B17">
        <v>27.378819361399898</v>
      </c>
      <c r="C17">
        <v>2.2050892732262399E-2</v>
      </c>
      <c r="D17">
        <v>23.4764595597903</v>
      </c>
      <c r="E17">
        <v>103.65057423417799</v>
      </c>
      <c r="F17" s="1">
        <v>0</v>
      </c>
      <c r="G17" s="1">
        <v>0</v>
      </c>
      <c r="H17">
        <v>4.9955459447995301</v>
      </c>
      <c r="I17">
        <v>123.847524087168</v>
      </c>
      <c r="J17">
        <v>113.899103771502</v>
      </c>
      <c r="K17">
        <v>84.031331682264806</v>
      </c>
      <c r="L17">
        <v>160.09696003661799</v>
      </c>
      <c r="M17">
        <v>18.872059500510499</v>
      </c>
      <c r="N17">
        <v>75.345327137512001</v>
      </c>
      <c r="O17">
        <v>65.422299104675403</v>
      </c>
      <c r="P17">
        <v>109769.885950782</v>
      </c>
      <c r="Q17">
        <v>154697.35327048899</v>
      </c>
      <c r="R17">
        <v>80.828770979205501</v>
      </c>
      <c r="S17">
        <v>662.97464911340398</v>
      </c>
      <c r="T17">
        <v>2.6888881235696902E-4</v>
      </c>
      <c r="U17">
        <v>0.63583202089518398</v>
      </c>
      <c r="V17" s="1">
        <v>0</v>
      </c>
      <c r="W17">
        <v>7.8590025179190295E-2</v>
      </c>
      <c r="X17">
        <v>0.28557795392562402</v>
      </c>
      <c r="Y17" s="1">
        <v>0</v>
      </c>
      <c r="Z17">
        <v>1</v>
      </c>
      <c r="AA17">
        <v>3.0688875760758399E-4</v>
      </c>
      <c r="AB17">
        <v>7.6031171950126496E-3</v>
      </c>
      <c r="AC17">
        <v>7.45510848584938E-3</v>
      </c>
      <c r="AD17">
        <v>6.4731862135456097E-3</v>
      </c>
      <c r="AE17">
        <v>0.34792928327831901</v>
      </c>
      <c r="AF17">
        <v>1.0403085570021699E-2</v>
      </c>
      <c r="AG17">
        <v>7.0332820512369696E-3</v>
      </c>
      <c r="AH17">
        <v>7.7390296697293799</v>
      </c>
      <c r="AI17">
        <v>0.12523512256584099</v>
      </c>
      <c r="AJ17">
        <v>2600.7730905022299</v>
      </c>
      <c r="AK17" t="s">
        <v>105</v>
      </c>
      <c r="AL17" t="s">
        <v>106</v>
      </c>
      <c r="AM17">
        <v>932275641.38</v>
      </c>
      <c r="AN17">
        <v>8493</v>
      </c>
      <c r="AO17" s="1">
        <f t="shared" si="0"/>
        <v>1.8165082813478665E-2</v>
      </c>
      <c r="AP17" s="5">
        <f t="shared" si="1"/>
        <v>19.746926237157957</v>
      </c>
      <c r="AQ17" s="3">
        <f t="shared" si="2"/>
        <v>8.142154217657023E-3</v>
      </c>
      <c r="AR17" s="15">
        <f t="shared" si="3"/>
        <v>0.38648511837153388</v>
      </c>
      <c r="AT17" s="15">
        <v>1</v>
      </c>
      <c r="AU17">
        <f t="shared" si="4"/>
        <v>2.9899999999999888E-2</v>
      </c>
      <c r="AV17" s="3">
        <f t="shared" si="5"/>
        <v>2.9899999999999888E-2</v>
      </c>
    </row>
    <row r="18" spans="1:48" x14ac:dyDescent="0.25">
      <c r="A18" t="s">
        <v>37</v>
      </c>
      <c r="B18">
        <v>22.4174449713013</v>
      </c>
      <c r="C18">
        <v>1.7146956682546899E-2</v>
      </c>
      <c r="D18">
        <v>18.742577730769899</v>
      </c>
      <c r="E18">
        <v>141.465612814314</v>
      </c>
      <c r="F18" s="1">
        <v>0</v>
      </c>
      <c r="G18" s="1">
        <v>0</v>
      </c>
      <c r="H18">
        <v>5.3931025188940502</v>
      </c>
      <c r="I18">
        <v>139.368436136165</v>
      </c>
      <c r="J18">
        <v>112.607039146255</v>
      </c>
      <c r="K18">
        <v>117.94523066077601</v>
      </c>
      <c r="L18">
        <v>183.96924211429999</v>
      </c>
      <c r="M18">
        <v>20.313472036209799</v>
      </c>
      <c r="N18">
        <v>81.733708488130901</v>
      </c>
      <c r="O18">
        <v>71.397037467127305</v>
      </c>
      <c r="P18">
        <v>89148.617692432294</v>
      </c>
      <c r="Q18">
        <v>119639.22603854199</v>
      </c>
      <c r="R18">
        <v>82.617637919765798</v>
      </c>
      <c r="S18">
        <v>630.77900093993298</v>
      </c>
      <c r="T18">
        <v>1.86370765913355E-4</v>
      </c>
      <c r="U18">
        <v>0.85485608414162695</v>
      </c>
      <c r="V18" s="1">
        <v>0</v>
      </c>
      <c r="W18">
        <v>3.8859916121394E-2</v>
      </c>
      <c r="X18">
        <v>0.106283999736978</v>
      </c>
      <c r="Y18" s="1">
        <v>0</v>
      </c>
      <c r="Z18">
        <v>1</v>
      </c>
      <c r="AA18">
        <v>3.0248614039046301E-4</v>
      </c>
      <c r="AB18">
        <v>6.8851341443733399E-3</v>
      </c>
      <c r="AC18">
        <v>7.3914335367700097E-3</v>
      </c>
      <c r="AD18">
        <v>4.8743436524617996E-3</v>
      </c>
      <c r="AE18">
        <v>0.26806434200902601</v>
      </c>
      <c r="AF18">
        <v>8.0151238260698799E-3</v>
      </c>
      <c r="AG18">
        <v>4.7632642478081799E-3</v>
      </c>
      <c r="AH18">
        <v>6.9377495229130197</v>
      </c>
      <c r="AI18">
        <v>0.1201860936739</v>
      </c>
      <c r="AJ18">
        <v>3147.2629296192199</v>
      </c>
      <c r="AK18" t="s">
        <v>107</v>
      </c>
      <c r="AL18" t="s">
        <v>108</v>
      </c>
      <c r="AM18">
        <v>550136119.77999997</v>
      </c>
      <c r="AN18">
        <v>6171</v>
      </c>
      <c r="AO18" s="1">
        <f t="shared" si="0"/>
        <v>1.5709043503230352E-2</v>
      </c>
      <c r="AP18" s="5">
        <f t="shared" si="1"/>
        <v>17.304488315070731</v>
      </c>
      <c r="AQ18" s="3">
        <f t="shared" si="2"/>
        <v>5.221114836533397E-3</v>
      </c>
      <c r="AR18" s="15">
        <f t="shared" si="3"/>
        <v>0.29546997074612258</v>
      </c>
      <c r="AT18" s="15">
        <v>1</v>
      </c>
      <c r="AU18">
        <f t="shared" si="4"/>
        <v>2.9900000000000006E-2</v>
      </c>
      <c r="AV18" s="3">
        <f t="shared" si="5"/>
        <v>2.9900000000000006E-2</v>
      </c>
    </row>
    <row r="19" spans="1:48" x14ac:dyDescent="0.25">
      <c r="A19" t="s">
        <v>37</v>
      </c>
      <c r="B19">
        <v>23.8203148178407</v>
      </c>
      <c r="C19">
        <v>1.77989975419761E-2</v>
      </c>
      <c r="D19">
        <v>19.387112686377801</v>
      </c>
      <c r="E19">
        <v>158.93887992498401</v>
      </c>
      <c r="F19" s="1">
        <v>0</v>
      </c>
      <c r="G19" s="1">
        <v>0</v>
      </c>
      <c r="H19">
        <v>5.5817504142518297</v>
      </c>
      <c r="I19">
        <v>161.71711266776401</v>
      </c>
      <c r="J19">
        <v>136.91982164418701</v>
      </c>
      <c r="K19">
        <v>136.251812673762</v>
      </c>
      <c r="L19">
        <v>207.87500984778799</v>
      </c>
      <c r="M19">
        <v>20.772254954379701</v>
      </c>
      <c r="N19">
        <v>81.025161061881704</v>
      </c>
      <c r="O19">
        <v>70.562845335195803</v>
      </c>
      <c r="P19">
        <v>86038.651182662506</v>
      </c>
      <c r="Q19">
        <v>116155.87314541001</v>
      </c>
      <c r="R19">
        <v>82.360169185229793</v>
      </c>
      <c r="S19">
        <v>643.73564704068303</v>
      </c>
      <c r="T19" s="1">
        <v>0</v>
      </c>
      <c r="U19">
        <v>0.93987100476417795</v>
      </c>
      <c r="V19" s="1">
        <v>0</v>
      </c>
      <c r="W19">
        <v>5.1448497367627601E-3</v>
      </c>
      <c r="X19">
        <v>5.4984145499058702E-2</v>
      </c>
      <c r="Y19" s="1">
        <v>0</v>
      </c>
      <c r="Z19">
        <v>1</v>
      </c>
      <c r="AA19">
        <v>2.9601499008097401E-4</v>
      </c>
      <c r="AB19">
        <v>7.1478322695739697E-3</v>
      </c>
      <c r="AC19">
        <v>7.72370805357586E-3</v>
      </c>
      <c r="AD19">
        <v>5.42551527718975E-3</v>
      </c>
      <c r="AE19">
        <v>0.28045817321883898</v>
      </c>
      <c r="AF19">
        <v>8.3856993792432999E-3</v>
      </c>
      <c r="AG19">
        <v>4.54050633801871E-3</v>
      </c>
      <c r="AH19">
        <v>6.9327569031258598</v>
      </c>
      <c r="AI19">
        <v>0.12281881492847301</v>
      </c>
      <c r="AJ19">
        <v>3562.76707586154</v>
      </c>
      <c r="AK19" t="s">
        <v>109</v>
      </c>
      <c r="AL19" t="s">
        <v>110</v>
      </c>
      <c r="AM19">
        <v>138952421.66</v>
      </c>
      <c r="AN19">
        <v>1615</v>
      </c>
      <c r="AO19" s="1">
        <f t="shared" si="0"/>
        <v>1.6405422422900134E-2</v>
      </c>
      <c r="AP19" s="5">
        <f t="shared" si="1"/>
        <v>18.003840719540541</v>
      </c>
      <c r="AQ19" s="3">
        <f t="shared" si="2"/>
        <v>6.0124243755894369E-3</v>
      </c>
      <c r="AR19" s="15">
        <f t="shared" si="3"/>
        <v>0.32306851570771933</v>
      </c>
      <c r="AT19" s="15">
        <v>1</v>
      </c>
      <c r="AU19">
        <f t="shared" si="4"/>
        <v>2.9900000000000052E-2</v>
      </c>
      <c r="AV19" s="3">
        <f t="shared" si="5"/>
        <v>2.9900000000000052E-2</v>
      </c>
    </row>
    <row r="20" spans="1:48" x14ac:dyDescent="0.25">
      <c r="A20" t="s">
        <v>37</v>
      </c>
      <c r="B20">
        <v>24.025559357106399</v>
      </c>
      <c r="C20">
        <v>1.6672241711405199E-2</v>
      </c>
      <c r="D20">
        <v>18.270359609055401</v>
      </c>
      <c r="E20">
        <v>160.69244060055701</v>
      </c>
      <c r="F20" s="1">
        <v>0</v>
      </c>
      <c r="G20" s="1">
        <v>0</v>
      </c>
      <c r="H20">
        <v>5.6148109089115597</v>
      </c>
      <c r="I20">
        <v>182.974111497633</v>
      </c>
      <c r="J20">
        <v>179.83349352452601</v>
      </c>
      <c r="K20">
        <v>129.27454477432701</v>
      </c>
      <c r="L20">
        <v>236.674492866864</v>
      </c>
      <c r="M20">
        <v>20.6979861274882</v>
      </c>
      <c r="N20">
        <v>70.604307491993794</v>
      </c>
      <c r="O20">
        <v>61.120451781716703</v>
      </c>
      <c r="P20">
        <v>73202.680728155305</v>
      </c>
      <c r="Q20">
        <v>97397.896488818005</v>
      </c>
      <c r="R20">
        <v>81.4650006537275</v>
      </c>
      <c r="S20">
        <v>688.92121992560703</v>
      </c>
      <c r="T20" s="1">
        <v>0</v>
      </c>
      <c r="U20">
        <v>0.98895558063820999</v>
      </c>
      <c r="V20" s="1">
        <v>0</v>
      </c>
      <c r="W20" s="1">
        <v>0</v>
      </c>
      <c r="X20">
        <v>1.10444193617894E-2</v>
      </c>
      <c r="Y20" s="1">
        <v>0</v>
      </c>
      <c r="Z20">
        <v>1</v>
      </c>
      <c r="AA20">
        <v>3.1262761494494501E-4</v>
      </c>
      <c r="AB20">
        <v>6.7587851964852497E-3</v>
      </c>
      <c r="AC20">
        <v>7.7046443943414302E-3</v>
      </c>
      <c r="AD20">
        <v>4.4692217044416298E-3</v>
      </c>
      <c r="AE20">
        <v>0.35907611220992203</v>
      </c>
      <c r="AF20">
        <v>1.07363757550766E-2</v>
      </c>
      <c r="AG20">
        <v>5.0404590674949798E-3</v>
      </c>
      <c r="AH20">
        <v>6.8875937183080698</v>
      </c>
      <c r="AI20">
        <v>0.121978872356761</v>
      </c>
      <c r="AJ20">
        <v>3826.6442926979998</v>
      </c>
      <c r="AK20" t="s">
        <v>111</v>
      </c>
      <c r="AL20" t="s">
        <v>112</v>
      </c>
      <c r="AM20">
        <v>60319008.920000002</v>
      </c>
      <c r="AN20">
        <v>824</v>
      </c>
      <c r="AO20" s="1">
        <f t="shared" si="0"/>
        <v>1.8753647764362974E-2</v>
      </c>
      <c r="AP20" s="5">
        <f t="shared" si="1"/>
        <v>20.322323084326111</v>
      </c>
      <c r="AQ20" s="3">
        <f t="shared" si="2"/>
        <v>3.8839553354955425E-3</v>
      </c>
      <c r="AR20" s="15">
        <f t="shared" si="3"/>
        <v>0.18222504668457229</v>
      </c>
      <c r="AT20" s="15">
        <v>1</v>
      </c>
      <c r="AU20">
        <f t="shared" si="4"/>
        <v>2.9899999999999809E-2</v>
      </c>
      <c r="AV20" s="3">
        <f t="shared" si="5"/>
        <v>2.9899999999999809E-2</v>
      </c>
    </row>
    <row r="21" spans="1:48" x14ac:dyDescent="0.25">
      <c r="A21" t="s">
        <v>37</v>
      </c>
      <c r="B21">
        <v>16.665173825529799</v>
      </c>
      <c r="C21">
        <v>1.7450591011114298E-2</v>
      </c>
      <c r="D21">
        <v>19.0433022119214</v>
      </c>
      <c r="E21">
        <v>174.51703247431499</v>
      </c>
      <c r="F21" s="1">
        <v>0</v>
      </c>
      <c r="G21" s="1">
        <v>0</v>
      </c>
      <c r="H21">
        <v>5.7482879997338001</v>
      </c>
      <c r="I21">
        <v>202.309804144602</v>
      </c>
      <c r="J21">
        <v>187.27151976281601</v>
      </c>
      <c r="K21">
        <v>141.83731781813199</v>
      </c>
      <c r="L21">
        <v>259.272476215778</v>
      </c>
      <c r="M21">
        <v>21.985747073842401</v>
      </c>
      <c r="N21">
        <v>65.853028502279997</v>
      </c>
      <c r="O21">
        <v>56.850248207830198</v>
      </c>
      <c r="P21">
        <v>68229.029746835397</v>
      </c>
      <c r="Q21">
        <v>91587.559262599694</v>
      </c>
      <c r="R21">
        <v>81.688603966849598</v>
      </c>
      <c r="S21">
        <v>701.13418834156096</v>
      </c>
      <c r="T21" s="1">
        <v>0</v>
      </c>
      <c r="U21">
        <v>1</v>
      </c>
      <c r="V21" s="1">
        <v>0</v>
      </c>
      <c r="W21" s="1">
        <v>0</v>
      </c>
      <c r="X21" s="1">
        <v>0</v>
      </c>
      <c r="Y21" s="1">
        <v>0</v>
      </c>
      <c r="Z21">
        <v>1</v>
      </c>
      <c r="AA21">
        <v>3.3415664050223199E-4</v>
      </c>
      <c r="AB21">
        <v>6.5113387580387804E-3</v>
      </c>
      <c r="AC21">
        <v>7.3695170216816798E-3</v>
      </c>
      <c r="AD21">
        <v>6.5652363252692997E-3</v>
      </c>
      <c r="AE21">
        <v>0.37394668668809999</v>
      </c>
      <c r="AF21">
        <v>1.1181005931974099E-2</v>
      </c>
      <c r="AG21">
        <v>3.9516753409779897E-3</v>
      </c>
      <c r="AH21">
        <v>6.5306757661105097</v>
      </c>
      <c r="AI21">
        <v>0.125231680596115</v>
      </c>
      <c r="AJ21">
        <v>4338.5839608030701</v>
      </c>
      <c r="AK21" t="s">
        <v>113</v>
      </c>
      <c r="AL21" t="s">
        <v>114</v>
      </c>
      <c r="AM21">
        <v>21560373.399999999</v>
      </c>
      <c r="AN21">
        <v>316</v>
      </c>
      <c r="AO21" s="1">
        <f t="shared" si="0"/>
        <v>1.8884679594158012E-2</v>
      </c>
      <c r="AP21" s="5">
        <f t="shared" si="1"/>
        <v>20.449907526077492</v>
      </c>
      <c r="AQ21" s="3">
        <f t="shared" si="2"/>
        <v>-3.8075251741201376E-3</v>
      </c>
      <c r="AR21" s="15">
        <f t="shared" si="3"/>
        <v>-0.18507338948704022</v>
      </c>
      <c r="AT21" s="15">
        <v>1</v>
      </c>
      <c r="AU21">
        <f t="shared" si="4"/>
        <v>2.9899999999999757E-2</v>
      </c>
      <c r="AV21" s="3">
        <f t="shared" si="5"/>
        <v>2.9899999999999757E-2</v>
      </c>
    </row>
    <row r="22" spans="1:48" x14ac:dyDescent="0.25">
      <c r="AN22">
        <f>SUM(AN3:AN21)</f>
        <v>5077077</v>
      </c>
    </row>
    <row r="24" spans="1:48" x14ac:dyDescent="0.25">
      <c r="AO24" t="s">
        <v>226</v>
      </c>
      <c r="AP24" t="s">
        <v>67</v>
      </c>
      <c r="AQ24" t="s">
        <v>268</v>
      </c>
      <c r="AR24" t="s">
        <v>357</v>
      </c>
    </row>
    <row r="25" spans="1:48" x14ac:dyDescent="0.25">
      <c r="A25" t="s">
        <v>0</v>
      </c>
      <c r="B25" t="s">
        <v>1</v>
      </c>
      <c r="C25" t="s">
        <v>2</v>
      </c>
      <c r="D25" t="s">
        <v>3</v>
      </c>
      <c r="E25" t="s">
        <v>5</v>
      </c>
      <c r="F25" t="s">
        <v>6</v>
      </c>
      <c r="G25" t="s">
        <v>208</v>
      </c>
      <c r="H25" t="s">
        <v>7</v>
      </c>
      <c r="I25" t="s">
        <v>8</v>
      </c>
      <c r="J25" t="s">
        <v>134</v>
      </c>
      <c r="K25" t="s">
        <v>143</v>
      </c>
      <c r="L25" t="s">
        <v>9</v>
      </c>
      <c r="M25" t="s">
        <v>10</v>
      </c>
      <c r="N25" t="s">
        <v>11</v>
      </c>
      <c r="O25" t="s">
        <v>13</v>
      </c>
      <c r="P25" t="s">
        <v>14</v>
      </c>
      <c r="Q25" t="s">
        <v>15</v>
      </c>
      <c r="R25" t="s">
        <v>16</v>
      </c>
      <c r="S25" t="s">
        <v>17</v>
      </c>
      <c r="T25" t="s">
        <v>18</v>
      </c>
      <c r="U25" t="s">
        <v>20</v>
      </c>
      <c r="V25" t="s">
        <v>21</v>
      </c>
      <c r="W25" t="s">
        <v>22</v>
      </c>
      <c r="X25" t="s">
        <v>23</v>
      </c>
      <c r="Y25" t="s">
        <v>24</v>
      </c>
      <c r="Z25" t="s">
        <v>25</v>
      </c>
      <c r="AA25" t="s">
        <v>26</v>
      </c>
      <c r="AB25" t="s">
        <v>27</v>
      </c>
      <c r="AC25" t="s">
        <v>263</v>
      </c>
      <c r="AD25" t="s">
        <v>29</v>
      </c>
      <c r="AE25" t="s">
        <v>326</v>
      </c>
      <c r="AF25" t="s">
        <v>233</v>
      </c>
      <c r="AG25" t="s">
        <v>30</v>
      </c>
      <c r="AH25" t="s">
        <v>31</v>
      </c>
      <c r="AI25" t="s">
        <v>32</v>
      </c>
      <c r="AJ25" t="s">
        <v>33</v>
      </c>
      <c r="AK25" t="s">
        <v>34</v>
      </c>
      <c r="AL25" t="s">
        <v>74</v>
      </c>
      <c r="AM25" t="s">
        <v>35</v>
      </c>
      <c r="AN25" t="s">
        <v>36</v>
      </c>
      <c r="AO25" s="15">
        <v>1</v>
      </c>
      <c r="AP25" s="15">
        <v>1</v>
      </c>
      <c r="AU25" t="s">
        <v>356</v>
      </c>
    </row>
    <row r="26" spans="1:48" x14ac:dyDescent="0.25">
      <c r="A26" t="s">
        <v>37</v>
      </c>
      <c r="B26">
        <v>20.842112329486799</v>
      </c>
      <c r="C26">
        <v>1.05304760052606E-2</v>
      </c>
      <c r="D26">
        <v>11.9297826942821</v>
      </c>
      <c r="E26">
        <v>-84.702540999338794</v>
      </c>
      <c r="F26" s="1">
        <v>0</v>
      </c>
      <c r="G26" s="1">
        <v>0</v>
      </c>
      <c r="H26">
        <v>2.8509072901147601</v>
      </c>
      <c r="I26">
        <v>-179.01062425093099</v>
      </c>
      <c r="J26">
        <v>-163.12993904748899</v>
      </c>
      <c r="K26">
        <v>-182.57566493645399</v>
      </c>
      <c r="L26">
        <v>-160.279253232743</v>
      </c>
      <c r="M26">
        <v>20.8740447609391</v>
      </c>
      <c r="N26">
        <v>88.681832507234105</v>
      </c>
      <c r="O26">
        <v>69.999256871303601</v>
      </c>
      <c r="P26">
        <v>213031.453267326</v>
      </c>
      <c r="Q26">
        <v>239697.21751690499</v>
      </c>
      <c r="R26">
        <v>82.243147274420096</v>
      </c>
      <c r="S26">
        <v>619.71691171009195</v>
      </c>
      <c r="T26" s="1">
        <v>0</v>
      </c>
      <c r="U26">
        <v>0.65366224277694296</v>
      </c>
      <c r="V26" s="1">
        <v>0</v>
      </c>
      <c r="W26">
        <v>0.187581335720927</v>
      </c>
      <c r="X26">
        <v>0.15875642150212799</v>
      </c>
      <c r="Y26" s="1">
        <v>0</v>
      </c>
      <c r="Z26">
        <v>1</v>
      </c>
      <c r="AA26">
        <v>3.8686154574557201E-4</v>
      </c>
      <c r="AB26">
        <v>7.4774346032038903E-3</v>
      </c>
      <c r="AC26">
        <v>6.1073229061090403E-3</v>
      </c>
      <c r="AD26">
        <v>2.6604260168063298E-3</v>
      </c>
      <c r="AE26">
        <v>0.65135652875771699</v>
      </c>
      <c r="AF26">
        <v>2.9311043794097201E-3</v>
      </c>
      <c r="AG26" s="1">
        <v>0</v>
      </c>
      <c r="AH26">
        <v>11.9472305284672</v>
      </c>
      <c r="AI26">
        <v>0.21323576154797</v>
      </c>
      <c r="AJ26" s="1">
        <v>0</v>
      </c>
      <c r="AK26" t="s">
        <v>79</v>
      </c>
      <c r="AL26" t="s">
        <v>80</v>
      </c>
      <c r="AM26">
        <v>21516176.780000001</v>
      </c>
      <c r="AN26">
        <v>101</v>
      </c>
      <c r="AO26" s="1">
        <f>AA26+AC26*$AO$2+AF26*AT26</f>
        <v>9.4252888312643321E-3</v>
      </c>
      <c r="AP26" s="5">
        <f>100*(1-(1-AO26)^12)</f>
        <v>10.742064442410937</v>
      </c>
      <c r="AQ26" s="3">
        <f>(1-(1-B26/100)^(1/12))- AO26</f>
        <v>9.8634028894289197E-3</v>
      </c>
      <c r="AR26" s="15">
        <f>B26/AP26-1</f>
        <v>0.94023341055371823</v>
      </c>
      <c r="AT26" s="15">
        <v>1</v>
      </c>
      <c r="AU26">
        <f>AF26/AE26</f>
        <v>4.4999999999999901E-3</v>
      </c>
    </row>
    <row r="27" spans="1:48" x14ac:dyDescent="0.25">
      <c r="A27" t="s">
        <v>37</v>
      </c>
      <c r="B27">
        <v>14.912812692643</v>
      </c>
      <c r="C27">
        <v>1.03954802327847E-2</v>
      </c>
      <c r="D27">
        <v>11.785486800954001</v>
      </c>
      <c r="E27">
        <v>-50.904019780069497</v>
      </c>
      <c r="F27" s="1">
        <v>0</v>
      </c>
      <c r="G27" s="1">
        <v>0</v>
      </c>
      <c r="H27">
        <v>3.1973118650743801</v>
      </c>
      <c r="I27">
        <v>-150.332236582608</v>
      </c>
      <c r="J27">
        <v>-142.63041197484699</v>
      </c>
      <c r="K27">
        <v>-159.130343267923</v>
      </c>
      <c r="L27">
        <v>-133.71972944993499</v>
      </c>
      <c r="M27">
        <v>22.408057278508601</v>
      </c>
      <c r="N27">
        <v>91.610550488772702</v>
      </c>
      <c r="O27">
        <v>72.962682070592706</v>
      </c>
      <c r="P27">
        <v>240255.238663522</v>
      </c>
      <c r="Q27">
        <v>267428.26510334603</v>
      </c>
      <c r="R27">
        <v>82.731044664446003</v>
      </c>
      <c r="S27">
        <v>641.35894032667795</v>
      </c>
      <c r="T27" s="1">
        <v>0</v>
      </c>
      <c r="U27">
        <v>0.49126392418648002</v>
      </c>
      <c r="V27" s="1">
        <v>0</v>
      </c>
      <c r="W27">
        <v>0.230466234496983</v>
      </c>
      <c r="X27">
        <v>0.27826984131653598</v>
      </c>
      <c r="Y27" s="1">
        <v>0</v>
      </c>
      <c r="Z27">
        <v>1</v>
      </c>
      <c r="AA27">
        <v>3.0356391453254103E-4</v>
      </c>
      <c r="AB27">
        <v>6.7004016980781204E-3</v>
      </c>
      <c r="AC27">
        <v>5.70140068926286E-3</v>
      </c>
      <c r="AD27">
        <v>3.3655715665023901E-3</v>
      </c>
      <c r="AE27">
        <v>0.59811383043315403</v>
      </c>
      <c r="AF27">
        <v>7.3568001143278E-3</v>
      </c>
      <c r="AG27" s="1">
        <v>0</v>
      </c>
      <c r="AH27">
        <v>10.702357962415199</v>
      </c>
      <c r="AI27">
        <v>0.20687591319832299</v>
      </c>
      <c r="AJ27">
        <v>13.3104090918644</v>
      </c>
      <c r="AK27" t="s">
        <v>81</v>
      </c>
      <c r="AL27" t="s">
        <v>82</v>
      </c>
      <c r="AM27">
        <v>152802331.78999999</v>
      </c>
      <c r="AN27">
        <v>636</v>
      </c>
      <c r="AO27" s="1">
        <f t="shared" ref="AO27:AO44" si="6">AA27+AC27*$AO$2+AF27*AT27</f>
        <v>1.3361764718123201E-2</v>
      </c>
      <c r="AP27" s="5">
        <f t="shared" ref="AP27:AP44" si="7">100*(1-(1-AO27)^12)</f>
        <v>14.906712905853304</v>
      </c>
      <c r="AQ27" s="3">
        <f t="shared" ref="AQ27:AQ44" si="8">(1-(1-B27/100)^(1/12))- AO27</f>
        <v>5.8940025498242787E-6</v>
      </c>
      <c r="AR27" s="15">
        <f t="shared" ref="AR27:AR44" si="9">B27/AP27-1</f>
        <v>4.0919730783173236E-4</v>
      </c>
      <c r="AT27" s="15">
        <v>1</v>
      </c>
      <c r="AU27">
        <f t="shared" ref="AU27:AU44" si="10">AF27/AE27</f>
        <v>1.2300000000000009E-2</v>
      </c>
      <c r="AV27">
        <f>AU27*AT27</f>
        <v>1.2300000000000009E-2</v>
      </c>
    </row>
    <row r="28" spans="1:48" x14ac:dyDescent="0.25">
      <c r="A28" t="s">
        <v>37</v>
      </c>
      <c r="B28">
        <v>22.7439625175316</v>
      </c>
      <c r="C28">
        <v>1.93503200734211E-2</v>
      </c>
      <c r="D28">
        <v>20.9017835227496</v>
      </c>
      <c r="E28">
        <v>-39.784354908930801</v>
      </c>
      <c r="F28" s="1">
        <v>0</v>
      </c>
      <c r="G28" s="1">
        <v>0</v>
      </c>
      <c r="H28">
        <v>3.2785217540323401</v>
      </c>
      <c r="I28">
        <v>-125.65390822552099</v>
      </c>
      <c r="J28">
        <v>-123.235904273784</v>
      </c>
      <c r="K28">
        <v>-134.23148824350201</v>
      </c>
      <c r="L28">
        <v>-108.87262211113899</v>
      </c>
      <c r="M28">
        <v>21.2697763259985</v>
      </c>
      <c r="N28">
        <v>92.859970549703306</v>
      </c>
      <c r="O28">
        <v>74.458044677943093</v>
      </c>
      <c r="P28">
        <v>237851.65128282999</v>
      </c>
      <c r="Q28">
        <v>260430.967647768</v>
      </c>
      <c r="R28">
        <v>83.113192124371807</v>
      </c>
      <c r="S28">
        <v>641.33852840882696</v>
      </c>
      <c r="T28" s="1">
        <v>1.8498616305980201E-4</v>
      </c>
      <c r="U28">
        <v>0.47424409191579098</v>
      </c>
      <c r="V28" s="1">
        <v>0</v>
      </c>
      <c r="W28">
        <v>0.26452749577773899</v>
      </c>
      <c r="X28">
        <v>0.26122841230646798</v>
      </c>
      <c r="Y28" s="1">
        <v>0</v>
      </c>
      <c r="Z28">
        <v>1</v>
      </c>
      <c r="AA28">
        <v>2.8977602030981302E-4</v>
      </c>
      <c r="AB28">
        <v>8.1102531554859397E-3</v>
      </c>
      <c r="AC28">
        <v>7.0063357285361904E-3</v>
      </c>
      <c r="AD28">
        <v>1.0914599382067E-2</v>
      </c>
      <c r="AE28">
        <v>0.602927307111777</v>
      </c>
      <c r="AF28">
        <v>1.00085932980555E-2</v>
      </c>
      <c r="AG28" s="1">
        <v>0</v>
      </c>
      <c r="AH28">
        <v>11.140775295638401</v>
      </c>
      <c r="AI28">
        <v>0.20273290177159201</v>
      </c>
      <c r="AJ28">
        <v>41.049532225000597</v>
      </c>
      <c r="AK28" t="s">
        <v>83</v>
      </c>
      <c r="AL28" t="s">
        <v>84</v>
      </c>
      <c r="AM28">
        <v>1956091980.1500001</v>
      </c>
      <c r="AN28">
        <v>8224</v>
      </c>
      <c r="AO28" s="1">
        <f t="shared" si="6"/>
        <v>1.7304705046901504E-2</v>
      </c>
      <c r="AP28" s="5">
        <f t="shared" si="7"/>
        <v>18.898941894536513</v>
      </c>
      <c r="AQ28" s="3">
        <f t="shared" si="8"/>
        <v>3.9694973490892564E-3</v>
      </c>
      <c r="AR28" s="15">
        <f t="shared" si="9"/>
        <v>0.20345163472388061</v>
      </c>
      <c r="AT28" s="15">
        <v>1</v>
      </c>
      <c r="AU28">
        <f t="shared" si="10"/>
        <v>1.6600000000000004E-2</v>
      </c>
      <c r="AV28">
        <f t="shared" ref="AV28:AV44" si="11">AU28*AT28</f>
        <v>1.6600000000000004E-2</v>
      </c>
    </row>
    <row r="29" spans="1:48" x14ac:dyDescent="0.25">
      <c r="A29" t="s">
        <v>37</v>
      </c>
      <c r="B29">
        <v>21.5115998150366</v>
      </c>
      <c r="C29">
        <v>2.77640921809661E-2</v>
      </c>
      <c r="D29">
        <v>28.672026864848601</v>
      </c>
      <c r="E29">
        <v>-31.948026396886601</v>
      </c>
      <c r="F29" s="1">
        <v>0</v>
      </c>
      <c r="G29" s="1">
        <v>0</v>
      </c>
      <c r="H29">
        <v>3.3621422817817201</v>
      </c>
      <c r="I29">
        <v>-103.334374708059</v>
      </c>
      <c r="J29">
        <v>-102.41535316176</v>
      </c>
      <c r="K29">
        <v>-123.69058556412099</v>
      </c>
      <c r="L29">
        <v>-85.980113842732905</v>
      </c>
      <c r="M29">
        <v>21.087670793213601</v>
      </c>
      <c r="N29">
        <v>91.891968739819802</v>
      </c>
      <c r="O29">
        <v>73.583157377257294</v>
      </c>
      <c r="P29">
        <v>230004.31213082999</v>
      </c>
      <c r="Q29">
        <v>253622.649633761</v>
      </c>
      <c r="R29">
        <v>82.676637183090406</v>
      </c>
      <c r="S29">
        <v>659.84688888566905</v>
      </c>
      <c r="T29" s="1">
        <v>4.4228467164727303E-5</v>
      </c>
      <c r="U29">
        <v>0.53702758299744402</v>
      </c>
      <c r="V29" s="1">
        <v>0</v>
      </c>
      <c r="W29">
        <v>0.221561136407499</v>
      </c>
      <c r="X29">
        <v>0.24141128059505601</v>
      </c>
      <c r="Y29" s="1">
        <v>0</v>
      </c>
      <c r="Z29">
        <v>1</v>
      </c>
      <c r="AA29">
        <v>2.8883730901154098E-4</v>
      </c>
      <c r="AB29">
        <v>9.0600205571534607E-3</v>
      </c>
      <c r="AC29">
        <v>7.4937673424305597E-3</v>
      </c>
      <c r="AD29">
        <v>1.81932166683366E-2</v>
      </c>
      <c r="AE29">
        <v>0.62070949819918697</v>
      </c>
      <c r="AF29">
        <v>1.15451966665048E-2</v>
      </c>
      <c r="AG29" s="1">
        <v>8.7288119162732096E-7</v>
      </c>
      <c r="AH29">
        <v>11.398790787348499</v>
      </c>
      <c r="AI29">
        <v>0.20539478993483901</v>
      </c>
      <c r="AJ29">
        <v>63.496390409578197</v>
      </c>
      <c r="AK29" t="s">
        <v>85</v>
      </c>
      <c r="AL29" t="s">
        <v>86</v>
      </c>
      <c r="AM29">
        <v>5354960395.0299997</v>
      </c>
      <c r="AN29">
        <v>23282</v>
      </c>
      <c r="AO29" s="1">
        <f t="shared" si="6"/>
        <v>1.93278013179469E-2</v>
      </c>
      <c r="AP29" s="5">
        <f t="shared" si="7"/>
        <v>20.87998468785328</v>
      </c>
      <c r="AQ29" s="3">
        <f t="shared" si="8"/>
        <v>6.5479149409738632E-4</v>
      </c>
      <c r="AR29" s="15">
        <f t="shared" si="9"/>
        <v>3.0249788810944755E-2</v>
      </c>
      <c r="AT29" s="15">
        <v>1</v>
      </c>
      <c r="AU29">
        <f t="shared" si="10"/>
        <v>1.8599999999999874E-2</v>
      </c>
      <c r="AV29">
        <f t="shared" si="11"/>
        <v>1.8599999999999874E-2</v>
      </c>
    </row>
    <row r="30" spans="1:48" x14ac:dyDescent="0.25">
      <c r="A30" t="s">
        <v>37</v>
      </c>
      <c r="B30">
        <v>23.076948422944401</v>
      </c>
      <c r="C30">
        <v>3.00163154973704E-2</v>
      </c>
      <c r="D30">
        <v>30.6297672027491</v>
      </c>
      <c r="E30">
        <v>-24.050077984787201</v>
      </c>
      <c r="F30" s="1">
        <v>0</v>
      </c>
      <c r="G30" s="1">
        <v>0</v>
      </c>
      <c r="H30">
        <v>3.46618003249085</v>
      </c>
      <c r="I30">
        <v>-79.9506742545816</v>
      </c>
      <c r="J30">
        <v>-78.726839906199004</v>
      </c>
      <c r="K30">
        <v>-112.42838541035</v>
      </c>
      <c r="L30">
        <v>-61.4882674050356</v>
      </c>
      <c r="M30">
        <v>21.033627611725201</v>
      </c>
      <c r="N30">
        <v>89.631888657017697</v>
      </c>
      <c r="O30">
        <v>71.667145457432298</v>
      </c>
      <c r="P30">
        <v>216178.801988947</v>
      </c>
      <c r="Q30">
        <v>242967.383695625</v>
      </c>
      <c r="R30">
        <v>82.084269120334994</v>
      </c>
      <c r="S30">
        <v>669.44652494532204</v>
      </c>
      <c r="T30" s="1">
        <v>1.2432997295682601E-4</v>
      </c>
      <c r="U30">
        <v>0.504423763649963</v>
      </c>
      <c r="V30" s="1">
        <v>0</v>
      </c>
      <c r="W30">
        <v>0.21416298754231999</v>
      </c>
      <c r="X30">
        <v>0.28141324880771501</v>
      </c>
      <c r="Y30" s="1">
        <v>0</v>
      </c>
      <c r="Z30">
        <v>1</v>
      </c>
      <c r="AA30">
        <v>2.9348317628991402E-4</v>
      </c>
      <c r="AB30">
        <v>9.9848932959593004E-3</v>
      </c>
      <c r="AC30">
        <v>7.9501427882327103E-3</v>
      </c>
      <c r="AD30">
        <v>1.8982555434101801E-2</v>
      </c>
      <c r="AE30">
        <v>0.63171907550897599</v>
      </c>
      <c r="AF30">
        <v>1.30134129554849E-2</v>
      </c>
      <c r="AG30">
        <v>2.37379761936613E-5</v>
      </c>
      <c r="AH30">
        <v>11.588020848133899</v>
      </c>
      <c r="AI30">
        <v>0.208194444400361</v>
      </c>
      <c r="AJ30">
        <v>103.31551287619899</v>
      </c>
      <c r="AK30" t="s">
        <v>87</v>
      </c>
      <c r="AL30" t="s">
        <v>88</v>
      </c>
      <c r="AM30">
        <v>9271260280.8999996</v>
      </c>
      <c r="AN30">
        <v>42887</v>
      </c>
      <c r="AO30" s="1">
        <f t="shared" si="6"/>
        <v>2.1257038920007524E-2</v>
      </c>
      <c r="AP30" s="5">
        <f t="shared" si="7"/>
        <v>22.727703295016376</v>
      </c>
      <c r="AQ30" s="3">
        <f t="shared" si="8"/>
        <v>3.69398611863022E-4</v>
      </c>
      <c r="AR30" s="15">
        <f t="shared" si="9"/>
        <v>1.5366494510890893E-2</v>
      </c>
      <c r="AT30" s="15">
        <v>1</v>
      </c>
      <c r="AU30">
        <f t="shared" si="10"/>
        <v>2.059999999999999E-2</v>
      </c>
      <c r="AV30">
        <f t="shared" si="11"/>
        <v>2.059999999999999E-2</v>
      </c>
    </row>
    <row r="31" spans="1:48" x14ac:dyDescent="0.25">
      <c r="A31" t="s">
        <v>37</v>
      </c>
      <c r="B31">
        <v>22.234484455354298</v>
      </c>
      <c r="C31">
        <v>3.23934594862757E-2</v>
      </c>
      <c r="D31">
        <v>32.642564542287303</v>
      </c>
      <c r="E31">
        <v>-18.688007032352999</v>
      </c>
      <c r="F31" s="1">
        <v>0</v>
      </c>
      <c r="G31" s="1">
        <v>0</v>
      </c>
      <c r="H31">
        <v>3.5588681174141099</v>
      </c>
      <c r="I31">
        <v>-57.070897714209103</v>
      </c>
      <c r="J31">
        <v>-56.851744190721497</v>
      </c>
      <c r="K31">
        <v>-98.537695504768706</v>
      </c>
      <c r="L31">
        <v>-37.7666267534062</v>
      </c>
      <c r="M31">
        <v>20.947678774678</v>
      </c>
      <c r="N31">
        <v>87.257504739271397</v>
      </c>
      <c r="O31">
        <v>69.671372030551495</v>
      </c>
      <c r="P31">
        <v>206757.74940778001</v>
      </c>
      <c r="Q31">
        <v>235005.86894747501</v>
      </c>
      <c r="R31">
        <v>81.714907552137205</v>
      </c>
      <c r="S31">
        <v>681.101209757172</v>
      </c>
      <c r="T31">
        <v>3.4303773475120202E-4</v>
      </c>
      <c r="U31">
        <v>0.498966183881629</v>
      </c>
      <c r="V31" s="1">
        <v>0</v>
      </c>
      <c r="W31">
        <v>0.19495474472573801</v>
      </c>
      <c r="X31">
        <v>0.30607907139263202</v>
      </c>
      <c r="Y31" s="1">
        <v>0</v>
      </c>
      <c r="Z31">
        <v>1</v>
      </c>
      <c r="AA31">
        <v>2.998439895295E-4</v>
      </c>
      <c r="AB31">
        <v>1.03996686978617E-2</v>
      </c>
      <c r="AC31">
        <v>8.26602151919161E-3</v>
      </c>
      <c r="AD31">
        <v>2.0458648008272601E-2</v>
      </c>
      <c r="AE31">
        <v>0.63995009111298995</v>
      </c>
      <c r="AF31">
        <v>1.44308745545979E-2</v>
      </c>
      <c r="AG31">
        <v>5.6451849405341601E-5</v>
      </c>
      <c r="AH31">
        <v>11.7755723541704</v>
      </c>
      <c r="AI31">
        <v>0.20994787709368401</v>
      </c>
      <c r="AJ31">
        <v>175.578292936254</v>
      </c>
      <c r="AK31" t="s">
        <v>89</v>
      </c>
      <c r="AL31" t="s">
        <v>90</v>
      </c>
      <c r="AM31">
        <v>11507102543.290001</v>
      </c>
      <c r="AN31">
        <v>55655</v>
      </c>
      <c r="AO31" s="1">
        <f t="shared" si="6"/>
        <v>2.2996740063319011E-2</v>
      </c>
      <c r="AP31" s="5">
        <f t="shared" si="7"/>
        <v>24.359889639440535</v>
      </c>
      <c r="AQ31" s="3">
        <f t="shared" si="8"/>
        <v>-2.2587832183617387E-3</v>
      </c>
      <c r="AR31" s="15">
        <f t="shared" si="9"/>
        <v>-8.7250197580741151E-2</v>
      </c>
      <c r="AT31" s="15">
        <v>1</v>
      </c>
      <c r="AU31">
        <f t="shared" si="10"/>
        <v>2.2549999999999962E-2</v>
      </c>
      <c r="AV31">
        <f t="shared" si="11"/>
        <v>2.2549999999999962E-2</v>
      </c>
    </row>
    <row r="32" spans="1:48" x14ac:dyDescent="0.25">
      <c r="A32" t="s">
        <v>37</v>
      </c>
      <c r="B32">
        <v>24.1996434356912</v>
      </c>
      <c r="C32">
        <v>3.5113957645845399E-2</v>
      </c>
      <c r="D32">
        <v>34.880315245142299</v>
      </c>
      <c r="E32">
        <v>-11.854202176675001</v>
      </c>
      <c r="F32" s="1">
        <v>0</v>
      </c>
      <c r="G32" s="1">
        <v>0</v>
      </c>
      <c r="H32">
        <v>3.7040712747193298</v>
      </c>
      <c r="I32">
        <v>-31.860769761240899</v>
      </c>
      <c r="J32">
        <v>-32.9577205006957</v>
      </c>
      <c r="K32">
        <v>-69.609481152866906</v>
      </c>
      <c r="L32">
        <v>-12.255423881584701</v>
      </c>
      <c r="M32">
        <v>21.009846575098301</v>
      </c>
      <c r="N32">
        <v>87.211018649954397</v>
      </c>
      <c r="O32">
        <v>69.689157149612697</v>
      </c>
      <c r="P32">
        <v>203565.601616728</v>
      </c>
      <c r="Q32">
        <v>233812.70348835</v>
      </c>
      <c r="R32">
        <v>81.725039434494903</v>
      </c>
      <c r="S32">
        <v>678.25626731472096</v>
      </c>
      <c r="T32">
        <v>3.39652046379452E-4</v>
      </c>
      <c r="U32">
        <v>0.50434133111758495</v>
      </c>
      <c r="V32" s="1">
        <v>0</v>
      </c>
      <c r="W32">
        <v>0.190635837972563</v>
      </c>
      <c r="X32">
        <v>0.30502283090985099</v>
      </c>
      <c r="Y32" s="1">
        <v>0</v>
      </c>
      <c r="Z32">
        <v>1</v>
      </c>
      <c r="AA32">
        <v>2.9908513132187301E-4</v>
      </c>
      <c r="AB32">
        <v>1.01679582683552E-2</v>
      </c>
      <c r="AC32">
        <v>8.1723240747507298E-3</v>
      </c>
      <c r="AD32">
        <v>2.27778672247947E-2</v>
      </c>
      <c r="AE32">
        <v>0.63684622799801904</v>
      </c>
      <c r="AF32">
        <v>1.56027325859514E-2</v>
      </c>
      <c r="AG32">
        <v>3.2896365029356101E-4</v>
      </c>
      <c r="AH32">
        <v>11.8304069325487</v>
      </c>
      <c r="AI32">
        <v>0.21115529351076201</v>
      </c>
      <c r="AJ32">
        <v>323.73266422522801</v>
      </c>
      <c r="AK32" t="s">
        <v>91</v>
      </c>
      <c r="AL32" t="s">
        <v>92</v>
      </c>
      <c r="AM32">
        <v>11726192915.530001</v>
      </c>
      <c r="AN32">
        <v>57604</v>
      </c>
      <c r="AO32" s="1">
        <f t="shared" si="6"/>
        <v>2.4074141792024002E-2</v>
      </c>
      <c r="AP32" s="5">
        <f t="shared" si="7"/>
        <v>25.354797068477897</v>
      </c>
      <c r="AQ32" s="3">
        <f t="shared" si="8"/>
        <v>-1.2497190879817224E-3</v>
      </c>
      <c r="AR32" s="15">
        <f t="shared" si="9"/>
        <v>-4.5559569247068832E-2</v>
      </c>
      <c r="AT32" s="15">
        <v>1</v>
      </c>
      <c r="AU32">
        <f t="shared" si="10"/>
        <v>2.4499999999999893E-2</v>
      </c>
      <c r="AV32">
        <f t="shared" si="11"/>
        <v>2.4499999999999893E-2</v>
      </c>
    </row>
    <row r="33" spans="1:48" x14ac:dyDescent="0.25">
      <c r="A33" t="s">
        <v>37</v>
      </c>
      <c r="B33">
        <v>25.215743498760801</v>
      </c>
      <c r="C33">
        <v>3.63622942932042E-2</v>
      </c>
      <c r="D33">
        <v>35.884147747212701</v>
      </c>
      <c r="E33">
        <v>-8.2661933200581803</v>
      </c>
      <c r="F33" s="1">
        <v>0</v>
      </c>
      <c r="G33" s="1">
        <v>0</v>
      </c>
      <c r="H33">
        <v>3.8147517039667602</v>
      </c>
      <c r="I33">
        <v>-7.6895770441713296</v>
      </c>
      <c r="J33">
        <v>-10.0620153847795</v>
      </c>
      <c r="K33">
        <v>-39.123960371262903</v>
      </c>
      <c r="L33">
        <v>12.2915016113869</v>
      </c>
      <c r="M33">
        <v>21.246013836861799</v>
      </c>
      <c r="N33">
        <v>88.091445690790707</v>
      </c>
      <c r="O33">
        <v>70.552446913374098</v>
      </c>
      <c r="P33">
        <v>199658.371248165</v>
      </c>
      <c r="Q33">
        <v>229009.026366809</v>
      </c>
      <c r="R33">
        <v>82.066144703373894</v>
      </c>
      <c r="S33">
        <v>676.418385454391</v>
      </c>
      <c r="T33">
        <v>3.8903969996784702E-4</v>
      </c>
      <c r="U33">
        <v>0.52432776981767903</v>
      </c>
      <c r="V33" s="1">
        <v>0</v>
      </c>
      <c r="W33">
        <v>0.18233023874534901</v>
      </c>
      <c r="X33">
        <v>0.29334199143697098</v>
      </c>
      <c r="Y33" s="1">
        <v>0</v>
      </c>
      <c r="Z33">
        <v>1</v>
      </c>
      <c r="AA33">
        <v>2.96549272734555E-4</v>
      </c>
      <c r="AB33">
        <v>9.8926703641627999E-3</v>
      </c>
      <c r="AC33">
        <v>8.0745774945217806E-3</v>
      </c>
      <c r="AD33">
        <v>2.2929919126111701E-2</v>
      </c>
      <c r="AE33">
        <v>0.62801063860832995</v>
      </c>
      <c r="AF33">
        <v>1.77099000087549E-2</v>
      </c>
      <c r="AG33">
        <v>1.4860088310006099E-3</v>
      </c>
      <c r="AH33">
        <v>11.5878258867005</v>
      </c>
      <c r="AI33">
        <v>0.210079597836236</v>
      </c>
      <c r="AJ33">
        <v>509.46121902148701</v>
      </c>
      <c r="AK33" t="s">
        <v>93</v>
      </c>
      <c r="AL33" t="s">
        <v>94</v>
      </c>
      <c r="AM33">
        <v>14011026202.34</v>
      </c>
      <c r="AN33">
        <v>70175</v>
      </c>
      <c r="AO33" s="1">
        <f t="shared" si="6"/>
        <v>2.6081026776011235E-2</v>
      </c>
      <c r="AP33" s="5">
        <f t="shared" si="7"/>
        <v>27.176102486363117</v>
      </c>
      <c r="AQ33" s="3">
        <f t="shared" si="8"/>
        <v>-2.1582568957273784E-3</v>
      </c>
      <c r="AR33" s="15">
        <f t="shared" si="9"/>
        <v>-7.2135398686622443E-2</v>
      </c>
      <c r="AT33" s="15">
        <v>1</v>
      </c>
      <c r="AU33">
        <f t="shared" si="10"/>
        <v>2.8199999999999992E-2</v>
      </c>
      <c r="AV33">
        <f t="shared" si="11"/>
        <v>2.8199999999999992E-2</v>
      </c>
    </row>
    <row r="34" spans="1:48" x14ac:dyDescent="0.25">
      <c r="A34" t="s">
        <v>37</v>
      </c>
      <c r="B34">
        <v>26.8553366727926</v>
      </c>
      <c r="C34">
        <v>3.8250498460765003E-2</v>
      </c>
      <c r="D34">
        <v>37.375591242177002</v>
      </c>
      <c r="E34">
        <v>-3.8926471038768899</v>
      </c>
      <c r="F34" s="1">
        <v>0</v>
      </c>
      <c r="G34" s="1">
        <v>0</v>
      </c>
      <c r="H34">
        <v>3.9047447666758801</v>
      </c>
      <c r="I34">
        <v>16.6586305485122</v>
      </c>
      <c r="J34">
        <v>15.4762839993024</v>
      </c>
      <c r="K34">
        <v>-19.711477998166998</v>
      </c>
      <c r="L34">
        <v>37.071731910092801</v>
      </c>
      <c r="M34">
        <v>21.3947275084499</v>
      </c>
      <c r="N34">
        <v>87.044737236181405</v>
      </c>
      <c r="O34">
        <v>69.734346221313501</v>
      </c>
      <c r="P34">
        <v>195492.29690129799</v>
      </c>
      <c r="Q34">
        <v>225774.15300686</v>
      </c>
      <c r="R34">
        <v>81.757612819183507</v>
      </c>
      <c r="S34">
        <v>685.54325742423202</v>
      </c>
      <c r="T34">
        <v>2.34934333491512E-4</v>
      </c>
      <c r="U34">
        <v>0.52384391853624002</v>
      </c>
      <c r="V34" s="1">
        <v>0</v>
      </c>
      <c r="W34">
        <v>0.16206894497423599</v>
      </c>
      <c r="X34">
        <v>0.31408713648952202</v>
      </c>
      <c r="Y34" s="1">
        <v>0</v>
      </c>
      <c r="Z34">
        <v>1</v>
      </c>
      <c r="AA34">
        <v>2.97132069073882E-4</v>
      </c>
      <c r="AB34">
        <v>9.7493162055583803E-3</v>
      </c>
      <c r="AC34">
        <v>8.0230047924856294E-3</v>
      </c>
      <c r="AD34">
        <v>2.3272816305563701E-2</v>
      </c>
      <c r="AE34">
        <v>0.63082037216035003</v>
      </c>
      <c r="AF34">
        <v>1.84830369042982E-2</v>
      </c>
      <c r="AG34">
        <v>3.1014580952472099E-3</v>
      </c>
      <c r="AH34">
        <v>11.4424440562893</v>
      </c>
      <c r="AI34">
        <v>0.210150832052098</v>
      </c>
      <c r="AJ34">
        <v>789.34016486319695</v>
      </c>
      <c r="AK34" t="s">
        <v>95</v>
      </c>
      <c r="AL34" t="s">
        <v>96</v>
      </c>
      <c r="AM34">
        <v>12056205442.200001</v>
      </c>
      <c r="AN34">
        <v>61671</v>
      </c>
      <c r="AO34" s="1">
        <f t="shared" si="6"/>
        <v>2.680317376585771E-2</v>
      </c>
      <c r="AP34" s="5">
        <f t="shared" si="7"/>
        <v>27.821440997571546</v>
      </c>
      <c r="AQ34" s="3">
        <f t="shared" si="8"/>
        <v>-1.0789106064371529E-3</v>
      </c>
      <c r="AR34" s="15">
        <f t="shared" si="9"/>
        <v>-3.4725172030567131E-2</v>
      </c>
      <c r="AT34" s="15">
        <v>1</v>
      </c>
      <c r="AU34">
        <f t="shared" si="10"/>
        <v>2.9299999999999913E-2</v>
      </c>
      <c r="AV34">
        <f t="shared" si="11"/>
        <v>2.9299999999999913E-2</v>
      </c>
    </row>
    <row r="35" spans="1:48" x14ac:dyDescent="0.25">
      <c r="A35" t="s">
        <v>37</v>
      </c>
      <c r="B35">
        <v>29.483562359036199</v>
      </c>
      <c r="C35">
        <v>4.1415950949685497E-2</v>
      </c>
      <c r="D35">
        <v>39.804728713029</v>
      </c>
      <c r="E35">
        <v>1.77954568514579</v>
      </c>
      <c r="F35" s="1">
        <v>0</v>
      </c>
      <c r="G35" s="1">
        <v>0</v>
      </c>
      <c r="H35">
        <v>3.9993817274149501</v>
      </c>
      <c r="I35">
        <v>40.202017518052003</v>
      </c>
      <c r="J35">
        <v>39.653868615874302</v>
      </c>
      <c r="K35">
        <v>-3.40609629495107</v>
      </c>
      <c r="L35">
        <v>61.587260236393099</v>
      </c>
      <c r="M35">
        <v>21.496146030327601</v>
      </c>
      <c r="N35">
        <v>85.025239081523793</v>
      </c>
      <c r="O35">
        <v>68.068895588787399</v>
      </c>
      <c r="P35">
        <v>186588.49985239</v>
      </c>
      <c r="Q35">
        <v>215396.759700197</v>
      </c>
      <c r="R35">
        <v>81.417451867588596</v>
      </c>
      <c r="S35">
        <v>692.77395136694997</v>
      </c>
      <c r="T35">
        <v>5.6803446300722298E-4</v>
      </c>
      <c r="U35">
        <v>0.54418172524776198</v>
      </c>
      <c r="V35" s="1">
        <v>0</v>
      </c>
      <c r="W35">
        <v>0.146255909058218</v>
      </c>
      <c r="X35">
        <v>0.30956236569401802</v>
      </c>
      <c r="Y35" s="1">
        <v>0</v>
      </c>
      <c r="Z35">
        <v>1</v>
      </c>
      <c r="AA35">
        <v>3.00388372022489E-4</v>
      </c>
      <c r="AB35">
        <v>9.6806754201202595E-3</v>
      </c>
      <c r="AC35">
        <v>8.0146434121148094E-3</v>
      </c>
      <c r="AD35">
        <v>2.4766482173297501E-2</v>
      </c>
      <c r="AE35">
        <v>0.63214485009867005</v>
      </c>
      <c r="AF35">
        <v>1.8774702047930501E-2</v>
      </c>
      <c r="AG35">
        <v>5.0414796179000104E-3</v>
      </c>
      <c r="AH35">
        <v>11.364963023850301</v>
      </c>
      <c r="AI35">
        <v>0.20898557771812201</v>
      </c>
      <c r="AJ35">
        <v>1126.73797643381</v>
      </c>
      <c r="AK35" t="s">
        <v>97</v>
      </c>
      <c r="AL35" t="s">
        <v>98</v>
      </c>
      <c r="AM35">
        <v>9467873659.5100002</v>
      </c>
      <c r="AN35">
        <v>50742</v>
      </c>
      <c r="AO35" s="1">
        <f t="shared" si="6"/>
        <v>2.7089733832067801E-2</v>
      </c>
      <c r="AP35" s="5">
        <f t="shared" si="7"/>
        <v>28.07606610462463</v>
      </c>
      <c r="AQ35" s="3">
        <f t="shared" si="8"/>
        <v>1.6010033563542761E-3</v>
      </c>
      <c r="AR35" s="15">
        <f t="shared" si="9"/>
        <v>5.0131533711545551E-2</v>
      </c>
      <c r="AT35" s="15">
        <v>1</v>
      </c>
      <c r="AU35">
        <f t="shared" si="10"/>
        <v>2.9700000000000001E-2</v>
      </c>
      <c r="AV35">
        <f t="shared" si="11"/>
        <v>2.9700000000000001E-2</v>
      </c>
    </row>
    <row r="36" spans="1:48" x14ac:dyDescent="0.25">
      <c r="A36" t="s">
        <v>37</v>
      </c>
      <c r="B36">
        <v>31.001297774739001</v>
      </c>
      <c r="C36">
        <v>4.5697126246546899E-2</v>
      </c>
      <c r="D36">
        <v>42.952741335139102</v>
      </c>
      <c r="E36">
        <v>14.762030209074</v>
      </c>
      <c r="F36" s="1">
        <v>0</v>
      </c>
      <c r="G36" s="1">
        <v>0</v>
      </c>
      <c r="H36">
        <v>4.14469071441862</v>
      </c>
      <c r="I36">
        <v>62.312450406009198</v>
      </c>
      <c r="J36">
        <v>62.632441482493803</v>
      </c>
      <c r="K36">
        <v>12.8705211880958</v>
      </c>
      <c r="L36">
        <v>85.472482576725596</v>
      </c>
      <c r="M36">
        <v>21.559103268557099</v>
      </c>
      <c r="N36">
        <v>81.910358574644405</v>
      </c>
      <c r="O36">
        <v>65.619852173578295</v>
      </c>
      <c r="P36">
        <v>172240.53018969999</v>
      </c>
      <c r="Q36">
        <v>201485.98292596199</v>
      </c>
      <c r="R36">
        <v>81.023101533138401</v>
      </c>
      <c r="S36">
        <v>696.44538796150096</v>
      </c>
      <c r="T36">
        <v>2.4030512548285201E-4</v>
      </c>
      <c r="U36">
        <v>0.60324640637194804</v>
      </c>
      <c r="V36" s="1">
        <v>0</v>
      </c>
      <c r="W36">
        <v>0.101766627584068</v>
      </c>
      <c r="X36">
        <v>0.294986966043982</v>
      </c>
      <c r="Y36" s="1">
        <v>0</v>
      </c>
      <c r="Z36">
        <v>1</v>
      </c>
      <c r="AA36">
        <v>3.04932388910614E-4</v>
      </c>
      <c r="AB36">
        <v>9.4703804062899292E-3</v>
      </c>
      <c r="AC36">
        <v>7.9714221078816105E-3</v>
      </c>
      <c r="AD36">
        <v>2.7755833589216801E-2</v>
      </c>
      <c r="AE36">
        <v>0.63371293527442396</v>
      </c>
      <c r="AF36">
        <v>1.89480167647052E-2</v>
      </c>
      <c r="AG36">
        <v>6.6112070955234E-3</v>
      </c>
      <c r="AH36">
        <v>11.217757050032001</v>
      </c>
      <c r="AI36">
        <v>0.20802787352029001</v>
      </c>
      <c r="AJ36">
        <v>1541.8594226200801</v>
      </c>
      <c r="AK36" t="s">
        <v>99</v>
      </c>
      <c r="AL36" t="s">
        <v>100</v>
      </c>
      <c r="AM36">
        <v>4803099424.8699999</v>
      </c>
      <c r="AN36">
        <v>27886</v>
      </c>
      <c r="AO36" s="1">
        <f t="shared" si="6"/>
        <v>2.7224371261497425E-2</v>
      </c>
      <c r="AP36" s="5">
        <f t="shared" si="7"/>
        <v>28.195414663396424</v>
      </c>
      <c r="AQ36" s="3">
        <f t="shared" si="8"/>
        <v>3.2259275259033729E-3</v>
      </c>
      <c r="AR36" s="15">
        <f t="shared" si="9"/>
        <v>9.9515582403730374E-2</v>
      </c>
      <c r="AT36" s="15">
        <v>1</v>
      </c>
      <c r="AU36">
        <f t="shared" si="10"/>
        <v>2.9899999999999878E-2</v>
      </c>
      <c r="AV36">
        <f t="shared" si="11"/>
        <v>2.9899999999999878E-2</v>
      </c>
    </row>
    <row r="37" spans="1:48" x14ac:dyDescent="0.25">
      <c r="A37" t="s">
        <v>37</v>
      </c>
      <c r="B37">
        <v>33.0201773153223</v>
      </c>
      <c r="C37">
        <v>4.7749418492437801E-2</v>
      </c>
      <c r="D37">
        <v>44.407659525996401</v>
      </c>
      <c r="E37">
        <v>33.510774418998402</v>
      </c>
      <c r="F37" s="1">
        <v>0</v>
      </c>
      <c r="G37" s="1">
        <v>0</v>
      </c>
      <c r="H37">
        <v>4.3440307789523596</v>
      </c>
      <c r="I37">
        <v>85.713926039372396</v>
      </c>
      <c r="J37">
        <v>86.187307553790106</v>
      </c>
      <c r="K37">
        <v>32.0763525858641</v>
      </c>
      <c r="L37">
        <v>110.77977166611799</v>
      </c>
      <c r="M37">
        <v>21.720076889939602</v>
      </c>
      <c r="N37">
        <v>80.215167093189393</v>
      </c>
      <c r="O37">
        <v>64.219596041970803</v>
      </c>
      <c r="P37">
        <v>158926.29523068899</v>
      </c>
      <c r="Q37">
        <v>188477.74150888601</v>
      </c>
      <c r="R37">
        <v>80.778937629947805</v>
      </c>
      <c r="S37">
        <v>699.06964789424001</v>
      </c>
      <c r="T37" s="1">
        <v>0</v>
      </c>
      <c r="U37">
        <v>0.62694562523467601</v>
      </c>
      <c r="V37" s="1">
        <v>0</v>
      </c>
      <c r="W37">
        <v>7.2490101862341894E-2</v>
      </c>
      <c r="X37">
        <v>0.30056427290298099</v>
      </c>
      <c r="Y37" s="1">
        <v>0</v>
      </c>
      <c r="Z37">
        <v>1</v>
      </c>
      <c r="AA37">
        <v>3.0669637921894598E-4</v>
      </c>
      <c r="AB37">
        <v>9.4717913001256399E-3</v>
      </c>
      <c r="AC37">
        <v>8.0972044855855598E-3</v>
      </c>
      <c r="AD37">
        <v>2.9537319995674501E-2</v>
      </c>
      <c r="AE37">
        <v>0.63784228988632796</v>
      </c>
      <c r="AF37">
        <v>1.90714844676011E-2</v>
      </c>
      <c r="AG37">
        <v>6.7118880852962103E-3</v>
      </c>
      <c r="AH37">
        <v>11.2246639960418</v>
      </c>
      <c r="AI37">
        <v>0.21061773580238399</v>
      </c>
      <c r="AJ37">
        <v>2048.4696536357301</v>
      </c>
      <c r="AK37" t="s">
        <v>101</v>
      </c>
      <c r="AL37" t="s">
        <v>102</v>
      </c>
      <c r="AM37">
        <v>1839412941</v>
      </c>
      <c r="AN37">
        <v>11574</v>
      </c>
      <c r="AO37" s="1">
        <f t="shared" si="6"/>
        <v>2.7475385332405608E-2</v>
      </c>
      <c r="AP37" s="5">
        <f t="shared" si="7"/>
        <v>28.417440004452988</v>
      </c>
      <c r="AQ37" s="3">
        <f t="shared" si="8"/>
        <v>5.3712817263219109E-3</v>
      </c>
      <c r="AR37" s="15">
        <f t="shared" si="9"/>
        <v>0.16196875264443489</v>
      </c>
      <c r="AT37" s="15">
        <v>1</v>
      </c>
      <c r="AU37">
        <f t="shared" si="10"/>
        <v>2.9899999999999833E-2</v>
      </c>
      <c r="AV37">
        <f t="shared" si="11"/>
        <v>2.9899999999999833E-2</v>
      </c>
    </row>
    <row r="38" spans="1:48" x14ac:dyDescent="0.25">
      <c r="A38" t="s">
        <v>37</v>
      </c>
      <c r="B38">
        <v>31.342548046007799</v>
      </c>
      <c r="C38">
        <v>4.7453006656927102E-2</v>
      </c>
      <c r="D38">
        <v>44.199649556003301</v>
      </c>
      <c r="E38">
        <v>52.835869987733403</v>
      </c>
      <c r="F38" s="1">
        <v>0</v>
      </c>
      <c r="G38" s="1">
        <v>0</v>
      </c>
      <c r="H38">
        <v>4.5447360971018602</v>
      </c>
      <c r="I38">
        <v>106.414587614371</v>
      </c>
      <c r="J38">
        <v>106.718714546958</v>
      </c>
      <c r="K38">
        <v>50.638120695812603</v>
      </c>
      <c r="L38">
        <v>134.27369121864001</v>
      </c>
      <c r="M38">
        <v>21.882971832864801</v>
      </c>
      <c r="N38">
        <v>77.008742599852894</v>
      </c>
      <c r="O38">
        <v>61.745001545632903</v>
      </c>
      <c r="P38">
        <v>143011.530960793</v>
      </c>
      <c r="Q38">
        <v>174276.443827854</v>
      </c>
      <c r="R38">
        <v>80.722066994080805</v>
      </c>
      <c r="S38">
        <v>695.93082774677896</v>
      </c>
      <c r="T38">
        <v>2.9660855714134398E-4</v>
      </c>
      <c r="U38">
        <v>0.64343284109338195</v>
      </c>
      <c r="V38" s="1">
        <v>0</v>
      </c>
      <c r="W38">
        <v>5.83084652938081E-2</v>
      </c>
      <c r="X38">
        <v>0.29825869361280899</v>
      </c>
      <c r="Y38" s="1">
        <v>0</v>
      </c>
      <c r="Z38">
        <v>1</v>
      </c>
      <c r="AA38">
        <v>3.1175284438401003E-4</v>
      </c>
      <c r="AB38">
        <v>9.1297735836560097E-3</v>
      </c>
      <c r="AC38">
        <v>7.96821011854844E-3</v>
      </c>
      <c r="AD38">
        <v>2.9430313727701701E-2</v>
      </c>
      <c r="AE38">
        <v>0.62814493956581796</v>
      </c>
      <c r="AF38">
        <v>1.87815336930179E-2</v>
      </c>
      <c r="AG38">
        <v>7.0345835148473996E-3</v>
      </c>
      <c r="AH38">
        <v>11.1066510215694</v>
      </c>
      <c r="AI38">
        <v>0.21297571484807501</v>
      </c>
      <c r="AJ38">
        <v>2542.4751576088302</v>
      </c>
      <c r="AK38" t="s">
        <v>103</v>
      </c>
      <c r="AL38" t="s">
        <v>104</v>
      </c>
      <c r="AM38">
        <v>590923645.92999995</v>
      </c>
      <c r="AN38">
        <v>4132</v>
      </c>
      <c r="AO38" s="1">
        <f t="shared" si="6"/>
        <v>2.706149665595035E-2</v>
      </c>
      <c r="AP38" s="5">
        <f t="shared" si="7"/>
        <v>28.051012369432872</v>
      </c>
      <c r="AQ38" s="3">
        <f t="shared" si="8"/>
        <v>3.7893066073877608E-3</v>
      </c>
      <c r="AR38" s="15">
        <f t="shared" si="9"/>
        <v>0.11734106538563682</v>
      </c>
      <c r="AT38" s="15">
        <v>1</v>
      </c>
      <c r="AU38">
        <f t="shared" si="10"/>
        <v>2.9899999999999909E-2</v>
      </c>
      <c r="AV38">
        <f t="shared" si="11"/>
        <v>2.9899999999999909E-2</v>
      </c>
    </row>
    <row r="39" spans="1:48" x14ac:dyDescent="0.25">
      <c r="A39" t="s">
        <v>37</v>
      </c>
      <c r="B39">
        <v>26.035198752607101</v>
      </c>
      <c r="C39">
        <v>4.8146317583183301E-2</v>
      </c>
      <c r="D39">
        <v>44.685074388623903</v>
      </c>
      <c r="E39">
        <v>80.866281003922296</v>
      </c>
      <c r="F39" s="1">
        <v>0</v>
      </c>
      <c r="G39" s="1">
        <v>0</v>
      </c>
      <c r="H39">
        <v>4.8268405491912398</v>
      </c>
      <c r="I39">
        <v>130.35379966502401</v>
      </c>
      <c r="J39">
        <v>131.73251999614101</v>
      </c>
      <c r="K39">
        <v>76.967759888299099</v>
      </c>
      <c r="L39">
        <v>159.367756866593</v>
      </c>
      <c r="M39">
        <v>21.722681257458401</v>
      </c>
      <c r="N39">
        <v>76.140249324197598</v>
      </c>
      <c r="O39">
        <v>60.960353481881299</v>
      </c>
      <c r="P39">
        <v>137290.049537329</v>
      </c>
      <c r="Q39">
        <v>175595.53457472401</v>
      </c>
      <c r="R39">
        <v>80.600325612486202</v>
      </c>
      <c r="S39">
        <v>685.85956229493797</v>
      </c>
      <c r="T39">
        <v>8.8720567478483398E-4</v>
      </c>
      <c r="U39">
        <v>0.59193085582911698</v>
      </c>
      <c r="V39" s="1">
        <v>0</v>
      </c>
      <c r="W39">
        <v>7.50105464677428E-2</v>
      </c>
      <c r="X39">
        <v>0.333058597703139</v>
      </c>
      <c r="Y39" s="1">
        <v>0</v>
      </c>
      <c r="Z39">
        <v>1</v>
      </c>
      <c r="AA39">
        <v>3.1091386520713799E-4</v>
      </c>
      <c r="AB39">
        <v>9.0480816367170796E-3</v>
      </c>
      <c r="AC39">
        <v>7.9467170142879396E-3</v>
      </c>
      <c r="AD39">
        <v>2.9825531173489E-2</v>
      </c>
      <c r="AE39">
        <v>0.63854140975990803</v>
      </c>
      <c r="AF39">
        <v>1.90923881518212E-2</v>
      </c>
      <c r="AG39">
        <v>7.3030460429086503E-3</v>
      </c>
      <c r="AH39">
        <v>11.1371526787502</v>
      </c>
      <c r="AI39">
        <v>0.20974903561550701</v>
      </c>
      <c r="AJ39">
        <v>3075.7660187758802</v>
      </c>
      <c r="AK39" t="s">
        <v>105</v>
      </c>
      <c r="AL39" t="s">
        <v>106</v>
      </c>
      <c r="AM39">
        <v>130562837.11</v>
      </c>
      <c r="AN39">
        <v>951</v>
      </c>
      <c r="AO39" s="1">
        <f t="shared" si="6"/>
        <v>2.7350019031316279E-2</v>
      </c>
      <c r="AP39" s="5">
        <f t="shared" si="7"/>
        <v>28.306630600789884</v>
      </c>
      <c r="AQ39" s="3">
        <f t="shared" si="8"/>
        <v>-2.5314534330434998E-3</v>
      </c>
      <c r="AR39" s="15">
        <f t="shared" si="9"/>
        <v>-8.0243808605019895E-2</v>
      </c>
      <c r="AT39" s="15">
        <v>1</v>
      </c>
      <c r="AU39">
        <f t="shared" si="10"/>
        <v>2.989999999999992E-2</v>
      </c>
      <c r="AV39">
        <f t="shared" si="11"/>
        <v>2.989999999999992E-2</v>
      </c>
    </row>
    <row r="40" spans="1:48" x14ac:dyDescent="0.25">
      <c r="A40" t="s">
        <v>37</v>
      </c>
      <c r="B40">
        <v>27.833017007055599</v>
      </c>
      <c r="C40">
        <v>4.3950050293897001E-2</v>
      </c>
      <c r="D40">
        <v>41.686783708679599</v>
      </c>
      <c r="E40">
        <v>129.65058159880999</v>
      </c>
      <c r="F40" s="1">
        <v>0</v>
      </c>
      <c r="G40" s="1">
        <v>0</v>
      </c>
      <c r="H40">
        <v>5.2984106574034699</v>
      </c>
      <c r="I40">
        <v>148.25481262537301</v>
      </c>
      <c r="J40">
        <v>144.26605212314399</v>
      </c>
      <c r="K40">
        <v>117.681239431272</v>
      </c>
      <c r="L40">
        <v>184.78616756406001</v>
      </c>
      <c r="M40">
        <v>21.909046360420501</v>
      </c>
      <c r="N40">
        <v>81.483154222979493</v>
      </c>
      <c r="O40">
        <v>66.149360067447802</v>
      </c>
      <c r="P40">
        <v>109261.184877589</v>
      </c>
      <c r="Q40">
        <v>143521.01885648901</v>
      </c>
      <c r="R40">
        <v>82.419043030682602</v>
      </c>
      <c r="S40">
        <v>646.65823724395602</v>
      </c>
      <c r="T40" s="1">
        <v>0</v>
      </c>
      <c r="U40">
        <v>0.73922726591766397</v>
      </c>
      <c r="V40" s="1">
        <v>0</v>
      </c>
      <c r="W40">
        <v>6.3314929852453405E-2</v>
      </c>
      <c r="X40">
        <v>0.19745780422988099</v>
      </c>
      <c r="Y40" s="1">
        <v>0</v>
      </c>
      <c r="Z40">
        <v>1</v>
      </c>
      <c r="AA40">
        <v>3.1235039865430198E-4</v>
      </c>
      <c r="AB40">
        <v>8.5715393926199101E-3</v>
      </c>
      <c r="AC40">
        <v>8.0921642610985896E-3</v>
      </c>
      <c r="AD40">
        <v>2.86110083059757E-2</v>
      </c>
      <c r="AE40">
        <v>0.561696566444427</v>
      </c>
      <c r="AF40">
        <v>1.6794727336688301E-2</v>
      </c>
      <c r="AG40">
        <v>5.6315815686384801E-3</v>
      </c>
      <c r="AH40">
        <v>10.6476022085495</v>
      </c>
      <c r="AI40">
        <v>0.20174091533796801</v>
      </c>
      <c r="AJ40">
        <v>3594.46803239066</v>
      </c>
      <c r="AK40" t="s">
        <v>107</v>
      </c>
      <c r="AL40" t="s">
        <v>108</v>
      </c>
      <c r="AM40">
        <v>58017689.170000002</v>
      </c>
      <c r="AN40">
        <v>531</v>
      </c>
      <c r="AO40" s="1">
        <f t="shared" si="6"/>
        <v>2.5199241996441191E-2</v>
      </c>
      <c r="AP40" s="5">
        <f t="shared" si="7"/>
        <v>26.380934787753841</v>
      </c>
      <c r="AQ40" s="3">
        <f t="shared" si="8"/>
        <v>1.6169395148927235E-3</v>
      </c>
      <c r="AR40" s="15">
        <f t="shared" si="9"/>
        <v>5.5042864515014056E-2</v>
      </c>
      <c r="AT40" s="15">
        <v>1</v>
      </c>
      <c r="AU40">
        <f t="shared" si="10"/>
        <v>2.9899999999999882E-2</v>
      </c>
      <c r="AV40">
        <f t="shared" si="11"/>
        <v>2.9899999999999882E-2</v>
      </c>
    </row>
    <row r="41" spans="1:48" x14ac:dyDescent="0.25">
      <c r="A41" t="s">
        <v>37</v>
      </c>
      <c r="B41">
        <v>21.382290047714701</v>
      </c>
      <c r="C41">
        <v>4.44724237371424E-2</v>
      </c>
      <c r="D41">
        <v>42.067975951126201</v>
      </c>
      <c r="E41">
        <v>148.08909843875</v>
      </c>
      <c r="F41" s="1">
        <v>0</v>
      </c>
      <c r="G41" s="1">
        <v>0</v>
      </c>
      <c r="H41">
        <v>5.4839463883449397</v>
      </c>
      <c r="I41">
        <v>172.48639464812501</v>
      </c>
      <c r="J41">
        <v>165.55559463045699</v>
      </c>
      <c r="K41">
        <v>138.70907034610801</v>
      </c>
      <c r="L41">
        <v>208.23450561996</v>
      </c>
      <c r="M41">
        <v>22.3506437562238</v>
      </c>
      <c r="N41">
        <v>76.331672718028997</v>
      </c>
      <c r="O41">
        <v>62.151993798234798</v>
      </c>
      <c r="P41">
        <v>111664.670138888</v>
      </c>
      <c r="Q41">
        <v>164036.23967341101</v>
      </c>
      <c r="R41">
        <v>81.834397343857901</v>
      </c>
      <c r="S41">
        <v>653.02744967423996</v>
      </c>
      <c r="T41" s="1">
        <v>0</v>
      </c>
      <c r="U41">
        <v>0.92537717449861101</v>
      </c>
      <c r="V41" s="1">
        <v>0</v>
      </c>
      <c r="W41" s="1">
        <v>0</v>
      </c>
      <c r="X41">
        <v>7.4622825501388698E-2</v>
      </c>
      <c r="Y41" s="1">
        <v>0</v>
      </c>
      <c r="Z41">
        <v>1</v>
      </c>
      <c r="AA41">
        <v>2.8708333109333801E-4</v>
      </c>
      <c r="AB41">
        <v>9.1511448304457607E-3</v>
      </c>
      <c r="AC41">
        <v>8.4466973760054798E-3</v>
      </c>
      <c r="AD41">
        <v>2.8428175736673399E-2</v>
      </c>
      <c r="AE41">
        <v>0.57610873419069597</v>
      </c>
      <c r="AF41">
        <v>1.7225651152301801E-2</v>
      </c>
      <c r="AG41">
        <v>5.3549092633389701E-3</v>
      </c>
      <c r="AH41">
        <v>10.1239530546459</v>
      </c>
      <c r="AI41">
        <v>0.196065815430403</v>
      </c>
      <c r="AJ41">
        <v>4072.4954142645202</v>
      </c>
      <c r="AK41" t="s">
        <v>109</v>
      </c>
      <c r="AL41" t="s">
        <v>110</v>
      </c>
      <c r="AM41">
        <v>16079712.5</v>
      </c>
      <c r="AN41">
        <v>144</v>
      </c>
      <c r="AO41" s="1">
        <f t="shared" si="6"/>
        <v>2.5959431859400618E-2</v>
      </c>
      <c r="AP41" s="5">
        <f t="shared" si="7"/>
        <v>27.066921754558138</v>
      </c>
      <c r="AQ41" s="3">
        <f t="shared" si="8"/>
        <v>-6.1112859124406796E-3</v>
      </c>
      <c r="AR41" s="15">
        <f t="shared" si="9"/>
        <v>-0.21002135959129264</v>
      </c>
      <c r="AT41" s="15">
        <v>1</v>
      </c>
      <c r="AU41">
        <f t="shared" si="10"/>
        <v>2.9899999999999986E-2</v>
      </c>
      <c r="AV41">
        <f t="shared" si="11"/>
        <v>2.9899999999999986E-2</v>
      </c>
    </row>
    <row r="42" spans="1:48" x14ac:dyDescent="0.25">
      <c r="AN42">
        <f>SUM(AN26:AN41)</f>
        <v>416195</v>
      </c>
      <c r="AO42" s="1"/>
      <c r="AP42" s="5"/>
      <c r="AQ42" s="3"/>
      <c r="AR42" s="15"/>
      <c r="AT42" s="15"/>
    </row>
    <row r="43" spans="1:48" x14ac:dyDescent="0.25">
      <c r="AO43" s="1"/>
      <c r="AP43" s="5"/>
      <c r="AQ43" s="3"/>
      <c r="AR43" s="15"/>
      <c r="AT43" s="15"/>
    </row>
    <row r="44" spans="1:48" x14ac:dyDescent="0.25">
      <c r="AO44" t="s">
        <v>226</v>
      </c>
      <c r="AP44" t="s">
        <v>67</v>
      </c>
      <c r="AQ44" t="s">
        <v>268</v>
      </c>
      <c r="AR44" t="s">
        <v>358</v>
      </c>
    </row>
    <row r="45" spans="1:48" x14ac:dyDescent="0.25">
      <c r="A45" t="s">
        <v>0</v>
      </c>
      <c r="B45" t="s">
        <v>1</v>
      </c>
      <c r="C45" t="s">
        <v>2</v>
      </c>
      <c r="D45" t="s">
        <v>3</v>
      </c>
      <c r="E45" t="s">
        <v>5</v>
      </c>
      <c r="F45" t="s">
        <v>6</v>
      </c>
      <c r="G45" t="s">
        <v>208</v>
      </c>
      <c r="H45" t="s">
        <v>7</v>
      </c>
      <c r="I45" t="s">
        <v>8</v>
      </c>
      <c r="J45" t="s">
        <v>134</v>
      </c>
      <c r="K45" t="s">
        <v>143</v>
      </c>
      <c r="L45" t="s">
        <v>9</v>
      </c>
      <c r="M45" t="s">
        <v>10</v>
      </c>
      <c r="N45" t="s">
        <v>11</v>
      </c>
      <c r="O45" t="s">
        <v>13</v>
      </c>
      <c r="P45" t="s">
        <v>14</v>
      </c>
      <c r="Q45" t="s">
        <v>15</v>
      </c>
      <c r="R45" t="s">
        <v>16</v>
      </c>
      <c r="S45" t="s">
        <v>17</v>
      </c>
      <c r="T45" t="s">
        <v>18</v>
      </c>
      <c r="U45" t="s">
        <v>20</v>
      </c>
      <c r="V45" t="s">
        <v>21</v>
      </c>
      <c r="W45" t="s">
        <v>22</v>
      </c>
      <c r="X45" t="s">
        <v>23</v>
      </c>
      <c r="Y45" t="s">
        <v>24</v>
      </c>
      <c r="Z45" t="s">
        <v>25</v>
      </c>
      <c r="AA45" t="s">
        <v>26</v>
      </c>
      <c r="AB45" t="s">
        <v>27</v>
      </c>
      <c r="AC45" t="s">
        <v>263</v>
      </c>
      <c r="AD45" t="s">
        <v>29</v>
      </c>
      <c r="AE45" t="s">
        <v>326</v>
      </c>
      <c r="AF45" t="s">
        <v>233</v>
      </c>
      <c r="AG45" t="s">
        <v>30</v>
      </c>
      <c r="AH45" t="s">
        <v>31</v>
      </c>
      <c r="AI45" t="s">
        <v>32</v>
      </c>
      <c r="AJ45" t="s">
        <v>33</v>
      </c>
      <c r="AK45" t="s">
        <v>34</v>
      </c>
      <c r="AL45" t="s">
        <v>74</v>
      </c>
      <c r="AM45" t="s">
        <v>35</v>
      </c>
      <c r="AN45" t="s">
        <v>36</v>
      </c>
      <c r="AO45" s="15">
        <v>1</v>
      </c>
      <c r="AP45" s="15">
        <v>1</v>
      </c>
      <c r="AU45" t="s">
        <v>356</v>
      </c>
    </row>
    <row r="46" spans="1:48" x14ac:dyDescent="0.25">
      <c r="A46" t="s">
        <v>37</v>
      </c>
      <c r="B46">
        <v>5.9127672389653103</v>
      </c>
      <c r="C46">
        <v>6.7449663558086202E-3</v>
      </c>
      <c r="D46">
        <v>7.8003450072711296</v>
      </c>
      <c r="E46">
        <v>-71.488519445993603</v>
      </c>
      <c r="F46" s="1">
        <v>0</v>
      </c>
      <c r="G46" s="1">
        <v>0</v>
      </c>
      <c r="H46">
        <v>2.9844182606010201</v>
      </c>
      <c r="I46">
        <v>-173.51170359723699</v>
      </c>
      <c r="J46">
        <v>-176.26346246486901</v>
      </c>
      <c r="K46">
        <v>-176.078618246399</v>
      </c>
      <c r="L46">
        <v>-157.19693082510599</v>
      </c>
      <c r="M46">
        <v>21.9919590352205</v>
      </c>
      <c r="N46">
        <v>90.655661364953303</v>
      </c>
      <c r="O46">
        <v>76.199409149985598</v>
      </c>
      <c r="P46">
        <v>244623.742885496</v>
      </c>
      <c r="Q46">
        <v>293778.74841499497</v>
      </c>
      <c r="R46">
        <v>81.460767400861897</v>
      </c>
      <c r="S46">
        <v>637.45340421503499</v>
      </c>
      <c r="T46" s="1">
        <v>0</v>
      </c>
      <c r="U46">
        <v>0.70850141340905004</v>
      </c>
      <c r="V46" s="1">
        <v>0</v>
      </c>
      <c r="W46">
        <v>0.132076598770931</v>
      </c>
      <c r="X46">
        <v>0.15942198782001701</v>
      </c>
      <c r="Y46" s="1">
        <v>0</v>
      </c>
      <c r="Z46">
        <v>1</v>
      </c>
      <c r="AA46">
        <v>2.9649014435067302E-4</v>
      </c>
      <c r="AB46">
        <v>6.2559858297164704E-3</v>
      </c>
      <c r="AC46">
        <v>5.4925577195507197E-3</v>
      </c>
      <c r="AD46">
        <v>1.8981310502544E-4</v>
      </c>
      <c r="AE46">
        <v>0.35755045431552102</v>
      </c>
      <c r="AF46">
        <v>1.6089770444198399E-3</v>
      </c>
      <c r="AG46" s="1">
        <v>0</v>
      </c>
      <c r="AH46">
        <v>7.6327185054204003</v>
      </c>
      <c r="AI46">
        <v>0.14290891636721301</v>
      </c>
      <c r="AJ46" s="1">
        <v>7.0678303657004296E-2</v>
      </c>
      <c r="AK46" t="s">
        <v>79</v>
      </c>
      <c r="AL46" t="s">
        <v>80</v>
      </c>
      <c r="AM46">
        <v>160228551.59</v>
      </c>
      <c r="AN46">
        <v>655</v>
      </c>
      <c r="AO46" s="1">
        <f>AA46+AC46*$AO$2+AF46*AT46</f>
        <v>7.398024908321232E-3</v>
      </c>
      <c r="AP46" s="5">
        <f>100*(1-(1-AO46)^12)</f>
        <v>8.5251680477137608</v>
      </c>
      <c r="AQ46" s="3">
        <f>(1-(1-B46/100)^(1/12))- AO46</f>
        <v>-2.3319156502517365E-3</v>
      </c>
      <c r="AR46" s="15">
        <f>B46/AP46-1</f>
        <v>-0.30643393703529775</v>
      </c>
      <c r="AT46" s="15">
        <v>1</v>
      </c>
      <c r="AU46">
        <f>AF46/AE46</f>
        <v>4.4999999999999866E-3</v>
      </c>
    </row>
    <row r="47" spans="1:48" x14ac:dyDescent="0.25">
      <c r="A47" t="s">
        <v>37</v>
      </c>
      <c r="B47">
        <v>11.7200902196132</v>
      </c>
      <c r="C47">
        <v>6.3593361085464298E-3</v>
      </c>
      <c r="D47">
        <v>7.3698694992455902</v>
      </c>
      <c r="E47">
        <v>-49.093347790557601</v>
      </c>
      <c r="F47" s="1">
        <v>0</v>
      </c>
      <c r="G47" s="1">
        <v>0</v>
      </c>
      <c r="H47">
        <v>3.2315608047162101</v>
      </c>
      <c r="I47">
        <v>-150.996250378497</v>
      </c>
      <c r="J47">
        <v>-155.18109103917701</v>
      </c>
      <c r="K47">
        <v>-157.21135382414599</v>
      </c>
      <c r="L47">
        <v>-135.045921687255</v>
      </c>
      <c r="M47">
        <v>22.669853998408598</v>
      </c>
      <c r="N47">
        <v>92.820722059068004</v>
      </c>
      <c r="O47">
        <v>77.984137662276197</v>
      </c>
      <c r="P47">
        <v>250203.979256591</v>
      </c>
      <c r="Q47">
        <v>296384.58207197202</v>
      </c>
      <c r="R47">
        <v>82.963151399154995</v>
      </c>
      <c r="S47">
        <v>657.57941838114698</v>
      </c>
      <c r="T47" s="1">
        <v>0</v>
      </c>
      <c r="U47">
        <v>0.666063979710661</v>
      </c>
      <c r="V47" s="1">
        <v>0</v>
      </c>
      <c r="W47">
        <v>0.18720094759868899</v>
      </c>
      <c r="X47">
        <v>0.14673507269064801</v>
      </c>
      <c r="Y47" s="1">
        <v>0</v>
      </c>
      <c r="Z47">
        <v>1</v>
      </c>
      <c r="AA47">
        <v>2.9392464579356602E-4</v>
      </c>
      <c r="AB47">
        <v>5.8560634577189798E-3</v>
      </c>
      <c r="AC47">
        <v>5.3051193131196401E-3</v>
      </c>
      <c r="AD47">
        <v>2.0401019791952801E-4</v>
      </c>
      <c r="AE47">
        <v>0.28959346508539502</v>
      </c>
      <c r="AF47" s="1">
        <v>3.5619996205503699E-3</v>
      </c>
      <c r="AG47" s="1">
        <v>0</v>
      </c>
      <c r="AH47">
        <v>7.4313518203245703</v>
      </c>
      <c r="AI47">
        <v>0.143926360185264</v>
      </c>
      <c r="AJ47">
        <v>1.1135693627082599</v>
      </c>
      <c r="AK47" t="s">
        <v>81</v>
      </c>
      <c r="AL47" t="s">
        <v>82</v>
      </c>
      <c r="AM47">
        <v>1736665820.02</v>
      </c>
      <c r="AN47">
        <v>6941</v>
      </c>
      <c r="AO47" s="1">
        <f t="shared" ref="AO47:AO61" si="12">AA47+AC47*$AO$2+AF47*AT47</f>
        <v>9.1610435794635767E-3</v>
      </c>
      <c r="AP47" s="5">
        <f t="shared" ref="AP47:AP64" si="13">100*(1-(1-AO47)^12)</f>
        <v>10.455919993063102</v>
      </c>
      <c r="AQ47" s="3">
        <f t="shared" ref="AQ47:AQ61" si="14">(1-(1-B47/100)^(1/12))- AO47</f>
        <v>1.1733216402823789E-3</v>
      </c>
      <c r="AR47" s="15">
        <f t="shared" ref="AR47:AR61" si="15">B47/AP47-1</f>
        <v>0.12090473410171487</v>
      </c>
      <c r="AT47" s="15">
        <v>1</v>
      </c>
      <c r="AU47">
        <f t="shared" ref="AU47:AU61" si="16">AF47/AE47</f>
        <v>1.2300000000000038E-2</v>
      </c>
      <c r="AV47">
        <f>AU47*AT47</f>
        <v>1.2300000000000038E-2</v>
      </c>
    </row>
    <row r="48" spans="1:48" x14ac:dyDescent="0.25">
      <c r="A48" t="s">
        <v>37</v>
      </c>
      <c r="B48">
        <v>16.0758865102787</v>
      </c>
      <c r="C48">
        <v>9.7047180254493295E-3</v>
      </c>
      <c r="D48">
        <v>11.0437391745767</v>
      </c>
      <c r="E48">
        <v>-39.345725482705603</v>
      </c>
      <c r="F48" s="1">
        <v>0</v>
      </c>
      <c r="G48" s="1">
        <v>0</v>
      </c>
      <c r="H48">
        <v>3.2889228259051602</v>
      </c>
      <c r="I48">
        <v>-125.805859396527</v>
      </c>
      <c r="J48">
        <v>-133.12679343561899</v>
      </c>
      <c r="K48">
        <v>-131.71728013806899</v>
      </c>
      <c r="L48">
        <v>-109.82964351568999</v>
      </c>
      <c r="M48">
        <v>20.787570389223799</v>
      </c>
      <c r="N48">
        <v>92.926802107303402</v>
      </c>
      <c r="O48">
        <v>78.294710819156506</v>
      </c>
      <c r="P48">
        <v>249820.89336164499</v>
      </c>
      <c r="Q48">
        <v>296396.88012113201</v>
      </c>
      <c r="R48">
        <v>83.038586145627704</v>
      </c>
      <c r="S48">
        <v>658.63730390031105</v>
      </c>
      <c r="T48">
        <v>3.02638393977306E-4</v>
      </c>
      <c r="U48">
        <v>0.60333043351443905</v>
      </c>
      <c r="V48" s="1">
        <v>0</v>
      </c>
      <c r="W48">
        <v>0.22091816669401401</v>
      </c>
      <c r="X48">
        <v>0.175751399791546</v>
      </c>
      <c r="Y48" s="1">
        <v>0</v>
      </c>
      <c r="Z48">
        <v>1</v>
      </c>
      <c r="AA48">
        <v>2.9054651748844498E-4</v>
      </c>
      <c r="AB48">
        <v>7.4643133836650903E-3</v>
      </c>
      <c r="AC48">
        <v>6.8892392805462704E-3</v>
      </c>
      <c r="AD48">
        <v>1.94038549312816E-3</v>
      </c>
      <c r="AE48">
        <v>0.28707286708514601</v>
      </c>
      <c r="AF48" s="1">
        <v>4.7654095936134301E-3</v>
      </c>
      <c r="AG48" s="1">
        <v>2.9105132001610302E-7</v>
      </c>
      <c r="AH48">
        <v>8.2339512668451107</v>
      </c>
      <c r="AI48">
        <v>0.145169597411718</v>
      </c>
      <c r="AJ48">
        <v>2.5769990685123698</v>
      </c>
      <c r="AK48" t="s">
        <v>83</v>
      </c>
      <c r="AL48" t="s">
        <v>84</v>
      </c>
      <c r="AM48">
        <v>15853633892.73</v>
      </c>
      <c r="AN48">
        <v>63460</v>
      </c>
      <c r="AO48" s="1">
        <f t="shared" si="12"/>
        <v>1.1945195391648147E-2</v>
      </c>
      <c r="AP48" s="5">
        <f t="shared" si="13"/>
        <v>13.429004395592925</v>
      </c>
      <c r="AQ48" s="3">
        <f t="shared" si="14"/>
        <v>2.5534394953188634E-3</v>
      </c>
      <c r="AR48" s="15">
        <f t="shared" si="15"/>
        <v>0.19710188757957492</v>
      </c>
      <c r="AT48" s="15">
        <v>1</v>
      </c>
      <c r="AU48">
        <f t="shared" si="16"/>
        <v>1.6600000000000021E-2</v>
      </c>
      <c r="AV48">
        <f t="shared" ref="AV48:AV61" si="17">AU48*AT48</f>
        <v>1.6600000000000021E-2</v>
      </c>
    </row>
    <row r="49" spans="1:48" x14ac:dyDescent="0.25">
      <c r="A49" t="s">
        <v>37</v>
      </c>
      <c r="B49">
        <v>15.723739379827199</v>
      </c>
      <c r="C49">
        <v>1.2581762101429099E-2</v>
      </c>
      <c r="D49">
        <v>14.0959312841344</v>
      </c>
      <c r="E49">
        <v>-28.6115295052101</v>
      </c>
      <c r="F49" s="1">
        <v>0</v>
      </c>
      <c r="G49" s="1">
        <v>0</v>
      </c>
      <c r="H49">
        <v>3.4055161817313602</v>
      </c>
      <c r="I49">
        <v>-103.983297265319</v>
      </c>
      <c r="J49">
        <v>-108.951542795826</v>
      </c>
      <c r="K49">
        <v>-119.71378642286</v>
      </c>
      <c r="L49">
        <v>-86.514955031226293</v>
      </c>
      <c r="M49">
        <v>20.585349481522201</v>
      </c>
      <c r="N49">
        <v>91.262325845177898</v>
      </c>
      <c r="O49">
        <v>76.919877604911804</v>
      </c>
      <c r="P49">
        <v>228482.78779782201</v>
      </c>
      <c r="Q49">
        <v>282140.503790494</v>
      </c>
      <c r="R49">
        <v>82.514432912818904</v>
      </c>
      <c r="S49">
        <v>667.80204654331499</v>
      </c>
      <c r="T49">
        <v>6.0475818699155998E-4</v>
      </c>
      <c r="U49">
        <v>0.566134571426123</v>
      </c>
      <c r="V49" s="1">
        <v>0</v>
      </c>
      <c r="W49">
        <v>0.22164613739015401</v>
      </c>
      <c r="X49">
        <v>0.21221929118372199</v>
      </c>
      <c r="Y49" s="1">
        <v>0</v>
      </c>
      <c r="Z49">
        <v>1</v>
      </c>
      <c r="AA49">
        <v>2.9433548669188298E-4</v>
      </c>
      <c r="AB49">
        <v>8.3166972125778092E-3</v>
      </c>
      <c r="AC49">
        <v>7.2928208893350797E-3</v>
      </c>
      <c r="AD49">
        <v>3.7955745044841701E-3</v>
      </c>
      <c r="AE49">
        <v>0.32442210290951001</v>
      </c>
      <c r="AF49">
        <v>6.03425111411688E-3</v>
      </c>
      <c r="AG49" s="1">
        <v>1.9131159735368598E-6</v>
      </c>
      <c r="AH49">
        <v>8.3632224095700707</v>
      </c>
      <c r="AI49">
        <v>0.145833036579023</v>
      </c>
      <c r="AJ49">
        <v>12.487592010893801</v>
      </c>
      <c r="AK49" t="s">
        <v>85</v>
      </c>
      <c r="AL49" t="s">
        <v>86</v>
      </c>
      <c r="AM49">
        <v>29129727581.919998</v>
      </c>
      <c r="AN49">
        <v>127492</v>
      </c>
      <c r="AO49" s="1">
        <f t="shared" si="12"/>
        <v>1.3621407490143842E-2</v>
      </c>
      <c r="AP49" s="5">
        <f t="shared" si="13"/>
        <v>15.175041127041577</v>
      </c>
      <c r="AQ49" s="3">
        <f t="shared" si="14"/>
        <v>5.3328985452272444E-4</v>
      </c>
      <c r="AR49" s="15">
        <f t="shared" si="15"/>
        <v>3.615794172760789E-2</v>
      </c>
      <c r="AT49" s="15">
        <v>1</v>
      </c>
      <c r="AU49">
        <f t="shared" si="16"/>
        <v>1.8599999999999981E-2</v>
      </c>
      <c r="AV49">
        <f t="shared" si="17"/>
        <v>1.8599999999999981E-2</v>
      </c>
    </row>
    <row r="50" spans="1:48" x14ac:dyDescent="0.25">
      <c r="A50" t="s">
        <v>37</v>
      </c>
      <c r="B50">
        <v>17.126859906341</v>
      </c>
      <c r="C50">
        <v>1.39392853001221E-2</v>
      </c>
      <c r="D50">
        <v>15.5024962943743</v>
      </c>
      <c r="E50">
        <v>-20.007945996050498</v>
      </c>
      <c r="F50" s="1">
        <v>0</v>
      </c>
      <c r="G50" s="1">
        <v>0</v>
      </c>
      <c r="H50">
        <v>3.5245124114331299</v>
      </c>
      <c r="I50">
        <v>-80.147601054671</v>
      </c>
      <c r="J50">
        <v>-83.7426643786239</v>
      </c>
      <c r="K50">
        <v>-105.349624943067</v>
      </c>
      <c r="L50">
        <v>-61.717781481086703</v>
      </c>
      <c r="M50">
        <v>20.2771681278968</v>
      </c>
      <c r="N50">
        <v>88.926015399669097</v>
      </c>
      <c r="O50">
        <v>75.014530573062402</v>
      </c>
      <c r="P50">
        <v>216565.282956952</v>
      </c>
      <c r="Q50">
        <v>270524.80908869702</v>
      </c>
      <c r="R50">
        <v>81.993825367945007</v>
      </c>
      <c r="S50">
        <v>674.60461927296205</v>
      </c>
      <c r="T50">
        <v>4.8820371643252999E-4</v>
      </c>
      <c r="U50">
        <v>0.525503364313882</v>
      </c>
      <c r="V50" s="1">
        <v>0</v>
      </c>
      <c r="W50">
        <v>0.22057156353325399</v>
      </c>
      <c r="X50">
        <v>0.25392507215286197</v>
      </c>
      <c r="Y50" s="1">
        <v>0</v>
      </c>
      <c r="Z50">
        <v>1</v>
      </c>
      <c r="AA50">
        <v>2.9811088549756902E-4</v>
      </c>
      <c r="AB50">
        <v>9.1591122359243292E-3</v>
      </c>
      <c r="AC50">
        <v>7.7109518373615401E-3</v>
      </c>
      <c r="AD50">
        <v>3.9464122379065398E-3</v>
      </c>
      <c r="AE50">
        <v>0.35977162540144503</v>
      </c>
      <c r="AF50">
        <v>7.4112954832697897E-3</v>
      </c>
      <c r="AG50">
        <v>2.3582265007716301E-5</v>
      </c>
      <c r="AH50">
        <v>8.5248547237576595</v>
      </c>
      <c r="AI50">
        <v>0.145977884251275</v>
      </c>
      <c r="AJ50">
        <v>41.714776891690498</v>
      </c>
      <c r="AK50" t="s">
        <v>87</v>
      </c>
      <c r="AL50" t="s">
        <v>88</v>
      </c>
      <c r="AM50">
        <v>41635108779.040001</v>
      </c>
      <c r="AN50">
        <v>192252</v>
      </c>
      <c r="AO50" s="1">
        <f t="shared" si="12"/>
        <v>1.5420358206128897E-2</v>
      </c>
      <c r="AP50" s="5">
        <f t="shared" si="13"/>
        <v>17.012970540518268</v>
      </c>
      <c r="AQ50" s="3">
        <f t="shared" si="14"/>
        <v>1.1267197014859856E-4</v>
      </c>
      <c r="AR50" s="15">
        <f t="shared" si="15"/>
        <v>6.6942669154390622E-3</v>
      </c>
      <c r="AT50" s="15">
        <v>1</v>
      </c>
      <c r="AU50">
        <f t="shared" si="16"/>
        <v>2.0600000000000063E-2</v>
      </c>
      <c r="AV50">
        <f t="shared" si="17"/>
        <v>2.0600000000000063E-2</v>
      </c>
    </row>
    <row r="51" spans="1:48" x14ac:dyDescent="0.25">
      <c r="A51" t="s">
        <v>37</v>
      </c>
      <c r="B51">
        <v>18.9806593400038</v>
      </c>
      <c r="C51">
        <v>1.45804647849087E-2</v>
      </c>
      <c r="D51">
        <v>16.159470762466398</v>
      </c>
      <c r="E51">
        <v>-17.0131942609558</v>
      </c>
      <c r="F51" s="1">
        <v>0</v>
      </c>
      <c r="G51" s="1">
        <v>0</v>
      </c>
      <c r="H51">
        <v>3.5887010385179798</v>
      </c>
      <c r="I51">
        <v>-56.934270582183302</v>
      </c>
      <c r="J51">
        <v>-61.151480767488202</v>
      </c>
      <c r="K51">
        <v>-88.7437412884358</v>
      </c>
      <c r="L51">
        <v>-37.880750873821</v>
      </c>
      <c r="M51">
        <v>19.785886883757801</v>
      </c>
      <c r="N51">
        <v>86.663395715061597</v>
      </c>
      <c r="O51">
        <v>73.186820129281301</v>
      </c>
      <c r="P51">
        <v>209456.96173145599</v>
      </c>
      <c r="Q51">
        <v>260894.24514979101</v>
      </c>
      <c r="R51">
        <v>81.695402546460002</v>
      </c>
      <c r="S51">
        <v>681.16227820982704</v>
      </c>
      <c r="T51">
        <v>4.2104522617135301E-4</v>
      </c>
      <c r="U51">
        <v>0.50100152783346796</v>
      </c>
      <c r="V51" s="1">
        <v>0</v>
      </c>
      <c r="W51">
        <v>0.21186747220971699</v>
      </c>
      <c r="X51">
        <v>0.28713099995681401</v>
      </c>
      <c r="Y51" s="1">
        <v>0</v>
      </c>
      <c r="Z51">
        <v>1</v>
      </c>
      <c r="AA51">
        <v>3.0138395103896097E-4</v>
      </c>
      <c r="AB51">
        <v>9.3577527352060597E-3</v>
      </c>
      <c r="AC51">
        <v>7.8780693046764903E-3</v>
      </c>
      <c r="AD51">
        <v>3.9831056156146502E-3</v>
      </c>
      <c r="AE51">
        <v>0.382646285872834</v>
      </c>
      <c r="AF51">
        <v>8.6286737464324106E-3</v>
      </c>
      <c r="AG51">
        <v>8.1082707239331695E-5</v>
      </c>
      <c r="AH51">
        <v>8.7813495883254795</v>
      </c>
      <c r="AI51">
        <v>0.14582954414128099</v>
      </c>
      <c r="AJ51">
        <v>103.45715557600199</v>
      </c>
      <c r="AK51" t="s">
        <v>89</v>
      </c>
      <c r="AL51" t="s">
        <v>90</v>
      </c>
      <c r="AM51">
        <v>45928046912.779999</v>
      </c>
      <c r="AN51">
        <v>219272</v>
      </c>
      <c r="AO51" s="1">
        <f t="shared" si="12"/>
        <v>1.6808127002147864E-2</v>
      </c>
      <c r="AP51" s="5">
        <f t="shared" si="13"/>
        <v>18.405786506195909</v>
      </c>
      <c r="AQ51" s="3">
        <f t="shared" si="14"/>
        <v>5.7912984327310874E-4</v>
      </c>
      <c r="AR51" s="15">
        <f t="shared" si="15"/>
        <v>3.1233266430335416E-2</v>
      </c>
      <c r="AT51" s="15">
        <v>1</v>
      </c>
      <c r="AU51">
        <f t="shared" si="16"/>
        <v>2.2550000000000011E-2</v>
      </c>
      <c r="AV51">
        <f t="shared" si="17"/>
        <v>2.2550000000000011E-2</v>
      </c>
    </row>
    <row r="52" spans="1:48" x14ac:dyDescent="0.25">
      <c r="A52" t="s">
        <v>37</v>
      </c>
      <c r="B52">
        <v>20.671919723916002</v>
      </c>
      <c r="C52">
        <v>1.5437724910333401E-2</v>
      </c>
      <c r="D52">
        <v>17.030534235616098</v>
      </c>
      <c r="E52">
        <v>-11.826889443981701</v>
      </c>
      <c r="F52" s="1">
        <v>0</v>
      </c>
      <c r="G52" s="1">
        <v>0</v>
      </c>
      <c r="H52">
        <v>3.7154252058859001</v>
      </c>
      <c r="I52">
        <v>-31.334442477488601</v>
      </c>
      <c r="J52">
        <v>-37.889137782764898</v>
      </c>
      <c r="K52">
        <v>-60.3854591465429</v>
      </c>
      <c r="L52">
        <v>-12.269991173235899</v>
      </c>
      <c r="M52">
        <v>19.610263064549599</v>
      </c>
      <c r="N52">
        <v>86.526391247687798</v>
      </c>
      <c r="O52">
        <v>73.151140756535796</v>
      </c>
      <c r="P52">
        <v>209331.53903363101</v>
      </c>
      <c r="Q52">
        <v>260904.69666510299</v>
      </c>
      <c r="R52">
        <v>81.733223267833594</v>
      </c>
      <c r="S52">
        <v>679.35042551960203</v>
      </c>
      <c r="T52">
        <v>5.8980504970641205E-4</v>
      </c>
      <c r="U52">
        <v>0.48167027227252701</v>
      </c>
      <c r="V52" s="1">
        <v>0</v>
      </c>
      <c r="W52">
        <v>0.215706741229274</v>
      </c>
      <c r="X52">
        <v>0.30262298649819702</v>
      </c>
      <c r="Y52" s="1">
        <v>0</v>
      </c>
      <c r="Z52">
        <v>1</v>
      </c>
      <c r="AA52">
        <v>2.9784714368427602E-4</v>
      </c>
      <c r="AB52">
        <v>9.2993365289451898E-3</v>
      </c>
      <c r="AC52">
        <v>7.8849011763601606E-3</v>
      </c>
      <c r="AD52">
        <v>4.1448995506855298E-3</v>
      </c>
      <c r="AE52">
        <v>0.38172511530527697</v>
      </c>
      <c r="AF52">
        <v>9.3522653249793093E-3</v>
      </c>
      <c r="AG52">
        <v>5.4493512389645004E-4</v>
      </c>
      <c r="AH52">
        <v>8.8806122825639306</v>
      </c>
      <c r="AI52">
        <v>0.145788631611038</v>
      </c>
      <c r="AJ52">
        <v>230.81379343444101</v>
      </c>
      <c r="AK52" t="s">
        <v>91</v>
      </c>
      <c r="AL52" t="s">
        <v>92</v>
      </c>
      <c r="AM52">
        <v>47683840608.010002</v>
      </c>
      <c r="AN52">
        <v>227791</v>
      </c>
      <c r="AO52" s="1">
        <f t="shared" si="12"/>
        <v>1.7535013645023745E-2</v>
      </c>
      <c r="AP52" s="5">
        <f t="shared" si="13"/>
        <v>19.126734336940121</v>
      </c>
      <c r="AQ52" s="3">
        <f t="shared" si="14"/>
        <v>1.5781369676769463E-3</v>
      </c>
      <c r="AR52" s="15">
        <f t="shared" si="15"/>
        <v>8.0786681079770606E-2</v>
      </c>
      <c r="AT52" s="15">
        <v>1</v>
      </c>
      <c r="AU52">
        <f t="shared" si="16"/>
        <v>2.450000000000006E-2</v>
      </c>
      <c r="AV52">
        <f t="shared" si="17"/>
        <v>2.450000000000006E-2</v>
      </c>
    </row>
    <row r="53" spans="1:48" x14ac:dyDescent="0.25">
      <c r="A53" t="s">
        <v>37</v>
      </c>
      <c r="B53">
        <v>23.3589714421514</v>
      </c>
      <c r="C53">
        <v>1.7464730901025498E-2</v>
      </c>
      <c r="D53">
        <v>19.0572817005819</v>
      </c>
      <c r="E53">
        <v>-8.0163248880933207</v>
      </c>
      <c r="F53" s="1">
        <v>0</v>
      </c>
      <c r="G53" s="1">
        <v>0</v>
      </c>
      <c r="H53">
        <v>3.8175415919287001</v>
      </c>
      <c r="I53">
        <v>-7.3572353701188398</v>
      </c>
      <c r="J53">
        <v>-16.590385478069098</v>
      </c>
      <c r="K53">
        <v>-31.686844817993499</v>
      </c>
      <c r="L53">
        <v>11.888923773704001</v>
      </c>
      <c r="M53">
        <v>19.621561342347299</v>
      </c>
      <c r="N53">
        <v>87.374020071031197</v>
      </c>
      <c r="O53">
        <v>73.870347824550606</v>
      </c>
      <c r="P53">
        <v>207277.76933501501</v>
      </c>
      <c r="Q53">
        <v>258021.89159188399</v>
      </c>
      <c r="R53">
        <v>82.027527402719599</v>
      </c>
      <c r="S53">
        <v>677.23607409396004</v>
      </c>
      <c r="T53">
        <v>6.0493103862029995E-4</v>
      </c>
      <c r="U53">
        <v>0.50928282025886296</v>
      </c>
      <c r="V53" s="1">
        <v>0</v>
      </c>
      <c r="W53">
        <v>0.198879266990973</v>
      </c>
      <c r="X53">
        <v>0.29183791275016302</v>
      </c>
      <c r="Y53" s="1">
        <v>0</v>
      </c>
      <c r="Z53">
        <v>1</v>
      </c>
      <c r="AA53">
        <v>2.9532391671871299E-4</v>
      </c>
      <c r="AB53">
        <v>9.2778582817610294E-3</v>
      </c>
      <c r="AC53">
        <v>7.9430217039639494E-3</v>
      </c>
      <c r="AD53">
        <v>4.4129988627735102E-3</v>
      </c>
      <c r="AE53">
        <v>0.36429327994352001</v>
      </c>
      <c r="AF53">
        <v>1.02730704944072E-2</v>
      </c>
      <c r="AG53">
        <v>2.1414708113705401E-3</v>
      </c>
      <c r="AH53">
        <v>8.9063692471215408</v>
      </c>
      <c r="AI53">
        <v>0.14646688854234099</v>
      </c>
      <c r="AJ53">
        <v>379.00887645771598</v>
      </c>
      <c r="AK53" t="s">
        <v>93</v>
      </c>
      <c r="AL53" t="s">
        <v>94</v>
      </c>
      <c r="AM53">
        <v>56256222986.370003</v>
      </c>
      <c r="AN53">
        <v>271405</v>
      </c>
      <c r="AO53" s="1">
        <f t="shared" si="12"/>
        <v>1.8511416115089864E-2</v>
      </c>
      <c r="AP53" s="5">
        <f t="shared" si="13"/>
        <v>20.085970430727208</v>
      </c>
      <c r="AQ53" s="3">
        <f t="shared" si="14"/>
        <v>3.4144425139832832E-3</v>
      </c>
      <c r="AR53" s="15">
        <f t="shared" si="15"/>
        <v>0.16294960817114434</v>
      </c>
      <c r="AT53" s="15">
        <v>1</v>
      </c>
      <c r="AU53">
        <f t="shared" si="16"/>
        <v>2.8199999999999822E-2</v>
      </c>
      <c r="AV53">
        <f t="shared" si="17"/>
        <v>2.8199999999999822E-2</v>
      </c>
    </row>
    <row r="54" spans="1:48" x14ac:dyDescent="0.25">
      <c r="A54" t="s">
        <v>37</v>
      </c>
      <c r="B54">
        <v>26.4608446168169</v>
      </c>
      <c r="C54">
        <v>2.0076452889893699E-2</v>
      </c>
      <c r="D54">
        <v>21.601757985210199</v>
      </c>
      <c r="E54">
        <v>-0.233727939246264</v>
      </c>
      <c r="F54" s="1">
        <v>0</v>
      </c>
      <c r="G54" s="1">
        <v>0</v>
      </c>
      <c r="H54">
        <v>3.9328691596270202</v>
      </c>
      <c r="I54">
        <v>16.376662912384401</v>
      </c>
      <c r="J54">
        <v>10.690131132229901</v>
      </c>
      <c r="K54">
        <v>-13.9904097663289</v>
      </c>
      <c r="L54">
        <v>36.564750826848801</v>
      </c>
      <c r="M54">
        <v>19.6999742255109</v>
      </c>
      <c r="N54">
        <v>85.748733785228893</v>
      </c>
      <c r="O54">
        <v>72.471583186678899</v>
      </c>
      <c r="P54">
        <v>197627.32617117601</v>
      </c>
      <c r="Q54">
        <v>248883.752505777</v>
      </c>
      <c r="R54">
        <v>81.739530162001003</v>
      </c>
      <c r="S54">
        <v>685.89836235937696</v>
      </c>
      <c r="T54">
        <v>3.8817429359726702E-4</v>
      </c>
      <c r="U54">
        <v>0.51961066932003797</v>
      </c>
      <c r="V54" s="1">
        <v>0</v>
      </c>
      <c r="W54">
        <v>0.17684739732326199</v>
      </c>
      <c r="X54">
        <v>0.30354193335669799</v>
      </c>
      <c r="Y54" s="1">
        <v>0</v>
      </c>
      <c r="Z54">
        <v>1</v>
      </c>
      <c r="AA54">
        <v>2.9620545308312903E-4</v>
      </c>
      <c r="AB54">
        <v>9.2585982404208393E-3</v>
      </c>
      <c r="AC54">
        <v>7.9864062872496006E-3</v>
      </c>
      <c r="AD54">
        <v>4.7381369197611201E-3</v>
      </c>
      <c r="AE54">
        <v>0.39008526953038097</v>
      </c>
      <c r="AF54">
        <v>1.1429498397240201E-2</v>
      </c>
      <c r="AG54">
        <v>4.4643013487891603E-3</v>
      </c>
      <c r="AH54">
        <v>8.8936957952400402</v>
      </c>
      <c r="AI54">
        <v>0.14704180358518901</v>
      </c>
      <c r="AJ54">
        <v>636.88321445394001</v>
      </c>
      <c r="AK54" t="s">
        <v>95</v>
      </c>
      <c r="AL54" t="s">
        <v>96</v>
      </c>
      <c r="AM54">
        <v>40553917839.629997</v>
      </c>
      <c r="AN54">
        <v>205204</v>
      </c>
      <c r="AO54" s="1">
        <f t="shared" si="12"/>
        <v>1.971211013757293E-2</v>
      </c>
      <c r="AP54" s="5">
        <f t="shared" si="13"/>
        <v>21.251253314029483</v>
      </c>
      <c r="AQ54" s="3">
        <f t="shared" si="14"/>
        <v>5.5753505625868172E-3</v>
      </c>
      <c r="AR54" s="15">
        <f t="shared" si="15"/>
        <v>0.24514277938366069</v>
      </c>
      <c r="AT54" s="15">
        <v>1</v>
      </c>
      <c r="AU54">
        <f t="shared" si="16"/>
        <v>2.9300000000000097E-2</v>
      </c>
      <c r="AV54">
        <f t="shared" si="17"/>
        <v>2.9300000000000097E-2</v>
      </c>
    </row>
    <row r="55" spans="1:48" x14ac:dyDescent="0.25">
      <c r="A55" t="s">
        <v>37</v>
      </c>
      <c r="B55">
        <v>28.607272812708501</v>
      </c>
      <c r="C55">
        <v>2.2840545752739E-2</v>
      </c>
      <c r="D55">
        <v>24.214650220164</v>
      </c>
      <c r="E55">
        <v>7.2047584827410196</v>
      </c>
      <c r="F55" s="1">
        <v>0</v>
      </c>
      <c r="G55" s="1">
        <v>0</v>
      </c>
      <c r="H55">
        <v>4.0358746731817599</v>
      </c>
      <c r="I55">
        <v>39.123637368443099</v>
      </c>
      <c r="J55">
        <v>35.614221613601202</v>
      </c>
      <c r="K55">
        <v>0.45848554437463301</v>
      </c>
      <c r="L55">
        <v>61.1077146169389</v>
      </c>
      <c r="M55">
        <v>19.8867141313041</v>
      </c>
      <c r="N55">
        <v>82.895175414183697</v>
      </c>
      <c r="O55">
        <v>69.999125400939505</v>
      </c>
      <c r="P55">
        <v>181472.35966698299</v>
      </c>
      <c r="Q55">
        <v>230623.40999048299</v>
      </c>
      <c r="R55">
        <v>81.393686383333005</v>
      </c>
      <c r="S55">
        <v>692.69046418413495</v>
      </c>
      <c r="T55">
        <v>3.6437858197493602E-4</v>
      </c>
      <c r="U55">
        <v>0.54757617159986904</v>
      </c>
      <c r="V55" s="1">
        <v>0</v>
      </c>
      <c r="W55">
        <v>0.150709298218316</v>
      </c>
      <c r="X55">
        <v>0.30171453018181399</v>
      </c>
      <c r="Y55" s="1">
        <v>0</v>
      </c>
      <c r="Z55">
        <v>1</v>
      </c>
      <c r="AA55">
        <v>3.0075676307965399E-4</v>
      </c>
      <c r="AB55">
        <v>9.2137987560983493E-3</v>
      </c>
      <c r="AC55">
        <v>8.0327830175064494E-3</v>
      </c>
      <c r="AD55">
        <v>5.5732424036800303E-3</v>
      </c>
      <c r="AE55">
        <v>0.41368241815272699</v>
      </c>
      <c r="AF55">
        <v>1.2286367819136E-2</v>
      </c>
      <c r="AG55">
        <v>6.6119438717916696E-3</v>
      </c>
      <c r="AH55">
        <v>8.8344280388189294</v>
      </c>
      <c r="AI55">
        <v>0.14775579538679001</v>
      </c>
      <c r="AJ55">
        <v>959.63915309000595</v>
      </c>
      <c r="AK55" t="s">
        <v>97</v>
      </c>
      <c r="AL55" t="s">
        <v>98</v>
      </c>
      <c r="AM55">
        <v>27290357863.799999</v>
      </c>
      <c r="AN55">
        <v>150383</v>
      </c>
      <c r="AO55" s="1">
        <f t="shared" si="12"/>
        <v>2.0619907599722105E-2</v>
      </c>
      <c r="AP55" s="5">
        <f t="shared" si="13"/>
        <v>22.121915000904913</v>
      </c>
      <c r="AQ55" s="3">
        <f t="shared" si="14"/>
        <v>7.0706626613492515E-3</v>
      </c>
      <c r="AR55" s="15">
        <f t="shared" si="15"/>
        <v>0.29316439429128538</v>
      </c>
      <c r="AT55" s="15">
        <v>1</v>
      </c>
      <c r="AU55">
        <f t="shared" si="16"/>
        <v>2.9700000000000018E-2</v>
      </c>
      <c r="AV55">
        <f t="shared" si="17"/>
        <v>2.9700000000000018E-2</v>
      </c>
    </row>
    <row r="56" spans="1:48" x14ac:dyDescent="0.25">
      <c r="A56" t="s">
        <v>37</v>
      </c>
      <c r="B56">
        <v>29.205887553970399</v>
      </c>
      <c r="C56">
        <v>2.5024179266673201E-2</v>
      </c>
      <c r="D56">
        <v>26.222124586721002</v>
      </c>
      <c r="E56">
        <v>19.784775565148902</v>
      </c>
      <c r="F56" s="1">
        <v>0</v>
      </c>
      <c r="G56" s="1">
        <v>0</v>
      </c>
      <c r="H56">
        <v>4.17217098100316</v>
      </c>
      <c r="I56">
        <v>60.8249776025255</v>
      </c>
      <c r="J56">
        <v>59.856908311177101</v>
      </c>
      <c r="K56">
        <v>14.293160135052</v>
      </c>
      <c r="L56">
        <v>85.196060358182194</v>
      </c>
      <c r="M56">
        <v>20.054520288541401</v>
      </c>
      <c r="N56">
        <v>79.200926187964697</v>
      </c>
      <c r="O56">
        <v>66.821338752174299</v>
      </c>
      <c r="P56">
        <v>163599.42268115899</v>
      </c>
      <c r="Q56">
        <v>211352.343002226</v>
      </c>
      <c r="R56">
        <v>80.908374645814106</v>
      </c>
      <c r="S56">
        <v>697.61575804068696</v>
      </c>
      <c r="T56">
        <v>5.70531186096212E-4</v>
      </c>
      <c r="U56">
        <v>0.58604410388379502</v>
      </c>
      <c r="V56" s="1">
        <v>0</v>
      </c>
      <c r="W56">
        <v>0.117261767529539</v>
      </c>
      <c r="X56">
        <v>0.296694128586665</v>
      </c>
      <c r="Y56" s="1">
        <v>0</v>
      </c>
      <c r="Z56">
        <v>1</v>
      </c>
      <c r="AA56">
        <v>3.0788077213205102E-4</v>
      </c>
      <c r="AB56">
        <v>9.0344871768103102E-3</v>
      </c>
      <c r="AC56">
        <v>7.9983646786322693E-3</v>
      </c>
      <c r="AD56">
        <v>6.7749670093793998E-3</v>
      </c>
      <c r="AE56">
        <v>0.44015110833676901</v>
      </c>
      <c r="AF56">
        <v>1.3160518139269399E-2</v>
      </c>
      <c r="AG56">
        <v>7.81983943267134E-3</v>
      </c>
      <c r="AH56">
        <v>8.7881842265539891</v>
      </c>
      <c r="AI56">
        <v>0.148501804244806</v>
      </c>
      <c r="AJ56">
        <v>1345.06342661132</v>
      </c>
      <c r="AK56" t="s">
        <v>99</v>
      </c>
      <c r="AL56" t="s">
        <v>100</v>
      </c>
      <c r="AM56">
        <v>12078545376.549999</v>
      </c>
      <c r="AN56">
        <v>73830</v>
      </c>
      <c r="AO56" s="1">
        <f t="shared" si="12"/>
        <v>2.146676359003372E-2</v>
      </c>
      <c r="AP56" s="5">
        <f t="shared" si="13"/>
        <v>22.926163833874526</v>
      </c>
      <c r="AQ56" s="3">
        <f t="shared" si="14"/>
        <v>6.9058177980975376E-3</v>
      </c>
      <c r="AR56" s="15">
        <f t="shared" si="15"/>
        <v>0.27391079317060774</v>
      </c>
      <c r="AT56" s="15">
        <v>1</v>
      </c>
      <c r="AU56">
        <f t="shared" si="16"/>
        <v>2.9900000000000013E-2</v>
      </c>
      <c r="AV56">
        <f t="shared" si="17"/>
        <v>2.9900000000000013E-2</v>
      </c>
    </row>
    <row r="57" spans="1:48" x14ac:dyDescent="0.25">
      <c r="A57" t="s">
        <v>37</v>
      </c>
      <c r="B57">
        <v>30.9008126365176</v>
      </c>
      <c r="C57">
        <v>2.4990510517649701E-2</v>
      </c>
      <c r="D57">
        <v>26.191545605427301</v>
      </c>
      <c r="E57">
        <v>39.935334319184101</v>
      </c>
      <c r="F57" s="1">
        <v>0</v>
      </c>
      <c r="G57" s="1">
        <v>0</v>
      </c>
      <c r="H57">
        <v>4.3875793695598704</v>
      </c>
      <c r="I57">
        <v>82.606444550359001</v>
      </c>
      <c r="J57">
        <v>81.306939787081404</v>
      </c>
      <c r="K57">
        <v>33.360023187688903</v>
      </c>
      <c r="L57">
        <v>110.221336508679</v>
      </c>
      <c r="M57">
        <v>20.248131025034201</v>
      </c>
      <c r="N57">
        <v>77.751090573505294</v>
      </c>
      <c r="O57">
        <v>65.641105001651496</v>
      </c>
      <c r="P57">
        <v>144295.99377091599</v>
      </c>
      <c r="Q57">
        <v>190655.02821017199</v>
      </c>
      <c r="R57">
        <v>80.811172244965405</v>
      </c>
      <c r="S57">
        <v>697.71323040891502</v>
      </c>
      <c r="T57">
        <v>2.8208143516789201E-4</v>
      </c>
      <c r="U57">
        <v>0.63474892958668805</v>
      </c>
      <c r="V57" s="1">
        <v>0</v>
      </c>
      <c r="W57">
        <v>8.65018413051723E-2</v>
      </c>
      <c r="X57">
        <v>0.27874922910813899</v>
      </c>
      <c r="Y57" s="1">
        <v>0</v>
      </c>
      <c r="Z57">
        <v>1</v>
      </c>
      <c r="AA57">
        <v>3.06489756587454E-4</v>
      </c>
      <c r="AB57">
        <v>8.8696331083057602E-3</v>
      </c>
      <c r="AC57">
        <v>8.0707249638021505E-3</v>
      </c>
      <c r="AD57">
        <v>7.4348015647455598E-3</v>
      </c>
      <c r="AE57">
        <v>0.44406207140607501</v>
      </c>
      <c r="AF57">
        <v>1.32774559350416E-2</v>
      </c>
      <c r="AG57">
        <v>7.2278076934481602E-3</v>
      </c>
      <c r="AH57">
        <v>8.7148030099383398</v>
      </c>
      <c r="AI57">
        <v>0.14888402100245801</v>
      </c>
      <c r="AJ57">
        <v>1795.65779845067</v>
      </c>
      <c r="AK57" t="s">
        <v>101</v>
      </c>
      <c r="AL57" t="s">
        <v>102</v>
      </c>
      <c r="AM57">
        <v>4397853298.1499996</v>
      </c>
      <c r="AN57">
        <v>30478</v>
      </c>
      <c r="AO57" s="1">
        <f t="shared" si="12"/>
        <v>2.1654670655431203E-2</v>
      </c>
      <c r="AP57" s="5">
        <f t="shared" si="13"/>
        <v>23.103581604093904</v>
      </c>
      <c r="AQ57" s="3">
        <f t="shared" si="14"/>
        <v>8.6780409371332509E-3</v>
      </c>
      <c r="AR57" s="15">
        <f t="shared" si="15"/>
        <v>0.33749014183333559</v>
      </c>
      <c r="AT57" s="15">
        <v>1</v>
      </c>
      <c r="AU57">
        <f t="shared" si="16"/>
        <v>2.9899999999999906E-2</v>
      </c>
      <c r="AV57">
        <f t="shared" si="17"/>
        <v>2.9899999999999906E-2</v>
      </c>
    </row>
    <row r="58" spans="1:48" x14ac:dyDescent="0.25">
      <c r="A58" t="s">
        <v>37</v>
      </c>
      <c r="B58">
        <v>29.8557579423844</v>
      </c>
      <c r="C58">
        <v>2.52317738777776E-2</v>
      </c>
      <c r="D58">
        <v>26.410411914746799</v>
      </c>
      <c r="E58">
        <v>60.020915703200998</v>
      </c>
      <c r="F58" s="1">
        <v>0</v>
      </c>
      <c r="G58" s="1">
        <v>0</v>
      </c>
      <c r="H58">
        <v>4.5924588842399396</v>
      </c>
      <c r="I58">
        <v>103.04772842177699</v>
      </c>
      <c r="J58">
        <v>101.9247970272</v>
      </c>
      <c r="K58">
        <v>51.622303098715399</v>
      </c>
      <c r="L58">
        <v>134.04546965971599</v>
      </c>
      <c r="M58">
        <v>20.455259397722699</v>
      </c>
      <c r="N58">
        <v>74.315896081397398</v>
      </c>
      <c r="O58">
        <v>62.783916004518403</v>
      </c>
      <c r="P58">
        <v>128103.760533544</v>
      </c>
      <c r="Q58">
        <v>174965.09853766701</v>
      </c>
      <c r="R58">
        <v>80.646455420635107</v>
      </c>
      <c r="S58">
        <v>692.295922245214</v>
      </c>
      <c r="T58">
        <v>1.7475869428871E-3</v>
      </c>
      <c r="U58">
        <v>0.603866869682114</v>
      </c>
      <c r="V58" s="1">
        <v>0</v>
      </c>
      <c r="W58">
        <v>8.1234675461272499E-2</v>
      </c>
      <c r="X58">
        <v>0.314898454856613</v>
      </c>
      <c r="Y58" s="1">
        <v>0</v>
      </c>
      <c r="Z58">
        <v>1</v>
      </c>
      <c r="AA58">
        <v>3.0678642933662899E-4</v>
      </c>
      <c r="AB58">
        <v>8.6279819938219707E-3</v>
      </c>
      <c r="AC58">
        <v>7.9994375701255699E-3</v>
      </c>
      <c r="AD58">
        <v>7.8596292925441798E-3</v>
      </c>
      <c r="AE58">
        <v>0.44784342185185</v>
      </c>
      <c r="AF58">
        <v>1.3390518313370301E-2</v>
      </c>
      <c r="AG58">
        <v>7.3400031815862498E-3</v>
      </c>
      <c r="AH58">
        <v>8.6370580319395192</v>
      </c>
      <c r="AI58">
        <v>0.149304666152027</v>
      </c>
      <c r="AJ58">
        <v>2255.2455910840199</v>
      </c>
      <c r="AK58" t="s">
        <v>103</v>
      </c>
      <c r="AL58" t="s">
        <v>104</v>
      </c>
      <c r="AM58">
        <v>1296538160.3599999</v>
      </c>
      <c r="AN58">
        <v>10121</v>
      </c>
      <c r="AO58" s="1">
        <f t="shared" si="12"/>
        <v>2.1696742312832501E-2</v>
      </c>
      <c r="AP58" s="5">
        <f t="shared" si="13"/>
        <v>23.143253420779843</v>
      </c>
      <c r="AQ58" s="3">
        <f t="shared" si="14"/>
        <v>7.4222573644935064E-3</v>
      </c>
      <c r="AR58" s="15">
        <f t="shared" si="15"/>
        <v>0.29004152525839522</v>
      </c>
      <c r="AT58" s="15">
        <v>1</v>
      </c>
      <c r="AU58">
        <f t="shared" si="16"/>
        <v>2.9899999999999968E-2</v>
      </c>
      <c r="AV58">
        <f t="shared" si="17"/>
        <v>2.9899999999999968E-2</v>
      </c>
    </row>
    <row r="59" spans="1:48" x14ac:dyDescent="0.25">
      <c r="A59" t="s">
        <v>37</v>
      </c>
      <c r="B59">
        <v>24.0082893406118</v>
      </c>
      <c r="C59">
        <v>2.3643500518936801E-2</v>
      </c>
      <c r="D59">
        <v>24.958577191903998</v>
      </c>
      <c r="E59">
        <v>94.294698888213006</v>
      </c>
      <c r="F59" s="1">
        <v>0</v>
      </c>
      <c r="G59" s="1">
        <v>0</v>
      </c>
      <c r="H59">
        <v>4.9237974105235498</v>
      </c>
      <c r="I59">
        <v>124.860123491552</v>
      </c>
      <c r="J59">
        <v>122.663292089393</v>
      </c>
      <c r="K59">
        <v>80.032895255866904</v>
      </c>
      <c r="L59">
        <v>159.76213057947299</v>
      </c>
      <c r="M59">
        <v>19.792713438422702</v>
      </c>
      <c r="N59">
        <v>74.197224004073504</v>
      </c>
      <c r="O59">
        <v>62.902294796485499</v>
      </c>
      <c r="P59">
        <v>113914.09682274199</v>
      </c>
      <c r="Q59">
        <v>158835.14798213</v>
      </c>
      <c r="R59">
        <v>80.673937749147697</v>
      </c>
      <c r="S59">
        <v>670.16108427620702</v>
      </c>
      <c r="T59" s="1">
        <v>0</v>
      </c>
      <c r="U59">
        <v>0.56975128792812202</v>
      </c>
      <c r="V59" s="1">
        <v>0</v>
      </c>
      <c r="W59">
        <v>0.10829755948702501</v>
      </c>
      <c r="X59">
        <v>0.32195115258485102</v>
      </c>
      <c r="Y59" s="1">
        <v>0</v>
      </c>
      <c r="Z59">
        <v>1</v>
      </c>
      <c r="AA59">
        <v>3.13641596605122E-4</v>
      </c>
      <c r="AB59">
        <v>8.4096017061422203E-3</v>
      </c>
      <c r="AC59">
        <v>7.9935008847445508E-3</v>
      </c>
      <c r="AD59">
        <v>6.9823843554953496E-3</v>
      </c>
      <c r="AE59">
        <v>0.43669390035201999</v>
      </c>
      <c r="AF59">
        <v>1.30571476205254E-2</v>
      </c>
      <c r="AG59">
        <v>7.1234638674286402E-3</v>
      </c>
      <c r="AH59">
        <v>8.8520729262505196</v>
      </c>
      <c r="AI59">
        <v>0.14745170225879001</v>
      </c>
      <c r="AJ59">
        <v>2689.8339053218001</v>
      </c>
      <c r="AK59" t="s">
        <v>105</v>
      </c>
      <c r="AL59" t="s">
        <v>106</v>
      </c>
      <c r="AM59">
        <v>306542834.55000001</v>
      </c>
      <c r="AN59">
        <v>2691</v>
      </c>
      <c r="AO59" s="1">
        <f t="shared" si="12"/>
        <v>2.1364290101875072E-2</v>
      </c>
      <c r="AP59" s="5">
        <f t="shared" si="13"/>
        <v>22.829252557146528</v>
      </c>
      <c r="AQ59" s="3">
        <f t="shared" si="14"/>
        <v>1.2548009538047578E-3</v>
      </c>
      <c r="AR59" s="15">
        <f t="shared" si="15"/>
        <v>5.164587760873407E-2</v>
      </c>
      <c r="AT59" s="15">
        <v>1</v>
      </c>
      <c r="AU59">
        <f t="shared" si="16"/>
        <v>2.9900000000000006E-2</v>
      </c>
      <c r="AV59">
        <f t="shared" si="17"/>
        <v>2.9900000000000006E-2</v>
      </c>
    </row>
    <row r="60" spans="1:48" x14ac:dyDescent="0.25">
      <c r="A60" t="s">
        <v>37</v>
      </c>
      <c r="B60">
        <v>16.7218768942294</v>
      </c>
      <c r="C60">
        <v>1.8935447759938301E-2</v>
      </c>
      <c r="D60">
        <v>20.499289648767999</v>
      </c>
      <c r="E60">
        <v>136.56408404888001</v>
      </c>
      <c r="F60" s="1">
        <v>0</v>
      </c>
      <c r="G60" s="1">
        <v>0</v>
      </c>
      <c r="H60">
        <v>5.3631887739535298</v>
      </c>
      <c r="I60">
        <v>138.83685197602699</v>
      </c>
      <c r="J60">
        <v>121.601544862578</v>
      </c>
      <c r="K60">
        <v>115.84376702169</v>
      </c>
      <c r="L60">
        <v>183.646492338737</v>
      </c>
      <c r="M60">
        <v>21.008790680741299</v>
      </c>
      <c r="N60">
        <v>82.1332254309756</v>
      </c>
      <c r="O60">
        <v>69.908632784864594</v>
      </c>
      <c r="P60">
        <v>88777.218773908695</v>
      </c>
      <c r="Q60">
        <v>124312.543204281</v>
      </c>
      <c r="R60">
        <v>82.744173090029705</v>
      </c>
      <c r="S60">
        <v>630.79810727876895</v>
      </c>
      <c r="T60">
        <v>2.8303309091777599E-4</v>
      </c>
      <c r="U60">
        <v>0.82416719092699298</v>
      </c>
      <c r="V60" s="1">
        <v>0</v>
      </c>
      <c r="W60">
        <v>5.0057537084567699E-2</v>
      </c>
      <c r="X60">
        <v>0.12577527198843799</v>
      </c>
      <c r="Y60" s="1">
        <v>0</v>
      </c>
      <c r="Z60">
        <v>1</v>
      </c>
      <c r="AA60">
        <v>3.0436413524086397E-4</v>
      </c>
      <c r="AB60">
        <v>7.6037008201279201E-3</v>
      </c>
      <c r="AC60">
        <v>8.1128602868913192E-3</v>
      </c>
      <c r="AD60">
        <v>5.6409647901497703E-3</v>
      </c>
      <c r="AE60">
        <v>0.34872361651730399</v>
      </c>
      <c r="AF60">
        <v>1.04268361338674E-2</v>
      </c>
      <c r="AG60">
        <v>4.9013888930274996E-3</v>
      </c>
      <c r="AH60">
        <v>8.1771622673175699</v>
      </c>
      <c r="AI60">
        <v>0.14572818209624</v>
      </c>
      <c r="AJ60">
        <v>3203.6888168831601</v>
      </c>
      <c r="AK60" t="s">
        <v>107</v>
      </c>
      <c r="AL60" t="s">
        <v>108</v>
      </c>
      <c r="AM60">
        <v>181016749.08000001</v>
      </c>
      <c r="AN60">
        <v>2039</v>
      </c>
      <c r="AO60" s="1">
        <f t="shared" si="12"/>
        <v>1.8844060555999582E-2</v>
      </c>
      <c r="AP60" s="5">
        <f t="shared" si="13"/>
        <v>20.410377199149799</v>
      </c>
      <c r="AQ60" s="3">
        <f t="shared" si="14"/>
        <v>-3.7110415644974817E-3</v>
      </c>
      <c r="AR60" s="15">
        <f t="shared" si="15"/>
        <v>-0.1807169102721945</v>
      </c>
      <c r="AT60" s="15">
        <v>1</v>
      </c>
      <c r="AU60">
        <f t="shared" si="16"/>
        <v>2.9900000000000031E-2</v>
      </c>
      <c r="AV60">
        <f t="shared" si="17"/>
        <v>2.9900000000000031E-2</v>
      </c>
    </row>
    <row r="61" spans="1:48" x14ac:dyDescent="0.25">
      <c r="A61" t="s">
        <v>37</v>
      </c>
      <c r="B61">
        <v>28.382121303717302</v>
      </c>
      <c r="C61">
        <v>1.8568207064773301E-2</v>
      </c>
      <c r="D61">
        <v>20.141440658472</v>
      </c>
      <c r="E61">
        <v>154.63915309285801</v>
      </c>
      <c r="F61" s="1">
        <v>0</v>
      </c>
      <c r="G61" s="1">
        <v>0</v>
      </c>
      <c r="H61">
        <v>5.5621025413231404</v>
      </c>
      <c r="I61">
        <v>158.81817563839201</v>
      </c>
      <c r="J61">
        <v>143.779410692064</v>
      </c>
      <c r="K61">
        <v>132.45231129821801</v>
      </c>
      <c r="L61">
        <v>207.70923930660999</v>
      </c>
      <c r="M61">
        <v>21.555231488200501</v>
      </c>
      <c r="N61">
        <v>82.702729473840506</v>
      </c>
      <c r="O61">
        <v>70.418708634334493</v>
      </c>
      <c r="P61">
        <v>81329.062164781906</v>
      </c>
      <c r="Q61">
        <v>112826.53240100799</v>
      </c>
      <c r="R61">
        <v>82.701258526603397</v>
      </c>
      <c r="S61">
        <v>650.42943834612902</v>
      </c>
      <c r="T61" s="1">
        <v>0</v>
      </c>
      <c r="U61">
        <v>0.92213041058210798</v>
      </c>
      <c r="V61" s="1">
        <v>0</v>
      </c>
      <c r="W61">
        <v>1.0501763125111399E-2</v>
      </c>
      <c r="X61">
        <v>6.7367826292779903E-2</v>
      </c>
      <c r="Y61" s="1">
        <v>0</v>
      </c>
      <c r="Z61">
        <v>1</v>
      </c>
      <c r="AA61">
        <v>2.9606346104164198E-4</v>
      </c>
      <c r="AB61">
        <v>7.6930950126931699E-3</v>
      </c>
      <c r="AC61">
        <v>8.4434400975231198E-3</v>
      </c>
      <c r="AD61">
        <v>5.8941874676300202E-3</v>
      </c>
      <c r="AE61">
        <v>0.34747301920274998</v>
      </c>
      <c r="AF61">
        <v>1.03894432741622E-2</v>
      </c>
      <c r="AG61">
        <v>4.2174167268919397E-3</v>
      </c>
      <c r="AH61">
        <v>7.9952228724219703</v>
      </c>
      <c r="AI61">
        <v>0.146231967092845</v>
      </c>
      <c r="AJ61">
        <v>3582.8508805266101</v>
      </c>
      <c r="AK61" t="s">
        <v>109</v>
      </c>
      <c r="AL61" t="s">
        <v>110</v>
      </c>
      <c r="AM61">
        <v>50342689.479999997</v>
      </c>
      <c r="AN61">
        <v>619</v>
      </c>
      <c r="AO61" s="1">
        <f t="shared" si="12"/>
        <v>1.9128946832726961E-2</v>
      </c>
      <c r="AP61" s="5">
        <f t="shared" si="13"/>
        <v>20.687248376701241</v>
      </c>
      <c r="AQ61" s="3">
        <f t="shared" si="14"/>
        <v>8.3064607211995219E-3</v>
      </c>
      <c r="AR61" s="15">
        <f t="shared" si="15"/>
        <v>0.3719621279204206</v>
      </c>
      <c r="AT61" s="15">
        <v>1</v>
      </c>
      <c r="AU61">
        <f t="shared" si="16"/>
        <v>2.989999999999993E-2</v>
      </c>
      <c r="AV61">
        <f t="shared" si="17"/>
        <v>2.989999999999993E-2</v>
      </c>
    </row>
    <row r="62" spans="1:48" x14ac:dyDescent="0.25">
      <c r="A62" t="s">
        <v>37</v>
      </c>
      <c r="B62">
        <v>21.3234848095037</v>
      </c>
      <c r="C62">
        <v>1.6788056470164799E-2</v>
      </c>
      <c r="D62">
        <v>18.385796636119501</v>
      </c>
      <c r="E62">
        <v>158.74448174439101</v>
      </c>
      <c r="F62" s="1">
        <v>0</v>
      </c>
      <c r="G62" s="1">
        <v>0</v>
      </c>
      <c r="H62">
        <v>5.5965699083723797</v>
      </c>
      <c r="I62">
        <v>181.72843935585701</v>
      </c>
      <c r="J62">
        <v>182.26647945014801</v>
      </c>
      <c r="K62">
        <v>128.05544656392399</v>
      </c>
      <c r="L62">
        <v>236.90435909481499</v>
      </c>
      <c r="M62">
        <v>21.490840657437602</v>
      </c>
      <c r="N62">
        <v>73.364717401243794</v>
      </c>
      <c r="O62">
        <v>62.162443547465799</v>
      </c>
      <c r="P62">
        <v>71525.379696969598</v>
      </c>
      <c r="Q62">
        <v>92078.507800121894</v>
      </c>
      <c r="R62">
        <v>81.907347907991706</v>
      </c>
      <c r="S62">
        <v>690.29421850526603</v>
      </c>
      <c r="T62" s="1">
        <v>0</v>
      </c>
      <c r="U62">
        <v>0.98990968846730998</v>
      </c>
      <c r="V62" s="1">
        <v>0</v>
      </c>
      <c r="W62" s="1">
        <v>0</v>
      </c>
      <c r="X62">
        <v>1.00903115326899E-2</v>
      </c>
      <c r="Y62" s="1">
        <v>0</v>
      </c>
      <c r="Z62">
        <v>1</v>
      </c>
      <c r="AA62">
        <v>3.0373034131353602E-4</v>
      </c>
      <c r="AB62">
        <v>7.3190159048299201E-3</v>
      </c>
      <c r="AC62">
        <v>8.3424909952348608E-3</v>
      </c>
      <c r="AD62">
        <v>4.4930367822789002E-3</v>
      </c>
      <c r="AE62">
        <v>0.44101262447060102</v>
      </c>
      <c r="AF62">
        <v>1.31862774716709E-2</v>
      </c>
      <c r="AG62">
        <v>4.5826840775015001E-3</v>
      </c>
      <c r="AH62">
        <v>7.9185756831290197</v>
      </c>
      <c r="AI62">
        <v>0.14422777364867101</v>
      </c>
      <c r="AJ62">
        <v>3856.1288969781499</v>
      </c>
      <c r="AK62" t="s">
        <v>111</v>
      </c>
      <c r="AL62" t="s">
        <v>112</v>
      </c>
      <c r="AM62">
        <v>23603375.300000001</v>
      </c>
      <c r="AN62">
        <v>330</v>
      </c>
      <c r="AO62" s="1">
        <f t="shared" ref="AO62:AO64" si="18">AA62+AC62*$AO$2+AF62*AT62</f>
        <v>2.1832498808219296E-2</v>
      </c>
      <c r="AP62" s="5">
        <f t="shared" si="13"/>
        <v>23.271138219790899</v>
      </c>
      <c r="AQ62" s="3">
        <f t="shared" ref="AQ62:AQ64" si="19">(1-(1-B62/100)^(1/12))- AO62</f>
        <v>-2.0454272179530261E-3</v>
      </c>
      <c r="AR62" s="15">
        <f t="shared" ref="AR62:AR64" si="20">B62/AP62-1</f>
        <v>-8.3693947064042651E-2</v>
      </c>
      <c r="AT62" s="15">
        <v>1</v>
      </c>
      <c r="AU62">
        <f t="shared" ref="AU62:AU64" si="21">AF62/AE62</f>
        <v>2.989999999999984E-2</v>
      </c>
      <c r="AV62">
        <f t="shared" ref="AV62:AV64" si="22">AU62*AT62</f>
        <v>2.989999999999984E-2</v>
      </c>
    </row>
    <row r="63" spans="1:48" x14ac:dyDescent="0.25">
      <c r="F63" s="1"/>
      <c r="G63" s="1"/>
      <c r="T63" s="1"/>
      <c r="V63" s="1"/>
      <c r="W63" s="1"/>
      <c r="Y63" s="1"/>
      <c r="AO63" s="1"/>
      <c r="AP63" s="5"/>
      <c r="AQ63" s="3"/>
      <c r="AR63" s="15"/>
      <c r="AT63" s="15"/>
    </row>
    <row r="64" spans="1:48" x14ac:dyDescent="0.25">
      <c r="F64" s="1"/>
      <c r="G64" s="1"/>
      <c r="T64" s="1"/>
      <c r="V64" s="1"/>
      <c r="W64" s="1"/>
      <c r="X64" s="1"/>
      <c r="Y64" s="1"/>
      <c r="AO64" s="1"/>
      <c r="AP64" s="5"/>
      <c r="AQ64" s="3"/>
      <c r="AR64" s="15"/>
      <c r="AT64" s="15"/>
    </row>
    <row r="65" spans="1:48" x14ac:dyDescent="0.25">
      <c r="AN65">
        <f>SUM(AN46:AN64)</f>
        <v>1584963</v>
      </c>
    </row>
    <row r="67" spans="1:48" x14ac:dyDescent="0.25">
      <c r="AO67" t="s">
        <v>226</v>
      </c>
      <c r="AP67" t="s">
        <v>67</v>
      </c>
      <c r="AQ67" t="s">
        <v>268</v>
      </c>
      <c r="AR67" t="s">
        <v>359</v>
      </c>
    </row>
    <row r="68" spans="1:48" x14ac:dyDescent="0.25">
      <c r="A68" t="s">
        <v>0</v>
      </c>
      <c r="B68" t="s">
        <v>1</v>
      </c>
      <c r="C68" t="s">
        <v>2</v>
      </c>
      <c r="D68" t="s">
        <v>3</v>
      </c>
      <c r="E68" t="s">
        <v>5</v>
      </c>
      <c r="F68" t="s">
        <v>6</v>
      </c>
      <c r="G68" t="s">
        <v>208</v>
      </c>
      <c r="H68" t="s">
        <v>7</v>
      </c>
      <c r="I68" t="s">
        <v>8</v>
      </c>
      <c r="J68" t="s">
        <v>134</v>
      </c>
      <c r="K68" t="s">
        <v>143</v>
      </c>
      <c r="L68" t="s">
        <v>9</v>
      </c>
      <c r="M68" t="s">
        <v>10</v>
      </c>
      <c r="N68" t="s">
        <v>11</v>
      </c>
      <c r="O68" t="s">
        <v>13</v>
      </c>
      <c r="P68" t="s">
        <v>14</v>
      </c>
      <c r="Q68" t="s">
        <v>15</v>
      </c>
      <c r="R68" t="s">
        <v>16</v>
      </c>
      <c r="S68" t="s">
        <v>17</v>
      </c>
      <c r="T68" t="s">
        <v>18</v>
      </c>
      <c r="U68" t="s">
        <v>20</v>
      </c>
      <c r="V68" t="s">
        <v>21</v>
      </c>
      <c r="W68" t="s">
        <v>22</v>
      </c>
      <c r="X68" t="s">
        <v>23</v>
      </c>
      <c r="Y68" t="s">
        <v>24</v>
      </c>
      <c r="Z68" t="s">
        <v>25</v>
      </c>
      <c r="AA68" t="s">
        <v>26</v>
      </c>
      <c r="AB68" t="s">
        <v>27</v>
      </c>
      <c r="AC68" t="s">
        <v>263</v>
      </c>
      <c r="AD68" t="s">
        <v>29</v>
      </c>
      <c r="AE68" t="s">
        <v>326</v>
      </c>
      <c r="AF68" t="s">
        <v>233</v>
      </c>
      <c r="AG68" t="s">
        <v>30</v>
      </c>
      <c r="AH68" t="s">
        <v>31</v>
      </c>
      <c r="AI68" t="s">
        <v>32</v>
      </c>
      <c r="AJ68" t="s">
        <v>33</v>
      </c>
      <c r="AK68" t="s">
        <v>34</v>
      </c>
      <c r="AL68" t="s">
        <v>74</v>
      </c>
      <c r="AM68" t="s">
        <v>35</v>
      </c>
      <c r="AN68" t="s">
        <v>36</v>
      </c>
      <c r="AO68" s="15">
        <v>1</v>
      </c>
      <c r="AP68" s="15">
        <v>1</v>
      </c>
      <c r="AU68" t="s">
        <v>356</v>
      </c>
    </row>
    <row r="69" spans="1:48" x14ac:dyDescent="0.25">
      <c r="A69" t="s">
        <v>37</v>
      </c>
      <c r="B69">
        <v>7.7046958642074603</v>
      </c>
      <c r="C69">
        <v>5.2251583456723602E-3</v>
      </c>
      <c r="D69">
        <v>6.0930968692942402</v>
      </c>
      <c r="E69">
        <v>-77.149684966582896</v>
      </c>
      <c r="F69" s="1">
        <v>0</v>
      </c>
      <c r="G69" s="1">
        <v>0</v>
      </c>
      <c r="H69">
        <v>3.0025460857444601</v>
      </c>
      <c r="I69">
        <v>-173.68027751774599</v>
      </c>
      <c r="J69">
        <v>-186.598382552098</v>
      </c>
      <c r="K69">
        <v>-175.964692722368</v>
      </c>
      <c r="L69">
        <v>-157.14162122978499</v>
      </c>
      <c r="M69">
        <v>21.214612890164201</v>
      </c>
      <c r="N69">
        <v>90.881980017593307</v>
      </c>
      <c r="O69">
        <v>80.021082541570195</v>
      </c>
      <c r="P69">
        <v>241316.68918687501</v>
      </c>
      <c r="Q69">
        <v>282045.28799311299</v>
      </c>
      <c r="R69">
        <v>80.882370756468504</v>
      </c>
      <c r="S69">
        <v>658.958525730529</v>
      </c>
      <c r="T69" s="1">
        <v>0</v>
      </c>
      <c r="U69">
        <v>0.65854765202509902</v>
      </c>
      <c r="V69" s="1">
        <v>0</v>
      </c>
      <c r="W69">
        <v>0.143233259850234</v>
      </c>
      <c r="X69">
        <v>0.19821908812466499</v>
      </c>
      <c r="Y69" s="1">
        <v>0</v>
      </c>
      <c r="Z69">
        <v>1</v>
      </c>
      <c r="AA69">
        <v>2.9446162830485398E-4</v>
      </c>
      <c r="AB69">
        <v>4.9304439296630302E-3</v>
      </c>
      <c r="AC69">
        <v>4.54868486915004E-3</v>
      </c>
      <c r="AD69" s="1">
        <v>0</v>
      </c>
      <c r="AE69">
        <v>0.150868066684339</v>
      </c>
      <c r="AF69" s="1">
        <v>6.78906300079529E-4</v>
      </c>
      <c r="AG69" s="1">
        <v>0</v>
      </c>
      <c r="AH69">
        <v>5.2738133974471504</v>
      </c>
      <c r="AI69">
        <v>9.3093688046974599E-2</v>
      </c>
      <c r="AJ69">
        <v>0.95160676929360399</v>
      </c>
      <c r="AK69" t="s">
        <v>79</v>
      </c>
      <c r="AL69" t="s">
        <v>80</v>
      </c>
      <c r="AM69">
        <v>169162999.12</v>
      </c>
      <c r="AN69">
        <v>701</v>
      </c>
      <c r="AO69" s="1">
        <f>AA69+AC69*$AO$2+AF69*AT69</f>
        <v>5.5220527975344226E-3</v>
      </c>
      <c r="AP69" s="5">
        <f>100*(1-(1-AO69)^12)</f>
        <v>6.4288679469777126</v>
      </c>
      <c r="AQ69" s="3">
        <f>(1-(1-B69/100)^(1/12))- AO69</f>
        <v>1.1370863660640817E-3</v>
      </c>
      <c r="AR69" s="15">
        <f>B69/AP69-1</f>
        <v>0.19845296679791491</v>
      </c>
      <c r="AT69" s="15">
        <v>1</v>
      </c>
      <c r="AU69">
        <f>AF69/AE69</f>
        <v>4.5000000000000231E-3</v>
      </c>
    </row>
    <row r="70" spans="1:48" x14ac:dyDescent="0.25">
      <c r="A70" t="s">
        <v>37</v>
      </c>
      <c r="B70">
        <v>9.9771171231302098</v>
      </c>
      <c r="C70">
        <v>5.1433498278081798E-3</v>
      </c>
      <c r="D70">
        <v>6.0003820958871801</v>
      </c>
      <c r="E70">
        <v>-57.785571232445797</v>
      </c>
      <c r="F70" s="1">
        <v>0</v>
      </c>
      <c r="G70" s="1">
        <v>0</v>
      </c>
      <c r="H70">
        <v>3.2347597060203799</v>
      </c>
      <c r="I70">
        <v>-152.87434732203101</v>
      </c>
      <c r="J70">
        <v>-166.637803768781</v>
      </c>
      <c r="K70">
        <v>-157.43265716289901</v>
      </c>
      <c r="L70">
        <v>-136.10601109262601</v>
      </c>
      <c r="M70">
        <v>21.218646938992201</v>
      </c>
      <c r="N70">
        <v>92.072360535094603</v>
      </c>
      <c r="O70">
        <v>81.016049167435199</v>
      </c>
      <c r="P70">
        <v>238015.98983938</v>
      </c>
      <c r="Q70">
        <v>277350.893495825</v>
      </c>
      <c r="R70">
        <v>82.162345309007094</v>
      </c>
      <c r="S70">
        <v>666.97137357922998</v>
      </c>
      <c r="T70">
        <v>1.48203225183251E-4</v>
      </c>
      <c r="U70">
        <v>0.64711844996106604</v>
      </c>
      <c r="V70" s="1">
        <v>0</v>
      </c>
      <c r="W70">
        <v>0.144571245472077</v>
      </c>
      <c r="X70">
        <v>0.20831030456685501</v>
      </c>
      <c r="Y70" s="1">
        <v>0</v>
      </c>
      <c r="Z70">
        <v>1</v>
      </c>
      <c r="AA70">
        <v>2.96319064003679E-4</v>
      </c>
      <c r="AB70">
        <v>4.8466183862715898E-3</v>
      </c>
      <c r="AC70">
        <v>4.5480169351442496E-3</v>
      </c>
      <c r="AD70" s="1">
        <v>4.97374182686577E-9</v>
      </c>
      <c r="AE70">
        <v>0.13030223522578199</v>
      </c>
      <c r="AF70">
        <v>1.6027174932771199E-3</v>
      </c>
      <c r="AG70" s="1">
        <v>0</v>
      </c>
      <c r="AH70">
        <v>5.4035552650003504</v>
      </c>
      <c r="AI70">
        <v>9.4931238052121905E-2</v>
      </c>
      <c r="AJ70">
        <v>4.2094920395943296</v>
      </c>
      <c r="AK70" t="s">
        <v>81</v>
      </c>
      <c r="AL70" t="s">
        <v>82</v>
      </c>
      <c r="AM70">
        <v>1259580618.23</v>
      </c>
      <c r="AN70">
        <v>5292</v>
      </c>
      <c r="AO70" s="1">
        <f t="shared" ref="AO70:AO85" si="23">AA70+AC70*$AO$2+AF70*AT70</f>
        <v>6.4470534924250481E-3</v>
      </c>
      <c r="AP70" s="5">
        <f t="shared" ref="AP70:AP85" si="24">100*(1-(1-AO70)^12)</f>
        <v>7.4679491662478004</v>
      </c>
      <c r="AQ70" s="3">
        <f t="shared" ref="AQ70:AQ85" si="25">(1-(1-B70/100)^(1/12))- AO70</f>
        <v>2.2735572763565633E-3</v>
      </c>
      <c r="AR70" s="15">
        <f t="shared" ref="AR70:AR85" si="26">B70/AP70-1</f>
        <v>0.33599156890661019</v>
      </c>
      <c r="AT70" s="15">
        <v>1</v>
      </c>
      <c r="AU70">
        <f t="shared" ref="AU70:AU85" si="27">AF70/AE70</f>
        <v>1.2300000000000011E-2</v>
      </c>
      <c r="AV70">
        <f>AU70*AT70</f>
        <v>1.2300000000000011E-2</v>
      </c>
    </row>
    <row r="71" spans="1:48" s="9" customFormat="1" x14ac:dyDescent="0.25">
      <c r="A71" s="9" t="s">
        <v>37</v>
      </c>
      <c r="B71" s="9">
        <v>8.6791757691411195</v>
      </c>
      <c r="C71" s="9">
        <v>6.3349451600748299E-3</v>
      </c>
      <c r="D71" s="9">
        <v>7.3425802562344202</v>
      </c>
      <c r="E71" s="9">
        <v>-43.843014353570702</v>
      </c>
      <c r="F71" s="13">
        <v>0</v>
      </c>
      <c r="G71" s="13">
        <v>0</v>
      </c>
      <c r="H71" s="9">
        <v>3.30733870396991</v>
      </c>
      <c r="I71" s="9">
        <v>-127.28621334329399</v>
      </c>
      <c r="J71" s="9">
        <v>-144.993988859127</v>
      </c>
      <c r="K71" s="9">
        <v>-131.24928414561299</v>
      </c>
      <c r="L71" s="9">
        <v>-110.076853391893</v>
      </c>
      <c r="M71" s="9">
        <v>19.8531714426551</v>
      </c>
      <c r="N71" s="9">
        <v>91.996414924344904</v>
      </c>
      <c r="O71" s="9">
        <v>81.267168667257096</v>
      </c>
      <c r="P71" s="9">
        <v>231906.23144376001</v>
      </c>
      <c r="Q71" s="9">
        <v>276660.87935293501</v>
      </c>
      <c r="R71" s="9">
        <v>82.419116315844903</v>
      </c>
      <c r="S71" s="9">
        <v>664.94516985281598</v>
      </c>
      <c r="T71" s="9">
        <v>5.0361515417249802E-4</v>
      </c>
      <c r="U71" s="9">
        <v>0.60070102292036098</v>
      </c>
      <c r="V71" s="13">
        <v>0</v>
      </c>
      <c r="W71" s="9">
        <v>0.18134487714518799</v>
      </c>
      <c r="X71" s="9">
        <v>0.21795409993445</v>
      </c>
      <c r="Y71" s="13">
        <v>0</v>
      </c>
      <c r="Z71" s="9">
        <v>1</v>
      </c>
      <c r="AA71" s="9">
        <v>2.9740307118606698E-4</v>
      </c>
      <c r="AB71" s="9">
        <v>6.0354089355623896E-3</v>
      </c>
      <c r="AC71" s="9">
        <v>5.8896046845988703E-3</v>
      </c>
      <c r="AD71" s="13">
        <v>5.2102171730162597E-7</v>
      </c>
      <c r="AE71" s="9">
        <v>0.13040425078121001</v>
      </c>
      <c r="AF71" s="9">
        <v>2.1647105629680899E-3</v>
      </c>
      <c r="AG71" s="13">
        <v>2.5623923607377102E-8</v>
      </c>
      <c r="AH71" s="9">
        <v>5.7429862412622397</v>
      </c>
      <c r="AI71" s="9">
        <v>9.3917023407326897E-2</v>
      </c>
      <c r="AJ71" s="9">
        <v>3.9512682964867798</v>
      </c>
      <c r="AK71" s="9" t="s">
        <v>83</v>
      </c>
      <c r="AL71" s="9" t="s">
        <v>84</v>
      </c>
      <c r="AM71" s="9">
        <v>11799620962.09</v>
      </c>
      <c r="AN71" s="9">
        <v>50881</v>
      </c>
      <c r="AO71" s="13">
        <f t="shared" si="23"/>
        <v>8.3517183187530285E-3</v>
      </c>
      <c r="AP71" s="61">
        <f t="shared" si="24"/>
        <v>9.574282360092667</v>
      </c>
      <c r="AQ71" s="19">
        <f t="shared" si="25"/>
        <v>-8.1432314718454454E-4</v>
      </c>
      <c r="AR71" s="16">
        <f t="shared" si="26"/>
        <v>-9.3490724138501791E-2</v>
      </c>
      <c r="AT71" s="16">
        <v>1</v>
      </c>
      <c r="AU71" s="9">
        <f t="shared" si="27"/>
        <v>1.6600000000000028E-2</v>
      </c>
      <c r="AV71" s="9">
        <f t="shared" ref="AV71:AV85" si="28">AU71*AT71</f>
        <v>1.6600000000000028E-2</v>
      </c>
    </row>
    <row r="72" spans="1:48" s="9" customFormat="1" x14ac:dyDescent="0.25">
      <c r="A72" s="9" t="s">
        <v>37</v>
      </c>
      <c r="B72" s="9">
        <v>10.143279444534899</v>
      </c>
      <c r="C72" s="9">
        <v>7.0413096649173997E-3</v>
      </c>
      <c r="D72" s="9">
        <v>8.1299033871708506</v>
      </c>
      <c r="E72" s="9">
        <v>-32.248193530486603</v>
      </c>
      <c r="F72" s="13">
        <v>0</v>
      </c>
      <c r="G72" s="13">
        <v>0</v>
      </c>
      <c r="H72" s="9">
        <v>3.4698256396991898</v>
      </c>
      <c r="I72" s="9">
        <v>-105.158173957987</v>
      </c>
      <c r="J72" s="9">
        <v>-120.12787759506701</v>
      </c>
      <c r="K72" s="9">
        <v>-115.20109450123201</v>
      </c>
      <c r="L72" s="9">
        <v>-86.603435455221998</v>
      </c>
      <c r="M72" s="9">
        <v>19.059911300990098</v>
      </c>
      <c r="N72" s="9">
        <v>90.465485073942503</v>
      </c>
      <c r="O72" s="9">
        <v>79.923031500068404</v>
      </c>
      <c r="P72" s="9">
        <v>215088.31233787001</v>
      </c>
      <c r="Q72" s="9">
        <v>263795.61258608702</v>
      </c>
      <c r="R72" s="9">
        <v>82.028744946030898</v>
      </c>
      <c r="S72" s="9">
        <v>668.12879485405597</v>
      </c>
      <c r="T72" s="9">
        <v>3.80363249237448E-4</v>
      </c>
      <c r="U72" s="9">
        <v>0.58155189348710701</v>
      </c>
      <c r="V72" s="13">
        <v>0</v>
      </c>
      <c r="W72" s="9">
        <v>0.176193266604247</v>
      </c>
      <c r="X72" s="9">
        <v>0.24225483990864399</v>
      </c>
      <c r="Y72" s="13">
        <v>0</v>
      </c>
      <c r="Z72" s="9">
        <v>1</v>
      </c>
      <c r="AA72" s="9">
        <v>3.0031560818152999E-4</v>
      </c>
      <c r="AB72" s="9">
        <v>6.6816287485631596E-3</v>
      </c>
      <c r="AC72" s="9">
        <v>6.2093887267970502E-3</v>
      </c>
      <c r="AD72" s="13">
        <v>5.1201954496336804E-7</v>
      </c>
      <c r="AE72" s="9">
        <v>0.16238288300041601</v>
      </c>
      <c r="AF72" s="9">
        <v>3.0203216238077401E-3</v>
      </c>
      <c r="AG72" s="9">
        <v>1.0486133616793201E-6</v>
      </c>
      <c r="AH72" s="9">
        <v>6.1723010513505496</v>
      </c>
      <c r="AI72" s="9">
        <v>9.6376269889102001E-2</v>
      </c>
      <c r="AJ72" s="9">
        <v>16.841518386033702</v>
      </c>
      <c r="AK72" s="9" t="s">
        <v>85</v>
      </c>
      <c r="AL72" s="9" t="s">
        <v>86</v>
      </c>
      <c r="AM72" s="9">
        <v>21979229372.869999</v>
      </c>
      <c r="AN72" s="9">
        <v>102187</v>
      </c>
      <c r="AO72" s="13">
        <f t="shared" si="23"/>
        <v>9.5300259587863204E-3</v>
      </c>
      <c r="AP72" s="61">
        <f t="shared" si="24"/>
        <v>10.855249465646633</v>
      </c>
      <c r="AQ72" s="19">
        <f t="shared" si="25"/>
        <v>-6.5681251443155432E-4</v>
      </c>
      <c r="AR72" s="16">
        <f t="shared" si="26"/>
        <v>-6.5587624067497408E-2</v>
      </c>
      <c r="AT72" s="16">
        <v>1</v>
      </c>
      <c r="AU72" s="9">
        <f t="shared" si="27"/>
        <v>1.8600000000000016E-2</v>
      </c>
      <c r="AV72" s="9">
        <f t="shared" si="28"/>
        <v>1.8600000000000016E-2</v>
      </c>
    </row>
    <row r="73" spans="1:48" s="9" customFormat="1" x14ac:dyDescent="0.25">
      <c r="A73" s="9" t="s">
        <v>37</v>
      </c>
      <c r="B73" s="9">
        <v>11.6621549483522</v>
      </c>
      <c r="C73" s="9">
        <v>8.1841085301887495E-3</v>
      </c>
      <c r="D73" s="9">
        <v>9.3907051808716098</v>
      </c>
      <c r="E73" s="9">
        <v>-25.5878116616806</v>
      </c>
      <c r="F73" s="13">
        <v>0</v>
      </c>
      <c r="G73" s="13">
        <v>0</v>
      </c>
      <c r="H73" s="9">
        <v>3.6007420991484702</v>
      </c>
      <c r="I73" s="9">
        <v>-80.407600057061899</v>
      </c>
      <c r="J73" s="9">
        <v>-94.315053370956804</v>
      </c>
      <c r="K73" s="9">
        <v>-94.8559430526402</v>
      </c>
      <c r="L73" s="9">
        <v>-61.235004539793998</v>
      </c>
      <c r="M73" s="9">
        <v>17.954871342154402</v>
      </c>
      <c r="N73" s="9">
        <v>89.241499511891504</v>
      </c>
      <c r="O73" s="9">
        <v>78.940181379665006</v>
      </c>
      <c r="P73" s="9">
        <v>208173.197334661</v>
      </c>
      <c r="Q73" s="9">
        <v>257591.52058763799</v>
      </c>
      <c r="R73" s="9">
        <v>81.743694240384599</v>
      </c>
      <c r="S73" s="9">
        <v>671.35418279234</v>
      </c>
      <c r="T73" s="9">
        <v>4.4980816517760797E-4</v>
      </c>
      <c r="U73" s="9">
        <v>0.55423146181962901</v>
      </c>
      <c r="V73" s="13">
        <v>0</v>
      </c>
      <c r="W73" s="9">
        <v>0.18064431642149001</v>
      </c>
      <c r="X73" s="9">
        <v>0.26512422175887901</v>
      </c>
      <c r="Y73" s="13">
        <v>0</v>
      </c>
      <c r="Z73" s="9">
        <v>1</v>
      </c>
      <c r="AA73" s="9">
        <v>3.0202410536564901E-4</v>
      </c>
      <c r="AB73" s="9">
        <v>7.6578794711385702E-3</v>
      </c>
      <c r="AC73" s="9">
        <v>6.7271726791522397E-3</v>
      </c>
      <c r="AD73" s="13">
        <v>5.7624148320419096E-7</v>
      </c>
      <c r="AE73" s="9">
        <v>0.18146951857645799</v>
      </c>
      <c r="AF73" s="9">
        <v>3.7382720826750499E-3</v>
      </c>
      <c r="AG73" s="9">
        <v>1.52184011692414E-5</v>
      </c>
      <c r="AH73" s="9">
        <v>6.6979851426621799</v>
      </c>
      <c r="AI73" s="9">
        <v>9.7752512146904502E-2</v>
      </c>
      <c r="AJ73" s="9">
        <v>40.047450329046697</v>
      </c>
      <c r="AK73" s="9" t="s">
        <v>87</v>
      </c>
      <c r="AL73" s="9" t="s">
        <v>88</v>
      </c>
      <c r="AM73" s="9">
        <v>39704873927.639999</v>
      </c>
      <c r="AN73" s="9">
        <v>190730</v>
      </c>
      <c r="AO73" s="13">
        <f t="shared" si="23"/>
        <v>1.0767468867192938E-2</v>
      </c>
      <c r="AP73" s="61">
        <f t="shared" si="24"/>
        <v>12.18257923500593</v>
      </c>
      <c r="AQ73" s="19">
        <f t="shared" si="25"/>
        <v>-4.8721119029005583E-4</v>
      </c>
      <c r="AR73" s="16">
        <f t="shared" si="26"/>
        <v>-4.2718727833784276E-2</v>
      </c>
      <c r="AT73" s="16">
        <v>1</v>
      </c>
      <c r="AU73" s="9">
        <f t="shared" si="27"/>
        <v>2.0600000000000084E-2</v>
      </c>
      <c r="AV73" s="9">
        <f t="shared" si="28"/>
        <v>2.0600000000000084E-2</v>
      </c>
    </row>
    <row r="74" spans="1:48" s="9" customFormat="1" x14ac:dyDescent="0.25">
      <c r="A74" s="9" t="s">
        <v>37</v>
      </c>
      <c r="B74" s="9">
        <v>15.6266075102277</v>
      </c>
      <c r="C74" s="9">
        <v>8.8783718716459493E-3</v>
      </c>
      <c r="D74" s="9">
        <v>10.1488913129383</v>
      </c>
      <c r="E74" s="9">
        <v>-24.278878136970199</v>
      </c>
      <c r="F74" s="13">
        <v>0</v>
      </c>
      <c r="G74" s="13">
        <v>0</v>
      </c>
      <c r="H74" s="9">
        <v>3.5872381386049299</v>
      </c>
      <c r="I74" s="9">
        <v>-56.573283984822602</v>
      </c>
      <c r="J74" s="9">
        <v>-72.314225738358701</v>
      </c>
      <c r="K74" s="9">
        <v>-72.523176724236905</v>
      </c>
      <c r="L74" s="9">
        <v>-37.718431720327601</v>
      </c>
      <c r="M74" s="9">
        <v>16.7939226765629</v>
      </c>
      <c r="N74" s="9">
        <v>88.831437461312504</v>
      </c>
      <c r="O74" s="9">
        <v>78.595266270225196</v>
      </c>
      <c r="P74" s="9">
        <v>211670.659366401</v>
      </c>
      <c r="Q74" s="9">
        <v>263751.41490886698</v>
      </c>
      <c r="R74" s="9">
        <v>81.861615247424695</v>
      </c>
      <c r="S74" s="9">
        <v>675.781182838522</v>
      </c>
      <c r="T74" s="9">
        <v>3.7654058885940798E-4</v>
      </c>
      <c r="U74" s="9">
        <v>0.53175859702235895</v>
      </c>
      <c r="V74" s="13">
        <v>0</v>
      </c>
      <c r="W74" s="9">
        <v>0.19726134862254999</v>
      </c>
      <c r="X74" s="9">
        <v>0.27098005435508898</v>
      </c>
      <c r="Y74" s="13">
        <v>0</v>
      </c>
      <c r="Z74" s="9">
        <v>1</v>
      </c>
      <c r="AA74" s="9">
        <v>3.0011935366415401E-4</v>
      </c>
      <c r="AB74" s="9">
        <v>8.0861998358249306E-3</v>
      </c>
      <c r="AC74" s="9">
        <v>7.0043846998313897E-3</v>
      </c>
      <c r="AD74" s="13">
        <v>3.9550261287110902E-7</v>
      </c>
      <c r="AE74" s="9">
        <v>0.18232728297042899</v>
      </c>
      <c r="AF74" s="9">
        <v>4.1114802309831699E-3</v>
      </c>
      <c r="AG74" s="9">
        <v>8.4311704007894E-5</v>
      </c>
      <c r="AH74" s="9">
        <v>7.3016588082721903</v>
      </c>
      <c r="AI74" s="9">
        <v>9.9695316517510305E-2</v>
      </c>
      <c r="AJ74" s="9">
        <v>71.384829343455493</v>
      </c>
      <c r="AK74" s="9" t="s">
        <v>89</v>
      </c>
      <c r="AL74" s="9" t="s">
        <v>90</v>
      </c>
      <c r="AM74" s="9">
        <v>61296436221.959999</v>
      </c>
      <c r="AN74" s="9">
        <v>289584</v>
      </c>
      <c r="AO74" s="13">
        <f t="shared" si="23"/>
        <v>1.1415984284478714E-2</v>
      </c>
      <c r="AP74" s="61">
        <f t="shared" si="24"/>
        <v>12.870943823131098</v>
      </c>
      <c r="AQ74" s="19">
        <f t="shared" si="25"/>
        <v>2.6440774233317758E-3</v>
      </c>
      <c r="AR74" s="16">
        <f t="shared" si="26"/>
        <v>0.21409958158190734</v>
      </c>
      <c r="AT74" s="16">
        <v>1</v>
      </c>
      <c r="AU74" s="9">
        <f t="shared" si="27"/>
        <v>2.254999999999998E-2</v>
      </c>
      <c r="AV74" s="9">
        <f t="shared" si="28"/>
        <v>2.254999999999998E-2</v>
      </c>
    </row>
    <row r="75" spans="1:48" s="9" customFormat="1" x14ac:dyDescent="0.25">
      <c r="A75" s="9" t="s">
        <v>37</v>
      </c>
      <c r="B75" s="9">
        <v>16.925979550235699</v>
      </c>
      <c r="C75" s="9">
        <v>9.7597990210938502E-3</v>
      </c>
      <c r="D75" s="9">
        <v>11.103094813608299</v>
      </c>
      <c r="E75" s="9">
        <v>-15.284355874127399</v>
      </c>
      <c r="F75" s="13">
        <v>0</v>
      </c>
      <c r="G75" s="13">
        <v>0</v>
      </c>
      <c r="H75" s="9">
        <v>3.7231733291037998</v>
      </c>
      <c r="I75" s="9">
        <v>-31.578102816090698</v>
      </c>
      <c r="J75" s="9">
        <v>-47.227359394013</v>
      </c>
      <c r="K75" s="9">
        <v>-50.223905275899497</v>
      </c>
      <c r="L75" s="9">
        <v>-12.210912761063399</v>
      </c>
      <c r="M75" s="9">
        <v>16.695902714612799</v>
      </c>
      <c r="N75" s="9">
        <v>87.526839107029005</v>
      </c>
      <c r="O75" s="9">
        <v>77.450704201264003</v>
      </c>
      <c r="P75" s="9">
        <v>206068.18265346301</v>
      </c>
      <c r="Q75" s="9">
        <v>260367.91177165101</v>
      </c>
      <c r="R75" s="9">
        <v>81.645888939448596</v>
      </c>
      <c r="S75" s="9">
        <v>677.68568956950298</v>
      </c>
      <c r="T75" s="9">
        <v>4.9502157409205298E-4</v>
      </c>
      <c r="U75" s="9">
        <v>0.493933371617092</v>
      </c>
      <c r="V75" s="13">
        <v>0</v>
      </c>
      <c r="W75" s="9">
        <v>0.20641759473108701</v>
      </c>
      <c r="X75" s="9">
        <v>0.299649033651819</v>
      </c>
      <c r="Y75" s="13">
        <v>0</v>
      </c>
      <c r="Z75" s="9">
        <v>1</v>
      </c>
      <c r="AA75" s="9">
        <v>2.9857374758255299E-4</v>
      </c>
      <c r="AB75" s="9">
        <v>8.3566681216858205E-3</v>
      </c>
      <c r="AC75" s="9">
        <v>7.2805789131535096E-3</v>
      </c>
      <c r="AD75" s="13">
        <v>3.87582174787788E-7</v>
      </c>
      <c r="AE75" s="9">
        <v>0.19945051557839999</v>
      </c>
      <c r="AF75" s="9">
        <v>4.8865376316707997E-3</v>
      </c>
      <c r="AG75" s="9">
        <v>5.9686070980234098E-4</v>
      </c>
      <c r="AH75" s="9">
        <v>7.3954954470284999</v>
      </c>
      <c r="AI75" s="9">
        <v>0.100454336682819</v>
      </c>
      <c r="AJ75" s="9">
        <v>160.422550985096</v>
      </c>
      <c r="AK75" s="9" t="s">
        <v>91</v>
      </c>
      <c r="AL75" s="9" t="s">
        <v>92</v>
      </c>
      <c r="AM75" s="9">
        <v>73107633432.699997</v>
      </c>
      <c r="AN75" s="9">
        <v>354774</v>
      </c>
      <c r="AO75" s="13">
        <f t="shared" si="23"/>
        <v>1.2465690292406862E-2</v>
      </c>
      <c r="AP75" s="61">
        <f t="shared" si="24"/>
        <v>13.974675799398462</v>
      </c>
      <c r="AQ75" s="19">
        <f t="shared" si="25"/>
        <v>2.8687022352372627E-3</v>
      </c>
      <c r="AR75" s="16">
        <f t="shared" si="26"/>
        <v>0.21118942530060525</v>
      </c>
      <c r="AT75" s="16">
        <v>1</v>
      </c>
      <c r="AU75" s="9">
        <f t="shared" si="27"/>
        <v>2.4500000000000001E-2</v>
      </c>
      <c r="AV75" s="9">
        <f t="shared" si="28"/>
        <v>2.4500000000000001E-2</v>
      </c>
    </row>
    <row r="76" spans="1:48" x14ac:dyDescent="0.25">
      <c r="A76" t="s">
        <v>37</v>
      </c>
      <c r="B76">
        <v>18.6054776666161</v>
      </c>
      <c r="C76">
        <v>1.11814804372897E-2</v>
      </c>
      <c r="D76">
        <v>12.622603449170199</v>
      </c>
      <c r="E76">
        <v>-6.4056925601116896</v>
      </c>
      <c r="F76" s="1">
        <v>0</v>
      </c>
      <c r="G76" s="1">
        <v>0</v>
      </c>
      <c r="H76">
        <v>3.8226072015069201</v>
      </c>
      <c r="I76">
        <v>-8.8974537079580305</v>
      </c>
      <c r="J76">
        <v>-26.323261634923501</v>
      </c>
      <c r="K76">
        <v>-28.688570191524001</v>
      </c>
      <c r="L76">
        <v>11.545281115798099</v>
      </c>
      <c r="M76">
        <v>17.0872241400813</v>
      </c>
      <c r="N76">
        <v>86.941619182890804</v>
      </c>
      <c r="O76">
        <v>76.912629089472205</v>
      </c>
      <c r="P76">
        <v>195139.43070814299</v>
      </c>
      <c r="Q76">
        <v>246409.578959348</v>
      </c>
      <c r="R76">
        <v>81.695484942524601</v>
      </c>
      <c r="S76">
        <v>678.57797683436002</v>
      </c>
      <c r="T76">
        <v>4.4782526095864402E-4</v>
      </c>
      <c r="U76">
        <v>0.52890920239091899</v>
      </c>
      <c r="V76" s="1">
        <v>0</v>
      </c>
      <c r="W76">
        <v>0.174002765820988</v>
      </c>
      <c r="X76">
        <v>0.29708803178809201</v>
      </c>
      <c r="Y76" s="1">
        <v>0</v>
      </c>
      <c r="Z76">
        <v>1</v>
      </c>
      <c r="AA76">
        <v>2.9874697352511498E-4</v>
      </c>
      <c r="AB76">
        <v>8.2378417455484E-3</v>
      </c>
      <c r="AC76">
        <v>7.3403553913952398E-3</v>
      </c>
      <c r="AD76" s="1">
        <v>2.90788823775735E-7</v>
      </c>
      <c r="AE76">
        <v>0.199878393953554</v>
      </c>
      <c r="AF76">
        <v>5.6365707094902196E-3</v>
      </c>
      <c r="AG76">
        <v>2.0715355219017798E-3</v>
      </c>
      <c r="AH76">
        <v>7.23805654140725</v>
      </c>
      <c r="AI76">
        <v>0.10048998156859699</v>
      </c>
      <c r="AJ76">
        <v>278.16317383913798</v>
      </c>
      <c r="AK76" t="s">
        <v>93</v>
      </c>
      <c r="AL76" t="s">
        <v>94</v>
      </c>
      <c r="AM76">
        <v>81556183391.300003</v>
      </c>
      <c r="AN76">
        <v>417938</v>
      </c>
      <c r="AO76" s="1">
        <f t="shared" si="23"/>
        <v>1.3275673074410573E-2</v>
      </c>
      <c r="AP76" s="5">
        <f t="shared" si="24"/>
        <v>14.817569742755376</v>
      </c>
      <c r="AQ76" s="3">
        <f t="shared" si="25"/>
        <v>3.7331986592773515E-3</v>
      </c>
      <c r="AR76" s="15">
        <f t="shared" si="26"/>
        <v>0.25563624734836909</v>
      </c>
      <c r="AT76" s="15">
        <v>1</v>
      </c>
      <c r="AU76">
        <f t="shared" si="27"/>
        <v>2.8199999999999985E-2</v>
      </c>
      <c r="AV76">
        <f t="shared" si="28"/>
        <v>2.8199999999999985E-2</v>
      </c>
    </row>
    <row r="77" spans="1:48" x14ac:dyDescent="0.25">
      <c r="A77" t="s">
        <v>37</v>
      </c>
      <c r="B77">
        <v>20.540562199189502</v>
      </c>
      <c r="C77">
        <v>1.29412774323129E-2</v>
      </c>
      <c r="D77">
        <v>14.470508836603299</v>
      </c>
      <c r="E77">
        <v>4.7565303113733304</v>
      </c>
      <c r="F77" s="1">
        <v>0</v>
      </c>
      <c r="G77" s="1">
        <v>0</v>
      </c>
      <c r="H77">
        <v>3.9586090547129902</v>
      </c>
      <c r="I77">
        <v>13.8316681867481</v>
      </c>
      <c r="J77">
        <v>2.4431409954938901</v>
      </c>
      <c r="K77">
        <v>-14.056671661588</v>
      </c>
      <c r="L77">
        <v>36.170692112052102</v>
      </c>
      <c r="M77">
        <v>17.401424057757001</v>
      </c>
      <c r="N77">
        <v>84.596816769323596</v>
      </c>
      <c r="O77">
        <v>74.819173346748101</v>
      </c>
      <c r="P77">
        <v>178596.76078619101</v>
      </c>
      <c r="Q77">
        <v>228653.23062505</v>
      </c>
      <c r="R77">
        <v>81.249845975262701</v>
      </c>
      <c r="S77">
        <v>687.89337351985705</v>
      </c>
      <c r="T77">
        <v>3.3357104247378101E-4</v>
      </c>
      <c r="U77">
        <v>0.56200939490650204</v>
      </c>
      <c r="V77" s="1">
        <v>0</v>
      </c>
      <c r="W77">
        <v>0.135551222405669</v>
      </c>
      <c r="X77">
        <v>0.302439382687828</v>
      </c>
      <c r="Y77" s="1">
        <v>0</v>
      </c>
      <c r="Z77">
        <v>1</v>
      </c>
      <c r="AA77">
        <v>3.0205314669258499E-4</v>
      </c>
      <c r="AB77">
        <v>8.0802723958200099E-3</v>
      </c>
      <c r="AC77">
        <v>7.3575427707396101E-3</v>
      </c>
      <c r="AD77" s="1">
        <v>3.7728559907142E-7</v>
      </c>
      <c r="AE77">
        <v>0.22763569961050301</v>
      </c>
      <c r="AF77">
        <v>6.6697259985877399E-3</v>
      </c>
      <c r="AG77">
        <v>4.0236741618605298E-3</v>
      </c>
      <c r="AH77">
        <v>7.1071836056013797</v>
      </c>
      <c r="AI77">
        <v>0.10052348377642301</v>
      </c>
      <c r="AJ77">
        <v>514.74878402670402</v>
      </c>
      <c r="AK77" t="s">
        <v>95</v>
      </c>
      <c r="AL77" t="s">
        <v>96</v>
      </c>
      <c r="AM77">
        <v>52600496583.510002</v>
      </c>
      <c r="AN77">
        <v>294521</v>
      </c>
      <c r="AO77" s="1">
        <f t="shared" si="23"/>
        <v>1.4329321916019936E-2</v>
      </c>
      <c r="AP77" s="5">
        <f t="shared" si="24"/>
        <v>15.902701051711709</v>
      </c>
      <c r="AQ77" s="3">
        <f t="shared" si="25"/>
        <v>4.6485790012014659E-3</v>
      </c>
      <c r="AR77" s="15">
        <f t="shared" si="26"/>
        <v>0.29163983730792631</v>
      </c>
      <c r="AT77" s="15">
        <v>1</v>
      </c>
      <c r="AU77">
        <f t="shared" si="27"/>
        <v>2.9300000000000007E-2</v>
      </c>
      <c r="AV77">
        <f t="shared" si="28"/>
        <v>2.9300000000000007E-2</v>
      </c>
    </row>
    <row r="78" spans="1:48" x14ac:dyDescent="0.25">
      <c r="A78" t="s">
        <v>37</v>
      </c>
      <c r="B78">
        <v>23.2562306667763</v>
      </c>
      <c r="C78">
        <v>1.46559670723958E-2</v>
      </c>
      <c r="D78">
        <v>16.2365240535011</v>
      </c>
      <c r="E78">
        <v>14.7189149729207</v>
      </c>
      <c r="F78" s="1">
        <v>0</v>
      </c>
      <c r="G78" s="1">
        <v>0</v>
      </c>
      <c r="H78">
        <v>4.0766394640941499</v>
      </c>
      <c r="I78">
        <v>36.248687448495097</v>
      </c>
      <c r="J78">
        <v>28.2187206250005</v>
      </c>
      <c r="K78">
        <v>-1.9873876409806399E-2</v>
      </c>
      <c r="L78">
        <v>60.676249414563898</v>
      </c>
      <c r="M78">
        <v>17.959712747316502</v>
      </c>
      <c r="N78">
        <v>82.357332881918197</v>
      </c>
      <c r="O78">
        <v>72.765068651460794</v>
      </c>
      <c r="P78">
        <v>163251.930143537</v>
      </c>
      <c r="Q78">
        <v>209853.00943470301</v>
      </c>
      <c r="R78">
        <v>81.028344862326307</v>
      </c>
      <c r="S78">
        <v>696.67875444687002</v>
      </c>
      <c r="T78">
        <v>4.1353477648705203E-4</v>
      </c>
      <c r="U78">
        <v>0.59259468026100903</v>
      </c>
      <c r="V78" s="1">
        <v>0</v>
      </c>
      <c r="W78">
        <v>0.10245305875839</v>
      </c>
      <c r="X78">
        <v>0.30495226098059902</v>
      </c>
      <c r="Y78" s="1">
        <v>0</v>
      </c>
      <c r="Z78">
        <v>1</v>
      </c>
      <c r="AA78">
        <v>3.0706972512706699E-4</v>
      </c>
      <c r="AB78">
        <v>7.8701791271688099E-3</v>
      </c>
      <c r="AC78">
        <v>7.3281459388722398E-3</v>
      </c>
      <c r="AD78" s="1">
        <v>6.1431121300413204E-7</v>
      </c>
      <c r="AE78">
        <v>0.24748570756405699</v>
      </c>
      <c r="AF78">
        <v>7.3503255146525103E-3</v>
      </c>
      <c r="AG78">
        <v>6.0227785367400798E-3</v>
      </c>
      <c r="AH78">
        <v>6.8971699689592603</v>
      </c>
      <c r="AI78">
        <v>0.10073331058589099</v>
      </c>
      <c r="AJ78">
        <v>816.15179534864603</v>
      </c>
      <c r="AK78" t="s">
        <v>97</v>
      </c>
      <c r="AL78" t="s">
        <v>98</v>
      </c>
      <c r="AM78">
        <v>30605982107.52</v>
      </c>
      <c r="AN78">
        <v>187477</v>
      </c>
      <c r="AO78" s="1">
        <f t="shared" si="23"/>
        <v>1.4985541178651817E-2</v>
      </c>
      <c r="AP78" s="5">
        <f t="shared" si="24"/>
        <v>16.572108905368754</v>
      </c>
      <c r="AQ78" s="3">
        <f t="shared" si="25"/>
        <v>6.8311217963228262E-3</v>
      </c>
      <c r="AR78" s="15">
        <f t="shared" si="26"/>
        <v>0.40333561646110927</v>
      </c>
      <c r="AT78" s="15">
        <v>1</v>
      </c>
      <c r="AU78">
        <f t="shared" si="27"/>
        <v>2.970000000000007E-2</v>
      </c>
      <c r="AV78">
        <f t="shared" si="28"/>
        <v>2.970000000000007E-2</v>
      </c>
    </row>
    <row r="79" spans="1:48" x14ac:dyDescent="0.25">
      <c r="A79" t="s">
        <v>37</v>
      </c>
      <c r="B79">
        <v>25.394978820321601</v>
      </c>
      <c r="C79">
        <v>1.5279434707863301E-2</v>
      </c>
      <c r="D79">
        <v>16.870322456659199</v>
      </c>
      <c r="E79">
        <v>30.8213190988414</v>
      </c>
      <c r="F79" s="1">
        <v>0</v>
      </c>
      <c r="G79" s="1">
        <v>0</v>
      </c>
      <c r="H79">
        <v>4.2407321116605097</v>
      </c>
      <c r="I79">
        <v>57.7261779581534</v>
      </c>
      <c r="J79">
        <v>52.834136138370603</v>
      </c>
      <c r="K79">
        <v>15.5144289625959</v>
      </c>
      <c r="L79">
        <v>84.968419788204201</v>
      </c>
      <c r="M79">
        <v>18.207225092728301</v>
      </c>
      <c r="N79">
        <v>79.372443472348095</v>
      </c>
      <c r="O79">
        <v>70.097093304191304</v>
      </c>
      <c r="P79">
        <v>146203.28826584099</v>
      </c>
      <c r="Q79">
        <v>190298.63458772699</v>
      </c>
      <c r="R79">
        <v>80.726472022450395</v>
      </c>
      <c r="S79">
        <v>699.58185442566696</v>
      </c>
      <c r="T79">
        <v>6.0622369358342E-4</v>
      </c>
      <c r="U79">
        <v>0.61429936983394295</v>
      </c>
      <c r="V79" s="1">
        <v>0</v>
      </c>
      <c r="W79">
        <v>7.86132939927629E-2</v>
      </c>
      <c r="X79">
        <v>0.30708733617329298</v>
      </c>
      <c r="Y79" s="1">
        <v>0</v>
      </c>
      <c r="Z79">
        <v>1</v>
      </c>
      <c r="AA79">
        <v>3.1211317790433301E-4</v>
      </c>
      <c r="AB79">
        <v>7.6457294680343704E-3</v>
      </c>
      <c r="AC79">
        <v>7.2757450533412196E-3</v>
      </c>
      <c r="AD79" s="1">
        <v>9.0864962618354505E-7</v>
      </c>
      <c r="AE79">
        <v>0.26743524520533002</v>
      </c>
      <c r="AF79">
        <v>7.9963138316393907E-3</v>
      </c>
      <c r="AG79">
        <v>6.9187816609144999E-3</v>
      </c>
      <c r="AH79">
        <v>6.8158414913161502</v>
      </c>
      <c r="AI79">
        <v>0.10103369732549899</v>
      </c>
      <c r="AJ79">
        <v>1180.4682233044</v>
      </c>
      <c r="AK79" t="s">
        <v>99</v>
      </c>
      <c r="AL79" t="s">
        <v>100</v>
      </c>
      <c r="AM79">
        <v>12044226887.34</v>
      </c>
      <c r="AN79">
        <v>82380</v>
      </c>
      <c r="AO79" s="1">
        <f t="shared" si="23"/>
        <v>1.5584172062884944E-2</v>
      </c>
      <c r="AP79" s="5">
        <f t="shared" si="24"/>
        <v>17.178507079266868</v>
      </c>
      <c r="AQ79" s="3">
        <f t="shared" si="25"/>
        <v>8.5337592019945445E-3</v>
      </c>
      <c r="AR79" s="15">
        <f t="shared" si="26"/>
        <v>0.47829952295280531</v>
      </c>
      <c r="AT79" s="15">
        <v>1</v>
      </c>
      <c r="AU79">
        <f t="shared" si="27"/>
        <v>2.9900000000000086E-2</v>
      </c>
      <c r="AV79">
        <f t="shared" si="28"/>
        <v>2.9900000000000086E-2</v>
      </c>
    </row>
    <row r="80" spans="1:48" x14ac:dyDescent="0.25">
      <c r="A80" t="s">
        <v>37</v>
      </c>
      <c r="B80">
        <v>24.203324692494199</v>
      </c>
      <c r="C80">
        <v>1.47089457894527E-2</v>
      </c>
      <c r="D80">
        <v>16.290552323194898</v>
      </c>
      <c r="E80">
        <v>53.542527507349597</v>
      </c>
      <c r="F80" s="1">
        <v>0</v>
      </c>
      <c r="G80" s="1">
        <v>0</v>
      </c>
      <c r="H80">
        <v>4.4858892375631898</v>
      </c>
      <c r="I80">
        <v>78.781115666484496</v>
      </c>
      <c r="J80">
        <v>71.523105818071301</v>
      </c>
      <c r="K80">
        <v>37.574026485061701</v>
      </c>
      <c r="L80">
        <v>109.485237789724</v>
      </c>
      <c r="M80">
        <v>18.5459702137397</v>
      </c>
      <c r="N80">
        <v>79.372176463583301</v>
      </c>
      <c r="O80">
        <v>70.158773515526903</v>
      </c>
      <c r="P80">
        <v>129654.15659948401</v>
      </c>
      <c r="Q80">
        <v>172948.74331412601</v>
      </c>
      <c r="R80">
        <v>80.815160566348098</v>
      </c>
      <c r="S80">
        <v>697.20577796862301</v>
      </c>
      <c r="T80">
        <v>6.6282746829518199E-4</v>
      </c>
      <c r="U80">
        <v>0.66419591430976299</v>
      </c>
      <c r="V80" s="1">
        <v>0</v>
      </c>
      <c r="W80">
        <v>5.8439087952489803E-2</v>
      </c>
      <c r="X80">
        <v>0.27736499773774598</v>
      </c>
      <c r="Y80" s="1">
        <v>0</v>
      </c>
      <c r="Z80">
        <v>1</v>
      </c>
      <c r="AA80">
        <v>3.0662759525069299E-4</v>
      </c>
      <c r="AB80">
        <v>7.4252460550747103E-3</v>
      </c>
      <c r="AC80">
        <v>7.2950932975434004E-3</v>
      </c>
      <c r="AD80">
        <v>1.0618636764906901E-6</v>
      </c>
      <c r="AE80">
        <v>0.25801468084157497</v>
      </c>
      <c r="AF80">
        <v>7.7146389571630903E-3</v>
      </c>
      <c r="AG80">
        <v>6.5680941506790196E-3</v>
      </c>
      <c r="AH80">
        <v>6.6647831361650596</v>
      </c>
      <c r="AI80">
        <v>0.100765303603843</v>
      </c>
      <c r="AJ80">
        <v>1600.07710559924</v>
      </c>
      <c r="AK80" t="s">
        <v>101</v>
      </c>
      <c r="AL80" t="s">
        <v>102</v>
      </c>
      <c r="AM80">
        <v>4123520796.4899998</v>
      </c>
      <c r="AN80">
        <v>31804</v>
      </c>
      <c r="AO80" s="1">
        <f t="shared" si="23"/>
        <v>1.5316359849957183E-2</v>
      </c>
      <c r="AP80" s="5">
        <f t="shared" si="24"/>
        <v>16.90772119423173</v>
      </c>
      <c r="AQ80" s="3">
        <f t="shared" si="25"/>
        <v>7.5120176665228536E-3</v>
      </c>
      <c r="AR80" s="15">
        <f t="shared" si="26"/>
        <v>0.43149537506872604</v>
      </c>
      <c r="AT80" s="15">
        <v>1</v>
      </c>
      <c r="AU80">
        <f t="shared" si="27"/>
        <v>2.9899999999999996E-2</v>
      </c>
      <c r="AV80">
        <f t="shared" si="28"/>
        <v>2.9899999999999996E-2</v>
      </c>
    </row>
    <row r="81" spans="1:48" x14ac:dyDescent="0.25">
      <c r="A81" t="s">
        <v>37</v>
      </c>
      <c r="B81">
        <v>29.367883750208001</v>
      </c>
      <c r="C81">
        <v>1.52377607874242E-2</v>
      </c>
      <c r="D81">
        <v>16.828095500007201</v>
      </c>
      <c r="E81">
        <v>77.640661112709495</v>
      </c>
      <c r="F81" s="1">
        <v>0</v>
      </c>
      <c r="G81" s="1">
        <v>0</v>
      </c>
      <c r="H81">
        <v>4.7227443711539498</v>
      </c>
      <c r="I81">
        <v>100.98452687904999</v>
      </c>
      <c r="J81">
        <v>89.794631592089104</v>
      </c>
      <c r="K81">
        <v>60.898001755188297</v>
      </c>
      <c r="L81">
        <v>133.95430372935499</v>
      </c>
      <c r="M81">
        <v>18.673628119901402</v>
      </c>
      <c r="N81">
        <v>78.016490054206102</v>
      </c>
      <c r="O81">
        <v>68.979265217813193</v>
      </c>
      <c r="P81">
        <v>120699.03709158101</v>
      </c>
      <c r="Q81">
        <v>165435.85787548599</v>
      </c>
      <c r="R81">
        <v>80.954075076309095</v>
      </c>
      <c r="S81">
        <v>685.38115977111397</v>
      </c>
      <c r="T81">
        <v>3.7955988383519298E-4</v>
      </c>
      <c r="U81">
        <v>0.64208569702278995</v>
      </c>
      <c r="V81" s="1">
        <v>0</v>
      </c>
      <c r="W81">
        <v>5.8267252003192299E-2</v>
      </c>
      <c r="X81">
        <v>0.299647050974017</v>
      </c>
      <c r="Y81" s="1">
        <v>0</v>
      </c>
      <c r="Z81">
        <v>1</v>
      </c>
      <c r="AA81">
        <v>3.0982723801782202E-4</v>
      </c>
      <c r="AB81">
        <v>7.27521017990688E-3</v>
      </c>
      <c r="AC81">
        <v>7.2375929131225803E-3</v>
      </c>
      <c r="AD81">
        <v>1.33163587405652E-6</v>
      </c>
      <c r="AE81">
        <v>0.255509451280374</v>
      </c>
      <c r="AF81">
        <v>7.6397325932831897E-3</v>
      </c>
      <c r="AG81">
        <v>7.2558573651192596E-3</v>
      </c>
      <c r="AH81">
        <v>6.6290587302417396</v>
      </c>
      <c r="AI81">
        <v>0.10102479274911701</v>
      </c>
      <c r="AJ81">
        <v>2044.8215700557901</v>
      </c>
      <c r="AK81" t="s">
        <v>103</v>
      </c>
      <c r="AL81" t="s">
        <v>104</v>
      </c>
      <c r="AM81">
        <v>1207231768.99</v>
      </c>
      <c r="AN81">
        <v>10002</v>
      </c>
      <c r="AO81" s="1">
        <f t="shared" si="23"/>
        <v>1.5187152744423591E-2</v>
      </c>
      <c r="AP81" s="5">
        <f t="shared" si="24"/>
        <v>16.776789423290118</v>
      </c>
      <c r="AQ81" s="3">
        <f t="shared" si="25"/>
        <v>1.3370902244528773E-2</v>
      </c>
      <c r="AR81" s="15">
        <f t="shared" si="26"/>
        <v>0.75050678703986651</v>
      </c>
      <c r="AT81" s="15">
        <v>1</v>
      </c>
      <c r="AU81">
        <f t="shared" si="27"/>
        <v>2.9900000000000027E-2</v>
      </c>
      <c r="AV81">
        <f t="shared" si="28"/>
        <v>2.9900000000000027E-2</v>
      </c>
    </row>
    <row r="82" spans="1:48" x14ac:dyDescent="0.25">
      <c r="A82" t="s">
        <v>37</v>
      </c>
      <c r="B82">
        <v>27.801247683856499</v>
      </c>
      <c r="C82">
        <v>1.4716206748709699E-2</v>
      </c>
      <c r="D82">
        <v>16.297954638499299</v>
      </c>
      <c r="E82">
        <v>112.055456309786</v>
      </c>
      <c r="F82" s="1">
        <v>0</v>
      </c>
      <c r="G82" s="1">
        <v>0</v>
      </c>
      <c r="H82">
        <v>5.0556508683933803</v>
      </c>
      <c r="I82">
        <v>121.586162382748</v>
      </c>
      <c r="J82">
        <v>108.639101038128</v>
      </c>
      <c r="K82">
        <v>86.654548132605001</v>
      </c>
      <c r="L82">
        <v>160.51911425334299</v>
      </c>
      <c r="M82">
        <v>17.830547843637099</v>
      </c>
      <c r="N82">
        <v>75.827124119364797</v>
      </c>
      <c r="O82">
        <v>67.366193854258597</v>
      </c>
      <c r="P82">
        <v>102232.62080259</v>
      </c>
      <c r="Q82">
        <v>149231.226734258</v>
      </c>
      <c r="R82">
        <v>80.927200332357202</v>
      </c>
      <c r="S82">
        <v>656.99062336357497</v>
      </c>
      <c r="T82">
        <v>3.7143797848556201E-4</v>
      </c>
      <c r="U82">
        <v>0.66348371027234498</v>
      </c>
      <c r="V82" s="1">
        <v>0</v>
      </c>
      <c r="W82">
        <v>6.7421547156517297E-2</v>
      </c>
      <c r="X82">
        <v>0.26909474257113702</v>
      </c>
      <c r="Y82" s="1">
        <v>0</v>
      </c>
      <c r="Z82">
        <v>1</v>
      </c>
      <c r="AA82">
        <v>3.00929040250435E-4</v>
      </c>
      <c r="AB82">
        <v>7.1423231069890902E-3</v>
      </c>
      <c r="AC82">
        <v>7.4140545763311796E-3</v>
      </c>
      <c r="AD82" s="1">
        <v>7.93240196035374E-7</v>
      </c>
      <c r="AE82">
        <v>0.25552263292023197</v>
      </c>
      <c r="AF82">
        <v>7.6401267243149402E-3</v>
      </c>
      <c r="AG82">
        <v>6.9274757259662999E-3</v>
      </c>
      <c r="AH82">
        <v>6.8889798122515202</v>
      </c>
      <c r="AI82">
        <v>0.100872091268067</v>
      </c>
      <c r="AJ82">
        <v>2428.0308597046701</v>
      </c>
      <c r="AK82" t="s">
        <v>105</v>
      </c>
      <c r="AL82" t="s">
        <v>106</v>
      </c>
      <c r="AM82">
        <v>363028036.47000003</v>
      </c>
      <c r="AN82">
        <v>3551</v>
      </c>
      <c r="AO82" s="1">
        <f t="shared" si="23"/>
        <v>1.5355110340896556E-2</v>
      </c>
      <c r="AP82" s="5">
        <f t="shared" si="24"/>
        <v>16.946952106254475</v>
      </c>
      <c r="AQ82" s="3">
        <f t="shared" si="25"/>
        <v>1.1425377152649224E-2</v>
      </c>
      <c r="AR82" s="15">
        <f t="shared" si="26"/>
        <v>0.64048659071834613</v>
      </c>
      <c r="AT82" s="15">
        <v>1</v>
      </c>
      <c r="AU82">
        <f t="shared" si="27"/>
        <v>2.9900000000000017E-2</v>
      </c>
      <c r="AV82">
        <f t="shared" si="28"/>
        <v>2.9900000000000017E-2</v>
      </c>
    </row>
    <row r="83" spans="1:48" x14ac:dyDescent="0.25">
      <c r="A83" t="s">
        <v>37</v>
      </c>
      <c r="B83">
        <v>25.557907952659001</v>
      </c>
      <c r="C83">
        <v>1.1084471007611301E-2</v>
      </c>
      <c r="D83">
        <v>12.5196805387484</v>
      </c>
      <c r="E83">
        <v>143.43575446818701</v>
      </c>
      <c r="F83" s="1">
        <v>0</v>
      </c>
      <c r="G83" s="1">
        <v>0</v>
      </c>
      <c r="H83">
        <v>5.4075707015886803</v>
      </c>
      <c r="I83">
        <v>136.92796162952001</v>
      </c>
      <c r="J83">
        <v>104.259633644126</v>
      </c>
      <c r="K83">
        <v>117.29911716425499</v>
      </c>
      <c r="L83">
        <v>183.82807374517199</v>
      </c>
      <c r="M83">
        <v>19.9518912631608</v>
      </c>
      <c r="N83">
        <v>81.639174998301698</v>
      </c>
      <c r="O83">
        <v>72.567590529392305</v>
      </c>
      <c r="P83">
        <v>84626.0829847571</v>
      </c>
      <c r="Q83">
        <v>109579.95253026301</v>
      </c>
      <c r="R83">
        <v>82.404123825548893</v>
      </c>
      <c r="S83">
        <v>628.61529552781496</v>
      </c>
      <c r="T83">
        <v>2.1486835044699001E-4</v>
      </c>
      <c r="U83">
        <v>0.88574998733475996</v>
      </c>
      <c r="V83" s="1">
        <v>0</v>
      </c>
      <c r="W83">
        <v>3.3546146769735503E-2</v>
      </c>
      <c r="X83">
        <v>8.0703865895504295E-2</v>
      </c>
      <c r="Y83" s="1">
        <v>0</v>
      </c>
      <c r="Z83">
        <v>1</v>
      </c>
      <c r="AA83">
        <v>3.0008073261311301E-4</v>
      </c>
      <c r="AB83">
        <v>6.3690362033338097E-3</v>
      </c>
      <c r="AC83">
        <v>7.1513538794217499E-3</v>
      </c>
      <c r="AD83">
        <v>2.0894246188389599E-6</v>
      </c>
      <c r="AE83">
        <v>0.19139217516374901</v>
      </c>
      <c r="AF83">
        <v>5.7226260373961103E-3</v>
      </c>
      <c r="AG83">
        <v>4.2401175142080597E-3</v>
      </c>
      <c r="AH83">
        <v>6.0858556849884504</v>
      </c>
      <c r="AI83">
        <v>0.10060073095514099</v>
      </c>
      <c r="AJ83">
        <v>3036.41456016344</v>
      </c>
      <c r="AK83" t="s">
        <v>107</v>
      </c>
      <c r="AL83" t="s">
        <v>108</v>
      </c>
      <c r="AM83">
        <v>238730180.09999999</v>
      </c>
      <c r="AN83">
        <v>2821</v>
      </c>
      <c r="AO83" s="1">
        <f t="shared" si="23"/>
        <v>1.3174060649430972E-2</v>
      </c>
      <c r="AP83" s="5">
        <f t="shared" si="24"/>
        <v>14.712245523972634</v>
      </c>
      <c r="AQ83" s="3">
        <f t="shared" si="25"/>
        <v>1.1121650195151957E-2</v>
      </c>
      <c r="AR83" s="15">
        <f t="shared" si="26"/>
        <v>0.73718606796046715</v>
      </c>
      <c r="AT83" s="15">
        <v>1</v>
      </c>
      <c r="AU83">
        <f t="shared" si="27"/>
        <v>2.9900000000000076E-2</v>
      </c>
      <c r="AV83">
        <f t="shared" si="28"/>
        <v>2.9900000000000076E-2</v>
      </c>
    </row>
    <row r="84" spans="1:48" x14ac:dyDescent="0.25">
      <c r="A84" t="s">
        <v>37</v>
      </c>
      <c r="B84">
        <v>15.9734640001064</v>
      </c>
      <c r="C84">
        <v>1.1257585987389599E-2</v>
      </c>
      <c r="D84">
        <v>12.703270513043501</v>
      </c>
      <c r="E84">
        <v>160.94367612654401</v>
      </c>
      <c r="F84" s="1">
        <v>0</v>
      </c>
      <c r="G84" s="1">
        <v>0</v>
      </c>
      <c r="H84">
        <v>5.5980898145155198</v>
      </c>
      <c r="I84">
        <v>160.053957533085</v>
      </c>
      <c r="J84">
        <v>129.05353320404299</v>
      </c>
      <c r="K84">
        <v>135.81345155055601</v>
      </c>
      <c r="L84">
        <v>207.84519868321499</v>
      </c>
      <c r="M84">
        <v>20.259358866334299</v>
      </c>
      <c r="N84">
        <v>80.832620962005294</v>
      </c>
      <c r="O84">
        <v>71.750235688498407</v>
      </c>
      <c r="P84">
        <v>82850.426484490294</v>
      </c>
      <c r="Q84">
        <v>105133.159248756</v>
      </c>
      <c r="R84">
        <v>82.366709272689107</v>
      </c>
      <c r="S84">
        <v>639.47664195297205</v>
      </c>
      <c r="T84" s="1">
        <v>0</v>
      </c>
      <c r="U84">
        <v>0.94935447598224099</v>
      </c>
      <c r="V84" s="1">
        <v>0</v>
      </c>
      <c r="W84">
        <v>3.3197218281997101E-3</v>
      </c>
      <c r="X84">
        <v>4.7325802189558501E-2</v>
      </c>
      <c r="Y84" s="1">
        <v>0</v>
      </c>
      <c r="Z84">
        <v>1</v>
      </c>
      <c r="AA84">
        <v>2.9833113146088898E-4</v>
      </c>
      <c r="AB84">
        <v>6.5249439495335699E-3</v>
      </c>
      <c r="AC84">
        <v>7.3585689942496802E-3</v>
      </c>
      <c r="AD84" s="1">
        <v>7.5493940266032598E-7</v>
      </c>
      <c r="AE84">
        <v>0.19479101055760401</v>
      </c>
      <c r="AF84">
        <v>5.82425121567238E-3</v>
      </c>
      <c r="AG84">
        <v>4.2474539195721901E-3</v>
      </c>
      <c r="AH84">
        <v>6.0491958408693298</v>
      </c>
      <c r="AI84">
        <v>0.10073077031288299</v>
      </c>
      <c r="AJ84">
        <v>3468.0471340763302</v>
      </c>
      <c r="AK84" t="s">
        <v>109</v>
      </c>
      <c r="AL84" t="s">
        <v>110</v>
      </c>
      <c r="AM84">
        <v>56089738.729999997</v>
      </c>
      <c r="AN84">
        <v>677</v>
      </c>
      <c r="AO84" s="1">
        <f t="shared" si="23"/>
        <v>1.348115134138295E-2</v>
      </c>
      <c r="AP84" s="5">
        <f t="shared" si="24"/>
        <v>15.030189676541506</v>
      </c>
      <c r="AQ84" s="3">
        <f t="shared" si="25"/>
        <v>9.1731258642912747E-4</v>
      </c>
      <c r="AR84" s="15">
        <f t="shared" si="26"/>
        <v>6.2758644026769561E-2</v>
      </c>
      <c r="AT84" s="15">
        <v>1</v>
      </c>
      <c r="AU84">
        <f t="shared" si="27"/>
        <v>2.9900000000000104E-2</v>
      </c>
      <c r="AV84">
        <f t="shared" si="28"/>
        <v>2.9900000000000104E-2</v>
      </c>
    </row>
    <row r="85" spans="1:48" x14ac:dyDescent="0.25">
      <c r="A85" t="s">
        <v>37</v>
      </c>
      <c r="B85">
        <v>22.900453893613999</v>
      </c>
      <c r="C85">
        <v>1.16470849035728E-2</v>
      </c>
      <c r="D85">
        <v>13.1150470219236</v>
      </c>
      <c r="E85">
        <v>161.07885319821199</v>
      </c>
      <c r="F85" s="1">
        <v>0</v>
      </c>
      <c r="G85" s="1">
        <v>0</v>
      </c>
      <c r="H85">
        <v>5.6259038278965798</v>
      </c>
      <c r="I85">
        <v>181.674662048237</v>
      </c>
      <c r="J85">
        <v>177.45279924540301</v>
      </c>
      <c r="K85">
        <v>128.74696959343399</v>
      </c>
      <c r="L85">
        <v>236.398087097467</v>
      </c>
      <c r="M85">
        <v>20.191719324232398</v>
      </c>
      <c r="N85">
        <v>69.458297828567893</v>
      </c>
      <c r="O85">
        <v>61.275296037829399</v>
      </c>
      <c r="P85">
        <v>71409.863609271502</v>
      </c>
      <c r="Q85">
        <v>96334.413318310806</v>
      </c>
      <c r="R85">
        <v>80.339370579401702</v>
      </c>
      <c r="S85">
        <v>684.02625518210903</v>
      </c>
      <c r="T85" s="1">
        <v>0</v>
      </c>
      <c r="U85">
        <v>0.98892653392655205</v>
      </c>
      <c r="V85" s="1">
        <v>0</v>
      </c>
      <c r="W85" s="1">
        <v>0</v>
      </c>
      <c r="X85">
        <v>1.10734660734471E-2</v>
      </c>
      <c r="Y85" s="1">
        <v>0</v>
      </c>
      <c r="Z85">
        <v>1</v>
      </c>
      <c r="AA85">
        <v>3.2579952224380602E-4</v>
      </c>
      <c r="AB85">
        <v>6.2950396751801398E-3</v>
      </c>
      <c r="AC85">
        <v>7.4605691713512902E-3</v>
      </c>
      <c r="AD85" s="1">
        <v>5.9517068852381503E-7</v>
      </c>
      <c r="AE85">
        <v>0.29065661156901801</v>
      </c>
      <c r="AF85">
        <v>8.6906326859136299E-3</v>
      </c>
      <c r="AG85">
        <v>4.9716065174432696E-3</v>
      </c>
      <c r="AH85">
        <v>6.0643503292656096</v>
      </c>
      <c r="AI85">
        <v>0.102324122485298</v>
      </c>
      <c r="AJ85">
        <v>3741.4624309665001</v>
      </c>
      <c r="AK85" t="s">
        <v>111</v>
      </c>
      <c r="AL85" t="s">
        <v>112</v>
      </c>
      <c r="AM85">
        <v>21565778.809999999</v>
      </c>
      <c r="AN85">
        <v>302</v>
      </c>
      <c r="AO85" s="1">
        <f t="shared" si="23"/>
        <v>1.6477001379508728E-2</v>
      </c>
      <c r="AP85" s="5">
        <f t="shared" si="24"/>
        <v>18.075417172852802</v>
      </c>
      <c r="AQ85" s="3">
        <f t="shared" si="25"/>
        <v>4.962565145626173E-3</v>
      </c>
      <c r="AR85" s="15">
        <f t="shared" si="26"/>
        <v>0.26693916243370852</v>
      </c>
      <c r="AT85" s="15">
        <v>1</v>
      </c>
      <c r="AU85">
        <f t="shared" si="27"/>
        <v>2.9899999999999972E-2</v>
      </c>
      <c r="AV85">
        <f t="shared" si="28"/>
        <v>2.9899999999999972E-2</v>
      </c>
    </row>
    <row r="86" spans="1:48" x14ac:dyDescent="0.25">
      <c r="AN86">
        <f>SUM(AN69:AN85)</f>
        <v>2025622</v>
      </c>
    </row>
    <row r="87" spans="1:48" x14ac:dyDescent="0.25">
      <c r="AO87" t="s">
        <v>226</v>
      </c>
      <c r="AP87" t="s">
        <v>67</v>
      </c>
      <c r="AQ87" t="s">
        <v>268</v>
      </c>
      <c r="AR87" t="s">
        <v>360</v>
      </c>
    </row>
    <row r="88" spans="1:48" x14ac:dyDescent="0.25">
      <c r="A88" t="s">
        <v>0</v>
      </c>
      <c r="B88" t="s">
        <v>1</v>
      </c>
      <c r="C88" t="s">
        <v>2</v>
      </c>
      <c r="D88" t="s">
        <v>3</v>
      </c>
      <c r="E88" t="s">
        <v>5</v>
      </c>
      <c r="F88" t="s">
        <v>6</v>
      </c>
      <c r="G88" t="s">
        <v>208</v>
      </c>
      <c r="H88" t="s">
        <v>7</v>
      </c>
      <c r="I88" t="s">
        <v>8</v>
      </c>
      <c r="J88" t="s">
        <v>134</v>
      </c>
      <c r="K88" t="s">
        <v>143</v>
      </c>
      <c r="L88" t="s">
        <v>9</v>
      </c>
      <c r="M88" t="s">
        <v>10</v>
      </c>
      <c r="N88" t="s">
        <v>11</v>
      </c>
      <c r="O88" t="s">
        <v>13</v>
      </c>
      <c r="P88" t="s">
        <v>14</v>
      </c>
      <c r="Q88" t="s">
        <v>15</v>
      </c>
      <c r="R88" t="s">
        <v>16</v>
      </c>
      <c r="S88" t="s">
        <v>17</v>
      </c>
      <c r="T88" t="s">
        <v>18</v>
      </c>
      <c r="U88" t="s">
        <v>20</v>
      </c>
      <c r="V88" t="s">
        <v>21</v>
      </c>
      <c r="W88" t="s">
        <v>22</v>
      </c>
      <c r="X88" t="s">
        <v>23</v>
      </c>
      <c r="Y88" t="s">
        <v>24</v>
      </c>
      <c r="Z88" t="s">
        <v>25</v>
      </c>
      <c r="AA88" t="s">
        <v>26</v>
      </c>
      <c r="AB88" t="s">
        <v>27</v>
      </c>
      <c r="AC88" t="s">
        <v>263</v>
      </c>
      <c r="AD88" t="s">
        <v>29</v>
      </c>
      <c r="AE88" t="s">
        <v>326</v>
      </c>
      <c r="AF88" t="s">
        <v>233</v>
      </c>
      <c r="AG88" t="s">
        <v>30</v>
      </c>
      <c r="AH88" t="s">
        <v>31</v>
      </c>
      <c r="AI88" t="s">
        <v>32</v>
      </c>
      <c r="AJ88" t="s">
        <v>33</v>
      </c>
      <c r="AK88" t="s">
        <v>34</v>
      </c>
      <c r="AL88" t="s">
        <v>74</v>
      </c>
      <c r="AM88" t="s">
        <v>35</v>
      </c>
      <c r="AN88" t="s">
        <v>36</v>
      </c>
      <c r="AO88" s="15">
        <v>1</v>
      </c>
      <c r="AP88" s="15">
        <v>1</v>
      </c>
      <c r="AU88" t="s">
        <v>356</v>
      </c>
    </row>
    <row r="89" spans="1:48" x14ac:dyDescent="0.25">
      <c r="A89" t="s">
        <v>37</v>
      </c>
      <c r="B89">
        <v>4.8314552315362498</v>
      </c>
      <c r="C89">
        <v>4.47007027452807E-3</v>
      </c>
      <c r="D89">
        <v>5.2341516344773797</v>
      </c>
      <c r="E89">
        <v>-72.984686294901394</v>
      </c>
      <c r="F89" s="1">
        <v>0</v>
      </c>
      <c r="G89" s="1">
        <v>0</v>
      </c>
      <c r="H89">
        <v>3.1713665193062401</v>
      </c>
      <c r="I89">
        <v>-170.338586928816</v>
      </c>
      <c r="J89">
        <v>-190.925578938493</v>
      </c>
      <c r="K89">
        <v>-171.432658229807</v>
      </c>
      <c r="L89">
        <v>-153.956734780586</v>
      </c>
      <c r="M89">
        <v>19.430416509917301</v>
      </c>
      <c r="N89">
        <v>90.008317360312702</v>
      </c>
      <c r="O89">
        <v>82.967028423791604</v>
      </c>
      <c r="P89">
        <v>243637.55979695401</v>
      </c>
      <c r="Q89">
        <v>284932.411222058</v>
      </c>
      <c r="R89">
        <v>80.5975963647481</v>
      </c>
      <c r="S89">
        <v>665.89456856014897</v>
      </c>
      <c r="T89" s="1">
        <v>0</v>
      </c>
      <c r="U89">
        <v>0.63250251605464702</v>
      </c>
      <c r="V89" s="1">
        <v>0</v>
      </c>
      <c r="W89">
        <v>0.152272470611866</v>
      </c>
      <c r="X89">
        <v>0.21522501333348601</v>
      </c>
      <c r="Y89" s="1">
        <v>0</v>
      </c>
      <c r="Z89">
        <v>1</v>
      </c>
      <c r="AA89">
        <v>2.9597537249060902E-4</v>
      </c>
      <c r="AB89">
        <v>4.1741056934406096E-3</v>
      </c>
      <c r="AC89">
        <v>3.8177429855138401E-3</v>
      </c>
      <c r="AD89" s="1">
        <v>0</v>
      </c>
      <c r="AE89">
        <v>5.7411735134247799E-2</v>
      </c>
      <c r="AF89" s="1">
        <v>2.5835280810411498E-4</v>
      </c>
      <c r="AG89" s="1">
        <v>0</v>
      </c>
      <c r="AH89">
        <v>3.0642444538262699</v>
      </c>
      <c r="AI89">
        <v>5.0470329024069303E-2</v>
      </c>
      <c r="AJ89">
        <v>0.28802928074518602</v>
      </c>
      <c r="AK89" t="s">
        <v>79</v>
      </c>
      <c r="AL89" t="s">
        <v>80</v>
      </c>
      <c r="AM89">
        <v>143989797.84</v>
      </c>
      <c r="AN89">
        <v>591</v>
      </c>
      <c r="AO89" s="1">
        <f>AA89+AC89*$AO$2+AF89*AT89</f>
        <v>4.3720711661085635E-3</v>
      </c>
      <c r="AP89" s="5">
        <f>100*(1-(1-AO89)^12)</f>
        <v>5.1221469849601746</v>
      </c>
      <c r="AQ89" s="3">
        <f>(1-(1-B89/100)^(1/12))- AO89</f>
        <v>-2.5384849153627185E-4</v>
      </c>
      <c r="AR89" s="15">
        <f>B89/AP89-1</f>
        <v>-5.6751935131393982E-2</v>
      </c>
      <c r="AT89" s="15">
        <v>1</v>
      </c>
      <c r="AU89">
        <f>AF89/AE89</f>
        <v>4.4999999999999979E-3</v>
      </c>
    </row>
    <row r="90" spans="1:48" x14ac:dyDescent="0.25">
      <c r="A90" t="s">
        <v>37</v>
      </c>
      <c r="B90">
        <v>7.4551100973986202</v>
      </c>
      <c r="C90">
        <v>4.60899764786091E-3</v>
      </c>
      <c r="D90">
        <v>5.3927261148022199</v>
      </c>
      <c r="E90">
        <v>-61.869500944217599</v>
      </c>
      <c r="F90" s="1">
        <v>0</v>
      </c>
      <c r="G90" s="1">
        <v>0</v>
      </c>
      <c r="H90">
        <v>3.29366392925255</v>
      </c>
      <c r="I90">
        <v>-152.232173315453</v>
      </c>
      <c r="J90">
        <v>-180.54155673795299</v>
      </c>
      <c r="K90">
        <v>-154.355602683803</v>
      </c>
      <c r="L90">
        <v>-135.98803149579999</v>
      </c>
      <c r="M90">
        <v>18.857195162577401</v>
      </c>
      <c r="N90">
        <v>91.873725632594699</v>
      </c>
      <c r="O90">
        <v>84.438108127277303</v>
      </c>
      <c r="P90">
        <v>245694.823226837</v>
      </c>
      <c r="Q90">
        <v>287886.44900019502</v>
      </c>
      <c r="R90">
        <v>82.127125702695906</v>
      </c>
      <c r="S90">
        <v>670.61751648795098</v>
      </c>
      <c r="T90" s="1">
        <v>0</v>
      </c>
      <c r="U90">
        <v>0.62289999688929598</v>
      </c>
      <c r="V90" s="1">
        <v>0</v>
      </c>
      <c r="W90">
        <v>0.170159750281387</v>
      </c>
      <c r="X90">
        <v>0.206940252829315</v>
      </c>
      <c r="Y90" s="1">
        <v>0</v>
      </c>
      <c r="Z90">
        <v>1</v>
      </c>
      <c r="AA90">
        <v>2.9835644245495099E-4</v>
      </c>
      <c r="AB90">
        <v>4.3106520027906799E-3</v>
      </c>
      <c r="AC90">
        <v>4.1168414972466497E-3</v>
      </c>
      <c r="AD90" s="1">
        <v>0</v>
      </c>
      <c r="AE90">
        <v>4.12623730147142E-2</v>
      </c>
      <c r="AF90" s="1">
        <v>5.0752718808098505E-4</v>
      </c>
      <c r="AG90" s="1">
        <v>0</v>
      </c>
      <c r="AH90">
        <v>3.4683917192561502</v>
      </c>
      <c r="AI90">
        <v>5.3780648408426598E-2</v>
      </c>
      <c r="AJ90">
        <v>0.65654859862863402</v>
      </c>
      <c r="AK90" t="s">
        <v>81</v>
      </c>
      <c r="AL90" t="s">
        <v>82</v>
      </c>
      <c r="AM90">
        <v>1384244634.0599999</v>
      </c>
      <c r="AN90">
        <v>5634</v>
      </c>
      <c r="AO90" s="1">
        <f t="shared" ref="AO90:AO105" si="29">AA90+AC90*$AO$2+AF90*AT90</f>
        <v>4.9227251277825859E-3</v>
      </c>
      <c r="AP90" s="5">
        <f t="shared" ref="AP90:AP105" si="30">100*(1-(1-AO90)^12)</f>
        <v>5.7499264993173487</v>
      </c>
      <c r="AQ90" s="3">
        <f t="shared" ref="AQ90:AQ105" si="31">(1-(1-B90/100)^(1/12))- AO90</f>
        <v>1.5128409183952016E-3</v>
      </c>
      <c r="AR90" s="15">
        <f t="shared" ref="AR90:AR105" si="32">B90/AP90-1</f>
        <v>0.29655746004470096</v>
      </c>
      <c r="AT90" s="15">
        <v>1</v>
      </c>
      <c r="AU90">
        <f t="shared" ref="AU90:AU105" si="33">AF90/AE90</f>
        <v>1.2300000000000009E-2</v>
      </c>
      <c r="AV90">
        <f>AU90*AT90</f>
        <v>1.2300000000000009E-2</v>
      </c>
    </row>
    <row r="91" spans="1:48" s="9" customFormat="1" x14ac:dyDescent="0.25">
      <c r="A91" s="9" t="s">
        <v>37</v>
      </c>
      <c r="B91" s="9">
        <v>8.1592934385682003</v>
      </c>
      <c r="C91" s="9">
        <v>5.3620198611183103E-3</v>
      </c>
      <c r="D91" s="9">
        <v>6.2480165934847696</v>
      </c>
      <c r="E91" s="9">
        <v>-44.309958242314202</v>
      </c>
      <c r="F91" s="13">
        <v>0</v>
      </c>
      <c r="G91" s="13">
        <v>0</v>
      </c>
      <c r="H91" s="9">
        <v>3.38030184650284</v>
      </c>
      <c r="I91" s="9">
        <v>-127.89521186331901</v>
      </c>
      <c r="J91" s="9">
        <v>-155.512549503922</v>
      </c>
      <c r="K91" s="9">
        <v>-130.98901367685201</v>
      </c>
      <c r="L91" s="9">
        <v>-110.078008358171</v>
      </c>
      <c r="M91" s="9">
        <v>18.6710038846374</v>
      </c>
      <c r="N91" s="9">
        <v>91.129397347055999</v>
      </c>
      <c r="O91" s="9">
        <v>83.763572227901193</v>
      </c>
      <c r="P91" s="9">
        <v>224010.58550060901</v>
      </c>
      <c r="Q91" s="9">
        <v>266009.60564992501</v>
      </c>
      <c r="R91" s="9">
        <v>82.040634633836007</v>
      </c>
      <c r="S91" s="9">
        <v>669.94454531188296</v>
      </c>
      <c r="T91" s="9">
        <v>3.4033409650396001E-4</v>
      </c>
      <c r="U91" s="9">
        <v>0.56380105679283099</v>
      </c>
      <c r="V91" s="13">
        <v>0</v>
      </c>
      <c r="W91" s="9">
        <v>0.20028533766442799</v>
      </c>
      <c r="X91" s="9">
        <v>0.23591360554273899</v>
      </c>
      <c r="Y91" s="13">
        <v>0</v>
      </c>
      <c r="Z91" s="9">
        <v>1</v>
      </c>
      <c r="AA91" s="9">
        <v>3.0119592370503399E-4</v>
      </c>
      <c r="AB91" s="9">
        <v>5.0608337189330596E-3</v>
      </c>
      <c r="AC91" s="9">
        <v>4.8545342676049102E-3</v>
      </c>
      <c r="AD91" s="13">
        <v>0</v>
      </c>
      <c r="AE91" s="9">
        <v>4.8716982207782603E-2</v>
      </c>
      <c r="AF91" s="13">
        <v>8.0870190464919203E-4</v>
      </c>
      <c r="AG91" s="13">
        <v>0</v>
      </c>
      <c r="AH91" s="9">
        <v>3.5162840319487101</v>
      </c>
      <c r="AI91" s="9">
        <v>5.4811963772674097E-2</v>
      </c>
      <c r="AJ91" s="9">
        <v>1.8971568188613299</v>
      </c>
      <c r="AK91" s="9" t="s">
        <v>83</v>
      </c>
      <c r="AL91" s="9" t="s">
        <v>84</v>
      </c>
      <c r="AM91" s="9">
        <v>7170802852.46</v>
      </c>
      <c r="AN91" s="9">
        <v>32011</v>
      </c>
      <c r="AO91" s="13">
        <f t="shared" si="29"/>
        <v>5.964432095959136E-3</v>
      </c>
      <c r="AP91" s="61">
        <f t="shared" si="30"/>
        <v>6.927133083667691</v>
      </c>
      <c r="AQ91" s="19">
        <f t="shared" si="31"/>
        <v>1.10335280216274E-3</v>
      </c>
      <c r="AR91" s="16">
        <f t="shared" si="32"/>
        <v>0.17787450306182384</v>
      </c>
      <c r="AT91" s="16">
        <v>1</v>
      </c>
      <c r="AU91" s="9">
        <f t="shared" si="33"/>
        <v>1.6600000000000018E-2</v>
      </c>
      <c r="AV91" s="9">
        <f t="shared" ref="AV91:AV105" si="34">AU91*AT91</f>
        <v>1.6600000000000018E-2</v>
      </c>
    </row>
    <row r="92" spans="1:48" s="9" customFormat="1" x14ac:dyDescent="0.25">
      <c r="A92" s="9" t="s">
        <v>37</v>
      </c>
      <c r="B92" s="9">
        <v>8.9140654419901892</v>
      </c>
      <c r="C92" s="9">
        <v>5.7933025516505804E-3</v>
      </c>
      <c r="D92" s="9">
        <v>6.7346738887975599</v>
      </c>
      <c r="E92" s="9">
        <v>-32.052515953600697</v>
      </c>
      <c r="F92" s="13">
        <v>0</v>
      </c>
      <c r="G92" s="13">
        <v>0</v>
      </c>
      <c r="H92" s="9">
        <v>3.5615512853860798</v>
      </c>
      <c r="I92" s="9">
        <v>-104.986982562417</v>
      </c>
      <c r="J92" s="9">
        <v>-132.832131343024</v>
      </c>
      <c r="K92" s="9">
        <v>-111.670046669092</v>
      </c>
      <c r="L92" s="9">
        <v>-86.495728053187094</v>
      </c>
      <c r="M92" s="9">
        <v>17.556531560218801</v>
      </c>
      <c r="N92" s="9">
        <v>89.788190969346701</v>
      </c>
      <c r="O92" s="9">
        <v>82.879301479442105</v>
      </c>
      <c r="P92" s="9">
        <v>215840.09227784901</v>
      </c>
      <c r="Q92" s="9">
        <v>260821.46941667801</v>
      </c>
      <c r="R92" s="9">
        <v>81.705997163793896</v>
      </c>
      <c r="S92" s="9">
        <v>669.12007564205396</v>
      </c>
      <c r="T92" s="9">
        <v>3.7673780146689798E-4</v>
      </c>
      <c r="U92" s="9">
        <v>0.542836941211292</v>
      </c>
      <c r="V92" s="13">
        <v>0</v>
      </c>
      <c r="W92" s="9">
        <v>0.19578147384116701</v>
      </c>
      <c r="X92" s="9">
        <v>0.26138158494753999</v>
      </c>
      <c r="Y92" s="13">
        <v>0</v>
      </c>
      <c r="Z92" s="9">
        <v>1</v>
      </c>
      <c r="AA92" s="9">
        <v>3.0428897413475701E-4</v>
      </c>
      <c r="AB92" s="9">
        <v>5.4876578901954199E-3</v>
      </c>
      <c r="AC92" s="9">
        <v>5.0276182164995702E-3</v>
      </c>
      <c r="AD92" s="13">
        <v>0</v>
      </c>
      <c r="AE92" s="9">
        <v>6.1577537722836799E-2</v>
      </c>
      <c r="AF92" s="9">
        <v>1.1453422016447601E-3</v>
      </c>
      <c r="AG92" s="9">
        <v>1.3604049548180601E-6</v>
      </c>
      <c r="AH92" s="9">
        <v>3.6672431268245802</v>
      </c>
      <c r="AI92" s="9">
        <v>5.3545166480980497E-2</v>
      </c>
      <c r="AJ92" s="9">
        <v>9.1342407197093092</v>
      </c>
      <c r="AK92" s="9" t="s">
        <v>85</v>
      </c>
      <c r="AL92" s="9" t="s">
        <v>86</v>
      </c>
      <c r="AM92" s="9">
        <v>14270267700.950001</v>
      </c>
      <c r="AN92" s="9">
        <v>66115</v>
      </c>
      <c r="AO92" s="13">
        <f t="shared" si="29"/>
        <v>6.4772493922790868E-3</v>
      </c>
      <c r="AP92" s="61">
        <f t="shared" si="30"/>
        <v>7.5016901547021337</v>
      </c>
      <c r="AQ92" s="19">
        <f t="shared" si="31"/>
        <v>1.2731261284602297E-3</v>
      </c>
      <c r="AR92" s="16">
        <f t="shared" si="32"/>
        <v>0.18827427661788509</v>
      </c>
      <c r="AT92" s="16">
        <v>1</v>
      </c>
      <c r="AU92" s="9">
        <f t="shared" si="33"/>
        <v>1.8599999999999929E-2</v>
      </c>
      <c r="AV92" s="9">
        <f t="shared" si="34"/>
        <v>1.8599999999999929E-2</v>
      </c>
    </row>
    <row r="93" spans="1:48" s="9" customFormat="1" x14ac:dyDescent="0.25">
      <c r="A93" s="9" t="s">
        <v>37</v>
      </c>
      <c r="B93" s="9">
        <v>8.6397978310930608</v>
      </c>
      <c r="C93" s="9">
        <v>6.3846500446916197E-3</v>
      </c>
      <c r="D93" s="9">
        <v>7.3981836144270199</v>
      </c>
      <c r="E93" s="9">
        <v>-25.088119988443001</v>
      </c>
      <c r="F93" s="13">
        <v>0</v>
      </c>
      <c r="G93" s="13">
        <v>0</v>
      </c>
      <c r="H93" s="9">
        <v>3.64366807828051</v>
      </c>
      <c r="I93" s="9">
        <v>-80.570219096621798</v>
      </c>
      <c r="J93" s="9">
        <v>-107.206932582947</v>
      </c>
      <c r="K93" s="9">
        <v>-90.682390916679495</v>
      </c>
      <c r="L93" s="9">
        <v>-61.365029125768899</v>
      </c>
      <c r="M93" s="9">
        <v>16.9462417629166</v>
      </c>
      <c r="N93" s="9">
        <v>88.815268367935005</v>
      </c>
      <c r="O93" s="9">
        <v>82.047732473139604</v>
      </c>
      <c r="P93" s="9">
        <v>207811.89855169901</v>
      </c>
      <c r="Q93" s="9">
        <v>254203.358287979</v>
      </c>
      <c r="R93" s="9">
        <v>81.532757321925502</v>
      </c>
      <c r="S93" s="9">
        <v>672.21167048636005</v>
      </c>
      <c r="T93" s="9">
        <v>4.7964261094359201E-4</v>
      </c>
      <c r="U93" s="9">
        <v>0.547834481223757</v>
      </c>
      <c r="V93" s="13">
        <v>0</v>
      </c>
      <c r="W93" s="9">
        <v>0.17622255299717901</v>
      </c>
      <c r="X93" s="9">
        <v>0.27594296577906202</v>
      </c>
      <c r="Y93" s="13">
        <v>0</v>
      </c>
      <c r="Z93" s="9">
        <v>1</v>
      </c>
      <c r="AA93" s="9">
        <v>3.0672176791482898E-4</v>
      </c>
      <c r="AB93" s="9">
        <v>6.0685069837181499E-3</v>
      </c>
      <c r="AC93" s="9">
        <v>5.3386018581672301E-3</v>
      </c>
      <c r="AD93" s="13">
        <v>4.6568670138202695E-10</v>
      </c>
      <c r="AE93" s="9">
        <v>6.7670609055310194E-2</v>
      </c>
      <c r="AF93" s="9">
        <v>1.39401454653939E-3</v>
      </c>
      <c r="AG93" s="9">
        <v>9.3924067203812096E-6</v>
      </c>
      <c r="AH93" s="9">
        <v>3.84924758013852</v>
      </c>
      <c r="AI93" s="9">
        <v>5.3916855544693602E-2</v>
      </c>
      <c r="AJ93" s="9">
        <v>31.894765358087799</v>
      </c>
      <c r="AK93" s="9" t="s">
        <v>87</v>
      </c>
      <c r="AL93" s="9" t="s">
        <v>88</v>
      </c>
      <c r="AM93" s="9">
        <v>23594962961.560001</v>
      </c>
      <c r="AN93" s="9">
        <v>113540</v>
      </c>
      <c r="AO93" s="13">
        <f t="shared" si="29"/>
        <v>7.0393381726214493E-3</v>
      </c>
      <c r="AP93" s="61">
        <f t="shared" si="30"/>
        <v>8.1277144965272274</v>
      </c>
      <c r="AQ93" s="19">
        <f t="shared" si="31"/>
        <v>4.6240119461485492E-4</v>
      </c>
      <c r="AR93" s="16">
        <f t="shared" si="32"/>
        <v>6.3004591854774583E-2</v>
      </c>
      <c r="AT93" s="16">
        <v>1</v>
      </c>
      <c r="AU93" s="9">
        <f t="shared" si="33"/>
        <v>2.06E-2</v>
      </c>
      <c r="AV93" s="9">
        <f t="shared" si="34"/>
        <v>2.06E-2</v>
      </c>
    </row>
    <row r="94" spans="1:48" s="9" customFormat="1" x14ac:dyDescent="0.25">
      <c r="A94" s="9" t="s">
        <v>37</v>
      </c>
      <c r="B94" s="9">
        <v>9.16131810824238</v>
      </c>
      <c r="C94" s="9">
        <v>6.5400720865408102E-3</v>
      </c>
      <c r="D94" s="9">
        <v>7.5718522826948602</v>
      </c>
      <c r="E94" s="9">
        <v>-22.852706691249601</v>
      </c>
      <c r="F94" s="13">
        <v>0</v>
      </c>
      <c r="G94" s="13">
        <v>0</v>
      </c>
      <c r="H94" s="9">
        <v>3.59763219747814</v>
      </c>
      <c r="I94" s="9">
        <v>-57.015742731588297</v>
      </c>
      <c r="J94" s="9">
        <v>-86.714908827417602</v>
      </c>
      <c r="K94" s="9">
        <v>-68.569648711116301</v>
      </c>
      <c r="L94" s="9">
        <v>-37.771113615624202</v>
      </c>
      <c r="M94" s="9">
        <v>16.174268664086501</v>
      </c>
      <c r="N94" s="9">
        <v>88.788397309861793</v>
      </c>
      <c r="O94" s="9">
        <v>82.096543927629796</v>
      </c>
      <c r="P94" s="9">
        <v>207358.88519419101</v>
      </c>
      <c r="Q94" s="9">
        <v>254094.207067004</v>
      </c>
      <c r="R94" s="9">
        <v>81.725628160188805</v>
      </c>
      <c r="S94" s="9">
        <v>677.74943041856602</v>
      </c>
      <c r="T94" s="9">
        <v>4.8938816257060595E-4</v>
      </c>
      <c r="U94" s="9">
        <v>0.54460916653192304</v>
      </c>
      <c r="V94" s="13">
        <v>0</v>
      </c>
      <c r="W94" s="9">
        <v>0.173853333942183</v>
      </c>
      <c r="X94" s="9">
        <v>0.28153749952589202</v>
      </c>
      <c r="Y94" s="13">
        <v>0</v>
      </c>
      <c r="Z94" s="9">
        <v>1</v>
      </c>
      <c r="AA94" s="9">
        <v>3.0382352830967801E-4</v>
      </c>
      <c r="AB94" s="9">
        <v>6.1797091842416101E-3</v>
      </c>
      <c r="AC94" s="9">
        <v>5.4523037938754198E-3</v>
      </c>
      <c r="AD94" s="13">
        <v>2.5496440051177099E-8</v>
      </c>
      <c r="AE94" s="9">
        <v>6.2769929354926604E-2</v>
      </c>
      <c r="AF94" s="9">
        <v>1.4154619069535899E-3</v>
      </c>
      <c r="AG94" s="9">
        <v>5.64665297288882E-5</v>
      </c>
      <c r="AH94" s="9">
        <v>4.0525387042944399</v>
      </c>
      <c r="AI94" s="9">
        <v>5.3881039705028402E-2</v>
      </c>
      <c r="AJ94" s="9">
        <v>58.216953457405999</v>
      </c>
      <c r="AK94" s="9" t="s">
        <v>89</v>
      </c>
      <c r="AL94" s="9" t="s">
        <v>90</v>
      </c>
      <c r="AM94" s="9">
        <v>35969094302.440002</v>
      </c>
      <c r="AN94" s="9">
        <v>173463</v>
      </c>
      <c r="AO94" s="13">
        <f t="shared" si="29"/>
        <v>7.171589229138688E-3</v>
      </c>
      <c r="AP94" s="61">
        <f t="shared" si="30"/>
        <v>8.2744430922359946</v>
      </c>
      <c r="AQ94" s="19">
        <f t="shared" si="31"/>
        <v>8.0352107175424119E-4</v>
      </c>
      <c r="AR94" s="16">
        <f t="shared" si="32"/>
        <v>0.10718244190216875</v>
      </c>
      <c r="AT94" s="16">
        <v>1</v>
      </c>
      <c r="AU94" s="9">
        <f t="shared" si="33"/>
        <v>2.2549999999999921E-2</v>
      </c>
      <c r="AV94" s="9">
        <f t="shared" si="34"/>
        <v>2.2549999999999921E-2</v>
      </c>
    </row>
    <row r="95" spans="1:48" s="9" customFormat="1" x14ac:dyDescent="0.25">
      <c r="A95" s="9" t="s">
        <v>37</v>
      </c>
      <c r="B95" s="9">
        <v>9.9661547809319995</v>
      </c>
      <c r="C95" s="9">
        <v>7.0463616004483301E-3</v>
      </c>
      <c r="D95" s="9">
        <v>8.1355121862802093</v>
      </c>
      <c r="E95" s="9">
        <v>-12.3517955809836</v>
      </c>
      <c r="F95" s="13">
        <v>0</v>
      </c>
      <c r="G95" s="13">
        <v>0</v>
      </c>
      <c r="H95" s="9">
        <v>3.7346256093861601</v>
      </c>
      <c r="I95" s="9">
        <v>-32.090835080910402</v>
      </c>
      <c r="J95" s="9">
        <v>-61.173460556993398</v>
      </c>
      <c r="K95" s="9">
        <v>-46.118556667700602</v>
      </c>
      <c r="L95" s="9">
        <v>-12.289441417631799</v>
      </c>
      <c r="M95" s="9">
        <v>16.4433429219436</v>
      </c>
      <c r="N95" s="9">
        <v>87.841076058107902</v>
      </c>
      <c r="O95" s="9">
        <v>81.165288097782707</v>
      </c>
      <c r="P95" s="9">
        <v>201533.23734149701</v>
      </c>
      <c r="Q95" s="9">
        <v>248798.58378907401</v>
      </c>
      <c r="R95" s="9">
        <v>81.546930072446003</v>
      </c>
      <c r="S95" s="9">
        <v>680.78655150598195</v>
      </c>
      <c r="T95" s="9">
        <v>4.0209897548052902E-4</v>
      </c>
      <c r="U95" s="9">
        <v>0.52845020412517596</v>
      </c>
      <c r="V95" s="13">
        <v>0</v>
      </c>
      <c r="W95" s="9">
        <v>0.16312825996408201</v>
      </c>
      <c r="X95" s="9">
        <v>0.30842153591074001</v>
      </c>
      <c r="Y95" s="13">
        <v>0</v>
      </c>
      <c r="Z95" s="9">
        <v>1</v>
      </c>
      <c r="AA95" s="9">
        <v>3.0421946174616701E-4</v>
      </c>
      <c r="AB95" s="9">
        <v>6.2984996625086997E-3</v>
      </c>
      <c r="AC95" s="9">
        <v>5.6586922248593897E-3</v>
      </c>
      <c r="AD95" s="13">
        <v>2.3480765339462298E-9</v>
      </c>
      <c r="AE95" s="9">
        <v>6.8473573720719993E-2</v>
      </c>
      <c r="AF95" s="9">
        <v>1.6776025561576399E-3</v>
      </c>
      <c r="AG95" s="9">
        <v>4.43572906162395E-4</v>
      </c>
      <c r="AH95" s="9">
        <v>4.05423260392375</v>
      </c>
      <c r="AI95" s="9">
        <v>5.4476168161219203E-2</v>
      </c>
      <c r="AJ95" s="9">
        <v>138.12705977620899</v>
      </c>
      <c r="AK95" s="9" t="s">
        <v>91</v>
      </c>
      <c r="AL95" s="9" t="s">
        <v>92</v>
      </c>
      <c r="AM95" s="9">
        <v>40995689606.769997</v>
      </c>
      <c r="AN95" s="9">
        <v>203419</v>
      </c>
      <c r="AO95" s="13">
        <f t="shared" si="29"/>
        <v>7.6405142427631969E-3</v>
      </c>
      <c r="AP95" s="61">
        <f t="shared" si="30"/>
        <v>8.792971964339614</v>
      </c>
      <c r="AQ95" s="19">
        <f t="shared" si="31"/>
        <v>1.0700378451234281E-3</v>
      </c>
      <c r="AR95" s="16">
        <f t="shared" si="32"/>
        <v>0.13342278598752433</v>
      </c>
      <c r="AT95" s="16">
        <v>1</v>
      </c>
      <c r="AU95" s="9">
        <f t="shared" si="33"/>
        <v>2.4500000000000001E-2</v>
      </c>
      <c r="AV95" s="9">
        <f t="shared" si="34"/>
        <v>2.4500000000000001E-2</v>
      </c>
    </row>
    <row r="96" spans="1:48" x14ac:dyDescent="0.25">
      <c r="A96" t="s">
        <v>37</v>
      </c>
      <c r="B96">
        <v>11.2214478912539</v>
      </c>
      <c r="C96">
        <v>8.3185815878127293E-3</v>
      </c>
      <c r="D96">
        <v>9.5380159116699694</v>
      </c>
      <c r="E96">
        <v>-0.86617977110084299</v>
      </c>
      <c r="F96" s="1">
        <v>0</v>
      </c>
      <c r="G96" s="1">
        <v>0</v>
      </c>
      <c r="H96">
        <v>3.8404819443536802</v>
      </c>
      <c r="I96">
        <v>-9.7857549536156192</v>
      </c>
      <c r="J96">
        <v>-41.060569020472499</v>
      </c>
      <c r="K96">
        <v>-25.5547969813938</v>
      </c>
      <c r="L96">
        <v>11.3008989598257</v>
      </c>
      <c r="M96">
        <v>16.580409115505301</v>
      </c>
      <c r="N96">
        <v>87.486040132270503</v>
      </c>
      <c r="O96">
        <v>80.827651760671202</v>
      </c>
      <c r="P96">
        <v>189160.32433415001</v>
      </c>
      <c r="Q96">
        <v>234452.65759330301</v>
      </c>
      <c r="R96">
        <v>81.589098787242094</v>
      </c>
      <c r="S96">
        <v>682.45074955370296</v>
      </c>
      <c r="T96">
        <v>3.9657249564284001E-4</v>
      </c>
      <c r="U96">
        <v>0.57062338013555203</v>
      </c>
      <c r="V96" s="1">
        <v>0</v>
      </c>
      <c r="W96">
        <v>0.13190836535130099</v>
      </c>
      <c r="X96">
        <v>0.29746825451314501</v>
      </c>
      <c r="Y96" s="1">
        <v>0</v>
      </c>
      <c r="Z96">
        <v>1</v>
      </c>
      <c r="AA96">
        <v>3.042662886461E-4</v>
      </c>
      <c r="AB96">
        <v>6.25501834412843E-3</v>
      </c>
      <c r="AC96">
        <v>5.7323528353610898E-3</v>
      </c>
      <c r="AD96" s="1">
        <v>1.4949695551048799E-9</v>
      </c>
      <c r="AE96">
        <v>6.8816139349829802E-2</v>
      </c>
      <c r="AF96">
        <v>1.94061512966519E-3</v>
      </c>
      <c r="AG96">
        <v>1.7591823524965499E-3</v>
      </c>
      <c r="AH96">
        <v>4.0455039672212303</v>
      </c>
      <c r="AI96">
        <v>5.4721366037729403E-2</v>
      </c>
      <c r="AJ96">
        <v>248.560964680712</v>
      </c>
      <c r="AK96" t="s">
        <v>93</v>
      </c>
      <c r="AL96" t="s">
        <v>94</v>
      </c>
      <c r="AM96">
        <v>39739746737.739998</v>
      </c>
      <c r="AN96">
        <v>210085</v>
      </c>
      <c r="AO96" s="1">
        <f t="shared" si="29"/>
        <v>7.9772342536723797E-3</v>
      </c>
      <c r="AP96" s="5">
        <f t="shared" si="30"/>
        <v>9.1636519383824435</v>
      </c>
      <c r="AQ96" s="3">
        <f t="shared" si="31"/>
        <v>1.8924950574543496E-3</v>
      </c>
      <c r="AR96" s="15">
        <f t="shared" si="32"/>
        <v>0.22456068461660683</v>
      </c>
      <c r="AT96" s="15">
        <v>1</v>
      </c>
      <c r="AU96">
        <f t="shared" si="33"/>
        <v>2.8199999999999847E-2</v>
      </c>
      <c r="AV96">
        <f t="shared" si="34"/>
        <v>2.8199999999999847E-2</v>
      </c>
    </row>
    <row r="97" spans="1:48" x14ac:dyDescent="0.25">
      <c r="A97" t="s">
        <v>37</v>
      </c>
      <c r="B97">
        <v>15.2187735555164</v>
      </c>
      <c r="C97">
        <v>9.9253634471356302E-3</v>
      </c>
      <c r="D97">
        <v>11.2812896163303</v>
      </c>
      <c r="E97">
        <v>11.979297469399199</v>
      </c>
      <c r="F97" s="1">
        <v>0</v>
      </c>
      <c r="G97" s="1">
        <v>0</v>
      </c>
      <c r="H97">
        <v>3.99754145555021</v>
      </c>
      <c r="I97">
        <v>12.8943639931049</v>
      </c>
      <c r="J97">
        <v>-10.469779309985899</v>
      </c>
      <c r="K97">
        <v>-10.259230530620799</v>
      </c>
      <c r="L97">
        <v>35.818524046745502</v>
      </c>
      <c r="M97">
        <v>16.799378768612598</v>
      </c>
      <c r="N97">
        <v>85.305050246634593</v>
      </c>
      <c r="O97">
        <v>78.770291152306399</v>
      </c>
      <c r="P97">
        <v>173986.030581208</v>
      </c>
      <c r="Q97">
        <v>219128.76408329399</v>
      </c>
      <c r="R97">
        <v>81.186317249900696</v>
      </c>
      <c r="S97">
        <v>691.11990905906498</v>
      </c>
      <c r="T97">
        <v>2.4523966739513602E-4</v>
      </c>
      <c r="U97">
        <v>0.60756195269131097</v>
      </c>
      <c r="V97" s="1">
        <v>0</v>
      </c>
      <c r="W97">
        <v>9.9932286519464703E-2</v>
      </c>
      <c r="X97">
        <v>0.29250576078922402</v>
      </c>
      <c r="Y97" s="1">
        <v>0</v>
      </c>
      <c r="Z97">
        <v>1</v>
      </c>
      <c r="AA97">
        <v>3.0754529361674197E-4</v>
      </c>
      <c r="AB97">
        <v>6.2350308222352798E-3</v>
      </c>
      <c r="AC97">
        <v>5.8182136769499397E-3</v>
      </c>
      <c r="AD97" s="1">
        <v>1.35773704548353E-9</v>
      </c>
      <c r="AE97">
        <v>8.4059694519593497E-2</v>
      </c>
      <c r="AF97">
        <v>2.4629490494240801E-3</v>
      </c>
      <c r="AG97">
        <v>3.3826939692369199E-3</v>
      </c>
      <c r="AH97">
        <v>4.0315373303600301</v>
      </c>
      <c r="AI97">
        <v>5.5207029329485298E-2</v>
      </c>
      <c r="AJ97">
        <v>500.59737959451598</v>
      </c>
      <c r="AK97" t="s">
        <v>95</v>
      </c>
      <c r="AL97" t="s">
        <v>96</v>
      </c>
      <c r="AM97">
        <v>23172851441.049999</v>
      </c>
      <c r="AN97">
        <v>133188</v>
      </c>
      <c r="AO97" s="1">
        <f t="shared" si="29"/>
        <v>8.588708019990763E-3</v>
      </c>
      <c r="AP97" s="5">
        <f t="shared" si="30"/>
        <v>9.83326714695737</v>
      </c>
      <c r="AQ97" s="3">
        <f t="shared" si="31"/>
        <v>5.0750876700538482E-3</v>
      </c>
      <c r="AR97" s="15">
        <f t="shared" si="32"/>
        <v>0.54768230416941588</v>
      </c>
      <c r="AT97" s="15">
        <v>1</v>
      </c>
      <c r="AU97">
        <f t="shared" si="33"/>
        <v>2.9299999999999889E-2</v>
      </c>
      <c r="AV97">
        <f t="shared" si="34"/>
        <v>2.9299999999999889E-2</v>
      </c>
    </row>
    <row r="98" spans="1:48" x14ac:dyDescent="0.25">
      <c r="A98" t="s">
        <v>37</v>
      </c>
      <c r="B98">
        <v>20.2512349396352</v>
      </c>
      <c r="C98">
        <v>1.18561990762638E-2</v>
      </c>
      <c r="D98">
        <v>13.3353862983751</v>
      </c>
      <c r="E98">
        <v>23.428907138789</v>
      </c>
      <c r="F98" s="1">
        <v>0</v>
      </c>
      <c r="G98" s="1">
        <v>0</v>
      </c>
      <c r="H98">
        <v>4.1263260630775802</v>
      </c>
      <c r="I98">
        <v>35.352778047818198</v>
      </c>
      <c r="J98">
        <v>18.537062422224501</v>
      </c>
      <c r="K98">
        <v>3.7340753991517599</v>
      </c>
      <c r="L98">
        <v>60.304255537244899</v>
      </c>
      <c r="M98">
        <v>17.228431108437199</v>
      </c>
      <c r="N98">
        <v>82.938029008035201</v>
      </c>
      <c r="O98">
        <v>76.487713022185403</v>
      </c>
      <c r="P98">
        <v>159744.51418649199</v>
      </c>
      <c r="Q98">
        <v>202166.05742998299</v>
      </c>
      <c r="R98">
        <v>80.963048042344397</v>
      </c>
      <c r="S98">
        <v>700.71498238968695</v>
      </c>
      <c r="T98">
        <v>3.9094825028719501E-4</v>
      </c>
      <c r="U98">
        <v>0.63013176951953798</v>
      </c>
      <c r="V98" s="1">
        <v>0</v>
      </c>
      <c r="W98">
        <v>7.5081330031805199E-2</v>
      </c>
      <c r="X98">
        <v>0.29478690044865602</v>
      </c>
      <c r="Y98" s="1">
        <v>0</v>
      </c>
      <c r="Z98">
        <v>1</v>
      </c>
      <c r="AA98">
        <v>3.1205717528009401E-4</v>
      </c>
      <c r="AB98">
        <v>6.1845797522060699E-3</v>
      </c>
      <c r="AC98">
        <v>5.85284113235478E-3</v>
      </c>
      <c r="AD98" s="1">
        <v>3.0455586788215097E-8</v>
      </c>
      <c r="AE98">
        <v>9.6725244391859699E-2</v>
      </c>
      <c r="AF98">
        <v>2.8727397584382302E-3</v>
      </c>
      <c r="AG98">
        <v>5.3594083330766699E-3</v>
      </c>
      <c r="AH98">
        <v>3.97647072702636</v>
      </c>
      <c r="AI98">
        <v>5.5732357123689701E-2</v>
      </c>
      <c r="AJ98">
        <v>804.20988365702101</v>
      </c>
      <c r="AK98" t="s">
        <v>97</v>
      </c>
      <c r="AL98" t="s">
        <v>98</v>
      </c>
      <c r="AM98">
        <v>11166301286.15</v>
      </c>
      <c r="AN98">
        <v>69901</v>
      </c>
      <c r="AO98" s="1">
        <f t="shared" si="29"/>
        <v>9.0376380660731042E-3</v>
      </c>
      <c r="AP98" s="5">
        <f t="shared" si="30"/>
        <v>10.321999471969324</v>
      </c>
      <c r="AQ98" s="3">
        <f t="shared" si="31"/>
        <v>9.6430841341413349E-3</v>
      </c>
      <c r="AR98" s="15">
        <f t="shared" si="32"/>
        <v>0.96194884475919151</v>
      </c>
      <c r="AT98" s="15">
        <v>1</v>
      </c>
      <c r="AU98">
        <f t="shared" si="33"/>
        <v>2.9699999999999969E-2</v>
      </c>
      <c r="AV98">
        <f t="shared" si="34"/>
        <v>2.9699999999999969E-2</v>
      </c>
    </row>
    <row r="99" spans="1:48" x14ac:dyDescent="0.25">
      <c r="A99" t="s">
        <v>37</v>
      </c>
      <c r="B99">
        <v>24.957715044914</v>
      </c>
      <c r="C99">
        <v>1.26866612349894E-2</v>
      </c>
      <c r="D99">
        <v>14.2053803339289</v>
      </c>
      <c r="E99">
        <v>42.326577362018099</v>
      </c>
      <c r="F99" s="1">
        <v>0</v>
      </c>
      <c r="G99" s="1">
        <v>0</v>
      </c>
      <c r="H99">
        <v>4.3205033410123397</v>
      </c>
      <c r="I99">
        <v>57.199533714717603</v>
      </c>
      <c r="J99">
        <v>44.162913371093303</v>
      </c>
      <c r="K99">
        <v>21.011940678227202</v>
      </c>
      <c r="L99">
        <v>84.927847444015597</v>
      </c>
      <c r="M99">
        <v>17.2931559541579</v>
      </c>
      <c r="N99">
        <v>79.886145642077906</v>
      </c>
      <c r="O99">
        <v>73.665188869690297</v>
      </c>
      <c r="P99">
        <v>143552.32011810999</v>
      </c>
      <c r="Q99">
        <v>189571.489156364</v>
      </c>
      <c r="R99">
        <v>80.808975060976096</v>
      </c>
      <c r="S99">
        <v>699.64308627143498</v>
      </c>
      <c r="T99">
        <v>1.9147406125450501E-4</v>
      </c>
      <c r="U99">
        <v>0.63763990146208005</v>
      </c>
      <c r="V99" s="1">
        <v>0</v>
      </c>
      <c r="W99">
        <v>6.7672808541432303E-2</v>
      </c>
      <c r="X99">
        <v>0.29468728999648602</v>
      </c>
      <c r="Y99" s="1">
        <v>0</v>
      </c>
      <c r="Z99">
        <v>1</v>
      </c>
      <c r="AA99">
        <v>3.10719814704264E-4</v>
      </c>
      <c r="AB99">
        <v>6.0898329741065601E-3</v>
      </c>
      <c r="AC99">
        <v>5.8513254787608401E-3</v>
      </c>
      <c r="AD99" s="1">
        <v>0</v>
      </c>
      <c r="AE99">
        <v>0.10855056124600899</v>
      </c>
      <c r="AF99">
        <v>3.2456617812556799E-3</v>
      </c>
      <c r="AG99">
        <v>6.2860321937353103E-3</v>
      </c>
      <c r="AH99">
        <v>3.98224262635827</v>
      </c>
      <c r="AI99">
        <v>5.59653351868507E-2</v>
      </c>
      <c r="AJ99">
        <v>1183.55085086539</v>
      </c>
      <c r="AK99" t="s">
        <v>99</v>
      </c>
      <c r="AL99" t="s">
        <v>100</v>
      </c>
      <c r="AM99">
        <v>3901464956.1700001</v>
      </c>
      <c r="AN99">
        <v>27178</v>
      </c>
      <c r="AO99" s="1">
        <f t="shared" si="29"/>
        <v>9.4077070747207846E-3</v>
      </c>
      <c r="AP99" s="5">
        <f t="shared" si="30"/>
        <v>10.723051667547578</v>
      </c>
      <c r="AQ99" s="3">
        <f t="shared" si="31"/>
        <v>1.423485867339973E-2</v>
      </c>
      <c r="AR99" s="15">
        <f t="shared" si="32"/>
        <v>1.3274824946005293</v>
      </c>
      <c r="AT99" s="15">
        <v>1</v>
      </c>
      <c r="AU99">
        <f t="shared" si="33"/>
        <v>2.99000000000001E-2</v>
      </c>
      <c r="AV99">
        <f t="shared" si="34"/>
        <v>2.99000000000001E-2</v>
      </c>
    </row>
    <row r="100" spans="1:48" x14ac:dyDescent="0.25">
      <c r="A100" t="s">
        <v>37</v>
      </c>
      <c r="B100">
        <v>24.608396550568202</v>
      </c>
      <c r="C100">
        <v>1.2946657301830099E-2</v>
      </c>
      <c r="D100">
        <v>14.4761027130169</v>
      </c>
      <c r="E100">
        <v>66.640866308542101</v>
      </c>
      <c r="F100" s="1">
        <v>0</v>
      </c>
      <c r="G100" s="1">
        <v>0</v>
      </c>
      <c r="H100">
        <v>4.5865783075470903</v>
      </c>
      <c r="I100">
        <v>78.791797617318096</v>
      </c>
      <c r="J100">
        <v>57.096485643653203</v>
      </c>
      <c r="K100">
        <v>45.902031975231502</v>
      </c>
      <c r="L100">
        <v>108.99573393108101</v>
      </c>
      <c r="M100">
        <v>17.5546841698443</v>
      </c>
      <c r="N100">
        <v>79.417283066424304</v>
      </c>
      <c r="O100">
        <v>73.2583625529236</v>
      </c>
      <c r="P100">
        <v>131744.224425819</v>
      </c>
      <c r="Q100">
        <v>180512.91643678499</v>
      </c>
      <c r="R100">
        <v>81.0724378199114</v>
      </c>
      <c r="S100">
        <v>689.45275018293501</v>
      </c>
      <c r="T100">
        <v>2.1415110520349101E-4</v>
      </c>
      <c r="U100">
        <v>0.71084933053170796</v>
      </c>
      <c r="V100" s="1">
        <v>0</v>
      </c>
      <c r="W100">
        <v>5.0487069064368298E-2</v>
      </c>
      <c r="X100">
        <v>0.23866360040392201</v>
      </c>
      <c r="Y100" s="1">
        <v>0</v>
      </c>
      <c r="Z100">
        <v>1</v>
      </c>
      <c r="AA100">
        <v>3.04893925023077E-4</v>
      </c>
      <c r="AB100">
        <v>6.0802361644186603E-3</v>
      </c>
      <c r="AC100">
        <v>5.9540672513340304E-3</v>
      </c>
      <c r="AD100" s="1">
        <v>1.00627010777269E-7</v>
      </c>
      <c r="AE100">
        <v>0.105933231397457</v>
      </c>
      <c r="AF100">
        <v>3.1674036187839599E-3</v>
      </c>
      <c r="AG100">
        <v>6.5612562232229502E-3</v>
      </c>
      <c r="AH100">
        <v>3.9812496337315602</v>
      </c>
      <c r="AI100">
        <v>5.67446962179999E-2</v>
      </c>
      <c r="AJ100">
        <v>1622.62194067207</v>
      </c>
      <c r="AK100" t="s">
        <v>101</v>
      </c>
      <c r="AL100" t="s">
        <v>102</v>
      </c>
      <c r="AM100">
        <v>1265403275.6099999</v>
      </c>
      <c r="AN100">
        <v>9605</v>
      </c>
      <c r="AO100" s="1">
        <f t="shared" si="29"/>
        <v>9.4263647951410671E-3</v>
      </c>
      <c r="AP100" s="5">
        <f t="shared" si="30"/>
        <v>10.743227860853299</v>
      </c>
      <c r="AQ100" s="3">
        <f t="shared" si="31"/>
        <v>1.3838264913675975E-2</v>
      </c>
      <c r="AR100" s="15">
        <f t="shared" si="32"/>
        <v>1.2905961661892591</v>
      </c>
      <c r="AT100" s="15">
        <v>1</v>
      </c>
      <c r="AU100">
        <f t="shared" si="33"/>
        <v>2.9899999999999958E-2</v>
      </c>
      <c r="AV100">
        <f t="shared" si="34"/>
        <v>2.9899999999999958E-2</v>
      </c>
    </row>
    <row r="101" spans="1:48" x14ac:dyDescent="0.25">
      <c r="A101" t="s">
        <v>37</v>
      </c>
      <c r="B101">
        <v>37.264256565891898</v>
      </c>
      <c r="C101">
        <v>1.38772308801214E-2</v>
      </c>
      <c r="D101">
        <v>15.4386634033358</v>
      </c>
      <c r="E101">
        <v>93.394401662421998</v>
      </c>
      <c r="F101" s="1">
        <v>0</v>
      </c>
      <c r="G101" s="1">
        <v>0</v>
      </c>
      <c r="H101">
        <v>4.8213964624985</v>
      </c>
      <c r="I101">
        <v>102.42651818141</v>
      </c>
      <c r="J101">
        <v>77.113501411274498</v>
      </c>
      <c r="K101">
        <v>69.9930738255687</v>
      </c>
      <c r="L101">
        <v>134.394295143541</v>
      </c>
      <c r="M101">
        <v>17.469698061682202</v>
      </c>
      <c r="N101">
        <v>77.675737029752099</v>
      </c>
      <c r="O101">
        <v>71.799776745476706</v>
      </c>
      <c r="P101">
        <v>124488.839718155</v>
      </c>
      <c r="Q101">
        <v>171176.37081367799</v>
      </c>
      <c r="R101">
        <v>81.215840040651898</v>
      </c>
      <c r="S101">
        <v>672.10563272713102</v>
      </c>
      <c r="T101" s="1">
        <v>0</v>
      </c>
      <c r="U101">
        <v>0.67496208523620904</v>
      </c>
      <c r="V101" s="1">
        <v>0</v>
      </c>
      <c r="W101">
        <v>5.5387281283593298E-2</v>
      </c>
      <c r="X101">
        <v>0.26965063348019602</v>
      </c>
      <c r="Y101" s="1">
        <v>0</v>
      </c>
      <c r="Z101">
        <v>1</v>
      </c>
      <c r="AA101">
        <v>3.0226124855772601E-4</v>
      </c>
      <c r="AB101">
        <v>5.9618582748431096E-3</v>
      </c>
      <c r="AC101">
        <v>5.8859908212341898E-3</v>
      </c>
      <c r="AD101" s="1">
        <v>0</v>
      </c>
      <c r="AE101">
        <v>0.109158859592285</v>
      </c>
      <c r="AF101">
        <v>3.26384990180932E-3</v>
      </c>
      <c r="AG101">
        <v>7.6131250850290204E-3</v>
      </c>
      <c r="AH101">
        <v>3.9947335269392799</v>
      </c>
      <c r="AI101">
        <v>5.67037450130667E-2</v>
      </c>
      <c r="AJ101">
        <v>2013.4489681436601</v>
      </c>
      <c r="AK101" t="s">
        <v>103</v>
      </c>
      <c r="AL101" t="s">
        <v>104</v>
      </c>
      <c r="AM101">
        <v>340103510.11000001</v>
      </c>
      <c r="AN101">
        <v>2732</v>
      </c>
      <c r="AO101" s="1">
        <f t="shared" si="29"/>
        <v>9.4521019716012362E-3</v>
      </c>
      <c r="AP101" s="5">
        <f t="shared" si="30"/>
        <v>10.771052817615212</v>
      </c>
      <c r="AQ101" s="3">
        <f t="shared" si="31"/>
        <v>2.8656027986914634E-2</v>
      </c>
      <c r="AR101" s="15">
        <f t="shared" si="32"/>
        <v>2.4596670536188561</v>
      </c>
      <c r="AT101" s="15">
        <v>1</v>
      </c>
      <c r="AU101">
        <f t="shared" si="33"/>
        <v>2.9899999999999989E-2</v>
      </c>
      <c r="AV101">
        <f t="shared" si="34"/>
        <v>2.9899999999999989E-2</v>
      </c>
    </row>
    <row r="102" spans="1:48" x14ac:dyDescent="0.25">
      <c r="A102" t="s">
        <v>37</v>
      </c>
      <c r="B102">
        <v>34.815378113010702</v>
      </c>
      <c r="C102">
        <v>1.2722291364190201E-2</v>
      </c>
      <c r="D102">
        <v>14.2425267991478</v>
      </c>
      <c r="E102">
        <v>124.77597030346701</v>
      </c>
      <c r="F102" s="1">
        <v>0</v>
      </c>
      <c r="G102" s="1">
        <v>0</v>
      </c>
      <c r="H102">
        <v>5.1635537922531398</v>
      </c>
      <c r="I102">
        <v>121.282515520185</v>
      </c>
      <c r="J102">
        <v>90.3982209960879</v>
      </c>
      <c r="K102">
        <v>93.079412506097796</v>
      </c>
      <c r="L102">
        <v>160.43441982785001</v>
      </c>
      <c r="M102">
        <v>16.781071474750799</v>
      </c>
      <c r="N102">
        <v>75.8996529204328</v>
      </c>
      <c r="O102">
        <v>70.336448861961003</v>
      </c>
      <c r="P102">
        <v>101647.640961538</v>
      </c>
      <c r="Q102">
        <v>139466.91181887101</v>
      </c>
      <c r="R102">
        <v>81.143257657281097</v>
      </c>
      <c r="S102">
        <v>640.13178459094399</v>
      </c>
      <c r="T102" s="1">
        <v>0</v>
      </c>
      <c r="U102">
        <v>0.75653630426963603</v>
      </c>
      <c r="V102" s="1">
        <v>0</v>
      </c>
      <c r="W102">
        <v>4.3893891116505199E-2</v>
      </c>
      <c r="X102">
        <v>0.19956980461385801</v>
      </c>
      <c r="Y102" s="1">
        <v>0</v>
      </c>
      <c r="Z102">
        <v>1</v>
      </c>
      <c r="AA102">
        <v>3.0361939886030203E-4</v>
      </c>
      <c r="AB102">
        <v>5.57045787562775E-3</v>
      </c>
      <c r="AC102">
        <v>5.8331977808604397E-3</v>
      </c>
      <c r="AD102" s="1">
        <v>0</v>
      </c>
      <c r="AE102">
        <v>0.108738774679808</v>
      </c>
      <c r="AF102">
        <v>3.2512893629262599E-3</v>
      </c>
      <c r="AG102">
        <v>6.8482152934527E-3</v>
      </c>
      <c r="AH102">
        <v>4.1347832858473099</v>
      </c>
      <c r="AI102">
        <v>5.71246754105183E-2</v>
      </c>
      <c r="AJ102">
        <v>2399.4206096625899</v>
      </c>
      <c r="AK102" t="s">
        <v>105</v>
      </c>
      <c r="AL102" t="s">
        <v>106</v>
      </c>
      <c r="AM102">
        <v>132141933.25</v>
      </c>
      <c r="AN102">
        <v>1300</v>
      </c>
      <c r="AO102" s="1">
        <f t="shared" si="29"/>
        <v>9.3881065426470022E-3</v>
      </c>
      <c r="AP102" s="5">
        <f t="shared" si="30"/>
        <v>10.701851428285924</v>
      </c>
      <c r="AQ102" s="3">
        <f t="shared" si="31"/>
        <v>2.5645705965266927E-2</v>
      </c>
      <c r="AR102" s="15">
        <f t="shared" si="32"/>
        <v>2.2532107501502621</v>
      </c>
      <c r="AT102" s="15">
        <v>1</v>
      </c>
      <c r="AU102">
        <f t="shared" si="33"/>
        <v>2.9900000000000006E-2</v>
      </c>
      <c r="AV102">
        <f t="shared" si="34"/>
        <v>2.9900000000000006E-2</v>
      </c>
    </row>
    <row r="103" spans="1:48" x14ac:dyDescent="0.25">
      <c r="A103" t="s">
        <v>37</v>
      </c>
      <c r="B103">
        <v>21.152670023593501</v>
      </c>
      <c r="C103">
        <v>1.11836721313505E-2</v>
      </c>
      <c r="D103">
        <v>12.624927461304701</v>
      </c>
      <c r="E103">
        <v>156.698229488024</v>
      </c>
      <c r="F103" s="1">
        <v>0</v>
      </c>
      <c r="G103" s="1">
        <v>0</v>
      </c>
      <c r="H103">
        <v>5.4961085342609204</v>
      </c>
      <c r="I103">
        <v>141.624483375849</v>
      </c>
      <c r="J103">
        <v>92.265311937436707</v>
      </c>
      <c r="K103">
        <v>125.54439687782001</v>
      </c>
      <c r="L103">
        <v>184.587277357765</v>
      </c>
      <c r="M103">
        <v>18.4879521821743</v>
      </c>
      <c r="N103">
        <v>81.247126325647599</v>
      </c>
      <c r="O103">
        <v>75.465461417835598</v>
      </c>
      <c r="P103">
        <v>92783.9761923076</v>
      </c>
      <c r="Q103">
        <v>121987.347324583</v>
      </c>
      <c r="R103">
        <v>83.164666636376495</v>
      </c>
      <c r="S103">
        <v>625.13875066595995</v>
      </c>
      <c r="T103" s="1">
        <v>0</v>
      </c>
      <c r="U103">
        <v>0.922402194799953</v>
      </c>
      <c r="V103" s="1">
        <v>0</v>
      </c>
      <c r="W103">
        <v>8.7759304070030193E-3</v>
      </c>
      <c r="X103">
        <v>6.8821874793043095E-2</v>
      </c>
      <c r="Y103" s="1">
        <v>0</v>
      </c>
      <c r="Z103">
        <v>1</v>
      </c>
      <c r="AA103">
        <v>2.9781570307918601E-4</v>
      </c>
      <c r="AB103">
        <v>5.4383521560597498E-3</v>
      </c>
      <c r="AC103">
        <v>5.8171834483512304E-3</v>
      </c>
      <c r="AD103" s="1">
        <v>0</v>
      </c>
      <c r="AE103">
        <v>8.3840133319723301E-2</v>
      </c>
      <c r="AF103">
        <v>2.5068199862597201E-3</v>
      </c>
      <c r="AG103">
        <v>5.4473771138743897E-3</v>
      </c>
      <c r="AH103">
        <v>3.6737744537091799</v>
      </c>
      <c r="AI103">
        <v>5.5525960293920498E-2</v>
      </c>
      <c r="AJ103">
        <v>3013.27391559121</v>
      </c>
      <c r="AK103" t="s">
        <v>107</v>
      </c>
      <c r="AL103" t="s">
        <v>108</v>
      </c>
      <c r="AM103">
        <v>72371501.430000007</v>
      </c>
      <c r="AN103">
        <v>780</v>
      </c>
      <c r="AO103" s="1">
        <f t="shared" si="29"/>
        <v>8.6218191376901364E-3</v>
      </c>
      <c r="AP103" s="5">
        <f t="shared" si="30"/>
        <v>9.8693971323521428</v>
      </c>
      <c r="AQ103" s="3">
        <f t="shared" si="31"/>
        <v>1.0988083446771022E-2</v>
      </c>
      <c r="AR103" s="15">
        <f t="shared" si="32"/>
        <v>1.1432585739461727</v>
      </c>
      <c r="AT103" s="15">
        <v>1</v>
      </c>
      <c r="AU103">
        <f t="shared" si="33"/>
        <v>2.9899999999999923E-2</v>
      </c>
      <c r="AV103">
        <f t="shared" si="34"/>
        <v>2.9899999999999923E-2</v>
      </c>
    </row>
    <row r="104" spans="1:48" x14ac:dyDescent="0.25">
      <c r="A104" t="s">
        <v>37</v>
      </c>
      <c r="B104">
        <v>36.332663926376</v>
      </c>
      <c r="C104">
        <v>1.1673634421273799E-2</v>
      </c>
      <c r="D104">
        <v>13.143050130351901</v>
      </c>
      <c r="E104">
        <v>175.877318230241</v>
      </c>
      <c r="F104" s="1">
        <v>0</v>
      </c>
      <c r="G104" s="1">
        <v>0</v>
      </c>
      <c r="H104">
        <v>5.6818286730677698</v>
      </c>
      <c r="I104">
        <v>165.735247503084</v>
      </c>
      <c r="J104">
        <v>114.744586564057</v>
      </c>
      <c r="K104">
        <v>146.97867813454801</v>
      </c>
      <c r="L104">
        <v>208.13272117662299</v>
      </c>
      <c r="M104">
        <v>18.580748909281802</v>
      </c>
      <c r="N104">
        <v>81.135631281288994</v>
      </c>
      <c r="O104">
        <v>75.179548012736305</v>
      </c>
      <c r="P104">
        <v>93944.462571428507</v>
      </c>
      <c r="Q104">
        <v>117127.05981253801</v>
      </c>
      <c r="R104">
        <v>81.807628351387706</v>
      </c>
      <c r="S104">
        <v>628.68076505772797</v>
      </c>
      <c r="T104" s="1">
        <v>0</v>
      </c>
      <c r="U104">
        <v>0.97601639830857001</v>
      </c>
      <c r="V104" s="1">
        <v>0</v>
      </c>
      <c r="W104" s="1">
        <v>0</v>
      </c>
      <c r="X104">
        <v>2.3983601691429698E-2</v>
      </c>
      <c r="Y104" s="1">
        <v>0</v>
      </c>
      <c r="Z104">
        <v>1</v>
      </c>
      <c r="AA104">
        <v>2.96700293776244E-4</v>
      </c>
      <c r="AB104">
        <v>5.6439017750476404E-3</v>
      </c>
      <c r="AC104">
        <v>6.0583987508928102E-3</v>
      </c>
      <c r="AD104" s="1">
        <v>0</v>
      </c>
      <c r="AE104">
        <v>7.8354885476659503E-2</v>
      </c>
      <c r="AF104">
        <v>2.3428110757521201E-3</v>
      </c>
      <c r="AG104">
        <v>5.7331300354695599E-3</v>
      </c>
      <c r="AH104">
        <v>3.5725830680844002</v>
      </c>
      <c r="AI104">
        <v>5.4841928732239802E-2</v>
      </c>
      <c r="AJ104">
        <v>3325.8768973393398</v>
      </c>
      <c r="AK104" t="s">
        <v>109</v>
      </c>
      <c r="AL104" t="s">
        <v>110</v>
      </c>
      <c r="AM104">
        <v>16440280.949999999</v>
      </c>
      <c r="AN104">
        <v>175</v>
      </c>
      <c r="AO104" s="1">
        <f t="shared" si="29"/>
        <v>8.6979101204211744E-3</v>
      </c>
      <c r="AP104" s="5">
        <f t="shared" si="30"/>
        <v>9.9523753369937129</v>
      </c>
      <c r="AQ104" s="3">
        <f t="shared" si="31"/>
        <v>2.8227946153929123E-2</v>
      </c>
      <c r="AR104" s="15">
        <f t="shared" si="32"/>
        <v>2.6506525021544163</v>
      </c>
      <c r="AT104" s="15">
        <v>1</v>
      </c>
      <c r="AU104">
        <f t="shared" si="33"/>
        <v>2.9900000000000013E-2</v>
      </c>
      <c r="AV104">
        <f t="shared" si="34"/>
        <v>2.9900000000000013E-2</v>
      </c>
    </row>
    <row r="105" spans="1:48" x14ac:dyDescent="0.25">
      <c r="AN105">
        <f>SUM(AN89:AN104)</f>
        <v>1049717</v>
      </c>
      <c r="AO105" s="1"/>
      <c r="AP105" s="5"/>
      <c r="AQ105" s="3"/>
      <c r="AR105" s="15"/>
      <c r="AT105" s="15"/>
    </row>
    <row r="107" spans="1:48" s="30" customFormat="1" x14ac:dyDescent="0.25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D611"/>
  <sheetViews>
    <sheetView topLeftCell="A88" zoomScale="80" zoomScaleNormal="80" workbookViewId="0">
      <pane xSplit="14115" ySplit="11280" topLeftCell="AB137" activePane="topRight"/>
      <selection activeCell="A45" sqref="A45:XFD45"/>
      <selection pane="topRight" activeCell="AQ13" sqref="AQ13"/>
      <selection pane="bottomLeft" activeCell="A3" sqref="A3:XFD11"/>
      <selection pane="bottomRight" activeCell="AK145" sqref="AK145:AU157"/>
    </sheetView>
  </sheetViews>
  <sheetFormatPr defaultRowHeight="15" x14ac:dyDescent="0.25"/>
  <cols>
    <col min="39" max="39" width="15.85546875" style="7" bestFit="1" customWidth="1"/>
    <col min="40" max="40" width="14" customWidth="1"/>
    <col min="43" max="43" width="21.28515625" customWidth="1"/>
    <col min="47" max="47" width="22" bestFit="1" customWidth="1"/>
    <col min="49" max="49" width="12" bestFit="1" customWidth="1"/>
    <col min="50" max="51" width="9.140625" style="35"/>
  </cols>
  <sheetData>
    <row r="1" spans="1:53" x14ac:dyDescent="0.25">
      <c r="AO1" t="s">
        <v>226</v>
      </c>
      <c r="AP1" t="s">
        <v>67</v>
      </c>
      <c r="AQ1" t="s">
        <v>268</v>
      </c>
      <c r="AR1" t="s">
        <v>361</v>
      </c>
      <c r="AX1" s="35" t="s">
        <v>365</v>
      </c>
      <c r="AZ1" t="s">
        <v>226</v>
      </c>
      <c r="BA1" t="s">
        <v>365</v>
      </c>
    </row>
    <row r="2" spans="1:53" x14ac:dyDescent="0.25">
      <c r="A2" t="s">
        <v>0</v>
      </c>
      <c r="B2" t="s">
        <v>1</v>
      </c>
      <c r="C2" t="s">
        <v>2</v>
      </c>
      <c r="D2" t="s">
        <v>3</v>
      </c>
      <c r="E2" t="s">
        <v>5</v>
      </c>
      <c r="F2" t="s">
        <v>6</v>
      </c>
      <c r="G2" t="s">
        <v>208</v>
      </c>
      <c r="H2" t="s">
        <v>7</v>
      </c>
      <c r="I2" t="s">
        <v>8</v>
      </c>
      <c r="J2" t="s">
        <v>134</v>
      </c>
      <c r="K2" t="s">
        <v>143</v>
      </c>
      <c r="L2" t="s">
        <v>9</v>
      </c>
      <c r="M2" t="s">
        <v>10</v>
      </c>
      <c r="N2" t="s">
        <v>11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263</v>
      </c>
      <c r="AD2" t="s">
        <v>29</v>
      </c>
      <c r="AE2" t="s">
        <v>326</v>
      </c>
      <c r="AF2" t="s">
        <v>233</v>
      </c>
      <c r="AG2" t="s">
        <v>30</v>
      </c>
      <c r="AH2" t="s">
        <v>31</v>
      </c>
      <c r="AI2" t="s">
        <v>32</v>
      </c>
      <c r="AJ2" t="s">
        <v>33</v>
      </c>
      <c r="AK2" t="s">
        <v>34</v>
      </c>
      <c r="AL2" t="s">
        <v>35</v>
      </c>
      <c r="AM2" s="7" t="s">
        <v>36</v>
      </c>
      <c r="AN2" t="s">
        <v>36</v>
      </c>
      <c r="AO2" s="15">
        <v>1</v>
      </c>
      <c r="AP2" s="15">
        <v>1</v>
      </c>
    </row>
    <row r="3" spans="1:53" x14ac:dyDescent="0.25">
      <c r="A3" t="s">
        <v>37</v>
      </c>
      <c r="B3">
        <v>1.5533545144073599</v>
      </c>
      <c r="C3">
        <v>1.09103384261743E-3</v>
      </c>
      <c r="D3">
        <v>1.3014127709257199</v>
      </c>
      <c r="E3">
        <v>-85.159118529966193</v>
      </c>
      <c r="F3" s="1">
        <v>0</v>
      </c>
      <c r="G3" s="1">
        <v>0</v>
      </c>
      <c r="H3">
        <v>4.0591730181507097</v>
      </c>
      <c r="I3">
        <v>-78.872696083904003</v>
      </c>
      <c r="J3">
        <v>-118.456302026947</v>
      </c>
      <c r="K3">
        <v>-80.991688166156194</v>
      </c>
      <c r="L3">
        <v>-62.256826206210803</v>
      </c>
      <c r="M3">
        <v>1</v>
      </c>
      <c r="N3">
        <v>85.803223921368598</v>
      </c>
      <c r="O3">
        <v>85.429638495485506</v>
      </c>
      <c r="P3">
        <v>240296.438311793</v>
      </c>
      <c r="Q3">
        <v>292137.944352536</v>
      </c>
      <c r="R3">
        <v>80.698376697112096</v>
      </c>
      <c r="S3">
        <v>664.33783720786198</v>
      </c>
      <c r="T3" s="1">
        <v>0</v>
      </c>
      <c r="U3">
        <v>0.48120773915806903</v>
      </c>
      <c r="V3" s="1">
        <v>0</v>
      </c>
      <c r="W3">
        <v>0.27521804747364698</v>
      </c>
      <c r="X3">
        <v>0.243574213368282</v>
      </c>
      <c r="Y3" s="1">
        <v>0</v>
      </c>
      <c r="Z3">
        <v>1</v>
      </c>
      <c r="AA3">
        <v>2.7929519612897698E-4</v>
      </c>
      <c r="AB3">
        <v>8.1167613400165396E-4</v>
      </c>
      <c r="AC3">
        <v>4.6477565869145598E-3</v>
      </c>
      <c r="AD3" s="1">
        <v>0</v>
      </c>
      <c r="AE3">
        <v>8.7771236168499005E-3</v>
      </c>
      <c r="AF3" s="3">
        <v>1.74974461598246E-4</v>
      </c>
      <c r="AG3" s="1">
        <v>0</v>
      </c>
      <c r="AH3">
        <v>1.1780735128602899</v>
      </c>
      <c r="AI3">
        <v>-9.3936013809525298E-4</v>
      </c>
      <c r="AJ3">
        <v>0.19488789098515</v>
      </c>
      <c r="AK3">
        <v>1</v>
      </c>
      <c r="AL3">
        <v>297486990.63</v>
      </c>
      <c r="AM3">
        <v>297486990.63</v>
      </c>
      <c r="AN3" s="7">
        <v>1238</v>
      </c>
      <c r="AO3" s="32">
        <f>AA3+AC3*AZ3+AF3*AU3</f>
        <v>7.4407085482043297E-4</v>
      </c>
      <c r="AP3" s="5">
        <f t="shared" ref="AP3:AP14" si="0">100*(1-(1-AO3)^12)</f>
        <v>0.88924004001176282</v>
      </c>
      <c r="AQ3" s="3">
        <f t="shared" ref="AQ3:AQ14" si="1">(1-(1-B3/100)^(1/12))- AO3</f>
        <v>5.5969972714852193E-4</v>
      </c>
      <c r="AR3" s="15">
        <f t="shared" ref="AR3:AR14" si="2">B3/AP3-1</f>
        <v>0.74683375074610026</v>
      </c>
      <c r="AU3" s="15">
        <v>0</v>
      </c>
      <c r="AV3" t="s">
        <v>67</v>
      </c>
      <c r="AZ3" s="16">
        <v>0.1</v>
      </c>
      <c r="BA3" s="9">
        <v>1</v>
      </c>
    </row>
    <row r="4" spans="1:53" x14ac:dyDescent="0.25">
      <c r="A4" t="s">
        <v>37</v>
      </c>
      <c r="B4">
        <v>2.42820087160539</v>
      </c>
      <c r="C4">
        <v>1.8514686955279601E-3</v>
      </c>
      <c r="D4">
        <v>2.1992771026793898</v>
      </c>
      <c r="E4">
        <v>-78.928831775914801</v>
      </c>
      <c r="F4" s="1">
        <v>0</v>
      </c>
      <c r="G4" s="1">
        <v>0</v>
      </c>
      <c r="H4">
        <v>4.0579790435199898</v>
      </c>
      <c r="I4">
        <v>-79.648522550120006</v>
      </c>
      <c r="J4">
        <v>-120.147488461873</v>
      </c>
      <c r="K4">
        <v>-82.0387865705937</v>
      </c>
      <c r="L4">
        <v>-63.174295673238198</v>
      </c>
      <c r="M4">
        <v>2</v>
      </c>
      <c r="N4">
        <v>86.243288162190197</v>
      </c>
      <c r="O4">
        <v>85.814600722980103</v>
      </c>
      <c r="P4">
        <v>242341.227046413</v>
      </c>
      <c r="Q4">
        <v>292227.87262602401</v>
      </c>
      <c r="R4">
        <v>80.880883502098101</v>
      </c>
      <c r="S4">
        <v>666.21242443788196</v>
      </c>
      <c r="T4" s="1">
        <v>0</v>
      </c>
      <c r="U4">
        <v>0.42827360419605198</v>
      </c>
      <c r="V4" s="1">
        <v>0</v>
      </c>
      <c r="W4">
        <v>0.29256325462836502</v>
      </c>
      <c r="X4">
        <v>0.279163141175581</v>
      </c>
      <c r="Y4" s="1">
        <v>0</v>
      </c>
      <c r="Z4">
        <v>1</v>
      </c>
      <c r="AA4">
        <v>2.8169083388370403E-4</v>
      </c>
      <c r="AB4">
        <v>1.56971977876593E-3</v>
      </c>
      <c r="AC4">
        <v>4.57097451076018E-3</v>
      </c>
      <c r="AD4" s="1">
        <v>0</v>
      </c>
      <c r="AE4">
        <v>7.5795646460041404E-3</v>
      </c>
      <c r="AF4" s="3">
        <v>1.53403166470927E-4</v>
      </c>
      <c r="AG4" s="1">
        <v>0</v>
      </c>
      <c r="AH4">
        <v>-0.6655148029554</v>
      </c>
      <c r="AI4">
        <v>-2.0647839304140602E-3</v>
      </c>
      <c r="AJ4">
        <v>0.478830195235592</v>
      </c>
      <c r="AK4">
        <v>2</v>
      </c>
      <c r="AL4">
        <v>344609224.86000001</v>
      </c>
      <c r="AM4">
        <v>344609224.86000001</v>
      </c>
      <c r="AN4" s="7">
        <v>1422</v>
      </c>
      <c r="AO4" s="32">
        <f t="shared" ref="AO4:AO14" si="3">AA4+AC4*AZ4+AF4*AU4</f>
        <v>2.3386293637257852E-3</v>
      </c>
      <c r="AP4" s="5">
        <f t="shared" si="0"/>
        <v>2.7705385140101901</v>
      </c>
      <c r="AQ4" s="3">
        <f t="shared" si="1"/>
        <v>-2.9225291309390366E-4</v>
      </c>
      <c r="AR4" s="15">
        <f t="shared" si="2"/>
        <v>-0.1235635746168664</v>
      </c>
      <c r="AU4" s="15">
        <v>0</v>
      </c>
      <c r="AZ4" s="15">
        <v>0.45</v>
      </c>
      <c r="BA4">
        <v>2</v>
      </c>
    </row>
    <row r="5" spans="1:53" x14ac:dyDescent="0.25">
      <c r="A5" t="s">
        <v>37</v>
      </c>
      <c r="B5">
        <v>4.6990832601760903</v>
      </c>
      <c r="C5">
        <v>2.6722035160558501E-3</v>
      </c>
      <c r="D5">
        <v>3.1599330625059801</v>
      </c>
      <c r="E5">
        <v>-76.311548162613406</v>
      </c>
      <c r="F5" s="1">
        <v>0</v>
      </c>
      <c r="G5" s="1">
        <v>0</v>
      </c>
      <c r="H5">
        <v>4.0652183019493702</v>
      </c>
      <c r="I5">
        <v>-78.849289360415099</v>
      </c>
      <c r="J5">
        <v>-122.88937705761001</v>
      </c>
      <c r="K5">
        <v>-81.053509106516998</v>
      </c>
      <c r="L5">
        <v>-61.962379142537301</v>
      </c>
      <c r="M5">
        <v>3</v>
      </c>
      <c r="N5">
        <v>86.937563624067394</v>
      </c>
      <c r="O5">
        <v>86.332427083398798</v>
      </c>
      <c r="P5">
        <v>236435.57165710599</v>
      </c>
      <c r="Q5">
        <v>288190.07205231499</v>
      </c>
      <c r="R5">
        <v>81.215285981527302</v>
      </c>
      <c r="S5">
        <v>665.20386737154695</v>
      </c>
      <c r="T5" s="1">
        <v>0</v>
      </c>
      <c r="U5">
        <v>0.42703326280285803</v>
      </c>
      <c r="V5" s="1">
        <v>0</v>
      </c>
      <c r="W5">
        <v>0.30683324855359001</v>
      </c>
      <c r="X5">
        <v>0.26613348864355002</v>
      </c>
      <c r="Y5" s="1">
        <v>0</v>
      </c>
      <c r="Z5">
        <v>1</v>
      </c>
      <c r="AA5">
        <v>2.7980067088871402E-4</v>
      </c>
      <c r="AB5">
        <v>2.3923543418938099E-3</v>
      </c>
      <c r="AC5">
        <v>4.6091181517296303E-3</v>
      </c>
      <c r="AD5" s="1">
        <v>0</v>
      </c>
      <c r="AE5">
        <v>9.0309102016948202E-3</v>
      </c>
      <c r="AF5" s="3">
        <v>1.83264041981962E-4</v>
      </c>
      <c r="AG5" s="1">
        <v>0</v>
      </c>
      <c r="AH5">
        <v>-0.35685608359811999</v>
      </c>
      <c r="AI5">
        <v>-1.6888780706262999E-3</v>
      </c>
      <c r="AJ5">
        <v>0.81231865921678903</v>
      </c>
      <c r="AK5">
        <v>3</v>
      </c>
      <c r="AL5">
        <v>370967411.93000001</v>
      </c>
      <c r="AM5">
        <v>370967411.93000001</v>
      </c>
      <c r="AN5" s="7">
        <v>1569</v>
      </c>
      <c r="AO5" s="32">
        <f t="shared" si="3"/>
        <v>3.9670951922724179E-3</v>
      </c>
      <c r="AP5" s="5">
        <f t="shared" si="0"/>
        <v>4.6580058134732099</v>
      </c>
      <c r="AQ5" s="3">
        <f t="shared" si="1"/>
        <v>3.5768227937971707E-5</v>
      </c>
      <c r="AR5" s="15">
        <f t="shared" si="2"/>
        <v>8.8186765641349307E-3</v>
      </c>
      <c r="AU5" s="15">
        <v>0</v>
      </c>
      <c r="AZ5" s="16">
        <v>0.8</v>
      </c>
      <c r="BA5" s="9">
        <v>3</v>
      </c>
    </row>
    <row r="6" spans="1:53" x14ac:dyDescent="0.25">
      <c r="A6" t="s">
        <v>37</v>
      </c>
      <c r="B6">
        <v>5.5728845094956796</v>
      </c>
      <c r="C6">
        <v>3.5788296060163E-3</v>
      </c>
      <c r="D6">
        <v>4.2110629423450998</v>
      </c>
      <c r="E6">
        <v>-77.446083373814304</v>
      </c>
      <c r="F6" s="1">
        <v>0</v>
      </c>
      <c r="G6" s="1">
        <v>0</v>
      </c>
      <c r="H6">
        <v>4.0255017699767102</v>
      </c>
      <c r="I6">
        <v>-78.814834027529102</v>
      </c>
      <c r="J6">
        <v>-120.920732808342</v>
      </c>
      <c r="K6">
        <v>-80.770510587497</v>
      </c>
      <c r="L6">
        <v>-62.251462112054497</v>
      </c>
      <c r="M6">
        <v>4</v>
      </c>
      <c r="N6">
        <v>86.997382997481694</v>
      </c>
      <c r="O6">
        <v>85.872089816058903</v>
      </c>
      <c r="P6">
        <v>241054.92961872899</v>
      </c>
      <c r="Q6">
        <v>292356.35954837198</v>
      </c>
      <c r="R6">
        <v>81.107699160933606</v>
      </c>
      <c r="S6">
        <v>665.28697656786005</v>
      </c>
      <c r="T6" s="1">
        <v>0</v>
      </c>
      <c r="U6">
        <v>0.41833475405440101</v>
      </c>
      <c r="V6" s="1">
        <v>0</v>
      </c>
      <c r="W6">
        <v>0.31222851802769902</v>
      </c>
      <c r="X6">
        <v>0.26943672791789902</v>
      </c>
      <c r="Y6" s="1">
        <v>0</v>
      </c>
      <c r="Z6">
        <v>1</v>
      </c>
      <c r="AA6">
        <v>2.81652522900531E-4</v>
      </c>
      <c r="AB6">
        <v>3.2971247871339698E-3</v>
      </c>
      <c r="AC6">
        <v>4.7658613956800102E-3</v>
      </c>
      <c r="AD6" s="1">
        <v>0</v>
      </c>
      <c r="AE6">
        <v>1.6688212412285901E-2</v>
      </c>
      <c r="AF6" s="3">
        <v>3.35853788080388E-4</v>
      </c>
      <c r="AG6" s="1">
        <v>0</v>
      </c>
      <c r="AH6">
        <v>1.56751937064234</v>
      </c>
      <c r="AI6">
        <v>3.5768618867703899E-3</v>
      </c>
      <c r="AJ6">
        <v>3.63170770860363</v>
      </c>
      <c r="AK6">
        <v>4</v>
      </c>
      <c r="AL6">
        <v>360377119.77999997</v>
      </c>
      <c r="AM6">
        <v>360377119.77999997</v>
      </c>
      <c r="AN6" s="7">
        <v>1495</v>
      </c>
      <c r="AO6" s="32">
        <f t="shared" si="3"/>
        <v>4.2373174813149393E-3</v>
      </c>
      <c r="AP6" s="5">
        <f t="shared" si="0"/>
        <v>4.9679368249606508</v>
      </c>
      <c r="AQ6" s="3">
        <f t="shared" si="1"/>
        <v>5.2977649528885857E-4</v>
      </c>
      <c r="AR6" s="15">
        <f t="shared" si="2"/>
        <v>0.12177040607593081</v>
      </c>
      <c r="AU6" s="15">
        <v>0</v>
      </c>
      <c r="AZ6" s="15">
        <v>0.83</v>
      </c>
      <c r="BA6">
        <v>4</v>
      </c>
    </row>
    <row r="7" spans="1:53" x14ac:dyDescent="0.25">
      <c r="A7" t="s">
        <v>37</v>
      </c>
      <c r="B7">
        <v>4.4870760018598199</v>
      </c>
      <c r="C7">
        <v>4.5638836096938201E-3</v>
      </c>
      <c r="D7">
        <v>5.3412587386045303</v>
      </c>
      <c r="E7">
        <v>-76.167412489589196</v>
      </c>
      <c r="F7" s="1">
        <v>0</v>
      </c>
      <c r="G7" s="1">
        <v>0</v>
      </c>
      <c r="H7">
        <v>3.94999040064359</v>
      </c>
      <c r="I7">
        <v>-79.739597618943506</v>
      </c>
      <c r="J7">
        <v>-122.580318313132</v>
      </c>
      <c r="K7">
        <v>-82.073211140614006</v>
      </c>
      <c r="L7">
        <v>-62.955410889170103</v>
      </c>
      <c r="M7">
        <v>5</v>
      </c>
      <c r="N7">
        <v>87.610107336895297</v>
      </c>
      <c r="O7">
        <v>85.653851359803497</v>
      </c>
      <c r="P7">
        <v>237882.88026327299</v>
      </c>
      <c r="Q7">
        <v>290455.45321619202</v>
      </c>
      <c r="R7">
        <v>81.354398636691897</v>
      </c>
      <c r="S7">
        <v>664.280641152577</v>
      </c>
      <c r="T7" s="1">
        <v>0</v>
      </c>
      <c r="U7">
        <v>0.44006720337470701</v>
      </c>
      <c r="V7" s="1">
        <v>0</v>
      </c>
      <c r="W7">
        <v>0.28600242550559501</v>
      </c>
      <c r="X7">
        <v>0.27393037111969698</v>
      </c>
      <c r="Y7" s="1">
        <v>0</v>
      </c>
      <c r="Z7">
        <v>1</v>
      </c>
      <c r="AA7">
        <v>2.8452637623263902E-4</v>
      </c>
      <c r="AB7">
        <v>4.27934423598235E-3</v>
      </c>
      <c r="AC7">
        <v>5.20567084734384E-3</v>
      </c>
      <c r="AD7" s="1">
        <v>0</v>
      </c>
      <c r="AE7">
        <v>2.03423449497224E-2</v>
      </c>
      <c r="AF7" s="3">
        <v>4.1360638254325099E-4</v>
      </c>
      <c r="AG7" s="1">
        <v>0</v>
      </c>
      <c r="AH7">
        <v>3.1595615260456</v>
      </c>
      <c r="AI7">
        <v>1.17771557373727E-2</v>
      </c>
      <c r="AJ7">
        <v>5.0379963350527897</v>
      </c>
      <c r="AK7">
        <v>5</v>
      </c>
      <c r="AL7">
        <v>542135084.12</v>
      </c>
      <c r="AM7">
        <v>542135084.12</v>
      </c>
      <c r="AN7" s="7">
        <v>2279</v>
      </c>
      <c r="AO7" s="32">
        <f t="shared" si="3"/>
        <v>4.7614033049483417E-3</v>
      </c>
      <c r="AP7" s="5">
        <f t="shared" si="0"/>
        <v>5.5664051745895282</v>
      </c>
      <c r="AQ7" s="3">
        <f t="shared" si="1"/>
        <v>-9.4299388843144261E-4</v>
      </c>
      <c r="AR7" s="15">
        <f t="shared" si="2"/>
        <v>-0.19390057656183801</v>
      </c>
      <c r="AU7" s="15">
        <v>0</v>
      </c>
      <c r="AW7" t="s">
        <v>67</v>
      </c>
      <c r="AZ7" s="15">
        <v>0.86</v>
      </c>
      <c r="BA7" s="9">
        <v>5</v>
      </c>
    </row>
    <row r="8" spans="1:53" x14ac:dyDescent="0.25">
      <c r="A8" t="s">
        <v>37</v>
      </c>
      <c r="B8">
        <v>6.9596689714919204</v>
      </c>
      <c r="C8">
        <v>5.5483061122672296E-3</v>
      </c>
      <c r="D8">
        <v>6.4585059584250599</v>
      </c>
      <c r="E8">
        <v>-63.193758820987199</v>
      </c>
      <c r="F8" s="1">
        <v>0</v>
      </c>
      <c r="G8" s="1">
        <v>0</v>
      </c>
      <c r="H8">
        <v>3.88165339934111</v>
      </c>
      <c r="I8">
        <v>-80.741078130806997</v>
      </c>
      <c r="J8">
        <v>-123.568984418241</v>
      </c>
      <c r="K8">
        <v>-82.975554620191403</v>
      </c>
      <c r="L8">
        <v>-63.703251044201203</v>
      </c>
      <c r="M8">
        <v>6</v>
      </c>
      <c r="N8">
        <v>88.499358617564596</v>
      </c>
      <c r="O8">
        <v>85.995763109658895</v>
      </c>
      <c r="P8">
        <v>234331.117069695</v>
      </c>
      <c r="Q8">
        <v>284017.61564994103</v>
      </c>
      <c r="R8">
        <v>81.592857787440195</v>
      </c>
      <c r="S8">
        <v>664.14838313796895</v>
      </c>
      <c r="T8">
        <v>1.3712372888023501E-4</v>
      </c>
      <c r="U8">
        <v>0.49733658231924599</v>
      </c>
      <c r="V8" s="1">
        <v>0</v>
      </c>
      <c r="W8">
        <v>0.228653182676546</v>
      </c>
      <c r="X8">
        <v>0.27401023500420701</v>
      </c>
      <c r="Y8" s="1">
        <v>0</v>
      </c>
      <c r="Z8">
        <v>1</v>
      </c>
      <c r="AA8">
        <v>2.8434567498807301E-4</v>
      </c>
      <c r="AB8">
        <v>5.2645944129526704E-3</v>
      </c>
      <c r="AC8">
        <v>5.5851431882338702E-3</v>
      </c>
      <c r="AD8" s="1">
        <v>0</v>
      </c>
      <c r="AE8">
        <v>2.2396424154351599E-2</v>
      </c>
      <c r="AF8" s="3">
        <v>4.5453177031432599E-4</v>
      </c>
      <c r="AG8" s="1">
        <v>0</v>
      </c>
      <c r="AH8">
        <v>4.5936355641126001</v>
      </c>
      <c r="AI8">
        <v>2.20151138928005E-2</v>
      </c>
      <c r="AJ8">
        <v>6.7453279564733801</v>
      </c>
      <c r="AK8">
        <v>6</v>
      </c>
      <c r="AL8">
        <v>1217115822.0599999</v>
      </c>
      <c r="AM8">
        <v>1217115822.0599999</v>
      </c>
      <c r="AN8" s="7">
        <v>5194</v>
      </c>
      <c r="AO8" s="32">
        <f>AA8+AC8*AZ8+AF8*AU8</f>
        <v>5.2551231125162181E-3</v>
      </c>
      <c r="AP8" s="5">
        <f t="shared" si="0"/>
        <v>6.1270353912895033</v>
      </c>
      <c r="AQ8" s="3">
        <f t="shared" si="1"/>
        <v>7.382710696547121E-4</v>
      </c>
      <c r="AR8" s="15">
        <f t="shared" si="2"/>
        <v>0.13589501725192088</v>
      </c>
      <c r="AU8" s="15">
        <v>0</v>
      </c>
      <c r="AZ8" s="15">
        <v>0.89</v>
      </c>
      <c r="BA8">
        <v>6</v>
      </c>
    </row>
    <row r="9" spans="1:53" x14ac:dyDescent="0.25">
      <c r="A9" t="s">
        <v>37</v>
      </c>
      <c r="B9">
        <v>9.4596738664739792</v>
      </c>
      <c r="C9">
        <v>7.5713025797268501E-3</v>
      </c>
      <c r="D9">
        <v>8.7166083615603007</v>
      </c>
      <c r="E9">
        <v>-43.175816417694101</v>
      </c>
      <c r="F9" s="1">
        <v>0</v>
      </c>
      <c r="G9" s="1">
        <v>0</v>
      </c>
      <c r="H9">
        <v>3.5379813444546699</v>
      </c>
      <c r="I9">
        <v>-81.559331452410703</v>
      </c>
      <c r="J9">
        <v>-130.90392628691001</v>
      </c>
      <c r="K9">
        <v>-83.696963145766503</v>
      </c>
      <c r="L9">
        <v>-64.509128008972993</v>
      </c>
      <c r="M9">
        <v>7</v>
      </c>
      <c r="N9">
        <v>90.107267958060007</v>
      </c>
      <c r="O9">
        <v>85.424273342061596</v>
      </c>
      <c r="P9">
        <v>234127.43174732599</v>
      </c>
      <c r="Q9">
        <v>280295.24161257403</v>
      </c>
      <c r="R9">
        <v>81.903368684013003</v>
      </c>
      <c r="S9">
        <v>670.55198367213802</v>
      </c>
      <c r="T9">
        <v>2.1068267218580299E-4</v>
      </c>
      <c r="U9">
        <v>0.53834508169784601</v>
      </c>
      <c r="V9" s="1">
        <v>0</v>
      </c>
      <c r="W9">
        <v>0.24643847346227599</v>
      </c>
      <c r="X9">
        <v>0.21521644483987701</v>
      </c>
      <c r="Y9" s="1">
        <v>0</v>
      </c>
      <c r="Z9">
        <v>1</v>
      </c>
      <c r="AA9">
        <v>2.8707903141781402E-4</v>
      </c>
      <c r="AB9">
        <v>7.2802090547712103E-3</v>
      </c>
      <c r="AC9">
        <v>7.2766301056769603E-3</v>
      </c>
      <c r="AD9">
        <v>3.1766165486527101E-6</v>
      </c>
      <c r="AE9">
        <v>4.1559263344704903E-2</v>
      </c>
      <c r="AF9" s="3">
        <v>8.4437759318768896E-4</v>
      </c>
      <c r="AG9" s="1">
        <v>7.35130276561467E-7</v>
      </c>
      <c r="AH9">
        <v>7.9185825656016</v>
      </c>
      <c r="AI9">
        <v>4.5067431857987603E-2</v>
      </c>
      <c r="AJ9">
        <v>18.1611213602426</v>
      </c>
      <c r="AK9">
        <v>7</v>
      </c>
      <c r="AL9">
        <v>13202211748.799999</v>
      </c>
      <c r="AM9">
        <v>13202211748.799999</v>
      </c>
      <c r="AN9" s="7">
        <v>56389</v>
      </c>
      <c r="AO9" s="32">
        <f t="shared" si="3"/>
        <v>8.6703339150159958E-3</v>
      </c>
      <c r="AP9" s="5">
        <f t="shared" si="0"/>
        <v>9.9223112209636746</v>
      </c>
      <c r="AQ9" s="3">
        <f t="shared" si="1"/>
        <v>-4.2329207487175335E-4</v>
      </c>
      <c r="AR9" s="15">
        <f t="shared" si="2"/>
        <v>-4.6625966892899329E-2</v>
      </c>
      <c r="AU9" s="15">
        <v>2</v>
      </c>
      <c r="AV9" s="15">
        <v>1.75</v>
      </c>
      <c r="AW9" s="10">
        <f>AV9*AU9</f>
        <v>3.5</v>
      </c>
      <c r="AZ9" s="15">
        <v>0.92</v>
      </c>
      <c r="BA9" s="9">
        <v>7</v>
      </c>
    </row>
    <row r="10" spans="1:53" x14ac:dyDescent="0.25">
      <c r="A10" t="s">
        <v>37</v>
      </c>
      <c r="B10">
        <v>10.284906760767599</v>
      </c>
      <c r="C10">
        <v>7.9125735216846703E-3</v>
      </c>
      <c r="D10">
        <v>9.0925771480048407</v>
      </c>
      <c r="E10">
        <v>-43.914214976271303</v>
      </c>
      <c r="F10" s="1">
        <v>0</v>
      </c>
      <c r="G10" s="1">
        <v>0</v>
      </c>
      <c r="H10">
        <v>3.5796976020168798</v>
      </c>
      <c r="I10">
        <v>-83.175281962354504</v>
      </c>
      <c r="J10">
        <v>-127.580545935535</v>
      </c>
      <c r="K10">
        <v>-85.888909010730302</v>
      </c>
      <c r="L10">
        <v>-66.008680487135905</v>
      </c>
      <c r="M10">
        <v>8</v>
      </c>
      <c r="N10">
        <v>89.871363642226299</v>
      </c>
      <c r="O10">
        <v>84.824697530520197</v>
      </c>
      <c r="P10">
        <v>232540.74119835801</v>
      </c>
      <c r="Q10">
        <v>280094.46579928201</v>
      </c>
      <c r="R10">
        <v>81.807898040180604</v>
      </c>
      <c r="S10">
        <v>669.09573406996606</v>
      </c>
      <c r="T10">
        <v>3.9449685394396397E-4</v>
      </c>
      <c r="U10">
        <v>0.50754623684418398</v>
      </c>
      <c r="V10" s="1">
        <v>0</v>
      </c>
      <c r="W10">
        <v>0.228347775453662</v>
      </c>
      <c r="X10">
        <v>0.26410598770215299</v>
      </c>
      <c r="Y10" s="1">
        <v>0</v>
      </c>
      <c r="Z10">
        <v>1</v>
      </c>
      <c r="AA10">
        <v>2.8804495558829398E-4</v>
      </c>
      <c r="AB10">
        <v>7.6068485298650696E-3</v>
      </c>
      <c r="AC10">
        <v>7.1095657082398704E-3</v>
      </c>
      <c r="AD10">
        <v>1.35924579877912E-5</v>
      </c>
      <c r="AE10">
        <v>4.9870581135844402E-2</v>
      </c>
      <c r="AF10">
        <v>1.0101259984022701E-3</v>
      </c>
      <c r="AG10">
        <v>2.7848686148678599E-6</v>
      </c>
      <c r="AH10">
        <v>7.3560037774713196</v>
      </c>
      <c r="AI10">
        <v>4.8159565068128699E-2</v>
      </c>
      <c r="AJ10">
        <v>21.022690213616499</v>
      </c>
      <c r="AK10">
        <v>8</v>
      </c>
      <c r="AL10">
        <v>14848656488.48</v>
      </c>
      <c r="AM10">
        <v>14848656488.48</v>
      </c>
      <c r="AN10" s="7">
        <v>63854</v>
      </c>
      <c r="AO10" s="32">
        <f t="shared" si="3"/>
        <v>9.0623843752207101E-3</v>
      </c>
      <c r="AP10" s="5">
        <f t="shared" si="0"/>
        <v>10.348869046483145</v>
      </c>
      <c r="AQ10" s="3">
        <f t="shared" si="1"/>
        <v>-5.8896745504454298E-5</v>
      </c>
      <c r="AR10" s="15">
        <f t="shared" si="2"/>
        <v>-6.1806063472492623E-3</v>
      </c>
      <c r="AU10" s="15">
        <v>2</v>
      </c>
      <c r="AV10" s="15">
        <v>1.75</v>
      </c>
      <c r="AW10" s="10">
        <f t="shared" ref="AW10:AW20" si="4">AV10*AU10</f>
        <v>3.5</v>
      </c>
      <c r="AZ10" s="15">
        <v>0.95</v>
      </c>
      <c r="BA10">
        <v>8</v>
      </c>
    </row>
    <row r="11" spans="1:53" x14ac:dyDescent="0.25">
      <c r="A11" t="s">
        <v>37</v>
      </c>
      <c r="B11">
        <v>10.754294539750299</v>
      </c>
      <c r="C11">
        <v>8.0139388210659097E-3</v>
      </c>
      <c r="D11">
        <v>9.2039747685259403</v>
      </c>
      <c r="E11">
        <v>-43.056566220392597</v>
      </c>
      <c r="F11" s="1">
        <v>0</v>
      </c>
      <c r="G11" s="1">
        <v>0</v>
      </c>
      <c r="H11">
        <v>3.6228560893152002</v>
      </c>
      <c r="I11">
        <v>-85.411152075822201</v>
      </c>
      <c r="J11">
        <v>-125.96139713457301</v>
      </c>
      <c r="K11">
        <v>-88.858766102279304</v>
      </c>
      <c r="L11">
        <v>-68.0316120383917</v>
      </c>
      <c r="M11">
        <v>9</v>
      </c>
      <c r="N11">
        <v>89.721607584889995</v>
      </c>
      <c r="O11">
        <v>84.335728503721896</v>
      </c>
      <c r="P11">
        <v>229689.19334729601</v>
      </c>
      <c r="Q11">
        <v>277313.38194646401</v>
      </c>
      <c r="R11">
        <v>81.733134180279293</v>
      </c>
      <c r="S11">
        <v>667.57433895197801</v>
      </c>
      <c r="T11">
        <v>2.2994435656210999E-4</v>
      </c>
      <c r="U11">
        <v>0.51118441572629403</v>
      </c>
      <c r="V11" s="1">
        <v>0</v>
      </c>
      <c r="W11">
        <v>0.21918703349556901</v>
      </c>
      <c r="X11">
        <v>0.26962855077813602</v>
      </c>
      <c r="Y11" s="1">
        <v>0</v>
      </c>
      <c r="Z11">
        <v>1</v>
      </c>
      <c r="AA11">
        <v>2.8952451408631702E-4</v>
      </c>
      <c r="AB11">
        <v>7.6847321518615404E-3</v>
      </c>
      <c r="AC11">
        <v>6.85540470930757E-3</v>
      </c>
      <c r="AD11">
        <v>3.103067118504E-5</v>
      </c>
      <c r="AE11">
        <v>5.7417989966440999E-2</v>
      </c>
      <c r="AF11">
        <v>1.1578461974016401E-3</v>
      </c>
      <c r="AG11">
        <v>5.1416100992665201E-6</v>
      </c>
      <c r="AH11">
        <v>6.8763918183061801</v>
      </c>
      <c r="AI11">
        <v>5.0925239458929003E-2</v>
      </c>
      <c r="AJ11">
        <v>23.6279605971494</v>
      </c>
      <c r="AK11">
        <v>9</v>
      </c>
      <c r="AL11">
        <v>14749721239.99</v>
      </c>
      <c r="AM11">
        <v>14749721239.99</v>
      </c>
      <c r="AN11" s="7">
        <v>64216</v>
      </c>
      <c r="AO11" s="32">
        <f t="shared" si="3"/>
        <v>9.4606216181971677E-3</v>
      </c>
      <c r="AP11" s="5">
        <f t="shared" si="0"/>
        <v>10.780261819671132</v>
      </c>
      <c r="AQ11" s="3">
        <f t="shared" si="1"/>
        <v>-2.4021387419753334E-5</v>
      </c>
      <c r="AR11" s="15">
        <f t="shared" si="2"/>
        <v>-2.4087800792972347E-3</v>
      </c>
      <c r="AU11" s="15">
        <v>2</v>
      </c>
      <c r="AV11" s="15">
        <v>1.75</v>
      </c>
      <c r="AW11" s="10">
        <f t="shared" si="4"/>
        <v>3.5</v>
      </c>
      <c r="AZ11" s="16">
        <v>1</v>
      </c>
      <c r="BA11" s="9">
        <v>9</v>
      </c>
    </row>
    <row r="12" spans="1:53" x14ac:dyDescent="0.25">
      <c r="A12" t="s">
        <v>37</v>
      </c>
      <c r="B12">
        <v>11.3761390971785</v>
      </c>
      <c r="C12">
        <v>8.0838216296605595E-3</v>
      </c>
      <c r="D12">
        <v>9.2807011292192794</v>
      </c>
      <c r="E12">
        <v>-41.977260283756102</v>
      </c>
      <c r="F12" s="1">
        <v>0</v>
      </c>
      <c r="G12" s="1">
        <v>0</v>
      </c>
      <c r="H12">
        <v>3.6523441741913198</v>
      </c>
      <c r="I12">
        <v>-87.360963791420701</v>
      </c>
      <c r="J12">
        <v>-124.097194058989</v>
      </c>
      <c r="K12">
        <v>-91.556785425153294</v>
      </c>
      <c r="L12">
        <v>-69.800800743355893</v>
      </c>
      <c r="M12">
        <v>10</v>
      </c>
      <c r="N12">
        <v>89.585226085805701</v>
      </c>
      <c r="O12">
        <v>83.769431821504796</v>
      </c>
      <c r="P12">
        <v>227315.99369285701</v>
      </c>
      <c r="Q12">
        <v>275011.72195511498</v>
      </c>
      <c r="R12">
        <v>81.670650339743005</v>
      </c>
      <c r="S12">
        <v>666.25248370532097</v>
      </c>
      <c r="T12">
        <v>2.6644245942557103E-4</v>
      </c>
      <c r="U12">
        <v>0.50854573280737503</v>
      </c>
      <c r="V12" s="1">
        <v>0</v>
      </c>
      <c r="W12">
        <v>0.21817519231781601</v>
      </c>
      <c r="X12">
        <v>0.27327907487480801</v>
      </c>
      <c r="Y12" s="1">
        <v>0</v>
      </c>
      <c r="Z12">
        <v>1</v>
      </c>
      <c r="AA12">
        <v>2.9112350935144401E-4</v>
      </c>
      <c r="AB12">
        <v>7.7046394319983096E-3</v>
      </c>
      <c r="AC12">
        <v>6.6878600999774702E-3</v>
      </c>
      <c r="AD12">
        <v>7.1314864548923705E-5</v>
      </c>
      <c r="AE12">
        <v>6.8355166876714099E-2</v>
      </c>
      <c r="AF12">
        <v>1.37327065292727E-3</v>
      </c>
      <c r="AG12">
        <v>9.0371294820643002E-6</v>
      </c>
      <c r="AH12">
        <v>6.6367058760948803</v>
      </c>
      <c r="AI12">
        <v>5.48645624447303E-2</v>
      </c>
      <c r="AJ12">
        <v>26.752598840707499</v>
      </c>
      <c r="AK12">
        <v>10</v>
      </c>
      <c r="AL12">
        <v>13808764668.860001</v>
      </c>
      <c r="AM12">
        <v>13808764668.860001</v>
      </c>
      <c r="AN12" s="7">
        <v>60747</v>
      </c>
      <c r="AO12" s="32">
        <f>AA12+AC12*AZ12+AF12*AU12</f>
        <v>9.7255249151834543E-3</v>
      </c>
      <c r="AP12" s="5">
        <f t="shared" si="0"/>
        <v>11.066165082521074</v>
      </c>
      <c r="AQ12" s="3">
        <f t="shared" si="1"/>
        <v>2.880894693052128E-4</v>
      </c>
      <c r="AR12" s="15">
        <f t="shared" si="2"/>
        <v>2.8010969685155596E-2</v>
      </c>
      <c r="AU12" s="15">
        <v>2</v>
      </c>
      <c r="AV12" s="15">
        <v>1.75</v>
      </c>
      <c r="AW12" s="10">
        <f t="shared" si="4"/>
        <v>3.5</v>
      </c>
      <c r="AZ12" s="15">
        <v>1</v>
      </c>
    </row>
    <row r="13" spans="1:53" x14ac:dyDescent="0.25">
      <c r="A13" t="s">
        <v>37</v>
      </c>
      <c r="B13">
        <v>11.409572475851601</v>
      </c>
      <c r="C13">
        <v>8.1409655667186703E-3</v>
      </c>
      <c r="D13">
        <v>9.3433969385854301</v>
      </c>
      <c r="E13">
        <v>-41.881911082793401</v>
      </c>
      <c r="F13" s="1">
        <v>0</v>
      </c>
      <c r="G13" s="1">
        <v>0</v>
      </c>
      <c r="H13">
        <v>3.66575152926089</v>
      </c>
      <c r="I13">
        <v>-88.533913733863798</v>
      </c>
      <c r="J13">
        <v>-121.38692521975</v>
      </c>
      <c r="K13">
        <v>-93.386561269085306</v>
      </c>
      <c r="L13">
        <v>-70.874166922344401</v>
      </c>
      <c r="M13">
        <v>11</v>
      </c>
      <c r="N13">
        <v>89.445059633487404</v>
      </c>
      <c r="O13">
        <v>83.167228872409297</v>
      </c>
      <c r="P13">
        <v>226034.45441057801</v>
      </c>
      <c r="Q13">
        <v>273673.22248533799</v>
      </c>
      <c r="R13">
        <v>81.617291624802107</v>
      </c>
      <c r="S13">
        <v>665.906866781129</v>
      </c>
      <c r="T13">
        <v>1.6544071233164201E-4</v>
      </c>
      <c r="U13">
        <v>0.50793471728126105</v>
      </c>
      <c r="V13" s="1">
        <v>0</v>
      </c>
      <c r="W13">
        <v>0.21574142501673799</v>
      </c>
      <c r="X13">
        <v>0.27632385770200002</v>
      </c>
      <c r="Y13" s="1">
        <v>0</v>
      </c>
      <c r="Z13">
        <v>1</v>
      </c>
      <c r="AA13">
        <v>2.9247498828351203E-4</v>
      </c>
      <c r="AB13">
        <v>7.6896753636588001E-3</v>
      </c>
      <c r="AC13">
        <v>6.53327436874954E-3</v>
      </c>
      <c r="AD13">
        <v>1.3257977535010201E-4</v>
      </c>
      <c r="AE13">
        <v>8.2332399399619505E-2</v>
      </c>
      <c r="AF13">
        <v>1.6482135076080001E-3</v>
      </c>
      <c r="AG13">
        <v>1.15587880818518E-5</v>
      </c>
      <c r="AH13">
        <v>6.4893207710305703</v>
      </c>
      <c r="AI13">
        <v>5.9255686488829E-2</v>
      </c>
      <c r="AJ13">
        <v>30.226076569835602</v>
      </c>
      <c r="AK13">
        <v>11</v>
      </c>
      <c r="AL13">
        <v>12725965817.77</v>
      </c>
      <c r="AM13">
        <v>12725965817.77</v>
      </c>
      <c r="AN13" s="7">
        <v>56301</v>
      </c>
      <c r="AO13" s="32">
        <f t="shared" si="3"/>
        <v>1.0122176372249053E-2</v>
      </c>
      <c r="AP13" s="5">
        <f t="shared" si="0"/>
        <v>11.492690782350866</v>
      </c>
      <c r="AQ13" s="3">
        <f t="shared" si="1"/>
        <v>-7.7433882876348434E-5</v>
      </c>
      <c r="AR13" s="15">
        <f t="shared" si="2"/>
        <v>-7.232275545680622E-3</v>
      </c>
      <c r="AU13" s="15">
        <v>2</v>
      </c>
      <c r="AV13" s="15">
        <v>1.75</v>
      </c>
      <c r="AW13" s="10">
        <f t="shared" si="4"/>
        <v>3.5</v>
      </c>
      <c r="AZ13" s="15">
        <v>1</v>
      </c>
    </row>
    <row r="14" spans="1:53" x14ac:dyDescent="0.25">
      <c r="A14" t="s">
        <v>37</v>
      </c>
      <c r="B14">
        <v>11.594859139359</v>
      </c>
      <c r="C14">
        <v>8.0651326681204696E-3</v>
      </c>
      <c r="D14">
        <v>9.2601878008165794</v>
      </c>
      <c r="E14">
        <v>-42.081556774585003</v>
      </c>
      <c r="F14" s="1">
        <v>0</v>
      </c>
      <c r="G14" s="1">
        <v>0</v>
      </c>
      <c r="H14">
        <v>3.66839685211318</v>
      </c>
      <c r="I14">
        <v>-89.284277489953496</v>
      </c>
      <c r="J14">
        <v>-118.578592216454</v>
      </c>
      <c r="K14">
        <v>-94.763793067425993</v>
      </c>
      <c r="L14">
        <v>-71.5066556691133</v>
      </c>
      <c r="M14">
        <v>12</v>
      </c>
      <c r="N14">
        <v>89.346124548071401</v>
      </c>
      <c r="O14">
        <v>82.522829161084104</v>
      </c>
      <c r="P14">
        <v>224531.78191461501</v>
      </c>
      <c r="Q14">
        <v>272489.87361280498</v>
      </c>
      <c r="R14">
        <v>81.576314337727695</v>
      </c>
      <c r="S14">
        <v>665.65172034721195</v>
      </c>
      <c r="T14">
        <v>1.55248460437526E-4</v>
      </c>
      <c r="U14">
        <v>0.51457364126369998</v>
      </c>
      <c r="V14" s="1">
        <v>0</v>
      </c>
      <c r="W14">
        <v>0.210542561614079</v>
      </c>
      <c r="X14">
        <v>0.27488379712222</v>
      </c>
      <c r="Y14" s="1">
        <v>0</v>
      </c>
      <c r="Z14">
        <v>1</v>
      </c>
      <c r="AA14">
        <v>2.9456290998217599E-4</v>
      </c>
      <c r="AB14">
        <v>7.5479833448338996E-3</v>
      </c>
      <c r="AC14">
        <v>6.4529765937218798E-3</v>
      </c>
      <c r="AD14">
        <v>1.80248763386923E-4</v>
      </c>
      <c r="AE14">
        <v>9.7052397133767204E-2</v>
      </c>
      <c r="AF14">
        <v>1.9358351629097899E-3</v>
      </c>
      <c r="AG14">
        <v>1.3499186364960699E-5</v>
      </c>
      <c r="AH14">
        <v>6.4539324803526199</v>
      </c>
      <c r="AI14">
        <v>6.4539324803526102E-2</v>
      </c>
      <c r="AJ14">
        <v>33.2332079579663</v>
      </c>
      <c r="AK14">
        <v>12</v>
      </c>
      <c r="AL14">
        <v>11675652659.559999</v>
      </c>
      <c r="AM14">
        <v>11675652659.559999</v>
      </c>
      <c r="AN14" s="7">
        <v>52000</v>
      </c>
      <c r="AO14" s="32">
        <f t="shared" si="3"/>
        <v>1.0619209829523637E-2</v>
      </c>
      <c r="AP14" s="5">
        <f t="shared" si="0"/>
        <v>12.024511681691031</v>
      </c>
      <c r="AQ14" s="3">
        <f t="shared" si="1"/>
        <v>-4.0176096977956495E-4</v>
      </c>
      <c r="AR14" s="15">
        <f t="shared" si="2"/>
        <v>-3.5731392151769126E-2</v>
      </c>
      <c r="AU14" s="15">
        <v>2</v>
      </c>
      <c r="AV14" s="15">
        <v>1.75</v>
      </c>
      <c r="AW14" s="10">
        <f t="shared" si="4"/>
        <v>3.5</v>
      </c>
      <c r="AZ14" s="15">
        <v>1</v>
      </c>
    </row>
    <row r="15" spans="1:53" x14ac:dyDescent="0.25">
      <c r="A15" t="s">
        <v>37</v>
      </c>
      <c r="B15">
        <v>12.640004889344</v>
      </c>
      <c r="C15">
        <v>7.9501953778271205E-3</v>
      </c>
      <c r="D15">
        <v>9.1339371247613599</v>
      </c>
      <c r="E15">
        <v>-42.479587516525598</v>
      </c>
      <c r="F15" s="1">
        <v>0</v>
      </c>
      <c r="G15" s="1">
        <v>0</v>
      </c>
      <c r="H15">
        <v>3.6518090113117898</v>
      </c>
      <c r="I15">
        <v>-89.138393568119497</v>
      </c>
      <c r="J15">
        <v>-115.35244274629601</v>
      </c>
      <c r="K15">
        <v>-94.923172100177496</v>
      </c>
      <c r="L15">
        <v>-71.221530280403101</v>
      </c>
      <c r="M15">
        <v>13</v>
      </c>
      <c r="N15">
        <v>89.415886340982098</v>
      </c>
      <c r="O15">
        <v>81.988513503056595</v>
      </c>
      <c r="P15">
        <v>222778.86964739399</v>
      </c>
      <c r="Q15">
        <v>271039.51594383898</v>
      </c>
      <c r="R15">
        <v>81.583450080657599</v>
      </c>
      <c r="S15">
        <v>665.56704724016299</v>
      </c>
      <c r="T15">
        <v>1.8347642655598299E-4</v>
      </c>
      <c r="U15">
        <v>0.53457390432428797</v>
      </c>
      <c r="V15" s="1">
        <v>0</v>
      </c>
      <c r="W15">
        <v>0.20558637659453499</v>
      </c>
      <c r="X15">
        <v>0.25983971908117498</v>
      </c>
      <c r="Y15" s="1">
        <v>0</v>
      </c>
      <c r="Z15">
        <v>1</v>
      </c>
      <c r="AA15">
        <v>2.9611610127862901E-4</v>
      </c>
      <c r="AB15">
        <v>7.3428080291827302E-3</v>
      </c>
      <c r="AC15">
        <v>6.2855310095305096E-3</v>
      </c>
      <c r="AD15">
        <v>2.3747209738740399E-4</v>
      </c>
      <c r="AE15">
        <v>0.110483421619509</v>
      </c>
      <c r="AF15">
        <v>2.2041034755338599E-3</v>
      </c>
      <c r="AG15">
        <v>1.33469889916547E-5</v>
      </c>
      <c r="AH15">
        <v>6.4737997857188301</v>
      </c>
      <c r="AI15">
        <v>7.0385626066475096E-2</v>
      </c>
      <c r="AJ15">
        <v>34.209393539745797</v>
      </c>
      <c r="AK15">
        <v>13</v>
      </c>
      <c r="AM15" s="7">
        <v>11081912091.74</v>
      </c>
      <c r="AN15">
        <v>49744</v>
      </c>
      <c r="AO15" s="1">
        <f>AA15+AC15*$AO$2+AF15*AU15</f>
        <v>1.0989854061876858E-2</v>
      </c>
      <c r="AP15" s="5">
        <f>100*(1-(1-AO15)^12)</f>
        <v>12.41918891021383</v>
      </c>
      <c r="AQ15" s="3">
        <f>(1-(1-B15/100)^(1/12))- AO15</f>
        <v>2.0803835933119741E-4</v>
      </c>
      <c r="AR15" s="15">
        <f>B15/AP15-1</f>
        <v>1.7780225482242784E-2</v>
      </c>
      <c r="AU15" s="15">
        <v>2</v>
      </c>
      <c r="AV15" s="15">
        <v>1.75</v>
      </c>
      <c r="AW15" s="80">
        <f t="shared" si="4"/>
        <v>3.5</v>
      </c>
      <c r="AX15" s="82">
        <f>AK15</f>
        <v>13</v>
      </c>
    </row>
    <row r="16" spans="1:53" x14ac:dyDescent="0.25">
      <c r="A16" t="s">
        <v>37</v>
      </c>
      <c r="B16">
        <v>12.7542360714392</v>
      </c>
      <c r="C16">
        <v>8.02158672803693E-3</v>
      </c>
      <c r="D16">
        <v>9.2123745249830904</v>
      </c>
      <c r="E16">
        <v>-41.957187371539803</v>
      </c>
      <c r="F16" s="1">
        <v>0</v>
      </c>
      <c r="G16" s="1">
        <v>0</v>
      </c>
      <c r="H16">
        <v>3.6070200897315501</v>
      </c>
      <c r="I16">
        <v>-88.526396363257703</v>
      </c>
      <c r="J16">
        <v>-112.33297224913601</v>
      </c>
      <c r="K16">
        <v>-94.287083471601804</v>
      </c>
      <c r="L16">
        <v>-70.525961438919893</v>
      </c>
      <c r="M16">
        <v>14</v>
      </c>
      <c r="N16">
        <v>89.703395721722998</v>
      </c>
      <c r="O16">
        <v>81.452260508143993</v>
      </c>
      <c r="P16">
        <v>221741.432587143</v>
      </c>
      <c r="Q16">
        <v>270429.86463566398</v>
      </c>
      <c r="R16">
        <v>81.693679944407606</v>
      </c>
      <c r="S16">
        <v>665.38336654717705</v>
      </c>
      <c r="T16">
        <v>1.9734696198240399E-4</v>
      </c>
      <c r="U16">
        <v>0.55727461169812997</v>
      </c>
      <c r="V16" s="1">
        <v>0</v>
      </c>
      <c r="W16">
        <v>0.19722289708937199</v>
      </c>
      <c r="X16">
        <v>0.24550249121249601</v>
      </c>
      <c r="Y16" s="1">
        <v>0</v>
      </c>
      <c r="Z16">
        <v>1</v>
      </c>
      <c r="AA16">
        <v>2.96617390552836E-4</v>
      </c>
      <c r="AB16">
        <v>7.2468240286311702E-3</v>
      </c>
      <c r="AC16">
        <v>6.2242799461976403E-3</v>
      </c>
      <c r="AD16">
        <v>3.6112369002612199E-4</v>
      </c>
      <c r="AE16">
        <v>0.123642363374799</v>
      </c>
      <c r="AF16">
        <v>2.4670143678355901E-3</v>
      </c>
      <c r="AG16">
        <v>1.3808428365091E-5</v>
      </c>
      <c r="AH16">
        <v>6.7084422629673801</v>
      </c>
      <c r="AI16">
        <v>7.8846973081778196E-2</v>
      </c>
      <c r="AJ16">
        <v>31.5063696533925</v>
      </c>
      <c r="AK16">
        <v>14</v>
      </c>
      <c r="AM16" s="7">
        <v>11469575600.57</v>
      </c>
      <c r="AN16">
        <v>51725</v>
      </c>
      <c r="AO16" s="1">
        <f t="shared" ref="AO16:AO33" si="5">AA16+AC16*$AO$2+AF16*AU16</f>
        <v>1.0961523198854538E-2</v>
      </c>
      <c r="AP16" s="5">
        <f t="shared" ref="AP16:AP79" si="6">100*(1-(1-AO16)^12)</f>
        <v>12.389078429358747</v>
      </c>
      <c r="AQ16" s="3">
        <f t="shared" ref="AQ16:AQ33" si="7">(1-(1-B16/100)^(1/12))- AO16</f>
        <v>3.4417961434388827E-4</v>
      </c>
      <c r="AR16" s="15">
        <f t="shared" ref="AR16:AR33" si="8">B16/AP16-1</f>
        <v>2.9474156949005126E-2</v>
      </c>
      <c r="AU16" s="15">
        <v>1.8</v>
      </c>
      <c r="AV16" s="15">
        <v>1.75</v>
      </c>
      <c r="AW16" s="62">
        <f>AU16*AV16</f>
        <v>3.15</v>
      </c>
      <c r="AX16" s="35" t="s">
        <v>362</v>
      </c>
    </row>
    <row r="17" spans="1:54" x14ac:dyDescent="0.25">
      <c r="A17" t="s">
        <v>37</v>
      </c>
      <c r="B17">
        <v>12.1290212741985</v>
      </c>
      <c r="C17">
        <v>8.3407757553402902E-3</v>
      </c>
      <c r="D17">
        <v>9.5623077611590599</v>
      </c>
      <c r="E17">
        <v>-38.334231829362999</v>
      </c>
      <c r="F17" s="1">
        <v>0</v>
      </c>
      <c r="G17" s="1">
        <v>0</v>
      </c>
      <c r="H17">
        <v>3.55910067185838</v>
      </c>
      <c r="I17">
        <v>-90.047859247236502</v>
      </c>
      <c r="J17">
        <v>-110.909605099053</v>
      </c>
      <c r="K17">
        <v>-97.062819497242302</v>
      </c>
      <c r="L17">
        <v>-71.966155944565998</v>
      </c>
      <c r="M17">
        <v>15</v>
      </c>
      <c r="N17">
        <v>89.924472952529399</v>
      </c>
      <c r="O17">
        <v>80.748587862765504</v>
      </c>
      <c r="P17">
        <v>220739.13569659201</v>
      </c>
      <c r="Q17">
        <v>268651.680735756</v>
      </c>
      <c r="R17">
        <v>81.845873613529307</v>
      </c>
      <c r="S17">
        <v>665.96548296687899</v>
      </c>
      <c r="T17">
        <v>2.8058164587374101E-4</v>
      </c>
      <c r="U17">
        <v>0.568391206858891</v>
      </c>
      <c r="V17" s="1">
        <v>0</v>
      </c>
      <c r="W17">
        <v>0.19436688396238799</v>
      </c>
      <c r="X17">
        <v>0.23724190917871901</v>
      </c>
      <c r="Y17" s="1">
        <v>0</v>
      </c>
      <c r="Z17">
        <v>1</v>
      </c>
      <c r="AA17">
        <v>2.9647503816145098E-4</v>
      </c>
      <c r="AB17">
        <v>7.2478744577834098E-3</v>
      </c>
      <c r="AC17">
        <v>6.2324939250915099E-3</v>
      </c>
      <c r="AD17">
        <v>6.4538496277895198E-4</v>
      </c>
      <c r="AE17">
        <v>0.143311960402106</v>
      </c>
      <c r="AF17">
        <v>2.8413373070290599E-3</v>
      </c>
      <c r="AG17">
        <v>1.3713990319751399E-5</v>
      </c>
      <c r="AH17">
        <v>7.0133893377849903</v>
      </c>
      <c r="AI17">
        <v>8.8609254305678606E-2</v>
      </c>
      <c r="AJ17">
        <v>26.371953398096</v>
      </c>
      <c r="AK17">
        <v>15</v>
      </c>
      <c r="AM17" s="7">
        <v>13260020620.43</v>
      </c>
      <c r="AN17">
        <v>60071</v>
      </c>
      <c r="AO17" s="1">
        <f>AA17+AC17*$AO$2+AF17*AU17</f>
        <v>1.1075108654499457E-2</v>
      </c>
      <c r="AP17" s="5">
        <f t="shared" si="6"/>
        <v>12.509741599394875</v>
      </c>
      <c r="AQ17" s="3">
        <f t="shared" si="7"/>
        <v>-3.5790171398886357E-4</v>
      </c>
      <c r="AR17" s="15">
        <f t="shared" si="8"/>
        <v>-3.0433908020513489E-2</v>
      </c>
      <c r="AU17" s="15">
        <v>1.6</v>
      </c>
      <c r="AV17" s="15">
        <v>1.75</v>
      </c>
      <c r="AW17" s="62">
        <f t="shared" ref="AW17:AW20" si="9">AU17*AV17</f>
        <v>2.8000000000000003</v>
      </c>
    </row>
    <row r="18" spans="1:54" x14ac:dyDescent="0.25">
      <c r="A18" t="s">
        <v>37</v>
      </c>
      <c r="B18">
        <v>13.178125837824</v>
      </c>
      <c r="C18">
        <v>8.8825946513345008E-3</v>
      </c>
      <c r="D18">
        <v>10.153485048379</v>
      </c>
      <c r="E18">
        <v>-34.0240559287069</v>
      </c>
      <c r="F18" s="1">
        <v>0</v>
      </c>
      <c r="G18" s="1">
        <v>0</v>
      </c>
      <c r="H18">
        <v>3.5170643989655499</v>
      </c>
      <c r="I18">
        <v>-92.119681714049605</v>
      </c>
      <c r="J18">
        <v>-110.084547935489</v>
      </c>
      <c r="K18">
        <v>-101.028731558004</v>
      </c>
      <c r="L18">
        <v>-74.048085819412705</v>
      </c>
      <c r="M18">
        <v>16</v>
      </c>
      <c r="N18">
        <v>90.111906163919102</v>
      </c>
      <c r="O18">
        <v>80.031753658217895</v>
      </c>
      <c r="P18">
        <v>220857.92084658201</v>
      </c>
      <c r="Q18">
        <v>269083.37635522097</v>
      </c>
      <c r="R18">
        <v>81.971002802398303</v>
      </c>
      <c r="S18">
        <v>667.07270191303405</v>
      </c>
      <c r="T18">
        <v>3.6742499237687901E-4</v>
      </c>
      <c r="U18">
        <v>0.56838474376342196</v>
      </c>
      <c r="V18" s="1">
        <v>0</v>
      </c>
      <c r="W18">
        <v>0.19436107714921</v>
      </c>
      <c r="X18">
        <v>0.23725417908736701</v>
      </c>
      <c r="Y18" s="1">
        <v>0</v>
      </c>
      <c r="Z18">
        <v>1</v>
      </c>
      <c r="AA18">
        <v>2.9663940773459898E-4</v>
      </c>
      <c r="AB18">
        <v>7.4215886411247E-3</v>
      </c>
      <c r="AC18">
        <v>6.4865103043367503E-3</v>
      </c>
      <c r="AD18">
        <v>9.8647046687113803E-4</v>
      </c>
      <c r="AE18">
        <v>0.17562805114284799</v>
      </c>
      <c r="AF18">
        <v>3.4527071319999702E-3</v>
      </c>
      <c r="AG18">
        <v>1.2342639171211099E-5</v>
      </c>
      <c r="AH18">
        <v>7.2756755201748096</v>
      </c>
      <c r="AI18">
        <v>9.8396342964632899E-2</v>
      </c>
      <c r="AJ18">
        <v>22.803929630947799</v>
      </c>
      <c r="AK18">
        <v>16</v>
      </c>
      <c r="AM18" s="7">
        <v>15308545925.559999</v>
      </c>
      <c r="AN18">
        <v>69314</v>
      </c>
      <c r="AO18" s="1">
        <f t="shared" si="5"/>
        <v>1.1616939696871307E-2</v>
      </c>
      <c r="AP18" s="5">
        <f t="shared" si="6"/>
        <v>13.083241326899586</v>
      </c>
      <c r="AQ18" s="3">
        <f t="shared" si="7"/>
        <v>8.9960786756240058E-5</v>
      </c>
      <c r="AR18" s="15">
        <f t="shared" si="8"/>
        <v>7.2523703074502954E-3</v>
      </c>
      <c r="AU18" s="15">
        <v>1.4</v>
      </c>
      <c r="AV18" s="15">
        <v>1.75</v>
      </c>
      <c r="AW18" s="62">
        <f t="shared" si="9"/>
        <v>2.4499999999999997</v>
      </c>
      <c r="AY18" s="8">
        <f>175/8</f>
        <v>21.875</v>
      </c>
      <c r="BA18" t="s">
        <v>363</v>
      </c>
      <c r="BB18" t="s">
        <v>364</v>
      </c>
    </row>
    <row r="19" spans="1:54" x14ac:dyDescent="0.25">
      <c r="A19" t="s">
        <v>37</v>
      </c>
      <c r="B19">
        <v>13.4791265990873</v>
      </c>
      <c r="C19">
        <v>9.56476394130454E-3</v>
      </c>
      <c r="D19">
        <v>10.8927602828155</v>
      </c>
      <c r="E19">
        <v>-30.8516256248991</v>
      </c>
      <c r="F19" s="1">
        <v>0</v>
      </c>
      <c r="G19" s="1">
        <v>0</v>
      </c>
      <c r="H19">
        <v>3.4919682393054199</v>
      </c>
      <c r="I19">
        <v>-93.941267915652304</v>
      </c>
      <c r="J19">
        <v>-109.397278961993</v>
      </c>
      <c r="K19">
        <v>-104.736860837899</v>
      </c>
      <c r="L19">
        <v>-75.823360447645101</v>
      </c>
      <c r="M19">
        <v>17</v>
      </c>
      <c r="N19">
        <v>90.275970727042704</v>
      </c>
      <c r="O19">
        <v>79.450488005013398</v>
      </c>
      <c r="P19">
        <v>220292.74471685401</v>
      </c>
      <c r="Q19">
        <v>268613.52628571598</v>
      </c>
      <c r="R19">
        <v>82.069534698630406</v>
      </c>
      <c r="S19">
        <v>668.02343608629303</v>
      </c>
      <c r="T19">
        <v>5.3075924102282302E-4</v>
      </c>
      <c r="U19">
        <v>0.56516166976648896</v>
      </c>
      <c r="V19" s="1">
        <v>0</v>
      </c>
      <c r="W19">
        <v>0.19671179418943399</v>
      </c>
      <c r="X19">
        <v>0.23812653604407499</v>
      </c>
      <c r="Y19" s="1">
        <v>0</v>
      </c>
      <c r="Z19">
        <v>1</v>
      </c>
      <c r="AA19">
        <v>2.9704081749137103E-4</v>
      </c>
      <c r="AB19">
        <v>7.6334274332040403E-3</v>
      </c>
      <c r="AC19">
        <v>6.7285899315147196E-3</v>
      </c>
      <c r="AD19">
        <v>1.4368375723206499E-3</v>
      </c>
      <c r="AE19">
        <v>0.20448510500397099</v>
      </c>
      <c r="AF19">
        <v>3.9953777037505297E-3</v>
      </c>
      <c r="AG19">
        <v>1.02681086511149E-5</v>
      </c>
      <c r="AH19">
        <v>7.3718734002181803</v>
      </c>
      <c r="AI19">
        <v>0.106264214998715</v>
      </c>
      <c r="AJ19">
        <v>21.794123533102901</v>
      </c>
      <c r="AK19">
        <v>17</v>
      </c>
      <c r="AM19" s="7">
        <v>17431544596.700001</v>
      </c>
      <c r="AN19">
        <v>79129</v>
      </c>
      <c r="AO19" s="1">
        <f t="shared" si="5"/>
        <v>1.1820083993506727E-2</v>
      </c>
      <c r="AP19" s="5">
        <f t="shared" si="6"/>
        <v>13.297369213043876</v>
      </c>
      <c r="AQ19" s="3">
        <f t="shared" si="7"/>
        <v>1.7279541186335581E-4</v>
      </c>
      <c r="AR19" s="15">
        <f t="shared" si="8"/>
        <v>1.3668672587140884E-2</v>
      </c>
      <c r="AS19">
        <v>1.2</v>
      </c>
      <c r="AU19" s="10">
        <v>1.2</v>
      </c>
      <c r="AV19" s="15">
        <v>1.75</v>
      </c>
      <c r="AW19" s="79">
        <v>2.1</v>
      </c>
      <c r="AX19" s="82">
        <f>AK19</f>
        <v>17</v>
      </c>
      <c r="AY19" s="15">
        <v>2.1</v>
      </c>
      <c r="BA19" s="10">
        <f>AU19*AV19</f>
        <v>2.1</v>
      </c>
      <c r="BB19" s="15">
        <v>2.1</v>
      </c>
    </row>
    <row r="20" spans="1:54" x14ac:dyDescent="0.25">
      <c r="A20" t="s">
        <v>37</v>
      </c>
      <c r="B20">
        <v>13.1558658783218</v>
      </c>
      <c r="C20">
        <v>1.04268597182845E-2</v>
      </c>
      <c r="D20">
        <v>11.819047399418899</v>
      </c>
      <c r="E20">
        <v>-28.746382157029</v>
      </c>
      <c r="F20" s="1">
        <v>0</v>
      </c>
      <c r="G20" s="1">
        <v>0</v>
      </c>
      <c r="H20">
        <v>3.47473502741326</v>
      </c>
      <c r="I20">
        <v>-95.586825366250494</v>
      </c>
      <c r="J20">
        <v>-108.615663693966</v>
      </c>
      <c r="K20">
        <v>-108.29709969079499</v>
      </c>
      <c r="L20">
        <v>-77.4246805226107</v>
      </c>
      <c r="M20">
        <v>18</v>
      </c>
      <c r="N20">
        <v>90.331292969346293</v>
      </c>
      <c r="O20">
        <v>78.849425972760301</v>
      </c>
      <c r="P20">
        <v>219757.36016441899</v>
      </c>
      <c r="Q20">
        <v>268186.61591200402</v>
      </c>
      <c r="R20">
        <v>82.126590974242603</v>
      </c>
      <c r="S20">
        <v>668.71476584104403</v>
      </c>
      <c r="T20">
        <v>5.2155392074163898E-4</v>
      </c>
      <c r="U20">
        <v>0.56299995950788295</v>
      </c>
      <c r="V20" s="1">
        <v>0</v>
      </c>
      <c r="W20">
        <v>0.197318769831963</v>
      </c>
      <c r="X20">
        <v>0.23968127066015299</v>
      </c>
      <c r="Y20" s="1">
        <v>0</v>
      </c>
      <c r="Z20">
        <v>1</v>
      </c>
      <c r="AA20">
        <v>2.9764272454031097E-4</v>
      </c>
      <c r="AB20">
        <v>7.8273949809505201E-3</v>
      </c>
      <c r="AC20">
        <v>6.9254775239062103E-3</v>
      </c>
      <c r="AD20">
        <v>2.0886904907579402E-3</v>
      </c>
      <c r="AE20">
        <v>0.22813057707200701</v>
      </c>
      <c r="AF20">
        <v>4.4404239602852504E-3</v>
      </c>
      <c r="AG20">
        <v>9.2935211776034907E-6</v>
      </c>
      <c r="AH20">
        <v>7.3962351025573998</v>
      </c>
      <c r="AI20">
        <v>0.113254650839793</v>
      </c>
      <c r="AJ20">
        <v>21.9788232330027</v>
      </c>
      <c r="AK20">
        <v>18</v>
      </c>
      <c r="AM20" s="7">
        <v>19326780797.02</v>
      </c>
      <c r="AN20">
        <v>87946</v>
      </c>
      <c r="AO20" s="1">
        <f>AA20+AC20*$AO$2+AF20*AU20</f>
        <v>1.2331722290374696E-2</v>
      </c>
      <c r="AP20" s="5">
        <f t="shared" si="6"/>
        <v>13.834529861308219</v>
      </c>
      <c r="AQ20" s="3">
        <f t="shared" si="7"/>
        <v>-6.4593474617145527E-4</v>
      </c>
      <c r="AR20" s="15">
        <f t="shared" si="8"/>
        <v>-4.9055803832154465E-2</v>
      </c>
      <c r="AS20">
        <v>1</v>
      </c>
      <c r="AU20" s="10">
        <f>AW20/AV20</f>
        <v>1.1504761904761907</v>
      </c>
      <c r="AV20" s="15">
        <v>1.75</v>
      </c>
      <c r="AW20" s="77">
        <f>BB20</f>
        <v>2.0133333333333336</v>
      </c>
      <c r="AX20" s="81" t="s">
        <v>67</v>
      </c>
      <c r="AY20" s="15">
        <f>AY19-$AZ$39</f>
        <v>2.0300172413793103</v>
      </c>
      <c r="BA20" s="10">
        <f t="shared" ref="BA20:BA40" si="10">AU20*AV20</f>
        <v>2.0133333333333336</v>
      </c>
      <c r="BB20" s="15">
        <f>BB19-$BD$40</f>
        <v>2.0133333333333336</v>
      </c>
    </row>
    <row r="21" spans="1:54" x14ac:dyDescent="0.25">
      <c r="A21" t="s">
        <v>37</v>
      </c>
      <c r="B21">
        <v>13.6152672191861</v>
      </c>
      <c r="C21">
        <v>1.1241824711810599E-2</v>
      </c>
      <c r="D21">
        <v>12.6865701660711</v>
      </c>
      <c r="E21">
        <v>-27.294921669981999</v>
      </c>
      <c r="F21" s="1">
        <v>0</v>
      </c>
      <c r="G21" s="1">
        <v>0</v>
      </c>
      <c r="H21">
        <v>3.4646500082012501</v>
      </c>
      <c r="I21">
        <v>-96.815997227974407</v>
      </c>
      <c r="J21">
        <v>-107.701249481776</v>
      </c>
      <c r="K21">
        <v>-111.27131807271201</v>
      </c>
      <c r="L21">
        <v>-78.624124129103095</v>
      </c>
      <c r="M21">
        <v>19</v>
      </c>
      <c r="N21">
        <v>90.368460182605006</v>
      </c>
      <c r="O21">
        <v>78.2848488358472</v>
      </c>
      <c r="P21">
        <v>219394.38426279501</v>
      </c>
      <c r="Q21">
        <v>267952.47706407099</v>
      </c>
      <c r="R21">
        <v>82.166343065319197</v>
      </c>
      <c r="S21">
        <v>669.37135392034997</v>
      </c>
      <c r="T21">
        <v>4.9088661383530404E-4</v>
      </c>
      <c r="U21">
        <v>0.563775183337624</v>
      </c>
      <c r="V21" s="1">
        <v>0</v>
      </c>
      <c r="W21">
        <v>0.19759086726366101</v>
      </c>
      <c r="X21">
        <v>0.23863394939871399</v>
      </c>
      <c r="Y21" s="1">
        <v>0</v>
      </c>
      <c r="Z21">
        <v>1</v>
      </c>
      <c r="AA21">
        <v>2.98199920874153E-4</v>
      </c>
      <c r="AB21">
        <v>7.9769809624215902E-3</v>
      </c>
      <c r="AC21">
        <v>7.0437389022272E-3</v>
      </c>
      <c r="AD21">
        <v>2.7364501090563998E-3</v>
      </c>
      <c r="AE21">
        <v>0.249928683075266</v>
      </c>
      <c r="AF21">
        <v>4.8481059326416802E-3</v>
      </c>
      <c r="AG21">
        <v>9.7586604819706095E-6</v>
      </c>
      <c r="AH21">
        <v>7.3787589563108398</v>
      </c>
      <c r="AI21">
        <v>0.11971863342420599</v>
      </c>
      <c r="AJ21">
        <v>23.1433097489708</v>
      </c>
      <c r="AK21">
        <v>19</v>
      </c>
      <c r="AM21" s="7">
        <v>20841150138.66</v>
      </c>
      <c r="AN21">
        <v>94994</v>
      </c>
      <c r="AO21" s="1">
        <f t="shared" si="5"/>
        <v>1.2679472592752575E-2</v>
      </c>
      <c r="AP21" s="5">
        <f t="shared" si="6"/>
        <v>14.197883971819946</v>
      </c>
      <c r="AQ21" s="3">
        <f t="shared" si="7"/>
        <v>-5.5694720347552497E-4</v>
      </c>
      <c r="AR21" s="15">
        <f t="shared" si="8"/>
        <v>-4.1035463720525356E-2</v>
      </c>
      <c r="AS21">
        <v>1</v>
      </c>
      <c r="AU21" s="10">
        <f t="shared" ref="AU21:AU63" si="11">AW21/AV21</f>
        <v>1.1009523809523811</v>
      </c>
      <c r="AV21" s="15">
        <v>1.75</v>
      </c>
      <c r="AW21" s="77">
        <f t="shared" ref="AW21:AW34" si="12">BB21</f>
        <v>1.926666666666667</v>
      </c>
      <c r="AX21" s="35" t="s">
        <v>67</v>
      </c>
      <c r="AY21" s="15">
        <f t="shared" ref="AY21:AY38" si="13">AY20-$AZ$39</f>
        <v>1.9600344827586207</v>
      </c>
      <c r="BA21" s="10">
        <f t="shared" si="10"/>
        <v>1.926666666666667</v>
      </c>
      <c r="BB21" s="15">
        <f t="shared" ref="BB21:BB33" si="14">BB20-$BD$40</f>
        <v>1.926666666666667</v>
      </c>
    </row>
    <row r="22" spans="1:54" x14ac:dyDescent="0.25">
      <c r="A22" t="s">
        <v>37</v>
      </c>
      <c r="B22">
        <v>14.080586486930001</v>
      </c>
      <c r="C22">
        <v>1.1779787861336301E-2</v>
      </c>
      <c r="D22">
        <v>13.2549328392156</v>
      </c>
      <c r="E22">
        <v>-26.321907728059902</v>
      </c>
      <c r="F22" s="1">
        <v>0</v>
      </c>
      <c r="G22" s="1">
        <v>0</v>
      </c>
      <c r="H22">
        <v>3.4619452494753</v>
      </c>
      <c r="I22">
        <v>-97.348044842865605</v>
      </c>
      <c r="J22">
        <v>-106.57838123304499</v>
      </c>
      <c r="K22">
        <v>-113.118502733177</v>
      </c>
      <c r="L22">
        <v>-79.122188270459802</v>
      </c>
      <c r="M22">
        <v>20</v>
      </c>
      <c r="N22">
        <v>90.348473661640696</v>
      </c>
      <c r="O22">
        <v>77.7991221502146</v>
      </c>
      <c r="P22">
        <v>218986.14004138499</v>
      </c>
      <c r="Q22">
        <v>267303.01152606698</v>
      </c>
      <c r="R22">
        <v>82.181131679266997</v>
      </c>
      <c r="S22">
        <v>669.61093475112705</v>
      </c>
      <c r="T22">
        <v>4.72139497794995E-4</v>
      </c>
      <c r="U22">
        <v>0.56373352897225204</v>
      </c>
      <c r="V22" s="1">
        <v>0</v>
      </c>
      <c r="W22">
        <v>0.19835615328821299</v>
      </c>
      <c r="X22">
        <v>0.237910317739533</v>
      </c>
      <c r="Y22" s="1">
        <v>0</v>
      </c>
      <c r="Z22">
        <v>1</v>
      </c>
      <c r="AA22">
        <v>2.98609375515805E-4</v>
      </c>
      <c r="AB22">
        <v>7.9248842545223998E-3</v>
      </c>
      <c r="AC22">
        <v>7.03468338533804E-3</v>
      </c>
      <c r="AD22">
        <v>3.3171043724899499E-3</v>
      </c>
      <c r="AE22">
        <v>0.267340046486164</v>
      </c>
      <c r="AF22">
        <v>5.1782487794035702E-3</v>
      </c>
      <c r="AG22">
        <v>9.1863631797542703E-6</v>
      </c>
      <c r="AH22">
        <v>7.2519760842051104</v>
      </c>
      <c r="AI22">
        <v>0.12407348412781299</v>
      </c>
      <c r="AJ22">
        <v>26.135937662752699</v>
      </c>
      <c r="AK22">
        <v>20</v>
      </c>
      <c r="AM22" s="7">
        <v>22170594790.07</v>
      </c>
      <c r="AN22">
        <v>101242</v>
      </c>
      <c r="AO22" s="1">
        <f t="shared" si="5"/>
        <v>1.2777851477483886E-2</v>
      </c>
      <c r="AP22" s="5">
        <f t="shared" si="6"/>
        <v>14.300422004125945</v>
      </c>
      <c r="AQ22" s="3">
        <f t="shared" si="7"/>
        <v>-2.1078647994875882E-4</v>
      </c>
      <c r="AR22" s="15">
        <f t="shared" si="8"/>
        <v>-1.5372659431485136E-2</v>
      </c>
      <c r="AS22">
        <v>1</v>
      </c>
      <c r="AU22" s="10">
        <f t="shared" si="11"/>
        <v>1.0514285714285716</v>
      </c>
      <c r="AV22" s="15">
        <v>1.75</v>
      </c>
      <c r="AW22" s="77">
        <f t="shared" si="12"/>
        <v>1.8400000000000003</v>
      </c>
      <c r="AY22" s="15">
        <f t="shared" si="13"/>
        <v>1.8900517241379311</v>
      </c>
      <c r="BA22" s="10">
        <f t="shared" si="10"/>
        <v>1.8400000000000003</v>
      </c>
      <c r="BB22" s="15">
        <f t="shared" si="14"/>
        <v>1.8400000000000003</v>
      </c>
    </row>
    <row r="23" spans="1:54" x14ac:dyDescent="0.25">
      <c r="A23" t="s">
        <v>37</v>
      </c>
      <c r="B23">
        <v>14.140141279089301</v>
      </c>
      <c r="C23">
        <v>1.21208381319142E-2</v>
      </c>
      <c r="D23">
        <v>13.6134967002784</v>
      </c>
      <c r="E23">
        <v>-25.612081176890399</v>
      </c>
      <c r="F23" s="1">
        <v>0</v>
      </c>
      <c r="G23" s="1">
        <v>0</v>
      </c>
      <c r="H23">
        <v>3.45655308401453</v>
      </c>
      <c r="I23">
        <v>-97.774944775689406</v>
      </c>
      <c r="J23">
        <v>-106.003689969178</v>
      </c>
      <c r="K23">
        <v>-114.74917380461299</v>
      </c>
      <c r="L23">
        <v>-79.501680849609599</v>
      </c>
      <c r="M23">
        <v>21</v>
      </c>
      <c r="N23">
        <v>90.343027889957099</v>
      </c>
      <c r="O23">
        <v>77.428693735086398</v>
      </c>
      <c r="P23">
        <v>218415.43122235601</v>
      </c>
      <c r="Q23">
        <v>266460.49707678502</v>
      </c>
      <c r="R23">
        <v>82.196809186634397</v>
      </c>
      <c r="S23">
        <v>669.94416555203804</v>
      </c>
      <c r="T23">
        <v>4.9651369562049498E-4</v>
      </c>
      <c r="U23">
        <v>0.559746480042565</v>
      </c>
      <c r="V23" s="1">
        <v>0</v>
      </c>
      <c r="W23">
        <v>0.19992086371632101</v>
      </c>
      <c r="X23">
        <v>0.240332656241112</v>
      </c>
      <c r="Y23" s="1">
        <v>0</v>
      </c>
      <c r="Z23">
        <v>1</v>
      </c>
      <c r="AA23">
        <v>2.9917894631255402E-4</v>
      </c>
      <c r="AB23">
        <v>7.7876338982454003E-3</v>
      </c>
      <c r="AC23">
        <v>6.9098929991170304E-3</v>
      </c>
      <c r="AD23">
        <v>3.7930952569260302E-3</v>
      </c>
      <c r="AE23">
        <v>0.28465522807091498</v>
      </c>
      <c r="AF23">
        <v>5.5059766799007096E-3</v>
      </c>
      <c r="AG23">
        <v>8.9519006005599102E-6</v>
      </c>
      <c r="AH23">
        <v>7.0702938712375003</v>
      </c>
      <c r="AI23">
        <v>0.12734001207662801</v>
      </c>
      <c r="AJ23">
        <v>28.457507579892798</v>
      </c>
      <c r="AK23">
        <v>21</v>
      </c>
      <c r="AM23" s="7">
        <v>22962669530.700001</v>
      </c>
      <c r="AN23">
        <v>105133</v>
      </c>
      <c r="AO23" s="1">
        <f t="shared" si="5"/>
        <v>1.2725536199958677E-2</v>
      </c>
      <c r="AP23" s="5">
        <f t="shared" si="6"/>
        <v>14.24590899506606</v>
      </c>
      <c r="AQ23" s="3">
        <f t="shared" si="7"/>
        <v>-1.0141671824329818E-4</v>
      </c>
      <c r="AR23" s="15">
        <f t="shared" si="8"/>
        <v>-7.4244273224959301E-3</v>
      </c>
      <c r="AS23">
        <v>1</v>
      </c>
      <c r="AU23" s="10">
        <f t="shared" si="11"/>
        <v>1.0019047619047621</v>
      </c>
      <c r="AV23" s="15">
        <v>1.75</v>
      </c>
      <c r="AW23" s="77">
        <f t="shared" si="12"/>
        <v>1.7533333333333336</v>
      </c>
      <c r="AX23" s="35" t="s">
        <v>67</v>
      </c>
      <c r="AY23" s="15">
        <f t="shared" si="13"/>
        <v>1.8200689655172415</v>
      </c>
      <c r="BA23" s="10">
        <f t="shared" si="10"/>
        <v>1.7533333333333336</v>
      </c>
      <c r="BB23" s="15">
        <f t="shared" si="14"/>
        <v>1.7533333333333336</v>
      </c>
    </row>
    <row r="24" spans="1:54" x14ac:dyDescent="0.25">
      <c r="A24" t="s">
        <v>37</v>
      </c>
      <c r="B24">
        <v>14.1768525683063</v>
      </c>
      <c r="C24">
        <v>1.21873060373418E-2</v>
      </c>
      <c r="D24">
        <v>13.683219465296199</v>
      </c>
      <c r="E24">
        <v>-24.414651848314499</v>
      </c>
      <c r="F24" s="1">
        <v>0</v>
      </c>
      <c r="G24" s="1">
        <v>0</v>
      </c>
      <c r="H24">
        <v>3.4558481823142402</v>
      </c>
      <c r="I24">
        <v>-98.321805183387994</v>
      </c>
      <c r="J24">
        <v>-105.72591289229899</v>
      </c>
      <c r="K24">
        <v>-116.874654277858</v>
      </c>
      <c r="L24">
        <v>-79.954253162107605</v>
      </c>
      <c r="M24">
        <v>22</v>
      </c>
      <c r="N24">
        <v>90.220201394251404</v>
      </c>
      <c r="O24">
        <v>77.011417117736102</v>
      </c>
      <c r="P24">
        <v>217289.01140129499</v>
      </c>
      <c r="Q24">
        <v>265264.03832365002</v>
      </c>
      <c r="R24">
        <v>82.192705614929395</v>
      </c>
      <c r="S24">
        <v>670.563858376658</v>
      </c>
      <c r="T24">
        <v>5.0576806737536795E-4</v>
      </c>
      <c r="U24">
        <v>0.54925473326614005</v>
      </c>
      <c r="V24" s="1">
        <v>0</v>
      </c>
      <c r="W24">
        <v>0.20387851701946899</v>
      </c>
      <c r="X24">
        <v>0.24686674971438899</v>
      </c>
      <c r="Y24" s="1">
        <v>0</v>
      </c>
      <c r="Z24">
        <v>1</v>
      </c>
      <c r="AA24">
        <v>3.0034983014531099E-4</v>
      </c>
      <c r="AB24">
        <v>7.5741896598973202E-3</v>
      </c>
      <c r="AC24">
        <v>6.6699721155184799E-3</v>
      </c>
      <c r="AD24">
        <v>4.0747279279529699E-3</v>
      </c>
      <c r="AE24">
        <v>0.30057145236362898</v>
      </c>
      <c r="AF24">
        <v>5.8035622188420096E-3</v>
      </c>
      <c r="AG24">
        <v>8.1417533559355098E-6</v>
      </c>
      <c r="AH24">
        <v>6.8659187967665503</v>
      </c>
      <c r="AI24">
        <v>0.12984776618555899</v>
      </c>
      <c r="AJ24">
        <v>31.4882910434577</v>
      </c>
      <c r="AK24">
        <v>22</v>
      </c>
      <c r="AM24" s="7">
        <v>23318370258.529999</v>
      </c>
      <c r="AN24">
        <v>107315</v>
      </c>
      <c r="AO24" s="1">
        <f t="shared" si="5"/>
        <v>1.2497524058846658E-2</v>
      </c>
      <c r="AP24" s="5">
        <f t="shared" si="6"/>
        <v>14.007946841151808</v>
      </c>
      <c r="AQ24" s="3">
        <f t="shared" si="7"/>
        <v>1.6178352619963983E-4</v>
      </c>
      <c r="AR24" s="15">
        <f t="shared" si="8"/>
        <v>1.205785038092011E-2</v>
      </c>
      <c r="AS24">
        <v>1</v>
      </c>
      <c r="AU24" s="10">
        <f t="shared" si="11"/>
        <v>0.95238095238095255</v>
      </c>
      <c r="AV24" s="15">
        <v>1.75</v>
      </c>
      <c r="AW24" s="77">
        <f t="shared" si="12"/>
        <v>1.666666666666667</v>
      </c>
      <c r="AX24" s="81">
        <v>22</v>
      </c>
      <c r="AY24" s="15">
        <f t="shared" si="13"/>
        <v>1.7500862068965519</v>
      </c>
      <c r="BA24" s="10">
        <f t="shared" si="10"/>
        <v>1.666666666666667</v>
      </c>
      <c r="BB24" s="15">
        <f t="shared" si="14"/>
        <v>1.666666666666667</v>
      </c>
    </row>
    <row r="25" spans="1:54" x14ac:dyDescent="0.25">
      <c r="A25" t="s">
        <v>37</v>
      </c>
      <c r="B25">
        <v>13.822564825415901</v>
      </c>
      <c r="C25">
        <v>1.21343128343384E-2</v>
      </c>
      <c r="D25">
        <v>13.6276354145878</v>
      </c>
      <c r="E25">
        <v>-22.904757936105099</v>
      </c>
      <c r="F25" s="1">
        <v>0</v>
      </c>
      <c r="G25" s="1">
        <v>0</v>
      </c>
      <c r="H25">
        <v>3.4577163203035401</v>
      </c>
      <c r="I25">
        <v>-98.909063996525404</v>
      </c>
      <c r="J25">
        <v>-105.454262458397</v>
      </c>
      <c r="K25">
        <v>-119.601471431607</v>
      </c>
      <c r="L25">
        <v>-80.459639972773303</v>
      </c>
      <c r="M25">
        <v>23</v>
      </c>
      <c r="N25">
        <v>90.051188415583098</v>
      </c>
      <c r="O25">
        <v>76.5253054985631</v>
      </c>
      <c r="P25">
        <v>216313.85781367199</v>
      </c>
      <c r="Q25">
        <v>264161.85495962203</v>
      </c>
      <c r="R25">
        <v>82.191727942554706</v>
      </c>
      <c r="S25">
        <v>671.67073808446298</v>
      </c>
      <c r="T25">
        <v>4.1240757132836802E-4</v>
      </c>
      <c r="U25">
        <v>0.53929938754018303</v>
      </c>
      <c r="V25" s="1">
        <v>0</v>
      </c>
      <c r="W25">
        <v>0.205848699303399</v>
      </c>
      <c r="X25">
        <v>0.25485191315641598</v>
      </c>
      <c r="Y25" s="1">
        <v>0</v>
      </c>
      <c r="Z25">
        <v>1</v>
      </c>
      <c r="AA25">
        <v>3.0178819771251503E-4</v>
      </c>
      <c r="AB25">
        <v>7.3471818463306101E-3</v>
      </c>
      <c r="AC25">
        <v>6.4742418952729499E-3</v>
      </c>
      <c r="AD25">
        <v>4.2494590103051098E-3</v>
      </c>
      <c r="AE25">
        <v>0.321291505398139</v>
      </c>
      <c r="AF25">
        <v>6.1900299279103697E-3</v>
      </c>
      <c r="AG25">
        <v>6.6230023496954004E-6</v>
      </c>
      <c r="AH25">
        <v>6.7025203681759598</v>
      </c>
      <c r="AI25">
        <v>0.13284576549871299</v>
      </c>
      <c r="AJ25">
        <v>35.367865417100099</v>
      </c>
      <c r="AK25">
        <v>23</v>
      </c>
      <c r="AM25" s="7">
        <v>23167646799.560001</v>
      </c>
      <c r="AN25">
        <v>107102</v>
      </c>
      <c r="AO25" s="1">
        <f t="shared" si="5"/>
        <v>1.2364742827898827E-2</v>
      </c>
      <c r="AP25" s="5">
        <f t="shared" si="6"/>
        <v>13.869092563139562</v>
      </c>
      <c r="AQ25" s="3">
        <f t="shared" si="7"/>
        <v>-4.4448872563534331E-5</v>
      </c>
      <c r="AR25" s="15">
        <f t="shared" si="8"/>
        <v>-3.3547788012692203E-3</v>
      </c>
      <c r="AS25">
        <v>0.9</v>
      </c>
      <c r="AU25" s="10">
        <f t="shared" si="11"/>
        <v>0.90285714285714302</v>
      </c>
      <c r="AV25" s="15">
        <v>1.75</v>
      </c>
      <c r="AW25" s="77">
        <f t="shared" si="12"/>
        <v>1.5800000000000003</v>
      </c>
      <c r="AY25" s="15">
        <f t="shared" si="13"/>
        <v>1.6801034482758623</v>
      </c>
      <c r="BA25" s="10">
        <f t="shared" si="10"/>
        <v>1.5800000000000003</v>
      </c>
      <c r="BB25" s="15">
        <f t="shared" si="14"/>
        <v>1.5800000000000003</v>
      </c>
    </row>
    <row r="26" spans="1:54" x14ac:dyDescent="0.25">
      <c r="A26" t="s">
        <v>37</v>
      </c>
      <c r="B26">
        <v>13.4938933750734</v>
      </c>
      <c r="C26">
        <v>1.20534212299204E-2</v>
      </c>
      <c r="D26">
        <v>13.542725734239999</v>
      </c>
      <c r="E26">
        <v>-21.341365128183298</v>
      </c>
      <c r="F26" s="1">
        <v>0</v>
      </c>
      <c r="G26" s="1">
        <v>0</v>
      </c>
      <c r="H26">
        <v>3.4612184301469502</v>
      </c>
      <c r="I26">
        <v>-99.398616001591407</v>
      </c>
      <c r="J26">
        <v>-105.120271561354</v>
      </c>
      <c r="K26">
        <v>-121.815368307669</v>
      </c>
      <c r="L26">
        <v>-80.855467442219805</v>
      </c>
      <c r="M26">
        <v>24</v>
      </c>
      <c r="N26">
        <v>89.995929091926101</v>
      </c>
      <c r="O26">
        <v>76.131049738662199</v>
      </c>
      <c r="P26">
        <v>215223.32201467399</v>
      </c>
      <c r="Q26">
        <v>263368.18145826203</v>
      </c>
      <c r="R26">
        <v>82.199657418614095</v>
      </c>
      <c r="S26">
        <v>672.57454006154103</v>
      </c>
      <c r="T26">
        <v>4.3801536956692902E-4</v>
      </c>
      <c r="U26">
        <v>0.52931574029952799</v>
      </c>
      <c r="V26" s="1">
        <v>0</v>
      </c>
      <c r="W26">
        <v>0.20763929929959299</v>
      </c>
      <c r="X26">
        <v>0.26304496040087799</v>
      </c>
      <c r="Y26" s="1">
        <v>0</v>
      </c>
      <c r="Z26">
        <v>1</v>
      </c>
      <c r="AA26">
        <v>3.0308979471417802E-4</v>
      </c>
      <c r="AB26">
        <v>7.1389536425603096E-3</v>
      </c>
      <c r="AC26">
        <v>6.3022971569701002E-3</v>
      </c>
      <c r="AD26">
        <v>4.3704553122397797E-3</v>
      </c>
      <c r="AE26">
        <v>0.33432842257679701</v>
      </c>
      <c r="AF26">
        <v>6.4352584007525103E-3</v>
      </c>
      <c r="AG26">
        <v>6.7333483313973801E-6</v>
      </c>
      <c r="AH26">
        <v>6.5610154777777998</v>
      </c>
      <c r="AI26">
        <v>0.136036663772517</v>
      </c>
      <c r="AJ26">
        <v>42.5623227813021</v>
      </c>
      <c r="AK26">
        <v>24</v>
      </c>
      <c r="AM26" s="7">
        <v>21383728382.09</v>
      </c>
      <c r="AN26">
        <v>99356</v>
      </c>
      <c r="AO26" s="1">
        <f t="shared" si="5"/>
        <v>1.2096807453659753E-2</v>
      </c>
      <c r="AP26" s="5">
        <f t="shared" si="6"/>
        <v>13.588276562739876</v>
      </c>
      <c r="AQ26" s="3">
        <f t="shared" si="7"/>
        <v>-8.9874771651610869E-5</v>
      </c>
      <c r="AR26" s="15">
        <f t="shared" si="8"/>
        <v>-6.9459277805165032E-3</v>
      </c>
      <c r="AS26">
        <v>0.85</v>
      </c>
      <c r="AU26" s="10">
        <f t="shared" si="11"/>
        <v>0.8533333333333335</v>
      </c>
      <c r="AV26" s="15">
        <v>1.75</v>
      </c>
      <c r="AW26" s="77">
        <f t="shared" si="12"/>
        <v>1.4933333333333336</v>
      </c>
      <c r="AY26" s="15">
        <f t="shared" si="13"/>
        <v>1.6101206896551727</v>
      </c>
      <c r="BA26" s="10">
        <f t="shared" si="10"/>
        <v>1.4933333333333336</v>
      </c>
      <c r="BB26" s="15">
        <f t="shared" si="14"/>
        <v>1.4933333333333336</v>
      </c>
    </row>
    <row r="27" spans="1:54" x14ac:dyDescent="0.25">
      <c r="A27" t="s">
        <v>37</v>
      </c>
      <c r="B27">
        <v>13.337045392375099</v>
      </c>
      <c r="C27">
        <v>1.20151316418347E-2</v>
      </c>
      <c r="D27">
        <v>13.502507537399801</v>
      </c>
      <c r="E27">
        <v>-21.186463877025599</v>
      </c>
      <c r="F27" s="1">
        <v>0</v>
      </c>
      <c r="G27" s="1">
        <v>0</v>
      </c>
      <c r="H27">
        <v>3.4739099472144299</v>
      </c>
      <c r="I27">
        <v>-99.449694114452697</v>
      </c>
      <c r="J27">
        <v>-104.44824223281999</v>
      </c>
      <c r="K27">
        <v>-122.71150507610901</v>
      </c>
      <c r="L27">
        <v>-80.823874527880903</v>
      </c>
      <c r="M27">
        <v>25</v>
      </c>
      <c r="N27">
        <v>90.034029920777201</v>
      </c>
      <c r="O27">
        <v>75.855701777030205</v>
      </c>
      <c r="P27">
        <v>214259.426622812</v>
      </c>
      <c r="Q27">
        <v>262277.66583493003</v>
      </c>
      <c r="R27">
        <v>82.209617614082305</v>
      </c>
      <c r="S27">
        <v>672.38457621151804</v>
      </c>
      <c r="T27">
        <v>3.9481864826672802E-4</v>
      </c>
      <c r="U27">
        <v>0.526224126452559</v>
      </c>
      <c r="V27" s="1">
        <v>0</v>
      </c>
      <c r="W27">
        <v>0.20806539790703399</v>
      </c>
      <c r="X27">
        <v>0.26571047564040501</v>
      </c>
      <c r="Y27" s="1">
        <v>0</v>
      </c>
      <c r="Z27">
        <v>1</v>
      </c>
      <c r="AA27">
        <v>3.0432174299473001E-4</v>
      </c>
      <c r="AB27">
        <v>7.0547117261580599E-3</v>
      </c>
      <c r="AC27">
        <v>6.2629877701943998E-3</v>
      </c>
      <c r="AD27">
        <v>4.4045734317850298E-3</v>
      </c>
      <c r="AE27">
        <v>0.35093540921858202</v>
      </c>
      <c r="AF27">
        <v>3.8332400817885099E-3</v>
      </c>
      <c r="AG27">
        <v>7.6871509880280897E-6</v>
      </c>
      <c r="AH27">
        <v>6.4058464425058101</v>
      </c>
      <c r="AI27">
        <v>0.13863893274526801</v>
      </c>
      <c r="AJ27">
        <v>53.645079589233802</v>
      </c>
      <c r="AK27">
        <v>25</v>
      </c>
      <c r="AM27" s="7">
        <v>18354105262.790001</v>
      </c>
      <c r="AN27">
        <v>85663</v>
      </c>
      <c r="AO27" s="1">
        <f t="shared" si="5"/>
        <v>1.1959400561571635E-2</v>
      </c>
      <c r="AP27" s="5">
        <f t="shared" si="6"/>
        <v>13.443938690267466</v>
      </c>
      <c r="AQ27" s="3">
        <f t="shared" si="7"/>
        <v>-1.0162506543076946E-4</v>
      </c>
      <c r="AR27" s="15">
        <f t="shared" si="8"/>
        <v>-7.9510402684110915E-3</v>
      </c>
      <c r="AS27">
        <v>1.4</v>
      </c>
      <c r="AU27" s="10">
        <f t="shared" si="11"/>
        <v>1.406666666666667</v>
      </c>
      <c r="AV27" s="15">
        <v>1</v>
      </c>
      <c r="AW27" s="86">
        <f t="shared" si="12"/>
        <v>1.406666666666667</v>
      </c>
      <c r="AY27" s="15">
        <f t="shared" si="13"/>
        <v>1.5401379310344832</v>
      </c>
      <c r="BA27" s="10">
        <f t="shared" si="10"/>
        <v>1.406666666666667</v>
      </c>
      <c r="BB27" s="15">
        <f t="shared" si="14"/>
        <v>1.406666666666667</v>
      </c>
    </row>
    <row r="28" spans="1:54" x14ac:dyDescent="0.25">
      <c r="A28" t="s">
        <v>37</v>
      </c>
      <c r="B28">
        <v>13.3354397194569</v>
      </c>
      <c r="C28">
        <v>1.1875283163316199E-2</v>
      </c>
      <c r="D28">
        <v>13.3554692785252</v>
      </c>
      <c r="E28">
        <v>-21.312926026040898</v>
      </c>
      <c r="F28" s="1">
        <v>0</v>
      </c>
      <c r="G28" s="1">
        <v>0</v>
      </c>
      <c r="H28">
        <v>3.4947774036589401</v>
      </c>
      <c r="I28">
        <v>-99.1338596419222</v>
      </c>
      <c r="J28">
        <v>-103.3362382043</v>
      </c>
      <c r="K28">
        <v>-122.99196546911</v>
      </c>
      <c r="L28">
        <v>-80.445580262505601</v>
      </c>
      <c r="M28">
        <v>26</v>
      </c>
      <c r="N28">
        <v>90.0251871185949</v>
      </c>
      <c r="O28">
        <v>75.554311288450705</v>
      </c>
      <c r="P28">
        <v>213552.62741859601</v>
      </c>
      <c r="Q28">
        <v>261643.60479154799</v>
      </c>
      <c r="R28">
        <v>82.194231479833505</v>
      </c>
      <c r="S28">
        <v>671.17838969096795</v>
      </c>
      <c r="T28">
        <v>4.4081900237457299E-4</v>
      </c>
      <c r="U28">
        <v>0.52580390006949396</v>
      </c>
      <c r="V28" s="1">
        <v>0</v>
      </c>
      <c r="W28">
        <v>0.20817908386680201</v>
      </c>
      <c r="X28">
        <v>0.26601701606370298</v>
      </c>
      <c r="Y28" s="1">
        <v>0</v>
      </c>
      <c r="Z28">
        <v>1</v>
      </c>
      <c r="AA28">
        <v>3.0569752358022498E-4</v>
      </c>
      <c r="AB28">
        <v>6.9324527018509701E-3</v>
      </c>
      <c r="AC28">
        <v>6.1465710264280203E-3</v>
      </c>
      <c r="AD28">
        <v>4.3714573004016797E-3</v>
      </c>
      <c r="AE28">
        <v>0.36399773464492802</v>
      </c>
      <c r="AF28">
        <v>3.9818096062344604E-3</v>
      </c>
      <c r="AG28">
        <v>9.0069732282957892E-6</v>
      </c>
      <c r="AH28">
        <v>6.2566626305745698</v>
      </c>
      <c r="AI28">
        <v>0.14111451122428101</v>
      </c>
      <c r="AJ28">
        <v>67.598147278962102</v>
      </c>
      <c r="AK28">
        <v>26</v>
      </c>
      <c r="AM28" s="7">
        <v>15176331020.129999</v>
      </c>
      <c r="AN28">
        <v>71066</v>
      </c>
      <c r="AO28" s="1">
        <f t="shared" si="5"/>
        <v>1.1708257230237735E-2</v>
      </c>
      <c r="AP28" s="5">
        <f t="shared" si="6"/>
        <v>13.179556114661217</v>
      </c>
      <c r="AQ28" s="3">
        <f t="shared" si="7"/>
        <v>1.4799260465690398E-4</v>
      </c>
      <c r="AR28" s="15">
        <f t="shared" si="8"/>
        <v>1.1827682468173117E-2</v>
      </c>
      <c r="AS28">
        <v>1.3</v>
      </c>
      <c r="AU28" s="10">
        <f t="shared" si="11"/>
        <v>1.3200000000000003</v>
      </c>
      <c r="AV28" s="15">
        <v>1</v>
      </c>
      <c r="AW28" s="86">
        <f t="shared" si="12"/>
        <v>1.3200000000000003</v>
      </c>
      <c r="AY28" s="15">
        <f t="shared" si="13"/>
        <v>1.4701551724137936</v>
      </c>
      <c r="BA28" s="10">
        <f t="shared" si="10"/>
        <v>1.3200000000000003</v>
      </c>
      <c r="BB28" s="15">
        <f t="shared" si="14"/>
        <v>1.3200000000000003</v>
      </c>
    </row>
    <row r="29" spans="1:54" x14ac:dyDescent="0.25">
      <c r="A29" t="s">
        <v>37</v>
      </c>
      <c r="B29">
        <v>13.793136946860599</v>
      </c>
      <c r="C29">
        <v>1.1690646418406E-2</v>
      </c>
      <c r="D29">
        <v>13.1609891879896</v>
      </c>
      <c r="E29">
        <v>-21.955413975110201</v>
      </c>
      <c r="F29" s="1">
        <v>0</v>
      </c>
      <c r="G29" s="1">
        <v>0</v>
      </c>
      <c r="H29">
        <v>3.52280862967207</v>
      </c>
      <c r="I29">
        <v>-98.461635503770793</v>
      </c>
      <c r="J29">
        <v>-102.042394226</v>
      </c>
      <c r="K29">
        <v>-122.128038112685</v>
      </c>
      <c r="L29">
        <v>-79.674699010257996</v>
      </c>
      <c r="M29">
        <v>27</v>
      </c>
      <c r="N29">
        <v>90.058972431135103</v>
      </c>
      <c r="O29">
        <v>75.277387694937403</v>
      </c>
      <c r="P29">
        <v>212420.73397558599</v>
      </c>
      <c r="Q29">
        <v>260838.556353372</v>
      </c>
      <c r="R29">
        <v>82.173768179999001</v>
      </c>
      <c r="S29">
        <v>668.93915363550798</v>
      </c>
      <c r="T29">
        <v>2.8204448138368298E-4</v>
      </c>
      <c r="U29">
        <v>0.52806428082983004</v>
      </c>
      <c r="V29" s="1">
        <v>0</v>
      </c>
      <c r="W29">
        <v>0.210837714409016</v>
      </c>
      <c r="X29">
        <v>0.26109800476115302</v>
      </c>
      <c r="Y29" s="1">
        <v>0</v>
      </c>
      <c r="Z29">
        <v>1</v>
      </c>
      <c r="AA29">
        <v>3.0631894450441303E-4</v>
      </c>
      <c r="AB29">
        <v>6.8143777284072398E-3</v>
      </c>
      <c r="AC29">
        <v>6.0288636472705997E-3</v>
      </c>
      <c r="AD29">
        <v>4.2860774028319198E-3</v>
      </c>
      <c r="AE29">
        <v>0.378270688906714</v>
      </c>
      <c r="AF29">
        <v>4.1493433980315797E-3</v>
      </c>
      <c r="AG29">
        <v>1.03640856037754E-5</v>
      </c>
      <c r="AH29">
        <v>6.1363660053659297</v>
      </c>
      <c r="AI29">
        <v>0.14404307646298301</v>
      </c>
      <c r="AJ29">
        <v>84.257828006525898</v>
      </c>
      <c r="AK29">
        <v>27</v>
      </c>
      <c r="AM29" s="7">
        <v>12268359490.76</v>
      </c>
      <c r="AN29">
        <v>57755</v>
      </c>
      <c r="AO29" s="1">
        <f t="shared" si="5"/>
        <v>1.1452706116013962E-2</v>
      </c>
      <c r="AP29" s="5">
        <f t="shared" si="6"/>
        <v>12.909773723831163</v>
      </c>
      <c r="AQ29" s="3">
        <f t="shared" si="7"/>
        <v>8.3948615749112471E-4</v>
      </c>
      <c r="AR29" s="15">
        <f t="shared" si="8"/>
        <v>6.8425926118191205E-2</v>
      </c>
      <c r="AS29">
        <v>1.4250000000000003</v>
      </c>
      <c r="AU29" s="10">
        <f t="shared" si="11"/>
        <v>1.2333333333333336</v>
      </c>
      <c r="AV29" s="15">
        <v>1</v>
      </c>
      <c r="AW29" s="86">
        <f t="shared" si="12"/>
        <v>1.2333333333333336</v>
      </c>
      <c r="AX29" s="35">
        <v>27</v>
      </c>
      <c r="AY29" s="15">
        <f t="shared" si="13"/>
        <v>1.400172413793104</v>
      </c>
      <c r="BA29" s="10">
        <f t="shared" si="10"/>
        <v>1.2333333333333336</v>
      </c>
      <c r="BB29" s="15">
        <f t="shared" si="14"/>
        <v>1.2333333333333336</v>
      </c>
    </row>
    <row r="30" spans="1:54" x14ac:dyDescent="0.25">
      <c r="A30" t="s">
        <v>37</v>
      </c>
      <c r="B30">
        <v>13.4080886175202</v>
      </c>
      <c r="C30">
        <v>1.1634443884542401E-2</v>
      </c>
      <c r="D30">
        <v>13.1017109968088</v>
      </c>
      <c r="E30">
        <v>-23.018763593428002</v>
      </c>
      <c r="F30" s="1">
        <v>0</v>
      </c>
      <c r="G30" s="1">
        <v>0</v>
      </c>
      <c r="H30">
        <v>3.5588544805032698</v>
      </c>
      <c r="I30">
        <v>-96.791470306172101</v>
      </c>
      <c r="J30">
        <v>-100.001050845864</v>
      </c>
      <c r="K30">
        <v>-118.933972383979</v>
      </c>
      <c r="L30">
        <v>-77.824371554909405</v>
      </c>
      <c r="M30">
        <v>28</v>
      </c>
      <c r="N30">
        <v>90.214010708874596</v>
      </c>
      <c r="O30">
        <v>75.076857551005801</v>
      </c>
      <c r="P30">
        <v>210397.32125343001</v>
      </c>
      <c r="Q30">
        <v>258267.15890113101</v>
      </c>
      <c r="R30">
        <v>82.159517498119897</v>
      </c>
      <c r="S30">
        <v>665.05146063086204</v>
      </c>
      <c r="T30">
        <v>2.9472254079979798E-4</v>
      </c>
      <c r="U30">
        <v>0.53224484139390105</v>
      </c>
      <c r="V30" s="1">
        <v>0</v>
      </c>
      <c r="W30">
        <v>0.21289517133115099</v>
      </c>
      <c r="X30">
        <v>0.25485998727494602</v>
      </c>
      <c r="Y30" s="1">
        <v>0</v>
      </c>
      <c r="Z30">
        <v>1</v>
      </c>
      <c r="AA30">
        <v>3.06779865167366E-4</v>
      </c>
      <c r="AB30">
        <v>6.8008612933321303E-3</v>
      </c>
      <c r="AC30">
        <v>6.0121328705411703E-3</v>
      </c>
      <c r="AD30">
        <v>4.2106067226266803E-3</v>
      </c>
      <c r="AE30">
        <v>0.38898036640772399</v>
      </c>
      <c r="AF30">
        <v>4.2982591801937102E-3</v>
      </c>
      <c r="AG30">
        <v>1.20367716916326E-5</v>
      </c>
      <c r="AH30">
        <v>6.0471656170517702</v>
      </c>
      <c r="AI30">
        <v>0.14754924382649801</v>
      </c>
      <c r="AJ30">
        <v>103.872882439718</v>
      </c>
      <c r="AK30">
        <v>28</v>
      </c>
      <c r="AM30" s="7">
        <v>9507434152.7999992</v>
      </c>
      <c r="AN30">
        <v>45188</v>
      </c>
      <c r="AO30" s="1">
        <f t="shared" si="5"/>
        <v>1.1247583262330659E-2</v>
      </c>
      <c r="AP30" s="5">
        <f t="shared" si="6"/>
        <v>12.69267215586728</v>
      </c>
      <c r="AQ30" s="3">
        <f t="shared" si="7"/>
        <v>6.777212805857448E-4</v>
      </c>
      <c r="AR30" s="15">
        <f t="shared" si="8"/>
        <v>5.6364526938656789E-2</v>
      </c>
      <c r="AS30">
        <v>1.33</v>
      </c>
      <c r="AU30" s="10">
        <f t="shared" si="11"/>
        <v>1.1466666666666669</v>
      </c>
      <c r="AV30" s="15">
        <v>1</v>
      </c>
      <c r="AW30" s="86">
        <f t="shared" si="12"/>
        <v>1.1466666666666669</v>
      </c>
      <c r="AX30" s="35" t="s">
        <v>67</v>
      </c>
      <c r="AY30" s="15">
        <f t="shared" si="13"/>
        <v>1.3301896551724144</v>
      </c>
      <c r="BA30" s="10">
        <f t="shared" si="10"/>
        <v>1.1466666666666669</v>
      </c>
      <c r="BB30" s="15">
        <f t="shared" si="14"/>
        <v>1.1466666666666669</v>
      </c>
    </row>
    <row r="31" spans="1:54" x14ac:dyDescent="0.25">
      <c r="A31" t="s">
        <v>37</v>
      </c>
      <c r="B31">
        <v>12.8533150523849</v>
      </c>
      <c r="C31">
        <v>1.1126503746349801E-2</v>
      </c>
      <c r="D31">
        <v>12.564289136844399</v>
      </c>
      <c r="E31">
        <v>-23.0545694392728</v>
      </c>
      <c r="F31" s="1">
        <v>0</v>
      </c>
      <c r="G31" s="1">
        <v>0</v>
      </c>
      <c r="H31">
        <v>3.5910764817225602</v>
      </c>
      <c r="I31">
        <v>-95.750272520633004</v>
      </c>
      <c r="J31">
        <v>-98.306602034008094</v>
      </c>
      <c r="K31">
        <v>-117.733386681423</v>
      </c>
      <c r="L31">
        <v>-76.679705998959705</v>
      </c>
      <c r="M31">
        <v>29</v>
      </c>
      <c r="N31">
        <v>90.258412014310494</v>
      </c>
      <c r="O31">
        <v>74.832663899739103</v>
      </c>
      <c r="P31">
        <v>209255.86876350001</v>
      </c>
      <c r="Q31">
        <v>256244.43871315499</v>
      </c>
      <c r="R31">
        <v>82.130983079748006</v>
      </c>
      <c r="S31">
        <v>663.07749826330496</v>
      </c>
      <c r="T31">
        <v>3.0838259222043101E-4</v>
      </c>
      <c r="U31">
        <v>0.52940848844725596</v>
      </c>
      <c r="V31" s="1">
        <v>0</v>
      </c>
      <c r="W31">
        <v>0.21411244519928699</v>
      </c>
      <c r="X31">
        <v>0.25647906635345502</v>
      </c>
      <c r="Y31" s="1">
        <v>0</v>
      </c>
      <c r="Z31">
        <v>1</v>
      </c>
      <c r="AA31">
        <v>3.0695623590116101E-4</v>
      </c>
      <c r="AB31">
        <v>6.6230283705296204E-3</v>
      </c>
      <c r="AC31">
        <v>5.8741243944977102E-3</v>
      </c>
      <c r="AD31">
        <v>3.8611133622072301E-3</v>
      </c>
      <c r="AE31">
        <v>0.39623697439094502</v>
      </c>
      <c r="AF31">
        <v>4.4008494030519504E-3</v>
      </c>
      <c r="AG31">
        <v>1.3385499222106099E-5</v>
      </c>
      <c r="AH31">
        <v>5.9331055497585501</v>
      </c>
      <c r="AI31">
        <v>0.15025941494424</v>
      </c>
      <c r="AJ31">
        <v>122.286460831814</v>
      </c>
      <c r="AK31">
        <v>29</v>
      </c>
      <c r="AM31" s="7">
        <v>7769461151.3199997</v>
      </c>
      <c r="AN31">
        <v>37129</v>
      </c>
      <c r="AO31" s="1">
        <f t="shared" si="5"/>
        <v>1.0845980997633939E-2</v>
      </c>
      <c r="AP31" s="5">
        <f t="shared" si="6"/>
        <v>12.266180091701106</v>
      </c>
      <c r="AQ31" s="3">
        <f t="shared" si="7"/>
        <v>5.5333653044471742E-4</v>
      </c>
      <c r="AR31" s="15">
        <f t="shared" si="8"/>
        <v>4.7866161779332561E-2</v>
      </c>
      <c r="AS31">
        <v>1.2</v>
      </c>
      <c r="AU31" s="10">
        <f t="shared" si="11"/>
        <v>1.0600000000000003</v>
      </c>
      <c r="AV31" s="15">
        <v>1</v>
      </c>
      <c r="AW31" s="86">
        <f t="shared" si="12"/>
        <v>1.0600000000000003</v>
      </c>
      <c r="AX31" s="81" t="s">
        <v>67</v>
      </c>
      <c r="AY31" s="15">
        <f t="shared" si="13"/>
        <v>1.2602068965517248</v>
      </c>
      <c r="BA31" s="10">
        <f t="shared" si="10"/>
        <v>1.0600000000000003</v>
      </c>
      <c r="BB31" s="15">
        <f t="shared" si="14"/>
        <v>1.0600000000000003</v>
      </c>
    </row>
    <row r="32" spans="1:54" x14ac:dyDescent="0.25">
      <c r="A32" t="s">
        <v>37</v>
      </c>
      <c r="B32">
        <v>11.4456839110363</v>
      </c>
      <c r="C32">
        <v>1.08411604096423E-2</v>
      </c>
      <c r="D32">
        <v>12.261049162520299</v>
      </c>
      <c r="E32">
        <v>-23.4402152583252</v>
      </c>
      <c r="F32" s="1">
        <v>0</v>
      </c>
      <c r="G32" s="1">
        <v>0</v>
      </c>
      <c r="H32">
        <v>3.6181743100270198</v>
      </c>
      <c r="I32">
        <v>-94.476659927261906</v>
      </c>
      <c r="J32">
        <v>-96.251571333688602</v>
      </c>
      <c r="K32">
        <v>-116.400700680499</v>
      </c>
      <c r="L32">
        <v>-75.385609232877002</v>
      </c>
      <c r="M32">
        <v>30</v>
      </c>
      <c r="N32">
        <v>90.308466367068306</v>
      </c>
      <c r="O32">
        <v>74.4917377989469</v>
      </c>
      <c r="P32">
        <v>209041.97848188601</v>
      </c>
      <c r="Q32">
        <v>255924.36567359301</v>
      </c>
      <c r="R32">
        <v>82.151052124810505</v>
      </c>
      <c r="S32">
        <v>661.08932630521304</v>
      </c>
      <c r="T32">
        <v>3.2934050324691198E-4</v>
      </c>
      <c r="U32">
        <v>0.508504058246393</v>
      </c>
      <c r="V32" s="1">
        <v>0</v>
      </c>
      <c r="W32">
        <v>0.22247804528050599</v>
      </c>
      <c r="X32">
        <v>0.26901789647309998</v>
      </c>
      <c r="Y32" s="1">
        <v>0</v>
      </c>
      <c r="Z32">
        <v>1</v>
      </c>
      <c r="AA32">
        <v>3.0688722365428399E-4</v>
      </c>
      <c r="AB32">
        <v>6.6266273642908002E-3</v>
      </c>
      <c r="AC32">
        <v>5.84359154446344E-3</v>
      </c>
      <c r="AD32">
        <v>3.53525555374691E-3</v>
      </c>
      <c r="AE32">
        <v>0.41437476962207798</v>
      </c>
      <c r="AF32">
        <v>4.6218065834200302E-3</v>
      </c>
      <c r="AG32">
        <v>1.6617156875560699E-5</v>
      </c>
      <c r="AH32">
        <v>5.8882885858584801</v>
      </c>
      <c r="AI32">
        <v>0.154632022823816</v>
      </c>
      <c r="AJ32">
        <v>137.66212580781399</v>
      </c>
      <c r="AK32">
        <v>30</v>
      </c>
      <c r="AM32" s="7">
        <v>6266660430.9300003</v>
      </c>
      <c r="AN32">
        <v>29978</v>
      </c>
      <c r="AO32" s="1">
        <f t="shared" si="5"/>
        <v>1.0649037175979887E-2</v>
      </c>
      <c r="AP32" s="5">
        <f t="shared" si="6"/>
        <v>12.056333285730048</v>
      </c>
      <c r="AQ32" s="3">
        <f t="shared" si="7"/>
        <v>-5.7066108130312057E-4</v>
      </c>
      <c r="AR32" s="15">
        <f t="shared" si="8"/>
        <v>-5.0649676001949695E-2</v>
      </c>
      <c r="AS32">
        <v>0.9</v>
      </c>
      <c r="AU32" s="10">
        <f t="shared" si="11"/>
        <v>0.97333333333333361</v>
      </c>
      <c r="AV32" s="15">
        <v>1</v>
      </c>
      <c r="AW32" s="86">
        <f t="shared" si="12"/>
        <v>0.97333333333333361</v>
      </c>
      <c r="AX32" s="81" t="s">
        <v>67</v>
      </c>
      <c r="AY32" s="15">
        <f t="shared" si="13"/>
        <v>1.1902241379310352</v>
      </c>
      <c r="BA32" s="10">
        <f t="shared" si="10"/>
        <v>0.97333333333333361</v>
      </c>
      <c r="BB32" s="15">
        <f t="shared" si="14"/>
        <v>0.97333333333333361</v>
      </c>
    </row>
    <row r="33" spans="1:56" x14ac:dyDescent="0.25">
      <c r="A33" t="s">
        <v>37</v>
      </c>
      <c r="B33">
        <v>11.6051532384566</v>
      </c>
      <c r="C33">
        <v>1.0528099233855E-2</v>
      </c>
      <c r="D33">
        <v>11.9272440547232</v>
      </c>
      <c r="E33">
        <v>-24.429554255308901</v>
      </c>
      <c r="F33" s="1">
        <v>0</v>
      </c>
      <c r="G33" s="1">
        <v>0</v>
      </c>
      <c r="H33">
        <v>3.6480148445599099</v>
      </c>
      <c r="I33">
        <v>-92.966678999980601</v>
      </c>
      <c r="J33">
        <v>-93.802893513746398</v>
      </c>
      <c r="K33">
        <v>-114.680443737544</v>
      </c>
      <c r="L33">
        <v>-73.818508593952998</v>
      </c>
      <c r="M33">
        <v>31</v>
      </c>
      <c r="N33">
        <v>90.507475960567206</v>
      </c>
      <c r="O33">
        <v>74.127832484097198</v>
      </c>
      <c r="P33">
        <v>208407.43177711801</v>
      </c>
      <c r="Q33">
        <v>255424.822774431</v>
      </c>
      <c r="R33">
        <v>82.183732585600794</v>
      </c>
      <c r="S33">
        <v>658.81509447826602</v>
      </c>
      <c r="T33">
        <v>3.3220723161442702E-4</v>
      </c>
      <c r="U33">
        <v>0.492040771640045</v>
      </c>
      <c r="V33" s="1">
        <v>0</v>
      </c>
      <c r="W33">
        <v>0.22352856396974999</v>
      </c>
      <c r="X33">
        <v>0.28443066439020398</v>
      </c>
      <c r="Y33" s="1">
        <v>0</v>
      </c>
      <c r="Z33">
        <v>1</v>
      </c>
      <c r="AA33">
        <v>3.07664442102891E-4</v>
      </c>
      <c r="AB33">
        <v>6.6340937227738102E-3</v>
      </c>
      <c r="AC33">
        <v>5.8235448888844703E-3</v>
      </c>
      <c r="AD33">
        <v>3.1762659932075298E-3</v>
      </c>
      <c r="AE33">
        <v>0.43760273609875799</v>
      </c>
      <c r="AF33">
        <v>4.9061257225122704E-3</v>
      </c>
      <c r="AG33">
        <v>1.75328346155078E-5</v>
      </c>
      <c r="AH33">
        <v>5.9239647892431799</v>
      </c>
      <c r="AI33">
        <v>0.161184180364006</v>
      </c>
      <c r="AJ33">
        <v>155.73103123732699</v>
      </c>
      <c r="AK33">
        <v>31</v>
      </c>
      <c r="AM33" s="7">
        <v>4987606657.29</v>
      </c>
      <c r="AN33">
        <v>23932</v>
      </c>
      <c r="AO33" s="1">
        <f t="shared" si="5"/>
        <v>1.0481307471614909E-2</v>
      </c>
      <c r="AP33" s="5">
        <f t="shared" si="6"/>
        <v>11.877251914645825</v>
      </c>
      <c r="AQ33" s="3">
        <f t="shared" si="7"/>
        <v>-2.5425371843723621E-4</v>
      </c>
      <c r="AR33" s="15">
        <f t="shared" si="8"/>
        <v>-2.2909228342096633E-2</v>
      </c>
      <c r="AS33">
        <v>0.85</v>
      </c>
      <c r="AU33" s="10">
        <f t="shared" si="11"/>
        <v>0.88666666666666694</v>
      </c>
      <c r="AV33" s="15">
        <v>1</v>
      </c>
      <c r="AW33" s="86">
        <f t="shared" si="12"/>
        <v>0.88666666666666694</v>
      </c>
      <c r="AX33" s="81"/>
      <c r="AY33" s="15">
        <f t="shared" si="13"/>
        <v>1.1202413793103456</v>
      </c>
      <c r="BA33" s="10">
        <f t="shared" si="10"/>
        <v>0.88666666666666694</v>
      </c>
      <c r="BB33" s="15">
        <f t="shared" si="14"/>
        <v>0.88666666666666694</v>
      </c>
    </row>
    <row r="34" spans="1:56" x14ac:dyDescent="0.25">
      <c r="A34" t="s">
        <v>37</v>
      </c>
      <c r="B34">
        <v>10.929601858448899</v>
      </c>
      <c r="C34">
        <v>1.00237829609844E-2</v>
      </c>
      <c r="D34">
        <v>11.3870620061835</v>
      </c>
      <c r="E34">
        <v>-26.300527670781499</v>
      </c>
      <c r="F34" s="1">
        <v>0</v>
      </c>
      <c r="G34" s="1">
        <v>0</v>
      </c>
      <c r="H34">
        <v>3.6711936913415202</v>
      </c>
      <c r="I34">
        <v>-91.513860023804</v>
      </c>
      <c r="J34">
        <v>-91.726673314852604</v>
      </c>
      <c r="K34">
        <v>-112.025098193201</v>
      </c>
      <c r="L34">
        <v>-72.217653202506497</v>
      </c>
      <c r="M34">
        <v>32</v>
      </c>
      <c r="N34">
        <v>90.663295415636497</v>
      </c>
      <c r="O34">
        <v>73.820120265030795</v>
      </c>
      <c r="P34">
        <v>206793.394356601</v>
      </c>
      <c r="Q34">
        <v>253734.04010816201</v>
      </c>
      <c r="R34">
        <v>82.184395466932997</v>
      </c>
      <c r="S34">
        <v>655.21715961439099</v>
      </c>
      <c r="T34">
        <v>3.4556541542873898E-4</v>
      </c>
      <c r="U34">
        <v>0.49146495099360299</v>
      </c>
      <c r="V34" s="1">
        <v>0</v>
      </c>
      <c r="W34">
        <v>0.21753554400643499</v>
      </c>
      <c r="X34">
        <v>0.29099950499996002</v>
      </c>
      <c r="Y34" s="1">
        <v>0</v>
      </c>
      <c r="Z34">
        <v>1</v>
      </c>
      <c r="AA34">
        <v>3.0824629852469398E-4</v>
      </c>
      <c r="AB34">
        <v>6.6481927819172001E-3</v>
      </c>
      <c r="AC34">
        <v>5.7704479544476101E-3</v>
      </c>
      <c r="AD34">
        <v>2.6189644368334402E-3</v>
      </c>
      <c r="AE34">
        <v>0.445099772720502</v>
      </c>
      <c r="AF34">
        <v>5.0116138695916104E-3</v>
      </c>
      <c r="AG34">
        <v>2.0959599343452299E-5</v>
      </c>
      <c r="AH34">
        <v>5.94995359182741</v>
      </c>
      <c r="AI34">
        <v>0.183486999755925</v>
      </c>
      <c r="AJ34">
        <v>172.49168861558101</v>
      </c>
      <c r="AK34">
        <v>32</v>
      </c>
      <c r="AM34" s="7">
        <v>3954923667.0700002</v>
      </c>
      <c r="AN34">
        <v>19125</v>
      </c>
      <c r="AO34" s="1">
        <f t="shared" ref="AO34:AO97" si="15">AA34+AC34*$AO$2+AF34*AU34</f>
        <v>1.0087985348645592E-2</v>
      </c>
      <c r="AP34" s="5">
        <f t="shared" si="6"/>
        <v>11.455998612282158</v>
      </c>
      <c r="AQ34" s="3">
        <f t="shared" ref="AQ34:AQ97" si="16">(1-(1-B34/100)^(1/12))- AO34</f>
        <v>-4.8909014477145629E-4</v>
      </c>
      <c r="AR34" s="15">
        <f t="shared" ref="AR34:AR97" si="17">B34/AP34-1</f>
        <v>-4.5949442876930924E-2</v>
      </c>
      <c r="AS34">
        <v>0.8</v>
      </c>
      <c r="AU34" s="10">
        <f t="shared" si="11"/>
        <v>0.8</v>
      </c>
      <c r="AV34" s="15">
        <v>1</v>
      </c>
      <c r="AW34" s="86">
        <f t="shared" si="12"/>
        <v>0.8</v>
      </c>
      <c r="AX34" s="82">
        <f>AK34</f>
        <v>32</v>
      </c>
      <c r="AY34" s="15">
        <f t="shared" si="13"/>
        <v>1.050258620689656</v>
      </c>
      <c r="BA34" s="10">
        <f t="shared" si="10"/>
        <v>0.8</v>
      </c>
      <c r="BB34" s="15">
        <v>0.8</v>
      </c>
    </row>
    <row r="35" spans="1:56" x14ac:dyDescent="0.25">
      <c r="A35" t="s">
        <v>37</v>
      </c>
      <c r="B35">
        <v>12.880253724802801</v>
      </c>
      <c r="C35">
        <v>1.00604874310781E-2</v>
      </c>
      <c r="D35">
        <v>11.426479047300599</v>
      </c>
      <c r="E35">
        <v>-29.571839155717399</v>
      </c>
      <c r="F35" s="1">
        <v>0</v>
      </c>
      <c r="G35" s="1">
        <v>0</v>
      </c>
      <c r="H35">
        <v>3.6975457818929698</v>
      </c>
      <c r="I35">
        <v>-87.416908207471295</v>
      </c>
      <c r="J35">
        <v>-87.550026413871095</v>
      </c>
      <c r="K35">
        <v>-102.381569851919</v>
      </c>
      <c r="L35">
        <v>-68.092646158281298</v>
      </c>
      <c r="M35">
        <v>33</v>
      </c>
      <c r="N35">
        <v>91.070971790281305</v>
      </c>
      <c r="O35">
        <v>74.150188907028607</v>
      </c>
      <c r="P35">
        <v>206508.25991925999</v>
      </c>
      <c r="Q35">
        <v>253039.21742758201</v>
      </c>
      <c r="R35">
        <v>82.271334827803798</v>
      </c>
      <c r="S35">
        <v>648.41361871782101</v>
      </c>
      <c r="T35">
        <v>2.6301010383826897E-4</v>
      </c>
      <c r="U35">
        <v>0.49526424189787599</v>
      </c>
      <c r="V35" s="1">
        <v>0</v>
      </c>
      <c r="W35">
        <v>0.21133338422407399</v>
      </c>
      <c r="X35">
        <v>0.29340237387804802</v>
      </c>
      <c r="Y35" s="1">
        <v>0</v>
      </c>
      <c r="Z35">
        <v>1</v>
      </c>
      <c r="AA35">
        <v>3.0792392385154001E-4</v>
      </c>
      <c r="AB35">
        <v>6.80081239801761E-3</v>
      </c>
      <c r="AC35">
        <v>5.8647483414603196E-3</v>
      </c>
      <c r="AD35">
        <v>2.4206867268065399E-3</v>
      </c>
      <c r="AE35">
        <v>0.44033583929033099</v>
      </c>
      <c r="AF35">
        <v>5.02039275034413E-3</v>
      </c>
      <c r="AG35">
        <v>2.7375747137339699E-5</v>
      </c>
      <c r="AH35">
        <v>5.6858152041433696</v>
      </c>
      <c r="AI35">
        <v>0.16529667226766301</v>
      </c>
      <c r="AJ35">
        <v>178.64239528706199</v>
      </c>
      <c r="AK35">
        <v>33</v>
      </c>
      <c r="AM35" s="7">
        <v>2992511194.4899998</v>
      </c>
      <c r="AN35">
        <v>14491</v>
      </c>
      <c r="AO35" s="1">
        <f t="shared" si="15"/>
        <v>1.0088924844563064E-2</v>
      </c>
      <c r="AP35" s="5">
        <f t="shared" si="6"/>
        <v>11.457007020613741</v>
      </c>
      <c r="AQ35" s="3">
        <f t="shared" si="16"/>
        <v>1.3358625410769473E-3</v>
      </c>
      <c r="AR35" s="15">
        <f t="shared" si="17"/>
        <v>0.12422500061563357</v>
      </c>
      <c r="AS35">
        <v>1.0350000000000006</v>
      </c>
      <c r="AU35" s="10">
        <f t="shared" si="11"/>
        <v>0.78006896551724147</v>
      </c>
      <c r="AV35" s="15">
        <v>1</v>
      </c>
      <c r="AW35" s="87">
        <f>AW34-$BB$63</f>
        <v>0.78006896551724147</v>
      </c>
      <c r="AX35" s="81"/>
      <c r="AY35" s="15">
        <f t="shared" si="13"/>
        <v>0.98027586206896644</v>
      </c>
      <c r="BA35" s="10">
        <f t="shared" si="10"/>
        <v>0.78006896551724147</v>
      </c>
    </row>
    <row r="36" spans="1:56" x14ac:dyDescent="0.25">
      <c r="A36" t="s">
        <v>37</v>
      </c>
      <c r="B36">
        <v>11.491227692852</v>
      </c>
      <c r="C36">
        <v>9.8545107745501206E-3</v>
      </c>
      <c r="D36">
        <v>11.205071938671299</v>
      </c>
      <c r="E36">
        <v>-29.872374404118801</v>
      </c>
      <c r="F36" s="1">
        <v>0</v>
      </c>
      <c r="G36" s="1">
        <v>0</v>
      </c>
      <c r="H36">
        <v>3.69257960379423</v>
      </c>
      <c r="I36">
        <v>-85.962827991040001</v>
      </c>
      <c r="J36">
        <v>-86.646625872023193</v>
      </c>
      <c r="K36">
        <v>-98.470444722558696</v>
      </c>
      <c r="L36">
        <v>-66.757061791576703</v>
      </c>
      <c r="M36">
        <v>34</v>
      </c>
      <c r="N36">
        <v>91.565112642386794</v>
      </c>
      <c r="O36">
        <v>74.5706337403264</v>
      </c>
      <c r="P36">
        <v>207766.95941934999</v>
      </c>
      <c r="Q36">
        <v>252192.54293501499</v>
      </c>
      <c r="R36">
        <v>82.462518785987996</v>
      </c>
      <c r="S36">
        <v>647.67002362522805</v>
      </c>
      <c r="T36">
        <v>5.4845636204026095E-4</v>
      </c>
      <c r="U36">
        <v>0.476859755305033</v>
      </c>
      <c r="V36" s="1">
        <v>0</v>
      </c>
      <c r="W36">
        <v>0.21101317052569499</v>
      </c>
      <c r="X36">
        <v>0.31212707416927099</v>
      </c>
      <c r="Y36" s="1">
        <v>0</v>
      </c>
      <c r="Z36">
        <v>1</v>
      </c>
      <c r="AA36">
        <v>3.0604763662234798E-4</v>
      </c>
      <c r="AB36">
        <v>6.8465702434664698E-3</v>
      </c>
      <c r="AC36">
        <v>5.9045013881272902E-3</v>
      </c>
      <c r="AD36">
        <v>2.1502044938112698E-3</v>
      </c>
      <c r="AE36">
        <v>0.42967299237641299</v>
      </c>
      <c r="AF36">
        <v>4.9291260044129403E-3</v>
      </c>
      <c r="AG36">
        <v>2.5955505903663299E-5</v>
      </c>
      <c r="AH36">
        <v>5.44607358937537</v>
      </c>
      <c r="AI36">
        <v>0.163253843080786</v>
      </c>
      <c r="AJ36">
        <v>171.62874931189401</v>
      </c>
      <c r="AK36">
        <v>34</v>
      </c>
      <c r="AM36" s="7">
        <v>2916217042.4099998</v>
      </c>
      <c r="AN36">
        <v>14036</v>
      </c>
      <c r="AO36" s="1">
        <f t="shared" si="15"/>
        <v>9.9573646675523587E-3</v>
      </c>
      <c r="AP36" s="5">
        <f t="shared" si="6"/>
        <v>11.315694323745063</v>
      </c>
      <c r="AQ36" s="3">
        <f t="shared" si="16"/>
        <v>1.6344809897795957E-4</v>
      </c>
      <c r="AR36" s="15">
        <f t="shared" si="17"/>
        <v>1.551238166080493E-2</v>
      </c>
      <c r="AS36">
        <v>0.8</v>
      </c>
      <c r="AU36" s="10">
        <f t="shared" si="11"/>
        <v>0.76013793103448291</v>
      </c>
      <c r="AV36" s="15">
        <v>1</v>
      </c>
      <c r="AW36" s="87">
        <f t="shared" ref="AW36:AW62" si="18">AW35-$BB$63</f>
        <v>0.76013793103448291</v>
      </c>
      <c r="AX36" s="81"/>
      <c r="AY36" s="15">
        <f t="shared" si="13"/>
        <v>0.91029310344827685</v>
      </c>
      <c r="BA36" s="10">
        <f t="shared" si="10"/>
        <v>0.76013793103448291</v>
      </c>
    </row>
    <row r="37" spans="1:56" x14ac:dyDescent="0.25">
      <c r="A37" t="s">
        <v>37</v>
      </c>
      <c r="B37">
        <v>11.079110878866899</v>
      </c>
      <c r="C37">
        <v>9.8101120781018993E-3</v>
      </c>
      <c r="D37">
        <v>11.157280762193301</v>
      </c>
      <c r="E37">
        <v>-29.916517054279801</v>
      </c>
      <c r="F37" s="1">
        <v>0</v>
      </c>
      <c r="G37" s="1">
        <v>0</v>
      </c>
      <c r="H37">
        <v>3.6707452026927201</v>
      </c>
      <c r="I37">
        <v>-85.721984672234797</v>
      </c>
      <c r="J37">
        <v>-86.369673671953805</v>
      </c>
      <c r="K37">
        <v>-99.480099391810995</v>
      </c>
      <c r="L37">
        <v>-66.866605627720404</v>
      </c>
      <c r="M37">
        <v>35</v>
      </c>
      <c r="N37">
        <v>91.846556077747096</v>
      </c>
      <c r="O37">
        <v>74.448141926588207</v>
      </c>
      <c r="P37">
        <v>211644.608145712</v>
      </c>
      <c r="Q37">
        <v>255824.651401924</v>
      </c>
      <c r="R37">
        <v>82.653190850217001</v>
      </c>
      <c r="S37">
        <v>651.55856088993698</v>
      </c>
      <c r="T37">
        <v>7.6437723224350796E-4</v>
      </c>
      <c r="U37">
        <v>0.45454291619253601</v>
      </c>
      <c r="V37" s="1">
        <v>0</v>
      </c>
      <c r="W37">
        <v>0.21565020882173699</v>
      </c>
      <c r="X37">
        <v>0.32980687498572597</v>
      </c>
      <c r="Y37" s="1">
        <v>0</v>
      </c>
      <c r="Z37">
        <v>1</v>
      </c>
      <c r="AA37">
        <v>3.0586100611555402E-4</v>
      </c>
      <c r="AB37">
        <v>6.9229036638979403E-3</v>
      </c>
      <c r="AC37">
        <v>5.9967320806554401E-3</v>
      </c>
      <c r="AD37">
        <v>2.0072200939850902E-3</v>
      </c>
      <c r="AE37">
        <v>0.44075989327321902</v>
      </c>
      <c r="AF37">
        <v>5.0515016416262902E-3</v>
      </c>
      <c r="AG37">
        <v>2.3516192312119401E-5</v>
      </c>
      <c r="AH37">
        <v>5.3872960288962801</v>
      </c>
      <c r="AI37">
        <v>0.166568584873482</v>
      </c>
      <c r="AJ37">
        <v>162.863454174547</v>
      </c>
      <c r="AK37">
        <v>35</v>
      </c>
      <c r="AM37" s="7">
        <v>3282607872.3400002</v>
      </c>
      <c r="AN37">
        <v>15510</v>
      </c>
      <c r="AO37" s="1">
        <f t="shared" si="15"/>
        <v>1.0041749439845132E-2</v>
      </c>
      <c r="AP37" s="5">
        <f t="shared" si="6"/>
        <v>11.406358270629724</v>
      </c>
      <c r="AQ37" s="3">
        <f t="shared" si="16"/>
        <v>-3.0421114875310226E-4</v>
      </c>
      <c r="AR37" s="15">
        <f t="shared" si="17"/>
        <v>-2.8689909960609938E-2</v>
      </c>
      <c r="AS37">
        <v>0.7</v>
      </c>
      <c r="AU37" s="10">
        <f t="shared" si="11"/>
        <v>0.74020689655172434</v>
      </c>
      <c r="AV37" s="15">
        <v>1</v>
      </c>
      <c r="AW37" s="87">
        <f t="shared" si="18"/>
        <v>0.74020689655172434</v>
      </c>
      <c r="AX37" s="81"/>
      <c r="AY37" s="15">
        <f t="shared" si="13"/>
        <v>0.84031034482758726</v>
      </c>
      <c r="BA37" s="10">
        <f t="shared" si="10"/>
        <v>0.74020689655172434</v>
      </c>
    </row>
    <row r="38" spans="1:56" x14ac:dyDescent="0.25">
      <c r="A38" t="s">
        <v>37</v>
      </c>
      <c r="B38">
        <v>12.798558615372301</v>
      </c>
      <c r="C38">
        <v>9.7938283623587499E-3</v>
      </c>
      <c r="D38">
        <v>11.1397469078019</v>
      </c>
      <c r="E38">
        <v>-29.544511160179599</v>
      </c>
      <c r="F38" s="1">
        <v>0</v>
      </c>
      <c r="G38" s="1">
        <v>0</v>
      </c>
      <c r="H38">
        <v>3.6541103906530998</v>
      </c>
      <c r="I38">
        <v>-85.555702715746506</v>
      </c>
      <c r="J38">
        <v>-86.167443829967098</v>
      </c>
      <c r="K38">
        <v>-100.185826131722</v>
      </c>
      <c r="L38">
        <v>-66.946395595290596</v>
      </c>
      <c r="M38">
        <v>36</v>
      </c>
      <c r="N38">
        <v>92.196174394010797</v>
      </c>
      <c r="O38">
        <v>74.389821806930598</v>
      </c>
      <c r="P38">
        <v>214442.39313984799</v>
      </c>
      <c r="Q38">
        <v>257788.44900050201</v>
      </c>
      <c r="R38">
        <v>82.866705622504796</v>
      </c>
      <c r="S38">
        <v>653.45510667884503</v>
      </c>
      <c r="T38">
        <v>8.6542294704067095E-4</v>
      </c>
      <c r="U38">
        <v>0.426957821203791</v>
      </c>
      <c r="V38" s="1">
        <v>0</v>
      </c>
      <c r="W38">
        <v>0.22218654319886499</v>
      </c>
      <c r="X38">
        <v>0.35085563559734301</v>
      </c>
      <c r="Y38" s="1">
        <v>0</v>
      </c>
      <c r="Z38">
        <v>1</v>
      </c>
      <c r="AA38">
        <v>3.0538607094515101E-4</v>
      </c>
      <c r="AB38">
        <v>7.0396778501500799E-3</v>
      </c>
      <c r="AC38">
        <v>6.1229242712534703E-3</v>
      </c>
      <c r="AD38">
        <v>1.8743029881264999E-3</v>
      </c>
      <c r="AE38">
        <v>0.44767863238931099</v>
      </c>
      <c r="AF38">
        <v>5.1330234430220899E-3</v>
      </c>
      <c r="AG38">
        <v>2.1274379005053199E-5</v>
      </c>
      <c r="AH38">
        <v>5.3288059736879001</v>
      </c>
      <c r="AI38">
        <v>0.169771830934277</v>
      </c>
      <c r="AJ38">
        <v>153.23480552410501</v>
      </c>
      <c r="AK38">
        <v>36</v>
      </c>
      <c r="AM38" s="7">
        <v>3583546831.7600002</v>
      </c>
      <c r="AN38">
        <v>16711</v>
      </c>
      <c r="AO38" s="1">
        <f t="shared" si="15"/>
        <v>1.0125503227641568E-2</v>
      </c>
      <c r="AP38" s="5">
        <f t="shared" si="6"/>
        <v>11.49626026014835</v>
      </c>
      <c r="AQ38" s="3">
        <f t="shared" si="16"/>
        <v>1.2220656613854252E-3</v>
      </c>
      <c r="AR38" s="15">
        <f t="shared" si="17"/>
        <v>0.11328017335675256</v>
      </c>
      <c r="AS38">
        <v>0.84000000000000075</v>
      </c>
      <c r="AU38" s="10">
        <f t="shared" si="11"/>
        <v>0.72027586206896577</v>
      </c>
      <c r="AV38" s="15">
        <v>1</v>
      </c>
      <c r="AW38" s="87">
        <f t="shared" si="18"/>
        <v>0.72027586206896577</v>
      </c>
      <c r="AX38" s="81"/>
      <c r="AY38" s="15">
        <f t="shared" si="13"/>
        <v>0.77032758620689767</v>
      </c>
      <c r="BA38" s="10">
        <f t="shared" si="10"/>
        <v>0.72027586206896577</v>
      </c>
    </row>
    <row r="39" spans="1:56" x14ac:dyDescent="0.25">
      <c r="A39" t="s">
        <v>37</v>
      </c>
      <c r="B39">
        <v>12.1299612102508</v>
      </c>
      <c r="C39">
        <v>9.8997149659793698E-3</v>
      </c>
      <c r="D39">
        <v>11.2537059453957</v>
      </c>
      <c r="E39">
        <v>-29.183015058538398</v>
      </c>
      <c r="F39" s="1">
        <v>0</v>
      </c>
      <c r="G39" s="1">
        <v>0</v>
      </c>
      <c r="H39">
        <v>3.6495792403146501</v>
      </c>
      <c r="I39">
        <v>-85.324412663193101</v>
      </c>
      <c r="J39">
        <v>-85.734788739204703</v>
      </c>
      <c r="K39">
        <v>-100.722539432535</v>
      </c>
      <c r="L39">
        <v>-66.938856462551499</v>
      </c>
      <c r="M39">
        <v>37</v>
      </c>
      <c r="N39">
        <v>92.431401802026798</v>
      </c>
      <c r="O39">
        <v>74.242185136417106</v>
      </c>
      <c r="P39">
        <v>217061.55321420101</v>
      </c>
      <c r="Q39">
        <v>260137.482577594</v>
      </c>
      <c r="R39">
        <v>83.052734335857494</v>
      </c>
      <c r="S39">
        <v>654.66675475117597</v>
      </c>
      <c r="T39">
        <v>9.3269131474967601E-4</v>
      </c>
      <c r="U39">
        <v>0.409088445825465</v>
      </c>
      <c r="V39" s="1">
        <v>0</v>
      </c>
      <c r="W39">
        <v>0.22296273043305201</v>
      </c>
      <c r="X39">
        <v>0.36794882374148102</v>
      </c>
      <c r="Y39" s="1">
        <v>0</v>
      </c>
      <c r="Z39">
        <v>1</v>
      </c>
      <c r="AA39">
        <v>3.0652165362680299E-4</v>
      </c>
      <c r="AB39">
        <v>7.1978464528802497E-3</v>
      </c>
      <c r="AC39">
        <v>6.2999245046616E-3</v>
      </c>
      <c r="AD39">
        <v>1.7950795486932399E-3</v>
      </c>
      <c r="AE39">
        <v>0.46244671035645801</v>
      </c>
      <c r="AF39">
        <v>5.3054761633696797E-3</v>
      </c>
      <c r="AG39">
        <v>2.2173410061350699E-5</v>
      </c>
      <c r="AH39">
        <v>5.27085316108061</v>
      </c>
      <c r="AI39">
        <v>0.17290757030833101</v>
      </c>
      <c r="AJ39">
        <v>153.241961851875</v>
      </c>
      <c r="AK39">
        <v>37</v>
      </c>
      <c r="AM39" s="7">
        <v>3674417972.8099999</v>
      </c>
      <c r="AN39">
        <v>16928</v>
      </c>
      <c r="AO39" s="1">
        <f t="shared" si="15"/>
        <v>1.0322108947186274E-2</v>
      </c>
      <c r="AP39" s="5">
        <f t="shared" si="6"/>
        <v>11.706969953959657</v>
      </c>
      <c r="AQ39" s="3">
        <f t="shared" si="16"/>
        <v>3.9597984223465818E-4</v>
      </c>
      <c r="AR39" s="15">
        <f t="shared" si="17"/>
        <v>3.6131574434260294E-2</v>
      </c>
      <c r="AS39">
        <v>0.77500000000000002</v>
      </c>
      <c r="AU39" s="10">
        <f t="shared" si="11"/>
        <v>0.7003448275862072</v>
      </c>
      <c r="AV39" s="15">
        <v>1</v>
      </c>
      <c r="AW39" s="87">
        <f t="shared" si="18"/>
        <v>0.7003448275862072</v>
      </c>
      <c r="AX39" s="81">
        <v>36</v>
      </c>
      <c r="AY39" s="15">
        <f t="shared" ref="AY22:AY39" si="19">AY38-$AZ$39</f>
        <v>0.70034482758620809</v>
      </c>
      <c r="AZ39">
        <f>(AW19-AW39)/20</f>
        <v>6.9982758620689645E-2</v>
      </c>
      <c r="BA39" s="10">
        <f t="shared" si="10"/>
        <v>0.7003448275862072</v>
      </c>
    </row>
    <row r="40" spans="1:56" x14ac:dyDescent="0.25">
      <c r="A40" t="s">
        <v>37</v>
      </c>
      <c r="B40">
        <v>12.713676260880799</v>
      </c>
      <c r="C40">
        <v>9.8875207921127195E-3</v>
      </c>
      <c r="D40">
        <v>11.2405889583803</v>
      </c>
      <c r="E40">
        <v>-29.381858602379701</v>
      </c>
      <c r="F40" s="1">
        <v>0</v>
      </c>
      <c r="G40" s="1">
        <v>0</v>
      </c>
      <c r="H40">
        <v>3.6466219750618198</v>
      </c>
      <c r="I40">
        <v>-85.379477548282793</v>
      </c>
      <c r="J40">
        <v>-85.431731898599807</v>
      </c>
      <c r="K40">
        <v>-101.36152936449</v>
      </c>
      <c r="L40">
        <v>-66.989640332126299</v>
      </c>
      <c r="M40">
        <v>38</v>
      </c>
      <c r="N40">
        <v>92.591454152093704</v>
      </c>
      <c r="O40">
        <v>74.054497535958603</v>
      </c>
      <c r="P40">
        <v>216995.904478802</v>
      </c>
      <c r="Q40">
        <v>259243.79142621599</v>
      </c>
      <c r="R40">
        <v>83.293114783562402</v>
      </c>
      <c r="S40">
        <v>655.46868700446601</v>
      </c>
      <c r="T40">
        <v>1.12913440252218E-3</v>
      </c>
      <c r="U40">
        <v>0.402827298494288</v>
      </c>
      <c r="V40" s="1">
        <v>0</v>
      </c>
      <c r="W40">
        <v>0.22170242205343199</v>
      </c>
      <c r="X40">
        <v>0.37547027945227901</v>
      </c>
      <c r="Y40" s="1">
        <v>0</v>
      </c>
      <c r="Z40">
        <v>1</v>
      </c>
      <c r="AA40">
        <v>3.0720347673892799E-4</v>
      </c>
      <c r="AB40">
        <v>7.2661420127070296E-3</v>
      </c>
      <c r="AC40">
        <v>6.3774532828318898E-3</v>
      </c>
      <c r="AD40">
        <v>1.7142577009757901E-3</v>
      </c>
      <c r="AE40">
        <v>0.47853524961427502</v>
      </c>
      <c r="AF40">
        <v>5.4921230667882397E-3</v>
      </c>
      <c r="AG40">
        <v>1.9638114834415899E-5</v>
      </c>
      <c r="AH40">
        <v>5.2100664532540399</v>
      </c>
      <c r="AI40">
        <v>0.17585039196605201</v>
      </c>
      <c r="AJ40">
        <v>154.164933282595</v>
      </c>
      <c r="AK40">
        <v>38</v>
      </c>
      <c r="AM40" s="7">
        <v>3536816247.0999999</v>
      </c>
      <c r="AN40">
        <v>16299</v>
      </c>
      <c r="AO40" s="1">
        <f t="shared" si="15"/>
        <v>1.0421573047635149E-2</v>
      </c>
      <c r="AP40" s="5">
        <f t="shared" si="6"/>
        <v>11.813394084876105</v>
      </c>
      <c r="AQ40" s="3">
        <f t="shared" si="16"/>
        <v>8.458349632894796E-4</v>
      </c>
      <c r="AR40" s="15">
        <f t="shared" si="17"/>
        <v>7.6208595898554332E-2</v>
      </c>
      <c r="AU40" s="10">
        <f t="shared" si="11"/>
        <v>0.68041379310344863</v>
      </c>
      <c r="AV40" s="15">
        <v>1</v>
      </c>
      <c r="AW40" s="87">
        <f t="shared" si="18"/>
        <v>0.68041379310344863</v>
      </c>
      <c r="AY40" s="15">
        <f>AY39-$AY$63</f>
        <v>0.6804137931034494</v>
      </c>
      <c r="BA40" s="10">
        <f t="shared" si="10"/>
        <v>0.68041379310344863</v>
      </c>
      <c r="BD40">
        <f>(BB19-BB34)/15</f>
        <v>8.666666666666667E-2</v>
      </c>
    </row>
    <row r="41" spans="1:56" x14ac:dyDescent="0.25">
      <c r="A41" t="s">
        <v>37</v>
      </c>
      <c r="B41">
        <v>13.5046948060851</v>
      </c>
      <c r="C41">
        <v>9.6286951122100395E-3</v>
      </c>
      <c r="D41">
        <v>10.9617567154438</v>
      </c>
      <c r="E41">
        <v>-29.843781216643599</v>
      </c>
      <c r="F41" s="1">
        <v>0</v>
      </c>
      <c r="G41" s="1">
        <v>0</v>
      </c>
      <c r="H41">
        <v>3.63865648860545</v>
      </c>
      <c r="I41">
        <v>-85.6127620898869</v>
      </c>
      <c r="J41">
        <v>-85.411454580720402</v>
      </c>
      <c r="K41">
        <v>-103.040731309129</v>
      </c>
      <c r="L41">
        <v>-67.251853416646696</v>
      </c>
      <c r="M41">
        <v>39</v>
      </c>
      <c r="N41">
        <v>92.628069215057096</v>
      </c>
      <c r="O41">
        <v>73.794939433900296</v>
      </c>
      <c r="P41">
        <v>217344.342830009</v>
      </c>
      <c r="Q41">
        <v>259889.19621599099</v>
      </c>
      <c r="R41">
        <v>83.436845729864004</v>
      </c>
      <c r="S41">
        <v>657.00637098103198</v>
      </c>
      <c r="T41">
        <v>1.1815939433115999E-3</v>
      </c>
      <c r="U41">
        <v>0.39989588974075002</v>
      </c>
      <c r="V41" s="1">
        <v>0</v>
      </c>
      <c r="W41">
        <v>0.22121854309668701</v>
      </c>
      <c r="X41">
        <v>0.378885567162561</v>
      </c>
      <c r="Y41" s="1">
        <v>0</v>
      </c>
      <c r="Z41">
        <v>1</v>
      </c>
      <c r="AA41">
        <v>3.0924692860725001E-4</v>
      </c>
      <c r="AB41">
        <v>7.1128968417281998E-3</v>
      </c>
      <c r="AC41">
        <v>6.2369874738140499E-3</v>
      </c>
      <c r="AD41">
        <v>1.6022385284836401E-3</v>
      </c>
      <c r="AE41">
        <v>0.48480967308005901</v>
      </c>
      <c r="AF41">
        <v>5.5596045631742504E-3</v>
      </c>
      <c r="AG41">
        <v>1.6154947736975499E-5</v>
      </c>
      <c r="AH41">
        <v>5.1349932993611</v>
      </c>
      <c r="AI41">
        <v>0.17816894001158201</v>
      </c>
      <c r="AJ41">
        <v>151.499515077848</v>
      </c>
      <c r="AK41">
        <v>39</v>
      </c>
      <c r="AM41" s="7">
        <v>3432953895</v>
      </c>
      <c r="AN41">
        <v>15795</v>
      </c>
      <c r="AO41" s="1">
        <f t="shared" si="15"/>
        <v>1.0218257361146805E-2</v>
      </c>
      <c r="AP41" s="5">
        <f t="shared" si="6"/>
        <v>11.595725697685744</v>
      </c>
      <c r="AQ41" s="3">
        <f t="shared" si="16"/>
        <v>1.7989562422074772E-3</v>
      </c>
      <c r="AR41" s="15">
        <f t="shared" si="17"/>
        <v>0.16462696325943149</v>
      </c>
      <c r="AU41" s="10">
        <f t="shared" si="11"/>
        <v>0.66048275862069006</v>
      </c>
      <c r="AV41" s="15">
        <v>1</v>
      </c>
      <c r="AW41" s="87">
        <f t="shared" si="18"/>
        <v>0.66048275862069006</v>
      </c>
      <c r="AY41" s="15">
        <f t="shared" ref="AY41:AY62" si="20">AY40-$AY$63</f>
        <v>0.66048275862069072</v>
      </c>
    </row>
    <row r="42" spans="1:56" x14ac:dyDescent="0.25">
      <c r="A42" t="s">
        <v>37</v>
      </c>
      <c r="B42">
        <v>11.4663517436018</v>
      </c>
      <c r="C42">
        <v>9.1419459900217992E-3</v>
      </c>
      <c r="D42">
        <v>10.435207153395</v>
      </c>
      <c r="E42">
        <v>-28.932178867981801</v>
      </c>
      <c r="F42" s="1">
        <v>0</v>
      </c>
      <c r="G42" s="1">
        <v>0</v>
      </c>
      <c r="H42">
        <v>3.6327375971029499</v>
      </c>
      <c r="I42">
        <v>-86.675897669304803</v>
      </c>
      <c r="J42">
        <v>-86.244649729649097</v>
      </c>
      <c r="K42">
        <v>-106.69236909698</v>
      </c>
      <c r="L42">
        <v>-68.2387696315581</v>
      </c>
      <c r="M42">
        <v>40</v>
      </c>
      <c r="N42">
        <v>92.467321671771998</v>
      </c>
      <c r="O42">
        <v>73.383996846854203</v>
      </c>
      <c r="P42">
        <v>216431.05888750101</v>
      </c>
      <c r="Q42">
        <v>258982.88727773601</v>
      </c>
      <c r="R42">
        <v>83.402730313985998</v>
      </c>
      <c r="S42">
        <v>659.60197493893395</v>
      </c>
      <c r="T42">
        <v>8.76572088921128E-4</v>
      </c>
      <c r="U42">
        <v>0.397897587461358</v>
      </c>
      <c r="V42" s="1">
        <v>0</v>
      </c>
      <c r="W42">
        <v>0.22077657940776799</v>
      </c>
      <c r="X42">
        <v>0.38132583313087298</v>
      </c>
      <c r="Y42" s="1">
        <v>0</v>
      </c>
      <c r="Z42">
        <v>1</v>
      </c>
      <c r="AA42">
        <v>3.11662418310184E-4</v>
      </c>
      <c r="AB42">
        <v>6.77907473617354E-3</v>
      </c>
      <c r="AC42">
        <v>5.9192248820821702E-3</v>
      </c>
      <c r="AD42">
        <v>1.4684439134939099E-3</v>
      </c>
      <c r="AE42">
        <v>0.49115765993891503</v>
      </c>
      <c r="AF42">
        <v>5.6214530712259802E-3</v>
      </c>
      <c r="AG42">
        <v>1.35260809292421E-5</v>
      </c>
      <c r="AH42">
        <v>5.0606635485559099</v>
      </c>
      <c r="AI42">
        <v>0.18039098504479401</v>
      </c>
      <c r="AJ42">
        <v>151.648738543544</v>
      </c>
      <c r="AK42">
        <v>40</v>
      </c>
      <c r="AM42" s="7">
        <v>3466792701.2600002</v>
      </c>
      <c r="AN42">
        <v>16018</v>
      </c>
      <c r="AO42" s="1">
        <f t="shared" si="15"/>
        <v>9.8317187573266265E-3</v>
      </c>
      <c r="AP42" s="5">
        <f t="shared" si="6"/>
        <v>11.180541340362527</v>
      </c>
      <c r="AQ42" s="3">
        <f t="shared" si="16"/>
        <v>2.6591267895454719E-4</v>
      </c>
      <c r="AR42" s="15">
        <f t="shared" si="17"/>
        <v>2.5563199002491821E-2</v>
      </c>
      <c r="AU42" s="10">
        <f t="shared" si="11"/>
        <v>0.64055172413793149</v>
      </c>
      <c r="AV42" s="15">
        <v>1</v>
      </c>
      <c r="AW42" s="87">
        <f t="shared" si="18"/>
        <v>0.64055172413793149</v>
      </c>
      <c r="AY42" s="15">
        <f t="shared" si="20"/>
        <v>0.64055172413793204</v>
      </c>
    </row>
    <row r="43" spans="1:56" x14ac:dyDescent="0.25">
      <c r="A43" t="s">
        <v>37</v>
      </c>
      <c r="B43">
        <v>11.7160372275064</v>
      </c>
      <c r="C43">
        <v>8.4332613236870104E-3</v>
      </c>
      <c r="D43">
        <v>9.6634702423482803</v>
      </c>
      <c r="E43">
        <v>-26.5255321380812</v>
      </c>
      <c r="F43" s="1">
        <v>0</v>
      </c>
      <c r="G43" s="1">
        <v>0</v>
      </c>
      <c r="H43">
        <v>3.6287100744369001</v>
      </c>
      <c r="I43">
        <v>-88.624057768610001</v>
      </c>
      <c r="J43">
        <v>-88.127918740457901</v>
      </c>
      <c r="K43">
        <v>-112.408006561649</v>
      </c>
      <c r="L43">
        <v>-70.042343410915393</v>
      </c>
      <c r="M43">
        <v>41</v>
      </c>
      <c r="N43">
        <v>92.313628302003096</v>
      </c>
      <c r="O43">
        <v>72.925660760842305</v>
      </c>
      <c r="P43">
        <v>214742.76654486</v>
      </c>
      <c r="Q43">
        <v>256666.10062933899</v>
      </c>
      <c r="R43">
        <v>83.426375946197894</v>
      </c>
      <c r="S43">
        <v>663.30875634516201</v>
      </c>
      <c r="T43">
        <v>7.4330857482468799E-4</v>
      </c>
      <c r="U43">
        <v>0.38637919324468001</v>
      </c>
      <c r="V43" s="1">
        <v>0</v>
      </c>
      <c r="W43">
        <v>0.22883963700285401</v>
      </c>
      <c r="X43">
        <v>0.38478116975246401</v>
      </c>
      <c r="Y43" s="1">
        <v>0</v>
      </c>
      <c r="Z43">
        <v>1</v>
      </c>
      <c r="AA43">
        <v>3.13790310133499E-4</v>
      </c>
      <c r="AB43">
        <v>6.3036252785945296E-3</v>
      </c>
      <c r="AC43">
        <v>5.5415801686226696E-3</v>
      </c>
      <c r="AD43">
        <v>1.28096107836661E-3</v>
      </c>
      <c r="AE43">
        <v>0.49514974207518803</v>
      </c>
      <c r="AF43">
        <v>5.64182061814676E-3</v>
      </c>
      <c r="AG43">
        <v>8.7254775875071905E-6</v>
      </c>
      <c r="AH43">
        <v>5.0535622553057102</v>
      </c>
      <c r="AI43">
        <v>0.20635943240590299</v>
      </c>
      <c r="AJ43">
        <v>157.22982570657001</v>
      </c>
      <c r="AK43">
        <v>41</v>
      </c>
      <c r="AM43" s="7">
        <v>3549483188.2199998</v>
      </c>
      <c r="AN43">
        <v>16529</v>
      </c>
      <c r="AO43" s="1">
        <f t="shared" si="15"/>
        <v>9.3568010817011854E-3</v>
      </c>
      <c r="AP43" s="5">
        <f t="shared" si="6"/>
        <v>10.667981384932656</v>
      </c>
      <c r="AQ43" s="3">
        <f t="shared" si="16"/>
        <v>9.7377786453582693E-4</v>
      </c>
      <c r="AR43" s="15">
        <f t="shared" si="17"/>
        <v>9.8243126300727068E-2</v>
      </c>
      <c r="AU43" s="10">
        <f t="shared" si="11"/>
        <v>0.62062068965517292</v>
      </c>
      <c r="AV43" s="15">
        <v>1</v>
      </c>
      <c r="AW43" s="87">
        <f t="shared" si="18"/>
        <v>0.62062068965517292</v>
      </c>
      <c r="AY43" s="15">
        <f t="shared" si="20"/>
        <v>0.62062068965517336</v>
      </c>
      <c r="BC43">
        <f>130/15</f>
        <v>8.6666666666666661</v>
      </c>
    </row>
    <row r="44" spans="1:56" x14ac:dyDescent="0.25">
      <c r="A44" t="s">
        <v>37</v>
      </c>
      <c r="B44">
        <v>9.6713145443319899</v>
      </c>
      <c r="C44">
        <v>7.9598099767676407E-3</v>
      </c>
      <c r="D44">
        <v>9.1445042658141507</v>
      </c>
      <c r="E44">
        <v>-25.0276563460624</v>
      </c>
      <c r="F44" s="1">
        <v>0</v>
      </c>
      <c r="G44" s="1">
        <v>0</v>
      </c>
      <c r="H44">
        <v>3.62468978721816</v>
      </c>
      <c r="I44">
        <v>-89.395827912357504</v>
      </c>
      <c r="J44">
        <v>-88.764958938321598</v>
      </c>
      <c r="K44">
        <v>-116.866664421157</v>
      </c>
      <c r="L44">
        <v>-70.958987851354095</v>
      </c>
      <c r="M44">
        <v>42</v>
      </c>
      <c r="N44">
        <v>92.376513100702397</v>
      </c>
      <c r="O44">
        <v>72.461624899051102</v>
      </c>
      <c r="P44">
        <v>216419.27520398499</v>
      </c>
      <c r="Q44">
        <v>257338.92601545999</v>
      </c>
      <c r="R44">
        <v>83.4503791090048</v>
      </c>
      <c r="S44">
        <v>667.21133850932699</v>
      </c>
      <c r="T44">
        <v>1.0717923105068E-3</v>
      </c>
      <c r="U44">
        <v>0.35749578561454798</v>
      </c>
      <c r="V44" s="1">
        <v>0</v>
      </c>
      <c r="W44">
        <v>0.23542828650084299</v>
      </c>
      <c r="X44">
        <v>0.407075927884607</v>
      </c>
      <c r="Y44" s="1">
        <v>0</v>
      </c>
      <c r="Z44">
        <v>1</v>
      </c>
      <c r="AA44">
        <v>3.1645234513457597E-4</v>
      </c>
      <c r="AB44">
        <v>5.9990030159254503E-3</v>
      </c>
      <c r="AC44">
        <v>5.2855614654843302E-3</v>
      </c>
      <c r="AD44">
        <v>1.1271877221280999E-3</v>
      </c>
      <c r="AE44">
        <v>0.50854001133501403</v>
      </c>
      <c r="AF44">
        <v>5.7769186632571799E-3</v>
      </c>
      <c r="AG44">
        <v>5.9056421579514299E-6</v>
      </c>
      <c r="AH44">
        <v>5.0383642751171998</v>
      </c>
      <c r="AI44">
        <v>0.18951598140181</v>
      </c>
      <c r="AJ44">
        <v>168.10375221239099</v>
      </c>
      <c r="AK44">
        <v>42</v>
      </c>
      <c r="AM44" s="7">
        <v>3453402374.4299998</v>
      </c>
      <c r="AN44">
        <v>15957</v>
      </c>
      <c r="AO44" s="1">
        <f t="shared" si="15"/>
        <v>9.0721490904099467E-3</v>
      </c>
      <c r="AP44" s="5">
        <f t="shared" si="6"/>
        <v>10.359469556176082</v>
      </c>
      <c r="AQ44" s="3">
        <f t="shared" si="16"/>
        <v>-6.3171232088739433E-4</v>
      </c>
      <c r="AR44" s="15">
        <f t="shared" si="17"/>
        <v>-6.6427630112955827E-2</v>
      </c>
      <c r="AU44" s="10">
        <f t="shared" si="11"/>
        <v>0.60068965517241435</v>
      </c>
      <c r="AV44" s="15">
        <v>1</v>
      </c>
      <c r="AW44" s="87">
        <f t="shared" si="18"/>
        <v>0.60068965517241435</v>
      </c>
      <c r="AY44" s="15">
        <f t="shared" si="20"/>
        <v>0.60068965517241468</v>
      </c>
    </row>
    <row r="45" spans="1:56" x14ac:dyDescent="0.25">
      <c r="A45" t="s">
        <v>37</v>
      </c>
      <c r="B45">
        <v>11.0013365791135</v>
      </c>
      <c r="C45">
        <v>7.7856415296484903E-3</v>
      </c>
      <c r="D45">
        <v>8.9529057836074006</v>
      </c>
      <c r="E45">
        <v>-26.214750785103501</v>
      </c>
      <c r="F45" s="1">
        <v>0</v>
      </c>
      <c r="G45" s="1">
        <v>0</v>
      </c>
      <c r="H45">
        <v>3.6246740520441598</v>
      </c>
      <c r="I45">
        <v>-89.599522875882798</v>
      </c>
      <c r="J45">
        <v>-88.568258181652197</v>
      </c>
      <c r="K45">
        <v>-120.50852039739399</v>
      </c>
      <c r="L45">
        <v>-71.3555517918725</v>
      </c>
      <c r="M45">
        <v>43</v>
      </c>
      <c r="N45">
        <v>92.527403552323804</v>
      </c>
      <c r="O45">
        <v>71.901277927679402</v>
      </c>
      <c r="P45">
        <v>218723.91315441701</v>
      </c>
      <c r="Q45">
        <v>259795.32030731399</v>
      </c>
      <c r="R45">
        <v>83.686087421620599</v>
      </c>
      <c r="S45">
        <v>670.50998015045695</v>
      </c>
      <c r="T45">
        <v>1.4748712028257601E-3</v>
      </c>
      <c r="U45">
        <v>0.331371873034356</v>
      </c>
      <c r="V45" s="1">
        <v>0</v>
      </c>
      <c r="W45">
        <v>0.239543536108484</v>
      </c>
      <c r="X45">
        <v>0.429084590857158</v>
      </c>
      <c r="Y45" s="1">
        <v>0</v>
      </c>
      <c r="Z45">
        <v>1</v>
      </c>
      <c r="AA45">
        <v>3.1842451648400898E-4</v>
      </c>
      <c r="AB45">
        <v>5.9451543483849704E-3</v>
      </c>
      <c r="AC45">
        <v>5.2553483202569399E-3</v>
      </c>
      <c r="AD45">
        <v>1.0044858745645599E-3</v>
      </c>
      <c r="AE45">
        <v>0.54015055679643698</v>
      </c>
      <c r="AF45">
        <v>3.5081316421479102E-3</v>
      </c>
      <c r="AG45">
        <v>4.58520710503218E-6</v>
      </c>
      <c r="AH45">
        <v>5.1370357427823796</v>
      </c>
      <c r="AI45">
        <v>0.19837560873632201</v>
      </c>
      <c r="AJ45">
        <v>186.305823705938</v>
      </c>
      <c r="AK45">
        <v>43</v>
      </c>
      <c r="AM45" s="7">
        <v>3178495905.96</v>
      </c>
      <c r="AN45">
        <v>14532</v>
      </c>
      <c r="AO45" s="1">
        <f t="shared" si="15"/>
        <v>8.9694023262268767E-3</v>
      </c>
      <c r="AP45" s="5">
        <f t="shared" si="6"/>
        <v>10.247870770934831</v>
      </c>
      <c r="AQ45" s="3">
        <f t="shared" si="16"/>
        <v>6.9598745827649869E-4</v>
      </c>
      <c r="AR45" s="15">
        <f t="shared" si="17"/>
        <v>7.3524132477905679E-2</v>
      </c>
      <c r="AU45" s="10">
        <f t="shared" si="11"/>
        <v>0.96793103448275963</v>
      </c>
      <c r="AV45" s="15">
        <v>0.6</v>
      </c>
      <c r="AW45" s="50">
        <f t="shared" si="18"/>
        <v>0.58075862068965578</v>
      </c>
      <c r="AY45" s="15">
        <f t="shared" si="20"/>
        <v>0.580758620689656</v>
      </c>
    </row>
    <row r="46" spans="1:56" x14ac:dyDescent="0.25">
      <c r="A46" t="s">
        <v>37</v>
      </c>
      <c r="B46">
        <v>8.7927704474121793</v>
      </c>
      <c r="C46">
        <v>7.5074316046207599E-3</v>
      </c>
      <c r="D46">
        <v>8.6460853289147703</v>
      </c>
      <c r="E46">
        <v>-27.1827770346266</v>
      </c>
      <c r="F46" s="1">
        <v>0</v>
      </c>
      <c r="G46" s="1">
        <v>0</v>
      </c>
      <c r="H46">
        <v>3.6099503305685898</v>
      </c>
      <c r="I46">
        <v>-90.284257341885194</v>
      </c>
      <c r="J46">
        <v>-89.022383509346</v>
      </c>
      <c r="K46">
        <v>-127.173014178996</v>
      </c>
      <c r="L46">
        <v>-72.087318092400096</v>
      </c>
      <c r="M46">
        <v>44</v>
      </c>
      <c r="N46">
        <v>92.597857422511794</v>
      </c>
      <c r="O46">
        <v>71.075405297732999</v>
      </c>
      <c r="P46">
        <v>219294.879275279</v>
      </c>
      <c r="Q46">
        <v>260583.96947179499</v>
      </c>
      <c r="R46">
        <v>84.129890472583398</v>
      </c>
      <c r="S46">
        <v>676.24845137269199</v>
      </c>
      <c r="T46">
        <v>1.2226855064549199E-3</v>
      </c>
      <c r="U46">
        <v>0.31552287736755003</v>
      </c>
      <c r="V46" s="1">
        <v>0</v>
      </c>
      <c r="W46">
        <v>0.24286742132584399</v>
      </c>
      <c r="X46">
        <v>0.44160970130660399</v>
      </c>
      <c r="Y46" s="1">
        <v>0</v>
      </c>
      <c r="Z46">
        <v>1</v>
      </c>
      <c r="AA46">
        <v>3.2040250242680899E-4</v>
      </c>
      <c r="AB46">
        <v>5.82719013451918E-3</v>
      </c>
      <c r="AC46">
        <v>5.13968342470389E-3</v>
      </c>
      <c r="AD46">
        <v>8.6924126178522195E-4</v>
      </c>
      <c r="AE46">
        <v>0.564161559352653</v>
      </c>
      <c r="AF46">
        <v>3.6549847715751302E-3</v>
      </c>
      <c r="AG46">
        <v>1.5689064468999901E-6</v>
      </c>
      <c r="AH46">
        <v>5.3074102138709698</v>
      </c>
      <c r="AI46">
        <v>0.21060609559399901</v>
      </c>
      <c r="AJ46">
        <v>198.441837440467</v>
      </c>
      <c r="AK46">
        <v>44</v>
      </c>
      <c r="AM46" s="7">
        <v>2687020155.7600002</v>
      </c>
      <c r="AN46">
        <v>12253</v>
      </c>
      <c r="AO46" s="1">
        <f t="shared" si="15"/>
        <v>8.8764464055731129E-3</v>
      </c>
      <c r="AP46" s="5">
        <f t="shared" si="6"/>
        <v>10.146796630247024</v>
      </c>
      <c r="AQ46" s="3">
        <f t="shared" si="16"/>
        <v>-1.2361148762807805E-3</v>
      </c>
      <c r="AR46" s="15">
        <f t="shared" si="17"/>
        <v>-0.13344370959388008</v>
      </c>
      <c r="AU46" s="10">
        <f t="shared" si="11"/>
        <v>0.93471264367816209</v>
      </c>
      <c r="AV46" s="15">
        <v>0.6</v>
      </c>
      <c r="AW46" s="10">
        <f t="shared" si="18"/>
        <v>0.56082758620689721</v>
      </c>
      <c r="AY46" s="15">
        <f t="shared" si="20"/>
        <v>0.56082758620689732</v>
      </c>
    </row>
    <row r="47" spans="1:56" x14ac:dyDescent="0.25">
      <c r="A47" t="s">
        <v>37</v>
      </c>
      <c r="B47">
        <v>12.7183648190375</v>
      </c>
      <c r="C47">
        <v>7.2825570370813201E-3</v>
      </c>
      <c r="D47">
        <v>8.3973927875419196</v>
      </c>
      <c r="E47">
        <v>-27.767639350584499</v>
      </c>
      <c r="F47" s="1">
        <v>0</v>
      </c>
      <c r="G47" s="1">
        <v>0</v>
      </c>
      <c r="H47">
        <v>3.5902269742908599</v>
      </c>
      <c r="I47">
        <v>-91.513293024300395</v>
      </c>
      <c r="J47">
        <v>-90.255660564921499</v>
      </c>
      <c r="K47">
        <v>-133.67125979463901</v>
      </c>
      <c r="L47">
        <v>-73.1580356211132</v>
      </c>
      <c r="M47">
        <v>45</v>
      </c>
      <c r="N47">
        <v>92.540986979219895</v>
      </c>
      <c r="O47">
        <v>70.113310893901399</v>
      </c>
      <c r="P47">
        <v>217399.80939713499</v>
      </c>
      <c r="Q47">
        <v>259934.84648460301</v>
      </c>
      <c r="R47">
        <v>85.648674881722798</v>
      </c>
      <c r="S47">
        <v>679.30611142154601</v>
      </c>
      <c r="T47">
        <v>9.9524721288282193E-4</v>
      </c>
      <c r="U47">
        <v>0.30730718705016202</v>
      </c>
      <c r="V47" s="1">
        <v>0</v>
      </c>
      <c r="W47">
        <v>0.24416314230869801</v>
      </c>
      <c r="X47">
        <v>0.44852967064113902</v>
      </c>
      <c r="Y47" s="1">
        <v>0</v>
      </c>
      <c r="Z47">
        <v>1</v>
      </c>
      <c r="AA47">
        <v>3.2521237216435903E-4</v>
      </c>
      <c r="AB47">
        <v>5.7849063328504003E-3</v>
      </c>
      <c r="AC47">
        <v>5.1576062775694998E-3</v>
      </c>
      <c r="AD47">
        <v>7.0995133533703202E-4</v>
      </c>
      <c r="AE47">
        <v>0.59161520660189204</v>
      </c>
      <c r="AF47">
        <v>3.8179039960981299E-3</v>
      </c>
      <c r="AG47">
        <v>1.4511824097742201E-6</v>
      </c>
      <c r="AH47">
        <v>5.4797288528851702</v>
      </c>
      <c r="AI47">
        <v>0.223369381872665</v>
      </c>
      <c r="AJ47">
        <v>201.997542542015</v>
      </c>
      <c r="AK47">
        <v>45</v>
      </c>
      <c r="AM47" s="7">
        <v>1381140989.0999999</v>
      </c>
      <c r="AN47">
        <v>6353</v>
      </c>
      <c r="AO47" s="1">
        <f t="shared" si="15"/>
        <v>8.9246371602393383E-3</v>
      </c>
      <c r="AP47" s="5">
        <f t="shared" si="6"/>
        <v>10.19920909751516</v>
      </c>
      <c r="AQ47" s="3">
        <f t="shared" si="16"/>
        <v>2.3471967486881594E-3</v>
      </c>
      <c r="AR47" s="15">
        <f t="shared" si="17"/>
        <v>0.24699520300413136</v>
      </c>
      <c r="AU47" s="10">
        <f t="shared" si="11"/>
        <v>0.90149425287356444</v>
      </c>
      <c r="AV47" s="15">
        <v>0.6</v>
      </c>
      <c r="AW47" s="10">
        <f t="shared" si="18"/>
        <v>0.54089655172413864</v>
      </c>
      <c r="AX47" s="35">
        <v>45</v>
      </c>
      <c r="AY47" s="15">
        <f t="shared" si="20"/>
        <v>0.54089655172413864</v>
      </c>
    </row>
    <row r="48" spans="1:56" x14ac:dyDescent="0.25">
      <c r="A48" t="s">
        <v>37</v>
      </c>
      <c r="B48">
        <v>6.7107814000526202</v>
      </c>
      <c r="C48">
        <v>7.0424929589348699E-3</v>
      </c>
      <c r="D48">
        <v>8.1312171411982597</v>
      </c>
      <c r="E48">
        <v>-38.513336529426397</v>
      </c>
      <c r="F48" s="1">
        <v>0</v>
      </c>
      <c r="G48" s="1">
        <v>0</v>
      </c>
      <c r="H48">
        <v>3.6226195815122999</v>
      </c>
      <c r="I48">
        <v>-96.445047920899</v>
      </c>
      <c r="J48">
        <v>-90.779467674646796</v>
      </c>
      <c r="K48">
        <v>-130.87979751058299</v>
      </c>
      <c r="L48">
        <v>-72.521129309058395</v>
      </c>
      <c r="M48">
        <v>46</v>
      </c>
      <c r="N48">
        <v>88.717676183416003</v>
      </c>
      <c r="O48">
        <v>67.740014288266295</v>
      </c>
      <c r="P48">
        <v>166600.34419093799</v>
      </c>
      <c r="Q48">
        <v>207332.14958705701</v>
      </c>
      <c r="R48">
        <v>110.244186329416</v>
      </c>
      <c r="S48">
        <v>660.21973147784195</v>
      </c>
      <c r="T48" s="1">
        <v>0</v>
      </c>
      <c r="U48">
        <v>0.50691916808688198</v>
      </c>
      <c r="V48" s="1">
        <v>0</v>
      </c>
      <c r="W48">
        <v>0.13652039962340001</v>
      </c>
      <c r="X48">
        <v>0.35656043228971601</v>
      </c>
      <c r="Y48" s="1">
        <v>0</v>
      </c>
      <c r="Z48">
        <v>1</v>
      </c>
      <c r="AA48">
        <v>4.1473580324961098E-4</v>
      </c>
      <c r="AB48">
        <v>5.6647431767016003E-3</v>
      </c>
      <c r="AC48">
        <v>5.0628390641273297E-3</v>
      </c>
      <c r="AD48">
        <v>6.0590383382297603E-4</v>
      </c>
      <c r="AE48">
        <v>0.56427033768633095</v>
      </c>
      <c r="AF48">
        <v>3.6361389904199901E-3</v>
      </c>
      <c r="AG48">
        <v>8.3140886624086497E-6</v>
      </c>
      <c r="AH48">
        <v>5.0553161495624801</v>
      </c>
      <c r="AI48">
        <v>0.21046139663320901</v>
      </c>
      <c r="AJ48">
        <v>214.75086941801101</v>
      </c>
      <c r="AK48">
        <v>46</v>
      </c>
      <c r="AM48" s="7">
        <v>102959012.70999999</v>
      </c>
      <c r="AN48">
        <v>618</v>
      </c>
      <c r="AO48" s="1">
        <f t="shared" si="15"/>
        <v>8.6347465838864414E-3</v>
      </c>
      <c r="AP48" s="5">
        <f t="shared" si="6"/>
        <v>9.8834996209601904</v>
      </c>
      <c r="AQ48" s="3">
        <f t="shared" si="16"/>
        <v>-2.8626659989065308E-3</v>
      </c>
      <c r="AR48" s="15">
        <f t="shared" si="17"/>
        <v>-0.32101161962703029</v>
      </c>
      <c r="AU48" s="10">
        <f t="shared" si="11"/>
        <v>0.86827586206896679</v>
      </c>
      <c r="AV48" s="15">
        <v>0.6</v>
      </c>
      <c r="AW48" s="10">
        <f t="shared" si="18"/>
        <v>0.52096551724138007</v>
      </c>
      <c r="AY48" s="15">
        <f t="shared" si="20"/>
        <v>0.52096551724137996</v>
      </c>
    </row>
    <row r="49" spans="1:54" x14ac:dyDescent="0.25">
      <c r="A49" t="s">
        <v>37</v>
      </c>
      <c r="B49">
        <v>9.3498995431353293</v>
      </c>
      <c r="C49">
        <v>8.2457111347382893E-3</v>
      </c>
      <c r="D49">
        <v>9.4582160430561899</v>
      </c>
      <c r="E49">
        <v>-55.090272212782999</v>
      </c>
      <c r="F49" s="1">
        <v>0</v>
      </c>
      <c r="G49" s="1">
        <v>0</v>
      </c>
      <c r="H49">
        <v>3.3793848270882698</v>
      </c>
      <c r="I49">
        <v>-92.161412480496296</v>
      </c>
      <c r="J49">
        <v>-79.830785714825694</v>
      </c>
      <c r="K49">
        <v>-105.98603444299</v>
      </c>
      <c r="L49">
        <v>-68.0171114655342</v>
      </c>
      <c r="M49">
        <v>47</v>
      </c>
      <c r="N49">
        <v>84.502118210169797</v>
      </c>
      <c r="O49">
        <v>64.9242283913797</v>
      </c>
      <c r="P49">
        <v>165186.20329787201</v>
      </c>
      <c r="Q49">
        <v>208417.141828622</v>
      </c>
      <c r="R49">
        <v>98.973366719872999</v>
      </c>
      <c r="S49">
        <v>639.58887447873701</v>
      </c>
      <c r="T49" s="1">
        <v>0</v>
      </c>
      <c r="U49">
        <v>0.54236686351563701</v>
      </c>
      <c r="V49" s="1">
        <v>0</v>
      </c>
      <c r="W49">
        <v>0.20004981470584901</v>
      </c>
      <c r="X49">
        <v>0.25758332177851301</v>
      </c>
      <c r="Y49" s="1">
        <v>0</v>
      </c>
      <c r="Z49">
        <v>1</v>
      </c>
      <c r="AA49">
        <v>7.3641134254356596E-4</v>
      </c>
      <c r="AB49">
        <v>6.5659838612947699E-3</v>
      </c>
      <c r="AC49">
        <v>5.4957232725286803E-3</v>
      </c>
      <c r="AD49">
        <v>5.9080715367745298E-4</v>
      </c>
      <c r="AE49">
        <v>0.51630535161510804</v>
      </c>
      <c r="AF49">
        <v>3.3750970253563998E-3</v>
      </c>
      <c r="AG49">
        <v>9.1253338015721697E-6</v>
      </c>
      <c r="AH49">
        <v>4.4345128501143698</v>
      </c>
      <c r="AI49">
        <v>0.18871800844589001</v>
      </c>
      <c r="AJ49">
        <v>284.69930933736498</v>
      </c>
      <c r="AK49">
        <v>47</v>
      </c>
      <c r="AM49" s="7">
        <v>15527503.109999999</v>
      </c>
      <c r="AN49">
        <v>94</v>
      </c>
      <c r="AO49" s="1">
        <f t="shared" si="15"/>
        <v>9.0505346023382564E-3</v>
      </c>
      <c r="AP49" s="5">
        <f t="shared" si="6"/>
        <v>10.336003468710576</v>
      </c>
      <c r="AQ49" s="3">
        <f t="shared" si="16"/>
        <v>-9.0364017982699253E-4</v>
      </c>
      <c r="AR49" s="15">
        <f t="shared" si="17"/>
        <v>-9.5404759543706308E-2</v>
      </c>
      <c r="AU49" s="10">
        <f t="shared" si="11"/>
        <v>0.83505747126436924</v>
      </c>
      <c r="AV49" s="15">
        <v>0.6</v>
      </c>
      <c r="AW49" s="10">
        <f t="shared" si="18"/>
        <v>0.5010344827586215</v>
      </c>
      <c r="AY49" s="15">
        <f t="shared" si="20"/>
        <v>0.50103448275862128</v>
      </c>
    </row>
    <row r="50" spans="1:54" x14ac:dyDescent="0.25">
      <c r="A50" t="s">
        <v>37</v>
      </c>
      <c r="B50">
        <v>4.0157503521090998</v>
      </c>
      <c r="C50">
        <v>8.2443936584651895E-3</v>
      </c>
      <c r="D50">
        <v>9.4567726913110608</v>
      </c>
      <c r="E50">
        <v>-60.041627317513999</v>
      </c>
      <c r="F50" s="1">
        <v>0</v>
      </c>
      <c r="G50" s="1">
        <v>0</v>
      </c>
      <c r="H50">
        <v>3.3272072221495699</v>
      </c>
      <c r="I50">
        <v>-89.481748192377907</v>
      </c>
      <c r="J50">
        <v>-80.162146209677104</v>
      </c>
      <c r="K50">
        <v>-102.72099555290301</v>
      </c>
      <c r="L50">
        <v>-65.976645662282493</v>
      </c>
      <c r="M50">
        <v>48</v>
      </c>
      <c r="N50">
        <v>85.651479151983196</v>
      </c>
      <c r="O50">
        <v>65.500533451037995</v>
      </c>
      <c r="P50">
        <v>169091.56265822699</v>
      </c>
      <c r="Q50">
        <v>220735.15082580599</v>
      </c>
      <c r="R50">
        <v>102.380199119816</v>
      </c>
      <c r="S50">
        <v>635.16654735211205</v>
      </c>
      <c r="T50" s="1">
        <v>0</v>
      </c>
      <c r="U50">
        <v>0.49048948609293802</v>
      </c>
      <c r="V50" s="1">
        <v>0</v>
      </c>
      <c r="W50">
        <v>0.217132523612244</v>
      </c>
      <c r="X50">
        <v>0.29237799029481698</v>
      </c>
      <c r="Y50" s="1">
        <v>0</v>
      </c>
      <c r="Z50">
        <v>1</v>
      </c>
      <c r="AA50">
        <v>7.0705373419736796E-4</v>
      </c>
      <c r="AB50">
        <v>6.67464925317892E-3</v>
      </c>
      <c r="AC50">
        <v>5.5052724449883503E-3</v>
      </c>
      <c r="AD50">
        <v>3.79244371644755E-4</v>
      </c>
      <c r="AE50">
        <v>0.50061187360291604</v>
      </c>
      <c r="AF50">
        <v>3.2871726738079102E-3</v>
      </c>
      <c r="AG50">
        <v>5.4828213088565203E-5</v>
      </c>
      <c r="AH50">
        <v>4.4779949678674402</v>
      </c>
      <c r="AI50">
        <v>0.19569638636079301</v>
      </c>
      <c r="AJ50">
        <v>269.16664781145101</v>
      </c>
      <c r="AK50">
        <v>48</v>
      </c>
      <c r="AM50" s="7">
        <v>13358233.449999999</v>
      </c>
      <c r="AN50">
        <v>79</v>
      </c>
      <c r="AO50" s="1">
        <f t="shared" si="15"/>
        <v>8.8481096932643416E-3</v>
      </c>
      <c r="AP50" s="5">
        <f t="shared" si="6"/>
        <v>10.115964412267065</v>
      </c>
      <c r="AQ50" s="3">
        <f t="shared" si="16"/>
        <v>-5.4384297204265325E-3</v>
      </c>
      <c r="AR50" s="15">
        <f t="shared" si="17"/>
        <v>-0.60302842235788967</v>
      </c>
      <c r="AU50" s="10">
        <f t="shared" si="11"/>
        <v>0.80183908045977148</v>
      </c>
      <c r="AV50" s="15">
        <v>0.6</v>
      </c>
      <c r="AW50" s="10">
        <f t="shared" si="18"/>
        <v>0.48110344827586288</v>
      </c>
      <c r="AY50" s="15">
        <f t="shared" si="20"/>
        <v>0.48110344827586266</v>
      </c>
    </row>
    <row r="51" spans="1:54" x14ac:dyDescent="0.25">
      <c r="A51" t="s">
        <v>37</v>
      </c>
      <c r="B51">
        <v>15.086866981369299</v>
      </c>
      <c r="C51">
        <v>8.0664658350632894E-3</v>
      </c>
      <c r="D51">
        <v>9.2616512488042808</v>
      </c>
      <c r="E51">
        <v>-54.004810245469997</v>
      </c>
      <c r="F51" s="1">
        <v>0</v>
      </c>
      <c r="G51" s="1">
        <v>0</v>
      </c>
      <c r="H51">
        <v>3.3352127738497201</v>
      </c>
      <c r="I51">
        <v>-88.877031834728896</v>
      </c>
      <c r="J51">
        <v>-83.907502163652296</v>
      </c>
      <c r="K51">
        <v>-98.941791030321198</v>
      </c>
      <c r="L51">
        <v>-66.364997690209094</v>
      </c>
      <c r="M51">
        <v>49</v>
      </c>
      <c r="N51">
        <v>87.320020092512905</v>
      </c>
      <c r="O51">
        <v>66.918153504150695</v>
      </c>
      <c r="P51">
        <v>177060.681492537</v>
      </c>
      <c r="Q51">
        <v>242704.74275678699</v>
      </c>
      <c r="R51">
        <v>95.446128885541299</v>
      </c>
      <c r="S51">
        <v>638.250409679516</v>
      </c>
      <c r="T51" s="1">
        <v>0</v>
      </c>
      <c r="U51">
        <v>0.43859831338065702</v>
      </c>
      <c r="V51">
        <v>5.9727579725795697E-2</v>
      </c>
      <c r="W51">
        <v>0.16989754484760999</v>
      </c>
      <c r="X51">
        <v>0.33177656204593498</v>
      </c>
      <c r="Y51" s="1">
        <v>0</v>
      </c>
      <c r="Z51">
        <v>1</v>
      </c>
      <c r="AA51">
        <v>7.7732614171370105E-4</v>
      </c>
      <c r="AB51">
        <v>6.5603628303864099E-3</v>
      </c>
      <c r="AC51">
        <v>5.4660941888239898E-3</v>
      </c>
      <c r="AD51">
        <v>3.14969811745204E-4</v>
      </c>
      <c r="AE51">
        <v>0.50479022423315301</v>
      </c>
      <c r="AF51">
        <v>3.3006921894649902E-3</v>
      </c>
      <c r="AG51">
        <v>7.2654410428678297E-6</v>
      </c>
      <c r="AH51">
        <v>4.2353422745777696</v>
      </c>
      <c r="AI51">
        <v>0.19017470951976201</v>
      </c>
      <c r="AJ51">
        <v>319.62831607236501</v>
      </c>
      <c r="AK51">
        <v>49</v>
      </c>
      <c r="AM51" s="7">
        <v>11863065.66</v>
      </c>
      <c r="AN51">
        <v>67</v>
      </c>
      <c r="AO51" s="1">
        <f t="shared" si="15"/>
        <v>8.7804006375437164E-3</v>
      </c>
      <c r="AP51" s="5">
        <f t="shared" si="6"/>
        <v>10.042253203339701</v>
      </c>
      <c r="AQ51" s="3">
        <f t="shared" si="16"/>
        <v>4.7556038436932131E-3</v>
      </c>
      <c r="AR51" s="15">
        <f t="shared" si="17"/>
        <v>0.50233883530759171</v>
      </c>
      <c r="AU51" s="10">
        <f t="shared" si="11"/>
        <v>0.76862068965517383</v>
      </c>
      <c r="AV51" s="15">
        <v>0.6</v>
      </c>
      <c r="AW51" s="10">
        <f t="shared" si="18"/>
        <v>0.46117241379310425</v>
      </c>
      <c r="AY51" s="15">
        <f t="shared" si="20"/>
        <v>0.46117241379310403</v>
      </c>
    </row>
    <row r="52" spans="1:54" x14ac:dyDescent="0.25">
      <c r="A52" t="s">
        <v>37</v>
      </c>
      <c r="B52">
        <v>0.96786621899593805</v>
      </c>
      <c r="C52">
        <v>8.43788190431825E-3</v>
      </c>
      <c r="D52">
        <v>9.6685216000315197</v>
      </c>
      <c r="E52">
        <v>-48.140629712323097</v>
      </c>
      <c r="F52" s="1">
        <v>0</v>
      </c>
      <c r="G52" s="1">
        <v>0</v>
      </c>
      <c r="H52">
        <v>3.2625684671061999</v>
      </c>
      <c r="I52">
        <v>-94.237327708069103</v>
      </c>
      <c r="J52">
        <v>-85.938023304561696</v>
      </c>
      <c r="K52">
        <v>-104.950564518177</v>
      </c>
      <c r="L52">
        <v>-69.632172577018494</v>
      </c>
      <c r="M52">
        <v>50</v>
      </c>
      <c r="N52">
        <v>85.266450822067895</v>
      </c>
      <c r="O52">
        <v>63.296465406935397</v>
      </c>
      <c r="P52">
        <v>161052.365068493</v>
      </c>
      <c r="Q52">
        <v>238032.17130819999</v>
      </c>
      <c r="R52">
        <v>79.987047937650004</v>
      </c>
      <c r="S52">
        <v>659.29199389003202</v>
      </c>
      <c r="T52" s="1">
        <v>0</v>
      </c>
      <c r="U52">
        <v>0.312303382410893</v>
      </c>
      <c r="V52">
        <v>0.24740780367219301</v>
      </c>
      <c r="W52">
        <v>0.118749091617878</v>
      </c>
      <c r="X52">
        <v>0.32153972229903399</v>
      </c>
      <c r="Y52" s="1">
        <v>0</v>
      </c>
      <c r="Z52">
        <v>1</v>
      </c>
      <c r="AA52">
        <v>1.1618328546895401E-3</v>
      </c>
      <c r="AB52">
        <v>6.6102777769441803E-3</v>
      </c>
      <c r="AC52">
        <v>5.55671570383657E-3</v>
      </c>
      <c r="AD52">
        <v>2.9813162068565298E-4</v>
      </c>
      <c r="AE52">
        <v>0.53919477741451904</v>
      </c>
      <c r="AF52">
        <v>3.4649606604555501E-3</v>
      </c>
      <c r="AG52">
        <v>1.38561102717833E-5</v>
      </c>
      <c r="AH52">
        <v>4.3020120799813704</v>
      </c>
      <c r="AI52">
        <v>0.196345357483411</v>
      </c>
      <c r="AJ52">
        <v>200.35150590978699</v>
      </c>
      <c r="AK52">
        <v>50</v>
      </c>
      <c r="AM52" s="7">
        <v>11756822.65</v>
      </c>
      <c r="AN52">
        <v>73</v>
      </c>
      <c r="AO52" s="1">
        <f t="shared" si="15"/>
        <v>9.2666885936519318E-3</v>
      </c>
      <c r="AP52" s="5">
        <f t="shared" si="6"/>
        <v>10.570421023308308</v>
      </c>
      <c r="AQ52" s="3">
        <f t="shared" si="16"/>
        <v>-8.4565332074775824E-3</v>
      </c>
      <c r="AR52" s="15">
        <f t="shared" si="17"/>
        <v>-0.90843636058944632</v>
      </c>
      <c r="AU52" s="10">
        <f t="shared" si="11"/>
        <v>0.73540229885057606</v>
      </c>
      <c r="AV52" s="15">
        <v>0.6</v>
      </c>
      <c r="AW52" s="10">
        <f t="shared" si="18"/>
        <v>0.44124137931034563</v>
      </c>
      <c r="AY52" s="15">
        <f t="shared" si="20"/>
        <v>0.44124137931034541</v>
      </c>
    </row>
    <row r="53" spans="1:54" x14ac:dyDescent="0.25">
      <c r="A53" t="s">
        <v>37</v>
      </c>
      <c r="B53">
        <v>8.1050360353831508</v>
      </c>
      <c r="C53">
        <v>8.72589474715307E-3</v>
      </c>
      <c r="D53">
        <v>9.9828753183563492</v>
      </c>
      <c r="E53">
        <v>-37.191974188922103</v>
      </c>
      <c r="F53" s="1">
        <v>0</v>
      </c>
      <c r="G53" s="1">
        <v>0</v>
      </c>
      <c r="H53">
        <v>3.2556500734602301</v>
      </c>
      <c r="I53">
        <v>-101.180418979083</v>
      </c>
      <c r="J53">
        <v>-95.583391081077494</v>
      </c>
      <c r="K53">
        <v>-118.191800926957</v>
      </c>
      <c r="L53">
        <v>-73.196378988262097</v>
      </c>
      <c r="M53">
        <v>51</v>
      </c>
      <c r="N53">
        <v>77.529415738173498</v>
      </c>
      <c r="O53">
        <v>53.298845182548497</v>
      </c>
      <c r="P53">
        <v>140650.13813186801</v>
      </c>
      <c r="Q53">
        <v>240170.25259380601</v>
      </c>
      <c r="R53">
        <v>47.215574545983699</v>
      </c>
      <c r="S53">
        <v>692.01987402992995</v>
      </c>
      <c r="T53" s="1">
        <v>0</v>
      </c>
      <c r="U53">
        <v>0.15909753305055399</v>
      </c>
      <c r="V53">
        <v>0.54213236155496303</v>
      </c>
      <c r="W53">
        <v>0.135149761598816</v>
      </c>
      <c r="X53">
        <v>0.16362034379566401</v>
      </c>
      <c r="Y53" s="1">
        <v>0</v>
      </c>
      <c r="Z53">
        <v>1</v>
      </c>
      <c r="AA53">
        <v>2.1096640228799E-3</v>
      </c>
      <c r="AB53">
        <v>6.2353710574264403E-3</v>
      </c>
      <c r="AC53">
        <v>5.59537423857013E-3</v>
      </c>
      <c r="AD53">
        <v>2.1926255478935599E-4</v>
      </c>
      <c r="AE53">
        <v>0.58228696077534003</v>
      </c>
      <c r="AF53">
        <v>3.6637076234539898E-3</v>
      </c>
      <c r="AG53">
        <v>4.7449810861180396E-6</v>
      </c>
      <c r="AH53">
        <v>4.7801989675857701</v>
      </c>
      <c r="AI53">
        <v>0.22650200250049901</v>
      </c>
      <c r="AJ53">
        <v>92.657469384928604</v>
      </c>
      <c r="AK53">
        <v>51</v>
      </c>
      <c r="AM53" s="7">
        <v>12799162.57</v>
      </c>
      <c r="AN53">
        <v>91</v>
      </c>
      <c r="AO53" s="1">
        <f t="shared" si="15"/>
        <v>1.0277634798424796E-2</v>
      </c>
      <c r="AP53" s="5">
        <f t="shared" si="6"/>
        <v>11.659345634160923</v>
      </c>
      <c r="AQ53" s="3">
        <f t="shared" si="16"/>
        <v>-3.2587201520778326E-3</v>
      </c>
      <c r="AR53" s="15">
        <f t="shared" si="17"/>
        <v>-0.30484640478998559</v>
      </c>
      <c r="AU53" s="10">
        <f t="shared" si="11"/>
        <v>0.70218390804597841</v>
      </c>
      <c r="AV53" s="15">
        <v>0.6</v>
      </c>
      <c r="AW53" s="10">
        <f t="shared" si="18"/>
        <v>0.421310344827587</v>
      </c>
      <c r="AY53" s="15">
        <f t="shared" si="20"/>
        <v>0.42131034482758678</v>
      </c>
    </row>
    <row r="54" spans="1:54" x14ac:dyDescent="0.25">
      <c r="A54" t="s">
        <v>37</v>
      </c>
      <c r="B54">
        <v>13.7329419903421</v>
      </c>
      <c r="C54">
        <v>9.2437492254450592E-3</v>
      </c>
      <c r="D54">
        <v>10.545570105909899</v>
      </c>
      <c r="E54">
        <v>-33.966671672022699</v>
      </c>
      <c r="F54" s="1">
        <v>0</v>
      </c>
      <c r="G54" s="1">
        <v>0</v>
      </c>
      <c r="H54">
        <v>3.2471638507709302</v>
      </c>
      <c r="I54">
        <v>-100.44713860024601</v>
      </c>
      <c r="J54">
        <v>-98.108912716339006</v>
      </c>
      <c r="K54">
        <v>-119.568322004454</v>
      </c>
      <c r="L54">
        <v>-72.234909545502504</v>
      </c>
      <c r="M54">
        <v>52</v>
      </c>
      <c r="N54">
        <v>76.494310931341701</v>
      </c>
      <c r="O54">
        <v>50.808899158147803</v>
      </c>
      <c r="P54">
        <v>139464.061030927</v>
      </c>
      <c r="Q54">
        <v>241083.68897315199</v>
      </c>
      <c r="R54">
        <v>35.891385754132898</v>
      </c>
      <c r="S54">
        <v>697.86130182515296</v>
      </c>
      <c r="T54">
        <v>3.0272377188683398E-2</v>
      </c>
      <c r="U54">
        <v>0.109161615203305</v>
      </c>
      <c r="V54">
        <v>0.66853415833859497</v>
      </c>
      <c r="W54">
        <v>9.9824461889672506E-2</v>
      </c>
      <c r="X54">
        <v>0.12247976456842601</v>
      </c>
      <c r="Y54" s="1">
        <v>0</v>
      </c>
      <c r="Z54">
        <v>1</v>
      </c>
      <c r="AA54">
        <v>2.47065394609014E-3</v>
      </c>
      <c r="AB54">
        <v>6.4347634607644097E-3</v>
      </c>
      <c r="AC54">
        <v>5.84107136842805E-3</v>
      </c>
      <c r="AD54">
        <v>1.9631650036774901E-4</v>
      </c>
      <c r="AE54">
        <v>0.60097522761679001</v>
      </c>
      <c r="AF54">
        <v>3.8487169693048398E-3</v>
      </c>
      <c r="AG54">
        <v>8.4196118467994507E-6</v>
      </c>
      <c r="AH54">
        <v>5.0752037088829303</v>
      </c>
      <c r="AI54">
        <v>0.25767388392477902</v>
      </c>
      <c r="AJ54">
        <v>50.234216055463598</v>
      </c>
      <c r="AK54">
        <v>52</v>
      </c>
      <c r="AM54" s="7">
        <v>13528013.92</v>
      </c>
      <c r="AN54">
        <v>97</v>
      </c>
      <c r="AO54" s="1">
        <f t="shared" si="15"/>
        <v>1.088638425260488E-2</v>
      </c>
      <c r="AP54" s="5">
        <f t="shared" si="6"/>
        <v>12.309173626730384</v>
      </c>
      <c r="AQ54" s="3">
        <f t="shared" si="16"/>
        <v>1.3483531896465728E-3</v>
      </c>
      <c r="AR54" s="15">
        <f t="shared" si="17"/>
        <v>0.11566725815938494</v>
      </c>
      <c r="AU54" s="10">
        <f t="shared" si="11"/>
        <v>0.66896551724138065</v>
      </c>
      <c r="AV54" s="15">
        <v>0.6</v>
      </c>
      <c r="AW54" s="10">
        <f t="shared" si="18"/>
        <v>0.40137931034482838</v>
      </c>
      <c r="AY54" s="15">
        <f t="shared" si="20"/>
        <v>0.40137931034482816</v>
      </c>
    </row>
    <row r="55" spans="1:54" x14ac:dyDescent="0.25">
      <c r="A55" t="s">
        <v>37</v>
      </c>
      <c r="B55">
        <v>36.323572035251701</v>
      </c>
      <c r="C55">
        <v>9.8335443603193504E-3</v>
      </c>
      <c r="D55">
        <v>11.182506429671299</v>
      </c>
      <c r="E55">
        <v>-34.930589683130599</v>
      </c>
      <c r="F55" s="1">
        <v>0</v>
      </c>
      <c r="G55" s="1">
        <v>0</v>
      </c>
      <c r="H55">
        <v>3.23937351130053</v>
      </c>
      <c r="I55">
        <v>-100.64255193471099</v>
      </c>
      <c r="J55">
        <v>-97.762364412497703</v>
      </c>
      <c r="K55">
        <v>-119.863401807912</v>
      </c>
      <c r="L55">
        <v>-72.709454677188603</v>
      </c>
      <c r="M55">
        <v>53</v>
      </c>
      <c r="N55">
        <v>75.844665063202399</v>
      </c>
      <c r="O55">
        <v>49.513485128472396</v>
      </c>
      <c r="P55">
        <v>139643.06950000001</v>
      </c>
      <c r="Q55">
        <v>254977.28585593699</v>
      </c>
      <c r="R55">
        <v>30.248736435681099</v>
      </c>
      <c r="S55">
        <v>700.30551532849199</v>
      </c>
      <c r="T55">
        <v>3.6499367768480603E-2</v>
      </c>
      <c r="U55">
        <v>8.2805741211524994E-2</v>
      </c>
      <c r="V55">
        <v>0.66260309019489105</v>
      </c>
      <c r="W55">
        <v>0.12364891477840199</v>
      </c>
      <c r="X55">
        <v>0.13094225381518099</v>
      </c>
      <c r="Y55" s="1">
        <v>0</v>
      </c>
      <c r="Z55">
        <v>1</v>
      </c>
      <c r="AA55">
        <v>2.65707114827325E-3</v>
      </c>
      <c r="AB55">
        <v>6.7915509440646801E-3</v>
      </c>
      <c r="AC55">
        <v>6.2539559965830802E-3</v>
      </c>
      <c r="AD55">
        <v>2.42253577329297E-4</v>
      </c>
      <c r="AE55">
        <v>0.63265468930437796</v>
      </c>
      <c r="AF55">
        <v>4.0476746760676301E-3</v>
      </c>
      <c r="AG55">
        <v>5.2862211200758803E-5</v>
      </c>
      <c r="AH55">
        <v>4.9752973532345397</v>
      </c>
      <c r="AI55">
        <v>0.24773697097931999</v>
      </c>
      <c r="AJ55">
        <v>35.855281590720097</v>
      </c>
      <c r="AK55">
        <v>53</v>
      </c>
      <c r="AM55" s="7">
        <v>11171445.560000001</v>
      </c>
      <c r="AN55">
        <v>80</v>
      </c>
      <c r="AO55" s="1">
        <f t="shared" si="15"/>
        <v>1.1484324688917262E-2</v>
      </c>
      <c r="AP55" s="5">
        <f t="shared" si="6"/>
        <v>12.943194696046401</v>
      </c>
      <c r="AQ55" s="3">
        <f t="shared" si="16"/>
        <v>2.5430071506701499E-2</v>
      </c>
      <c r="AR55" s="15">
        <f t="shared" si="17"/>
        <v>1.8063838092729161</v>
      </c>
      <c r="AU55" s="10">
        <f t="shared" si="11"/>
        <v>0.63574712643678299</v>
      </c>
      <c r="AV55" s="15">
        <v>0.6</v>
      </c>
      <c r="AW55" s="10">
        <f t="shared" si="18"/>
        <v>0.38144827586206975</v>
      </c>
      <c r="AY55" s="15">
        <f t="shared" si="20"/>
        <v>0.38144827586206953</v>
      </c>
    </row>
    <row r="56" spans="1:54" x14ac:dyDescent="0.25">
      <c r="A56" t="s">
        <v>37</v>
      </c>
      <c r="B56">
        <v>34.986804330541403</v>
      </c>
      <c r="C56">
        <v>9.7840956017236202E-3</v>
      </c>
      <c r="D56">
        <v>11.1292654260248</v>
      </c>
      <c r="E56">
        <v>-40.261330413465402</v>
      </c>
      <c r="F56" s="1">
        <v>0</v>
      </c>
      <c r="G56" s="1">
        <v>0</v>
      </c>
      <c r="H56">
        <v>3.2314044115498599</v>
      </c>
      <c r="I56">
        <v>-97.026278513768901</v>
      </c>
      <c r="J56">
        <v>-93.760829774588402</v>
      </c>
      <c r="K56">
        <v>-115.940045403284</v>
      </c>
      <c r="L56">
        <v>-69.408157362582998</v>
      </c>
      <c r="M56">
        <v>54</v>
      </c>
      <c r="N56">
        <v>74.909081208290402</v>
      </c>
      <c r="O56">
        <v>48.760688832237797</v>
      </c>
      <c r="P56">
        <v>140320.38947368399</v>
      </c>
      <c r="Q56">
        <v>268111.64817356202</v>
      </c>
      <c r="R56">
        <v>33.382793649225398</v>
      </c>
      <c r="S56">
        <v>698.82062289199496</v>
      </c>
      <c r="T56">
        <v>3.0162775233850098E-2</v>
      </c>
      <c r="U56">
        <v>0.120600348660737</v>
      </c>
      <c r="V56">
        <v>0.64726222872513395</v>
      </c>
      <c r="W56">
        <v>0.12929092459609501</v>
      </c>
      <c r="X56">
        <v>0.102846498018031</v>
      </c>
      <c r="Y56" s="1">
        <v>0</v>
      </c>
      <c r="Z56">
        <v>1</v>
      </c>
      <c r="AA56">
        <v>2.7229787219231901E-3</v>
      </c>
      <c r="AB56">
        <v>6.6632340184499201E-3</v>
      </c>
      <c r="AC56">
        <v>6.25272165734218E-3</v>
      </c>
      <c r="AD56">
        <v>2.44945739351296E-4</v>
      </c>
      <c r="AE56">
        <v>0.60376654637248695</v>
      </c>
      <c r="AF56">
        <v>3.88662346506314E-3</v>
      </c>
      <c r="AG56">
        <v>8.9816409674341497E-5</v>
      </c>
      <c r="AH56">
        <v>4.6735351007795396</v>
      </c>
      <c r="AI56">
        <v>0.235115651677264</v>
      </c>
      <c r="AJ56">
        <v>38.470964024350799</v>
      </c>
      <c r="AK56">
        <v>54</v>
      </c>
      <c r="AM56" s="7">
        <v>10664349.6</v>
      </c>
      <c r="AN56">
        <v>76</v>
      </c>
      <c r="AO56" s="1">
        <f t="shared" si="15"/>
        <v>1.1317502701548247E-2</v>
      </c>
      <c r="AP56" s="5">
        <f t="shared" si="6"/>
        <v>12.766730401001114</v>
      </c>
      <c r="AQ56" s="3">
        <f t="shared" si="16"/>
        <v>2.3928042042434535E-2</v>
      </c>
      <c r="AR56" s="15">
        <f t="shared" si="17"/>
        <v>1.7404670758769907</v>
      </c>
      <c r="AU56" s="10">
        <f t="shared" si="11"/>
        <v>0.60252873563218523</v>
      </c>
      <c r="AV56" s="15">
        <v>0.6</v>
      </c>
      <c r="AW56" s="10">
        <f t="shared" si="18"/>
        <v>0.36151724137931113</v>
      </c>
      <c r="AY56" s="15">
        <f t="shared" si="20"/>
        <v>0.36151724137931091</v>
      </c>
    </row>
    <row r="57" spans="1:54" x14ac:dyDescent="0.25">
      <c r="A57" t="s">
        <v>37</v>
      </c>
      <c r="B57">
        <v>17.041489907270801</v>
      </c>
      <c r="C57">
        <v>9.7048789977577793E-3</v>
      </c>
      <c r="D57">
        <v>11.0439126922995</v>
      </c>
      <c r="E57">
        <v>-49.7275506529257</v>
      </c>
      <c r="F57" s="1">
        <v>0</v>
      </c>
      <c r="G57" s="1">
        <v>0</v>
      </c>
      <c r="H57">
        <v>3.2306461032608702</v>
      </c>
      <c r="I57">
        <v>-91.032559189498201</v>
      </c>
      <c r="J57">
        <v>-81.533923814741001</v>
      </c>
      <c r="K57">
        <v>-110.32695648561101</v>
      </c>
      <c r="L57">
        <v>-65.5228181550562</v>
      </c>
      <c r="M57">
        <v>55</v>
      </c>
      <c r="N57">
        <v>75.673222050740804</v>
      </c>
      <c r="O57">
        <v>50.0247220962002</v>
      </c>
      <c r="P57">
        <v>153873.51657534199</v>
      </c>
      <c r="Q57">
        <v>274430.42878454301</v>
      </c>
      <c r="R57">
        <v>44.593749954146404</v>
      </c>
      <c r="S57">
        <v>683.11327149871795</v>
      </c>
      <c r="T57">
        <v>2.8577288951815102E-2</v>
      </c>
      <c r="U57">
        <v>0.20753813465427101</v>
      </c>
      <c r="V57">
        <v>0.54933868024754795</v>
      </c>
      <c r="W57">
        <v>6.6752467967885004E-2</v>
      </c>
      <c r="X57">
        <v>0.17637071713029401</v>
      </c>
      <c r="Y57" s="1">
        <v>0</v>
      </c>
      <c r="Z57">
        <v>1</v>
      </c>
      <c r="AA57">
        <v>2.3542296801119899E-3</v>
      </c>
      <c r="AB57">
        <v>6.65382755104044E-3</v>
      </c>
      <c r="AC57">
        <v>6.12347115028579E-3</v>
      </c>
      <c r="AD57">
        <v>3.8107542806119498E-4</v>
      </c>
      <c r="AE57">
        <v>0.61211968128851002</v>
      </c>
      <c r="AF57">
        <v>4.0563107344938803E-3</v>
      </c>
      <c r="AG57">
        <v>1.8420255772004699E-4</v>
      </c>
      <c r="AH57">
        <v>4.6645136400890701</v>
      </c>
      <c r="AI57">
        <v>0.23900081715792501</v>
      </c>
      <c r="AJ57">
        <v>84.368952179582806</v>
      </c>
      <c r="AK57">
        <v>55</v>
      </c>
      <c r="AM57" s="7">
        <v>11232766.710000001</v>
      </c>
      <c r="AN57">
        <v>73</v>
      </c>
      <c r="AO57" s="1">
        <f t="shared" si="15"/>
        <v>1.0787000493380335E-2</v>
      </c>
      <c r="AP57" s="5">
        <f t="shared" si="6"/>
        <v>12.203383614956664</v>
      </c>
      <c r="AQ57" s="3">
        <f t="shared" si="16"/>
        <v>4.6615589187097781E-3</v>
      </c>
      <c r="AR57" s="15">
        <f t="shared" si="17"/>
        <v>0.39645613421383197</v>
      </c>
      <c r="AU57" s="10">
        <f t="shared" si="11"/>
        <v>0.56931034482758758</v>
      </c>
      <c r="AV57" s="15">
        <v>0.6</v>
      </c>
      <c r="AW57" s="10">
        <f t="shared" si="18"/>
        <v>0.3415862068965525</v>
      </c>
      <c r="AY57" s="15">
        <f t="shared" si="20"/>
        <v>0.34158620689655228</v>
      </c>
    </row>
    <row r="58" spans="1:54" x14ac:dyDescent="0.25">
      <c r="A58" t="s">
        <v>37</v>
      </c>
      <c r="B58">
        <v>13.506779722095301</v>
      </c>
      <c r="C58">
        <v>9.6566862208374692E-3</v>
      </c>
      <c r="D58">
        <v>10.9919501398031</v>
      </c>
      <c r="E58">
        <v>-53.460661286117201</v>
      </c>
      <c r="F58" s="1">
        <v>0</v>
      </c>
      <c r="G58" s="1">
        <v>0</v>
      </c>
      <c r="H58">
        <v>3.2525932930860901</v>
      </c>
      <c r="I58">
        <v>-89.312630472725601</v>
      </c>
      <c r="J58">
        <v>-73.992395119341694</v>
      </c>
      <c r="K58">
        <v>-107.514818485636</v>
      </c>
      <c r="L58">
        <v>-64.457952381729797</v>
      </c>
      <c r="M58">
        <v>56</v>
      </c>
      <c r="N58">
        <v>78.624093382724894</v>
      </c>
      <c r="O58">
        <v>52.156145790354003</v>
      </c>
      <c r="P58">
        <v>158178.29261904699</v>
      </c>
      <c r="Q58">
        <v>261593.07772983899</v>
      </c>
      <c r="R58">
        <v>57.355017347370001</v>
      </c>
      <c r="S58">
        <v>673.113010049423</v>
      </c>
      <c r="T58">
        <v>2.4109006143819001E-2</v>
      </c>
      <c r="U58">
        <v>0.34091897526321902</v>
      </c>
      <c r="V58">
        <v>0.40150356839117701</v>
      </c>
      <c r="W58">
        <v>9.67118337466054E-2</v>
      </c>
      <c r="X58">
        <v>0.160865622598997</v>
      </c>
      <c r="Y58" s="1">
        <v>0</v>
      </c>
      <c r="Z58">
        <v>1</v>
      </c>
      <c r="AA58">
        <v>2.02712550252165E-3</v>
      </c>
      <c r="AB58">
        <v>6.7887646918977198E-3</v>
      </c>
      <c r="AC58">
        <v>6.1190275966088404E-3</v>
      </c>
      <c r="AD58">
        <v>5.2418597569733199E-4</v>
      </c>
      <c r="AE58">
        <v>0.63639700690972301</v>
      </c>
      <c r="AF58">
        <v>4.2646301427101104E-3</v>
      </c>
      <c r="AG58">
        <v>2.20732553436441E-4</v>
      </c>
      <c r="AH58">
        <v>4.9414627119540002</v>
      </c>
      <c r="AI58">
        <v>0.26189607659338499</v>
      </c>
      <c r="AJ58">
        <v>111.54417114172399</v>
      </c>
      <c r="AK58">
        <v>56</v>
      </c>
      <c r="AM58" s="7">
        <v>13286976.58</v>
      </c>
      <c r="AN58">
        <v>84</v>
      </c>
      <c r="AO58" s="1">
        <f t="shared" si="15"/>
        <v>1.0432387005521295E-2</v>
      </c>
      <c r="AP58" s="5">
        <f t="shared" si="6"/>
        <v>11.824957662676184</v>
      </c>
      <c r="AQ58" s="3">
        <f t="shared" si="16"/>
        <v>1.5868111794257161E-3</v>
      </c>
      <c r="AR58" s="15">
        <f t="shared" si="17"/>
        <v>0.14222647618668027</v>
      </c>
      <c r="AU58" s="10">
        <f t="shared" si="11"/>
        <v>0.53609195402298981</v>
      </c>
      <c r="AV58" s="15">
        <v>0.6</v>
      </c>
      <c r="AW58" s="10">
        <f t="shared" si="18"/>
        <v>0.32165517241379388</v>
      </c>
      <c r="AY58" s="15">
        <f t="shared" si="20"/>
        <v>0.32165517241379366</v>
      </c>
    </row>
    <row r="59" spans="1:54" x14ac:dyDescent="0.25">
      <c r="A59" t="s">
        <v>37</v>
      </c>
      <c r="B59">
        <v>1.26759120098454</v>
      </c>
      <c r="C59">
        <v>9.2795237159518599E-3</v>
      </c>
      <c r="D59">
        <v>10.5843229416489</v>
      </c>
      <c r="E59">
        <v>-50.334612396433499</v>
      </c>
      <c r="F59" s="1">
        <v>0</v>
      </c>
      <c r="G59" s="1">
        <v>0</v>
      </c>
      <c r="H59">
        <v>3.26046530911335</v>
      </c>
      <c r="I59">
        <v>-86.898462597009697</v>
      </c>
      <c r="J59">
        <v>-70.752680386967896</v>
      </c>
      <c r="K59">
        <v>-102.573118278846</v>
      </c>
      <c r="L59">
        <v>-64.359862856139301</v>
      </c>
      <c r="M59">
        <v>57</v>
      </c>
      <c r="N59">
        <v>81.385551002298897</v>
      </c>
      <c r="O59">
        <v>55.572029523018898</v>
      </c>
      <c r="P59">
        <v>175827.070826446</v>
      </c>
      <c r="Q59">
        <v>265240.98002011102</v>
      </c>
      <c r="R59">
        <v>74.648025790302697</v>
      </c>
      <c r="S59">
        <v>659.58642238749906</v>
      </c>
      <c r="T59">
        <v>1.5025455441895701E-2</v>
      </c>
      <c r="U59">
        <v>0.47500769840978702</v>
      </c>
      <c r="V59">
        <v>0.26338224000959398</v>
      </c>
      <c r="W59">
        <v>0.14466260577423601</v>
      </c>
      <c r="X59">
        <v>0.116947455806381</v>
      </c>
      <c r="Y59" s="1">
        <v>0</v>
      </c>
      <c r="Z59">
        <v>1</v>
      </c>
      <c r="AA59">
        <v>1.56540886983754E-3</v>
      </c>
      <c r="AB59">
        <v>6.80640318925624E-3</v>
      </c>
      <c r="AC59">
        <v>6.0255505200933401E-3</v>
      </c>
      <c r="AD59">
        <v>6.0174760631287797E-4</v>
      </c>
      <c r="AE59">
        <v>0.64447191586542196</v>
      </c>
      <c r="AF59">
        <v>4.2799290972093196E-3</v>
      </c>
      <c r="AG59">
        <v>2.3097043157170699E-4</v>
      </c>
      <c r="AH59">
        <v>4.8591618292029697</v>
      </c>
      <c r="AI59">
        <v>0.26144100462063702</v>
      </c>
      <c r="AJ59">
        <v>116.897557458457</v>
      </c>
      <c r="AK59">
        <v>57</v>
      </c>
      <c r="AM59" s="7">
        <v>21275075.57</v>
      </c>
      <c r="AN59">
        <v>121</v>
      </c>
      <c r="AO59" s="1">
        <f t="shared" si="15"/>
        <v>9.7432225853666069E-3</v>
      </c>
      <c r="AP59" s="5">
        <f t="shared" si="6"/>
        <v>11.08523575864101</v>
      </c>
      <c r="AQ59" s="3">
        <f t="shared" si="16"/>
        <v>-8.680709384372676E-3</v>
      </c>
      <c r="AR59" s="15">
        <f t="shared" si="17"/>
        <v>-0.88565049687856712</v>
      </c>
      <c r="AU59" s="10">
        <f t="shared" si="11"/>
        <v>0.50287356321839216</v>
      </c>
      <c r="AV59" s="15">
        <v>0.6</v>
      </c>
      <c r="AW59" s="10">
        <f t="shared" si="18"/>
        <v>0.30172413793103525</v>
      </c>
      <c r="AY59" s="15">
        <f t="shared" si="20"/>
        <v>0.30172413793103503</v>
      </c>
    </row>
    <row r="60" spans="1:54" x14ac:dyDescent="0.25">
      <c r="A60" t="s">
        <v>37</v>
      </c>
      <c r="B60">
        <v>4.3176699324849999</v>
      </c>
      <c r="C60">
        <v>9.5748325052911996E-3</v>
      </c>
      <c r="D60">
        <v>10.903629828857399</v>
      </c>
      <c r="E60">
        <v>-42.078186483566803</v>
      </c>
      <c r="F60" s="1">
        <v>0</v>
      </c>
      <c r="G60" s="1">
        <v>0</v>
      </c>
      <c r="H60">
        <v>3.26556156926324</v>
      </c>
      <c r="I60">
        <v>-85.330152873573297</v>
      </c>
      <c r="J60">
        <v>-66.919699652152602</v>
      </c>
      <c r="K60">
        <v>-98.750457209198103</v>
      </c>
      <c r="L60">
        <v>-63.108984247005097</v>
      </c>
      <c r="M60">
        <v>58</v>
      </c>
      <c r="N60">
        <v>84.979684261425803</v>
      </c>
      <c r="O60">
        <v>59.430165110692101</v>
      </c>
      <c r="P60">
        <v>178838.76595959501</v>
      </c>
      <c r="Q60">
        <v>246712.85648045901</v>
      </c>
      <c r="R60">
        <v>92.097368181957705</v>
      </c>
      <c r="S60">
        <v>648.49263787537404</v>
      </c>
      <c r="T60">
        <v>9.00867066941477E-3</v>
      </c>
      <c r="U60">
        <v>0.57862139032774895</v>
      </c>
      <c r="V60">
        <v>0.13639972041788001</v>
      </c>
      <c r="W60">
        <v>0.15455400244123599</v>
      </c>
      <c r="X60">
        <v>0.130424886813133</v>
      </c>
      <c r="Y60" s="1">
        <v>0</v>
      </c>
      <c r="Z60">
        <v>1</v>
      </c>
      <c r="AA60">
        <v>1.1762219142549899E-3</v>
      </c>
      <c r="AB60">
        <v>7.2630092388492303E-3</v>
      </c>
      <c r="AC60">
        <v>6.1951921218237997E-3</v>
      </c>
      <c r="AD60">
        <v>7.1057346351744203E-4</v>
      </c>
      <c r="AE60">
        <v>0.63002496522212703</v>
      </c>
      <c r="AF60">
        <v>4.2021708404745501E-3</v>
      </c>
      <c r="AG60">
        <v>3.90388939375979E-4</v>
      </c>
      <c r="AH60">
        <v>4.6796624520724599</v>
      </c>
      <c r="AI60">
        <v>0.25593777223415598</v>
      </c>
      <c r="AJ60">
        <v>116.91539111154999</v>
      </c>
      <c r="AK60">
        <v>58</v>
      </c>
      <c r="AM60" s="7">
        <v>35410075.659999996</v>
      </c>
      <c r="AN60">
        <v>198</v>
      </c>
      <c r="AO60" s="1">
        <f t="shared" si="15"/>
        <v>9.3449853066740838E-3</v>
      </c>
      <c r="AP60" s="5">
        <f t="shared" si="6"/>
        <v>10.655194586031502</v>
      </c>
      <c r="AQ60" s="3">
        <f t="shared" si="16"/>
        <v>-5.673695749230304E-3</v>
      </c>
      <c r="AR60" s="15">
        <f t="shared" si="17"/>
        <v>-0.59478262948428196</v>
      </c>
      <c r="AU60" s="10">
        <f t="shared" si="11"/>
        <v>0.4696551724137944</v>
      </c>
      <c r="AV60" s="15">
        <v>0.6</v>
      </c>
      <c r="AW60" s="10">
        <f t="shared" si="18"/>
        <v>0.28179310344827663</v>
      </c>
      <c r="AY60" s="15">
        <f t="shared" si="20"/>
        <v>0.28179310344827641</v>
      </c>
    </row>
    <row r="61" spans="1:54" x14ac:dyDescent="0.25">
      <c r="A61" t="s">
        <v>37</v>
      </c>
      <c r="B61">
        <v>18.138335429023801</v>
      </c>
      <c r="C61">
        <v>9.9023935314582999E-3</v>
      </c>
      <c r="D61">
        <v>11.256586977463799</v>
      </c>
      <c r="E61">
        <v>-37.125016629339299</v>
      </c>
      <c r="F61" s="1">
        <v>0</v>
      </c>
      <c r="G61" s="1">
        <v>0</v>
      </c>
      <c r="H61">
        <v>3.2943339198994899</v>
      </c>
      <c r="I61">
        <v>-85.899343345714598</v>
      </c>
      <c r="J61">
        <v>-66.833974359727705</v>
      </c>
      <c r="K61">
        <v>-101.85110336690499</v>
      </c>
      <c r="L61">
        <v>-62.487972036996602</v>
      </c>
      <c r="M61">
        <v>59</v>
      </c>
      <c r="N61">
        <v>85.145590251185993</v>
      </c>
      <c r="O61">
        <v>58.623981309701698</v>
      </c>
      <c r="P61">
        <v>168816.22332268301</v>
      </c>
      <c r="Q61">
        <v>233222.17794615199</v>
      </c>
      <c r="R61">
        <v>92.174316835462093</v>
      </c>
      <c r="S61">
        <v>649.21446167411796</v>
      </c>
      <c r="T61">
        <v>6.0243941206693796E-3</v>
      </c>
      <c r="U61">
        <v>0.57931594437650502</v>
      </c>
      <c r="V61">
        <v>0.105687094800003</v>
      </c>
      <c r="W61">
        <v>0.14916424883902901</v>
      </c>
      <c r="X61">
        <v>0.16583271198446101</v>
      </c>
      <c r="Y61" s="1">
        <v>0</v>
      </c>
      <c r="Z61">
        <v>1</v>
      </c>
      <c r="AA61">
        <v>1.2425570432700601E-3</v>
      </c>
      <c r="AB61">
        <v>7.5966685990825804E-3</v>
      </c>
      <c r="AC61">
        <v>6.4690143852073299E-3</v>
      </c>
      <c r="AD61">
        <v>7.3195046406096303E-4</v>
      </c>
      <c r="AE61">
        <v>0.65709894700322602</v>
      </c>
      <c r="AF61">
        <v>4.3954272052055899E-3</v>
      </c>
      <c r="AG61">
        <v>3.2116323096981599E-4</v>
      </c>
      <c r="AH61">
        <v>4.7894168288893901</v>
      </c>
      <c r="AI61">
        <v>0.26706952882603602</v>
      </c>
      <c r="AJ61">
        <v>115.710571408494</v>
      </c>
      <c r="AK61">
        <v>59</v>
      </c>
      <c r="AM61" s="7">
        <v>52839477.899999999</v>
      </c>
      <c r="AN61">
        <v>313</v>
      </c>
      <c r="AO61" s="1">
        <f t="shared" si="15"/>
        <v>9.6298975317148233E-3</v>
      </c>
      <c r="AP61" s="5">
        <f t="shared" si="6"/>
        <v>10.963053933224131</v>
      </c>
      <c r="AQ61" s="3">
        <f t="shared" si="16"/>
        <v>6.9100716641504883E-3</v>
      </c>
      <c r="AR61" s="15">
        <f t="shared" si="17"/>
        <v>0.65449659734452181</v>
      </c>
      <c r="AU61" s="10">
        <f t="shared" si="11"/>
        <v>0.43643678160919669</v>
      </c>
      <c r="AV61" s="15">
        <v>0.6</v>
      </c>
      <c r="AW61" s="10">
        <f t="shared" si="18"/>
        <v>0.261862068965518</v>
      </c>
      <c r="AY61" s="15">
        <f t="shared" si="20"/>
        <v>0.26186206896551778</v>
      </c>
    </row>
    <row r="62" spans="1:54" x14ac:dyDescent="0.25">
      <c r="A62" t="s">
        <v>37</v>
      </c>
      <c r="B62">
        <v>2.25537869695254</v>
      </c>
      <c r="C62">
        <v>9.9592932414038892E-3</v>
      </c>
      <c r="D62">
        <v>11.317767354474499</v>
      </c>
      <c r="E62">
        <v>-32.943669345486498</v>
      </c>
      <c r="F62" s="1">
        <v>0</v>
      </c>
      <c r="G62" s="1">
        <v>0</v>
      </c>
      <c r="H62">
        <v>3.2996372045200801</v>
      </c>
      <c r="I62">
        <v>-86.827942468898797</v>
      </c>
      <c r="J62">
        <v>-62.935831141042598</v>
      </c>
      <c r="K62">
        <v>-99.035206937427603</v>
      </c>
      <c r="L62">
        <v>-63.07546514509</v>
      </c>
      <c r="M62">
        <v>60</v>
      </c>
      <c r="N62">
        <v>87.319688609966803</v>
      </c>
      <c r="O62">
        <v>60.293165709542201</v>
      </c>
      <c r="P62">
        <v>166049.56740041901</v>
      </c>
      <c r="Q62">
        <v>226368.760657206</v>
      </c>
      <c r="R62">
        <v>101.721076526722</v>
      </c>
      <c r="S62">
        <v>640.48471768715899</v>
      </c>
      <c r="T62">
        <v>4.0104729330104998E-3</v>
      </c>
      <c r="U62">
        <v>0.63018742617086199</v>
      </c>
      <c r="V62">
        <v>7.4875856778672797E-2</v>
      </c>
      <c r="W62">
        <v>0.13521594278465199</v>
      </c>
      <c r="X62">
        <v>0.15972077426581199</v>
      </c>
      <c r="Y62" s="1">
        <v>0</v>
      </c>
      <c r="Z62">
        <v>1</v>
      </c>
      <c r="AA62">
        <v>9.9432858624235094E-4</v>
      </c>
      <c r="AB62">
        <v>7.6873685990182898E-3</v>
      </c>
      <c r="AC62">
        <v>6.5484607784701398E-3</v>
      </c>
      <c r="AD62">
        <v>9.0953399629172004E-4</v>
      </c>
      <c r="AE62">
        <v>0.67330459787407604</v>
      </c>
      <c r="AF62">
        <v>4.5201321753864402E-3</v>
      </c>
      <c r="AG62">
        <v>3.67858485977038E-4</v>
      </c>
      <c r="AH62">
        <v>4.8836970464773204</v>
      </c>
      <c r="AI62">
        <v>0.27802298550173199</v>
      </c>
      <c r="AJ62">
        <v>121.612044884215</v>
      </c>
      <c r="AK62">
        <v>60</v>
      </c>
      <c r="AM62" s="7">
        <v>79205643.650000006</v>
      </c>
      <c r="AN62">
        <v>477</v>
      </c>
      <c r="AO62" s="1">
        <f t="shared" si="15"/>
        <v>9.3653897866959029E-3</v>
      </c>
      <c r="AP62" s="5">
        <f t="shared" si="6"/>
        <v>10.677274859365561</v>
      </c>
      <c r="AQ62" s="3">
        <f t="shared" si="16"/>
        <v>-7.4661944058213286E-3</v>
      </c>
      <c r="AR62" s="15">
        <f t="shared" si="17"/>
        <v>-0.78876832088159299</v>
      </c>
      <c r="AU62" s="10">
        <f t="shared" si="11"/>
        <v>0.40321839080459898</v>
      </c>
      <c r="AV62" s="15">
        <v>0.6</v>
      </c>
      <c r="AW62" s="10">
        <f t="shared" si="18"/>
        <v>0.24193103448275938</v>
      </c>
      <c r="AY62" s="15">
        <f t="shared" si="20"/>
        <v>0.24193103448275916</v>
      </c>
    </row>
    <row r="63" spans="1:54" x14ac:dyDescent="0.25">
      <c r="A63" t="s">
        <v>37</v>
      </c>
      <c r="B63">
        <v>10.4661691076229</v>
      </c>
      <c r="C63">
        <v>6.7714931860492497E-3</v>
      </c>
      <c r="D63">
        <v>7.8298891459803404</v>
      </c>
      <c r="E63">
        <v>-14.754564171653801</v>
      </c>
      <c r="F63" s="1">
        <v>0</v>
      </c>
      <c r="G63" s="1">
        <v>0</v>
      </c>
      <c r="H63">
        <v>3.4305288322011598</v>
      </c>
      <c r="I63">
        <v>-106.887031328963</v>
      </c>
      <c r="J63">
        <v>-105.601470736116</v>
      </c>
      <c r="K63">
        <v>-178.155904963842</v>
      </c>
      <c r="L63">
        <v>-82.3502464848074</v>
      </c>
      <c r="M63">
        <v>61</v>
      </c>
      <c r="N63">
        <v>83.027260765244094</v>
      </c>
      <c r="O63">
        <v>54.346452548166098</v>
      </c>
      <c r="P63">
        <v>162294.834146718</v>
      </c>
      <c r="Q63">
        <v>211929.33336165099</v>
      </c>
      <c r="R63">
        <v>120.765749773653</v>
      </c>
      <c r="S63">
        <v>708.16795998959697</v>
      </c>
      <c r="T63">
        <v>6.7623348230030499E-4</v>
      </c>
      <c r="U63">
        <v>0.23872984497131999</v>
      </c>
      <c r="V63">
        <v>0.37806243741546502</v>
      </c>
      <c r="W63">
        <v>9.5413969712540597E-2</v>
      </c>
      <c r="X63">
        <v>0.28779374790067302</v>
      </c>
      <c r="Y63" s="1">
        <v>0</v>
      </c>
      <c r="Z63">
        <v>1</v>
      </c>
      <c r="AA63">
        <v>5.0454790860691295E-4</v>
      </c>
      <c r="AB63">
        <v>6.1798613877310799E-3</v>
      </c>
      <c r="AC63">
        <v>5.8824788051123596E-3</v>
      </c>
      <c r="AD63">
        <v>8.1964943963875101E-5</v>
      </c>
      <c r="AE63">
        <v>0.78685626605707104</v>
      </c>
      <c r="AF63">
        <v>1.1579892614039201E-3</v>
      </c>
      <c r="AG63">
        <v>5.0950901396042297E-6</v>
      </c>
      <c r="AH63">
        <v>5.9222515613740701</v>
      </c>
      <c r="AI63">
        <v>0.34910931751581098</v>
      </c>
      <c r="AJ63">
        <v>2129.2444364662601</v>
      </c>
      <c r="AK63">
        <v>61</v>
      </c>
      <c r="AM63" s="7">
        <v>4406953926.4200001</v>
      </c>
      <c r="AN63">
        <v>27154</v>
      </c>
      <c r="AO63" s="1">
        <f t="shared" si="15"/>
        <v>7.5450159751231927E-3</v>
      </c>
      <c r="AP63" s="5">
        <f t="shared" si="6"/>
        <v>8.6875900952979599</v>
      </c>
      <c r="AQ63" s="3">
        <f t="shared" si="16"/>
        <v>1.6254789594337127E-3</v>
      </c>
      <c r="AR63" s="15">
        <f t="shared" si="17"/>
        <v>0.20472639625200229</v>
      </c>
      <c r="AU63" s="10">
        <v>1</v>
      </c>
      <c r="AV63" s="15">
        <v>0.222</v>
      </c>
      <c r="AW63" s="80">
        <f t="shared" ref="AW17:AW79" si="21">AU63*AV63</f>
        <v>0.222</v>
      </c>
      <c r="AX63" s="82">
        <v>61</v>
      </c>
      <c r="AY63" s="35">
        <f>(AW39-AW63)/24</f>
        <v>1.9931034482758635E-2</v>
      </c>
      <c r="BB63">
        <f>(AW34-AV63)/29</f>
        <v>1.9931034482758622E-2</v>
      </c>
    </row>
    <row r="64" spans="1:54" x14ac:dyDescent="0.25">
      <c r="A64" t="s">
        <v>37</v>
      </c>
      <c r="B64">
        <v>8.3971451301096103</v>
      </c>
      <c r="C64">
        <v>6.8180701229781596E-3</v>
      </c>
      <c r="D64">
        <v>7.88174300640609</v>
      </c>
      <c r="E64">
        <v>-13.2169948050741</v>
      </c>
      <c r="F64" s="1">
        <v>0</v>
      </c>
      <c r="G64" s="1">
        <v>0</v>
      </c>
      <c r="H64">
        <v>3.44031912758203</v>
      </c>
      <c r="I64">
        <v>-111.226547458643</v>
      </c>
      <c r="J64">
        <v>-109.97218390292601</v>
      </c>
      <c r="K64">
        <v>-183.873896059434</v>
      </c>
      <c r="L64">
        <v>-86.615449778095098</v>
      </c>
      <c r="M64">
        <v>62</v>
      </c>
      <c r="N64">
        <v>83.343659536865502</v>
      </c>
      <c r="O64">
        <v>53.870360901709603</v>
      </c>
      <c r="P64">
        <v>161764.69662261</v>
      </c>
      <c r="Q64">
        <v>210535.32651558</v>
      </c>
      <c r="R64">
        <v>120.680264624164</v>
      </c>
      <c r="S64">
        <v>709.347929268087</v>
      </c>
      <c r="T64">
        <v>6.7910797410218604E-4</v>
      </c>
      <c r="U64">
        <v>0.22907856896354101</v>
      </c>
      <c r="V64">
        <v>0.40940420864678501</v>
      </c>
      <c r="W64">
        <v>8.9015619986312897E-2</v>
      </c>
      <c r="X64">
        <v>0.27250160240335902</v>
      </c>
      <c r="Y64" s="1">
        <v>0</v>
      </c>
      <c r="Z64">
        <v>1</v>
      </c>
      <c r="AA64">
        <v>5.1808651104393499E-4</v>
      </c>
      <c r="AB64">
        <v>6.2266269691625704E-3</v>
      </c>
      <c r="AC64">
        <v>6.0058495148815399E-3</v>
      </c>
      <c r="AD64">
        <v>6.9031638920976195E-5</v>
      </c>
      <c r="AE64">
        <v>0.80561631362986896</v>
      </c>
      <c r="AF64">
        <v>1.13709953474608E-3</v>
      </c>
      <c r="AG64">
        <v>4.3157367105471803E-6</v>
      </c>
      <c r="AH64">
        <v>6.0110239844958304</v>
      </c>
      <c r="AI64">
        <v>0.36486634111151001</v>
      </c>
      <c r="AJ64">
        <v>2187.8417874420902</v>
      </c>
      <c r="AK64">
        <v>62</v>
      </c>
      <c r="AM64" s="7">
        <v>4773352667.9399996</v>
      </c>
      <c r="AN64">
        <v>29508</v>
      </c>
      <c r="AO64" s="1">
        <f t="shared" si="15"/>
        <v>7.6610355606715544E-3</v>
      </c>
      <c r="AP64" s="5">
        <f t="shared" si="6"/>
        <v>8.81560258052858</v>
      </c>
      <c r="AQ64" s="3">
        <f t="shared" si="16"/>
        <v>-3.7870218311609333E-4</v>
      </c>
      <c r="AR64" s="15">
        <f t="shared" si="17"/>
        <v>-4.7467821580709169E-2</v>
      </c>
      <c r="AU64" s="15">
        <v>1</v>
      </c>
      <c r="AV64" s="15">
        <v>0.222</v>
      </c>
      <c r="AW64" s="10">
        <f t="shared" si="21"/>
        <v>0.222</v>
      </c>
    </row>
    <row r="65" spans="1:49" x14ac:dyDescent="0.25">
      <c r="A65" t="s">
        <v>37</v>
      </c>
      <c r="B65">
        <v>8.8062772341524802</v>
      </c>
      <c r="C65">
        <v>6.8494980506051103E-3</v>
      </c>
      <c r="D65">
        <v>7.9167164430174202</v>
      </c>
      <c r="E65">
        <v>-11.674808971014301</v>
      </c>
      <c r="F65" s="1">
        <v>0</v>
      </c>
      <c r="G65" s="1">
        <v>0</v>
      </c>
      <c r="H65">
        <v>3.4520417186519001</v>
      </c>
      <c r="I65">
        <v>-115.077385804651</v>
      </c>
      <c r="J65">
        <v>-113.868430786448</v>
      </c>
      <c r="K65">
        <v>-188.71957980115201</v>
      </c>
      <c r="L65">
        <v>-90.340225821972794</v>
      </c>
      <c r="M65">
        <v>63</v>
      </c>
      <c r="N65">
        <v>83.637109038133303</v>
      </c>
      <c r="O65">
        <v>53.489169887022904</v>
      </c>
      <c r="P65">
        <v>160909.298394274</v>
      </c>
      <c r="Q65">
        <v>208821.54618274199</v>
      </c>
      <c r="R65">
        <v>120.579423082901</v>
      </c>
      <c r="S65">
        <v>710.20645650803704</v>
      </c>
      <c r="T65">
        <v>8.52776086935509E-4</v>
      </c>
      <c r="U65">
        <v>0.21933171050060199</v>
      </c>
      <c r="V65">
        <v>0.43880845455634498</v>
      </c>
      <c r="W65">
        <v>8.4434478002317001E-2</v>
      </c>
      <c r="X65">
        <v>0.25742535694073398</v>
      </c>
      <c r="Y65" s="1">
        <v>0</v>
      </c>
      <c r="Z65">
        <v>1</v>
      </c>
      <c r="AA65">
        <v>5.31065555652723E-4</v>
      </c>
      <c r="AB65">
        <v>6.2552182692160001E-3</v>
      </c>
      <c r="AC65">
        <v>6.0935722309748801E-3</v>
      </c>
      <c r="AD65">
        <v>5.8689305450697301E-5</v>
      </c>
      <c r="AE65">
        <v>0.81688140125248399</v>
      </c>
      <c r="AF65">
        <v>1.10883896413684E-3</v>
      </c>
      <c r="AG65">
        <v>4.5042750408652199E-6</v>
      </c>
      <c r="AH65">
        <v>6.0572718624106701</v>
      </c>
      <c r="AI65">
        <v>0.37325841802993998</v>
      </c>
      <c r="AJ65">
        <v>2248.6047967854602</v>
      </c>
      <c r="AK65">
        <v>63</v>
      </c>
      <c r="AM65" s="7">
        <v>5047563781.3299999</v>
      </c>
      <c r="AN65">
        <v>31369</v>
      </c>
      <c r="AO65" s="1">
        <f t="shared" si="15"/>
        <v>7.7334767507644432E-3</v>
      </c>
      <c r="AP65" s="5">
        <f t="shared" si="6"/>
        <v>8.8954485406903654</v>
      </c>
      <c r="AQ65" s="3">
        <f t="shared" si="16"/>
        <v>-8.0897928210674902E-5</v>
      </c>
      <c r="AR65" s="15">
        <f t="shared" si="17"/>
        <v>-1.0024374389890456E-2</v>
      </c>
      <c r="AU65" s="15">
        <v>1</v>
      </c>
      <c r="AV65" s="15">
        <v>0.222</v>
      </c>
      <c r="AW65" s="10">
        <f t="shared" si="21"/>
        <v>0.222</v>
      </c>
    </row>
    <row r="66" spans="1:49" x14ac:dyDescent="0.25">
      <c r="A66" t="s">
        <v>37</v>
      </c>
      <c r="B66">
        <v>8.51363226197698</v>
      </c>
      <c r="C66">
        <v>6.8463594922794097E-3</v>
      </c>
      <c r="D66">
        <v>7.9132243586369002</v>
      </c>
      <c r="E66">
        <v>-9.9173554297203594</v>
      </c>
      <c r="F66" s="1">
        <v>0</v>
      </c>
      <c r="G66" s="1">
        <v>0</v>
      </c>
      <c r="H66">
        <v>3.4668699395227098</v>
      </c>
      <c r="I66">
        <v>-118.049008137176</v>
      </c>
      <c r="J66">
        <v>-116.892738714541</v>
      </c>
      <c r="K66">
        <v>-192.48382325834501</v>
      </c>
      <c r="L66">
        <v>-93.119012902161202</v>
      </c>
      <c r="M66">
        <v>64</v>
      </c>
      <c r="N66">
        <v>83.847483562127806</v>
      </c>
      <c r="O66">
        <v>53.133207036478098</v>
      </c>
      <c r="P66">
        <v>159647.00645404001</v>
      </c>
      <c r="Q66">
        <v>206784.03661644401</v>
      </c>
      <c r="R66">
        <v>120.421084464993</v>
      </c>
      <c r="S66">
        <v>710.87154707701598</v>
      </c>
      <c r="T66">
        <v>9.0032632045131795E-4</v>
      </c>
      <c r="U66">
        <v>0.20784765672625899</v>
      </c>
      <c r="V66">
        <v>0.47235955411891201</v>
      </c>
      <c r="W66">
        <v>7.9475395505142196E-2</v>
      </c>
      <c r="X66">
        <v>0.24031739364968499</v>
      </c>
      <c r="Y66" s="1">
        <v>0</v>
      </c>
      <c r="Z66">
        <v>1</v>
      </c>
      <c r="AA66">
        <v>5.4266467217181104E-4</v>
      </c>
      <c r="AB66">
        <v>6.2467418070969397E-3</v>
      </c>
      <c r="AC66">
        <v>6.1438846414829801E-3</v>
      </c>
      <c r="AD66">
        <v>5.33595615903444E-5</v>
      </c>
      <c r="AE66">
        <v>0.82731840532598999</v>
      </c>
      <c r="AF66">
        <v>1.09041002810596E-3</v>
      </c>
      <c r="AG66">
        <v>3.5881331365991601E-6</v>
      </c>
      <c r="AH66">
        <v>6.0876112416632902</v>
      </c>
      <c r="AI66">
        <v>0.38094229697635401</v>
      </c>
      <c r="AJ66">
        <v>2319.7102118804801</v>
      </c>
      <c r="AK66">
        <v>64</v>
      </c>
      <c r="AM66" s="7">
        <v>5198266177.1499996</v>
      </c>
      <c r="AN66">
        <v>32561</v>
      </c>
      <c r="AO66" s="1">
        <f t="shared" si="15"/>
        <v>7.7769593417607516E-3</v>
      </c>
      <c r="AP66" s="5">
        <f t="shared" si="6"/>
        <v>8.9433450347640608</v>
      </c>
      <c r="AQ66" s="3">
        <f t="shared" si="16"/>
        <v>-3.8936515491155149E-4</v>
      </c>
      <c r="AR66" s="15">
        <f t="shared" si="17"/>
        <v>-4.8048327680160652E-2</v>
      </c>
      <c r="AU66" s="15">
        <v>1</v>
      </c>
      <c r="AV66" s="15">
        <v>0.222</v>
      </c>
      <c r="AW66" s="10">
        <f t="shared" si="21"/>
        <v>0.222</v>
      </c>
    </row>
    <row r="67" spans="1:49" x14ac:dyDescent="0.25">
      <c r="A67" t="s">
        <v>37</v>
      </c>
      <c r="B67">
        <v>8.2135026544904299</v>
      </c>
      <c r="C67">
        <v>6.8527782975589804E-3</v>
      </c>
      <c r="D67">
        <v>7.9203660460465102</v>
      </c>
      <c r="E67">
        <v>-7.9521055261019802</v>
      </c>
      <c r="F67" s="1">
        <v>0</v>
      </c>
      <c r="G67" s="1">
        <v>0</v>
      </c>
      <c r="H67">
        <v>3.4774980809408702</v>
      </c>
      <c r="I67">
        <v>-119.44835389539099</v>
      </c>
      <c r="J67">
        <v>-118.31000685498699</v>
      </c>
      <c r="K67">
        <v>-194.26067942566101</v>
      </c>
      <c r="L67">
        <v>-94.438701896315706</v>
      </c>
      <c r="M67">
        <v>65</v>
      </c>
      <c r="N67">
        <v>84.133440353730094</v>
      </c>
      <c r="O67">
        <v>52.853766783329299</v>
      </c>
      <c r="P67">
        <v>159133.188245614</v>
      </c>
      <c r="Q67">
        <v>205490.19845641</v>
      </c>
      <c r="R67">
        <v>120.069438753475</v>
      </c>
      <c r="S67">
        <v>711.49056775885697</v>
      </c>
      <c r="T67">
        <v>1.0461051362051701E-3</v>
      </c>
      <c r="U67">
        <v>0.19242346518457201</v>
      </c>
      <c r="V67">
        <v>0.52138814515292498</v>
      </c>
      <c r="W67">
        <v>7.0160068604095002E-2</v>
      </c>
      <c r="X67">
        <v>0.216028321058406</v>
      </c>
      <c r="Y67" s="1">
        <v>0</v>
      </c>
      <c r="Z67">
        <v>1</v>
      </c>
      <c r="AA67">
        <v>5.5274179863556603E-4</v>
      </c>
      <c r="AB67">
        <v>6.2448346372344504E-3</v>
      </c>
      <c r="AC67">
        <v>6.1793257397168896E-3</v>
      </c>
      <c r="AD67">
        <v>5.1835921259812903E-5</v>
      </c>
      <c r="AE67">
        <v>0.83186340609645903</v>
      </c>
      <c r="AF67">
        <v>1.0816417670430499E-3</v>
      </c>
      <c r="AG67">
        <v>3.3446966632796299E-6</v>
      </c>
      <c r="AH67">
        <v>6.1128348592275197</v>
      </c>
      <c r="AI67">
        <v>0.38947122257262101</v>
      </c>
      <c r="AJ67">
        <v>2369.9458617819701</v>
      </c>
      <c r="AK67">
        <v>65</v>
      </c>
      <c r="AM67" s="7">
        <v>5133954919.1800003</v>
      </c>
      <c r="AN67">
        <v>32262</v>
      </c>
      <c r="AO67" s="1">
        <f t="shared" si="15"/>
        <v>7.813709305395506E-3</v>
      </c>
      <c r="AP67" s="5">
        <f t="shared" si="6"/>
        <v>8.9838074755056461</v>
      </c>
      <c r="AQ67" s="3">
        <f t="shared" si="16"/>
        <v>-6.9707112092045123E-4</v>
      </c>
      <c r="AR67" s="15">
        <f t="shared" si="17"/>
        <v>-8.5743691983098724E-2</v>
      </c>
      <c r="AU67" s="15">
        <v>1</v>
      </c>
      <c r="AV67" s="15">
        <v>0.222</v>
      </c>
      <c r="AW67" s="10">
        <f t="shared" si="21"/>
        <v>0.222</v>
      </c>
    </row>
    <row r="68" spans="1:49" x14ac:dyDescent="0.25">
      <c r="A68" t="s">
        <v>37</v>
      </c>
      <c r="B68">
        <v>8.7763384193446505</v>
      </c>
      <c r="C68">
        <v>6.8429136650634496E-3</v>
      </c>
      <c r="D68">
        <v>7.9093902549079997</v>
      </c>
      <c r="E68">
        <v>-7.0408488222458496</v>
      </c>
      <c r="F68" s="1">
        <v>0</v>
      </c>
      <c r="G68" s="1">
        <v>0</v>
      </c>
      <c r="H68">
        <v>3.4874905730302599</v>
      </c>
      <c r="I68">
        <v>-120.413478246888</v>
      </c>
      <c r="J68">
        <v>-119.332757245058</v>
      </c>
      <c r="K68">
        <v>-195.467850300794</v>
      </c>
      <c r="L68">
        <v>-95.326042026045201</v>
      </c>
      <c r="M68">
        <v>66</v>
      </c>
      <c r="N68">
        <v>84.382723195121301</v>
      </c>
      <c r="O68">
        <v>52.618711252079599</v>
      </c>
      <c r="P68">
        <v>158621.64708052899</v>
      </c>
      <c r="Q68">
        <v>204421.600493506</v>
      </c>
      <c r="R68">
        <v>119.688595260027</v>
      </c>
      <c r="S68">
        <v>712.099823435492</v>
      </c>
      <c r="T68">
        <v>1.09753867729669E-3</v>
      </c>
      <c r="U68">
        <v>0.172086949750859</v>
      </c>
      <c r="V68">
        <v>0.58359199728185795</v>
      </c>
      <c r="W68">
        <v>5.7919182805320997E-2</v>
      </c>
      <c r="X68">
        <v>0.186401870161961</v>
      </c>
      <c r="Y68" s="1">
        <v>0</v>
      </c>
      <c r="Z68">
        <v>1</v>
      </c>
      <c r="AA68">
        <v>5.6415248387803795E-4</v>
      </c>
      <c r="AB68">
        <v>6.2259581722747303E-3</v>
      </c>
      <c r="AC68">
        <v>6.1898702855466498E-3</v>
      </c>
      <c r="AD68">
        <v>4.9701051069762803E-5</v>
      </c>
      <c r="AE68">
        <v>0.835717873590752</v>
      </c>
      <c r="AF68">
        <v>1.0805922651803801E-3</v>
      </c>
      <c r="AG68">
        <v>3.0756234650772102E-6</v>
      </c>
      <c r="AH68">
        <v>6.1106355789231603</v>
      </c>
      <c r="AI68">
        <v>0.39758419210224899</v>
      </c>
      <c r="AJ68">
        <v>2411.5601002139301</v>
      </c>
      <c r="AK68">
        <v>66</v>
      </c>
      <c r="AM68" s="7">
        <v>5020850995.04</v>
      </c>
      <c r="AN68">
        <v>31653</v>
      </c>
      <c r="AO68" s="1">
        <f t="shared" si="15"/>
        <v>7.8346150346050667E-3</v>
      </c>
      <c r="AP68" s="5">
        <f t="shared" si="6"/>
        <v>9.0068177436711352</v>
      </c>
      <c r="AQ68" s="3">
        <f t="shared" si="16"/>
        <v>-2.0918102282022934E-4</v>
      </c>
      <c r="AR68" s="15">
        <f t="shared" si="17"/>
        <v>-2.558942912866613E-2</v>
      </c>
      <c r="AU68" s="15">
        <v>1</v>
      </c>
      <c r="AV68" s="15">
        <v>0.222</v>
      </c>
      <c r="AW68" s="10">
        <f t="shared" si="21"/>
        <v>0.222</v>
      </c>
    </row>
    <row r="69" spans="1:49" x14ac:dyDescent="0.25">
      <c r="A69" t="s">
        <v>37</v>
      </c>
      <c r="B69">
        <v>7.3253744112730201</v>
      </c>
      <c r="C69">
        <v>6.7774178636391602E-3</v>
      </c>
      <c r="D69">
        <v>7.83648654351191</v>
      </c>
      <c r="E69">
        <v>-6.3691901585999897</v>
      </c>
      <c r="F69" s="1">
        <v>0</v>
      </c>
      <c r="G69" s="1">
        <v>0</v>
      </c>
      <c r="H69">
        <v>3.5023308549720902</v>
      </c>
      <c r="I69">
        <v>-121.18719560512601</v>
      </c>
      <c r="J69">
        <v>-120.111697620181</v>
      </c>
      <c r="K69">
        <v>-196.79966647096299</v>
      </c>
      <c r="L69">
        <v>-96.010539642847505</v>
      </c>
      <c r="M69">
        <v>67</v>
      </c>
      <c r="N69">
        <v>84.489643796511203</v>
      </c>
      <c r="O69">
        <v>52.243808179752001</v>
      </c>
      <c r="P69">
        <v>158059.49386311599</v>
      </c>
      <c r="Q69">
        <v>204231.57896354899</v>
      </c>
      <c r="R69">
        <v>119.457293259816</v>
      </c>
      <c r="S69">
        <v>712.82205162859395</v>
      </c>
      <c r="T69">
        <v>1.3116179463110601E-3</v>
      </c>
      <c r="U69">
        <v>0.14250989782773801</v>
      </c>
      <c r="V69">
        <v>0.66118789397623501</v>
      </c>
      <c r="W69">
        <v>4.3569490600231103E-2</v>
      </c>
      <c r="X69">
        <v>0.15273271759579399</v>
      </c>
      <c r="Y69" s="1">
        <v>0</v>
      </c>
      <c r="Z69">
        <v>1</v>
      </c>
      <c r="AA69">
        <v>5.75093504478618E-4</v>
      </c>
      <c r="AB69">
        <v>6.1506617250396203E-3</v>
      </c>
      <c r="AC69">
        <v>6.16419493917909E-3</v>
      </c>
      <c r="AD69">
        <v>4.8560982458021901E-5</v>
      </c>
      <c r="AE69">
        <v>0.83934011144799403</v>
      </c>
      <c r="AF69">
        <v>1.08191302316954E-3</v>
      </c>
      <c r="AG69">
        <v>3.0727148723643902E-6</v>
      </c>
      <c r="AH69">
        <v>6.1241959032537698</v>
      </c>
      <c r="AI69">
        <v>0.40451202892800597</v>
      </c>
      <c r="AJ69">
        <v>2488.0697343461502</v>
      </c>
      <c r="AK69">
        <v>67</v>
      </c>
      <c r="AM69" s="7">
        <v>4838201107.1499996</v>
      </c>
      <c r="AN69">
        <v>30610</v>
      </c>
      <c r="AO69" s="1">
        <f t="shared" si="15"/>
        <v>7.8212014668272486E-3</v>
      </c>
      <c r="AP69" s="5">
        <f t="shared" si="6"/>
        <v>8.9920544713830921</v>
      </c>
      <c r="AQ69" s="3">
        <f t="shared" si="16"/>
        <v>-1.5016313948956247E-3</v>
      </c>
      <c r="AR69" s="15">
        <f t="shared" si="17"/>
        <v>-0.1853503073645989</v>
      </c>
      <c r="AU69" s="15">
        <v>1</v>
      </c>
      <c r="AV69" s="15">
        <v>0.222</v>
      </c>
      <c r="AW69" s="10">
        <f t="shared" si="21"/>
        <v>0.222</v>
      </c>
    </row>
    <row r="70" spans="1:49" x14ac:dyDescent="0.25">
      <c r="A70" t="s">
        <v>37</v>
      </c>
      <c r="B70">
        <v>7.9429684343703499</v>
      </c>
      <c r="C70">
        <v>6.7308099907975802E-3</v>
      </c>
      <c r="D70">
        <v>7.7845748667388799</v>
      </c>
      <c r="E70">
        <v>-6.17031534213314</v>
      </c>
      <c r="F70" s="1">
        <v>0</v>
      </c>
      <c r="G70" s="1">
        <v>0</v>
      </c>
      <c r="H70">
        <v>3.5137268910488202</v>
      </c>
      <c r="I70">
        <v>-120.657638895887</v>
      </c>
      <c r="J70">
        <v>-119.527928928733</v>
      </c>
      <c r="K70">
        <v>-196.26538661962701</v>
      </c>
      <c r="L70">
        <v>-95.461189136962901</v>
      </c>
      <c r="M70">
        <v>68</v>
      </c>
      <c r="N70">
        <v>84.6593378144116</v>
      </c>
      <c r="O70">
        <v>51.984518513834601</v>
      </c>
      <c r="P70">
        <v>157921.710778771</v>
      </c>
      <c r="Q70">
        <v>204389.36291946701</v>
      </c>
      <c r="R70">
        <v>119.344759503463</v>
      </c>
      <c r="S70">
        <v>713.098261973391</v>
      </c>
      <c r="T70">
        <v>1.5560632630028501E-3</v>
      </c>
      <c r="U70">
        <v>0.10087890503323001</v>
      </c>
      <c r="V70">
        <v>0.76640183519054506</v>
      </c>
      <c r="W70">
        <v>2.6335393702597801E-2</v>
      </c>
      <c r="X70">
        <v>0.106383866073626</v>
      </c>
      <c r="Y70" s="1">
        <v>0</v>
      </c>
      <c r="Z70">
        <v>1</v>
      </c>
      <c r="AA70">
        <v>5.8170065627572299E-4</v>
      </c>
      <c r="AB70">
        <v>6.0957029851216498E-3</v>
      </c>
      <c r="AC70">
        <v>6.1380961718867201E-3</v>
      </c>
      <c r="AD70">
        <v>4.9776727407390797E-5</v>
      </c>
      <c r="AE70">
        <v>0.84467011336074904</v>
      </c>
      <c r="AF70">
        <v>1.0981235902109399E-3</v>
      </c>
      <c r="AG70">
        <v>3.6158980757206102E-6</v>
      </c>
      <c r="AH70">
        <v>6.1263044923947403</v>
      </c>
      <c r="AI70">
        <v>0.41208653252891497</v>
      </c>
      <c r="AJ70">
        <v>2526.4418544975701</v>
      </c>
      <c r="AK70">
        <v>68</v>
      </c>
      <c r="AM70" s="7">
        <v>4469342336.75</v>
      </c>
      <c r="AN70">
        <v>28301</v>
      </c>
      <c r="AO70" s="1">
        <f t="shared" si="15"/>
        <v>7.8179204183733836E-3</v>
      </c>
      <c r="AP70" s="5">
        <f t="shared" si="6"/>
        <v>8.9884429419638483</v>
      </c>
      <c r="AQ70" s="3">
        <f t="shared" si="16"/>
        <v>-9.448245398451377E-4</v>
      </c>
      <c r="AR70" s="15">
        <f t="shared" si="17"/>
        <v>-0.11631319399187023</v>
      </c>
      <c r="AU70" s="15">
        <v>1</v>
      </c>
      <c r="AV70" s="15">
        <v>0.222</v>
      </c>
      <c r="AW70" s="10">
        <f t="shared" si="21"/>
        <v>0.222</v>
      </c>
    </row>
    <row r="71" spans="1:49" x14ac:dyDescent="0.25">
      <c r="A71" t="s">
        <v>37</v>
      </c>
      <c r="B71">
        <v>8.4665401657009998</v>
      </c>
      <c r="C71">
        <v>6.7153794851978104E-3</v>
      </c>
      <c r="D71">
        <v>7.7673825216972698</v>
      </c>
      <c r="E71">
        <v>-5.9294238770485199</v>
      </c>
      <c r="F71" s="1">
        <v>0</v>
      </c>
      <c r="G71" s="1">
        <v>0</v>
      </c>
      <c r="H71">
        <v>3.5369726983413301</v>
      </c>
      <c r="I71">
        <v>-118.634881583759</v>
      </c>
      <c r="J71">
        <v>-117.42811961653599</v>
      </c>
      <c r="K71">
        <v>-193.81069697259301</v>
      </c>
      <c r="L71">
        <v>-93.442169671697698</v>
      </c>
      <c r="M71">
        <v>69</v>
      </c>
      <c r="N71">
        <v>84.783797732843396</v>
      </c>
      <c r="O71">
        <v>51.909259084629703</v>
      </c>
      <c r="P71">
        <v>157962.72079746</v>
      </c>
      <c r="Q71">
        <v>206005.09981323799</v>
      </c>
      <c r="R71">
        <v>119.06055925199</v>
      </c>
      <c r="S71">
        <v>712.65414293099002</v>
      </c>
      <c r="T71">
        <v>1.9839530147712299E-3</v>
      </c>
      <c r="U71">
        <v>5.5666026890942098E-2</v>
      </c>
      <c r="V71">
        <v>0.87071077526592999</v>
      </c>
      <c r="W71">
        <v>1.3540384549798799E-2</v>
      </c>
      <c r="X71">
        <v>6.0082813293328097E-2</v>
      </c>
      <c r="Y71" s="1">
        <v>0</v>
      </c>
      <c r="Z71">
        <v>1</v>
      </c>
      <c r="AA71">
        <v>5.8935570129011296E-4</v>
      </c>
      <c r="AB71">
        <v>6.0691659137210004E-3</v>
      </c>
      <c r="AC71">
        <v>6.1392919084970196E-3</v>
      </c>
      <c r="AD71">
        <v>5.36424971847648E-5</v>
      </c>
      <c r="AE71">
        <v>0.84529380084861905</v>
      </c>
      <c r="AF71">
        <v>1.12564196695892E-3</v>
      </c>
      <c r="AG71">
        <v>3.18852185184985E-6</v>
      </c>
      <c r="AH71">
        <v>6.0773093913610703</v>
      </c>
      <c r="AI71">
        <v>0.42629809497100202</v>
      </c>
      <c r="AJ71">
        <v>2624.0409028735899</v>
      </c>
      <c r="AK71">
        <v>69</v>
      </c>
      <c r="AM71" s="7">
        <v>3981450377.6999998</v>
      </c>
      <c r="AN71">
        <v>25205</v>
      </c>
      <c r="AO71" s="1">
        <f t="shared" si="15"/>
        <v>7.8542895767460524E-3</v>
      </c>
      <c r="AP71" s="5">
        <f t="shared" si="6"/>
        <v>9.0284680127047157</v>
      </c>
      <c r="AQ71" s="3">
        <f t="shared" si="16"/>
        <v>-5.0926382172755517E-4</v>
      </c>
      <c r="AR71" s="15">
        <f t="shared" si="17"/>
        <v>-6.223955672357484E-2</v>
      </c>
      <c r="AU71" s="15">
        <v>1</v>
      </c>
      <c r="AV71" s="15">
        <v>0.222</v>
      </c>
      <c r="AW71" s="10">
        <f t="shared" si="21"/>
        <v>0.222</v>
      </c>
    </row>
    <row r="72" spans="1:49" x14ac:dyDescent="0.25">
      <c r="A72" t="s">
        <v>37</v>
      </c>
      <c r="B72">
        <v>7.5502271016970299</v>
      </c>
      <c r="C72">
        <v>6.66588589566276E-3</v>
      </c>
      <c r="D72">
        <v>7.7122179761237097</v>
      </c>
      <c r="E72">
        <v>-5.9814689197726798</v>
      </c>
      <c r="F72" s="1">
        <v>0</v>
      </c>
      <c r="G72" s="1">
        <v>0</v>
      </c>
      <c r="H72">
        <v>3.5763126808920598</v>
      </c>
      <c r="I72">
        <v>-115.114040472648</v>
      </c>
      <c r="J72">
        <v>-113.858922453706</v>
      </c>
      <c r="K72">
        <v>-189.69838082776599</v>
      </c>
      <c r="L72">
        <v>-89.8763418995987</v>
      </c>
      <c r="M72">
        <v>70</v>
      </c>
      <c r="N72">
        <v>84.861587143817601</v>
      </c>
      <c r="O72">
        <v>52.034824604602903</v>
      </c>
      <c r="P72">
        <v>157686.90010547399</v>
      </c>
      <c r="Q72">
        <v>207033.63469536701</v>
      </c>
      <c r="R72">
        <v>118.52770807979999</v>
      </c>
      <c r="S72">
        <v>711.23318064772502</v>
      </c>
      <c r="T72">
        <v>3.01425999303353E-3</v>
      </c>
      <c r="U72">
        <v>1.00563364720344E-2</v>
      </c>
      <c r="V72">
        <v>0.95883908194189305</v>
      </c>
      <c r="W72">
        <v>3.31432484767984E-3</v>
      </c>
      <c r="X72">
        <v>2.7790256738391798E-2</v>
      </c>
      <c r="Y72" s="1">
        <v>0</v>
      </c>
      <c r="Z72">
        <v>1</v>
      </c>
      <c r="AA72">
        <v>5.9639401349068804E-4</v>
      </c>
      <c r="AB72">
        <v>6.00631921025312E-3</v>
      </c>
      <c r="AC72">
        <v>6.0834634861074302E-3</v>
      </c>
      <c r="AD72">
        <v>5.9640064655925401E-5</v>
      </c>
      <c r="AE72">
        <v>0.83607799557033902</v>
      </c>
      <c r="AF72">
        <v>1.1599510625699399E-3</v>
      </c>
      <c r="AG72">
        <v>3.5262635178440299E-6</v>
      </c>
      <c r="AH72">
        <v>5.9488904846603496</v>
      </c>
      <c r="AI72">
        <v>0.41342494590334</v>
      </c>
      <c r="AJ72">
        <v>2764.9299189909898</v>
      </c>
      <c r="AK72">
        <v>70</v>
      </c>
      <c r="AM72" s="7">
        <v>3528244389.8600001</v>
      </c>
      <c r="AN72">
        <v>22375</v>
      </c>
      <c r="AO72" s="1">
        <f t="shared" si="15"/>
        <v>7.8398085621680588E-3</v>
      </c>
      <c r="AP72" s="5">
        <f t="shared" si="6"/>
        <v>9.0125332665312534</v>
      </c>
      <c r="AQ72" s="3">
        <f t="shared" si="16"/>
        <v>-1.3191041753105801E-3</v>
      </c>
      <c r="AR72" s="15">
        <f t="shared" si="17"/>
        <v>-0.16225251231688786</v>
      </c>
      <c r="AU72" s="15">
        <v>1</v>
      </c>
      <c r="AV72" s="15">
        <v>0.222</v>
      </c>
      <c r="AW72" s="10">
        <f t="shared" si="21"/>
        <v>0.222</v>
      </c>
    </row>
    <row r="73" spans="1:49" x14ac:dyDescent="0.25">
      <c r="A73" t="s">
        <v>37</v>
      </c>
      <c r="B73">
        <v>9.1764914850321695</v>
      </c>
      <c r="C73">
        <v>6.7692532183582501E-3</v>
      </c>
      <c r="D73">
        <v>7.82739472746694</v>
      </c>
      <c r="E73">
        <v>-6.3331677981159604</v>
      </c>
      <c r="F73" s="1">
        <v>0</v>
      </c>
      <c r="G73" s="1">
        <v>0</v>
      </c>
      <c r="H73">
        <v>3.6307513987126701</v>
      </c>
      <c r="I73">
        <v>-110.825526024418</v>
      </c>
      <c r="J73">
        <v>-109.558771256049</v>
      </c>
      <c r="K73">
        <v>-185.27224376869199</v>
      </c>
      <c r="L73">
        <v>-85.467666750390194</v>
      </c>
      <c r="M73">
        <v>71</v>
      </c>
      <c r="N73">
        <v>84.804991439643302</v>
      </c>
      <c r="O73">
        <v>52.058373720434098</v>
      </c>
      <c r="P73">
        <v>156955.294958624</v>
      </c>
      <c r="Q73">
        <v>207420.20630532401</v>
      </c>
      <c r="R73">
        <v>117.645320115826</v>
      </c>
      <c r="S73">
        <v>710.26496794834998</v>
      </c>
      <c r="T73">
        <v>3.4444762690662798E-3</v>
      </c>
      <c r="U73">
        <v>3.27185837936046E-3</v>
      </c>
      <c r="V73">
        <v>0.98830743311845703</v>
      </c>
      <c r="W73">
        <v>1.4435237828256499E-3</v>
      </c>
      <c r="X73">
        <v>6.9771847193559897E-3</v>
      </c>
      <c r="Y73" s="1">
        <v>0</v>
      </c>
      <c r="Z73">
        <v>1</v>
      </c>
      <c r="AA73">
        <v>6.0150486871031797E-4</v>
      </c>
      <c r="AB73">
        <v>6.09618773935682E-3</v>
      </c>
      <c r="AC73">
        <v>6.1433767884999796E-3</v>
      </c>
      <c r="AD73">
        <v>6.7890668507185795E-5</v>
      </c>
      <c r="AE73">
        <v>0.84074002480231402</v>
      </c>
      <c r="AF73">
        <v>1.2229514757103701E-3</v>
      </c>
      <c r="AG73">
        <v>3.6288469653669202E-6</v>
      </c>
      <c r="AH73">
        <v>5.8349266382833003</v>
      </c>
      <c r="AI73">
        <v>0.41184394424120002</v>
      </c>
      <c r="AJ73">
        <v>2986.0108168206698</v>
      </c>
      <c r="AK73">
        <v>71</v>
      </c>
      <c r="AM73" s="7">
        <v>3186506398.25</v>
      </c>
      <c r="AN73">
        <v>20302</v>
      </c>
      <c r="AO73" s="1">
        <f t="shared" si="15"/>
        <v>7.9678331329206681E-3</v>
      </c>
      <c r="AP73" s="5">
        <f t="shared" si="6"/>
        <v>9.1533214336653401</v>
      </c>
      <c r="AQ73" s="3">
        <f t="shared" si="16"/>
        <v>2.1086923565880045E-5</v>
      </c>
      <c r="AR73" s="15">
        <f t="shared" si="17"/>
        <v>2.531327183770804E-3</v>
      </c>
      <c r="AU73" s="15">
        <v>1</v>
      </c>
      <c r="AV73" s="15">
        <v>0.222</v>
      </c>
      <c r="AW73" s="10">
        <f t="shared" si="21"/>
        <v>0.222</v>
      </c>
    </row>
    <row r="74" spans="1:49" x14ac:dyDescent="0.25">
      <c r="A74" t="s">
        <v>37</v>
      </c>
      <c r="B74">
        <v>8.5072168362190297</v>
      </c>
      <c r="C74">
        <v>6.8198027342684696E-3</v>
      </c>
      <c r="D74">
        <v>7.88367139752099</v>
      </c>
      <c r="E74">
        <v>-7.0377659023817003</v>
      </c>
      <c r="F74" s="1">
        <v>0</v>
      </c>
      <c r="G74" s="1">
        <v>0</v>
      </c>
      <c r="H74">
        <v>3.68747622740384</v>
      </c>
      <c r="I74">
        <v>-106.146392464527</v>
      </c>
      <c r="J74">
        <v>-104.834044025804</v>
      </c>
      <c r="K74">
        <v>-180.90832139385699</v>
      </c>
      <c r="L74">
        <v>-80.771365842836403</v>
      </c>
      <c r="M74">
        <v>72</v>
      </c>
      <c r="N74">
        <v>84.738676516943002</v>
      </c>
      <c r="O74">
        <v>52.018687130888999</v>
      </c>
      <c r="P74">
        <v>156858.744142657</v>
      </c>
      <c r="Q74">
        <v>208054.53591127001</v>
      </c>
      <c r="R74">
        <v>116.425285269227</v>
      </c>
      <c r="S74">
        <v>709.91225011357699</v>
      </c>
      <c r="T74">
        <v>4.4042990543680703E-3</v>
      </c>
      <c r="U74">
        <v>2.1994184824442901E-3</v>
      </c>
      <c r="V74">
        <v>0.99292030940349796</v>
      </c>
      <c r="W74">
        <v>1.45939479425441E-3</v>
      </c>
      <c r="X74">
        <v>3.4208773198026801E-3</v>
      </c>
      <c r="Y74" s="1">
        <v>0</v>
      </c>
      <c r="Z74">
        <v>1</v>
      </c>
      <c r="AA74">
        <v>6.0459757699527698E-4</v>
      </c>
      <c r="AB74">
        <v>6.1318901769392403E-3</v>
      </c>
      <c r="AC74">
        <v>6.1053851101850196E-3</v>
      </c>
      <c r="AD74">
        <v>8.0851724473060606E-5</v>
      </c>
      <c r="AE74">
        <v>0.83267891485614698</v>
      </c>
      <c r="AF74">
        <v>1.2684835473145101E-3</v>
      </c>
      <c r="AG74">
        <v>2.4460222862387402E-6</v>
      </c>
      <c r="AH74">
        <v>5.7447607271196004</v>
      </c>
      <c r="AI74">
        <v>0.41173685947380601</v>
      </c>
      <c r="AJ74">
        <v>3203.68612769936</v>
      </c>
      <c r="AK74">
        <v>72</v>
      </c>
      <c r="AM74" s="7">
        <v>3032550100.5100002</v>
      </c>
      <c r="AN74">
        <v>19333</v>
      </c>
      <c r="AO74" s="1">
        <f t="shared" si="15"/>
        <v>7.9784662344948073E-3</v>
      </c>
      <c r="AP74" s="5">
        <f t="shared" si="6"/>
        <v>9.1650056316034618</v>
      </c>
      <c r="AQ74" s="3">
        <f t="shared" si="16"/>
        <v>-5.9667238953606781E-4</v>
      </c>
      <c r="AR74" s="15">
        <f t="shared" si="17"/>
        <v>-7.1771782999913825E-2</v>
      </c>
      <c r="AU74" s="15">
        <v>1</v>
      </c>
      <c r="AV74" s="15">
        <v>0.222</v>
      </c>
      <c r="AW74" s="10">
        <f t="shared" si="21"/>
        <v>0.222</v>
      </c>
    </row>
    <row r="75" spans="1:49" x14ac:dyDescent="0.25">
      <c r="A75" t="s">
        <v>37</v>
      </c>
      <c r="B75">
        <v>9.2337706113335898</v>
      </c>
      <c r="C75">
        <v>6.9598025264936197E-3</v>
      </c>
      <c r="D75">
        <v>8.0393685002169892</v>
      </c>
      <c r="E75">
        <v>-8.3687130940560301</v>
      </c>
      <c r="F75" s="1">
        <v>0</v>
      </c>
      <c r="G75" s="1">
        <v>0</v>
      </c>
      <c r="H75">
        <v>3.7278322557108998</v>
      </c>
      <c r="I75">
        <v>-103.719797876342</v>
      </c>
      <c r="J75">
        <v>-102.425279844833</v>
      </c>
      <c r="K75">
        <v>-179.019145269653</v>
      </c>
      <c r="L75">
        <v>-78.416681794276798</v>
      </c>
      <c r="M75">
        <v>73</v>
      </c>
      <c r="N75">
        <v>84.755990395340007</v>
      </c>
      <c r="O75">
        <v>51.7372204730191</v>
      </c>
      <c r="P75">
        <v>157327.33693417101</v>
      </c>
      <c r="Q75">
        <v>208348.82500715501</v>
      </c>
      <c r="R75">
        <v>115.387275121154</v>
      </c>
      <c r="S75">
        <v>710.69405447925101</v>
      </c>
      <c r="T75">
        <v>3.70806558714352E-3</v>
      </c>
      <c r="U75">
        <v>1.9032476587162201E-3</v>
      </c>
      <c r="V75">
        <v>0.99468737700540999</v>
      </c>
      <c r="W75">
        <v>1.3983677993836599E-3</v>
      </c>
      <c r="X75">
        <v>2.0110075364898599E-3</v>
      </c>
      <c r="Y75" s="1">
        <v>0</v>
      </c>
      <c r="Z75">
        <v>1</v>
      </c>
      <c r="AA75">
        <v>6.1017506626666503E-4</v>
      </c>
      <c r="AB75">
        <v>6.2635036017860699E-3</v>
      </c>
      <c r="AC75">
        <v>6.18586822260746E-3</v>
      </c>
      <c r="AD75">
        <v>8.5655084626499404E-5</v>
      </c>
      <c r="AE75">
        <v>0.83713998624894803</v>
      </c>
      <c r="AF75">
        <v>1.3079257426918899E-3</v>
      </c>
      <c r="AG75" s="1">
        <v>4.3995430265748E-7</v>
      </c>
      <c r="AH75">
        <v>5.7323760362736502</v>
      </c>
      <c r="AI75">
        <v>0.41792115151722897</v>
      </c>
      <c r="AJ75">
        <v>3393.1399027491898</v>
      </c>
      <c r="AK75">
        <v>73</v>
      </c>
      <c r="AM75" s="7">
        <v>2977891833.4899998</v>
      </c>
      <c r="AN75">
        <v>18928</v>
      </c>
      <c r="AO75" s="1">
        <f t="shared" si="15"/>
        <v>8.1039690315660145E-3</v>
      </c>
      <c r="AP75" s="5">
        <f t="shared" si="6"/>
        <v>9.3028105055092514</v>
      </c>
      <c r="AQ75" s="3">
        <f t="shared" si="16"/>
        <v>-6.2898417730937115E-5</v>
      </c>
      <c r="AR75" s="15">
        <f t="shared" si="17"/>
        <v>-7.4214017510918495E-3</v>
      </c>
      <c r="AU75" s="15">
        <v>1</v>
      </c>
      <c r="AV75" s="15">
        <v>0.222</v>
      </c>
      <c r="AW75" s="10">
        <f t="shared" si="21"/>
        <v>0.222</v>
      </c>
    </row>
    <row r="76" spans="1:49" x14ac:dyDescent="0.25">
      <c r="A76" t="s">
        <v>37</v>
      </c>
      <c r="B76">
        <v>7.2163671423171198</v>
      </c>
      <c r="C76">
        <v>7.1023372247368804E-3</v>
      </c>
      <c r="D76">
        <v>8.1976368755573503</v>
      </c>
      <c r="E76">
        <v>-9.5895670529566406</v>
      </c>
      <c r="F76" s="1">
        <v>0</v>
      </c>
      <c r="G76" s="1">
        <v>0</v>
      </c>
      <c r="H76">
        <v>3.7671129162010599</v>
      </c>
      <c r="I76">
        <v>-101.675406834277</v>
      </c>
      <c r="J76">
        <v>-100.27818606665301</v>
      </c>
      <c r="K76">
        <v>-177.03104959520601</v>
      </c>
      <c r="L76">
        <v>-76.434829672876901</v>
      </c>
      <c r="M76">
        <v>74</v>
      </c>
      <c r="N76">
        <v>84.749988530435104</v>
      </c>
      <c r="O76">
        <v>51.366691979844603</v>
      </c>
      <c r="P76">
        <v>157676.217289897</v>
      </c>
      <c r="Q76">
        <v>209512.230954442</v>
      </c>
      <c r="R76">
        <v>114.147008936925</v>
      </c>
      <c r="S76">
        <v>710.82420517548405</v>
      </c>
      <c r="T76">
        <v>3.7157016165816699E-3</v>
      </c>
      <c r="U76">
        <v>1.7911957385768199E-3</v>
      </c>
      <c r="V76">
        <v>0.99627742817947695</v>
      </c>
      <c r="W76">
        <v>9.1086596175154403E-4</v>
      </c>
      <c r="X76">
        <v>1.0205101201937101E-3</v>
      </c>
      <c r="Y76" s="1">
        <v>0</v>
      </c>
      <c r="Z76">
        <v>1</v>
      </c>
      <c r="AA76">
        <v>6.2159410837132E-4</v>
      </c>
      <c r="AB76">
        <v>6.3890022814921798E-3</v>
      </c>
      <c r="AC76">
        <v>6.2918802873618597E-3</v>
      </c>
      <c r="AD76">
        <v>9.0703229871116501E-5</v>
      </c>
      <c r="AE76">
        <v>0.83929452287988604</v>
      </c>
      <c r="AF76">
        <v>1.34085221281749E-3</v>
      </c>
      <c r="AG76">
        <v>1.0120468765404401E-6</v>
      </c>
      <c r="AH76">
        <v>5.7431171765962299</v>
      </c>
      <c r="AI76">
        <v>0.426156143470654</v>
      </c>
      <c r="AJ76">
        <v>3547.1067762331299</v>
      </c>
      <c r="AK76">
        <v>74</v>
      </c>
      <c r="AM76" s="7">
        <v>2821773584.6199999</v>
      </c>
      <c r="AN76">
        <v>17896</v>
      </c>
      <c r="AO76" s="1">
        <f t="shared" si="15"/>
        <v>8.2543266085506693E-3</v>
      </c>
      <c r="AP76" s="5">
        <f t="shared" si="6"/>
        <v>9.4676541441006243</v>
      </c>
      <c r="AQ76" s="3">
        <f t="shared" si="16"/>
        <v>-2.03210432526694E-3</v>
      </c>
      <c r="AR76" s="15">
        <f t="shared" si="17"/>
        <v>-0.23778720341049853</v>
      </c>
      <c r="AU76" s="15">
        <v>1</v>
      </c>
      <c r="AV76" s="15">
        <v>0.222</v>
      </c>
      <c r="AW76" s="10">
        <f t="shared" si="21"/>
        <v>0.222</v>
      </c>
    </row>
    <row r="77" spans="1:49" x14ac:dyDescent="0.25">
      <c r="A77" t="s">
        <v>37</v>
      </c>
      <c r="B77">
        <v>9.1929336996183597</v>
      </c>
      <c r="C77">
        <v>7.1528513470178797E-3</v>
      </c>
      <c r="D77">
        <v>8.2536670418046203</v>
      </c>
      <c r="E77">
        <v>-10.5986649379588</v>
      </c>
      <c r="F77" s="1">
        <v>0</v>
      </c>
      <c r="G77" s="1">
        <v>0</v>
      </c>
      <c r="H77">
        <v>3.7925882419724299</v>
      </c>
      <c r="I77">
        <v>-100.196417640476</v>
      </c>
      <c r="J77">
        <v>-98.638813278622095</v>
      </c>
      <c r="K77">
        <v>-175.37613385633401</v>
      </c>
      <c r="L77">
        <v>-75.039124203915193</v>
      </c>
      <c r="M77">
        <v>75</v>
      </c>
      <c r="N77">
        <v>84.879874282411294</v>
      </c>
      <c r="O77">
        <v>51.150359033946003</v>
      </c>
      <c r="P77">
        <v>158201.86282674401</v>
      </c>
      <c r="Q77">
        <v>209877.33651344999</v>
      </c>
      <c r="R77">
        <v>113.13153669518699</v>
      </c>
      <c r="S77">
        <v>710.869139023515</v>
      </c>
      <c r="T77">
        <v>3.77049061430299E-3</v>
      </c>
      <c r="U77">
        <v>1.5425045340010999E-3</v>
      </c>
      <c r="V77">
        <v>0.997010439727958</v>
      </c>
      <c r="W77">
        <v>3.7872712100822903E-4</v>
      </c>
      <c r="X77">
        <v>1.0683286170319901E-3</v>
      </c>
      <c r="Y77" s="1">
        <v>0</v>
      </c>
      <c r="Z77">
        <v>1</v>
      </c>
      <c r="AA77">
        <v>6.2799044979318505E-4</v>
      </c>
      <c r="AB77">
        <v>6.4302405691436396E-3</v>
      </c>
      <c r="AC77">
        <v>6.3133003868606997E-3</v>
      </c>
      <c r="AD77">
        <v>9.3749901154684199E-5</v>
      </c>
      <c r="AE77">
        <v>0.84068217089143005</v>
      </c>
      <c r="AF77">
        <v>1.3621460776779E-3</v>
      </c>
      <c r="AG77" s="1">
        <v>8.4982502044852398E-7</v>
      </c>
      <c r="AH77">
        <v>5.7362927378234803</v>
      </c>
      <c r="AI77">
        <v>0.43305644561970302</v>
      </c>
      <c r="AJ77">
        <v>3639.04870170199</v>
      </c>
      <c r="AK77">
        <v>75</v>
      </c>
      <c r="AM77" s="7">
        <v>2721072040.6199999</v>
      </c>
      <c r="AN77">
        <v>17200</v>
      </c>
      <c r="AO77" s="1">
        <f t="shared" si="15"/>
        <v>8.3034369143317847E-3</v>
      </c>
      <c r="AP77" s="5">
        <f t="shared" si="6"/>
        <v>9.5214364062076058</v>
      </c>
      <c r="AQ77" s="3">
        <f t="shared" si="16"/>
        <v>-2.995499063245359E-4</v>
      </c>
      <c r="AR77" s="15">
        <f t="shared" si="17"/>
        <v>-3.4501381154536159E-2</v>
      </c>
      <c r="AU77" s="15">
        <v>1</v>
      </c>
      <c r="AV77" s="15">
        <v>0.222</v>
      </c>
      <c r="AW77" s="10">
        <f t="shared" si="21"/>
        <v>0.222</v>
      </c>
    </row>
    <row r="78" spans="1:49" x14ac:dyDescent="0.25">
      <c r="A78" t="s">
        <v>37</v>
      </c>
      <c r="B78">
        <v>9.6097712744738306</v>
      </c>
      <c r="C78">
        <v>7.1506157222269804E-3</v>
      </c>
      <c r="D78">
        <v>8.2511879542603506</v>
      </c>
      <c r="E78">
        <v>-12.453860700089701</v>
      </c>
      <c r="F78" s="1">
        <v>0</v>
      </c>
      <c r="G78" s="1">
        <v>0</v>
      </c>
      <c r="H78">
        <v>3.8132407532463</v>
      </c>
      <c r="I78">
        <v>-98.544126078887601</v>
      </c>
      <c r="J78">
        <v>-96.832984908908699</v>
      </c>
      <c r="K78">
        <v>-173.60798929321899</v>
      </c>
      <c r="L78">
        <v>-73.548531736816699</v>
      </c>
      <c r="M78">
        <v>76</v>
      </c>
      <c r="N78">
        <v>85.021337572802395</v>
      </c>
      <c r="O78">
        <v>50.957370106853197</v>
      </c>
      <c r="P78">
        <v>159251.87901964301</v>
      </c>
      <c r="Q78">
        <v>210470.32878406599</v>
      </c>
      <c r="R78">
        <v>112.143505388097</v>
      </c>
      <c r="S78">
        <v>711.64858098537297</v>
      </c>
      <c r="T78">
        <v>3.8415231499058702E-3</v>
      </c>
      <c r="U78">
        <v>1.4914724655938E-3</v>
      </c>
      <c r="V78">
        <v>0.99732613173069296</v>
      </c>
      <c r="W78">
        <v>3.43247611426272E-4</v>
      </c>
      <c r="X78">
        <v>8.3914819228596998E-4</v>
      </c>
      <c r="Y78" s="1">
        <v>0</v>
      </c>
      <c r="Z78">
        <v>1</v>
      </c>
      <c r="AA78">
        <v>6.3538351800469101E-4</v>
      </c>
      <c r="AB78">
        <v>6.4167891353734503E-3</v>
      </c>
      <c r="AC78">
        <v>6.2736102244062199E-3</v>
      </c>
      <c r="AD78">
        <v>9.8050333406686805E-5</v>
      </c>
      <c r="AE78">
        <v>0.84360649046722302</v>
      </c>
      <c r="AF78">
        <v>1.38540510204441E-3</v>
      </c>
      <c r="AG78" s="1">
        <v>3.8344110756408502E-7</v>
      </c>
      <c r="AH78">
        <v>5.7166615354639898</v>
      </c>
      <c r="AI78">
        <v>0.43909461199737099</v>
      </c>
      <c r="AJ78">
        <v>3729.8401142819198</v>
      </c>
      <c r="AK78">
        <v>76</v>
      </c>
      <c r="AM78" s="7">
        <v>2626700492.5500002</v>
      </c>
      <c r="AN78">
        <v>16494</v>
      </c>
      <c r="AO78" s="1">
        <f t="shared" si="15"/>
        <v>8.2943988444553213E-3</v>
      </c>
      <c r="AP78" s="5">
        <f t="shared" si="6"/>
        <v>9.5115407272019397</v>
      </c>
      <c r="AQ78" s="3">
        <f t="shared" si="16"/>
        <v>8.9757566295532373E-5</v>
      </c>
      <c r="AR78" s="15">
        <f t="shared" si="17"/>
        <v>1.0327511608183793E-2</v>
      </c>
      <c r="AU78" s="15">
        <v>1</v>
      </c>
      <c r="AV78" s="15">
        <v>0.222</v>
      </c>
      <c r="AW78" s="10">
        <f t="shared" si="21"/>
        <v>0.222</v>
      </c>
    </row>
    <row r="79" spans="1:49" x14ac:dyDescent="0.25">
      <c r="A79" t="s">
        <v>37</v>
      </c>
      <c r="B79">
        <v>8.5194409245598592</v>
      </c>
      <c r="C79">
        <v>7.0272323284438602E-3</v>
      </c>
      <c r="D79">
        <v>8.1142726812118493</v>
      </c>
      <c r="E79">
        <v>-13.794664890894399</v>
      </c>
      <c r="F79" s="1">
        <v>0</v>
      </c>
      <c r="G79" s="1">
        <v>0</v>
      </c>
      <c r="H79">
        <v>3.8304414480326301</v>
      </c>
      <c r="I79">
        <v>-97.799316350392502</v>
      </c>
      <c r="J79">
        <v>-96.097431954289107</v>
      </c>
      <c r="K79">
        <v>-172.99740674759801</v>
      </c>
      <c r="L79">
        <v>-72.886942017838606</v>
      </c>
      <c r="M79">
        <v>77</v>
      </c>
      <c r="N79">
        <v>85.197798917842405</v>
      </c>
      <c r="O79">
        <v>50.879827998677001</v>
      </c>
      <c r="P79">
        <v>159804.78271664001</v>
      </c>
      <c r="Q79">
        <v>209930.45489563901</v>
      </c>
      <c r="R79">
        <v>111.329151991334</v>
      </c>
      <c r="S79">
        <v>711.90183487620698</v>
      </c>
      <c r="T79">
        <v>3.7637051244782198E-3</v>
      </c>
      <c r="U79">
        <v>1.54339581957237E-3</v>
      </c>
      <c r="V79">
        <v>0.99757495806090601</v>
      </c>
      <c r="W79">
        <v>2.8683147393567698E-4</v>
      </c>
      <c r="X79">
        <v>5.9481464558509096E-4</v>
      </c>
      <c r="Y79" s="1">
        <v>0</v>
      </c>
      <c r="Z79">
        <v>1</v>
      </c>
      <c r="AA79">
        <v>6.4377770695386101E-4</v>
      </c>
      <c r="AB79">
        <v>6.2852633396843398E-3</v>
      </c>
      <c r="AC79">
        <v>6.1205066852749396E-3</v>
      </c>
      <c r="AD79">
        <v>9.7853914580373701E-5</v>
      </c>
      <c r="AE79">
        <v>0.84131805915359004</v>
      </c>
      <c r="AF79">
        <v>1.39109635276015E-3</v>
      </c>
      <c r="AG79" s="1">
        <v>2.9559837577536502E-7</v>
      </c>
      <c r="AH79">
        <v>5.6645106793197204</v>
      </c>
      <c r="AI79">
        <v>0.44730732796177503</v>
      </c>
      <c r="AJ79">
        <v>3798.5290640010999</v>
      </c>
      <c r="AK79">
        <v>77</v>
      </c>
      <c r="AM79" s="7">
        <v>2568861882.1700001</v>
      </c>
      <c r="AN79">
        <v>16075</v>
      </c>
      <c r="AO79" s="1">
        <f t="shared" si="15"/>
        <v>8.155380744988951E-3</v>
      </c>
      <c r="AP79" s="5">
        <f t="shared" si="6"/>
        <v>9.3592063622275354</v>
      </c>
      <c r="AQ79" s="3">
        <f t="shared" si="16"/>
        <v>-7.6253448390834096E-4</v>
      </c>
      <c r="AR79" s="15">
        <f t="shared" si="17"/>
        <v>-8.972613757688408E-2</v>
      </c>
      <c r="AU79" s="15">
        <v>1</v>
      </c>
      <c r="AV79" s="15">
        <v>0.222</v>
      </c>
      <c r="AW79" s="10">
        <f t="shared" si="21"/>
        <v>0.222</v>
      </c>
    </row>
    <row r="80" spans="1:49" x14ac:dyDescent="0.25">
      <c r="A80" t="s">
        <v>37</v>
      </c>
      <c r="B80">
        <v>8.1830676003469591</v>
      </c>
      <c r="C80">
        <v>6.8836400165475696E-3</v>
      </c>
      <c r="D80">
        <v>7.9546963055640401</v>
      </c>
      <c r="E80">
        <v>-14.1649097341559</v>
      </c>
      <c r="F80" s="1">
        <v>0</v>
      </c>
      <c r="G80" s="1">
        <v>0</v>
      </c>
      <c r="H80">
        <v>3.8485264828538002</v>
      </c>
      <c r="I80">
        <v>-98.566280382928795</v>
      </c>
      <c r="J80">
        <v>-96.926154006686701</v>
      </c>
      <c r="K80">
        <v>-174.12945350180499</v>
      </c>
      <c r="L80">
        <v>-73.6969478066584</v>
      </c>
      <c r="M80">
        <v>78</v>
      </c>
      <c r="N80">
        <v>85.374555507321702</v>
      </c>
      <c r="O80">
        <v>50.756695176584302</v>
      </c>
      <c r="P80">
        <v>160092.32938514001</v>
      </c>
      <c r="Q80">
        <v>209139.690426816</v>
      </c>
      <c r="R80">
        <v>110.634896651731</v>
      </c>
      <c r="S80">
        <v>712.58707064077396</v>
      </c>
      <c r="T80">
        <v>3.0515516843295501E-3</v>
      </c>
      <c r="U80">
        <v>1.02576435438115E-3</v>
      </c>
      <c r="V80">
        <v>0.99822284796012695</v>
      </c>
      <c r="W80">
        <v>2.4273620658686601E-4</v>
      </c>
      <c r="X80">
        <v>5.0865147890446897E-4</v>
      </c>
      <c r="Y80" s="1">
        <v>0</v>
      </c>
      <c r="Z80">
        <v>1</v>
      </c>
      <c r="AA80">
        <v>6.5091485703333096E-4</v>
      </c>
      <c r="AB80">
        <v>6.1421537398044599E-3</v>
      </c>
      <c r="AC80">
        <v>5.9629637468963702E-3</v>
      </c>
      <c r="AD80">
        <v>9.0198403778864205E-5</v>
      </c>
      <c r="AE80">
        <v>0.83936697085494005</v>
      </c>
      <c r="AF80">
        <v>1.38105989322391E-3</v>
      </c>
      <c r="AG80" s="1">
        <v>3.3968649314135601E-7</v>
      </c>
      <c r="AH80">
        <v>5.6305676202382502</v>
      </c>
      <c r="AI80">
        <v>0.44760047848779699</v>
      </c>
      <c r="AJ80">
        <v>3889.2947175447898</v>
      </c>
      <c r="AK80">
        <v>78</v>
      </c>
      <c r="AM80" s="7">
        <v>2486554060.0100002</v>
      </c>
      <c r="AN80">
        <v>15532</v>
      </c>
      <c r="AO80" s="1">
        <f t="shared" si="15"/>
        <v>7.9949384971536117E-3</v>
      </c>
      <c r="AP80" s="5">
        <f t="shared" ref="AP80:AP116" si="22">100*(1-(1-AO80)^12)</f>
        <v>9.1831034796251103</v>
      </c>
      <c r="AQ80" s="3">
        <f t="shared" si="16"/>
        <v>-9.0573160542751531E-4</v>
      </c>
      <c r="AR80" s="15">
        <f t="shared" si="17"/>
        <v>-0.10889955465458578</v>
      </c>
      <c r="AU80" s="15">
        <v>1</v>
      </c>
      <c r="AV80" s="15">
        <v>0.222</v>
      </c>
      <c r="AW80" s="10">
        <f t="shared" ref="AW80:AW116" si="23">AU80*AV80</f>
        <v>0.222</v>
      </c>
    </row>
    <row r="81" spans="1:49" x14ac:dyDescent="0.25">
      <c r="A81" t="s">
        <v>37</v>
      </c>
      <c r="B81">
        <v>9.2634540745099496</v>
      </c>
      <c r="C81">
        <v>6.7411550549235496E-3</v>
      </c>
      <c r="D81">
        <v>7.7960994747824</v>
      </c>
      <c r="E81">
        <v>-14.1152527053416</v>
      </c>
      <c r="F81" s="1">
        <v>0</v>
      </c>
      <c r="G81" s="1">
        <v>0</v>
      </c>
      <c r="H81">
        <v>3.8608415374738798</v>
      </c>
      <c r="I81">
        <v>-100.39374808487</v>
      </c>
      <c r="J81">
        <v>-98.753226624269004</v>
      </c>
      <c r="K81">
        <v>-176.65424509722899</v>
      </c>
      <c r="L81">
        <v>-75.472263809254201</v>
      </c>
      <c r="M81">
        <v>79</v>
      </c>
      <c r="N81">
        <v>85.549543902399805</v>
      </c>
      <c r="O81">
        <v>50.497215021060498</v>
      </c>
      <c r="P81">
        <v>159717.773991191</v>
      </c>
      <c r="Q81">
        <v>206770.615477646</v>
      </c>
      <c r="R81">
        <v>110.245647569196</v>
      </c>
      <c r="S81">
        <v>713.24536459686306</v>
      </c>
      <c r="T81">
        <v>2.7504953912181199E-3</v>
      </c>
      <c r="U81">
        <v>1.30027374080672E-3</v>
      </c>
      <c r="V81">
        <v>0.99775717056217195</v>
      </c>
      <c r="W81">
        <v>3.7470309516483998E-4</v>
      </c>
      <c r="X81">
        <v>5.6785260185564495E-4</v>
      </c>
      <c r="Y81" s="1">
        <v>0</v>
      </c>
      <c r="Z81">
        <v>1</v>
      </c>
      <c r="AA81">
        <v>6.6447135489930301E-4</v>
      </c>
      <c r="AB81">
        <v>5.9930359716257398E-3</v>
      </c>
      <c r="AC81">
        <v>5.8135594797223602E-3</v>
      </c>
      <c r="AD81">
        <v>8.2817999632399999E-5</v>
      </c>
      <c r="AE81">
        <v>0.83795533101222097</v>
      </c>
      <c r="AF81">
        <v>1.3573119085266701E-3</v>
      </c>
      <c r="AG81" s="1">
        <v>7.7717261439797104E-7</v>
      </c>
      <c r="AH81">
        <v>5.6174089577822004</v>
      </c>
      <c r="AI81">
        <v>0.449857521927161</v>
      </c>
      <c r="AJ81">
        <v>3935.8979333440002</v>
      </c>
      <c r="AK81">
        <v>79</v>
      </c>
      <c r="AM81" s="7">
        <v>2284603039.1700001</v>
      </c>
      <c r="AN81">
        <v>14304</v>
      </c>
      <c r="AO81" s="1">
        <f t="shared" si="15"/>
        <v>7.8353427431483332E-3</v>
      </c>
      <c r="AP81" s="5">
        <f t="shared" si="22"/>
        <v>9.0076186131632152</v>
      </c>
      <c r="AQ81" s="3">
        <f t="shared" si="16"/>
        <v>2.3276545112972322E-4</v>
      </c>
      <c r="AR81" s="15">
        <f t="shared" si="17"/>
        <v>2.8402119620481114E-2</v>
      </c>
      <c r="AU81" s="15">
        <v>1</v>
      </c>
      <c r="AV81" s="15">
        <v>0.222</v>
      </c>
      <c r="AW81" s="10">
        <f t="shared" si="23"/>
        <v>0.222</v>
      </c>
    </row>
    <row r="82" spans="1:49" x14ac:dyDescent="0.25">
      <c r="A82" t="s">
        <v>37</v>
      </c>
      <c r="B82">
        <v>7.4929706115063599</v>
      </c>
      <c r="C82">
        <v>6.5917805382043598E-3</v>
      </c>
      <c r="D82">
        <v>7.6295651104755402</v>
      </c>
      <c r="E82">
        <v>-14.2826706639819</v>
      </c>
      <c r="F82" s="1">
        <v>0</v>
      </c>
      <c r="G82" s="1">
        <v>0</v>
      </c>
      <c r="H82">
        <v>3.8703488066156502</v>
      </c>
      <c r="I82">
        <v>-102.259457130578</v>
      </c>
      <c r="J82">
        <v>-100.390511094918</v>
      </c>
      <c r="K82">
        <v>-178.69560854276099</v>
      </c>
      <c r="L82">
        <v>-77.114077059275203</v>
      </c>
      <c r="M82">
        <v>80</v>
      </c>
      <c r="N82">
        <v>85.662383309466904</v>
      </c>
      <c r="O82">
        <v>50.3170515958656</v>
      </c>
      <c r="P82">
        <v>158265.89660781701</v>
      </c>
      <c r="Q82">
        <v>204006.232689097</v>
      </c>
      <c r="R82">
        <v>110.227106295813</v>
      </c>
      <c r="S82">
        <v>712.85617549290896</v>
      </c>
      <c r="T82">
        <v>2.6842301090292198E-3</v>
      </c>
      <c r="U82">
        <v>1.5482907063501499E-3</v>
      </c>
      <c r="V82">
        <v>0.997554121673776</v>
      </c>
      <c r="W82">
        <v>4.4263559240771602E-4</v>
      </c>
      <c r="X82">
        <v>4.5495202746516399E-4</v>
      </c>
      <c r="Y82" s="1">
        <v>0</v>
      </c>
      <c r="Z82">
        <v>1</v>
      </c>
      <c r="AA82">
        <v>6.7145649945426805E-4</v>
      </c>
      <c r="AB82">
        <v>5.8377701317954001E-3</v>
      </c>
      <c r="AC82">
        <v>5.6656698783008001E-3</v>
      </c>
      <c r="AD82">
        <v>8.1735609871361097E-5</v>
      </c>
      <c r="AE82">
        <v>0.83887685637619003</v>
      </c>
      <c r="AF82">
        <v>1.3396929919913701E-3</v>
      </c>
      <c r="AG82" s="1">
        <v>7.6178934422191802E-7</v>
      </c>
      <c r="AH82">
        <v>5.5945131324549697</v>
      </c>
      <c r="AI82">
        <v>0.45473029359619999</v>
      </c>
      <c r="AJ82">
        <v>3867.9804903013101</v>
      </c>
      <c r="AK82">
        <v>80</v>
      </c>
      <c r="AM82" s="7">
        <v>1927362088.8900001</v>
      </c>
      <c r="AN82">
        <v>12178</v>
      </c>
      <c r="AO82" s="1">
        <f t="shared" si="15"/>
        <v>7.676819369746438E-3</v>
      </c>
      <c r="AP82" s="5">
        <f t="shared" si="22"/>
        <v>8.8330052375432899</v>
      </c>
      <c r="AQ82" s="3">
        <f t="shared" si="16"/>
        <v>-1.2073743455353423E-3</v>
      </c>
      <c r="AR82" s="15">
        <f t="shared" si="17"/>
        <v>-0.15170766800197566</v>
      </c>
      <c r="AU82" s="15">
        <v>1</v>
      </c>
      <c r="AV82" s="15">
        <v>0.222</v>
      </c>
      <c r="AW82" s="10">
        <f t="shared" si="23"/>
        <v>0.222</v>
      </c>
    </row>
    <row r="83" spans="1:49" x14ac:dyDescent="0.25">
      <c r="A83" t="s">
        <v>37</v>
      </c>
      <c r="B83">
        <v>8.4210321825238399</v>
      </c>
      <c r="C83">
        <v>6.5217859607558902E-3</v>
      </c>
      <c r="D83">
        <v>7.5514348651160796</v>
      </c>
      <c r="E83">
        <v>-15.797557768712201</v>
      </c>
      <c r="F83" s="1">
        <v>0</v>
      </c>
      <c r="G83" s="1">
        <v>0</v>
      </c>
      <c r="H83">
        <v>3.8881816428531999</v>
      </c>
      <c r="I83">
        <v>-102.297705938538</v>
      </c>
      <c r="J83">
        <v>-100.013126758604</v>
      </c>
      <c r="K83">
        <v>-178.155180160675</v>
      </c>
      <c r="L83">
        <v>-76.802820430960693</v>
      </c>
      <c r="M83">
        <v>81</v>
      </c>
      <c r="N83">
        <v>85.691115942173397</v>
      </c>
      <c r="O83">
        <v>50.332223177988702</v>
      </c>
      <c r="P83">
        <v>156112.89544834901</v>
      </c>
      <c r="Q83">
        <v>202255.70121648401</v>
      </c>
      <c r="R83">
        <v>110.204364016892</v>
      </c>
      <c r="S83">
        <v>711.12954168256101</v>
      </c>
      <c r="T83">
        <v>3.3358116212437801E-3</v>
      </c>
      <c r="U83">
        <v>1.9077904233702201E-3</v>
      </c>
      <c r="V83">
        <v>0.99707557705717198</v>
      </c>
      <c r="W83">
        <v>4.91855895073878E-4</v>
      </c>
      <c r="X83">
        <v>5.2477662438311901E-4</v>
      </c>
      <c r="Y83" s="1">
        <v>0</v>
      </c>
      <c r="Z83">
        <v>1</v>
      </c>
      <c r="AA83">
        <v>6.7754531602309299E-4</v>
      </c>
      <c r="AB83">
        <v>5.7556933844865503E-3</v>
      </c>
      <c r="AC83">
        <v>5.5554156985897002E-3</v>
      </c>
      <c r="AD83">
        <v>8.7433612041513907E-5</v>
      </c>
      <c r="AE83">
        <v>0.83826260131047803</v>
      </c>
      <c r="AF83">
        <v>1.34130787310401E-3</v>
      </c>
      <c r="AG83">
        <v>1.0479789481370999E-6</v>
      </c>
      <c r="AH83">
        <v>5.5051914456917297</v>
      </c>
      <c r="AI83">
        <v>0.45318633713574802</v>
      </c>
      <c r="AJ83">
        <v>3928.49573056896</v>
      </c>
      <c r="AK83">
        <v>81</v>
      </c>
      <c r="AM83" s="7">
        <v>1465900088.26</v>
      </c>
      <c r="AN83">
        <v>9390</v>
      </c>
      <c r="AO83" s="1">
        <f t="shared" si="15"/>
        <v>7.5742688877168032E-3</v>
      </c>
      <c r="AP83" s="5">
        <f t="shared" si="22"/>
        <v>8.7198823926730071</v>
      </c>
      <c r="AQ83" s="3">
        <f t="shared" si="16"/>
        <v>-2.7036055161318816E-4</v>
      </c>
      <c r="AR83" s="15">
        <f t="shared" si="17"/>
        <v>-3.4272275323378176E-2</v>
      </c>
      <c r="AU83" s="15">
        <v>1</v>
      </c>
      <c r="AV83" s="15">
        <v>0.222</v>
      </c>
      <c r="AW83" s="10">
        <f t="shared" si="23"/>
        <v>0.222</v>
      </c>
    </row>
    <row r="84" spans="1:49" x14ac:dyDescent="0.25">
      <c r="A84" t="s">
        <v>37</v>
      </c>
      <c r="B84">
        <v>7.61797602285586</v>
      </c>
      <c r="C84">
        <v>6.36614048522385E-3</v>
      </c>
      <c r="D84">
        <v>7.3774811027240599</v>
      </c>
      <c r="E84">
        <v>-17.252711951054099</v>
      </c>
      <c r="F84" s="1">
        <v>0</v>
      </c>
      <c r="G84" s="1">
        <v>0</v>
      </c>
      <c r="H84">
        <v>3.9140363835376402</v>
      </c>
      <c r="I84">
        <v>-101.68203463850099</v>
      </c>
      <c r="J84">
        <v>-99.118391239373395</v>
      </c>
      <c r="K84">
        <v>-176.877049443933</v>
      </c>
      <c r="L84">
        <v>-75.894898553923696</v>
      </c>
      <c r="M84">
        <v>82</v>
      </c>
      <c r="N84">
        <v>85.596191556548803</v>
      </c>
      <c r="O84">
        <v>50.583228926618297</v>
      </c>
      <c r="P84">
        <v>154303.68740506301</v>
      </c>
      <c r="Q84">
        <v>199818.84360299501</v>
      </c>
      <c r="R84">
        <v>110.13506204114699</v>
      </c>
      <c r="S84">
        <v>708.89296082766896</v>
      </c>
      <c r="T84">
        <v>4.3441384281337403E-3</v>
      </c>
      <c r="U84">
        <v>1.82714871920082E-3</v>
      </c>
      <c r="V84">
        <v>0.997316977923982</v>
      </c>
      <c r="W84">
        <v>3.4254310277741701E-4</v>
      </c>
      <c r="X84">
        <v>5.1333025403936701E-4</v>
      </c>
      <c r="Y84" s="1">
        <v>0</v>
      </c>
      <c r="Z84">
        <v>1</v>
      </c>
      <c r="AA84">
        <v>6.8432805854201E-4</v>
      </c>
      <c r="AB84">
        <v>5.5909191010999398E-3</v>
      </c>
      <c r="AC84">
        <v>5.3944818736117303E-3</v>
      </c>
      <c r="AD84">
        <v>9.0570153965289799E-5</v>
      </c>
      <c r="AE84">
        <v>0.823124390020332</v>
      </c>
      <c r="AF84">
        <v>1.3284438509807901E-3</v>
      </c>
      <c r="AG84" s="1">
        <v>2.8885859216023199E-7</v>
      </c>
      <c r="AH84">
        <v>5.33213092669269</v>
      </c>
      <c r="AI84">
        <v>0.44349379939793099</v>
      </c>
      <c r="AJ84">
        <v>3991.6160034743498</v>
      </c>
      <c r="AK84">
        <v>82</v>
      </c>
      <c r="AM84" s="7">
        <v>1097099217.45</v>
      </c>
      <c r="AN84">
        <v>7110</v>
      </c>
      <c r="AO84" s="1">
        <f t="shared" si="15"/>
        <v>7.4072537831345302E-3</v>
      </c>
      <c r="AP84" s="5">
        <f t="shared" si="22"/>
        <v>8.5353735474978478</v>
      </c>
      <c r="AQ84" s="3">
        <f t="shared" si="16"/>
        <v>-8.2585899312145709E-4</v>
      </c>
      <c r="AR84" s="15">
        <f t="shared" si="17"/>
        <v>-0.10748182484771551</v>
      </c>
      <c r="AU84" s="15">
        <v>1</v>
      </c>
      <c r="AV84" s="15">
        <v>0.222</v>
      </c>
      <c r="AW84" s="10">
        <f t="shared" si="23"/>
        <v>0.222</v>
      </c>
    </row>
    <row r="85" spans="1:49" x14ac:dyDescent="0.25">
      <c r="A85" t="s">
        <v>37</v>
      </c>
      <c r="B85">
        <v>9.8603662172642306</v>
      </c>
      <c r="C85">
        <v>6.2337052771184896E-3</v>
      </c>
      <c r="D85">
        <v>7.2292315818353696</v>
      </c>
      <c r="E85">
        <v>-17.625932408274199</v>
      </c>
      <c r="F85" s="1">
        <v>0</v>
      </c>
      <c r="G85" s="1">
        <v>0</v>
      </c>
      <c r="H85">
        <v>3.9362215939349801</v>
      </c>
      <c r="I85">
        <v>-102.540225902177</v>
      </c>
      <c r="J85">
        <v>-99.903742376701004</v>
      </c>
      <c r="K85">
        <v>-177.61982182624499</v>
      </c>
      <c r="L85">
        <v>-76.564475410022396</v>
      </c>
      <c r="M85">
        <v>83</v>
      </c>
      <c r="N85">
        <v>85.640595393742899</v>
      </c>
      <c r="O85">
        <v>50.999825929495998</v>
      </c>
      <c r="P85">
        <v>153192.49077385201</v>
      </c>
      <c r="Q85">
        <v>197635.608446948</v>
      </c>
      <c r="R85">
        <v>110.074705622086</v>
      </c>
      <c r="S85">
        <v>707.26243815589703</v>
      </c>
      <c r="T85">
        <v>5.0625785430731401E-3</v>
      </c>
      <c r="U85">
        <v>1.67321626919002E-3</v>
      </c>
      <c r="V85">
        <v>0.99720476871270203</v>
      </c>
      <c r="W85">
        <v>3.6343223443552298E-4</v>
      </c>
      <c r="X85">
        <v>7.5858278367186898E-4</v>
      </c>
      <c r="Y85" s="1">
        <v>0</v>
      </c>
      <c r="Z85">
        <v>1</v>
      </c>
      <c r="AA85">
        <v>6.9382388810880805E-4</v>
      </c>
      <c r="AB85">
        <v>5.4479841146400001E-3</v>
      </c>
      <c r="AC85">
        <v>5.2574728871062799E-3</v>
      </c>
      <c r="AD85">
        <v>9.0624683759949395E-5</v>
      </c>
      <c r="AE85">
        <v>0.81751377349152299</v>
      </c>
      <c r="AF85">
        <v>1.3125651679120199E-3</v>
      </c>
      <c r="AG85">
        <v>1.22548761176485E-6</v>
      </c>
      <c r="AH85">
        <v>5.1334164776441904</v>
      </c>
      <c r="AI85">
        <v>0.43079158182470401</v>
      </c>
      <c r="AJ85">
        <v>4036.2301705602399</v>
      </c>
      <c r="AK85">
        <v>83</v>
      </c>
      <c r="AM85" s="7">
        <v>841333159.33000004</v>
      </c>
      <c r="AN85">
        <v>5492</v>
      </c>
      <c r="AO85" s="1">
        <f t="shared" si="15"/>
        <v>7.2638619431271085E-3</v>
      </c>
      <c r="AP85" s="5">
        <f t="shared" si="22"/>
        <v>8.3766896549468903</v>
      </c>
      <c r="AQ85" s="3">
        <f t="shared" si="16"/>
        <v>1.3496797239150931E-3</v>
      </c>
      <c r="AR85" s="15">
        <f t="shared" si="17"/>
        <v>0.17711967655876437</v>
      </c>
      <c r="AU85" s="15">
        <v>1</v>
      </c>
      <c r="AV85" s="15">
        <v>0.222</v>
      </c>
      <c r="AW85" s="10">
        <f t="shared" si="23"/>
        <v>0.222</v>
      </c>
    </row>
    <row r="86" spans="1:49" x14ac:dyDescent="0.25">
      <c r="A86" t="s">
        <v>37</v>
      </c>
      <c r="B86">
        <v>6.3781249070241302</v>
      </c>
      <c r="C86">
        <v>6.0404003514190402E-3</v>
      </c>
      <c r="D86">
        <v>7.0124533154964803</v>
      </c>
      <c r="E86">
        <v>-17.393313442197101</v>
      </c>
      <c r="F86" s="1">
        <v>0</v>
      </c>
      <c r="G86" s="1">
        <v>0</v>
      </c>
      <c r="H86">
        <v>3.96310671290609</v>
      </c>
      <c r="I86">
        <v>-104.645088717747</v>
      </c>
      <c r="J86">
        <v>-101.69065216062501</v>
      </c>
      <c r="K86">
        <v>-179.661369706692</v>
      </c>
      <c r="L86">
        <v>-78.307739770560502</v>
      </c>
      <c r="M86">
        <v>84</v>
      </c>
      <c r="N86">
        <v>85.7018773892664</v>
      </c>
      <c r="O86">
        <v>51.255863478835899</v>
      </c>
      <c r="P86">
        <v>151084.62176385499</v>
      </c>
      <c r="Q86">
        <v>192699.635997212</v>
      </c>
      <c r="R86">
        <v>109.92109733394</v>
      </c>
      <c r="S86">
        <v>706.03549762714704</v>
      </c>
      <c r="T86">
        <v>4.3203607983919303E-3</v>
      </c>
      <c r="U86">
        <v>2.09592768123546E-3</v>
      </c>
      <c r="V86">
        <v>0.99638728694442902</v>
      </c>
      <c r="W86">
        <v>4.0057575309796899E-4</v>
      </c>
      <c r="X86">
        <v>1.1162096212367701E-3</v>
      </c>
      <c r="Y86" s="1">
        <v>0</v>
      </c>
      <c r="Z86">
        <v>1</v>
      </c>
      <c r="AA86">
        <v>7.0039811786578503E-4</v>
      </c>
      <c r="AB86">
        <v>5.2486020576757103E-3</v>
      </c>
      <c r="AC86">
        <v>5.0354379875200798E-3</v>
      </c>
      <c r="AD86">
        <v>9.0519220692573406E-5</v>
      </c>
      <c r="AE86">
        <v>0.80118495822149904</v>
      </c>
      <c r="AF86">
        <v>1.2605770993290601E-3</v>
      </c>
      <c r="AG86" s="1">
        <v>8.6800298503383803E-7</v>
      </c>
      <c r="AH86">
        <v>4.9982067140829196</v>
      </c>
      <c r="AI86">
        <v>0.42449757892606299</v>
      </c>
      <c r="AJ86">
        <v>4090.0501870418302</v>
      </c>
      <c r="AK86">
        <v>84</v>
      </c>
      <c r="AM86" s="7">
        <v>627001180.32000005</v>
      </c>
      <c r="AN86">
        <v>4150</v>
      </c>
      <c r="AO86" s="1">
        <f t="shared" si="15"/>
        <v>6.9964132047149255E-3</v>
      </c>
      <c r="AP86" s="5">
        <f t="shared" si="22"/>
        <v>8.0800442977206455</v>
      </c>
      <c r="AQ86" s="3">
        <f t="shared" si="16"/>
        <v>-1.5192908385733075E-3</v>
      </c>
      <c r="AR86" s="15">
        <f t="shared" si="17"/>
        <v>-0.21063243318809788</v>
      </c>
      <c r="AU86" s="15">
        <v>1</v>
      </c>
      <c r="AV86" s="15">
        <v>0.222</v>
      </c>
      <c r="AW86" s="10">
        <f t="shared" si="23"/>
        <v>0.222</v>
      </c>
    </row>
    <row r="87" spans="1:49" x14ac:dyDescent="0.25">
      <c r="A87" t="s">
        <v>37</v>
      </c>
      <c r="B87">
        <v>7.8567915404211996</v>
      </c>
      <c r="C87">
        <v>5.9309673496666E-3</v>
      </c>
      <c r="D87">
        <v>6.8895259385476502</v>
      </c>
      <c r="E87">
        <v>-18.2794891738641</v>
      </c>
      <c r="F87" s="1">
        <v>0</v>
      </c>
      <c r="G87" s="1">
        <v>0</v>
      </c>
      <c r="H87">
        <v>4.0102594926794897</v>
      </c>
      <c r="I87">
        <v>-105.190361832593</v>
      </c>
      <c r="J87">
        <v>-100.782064197342</v>
      </c>
      <c r="K87">
        <v>-178.542915188184</v>
      </c>
      <c r="L87">
        <v>-78.453613536307998</v>
      </c>
      <c r="M87">
        <v>85</v>
      </c>
      <c r="N87">
        <v>85.455469616797799</v>
      </c>
      <c r="O87">
        <v>51.745979383702597</v>
      </c>
      <c r="P87">
        <v>148767.512782576</v>
      </c>
      <c r="Q87">
        <v>193963.70722780601</v>
      </c>
      <c r="R87">
        <v>109.358345437914</v>
      </c>
      <c r="S87">
        <v>700.751195364468</v>
      </c>
      <c r="T87">
        <v>2.4180831474417699E-3</v>
      </c>
      <c r="U87">
        <v>3.7395121117431E-3</v>
      </c>
      <c r="V87">
        <v>0.99455139532168502</v>
      </c>
      <c r="W87">
        <v>6.3191550477861196E-4</v>
      </c>
      <c r="X87">
        <v>1.0771770617932499E-3</v>
      </c>
      <c r="Y87" s="1">
        <v>0</v>
      </c>
      <c r="Z87">
        <v>1</v>
      </c>
      <c r="AA87">
        <v>7.0175145364581104E-4</v>
      </c>
      <c r="AB87">
        <v>5.0995765191514204E-3</v>
      </c>
      <c r="AC87">
        <v>4.9250547844821996E-3</v>
      </c>
      <c r="AD87">
        <v>1.2829590349844699E-4</v>
      </c>
      <c r="AE87">
        <v>0.78073331404357105</v>
      </c>
      <c r="AF87">
        <v>1.22279660157365E-3</v>
      </c>
      <c r="AG87">
        <v>1.21866769939075E-6</v>
      </c>
      <c r="AH87">
        <v>4.7669787677959299</v>
      </c>
      <c r="AI87">
        <v>0.40862697829717698</v>
      </c>
      <c r="AJ87">
        <v>4107.5630151960504</v>
      </c>
      <c r="AK87">
        <v>85</v>
      </c>
      <c r="AM87" s="7">
        <v>396167886.54000002</v>
      </c>
      <c r="AN87">
        <v>2663</v>
      </c>
      <c r="AO87" s="1">
        <f t="shared" si="15"/>
        <v>6.8496028397016604E-3</v>
      </c>
      <c r="AP87" s="5">
        <f t="shared" si="22"/>
        <v>7.9168330334250303</v>
      </c>
      <c r="AQ87" s="3">
        <f t="shared" si="16"/>
        <v>-5.3947988482858436E-5</v>
      </c>
      <c r="AR87" s="15">
        <f t="shared" si="17"/>
        <v>-7.5840292134915499E-3</v>
      </c>
      <c r="AU87" s="15">
        <v>1</v>
      </c>
      <c r="AV87" s="15">
        <v>0.222</v>
      </c>
      <c r="AW87" s="10">
        <f t="shared" si="23"/>
        <v>0.222</v>
      </c>
    </row>
    <row r="88" spans="1:49" x14ac:dyDescent="0.25">
      <c r="A88" t="s">
        <v>37</v>
      </c>
      <c r="B88">
        <v>6.0703962474978601</v>
      </c>
      <c r="C88">
        <v>6.1169243192060298E-3</v>
      </c>
      <c r="D88">
        <v>7.0983251803282403</v>
      </c>
      <c r="E88">
        <v>-20.402640294384899</v>
      </c>
      <c r="F88" s="1">
        <v>0</v>
      </c>
      <c r="G88" s="1">
        <v>0</v>
      </c>
      <c r="H88">
        <v>4.1562658380218602</v>
      </c>
      <c r="I88">
        <v>-98.887727202619899</v>
      </c>
      <c r="J88">
        <v>-88.330811918415506</v>
      </c>
      <c r="K88">
        <v>-162.52821177449499</v>
      </c>
      <c r="L88">
        <v>-71.821084614211401</v>
      </c>
      <c r="M88">
        <v>86</v>
      </c>
      <c r="N88">
        <v>84.638055640707705</v>
      </c>
      <c r="O88">
        <v>52.651547868835401</v>
      </c>
      <c r="P88">
        <v>146817.50647672499</v>
      </c>
      <c r="Q88">
        <v>205309.16492936501</v>
      </c>
      <c r="R88">
        <v>106.35921258709401</v>
      </c>
      <c r="S88">
        <v>682.23532633806894</v>
      </c>
      <c r="T88">
        <v>2.34095578093869E-3</v>
      </c>
      <c r="U88">
        <v>2.9193304702573998E-3</v>
      </c>
      <c r="V88">
        <v>0.99638189750483797</v>
      </c>
      <c r="W88" s="1">
        <v>0</v>
      </c>
      <c r="X88">
        <v>6.9877202490425299E-4</v>
      </c>
      <c r="Y88" s="1">
        <v>0</v>
      </c>
      <c r="Z88">
        <v>1</v>
      </c>
      <c r="AA88">
        <v>6.9196826143119099E-4</v>
      </c>
      <c r="AB88">
        <v>5.1166086649233203E-3</v>
      </c>
      <c r="AC88">
        <v>4.9753874787982003E-3</v>
      </c>
      <c r="AD88">
        <v>2.9251787445534001E-4</v>
      </c>
      <c r="AE88">
        <v>0.74641387396915104</v>
      </c>
      <c r="AF88">
        <v>1.22844839618844E-3</v>
      </c>
      <c r="AG88">
        <v>1.5809972514659099E-5</v>
      </c>
      <c r="AH88">
        <v>4.4281345819839899</v>
      </c>
      <c r="AI88">
        <v>0.38103386823079</v>
      </c>
      <c r="AJ88">
        <v>4153.2601512773399</v>
      </c>
      <c r="AK88">
        <v>86</v>
      </c>
      <c r="AM88" s="7">
        <v>182934613.06999999</v>
      </c>
      <c r="AN88">
        <v>1246</v>
      </c>
      <c r="AO88" s="1">
        <f t="shared" si="15"/>
        <v>6.8958041364178312E-3</v>
      </c>
      <c r="AP88" s="5">
        <f t="shared" si="22"/>
        <v>7.9682243237787382</v>
      </c>
      <c r="AQ88" s="3">
        <f t="shared" si="16"/>
        <v>-1.6906829277968981E-3</v>
      </c>
      <c r="AR88" s="15">
        <f t="shared" si="17"/>
        <v>-0.23817452912531445</v>
      </c>
      <c r="AU88" s="15">
        <v>1</v>
      </c>
      <c r="AV88" s="15">
        <v>0.222</v>
      </c>
      <c r="AW88" s="10">
        <f t="shared" si="23"/>
        <v>0.222</v>
      </c>
    </row>
    <row r="89" spans="1:49" x14ac:dyDescent="0.25">
      <c r="A89" t="s">
        <v>37</v>
      </c>
      <c r="B89">
        <v>4.65958548482471</v>
      </c>
      <c r="C89">
        <v>7.0977812324243099E-3</v>
      </c>
      <c r="D89">
        <v>8.1925818359657807</v>
      </c>
      <c r="E89">
        <v>-23.202022338016</v>
      </c>
      <c r="F89" s="1">
        <v>0</v>
      </c>
      <c r="G89" s="1">
        <v>0</v>
      </c>
      <c r="H89">
        <v>4.3027229480458402</v>
      </c>
      <c r="I89">
        <v>-97.093712411957597</v>
      </c>
      <c r="J89">
        <v>-71.786188674778799</v>
      </c>
      <c r="K89">
        <v>-140.460405900598</v>
      </c>
      <c r="L89">
        <v>-68.220124306512304</v>
      </c>
      <c r="M89">
        <v>87</v>
      </c>
      <c r="N89">
        <v>83.590843624662796</v>
      </c>
      <c r="O89">
        <v>53.045554375193902</v>
      </c>
      <c r="P89">
        <v>137363.80869186</v>
      </c>
      <c r="Q89">
        <v>182329.36728304101</v>
      </c>
      <c r="R89">
        <v>95.850980566656602</v>
      </c>
      <c r="S89">
        <v>654.52681242318999</v>
      </c>
      <c r="T89">
        <v>3.8612511391592302E-3</v>
      </c>
      <c r="U89">
        <v>4.1946565298401298E-3</v>
      </c>
      <c r="V89">
        <v>0.99580534347015903</v>
      </c>
      <c r="W89" s="1">
        <v>0</v>
      </c>
      <c r="X89" s="1">
        <v>0</v>
      </c>
      <c r="Y89" s="1">
        <v>0</v>
      </c>
      <c r="Z89">
        <v>1</v>
      </c>
      <c r="AA89">
        <v>7.0679304671583101E-4</v>
      </c>
      <c r="AB89">
        <v>5.6921884817640296E-3</v>
      </c>
      <c r="AC89">
        <v>5.1888603241301203E-3</v>
      </c>
      <c r="AD89">
        <v>6.6037019737012303E-4</v>
      </c>
      <c r="AE89">
        <v>0.72974772595604998</v>
      </c>
      <c r="AF89">
        <v>1.22643402196787E-3</v>
      </c>
      <c r="AG89">
        <v>3.8402908375619301E-5</v>
      </c>
      <c r="AH89">
        <v>4.1389707977600603</v>
      </c>
      <c r="AI89">
        <v>0.357926685506675</v>
      </c>
      <c r="AJ89">
        <v>3396.1257127584299</v>
      </c>
      <c r="AK89">
        <v>87</v>
      </c>
      <c r="AM89" s="7">
        <v>94506300.379999995</v>
      </c>
      <c r="AN89">
        <v>688</v>
      </c>
      <c r="AO89" s="1">
        <f t="shared" si="15"/>
        <v>7.1220873928138206E-3</v>
      </c>
      <c r="AP89" s="5">
        <f t="shared" si="22"/>
        <v>8.219547456954345</v>
      </c>
      <c r="AQ89" s="3">
        <f t="shared" si="16"/>
        <v>-3.1536169613243081E-3</v>
      </c>
      <c r="AR89" s="15">
        <f t="shared" si="17"/>
        <v>-0.43310924242156956</v>
      </c>
      <c r="AU89" s="15">
        <v>1</v>
      </c>
      <c r="AV89" s="15">
        <v>0.222</v>
      </c>
      <c r="AW89" s="10">
        <f t="shared" si="23"/>
        <v>0.222</v>
      </c>
    </row>
    <row r="90" spans="1:49" x14ac:dyDescent="0.25">
      <c r="A90" t="s">
        <v>37</v>
      </c>
      <c r="B90">
        <v>8.9493436602112393</v>
      </c>
      <c r="C90">
        <v>7.7963319334235504E-3</v>
      </c>
      <c r="D90">
        <v>8.9646766980107593</v>
      </c>
      <c r="E90">
        <v>-22.1275187932631</v>
      </c>
      <c r="F90" s="1">
        <v>0</v>
      </c>
      <c r="G90" s="1">
        <v>0</v>
      </c>
      <c r="H90">
        <v>4.3301601401680596</v>
      </c>
      <c r="I90">
        <v>-95.626685032641902</v>
      </c>
      <c r="J90">
        <v>-61.215887945748698</v>
      </c>
      <c r="K90">
        <v>-124.213951129953</v>
      </c>
      <c r="L90">
        <v>-66.610298043304198</v>
      </c>
      <c r="M90">
        <v>88</v>
      </c>
      <c r="N90">
        <v>83.215871439297899</v>
      </c>
      <c r="O90">
        <v>54.4721581621627</v>
      </c>
      <c r="P90">
        <v>136731.97339041001</v>
      </c>
      <c r="Q90">
        <v>183219.75989737001</v>
      </c>
      <c r="R90">
        <v>78.305390129558504</v>
      </c>
      <c r="S90">
        <v>640.29187310079499</v>
      </c>
      <c r="T90">
        <v>8.9651605405098294E-3</v>
      </c>
      <c r="U90">
        <v>2.8636164488330998E-3</v>
      </c>
      <c r="V90">
        <v>0.99713638355116596</v>
      </c>
      <c r="W90" s="1">
        <v>0</v>
      </c>
      <c r="X90" s="1">
        <v>0</v>
      </c>
      <c r="Y90" s="1">
        <v>0</v>
      </c>
      <c r="Z90">
        <v>1</v>
      </c>
      <c r="AA90">
        <v>6.9956741384763499E-4</v>
      </c>
      <c r="AB90">
        <v>6.20790598570513E-3</v>
      </c>
      <c r="AC90">
        <v>5.6395890377242E-3</v>
      </c>
      <c r="AD90">
        <v>8.4846702864339798E-4</v>
      </c>
      <c r="AE90">
        <v>0.70589842206357001</v>
      </c>
      <c r="AF90">
        <v>1.1901347306993799E-3</v>
      </c>
      <c r="AG90">
        <v>4.0435715003581497E-5</v>
      </c>
      <c r="AH90">
        <v>3.6813878951535002</v>
      </c>
      <c r="AI90">
        <v>0.31730269932412702</v>
      </c>
      <c r="AJ90">
        <v>2087.7557834539102</v>
      </c>
      <c r="AK90">
        <v>88</v>
      </c>
      <c r="AM90" s="7">
        <v>79851472.459999993</v>
      </c>
      <c r="AN90">
        <v>584</v>
      </c>
      <c r="AO90" s="1">
        <f t="shared" si="15"/>
        <v>7.5292911822712151E-3</v>
      </c>
      <c r="AP90" s="5">
        <f t="shared" si="22"/>
        <v>8.6702271653422365</v>
      </c>
      <c r="AQ90" s="3">
        <f t="shared" si="16"/>
        <v>2.5311545866921626E-4</v>
      </c>
      <c r="AR90" s="15">
        <f t="shared" si="17"/>
        <v>3.2192523857359046E-2</v>
      </c>
      <c r="AU90" s="15">
        <v>1</v>
      </c>
      <c r="AV90" s="15">
        <v>0.222</v>
      </c>
      <c r="AW90" s="10">
        <f t="shared" si="23"/>
        <v>0.222</v>
      </c>
    </row>
    <row r="91" spans="1:49" x14ac:dyDescent="0.25">
      <c r="A91" t="s">
        <v>37</v>
      </c>
      <c r="B91">
        <v>3.1514891003712102</v>
      </c>
      <c r="C91">
        <v>8.0381937728873504E-3</v>
      </c>
      <c r="D91">
        <v>9.2306117204223597</v>
      </c>
      <c r="E91">
        <v>-25.588887850400798</v>
      </c>
      <c r="F91" s="1">
        <v>0</v>
      </c>
      <c r="G91" s="1">
        <v>0</v>
      </c>
      <c r="H91">
        <v>4.2824893829819199</v>
      </c>
      <c r="I91">
        <v>-93.952022968176706</v>
      </c>
      <c r="J91">
        <v>-63.470627950012002</v>
      </c>
      <c r="K91">
        <v>-125.76998266218401</v>
      </c>
      <c r="L91">
        <v>-66.686730892117694</v>
      </c>
      <c r="M91">
        <v>89</v>
      </c>
      <c r="N91">
        <v>83.9053313900029</v>
      </c>
      <c r="O91">
        <v>55.1598396279349</v>
      </c>
      <c r="P91">
        <v>145621.60281889699</v>
      </c>
      <c r="Q91">
        <v>190735.07915449701</v>
      </c>
      <c r="R91">
        <v>72.4926472699252</v>
      </c>
      <c r="S91">
        <v>645.67139347900797</v>
      </c>
      <c r="T91">
        <v>8.3518985291368402E-3</v>
      </c>
      <c r="U91">
        <v>3.9112488784854103E-3</v>
      </c>
      <c r="V91">
        <v>0.99608875112151396</v>
      </c>
      <c r="W91" s="1">
        <v>0</v>
      </c>
      <c r="X91" s="1">
        <v>0</v>
      </c>
      <c r="Y91" s="1">
        <v>0</v>
      </c>
      <c r="Z91">
        <v>1</v>
      </c>
      <c r="AA91">
        <v>7.1280512764151504E-4</v>
      </c>
      <c r="AB91">
        <v>6.5290416670355997E-3</v>
      </c>
      <c r="AC91">
        <v>5.9476757615508297E-3</v>
      </c>
      <c r="AD91">
        <v>7.6781249201598697E-4</v>
      </c>
      <c r="AE91">
        <v>0.68732836192814395</v>
      </c>
      <c r="AF91">
        <v>1.1679577797942501E-3</v>
      </c>
      <c r="AG91">
        <v>2.86081644664474E-5</v>
      </c>
      <c r="AH91">
        <v>3.5183675192224002</v>
      </c>
      <c r="AI91">
        <v>0.30585551474192202</v>
      </c>
      <c r="AJ91">
        <v>1768.32887717687</v>
      </c>
      <c r="AK91">
        <v>89</v>
      </c>
      <c r="AM91" s="7">
        <v>92469717.790000007</v>
      </c>
      <c r="AN91">
        <v>635</v>
      </c>
      <c r="AO91" s="1">
        <f t="shared" si="15"/>
        <v>7.8284386689865954E-3</v>
      </c>
      <c r="AP91" s="5">
        <f t="shared" si="22"/>
        <v>9.0000201704424576</v>
      </c>
      <c r="AQ91" s="3">
        <f t="shared" si="16"/>
        <v>-5.1634816899953223E-3</v>
      </c>
      <c r="AR91" s="15">
        <f t="shared" si="17"/>
        <v>-0.64983532917834808</v>
      </c>
      <c r="AU91" s="15">
        <v>1</v>
      </c>
      <c r="AV91" s="15">
        <v>0.222</v>
      </c>
      <c r="AW91" s="10">
        <f t="shared" si="23"/>
        <v>0.222</v>
      </c>
    </row>
    <row r="92" spans="1:49" x14ac:dyDescent="0.25">
      <c r="A92" t="s">
        <v>37</v>
      </c>
      <c r="B92">
        <v>17.9377140026901</v>
      </c>
      <c r="C92">
        <v>8.2523008864813594E-3</v>
      </c>
      <c r="D92">
        <v>9.4654350820624398</v>
      </c>
      <c r="E92">
        <v>-25.824149976476601</v>
      </c>
      <c r="F92" s="1">
        <v>0</v>
      </c>
      <c r="G92" s="1">
        <v>0</v>
      </c>
      <c r="H92">
        <v>4.2627916703950897</v>
      </c>
      <c r="I92">
        <v>-91.967910490259698</v>
      </c>
      <c r="J92">
        <v>-63.816811872425902</v>
      </c>
      <c r="K92">
        <v>-125.860778991484</v>
      </c>
      <c r="L92">
        <v>-65.5868288199962</v>
      </c>
      <c r="M92">
        <v>90</v>
      </c>
      <c r="N92">
        <v>84.309786773075999</v>
      </c>
      <c r="O92">
        <v>55.082364799182102</v>
      </c>
      <c r="P92">
        <v>150544.55692307599</v>
      </c>
      <c r="Q92">
        <v>195397.361765426</v>
      </c>
      <c r="R92">
        <v>67.752719452465996</v>
      </c>
      <c r="S92">
        <v>648.618517727626</v>
      </c>
      <c r="T92">
        <v>3.8468206114233199E-3</v>
      </c>
      <c r="U92">
        <v>5.6606866944197403E-3</v>
      </c>
      <c r="V92">
        <v>0.99433931330558001</v>
      </c>
      <c r="W92" s="1">
        <v>0</v>
      </c>
      <c r="X92" s="1">
        <v>0</v>
      </c>
      <c r="Y92" s="1">
        <v>0</v>
      </c>
      <c r="Z92">
        <v>1</v>
      </c>
      <c r="AA92">
        <v>7.2341201857029698E-4</v>
      </c>
      <c r="AB92">
        <v>6.7419717017869396E-3</v>
      </c>
      <c r="AC92">
        <v>6.2114165708627702E-3</v>
      </c>
      <c r="AD92">
        <v>7.3901729282256504E-4</v>
      </c>
      <c r="AE92">
        <v>0.69384638224823103</v>
      </c>
      <c r="AF92">
        <v>1.1814700945408201E-3</v>
      </c>
      <c r="AG92">
        <v>4.7814136105801298E-5</v>
      </c>
      <c r="AH92">
        <v>3.53612300842182</v>
      </c>
      <c r="AI92">
        <v>0.31212916848448102</v>
      </c>
      <c r="AJ92">
        <v>1490.64307780441</v>
      </c>
      <c r="AK92">
        <v>90</v>
      </c>
      <c r="AM92" s="7">
        <v>113510595.92</v>
      </c>
      <c r="AN92">
        <v>754</v>
      </c>
      <c r="AO92" s="1">
        <f t="shared" si="15"/>
        <v>8.1162986839738872E-3</v>
      </c>
      <c r="AP92" s="5">
        <f t="shared" si="22"/>
        <v>9.3163383955687689</v>
      </c>
      <c r="AQ92" s="3">
        <f t="shared" si="16"/>
        <v>8.223045591917456E-3</v>
      </c>
      <c r="AR92" s="15">
        <f t="shared" si="17"/>
        <v>0.92540387017521919</v>
      </c>
      <c r="AU92" s="15">
        <v>1</v>
      </c>
      <c r="AV92" s="15">
        <v>0.222</v>
      </c>
      <c r="AW92" s="10">
        <f t="shared" si="23"/>
        <v>0.222</v>
      </c>
    </row>
    <row r="93" spans="1:49" x14ac:dyDescent="0.25">
      <c r="A93" t="s">
        <v>37</v>
      </c>
      <c r="B93">
        <v>8.3005868287197302</v>
      </c>
      <c r="C93">
        <v>8.1485091374343798E-3</v>
      </c>
      <c r="D93">
        <v>9.3516704435867801</v>
      </c>
      <c r="E93">
        <v>-27.746317388034299</v>
      </c>
      <c r="F93" s="1">
        <v>0</v>
      </c>
      <c r="G93" s="1">
        <v>0</v>
      </c>
      <c r="H93">
        <v>4.2458422407806902</v>
      </c>
      <c r="I93">
        <v>-91.912838950213796</v>
      </c>
      <c r="J93">
        <v>-66.7137776667374</v>
      </c>
      <c r="K93">
        <v>-127.709012604324</v>
      </c>
      <c r="L93">
        <v>-65.898281175317194</v>
      </c>
      <c r="M93">
        <v>91</v>
      </c>
      <c r="N93">
        <v>85.1301385067474</v>
      </c>
      <c r="O93">
        <v>55.556631524786297</v>
      </c>
      <c r="P93">
        <v>152483.42054677999</v>
      </c>
      <c r="Q93">
        <v>196086.14507428501</v>
      </c>
      <c r="R93">
        <v>64.946645999566002</v>
      </c>
      <c r="S93">
        <v>652.33530480534705</v>
      </c>
      <c r="T93">
        <v>4.0003075015901399E-3</v>
      </c>
      <c r="U93">
        <v>2.7277128406004501E-3</v>
      </c>
      <c r="V93">
        <v>0.99727228715939897</v>
      </c>
      <c r="W93" s="1">
        <v>0</v>
      </c>
      <c r="X93" s="1">
        <v>0</v>
      </c>
      <c r="Y93" s="1">
        <v>0</v>
      </c>
      <c r="Z93">
        <v>1</v>
      </c>
      <c r="AA93">
        <v>7.4308425052696503E-4</v>
      </c>
      <c r="AB93">
        <v>6.7064305552826603E-3</v>
      </c>
      <c r="AC93">
        <v>6.1787356911978597E-3</v>
      </c>
      <c r="AD93">
        <v>6.7196270521674201E-4</v>
      </c>
      <c r="AE93">
        <v>0.69536444582567802</v>
      </c>
      <c r="AF93">
        <v>1.18308939258231E-3</v>
      </c>
      <c r="AG93">
        <v>2.6997389517222001E-5</v>
      </c>
      <c r="AH93">
        <v>3.48615275788142</v>
      </c>
      <c r="AI93">
        <v>0.31213922659321103</v>
      </c>
      <c r="AJ93">
        <v>1381.3051509269601</v>
      </c>
      <c r="AK93">
        <v>91</v>
      </c>
      <c r="AM93" s="7">
        <v>125493855.11</v>
      </c>
      <c r="AN93">
        <v>823</v>
      </c>
      <c r="AO93" s="1">
        <f t="shared" si="15"/>
        <v>8.1049093343071345E-3</v>
      </c>
      <c r="AP93" s="5">
        <f t="shared" si="22"/>
        <v>9.3038422552319755</v>
      </c>
      <c r="AQ93" s="3">
        <f t="shared" si="16"/>
        <v>-9.0973558791824019E-4</v>
      </c>
      <c r="AR93" s="15">
        <f t="shared" si="17"/>
        <v>-0.10783237709646987</v>
      </c>
      <c r="AU93" s="15">
        <v>1</v>
      </c>
      <c r="AV93" s="15">
        <v>0.222</v>
      </c>
      <c r="AW93" s="10">
        <f t="shared" si="23"/>
        <v>0.222</v>
      </c>
    </row>
    <row r="94" spans="1:49" x14ac:dyDescent="0.25">
      <c r="A94" t="s">
        <v>37</v>
      </c>
      <c r="B94">
        <v>4.4284179072167804</v>
      </c>
      <c r="C94">
        <v>7.9659735745748004E-3</v>
      </c>
      <c r="D94">
        <v>9.1512779139492508</v>
      </c>
      <c r="E94">
        <v>-28.7771084953316</v>
      </c>
      <c r="F94" s="1">
        <v>0</v>
      </c>
      <c r="G94" s="1">
        <v>0</v>
      </c>
      <c r="H94">
        <v>4.2463627246472697</v>
      </c>
      <c r="I94">
        <v>-91.895647760333205</v>
      </c>
      <c r="J94">
        <v>-67.476155543175096</v>
      </c>
      <c r="K94">
        <v>-128.54789026092999</v>
      </c>
      <c r="L94">
        <v>-66.022192833641896</v>
      </c>
      <c r="M94">
        <v>92</v>
      </c>
      <c r="N94">
        <v>85.313110007812895</v>
      </c>
      <c r="O94">
        <v>55.538459628922602</v>
      </c>
      <c r="P94">
        <v>153304.89085393201</v>
      </c>
      <c r="Q94">
        <v>194149.92134884399</v>
      </c>
      <c r="R94">
        <v>64.192197122135696</v>
      </c>
      <c r="S94">
        <v>652.91143879837898</v>
      </c>
      <c r="T94">
        <v>5.5796095834753602E-3</v>
      </c>
      <c r="U94">
        <v>1.51100180171579E-3</v>
      </c>
      <c r="V94">
        <v>0.99848899819828396</v>
      </c>
      <c r="W94" s="1">
        <v>0</v>
      </c>
      <c r="X94" s="1">
        <v>0</v>
      </c>
      <c r="Y94" s="1">
        <v>0</v>
      </c>
      <c r="Z94">
        <v>1</v>
      </c>
      <c r="AA94">
        <v>7.4406632233602304E-4</v>
      </c>
      <c r="AB94">
        <v>6.5456141132482302E-3</v>
      </c>
      <c r="AC94">
        <v>6.0088329715342398E-3</v>
      </c>
      <c r="AD94">
        <v>6.5293989325333496E-4</v>
      </c>
      <c r="AE94">
        <v>0.68612181957654905</v>
      </c>
      <c r="AF94">
        <v>1.1729097738144901E-3</v>
      </c>
      <c r="AG94">
        <v>2.3343784295002702E-5</v>
      </c>
      <c r="AH94">
        <v>3.44578926155675</v>
      </c>
      <c r="AI94">
        <v>0.31188574762982901</v>
      </c>
      <c r="AJ94">
        <v>1312.2246288153599</v>
      </c>
      <c r="AK94">
        <v>92</v>
      </c>
      <c r="AM94" s="7">
        <v>136441352.86000001</v>
      </c>
      <c r="AN94">
        <v>890</v>
      </c>
      <c r="AO94" s="1">
        <f t="shared" si="15"/>
        <v>7.9258090676847526E-3</v>
      </c>
      <c r="AP94" s="5">
        <f t="shared" si="22"/>
        <v>9.1071297496637111</v>
      </c>
      <c r="AQ94" s="3">
        <f t="shared" si="16"/>
        <v>-4.1583680349948637E-3</v>
      </c>
      <c r="AR94" s="15">
        <f t="shared" si="17"/>
        <v>-0.51374164759425944</v>
      </c>
      <c r="AU94" s="15">
        <v>1</v>
      </c>
      <c r="AV94" s="15">
        <v>0.222</v>
      </c>
      <c r="AW94" s="10">
        <f t="shared" si="23"/>
        <v>0.222</v>
      </c>
    </row>
    <row r="95" spans="1:49" x14ac:dyDescent="0.25">
      <c r="A95" t="s">
        <v>37</v>
      </c>
      <c r="B95">
        <v>8.1057282379685098</v>
      </c>
      <c r="C95">
        <v>7.3670028018578398E-3</v>
      </c>
      <c r="D95">
        <v>8.4908554444392603</v>
      </c>
      <c r="E95">
        <v>-29.042342617538999</v>
      </c>
      <c r="F95" s="1">
        <v>0</v>
      </c>
      <c r="G95" s="1">
        <v>0</v>
      </c>
      <c r="H95">
        <v>4.2606698871135196</v>
      </c>
      <c r="I95">
        <v>-91.040341281045897</v>
      </c>
      <c r="J95">
        <v>-68.676276184834094</v>
      </c>
      <c r="K95">
        <v>-130.76205465258801</v>
      </c>
      <c r="L95">
        <v>-65.311531526142304</v>
      </c>
      <c r="M95">
        <v>93</v>
      </c>
      <c r="N95">
        <v>85.459059202875196</v>
      </c>
      <c r="O95">
        <v>55.517329386069903</v>
      </c>
      <c r="P95">
        <v>154583.427558247</v>
      </c>
      <c r="Q95">
        <v>197580.72070182799</v>
      </c>
      <c r="R95">
        <v>65.530527949167507</v>
      </c>
      <c r="S95">
        <v>656.36025454167304</v>
      </c>
      <c r="T95">
        <v>4.0036432515931902E-3</v>
      </c>
      <c r="U95">
        <v>2.7367060033805998E-3</v>
      </c>
      <c r="V95">
        <v>0.99726329399661895</v>
      </c>
      <c r="W95" s="1">
        <v>0</v>
      </c>
      <c r="X95" s="1">
        <v>0</v>
      </c>
      <c r="Y95" s="1">
        <v>0</v>
      </c>
      <c r="Z95">
        <v>1</v>
      </c>
      <c r="AA95">
        <v>7.5266582032259405E-4</v>
      </c>
      <c r="AB95">
        <v>6.0104516553386904E-3</v>
      </c>
      <c r="AC95">
        <v>5.5223773937195198E-3</v>
      </c>
      <c r="AD95">
        <v>5.8191020411232095E-4</v>
      </c>
      <c r="AE95">
        <v>0.67003603070420603</v>
      </c>
      <c r="AF95">
        <v>1.14023671210394E-3</v>
      </c>
      <c r="AG95">
        <v>2.1972256918998201E-5</v>
      </c>
      <c r="AH95">
        <v>3.3867632363861002</v>
      </c>
      <c r="AI95">
        <v>0.30975822617470999</v>
      </c>
      <c r="AJ95">
        <v>1486.5702299724401</v>
      </c>
      <c r="AK95">
        <v>93</v>
      </c>
      <c r="AM95" s="7">
        <v>165868017.77000001</v>
      </c>
      <c r="AN95">
        <v>1073</v>
      </c>
      <c r="AO95" s="1">
        <f t="shared" si="15"/>
        <v>7.4152799261460543E-3</v>
      </c>
      <c r="AP95" s="5">
        <f t="shared" si="22"/>
        <v>8.5442481905326435</v>
      </c>
      <c r="AQ95" s="3">
        <f t="shared" si="16"/>
        <v>-3.9574197175091565E-4</v>
      </c>
      <c r="AR95" s="15">
        <f t="shared" si="17"/>
        <v>-5.1323409946123832E-2</v>
      </c>
      <c r="AU95" s="15">
        <v>1</v>
      </c>
      <c r="AV95" s="15">
        <v>0.222</v>
      </c>
      <c r="AW95" s="10">
        <f t="shared" si="23"/>
        <v>0.222</v>
      </c>
    </row>
    <row r="96" spans="1:49" x14ac:dyDescent="0.25">
      <c r="A96" t="s">
        <v>37</v>
      </c>
      <c r="B96">
        <v>6.1655882882121897</v>
      </c>
      <c r="C96">
        <v>6.7178204107445497E-3</v>
      </c>
      <c r="D96">
        <v>7.7701023452572997</v>
      </c>
      <c r="E96">
        <v>-29.3364248052447</v>
      </c>
      <c r="F96" s="1">
        <v>0</v>
      </c>
      <c r="G96" s="1">
        <v>0</v>
      </c>
      <c r="H96">
        <v>4.2251936226487397</v>
      </c>
      <c r="I96">
        <v>-91.618912953256697</v>
      </c>
      <c r="J96">
        <v>-75.791460383830994</v>
      </c>
      <c r="K96">
        <v>-141.29207541027799</v>
      </c>
      <c r="L96">
        <v>-66.388676833680705</v>
      </c>
      <c r="M96">
        <v>94</v>
      </c>
      <c r="N96">
        <v>85.9955227156169</v>
      </c>
      <c r="O96">
        <v>55.6944628647475</v>
      </c>
      <c r="P96">
        <v>157760.02928072601</v>
      </c>
      <c r="Q96">
        <v>201078.87419772899</v>
      </c>
      <c r="R96">
        <v>68.149065387224894</v>
      </c>
      <c r="S96">
        <v>670.78581147301202</v>
      </c>
      <c r="T96">
        <v>3.0239268190718699E-3</v>
      </c>
      <c r="U96">
        <v>1.7972680048638E-3</v>
      </c>
      <c r="V96">
        <v>0.99820273199513598</v>
      </c>
      <c r="W96" s="1">
        <v>0</v>
      </c>
      <c r="X96" s="1">
        <v>0</v>
      </c>
      <c r="Y96" s="1">
        <v>0</v>
      </c>
      <c r="Z96">
        <v>1</v>
      </c>
      <c r="AA96">
        <v>7.5185611358683196E-4</v>
      </c>
      <c r="AB96">
        <v>5.5385603420022404E-3</v>
      </c>
      <c r="AC96">
        <v>5.1754019872759802E-3</v>
      </c>
      <c r="AD96">
        <v>4.1577728328800502E-4</v>
      </c>
      <c r="AE96">
        <v>0.67532989491878503</v>
      </c>
      <c r="AF96">
        <v>1.14857145298615E-3</v>
      </c>
      <c r="AG96">
        <v>1.15220344056118E-5</v>
      </c>
      <c r="AH96">
        <v>3.3429950438298501</v>
      </c>
      <c r="AI96">
        <v>0.30814399062999198</v>
      </c>
      <c r="AJ96">
        <v>1866.5925463587</v>
      </c>
      <c r="AK96">
        <v>94</v>
      </c>
      <c r="AM96" s="7">
        <v>225912361.93000001</v>
      </c>
      <c r="AN96">
        <v>1432</v>
      </c>
      <c r="AO96" s="1">
        <f t="shared" si="15"/>
        <v>7.075829553848962E-3</v>
      </c>
      <c r="AP96" s="5">
        <f t="shared" si="22"/>
        <v>8.1682220715581408</v>
      </c>
      <c r="AQ96" s="3">
        <f t="shared" si="16"/>
        <v>-1.7866555322265283E-3</v>
      </c>
      <c r="AR96" s="15">
        <f t="shared" si="17"/>
        <v>-0.2451737680246413</v>
      </c>
      <c r="AU96" s="15">
        <v>1</v>
      </c>
      <c r="AV96" s="15">
        <v>0.222</v>
      </c>
      <c r="AW96" s="10">
        <f t="shared" si="23"/>
        <v>0.222</v>
      </c>
    </row>
    <row r="97" spans="1:49" x14ac:dyDescent="0.25">
      <c r="A97" t="s">
        <v>37</v>
      </c>
      <c r="B97">
        <v>7.5670788281252603</v>
      </c>
      <c r="C97">
        <v>6.3088420165840799E-3</v>
      </c>
      <c r="D97">
        <v>7.3133672002496404</v>
      </c>
      <c r="E97">
        <v>-24.427141196436398</v>
      </c>
      <c r="F97" s="1">
        <v>0</v>
      </c>
      <c r="G97" s="1">
        <v>0</v>
      </c>
      <c r="H97">
        <v>4.2079329853763499</v>
      </c>
      <c r="I97">
        <v>-92.082549742017903</v>
      </c>
      <c r="J97">
        <v>-81.570168799180806</v>
      </c>
      <c r="K97">
        <v>-150.60176085685899</v>
      </c>
      <c r="L97">
        <v>-67.0826950683565</v>
      </c>
      <c r="M97">
        <v>95</v>
      </c>
      <c r="N97">
        <v>86.601619360171696</v>
      </c>
      <c r="O97">
        <v>55.416454283070699</v>
      </c>
      <c r="P97">
        <v>159225.52199144399</v>
      </c>
      <c r="Q97">
        <v>199308.48136690501</v>
      </c>
      <c r="R97">
        <v>67.265530664917506</v>
      </c>
      <c r="S97">
        <v>684.57594156405901</v>
      </c>
      <c r="T97">
        <v>3.9155439509325502E-3</v>
      </c>
      <c r="U97">
        <v>1.3728171575964701E-3</v>
      </c>
      <c r="V97">
        <v>0.99806489297097301</v>
      </c>
      <c r="W97" s="1">
        <v>0</v>
      </c>
      <c r="X97">
        <v>5.62289871430183E-4</v>
      </c>
      <c r="Y97" s="1">
        <v>0</v>
      </c>
      <c r="Z97">
        <v>1</v>
      </c>
      <c r="AA97">
        <v>7.88045319792384E-4</v>
      </c>
      <c r="AB97">
        <v>5.2327686708785398E-3</v>
      </c>
      <c r="AC97">
        <v>4.91825415952703E-3</v>
      </c>
      <c r="AD97">
        <v>2.8173429776117098E-4</v>
      </c>
      <c r="AE97">
        <v>0.67766460429546105</v>
      </c>
      <c r="AF97">
        <v>1.1566295479678E-3</v>
      </c>
      <c r="AG97">
        <v>6.2782233628260199E-6</v>
      </c>
      <c r="AH97">
        <v>3.3688373276360202</v>
      </c>
      <c r="AI97">
        <v>0.31410981397971599</v>
      </c>
      <c r="AJ97">
        <v>2096.7424063037802</v>
      </c>
      <c r="AK97">
        <v>95</v>
      </c>
      <c r="AM97" s="7">
        <v>335010498.26999998</v>
      </c>
      <c r="AN97">
        <v>2104</v>
      </c>
      <c r="AO97" s="1">
        <f t="shared" si="15"/>
        <v>6.8629290272872135E-3</v>
      </c>
      <c r="AP97" s="5">
        <f t="shared" si="22"/>
        <v>7.9316589087808476</v>
      </c>
      <c r="AQ97" s="3">
        <f t="shared" si="16"/>
        <v>-3.271324452883374E-4</v>
      </c>
      <c r="AR97" s="15">
        <f t="shared" si="17"/>
        <v>-4.5965173849315977E-2</v>
      </c>
      <c r="AU97" s="15">
        <v>1</v>
      </c>
      <c r="AV97" s="15">
        <v>0.222</v>
      </c>
      <c r="AW97" s="10">
        <f t="shared" si="23"/>
        <v>0.222</v>
      </c>
    </row>
    <row r="98" spans="1:49" x14ac:dyDescent="0.25">
      <c r="A98" t="s">
        <v>37</v>
      </c>
      <c r="B98">
        <v>8.8744641089616305</v>
      </c>
      <c r="C98">
        <v>5.9894815829436201E-3</v>
      </c>
      <c r="D98">
        <v>6.9552741828920999</v>
      </c>
      <c r="E98">
        <v>-19.834613200265899</v>
      </c>
      <c r="F98" s="1">
        <v>0</v>
      </c>
      <c r="G98" s="1">
        <v>0</v>
      </c>
      <c r="H98">
        <v>4.23239491215576</v>
      </c>
      <c r="I98">
        <v>-91.003970023047003</v>
      </c>
      <c r="J98">
        <v>-82.298997506094196</v>
      </c>
      <c r="K98">
        <v>-151.11628134506</v>
      </c>
      <c r="L98">
        <v>-67.045141961916798</v>
      </c>
      <c r="M98">
        <v>96</v>
      </c>
      <c r="N98">
        <v>86.819484779289894</v>
      </c>
      <c r="O98">
        <v>56.0738401861108</v>
      </c>
      <c r="P98">
        <v>166128.69567640399</v>
      </c>
      <c r="Q98">
        <v>211732.12178519799</v>
      </c>
      <c r="R98">
        <v>61.123919818715599</v>
      </c>
      <c r="S98">
        <v>685.20610301710497</v>
      </c>
      <c r="T98">
        <v>2.9181934519875198E-3</v>
      </c>
      <c r="U98">
        <v>1.86001491450511E-3</v>
      </c>
      <c r="V98">
        <v>0.99763157829304105</v>
      </c>
      <c r="W98" s="1">
        <v>0</v>
      </c>
      <c r="X98">
        <v>5.0840679245377804E-4</v>
      </c>
      <c r="Y98" s="1">
        <v>0</v>
      </c>
      <c r="Z98">
        <v>1</v>
      </c>
      <c r="AA98">
        <v>7.8909204599844499E-4</v>
      </c>
      <c r="AB98">
        <v>4.9488430563877301E-3</v>
      </c>
      <c r="AC98">
        <v>4.7849280143925001E-3</v>
      </c>
      <c r="AD98">
        <v>2.4619729887665799E-4</v>
      </c>
      <c r="AE98">
        <v>0.65092924234122795</v>
      </c>
      <c r="AF98">
        <v>1.1082952362489E-3</v>
      </c>
      <c r="AG98">
        <v>5.3388436292543896E-6</v>
      </c>
      <c r="AH98">
        <v>3.2204761731876701</v>
      </c>
      <c r="AI98">
        <v>0.303011461839515</v>
      </c>
      <c r="AJ98">
        <v>1986.07806584788</v>
      </c>
      <c r="AK98">
        <v>96</v>
      </c>
      <c r="AM98" s="7">
        <v>369636347.88</v>
      </c>
      <c r="AN98">
        <v>2225</v>
      </c>
      <c r="AO98" s="1">
        <f t="shared" ref="AO98:AO116" si="24">AA98+AC98*$AO$2+AF98*AU98</f>
        <v>6.6823152966398449E-3</v>
      </c>
      <c r="AP98" s="5">
        <f t="shared" si="22"/>
        <v>7.7305332040022652</v>
      </c>
      <c r="AQ98" s="3">
        <f t="shared" ref="AQ98:AQ116" si="25">(1-(1-B98/100)^(1/12))- AO98</f>
        <v>1.0321174446877033E-3</v>
      </c>
      <c r="AR98" s="15">
        <f t="shared" ref="AR98:AR116" si="26">B98/AP98-1</f>
        <v>0.14797567965520497</v>
      </c>
      <c r="AU98" s="15">
        <v>1</v>
      </c>
      <c r="AV98" s="15">
        <v>0.222</v>
      </c>
      <c r="AW98" s="10">
        <f t="shared" si="23"/>
        <v>0.222</v>
      </c>
    </row>
    <row r="99" spans="1:49" x14ac:dyDescent="0.25">
      <c r="A99" t="s">
        <v>37</v>
      </c>
      <c r="B99">
        <v>8.4976794682507695</v>
      </c>
      <c r="C99">
        <v>5.9517144711307797E-3</v>
      </c>
      <c r="D99">
        <v>6.9128428614404198</v>
      </c>
      <c r="E99">
        <v>-19.836581197911201</v>
      </c>
      <c r="F99" s="1">
        <v>0</v>
      </c>
      <c r="G99" s="1">
        <v>0</v>
      </c>
      <c r="H99">
        <v>4.2971358021792101</v>
      </c>
      <c r="I99">
        <v>-88.229915788</v>
      </c>
      <c r="J99">
        <v>-78.464660936456994</v>
      </c>
      <c r="K99">
        <v>-144.518731838191</v>
      </c>
      <c r="L99">
        <v>-64.741132000395098</v>
      </c>
      <c r="M99">
        <v>97</v>
      </c>
      <c r="N99">
        <v>87.451171257619606</v>
      </c>
      <c r="O99">
        <v>57.792696645055898</v>
      </c>
      <c r="P99">
        <v>169626.506164736</v>
      </c>
      <c r="Q99">
        <v>219139.449185359</v>
      </c>
      <c r="R99">
        <v>52.527288744584801</v>
      </c>
      <c r="S99">
        <v>676.95945909219097</v>
      </c>
      <c r="T99">
        <v>1.5718639740233201E-3</v>
      </c>
      <c r="U99">
        <v>9.9788258176436505E-4</v>
      </c>
      <c r="V99">
        <v>0.99900211741823497</v>
      </c>
      <c r="W99" s="1">
        <v>0</v>
      </c>
      <c r="X99" s="1">
        <v>0</v>
      </c>
      <c r="Y99" s="1">
        <v>0</v>
      </c>
      <c r="Z99">
        <v>1</v>
      </c>
      <c r="AA99">
        <v>7.6299319706676298E-4</v>
      </c>
      <c r="AB99">
        <v>4.8835120108770098E-3</v>
      </c>
      <c r="AC99">
        <v>4.74078721496123E-3</v>
      </c>
      <c r="AD99">
        <v>2.9647502254385202E-4</v>
      </c>
      <c r="AE99">
        <v>0.58834676120202201</v>
      </c>
      <c r="AF99">
        <v>1.0148210981380701E-3</v>
      </c>
      <c r="AG99">
        <v>8.5951196278219898E-6</v>
      </c>
      <c r="AH99">
        <v>2.9526038612593801</v>
      </c>
      <c r="AI99">
        <v>0.279287563533273</v>
      </c>
      <c r="AJ99">
        <v>1612.09795520128</v>
      </c>
      <c r="AK99">
        <v>97</v>
      </c>
      <c r="AM99" s="7">
        <v>263599590.58000001</v>
      </c>
      <c r="AN99">
        <v>1554</v>
      </c>
      <c r="AO99" s="1">
        <f t="shared" si="24"/>
        <v>6.5186015101660628E-3</v>
      </c>
      <c r="AP99" s="5">
        <f t="shared" si="22"/>
        <v>7.5478788365238252</v>
      </c>
      <c r="AQ99" s="3">
        <f t="shared" si="25"/>
        <v>8.5457005836894577E-4</v>
      </c>
      <c r="AR99" s="15">
        <f t="shared" si="26"/>
        <v>0.12583676186359871</v>
      </c>
      <c r="AU99" s="15">
        <v>1</v>
      </c>
      <c r="AV99" s="15">
        <v>0.222</v>
      </c>
      <c r="AW99" s="10">
        <f t="shared" si="23"/>
        <v>0.222</v>
      </c>
    </row>
    <row r="100" spans="1:49" x14ac:dyDescent="0.25">
      <c r="A100" t="s">
        <v>37</v>
      </c>
      <c r="B100">
        <v>9.4332229377883099</v>
      </c>
      <c r="C100">
        <v>5.9084873248707497E-3</v>
      </c>
      <c r="D100">
        <v>6.8642554264813196</v>
      </c>
      <c r="E100">
        <v>-22.0787241537118</v>
      </c>
      <c r="F100" s="1">
        <v>0</v>
      </c>
      <c r="G100" s="1">
        <v>0</v>
      </c>
      <c r="H100">
        <v>4.3522634533163602</v>
      </c>
      <c r="I100">
        <v>-87.263825166933401</v>
      </c>
      <c r="J100">
        <v>-75.492010780595507</v>
      </c>
      <c r="K100">
        <v>-140.14878711833001</v>
      </c>
      <c r="L100">
        <v>-63.712820473271499</v>
      </c>
      <c r="M100">
        <v>98</v>
      </c>
      <c r="N100">
        <v>87.495048791166496</v>
      </c>
      <c r="O100">
        <v>59.0547953929931</v>
      </c>
      <c r="P100">
        <v>169291.138192307</v>
      </c>
      <c r="Q100">
        <v>218343.79476066801</v>
      </c>
      <c r="R100">
        <v>50.615083741503298</v>
      </c>
      <c r="S100">
        <v>672.18299050111102</v>
      </c>
      <c r="T100">
        <v>4.5577869044498296E-3</v>
      </c>
      <c r="U100" s="1">
        <v>0</v>
      </c>
      <c r="V100">
        <v>1</v>
      </c>
      <c r="W100" s="1">
        <v>0</v>
      </c>
      <c r="X100" s="1">
        <v>0</v>
      </c>
      <c r="Y100" s="1">
        <v>0</v>
      </c>
      <c r="Z100">
        <v>1</v>
      </c>
      <c r="AA100">
        <v>7.4878510734915297E-4</v>
      </c>
      <c r="AB100">
        <v>4.8194484713924499E-3</v>
      </c>
      <c r="AC100">
        <v>4.6703142657807204E-3</v>
      </c>
      <c r="AD100">
        <v>3.2833561729753798E-4</v>
      </c>
      <c r="AE100">
        <v>0.54896623315428394</v>
      </c>
      <c r="AF100" s="1">
        <v>9.4486443107176998E-4</v>
      </c>
      <c r="AG100">
        <v>1.18933536882617E-5</v>
      </c>
      <c r="AH100">
        <v>2.66296513219145</v>
      </c>
      <c r="AI100">
        <v>0.25179884778860701</v>
      </c>
      <c r="AJ100">
        <v>1557.07450867951</v>
      </c>
      <c r="AK100">
        <v>98</v>
      </c>
      <c r="AM100" s="7">
        <v>176062783.72</v>
      </c>
      <c r="AN100">
        <v>1040</v>
      </c>
      <c r="AO100" s="1">
        <f t="shared" si="24"/>
        <v>6.363963804201643E-3</v>
      </c>
      <c r="AP100" s="5">
        <f t="shared" si="22"/>
        <v>7.3750462568547448</v>
      </c>
      <c r="AQ100" s="3">
        <f t="shared" si="25"/>
        <v>1.8589366063925042E-3</v>
      </c>
      <c r="AR100" s="15">
        <f t="shared" si="26"/>
        <v>0.27907305381584435</v>
      </c>
      <c r="AU100" s="15">
        <v>1</v>
      </c>
      <c r="AV100" s="15">
        <v>0.222</v>
      </c>
      <c r="AW100" s="10">
        <f t="shared" si="23"/>
        <v>0.222</v>
      </c>
    </row>
    <row r="101" spans="1:49" x14ac:dyDescent="0.25">
      <c r="A101" t="s">
        <v>37</v>
      </c>
      <c r="B101">
        <v>5.39094179342022</v>
      </c>
      <c r="C101">
        <v>6.2297216348328396E-3</v>
      </c>
      <c r="D101">
        <v>7.2247688782077102</v>
      </c>
      <c r="E101">
        <v>-26.955692698751601</v>
      </c>
      <c r="F101" s="1">
        <v>0</v>
      </c>
      <c r="G101" s="1">
        <v>0</v>
      </c>
      <c r="H101">
        <v>4.4364744834858296</v>
      </c>
      <c r="I101">
        <v>-89.237804449573204</v>
      </c>
      <c r="J101">
        <v>-71.073019015341202</v>
      </c>
      <c r="K101">
        <v>-134.142341036869</v>
      </c>
      <c r="L101">
        <v>-63.970135366902198</v>
      </c>
      <c r="M101">
        <v>99</v>
      </c>
      <c r="N101">
        <v>86.662534606690997</v>
      </c>
      <c r="O101">
        <v>59.442743059935601</v>
      </c>
      <c r="P101">
        <v>157841.547615658</v>
      </c>
      <c r="Q101">
        <v>198506.78661140901</v>
      </c>
      <c r="R101">
        <v>50.504603879640797</v>
      </c>
      <c r="S101">
        <v>659.68205856185602</v>
      </c>
      <c r="T101">
        <v>5.1059087391170299E-3</v>
      </c>
      <c r="U101" s="1">
        <v>0</v>
      </c>
      <c r="V101">
        <v>0.99817004202670401</v>
      </c>
      <c r="W101" s="1">
        <v>0</v>
      </c>
      <c r="X101">
        <v>1.8299579732951E-3</v>
      </c>
      <c r="Y101" s="1">
        <v>0</v>
      </c>
      <c r="Z101">
        <v>1</v>
      </c>
      <c r="AA101">
        <v>7.5719024160329697E-4</v>
      </c>
      <c r="AB101">
        <v>4.9764109532679599E-3</v>
      </c>
      <c r="AC101">
        <v>4.6410419701857601E-3</v>
      </c>
      <c r="AD101">
        <v>4.7051481985813299E-4</v>
      </c>
      <c r="AE101">
        <v>0.54452309525509202</v>
      </c>
      <c r="AF101" s="1">
        <v>9.3787779781536601E-4</v>
      </c>
      <c r="AG101">
        <v>2.5641608384860299E-5</v>
      </c>
      <c r="AH101">
        <v>2.4651013907384498</v>
      </c>
      <c r="AI101">
        <v>0.23326763623392399</v>
      </c>
      <c r="AJ101">
        <v>1566.0150490332101</v>
      </c>
      <c r="AK101">
        <v>99</v>
      </c>
      <c r="AM101" s="7">
        <v>88706949.760000005</v>
      </c>
      <c r="AN101">
        <v>562</v>
      </c>
      <c r="AO101" s="1">
        <f t="shared" si="24"/>
        <v>6.336110009604423E-3</v>
      </c>
      <c r="AP101" s="5">
        <f t="shared" si="22"/>
        <v>7.3438836884770602</v>
      </c>
      <c r="AQ101" s="3">
        <f t="shared" si="25"/>
        <v>-1.7286767958007874E-3</v>
      </c>
      <c r="AR101" s="15">
        <f t="shared" si="26"/>
        <v>-0.26592767231881798</v>
      </c>
      <c r="AU101" s="15">
        <v>1</v>
      </c>
      <c r="AV101" s="15">
        <v>0.222</v>
      </c>
      <c r="AW101" s="10">
        <f t="shared" si="23"/>
        <v>0.222</v>
      </c>
    </row>
    <row r="102" spans="1:49" x14ac:dyDescent="0.25">
      <c r="A102" t="s">
        <v>37</v>
      </c>
      <c r="B102">
        <v>3.1183503900780298</v>
      </c>
      <c r="C102">
        <v>7.1867293190694403E-3</v>
      </c>
      <c r="D102">
        <v>8.2912268590447606</v>
      </c>
      <c r="E102">
        <v>-34.527161268725401</v>
      </c>
      <c r="F102" s="1">
        <v>0</v>
      </c>
      <c r="G102" s="1">
        <v>0</v>
      </c>
      <c r="H102">
        <v>4.5663867512363003</v>
      </c>
      <c r="I102">
        <v>-92.667396203703703</v>
      </c>
      <c r="J102">
        <v>-58.628608199494799</v>
      </c>
      <c r="K102">
        <v>-120.60794404741</v>
      </c>
      <c r="L102">
        <v>-64.3859056623117</v>
      </c>
      <c r="M102">
        <v>100</v>
      </c>
      <c r="N102">
        <v>84.602248119859397</v>
      </c>
      <c r="O102">
        <v>57.047560891991701</v>
      </c>
      <c r="P102">
        <v>140727.74097560899</v>
      </c>
      <c r="Q102">
        <v>185372.682210851</v>
      </c>
      <c r="R102">
        <v>50.4721967328652</v>
      </c>
      <c r="S102">
        <v>636.71713891354</v>
      </c>
      <c r="T102">
        <v>2.9008824508672702E-3</v>
      </c>
      <c r="U102">
        <v>9.2455021669952103E-3</v>
      </c>
      <c r="V102">
        <v>0.99075449783300396</v>
      </c>
      <c r="W102" s="1">
        <v>0</v>
      </c>
      <c r="X102" s="1">
        <v>0</v>
      </c>
      <c r="Y102" s="1">
        <v>0</v>
      </c>
      <c r="Z102">
        <v>1</v>
      </c>
      <c r="AA102">
        <v>8.0567190095848695E-4</v>
      </c>
      <c r="AB102">
        <v>5.4613998300617203E-3</v>
      </c>
      <c r="AC102">
        <v>4.9057696739173698E-3</v>
      </c>
      <c r="AD102">
        <v>8.7367558425105896E-4</v>
      </c>
      <c r="AE102">
        <v>0.58530621387541304</v>
      </c>
      <c r="AF102">
        <v>1.02849180875438E-3</v>
      </c>
      <c r="AG102">
        <v>4.5982670632332403E-5</v>
      </c>
      <c r="AH102">
        <v>2.5958567522349099</v>
      </c>
      <c r="AI102">
        <v>0.24941641104168799</v>
      </c>
      <c r="AJ102">
        <v>1500.9500577335</v>
      </c>
      <c r="AK102">
        <v>100</v>
      </c>
      <c r="AM102" s="7">
        <v>28849186.899999999</v>
      </c>
      <c r="AN102">
        <v>205</v>
      </c>
      <c r="AO102" s="1">
        <f t="shared" si="24"/>
        <v>6.7399333836302361E-3</v>
      </c>
      <c r="AP102" s="5">
        <f t="shared" si="22"/>
        <v>7.7947385773168287</v>
      </c>
      <c r="AQ102" s="3">
        <f t="shared" si="25"/>
        <v>-4.103410170809973E-3</v>
      </c>
      <c r="AR102" s="15">
        <f t="shared" si="26"/>
        <v>-0.59994163253240818</v>
      </c>
      <c r="AU102" s="15">
        <v>1</v>
      </c>
      <c r="AV102" s="15">
        <v>0.222</v>
      </c>
      <c r="AW102" s="10">
        <f t="shared" si="23"/>
        <v>0.222</v>
      </c>
    </row>
    <row r="103" spans="1:49" x14ac:dyDescent="0.25">
      <c r="A103" t="s">
        <v>37</v>
      </c>
      <c r="B103">
        <v>13.3434730567456</v>
      </c>
      <c r="C103">
        <v>8.7012047062405094E-3</v>
      </c>
      <c r="D103">
        <v>9.9559665434379294</v>
      </c>
      <c r="E103">
        <v>-47.683942058607201</v>
      </c>
      <c r="F103" s="1">
        <v>0</v>
      </c>
      <c r="G103" s="1">
        <v>0</v>
      </c>
      <c r="H103">
        <v>4.6119007560933696</v>
      </c>
      <c r="I103">
        <v>-97.439823755025202</v>
      </c>
      <c r="J103">
        <v>-42.565967347821598</v>
      </c>
      <c r="K103">
        <v>-106.070394162445</v>
      </c>
      <c r="L103">
        <v>-67.020988418063993</v>
      </c>
      <c r="M103">
        <v>101</v>
      </c>
      <c r="N103">
        <v>83.938308890504899</v>
      </c>
      <c r="O103">
        <v>53.962851711368799</v>
      </c>
      <c r="P103">
        <v>131146.60680000001</v>
      </c>
      <c r="Q103">
        <v>152417.020552059</v>
      </c>
      <c r="R103">
        <v>50.220935912159597</v>
      </c>
      <c r="S103">
        <v>596.44487189339895</v>
      </c>
      <c r="T103" s="1">
        <v>0</v>
      </c>
      <c r="U103" s="1">
        <v>0</v>
      </c>
      <c r="V103">
        <v>1</v>
      </c>
      <c r="W103" s="1">
        <v>0</v>
      </c>
      <c r="X103" s="1">
        <v>0</v>
      </c>
      <c r="Y103" s="1">
        <v>0</v>
      </c>
      <c r="Z103">
        <v>1</v>
      </c>
      <c r="AA103">
        <v>8.0902244901898904E-4</v>
      </c>
      <c r="AB103">
        <v>6.4551041329408603E-3</v>
      </c>
      <c r="AC103">
        <v>5.3850430769139101E-3</v>
      </c>
      <c r="AD103">
        <v>1.39371497810838E-3</v>
      </c>
      <c r="AE103">
        <v>0.70188824705609498</v>
      </c>
      <c r="AF103">
        <v>1.21482592070766E-3</v>
      </c>
      <c r="AG103">
        <v>4.3146616583278599E-5</v>
      </c>
      <c r="AH103">
        <v>3.1698438043241701</v>
      </c>
      <c r="AI103">
        <v>0.31243733729470602</v>
      </c>
      <c r="AJ103">
        <v>1217.38515076504</v>
      </c>
      <c r="AK103">
        <v>101</v>
      </c>
      <c r="AM103" s="7">
        <v>16393325.85</v>
      </c>
      <c r="AN103">
        <v>125</v>
      </c>
      <c r="AO103" s="1">
        <f t="shared" si="24"/>
        <v>7.4088914466405587E-3</v>
      </c>
      <c r="AP103" s="5">
        <f t="shared" si="22"/>
        <v>8.537184404031029</v>
      </c>
      <c r="AQ103" s="3">
        <f t="shared" si="25"/>
        <v>4.4549916788778898E-3</v>
      </c>
      <c r="AR103" s="15">
        <f t="shared" si="26"/>
        <v>0.56298287881015785</v>
      </c>
      <c r="AU103" s="15">
        <v>1</v>
      </c>
      <c r="AV103" s="15">
        <v>0.222</v>
      </c>
      <c r="AW103" s="10">
        <f t="shared" si="23"/>
        <v>0.222</v>
      </c>
    </row>
    <row r="104" spans="1:49" x14ac:dyDescent="0.25">
      <c r="A104" t="s">
        <v>37</v>
      </c>
      <c r="B104">
        <v>15.6702833634369</v>
      </c>
      <c r="C104">
        <v>9.3135827833054994E-3</v>
      </c>
      <c r="D104">
        <v>10.621203238939801</v>
      </c>
      <c r="E104">
        <v>-61.976482934408097</v>
      </c>
      <c r="F104" s="1">
        <v>0</v>
      </c>
      <c r="G104" s="1">
        <v>0</v>
      </c>
      <c r="H104">
        <v>4.5391198924802296</v>
      </c>
      <c r="I104">
        <v>-101.267429048312</v>
      </c>
      <c r="J104">
        <v>-42.545673585366998</v>
      </c>
      <c r="K104">
        <v>-108.74171452191</v>
      </c>
      <c r="L104">
        <v>-67.7847380464097</v>
      </c>
      <c r="M104">
        <v>102</v>
      </c>
      <c r="N104">
        <v>84.909695806669106</v>
      </c>
      <c r="O104">
        <v>53.332718280613598</v>
      </c>
      <c r="P104">
        <v>119130.183495934</v>
      </c>
      <c r="Q104">
        <v>136318.356007956</v>
      </c>
      <c r="R104">
        <v>50.254163164892397</v>
      </c>
      <c r="S104">
        <v>579.17168027311595</v>
      </c>
      <c r="T104" s="1">
        <v>0</v>
      </c>
      <c r="U104" s="1">
        <v>0</v>
      </c>
      <c r="V104">
        <v>1</v>
      </c>
      <c r="W104" s="1">
        <v>0</v>
      </c>
      <c r="X104" s="1">
        <v>0</v>
      </c>
      <c r="Y104" s="1">
        <v>0</v>
      </c>
      <c r="Z104">
        <v>1</v>
      </c>
      <c r="AA104">
        <v>8.5846277654463203E-4</v>
      </c>
      <c r="AB104">
        <v>6.9136115520598701E-3</v>
      </c>
      <c r="AC104">
        <v>5.6774096024752897E-3</v>
      </c>
      <c r="AD104">
        <v>1.51116551810791E-3</v>
      </c>
      <c r="AE104">
        <v>0.75835807121496102</v>
      </c>
      <c r="AF104">
        <v>1.3012069827402399E-3</v>
      </c>
      <c r="AG104">
        <v>3.0111560194914901E-5</v>
      </c>
      <c r="AH104">
        <v>3.2533124407818002</v>
      </c>
      <c r="AI104">
        <v>0.32236897948947801</v>
      </c>
      <c r="AJ104">
        <v>756.66800687869704</v>
      </c>
      <c r="AK104">
        <v>102</v>
      </c>
      <c r="AM104" s="7">
        <v>14653012.57</v>
      </c>
      <c r="AN104">
        <v>123</v>
      </c>
      <c r="AO104" s="1">
        <f t="shared" si="24"/>
        <v>7.837079361760162E-3</v>
      </c>
      <c r="AP104" s="5">
        <f t="shared" si="22"/>
        <v>9.0095297984570841</v>
      </c>
      <c r="AQ104" s="3">
        <f t="shared" si="25"/>
        <v>6.2655233916659569E-3</v>
      </c>
      <c r="AR104" s="15">
        <f t="shared" si="26"/>
        <v>0.73930090848031771</v>
      </c>
      <c r="AU104" s="15">
        <v>1</v>
      </c>
      <c r="AV104" s="15">
        <v>0.222</v>
      </c>
      <c r="AW104" s="10">
        <f t="shared" si="23"/>
        <v>0.222</v>
      </c>
    </row>
    <row r="105" spans="1:49" x14ac:dyDescent="0.25">
      <c r="A105" t="s">
        <v>37</v>
      </c>
      <c r="B105">
        <v>14.6686167563445</v>
      </c>
      <c r="C105">
        <v>9.1682050348934098E-3</v>
      </c>
      <c r="D105">
        <v>10.463686023367799</v>
      </c>
      <c r="E105">
        <v>-58.240956024670602</v>
      </c>
      <c r="F105" s="1">
        <v>0</v>
      </c>
      <c r="G105" s="1">
        <v>0</v>
      </c>
      <c r="H105">
        <v>4.58473021431025</v>
      </c>
      <c r="I105">
        <v>-101.403560078927</v>
      </c>
      <c r="J105">
        <v>-41.5940660991646</v>
      </c>
      <c r="K105">
        <v>-107.47262085209999</v>
      </c>
      <c r="L105">
        <v>-67.909383693848199</v>
      </c>
      <c r="M105">
        <v>103</v>
      </c>
      <c r="N105">
        <v>85.622187378179902</v>
      </c>
      <c r="O105">
        <v>53.389505268705399</v>
      </c>
      <c r="P105">
        <v>119090.15668789799</v>
      </c>
      <c r="Q105">
        <v>135552.29053981</v>
      </c>
      <c r="R105">
        <v>50.353766799895801</v>
      </c>
      <c r="S105">
        <v>581.39709890295205</v>
      </c>
      <c r="T105" s="1">
        <v>0</v>
      </c>
      <c r="U105" s="1">
        <v>0</v>
      </c>
      <c r="V105">
        <v>1</v>
      </c>
      <c r="W105" s="1">
        <v>0</v>
      </c>
      <c r="X105" s="1">
        <v>0</v>
      </c>
      <c r="Y105" s="1">
        <v>0</v>
      </c>
      <c r="Z105">
        <v>1</v>
      </c>
      <c r="AA105">
        <v>8.7095355810192095E-4</v>
      </c>
      <c r="AB105">
        <v>6.7625286687282302E-3</v>
      </c>
      <c r="AC105">
        <v>5.6470320569998898E-3</v>
      </c>
      <c r="AD105">
        <v>1.49569450410938E-3</v>
      </c>
      <c r="AE105">
        <v>0.75694139841700203</v>
      </c>
      <c r="AF105">
        <v>1.3180508074034101E-3</v>
      </c>
      <c r="AG105">
        <v>3.9116456185145902E-5</v>
      </c>
      <c r="AH105">
        <v>3.24683133036253</v>
      </c>
      <c r="AI105">
        <v>0.32519684716361802</v>
      </c>
      <c r="AJ105">
        <v>920.91115206083805</v>
      </c>
      <c r="AK105">
        <v>103</v>
      </c>
      <c r="AM105" s="7">
        <v>18697154.600000001</v>
      </c>
      <c r="AN105">
        <v>157</v>
      </c>
      <c r="AO105" s="1">
        <f t="shared" si="24"/>
        <v>7.8360364225052211E-3</v>
      </c>
      <c r="AP105" s="5">
        <f t="shared" si="22"/>
        <v>9.0083820262933489</v>
      </c>
      <c r="AQ105" s="3">
        <f t="shared" si="25"/>
        <v>5.295966695979171E-3</v>
      </c>
      <c r="AR105" s="15">
        <f t="shared" si="26"/>
        <v>0.6283297836981443</v>
      </c>
      <c r="AU105" s="15">
        <v>1</v>
      </c>
      <c r="AV105" s="15">
        <v>0.222</v>
      </c>
      <c r="AW105" s="10">
        <f t="shared" si="23"/>
        <v>0.222</v>
      </c>
    </row>
    <row r="106" spans="1:49" x14ac:dyDescent="0.25">
      <c r="A106" t="s">
        <v>37</v>
      </c>
      <c r="B106">
        <v>9.66843406668489</v>
      </c>
      <c r="C106">
        <v>9.0879703739915104E-3</v>
      </c>
      <c r="D106">
        <v>10.376642597195801</v>
      </c>
      <c r="E106">
        <v>-57.6364410392585</v>
      </c>
      <c r="F106" s="1">
        <v>0</v>
      </c>
      <c r="G106" s="1">
        <v>0</v>
      </c>
      <c r="H106">
        <v>4.6095715180504699</v>
      </c>
      <c r="I106">
        <v>-101.92058611958301</v>
      </c>
      <c r="J106">
        <v>-40.245165656626298</v>
      </c>
      <c r="K106">
        <v>-104.56764106037301</v>
      </c>
      <c r="L106">
        <v>-68.649602939529601</v>
      </c>
      <c r="M106">
        <v>104</v>
      </c>
      <c r="N106">
        <v>85.645498281560705</v>
      </c>
      <c r="O106">
        <v>53.314399774904501</v>
      </c>
      <c r="P106">
        <v>119875.19968253899</v>
      </c>
      <c r="Q106">
        <v>146639.40581222501</v>
      </c>
      <c r="R106">
        <v>50.445105331356999</v>
      </c>
      <c r="S106">
        <v>578.47145243347097</v>
      </c>
      <c r="T106" s="1">
        <v>0</v>
      </c>
      <c r="U106">
        <v>4.92852691559855E-3</v>
      </c>
      <c r="V106">
        <v>0.99507147308440103</v>
      </c>
      <c r="W106" s="1">
        <v>0</v>
      </c>
      <c r="X106" s="1">
        <v>0</v>
      </c>
      <c r="Y106" s="1">
        <v>0</v>
      </c>
      <c r="Z106">
        <v>1</v>
      </c>
      <c r="AA106">
        <v>9.2212487310311495E-4</v>
      </c>
      <c r="AB106">
        <v>6.5754277308619899E-3</v>
      </c>
      <c r="AC106">
        <v>5.5085174552625604E-3</v>
      </c>
      <c r="AD106">
        <v>1.5268980470632501E-3</v>
      </c>
      <c r="AE106">
        <v>0.73434828527080798</v>
      </c>
      <c r="AF106">
        <v>1.2478656298850299E-3</v>
      </c>
      <c r="AG106">
        <v>6.3511731453582201E-5</v>
      </c>
      <c r="AH106">
        <v>3.1969220108305398</v>
      </c>
      <c r="AI106">
        <v>0.32472227592159397</v>
      </c>
      <c r="AJ106">
        <v>942.62529146606096</v>
      </c>
      <c r="AK106">
        <v>104</v>
      </c>
      <c r="AM106" s="7">
        <v>22656412.739999998</v>
      </c>
      <c r="AN106">
        <v>189</v>
      </c>
      <c r="AO106" s="1">
        <f t="shared" si="24"/>
        <v>7.6785079582507056E-3</v>
      </c>
      <c r="AP106" s="5">
        <f t="shared" si="22"/>
        <v>8.8348668338648402</v>
      </c>
      <c r="AQ106" s="3">
        <f t="shared" si="25"/>
        <v>7.5929387550071822E-4</v>
      </c>
      <c r="AR106" s="15">
        <f t="shared" si="26"/>
        <v>9.4349722355170362E-2</v>
      </c>
      <c r="AU106" s="15">
        <v>1</v>
      </c>
      <c r="AV106" s="15">
        <v>0.222</v>
      </c>
      <c r="AW106" s="10">
        <f t="shared" si="23"/>
        <v>0.222</v>
      </c>
    </row>
    <row r="107" spans="1:49" x14ac:dyDescent="0.25">
      <c r="A107" t="s">
        <v>37</v>
      </c>
      <c r="B107">
        <v>0.68692774755888497</v>
      </c>
      <c r="C107">
        <v>8.7819880809058698E-3</v>
      </c>
      <c r="D107">
        <v>10.043982001724499</v>
      </c>
      <c r="E107">
        <v>-61.137156676598998</v>
      </c>
      <c r="F107" s="1">
        <v>0</v>
      </c>
      <c r="G107" s="1">
        <v>0</v>
      </c>
      <c r="H107">
        <v>4.5606036663626197</v>
      </c>
      <c r="I107">
        <v>-104.65367638538601</v>
      </c>
      <c r="J107">
        <v>-46.369187292598198</v>
      </c>
      <c r="K107">
        <v>-108.112304280828</v>
      </c>
      <c r="L107">
        <v>-68.919570360074601</v>
      </c>
      <c r="M107">
        <v>105</v>
      </c>
      <c r="N107">
        <v>85.9011178177321</v>
      </c>
      <c r="O107">
        <v>54.731071737034597</v>
      </c>
      <c r="P107">
        <v>111395.501796875</v>
      </c>
      <c r="Q107">
        <v>127951.717650545</v>
      </c>
      <c r="R107">
        <v>50.4628737680816</v>
      </c>
      <c r="S107">
        <v>587.26926327063995</v>
      </c>
      <c r="T107" s="1">
        <v>0</v>
      </c>
      <c r="U107" s="1">
        <v>0</v>
      </c>
      <c r="V107">
        <v>1</v>
      </c>
      <c r="W107" s="1">
        <v>0</v>
      </c>
      <c r="X107" s="1">
        <v>0</v>
      </c>
      <c r="Y107" s="1">
        <v>0</v>
      </c>
      <c r="Z107">
        <v>1</v>
      </c>
      <c r="AA107">
        <v>9.3689967087498202E-4</v>
      </c>
      <c r="AB107">
        <v>6.5484240691901898E-3</v>
      </c>
      <c r="AC107">
        <v>5.4264378483675404E-3</v>
      </c>
      <c r="AD107">
        <v>1.27257221682072E-3</v>
      </c>
      <c r="AE107">
        <v>0.690658962196943</v>
      </c>
      <c r="AF107">
        <v>1.17648837646349E-3</v>
      </c>
      <c r="AG107">
        <v>2.40686111462627E-5</v>
      </c>
      <c r="AH107">
        <v>2.8468883624600001</v>
      </c>
      <c r="AI107">
        <v>0.28861036879914698</v>
      </c>
      <c r="AJ107">
        <v>663.22410813002</v>
      </c>
      <c r="AK107">
        <v>105</v>
      </c>
      <c r="AM107" s="7">
        <v>28517248.460000001</v>
      </c>
      <c r="AN107">
        <v>256</v>
      </c>
      <c r="AO107" s="1">
        <f t="shared" si="24"/>
        <v>7.5398258957060128E-3</v>
      </c>
      <c r="AP107" s="5">
        <f t="shared" si="22"/>
        <v>8.6818596716745073</v>
      </c>
      <c r="AQ107" s="3">
        <f t="shared" si="25"/>
        <v>-6.965575876344391E-3</v>
      </c>
      <c r="AR107" s="15">
        <f t="shared" si="26"/>
        <v>-0.92087781033825511</v>
      </c>
      <c r="AU107" s="15">
        <v>1</v>
      </c>
      <c r="AV107" s="15">
        <v>0.222</v>
      </c>
      <c r="AW107" s="10">
        <f t="shared" si="23"/>
        <v>0.222</v>
      </c>
    </row>
    <row r="108" spans="1:49" x14ac:dyDescent="0.25">
      <c r="A108" t="s">
        <v>37</v>
      </c>
      <c r="B108">
        <v>8.2568219733588002</v>
      </c>
      <c r="C108">
        <v>8.6661631515482507E-3</v>
      </c>
      <c r="D108">
        <v>9.91776337247199</v>
      </c>
      <c r="E108">
        <v>-59.936187161465199</v>
      </c>
      <c r="F108" s="1">
        <v>0</v>
      </c>
      <c r="G108" s="1">
        <v>0</v>
      </c>
      <c r="H108">
        <v>4.5588074276418196</v>
      </c>
      <c r="I108">
        <v>-103.967664784478</v>
      </c>
      <c r="J108">
        <v>-47.7045234105247</v>
      </c>
      <c r="K108">
        <v>-110.604343103551</v>
      </c>
      <c r="L108">
        <v>-69.854208767168799</v>
      </c>
      <c r="M108">
        <v>106</v>
      </c>
      <c r="N108">
        <v>86.117312384468605</v>
      </c>
      <c r="O108">
        <v>54.874764859120901</v>
      </c>
      <c r="P108">
        <v>116685.361467576</v>
      </c>
      <c r="Q108">
        <v>142455.51261049</v>
      </c>
      <c r="R108">
        <v>50.441322483830099</v>
      </c>
      <c r="S108">
        <v>593.25222985007201</v>
      </c>
      <c r="T108" s="1">
        <v>0</v>
      </c>
      <c r="U108" s="1">
        <v>0</v>
      </c>
      <c r="V108">
        <v>1</v>
      </c>
      <c r="W108" s="1">
        <v>0</v>
      </c>
      <c r="X108" s="1">
        <v>0</v>
      </c>
      <c r="Y108" s="1">
        <v>0</v>
      </c>
      <c r="Z108">
        <v>1</v>
      </c>
      <c r="AA108">
        <v>9.2669301592351796E-4</v>
      </c>
      <c r="AB108">
        <v>6.4953419386597896E-3</v>
      </c>
      <c r="AC108">
        <v>5.4616620210882899E-3</v>
      </c>
      <c r="AD108">
        <v>1.2021049069554301E-3</v>
      </c>
      <c r="AE108">
        <v>0.67782249783998105</v>
      </c>
      <c r="AF108">
        <v>1.15330563831683E-3</v>
      </c>
      <c r="AG108">
        <v>4.1913531644669203E-5</v>
      </c>
      <c r="AH108">
        <v>2.80384835711904</v>
      </c>
      <c r="AI108">
        <v>0.28744344478820399</v>
      </c>
      <c r="AJ108">
        <v>767.93660529130102</v>
      </c>
      <c r="AK108">
        <v>106</v>
      </c>
      <c r="AM108" s="7">
        <v>34188810.909999996</v>
      </c>
      <c r="AN108">
        <v>293</v>
      </c>
      <c r="AO108" s="1">
        <f t="shared" si="24"/>
        <v>7.541660675328638E-3</v>
      </c>
      <c r="AP108" s="5">
        <f t="shared" si="22"/>
        <v>8.683885509653388</v>
      </c>
      <c r="AQ108" s="3">
        <f t="shared" si="25"/>
        <v>-3.859641517727835E-4</v>
      </c>
      <c r="AR108" s="15">
        <f t="shared" si="26"/>
        <v>-4.9178853845993853E-2</v>
      </c>
      <c r="AU108" s="15">
        <v>1</v>
      </c>
      <c r="AV108" s="15">
        <v>0.222</v>
      </c>
      <c r="AW108" s="10">
        <f t="shared" si="23"/>
        <v>0.222</v>
      </c>
    </row>
    <row r="109" spans="1:49" x14ac:dyDescent="0.25">
      <c r="A109" t="s">
        <v>37</v>
      </c>
      <c r="B109">
        <v>8.6130894881189803</v>
      </c>
      <c r="C109">
        <v>9.0389092202432606E-3</v>
      </c>
      <c r="D109">
        <v>10.323379872652101</v>
      </c>
      <c r="E109">
        <v>-59.284851553434699</v>
      </c>
      <c r="F109" s="1">
        <v>0</v>
      </c>
      <c r="G109" s="1">
        <v>0</v>
      </c>
      <c r="H109">
        <v>4.5731389971234897</v>
      </c>
      <c r="I109">
        <v>-106.128727041427</v>
      </c>
      <c r="J109">
        <v>-46.265685485374803</v>
      </c>
      <c r="K109">
        <v>-109.94840135922701</v>
      </c>
      <c r="L109">
        <v>-71.091624024675497</v>
      </c>
      <c r="M109">
        <v>107</v>
      </c>
      <c r="N109">
        <v>86.764386533293504</v>
      </c>
      <c r="O109">
        <v>54.509637980790501</v>
      </c>
      <c r="P109">
        <v>113830.454605263</v>
      </c>
      <c r="Q109">
        <v>128477.99046710299</v>
      </c>
      <c r="R109">
        <v>50.516315199814301</v>
      </c>
      <c r="S109">
        <v>588.18561771875898</v>
      </c>
      <c r="T109" s="1">
        <v>0</v>
      </c>
      <c r="U109">
        <v>3.2051046532495602E-3</v>
      </c>
      <c r="V109">
        <v>0.99679489534675003</v>
      </c>
      <c r="W109" s="1">
        <v>0</v>
      </c>
      <c r="X109" s="1">
        <v>0</v>
      </c>
      <c r="Y109" s="1">
        <v>0</v>
      </c>
      <c r="Z109">
        <v>1</v>
      </c>
      <c r="AA109">
        <v>9.1346967967564897E-4</v>
      </c>
      <c r="AB109">
        <v>6.7727210598444798E-3</v>
      </c>
      <c r="AC109">
        <v>5.5994371580409897E-3</v>
      </c>
      <c r="AD109">
        <v>1.29169557902949E-3</v>
      </c>
      <c r="AE109">
        <v>0.71203661255314998</v>
      </c>
      <c r="AF109">
        <v>1.1882593101885401E-3</v>
      </c>
      <c r="AG109">
        <v>6.1104632858808899E-5</v>
      </c>
      <c r="AH109">
        <v>2.94338844628211</v>
      </c>
      <c r="AI109">
        <v>0.30615431881202598</v>
      </c>
      <c r="AJ109">
        <v>643.48206300222898</v>
      </c>
      <c r="AK109">
        <v>107</v>
      </c>
      <c r="AM109" s="7">
        <v>34604458.200000003</v>
      </c>
      <c r="AN109">
        <v>304</v>
      </c>
      <c r="AO109" s="1">
        <f t="shared" si="24"/>
        <v>7.7011661479051792E-3</v>
      </c>
      <c r="AP109" s="5">
        <f t="shared" si="22"/>
        <v>8.8598431444876109</v>
      </c>
      <c r="AQ109" s="3">
        <f t="shared" si="25"/>
        <v>-2.2360254519216815E-4</v>
      </c>
      <c r="AR109" s="15">
        <f t="shared" si="26"/>
        <v>-2.7850792880250386E-2</v>
      </c>
      <c r="AU109" s="15">
        <v>1</v>
      </c>
      <c r="AV109" s="15">
        <v>0.222</v>
      </c>
      <c r="AW109" s="10">
        <f t="shared" si="23"/>
        <v>0.222</v>
      </c>
    </row>
    <row r="110" spans="1:49" x14ac:dyDescent="0.25">
      <c r="A110" t="s">
        <v>37</v>
      </c>
      <c r="B110">
        <v>8.72381218523679</v>
      </c>
      <c r="C110">
        <v>8.8449503278921707E-3</v>
      </c>
      <c r="D110">
        <v>10.112526212843299</v>
      </c>
      <c r="E110">
        <v>-52.4788720820845</v>
      </c>
      <c r="F110" s="1">
        <v>0</v>
      </c>
      <c r="G110" s="1">
        <v>0</v>
      </c>
      <c r="H110">
        <v>4.6356294103648699</v>
      </c>
      <c r="I110">
        <v>-106.75943053741599</v>
      </c>
      <c r="J110">
        <v>-45.071056712662603</v>
      </c>
      <c r="K110">
        <v>-108.96233882350199</v>
      </c>
      <c r="L110">
        <v>-70.410577346696996</v>
      </c>
      <c r="M110">
        <v>108</v>
      </c>
      <c r="N110">
        <v>86.456539048897596</v>
      </c>
      <c r="O110">
        <v>53.988014861721297</v>
      </c>
      <c r="P110">
        <v>109196.86591036399</v>
      </c>
      <c r="Q110">
        <v>124603.19660471</v>
      </c>
      <c r="R110">
        <v>50.538382243403497</v>
      </c>
      <c r="S110">
        <v>586.69969748490405</v>
      </c>
      <c r="T110" s="1">
        <v>0</v>
      </c>
      <c r="U110">
        <v>6.7625526214909401E-3</v>
      </c>
      <c r="V110">
        <v>0.99254993829196902</v>
      </c>
      <c r="W110" s="1">
        <v>0</v>
      </c>
      <c r="X110">
        <v>6.8750908653952998E-4</v>
      </c>
      <c r="Y110" s="1">
        <v>0</v>
      </c>
      <c r="Z110">
        <v>1</v>
      </c>
      <c r="AA110">
        <v>9.5691306141540704E-4</v>
      </c>
      <c r="AB110">
        <v>6.5622197206562198E-3</v>
      </c>
      <c r="AC110">
        <v>5.3959243733057299E-3</v>
      </c>
      <c r="AD110">
        <v>1.29002133386371E-3</v>
      </c>
      <c r="AE110">
        <v>0.70745592669282698</v>
      </c>
      <c r="AF110">
        <v>1.15801404853362E-3</v>
      </c>
      <c r="AG110">
        <v>3.5872348783889999E-5</v>
      </c>
      <c r="AH110">
        <v>2.9189304616021499</v>
      </c>
      <c r="AI110">
        <v>0.30599195954282599</v>
      </c>
      <c r="AJ110">
        <v>801.06102336016204</v>
      </c>
      <c r="AK110">
        <v>108</v>
      </c>
      <c r="AM110" s="7">
        <v>38983281.130000003</v>
      </c>
      <c r="AN110">
        <v>357</v>
      </c>
      <c r="AO110" s="1">
        <f t="shared" si="24"/>
        <v>7.5108514832547563E-3</v>
      </c>
      <c r="AP110" s="5">
        <f t="shared" si="22"/>
        <v>8.6498626474369225</v>
      </c>
      <c r="AQ110" s="3">
        <f t="shared" si="25"/>
        <v>6.6977968287083509E-5</v>
      </c>
      <c r="AR110" s="15">
        <f t="shared" si="26"/>
        <v>8.5492152666470922E-3</v>
      </c>
      <c r="AU110" s="15">
        <v>1</v>
      </c>
      <c r="AV110" s="15">
        <v>0.222</v>
      </c>
      <c r="AW110" s="10">
        <f t="shared" si="23"/>
        <v>0.222</v>
      </c>
    </row>
    <row r="111" spans="1:49" x14ac:dyDescent="0.25">
      <c r="A111" t="s">
        <v>37</v>
      </c>
      <c r="B111">
        <v>2.3488086751167598</v>
      </c>
      <c r="C111">
        <v>8.4696792588320399E-3</v>
      </c>
      <c r="D111">
        <v>9.7032764029316798</v>
      </c>
      <c r="E111">
        <v>-49.733819612259303</v>
      </c>
      <c r="F111" s="1">
        <v>0</v>
      </c>
      <c r="G111" s="1">
        <v>0</v>
      </c>
      <c r="H111">
        <v>4.6765962838266102</v>
      </c>
      <c r="I111">
        <v>-108.065370110727</v>
      </c>
      <c r="J111">
        <v>-46.349431864695298</v>
      </c>
      <c r="K111">
        <v>-109.743381364656</v>
      </c>
      <c r="L111">
        <v>-70.396601062689001</v>
      </c>
      <c r="M111">
        <v>109</v>
      </c>
      <c r="N111">
        <v>86.647508221824594</v>
      </c>
      <c r="O111">
        <v>54.356689781552397</v>
      </c>
      <c r="P111">
        <v>105623.415101522</v>
      </c>
      <c r="Q111">
        <v>121067.295833816</v>
      </c>
      <c r="R111">
        <v>50.5778932512045</v>
      </c>
      <c r="S111">
        <v>584.18973339954903</v>
      </c>
      <c r="T111" s="1">
        <v>0</v>
      </c>
      <c r="U111">
        <v>2.65296312480877E-3</v>
      </c>
      <c r="V111">
        <v>0.997347036875191</v>
      </c>
      <c r="W111" s="1">
        <v>0</v>
      </c>
      <c r="X111" s="1">
        <v>0</v>
      </c>
      <c r="Y111" s="1">
        <v>0</v>
      </c>
      <c r="Z111">
        <v>1</v>
      </c>
      <c r="AA111">
        <v>9.5592809385451995E-4</v>
      </c>
      <c r="AB111">
        <v>6.2945637308427704E-3</v>
      </c>
      <c r="AC111">
        <v>5.2318960279405498E-3</v>
      </c>
      <c r="AD111">
        <v>1.2064428341252501E-3</v>
      </c>
      <c r="AE111">
        <v>0.70599163749750105</v>
      </c>
      <c r="AF111">
        <v>1.16580251168099E-3</v>
      </c>
      <c r="AG111">
        <v>1.2801110325133599E-5</v>
      </c>
      <c r="AH111">
        <v>2.8516024015157799</v>
      </c>
      <c r="AI111">
        <v>0.30171714184603499</v>
      </c>
      <c r="AJ111">
        <v>906.67328380408503</v>
      </c>
      <c r="AK111">
        <v>109</v>
      </c>
      <c r="AM111" s="7">
        <v>41615625.549999997</v>
      </c>
      <c r="AN111">
        <v>394</v>
      </c>
      <c r="AO111" s="1">
        <f t="shared" si="24"/>
        <v>7.3536266334760592E-3</v>
      </c>
      <c r="AP111" s="5">
        <f t="shared" si="22"/>
        <v>8.4760568336332618</v>
      </c>
      <c r="AQ111" s="3">
        <f t="shared" si="25"/>
        <v>-5.3748928474972668E-3</v>
      </c>
      <c r="AR111" s="15">
        <f t="shared" si="26"/>
        <v>-0.72288898939461887</v>
      </c>
      <c r="AU111" s="15">
        <v>1</v>
      </c>
      <c r="AV111" s="15">
        <v>0.222</v>
      </c>
      <c r="AW111" s="10">
        <f t="shared" si="23"/>
        <v>0.222</v>
      </c>
    </row>
    <row r="112" spans="1:49" x14ac:dyDescent="0.25">
      <c r="A112" t="s">
        <v>37</v>
      </c>
      <c r="B112">
        <v>11.615512181145199</v>
      </c>
      <c r="C112">
        <v>8.1841195834512406E-3</v>
      </c>
      <c r="D112">
        <v>9.3907172983817695</v>
      </c>
      <c r="E112">
        <v>-53.7988446713955</v>
      </c>
      <c r="F112" s="1">
        <v>0</v>
      </c>
      <c r="G112" s="1">
        <v>0</v>
      </c>
      <c r="H112">
        <v>4.7011786397231399</v>
      </c>
      <c r="I112">
        <v>-106.564966138446</v>
      </c>
      <c r="J112">
        <v>-44.614948014927798</v>
      </c>
      <c r="K112">
        <v>-108.62230430830699</v>
      </c>
      <c r="L112">
        <v>-69.186727028411298</v>
      </c>
      <c r="M112">
        <v>110</v>
      </c>
      <c r="N112">
        <v>86.530201589036196</v>
      </c>
      <c r="O112">
        <v>53.974597121421098</v>
      </c>
      <c r="P112">
        <v>106455.437381615</v>
      </c>
      <c r="Q112">
        <v>120266.89222486</v>
      </c>
      <c r="R112">
        <v>50.574943325403602</v>
      </c>
      <c r="S112">
        <v>585.20738395371404</v>
      </c>
      <c r="T112" s="1">
        <v>0</v>
      </c>
      <c r="U112" s="1">
        <v>0</v>
      </c>
      <c r="V112">
        <v>1</v>
      </c>
      <c r="W112" s="1">
        <v>0</v>
      </c>
      <c r="X112" s="1">
        <v>0</v>
      </c>
      <c r="Y112" s="1">
        <v>0</v>
      </c>
      <c r="Z112">
        <v>1</v>
      </c>
      <c r="AA112">
        <v>9.6072269323516297E-4</v>
      </c>
      <c r="AB112">
        <v>5.95865415288556E-3</v>
      </c>
      <c r="AC112">
        <v>4.9514351229762903E-3</v>
      </c>
      <c r="AD112">
        <v>1.2295647271465199E-3</v>
      </c>
      <c r="AE112">
        <v>0.69228105958807395</v>
      </c>
      <c r="AF112">
        <v>1.1812100176417999E-3</v>
      </c>
      <c r="AG112">
        <v>3.52111010662752E-5</v>
      </c>
      <c r="AH112">
        <v>2.8580451338310802</v>
      </c>
      <c r="AI112">
        <v>0.30600843257531701</v>
      </c>
      <c r="AJ112">
        <v>968.43080861438705</v>
      </c>
      <c r="AK112">
        <v>110</v>
      </c>
      <c r="AM112" s="7">
        <v>38217502.020000003</v>
      </c>
      <c r="AN112">
        <v>359</v>
      </c>
      <c r="AO112" s="1">
        <f t="shared" si="24"/>
        <v>7.0933678338532527E-3</v>
      </c>
      <c r="AP112" s="5">
        <f t="shared" si="22"/>
        <v>8.1876847660282017</v>
      </c>
      <c r="AQ112" s="3">
        <f t="shared" si="25"/>
        <v>3.1433523500698233E-3</v>
      </c>
      <c r="AR112" s="15">
        <f t="shared" si="26"/>
        <v>0.41865649607560762</v>
      </c>
      <c r="AU112" s="15">
        <v>1</v>
      </c>
      <c r="AV112" s="15">
        <v>0.222</v>
      </c>
      <c r="AW112" s="10">
        <f t="shared" si="23"/>
        <v>0.222</v>
      </c>
    </row>
    <row r="113" spans="1:51" x14ac:dyDescent="0.25">
      <c r="A113" t="s">
        <v>37</v>
      </c>
      <c r="B113">
        <v>0.56820920011404397</v>
      </c>
      <c r="C113">
        <v>7.9894154747465508E-3</v>
      </c>
      <c r="D113">
        <v>9.1770357793676602</v>
      </c>
      <c r="E113">
        <v>-52.471219988503002</v>
      </c>
      <c r="F113" s="1">
        <v>0</v>
      </c>
      <c r="G113" s="1">
        <v>0</v>
      </c>
      <c r="H113">
        <v>4.7325728259592799</v>
      </c>
      <c r="I113">
        <v>-103.519956392406</v>
      </c>
      <c r="J113">
        <v>-43.211249787895497</v>
      </c>
      <c r="K113">
        <v>-106.685498602593</v>
      </c>
      <c r="L113">
        <v>-66.767790624736193</v>
      </c>
      <c r="M113">
        <v>111</v>
      </c>
      <c r="N113">
        <v>87.074523882394999</v>
      </c>
      <c r="O113">
        <v>54.911277732232499</v>
      </c>
      <c r="P113">
        <v>108253.628508771</v>
      </c>
      <c r="Q113">
        <v>123882.595282298</v>
      </c>
      <c r="R113">
        <v>50.6004050994636</v>
      </c>
      <c r="S113">
        <v>594.96650407524703</v>
      </c>
      <c r="T113" s="1">
        <v>0</v>
      </c>
      <c r="U113" s="1">
        <v>0</v>
      </c>
      <c r="V113">
        <v>1</v>
      </c>
      <c r="W113" s="1">
        <v>0</v>
      </c>
      <c r="X113" s="1">
        <v>0</v>
      </c>
      <c r="Y113" s="1">
        <v>0</v>
      </c>
      <c r="Z113">
        <v>1</v>
      </c>
      <c r="AA113">
        <v>9.4725898761616797E-4</v>
      </c>
      <c r="AB113">
        <v>5.7514308463902002E-3</v>
      </c>
      <c r="AC113">
        <v>4.7603349240653596E-3</v>
      </c>
      <c r="AD113">
        <v>1.2585631838338499E-3</v>
      </c>
      <c r="AE113">
        <v>0.68844973020304001</v>
      </c>
      <c r="AF113">
        <v>1.1547503695404E-3</v>
      </c>
      <c r="AG113">
        <v>3.2196139462101299E-5</v>
      </c>
      <c r="AH113">
        <v>2.7296053034101</v>
      </c>
      <c r="AI113">
        <v>0.29283123316982201</v>
      </c>
      <c r="AJ113">
        <v>1198.9456671448099</v>
      </c>
      <c r="AK113">
        <v>111</v>
      </c>
      <c r="AM113" s="7">
        <v>49363654.600000001</v>
      </c>
      <c r="AN113">
        <v>456</v>
      </c>
      <c r="AO113" s="1">
        <f t="shared" si="24"/>
        <v>6.8623442812219271E-3</v>
      </c>
      <c r="AP113" s="5">
        <f t="shared" si="22"/>
        <v>7.9310084031121271</v>
      </c>
      <c r="AQ113" s="3">
        <f t="shared" si="25"/>
        <v>-6.3875989669012478E-3</v>
      </c>
      <c r="AR113" s="15">
        <f t="shared" si="26"/>
        <v>-0.92835599570275595</v>
      </c>
      <c r="AU113" s="15">
        <v>1</v>
      </c>
      <c r="AV113" s="15">
        <v>0.222</v>
      </c>
      <c r="AW113" s="10">
        <f t="shared" si="23"/>
        <v>0.222</v>
      </c>
    </row>
    <row r="114" spans="1:51" x14ac:dyDescent="0.25">
      <c r="A114" t="s">
        <v>37</v>
      </c>
      <c r="B114">
        <v>2.8416985122398999</v>
      </c>
      <c r="C114">
        <v>7.63800488572235E-3</v>
      </c>
      <c r="D114">
        <v>8.7902043280017104</v>
      </c>
      <c r="E114">
        <v>-46.856071013901101</v>
      </c>
      <c r="F114" s="1">
        <v>0</v>
      </c>
      <c r="G114" s="1">
        <v>0</v>
      </c>
      <c r="H114">
        <v>4.7191105475442798</v>
      </c>
      <c r="I114">
        <v>-105.279940467895</v>
      </c>
      <c r="J114">
        <v>-48.287275133453797</v>
      </c>
      <c r="K114">
        <v>-111.149712752921</v>
      </c>
      <c r="L114">
        <v>-69.3163941795532</v>
      </c>
      <c r="M114">
        <v>112</v>
      </c>
      <c r="N114">
        <v>85.989585345415193</v>
      </c>
      <c r="O114">
        <v>54.8540438958265</v>
      </c>
      <c r="P114">
        <v>110040.025949367</v>
      </c>
      <c r="Q114">
        <v>133196.57372824999</v>
      </c>
      <c r="R114">
        <v>50.638939794640002</v>
      </c>
      <c r="S114">
        <v>599.22550429698504</v>
      </c>
      <c r="T114" s="1">
        <v>0</v>
      </c>
      <c r="U114">
        <v>4.1881894977443702E-3</v>
      </c>
      <c r="V114">
        <v>0.99581181050225498</v>
      </c>
      <c r="W114" s="1">
        <v>0</v>
      </c>
      <c r="X114" s="1">
        <v>0</v>
      </c>
      <c r="Y114" s="1">
        <v>0</v>
      </c>
      <c r="Z114">
        <v>1</v>
      </c>
      <c r="AA114">
        <v>9.6083820889209101E-4</v>
      </c>
      <c r="AB114">
        <v>5.5748302088949302E-3</v>
      </c>
      <c r="AC114">
        <v>4.6537955168199901E-3</v>
      </c>
      <c r="AD114">
        <v>1.0847067079230201E-3</v>
      </c>
      <c r="AE114">
        <v>0.653764851363137</v>
      </c>
      <c r="AF114">
        <v>1.08500802889774E-3</v>
      </c>
      <c r="AG114">
        <v>1.7383554828763299E-5</v>
      </c>
      <c r="AH114">
        <v>2.5746309275877399</v>
      </c>
      <c r="AI114">
        <v>0.27860116841087601</v>
      </c>
      <c r="AJ114">
        <v>1094.4278822162</v>
      </c>
      <c r="AK114">
        <v>112</v>
      </c>
      <c r="AM114" s="7">
        <v>52158972.299999997</v>
      </c>
      <c r="AN114">
        <v>474</v>
      </c>
      <c r="AO114" s="1">
        <f t="shared" si="24"/>
        <v>6.6996417546098218E-3</v>
      </c>
      <c r="AP114" s="5">
        <f t="shared" si="22"/>
        <v>7.7498448465644243</v>
      </c>
      <c r="AQ114" s="3">
        <f t="shared" si="25"/>
        <v>-4.3001448601260005E-3</v>
      </c>
      <c r="AR114" s="15">
        <f t="shared" si="26"/>
        <v>-0.63332188340523354</v>
      </c>
      <c r="AU114" s="15">
        <v>1</v>
      </c>
      <c r="AV114" s="15">
        <v>0.222</v>
      </c>
      <c r="AW114" s="10">
        <f t="shared" si="23"/>
        <v>0.222</v>
      </c>
    </row>
    <row r="115" spans="1:51" x14ac:dyDescent="0.25">
      <c r="A115" t="s">
        <v>37</v>
      </c>
      <c r="B115">
        <v>9.8711369048007693</v>
      </c>
      <c r="C115">
        <v>7.0947445263037402E-3</v>
      </c>
      <c r="D115">
        <v>8.18921235808887</v>
      </c>
      <c r="E115">
        <v>-33.199285680379703</v>
      </c>
      <c r="F115" s="1">
        <v>0</v>
      </c>
      <c r="G115" s="1">
        <v>0</v>
      </c>
      <c r="H115">
        <v>4.7443833921437299</v>
      </c>
      <c r="I115">
        <v>-106.457078978073</v>
      </c>
      <c r="J115">
        <v>-53.425691801971901</v>
      </c>
      <c r="K115">
        <v>-113.65274057417599</v>
      </c>
      <c r="L115">
        <v>-70.6254016707434</v>
      </c>
      <c r="M115">
        <v>113</v>
      </c>
      <c r="N115">
        <v>86.393626369740204</v>
      </c>
      <c r="O115">
        <v>56.660120529368903</v>
      </c>
      <c r="P115">
        <v>110659.28877550999</v>
      </c>
      <c r="Q115">
        <v>135357.27373702501</v>
      </c>
      <c r="R115">
        <v>50.579735975977201</v>
      </c>
      <c r="S115">
        <v>605.25588366885802</v>
      </c>
      <c r="T115" s="1">
        <v>0</v>
      </c>
      <c r="U115" s="1">
        <v>0</v>
      </c>
      <c r="V115">
        <v>0.99889250590976197</v>
      </c>
      <c r="W115" s="1">
        <v>0</v>
      </c>
      <c r="X115">
        <v>1.10749409023778E-3</v>
      </c>
      <c r="Y115" s="1">
        <v>0</v>
      </c>
      <c r="Z115">
        <v>1</v>
      </c>
      <c r="AA115">
        <v>9.3257424226365297E-4</v>
      </c>
      <c r="AB115">
        <v>5.2626996901054901E-3</v>
      </c>
      <c r="AC115">
        <v>4.5073562876452901E-3</v>
      </c>
      <c r="AD115">
        <v>8.8615908920855403E-4</v>
      </c>
      <c r="AE115">
        <v>0.591291452111531</v>
      </c>
      <c r="AF115" s="1">
        <v>9.5779963864039703E-4</v>
      </c>
      <c r="AG115">
        <v>1.3362904680399699E-5</v>
      </c>
      <c r="AH115">
        <v>2.3184491580811</v>
      </c>
      <c r="AI115">
        <v>0.252508191614639</v>
      </c>
      <c r="AJ115">
        <v>1310.2780677984199</v>
      </c>
      <c r="AK115">
        <v>113</v>
      </c>
      <c r="AM115" s="7">
        <v>59645356.649999999</v>
      </c>
      <c r="AN115">
        <v>539</v>
      </c>
      <c r="AO115" s="1">
        <f t="shared" si="24"/>
        <v>6.3977301685493402E-3</v>
      </c>
      <c r="AP115" s="5">
        <f t="shared" si="22"/>
        <v>7.4128108707482436</v>
      </c>
      <c r="AQ115" s="3">
        <f t="shared" si="25"/>
        <v>2.2256836806388482E-3</v>
      </c>
      <c r="AR115" s="15">
        <f t="shared" si="26"/>
        <v>0.33163209974145524</v>
      </c>
      <c r="AU115" s="15">
        <v>1</v>
      </c>
      <c r="AV115" s="15">
        <v>0.222</v>
      </c>
      <c r="AW115" s="10">
        <f t="shared" si="23"/>
        <v>0.222</v>
      </c>
    </row>
    <row r="116" spans="1:51" x14ac:dyDescent="0.25">
      <c r="A116" t="s">
        <v>37</v>
      </c>
      <c r="B116">
        <v>3.4909969386876201</v>
      </c>
      <c r="C116">
        <v>6.69629909274818E-3</v>
      </c>
      <c r="D116">
        <v>7.7461194865940799</v>
      </c>
      <c r="E116">
        <v>-25.181414343906599</v>
      </c>
      <c r="F116" s="1">
        <v>0</v>
      </c>
      <c r="G116" s="1">
        <v>0</v>
      </c>
      <c r="H116">
        <v>4.7519200107096804</v>
      </c>
      <c r="I116">
        <v>-95.496378067996503</v>
      </c>
      <c r="J116">
        <v>-53.889527695392701</v>
      </c>
      <c r="K116">
        <v>-107.854834874331</v>
      </c>
      <c r="L116">
        <v>-65.487956185449903</v>
      </c>
      <c r="M116">
        <v>114</v>
      </c>
      <c r="N116">
        <v>85.447535127102896</v>
      </c>
      <c r="O116">
        <v>58.338633697998702</v>
      </c>
      <c r="P116">
        <v>132183.82094017</v>
      </c>
      <c r="Q116">
        <v>179032.88897229501</v>
      </c>
      <c r="R116">
        <v>50.743688424148097</v>
      </c>
      <c r="S116">
        <v>615.14049852420806</v>
      </c>
      <c r="T116" s="1">
        <v>0</v>
      </c>
      <c r="U116" s="1">
        <v>0</v>
      </c>
      <c r="V116">
        <v>1</v>
      </c>
      <c r="W116" s="1">
        <v>0</v>
      </c>
      <c r="X116" s="1">
        <v>0</v>
      </c>
      <c r="Y116" s="1">
        <v>0</v>
      </c>
      <c r="Z116">
        <v>1</v>
      </c>
      <c r="AA116">
        <v>9.0931627158479498E-4</v>
      </c>
      <c r="AB116">
        <v>5.0524529885786797E-3</v>
      </c>
      <c r="AC116">
        <v>4.5251292808449004E-3</v>
      </c>
      <c r="AD116">
        <v>7.0723528107316698E-4</v>
      </c>
      <c r="AE116">
        <v>0.49374654306090499</v>
      </c>
      <c r="AF116" s="1">
        <v>8.3046905456906803E-4</v>
      </c>
      <c r="AG116">
        <v>2.7255438449050601E-5</v>
      </c>
      <c r="AH116">
        <v>1.9280466455027501</v>
      </c>
      <c r="AI116">
        <v>0.21327864225561399</v>
      </c>
      <c r="AJ116">
        <v>1867.2270395742</v>
      </c>
      <c r="AK116">
        <v>114</v>
      </c>
      <c r="AM116" s="7">
        <v>46396521.149999999</v>
      </c>
      <c r="AN116">
        <v>351</v>
      </c>
      <c r="AO116" s="1">
        <f t="shared" si="24"/>
        <v>6.2649146069987637E-3</v>
      </c>
      <c r="AP116" s="5">
        <f t="shared" si="22"/>
        <v>7.2641872467316571</v>
      </c>
      <c r="AQ116" s="3">
        <f t="shared" si="25"/>
        <v>-3.3081373400615476E-3</v>
      </c>
      <c r="AR116" s="15">
        <f t="shared" si="26"/>
        <v>-0.51942360237777341</v>
      </c>
      <c r="AU116" s="15">
        <v>1</v>
      </c>
      <c r="AV116" s="15">
        <v>0.222</v>
      </c>
      <c r="AW116" s="10">
        <f t="shared" si="23"/>
        <v>0.222</v>
      </c>
    </row>
    <row r="117" spans="1:51" x14ac:dyDescent="0.25">
      <c r="AN117">
        <f>SUM(AN15:AN116)</f>
        <v>2085097</v>
      </c>
    </row>
    <row r="120" spans="1:51" x14ac:dyDescent="0.25">
      <c r="AO120" t="s">
        <v>226</v>
      </c>
      <c r="AP120" t="s">
        <v>67</v>
      </c>
      <c r="AQ120" t="s">
        <v>336</v>
      </c>
      <c r="AR120" t="s">
        <v>361</v>
      </c>
    </row>
    <row r="121" spans="1:51" x14ac:dyDescent="0.25">
      <c r="A121" t="s">
        <v>0</v>
      </c>
      <c r="B121" t="s">
        <v>1</v>
      </c>
      <c r="C121" t="s">
        <v>2</v>
      </c>
      <c r="D121" t="s">
        <v>3</v>
      </c>
      <c r="E121" t="s">
        <v>5</v>
      </c>
      <c r="F121" t="s">
        <v>6</v>
      </c>
      <c r="G121" t="s">
        <v>208</v>
      </c>
      <c r="H121" t="s">
        <v>7</v>
      </c>
      <c r="I121" t="s">
        <v>8</v>
      </c>
      <c r="J121" t="s">
        <v>134</v>
      </c>
      <c r="K121" t="s">
        <v>143</v>
      </c>
      <c r="L121" t="s">
        <v>9</v>
      </c>
      <c r="M121" t="s">
        <v>10</v>
      </c>
      <c r="N121" t="s">
        <v>11</v>
      </c>
      <c r="O121" t="s">
        <v>13</v>
      </c>
      <c r="P121" t="s">
        <v>14</v>
      </c>
      <c r="Q121" t="s">
        <v>15</v>
      </c>
      <c r="R121" t="s">
        <v>16</v>
      </c>
      <c r="S121" t="s">
        <v>17</v>
      </c>
      <c r="T121" t="s">
        <v>18</v>
      </c>
      <c r="U121" t="s">
        <v>20</v>
      </c>
      <c r="V121" t="s">
        <v>21</v>
      </c>
      <c r="W121" t="s">
        <v>22</v>
      </c>
      <c r="X121" t="s">
        <v>23</v>
      </c>
      <c r="Y121" t="s">
        <v>24</v>
      </c>
      <c r="Z121" t="s">
        <v>25</v>
      </c>
      <c r="AA121" t="s">
        <v>26</v>
      </c>
      <c r="AB121" t="s">
        <v>27</v>
      </c>
      <c r="AC121" t="s">
        <v>263</v>
      </c>
      <c r="AD121" t="s">
        <v>29</v>
      </c>
      <c r="AE121" t="s">
        <v>326</v>
      </c>
      <c r="AF121" t="s">
        <v>233</v>
      </c>
      <c r="AG121" t="s">
        <v>30</v>
      </c>
      <c r="AH121" t="s">
        <v>31</v>
      </c>
      <c r="AI121" t="s">
        <v>32</v>
      </c>
      <c r="AJ121" t="s">
        <v>33</v>
      </c>
      <c r="AK121" t="s">
        <v>34</v>
      </c>
      <c r="AL121" t="s">
        <v>35</v>
      </c>
      <c r="AM121" s="7" t="s">
        <v>36</v>
      </c>
      <c r="AN121" t="s">
        <v>36</v>
      </c>
      <c r="AO121" s="15">
        <v>1</v>
      </c>
      <c r="AP121" s="15">
        <v>1</v>
      </c>
      <c r="AY121" s="35" t="s">
        <v>366</v>
      </c>
    </row>
    <row r="122" spans="1:51" x14ac:dyDescent="0.25">
      <c r="A122" t="s">
        <v>37</v>
      </c>
      <c r="B122">
        <v>0.34686102264058699</v>
      </c>
      <c r="C122">
        <v>4.2023504448646798E-4</v>
      </c>
      <c r="D122">
        <v>0.50311814106360697</v>
      </c>
      <c r="E122">
        <v>-83.497415657696394</v>
      </c>
      <c r="F122" s="1">
        <v>0</v>
      </c>
      <c r="G122" s="1">
        <v>0</v>
      </c>
      <c r="H122">
        <v>4.0686453928050996</v>
      </c>
      <c r="I122">
        <v>-78.485764325576895</v>
      </c>
      <c r="J122">
        <v>-149.43509374721199</v>
      </c>
      <c r="K122">
        <v>-78.760096207247997</v>
      </c>
      <c r="L122">
        <v>-61.821350764844098</v>
      </c>
      <c r="M122">
        <v>1</v>
      </c>
      <c r="N122">
        <v>96.730121583186801</v>
      </c>
      <c r="O122">
        <v>96.242831607830794</v>
      </c>
      <c r="P122">
        <v>239597.16325090401</v>
      </c>
      <c r="Q122">
        <v>286132.59212984098</v>
      </c>
      <c r="R122">
        <v>84.275808806140802</v>
      </c>
      <c r="S122">
        <v>697.38148165696305</v>
      </c>
      <c r="T122">
        <v>0.74563983081015905</v>
      </c>
      <c r="U122">
        <v>0.20794930461656699</v>
      </c>
      <c r="V122" s="1">
        <v>0</v>
      </c>
      <c r="W122">
        <v>0.334803601390391</v>
      </c>
      <c r="X122">
        <v>0.45724709399303998</v>
      </c>
      <c r="Y122" s="1">
        <v>0</v>
      </c>
      <c r="Z122" s="1">
        <v>0</v>
      </c>
      <c r="AA122">
        <v>2.6443018775603702E-4</v>
      </c>
      <c r="AB122">
        <v>1.5580446227786299E-4</v>
      </c>
      <c r="AC122">
        <v>4.1128790696332096E-3</v>
      </c>
      <c r="AD122" s="1">
        <v>0</v>
      </c>
      <c r="AE122" s="1">
        <v>2.3668779865130399E-4</v>
      </c>
      <c r="AF122" s="3">
        <v>9.8454849372755694E-7</v>
      </c>
      <c r="AG122" s="1">
        <v>0</v>
      </c>
      <c r="AH122">
        <v>-0.35759276408566099</v>
      </c>
      <c r="AI122">
        <v>-3.3203747262192199E-4</v>
      </c>
      <c r="AJ122">
        <v>0.36646644054249899</v>
      </c>
      <c r="AK122">
        <v>1</v>
      </c>
      <c r="AL122">
        <v>794504193.34000003</v>
      </c>
      <c r="AM122" s="7">
        <v>3316</v>
      </c>
      <c r="AN122" s="7"/>
      <c r="AO122" s="1">
        <f>AA122+AC122*AY122+AF122*AU122</f>
        <v>2.6443018775603702E-4</v>
      </c>
      <c r="AP122" s="5">
        <f>100*(1-(1-AO122)^12)</f>
        <v>0.3168551379020057</v>
      </c>
      <c r="AQ122" s="3">
        <f>(1-(1-B122/100)^(1/12))- AO122</f>
        <v>2.508121253861381E-5</v>
      </c>
      <c r="AR122" s="15">
        <f>B122/AP122-1</f>
        <v>9.4699063228891767E-2</v>
      </c>
      <c r="AU122" s="15">
        <v>0</v>
      </c>
      <c r="AY122" s="15">
        <v>0</v>
      </c>
    </row>
    <row r="123" spans="1:51" x14ac:dyDescent="0.25">
      <c r="A123" t="s">
        <v>37</v>
      </c>
      <c r="B123">
        <v>0.693619123276911</v>
      </c>
      <c r="C123">
        <v>5.7257647141652896E-4</v>
      </c>
      <c r="D123">
        <v>0.68493212094566902</v>
      </c>
      <c r="E123">
        <v>-76.213042562316005</v>
      </c>
      <c r="F123" s="1">
        <v>0</v>
      </c>
      <c r="G123" s="1">
        <v>0</v>
      </c>
      <c r="H123">
        <v>4.08482985517717</v>
      </c>
      <c r="I123">
        <v>-78.984602325942205</v>
      </c>
      <c r="J123">
        <v>-152.92538126406001</v>
      </c>
      <c r="K123">
        <v>-79.271812323549398</v>
      </c>
      <c r="L123">
        <v>-62.093653073975702</v>
      </c>
      <c r="M123">
        <v>2</v>
      </c>
      <c r="N123">
        <v>96.837579276936793</v>
      </c>
      <c r="O123">
        <v>96.220546869880806</v>
      </c>
      <c r="P123">
        <v>236403.219575936</v>
      </c>
      <c r="Q123">
        <v>279454.11427323602</v>
      </c>
      <c r="R123">
        <v>84.323539746466395</v>
      </c>
      <c r="S123">
        <v>694.87472146459095</v>
      </c>
      <c r="T123">
        <v>0.75559641362785701</v>
      </c>
      <c r="U123">
        <v>0.20204305938571501</v>
      </c>
      <c r="V123" s="1">
        <v>0</v>
      </c>
      <c r="W123">
        <v>0.33120511369267402</v>
      </c>
      <c r="X123">
        <v>0.46675182692160899</v>
      </c>
      <c r="Y123" s="1">
        <v>0</v>
      </c>
      <c r="Z123" s="1">
        <v>0</v>
      </c>
      <c r="AA123">
        <v>2.65812896659831E-4</v>
      </c>
      <c r="AB123">
        <v>3.0676341171274901E-4</v>
      </c>
      <c r="AC123">
        <v>4.0523159351152204E-3</v>
      </c>
      <c r="AD123" s="1">
        <v>0</v>
      </c>
      <c r="AE123" s="1">
        <v>4.1910221306326497E-4</v>
      </c>
      <c r="AF123" s="3">
        <v>1.79836959151651E-6</v>
      </c>
      <c r="AG123" s="1">
        <v>0</v>
      </c>
      <c r="AH123">
        <v>-0.20255993520639401</v>
      </c>
      <c r="AI123">
        <v>-5.3202642557883899E-4</v>
      </c>
      <c r="AJ123">
        <v>0.71729075622858895</v>
      </c>
      <c r="AK123">
        <v>2</v>
      </c>
      <c r="AL123">
        <v>1198564323.25</v>
      </c>
      <c r="AM123" s="7">
        <v>5070</v>
      </c>
      <c r="AN123" s="7"/>
      <c r="AO123" s="1">
        <f t="shared" ref="AO123:AO186" si="27">AA123+AC123*AY123+AF123*AU123</f>
        <v>5.4947501211789654E-4</v>
      </c>
      <c r="AP123" s="5">
        <f t="shared" ref="AP123:AP186" si="28">100*(1-(1-AO123)^12)</f>
        <v>0.65738096940469726</v>
      </c>
      <c r="AQ123" s="3">
        <f t="shared" ref="AQ123:AQ186" si="29">(1-(1-B123/100)^(1/12))- AO123</f>
        <v>3.0386671759017854E-5</v>
      </c>
      <c r="AR123" s="15">
        <f t="shared" ref="AR123:AR186" si="30">B123/AP123-1</f>
        <v>5.512504249252892E-2</v>
      </c>
      <c r="AU123" s="15">
        <v>0</v>
      </c>
      <c r="AY123" s="15">
        <v>7.0000000000000007E-2</v>
      </c>
    </row>
    <row r="124" spans="1:51" x14ac:dyDescent="0.25">
      <c r="A124" t="s">
        <v>37</v>
      </c>
      <c r="B124">
        <v>0.74916022130449</v>
      </c>
      <c r="C124">
        <v>7.3706386845418903E-4</v>
      </c>
      <c r="D124">
        <v>0.88089990002039298</v>
      </c>
      <c r="E124">
        <v>-74.9530812443803</v>
      </c>
      <c r="F124" s="1">
        <v>0</v>
      </c>
      <c r="G124" s="1">
        <v>0</v>
      </c>
      <c r="H124">
        <v>4.07940394136783</v>
      </c>
      <c r="I124">
        <v>-78.680601165284003</v>
      </c>
      <c r="J124">
        <v>-153.30982728351199</v>
      </c>
      <c r="K124">
        <v>-79.0850424669364</v>
      </c>
      <c r="L124">
        <v>-61.855500484791698</v>
      </c>
      <c r="M124">
        <v>3</v>
      </c>
      <c r="N124">
        <v>96.870485057312806</v>
      </c>
      <c r="O124">
        <v>96.008537685142898</v>
      </c>
      <c r="P124">
        <v>237312.56285166601</v>
      </c>
      <c r="Q124">
        <v>283563.92492302001</v>
      </c>
      <c r="R124">
        <v>84.425454027770698</v>
      </c>
      <c r="S124">
        <v>693.96097969383095</v>
      </c>
      <c r="T124">
        <v>0.75925333635886105</v>
      </c>
      <c r="U124">
        <v>0.19042284654175401</v>
      </c>
      <c r="V124" s="1">
        <v>0</v>
      </c>
      <c r="W124">
        <v>0.32695255351974101</v>
      </c>
      <c r="X124">
        <v>0.48262459993850299</v>
      </c>
      <c r="Y124" s="1">
        <v>0</v>
      </c>
      <c r="Z124" s="1">
        <v>0</v>
      </c>
      <c r="AA124">
        <v>2.6715788419053699E-4</v>
      </c>
      <c r="AB124">
        <v>4.6990651957869699E-4</v>
      </c>
      <c r="AC124">
        <v>4.0833425529655902E-3</v>
      </c>
      <c r="AD124" s="1">
        <v>0</v>
      </c>
      <c r="AE124" s="1">
        <v>2.6621837991353599E-4</v>
      </c>
      <c r="AF124" s="3">
        <v>1.1364210491449001E-6</v>
      </c>
      <c r="AG124" s="1">
        <v>0</v>
      </c>
      <c r="AH124">
        <v>5.54164189389766E-2</v>
      </c>
      <c r="AI124">
        <v>8.0590195769577496E-5</v>
      </c>
      <c r="AJ124">
        <v>1.39365346416886</v>
      </c>
      <c r="AK124">
        <v>3</v>
      </c>
      <c r="AL124">
        <v>1423875377.1099999</v>
      </c>
      <c r="AM124" s="7">
        <v>6000</v>
      </c>
      <c r="AN124" s="7"/>
      <c r="AO124" s="1">
        <f t="shared" si="27"/>
        <v>5.5299186289812835E-4</v>
      </c>
      <c r="AP124" s="5">
        <f t="shared" si="28"/>
        <v>0.66157567115814331</v>
      </c>
      <c r="AQ124" s="3">
        <f t="shared" si="29"/>
        <v>7.3462266915863051E-5</v>
      </c>
      <c r="AR124" s="15">
        <f t="shared" si="30"/>
        <v>0.13238780379124671</v>
      </c>
      <c r="AU124" s="15">
        <v>0</v>
      </c>
      <c r="AY124" s="15">
        <v>7.0000000000000007E-2</v>
      </c>
    </row>
    <row r="125" spans="1:51" x14ac:dyDescent="0.25">
      <c r="A125" t="s">
        <v>37</v>
      </c>
      <c r="B125">
        <v>0.60767533278652797</v>
      </c>
      <c r="C125">
        <v>9.11244803314968E-4</v>
      </c>
      <c r="D125">
        <v>1.0880299537820399</v>
      </c>
      <c r="E125">
        <v>-74.139047986383403</v>
      </c>
      <c r="F125" s="1">
        <v>0</v>
      </c>
      <c r="G125" s="1">
        <v>0</v>
      </c>
      <c r="H125">
        <v>4.0716198890280202</v>
      </c>
      <c r="I125">
        <v>-78.868370974899094</v>
      </c>
      <c r="J125">
        <v>-151.22891722196201</v>
      </c>
      <c r="K125">
        <v>-79.237444838060895</v>
      </c>
      <c r="L125">
        <v>-61.809794867995699</v>
      </c>
      <c r="M125">
        <v>4</v>
      </c>
      <c r="N125">
        <v>96.950804998318304</v>
      </c>
      <c r="O125">
        <v>95.627100713850297</v>
      </c>
      <c r="P125">
        <v>234050.580664154</v>
      </c>
      <c r="Q125">
        <v>283373.82896823098</v>
      </c>
      <c r="R125">
        <v>84.519086711209596</v>
      </c>
      <c r="S125">
        <v>694.03788621094895</v>
      </c>
      <c r="T125">
        <v>0.75775464243069102</v>
      </c>
      <c r="U125">
        <v>0.190899860283507</v>
      </c>
      <c r="V125" s="1">
        <v>0</v>
      </c>
      <c r="W125">
        <v>0.33230083252367498</v>
      </c>
      <c r="X125">
        <v>0.47679930719281699</v>
      </c>
      <c r="Y125" s="1">
        <v>0</v>
      </c>
      <c r="Z125" s="1">
        <v>0</v>
      </c>
      <c r="AA125">
        <v>2.6875658447959503E-4</v>
      </c>
      <c r="AB125">
        <v>6.4248832101088105E-4</v>
      </c>
      <c r="AC125">
        <v>4.1827527518056001E-3</v>
      </c>
      <c r="AD125" s="1">
        <v>0</v>
      </c>
      <c r="AE125" s="1">
        <v>3.9014499877607501E-4</v>
      </c>
      <c r="AF125" s="3">
        <v>1.7294500061378E-6</v>
      </c>
      <c r="AG125" s="1">
        <v>0</v>
      </c>
      <c r="AH125">
        <v>1.1354359671137599</v>
      </c>
      <c r="AI125">
        <v>3.6933382018616199E-3</v>
      </c>
      <c r="AJ125">
        <v>3.4058212468904498</v>
      </c>
      <c r="AK125">
        <v>4</v>
      </c>
      <c r="AL125">
        <v>1490668148.25</v>
      </c>
      <c r="AM125" s="7">
        <v>6369</v>
      </c>
      <c r="AN125" s="7"/>
      <c r="AO125" s="1">
        <f t="shared" si="27"/>
        <v>5.6154927710598708E-4</v>
      </c>
      <c r="AP125" s="5">
        <f t="shared" si="28"/>
        <v>0.67178179521841797</v>
      </c>
      <c r="AQ125" s="3">
        <f t="shared" si="29"/>
        <v>-5.3737262747975928E-5</v>
      </c>
      <c r="AR125" s="15">
        <f t="shared" si="30"/>
        <v>-9.5427507693992997E-2</v>
      </c>
      <c r="AU125" s="15">
        <v>0</v>
      </c>
      <c r="AY125" s="15">
        <f t="shared" ref="AY125:AY187" si="31">AY124</f>
        <v>7.0000000000000007E-2</v>
      </c>
    </row>
    <row r="126" spans="1:51" x14ac:dyDescent="0.25">
      <c r="A126" t="s">
        <v>37</v>
      </c>
      <c r="B126">
        <v>1.2184076171478999</v>
      </c>
      <c r="C126">
        <v>1.1299428754622701E-3</v>
      </c>
      <c r="D126">
        <v>1.34753642097619</v>
      </c>
      <c r="E126">
        <v>-71.454679236386994</v>
      </c>
      <c r="F126" s="1">
        <v>0</v>
      </c>
      <c r="G126" s="1">
        <v>0</v>
      </c>
      <c r="H126">
        <v>4.0322429183795796</v>
      </c>
      <c r="I126">
        <v>-79.266421566034694</v>
      </c>
      <c r="J126">
        <v>-150.140440990407</v>
      </c>
      <c r="K126">
        <v>-79.7660040024643</v>
      </c>
      <c r="L126">
        <v>-62.073699721665101</v>
      </c>
      <c r="M126">
        <v>5</v>
      </c>
      <c r="N126">
        <v>96.951907948467806</v>
      </c>
      <c r="O126">
        <v>94.868674952123797</v>
      </c>
      <c r="P126">
        <v>232216.54117605201</v>
      </c>
      <c r="Q126">
        <v>280635.30425867997</v>
      </c>
      <c r="R126">
        <v>84.520149877099399</v>
      </c>
      <c r="S126">
        <v>691.95501474098603</v>
      </c>
      <c r="T126">
        <v>0.75549141737774705</v>
      </c>
      <c r="U126">
        <v>0.20280887045173199</v>
      </c>
      <c r="V126" s="1">
        <v>0</v>
      </c>
      <c r="W126">
        <v>0.32385078923792499</v>
      </c>
      <c r="X126">
        <v>0.473340340310342</v>
      </c>
      <c r="Y126" s="1">
        <v>0</v>
      </c>
      <c r="Z126" s="1">
        <v>0</v>
      </c>
      <c r="AA126">
        <v>2.7062466850328698E-4</v>
      </c>
      <c r="AB126">
        <v>8.5931272546792596E-4</v>
      </c>
      <c r="AC126">
        <v>4.4200735615554203E-3</v>
      </c>
      <c r="AD126" s="1">
        <v>0</v>
      </c>
      <c r="AE126" s="1">
        <v>8.19369575663409E-4</v>
      </c>
      <c r="AF126" s="3">
        <v>3.6239404323350302E-6</v>
      </c>
      <c r="AG126" s="1">
        <v>0</v>
      </c>
      <c r="AH126">
        <v>2.4949791393162202</v>
      </c>
      <c r="AI126">
        <v>1.0166475091469999E-2</v>
      </c>
      <c r="AJ126">
        <v>5.2979048847154004</v>
      </c>
      <c r="AK126">
        <v>5</v>
      </c>
      <c r="AL126">
        <v>1958746524.8199999</v>
      </c>
      <c r="AM126" s="7">
        <v>8435</v>
      </c>
      <c r="AN126" s="7"/>
      <c r="AO126" s="1">
        <f t="shared" si="27"/>
        <v>1.0220371739677085E-3</v>
      </c>
      <c r="AP126" s="5">
        <f t="shared" si="28"/>
        <v>1.2195739456799526</v>
      </c>
      <c r="AQ126" s="3">
        <f t="shared" si="29"/>
        <v>-9.8292938028135025E-7</v>
      </c>
      <c r="AR126" s="15">
        <f t="shared" si="30"/>
        <v>-9.5634097152053066E-4</v>
      </c>
      <c r="AU126" s="15">
        <v>0</v>
      </c>
      <c r="AY126" s="15">
        <v>0.17</v>
      </c>
    </row>
    <row r="127" spans="1:51" x14ac:dyDescent="0.25">
      <c r="A127" t="s">
        <v>37</v>
      </c>
      <c r="B127">
        <v>1.3393757171806999</v>
      </c>
      <c r="C127">
        <v>1.41835549089972E-3</v>
      </c>
      <c r="D127">
        <v>1.68881172976723</v>
      </c>
      <c r="E127">
        <v>-62.178373438593098</v>
      </c>
      <c r="F127" s="1">
        <v>0</v>
      </c>
      <c r="G127" s="1">
        <v>0</v>
      </c>
      <c r="H127">
        <v>3.9725384488448001</v>
      </c>
      <c r="I127">
        <v>-80.265217902972594</v>
      </c>
      <c r="J127">
        <v>-147.96879694412399</v>
      </c>
      <c r="K127">
        <v>-80.943630238364904</v>
      </c>
      <c r="L127">
        <v>-62.9596643785273</v>
      </c>
      <c r="M127">
        <v>6</v>
      </c>
      <c r="N127">
        <v>97.012575641501897</v>
      </c>
      <c r="O127">
        <v>94.3082854055978</v>
      </c>
      <c r="P127">
        <v>230681.19780800401</v>
      </c>
      <c r="Q127">
        <v>278650.88396402798</v>
      </c>
      <c r="R127">
        <v>84.601875438645195</v>
      </c>
      <c r="S127">
        <v>689.72670865646796</v>
      </c>
      <c r="T127">
        <v>0.74936099383263599</v>
      </c>
      <c r="U127">
        <v>0.22147056628321099</v>
      </c>
      <c r="V127" s="1">
        <v>0</v>
      </c>
      <c r="W127">
        <v>0.31401589464306001</v>
      </c>
      <c r="X127">
        <v>0.464513539073727</v>
      </c>
      <c r="Y127" s="1">
        <v>0</v>
      </c>
      <c r="Z127" s="1">
        <v>0</v>
      </c>
      <c r="AA127">
        <v>2.7152448869061303E-4</v>
      </c>
      <c r="AB127">
        <v>1.14687679523981E-3</v>
      </c>
      <c r="AC127">
        <v>4.7618772947549204E-3</v>
      </c>
      <c r="AD127" s="1">
        <v>0</v>
      </c>
      <c r="AE127">
        <v>1.06492752266442E-3</v>
      </c>
      <c r="AF127" s="3">
        <v>4.6304718094003998E-6</v>
      </c>
      <c r="AG127" s="1">
        <v>0</v>
      </c>
      <c r="AH127">
        <v>4.1015184237924496</v>
      </c>
      <c r="AI127">
        <v>2.0006537207468301E-2</v>
      </c>
      <c r="AJ127">
        <v>5.8886821625309702</v>
      </c>
      <c r="AK127">
        <v>6</v>
      </c>
      <c r="AL127">
        <v>3095049630.9899998</v>
      </c>
      <c r="AM127" s="7">
        <v>13417</v>
      </c>
      <c r="AN127" s="7"/>
      <c r="AO127" s="1">
        <f t="shared" si="27"/>
        <v>1.1286624017464988E-3</v>
      </c>
      <c r="AP127" s="5">
        <f t="shared" si="28"/>
        <v>1.3460188328614509</v>
      </c>
      <c r="AQ127" s="3">
        <f t="shared" si="29"/>
        <v>-5.6049546276739845E-6</v>
      </c>
      <c r="AR127" s="15">
        <f t="shared" si="30"/>
        <v>-4.9353809312077113E-3</v>
      </c>
      <c r="AU127" s="15">
        <v>0</v>
      </c>
      <c r="AY127" s="15">
        <v>0.18</v>
      </c>
    </row>
    <row r="128" spans="1:51" x14ac:dyDescent="0.25">
      <c r="A128" t="s">
        <v>37</v>
      </c>
      <c r="B128">
        <v>2.0575267821086198</v>
      </c>
      <c r="C128">
        <v>2.1385079084719301E-3</v>
      </c>
      <c r="D128">
        <v>2.53624038924149</v>
      </c>
      <c r="E128">
        <v>-43.449970882947397</v>
      </c>
      <c r="F128" s="1">
        <v>0</v>
      </c>
      <c r="G128" s="1">
        <v>0</v>
      </c>
      <c r="H128">
        <v>3.6068900770865899</v>
      </c>
      <c r="I128">
        <v>-82.251467301139797</v>
      </c>
      <c r="J128">
        <v>-153.89065669375501</v>
      </c>
      <c r="K128">
        <v>-83.242284545959905</v>
      </c>
      <c r="L128">
        <v>-64.215033632987897</v>
      </c>
      <c r="M128">
        <v>7</v>
      </c>
      <c r="N128">
        <v>96.362232198776496</v>
      </c>
      <c r="O128">
        <v>91.4531842876913</v>
      </c>
      <c r="P128">
        <v>221328.44777155801</v>
      </c>
      <c r="Q128">
        <v>266031.86082590499</v>
      </c>
      <c r="R128">
        <v>84.378247894381701</v>
      </c>
      <c r="S128">
        <v>687.19820250951102</v>
      </c>
      <c r="T128">
        <v>0.70599433334454997</v>
      </c>
      <c r="U128">
        <v>0.26805459810871202</v>
      </c>
      <c r="V128" s="1">
        <v>0</v>
      </c>
      <c r="W128">
        <v>0.30951371586924997</v>
      </c>
      <c r="X128">
        <v>0.42243168602203701</v>
      </c>
      <c r="Y128" s="1">
        <v>0</v>
      </c>
      <c r="Z128" s="1">
        <v>0</v>
      </c>
      <c r="AA128">
        <v>2.7236187483694799E-4</v>
      </c>
      <c r="AB128">
        <v>1.8657183508676001E-3</v>
      </c>
      <c r="AC128">
        <v>6.7020944723946803E-3</v>
      </c>
      <c r="AD128" s="1">
        <v>0</v>
      </c>
      <c r="AE128">
        <v>3.7091646096797698E-3</v>
      </c>
      <c r="AF128" s="3">
        <v>1.6174947250807999E-5</v>
      </c>
      <c r="AG128" s="1">
        <v>3.9064540327186599E-7</v>
      </c>
      <c r="AH128">
        <v>7.6345204294721398</v>
      </c>
      <c r="AI128">
        <v>4.36957922532763E-2</v>
      </c>
      <c r="AJ128">
        <v>17.6380575920595</v>
      </c>
      <c r="AK128">
        <v>7</v>
      </c>
      <c r="AL128">
        <v>23171317854.099998</v>
      </c>
      <c r="AM128" s="7">
        <v>104692</v>
      </c>
      <c r="AN128" s="7"/>
      <c r="AO128" s="1">
        <f t="shared" si="27"/>
        <v>1.6959766612906389E-3</v>
      </c>
      <c r="AP128" s="5">
        <f t="shared" si="28"/>
        <v>2.0162950824167525</v>
      </c>
      <c r="AQ128" s="3">
        <f t="shared" si="29"/>
        <v>3.5014081019007137E-5</v>
      </c>
      <c r="AR128" s="15">
        <f t="shared" si="30"/>
        <v>2.044923882988714E-2</v>
      </c>
      <c r="AU128" s="15">
        <v>1</v>
      </c>
      <c r="AY128" s="15">
        <v>0.21</v>
      </c>
    </row>
    <row r="129" spans="1:51" x14ac:dyDescent="0.25">
      <c r="A129" t="s">
        <v>37</v>
      </c>
      <c r="B129">
        <v>2.5106447914706602</v>
      </c>
      <c r="C129">
        <v>2.3130064495291498E-3</v>
      </c>
      <c r="D129">
        <v>2.74056857633621</v>
      </c>
      <c r="E129">
        <v>-43.357940757457001</v>
      </c>
      <c r="F129" s="1">
        <v>0</v>
      </c>
      <c r="G129" s="1">
        <v>0</v>
      </c>
      <c r="H129">
        <v>3.6163794074428299</v>
      </c>
      <c r="I129">
        <v>-83.563531003210798</v>
      </c>
      <c r="J129">
        <v>-151.233121508636</v>
      </c>
      <c r="K129">
        <v>-84.820833512499505</v>
      </c>
      <c r="L129">
        <v>-65.278966558189893</v>
      </c>
      <c r="M129">
        <v>8</v>
      </c>
      <c r="N129">
        <v>96.468085025273297</v>
      </c>
      <c r="O129">
        <v>91.078624132867503</v>
      </c>
      <c r="P129">
        <v>218327.48934398699</v>
      </c>
      <c r="Q129">
        <v>263469.81580955</v>
      </c>
      <c r="R129">
        <v>84.3800497768421</v>
      </c>
      <c r="S129">
        <v>687.10929549242303</v>
      </c>
      <c r="T129">
        <v>0.71325311093562804</v>
      </c>
      <c r="U129">
        <v>0.24046637030712401</v>
      </c>
      <c r="V129" s="1">
        <v>0</v>
      </c>
      <c r="W129">
        <v>0.26198663242523401</v>
      </c>
      <c r="X129">
        <v>0.49754699726764001</v>
      </c>
      <c r="Y129" s="1">
        <v>0</v>
      </c>
      <c r="Z129" s="1">
        <v>0</v>
      </c>
      <c r="AA129">
        <v>2.73127859599164E-4</v>
      </c>
      <c r="AB129">
        <v>2.0372282255734101E-3</v>
      </c>
      <c r="AC129">
        <v>6.5375284167851098E-3</v>
      </c>
      <c r="AD129" s="1">
        <v>0</v>
      </c>
      <c r="AE129">
        <v>4.1604552184873198E-3</v>
      </c>
      <c r="AF129" s="3">
        <v>1.8007324107964698E-5</v>
      </c>
      <c r="AG129">
        <v>1.6080027365322599E-6</v>
      </c>
      <c r="AH129">
        <v>7.2341200536735899</v>
      </c>
      <c r="AI129">
        <v>4.75472430225687E-2</v>
      </c>
      <c r="AJ129">
        <v>19.8108644402846</v>
      </c>
      <c r="AK129">
        <v>8</v>
      </c>
      <c r="AL129">
        <v>31829964671.459999</v>
      </c>
      <c r="AM129" s="7">
        <v>145790</v>
      </c>
      <c r="AN129" s="7"/>
      <c r="AO129" s="1">
        <f t="shared" si="27"/>
        <v>2.1216431404069598E-3</v>
      </c>
      <c r="AP129" s="5">
        <f t="shared" si="28"/>
        <v>2.5164718360381366</v>
      </c>
      <c r="AQ129" s="3">
        <f t="shared" si="29"/>
        <v>-4.9705169604570554E-6</v>
      </c>
      <c r="AR129" s="15">
        <f t="shared" si="30"/>
        <v>-2.3155612091610989E-3</v>
      </c>
      <c r="AU129" s="15">
        <v>1</v>
      </c>
      <c r="AY129" s="15">
        <v>0.28000000000000003</v>
      </c>
    </row>
    <row r="130" spans="1:51" x14ac:dyDescent="0.25">
      <c r="A130" t="s">
        <v>37</v>
      </c>
      <c r="B130">
        <v>2.50871635485561</v>
      </c>
      <c r="C130">
        <v>2.4784378978889902E-3</v>
      </c>
      <c r="D130">
        <v>2.9339170301022901</v>
      </c>
      <c r="E130">
        <v>-42.126893532007799</v>
      </c>
      <c r="F130" s="1">
        <v>0</v>
      </c>
      <c r="G130" s="1">
        <v>0</v>
      </c>
      <c r="H130">
        <v>3.6435371708118698</v>
      </c>
      <c r="I130">
        <v>-84.819319877531498</v>
      </c>
      <c r="J130">
        <v>-149.11043687467901</v>
      </c>
      <c r="K130">
        <v>-86.297971136443195</v>
      </c>
      <c r="L130">
        <v>-66.433867239794594</v>
      </c>
      <c r="M130">
        <v>9</v>
      </c>
      <c r="N130">
        <v>96.586470397869505</v>
      </c>
      <c r="O130">
        <v>90.723135875022706</v>
      </c>
      <c r="P130">
        <v>217125.20885038201</v>
      </c>
      <c r="Q130">
        <v>262344.09317210398</v>
      </c>
      <c r="R130">
        <v>84.372343129426497</v>
      </c>
      <c r="S130">
        <v>685.97140255866202</v>
      </c>
      <c r="T130">
        <v>0.71848888320696103</v>
      </c>
      <c r="U130">
        <v>0.23831906599923</v>
      </c>
      <c r="V130" s="1">
        <v>0</v>
      </c>
      <c r="W130">
        <v>0.25132464856014203</v>
      </c>
      <c r="X130">
        <v>0.51035628544062706</v>
      </c>
      <c r="Y130" s="1">
        <v>0</v>
      </c>
      <c r="Z130" s="1">
        <v>0</v>
      </c>
      <c r="AA130">
        <v>2.7404981042524401E-4</v>
      </c>
      <c r="AB130">
        <v>2.19784271049237E-3</v>
      </c>
      <c r="AC130">
        <v>6.3608441813445904E-3</v>
      </c>
      <c r="AD130" s="1">
        <v>0</v>
      </c>
      <c r="AE130">
        <v>4.9035018511889E-3</v>
      </c>
      <c r="AF130" s="3">
        <v>2.10405147789938E-5</v>
      </c>
      <c r="AG130">
        <v>3.4099404557986399E-6</v>
      </c>
      <c r="AH130">
        <v>6.9111364842987104</v>
      </c>
      <c r="AI130">
        <v>5.1308681668703497E-2</v>
      </c>
      <c r="AJ130">
        <v>22.352745701845599</v>
      </c>
      <c r="AK130">
        <v>9</v>
      </c>
      <c r="AL130">
        <v>34320981762.98</v>
      </c>
      <c r="AM130" s="7">
        <v>158070</v>
      </c>
      <c r="AN130" s="7"/>
      <c r="AO130" s="1">
        <f t="shared" si="27"/>
        <v>2.0761266959807229E-3</v>
      </c>
      <c r="AP130" s="5">
        <f t="shared" si="28"/>
        <v>2.4630999971269829</v>
      </c>
      <c r="AQ130" s="3">
        <f t="shared" si="29"/>
        <v>3.8901015143983329E-5</v>
      </c>
      <c r="AR130" s="15">
        <f t="shared" si="30"/>
        <v>1.8519896789344736E-2</v>
      </c>
      <c r="AU130" s="15">
        <v>1</v>
      </c>
      <c r="AY130" s="15">
        <f t="shared" si="31"/>
        <v>0.28000000000000003</v>
      </c>
    </row>
    <row r="131" spans="1:51" x14ac:dyDescent="0.25">
      <c r="A131" t="s">
        <v>37</v>
      </c>
      <c r="B131">
        <v>2.64923813186976</v>
      </c>
      <c r="C131">
        <v>2.6423352245901E-3</v>
      </c>
      <c r="D131">
        <v>3.1251249622894299</v>
      </c>
      <c r="E131">
        <v>-40.758899344811702</v>
      </c>
      <c r="F131" s="1">
        <v>0</v>
      </c>
      <c r="G131" s="1">
        <v>0</v>
      </c>
      <c r="H131">
        <v>3.6698577240961399</v>
      </c>
      <c r="I131">
        <v>-86.094157718269997</v>
      </c>
      <c r="J131">
        <v>-146.82950584573101</v>
      </c>
      <c r="K131">
        <v>-87.826923681490896</v>
      </c>
      <c r="L131">
        <v>-67.600914931087999</v>
      </c>
      <c r="M131">
        <v>10</v>
      </c>
      <c r="N131">
        <v>96.690369994633897</v>
      </c>
      <c r="O131">
        <v>90.313354951966801</v>
      </c>
      <c r="P131">
        <v>215862.21683829001</v>
      </c>
      <c r="Q131">
        <v>261189.027946808</v>
      </c>
      <c r="R131">
        <v>84.363275763724999</v>
      </c>
      <c r="S131">
        <v>684.70069884473503</v>
      </c>
      <c r="T131">
        <v>0.72351316551613098</v>
      </c>
      <c r="U131">
        <v>0.239571581880893</v>
      </c>
      <c r="V131" s="1">
        <v>0</v>
      </c>
      <c r="W131">
        <v>0.247774481340095</v>
      </c>
      <c r="X131">
        <v>0.51265393677901006</v>
      </c>
      <c r="Y131" s="1">
        <v>0</v>
      </c>
      <c r="Z131" s="1">
        <v>0</v>
      </c>
      <c r="AA131">
        <v>2.74929162522341E-4</v>
      </c>
      <c r="AB131">
        <v>2.3553956297192201E-3</v>
      </c>
      <c r="AC131">
        <v>6.2438386312406004E-3</v>
      </c>
      <c r="AD131" s="1">
        <v>8.50053496826512E-9</v>
      </c>
      <c r="AE131">
        <v>6.26237027666027E-3</v>
      </c>
      <c r="AF131" s="3">
        <v>2.6610632853645201E-5</v>
      </c>
      <c r="AG131" s="1">
        <v>4.8009448218667603E-6</v>
      </c>
      <c r="AH131">
        <v>6.7136442687051199</v>
      </c>
      <c r="AI131">
        <v>5.5585808299354701E-2</v>
      </c>
      <c r="AJ131">
        <v>25.7656285431346</v>
      </c>
      <c r="AK131">
        <v>10</v>
      </c>
      <c r="AL131">
        <v>35053865392.370003</v>
      </c>
      <c r="AM131" s="7">
        <v>162390</v>
      </c>
      <c r="AN131" s="7"/>
      <c r="AO131" s="1">
        <f t="shared" si="27"/>
        <v>2.2371297710605722E-3</v>
      </c>
      <c r="AP131" s="5">
        <f t="shared" si="28"/>
        <v>2.6517694604398345</v>
      </c>
      <c r="AQ131" s="3">
        <f t="shared" si="29"/>
        <v>-2.162028305682448E-6</v>
      </c>
      <c r="AR131" s="15">
        <f t="shared" si="30"/>
        <v>-9.5458093466949112E-4</v>
      </c>
      <c r="AU131" s="15">
        <v>1</v>
      </c>
      <c r="AY131" s="15">
        <v>0.31</v>
      </c>
    </row>
    <row r="132" spans="1:51" x14ac:dyDescent="0.25">
      <c r="A132" t="s">
        <v>37</v>
      </c>
      <c r="B132">
        <v>3.00145053283897</v>
      </c>
      <c r="C132">
        <v>2.8215346878452501E-3</v>
      </c>
      <c r="D132">
        <v>3.3337896923608699</v>
      </c>
      <c r="E132">
        <v>-39.792672053802598</v>
      </c>
      <c r="F132" s="1">
        <v>0</v>
      </c>
      <c r="G132" s="1">
        <v>0</v>
      </c>
      <c r="H132">
        <v>3.6918196945361399</v>
      </c>
      <c r="I132">
        <v>-87.199974088397695</v>
      </c>
      <c r="J132">
        <v>-144.038657937945</v>
      </c>
      <c r="K132">
        <v>-89.211049169206902</v>
      </c>
      <c r="L132">
        <v>-68.655790944829107</v>
      </c>
      <c r="M132">
        <v>11</v>
      </c>
      <c r="N132">
        <v>96.760388404876494</v>
      </c>
      <c r="O132">
        <v>89.859218387447598</v>
      </c>
      <c r="P132">
        <v>215269.94753191501</v>
      </c>
      <c r="Q132">
        <v>260466.799953065</v>
      </c>
      <c r="R132">
        <v>84.356445804637403</v>
      </c>
      <c r="S132">
        <v>683.78300002009905</v>
      </c>
      <c r="T132">
        <v>0.72550094113274799</v>
      </c>
      <c r="U132">
        <v>0.24081111247126</v>
      </c>
      <c r="V132" s="1">
        <v>0</v>
      </c>
      <c r="W132">
        <v>0.24339226109168799</v>
      </c>
      <c r="X132">
        <v>0.51579662643705104</v>
      </c>
      <c r="Y132" s="1">
        <v>0</v>
      </c>
      <c r="Z132" s="1">
        <v>0</v>
      </c>
      <c r="AA132">
        <v>2.75678255931279E-4</v>
      </c>
      <c r="AB132">
        <v>2.5246323322344099E-3</v>
      </c>
      <c r="AC132">
        <v>6.1031624997883701E-3</v>
      </c>
      <c r="AD132" s="1">
        <v>1.43341470386168E-8</v>
      </c>
      <c r="AE132">
        <v>8.0607464210016907E-3</v>
      </c>
      <c r="AF132" s="3">
        <v>3.3938302640585003E-5</v>
      </c>
      <c r="AG132">
        <v>6.1735544305189302E-6</v>
      </c>
      <c r="AH132">
        <v>6.5724046415486699</v>
      </c>
      <c r="AI132">
        <v>6.0059349814842102E-2</v>
      </c>
      <c r="AJ132">
        <v>29.497633492374099</v>
      </c>
      <c r="AK132">
        <v>11</v>
      </c>
      <c r="AL132">
        <v>34820559823.129997</v>
      </c>
      <c r="AM132" s="7">
        <v>161753</v>
      </c>
      <c r="AN132" s="7"/>
      <c r="AO132" s="1">
        <f t="shared" si="27"/>
        <v>2.5067550584956773E-3</v>
      </c>
      <c r="AP132" s="5">
        <f t="shared" si="28"/>
        <v>2.9669774493380152</v>
      </c>
      <c r="AQ132" s="3">
        <f t="shared" si="29"/>
        <v>2.9536567011492591E-5</v>
      </c>
      <c r="AR132" s="15">
        <f t="shared" si="30"/>
        <v>1.1618923328401642E-2</v>
      </c>
      <c r="AU132" s="15">
        <v>1</v>
      </c>
      <c r="AY132" s="15">
        <v>0.36</v>
      </c>
    </row>
    <row r="133" spans="1:51" x14ac:dyDescent="0.25">
      <c r="A133" t="s">
        <v>37</v>
      </c>
      <c r="B133">
        <v>3.6621574146042799</v>
      </c>
      <c r="C133">
        <v>3.0048531217044898E-3</v>
      </c>
      <c r="D133">
        <v>3.54682427822374</v>
      </c>
      <c r="E133">
        <v>-38.813275885074503</v>
      </c>
      <c r="F133" s="1">
        <v>0</v>
      </c>
      <c r="G133" s="1">
        <v>0</v>
      </c>
      <c r="H133">
        <v>3.70795820870029</v>
      </c>
      <c r="I133">
        <v>-87.917435713451098</v>
      </c>
      <c r="J133">
        <v>-141.42095858140999</v>
      </c>
      <c r="K133">
        <v>-90.182084892272499</v>
      </c>
      <c r="L133">
        <v>-69.292067676280993</v>
      </c>
      <c r="M133">
        <v>12</v>
      </c>
      <c r="N133">
        <v>96.7635328257998</v>
      </c>
      <c r="O133">
        <v>89.344147019642307</v>
      </c>
      <c r="P133">
        <v>214329.914417539</v>
      </c>
      <c r="Q133">
        <v>259337.24942819399</v>
      </c>
      <c r="R133">
        <v>84.354708876246505</v>
      </c>
      <c r="S133">
        <v>682.65153929956705</v>
      </c>
      <c r="T133">
        <v>0.72845626774793304</v>
      </c>
      <c r="U133">
        <v>0.244386664167869</v>
      </c>
      <c r="V133" s="1">
        <v>0</v>
      </c>
      <c r="W133">
        <v>0.240916427322349</v>
      </c>
      <c r="X133">
        <v>0.51469690850978</v>
      </c>
      <c r="Y133" s="1">
        <v>0</v>
      </c>
      <c r="Z133" s="1">
        <v>0</v>
      </c>
      <c r="AA133">
        <v>2.7645108126597598E-4</v>
      </c>
      <c r="AB133">
        <v>2.6937068569035101E-3</v>
      </c>
      <c r="AC133">
        <v>6.0400428319112203E-3</v>
      </c>
      <c r="AD133" s="1">
        <v>2.3655148001950399E-8</v>
      </c>
      <c r="AE133">
        <v>1.0720307675871701E-2</v>
      </c>
      <c r="AF133" s="3">
        <v>4.51996846053907E-5</v>
      </c>
      <c r="AG133">
        <v>6.0007910454850803E-6</v>
      </c>
      <c r="AH133">
        <v>6.4614364733017098</v>
      </c>
      <c r="AI133">
        <v>6.4614364733017196E-2</v>
      </c>
      <c r="AJ133">
        <v>33.9778467485257</v>
      </c>
      <c r="AK133">
        <v>12</v>
      </c>
      <c r="AL133">
        <v>32900499182.75</v>
      </c>
      <c r="AM133" s="7">
        <v>153504</v>
      </c>
      <c r="AN133" s="7"/>
      <c r="AO133" s="1">
        <f t="shared" si="27"/>
        <v>3.0396700402314158E-3</v>
      </c>
      <c r="AP133" s="5">
        <f t="shared" si="28"/>
        <v>3.5872363998167622</v>
      </c>
      <c r="AQ133" s="3">
        <f t="shared" si="29"/>
        <v>6.4583336910847312E-5</v>
      </c>
      <c r="AR133" s="15">
        <f t="shared" si="30"/>
        <v>2.0885441168958074E-2</v>
      </c>
      <c r="AU133" s="15">
        <v>1</v>
      </c>
      <c r="AY133" s="15">
        <v>0.45</v>
      </c>
    </row>
    <row r="134" spans="1:51" x14ac:dyDescent="0.25">
      <c r="A134" t="s">
        <v>37</v>
      </c>
      <c r="B134">
        <v>4.1069912233094303</v>
      </c>
      <c r="C134">
        <v>3.1419091099604201E-3</v>
      </c>
      <c r="D134">
        <v>3.7058159638206098</v>
      </c>
      <c r="E134">
        <v>-38.3941524613018</v>
      </c>
      <c r="F134" s="1">
        <v>0</v>
      </c>
      <c r="G134" s="1">
        <v>0</v>
      </c>
      <c r="H134">
        <v>3.7151701832117601</v>
      </c>
      <c r="I134">
        <v>-88.436314636298704</v>
      </c>
      <c r="J134">
        <v>-139.25295647897201</v>
      </c>
      <c r="K134">
        <v>-90.934385043365396</v>
      </c>
      <c r="L134">
        <v>-69.742579061487604</v>
      </c>
      <c r="M134">
        <v>13</v>
      </c>
      <c r="N134">
        <v>96.710381037814102</v>
      </c>
      <c r="O134">
        <v>88.8612406972927</v>
      </c>
      <c r="P134">
        <v>213545.03878367401</v>
      </c>
      <c r="Q134">
        <v>258626.900266479</v>
      </c>
      <c r="R134">
        <v>84.354445040213093</v>
      </c>
      <c r="S134">
        <v>681.76296092653297</v>
      </c>
      <c r="T134">
        <v>0.73202102130671298</v>
      </c>
      <c r="U134">
        <v>0.24435422781511401</v>
      </c>
      <c r="V134" s="1">
        <v>0</v>
      </c>
      <c r="W134">
        <v>0.24054221295207301</v>
      </c>
      <c r="X134">
        <v>0.51510355923281204</v>
      </c>
      <c r="Y134" s="1">
        <v>0</v>
      </c>
      <c r="Z134" s="1">
        <v>0</v>
      </c>
      <c r="AA134">
        <v>2.77198240523302E-4</v>
      </c>
      <c r="AB134">
        <v>2.80778364099895E-3</v>
      </c>
      <c r="AC134">
        <v>5.8610923778690902E-3</v>
      </c>
      <c r="AD134" s="1">
        <v>5.2403076895834301E-8</v>
      </c>
      <c r="AE134">
        <v>1.4957009552998101E-2</v>
      </c>
      <c r="AF134" s="3">
        <v>6.3310839604645305E-5</v>
      </c>
      <c r="AG134">
        <v>4.1459209549837398E-6</v>
      </c>
      <c r="AH134">
        <v>6.2759575805469998</v>
      </c>
      <c r="AI134">
        <v>6.8195486844068495E-2</v>
      </c>
      <c r="AJ134">
        <v>37.202335489313903</v>
      </c>
      <c r="AK134">
        <v>13</v>
      </c>
      <c r="AL134">
        <v>30985598672.549999</v>
      </c>
      <c r="AM134" s="7">
        <v>145101</v>
      </c>
      <c r="AN134" s="7"/>
      <c r="AO134" s="1">
        <f t="shared" si="27"/>
        <v>3.5641098879559473E-3</v>
      </c>
      <c r="AP134" s="5">
        <f t="shared" si="28"/>
        <v>4.1940809581646477</v>
      </c>
      <c r="AQ134" s="3">
        <f t="shared" si="29"/>
        <v>-7.5450455797799586E-5</v>
      </c>
      <c r="AR134" s="15">
        <f t="shared" si="30"/>
        <v>-2.0764915060993094E-2</v>
      </c>
      <c r="AU134" s="15">
        <v>1</v>
      </c>
      <c r="AY134" s="15">
        <v>0.55000000000000004</v>
      </c>
    </row>
    <row r="135" spans="1:51" x14ac:dyDescent="0.25">
      <c r="A135" t="s">
        <v>37</v>
      </c>
      <c r="B135">
        <v>4.2008713685211001</v>
      </c>
      <c r="C135">
        <v>3.2657164722905002E-3</v>
      </c>
      <c r="D135">
        <v>3.8492320271697098</v>
      </c>
      <c r="E135">
        <v>-38.2229631647131</v>
      </c>
      <c r="F135" s="1">
        <v>0</v>
      </c>
      <c r="G135" s="1">
        <v>0</v>
      </c>
      <c r="H135">
        <v>3.6956675879529599</v>
      </c>
      <c r="I135">
        <v>-88.550384650980405</v>
      </c>
      <c r="J135">
        <v>-136.084776990855</v>
      </c>
      <c r="K135">
        <v>-91.305968450284396</v>
      </c>
      <c r="L135">
        <v>-69.779231839408197</v>
      </c>
      <c r="M135">
        <v>14</v>
      </c>
      <c r="N135">
        <v>96.529825811211694</v>
      </c>
      <c r="O135">
        <v>88.157901909306503</v>
      </c>
      <c r="P135">
        <v>212656.55600091399</v>
      </c>
      <c r="Q135">
        <v>257577.47628613201</v>
      </c>
      <c r="R135">
        <v>84.348803473622496</v>
      </c>
      <c r="S135">
        <v>681.22309566283297</v>
      </c>
      <c r="T135">
        <v>0.73045608483022495</v>
      </c>
      <c r="U135">
        <v>0.24509072801238899</v>
      </c>
      <c r="V135" s="1">
        <v>0</v>
      </c>
      <c r="W135">
        <v>0.23783555853555699</v>
      </c>
      <c r="X135">
        <v>0.517073713452053</v>
      </c>
      <c r="Y135" s="1">
        <v>0</v>
      </c>
      <c r="Z135" s="1">
        <v>0</v>
      </c>
      <c r="AA135">
        <v>2.7780927819090701E-4</v>
      </c>
      <c r="AB135">
        <v>2.8954614519691498E-3</v>
      </c>
      <c r="AC135">
        <v>5.6801848359120596E-3</v>
      </c>
      <c r="AD135" s="1">
        <v>8.1726423746384204E-8</v>
      </c>
      <c r="AE135">
        <v>2.25273007269782E-2</v>
      </c>
      <c r="AF135" s="3">
        <v>9.5668542179917098E-5</v>
      </c>
      <c r="AG135">
        <v>3.26971134584326E-6</v>
      </c>
      <c r="AH135">
        <v>6.2256948274941202</v>
      </c>
      <c r="AI135">
        <v>7.3073920202005593E-2</v>
      </c>
      <c r="AJ135">
        <v>39.370377735217502</v>
      </c>
      <c r="AK135">
        <v>14</v>
      </c>
      <c r="AL135">
        <v>30707181373.419998</v>
      </c>
      <c r="AM135" s="7">
        <v>144398</v>
      </c>
      <c r="AN135" s="7"/>
      <c r="AO135" s="1">
        <f t="shared" si="27"/>
        <v>3.4975794801224568E-3</v>
      </c>
      <c r="AP135" s="5">
        <f t="shared" si="28"/>
        <v>4.1172910935775464</v>
      </c>
      <c r="AQ135" s="3">
        <f t="shared" si="29"/>
        <v>7.2415942244121855E-5</v>
      </c>
      <c r="AR135" s="15">
        <f t="shared" si="30"/>
        <v>2.0299821665251683E-2</v>
      </c>
      <c r="AU135" s="15">
        <v>1</v>
      </c>
      <c r="AY135" s="15">
        <f t="shared" si="31"/>
        <v>0.55000000000000004</v>
      </c>
    </row>
    <row r="136" spans="1:51" x14ac:dyDescent="0.25">
      <c r="A136" t="s">
        <v>37</v>
      </c>
      <c r="B136">
        <v>4.3080905588667502</v>
      </c>
      <c r="C136">
        <v>3.4485514137717402E-3</v>
      </c>
      <c r="D136">
        <v>4.0606664511658499</v>
      </c>
      <c r="E136">
        <v>-35.389569567967598</v>
      </c>
      <c r="F136" s="1">
        <v>0</v>
      </c>
      <c r="G136" s="1">
        <v>0</v>
      </c>
      <c r="H136">
        <v>3.6597698412436799</v>
      </c>
      <c r="I136">
        <v>-89.7034017047867</v>
      </c>
      <c r="J136">
        <v>-133.721163944843</v>
      </c>
      <c r="K136">
        <v>-93.114817239406193</v>
      </c>
      <c r="L136">
        <v>-70.731843676623896</v>
      </c>
      <c r="M136">
        <v>15</v>
      </c>
      <c r="N136">
        <v>96.278580920067498</v>
      </c>
      <c r="O136">
        <v>87.174608469335098</v>
      </c>
      <c r="P136">
        <v>210400.10100364499</v>
      </c>
      <c r="Q136">
        <v>255220.978927975</v>
      </c>
      <c r="R136">
        <v>84.352943889264097</v>
      </c>
      <c r="S136">
        <v>680.21454315726703</v>
      </c>
      <c r="T136">
        <v>0.72843099196005601</v>
      </c>
      <c r="U136">
        <v>0.24941273804055</v>
      </c>
      <c r="V136" s="1">
        <v>0</v>
      </c>
      <c r="W136">
        <v>0.23069669579815</v>
      </c>
      <c r="X136">
        <v>0.51989056616129803</v>
      </c>
      <c r="Y136" s="1">
        <v>0</v>
      </c>
      <c r="Z136" s="1">
        <v>0</v>
      </c>
      <c r="AA136">
        <v>2.7842074778659001E-4</v>
      </c>
      <c r="AB136">
        <v>3.0330315308124702E-3</v>
      </c>
      <c r="AC136">
        <v>5.6051791325346604E-3</v>
      </c>
      <c r="AD136" s="1">
        <v>1.7027605052361399E-7</v>
      </c>
      <c r="AE136">
        <v>3.6706220867667297E-2</v>
      </c>
      <c r="AF136" s="3">
        <v>1.5340984544099699E-4</v>
      </c>
      <c r="AG136">
        <v>2.5915328373381602E-6</v>
      </c>
      <c r="AH136">
        <v>6.3911233060441202</v>
      </c>
      <c r="AI136">
        <v>8.0634485069385697E-2</v>
      </c>
      <c r="AJ136">
        <v>38.413649252430403</v>
      </c>
      <c r="AK136">
        <v>15</v>
      </c>
      <c r="AL136">
        <v>33585747323.009998</v>
      </c>
      <c r="AM136" s="7">
        <v>159628</v>
      </c>
      <c r="AN136" s="7"/>
      <c r="AO136" s="1">
        <f t="shared" si="27"/>
        <v>3.6267826987723432E-3</v>
      </c>
      <c r="AP136" s="5">
        <f t="shared" si="28"/>
        <v>4.2663667873192868</v>
      </c>
      <c r="AQ136" s="3">
        <f t="shared" si="29"/>
        <v>3.619483366714988E-5</v>
      </c>
      <c r="AR136" s="15">
        <f t="shared" si="30"/>
        <v>9.7796963147840366E-3</v>
      </c>
      <c r="AU136" s="15">
        <v>1</v>
      </c>
      <c r="AY136" s="15">
        <v>0.56999999999999995</v>
      </c>
    </row>
    <row r="137" spans="1:51" x14ac:dyDescent="0.25">
      <c r="A137" t="s">
        <v>37</v>
      </c>
      <c r="B137">
        <v>4.4024591382959404</v>
      </c>
      <c r="C137">
        <v>3.7346554810030498E-3</v>
      </c>
      <c r="D137">
        <v>4.3906684774201903</v>
      </c>
      <c r="E137">
        <v>-31.551156057108699</v>
      </c>
      <c r="F137" s="1">
        <v>0</v>
      </c>
      <c r="G137" s="1">
        <v>0</v>
      </c>
      <c r="H137">
        <v>3.6155060486822501</v>
      </c>
      <c r="I137">
        <v>-91.973349176531499</v>
      </c>
      <c r="J137">
        <v>-132.06033648783301</v>
      </c>
      <c r="K137">
        <v>-96.520091432651995</v>
      </c>
      <c r="L137">
        <v>-72.785161176407698</v>
      </c>
      <c r="M137">
        <v>16</v>
      </c>
      <c r="N137">
        <v>96.042152176738796</v>
      </c>
      <c r="O137">
        <v>86.088817268180904</v>
      </c>
      <c r="P137">
        <v>208021.75579283101</v>
      </c>
      <c r="Q137">
        <v>252664.36803356401</v>
      </c>
      <c r="R137">
        <v>84.361019695489006</v>
      </c>
      <c r="S137">
        <v>679.19468799330195</v>
      </c>
      <c r="T137">
        <v>0.72821882390538795</v>
      </c>
      <c r="U137">
        <v>0.25744958107597199</v>
      </c>
      <c r="V137" s="1">
        <v>0</v>
      </c>
      <c r="W137">
        <v>0.21866674323254301</v>
      </c>
      <c r="X137">
        <v>0.52388367569148397</v>
      </c>
      <c r="Y137" s="1">
        <v>0</v>
      </c>
      <c r="Z137" s="1">
        <v>0</v>
      </c>
      <c r="AA137">
        <v>2.7904380802560799E-4</v>
      </c>
      <c r="AB137">
        <v>3.2711265387000998E-3</v>
      </c>
      <c r="AC137">
        <v>5.7649506328726003E-3</v>
      </c>
      <c r="AD137" s="1">
        <v>2.9437476161779202E-7</v>
      </c>
      <c r="AE137">
        <v>5.77621018323594E-2</v>
      </c>
      <c r="AF137" s="3">
        <v>2.3462001882570499E-4</v>
      </c>
      <c r="AG137">
        <v>2.3810489896307502E-6</v>
      </c>
      <c r="AH137">
        <v>6.6431919703331399</v>
      </c>
      <c r="AI137">
        <v>8.9709579571945905E-2</v>
      </c>
      <c r="AJ137">
        <v>35.842263756968599</v>
      </c>
      <c r="AK137">
        <v>16</v>
      </c>
      <c r="AL137">
        <v>36774918076.080002</v>
      </c>
      <c r="AM137" s="7">
        <v>176784</v>
      </c>
      <c r="AN137" s="7"/>
      <c r="AO137" s="1">
        <f t="shared" si="27"/>
        <v>3.7996856875886949E-3</v>
      </c>
      <c r="AP137" s="5">
        <f t="shared" si="28"/>
        <v>4.4655312192798498</v>
      </c>
      <c r="AQ137" s="3">
        <f t="shared" si="29"/>
        <v>-5.4791238423546745E-5</v>
      </c>
      <c r="AR137" s="15">
        <f t="shared" si="30"/>
        <v>-1.4124205584230776E-2</v>
      </c>
      <c r="AU137" s="15">
        <v>1</v>
      </c>
      <c r="AY137" s="15">
        <f t="shared" si="31"/>
        <v>0.56999999999999995</v>
      </c>
    </row>
    <row r="138" spans="1:51" x14ac:dyDescent="0.25">
      <c r="A138" t="s">
        <v>37</v>
      </c>
      <c r="B138">
        <v>4.8703056395728996</v>
      </c>
      <c r="C138">
        <v>4.0950467447416102E-3</v>
      </c>
      <c r="D138">
        <v>4.8048749458585904</v>
      </c>
      <c r="E138">
        <v>-28.295493743293399</v>
      </c>
      <c r="F138" s="1">
        <v>0</v>
      </c>
      <c r="G138" s="1">
        <v>0</v>
      </c>
      <c r="H138">
        <v>3.5814996162121502</v>
      </c>
      <c r="I138">
        <v>-94.134813350296099</v>
      </c>
      <c r="J138">
        <v>-129.83433247237801</v>
      </c>
      <c r="K138">
        <v>-100.00984620043</v>
      </c>
      <c r="L138">
        <v>-74.735813895266602</v>
      </c>
      <c r="M138">
        <v>17</v>
      </c>
      <c r="N138">
        <v>95.837593296593695</v>
      </c>
      <c r="O138">
        <v>85.082874836628903</v>
      </c>
      <c r="P138">
        <v>205754.13086567301</v>
      </c>
      <c r="Q138">
        <v>250835.402370294</v>
      </c>
      <c r="R138">
        <v>84.373605047498103</v>
      </c>
      <c r="S138">
        <v>678.51446247473302</v>
      </c>
      <c r="T138">
        <v>0.72690630978399995</v>
      </c>
      <c r="U138">
        <v>0.26429582544256502</v>
      </c>
      <c r="V138" s="1">
        <v>0</v>
      </c>
      <c r="W138">
        <v>0.211836831631046</v>
      </c>
      <c r="X138">
        <v>0.52386734292638804</v>
      </c>
      <c r="Y138" s="1">
        <v>0</v>
      </c>
      <c r="Z138" s="1">
        <v>0</v>
      </c>
      <c r="AA138">
        <v>2.7966558426923598E-4</v>
      </c>
      <c r="AB138">
        <v>3.5848773494183599E-3</v>
      </c>
      <c r="AC138">
        <v>5.9508603423176496E-3</v>
      </c>
      <c r="AD138" s="1">
        <v>4.8437795244698705E-7</v>
      </c>
      <c r="AE138">
        <v>8.0406630611458599E-2</v>
      </c>
      <c r="AF138" s="3">
        <v>3.1959495709971299E-4</v>
      </c>
      <c r="AG138">
        <v>2.2755409486610101E-6</v>
      </c>
      <c r="AH138">
        <v>6.8285915663755201</v>
      </c>
      <c r="AI138">
        <v>9.8313108493186099E-2</v>
      </c>
      <c r="AJ138">
        <v>35.2786039675604</v>
      </c>
      <c r="AK138">
        <v>17</v>
      </c>
      <c r="AL138">
        <v>40001689352.25</v>
      </c>
      <c r="AM138" s="7">
        <v>194415</v>
      </c>
      <c r="AN138" s="7"/>
      <c r="AO138" s="1">
        <f t="shared" si="27"/>
        <v>4.1697767467595388E-3</v>
      </c>
      <c r="AP138" s="5">
        <f t="shared" si="28"/>
        <v>4.8905577810654632</v>
      </c>
      <c r="AQ138" s="3">
        <f t="shared" si="29"/>
        <v>-1.7668878880976006E-5</v>
      </c>
      <c r="AR138" s="15">
        <f t="shared" si="30"/>
        <v>-4.1410698736600304E-3</v>
      </c>
      <c r="AU138" s="15">
        <v>1</v>
      </c>
      <c r="AY138" s="15">
        <v>0.6</v>
      </c>
    </row>
    <row r="139" spans="1:51" x14ac:dyDescent="0.25">
      <c r="A139" t="s">
        <v>37</v>
      </c>
      <c r="B139">
        <v>5.3118189803943299</v>
      </c>
      <c r="C139">
        <v>4.5992744704253102E-3</v>
      </c>
      <c r="D139">
        <v>5.3816358068012304</v>
      </c>
      <c r="E139">
        <v>-26.024594353945702</v>
      </c>
      <c r="F139" s="1">
        <v>0</v>
      </c>
      <c r="G139" s="1">
        <v>0</v>
      </c>
      <c r="H139">
        <v>3.5454642849640301</v>
      </c>
      <c r="I139">
        <v>-95.930093954415597</v>
      </c>
      <c r="J139">
        <v>-126.87767732850899</v>
      </c>
      <c r="K139">
        <v>-103.32381378009801</v>
      </c>
      <c r="L139">
        <v>-76.285635921407007</v>
      </c>
      <c r="M139">
        <v>18</v>
      </c>
      <c r="N139">
        <v>95.611150365464596</v>
      </c>
      <c r="O139">
        <v>84.014592763267203</v>
      </c>
      <c r="P139">
        <v>203174.56099490001</v>
      </c>
      <c r="Q139">
        <v>248143.962994806</v>
      </c>
      <c r="R139">
        <v>84.385531503748794</v>
      </c>
      <c r="S139">
        <v>678.02798575148597</v>
      </c>
      <c r="T139">
        <v>0.72572689680702995</v>
      </c>
      <c r="U139">
        <v>0.27181641124748002</v>
      </c>
      <c r="V139" s="1">
        <v>0</v>
      </c>
      <c r="W139">
        <v>0.20645044519211</v>
      </c>
      <c r="X139">
        <v>0.52173314356040801</v>
      </c>
      <c r="Y139" s="1">
        <v>0</v>
      </c>
      <c r="Z139" s="1">
        <v>0</v>
      </c>
      <c r="AA139">
        <v>2.8023078722043897E-4</v>
      </c>
      <c r="AB139">
        <v>4.0394204435664103E-3</v>
      </c>
      <c r="AC139">
        <v>6.2124976692840101E-3</v>
      </c>
      <c r="AD139" s="1">
        <v>6.6383692733606997E-7</v>
      </c>
      <c r="AE139">
        <v>0.103697729092109</v>
      </c>
      <c r="AF139" s="3">
        <v>4.0619932120440101E-4</v>
      </c>
      <c r="AG139">
        <v>1.6457565948656301E-6</v>
      </c>
      <c r="AH139">
        <v>7.0337343136941399</v>
      </c>
      <c r="AI139">
        <v>0.107605409437982</v>
      </c>
      <c r="AJ139">
        <v>32.988411202120602</v>
      </c>
      <c r="AK139">
        <v>18</v>
      </c>
      <c r="AL139">
        <v>41917350027.980003</v>
      </c>
      <c r="AM139" s="7">
        <v>206312</v>
      </c>
      <c r="AN139" s="7"/>
      <c r="AO139" s="1">
        <f t="shared" si="27"/>
        <v>4.4760536866880864E-3</v>
      </c>
      <c r="AP139" s="5">
        <f t="shared" si="28"/>
        <v>5.2409862382688406</v>
      </c>
      <c r="AQ139" s="3">
        <f t="shared" si="29"/>
        <v>6.2034434167679113E-5</v>
      </c>
      <c r="AR139" s="15">
        <f t="shared" si="30"/>
        <v>1.3515155145472413E-2</v>
      </c>
      <c r="AU139" s="15">
        <v>1</v>
      </c>
      <c r="AY139" s="15">
        <v>0.61</v>
      </c>
    </row>
    <row r="140" spans="1:51" x14ac:dyDescent="0.25">
      <c r="A140" t="s">
        <v>37</v>
      </c>
      <c r="B140">
        <v>5.4371095020372602</v>
      </c>
      <c r="C140">
        <v>5.1515095311513003E-3</v>
      </c>
      <c r="D140">
        <v>6.0096333712005103</v>
      </c>
      <c r="E140">
        <v>-24.071000925411902</v>
      </c>
      <c r="F140" s="1">
        <v>0</v>
      </c>
      <c r="G140" s="1">
        <v>0</v>
      </c>
      <c r="H140">
        <v>3.51775460835553</v>
      </c>
      <c r="I140">
        <v>-97.3097305934795</v>
      </c>
      <c r="J140">
        <v>-123.97658105380999</v>
      </c>
      <c r="K140">
        <v>-106.115281505303</v>
      </c>
      <c r="L140">
        <v>-77.520552272120398</v>
      </c>
      <c r="M140">
        <v>19</v>
      </c>
      <c r="N140">
        <v>95.401503815211797</v>
      </c>
      <c r="O140">
        <v>83.059324350809803</v>
      </c>
      <c r="P140">
        <v>201683.12362287499</v>
      </c>
      <c r="Q140">
        <v>246536.05358469</v>
      </c>
      <c r="R140">
        <v>84.386923607976698</v>
      </c>
      <c r="S140">
        <v>677.62427775519996</v>
      </c>
      <c r="T140">
        <v>0.72368016310438099</v>
      </c>
      <c r="U140">
        <v>0.27721776911631002</v>
      </c>
      <c r="V140" s="1">
        <v>0</v>
      </c>
      <c r="W140">
        <v>0.20164821224367699</v>
      </c>
      <c r="X140">
        <v>0.52113401864001097</v>
      </c>
      <c r="Y140" s="1">
        <v>0</v>
      </c>
      <c r="Z140" s="1">
        <v>0</v>
      </c>
      <c r="AA140">
        <v>2.8081820656108199E-4</v>
      </c>
      <c r="AB140">
        <v>4.5490605736836099E-3</v>
      </c>
      <c r="AC140">
        <v>6.3581271782457999E-3</v>
      </c>
      <c r="AD140" s="1">
        <v>8.5623100904188598E-7</v>
      </c>
      <c r="AE140">
        <v>0.126475954292809</v>
      </c>
      <c r="AF140" s="3">
        <v>4.9000158766743999E-4</v>
      </c>
      <c r="AG140">
        <v>1.2877212280429999E-6</v>
      </c>
      <c r="AH140">
        <v>7.1415295853574801</v>
      </c>
      <c r="AI140">
        <v>0.115696369266165</v>
      </c>
      <c r="AJ140">
        <v>32.4015415772949</v>
      </c>
      <c r="AK140">
        <v>19</v>
      </c>
      <c r="AL140">
        <v>44122418638.099998</v>
      </c>
      <c r="AM140" s="7">
        <v>218771</v>
      </c>
      <c r="AN140" s="7"/>
      <c r="AO140" s="1">
        <f t="shared" si="27"/>
        <v>4.6492773729584604E-3</v>
      </c>
      <c r="AP140" s="5">
        <f t="shared" si="28"/>
        <v>5.4386566922547281</v>
      </c>
      <c r="AQ140" s="3">
        <f t="shared" si="29"/>
        <v>-1.3571308127959328E-6</v>
      </c>
      <c r="AR140" s="15">
        <f t="shared" si="30"/>
        <v>-2.8448021359228637E-4</v>
      </c>
      <c r="AU140" s="15">
        <v>1</v>
      </c>
      <c r="AY140" s="15">
        <f t="shared" si="31"/>
        <v>0.61</v>
      </c>
    </row>
    <row r="141" spans="1:51" x14ac:dyDescent="0.25">
      <c r="A141" t="s">
        <v>37</v>
      </c>
      <c r="B141">
        <v>5.8110548566735503</v>
      </c>
      <c r="C141">
        <v>5.6162926069368204E-3</v>
      </c>
      <c r="D141">
        <v>6.5352175887642998</v>
      </c>
      <c r="E141">
        <v>-22.973908520164901</v>
      </c>
      <c r="F141" s="1">
        <v>0</v>
      </c>
      <c r="G141" s="1">
        <v>0</v>
      </c>
      <c r="H141">
        <v>3.5030416826518298</v>
      </c>
      <c r="I141">
        <v>-97.949789886624899</v>
      </c>
      <c r="J141">
        <v>-121.657705305071</v>
      </c>
      <c r="K141">
        <v>-107.86058523917001</v>
      </c>
      <c r="L141">
        <v>-78.050877401455196</v>
      </c>
      <c r="M141">
        <v>20</v>
      </c>
      <c r="N141">
        <v>95.267718961617405</v>
      </c>
      <c r="O141">
        <v>82.405033550787394</v>
      </c>
      <c r="P141">
        <v>200566.634967091</v>
      </c>
      <c r="Q141">
        <v>245113.066559789</v>
      </c>
      <c r="R141">
        <v>84.406007486683094</v>
      </c>
      <c r="S141">
        <v>677.55460169526202</v>
      </c>
      <c r="T141">
        <v>0.72002248625020104</v>
      </c>
      <c r="U141">
        <v>0.28140602721475699</v>
      </c>
      <c r="V141" s="1">
        <v>0</v>
      </c>
      <c r="W141">
        <v>0.19775939806276399</v>
      </c>
      <c r="X141">
        <v>0.52083457472247696</v>
      </c>
      <c r="Y141" s="1">
        <v>0</v>
      </c>
      <c r="Z141" s="1">
        <v>0</v>
      </c>
      <c r="AA141">
        <v>2.8136558570288002E-4</v>
      </c>
      <c r="AB141">
        <v>4.9928144907334304E-3</v>
      </c>
      <c r="AC141">
        <v>6.3923987054431202E-3</v>
      </c>
      <c r="AD141">
        <v>1.0354766366813499E-6</v>
      </c>
      <c r="AE141">
        <v>0.14774110519552799</v>
      </c>
      <c r="AF141" s="3">
        <v>5.7018694988442001E-4</v>
      </c>
      <c r="AG141">
        <v>1.15764675117137E-6</v>
      </c>
      <c r="AH141">
        <v>7.0727946855060004</v>
      </c>
      <c r="AI141">
        <v>0.121027323033602</v>
      </c>
      <c r="AJ141">
        <v>35.560730877455804</v>
      </c>
      <c r="AK141">
        <v>20</v>
      </c>
      <c r="AL141">
        <v>47752308419.410004</v>
      </c>
      <c r="AM141" s="7">
        <v>238087</v>
      </c>
      <c r="AN141" s="7"/>
      <c r="AO141" s="1">
        <f t="shared" si="27"/>
        <v>5.0066116941253277E-3</v>
      </c>
      <c r="AP141" s="5">
        <f t="shared" si="28"/>
        <v>5.8452274425772721</v>
      </c>
      <c r="AQ141" s="3">
        <f t="shared" si="29"/>
        <v>-3.0088616638467014E-5</v>
      </c>
      <c r="AR141" s="15">
        <f t="shared" si="30"/>
        <v>-5.8462371634686594E-3</v>
      </c>
      <c r="AU141" s="15">
        <v>1</v>
      </c>
      <c r="AY141" s="15">
        <v>0.65</v>
      </c>
    </row>
    <row r="142" spans="1:51" x14ac:dyDescent="0.25">
      <c r="A142" t="s">
        <v>37</v>
      </c>
      <c r="B142">
        <v>6.0796118170097504</v>
      </c>
      <c r="C142">
        <v>6.0514854127710401E-3</v>
      </c>
      <c r="D142">
        <v>7.0248969935309997</v>
      </c>
      <c r="E142">
        <v>-22.226539344118201</v>
      </c>
      <c r="F142" s="1">
        <v>0</v>
      </c>
      <c r="G142" s="1">
        <v>0</v>
      </c>
      <c r="H142">
        <v>3.49230503026364</v>
      </c>
      <c r="I142">
        <v>-98.0877485486523</v>
      </c>
      <c r="J142">
        <v>-119.928893778808</v>
      </c>
      <c r="K142">
        <v>-108.66285049261499</v>
      </c>
      <c r="L142">
        <v>-78.0475552592425</v>
      </c>
      <c r="M142">
        <v>21</v>
      </c>
      <c r="N142">
        <v>95.2453945943804</v>
      </c>
      <c r="O142">
        <v>81.944563470745393</v>
      </c>
      <c r="P142">
        <v>199149.628641324</v>
      </c>
      <c r="Q142">
        <v>243383.86086551199</v>
      </c>
      <c r="R142">
        <v>84.436246828058202</v>
      </c>
      <c r="S142">
        <v>677.34187249445802</v>
      </c>
      <c r="T142">
        <v>0.71695928634680495</v>
      </c>
      <c r="U142">
        <v>0.28428097777398098</v>
      </c>
      <c r="V142" s="1">
        <v>0</v>
      </c>
      <c r="W142">
        <v>0.194013057467606</v>
      </c>
      <c r="X142">
        <v>0.52170596475841102</v>
      </c>
      <c r="Y142" s="1">
        <v>0</v>
      </c>
      <c r="Z142" s="1">
        <v>0</v>
      </c>
      <c r="AA142">
        <v>2.8198927512049899E-4</v>
      </c>
      <c r="AB142">
        <v>5.4157264038995796E-3</v>
      </c>
      <c r="AC142">
        <v>6.3388820635020098E-3</v>
      </c>
      <c r="AD142">
        <v>1.2869662499482E-6</v>
      </c>
      <c r="AE142">
        <v>0.16931500848709699</v>
      </c>
      <c r="AF142" s="3">
        <v>6.5443873049449001E-4</v>
      </c>
      <c r="AG142">
        <v>1.1264075479074301E-6</v>
      </c>
      <c r="AH142">
        <v>6.9391666839436601</v>
      </c>
      <c r="AI142">
        <v>0.124946168441469</v>
      </c>
      <c r="AJ142">
        <v>39.013674192993101</v>
      </c>
      <c r="AK142">
        <v>21</v>
      </c>
      <c r="AL142">
        <v>51399921703.440002</v>
      </c>
      <c r="AM142" s="7">
        <v>258097</v>
      </c>
      <c r="AN142" s="7"/>
      <c r="AO142" s="1">
        <f t="shared" si="27"/>
        <v>5.246867808796356E-3</v>
      </c>
      <c r="AP142" s="5">
        <f t="shared" si="28"/>
        <v>6.1176864389128616</v>
      </c>
      <c r="AQ142" s="3">
        <f t="shared" si="29"/>
        <v>-3.3612837174961004E-5</v>
      </c>
      <c r="AR142" s="15">
        <f t="shared" si="30"/>
        <v>-6.22369620988239E-3</v>
      </c>
      <c r="AU142" s="15">
        <v>1</v>
      </c>
      <c r="AY142" s="15">
        <v>0.68</v>
      </c>
    </row>
    <row r="143" spans="1:51" x14ac:dyDescent="0.25">
      <c r="A143" t="s">
        <v>37</v>
      </c>
      <c r="B143">
        <v>6.4197609107598401</v>
      </c>
      <c r="C143">
        <v>6.39342420879293E-3</v>
      </c>
      <c r="D143">
        <v>7.4079958308656204</v>
      </c>
      <c r="E143">
        <v>-21.1769353606153</v>
      </c>
      <c r="F143" s="1">
        <v>0</v>
      </c>
      <c r="G143" s="1">
        <v>0</v>
      </c>
      <c r="H143">
        <v>3.4967619696554801</v>
      </c>
      <c r="I143">
        <v>-98.762827384743204</v>
      </c>
      <c r="J143">
        <v>-118.848739678139</v>
      </c>
      <c r="K143">
        <v>-110.155269770614</v>
      </c>
      <c r="L143">
        <v>-78.584564370183699</v>
      </c>
      <c r="M143">
        <v>22</v>
      </c>
      <c r="N143">
        <v>95.239397859402402</v>
      </c>
      <c r="O143">
        <v>81.539972552615595</v>
      </c>
      <c r="P143">
        <v>197784.44677102799</v>
      </c>
      <c r="Q143">
        <v>241948.96088141299</v>
      </c>
      <c r="R143">
        <v>84.463756182299207</v>
      </c>
      <c r="S143">
        <v>677.18972205470902</v>
      </c>
      <c r="T143">
        <v>0.717287801201687</v>
      </c>
      <c r="U143">
        <v>0.28725962802390798</v>
      </c>
      <c r="V143" s="1">
        <v>0</v>
      </c>
      <c r="W143">
        <v>0.19165734420533101</v>
      </c>
      <c r="X143">
        <v>0.52108302777075899</v>
      </c>
      <c r="Y143" s="1">
        <v>0</v>
      </c>
      <c r="Z143" s="1">
        <v>0</v>
      </c>
      <c r="AA143">
        <v>2.8259684772043798E-4</v>
      </c>
      <c r="AB143">
        <v>5.7510154415428101E-3</v>
      </c>
      <c r="AC143">
        <v>6.1576724084075798E-3</v>
      </c>
      <c r="AD143">
        <v>1.4343894534600301E-6</v>
      </c>
      <c r="AE143">
        <v>0.19078051624996101</v>
      </c>
      <c r="AF143" s="3">
        <v>7.3738531741928705E-4</v>
      </c>
      <c r="AG143" s="1">
        <v>9.2000774366669901E-7</v>
      </c>
      <c r="AH143">
        <v>6.7966414099771804</v>
      </c>
      <c r="AI143">
        <v>0.12852299995574801</v>
      </c>
      <c r="AJ143">
        <v>44.115089085119799</v>
      </c>
      <c r="AK143">
        <v>22</v>
      </c>
      <c r="AL143">
        <v>55212912807.260002</v>
      </c>
      <c r="AM143" s="7">
        <v>279157</v>
      </c>
      <c r="AN143" s="7"/>
      <c r="AO143" s="1">
        <f t="shared" si="27"/>
        <v>5.4535062991931818E-3</v>
      </c>
      <c r="AP143" s="5">
        <f t="shared" si="28"/>
        <v>6.3514435388442481</v>
      </c>
      <c r="AQ143" s="3">
        <f t="shared" si="29"/>
        <v>6.0481027628774518E-5</v>
      </c>
      <c r="AR143" s="15">
        <f t="shared" si="30"/>
        <v>1.075619605177569E-2</v>
      </c>
      <c r="AU143" s="15">
        <v>1</v>
      </c>
      <c r="AY143" s="15">
        <v>0.72</v>
      </c>
    </row>
    <row r="144" spans="1:51" x14ac:dyDescent="0.25">
      <c r="A144" t="s">
        <v>37</v>
      </c>
      <c r="B144">
        <v>7.4970351135481099</v>
      </c>
      <c r="C144">
        <v>6.6712975959284304E-3</v>
      </c>
      <c r="D144">
        <v>7.7182512192301296</v>
      </c>
      <c r="E144">
        <v>-19.5794956362652</v>
      </c>
      <c r="F144" s="1">
        <v>0</v>
      </c>
      <c r="G144" s="1">
        <v>0</v>
      </c>
      <c r="H144">
        <v>3.5046113308500701</v>
      </c>
      <c r="I144">
        <v>-99.743076281341402</v>
      </c>
      <c r="J144">
        <v>-117.702720883783</v>
      </c>
      <c r="K144">
        <v>-112.39891206695501</v>
      </c>
      <c r="L144">
        <v>-79.441662297129497</v>
      </c>
      <c r="M144">
        <v>23</v>
      </c>
      <c r="N144">
        <v>95.228732045142095</v>
      </c>
      <c r="O144">
        <v>81.084235808639207</v>
      </c>
      <c r="P144">
        <v>196584.88903794301</v>
      </c>
      <c r="Q144">
        <v>240744.99152100299</v>
      </c>
      <c r="R144">
        <v>84.490325732441903</v>
      </c>
      <c r="S144">
        <v>677.31892151448506</v>
      </c>
      <c r="T144">
        <v>0.71765188777410305</v>
      </c>
      <c r="U144">
        <v>0.29056771356931199</v>
      </c>
      <c r="V144" s="1">
        <v>0</v>
      </c>
      <c r="W144">
        <v>0.187484323328032</v>
      </c>
      <c r="X144">
        <v>0.52194796310265501</v>
      </c>
      <c r="Y144" s="1">
        <v>0</v>
      </c>
      <c r="Z144" s="1">
        <v>0</v>
      </c>
      <c r="AA144">
        <v>2.8326022127270201E-4</v>
      </c>
      <c r="AB144">
        <v>6.0216285147318199E-3</v>
      </c>
      <c r="AC144">
        <v>6.0373464748703599E-3</v>
      </c>
      <c r="AD144">
        <v>1.76228142731402E-6</v>
      </c>
      <c r="AE144">
        <v>0.21895902512571699</v>
      </c>
      <c r="AF144" s="3">
        <v>8.4608545585265803E-4</v>
      </c>
      <c r="AG144">
        <v>1.07442127931732E-6</v>
      </c>
      <c r="AH144">
        <v>6.7011310219251099</v>
      </c>
      <c r="AI144">
        <v>0.13282971689197001</v>
      </c>
      <c r="AJ144">
        <v>50.309383872395898</v>
      </c>
      <c r="AK144">
        <v>23</v>
      </c>
      <c r="AL144">
        <v>56722210713.230003</v>
      </c>
      <c r="AM144" s="7">
        <v>288538</v>
      </c>
      <c r="AN144" s="7"/>
      <c r="AO144" s="1">
        <f t="shared" si="27"/>
        <v>6.5629575045086843E-3</v>
      </c>
      <c r="AP144" s="5">
        <f t="shared" si="28"/>
        <v>7.5973992273149049</v>
      </c>
      <c r="AQ144" s="3">
        <f t="shared" si="29"/>
        <v>-8.9874659187130432E-5</v>
      </c>
      <c r="AR144" s="15">
        <f t="shared" si="30"/>
        <v>-1.3210325107828491E-2</v>
      </c>
      <c r="AU144" s="15">
        <v>1</v>
      </c>
      <c r="AY144" s="15">
        <v>0.9</v>
      </c>
    </row>
    <row r="145" spans="1:51" x14ac:dyDescent="0.25">
      <c r="A145" t="s">
        <v>37</v>
      </c>
      <c r="B145">
        <v>7.9490180541002502</v>
      </c>
      <c r="C145">
        <v>6.88399437935231E-3</v>
      </c>
      <c r="D145">
        <v>7.9550904269695799</v>
      </c>
      <c r="E145">
        <v>-18.419992079872198</v>
      </c>
      <c r="F145" s="1">
        <v>0</v>
      </c>
      <c r="G145" s="1">
        <v>0</v>
      </c>
      <c r="H145">
        <v>3.50890786921138</v>
      </c>
      <c r="I145">
        <v>-100.456536066699</v>
      </c>
      <c r="J145">
        <v>-116.5731961189</v>
      </c>
      <c r="K145">
        <v>-114.247767070346</v>
      </c>
      <c r="L145">
        <v>-79.994075513907205</v>
      </c>
      <c r="M145">
        <v>24</v>
      </c>
      <c r="N145">
        <v>95.222379781825893</v>
      </c>
      <c r="O145">
        <v>80.630113655804195</v>
      </c>
      <c r="P145">
        <v>195033.69622069801</v>
      </c>
      <c r="Q145">
        <v>239035.02640731001</v>
      </c>
      <c r="R145">
        <v>84.523250815306795</v>
      </c>
      <c r="S145">
        <v>677.40510163312001</v>
      </c>
      <c r="T145">
        <v>0.71805640897596801</v>
      </c>
      <c r="U145">
        <v>0.293423261089648</v>
      </c>
      <c r="V145" s="1">
        <v>0</v>
      </c>
      <c r="W145">
        <v>0.18349149465629699</v>
      </c>
      <c r="X145">
        <v>0.523085244254054</v>
      </c>
      <c r="Y145" s="1">
        <v>0</v>
      </c>
      <c r="Z145" s="1">
        <v>0</v>
      </c>
      <c r="AA145">
        <v>2.83968858114311E-4</v>
      </c>
      <c r="AB145">
        <v>6.2239290338808404E-3</v>
      </c>
      <c r="AC145">
        <v>5.9549532227968502E-3</v>
      </c>
      <c r="AD145">
        <v>1.9215849423475598E-6</v>
      </c>
      <c r="AE145">
        <v>0.24373176100824501</v>
      </c>
      <c r="AF145" s="3">
        <v>9.4149060694690995E-4</v>
      </c>
      <c r="AG145">
        <v>1.0833247219879001E-6</v>
      </c>
      <c r="AH145">
        <v>6.6184472377017602</v>
      </c>
      <c r="AI145">
        <v>0.13745626354277399</v>
      </c>
      <c r="AJ145">
        <v>57.846186216040699</v>
      </c>
      <c r="AK145">
        <v>24</v>
      </c>
      <c r="AL145">
        <v>53697847445.660004</v>
      </c>
      <c r="AM145" s="7">
        <v>275326</v>
      </c>
      <c r="AN145" s="7"/>
      <c r="AO145" s="1">
        <f t="shared" si="27"/>
        <v>6.8826650267182288E-3</v>
      </c>
      <c r="AP145" s="5">
        <f t="shared" si="28"/>
        <v>7.9536119163849612</v>
      </c>
      <c r="AQ145" s="3">
        <f t="shared" si="29"/>
        <v>-4.1302905419505001E-6</v>
      </c>
      <c r="AR145" s="15">
        <f t="shared" si="30"/>
        <v>-5.7758190027445977E-4</v>
      </c>
      <c r="AU145" s="15">
        <v>1</v>
      </c>
      <c r="AY145" s="15">
        <v>0.95</v>
      </c>
    </row>
    <row r="146" spans="1:51" x14ac:dyDescent="0.25">
      <c r="A146" t="s">
        <v>37</v>
      </c>
      <c r="B146">
        <v>7.9201839865672703</v>
      </c>
      <c r="C146">
        <v>7.0497132230999196E-3</v>
      </c>
      <c r="D146">
        <v>8.1392330776137491</v>
      </c>
      <c r="E146">
        <v>-18.3516927014599</v>
      </c>
      <c r="F146" s="1">
        <v>0</v>
      </c>
      <c r="G146" s="1">
        <v>0</v>
      </c>
      <c r="H146">
        <v>3.5221946207420598</v>
      </c>
      <c r="I146">
        <v>-100.48453110921901</v>
      </c>
      <c r="J146">
        <v>-115.170431944982</v>
      </c>
      <c r="K146">
        <v>-114.92581407542799</v>
      </c>
      <c r="L146">
        <v>-79.919872453319201</v>
      </c>
      <c r="M146">
        <v>25</v>
      </c>
      <c r="N146">
        <v>95.229455391574106</v>
      </c>
      <c r="O146">
        <v>80.268750581712595</v>
      </c>
      <c r="P146">
        <v>194062.67576886999</v>
      </c>
      <c r="Q146">
        <v>238051.64439389799</v>
      </c>
      <c r="R146">
        <v>84.573223318903302</v>
      </c>
      <c r="S146">
        <v>677.18877588789906</v>
      </c>
      <c r="T146">
        <v>0.71778680421847296</v>
      </c>
      <c r="U146">
        <v>0.29384564980188799</v>
      </c>
      <c r="V146" s="1">
        <v>0</v>
      </c>
      <c r="W146">
        <v>0.18310361821193799</v>
      </c>
      <c r="X146">
        <v>0.52305073198617202</v>
      </c>
      <c r="Y146" s="1">
        <v>0</v>
      </c>
      <c r="Z146" s="1">
        <v>0</v>
      </c>
      <c r="AA146">
        <v>2.8470263614398402E-4</v>
      </c>
      <c r="AB146">
        <v>6.3739424405325103E-3</v>
      </c>
      <c r="AC146">
        <v>5.90644259036174E-3</v>
      </c>
      <c r="AD146">
        <v>2.29020399969883E-6</v>
      </c>
      <c r="AE146">
        <v>0.26639702470692</v>
      </c>
      <c r="AF146" s="3">
        <v>1.0322570876219301E-3</v>
      </c>
      <c r="AG146">
        <v>1.13740688398969E-6</v>
      </c>
      <c r="AH146">
        <v>6.4911639366746501</v>
      </c>
      <c r="AI146">
        <v>0.14055267695267601</v>
      </c>
      <c r="AJ146">
        <v>68.349076800916805</v>
      </c>
      <c r="AK146">
        <v>25</v>
      </c>
      <c r="AL146">
        <v>48493545797.18</v>
      </c>
      <c r="AM146" s="7">
        <v>249886</v>
      </c>
      <c r="AN146" s="7"/>
      <c r="AO146" s="1">
        <f t="shared" si="27"/>
        <v>6.9280801846095669E-3</v>
      </c>
      <c r="AP146" s="5">
        <f t="shared" si="28"/>
        <v>8.0041104811166655</v>
      </c>
      <c r="AQ146" s="3">
        <f t="shared" si="29"/>
        <v>-7.5465524124310179E-5</v>
      </c>
      <c r="AR146" s="15">
        <f t="shared" si="30"/>
        <v>-1.0485424301350577E-2</v>
      </c>
      <c r="AU146" s="15">
        <v>1</v>
      </c>
      <c r="AY146" s="15">
        <f t="shared" si="31"/>
        <v>0.95</v>
      </c>
    </row>
    <row r="147" spans="1:51" x14ac:dyDescent="0.25">
      <c r="A147" t="s">
        <v>37</v>
      </c>
      <c r="B147">
        <v>7.8357344762182199</v>
      </c>
      <c r="C147">
        <v>7.0990085242151899E-3</v>
      </c>
      <c r="D147">
        <v>8.1939435860659398</v>
      </c>
      <c r="E147">
        <v>-18.614827891098901</v>
      </c>
      <c r="F147" s="1">
        <v>0</v>
      </c>
      <c r="G147" s="1">
        <v>0</v>
      </c>
      <c r="H147">
        <v>3.54072603723746</v>
      </c>
      <c r="I147">
        <v>-100.25210628558401</v>
      </c>
      <c r="J147">
        <v>-113.687881431194</v>
      </c>
      <c r="K147">
        <v>-115.242305840641</v>
      </c>
      <c r="L147">
        <v>-79.574842259946905</v>
      </c>
      <c r="M147">
        <v>26</v>
      </c>
      <c r="N147">
        <v>95.2305416648029</v>
      </c>
      <c r="O147">
        <v>79.939403562461905</v>
      </c>
      <c r="P147">
        <v>193002.59024088201</v>
      </c>
      <c r="Q147">
        <v>236971.96212637899</v>
      </c>
      <c r="R147">
        <v>84.591987437323297</v>
      </c>
      <c r="S147">
        <v>676.83464808005397</v>
      </c>
      <c r="T147">
        <v>0.71622261874581405</v>
      </c>
      <c r="U147">
        <v>0.294929982648168</v>
      </c>
      <c r="V147" s="1">
        <v>0</v>
      </c>
      <c r="W147">
        <v>0.18309171354880899</v>
      </c>
      <c r="X147">
        <v>0.52197830380302201</v>
      </c>
      <c r="Y147" s="1">
        <v>0</v>
      </c>
      <c r="Z147" s="1">
        <v>0</v>
      </c>
      <c r="AA147">
        <v>2.8544747785298801E-4</v>
      </c>
      <c r="AB147">
        <v>6.4108088450491102E-3</v>
      </c>
      <c r="AC147">
        <v>5.7703980327334804E-3</v>
      </c>
      <c r="AD147">
        <v>2.9715102575406201E-6</v>
      </c>
      <c r="AE147">
        <v>0.28664199709006499</v>
      </c>
      <c r="AF147" s="3">
        <v>1.1139167126769599E-3</v>
      </c>
      <c r="AG147">
        <v>1.3867729504399499E-6</v>
      </c>
      <c r="AH147">
        <v>6.3603844208086402</v>
      </c>
      <c r="AI147">
        <v>0.143981717401819</v>
      </c>
      <c r="AJ147">
        <v>80.914562755505401</v>
      </c>
      <c r="AK147">
        <v>26</v>
      </c>
      <c r="AL147">
        <v>42625587067.650002</v>
      </c>
      <c r="AM147" s="7">
        <v>220855</v>
      </c>
      <c r="AN147" s="7"/>
      <c r="AO147" s="1">
        <f t="shared" si="27"/>
        <v>6.881242321626754E-3</v>
      </c>
      <c r="AP147" s="5">
        <f t="shared" si="28"/>
        <v>7.9520295547585</v>
      </c>
      <c r="AQ147" s="3">
        <f t="shared" si="29"/>
        <v>-1.0449985851364828E-4</v>
      </c>
      <c r="AR147" s="15">
        <f t="shared" si="30"/>
        <v>-1.4624578258853327E-2</v>
      </c>
      <c r="AU147" s="15">
        <v>1</v>
      </c>
      <c r="AY147" s="15">
        <f t="shared" si="31"/>
        <v>0.95</v>
      </c>
    </row>
    <row r="148" spans="1:51" x14ac:dyDescent="0.25">
      <c r="A148" t="s">
        <v>37</v>
      </c>
      <c r="B148">
        <v>7.8916605570560003</v>
      </c>
      <c r="C148">
        <v>7.0924325735587501E-3</v>
      </c>
      <c r="D148">
        <v>8.1866469783241502</v>
      </c>
      <c r="E148">
        <v>-19.278607584582399</v>
      </c>
      <c r="F148" s="1">
        <v>0</v>
      </c>
      <c r="G148" s="1">
        <v>0</v>
      </c>
      <c r="H148">
        <v>3.5653585914593902</v>
      </c>
      <c r="I148">
        <v>-99.766797334777294</v>
      </c>
      <c r="J148">
        <v>-112.308988841415</v>
      </c>
      <c r="K148">
        <v>-114.873209977315</v>
      </c>
      <c r="L148">
        <v>-78.975556593789406</v>
      </c>
      <c r="M148">
        <v>27</v>
      </c>
      <c r="N148">
        <v>95.252806902246206</v>
      </c>
      <c r="O148">
        <v>79.650912880409194</v>
      </c>
      <c r="P148">
        <v>191947.05114224</v>
      </c>
      <c r="Q148">
        <v>235695.92494552399</v>
      </c>
      <c r="R148">
        <v>84.538809567603906</v>
      </c>
      <c r="S148">
        <v>675.95722379319704</v>
      </c>
      <c r="T148">
        <v>0.71438092588804203</v>
      </c>
      <c r="U148">
        <v>0.29762055533568399</v>
      </c>
      <c r="V148" s="1">
        <v>0</v>
      </c>
      <c r="W148">
        <v>0.18478026558310601</v>
      </c>
      <c r="X148">
        <v>0.517599179081209</v>
      </c>
      <c r="Y148" s="1">
        <v>0</v>
      </c>
      <c r="Z148" s="1">
        <v>0</v>
      </c>
      <c r="AA148">
        <v>2.8626954049540198E-4</v>
      </c>
      <c r="AB148">
        <v>6.3879011136525601E-3</v>
      </c>
      <c r="AC148">
        <v>5.6232100478697603E-3</v>
      </c>
      <c r="AD148">
        <v>3.5929978665685402E-6</v>
      </c>
      <c r="AE148">
        <v>0.30665916772926699</v>
      </c>
      <c r="AF148" s="3">
        <v>1.2016237732967001E-3</v>
      </c>
      <c r="AG148">
        <v>1.69068234061177E-6</v>
      </c>
      <c r="AH148">
        <v>6.2226615360510698</v>
      </c>
      <c r="AI148">
        <v>0.14616080956614499</v>
      </c>
      <c r="AJ148">
        <v>96.152725300075005</v>
      </c>
      <c r="AK148">
        <v>27</v>
      </c>
      <c r="AL148">
        <v>37290705307.709999</v>
      </c>
      <c r="AM148" s="7">
        <v>194276</v>
      </c>
      <c r="AN148" s="7"/>
      <c r="AO148" s="1">
        <f t="shared" si="27"/>
        <v>6.8299428592683746E-3</v>
      </c>
      <c r="AP148" s="5">
        <f t="shared" si="28"/>
        <v>7.8949565839080416</v>
      </c>
      <c r="AQ148" s="3">
        <f t="shared" si="29"/>
        <v>-2.9617103160699612E-6</v>
      </c>
      <c r="AR148" s="15">
        <f t="shared" si="30"/>
        <v>-4.1748511432726509E-4</v>
      </c>
      <c r="AU148" s="15">
        <v>1</v>
      </c>
      <c r="AY148" s="15">
        <f t="shared" si="31"/>
        <v>0.95</v>
      </c>
    </row>
    <row r="149" spans="1:51" x14ac:dyDescent="0.25">
      <c r="A149" t="s">
        <v>37</v>
      </c>
      <c r="B149">
        <v>8.0347774685645206</v>
      </c>
      <c r="C149">
        <v>7.0869466555463804E-3</v>
      </c>
      <c r="D149">
        <v>8.1805594529615497</v>
      </c>
      <c r="E149">
        <v>-20.364022911541198</v>
      </c>
      <c r="F149" s="1">
        <v>0</v>
      </c>
      <c r="G149" s="1">
        <v>0</v>
      </c>
      <c r="H149">
        <v>3.5919012163361201</v>
      </c>
      <c r="I149">
        <v>-99.137900678196701</v>
      </c>
      <c r="J149">
        <v>-110.87464183112699</v>
      </c>
      <c r="K149">
        <v>-114.155531318128</v>
      </c>
      <c r="L149">
        <v>-78.213684641666603</v>
      </c>
      <c r="M149">
        <v>28</v>
      </c>
      <c r="N149">
        <v>95.293687294957095</v>
      </c>
      <c r="O149">
        <v>79.365300397456593</v>
      </c>
      <c r="P149">
        <v>190724.16289112999</v>
      </c>
      <c r="Q149">
        <v>234572.65044795099</v>
      </c>
      <c r="R149">
        <v>84.526034103165401</v>
      </c>
      <c r="S149">
        <v>674.75703392149001</v>
      </c>
      <c r="T149">
        <v>0.71280405504788402</v>
      </c>
      <c r="U149">
        <v>0.30128499446877599</v>
      </c>
      <c r="V149" s="1">
        <v>0</v>
      </c>
      <c r="W149">
        <v>0.18702806241088399</v>
      </c>
      <c r="X149">
        <v>0.51168694312033902</v>
      </c>
      <c r="Y149" s="1">
        <v>0</v>
      </c>
      <c r="Z149" s="1">
        <v>0</v>
      </c>
      <c r="AA149">
        <v>2.8702928605513602E-4</v>
      </c>
      <c r="AB149">
        <v>6.3647818370191397E-3</v>
      </c>
      <c r="AC149">
        <v>5.51609967504976E-3</v>
      </c>
      <c r="AD149">
        <v>4.4324460706155598E-6</v>
      </c>
      <c r="AE149">
        <v>0.32184835969964598</v>
      </c>
      <c r="AF149" s="3">
        <v>1.27165185325654E-3</v>
      </c>
      <c r="AG149">
        <v>1.61992508196451E-6</v>
      </c>
      <c r="AH149">
        <v>6.1114039446376403</v>
      </c>
      <c r="AI149">
        <v>0.14954488089617099</v>
      </c>
      <c r="AJ149">
        <v>112.388844737623</v>
      </c>
      <c r="AK149">
        <v>28</v>
      </c>
      <c r="AL149">
        <v>31985586461.82</v>
      </c>
      <c r="AM149" s="7">
        <v>167706</v>
      </c>
      <c r="AN149" s="7"/>
      <c r="AO149" s="1">
        <f t="shared" si="27"/>
        <v>6.7989758306089484E-3</v>
      </c>
      <c r="AP149" s="5">
        <f t="shared" si="28"/>
        <v>7.8604886656330368</v>
      </c>
      <c r="AQ149" s="3">
        <f t="shared" si="29"/>
        <v>1.5669542200136971E-4</v>
      </c>
      <c r="AR149" s="15">
        <f t="shared" si="30"/>
        <v>2.2172769447972751E-2</v>
      </c>
      <c r="AU149" s="15">
        <v>1</v>
      </c>
      <c r="AY149" s="15">
        <f t="shared" si="31"/>
        <v>0.95</v>
      </c>
    </row>
    <row r="150" spans="1:51" x14ac:dyDescent="0.25">
      <c r="A150" t="s">
        <v>37</v>
      </c>
      <c r="B150">
        <v>7.3668667753481998</v>
      </c>
      <c r="C150">
        <v>7.0252069690684297E-3</v>
      </c>
      <c r="D150">
        <v>8.1120236321367098</v>
      </c>
      <c r="E150">
        <v>-21.406817086703299</v>
      </c>
      <c r="F150" s="1">
        <v>0</v>
      </c>
      <c r="G150" s="1">
        <v>0</v>
      </c>
      <c r="H150">
        <v>3.6149007166417699</v>
      </c>
      <c r="I150">
        <v>-98.842890571375307</v>
      </c>
      <c r="J150">
        <v>-109.57790428638</v>
      </c>
      <c r="K150">
        <v>-114.261899362919</v>
      </c>
      <c r="L150">
        <v>-77.740301096784904</v>
      </c>
      <c r="M150">
        <v>29</v>
      </c>
      <c r="N150">
        <v>95.317189998831907</v>
      </c>
      <c r="O150">
        <v>79.011051264559001</v>
      </c>
      <c r="P150">
        <v>189108.721182323</v>
      </c>
      <c r="Q150">
        <v>233146.57505280399</v>
      </c>
      <c r="R150">
        <v>84.5584136255098</v>
      </c>
      <c r="S150">
        <v>673.85498997646005</v>
      </c>
      <c r="T150">
        <v>0.715943092441225</v>
      </c>
      <c r="U150">
        <v>0.29977559793609199</v>
      </c>
      <c r="V150" s="1">
        <v>0</v>
      </c>
      <c r="W150">
        <v>0.187189431809655</v>
      </c>
      <c r="X150">
        <v>0.51303497025425204</v>
      </c>
      <c r="Y150" s="1">
        <v>0</v>
      </c>
      <c r="Z150" s="1">
        <v>0</v>
      </c>
      <c r="AA150">
        <v>2.87955596038866E-4</v>
      </c>
      <c r="AB150">
        <v>6.2879205303341202E-3</v>
      </c>
      <c r="AC150">
        <v>5.40923376752004E-3</v>
      </c>
      <c r="AD150">
        <v>5.3815728600389301E-6</v>
      </c>
      <c r="AE150">
        <v>0.339169636651728</v>
      </c>
      <c r="AF150" s="3">
        <v>1.34673376489086E-3</v>
      </c>
      <c r="AG150">
        <v>1.65938928901174E-6</v>
      </c>
      <c r="AH150">
        <v>6.0302551009790299</v>
      </c>
      <c r="AI150">
        <v>0.15282222719799901</v>
      </c>
      <c r="AJ150">
        <v>127.856022528145</v>
      </c>
      <c r="AK150">
        <v>29</v>
      </c>
      <c r="AL150">
        <v>27405257656.299999</v>
      </c>
      <c r="AM150" s="7">
        <v>144918</v>
      </c>
      <c r="AN150" s="7"/>
      <c r="AO150" s="1">
        <f t="shared" si="27"/>
        <v>6.502999751697762E-3</v>
      </c>
      <c r="AP150" s="5">
        <f t="shared" si="28"/>
        <v>7.5304547729229343</v>
      </c>
      <c r="AQ150" s="3">
        <f t="shared" si="29"/>
        <v>-1.4634778079136018E-4</v>
      </c>
      <c r="AR150" s="15">
        <f t="shared" si="30"/>
        <v>-2.1723521687288194E-2</v>
      </c>
      <c r="AU150" s="15">
        <v>1</v>
      </c>
      <c r="AY150" s="15">
        <v>0.9</v>
      </c>
    </row>
    <row r="151" spans="1:51" x14ac:dyDescent="0.25">
      <c r="A151" t="s">
        <v>37</v>
      </c>
      <c r="B151">
        <v>7.7110344926170802</v>
      </c>
      <c r="C151">
        <v>7.1268858508457501E-3</v>
      </c>
      <c r="D151">
        <v>8.2248700804665908</v>
      </c>
      <c r="E151">
        <v>-23.153081223178901</v>
      </c>
      <c r="F151" s="1">
        <v>0</v>
      </c>
      <c r="G151" s="1">
        <v>0</v>
      </c>
      <c r="H151">
        <v>3.6324561467811298</v>
      </c>
      <c r="I151">
        <v>-97.947726767272997</v>
      </c>
      <c r="J151">
        <v>-107.59245368576499</v>
      </c>
      <c r="K151">
        <v>-113.703556726717</v>
      </c>
      <c r="L151">
        <v>-76.647655942127102</v>
      </c>
      <c r="M151">
        <v>30</v>
      </c>
      <c r="N151">
        <v>95.349090137731494</v>
      </c>
      <c r="O151">
        <v>78.531902313290999</v>
      </c>
      <c r="P151">
        <v>187344.891870035</v>
      </c>
      <c r="Q151">
        <v>231366.243676051</v>
      </c>
      <c r="R151">
        <v>84.607554904005099</v>
      </c>
      <c r="S151">
        <v>672.57342073820905</v>
      </c>
      <c r="T151">
        <v>0.717202038849309</v>
      </c>
      <c r="U151">
        <v>0.29885498971860502</v>
      </c>
      <c r="V151" s="1">
        <v>0</v>
      </c>
      <c r="W151">
        <v>0.18943750552306601</v>
      </c>
      <c r="X151">
        <v>0.51170750475832705</v>
      </c>
      <c r="Y151" s="1">
        <v>0</v>
      </c>
      <c r="Z151" s="1">
        <v>0</v>
      </c>
      <c r="AA151">
        <v>2.8881226656247299E-4</v>
      </c>
      <c r="AB151">
        <v>6.3604744811270502E-3</v>
      </c>
      <c r="AC151">
        <v>5.4277967374794702E-3</v>
      </c>
      <c r="AD151">
        <v>6.6279434009245199E-6</v>
      </c>
      <c r="AE151">
        <v>0.36679051995030498</v>
      </c>
      <c r="AF151" s="3">
        <v>1.4640986497211799E-3</v>
      </c>
      <c r="AG151">
        <v>1.5993023582631401E-6</v>
      </c>
      <c r="AH151">
        <v>6.0427069426212503</v>
      </c>
      <c r="AI151">
        <v>0.16217682051690099</v>
      </c>
      <c r="AJ151">
        <v>140.71251881534801</v>
      </c>
      <c r="AK151">
        <v>30</v>
      </c>
      <c r="AL151">
        <v>22124307660.5</v>
      </c>
      <c r="AM151" s="7">
        <v>118094</v>
      </c>
      <c r="AN151" s="7"/>
      <c r="AO151" s="1">
        <f t="shared" si="27"/>
        <v>6.6379279800151767E-3</v>
      </c>
      <c r="AP151" s="5">
        <f t="shared" si="28"/>
        <v>7.6810432875111578</v>
      </c>
      <c r="AQ151" s="3">
        <f t="shared" si="29"/>
        <v>2.6896392293465285E-5</v>
      </c>
      <c r="AR151" s="15">
        <f t="shared" si="30"/>
        <v>3.90457441565073E-3</v>
      </c>
      <c r="AU151" s="15">
        <v>1</v>
      </c>
      <c r="AY151" s="15">
        <f t="shared" si="31"/>
        <v>0.9</v>
      </c>
    </row>
    <row r="152" spans="1:51" x14ac:dyDescent="0.25">
      <c r="A152" t="s">
        <v>37</v>
      </c>
      <c r="B152">
        <v>8.2354752942398797</v>
      </c>
      <c r="C152">
        <v>7.2564469821068999E-3</v>
      </c>
      <c r="D152">
        <v>8.36847706561203</v>
      </c>
      <c r="E152">
        <v>-26.033721926015499</v>
      </c>
      <c r="F152" s="1">
        <v>0</v>
      </c>
      <c r="G152" s="1">
        <v>0</v>
      </c>
      <c r="H152">
        <v>3.64862201094367</v>
      </c>
      <c r="I152">
        <v>-96.285984057772794</v>
      </c>
      <c r="J152">
        <v>-104.96034917511101</v>
      </c>
      <c r="K152">
        <v>-112.131893385743</v>
      </c>
      <c r="L152">
        <v>-74.7846653020041</v>
      </c>
      <c r="M152">
        <v>31</v>
      </c>
      <c r="N152">
        <v>95.362961518934995</v>
      </c>
      <c r="O152">
        <v>78.012259492624906</v>
      </c>
      <c r="P152">
        <v>185581.14341153999</v>
      </c>
      <c r="Q152">
        <v>228993.800650085</v>
      </c>
      <c r="R152">
        <v>84.660702636212605</v>
      </c>
      <c r="S152">
        <v>670.846947361346</v>
      </c>
      <c r="T152">
        <v>0.71315124046175205</v>
      </c>
      <c r="U152">
        <v>0.29656050189317301</v>
      </c>
      <c r="V152" s="1">
        <v>0</v>
      </c>
      <c r="W152">
        <v>0.190550558547951</v>
      </c>
      <c r="X152">
        <v>0.51288893955887405</v>
      </c>
      <c r="Y152" s="1">
        <v>0</v>
      </c>
      <c r="Z152" s="1">
        <v>0</v>
      </c>
      <c r="AA152">
        <v>2.89791040322653E-4</v>
      </c>
      <c r="AB152">
        <v>6.4569344892211802E-3</v>
      </c>
      <c r="AC152">
        <v>5.47068565810331E-3</v>
      </c>
      <c r="AD152">
        <v>8.3243675472875308E-6</v>
      </c>
      <c r="AE152">
        <v>0.394584367467328</v>
      </c>
      <c r="AF152" s="3">
        <v>1.5874397408796601E-3</v>
      </c>
      <c r="AG152">
        <v>2.89725339841673E-6</v>
      </c>
      <c r="AH152">
        <v>6.0397940837465001</v>
      </c>
      <c r="AI152">
        <v>0.164467576641872</v>
      </c>
      <c r="AJ152">
        <v>150.25146162202299</v>
      </c>
      <c r="AK152">
        <v>31</v>
      </c>
      <c r="AL152">
        <v>17425327041.77</v>
      </c>
      <c r="AM152" s="7">
        <v>93896</v>
      </c>
      <c r="AN152" s="7"/>
      <c r="AO152" s="1">
        <f t="shared" si="27"/>
        <v>7.0743821564004574E-3</v>
      </c>
      <c r="AP152" s="5">
        <f t="shared" si="28"/>
        <v>8.1666156872962077</v>
      </c>
      <c r="AQ152" s="3">
        <f t="shared" si="29"/>
        <v>6.2065280248083457E-5</v>
      </c>
      <c r="AR152" s="15">
        <f t="shared" si="30"/>
        <v>8.4318412400363751E-3</v>
      </c>
      <c r="AU152" s="15">
        <v>1</v>
      </c>
      <c r="AY152" s="15">
        <v>0.95</v>
      </c>
    </row>
    <row r="153" spans="1:51" x14ac:dyDescent="0.25">
      <c r="A153" t="s">
        <v>37</v>
      </c>
      <c r="B153">
        <v>8.9434902312888607</v>
      </c>
      <c r="C153">
        <v>7.3130847831688701E-3</v>
      </c>
      <c r="D153">
        <v>8.4311902983813507</v>
      </c>
      <c r="E153">
        <v>-29.836351973011201</v>
      </c>
      <c r="F153" s="1">
        <v>0</v>
      </c>
      <c r="G153" s="1">
        <v>0</v>
      </c>
      <c r="H153">
        <v>3.6558930575076198</v>
      </c>
      <c r="I153">
        <v>-93.600494375298595</v>
      </c>
      <c r="J153">
        <v>-102.37918735079801</v>
      </c>
      <c r="K153">
        <v>-108.30838508088399</v>
      </c>
      <c r="L153">
        <v>-71.976821809577004</v>
      </c>
      <c r="M153">
        <v>32</v>
      </c>
      <c r="N153">
        <v>95.367884913980703</v>
      </c>
      <c r="O153">
        <v>77.7438124149392</v>
      </c>
      <c r="P153">
        <v>184527.17709871801</v>
      </c>
      <c r="Q153">
        <v>227513.41988388801</v>
      </c>
      <c r="R153">
        <v>84.735167487843299</v>
      </c>
      <c r="S153">
        <v>668.49946406619097</v>
      </c>
      <c r="T153">
        <v>0.70793882221066995</v>
      </c>
      <c r="U153">
        <v>0.29806583345828802</v>
      </c>
      <c r="V153" s="1">
        <v>0</v>
      </c>
      <c r="W153">
        <v>0.189366835612126</v>
      </c>
      <c r="X153">
        <v>0.51256733092958495</v>
      </c>
      <c r="Y153" s="1">
        <v>0</v>
      </c>
      <c r="Z153" s="1">
        <v>0</v>
      </c>
      <c r="AA153">
        <v>2.9092970670705002E-4</v>
      </c>
      <c r="AB153">
        <v>6.4868267981231902E-3</v>
      </c>
      <c r="AC153">
        <v>5.4335235103720701E-3</v>
      </c>
      <c r="AD153">
        <v>1.0180206017903199E-5</v>
      </c>
      <c r="AE153">
        <v>0.39871191479319601</v>
      </c>
      <c r="AF153" s="3">
        <v>1.63051784004802E-3</v>
      </c>
      <c r="AG153" s="1">
        <v>3.3237630437717399E-6</v>
      </c>
      <c r="AH153">
        <v>5.91772262509597</v>
      </c>
      <c r="AI153">
        <v>0.16666370105446399</v>
      </c>
      <c r="AJ153">
        <v>153.55743257483601</v>
      </c>
      <c r="AK153">
        <v>32</v>
      </c>
      <c r="AL153">
        <v>14142531907.200001</v>
      </c>
      <c r="AM153" s="7">
        <v>76642</v>
      </c>
      <c r="AN153" s="7"/>
      <c r="AO153" s="1">
        <f t="shared" si="27"/>
        <v>7.6266472326457432E-3</v>
      </c>
      <c r="AP153" s="5">
        <f t="shared" si="28"/>
        <v>8.7776767088436962</v>
      </c>
      <c r="AQ153" s="3">
        <f t="shared" si="29"/>
        <v>1.5044395692141027E-4</v>
      </c>
      <c r="AR153" s="15">
        <f t="shared" si="30"/>
        <v>1.8890365633779105E-2</v>
      </c>
      <c r="AU153" s="15">
        <v>1</v>
      </c>
      <c r="AY153" s="15">
        <v>1.05</v>
      </c>
    </row>
    <row r="154" spans="1:51" x14ac:dyDescent="0.25">
      <c r="A154" t="s">
        <v>37</v>
      </c>
      <c r="B154">
        <v>8.6341268858138704</v>
      </c>
      <c r="C154">
        <v>7.4169102367143197E-3</v>
      </c>
      <c r="D154">
        <v>8.5460507562433605</v>
      </c>
      <c r="E154">
        <v>-33.709383214407403</v>
      </c>
      <c r="F154" s="1">
        <v>0</v>
      </c>
      <c r="G154" s="1">
        <v>0</v>
      </c>
      <c r="H154">
        <v>3.6593546947540698</v>
      </c>
      <c r="I154">
        <v>-90.088272172111601</v>
      </c>
      <c r="J154">
        <v>-99.924019134866995</v>
      </c>
      <c r="K154">
        <v>-101.42761235363599</v>
      </c>
      <c r="L154">
        <v>-68.286949144920897</v>
      </c>
      <c r="M154">
        <v>33</v>
      </c>
      <c r="N154">
        <v>95.431677939015401</v>
      </c>
      <c r="O154">
        <v>77.920105450572805</v>
      </c>
      <c r="P154">
        <v>183018.59877747501</v>
      </c>
      <c r="Q154">
        <v>224961.67303967199</v>
      </c>
      <c r="R154">
        <v>84.860662973770204</v>
      </c>
      <c r="S154">
        <v>665.23785327320604</v>
      </c>
      <c r="T154">
        <v>0.707552222757862</v>
      </c>
      <c r="U154">
        <v>0.29372853369526902</v>
      </c>
      <c r="V154" s="1">
        <v>0</v>
      </c>
      <c r="W154">
        <v>0.188919942207916</v>
      </c>
      <c r="X154">
        <v>0.51735152409681395</v>
      </c>
      <c r="Y154" s="1">
        <v>0</v>
      </c>
      <c r="Z154" s="1">
        <v>0</v>
      </c>
      <c r="AA154">
        <v>2.9175251500851201E-4</v>
      </c>
      <c r="AB154">
        <v>6.5619237787836703E-3</v>
      </c>
      <c r="AC154">
        <v>5.4651544816829798E-3</v>
      </c>
      <c r="AD154">
        <v>1.1746576465312199E-5</v>
      </c>
      <c r="AE154">
        <v>0.38362754541989902</v>
      </c>
      <c r="AF154" s="3">
        <v>1.61707828615274E-3</v>
      </c>
      <c r="AG154" s="1">
        <v>3.63839342237552E-6</v>
      </c>
      <c r="AH154">
        <v>5.6072856342814204</v>
      </c>
      <c r="AI154">
        <v>0.16288163518481399</v>
      </c>
      <c r="AJ154">
        <v>146.66741592561101</v>
      </c>
      <c r="AK154">
        <v>33</v>
      </c>
      <c r="AL154">
        <v>12373155388.950001</v>
      </c>
      <c r="AM154" s="7">
        <v>67606</v>
      </c>
      <c r="AN154" s="7"/>
      <c r="AO154" s="1">
        <f t="shared" si="27"/>
        <v>7.6472430069283812E-3</v>
      </c>
      <c r="AP154" s="5">
        <f t="shared" si="28"/>
        <v>8.8003929165729851</v>
      </c>
      <c r="AQ154" s="3">
        <f t="shared" si="29"/>
        <v>-1.5063738782245852E-4</v>
      </c>
      <c r="AR154" s="15">
        <f t="shared" si="30"/>
        <v>-1.8893023565572986E-2</v>
      </c>
      <c r="AU154" s="15">
        <v>1</v>
      </c>
      <c r="AY154" s="15">
        <f t="shared" si="31"/>
        <v>1.05</v>
      </c>
    </row>
    <row r="155" spans="1:51" x14ac:dyDescent="0.25">
      <c r="A155" t="s">
        <v>37</v>
      </c>
      <c r="B155">
        <v>8.9632888387595901</v>
      </c>
      <c r="C155">
        <v>7.3824679699491299E-3</v>
      </c>
      <c r="D155">
        <v>8.5079624684163395</v>
      </c>
      <c r="E155">
        <v>-34.255424606158897</v>
      </c>
      <c r="F155" s="1">
        <v>0</v>
      </c>
      <c r="G155" s="1">
        <v>0</v>
      </c>
      <c r="H155">
        <v>3.6499520714373399</v>
      </c>
      <c r="I155">
        <v>-90.325711592955699</v>
      </c>
      <c r="J155">
        <v>-99.5141248623884</v>
      </c>
      <c r="K155">
        <v>-101.683012395859</v>
      </c>
      <c r="L155">
        <v>-68.297063691955898</v>
      </c>
      <c r="M155">
        <v>34</v>
      </c>
      <c r="N155">
        <v>95.443222108864404</v>
      </c>
      <c r="O155">
        <v>77.765542392388397</v>
      </c>
      <c r="P155">
        <v>181124.70129203901</v>
      </c>
      <c r="Q155">
        <v>222633.50870928401</v>
      </c>
      <c r="R155">
        <v>84.993039605627402</v>
      </c>
      <c r="S155">
        <v>665.01622125709798</v>
      </c>
      <c r="T155">
        <v>0.70774951403997899</v>
      </c>
      <c r="U155">
        <v>0.29470994844567799</v>
      </c>
      <c r="V155" s="1">
        <v>0</v>
      </c>
      <c r="W155">
        <v>0.18502129710694301</v>
      </c>
      <c r="X155">
        <v>0.52026875444737697</v>
      </c>
      <c r="Y155" s="1">
        <v>0</v>
      </c>
      <c r="Z155" s="1">
        <v>0</v>
      </c>
      <c r="AA155">
        <v>2.9315311304338302E-4</v>
      </c>
      <c r="AB155">
        <v>6.5205201302941202E-3</v>
      </c>
      <c r="AC155">
        <v>5.4507798175131199E-3</v>
      </c>
      <c r="AD155">
        <v>1.31807039923879E-5</v>
      </c>
      <c r="AE155">
        <v>0.39206136839613398</v>
      </c>
      <c r="AF155" s="3">
        <v>1.6558158644640901E-3</v>
      </c>
      <c r="AG155" s="1">
        <v>2.9182438170703701E-6</v>
      </c>
      <c r="AH155">
        <v>5.4446998073543202</v>
      </c>
      <c r="AI155">
        <v>0.16311313572091601</v>
      </c>
      <c r="AJ155">
        <v>138.64192604988</v>
      </c>
      <c r="AK155">
        <v>34</v>
      </c>
      <c r="AL155">
        <v>12661522243.82</v>
      </c>
      <c r="AM155" s="7">
        <v>69905</v>
      </c>
      <c r="AN155" s="7"/>
      <c r="AO155" s="1">
        <f t="shared" si="27"/>
        <v>7.672287785896249E-3</v>
      </c>
      <c r="AP155" s="5">
        <f t="shared" si="28"/>
        <v>8.8280091886861598</v>
      </c>
      <c r="AQ155" s="3">
        <f t="shared" si="29"/>
        <v>1.2278362087313373E-4</v>
      </c>
      <c r="AR155" s="15">
        <f t="shared" si="30"/>
        <v>1.5323913600679306E-2</v>
      </c>
      <c r="AU155" s="15">
        <v>1</v>
      </c>
      <c r="AY155" s="15">
        <f t="shared" si="31"/>
        <v>1.05</v>
      </c>
    </row>
    <row r="156" spans="1:51" x14ac:dyDescent="0.25">
      <c r="A156" t="s">
        <v>37</v>
      </c>
      <c r="B156">
        <v>9.8645293304298196</v>
      </c>
      <c r="C156">
        <v>7.3824087222702801E-3</v>
      </c>
      <c r="D156">
        <v>8.5078969363161701</v>
      </c>
      <c r="E156">
        <v>-33.754945887385098</v>
      </c>
      <c r="F156" s="1">
        <v>0</v>
      </c>
      <c r="G156" s="1">
        <v>0</v>
      </c>
      <c r="H156">
        <v>3.64123828771619</v>
      </c>
      <c r="I156">
        <v>-91.459612782003006</v>
      </c>
      <c r="J156">
        <v>-99.452685378696103</v>
      </c>
      <c r="K156">
        <v>-104.534030745561</v>
      </c>
      <c r="L156">
        <v>-69.3103958218598</v>
      </c>
      <c r="M156">
        <v>35</v>
      </c>
      <c r="N156">
        <v>95.445630999376903</v>
      </c>
      <c r="O156">
        <v>77.347022148728897</v>
      </c>
      <c r="P156">
        <v>180135.46812691999</v>
      </c>
      <c r="Q156">
        <v>221610.540877144</v>
      </c>
      <c r="R156">
        <v>85.138808974519094</v>
      </c>
      <c r="S156">
        <v>665.67579598499401</v>
      </c>
      <c r="T156">
        <v>0.70932039098814204</v>
      </c>
      <c r="U156">
        <v>0.29536513802806302</v>
      </c>
      <c r="V156" s="1">
        <v>0</v>
      </c>
      <c r="W156">
        <v>0.178812842825291</v>
      </c>
      <c r="X156">
        <v>0.52582201914664395</v>
      </c>
      <c r="Y156" s="1">
        <v>0</v>
      </c>
      <c r="Z156" s="1">
        <v>0</v>
      </c>
      <c r="AA156">
        <v>2.9454091653423499E-4</v>
      </c>
      <c r="AB156">
        <v>6.51378457246082E-3</v>
      </c>
      <c r="AC156">
        <v>5.4837243414096798E-3</v>
      </c>
      <c r="AD156">
        <v>1.31943012010055E-5</v>
      </c>
      <c r="AE156">
        <v>0.41392488004204098</v>
      </c>
      <c r="AF156" s="3">
        <v>1.73474114689113E-3</v>
      </c>
      <c r="AG156">
        <v>3.3966936193179201E-6</v>
      </c>
      <c r="AH156">
        <v>5.4356813719476298</v>
      </c>
      <c r="AI156">
        <v>0.17713874830995699</v>
      </c>
      <c r="AJ156">
        <v>135.47492212667601</v>
      </c>
      <c r="AK156">
        <v>35</v>
      </c>
      <c r="AL156">
        <v>13542764629.25</v>
      </c>
      <c r="AM156" s="7">
        <v>75181</v>
      </c>
      <c r="AN156" s="7"/>
      <c r="AO156" s="1">
        <f t="shared" si="27"/>
        <v>8.3355650560464969E-3</v>
      </c>
      <c r="AP156" s="5">
        <f t="shared" si="28"/>
        <v>9.5566051097641278</v>
      </c>
      <c r="AQ156" s="3">
        <f t="shared" si="29"/>
        <v>2.817923033949718E-4</v>
      </c>
      <c r="AR156" s="15">
        <f t="shared" si="30"/>
        <v>3.2221088674165399E-2</v>
      </c>
      <c r="AU156" s="15">
        <v>1</v>
      </c>
      <c r="AY156" s="15">
        <v>1.1499999999999999</v>
      </c>
    </row>
    <row r="157" spans="1:51" x14ac:dyDescent="0.25">
      <c r="A157" t="s">
        <v>37</v>
      </c>
      <c r="B157">
        <v>9.4217299777684502</v>
      </c>
      <c r="C157">
        <v>7.45089660131577E-3</v>
      </c>
      <c r="D157">
        <v>8.5836206325317708</v>
      </c>
      <c r="E157">
        <v>-33.507248837345202</v>
      </c>
      <c r="F157" s="1">
        <v>0</v>
      </c>
      <c r="G157" s="1">
        <v>0</v>
      </c>
      <c r="H157">
        <v>3.62993082034007</v>
      </c>
      <c r="I157">
        <v>-92.136875198023503</v>
      </c>
      <c r="J157">
        <v>-99.269636700148595</v>
      </c>
      <c r="K157">
        <v>-106.42844213859701</v>
      </c>
      <c r="L157">
        <v>-69.798032846208699</v>
      </c>
      <c r="M157">
        <v>36</v>
      </c>
      <c r="N157">
        <v>95.451007612134603</v>
      </c>
      <c r="O157">
        <v>76.975565147290595</v>
      </c>
      <c r="P157">
        <v>178596.79115861701</v>
      </c>
      <c r="Q157">
        <v>219762.28013401301</v>
      </c>
      <c r="R157">
        <v>85.377641601254297</v>
      </c>
      <c r="S157">
        <v>665.79550027294499</v>
      </c>
      <c r="T157">
        <v>0.70994991027154797</v>
      </c>
      <c r="U157">
        <v>0.29619636083700801</v>
      </c>
      <c r="V157" s="1">
        <v>0</v>
      </c>
      <c r="W157">
        <v>0.17478513864789499</v>
      </c>
      <c r="X157">
        <v>0.52901850051509502</v>
      </c>
      <c r="Y157" s="1">
        <v>0</v>
      </c>
      <c r="Z157" s="1">
        <v>0</v>
      </c>
      <c r="AA157">
        <v>2.9603009736649803E-4</v>
      </c>
      <c r="AB157">
        <v>6.5786167571639598E-3</v>
      </c>
      <c r="AC157">
        <v>5.5667070686396701E-3</v>
      </c>
      <c r="AD157">
        <v>1.4659228992864299E-5</v>
      </c>
      <c r="AE157">
        <v>0.42480454776254301</v>
      </c>
      <c r="AF157" s="3">
        <v>1.7749927755305701E-3</v>
      </c>
      <c r="AG157">
        <v>3.2191174203147599E-6</v>
      </c>
      <c r="AH157">
        <v>5.3646656151370502</v>
      </c>
      <c r="AI157">
        <v>0.17094167780914299</v>
      </c>
      <c r="AJ157">
        <v>128.39738801490799</v>
      </c>
      <c r="AK157">
        <v>36</v>
      </c>
      <c r="AL157">
        <v>13375292286.66</v>
      </c>
      <c r="AM157" s="7">
        <v>74891</v>
      </c>
      <c r="AN157" s="7"/>
      <c r="AO157" s="1">
        <f t="shared" si="27"/>
        <v>8.4727360018326883E-3</v>
      </c>
      <c r="AP157" s="5">
        <f t="shared" si="28"/>
        <v>9.7066168054441899</v>
      </c>
      <c r="AQ157" s="3">
        <f t="shared" si="29"/>
        <v>-2.6032305696361419E-4</v>
      </c>
      <c r="AR157" s="15">
        <f t="shared" si="30"/>
        <v>-2.9349755263435751E-2</v>
      </c>
      <c r="AU157" s="15">
        <v>1</v>
      </c>
      <c r="AY157" s="15">
        <f t="shared" si="31"/>
        <v>1.1499999999999999</v>
      </c>
    </row>
    <row r="158" spans="1:51" x14ac:dyDescent="0.25">
      <c r="A158" t="s">
        <v>37</v>
      </c>
      <c r="B158">
        <v>9.89940482809833</v>
      </c>
      <c r="C158">
        <v>7.4694672780755899E-3</v>
      </c>
      <c r="D158">
        <v>8.6041434178083396</v>
      </c>
      <c r="E158">
        <v>-33.319788541199898</v>
      </c>
      <c r="F158" s="1">
        <v>0</v>
      </c>
      <c r="G158" s="1">
        <v>0</v>
      </c>
      <c r="H158">
        <v>3.6309816305655298</v>
      </c>
      <c r="I158">
        <v>-92.726946145889002</v>
      </c>
      <c r="J158">
        <v>-99.169824613377102</v>
      </c>
      <c r="K158">
        <v>-107.835115382978</v>
      </c>
      <c r="L158">
        <v>-70.264880216304107</v>
      </c>
      <c r="M158">
        <v>37</v>
      </c>
      <c r="N158">
        <v>95.456533415320607</v>
      </c>
      <c r="O158">
        <v>76.6906966147708</v>
      </c>
      <c r="P158">
        <v>177620.22179786701</v>
      </c>
      <c r="Q158">
        <v>218245.37746652</v>
      </c>
      <c r="R158">
        <v>85.763794263864398</v>
      </c>
      <c r="S158">
        <v>665.74695027310599</v>
      </c>
      <c r="T158">
        <v>0.70978911055356697</v>
      </c>
      <c r="U158">
        <v>0.29559307030190302</v>
      </c>
      <c r="V158" s="1">
        <v>0</v>
      </c>
      <c r="W158">
        <v>0.171873251614137</v>
      </c>
      <c r="X158">
        <v>0.53253367808395902</v>
      </c>
      <c r="Y158" s="1">
        <v>0</v>
      </c>
      <c r="Z158" s="1">
        <v>0</v>
      </c>
      <c r="AA158">
        <v>2.9755775440140002E-4</v>
      </c>
      <c r="AB158">
        <v>6.59299938107266E-3</v>
      </c>
      <c r="AC158">
        <v>5.5860056603773698E-3</v>
      </c>
      <c r="AD158">
        <v>1.57884832499343E-5</v>
      </c>
      <c r="AE158">
        <v>0.43374766901296602</v>
      </c>
      <c r="AF158" s="3">
        <v>1.8101641392112701E-3</v>
      </c>
      <c r="AG158">
        <v>3.2451978238149301E-6</v>
      </c>
      <c r="AH158">
        <v>5.2884441447430302</v>
      </c>
      <c r="AI158">
        <v>0.175002594450888</v>
      </c>
      <c r="AJ158">
        <v>132.17488723139999</v>
      </c>
      <c r="AK158">
        <v>37</v>
      </c>
      <c r="AL158">
        <v>13012279828.690001</v>
      </c>
      <c r="AM158" s="7">
        <v>73259</v>
      </c>
      <c r="AN158" s="7"/>
      <c r="AO158" s="1">
        <f t="shared" si="27"/>
        <v>8.5316284030466458E-3</v>
      </c>
      <c r="AP158" s="5">
        <f t="shared" si="28"/>
        <v>9.7709521905372743</v>
      </c>
      <c r="AQ158" s="3">
        <f t="shared" si="29"/>
        <v>1.1770036548332773E-4</v>
      </c>
      <c r="AR158" s="15">
        <f t="shared" si="30"/>
        <v>1.3146378680007897E-2</v>
      </c>
      <c r="AU158" s="15">
        <v>1</v>
      </c>
      <c r="AY158" s="15">
        <f t="shared" si="31"/>
        <v>1.1499999999999999</v>
      </c>
    </row>
    <row r="159" spans="1:51" x14ac:dyDescent="0.25">
      <c r="A159" t="s">
        <v>37</v>
      </c>
      <c r="B159">
        <v>9.8988037063832603</v>
      </c>
      <c r="C159">
        <v>7.4691488852413699E-3</v>
      </c>
      <c r="D159">
        <v>8.6037915918096992</v>
      </c>
      <c r="E159">
        <v>-33.962074366893503</v>
      </c>
      <c r="F159" s="1">
        <v>0</v>
      </c>
      <c r="G159" s="1">
        <v>0</v>
      </c>
      <c r="H159">
        <v>3.62739700827388</v>
      </c>
      <c r="I159">
        <v>-92.832503720537403</v>
      </c>
      <c r="J159">
        <v>-98.731531259146394</v>
      </c>
      <c r="K159">
        <v>-108.497406514845</v>
      </c>
      <c r="L159">
        <v>-70.244723040900794</v>
      </c>
      <c r="M159">
        <v>38</v>
      </c>
      <c r="N159">
        <v>95.452708370804203</v>
      </c>
      <c r="O159">
        <v>76.483270690644304</v>
      </c>
      <c r="P159">
        <v>176643.08297204299</v>
      </c>
      <c r="Q159">
        <v>216733.697196833</v>
      </c>
      <c r="R159">
        <v>86.474180986907697</v>
      </c>
      <c r="S159">
        <v>665.976612495631</v>
      </c>
      <c r="T159">
        <v>0.711388818764356</v>
      </c>
      <c r="U159">
        <v>0.298040506294379</v>
      </c>
      <c r="V159" s="1">
        <v>0</v>
      </c>
      <c r="W159">
        <v>0.16979474030297501</v>
      </c>
      <c r="X159">
        <v>0.53216475340264402</v>
      </c>
      <c r="Y159" s="1">
        <v>0</v>
      </c>
      <c r="Z159" s="1">
        <v>0</v>
      </c>
      <c r="AA159">
        <v>2.99184146878845E-4</v>
      </c>
      <c r="AB159">
        <v>6.5908773899731304E-3</v>
      </c>
      <c r="AC159">
        <v>5.5206556569084003E-3</v>
      </c>
      <c r="AD159">
        <v>1.65833831081268E-5</v>
      </c>
      <c r="AE159">
        <v>0.44165739107545898</v>
      </c>
      <c r="AF159" s="3">
        <v>1.8451107967142901E-3</v>
      </c>
      <c r="AG159" s="1">
        <v>2.7376106911893599E-6</v>
      </c>
      <c r="AH159">
        <v>5.1675985762267702</v>
      </c>
      <c r="AI159">
        <v>0.174359625556609</v>
      </c>
      <c r="AJ159">
        <v>131.950863466854</v>
      </c>
      <c r="AK159">
        <v>38</v>
      </c>
      <c r="AL159">
        <v>11910159869.389999</v>
      </c>
      <c r="AM159" s="7">
        <v>67425</v>
      </c>
      <c r="AN159" s="7"/>
      <c r="AO159" s="1">
        <f t="shared" si="27"/>
        <v>8.4930489490377958E-3</v>
      </c>
      <c r="AP159" s="5">
        <f t="shared" si="28"/>
        <v>9.7288118753514841</v>
      </c>
      <c r="AQ159" s="3">
        <f t="shared" si="29"/>
        <v>1.5572865721225071E-4</v>
      </c>
      <c r="AR159" s="15">
        <f t="shared" si="30"/>
        <v>1.7473030952778634E-2</v>
      </c>
      <c r="AU159" s="15">
        <v>1</v>
      </c>
      <c r="AY159" s="15">
        <f t="shared" si="31"/>
        <v>1.1499999999999999</v>
      </c>
    </row>
    <row r="160" spans="1:51" x14ac:dyDescent="0.25">
      <c r="A160" t="s">
        <v>37</v>
      </c>
      <c r="B160">
        <v>9.2549014583769793</v>
      </c>
      <c r="C160">
        <v>7.3880174707918597E-3</v>
      </c>
      <c r="D160">
        <v>8.5141004159438598</v>
      </c>
      <c r="E160">
        <v>-34.087553988177</v>
      </c>
      <c r="F160" s="1">
        <v>0</v>
      </c>
      <c r="G160" s="1">
        <v>0</v>
      </c>
      <c r="H160">
        <v>3.6215575344265201</v>
      </c>
      <c r="I160">
        <v>-93.177875292950503</v>
      </c>
      <c r="J160">
        <v>-98.483980394947196</v>
      </c>
      <c r="K160">
        <v>-109.809105498714</v>
      </c>
      <c r="L160">
        <v>-70.5159757372207</v>
      </c>
      <c r="M160">
        <v>39</v>
      </c>
      <c r="N160">
        <v>95.447556775235299</v>
      </c>
      <c r="O160">
        <v>76.255128143643802</v>
      </c>
      <c r="P160">
        <v>176061.01302189799</v>
      </c>
      <c r="Q160">
        <v>216121.16990459</v>
      </c>
      <c r="R160">
        <v>86.705439779547206</v>
      </c>
      <c r="S160">
        <v>666.61654405806098</v>
      </c>
      <c r="T160">
        <v>0.70959454509566</v>
      </c>
      <c r="U160">
        <v>0.29551994828556899</v>
      </c>
      <c r="V160" s="1">
        <v>0</v>
      </c>
      <c r="W160">
        <v>0.16877470967678199</v>
      </c>
      <c r="X160">
        <v>0.53570534203764797</v>
      </c>
      <c r="Y160" s="1">
        <v>0</v>
      </c>
      <c r="Z160" s="1">
        <v>0</v>
      </c>
      <c r="AA160">
        <v>3.0109365425997199E-4</v>
      </c>
      <c r="AB160">
        <v>6.5094417137582204E-3</v>
      </c>
      <c r="AC160">
        <v>5.3497330841847301E-3</v>
      </c>
      <c r="AD160">
        <v>1.7237268229339501E-5</v>
      </c>
      <c r="AE160">
        <v>0.445492502035432</v>
      </c>
      <c r="AF160" s="3">
        <v>1.8622025032904201E-3</v>
      </c>
      <c r="AG160">
        <v>2.8103817898904998E-6</v>
      </c>
      <c r="AH160">
        <v>5.0647952910948097</v>
      </c>
      <c r="AI160">
        <v>0.17563597150531099</v>
      </c>
      <c r="AJ160">
        <v>130.76097771931899</v>
      </c>
      <c r="AK160">
        <v>39</v>
      </c>
      <c r="AL160">
        <v>10982333870.280001</v>
      </c>
      <c r="AM160" s="7">
        <v>62378</v>
      </c>
      <c r="AN160" s="7"/>
      <c r="AO160" s="1">
        <f t="shared" si="27"/>
        <v>8.315489204362831E-3</v>
      </c>
      <c r="AP160" s="5">
        <f t="shared" si="28"/>
        <v>9.5346307768662157</v>
      </c>
      <c r="AQ160" s="3">
        <f t="shared" si="29"/>
        <v>-2.5517210657917747E-4</v>
      </c>
      <c r="AR160" s="15">
        <f t="shared" si="30"/>
        <v>-2.9338243402979081E-2</v>
      </c>
      <c r="AU160" s="15">
        <v>1</v>
      </c>
      <c r="AY160" s="15">
        <f t="shared" si="31"/>
        <v>1.1499999999999999</v>
      </c>
    </row>
    <row r="161" spans="1:52" x14ac:dyDescent="0.25">
      <c r="A161" t="s">
        <v>37</v>
      </c>
      <c r="B161">
        <v>8.7381787446983292</v>
      </c>
      <c r="C161">
        <v>7.2786165692118104E-3</v>
      </c>
      <c r="D161">
        <v>8.3930294310190803</v>
      </c>
      <c r="E161">
        <v>-33.112959128794103</v>
      </c>
      <c r="F161" s="1">
        <v>0</v>
      </c>
      <c r="G161" s="1">
        <v>0</v>
      </c>
      <c r="H161">
        <v>3.6095803854519999</v>
      </c>
      <c r="I161">
        <v>-95.290691052255397</v>
      </c>
      <c r="J161">
        <v>-99.653589031311895</v>
      </c>
      <c r="K161">
        <v>-114.707660947775</v>
      </c>
      <c r="L161">
        <v>-72.460837582975998</v>
      </c>
      <c r="M161">
        <v>40</v>
      </c>
      <c r="N161">
        <v>95.426862899168597</v>
      </c>
      <c r="O161">
        <v>75.772232413529494</v>
      </c>
      <c r="P161">
        <v>174756.917736195</v>
      </c>
      <c r="Q161">
        <v>214335.94156074899</v>
      </c>
      <c r="R161">
        <v>87.0309082945478</v>
      </c>
      <c r="S161">
        <v>668.58573315490503</v>
      </c>
      <c r="T161">
        <v>0.70738660196494696</v>
      </c>
      <c r="U161">
        <v>0.29553503131395797</v>
      </c>
      <c r="V161" s="1">
        <v>0</v>
      </c>
      <c r="W161">
        <v>0.166107199957643</v>
      </c>
      <c r="X161">
        <v>0.53835776872839802</v>
      </c>
      <c r="Y161" s="1">
        <v>0</v>
      </c>
      <c r="Z161" s="1">
        <v>0</v>
      </c>
      <c r="AA161">
        <v>3.0333927662074499E-4</v>
      </c>
      <c r="AB161">
        <v>6.4109784200715699E-3</v>
      </c>
      <c r="AC161">
        <v>5.1516567877312597E-3</v>
      </c>
      <c r="AD161">
        <v>1.6185811199597798E-5</v>
      </c>
      <c r="AE161">
        <v>0.46114065056248399</v>
      </c>
      <c r="AF161" s="3">
        <v>1.9077906557215701E-3</v>
      </c>
      <c r="AG161">
        <v>2.3810032610872101E-6</v>
      </c>
      <c r="AH161">
        <v>5.0735340282819701</v>
      </c>
      <c r="AI161">
        <v>0.184267331896</v>
      </c>
      <c r="AJ161">
        <v>123.926498403483</v>
      </c>
      <c r="AK161">
        <v>40</v>
      </c>
      <c r="AL161">
        <v>10665414689.440001</v>
      </c>
      <c r="AM161" s="7">
        <v>61030</v>
      </c>
      <c r="AN161" s="7"/>
      <c r="AO161" s="1">
        <f t="shared" si="27"/>
        <v>7.3627867200735751E-3</v>
      </c>
      <c r="AP161" s="5">
        <f t="shared" si="28"/>
        <v>8.4861912547369087</v>
      </c>
      <c r="AQ161" s="3">
        <f t="shared" si="29"/>
        <v>2.2806065826846099E-4</v>
      </c>
      <c r="AR161" s="15">
        <f t="shared" si="30"/>
        <v>2.9693826405428281E-2</v>
      </c>
      <c r="AU161" s="15">
        <v>1</v>
      </c>
      <c r="AY161" s="15">
        <v>1</v>
      </c>
    </row>
    <row r="162" spans="1:52" x14ac:dyDescent="0.25">
      <c r="A162" t="s">
        <v>37</v>
      </c>
      <c r="B162">
        <v>8.2728542330010697</v>
      </c>
      <c r="C162">
        <v>7.1335009934753698E-3</v>
      </c>
      <c r="D162">
        <v>8.2322073724414899</v>
      </c>
      <c r="E162">
        <v>-31.137321240236201</v>
      </c>
      <c r="F162" s="1">
        <v>0</v>
      </c>
      <c r="G162" s="1">
        <v>0</v>
      </c>
      <c r="H162">
        <v>3.5913056745989702</v>
      </c>
      <c r="I162">
        <v>-97.763935746248805</v>
      </c>
      <c r="J162">
        <v>-101.080100356195</v>
      </c>
      <c r="K162">
        <v>-121.874045352314</v>
      </c>
      <c r="L162">
        <v>-74.782906449623098</v>
      </c>
      <c r="M162">
        <v>41</v>
      </c>
      <c r="N162">
        <v>95.396818152116097</v>
      </c>
      <c r="O162">
        <v>75.030367684007203</v>
      </c>
      <c r="P162">
        <v>173607.57309783599</v>
      </c>
      <c r="Q162">
        <v>213064.53412652601</v>
      </c>
      <c r="R162">
        <v>87.217409454562301</v>
      </c>
      <c r="S162">
        <v>672.09895503388998</v>
      </c>
      <c r="T162">
        <v>0.70495656780083804</v>
      </c>
      <c r="U162">
        <v>0.29494878559520399</v>
      </c>
      <c r="V162" s="1">
        <v>0</v>
      </c>
      <c r="W162">
        <v>0.16521111859518101</v>
      </c>
      <c r="X162">
        <v>0.53984009580961401</v>
      </c>
      <c r="Y162" s="1">
        <v>0</v>
      </c>
      <c r="Z162" s="1">
        <v>0</v>
      </c>
      <c r="AA162">
        <v>3.0581951851520699E-4</v>
      </c>
      <c r="AB162">
        <v>6.28576492535559E-3</v>
      </c>
      <c r="AC162">
        <v>4.9441910744947503E-3</v>
      </c>
      <c r="AD162">
        <v>1.4435518941432E-5</v>
      </c>
      <c r="AE162">
        <v>0.48524266729794502</v>
      </c>
      <c r="AF162" s="3">
        <v>1.9765911312774301E-3</v>
      </c>
      <c r="AG162">
        <v>1.46846371449044E-6</v>
      </c>
      <c r="AH162">
        <v>5.1784040460475804</v>
      </c>
      <c r="AI162">
        <v>0.19873417751606501</v>
      </c>
      <c r="AJ162">
        <v>115.92028978327799</v>
      </c>
      <c r="AK162">
        <v>41</v>
      </c>
      <c r="AL162">
        <v>10165938657.889999</v>
      </c>
      <c r="AM162" s="7">
        <v>58557</v>
      </c>
      <c r="AN162" s="7"/>
      <c r="AO162" s="1">
        <f t="shared" si="27"/>
        <v>7.2266017242873879E-3</v>
      </c>
      <c r="AP162" s="5">
        <f t="shared" si="28"/>
        <v>8.3354145250964073</v>
      </c>
      <c r="AQ162" s="3">
        <f t="shared" si="29"/>
        <v>-5.6445621784454239E-5</v>
      </c>
      <c r="AR162" s="15">
        <f t="shared" si="30"/>
        <v>-7.5053606400713457E-3</v>
      </c>
      <c r="AU162" s="15">
        <v>1</v>
      </c>
      <c r="AY162" s="15">
        <f t="shared" si="31"/>
        <v>1</v>
      </c>
    </row>
    <row r="163" spans="1:52" x14ac:dyDescent="0.25">
      <c r="A163" t="s">
        <v>37</v>
      </c>
      <c r="B163">
        <v>8.8759347089357608</v>
      </c>
      <c r="C163">
        <v>7.1552504583358599E-3</v>
      </c>
      <c r="D163">
        <v>8.2563273514906701</v>
      </c>
      <c r="E163">
        <v>-30.262207960914999</v>
      </c>
      <c r="F163" s="1">
        <v>0</v>
      </c>
      <c r="G163" s="1">
        <v>0</v>
      </c>
      <c r="H163">
        <v>3.5756698987953199</v>
      </c>
      <c r="I163">
        <v>-98.927956255639501</v>
      </c>
      <c r="J163">
        <v>-101.261771442867</v>
      </c>
      <c r="K163">
        <v>-126.78429620981601</v>
      </c>
      <c r="L163">
        <v>-75.739674598144305</v>
      </c>
      <c r="M163">
        <v>42</v>
      </c>
      <c r="N163">
        <v>95.367984416928707</v>
      </c>
      <c r="O163">
        <v>74.207537758283294</v>
      </c>
      <c r="P163">
        <v>172060.45286950099</v>
      </c>
      <c r="Q163">
        <v>211520.28697842901</v>
      </c>
      <c r="R163">
        <v>87.641964430063894</v>
      </c>
      <c r="S163">
        <v>674.22236128037696</v>
      </c>
      <c r="T163">
        <v>0.70443612858552296</v>
      </c>
      <c r="U163">
        <v>0.29202578540033403</v>
      </c>
      <c r="V163" s="1">
        <v>0</v>
      </c>
      <c r="W163">
        <v>0.16480844064154099</v>
      </c>
      <c r="X163">
        <v>0.54316577395812304</v>
      </c>
      <c r="Y163" s="1">
        <v>0</v>
      </c>
      <c r="Z163" s="1">
        <v>0</v>
      </c>
      <c r="AA163">
        <v>3.0835509625232399E-4</v>
      </c>
      <c r="AB163">
        <v>6.31346333724115E-3</v>
      </c>
      <c r="AC163">
        <v>4.8274506091778302E-3</v>
      </c>
      <c r="AD163">
        <v>1.43869357154258E-5</v>
      </c>
      <c r="AE163">
        <v>0.51645589264645597</v>
      </c>
      <c r="AF163" s="3">
        <v>2.08288570703843E-3</v>
      </c>
      <c r="AG163">
        <v>1.6020817617656601E-6</v>
      </c>
      <c r="AH163">
        <v>5.2964941016695004</v>
      </c>
      <c r="AI163">
        <v>0.19978704156327501</v>
      </c>
      <c r="AJ163">
        <v>114.868331709313</v>
      </c>
      <c r="AK163">
        <v>42</v>
      </c>
      <c r="AL163">
        <v>8253739924.1499996</v>
      </c>
      <c r="AM163" s="7">
        <v>47970</v>
      </c>
      <c r="AN163" s="7"/>
      <c r="AO163" s="1">
        <f t="shared" si="27"/>
        <v>7.460063942927476E-3</v>
      </c>
      <c r="AP163" s="5">
        <f t="shared" si="28"/>
        <v>8.5937521527388423</v>
      </c>
      <c r="AQ163" s="3">
        <f t="shared" si="29"/>
        <v>2.5570328156571034E-4</v>
      </c>
      <c r="AR163" s="15">
        <f t="shared" si="30"/>
        <v>3.2835780132079551E-2</v>
      </c>
      <c r="AU163" s="15">
        <v>1</v>
      </c>
      <c r="AY163" s="15">
        <v>1.05</v>
      </c>
      <c r="AZ163">
        <f>SUMPRODUCT(AY146:AY163,AL146:AL163)/SUM(AL146:AL163)</f>
        <v>0.99428342797011304</v>
      </c>
    </row>
    <row r="164" spans="1:52" x14ac:dyDescent="0.25">
      <c r="A164" t="s">
        <v>37</v>
      </c>
      <c r="B164">
        <v>8.6595574672143201</v>
      </c>
      <c r="C164">
        <v>7.2866391188588699E-3</v>
      </c>
      <c r="D164">
        <v>8.4019127549862294</v>
      </c>
      <c r="E164">
        <v>-30.904783597442702</v>
      </c>
      <c r="F164" s="1">
        <v>0</v>
      </c>
      <c r="G164" s="1">
        <v>0</v>
      </c>
      <c r="H164">
        <v>3.5849610159979002</v>
      </c>
      <c r="I164">
        <v>-98.571094583476395</v>
      </c>
      <c r="J164">
        <v>-100.09607020945199</v>
      </c>
      <c r="K164">
        <v>-128.141913586019</v>
      </c>
      <c r="L164">
        <v>-75.106005294828805</v>
      </c>
      <c r="M164">
        <v>43</v>
      </c>
      <c r="N164">
        <v>95.348431795367006</v>
      </c>
      <c r="O164">
        <v>73.441856798958895</v>
      </c>
      <c r="P164">
        <v>170023.06342987</v>
      </c>
      <c r="Q164">
        <v>208892.78201518001</v>
      </c>
      <c r="R164">
        <v>88.721810143235004</v>
      </c>
      <c r="S164">
        <v>673.39982094954598</v>
      </c>
      <c r="T164">
        <v>0.71112407497556196</v>
      </c>
      <c r="U164">
        <v>0.28693674688291398</v>
      </c>
      <c r="V164" s="1">
        <v>0</v>
      </c>
      <c r="W164">
        <v>0.16771924442573799</v>
      </c>
      <c r="X164">
        <v>0.54534400869134703</v>
      </c>
      <c r="Y164" s="1">
        <v>0</v>
      </c>
      <c r="Z164" s="1">
        <v>0</v>
      </c>
      <c r="AA164">
        <v>3.1063571847248498E-4</v>
      </c>
      <c r="AB164">
        <v>6.4351243829096202E-3</v>
      </c>
      <c r="AC164">
        <v>5.5241781850554599E-3</v>
      </c>
      <c r="AD164">
        <v>1.71237641143569E-5</v>
      </c>
      <c r="AE164">
        <v>0.54772809217636798</v>
      </c>
      <c r="AF164" s="3">
        <v>1.5520661218218601E-3</v>
      </c>
      <c r="AG164">
        <v>1.0717217483419601E-6</v>
      </c>
      <c r="AH164">
        <v>5.4176780896413801</v>
      </c>
      <c r="AI164">
        <v>0.21005138035558801</v>
      </c>
      <c r="AJ164">
        <v>128.712562135844</v>
      </c>
      <c r="AK164">
        <v>43</v>
      </c>
      <c r="AL164">
        <v>5835531583.04</v>
      </c>
      <c r="AM164" s="7">
        <v>34322</v>
      </c>
      <c r="AN164" s="7"/>
      <c r="AO164" s="1">
        <f t="shared" si="27"/>
        <v>7.6630889346025778E-3</v>
      </c>
      <c r="AP164" s="5">
        <f t="shared" si="28"/>
        <v>8.8178667286524242</v>
      </c>
      <c r="AQ164" s="3">
        <f t="shared" si="29"/>
        <v>-1.4345943910224271E-4</v>
      </c>
      <c r="AR164" s="15">
        <f t="shared" si="30"/>
        <v>-1.7953238159485907E-2</v>
      </c>
      <c r="AU164" s="15">
        <v>1</v>
      </c>
      <c r="AY164" s="15">
        <f t="shared" si="31"/>
        <v>1.05</v>
      </c>
    </row>
    <row r="165" spans="1:52" x14ac:dyDescent="0.25">
      <c r="A165" t="s">
        <v>37</v>
      </c>
      <c r="B165">
        <v>8.9507993860423998</v>
      </c>
      <c r="C165">
        <v>7.3939262189905699E-3</v>
      </c>
      <c r="D165">
        <v>8.5206352890591894</v>
      </c>
      <c r="E165">
        <v>-31.919548295109202</v>
      </c>
      <c r="F165" s="1">
        <v>0</v>
      </c>
      <c r="G165" s="1">
        <v>0</v>
      </c>
      <c r="H165">
        <v>3.57627782298488</v>
      </c>
      <c r="I165">
        <v>-99.3414242349982</v>
      </c>
      <c r="J165">
        <v>-100.185533563194</v>
      </c>
      <c r="K165">
        <v>-131.820914386791</v>
      </c>
      <c r="L165">
        <v>-75.549387003069299</v>
      </c>
      <c r="M165">
        <v>44</v>
      </c>
      <c r="N165">
        <v>95.318029927030395</v>
      </c>
      <c r="O165">
        <v>72.692621634120002</v>
      </c>
      <c r="P165">
        <v>167672.34753635101</v>
      </c>
      <c r="Q165">
        <v>205771.85219173401</v>
      </c>
      <c r="R165">
        <v>91.967503787507795</v>
      </c>
      <c r="S165">
        <v>674.56391815448706</v>
      </c>
      <c r="T165">
        <v>0.71315181971921904</v>
      </c>
      <c r="U165">
        <v>0.284528022307456</v>
      </c>
      <c r="V165" s="1">
        <v>0</v>
      </c>
      <c r="W165">
        <v>0.16696936867249401</v>
      </c>
      <c r="X165">
        <v>0.54850260902004799</v>
      </c>
      <c r="Y165" s="1">
        <v>0</v>
      </c>
      <c r="Z165" s="1">
        <v>0</v>
      </c>
      <c r="AA165">
        <v>3.1377285647338698E-4</v>
      </c>
      <c r="AB165">
        <v>6.5495824477686199E-3</v>
      </c>
      <c r="AC165">
        <v>5.4805844100158903E-3</v>
      </c>
      <c r="AD165">
        <v>1.7657044803657099E-5</v>
      </c>
      <c r="AE165">
        <v>0.57363953244949295</v>
      </c>
      <c r="AF165" s="3">
        <v>1.61834242621232E-3</v>
      </c>
      <c r="AG165" s="1">
        <v>9.3007208240876502E-7</v>
      </c>
      <c r="AH165">
        <v>5.5177158724081297</v>
      </c>
      <c r="AI165">
        <v>0.21973617723890301</v>
      </c>
      <c r="AJ165">
        <v>132.60359825712499</v>
      </c>
      <c r="AK165">
        <v>44</v>
      </c>
      <c r="AL165">
        <v>3863003214.8899999</v>
      </c>
      <c r="AM165" s="7">
        <v>23039</v>
      </c>
      <c r="AN165" s="7"/>
      <c r="AO165" s="1">
        <f t="shared" si="27"/>
        <v>7.6867289132023925E-3</v>
      </c>
      <c r="AP165" s="5">
        <f t="shared" si="28"/>
        <v>8.8439295859317859</v>
      </c>
      <c r="AQ165" s="3">
        <f t="shared" si="29"/>
        <v>9.6999709207221119E-5</v>
      </c>
      <c r="AR165" s="15">
        <f t="shared" si="30"/>
        <v>1.2083972296728085E-2</v>
      </c>
      <c r="AU165" s="15">
        <v>1</v>
      </c>
      <c r="AY165" s="15">
        <f t="shared" si="31"/>
        <v>1.05</v>
      </c>
    </row>
    <row r="166" spans="1:52" x14ac:dyDescent="0.25">
      <c r="A166" t="s">
        <v>37</v>
      </c>
      <c r="B166">
        <v>7.8235251567778601</v>
      </c>
      <c r="C166">
        <v>7.4669210433577597E-3</v>
      </c>
      <c r="D166">
        <v>8.60132977838086</v>
      </c>
      <c r="E166">
        <v>-34.275228681014099</v>
      </c>
      <c r="F166" s="1">
        <v>0</v>
      </c>
      <c r="G166" s="1">
        <v>0</v>
      </c>
      <c r="H166">
        <v>3.5640189680561098</v>
      </c>
      <c r="I166">
        <v>-100.43041668564</v>
      </c>
      <c r="J166">
        <v>-100.91547512403901</v>
      </c>
      <c r="K166">
        <v>-135.56970302490299</v>
      </c>
      <c r="L166">
        <v>-76.151656974432598</v>
      </c>
      <c r="M166">
        <v>45</v>
      </c>
      <c r="N166">
        <v>95.286954804717894</v>
      </c>
      <c r="O166">
        <v>71.868058177925903</v>
      </c>
      <c r="P166">
        <v>164287.09142133899</v>
      </c>
      <c r="Q166">
        <v>201344.81646278501</v>
      </c>
      <c r="R166">
        <v>100.65443796348301</v>
      </c>
      <c r="S166">
        <v>674.43664315912497</v>
      </c>
      <c r="T166">
        <v>0.70754130598513698</v>
      </c>
      <c r="U166">
        <v>0.28134134915782899</v>
      </c>
      <c r="V166" s="1">
        <v>0</v>
      </c>
      <c r="W166">
        <v>0.165636347093814</v>
      </c>
      <c r="X166">
        <v>0.55302230374835504</v>
      </c>
      <c r="Y166" s="1">
        <v>0</v>
      </c>
      <c r="Z166" s="1">
        <v>0</v>
      </c>
      <c r="AA166">
        <v>3.17493653410806E-4</v>
      </c>
      <c r="AB166">
        <v>6.6269679056510898E-3</v>
      </c>
      <c r="AC166">
        <v>5.4403863153836196E-3</v>
      </c>
      <c r="AD166">
        <v>1.9932610059813401E-5</v>
      </c>
      <c r="AE166">
        <v>0.59807290226179399</v>
      </c>
      <c r="AF166" s="3">
        <v>1.67371810910628E-3</v>
      </c>
      <c r="AG166" s="1">
        <v>7.7561370890631699E-7</v>
      </c>
      <c r="AH166">
        <v>5.6484636351172899</v>
      </c>
      <c r="AI166">
        <v>0.231150640463404</v>
      </c>
      <c r="AJ166">
        <v>137.15964450276701</v>
      </c>
      <c r="AK166">
        <v>45</v>
      </c>
      <c r="AL166">
        <v>2077081696.8399999</v>
      </c>
      <c r="AM166" s="7">
        <v>12643</v>
      </c>
      <c r="AN166" s="7"/>
      <c r="AO166" s="1">
        <f t="shared" si="27"/>
        <v>7.4315980779007052E-3</v>
      </c>
      <c r="AP166" s="5">
        <f t="shared" si="28"/>
        <v>8.5622890151207169</v>
      </c>
      <c r="AQ166" s="3">
        <f t="shared" si="29"/>
        <v>-6.6581959282783435E-4</v>
      </c>
      <c r="AR166" s="15">
        <f t="shared" si="30"/>
        <v>-8.6281116771254052E-2</v>
      </c>
      <c r="AU166" s="15">
        <v>1</v>
      </c>
      <c r="AY166" s="15">
        <v>1</v>
      </c>
    </row>
    <row r="167" spans="1:52" x14ac:dyDescent="0.25">
      <c r="A167" t="s">
        <v>37</v>
      </c>
      <c r="B167">
        <v>7.8908883020440097</v>
      </c>
      <c r="C167">
        <v>7.3117976970874599E-3</v>
      </c>
      <c r="D167">
        <v>8.4297655859677398</v>
      </c>
      <c r="E167">
        <v>-42.4881525011984</v>
      </c>
      <c r="F167" s="1">
        <v>0</v>
      </c>
      <c r="G167" s="1">
        <v>0</v>
      </c>
      <c r="H167">
        <v>3.5946742378721099</v>
      </c>
      <c r="I167">
        <v>-100.78360021371699</v>
      </c>
      <c r="J167">
        <v>-101.494958854735</v>
      </c>
      <c r="K167">
        <v>-130.55543735157801</v>
      </c>
      <c r="L167">
        <v>-75.133081625526799</v>
      </c>
      <c r="M167">
        <v>46</v>
      </c>
      <c r="N167">
        <v>95.271421292806195</v>
      </c>
      <c r="O167">
        <v>72.695606841987896</v>
      </c>
      <c r="P167">
        <v>155448.91739510401</v>
      </c>
      <c r="Q167">
        <v>189613.24719800701</v>
      </c>
      <c r="R167">
        <v>125.014879180224</v>
      </c>
      <c r="S167">
        <v>669.88420821430702</v>
      </c>
      <c r="T167">
        <v>0.73001672490512604</v>
      </c>
      <c r="U167">
        <v>0.27834679317392003</v>
      </c>
      <c r="V167" s="1">
        <v>0</v>
      </c>
      <c r="W167">
        <v>0.17494026710412999</v>
      </c>
      <c r="X167">
        <v>0.54671293972194801</v>
      </c>
      <c r="Y167" s="1">
        <v>0</v>
      </c>
      <c r="Z167" s="1">
        <v>0</v>
      </c>
      <c r="AA167">
        <v>3.2192627706326902E-4</v>
      </c>
      <c r="AB167">
        <v>6.5230200626619599E-3</v>
      </c>
      <c r="AC167">
        <v>5.33392122757167E-3</v>
      </c>
      <c r="AD167">
        <v>2.8316380714466901E-5</v>
      </c>
      <c r="AE167">
        <v>0.56396587220300898</v>
      </c>
      <c r="AF167" s="3">
        <v>1.58830932737268E-3</v>
      </c>
      <c r="AG167" s="1">
        <v>8.4349690540762502E-7</v>
      </c>
      <c r="AH167">
        <v>5.1655330528288701</v>
      </c>
      <c r="AI167">
        <v>0.21528552285083499</v>
      </c>
      <c r="AJ167">
        <v>177.87112824299399</v>
      </c>
      <c r="AK167">
        <v>46</v>
      </c>
      <c r="AL167">
        <v>800251026.75</v>
      </c>
      <c r="AM167" s="7">
        <v>5148</v>
      </c>
      <c r="AN167" s="7"/>
      <c r="AO167" s="1">
        <f t="shared" si="27"/>
        <v>7.2441568320076189E-3</v>
      </c>
      <c r="AP167" s="5">
        <f t="shared" si="28"/>
        <v>8.3548633763454774</v>
      </c>
      <c r="AQ167" s="3">
        <f t="shared" si="29"/>
        <v>-4.1786959406896369E-4</v>
      </c>
      <c r="AR167" s="15">
        <f t="shared" si="30"/>
        <v>-5.5533532195761182E-2</v>
      </c>
      <c r="AU167" s="15">
        <v>1</v>
      </c>
      <c r="AY167" s="15">
        <f t="shared" si="31"/>
        <v>1</v>
      </c>
    </row>
    <row r="168" spans="1:52" x14ac:dyDescent="0.25">
      <c r="A168" t="s">
        <v>37</v>
      </c>
      <c r="B168">
        <v>9.5389981606707508</v>
      </c>
      <c r="C168">
        <v>7.2291719067545997E-3</v>
      </c>
      <c r="D168">
        <v>8.3382622003819709</v>
      </c>
      <c r="E168">
        <v>-71.011681622037798</v>
      </c>
      <c r="F168" s="1">
        <v>0</v>
      </c>
      <c r="G168" s="1">
        <v>0</v>
      </c>
      <c r="H168">
        <v>3.3128802685252299</v>
      </c>
      <c r="I168">
        <v>-91.505038063445994</v>
      </c>
      <c r="J168">
        <v>-94.9659242550551</v>
      </c>
      <c r="K168">
        <v>-101.220247738086</v>
      </c>
      <c r="L168">
        <v>-65.079743364838507</v>
      </c>
      <c r="M168">
        <v>47</v>
      </c>
      <c r="N168">
        <v>95.240569822529693</v>
      </c>
      <c r="O168">
        <v>75.832725308392895</v>
      </c>
      <c r="P168">
        <v>150941.80856316199</v>
      </c>
      <c r="Q168">
        <v>181664.60548209201</v>
      </c>
      <c r="R168">
        <v>132.63681285280299</v>
      </c>
      <c r="S168">
        <v>658.11666301119101</v>
      </c>
      <c r="T168">
        <v>0.74005042684120304</v>
      </c>
      <c r="U168">
        <v>0.241615758185239</v>
      </c>
      <c r="V168" s="1">
        <v>0</v>
      </c>
      <c r="W168">
        <v>9.5048989032420594E-2</v>
      </c>
      <c r="X168">
        <v>0.66333525278233896</v>
      </c>
      <c r="Y168" s="1">
        <v>0</v>
      </c>
      <c r="Z168" s="1">
        <v>0</v>
      </c>
      <c r="AA168">
        <v>3.3607021766775101E-4</v>
      </c>
      <c r="AB168">
        <v>6.4756399238421504E-3</v>
      </c>
      <c r="AC168">
        <v>5.4578686466217902E-3</v>
      </c>
      <c r="AD168">
        <v>6.45841674393846E-5</v>
      </c>
      <c r="AE168">
        <v>0.41537915546903897</v>
      </c>
      <c r="AF168" s="3">
        <v>1.26392627685521E-3</v>
      </c>
      <c r="AG168">
        <v>2.1382390517771201E-6</v>
      </c>
      <c r="AH168">
        <v>3.7466380996708901</v>
      </c>
      <c r="AI168">
        <v>0.15659249023199301</v>
      </c>
      <c r="AJ168">
        <v>436.82257252670797</v>
      </c>
      <c r="AK168">
        <v>47</v>
      </c>
      <c r="AL168">
        <v>156526655.47999999</v>
      </c>
      <c r="AM168" s="7">
        <v>1037</v>
      </c>
      <c r="AN168" s="7"/>
      <c r="AO168" s="1">
        <f t="shared" si="27"/>
        <v>7.0578651411447512E-3</v>
      </c>
      <c r="AP168" s="5">
        <f t="shared" si="28"/>
        <v>8.1482825654837772</v>
      </c>
      <c r="AQ168" s="3">
        <f t="shared" si="29"/>
        <v>1.2616137692099206E-3</v>
      </c>
      <c r="AR168" s="15">
        <f t="shared" si="30"/>
        <v>0.17067591655179726</v>
      </c>
      <c r="AU168" s="15">
        <v>1</v>
      </c>
      <c r="AY168" s="15">
        <f t="shared" si="31"/>
        <v>1</v>
      </c>
    </row>
    <row r="169" spans="1:52" x14ac:dyDescent="0.25">
      <c r="A169" t="s">
        <v>37</v>
      </c>
      <c r="B169">
        <v>13.774292746619</v>
      </c>
      <c r="C169">
        <v>7.1685067766565401E-3</v>
      </c>
      <c r="D169">
        <v>8.2710256497582009</v>
      </c>
      <c r="E169">
        <v>-76.953342912647898</v>
      </c>
      <c r="F169" s="1">
        <v>0</v>
      </c>
      <c r="G169" s="1">
        <v>0</v>
      </c>
      <c r="H169">
        <v>3.2533603275987599</v>
      </c>
      <c r="I169">
        <v>-92.913604063057093</v>
      </c>
      <c r="J169">
        <v>-97.194358105655397</v>
      </c>
      <c r="K169">
        <v>-103.936987116654</v>
      </c>
      <c r="L169">
        <v>-65.461801597078406</v>
      </c>
      <c r="M169">
        <v>48</v>
      </c>
      <c r="N169">
        <v>95.233627235990795</v>
      </c>
      <c r="O169">
        <v>75.720417100665401</v>
      </c>
      <c r="P169">
        <v>145380.131711366</v>
      </c>
      <c r="Q169">
        <v>176327.79701614499</v>
      </c>
      <c r="R169">
        <v>132.00371794000699</v>
      </c>
      <c r="S169">
        <v>659.61593792107499</v>
      </c>
      <c r="T169">
        <v>0.73584266610009597</v>
      </c>
      <c r="U169">
        <v>0.24368690102645399</v>
      </c>
      <c r="V169" s="1">
        <v>0</v>
      </c>
      <c r="W169">
        <v>7.0891863512156594E-2</v>
      </c>
      <c r="X169">
        <v>0.685421235461389</v>
      </c>
      <c r="Y169" s="1">
        <v>0</v>
      </c>
      <c r="Z169" s="1">
        <v>0</v>
      </c>
      <c r="AA169">
        <v>3.4003432265479499E-4</v>
      </c>
      <c r="AB169">
        <v>6.4659449469379304E-3</v>
      </c>
      <c r="AC169">
        <v>5.5156260366842E-3</v>
      </c>
      <c r="AD169">
        <v>3.7193498835862402E-5</v>
      </c>
      <c r="AE169">
        <v>0.40830948196622902</v>
      </c>
      <c r="AF169" s="3">
        <v>1.23992587757289E-3</v>
      </c>
      <c r="AG169">
        <v>2.7121398878740001E-6</v>
      </c>
      <c r="AH169">
        <v>3.6323367677505698</v>
      </c>
      <c r="AI169">
        <v>0.155008460281226</v>
      </c>
      <c r="AJ169">
        <v>364.87957950180299</v>
      </c>
      <c r="AK169">
        <v>48</v>
      </c>
      <c r="AL169">
        <v>113832643.13</v>
      </c>
      <c r="AM169" s="7">
        <v>783</v>
      </c>
      <c r="AN169" s="7"/>
      <c r="AO169" s="1">
        <f t="shared" si="27"/>
        <v>7.0955862369118852E-3</v>
      </c>
      <c r="AP169" s="5">
        <f t="shared" si="28"/>
        <v>8.1901463173342126</v>
      </c>
      <c r="AQ169" s="3">
        <f t="shared" si="29"/>
        <v>5.1786156870357956E-3</v>
      </c>
      <c r="AR169" s="15">
        <f t="shared" si="30"/>
        <v>0.68181278000688472</v>
      </c>
      <c r="AU169" s="15">
        <v>1</v>
      </c>
      <c r="AY169" s="15">
        <f t="shared" si="31"/>
        <v>1</v>
      </c>
    </row>
    <row r="170" spans="1:52" x14ac:dyDescent="0.25">
      <c r="A170" t="s">
        <v>37</v>
      </c>
      <c r="B170">
        <v>16.339790230628001</v>
      </c>
      <c r="C170">
        <v>7.1692991342843003E-3</v>
      </c>
      <c r="D170">
        <v>8.27190412914549</v>
      </c>
      <c r="E170">
        <v>-83.595350145447398</v>
      </c>
      <c r="F170" s="1">
        <v>0</v>
      </c>
      <c r="G170" s="1">
        <v>0</v>
      </c>
      <c r="H170">
        <v>3.1447644214919901</v>
      </c>
      <c r="I170">
        <v>-93.625640296670994</v>
      </c>
      <c r="J170">
        <v>-99.220714267439703</v>
      </c>
      <c r="K170">
        <v>-103.067221176814</v>
      </c>
      <c r="L170">
        <v>-64.691219724210896</v>
      </c>
      <c r="M170">
        <v>49</v>
      </c>
      <c r="N170">
        <v>95.305010879495995</v>
      </c>
      <c r="O170">
        <v>76.105184983032501</v>
      </c>
      <c r="P170">
        <v>137571.13554621799</v>
      </c>
      <c r="Q170">
        <v>164258.89799391999</v>
      </c>
      <c r="R170">
        <v>130.62141036592601</v>
      </c>
      <c r="S170">
        <v>660.56033823080395</v>
      </c>
      <c r="T170">
        <v>0.73880894812583298</v>
      </c>
      <c r="U170">
        <v>0.20425823987446201</v>
      </c>
      <c r="V170">
        <v>4.5473654826604502E-2</v>
      </c>
      <c r="W170">
        <v>6.59419703681208E-2</v>
      </c>
      <c r="X170">
        <v>0.68432613493081196</v>
      </c>
      <c r="Y170" s="1">
        <v>0</v>
      </c>
      <c r="Z170" s="1">
        <v>0</v>
      </c>
      <c r="AA170">
        <v>3.23425687616549E-4</v>
      </c>
      <c r="AB170">
        <v>6.55542496919642E-3</v>
      </c>
      <c r="AC170">
        <v>5.6856780415512802E-3</v>
      </c>
      <c r="AD170">
        <v>3.9144206027549503E-5</v>
      </c>
      <c r="AE170">
        <v>0.38758954678642699</v>
      </c>
      <c r="AF170" s="3">
        <v>1.1911006427767E-3</v>
      </c>
      <c r="AG170">
        <v>5.0767925579611201E-6</v>
      </c>
      <c r="AH170">
        <v>3.3875804159279599</v>
      </c>
      <c r="AI170">
        <v>0.14729637533165099</v>
      </c>
      <c r="AJ170">
        <v>305.71017201064899</v>
      </c>
      <c r="AK170">
        <v>49</v>
      </c>
      <c r="AL170">
        <v>65483860.520000003</v>
      </c>
      <c r="AM170" s="7">
        <v>476</v>
      </c>
      <c r="AN170" s="7"/>
      <c r="AO170" s="1">
        <f t="shared" si="27"/>
        <v>7.200204371944529E-3</v>
      </c>
      <c r="AP170" s="5">
        <f t="shared" si="28"/>
        <v>8.3061624569993882</v>
      </c>
      <c r="AQ170" s="3">
        <f t="shared" si="29"/>
        <v>7.5570501358084748E-3</v>
      </c>
      <c r="AR170" s="15">
        <f t="shared" si="30"/>
        <v>0.96718885709475644</v>
      </c>
      <c r="AU170" s="15">
        <v>1</v>
      </c>
      <c r="AY170" s="15">
        <f t="shared" si="31"/>
        <v>1</v>
      </c>
    </row>
    <row r="171" spans="1:52" x14ac:dyDescent="0.25">
      <c r="A171" t="s">
        <v>37</v>
      </c>
      <c r="B171">
        <v>0.23385413202574501</v>
      </c>
      <c r="C171">
        <v>7.2019143275536702E-3</v>
      </c>
      <c r="D171">
        <v>8.3080575932462501</v>
      </c>
      <c r="E171">
        <v>-81.980570438881998</v>
      </c>
      <c r="F171" s="1">
        <v>0</v>
      </c>
      <c r="G171" s="1">
        <v>0</v>
      </c>
      <c r="H171">
        <v>3.0786690179984899</v>
      </c>
      <c r="I171">
        <v>-93.572992908685706</v>
      </c>
      <c r="J171">
        <v>-102.624827721448</v>
      </c>
      <c r="K171">
        <v>-100.6688127119</v>
      </c>
      <c r="L171">
        <v>-64.756224915780294</v>
      </c>
      <c r="M171">
        <v>50</v>
      </c>
      <c r="N171">
        <v>95.194511272537895</v>
      </c>
      <c r="O171">
        <v>76.381432809033598</v>
      </c>
      <c r="P171">
        <v>137879.422396907</v>
      </c>
      <c r="Q171">
        <v>164279.45639866899</v>
      </c>
      <c r="R171">
        <v>129.470823530177</v>
      </c>
      <c r="S171">
        <v>660.13942496344703</v>
      </c>
      <c r="T171">
        <v>0.76702865256339903</v>
      </c>
      <c r="U171">
        <v>0.14959166784408101</v>
      </c>
      <c r="V171">
        <v>0.17513589173060701</v>
      </c>
      <c r="W171">
        <v>4.35039543886813E-2</v>
      </c>
      <c r="X171">
        <v>0.63176848603662905</v>
      </c>
      <c r="Y171" s="1">
        <v>0</v>
      </c>
      <c r="Z171" s="1">
        <v>0</v>
      </c>
      <c r="AA171">
        <v>3.3288056804523902E-4</v>
      </c>
      <c r="AB171">
        <v>6.6111332011299703E-3</v>
      </c>
      <c r="AC171">
        <v>5.7515759140146297E-3</v>
      </c>
      <c r="AD171">
        <v>3.56235860771277E-5</v>
      </c>
      <c r="AE171">
        <v>0.36233198894049801</v>
      </c>
      <c r="AF171" s="3">
        <v>1.1113922131864001E-3</v>
      </c>
      <c r="AG171" s="1">
        <v>0</v>
      </c>
      <c r="AH171">
        <v>3.1046832989913198</v>
      </c>
      <c r="AI171">
        <v>0.137348740700174</v>
      </c>
      <c r="AJ171">
        <v>264.52392780230502</v>
      </c>
      <c r="AK171">
        <v>50</v>
      </c>
      <c r="AL171">
        <v>53497215.890000001</v>
      </c>
      <c r="AM171" s="7">
        <v>388</v>
      </c>
      <c r="AN171" s="7"/>
      <c r="AO171" s="1">
        <f t="shared" si="27"/>
        <v>7.1958486952462689E-3</v>
      </c>
      <c r="AP171" s="5">
        <f t="shared" si="28"/>
        <v>8.3013349175413804</v>
      </c>
      <c r="AQ171" s="3">
        <f t="shared" si="29"/>
        <v>-7.0007610624398678E-3</v>
      </c>
      <c r="AR171" s="15">
        <f t="shared" si="30"/>
        <v>-0.97182933415545103</v>
      </c>
      <c r="AU171" s="15">
        <v>1</v>
      </c>
      <c r="AY171" s="15">
        <f t="shared" si="31"/>
        <v>1</v>
      </c>
    </row>
    <row r="172" spans="1:52" x14ac:dyDescent="0.25">
      <c r="A172" t="s">
        <v>37</v>
      </c>
      <c r="B172">
        <v>6.9639651472385298</v>
      </c>
      <c r="C172">
        <v>7.3193526618593801E-3</v>
      </c>
      <c r="D172">
        <v>8.43812810224928</v>
      </c>
      <c r="E172">
        <v>-82.524553820849803</v>
      </c>
      <c r="F172" s="1">
        <v>0</v>
      </c>
      <c r="G172" s="1">
        <v>0</v>
      </c>
      <c r="H172">
        <v>2.9872541502229999</v>
      </c>
      <c r="I172">
        <v>-92.956264647352896</v>
      </c>
      <c r="J172">
        <v>-102.692025542821</v>
      </c>
      <c r="K172">
        <v>-99.711601298823695</v>
      </c>
      <c r="L172">
        <v>-63.478122321908899</v>
      </c>
      <c r="M172">
        <v>51</v>
      </c>
      <c r="N172">
        <v>95.175029623976599</v>
      </c>
      <c r="O172">
        <v>75.963480133937907</v>
      </c>
      <c r="P172">
        <v>134641.31054495901</v>
      </c>
      <c r="Q172">
        <v>162161.073503133</v>
      </c>
      <c r="R172">
        <v>127.701025123165</v>
      </c>
      <c r="S172">
        <v>660.15498265852898</v>
      </c>
      <c r="T172">
        <v>0.79509265426921205</v>
      </c>
      <c r="U172">
        <v>0.121279202271595</v>
      </c>
      <c r="V172">
        <v>0.329252949215043</v>
      </c>
      <c r="W172">
        <v>1.8800898011451302E-2</v>
      </c>
      <c r="X172">
        <v>0.53066695050190904</v>
      </c>
      <c r="Y172" s="1">
        <v>0</v>
      </c>
      <c r="Z172" s="1">
        <v>0</v>
      </c>
      <c r="AA172">
        <v>3.47560051929343E-4</v>
      </c>
      <c r="AB172">
        <v>6.7435898703910599E-3</v>
      </c>
      <c r="AC172">
        <v>5.8646911845582897E-3</v>
      </c>
      <c r="AD172">
        <v>3.4426096682791498E-5</v>
      </c>
      <c r="AE172">
        <v>0.376517597805404</v>
      </c>
      <c r="AF172" s="3">
        <v>1.15635600336157E-3</v>
      </c>
      <c r="AG172">
        <v>1.5887910169956601E-6</v>
      </c>
      <c r="AH172">
        <v>3.0866312343331299</v>
      </c>
      <c r="AI172">
        <v>0.13973351790167099</v>
      </c>
      <c r="AJ172">
        <v>183.351523845598</v>
      </c>
      <c r="AK172">
        <v>51</v>
      </c>
      <c r="AL172">
        <v>49413360.969999999</v>
      </c>
      <c r="AM172" s="7">
        <v>367</v>
      </c>
      <c r="AN172" s="7"/>
      <c r="AO172" s="1">
        <f t="shared" si="27"/>
        <v>7.3686072398492022E-3</v>
      </c>
      <c r="AP172" s="5">
        <f t="shared" si="28"/>
        <v>8.4926303535137642</v>
      </c>
      <c r="AQ172" s="3">
        <f t="shared" si="29"/>
        <v>-1.3713880878994736E-3</v>
      </c>
      <c r="AR172" s="15">
        <f t="shared" si="30"/>
        <v>-0.17999902770320864</v>
      </c>
      <c r="AU172" s="15">
        <v>1</v>
      </c>
      <c r="AY172" s="15">
        <f t="shared" si="31"/>
        <v>1</v>
      </c>
    </row>
    <row r="173" spans="1:52" x14ac:dyDescent="0.25">
      <c r="A173" t="s">
        <v>37</v>
      </c>
      <c r="B173">
        <v>7.7367924302915903</v>
      </c>
      <c r="C173">
        <v>7.4708019985269903E-3</v>
      </c>
      <c r="D173">
        <v>8.6056182784321305</v>
      </c>
      <c r="E173">
        <v>-85.155739989510494</v>
      </c>
      <c r="F173" s="1">
        <v>0</v>
      </c>
      <c r="G173" s="1">
        <v>0</v>
      </c>
      <c r="H173">
        <v>2.9174124188234898</v>
      </c>
      <c r="I173">
        <v>-92.390319745213901</v>
      </c>
      <c r="J173">
        <v>-102.894427647748</v>
      </c>
      <c r="K173">
        <v>-98.931866303874997</v>
      </c>
      <c r="L173">
        <v>-62.623601148887403</v>
      </c>
      <c r="M173">
        <v>52</v>
      </c>
      <c r="N173">
        <v>95.2384834983894</v>
      </c>
      <c r="O173">
        <v>75.555039729805202</v>
      </c>
      <c r="P173">
        <v>133122.178994252</v>
      </c>
      <c r="Q173">
        <v>162675.945917734</v>
      </c>
      <c r="R173">
        <v>126.831002685524</v>
      </c>
      <c r="S173">
        <v>657.371005958669</v>
      </c>
      <c r="T173">
        <v>0.83235157558394601</v>
      </c>
      <c r="U173">
        <v>7.52757631853537E-2</v>
      </c>
      <c r="V173">
        <v>0.44666601276760798</v>
      </c>
      <c r="W173">
        <v>3.98635547882007E-3</v>
      </c>
      <c r="X173">
        <v>0.47407186856821698</v>
      </c>
      <c r="Y173" s="1">
        <v>0</v>
      </c>
      <c r="Z173" s="1">
        <v>0</v>
      </c>
      <c r="AA173">
        <v>3.55055129464856E-4</v>
      </c>
      <c r="AB173">
        <v>6.8838684449028199E-3</v>
      </c>
      <c r="AC173">
        <v>5.9924706478503304E-3</v>
      </c>
      <c r="AD173">
        <v>4.3579626052489097E-5</v>
      </c>
      <c r="AE173">
        <v>0.38020459512094801</v>
      </c>
      <c r="AF173" s="3">
        <v>1.16868575019178E-3</v>
      </c>
      <c r="AG173">
        <v>3.5672711273852099E-6</v>
      </c>
      <c r="AH173">
        <v>3.2136608874631301</v>
      </c>
      <c r="AI173">
        <v>0.16345124891116899</v>
      </c>
      <c r="AJ173">
        <v>106.431247562997</v>
      </c>
      <c r="AK173">
        <v>52</v>
      </c>
      <c r="AL173">
        <v>46326518.289999999</v>
      </c>
      <c r="AM173" s="7">
        <v>348</v>
      </c>
      <c r="AN173" s="7"/>
      <c r="AO173" s="1">
        <f t="shared" si="27"/>
        <v>7.516211527506967E-3</v>
      </c>
      <c r="AP173" s="5">
        <f t="shared" si="28"/>
        <v>8.6557826263385369</v>
      </c>
      <c r="AQ173" s="3">
        <f t="shared" si="29"/>
        <v>-8.2828080023460496E-4</v>
      </c>
      <c r="AR173" s="15">
        <f t="shared" si="30"/>
        <v>-0.10617066482822324</v>
      </c>
      <c r="AU173" s="15">
        <v>1</v>
      </c>
      <c r="AY173" s="15">
        <f t="shared" si="31"/>
        <v>1</v>
      </c>
    </row>
    <row r="174" spans="1:52" x14ac:dyDescent="0.25">
      <c r="A174" t="s">
        <v>37</v>
      </c>
      <c r="B174">
        <v>0.207778718290374</v>
      </c>
      <c r="C174">
        <v>7.4116906027700104E-3</v>
      </c>
      <c r="D174">
        <v>8.5402795121110202</v>
      </c>
      <c r="E174">
        <v>-90.160738357372196</v>
      </c>
      <c r="F174" s="1">
        <v>0</v>
      </c>
      <c r="G174" s="1">
        <v>0</v>
      </c>
      <c r="H174">
        <v>2.9443702148997302</v>
      </c>
      <c r="I174">
        <v>-92.9523212910415</v>
      </c>
      <c r="J174">
        <v>-106.986714549921</v>
      </c>
      <c r="K174">
        <v>-98.108230469476794</v>
      </c>
      <c r="L174">
        <v>-62.849663597704698</v>
      </c>
      <c r="M174">
        <v>53</v>
      </c>
      <c r="N174">
        <v>95.2693366484759</v>
      </c>
      <c r="O174">
        <v>76.706904848869897</v>
      </c>
      <c r="P174">
        <v>131580.43361111099</v>
      </c>
      <c r="Q174">
        <v>156973.55923940201</v>
      </c>
      <c r="R174">
        <v>127.219131502503</v>
      </c>
      <c r="S174">
        <v>660.46482591604104</v>
      </c>
      <c r="T174">
        <v>0.87491479021402496</v>
      </c>
      <c r="U174">
        <v>6.2299953590631597E-2</v>
      </c>
      <c r="V174">
        <v>0.39539156743207099</v>
      </c>
      <c r="W174">
        <v>4.4400356873297298E-3</v>
      </c>
      <c r="X174">
        <v>0.53786844328996597</v>
      </c>
      <c r="Y174" s="1">
        <v>0</v>
      </c>
      <c r="Z174" s="1">
        <v>0</v>
      </c>
      <c r="AA174">
        <v>3.7831969311472198E-4</v>
      </c>
      <c r="AB174">
        <v>6.8646903574531301E-3</v>
      </c>
      <c r="AC174">
        <v>5.9607853956589896E-3</v>
      </c>
      <c r="AD174">
        <v>3.7953053997773098E-5</v>
      </c>
      <c r="AE174">
        <v>0.31965717396020199</v>
      </c>
      <c r="AF174" s="3">
        <v>9.8245058772079797E-4</v>
      </c>
      <c r="AG174">
        <v>1.39276778645868E-5</v>
      </c>
      <c r="AH174">
        <v>2.65134572106835</v>
      </c>
      <c r="AI174">
        <v>0.12436159488468899</v>
      </c>
      <c r="AJ174">
        <v>145.724014600327</v>
      </c>
      <c r="AK174">
        <v>53</v>
      </c>
      <c r="AL174">
        <v>42632060.490000002</v>
      </c>
      <c r="AM174" s="7">
        <v>324</v>
      </c>
      <c r="AN174" s="7"/>
      <c r="AO174" s="1">
        <f t="shared" si="27"/>
        <v>7.3215556764945101E-3</v>
      </c>
      <c r="AP174" s="5">
        <f t="shared" si="28"/>
        <v>8.4405664656721946</v>
      </c>
      <c r="AQ174" s="3">
        <f t="shared" si="29"/>
        <v>-7.1482416323228638E-3</v>
      </c>
      <c r="AR174" s="15">
        <f t="shared" si="30"/>
        <v>-0.97538332064140354</v>
      </c>
      <c r="AU174" s="15">
        <v>1</v>
      </c>
      <c r="AY174" s="15">
        <f t="shared" si="31"/>
        <v>1</v>
      </c>
    </row>
    <row r="175" spans="1:52" x14ac:dyDescent="0.25">
      <c r="A175" t="s">
        <v>37</v>
      </c>
      <c r="B175">
        <v>12.4524371350624</v>
      </c>
      <c r="C175">
        <v>7.2740452176024801E-3</v>
      </c>
      <c r="D175">
        <v>8.3879672459727992</v>
      </c>
      <c r="E175">
        <v>-101.71269852130401</v>
      </c>
      <c r="F175" s="1">
        <v>0</v>
      </c>
      <c r="G175" s="1">
        <v>0</v>
      </c>
      <c r="H175">
        <v>2.8979574393899799</v>
      </c>
      <c r="I175">
        <v>-95.807040616440403</v>
      </c>
      <c r="J175">
        <v>-111.30199801147501</v>
      </c>
      <c r="K175">
        <v>-102.10590063454499</v>
      </c>
      <c r="L175">
        <v>-64.715625502010994</v>
      </c>
      <c r="M175">
        <v>54</v>
      </c>
      <c r="N175">
        <v>95.440767478139406</v>
      </c>
      <c r="O175">
        <v>77.0422569364016</v>
      </c>
      <c r="P175">
        <v>127193.693300653</v>
      </c>
      <c r="Q175">
        <v>149874.647668747</v>
      </c>
      <c r="R175">
        <v>127.94073708049299</v>
      </c>
      <c r="S175">
        <v>661.14786877015604</v>
      </c>
      <c r="T175">
        <v>0.88033432485501695</v>
      </c>
      <c r="U175">
        <v>4.7233751954007003E-2</v>
      </c>
      <c r="V175">
        <v>0.34817751085135101</v>
      </c>
      <c r="W175">
        <v>9.6238249305951699E-3</v>
      </c>
      <c r="X175">
        <v>0.59496491226404602</v>
      </c>
      <c r="Y175" s="1">
        <v>0</v>
      </c>
      <c r="Z175" s="1">
        <v>0</v>
      </c>
      <c r="AA175">
        <v>3.75285938484944E-4</v>
      </c>
      <c r="AB175">
        <v>6.7714011749805602E-3</v>
      </c>
      <c r="AC175">
        <v>5.9116193671278202E-3</v>
      </c>
      <c r="AD175">
        <v>3.18658292196638E-5</v>
      </c>
      <c r="AE175">
        <v>0.29343852813481502</v>
      </c>
      <c r="AF175" s="3">
        <v>8.9099478961643895E-4</v>
      </c>
      <c r="AG175">
        <v>3.1093649397523503E-5</v>
      </c>
      <c r="AH175">
        <v>2.47250184934386</v>
      </c>
      <c r="AI175">
        <v>0.118164617474144</v>
      </c>
      <c r="AJ175">
        <v>97.732746975722705</v>
      </c>
      <c r="AK175">
        <v>54</v>
      </c>
      <c r="AL175">
        <v>38921270.149999999</v>
      </c>
      <c r="AM175" s="7">
        <v>306</v>
      </c>
      <c r="AN175" s="7"/>
      <c r="AO175" s="1">
        <f t="shared" si="27"/>
        <v>7.1779000952292031E-3</v>
      </c>
      <c r="AP175" s="5">
        <f t="shared" si="28"/>
        <v>8.28143943678098</v>
      </c>
      <c r="AQ175" s="3">
        <f t="shared" si="29"/>
        <v>3.8432474982937033E-3</v>
      </c>
      <c r="AR175" s="15">
        <f t="shared" si="30"/>
        <v>0.50365612525721737</v>
      </c>
      <c r="AU175" s="15">
        <v>1</v>
      </c>
      <c r="AY175" s="15">
        <f t="shared" si="31"/>
        <v>1</v>
      </c>
    </row>
    <row r="176" spans="1:52" x14ac:dyDescent="0.25">
      <c r="A176" t="s">
        <v>37</v>
      </c>
      <c r="B176">
        <v>8.1492211559047707</v>
      </c>
      <c r="C176">
        <v>7.2906085687968096E-3</v>
      </c>
      <c r="D176">
        <v>8.4063078124912298</v>
      </c>
      <c r="E176">
        <v>-112.76376738372301</v>
      </c>
      <c r="F176" s="1">
        <v>0</v>
      </c>
      <c r="G176" s="1">
        <v>0</v>
      </c>
      <c r="H176">
        <v>2.8591536363063002</v>
      </c>
      <c r="I176">
        <v>-99.138943353716201</v>
      </c>
      <c r="J176">
        <v>-113.17448402097401</v>
      </c>
      <c r="K176">
        <v>-111.31727605774699</v>
      </c>
      <c r="L176">
        <v>-66.827510939435399</v>
      </c>
      <c r="M176">
        <v>55</v>
      </c>
      <c r="N176">
        <v>95.3870906654019</v>
      </c>
      <c r="O176">
        <v>76.278284527657803</v>
      </c>
      <c r="P176">
        <v>122560.53587692299</v>
      </c>
      <c r="Q176">
        <v>142327.89036153301</v>
      </c>
      <c r="R176">
        <v>129.18722120038001</v>
      </c>
      <c r="S176">
        <v>664.04278237771098</v>
      </c>
      <c r="T176">
        <v>0.88619878262753604</v>
      </c>
      <c r="U176">
        <v>7.0019129229475105E-2</v>
      </c>
      <c r="V176">
        <v>0.25510112250423</v>
      </c>
      <c r="W176">
        <v>1.33504685901383E-2</v>
      </c>
      <c r="X176">
        <v>0.66152927967615605</v>
      </c>
      <c r="Y176" s="1">
        <v>0</v>
      </c>
      <c r="Z176" s="1">
        <v>0</v>
      </c>
      <c r="AA176">
        <v>3.80999989933632E-4</v>
      </c>
      <c r="AB176">
        <v>6.8354332429777596E-3</v>
      </c>
      <c r="AC176">
        <v>5.9629167963339202E-3</v>
      </c>
      <c r="AD176">
        <v>2.6462594573587202E-5</v>
      </c>
      <c r="AE176">
        <v>0.317166893020908</v>
      </c>
      <c r="AF176" s="3">
        <v>9.6203926173498496E-4</v>
      </c>
      <c r="AG176">
        <v>1.7245180479397601E-6</v>
      </c>
      <c r="AH176">
        <v>2.5718264510241902</v>
      </c>
      <c r="AI176">
        <v>0.12589015323077299</v>
      </c>
      <c r="AJ176">
        <v>54.704990924630401</v>
      </c>
      <c r="AK176">
        <v>55</v>
      </c>
      <c r="AL176">
        <v>39832174.159999996</v>
      </c>
      <c r="AM176" s="7">
        <v>325</v>
      </c>
      <c r="AN176" s="7"/>
      <c r="AO176" s="1">
        <f t="shared" si="27"/>
        <v>7.3059560480025374E-3</v>
      </c>
      <c r="AP176" s="5">
        <f t="shared" si="28"/>
        <v>8.4232990420325731</v>
      </c>
      <c r="AQ176" s="3">
        <f t="shared" si="29"/>
        <v>-2.4724536801244961E-4</v>
      </c>
      <c r="AR176" s="15">
        <f t="shared" si="30"/>
        <v>-3.2538069081976539E-2</v>
      </c>
      <c r="AU176" s="15">
        <v>1</v>
      </c>
      <c r="AY176" s="15">
        <f t="shared" si="31"/>
        <v>1</v>
      </c>
    </row>
    <row r="177" spans="1:51" x14ac:dyDescent="0.25">
      <c r="A177" t="s">
        <v>37</v>
      </c>
      <c r="B177">
        <v>5.2555567002518098</v>
      </c>
      <c r="C177">
        <v>7.60978607646397E-3</v>
      </c>
      <c r="D177">
        <v>8.7590757549254903</v>
      </c>
      <c r="E177">
        <v>-109.383581652652</v>
      </c>
      <c r="F177" s="1">
        <v>0</v>
      </c>
      <c r="G177" s="1">
        <v>0</v>
      </c>
      <c r="H177">
        <v>2.8714086751618799</v>
      </c>
      <c r="I177">
        <v>-97.249076774071696</v>
      </c>
      <c r="J177">
        <v>-104.330844974169</v>
      </c>
      <c r="K177">
        <v>-116.25066760350001</v>
      </c>
      <c r="L177">
        <v>-65.572959834456199</v>
      </c>
      <c r="M177">
        <v>56</v>
      </c>
      <c r="N177">
        <v>95.389773844930104</v>
      </c>
      <c r="O177">
        <v>74.237826550164598</v>
      </c>
      <c r="P177">
        <v>125179.522826552</v>
      </c>
      <c r="Q177">
        <v>151381.785930452</v>
      </c>
      <c r="R177">
        <v>130.54169130003899</v>
      </c>
      <c r="S177">
        <v>667.67217295585999</v>
      </c>
      <c r="T177">
        <v>0.826653735477758</v>
      </c>
      <c r="U177">
        <v>0.18802311051648701</v>
      </c>
      <c r="V177">
        <v>0.124058042587311</v>
      </c>
      <c r="W177">
        <v>2.0907835827365901E-2</v>
      </c>
      <c r="X177">
        <v>0.66701101106883498</v>
      </c>
      <c r="Y177" s="1">
        <v>0</v>
      </c>
      <c r="Z177" s="1">
        <v>0</v>
      </c>
      <c r="AA177">
        <v>3.7459792541021298E-4</v>
      </c>
      <c r="AB177">
        <v>7.0832706270164501E-3</v>
      </c>
      <c r="AC177">
        <v>6.0924041812926901E-3</v>
      </c>
      <c r="AD177">
        <v>9.3409844175525096E-5</v>
      </c>
      <c r="AE177">
        <v>0.40677263513933998</v>
      </c>
      <c r="AF177" s="3">
        <v>1.23779946609241E-3</v>
      </c>
      <c r="AG177">
        <v>1.4222598385754399E-5</v>
      </c>
      <c r="AH177">
        <v>3.1133389880498101</v>
      </c>
      <c r="AI177">
        <v>0.15787223091599401</v>
      </c>
      <c r="AJ177">
        <v>61.8275913136398</v>
      </c>
      <c r="AK177">
        <v>56</v>
      </c>
      <c r="AL177">
        <v>58458837.159999996</v>
      </c>
      <c r="AM177" s="7">
        <v>467</v>
      </c>
      <c r="AN177" s="7"/>
      <c r="AO177" s="1">
        <f t="shared" si="27"/>
        <v>7.7048015727953128E-3</v>
      </c>
      <c r="AP177" s="5">
        <f t="shared" si="28"/>
        <v>8.8638499195492937</v>
      </c>
      <c r="AQ177" s="3">
        <f t="shared" si="29"/>
        <v>-3.2159907301803252E-3</v>
      </c>
      <c r="AR177" s="15">
        <f t="shared" si="30"/>
        <v>-0.40707968343861101</v>
      </c>
      <c r="AU177" s="15">
        <v>1</v>
      </c>
      <c r="AY177" s="15">
        <f t="shared" si="31"/>
        <v>1</v>
      </c>
    </row>
    <row r="178" spans="1:51" x14ac:dyDescent="0.25">
      <c r="A178" t="s">
        <v>37</v>
      </c>
      <c r="B178">
        <v>2.0733723372590598</v>
      </c>
      <c r="C178">
        <v>7.98549567307957E-3</v>
      </c>
      <c r="D178">
        <v>9.1727291832586602</v>
      </c>
      <c r="E178">
        <v>-85.501420565874696</v>
      </c>
      <c r="F178" s="1">
        <v>0</v>
      </c>
      <c r="G178" s="1">
        <v>0</v>
      </c>
      <c r="H178">
        <v>2.9762983702104</v>
      </c>
      <c r="I178">
        <v>-93.414241140943304</v>
      </c>
      <c r="J178">
        <v>-97.627086752366097</v>
      </c>
      <c r="K178">
        <v>-109.528025441982</v>
      </c>
      <c r="L178">
        <v>-63.699450071065797</v>
      </c>
      <c r="M178">
        <v>57</v>
      </c>
      <c r="N178">
        <v>95.422300171766096</v>
      </c>
      <c r="O178">
        <v>73.919798798135901</v>
      </c>
      <c r="P178">
        <v>133616.11097826</v>
      </c>
      <c r="Q178">
        <v>169659.78126650499</v>
      </c>
      <c r="R178">
        <v>131.148305636392</v>
      </c>
      <c r="S178">
        <v>662.99217505914396</v>
      </c>
      <c r="T178">
        <v>0.75854421797096105</v>
      </c>
      <c r="U178">
        <v>0.32951131714402299</v>
      </c>
      <c r="V178">
        <v>5.0931707116831003E-2</v>
      </c>
      <c r="W178">
        <v>4.3308144809675299E-2</v>
      </c>
      <c r="X178">
        <v>0.57624883092946999</v>
      </c>
      <c r="Y178" s="1">
        <v>0</v>
      </c>
      <c r="Z178" s="1">
        <v>0</v>
      </c>
      <c r="AA178">
        <v>3.7147838458438599E-4</v>
      </c>
      <c r="AB178">
        <v>7.4341771789444202E-3</v>
      </c>
      <c r="AC178">
        <v>6.3251001339682004E-3</v>
      </c>
      <c r="AD178">
        <v>1.13585981177933E-4</v>
      </c>
      <c r="AE178">
        <v>0.42852623408662199</v>
      </c>
      <c r="AF178" s="3">
        <v>1.30948029966999E-3</v>
      </c>
      <c r="AG178">
        <v>3.1604869812583597E-5</v>
      </c>
      <c r="AH178">
        <v>3.1444240358993998</v>
      </c>
      <c r="AI178">
        <v>0.162283197072142</v>
      </c>
      <c r="AJ178">
        <v>74.281729976891796</v>
      </c>
      <c r="AK178">
        <v>57</v>
      </c>
      <c r="AL178">
        <v>98341457.680000007</v>
      </c>
      <c r="AM178" s="7">
        <v>736</v>
      </c>
      <c r="AN178" s="7"/>
      <c r="AO178" s="1">
        <f t="shared" si="27"/>
        <v>8.0060588182225764E-3</v>
      </c>
      <c r="AP178" s="5">
        <f t="shared" si="28"/>
        <v>9.1953193542020024</v>
      </c>
      <c r="AQ178" s="3">
        <f t="shared" si="29"/>
        <v>-6.261608389515054E-3</v>
      </c>
      <c r="AR178" s="15">
        <f t="shared" si="30"/>
        <v>-0.77451872442999092</v>
      </c>
      <c r="AU178" s="15">
        <v>1</v>
      </c>
      <c r="AY178" s="15">
        <f t="shared" si="31"/>
        <v>1</v>
      </c>
    </row>
    <row r="179" spans="1:51" x14ac:dyDescent="0.25">
      <c r="A179" t="s">
        <v>37</v>
      </c>
      <c r="B179">
        <v>6.38924950655516</v>
      </c>
      <c r="C179">
        <v>8.3231619328280292E-3</v>
      </c>
      <c r="D179">
        <v>9.5430296577936797</v>
      </c>
      <c r="E179">
        <v>-69.304567785067206</v>
      </c>
      <c r="F179" s="1">
        <v>0</v>
      </c>
      <c r="G179" s="1">
        <v>0</v>
      </c>
      <c r="H179">
        <v>3.0416962074452401</v>
      </c>
      <c r="I179">
        <v>-91.338990232747406</v>
      </c>
      <c r="J179">
        <v>-93.502462039144703</v>
      </c>
      <c r="K179">
        <v>-106.32712769776801</v>
      </c>
      <c r="L179">
        <v>-62.622868023430101</v>
      </c>
      <c r="M179">
        <v>58</v>
      </c>
      <c r="N179">
        <v>95.384229156449393</v>
      </c>
      <c r="O179">
        <v>73.518447730397398</v>
      </c>
      <c r="P179">
        <v>138461.319635555</v>
      </c>
      <c r="Q179">
        <v>175742.59040160599</v>
      </c>
      <c r="R179">
        <v>130.21390458911699</v>
      </c>
      <c r="S179">
        <v>661.58205652722597</v>
      </c>
      <c r="T179">
        <v>0.73514661478605703</v>
      </c>
      <c r="U179">
        <v>0.33573760005980902</v>
      </c>
      <c r="V179">
        <v>2.8665988173146601E-2</v>
      </c>
      <c r="W179">
        <v>5.73699073889559E-2</v>
      </c>
      <c r="X179">
        <v>0.57822650437808798</v>
      </c>
      <c r="Y179" s="1">
        <v>0</v>
      </c>
      <c r="Z179" s="1">
        <v>0</v>
      </c>
      <c r="AA179">
        <v>3.8625017738305999E-4</v>
      </c>
      <c r="AB179">
        <v>7.7485073607360599E-3</v>
      </c>
      <c r="AC179">
        <v>6.5655100431360504E-3</v>
      </c>
      <c r="AD179">
        <v>1.3678699247587101E-4</v>
      </c>
      <c r="AE179">
        <v>0.43772945258358797</v>
      </c>
      <c r="AF179" s="3">
        <v>1.34154040067002E-3</v>
      </c>
      <c r="AG179">
        <v>3.2856398295163302E-5</v>
      </c>
      <c r="AH179">
        <v>3.1590898018866702</v>
      </c>
      <c r="AI179">
        <v>0.166279538195715</v>
      </c>
      <c r="AJ179">
        <v>88.726030649095904</v>
      </c>
      <c r="AK179">
        <v>58</v>
      </c>
      <c r="AL179">
        <v>155768984.59</v>
      </c>
      <c r="AM179" s="7">
        <v>1125</v>
      </c>
      <c r="AN179" s="7"/>
      <c r="AO179" s="1">
        <f t="shared" si="27"/>
        <v>8.2933006211891296E-3</v>
      </c>
      <c r="AP179" s="5">
        <f t="shared" si="28"/>
        <v>9.5103382275513066</v>
      </c>
      <c r="AQ179" s="3">
        <f t="shared" si="29"/>
        <v>-2.8063298877763748E-3</v>
      </c>
      <c r="AR179" s="15">
        <f t="shared" si="30"/>
        <v>-0.32817851966130918</v>
      </c>
      <c r="AU179" s="15">
        <v>1</v>
      </c>
      <c r="AY179" s="15">
        <f t="shared" si="31"/>
        <v>1</v>
      </c>
    </row>
    <row r="180" spans="1:51" x14ac:dyDescent="0.25">
      <c r="A180" t="s">
        <v>37</v>
      </c>
      <c r="B180">
        <v>10.4242390248848</v>
      </c>
      <c r="C180">
        <v>8.7169112309606403E-3</v>
      </c>
      <c r="D180">
        <v>9.9730853649818396</v>
      </c>
      <c r="E180">
        <v>-62.221866507517099</v>
      </c>
      <c r="F180" s="1">
        <v>0</v>
      </c>
      <c r="G180" s="1">
        <v>0</v>
      </c>
      <c r="H180">
        <v>3.07682488840637</v>
      </c>
      <c r="I180">
        <v>-89.764403029411994</v>
      </c>
      <c r="J180">
        <v>-89.499494936336802</v>
      </c>
      <c r="K180">
        <v>-105.86921961628001</v>
      </c>
      <c r="L180">
        <v>-61.6164057779187</v>
      </c>
      <c r="M180">
        <v>59</v>
      </c>
      <c r="N180">
        <v>95.392621087837298</v>
      </c>
      <c r="O180">
        <v>72.488725251959806</v>
      </c>
      <c r="P180">
        <v>141381.36509900901</v>
      </c>
      <c r="Q180">
        <v>179628.04785166599</v>
      </c>
      <c r="R180">
        <v>129.55709937783001</v>
      </c>
      <c r="S180">
        <v>657.91891856747895</v>
      </c>
      <c r="T180">
        <v>0.71881577470625901</v>
      </c>
      <c r="U180">
        <v>0.34479065447789098</v>
      </c>
      <c r="V180">
        <v>2.3160142232743201E-2</v>
      </c>
      <c r="W180">
        <v>6.5992537974605803E-2</v>
      </c>
      <c r="X180">
        <v>0.56605666531475896</v>
      </c>
      <c r="Y180" s="1">
        <v>0</v>
      </c>
      <c r="Z180" s="1">
        <v>0</v>
      </c>
      <c r="AA180">
        <v>3.8886115246620302E-4</v>
      </c>
      <c r="AB180">
        <v>8.1277504428864892E-3</v>
      </c>
      <c r="AC180">
        <v>6.8455544550700201E-3</v>
      </c>
      <c r="AD180">
        <v>1.4965651807059499E-4</v>
      </c>
      <c r="AE180">
        <v>0.48712310993104602</v>
      </c>
      <c r="AF180" s="3">
        <v>1.5006583386061199E-3</v>
      </c>
      <c r="AG180">
        <v>4.4262585620551798E-5</v>
      </c>
      <c r="AH180">
        <v>3.38903437758003</v>
      </c>
      <c r="AI180">
        <v>0.182707381212595</v>
      </c>
      <c r="AJ180">
        <v>102.476759506609</v>
      </c>
      <c r="AK180">
        <v>59</v>
      </c>
      <c r="AL180">
        <v>228472286</v>
      </c>
      <c r="AM180" s="7">
        <v>1616</v>
      </c>
      <c r="AN180" s="7"/>
      <c r="AO180" s="1">
        <f t="shared" si="27"/>
        <v>8.7350739461423427E-3</v>
      </c>
      <c r="AP180" s="5">
        <f t="shared" si="28"/>
        <v>9.9928775126730596</v>
      </c>
      <c r="AQ180" s="3">
        <f t="shared" si="29"/>
        <v>3.9676088283527138E-4</v>
      </c>
      <c r="AR180" s="15">
        <f t="shared" si="30"/>
        <v>4.3166896788706222E-2</v>
      </c>
      <c r="AU180" s="15">
        <v>1</v>
      </c>
      <c r="AY180" s="15">
        <f t="shared" si="31"/>
        <v>1</v>
      </c>
    </row>
    <row r="181" spans="1:51" x14ac:dyDescent="0.25">
      <c r="A181" t="s">
        <v>37</v>
      </c>
      <c r="B181">
        <v>8.9490775752053509</v>
      </c>
      <c r="C181">
        <v>8.7038821703721205E-3</v>
      </c>
      <c r="D181">
        <v>9.9588849703288602</v>
      </c>
      <c r="E181">
        <v>-52.708054106539699</v>
      </c>
      <c r="F181" s="1">
        <v>0</v>
      </c>
      <c r="G181" s="1">
        <v>0</v>
      </c>
      <c r="H181">
        <v>3.1231925143331498</v>
      </c>
      <c r="I181">
        <v>-88.715190263695902</v>
      </c>
      <c r="J181">
        <v>-87.392473386123697</v>
      </c>
      <c r="K181">
        <v>-104.174936875423</v>
      </c>
      <c r="L181">
        <v>-61.3238652528958</v>
      </c>
      <c r="M181">
        <v>60</v>
      </c>
      <c r="N181">
        <v>95.470031866710102</v>
      </c>
      <c r="O181">
        <v>72.330853096686795</v>
      </c>
      <c r="P181">
        <v>145366.98696728499</v>
      </c>
      <c r="Q181">
        <v>182552.10432752201</v>
      </c>
      <c r="R181">
        <v>129.13792189805301</v>
      </c>
      <c r="S181">
        <v>655.07995299475101</v>
      </c>
      <c r="T181">
        <v>0.69984880580508002</v>
      </c>
      <c r="U181">
        <v>0.34919853673072798</v>
      </c>
      <c r="V181">
        <v>1.52002192605945E-2</v>
      </c>
      <c r="W181">
        <v>7.1512822836881207E-2</v>
      </c>
      <c r="X181">
        <v>0.56408842117179503</v>
      </c>
      <c r="Y181" s="1">
        <v>0</v>
      </c>
      <c r="Z181" s="1">
        <v>0</v>
      </c>
      <c r="AA181">
        <v>3.8910383862381201E-4</v>
      </c>
      <c r="AB181">
        <v>8.1470155300538798E-3</v>
      </c>
      <c r="AC181">
        <v>6.8598730306677104E-3</v>
      </c>
      <c r="AD181">
        <v>1.3853075198338899E-4</v>
      </c>
      <c r="AE181">
        <v>0.51107176662413401</v>
      </c>
      <c r="AF181" s="3">
        <v>1.5798756367407501E-3</v>
      </c>
      <c r="AG181">
        <v>2.91779593182239E-5</v>
      </c>
      <c r="AH181">
        <v>3.3499159179145801</v>
      </c>
      <c r="AI181">
        <v>0.18280504731809599</v>
      </c>
      <c r="AJ181">
        <v>109.198999652954</v>
      </c>
      <c r="AK181">
        <v>60</v>
      </c>
      <c r="AL181">
        <v>328820124.51999998</v>
      </c>
      <c r="AM181" s="7">
        <v>2262</v>
      </c>
      <c r="AN181" s="7"/>
      <c r="AO181" s="1">
        <f t="shared" si="27"/>
        <v>8.8288525060322733E-3</v>
      </c>
      <c r="AP181" s="5">
        <f t="shared" si="28"/>
        <v>10.095005783864275</v>
      </c>
      <c r="AQ181" s="3">
        <f t="shared" si="29"/>
        <v>-1.0466875015254819E-3</v>
      </c>
      <c r="AR181" s="15">
        <f t="shared" si="30"/>
        <v>-0.11351436870799625</v>
      </c>
      <c r="AU181" s="15">
        <v>1</v>
      </c>
      <c r="AY181" s="15">
        <f t="shared" si="31"/>
        <v>1</v>
      </c>
    </row>
    <row r="182" spans="1:51" x14ac:dyDescent="0.25">
      <c r="A182" t="s">
        <v>37</v>
      </c>
      <c r="B182">
        <v>9.6799247806206505</v>
      </c>
      <c r="C182">
        <v>8.2341631303385499E-3</v>
      </c>
      <c r="D182">
        <v>9.4455639912957299</v>
      </c>
      <c r="E182">
        <v>-25.270277751662199</v>
      </c>
      <c r="F182" s="1">
        <v>0</v>
      </c>
      <c r="G182" s="1">
        <v>0</v>
      </c>
      <c r="H182">
        <v>3.3435445448973402</v>
      </c>
      <c r="I182">
        <v>-110.233622508704</v>
      </c>
      <c r="J182">
        <v>-109.06991088326301</v>
      </c>
      <c r="K182">
        <v>-173.05268958833099</v>
      </c>
      <c r="L182">
        <v>-80.683944124367002</v>
      </c>
      <c r="M182">
        <v>61</v>
      </c>
      <c r="N182">
        <v>87.842291952513094</v>
      </c>
      <c r="O182">
        <v>55.382392775378399</v>
      </c>
      <c r="P182">
        <v>133184.74670747801</v>
      </c>
      <c r="Q182">
        <v>194456.534086353</v>
      </c>
      <c r="R182">
        <v>124.266023147954</v>
      </c>
      <c r="S182">
        <v>699.41834362523002</v>
      </c>
      <c r="T182">
        <v>0.67158575786559205</v>
      </c>
      <c r="U182">
        <v>0.20877157546984801</v>
      </c>
      <c r="V182">
        <v>0.35397933267771797</v>
      </c>
      <c r="W182">
        <v>6.0957905590752599E-2</v>
      </c>
      <c r="X182">
        <v>0.37629118626168001</v>
      </c>
      <c r="Y182" s="1">
        <v>0</v>
      </c>
      <c r="Z182" s="1">
        <v>0</v>
      </c>
      <c r="AA182">
        <v>6.01382841060219E-4</v>
      </c>
      <c r="AB182">
        <v>7.5898767268019803E-3</v>
      </c>
      <c r="AC182">
        <v>6.3246887118605403E-3</v>
      </c>
      <c r="AD182">
        <v>3.83718075646417E-5</v>
      </c>
      <c r="AE182">
        <v>0.78651823532857101</v>
      </c>
      <c r="AF182" s="3">
        <v>1.1570494659328299E-3</v>
      </c>
      <c r="AG182">
        <v>4.4732630070675299E-6</v>
      </c>
      <c r="AH182">
        <v>6.1561068866132302</v>
      </c>
      <c r="AI182">
        <v>0.368152609349985</v>
      </c>
      <c r="AJ182">
        <v>1530.4878623157899</v>
      </c>
      <c r="AK182">
        <v>61</v>
      </c>
      <c r="AL182">
        <v>2208203100.4099998</v>
      </c>
      <c r="AM182" s="7">
        <v>16580</v>
      </c>
      <c r="AN182" s="7"/>
      <c r="AO182" s="1">
        <f t="shared" si="27"/>
        <v>8.0831210188535892E-3</v>
      </c>
      <c r="AP182" s="5">
        <f t="shared" si="28"/>
        <v>9.2799322033424669</v>
      </c>
      <c r="AQ182" s="3">
        <f t="shared" si="29"/>
        <v>3.6519247988827698E-4</v>
      </c>
      <c r="AR182" s="16">
        <f t="shared" si="30"/>
        <v>4.3102963309808784E-2</v>
      </c>
      <c r="AU182" s="15">
        <v>1</v>
      </c>
      <c r="AY182" s="15">
        <f t="shared" si="31"/>
        <v>1</v>
      </c>
    </row>
    <row r="183" spans="1:51" x14ac:dyDescent="0.25">
      <c r="A183" t="s">
        <v>37</v>
      </c>
      <c r="B183">
        <v>9.4705365887700594</v>
      </c>
      <c r="C183">
        <v>8.1823726215203892E-3</v>
      </c>
      <c r="D183">
        <v>9.3888021142748599</v>
      </c>
      <c r="E183">
        <v>-24.4710065424078</v>
      </c>
      <c r="F183" s="1">
        <v>0</v>
      </c>
      <c r="G183" s="1">
        <v>0</v>
      </c>
      <c r="H183">
        <v>3.3475181044208</v>
      </c>
      <c r="I183">
        <v>-113.866662082866</v>
      </c>
      <c r="J183">
        <v>-112.658905018095</v>
      </c>
      <c r="K183">
        <v>-177.875170161722</v>
      </c>
      <c r="L183">
        <v>-84.4694776412572</v>
      </c>
      <c r="M183">
        <v>62</v>
      </c>
      <c r="N183">
        <v>88.351885788452407</v>
      </c>
      <c r="O183">
        <v>54.972328503331497</v>
      </c>
      <c r="P183">
        <v>133800.28505805999</v>
      </c>
      <c r="Q183">
        <v>194730.85203982901</v>
      </c>
      <c r="R183">
        <v>124.259736582359</v>
      </c>
      <c r="S183">
        <v>700.90531157945395</v>
      </c>
      <c r="T183">
        <v>0.674756099238914</v>
      </c>
      <c r="U183">
        <v>0.19548362465600599</v>
      </c>
      <c r="V183">
        <v>0.38262855653450001</v>
      </c>
      <c r="W183">
        <v>5.7254398278973898E-2</v>
      </c>
      <c r="X183">
        <v>0.364633420530519</v>
      </c>
      <c r="Y183" s="1">
        <v>0</v>
      </c>
      <c r="Z183" s="1">
        <v>0</v>
      </c>
      <c r="AA183">
        <v>6.1550412048523497E-4</v>
      </c>
      <c r="AB183">
        <v>7.5240525780325097E-3</v>
      </c>
      <c r="AC183">
        <v>6.3010002436852302E-3</v>
      </c>
      <c r="AD183">
        <v>3.87265990176806E-5</v>
      </c>
      <c r="AE183">
        <v>0.80111961815588295</v>
      </c>
      <c r="AF183" s="3">
        <v>1.1348514755679E-3</v>
      </c>
      <c r="AG183">
        <v>4.0334991119108504E-6</v>
      </c>
      <c r="AH183">
        <v>6.2405041312736396</v>
      </c>
      <c r="AI183">
        <v>0.40964202412692702</v>
      </c>
      <c r="AJ183">
        <v>1562.48851485822</v>
      </c>
      <c r="AK183">
        <v>62</v>
      </c>
      <c r="AL183">
        <v>2454298628.8200002</v>
      </c>
      <c r="AM183" s="7">
        <v>18343</v>
      </c>
      <c r="AN183" s="7"/>
      <c r="AO183" s="1">
        <f t="shared" si="27"/>
        <v>8.0513558397383653E-3</v>
      </c>
      <c r="AP183" s="5">
        <f t="shared" si="28"/>
        <v>9.2450633926365313</v>
      </c>
      <c r="AQ183" s="3">
        <f t="shared" si="29"/>
        <v>2.056021430090274E-4</v>
      </c>
      <c r="AR183" s="16">
        <f t="shared" si="30"/>
        <v>2.4388496493502831E-2</v>
      </c>
      <c r="AU183" s="15">
        <v>1</v>
      </c>
      <c r="AY183" s="15">
        <f t="shared" si="31"/>
        <v>1</v>
      </c>
    </row>
    <row r="184" spans="1:51" x14ac:dyDescent="0.25">
      <c r="A184" t="s">
        <v>37</v>
      </c>
      <c r="B184">
        <v>10.30748244544</v>
      </c>
      <c r="C184">
        <v>8.1193735712162107E-3</v>
      </c>
      <c r="D184">
        <v>9.3197118226691096</v>
      </c>
      <c r="E184">
        <v>-24.233102464742299</v>
      </c>
      <c r="F184" s="1">
        <v>0</v>
      </c>
      <c r="G184" s="1">
        <v>0</v>
      </c>
      <c r="H184">
        <v>3.3530573869502698</v>
      </c>
      <c r="I184">
        <v>-116.079118544024</v>
      </c>
      <c r="J184">
        <v>-114.688235475372</v>
      </c>
      <c r="K184">
        <v>-179.49947215813299</v>
      </c>
      <c r="L184">
        <v>-86.709772276693002</v>
      </c>
      <c r="M184">
        <v>63</v>
      </c>
      <c r="N184">
        <v>88.942250588692303</v>
      </c>
      <c r="O184">
        <v>55.133304056733699</v>
      </c>
      <c r="P184">
        <v>133954.43037292201</v>
      </c>
      <c r="Q184">
        <v>192963.37465841201</v>
      </c>
      <c r="R184">
        <v>124.34988122164999</v>
      </c>
      <c r="S184">
        <v>699.70535582260004</v>
      </c>
      <c r="T184">
        <v>0.67794683699599101</v>
      </c>
      <c r="U184">
        <v>0.184869066346734</v>
      </c>
      <c r="V184">
        <v>0.41264974845303498</v>
      </c>
      <c r="W184">
        <v>5.5077258386790298E-2</v>
      </c>
      <c r="X184">
        <v>0.34740392681344001</v>
      </c>
      <c r="Y184" s="1">
        <v>0</v>
      </c>
      <c r="Z184" s="1">
        <v>0</v>
      </c>
      <c r="AA184">
        <v>6.2097867804280203E-4</v>
      </c>
      <c r="AB184">
        <v>7.4488749639468601E-3</v>
      </c>
      <c r="AC184">
        <v>6.25281306330928E-3</v>
      </c>
      <c r="AD184">
        <v>4.4202399453045099E-5</v>
      </c>
      <c r="AE184">
        <v>0.80215831176734798</v>
      </c>
      <c r="AF184" s="3">
        <v>1.10637705062605E-3</v>
      </c>
      <c r="AG184">
        <v>5.2439592710767499E-6</v>
      </c>
      <c r="AH184">
        <v>6.1947683720497002</v>
      </c>
      <c r="AI184">
        <v>0.39109089906674299</v>
      </c>
      <c r="AJ184">
        <v>1552.2948791859601</v>
      </c>
      <c r="AK184">
        <v>63</v>
      </c>
      <c r="AL184">
        <v>2740707645.4299998</v>
      </c>
      <c r="AM184" s="7">
        <v>20460</v>
      </c>
      <c r="AN184" s="7"/>
      <c r="AO184" s="1">
        <f t="shared" si="27"/>
        <v>7.9801687919781317E-3</v>
      </c>
      <c r="AP184" s="5">
        <f t="shared" si="28"/>
        <v>9.1668763612318358</v>
      </c>
      <c r="AQ184" s="3">
        <f t="shared" si="29"/>
        <v>1.0441022279497336E-3</v>
      </c>
      <c r="AR184" s="16">
        <f t="shared" si="30"/>
        <v>0.12442690827946223</v>
      </c>
      <c r="AU184" s="15">
        <v>1</v>
      </c>
      <c r="AY184" s="15">
        <f t="shared" si="31"/>
        <v>1</v>
      </c>
    </row>
    <row r="185" spans="1:51" x14ac:dyDescent="0.25">
      <c r="A185" t="s">
        <v>37</v>
      </c>
      <c r="B185">
        <v>8.3570386370505698</v>
      </c>
      <c r="C185">
        <v>8.0149076733388308E-3</v>
      </c>
      <c r="D185">
        <v>9.2050389060132591</v>
      </c>
      <c r="E185">
        <v>-23.359285501730401</v>
      </c>
      <c r="F185" s="1">
        <v>0</v>
      </c>
      <c r="G185" s="1">
        <v>0</v>
      </c>
      <c r="H185">
        <v>3.3635330952989699</v>
      </c>
      <c r="I185">
        <v>-116.428444254506</v>
      </c>
      <c r="J185">
        <v>-114.93110819438</v>
      </c>
      <c r="K185">
        <v>-177.743704046191</v>
      </c>
      <c r="L185">
        <v>-87.050870259696495</v>
      </c>
      <c r="M185">
        <v>64</v>
      </c>
      <c r="N185">
        <v>89.603533893703798</v>
      </c>
      <c r="O185">
        <v>55.922799487672599</v>
      </c>
      <c r="P185">
        <v>133952.57716148699</v>
      </c>
      <c r="Q185">
        <v>191112.01785784101</v>
      </c>
      <c r="R185">
        <v>124.60795683475899</v>
      </c>
      <c r="S185">
        <v>696.94640611388297</v>
      </c>
      <c r="T185">
        <v>0.68055151409575998</v>
      </c>
      <c r="U185">
        <v>0.18106528326940599</v>
      </c>
      <c r="V185">
        <v>0.432262004352929</v>
      </c>
      <c r="W185">
        <v>5.3114492467247899E-2</v>
      </c>
      <c r="X185">
        <v>0.33355821991041601</v>
      </c>
      <c r="Y185" s="1">
        <v>0</v>
      </c>
      <c r="Z185" s="1">
        <v>0</v>
      </c>
      <c r="AA185">
        <v>6.1855523554345401E-4</v>
      </c>
      <c r="AB185">
        <v>7.3456106336371998E-3</v>
      </c>
      <c r="AC185">
        <v>6.2127244457223603E-3</v>
      </c>
      <c r="AD185">
        <v>4.4927658325782402E-5</v>
      </c>
      <c r="AE185">
        <v>0.79321537613273996</v>
      </c>
      <c r="AF185" s="3">
        <v>1.08600680315533E-3</v>
      </c>
      <c r="AG185" s="1">
        <v>5.7551944032520699E-6</v>
      </c>
      <c r="AH185">
        <v>6.0037720713606504</v>
      </c>
      <c r="AI185">
        <v>0.37683414063676601</v>
      </c>
      <c r="AJ185">
        <v>1521.18475235801</v>
      </c>
      <c r="AK185">
        <v>64</v>
      </c>
      <c r="AL185">
        <v>3030141247.9699998</v>
      </c>
      <c r="AM185" s="7">
        <v>22621</v>
      </c>
      <c r="AN185" s="7"/>
      <c r="AO185" s="1">
        <f t="shared" si="27"/>
        <v>7.9172864844211446E-3</v>
      </c>
      <c r="AP185" s="5">
        <f t="shared" si="28"/>
        <v>9.0977593376876609</v>
      </c>
      <c r="AQ185" s="3">
        <f t="shared" si="29"/>
        <v>-6.7116598550199386E-4</v>
      </c>
      <c r="AR185" s="16">
        <f t="shared" si="30"/>
        <v>-8.1417926452356237E-2</v>
      </c>
      <c r="AU185" s="15">
        <v>1</v>
      </c>
      <c r="AY185" s="15">
        <f t="shared" si="31"/>
        <v>1</v>
      </c>
    </row>
    <row r="186" spans="1:51" x14ac:dyDescent="0.25">
      <c r="A186" t="s">
        <v>37</v>
      </c>
      <c r="B186">
        <v>9.1804891097469508</v>
      </c>
      <c r="C186">
        <v>7.9273528727282407E-3</v>
      </c>
      <c r="D186">
        <v>9.1088270380942102</v>
      </c>
      <c r="E186">
        <v>-21.825092549563099</v>
      </c>
      <c r="F186" s="1">
        <v>0</v>
      </c>
      <c r="G186" s="1">
        <v>0</v>
      </c>
      <c r="H186">
        <v>3.3598599027628899</v>
      </c>
      <c r="I186">
        <v>-115.85301937499401</v>
      </c>
      <c r="J186">
        <v>-114.162993260886</v>
      </c>
      <c r="K186">
        <v>-174.755075500804</v>
      </c>
      <c r="L186">
        <v>-86.605484091502404</v>
      </c>
      <c r="M186">
        <v>65</v>
      </c>
      <c r="N186">
        <v>90.421167834209697</v>
      </c>
      <c r="O186">
        <v>56.913305224218703</v>
      </c>
      <c r="P186">
        <v>134694.37212354399</v>
      </c>
      <c r="Q186">
        <v>188406.54666470701</v>
      </c>
      <c r="R186">
        <v>124.45356339989701</v>
      </c>
      <c r="S186">
        <v>694.04796958398003</v>
      </c>
      <c r="T186">
        <v>0.69038311246900497</v>
      </c>
      <c r="U186">
        <v>0.166726099083536</v>
      </c>
      <c r="V186">
        <v>0.46477664443532102</v>
      </c>
      <c r="W186">
        <v>4.8210070368519903E-2</v>
      </c>
      <c r="X186">
        <v>0.32028718611262202</v>
      </c>
      <c r="Y186" s="1">
        <v>0</v>
      </c>
      <c r="Z186" s="1">
        <v>0</v>
      </c>
      <c r="AA186">
        <v>6.12000717199621E-4</v>
      </c>
      <c r="AB186">
        <v>7.2582604475629996E-3</v>
      </c>
      <c r="AC186">
        <v>6.1666234889346701E-3</v>
      </c>
      <c r="AD186">
        <v>4.9878811203164001E-5</v>
      </c>
      <c r="AE186">
        <v>0.77423661999787396</v>
      </c>
      <c r="AF186" s="3">
        <v>1.06431996037979E-3</v>
      </c>
      <c r="AG186">
        <v>7.1727779426708501E-6</v>
      </c>
      <c r="AH186">
        <v>5.81072006817669</v>
      </c>
      <c r="AI186">
        <v>0.38065407371503102</v>
      </c>
      <c r="AJ186">
        <v>1405.5491722690001</v>
      </c>
      <c r="AK186">
        <v>65</v>
      </c>
      <c r="AL186">
        <v>3203166863.4699998</v>
      </c>
      <c r="AM186" s="7">
        <v>23781</v>
      </c>
      <c r="AN186" s="7"/>
      <c r="AO186" s="1">
        <f t="shared" si="27"/>
        <v>7.8429441665140813E-3</v>
      </c>
      <c r="AP186" s="5">
        <f t="shared" si="28"/>
        <v>9.0159838674263924</v>
      </c>
      <c r="AQ186" s="3">
        <f t="shared" si="29"/>
        <v>1.4961460282715902E-4</v>
      </c>
      <c r="AR186" s="16">
        <f t="shared" si="30"/>
        <v>1.8245955709270456E-2</v>
      </c>
      <c r="AU186" s="15">
        <v>1</v>
      </c>
      <c r="AY186" s="15">
        <f t="shared" si="31"/>
        <v>1</v>
      </c>
    </row>
    <row r="187" spans="1:51" x14ac:dyDescent="0.25">
      <c r="A187" t="s">
        <v>37</v>
      </c>
      <c r="B187">
        <v>10.2450994295009</v>
      </c>
      <c r="C187">
        <v>8.0456741991421603E-3</v>
      </c>
      <c r="D187">
        <v>9.2388253296549898</v>
      </c>
      <c r="E187">
        <v>-20.0241315159039</v>
      </c>
      <c r="F187" s="1">
        <v>0</v>
      </c>
      <c r="G187" s="1">
        <v>0</v>
      </c>
      <c r="H187">
        <v>3.3709194284269102</v>
      </c>
      <c r="I187">
        <v>-117.034649390403</v>
      </c>
      <c r="J187">
        <v>-115.190879180583</v>
      </c>
      <c r="K187">
        <v>-176.714451064211</v>
      </c>
      <c r="L187">
        <v>-87.674322494921199</v>
      </c>
      <c r="M187">
        <v>66</v>
      </c>
      <c r="N187">
        <v>90.624865952065505</v>
      </c>
      <c r="O187">
        <v>56.494150743954997</v>
      </c>
      <c r="P187">
        <v>134146.75703116201</v>
      </c>
      <c r="Q187">
        <v>187686.243130872</v>
      </c>
      <c r="R187">
        <v>123.69612136455</v>
      </c>
      <c r="S187">
        <v>694.49320603689102</v>
      </c>
      <c r="T187">
        <v>0.69748848964867605</v>
      </c>
      <c r="U187">
        <v>0.14230084002948701</v>
      </c>
      <c r="V187">
        <v>0.53565136841413596</v>
      </c>
      <c r="W187">
        <v>4.2301619209872202E-2</v>
      </c>
      <c r="X187">
        <v>0.27974617234650301</v>
      </c>
      <c r="Y187" s="1">
        <v>0</v>
      </c>
      <c r="Z187" s="1">
        <v>0</v>
      </c>
      <c r="AA187">
        <v>6.2336976481184095E-4</v>
      </c>
      <c r="AB187">
        <v>7.3603310204395601E-3</v>
      </c>
      <c r="AC187">
        <v>6.26303786329898E-3</v>
      </c>
      <c r="AD187">
        <v>5.5447872420867E-5</v>
      </c>
      <c r="AE187">
        <v>0.78357008002248296</v>
      </c>
      <c r="AF187" s="3">
        <v>1.0666370964397499E-3</v>
      </c>
      <c r="AG187" s="1">
        <v>6.4617019288150004E-6</v>
      </c>
      <c r="AH187">
        <v>5.8597828566767998</v>
      </c>
      <c r="AI187">
        <v>0.412759385799848</v>
      </c>
      <c r="AJ187">
        <v>1438.08503536532</v>
      </c>
      <c r="AK187">
        <v>66</v>
      </c>
      <c r="AL187">
        <v>3120924302.3299999</v>
      </c>
      <c r="AM187" s="7">
        <v>23265</v>
      </c>
      <c r="AN187" s="7"/>
      <c r="AO187" s="1">
        <f t="shared" ref="AO187:AO223" si="32">AA187+AC187*AY187+AF187*AU187</f>
        <v>7.9530447245505717E-3</v>
      </c>
      <c r="AP187" s="5">
        <f t="shared" ref="AP187:AP235" si="33">100*(1-(1-AO187)^12)</f>
        <v>9.1370688807765212</v>
      </c>
      <c r="AQ187" s="3">
        <f t="shared" ref="AQ187:AQ223" si="34">(1-(1-B187/100)^(1/12))- AO187</f>
        <v>1.0138075736965471E-3</v>
      </c>
      <c r="AR187" s="16">
        <f t="shared" ref="AR187:AR223" si="35">B187/AP187-1</f>
        <v>0.12126761472221848</v>
      </c>
      <c r="AU187" s="15">
        <v>1</v>
      </c>
      <c r="AY187" s="15">
        <f t="shared" si="31"/>
        <v>1</v>
      </c>
    </row>
    <row r="188" spans="1:51" x14ac:dyDescent="0.25">
      <c r="A188" t="s">
        <v>37</v>
      </c>
      <c r="B188">
        <v>8.8055882543678994</v>
      </c>
      <c r="C188">
        <v>8.2253820004111796E-3</v>
      </c>
      <c r="D188">
        <v>9.4359422564598905</v>
      </c>
      <c r="E188">
        <v>-19.539235445463401</v>
      </c>
      <c r="F188" s="1">
        <v>0</v>
      </c>
      <c r="G188" s="1">
        <v>0</v>
      </c>
      <c r="H188">
        <v>3.3940019908475301</v>
      </c>
      <c r="I188">
        <v>-119.1634068354</v>
      </c>
      <c r="J188">
        <v>-117.13697481601299</v>
      </c>
      <c r="K188">
        <v>-181.83448087731901</v>
      </c>
      <c r="L188">
        <v>-89.341216973690706</v>
      </c>
      <c r="M188">
        <v>67</v>
      </c>
      <c r="N188">
        <v>90.468289412576098</v>
      </c>
      <c r="O188">
        <v>55.153616773063298</v>
      </c>
      <c r="P188">
        <v>131975.62169390899</v>
      </c>
      <c r="Q188">
        <v>185676.20278799499</v>
      </c>
      <c r="R188">
        <v>122.76443362140699</v>
      </c>
      <c r="S188">
        <v>697.37693431342802</v>
      </c>
      <c r="T188">
        <v>0.70226818449610495</v>
      </c>
      <c r="U188">
        <v>0.107212185805905</v>
      </c>
      <c r="V188">
        <v>0.64181346932987804</v>
      </c>
      <c r="W188">
        <v>3.1034755398198301E-2</v>
      </c>
      <c r="X188">
        <v>0.21993958946601699</v>
      </c>
      <c r="Y188" s="1">
        <v>0</v>
      </c>
      <c r="Z188" s="1">
        <v>0</v>
      </c>
      <c r="AA188">
        <v>6.4910304511039301E-4</v>
      </c>
      <c r="AB188">
        <v>7.5120561915301498E-3</v>
      </c>
      <c r="AC188">
        <v>6.40256557361634E-3</v>
      </c>
      <c r="AD188">
        <v>5.7923269714093298E-5</v>
      </c>
      <c r="AE188">
        <v>0.80571955945322904</v>
      </c>
      <c r="AF188" s="3">
        <v>1.08263384602492E-3</v>
      </c>
      <c r="AG188">
        <v>6.22396203301835E-6</v>
      </c>
      <c r="AH188">
        <v>6.0530391181913101</v>
      </c>
      <c r="AI188">
        <v>0.40531252680258001</v>
      </c>
      <c r="AJ188">
        <v>1577.5598110256201</v>
      </c>
      <c r="AK188">
        <v>67</v>
      </c>
      <c r="AL188">
        <v>2890530066.3400002</v>
      </c>
      <c r="AM188" s="7">
        <v>21902</v>
      </c>
      <c r="AN188" s="7"/>
      <c r="AO188" s="1">
        <f t="shared" si="32"/>
        <v>8.1343024647516533E-3</v>
      </c>
      <c r="AP188" s="5">
        <f t="shared" si="33"/>
        <v>9.3360885229149204</v>
      </c>
      <c r="AQ188" s="3">
        <f t="shared" si="34"/>
        <v>-4.8234841559623501E-4</v>
      </c>
      <c r="AR188" s="16">
        <f t="shared" si="35"/>
        <v>-5.682254053664304E-2</v>
      </c>
      <c r="AU188" s="15">
        <v>1</v>
      </c>
      <c r="AY188" s="15">
        <f t="shared" ref="AY188:AY223" si="36">AY187</f>
        <v>1</v>
      </c>
    </row>
    <row r="189" spans="1:51" x14ac:dyDescent="0.25">
      <c r="A189" t="s">
        <v>37</v>
      </c>
      <c r="B189">
        <v>9.2856966453274197</v>
      </c>
      <c r="C189">
        <v>8.2728926392718598E-3</v>
      </c>
      <c r="D189">
        <v>9.4879898407288898</v>
      </c>
      <c r="E189">
        <v>-19.1804571723858</v>
      </c>
      <c r="F189" s="1">
        <v>0</v>
      </c>
      <c r="G189" s="1">
        <v>0</v>
      </c>
      <c r="H189">
        <v>3.4114859794898602</v>
      </c>
      <c r="I189">
        <v>-118.308126897386</v>
      </c>
      <c r="J189">
        <v>-116.033975970556</v>
      </c>
      <c r="K189">
        <v>-181.90208274099899</v>
      </c>
      <c r="L189">
        <v>-88.402607795961998</v>
      </c>
      <c r="M189">
        <v>68</v>
      </c>
      <c r="N189">
        <v>90.669052166025395</v>
      </c>
      <c r="O189">
        <v>54.822067889158298</v>
      </c>
      <c r="P189">
        <v>131610.95538140001</v>
      </c>
      <c r="Q189">
        <v>184971.06166230899</v>
      </c>
      <c r="R189">
        <v>122.645489304001</v>
      </c>
      <c r="S189">
        <v>697.90428692187004</v>
      </c>
      <c r="T189">
        <v>0.70935540697537902</v>
      </c>
      <c r="U189">
        <v>8.0963137984055703E-2</v>
      </c>
      <c r="V189">
        <v>0.72279676662820802</v>
      </c>
      <c r="W189">
        <v>1.9998294350653201E-2</v>
      </c>
      <c r="X189">
        <v>0.17624180103708201</v>
      </c>
      <c r="Y189" s="1">
        <v>0</v>
      </c>
      <c r="Z189" s="1">
        <v>0</v>
      </c>
      <c r="AA189">
        <v>6.5845969668210905E-4</v>
      </c>
      <c r="AB189">
        <v>7.5432908805953998E-3</v>
      </c>
      <c r="AC189">
        <v>6.4307400135865398E-3</v>
      </c>
      <c r="AD189">
        <v>6.2893615871837695E-5</v>
      </c>
      <c r="AE189">
        <v>0.81446847441202397</v>
      </c>
      <c r="AF189">
        <v>1.1087688231302901E-3</v>
      </c>
      <c r="AG189">
        <v>8.2401568213350899E-6</v>
      </c>
      <c r="AH189">
        <v>6.0621881877106496</v>
      </c>
      <c r="AI189">
        <v>0.41107792827539502</v>
      </c>
      <c r="AJ189">
        <v>1624.4920463053299</v>
      </c>
      <c r="AK189">
        <v>68</v>
      </c>
      <c r="AL189">
        <v>2865828553.4299998</v>
      </c>
      <c r="AM189" s="7">
        <v>21775</v>
      </c>
      <c r="AN189" s="7"/>
      <c r="AO189" s="1">
        <f t="shared" si="32"/>
        <v>8.1979685333989395E-3</v>
      </c>
      <c r="AP189" s="5">
        <f t="shared" si="33"/>
        <v>9.4058985078911093</v>
      </c>
      <c r="AQ189" s="3">
        <f t="shared" si="34"/>
        <v>-1.0959508072250559E-4</v>
      </c>
      <c r="AR189" s="16">
        <f t="shared" si="35"/>
        <v>-1.2779413095181269E-2</v>
      </c>
      <c r="AU189" s="15">
        <v>1</v>
      </c>
      <c r="AY189" s="15">
        <f t="shared" si="36"/>
        <v>1</v>
      </c>
    </row>
    <row r="190" spans="1:51" x14ac:dyDescent="0.25">
      <c r="A190" t="s">
        <v>37</v>
      </c>
      <c r="B190">
        <v>7.6036764995761699</v>
      </c>
      <c r="C190">
        <v>8.3498831775349197E-3</v>
      </c>
      <c r="D190">
        <v>9.5722742410402795</v>
      </c>
      <c r="E190">
        <v>-19.131661653439402</v>
      </c>
      <c r="F190" s="1">
        <v>0</v>
      </c>
      <c r="G190" s="1">
        <v>0</v>
      </c>
      <c r="H190">
        <v>3.4283151635721301</v>
      </c>
      <c r="I190">
        <v>-116.680200559794</v>
      </c>
      <c r="J190">
        <v>-114.402776783844</v>
      </c>
      <c r="K190">
        <v>-181.140183903148</v>
      </c>
      <c r="L190">
        <v>-86.5609124959973</v>
      </c>
      <c r="M190">
        <v>69</v>
      </c>
      <c r="N190">
        <v>90.869337243810804</v>
      </c>
      <c r="O190">
        <v>54.536761367149701</v>
      </c>
      <c r="P190">
        <v>130700.402028817</v>
      </c>
      <c r="Q190">
        <v>182771.446228935</v>
      </c>
      <c r="R190">
        <v>122.43672680499</v>
      </c>
      <c r="S190">
        <v>698.99393216331998</v>
      </c>
      <c r="T190">
        <v>0.72283260636151403</v>
      </c>
      <c r="U190">
        <v>5.1226837156471403E-2</v>
      </c>
      <c r="V190">
        <v>0.82086200875527504</v>
      </c>
      <c r="W190">
        <v>1.09400873830567E-2</v>
      </c>
      <c r="X190">
        <v>0.116971066705196</v>
      </c>
      <c r="Y190" s="1">
        <v>0</v>
      </c>
      <c r="Z190" s="1">
        <v>0</v>
      </c>
      <c r="AA190">
        <v>6.7012320289966799E-4</v>
      </c>
      <c r="AB190">
        <v>7.6128143477762001E-3</v>
      </c>
      <c r="AC190">
        <v>6.48711622576596E-3</v>
      </c>
      <c r="AD190">
        <v>6.0421743152756797E-5</v>
      </c>
      <c r="AE190">
        <v>0.82005083655400901</v>
      </c>
      <c r="AF190">
        <v>1.1444895391084901E-3</v>
      </c>
      <c r="AG190">
        <v>6.4494493423496799E-6</v>
      </c>
      <c r="AH190">
        <v>6.0437228711698303</v>
      </c>
      <c r="AI190">
        <v>0.41774986530990299</v>
      </c>
      <c r="AJ190">
        <v>1716.39036782003</v>
      </c>
      <c r="AK190">
        <v>69</v>
      </c>
      <c r="AL190">
        <v>2812019149.6500001</v>
      </c>
      <c r="AM190" s="7">
        <v>21515</v>
      </c>
      <c r="AN190" s="7"/>
      <c r="AO190" s="1">
        <f t="shared" si="32"/>
        <v>8.3017289677741191E-3</v>
      </c>
      <c r="AP190" s="5">
        <f t="shared" si="33"/>
        <v>9.519566471139429</v>
      </c>
      <c r="AQ190" s="3">
        <f t="shared" si="34"/>
        <v>-1.733147280869346E-3</v>
      </c>
      <c r="AR190" s="16">
        <f t="shared" si="35"/>
        <v>-0.20125811163477703</v>
      </c>
      <c r="AU190" s="15">
        <v>1</v>
      </c>
      <c r="AY190" s="15">
        <f t="shared" si="36"/>
        <v>1</v>
      </c>
    </row>
    <row r="191" spans="1:51" x14ac:dyDescent="0.25">
      <c r="A191" t="s">
        <v>37</v>
      </c>
      <c r="B191">
        <v>9.7839189443733297</v>
      </c>
      <c r="C191">
        <v>8.2876126484273099E-3</v>
      </c>
      <c r="D191">
        <v>9.5041099469286898</v>
      </c>
      <c r="E191">
        <v>-19.390916201377301</v>
      </c>
      <c r="F191" s="1">
        <v>0</v>
      </c>
      <c r="G191" s="1">
        <v>0</v>
      </c>
      <c r="H191">
        <v>3.4469841230230198</v>
      </c>
      <c r="I191">
        <v>-113.702504807477</v>
      </c>
      <c r="J191">
        <v>-111.538569378704</v>
      </c>
      <c r="K191">
        <v>-178.046862653647</v>
      </c>
      <c r="L191">
        <v>-83.647646051457002</v>
      </c>
      <c r="M191">
        <v>70</v>
      </c>
      <c r="N191">
        <v>91.12002691955</v>
      </c>
      <c r="O191">
        <v>54.838892502199997</v>
      </c>
      <c r="P191">
        <v>130995.376089923</v>
      </c>
      <c r="Q191">
        <v>182200.46799641999</v>
      </c>
      <c r="R191">
        <v>122.07012475548601</v>
      </c>
      <c r="S191">
        <v>698.68139765753403</v>
      </c>
      <c r="T191">
        <v>0.73109156223938099</v>
      </c>
      <c r="U191">
        <v>1.5366611659417001E-2</v>
      </c>
      <c r="V191">
        <v>0.91068819304886395</v>
      </c>
      <c r="W191">
        <v>2.9918202747856101E-3</v>
      </c>
      <c r="X191">
        <v>7.0953375016932801E-2</v>
      </c>
      <c r="Y191" s="1">
        <v>0</v>
      </c>
      <c r="Z191" s="1">
        <v>0</v>
      </c>
      <c r="AA191">
        <v>6.7275065308907399E-4</v>
      </c>
      <c r="AB191">
        <v>7.5553581972361101E-3</v>
      </c>
      <c r="AC191">
        <v>6.4272061543306797E-3</v>
      </c>
      <c r="AD191">
        <v>5.3944101116317797E-5</v>
      </c>
      <c r="AE191">
        <v>0.81270214543802599</v>
      </c>
      <c r="AF191">
        <v>1.17353631197776E-3</v>
      </c>
      <c r="AG191">
        <v>5.5309563002535698E-6</v>
      </c>
      <c r="AH191">
        <v>5.9096887871199</v>
      </c>
      <c r="AI191">
        <v>0.41618531291676603</v>
      </c>
      <c r="AJ191">
        <v>1776.5871469676199</v>
      </c>
      <c r="AK191">
        <v>70</v>
      </c>
      <c r="AL191">
        <v>2840634730.5100002</v>
      </c>
      <c r="AM191" s="7">
        <v>21685</v>
      </c>
      <c r="AN191" s="7"/>
      <c r="AO191" s="1">
        <f t="shared" si="32"/>
        <v>8.2734931193975143E-3</v>
      </c>
      <c r="AP191" s="5">
        <f t="shared" si="33"/>
        <v>9.4886474871539903</v>
      </c>
      <c r="AQ191" s="3">
        <f t="shared" si="34"/>
        <v>2.7000966842516232E-4</v>
      </c>
      <c r="AR191" s="16">
        <f t="shared" si="35"/>
        <v>3.1118392544257301E-2</v>
      </c>
      <c r="AU191" s="15">
        <v>1</v>
      </c>
      <c r="AY191" s="15">
        <f t="shared" si="36"/>
        <v>1</v>
      </c>
    </row>
    <row r="192" spans="1:51" x14ac:dyDescent="0.25">
      <c r="A192" t="s">
        <v>37</v>
      </c>
      <c r="B192">
        <v>9.3017047430121504</v>
      </c>
      <c r="C192">
        <v>8.3020618543657304E-3</v>
      </c>
      <c r="D192">
        <v>9.5199309328116701</v>
      </c>
      <c r="E192">
        <v>-19.450169728363299</v>
      </c>
      <c r="F192" s="1">
        <v>0</v>
      </c>
      <c r="G192" s="1">
        <v>0</v>
      </c>
      <c r="H192">
        <v>3.47916679997059</v>
      </c>
      <c r="I192">
        <v>-111.50548573605001</v>
      </c>
      <c r="J192">
        <v>-109.440495196079</v>
      </c>
      <c r="K192">
        <v>-176.47721421903</v>
      </c>
      <c r="L192">
        <v>-81.470916281720804</v>
      </c>
      <c r="M192">
        <v>71</v>
      </c>
      <c r="N192">
        <v>91.185448663518102</v>
      </c>
      <c r="O192">
        <v>54.671922390385497</v>
      </c>
      <c r="P192">
        <v>131061.792717401</v>
      </c>
      <c r="Q192">
        <v>183385.83476355401</v>
      </c>
      <c r="R192">
        <v>121.47553006523199</v>
      </c>
      <c r="S192">
        <v>699.34935838551303</v>
      </c>
      <c r="T192">
        <v>0.73558568279083403</v>
      </c>
      <c r="U192">
        <v>4.4883496871546196E-3</v>
      </c>
      <c r="V192">
        <v>0.969488776505814</v>
      </c>
      <c r="W192">
        <v>1.18663156902446E-3</v>
      </c>
      <c r="X192">
        <v>2.4836242238005901E-2</v>
      </c>
      <c r="Y192" s="1">
        <v>0</v>
      </c>
      <c r="Z192" s="1">
        <v>0</v>
      </c>
      <c r="AA192">
        <v>6.8449296187795801E-4</v>
      </c>
      <c r="AB192">
        <v>7.5611119931102699E-3</v>
      </c>
      <c r="AC192">
        <v>6.42064046229417E-3</v>
      </c>
      <c r="AD192">
        <v>5.0176798780140599E-5</v>
      </c>
      <c r="AE192">
        <v>0.81622755807870995</v>
      </c>
      <c r="AF192">
        <v>1.20990760228676E-3</v>
      </c>
      <c r="AG192">
        <v>6.1965024006486402E-6</v>
      </c>
      <c r="AH192">
        <v>5.84152767432444</v>
      </c>
      <c r="AI192">
        <v>0.41477889347076802</v>
      </c>
      <c r="AJ192">
        <v>1909.0694671132001</v>
      </c>
      <c r="AK192">
        <v>71</v>
      </c>
      <c r="AL192">
        <v>2788208578.27</v>
      </c>
      <c r="AM192" s="7">
        <v>21274</v>
      </c>
      <c r="AN192" s="7"/>
      <c r="AO192" s="1">
        <f t="shared" si="32"/>
        <v>8.3150410264588876E-3</v>
      </c>
      <c r="AP192" s="5">
        <f t="shared" si="33"/>
        <v>9.5341401609910896</v>
      </c>
      <c r="AQ192" s="3">
        <f t="shared" si="34"/>
        <v>-2.1207973955531152E-4</v>
      </c>
      <c r="AR192" s="16">
        <f t="shared" si="35"/>
        <v>-2.4379274276871699E-2</v>
      </c>
      <c r="AU192" s="15">
        <v>1</v>
      </c>
      <c r="AY192" s="15">
        <f t="shared" si="36"/>
        <v>1</v>
      </c>
    </row>
    <row r="193" spans="1:51" x14ac:dyDescent="0.25">
      <c r="A193" t="s">
        <v>37</v>
      </c>
      <c r="B193">
        <v>10.6253008359415</v>
      </c>
      <c r="C193">
        <v>8.3489530372483495E-3</v>
      </c>
      <c r="D193">
        <v>9.5712564114257805</v>
      </c>
      <c r="E193">
        <v>-19.085575867391999</v>
      </c>
      <c r="F193" s="1">
        <v>0</v>
      </c>
      <c r="G193" s="1">
        <v>0</v>
      </c>
      <c r="H193">
        <v>3.5314749322635799</v>
      </c>
      <c r="I193">
        <v>-110.14675970837</v>
      </c>
      <c r="J193">
        <v>-108.18799507334499</v>
      </c>
      <c r="K193">
        <v>-176.92225831163799</v>
      </c>
      <c r="L193">
        <v>-79.7940383606621</v>
      </c>
      <c r="M193">
        <v>72</v>
      </c>
      <c r="N193">
        <v>91.023716155442401</v>
      </c>
      <c r="O193">
        <v>53.901358507314598</v>
      </c>
      <c r="P193">
        <v>129648.788499121</v>
      </c>
      <c r="Q193">
        <v>181693.60242020799</v>
      </c>
      <c r="R193">
        <v>120.584397746378</v>
      </c>
      <c r="S193">
        <v>701.50347740975496</v>
      </c>
      <c r="T193">
        <v>0.73689444282847905</v>
      </c>
      <c r="U193">
        <v>2.7736236879723898E-3</v>
      </c>
      <c r="V193">
        <v>0.98411720938133795</v>
      </c>
      <c r="W193">
        <v>1.6211974411759701E-3</v>
      </c>
      <c r="X193">
        <v>1.14879694895129E-2</v>
      </c>
      <c r="Y193" s="1">
        <v>0</v>
      </c>
      <c r="Z193" s="1">
        <v>0</v>
      </c>
      <c r="AA193">
        <v>7.0946228993012299E-4</v>
      </c>
      <c r="AB193">
        <v>7.59110299123948E-3</v>
      </c>
      <c r="AC193">
        <v>6.3969541897504504E-3</v>
      </c>
      <c r="AD193">
        <v>4.4150748266967101E-5</v>
      </c>
      <c r="AE193">
        <v>0.81867443675616602</v>
      </c>
      <c r="AF193">
        <v>1.24524633122522E-3</v>
      </c>
      <c r="AG193">
        <v>4.18662326374328E-6</v>
      </c>
      <c r="AH193">
        <v>5.8949366194630999</v>
      </c>
      <c r="AI193">
        <v>0.46165730513046999</v>
      </c>
      <c r="AJ193">
        <v>2135.3108460871399</v>
      </c>
      <c r="AK193">
        <v>72</v>
      </c>
      <c r="AL193">
        <v>2656244378.77</v>
      </c>
      <c r="AM193" s="7">
        <v>20488</v>
      </c>
      <c r="AN193" s="7"/>
      <c r="AO193" s="1">
        <f t="shared" si="32"/>
        <v>8.3516628109057932E-3</v>
      </c>
      <c r="AP193" s="5">
        <f t="shared" si="33"/>
        <v>9.5742216207532209</v>
      </c>
      <c r="AQ193" s="3">
        <f t="shared" si="34"/>
        <v>9.6570491090578262E-4</v>
      </c>
      <c r="AR193" s="16">
        <f t="shared" si="35"/>
        <v>0.1097822106927151</v>
      </c>
      <c r="AU193" s="15">
        <v>1</v>
      </c>
      <c r="AY193" s="15">
        <f t="shared" si="36"/>
        <v>1</v>
      </c>
    </row>
    <row r="194" spans="1:51" x14ac:dyDescent="0.25">
      <c r="A194" t="s">
        <v>37</v>
      </c>
      <c r="B194">
        <v>9.2282603565498302</v>
      </c>
      <c r="C194">
        <v>8.5120967117040605E-3</v>
      </c>
      <c r="D194">
        <v>9.7496199896841595</v>
      </c>
      <c r="E194">
        <v>-18.0945457497142</v>
      </c>
      <c r="F194" s="1">
        <v>0</v>
      </c>
      <c r="G194" s="1">
        <v>0</v>
      </c>
      <c r="H194">
        <v>3.5972237496931299</v>
      </c>
      <c r="I194">
        <v>-109.982215662656</v>
      </c>
      <c r="J194">
        <v>-107.98285431798401</v>
      </c>
      <c r="K194">
        <v>-178.53863025897999</v>
      </c>
      <c r="L194">
        <v>-79.244110597216107</v>
      </c>
      <c r="M194">
        <v>73</v>
      </c>
      <c r="N194">
        <v>90.805505724982595</v>
      </c>
      <c r="O194">
        <v>52.715094913259797</v>
      </c>
      <c r="P194">
        <v>127924.98954007401</v>
      </c>
      <c r="Q194">
        <v>180438.608241551</v>
      </c>
      <c r="R194">
        <v>119.58921591380501</v>
      </c>
      <c r="S194">
        <v>703.79650888321396</v>
      </c>
      <c r="T194">
        <v>0.73596003008914401</v>
      </c>
      <c r="U194">
        <v>1.9529441977030699E-3</v>
      </c>
      <c r="V194">
        <v>0.99138439339369899</v>
      </c>
      <c r="W194">
        <v>1.1094970596439799E-3</v>
      </c>
      <c r="X194">
        <v>5.5531653489538603E-3</v>
      </c>
      <c r="Y194" s="1">
        <v>0</v>
      </c>
      <c r="Z194" s="1">
        <v>0</v>
      </c>
      <c r="AA194">
        <v>7.42440287544261E-4</v>
      </c>
      <c r="AB194">
        <v>7.7222921002926799E-3</v>
      </c>
      <c r="AC194">
        <v>6.44833379374566E-3</v>
      </c>
      <c r="AD194">
        <v>4.3906136249898397E-5</v>
      </c>
      <c r="AE194">
        <v>0.83270405166503603</v>
      </c>
      <c r="AF194">
        <v>1.2809360812349999E-3</v>
      </c>
      <c r="AG194">
        <v>3.3785486582823199E-6</v>
      </c>
      <c r="AH194">
        <v>6.0288312809243196</v>
      </c>
      <c r="AI194">
        <v>0.44835470257225601</v>
      </c>
      <c r="AJ194">
        <v>2425.2325380611101</v>
      </c>
      <c r="AK194">
        <v>73</v>
      </c>
      <c r="AL194">
        <v>2453217524.4099998</v>
      </c>
      <c r="AM194" s="7">
        <v>19177</v>
      </c>
      <c r="AN194" s="7"/>
      <c r="AO194" s="1">
        <f t="shared" si="32"/>
        <v>8.471710162524921E-3</v>
      </c>
      <c r="AP194" s="5">
        <f t="shared" si="33"/>
        <v>9.705495782971207</v>
      </c>
      <c r="AQ194" s="3">
        <f t="shared" si="34"/>
        <v>-4.3565774616162803E-4</v>
      </c>
      <c r="AR194" s="16">
        <f t="shared" si="35"/>
        <v>-4.9171669030933063E-2</v>
      </c>
      <c r="AU194" s="15">
        <v>1</v>
      </c>
      <c r="AY194" s="15">
        <f t="shared" si="36"/>
        <v>1</v>
      </c>
    </row>
    <row r="195" spans="1:51" x14ac:dyDescent="0.25">
      <c r="A195" t="s">
        <v>37</v>
      </c>
      <c r="B195">
        <v>9.6323376298845496</v>
      </c>
      <c r="C195">
        <v>8.6464192947004505E-3</v>
      </c>
      <c r="D195">
        <v>9.8962315870306092</v>
      </c>
      <c r="E195">
        <v>-16.772112360018401</v>
      </c>
      <c r="F195" s="1">
        <v>0</v>
      </c>
      <c r="G195" s="1">
        <v>0</v>
      </c>
      <c r="H195">
        <v>3.6648937032773601</v>
      </c>
      <c r="I195">
        <v>-109.438949905217</v>
      </c>
      <c r="J195">
        <v>-107.443975756276</v>
      </c>
      <c r="K195">
        <v>-179.23175694339301</v>
      </c>
      <c r="L195">
        <v>-78.263413939581397</v>
      </c>
      <c r="M195">
        <v>74</v>
      </c>
      <c r="N195">
        <v>90.598087363764805</v>
      </c>
      <c r="O195">
        <v>51.752392557579299</v>
      </c>
      <c r="P195">
        <v>126045.106955772</v>
      </c>
      <c r="Q195">
        <v>178938.56502675</v>
      </c>
      <c r="R195">
        <v>118.449649339247</v>
      </c>
      <c r="S195">
        <v>706.02166102397098</v>
      </c>
      <c r="T195">
        <v>0.73804322782148002</v>
      </c>
      <c r="U195">
        <v>1.8658365726515801E-3</v>
      </c>
      <c r="V195">
        <v>0.99328471614273295</v>
      </c>
      <c r="W195">
        <v>6.7197940721923995E-4</v>
      </c>
      <c r="X195">
        <v>4.1774678773960003E-3</v>
      </c>
      <c r="Y195" s="1">
        <v>0</v>
      </c>
      <c r="Z195" s="1">
        <v>0</v>
      </c>
      <c r="AA195">
        <v>7.7092798108536001E-4</v>
      </c>
      <c r="AB195">
        <v>7.8275215515959101E-3</v>
      </c>
      <c r="AC195">
        <v>6.4847893985422499E-3</v>
      </c>
      <c r="AD195">
        <v>4.4204959420594199E-5</v>
      </c>
      <c r="AE195">
        <v>0.83678184490693197</v>
      </c>
      <c r="AF195">
        <v>1.30828888643096E-3</v>
      </c>
      <c r="AG195">
        <v>3.6940155045186099E-6</v>
      </c>
      <c r="AH195">
        <v>6.1181039495327996</v>
      </c>
      <c r="AI195">
        <v>0.46105619928368002</v>
      </c>
      <c r="AJ195">
        <v>2710.89665835714</v>
      </c>
      <c r="AK195">
        <v>74</v>
      </c>
      <c r="AL195">
        <v>2194445312.0999999</v>
      </c>
      <c r="AM195" s="7">
        <v>17410</v>
      </c>
      <c r="AN195" s="7"/>
      <c r="AO195" s="1">
        <f t="shared" si="32"/>
        <v>8.56400626605857E-3</v>
      </c>
      <c r="AP195" s="5">
        <f t="shared" si="33"/>
        <v>9.8063045931562787</v>
      </c>
      <c r="AQ195" s="3">
        <f t="shared" si="34"/>
        <v>-1.5921735554335487E-4</v>
      </c>
      <c r="AR195" s="16">
        <f t="shared" si="35"/>
        <v>-1.7740318141161837E-2</v>
      </c>
      <c r="AU195" s="15">
        <v>1</v>
      </c>
      <c r="AY195" s="15">
        <f t="shared" si="36"/>
        <v>1</v>
      </c>
    </row>
    <row r="196" spans="1:51" x14ac:dyDescent="0.25">
      <c r="A196" t="s">
        <v>37</v>
      </c>
      <c r="B196">
        <v>9.8087761149052799</v>
      </c>
      <c r="C196">
        <v>8.6813729945988405E-3</v>
      </c>
      <c r="D196">
        <v>9.9343473446860298</v>
      </c>
      <c r="E196">
        <v>-16.545150600715999</v>
      </c>
      <c r="F196" s="1">
        <v>0</v>
      </c>
      <c r="G196" s="1">
        <v>0</v>
      </c>
      <c r="H196">
        <v>3.70631442475886</v>
      </c>
      <c r="I196">
        <v>-109.020392098435</v>
      </c>
      <c r="J196">
        <v>-107.10008556124301</v>
      </c>
      <c r="K196">
        <v>-180.15582600212599</v>
      </c>
      <c r="L196">
        <v>-77.598093370548099</v>
      </c>
      <c r="M196">
        <v>75</v>
      </c>
      <c r="N196">
        <v>90.523325518468297</v>
      </c>
      <c r="O196">
        <v>51.1134402739835</v>
      </c>
      <c r="P196">
        <v>125056.09828802</v>
      </c>
      <c r="Q196">
        <v>177416.51853978101</v>
      </c>
      <c r="R196">
        <v>117.372025866258</v>
      </c>
      <c r="S196">
        <v>707.48730265485199</v>
      </c>
      <c r="T196">
        <v>0.73380056153774897</v>
      </c>
      <c r="U196">
        <v>1.67623124293776E-3</v>
      </c>
      <c r="V196">
        <v>0.99443858900318405</v>
      </c>
      <c r="W196">
        <v>4.7683776530516199E-4</v>
      </c>
      <c r="X196">
        <v>3.4083419885730199E-3</v>
      </c>
      <c r="Y196" s="1">
        <v>0</v>
      </c>
      <c r="Z196" s="1">
        <v>0</v>
      </c>
      <c r="AA196">
        <v>7.8888369109649697E-4</v>
      </c>
      <c r="AB196">
        <v>7.8504606507868099E-3</v>
      </c>
      <c r="AC196">
        <v>6.4579514488840896E-3</v>
      </c>
      <c r="AD196">
        <v>4.01956296379481E-5</v>
      </c>
      <c r="AE196">
        <v>0.84108066363488498</v>
      </c>
      <c r="AF196">
        <v>1.32900805462459E-3</v>
      </c>
      <c r="AG196">
        <v>1.75296511950092E-6</v>
      </c>
      <c r="AH196">
        <v>6.1656774024220802</v>
      </c>
      <c r="AI196">
        <v>0.47384424932647401</v>
      </c>
      <c r="AJ196">
        <v>2894.9724671416802</v>
      </c>
      <c r="AK196">
        <v>75</v>
      </c>
      <c r="AL196">
        <v>2060674387.5899999</v>
      </c>
      <c r="AM196" s="7">
        <v>16478</v>
      </c>
      <c r="AN196" s="7"/>
      <c r="AO196" s="1">
        <f t="shared" si="32"/>
        <v>8.5758431946051754E-3</v>
      </c>
      <c r="AP196" s="5">
        <f t="shared" si="33"/>
        <v>9.8192258051989274</v>
      </c>
      <c r="AQ196" s="3">
        <f t="shared" si="34"/>
        <v>-9.5729247769175962E-6</v>
      </c>
      <c r="AR196" s="16">
        <f t="shared" si="35"/>
        <v>-1.0642071484000537E-3</v>
      </c>
      <c r="AU196" s="15">
        <v>1</v>
      </c>
      <c r="AY196" s="15">
        <f t="shared" si="36"/>
        <v>1</v>
      </c>
    </row>
    <row r="197" spans="1:51" x14ac:dyDescent="0.25">
      <c r="A197" t="s">
        <v>37</v>
      </c>
      <c r="B197">
        <v>10.928867320297501</v>
      </c>
      <c r="C197">
        <v>8.7760851346240596E-3</v>
      </c>
      <c r="D197">
        <v>10.037553269456801</v>
      </c>
      <c r="E197">
        <v>-16.858989114093902</v>
      </c>
      <c r="F197" s="1">
        <v>0</v>
      </c>
      <c r="G197" s="1">
        <v>0</v>
      </c>
      <c r="H197">
        <v>3.75326152013603</v>
      </c>
      <c r="I197">
        <v>-109.03845904544301</v>
      </c>
      <c r="J197">
        <v>-107.37453168485099</v>
      </c>
      <c r="K197">
        <v>-182.64993923909401</v>
      </c>
      <c r="L197">
        <v>-77.3454029628531</v>
      </c>
      <c r="M197">
        <v>76</v>
      </c>
      <c r="N197">
        <v>90.332857102175794</v>
      </c>
      <c r="O197">
        <v>50.095405284556399</v>
      </c>
      <c r="P197">
        <v>123913.587045173</v>
      </c>
      <c r="Q197">
        <v>175915.862607655</v>
      </c>
      <c r="R197">
        <v>115.94918822594001</v>
      </c>
      <c r="S197">
        <v>711.588084899725</v>
      </c>
      <c r="T197">
        <v>0.72710551652536404</v>
      </c>
      <c r="U197">
        <v>1.5716246058246799E-3</v>
      </c>
      <c r="V197">
        <v>0.99647217838870505</v>
      </c>
      <c r="W197">
        <v>4.47962331731413E-4</v>
      </c>
      <c r="X197">
        <v>1.5082346737379699E-3</v>
      </c>
      <c r="Y197" s="1">
        <v>0</v>
      </c>
      <c r="Z197" s="1">
        <v>0</v>
      </c>
      <c r="AA197">
        <v>8.1261418832571496E-4</v>
      </c>
      <c r="AB197">
        <v>7.9285064856386197E-3</v>
      </c>
      <c r="AC197">
        <v>6.4760508408705803E-3</v>
      </c>
      <c r="AD197">
        <v>3.4021783048141802E-5</v>
      </c>
      <c r="AE197">
        <v>0.856398892995482</v>
      </c>
      <c r="AF197">
        <v>1.3582871314204699E-3</v>
      </c>
      <c r="AG197" s="1">
        <v>8.7402618064843497E-7</v>
      </c>
      <c r="AH197">
        <v>6.2749594847866703</v>
      </c>
      <c r="AI197">
        <v>0.492344069750417</v>
      </c>
      <c r="AJ197">
        <v>3159.2038618998599</v>
      </c>
      <c r="AK197">
        <v>76</v>
      </c>
      <c r="AL197">
        <v>1900958338.8599999</v>
      </c>
      <c r="AM197" s="7">
        <v>15341</v>
      </c>
      <c r="AN197" s="7"/>
      <c r="AO197" s="1">
        <f t="shared" si="32"/>
        <v>8.6469521606167658E-3</v>
      </c>
      <c r="AP197" s="5">
        <f t="shared" si="33"/>
        <v>9.8968127691975045</v>
      </c>
      <c r="AQ197" s="3">
        <f t="shared" si="34"/>
        <v>9.5126241622707844E-4</v>
      </c>
      <c r="AR197" s="16">
        <f t="shared" si="35"/>
        <v>0.10428150710419892</v>
      </c>
      <c r="AU197" s="15">
        <v>1</v>
      </c>
      <c r="AY197" s="15">
        <f t="shared" si="36"/>
        <v>1</v>
      </c>
    </row>
    <row r="198" spans="1:51" x14ac:dyDescent="0.25">
      <c r="A198" t="s">
        <v>37</v>
      </c>
      <c r="B198">
        <v>9.3701428212671001</v>
      </c>
      <c r="C198">
        <v>8.8491364836938494E-3</v>
      </c>
      <c r="D198">
        <v>10.117081797514</v>
      </c>
      <c r="E198">
        <v>-17.9887156470474</v>
      </c>
      <c r="F198" s="1">
        <v>0</v>
      </c>
      <c r="G198" s="1">
        <v>0</v>
      </c>
      <c r="H198">
        <v>3.7850455960443701</v>
      </c>
      <c r="I198">
        <v>-108.247149966104</v>
      </c>
      <c r="J198">
        <v>-106.610404676339</v>
      </c>
      <c r="K198">
        <v>-183.080639240306</v>
      </c>
      <c r="L198">
        <v>-76.495365870821303</v>
      </c>
      <c r="M198">
        <v>77</v>
      </c>
      <c r="N198">
        <v>90.367396229156796</v>
      </c>
      <c r="O198">
        <v>49.528893518878</v>
      </c>
      <c r="P198">
        <v>123743.51347838101</v>
      </c>
      <c r="Q198">
        <v>172823.81580833701</v>
      </c>
      <c r="R198">
        <v>114.53897806441699</v>
      </c>
      <c r="S198">
        <v>713.44464785172295</v>
      </c>
      <c r="T198">
        <v>0.728702446580758</v>
      </c>
      <c r="U198">
        <v>5.0848313239407498E-4</v>
      </c>
      <c r="V198">
        <v>0.99766981230482898</v>
      </c>
      <c r="W198">
        <v>5.5332594245114698E-4</v>
      </c>
      <c r="X198">
        <v>1.2683786203248101E-3</v>
      </c>
      <c r="Y198" s="1">
        <v>0</v>
      </c>
      <c r="Z198" s="1">
        <v>0</v>
      </c>
      <c r="AA198">
        <v>8.3143914585462504E-4</v>
      </c>
      <c r="AB198">
        <v>7.9851752524185103E-3</v>
      </c>
      <c r="AC198">
        <v>6.4556787632715704E-3</v>
      </c>
      <c r="AD198">
        <v>3.1401198421742598E-5</v>
      </c>
      <c r="AE198">
        <v>0.85945137302257202</v>
      </c>
      <c r="AF198">
        <v>1.3778027976271299E-3</v>
      </c>
      <c r="AG198">
        <v>1.02440658833265E-6</v>
      </c>
      <c r="AH198">
        <v>6.3163712409519404</v>
      </c>
      <c r="AI198">
        <v>0.503970830550867</v>
      </c>
      <c r="AJ198">
        <v>3311.3500818064699</v>
      </c>
      <c r="AK198">
        <v>77</v>
      </c>
      <c r="AL198">
        <v>1783020285.71</v>
      </c>
      <c r="AM198" s="7">
        <v>14409</v>
      </c>
      <c r="AN198" s="7"/>
      <c r="AO198" s="1">
        <f t="shared" si="32"/>
        <v>8.6649207067533256E-3</v>
      </c>
      <c r="AP198" s="5">
        <f t="shared" si="33"/>
        <v>9.9164085556785473</v>
      </c>
      <c r="AQ198" s="3">
        <f t="shared" si="34"/>
        <v>-4.995666488572352E-4</v>
      </c>
      <c r="AR198" s="16">
        <f t="shared" si="35"/>
        <v>-5.5087054082562203E-2</v>
      </c>
      <c r="AU198" s="15">
        <v>1</v>
      </c>
      <c r="AY198" s="15">
        <f t="shared" si="36"/>
        <v>1</v>
      </c>
    </row>
    <row r="199" spans="1:51" x14ac:dyDescent="0.25">
      <c r="A199" t="s">
        <v>37</v>
      </c>
      <c r="B199">
        <v>9.9020872611976394</v>
      </c>
      <c r="C199">
        <v>8.9555813351386397E-3</v>
      </c>
      <c r="D199">
        <v>10.232849335269499</v>
      </c>
      <c r="E199">
        <v>-19.478884774479699</v>
      </c>
      <c r="F199" s="1">
        <v>0</v>
      </c>
      <c r="G199" s="1">
        <v>0</v>
      </c>
      <c r="H199">
        <v>3.8062531451256998</v>
      </c>
      <c r="I199">
        <v>-107.885100653243</v>
      </c>
      <c r="J199">
        <v>-106.24393990829699</v>
      </c>
      <c r="K199">
        <v>-183.21619263927201</v>
      </c>
      <c r="L199">
        <v>-76.016434244219198</v>
      </c>
      <c r="M199">
        <v>78</v>
      </c>
      <c r="N199">
        <v>90.3957392931339</v>
      </c>
      <c r="O199">
        <v>49.062231487549298</v>
      </c>
      <c r="P199">
        <v>123315.239641072</v>
      </c>
      <c r="Q199">
        <v>171081.675583932</v>
      </c>
      <c r="R199">
        <v>113.03044863604001</v>
      </c>
      <c r="S199">
        <v>713.77499350565404</v>
      </c>
      <c r="T199">
        <v>0.72128502578601095</v>
      </c>
      <c r="U199">
        <v>6.93815806203356E-4</v>
      </c>
      <c r="V199">
        <v>0.99751913401460501</v>
      </c>
      <c r="W199">
        <v>7.3376990068531702E-4</v>
      </c>
      <c r="X199">
        <v>1.05328027850545E-3</v>
      </c>
      <c r="Y199" s="1">
        <v>0</v>
      </c>
      <c r="Z199" s="1">
        <v>0</v>
      </c>
      <c r="AA199">
        <v>8.4119915488878403E-4</v>
      </c>
      <c r="AB199">
        <v>8.0834495855773205E-3</v>
      </c>
      <c r="AC199">
        <v>6.4870616723790601E-3</v>
      </c>
      <c r="AD199">
        <v>3.0300067370678499E-5</v>
      </c>
      <c r="AE199">
        <v>0.86692281351863099</v>
      </c>
      <c r="AF199">
        <v>1.40163725166024E-3</v>
      </c>
      <c r="AG199" s="1">
        <v>5.8999158789158396E-7</v>
      </c>
      <c r="AH199">
        <v>6.3473095443156398</v>
      </c>
      <c r="AI199">
        <v>0.52257772919541001</v>
      </c>
      <c r="AJ199">
        <v>3400.3239362641498</v>
      </c>
      <c r="AK199">
        <v>78</v>
      </c>
      <c r="AL199">
        <v>1604454582.97</v>
      </c>
      <c r="AM199" s="7">
        <v>13011</v>
      </c>
      <c r="AN199" s="7"/>
      <c r="AO199" s="1">
        <f t="shared" si="32"/>
        <v>8.7298980789280844E-3</v>
      </c>
      <c r="AP199" s="5">
        <f t="shared" si="33"/>
        <v>9.9872377090513549</v>
      </c>
      <c r="AQ199" s="3">
        <f t="shared" si="34"/>
        <v>-7.8109774166097365E-5</v>
      </c>
      <c r="AR199" s="16">
        <f t="shared" si="35"/>
        <v>-8.5259258199636978E-3</v>
      </c>
      <c r="AU199" s="15">
        <v>1</v>
      </c>
      <c r="AY199" s="15">
        <f t="shared" si="36"/>
        <v>1</v>
      </c>
    </row>
    <row r="200" spans="1:51" x14ac:dyDescent="0.25">
      <c r="A200" t="s">
        <v>37</v>
      </c>
      <c r="B200">
        <v>11.651107564934501</v>
      </c>
      <c r="C200">
        <v>9.0429150959404295E-3</v>
      </c>
      <c r="D200">
        <v>10.3277298970036</v>
      </c>
      <c r="E200">
        <v>-20.562968783354499</v>
      </c>
      <c r="F200" s="1">
        <v>0</v>
      </c>
      <c r="G200" s="1">
        <v>0</v>
      </c>
      <c r="H200">
        <v>3.81633249712235</v>
      </c>
      <c r="I200">
        <v>-107.998913478565</v>
      </c>
      <c r="J200">
        <v>-105.92800279938</v>
      </c>
      <c r="K200">
        <v>-182.99218534200699</v>
      </c>
      <c r="L200">
        <v>-76.139147967324703</v>
      </c>
      <c r="M200">
        <v>79</v>
      </c>
      <c r="N200">
        <v>90.548654918021995</v>
      </c>
      <c r="O200">
        <v>48.623794179966602</v>
      </c>
      <c r="P200">
        <v>123388.46152809099</v>
      </c>
      <c r="Q200">
        <v>171218.75122601201</v>
      </c>
      <c r="R200">
        <v>112.185442615805</v>
      </c>
      <c r="S200">
        <v>713.35221338101098</v>
      </c>
      <c r="T200">
        <v>0.71964776205940195</v>
      </c>
      <c r="U200">
        <v>6.2020608780283596E-4</v>
      </c>
      <c r="V200">
        <v>0.99791718456442802</v>
      </c>
      <c r="W200">
        <v>4.7747083753672299E-4</v>
      </c>
      <c r="X200">
        <v>9.8513851023193395E-4</v>
      </c>
      <c r="Y200" s="1">
        <v>0</v>
      </c>
      <c r="Z200" s="1">
        <v>0</v>
      </c>
      <c r="AA200">
        <v>8.4618012377369505E-4</v>
      </c>
      <c r="AB200">
        <v>8.1543734758060295E-3</v>
      </c>
      <c r="AC200">
        <v>6.5052974150743804E-3</v>
      </c>
      <c r="AD200">
        <v>4.0517180713248597E-5</v>
      </c>
      <c r="AE200">
        <v>0.87495768795191198</v>
      </c>
      <c r="AF200">
        <v>1.41312806986641E-3</v>
      </c>
      <c r="AG200">
        <v>1.74314157358458E-6</v>
      </c>
      <c r="AH200">
        <v>6.4148915141518597</v>
      </c>
      <c r="AI200">
        <v>0.53227799889219496</v>
      </c>
      <c r="AJ200">
        <v>3403.1579825807698</v>
      </c>
      <c r="AK200">
        <v>79</v>
      </c>
      <c r="AL200">
        <v>1418720530.6500001</v>
      </c>
      <c r="AM200" s="7">
        <v>11498</v>
      </c>
      <c r="AN200" s="7"/>
      <c r="AO200" s="1">
        <f t="shared" si="32"/>
        <v>8.7646056087144868E-3</v>
      </c>
      <c r="AP200" s="5">
        <f t="shared" si="33"/>
        <v>10.025050035753956</v>
      </c>
      <c r="AQ200" s="3">
        <f t="shared" si="34"/>
        <v>1.5053382677965473E-3</v>
      </c>
      <c r="AR200" s="16">
        <f t="shared" si="35"/>
        <v>0.16219944273407827</v>
      </c>
      <c r="AU200" s="15">
        <v>1</v>
      </c>
      <c r="AY200" s="15">
        <f t="shared" si="36"/>
        <v>1</v>
      </c>
    </row>
    <row r="201" spans="1:51" x14ac:dyDescent="0.25">
      <c r="A201" t="s">
        <v>37</v>
      </c>
      <c r="B201">
        <v>10.5786927652895</v>
      </c>
      <c r="C201">
        <v>8.90871102528565E-3</v>
      </c>
      <c r="D201">
        <v>10.181890867501901</v>
      </c>
      <c r="E201">
        <v>-21.649943163628301</v>
      </c>
      <c r="F201" s="1">
        <v>0</v>
      </c>
      <c r="G201" s="1">
        <v>0</v>
      </c>
      <c r="H201">
        <v>3.8233220888513899</v>
      </c>
      <c r="I201">
        <v>-108.459744263977</v>
      </c>
      <c r="J201">
        <v>-105.67930583180301</v>
      </c>
      <c r="K201">
        <v>-182.516401103238</v>
      </c>
      <c r="L201">
        <v>-76.5235660475402</v>
      </c>
      <c r="M201">
        <v>80</v>
      </c>
      <c r="N201">
        <v>90.742087271339699</v>
      </c>
      <c r="O201">
        <v>48.564383148896802</v>
      </c>
      <c r="P201">
        <v>123261.649898149</v>
      </c>
      <c r="Q201">
        <v>168686.710805376</v>
      </c>
      <c r="R201">
        <v>112.139783109878</v>
      </c>
      <c r="S201">
        <v>711.68511074952505</v>
      </c>
      <c r="T201">
        <v>0.71387737713579802</v>
      </c>
      <c r="U201">
        <v>6.7791988762018495E-4</v>
      </c>
      <c r="V201">
        <v>0.99774164126610299</v>
      </c>
      <c r="W201">
        <v>4.9501319692872396E-4</v>
      </c>
      <c r="X201">
        <v>1.0854256493477499E-3</v>
      </c>
      <c r="Y201" s="1">
        <v>0</v>
      </c>
      <c r="Z201" s="1">
        <v>0</v>
      </c>
      <c r="AA201">
        <v>8.4739960960518695E-4</v>
      </c>
      <c r="AB201">
        <v>7.9988756911170602E-3</v>
      </c>
      <c r="AC201">
        <v>6.3621607912389801E-3</v>
      </c>
      <c r="AD201">
        <v>5.9412119630060903E-5</v>
      </c>
      <c r="AE201">
        <v>0.86897185687027201</v>
      </c>
      <c r="AF201">
        <v>1.39613939386676E-3</v>
      </c>
      <c r="AG201">
        <v>2.9582660326960198E-6</v>
      </c>
      <c r="AH201">
        <v>6.39869940111803</v>
      </c>
      <c r="AI201">
        <v>0.53634133003205198</v>
      </c>
      <c r="AJ201">
        <v>3335.9291550432399</v>
      </c>
      <c r="AK201">
        <v>80</v>
      </c>
      <c r="AL201">
        <v>1258624707.1099999</v>
      </c>
      <c r="AM201" s="7">
        <v>10211</v>
      </c>
      <c r="AN201" s="7"/>
      <c r="AO201" s="1">
        <f t="shared" si="32"/>
        <v>8.6056997947109269E-3</v>
      </c>
      <c r="AP201" s="5">
        <f t="shared" si="33"/>
        <v>9.8518097850423096</v>
      </c>
      <c r="AQ201" s="3">
        <f t="shared" si="34"/>
        <v>6.6862556917535523E-4</v>
      </c>
      <c r="AR201" s="16">
        <f t="shared" si="35"/>
        <v>7.3781670181126913E-2</v>
      </c>
      <c r="AU201" s="15">
        <v>1</v>
      </c>
      <c r="AY201" s="15">
        <f t="shared" si="36"/>
        <v>1</v>
      </c>
    </row>
    <row r="202" spans="1:51" x14ac:dyDescent="0.25">
      <c r="A202" t="s">
        <v>37</v>
      </c>
      <c r="B202">
        <v>7.8129405691806397</v>
      </c>
      <c r="C202">
        <v>8.8854798375262601E-3</v>
      </c>
      <c r="D202">
        <v>10.156623563827401</v>
      </c>
      <c r="E202">
        <v>-24.036530088106701</v>
      </c>
      <c r="F202" s="1">
        <v>0</v>
      </c>
      <c r="G202" s="1">
        <v>0</v>
      </c>
      <c r="H202">
        <v>3.83424368417512</v>
      </c>
      <c r="I202">
        <v>-107.984823745272</v>
      </c>
      <c r="J202">
        <v>-105.15263120464</v>
      </c>
      <c r="K202">
        <v>-181.96852880571299</v>
      </c>
      <c r="L202">
        <v>-75.892878878896497</v>
      </c>
      <c r="M202">
        <v>81</v>
      </c>
      <c r="N202">
        <v>90.8328404918947</v>
      </c>
      <c r="O202">
        <v>48.513845362600797</v>
      </c>
      <c r="P202">
        <v>122666.397993562</v>
      </c>
      <c r="Q202">
        <v>165448.837509042</v>
      </c>
      <c r="R202">
        <v>112.08356181154301</v>
      </c>
      <c r="S202">
        <v>712.27946986911695</v>
      </c>
      <c r="T202">
        <v>0.71274580007086696</v>
      </c>
      <c r="U202">
        <v>6.1714862538939195E-4</v>
      </c>
      <c r="V202">
        <v>0.99827156046364396</v>
      </c>
      <c r="W202">
        <v>2.6390409702349397E-4</v>
      </c>
      <c r="X202">
        <v>8.4738681394261296E-4</v>
      </c>
      <c r="Y202" s="1">
        <v>0</v>
      </c>
      <c r="Z202" s="1">
        <v>0</v>
      </c>
      <c r="AA202">
        <v>8.4795021059042898E-4</v>
      </c>
      <c r="AB202">
        <v>7.9753682786144892E-3</v>
      </c>
      <c r="AC202">
        <v>6.3006913610558898E-3</v>
      </c>
      <c r="AD202">
        <v>5.9134683931952799E-5</v>
      </c>
      <c r="AE202">
        <v>0.87488858461531505</v>
      </c>
      <c r="AF202">
        <v>1.4160153131054501E-3</v>
      </c>
      <c r="AG202">
        <v>2.92782596906949E-6</v>
      </c>
      <c r="AH202">
        <v>6.3354132619282302</v>
      </c>
      <c r="AI202">
        <v>0.53778707377024304</v>
      </c>
      <c r="AJ202">
        <v>3433.30742732314</v>
      </c>
      <c r="AK202">
        <v>81</v>
      </c>
      <c r="AL202">
        <v>1028925746.37</v>
      </c>
      <c r="AM202" s="7">
        <v>8388</v>
      </c>
      <c r="AN202" s="7"/>
      <c r="AO202" s="1">
        <f t="shared" si="32"/>
        <v>8.5646568847517687E-3</v>
      </c>
      <c r="AP202" s="5">
        <f t="shared" si="33"/>
        <v>9.8070148537415918</v>
      </c>
      <c r="AQ202" s="3">
        <f t="shared" si="34"/>
        <v>-1.8083822900699029E-3</v>
      </c>
      <c r="AR202" s="15">
        <f t="shared" si="35"/>
        <v>-0.20333142289472206</v>
      </c>
      <c r="AU202" s="15">
        <v>1</v>
      </c>
      <c r="AY202" s="15">
        <f t="shared" si="36"/>
        <v>1</v>
      </c>
    </row>
    <row r="203" spans="1:51" x14ac:dyDescent="0.25">
      <c r="A203" t="s">
        <v>37</v>
      </c>
      <c r="B203">
        <v>9.1214233909341207</v>
      </c>
      <c r="C203">
        <v>8.5496586689570199E-3</v>
      </c>
      <c r="D203">
        <v>9.7906404557052102</v>
      </c>
      <c r="E203">
        <v>-25.670626836065299</v>
      </c>
      <c r="F203" s="1">
        <v>0</v>
      </c>
      <c r="G203" s="1">
        <v>0</v>
      </c>
      <c r="H203">
        <v>3.8517283267560498</v>
      </c>
      <c r="I203">
        <v>-108.25535692207799</v>
      </c>
      <c r="J203">
        <v>-105.06865921997</v>
      </c>
      <c r="K203">
        <v>-181.54141598462201</v>
      </c>
      <c r="L203">
        <v>-76.015015998929101</v>
      </c>
      <c r="M203">
        <v>82</v>
      </c>
      <c r="N203">
        <v>90.894494194386098</v>
      </c>
      <c r="O203">
        <v>48.935873970709103</v>
      </c>
      <c r="P203">
        <v>122156.42813528801</v>
      </c>
      <c r="Q203">
        <v>163312.10809327199</v>
      </c>
      <c r="R203">
        <v>111.963009478109</v>
      </c>
      <c r="S203">
        <v>710.53396410361199</v>
      </c>
      <c r="T203">
        <v>0.71243718819056601</v>
      </c>
      <c r="U203">
        <v>8.4954709516076195E-4</v>
      </c>
      <c r="V203">
        <v>0.99864554721638998</v>
      </c>
      <c r="W203">
        <v>3.0715131614569098E-4</v>
      </c>
      <c r="X203">
        <v>1.9775437230331799E-4</v>
      </c>
      <c r="Y203" s="1">
        <v>0</v>
      </c>
      <c r="Z203" s="1">
        <v>0</v>
      </c>
      <c r="AA203">
        <v>8.4492233027772695E-4</v>
      </c>
      <c r="AB203">
        <v>7.6355560943032804E-3</v>
      </c>
      <c r="AC203">
        <v>6.0606043418258504E-3</v>
      </c>
      <c r="AD203">
        <v>6.5562059625369698E-5</v>
      </c>
      <c r="AE203">
        <v>0.85818448726055396</v>
      </c>
      <c r="AF203">
        <v>1.38709000381735E-3</v>
      </c>
      <c r="AG203">
        <v>3.5246355792404499E-6</v>
      </c>
      <c r="AH203">
        <v>6.1513040974897599</v>
      </c>
      <c r="AI203">
        <v>0.53991590163224301</v>
      </c>
      <c r="AJ203">
        <v>3490.86766052958</v>
      </c>
      <c r="AK203">
        <v>82</v>
      </c>
      <c r="AL203">
        <v>883068818.99000001</v>
      </c>
      <c r="AM203" s="7">
        <v>7229</v>
      </c>
      <c r="AN203" s="7"/>
      <c r="AO203" s="1">
        <f t="shared" si="32"/>
        <v>8.2926166759209278E-3</v>
      </c>
      <c r="AP203" s="5">
        <f t="shared" si="33"/>
        <v>9.509589334224799</v>
      </c>
      <c r="AQ203" s="3">
        <f t="shared" si="34"/>
        <v>-3.5380569479800429E-4</v>
      </c>
      <c r="AR203" s="15">
        <f t="shared" si="35"/>
        <v>-4.0818370767460754E-2</v>
      </c>
      <c r="AU203" s="15">
        <v>1</v>
      </c>
      <c r="AY203" s="15">
        <f t="shared" si="36"/>
        <v>1</v>
      </c>
    </row>
    <row r="204" spans="1:51" x14ac:dyDescent="0.25">
      <c r="A204" t="s">
        <v>37</v>
      </c>
      <c r="B204">
        <v>10.458720175127601</v>
      </c>
      <c r="C204">
        <v>8.1924135631605208E-3</v>
      </c>
      <c r="D204">
        <v>9.3998094333658102</v>
      </c>
      <c r="E204">
        <v>-26.207452061210599</v>
      </c>
      <c r="F204" s="1">
        <v>0</v>
      </c>
      <c r="G204" s="1">
        <v>0</v>
      </c>
      <c r="H204">
        <v>3.86605325971381</v>
      </c>
      <c r="I204">
        <v>-110.604012210284</v>
      </c>
      <c r="J204">
        <v>-107.058198112825</v>
      </c>
      <c r="K204">
        <v>-183.58465224053299</v>
      </c>
      <c r="L204">
        <v>-78.411077441054402</v>
      </c>
      <c r="M204">
        <v>83</v>
      </c>
      <c r="N204">
        <v>91.008816282987297</v>
      </c>
      <c r="O204">
        <v>49.333640372426899</v>
      </c>
      <c r="P204">
        <v>122438.246138337</v>
      </c>
      <c r="Q204">
        <v>163645.85110482899</v>
      </c>
      <c r="R204">
        <v>111.879495475244</v>
      </c>
      <c r="S204">
        <v>708.720936044729</v>
      </c>
      <c r="T204">
        <v>0.70597723570531001</v>
      </c>
      <c r="U204">
        <v>9.1088341731144899E-4</v>
      </c>
      <c r="V204">
        <v>0.99847044013804698</v>
      </c>
      <c r="W204">
        <v>3.4252125406565901E-4</v>
      </c>
      <c r="X204">
        <v>2.7615519057523202E-4</v>
      </c>
      <c r="Y204" s="1">
        <v>0</v>
      </c>
      <c r="Z204" s="1">
        <v>0</v>
      </c>
      <c r="AA204">
        <v>8.4592589799192797E-4</v>
      </c>
      <c r="AB204">
        <v>7.2675429187482599E-3</v>
      </c>
      <c r="AC204">
        <v>5.8245326159018299E-3</v>
      </c>
      <c r="AD204">
        <v>7.4770157547271999E-5</v>
      </c>
      <c r="AE204">
        <v>0.84931791097167497</v>
      </c>
      <c r="AF204">
        <v>1.3424354398738801E-3</v>
      </c>
      <c r="AG204">
        <v>4.07364945366085E-6</v>
      </c>
      <c r="AH204">
        <v>5.9764045503075103</v>
      </c>
      <c r="AI204">
        <v>0.51652131291373005</v>
      </c>
      <c r="AJ204">
        <v>3554.7433158116401</v>
      </c>
      <c r="AK204">
        <v>83</v>
      </c>
      <c r="AL204">
        <v>789481811.10000002</v>
      </c>
      <c r="AM204" s="7">
        <v>6448</v>
      </c>
      <c r="AN204" s="7"/>
      <c r="AO204" s="1">
        <f t="shared" si="32"/>
        <v>8.0128939537676379E-3</v>
      </c>
      <c r="AP204" s="5">
        <f t="shared" si="33"/>
        <v>9.2028271272327373</v>
      </c>
      <c r="AQ204" s="3">
        <f t="shared" si="34"/>
        <v>1.1507317517671124E-3</v>
      </c>
      <c r="AR204" s="15">
        <f t="shared" si="35"/>
        <v>0.13646817771665631</v>
      </c>
      <c r="AU204" s="15">
        <v>1</v>
      </c>
      <c r="AY204" s="15">
        <f t="shared" si="36"/>
        <v>1</v>
      </c>
    </row>
    <row r="205" spans="1:51" x14ac:dyDescent="0.25">
      <c r="A205" t="s">
        <v>37</v>
      </c>
      <c r="B205">
        <v>8.5502402756003093</v>
      </c>
      <c r="C205">
        <v>7.9717525290452992E-3</v>
      </c>
      <c r="D205">
        <v>9.1576284276684099</v>
      </c>
      <c r="E205">
        <v>-26.852299922109001</v>
      </c>
      <c r="F205" s="1">
        <v>0</v>
      </c>
      <c r="G205" s="1">
        <v>0</v>
      </c>
      <c r="H205">
        <v>3.8897532569133699</v>
      </c>
      <c r="I205">
        <v>-112.17442724591299</v>
      </c>
      <c r="J205">
        <v>-107.94032452718101</v>
      </c>
      <c r="K205">
        <v>-184.51700814760699</v>
      </c>
      <c r="L205">
        <v>-79.843888245652593</v>
      </c>
      <c r="M205">
        <v>84</v>
      </c>
      <c r="N205">
        <v>91.128119828721907</v>
      </c>
      <c r="O205">
        <v>49.706948479467002</v>
      </c>
      <c r="P205">
        <v>121939.758442769</v>
      </c>
      <c r="Q205">
        <v>162570.11696531301</v>
      </c>
      <c r="R205">
        <v>111.43441163819401</v>
      </c>
      <c r="S205">
        <v>706.666165587244</v>
      </c>
      <c r="T205">
        <v>0.70773405117673704</v>
      </c>
      <c r="U205">
        <v>7.0173518349454995E-4</v>
      </c>
      <c r="V205">
        <v>0.99843894480402295</v>
      </c>
      <c r="W205">
        <v>4.36257624703195E-4</v>
      </c>
      <c r="X205" s="1">
        <v>4.2306238777865102E-4</v>
      </c>
      <c r="Y205" s="1">
        <v>0</v>
      </c>
      <c r="Z205" s="1">
        <v>0</v>
      </c>
      <c r="AA205">
        <v>8.4713204401370501E-4</v>
      </c>
      <c r="AB205">
        <v>7.0314178649660396E-3</v>
      </c>
      <c r="AC205">
        <v>5.6623803338822897E-3</v>
      </c>
      <c r="AD205">
        <v>8.9079553392213597E-5</v>
      </c>
      <c r="AE205">
        <v>0.83819063831095897</v>
      </c>
      <c r="AF205">
        <v>1.30281276173858E-3</v>
      </c>
      <c r="AG205">
        <v>4.0725911961876098E-6</v>
      </c>
      <c r="AH205">
        <v>5.8280614553105901</v>
      </c>
      <c r="AI205">
        <v>0.50931744433985304</v>
      </c>
      <c r="AJ205">
        <v>3621.0717393999198</v>
      </c>
      <c r="AK205">
        <v>84</v>
      </c>
      <c r="AL205">
        <v>614698322.30999994</v>
      </c>
      <c r="AM205" s="7">
        <v>5041</v>
      </c>
      <c r="AN205" s="7"/>
      <c r="AO205" s="1">
        <f t="shared" si="32"/>
        <v>7.812325139634574E-3</v>
      </c>
      <c r="AP205" s="5">
        <f t="shared" si="33"/>
        <v>8.9822837802253535</v>
      </c>
      <c r="AQ205" s="3">
        <f t="shared" si="34"/>
        <v>-3.9162562480353231E-4</v>
      </c>
      <c r="AR205" s="15">
        <f t="shared" si="35"/>
        <v>-4.8099516247326224E-2</v>
      </c>
      <c r="AU205" s="15">
        <v>1</v>
      </c>
      <c r="AY205" s="15">
        <f t="shared" si="36"/>
        <v>1</v>
      </c>
    </row>
    <row r="206" spans="1:51" x14ac:dyDescent="0.25">
      <c r="A206" t="s">
        <v>37</v>
      </c>
      <c r="B206">
        <v>11.3144601293085</v>
      </c>
      <c r="C206">
        <v>7.8480860723100093E-3</v>
      </c>
      <c r="D206">
        <v>9.02164205916886</v>
      </c>
      <c r="E206">
        <v>-27.5996241432013</v>
      </c>
      <c r="F206" s="1">
        <v>0</v>
      </c>
      <c r="G206" s="1">
        <v>0</v>
      </c>
      <c r="H206">
        <v>3.9404600287396598</v>
      </c>
      <c r="I206">
        <v>-112.49450144639999</v>
      </c>
      <c r="J206">
        <v>-107.306836763615</v>
      </c>
      <c r="K206">
        <v>-183.88864664745299</v>
      </c>
      <c r="L206">
        <v>-79.719237335331897</v>
      </c>
      <c r="M206">
        <v>85</v>
      </c>
      <c r="N206">
        <v>91.141047957138099</v>
      </c>
      <c r="O206">
        <v>49.988711860794901</v>
      </c>
      <c r="P206">
        <v>120386.56057354499</v>
      </c>
      <c r="Q206">
        <v>158391.489620345</v>
      </c>
      <c r="R206">
        <v>110.786705306386</v>
      </c>
      <c r="S206">
        <v>704.31897197824105</v>
      </c>
      <c r="T206">
        <v>0.71192457891601402</v>
      </c>
      <c r="U206">
        <v>2.13493248498651E-4</v>
      </c>
      <c r="V206">
        <v>0.99828888504451196</v>
      </c>
      <c r="W206" s="1">
        <v>4.4508439039194099E-4</v>
      </c>
      <c r="X206" s="1">
        <v>1.0525373165969599E-3</v>
      </c>
      <c r="Y206" s="1">
        <v>0</v>
      </c>
      <c r="Z206" s="1">
        <v>0</v>
      </c>
      <c r="AA206">
        <v>8.5732915084671E-4</v>
      </c>
      <c r="AB206">
        <v>6.8858780318203899E-3</v>
      </c>
      <c r="AC206">
        <v>5.5312975489116697E-3</v>
      </c>
      <c r="AD206">
        <v>1.0222040410020501E-4</v>
      </c>
      <c r="AE206">
        <v>0.82427552151988503</v>
      </c>
      <c r="AF206">
        <v>1.2825108475186899E-3</v>
      </c>
      <c r="AG206">
        <v>2.57367864047634E-6</v>
      </c>
      <c r="AH206">
        <v>5.6645041242187899</v>
      </c>
      <c r="AI206">
        <v>0.50032717077369604</v>
      </c>
      <c r="AJ206">
        <v>3782.93203989835</v>
      </c>
      <c r="AK206">
        <v>85</v>
      </c>
      <c r="AL206">
        <v>438688626.73000002</v>
      </c>
      <c r="AM206" s="7">
        <v>3644</v>
      </c>
      <c r="AN206" s="7"/>
      <c r="AO206" s="1">
        <f t="shared" si="32"/>
        <v>7.6711375472770689E-3</v>
      </c>
      <c r="AP206" s="5">
        <f t="shared" si="33"/>
        <v>8.8267410163423534</v>
      </c>
      <c r="AQ206" s="3">
        <f t="shared" si="34"/>
        <v>2.2850789489525063E-3</v>
      </c>
      <c r="AR206" s="15">
        <f t="shared" si="35"/>
        <v>0.28183891521913185</v>
      </c>
      <c r="AU206" s="15">
        <v>1</v>
      </c>
      <c r="AY206" s="15">
        <f t="shared" si="36"/>
        <v>1</v>
      </c>
    </row>
    <row r="207" spans="1:51" x14ac:dyDescent="0.25">
      <c r="A207" t="s">
        <v>37</v>
      </c>
      <c r="B207">
        <v>10.625636001983899</v>
      </c>
      <c r="C207">
        <v>7.7857663283976497E-3</v>
      </c>
      <c r="D207">
        <v>8.9530432041819097</v>
      </c>
      <c r="E207">
        <v>-31.579582610016399</v>
      </c>
      <c r="F207" s="1">
        <v>0</v>
      </c>
      <c r="G207" s="1">
        <v>0</v>
      </c>
      <c r="H207">
        <v>4.0452766736371801</v>
      </c>
      <c r="I207">
        <v>-106.887095958853</v>
      </c>
      <c r="J207">
        <v>-99.492180485445004</v>
      </c>
      <c r="K207">
        <v>-173.62771417353099</v>
      </c>
      <c r="L207">
        <v>-74.420065808105306</v>
      </c>
      <c r="M207">
        <v>86</v>
      </c>
      <c r="N207">
        <v>90.837284018786406</v>
      </c>
      <c r="O207">
        <v>51.458519943100903</v>
      </c>
      <c r="P207">
        <v>121528.116247454</v>
      </c>
      <c r="Q207">
        <v>164581.771402666</v>
      </c>
      <c r="R207">
        <v>108.26430224836299</v>
      </c>
      <c r="S207">
        <v>694.08761157686695</v>
      </c>
      <c r="T207">
        <v>0.71376980965964199</v>
      </c>
      <c r="U207">
        <v>1.25535992991337E-3</v>
      </c>
      <c r="V207">
        <v>0.99719651362126005</v>
      </c>
      <c r="W207" s="1">
        <v>2.5848405634875602E-4</v>
      </c>
      <c r="X207">
        <v>1.28964239247734E-3</v>
      </c>
      <c r="Y207" s="1">
        <v>0</v>
      </c>
      <c r="Z207" s="1">
        <v>0</v>
      </c>
      <c r="AA207">
        <v>8.4382381351290499E-4</v>
      </c>
      <c r="AB207">
        <v>6.8008203032643199E-3</v>
      </c>
      <c r="AC207">
        <v>5.4551026120365602E-3</v>
      </c>
      <c r="AD207">
        <v>1.38906858146607E-4</v>
      </c>
      <c r="AE207">
        <v>0.78792393177949704</v>
      </c>
      <c r="AF207">
        <v>1.2707178186937001E-3</v>
      </c>
      <c r="AG207">
        <v>2.1923094972284899E-6</v>
      </c>
      <c r="AH207">
        <v>5.2159083604664698</v>
      </c>
      <c r="AI207">
        <v>0.46351849956780999</v>
      </c>
      <c r="AJ207">
        <v>4008.8173210273999</v>
      </c>
      <c r="AK207">
        <v>86</v>
      </c>
      <c r="AL207">
        <v>238681220.31</v>
      </c>
      <c r="AM207" s="7">
        <v>1964</v>
      </c>
      <c r="AN207" s="7"/>
      <c r="AO207" s="1">
        <f t="shared" si="32"/>
        <v>7.5696442442431651E-3</v>
      </c>
      <c r="AP207" s="5">
        <f t="shared" si="33"/>
        <v>8.7147779443739299</v>
      </c>
      <c r="AQ207" s="3">
        <f t="shared" si="34"/>
        <v>1.7480330765106715E-3</v>
      </c>
      <c r="AR207" s="15">
        <f t="shared" si="35"/>
        <v>0.21926640814107912</v>
      </c>
      <c r="AU207" s="15">
        <v>1</v>
      </c>
      <c r="AY207" s="15">
        <f t="shared" si="36"/>
        <v>1</v>
      </c>
    </row>
    <row r="208" spans="1:51" x14ac:dyDescent="0.25">
      <c r="A208" t="s">
        <v>37</v>
      </c>
      <c r="B208">
        <v>10.091309007934401</v>
      </c>
      <c r="C208">
        <v>8.3161146761283992E-3</v>
      </c>
      <c r="D208">
        <v>9.5353154704836101</v>
      </c>
      <c r="E208">
        <v>-38.550335159277203</v>
      </c>
      <c r="F208" s="1">
        <v>0</v>
      </c>
      <c r="G208" s="1">
        <v>0</v>
      </c>
      <c r="H208">
        <v>4.1573697808560297</v>
      </c>
      <c r="I208">
        <v>-102.565386740104</v>
      </c>
      <c r="J208">
        <v>-86.352925211381901</v>
      </c>
      <c r="K208">
        <v>-153.80205465625099</v>
      </c>
      <c r="L208">
        <v>-68.676406268194498</v>
      </c>
      <c r="M208">
        <v>87</v>
      </c>
      <c r="N208">
        <v>90.020518916140702</v>
      </c>
      <c r="O208">
        <v>53.943731682634102</v>
      </c>
      <c r="P208">
        <v>116583.71404011401</v>
      </c>
      <c r="Q208">
        <v>153654.531937758</v>
      </c>
      <c r="R208">
        <v>99.983555105099001</v>
      </c>
      <c r="S208">
        <v>672.92812707257895</v>
      </c>
      <c r="T208">
        <v>0.73962161631475298</v>
      </c>
      <c r="U208" s="1">
        <v>6.2332563818528195E-4</v>
      </c>
      <c r="V208">
        <v>0.99468217502624701</v>
      </c>
      <c r="W208" s="1">
        <v>1.0360494666119E-3</v>
      </c>
      <c r="X208" s="1">
        <v>3.65844986895578E-3</v>
      </c>
      <c r="Y208" s="1">
        <v>0</v>
      </c>
      <c r="Z208" s="1">
        <v>0</v>
      </c>
      <c r="AA208">
        <v>7.9391263172131797E-4</v>
      </c>
      <c r="AB208">
        <v>7.2141816620134502E-3</v>
      </c>
      <c r="AC208">
        <v>5.6757089844134403E-3</v>
      </c>
      <c r="AD208">
        <v>3.0399412338151001E-4</v>
      </c>
      <c r="AE208">
        <v>0.74132401902066103</v>
      </c>
      <c r="AF208">
        <v>1.2425488576129199E-3</v>
      </c>
      <c r="AG208">
        <v>4.0611575561651502E-6</v>
      </c>
      <c r="AH208">
        <v>4.5356222685678604</v>
      </c>
      <c r="AI208">
        <v>0.40138562144673101</v>
      </c>
      <c r="AJ208">
        <v>3531.1276511811702</v>
      </c>
      <c r="AK208">
        <v>87</v>
      </c>
      <c r="AL208">
        <v>122063148.59999999</v>
      </c>
      <c r="AM208" s="7">
        <v>1047</v>
      </c>
      <c r="AN208" s="7"/>
      <c r="AO208" s="1">
        <f t="shared" si="32"/>
        <v>7.7121704737476773E-3</v>
      </c>
      <c r="AP208" s="5">
        <f t="shared" si="33"/>
        <v>8.8719710411917276</v>
      </c>
      <c r="AQ208" s="3">
        <f t="shared" si="34"/>
        <v>1.1132857910453528E-3</v>
      </c>
      <c r="AR208" s="15">
        <f t="shared" si="35"/>
        <v>0.13743709949924332</v>
      </c>
      <c r="AU208" s="15">
        <v>1</v>
      </c>
      <c r="AY208" s="15">
        <f t="shared" si="36"/>
        <v>1</v>
      </c>
    </row>
    <row r="209" spans="1:51" x14ac:dyDescent="0.25">
      <c r="A209" t="s">
        <v>37</v>
      </c>
      <c r="B209">
        <v>2.7504302623035199</v>
      </c>
      <c r="C209">
        <v>8.7514017266880802E-3</v>
      </c>
      <c r="D209">
        <v>10.010666703516801</v>
      </c>
      <c r="E209">
        <v>-42.530410179427903</v>
      </c>
      <c r="F209" s="1">
        <v>0</v>
      </c>
      <c r="G209" s="1">
        <v>0</v>
      </c>
      <c r="H209">
        <v>4.14437312109657</v>
      </c>
      <c r="I209">
        <v>-100.98236117061499</v>
      </c>
      <c r="J209">
        <v>-80.458058500711402</v>
      </c>
      <c r="K209">
        <v>-144.614286785084</v>
      </c>
      <c r="L209">
        <v>-67.902328631426101</v>
      </c>
      <c r="M209">
        <v>88</v>
      </c>
      <c r="N209">
        <v>89.951176818127806</v>
      </c>
      <c r="O209">
        <v>55.1426745270564</v>
      </c>
      <c r="P209">
        <v>119618.16629124001</v>
      </c>
      <c r="Q209">
        <v>163501.82856527899</v>
      </c>
      <c r="R209">
        <v>89.474068690863206</v>
      </c>
      <c r="S209">
        <v>667.34571837229703</v>
      </c>
      <c r="T209">
        <v>0.77949081530916098</v>
      </c>
      <c r="U209" s="1">
        <v>2.61735150241285E-3</v>
      </c>
      <c r="V209">
        <v>0.99557206583573499</v>
      </c>
      <c r="W209" s="1">
        <v>5.85419562372362E-4</v>
      </c>
      <c r="X209" s="1">
        <v>1.2251630994797699E-3</v>
      </c>
      <c r="Y209" s="1">
        <v>0</v>
      </c>
      <c r="Z209" s="1">
        <v>0</v>
      </c>
      <c r="AA209">
        <v>7.78791827525159E-4</v>
      </c>
      <c r="AB209">
        <v>7.5718071710828396E-3</v>
      </c>
      <c r="AC209">
        <v>6.04169313640912E-3</v>
      </c>
      <c r="AD209">
        <v>3.8747118526637003E-4</v>
      </c>
      <c r="AE209">
        <v>0.72853642345195901</v>
      </c>
      <c r="AF209">
        <v>1.22435237838711E-3</v>
      </c>
      <c r="AG209">
        <v>1.3320129898172699E-5</v>
      </c>
      <c r="AH209">
        <v>4.2023577509762102</v>
      </c>
      <c r="AI209">
        <v>0.37267825700158702</v>
      </c>
      <c r="AJ209">
        <v>2758.7823723071801</v>
      </c>
      <c r="AK209">
        <v>88</v>
      </c>
      <c r="AL209">
        <v>105144368.17</v>
      </c>
      <c r="AM209" s="7">
        <v>879</v>
      </c>
      <c r="AN209" s="7"/>
      <c r="AO209" s="1">
        <f t="shared" si="32"/>
        <v>8.0448373423213891E-3</v>
      </c>
      <c r="AP209" s="5">
        <f t="shared" si="33"/>
        <v>9.2379064833912885</v>
      </c>
      <c r="AQ209" s="3">
        <f t="shared" si="34"/>
        <v>-5.7234004052532893E-3</v>
      </c>
      <c r="AR209" s="15">
        <f t="shared" si="35"/>
        <v>-0.70226692949874714</v>
      </c>
      <c r="AU209" s="15">
        <v>1</v>
      </c>
      <c r="AY209" s="15">
        <f t="shared" si="36"/>
        <v>1</v>
      </c>
    </row>
    <row r="210" spans="1:51" x14ac:dyDescent="0.25">
      <c r="A210" t="s">
        <v>37</v>
      </c>
      <c r="B210">
        <v>6.0298935471356598</v>
      </c>
      <c r="C210">
        <v>9.3727673115593102E-3</v>
      </c>
      <c r="D210">
        <v>10.6852570593934</v>
      </c>
      <c r="E210">
        <v>-43.923914703031798</v>
      </c>
      <c r="F210" s="1">
        <v>0</v>
      </c>
      <c r="G210" s="1">
        <v>0</v>
      </c>
      <c r="H210">
        <v>4.1185712451207204</v>
      </c>
      <c r="I210">
        <v>-98.836999459906906</v>
      </c>
      <c r="J210">
        <v>-79.252700404325097</v>
      </c>
      <c r="K210">
        <v>-143.362261130821</v>
      </c>
      <c r="L210">
        <v>-67.397911209685404</v>
      </c>
      <c r="M210">
        <v>89</v>
      </c>
      <c r="N210">
        <v>89.822351795277399</v>
      </c>
      <c r="O210">
        <v>54.389846487500797</v>
      </c>
      <c r="P210">
        <v>125730.83945641</v>
      </c>
      <c r="Q210">
        <v>171074.15326328599</v>
      </c>
      <c r="R210">
        <v>80.855431153491395</v>
      </c>
      <c r="S210">
        <v>670.92875688694198</v>
      </c>
      <c r="T210">
        <v>0.77054901364746797</v>
      </c>
      <c r="U210" s="1">
        <v>1.8039994818407699E-3</v>
      </c>
      <c r="V210">
        <v>0.99664979030805601</v>
      </c>
      <c r="W210" s="1">
        <v>5.0096572406547796E-4</v>
      </c>
      <c r="X210" s="1">
        <v>1.0452444860374001E-3</v>
      </c>
      <c r="Y210" s="1">
        <v>0</v>
      </c>
      <c r="Z210" s="1">
        <v>0</v>
      </c>
      <c r="AA210">
        <v>7.94194746111669E-4</v>
      </c>
      <c r="AB210">
        <v>8.1772733276416799E-3</v>
      </c>
      <c r="AC210">
        <v>6.4898742411855399E-3</v>
      </c>
      <c r="AD210">
        <v>3.8791155638409798E-4</v>
      </c>
      <c r="AE210">
        <v>0.74888055411084797</v>
      </c>
      <c r="AF210">
        <v>1.2612786344914199E-3</v>
      </c>
      <c r="AG210">
        <v>1.3339078117696501E-5</v>
      </c>
      <c r="AH210">
        <v>4.3072315480267704</v>
      </c>
      <c r="AI210">
        <v>0.38787320469770298</v>
      </c>
      <c r="AJ210">
        <v>2361.36106467118</v>
      </c>
      <c r="AK210">
        <v>89</v>
      </c>
      <c r="AL210">
        <v>122587568.47</v>
      </c>
      <c r="AM210" s="7">
        <v>975</v>
      </c>
      <c r="AN210" s="7"/>
      <c r="AO210" s="1">
        <f t="shared" si="32"/>
        <v>8.5453476217886293E-3</v>
      </c>
      <c r="AP210" s="5">
        <f t="shared" si="33"/>
        <v>9.7859333382005804</v>
      </c>
      <c r="AQ210" s="3">
        <f t="shared" si="34"/>
        <v>-3.3759658715960816E-3</v>
      </c>
      <c r="AR210" s="15">
        <f t="shared" si="35"/>
        <v>-0.38382029196977696</v>
      </c>
      <c r="AU210" s="15">
        <v>1</v>
      </c>
      <c r="AY210" s="15">
        <f t="shared" si="36"/>
        <v>1</v>
      </c>
    </row>
    <row r="211" spans="1:51" x14ac:dyDescent="0.25">
      <c r="A211" t="s">
        <v>37</v>
      </c>
      <c r="B211">
        <v>13.430989700179399</v>
      </c>
      <c r="C211">
        <v>9.8868952451143608E-3</v>
      </c>
      <c r="D211">
        <v>11.2399160242168</v>
      </c>
      <c r="E211">
        <v>-45.835588513235699</v>
      </c>
      <c r="F211" s="1">
        <v>0</v>
      </c>
      <c r="G211" s="1">
        <v>0</v>
      </c>
      <c r="H211">
        <v>4.0816453780358897</v>
      </c>
      <c r="I211">
        <v>-98.233978520340997</v>
      </c>
      <c r="J211">
        <v>-80.014193133916294</v>
      </c>
      <c r="K211">
        <v>-144.24221564322499</v>
      </c>
      <c r="L211">
        <v>-67.312494891864901</v>
      </c>
      <c r="M211">
        <v>90</v>
      </c>
      <c r="N211">
        <v>89.961332243613896</v>
      </c>
      <c r="O211">
        <v>53.804760939106799</v>
      </c>
      <c r="P211">
        <v>127787.50928923899</v>
      </c>
      <c r="Q211">
        <v>172060.11355412399</v>
      </c>
      <c r="R211">
        <v>74.156299094374901</v>
      </c>
      <c r="S211">
        <v>673.06127006672</v>
      </c>
      <c r="T211">
        <v>0.74887080558144203</v>
      </c>
      <c r="U211" s="1">
        <v>1.1171187319452399E-3</v>
      </c>
      <c r="V211">
        <v>0.99660873271870898</v>
      </c>
      <c r="W211" s="1">
        <v>1.2870048106053101E-3</v>
      </c>
      <c r="X211" s="1">
        <v>9.8714373874042105E-4</v>
      </c>
      <c r="Y211" s="1">
        <v>0</v>
      </c>
      <c r="Z211" s="1">
        <v>0</v>
      </c>
      <c r="AA211">
        <v>8.0548229871006704E-4</v>
      </c>
      <c r="AB211">
        <v>8.6892632434436706E-3</v>
      </c>
      <c r="AC211">
        <v>6.8475164824113597E-3</v>
      </c>
      <c r="AD211">
        <v>3.80568350971244E-4</v>
      </c>
      <c r="AE211">
        <v>0.76031268705566202</v>
      </c>
      <c r="AF211">
        <v>1.2866864681734E-3</v>
      </c>
      <c r="AG211">
        <v>1.15648953696889E-5</v>
      </c>
      <c r="AH211">
        <v>4.3970914377386503</v>
      </c>
      <c r="AI211">
        <v>0.40243289906003199</v>
      </c>
      <c r="AJ211">
        <v>1881.26139119287</v>
      </c>
      <c r="AK211">
        <v>90</v>
      </c>
      <c r="AL211">
        <v>129448746.91</v>
      </c>
      <c r="AM211" s="7">
        <v>1013</v>
      </c>
      <c r="AN211" s="7"/>
      <c r="AO211" s="1">
        <f t="shared" si="32"/>
        <v>8.9396852492948271E-3</v>
      </c>
      <c r="AP211" s="5">
        <f t="shared" si="33"/>
        <v>10.215569719592777</v>
      </c>
      <c r="AQ211" s="3">
        <f t="shared" si="34"/>
        <v>3.0073983905861239E-3</v>
      </c>
      <c r="AR211" s="15">
        <f t="shared" si="35"/>
        <v>0.31475679466213835</v>
      </c>
      <c r="AU211" s="15">
        <v>1</v>
      </c>
      <c r="AY211" s="15">
        <f t="shared" si="36"/>
        <v>1</v>
      </c>
    </row>
    <row r="212" spans="1:51" x14ac:dyDescent="0.25">
      <c r="A212" t="s">
        <v>37</v>
      </c>
      <c r="B212">
        <v>20.359244502803101</v>
      </c>
      <c r="C212">
        <v>9.9352008868302203E-3</v>
      </c>
      <c r="D212">
        <v>11.291867210027499</v>
      </c>
      <c r="E212">
        <v>-45.560955262229697</v>
      </c>
      <c r="F212" s="1">
        <v>0</v>
      </c>
      <c r="G212" s="1">
        <v>0</v>
      </c>
      <c r="H212">
        <v>4.0772011346164501</v>
      </c>
      <c r="I212">
        <v>-98.262957775493604</v>
      </c>
      <c r="J212">
        <v>-81.0603224141488</v>
      </c>
      <c r="K212">
        <v>-145.52173478779099</v>
      </c>
      <c r="L212">
        <v>-67.727061533533799</v>
      </c>
      <c r="M212">
        <v>91</v>
      </c>
      <c r="N212">
        <v>90.264140038574794</v>
      </c>
      <c r="O212">
        <v>53.522793275059797</v>
      </c>
      <c r="P212">
        <v>129610.83459812999</v>
      </c>
      <c r="Q212">
        <v>175393.528737085</v>
      </c>
      <c r="R212">
        <v>71.083558896749395</v>
      </c>
      <c r="S212">
        <v>675.36313058649</v>
      </c>
      <c r="T212">
        <v>0.75909705126271099</v>
      </c>
      <c r="U212" s="1">
        <v>1.99337054932036E-3</v>
      </c>
      <c r="V212">
        <v>0.99700911080418697</v>
      </c>
      <c r="W212" s="1">
        <v>4.4077153374000397E-4</v>
      </c>
      <c r="X212" s="1">
        <v>5.5674711275229905E-4</v>
      </c>
      <c r="Y212" s="1">
        <v>0</v>
      </c>
      <c r="Z212" s="1">
        <v>0</v>
      </c>
      <c r="AA212">
        <v>8.1069989737579695E-4</v>
      </c>
      <c r="AB212">
        <v>8.7578544365064497E-3</v>
      </c>
      <c r="AC212">
        <v>6.9456432730209301E-3</v>
      </c>
      <c r="AD212">
        <v>3.6020830605160798E-4</v>
      </c>
      <c r="AE212">
        <v>0.78605724819373302</v>
      </c>
      <c r="AF212">
        <v>1.32937575717295E-3</v>
      </c>
      <c r="AG212">
        <v>6.3733409017311297E-6</v>
      </c>
      <c r="AH212">
        <v>4.4452014005410403</v>
      </c>
      <c r="AI212">
        <v>0.41346633012254502</v>
      </c>
      <c r="AJ212">
        <v>1710.7393817330701</v>
      </c>
      <c r="AK212">
        <v>91</v>
      </c>
      <c r="AL212">
        <v>138683593.02000001</v>
      </c>
      <c r="AM212" s="7">
        <v>1070</v>
      </c>
      <c r="AN212" s="7"/>
      <c r="AO212" s="1">
        <f t="shared" si="32"/>
        <v>9.0857189275696769E-3</v>
      </c>
      <c r="AP212" s="5">
        <f t="shared" si="33"/>
        <v>10.37419897310542</v>
      </c>
      <c r="AQ212" s="3">
        <f t="shared" si="34"/>
        <v>9.7058281010194182E-3</v>
      </c>
      <c r="AR212" s="15">
        <f t="shared" si="35"/>
        <v>0.96248833819202817</v>
      </c>
      <c r="AU212" s="15">
        <v>1</v>
      </c>
      <c r="AY212" s="15">
        <f t="shared" si="36"/>
        <v>1</v>
      </c>
    </row>
    <row r="213" spans="1:51" x14ac:dyDescent="0.25">
      <c r="A213" t="s">
        <v>37</v>
      </c>
      <c r="B213">
        <v>5.4731323322907901</v>
      </c>
      <c r="C213">
        <v>9.4399412400657991E-3</v>
      </c>
      <c r="D213">
        <v>10.7579066077887</v>
      </c>
      <c r="E213">
        <v>-45.652215600567501</v>
      </c>
      <c r="F213" s="1">
        <v>0</v>
      </c>
      <c r="G213" s="1">
        <v>0</v>
      </c>
      <c r="H213">
        <v>4.0777233266020199</v>
      </c>
      <c r="I213">
        <v>-97.616261483497198</v>
      </c>
      <c r="J213">
        <v>-81.703165955642106</v>
      </c>
      <c r="K213">
        <v>-145.368747041029</v>
      </c>
      <c r="L213">
        <v>-67.280704201497699</v>
      </c>
      <c r="M213">
        <v>92</v>
      </c>
      <c r="N213">
        <v>90.360673861967499</v>
      </c>
      <c r="O213">
        <v>53.698006362212602</v>
      </c>
      <c r="P213">
        <v>130391.19373271801</v>
      </c>
      <c r="Q213">
        <v>178003.18132122399</v>
      </c>
      <c r="R213">
        <v>70.185557480807802</v>
      </c>
      <c r="S213">
        <v>675.88917942270098</v>
      </c>
      <c r="T213">
        <v>0.76188634892770002</v>
      </c>
      <c r="U213" s="1">
        <v>1.01679677765578E-3</v>
      </c>
      <c r="V213">
        <v>0.99800757748438895</v>
      </c>
      <c r="W213" s="1">
        <v>4.3106576536693103E-4</v>
      </c>
      <c r="X213" s="1">
        <v>5.4455997258789695E-4</v>
      </c>
      <c r="Y213" s="1">
        <v>0</v>
      </c>
      <c r="Z213" s="1">
        <v>0</v>
      </c>
      <c r="AA213">
        <v>8.1339044865464999E-4</v>
      </c>
      <c r="AB213">
        <v>8.3002167335765199E-3</v>
      </c>
      <c r="AC213">
        <v>6.5934112064892497E-3</v>
      </c>
      <c r="AD213">
        <v>3.23736923516552E-4</v>
      </c>
      <c r="AE213">
        <v>0.75656376651776902</v>
      </c>
      <c r="AF213">
        <v>1.28059818051041E-3</v>
      </c>
      <c r="AG213">
        <v>2.7180910603535601E-6</v>
      </c>
      <c r="AH213">
        <v>4.3412289946074702</v>
      </c>
      <c r="AI213">
        <v>0.40705701611491701</v>
      </c>
      <c r="AJ213">
        <v>1568.96359525206</v>
      </c>
      <c r="AK213">
        <v>92</v>
      </c>
      <c r="AL213">
        <v>141474445.19999999</v>
      </c>
      <c r="AM213" s="7">
        <v>1085</v>
      </c>
      <c r="AN213" s="7"/>
      <c r="AO213" s="1">
        <f t="shared" si="32"/>
        <v>8.6873998356543098E-3</v>
      </c>
      <c r="AP213" s="5">
        <f t="shared" si="33"/>
        <v>9.9409179048456249</v>
      </c>
      <c r="AQ213" s="3">
        <f t="shared" si="34"/>
        <v>-4.0078765860486771E-3</v>
      </c>
      <c r="AR213" s="15">
        <f t="shared" si="35"/>
        <v>-0.44943390694103269</v>
      </c>
      <c r="AU213" s="15">
        <v>1</v>
      </c>
      <c r="AY213" s="15">
        <f t="shared" si="36"/>
        <v>1</v>
      </c>
    </row>
    <row r="214" spans="1:51" x14ac:dyDescent="0.25">
      <c r="A214" t="s">
        <v>37</v>
      </c>
      <c r="B214">
        <v>10.326396204338</v>
      </c>
      <c r="C214">
        <v>8.9344233460373207E-3</v>
      </c>
      <c r="D214">
        <v>10.2098491702953</v>
      </c>
      <c r="E214">
        <v>-44.7478693011657</v>
      </c>
      <c r="F214" s="1">
        <v>0</v>
      </c>
      <c r="G214" s="1">
        <v>0</v>
      </c>
      <c r="H214">
        <v>4.0793854182005402</v>
      </c>
      <c r="I214">
        <v>-97.154692989953503</v>
      </c>
      <c r="J214">
        <v>-82.991821639459701</v>
      </c>
      <c r="K214">
        <v>-146.99737942706099</v>
      </c>
      <c r="L214">
        <v>-67.833957002793895</v>
      </c>
      <c r="M214">
        <v>93</v>
      </c>
      <c r="N214">
        <v>90.781978087083203</v>
      </c>
      <c r="O214">
        <v>53.902009822047603</v>
      </c>
      <c r="P214">
        <v>135211.865296167</v>
      </c>
      <c r="Q214">
        <v>182379.576737872</v>
      </c>
      <c r="R214">
        <v>70.495936800083896</v>
      </c>
      <c r="S214">
        <v>679.91262644956601</v>
      </c>
      <c r="T214">
        <v>0.76034845344611501</v>
      </c>
      <c r="U214" s="1">
        <v>9.24278073493011E-4</v>
      </c>
      <c r="V214">
        <v>0.99667987466382502</v>
      </c>
      <c r="W214" s="1">
        <v>3.9103704631426601E-4</v>
      </c>
      <c r="X214" s="1">
        <v>2.00481021636748E-3</v>
      </c>
      <c r="Y214" s="1">
        <v>0</v>
      </c>
      <c r="Z214" s="1">
        <v>0</v>
      </c>
      <c r="AA214">
        <v>8.2013874646623397E-4</v>
      </c>
      <c r="AB214">
        <v>7.8119359940303796E-3</v>
      </c>
      <c r="AC214">
        <v>6.2415074635698998E-3</v>
      </c>
      <c r="AD214">
        <v>2.95077788993653E-4</v>
      </c>
      <c r="AE214">
        <v>0.75441039861814796</v>
      </c>
      <c r="AF214">
        <v>1.2760690350032699E-3</v>
      </c>
      <c r="AG214">
        <v>7.1691014644820599E-6</v>
      </c>
      <c r="AH214">
        <v>4.2634090977152104</v>
      </c>
      <c r="AI214">
        <v>0.40401466851656498</v>
      </c>
      <c r="AJ214">
        <v>1699.8081921169201</v>
      </c>
      <c r="AK214">
        <v>93</v>
      </c>
      <c r="AL214">
        <v>155223221.36000001</v>
      </c>
      <c r="AM214" s="7">
        <v>1148</v>
      </c>
      <c r="AN214" s="7"/>
      <c r="AO214" s="1">
        <f t="shared" si="32"/>
        <v>8.3377152450394044E-3</v>
      </c>
      <c r="AP214" s="5">
        <f t="shared" si="33"/>
        <v>9.5589583421625051</v>
      </c>
      <c r="AQ214" s="3">
        <f t="shared" si="34"/>
        <v>7.0397165331608988E-4</v>
      </c>
      <c r="AR214" s="15">
        <f t="shared" si="35"/>
        <v>8.0284674825968461E-2</v>
      </c>
      <c r="AU214" s="15">
        <v>1</v>
      </c>
      <c r="AY214" s="15">
        <f t="shared" si="36"/>
        <v>1</v>
      </c>
    </row>
    <row r="215" spans="1:51" x14ac:dyDescent="0.25">
      <c r="A215" t="s">
        <v>37</v>
      </c>
      <c r="B215">
        <v>12.378785112072601</v>
      </c>
      <c r="C215">
        <v>8.3373942199477195E-3</v>
      </c>
      <c r="D215">
        <v>9.5586070060774695</v>
      </c>
      <c r="E215">
        <v>-41.6142952016951</v>
      </c>
      <c r="F215" s="1">
        <v>0</v>
      </c>
      <c r="G215" s="1">
        <v>0</v>
      </c>
      <c r="H215">
        <v>4.0924383430726099</v>
      </c>
      <c r="I215">
        <v>-97.706674317530499</v>
      </c>
      <c r="J215">
        <v>-86.590172704474199</v>
      </c>
      <c r="K215">
        <v>-153.37933692964501</v>
      </c>
      <c r="L215">
        <v>-68.895287413178806</v>
      </c>
      <c r="M215">
        <v>94</v>
      </c>
      <c r="N215">
        <v>91.329166192387305</v>
      </c>
      <c r="O215">
        <v>53.7662316384897</v>
      </c>
      <c r="P215">
        <v>137532.025449804</v>
      </c>
      <c r="Q215">
        <v>182627.93405101099</v>
      </c>
      <c r="R215">
        <v>71.942252462655304</v>
      </c>
      <c r="S215">
        <v>687.59531077716497</v>
      </c>
      <c r="T215">
        <v>0.72528841729008997</v>
      </c>
      <c r="U215" s="1">
        <v>6.8001527965938296E-4</v>
      </c>
      <c r="V215">
        <v>0.99755424412822802</v>
      </c>
      <c r="W215" s="1">
        <v>2.94096962838652E-4</v>
      </c>
      <c r="X215" s="1">
        <v>1.4716436292737101E-3</v>
      </c>
      <c r="Y215" s="1">
        <v>0</v>
      </c>
      <c r="Z215" s="1">
        <v>0</v>
      </c>
      <c r="AA215">
        <v>8.38694353753705E-4</v>
      </c>
      <c r="AB215">
        <v>7.2679798442274804E-3</v>
      </c>
      <c r="AC215">
        <v>5.8580645804893498E-3</v>
      </c>
      <c r="AD215">
        <v>2.2373385845229701E-4</v>
      </c>
      <c r="AE215">
        <v>0.75384293522801704</v>
      </c>
      <c r="AF215">
        <v>1.2736681854427999E-3</v>
      </c>
      <c r="AG215">
        <v>6.9606088094564101E-6</v>
      </c>
      <c r="AH215">
        <v>4.2386972441164303</v>
      </c>
      <c r="AI215">
        <v>0.40559578500877502</v>
      </c>
      <c r="AJ215">
        <v>1958.2513194896001</v>
      </c>
      <c r="AK215">
        <v>94</v>
      </c>
      <c r="AL215">
        <v>210974127.03999999</v>
      </c>
      <c r="AM215" s="7">
        <v>1534</v>
      </c>
      <c r="AN215" s="7"/>
      <c r="AO215" s="1">
        <f t="shared" si="32"/>
        <v>7.9704271196858554E-3</v>
      </c>
      <c r="AP215" s="5">
        <f t="shared" si="33"/>
        <v>9.1561719665494969</v>
      </c>
      <c r="AQ215" s="3">
        <f t="shared" si="34"/>
        <v>2.9814131742499552E-3</v>
      </c>
      <c r="AR215" s="15">
        <f t="shared" si="35"/>
        <v>0.35196074924066179</v>
      </c>
      <c r="AU215" s="15">
        <v>1</v>
      </c>
      <c r="AY215" s="15">
        <f t="shared" si="36"/>
        <v>1</v>
      </c>
    </row>
    <row r="216" spans="1:51" x14ac:dyDescent="0.25">
      <c r="A216" t="s">
        <v>37</v>
      </c>
      <c r="B216">
        <v>5.9236261676472601</v>
      </c>
      <c r="C216">
        <v>7.8102613813960699E-3</v>
      </c>
      <c r="D216">
        <v>8.9800119433702701</v>
      </c>
      <c r="E216">
        <v>-34.377963806897</v>
      </c>
      <c r="F216" s="1">
        <v>0</v>
      </c>
      <c r="G216" s="1">
        <v>0</v>
      </c>
      <c r="H216">
        <v>4.1135853387548797</v>
      </c>
      <c r="I216">
        <v>-98.355804676616202</v>
      </c>
      <c r="J216">
        <v>-89.847100096786093</v>
      </c>
      <c r="K216">
        <v>-158.75391324706601</v>
      </c>
      <c r="L216">
        <v>-69.473633259316898</v>
      </c>
      <c r="M216">
        <v>95</v>
      </c>
      <c r="N216">
        <v>91.854346050701295</v>
      </c>
      <c r="O216">
        <v>54.022245998192602</v>
      </c>
      <c r="P216">
        <v>137131.72287366501</v>
      </c>
      <c r="Q216">
        <v>180517.63409088599</v>
      </c>
      <c r="R216">
        <v>71.537834846641601</v>
      </c>
      <c r="S216">
        <v>692.75513951258597</v>
      </c>
      <c r="T216">
        <v>0.71673335987308495</v>
      </c>
      <c r="U216" s="1">
        <v>1.01492644577844E-3</v>
      </c>
      <c r="V216">
        <v>0.99831867493649495</v>
      </c>
      <c r="W216" s="1">
        <v>4.1817029356669801E-4</v>
      </c>
      <c r="X216" s="1">
        <v>2.48228324159296E-4</v>
      </c>
      <c r="Y216" s="1">
        <v>0</v>
      </c>
      <c r="Z216" s="1">
        <v>0</v>
      </c>
      <c r="AA216">
        <v>8.4929038879229398E-4</v>
      </c>
      <c r="AB216">
        <v>6.7909945705959896E-3</v>
      </c>
      <c r="AC216">
        <v>5.5180694539706601E-3</v>
      </c>
      <c r="AD216">
        <v>1.6346270866921401E-4</v>
      </c>
      <c r="AE216">
        <v>0.740865891902872</v>
      </c>
      <c r="AF216">
        <v>1.24308524266223E-3</v>
      </c>
      <c r="AG216">
        <v>6.4857824385836801E-6</v>
      </c>
      <c r="AH216">
        <v>4.1849960438194103</v>
      </c>
      <c r="AI216">
        <v>0.40494673380139901</v>
      </c>
      <c r="AJ216">
        <v>2151.0326774557998</v>
      </c>
      <c r="AK216">
        <v>95</v>
      </c>
      <c r="AL216">
        <v>308272113.01999998</v>
      </c>
      <c r="AM216" s="7">
        <v>2248</v>
      </c>
      <c r="AN216" s="7"/>
      <c r="AO216" s="1">
        <f t="shared" si="32"/>
        <v>7.6104450854251847E-3</v>
      </c>
      <c r="AP216" s="5">
        <f t="shared" si="33"/>
        <v>8.7598028282026892</v>
      </c>
      <c r="AQ216" s="3">
        <f t="shared" si="34"/>
        <v>-2.534766261440221E-3</v>
      </c>
      <c r="AR216" s="15">
        <f t="shared" si="35"/>
        <v>-0.32377174648545681</v>
      </c>
      <c r="AU216" s="15">
        <v>1</v>
      </c>
      <c r="AY216" s="15">
        <f t="shared" si="36"/>
        <v>1</v>
      </c>
    </row>
    <row r="217" spans="1:51" x14ac:dyDescent="0.25">
      <c r="A217" t="s">
        <v>37</v>
      </c>
      <c r="B217">
        <v>15.795318107626301</v>
      </c>
      <c r="C217">
        <v>7.5434687198749602E-3</v>
      </c>
      <c r="D217">
        <v>8.6858817882913506</v>
      </c>
      <c r="E217">
        <v>-28.754898859627701</v>
      </c>
      <c r="F217" s="1">
        <v>0</v>
      </c>
      <c r="G217" s="1">
        <v>0</v>
      </c>
      <c r="H217">
        <v>4.1511017880233201</v>
      </c>
      <c r="I217">
        <v>-97.815462437668202</v>
      </c>
      <c r="J217">
        <v>-88.8413395035588</v>
      </c>
      <c r="K217">
        <v>-155.35495648838901</v>
      </c>
      <c r="L217">
        <v>-69.571681965190706</v>
      </c>
      <c r="M217">
        <v>96</v>
      </c>
      <c r="N217">
        <v>92.400747783481194</v>
      </c>
      <c r="O217">
        <v>55.440562832835099</v>
      </c>
      <c r="P217">
        <v>140435.84539750899</v>
      </c>
      <c r="Q217">
        <v>183727.096258595</v>
      </c>
      <c r="R217">
        <v>65.545154168961105</v>
      </c>
      <c r="S217">
        <v>688.94572859592301</v>
      </c>
      <c r="T217">
        <v>0.72184779930327003</v>
      </c>
      <c r="U217" s="1">
        <v>1.2627046787108201E-3</v>
      </c>
      <c r="V217">
        <v>0.99850899010121297</v>
      </c>
      <c r="W217" s="1">
        <v>2.2830522007600499E-4</v>
      </c>
      <c r="X217" s="1">
        <v>0</v>
      </c>
      <c r="Y217" s="1">
        <v>0</v>
      </c>
      <c r="Z217" s="1">
        <v>0</v>
      </c>
      <c r="AA217">
        <v>8.4338760219820701E-4</v>
      </c>
      <c r="AB217">
        <v>6.5034534209007702E-3</v>
      </c>
      <c r="AC217">
        <v>5.3911796688201601E-3</v>
      </c>
      <c r="AD217">
        <v>1.8470211715005999E-4</v>
      </c>
      <c r="AE217">
        <v>0.708062919423741</v>
      </c>
      <c r="AF217">
        <v>1.18915898818843E-3</v>
      </c>
      <c r="AG217">
        <v>1.1879243018220801E-5</v>
      </c>
      <c r="AH217">
        <v>3.9308753260350402</v>
      </c>
      <c r="AI217">
        <v>0.38245403857103299</v>
      </c>
      <c r="AJ217">
        <v>1932.6391730002799</v>
      </c>
      <c r="AK217">
        <v>96</v>
      </c>
      <c r="AL217">
        <v>293230045.19</v>
      </c>
      <c r="AM217" s="7">
        <v>2088</v>
      </c>
      <c r="AN217" s="7"/>
      <c r="AO217" s="1">
        <f t="shared" si="32"/>
        <v>7.4237262592067969E-3</v>
      </c>
      <c r="AP217" s="5">
        <f t="shared" si="33"/>
        <v>8.5535865924563304</v>
      </c>
      <c r="AQ217" s="3">
        <f t="shared" si="34"/>
        <v>6.8007742904218522E-3</v>
      </c>
      <c r="AR217" s="15">
        <f t="shared" si="35"/>
        <v>0.84663099354797855</v>
      </c>
      <c r="AU217" s="15">
        <v>1</v>
      </c>
      <c r="AY217" s="15">
        <f t="shared" si="36"/>
        <v>1</v>
      </c>
    </row>
    <row r="218" spans="1:51" x14ac:dyDescent="0.25">
      <c r="A218" t="s">
        <v>37</v>
      </c>
      <c r="B218">
        <v>9.8036688442872393</v>
      </c>
      <c r="C218">
        <v>7.5222453546815102E-3</v>
      </c>
      <c r="D218">
        <v>8.6624463538305498</v>
      </c>
      <c r="E218">
        <v>-27.074356421830998</v>
      </c>
      <c r="F218" s="1">
        <v>0</v>
      </c>
      <c r="G218" s="1">
        <v>0</v>
      </c>
      <c r="H218">
        <v>4.2322936541867504</v>
      </c>
      <c r="I218">
        <v>-95.592218459693399</v>
      </c>
      <c r="J218">
        <v>-82.533041508568203</v>
      </c>
      <c r="K218">
        <v>-145.61731470903601</v>
      </c>
      <c r="L218">
        <v>-67.808325580017495</v>
      </c>
      <c r="M218">
        <v>97</v>
      </c>
      <c r="N218">
        <v>92.198023035395906</v>
      </c>
      <c r="O218">
        <v>57.225190979094897</v>
      </c>
      <c r="P218">
        <v>142532.50074177701</v>
      </c>
      <c r="Q218">
        <v>185336.74543956801</v>
      </c>
      <c r="R218">
        <v>54.943138986791702</v>
      </c>
      <c r="S218">
        <v>676.95186707575795</v>
      </c>
      <c r="T218">
        <v>0.68781746871507499</v>
      </c>
      <c r="U218" s="1">
        <v>1.1750006447254499E-3</v>
      </c>
      <c r="V218">
        <v>0.99882499935527402</v>
      </c>
      <c r="W218" s="1">
        <v>0</v>
      </c>
      <c r="X218" s="1">
        <v>0</v>
      </c>
      <c r="Y218" s="1">
        <v>0</v>
      </c>
      <c r="Z218" s="1">
        <v>0</v>
      </c>
      <c r="AA218">
        <v>8.1778711908261502E-4</v>
      </c>
      <c r="AB218">
        <v>6.4133849827770198E-3</v>
      </c>
      <c r="AC218">
        <v>5.3256923294823502E-3</v>
      </c>
      <c r="AD218">
        <v>2.7497950611463697E-4</v>
      </c>
      <c r="AE218">
        <v>0.65599146236745798</v>
      </c>
      <c r="AF218">
        <v>1.1048686627440701E-3</v>
      </c>
      <c r="AG218">
        <v>1.6025369648475999E-5</v>
      </c>
      <c r="AH218">
        <v>3.56234855593129</v>
      </c>
      <c r="AI218">
        <v>0.34668011396110199</v>
      </c>
      <c r="AJ218">
        <v>1473.51108455954</v>
      </c>
      <c r="AK218">
        <v>97</v>
      </c>
      <c r="AL218">
        <v>203678943.56</v>
      </c>
      <c r="AM218" s="7">
        <v>1429</v>
      </c>
      <c r="AN218" s="7"/>
      <c r="AO218" s="1">
        <f t="shared" si="32"/>
        <v>7.2483481113090348E-3</v>
      </c>
      <c r="AP218" s="5">
        <f t="shared" si="33"/>
        <v>8.3595062272277421</v>
      </c>
      <c r="AQ218" s="3">
        <f t="shared" si="34"/>
        <v>1.3132437756298004E-3</v>
      </c>
      <c r="AR218" s="15">
        <f t="shared" si="35"/>
        <v>0.17275692819699273</v>
      </c>
      <c r="AU218" s="15">
        <v>1</v>
      </c>
      <c r="AY218" s="15">
        <f t="shared" si="36"/>
        <v>1</v>
      </c>
    </row>
    <row r="219" spans="1:51" x14ac:dyDescent="0.25">
      <c r="A219" t="s">
        <v>37</v>
      </c>
      <c r="B219">
        <v>11.737937082810699</v>
      </c>
      <c r="C219">
        <v>7.4326570929139297E-3</v>
      </c>
      <c r="D219">
        <v>8.5634597153801604</v>
      </c>
      <c r="E219">
        <v>-27.567644888497</v>
      </c>
      <c r="F219" s="1">
        <v>0</v>
      </c>
      <c r="G219" s="1">
        <v>0</v>
      </c>
      <c r="H219">
        <v>4.3034758475324102</v>
      </c>
      <c r="I219">
        <v>-92.133525386303901</v>
      </c>
      <c r="J219">
        <v>-77.684776605648693</v>
      </c>
      <c r="K219">
        <v>-139.09026741993699</v>
      </c>
      <c r="L219">
        <v>-65.125671392759799</v>
      </c>
      <c r="M219">
        <v>98</v>
      </c>
      <c r="N219">
        <v>92.027737451356799</v>
      </c>
      <c r="O219">
        <v>58.593352364085298</v>
      </c>
      <c r="P219">
        <v>146846.17597894699</v>
      </c>
      <c r="Q219">
        <v>188668.83185420901</v>
      </c>
      <c r="R219">
        <v>52.781953343624799</v>
      </c>
      <c r="S219">
        <v>672.55889170906903</v>
      </c>
      <c r="T219">
        <v>0.69378518858633897</v>
      </c>
      <c r="U219" s="1">
        <v>1.3323958952347001E-3</v>
      </c>
      <c r="V219">
        <v>0.99715178784622904</v>
      </c>
      <c r="W219" s="1">
        <v>0</v>
      </c>
      <c r="X219" s="1">
        <v>1.51581625853534E-3</v>
      </c>
      <c r="Y219" s="1">
        <v>0</v>
      </c>
      <c r="Z219" s="1">
        <v>0</v>
      </c>
      <c r="AA219">
        <v>8.0975870192269601E-4</v>
      </c>
      <c r="AB219">
        <v>6.2984144329900496E-3</v>
      </c>
      <c r="AC219">
        <v>5.2591708109565602E-3</v>
      </c>
      <c r="AD219">
        <v>3.1035429034542402E-4</v>
      </c>
      <c r="AE219">
        <v>0.61815899117198903</v>
      </c>
      <c r="AF219">
        <v>1.05355112569347E-3</v>
      </c>
      <c r="AG219">
        <v>1.4118079060855299E-5</v>
      </c>
      <c r="AH219">
        <v>3.2004345873058901</v>
      </c>
      <c r="AI219">
        <v>0.31068008042627299</v>
      </c>
      <c r="AJ219">
        <v>1520.3344858591399</v>
      </c>
      <c r="AK219">
        <v>98</v>
      </c>
      <c r="AL219">
        <v>139503867.18000001</v>
      </c>
      <c r="AM219" s="7">
        <v>950</v>
      </c>
      <c r="AN219" s="7"/>
      <c r="AO219" s="1">
        <f t="shared" si="32"/>
        <v>7.1224806385727264E-3</v>
      </c>
      <c r="AP219" s="5">
        <f t="shared" si="33"/>
        <v>8.2199836700431188</v>
      </c>
      <c r="AQ219" s="3">
        <f t="shared" si="34"/>
        <v>3.2285588769918709E-3</v>
      </c>
      <c r="AR219" s="15">
        <f t="shared" si="35"/>
        <v>0.42797571795530431</v>
      </c>
      <c r="AU219" s="15">
        <v>1</v>
      </c>
      <c r="AY219" s="15">
        <f t="shared" si="36"/>
        <v>1</v>
      </c>
    </row>
    <row r="220" spans="1:51" x14ac:dyDescent="0.25">
      <c r="A220" t="s">
        <v>37</v>
      </c>
      <c r="B220">
        <v>18.297853922030701</v>
      </c>
      <c r="C220">
        <v>7.7842543564324903E-3</v>
      </c>
      <c r="D220">
        <v>8.9513783024468498</v>
      </c>
      <c r="E220">
        <v>-31.4708870833101</v>
      </c>
      <c r="F220" s="1">
        <v>0</v>
      </c>
      <c r="G220" s="1">
        <v>0</v>
      </c>
      <c r="H220">
        <v>4.3939587498436703</v>
      </c>
      <c r="I220">
        <v>-91.863488394220298</v>
      </c>
      <c r="J220">
        <v>-70.407764489033696</v>
      </c>
      <c r="K220">
        <v>-130.34817242102699</v>
      </c>
      <c r="L220">
        <v>-64.428068967138302</v>
      </c>
      <c r="M220">
        <v>99</v>
      </c>
      <c r="N220">
        <v>91.124613654798196</v>
      </c>
      <c r="O220">
        <v>58.055374744546803</v>
      </c>
      <c r="P220">
        <v>144532.15538461501</v>
      </c>
      <c r="Q220">
        <v>182482.934273274</v>
      </c>
      <c r="R220">
        <v>52.603624765098303</v>
      </c>
      <c r="S220">
        <v>658.15935834723405</v>
      </c>
      <c r="T220">
        <v>0.70770370484080702</v>
      </c>
      <c r="U220" s="1">
        <v>0</v>
      </c>
      <c r="V220">
        <v>1</v>
      </c>
      <c r="W220" s="1">
        <v>0</v>
      </c>
      <c r="X220" s="1">
        <v>0</v>
      </c>
      <c r="Y220" s="1">
        <v>0</v>
      </c>
      <c r="Z220" s="1">
        <v>0</v>
      </c>
      <c r="AA220">
        <v>7.9488873286747699E-4</v>
      </c>
      <c r="AB220">
        <v>6.4617859458019102E-3</v>
      </c>
      <c r="AC220">
        <v>5.2811277622564004E-3</v>
      </c>
      <c r="AD220">
        <v>4.9900032021078496E-4</v>
      </c>
      <c r="AE220">
        <v>0.62946249669390397</v>
      </c>
      <c r="AF220">
        <v>1.0844536457196999E-3</v>
      </c>
      <c r="AG220">
        <v>2.8571542955045099E-5</v>
      </c>
      <c r="AH220">
        <v>3.23756565242615</v>
      </c>
      <c r="AI220">
        <v>0.31883492584197298</v>
      </c>
      <c r="AJ220">
        <v>1517.5541930999</v>
      </c>
      <c r="AK220">
        <v>99</v>
      </c>
      <c r="AL220">
        <v>73277802.780000001</v>
      </c>
      <c r="AM220" s="7">
        <v>507</v>
      </c>
      <c r="AN220" s="7"/>
      <c r="AO220" s="1">
        <f t="shared" si="32"/>
        <v>7.1604701408435776E-3</v>
      </c>
      <c r="AP220" s="5">
        <f t="shared" si="33"/>
        <v>8.2621150720433292</v>
      </c>
      <c r="AQ220" s="3">
        <f t="shared" si="34"/>
        <v>9.5393422398122978E-3</v>
      </c>
      <c r="AR220" s="15">
        <f t="shared" si="35"/>
        <v>1.2146694596333432</v>
      </c>
      <c r="AU220" s="15">
        <v>1</v>
      </c>
      <c r="AY220" s="15">
        <f t="shared" si="36"/>
        <v>1</v>
      </c>
    </row>
    <row r="221" spans="1:51" x14ac:dyDescent="0.25">
      <c r="A221" t="s">
        <v>37</v>
      </c>
      <c r="B221">
        <v>0.67897798266444098</v>
      </c>
      <c r="C221">
        <v>8.0826213199003197E-3</v>
      </c>
      <c r="D221">
        <v>9.2793837761568199</v>
      </c>
      <c r="E221">
        <v>-40.691201229965301</v>
      </c>
      <c r="F221" s="1">
        <v>0</v>
      </c>
      <c r="G221" s="1">
        <v>0</v>
      </c>
      <c r="H221">
        <v>4.4922071775951302</v>
      </c>
      <c r="I221">
        <v>-93.578367460233693</v>
      </c>
      <c r="J221">
        <v>-63.832919548081797</v>
      </c>
      <c r="K221">
        <v>-121.924377065163</v>
      </c>
      <c r="L221">
        <v>-64.244742080081295</v>
      </c>
      <c r="M221">
        <v>100</v>
      </c>
      <c r="N221">
        <v>89.996042424405601</v>
      </c>
      <c r="O221">
        <v>58.261232956561599</v>
      </c>
      <c r="P221">
        <v>135218.545275229</v>
      </c>
      <c r="Q221">
        <v>174220.76714636301</v>
      </c>
      <c r="R221">
        <v>52.0238488373409</v>
      </c>
      <c r="S221">
        <v>647.94415675136304</v>
      </c>
      <c r="T221">
        <v>0.79482985811748497</v>
      </c>
      <c r="U221" s="1">
        <v>0</v>
      </c>
      <c r="V221">
        <v>1</v>
      </c>
      <c r="W221" s="1">
        <v>0</v>
      </c>
      <c r="X221" s="1">
        <v>0</v>
      </c>
      <c r="Y221" s="1">
        <v>0</v>
      </c>
      <c r="Z221" s="1">
        <v>0</v>
      </c>
      <c r="AA221">
        <v>7.90463963663238E-4</v>
      </c>
      <c r="AB221">
        <v>6.6378718753347301E-3</v>
      </c>
      <c r="AC221">
        <v>5.3300905005093796E-3</v>
      </c>
      <c r="AD221">
        <v>6.1518070308972696E-4</v>
      </c>
      <c r="AE221">
        <v>0.61241539772130704</v>
      </c>
      <c r="AF221">
        <v>1.0564722615015001E-3</v>
      </c>
      <c r="AG221">
        <v>3.8955725943089897E-5</v>
      </c>
      <c r="AH221">
        <v>3.0714953489667298</v>
      </c>
      <c r="AI221">
        <v>0.305032515238847</v>
      </c>
      <c r="AJ221">
        <v>1508.30433741822</v>
      </c>
      <c r="AK221">
        <v>100</v>
      </c>
      <c r="AL221">
        <v>29477642.870000001</v>
      </c>
      <c r="AM221" s="7">
        <v>218</v>
      </c>
      <c r="AN221" s="7"/>
      <c r="AO221" s="1">
        <f t="shared" si="32"/>
        <v>7.1770267256741176E-3</v>
      </c>
      <c r="AP221" s="5">
        <f t="shared" si="33"/>
        <v>8.2804712320722942</v>
      </c>
      <c r="AQ221" s="3">
        <f t="shared" si="34"/>
        <v>-6.6094432575860666E-3</v>
      </c>
      <c r="AR221" s="15">
        <f t="shared" si="35"/>
        <v>-0.91800249482969121</v>
      </c>
      <c r="AU221" s="15">
        <v>1</v>
      </c>
      <c r="AY221" s="15">
        <f t="shared" si="36"/>
        <v>1</v>
      </c>
    </row>
    <row r="222" spans="1:51" x14ac:dyDescent="0.25">
      <c r="A222" t="s">
        <v>37</v>
      </c>
      <c r="B222">
        <v>0.37435805072709699</v>
      </c>
      <c r="C222">
        <v>8.4359963134054E-3</v>
      </c>
      <c r="D222">
        <v>9.6664602466192502</v>
      </c>
      <c r="E222">
        <v>-44.417362178170499</v>
      </c>
      <c r="F222" s="1">
        <v>0</v>
      </c>
      <c r="G222" s="1">
        <v>0</v>
      </c>
      <c r="H222">
        <v>4.5992275125208399</v>
      </c>
      <c r="I222">
        <v>-98.595142216422801</v>
      </c>
      <c r="J222">
        <v>-58.341227187832402</v>
      </c>
      <c r="K222">
        <v>-117.50910981782501</v>
      </c>
      <c r="L222">
        <v>-65.691582556038497</v>
      </c>
      <c r="M222">
        <v>101</v>
      </c>
      <c r="N222">
        <v>88.632746706908804</v>
      </c>
      <c r="O222">
        <v>57.011580063587601</v>
      </c>
      <c r="P222">
        <v>121153.18948387</v>
      </c>
      <c r="Q222">
        <v>156145.812705616</v>
      </c>
      <c r="R222">
        <v>51.931285113393301</v>
      </c>
      <c r="S222">
        <v>625.57386481586104</v>
      </c>
      <c r="T222">
        <v>0.87910584407193704</v>
      </c>
      <c r="U222" s="1">
        <v>0</v>
      </c>
      <c r="V222">
        <v>1</v>
      </c>
      <c r="W222" s="1">
        <v>0</v>
      </c>
      <c r="X222" s="1">
        <v>0</v>
      </c>
      <c r="Y222" s="1">
        <v>0</v>
      </c>
      <c r="Z222" s="1">
        <v>0</v>
      </c>
      <c r="AA222">
        <v>8.0315311699916895E-4</v>
      </c>
      <c r="AB222">
        <v>6.7908515553631301E-3</v>
      </c>
      <c r="AC222">
        <v>5.3507752853031399E-3</v>
      </c>
      <c r="AD222">
        <v>8.0719970137269005E-4</v>
      </c>
      <c r="AE222">
        <v>0.63191344658887605</v>
      </c>
      <c r="AF222" s="1">
        <v>1.08255303606301E-3</v>
      </c>
      <c r="AG222">
        <v>3.4927759584881098E-5</v>
      </c>
      <c r="AH222">
        <v>3.0978459114430299</v>
      </c>
      <c r="AI222">
        <v>0.31094297951455402</v>
      </c>
      <c r="AJ222">
        <v>1569.6470531115201</v>
      </c>
      <c r="AK222">
        <v>101</v>
      </c>
      <c r="AL222">
        <v>18778744.370000001</v>
      </c>
      <c r="AM222" s="7">
        <v>155</v>
      </c>
      <c r="AN222" s="7"/>
      <c r="AO222" s="1">
        <f t="shared" si="32"/>
        <v>7.2364814383653192E-3</v>
      </c>
      <c r="AP222" s="5">
        <f t="shared" si="33"/>
        <v>8.3463604710367516</v>
      </c>
      <c r="AQ222" s="3">
        <f t="shared" si="34"/>
        <v>-6.9239798403287894E-3</v>
      </c>
      <c r="AR222" s="15">
        <f t="shared" si="35"/>
        <v>-0.95514715042248877</v>
      </c>
      <c r="AU222" s="15">
        <v>1</v>
      </c>
      <c r="AY222" s="15">
        <f t="shared" si="36"/>
        <v>1</v>
      </c>
    </row>
    <row r="223" spans="1:51" x14ac:dyDescent="0.25">
      <c r="A223" t="s">
        <v>37</v>
      </c>
      <c r="B223">
        <v>0.58885906437504598</v>
      </c>
      <c r="C223">
        <v>8.9361846633823801E-3</v>
      </c>
      <c r="D223">
        <v>10.2117640474694</v>
      </c>
      <c r="E223">
        <v>-49.473185865597102</v>
      </c>
      <c r="F223" s="1">
        <v>0</v>
      </c>
      <c r="G223" s="1">
        <v>0</v>
      </c>
      <c r="H223">
        <v>4.6323214564581203</v>
      </c>
      <c r="I223">
        <v>-100.857105736848</v>
      </c>
      <c r="J223">
        <v>-53.0775664434356</v>
      </c>
      <c r="K223">
        <v>-116.29650689968101</v>
      </c>
      <c r="L223">
        <v>-64.283860927002706</v>
      </c>
      <c r="M223">
        <v>102</v>
      </c>
      <c r="N223">
        <v>89.413237299663393</v>
      </c>
      <c r="O223">
        <v>55.577734886278201</v>
      </c>
      <c r="P223">
        <v>108210.82520000001</v>
      </c>
      <c r="Q223">
        <v>137092.10981384301</v>
      </c>
      <c r="R223">
        <v>51.7676227830854</v>
      </c>
      <c r="S223">
        <v>609.24169865400802</v>
      </c>
      <c r="T223">
        <v>0.91273061745397299</v>
      </c>
      <c r="U223" s="1">
        <v>0</v>
      </c>
      <c r="V223">
        <v>1</v>
      </c>
      <c r="W223" s="1">
        <v>0</v>
      </c>
      <c r="X223" s="1">
        <v>0</v>
      </c>
      <c r="Y223" s="1">
        <v>0</v>
      </c>
      <c r="Z223" s="1">
        <v>0</v>
      </c>
      <c r="AA223">
        <v>8.5700366866288305E-4</v>
      </c>
      <c r="AB223">
        <v>7.1077156124209001E-3</v>
      </c>
      <c r="AC223">
        <v>5.5893741402043501E-3</v>
      </c>
      <c r="AD223">
        <v>9.5102907707061805E-4</v>
      </c>
      <c r="AE223">
        <v>0.69904267549745103</v>
      </c>
      <c r="AF223" s="1">
        <v>1.2173867361671201E-3</v>
      </c>
      <c r="AG223">
        <v>2.0450219909089002E-5</v>
      </c>
      <c r="AH223">
        <v>3.2943905176725199</v>
      </c>
      <c r="AI223">
        <v>0.33165475445049297</v>
      </c>
      <c r="AJ223">
        <v>1754.47008355603</v>
      </c>
      <c r="AK223">
        <v>102</v>
      </c>
      <c r="AL223">
        <v>10821082.52</v>
      </c>
      <c r="AM223" s="7">
        <v>100</v>
      </c>
      <c r="AN223" s="7"/>
      <c r="AO223" s="1">
        <f t="shared" si="32"/>
        <v>7.6637645450343536E-3</v>
      </c>
      <c r="AP223" s="5">
        <f t="shared" si="33"/>
        <v>8.8186116777002947</v>
      </c>
      <c r="AQ223" s="3">
        <f t="shared" si="34"/>
        <v>-7.1717192424708273E-3</v>
      </c>
      <c r="AR223" s="15">
        <f t="shared" si="35"/>
        <v>-0.93322542301481537</v>
      </c>
      <c r="AU223" s="15">
        <v>1</v>
      </c>
      <c r="AY223" s="15">
        <f t="shared" si="36"/>
        <v>1</v>
      </c>
    </row>
    <row r="224" spans="1:51" x14ac:dyDescent="0.25">
      <c r="A224" t="s">
        <v>37</v>
      </c>
      <c r="B224">
        <v>0.514635475650848</v>
      </c>
      <c r="C224">
        <v>9.2114664612636503E-3</v>
      </c>
      <c r="D224">
        <v>10.510586479773499</v>
      </c>
      <c r="E224">
        <v>-47.777245401082098</v>
      </c>
      <c r="F224" s="1">
        <v>0</v>
      </c>
      <c r="G224" s="1">
        <v>0</v>
      </c>
      <c r="H224">
        <v>4.6607454043025296</v>
      </c>
      <c r="I224">
        <v>-99.792849549572196</v>
      </c>
      <c r="J224">
        <v>-49.758891572850501</v>
      </c>
      <c r="K224">
        <v>-111.57215568129</v>
      </c>
      <c r="L224">
        <v>-63.833222053188003</v>
      </c>
      <c r="M224">
        <v>103</v>
      </c>
      <c r="N224">
        <v>87.656871443531301</v>
      </c>
      <c r="O224">
        <v>55.045077216296299</v>
      </c>
      <c r="P224">
        <v>109300.37315789401</v>
      </c>
      <c r="Q224">
        <v>158573.451225903</v>
      </c>
      <c r="R224">
        <v>51.146570785772198</v>
      </c>
      <c r="S224">
        <v>609.39143118445202</v>
      </c>
      <c r="T224">
        <v>0.84987236693066803</v>
      </c>
      <c r="U224" s="1">
        <v>0</v>
      </c>
      <c r="V224">
        <v>1</v>
      </c>
      <c r="W224" s="1">
        <v>0</v>
      </c>
      <c r="X224" s="1">
        <v>0</v>
      </c>
      <c r="Y224" s="1">
        <v>0</v>
      </c>
      <c r="Z224" s="1">
        <v>0</v>
      </c>
      <c r="AA224">
        <v>8.5646774717590998E-4</v>
      </c>
      <c r="AB224">
        <v>7.2150202087368004E-3</v>
      </c>
      <c r="AC224">
        <v>5.7394143353491998E-3</v>
      </c>
      <c r="AD224">
        <v>1.0933593241507101E-3</v>
      </c>
      <c r="AE224">
        <v>0.69767853482893305</v>
      </c>
      <c r="AF224">
        <v>1.23057049864428E-3</v>
      </c>
      <c r="AG224">
        <v>4.6660896536708903E-5</v>
      </c>
      <c r="AH224">
        <v>3.2538171707975998</v>
      </c>
      <c r="AI224">
        <v>0.33079187482998501</v>
      </c>
      <c r="AJ224">
        <v>1570.9766081759899</v>
      </c>
      <c r="AK224">
        <v>103</v>
      </c>
      <c r="AL224">
        <v>10383535.449999999</v>
      </c>
      <c r="AM224" s="7">
        <v>95</v>
      </c>
      <c r="AN224" s="7"/>
      <c r="AO224" s="1">
        <f t="shared" ref="AO224:AO235" si="37">AA224+AC224*AY224+AF224*AU224</f>
        <v>7.8264525811693898E-3</v>
      </c>
      <c r="AP224" s="5">
        <f t="shared" si="33"/>
        <v>8.9978342266216487</v>
      </c>
      <c r="AQ224" s="3">
        <f t="shared" ref="AQ224:AQ235" si="38">(1-(1-B224/100)^(1/12))- AO224</f>
        <v>-7.3965747676319627E-3</v>
      </c>
      <c r="AR224" s="15">
        <f t="shared" ref="AR224:AR235" si="39">B224/AP224-1</f>
        <v>-0.94280451687716027</v>
      </c>
      <c r="AU224" s="15">
        <v>1</v>
      </c>
      <c r="AY224" s="15">
        <f t="shared" ref="AY224:AY235" si="40">AY223</f>
        <v>1</v>
      </c>
    </row>
    <row r="225" spans="1:51" x14ac:dyDescent="0.25">
      <c r="A225" t="s">
        <v>37</v>
      </c>
      <c r="B225">
        <v>0.60544751951988596</v>
      </c>
      <c r="C225">
        <v>9.3267908615823104E-3</v>
      </c>
      <c r="D225">
        <v>10.635501635235499</v>
      </c>
      <c r="E225">
        <v>-60.894863168195201</v>
      </c>
      <c r="F225" s="1">
        <v>0</v>
      </c>
      <c r="G225" s="1">
        <v>0</v>
      </c>
      <c r="H225">
        <v>4.5513536051625403</v>
      </c>
      <c r="I225">
        <v>-102.08289590555</v>
      </c>
      <c r="J225">
        <v>-54.210967788474001</v>
      </c>
      <c r="K225">
        <v>-119.529043887314</v>
      </c>
      <c r="L225">
        <v>-65.298517745638605</v>
      </c>
      <c r="M225">
        <v>104</v>
      </c>
      <c r="N225">
        <v>88.841320366824505</v>
      </c>
      <c r="O225">
        <v>53.915556249153497</v>
      </c>
      <c r="P225">
        <v>107998.749789473</v>
      </c>
      <c r="Q225">
        <v>142452.768627741</v>
      </c>
      <c r="R225">
        <v>51.605711575084101</v>
      </c>
      <c r="S225">
        <v>616.51700036102602</v>
      </c>
      <c r="T225">
        <v>0.80722621971326602</v>
      </c>
      <c r="U225" s="1">
        <v>0</v>
      </c>
      <c r="V225">
        <v>1</v>
      </c>
      <c r="W225" s="1">
        <v>0</v>
      </c>
      <c r="X225" s="1">
        <v>0</v>
      </c>
      <c r="Y225" s="1">
        <v>0</v>
      </c>
      <c r="Z225" s="1">
        <v>0</v>
      </c>
      <c r="AA225">
        <v>8.6768823014590497E-4</v>
      </c>
      <c r="AB225">
        <v>7.4629974677718003E-3</v>
      </c>
      <c r="AC225">
        <v>5.8077628907524303E-3</v>
      </c>
      <c r="AD225">
        <v>9.6637904915764699E-4</v>
      </c>
      <c r="AE225">
        <v>0.74596112044288898</v>
      </c>
      <c r="AF225">
        <v>1.2883532567995301E-3</v>
      </c>
      <c r="AG225">
        <v>2.9545387778382598E-5</v>
      </c>
      <c r="AH225">
        <v>3.4555597377296099</v>
      </c>
      <c r="AI225">
        <v>0.35549318229277499</v>
      </c>
      <c r="AJ225">
        <v>1197.40679561503</v>
      </c>
      <c r="AK225">
        <v>104</v>
      </c>
      <c r="AL225">
        <v>10259881.23</v>
      </c>
      <c r="AM225" s="7">
        <v>95</v>
      </c>
      <c r="AO225" s="1">
        <f t="shared" si="37"/>
        <v>7.9638043776978657E-3</v>
      </c>
      <c r="AP225" s="5">
        <f t="shared" si="33"/>
        <v>9.1488940707057367</v>
      </c>
      <c r="AQ225" s="3">
        <f t="shared" si="38"/>
        <v>-7.4578592572280018E-3</v>
      </c>
      <c r="AR225" s="15">
        <f t="shared" si="39"/>
        <v>-0.93382287358004334</v>
      </c>
      <c r="AU225" s="15">
        <v>1</v>
      </c>
      <c r="AY225" s="15">
        <f t="shared" si="40"/>
        <v>1</v>
      </c>
    </row>
    <row r="226" spans="1:51" x14ac:dyDescent="0.25">
      <c r="A226" t="s">
        <v>37</v>
      </c>
      <c r="B226">
        <v>23.219815462917801</v>
      </c>
      <c r="C226">
        <v>9.2712947794605805E-3</v>
      </c>
      <c r="D226">
        <v>10.575410281905301</v>
      </c>
      <c r="E226">
        <v>-61.794666099054403</v>
      </c>
      <c r="F226" s="1">
        <v>0</v>
      </c>
      <c r="G226" s="1">
        <v>0</v>
      </c>
      <c r="H226">
        <v>4.5501477287198204</v>
      </c>
      <c r="I226">
        <v>-105.80546262796901</v>
      </c>
      <c r="J226">
        <v>-57.737082384047497</v>
      </c>
      <c r="K226">
        <v>-117.301770119327</v>
      </c>
      <c r="L226">
        <v>-66.806672598210895</v>
      </c>
      <c r="M226">
        <v>105</v>
      </c>
      <c r="N226">
        <v>89.023304435329294</v>
      </c>
      <c r="O226">
        <v>57.286979685286298</v>
      </c>
      <c r="P226">
        <v>100435.934705882</v>
      </c>
      <c r="Q226">
        <v>122733.44371025301</v>
      </c>
      <c r="R226">
        <v>51.422942873658997</v>
      </c>
      <c r="S226">
        <v>606.288989839073</v>
      </c>
      <c r="T226">
        <v>0.86509516952497201</v>
      </c>
      <c r="U226" s="1">
        <v>0</v>
      </c>
      <c r="V226">
        <v>1</v>
      </c>
      <c r="W226" s="1">
        <v>0</v>
      </c>
      <c r="X226" s="1">
        <v>0</v>
      </c>
      <c r="Y226" s="1">
        <v>0</v>
      </c>
      <c r="Z226" s="1">
        <v>0</v>
      </c>
      <c r="AA226">
        <v>8.9441208850804695E-4</v>
      </c>
      <c r="AB226">
        <v>7.4267252546899301E-3</v>
      </c>
      <c r="AC226">
        <v>5.88772074513915E-3</v>
      </c>
      <c r="AD226">
        <v>9.4781395100512799E-4</v>
      </c>
      <c r="AE226">
        <v>0.64886539879323801</v>
      </c>
      <c r="AF226">
        <v>1.11416704663014E-3</v>
      </c>
      <c r="AG226">
        <v>2.3961357971171501E-6</v>
      </c>
      <c r="AH226">
        <v>2.7523146944504302</v>
      </c>
      <c r="AI226">
        <v>0.28067654697438299</v>
      </c>
      <c r="AJ226">
        <v>986.46957870784297</v>
      </c>
      <c r="AK226">
        <v>105</v>
      </c>
      <c r="AL226">
        <v>10244465.34</v>
      </c>
      <c r="AM226" s="7">
        <v>102</v>
      </c>
      <c r="AO226" s="1">
        <f t="shared" si="37"/>
        <v>7.8962998802773361E-3</v>
      </c>
      <c r="AP226" s="5">
        <f t="shared" si="33"/>
        <v>9.0746812057166615</v>
      </c>
      <c r="AQ226" s="3">
        <f t="shared" si="38"/>
        <v>1.3881692201656092E-2</v>
      </c>
      <c r="AR226" s="15">
        <f t="shared" si="39"/>
        <v>1.5587472371250142</v>
      </c>
      <c r="AU226" s="15">
        <v>1</v>
      </c>
      <c r="AY226" s="15">
        <f t="shared" si="40"/>
        <v>1</v>
      </c>
    </row>
    <row r="227" spans="1:51" x14ac:dyDescent="0.25">
      <c r="A227" t="s">
        <v>37</v>
      </c>
      <c r="B227">
        <v>0.60066783464585105</v>
      </c>
      <c r="C227">
        <v>9.2676946910439997E-3</v>
      </c>
      <c r="D227">
        <v>10.571510814426899</v>
      </c>
      <c r="E227">
        <v>-59.181474693779599</v>
      </c>
      <c r="F227" s="1">
        <v>0</v>
      </c>
      <c r="G227" s="1">
        <v>0</v>
      </c>
      <c r="H227">
        <v>4.5501628210417602</v>
      </c>
      <c r="I227">
        <v>-103.82534222714899</v>
      </c>
      <c r="J227">
        <v>-56.839485523556803</v>
      </c>
      <c r="K227">
        <v>-116.43093017385</v>
      </c>
      <c r="L227">
        <v>-66.752612018506298</v>
      </c>
      <c r="M227">
        <v>106</v>
      </c>
      <c r="N227">
        <v>89.417469593369404</v>
      </c>
      <c r="O227">
        <v>57.702278851086298</v>
      </c>
      <c r="P227">
        <v>107083.91491666601</v>
      </c>
      <c r="Q227">
        <v>131720.96904799101</v>
      </c>
      <c r="R227">
        <v>51.3510562614617</v>
      </c>
      <c r="S227">
        <v>608.46374760272795</v>
      </c>
      <c r="T227">
        <v>0.81541182353376096</v>
      </c>
      <c r="U227" s="1">
        <v>0</v>
      </c>
      <c r="V227">
        <v>1</v>
      </c>
      <c r="W227" s="1">
        <v>0</v>
      </c>
      <c r="X227" s="1">
        <v>0</v>
      </c>
      <c r="Y227" s="1">
        <v>0</v>
      </c>
      <c r="Z227" s="1">
        <v>0</v>
      </c>
      <c r="AA227">
        <v>8.7868482053039397E-4</v>
      </c>
      <c r="AB227">
        <v>7.47045835590485E-3</v>
      </c>
      <c r="AC227">
        <v>5.9207674982472702E-3</v>
      </c>
      <c r="AD227">
        <v>9.12006037314556E-4</v>
      </c>
      <c r="AE227">
        <v>0.64308410629328105</v>
      </c>
      <c r="AF227">
        <v>1.1038511973824E-3</v>
      </c>
      <c r="AG227">
        <v>6.5166697041183898E-6</v>
      </c>
      <c r="AH227">
        <v>2.73211854424224</v>
      </c>
      <c r="AI227">
        <v>0.28254528782888499</v>
      </c>
      <c r="AJ227">
        <v>1064.5834897811999</v>
      </c>
      <c r="AK227">
        <v>106</v>
      </c>
      <c r="AL227">
        <v>12850069.789999999</v>
      </c>
      <c r="AM227" s="7">
        <v>120</v>
      </c>
      <c r="AO227" s="1">
        <f t="shared" si="37"/>
        <v>7.9033035161600648E-3</v>
      </c>
      <c r="AP227" s="5">
        <f t="shared" si="33"/>
        <v>9.0823834219361359</v>
      </c>
      <c r="AQ227" s="3">
        <f t="shared" si="38"/>
        <v>-7.4013636129508283E-3</v>
      </c>
      <c r="AR227" s="15">
        <f t="shared" si="39"/>
        <v>-0.93386451477096921</v>
      </c>
      <c r="AU227" s="15">
        <v>1</v>
      </c>
      <c r="AY227" s="15">
        <f t="shared" si="40"/>
        <v>1</v>
      </c>
    </row>
    <row r="228" spans="1:51" x14ac:dyDescent="0.25">
      <c r="A228" t="s">
        <v>37</v>
      </c>
      <c r="B228">
        <v>1.58404923008581</v>
      </c>
      <c r="C228">
        <v>9.1054434661359193E-3</v>
      </c>
      <c r="D228">
        <v>10.3956050713844</v>
      </c>
      <c r="E228">
        <v>-63.426046514801797</v>
      </c>
      <c r="F228" s="1">
        <v>0</v>
      </c>
      <c r="G228" s="1">
        <v>0</v>
      </c>
      <c r="H228">
        <v>4.50594738849904</v>
      </c>
      <c r="I228">
        <v>-105.302683734225</v>
      </c>
      <c r="J228">
        <v>-61.825913541725797</v>
      </c>
      <c r="K228">
        <v>-123.27365538991</v>
      </c>
      <c r="L228">
        <v>-68.733799603820998</v>
      </c>
      <c r="M228">
        <v>107</v>
      </c>
      <c r="N228">
        <v>88.978470180139894</v>
      </c>
      <c r="O228">
        <v>56.215991223604398</v>
      </c>
      <c r="P228">
        <v>107038.621492537</v>
      </c>
      <c r="Q228">
        <v>148351.60523536301</v>
      </c>
      <c r="R228">
        <v>51.138234068209698</v>
      </c>
      <c r="S228">
        <v>613.66101758745197</v>
      </c>
      <c r="T228">
        <v>0.84248570864567995</v>
      </c>
      <c r="U228" s="1">
        <v>0</v>
      </c>
      <c r="V228">
        <v>1</v>
      </c>
      <c r="W228" s="1">
        <v>0</v>
      </c>
      <c r="X228" s="1">
        <v>0</v>
      </c>
      <c r="Y228" s="1">
        <v>0</v>
      </c>
      <c r="Z228" s="1">
        <v>0</v>
      </c>
      <c r="AA228">
        <v>8.8647127822957198E-4</v>
      </c>
      <c r="AB228">
        <v>7.40459133090477E-3</v>
      </c>
      <c r="AC228">
        <v>5.9913648315441104E-3</v>
      </c>
      <c r="AD228">
        <v>8.0964530027363604E-4</v>
      </c>
      <c r="AE228">
        <v>0.67143639280116296</v>
      </c>
      <c r="AF228">
        <v>1.12843623129272E-3</v>
      </c>
      <c r="AG228">
        <v>4.4294927305803601E-6</v>
      </c>
      <c r="AH228">
        <v>2.9678357052470501</v>
      </c>
      <c r="AI228">
        <v>0.31584069946531601</v>
      </c>
      <c r="AJ228">
        <v>1016.49179428963</v>
      </c>
      <c r="AK228">
        <v>107</v>
      </c>
      <c r="AL228">
        <v>14343175.279999999</v>
      </c>
      <c r="AM228" s="7">
        <v>134</v>
      </c>
      <c r="AO228" s="1">
        <f t="shared" si="37"/>
        <v>8.0062723410664026E-3</v>
      </c>
      <c r="AP228" s="5">
        <f t="shared" si="33"/>
        <v>9.1955538981832401</v>
      </c>
      <c r="AQ228" s="3">
        <f t="shared" si="38"/>
        <v>-6.6765493949098829E-3</v>
      </c>
      <c r="AR228" s="15">
        <f t="shared" si="39"/>
        <v>-0.82773748622160004</v>
      </c>
      <c r="AU228" s="15">
        <v>1</v>
      </c>
      <c r="AY228" s="15">
        <f t="shared" si="40"/>
        <v>1</v>
      </c>
    </row>
    <row r="229" spans="1:51" x14ac:dyDescent="0.25">
      <c r="A229" t="s">
        <v>37</v>
      </c>
      <c r="B229">
        <v>0.93351592809914896</v>
      </c>
      <c r="C229">
        <v>9.4036469470129402E-3</v>
      </c>
      <c r="D229">
        <v>10.7186605493991</v>
      </c>
      <c r="E229">
        <v>-57.829012297530298</v>
      </c>
      <c r="F229" s="1">
        <v>0</v>
      </c>
      <c r="G229" s="1">
        <v>0</v>
      </c>
      <c r="H229">
        <v>4.57382902907786</v>
      </c>
      <c r="I229">
        <v>-106.453724094503</v>
      </c>
      <c r="J229">
        <v>-58.766748188455502</v>
      </c>
      <c r="K229">
        <v>-119.945435755576</v>
      </c>
      <c r="L229">
        <v>-68.469667466861196</v>
      </c>
      <c r="M229">
        <v>108</v>
      </c>
      <c r="N229">
        <v>88.737311585015107</v>
      </c>
      <c r="O229">
        <v>56.327367000467</v>
      </c>
      <c r="P229">
        <v>103788.679452054</v>
      </c>
      <c r="Q229">
        <v>122939.79946510401</v>
      </c>
      <c r="R229">
        <v>50.962984851094099</v>
      </c>
      <c r="S229">
        <v>606.67205160654601</v>
      </c>
      <c r="T229">
        <v>0.80255059160251496</v>
      </c>
      <c r="U229" s="1">
        <v>0</v>
      </c>
      <c r="V229">
        <v>1</v>
      </c>
      <c r="W229" s="1">
        <v>0</v>
      </c>
      <c r="X229" s="1">
        <v>0</v>
      </c>
      <c r="Y229" s="1">
        <v>0</v>
      </c>
      <c r="Z229" s="1">
        <v>0</v>
      </c>
      <c r="AA229">
        <v>9.0480920939094405E-4</v>
      </c>
      <c r="AB229">
        <v>7.5796592298366097E-3</v>
      </c>
      <c r="AC229">
        <v>5.9307508829341002E-3</v>
      </c>
      <c r="AD229">
        <v>9.0331804929433398E-4</v>
      </c>
      <c r="AE229">
        <v>0.66182061746118603</v>
      </c>
      <c r="AF229">
        <v>1.1130322645092499E-3</v>
      </c>
      <c r="AG229">
        <v>1.5681297325383299E-5</v>
      </c>
      <c r="AH229">
        <v>2.79350203011438</v>
      </c>
      <c r="AI229">
        <v>0.29479463339874901</v>
      </c>
      <c r="AJ229">
        <v>944.39028041926395</v>
      </c>
      <c r="AK229">
        <v>108</v>
      </c>
      <c r="AL229">
        <v>15153147.199999999</v>
      </c>
      <c r="AM229" s="7">
        <v>146</v>
      </c>
      <c r="AO229" s="1">
        <f t="shared" si="37"/>
        <v>7.9485923568342939E-3</v>
      </c>
      <c r="AP229" s="5">
        <f t="shared" si="33"/>
        <v>9.1321751789375405</v>
      </c>
      <c r="AQ229" s="3">
        <f t="shared" si="38"/>
        <v>-7.1673139667943527E-3</v>
      </c>
      <c r="AR229" s="15">
        <f t="shared" si="39"/>
        <v>-0.89777726447339612</v>
      </c>
      <c r="AU229" s="15">
        <v>1</v>
      </c>
      <c r="AY229" s="15">
        <f t="shared" si="40"/>
        <v>1</v>
      </c>
    </row>
    <row r="230" spans="1:51" x14ac:dyDescent="0.25">
      <c r="A230" t="s">
        <v>37</v>
      </c>
      <c r="B230">
        <v>0.47141801338810202</v>
      </c>
      <c r="C230">
        <v>9.3582215908708608E-3</v>
      </c>
      <c r="D230">
        <v>10.6695185190001</v>
      </c>
      <c r="E230">
        <v>-49.9586524629593</v>
      </c>
      <c r="F230" s="1">
        <v>0</v>
      </c>
      <c r="G230" s="1">
        <v>0</v>
      </c>
      <c r="H230">
        <v>4.6581690918194303</v>
      </c>
      <c r="I230">
        <v>-106.519286504359</v>
      </c>
      <c r="J230">
        <v>-55.381012770473902</v>
      </c>
      <c r="K230">
        <v>-113.25125367428301</v>
      </c>
      <c r="L230">
        <v>-68.625077715703796</v>
      </c>
      <c r="M230">
        <v>109</v>
      </c>
      <c r="N230">
        <v>88.6988270027027</v>
      </c>
      <c r="O230">
        <v>57.261199651325299</v>
      </c>
      <c r="P230">
        <v>104686.543225806</v>
      </c>
      <c r="Q230">
        <v>120482.853922241</v>
      </c>
      <c r="R230">
        <v>51.062874938814197</v>
      </c>
      <c r="S230">
        <v>600.17740721545204</v>
      </c>
      <c r="T230">
        <v>0.79574516407944196</v>
      </c>
      <c r="U230" s="1">
        <v>0</v>
      </c>
      <c r="V230">
        <v>1</v>
      </c>
      <c r="W230" s="1">
        <v>0</v>
      </c>
      <c r="X230" s="1">
        <v>0</v>
      </c>
      <c r="Y230" s="1">
        <v>0</v>
      </c>
      <c r="Z230" s="1">
        <v>0</v>
      </c>
      <c r="AA230">
        <v>8.8867662131137304E-4</v>
      </c>
      <c r="AB230">
        <v>7.5202627310552101E-3</v>
      </c>
      <c r="AC230">
        <v>5.8530364459863302E-3</v>
      </c>
      <c r="AD230">
        <v>9.2367251496545597E-4</v>
      </c>
      <c r="AE230">
        <v>0.640834966386303</v>
      </c>
      <c r="AF230">
        <v>1.0688759223255401E-3</v>
      </c>
      <c r="AG230">
        <v>2.53903168134645E-5</v>
      </c>
      <c r="AH230">
        <v>2.6307944558514502</v>
      </c>
      <c r="AI230">
        <v>0.28003378747515201</v>
      </c>
      <c r="AJ230">
        <v>1150.3701325495499</v>
      </c>
      <c r="AK230">
        <v>109</v>
      </c>
      <c r="AL230">
        <v>16226414.199999999</v>
      </c>
      <c r="AM230" s="7">
        <v>155</v>
      </c>
      <c r="AO230" s="1">
        <f t="shared" si="37"/>
        <v>7.810588989623243E-3</v>
      </c>
      <c r="AP230" s="5">
        <f t="shared" si="33"/>
        <v>8.9803725861980936</v>
      </c>
      <c r="AQ230" s="3">
        <f t="shared" si="38"/>
        <v>-7.4168892658033805E-3</v>
      </c>
      <c r="AR230" s="15">
        <f t="shared" si="39"/>
        <v>-0.94750574000541776</v>
      </c>
      <c r="AU230" s="15">
        <v>1</v>
      </c>
      <c r="AY230" s="15">
        <f t="shared" si="40"/>
        <v>1</v>
      </c>
    </row>
    <row r="231" spans="1:51" x14ac:dyDescent="0.25">
      <c r="A231" t="s">
        <v>37</v>
      </c>
      <c r="B231">
        <v>0.58860370129893902</v>
      </c>
      <c r="C231">
        <v>9.15368710503002E-3</v>
      </c>
      <c r="D231">
        <v>10.4479418372108</v>
      </c>
      <c r="E231">
        <v>-59.625325974133098</v>
      </c>
      <c r="F231" s="1">
        <v>0</v>
      </c>
      <c r="G231" s="1">
        <v>0</v>
      </c>
      <c r="H231">
        <v>4.6161623293306198</v>
      </c>
      <c r="I231">
        <v>-109.108436871412</v>
      </c>
      <c r="J231">
        <v>-56.754417445258298</v>
      </c>
      <c r="K231">
        <v>-116.192433281213</v>
      </c>
      <c r="L231">
        <v>-68.792757943739602</v>
      </c>
      <c r="M231">
        <v>110</v>
      </c>
      <c r="N231">
        <v>88.939363674102907</v>
      </c>
      <c r="O231">
        <v>56.4999814096835</v>
      </c>
      <c r="P231">
        <v>98458.815044247705</v>
      </c>
      <c r="Q231">
        <v>115344.53003473701</v>
      </c>
      <c r="R231">
        <v>51.327533341486699</v>
      </c>
      <c r="S231">
        <v>597.602730647155</v>
      </c>
      <c r="T231">
        <v>0.82720086879504795</v>
      </c>
      <c r="U231" s="1">
        <v>0</v>
      </c>
      <c r="V231">
        <v>1</v>
      </c>
      <c r="W231" s="1">
        <v>0</v>
      </c>
      <c r="X231" s="1">
        <v>0</v>
      </c>
      <c r="Y231" s="1">
        <v>0</v>
      </c>
      <c r="Z231" s="1">
        <v>0</v>
      </c>
      <c r="AA231">
        <v>9.1573062282250095E-4</v>
      </c>
      <c r="AB231">
        <v>7.2989521342052303E-3</v>
      </c>
      <c r="AC231">
        <v>5.7103210767559297E-3</v>
      </c>
      <c r="AD231">
        <v>9.30797758082308E-4</v>
      </c>
      <c r="AE231">
        <v>0.65654767292841798</v>
      </c>
      <c r="AF231">
        <v>1.1293300907355701E-3</v>
      </c>
      <c r="AG231">
        <v>8.2061415998734594E-6</v>
      </c>
      <c r="AH231">
        <v>2.7196730057343101</v>
      </c>
      <c r="AI231">
        <v>0.29328366444167198</v>
      </c>
      <c r="AJ231">
        <v>924.65012057672595</v>
      </c>
      <c r="AK231">
        <v>110</v>
      </c>
      <c r="AL231">
        <v>11125846.1</v>
      </c>
      <c r="AM231" s="7">
        <v>113</v>
      </c>
      <c r="AO231" s="1">
        <f t="shared" si="37"/>
        <v>7.7553817903140004E-3</v>
      </c>
      <c r="AP231" s="5">
        <f t="shared" si="33"/>
        <v>8.9195800392609428</v>
      </c>
      <c r="AQ231" s="3">
        <f t="shared" si="38"/>
        <v>-7.2635504452631811E-3</v>
      </c>
      <c r="AR231" s="15">
        <f t="shared" si="39"/>
        <v>-0.93400993110571273</v>
      </c>
      <c r="AU231" s="15">
        <v>1</v>
      </c>
      <c r="AY231" s="15">
        <f t="shared" si="40"/>
        <v>1</v>
      </c>
    </row>
    <row r="232" spans="1:51" x14ac:dyDescent="0.25">
      <c r="A232" t="s">
        <v>37</v>
      </c>
      <c r="B232">
        <v>4.2174732910246302</v>
      </c>
      <c r="C232">
        <v>9.0254218076088293E-3</v>
      </c>
      <c r="D232">
        <v>10.308732321278701</v>
      </c>
      <c r="E232">
        <v>-60.218579953297599</v>
      </c>
      <c r="F232" s="1">
        <v>0</v>
      </c>
      <c r="G232" s="1">
        <v>0</v>
      </c>
      <c r="H232">
        <v>4.61299298323536</v>
      </c>
      <c r="I232">
        <v>-105.625070897611</v>
      </c>
      <c r="J232">
        <v>-58.397928891353303</v>
      </c>
      <c r="K232">
        <v>-114.96633327952</v>
      </c>
      <c r="L232">
        <v>-67.798722277954496</v>
      </c>
      <c r="M232">
        <v>111</v>
      </c>
      <c r="N232">
        <v>89.8272270601542</v>
      </c>
      <c r="O232">
        <v>56.812256859176301</v>
      </c>
      <c r="P232">
        <v>104433.276115702</v>
      </c>
      <c r="Q232">
        <v>123277.23216467501</v>
      </c>
      <c r="R232">
        <v>51.220225900876301</v>
      </c>
      <c r="S232">
        <v>613.30766947820905</v>
      </c>
      <c r="T232">
        <v>0.80905552474150699</v>
      </c>
      <c r="U232" s="1">
        <v>0</v>
      </c>
      <c r="V232">
        <v>1</v>
      </c>
      <c r="W232" s="1">
        <v>0</v>
      </c>
      <c r="X232" s="1">
        <v>0</v>
      </c>
      <c r="Y232" s="1">
        <v>0</v>
      </c>
      <c r="Z232" s="1">
        <v>0</v>
      </c>
      <c r="AA232">
        <v>9.1495116889406204E-4</v>
      </c>
      <c r="AB232">
        <v>7.1893873705330402E-3</v>
      </c>
      <c r="AC232">
        <v>5.4984877280598804E-3</v>
      </c>
      <c r="AD232">
        <v>9.07741655232826E-4</v>
      </c>
      <c r="AE232">
        <v>0.63408925131855498</v>
      </c>
      <c r="AF232">
        <v>1.0592488763080301E-3</v>
      </c>
      <c r="AG232">
        <v>1.34498162374452E-5</v>
      </c>
      <c r="AH232">
        <v>2.8261935133381799</v>
      </c>
      <c r="AI232">
        <v>0.31479248087409101</v>
      </c>
      <c r="AJ232">
        <v>1041.9272638198099</v>
      </c>
      <c r="AK232">
        <v>111</v>
      </c>
      <c r="AL232">
        <v>12636426.41</v>
      </c>
      <c r="AM232" s="7">
        <v>121</v>
      </c>
      <c r="AO232" s="1">
        <f t="shared" si="37"/>
        <v>7.4726877732619722E-3</v>
      </c>
      <c r="AP232" s="5">
        <f t="shared" si="33"/>
        <v>8.6077020145917675</v>
      </c>
      <c r="AQ232" s="3">
        <f t="shared" si="38"/>
        <v>-3.8883011554308577E-3</v>
      </c>
      <c r="AR232" s="15">
        <f t="shared" si="39"/>
        <v>-0.51003493337999228</v>
      </c>
      <c r="AU232" s="15">
        <v>1</v>
      </c>
      <c r="AY232" s="15">
        <f t="shared" si="40"/>
        <v>1</v>
      </c>
    </row>
    <row r="233" spans="1:51" x14ac:dyDescent="0.25">
      <c r="A233" t="s">
        <v>37</v>
      </c>
      <c r="B233">
        <v>15.6753413272458</v>
      </c>
      <c r="C233">
        <v>8.7976912668511296E-3</v>
      </c>
      <c r="D233">
        <v>10.0610818483819</v>
      </c>
      <c r="E233">
        <v>-53.861404068230101</v>
      </c>
      <c r="F233" s="1">
        <v>0</v>
      </c>
      <c r="G233" s="1">
        <v>0</v>
      </c>
      <c r="H233">
        <v>4.60603227943181</v>
      </c>
      <c r="I233">
        <v>-107.465622450276</v>
      </c>
      <c r="J233">
        <v>-58.415630988329703</v>
      </c>
      <c r="K233">
        <v>-119.575912115148</v>
      </c>
      <c r="L233">
        <v>-68.913045686037705</v>
      </c>
      <c r="M233">
        <v>112</v>
      </c>
      <c r="N233">
        <v>89.954906284147498</v>
      </c>
      <c r="O233">
        <v>55.787163672940501</v>
      </c>
      <c r="P233">
        <v>102479.625185185</v>
      </c>
      <c r="Q233">
        <v>127049.186457506</v>
      </c>
      <c r="R233">
        <v>51.483924285972201</v>
      </c>
      <c r="S233">
        <v>610.74780275865805</v>
      </c>
      <c r="T233">
        <v>0.75921116672581901</v>
      </c>
      <c r="U233" s="1">
        <v>0</v>
      </c>
      <c r="V233">
        <v>1</v>
      </c>
      <c r="W233" s="1">
        <v>0</v>
      </c>
      <c r="X233" s="1">
        <v>0</v>
      </c>
      <c r="Y233" s="1">
        <v>0</v>
      </c>
      <c r="Z233" s="1">
        <v>0</v>
      </c>
      <c r="AA233">
        <v>9.3884141106354198E-4</v>
      </c>
      <c r="AB233">
        <v>6.9547092659269696E-3</v>
      </c>
      <c r="AC233">
        <v>5.3717481429864898E-3</v>
      </c>
      <c r="AD233">
        <v>8.8996030924005497E-4</v>
      </c>
      <c r="AE233">
        <v>0.68350995729699504</v>
      </c>
      <c r="AF233">
        <v>1.12962508695561E-3</v>
      </c>
      <c r="AG233">
        <v>1.42697164550314E-5</v>
      </c>
      <c r="AH233">
        <v>2.89042574945706</v>
      </c>
      <c r="AI233">
        <v>0.32072890669292098</v>
      </c>
      <c r="AJ233">
        <v>1011.9958342277801</v>
      </c>
      <c r="AK233">
        <v>112</v>
      </c>
      <c r="AL233">
        <v>16601699.279999999</v>
      </c>
      <c r="AM233" s="7">
        <v>162</v>
      </c>
      <c r="AO233" s="1">
        <f t="shared" si="37"/>
        <v>7.4402146410056415E-3</v>
      </c>
      <c r="AP233" s="5">
        <f t="shared" si="33"/>
        <v>8.5718138944752891</v>
      </c>
      <c r="AQ233" s="3">
        <f t="shared" si="38"/>
        <v>6.6673159625325572E-3</v>
      </c>
      <c r="AR233" s="15">
        <f t="shared" si="39"/>
        <v>0.828707613139954</v>
      </c>
      <c r="AU233" s="15">
        <v>1</v>
      </c>
      <c r="AY233" s="15">
        <f t="shared" si="40"/>
        <v>1</v>
      </c>
    </row>
    <row r="234" spans="1:51" x14ac:dyDescent="0.25">
      <c r="A234" t="s">
        <v>37</v>
      </c>
      <c r="B234">
        <v>10.0542395637152</v>
      </c>
      <c r="C234">
        <v>7.9656938287816399E-3</v>
      </c>
      <c r="D234">
        <v>9.15097048997111</v>
      </c>
      <c r="E234">
        <v>-45.4308656648656</v>
      </c>
      <c r="F234" s="1">
        <v>0</v>
      </c>
      <c r="G234" s="1">
        <v>0</v>
      </c>
      <c r="H234">
        <v>4.6178340552055603</v>
      </c>
      <c r="I234">
        <v>-101.375867970342</v>
      </c>
      <c r="J234">
        <v>-65.193206291804998</v>
      </c>
      <c r="K234">
        <v>-122.63892709213199</v>
      </c>
      <c r="L234">
        <v>-67.905821653248907</v>
      </c>
      <c r="M234">
        <v>113</v>
      </c>
      <c r="N234">
        <v>91.006402276875306</v>
      </c>
      <c r="O234">
        <v>59.349909736288303</v>
      </c>
      <c r="P234">
        <v>117429.81714285701</v>
      </c>
      <c r="Q234">
        <v>148261.37031685701</v>
      </c>
      <c r="R234">
        <v>51.883518265730402</v>
      </c>
      <c r="S234">
        <v>630.73387438501902</v>
      </c>
      <c r="T234">
        <v>0.73085913170706795</v>
      </c>
      <c r="U234" s="1">
        <v>0</v>
      </c>
      <c r="V234">
        <v>1</v>
      </c>
      <c r="W234" s="1">
        <v>0</v>
      </c>
      <c r="X234" s="1">
        <v>0</v>
      </c>
      <c r="Y234" s="1">
        <v>0</v>
      </c>
      <c r="Z234" s="1">
        <v>0</v>
      </c>
      <c r="AA234">
        <v>9.2477633075818797E-4</v>
      </c>
      <c r="AB234">
        <v>6.3668986026492397E-3</v>
      </c>
      <c r="AC234">
        <v>5.1339610861514196E-3</v>
      </c>
      <c r="AD234">
        <v>6.6234378220701197E-4</v>
      </c>
      <c r="AE234">
        <v>0.57168677611465302</v>
      </c>
      <c r="AF234" s="1">
        <v>9.4997107761245095E-4</v>
      </c>
      <c r="AG234">
        <v>1.1587325923877801E-5</v>
      </c>
      <c r="AH234">
        <v>2.3737529103291002</v>
      </c>
      <c r="AI234">
        <v>0.26336299172619898</v>
      </c>
      <c r="AJ234">
        <v>1543.2125603372599</v>
      </c>
      <c r="AK234">
        <v>113</v>
      </c>
      <c r="AL234">
        <v>25482270.32</v>
      </c>
      <c r="AM234" s="7">
        <v>217</v>
      </c>
      <c r="AO234" s="1">
        <f t="shared" si="37"/>
        <v>7.0087084945220585E-3</v>
      </c>
      <c r="AP234" s="5">
        <f t="shared" si="33"/>
        <v>8.0937011128206837</v>
      </c>
      <c r="AQ234" s="3">
        <f t="shared" si="38"/>
        <v>1.7826990151343985E-3</v>
      </c>
      <c r="AR234" s="15">
        <f t="shared" si="39"/>
        <v>0.24223015201153886</v>
      </c>
      <c r="AU234" s="15">
        <v>1</v>
      </c>
      <c r="AY234" s="15">
        <f t="shared" si="40"/>
        <v>1</v>
      </c>
    </row>
    <row r="235" spans="1:51" x14ac:dyDescent="0.25">
      <c r="A235" t="s">
        <v>37</v>
      </c>
      <c r="B235">
        <v>31.000829416834701</v>
      </c>
      <c r="C235">
        <v>7.7446656336494701E-3</v>
      </c>
      <c r="D235">
        <v>8.9077754095227508</v>
      </c>
      <c r="E235">
        <v>-40.857202755391697</v>
      </c>
      <c r="F235" s="1">
        <v>0</v>
      </c>
      <c r="G235" s="1">
        <v>0</v>
      </c>
      <c r="H235">
        <v>4.6007875740577298</v>
      </c>
      <c r="I235">
        <v>-96.432743682253502</v>
      </c>
      <c r="J235">
        <v>-69.924641738968702</v>
      </c>
      <c r="K235">
        <v>-119.727610273417</v>
      </c>
      <c r="L235">
        <v>-66.378864505593697</v>
      </c>
      <c r="M235">
        <v>114</v>
      </c>
      <c r="N235">
        <v>91.490034855543001</v>
      </c>
      <c r="O235">
        <v>60.375229388103499</v>
      </c>
      <c r="P235">
        <v>132093.55866666601</v>
      </c>
      <c r="Q235">
        <v>169206.36416817401</v>
      </c>
      <c r="R235">
        <v>52.60888060333</v>
      </c>
      <c r="S235">
        <v>642.05212867218995</v>
      </c>
      <c r="T235">
        <v>0.75854025195561503</v>
      </c>
      <c r="U235" s="1">
        <v>0</v>
      </c>
      <c r="V235">
        <v>1</v>
      </c>
      <c r="W235" s="1">
        <v>0</v>
      </c>
      <c r="X235" s="1">
        <v>0</v>
      </c>
      <c r="Y235" s="1">
        <v>0</v>
      </c>
      <c r="Z235" s="1">
        <v>0</v>
      </c>
      <c r="AA235">
        <v>8.8611047676619202E-4</v>
      </c>
      <c r="AB235">
        <v>6.3040728032090401E-3</v>
      </c>
      <c r="AC235">
        <v>5.1231687240114602E-3</v>
      </c>
      <c r="AD235">
        <v>5.3730322373538096E-4</v>
      </c>
      <c r="AE235">
        <v>0.52799604291604996</v>
      </c>
      <c r="AF235" s="1">
        <v>8.7503027251045295E-4</v>
      </c>
      <c r="AG235">
        <v>1.7250890856321799E-5</v>
      </c>
      <c r="AH235">
        <v>2.3169820257209399</v>
      </c>
      <c r="AI235">
        <v>0.264733854449344</v>
      </c>
      <c r="AJ235">
        <v>1997.13786551311</v>
      </c>
      <c r="AK235">
        <v>114</v>
      </c>
      <c r="AL235">
        <v>21795437.18</v>
      </c>
      <c r="AM235" s="7">
        <v>165</v>
      </c>
      <c r="AO235" s="1">
        <f t="shared" si="37"/>
        <v>6.8843094732881057E-3</v>
      </c>
      <c r="AP235" s="5">
        <f t="shared" si="33"/>
        <v>7.9554408723400805</v>
      </c>
      <c r="AQ235" s="3">
        <f t="shared" si="38"/>
        <v>2.356544088006152E-2</v>
      </c>
      <c r="AR235" s="15">
        <f t="shared" si="39"/>
        <v>2.8968084753945078</v>
      </c>
      <c r="AS235">
        <f>SUMPRODUCT(AP182:AP235,AL182:AL235)/SUM(AL182:AL235)</f>
        <v>9.4481518737146555</v>
      </c>
      <c r="AU235" s="15">
        <v>1</v>
      </c>
      <c r="AY235" s="15">
        <f t="shared" si="40"/>
        <v>1</v>
      </c>
    </row>
    <row r="236" spans="1:51" x14ac:dyDescent="0.25">
      <c r="AS236">
        <f>SUMPRODUCT(B182:B235,AL182:AL235)/SUM(AL182:AL235)</f>
        <v>9.5888405811879327</v>
      </c>
    </row>
    <row r="238" spans="1:51" x14ac:dyDescent="0.25">
      <c r="AO238" t="s">
        <v>226</v>
      </c>
      <c r="AP238" t="s">
        <v>67</v>
      </c>
      <c r="AQ238" t="s">
        <v>367</v>
      </c>
      <c r="AR238" t="s">
        <v>361</v>
      </c>
    </row>
    <row r="239" spans="1:51" x14ac:dyDescent="0.25">
      <c r="A239" t="s">
        <v>0</v>
      </c>
      <c r="B239" t="s">
        <v>1</v>
      </c>
      <c r="C239" t="s">
        <v>2</v>
      </c>
      <c r="D239" t="s">
        <v>3</v>
      </c>
      <c r="E239" t="s">
        <v>5</v>
      </c>
      <c r="F239" t="s">
        <v>6</v>
      </c>
      <c r="G239" t="s">
        <v>208</v>
      </c>
      <c r="H239" t="s">
        <v>7</v>
      </c>
      <c r="I239" t="s">
        <v>8</v>
      </c>
      <c r="J239" t="s">
        <v>134</v>
      </c>
      <c r="K239" t="s">
        <v>143</v>
      </c>
      <c r="L239" t="s">
        <v>9</v>
      </c>
      <c r="M239" t="s">
        <v>10</v>
      </c>
      <c r="N239" t="s">
        <v>11</v>
      </c>
      <c r="O239" t="s">
        <v>13</v>
      </c>
      <c r="P239" t="s">
        <v>14</v>
      </c>
      <c r="Q239" t="s">
        <v>15</v>
      </c>
      <c r="R239" t="s">
        <v>16</v>
      </c>
      <c r="S239" t="s">
        <v>17</v>
      </c>
      <c r="T239" t="s">
        <v>18</v>
      </c>
      <c r="U239" t="s">
        <v>20</v>
      </c>
      <c r="V239" t="s">
        <v>21</v>
      </c>
      <c r="W239" t="s">
        <v>22</v>
      </c>
      <c r="X239" t="s">
        <v>23</v>
      </c>
      <c r="Y239" t="s">
        <v>24</v>
      </c>
      <c r="Z239" t="s">
        <v>25</v>
      </c>
      <c r="AA239" t="s">
        <v>26</v>
      </c>
      <c r="AB239" t="s">
        <v>27</v>
      </c>
      <c r="AC239" t="s">
        <v>263</v>
      </c>
      <c r="AD239" t="s">
        <v>29</v>
      </c>
      <c r="AE239" t="s">
        <v>326</v>
      </c>
      <c r="AF239" t="s">
        <v>233</v>
      </c>
      <c r="AG239" t="s">
        <v>30</v>
      </c>
      <c r="AH239" t="s">
        <v>31</v>
      </c>
      <c r="AI239" t="s">
        <v>32</v>
      </c>
      <c r="AJ239" t="s">
        <v>33</v>
      </c>
      <c r="AK239" t="s">
        <v>34</v>
      </c>
      <c r="AL239" t="s">
        <v>35</v>
      </c>
      <c r="AM239" s="7" t="s">
        <v>36</v>
      </c>
      <c r="AO239" s="15">
        <v>1</v>
      </c>
      <c r="AP239" s="15">
        <v>1</v>
      </c>
    </row>
    <row r="240" spans="1:51" x14ac:dyDescent="0.25">
      <c r="A240" t="s">
        <v>37</v>
      </c>
      <c r="B240">
        <v>0.34939971022195299</v>
      </c>
      <c r="C240">
        <v>4.1837279165295502E-4</v>
      </c>
      <c r="D240">
        <v>0.50089372330005499</v>
      </c>
      <c r="E240">
        <v>-83.221755542761798</v>
      </c>
      <c r="F240" s="1">
        <v>0</v>
      </c>
      <c r="G240" s="1">
        <v>0</v>
      </c>
      <c r="H240">
        <v>4.0723032558943597</v>
      </c>
      <c r="I240">
        <v>-78.508489977297003</v>
      </c>
      <c r="J240">
        <v>-149.051390372718</v>
      </c>
      <c r="K240">
        <v>-78.780512791523705</v>
      </c>
      <c r="L240">
        <v>-61.908434305298996</v>
      </c>
      <c r="M240">
        <v>1</v>
      </c>
      <c r="N240">
        <v>96.721256571585101</v>
      </c>
      <c r="O240">
        <v>96.261052751333494</v>
      </c>
      <c r="P240">
        <v>240525.202365456</v>
      </c>
      <c r="Q240">
        <v>287870.94907248201</v>
      </c>
      <c r="R240">
        <v>84.273151801454503</v>
      </c>
      <c r="S240">
        <v>697.77022442496695</v>
      </c>
      <c r="T240">
        <v>0.74534217583913898</v>
      </c>
      <c r="U240">
        <v>0.211092073612557</v>
      </c>
      <c r="V240" s="1">
        <v>0</v>
      </c>
      <c r="W240">
        <v>0.33354866093799501</v>
      </c>
      <c r="X240">
        <v>0.45535926544944699</v>
      </c>
      <c r="Y240" s="1">
        <v>0</v>
      </c>
      <c r="Z240" s="1">
        <v>0</v>
      </c>
      <c r="AA240">
        <v>2.6444545369290099E-4</v>
      </c>
      <c r="AB240">
        <v>1.53926928782916E-4</v>
      </c>
      <c r="AC240" s="1">
        <v>2.6003015925670501E-4</v>
      </c>
      <c r="AD240" s="1">
        <v>0</v>
      </c>
      <c r="AE240" s="1">
        <v>2.37912724947202E-4</v>
      </c>
      <c r="AF240" s="1">
        <v>9.8735883292434209E-7</v>
      </c>
      <c r="AG240" s="1">
        <v>0</v>
      </c>
      <c r="AH240">
        <v>-0.62375563986666205</v>
      </c>
      <c r="AI240">
        <v>-5.4781038675023202E-4</v>
      </c>
      <c r="AJ240">
        <v>0.36451721018340899</v>
      </c>
      <c r="AK240">
        <v>1</v>
      </c>
      <c r="AL240">
        <v>768718546.75999999</v>
      </c>
      <c r="AM240" s="7">
        <v>3196</v>
      </c>
      <c r="AO240" s="1">
        <f>AA240+AC240*AY240+AF240*AU240</f>
        <v>5.2447561294960594E-4</v>
      </c>
      <c r="AP240" s="5">
        <f>100*(1-(1-AO240)^12)</f>
        <v>0.62755841292363446</v>
      </c>
      <c r="AQ240" s="3">
        <f>(1-(1-B240/100)^(1/12))- AO240</f>
        <v>-2.3284186586419904E-4</v>
      </c>
      <c r="AR240" s="15">
        <f>B240/AP240-1</f>
        <v>-0.44323954069201477</v>
      </c>
      <c r="AU240" s="15">
        <v>0</v>
      </c>
      <c r="AY240" s="15">
        <v>1</v>
      </c>
    </row>
    <row r="241" spans="1:51" x14ac:dyDescent="0.25">
      <c r="A241" t="s">
        <v>37</v>
      </c>
      <c r="B241">
        <v>0.45764139550737898</v>
      </c>
      <c r="C241">
        <v>5.6954343884241601E-4</v>
      </c>
      <c r="D241">
        <v>0.68131527966127603</v>
      </c>
      <c r="E241">
        <v>-75.881631145821402</v>
      </c>
      <c r="F241" s="1">
        <v>0</v>
      </c>
      <c r="G241" s="1">
        <v>0</v>
      </c>
      <c r="H241">
        <v>4.0884490625524004</v>
      </c>
      <c r="I241">
        <v>-78.968275243034398</v>
      </c>
      <c r="J241">
        <v>-152.91803084277399</v>
      </c>
      <c r="K241">
        <v>-79.252685792609398</v>
      </c>
      <c r="L241">
        <v>-62.1115399935669</v>
      </c>
      <c r="M241">
        <v>2</v>
      </c>
      <c r="N241">
        <v>96.839707087137299</v>
      </c>
      <c r="O241">
        <v>96.254275678172306</v>
      </c>
      <c r="P241">
        <v>236883.065796576</v>
      </c>
      <c r="Q241">
        <v>280245.59198373399</v>
      </c>
      <c r="R241">
        <v>84.3290815989903</v>
      </c>
      <c r="S241">
        <v>694.983238646416</v>
      </c>
      <c r="T241">
        <v>0.75712386426601996</v>
      </c>
      <c r="U241">
        <v>0.20245911638316999</v>
      </c>
      <c r="V241" s="1">
        <v>0</v>
      </c>
      <c r="W241">
        <v>0.331441795004288</v>
      </c>
      <c r="X241">
        <v>0.46609908861254101</v>
      </c>
      <c r="Y241" s="1">
        <v>0</v>
      </c>
      <c r="Z241" s="1">
        <v>0</v>
      </c>
      <c r="AA241">
        <v>2.6581765591207E-4</v>
      </c>
      <c r="AB241">
        <v>3.0372561494304697E-4</v>
      </c>
      <c r="AC241" s="1">
        <v>2.5767220253275399E-4</v>
      </c>
      <c r="AD241" s="1">
        <v>0</v>
      </c>
      <c r="AE241" s="1">
        <v>2.27980331187021E-4</v>
      </c>
      <c r="AF241" s="1">
        <v>9.3664994000490396E-7</v>
      </c>
      <c r="AG241" s="1">
        <v>0</v>
      </c>
      <c r="AH241">
        <v>-0.48770748847392298</v>
      </c>
      <c r="AI241">
        <v>-8.5376908387561304E-4</v>
      </c>
      <c r="AJ241">
        <v>0.71341720111113605</v>
      </c>
      <c r="AK241">
        <v>2</v>
      </c>
      <c r="AL241">
        <v>1176124421.6800001</v>
      </c>
      <c r="AM241" s="7">
        <v>4965</v>
      </c>
      <c r="AO241" s="1">
        <f t="shared" ref="AO241:AO304" si="41">AA241+AC241*AY241+AF241*AU241</f>
        <v>5.2348985844482394E-4</v>
      </c>
      <c r="AP241" s="5">
        <f t="shared" ref="AP241:AP304" si="42">100*(1-(1-AO241)^12)</f>
        <v>0.62638230772534831</v>
      </c>
      <c r="AQ241" s="3">
        <f t="shared" ref="AQ241:AQ304" si="43">(1-(1-B241/100)^(1/12))- AO241</f>
        <v>-1.4131975435967953E-4</v>
      </c>
      <c r="AR241" s="15">
        <f t="shared" ref="AR241:AR304" si="44">B241/AP241-1</f>
        <v>-0.26938965251227631</v>
      </c>
      <c r="AU241" s="15">
        <v>0</v>
      </c>
      <c r="AY241" s="15">
        <v>1</v>
      </c>
    </row>
    <row r="242" spans="1:51" x14ac:dyDescent="0.25">
      <c r="A242" t="s">
        <v>37</v>
      </c>
      <c r="B242">
        <v>0.33360962104767</v>
      </c>
      <c r="C242">
        <v>7.2609278979256903E-4</v>
      </c>
      <c r="D242">
        <v>0.86784016481488102</v>
      </c>
      <c r="E242">
        <v>-74.363288723955804</v>
      </c>
      <c r="F242" s="1">
        <v>0</v>
      </c>
      <c r="G242" s="1">
        <v>0</v>
      </c>
      <c r="H242">
        <v>4.0877164577924496</v>
      </c>
      <c r="I242">
        <v>-78.684652437430898</v>
      </c>
      <c r="J242">
        <v>-153.43951962898501</v>
      </c>
      <c r="K242">
        <v>-79.089544138936503</v>
      </c>
      <c r="L242">
        <v>-61.880857422994097</v>
      </c>
      <c r="M242">
        <v>3</v>
      </c>
      <c r="N242">
        <v>96.860290847209697</v>
      </c>
      <c r="O242">
        <v>96.069517334154895</v>
      </c>
      <c r="P242">
        <v>237613.44890843201</v>
      </c>
      <c r="Q242">
        <v>284220.04356496403</v>
      </c>
      <c r="R242">
        <v>84.418034626842996</v>
      </c>
      <c r="S242">
        <v>694.109123413063</v>
      </c>
      <c r="T242">
        <v>0.75965427005755803</v>
      </c>
      <c r="U242">
        <v>0.19015950448934399</v>
      </c>
      <c r="V242" s="1">
        <v>0</v>
      </c>
      <c r="W242">
        <v>0.326871441461206</v>
      </c>
      <c r="X242">
        <v>0.48296905404944801</v>
      </c>
      <c r="Y242" s="1">
        <v>0</v>
      </c>
      <c r="Z242" s="1">
        <v>0</v>
      </c>
      <c r="AA242">
        <v>2.6716416325067401E-4</v>
      </c>
      <c r="AB242">
        <v>4.5892903086055999E-4</v>
      </c>
      <c r="AC242" s="1">
        <v>2.5754512843332498E-4</v>
      </c>
      <c r="AD242" s="1">
        <v>0</v>
      </c>
      <c r="AE242" s="1">
        <v>2.5823378978229698E-4</v>
      </c>
      <c r="AF242" s="1">
        <v>1.0984372522264699E-6</v>
      </c>
      <c r="AG242" s="1">
        <v>0</v>
      </c>
      <c r="AH242">
        <v>-0.22097013574047</v>
      </c>
      <c r="AI242">
        <v>-5.8848016947106105E-4</v>
      </c>
      <c r="AJ242">
        <v>1.4048176319999399</v>
      </c>
      <c r="AK242">
        <v>3</v>
      </c>
      <c r="AL242">
        <v>1377920390.22</v>
      </c>
      <c r="AM242" s="7">
        <v>5799</v>
      </c>
      <c r="AO242" s="1">
        <f t="shared" si="41"/>
        <v>5.2470929168399894E-4</v>
      </c>
      <c r="AP242" s="5">
        <f t="shared" si="42"/>
        <v>0.62783721350598842</v>
      </c>
      <c r="AQ242" s="3">
        <f t="shared" si="43"/>
        <v>-2.4627527938933958E-4</v>
      </c>
      <c r="AR242" s="15">
        <f t="shared" si="44"/>
        <v>-0.46863675189828813</v>
      </c>
      <c r="AU242" s="15">
        <v>0</v>
      </c>
      <c r="AY242" s="15">
        <v>1</v>
      </c>
    </row>
    <row r="243" spans="1:51" x14ac:dyDescent="0.25">
      <c r="A243" t="s">
        <v>37</v>
      </c>
      <c r="B243">
        <v>0.50581452547759898</v>
      </c>
      <c r="C243">
        <v>8.8435788606936502E-4</v>
      </c>
      <c r="D243">
        <v>1.05608286272449</v>
      </c>
      <c r="E243">
        <v>-73.270978714602705</v>
      </c>
      <c r="F243" s="1">
        <v>0</v>
      </c>
      <c r="G243" s="1">
        <v>0</v>
      </c>
      <c r="H243">
        <v>4.0867662282853798</v>
      </c>
      <c r="I243">
        <v>-78.760900373069603</v>
      </c>
      <c r="J243">
        <v>-150.88815168048299</v>
      </c>
      <c r="K243">
        <v>-79.135555687864695</v>
      </c>
      <c r="L243">
        <v>-61.8680298021673</v>
      </c>
      <c r="M243">
        <v>4</v>
      </c>
      <c r="N243">
        <v>96.948437030084307</v>
      </c>
      <c r="O243">
        <v>95.793387814870002</v>
      </c>
      <c r="P243">
        <v>236351.54003097501</v>
      </c>
      <c r="Q243">
        <v>286405.747081896</v>
      </c>
      <c r="R243">
        <v>84.521256444195899</v>
      </c>
      <c r="S243">
        <v>694.92176523184798</v>
      </c>
      <c r="T243">
        <v>0.75886546973028601</v>
      </c>
      <c r="U243">
        <v>0.19122801501477901</v>
      </c>
      <c r="V243" s="1">
        <v>0</v>
      </c>
      <c r="W243">
        <v>0.33978755077329398</v>
      </c>
      <c r="X243">
        <v>0.46898443421192498</v>
      </c>
      <c r="Y243" s="1">
        <v>0</v>
      </c>
      <c r="Z243" s="1">
        <v>0</v>
      </c>
      <c r="AA243">
        <v>2.6869913136303E-4</v>
      </c>
      <c r="AB243">
        <v>6.1565884508575403E-4</v>
      </c>
      <c r="AC243" s="1">
        <v>6.7220440965924699E-4</v>
      </c>
      <c r="AD243" s="1">
        <v>0</v>
      </c>
      <c r="AE243" s="1">
        <v>3.5463042585439503E-4</v>
      </c>
      <c r="AF243" s="1">
        <v>1.5725238700610501E-6</v>
      </c>
      <c r="AG243" s="1">
        <v>0</v>
      </c>
      <c r="AH243">
        <v>0.61808066488442504</v>
      </c>
      <c r="AI243">
        <v>2.01256590037544E-3</v>
      </c>
      <c r="AJ243">
        <v>3.5694820921991099</v>
      </c>
      <c r="AK243">
        <v>4</v>
      </c>
      <c r="AL243">
        <v>1373438799.1199999</v>
      </c>
      <c r="AM243" s="7">
        <v>5811</v>
      </c>
      <c r="AO243" s="1">
        <f t="shared" si="41"/>
        <v>9.4090354102227699E-4</v>
      </c>
      <c r="AP243" s="5">
        <f t="shared" si="42"/>
        <v>1.1232595595550565</v>
      </c>
      <c r="AQ243" s="3">
        <f t="shared" si="43"/>
        <v>-5.1841106835792835E-4</v>
      </c>
      <c r="AR243" s="15">
        <f t="shared" si="44"/>
        <v>-0.54969043336879209</v>
      </c>
      <c r="AU243" s="15">
        <v>0</v>
      </c>
      <c r="AY243" s="15">
        <v>1</v>
      </c>
    </row>
    <row r="244" spans="1:51" x14ac:dyDescent="0.25">
      <c r="A244" t="s">
        <v>37</v>
      </c>
      <c r="B244">
        <v>0.67998567323003201</v>
      </c>
      <c r="C244">
        <v>1.0357820949344E-3</v>
      </c>
      <c r="D244">
        <v>1.2358821301529399</v>
      </c>
      <c r="E244">
        <v>-69.804912790710702</v>
      </c>
      <c r="F244" s="1">
        <v>0</v>
      </c>
      <c r="G244" s="1">
        <v>0</v>
      </c>
      <c r="H244">
        <v>4.07734936162315</v>
      </c>
      <c r="I244">
        <v>-79.415173845994602</v>
      </c>
      <c r="J244">
        <v>-151.27421909896199</v>
      </c>
      <c r="K244">
        <v>-79.912652612808301</v>
      </c>
      <c r="L244">
        <v>-62.3032013855195</v>
      </c>
      <c r="M244">
        <v>5</v>
      </c>
      <c r="N244">
        <v>96.9278633943578</v>
      </c>
      <c r="O244">
        <v>95.350797478392295</v>
      </c>
      <c r="P244">
        <v>233325.33150082201</v>
      </c>
      <c r="Q244">
        <v>283071.07253667602</v>
      </c>
      <c r="R244">
        <v>84.529473620483898</v>
      </c>
      <c r="S244">
        <v>693.48259261533406</v>
      </c>
      <c r="T244">
        <v>0.75910123454491996</v>
      </c>
      <c r="U244">
        <v>0.19782806422416699</v>
      </c>
      <c r="V244" s="1">
        <v>0</v>
      </c>
      <c r="W244">
        <v>0.33459660726622098</v>
      </c>
      <c r="X244">
        <v>0.46757532850960998</v>
      </c>
      <c r="Y244" s="1">
        <v>0</v>
      </c>
      <c r="Z244" s="1">
        <v>0</v>
      </c>
      <c r="AA244">
        <v>2.7076739424334201E-4</v>
      </c>
      <c r="AB244">
        <v>7.6500775144442497E-4</v>
      </c>
      <c r="AC244" s="1">
        <v>6.7072641008945899E-4</v>
      </c>
      <c r="AD244" s="1">
        <v>0</v>
      </c>
      <c r="AE244" s="1">
        <v>4.9882187493311997E-4</v>
      </c>
      <c r="AF244" s="1">
        <v>2.1972296731515099E-6</v>
      </c>
      <c r="AG244" s="1">
        <v>0</v>
      </c>
      <c r="AH244">
        <v>1.2035680374901501</v>
      </c>
      <c r="AI244">
        <v>4.9463995382695199E-3</v>
      </c>
      <c r="AJ244">
        <v>6.0028925911697604</v>
      </c>
      <c r="AK244">
        <v>5</v>
      </c>
      <c r="AL244">
        <v>1559313190.4200001</v>
      </c>
      <c r="AM244" s="7">
        <v>6683</v>
      </c>
      <c r="AO244" s="1">
        <f t="shared" si="41"/>
        <v>9.4149380433280094E-4</v>
      </c>
      <c r="AP244" s="5">
        <f t="shared" si="42"/>
        <v>1.1239605766144578</v>
      </c>
      <c r="AQ244" s="3">
        <f t="shared" si="43"/>
        <v>-3.7306532941746196E-4</v>
      </c>
      <c r="AR244" s="15">
        <f t="shared" si="44"/>
        <v>-0.39500932027504609</v>
      </c>
      <c r="AU244" s="15">
        <v>0</v>
      </c>
      <c r="AY244" s="15">
        <v>1</v>
      </c>
    </row>
    <row r="245" spans="1:51" x14ac:dyDescent="0.25">
      <c r="A245" t="s">
        <v>37</v>
      </c>
      <c r="B245">
        <v>0.723075018677377</v>
      </c>
      <c r="C245">
        <v>1.1882976820351001E-3</v>
      </c>
      <c r="D245">
        <v>1.4166744954387001</v>
      </c>
      <c r="E245">
        <v>-62.655948828514603</v>
      </c>
      <c r="F245" s="1">
        <v>0</v>
      </c>
      <c r="G245" s="1">
        <v>0</v>
      </c>
      <c r="H245">
        <v>4.06202246910303</v>
      </c>
      <c r="I245">
        <v>-80.496372558639294</v>
      </c>
      <c r="J245">
        <v>-151.16466643006399</v>
      </c>
      <c r="K245">
        <v>-81.105005475435505</v>
      </c>
      <c r="L245">
        <v>-63.526809620855197</v>
      </c>
      <c r="M245">
        <v>6</v>
      </c>
      <c r="N245">
        <v>97.036953818930002</v>
      </c>
      <c r="O245">
        <v>95.347282801110794</v>
      </c>
      <c r="P245">
        <v>235274.72181417499</v>
      </c>
      <c r="Q245">
        <v>285386.75117815199</v>
      </c>
      <c r="R245">
        <v>84.668375239091205</v>
      </c>
      <c r="S245">
        <v>692.21503096650804</v>
      </c>
      <c r="T245">
        <v>0.76311387956511501</v>
      </c>
      <c r="U245">
        <v>0.20742140739755299</v>
      </c>
      <c r="V245" s="1">
        <v>0</v>
      </c>
      <c r="W245">
        <v>0.33295928249569401</v>
      </c>
      <c r="X245">
        <v>0.459619310106752</v>
      </c>
      <c r="Y245" s="1">
        <v>0</v>
      </c>
      <c r="Z245" s="1">
        <v>0</v>
      </c>
      <c r="AA245">
        <v>2.70986363267423E-4</v>
      </c>
      <c r="AB245">
        <v>9.1730874866573198E-4</v>
      </c>
      <c r="AC245" s="1">
        <v>6.7256537324881605E-4</v>
      </c>
      <c r="AD245" s="1">
        <v>0</v>
      </c>
      <c r="AE245" s="1">
        <v>4.2044590748138998E-4</v>
      </c>
      <c r="AF245" s="1">
        <v>1.7863215504124099E-6</v>
      </c>
      <c r="AG245" s="1">
        <v>0</v>
      </c>
      <c r="AH245">
        <v>1.80669116224857</v>
      </c>
      <c r="AI245">
        <v>8.9388813341808697E-3</v>
      </c>
      <c r="AJ245">
        <v>6.8606126303728496</v>
      </c>
      <c r="AK245">
        <v>6</v>
      </c>
      <c r="AL245">
        <v>1975131289.6300001</v>
      </c>
      <c r="AM245" s="7">
        <v>8395</v>
      </c>
      <c r="AO245" s="1">
        <f t="shared" si="41"/>
        <v>9.4355173651623899E-4</v>
      </c>
      <c r="AP245" s="5">
        <f t="shared" si="42"/>
        <v>1.1264046121999938</v>
      </c>
      <c r="AQ245" s="3">
        <f t="shared" si="43"/>
        <v>-3.3898299812103313E-4</v>
      </c>
      <c r="AR245" s="15">
        <f t="shared" si="44"/>
        <v>-0.35806813036291563</v>
      </c>
      <c r="AU245" s="15">
        <v>0</v>
      </c>
      <c r="AY245" s="15">
        <v>1</v>
      </c>
    </row>
    <row r="246" spans="1:51" x14ac:dyDescent="0.25">
      <c r="A246" t="s">
        <v>37</v>
      </c>
      <c r="B246">
        <v>2.1341561405274598</v>
      </c>
      <c r="C246">
        <v>1.43009700834003E-3</v>
      </c>
      <c r="D246">
        <v>1.7026823778908</v>
      </c>
      <c r="E246">
        <v>-47.415749201051902</v>
      </c>
      <c r="F246" s="1">
        <v>0</v>
      </c>
      <c r="G246" s="1">
        <v>0</v>
      </c>
      <c r="H246">
        <v>3.6431454436547002</v>
      </c>
      <c r="I246">
        <v>-82.915534148680294</v>
      </c>
      <c r="J246">
        <v>-166.38655374637</v>
      </c>
      <c r="K246">
        <v>-83.676881849983701</v>
      </c>
      <c r="L246">
        <v>-64.565564970540095</v>
      </c>
      <c r="M246">
        <v>7</v>
      </c>
      <c r="N246">
        <v>96.450921735688297</v>
      </c>
      <c r="O246">
        <v>93.897398924080093</v>
      </c>
      <c r="P246">
        <v>217549.45001965199</v>
      </c>
      <c r="Q246">
        <v>264975.22822478402</v>
      </c>
      <c r="R246">
        <v>84.569111945152898</v>
      </c>
      <c r="S246">
        <v>693.62698045585103</v>
      </c>
      <c r="T246">
        <v>0.70593529996567805</v>
      </c>
      <c r="U246">
        <v>0.24511244660726</v>
      </c>
      <c r="V246" s="1">
        <v>0</v>
      </c>
      <c r="W246">
        <v>0.301704826817764</v>
      </c>
      <c r="X246">
        <v>0.45318272657497399</v>
      </c>
      <c r="Y246" s="1">
        <v>0</v>
      </c>
      <c r="Z246" s="1">
        <v>0</v>
      </c>
      <c r="AA246">
        <v>2.7273245192134998E-4</v>
      </c>
      <c r="AB246">
        <v>1.15716552074294E-3</v>
      </c>
      <c r="AC246">
        <v>1.15147548435133E-3</v>
      </c>
      <c r="AD246" s="1">
        <v>0</v>
      </c>
      <c r="AE246" s="1">
        <v>6.9923174478261603E-4</v>
      </c>
      <c r="AF246" s="1">
        <v>3.0326518923521402E-6</v>
      </c>
      <c r="AG246" s="1">
        <v>2.29360470834562E-7</v>
      </c>
      <c r="AH246">
        <v>2.9790627194103498</v>
      </c>
      <c r="AI246">
        <v>1.72382983082984E-2</v>
      </c>
      <c r="AJ246">
        <v>4.6247943493340804</v>
      </c>
      <c r="AK246">
        <v>7</v>
      </c>
      <c r="AL246">
        <v>5756358447.5200005</v>
      </c>
      <c r="AM246" s="7">
        <v>26460</v>
      </c>
      <c r="AO246" s="1">
        <f t="shared" si="41"/>
        <v>1.4272405881650321E-3</v>
      </c>
      <c r="AP246" s="5">
        <f t="shared" si="42"/>
        <v>1.6993081581250347</v>
      </c>
      <c r="AQ246" s="3">
        <f t="shared" si="43"/>
        <v>3.6885993775690774E-4</v>
      </c>
      <c r="AR246" s="15">
        <f t="shared" si="44"/>
        <v>0.25589707218390756</v>
      </c>
      <c r="AU246" s="15">
        <v>1</v>
      </c>
      <c r="AY246" s="15">
        <v>1</v>
      </c>
    </row>
    <row r="247" spans="1:51" x14ac:dyDescent="0.25">
      <c r="A247" t="s">
        <v>37</v>
      </c>
      <c r="B247">
        <v>2.3328665095961698</v>
      </c>
      <c r="C247">
        <v>1.60244620339801E-3</v>
      </c>
      <c r="D247">
        <v>1.9060779411544</v>
      </c>
      <c r="E247">
        <v>-44.4706484769886</v>
      </c>
      <c r="F247" s="1">
        <v>0</v>
      </c>
      <c r="G247" s="1">
        <v>0</v>
      </c>
      <c r="H247">
        <v>3.6403106365534801</v>
      </c>
      <c r="I247">
        <v>-84.224266435691106</v>
      </c>
      <c r="J247">
        <v>-164.28694243626899</v>
      </c>
      <c r="K247">
        <v>-85.259142267718801</v>
      </c>
      <c r="L247">
        <v>-65.713483368628204</v>
      </c>
      <c r="M247">
        <v>8</v>
      </c>
      <c r="N247">
        <v>96.551604010866896</v>
      </c>
      <c r="O247">
        <v>93.4145737955577</v>
      </c>
      <c r="P247">
        <v>215669.114498688</v>
      </c>
      <c r="Q247">
        <v>262881.867810241</v>
      </c>
      <c r="R247">
        <v>84.534789316835301</v>
      </c>
      <c r="S247">
        <v>692.45294127068303</v>
      </c>
      <c r="T247">
        <v>0.71674918432190105</v>
      </c>
      <c r="U247">
        <v>0.227676992383126</v>
      </c>
      <c r="V247" s="1">
        <v>0</v>
      </c>
      <c r="W247">
        <v>0.24567891006926301</v>
      </c>
      <c r="X247">
        <v>0.52664409754760899</v>
      </c>
      <c r="Y247" s="1">
        <v>0</v>
      </c>
      <c r="Z247" s="1">
        <v>0</v>
      </c>
      <c r="AA247">
        <v>2.7305891572357099E-4</v>
      </c>
      <c r="AB247">
        <v>1.3282970869294599E-3</v>
      </c>
      <c r="AC247">
        <v>1.17928736530639E-3</v>
      </c>
      <c r="AD247" s="1">
        <v>0</v>
      </c>
      <c r="AE247" s="1">
        <v>7.1611696742142101E-4</v>
      </c>
      <c r="AF247" s="1">
        <v>3.09271271641987E-6</v>
      </c>
      <c r="AG247">
        <v>1.0983184992843699E-6</v>
      </c>
      <c r="AH247">
        <v>3.3200685292909</v>
      </c>
      <c r="AI247">
        <v>2.1989270928149899E-2</v>
      </c>
      <c r="AJ247">
        <v>5.6534513150501304</v>
      </c>
      <c r="AK247">
        <v>8</v>
      </c>
      <c r="AL247">
        <v>8636469690.1000004</v>
      </c>
      <c r="AM247" s="7">
        <v>40045</v>
      </c>
      <c r="AO247" s="1">
        <f t="shared" si="41"/>
        <v>1.4554389937463808E-3</v>
      </c>
      <c r="AP247" s="5">
        <f t="shared" si="42"/>
        <v>1.7326136006360349</v>
      </c>
      <c r="AQ247" s="3">
        <f t="shared" si="43"/>
        <v>5.0971804216677565E-4</v>
      </c>
      <c r="AR247" s="15">
        <f t="shared" si="44"/>
        <v>0.34644360908848038</v>
      </c>
      <c r="AU247" s="15">
        <v>1</v>
      </c>
      <c r="AY247" s="15">
        <v>1</v>
      </c>
    </row>
    <row r="248" spans="1:51" x14ac:dyDescent="0.25">
      <c r="A248" t="s">
        <v>37</v>
      </c>
      <c r="B248">
        <v>1.9165151473334501</v>
      </c>
      <c r="C248">
        <v>1.7660004067062899E-3</v>
      </c>
      <c r="D248">
        <v>2.0987373788471002</v>
      </c>
      <c r="E248">
        <v>-40.262468193442203</v>
      </c>
      <c r="F248" s="1">
        <v>0</v>
      </c>
      <c r="G248" s="1">
        <v>0</v>
      </c>
      <c r="H248">
        <v>3.6792755222354798</v>
      </c>
      <c r="I248">
        <v>-85.646871102164994</v>
      </c>
      <c r="J248">
        <v>-161.591811630775</v>
      </c>
      <c r="K248">
        <v>-86.945530515800399</v>
      </c>
      <c r="L248">
        <v>-67.551133568855406</v>
      </c>
      <c r="M248">
        <v>9</v>
      </c>
      <c r="N248">
        <v>96.701656506180797</v>
      </c>
      <c r="O248">
        <v>92.987279664547103</v>
      </c>
      <c r="P248">
        <v>220608.60105204399</v>
      </c>
      <c r="Q248">
        <v>268951.82506096398</v>
      </c>
      <c r="R248">
        <v>84.519624756008596</v>
      </c>
      <c r="S248">
        <v>689.57157838963496</v>
      </c>
      <c r="T248">
        <v>0.73358743273115001</v>
      </c>
      <c r="U248">
        <v>0.235001591243999</v>
      </c>
      <c r="V248" s="1">
        <v>0</v>
      </c>
      <c r="W248">
        <v>0.230153571736957</v>
      </c>
      <c r="X248">
        <v>0.53484483701904295</v>
      </c>
      <c r="Y248" s="1">
        <v>0</v>
      </c>
      <c r="Z248" s="1">
        <v>0</v>
      </c>
      <c r="AA248">
        <v>2.7396241536308701E-4</v>
      </c>
      <c r="AB248">
        <v>1.4900861868233301E-3</v>
      </c>
      <c r="AC248">
        <v>1.18304559227444E-3</v>
      </c>
      <c r="AD248" s="1">
        <v>0</v>
      </c>
      <c r="AE248" s="1">
        <v>8.1333730141026699E-4</v>
      </c>
      <c r="AF248" s="1">
        <v>3.46036005803529E-6</v>
      </c>
      <c r="AG248">
        <v>1.95576922786819E-6</v>
      </c>
      <c r="AH248">
        <v>3.5702947189863998</v>
      </c>
      <c r="AI248">
        <v>2.66428853822539E-2</v>
      </c>
      <c r="AJ248">
        <v>5.3845111769540397</v>
      </c>
      <c r="AK248">
        <v>9</v>
      </c>
      <c r="AL248">
        <v>10681868462.940001</v>
      </c>
      <c r="AM248" s="7">
        <v>48420</v>
      </c>
      <c r="AO248" s="1">
        <f t="shared" si="41"/>
        <v>1.4604683676955623E-3</v>
      </c>
      <c r="AP248" s="5">
        <f t="shared" si="42"/>
        <v>1.7385527616328833</v>
      </c>
      <c r="AQ248" s="3">
        <f t="shared" si="43"/>
        <v>1.5083073666563454E-4</v>
      </c>
      <c r="AR248" s="15">
        <f t="shared" si="44"/>
        <v>0.10236237267451176</v>
      </c>
      <c r="AU248" s="15">
        <v>1</v>
      </c>
      <c r="AY248" s="15">
        <v>1</v>
      </c>
    </row>
    <row r="249" spans="1:51" x14ac:dyDescent="0.25">
      <c r="A249" t="s">
        <v>37</v>
      </c>
      <c r="B249">
        <v>2.0604324905820701</v>
      </c>
      <c r="C249">
        <v>1.8879267892350201E-3</v>
      </c>
      <c r="D249">
        <v>2.24213539389992</v>
      </c>
      <c r="E249">
        <v>-38.384444730123398</v>
      </c>
      <c r="F249" s="1">
        <v>0</v>
      </c>
      <c r="G249" s="1">
        <v>0</v>
      </c>
      <c r="H249">
        <v>3.7020997922642001</v>
      </c>
      <c r="I249">
        <v>-87.6053551145271</v>
      </c>
      <c r="J249">
        <v>-160.555821177019</v>
      </c>
      <c r="K249">
        <v>-89.177721304391497</v>
      </c>
      <c r="L249">
        <v>-69.174123915376398</v>
      </c>
      <c r="M249">
        <v>10</v>
      </c>
      <c r="N249">
        <v>96.840528814830506</v>
      </c>
      <c r="O249">
        <v>92.718293490613206</v>
      </c>
      <c r="P249">
        <v>216586.818545427</v>
      </c>
      <c r="Q249">
        <v>263983.67679044203</v>
      </c>
      <c r="R249">
        <v>84.505272493064894</v>
      </c>
      <c r="S249">
        <v>687.85175296873797</v>
      </c>
      <c r="T249">
        <v>0.73990512598022895</v>
      </c>
      <c r="U249">
        <v>0.23150578372029901</v>
      </c>
      <c r="V249" s="1">
        <v>0</v>
      </c>
      <c r="W249">
        <v>0.229409547468644</v>
      </c>
      <c r="X249">
        <v>0.53908466881105499</v>
      </c>
      <c r="Y249" s="1">
        <v>0</v>
      </c>
      <c r="Z249" s="1">
        <v>0</v>
      </c>
      <c r="AA249">
        <v>2.7491361879693698E-4</v>
      </c>
      <c r="AB249">
        <v>1.61084380377797E-3</v>
      </c>
      <c r="AC249">
        <v>1.65481027197759E-3</v>
      </c>
      <c r="AD249" s="1">
        <v>0</v>
      </c>
      <c r="AE249" s="1">
        <v>8.6363799160085102E-4</v>
      </c>
      <c r="AF249" s="1">
        <v>3.6223517091844299E-6</v>
      </c>
      <c r="AG249">
        <v>2.17150223236848E-6</v>
      </c>
      <c r="AH249">
        <v>3.5498896762409</v>
      </c>
      <c r="AI249">
        <v>2.9486198972189001E-2</v>
      </c>
      <c r="AJ249">
        <v>5.5043088958251696</v>
      </c>
      <c r="AK249">
        <v>10</v>
      </c>
      <c r="AL249">
        <v>10305417413.209999</v>
      </c>
      <c r="AM249" s="7">
        <v>47581</v>
      </c>
      <c r="AO249" s="1">
        <f t="shared" si="41"/>
        <v>1.9333462424837113E-3</v>
      </c>
      <c r="AP249" s="5">
        <f t="shared" si="42"/>
        <v>2.2955041220896755</v>
      </c>
      <c r="AQ249" s="3">
        <f t="shared" si="43"/>
        <v>-1.9988745433492184E-4</v>
      </c>
      <c r="AR249" s="15">
        <f t="shared" si="44"/>
        <v>-0.10240523170727811</v>
      </c>
      <c r="AU249" s="15">
        <v>1</v>
      </c>
      <c r="AY249" s="15">
        <v>1</v>
      </c>
    </row>
    <row r="250" spans="1:51" x14ac:dyDescent="0.25">
      <c r="A250" t="s">
        <v>37</v>
      </c>
      <c r="B250">
        <v>2.2845791137797802</v>
      </c>
      <c r="C250">
        <v>2.0522285910212902E-3</v>
      </c>
      <c r="D250">
        <v>2.4350667471768199</v>
      </c>
      <c r="E250">
        <v>-37.703045996494701</v>
      </c>
      <c r="F250" s="1">
        <v>0</v>
      </c>
      <c r="G250" s="1">
        <v>0</v>
      </c>
      <c r="H250">
        <v>3.7194471341481101</v>
      </c>
      <c r="I250">
        <v>-88.503585827359302</v>
      </c>
      <c r="J250">
        <v>-156.56591146846401</v>
      </c>
      <c r="K250">
        <v>-90.304303273361896</v>
      </c>
      <c r="L250">
        <v>-70.327789563953104</v>
      </c>
      <c r="M250">
        <v>11</v>
      </c>
      <c r="N250">
        <v>96.900282202062101</v>
      </c>
      <c r="O250">
        <v>92.259751346011797</v>
      </c>
      <c r="P250">
        <v>219636.20370723901</v>
      </c>
      <c r="Q250">
        <v>268093.16341417801</v>
      </c>
      <c r="R250">
        <v>84.467810937873296</v>
      </c>
      <c r="S250">
        <v>686.74842093298901</v>
      </c>
      <c r="T250">
        <v>0.74078677937929605</v>
      </c>
      <c r="U250">
        <v>0.226054271594716</v>
      </c>
      <c r="V250" s="1">
        <v>0</v>
      </c>
      <c r="W250">
        <v>0.22517734167884901</v>
      </c>
      <c r="X250">
        <v>0.54876838672643402</v>
      </c>
      <c r="Y250" s="1">
        <v>0</v>
      </c>
      <c r="Z250" s="1">
        <v>0</v>
      </c>
      <c r="AA250">
        <v>2.7562201509651702E-4</v>
      </c>
      <c r="AB250">
        <v>1.77336078370289E-3</v>
      </c>
      <c r="AC250">
        <v>1.6559525306035199E-3</v>
      </c>
      <c r="AD250" s="1">
        <v>0</v>
      </c>
      <c r="AE250" s="1">
        <v>9.8587928063272111E-4</v>
      </c>
      <c r="AF250" s="1">
        <v>4.1027427537149603E-6</v>
      </c>
      <c r="AG250">
        <v>3.2510966955488499E-6</v>
      </c>
      <c r="AH250">
        <v>3.6699303608015201</v>
      </c>
      <c r="AI250">
        <v>3.3584945493728799E-2</v>
      </c>
      <c r="AJ250">
        <v>7.7202845581437396</v>
      </c>
      <c r="AK250">
        <v>11</v>
      </c>
      <c r="AL250">
        <v>11248887809.07</v>
      </c>
      <c r="AM250" s="7">
        <v>51216</v>
      </c>
      <c r="AO250" s="1">
        <f t="shared" si="41"/>
        <v>1.935677288453752E-3</v>
      </c>
      <c r="AP250" s="5">
        <f t="shared" si="42"/>
        <v>2.2982424251267619</v>
      </c>
      <c r="AQ250" s="3">
        <f t="shared" si="43"/>
        <v>-1.163062460470812E-5</v>
      </c>
      <c r="AR250" s="15">
        <f t="shared" si="44"/>
        <v>-5.9451131863202944E-3</v>
      </c>
      <c r="AU250" s="15">
        <v>1</v>
      </c>
      <c r="AY250" s="15">
        <v>1</v>
      </c>
    </row>
    <row r="251" spans="1:51" x14ac:dyDescent="0.25">
      <c r="A251" t="s">
        <v>37</v>
      </c>
      <c r="B251">
        <v>2.8212643043279102</v>
      </c>
      <c r="C251">
        <v>2.16265453101814E-3</v>
      </c>
      <c r="D251">
        <v>2.5645381933754399</v>
      </c>
      <c r="E251">
        <v>-37.196546911291101</v>
      </c>
      <c r="F251" s="1">
        <v>0</v>
      </c>
      <c r="G251" s="1">
        <v>0</v>
      </c>
      <c r="H251">
        <v>3.7262817113709201</v>
      </c>
      <c r="I251">
        <v>-90.125214389759904</v>
      </c>
      <c r="J251">
        <v>-156.626416082444</v>
      </c>
      <c r="K251">
        <v>-92.046762907949898</v>
      </c>
      <c r="L251">
        <v>-70.953608562553399</v>
      </c>
      <c r="M251">
        <v>12</v>
      </c>
      <c r="N251">
        <v>96.982618440255393</v>
      </c>
      <c r="O251">
        <v>92.149374267560603</v>
      </c>
      <c r="P251">
        <v>208226.20697520001</v>
      </c>
      <c r="Q251">
        <v>251534.231666829</v>
      </c>
      <c r="R251">
        <v>84.436595440191994</v>
      </c>
      <c r="S251">
        <v>685.37418164880501</v>
      </c>
      <c r="T251">
        <v>0.73748645131660995</v>
      </c>
      <c r="U251">
        <v>0.224046512558118</v>
      </c>
      <c r="V251" s="1">
        <v>0</v>
      </c>
      <c r="W251">
        <v>0.21175840896953199</v>
      </c>
      <c r="X251">
        <v>0.56419507847234796</v>
      </c>
      <c r="Y251" s="1">
        <v>0</v>
      </c>
      <c r="Z251" s="1">
        <v>0</v>
      </c>
      <c r="AA251">
        <v>2.7649073277592301E-4</v>
      </c>
      <c r="AB251">
        <v>1.88261729706981E-3</v>
      </c>
      <c r="AC251">
        <v>1.6465287295927701E-3</v>
      </c>
      <c r="AD251" s="1">
        <v>0</v>
      </c>
      <c r="AE251" s="1">
        <v>9.5697147643900699E-4</v>
      </c>
      <c r="AF251" s="1">
        <v>3.9941672863619803E-6</v>
      </c>
      <c r="AG251">
        <v>3.55133036072055E-6</v>
      </c>
      <c r="AH251">
        <v>3.4122010804348402</v>
      </c>
      <c r="AI251">
        <v>3.4122010804348402E-2</v>
      </c>
      <c r="AJ251">
        <v>8.7224885236614202</v>
      </c>
      <c r="AK251">
        <v>12</v>
      </c>
      <c r="AL251">
        <v>9470960798.0599995</v>
      </c>
      <c r="AM251" s="7">
        <v>45484</v>
      </c>
      <c r="AO251" s="1">
        <f t="shared" si="41"/>
        <v>1.9270136296550551E-3</v>
      </c>
      <c r="AP251" s="5">
        <f t="shared" si="42"/>
        <v>2.2880647832397849</v>
      </c>
      <c r="AQ251" s="3">
        <f t="shared" si="43"/>
        <v>4.5500044641580461E-4</v>
      </c>
      <c r="AR251" s="15">
        <f t="shared" si="44"/>
        <v>0.23303515048780277</v>
      </c>
      <c r="AS251">
        <f>SUMPRODUCT(AL240:AL251,B240:B251)/SUM(AL240:AL251)</f>
        <v>2.0364651021095646</v>
      </c>
      <c r="AT251">
        <f>SUMPRODUCT(AP240:AP251,AL240:AL251)/SUM(AL240:AL251)</f>
        <v>1.8980049634557017</v>
      </c>
      <c r="AU251" s="15">
        <v>1</v>
      </c>
      <c r="AY251" s="15">
        <v>1</v>
      </c>
    </row>
    <row r="252" spans="1:51" x14ac:dyDescent="0.25">
      <c r="A252" t="s">
        <v>37</v>
      </c>
      <c r="B252">
        <v>3.4483380503553498</v>
      </c>
      <c r="C252">
        <v>2.2350521713259998E-3</v>
      </c>
      <c r="D252">
        <v>2.6493369829817199</v>
      </c>
      <c r="E252">
        <v>-36.736822021354001</v>
      </c>
      <c r="F252" s="1">
        <v>0</v>
      </c>
      <c r="G252" s="1">
        <v>0</v>
      </c>
      <c r="H252">
        <v>3.7288526985791002</v>
      </c>
      <c r="I252">
        <v>-91.172525973858797</v>
      </c>
      <c r="J252">
        <v>-155.36440105876201</v>
      </c>
      <c r="K252">
        <v>-93.286057704054699</v>
      </c>
      <c r="L252">
        <v>-72.049629188238796</v>
      </c>
      <c r="M252">
        <v>13</v>
      </c>
      <c r="N252">
        <v>96.936892338932495</v>
      </c>
      <c r="O252">
        <v>91.769567257816206</v>
      </c>
      <c r="P252">
        <v>208755.78905242201</v>
      </c>
      <c r="Q252">
        <v>252851.93235020601</v>
      </c>
      <c r="R252">
        <v>84.416495651552097</v>
      </c>
      <c r="S252">
        <v>685.13800449810196</v>
      </c>
      <c r="T252">
        <v>0.74158194250809695</v>
      </c>
      <c r="U252">
        <v>0.22578105294902101</v>
      </c>
      <c r="V252" s="1">
        <v>0</v>
      </c>
      <c r="W252">
        <v>0.21051775928811101</v>
      </c>
      <c r="X252">
        <v>0.56370118776286704</v>
      </c>
      <c r="Y252" s="1">
        <v>0</v>
      </c>
      <c r="Z252" s="1">
        <v>0</v>
      </c>
      <c r="AA252">
        <v>2.77170461041139E-4</v>
      </c>
      <c r="AB252">
        <v>1.9545540903334198E-3</v>
      </c>
      <c r="AC252">
        <v>2.2120242595931598E-3</v>
      </c>
      <c r="AD252" s="1">
        <v>0</v>
      </c>
      <c r="AE252">
        <v>1.4343070194441801E-3</v>
      </c>
      <c r="AF252" s="1">
        <v>5.9251804537585796E-6</v>
      </c>
      <c r="AG252">
        <v>3.3319563599635701E-6</v>
      </c>
      <c r="AH252">
        <v>3.3363620525566802</v>
      </c>
      <c r="AI252">
        <v>3.6199616337223801E-2</v>
      </c>
      <c r="AJ252">
        <v>12.2817869063418</v>
      </c>
      <c r="AK252">
        <v>13</v>
      </c>
      <c r="AL252">
        <v>9664766765.7600002</v>
      </c>
      <c r="AM252" s="7">
        <v>46297</v>
      </c>
      <c r="AO252" s="1">
        <f t="shared" si="41"/>
        <v>2.4951199010880575E-3</v>
      </c>
      <c r="AP252" s="5">
        <f t="shared" si="42"/>
        <v>2.953394597371406</v>
      </c>
      <c r="AQ252" s="3">
        <f t="shared" si="43"/>
        <v>4.249387353140433E-4</v>
      </c>
      <c r="AR252" s="15">
        <f t="shared" si="44"/>
        <v>0.16758460025099775</v>
      </c>
      <c r="AT252" s="15">
        <f>AS251/AT251-1</f>
        <v>7.2950356463646004E-2</v>
      </c>
      <c r="AU252" s="15">
        <v>1</v>
      </c>
      <c r="AY252" s="15">
        <v>1</v>
      </c>
    </row>
    <row r="253" spans="1:51" x14ac:dyDescent="0.25">
      <c r="A253" t="s">
        <v>37</v>
      </c>
      <c r="B253">
        <v>3.4355171248010299</v>
      </c>
      <c r="C253">
        <v>2.2893739516501202E-3</v>
      </c>
      <c r="D253">
        <v>2.7129192298948999</v>
      </c>
      <c r="E253">
        <v>-36.953476667992298</v>
      </c>
      <c r="F253" s="1">
        <v>0</v>
      </c>
      <c r="G253" s="1">
        <v>0</v>
      </c>
      <c r="H253">
        <v>3.7154008047724099</v>
      </c>
      <c r="I253">
        <v>-91.423489194345706</v>
      </c>
      <c r="J253">
        <v>-153.287815079533</v>
      </c>
      <c r="K253">
        <v>-93.720045047147707</v>
      </c>
      <c r="L253">
        <v>-72.204123501770596</v>
      </c>
      <c r="M253">
        <v>14</v>
      </c>
      <c r="N253">
        <v>96.835005652840906</v>
      </c>
      <c r="O253">
        <v>91.401632662711705</v>
      </c>
      <c r="P253">
        <v>207705.03474155799</v>
      </c>
      <c r="Q253">
        <v>251188.240760713</v>
      </c>
      <c r="R253">
        <v>84.408905083666895</v>
      </c>
      <c r="S253">
        <v>685.68150347973005</v>
      </c>
      <c r="T253">
        <v>0.73694422118945702</v>
      </c>
      <c r="U253">
        <v>0.22598993587307101</v>
      </c>
      <c r="V253" s="1">
        <v>0</v>
      </c>
      <c r="W253">
        <v>0.21053069631756499</v>
      </c>
      <c r="X253">
        <v>0.56347936780936303</v>
      </c>
      <c r="Y253" s="1">
        <v>0</v>
      </c>
      <c r="Z253" s="1">
        <v>0</v>
      </c>
      <c r="AA253">
        <v>2.7773721302994998E-4</v>
      </c>
      <c r="AB253">
        <v>2.0085683633998602E-3</v>
      </c>
      <c r="AC253">
        <v>2.1385632972426901E-3</v>
      </c>
      <c r="AD253" s="1">
        <v>0</v>
      </c>
      <c r="AE253">
        <v>1.81305126228428E-3</v>
      </c>
      <c r="AF253" s="1">
        <v>7.4976022029698199E-6</v>
      </c>
      <c r="AG253">
        <v>3.0723278666016901E-6</v>
      </c>
      <c r="AH253">
        <v>3.2083863894802298</v>
      </c>
      <c r="AI253">
        <v>3.7543246948646899E-2</v>
      </c>
      <c r="AJ253">
        <v>15.950697573359101</v>
      </c>
      <c r="AK253">
        <v>14</v>
      </c>
      <c r="AL253">
        <v>9479450080.5699997</v>
      </c>
      <c r="AM253" s="7">
        <v>45639</v>
      </c>
      <c r="AO253" s="1">
        <f t="shared" si="41"/>
        <v>2.42379811247561E-3</v>
      </c>
      <c r="AP253" s="5">
        <f t="shared" si="42"/>
        <v>2.8700956361543684</v>
      </c>
      <c r="AQ253" s="3">
        <f t="shared" si="43"/>
        <v>4.852278209082142E-4</v>
      </c>
      <c r="AR253" s="15">
        <f t="shared" si="44"/>
        <v>0.19700440693476962</v>
      </c>
      <c r="AU253" s="15">
        <v>1</v>
      </c>
      <c r="AY253" s="15">
        <v>1</v>
      </c>
    </row>
    <row r="254" spans="1:51" x14ac:dyDescent="0.25">
      <c r="A254" t="s">
        <v>37</v>
      </c>
      <c r="B254">
        <v>3.3269634463045299</v>
      </c>
      <c r="C254">
        <v>2.3672834852883698E-3</v>
      </c>
      <c r="D254">
        <v>2.80404388767028</v>
      </c>
      <c r="E254">
        <v>-34.524864358886099</v>
      </c>
      <c r="F254" s="1">
        <v>0</v>
      </c>
      <c r="G254" s="1">
        <v>0</v>
      </c>
      <c r="H254">
        <v>3.70725718658068</v>
      </c>
      <c r="I254">
        <v>-92.302024438765898</v>
      </c>
      <c r="J254">
        <v>-150.35681286049399</v>
      </c>
      <c r="K254">
        <v>-95.035181316165804</v>
      </c>
      <c r="L254">
        <v>-73.606961410690502</v>
      </c>
      <c r="M254">
        <v>15</v>
      </c>
      <c r="N254">
        <v>96.614109319479596</v>
      </c>
      <c r="O254">
        <v>90.599964149210393</v>
      </c>
      <c r="P254">
        <v>213521.32170432599</v>
      </c>
      <c r="Q254">
        <v>261262.805461057</v>
      </c>
      <c r="R254">
        <v>84.406143822000004</v>
      </c>
      <c r="S254">
        <v>685.46324964436803</v>
      </c>
      <c r="T254">
        <v>0.742040806443092</v>
      </c>
      <c r="U254">
        <v>0.231433190100647</v>
      </c>
      <c r="V254" s="1">
        <v>0</v>
      </c>
      <c r="W254">
        <v>0.21534050964877599</v>
      </c>
      <c r="X254">
        <v>0.55322630025057595</v>
      </c>
      <c r="Y254" s="1">
        <v>0</v>
      </c>
      <c r="Z254" s="1">
        <v>0</v>
      </c>
      <c r="AA254">
        <v>2.78356218558653E-4</v>
      </c>
      <c r="AB254">
        <v>2.0864765794712799E-3</v>
      </c>
      <c r="AC254">
        <v>2.0661078375692802E-3</v>
      </c>
      <c r="AD254" s="1">
        <v>0</v>
      </c>
      <c r="AE254">
        <v>3.0603596582577598E-3</v>
      </c>
      <c r="AF254" s="1">
        <v>1.24371791577391E-5</v>
      </c>
      <c r="AG254">
        <v>2.45003836290799E-6</v>
      </c>
      <c r="AH254">
        <v>3.3889458364263598</v>
      </c>
      <c r="AI254">
        <v>4.2562856260864798E-2</v>
      </c>
      <c r="AJ254">
        <v>24.850785298727601</v>
      </c>
      <c r="AK254">
        <v>15</v>
      </c>
      <c r="AL254">
        <v>10744179386.84</v>
      </c>
      <c r="AM254" s="7">
        <v>50319</v>
      </c>
      <c r="AO254" s="1">
        <f t="shared" si="41"/>
        <v>2.3569012352856722E-3</v>
      </c>
      <c r="AP254" s="5">
        <f t="shared" si="42"/>
        <v>2.7919051060078193</v>
      </c>
      <c r="AQ254" s="3">
        <f t="shared" si="43"/>
        <v>4.5876552376986285E-4</v>
      </c>
      <c r="AR254" s="15">
        <f t="shared" si="44"/>
        <v>0.1916463203370824</v>
      </c>
      <c r="AU254" s="15">
        <v>1</v>
      </c>
      <c r="AY254" s="15">
        <v>1</v>
      </c>
    </row>
    <row r="255" spans="1:51" x14ac:dyDescent="0.25">
      <c r="A255" t="s">
        <v>37</v>
      </c>
      <c r="B255">
        <v>3.4318058349334502</v>
      </c>
      <c r="C255">
        <v>2.4356790592591302E-3</v>
      </c>
      <c r="D255">
        <v>2.88397631575813</v>
      </c>
      <c r="E255">
        <v>-32.8830659010763</v>
      </c>
      <c r="F255" s="1">
        <v>0</v>
      </c>
      <c r="G255" s="1">
        <v>0</v>
      </c>
      <c r="H255">
        <v>3.6517327221895401</v>
      </c>
      <c r="I255">
        <v>-94.197395875975303</v>
      </c>
      <c r="J255">
        <v>-151.72344415922799</v>
      </c>
      <c r="K255">
        <v>-97.127679148919299</v>
      </c>
      <c r="L255">
        <v>-74.477783879491</v>
      </c>
      <c r="M255">
        <v>16</v>
      </c>
      <c r="N255">
        <v>96.469505923415596</v>
      </c>
      <c r="O255">
        <v>90.101801551096003</v>
      </c>
      <c r="P255">
        <v>202429.89801601999</v>
      </c>
      <c r="Q255">
        <v>244586.026671951</v>
      </c>
      <c r="R255">
        <v>84.409226022147195</v>
      </c>
      <c r="S255">
        <v>684.77712331250905</v>
      </c>
      <c r="T255">
        <v>0.73504278997845596</v>
      </c>
      <c r="U255">
        <v>0.23201885101772601</v>
      </c>
      <c r="V255" s="1">
        <v>0</v>
      </c>
      <c r="W255">
        <v>0.197416849990766</v>
      </c>
      <c r="X255">
        <v>0.57056429899150596</v>
      </c>
      <c r="Y255" s="1">
        <v>0</v>
      </c>
      <c r="Z255" s="1">
        <v>0</v>
      </c>
      <c r="AA255">
        <v>2.7918049824258599E-4</v>
      </c>
      <c r="AB255">
        <v>2.1548405128567999E-3</v>
      </c>
      <c r="AC255">
        <v>2.5851949993935999E-3</v>
      </c>
      <c r="AD255" s="1">
        <v>0</v>
      </c>
      <c r="AE255">
        <v>2.9015082763679699E-3</v>
      </c>
      <c r="AF255" s="1">
        <v>1.1758057897711E-5</v>
      </c>
      <c r="AG255">
        <v>1.6619254393114301E-6</v>
      </c>
      <c r="AH255">
        <v>3.34080572729843</v>
      </c>
      <c r="AI255">
        <v>4.4818489165741202E-2</v>
      </c>
      <c r="AJ255">
        <v>19.584749440329901</v>
      </c>
      <c r="AK255">
        <v>16</v>
      </c>
      <c r="AL255">
        <v>9779793232.9500008</v>
      </c>
      <c r="AM255" s="7">
        <v>48312</v>
      </c>
      <c r="AO255" s="1">
        <f t="shared" si="41"/>
        <v>2.876133555533897E-3</v>
      </c>
      <c r="AP255" s="5">
        <f t="shared" si="42"/>
        <v>3.3972841624732908</v>
      </c>
      <c r="AQ255" s="3">
        <f t="shared" si="43"/>
        <v>2.9698977668526742E-5</v>
      </c>
      <c r="AR255" s="15">
        <f t="shared" si="44"/>
        <v>1.0161549876071208E-2</v>
      </c>
      <c r="AU255" s="15">
        <v>1</v>
      </c>
      <c r="AY255" s="15">
        <v>1</v>
      </c>
    </row>
    <row r="256" spans="1:51" x14ac:dyDescent="0.25">
      <c r="A256" t="s">
        <v>37</v>
      </c>
      <c r="B256">
        <v>3.81747039931015</v>
      </c>
      <c r="C256">
        <v>2.5630193473735199E-3</v>
      </c>
      <c r="D256">
        <v>3.03263564584437</v>
      </c>
      <c r="E256">
        <v>-30.734414446185902</v>
      </c>
      <c r="F256" s="1">
        <v>0</v>
      </c>
      <c r="G256" s="1">
        <v>0</v>
      </c>
      <c r="H256">
        <v>3.62435912385045</v>
      </c>
      <c r="I256">
        <v>-96.092928624019606</v>
      </c>
      <c r="J256">
        <v>-151.16643317748699</v>
      </c>
      <c r="K256">
        <v>-99.482251157591506</v>
      </c>
      <c r="L256">
        <v>-75.675944333524001</v>
      </c>
      <c r="M256">
        <v>17</v>
      </c>
      <c r="N256">
        <v>96.269105521666603</v>
      </c>
      <c r="O256">
        <v>89.432390875735905</v>
      </c>
      <c r="P256">
        <v>195501.85920386299</v>
      </c>
      <c r="Q256">
        <v>236124.43795066499</v>
      </c>
      <c r="R256">
        <v>84.408430679284507</v>
      </c>
      <c r="S256">
        <v>684.38066529648302</v>
      </c>
      <c r="T256">
        <v>0.72922961061811498</v>
      </c>
      <c r="U256">
        <v>0.23646116653766699</v>
      </c>
      <c r="V256" s="1">
        <v>0</v>
      </c>
      <c r="W256">
        <v>0.19785691540134101</v>
      </c>
      <c r="X256">
        <v>0.565681918060991</v>
      </c>
      <c r="Y256" s="1">
        <v>0</v>
      </c>
      <c r="Z256" s="1">
        <v>0</v>
      </c>
      <c r="AA256">
        <v>2.7985701025014698E-4</v>
      </c>
      <c r="AB256">
        <v>2.2816536708302601E-3</v>
      </c>
      <c r="AC256">
        <v>2.5938150103613101E-3</v>
      </c>
      <c r="AD256" s="1">
        <v>0</v>
      </c>
      <c r="AE256">
        <v>3.6576069751748201E-3</v>
      </c>
      <c r="AF256" s="1">
        <v>1.46810164379986E-5</v>
      </c>
      <c r="AG256">
        <v>1.50098197731281E-6</v>
      </c>
      <c r="AH256">
        <v>3.40247998885881</v>
      </c>
      <c r="AI256">
        <v>4.8575876555903501E-2</v>
      </c>
      <c r="AJ256">
        <v>21.984278458476599</v>
      </c>
      <c r="AK256">
        <v>17</v>
      </c>
      <c r="AL256">
        <v>9513120468.8600006</v>
      </c>
      <c r="AM256" s="7">
        <v>48660</v>
      </c>
      <c r="AO256" s="1">
        <f t="shared" si="41"/>
        <v>2.8883530370494553E-3</v>
      </c>
      <c r="AP256" s="5">
        <f t="shared" si="42"/>
        <v>3.4114892847975864</v>
      </c>
      <c r="AQ256" s="3">
        <f t="shared" si="43"/>
        <v>3.4992986052032223E-4</v>
      </c>
      <c r="AR256" s="15">
        <f t="shared" si="44"/>
        <v>0.11900407142467451</v>
      </c>
      <c r="AU256" s="15">
        <v>1</v>
      </c>
      <c r="AY256" s="15">
        <v>1</v>
      </c>
    </row>
    <row r="257" spans="1:51" x14ac:dyDescent="0.25">
      <c r="A257" t="s">
        <v>37</v>
      </c>
      <c r="B257">
        <v>4.3727404767674898</v>
      </c>
      <c r="C257">
        <v>2.8502429974637698E-3</v>
      </c>
      <c r="D257">
        <v>3.3671801140026401</v>
      </c>
      <c r="E257">
        <v>-29.241983806848001</v>
      </c>
      <c r="F257" s="1">
        <v>0</v>
      </c>
      <c r="G257" s="1">
        <v>0</v>
      </c>
      <c r="H257">
        <v>3.5858689261971599</v>
      </c>
      <c r="I257">
        <v>-97.440850912884798</v>
      </c>
      <c r="J257">
        <v>-148.63056381627601</v>
      </c>
      <c r="K257">
        <v>-101.376971176091</v>
      </c>
      <c r="L257">
        <v>-76.969376849278902</v>
      </c>
      <c r="M257">
        <v>18</v>
      </c>
      <c r="N257">
        <v>95.950634770089493</v>
      </c>
      <c r="O257">
        <v>88.496628128231293</v>
      </c>
      <c r="P257">
        <v>194968.337113435</v>
      </c>
      <c r="Q257">
        <v>235730.51492959599</v>
      </c>
      <c r="R257">
        <v>84.443890047100894</v>
      </c>
      <c r="S257">
        <v>683.93735309718295</v>
      </c>
      <c r="T257">
        <v>0.72942217246057195</v>
      </c>
      <c r="U257">
        <v>0.24446853627327</v>
      </c>
      <c r="V257" s="1">
        <v>0</v>
      </c>
      <c r="W257">
        <v>0.19613551968103801</v>
      </c>
      <c r="X257">
        <v>0.55939594404569004</v>
      </c>
      <c r="Y257" s="1">
        <v>0</v>
      </c>
      <c r="Z257" s="1">
        <v>0</v>
      </c>
      <c r="AA257">
        <v>2.8040204380730502E-4</v>
      </c>
      <c r="AB257">
        <v>2.5689320050361602E-3</v>
      </c>
      <c r="AC257">
        <v>2.7147913394837001E-3</v>
      </c>
      <c r="AD257" s="1">
        <v>0</v>
      </c>
      <c r="AE257">
        <v>5.0798499253405403E-3</v>
      </c>
      <c r="AF257" s="1">
        <v>2.01486726626427E-5</v>
      </c>
      <c r="AG257" s="1">
        <v>8.1072505325569898E-7</v>
      </c>
      <c r="AH257">
        <v>3.5720517766959898</v>
      </c>
      <c r="AI257">
        <v>5.4097202161331702E-2</v>
      </c>
      <c r="AJ257">
        <v>20.393393248314698</v>
      </c>
      <c r="AK257">
        <v>18</v>
      </c>
      <c r="AL257">
        <v>9116329506.75</v>
      </c>
      <c r="AM257" s="7">
        <v>46758</v>
      </c>
      <c r="AO257" s="1">
        <f t="shared" si="41"/>
        <v>3.0153420559536478E-3</v>
      </c>
      <c r="AP257" s="5">
        <f t="shared" si="42"/>
        <v>3.5590004556185661</v>
      </c>
      <c r="AQ257" s="3">
        <f t="shared" si="43"/>
        <v>7.0374703053068064E-4</v>
      </c>
      <c r="AR257" s="15">
        <f t="shared" si="44"/>
        <v>0.22864285388451644</v>
      </c>
      <c r="AU257" s="15">
        <v>1</v>
      </c>
      <c r="AY257" s="15">
        <v>1</v>
      </c>
    </row>
    <row r="258" spans="1:51" x14ac:dyDescent="0.25">
      <c r="A258" t="s">
        <v>37</v>
      </c>
      <c r="B258">
        <v>3.5965963111454502</v>
      </c>
      <c r="C258">
        <v>3.1722875135588402E-3</v>
      </c>
      <c r="D258">
        <v>3.7410238639173401</v>
      </c>
      <c r="E258">
        <v>-27.1795719494419</v>
      </c>
      <c r="F258" s="1">
        <v>0</v>
      </c>
      <c r="G258" s="1">
        <v>0</v>
      </c>
      <c r="H258">
        <v>3.54043046824735</v>
      </c>
      <c r="I258">
        <v>-98.733362856267803</v>
      </c>
      <c r="J258">
        <v>-144.393191833109</v>
      </c>
      <c r="K258">
        <v>-103.65030945971201</v>
      </c>
      <c r="L258">
        <v>-78.318741004338705</v>
      </c>
      <c r="M258">
        <v>19</v>
      </c>
      <c r="N258">
        <v>95.595223810736798</v>
      </c>
      <c r="O258">
        <v>87.353294756763702</v>
      </c>
      <c r="P258">
        <v>195511.76128107999</v>
      </c>
      <c r="Q258">
        <v>236660.83049701701</v>
      </c>
      <c r="R258">
        <v>84.466163550950597</v>
      </c>
      <c r="S258">
        <v>683.60972111706099</v>
      </c>
      <c r="T258">
        <v>0.72621894339828597</v>
      </c>
      <c r="U258">
        <v>0.25103818884547502</v>
      </c>
      <c r="V258" s="1">
        <v>0</v>
      </c>
      <c r="W258">
        <v>0.18926070514805299</v>
      </c>
      <c r="X258">
        <v>0.55970110600647105</v>
      </c>
      <c r="Y258" s="1">
        <v>0</v>
      </c>
      <c r="Z258" s="1">
        <v>0</v>
      </c>
      <c r="AA258">
        <v>2.8093148970466202E-4</v>
      </c>
      <c r="AB258">
        <v>2.88992057819377E-3</v>
      </c>
      <c r="AC258">
        <v>3.4505475653072801E-3</v>
      </c>
      <c r="AD258" s="1">
        <v>0</v>
      </c>
      <c r="AE258">
        <v>7.6835038610416802E-3</v>
      </c>
      <c r="AF258" s="1">
        <v>2.9971985749784501E-5</v>
      </c>
      <c r="AG258" s="1">
        <v>5.6139788260250203E-7</v>
      </c>
      <c r="AH258">
        <v>3.8556855865387498</v>
      </c>
      <c r="AI258">
        <v>6.17726428847288E-2</v>
      </c>
      <c r="AJ258">
        <v>19.0750934458523</v>
      </c>
      <c r="AK258">
        <v>19</v>
      </c>
      <c r="AL258">
        <v>10119884275.67</v>
      </c>
      <c r="AM258" s="7">
        <v>51761</v>
      </c>
      <c r="AO258" s="1">
        <f t="shared" si="41"/>
        <v>3.7614510407617268E-3</v>
      </c>
      <c r="AP258" s="5">
        <f t="shared" si="42"/>
        <v>4.4215220241387909</v>
      </c>
      <c r="AQ258" s="3">
        <f t="shared" si="43"/>
        <v>-7.1371509447668057E-4</v>
      </c>
      <c r="AR258" s="15">
        <f t="shared" si="44"/>
        <v>-0.18657053125366185</v>
      </c>
      <c r="AU258" s="15">
        <v>1</v>
      </c>
      <c r="AY258" s="15">
        <v>1</v>
      </c>
    </row>
    <row r="259" spans="1:51" x14ac:dyDescent="0.25">
      <c r="A259" t="s">
        <v>37</v>
      </c>
      <c r="B259">
        <v>4.4837249721534302</v>
      </c>
      <c r="C259">
        <v>3.4503915907545799E-3</v>
      </c>
      <c r="D259">
        <v>4.0627923050068002</v>
      </c>
      <c r="E259">
        <v>-25.467513698123302</v>
      </c>
      <c r="F259" s="1">
        <v>0</v>
      </c>
      <c r="G259" s="1">
        <v>0</v>
      </c>
      <c r="H259">
        <v>3.5112256320821098</v>
      </c>
      <c r="I259">
        <v>-99.603682099970001</v>
      </c>
      <c r="J259">
        <v>-142.10334074778001</v>
      </c>
      <c r="K259">
        <v>-105.195710177809</v>
      </c>
      <c r="L259">
        <v>-79.186770403969305</v>
      </c>
      <c r="M259">
        <v>20</v>
      </c>
      <c r="N259">
        <v>95.377032395714707</v>
      </c>
      <c r="O259">
        <v>86.685276760157805</v>
      </c>
      <c r="P259">
        <v>195483.97049554699</v>
      </c>
      <c r="Q259">
        <v>236630.78964412</v>
      </c>
      <c r="R259">
        <v>84.510233759260103</v>
      </c>
      <c r="S259">
        <v>683.302618227425</v>
      </c>
      <c r="T259">
        <v>0.72034469653107602</v>
      </c>
      <c r="U259">
        <v>0.25832406803061497</v>
      </c>
      <c r="V259" s="1">
        <v>0</v>
      </c>
      <c r="W259">
        <v>0.181760481957639</v>
      </c>
      <c r="X259">
        <v>0.55991545001174503</v>
      </c>
      <c r="Y259" s="1">
        <v>0</v>
      </c>
      <c r="Z259" s="1">
        <v>0</v>
      </c>
      <c r="AA259">
        <v>2.8143115127369101E-4</v>
      </c>
      <c r="AB259">
        <v>3.1657945078063E-3</v>
      </c>
      <c r="AC259">
        <v>3.5190645391822901E-3</v>
      </c>
      <c r="AD259" s="1">
        <v>0</v>
      </c>
      <c r="AE259">
        <v>9.3964802288475594E-3</v>
      </c>
      <c r="AF259" s="1">
        <v>3.6035799219426699E-5</v>
      </c>
      <c r="AG259" s="1">
        <v>3.0001991693672899E-7</v>
      </c>
      <c r="AH259">
        <v>3.8746269602462</v>
      </c>
      <c r="AI259">
        <v>6.5451470456871497E-2</v>
      </c>
      <c r="AJ259">
        <v>21.075069198199198</v>
      </c>
      <c r="AK259">
        <v>20</v>
      </c>
      <c r="AL259">
        <v>10931072662.17</v>
      </c>
      <c r="AM259" s="7">
        <v>55918</v>
      </c>
      <c r="AO259" s="1">
        <f t="shared" si="41"/>
        <v>3.8365314896754077E-3</v>
      </c>
      <c r="AP259" s="5">
        <f t="shared" si="42"/>
        <v>4.5079242372587753</v>
      </c>
      <c r="AQ259" s="3">
        <f t="shared" si="43"/>
        <v>-2.103457641307923E-5</v>
      </c>
      <c r="AR259" s="15">
        <f t="shared" si="44"/>
        <v>-5.3681614489733409E-3</v>
      </c>
      <c r="AU259" s="15">
        <v>1</v>
      </c>
      <c r="AY259" s="15">
        <v>1</v>
      </c>
    </row>
    <row r="260" spans="1:51" x14ac:dyDescent="0.25">
      <c r="A260" t="s">
        <v>37</v>
      </c>
      <c r="B260">
        <v>4.6791839838168796</v>
      </c>
      <c r="C260">
        <v>3.8236148951941102E-3</v>
      </c>
      <c r="D260">
        <v>4.4930649846519097</v>
      </c>
      <c r="E260">
        <v>-24.124779125581799</v>
      </c>
      <c r="F260" s="1">
        <v>0</v>
      </c>
      <c r="G260" s="1">
        <v>0</v>
      </c>
      <c r="H260">
        <v>3.49067100715807</v>
      </c>
      <c r="I260">
        <v>-99.819119140726698</v>
      </c>
      <c r="J260">
        <v>-139.50529713157999</v>
      </c>
      <c r="K260">
        <v>-106.011787582662</v>
      </c>
      <c r="L260">
        <v>-79.441926887739001</v>
      </c>
      <c r="M260">
        <v>21</v>
      </c>
      <c r="N260">
        <v>95.321158274016497</v>
      </c>
      <c r="O260">
        <v>86.1335095919802</v>
      </c>
      <c r="P260">
        <v>195866.43857499299</v>
      </c>
      <c r="Q260">
        <v>237037.218788862</v>
      </c>
      <c r="R260">
        <v>84.509040928209501</v>
      </c>
      <c r="S260">
        <v>683.05063121277306</v>
      </c>
      <c r="T260">
        <v>0.72031436198257504</v>
      </c>
      <c r="U260">
        <v>0.26510450763298599</v>
      </c>
      <c r="V260" s="1">
        <v>0</v>
      </c>
      <c r="W260">
        <v>0.176191066056539</v>
      </c>
      <c r="X260">
        <v>0.55870442631047301</v>
      </c>
      <c r="Y260" s="1">
        <v>0</v>
      </c>
      <c r="Z260" s="1">
        <v>0</v>
      </c>
      <c r="AA260">
        <v>2.8209229319082899E-4</v>
      </c>
      <c r="AB260">
        <v>3.5215704363796602E-3</v>
      </c>
      <c r="AC260">
        <v>3.5943595379791201E-3</v>
      </c>
      <c r="AD260" s="1">
        <v>0</v>
      </c>
      <c r="AE260">
        <v>1.3370229983585001E-2</v>
      </c>
      <c r="AF260" s="1">
        <v>5.0895392778005297E-5</v>
      </c>
      <c r="AG260" s="1">
        <v>4.5919106795056899E-7</v>
      </c>
      <c r="AH260">
        <v>3.9179045264725101</v>
      </c>
      <c r="AI260">
        <v>6.9618878652075306E-2</v>
      </c>
      <c r="AJ260">
        <v>22.318367022021899</v>
      </c>
      <c r="AK260">
        <v>21</v>
      </c>
      <c r="AL260">
        <v>12716824390.92</v>
      </c>
      <c r="AM260" s="7">
        <v>64926</v>
      </c>
      <c r="AO260" s="1">
        <f t="shared" si="41"/>
        <v>3.9273472239479542E-3</v>
      </c>
      <c r="AP260" s="5">
        <f t="shared" si="42"/>
        <v>4.6123388589740628</v>
      </c>
      <c r="AQ260" s="3">
        <f t="shared" si="43"/>
        <v>5.8187116941486351E-5</v>
      </c>
      <c r="AR260" s="15">
        <f t="shared" si="44"/>
        <v>1.4492674299668717E-2</v>
      </c>
      <c r="AU260" s="15">
        <v>1</v>
      </c>
      <c r="AY260" s="15">
        <v>1</v>
      </c>
    </row>
    <row r="261" spans="1:51" x14ac:dyDescent="0.25">
      <c r="A261" t="s">
        <v>37</v>
      </c>
      <c r="B261">
        <v>4.8325072425837501</v>
      </c>
      <c r="C261">
        <v>4.1889603908901001E-3</v>
      </c>
      <c r="D261">
        <v>4.9125416777035902</v>
      </c>
      <c r="E261">
        <v>-22.173897446230601</v>
      </c>
      <c r="F261" s="1">
        <v>0</v>
      </c>
      <c r="G261" s="1">
        <v>0</v>
      </c>
      <c r="H261">
        <v>3.4991911934015199</v>
      </c>
      <c r="I261">
        <v>-101.200499643434</v>
      </c>
      <c r="J261">
        <v>-136.66439820409599</v>
      </c>
      <c r="K261">
        <v>-108.91820223436299</v>
      </c>
      <c r="L261">
        <v>-80.985845505411703</v>
      </c>
      <c r="M261">
        <v>22</v>
      </c>
      <c r="N261">
        <v>95.329970901577795</v>
      </c>
      <c r="O261">
        <v>85.518622266474296</v>
      </c>
      <c r="P261">
        <v>197430.99248751</v>
      </c>
      <c r="Q261">
        <v>240190.94522808</v>
      </c>
      <c r="R261">
        <v>84.537795646540602</v>
      </c>
      <c r="S261">
        <v>682.88991605910803</v>
      </c>
      <c r="T261">
        <v>0.72408796750376603</v>
      </c>
      <c r="U261">
        <v>0.259383496098257</v>
      </c>
      <c r="V261" s="1">
        <v>0</v>
      </c>
      <c r="W261">
        <v>0.168383422709175</v>
      </c>
      <c r="X261">
        <v>0.572233081192566</v>
      </c>
      <c r="Y261" s="1">
        <v>0</v>
      </c>
      <c r="Z261" s="1">
        <v>0</v>
      </c>
      <c r="AA261">
        <v>2.8265584632376902E-4</v>
      </c>
      <c r="AB261">
        <v>3.8512017494001199E-3</v>
      </c>
      <c r="AC261">
        <v>4.1418011500743103E-3</v>
      </c>
      <c r="AD261" s="1">
        <v>0</v>
      </c>
      <c r="AE261">
        <v>2.7358728016657501E-2</v>
      </c>
      <c r="AF261" s="1">
        <v>1.00637143714122E-4</v>
      </c>
      <c r="AG261" s="1">
        <v>4.9635203423538197E-7</v>
      </c>
      <c r="AH261">
        <v>4.0495147863186496</v>
      </c>
      <c r="AI261">
        <v>7.5547457856438099E-2</v>
      </c>
      <c r="AJ261">
        <v>27.147659731378099</v>
      </c>
      <c r="AK261">
        <v>22</v>
      </c>
      <c r="AL261">
        <v>16598418400.41</v>
      </c>
      <c r="AM261" s="7">
        <v>84072</v>
      </c>
      <c r="AO261" s="1">
        <f t="shared" si="41"/>
        <v>4.5250941401122008E-3</v>
      </c>
      <c r="AP261" s="5">
        <f t="shared" si="42"/>
        <v>5.2969860905929362</v>
      </c>
      <c r="AQ261" s="3">
        <f t="shared" si="43"/>
        <v>-4.0595407213855298E-4</v>
      </c>
      <c r="AR261" s="15">
        <f t="shared" si="44"/>
        <v>-8.7687382988236862E-2</v>
      </c>
      <c r="AU261" s="15">
        <v>1</v>
      </c>
      <c r="AY261" s="15">
        <v>1</v>
      </c>
    </row>
    <row r="262" spans="1:51" x14ac:dyDescent="0.25">
      <c r="A262" t="s">
        <v>37</v>
      </c>
      <c r="B262">
        <v>4.9019402031666299</v>
      </c>
      <c r="C262">
        <v>4.3834827404553899E-3</v>
      </c>
      <c r="D262">
        <v>5.1351956838784298</v>
      </c>
      <c r="E262">
        <v>-20.058779778939101</v>
      </c>
      <c r="F262" s="1">
        <v>0</v>
      </c>
      <c r="G262" s="1">
        <v>0</v>
      </c>
      <c r="H262">
        <v>3.5014662607349498</v>
      </c>
      <c r="I262">
        <v>-103.128790723682</v>
      </c>
      <c r="J262">
        <v>-135.8173503781</v>
      </c>
      <c r="K262">
        <v>-112.176030716016</v>
      </c>
      <c r="L262">
        <v>-82.683685736492805</v>
      </c>
      <c r="M262">
        <v>23</v>
      </c>
      <c r="N262">
        <v>95.320445599287893</v>
      </c>
      <c r="O262">
        <v>85.141896927342898</v>
      </c>
      <c r="P262">
        <v>195197.94868398001</v>
      </c>
      <c r="Q262">
        <v>238133.32325789999</v>
      </c>
      <c r="R262">
        <v>84.576677854843496</v>
      </c>
      <c r="S262">
        <v>683.17114093498105</v>
      </c>
      <c r="T262">
        <v>0.7244373266038</v>
      </c>
      <c r="U262">
        <v>0.26060938336394601</v>
      </c>
      <c r="V262" s="1">
        <v>0</v>
      </c>
      <c r="W262">
        <v>0.16154528077136401</v>
      </c>
      <c r="X262">
        <v>0.577845335864689</v>
      </c>
      <c r="Y262" s="1">
        <v>0</v>
      </c>
      <c r="Z262" s="1">
        <v>0</v>
      </c>
      <c r="AA262">
        <v>2.8334053591271197E-4</v>
      </c>
      <c r="AB262">
        <v>4.0334443688735001E-3</v>
      </c>
      <c r="AC262">
        <v>4.1126397937660099E-3</v>
      </c>
      <c r="AD262" s="1">
        <v>0</v>
      </c>
      <c r="AE262">
        <v>3.9098186026239497E-2</v>
      </c>
      <c r="AF262" s="1">
        <v>1.42936616418496E-4</v>
      </c>
      <c r="AG262" s="1">
        <v>3.62794737604762E-7</v>
      </c>
      <c r="AH262">
        <v>4.0043802009622498</v>
      </c>
      <c r="AI262">
        <v>7.8216057380663104E-2</v>
      </c>
      <c r="AJ262">
        <v>31.737234266010699</v>
      </c>
      <c r="AK262">
        <v>23</v>
      </c>
      <c r="AL262">
        <v>17444450277.990002</v>
      </c>
      <c r="AM262" s="7">
        <v>89368</v>
      </c>
      <c r="AO262" s="1">
        <f t="shared" si="41"/>
        <v>4.5389169460972175E-3</v>
      </c>
      <c r="AP262" s="5">
        <f t="shared" si="42"/>
        <v>5.3127650287866484</v>
      </c>
      <c r="AQ262" s="3">
        <f t="shared" si="43"/>
        <v>-3.5920814854219132E-4</v>
      </c>
      <c r="AR262" s="15">
        <f t="shared" si="44"/>
        <v>-7.7327874166090216E-2</v>
      </c>
      <c r="AU262" s="15">
        <v>1</v>
      </c>
      <c r="AY262" s="15">
        <v>1</v>
      </c>
    </row>
    <row r="263" spans="1:51" x14ac:dyDescent="0.25">
      <c r="A263" t="s">
        <v>37</v>
      </c>
      <c r="B263">
        <v>5.0652962014665901</v>
      </c>
      <c r="C263">
        <v>4.5398971812130396E-3</v>
      </c>
      <c r="D263">
        <v>5.3138838902063501</v>
      </c>
      <c r="E263">
        <v>-18.6669353913145</v>
      </c>
      <c r="F263" s="1">
        <v>0</v>
      </c>
      <c r="G263" s="1">
        <v>0</v>
      </c>
      <c r="H263">
        <v>3.5049800611667199</v>
      </c>
      <c r="I263">
        <v>-104.165954821295</v>
      </c>
      <c r="J263">
        <v>-135.13884942507599</v>
      </c>
      <c r="K263">
        <v>-114.079829676869</v>
      </c>
      <c r="L263">
        <v>-83.414477254638399</v>
      </c>
      <c r="M263">
        <v>24</v>
      </c>
      <c r="N263">
        <v>95.318340562267906</v>
      </c>
      <c r="O263">
        <v>84.892481712211094</v>
      </c>
      <c r="P263">
        <v>192310.351931949</v>
      </c>
      <c r="Q263">
        <v>234509.03465850101</v>
      </c>
      <c r="R263">
        <v>84.618484956867604</v>
      </c>
      <c r="S263">
        <v>683.05844163727602</v>
      </c>
      <c r="T263">
        <v>0.72347140685128897</v>
      </c>
      <c r="U263">
        <v>0.26308600145750199</v>
      </c>
      <c r="V263" s="1">
        <v>0</v>
      </c>
      <c r="W263">
        <v>0.158380444344314</v>
      </c>
      <c r="X263">
        <v>0.57853355419818198</v>
      </c>
      <c r="Y263" s="1">
        <v>0</v>
      </c>
      <c r="Z263" s="1">
        <v>0</v>
      </c>
      <c r="AA263">
        <v>2.8409918872872601E-4</v>
      </c>
      <c r="AB263">
        <v>4.1777803927206397E-3</v>
      </c>
      <c r="AC263">
        <v>4.0861942509983996E-3</v>
      </c>
      <c r="AD263" s="1">
        <v>0</v>
      </c>
      <c r="AE263">
        <v>4.5079821123728402E-2</v>
      </c>
      <c r="AF263" s="1">
        <v>1.6599134694796899E-4</v>
      </c>
      <c r="AG263" s="1">
        <v>3.4269748450541302E-7</v>
      </c>
      <c r="AH263">
        <v>3.8918506647437301</v>
      </c>
      <c r="AI263">
        <v>7.9414328182662197E-2</v>
      </c>
      <c r="AJ263">
        <v>37.942934593805603</v>
      </c>
      <c r="AK263">
        <v>24</v>
      </c>
      <c r="AL263">
        <v>15865027103.33</v>
      </c>
      <c r="AM263" s="7">
        <v>82497</v>
      </c>
      <c r="AO263" s="1">
        <f t="shared" si="41"/>
        <v>4.5362847866750947E-3</v>
      </c>
      <c r="AP263" s="5">
        <f t="shared" si="42"/>
        <v>5.3097605655102136</v>
      </c>
      <c r="AQ263" s="3">
        <f t="shared" si="43"/>
        <v>-2.1391497088250194E-4</v>
      </c>
      <c r="AR263" s="15">
        <f t="shared" si="44"/>
        <v>-4.604056266332468E-2</v>
      </c>
      <c r="AU263" s="15">
        <v>1</v>
      </c>
      <c r="AY263" s="15">
        <v>1</v>
      </c>
    </row>
    <row r="264" spans="1:51" x14ac:dyDescent="0.25">
      <c r="A264" t="s">
        <v>37</v>
      </c>
      <c r="B264">
        <v>5.0833405437514401</v>
      </c>
      <c r="C264">
        <v>4.7282816193816198E-3</v>
      </c>
      <c r="D264">
        <v>5.5286851051672601</v>
      </c>
      <c r="E264">
        <v>-18.265013233642399</v>
      </c>
      <c r="F264" s="1">
        <v>0</v>
      </c>
      <c r="G264" s="1">
        <v>0</v>
      </c>
      <c r="H264">
        <v>3.5203762553151101</v>
      </c>
      <c r="I264">
        <v>-104.113077308168</v>
      </c>
      <c r="J264">
        <v>-133.38142094858699</v>
      </c>
      <c r="K264">
        <v>-114.723423563361</v>
      </c>
      <c r="L264">
        <v>-83.270271655231397</v>
      </c>
      <c r="M264">
        <v>25</v>
      </c>
      <c r="N264">
        <v>95.315329073446094</v>
      </c>
      <c r="O264">
        <v>84.656811208586603</v>
      </c>
      <c r="P264">
        <v>191469.16547943099</v>
      </c>
      <c r="Q264">
        <v>234067.17192097401</v>
      </c>
      <c r="R264">
        <v>84.687438955928997</v>
      </c>
      <c r="S264">
        <v>683.155166107269</v>
      </c>
      <c r="T264">
        <v>0.72405350520678902</v>
      </c>
      <c r="U264">
        <v>0.263605573591706</v>
      </c>
      <c r="V264" s="1">
        <v>0</v>
      </c>
      <c r="W264">
        <v>0.156862728001159</v>
      </c>
      <c r="X264">
        <v>0.57953169840713303</v>
      </c>
      <c r="Y264" s="1">
        <v>0</v>
      </c>
      <c r="Z264" s="1">
        <v>0</v>
      </c>
      <c r="AA264">
        <v>2.8481465049195299E-4</v>
      </c>
      <c r="AB264">
        <v>4.3449140714298101E-3</v>
      </c>
      <c r="AC264">
        <v>4.4038728701149303E-3</v>
      </c>
      <c r="AD264" s="1">
        <v>0</v>
      </c>
      <c r="AE264">
        <v>4.9538747804998999E-2</v>
      </c>
      <c r="AF264" s="1">
        <v>1.8340513074937301E-4</v>
      </c>
      <c r="AG264" s="1">
        <v>4.7601146848170702E-7</v>
      </c>
      <c r="AH264">
        <v>3.7837886714892499</v>
      </c>
      <c r="AI264">
        <v>8.0514979703543904E-2</v>
      </c>
      <c r="AJ264">
        <v>46.678906060758401</v>
      </c>
      <c r="AK264">
        <v>25</v>
      </c>
      <c r="AL264">
        <v>14303321068.809999</v>
      </c>
      <c r="AM264" s="7">
        <v>74703</v>
      </c>
      <c r="AO264" s="1">
        <f t="shared" si="41"/>
        <v>4.8720926513562569E-3</v>
      </c>
      <c r="AP264" s="5">
        <f t="shared" si="42"/>
        <v>5.692361719439365</v>
      </c>
      <c r="AQ264" s="3">
        <f t="shared" si="43"/>
        <v>-5.3395066743967996E-4</v>
      </c>
      <c r="AR264" s="15">
        <f t="shared" si="44"/>
        <v>-0.10698919107830462</v>
      </c>
      <c r="AS264">
        <f>SUMPRODUCT(AL253:AL264,B253:B264)/SUM(AL253:AL264)</f>
        <v>4.3772773471029689</v>
      </c>
      <c r="AT264">
        <f>SUMPRODUCT(AP253:AP264,AL253:AL264)/SUM(AL253:AL264)</f>
        <v>4.4625472080232296</v>
      </c>
      <c r="AU264" s="15">
        <v>1</v>
      </c>
      <c r="AY264" s="15">
        <v>1</v>
      </c>
    </row>
    <row r="265" spans="1:51" x14ac:dyDescent="0.25">
      <c r="A265" t="s">
        <v>37</v>
      </c>
      <c r="B265">
        <v>4.9788452526524702</v>
      </c>
      <c r="C265">
        <v>4.8622180235552799E-3</v>
      </c>
      <c r="D265">
        <v>5.6811313602544899</v>
      </c>
      <c r="E265">
        <v>-18.575717162314099</v>
      </c>
      <c r="F265" s="1">
        <v>0</v>
      </c>
      <c r="G265" s="1">
        <v>0</v>
      </c>
      <c r="H265">
        <v>3.5374798512455601</v>
      </c>
      <c r="I265">
        <v>-103.892616735372</v>
      </c>
      <c r="J265">
        <v>-131.766865288855</v>
      </c>
      <c r="K265">
        <v>-114.960028002009</v>
      </c>
      <c r="L265">
        <v>-82.919747600476796</v>
      </c>
      <c r="M265">
        <v>26</v>
      </c>
      <c r="N265">
        <v>95.312023917750693</v>
      </c>
      <c r="O265">
        <v>84.405615430837599</v>
      </c>
      <c r="P265">
        <v>190281.73836970501</v>
      </c>
      <c r="Q265">
        <v>232951.02547681701</v>
      </c>
      <c r="R265">
        <v>84.727335471710802</v>
      </c>
      <c r="S265">
        <v>682.90731526162801</v>
      </c>
      <c r="T265">
        <v>0.72245364865807105</v>
      </c>
      <c r="U265">
        <v>0.26874052536134602</v>
      </c>
      <c r="V265" s="1">
        <v>0</v>
      </c>
      <c r="W265">
        <v>0.15613590447838599</v>
      </c>
      <c r="X265">
        <v>0.57512357016026705</v>
      </c>
      <c r="Y265" s="1">
        <v>0</v>
      </c>
      <c r="Z265" s="1">
        <v>0</v>
      </c>
      <c r="AA265">
        <v>2.8555934486532299E-4</v>
      </c>
      <c r="AB265">
        <v>4.46077257201518E-3</v>
      </c>
      <c r="AC265">
        <v>4.2962663169585202E-3</v>
      </c>
      <c r="AD265" s="1">
        <v>0</v>
      </c>
      <c r="AE265">
        <v>5.3869128218650697E-2</v>
      </c>
      <c r="AF265" s="1">
        <v>2.0085726607062501E-4</v>
      </c>
      <c r="AG265" s="1">
        <v>5.93931308475247E-7</v>
      </c>
      <c r="AH265">
        <v>3.6955520648922402</v>
      </c>
      <c r="AI265">
        <v>8.1879587630436498E-2</v>
      </c>
      <c r="AJ265">
        <v>56.8391137152516</v>
      </c>
      <c r="AK265">
        <v>26</v>
      </c>
      <c r="AL265">
        <v>12790928734.950001</v>
      </c>
      <c r="AM265" s="7">
        <v>67221</v>
      </c>
      <c r="AO265" s="1">
        <f t="shared" si="41"/>
        <v>4.7826829278944686E-3</v>
      </c>
      <c r="AP265" s="5">
        <f t="shared" si="42"/>
        <v>5.5906318273816762</v>
      </c>
      <c r="AQ265" s="3">
        <f t="shared" si="43"/>
        <v>-5.3583990999845049E-4</v>
      </c>
      <c r="AR265" s="15">
        <f t="shared" si="44"/>
        <v>-0.10943066787778988</v>
      </c>
      <c r="AT265" s="15">
        <f>AS264/AT264-1</f>
        <v>-1.9107889943876355E-2</v>
      </c>
      <c r="AU265" s="15">
        <v>1</v>
      </c>
      <c r="AY265" s="15">
        <v>1</v>
      </c>
    </row>
    <row r="266" spans="1:51" x14ac:dyDescent="0.25">
      <c r="A266" t="s">
        <v>37</v>
      </c>
      <c r="B266">
        <v>5.3255892083338203</v>
      </c>
      <c r="C266">
        <v>4.9670237304631996E-3</v>
      </c>
      <c r="D266">
        <v>5.8002637891856796</v>
      </c>
      <c r="E266">
        <v>-18.864418377004998</v>
      </c>
      <c r="F266" s="1">
        <v>0</v>
      </c>
      <c r="G266" s="1">
        <v>0</v>
      </c>
      <c r="H266">
        <v>3.56161479150478</v>
      </c>
      <c r="I266">
        <v>-103.945007440661</v>
      </c>
      <c r="J266">
        <v>-130.63088641256101</v>
      </c>
      <c r="K266">
        <v>-115.36328792341</v>
      </c>
      <c r="L266">
        <v>-82.660795760515896</v>
      </c>
      <c r="M266">
        <v>27</v>
      </c>
      <c r="N266">
        <v>95.331354805309701</v>
      </c>
      <c r="O266">
        <v>84.156275699526105</v>
      </c>
      <c r="P266">
        <v>187497.81906506699</v>
      </c>
      <c r="Q266">
        <v>229403.11765668599</v>
      </c>
      <c r="R266">
        <v>84.617173811047195</v>
      </c>
      <c r="S266">
        <v>682.53002634805796</v>
      </c>
      <c r="T266">
        <v>0.72058052860827804</v>
      </c>
      <c r="U266">
        <v>0.27438427484307698</v>
      </c>
      <c r="V266" s="1">
        <v>0</v>
      </c>
      <c r="W266">
        <v>0.15852806842917799</v>
      </c>
      <c r="X266">
        <v>0.56708765672774297</v>
      </c>
      <c r="Y266" s="1">
        <v>0</v>
      </c>
      <c r="Z266" s="1">
        <v>0</v>
      </c>
      <c r="AA266">
        <v>2.8643180598275398E-4</v>
      </c>
      <c r="AB266">
        <v>4.5528619574279096E-3</v>
      </c>
      <c r="AC266">
        <v>4.1845415651510101E-3</v>
      </c>
      <c r="AD266" s="1">
        <v>0</v>
      </c>
      <c r="AE266">
        <v>5.7317647003133E-2</v>
      </c>
      <c r="AF266" s="1">
        <v>2.14349815952377E-4</v>
      </c>
      <c r="AG266" s="1">
        <v>5.9659797119131201E-7</v>
      </c>
      <c r="AH266">
        <v>3.6267537235306402</v>
      </c>
      <c r="AI266">
        <v>8.3552407808563794E-2</v>
      </c>
      <c r="AJ266">
        <v>67.701344655969606</v>
      </c>
      <c r="AK266">
        <v>27</v>
      </c>
      <c r="AL266">
        <v>11523428461.92</v>
      </c>
      <c r="AM266" s="7">
        <v>61459</v>
      </c>
      <c r="AO266" s="1">
        <f t="shared" si="41"/>
        <v>4.6853231870861408E-3</v>
      </c>
      <c r="AP266" s="5">
        <f t="shared" si="42"/>
        <v>5.4797420508444494</v>
      </c>
      <c r="AQ266" s="3">
        <f t="shared" si="43"/>
        <v>-1.351703334713213E-4</v>
      </c>
      <c r="AR266" s="15">
        <f t="shared" si="44"/>
        <v>-2.813140492386379E-2</v>
      </c>
      <c r="AU266" s="15">
        <v>1</v>
      </c>
      <c r="AY266" s="15">
        <v>1</v>
      </c>
    </row>
    <row r="267" spans="1:51" x14ac:dyDescent="0.25">
      <c r="A267" t="s">
        <v>37</v>
      </c>
      <c r="B267">
        <v>5.3712795274433001</v>
      </c>
      <c r="C267">
        <v>4.99752224447315E-3</v>
      </c>
      <c r="D267">
        <v>5.8349054676751502</v>
      </c>
      <c r="E267">
        <v>-19.451912384757801</v>
      </c>
      <c r="F267" s="1">
        <v>0</v>
      </c>
      <c r="G267" s="1">
        <v>0</v>
      </c>
      <c r="H267">
        <v>3.5880295813902601</v>
      </c>
      <c r="I267">
        <v>-103.929072258193</v>
      </c>
      <c r="J267">
        <v>-129.755856198651</v>
      </c>
      <c r="K267">
        <v>-115.50897191185901</v>
      </c>
      <c r="L267">
        <v>-82.4728309909394</v>
      </c>
      <c r="M267">
        <v>28</v>
      </c>
      <c r="N267">
        <v>95.357134516613897</v>
      </c>
      <c r="O267">
        <v>83.963695372483798</v>
      </c>
      <c r="P267">
        <v>185988.31565407399</v>
      </c>
      <c r="Q267">
        <v>227392.138536485</v>
      </c>
      <c r="R267">
        <v>84.623572836228306</v>
      </c>
      <c r="S267">
        <v>682.042970056478</v>
      </c>
      <c r="T267">
        <v>0.71837429457589697</v>
      </c>
      <c r="U267">
        <v>0.27945185553433299</v>
      </c>
      <c r="V267" s="1">
        <v>0</v>
      </c>
      <c r="W267">
        <v>0.16091358023233401</v>
      </c>
      <c r="X267">
        <v>0.55963456423333102</v>
      </c>
      <c r="Y267" s="1">
        <v>0</v>
      </c>
      <c r="Z267" s="1">
        <v>0</v>
      </c>
      <c r="AA267">
        <v>2.8720694186487198E-4</v>
      </c>
      <c r="AB267">
        <v>4.5848575231034897E-3</v>
      </c>
      <c r="AC267">
        <v>4.2855063842567901E-3</v>
      </c>
      <c r="AD267" s="1">
        <v>0</v>
      </c>
      <c r="AE267">
        <v>5.8819687756948E-2</v>
      </c>
      <c r="AF267" s="1">
        <v>2.2090150136374901E-4</v>
      </c>
      <c r="AG267" s="1">
        <v>4.1044272833176498E-7</v>
      </c>
      <c r="AH267">
        <v>3.5376815407351798</v>
      </c>
      <c r="AI267">
        <v>8.4606220560819304E-2</v>
      </c>
      <c r="AJ267">
        <v>81.958327200304296</v>
      </c>
      <c r="AK267">
        <v>28</v>
      </c>
      <c r="AL267">
        <v>9955210583.7000008</v>
      </c>
      <c r="AM267" s="7">
        <v>53526</v>
      </c>
      <c r="AO267" s="1">
        <f t="shared" si="41"/>
        <v>4.7936148274854108E-3</v>
      </c>
      <c r="AP267" s="5">
        <f t="shared" si="42"/>
        <v>5.6030754780188925</v>
      </c>
      <c r="AQ267" s="3">
        <f t="shared" si="43"/>
        <v>-2.0341904822018374E-4</v>
      </c>
      <c r="AR267" s="15">
        <f t="shared" si="44"/>
        <v>-4.136941425917573E-2</v>
      </c>
      <c r="AU267" s="15">
        <v>1</v>
      </c>
      <c r="AY267" s="15">
        <v>1</v>
      </c>
    </row>
    <row r="268" spans="1:51" x14ac:dyDescent="0.25">
      <c r="A268" t="s">
        <v>37</v>
      </c>
      <c r="B268">
        <v>4.8999649039169402</v>
      </c>
      <c r="C268">
        <v>5.0575496120609702E-3</v>
      </c>
      <c r="D268">
        <v>5.9030533290566503</v>
      </c>
      <c r="E268">
        <v>-20.512364364952401</v>
      </c>
      <c r="F268" s="1">
        <v>0</v>
      </c>
      <c r="G268" s="1">
        <v>0</v>
      </c>
      <c r="H268">
        <v>3.6114207075949998</v>
      </c>
      <c r="I268">
        <v>-103.82563227700101</v>
      </c>
      <c r="J268">
        <v>-128.47616388439999</v>
      </c>
      <c r="K268">
        <v>-115.652434061379</v>
      </c>
      <c r="L268">
        <v>-82.320587582583499</v>
      </c>
      <c r="M268">
        <v>29</v>
      </c>
      <c r="N268">
        <v>95.373006029250504</v>
      </c>
      <c r="O268">
        <v>83.684875629298801</v>
      </c>
      <c r="P268">
        <v>185567.31663739801</v>
      </c>
      <c r="Q268">
        <v>227244.06391423999</v>
      </c>
      <c r="R268">
        <v>84.668280622404694</v>
      </c>
      <c r="S268">
        <v>681.44723686151406</v>
      </c>
      <c r="T268">
        <v>0.72394493330548604</v>
      </c>
      <c r="U268">
        <v>0.28121393934361699</v>
      </c>
      <c r="V268" s="1">
        <v>0</v>
      </c>
      <c r="W268">
        <v>0.157846197717604</v>
      </c>
      <c r="X268">
        <v>0.56093986293877696</v>
      </c>
      <c r="Y268" s="1">
        <v>0</v>
      </c>
      <c r="Z268" s="1">
        <v>0</v>
      </c>
      <c r="AA268">
        <v>2.8826136189806902E-4</v>
      </c>
      <c r="AB268">
        <v>4.6255236074505103E-3</v>
      </c>
      <c r="AC268">
        <v>4.2139569155713597E-3</v>
      </c>
      <c r="AD268" s="1">
        <v>3.9315912041344702E-11</v>
      </c>
      <c r="AE268">
        <v>6.3465262560535002E-2</v>
      </c>
      <c r="AF268" s="1">
        <v>2.4008388093438901E-4</v>
      </c>
      <c r="AG268" s="1">
        <v>5.7660682865992496E-7</v>
      </c>
      <c r="AH268">
        <v>3.4919477143156801</v>
      </c>
      <c r="AI268">
        <v>8.6605489768727797E-2</v>
      </c>
      <c r="AJ268">
        <v>97.278086154762406</v>
      </c>
      <c r="AK268">
        <v>29</v>
      </c>
      <c r="AL268">
        <v>8474859350.8299999</v>
      </c>
      <c r="AM268" s="7">
        <v>45670</v>
      </c>
      <c r="AO268" s="1">
        <f t="shared" si="41"/>
        <v>4.7423021584038182E-3</v>
      </c>
      <c r="AP268" s="5">
        <f t="shared" si="42"/>
        <v>5.5446538435084847</v>
      </c>
      <c r="AQ268" s="3">
        <f t="shared" si="43"/>
        <v>-5.6431704160525217E-4</v>
      </c>
      <c r="AR268" s="15">
        <f t="shared" si="44"/>
        <v>-0.11627217095731357</v>
      </c>
      <c r="AU268" s="15">
        <v>1</v>
      </c>
      <c r="AY268" s="15">
        <v>1</v>
      </c>
    </row>
    <row r="269" spans="1:51" x14ac:dyDescent="0.25">
      <c r="A269" t="s">
        <v>37</v>
      </c>
      <c r="B269">
        <v>5.2759950640108002</v>
      </c>
      <c r="C269">
        <v>5.2176168825509503E-3</v>
      </c>
      <c r="D269">
        <v>6.08455352927301</v>
      </c>
      <c r="E269">
        <v>-22.228943494836599</v>
      </c>
      <c r="F269" s="1">
        <v>0</v>
      </c>
      <c r="G269" s="1">
        <v>0</v>
      </c>
      <c r="H269">
        <v>3.6335625904970499</v>
      </c>
      <c r="I269">
        <v>-102.677751911068</v>
      </c>
      <c r="J269">
        <v>-126.00235469332701</v>
      </c>
      <c r="K269">
        <v>-114.50609987790401</v>
      </c>
      <c r="L269">
        <v>-80.928916287925205</v>
      </c>
      <c r="M269">
        <v>30</v>
      </c>
      <c r="N269">
        <v>95.414615933601297</v>
      </c>
      <c r="O269">
        <v>83.229631937949705</v>
      </c>
      <c r="P269">
        <v>183473.67571188399</v>
      </c>
      <c r="Q269">
        <v>224767.76193281199</v>
      </c>
      <c r="R269">
        <v>84.744955064334107</v>
      </c>
      <c r="S269">
        <v>680.06020275703895</v>
      </c>
      <c r="T269">
        <v>0.72540948932153304</v>
      </c>
      <c r="U269">
        <v>0.28329573154502102</v>
      </c>
      <c r="V269" s="1">
        <v>0</v>
      </c>
      <c r="W269">
        <v>0.16383187692408699</v>
      </c>
      <c r="X269">
        <v>0.55287239153088996</v>
      </c>
      <c r="Y269" s="1">
        <v>0</v>
      </c>
      <c r="Z269" s="1">
        <v>0</v>
      </c>
      <c r="AA269">
        <v>2.8902267596511401E-4</v>
      </c>
      <c r="AB269">
        <v>4.7503833625738403E-3</v>
      </c>
      <c r="AC269">
        <v>4.2525759647762196E-3</v>
      </c>
      <c r="AD269" s="1">
        <v>1.3701661460833801E-9</v>
      </c>
      <c r="AE269">
        <v>7.4952515935409997E-2</v>
      </c>
      <c r="AF269" s="1">
        <v>2.8637404738600202E-4</v>
      </c>
      <c r="AG269" s="1">
        <v>2.5708235518556802E-7</v>
      </c>
      <c r="AH269">
        <v>3.5527952706034198</v>
      </c>
      <c r="AI269">
        <v>9.1340957357171806E-2</v>
      </c>
      <c r="AJ269">
        <v>114.16274750388099</v>
      </c>
      <c r="AK269">
        <v>30</v>
      </c>
      <c r="AL269">
        <v>6876226418.3299999</v>
      </c>
      <c r="AM269" s="7">
        <v>37478</v>
      </c>
      <c r="AO269" s="1">
        <f t="shared" si="41"/>
        <v>4.8279726881273353E-3</v>
      </c>
      <c r="AP269" s="5">
        <f t="shared" si="42"/>
        <v>5.6421748327096122</v>
      </c>
      <c r="AQ269" s="3">
        <f t="shared" si="43"/>
        <v>-3.2126402208680887E-4</v>
      </c>
      <c r="AR269" s="15">
        <f t="shared" si="44"/>
        <v>-6.490046472433697E-2</v>
      </c>
      <c r="AU269" s="15">
        <v>1</v>
      </c>
      <c r="AY269" s="15">
        <v>1</v>
      </c>
    </row>
    <row r="270" spans="1:51" x14ac:dyDescent="0.25">
      <c r="A270" t="s">
        <v>37</v>
      </c>
      <c r="B270">
        <v>5.5092865801956403</v>
      </c>
      <c r="C270">
        <v>5.5415515135598002E-3</v>
      </c>
      <c r="D270">
        <v>6.4508813484457299</v>
      </c>
      <c r="E270">
        <v>-25.676983738427499</v>
      </c>
      <c r="F270" s="1">
        <v>0</v>
      </c>
      <c r="G270" s="1">
        <v>0</v>
      </c>
      <c r="H270">
        <v>3.6584970553397098</v>
      </c>
      <c r="I270">
        <v>-98.901658052845093</v>
      </c>
      <c r="J270">
        <v>-120.400959528404</v>
      </c>
      <c r="K270">
        <v>-109.62927174585801</v>
      </c>
      <c r="L270">
        <v>-77.318160588413704</v>
      </c>
      <c r="M270">
        <v>31</v>
      </c>
      <c r="N270">
        <v>95.430255194839305</v>
      </c>
      <c r="O270">
        <v>82.515000445989102</v>
      </c>
      <c r="P270">
        <v>184880.772568913</v>
      </c>
      <c r="Q270">
        <v>226124.80227068701</v>
      </c>
      <c r="R270">
        <v>84.830592632700501</v>
      </c>
      <c r="S270">
        <v>676.95888807512802</v>
      </c>
      <c r="T270">
        <v>0.723715941066569</v>
      </c>
      <c r="U270">
        <v>0.28754884658111102</v>
      </c>
      <c r="V270" s="1">
        <v>0</v>
      </c>
      <c r="W270">
        <v>0.169102088075612</v>
      </c>
      <c r="X270">
        <v>0.54334906534327498</v>
      </c>
      <c r="Y270" s="1">
        <v>0</v>
      </c>
      <c r="Z270" s="1">
        <v>0</v>
      </c>
      <c r="AA270">
        <v>2.89991948385815E-4</v>
      </c>
      <c r="AB270">
        <v>4.9985867598462599E-3</v>
      </c>
      <c r="AC270">
        <v>4.6535405152228204E-3</v>
      </c>
      <c r="AD270" s="1">
        <v>2.82737444582409E-8</v>
      </c>
      <c r="AE270">
        <v>9.0946637636509106E-2</v>
      </c>
      <c r="AF270" s="1">
        <v>3.6063507686961998E-4</v>
      </c>
      <c r="AG270">
        <v>2.0436037572598199E-6</v>
      </c>
      <c r="AH270">
        <v>3.72625650083347</v>
      </c>
      <c r="AI270">
        <v>9.9287869508188603E-2</v>
      </c>
      <c r="AJ270">
        <v>132.585538106435</v>
      </c>
      <c r="AK270">
        <v>31</v>
      </c>
      <c r="AL270">
        <v>5754598926.9799995</v>
      </c>
      <c r="AM270" s="7">
        <v>31126</v>
      </c>
      <c r="AO270" s="1">
        <f t="shared" si="41"/>
        <v>5.3041675404782553E-3</v>
      </c>
      <c r="AP270" s="5">
        <f t="shared" si="42"/>
        <v>6.1825595488491984</v>
      </c>
      <c r="AQ270" s="3">
        <f t="shared" si="43"/>
        <v>-5.929148877895753E-4</v>
      </c>
      <c r="AR270" s="15">
        <f t="shared" si="44"/>
        <v>-0.10889874385097975</v>
      </c>
      <c r="AU270" s="15">
        <v>1</v>
      </c>
      <c r="AY270" s="15">
        <v>1</v>
      </c>
    </row>
    <row r="271" spans="1:51" x14ac:dyDescent="0.25">
      <c r="A271" t="s">
        <v>37</v>
      </c>
      <c r="B271">
        <v>7.0796528021499396</v>
      </c>
      <c r="C271">
        <v>5.8164770033408697E-3</v>
      </c>
      <c r="D271">
        <v>6.7607581515008004</v>
      </c>
      <c r="E271">
        <v>-30.018174843053</v>
      </c>
      <c r="F271" s="1">
        <v>0</v>
      </c>
      <c r="G271" s="1">
        <v>0</v>
      </c>
      <c r="H271">
        <v>3.6676512212713699</v>
      </c>
      <c r="I271">
        <v>-94.633891839768594</v>
      </c>
      <c r="J271">
        <v>-115.198560432305</v>
      </c>
      <c r="K271">
        <v>-103.255592218958</v>
      </c>
      <c r="L271">
        <v>-73.087917313465795</v>
      </c>
      <c r="M271">
        <v>32</v>
      </c>
      <c r="N271">
        <v>95.420087043172899</v>
      </c>
      <c r="O271">
        <v>81.936974416680499</v>
      </c>
      <c r="P271">
        <v>185189.475109691</v>
      </c>
      <c r="Q271">
        <v>226185.93395686001</v>
      </c>
      <c r="R271">
        <v>84.884892458495798</v>
      </c>
      <c r="S271">
        <v>673.42638219081505</v>
      </c>
      <c r="T271">
        <v>0.71784314758324097</v>
      </c>
      <c r="U271">
        <v>0.29109344413258498</v>
      </c>
      <c r="V271" s="1">
        <v>0</v>
      </c>
      <c r="W271">
        <v>0.172177321180806</v>
      </c>
      <c r="X271">
        <v>0.53672923468660805</v>
      </c>
      <c r="Y271" s="1">
        <v>0</v>
      </c>
      <c r="Z271" s="1">
        <v>0</v>
      </c>
      <c r="AA271">
        <v>2.9108195557405603E-4</v>
      </c>
      <c r="AB271">
        <v>5.22162844806494E-3</v>
      </c>
      <c r="AC271">
        <v>4.7741741591565603E-3</v>
      </c>
      <c r="AD271" s="1">
        <v>6.2496778900619503E-8</v>
      </c>
      <c r="AE271">
        <v>0.103812896558548</v>
      </c>
      <c r="AF271" s="1">
        <v>4.2457964144073301E-4</v>
      </c>
      <c r="AG271">
        <v>1.8718304271733899E-6</v>
      </c>
      <c r="AH271">
        <v>3.81008430624223</v>
      </c>
      <c r="AI271">
        <v>0.105049073351265</v>
      </c>
      <c r="AJ271">
        <v>141.25686059492301</v>
      </c>
      <c r="AK271">
        <v>32</v>
      </c>
      <c r="AL271">
        <v>5275862956.3999996</v>
      </c>
      <c r="AM271" s="7">
        <v>28489</v>
      </c>
      <c r="AO271" s="1">
        <f t="shared" si="41"/>
        <v>5.4898357561713497E-3</v>
      </c>
      <c r="AP271" s="5">
        <f t="shared" si="42"/>
        <v>6.3924855749419525</v>
      </c>
      <c r="AQ271" s="3">
        <f t="shared" si="43"/>
        <v>6.1044332016768274E-4</v>
      </c>
      <c r="AR271" s="15">
        <f t="shared" si="44"/>
        <v>0.10749609352293721</v>
      </c>
      <c r="AU271" s="15">
        <v>1</v>
      </c>
      <c r="AY271" s="15">
        <v>1</v>
      </c>
    </row>
    <row r="272" spans="1:51" x14ac:dyDescent="0.25">
      <c r="A272" t="s">
        <v>37</v>
      </c>
      <c r="B272">
        <v>5.7669655517440397</v>
      </c>
      <c r="C272">
        <v>6.1707807163516003E-3</v>
      </c>
      <c r="D272">
        <v>7.1587168950704099</v>
      </c>
      <c r="E272">
        <v>-32.913563682479399</v>
      </c>
      <c r="F272" s="1">
        <v>0</v>
      </c>
      <c r="G272" s="1">
        <v>0</v>
      </c>
      <c r="H272">
        <v>3.6695581014697498</v>
      </c>
      <c r="I272">
        <v>-90.513155227230499</v>
      </c>
      <c r="J272">
        <v>-110.15092142806201</v>
      </c>
      <c r="K272">
        <v>-97.225576078446096</v>
      </c>
      <c r="L272">
        <v>-69.153806027402993</v>
      </c>
      <c r="M272">
        <v>33</v>
      </c>
      <c r="N272">
        <v>95.443087238473396</v>
      </c>
      <c r="O272">
        <v>81.428054069700806</v>
      </c>
      <c r="P272">
        <v>186808.729213443</v>
      </c>
      <c r="Q272">
        <v>227948.94399085501</v>
      </c>
      <c r="R272">
        <v>84.908293543885605</v>
      </c>
      <c r="S272">
        <v>670.43850066675304</v>
      </c>
      <c r="T272">
        <v>0.71771048462186804</v>
      </c>
      <c r="U272">
        <v>0.28174249534467199</v>
      </c>
      <c r="V272" s="1">
        <v>0</v>
      </c>
      <c r="W272">
        <v>0.17356205935933799</v>
      </c>
      <c r="X272">
        <v>0.54469544529598901</v>
      </c>
      <c r="Y272" s="1">
        <v>0</v>
      </c>
      <c r="Z272" s="1">
        <v>0</v>
      </c>
      <c r="AA272">
        <v>2.9195540361362803E-4</v>
      </c>
      <c r="AB272">
        <v>5.5147529999198999E-3</v>
      </c>
      <c r="AC272">
        <v>4.9722431570500903E-3</v>
      </c>
      <c r="AD272" s="1">
        <v>1.2127061763546401E-7</v>
      </c>
      <c r="AE272">
        <v>0.13602505104002299</v>
      </c>
      <c r="AF272" s="1">
        <v>5.7084396896347101E-4</v>
      </c>
      <c r="AG272">
        <v>1.22917021056151E-6</v>
      </c>
      <c r="AH272">
        <v>3.87245715011864</v>
      </c>
      <c r="AI272">
        <v>0.110351504266563</v>
      </c>
      <c r="AJ272">
        <v>142.759767015162</v>
      </c>
      <c r="AK272">
        <v>33</v>
      </c>
      <c r="AL272">
        <v>5780796125.5100002</v>
      </c>
      <c r="AM272" s="7">
        <v>30945</v>
      </c>
      <c r="AO272" s="1">
        <f t="shared" si="41"/>
        <v>5.8350425296271888E-3</v>
      </c>
      <c r="AP272" s="5">
        <f t="shared" si="42"/>
        <v>6.7816499620244164</v>
      </c>
      <c r="AQ272" s="3">
        <f t="shared" si="43"/>
        <v>-8.9732485922711189E-4</v>
      </c>
      <c r="AR272" s="15">
        <f t="shared" si="44"/>
        <v>-0.14962205598377409</v>
      </c>
      <c r="AU272" s="15">
        <v>1</v>
      </c>
      <c r="AY272" s="15">
        <v>1</v>
      </c>
    </row>
    <row r="273" spans="1:51" x14ac:dyDescent="0.25">
      <c r="A273" t="s">
        <v>37</v>
      </c>
      <c r="B273">
        <v>7.4875159302678096</v>
      </c>
      <c r="C273">
        <v>6.2164533018471699E-3</v>
      </c>
      <c r="D273">
        <v>7.2099035144363697</v>
      </c>
      <c r="E273">
        <v>-32.954615589150599</v>
      </c>
      <c r="F273" s="1">
        <v>0</v>
      </c>
      <c r="G273" s="1">
        <v>0</v>
      </c>
      <c r="H273">
        <v>3.66245105369318</v>
      </c>
      <c r="I273">
        <v>-91.092001301278799</v>
      </c>
      <c r="J273">
        <v>-109.05393866934099</v>
      </c>
      <c r="K273">
        <v>-98.118859831779503</v>
      </c>
      <c r="L273">
        <v>-69.517177847243801</v>
      </c>
      <c r="M273">
        <v>34</v>
      </c>
      <c r="N273">
        <v>95.4516021890296</v>
      </c>
      <c r="O273">
        <v>81.069090398413095</v>
      </c>
      <c r="P273">
        <v>184944.90270158101</v>
      </c>
      <c r="Q273">
        <v>225933.93183549499</v>
      </c>
      <c r="R273">
        <v>84.990542523434399</v>
      </c>
      <c r="S273">
        <v>670.26429364997</v>
      </c>
      <c r="T273">
        <v>0.71626037263125797</v>
      </c>
      <c r="U273">
        <v>0.28246029310889298</v>
      </c>
      <c r="V273" s="1">
        <v>0</v>
      </c>
      <c r="W273">
        <v>0.168779556673918</v>
      </c>
      <c r="X273">
        <v>0.54876015021718805</v>
      </c>
      <c r="Y273" s="1">
        <v>0</v>
      </c>
      <c r="Z273" s="1">
        <v>0</v>
      </c>
      <c r="AA273">
        <v>2.9325628884356299E-4</v>
      </c>
      <c r="AB273">
        <v>5.5424304689666798E-3</v>
      </c>
      <c r="AC273">
        <v>5.2794519312646298E-3</v>
      </c>
      <c r="AD273" s="1">
        <v>1.3464116363638599E-7</v>
      </c>
      <c r="AE273">
        <v>0.15921188322625901</v>
      </c>
      <c r="AF273" s="1">
        <v>6.6467563676048797E-4</v>
      </c>
      <c r="AG273" s="1">
        <v>9.2828850924038202E-7</v>
      </c>
      <c r="AH273">
        <v>3.8513910747759401</v>
      </c>
      <c r="AI273">
        <v>0.11323171497998</v>
      </c>
      <c r="AJ273">
        <v>139.00592519627</v>
      </c>
      <c r="AK273">
        <v>34</v>
      </c>
      <c r="AL273">
        <v>6374126071.6099997</v>
      </c>
      <c r="AM273" s="7">
        <v>34465</v>
      </c>
      <c r="AO273" s="1">
        <f t="shared" si="41"/>
        <v>6.237383856868681E-3</v>
      </c>
      <c r="AP273" s="5">
        <f t="shared" si="42"/>
        <v>7.233352362234136</v>
      </c>
      <c r="AQ273" s="3">
        <f t="shared" si="43"/>
        <v>2.2717933470683092E-4</v>
      </c>
      <c r="AR273" s="15">
        <f t="shared" si="44"/>
        <v>3.5137728027833992E-2</v>
      </c>
      <c r="AU273" s="15">
        <v>1</v>
      </c>
      <c r="AY273" s="15">
        <v>1</v>
      </c>
    </row>
    <row r="274" spans="1:51" x14ac:dyDescent="0.25">
      <c r="A274" t="s">
        <v>37</v>
      </c>
      <c r="B274">
        <v>7.6784522839778901</v>
      </c>
      <c r="C274">
        <v>6.1936691544698204E-3</v>
      </c>
      <c r="D274">
        <v>7.1843718801404499</v>
      </c>
      <c r="E274">
        <v>-32.265421496926898</v>
      </c>
      <c r="F274" s="1">
        <v>0</v>
      </c>
      <c r="G274" s="1">
        <v>0</v>
      </c>
      <c r="H274">
        <v>3.6559670323405902</v>
      </c>
      <c r="I274">
        <v>-92.541657727289007</v>
      </c>
      <c r="J274">
        <v>-108.65175426841</v>
      </c>
      <c r="K274">
        <v>-100.626033231813</v>
      </c>
      <c r="L274">
        <v>-70.792858142270305</v>
      </c>
      <c r="M274">
        <v>35</v>
      </c>
      <c r="N274">
        <v>95.467316820768701</v>
      </c>
      <c r="O274">
        <v>80.723085341701307</v>
      </c>
      <c r="P274">
        <v>183459.96245439199</v>
      </c>
      <c r="Q274">
        <v>224584.05784650799</v>
      </c>
      <c r="R274">
        <v>85.110988542197006</v>
      </c>
      <c r="S274">
        <v>670.77740984642105</v>
      </c>
      <c r="T274">
        <v>0.71626045264682903</v>
      </c>
      <c r="U274">
        <v>0.27922005038676201</v>
      </c>
      <c r="V274" s="1">
        <v>0</v>
      </c>
      <c r="W274">
        <v>0.163648041289886</v>
      </c>
      <c r="X274">
        <v>0.55713190832335002</v>
      </c>
      <c r="Y274" s="1">
        <v>0</v>
      </c>
      <c r="Z274" s="1">
        <v>0</v>
      </c>
      <c r="AA274">
        <v>2.9463723902275601E-4</v>
      </c>
      <c r="AB274">
        <v>5.5180782486519498E-3</v>
      </c>
      <c r="AC274">
        <v>5.3120395742432399E-3</v>
      </c>
      <c r="AD274" s="1">
        <v>1.2035227910650899E-7</v>
      </c>
      <c r="AE274">
        <v>0.185847246000405</v>
      </c>
      <c r="AF274" s="1">
        <v>7.6624101804673096E-4</v>
      </c>
      <c r="AG274" s="1">
        <v>7.4120522649659996E-7</v>
      </c>
      <c r="AH274">
        <v>3.82856360010451</v>
      </c>
      <c r="AI274">
        <v>0.116031816984884</v>
      </c>
      <c r="AJ274">
        <v>137.03275849719799</v>
      </c>
      <c r="AK274">
        <v>35</v>
      </c>
      <c r="AL274">
        <v>6868557534.3299999</v>
      </c>
      <c r="AM274" s="7">
        <v>37439</v>
      </c>
      <c r="AO274" s="1">
        <f t="shared" si="41"/>
        <v>6.3729178313127266E-3</v>
      </c>
      <c r="AP274" s="5">
        <f t="shared" si="42"/>
        <v>7.3850618989508394</v>
      </c>
      <c r="AQ274" s="3">
        <f t="shared" si="43"/>
        <v>2.6268688846913576E-4</v>
      </c>
      <c r="AR274" s="15">
        <f t="shared" si="44"/>
        <v>3.9727545827169308E-2</v>
      </c>
      <c r="AU274" s="15">
        <v>1</v>
      </c>
      <c r="AY274" s="15">
        <v>1</v>
      </c>
    </row>
    <row r="275" spans="1:51" x14ac:dyDescent="0.25">
      <c r="A275" t="s">
        <v>37</v>
      </c>
      <c r="B275">
        <v>7.2416335604052398</v>
      </c>
      <c r="C275">
        <v>6.2327077212358398E-3</v>
      </c>
      <c r="D275">
        <v>7.2281140812254003</v>
      </c>
      <c r="E275">
        <v>-31.583506384693901</v>
      </c>
      <c r="F275" s="1">
        <v>0</v>
      </c>
      <c r="G275" s="1">
        <v>0</v>
      </c>
      <c r="H275">
        <v>3.64976813191792</v>
      </c>
      <c r="I275">
        <v>-93.537535660462098</v>
      </c>
      <c r="J275">
        <v>-108.156583148007</v>
      </c>
      <c r="K275">
        <v>-102.364487017767</v>
      </c>
      <c r="L275">
        <v>-71.623083624682195</v>
      </c>
      <c r="M275">
        <v>36</v>
      </c>
      <c r="N275">
        <v>95.482090396328303</v>
      </c>
      <c r="O275">
        <v>80.406692739730303</v>
      </c>
      <c r="P275">
        <v>182071.701956278</v>
      </c>
      <c r="Q275">
        <v>222923.813438835</v>
      </c>
      <c r="R275">
        <v>85.332345796343901</v>
      </c>
      <c r="S275">
        <v>670.97103792952998</v>
      </c>
      <c r="T275">
        <v>0.71699716235370203</v>
      </c>
      <c r="U275">
        <v>0.27702076750664101</v>
      </c>
      <c r="V275" s="1">
        <v>0</v>
      </c>
      <c r="W275">
        <v>0.15833625350493699</v>
      </c>
      <c r="X275">
        <v>0.56464297898841997</v>
      </c>
      <c r="Y275" s="1">
        <v>0</v>
      </c>
      <c r="Z275" s="1">
        <v>0</v>
      </c>
      <c r="AA275">
        <v>2.9597944588924299E-4</v>
      </c>
      <c r="AB275">
        <v>5.55690175904294E-3</v>
      </c>
      <c r="AC275">
        <v>5.3794826957352998E-3</v>
      </c>
      <c r="AD275" s="1">
        <v>1.3422270158789399E-7</v>
      </c>
      <c r="AE275">
        <v>0.201603733095262</v>
      </c>
      <c r="AF275" s="1">
        <v>8.2503327504391503E-4</v>
      </c>
      <c r="AG275" s="1">
        <v>8.1895992910304805E-7</v>
      </c>
      <c r="AH275">
        <v>3.7957007840977499</v>
      </c>
      <c r="AI275">
        <v>0.118482775212937</v>
      </c>
      <c r="AJ275">
        <v>134.89892647844201</v>
      </c>
      <c r="AK275">
        <v>36</v>
      </c>
      <c r="AL275">
        <v>6829509540.3800001</v>
      </c>
      <c r="AM275" s="7">
        <v>37510</v>
      </c>
      <c r="AO275" s="1">
        <f t="shared" si="41"/>
        <v>6.5004954166684578E-3</v>
      </c>
      <c r="AP275" s="5">
        <f t="shared" si="42"/>
        <v>7.5276576480384882</v>
      </c>
      <c r="AQ275" s="3">
        <f t="shared" si="43"/>
        <v>-2.557185634121514E-4</v>
      </c>
      <c r="AR275" s="15">
        <f t="shared" si="44"/>
        <v>-3.7996426113743209E-2</v>
      </c>
      <c r="AS275">
        <f>SUMPRODUCT(AL264:AL275,B264:B275)/SUM(AL264:AL275)</f>
        <v>5.7669873953661517</v>
      </c>
      <c r="AT275">
        <f>SUMPRODUCT(AP264:AP275,AL264:AL275)/SUM(AL264:AL275)</f>
        <v>6.0946888304641096</v>
      </c>
      <c r="AU275" s="15">
        <v>1</v>
      </c>
      <c r="AY275" s="15">
        <v>1</v>
      </c>
    </row>
    <row r="276" spans="1:51" x14ac:dyDescent="0.25">
      <c r="A276" t="s">
        <v>37</v>
      </c>
      <c r="B276">
        <v>7.2186641745595699</v>
      </c>
      <c r="C276">
        <v>6.2135810150740003E-3</v>
      </c>
      <c r="D276">
        <v>7.2066852200166203</v>
      </c>
      <c r="E276">
        <v>-31.0236387663461</v>
      </c>
      <c r="F276" s="1">
        <v>0</v>
      </c>
      <c r="G276" s="1">
        <v>0</v>
      </c>
      <c r="H276">
        <v>3.65745461612214</v>
      </c>
      <c r="I276">
        <v>-94.615491103952095</v>
      </c>
      <c r="J276">
        <v>-108.122038126769</v>
      </c>
      <c r="K276">
        <v>-103.914347549496</v>
      </c>
      <c r="L276">
        <v>-72.513292798795007</v>
      </c>
      <c r="M276">
        <v>37</v>
      </c>
      <c r="N276">
        <v>95.477760923700203</v>
      </c>
      <c r="O276">
        <v>80.207763310717795</v>
      </c>
      <c r="P276">
        <v>180526.30189108101</v>
      </c>
      <c r="Q276">
        <v>220823.68558323701</v>
      </c>
      <c r="R276">
        <v>85.696276634691301</v>
      </c>
      <c r="S276">
        <v>671.11392685645706</v>
      </c>
      <c r="T276">
        <v>0.71550564170390996</v>
      </c>
      <c r="U276">
        <v>0.278333285789166</v>
      </c>
      <c r="V276" s="1">
        <v>0</v>
      </c>
      <c r="W276">
        <v>0.15699274692238899</v>
      </c>
      <c r="X276">
        <v>0.56467396728844399</v>
      </c>
      <c r="Y276" s="1">
        <v>0</v>
      </c>
      <c r="Z276" s="1">
        <v>0</v>
      </c>
      <c r="AA276">
        <v>2.9759256289116598E-4</v>
      </c>
      <c r="AB276">
        <v>5.5410069455864401E-3</v>
      </c>
      <c r="AC276">
        <v>5.5508398194892197E-3</v>
      </c>
      <c r="AD276" s="1">
        <v>1.5805625584574601E-7</v>
      </c>
      <c r="AE276">
        <v>0.20853316673309699</v>
      </c>
      <c r="AF276" s="1">
        <v>8.4907461916279602E-4</v>
      </c>
      <c r="AG276" s="1">
        <v>7.9069574574312003E-7</v>
      </c>
      <c r="AH276">
        <v>3.7129365968191101</v>
      </c>
      <c r="AI276">
        <v>0.11921674707537</v>
      </c>
      <c r="AJ276">
        <v>142.43487802679701</v>
      </c>
      <c r="AK276">
        <v>37</v>
      </c>
      <c r="AL276">
        <v>6623148963.7799997</v>
      </c>
      <c r="AM276" s="7">
        <v>36688</v>
      </c>
      <c r="AO276" s="1">
        <f t="shared" si="41"/>
        <v>6.6975070015431815E-3</v>
      </c>
      <c r="AP276" s="5">
        <f t="shared" si="42"/>
        <v>7.7474657036058385</v>
      </c>
      <c r="AQ276" s="3">
        <f t="shared" si="43"/>
        <v>-4.7323445947514923E-4</v>
      </c>
      <c r="AR276" s="15">
        <f t="shared" si="44"/>
        <v>-6.8254775080856867E-2</v>
      </c>
      <c r="AT276" s="15">
        <f>AS275/AT275-1</f>
        <v>-5.3768361964593225E-2</v>
      </c>
      <c r="AU276" s="15">
        <v>1</v>
      </c>
      <c r="AY276" s="15">
        <v>1</v>
      </c>
    </row>
    <row r="277" spans="1:51" x14ac:dyDescent="0.25">
      <c r="A277" t="s">
        <v>37</v>
      </c>
      <c r="B277">
        <v>7.2701406627204399</v>
      </c>
      <c r="C277">
        <v>6.1735183665513902E-3</v>
      </c>
      <c r="D277">
        <v>7.1617857898249797</v>
      </c>
      <c r="E277">
        <v>-31.207579561668702</v>
      </c>
      <c r="F277" s="1">
        <v>0</v>
      </c>
      <c r="G277" s="1">
        <v>0</v>
      </c>
      <c r="H277">
        <v>3.6599765016518502</v>
      </c>
      <c r="I277">
        <v>-94.924483602971506</v>
      </c>
      <c r="J277">
        <v>-107.217268383272</v>
      </c>
      <c r="K277">
        <v>-104.67283612975601</v>
      </c>
      <c r="L277">
        <v>-72.709784831943395</v>
      </c>
      <c r="M277">
        <v>38</v>
      </c>
      <c r="N277">
        <v>95.477849192680097</v>
      </c>
      <c r="O277">
        <v>79.9869767022806</v>
      </c>
      <c r="P277">
        <v>179624.55727012901</v>
      </c>
      <c r="Q277">
        <v>219587.05260758899</v>
      </c>
      <c r="R277">
        <v>86.279889327074699</v>
      </c>
      <c r="S277">
        <v>671.44920377071605</v>
      </c>
      <c r="T277">
        <v>0.71524777998623301</v>
      </c>
      <c r="U277">
        <v>0.28223930892702997</v>
      </c>
      <c r="V277" s="1">
        <v>0</v>
      </c>
      <c r="W277">
        <v>0.15711906063382999</v>
      </c>
      <c r="X277">
        <v>0.56064163043913795</v>
      </c>
      <c r="Y277" s="1">
        <v>0</v>
      </c>
      <c r="Z277" s="1">
        <v>0</v>
      </c>
      <c r="AA277">
        <v>2.9915051309739702E-4</v>
      </c>
      <c r="AB277">
        <v>5.4987421760076399E-3</v>
      </c>
      <c r="AC277">
        <v>5.4302046607797999E-3</v>
      </c>
      <c r="AD277" s="1">
        <v>2.12083745613556E-7</v>
      </c>
      <c r="AE277">
        <v>0.22332550639052701</v>
      </c>
      <c r="AF277" s="1">
        <v>9.0851188904532995E-4</v>
      </c>
      <c r="AG277" s="1">
        <v>9.4825846822095796E-7</v>
      </c>
      <c r="AH277">
        <v>3.6442812754283902</v>
      </c>
      <c r="AI277">
        <v>0.12028740602822099</v>
      </c>
      <c r="AJ277">
        <v>147.16976611691899</v>
      </c>
      <c r="AK277">
        <v>38</v>
      </c>
      <c r="AL277">
        <v>6223990909.4099998</v>
      </c>
      <c r="AM277" s="7">
        <v>34650</v>
      </c>
      <c r="AO277" s="1">
        <f t="shared" si="41"/>
        <v>6.637867062922527E-3</v>
      </c>
      <c r="AP277" s="5">
        <f t="shared" si="42"/>
        <v>7.6809753509008649</v>
      </c>
      <c r="AQ277" s="3">
        <f t="shared" si="43"/>
        <v>-3.6763601608897495E-4</v>
      </c>
      <c r="AR277" s="15">
        <f t="shared" si="44"/>
        <v>-5.3487307198849421E-2</v>
      </c>
      <c r="AU277" s="15">
        <v>1</v>
      </c>
      <c r="AY277" s="15">
        <v>1</v>
      </c>
    </row>
    <row r="278" spans="1:51" x14ac:dyDescent="0.25">
      <c r="A278" t="s">
        <v>37</v>
      </c>
      <c r="B278">
        <v>7.5122301427662004</v>
      </c>
      <c r="C278">
        <v>6.1408803060844404E-3</v>
      </c>
      <c r="D278">
        <v>7.1251926017666296</v>
      </c>
      <c r="E278">
        <v>-31.129646463446299</v>
      </c>
      <c r="F278" s="1">
        <v>0</v>
      </c>
      <c r="G278" s="1">
        <v>0</v>
      </c>
      <c r="H278">
        <v>3.6543852450073899</v>
      </c>
      <c r="I278">
        <v>-95.614818017331601</v>
      </c>
      <c r="J278">
        <v>-106.651852794162</v>
      </c>
      <c r="K278">
        <v>-106.231555387922</v>
      </c>
      <c r="L278">
        <v>-73.276115127733704</v>
      </c>
      <c r="M278">
        <v>39</v>
      </c>
      <c r="N278">
        <v>95.4738253115665</v>
      </c>
      <c r="O278">
        <v>79.721053923889897</v>
      </c>
      <c r="P278">
        <v>178627.86009331001</v>
      </c>
      <c r="Q278">
        <v>218755.23795743601</v>
      </c>
      <c r="R278">
        <v>86.517615097904894</v>
      </c>
      <c r="S278">
        <v>672.15393312749404</v>
      </c>
      <c r="T278">
        <v>0.71404888362907204</v>
      </c>
      <c r="U278">
        <v>0.27821229148230497</v>
      </c>
      <c r="V278" s="1">
        <v>0</v>
      </c>
      <c r="W278">
        <v>0.15661045540031801</v>
      </c>
      <c r="X278">
        <v>0.56517725311737599</v>
      </c>
      <c r="Y278" s="1">
        <v>0</v>
      </c>
      <c r="Z278" s="1">
        <v>0</v>
      </c>
      <c r="AA278">
        <v>3.00960296371039E-4</v>
      </c>
      <c r="AB278">
        <v>5.4639089950926497E-3</v>
      </c>
      <c r="AC278">
        <v>5.2839590719157004E-3</v>
      </c>
      <c r="AD278" s="1">
        <v>3.29611613978725E-7</v>
      </c>
      <c r="AE278">
        <v>0.23803617707875199</v>
      </c>
      <c r="AF278" s="1">
        <v>9.6874622321120802E-4</v>
      </c>
      <c r="AG278" s="1">
        <v>7.0656865320922999E-7</v>
      </c>
      <c r="AH278">
        <v>3.5914916169284901</v>
      </c>
      <c r="AI278">
        <v>0.121793074923536</v>
      </c>
      <c r="AJ278">
        <v>146.760468193572</v>
      </c>
      <c r="AK278">
        <v>39</v>
      </c>
      <c r="AL278">
        <v>5877035224.9300003</v>
      </c>
      <c r="AM278" s="7">
        <v>32901</v>
      </c>
      <c r="AO278" s="1">
        <f t="shared" si="41"/>
        <v>6.5536655914979472E-3</v>
      </c>
      <c r="AP278" s="5">
        <f t="shared" si="42"/>
        <v>7.5870274646938407</v>
      </c>
      <c r="AQ278" s="3">
        <f t="shared" si="43"/>
        <v>-6.6981553973887407E-5</v>
      </c>
      <c r="AR278" s="15">
        <f t="shared" si="44"/>
        <v>-9.8585806201056947E-3</v>
      </c>
      <c r="AU278" s="15">
        <v>1</v>
      </c>
      <c r="AY278" s="15">
        <v>1</v>
      </c>
    </row>
    <row r="279" spans="1:51" x14ac:dyDescent="0.25">
      <c r="A279" t="s">
        <v>37</v>
      </c>
      <c r="B279">
        <v>6.7427374868144598</v>
      </c>
      <c r="C279">
        <v>6.0667817815371703E-3</v>
      </c>
      <c r="D279">
        <v>7.0420656223322897</v>
      </c>
      <c r="E279">
        <v>-30.215816929097201</v>
      </c>
      <c r="F279" s="1">
        <v>0</v>
      </c>
      <c r="G279" s="1">
        <v>0</v>
      </c>
      <c r="H279">
        <v>3.6393673530948498</v>
      </c>
      <c r="I279">
        <v>-98.475676622191202</v>
      </c>
      <c r="J279">
        <v>-107.82486793279</v>
      </c>
      <c r="K279">
        <v>-111.19155777365199</v>
      </c>
      <c r="L279">
        <v>-75.9991685220443</v>
      </c>
      <c r="M279">
        <v>40</v>
      </c>
      <c r="N279">
        <v>95.457535434224795</v>
      </c>
      <c r="O279">
        <v>79.343305935004494</v>
      </c>
      <c r="P279">
        <v>177513.96993372499</v>
      </c>
      <c r="Q279">
        <v>218178.45544005101</v>
      </c>
      <c r="R279">
        <v>86.937904454229098</v>
      </c>
      <c r="S279">
        <v>673.93087029609001</v>
      </c>
      <c r="T279">
        <v>0.71192122384808099</v>
      </c>
      <c r="U279">
        <v>0.275901221655103</v>
      </c>
      <c r="V279" s="1">
        <v>0</v>
      </c>
      <c r="W279">
        <v>0.15007940192625299</v>
      </c>
      <c r="X279">
        <v>0.57401937641864298</v>
      </c>
      <c r="Y279" s="1">
        <v>0</v>
      </c>
      <c r="Z279" s="1">
        <v>0</v>
      </c>
      <c r="AA279">
        <v>3.0310393296208502E-4</v>
      </c>
      <c r="AB279">
        <v>5.3986374326015401E-3</v>
      </c>
      <c r="AC279">
        <v>5.2176422118892498E-3</v>
      </c>
      <c r="AD279" s="1">
        <v>5.5656112139182102E-7</v>
      </c>
      <c r="AE279">
        <v>0.25510389906038899</v>
      </c>
      <c r="AF279">
        <v>1.01826708563737E-3</v>
      </c>
      <c r="AG279" s="1">
        <v>8.0942683353789405E-7</v>
      </c>
      <c r="AH279">
        <v>3.5761337430957401</v>
      </c>
      <c r="AI279">
        <v>0.124552982483286</v>
      </c>
      <c r="AJ279">
        <v>138.72708011048999</v>
      </c>
      <c r="AK279">
        <v>40</v>
      </c>
      <c r="AL279">
        <v>5705121479.6999998</v>
      </c>
      <c r="AM279" s="7">
        <v>32139</v>
      </c>
      <c r="AO279" s="1">
        <f t="shared" si="41"/>
        <v>6.5390132304887051E-3</v>
      </c>
      <c r="AP279" s="5">
        <f t="shared" si="42"/>
        <v>7.5706701271847754</v>
      </c>
      <c r="AQ279" s="3">
        <f t="shared" si="43"/>
        <v>-7.3854724416026491E-4</v>
      </c>
      <c r="AR279" s="15">
        <f t="shared" si="44"/>
        <v>-0.10936054886308855</v>
      </c>
      <c r="AU279" s="15">
        <v>1</v>
      </c>
      <c r="AY279" s="15">
        <v>1</v>
      </c>
    </row>
    <row r="280" spans="1:51" x14ac:dyDescent="0.25">
      <c r="A280" t="s">
        <v>37</v>
      </c>
      <c r="B280">
        <v>5.90954726759729</v>
      </c>
      <c r="C280">
        <v>5.8769300717196197E-3</v>
      </c>
      <c r="D280">
        <v>6.8287703053180504</v>
      </c>
      <c r="E280">
        <v>-27.995645593524898</v>
      </c>
      <c r="F280" s="1">
        <v>0</v>
      </c>
      <c r="G280" s="1">
        <v>0</v>
      </c>
      <c r="H280">
        <v>3.6243995767710402</v>
      </c>
      <c r="I280">
        <v>-102.01221578760899</v>
      </c>
      <c r="J280">
        <v>-109.92046519815899</v>
      </c>
      <c r="K280">
        <v>-117.75817417861199</v>
      </c>
      <c r="L280">
        <v>-79.174850303046497</v>
      </c>
      <c r="M280">
        <v>41</v>
      </c>
      <c r="N280">
        <v>95.439794995450995</v>
      </c>
      <c r="O280">
        <v>78.994004462337799</v>
      </c>
      <c r="P280">
        <v>174706.764152074</v>
      </c>
      <c r="Q280">
        <v>214908.55085060801</v>
      </c>
      <c r="R280">
        <v>87.259447940661303</v>
      </c>
      <c r="S280">
        <v>676.81031482697995</v>
      </c>
      <c r="T280">
        <v>0.71213148562116502</v>
      </c>
      <c r="U280">
        <v>0.270264048646571</v>
      </c>
      <c r="V280" s="1">
        <v>0</v>
      </c>
      <c r="W280">
        <v>0.146396942680559</v>
      </c>
      <c r="X280">
        <v>0.58333900867286903</v>
      </c>
      <c r="Y280" s="1">
        <v>0</v>
      </c>
      <c r="Z280" s="1">
        <v>0</v>
      </c>
      <c r="AA280">
        <v>3.0564757051056802E-4</v>
      </c>
      <c r="AB280">
        <v>5.2421709600185603E-3</v>
      </c>
      <c r="AC280">
        <v>4.9757220604676701E-3</v>
      </c>
      <c r="AD280" s="1">
        <v>6.6183803767167603E-7</v>
      </c>
      <c r="AE280">
        <v>0.27096051764586199</v>
      </c>
      <c r="AF280">
        <v>1.05876564947754E-3</v>
      </c>
      <c r="AG280" s="1">
        <v>2.35852716010809E-7</v>
      </c>
      <c r="AH280">
        <v>3.5461902975466599</v>
      </c>
      <c r="AI280">
        <v>0.126738699695608</v>
      </c>
      <c r="AJ280">
        <v>128.315018852083</v>
      </c>
      <c r="AK280">
        <v>41</v>
      </c>
      <c r="AL280">
        <v>5098467498.25</v>
      </c>
      <c r="AM280" s="7">
        <v>29183</v>
      </c>
      <c r="AO280" s="1">
        <f t="shared" si="41"/>
        <v>6.3401352804557777E-3</v>
      </c>
      <c r="AP280" s="5">
        <f t="shared" si="42"/>
        <v>7.3483877183604829</v>
      </c>
      <c r="AQ280" s="3">
        <f t="shared" si="43"/>
        <v>-1.2768634675748682E-3</v>
      </c>
      <c r="AR280" s="15">
        <f t="shared" si="44"/>
        <v>-0.19580355663163296</v>
      </c>
      <c r="AU280" s="15">
        <v>1</v>
      </c>
      <c r="AY280" s="15">
        <v>1</v>
      </c>
    </row>
    <row r="281" spans="1:51" x14ac:dyDescent="0.25">
      <c r="A281" t="s">
        <v>37</v>
      </c>
      <c r="B281">
        <v>6.85109036420726</v>
      </c>
      <c r="C281">
        <v>5.9001677957264296E-3</v>
      </c>
      <c r="D281">
        <v>6.8549015849309303</v>
      </c>
      <c r="E281">
        <v>-27.0069367203841</v>
      </c>
      <c r="F281" s="1">
        <v>0</v>
      </c>
      <c r="G281" s="1">
        <v>0</v>
      </c>
      <c r="H281">
        <v>3.6120308304355899</v>
      </c>
      <c r="I281">
        <v>-103.65476201430801</v>
      </c>
      <c r="J281">
        <v>-109.987992192627</v>
      </c>
      <c r="K281">
        <v>-121.570399688489</v>
      </c>
      <c r="L281">
        <v>-80.276476198711705</v>
      </c>
      <c r="M281">
        <v>42</v>
      </c>
      <c r="N281">
        <v>95.438161268753603</v>
      </c>
      <c r="O281">
        <v>78.455296630081506</v>
      </c>
      <c r="P281">
        <v>170672.448678677</v>
      </c>
      <c r="Q281">
        <v>209989.34253073399</v>
      </c>
      <c r="R281">
        <v>88.141841506307003</v>
      </c>
      <c r="S281">
        <v>678.13427347327297</v>
      </c>
      <c r="T281">
        <v>0.71379682473016004</v>
      </c>
      <c r="U281">
        <v>0.26765596247809897</v>
      </c>
      <c r="V281" s="1">
        <v>0</v>
      </c>
      <c r="W281">
        <v>0.14385933446309401</v>
      </c>
      <c r="X281">
        <v>0.58848470305880496</v>
      </c>
      <c r="Y281" s="1">
        <v>0</v>
      </c>
      <c r="Z281" s="1">
        <v>0</v>
      </c>
      <c r="AA281">
        <v>3.0796442817836102E-4</v>
      </c>
      <c r="AB281">
        <v>5.2794379145660502E-3</v>
      </c>
      <c r="AC281">
        <v>4.8723730097265999E-3</v>
      </c>
      <c r="AD281" s="1">
        <v>8.1903473236703103E-7</v>
      </c>
      <c r="AE281">
        <v>0.309236708536829</v>
      </c>
      <c r="AF281">
        <v>1.19606984214221E-3</v>
      </c>
      <c r="AG281" s="1">
        <v>4.4095131892862499E-7</v>
      </c>
      <c r="AH281">
        <v>3.5993301299973499</v>
      </c>
      <c r="AI281">
        <v>0.13204177502652301</v>
      </c>
      <c r="AJ281">
        <v>125.718808999342</v>
      </c>
      <c r="AK281">
        <v>42</v>
      </c>
      <c r="AL281">
        <v>3969329138.9200001</v>
      </c>
      <c r="AM281" s="7">
        <v>23257</v>
      </c>
      <c r="AO281" s="1">
        <f t="shared" si="41"/>
        <v>6.376407280047171E-3</v>
      </c>
      <c r="AP281" s="5">
        <f t="shared" si="42"/>
        <v>7.3889647978424229</v>
      </c>
      <c r="AQ281" s="3">
        <f t="shared" si="43"/>
        <v>-4.7962905508701793E-4</v>
      </c>
      <c r="AR281" s="15">
        <f t="shared" si="44"/>
        <v>-7.2794288286800679E-2</v>
      </c>
      <c r="AU281" s="15">
        <v>1</v>
      </c>
      <c r="AY281" s="15">
        <v>1</v>
      </c>
    </row>
    <row r="282" spans="1:51" x14ac:dyDescent="0.25">
      <c r="A282" t="s">
        <v>37</v>
      </c>
      <c r="B282">
        <v>6.9672517091699904</v>
      </c>
      <c r="C282">
        <v>5.9579136083548296E-3</v>
      </c>
      <c r="D282">
        <v>6.9198088039632699</v>
      </c>
      <c r="E282">
        <v>-27.319521861010202</v>
      </c>
      <c r="F282" s="1">
        <v>0</v>
      </c>
      <c r="G282" s="1">
        <v>0</v>
      </c>
      <c r="H282">
        <v>3.6236785173815398</v>
      </c>
      <c r="I282">
        <v>-103.82536929166299</v>
      </c>
      <c r="J282">
        <v>-108.74315922235699</v>
      </c>
      <c r="K282">
        <v>-122.549873449191</v>
      </c>
      <c r="L282">
        <v>-80.321778137909405</v>
      </c>
      <c r="M282">
        <v>43</v>
      </c>
      <c r="N282">
        <v>95.419697562407706</v>
      </c>
      <c r="O282">
        <v>77.820357057497503</v>
      </c>
      <c r="P282">
        <v>169737.31672868499</v>
      </c>
      <c r="Q282">
        <v>208545.32075825799</v>
      </c>
      <c r="R282">
        <v>89.403977767320896</v>
      </c>
      <c r="S282">
        <v>676.46306452317401</v>
      </c>
      <c r="T282">
        <v>0.71729587577394205</v>
      </c>
      <c r="U282">
        <v>0.26576357218207097</v>
      </c>
      <c r="V282" s="1">
        <v>0</v>
      </c>
      <c r="W282">
        <v>0.14524199781681299</v>
      </c>
      <c r="X282">
        <v>0.58899443000111396</v>
      </c>
      <c r="Y282" s="1">
        <v>0</v>
      </c>
      <c r="Z282" s="1">
        <v>0</v>
      </c>
      <c r="AA282">
        <v>3.1039088428147098E-4</v>
      </c>
      <c r="AB282">
        <v>5.3266695493607696E-3</v>
      </c>
      <c r="AC282">
        <v>4.7637980246615199E-3</v>
      </c>
      <c r="AD282">
        <v>1.01421124357956E-6</v>
      </c>
      <c r="AE282">
        <v>0.350024927251397</v>
      </c>
      <c r="AF282" s="1">
        <v>9.4159783719585698E-4</v>
      </c>
      <c r="AG282" s="1">
        <v>1.82332638203905E-7</v>
      </c>
      <c r="AH282">
        <v>3.6881654600773701</v>
      </c>
      <c r="AI282">
        <v>0.138868476603934</v>
      </c>
      <c r="AJ282">
        <v>143.72568245700299</v>
      </c>
      <c r="AK282">
        <v>43</v>
      </c>
      <c r="AL282">
        <v>2773338018.0300002</v>
      </c>
      <c r="AM282" s="7">
        <v>16339</v>
      </c>
      <c r="AO282" s="1">
        <f t="shared" si="41"/>
        <v>6.0157867461388473E-3</v>
      </c>
      <c r="AP282" s="5">
        <f t="shared" si="42"/>
        <v>6.9848175381086008</v>
      </c>
      <c r="AQ282" s="3">
        <f t="shared" si="43"/>
        <v>-1.5641394142847098E-5</v>
      </c>
      <c r="AR282" s="15">
        <f t="shared" si="44"/>
        <v>-2.5148586692168573E-3</v>
      </c>
      <c r="AU282" s="15">
        <v>1</v>
      </c>
      <c r="AY282" s="15">
        <v>1</v>
      </c>
    </row>
    <row r="283" spans="1:51" x14ac:dyDescent="0.25">
      <c r="A283" t="s">
        <v>37</v>
      </c>
      <c r="B283">
        <v>7.0351896588982701</v>
      </c>
      <c r="C283">
        <v>6.0651586940769801E-3</v>
      </c>
      <c r="D283">
        <v>7.0402440084454998</v>
      </c>
      <c r="E283">
        <v>-27.791132307195401</v>
      </c>
      <c r="F283" s="1">
        <v>0</v>
      </c>
      <c r="G283" s="1">
        <v>0</v>
      </c>
      <c r="H283">
        <v>3.6234766904918598</v>
      </c>
      <c r="I283">
        <v>-104.370543780867</v>
      </c>
      <c r="J283">
        <v>-108.096821567644</v>
      </c>
      <c r="K283">
        <v>-125.227039319818</v>
      </c>
      <c r="L283">
        <v>-80.670376825080993</v>
      </c>
      <c r="M283">
        <v>44</v>
      </c>
      <c r="N283">
        <v>95.400745225907102</v>
      </c>
      <c r="O283">
        <v>77.224457695831603</v>
      </c>
      <c r="P283">
        <v>168333.225981264</v>
      </c>
      <c r="Q283">
        <v>207019.29018185701</v>
      </c>
      <c r="R283">
        <v>93.404969072289404</v>
      </c>
      <c r="S283">
        <v>677.13757419129399</v>
      </c>
      <c r="T283">
        <v>0.72524231346429102</v>
      </c>
      <c r="U283">
        <v>0.262713094159015</v>
      </c>
      <c r="V283" s="1">
        <v>0</v>
      </c>
      <c r="W283">
        <v>0.14779081907991601</v>
      </c>
      <c r="X283">
        <v>0.58949608676106702</v>
      </c>
      <c r="Y283" s="1">
        <v>0</v>
      </c>
      <c r="Z283" s="1">
        <v>0</v>
      </c>
      <c r="AA283">
        <v>3.1322940641690501E-4</v>
      </c>
      <c r="AB283">
        <v>5.4269530741567797E-3</v>
      </c>
      <c r="AC283">
        <v>4.7180284379911902E-3</v>
      </c>
      <c r="AD283">
        <v>1.5091974537217901E-6</v>
      </c>
      <c r="AE283">
        <v>0.376404543505517</v>
      </c>
      <c r="AF283">
        <v>1.00856783909177E-3</v>
      </c>
      <c r="AG283" s="1">
        <v>4.4094382350377499E-7</v>
      </c>
      <c r="AH283">
        <v>3.75514204553496</v>
      </c>
      <c r="AI283">
        <v>0.145019224833978</v>
      </c>
      <c r="AJ283">
        <v>154.79035751671901</v>
      </c>
      <c r="AK283">
        <v>44</v>
      </c>
      <c r="AL283">
        <v>1796957187.3499999</v>
      </c>
      <c r="AM283" s="7">
        <v>10675</v>
      </c>
      <c r="AO283" s="1">
        <f t="shared" si="41"/>
        <v>6.0398256834998656E-3</v>
      </c>
      <c r="AP283" s="5">
        <f t="shared" si="42"/>
        <v>7.0118081730191628</v>
      </c>
      <c r="AQ283" s="3">
        <f t="shared" si="43"/>
        <v>2.0829655985322472E-5</v>
      </c>
      <c r="AR283" s="15">
        <f t="shared" si="44"/>
        <v>3.3345872137628962E-3</v>
      </c>
      <c r="AU283" s="15">
        <v>1</v>
      </c>
      <c r="AY283" s="15">
        <v>1</v>
      </c>
    </row>
    <row r="284" spans="1:51" x14ac:dyDescent="0.25">
      <c r="A284" t="s">
        <v>37</v>
      </c>
      <c r="B284">
        <v>7.4497072509243596</v>
      </c>
      <c r="C284">
        <v>6.0807978606970603E-3</v>
      </c>
      <c r="D284">
        <v>7.0577947038714299</v>
      </c>
      <c r="E284">
        <v>-30.271020950756199</v>
      </c>
      <c r="F284" s="1">
        <v>0</v>
      </c>
      <c r="G284" s="1">
        <v>0</v>
      </c>
      <c r="H284">
        <v>3.61688767860162</v>
      </c>
      <c r="I284">
        <v>-105.726491673583</v>
      </c>
      <c r="J284">
        <v>-109.020147254854</v>
      </c>
      <c r="K284">
        <v>-127.265579081129</v>
      </c>
      <c r="L284">
        <v>-81.190915000617494</v>
      </c>
      <c r="M284">
        <v>45</v>
      </c>
      <c r="N284">
        <v>95.411222668385307</v>
      </c>
      <c r="O284">
        <v>76.7792705867748</v>
      </c>
      <c r="P284">
        <v>162579.79104837199</v>
      </c>
      <c r="Q284">
        <v>199154.61440665199</v>
      </c>
      <c r="R284">
        <v>104.355218450674</v>
      </c>
      <c r="S284">
        <v>675.39209080589603</v>
      </c>
      <c r="T284">
        <v>0.72773283181883996</v>
      </c>
      <c r="U284">
        <v>0.252833230969078</v>
      </c>
      <c r="V284" s="1">
        <v>0</v>
      </c>
      <c r="W284">
        <v>0.14064350617945101</v>
      </c>
      <c r="X284">
        <v>0.60652326285146996</v>
      </c>
      <c r="Y284" s="1">
        <v>0</v>
      </c>
      <c r="Z284" s="1">
        <v>0</v>
      </c>
      <c r="AA284">
        <v>3.16521201386094E-4</v>
      </c>
      <c r="AB284">
        <v>5.4554526367953798E-3</v>
      </c>
      <c r="AC284">
        <v>4.6389788776297798E-3</v>
      </c>
      <c r="AD284">
        <v>2.0385128767085602E-6</v>
      </c>
      <c r="AE284">
        <v>0.40017935138954402</v>
      </c>
      <c r="AF284">
        <v>1.0603729398113799E-3</v>
      </c>
      <c r="AG284" s="1">
        <v>2.3048810554535E-8</v>
      </c>
      <c r="AH284">
        <v>3.7750340199049299</v>
      </c>
      <c r="AI284">
        <v>0.14941015835847299</v>
      </c>
      <c r="AJ284">
        <v>161.29307667969499</v>
      </c>
      <c r="AK284">
        <v>45</v>
      </c>
      <c r="AL284">
        <v>924266112.11000001</v>
      </c>
      <c r="AM284" s="7">
        <v>5685</v>
      </c>
      <c r="AO284" s="1">
        <f t="shared" si="41"/>
        <v>6.0158730188272537E-3</v>
      </c>
      <c r="AP284" s="5">
        <f t="shared" si="42"/>
        <v>6.984914416902976</v>
      </c>
      <c r="AQ284" s="3">
        <f t="shared" si="43"/>
        <v>4.148593978981728E-4</v>
      </c>
      <c r="AR284" s="15">
        <f t="shared" si="44"/>
        <v>6.6542380662047762E-2</v>
      </c>
      <c r="AU284" s="15">
        <v>1</v>
      </c>
      <c r="AY284" s="15">
        <v>1</v>
      </c>
    </row>
    <row r="285" spans="1:51" x14ac:dyDescent="0.25">
      <c r="A285" t="s">
        <v>37</v>
      </c>
      <c r="B285">
        <v>8.0244859072843102</v>
      </c>
      <c r="C285">
        <v>6.2053251082909303E-3</v>
      </c>
      <c r="D285">
        <v>7.1974342025289504</v>
      </c>
      <c r="E285">
        <v>-40.054687144289197</v>
      </c>
      <c r="F285" s="1">
        <v>0</v>
      </c>
      <c r="G285" s="1">
        <v>0</v>
      </c>
      <c r="H285">
        <v>3.6156182925379601</v>
      </c>
      <c r="I285">
        <v>-104.64167249326</v>
      </c>
      <c r="J285">
        <v>-108.239221237949</v>
      </c>
      <c r="K285">
        <v>-123.376296280988</v>
      </c>
      <c r="L285">
        <v>-78.873826252938997</v>
      </c>
      <c r="M285">
        <v>46</v>
      </c>
      <c r="N285">
        <v>95.359569893925595</v>
      </c>
      <c r="O285">
        <v>76.771814415764695</v>
      </c>
      <c r="P285">
        <v>154743.63206167001</v>
      </c>
      <c r="Q285">
        <v>188018.82827807899</v>
      </c>
      <c r="R285">
        <v>125.90602812536299</v>
      </c>
      <c r="S285">
        <v>671.57202630745905</v>
      </c>
      <c r="T285">
        <v>0.74925698560507004</v>
      </c>
      <c r="U285">
        <v>0.24736576534636301</v>
      </c>
      <c r="V285" s="1">
        <v>0</v>
      </c>
      <c r="W285">
        <v>0.142256698174552</v>
      </c>
      <c r="X285">
        <v>0.61037753647908399</v>
      </c>
      <c r="Y285" s="1">
        <v>0</v>
      </c>
      <c r="Z285" s="1">
        <v>0</v>
      </c>
      <c r="AA285">
        <v>3.2012026980987298E-4</v>
      </c>
      <c r="AB285">
        <v>5.5889946326125404E-3</v>
      </c>
      <c r="AC285">
        <v>4.8469280705510202E-3</v>
      </c>
      <c r="AD285">
        <v>4.02260515750827E-6</v>
      </c>
      <c r="AE285">
        <v>0.40026021704907</v>
      </c>
      <c r="AF285">
        <v>1.0826554040649799E-3</v>
      </c>
      <c r="AG285" s="1">
        <v>0</v>
      </c>
      <c r="AH285">
        <v>3.6324251794416198</v>
      </c>
      <c r="AI285">
        <v>0.14700810242496501</v>
      </c>
      <c r="AJ285">
        <v>207.98870284001899</v>
      </c>
      <c r="AK285">
        <v>46</v>
      </c>
      <c r="AL285">
        <v>431579989.81999999</v>
      </c>
      <c r="AM285" s="7">
        <v>2789</v>
      </c>
      <c r="AO285" s="1">
        <f t="shared" si="41"/>
        <v>6.2497037444258739E-3</v>
      </c>
      <c r="AP285" s="5">
        <f t="shared" si="42"/>
        <v>7.2471519967875704</v>
      </c>
      <c r="AQ285" s="3">
        <f t="shared" si="43"/>
        <v>6.9670725729001695E-4</v>
      </c>
      <c r="AR285" s="15">
        <f t="shared" si="44"/>
        <v>0.10726060538557869</v>
      </c>
      <c r="AU285" s="15">
        <v>1</v>
      </c>
      <c r="AY285" s="15">
        <v>1</v>
      </c>
    </row>
    <row r="286" spans="1:51" x14ac:dyDescent="0.25">
      <c r="A286" t="s">
        <v>37</v>
      </c>
      <c r="B286">
        <v>11.7831721092805</v>
      </c>
      <c r="C286">
        <v>6.7896128859703496E-3</v>
      </c>
      <c r="D286">
        <v>7.8500648921515204</v>
      </c>
      <c r="E286">
        <v>-69.770063831716797</v>
      </c>
      <c r="F286" s="1">
        <v>0</v>
      </c>
      <c r="G286" s="1">
        <v>0</v>
      </c>
      <c r="H286">
        <v>3.32699419278444</v>
      </c>
      <c r="I286">
        <v>-91.313391931926901</v>
      </c>
      <c r="J286">
        <v>-98.194572564248006</v>
      </c>
      <c r="K286">
        <v>-99.476064930652001</v>
      </c>
      <c r="L286">
        <v>-65.577805773618095</v>
      </c>
      <c r="M286">
        <v>47</v>
      </c>
      <c r="N286">
        <v>95.451355911685695</v>
      </c>
      <c r="O286">
        <v>77.686980437117697</v>
      </c>
      <c r="P286">
        <v>155044.425118012</v>
      </c>
      <c r="Q286">
        <v>184079.40589223299</v>
      </c>
      <c r="R286">
        <v>132.818480028636</v>
      </c>
      <c r="S286">
        <v>661.90210328378203</v>
      </c>
      <c r="T286">
        <v>0.752623088259191</v>
      </c>
      <c r="U286">
        <v>0.204644725388169</v>
      </c>
      <c r="V286" s="1">
        <v>0</v>
      </c>
      <c r="W286">
        <v>9.5317930508508897E-2</v>
      </c>
      <c r="X286">
        <v>0.70003734410332097</v>
      </c>
      <c r="Y286" s="1">
        <v>0</v>
      </c>
      <c r="Z286" s="1">
        <v>0</v>
      </c>
      <c r="AA286">
        <v>3.2266584452625403E-4</v>
      </c>
      <c r="AB286">
        <v>6.1626443843070698E-3</v>
      </c>
      <c r="AC286">
        <v>5.14301841360387E-3</v>
      </c>
      <c r="AD286">
        <v>6.4402944660552198E-6</v>
      </c>
      <c r="AE286">
        <v>0.34117190891479798</v>
      </c>
      <c r="AF286">
        <v>1.0389125801714E-3</v>
      </c>
      <c r="AG286" s="1">
        <v>5.8962245072089995E-7</v>
      </c>
      <c r="AH286">
        <v>3.1392871406402598</v>
      </c>
      <c r="AI286">
        <v>0.129393819648734</v>
      </c>
      <c r="AJ286">
        <v>458.38800253585998</v>
      </c>
      <c r="AK286">
        <v>47</v>
      </c>
      <c r="AL286">
        <v>124810762.22</v>
      </c>
      <c r="AM286" s="7">
        <v>805</v>
      </c>
      <c r="AO286" s="1">
        <f t="shared" si="41"/>
        <v>6.5045968383015242E-3</v>
      </c>
      <c r="AP286" s="5">
        <f t="shared" si="42"/>
        <v>7.532238539551539</v>
      </c>
      <c r="AQ286" s="3">
        <f t="shared" si="43"/>
        <v>3.888719538718932E-3</v>
      </c>
      <c r="AR286" s="15">
        <f t="shared" si="44"/>
        <v>0.56436523450597686</v>
      </c>
      <c r="AU286" s="15">
        <v>1</v>
      </c>
      <c r="AY286" s="15">
        <v>1</v>
      </c>
    </row>
    <row r="287" spans="1:51" x14ac:dyDescent="0.25">
      <c r="A287" t="s">
        <v>37</v>
      </c>
      <c r="B287">
        <v>7.9339148503437897</v>
      </c>
      <c r="C287">
        <v>6.7625508223391499E-3</v>
      </c>
      <c r="D287">
        <v>7.8199305981061</v>
      </c>
      <c r="E287">
        <v>-74.638241705354105</v>
      </c>
      <c r="F287" s="1">
        <v>0</v>
      </c>
      <c r="G287" s="1">
        <v>0</v>
      </c>
      <c r="H287">
        <v>3.2873030817117699</v>
      </c>
      <c r="I287">
        <v>-92.530833397963704</v>
      </c>
      <c r="J287">
        <v>-99.605797211700093</v>
      </c>
      <c r="K287">
        <v>-101.343040791096</v>
      </c>
      <c r="L287">
        <v>-65.909362862558197</v>
      </c>
      <c r="M287">
        <v>48</v>
      </c>
      <c r="N287">
        <v>95.450511381599</v>
      </c>
      <c r="O287">
        <v>77.641358740462294</v>
      </c>
      <c r="P287">
        <v>149917.789334442</v>
      </c>
      <c r="Q287">
        <v>178528.498536017</v>
      </c>
      <c r="R287">
        <v>132.46969085326799</v>
      </c>
      <c r="S287">
        <v>661.73953393115403</v>
      </c>
      <c r="T287">
        <v>0.74956326066352097</v>
      </c>
      <c r="U287">
        <v>0.22371905144051199</v>
      </c>
      <c r="V287" s="1">
        <v>0</v>
      </c>
      <c r="W287">
        <v>7.4988317232620103E-2</v>
      </c>
      <c r="X287">
        <v>0.70129263132686703</v>
      </c>
      <c r="Y287" s="1">
        <v>0</v>
      </c>
      <c r="Z287" s="1">
        <v>0</v>
      </c>
      <c r="AA287">
        <v>3.2124929962312998E-4</v>
      </c>
      <c r="AB287">
        <v>6.1677801445663601E-3</v>
      </c>
      <c r="AC287">
        <v>5.1661693438850602E-3</v>
      </c>
      <c r="AD287">
        <v>5.4542401934671597E-6</v>
      </c>
      <c r="AE287">
        <v>0.33099434549915902</v>
      </c>
      <c r="AF287">
        <v>1.00416748242174E-3</v>
      </c>
      <c r="AG287" s="1">
        <v>0</v>
      </c>
      <c r="AH287">
        <v>3.0337000240255301</v>
      </c>
      <c r="AI287">
        <v>0.127679634764858</v>
      </c>
      <c r="AJ287">
        <v>394.77781524019201</v>
      </c>
      <c r="AK287">
        <v>48</v>
      </c>
      <c r="AL287">
        <v>90100591.390000001</v>
      </c>
      <c r="AM287" s="7">
        <v>601</v>
      </c>
      <c r="AO287" s="1">
        <f t="shared" si="41"/>
        <v>6.4915861259299303E-3</v>
      </c>
      <c r="AP287" s="5">
        <f t="shared" si="42"/>
        <v>7.5177061147157165</v>
      </c>
      <c r="AQ287" s="3">
        <f t="shared" si="43"/>
        <v>3.733708191803152E-4</v>
      </c>
      <c r="AR287" s="15">
        <f t="shared" si="44"/>
        <v>5.5363794391131593E-2</v>
      </c>
      <c r="AS287">
        <f>SUMPRODUCT(AL276:AL287,B276:B287)/SUM(AL276:AL287)</f>
        <v>7.0008304278204463</v>
      </c>
      <c r="AT287">
        <f>SUMPRODUCT(AP276:AP287,AL276:AL287)/SUM(AL276:AL287)</f>
        <v>7.4894216691788182</v>
      </c>
      <c r="AU287" s="15">
        <v>1</v>
      </c>
      <c r="AY287" s="15">
        <v>1</v>
      </c>
    </row>
    <row r="288" spans="1:51" x14ac:dyDescent="0.25">
      <c r="A288" t="s">
        <v>37</v>
      </c>
      <c r="B288">
        <v>14.388163408636</v>
      </c>
      <c r="C288">
        <v>6.8197339460595498E-3</v>
      </c>
      <c r="D288">
        <v>7.88359483715828</v>
      </c>
      <c r="E288">
        <v>-81.582477164725205</v>
      </c>
      <c r="F288" s="1">
        <v>0</v>
      </c>
      <c r="G288" s="1">
        <v>0</v>
      </c>
      <c r="H288">
        <v>3.1923403603570302</v>
      </c>
      <c r="I288">
        <v>-93.4239598842492</v>
      </c>
      <c r="J288">
        <v>-102.22348852605801</v>
      </c>
      <c r="K288">
        <v>-100.79330992195</v>
      </c>
      <c r="L288">
        <v>-66.160003622340099</v>
      </c>
      <c r="M288">
        <v>49</v>
      </c>
      <c r="N288">
        <v>95.338076016720706</v>
      </c>
      <c r="O288">
        <v>77.829432123079997</v>
      </c>
      <c r="P288">
        <v>146265.691960784</v>
      </c>
      <c r="Q288">
        <v>171704.825512418</v>
      </c>
      <c r="R288">
        <v>130.939938580552</v>
      </c>
      <c r="S288">
        <v>663.65692849255402</v>
      </c>
      <c r="T288">
        <v>0.74819241817860305</v>
      </c>
      <c r="U288">
        <v>0.20727481740534101</v>
      </c>
      <c r="V288">
        <v>4.2661763652855698E-2</v>
      </c>
      <c r="W288">
        <v>6.3617685878334204E-2</v>
      </c>
      <c r="X288">
        <v>0.68644573306346801</v>
      </c>
      <c r="Y288" s="1">
        <v>0</v>
      </c>
      <c r="Z288" s="1">
        <v>0</v>
      </c>
      <c r="AA288">
        <v>3.2297573810400102E-4</v>
      </c>
      <c r="AB288">
        <v>6.2762856007563001E-3</v>
      </c>
      <c r="AC288">
        <v>5.2991294901656404E-3</v>
      </c>
      <c r="AD288">
        <v>8.0406345410382194E-6</v>
      </c>
      <c r="AE288">
        <v>0.30651894724763801</v>
      </c>
      <c r="AF288" s="1">
        <v>9.3198397721024995E-4</v>
      </c>
      <c r="AG288" s="1">
        <v>3.2835696964170202E-7</v>
      </c>
      <c r="AH288">
        <v>2.8099196491514098</v>
      </c>
      <c r="AI288">
        <v>0.120441905800664</v>
      </c>
      <c r="AJ288">
        <v>329.75206888204798</v>
      </c>
      <c r="AK288">
        <v>49</v>
      </c>
      <c r="AL288">
        <v>52216852.030000001</v>
      </c>
      <c r="AM288" s="7">
        <v>357</v>
      </c>
      <c r="AO288" s="1">
        <f t="shared" si="41"/>
        <v>6.5540892054798917E-3</v>
      </c>
      <c r="AP288" s="5">
        <f t="shared" si="42"/>
        <v>7.5875003317318779</v>
      </c>
      <c r="AQ288" s="3">
        <f t="shared" si="43"/>
        <v>6.3080304148110432E-3</v>
      </c>
      <c r="AR288" s="15">
        <f t="shared" si="44"/>
        <v>0.89629822465547671</v>
      </c>
      <c r="AT288" s="15">
        <f>AS287/AT287-1</f>
        <v>-6.5237512713307244E-2</v>
      </c>
      <c r="AU288" s="15">
        <v>1</v>
      </c>
      <c r="AY288" s="15">
        <v>1</v>
      </c>
    </row>
    <row r="289" spans="1:51" x14ac:dyDescent="0.25">
      <c r="A289" t="s">
        <v>37</v>
      </c>
      <c r="B289">
        <v>0.208968523195141</v>
      </c>
      <c r="C289">
        <v>6.9685898326489904E-3</v>
      </c>
      <c r="D289">
        <v>8.0491330221097197</v>
      </c>
      <c r="E289">
        <v>-81.282162450193596</v>
      </c>
      <c r="F289" s="1">
        <v>0</v>
      </c>
      <c r="G289" s="1">
        <v>0</v>
      </c>
      <c r="H289">
        <v>3.1090942433337898</v>
      </c>
      <c r="I289">
        <v>-92.927593315286003</v>
      </c>
      <c r="J289">
        <v>-104.543267705617</v>
      </c>
      <c r="K289">
        <v>-99.172333841076906</v>
      </c>
      <c r="L289">
        <v>-65.6152316388945</v>
      </c>
      <c r="M289">
        <v>50</v>
      </c>
      <c r="N289">
        <v>95.281781285944206</v>
      </c>
      <c r="O289">
        <v>77.662843787589296</v>
      </c>
      <c r="P289">
        <v>146113.29271293301</v>
      </c>
      <c r="Q289">
        <v>171510.87531180799</v>
      </c>
      <c r="R289">
        <v>129.80976395461201</v>
      </c>
      <c r="S289">
        <v>663.35344870829499</v>
      </c>
      <c r="T289">
        <v>0.765114918834085</v>
      </c>
      <c r="U289">
        <v>0.14156407474931701</v>
      </c>
      <c r="V289">
        <v>0.169412139665368</v>
      </c>
      <c r="W289">
        <v>5.0247091234546702E-2</v>
      </c>
      <c r="X289">
        <v>0.63877669435076601</v>
      </c>
      <c r="Y289" s="1">
        <v>0</v>
      </c>
      <c r="Z289" s="1">
        <v>0</v>
      </c>
      <c r="AA289">
        <v>3.2931673261903598E-4</v>
      </c>
      <c r="AB289">
        <v>6.4108585131659804E-3</v>
      </c>
      <c r="AC289">
        <v>5.4262630047553096E-3</v>
      </c>
      <c r="AD289">
        <v>1.5060267681887699E-6</v>
      </c>
      <c r="AE289">
        <v>0.30136516826368698</v>
      </c>
      <c r="AF289" s="1">
        <v>9.1821685446995401E-4</v>
      </c>
      <c r="AG289" s="1">
        <v>0</v>
      </c>
      <c r="AH289">
        <v>2.7015872524672702</v>
      </c>
      <c r="AI289">
        <v>0.118194998790057</v>
      </c>
      <c r="AJ289">
        <v>282.20507196791999</v>
      </c>
      <c r="AK289">
        <v>50</v>
      </c>
      <c r="AL289">
        <v>46317913.789999999</v>
      </c>
      <c r="AM289" s="7">
        <v>317</v>
      </c>
      <c r="AO289" s="1">
        <f t="shared" si="41"/>
        <v>6.6737965918443002E-3</v>
      </c>
      <c r="AP289" s="5">
        <f t="shared" si="42"/>
        <v>7.7210371069853956</v>
      </c>
      <c r="AQ289" s="3">
        <f t="shared" si="43"/>
        <v>-6.4994891459322305E-3</v>
      </c>
      <c r="AR289" s="15">
        <f t="shared" si="44"/>
        <v>-0.9729351743425656</v>
      </c>
      <c r="AU289" s="15">
        <v>1</v>
      </c>
      <c r="AY289" s="15">
        <v>1</v>
      </c>
    </row>
    <row r="290" spans="1:51" x14ac:dyDescent="0.25">
      <c r="A290" t="s">
        <v>37</v>
      </c>
      <c r="B290">
        <v>5.1823601140773299</v>
      </c>
      <c r="C290">
        <v>7.1240299671972498E-3</v>
      </c>
      <c r="D290">
        <v>8.22170226493472</v>
      </c>
      <c r="E290">
        <v>-82.295588735560997</v>
      </c>
      <c r="F290" s="1">
        <v>0</v>
      </c>
      <c r="G290" s="1">
        <v>0</v>
      </c>
      <c r="H290">
        <v>2.9980611195224398</v>
      </c>
      <c r="I290">
        <v>-92.616472177236105</v>
      </c>
      <c r="J290">
        <v>-104.95314415983501</v>
      </c>
      <c r="K290">
        <v>-98.040291580471006</v>
      </c>
      <c r="L290">
        <v>-64.135896623289298</v>
      </c>
      <c r="M290">
        <v>51</v>
      </c>
      <c r="N290">
        <v>95.244339555722405</v>
      </c>
      <c r="O290">
        <v>77.245418475393294</v>
      </c>
      <c r="P290">
        <v>140110.179838187</v>
      </c>
      <c r="Q290">
        <v>167687.184255231</v>
      </c>
      <c r="R290">
        <v>128.00836829026301</v>
      </c>
      <c r="S290">
        <v>663.05140719978203</v>
      </c>
      <c r="T290">
        <v>0.80377305867006299</v>
      </c>
      <c r="U290">
        <v>0.111745359582481</v>
      </c>
      <c r="V290">
        <v>0.33773958214087901</v>
      </c>
      <c r="W290">
        <v>1.87046077431289E-2</v>
      </c>
      <c r="X290">
        <v>0.53181045053350895</v>
      </c>
      <c r="Y290" s="1">
        <v>0</v>
      </c>
      <c r="Z290" s="1">
        <v>0</v>
      </c>
      <c r="AA290">
        <v>3.3966357917647401E-4</v>
      </c>
      <c r="AB290">
        <v>6.5921853674816696E-3</v>
      </c>
      <c r="AC290">
        <v>5.6073700123123096E-3</v>
      </c>
      <c r="AD290">
        <v>1.8747446484521199E-6</v>
      </c>
      <c r="AE290">
        <v>0.321061392034173</v>
      </c>
      <c r="AF290" s="1">
        <v>9.8261467123993401E-4</v>
      </c>
      <c r="AG290" s="1">
        <v>4.7000895786233099E-9</v>
      </c>
      <c r="AH290">
        <v>2.6714744090929501</v>
      </c>
      <c r="AI290">
        <v>0.119363346958309</v>
      </c>
      <c r="AJ290">
        <v>189.10492954881801</v>
      </c>
      <c r="AK290">
        <v>51</v>
      </c>
      <c r="AL290">
        <v>43294045.57</v>
      </c>
      <c r="AM290" s="7">
        <v>309</v>
      </c>
      <c r="AO290" s="1">
        <f t="shared" si="41"/>
        <v>6.9296482627287173E-3</v>
      </c>
      <c r="AP290" s="5">
        <f t="shared" si="42"/>
        <v>8.0058536236108697</v>
      </c>
      <c r="AQ290" s="3">
        <f t="shared" si="43"/>
        <v>-2.504906464350122E-3</v>
      </c>
      <c r="AR290" s="15">
        <f t="shared" si="44"/>
        <v>-0.35267863269526822</v>
      </c>
      <c r="AU290" s="15">
        <v>1</v>
      </c>
      <c r="AY290" s="15">
        <v>1</v>
      </c>
    </row>
    <row r="291" spans="1:51" x14ac:dyDescent="0.25">
      <c r="A291" t="s">
        <v>37</v>
      </c>
      <c r="B291">
        <v>3.0119577460998399</v>
      </c>
      <c r="C291">
        <v>7.2617122311063103E-3</v>
      </c>
      <c r="D291">
        <v>8.3743087675800094</v>
      </c>
      <c r="E291">
        <v>-84.976203347316897</v>
      </c>
      <c r="F291" s="1">
        <v>0</v>
      </c>
      <c r="G291" s="1">
        <v>0</v>
      </c>
      <c r="H291">
        <v>2.9197183510857001</v>
      </c>
      <c r="I291">
        <v>-92.150998452795207</v>
      </c>
      <c r="J291">
        <v>-105.093330376483</v>
      </c>
      <c r="K291">
        <v>-97.471997272243101</v>
      </c>
      <c r="L291">
        <v>-63.154604837908899</v>
      </c>
      <c r="M291">
        <v>52</v>
      </c>
      <c r="N291">
        <v>95.435350845244898</v>
      </c>
      <c r="O291">
        <v>76.910990296449</v>
      </c>
      <c r="P291">
        <v>137613.67297029699</v>
      </c>
      <c r="Q291">
        <v>166306.79402598599</v>
      </c>
      <c r="R291">
        <v>127.285803745989</v>
      </c>
      <c r="S291">
        <v>660.68456335184101</v>
      </c>
      <c r="T291">
        <v>0.83261826328456801</v>
      </c>
      <c r="U291">
        <v>6.3367684909253194E-2</v>
      </c>
      <c r="V291">
        <v>0.44074298515521498</v>
      </c>
      <c r="W291">
        <v>1.5755308522689001E-3</v>
      </c>
      <c r="X291">
        <v>0.49431379908326201</v>
      </c>
      <c r="Y291" s="1">
        <v>0</v>
      </c>
      <c r="Z291" s="1">
        <v>0</v>
      </c>
      <c r="AA291">
        <v>3.4311896377302499E-4</v>
      </c>
      <c r="AB291">
        <v>6.7513215078418096E-3</v>
      </c>
      <c r="AC291">
        <v>5.7498860411944602E-3</v>
      </c>
      <c r="AD291">
        <v>4.7682937977574601E-6</v>
      </c>
      <c r="AE291">
        <v>0.33376653715687399</v>
      </c>
      <c r="AF291">
        <v>1.0230666136520599E-3</v>
      </c>
      <c r="AG291" s="1">
        <v>3.8277249069433002E-7</v>
      </c>
      <c r="AH291">
        <v>2.7000116786356898</v>
      </c>
      <c r="AI291">
        <v>0.12325230680476</v>
      </c>
      <c r="AJ291">
        <v>105.540227340844</v>
      </c>
      <c r="AK291">
        <v>52</v>
      </c>
      <c r="AL291">
        <v>41696942.909999996</v>
      </c>
      <c r="AM291" s="7">
        <v>303</v>
      </c>
      <c r="AO291" s="1">
        <f t="shared" si="41"/>
        <v>7.1160716186195452E-3</v>
      </c>
      <c r="AP291" s="5">
        <f t="shared" si="42"/>
        <v>8.2128741424946856</v>
      </c>
      <c r="AQ291" s="3">
        <f t="shared" si="43"/>
        <v>-4.5707754905202616E-3</v>
      </c>
      <c r="AR291" s="15">
        <f t="shared" si="44"/>
        <v>-0.6332638618537324</v>
      </c>
      <c r="AU291" s="15">
        <v>1</v>
      </c>
      <c r="AY291" s="15">
        <v>1</v>
      </c>
    </row>
    <row r="292" spans="1:51" x14ac:dyDescent="0.25">
      <c r="A292" t="s">
        <v>37</v>
      </c>
      <c r="B292">
        <v>0.164761504620036</v>
      </c>
      <c r="C292">
        <v>7.2756617575743003E-3</v>
      </c>
      <c r="D292">
        <v>8.3897573857685899</v>
      </c>
      <c r="E292">
        <v>-90.0063976058631</v>
      </c>
      <c r="F292" s="1">
        <v>0</v>
      </c>
      <c r="G292" s="1">
        <v>0</v>
      </c>
      <c r="H292">
        <v>2.9413383108297002</v>
      </c>
      <c r="I292">
        <v>-92.262631130668396</v>
      </c>
      <c r="J292">
        <v>-108.355913643679</v>
      </c>
      <c r="K292">
        <v>-96.542686142678704</v>
      </c>
      <c r="L292">
        <v>-62.885871912531996</v>
      </c>
      <c r="M292">
        <v>53</v>
      </c>
      <c r="N292">
        <v>95.581611374501605</v>
      </c>
      <c r="O292">
        <v>77.7477905487535</v>
      </c>
      <c r="P292">
        <v>135681.66264406699</v>
      </c>
      <c r="Q292">
        <v>159113.65453654199</v>
      </c>
      <c r="R292">
        <v>128.155291861769</v>
      </c>
      <c r="S292">
        <v>661.39328129605497</v>
      </c>
      <c r="T292">
        <v>0.88825234250057505</v>
      </c>
      <c r="U292">
        <v>4.8574331559348399E-2</v>
      </c>
      <c r="V292">
        <v>0.39648062975147702</v>
      </c>
      <c r="W292">
        <v>3.5471368374321399E-3</v>
      </c>
      <c r="X292">
        <v>0.55139790185174198</v>
      </c>
      <c r="Y292" s="1">
        <v>0</v>
      </c>
      <c r="Z292" s="1">
        <v>0</v>
      </c>
      <c r="AA292">
        <v>3.4900629498802599E-4</v>
      </c>
      <c r="AB292">
        <v>6.8082286349556596E-3</v>
      </c>
      <c r="AC292">
        <v>5.7640002792865696E-3</v>
      </c>
      <c r="AD292" s="1">
        <v>5.2862472154937202E-7</v>
      </c>
      <c r="AE292">
        <v>0.28931021082257202</v>
      </c>
      <c r="AF292" s="1">
        <v>8.9138408349818303E-4</v>
      </c>
      <c r="AG292">
        <v>1.27815254905779E-5</v>
      </c>
      <c r="AH292">
        <v>2.40240259433507</v>
      </c>
      <c r="AI292">
        <v>0.111508091482067</v>
      </c>
      <c r="AJ292">
        <v>142.507313416541</v>
      </c>
      <c r="AK292">
        <v>53</v>
      </c>
      <c r="AL292">
        <v>40026090.479999997</v>
      </c>
      <c r="AM292" s="7">
        <v>295</v>
      </c>
      <c r="AO292" s="1">
        <f t="shared" si="41"/>
        <v>7.0043906577727782E-3</v>
      </c>
      <c r="AP292" s="5">
        <f t="shared" si="42"/>
        <v>8.0889053500906023</v>
      </c>
      <c r="AQ292" s="3">
        <f t="shared" si="43"/>
        <v>-6.8669856106605403E-3</v>
      </c>
      <c r="AR292" s="15">
        <f t="shared" si="44"/>
        <v>-0.97963117412194833</v>
      </c>
      <c r="AU292" s="15">
        <v>1</v>
      </c>
      <c r="AY292" s="15">
        <v>1</v>
      </c>
    </row>
    <row r="293" spans="1:51" x14ac:dyDescent="0.25">
      <c r="A293" t="s">
        <v>37</v>
      </c>
      <c r="B293">
        <v>13.422852563635701</v>
      </c>
      <c r="C293">
        <v>7.1298719426378301E-3</v>
      </c>
      <c r="D293">
        <v>8.2281822188474898</v>
      </c>
      <c r="E293">
        <v>-99.468407707483095</v>
      </c>
      <c r="F293" s="1">
        <v>0</v>
      </c>
      <c r="G293" s="1">
        <v>0</v>
      </c>
      <c r="H293">
        <v>2.9124738386181601</v>
      </c>
      <c r="I293">
        <v>-95.412178399813001</v>
      </c>
      <c r="J293">
        <v>-113.01545044164899</v>
      </c>
      <c r="K293">
        <v>-99.702921250608597</v>
      </c>
      <c r="L293">
        <v>-64.979361298467495</v>
      </c>
      <c r="M293">
        <v>54</v>
      </c>
      <c r="N293">
        <v>95.609168092873702</v>
      </c>
      <c r="O293">
        <v>78.176519811154293</v>
      </c>
      <c r="P293">
        <v>130801.395620437</v>
      </c>
      <c r="Q293">
        <v>152350.30242345901</v>
      </c>
      <c r="R293">
        <v>128.71411967400601</v>
      </c>
      <c r="S293">
        <v>661.19957459130399</v>
      </c>
      <c r="T293">
        <v>0.90005403494879999</v>
      </c>
      <c r="U293">
        <v>4.24072603033454E-2</v>
      </c>
      <c r="V293">
        <v>0.35663605109416602</v>
      </c>
      <c r="W293">
        <v>1.04513352253791E-2</v>
      </c>
      <c r="X293">
        <v>0.59050535337710797</v>
      </c>
      <c r="Y293" s="1">
        <v>0</v>
      </c>
      <c r="Z293" s="1">
        <v>0</v>
      </c>
      <c r="AA293">
        <v>3.5253623380164902E-4</v>
      </c>
      <c r="AB293">
        <v>6.6860163532589199E-3</v>
      </c>
      <c r="AC293">
        <v>5.6956122107446596E-3</v>
      </c>
      <c r="AD293">
        <v>1.79131172092842E-6</v>
      </c>
      <c r="AE293">
        <v>0.251393637907738</v>
      </c>
      <c r="AF293" s="1">
        <v>7.6400983292686795E-4</v>
      </c>
      <c r="AG293">
        <v>3.3767255283376202E-5</v>
      </c>
      <c r="AH293">
        <v>2.1627537348760901</v>
      </c>
      <c r="AI293">
        <v>0.102014990449996</v>
      </c>
      <c r="AJ293">
        <v>100.25605668060101</v>
      </c>
      <c r="AK293">
        <v>54</v>
      </c>
      <c r="AL293">
        <v>35839582.399999999</v>
      </c>
      <c r="AM293" s="7">
        <v>274</v>
      </c>
      <c r="AO293" s="1">
        <f t="shared" si="41"/>
        <v>6.812158277473176E-3</v>
      </c>
      <c r="AP293" s="5">
        <f t="shared" si="42"/>
        <v>7.8751628617241387</v>
      </c>
      <c r="AQ293" s="3">
        <f t="shared" si="43"/>
        <v>5.1271862812649538E-3</v>
      </c>
      <c r="AR293" s="15">
        <f t="shared" si="44"/>
        <v>0.70445396486657352</v>
      </c>
      <c r="AU293" s="15">
        <v>1</v>
      </c>
      <c r="AY293" s="15">
        <v>1</v>
      </c>
    </row>
    <row r="294" spans="1:51" x14ac:dyDescent="0.25">
      <c r="A294" t="s">
        <v>37</v>
      </c>
      <c r="B294">
        <v>7.7251652720941504</v>
      </c>
      <c r="C294">
        <v>7.1463914510097202E-3</v>
      </c>
      <c r="D294">
        <v>8.2465034862024105</v>
      </c>
      <c r="E294">
        <v>-106.198140433828</v>
      </c>
      <c r="F294" s="1">
        <v>0</v>
      </c>
      <c r="G294" s="1">
        <v>0</v>
      </c>
      <c r="H294">
        <v>2.9025904035405898</v>
      </c>
      <c r="I294">
        <v>-97.9217546897722</v>
      </c>
      <c r="J294">
        <v>-115.137400300629</v>
      </c>
      <c r="K294">
        <v>-103.778349231851</v>
      </c>
      <c r="L294">
        <v>-67.337959249932197</v>
      </c>
      <c r="M294">
        <v>55</v>
      </c>
      <c r="N294">
        <v>95.625611108301896</v>
      </c>
      <c r="O294">
        <v>78.219237792346703</v>
      </c>
      <c r="P294">
        <v>130293.703549618</v>
      </c>
      <c r="Q294">
        <v>148826.53922543599</v>
      </c>
      <c r="R294">
        <v>129.61859640729</v>
      </c>
      <c r="S294">
        <v>660.59490195942101</v>
      </c>
      <c r="T294">
        <v>0.93361740114176095</v>
      </c>
      <c r="U294">
        <v>7.1007145529042304E-2</v>
      </c>
      <c r="V294">
        <v>0.28993653194913199</v>
      </c>
      <c r="W294">
        <v>1.5577788433334801E-2</v>
      </c>
      <c r="X294">
        <v>0.62347853408848997</v>
      </c>
      <c r="Y294" s="1">
        <v>0</v>
      </c>
      <c r="Z294" s="1">
        <v>0</v>
      </c>
      <c r="AA294">
        <v>3.5918371452452099E-4</v>
      </c>
      <c r="AB294">
        <v>6.7409457131135603E-3</v>
      </c>
      <c r="AC294">
        <v>5.7005361194657602E-3</v>
      </c>
      <c r="AD294" s="1">
        <v>5.2112925196970799E-8</v>
      </c>
      <c r="AE294">
        <v>0.24188148825294001</v>
      </c>
      <c r="AF294" s="1">
        <v>7.3401024768076999E-4</v>
      </c>
      <c r="AG294" s="1">
        <v>0</v>
      </c>
      <c r="AH294">
        <v>2.04713417266368</v>
      </c>
      <c r="AI294">
        <v>9.83052758064695E-2</v>
      </c>
      <c r="AJ294">
        <v>62.782989930357303</v>
      </c>
      <c r="AK294">
        <v>55</v>
      </c>
      <c r="AL294">
        <v>34136950.329999998</v>
      </c>
      <c r="AM294" s="7">
        <v>262</v>
      </c>
      <c r="AO294" s="1">
        <f t="shared" si="41"/>
        <v>6.7937300816710514E-3</v>
      </c>
      <c r="AP294" s="5">
        <f t="shared" si="42"/>
        <v>7.8546487024493628</v>
      </c>
      <c r="AQ294" s="3">
        <f t="shared" si="43"/>
        <v>-1.162303176492855E-4</v>
      </c>
      <c r="AR294" s="15">
        <f t="shared" si="44"/>
        <v>-1.6484942262896429E-2</v>
      </c>
      <c r="AU294" s="15">
        <v>1</v>
      </c>
      <c r="AY294" s="15">
        <v>1</v>
      </c>
    </row>
    <row r="295" spans="1:51" x14ac:dyDescent="0.25">
      <c r="A295" t="s">
        <v>37</v>
      </c>
      <c r="B295">
        <v>6.7494157081556301</v>
      </c>
      <c r="C295">
        <v>7.2380279513552101E-3</v>
      </c>
      <c r="D295">
        <v>8.34807377730192</v>
      </c>
      <c r="E295">
        <v>-99.500082280999806</v>
      </c>
      <c r="F295" s="1">
        <v>0</v>
      </c>
      <c r="G295" s="1">
        <v>0</v>
      </c>
      <c r="H295">
        <v>2.95210631958492</v>
      </c>
      <c r="I295">
        <v>-95.858190335523204</v>
      </c>
      <c r="J295">
        <v>-108.17434608922601</v>
      </c>
      <c r="K295">
        <v>-103.159013746811</v>
      </c>
      <c r="L295">
        <v>-66.811489813516303</v>
      </c>
      <c r="M295">
        <v>56</v>
      </c>
      <c r="N295">
        <v>95.6166849589127</v>
      </c>
      <c r="O295">
        <v>77.7460294075495</v>
      </c>
      <c r="P295">
        <v>137084.682965299</v>
      </c>
      <c r="Q295">
        <v>163594.03404045</v>
      </c>
      <c r="R295">
        <v>130.40473648717099</v>
      </c>
      <c r="S295">
        <v>662.63833092370305</v>
      </c>
      <c r="T295">
        <v>0.89395415063214301</v>
      </c>
      <c r="U295">
        <v>0.20719801475725499</v>
      </c>
      <c r="V295">
        <v>0.162332607067387</v>
      </c>
      <c r="W295">
        <v>2.81261999177118E-2</v>
      </c>
      <c r="X295">
        <v>0.60234317825764405</v>
      </c>
      <c r="Y295" s="1">
        <v>0</v>
      </c>
      <c r="Z295" s="1">
        <v>0</v>
      </c>
      <c r="AA295">
        <v>3.6065867745126401E-4</v>
      </c>
      <c r="AB295">
        <v>6.8144684179105904E-3</v>
      </c>
      <c r="AC295">
        <v>5.7033555227274102E-3</v>
      </c>
      <c r="AD295">
        <v>2.41794929745088E-5</v>
      </c>
      <c r="AE295">
        <v>0.26154439862153001</v>
      </c>
      <c r="AF295" s="1">
        <v>7.9896566250890299E-4</v>
      </c>
      <c r="AG295" s="1">
        <v>0</v>
      </c>
      <c r="AH295">
        <v>2.1138501394683198</v>
      </c>
      <c r="AI295">
        <v>0.10362031859350999</v>
      </c>
      <c r="AJ295">
        <v>66.249214201077095</v>
      </c>
      <c r="AK295">
        <v>56</v>
      </c>
      <c r="AL295">
        <v>43455844.5</v>
      </c>
      <c r="AM295" s="7">
        <v>317</v>
      </c>
      <c r="AO295" s="1">
        <f t="shared" si="41"/>
        <v>6.8629798626875776E-3</v>
      </c>
      <c r="AP295" s="5">
        <f t="shared" si="42"/>
        <v>7.9317154608495422</v>
      </c>
      <c r="AQ295" s="3">
        <f t="shared" si="43"/>
        <v>-1.0565807348045225E-3</v>
      </c>
      <c r="AR295" s="15">
        <f t="shared" si="44"/>
        <v>-0.14905977887503286</v>
      </c>
      <c r="AU295" s="15">
        <v>1</v>
      </c>
      <c r="AY295" s="15">
        <v>1</v>
      </c>
    </row>
    <row r="296" spans="1:51" x14ac:dyDescent="0.25">
      <c r="A296" t="s">
        <v>37</v>
      </c>
      <c r="B296">
        <v>0.23820720222497099</v>
      </c>
      <c r="C296">
        <v>7.5756548355532197E-3</v>
      </c>
      <c r="D296">
        <v>8.7214120810616897</v>
      </c>
      <c r="E296">
        <v>-74.151750164568398</v>
      </c>
      <c r="F296" s="1">
        <v>0</v>
      </c>
      <c r="G296" s="1">
        <v>0</v>
      </c>
      <c r="H296">
        <v>3.0649795844565499</v>
      </c>
      <c r="I296">
        <v>-90.5077465473084</v>
      </c>
      <c r="J296">
        <v>-98.719170454425395</v>
      </c>
      <c r="K296">
        <v>-96.509932157974305</v>
      </c>
      <c r="L296">
        <v>-63.630144267966401</v>
      </c>
      <c r="M296">
        <v>57</v>
      </c>
      <c r="N296">
        <v>95.587680735850498</v>
      </c>
      <c r="O296">
        <v>76.933311466683804</v>
      </c>
      <c r="P296">
        <v>148110.717996108</v>
      </c>
      <c r="Q296">
        <v>185803.303017186</v>
      </c>
      <c r="R296">
        <v>131.12200813805001</v>
      </c>
      <c r="S296">
        <v>658.11901422341396</v>
      </c>
      <c r="T296">
        <v>0.79478909674458198</v>
      </c>
      <c r="U296">
        <v>0.370966967377026</v>
      </c>
      <c r="V296">
        <v>6.3724754505726094E-2</v>
      </c>
      <c r="W296">
        <v>5.1829356800693498E-2</v>
      </c>
      <c r="X296">
        <v>0.51347892131655304</v>
      </c>
      <c r="Y296" s="1">
        <v>0</v>
      </c>
      <c r="Z296" s="1">
        <v>0</v>
      </c>
      <c r="AA296">
        <v>3.62761040563469E-4</v>
      </c>
      <c r="AB296">
        <v>7.1150220337095303E-3</v>
      </c>
      <c r="AC296">
        <v>5.8698669649271404E-3</v>
      </c>
      <c r="AD296">
        <v>4.3246537089754797E-5</v>
      </c>
      <c r="AE296">
        <v>0.30653823195098601</v>
      </c>
      <c r="AF296" s="1">
        <v>9.4002095227145295E-4</v>
      </c>
      <c r="AG296">
        <v>2.0554108726161998E-5</v>
      </c>
      <c r="AH296">
        <v>2.2884721860534798</v>
      </c>
      <c r="AI296">
        <v>0.114524890158951</v>
      </c>
      <c r="AJ296">
        <v>91.194505907181295</v>
      </c>
      <c r="AK296">
        <v>57</v>
      </c>
      <c r="AL296">
        <v>76128909.049999997</v>
      </c>
      <c r="AM296" s="7">
        <v>514</v>
      </c>
      <c r="AO296" s="1">
        <f t="shared" si="41"/>
        <v>7.1726489577620626E-3</v>
      </c>
      <c r="AP296" s="5">
        <f t="shared" si="42"/>
        <v>8.2756179614453469</v>
      </c>
      <c r="AQ296" s="3">
        <f t="shared" si="43"/>
        <v>-6.9739259000236812E-3</v>
      </c>
      <c r="AR296" s="15">
        <f t="shared" si="44"/>
        <v>-0.97121578070245185</v>
      </c>
      <c r="AU296" s="15">
        <v>1</v>
      </c>
      <c r="AY296" s="15">
        <v>1</v>
      </c>
    </row>
    <row r="297" spans="1:51" x14ac:dyDescent="0.25">
      <c r="A297" t="s">
        <v>37</v>
      </c>
      <c r="B297">
        <v>6.8782053347051404</v>
      </c>
      <c r="C297">
        <v>7.8715797094808804E-3</v>
      </c>
      <c r="D297">
        <v>9.0474905303964999</v>
      </c>
      <c r="E297">
        <v>-59.234517253034397</v>
      </c>
      <c r="F297" s="1">
        <v>0</v>
      </c>
      <c r="G297" s="1">
        <v>0</v>
      </c>
      <c r="H297">
        <v>3.1242041197720201</v>
      </c>
      <c r="I297">
        <v>-88.161793625710999</v>
      </c>
      <c r="J297">
        <v>-95.087217523050498</v>
      </c>
      <c r="K297">
        <v>-94.086717515131596</v>
      </c>
      <c r="L297">
        <v>-62.215771753330401</v>
      </c>
      <c r="M297">
        <v>58</v>
      </c>
      <c r="N297">
        <v>95.605610108947104</v>
      </c>
      <c r="O297">
        <v>76.677981269539401</v>
      </c>
      <c r="P297">
        <v>153551.77164122101</v>
      </c>
      <c r="Q297">
        <v>191436.69576664601</v>
      </c>
      <c r="R297">
        <v>130.62431202661</v>
      </c>
      <c r="S297">
        <v>658.92574712100202</v>
      </c>
      <c r="T297">
        <v>0.75833311470395204</v>
      </c>
      <c r="U297">
        <v>0.35511379448464397</v>
      </c>
      <c r="V297">
        <v>3.5700428508308402E-2</v>
      </c>
      <c r="W297">
        <v>6.8496251962951199E-2</v>
      </c>
      <c r="X297">
        <v>0.54068952504409595</v>
      </c>
      <c r="Y297" s="1">
        <v>0</v>
      </c>
      <c r="Z297" s="1">
        <v>0</v>
      </c>
      <c r="AA297">
        <v>3.7192225901433001E-4</v>
      </c>
      <c r="AB297">
        <v>7.4476360536252003E-3</v>
      </c>
      <c r="AC297">
        <v>6.1430063078984701E-3</v>
      </c>
      <c r="AD297">
        <v>2.62156109158345E-5</v>
      </c>
      <c r="AE297">
        <v>0.31803480044089799</v>
      </c>
      <c r="AF297" s="1">
        <v>9.7939238725524495E-4</v>
      </c>
      <c r="AG297">
        <v>7.6691119195425006E-6</v>
      </c>
      <c r="AH297">
        <v>2.28035803968505</v>
      </c>
      <c r="AI297">
        <v>0.116034058241205</v>
      </c>
      <c r="AJ297">
        <v>106.239195266042</v>
      </c>
      <c r="AK297">
        <v>58</v>
      </c>
      <c r="AL297">
        <v>120691692.51000001</v>
      </c>
      <c r="AM297" s="7">
        <v>786</v>
      </c>
      <c r="AO297" s="1">
        <f t="shared" si="41"/>
        <v>7.4943209541680454E-3</v>
      </c>
      <c r="AP297" s="5">
        <f t="shared" si="42"/>
        <v>8.6316030490092626</v>
      </c>
      <c r="AQ297" s="3">
        <f t="shared" si="43"/>
        <v>-1.5734248261427795E-3</v>
      </c>
      <c r="AR297" s="15">
        <f t="shared" si="44"/>
        <v>-0.20313697285991128</v>
      </c>
      <c r="AU297" s="15">
        <v>1</v>
      </c>
      <c r="AY297" s="15">
        <v>1</v>
      </c>
    </row>
    <row r="298" spans="1:51" x14ac:dyDescent="0.25">
      <c r="A298" t="s">
        <v>37</v>
      </c>
      <c r="B298">
        <v>7.8124030739333099</v>
      </c>
      <c r="C298">
        <v>8.2359127621459E-3</v>
      </c>
      <c r="D298">
        <v>9.4474810008763495</v>
      </c>
      <c r="E298">
        <v>-53.090273675710499</v>
      </c>
      <c r="F298" s="1">
        <v>0</v>
      </c>
      <c r="G298" s="1">
        <v>0</v>
      </c>
      <c r="H298">
        <v>3.1582001689361898</v>
      </c>
      <c r="I298">
        <v>-86.855187781788302</v>
      </c>
      <c r="J298">
        <v>-90.996018801231003</v>
      </c>
      <c r="K298">
        <v>-94.440221764356394</v>
      </c>
      <c r="L298">
        <v>-61.166828765475202</v>
      </c>
      <c r="M298">
        <v>59</v>
      </c>
      <c r="N298">
        <v>95.624842094809694</v>
      </c>
      <c r="O298">
        <v>75.607000008264805</v>
      </c>
      <c r="P298">
        <v>155074.16189189101</v>
      </c>
      <c r="Q298">
        <v>192964.780096295</v>
      </c>
      <c r="R298">
        <v>130.210705500377</v>
      </c>
      <c r="S298">
        <v>654.99912190872999</v>
      </c>
      <c r="T298">
        <v>0.73611024105885603</v>
      </c>
      <c r="U298">
        <v>0.36171780464492598</v>
      </c>
      <c r="V298">
        <v>2.9217568837538802E-2</v>
      </c>
      <c r="W298">
        <v>7.9074997041172906E-2</v>
      </c>
      <c r="X298">
        <v>0.52998962947636097</v>
      </c>
      <c r="Y298" s="1">
        <v>0</v>
      </c>
      <c r="Z298" s="1">
        <v>0</v>
      </c>
      <c r="AA298">
        <v>3.7161429869703898E-4</v>
      </c>
      <c r="AB298">
        <v>7.82346764319811E-3</v>
      </c>
      <c r="AC298">
        <v>6.4467722739615704E-3</v>
      </c>
      <c r="AD298">
        <v>2.8573420536419499E-5</v>
      </c>
      <c r="AE298">
        <v>0.37685363725459903</v>
      </c>
      <c r="AF298">
        <v>1.1653780021365901E-3</v>
      </c>
      <c r="AG298">
        <v>6.3117966668126704E-6</v>
      </c>
      <c r="AH298">
        <v>2.5175558933758602</v>
      </c>
      <c r="AI298">
        <v>0.13090085813334801</v>
      </c>
      <c r="AJ298">
        <v>118.835692144194</v>
      </c>
      <c r="AK298">
        <v>59</v>
      </c>
      <c r="AL298">
        <v>177870063.69</v>
      </c>
      <c r="AM298" s="7">
        <v>1147</v>
      </c>
      <c r="AO298" s="1">
        <f t="shared" si="41"/>
        <v>7.9837645747951984E-3</v>
      </c>
      <c r="AP298" s="5">
        <f t="shared" si="42"/>
        <v>9.1708272057244855</v>
      </c>
      <c r="AQ298" s="3">
        <f t="shared" si="43"/>
        <v>-1.2279725698593862E-3</v>
      </c>
      <c r="AR298" s="15">
        <f t="shared" si="44"/>
        <v>-0.14812449316930087</v>
      </c>
      <c r="AU298" s="15">
        <v>1</v>
      </c>
      <c r="AY298" s="15">
        <v>1</v>
      </c>
    </row>
    <row r="299" spans="1:51" x14ac:dyDescent="0.25">
      <c r="A299" t="s">
        <v>37</v>
      </c>
      <c r="B299">
        <v>10.6063967253606</v>
      </c>
      <c r="C299">
        <v>8.2809179137556498E-3</v>
      </c>
      <c r="D299">
        <v>9.4967787673409596</v>
      </c>
      <c r="E299">
        <v>-45.184744650385298</v>
      </c>
      <c r="F299" s="1">
        <v>0</v>
      </c>
      <c r="G299" s="1">
        <v>0</v>
      </c>
      <c r="H299">
        <v>3.1872364575592398</v>
      </c>
      <c r="I299">
        <v>-85.966470723348294</v>
      </c>
      <c r="J299">
        <v>-88.291978221649302</v>
      </c>
      <c r="K299">
        <v>-95.2312768657021</v>
      </c>
      <c r="L299">
        <v>-60.598566548755997</v>
      </c>
      <c r="M299">
        <v>60</v>
      </c>
      <c r="N299">
        <v>95.686379886662607</v>
      </c>
      <c r="O299">
        <v>74.800210288996496</v>
      </c>
      <c r="P299">
        <v>157100.97856645301</v>
      </c>
      <c r="Q299">
        <v>193464.7108796</v>
      </c>
      <c r="R299">
        <v>129.68393834925899</v>
      </c>
      <c r="S299">
        <v>652.82386198964196</v>
      </c>
      <c r="T299">
        <v>0.71258199854542004</v>
      </c>
      <c r="U299">
        <v>0.355048870184276</v>
      </c>
      <c r="V299">
        <v>1.7897081365078699E-2</v>
      </c>
      <c r="W299">
        <v>8.1794036423853994E-2</v>
      </c>
      <c r="X299">
        <v>0.54526001202679097</v>
      </c>
      <c r="Y299" s="1">
        <v>0</v>
      </c>
      <c r="Z299" s="1">
        <v>0</v>
      </c>
      <c r="AA299">
        <v>3.74846432074422E-4</v>
      </c>
      <c r="AB299">
        <v>7.8762881223432297E-3</v>
      </c>
      <c r="AC299">
        <v>6.4939548380698901E-3</v>
      </c>
      <c r="AD299">
        <v>2.61443153280939E-5</v>
      </c>
      <c r="AE299">
        <v>0.43187299717926197</v>
      </c>
      <c r="AF299">
        <v>1.34000895865054E-3</v>
      </c>
      <c r="AG299">
        <v>3.6365478343687701E-6</v>
      </c>
      <c r="AH299">
        <v>2.6779487467870902</v>
      </c>
      <c r="AI299">
        <v>0.142079621862856</v>
      </c>
      <c r="AJ299">
        <v>121.584915160934</v>
      </c>
      <c r="AK299">
        <v>60</v>
      </c>
      <c r="AL299">
        <v>270684986.06999999</v>
      </c>
      <c r="AM299" s="7">
        <v>1723</v>
      </c>
      <c r="AO299" s="1">
        <f t="shared" si="41"/>
        <v>8.2088102287948515E-3</v>
      </c>
      <c r="AP299" s="5">
        <f t="shared" si="42"/>
        <v>9.4177815398557527</v>
      </c>
      <c r="AQ299" s="3">
        <f t="shared" si="43"/>
        <v>1.0910971464106224E-3</v>
      </c>
      <c r="AR299" s="15">
        <f t="shared" si="44"/>
        <v>0.12620967904964298</v>
      </c>
      <c r="AU299" s="15">
        <v>1</v>
      </c>
      <c r="AY299" s="15">
        <v>1</v>
      </c>
    </row>
    <row r="300" spans="1:51" x14ac:dyDescent="0.25">
      <c r="A300" t="s">
        <v>37</v>
      </c>
      <c r="B300">
        <v>9.7757746211563994</v>
      </c>
      <c r="C300">
        <v>7.0334626524135198E-3</v>
      </c>
      <c r="D300">
        <v>8.1211907935220999</v>
      </c>
      <c r="E300">
        <v>-28.277101343507201</v>
      </c>
      <c r="F300" s="1">
        <v>0</v>
      </c>
      <c r="G300" s="1">
        <v>0</v>
      </c>
      <c r="H300">
        <v>3.3276739011205101</v>
      </c>
      <c r="I300">
        <v>-104.83465758282399</v>
      </c>
      <c r="J300">
        <v>-104.498033929024</v>
      </c>
      <c r="K300">
        <v>-151.447749291327</v>
      </c>
      <c r="L300">
        <v>-76.053011318143803</v>
      </c>
      <c r="M300">
        <v>61</v>
      </c>
      <c r="N300">
        <v>89.574593389964605</v>
      </c>
      <c r="O300">
        <v>65.042283635721404</v>
      </c>
      <c r="P300">
        <v>137456.783006026</v>
      </c>
      <c r="Q300">
        <v>189300.24591219999</v>
      </c>
      <c r="R300">
        <v>124.64885672839</v>
      </c>
      <c r="S300">
        <v>687.86493364800901</v>
      </c>
      <c r="T300">
        <v>0.68283843464500804</v>
      </c>
      <c r="U300">
        <v>0.21594638989077899</v>
      </c>
      <c r="V300">
        <v>0.34733697558076898</v>
      </c>
      <c r="W300">
        <v>5.31851868047684E-2</v>
      </c>
      <c r="X300">
        <v>0.38353144772368197</v>
      </c>
      <c r="Y300" s="1">
        <v>0</v>
      </c>
      <c r="Z300" s="1">
        <v>0</v>
      </c>
      <c r="AA300">
        <v>5.40059334765603E-4</v>
      </c>
      <c r="AB300">
        <v>6.4701238122497999E-3</v>
      </c>
      <c r="AC300">
        <v>5.8703124445323397E-3</v>
      </c>
      <c r="AD300">
        <v>2.1213659096406499E-5</v>
      </c>
      <c r="AE300">
        <v>0.54632280940357802</v>
      </c>
      <c r="AF300" s="1">
        <v>8.4306311934870097E-4</v>
      </c>
      <c r="AG300">
        <v>2.0283086531443701E-6</v>
      </c>
      <c r="AH300">
        <v>3.27700239933603</v>
      </c>
      <c r="AI300">
        <v>0.17898396564191699</v>
      </c>
      <c r="AJ300">
        <v>944.33441139344302</v>
      </c>
      <c r="AK300">
        <v>61</v>
      </c>
      <c r="AL300">
        <v>935118494.78999996</v>
      </c>
      <c r="AM300" s="7">
        <v>6803</v>
      </c>
      <c r="AO300" s="1">
        <f t="shared" si="41"/>
        <v>7.2534348986466437E-3</v>
      </c>
      <c r="AP300" s="5">
        <f t="shared" si="42"/>
        <v>8.3651407792205141</v>
      </c>
      <c r="AQ300" s="3">
        <f t="shared" si="43"/>
        <v>1.2826094922638474E-3</v>
      </c>
      <c r="AR300" s="16">
        <f t="shared" si="44"/>
        <v>0.16863240908509036</v>
      </c>
      <c r="AS300">
        <f>SUMPRODUCT(AL289:AL300,B289:B300)/SUM(AL289:AL300)</f>
        <v>8.3927547302203962</v>
      </c>
      <c r="AT300">
        <f>SUMPRODUCT(AP289:AP300,AL289:AL300)/SUM(AL289:AL300)</f>
        <v>8.545796269270701</v>
      </c>
      <c r="AU300" s="15">
        <v>1</v>
      </c>
      <c r="AY300" s="15">
        <v>1</v>
      </c>
    </row>
    <row r="301" spans="1:51" x14ac:dyDescent="0.25">
      <c r="A301" t="s">
        <v>37</v>
      </c>
      <c r="B301">
        <v>9.0098033369984094</v>
      </c>
      <c r="C301">
        <v>6.8973358883788497E-3</v>
      </c>
      <c r="D301">
        <v>7.9699276937685903</v>
      </c>
      <c r="E301">
        <v>-28.046540939860101</v>
      </c>
      <c r="F301" s="1">
        <v>0</v>
      </c>
      <c r="G301" s="1">
        <v>0</v>
      </c>
      <c r="H301">
        <v>3.3285549976917901</v>
      </c>
      <c r="I301">
        <v>-107.451871038847</v>
      </c>
      <c r="J301">
        <v>-106.917102151804</v>
      </c>
      <c r="K301">
        <v>-154.820995607752</v>
      </c>
      <c r="L301">
        <v>-78.674329359144807</v>
      </c>
      <c r="M301">
        <v>62</v>
      </c>
      <c r="N301">
        <v>89.954107544828403</v>
      </c>
      <c r="O301">
        <v>64.921698998776606</v>
      </c>
      <c r="P301">
        <v>137321.423114865</v>
      </c>
      <c r="Q301">
        <v>188744.92656400299</v>
      </c>
      <c r="R301">
        <v>124.547604581454</v>
      </c>
      <c r="S301">
        <v>688.78649119255999</v>
      </c>
      <c r="T301">
        <v>0.68831447561793302</v>
      </c>
      <c r="U301">
        <v>0.20111927262179999</v>
      </c>
      <c r="V301">
        <v>0.37423513932503999</v>
      </c>
      <c r="W301">
        <v>5.0056422980183202E-2</v>
      </c>
      <c r="X301">
        <v>0.37458916507297502</v>
      </c>
      <c r="Y301" s="1">
        <v>0</v>
      </c>
      <c r="Z301" s="1">
        <v>0</v>
      </c>
      <c r="AA301">
        <v>5.5273102786919197E-4</v>
      </c>
      <c r="AB301">
        <v>6.3189155540083197E-3</v>
      </c>
      <c r="AC301">
        <v>5.7689426149077402E-3</v>
      </c>
      <c r="AD301">
        <v>2.3857378191661898E-5</v>
      </c>
      <c r="AE301">
        <v>0.55495075235080904</v>
      </c>
      <c r="AF301" s="1">
        <v>8.3480402918278799E-4</v>
      </c>
      <c r="AG301">
        <v>1.82023143595481E-6</v>
      </c>
      <c r="AH301">
        <v>3.2750469309767101</v>
      </c>
      <c r="AI301">
        <v>0.182097003329975</v>
      </c>
      <c r="AJ301">
        <v>946.35023189565902</v>
      </c>
      <c r="AK301">
        <v>62</v>
      </c>
      <c r="AL301">
        <v>1007801924.24</v>
      </c>
      <c r="AM301" s="7">
        <v>7339</v>
      </c>
      <c r="AO301" s="1">
        <f t="shared" si="41"/>
        <v>7.1564776719597201E-3</v>
      </c>
      <c r="AP301" s="5">
        <f t="shared" si="42"/>
        <v>8.2576881481664532</v>
      </c>
      <c r="AQ301" s="3">
        <f t="shared" si="43"/>
        <v>6.808502462073273E-4</v>
      </c>
      <c r="AR301" s="16">
        <f t="shared" si="44"/>
        <v>9.1080599719542077E-2</v>
      </c>
      <c r="AT301" s="15">
        <f>AS300/AT300-1</f>
        <v>-1.7908400133597513E-2</v>
      </c>
      <c r="AU301" s="15">
        <v>1</v>
      </c>
      <c r="AY301" s="15">
        <v>1</v>
      </c>
    </row>
    <row r="302" spans="1:51" x14ac:dyDescent="0.25">
      <c r="A302" t="s">
        <v>37</v>
      </c>
      <c r="B302">
        <v>10.3315670214759</v>
      </c>
      <c r="C302">
        <v>6.8217482550732298E-3</v>
      </c>
      <c r="D302">
        <v>7.8858367121748802</v>
      </c>
      <c r="E302">
        <v>-28.563060416141202</v>
      </c>
      <c r="F302" s="1">
        <v>0</v>
      </c>
      <c r="G302" s="1">
        <v>0</v>
      </c>
      <c r="H302">
        <v>3.3331356870542401</v>
      </c>
      <c r="I302">
        <v>-108.49286680309299</v>
      </c>
      <c r="J302">
        <v>-107.826426163617</v>
      </c>
      <c r="K302">
        <v>-154.59284195030801</v>
      </c>
      <c r="L302">
        <v>-79.623453335192195</v>
      </c>
      <c r="M302">
        <v>63</v>
      </c>
      <c r="N302">
        <v>90.581729230020301</v>
      </c>
      <c r="O302">
        <v>65.207414620824096</v>
      </c>
      <c r="P302">
        <v>136979.183952188</v>
      </c>
      <c r="Q302">
        <v>186479.94132161699</v>
      </c>
      <c r="R302">
        <v>124.88356950127999</v>
      </c>
      <c r="S302">
        <v>686.206790776464</v>
      </c>
      <c r="T302">
        <v>0.69140088278114298</v>
      </c>
      <c r="U302">
        <v>0.19581035035102601</v>
      </c>
      <c r="V302">
        <v>0.39270349426325002</v>
      </c>
      <c r="W302">
        <v>4.9696660345717202E-2</v>
      </c>
      <c r="X302">
        <v>0.36178949504000502</v>
      </c>
      <c r="Y302" s="1">
        <v>0</v>
      </c>
      <c r="Z302" s="1">
        <v>0</v>
      </c>
      <c r="AA302">
        <v>5.4966215320100605E-4</v>
      </c>
      <c r="AB302">
        <v>6.2446489937342297E-3</v>
      </c>
      <c r="AC302">
        <v>5.68988297418015E-3</v>
      </c>
      <c r="AD302">
        <v>2.73636361388284E-5</v>
      </c>
      <c r="AE302">
        <v>0.56507166085424299</v>
      </c>
      <c r="AF302" s="1">
        <v>8.4016962978266101E-4</v>
      </c>
      <c r="AG302" s="1">
        <v>1.29789335535608E-8</v>
      </c>
      <c r="AH302">
        <v>3.2808582605922099</v>
      </c>
      <c r="AI302">
        <v>0.18567644499340999</v>
      </c>
      <c r="AJ302">
        <v>910.87648490474203</v>
      </c>
      <c r="AK302">
        <v>63</v>
      </c>
      <c r="AL302">
        <v>1151720978.6700001</v>
      </c>
      <c r="AM302" s="7">
        <v>8408</v>
      </c>
      <c r="AO302" s="1">
        <f t="shared" si="41"/>
        <v>7.0797147571638169E-3</v>
      </c>
      <c r="AP302" s="5">
        <f t="shared" si="42"/>
        <v>8.1725339107950106</v>
      </c>
      <c r="AQ302" s="3">
        <f t="shared" si="43"/>
        <v>1.9667340401217388E-3</v>
      </c>
      <c r="AR302" s="16">
        <f t="shared" si="44"/>
        <v>0.26418160319029638</v>
      </c>
      <c r="AU302" s="15">
        <v>1</v>
      </c>
      <c r="AY302" s="15">
        <v>1</v>
      </c>
    </row>
    <row r="303" spans="1:51" x14ac:dyDescent="0.25">
      <c r="A303" t="s">
        <v>37</v>
      </c>
      <c r="B303">
        <v>6.7253229138549298</v>
      </c>
      <c r="C303">
        <v>6.7798818485939804E-3</v>
      </c>
      <c r="D303">
        <v>7.8392301751950102</v>
      </c>
      <c r="E303">
        <v>-28.321858599164901</v>
      </c>
      <c r="F303" s="1">
        <v>0</v>
      </c>
      <c r="G303" s="1">
        <v>0</v>
      </c>
      <c r="H303">
        <v>3.3373755850836901</v>
      </c>
      <c r="I303">
        <v>-106.951105106092</v>
      </c>
      <c r="J303">
        <v>-106.26362170741599</v>
      </c>
      <c r="K303">
        <v>-150.23250398770199</v>
      </c>
      <c r="L303">
        <v>-78.402015450604196</v>
      </c>
      <c r="M303">
        <v>64</v>
      </c>
      <c r="N303">
        <v>91.472268182888499</v>
      </c>
      <c r="O303">
        <v>66.0714031922125</v>
      </c>
      <c r="P303">
        <v>138591.337720699</v>
      </c>
      <c r="Q303">
        <v>185824.52602296701</v>
      </c>
      <c r="R303">
        <v>125.534754546339</v>
      </c>
      <c r="S303">
        <v>682.13675810814902</v>
      </c>
      <c r="T303">
        <v>0.68684312808794501</v>
      </c>
      <c r="U303">
        <v>0.20336291730546699</v>
      </c>
      <c r="V303">
        <v>0.38450187876416397</v>
      </c>
      <c r="W303">
        <v>5.18510962092434E-2</v>
      </c>
      <c r="X303">
        <v>0.36028410772112301</v>
      </c>
      <c r="Y303" s="1">
        <v>0</v>
      </c>
      <c r="Z303" s="1">
        <v>0</v>
      </c>
      <c r="AA303">
        <v>5.3684684300329998E-4</v>
      </c>
      <c r="AB303">
        <v>6.2191291913680502E-3</v>
      </c>
      <c r="AC303">
        <v>5.64942715961444E-3</v>
      </c>
      <c r="AD303">
        <v>2.34121291343664E-5</v>
      </c>
      <c r="AE303">
        <v>0.56618999294016503</v>
      </c>
      <c r="AF303" s="1">
        <v>8.5379646340800499E-4</v>
      </c>
      <c r="AG303" s="1">
        <v>4.3289599898934402E-7</v>
      </c>
      <c r="AH303">
        <v>3.2340174455367601</v>
      </c>
      <c r="AI303">
        <v>0.18601190972423901</v>
      </c>
      <c r="AJ303">
        <v>851.13439061805195</v>
      </c>
      <c r="AK303">
        <v>64</v>
      </c>
      <c r="AL303">
        <v>1370529738.72</v>
      </c>
      <c r="AM303" s="7">
        <v>9889</v>
      </c>
      <c r="AO303" s="1">
        <f t="shared" si="41"/>
        <v>7.0400704660257447E-3</v>
      </c>
      <c r="AP303" s="5">
        <f t="shared" si="42"/>
        <v>8.1285275462087085</v>
      </c>
      <c r="AQ303" s="3">
        <f t="shared" si="43"/>
        <v>-1.2550743013881767E-3</v>
      </c>
      <c r="AR303" s="16">
        <f t="shared" si="44"/>
        <v>-0.17262716086977625</v>
      </c>
      <c r="AU303" s="15">
        <v>1</v>
      </c>
      <c r="AY303" s="15">
        <v>1</v>
      </c>
    </row>
    <row r="304" spans="1:51" x14ac:dyDescent="0.25">
      <c r="A304" t="s">
        <v>37</v>
      </c>
      <c r="B304">
        <v>7.8284764748560498</v>
      </c>
      <c r="C304">
        <v>6.7009724660316797E-3</v>
      </c>
      <c r="D304">
        <v>7.7513278714673604</v>
      </c>
      <c r="E304">
        <v>-26.157372294538501</v>
      </c>
      <c r="F304" s="1">
        <v>0</v>
      </c>
      <c r="G304" s="1">
        <v>0</v>
      </c>
      <c r="H304">
        <v>3.32586905538257</v>
      </c>
      <c r="I304">
        <v>-105.797023837712</v>
      </c>
      <c r="J304">
        <v>-105.06755216697999</v>
      </c>
      <c r="K304">
        <v>-147.14090138697699</v>
      </c>
      <c r="L304">
        <v>-77.722649150860406</v>
      </c>
      <c r="M304">
        <v>65</v>
      </c>
      <c r="N304">
        <v>92.411643620307601</v>
      </c>
      <c r="O304">
        <v>66.885128434605903</v>
      </c>
      <c r="P304">
        <v>141090.939031107</v>
      </c>
      <c r="Q304">
        <v>185574.27328764601</v>
      </c>
      <c r="R304">
        <v>125.839867655639</v>
      </c>
      <c r="S304">
        <v>678.845756883381</v>
      </c>
      <c r="T304">
        <v>0.69561275518642096</v>
      </c>
      <c r="U304">
        <v>0.19639652064649499</v>
      </c>
      <c r="V304">
        <v>0.38218132308466701</v>
      </c>
      <c r="W304">
        <v>5.3651996681909099E-2</v>
      </c>
      <c r="X304">
        <v>0.36777015958692699</v>
      </c>
      <c r="Y304" s="1">
        <v>0</v>
      </c>
      <c r="Z304" s="1">
        <v>0</v>
      </c>
      <c r="AA304">
        <v>5.2343429660285299E-4</v>
      </c>
      <c r="AB304">
        <v>6.1547014848748402E-3</v>
      </c>
      <c r="AC304">
        <v>5.5780117356602999E-3</v>
      </c>
      <c r="AD304">
        <v>2.2422583525363401E-5</v>
      </c>
      <c r="AE304">
        <v>0.56369304111135599</v>
      </c>
      <c r="AF304" s="1">
        <v>8.60404882576979E-4</v>
      </c>
      <c r="AG304" s="1">
        <v>4.0313430103767001E-7</v>
      </c>
      <c r="AH304">
        <v>3.20261555528274</v>
      </c>
      <c r="AI304">
        <v>0.187214216680368</v>
      </c>
      <c r="AJ304">
        <v>730.28922704188801</v>
      </c>
      <c r="AK304">
        <v>65</v>
      </c>
      <c r="AL304">
        <v>1582899244.99</v>
      </c>
      <c r="AM304" s="7">
        <v>11219</v>
      </c>
      <c r="AO304" s="1">
        <f t="shared" si="41"/>
        <v>6.9618509148401319E-3</v>
      </c>
      <c r="AP304" s="5">
        <f t="shared" si="42"/>
        <v>8.0416447699913185</v>
      </c>
      <c r="AQ304" s="3">
        <f t="shared" si="43"/>
        <v>-1.9162630288182322E-4</v>
      </c>
      <c r="AR304" s="16">
        <f t="shared" si="44"/>
        <v>-2.6508046703423216E-2</v>
      </c>
      <c r="AU304" s="15">
        <v>1</v>
      </c>
      <c r="AY304" s="15">
        <v>1</v>
      </c>
    </row>
    <row r="305" spans="1:51" x14ac:dyDescent="0.25">
      <c r="A305" t="s">
        <v>37</v>
      </c>
      <c r="B305">
        <v>8.7871153813694693</v>
      </c>
      <c r="C305">
        <v>6.7808759020727E-3</v>
      </c>
      <c r="D305">
        <v>7.8403370262692</v>
      </c>
      <c r="E305">
        <v>-23.282360332851201</v>
      </c>
      <c r="F305" s="1">
        <v>0</v>
      </c>
      <c r="G305" s="1">
        <v>0</v>
      </c>
      <c r="H305">
        <v>3.3361171737388902</v>
      </c>
      <c r="I305">
        <v>-106.75934730491799</v>
      </c>
      <c r="J305">
        <v>-105.90485727798099</v>
      </c>
      <c r="K305">
        <v>-149.677714741573</v>
      </c>
      <c r="L305">
        <v>-78.478282473131898</v>
      </c>
      <c r="M305">
        <v>66</v>
      </c>
      <c r="N305">
        <v>92.5177959084577</v>
      </c>
      <c r="O305">
        <v>66.481958308822101</v>
      </c>
      <c r="P305">
        <v>140011.37415808401</v>
      </c>
      <c r="Q305">
        <v>184608.29238020501</v>
      </c>
      <c r="R305">
        <v>124.715181295812</v>
      </c>
      <c r="S305">
        <v>679.42202464740103</v>
      </c>
      <c r="T305">
        <v>0.70094638123519903</v>
      </c>
      <c r="U305">
        <v>0.168640116452098</v>
      </c>
      <c r="V305">
        <v>0.44649797033089</v>
      </c>
      <c r="W305">
        <v>5.20031573506851E-2</v>
      </c>
      <c r="X305">
        <v>0.33285875586632502</v>
      </c>
      <c r="Y305" s="1">
        <v>0</v>
      </c>
      <c r="Z305" s="1">
        <v>0</v>
      </c>
      <c r="AA305">
        <v>5.3470586181345405E-4</v>
      </c>
      <c r="AB305">
        <v>6.2176675979164504E-3</v>
      </c>
      <c r="AC305">
        <v>5.6553805661581497E-3</v>
      </c>
      <c r="AD305">
        <v>2.7836175056183398E-5</v>
      </c>
      <c r="AE305">
        <v>0.57529303991995895</v>
      </c>
      <c r="AF305" s="1">
        <v>8.6792484401122902E-4</v>
      </c>
      <c r="AG305" s="1">
        <v>6.4217511488752505E-7</v>
      </c>
      <c r="AH305">
        <v>3.2325925910363802</v>
      </c>
      <c r="AI305">
        <v>0.192280720421622</v>
      </c>
      <c r="AJ305">
        <v>757.97055873392105</v>
      </c>
      <c r="AK305">
        <v>66</v>
      </c>
      <c r="AL305">
        <v>1549925911.9300001</v>
      </c>
      <c r="AM305" s="7">
        <v>11070</v>
      </c>
      <c r="AO305" s="1">
        <f>AA305+AC305*AY305+AF305*AU305</f>
        <v>7.0580112719828324E-3</v>
      </c>
      <c r="AP305" s="5">
        <f t="shared" ref="AP305:AP347" si="45">100*(1-(1-AO305)^12)</f>
        <v>8.1484447786534524</v>
      </c>
      <c r="AQ305" s="3">
        <f t="shared" ref="AQ305:AQ347" si="46">(1-(1-B305/100)^(1/12))- AO305</f>
        <v>5.7719301390576471E-4</v>
      </c>
      <c r="AR305" s="16">
        <f t="shared" ref="AR305:AR347" si="47">B305/AP305-1</f>
        <v>7.8379447865824403E-2</v>
      </c>
      <c r="AU305" s="15">
        <v>1</v>
      </c>
      <c r="AY305" s="15">
        <v>1</v>
      </c>
    </row>
    <row r="306" spans="1:51" x14ac:dyDescent="0.25">
      <c r="A306" t="s">
        <v>37</v>
      </c>
      <c r="B306">
        <v>8.0506043983983204</v>
      </c>
      <c r="C306">
        <v>6.8848555733649003E-3</v>
      </c>
      <c r="D306">
        <v>7.9560482383007702</v>
      </c>
      <c r="E306">
        <v>-23.727941265418401</v>
      </c>
      <c r="F306" s="1">
        <v>0</v>
      </c>
      <c r="G306" s="1">
        <v>0</v>
      </c>
      <c r="H306">
        <v>3.3571061203322499</v>
      </c>
      <c r="I306">
        <v>-108.80156254422199</v>
      </c>
      <c r="J306">
        <v>-107.573324147487</v>
      </c>
      <c r="K306">
        <v>-155.202829103874</v>
      </c>
      <c r="L306">
        <v>-80.086054406095499</v>
      </c>
      <c r="M306">
        <v>67</v>
      </c>
      <c r="N306">
        <v>92.199881273060797</v>
      </c>
      <c r="O306">
        <v>65.453960874666294</v>
      </c>
      <c r="P306">
        <v>137727.85954737099</v>
      </c>
      <c r="Q306">
        <v>182326.86623127799</v>
      </c>
      <c r="R306">
        <v>123.09600187731201</v>
      </c>
      <c r="S306">
        <v>682.84066113152903</v>
      </c>
      <c r="T306">
        <v>0.70495089044970405</v>
      </c>
      <c r="U306">
        <v>0.126008832186248</v>
      </c>
      <c r="V306">
        <v>0.56305803039625701</v>
      </c>
      <c r="W306">
        <v>3.9293029792019603E-2</v>
      </c>
      <c r="X306">
        <v>0.27164010762547403</v>
      </c>
      <c r="Y306" s="1">
        <v>0</v>
      </c>
      <c r="Z306" s="1">
        <v>0</v>
      </c>
      <c r="AA306">
        <v>5.6108534254751597E-4</v>
      </c>
      <c r="AB306">
        <v>6.2879290836263101E-3</v>
      </c>
      <c r="AC306">
        <v>5.7707300543550898E-3</v>
      </c>
      <c r="AD306">
        <v>3.4056890511677799E-5</v>
      </c>
      <c r="AE306">
        <v>0.59170743604926102</v>
      </c>
      <c r="AF306" s="1">
        <v>8.7986012141918004E-4</v>
      </c>
      <c r="AG306">
        <v>1.73184271782167E-6</v>
      </c>
      <c r="AH306">
        <v>3.27695628969499</v>
      </c>
      <c r="AI306">
        <v>0.19829262768017</v>
      </c>
      <c r="AJ306">
        <v>871.25506553400498</v>
      </c>
      <c r="AK306">
        <v>67</v>
      </c>
      <c r="AL306">
        <v>1338852522.6600001</v>
      </c>
      <c r="AM306" s="7">
        <v>9721</v>
      </c>
      <c r="AO306" s="1">
        <f>AA306+AC306*AY306+AF306*AU306</f>
        <v>7.2116755183217855E-3</v>
      </c>
      <c r="AP306" s="5">
        <f t="shared" si="45"/>
        <v>8.318875190382979</v>
      </c>
      <c r="AQ306" s="3">
        <f t="shared" si="46"/>
        <v>-2.4176148791120108E-4</v>
      </c>
      <c r="AR306" s="16">
        <f t="shared" si="47"/>
        <v>-3.2248445354101762E-2</v>
      </c>
      <c r="AU306" s="15">
        <v>1</v>
      </c>
      <c r="AY306" s="15">
        <v>1</v>
      </c>
    </row>
    <row r="307" spans="1:51" x14ac:dyDescent="0.25">
      <c r="A307" t="s">
        <v>37</v>
      </c>
      <c r="B307">
        <v>8.8598466309561097</v>
      </c>
      <c r="C307">
        <v>6.8886660507429601E-3</v>
      </c>
      <c r="D307">
        <v>7.9602861033247798</v>
      </c>
      <c r="E307">
        <v>-23.394658140327898</v>
      </c>
      <c r="F307" s="1">
        <v>0</v>
      </c>
      <c r="G307" s="1">
        <v>0</v>
      </c>
      <c r="H307">
        <v>3.37370599071168</v>
      </c>
      <c r="I307">
        <v>-108.57685574900199</v>
      </c>
      <c r="J307">
        <v>-107.18333470352501</v>
      </c>
      <c r="K307">
        <v>-157.49398291966</v>
      </c>
      <c r="L307">
        <v>-79.766946018155494</v>
      </c>
      <c r="M307">
        <v>68</v>
      </c>
      <c r="N307">
        <v>92.204369457954598</v>
      </c>
      <c r="O307">
        <v>64.934619563537893</v>
      </c>
      <c r="P307">
        <v>137344.68080455001</v>
      </c>
      <c r="Q307">
        <v>182360.71172025599</v>
      </c>
      <c r="R307">
        <v>122.897683561081</v>
      </c>
      <c r="S307">
        <v>684.36614916929602</v>
      </c>
      <c r="T307">
        <v>0.71294439607896498</v>
      </c>
      <c r="U307">
        <v>0.107469837958202</v>
      </c>
      <c r="V307">
        <v>0.62287929386202201</v>
      </c>
      <c r="W307">
        <v>2.8818075384215401E-2</v>
      </c>
      <c r="X307">
        <v>0.24083279279556</v>
      </c>
      <c r="Y307" s="1">
        <v>0</v>
      </c>
      <c r="Z307" s="1">
        <v>0</v>
      </c>
      <c r="AA307">
        <v>5.6973107522317499E-4</v>
      </c>
      <c r="AB307">
        <v>6.2823865219985798E-3</v>
      </c>
      <c r="AC307">
        <v>5.7814611118144803E-3</v>
      </c>
      <c r="AD307">
        <v>3.6157861636769203E-5</v>
      </c>
      <c r="AE307">
        <v>0.61109702040672298</v>
      </c>
      <c r="AF307" s="1">
        <v>9.1366450613398998E-4</v>
      </c>
      <c r="AG307" s="1">
        <v>3.8771632533156802E-7</v>
      </c>
      <c r="AH307">
        <v>3.3231841108420102</v>
      </c>
      <c r="AI307">
        <v>0.204553241457748</v>
      </c>
      <c r="AJ307">
        <v>915.58525591428497</v>
      </c>
      <c r="AK307">
        <v>68</v>
      </c>
      <c r="AL307">
        <v>1328123063.3800001</v>
      </c>
      <c r="AM307" s="7">
        <v>9670</v>
      </c>
      <c r="AO307" s="1">
        <f>AA307+AC307*AY307+AF307*AU307</f>
        <v>7.2648566931716452E-3</v>
      </c>
      <c r="AP307" s="5">
        <f t="shared" si="45"/>
        <v>8.3777913590504571</v>
      </c>
      <c r="AQ307" s="3">
        <f t="shared" si="46"/>
        <v>4.3631261801049814E-4</v>
      </c>
      <c r="AR307" s="16">
        <f t="shared" si="47"/>
        <v>5.7539660663056713E-2</v>
      </c>
      <c r="AU307" s="15">
        <v>1</v>
      </c>
      <c r="AY307" s="15">
        <v>1</v>
      </c>
    </row>
    <row r="308" spans="1:51" x14ac:dyDescent="0.25">
      <c r="A308" t="s">
        <v>37</v>
      </c>
      <c r="B308">
        <v>7.2574888426972004</v>
      </c>
      <c r="C308">
        <v>6.9057678995471201E-3</v>
      </c>
      <c r="D308">
        <v>7.9793039130320302</v>
      </c>
      <c r="E308">
        <v>-22.827292219931</v>
      </c>
      <c r="F308" s="1">
        <v>0</v>
      </c>
      <c r="G308" s="1">
        <v>0</v>
      </c>
      <c r="H308">
        <v>3.3863357934776799</v>
      </c>
      <c r="I308">
        <v>-108.141620543648</v>
      </c>
      <c r="J308">
        <v>-106.739814756626</v>
      </c>
      <c r="K308">
        <v>-159.354624472419</v>
      </c>
      <c r="L308">
        <v>-79.088493821554195</v>
      </c>
      <c r="M308">
        <v>69</v>
      </c>
      <c r="N308">
        <v>92.208174853585106</v>
      </c>
      <c r="O308">
        <v>64.3437114088497</v>
      </c>
      <c r="P308">
        <v>136191.529591731</v>
      </c>
      <c r="Q308">
        <v>180125.66366045101</v>
      </c>
      <c r="R308">
        <v>122.638539660319</v>
      </c>
      <c r="S308">
        <v>685.66246016140201</v>
      </c>
      <c r="T308">
        <v>0.72866207152512097</v>
      </c>
      <c r="U308">
        <v>7.1404520549385397E-2</v>
      </c>
      <c r="V308">
        <v>0.73243705825970196</v>
      </c>
      <c r="W308">
        <v>1.71963895584165E-2</v>
      </c>
      <c r="X308">
        <v>0.17896203163249499</v>
      </c>
      <c r="Y308" s="1">
        <v>0</v>
      </c>
      <c r="Z308" s="1">
        <v>0</v>
      </c>
      <c r="AA308">
        <v>5.8462059485900103E-4</v>
      </c>
      <c r="AB308">
        <v>6.2862690613890802E-3</v>
      </c>
      <c r="AC308">
        <v>5.80642660027473E-3</v>
      </c>
      <c r="AD308">
        <v>3.4467711854092701E-5</v>
      </c>
      <c r="AE308">
        <v>0.62313328736693296</v>
      </c>
      <c r="AF308" s="1">
        <v>9.4340711408102702E-4</v>
      </c>
      <c r="AG308" s="1">
        <v>3.91458553605708E-7</v>
      </c>
      <c r="AH308">
        <v>3.3644249094607499</v>
      </c>
      <c r="AI308">
        <v>0.210604775948109</v>
      </c>
      <c r="AJ308">
        <v>1004.1175201608399</v>
      </c>
      <c r="AK308">
        <v>69</v>
      </c>
      <c r="AL308">
        <v>1317653048.8</v>
      </c>
      <c r="AM308" s="7">
        <v>9675</v>
      </c>
      <c r="AO308" s="1">
        <f>AA308+AC308*AY308+AF308*AU308</f>
        <v>7.3344543092147578E-3</v>
      </c>
      <c r="AP308" s="5">
        <f t="shared" si="45"/>
        <v>8.4548418691352438</v>
      </c>
      <c r="AQ308" s="3">
        <f t="shared" si="46"/>
        <v>-1.0755210472778191E-3</v>
      </c>
      <c r="AR308" s="16">
        <f t="shared" si="47"/>
        <v>-0.14161743589895293</v>
      </c>
      <c r="AU308" s="15">
        <v>1</v>
      </c>
      <c r="AY308" s="15">
        <v>1</v>
      </c>
    </row>
    <row r="309" spans="1:51" x14ac:dyDescent="0.25">
      <c r="A309" t="s">
        <v>37</v>
      </c>
      <c r="B309">
        <v>9.1985477598577106</v>
      </c>
      <c r="C309">
        <v>6.8410181374699E-3</v>
      </c>
      <c r="D309">
        <v>7.9072810764906896</v>
      </c>
      <c r="E309">
        <v>-21.9299922472661</v>
      </c>
      <c r="F309" s="1">
        <v>0</v>
      </c>
      <c r="G309" s="1">
        <v>0</v>
      </c>
      <c r="H309">
        <v>3.4050367358830198</v>
      </c>
      <c r="I309">
        <v>-106.191719065623</v>
      </c>
      <c r="J309">
        <v>-104.930145818174</v>
      </c>
      <c r="K309">
        <v>-158.54098173365099</v>
      </c>
      <c r="L309">
        <v>-77.261497037555699</v>
      </c>
      <c r="M309">
        <v>70</v>
      </c>
      <c r="N309">
        <v>92.402299395481904</v>
      </c>
      <c r="O309">
        <v>64.263456225957498</v>
      </c>
      <c r="P309">
        <v>136690.570342789</v>
      </c>
      <c r="Q309">
        <v>181050.99161745299</v>
      </c>
      <c r="R309">
        <v>122.300742394979</v>
      </c>
      <c r="S309">
        <v>686.24274739368195</v>
      </c>
      <c r="T309">
        <v>0.74572486328629595</v>
      </c>
      <c r="U309">
        <v>1.8933373577208298E-2</v>
      </c>
      <c r="V309">
        <v>0.86511020525765203</v>
      </c>
      <c r="W309">
        <v>4.72226942160582E-3</v>
      </c>
      <c r="X309">
        <v>0.111234151743533</v>
      </c>
      <c r="Y309" s="1">
        <v>0</v>
      </c>
      <c r="Z309" s="1">
        <v>0</v>
      </c>
      <c r="AA309">
        <v>5.9283041054418201E-4</v>
      </c>
      <c r="AB309">
        <v>6.2182996697332602E-3</v>
      </c>
      <c r="AC309">
        <v>5.7560404023562599E-3</v>
      </c>
      <c r="AD309">
        <v>2.9444930943334598E-5</v>
      </c>
      <c r="AE309">
        <v>0.62785655065494494</v>
      </c>
      <c r="AF309" s="1">
        <v>9.7037035732748501E-4</v>
      </c>
      <c r="AG309" s="1">
        <v>4.2164877400832699E-7</v>
      </c>
      <c r="AH309">
        <v>3.3463069372173702</v>
      </c>
      <c r="AI309">
        <v>0.21273751369309299</v>
      </c>
      <c r="AJ309">
        <v>1077.2921712236</v>
      </c>
      <c r="AK309">
        <v>70</v>
      </c>
      <c r="AL309">
        <v>1387682670.1199999</v>
      </c>
      <c r="AM309" s="7">
        <v>10152</v>
      </c>
      <c r="AO309" s="1">
        <f>AA309+AC309*AY309+AF309*AU309</f>
        <v>7.319241170227927E-3</v>
      </c>
      <c r="AP309" s="5">
        <f t="shared" si="45"/>
        <v>8.4380046983474006</v>
      </c>
      <c r="AQ309" s="3">
        <f t="shared" si="46"/>
        <v>6.8975675037635017E-4</v>
      </c>
      <c r="AR309" s="16">
        <f t="shared" si="47"/>
        <v>9.0133045512437837E-2</v>
      </c>
      <c r="AU309" s="15">
        <v>1</v>
      </c>
      <c r="AY309" s="15">
        <v>1</v>
      </c>
    </row>
    <row r="310" spans="1:51" x14ac:dyDescent="0.25">
      <c r="A310" t="s">
        <v>37</v>
      </c>
      <c r="B310">
        <v>7.8609535458730999</v>
      </c>
      <c r="C310">
        <v>6.8237603145507699E-3</v>
      </c>
      <c r="D310">
        <v>7.8880760335836504</v>
      </c>
      <c r="E310">
        <v>-21.629171769293901</v>
      </c>
      <c r="F310" s="1">
        <v>0</v>
      </c>
      <c r="G310" s="1">
        <v>0</v>
      </c>
      <c r="H310">
        <v>3.4341518737257699</v>
      </c>
      <c r="I310">
        <v>-105.398086691245</v>
      </c>
      <c r="J310">
        <v>-104.189516636313</v>
      </c>
      <c r="K310">
        <v>-159.55279269585299</v>
      </c>
      <c r="L310">
        <v>-76.306049178760603</v>
      </c>
      <c r="M310">
        <v>71</v>
      </c>
      <c r="N310">
        <v>92.354495272634296</v>
      </c>
      <c r="O310">
        <v>63.855602955083199</v>
      </c>
      <c r="P310">
        <v>135936.87233855799</v>
      </c>
      <c r="Q310">
        <v>181201.30364272301</v>
      </c>
      <c r="R310">
        <v>121.74185532715499</v>
      </c>
      <c r="S310">
        <v>687.42045432850898</v>
      </c>
      <c r="T310">
        <v>0.74879851771777095</v>
      </c>
      <c r="U310">
        <v>5.5403669499678697E-3</v>
      </c>
      <c r="V310">
        <v>0.95502266383915402</v>
      </c>
      <c r="W310">
        <v>2.3065917668769198E-3</v>
      </c>
      <c r="X310">
        <v>3.7130377444000703E-2</v>
      </c>
      <c r="Y310" s="1">
        <v>0</v>
      </c>
      <c r="Z310" s="1">
        <v>0</v>
      </c>
      <c r="AA310">
        <v>6.0745695920692497E-4</v>
      </c>
      <c r="AB310">
        <v>6.1891914256004101E-3</v>
      </c>
      <c r="AC310">
        <v>5.7418294784423096E-3</v>
      </c>
      <c r="AD310">
        <v>2.6389435174788099E-5</v>
      </c>
      <c r="AE310">
        <v>0.63631247310219896</v>
      </c>
      <c r="AF310" s="1">
        <v>9.9593699713757694E-4</v>
      </c>
      <c r="AG310" s="1">
        <v>6.5577296630265505E-7</v>
      </c>
      <c r="AH310">
        <v>3.3384768391754198</v>
      </c>
      <c r="AI310">
        <v>0.215566989896216</v>
      </c>
      <c r="AJ310">
        <v>1188.14822389695</v>
      </c>
      <c r="AK310">
        <v>71</v>
      </c>
      <c r="AL310">
        <v>1378807696.1300001</v>
      </c>
      <c r="AM310" s="7">
        <v>10143</v>
      </c>
      <c r="AO310" s="1">
        <f>AA310+AC310*AY310+AF310*AU310</f>
        <v>7.3452234347868113E-3</v>
      </c>
      <c r="AP310" s="5">
        <f t="shared" si="45"/>
        <v>8.4667589038581745</v>
      </c>
      <c r="AQ310" s="3">
        <f t="shared" si="46"/>
        <v>-5.4583001224615523E-4</v>
      </c>
      <c r="AR310" s="16">
        <f t="shared" si="47"/>
        <v>-7.1551034447079664E-2</v>
      </c>
      <c r="AU310" s="15">
        <v>1</v>
      </c>
      <c r="AY310" s="15">
        <v>1</v>
      </c>
    </row>
    <row r="311" spans="1:51" x14ac:dyDescent="0.25">
      <c r="A311" t="s">
        <v>37</v>
      </c>
      <c r="B311">
        <v>8.2853256153000103</v>
      </c>
      <c r="C311">
        <v>6.8190743067449398E-3</v>
      </c>
      <c r="D311">
        <v>7.8828606644033101</v>
      </c>
      <c r="E311">
        <v>-21.600997971390601</v>
      </c>
      <c r="F311" s="1">
        <v>0</v>
      </c>
      <c r="G311" s="1">
        <v>0</v>
      </c>
      <c r="H311">
        <v>3.4782312416048402</v>
      </c>
      <c r="I311">
        <v>-106.37352076082</v>
      </c>
      <c r="J311">
        <v>-105.067231615938</v>
      </c>
      <c r="K311">
        <v>-163.69484595256199</v>
      </c>
      <c r="L311">
        <v>-76.669635240526205</v>
      </c>
      <c r="M311">
        <v>72</v>
      </c>
      <c r="N311">
        <v>92.088572852167005</v>
      </c>
      <c r="O311">
        <v>62.938902547934902</v>
      </c>
      <c r="P311">
        <v>133143.50685255701</v>
      </c>
      <c r="Q311">
        <v>177914.476367403</v>
      </c>
      <c r="R311">
        <v>121.012778323021</v>
      </c>
      <c r="S311">
        <v>690.94095558860602</v>
      </c>
      <c r="T311">
        <v>0.75141227167479097</v>
      </c>
      <c r="U311">
        <v>4.0812334679630399E-3</v>
      </c>
      <c r="V311">
        <v>0.97462735586350102</v>
      </c>
      <c r="W311">
        <v>2.6390824862408502E-3</v>
      </c>
      <c r="X311">
        <v>1.86523281822943E-2</v>
      </c>
      <c r="Y311" s="1">
        <v>0</v>
      </c>
      <c r="Z311" s="1">
        <v>0</v>
      </c>
      <c r="AA311">
        <v>6.3369630451586695E-4</v>
      </c>
      <c r="AB311">
        <v>6.1576582364997398E-3</v>
      </c>
      <c r="AC311">
        <v>5.7061233272027497E-3</v>
      </c>
      <c r="AD311">
        <v>2.70142022403565E-5</v>
      </c>
      <c r="AE311">
        <v>0.64673068535017697</v>
      </c>
      <c r="AF311">
        <v>1.0133322369340399E-3</v>
      </c>
      <c r="AG311" s="1">
        <v>6.8741120537453898E-7</v>
      </c>
      <c r="AH311">
        <v>3.38158882435599</v>
      </c>
      <c r="AI311">
        <v>0.222096122764399</v>
      </c>
      <c r="AJ311">
        <v>1377.4615405258501</v>
      </c>
      <c r="AK311">
        <v>72</v>
      </c>
      <c r="AL311">
        <v>1327440763.3199999</v>
      </c>
      <c r="AM311" s="7">
        <v>9970</v>
      </c>
      <c r="AO311" s="1">
        <f>AA311+AC311*AY311+AF311*AU311</f>
        <v>7.3531518686526564E-3</v>
      </c>
      <c r="AP311" s="5">
        <f t="shared" si="45"/>
        <v>8.4755315412732184</v>
      </c>
      <c r="AQ311" s="3">
        <f t="shared" si="46"/>
        <v>-1.7174615905296998E-4</v>
      </c>
      <c r="AR311" s="16">
        <f t="shared" si="47"/>
        <v>-2.2441769586599269E-2</v>
      </c>
      <c r="AU311" s="15">
        <v>1</v>
      </c>
      <c r="AY311" s="15">
        <v>1</v>
      </c>
    </row>
    <row r="312" spans="1:51" x14ac:dyDescent="0.25">
      <c r="A312" t="s">
        <v>37</v>
      </c>
      <c r="B312">
        <v>8.0809044884775396</v>
      </c>
      <c r="C312">
        <v>6.87726179323185E-3</v>
      </c>
      <c r="D312">
        <v>7.9476021973921496</v>
      </c>
      <c r="E312">
        <v>-21.187303196400499</v>
      </c>
      <c r="F312" s="1">
        <v>0</v>
      </c>
      <c r="G312" s="1">
        <v>0</v>
      </c>
      <c r="H312">
        <v>3.5443660592500099</v>
      </c>
      <c r="I312">
        <v>-107.407652456992</v>
      </c>
      <c r="J312">
        <v>-105.993703836832</v>
      </c>
      <c r="K312">
        <v>-167.50448023913901</v>
      </c>
      <c r="L312">
        <v>-77.005197657442594</v>
      </c>
      <c r="M312">
        <v>73</v>
      </c>
      <c r="N312">
        <v>91.657349161399594</v>
      </c>
      <c r="O312">
        <v>61.8768555549184</v>
      </c>
      <c r="P312">
        <v>129909.346282386</v>
      </c>
      <c r="Q312">
        <v>175464.35290569099</v>
      </c>
      <c r="R312">
        <v>120.115023539695</v>
      </c>
      <c r="S312">
        <v>693.74467164806697</v>
      </c>
      <c r="T312">
        <v>0.75266221813836798</v>
      </c>
      <c r="U312">
        <v>2.37384289296303E-3</v>
      </c>
      <c r="V312">
        <v>0.98586408929167302</v>
      </c>
      <c r="W312">
        <v>1.6222733005583599E-3</v>
      </c>
      <c r="X312">
        <v>1.01397945148053E-2</v>
      </c>
      <c r="Y312" s="1">
        <v>0</v>
      </c>
      <c r="Z312" s="1">
        <v>0</v>
      </c>
      <c r="AA312">
        <v>6.6766334092388903E-4</v>
      </c>
      <c r="AB312">
        <v>6.1804746406820699E-3</v>
      </c>
      <c r="AC312">
        <v>5.7350428754696101E-3</v>
      </c>
      <c r="AD312">
        <v>2.86709035145673E-5</v>
      </c>
      <c r="AE312">
        <v>0.66097111515168905</v>
      </c>
      <c r="AF312">
        <v>1.03432576722556E-3</v>
      </c>
      <c r="AG312" s="1">
        <v>3.7224499148683399E-7</v>
      </c>
      <c r="AH312">
        <v>3.4123607555978901</v>
      </c>
      <c r="AI312">
        <v>0.22785811480985901</v>
      </c>
      <c r="AJ312">
        <v>1631.0577987684901</v>
      </c>
      <c r="AK312">
        <v>73</v>
      </c>
      <c r="AL312">
        <v>1193347254.95</v>
      </c>
      <c r="AM312" s="7">
        <v>9186</v>
      </c>
      <c r="AO312" s="1">
        <f>AA312+AC312*AY312+AF312*AU312</f>
        <v>7.4370319836190588E-3</v>
      </c>
      <c r="AP312" s="5">
        <f t="shared" si="45"/>
        <v>8.568295842731299</v>
      </c>
      <c r="AQ312" s="3">
        <f t="shared" si="46"/>
        <v>-4.3984439485439484E-4</v>
      </c>
      <c r="AR312" s="16">
        <f t="shared" si="47"/>
        <v>-5.6883114588909267E-2</v>
      </c>
      <c r="AS312">
        <f>SUMPRODUCT(AL301:AL312,B301:B312)/SUM(AL301:AL312)</f>
        <v>8.3189642774105899</v>
      </c>
      <c r="AT312">
        <f>SUMPRODUCT(AP301:AP312,AL301:AL312)/SUM(AL301:AL312)</f>
        <v>8.3149938252545486</v>
      </c>
      <c r="AU312" s="15">
        <v>1</v>
      </c>
      <c r="AY312" s="15">
        <v>1</v>
      </c>
    </row>
    <row r="313" spans="1:51" x14ac:dyDescent="0.25">
      <c r="A313" t="s">
        <v>37</v>
      </c>
      <c r="B313">
        <v>8.7131421662915294</v>
      </c>
      <c r="C313">
        <v>6.8921362573504397E-3</v>
      </c>
      <c r="D313">
        <v>7.9641453767915404</v>
      </c>
      <c r="E313">
        <v>-19.910665471137602</v>
      </c>
      <c r="F313" s="1">
        <v>0</v>
      </c>
      <c r="G313" s="1">
        <v>0</v>
      </c>
      <c r="H313">
        <v>3.6176819375409202</v>
      </c>
      <c r="I313">
        <v>-108.33537249536199</v>
      </c>
      <c r="J313">
        <v>-106.846782425611</v>
      </c>
      <c r="K313">
        <v>-170.262920854161</v>
      </c>
      <c r="L313">
        <v>-77.316587014085101</v>
      </c>
      <c r="M313">
        <v>74</v>
      </c>
      <c r="N313">
        <v>91.303806216234904</v>
      </c>
      <c r="O313">
        <v>61.081546296388296</v>
      </c>
      <c r="P313">
        <v>127258.461620125</v>
      </c>
      <c r="Q313">
        <v>174102.886291303</v>
      </c>
      <c r="R313">
        <v>119.006416275107</v>
      </c>
      <c r="S313">
        <v>696.41678188280002</v>
      </c>
      <c r="T313">
        <v>0.75245820292306798</v>
      </c>
      <c r="U313">
        <v>2.0988009650902001E-3</v>
      </c>
      <c r="V313">
        <v>0.98972620063195604</v>
      </c>
      <c r="W313">
        <v>6.6924502158018301E-4</v>
      </c>
      <c r="X313">
        <v>7.5057533813731696E-3</v>
      </c>
      <c r="Y313" s="1">
        <v>0</v>
      </c>
      <c r="Z313" s="1">
        <v>0</v>
      </c>
      <c r="AA313">
        <v>7.0216535732312902E-4</v>
      </c>
      <c r="AB313">
        <v>6.1613778886113E-3</v>
      </c>
      <c r="AC313">
        <v>5.7311197021784202E-3</v>
      </c>
      <c r="AD313">
        <v>2.8411839264068299E-5</v>
      </c>
      <c r="AE313">
        <v>0.66114479029435402</v>
      </c>
      <c r="AF313">
        <v>1.0363656609211601E-3</v>
      </c>
      <c r="AG313" s="1">
        <v>1.4650378642584501E-7</v>
      </c>
      <c r="AH313">
        <v>3.39043994078797</v>
      </c>
      <c r="AI313">
        <v>0.229794716660322</v>
      </c>
      <c r="AJ313">
        <v>1902.6513602563</v>
      </c>
      <c r="AK313">
        <v>74</v>
      </c>
      <c r="AL313">
        <v>1034484034.51</v>
      </c>
      <c r="AM313" s="7">
        <v>8129</v>
      </c>
      <c r="AO313" s="1">
        <f>AA313+AC313*AY313+AF313*AU313</f>
        <v>7.4696507204227089E-3</v>
      </c>
      <c r="AP313" s="5">
        <f t="shared" si="45"/>
        <v>8.6043461221425801</v>
      </c>
      <c r="AQ313" s="3">
        <f t="shared" si="46"/>
        <v>9.851155476526402E-5</v>
      </c>
      <c r="AR313" s="16">
        <f t="shared" si="47"/>
        <v>1.2644312839644067E-2</v>
      </c>
      <c r="AT313" s="15">
        <f>AS312/AT312-1</f>
        <v>4.7750512381394827E-4</v>
      </c>
      <c r="AU313" s="15">
        <v>1</v>
      </c>
      <c r="AY313" s="15">
        <v>1</v>
      </c>
    </row>
    <row r="314" spans="1:51" x14ac:dyDescent="0.25">
      <c r="A314" t="s">
        <v>37</v>
      </c>
      <c r="B314">
        <v>9.1596942328172606</v>
      </c>
      <c r="C314">
        <v>6.84380924440016E-3</v>
      </c>
      <c r="D314">
        <v>7.9103867623803898</v>
      </c>
      <c r="E314">
        <v>-19.0691352374111</v>
      </c>
      <c r="F314" s="1">
        <v>0</v>
      </c>
      <c r="G314" s="1">
        <v>0</v>
      </c>
      <c r="H314">
        <v>3.6652860297251402</v>
      </c>
      <c r="I314">
        <v>-108.958573920536</v>
      </c>
      <c r="J314">
        <v>-107.53015763856899</v>
      </c>
      <c r="K314">
        <v>-173.14330430890399</v>
      </c>
      <c r="L314">
        <v>-77.629785713330307</v>
      </c>
      <c r="M314">
        <v>75</v>
      </c>
      <c r="N314">
        <v>91.151078627810406</v>
      </c>
      <c r="O314">
        <v>60.470990195787699</v>
      </c>
      <c r="P314">
        <v>125945.31923588</v>
      </c>
      <c r="Q314">
        <v>172894.36456522101</v>
      </c>
      <c r="R314">
        <v>117.934358273393</v>
      </c>
      <c r="S314">
        <v>698.61641863658804</v>
      </c>
      <c r="T314">
        <v>0.74703096416723203</v>
      </c>
      <c r="U314">
        <v>1.94621649006091E-3</v>
      </c>
      <c r="V314">
        <v>0.99219691005760902</v>
      </c>
      <c r="W314">
        <v>1.61361436306429E-4</v>
      </c>
      <c r="X314">
        <v>5.6955120160226604E-3</v>
      </c>
      <c r="Y314" s="1">
        <v>0</v>
      </c>
      <c r="Z314" s="1">
        <v>0</v>
      </c>
      <c r="AA314">
        <v>7.2608506002377296E-4</v>
      </c>
      <c r="AB314">
        <v>6.0914257935233704E-3</v>
      </c>
      <c r="AC314">
        <v>5.6696848446413303E-3</v>
      </c>
      <c r="AD314">
        <v>2.6020394744279E-5</v>
      </c>
      <c r="AE314">
        <v>0.66351902136657903</v>
      </c>
      <c r="AF314">
        <v>1.0391338948501699E-3</v>
      </c>
      <c r="AG314" s="1">
        <v>2.3287980838292901E-7</v>
      </c>
      <c r="AH314">
        <v>3.38603019860316</v>
      </c>
      <c r="AI314">
        <v>0.232872948085384</v>
      </c>
      <c r="AJ314">
        <v>2100.1416153710002</v>
      </c>
      <c r="AK314">
        <v>75</v>
      </c>
      <c r="AL314">
        <v>947738527.25</v>
      </c>
      <c r="AM314" s="7">
        <v>7525</v>
      </c>
      <c r="AO314" s="1">
        <f>AA314+AC314*AY314+AF314*AU314</f>
        <v>7.4349037995152731E-3</v>
      </c>
      <c r="AP314" s="5">
        <f t="shared" si="45"/>
        <v>8.5659433173964299</v>
      </c>
      <c r="AQ314" s="3">
        <f t="shared" si="46"/>
        <v>5.3872868780825006E-4</v>
      </c>
      <c r="AR314" s="16">
        <f t="shared" si="47"/>
        <v>6.931529820130744E-2</v>
      </c>
      <c r="AU314" s="15">
        <v>1</v>
      </c>
      <c r="AY314" s="15">
        <v>1</v>
      </c>
    </row>
    <row r="315" spans="1:51" x14ac:dyDescent="0.25">
      <c r="A315" t="s">
        <v>37</v>
      </c>
      <c r="B315">
        <v>7.89471382652202</v>
      </c>
      <c r="C315">
        <v>6.9073200627269103E-3</v>
      </c>
      <c r="D315">
        <v>7.9810297904420704</v>
      </c>
      <c r="E315">
        <v>-18.150687702106602</v>
      </c>
      <c r="F315" s="1">
        <v>0</v>
      </c>
      <c r="G315" s="1">
        <v>0</v>
      </c>
      <c r="H315">
        <v>3.7354797739276502</v>
      </c>
      <c r="I315">
        <v>-110.066185487759</v>
      </c>
      <c r="J315">
        <v>-108.686665453548</v>
      </c>
      <c r="K315">
        <v>-178.257016871394</v>
      </c>
      <c r="L315">
        <v>-78.379529710198</v>
      </c>
      <c r="M315">
        <v>76</v>
      </c>
      <c r="N315">
        <v>90.759352901271001</v>
      </c>
      <c r="O315">
        <v>59.281821838505202</v>
      </c>
      <c r="P315">
        <v>124373.55358299801</v>
      </c>
      <c r="Q315">
        <v>171477.67170810999</v>
      </c>
      <c r="R315">
        <v>116.208488365435</v>
      </c>
      <c r="S315">
        <v>704.75382442377702</v>
      </c>
      <c r="T315">
        <v>0.744147561326998</v>
      </c>
      <c r="U315">
        <v>1.9339966451049199E-3</v>
      </c>
      <c r="V315">
        <v>0.99605348473238897</v>
      </c>
      <c r="W315">
        <v>2.27791436995216E-4</v>
      </c>
      <c r="X315">
        <v>1.78472718551008E-3</v>
      </c>
      <c r="Y315" s="1">
        <v>0</v>
      </c>
      <c r="Z315" s="1">
        <v>0</v>
      </c>
      <c r="AA315">
        <v>7.6637649900657102E-4</v>
      </c>
      <c r="AB315">
        <v>6.1131798221456899E-3</v>
      </c>
      <c r="AC315">
        <v>5.6999880704836697E-3</v>
      </c>
      <c r="AD315">
        <v>2.7659632949632099E-5</v>
      </c>
      <c r="AE315">
        <v>0.68188961318028896</v>
      </c>
      <c r="AF315">
        <v>1.06097253103873E-3</v>
      </c>
      <c r="AG315" s="1">
        <v>5.1163639348691001E-8</v>
      </c>
      <c r="AH315">
        <v>3.4349364598447498</v>
      </c>
      <c r="AI315">
        <v>0.239993749797456</v>
      </c>
      <c r="AJ315">
        <v>2470.1548253266501</v>
      </c>
      <c r="AK315">
        <v>76</v>
      </c>
      <c r="AL315">
        <v>836909642.05999994</v>
      </c>
      <c r="AM315" s="7">
        <v>6729</v>
      </c>
      <c r="AO315" s="1">
        <f>AA315+AC315*AY315+AF315*AU315</f>
        <v>7.5273371005289708E-3</v>
      </c>
      <c r="AP315" s="5">
        <f t="shared" si="45"/>
        <v>8.6680693048917448</v>
      </c>
      <c r="AQ315" s="3">
        <f t="shared" si="46"/>
        <v>-6.9761237903995417E-4</v>
      </c>
      <c r="AR315" s="16">
        <f t="shared" si="47"/>
        <v>-8.9218884986681957E-2</v>
      </c>
      <c r="AU315" s="15">
        <v>1</v>
      </c>
      <c r="AY315" s="15">
        <v>1</v>
      </c>
    </row>
    <row r="316" spans="1:51" x14ac:dyDescent="0.25">
      <c r="A316" t="s">
        <v>37</v>
      </c>
      <c r="B316">
        <v>7.7512508795755499</v>
      </c>
      <c r="C316">
        <v>6.9280695036820598E-3</v>
      </c>
      <c r="D316">
        <v>8.0040986076384808</v>
      </c>
      <c r="E316">
        <v>-18.4509777244558</v>
      </c>
      <c r="F316" s="1">
        <v>0</v>
      </c>
      <c r="G316" s="1">
        <v>0</v>
      </c>
      <c r="H316">
        <v>3.77836648659216</v>
      </c>
      <c r="I316">
        <v>-110.21816539237599</v>
      </c>
      <c r="J316">
        <v>-108.785109269177</v>
      </c>
      <c r="K316">
        <v>-180.771647082822</v>
      </c>
      <c r="L316">
        <v>-78.704804596528803</v>
      </c>
      <c r="M316">
        <v>77</v>
      </c>
      <c r="N316">
        <v>90.658371017844701</v>
      </c>
      <c r="O316">
        <v>58.670205972543599</v>
      </c>
      <c r="P316">
        <v>125151.15791720701</v>
      </c>
      <c r="Q316">
        <v>171197.927059468</v>
      </c>
      <c r="R316">
        <v>114.610130813993</v>
      </c>
      <c r="S316">
        <v>707.95598856289701</v>
      </c>
      <c r="T316">
        <v>0.74565461270779998</v>
      </c>
      <c r="U316">
        <v>6.3611146204197398E-4</v>
      </c>
      <c r="V316">
        <v>0.99743712194771394</v>
      </c>
      <c r="W316">
        <v>4.2750428149893602E-4</v>
      </c>
      <c r="X316">
        <v>1.4992623087448E-3</v>
      </c>
      <c r="Y316" s="1">
        <v>0</v>
      </c>
      <c r="Z316" s="1">
        <v>0</v>
      </c>
      <c r="AA316">
        <v>7.8515004989768405E-4</v>
      </c>
      <c r="AB316">
        <v>6.1176547228585501E-3</v>
      </c>
      <c r="AC316">
        <v>5.69126224052328E-3</v>
      </c>
      <c r="AD316">
        <v>2.5094415722915999E-5</v>
      </c>
      <c r="AE316">
        <v>0.68812870591346997</v>
      </c>
      <c r="AF316">
        <v>1.0716198140948499E-3</v>
      </c>
      <c r="AG316" s="1">
        <v>6.8097319415769798E-8</v>
      </c>
      <c r="AH316">
        <v>3.4527030530849299</v>
      </c>
      <c r="AI316">
        <v>0.244853579128575</v>
      </c>
      <c r="AJ316">
        <v>2695.2240683089099</v>
      </c>
      <c r="AK316">
        <v>77</v>
      </c>
      <c r="AL316">
        <v>770931132.76999998</v>
      </c>
      <c r="AM316" s="7">
        <v>6160</v>
      </c>
      <c r="AO316" s="1">
        <f>AA316+AC316*AY316+AF316*AU316</f>
        <v>7.5480321045158141E-3</v>
      </c>
      <c r="AP316" s="5">
        <f t="shared" si="45"/>
        <v>8.6909200854070825</v>
      </c>
      <c r="AQ316" s="3">
        <f t="shared" si="46"/>
        <v>-8.4712872343705413E-4</v>
      </c>
      <c r="AR316" s="16">
        <f t="shared" si="47"/>
        <v>-0.1081207969463821</v>
      </c>
      <c r="AU316" s="15">
        <v>1</v>
      </c>
      <c r="AY316" s="15">
        <v>1</v>
      </c>
    </row>
    <row r="317" spans="1:51" x14ac:dyDescent="0.25">
      <c r="A317" t="s">
        <v>37</v>
      </c>
      <c r="B317">
        <v>10.321558757237799</v>
      </c>
      <c r="C317">
        <v>7.0659537825863896E-3</v>
      </c>
      <c r="D317">
        <v>8.1572610019396095</v>
      </c>
      <c r="E317">
        <v>-19.839428823546299</v>
      </c>
      <c r="F317" s="1">
        <v>0</v>
      </c>
      <c r="G317" s="1">
        <v>0</v>
      </c>
      <c r="H317">
        <v>3.8040673500746198</v>
      </c>
      <c r="I317">
        <v>-110.244357027335</v>
      </c>
      <c r="J317">
        <v>-108.625081132924</v>
      </c>
      <c r="K317">
        <v>-181.77706077060699</v>
      </c>
      <c r="L317">
        <v>-78.260455776462905</v>
      </c>
      <c r="M317">
        <v>78</v>
      </c>
      <c r="N317">
        <v>90.758023118487301</v>
      </c>
      <c r="O317">
        <v>58.139259828507903</v>
      </c>
      <c r="P317">
        <v>123291.012526843</v>
      </c>
      <c r="Q317">
        <v>166914.05462871201</v>
      </c>
      <c r="R317">
        <v>112.842505351889</v>
      </c>
      <c r="S317">
        <v>707.47740730771602</v>
      </c>
      <c r="T317">
        <v>0.73686815665500804</v>
      </c>
      <c r="U317">
        <v>9.994932608900491E-4</v>
      </c>
      <c r="V317">
        <v>0.99740534277066395</v>
      </c>
      <c r="W317">
        <v>5.6558777752431305E-4</v>
      </c>
      <c r="X317">
        <v>1.0295761909216001E-3</v>
      </c>
      <c r="Y317" s="1">
        <v>0</v>
      </c>
      <c r="Z317" s="1">
        <v>0</v>
      </c>
      <c r="AA317">
        <v>8.0211367368830102E-4</v>
      </c>
      <c r="AB317">
        <v>6.2328983928666296E-3</v>
      </c>
      <c r="AC317">
        <v>5.7575093622028598E-3</v>
      </c>
      <c r="AD317">
        <v>3.0548430646080102E-5</v>
      </c>
      <c r="AE317">
        <v>0.70035163748885598</v>
      </c>
      <c r="AF317">
        <v>1.10131493491078E-3</v>
      </c>
      <c r="AG317" s="1">
        <v>3.3819302181702801E-7</v>
      </c>
      <c r="AH317">
        <v>3.5015881191493201</v>
      </c>
      <c r="AI317">
        <v>0.252201089009436</v>
      </c>
      <c r="AJ317">
        <v>2777.6065317899602</v>
      </c>
      <c r="AK317">
        <v>78</v>
      </c>
      <c r="AL317">
        <v>688950178</v>
      </c>
      <c r="AM317" s="7">
        <v>5588</v>
      </c>
      <c r="AO317" s="1">
        <f>AA317+AC317*AY317+AF317*AU317</f>
        <v>7.6609379708019402E-3</v>
      </c>
      <c r="AP317" s="5">
        <f t="shared" si="45"/>
        <v>8.8154949719965856</v>
      </c>
      <c r="AQ317" s="3">
        <f t="shared" si="46"/>
        <v>1.3762942629924387E-3</v>
      </c>
      <c r="AR317" s="16">
        <f t="shared" si="47"/>
        <v>0.17084279328902063</v>
      </c>
      <c r="AU317" s="15">
        <v>1</v>
      </c>
      <c r="AY317" s="15">
        <v>1</v>
      </c>
    </row>
    <row r="318" spans="1:51" x14ac:dyDescent="0.25">
      <c r="A318" t="s">
        <v>37</v>
      </c>
      <c r="B318">
        <v>9.6453295056606905</v>
      </c>
      <c r="C318">
        <v>7.1656036904529201E-3</v>
      </c>
      <c r="D318">
        <v>8.2678069597255295</v>
      </c>
      <c r="E318">
        <v>-21.357525295597</v>
      </c>
      <c r="F318" s="1">
        <v>0</v>
      </c>
      <c r="G318" s="1">
        <v>0</v>
      </c>
      <c r="H318">
        <v>3.8143631192621199</v>
      </c>
      <c r="I318">
        <v>-109.757219509301</v>
      </c>
      <c r="J318">
        <v>-108.004179244388</v>
      </c>
      <c r="K318">
        <v>-181.38010367274299</v>
      </c>
      <c r="L318">
        <v>-77.836856876231195</v>
      </c>
      <c r="M318">
        <v>79</v>
      </c>
      <c r="N318">
        <v>90.939943664813896</v>
      </c>
      <c r="O318">
        <v>57.7727133920989</v>
      </c>
      <c r="P318">
        <v>123445.81553545401</v>
      </c>
      <c r="Q318">
        <v>167076.880551029</v>
      </c>
      <c r="R318">
        <v>111.89832396845701</v>
      </c>
      <c r="S318">
        <v>707.49439266571596</v>
      </c>
      <c r="T318">
        <v>0.73351435249425001</v>
      </c>
      <c r="U318">
        <v>1.2886319305216399E-3</v>
      </c>
      <c r="V318">
        <v>0.99726662562720803</v>
      </c>
      <c r="W318">
        <v>3.1406431212102799E-4</v>
      </c>
      <c r="X318">
        <v>1.1306781301493E-3</v>
      </c>
      <c r="Y318" s="1">
        <v>0</v>
      </c>
      <c r="Z318" s="1">
        <v>0</v>
      </c>
      <c r="AA318">
        <v>8.1642026177336795E-4</v>
      </c>
      <c r="AB318">
        <v>6.3146321078817102E-3</v>
      </c>
      <c r="AC318">
        <v>5.7959156477979104E-3</v>
      </c>
      <c r="AD318">
        <v>3.4000395718281798E-5</v>
      </c>
      <c r="AE318">
        <v>0.709332383050854</v>
      </c>
      <c r="AF318">
        <v>1.1190948047148999E-3</v>
      </c>
      <c r="AG318" s="1">
        <v>3.6540534499575699E-7</v>
      </c>
      <c r="AH318">
        <v>3.5382303108517399</v>
      </c>
      <c r="AI318">
        <v>0.25872717385010102</v>
      </c>
      <c r="AJ318">
        <v>2807.2761041200101</v>
      </c>
      <c r="AK318">
        <v>79</v>
      </c>
      <c r="AL318">
        <v>593650926.90999997</v>
      </c>
      <c r="AM318" s="7">
        <v>4809</v>
      </c>
      <c r="AO318" s="1">
        <f>AA318+AC318*AY318+AF318*AU318</f>
        <v>7.731430714286178E-3</v>
      </c>
      <c r="AP318" s="5">
        <f t="shared" si="45"/>
        <v>8.8931942429356763</v>
      </c>
      <c r="AQ318" s="3">
        <f t="shared" si="46"/>
        <v>6.8523885724502097E-4</v>
      </c>
      <c r="AR318" s="16">
        <f t="shared" si="47"/>
        <v>8.4574253319888326E-2</v>
      </c>
      <c r="AU318" s="15">
        <v>1</v>
      </c>
      <c r="AY318" s="15">
        <v>1</v>
      </c>
    </row>
    <row r="319" spans="1:51" x14ac:dyDescent="0.25">
      <c r="A319" t="s">
        <v>37</v>
      </c>
      <c r="B319">
        <v>9.2137067554965508</v>
      </c>
      <c r="C319">
        <v>7.1055289957902496E-3</v>
      </c>
      <c r="D319">
        <v>8.2011781099350802</v>
      </c>
      <c r="E319">
        <v>-22.518335630145</v>
      </c>
      <c r="F319" s="1">
        <v>0</v>
      </c>
      <c r="G319" s="1">
        <v>0</v>
      </c>
      <c r="H319">
        <v>3.8240206952584801</v>
      </c>
      <c r="I319">
        <v>-108.96334540276101</v>
      </c>
      <c r="J319">
        <v>-106.321798118755</v>
      </c>
      <c r="K319">
        <v>-178.83547003848199</v>
      </c>
      <c r="L319">
        <v>-77.331661253910596</v>
      </c>
      <c r="M319">
        <v>80</v>
      </c>
      <c r="N319">
        <v>91.004204488996606</v>
      </c>
      <c r="O319">
        <v>57.876561037879</v>
      </c>
      <c r="P319">
        <v>124879.755191075</v>
      </c>
      <c r="Q319">
        <v>167752.08956391099</v>
      </c>
      <c r="R319">
        <v>111.873790576128</v>
      </c>
      <c r="S319">
        <v>704.84855890617996</v>
      </c>
      <c r="T319">
        <v>0.72391210619107305</v>
      </c>
      <c r="U319">
        <v>1.2241159584004599E-3</v>
      </c>
      <c r="V319">
        <v>0.99761109273234305</v>
      </c>
      <c r="W319">
        <v>2.5909490671035602E-4</v>
      </c>
      <c r="X319">
        <v>9.0569640254531403E-4</v>
      </c>
      <c r="Y319" s="1">
        <v>0</v>
      </c>
      <c r="Z319" s="1">
        <v>0</v>
      </c>
      <c r="AA319">
        <v>8.0987868301053603E-4</v>
      </c>
      <c r="AB319">
        <v>6.23645666166249E-3</v>
      </c>
      <c r="AC319">
        <v>5.7056636352462503E-3</v>
      </c>
      <c r="AD319">
        <v>5.8822280460191299E-5</v>
      </c>
      <c r="AE319">
        <v>0.70754043317276905</v>
      </c>
      <c r="AF319">
        <v>1.1196279546609299E-3</v>
      </c>
      <c r="AG319" s="1">
        <v>3.2901607376510899E-7</v>
      </c>
      <c r="AH319">
        <v>3.5086801076349001</v>
      </c>
      <c r="AI319">
        <v>0.26003661283610002</v>
      </c>
      <c r="AJ319">
        <v>2764.4657370525201</v>
      </c>
      <c r="AK319">
        <v>80</v>
      </c>
      <c r="AL319">
        <v>526118408.62</v>
      </c>
      <c r="AM319" s="7">
        <v>4213</v>
      </c>
      <c r="AO319" s="1">
        <f>AA319+AC319*AY319+AF319*AU319</f>
        <v>7.6351702729177164E-3</v>
      </c>
      <c r="AP319" s="5">
        <f t="shared" si="45"/>
        <v>8.7870778658697084</v>
      </c>
      <c r="AQ319" s="3">
        <f t="shared" si="46"/>
        <v>3.8762949929071686E-4</v>
      </c>
      <c r="AR319" s="16">
        <f t="shared" si="47"/>
        <v>4.8551850357891002E-2</v>
      </c>
      <c r="AU319" s="15">
        <v>1</v>
      </c>
      <c r="AY319" s="15">
        <v>1</v>
      </c>
    </row>
    <row r="320" spans="1:51" x14ac:dyDescent="0.25">
      <c r="A320" t="s">
        <v>37</v>
      </c>
      <c r="B320">
        <v>7.9228655827294601</v>
      </c>
      <c r="C320">
        <v>7.15125891242719E-3</v>
      </c>
      <c r="D320">
        <v>8.2519011950895198</v>
      </c>
      <c r="E320">
        <v>-24.857542845211601</v>
      </c>
      <c r="F320" s="1">
        <v>0</v>
      </c>
      <c r="G320" s="1">
        <v>0</v>
      </c>
      <c r="H320">
        <v>3.8377551420938798</v>
      </c>
      <c r="I320">
        <v>-108.198652807827</v>
      </c>
      <c r="J320">
        <v>-105.26022312047699</v>
      </c>
      <c r="K320">
        <v>-178.00810947517201</v>
      </c>
      <c r="L320">
        <v>-76.212578880902697</v>
      </c>
      <c r="M320">
        <v>81</v>
      </c>
      <c r="N320">
        <v>91.1201279685245</v>
      </c>
      <c r="O320">
        <v>57.688072726123401</v>
      </c>
      <c r="P320">
        <v>123414.731791678</v>
      </c>
      <c r="Q320">
        <v>162879.09481503899</v>
      </c>
      <c r="R320">
        <v>111.755185890528</v>
      </c>
      <c r="S320">
        <v>705.14515284382503</v>
      </c>
      <c r="T320">
        <v>0.73008675772878096</v>
      </c>
      <c r="U320">
        <v>9.7756100153169692E-4</v>
      </c>
      <c r="V320">
        <v>0.997765788495102</v>
      </c>
      <c r="W320">
        <v>3.1262515973956199E-4</v>
      </c>
      <c r="X320">
        <v>9.4402534362615198E-4</v>
      </c>
      <c r="Y320" s="1">
        <v>0</v>
      </c>
      <c r="Z320" s="1">
        <v>0</v>
      </c>
      <c r="AA320">
        <v>8.1800377751368298E-4</v>
      </c>
      <c r="AB320">
        <v>6.2657917619717701E-3</v>
      </c>
      <c r="AC320">
        <v>5.6750808215560999E-3</v>
      </c>
      <c r="AD320">
        <v>6.58574879313329E-5</v>
      </c>
      <c r="AE320">
        <v>0.71914061318373401</v>
      </c>
      <c r="AF320">
        <v>1.15402250405629E-3</v>
      </c>
      <c r="AG320">
        <v>1.5098085750489901E-6</v>
      </c>
      <c r="AH320">
        <v>3.50850786117091</v>
      </c>
      <c r="AI320">
        <v>0.26367188658133101</v>
      </c>
      <c r="AJ320">
        <v>2879.9860470543799</v>
      </c>
      <c r="AK320">
        <v>81</v>
      </c>
      <c r="AL320">
        <v>436024247.42000002</v>
      </c>
      <c r="AM320" s="7">
        <v>3533</v>
      </c>
      <c r="AO320" s="1">
        <f>AA320+AC320*AY320+AF320*AU320</f>
        <v>7.647107103126073E-3</v>
      </c>
      <c r="AP320" s="5">
        <f t="shared" si="45"/>
        <v>8.8002430378212981</v>
      </c>
      <c r="AQ320" s="3">
        <f t="shared" si="46"/>
        <v>-7.9208216436163058E-4</v>
      </c>
      <c r="AR320" s="15">
        <f t="shared" si="47"/>
        <v>-9.9699230046384368E-2</v>
      </c>
      <c r="AU320" s="15">
        <v>1</v>
      </c>
      <c r="AY320" s="15">
        <v>1</v>
      </c>
    </row>
    <row r="321" spans="1:51" x14ac:dyDescent="0.25">
      <c r="A321" t="s">
        <v>37</v>
      </c>
      <c r="B321">
        <v>7.6455252295371601</v>
      </c>
      <c r="C321">
        <v>6.9072158468136101E-3</v>
      </c>
      <c r="D321">
        <v>7.9809139118729799</v>
      </c>
      <c r="E321">
        <v>-26.050213784971302</v>
      </c>
      <c r="F321" s="1">
        <v>0</v>
      </c>
      <c r="G321" s="1">
        <v>0</v>
      </c>
      <c r="H321">
        <v>3.8574347129495998</v>
      </c>
      <c r="I321">
        <v>-108.292093716987</v>
      </c>
      <c r="J321">
        <v>-105.333349416326</v>
      </c>
      <c r="K321">
        <v>-177.96711110646299</v>
      </c>
      <c r="L321">
        <v>-76.411177952078205</v>
      </c>
      <c r="M321">
        <v>82</v>
      </c>
      <c r="N321">
        <v>91.164849615440204</v>
      </c>
      <c r="O321">
        <v>57.834612379498502</v>
      </c>
      <c r="P321">
        <v>123977.305852433</v>
      </c>
      <c r="Q321">
        <v>163096.857580835</v>
      </c>
      <c r="R321">
        <v>111.55303655787699</v>
      </c>
      <c r="S321">
        <v>705.27791256393095</v>
      </c>
      <c r="T321">
        <v>0.72567578001585198</v>
      </c>
      <c r="U321">
        <v>1.3720187134565801E-3</v>
      </c>
      <c r="V321">
        <v>0.99795168520799404</v>
      </c>
      <c r="W321">
        <v>3.4520340203264701E-4</v>
      </c>
      <c r="X321">
        <v>3.3109267651642801E-4</v>
      </c>
      <c r="Y321" s="1">
        <v>0</v>
      </c>
      <c r="Z321" s="1">
        <v>0</v>
      </c>
      <c r="AA321">
        <v>8.1058744379115702E-4</v>
      </c>
      <c r="AB321">
        <v>6.0318109712633704E-3</v>
      </c>
      <c r="AC321">
        <v>5.4737586391996797E-3</v>
      </c>
      <c r="AD321">
        <v>6.36670706560966E-5</v>
      </c>
      <c r="AE321">
        <v>0.70849682247591195</v>
      </c>
      <c r="AF321">
        <v>1.13418033902763E-3</v>
      </c>
      <c r="AG321">
        <v>1.0713447406426499E-6</v>
      </c>
      <c r="AH321">
        <v>3.45296429515682</v>
      </c>
      <c r="AI321">
        <v>0.26284881648025898</v>
      </c>
      <c r="AJ321">
        <v>2983.7589446807901</v>
      </c>
      <c r="AK321">
        <v>82</v>
      </c>
      <c r="AL321">
        <v>394867719.13999999</v>
      </c>
      <c r="AM321" s="7">
        <v>3185</v>
      </c>
      <c r="AO321" s="1">
        <f>AA321+AC321*AY321+AF321*AU321</f>
        <v>7.418526422018467E-3</v>
      </c>
      <c r="AP321" s="5">
        <f t="shared" si="45"/>
        <v>8.5478376720990568</v>
      </c>
      <c r="AQ321" s="3">
        <f t="shared" si="46"/>
        <v>-8.1244100981337983E-4</v>
      </c>
      <c r="AR321" s="15">
        <f t="shared" si="47"/>
        <v>-0.10556031562311119</v>
      </c>
      <c r="AU321" s="15">
        <v>1</v>
      </c>
      <c r="AY321" s="15">
        <v>1</v>
      </c>
    </row>
    <row r="322" spans="1:51" x14ac:dyDescent="0.25">
      <c r="A322" t="s">
        <v>37</v>
      </c>
      <c r="B322">
        <v>10.7847870900136</v>
      </c>
      <c r="C322">
        <v>6.6677263951646698E-3</v>
      </c>
      <c r="D322">
        <v>7.71426990064945</v>
      </c>
      <c r="E322">
        <v>-26.7218332903552</v>
      </c>
      <c r="F322" s="1">
        <v>0</v>
      </c>
      <c r="G322" s="1">
        <v>0</v>
      </c>
      <c r="H322">
        <v>3.8678695397795799</v>
      </c>
      <c r="I322">
        <v>-110.73255716783</v>
      </c>
      <c r="J322">
        <v>-107.79374036738901</v>
      </c>
      <c r="K322">
        <v>-180.46663681230899</v>
      </c>
      <c r="L322">
        <v>-78.729000860832699</v>
      </c>
      <c r="M322">
        <v>83</v>
      </c>
      <c r="N322">
        <v>91.385257533574503</v>
      </c>
      <c r="O322">
        <v>57.996644273208602</v>
      </c>
      <c r="P322">
        <v>123672.69556878301</v>
      </c>
      <c r="Q322">
        <v>162773.51387946299</v>
      </c>
      <c r="R322">
        <v>111.493941934462</v>
      </c>
      <c r="S322">
        <v>704.61372516448205</v>
      </c>
      <c r="T322">
        <v>0.72233516602664904</v>
      </c>
      <c r="U322">
        <v>1.3668508813450299E-3</v>
      </c>
      <c r="V322">
        <v>0.99792216690146296</v>
      </c>
      <c r="W322">
        <v>3.6308473039684198E-4</v>
      </c>
      <c r="X322">
        <v>3.4789748679501701E-4</v>
      </c>
      <c r="Y322" s="1">
        <v>0</v>
      </c>
      <c r="Z322" s="1">
        <v>0</v>
      </c>
      <c r="AA322">
        <v>8.1268883528495502E-4</v>
      </c>
      <c r="AB322">
        <v>5.7900410769818602E-3</v>
      </c>
      <c r="AC322">
        <v>5.2826186160004904E-3</v>
      </c>
      <c r="AD322">
        <v>6.4117677986174102E-5</v>
      </c>
      <c r="AE322">
        <v>0.71116666448621502</v>
      </c>
      <c r="AF322">
        <v>1.11032374106272E-3</v>
      </c>
      <c r="AG322" s="1">
        <v>8.2141940047234501E-7</v>
      </c>
      <c r="AH322">
        <v>3.4192317674771999</v>
      </c>
      <c r="AI322">
        <v>0.26379615153234998</v>
      </c>
      <c r="AJ322">
        <v>3064.3560624679199</v>
      </c>
      <c r="AK322">
        <v>83</v>
      </c>
      <c r="AL322">
        <v>373986231.39999998</v>
      </c>
      <c r="AM322" s="7">
        <v>3024</v>
      </c>
      <c r="AO322" s="1">
        <f>AA322+AC322*AY322+AF322*AU322</f>
        <v>7.2056311923481648E-3</v>
      </c>
      <c r="AP322" s="5">
        <f t="shared" si="45"/>
        <v>8.3121768542333001</v>
      </c>
      <c r="AQ322" s="3">
        <f t="shared" si="46"/>
        <v>2.2591772447918728E-3</v>
      </c>
      <c r="AR322" s="15">
        <f t="shared" si="47"/>
        <v>0.29746843445962368</v>
      </c>
      <c r="AU322" s="15">
        <v>1</v>
      </c>
      <c r="AY322" s="15">
        <v>1</v>
      </c>
    </row>
    <row r="323" spans="1:51" x14ac:dyDescent="0.25">
      <c r="A323" t="s">
        <v>37</v>
      </c>
      <c r="B323">
        <v>7.1077332286999297</v>
      </c>
      <c r="C323">
        <v>6.5550266522331297E-3</v>
      </c>
      <c r="D323">
        <v>7.5885467663355897</v>
      </c>
      <c r="E323">
        <v>-27.378930791097599</v>
      </c>
      <c r="F323" s="1">
        <v>0</v>
      </c>
      <c r="G323" s="1">
        <v>0</v>
      </c>
      <c r="H323">
        <v>3.8920727814144498</v>
      </c>
      <c r="I323">
        <v>-112.362726120706</v>
      </c>
      <c r="J323">
        <v>-108.527396537073</v>
      </c>
      <c r="K323">
        <v>-181.32304040263901</v>
      </c>
      <c r="L323">
        <v>-79.9657811354557</v>
      </c>
      <c r="M323">
        <v>84</v>
      </c>
      <c r="N323">
        <v>91.460177099294697</v>
      </c>
      <c r="O323">
        <v>57.932629471000503</v>
      </c>
      <c r="P323">
        <v>122041.100110518</v>
      </c>
      <c r="Q323">
        <v>160378.66538955999</v>
      </c>
      <c r="R323">
        <v>110.986571818288</v>
      </c>
      <c r="S323">
        <v>702.92637476521202</v>
      </c>
      <c r="T323">
        <v>0.71999903671995702</v>
      </c>
      <c r="U323">
        <v>6.9848157947329697E-4</v>
      </c>
      <c r="V323">
        <v>0.99872041005329204</v>
      </c>
      <c r="W323">
        <v>4.1795027440998599E-4</v>
      </c>
      <c r="X323">
        <v>1.6315809282456401E-4</v>
      </c>
      <c r="Y323" s="1">
        <v>0</v>
      </c>
      <c r="Z323" s="1">
        <v>0</v>
      </c>
      <c r="AA323">
        <v>8.1014251203470904E-4</v>
      </c>
      <c r="AB323">
        <v>5.6596168846820899E-3</v>
      </c>
      <c r="AC323">
        <v>5.1570000020901398E-3</v>
      </c>
      <c r="AD323">
        <v>8.3683973561403998E-5</v>
      </c>
      <c r="AE323">
        <v>0.717777039674249</v>
      </c>
      <c r="AF323">
        <v>1.10254821746545E-3</v>
      </c>
      <c r="AG323">
        <v>1.50651337876774E-6</v>
      </c>
      <c r="AH323">
        <v>3.44641973627667</v>
      </c>
      <c r="AI323">
        <v>0.27018038772356801</v>
      </c>
      <c r="AJ323">
        <v>3143.0317891135301</v>
      </c>
      <c r="AK323">
        <v>84</v>
      </c>
      <c r="AL323">
        <v>320235846.69</v>
      </c>
      <c r="AM323" s="7">
        <v>2624</v>
      </c>
      <c r="AO323" s="1">
        <f>AA323+AC323*AY323+AF323*AU323</f>
        <v>7.0696907315902988E-3</v>
      </c>
      <c r="AP323" s="5">
        <f t="shared" si="45"/>
        <v>8.1614087641693427</v>
      </c>
      <c r="AQ323" s="3">
        <f t="shared" si="46"/>
        <v>-9.4437857106282469E-4</v>
      </c>
      <c r="AR323" s="15">
        <f t="shared" si="47"/>
        <v>-0.12910461489140401</v>
      </c>
      <c r="AS323">
        <f>SUMPRODUCT(AL312:AL323,B312:B323)/SUM(AL312:AL323)</f>
        <v>8.6714546167388153</v>
      </c>
      <c r="AT323">
        <f>SUMPRODUCT(AP312:AP323,AL312:AL323)/SUM(AL312:AL323)</f>
        <v>8.6370828553055823</v>
      </c>
      <c r="AU323" s="15">
        <v>1</v>
      </c>
      <c r="AY323" s="15">
        <v>1</v>
      </c>
    </row>
    <row r="324" spans="1:51" x14ac:dyDescent="0.25">
      <c r="A324" t="s">
        <v>37</v>
      </c>
      <c r="B324">
        <v>9.2200686142692803</v>
      </c>
      <c r="C324">
        <v>6.5321372965417299E-3</v>
      </c>
      <c r="D324">
        <v>7.5629931816131002</v>
      </c>
      <c r="E324">
        <v>-28.140478758838402</v>
      </c>
      <c r="F324" s="1">
        <v>0</v>
      </c>
      <c r="G324" s="1">
        <v>0</v>
      </c>
      <c r="H324">
        <v>3.9470681785743502</v>
      </c>
      <c r="I324">
        <v>-111.88679379309301</v>
      </c>
      <c r="J324">
        <v>-106.86236368102399</v>
      </c>
      <c r="K324">
        <v>-179.55738369567601</v>
      </c>
      <c r="L324">
        <v>-78.804761972490795</v>
      </c>
      <c r="M324">
        <v>85</v>
      </c>
      <c r="N324">
        <v>91.389783295882097</v>
      </c>
      <c r="O324">
        <v>58.012950431254502</v>
      </c>
      <c r="P324">
        <v>119615.856404833</v>
      </c>
      <c r="Q324">
        <v>154512.573470228</v>
      </c>
      <c r="R324">
        <v>110.183577805863</v>
      </c>
      <c r="S324">
        <v>700.65886586184195</v>
      </c>
      <c r="T324">
        <v>0.72539794832128002</v>
      </c>
      <c r="U324">
        <v>3.9425074484922501E-4</v>
      </c>
      <c r="V324">
        <v>0.99882558656095199</v>
      </c>
      <c r="W324">
        <v>5.6161733391949604E-4</v>
      </c>
      <c r="X324">
        <v>2.1854536027862901E-4</v>
      </c>
      <c r="Y324" s="1">
        <v>0</v>
      </c>
      <c r="Z324" s="1">
        <v>0</v>
      </c>
      <c r="AA324">
        <v>8.1729186223218305E-4</v>
      </c>
      <c r="AB324">
        <v>5.6117385972556397E-3</v>
      </c>
      <c r="AC324">
        <v>5.0760832296077099E-3</v>
      </c>
      <c r="AD324">
        <v>1.01937488985448E-4</v>
      </c>
      <c r="AE324">
        <v>0.70852108996850505</v>
      </c>
      <c r="AF324">
        <v>1.1005521606637599E-3</v>
      </c>
      <c r="AG324">
        <v>1.16219436068736E-6</v>
      </c>
      <c r="AH324">
        <v>3.3718798009787498</v>
      </c>
      <c r="AI324">
        <v>0.267442968128494</v>
      </c>
      <c r="AJ324">
        <v>3309.69971979612</v>
      </c>
      <c r="AK324">
        <v>85</v>
      </c>
      <c r="AL324">
        <v>237557090.81999999</v>
      </c>
      <c r="AM324" s="7">
        <v>1986</v>
      </c>
      <c r="AO324" s="1">
        <f>AA324+AC324*AY324+AF324*AU324</f>
        <v>6.9939272525036521E-3</v>
      </c>
      <c r="AP324" s="5">
        <f t="shared" si="45"/>
        <v>8.0772828362328912</v>
      </c>
      <c r="AQ324" s="3">
        <f t="shared" si="46"/>
        <v>1.0346654477324958E-3</v>
      </c>
      <c r="AR324" s="15">
        <f t="shared" si="47"/>
        <v>0.14148146118025062</v>
      </c>
      <c r="AT324" s="15">
        <f>AS323/AT323-1</f>
        <v>3.9795567564944179E-3</v>
      </c>
      <c r="AU324" s="15">
        <v>1</v>
      </c>
      <c r="AY324" s="15">
        <v>1</v>
      </c>
    </row>
    <row r="325" spans="1:51" x14ac:dyDescent="0.25">
      <c r="A325" t="s">
        <v>37</v>
      </c>
      <c r="B325">
        <v>7.0908746107166598</v>
      </c>
      <c r="C325">
        <v>6.6469124809018804E-3</v>
      </c>
      <c r="D325">
        <v>7.6910625767021301</v>
      </c>
      <c r="E325">
        <v>-31.932893225011401</v>
      </c>
      <c r="F325" s="1">
        <v>0</v>
      </c>
      <c r="G325" s="1">
        <v>0</v>
      </c>
      <c r="H325">
        <v>4.0542031591941603</v>
      </c>
      <c r="I325">
        <v>-106.00434527695199</v>
      </c>
      <c r="J325">
        <v>-99.258192398158201</v>
      </c>
      <c r="K325">
        <v>-169.12223659259601</v>
      </c>
      <c r="L325">
        <v>-72.807502969209594</v>
      </c>
      <c r="M325">
        <v>86</v>
      </c>
      <c r="N325">
        <v>90.954576987659294</v>
      </c>
      <c r="O325">
        <v>58.708212240338099</v>
      </c>
      <c r="P325">
        <v>119248.560167364</v>
      </c>
      <c r="Q325">
        <v>158161.94213078599</v>
      </c>
      <c r="R325">
        <v>107.30022114969201</v>
      </c>
      <c r="S325">
        <v>691.17053933415696</v>
      </c>
      <c r="T325">
        <v>0.71112787611991701</v>
      </c>
      <c r="U325">
        <v>1.56594499699103E-3</v>
      </c>
      <c r="V325">
        <v>0.99690133381356605</v>
      </c>
      <c r="W325" s="1">
        <v>0</v>
      </c>
      <c r="X325">
        <v>1.53272118944293E-3</v>
      </c>
      <c r="Y325" s="1">
        <v>0</v>
      </c>
      <c r="Z325" s="1">
        <v>0</v>
      </c>
      <c r="AA325">
        <v>8.2013350863424303E-4</v>
      </c>
      <c r="AB325">
        <v>5.7005848943080502E-3</v>
      </c>
      <c r="AC325">
        <v>5.1197947216056802E-3</v>
      </c>
      <c r="AD325">
        <v>1.25094577367428E-4</v>
      </c>
      <c r="AE325">
        <v>0.67191828386953201</v>
      </c>
      <c r="AF325">
        <v>1.0931246043546601E-3</v>
      </c>
      <c r="AG325">
        <v>1.0592894854415299E-6</v>
      </c>
      <c r="AH325">
        <v>3.14028023649107</v>
      </c>
      <c r="AI325">
        <v>0.250900790668381</v>
      </c>
      <c r="AJ325">
        <v>3577.4687185818402</v>
      </c>
      <c r="AK325">
        <v>86</v>
      </c>
      <c r="AL325">
        <v>142502029.40000001</v>
      </c>
      <c r="AM325" s="7">
        <v>1195</v>
      </c>
      <c r="AO325" s="1">
        <f>AA325+AC325*AY325+AF325*AU325</f>
        <v>7.0330528345945833E-3</v>
      </c>
      <c r="AP325" s="5">
        <f t="shared" si="45"/>
        <v>8.1207357490800334</v>
      </c>
      <c r="AQ325" s="3">
        <f t="shared" si="46"/>
        <v>-9.2277059412330682E-4</v>
      </c>
      <c r="AR325" s="15">
        <f t="shared" si="47"/>
        <v>-0.12681869847569449</v>
      </c>
      <c r="AU325" s="15">
        <v>1</v>
      </c>
      <c r="AY325" s="15">
        <v>1</v>
      </c>
    </row>
    <row r="326" spans="1:51" x14ac:dyDescent="0.25">
      <c r="A326" t="s">
        <v>37</v>
      </c>
      <c r="B326">
        <v>10.852281953733099</v>
      </c>
      <c r="C326">
        <v>7.1668291376353098E-3</v>
      </c>
      <c r="D326">
        <v>8.2691656418354107</v>
      </c>
      <c r="E326">
        <v>-40.1384319176628</v>
      </c>
      <c r="F326" s="1">
        <v>0</v>
      </c>
      <c r="G326" s="1">
        <v>0</v>
      </c>
      <c r="H326">
        <v>4.1421100115722798</v>
      </c>
      <c r="I326">
        <v>-101.850130085863</v>
      </c>
      <c r="J326">
        <v>-88.388190287296794</v>
      </c>
      <c r="K326">
        <v>-151.189001337615</v>
      </c>
      <c r="L326">
        <v>-68.676371503606205</v>
      </c>
      <c r="M326">
        <v>87</v>
      </c>
      <c r="N326">
        <v>90.487989584862504</v>
      </c>
      <c r="O326">
        <v>60.181279196623898</v>
      </c>
      <c r="P326">
        <v>119347.330317919</v>
      </c>
      <c r="Q326">
        <v>155336.91150238999</v>
      </c>
      <c r="R326">
        <v>98.956916363399301</v>
      </c>
      <c r="S326">
        <v>672.48523360713796</v>
      </c>
      <c r="T326">
        <v>0.74276049374612596</v>
      </c>
      <c r="U326" s="1">
        <v>0</v>
      </c>
      <c r="V326">
        <v>0.99736348718435697</v>
      </c>
      <c r="W326" s="1">
        <v>0</v>
      </c>
      <c r="X326">
        <v>2.6365128156428399E-3</v>
      </c>
      <c r="Y326" s="1">
        <v>0</v>
      </c>
      <c r="Z326" s="1">
        <v>0</v>
      </c>
      <c r="AA326">
        <v>7.7332428572743697E-4</v>
      </c>
      <c r="AB326">
        <v>6.15208041520314E-3</v>
      </c>
      <c r="AC326">
        <v>5.3479182130952499E-3</v>
      </c>
      <c r="AD326">
        <v>2.3728483651446101E-4</v>
      </c>
      <c r="AE326">
        <v>0.62732414552962801</v>
      </c>
      <c r="AF326">
        <v>1.04748823168191E-3</v>
      </c>
      <c r="AG326">
        <v>4.1600381051262202E-6</v>
      </c>
      <c r="AH326">
        <v>2.8625786489660698</v>
      </c>
      <c r="AI326">
        <v>0.23043472998689801</v>
      </c>
      <c r="AJ326">
        <v>3236.37175765551</v>
      </c>
      <c r="AK326">
        <v>87</v>
      </c>
      <c r="AL326">
        <v>82588352.579999998</v>
      </c>
      <c r="AM326" s="7">
        <v>692</v>
      </c>
      <c r="AO326" s="1">
        <f>AA326+AC326*AY326+AF326*AU326</f>
        <v>7.1687307305045968E-3</v>
      </c>
      <c r="AP326" s="5">
        <f t="shared" si="45"/>
        <v>8.2712739460474864</v>
      </c>
      <c r="AQ326" s="3">
        <f t="shared" si="46"/>
        <v>2.3585476495903311E-3</v>
      </c>
      <c r="AR326" s="15">
        <f t="shared" si="47"/>
        <v>0.31204479799861717</v>
      </c>
      <c r="AU326" s="15">
        <v>1</v>
      </c>
      <c r="AY326" s="15">
        <v>1</v>
      </c>
    </row>
    <row r="327" spans="1:51" x14ac:dyDescent="0.25">
      <c r="A327" t="s">
        <v>37</v>
      </c>
      <c r="B327">
        <v>3.2093553803361501</v>
      </c>
      <c r="C327">
        <v>7.5720703418163896E-3</v>
      </c>
      <c r="D327">
        <v>8.7174557811822293</v>
      </c>
      <c r="E327">
        <v>-43.973115201350502</v>
      </c>
      <c r="F327" s="1">
        <v>0</v>
      </c>
      <c r="G327" s="1">
        <v>0</v>
      </c>
      <c r="H327">
        <v>4.1251734501702799</v>
      </c>
      <c r="I327">
        <v>-101.063341713065</v>
      </c>
      <c r="J327">
        <v>-84.289068328939805</v>
      </c>
      <c r="K327">
        <v>-143.81395426261199</v>
      </c>
      <c r="L327">
        <v>-68.170173792760394</v>
      </c>
      <c r="M327">
        <v>88</v>
      </c>
      <c r="N327">
        <v>90.749186651376107</v>
      </c>
      <c r="O327">
        <v>60.995541578764502</v>
      </c>
      <c r="P327">
        <v>120478.27949511399</v>
      </c>
      <c r="Q327">
        <v>160583.73349605501</v>
      </c>
      <c r="R327">
        <v>88.698255287750996</v>
      </c>
      <c r="S327">
        <v>667.23169768473701</v>
      </c>
      <c r="T327">
        <v>0.79463661269919295</v>
      </c>
      <c r="U327">
        <v>2.6917135137414301E-3</v>
      </c>
      <c r="V327">
        <v>0.99661995326717601</v>
      </c>
      <c r="W327" s="1">
        <v>0</v>
      </c>
      <c r="X327">
        <v>6.8833321908253603E-4</v>
      </c>
      <c r="Y327" s="1">
        <v>0</v>
      </c>
      <c r="Z327" s="1">
        <v>0</v>
      </c>
      <c r="AA327">
        <v>7.6543991368989103E-4</v>
      </c>
      <c r="AB327">
        <v>6.5022913544877502E-3</v>
      </c>
      <c r="AC327">
        <v>5.67746301966032E-3</v>
      </c>
      <c r="AD327">
        <v>2.8860121171615398E-4</v>
      </c>
      <c r="AE327">
        <v>0.61451936785949102</v>
      </c>
      <c r="AF327">
        <v>1.0228732973892199E-3</v>
      </c>
      <c r="AG327">
        <v>1.5753229740277E-5</v>
      </c>
      <c r="AH327">
        <v>2.7070508437579601</v>
      </c>
      <c r="AI327">
        <v>0.21986390730762501</v>
      </c>
      <c r="AJ327">
        <v>2531.17944247177</v>
      </c>
      <c r="AK327">
        <v>88</v>
      </c>
      <c r="AL327">
        <v>73973663.609999999</v>
      </c>
      <c r="AM327" s="7">
        <v>614</v>
      </c>
      <c r="AO327" s="1">
        <f>AA327+AC327*AY327+AF327*AU327</f>
        <v>7.4657762307394305E-3</v>
      </c>
      <c r="AP327" s="5">
        <f t="shared" si="45"/>
        <v>8.6000647120532907</v>
      </c>
      <c r="AQ327" s="3">
        <f t="shared" si="46"/>
        <v>-4.7511472788084553E-3</v>
      </c>
      <c r="AR327" s="15">
        <f t="shared" si="47"/>
        <v>-0.62682194985833928</v>
      </c>
      <c r="AU327" s="15">
        <v>1</v>
      </c>
      <c r="AY327" s="15">
        <v>1</v>
      </c>
    </row>
    <row r="328" spans="1:51" x14ac:dyDescent="0.25">
      <c r="A328" t="s">
        <v>37</v>
      </c>
      <c r="B328">
        <v>8.1736336808657697</v>
      </c>
      <c r="C328">
        <v>8.1297396764940504E-3</v>
      </c>
      <c r="D328">
        <v>9.3310835223574795</v>
      </c>
      <c r="E328">
        <v>-44.2354448779191</v>
      </c>
      <c r="F328" s="1">
        <v>0</v>
      </c>
      <c r="G328" s="1">
        <v>0</v>
      </c>
      <c r="H328">
        <v>4.1160119707791001</v>
      </c>
      <c r="I328">
        <v>-98.830652697677195</v>
      </c>
      <c r="J328">
        <v>-81.573002209720698</v>
      </c>
      <c r="K328">
        <v>-140.42141617156901</v>
      </c>
      <c r="L328">
        <v>-67.526787085610707</v>
      </c>
      <c r="M328">
        <v>89</v>
      </c>
      <c r="N328">
        <v>90.776753667626096</v>
      </c>
      <c r="O328">
        <v>60.710043852642002</v>
      </c>
      <c r="P328">
        <v>126709.37505279</v>
      </c>
      <c r="Q328">
        <v>166620.30092961501</v>
      </c>
      <c r="R328">
        <v>79.759662618618407</v>
      </c>
      <c r="S328">
        <v>667.04771913147499</v>
      </c>
      <c r="T328">
        <v>0.76976906490687702</v>
      </c>
      <c r="U328">
        <v>1.73031941966684E-3</v>
      </c>
      <c r="V328">
        <v>0.99766755530734497</v>
      </c>
      <c r="W328" s="1">
        <v>0</v>
      </c>
      <c r="X328">
        <v>6.0212527298752799E-4</v>
      </c>
      <c r="Y328" s="1">
        <v>0</v>
      </c>
      <c r="Z328" s="1">
        <v>0</v>
      </c>
      <c r="AA328">
        <v>7.6810370428867698E-4</v>
      </c>
      <c r="AB328">
        <v>7.0138476555445198E-3</v>
      </c>
      <c r="AC328">
        <v>6.0927573355997596E-3</v>
      </c>
      <c r="AD328">
        <v>3.3179723756486101E-4</v>
      </c>
      <c r="AE328">
        <v>0.63289647084593403</v>
      </c>
      <c r="AF328">
        <v>1.0601158777009E-3</v>
      </c>
      <c r="AG328">
        <v>1.5954028844740398E-5</v>
      </c>
      <c r="AH328">
        <v>2.7488872983031198</v>
      </c>
      <c r="AI328">
        <v>0.226523251738699</v>
      </c>
      <c r="AJ328">
        <v>2157.7108400797401</v>
      </c>
      <c r="AK328">
        <v>89</v>
      </c>
      <c r="AL328">
        <v>84008315.659999996</v>
      </c>
      <c r="AM328" s="7">
        <v>663</v>
      </c>
      <c r="AO328" s="1">
        <f>AA328+AC328*AY328+AF328*AU328</f>
        <v>7.9209769175893358E-3</v>
      </c>
      <c r="AP328" s="5">
        <f t="shared" si="45"/>
        <v>9.1018170047677103</v>
      </c>
      <c r="AQ328" s="3">
        <f t="shared" si="46"/>
        <v>-8.40271180590298E-4</v>
      </c>
      <c r="AR328" s="15">
        <f t="shared" si="47"/>
        <v>-0.10197780546628654</v>
      </c>
      <c r="AU328" s="15">
        <v>1</v>
      </c>
      <c r="AY328" s="15">
        <v>1</v>
      </c>
    </row>
    <row r="329" spans="1:51" x14ac:dyDescent="0.25">
      <c r="A329" t="s">
        <v>37</v>
      </c>
      <c r="B329">
        <v>16.200909693888701</v>
      </c>
      <c r="C329">
        <v>8.53197123642601E-3</v>
      </c>
      <c r="D329">
        <v>9.7713265863899998</v>
      </c>
      <c r="E329">
        <v>-45.820711583773701</v>
      </c>
      <c r="F329" s="1">
        <v>0</v>
      </c>
      <c r="G329" s="1">
        <v>0</v>
      </c>
      <c r="H329">
        <v>4.0869450070604199</v>
      </c>
      <c r="I329">
        <v>-99.4255681068814</v>
      </c>
      <c r="J329">
        <v>-82.263668186852499</v>
      </c>
      <c r="K329">
        <v>-140.48927816262099</v>
      </c>
      <c r="L329">
        <v>-68.299175727033898</v>
      </c>
      <c r="M329">
        <v>90</v>
      </c>
      <c r="N329">
        <v>90.877658696504895</v>
      </c>
      <c r="O329">
        <v>60.6508635047322</v>
      </c>
      <c r="P329">
        <v>127211.10474777401</v>
      </c>
      <c r="Q329">
        <v>167878.487576721</v>
      </c>
      <c r="R329">
        <v>72.630726840391105</v>
      </c>
      <c r="S329">
        <v>668.08397835105802</v>
      </c>
      <c r="T329">
        <v>0.73928302542629998</v>
      </c>
      <c r="U329">
        <v>1.68660065306104E-3</v>
      </c>
      <c r="V329">
        <v>0.99649901290390597</v>
      </c>
      <c r="W329">
        <v>1.22848810791094E-3</v>
      </c>
      <c r="X329">
        <v>5.8589833512169098E-4</v>
      </c>
      <c r="Y329" s="1">
        <v>0</v>
      </c>
      <c r="Z329" s="1">
        <v>0</v>
      </c>
      <c r="AA329">
        <v>7.7644388720282296E-4</v>
      </c>
      <c r="AB329">
        <v>7.3917308907630597E-3</v>
      </c>
      <c r="AC329">
        <v>6.4205550746142398E-3</v>
      </c>
      <c r="AD329">
        <v>3.4888209069190501E-4</v>
      </c>
      <c r="AE329">
        <v>0.63470751023889604</v>
      </c>
      <c r="AF329">
        <v>1.06128187285301E-3</v>
      </c>
      <c r="AG329">
        <v>1.48600372246536E-5</v>
      </c>
      <c r="AH329">
        <v>2.7249135595241301</v>
      </c>
      <c r="AI329">
        <v>0.227409881571603</v>
      </c>
      <c r="AJ329">
        <v>1610.5912556361</v>
      </c>
      <c r="AK329">
        <v>90</v>
      </c>
      <c r="AL329">
        <v>85740284.599999994</v>
      </c>
      <c r="AM329" s="7">
        <v>674</v>
      </c>
      <c r="AO329" s="1">
        <f>AA329+AC329*AY329+AF329*AU329</f>
        <v>8.2582808346700724E-3</v>
      </c>
      <c r="AP329" s="5">
        <f t="shared" si="45"/>
        <v>9.4719856277782792</v>
      </c>
      <c r="AQ329" s="3">
        <f t="shared" si="46"/>
        <v>6.362780849242345E-3</v>
      </c>
      <c r="AR329" s="15">
        <f t="shared" si="47"/>
        <v>0.71040268963000286</v>
      </c>
      <c r="AU329" s="15">
        <v>1</v>
      </c>
      <c r="AY329" s="15">
        <v>1</v>
      </c>
    </row>
    <row r="330" spans="1:51" x14ac:dyDescent="0.25">
      <c r="A330" t="s">
        <v>37</v>
      </c>
      <c r="B330">
        <v>22.701421238908502</v>
      </c>
      <c r="C330">
        <v>8.6415018723618106E-3</v>
      </c>
      <c r="D330">
        <v>9.8908681278529897</v>
      </c>
      <c r="E330">
        <v>-43.985297452282197</v>
      </c>
      <c r="F330" s="1">
        <v>0</v>
      </c>
      <c r="G330" s="1">
        <v>0</v>
      </c>
      <c r="H330">
        <v>4.0971002567728299</v>
      </c>
      <c r="I330">
        <v>-100.10280755002501</v>
      </c>
      <c r="J330">
        <v>-82.889190555667597</v>
      </c>
      <c r="K330">
        <v>-141.45843291541101</v>
      </c>
      <c r="L330">
        <v>-68.934480439560005</v>
      </c>
      <c r="M330">
        <v>91</v>
      </c>
      <c r="N330">
        <v>91.054136529554597</v>
      </c>
      <c r="O330">
        <v>60.396492680292603</v>
      </c>
      <c r="P330">
        <v>127474.62552447501</v>
      </c>
      <c r="Q330">
        <v>166948.191771477</v>
      </c>
      <c r="R330">
        <v>69.763613650915204</v>
      </c>
      <c r="S330">
        <v>668.35464585812304</v>
      </c>
      <c r="T330">
        <v>0.75682993419759903</v>
      </c>
      <c r="U330">
        <v>1.5865750153172501E-3</v>
      </c>
      <c r="V330">
        <v>0.998413424984682</v>
      </c>
      <c r="W330" s="1">
        <v>0</v>
      </c>
      <c r="X330" s="1">
        <v>0</v>
      </c>
      <c r="Y330" s="1">
        <v>0</v>
      </c>
      <c r="Z330" s="1">
        <v>0</v>
      </c>
      <c r="AA330">
        <v>7.7972495813015397E-4</v>
      </c>
      <c r="AB330">
        <v>7.4979433618672297E-3</v>
      </c>
      <c r="AC330">
        <v>6.51685417415113E-3</v>
      </c>
      <c r="AD330">
        <v>3.5601082571862003E-4</v>
      </c>
      <c r="AE330">
        <v>0.65824000997550403</v>
      </c>
      <c r="AF330">
        <v>1.0985272790080801E-3</v>
      </c>
      <c r="AG330">
        <v>7.7460734718045308E-6</v>
      </c>
      <c r="AH330">
        <v>2.7590605907316799</v>
      </c>
      <c r="AI330">
        <v>0.23337498217073199</v>
      </c>
      <c r="AJ330">
        <v>1462.2785443340299</v>
      </c>
      <c r="AK330">
        <v>91</v>
      </c>
      <c r="AL330">
        <v>91144357.25</v>
      </c>
      <c r="AM330" s="7">
        <v>715</v>
      </c>
      <c r="AO330" s="1">
        <f>AA330+AC330*AY330+AF330*AU330</f>
        <v>8.3951064112893648E-3</v>
      </c>
      <c r="AP330" s="5">
        <f t="shared" si="45"/>
        <v>9.6217482465895792</v>
      </c>
      <c r="AQ330" s="3">
        <f t="shared" si="46"/>
        <v>1.2834195780527925E-2</v>
      </c>
      <c r="AR330" s="15">
        <f t="shared" si="47"/>
        <v>1.3593863253442535</v>
      </c>
      <c r="AU330" s="15">
        <v>1</v>
      </c>
      <c r="AY330" s="15">
        <v>1</v>
      </c>
    </row>
    <row r="331" spans="1:51" x14ac:dyDescent="0.25">
      <c r="A331" t="s">
        <v>37</v>
      </c>
      <c r="B331">
        <v>6.23283108734568</v>
      </c>
      <c r="C331">
        <v>8.3075979497639705E-3</v>
      </c>
      <c r="D331">
        <v>9.5259919426672699</v>
      </c>
      <c r="E331">
        <v>-43.506312005445103</v>
      </c>
      <c r="F331" s="1">
        <v>0</v>
      </c>
      <c r="G331" s="1">
        <v>0</v>
      </c>
      <c r="H331">
        <v>4.1018970530925998</v>
      </c>
      <c r="I331">
        <v>-99.076683580282605</v>
      </c>
      <c r="J331">
        <v>-83.180573053907096</v>
      </c>
      <c r="K331">
        <v>-140.63876697655499</v>
      </c>
      <c r="L331">
        <v>-68.606041686220394</v>
      </c>
      <c r="M331">
        <v>92</v>
      </c>
      <c r="N331">
        <v>91.286352405790396</v>
      </c>
      <c r="O331">
        <v>60.625931218290901</v>
      </c>
      <c r="P331">
        <v>130046.76821727</v>
      </c>
      <c r="Q331">
        <v>175770.06067659799</v>
      </c>
      <c r="R331">
        <v>68.693242898592501</v>
      </c>
      <c r="S331">
        <v>668.53989345665798</v>
      </c>
      <c r="T331">
        <v>0.75559629659000305</v>
      </c>
      <c r="U331">
        <v>1.54059382372454E-3</v>
      </c>
      <c r="V331">
        <v>0.99845940617627504</v>
      </c>
      <c r="W331" s="1">
        <v>0</v>
      </c>
      <c r="X331" s="1">
        <v>0</v>
      </c>
      <c r="Y331" s="1">
        <v>0</v>
      </c>
      <c r="Z331" s="1">
        <v>0</v>
      </c>
      <c r="AA331">
        <v>7.9017998260444205E-4</v>
      </c>
      <c r="AB331">
        <v>7.1933913613457402E-3</v>
      </c>
      <c r="AC331">
        <v>6.2909940775155099E-3</v>
      </c>
      <c r="AD331">
        <v>3.2132289102244297E-4</v>
      </c>
      <c r="AE331">
        <v>0.63498679893411203</v>
      </c>
      <c r="AF331">
        <v>1.0564839816661999E-3</v>
      </c>
      <c r="AG331">
        <v>2.7327881287273201E-6</v>
      </c>
      <c r="AH331">
        <v>2.6896598948318502</v>
      </c>
      <c r="AI331">
        <v>0.22994269211801099</v>
      </c>
      <c r="AJ331">
        <v>1319.0002714580601</v>
      </c>
      <c r="AK331">
        <v>92</v>
      </c>
      <c r="AL331">
        <v>93373579.579999998</v>
      </c>
      <c r="AM331" s="7">
        <v>718</v>
      </c>
      <c r="AO331" s="1">
        <f>AA331+AC331*AY331+AF331*AU331</f>
        <v>8.1376580417861517E-3</v>
      </c>
      <c r="AP331" s="5">
        <f t="shared" si="45"/>
        <v>9.3397691512001835</v>
      </c>
      <c r="AQ331" s="3">
        <f t="shared" si="46"/>
        <v>-2.7890627499530824E-3</v>
      </c>
      <c r="AR331" s="15">
        <f t="shared" si="47"/>
        <v>-0.33265683696852977</v>
      </c>
      <c r="AU331" s="15">
        <v>1</v>
      </c>
      <c r="AY331" s="15">
        <v>1</v>
      </c>
    </row>
    <row r="332" spans="1:51" x14ac:dyDescent="0.25">
      <c r="A332" t="s">
        <v>37</v>
      </c>
      <c r="B332">
        <v>6.5344380356671401</v>
      </c>
      <c r="C332">
        <v>7.8990355437911896E-3</v>
      </c>
      <c r="D332">
        <v>9.0776898102172492</v>
      </c>
      <c r="E332">
        <v>-42.6383635710798</v>
      </c>
      <c r="F332" s="1">
        <v>0</v>
      </c>
      <c r="G332" s="1">
        <v>0</v>
      </c>
      <c r="H332">
        <v>4.0995766863899101</v>
      </c>
      <c r="I332">
        <v>-98.236161796896297</v>
      </c>
      <c r="J332">
        <v>-84.431308640607895</v>
      </c>
      <c r="K332">
        <v>-142.981193734719</v>
      </c>
      <c r="L332">
        <v>-68.5235405599811</v>
      </c>
      <c r="M332">
        <v>93</v>
      </c>
      <c r="N332">
        <v>91.513309246601807</v>
      </c>
      <c r="O332">
        <v>60.5184628430736</v>
      </c>
      <c r="P332">
        <v>133590.29149807899</v>
      </c>
      <c r="Q332">
        <v>175825.05819735199</v>
      </c>
      <c r="R332">
        <v>69.581163585184598</v>
      </c>
      <c r="S332">
        <v>674.13266837547701</v>
      </c>
      <c r="T332">
        <v>0.762029512743293</v>
      </c>
      <c r="U332">
        <v>1.3750972426609001E-3</v>
      </c>
      <c r="V332">
        <v>0.99862490275733895</v>
      </c>
      <c r="W332" s="1">
        <v>0</v>
      </c>
      <c r="X332" s="1">
        <v>0</v>
      </c>
      <c r="Y332" s="1">
        <v>0</v>
      </c>
      <c r="Z332" s="1">
        <v>0</v>
      </c>
      <c r="AA332">
        <v>8.01411913118657E-4</v>
      </c>
      <c r="AB332">
        <v>6.8088574463848099E-3</v>
      </c>
      <c r="AC332">
        <v>5.9314505550687397E-3</v>
      </c>
      <c r="AD332">
        <v>2.81419619398367E-4</v>
      </c>
      <c r="AE332">
        <v>0.63561976911510698</v>
      </c>
      <c r="AF332">
        <v>1.0595560557707399E-3</v>
      </c>
      <c r="AG332">
        <v>7.3160303409358802E-6</v>
      </c>
      <c r="AH332">
        <v>2.6680746594246698</v>
      </c>
      <c r="AI332">
        <v>0.23076750455936601</v>
      </c>
      <c r="AJ332">
        <v>1429.09613394143</v>
      </c>
      <c r="AK332">
        <v>93</v>
      </c>
      <c r="AL332">
        <v>104334017.66</v>
      </c>
      <c r="AM332" s="7">
        <v>781</v>
      </c>
      <c r="AO332" s="1">
        <f>AA332+AC332*AY332+AF332*AU332</f>
        <v>7.792418523958137E-3</v>
      </c>
      <c r="AP332" s="5">
        <f t="shared" si="45"/>
        <v>8.9603679105825442</v>
      </c>
      <c r="AQ332" s="3">
        <f t="shared" si="46"/>
        <v>-2.1768170614249885E-3</v>
      </c>
      <c r="AR332" s="15">
        <f t="shared" si="47"/>
        <v>-0.27073998513501729</v>
      </c>
      <c r="AU332" s="15">
        <v>1</v>
      </c>
      <c r="AY332" s="15">
        <v>1</v>
      </c>
    </row>
    <row r="333" spans="1:51" x14ac:dyDescent="0.25">
      <c r="A333" t="s">
        <v>37</v>
      </c>
      <c r="B333">
        <v>12.193450085969101</v>
      </c>
      <c r="C333">
        <v>7.3707167077222604E-3</v>
      </c>
      <c r="D333">
        <v>8.4949639037316498</v>
      </c>
      <c r="E333">
        <v>-39.813022333065</v>
      </c>
      <c r="F333" s="1">
        <v>0</v>
      </c>
      <c r="G333" s="1">
        <v>0</v>
      </c>
      <c r="H333">
        <v>4.1102770904033603</v>
      </c>
      <c r="I333">
        <v>-98.190040602044306</v>
      </c>
      <c r="J333">
        <v>-87.977230933401799</v>
      </c>
      <c r="K333">
        <v>-150.168679278018</v>
      </c>
      <c r="L333">
        <v>-68.855841629535306</v>
      </c>
      <c r="M333">
        <v>94</v>
      </c>
      <c r="N333">
        <v>92.035699563461705</v>
      </c>
      <c r="O333">
        <v>60.098783864234697</v>
      </c>
      <c r="P333">
        <v>135285.72687499999</v>
      </c>
      <c r="Q333">
        <v>176127.65773762501</v>
      </c>
      <c r="R333">
        <v>71.653187500254305</v>
      </c>
      <c r="S333">
        <v>683.50533322088995</v>
      </c>
      <c r="T333">
        <v>0.72661885130760695</v>
      </c>
      <c r="U333">
        <v>1.0042271812768101E-3</v>
      </c>
      <c r="V333">
        <v>0.99899577281872298</v>
      </c>
      <c r="W333" s="1">
        <v>0</v>
      </c>
      <c r="X333" s="1">
        <v>0</v>
      </c>
      <c r="Y333" s="1">
        <v>0</v>
      </c>
      <c r="Z333" s="1">
        <v>0</v>
      </c>
      <c r="AA333">
        <v>8.2431185706871904E-4</v>
      </c>
      <c r="AB333">
        <v>6.3432736358958203E-3</v>
      </c>
      <c r="AC333">
        <v>5.5633269702320999E-3</v>
      </c>
      <c r="AD333">
        <v>1.96651547289289E-4</v>
      </c>
      <c r="AE333">
        <v>0.64428589717753004</v>
      </c>
      <c r="AF333">
        <v>1.0806400240087101E-3</v>
      </c>
      <c r="AG333">
        <v>6.4616751873210096E-6</v>
      </c>
      <c r="AH333">
        <v>2.702898623437</v>
      </c>
      <c r="AI333">
        <v>0.23651668645482099</v>
      </c>
      <c r="AJ333">
        <v>1716.2587482874601</v>
      </c>
      <c r="AK333">
        <v>94</v>
      </c>
      <c r="AL333">
        <v>142861727.58000001</v>
      </c>
      <c r="AM333" s="7">
        <v>1056</v>
      </c>
      <c r="AO333" s="1">
        <f>AA333+AC333*AY333+AF333*AU333</f>
        <v>7.468278851309529E-3</v>
      </c>
      <c r="AP333" s="5">
        <f t="shared" si="45"/>
        <v>8.602830192745758</v>
      </c>
      <c r="AQ333" s="3">
        <f t="shared" si="46"/>
        <v>3.3093952894156396E-3</v>
      </c>
      <c r="AR333" s="15">
        <f t="shared" si="47"/>
        <v>0.41737658570212077</v>
      </c>
      <c r="AU333" s="15">
        <v>1</v>
      </c>
      <c r="AY333" s="15">
        <v>1</v>
      </c>
    </row>
    <row r="334" spans="1:51" x14ac:dyDescent="0.25">
      <c r="A334" t="s">
        <v>37</v>
      </c>
      <c r="B334">
        <v>5.4458690704723001</v>
      </c>
      <c r="C334">
        <v>6.93491974344788E-3</v>
      </c>
      <c r="D334">
        <v>8.0117134043615792</v>
      </c>
      <c r="E334">
        <v>-32.140907752520697</v>
      </c>
      <c r="F334" s="1">
        <v>0</v>
      </c>
      <c r="G334" s="1">
        <v>0</v>
      </c>
      <c r="H334">
        <v>4.1370993014020696</v>
      </c>
      <c r="I334">
        <v>-98.342077601732996</v>
      </c>
      <c r="J334">
        <v>-90.823033583154995</v>
      </c>
      <c r="K334">
        <v>-155.23626566565</v>
      </c>
      <c r="L334">
        <v>-69.069031317360597</v>
      </c>
      <c r="M334">
        <v>95</v>
      </c>
      <c r="N334">
        <v>92.339067499378899</v>
      </c>
      <c r="O334">
        <v>60.177019813288403</v>
      </c>
      <c r="P334">
        <v>135314.96932519201</v>
      </c>
      <c r="Q334">
        <v>174187.892167168</v>
      </c>
      <c r="R334">
        <v>71.247827298328005</v>
      </c>
      <c r="S334">
        <v>688.74232490494205</v>
      </c>
      <c r="T334">
        <v>0.71776055911770698</v>
      </c>
      <c r="U334">
        <v>1.48598139581332E-3</v>
      </c>
      <c r="V334">
        <v>0.99819560516025396</v>
      </c>
      <c r="W334">
        <v>3.1841344393251702E-4</v>
      </c>
      <c r="X334" s="1">
        <v>0</v>
      </c>
      <c r="Y334" s="1">
        <v>0</v>
      </c>
      <c r="Z334" s="1">
        <v>0</v>
      </c>
      <c r="AA334">
        <v>8.3685185196400098E-4</v>
      </c>
      <c r="AB334">
        <v>5.95605438105388E-3</v>
      </c>
      <c r="AC334">
        <v>5.2441835145222299E-3</v>
      </c>
      <c r="AD334">
        <v>1.39379711059543E-4</v>
      </c>
      <c r="AE334">
        <v>0.636920492974548</v>
      </c>
      <c r="AF334">
        <v>1.06317149910546E-3</v>
      </c>
      <c r="AG334">
        <v>2.5586842363054102E-6</v>
      </c>
      <c r="AH334">
        <v>2.6886540223012898</v>
      </c>
      <c r="AI334">
        <v>0.23803723305753099</v>
      </c>
      <c r="AJ334">
        <v>1919.99977461856</v>
      </c>
      <c r="AK334">
        <v>95</v>
      </c>
      <c r="AL334">
        <v>210550092.27000001</v>
      </c>
      <c r="AM334" s="7">
        <v>1556</v>
      </c>
      <c r="AO334" s="1">
        <f>AA334+AC334*AY334+AF334*AU334</f>
        <v>7.1442068655916905E-3</v>
      </c>
      <c r="AP334" s="5">
        <f t="shared" si="45"/>
        <v>8.2440808235920713</v>
      </c>
      <c r="AQ334" s="3">
        <f t="shared" si="46"/>
        <v>-2.4886028262688323E-3</v>
      </c>
      <c r="AR334" s="15">
        <f t="shared" si="47"/>
        <v>-0.33942070838414562</v>
      </c>
      <c r="AU334" s="15">
        <v>1</v>
      </c>
      <c r="AY334" s="15">
        <v>1</v>
      </c>
    </row>
    <row r="335" spans="1:51" x14ac:dyDescent="0.25">
      <c r="A335" t="s">
        <v>37</v>
      </c>
      <c r="B335">
        <v>11.8257965776282</v>
      </c>
      <c r="C335">
        <v>6.7311607128369196E-3</v>
      </c>
      <c r="D335">
        <v>7.7849655997182303</v>
      </c>
      <c r="E335">
        <v>-26.7574639564438</v>
      </c>
      <c r="F335" s="1">
        <v>0</v>
      </c>
      <c r="G335" s="1">
        <v>0</v>
      </c>
      <c r="H335">
        <v>4.1725837753704997</v>
      </c>
      <c r="I335">
        <v>-97.651992814722803</v>
      </c>
      <c r="J335">
        <v>-90.350280035731402</v>
      </c>
      <c r="K335">
        <v>-151.554062514593</v>
      </c>
      <c r="L335">
        <v>-69.217746731767804</v>
      </c>
      <c r="M335">
        <v>96</v>
      </c>
      <c r="N335">
        <v>92.800995314500398</v>
      </c>
      <c r="O335">
        <v>61.537584491800303</v>
      </c>
      <c r="P335">
        <v>139536.95158795299</v>
      </c>
      <c r="Q335">
        <v>177936.789059998</v>
      </c>
      <c r="R335">
        <v>64.746461823322505</v>
      </c>
      <c r="S335">
        <v>686.17014254433002</v>
      </c>
      <c r="T335">
        <v>0.72744477455658596</v>
      </c>
      <c r="U335">
        <v>1.8162298544704401E-3</v>
      </c>
      <c r="V335">
        <v>0.99785538397287599</v>
      </c>
      <c r="W335">
        <v>3.2838617265347697E-4</v>
      </c>
      <c r="X335" s="1">
        <v>0</v>
      </c>
      <c r="Y335" s="1">
        <v>0</v>
      </c>
      <c r="Z335" s="1">
        <v>0</v>
      </c>
      <c r="AA335">
        <v>8.2605555025367804E-4</v>
      </c>
      <c r="AB335">
        <v>5.7644813545774803E-3</v>
      </c>
      <c r="AC335">
        <v>5.1468508713345199E-3</v>
      </c>
      <c r="AD335">
        <v>1.3853961591744199E-4</v>
      </c>
      <c r="AE335">
        <v>0.59720664932714496</v>
      </c>
      <c r="AF335" s="1">
        <v>9.9773930790188897E-4</v>
      </c>
      <c r="AG335">
        <v>2.0312576464299199E-6</v>
      </c>
      <c r="AH335">
        <v>2.4996072528631301</v>
      </c>
      <c r="AI335">
        <v>0.22276126703464699</v>
      </c>
      <c r="AJ335">
        <v>1674.26455154934</v>
      </c>
      <c r="AK335">
        <v>96</v>
      </c>
      <c r="AL335">
        <v>203863486.27000001</v>
      </c>
      <c r="AM335" s="7">
        <v>1461</v>
      </c>
      <c r="AO335" s="1">
        <f>AA335+AC335*AY335+AF335*AU335</f>
        <v>6.9706457294900865E-3</v>
      </c>
      <c r="AP335" s="5">
        <f t="shared" si="45"/>
        <v>8.0514174132274583</v>
      </c>
      <c r="AQ335" s="3">
        <f t="shared" si="46"/>
        <v>3.4625258581009637E-3</v>
      </c>
      <c r="AR335" s="15">
        <f t="shared" si="47"/>
        <v>0.46878443517285717</v>
      </c>
      <c r="AS335">
        <f>SUMPRODUCT(AL324:AL335,B324:B335)/SUM(AL324:AL335)</f>
        <v>9.6892080719303877</v>
      </c>
      <c r="AT335">
        <f>SUMPRODUCT(AP324:AP335,AL324:AL335)/SUM(AL324:AL335)</f>
        <v>8.5425025031971913</v>
      </c>
      <c r="AU335" s="15">
        <v>1</v>
      </c>
      <c r="AY335" s="15">
        <v>1</v>
      </c>
    </row>
    <row r="336" spans="1:51" x14ac:dyDescent="0.25">
      <c r="A336" t="s">
        <v>37</v>
      </c>
      <c r="B336">
        <v>5.9521010676662804</v>
      </c>
      <c r="C336">
        <v>6.8051275137449097E-3</v>
      </c>
      <c r="D336">
        <v>7.8673367508322096</v>
      </c>
      <c r="E336">
        <v>-25.0393307969115</v>
      </c>
      <c r="F336" s="1">
        <v>0</v>
      </c>
      <c r="G336" s="1">
        <v>0</v>
      </c>
      <c r="H336">
        <v>4.2521034903941199</v>
      </c>
      <c r="I336">
        <v>-95.230101843134904</v>
      </c>
      <c r="J336">
        <v>-85.026830166590301</v>
      </c>
      <c r="K336">
        <v>-143.29414132523499</v>
      </c>
      <c r="L336">
        <v>-67.189460165474102</v>
      </c>
      <c r="M336">
        <v>97</v>
      </c>
      <c r="N336">
        <v>92.566583411810498</v>
      </c>
      <c r="O336">
        <v>62.385789525260797</v>
      </c>
      <c r="P336">
        <v>141355.53831784299</v>
      </c>
      <c r="Q336">
        <v>180092.97787155001</v>
      </c>
      <c r="R336">
        <v>55.034264302544202</v>
      </c>
      <c r="S336">
        <v>675.23093653370404</v>
      </c>
      <c r="T336">
        <v>0.69244389902956205</v>
      </c>
      <c r="U336">
        <v>7.2857521176402198E-4</v>
      </c>
      <c r="V336">
        <v>0.99927142478823505</v>
      </c>
      <c r="W336" s="1">
        <v>0</v>
      </c>
      <c r="X336" s="1">
        <v>0</v>
      </c>
      <c r="Y336" s="1">
        <v>0</v>
      </c>
      <c r="Z336" s="1">
        <v>0</v>
      </c>
      <c r="AA336">
        <v>8.0330936394777002E-4</v>
      </c>
      <c r="AB336">
        <v>5.8029364162336299E-3</v>
      </c>
      <c r="AC336">
        <v>5.1175937475878199E-3</v>
      </c>
      <c r="AD336">
        <v>1.9157312462819701E-4</v>
      </c>
      <c r="AE336">
        <v>0.55207314027982801</v>
      </c>
      <c r="AF336" s="1">
        <v>9.2678561934458198E-4</v>
      </c>
      <c r="AG336">
        <v>7.2576350018039503E-6</v>
      </c>
      <c r="AH336">
        <v>2.3676912015983498</v>
      </c>
      <c r="AI336">
        <v>0.21255949028687801</v>
      </c>
      <c r="AJ336">
        <v>1340.9263460846</v>
      </c>
      <c r="AK336">
        <v>97</v>
      </c>
      <c r="AL336">
        <v>152098559.22999999</v>
      </c>
      <c r="AM336" s="7">
        <v>1076</v>
      </c>
      <c r="AO336" s="1">
        <f>AA336+AC336*AY336+AF336*AU336</f>
        <v>6.8476887308801717E-3</v>
      </c>
      <c r="AP336" s="5">
        <f t="shared" si="45"/>
        <v>7.9147033370034148</v>
      </c>
      <c r="AQ336" s="3">
        <f t="shared" si="46"/>
        <v>-1.7469112376047504E-3</v>
      </c>
      <c r="AR336" s="15">
        <f t="shared" si="47"/>
        <v>-0.24796915130873309</v>
      </c>
      <c r="AT336" s="15">
        <f>AS335/AT335-1</f>
        <v>0.13423532135975624</v>
      </c>
      <c r="AU336" s="15">
        <v>1</v>
      </c>
      <c r="AY336" s="15">
        <v>1</v>
      </c>
    </row>
    <row r="337" spans="1:51" x14ac:dyDescent="0.25">
      <c r="A337" t="s">
        <v>37</v>
      </c>
      <c r="B337">
        <v>12.105769345007699</v>
      </c>
      <c r="C337">
        <v>6.78292394310468E-3</v>
      </c>
      <c r="D337">
        <v>7.8426174249377096</v>
      </c>
      <c r="E337">
        <v>-26.300530357888999</v>
      </c>
      <c r="F337" s="1">
        <v>0</v>
      </c>
      <c r="G337" s="1">
        <v>0</v>
      </c>
      <c r="H337">
        <v>4.3133056467342303</v>
      </c>
      <c r="I337">
        <v>-90.9623681514975</v>
      </c>
      <c r="J337">
        <v>-80.255544765878</v>
      </c>
      <c r="K337">
        <v>-137.60349993269699</v>
      </c>
      <c r="L337">
        <v>-64.287208230003799</v>
      </c>
      <c r="M337">
        <v>98</v>
      </c>
      <c r="N337">
        <v>92.238542011502304</v>
      </c>
      <c r="O337">
        <v>63.038241822946901</v>
      </c>
      <c r="P337">
        <v>148785.793806275</v>
      </c>
      <c r="Q337">
        <v>188526.10291456699</v>
      </c>
      <c r="R337">
        <v>52.799159374939897</v>
      </c>
      <c r="S337">
        <v>673.91286472322599</v>
      </c>
      <c r="T337">
        <v>0.67580407958981803</v>
      </c>
      <c r="U337" s="1">
        <v>0</v>
      </c>
      <c r="V337">
        <v>0.998061046621329</v>
      </c>
      <c r="W337" s="1">
        <v>0</v>
      </c>
      <c r="X337">
        <v>1.93895337867089E-3</v>
      </c>
      <c r="Y337" s="1">
        <v>0</v>
      </c>
      <c r="Z337" s="1">
        <v>0</v>
      </c>
      <c r="AA337">
        <v>7.97731855354567E-4</v>
      </c>
      <c r="AB337">
        <v>5.7604429502697199E-3</v>
      </c>
      <c r="AC337">
        <v>5.0933808218471197E-3</v>
      </c>
      <c r="AD337">
        <v>2.1645060696577799E-4</v>
      </c>
      <c r="AE337">
        <v>0.52285759354033401</v>
      </c>
      <c r="AF337" s="1">
        <v>8.9484266716403904E-4</v>
      </c>
      <c r="AG337">
        <v>8.2415920987540795E-6</v>
      </c>
      <c r="AH337">
        <v>2.1968356060557701</v>
      </c>
      <c r="AI337">
        <v>0.198250350221747</v>
      </c>
      <c r="AJ337">
        <v>1465.15739071133</v>
      </c>
      <c r="AK337">
        <v>98</v>
      </c>
      <c r="AL337">
        <v>109059986.86</v>
      </c>
      <c r="AM337" s="7">
        <v>733</v>
      </c>
      <c r="AO337" s="1">
        <f>AA337+AC337*AY337+AF337*AU337</f>
        <v>6.7859553443657258E-3</v>
      </c>
      <c r="AP337" s="5">
        <f t="shared" si="45"/>
        <v>7.8459926546587067</v>
      </c>
      <c r="AQ337" s="3">
        <f t="shared" si="46"/>
        <v>3.9094393660147756E-3</v>
      </c>
      <c r="AR337" s="15">
        <f t="shared" si="47"/>
        <v>0.54292386927225444</v>
      </c>
      <c r="AU337" s="15">
        <v>1</v>
      </c>
      <c r="AY337" s="15">
        <v>1</v>
      </c>
    </row>
    <row r="338" spans="1:51" x14ac:dyDescent="0.25">
      <c r="A338" t="s">
        <v>37</v>
      </c>
      <c r="B338">
        <v>21.261859857414802</v>
      </c>
      <c r="C338">
        <v>7.0620785612537399E-3</v>
      </c>
      <c r="D338">
        <v>8.15295958535323</v>
      </c>
      <c r="E338">
        <v>-31.3358368829897</v>
      </c>
      <c r="F338" s="1">
        <v>0</v>
      </c>
      <c r="G338" s="1">
        <v>0</v>
      </c>
      <c r="H338">
        <v>4.3970459105424604</v>
      </c>
      <c r="I338">
        <v>-90.370468251731495</v>
      </c>
      <c r="J338">
        <v>-74.062803329116704</v>
      </c>
      <c r="K338">
        <v>-129.079048177966</v>
      </c>
      <c r="L338">
        <v>-63.213775925739597</v>
      </c>
      <c r="M338">
        <v>99</v>
      </c>
      <c r="N338">
        <v>91.624417139031806</v>
      </c>
      <c r="O338">
        <v>63.176476204033797</v>
      </c>
      <c r="P338">
        <v>146524.656826666</v>
      </c>
      <c r="Q338">
        <v>183126.920197464</v>
      </c>
      <c r="R338">
        <v>52.558571221976301</v>
      </c>
      <c r="S338">
        <v>660.776061531094</v>
      </c>
      <c r="T338">
        <v>0.69861192823739304</v>
      </c>
      <c r="U338" s="1">
        <v>0</v>
      </c>
      <c r="V338">
        <v>1</v>
      </c>
      <c r="W338" s="1">
        <v>0</v>
      </c>
      <c r="X338" s="1">
        <v>0</v>
      </c>
      <c r="Y338" s="1">
        <v>0</v>
      </c>
      <c r="Z338" s="1">
        <v>0</v>
      </c>
      <c r="AA338">
        <v>7.8907129452064997E-4</v>
      </c>
      <c r="AB338">
        <v>5.8792120453465303E-3</v>
      </c>
      <c r="AC338">
        <v>5.1229395965740401E-3</v>
      </c>
      <c r="AD338">
        <v>3.7162643352886202E-4</v>
      </c>
      <c r="AE338">
        <v>0.51930002094754302</v>
      </c>
      <c r="AF338" s="1">
        <v>8.9896859491195302E-4</v>
      </c>
      <c r="AG338">
        <v>2.2191767281863199E-5</v>
      </c>
      <c r="AH338">
        <v>2.1081499546850102</v>
      </c>
      <c r="AI338">
        <v>0.19185230353871899</v>
      </c>
      <c r="AJ338">
        <v>1475.0761013956301</v>
      </c>
      <c r="AK338">
        <v>99</v>
      </c>
      <c r="AL338">
        <v>54946746.310000002</v>
      </c>
      <c r="AM338" s="7">
        <v>375</v>
      </c>
      <c r="AO338" s="1">
        <f>AA338+AC338*AY338+AF338*AU338</f>
        <v>6.8109794860066429E-3</v>
      </c>
      <c r="AP338" s="5">
        <f t="shared" si="45"/>
        <v>7.8738507633329462</v>
      </c>
      <c r="AQ338" s="3">
        <f t="shared" si="46"/>
        <v>1.291213411552081E-2</v>
      </c>
      <c r="AR338" s="15">
        <f t="shared" si="47"/>
        <v>1.7003127816985453</v>
      </c>
      <c r="AU338" s="15">
        <v>1</v>
      </c>
      <c r="AY338" s="15">
        <v>1</v>
      </c>
    </row>
    <row r="339" spans="1:51" x14ac:dyDescent="0.25">
      <c r="A339" t="s">
        <v>37</v>
      </c>
      <c r="B339">
        <v>0.64266590002229895</v>
      </c>
      <c r="C339">
        <v>7.2565043772900798E-3</v>
      </c>
      <c r="D339">
        <v>8.3685406373937301</v>
      </c>
      <c r="E339">
        <v>-42.9662530813182</v>
      </c>
      <c r="F339" s="1">
        <v>0</v>
      </c>
      <c r="G339" s="1">
        <v>0</v>
      </c>
      <c r="H339">
        <v>4.4701059794842699</v>
      </c>
      <c r="I339">
        <v>-90.766187950168003</v>
      </c>
      <c r="J339">
        <v>-69.294970000152006</v>
      </c>
      <c r="K339">
        <v>-122.585656761786</v>
      </c>
      <c r="L339">
        <v>-63.381865358724902</v>
      </c>
      <c r="M339">
        <v>100</v>
      </c>
      <c r="N339">
        <v>90.505658971272496</v>
      </c>
      <c r="O339">
        <v>63.0797740916489</v>
      </c>
      <c r="P339">
        <v>144981.605741935</v>
      </c>
      <c r="Q339">
        <v>187596.836187248</v>
      </c>
      <c r="R339">
        <v>51.970256441283297</v>
      </c>
      <c r="S339">
        <v>658.63715823395796</v>
      </c>
      <c r="T339">
        <v>0.79686766706893197</v>
      </c>
      <c r="U339" s="1">
        <v>0</v>
      </c>
      <c r="V339">
        <v>1</v>
      </c>
      <c r="W339" s="1">
        <v>0</v>
      </c>
      <c r="X339" s="1">
        <v>0</v>
      </c>
      <c r="Y339" s="1">
        <v>0</v>
      </c>
      <c r="Z339" s="1">
        <v>0</v>
      </c>
      <c r="AA339">
        <v>7.9237941971584103E-4</v>
      </c>
      <c r="AB339">
        <v>6.0207486880933898E-3</v>
      </c>
      <c r="AC339">
        <v>5.2085844669649802E-3</v>
      </c>
      <c r="AD339">
        <v>4.1677835947308902E-4</v>
      </c>
      <c r="AE339">
        <v>0.50374677892398501</v>
      </c>
      <c r="AF339" s="1">
        <v>8.7796381679432103E-4</v>
      </c>
      <c r="AG339">
        <v>2.64924813628582E-5</v>
      </c>
      <c r="AH339">
        <v>1.9946506348241899</v>
      </c>
      <c r="AI339">
        <v>0.183219017201356</v>
      </c>
      <c r="AJ339">
        <v>1556.25663563901</v>
      </c>
      <c r="AK339">
        <v>100</v>
      </c>
      <c r="AL339">
        <v>22472148.890000001</v>
      </c>
      <c r="AM339" s="7">
        <v>155</v>
      </c>
      <c r="AO339" s="1">
        <f>AA339+AC339*AY339+AF339*AU339</f>
        <v>6.8789277034751427E-3</v>
      </c>
      <c r="AP339" s="5">
        <f t="shared" si="45"/>
        <v>7.9494551359469812</v>
      </c>
      <c r="AQ339" s="3">
        <f t="shared" si="46"/>
        <v>-6.3417887742950839E-3</v>
      </c>
      <c r="AR339" s="15">
        <f t="shared" si="47"/>
        <v>-0.91915598125509246</v>
      </c>
      <c r="AU339" s="15">
        <v>1</v>
      </c>
      <c r="AY339" s="15">
        <v>1</v>
      </c>
    </row>
    <row r="340" spans="1:51" x14ac:dyDescent="0.25">
      <c r="A340" t="s">
        <v>37</v>
      </c>
      <c r="B340">
        <v>0.38568501527572702</v>
      </c>
      <c r="C340">
        <v>7.6444184778005101E-3</v>
      </c>
      <c r="D340">
        <v>8.7972778954986595</v>
      </c>
      <c r="E340">
        <v>-47.852858093499897</v>
      </c>
      <c r="F340" s="1">
        <v>0</v>
      </c>
      <c r="G340" s="1">
        <v>0</v>
      </c>
      <c r="H340">
        <v>4.5663375725634898</v>
      </c>
      <c r="I340">
        <v>-97.659261688446705</v>
      </c>
      <c r="J340">
        <v>-65.438468353898003</v>
      </c>
      <c r="K340">
        <v>-120.776445858107</v>
      </c>
      <c r="L340">
        <v>-65.083250052710895</v>
      </c>
      <c r="M340">
        <v>101</v>
      </c>
      <c r="N340">
        <v>89.256119833219302</v>
      </c>
      <c r="O340">
        <v>61.3052159643971</v>
      </c>
      <c r="P340">
        <v>122343.078429752</v>
      </c>
      <c r="Q340">
        <v>159635.886337617</v>
      </c>
      <c r="R340">
        <v>51.8410586756629</v>
      </c>
      <c r="S340">
        <v>633.22585268274997</v>
      </c>
      <c r="T340">
        <v>0.88357137934903696</v>
      </c>
      <c r="U340" s="1">
        <v>0</v>
      </c>
      <c r="V340">
        <v>1</v>
      </c>
      <c r="W340" s="1">
        <v>0</v>
      </c>
      <c r="X340" s="1">
        <v>0</v>
      </c>
      <c r="Y340" s="1">
        <v>0</v>
      </c>
      <c r="Z340" s="1">
        <v>0</v>
      </c>
      <c r="AA340">
        <v>8.0527169785966099E-4</v>
      </c>
      <c r="AB340">
        <v>6.2417062850996102E-3</v>
      </c>
      <c r="AC340">
        <v>5.2599032636530003E-3</v>
      </c>
      <c r="AD340">
        <v>5.7527398809125395E-4</v>
      </c>
      <c r="AE340">
        <v>0.54427979687327299</v>
      </c>
      <c r="AF340" s="1">
        <v>9.4147291404384696E-4</v>
      </c>
      <c r="AG340">
        <v>2.22097931580763E-5</v>
      </c>
      <c r="AH340">
        <v>2.1398073049148398</v>
      </c>
      <c r="AI340">
        <v>0.20018271033266999</v>
      </c>
      <c r="AJ340">
        <v>1561.80401004434</v>
      </c>
      <c r="AK340">
        <v>101</v>
      </c>
      <c r="AL340">
        <v>14803512.49</v>
      </c>
      <c r="AM340" s="7">
        <v>121</v>
      </c>
      <c r="AO340" s="1">
        <f>AA340+AC340*AY340+AF340*AU340</f>
        <v>7.0066478755565088E-3</v>
      </c>
      <c r="AP340" s="5">
        <f t="shared" si="45"/>
        <v>8.0914124398904104</v>
      </c>
      <c r="AQ340" s="3">
        <f t="shared" si="46"/>
        <v>-6.6846741386685938E-3</v>
      </c>
      <c r="AR340" s="15">
        <f t="shared" si="47"/>
        <v>-0.9523340309073467</v>
      </c>
      <c r="AU340" s="15">
        <v>1</v>
      </c>
      <c r="AY340" s="15">
        <v>1</v>
      </c>
    </row>
    <row r="341" spans="1:51" x14ac:dyDescent="0.25">
      <c r="A341" t="s">
        <v>37</v>
      </c>
      <c r="B341">
        <v>0.65594098489619701</v>
      </c>
      <c r="C341">
        <v>8.8683661534067707E-3</v>
      </c>
      <c r="D341">
        <v>10.1380057694772</v>
      </c>
      <c r="E341">
        <v>-62.279753335597903</v>
      </c>
      <c r="F341" s="1">
        <v>0</v>
      </c>
      <c r="G341" s="1">
        <v>0</v>
      </c>
      <c r="H341">
        <v>4.5187714311502303</v>
      </c>
      <c r="I341">
        <v>-102.987685621843</v>
      </c>
      <c r="J341">
        <v>-60.155534705629798</v>
      </c>
      <c r="K341">
        <v>-117.722448991451</v>
      </c>
      <c r="L341">
        <v>-66.873381811198996</v>
      </c>
      <c r="M341">
        <v>106</v>
      </c>
      <c r="N341">
        <v>89.794424632973701</v>
      </c>
      <c r="O341">
        <v>60.452823507460899</v>
      </c>
      <c r="P341">
        <v>109932.32859999999</v>
      </c>
      <c r="Q341">
        <v>135532.02270614399</v>
      </c>
      <c r="R341">
        <v>51.3207937633006</v>
      </c>
      <c r="S341">
        <v>612.68109876096901</v>
      </c>
      <c r="T341">
        <v>0.82397285360514005</v>
      </c>
      <c r="U341" s="1">
        <v>0</v>
      </c>
      <c r="V341">
        <v>1</v>
      </c>
      <c r="W341" s="1">
        <v>0</v>
      </c>
      <c r="X341" s="1">
        <v>0</v>
      </c>
      <c r="Y341" s="1">
        <v>0</v>
      </c>
      <c r="Z341" s="1">
        <v>0</v>
      </c>
      <c r="AA341">
        <v>8.6012419492956997E-4</v>
      </c>
      <c r="AB341">
        <v>7.1916553404744697E-3</v>
      </c>
      <c r="AC341">
        <v>5.8696684887693902E-3</v>
      </c>
      <c r="AD341">
        <v>8.1379107439852696E-4</v>
      </c>
      <c r="AE341">
        <v>0.58472127032051602</v>
      </c>
      <c r="AF341">
        <v>1.0074552744065901E-3</v>
      </c>
      <c r="AG341">
        <v>2.7060923248923102E-6</v>
      </c>
      <c r="AH341">
        <v>2.1894377993942098</v>
      </c>
      <c r="AI341">
        <v>0.21764064807525799</v>
      </c>
      <c r="AJ341">
        <v>1007.9712174896</v>
      </c>
      <c r="AK341">
        <v>106</v>
      </c>
      <c r="AL341">
        <v>10993232.859999999</v>
      </c>
      <c r="AM341" s="7">
        <v>100</v>
      </c>
      <c r="AO341" s="1">
        <f>AA341+AC341*AY341+AF341*AU341</f>
        <v>7.7372479581055507E-3</v>
      </c>
      <c r="AP341" s="5">
        <f t="shared" si="45"/>
        <v>8.8996034764478935</v>
      </c>
      <c r="AQ341" s="3">
        <f t="shared" si="46"/>
        <v>-7.1889802020188107E-3</v>
      </c>
      <c r="AR341" s="15">
        <f t="shared" si="47"/>
        <v>-0.92629548196927047</v>
      </c>
      <c r="AU341" s="15">
        <v>1</v>
      </c>
      <c r="AY341" s="15">
        <v>1</v>
      </c>
    </row>
    <row r="342" spans="1:51" x14ac:dyDescent="0.25">
      <c r="A342" t="s">
        <v>37</v>
      </c>
      <c r="B342">
        <v>0.89844898568013298</v>
      </c>
      <c r="C342">
        <v>8.7842201006065896E-3</v>
      </c>
      <c r="D342">
        <v>10.0464127216907</v>
      </c>
      <c r="E342">
        <v>-66.170534126168604</v>
      </c>
      <c r="F342" s="1">
        <v>0</v>
      </c>
      <c r="G342" s="1">
        <v>0</v>
      </c>
      <c r="H342">
        <v>4.4767870891429302</v>
      </c>
      <c r="I342">
        <v>-105.129116418035</v>
      </c>
      <c r="J342">
        <v>-65.063112282505898</v>
      </c>
      <c r="K342">
        <v>-124.04207438968599</v>
      </c>
      <c r="L342">
        <v>-69.185976779679905</v>
      </c>
      <c r="M342">
        <v>107</v>
      </c>
      <c r="N342">
        <v>89.795497952317803</v>
      </c>
      <c r="O342">
        <v>59.846777709986803</v>
      </c>
      <c r="P342">
        <v>109777.04490566</v>
      </c>
      <c r="Q342">
        <v>142148.314525672</v>
      </c>
      <c r="R342">
        <v>51.2464618896216</v>
      </c>
      <c r="S342">
        <v>615.97361042786497</v>
      </c>
      <c r="T342">
        <v>0.84434683545502098</v>
      </c>
      <c r="U342" s="1">
        <v>0</v>
      </c>
      <c r="V342">
        <v>1</v>
      </c>
      <c r="W342" s="1">
        <v>0</v>
      </c>
      <c r="X342" s="1">
        <v>0</v>
      </c>
      <c r="Y342" s="1">
        <v>0</v>
      </c>
      <c r="Z342" s="1">
        <v>0</v>
      </c>
      <c r="AA342">
        <v>8.7667613925150904E-4</v>
      </c>
      <c r="AB342">
        <v>7.1667169920826704E-3</v>
      </c>
      <c r="AC342">
        <v>5.9305659531517603E-3</v>
      </c>
      <c r="AD342">
        <v>7.4039742511264697E-4</v>
      </c>
      <c r="AE342">
        <v>0.59871651840217599</v>
      </c>
      <c r="AF342" s="1">
        <v>9.991480981025899E-4</v>
      </c>
      <c r="AG342" s="1">
        <v>0</v>
      </c>
      <c r="AH342">
        <v>2.2226064398133301</v>
      </c>
      <c r="AI342">
        <v>0.223455248798898</v>
      </c>
      <c r="AJ342">
        <v>828.15252969675998</v>
      </c>
      <c r="AK342">
        <v>107</v>
      </c>
      <c r="AL342">
        <v>11636366.76</v>
      </c>
      <c r="AM342" s="7">
        <v>106</v>
      </c>
      <c r="AO342" s="1">
        <f>AA342+AC342*AY342+AF342*AU342</f>
        <v>7.8063901905058592E-3</v>
      </c>
      <c r="AP342" s="5">
        <f t="shared" si="45"/>
        <v>8.9757502990949973</v>
      </c>
      <c r="AQ342" s="3">
        <f t="shared" si="46"/>
        <v>-7.0545817924636284E-3</v>
      </c>
      <c r="AR342" s="15">
        <f t="shared" si="47"/>
        <v>-0.89990263145235649</v>
      </c>
      <c r="AU342" s="15">
        <v>1</v>
      </c>
      <c r="AY342" s="15">
        <v>1</v>
      </c>
    </row>
    <row r="343" spans="1:51" x14ac:dyDescent="0.25">
      <c r="A343" t="s">
        <v>37</v>
      </c>
      <c r="B343">
        <v>1.0013839563860001</v>
      </c>
      <c r="C343">
        <v>9.0243620914033807E-3</v>
      </c>
      <c r="D343">
        <v>10.3075813591737</v>
      </c>
      <c r="E343">
        <v>-59.607817783580501</v>
      </c>
      <c r="F343" s="1">
        <v>0</v>
      </c>
      <c r="G343" s="1">
        <v>0</v>
      </c>
      <c r="H343">
        <v>4.5552441759069504</v>
      </c>
      <c r="I343">
        <v>-105.45595980145001</v>
      </c>
      <c r="J343">
        <v>-61.345234036045902</v>
      </c>
      <c r="K343">
        <v>-120.977294387434</v>
      </c>
      <c r="L343">
        <v>-68.419698624974302</v>
      </c>
      <c r="M343">
        <v>108</v>
      </c>
      <c r="N343">
        <v>89.386218067879</v>
      </c>
      <c r="O343">
        <v>58.777167457232501</v>
      </c>
      <c r="P343">
        <v>107086.745691056</v>
      </c>
      <c r="Q343">
        <v>126482.65541691599</v>
      </c>
      <c r="R343">
        <v>51.008665376708201</v>
      </c>
      <c r="S343">
        <v>609.72955646886601</v>
      </c>
      <c r="T343">
        <v>0.79412725890913005</v>
      </c>
      <c r="U343" s="1">
        <v>0</v>
      </c>
      <c r="V343">
        <v>1</v>
      </c>
      <c r="W343" s="1">
        <v>0</v>
      </c>
      <c r="X343" s="1">
        <v>0</v>
      </c>
      <c r="Y343" s="1">
        <v>0</v>
      </c>
      <c r="Z343" s="1">
        <v>0</v>
      </c>
      <c r="AA343">
        <v>8.9338368461500497E-4</v>
      </c>
      <c r="AB343">
        <v>7.2875628381813802E-3</v>
      </c>
      <c r="AC343">
        <v>5.8706259943560003E-3</v>
      </c>
      <c r="AD343">
        <v>8.3014451943673505E-4</v>
      </c>
      <c r="AE343">
        <v>0.61437922990178395</v>
      </c>
      <c r="AF343">
        <v>1.0319710661490899E-3</v>
      </c>
      <c r="AG343">
        <v>1.3051275809966099E-5</v>
      </c>
      <c r="AH343">
        <v>2.32143707493552</v>
      </c>
      <c r="AI343">
        <v>0.23667314245742399</v>
      </c>
      <c r="AJ343">
        <v>972.88532339393396</v>
      </c>
      <c r="AK343">
        <v>108</v>
      </c>
      <c r="AL343">
        <v>13171669.720000001</v>
      </c>
      <c r="AM343" s="7">
        <v>123</v>
      </c>
      <c r="AO343" s="1">
        <f>AA343+AC343*AY343+AF343*AU343</f>
        <v>7.7959807451200951E-3</v>
      </c>
      <c r="AP343" s="5">
        <f t="shared" si="45"/>
        <v>8.9642900362314482</v>
      </c>
      <c r="AQ343" s="3">
        <f t="shared" si="46"/>
        <v>-6.9576394073555918E-3</v>
      </c>
      <c r="AR343" s="15">
        <f t="shared" si="47"/>
        <v>-0.88829188342426968</v>
      </c>
      <c r="AU343" s="15">
        <v>1</v>
      </c>
      <c r="AY343" s="15">
        <v>1</v>
      </c>
    </row>
    <row r="344" spans="1:51" x14ac:dyDescent="0.25">
      <c r="A344" t="s">
        <v>37</v>
      </c>
      <c r="B344">
        <v>0.414599539078019</v>
      </c>
      <c r="C344">
        <v>8.97903469049126E-3</v>
      </c>
      <c r="D344">
        <v>10.258338407237</v>
      </c>
      <c r="E344">
        <v>-51.074864107508098</v>
      </c>
      <c r="F344" s="1">
        <v>0</v>
      </c>
      <c r="G344" s="1">
        <v>0</v>
      </c>
      <c r="H344">
        <v>4.6491703157098101</v>
      </c>
      <c r="I344">
        <v>-105.519168210407</v>
      </c>
      <c r="J344">
        <v>-57.135619686538298</v>
      </c>
      <c r="K344">
        <v>-113.16190641887501</v>
      </c>
      <c r="L344">
        <v>-68.598417988547894</v>
      </c>
      <c r="M344">
        <v>109</v>
      </c>
      <c r="N344">
        <v>89.303851600962503</v>
      </c>
      <c r="O344">
        <v>59.643799240681702</v>
      </c>
      <c r="P344">
        <v>107464.227819548</v>
      </c>
      <c r="Q344">
        <v>123693.232308848</v>
      </c>
      <c r="R344">
        <v>51.126585987630897</v>
      </c>
      <c r="S344">
        <v>602.21001944182501</v>
      </c>
      <c r="T344">
        <v>0.77829908330467801</v>
      </c>
      <c r="U344" s="1">
        <v>0</v>
      </c>
      <c r="V344">
        <v>1</v>
      </c>
      <c r="W344" s="1">
        <v>0</v>
      </c>
      <c r="X344" s="1">
        <v>0</v>
      </c>
      <c r="Y344" s="1">
        <v>0</v>
      </c>
      <c r="Z344" s="1">
        <v>0</v>
      </c>
      <c r="AA344">
        <v>8.8199481133244804E-4</v>
      </c>
      <c r="AB344">
        <v>7.21804565856176E-3</v>
      </c>
      <c r="AC344">
        <v>5.7785277403717304E-3</v>
      </c>
      <c r="AD344">
        <v>8.5880290519230098E-4</v>
      </c>
      <c r="AE344">
        <v>0.59466349851961098</v>
      </c>
      <c r="AF344" s="1">
        <v>9.9366182582437293E-4</v>
      </c>
      <c r="AG344">
        <v>1.9876689540676799E-5</v>
      </c>
      <c r="AH344">
        <v>2.1761376355464801</v>
      </c>
      <c r="AI344">
        <v>0.22326838082091299</v>
      </c>
      <c r="AJ344">
        <v>1196.44616219216</v>
      </c>
      <c r="AK344">
        <v>109</v>
      </c>
      <c r="AL344">
        <v>14292742.300000001</v>
      </c>
      <c r="AM344" s="7">
        <v>133</v>
      </c>
      <c r="AO344" s="1">
        <f>AA344+AC344*AY344+AF344*AU344</f>
        <v>7.6541843775285515E-3</v>
      </c>
      <c r="AP344" s="5">
        <f t="shared" si="45"/>
        <v>8.8080477660757559</v>
      </c>
      <c r="AQ344" s="3">
        <f t="shared" si="46"/>
        <v>-7.3080264823908517E-3</v>
      </c>
      <c r="AR344" s="15">
        <f t="shared" si="47"/>
        <v>-0.95292946290835845</v>
      </c>
      <c r="AS344">
        <f>SUMPRODUCT(AL333:AL344,B333:B344)/SUM(AL333:AL344)</f>
        <v>9.1076920330343487</v>
      </c>
      <c r="AT344">
        <f>SUMPRODUCT(AP333:AP344,AL333:AL344)/SUM(AL333:AL344)</f>
        <v>8.1634195195603994</v>
      </c>
      <c r="AU344" s="15">
        <v>1</v>
      </c>
      <c r="AY344" s="15">
        <v>1</v>
      </c>
    </row>
    <row r="345" spans="1:51" x14ac:dyDescent="0.25">
      <c r="A345" t="s">
        <v>37</v>
      </c>
      <c r="B345">
        <v>8.5991389763862802</v>
      </c>
      <c r="C345">
        <v>8.3313704587566206E-3</v>
      </c>
      <c r="D345">
        <v>9.5520142530386192</v>
      </c>
      <c r="E345">
        <v>-54.970749900159603</v>
      </c>
      <c r="F345" s="1">
        <v>0</v>
      </c>
      <c r="G345" s="1">
        <v>0</v>
      </c>
      <c r="H345">
        <v>4.59045013269278</v>
      </c>
      <c r="I345">
        <v>-107.176741636974</v>
      </c>
      <c r="J345">
        <v>-62.273664897714397</v>
      </c>
      <c r="K345">
        <v>-121.531686020859</v>
      </c>
      <c r="L345">
        <v>-69.113281301346902</v>
      </c>
      <c r="M345">
        <v>112</v>
      </c>
      <c r="N345">
        <v>90.328107219780506</v>
      </c>
      <c r="O345">
        <v>58.519571500241199</v>
      </c>
      <c r="P345">
        <v>103746.10274074</v>
      </c>
      <c r="Q345">
        <v>130481.838379869</v>
      </c>
      <c r="R345">
        <v>51.479232565364001</v>
      </c>
      <c r="S345">
        <v>614.48216908620202</v>
      </c>
      <c r="T345">
        <v>0.76028959294340204</v>
      </c>
      <c r="U345" s="1">
        <v>0</v>
      </c>
      <c r="V345">
        <v>1</v>
      </c>
      <c r="W345" s="1">
        <v>0</v>
      </c>
      <c r="X345" s="1">
        <v>0</v>
      </c>
      <c r="Y345" s="1">
        <v>0</v>
      </c>
      <c r="Z345" s="1">
        <v>0</v>
      </c>
      <c r="AA345">
        <v>9.3312062162857702E-4</v>
      </c>
      <c r="AB345">
        <v>6.6068068779979797E-3</v>
      </c>
      <c r="AC345">
        <v>5.2896962413695597E-3</v>
      </c>
      <c r="AD345">
        <v>7.7960370068534701E-4</v>
      </c>
      <c r="AE345">
        <v>0.62965956026450998</v>
      </c>
      <c r="AF345">
        <v>1.04005837905449E-3</v>
      </c>
      <c r="AG345">
        <v>1.18390919885671E-5</v>
      </c>
      <c r="AH345">
        <v>2.3374392087012499</v>
      </c>
      <c r="AI345">
        <v>0.249410365078922</v>
      </c>
      <c r="AJ345">
        <v>1022.30143801027</v>
      </c>
      <c r="AK345">
        <v>112</v>
      </c>
      <c r="AL345">
        <v>14005723.869999999</v>
      </c>
      <c r="AM345" s="7">
        <v>135</v>
      </c>
      <c r="AO345" s="1">
        <f>AA345+AC345*AY345+AF345*AU345</f>
        <v>7.2628752420526264E-3</v>
      </c>
      <c r="AP345" s="5">
        <f t="shared" si="45"/>
        <v>8.3755968532304372</v>
      </c>
      <c r="AQ345" s="3">
        <f t="shared" si="46"/>
        <v>2.0206326009739387E-4</v>
      </c>
      <c r="AR345" s="15">
        <f t="shared" si="47"/>
        <v>2.668969472541205E-2</v>
      </c>
      <c r="AU345" s="15">
        <v>1</v>
      </c>
      <c r="AY345" s="15">
        <v>1</v>
      </c>
    </row>
    <row r="346" spans="1:51" x14ac:dyDescent="0.25">
      <c r="A346" t="s">
        <v>37</v>
      </c>
      <c r="B346">
        <v>10.7983316508163</v>
      </c>
      <c r="C346">
        <v>7.6052947791682701E-3</v>
      </c>
      <c r="D346">
        <v>8.7541204422547594</v>
      </c>
      <c r="E346">
        <v>-47.9042652683409</v>
      </c>
      <c r="F346" s="1">
        <v>0</v>
      </c>
      <c r="G346" s="1">
        <v>0</v>
      </c>
      <c r="H346">
        <v>4.5931169242494798</v>
      </c>
      <c r="I346">
        <v>-100.52968827813901</v>
      </c>
      <c r="J346">
        <v>-68.673225284596796</v>
      </c>
      <c r="K346">
        <v>-124.310707018889</v>
      </c>
      <c r="L346">
        <v>-67.890247854902299</v>
      </c>
      <c r="M346">
        <v>113</v>
      </c>
      <c r="N346">
        <v>91.526310874267296</v>
      </c>
      <c r="O346">
        <v>61.6411322119286</v>
      </c>
      <c r="P346">
        <v>120551.218888888</v>
      </c>
      <c r="Q346">
        <v>152629.91829638201</v>
      </c>
      <c r="R346">
        <v>51.965729930709799</v>
      </c>
      <c r="S346">
        <v>635.89619037720001</v>
      </c>
      <c r="T346">
        <v>0.72767289412043901</v>
      </c>
      <c r="U346" s="1">
        <v>0</v>
      </c>
      <c r="V346">
        <v>1</v>
      </c>
      <c r="W346" s="1">
        <v>0</v>
      </c>
      <c r="X346" s="1">
        <v>0</v>
      </c>
      <c r="Y346" s="1">
        <v>0</v>
      </c>
      <c r="Z346" s="1">
        <v>0</v>
      </c>
      <c r="AA346">
        <v>9.0776081140001897E-4</v>
      </c>
      <c r="AB346">
        <v>6.1274640024422504E-3</v>
      </c>
      <c r="AC346">
        <v>5.0761713183745697E-3</v>
      </c>
      <c r="AD346">
        <v>5.6138700427184102E-4</v>
      </c>
      <c r="AE346">
        <v>0.526176618181456</v>
      </c>
      <c r="AF346" s="1">
        <v>8.6761884659738401E-4</v>
      </c>
      <c r="AG346">
        <v>8.6319980495879405E-6</v>
      </c>
      <c r="AH346">
        <v>1.96691010876595</v>
      </c>
      <c r="AI346">
        <v>0.21133644722404099</v>
      </c>
      <c r="AJ346">
        <v>1544.0343724782399</v>
      </c>
      <c r="AK346">
        <v>113</v>
      </c>
      <c r="AL346">
        <v>22784180.370000001</v>
      </c>
      <c r="AM346" s="7">
        <v>189</v>
      </c>
      <c r="AO346" s="1">
        <f>AA346+AC346*AY346+AF346*AU346</f>
        <v>6.8515509763719725E-3</v>
      </c>
      <c r="AP346" s="5">
        <f t="shared" si="45"/>
        <v>7.9190005439180533</v>
      </c>
      <c r="AQ346" s="3">
        <f t="shared" si="46"/>
        <v>2.6257901680481425E-3</v>
      </c>
      <c r="AR346" s="15">
        <f t="shared" si="47"/>
        <v>0.3635977912780457</v>
      </c>
      <c r="AU346" s="15">
        <v>1</v>
      </c>
      <c r="AY346" s="15">
        <v>1</v>
      </c>
    </row>
    <row r="347" spans="1:51" x14ac:dyDescent="0.25">
      <c r="A347" t="s">
        <v>37</v>
      </c>
      <c r="B347">
        <v>35.9280472654332</v>
      </c>
      <c r="C347">
        <v>7.1566425208098496E-3</v>
      </c>
      <c r="D347">
        <v>8.2578709395183498</v>
      </c>
      <c r="E347">
        <v>-43.768512313612597</v>
      </c>
      <c r="F347" s="1">
        <v>0</v>
      </c>
      <c r="G347" s="1">
        <v>0</v>
      </c>
      <c r="H347">
        <v>4.5734722597242303</v>
      </c>
      <c r="I347">
        <v>-96.748938462244297</v>
      </c>
      <c r="J347">
        <v>-76.260565786421694</v>
      </c>
      <c r="K347">
        <v>-122.404843758239</v>
      </c>
      <c r="L347">
        <v>-66.848951321762797</v>
      </c>
      <c r="M347">
        <v>114</v>
      </c>
      <c r="N347">
        <v>92.459904743464605</v>
      </c>
      <c r="O347">
        <v>64.450555988322705</v>
      </c>
      <c r="P347">
        <v>132860.94167883199</v>
      </c>
      <c r="Q347">
        <v>169830.102139878</v>
      </c>
      <c r="R347">
        <v>52.67807022881</v>
      </c>
      <c r="S347">
        <v>649.07434910565098</v>
      </c>
      <c r="T347">
        <v>0.72788211321332497</v>
      </c>
      <c r="U347" s="1">
        <v>0</v>
      </c>
      <c r="V347">
        <v>1</v>
      </c>
      <c r="W347" s="1">
        <v>0</v>
      </c>
      <c r="X347" s="1">
        <v>0</v>
      </c>
      <c r="Y347" s="1">
        <v>0</v>
      </c>
      <c r="Z347" s="1">
        <v>0</v>
      </c>
      <c r="AA347">
        <v>8.7833728585359305E-4</v>
      </c>
      <c r="AB347">
        <v>5.9041599470470701E-3</v>
      </c>
      <c r="AC347">
        <v>5.0400059974636396E-3</v>
      </c>
      <c r="AD347">
        <v>3.7061116049490498E-4</v>
      </c>
      <c r="AE347">
        <v>0.44349810504964998</v>
      </c>
      <c r="AF347" s="1">
        <v>7.2547862228935296E-4</v>
      </c>
      <c r="AG347">
        <v>3.5096398174450198E-6</v>
      </c>
      <c r="AH347">
        <v>1.5976854321761</v>
      </c>
      <c r="AI347">
        <v>0.172071635311317</v>
      </c>
      <c r="AJ347">
        <v>1959.01126232242</v>
      </c>
      <c r="AK347">
        <v>114</v>
      </c>
      <c r="AL347">
        <v>18201949.010000002</v>
      </c>
      <c r="AM347" s="7">
        <v>137</v>
      </c>
      <c r="AO347" s="1">
        <f>AA347+AC347*AY347+AF347*AU347</f>
        <v>6.6438219056065857E-3</v>
      </c>
      <c r="AP347" s="5">
        <f t="shared" si="45"/>
        <v>7.6876161574140127</v>
      </c>
      <c r="AQ347" s="3">
        <f t="shared" si="46"/>
        <v>2.9773472452317595E-2</v>
      </c>
      <c r="AR347" s="15">
        <f t="shared" si="47"/>
        <v>3.6734965078587898</v>
      </c>
      <c r="AS347">
        <f>SUMPRODUCT(AL282:AL347,B282:B347)/SUM(AL282:AL347)</f>
        <v>8.3127668995969941</v>
      </c>
      <c r="AT347">
        <f>SUMPRODUCT(AP282:AP347,AL282:AL347)/SUM(AL282:AL347)</f>
        <v>8.164050553705227</v>
      </c>
      <c r="AU347" s="15">
        <v>1</v>
      </c>
      <c r="AY347" s="15">
        <v>1</v>
      </c>
    </row>
    <row r="348" spans="1:51" x14ac:dyDescent="0.25">
      <c r="AO348" s="1"/>
      <c r="AP348" s="5"/>
      <c r="AQ348" s="3"/>
      <c r="AR348" s="15"/>
      <c r="AT348" s="15">
        <f>AS347/AT347-1</f>
        <v>1.8216000123158604E-2</v>
      </c>
      <c r="AU348" s="15"/>
    </row>
    <row r="349" spans="1:51" x14ac:dyDescent="0.25">
      <c r="AO349" t="s">
        <v>226</v>
      </c>
      <c r="AP349" t="s">
        <v>67</v>
      </c>
      <c r="AQ349" t="s">
        <v>368</v>
      </c>
      <c r="AR349" t="s">
        <v>361</v>
      </c>
    </row>
    <row r="350" spans="1:51" x14ac:dyDescent="0.25">
      <c r="A350" t="s">
        <v>0</v>
      </c>
      <c r="B350" t="s">
        <v>1</v>
      </c>
      <c r="C350" t="s">
        <v>2</v>
      </c>
      <c r="D350" t="s">
        <v>3</v>
      </c>
      <c r="E350" t="s">
        <v>5</v>
      </c>
      <c r="F350" t="s">
        <v>6</v>
      </c>
      <c r="G350" t="s">
        <v>208</v>
      </c>
      <c r="H350" t="s">
        <v>7</v>
      </c>
      <c r="I350" t="s">
        <v>8</v>
      </c>
      <c r="J350" t="s">
        <v>134</v>
      </c>
      <c r="K350" t="s">
        <v>143</v>
      </c>
      <c r="L350" t="s">
        <v>9</v>
      </c>
      <c r="M350" t="s">
        <v>10</v>
      </c>
      <c r="N350" t="s">
        <v>11</v>
      </c>
      <c r="O350" t="s">
        <v>13</v>
      </c>
      <c r="P350" t="s">
        <v>14</v>
      </c>
      <c r="Q350" t="s">
        <v>15</v>
      </c>
      <c r="R350" t="s">
        <v>16</v>
      </c>
      <c r="S350" t="s">
        <v>17</v>
      </c>
      <c r="T350" t="s">
        <v>18</v>
      </c>
      <c r="U350" t="s">
        <v>20</v>
      </c>
      <c r="V350" t="s">
        <v>21</v>
      </c>
      <c r="W350" t="s">
        <v>22</v>
      </c>
      <c r="X350" t="s">
        <v>23</v>
      </c>
      <c r="Y350" t="s">
        <v>24</v>
      </c>
      <c r="Z350" t="s">
        <v>25</v>
      </c>
      <c r="AA350" t="s">
        <v>26</v>
      </c>
      <c r="AB350" t="s">
        <v>27</v>
      </c>
      <c r="AC350" t="s">
        <v>263</v>
      </c>
      <c r="AD350" t="s">
        <v>29</v>
      </c>
      <c r="AE350" t="s">
        <v>326</v>
      </c>
      <c r="AF350" t="s">
        <v>233</v>
      </c>
      <c r="AG350" t="s">
        <v>30</v>
      </c>
      <c r="AH350" t="s">
        <v>31</v>
      </c>
      <c r="AI350" t="s">
        <v>32</v>
      </c>
      <c r="AJ350" t="s">
        <v>33</v>
      </c>
      <c r="AK350" t="s">
        <v>34</v>
      </c>
      <c r="AL350" t="s">
        <v>35</v>
      </c>
      <c r="AM350" s="7" t="s">
        <v>36</v>
      </c>
      <c r="AO350" s="15">
        <v>1</v>
      </c>
      <c r="AP350" s="15">
        <v>1</v>
      </c>
    </row>
    <row r="351" spans="1:51" x14ac:dyDescent="0.25">
      <c r="A351" t="s">
        <v>37</v>
      </c>
      <c r="B351">
        <v>0.306750259667043</v>
      </c>
      <c r="C351">
        <v>6.0934225013211296E-4</v>
      </c>
      <c r="D351">
        <v>0.72876510413365503</v>
      </c>
      <c r="E351">
        <v>-82.294010877058298</v>
      </c>
      <c r="F351" s="1">
        <v>0</v>
      </c>
      <c r="G351" s="1">
        <v>0</v>
      </c>
      <c r="H351">
        <v>4.0162260422007696</v>
      </c>
      <c r="I351">
        <v>-78.912078142863393</v>
      </c>
      <c r="J351">
        <v>-158.53526916975099</v>
      </c>
      <c r="K351">
        <v>-78.960475804205402</v>
      </c>
      <c r="L351">
        <v>-59.594335877594403</v>
      </c>
      <c r="M351">
        <v>2</v>
      </c>
      <c r="N351">
        <v>96.849193484156203</v>
      </c>
      <c r="O351">
        <v>95.230900252795493</v>
      </c>
      <c r="P351">
        <v>206714.10399999999</v>
      </c>
      <c r="Q351">
        <v>224553.862832315</v>
      </c>
      <c r="R351">
        <v>84.423288461245903</v>
      </c>
      <c r="S351">
        <v>686.70091656929196</v>
      </c>
      <c r="T351">
        <v>0.68019808072699195</v>
      </c>
      <c r="U351">
        <v>0.15070201305664099</v>
      </c>
      <c r="V351" s="1">
        <v>0</v>
      </c>
      <c r="W351">
        <v>0.22175206390367999</v>
      </c>
      <c r="X351">
        <v>0.62754592303967804</v>
      </c>
      <c r="Y351" s="1">
        <v>0</v>
      </c>
      <c r="Z351" s="1">
        <v>0</v>
      </c>
      <c r="AA351">
        <v>2.6557952460582899E-4</v>
      </c>
      <c r="AB351">
        <v>3.4376275370093701E-4</v>
      </c>
      <c r="AC351" s="1">
        <v>3.4634877137729397E-4</v>
      </c>
      <c r="AD351" s="1">
        <v>0</v>
      </c>
      <c r="AE351" s="1">
        <v>4.7346471153221302E-4</v>
      </c>
      <c r="AF351" s="1">
        <v>2.1305912018949599E-6</v>
      </c>
      <c r="AG351" s="1">
        <v>0</v>
      </c>
      <c r="AH351">
        <v>5.8101610839955198</v>
      </c>
      <c r="AI351">
        <v>9.4551032864020907E-3</v>
      </c>
      <c r="AJ351">
        <v>1.99809459921515</v>
      </c>
      <c r="AK351">
        <v>2</v>
      </c>
      <c r="AL351">
        <v>10335705.199999999</v>
      </c>
      <c r="AM351" s="7">
        <v>50</v>
      </c>
      <c r="AO351" s="1">
        <f>AA351+AC351*AY351+AF351*AU351</f>
        <v>6.1192829598312297E-4</v>
      </c>
      <c r="AP351" s="5">
        <f>100*(1-(1-AO351)^12)</f>
        <v>0.73184757815364376</v>
      </c>
      <c r="AQ351" s="3">
        <f>(1-(1-B351/100)^(1/12))- AO351</f>
        <v>-3.5594298029607678E-4</v>
      </c>
      <c r="AR351" s="15">
        <f>B351/AP351-1</f>
        <v>-0.58085499108853511</v>
      </c>
      <c r="AU351" s="15">
        <v>0</v>
      </c>
      <c r="AY351" s="15">
        <v>1</v>
      </c>
    </row>
    <row r="352" spans="1:51" x14ac:dyDescent="0.25">
      <c r="A352" t="s">
        <v>37</v>
      </c>
      <c r="B352">
        <v>0.22426746745312001</v>
      </c>
      <c r="C352">
        <v>8.8125346728693595E-4</v>
      </c>
      <c r="D352">
        <v>1.05239357682657</v>
      </c>
      <c r="E352">
        <v>-92.892370261374396</v>
      </c>
      <c r="F352" s="1">
        <v>0</v>
      </c>
      <c r="G352" s="1">
        <v>0</v>
      </c>
      <c r="H352">
        <v>3.8569058925433102</v>
      </c>
      <c r="I352">
        <v>-79.973222355673698</v>
      </c>
      <c r="J352">
        <v>-147.39838479027</v>
      </c>
      <c r="K352">
        <v>-80.617118624692495</v>
      </c>
      <c r="L352">
        <v>-62.271325564497801</v>
      </c>
      <c r="M352">
        <v>3</v>
      </c>
      <c r="N352">
        <v>97.339017142834706</v>
      </c>
      <c r="O352">
        <v>94.819247871094305</v>
      </c>
      <c r="P352">
        <v>225562.70581081</v>
      </c>
      <c r="Q352">
        <v>242900.01461120299</v>
      </c>
      <c r="R352">
        <v>84.358988852948599</v>
      </c>
      <c r="S352">
        <v>696.52326551373301</v>
      </c>
      <c r="T352">
        <v>0.73717803106519497</v>
      </c>
      <c r="U352">
        <v>0.14578400723174401</v>
      </c>
      <c r="V352" s="1">
        <v>0</v>
      </c>
      <c r="W352">
        <v>0.36193785252703098</v>
      </c>
      <c r="X352">
        <v>0.49227814024122402</v>
      </c>
      <c r="Y352" s="1">
        <v>0</v>
      </c>
      <c r="Z352" s="1">
        <v>0</v>
      </c>
      <c r="AA352">
        <v>2.6696124824694901E-4</v>
      </c>
      <c r="AB352">
        <v>6.14292161065228E-4</v>
      </c>
      <c r="AC352" s="1">
        <v>3.6889374394701398E-4</v>
      </c>
      <c r="AD352" s="1">
        <v>0</v>
      </c>
      <c r="AE352">
        <v>0</v>
      </c>
      <c r="AF352">
        <v>0</v>
      </c>
      <c r="AG352" s="1">
        <v>0</v>
      </c>
      <c r="AH352">
        <v>5.8899119552031598</v>
      </c>
      <c r="AI352">
        <v>1.4407743278996601E-2</v>
      </c>
      <c r="AJ352">
        <v>2.9153511284852298</v>
      </c>
      <c r="AK352">
        <v>3</v>
      </c>
      <c r="AL352">
        <v>16691640.23</v>
      </c>
      <c r="AM352" s="7">
        <v>74</v>
      </c>
      <c r="AO352" s="1">
        <f t="shared" ref="AO352:AO415" si="48">AA352+AC352*AY352+AF352*AU352</f>
        <v>6.3585499219396299E-4</v>
      </c>
      <c r="AP352" s="5">
        <f t="shared" ref="AP352:AP415" si="49">100*(1-(1-AO352)^12)</f>
        <v>0.76036318201775366</v>
      </c>
      <c r="AQ352" s="3">
        <f t="shared" ref="AQ352:AQ415" si="50">(1-(1-B352/100)^(1/12))- AO352</f>
        <v>-4.4877305789978758E-4</v>
      </c>
      <c r="AR352" s="15">
        <f t="shared" ref="AR352:AR415" si="51">B352/AP352-1</f>
        <v>-0.70505217407030685</v>
      </c>
      <c r="AU352" s="15">
        <v>0</v>
      </c>
      <c r="AY352" s="15">
        <v>1</v>
      </c>
    </row>
    <row r="353" spans="1:51" x14ac:dyDescent="0.25">
      <c r="A353" t="s">
        <v>37</v>
      </c>
      <c r="B353">
        <v>0.23837588019563999</v>
      </c>
      <c r="C353">
        <v>1.1054726851294999E-3</v>
      </c>
      <c r="D353">
        <v>1.3185312085264</v>
      </c>
      <c r="E353">
        <v>-82.336246912905395</v>
      </c>
      <c r="F353" s="1">
        <v>0</v>
      </c>
      <c r="G353" s="1">
        <v>0</v>
      </c>
      <c r="H353">
        <v>3.9310647162162402</v>
      </c>
      <c r="I353">
        <v>-80.235377207292601</v>
      </c>
      <c r="J353">
        <v>-160.62549100679999</v>
      </c>
      <c r="K353">
        <v>-80.587864902799097</v>
      </c>
      <c r="L353">
        <v>-61.557029562686402</v>
      </c>
      <c r="M353">
        <v>4</v>
      </c>
      <c r="N353">
        <v>97.091777387180898</v>
      </c>
      <c r="O353">
        <v>94.206314772833295</v>
      </c>
      <c r="P353">
        <v>213779.584524495</v>
      </c>
      <c r="Q353">
        <v>249362.96976267299</v>
      </c>
      <c r="R353">
        <v>84.417728644167994</v>
      </c>
      <c r="S353">
        <v>683.06726503191703</v>
      </c>
      <c r="T353">
        <v>0.77936821286440905</v>
      </c>
      <c r="U353">
        <v>0.17503778622907101</v>
      </c>
      <c r="V353" s="1">
        <v>0</v>
      </c>
      <c r="W353">
        <v>0.24672361834642201</v>
      </c>
      <c r="X353">
        <v>0.57823859542450595</v>
      </c>
      <c r="Y353" s="1">
        <v>0</v>
      </c>
      <c r="Z353" s="1">
        <v>0</v>
      </c>
      <c r="AA353">
        <v>2.68307255154647E-4</v>
      </c>
      <c r="AB353">
        <v>8.3716615642576695E-4</v>
      </c>
      <c r="AC353" s="1">
        <v>9.1385614717141503E-4</v>
      </c>
      <c r="AD353" s="1">
        <v>0</v>
      </c>
      <c r="AE353" s="1">
        <v>5.4382309030341701E-4</v>
      </c>
      <c r="AF353" s="1">
        <v>2.4472039063653698E-6</v>
      </c>
      <c r="AG353" s="1">
        <v>0</v>
      </c>
      <c r="AH353">
        <v>5.9641594472855299</v>
      </c>
      <c r="AI353">
        <v>1.9495630469965899E-2</v>
      </c>
      <c r="AJ353">
        <v>1.3630057547329</v>
      </c>
      <c r="AK353">
        <v>4</v>
      </c>
      <c r="AL353">
        <v>74181515.829999998</v>
      </c>
      <c r="AM353" s="7">
        <v>347</v>
      </c>
      <c r="AO353" s="1">
        <f t="shared" si="48"/>
        <v>1.182163402326062E-3</v>
      </c>
      <c r="AP353" s="5">
        <f t="shared" si="49"/>
        <v>1.4094087641358666</v>
      </c>
      <c r="AQ353" s="3">
        <f t="shared" si="50"/>
        <v>-9.8329947186774689E-4</v>
      </c>
      <c r="AR353" s="15">
        <f t="shared" si="51"/>
        <v>-0.83086817234190224</v>
      </c>
      <c r="AU353" s="15">
        <v>0</v>
      </c>
      <c r="AY353" s="15">
        <v>1</v>
      </c>
    </row>
    <row r="354" spans="1:51" x14ac:dyDescent="0.25">
      <c r="A354" t="s">
        <v>37</v>
      </c>
      <c r="B354">
        <v>0.17545888894110401</v>
      </c>
      <c r="C354">
        <v>1.3137870666396999E-3</v>
      </c>
      <c r="D354">
        <v>1.5652023803701101</v>
      </c>
      <c r="E354">
        <v>-77.609408886098095</v>
      </c>
      <c r="F354" s="1">
        <v>0</v>
      </c>
      <c r="G354" s="1">
        <v>0</v>
      </c>
      <c r="H354">
        <v>3.8643430303322601</v>
      </c>
      <c r="I354">
        <v>-78.484071624823997</v>
      </c>
      <c r="J354">
        <v>-147.51512152084101</v>
      </c>
      <c r="K354">
        <v>-78.871574812515306</v>
      </c>
      <c r="L354">
        <v>-62.4322355980051</v>
      </c>
      <c r="M354">
        <v>5</v>
      </c>
      <c r="N354">
        <v>97.022916736705895</v>
      </c>
      <c r="O354">
        <v>93.666516562099005</v>
      </c>
      <c r="P354">
        <v>248738.70542553099</v>
      </c>
      <c r="Q354">
        <v>297934.647000628</v>
      </c>
      <c r="R354">
        <v>84.394169148166199</v>
      </c>
      <c r="S354">
        <v>688.42568891339397</v>
      </c>
      <c r="T354">
        <v>0.77816465417719904</v>
      </c>
      <c r="U354">
        <v>0.226092184650456</v>
      </c>
      <c r="V354" s="1">
        <v>0</v>
      </c>
      <c r="W354">
        <v>0.314651897192604</v>
      </c>
      <c r="X354">
        <v>0.459255918156939</v>
      </c>
      <c r="Y354" s="1">
        <v>0</v>
      </c>
      <c r="Z354" s="1">
        <v>0</v>
      </c>
      <c r="AA354">
        <v>2.6956766941143499E-4</v>
      </c>
      <c r="AB354">
        <v>1.0442194415560199E-3</v>
      </c>
      <c r="AC354" s="1">
        <v>8.9489874222021604E-4</v>
      </c>
      <c r="AD354" s="1">
        <v>0</v>
      </c>
      <c r="AE354" s="1">
        <v>4.7467216123344401E-4</v>
      </c>
      <c r="AF354" s="1">
        <v>2.0134334503708002E-6</v>
      </c>
      <c r="AG354" s="1">
        <v>0</v>
      </c>
      <c r="AH354">
        <v>5.5122993136682803</v>
      </c>
      <c r="AI354">
        <v>2.26051535722161E-2</v>
      </c>
      <c r="AJ354">
        <v>2.0373178838158399</v>
      </c>
      <c r="AK354">
        <v>5</v>
      </c>
      <c r="AL354">
        <v>210432944.78999999</v>
      </c>
      <c r="AM354" s="7">
        <v>846</v>
      </c>
      <c r="AO354" s="1">
        <f t="shared" si="48"/>
        <v>1.1644664116316509E-3</v>
      </c>
      <c r="AP354" s="5">
        <f t="shared" si="49"/>
        <v>1.3884448596566568</v>
      </c>
      <c r="AQ354" s="3">
        <f t="shared" si="50"/>
        <v>-1.0181329541318366E-3</v>
      </c>
      <c r="AR354" s="15">
        <f t="shared" si="51"/>
        <v>-0.87362919908501624</v>
      </c>
      <c r="AU354" s="15">
        <v>0</v>
      </c>
      <c r="AY354" s="15">
        <v>1</v>
      </c>
    </row>
    <row r="355" spans="1:51" x14ac:dyDescent="0.25">
      <c r="A355" t="s">
        <v>37</v>
      </c>
      <c r="B355">
        <v>0.67847876755596703</v>
      </c>
      <c r="C355">
        <v>1.6056530111014399E-3</v>
      </c>
      <c r="D355">
        <v>1.9098587531570099</v>
      </c>
      <c r="E355">
        <v>-59.598158499919002</v>
      </c>
      <c r="F355" s="1">
        <v>0</v>
      </c>
      <c r="G355" s="1">
        <v>0</v>
      </c>
      <c r="H355">
        <v>3.83993619663118</v>
      </c>
      <c r="I355">
        <v>-78.242802608564602</v>
      </c>
      <c r="J355">
        <v>-142.39423622840701</v>
      </c>
      <c r="K355">
        <v>-78.966976054926505</v>
      </c>
      <c r="L355">
        <v>-61.494686449649699</v>
      </c>
      <c r="M355">
        <v>6</v>
      </c>
      <c r="N355">
        <v>96.995021930015994</v>
      </c>
      <c r="O355">
        <v>93.370106714334099</v>
      </c>
      <c r="P355">
        <v>238312.60427637299</v>
      </c>
      <c r="Q355">
        <v>290961.82315480203</v>
      </c>
      <c r="R355">
        <v>84.588541553893805</v>
      </c>
      <c r="S355">
        <v>688.49884265856304</v>
      </c>
      <c r="T355">
        <v>0.74254001932452296</v>
      </c>
      <c r="U355">
        <v>0.25294759682535201</v>
      </c>
      <c r="V355" s="1">
        <v>0</v>
      </c>
      <c r="W355">
        <v>0.29099462351630201</v>
      </c>
      <c r="X355">
        <v>0.45605777965834499</v>
      </c>
      <c r="Y355" s="1">
        <v>0</v>
      </c>
      <c r="Z355" s="1">
        <v>0</v>
      </c>
      <c r="AA355">
        <v>2.7106924478466902E-4</v>
      </c>
      <c r="AB355">
        <v>1.3346362897039201E-3</v>
      </c>
      <c r="AC355" s="1">
        <v>8.9748718110829002E-4</v>
      </c>
      <c r="AD355" s="1">
        <v>0</v>
      </c>
      <c r="AE355" s="1">
        <v>8.44739365084635E-4</v>
      </c>
      <c r="AF355" s="1">
        <v>3.5981549033072401E-6</v>
      </c>
      <c r="AG355" s="1">
        <v>0</v>
      </c>
      <c r="AH355">
        <v>5.9565330974710404</v>
      </c>
      <c r="AI355">
        <v>2.93493093195198E-2</v>
      </c>
      <c r="AJ355">
        <v>5.8319062256353904</v>
      </c>
      <c r="AK355">
        <v>6</v>
      </c>
      <c r="AL355">
        <v>546689114.21000004</v>
      </c>
      <c r="AM355" s="7">
        <v>2294</v>
      </c>
      <c r="AO355" s="1">
        <f t="shared" si="48"/>
        <v>1.168556425892959E-3</v>
      </c>
      <c r="AP355" s="5">
        <f t="shared" si="49"/>
        <v>1.3932902649718582</v>
      </c>
      <c r="AQ355" s="3">
        <f t="shared" si="50"/>
        <v>-6.0139157563852768E-4</v>
      </c>
      <c r="AR355" s="15">
        <f t="shared" si="51"/>
        <v>-0.51303846397744612</v>
      </c>
      <c r="AU355" s="15">
        <v>0</v>
      </c>
      <c r="AY355" s="15">
        <v>1</v>
      </c>
    </row>
    <row r="356" spans="1:51" x14ac:dyDescent="0.25">
      <c r="A356" t="s">
        <v>37</v>
      </c>
      <c r="B356">
        <v>1.88938558640249</v>
      </c>
      <c r="C356">
        <v>1.75115238298567E-3</v>
      </c>
      <c r="D356">
        <v>2.0812614059213699</v>
      </c>
      <c r="E356">
        <v>-43.787097897816501</v>
      </c>
      <c r="F356" s="1">
        <v>0</v>
      </c>
      <c r="G356" s="1">
        <v>0</v>
      </c>
      <c r="H356">
        <v>3.6571120916034499</v>
      </c>
      <c r="I356">
        <v>-82.639676354103798</v>
      </c>
      <c r="J356">
        <v>-159.53776998912201</v>
      </c>
      <c r="K356">
        <v>-83.562321193720194</v>
      </c>
      <c r="L356">
        <v>-64.004218621738801</v>
      </c>
      <c r="M356">
        <v>7</v>
      </c>
      <c r="N356">
        <v>96.632805132722197</v>
      </c>
      <c r="O356">
        <v>92.502072232429697</v>
      </c>
      <c r="P356">
        <v>214213.49428527299</v>
      </c>
      <c r="Q356">
        <v>258428.762168563</v>
      </c>
      <c r="R356">
        <v>84.431049280508802</v>
      </c>
      <c r="S356">
        <v>687.61104965396601</v>
      </c>
      <c r="T356">
        <v>0.71098563086253197</v>
      </c>
      <c r="U356">
        <v>0.254361896810752</v>
      </c>
      <c r="V356" s="1">
        <v>0</v>
      </c>
      <c r="W356">
        <v>0.292350553580221</v>
      </c>
      <c r="X356">
        <v>0.45328754960902601</v>
      </c>
      <c r="Y356" s="1">
        <v>0</v>
      </c>
      <c r="Z356" s="1">
        <v>0</v>
      </c>
      <c r="AA356">
        <v>2.7236998346075598E-4</v>
      </c>
      <c r="AB356">
        <v>1.47859364436586E-3</v>
      </c>
      <c r="AC356">
        <v>1.6201212477621101E-3</v>
      </c>
      <c r="AD356" s="1">
        <v>0</v>
      </c>
      <c r="AE356" s="1">
        <v>9.4172689981477905E-4</v>
      </c>
      <c r="AF356" s="1">
        <v>4.1014916451741996E-6</v>
      </c>
      <c r="AG356" s="1">
        <v>2.05431018884548E-7</v>
      </c>
      <c r="AH356">
        <v>5.9880822462624801</v>
      </c>
      <c r="AI356">
        <v>3.4503543676207102E-2</v>
      </c>
      <c r="AJ356">
        <v>4.6511836619502498</v>
      </c>
      <c r="AK356">
        <v>7</v>
      </c>
      <c r="AL356">
        <v>4167523531.3200002</v>
      </c>
      <c r="AM356" s="7">
        <v>19455</v>
      </c>
      <c r="AO356" s="1">
        <f t="shared" si="48"/>
        <v>1.8965927228680403E-3</v>
      </c>
      <c r="AP356" s="5">
        <f t="shared" si="49"/>
        <v>2.2523200944314703</v>
      </c>
      <c r="AQ356" s="3">
        <f t="shared" si="50"/>
        <v>-3.0830328044153545E-4</v>
      </c>
      <c r="AR356" s="15">
        <f t="shared" si="51"/>
        <v>-0.16113806777566053</v>
      </c>
      <c r="AU356" s="15">
        <v>1</v>
      </c>
      <c r="AY356" s="15">
        <v>1</v>
      </c>
    </row>
    <row r="357" spans="1:51" x14ac:dyDescent="0.25">
      <c r="A357" t="s">
        <v>37</v>
      </c>
      <c r="B357">
        <v>1.8513881781503201</v>
      </c>
      <c r="C357">
        <v>1.96162928341195E-3</v>
      </c>
      <c r="D357">
        <v>2.32872374233443</v>
      </c>
      <c r="E357">
        <v>-43.127765346002597</v>
      </c>
      <c r="F357" s="1">
        <v>0</v>
      </c>
      <c r="G357" s="1">
        <v>0</v>
      </c>
      <c r="H357">
        <v>3.64643821087469</v>
      </c>
      <c r="I357">
        <v>-84.107885511618704</v>
      </c>
      <c r="J357">
        <v>-155.11473987908499</v>
      </c>
      <c r="K357">
        <v>-85.328013447586798</v>
      </c>
      <c r="L357">
        <v>-65.3894920749498</v>
      </c>
      <c r="M357">
        <v>8</v>
      </c>
      <c r="N357">
        <v>96.632643802318199</v>
      </c>
      <c r="O357">
        <v>91.905517302979902</v>
      </c>
      <c r="P357">
        <v>213248.20134930601</v>
      </c>
      <c r="Q357">
        <v>261753.37993519401</v>
      </c>
      <c r="R357">
        <v>84.438768296064495</v>
      </c>
      <c r="S357">
        <v>687.59163953454004</v>
      </c>
      <c r="T357">
        <v>0.71946198215636503</v>
      </c>
      <c r="U357">
        <v>0.22658866882605599</v>
      </c>
      <c r="V357" s="1">
        <v>0</v>
      </c>
      <c r="W357">
        <v>0.23966861083402299</v>
      </c>
      <c r="X357">
        <v>0.53374272033991899</v>
      </c>
      <c r="Y357" s="1">
        <v>0</v>
      </c>
      <c r="Z357" s="1">
        <v>0</v>
      </c>
      <c r="AA357">
        <v>2.7308518460796E-4</v>
      </c>
      <c r="AB357">
        <v>1.6868933253000101E-3</v>
      </c>
      <c r="AC357">
        <v>1.6290840136425999E-3</v>
      </c>
      <c r="AD357" s="1">
        <v>0</v>
      </c>
      <c r="AE357">
        <v>1.0818552248405299E-3</v>
      </c>
      <c r="AF357" s="1">
        <v>4.69289700347661E-6</v>
      </c>
      <c r="AG357">
        <v>1.65407003416629E-6</v>
      </c>
      <c r="AH357">
        <v>5.9994384099328597</v>
      </c>
      <c r="AI357">
        <v>3.9603166778850799E-2</v>
      </c>
      <c r="AJ357">
        <v>5.1032676391781502</v>
      </c>
      <c r="AK357">
        <v>8</v>
      </c>
      <c r="AL357">
        <v>6791102220.1700001</v>
      </c>
      <c r="AM357" s="7">
        <v>31846</v>
      </c>
      <c r="AO357" s="1">
        <f t="shared" si="48"/>
        <v>1.9068620952540365E-3</v>
      </c>
      <c r="AP357" s="5">
        <f t="shared" si="49"/>
        <v>2.2643879885810181</v>
      </c>
      <c r="AQ357" s="3">
        <f t="shared" si="50"/>
        <v>-3.5078996616988477E-4</v>
      </c>
      <c r="AR357" s="15">
        <f t="shared" si="51"/>
        <v>-0.18238915438228631</v>
      </c>
      <c r="AU357" s="15">
        <v>1</v>
      </c>
      <c r="AY357" s="15">
        <v>1</v>
      </c>
    </row>
    <row r="358" spans="1:51" x14ac:dyDescent="0.25">
      <c r="A358" t="s">
        <v>37</v>
      </c>
      <c r="B358">
        <v>2.4482130014264598</v>
      </c>
      <c r="C358">
        <v>2.1326056609143498E-3</v>
      </c>
      <c r="D358">
        <v>2.5293223074493398</v>
      </c>
      <c r="E358">
        <v>-43.228886917438302</v>
      </c>
      <c r="F358" s="1">
        <v>0</v>
      </c>
      <c r="G358" s="1">
        <v>0</v>
      </c>
      <c r="H358">
        <v>3.6194589395565102</v>
      </c>
      <c r="I358">
        <v>-85.583099554336599</v>
      </c>
      <c r="J358">
        <v>-153.16677802532701</v>
      </c>
      <c r="K358">
        <v>-86.945873926574293</v>
      </c>
      <c r="L358">
        <v>-66.152598670378097</v>
      </c>
      <c r="M358">
        <v>9</v>
      </c>
      <c r="N358">
        <v>96.594162005009807</v>
      </c>
      <c r="O358">
        <v>91.282210664743005</v>
      </c>
      <c r="P358">
        <v>205434.41720788</v>
      </c>
      <c r="Q358">
        <v>251628.96555825599</v>
      </c>
      <c r="R358">
        <v>84.391052770715405</v>
      </c>
      <c r="S358">
        <v>687.26005218986904</v>
      </c>
      <c r="T358">
        <v>0.71788011800945395</v>
      </c>
      <c r="U358">
        <v>0.210952495009328</v>
      </c>
      <c r="V358" s="1">
        <v>0</v>
      </c>
      <c r="W358">
        <v>0.22069982511035299</v>
      </c>
      <c r="X358">
        <v>0.56834767988031798</v>
      </c>
      <c r="Y358" s="1">
        <v>0</v>
      </c>
      <c r="Z358" s="1">
        <v>0</v>
      </c>
      <c r="AA358">
        <v>2.7408874447661899E-4</v>
      </c>
      <c r="AB358">
        <v>1.85478018403887E-3</v>
      </c>
      <c r="AC358">
        <v>1.63950747063203E-3</v>
      </c>
      <c r="AD358" s="1">
        <v>0</v>
      </c>
      <c r="AE358">
        <v>1.60532184104737E-3</v>
      </c>
      <c r="AF358" s="1">
        <v>6.8872685027860402E-6</v>
      </c>
      <c r="AG358">
        <v>3.7406354838335798E-6</v>
      </c>
      <c r="AH358">
        <v>5.9770220126181304</v>
      </c>
      <c r="AI358">
        <v>4.44984045354243E-2</v>
      </c>
      <c r="AJ358">
        <v>9.2488708765454799</v>
      </c>
      <c r="AK358">
        <v>9</v>
      </c>
      <c r="AL358">
        <v>6215007423.79</v>
      </c>
      <c r="AM358" s="7">
        <v>30253</v>
      </c>
      <c r="AO358" s="1">
        <f t="shared" si="48"/>
        <v>1.9204834836114351E-3</v>
      </c>
      <c r="AP358" s="5">
        <f t="shared" si="49"/>
        <v>2.2803928452847178</v>
      </c>
      <c r="AQ358" s="3">
        <f t="shared" si="50"/>
        <v>1.4295139244210301E-4</v>
      </c>
      <c r="AR358" s="15">
        <f t="shared" si="51"/>
        <v>7.3592651585779212E-2</v>
      </c>
      <c r="AU358" s="15">
        <v>1</v>
      </c>
      <c r="AY358" s="15">
        <v>1</v>
      </c>
    </row>
    <row r="359" spans="1:51" x14ac:dyDescent="0.25">
      <c r="A359" t="s">
        <v>37</v>
      </c>
      <c r="B359">
        <v>2.4027973426826099</v>
      </c>
      <c r="C359">
        <v>2.3301360778281402E-3</v>
      </c>
      <c r="D359">
        <v>2.7606052484098398</v>
      </c>
      <c r="E359">
        <v>-40.459702725316198</v>
      </c>
      <c r="F359" s="1">
        <v>0</v>
      </c>
      <c r="G359" s="1">
        <v>0</v>
      </c>
      <c r="H359">
        <v>3.67748799073994</v>
      </c>
      <c r="I359">
        <v>-86.925713519369097</v>
      </c>
      <c r="J359">
        <v>-148.71060632236899</v>
      </c>
      <c r="K359">
        <v>-88.654202777143695</v>
      </c>
      <c r="L359">
        <v>-68.574539906060394</v>
      </c>
      <c r="M359">
        <v>10</v>
      </c>
      <c r="N359">
        <v>96.659113954136203</v>
      </c>
      <c r="O359">
        <v>90.770046041813004</v>
      </c>
      <c r="P359">
        <v>217526.86637522301</v>
      </c>
      <c r="Q359">
        <v>270408.15610648302</v>
      </c>
      <c r="R359">
        <v>84.387711235710299</v>
      </c>
      <c r="S359">
        <v>686.04557355038196</v>
      </c>
      <c r="T359">
        <v>0.72904235751101798</v>
      </c>
      <c r="U359">
        <v>0.22504763650232201</v>
      </c>
      <c r="V359" s="1">
        <v>0</v>
      </c>
      <c r="W359">
        <v>0.22712608526158201</v>
      </c>
      <c r="X359">
        <v>0.54782627823609498</v>
      </c>
      <c r="Y359" s="1">
        <v>0</v>
      </c>
      <c r="Z359" s="1">
        <v>0</v>
      </c>
      <c r="AA359">
        <v>2.7484443035379898E-4</v>
      </c>
      <c r="AB359">
        <v>2.05067606312039E-3</v>
      </c>
      <c r="AC359">
        <v>2.17007035010403E-3</v>
      </c>
      <c r="AD359" s="1">
        <v>0</v>
      </c>
      <c r="AE359">
        <v>3.0131361633962202E-3</v>
      </c>
      <c r="AF359" s="1">
        <v>1.2642759221726E-5</v>
      </c>
      <c r="AG359">
        <v>4.6193129420897098E-6</v>
      </c>
      <c r="AH359">
        <v>5.96364351460279</v>
      </c>
      <c r="AI359">
        <v>4.9452776179448502E-2</v>
      </c>
      <c r="AJ359">
        <v>11.8936479211196</v>
      </c>
      <c r="AK359">
        <v>10</v>
      </c>
      <c r="AL359">
        <v>8379352419.6400003</v>
      </c>
      <c r="AM359" s="7">
        <v>38521</v>
      </c>
      <c r="AO359" s="1">
        <f t="shared" si="48"/>
        <v>2.4575575396795549E-3</v>
      </c>
      <c r="AP359" s="5">
        <f t="shared" si="49"/>
        <v>2.9095324993278271</v>
      </c>
      <c r="AQ359" s="3">
        <f t="shared" si="50"/>
        <v>-4.328305472402808E-4</v>
      </c>
      <c r="AR359" s="15">
        <f t="shared" si="51"/>
        <v>-0.17416377262061356</v>
      </c>
      <c r="AU359" s="15">
        <v>1</v>
      </c>
      <c r="AY359" s="15">
        <v>1</v>
      </c>
    </row>
    <row r="360" spans="1:51" x14ac:dyDescent="0.25">
      <c r="A360" t="s">
        <v>37</v>
      </c>
      <c r="B360">
        <v>3.3807188555698402</v>
      </c>
      <c r="C360">
        <v>2.5350858034806499E-3</v>
      </c>
      <c r="D360">
        <v>3.0000433987545501</v>
      </c>
      <c r="E360">
        <v>-39.533496851477402</v>
      </c>
      <c r="F360" s="1">
        <v>0</v>
      </c>
      <c r="G360" s="1">
        <v>0</v>
      </c>
      <c r="H360">
        <v>3.6895367670645198</v>
      </c>
      <c r="I360">
        <v>-89.085839251469494</v>
      </c>
      <c r="J360">
        <v>-146.83941212757699</v>
      </c>
      <c r="K360">
        <v>-91.170020677268298</v>
      </c>
      <c r="L360">
        <v>-70.024645049753502</v>
      </c>
      <c r="M360">
        <v>11</v>
      </c>
      <c r="N360">
        <v>96.725381267286807</v>
      </c>
      <c r="O360">
        <v>90.1921925872294</v>
      </c>
      <c r="P360">
        <v>209422.317620127</v>
      </c>
      <c r="Q360">
        <v>260747.11884600701</v>
      </c>
      <c r="R360">
        <v>84.383767694942406</v>
      </c>
      <c r="S360">
        <v>684.68676212641901</v>
      </c>
      <c r="T360">
        <v>0.724098138536306</v>
      </c>
      <c r="U360">
        <v>0.23939454871184301</v>
      </c>
      <c r="V360" s="1">
        <v>0</v>
      </c>
      <c r="W360">
        <v>0.220350325230496</v>
      </c>
      <c r="X360">
        <v>0.54025512605765902</v>
      </c>
      <c r="Y360" s="1">
        <v>0</v>
      </c>
      <c r="Z360" s="1">
        <v>0</v>
      </c>
      <c r="AA360">
        <v>2.7566254319194702E-4</v>
      </c>
      <c r="AB360">
        <v>2.25377321520545E-3</v>
      </c>
      <c r="AC360">
        <v>2.1332791626827402E-3</v>
      </c>
      <c r="AD360" s="1">
        <v>0</v>
      </c>
      <c r="AE360">
        <v>4.36951947192828E-3</v>
      </c>
      <c r="AF360" s="1">
        <v>1.8098863848013299E-5</v>
      </c>
      <c r="AG360">
        <v>5.6504680640645199E-6</v>
      </c>
      <c r="AH360">
        <v>6.0443452817188899</v>
      </c>
      <c r="AI360">
        <v>5.5268751224510797E-2</v>
      </c>
      <c r="AJ360">
        <v>10.8496891314695</v>
      </c>
      <c r="AK360">
        <v>11</v>
      </c>
      <c r="AL360">
        <v>7661924912.4499998</v>
      </c>
      <c r="AM360" s="7">
        <v>36586</v>
      </c>
      <c r="AO360" s="1">
        <f t="shared" si="48"/>
        <v>2.4270405697227005E-3</v>
      </c>
      <c r="AP360" s="5">
        <f t="shared" si="49"/>
        <v>2.8738840256325893</v>
      </c>
      <c r="AQ360" s="3">
        <f t="shared" si="50"/>
        <v>4.3484531458743304E-4</v>
      </c>
      <c r="AR360" s="15">
        <f t="shared" si="51"/>
        <v>0.17635883195588886</v>
      </c>
      <c r="AU360" s="15">
        <v>1</v>
      </c>
      <c r="AY360" s="15">
        <v>1</v>
      </c>
    </row>
    <row r="361" spans="1:51" x14ac:dyDescent="0.25">
      <c r="A361" t="s">
        <v>37</v>
      </c>
      <c r="B361">
        <v>3.8798088413913701</v>
      </c>
      <c r="C361">
        <v>2.6434573104301999E-3</v>
      </c>
      <c r="D361">
        <v>3.1264328331575899</v>
      </c>
      <c r="E361">
        <v>-37.248125300574898</v>
      </c>
      <c r="F361" s="1">
        <v>0</v>
      </c>
      <c r="G361" s="1">
        <v>0</v>
      </c>
      <c r="H361">
        <v>3.71956161920623</v>
      </c>
      <c r="I361">
        <v>-89.966981507610996</v>
      </c>
      <c r="J361">
        <v>-143.737033066712</v>
      </c>
      <c r="K361">
        <v>-92.406329881290006</v>
      </c>
      <c r="L361">
        <v>-71.524545758022796</v>
      </c>
      <c r="M361">
        <v>12</v>
      </c>
      <c r="N361">
        <v>96.700820087271495</v>
      </c>
      <c r="O361">
        <v>89.682400525618803</v>
      </c>
      <c r="P361">
        <v>216453.93329846099</v>
      </c>
      <c r="Q361">
        <v>271968.473348809</v>
      </c>
      <c r="R361">
        <v>84.4142595842021</v>
      </c>
      <c r="S361">
        <v>684.36040902006903</v>
      </c>
      <c r="T361">
        <v>0.72820421023710202</v>
      </c>
      <c r="U361">
        <v>0.25017942567734502</v>
      </c>
      <c r="V361" s="1">
        <v>0</v>
      </c>
      <c r="W361">
        <v>0.229220696044005</v>
      </c>
      <c r="X361">
        <v>0.52059987827864895</v>
      </c>
      <c r="Y361" s="1">
        <v>0</v>
      </c>
      <c r="Z361" s="1">
        <v>0</v>
      </c>
      <c r="AA361">
        <v>2.7639214636682099E-4</v>
      </c>
      <c r="AB361">
        <v>2.3587987254044601E-3</v>
      </c>
      <c r="AC361">
        <v>2.0680256132546101E-3</v>
      </c>
      <c r="AD361" s="1">
        <v>0</v>
      </c>
      <c r="AE361">
        <v>5.3599266287608404E-3</v>
      </c>
      <c r="AF361" s="1">
        <v>2.19341418071487E-5</v>
      </c>
      <c r="AG361">
        <v>8.2671179254510397E-6</v>
      </c>
      <c r="AH361">
        <v>5.9251423610773504</v>
      </c>
      <c r="AI361">
        <v>5.9251423610773603E-2</v>
      </c>
      <c r="AJ361">
        <v>14.431396704115301</v>
      </c>
      <c r="AK361">
        <v>12</v>
      </c>
      <c r="AL361">
        <v>9372888219.6900005</v>
      </c>
      <c r="AM361" s="7">
        <v>43302</v>
      </c>
      <c r="AO361" s="1">
        <f t="shared" si="48"/>
        <v>2.3663519014285798E-3</v>
      </c>
      <c r="AP361" s="5">
        <f t="shared" si="49"/>
        <v>2.8029547495836526</v>
      </c>
      <c r="AQ361" s="3">
        <f t="shared" si="50"/>
        <v>9.2578263170557023E-4</v>
      </c>
      <c r="AR361" s="15">
        <f t="shared" si="51"/>
        <v>0.38418532870274547</v>
      </c>
      <c r="AU361" s="15">
        <v>1</v>
      </c>
      <c r="AY361" s="15">
        <v>1</v>
      </c>
    </row>
    <row r="362" spans="1:51" x14ac:dyDescent="0.25">
      <c r="A362" t="s">
        <v>37</v>
      </c>
      <c r="B362">
        <v>4.1976877800978798</v>
      </c>
      <c r="C362">
        <v>2.8095716329878699E-3</v>
      </c>
      <c r="D362">
        <v>3.3198724305148399</v>
      </c>
      <c r="E362">
        <v>-36.503084456157197</v>
      </c>
      <c r="F362" s="1">
        <v>0</v>
      </c>
      <c r="G362" s="1">
        <v>0</v>
      </c>
      <c r="H362">
        <v>3.73270820309593</v>
      </c>
      <c r="I362">
        <v>-90.414625831674897</v>
      </c>
      <c r="J362">
        <v>-140.53446490994099</v>
      </c>
      <c r="K362">
        <v>-93.193174669336898</v>
      </c>
      <c r="L362">
        <v>-71.717519885130798</v>
      </c>
      <c r="M362">
        <v>13</v>
      </c>
      <c r="N362">
        <v>96.686396805134905</v>
      </c>
      <c r="O362">
        <v>89.073852522444398</v>
      </c>
      <c r="P362">
        <v>213507.54837015099</v>
      </c>
      <c r="Q362">
        <v>266431.237489814</v>
      </c>
      <c r="R362">
        <v>84.415097342576601</v>
      </c>
      <c r="S362">
        <v>683.20696859427699</v>
      </c>
      <c r="T362">
        <v>0.73085186941785096</v>
      </c>
      <c r="U362">
        <v>0.25284707283035701</v>
      </c>
      <c r="V362" s="1">
        <v>0</v>
      </c>
      <c r="W362">
        <v>0.22760689791813701</v>
      </c>
      <c r="X362">
        <v>0.51954602925150495</v>
      </c>
      <c r="Y362" s="1">
        <v>0</v>
      </c>
      <c r="Z362" s="1">
        <v>0</v>
      </c>
      <c r="AA362">
        <v>2.7721280403261798E-4</v>
      </c>
      <c r="AB362">
        <v>2.5244996744966798E-3</v>
      </c>
      <c r="AC362">
        <v>2.8437543816115002E-3</v>
      </c>
      <c r="AD362" s="1">
        <v>0</v>
      </c>
      <c r="AE362">
        <v>6.4564404848984703E-3</v>
      </c>
      <c r="AF362" s="1">
        <v>2.65366700326582E-5</v>
      </c>
      <c r="AG362">
        <v>7.8554811679337899E-6</v>
      </c>
      <c r="AH362">
        <v>5.9500988685829199</v>
      </c>
      <c r="AI362">
        <v>6.4617946491505193E-2</v>
      </c>
      <c r="AJ362">
        <v>23.763540778326199</v>
      </c>
      <c r="AK362">
        <v>13</v>
      </c>
      <c r="AL362">
        <v>9307434556.1000004</v>
      </c>
      <c r="AM362" s="7">
        <v>43593</v>
      </c>
      <c r="AO362" s="1">
        <f t="shared" si="48"/>
        <v>3.1475038556767762E-3</v>
      </c>
      <c r="AP362" s="5">
        <f t="shared" si="49"/>
        <v>3.71230103746093</v>
      </c>
      <c r="AQ362" s="3">
        <f t="shared" si="50"/>
        <v>4.1973216901711099E-4</v>
      </c>
      <c r="AR362" s="15">
        <f t="shared" si="51"/>
        <v>0.13075091102227399</v>
      </c>
      <c r="AS362">
        <f>SUMPRODUCT(AL351:AL362,B351:B362)/SUM(AL351:AL362)</f>
        <v>2.986841637958809</v>
      </c>
      <c r="AT362">
        <f>SUMPRODUCT(AP351:AP362,AL351:AL362)/SUM(AL351:AL362)</f>
        <v>2.7929655445675077</v>
      </c>
      <c r="AU362" s="15">
        <v>1</v>
      </c>
      <c r="AY362" s="15">
        <v>1</v>
      </c>
    </row>
    <row r="363" spans="1:51" x14ac:dyDescent="0.25">
      <c r="A363" t="s">
        <v>37</v>
      </c>
      <c r="B363">
        <v>3.8582485250622498</v>
      </c>
      <c r="C363">
        <v>2.8956645532697898E-3</v>
      </c>
      <c r="D363">
        <v>3.4199879918503902</v>
      </c>
      <c r="E363">
        <v>-36.410449438968001</v>
      </c>
      <c r="F363" s="1">
        <v>0</v>
      </c>
      <c r="G363" s="1">
        <v>0</v>
      </c>
      <c r="H363">
        <v>3.7194058006396999</v>
      </c>
      <c r="I363">
        <v>-90.242455183761194</v>
      </c>
      <c r="J363">
        <v>-137.51389786660499</v>
      </c>
      <c r="K363">
        <v>-93.140614886566794</v>
      </c>
      <c r="L363">
        <v>-71.443575594857606</v>
      </c>
      <c r="M363">
        <v>14</v>
      </c>
      <c r="N363">
        <v>96.561729816227</v>
      </c>
      <c r="O363">
        <v>88.446041664683904</v>
      </c>
      <c r="P363">
        <v>212336.925889607</v>
      </c>
      <c r="Q363">
        <v>264539.16330338799</v>
      </c>
      <c r="R363">
        <v>84.388950872798304</v>
      </c>
      <c r="S363">
        <v>682.548416166724</v>
      </c>
      <c r="T363">
        <v>0.73077229316622605</v>
      </c>
      <c r="U363">
        <v>0.252541627578449</v>
      </c>
      <c r="V363" s="1">
        <v>0</v>
      </c>
      <c r="W363">
        <v>0.22384787470011999</v>
      </c>
      <c r="X363">
        <v>0.52361049772142898</v>
      </c>
      <c r="Y363" s="1">
        <v>0</v>
      </c>
      <c r="Z363" s="1">
        <v>0</v>
      </c>
      <c r="AA363">
        <v>2.77855254981358E-4</v>
      </c>
      <c r="AB363">
        <v>2.6125100897653802E-3</v>
      </c>
      <c r="AC363">
        <v>2.7828948838926702E-3</v>
      </c>
      <c r="AD363" s="1">
        <v>0</v>
      </c>
      <c r="AE363">
        <v>7.9330724706520497E-3</v>
      </c>
      <c r="AF363" s="1">
        <v>3.2850126089606298E-5</v>
      </c>
      <c r="AG363">
        <v>4.2826015280637502E-6</v>
      </c>
      <c r="AH363">
        <v>5.8849584967479096</v>
      </c>
      <c r="AI363">
        <v>6.8992289792245406E-2</v>
      </c>
      <c r="AJ363">
        <v>31.5835754755125</v>
      </c>
      <c r="AK363">
        <v>14</v>
      </c>
      <c r="AL363">
        <v>9744353866</v>
      </c>
      <c r="AM363" s="7">
        <v>45891</v>
      </c>
      <c r="AO363" s="1">
        <f t="shared" si="48"/>
        <v>3.0936002649636345E-3</v>
      </c>
      <c r="AP363" s="5">
        <f t="shared" si="49"/>
        <v>3.6498027646427733</v>
      </c>
      <c r="AQ363" s="3">
        <f t="shared" si="50"/>
        <v>1.7990557036151773E-4</v>
      </c>
      <c r="AR363" s="15">
        <f t="shared" si="51"/>
        <v>5.7111513651855628E-2</v>
      </c>
      <c r="AT363" s="15">
        <f>AS362/AT362-1</f>
        <v>6.9415855762489542E-2</v>
      </c>
      <c r="AU363" s="15">
        <v>1</v>
      </c>
      <c r="AY363" s="15">
        <v>1</v>
      </c>
    </row>
    <row r="364" spans="1:51" x14ac:dyDescent="0.25">
      <c r="A364" t="s">
        <v>37</v>
      </c>
      <c r="B364">
        <v>3.78977849402927</v>
      </c>
      <c r="C364">
        <v>3.0435423655716799E-3</v>
      </c>
      <c r="D364">
        <v>3.5917300624136801</v>
      </c>
      <c r="E364">
        <v>-35.477515359593099</v>
      </c>
      <c r="F364" s="1">
        <v>0</v>
      </c>
      <c r="G364" s="1">
        <v>0</v>
      </c>
      <c r="H364">
        <v>3.68437199149436</v>
      </c>
      <c r="I364">
        <v>-90.997549594223599</v>
      </c>
      <c r="J364">
        <v>-136.135680293928</v>
      </c>
      <c r="K364">
        <v>-94.306407303088307</v>
      </c>
      <c r="L364">
        <v>-71.224175410911997</v>
      </c>
      <c r="M364">
        <v>15</v>
      </c>
      <c r="N364">
        <v>96.442095086894795</v>
      </c>
      <c r="O364">
        <v>87.692931488536203</v>
      </c>
      <c r="P364">
        <v>201858.15203524299</v>
      </c>
      <c r="Q364">
        <v>248561.73192814499</v>
      </c>
      <c r="R364">
        <v>84.375788249725105</v>
      </c>
      <c r="S364">
        <v>681.85576165930604</v>
      </c>
      <c r="T364">
        <v>0.72203899730806298</v>
      </c>
      <c r="U364">
        <v>0.25041529376947502</v>
      </c>
      <c r="V364" s="1">
        <v>0</v>
      </c>
      <c r="W364">
        <v>0.20893540416047901</v>
      </c>
      <c r="X364">
        <v>0.54064930207004402</v>
      </c>
      <c r="Y364" s="1">
        <v>0</v>
      </c>
      <c r="Z364" s="1">
        <v>0</v>
      </c>
      <c r="AA364">
        <v>2.78475740547797E-4</v>
      </c>
      <c r="AB364">
        <v>2.75109086908432E-3</v>
      </c>
      <c r="AC364">
        <v>2.7753172285256101E-3</v>
      </c>
      <c r="AD364" s="1">
        <v>0</v>
      </c>
      <c r="AE364">
        <v>9.4117029823743096E-3</v>
      </c>
      <c r="AF364" s="1">
        <v>3.8787629599841398E-5</v>
      </c>
      <c r="AG364">
        <v>2.6111845071471901E-6</v>
      </c>
      <c r="AH364">
        <v>5.9558116139650901</v>
      </c>
      <c r="AI364">
        <v>7.4997930568957705E-2</v>
      </c>
      <c r="AJ364">
        <v>30.155164316108198</v>
      </c>
      <c r="AK364">
        <v>15</v>
      </c>
      <c r="AL364">
        <v>9713817992.2399998</v>
      </c>
      <c r="AM364" s="7">
        <v>48122</v>
      </c>
      <c r="AO364" s="1">
        <f t="shared" si="48"/>
        <v>3.0925805986732483E-3</v>
      </c>
      <c r="AP364" s="5">
        <f t="shared" si="49"/>
        <v>3.6486201589228329</v>
      </c>
      <c r="AQ364" s="3">
        <f t="shared" si="50"/>
        <v>1.2179065447158379E-4</v>
      </c>
      <c r="AR364" s="15">
        <f t="shared" si="51"/>
        <v>3.8688142080569587E-2</v>
      </c>
      <c r="AT364" t="s">
        <v>369</v>
      </c>
      <c r="AU364" s="15">
        <v>1</v>
      </c>
      <c r="AY364" s="15">
        <v>1</v>
      </c>
    </row>
    <row r="365" spans="1:51" x14ac:dyDescent="0.25">
      <c r="A365" t="s">
        <v>37</v>
      </c>
      <c r="B365">
        <v>3.9501475679901401</v>
      </c>
      <c r="C365">
        <v>3.1737055562195298E-3</v>
      </c>
      <c r="D365">
        <v>3.74266705579429</v>
      </c>
      <c r="E365">
        <v>-31.346585812200601</v>
      </c>
      <c r="F365" s="1">
        <v>0</v>
      </c>
      <c r="G365" s="1">
        <v>0</v>
      </c>
      <c r="H365">
        <v>3.67755511627354</v>
      </c>
      <c r="I365">
        <v>-93.465843982014405</v>
      </c>
      <c r="J365">
        <v>-136.136077641583</v>
      </c>
      <c r="K365">
        <v>-97.622104855177696</v>
      </c>
      <c r="L365">
        <v>-74.116267909914001</v>
      </c>
      <c r="M365">
        <v>16</v>
      </c>
      <c r="N365">
        <v>96.297200168369201</v>
      </c>
      <c r="O365">
        <v>87.048562456613496</v>
      </c>
      <c r="P365">
        <v>206286.29441763501</v>
      </c>
      <c r="Q365">
        <v>255604.719410941</v>
      </c>
      <c r="R365">
        <v>84.389057377770598</v>
      </c>
      <c r="S365">
        <v>681.19922401408201</v>
      </c>
      <c r="T365">
        <v>0.72613138013665102</v>
      </c>
      <c r="U365">
        <v>0.25563623150268899</v>
      </c>
      <c r="V365" s="1">
        <v>0</v>
      </c>
      <c r="W365">
        <v>0.20264591475317001</v>
      </c>
      <c r="X365">
        <v>0.54171785374414005</v>
      </c>
      <c r="Y365" s="1">
        <v>0</v>
      </c>
      <c r="Z365" s="1">
        <v>0</v>
      </c>
      <c r="AA365">
        <v>2.7900614302670099E-4</v>
      </c>
      <c r="AB365">
        <v>2.8553838740205399E-3</v>
      </c>
      <c r="AC365">
        <v>3.48995466161388E-3</v>
      </c>
      <c r="AD365" s="1">
        <v>0</v>
      </c>
      <c r="AE365">
        <v>1.17463256879584E-2</v>
      </c>
      <c r="AF365" s="1">
        <v>4.7161675270901497E-5</v>
      </c>
      <c r="AG365">
        <v>1.6732287787770999E-6</v>
      </c>
      <c r="AH365">
        <v>5.9006205688497797</v>
      </c>
      <c r="AI365">
        <v>7.9446197305597405E-2</v>
      </c>
      <c r="AJ365">
        <v>45.145046260283003</v>
      </c>
      <c r="AK365">
        <v>16</v>
      </c>
      <c r="AL365">
        <v>11533466720.889999</v>
      </c>
      <c r="AM365" s="7">
        <v>55910</v>
      </c>
      <c r="AO365" s="1">
        <f t="shared" si="48"/>
        <v>3.8161224799114824E-3</v>
      </c>
      <c r="AP365" s="5">
        <f t="shared" si="49"/>
        <v>4.4844447374926988</v>
      </c>
      <c r="AQ365" s="3">
        <f t="shared" si="50"/>
        <v>-4.6318673698487198E-4</v>
      </c>
      <c r="AR365" s="15">
        <f t="shared" si="51"/>
        <v>-0.11914455429353554</v>
      </c>
      <c r="AU365" s="15">
        <v>1</v>
      </c>
      <c r="AY365" s="15">
        <v>1</v>
      </c>
    </row>
    <row r="366" spans="1:51" x14ac:dyDescent="0.25">
      <c r="A366" t="s">
        <v>37</v>
      </c>
      <c r="B366">
        <v>3.92786763678669</v>
      </c>
      <c r="C366">
        <v>3.4361867651043899E-3</v>
      </c>
      <c r="D366">
        <v>4.0463811422567497</v>
      </c>
      <c r="E366">
        <v>-29.2750043413306</v>
      </c>
      <c r="F366" s="1">
        <v>0</v>
      </c>
      <c r="G366" s="1">
        <v>0</v>
      </c>
      <c r="H366">
        <v>3.6397557443544502</v>
      </c>
      <c r="I366">
        <v>-95.236049399220207</v>
      </c>
      <c r="J366">
        <v>-134.58542801514201</v>
      </c>
      <c r="K366">
        <v>-100.24554407844001</v>
      </c>
      <c r="L366">
        <v>-75.858377561872601</v>
      </c>
      <c r="M366">
        <v>17</v>
      </c>
      <c r="N366">
        <v>96.114712668780797</v>
      </c>
      <c r="O366">
        <v>86.314537303883995</v>
      </c>
      <c r="P366">
        <v>205976.76731387299</v>
      </c>
      <c r="Q366">
        <v>256207.742401542</v>
      </c>
      <c r="R366">
        <v>84.423284457455793</v>
      </c>
      <c r="S366">
        <v>681.20425869525502</v>
      </c>
      <c r="T366">
        <v>0.72978147268530102</v>
      </c>
      <c r="U366">
        <v>0.250425268138042</v>
      </c>
      <c r="V366" s="1">
        <v>0</v>
      </c>
      <c r="W366">
        <v>0.19614374876558099</v>
      </c>
      <c r="X366">
        <v>0.55343098309637595</v>
      </c>
      <c r="Y366" s="1">
        <v>0</v>
      </c>
      <c r="Z366" s="1">
        <v>0</v>
      </c>
      <c r="AA366">
        <v>2.7962719614974202E-4</v>
      </c>
      <c r="AB366">
        <v>3.07269196671908E-3</v>
      </c>
      <c r="AC366">
        <v>3.5590288811997799E-3</v>
      </c>
      <c r="AD366" s="1">
        <v>0</v>
      </c>
      <c r="AE366">
        <v>1.6756538376198098E-2</v>
      </c>
      <c r="AF366" s="1">
        <v>6.6073771320079194E-5</v>
      </c>
      <c r="AG366">
        <v>1.8543417829984599E-6</v>
      </c>
      <c r="AH366">
        <v>5.8939088480304598</v>
      </c>
      <c r="AI366">
        <v>8.4521731626353597E-2</v>
      </c>
      <c r="AJ366">
        <v>43.4691314146677</v>
      </c>
      <c r="AK366">
        <v>17</v>
      </c>
      <c r="AL366">
        <v>12892497819.709999</v>
      </c>
      <c r="AM366" s="7">
        <v>62592</v>
      </c>
      <c r="AO366" s="1">
        <f t="shared" si="48"/>
        <v>3.9047298486696012E-3</v>
      </c>
      <c r="AP366" s="5">
        <f t="shared" si="49"/>
        <v>4.5863445143875854</v>
      </c>
      <c r="AQ366" s="3">
        <f t="shared" si="50"/>
        <v>-5.7105742494875525E-4</v>
      </c>
      <c r="AR366" s="15">
        <f t="shared" si="51"/>
        <v>-0.14357335684993167</v>
      </c>
      <c r="AU366" s="15">
        <v>1</v>
      </c>
      <c r="AY366" s="15">
        <v>1</v>
      </c>
    </row>
    <row r="367" spans="1:51" x14ac:dyDescent="0.25">
      <c r="A367" t="s">
        <v>37</v>
      </c>
      <c r="B367">
        <v>4.5087462456719702</v>
      </c>
      <c r="C367">
        <v>3.6612603946956598E-3</v>
      </c>
      <c r="D367">
        <v>4.3061114966418801</v>
      </c>
      <c r="E367">
        <v>-27.831574918345702</v>
      </c>
      <c r="F367" s="1">
        <v>0</v>
      </c>
      <c r="G367" s="1">
        <v>0</v>
      </c>
      <c r="H367">
        <v>3.5847440002033699</v>
      </c>
      <c r="I367">
        <v>-97.992956673010198</v>
      </c>
      <c r="J367">
        <v>-134.19833520535801</v>
      </c>
      <c r="K367">
        <v>-104.200526647982</v>
      </c>
      <c r="L367">
        <v>-77.681450339766499</v>
      </c>
      <c r="M367">
        <v>18</v>
      </c>
      <c r="N367">
        <v>95.893551299083398</v>
      </c>
      <c r="O367">
        <v>85.610024983869593</v>
      </c>
      <c r="P367">
        <v>196492.84787220901</v>
      </c>
      <c r="Q367">
        <v>244752.17589306901</v>
      </c>
      <c r="R367">
        <v>84.442025973630706</v>
      </c>
      <c r="S367">
        <v>681.55138354381097</v>
      </c>
      <c r="T367">
        <v>0.72452150213536604</v>
      </c>
      <c r="U367">
        <v>0.25393660148536501</v>
      </c>
      <c r="V367" s="1">
        <v>0</v>
      </c>
      <c r="W367">
        <v>0.18454003332667701</v>
      </c>
      <c r="X367">
        <v>0.56152336518795598</v>
      </c>
      <c r="Y367" s="1">
        <v>0</v>
      </c>
      <c r="Z367" s="1">
        <v>0</v>
      </c>
      <c r="AA367">
        <v>2.8028004559366902E-4</v>
      </c>
      <c r="AB367">
        <v>3.2707164071706599E-3</v>
      </c>
      <c r="AC367">
        <v>3.6419837629242998E-3</v>
      </c>
      <c r="AD367" s="1">
        <v>0</v>
      </c>
      <c r="AE367">
        <v>2.58893943832295E-2</v>
      </c>
      <c r="AF367" s="1">
        <v>9.9790561755846394E-5</v>
      </c>
      <c r="AG367">
        <v>1.14673143481422E-6</v>
      </c>
      <c r="AH367">
        <v>5.8377237592223796</v>
      </c>
      <c r="AI367">
        <v>8.8843225299230999E-2</v>
      </c>
      <c r="AJ367">
        <v>35.860814343510299</v>
      </c>
      <c r="AK367">
        <v>18</v>
      </c>
      <c r="AL367">
        <v>11830441384.690001</v>
      </c>
      <c r="AM367" s="7">
        <v>60208</v>
      </c>
      <c r="AO367" s="1">
        <f t="shared" si="48"/>
        <v>4.0220543702738157E-3</v>
      </c>
      <c r="AP367" s="5">
        <f t="shared" si="49"/>
        <v>4.7211161106075146</v>
      </c>
      <c r="AQ367" s="3">
        <f t="shared" si="50"/>
        <v>-1.8480828554235523E-4</v>
      </c>
      <c r="AR367" s="15">
        <f t="shared" si="51"/>
        <v>-4.498297859236855E-2</v>
      </c>
      <c r="AU367" s="15">
        <v>1</v>
      </c>
      <c r="AY367" s="15">
        <v>1</v>
      </c>
    </row>
    <row r="368" spans="1:51" x14ac:dyDescent="0.25">
      <c r="A368" t="s">
        <v>37</v>
      </c>
      <c r="B368">
        <v>4.7327671439624499</v>
      </c>
      <c r="C368">
        <v>4.1916983439409796E-3</v>
      </c>
      <c r="D368">
        <v>4.9156789121706099</v>
      </c>
      <c r="E368">
        <v>-26.548087848519799</v>
      </c>
      <c r="F368" s="1">
        <v>0</v>
      </c>
      <c r="G368" s="1">
        <v>0</v>
      </c>
      <c r="H368">
        <v>3.52842482574321</v>
      </c>
      <c r="I368">
        <v>-99.986614821591601</v>
      </c>
      <c r="J368">
        <v>-131.80766692120599</v>
      </c>
      <c r="K368">
        <v>-107.587965598268</v>
      </c>
      <c r="L368">
        <v>-79.172003731927902</v>
      </c>
      <c r="M368">
        <v>19</v>
      </c>
      <c r="N368">
        <v>95.575969112317097</v>
      </c>
      <c r="O368">
        <v>84.584463499481899</v>
      </c>
      <c r="P368">
        <v>191731.56362508301</v>
      </c>
      <c r="Q368">
        <v>239817.13080745601</v>
      </c>
      <c r="R368">
        <v>84.4474316951449</v>
      </c>
      <c r="S368">
        <v>681.17115097094802</v>
      </c>
      <c r="T368">
        <v>0.72064446858201503</v>
      </c>
      <c r="U368">
        <v>0.24650535757919101</v>
      </c>
      <c r="V368" s="1">
        <v>0</v>
      </c>
      <c r="W368">
        <v>0.18131854285274299</v>
      </c>
      <c r="X368">
        <v>0.57217609956806503</v>
      </c>
      <c r="Y368" s="1">
        <v>0</v>
      </c>
      <c r="Z368" s="1">
        <v>0</v>
      </c>
      <c r="AA368">
        <v>2.8086442634341698E-4</v>
      </c>
      <c r="AB368">
        <v>3.7222310054542199E-3</v>
      </c>
      <c r="AC368">
        <v>4.63034829669567E-3</v>
      </c>
      <c r="AD368" s="1">
        <v>0</v>
      </c>
      <c r="AE368">
        <v>4.7998076156241902E-2</v>
      </c>
      <c r="AF368" s="1">
        <v>1.8211356197681499E-4</v>
      </c>
      <c r="AG368" s="1">
        <v>5.3459375387620596E-7</v>
      </c>
      <c r="AH368">
        <v>5.9732445104122203</v>
      </c>
      <c r="AI368">
        <v>9.6223503405534996E-2</v>
      </c>
      <c r="AJ368">
        <v>24.545480372467502</v>
      </c>
      <c r="AK368">
        <v>19</v>
      </c>
      <c r="AL368">
        <v>10676955583.59</v>
      </c>
      <c r="AM368" s="7">
        <v>55687</v>
      </c>
      <c r="AO368" s="1">
        <f t="shared" si="48"/>
        <v>5.093326285015902E-3</v>
      </c>
      <c r="AP368" s="5">
        <f t="shared" si="49"/>
        <v>5.94364836010981</v>
      </c>
      <c r="AQ368" s="3">
        <f t="shared" si="50"/>
        <v>-1.0611220418840148E-3</v>
      </c>
      <c r="AR368" s="15">
        <f t="shared" si="51"/>
        <v>-0.20372692709650619</v>
      </c>
      <c r="AU368" s="15">
        <v>1</v>
      </c>
      <c r="AY368" s="15">
        <v>1</v>
      </c>
    </row>
    <row r="369" spans="1:51" x14ac:dyDescent="0.25">
      <c r="A369" t="s">
        <v>37</v>
      </c>
      <c r="B369">
        <v>5.1688691087682699</v>
      </c>
      <c r="C369">
        <v>4.519606240986E-3</v>
      </c>
      <c r="D369">
        <v>5.2907209038833098</v>
      </c>
      <c r="E369">
        <v>-26.0625754080293</v>
      </c>
      <c r="F369" s="1">
        <v>0</v>
      </c>
      <c r="G369" s="1">
        <v>0</v>
      </c>
      <c r="H369">
        <v>3.5037026354077399</v>
      </c>
      <c r="I369">
        <v>-101.260063476626</v>
      </c>
      <c r="J369">
        <v>-129.95749304597899</v>
      </c>
      <c r="K369">
        <v>-110.147175687683</v>
      </c>
      <c r="L369">
        <v>-79.763858901350304</v>
      </c>
      <c r="M369">
        <v>20</v>
      </c>
      <c r="N369">
        <v>95.3877356173641</v>
      </c>
      <c r="O369">
        <v>83.968983109300297</v>
      </c>
      <c r="P369">
        <v>185641.64799607199</v>
      </c>
      <c r="Q369">
        <v>231072.15291978701</v>
      </c>
      <c r="R369">
        <v>84.448891650771401</v>
      </c>
      <c r="S369">
        <v>681.16094360281102</v>
      </c>
      <c r="T369">
        <v>0.71467971230381</v>
      </c>
      <c r="U369">
        <v>0.24621835154994501</v>
      </c>
      <c r="V369" s="1">
        <v>0</v>
      </c>
      <c r="W369">
        <v>0.17241617344631399</v>
      </c>
      <c r="X369">
        <v>0.58136547500373903</v>
      </c>
      <c r="Y369" s="1">
        <v>0</v>
      </c>
      <c r="Z369" s="1">
        <v>0</v>
      </c>
      <c r="AA369">
        <v>2.8144540903402297E-4</v>
      </c>
      <c r="AB369">
        <v>4.0217184772615398E-3</v>
      </c>
      <c r="AC369">
        <v>4.6769034825095701E-3</v>
      </c>
      <c r="AD369" s="1">
        <v>0</v>
      </c>
      <c r="AE369">
        <v>6.5095390497288005E-2</v>
      </c>
      <c r="AF369" s="1">
        <v>2.4617500477233298E-4</v>
      </c>
      <c r="AG369" s="1">
        <v>8.2092413469430204E-7</v>
      </c>
      <c r="AH369">
        <v>5.88612462666641</v>
      </c>
      <c r="AI369">
        <v>0.10003195041683299</v>
      </c>
      <c r="AJ369">
        <v>21.309073289231002</v>
      </c>
      <c r="AK369">
        <v>20</v>
      </c>
      <c r="AL369">
        <v>10777611516.059999</v>
      </c>
      <c r="AM369" s="7">
        <v>58056</v>
      </c>
      <c r="AO369" s="1">
        <f t="shared" si="48"/>
        <v>5.204523896315926E-3</v>
      </c>
      <c r="AP369" s="5">
        <f t="shared" si="49"/>
        <v>6.0697194588097192</v>
      </c>
      <c r="AQ369" s="3">
        <f t="shared" si="50"/>
        <v>-7.9158583973820609E-4</v>
      </c>
      <c r="AR369" s="15">
        <f t="shared" si="51"/>
        <v>-0.14841713132786327</v>
      </c>
      <c r="AU369" s="15">
        <v>1</v>
      </c>
      <c r="AY369" s="15">
        <v>1</v>
      </c>
    </row>
    <row r="370" spans="1:51" x14ac:dyDescent="0.25">
      <c r="A370" t="s">
        <v>37</v>
      </c>
      <c r="B370">
        <v>5.8210990325474796</v>
      </c>
      <c r="C370">
        <v>4.9279972666909297E-3</v>
      </c>
      <c r="D370">
        <v>5.7559186168662704</v>
      </c>
      <c r="E370">
        <v>-25.286139035473099</v>
      </c>
      <c r="F370" s="1">
        <v>0</v>
      </c>
      <c r="G370" s="1">
        <v>0</v>
      </c>
      <c r="H370">
        <v>3.4836104562277099</v>
      </c>
      <c r="I370">
        <v>-101.918584868838</v>
      </c>
      <c r="J370">
        <v>-128.31931173144</v>
      </c>
      <c r="K370">
        <v>-111.75036160184</v>
      </c>
      <c r="L370">
        <v>-79.761775746021399</v>
      </c>
      <c r="M370">
        <v>21</v>
      </c>
      <c r="N370">
        <v>95.364411729500702</v>
      </c>
      <c r="O370">
        <v>83.423671395906396</v>
      </c>
      <c r="P370">
        <v>180096.67371655701</v>
      </c>
      <c r="Q370">
        <v>223961.57361909599</v>
      </c>
      <c r="R370">
        <v>84.499157279751103</v>
      </c>
      <c r="S370">
        <v>680.62669204401698</v>
      </c>
      <c r="T370">
        <v>0.70623792105465399</v>
      </c>
      <c r="U370">
        <v>0.24558074734530499</v>
      </c>
      <c r="V370" s="1">
        <v>0</v>
      </c>
      <c r="W370">
        <v>0.16712845831645701</v>
      </c>
      <c r="X370">
        <v>0.58729079433823606</v>
      </c>
      <c r="Y370" s="1">
        <v>0</v>
      </c>
      <c r="Z370" s="1">
        <v>0</v>
      </c>
      <c r="AA370">
        <v>2.8201160238623397E-4</v>
      </c>
      <c r="AB370">
        <v>4.4090386933317797E-3</v>
      </c>
      <c r="AC370">
        <v>4.7105025223068203E-3</v>
      </c>
      <c r="AD370" s="1">
        <v>2.5562363806571399E-11</v>
      </c>
      <c r="AE370">
        <v>7.7857652403481997E-2</v>
      </c>
      <c r="AF370" s="1">
        <v>2.9322806682149802E-4</v>
      </c>
      <c r="AG370" s="1">
        <v>5.6963695373606403E-7</v>
      </c>
      <c r="AH370">
        <v>5.8664434999704103</v>
      </c>
      <c r="AI370">
        <v>0.104938713712416</v>
      </c>
      <c r="AJ370">
        <v>22.452740545533501</v>
      </c>
      <c r="AK370">
        <v>21</v>
      </c>
      <c r="AL370">
        <v>10736823396.959999</v>
      </c>
      <c r="AM370" s="7">
        <v>59617</v>
      </c>
      <c r="AO370" s="1">
        <f t="shared" si="48"/>
        <v>5.2857421915145529E-3</v>
      </c>
      <c r="AP370" s="5">
        <f t="shared" si="49"/>
        <v>6.1617033818277882</v>
      </c>
      <c r="AQ370" s="3">
        <f t="shared" si="50"/>
        <v>-3.0037635714928995E-4</v>
      </c>
      <c r="AR370" s="15">
        <f t="shared" si="51"/>
        <v>-5.5277628307267346E-2</v>
      </c>
      <c r="AU370" s="15">
        <v>1</v>
      </c>
      <c r="AY370" s="15">
        <v>1</v>
      </c>
    </row>
    <row r="371" spans="1:51" x14ac:dyDescent="0.25">
      <c r="A371" t="s">
        <v>37</v>
      </c>
      <c r="B371">
        <v>6.6632604627558196</v>
      </c>
      <c r="C371">
        <v>5.5432290670603202E-3</v>
      </c>
      <c r="D371">
        <v>6.4527750287178103</v>
      </c>
      <c r="E371">
        <v>-25.0760682988683</v>
      </c>
      <c r="F371" s="1">
        <v>0</v>
      </c>
      <c r="G371" s="1">
        <v>0</v>
      </c>
      <c r="H371">
        <v>3.4741874997693101</v>
      </c>
      <c r="I371">
        <v>-103.165140570017</v>
      </c>
      <c r="J371">
        <v>-126.13341834236201</v>
      </c>
      <c r="K371">
        <v>-113.80026554638501</v>
      </c>
      <c r="L371">
        <v>-79.944348205608506</v>
      </c>
      <c r="M371">
        <v>22</v>
      </c>
      <c r="N371">
        <v>95.332855515877995</v>
      </c>
      <c r="O371">
        <v>82.417861995208298</v>
      </c>
      <c r="P371">
        <v>171838.73952908299</v>
      </c>
      <c r="Q371">
        <v>212377.026126949</v>
      </c>
      <c r="R371">
        <v>84.497867379882905</v>
      </c>
      <c r="S371">
        <v>678.96310641271202</v>
      </c>
      <c r="T371">
        <v>0.70226734866839602</v>
      </c>
      <c r="U371">
        <v>0.25820924641601301</v>
      </c>
      <c r="V371" s="1">
        <v>0</v>
      </c>
      <c r="W371">
        <v>0.16990033227174201</v>
      </c>
      <c r="X371">
        <v>0.57189042131224399</v>
      </c>
      <c r="Y371" s="1">
        <v>0</v>
      </c>
      <c r="Z371" s="1">
        <v>0</v>
      </c>
      <c r="AA371">
        <v>2.8269720486520899E-4</v>
      </c>
      <c r="AB371">
        <v>4.9892463385460602E-3</v>
      </c>
      <c r="AC371">
        <v>5.4328636431989503E-3</v>
      </c>
      <c r="AD371" s="1">
        <v>4.2209186766841698E-9</v>
      </c>
      <c r="AE371">
        <v>0.11047055394786599</v>
      </c>
      <c r="AF371" s="1">
        <v>4.1617143766457701E-4</v>
      </c>
      <c r="AG371" s="1">
        <v>4.9828887347222504E-7</v>
      </c>
      <c r="AH371">
        <v>6.1705160095035403</v>
      </c>
      <c r="AI371">
        <v>0.1160563469255</v>
      </c>
      <c r="AJ371">
        <v>24.515324418152598</v>
      </c>
      <c r="AK371">
        <v>22</v>
      </c>
      <c r="AL371">
        <v>9666272775.9899998</v>
      </c>
      <c r="AM371" s="7">
        <v>56252</v>
      </c>
      <c r="AO371" s="1">
        <f t="shared" si="48"/>
        <v>6.1317322857287367E-3</v>
      </c>
      <c r="AP371" s="5">
        <f t="shared" si="49"/>
        <v>7.1149336390005091</v>
      </c>
      <c r="AQ371" s="3">
        <f t="shared" si="50"/>
        <v>-4.01846300994841E-4</v>
      </c>
      <c r="AR371" s="15">
        <f t="shared" si="51"/>
        <v>-6.3482415882116339E-2</v>
      </c>
      <c r="AU371" s="15">
        <v>1</v>
      </c>
      <c r="AY371" s="15">
        <v>1</v>
      </c>
    </row>
    <row r="372" spans="1:51" x14ac:dyDescent="0.25">
      <c r="A372" t="s">
        <v>37</v>
      </c>
      <c r="B372">
        <v>6.8983017320632998</v>
      </c>
      <c r="C372">
        <v>6.02208234563227E-3</v>
      </c>
      <c r="D372">
        <v>6.9918868568654098</v>
      </c>
      <c r="E372">
        <v>-21.496426228309499</v>
      </c>
      <c r="F372" s="1">
        <v>0</v>
      </c>
      <c r="G372" s="1">
        <v>0</v>
      </c>
      <c r="H372">
        <v>3.5050543141422099</v>
      </c>
      <c r="I372">
        <v>-104.563102713256</v>
      </c>
      <c r="J372">
        <v>-123.300897957557</v>
      </c>
      <c r="K372">
        <v>-116.944618585531</v>
      </c>
      <c r="L372">
        <v>-80.920891449819095</v>
      </c>
      <c r="M372">
        <v>23</v>
      </c>
      <c r="N372">
        <v>95.287660224266403</v>
      </c>
      <c r="O372">
        <v>81.566205844348403</v>
      </c>
      <c r="P372">
        <v>168782.85209368399</v>
      </c>
      <c r="Q372">
        <v>210431.32035091901</v>
      </c>
      <c r="R372">
        <v>84.491914047064199</v>
      </c>
      <c r="S372">
        <v>677.70915720781795</v>
      </c>
      <c r="T372">
        <v>0.70226293981060095</v>
      </c>
      <c r="U372">
        <v>0.277187107866189</v>
      </c>
      <c r="V372" s="1">
        <v>0</v>
      </c>
      <c r="W372">
        <v>0.17049255229897201</v>
      </c>
      <c r="X372">
        <v>0.55232033983483697</v>
      </c>
      <c r="Y372" s="1">
        <v>0</v>
      </c>
      <c r="Z372" s="1">
        <v>0</v>
      </c>
      <c r="AA372">
        <v>2.83344459672788E-4</v>
      </c>
      <c r="AB372">
        <v>5.4531144453360799E-3</v>
      </c>
      <c r="AC372">
        <v>5.3396109828903098E-3</v>
      </c>
      <c r="AD372" s="1">
        <v>6.74488298583654E-8</v>
      </c>
      <c r="AE372">
        <v>0.13134165174772</v>
      </c>
      <c r="AF372" s="1">
        <v>4.9059555495156899E-4</v>
      </c>
      <c r="AG372" s="1">
        <v>2.8527370468362499E-7</v>
      </c>
      <c r="AH372">
        <v>6.3584689732188897</v>
      </c>
      <c r="AI372">
        <v>0.12544446574516399</v>
      </c>
      <c r="AJ372">
        <v>28.370295355058399</v>
      </c>
      <c r="AK372">
        <v>23</v>
      </c>
      <c r="AL372">
        <v>11155533826.280001</v>
      </c>
      <c r="AM372" s="7">
        <v>66094</v>
      </c>
      <c r="AO372" s="1">
        <f t="shared" si="48"/>
        <v>6.1135509975146669E-3</v>
      </c>
      <c r="AP372" s="5">
        <f t="shared" si="49"/>
        <v>7.0945413177062715</v>
      </c>
      <c r="AQ372" s="3">
        <f t="shared" si="50"/>
        <v>-1.7477560983849075E-4</v>
      </c>
      <c r="AR372" s="15">
        <f t="shared" si="51"/>
        <v>-2.7660644551213642E-2</v>
      </c>
      <c r="AU372" s="15">
        <v>1</v>
      </c>
      <c r="AY372" s="15">
        <v>1</v>
      </c>
    </row>
    <row r="373" spans="1:51" x14ac:dyDescent="0.25">
      <c r="A373" t="s">
        <v>37</v>
      </c>
      <c r="B373">
        <v>7.5674251648039901</v>
      </c>
      <c r="C373">
        <v>6.2528187411928001E-3</v>
      </c>
      <c r="D373">
        <v>7.2506408391052002</v>
      </c>
      <c r="E373">
        <v>-17.582590625738199</v>
      </c>
      <c r="F373" s="1">
        <v>0</v>
      </c>
      <c r="G373" s="1">
        <v>0</v>
      </c>
      <c r="H373">
        <v>3.5067638953771798</v>
      </c>
      <c r="I373">
        <v>-104.841340327759</v>
      </c>
      <c r="J373">
        <v>-120.488555550855</v>
      </c>
      <c r="K373">
        <v>-119.58362229868099</v>
      </c>
      <c r="L373">
        <v>-82.473324600132401</v>
      </c>
      <c r="M373">
        <v>24</v>
      </c>
      <c r="N373">
        <v>95.192972335365496</v>
      </c>
      <c r="O373">
        <v>80.898980873108897</v>
      </c>
      <c r="P373">
        <v>178399.36347571001</v>
      </c>
      <c r="Q373">
        <v>225963.14647115101</v>
      </c>
      <c r="R373">
        <v>84.4925320868646</v>
      </c>
      <c r="S373">
        <v>679.43951358098604</v>
      </c>
      <c r="T373">
        <v>0.71381906711200405</v>
      </c>
      <c r="U373">
        <v>0.28320681013565702</v>
      </c>
      <c r="V373" s="1">
        <v>0</v>
      </c>
      <c r="W373">
        <v>0.166790102064129</v>
      </c>
      <c r="X373">
        <v>0.55000308780021301</v>
      </c>
      <c r="Y373" s="1">
        <v>0</v>
      </c>
      <c r="Z373" s="1">
        <v>0</v>
      </c>
      <c r="AA373">
        <v>2.8397527422769698E-4</v>
      </c>
      <c r="AB373">
        <v>5.6590564569644298E-3</v>
      </c>
      <c r="AC373">
        <v>5.1707640550778897E-3</v>
      </c>
      <c r="AD373" s="1">
        <v>2.12601699148845E-7</v>
      </c>
      <c r="AE373">
        <v>0.14404347298456399</v>
      </c>
      <c r="AF373" s="1">
        <v>5.3084521028960295E-4</v>
      </c>
      <c r="AG373" s="1">
        <v>2.4682674807613E-7</v>
      </c>
      <c r="AH373">
        <v>6.3680025892163998</v>
      </c>
      <c r="AI373">
        <v>0.13144882169145999</v>
      </c>
      <c r="AJ373">
        <v>34.082396299224797</v>
      </c>
      <c r="AK373">
        <v>24</v>
      </c>
      <c r="AL373">
        <v>13473968725.23</v>
      </c>
      <c r="AM373" s="7">
        <v>75527</v>
      </c>
      <c r="AO373" s="1">
        <f t="shared" si="48"/>
        <v>5.9855845395951892E-3</v>
      </c>
      <c r="AP373" s="5">
        <f t="shared" si="49"/>
        <v>6.9508966781241295</v>
      </c>
      <c r="AQ373" s="3">
        <f t="shared" si="50"/>
        <v>5.5052224364582434E-4</v>
      </c>
      <c r="AR373" s="15">
        <f t="shared" si="51"/>
        <v>8.8697691136770951E-2</v>
      </c>
      <c r="AU373" s="15">
        <v>1</v>
      </c>
      <c r="AY373" s="15">
        <v>1</v>
      </c>
    </row>
    <row r="374" spans="1:51" x14ac:dyDescent="0.25">
      <c r="A374" t="s">
        <v>37</v>
      </c>
      <c r="B374">
        <v>7.8367467123071997</v>
      </c>
      <c r="C374">
        <v>6.3606380036079699E-3</v>
      </c>
      <c r="D374">
        <v>7.3713258869896396</v>
      </c>
      <c r="E374">
        <v>-17.0870601118217</v>
      </c>
      <c r="F374" s="1">
        <v>0</v>
      </c>
      <c r="G374" s="1">
        <v>0</v>
      </c>
      <c r="H374">
        <v>3.5179001023632401</v>
      </c>
      <c r="I374">
        <v>-104.744127434783</v>
      </c>
      <c r="J374">
        <v>-118.764666922956</v>
      </c>
      <c r="K374">
        <v>-120.210905151169</v>
      </c>
      <c r="L374">
        <v>-82.602282323570904</v>
      </c>
      <c r="M374">
        <v>25</v>
      </c>
      <c r="N374">
        <v>95.180212754200795</v>
      </c>
      <c r="O374">
        <v>80.470684990741503</v>
      </c>
      <c r="P374">
        <v>180220.783075607</v>
      </c>
      <c r="Q374">
        <v>229126.15293271199</v>
      </c>
      <c r="R374">
        <v>84.540655068188499</v>
      </c>
      <c r="S374">
        <v>679.30307452352702</v>
      </c>
      <c r="T374">
        <v>0.71425608402333396</v>
      </c>
      <c r="U374">
        <v>0.28962844905833501</v>
      </c>
      <c r="V374" s="1">
        <v>0</v>
      </c>
      <c r="W374">
        <v>0.169545434843585</v>
      </c>
      <c r="X374">
        <v>0.54082611609807896</v>
      </c>
      <c r="Y374" s="1">
        <v>0</v>
      </c>
      <c r="Z374" s="1">
        <v>0</v>
      </c>
      <c r="AA374">
        <v>2.84784749194921E-4</v>
      </c>
      <c r="AB374">
        <v>5.7509714808512804E-3</v>
      </c>
      <c r="AC374">
        <v>5.4251939386020503E-3</v>
      </c>
      <c r="AD374" s="1">
        <v>2.93726737818047E-7</v>
      </c>
      <c r="AE374">
        <v>0.15813402579146199</v>
      </c>
      <c r="AF374" s="1">
        <v>5.8188351622579502E-4</v>
      </c>
      <c r="AG374" s="1">
        <v>3.4859107995993399E-7</v>
      </c>
      <c r="AH374">
        <v>6.2758569227166703</v>
      </c>
      <c r="AI374">
        <v>0.135232895205844</v>
      </c>
      <c r="AJ374">
        <v>44.450144848245998</v>
      </c>
      <c r="AK374">
        <v>25</v>
      </c>
      <c r="AL374">
        <v>12859653976.360001</v>
      </c>
      <c r="AM374" s="7">
        <v>71355</v>
      </c>
      <c r="AO374" s="1">
        <f t="shared" si="48"/>
        <v>6.2918622040227662E-3</v>
      </c>
      <c r="AP374" s="5">
        <f t="shared" si="49"/>
        <v>7.2943598913104086</v>
      </c>
      <c r="AQ374" s="3">
        <f t="shared" si="50"/>
        <v>4.8578930762534223E-4</v>
      </c>
      <c r="AR374" s="15">
        <f t="shared" si="51"/>
        <v>7.4357014059989401E-2</v>
      </c>
      <c r="AU374" s="15">
        <v>1</v>
      </c>
      <c r="AY374" s="15">
        <v>1</v>
      </c>
    </row>
    <row r="375" spans="1:51" x14ac:dyDescent="0.25">
      <c r="A375" t="s">
        <v>37</v>
      </c>
      <c r="B375">
        <v>7.7246890390374396</v>
      </c>
      <c r="C375">
        <v>6.6211072573225003E-3</v>
      </c>
      <c r="D375">
        <v>7.6622825607505396</v>
      </c>
      <c r="E375">
        <v>-16.897460576995901</v>
      </c>
      <c r="F375" s="1">
        <v>0</v>
      </c>
      <c r="G375" s="1">
        <v>0</v>
      </c>
      <c r="H375">
        <v>3.5389153067033501</v>
      </c>
      <c r="I375">
        <v>-103.10369671997201</v>
      </c>
      <c r="J375">
        <v>-115.184928354069</v>
      </c>
      <c r="K375">
        <v>-119.002714624893</v>
      </c>
      <c r="L375">
        <v>-81.686999560035503</v>
      </c>
      <c r="M375">
        <v>26</v>
      </c>
      <c r="N375">
        <v>95.151247733692998</v>
      </c>
      <c r="O375">
        <v>79.957053480256604</v>
      </c>
      <c r="P375">
        <v>186321.15167621101</v>
      </c>
      <c r="Q375">
        <v>238327.53022809001</v>
      </c>
      <c r="R375">
        <v>84.521228344580507</v>
      </c>
      <c r="S375">
        <v>678.84143276560201</v>
      </c>
      <c r="T375">
        <v>0.71792289962900102</v>
      </c>
      <c r="U375">
        <v>0.28997674071181201</v>
      </c>
      <c r="V375" s="1">
        <v>0</v>
      </c>
      <c r="W375">
        <v>0.17664988864871101</v>
      </c>
      <c r="X375">
        <v>0.53337337063947499</v>
      </c>
      <c r="Y375" s="1">
        <v>0</v>
      </c>
      <c r="Z375" s="1">
        <v>0</v>
      </c>
      <c r="AA375">
        <v>2.8552779794044001E-4</v>
      </c>
      <c r="AB375">
        <v>5.9665454245918402E-3</v>
      </c>
      <c r="AC375">
        <v>5.3611858118767699E-3</v>
      </c>
      <c r="AD375" s="1">
        <v>5.4454747218159495E-7</v>
      </c>
      <c r="AE375">
        <v>0.206487372583783</v>
      </c>
      <c r="AF375" s="1">
        <v>7.6671790778812504E-4</v>
      </c>
      <c r="AG375" s="1">
        <v>9.5507375824191204E-7</v>
      </c>
      <c r="AH375">
        <v>6.2436648511328103</v>
      </c>
      <c r="AI375">
        <v>0.14026080256642601</v>
      </c>
      <c r="AJ375">
        <v>60.151036244204498</v>
      </c>
      <c r="AK375">
        <v>26</v>
      </c>
      <c r="AL375">
        <v>12460599660.65</v>
      </c>
      <c r="AM375" s="7">
        <v>66877</v>
      </c>
      <c r="AO375" s="1">
        <f t="shared" si="48"/>
        <v>6.4134315176053351E-3</v>
      </c>
      <c r="AP375" s="5">
        <f t="shared" si="49"/>
        <v>7.4303665967222816</v>
      </c>
      <c r="AQ375" s="3">
        <f t="shared" si="50"/>
        <v>2.6364103361152091E-4</v>
      </c>
      <c r="AR375" s="15">
        <f t="shared" si="51"/>
        <v>3.9610756546654136E-2</v>
      </c>
      <c r="AS375">
        <f>SUMPRODUCT(AL364:AL375,B364:B375)/SUM(AL364:AL375)</f>
        <v>5.7734389116058527</v>
      </c>
      <c r="AT375">
        <f>SUMPRODUCT(AP364:AP375,AL364:AL375)/SUM(AL364:AL375)</f>
        <v>5.9889544933353784</v>
      </c>
      <c r="AU375" s="15">
        <v>1</v>
      </c>
      <c r="AY375" s="15">
        <v>1</v>
      </c>
    </row>
    <row r="376" spans="1:51" x14ac:dyDescent="0.25">
      <c r="A376" t="s">
        <v>37</v>
      </c>
      <c r="B376">
        <v>7.7365554166058299</v>
      </c>
      <c r="C376">
        <v>6.7760420699282597E-3</v>
      </c>
      <c r="D376">
        <v>7.8349545733313404</v>
      </c>
      <c r="E376">
        <v>-17.169713225944399</v>
      </c>
      <c r="F376" s="1">
        <v>0</v>
      </c>
      <c r="G376" s="1">
        <v>0</v>
      </c>
      <c r="H376">
        <v>3.5723901108849501</v>
      </c>
      <c r="I376">
        <v>-101.388269417362</v>
      </c>
      <c r="J376">
        <v>-112.08712378160899</v>
      </c>
      <c r="K376">
        <v>-116.914787677497</v>
      </c>
      <c r="L376">
        <v>-80.384645996620804</v>
      </c>
      <c r="M376">
        <v>27</v>
      </c>
      <c r="N376">
        <v>95.1580049706415</v>
      </c>
      <c r="O376">
        <v>79.481468972072605</v>
      </c>
      <c r="P376">
        <v>189987.22996714801</v>
      </c>
      <c r="Q376">
        <v>243373.86226413099</v>
      </c>
      <c r="R376">
        <v>84.480501440033606</v>
      </c>
      <c r="S376">
        <v>677.19872471171504</v>
      </c>
      <c r="T376">
        <v>0.71439275236069999</v>
      </c>
      <c r="U376">
        <v>0.29689781483961297</v>
      </c>
      <c r="V376" s="1">
        <v>0</v>
      </c>
      <c r="W376">
        <v>0.181654662939946</v>
      </c>
      <c r="X376">
        <v>0.52144752222044</v>
      </c>
      <c r="Y376" s="1">
        <v>0</v>
      </c>
      <c r="Z376" s="1">
        <v>0</v>
      </c>
      <c r="AA376">
        <v>2.8629926589466702E-4</v>
      </c>
      <c r="AB376">
        <v>6.0751467689926196E-3</v>
      </c>
      <c r="AC376">
        <v>5.2692310384193199E-3</v>
      </c>
      <c r="AD376" s="1">
        <v>8.9352259345374296E-7</v>
      </c>
      <c r="AE376">
        <v>0.25272032932866301</v>
      </c>
      <c r="AF376" s="1">
        <v>9.5686427887500705E-4</v>
      </c>
      <c r="AG376">
        <v>1.0685318753998001E-6</v>
      </c>
      <c r="AH376">
        <v>6.21371091551788</v>
      </c>
      <c r="AI376">
        <v>0.145305480041476</v>
      </c>
      <c r="AJ376">
        <v>81.773827501267903</v>
      </c>
      <c r="AK376">
        <v>27</v>
      </c>
      <c r="AL376">
        <v>11682124783.450001</v>
      </c>
      <c r="AM376" s="7">
        <v>61489</v>
      </c>
      <c r="AO376" s="1">
        <f t="shared" si="48"/>
        <v>6.512394583188994E-3</v>
      </c>
      <c r="AP376" s="5">
        <f t="shared" si="49"/>
        <v>7.5409472931490029</v>
      </c>
      <c r="AQ376" s="3">
        <f t="shared" si="50"/>
        <v>1.7532350219027441E-4</v>
      </c>
      <c r="AR376" s="15">
        <f t="shared" si="51"/>
        <v>2.5939463021381615E-2</v>
      </c>
      <c r="AT376" s="15">
        <f>AS375/AT375-1</f>
        <v>-3.5985509986652175E-2</v>
      </c>
      <c r="AU376" s="15">
        <v>1</v>
      </c>
      <c r="AY376" s="15">
        <v>1</v>
      </c>
    </row>
    <row r="377" spans="1:51" x14ac:dyDescent="0.25">
      <c r="A377" t="s">
        <v>37</v>
      </c>
      <c r="B377">
        <v>7.7060471330259999</v>
      </c>
      <c r="C377">
        <v>6.9685625597689198E-3</v>
      </c>
      <c r="D377">
        <v>8.0491027177470098</v>
      </c>
      <c r="E377">
        <v>-18.575164429932801</v>
      </c>
      <c r="F377" s="1">
        <v>0</v>
      </c>
      <c r="G377" s="1">
        <v>0</v>
      </c>
      <c r="H377">
        <v>3.6047493821447301</v>
      </c>
      <c r="I377">
        <v>-99.841284627482494</v>
      </c>
      <c r="J377">
        <v>-109.390576612488</v>
      </c>
      <c r="K377">
        <v>-114.73864132815299</v>
      </c>
      <c r="L377">
        <v>-78.823181546971895</v>
      </c>
      <c r="M377">
        <v>28</v>
      </c>
      <c r="N377">
        <v>95.221596219358105</v>
      </c>
      <c r="O377">
        <v>79.075124639955504</v>
      </c>
      <c r="P377">
        <v>189855.39939948299</v>
      </c>
      <c r="Q377">
        <v>243986.21625347401</v>
      </c>
      <c r="R377">
        <v>84.453718830013102</v>
      </c>
      <c r="S377">
        <v>675.45795499221401</v>
      </c>
      <c r="T377">
        <v>0.71429383300412497</v>
      </c>
      <c r="U377">
        <v>0.30305688499068001</v>
      </c>
      <c r="V377" s="1">
        <v>0</v>
      </c>
      <c r="W377">
        <v>0.18441724534991299</v>
      </c>
      <c r="X377">
        <v>0.51252586965940605</v>
      </c>
      <c r="Y377" s="1">
        <v>0</v>
      </c>
      <c r="Z377" s="1">
        <v>0</v>
      </c>
      <c r="AA377">
        <v>2.8707171042876602E-4</v>
      </c>
      <c r="AB377">
        <v>6.2259095638312802E-3</v>
      </c>
      <c r="AC377">
        <v>5.5297653111731401E-3</v>
      </c>
      <c r="AD377">
        <v>1.41635550402689E-6</v>
      </c>
      <c r="AE377">
        <v>0.27992479505998802</v>
      </c>
      <c r="AF377">
        <v>1.0762375746388899E-3</v>
      </c>
      <c r="AG377">
        <v>1.4559241482099399E-6</v>
      </c>
      <c r="AH377">
        <v>6.17915704472379</v>
      </c>
      <c r="AI377">
        <v>0.15020644655787299</v>
      </c>
      <c r="AJ377">
        <v>101.45653825182301</v>
      </c>
      <c r="AK377">
        <v>28</v>
      </c>
      <c r="AL377">
        <v>10802962081.23</v>
      </c>
      <c r="AM377" s="7">
        <v>56901</v>
      </c>
      <c r="AO377" s="1">
        <f t="shared" si="48"/>
        <v>6.8930745962407962E-3</v>
      </c>
      <c r="AP377" s="5">
        <f t="shared" si="49"/>
        <v>7.9651888933244708</v>
      </c>
      <c r="AQ377" s="3">
        <f t="shared" si="50"/>
        <v>-2.3272348985427672E-4</v>
      </c>
      <c r="AR377" s="15">
        <f t="shared" si="51"/>
        <v>-3.2534289364518965E-2</v>
      </c>
      <c r="AT377" t="s">
        <v>370</v>
      </c>
      <c r="AU377" s="15">
        <v>1</v>
      </c>
      <c r="AY377" s="15">
        <v>1</v>
      </c>
    </row>
    <row r="378" spans="1:51" x14ac:dyDescent="0.25">
      <c r="A378" t="s">
        <v>37</v>
      </c>
      <c r="B378">
        <v>7.5261544892869896</v>
      </c>
      <c r="C378">
        <v>6.87382669592529E-3</v>
      </c>
      <c r="D378">
        <v>7.9437813408493003</v>
      </c>
      <c r="E378">
        <v>-19.825193473359501</v>
      </c>
      <c r="F378" s="1">
        <v>0</v>
      </c>
      <c r="G378" s="1">
        <v>0</v>
      </c>
      <c r="H378">
        <v>3.6276626262054101</v>
      </c>
      <c r="I378">
        <v>-100.198278992723</v>
      </c>
      <c r="J378">
        <v>-108.56695834092601</v>
      </c>
      <c r="K378">
        <v>-115.432891669173</v>
      </c>
      <c r="L378">
        <v>-78.719342962345493</v>
      </c>
      <c r="M378">
        <v>29</v>
      </c>
      <c r="N378">
        <v>95.272798355012696</v>
      </c>
      <c r="O378">
        <v>78.727853144258802</v>
      </c>
      <c r="P378">
        <v>185784.32383309799</v>
      </c>
      <c r="Q378">
        <v>237813.07686461799</v>
      </c>
      <c r="R378">
        <v>84.485349496522602</v>
      </c>
      <c r="S378">
        <v>674.87068925501399</v>
      </c>
      <c r="T378">
        <v>0.71379104881293798</v>
      </c>
      <c r="U378">
        <v>0.29926871723165699</v>
      </c>
      <c r="V378" s="1">
        <v>0</v>
      </c>
      <c r="W378">
        <v>0.17986644664621701</v>
      </c>
      <c r="X378">
        <v>0.52086483612212398</v>
      </c>
      <c r="Y378" s="1">
        <v>0</v>
      </c>
      <c r="Z378" s="1">
        <v>0</v>
      </c>
      <c r="AA378">
        <v>2.8780674623255902E-4</v>
      </c>
      <c r="AB378">
        <v>6.1414027277235999E-3</v>
      </c>
      <c r="AC378">
        <v>5.4635181368631498E-3</v>
      </c>
      <c r="AD378">
        <v>1.3730326385004E-6</v>
      </c>
      <c r="AE378">
        <v>0.30539399028340802</v>
      </c>
      <c r="AF378">
        <v>1.17250175525598E-3</v>
      </c>
      <c r="AG378" s="1">
        <v>8.5846204320198705E-7</v>
      </c>
      <c r="AH378">
        <v>6.1063681051497998</v>
      </c>
      <c r="AI378">
        <v>0.154058978671058</v>
      </c>
      <c r="AJ378">
        <v>116.168907495022</v>
      </c>
      <c r="AK378">
        <v>29</v>
      </c>
      <c r="AL378">
        <v>9479459339.2600002</v>
      </c>
      <c r="AM378" s="7">
        <v>51024</v>
      </c>
      <c r="AO378" s="1">
        <f t="shared" si="48"/>
        <v>6.9238266383516885E-3</v>
      </c>
      <c r="AP378" s="5">
        <f t="shared" si="49"/>
        <v>7.9993819052832098</v>
      </c>
      <c r="AQ378" s="3">
        <f t="shared" si="50"/>
        <v>-4.2467700817363022E-4</v>
      </c>
      <c r="AR378" s="15">
        <f t="shared" si="51"/>
        <v>-5.9157997655253314E-2</v>
      </c>
      <c r="AU378" s="15">
        <v>1</v>
      </c>
      <c r="AY378" s="15">
        <v>1</v>
      </c>
    </row>
    <row r="379" spans="1:51" x14ac:dyDescent="0.25">
      <c r="A379" t="s">
        <v>37</v>
      </c>
      <c r="B379">
        <v>7.6013127507017098</v>
      </c>
      <c r="C379">
        <v>6.9949280714819203E-3</v>
      </c>
      <c r="D379">
        <v>8.0783945815775198</v>
      </c>
      <c r="E379">
        <v>-21.579613004433401</v>
      </c>
      <c r="F379" s="1">
        <v>0</v>
      </c>
      <c r="G379" s="1">
        <v>0</v>
      </c>
      <c r="H379">
        <v>3.6460354642614101</v>
      </c>
      <c r="I379">
        <v>-99.150117152350404</v>
      </c>
      <c r="J379">
        <v>-106.058966224762</v>
      </c>
      <c r="K379">
        <v>-114.07980103514301</v>
      </c>
      <c r="L379">
        <v>-77.607112920556204</v>
      </c>
      <c r="M379">
        <v>30</v>
      </c>
      <c r="N379">
        <v>95.327371427708002</v>
      </c>
      <c r="O379">
        <v>78.230687131577099</v>
      </c>
      <c r="P379">
        <v>185221.59451072101</v>
      </c>
      <c r="Q379">
        <v>237942.404945877</v>
      </c>
      <c r="R379">
        <v>84.526320119482193</v>
      </c>
      <c r="S379">
        <v>673.39650584467495</v>
      </c>
      <c r="T379">
        <v>0.71483028862714204</v>
      </c>
      <c r="U379">
        <v>0.29966240517915199</v>
      </c>
      <c r="V379" s="1">
        <v>0</v>
      </c>
      <c r="W379">
        <v>0.17844035636747299</v>
      </c>
      <c r="X379">
        <v>0.52189723845337399</v>
      </c>
      <c r="Y379" s="1">
        <v>0</v>
      </c>
      <c r="Z379" s="1">
        <v>0</v>
      </c>
      <c r="AA379">
        <v>2.8856330115226798E-4</v>
      </c>
      <c r="AB379">
        <v>6.2325541164071499E-3</v>
      </c>
      <c r="AC379">
        <v>5.48895865725602E-3</v>
      </c>
      <c r="AD379">
        <v>1.9872593005209602E-6</v>
      </c>
      <c r="AE379">
        <v>0.35615688289895298</v>
      </c>
      <c r="AF379">
        <v>1.3803182253607901E-3</v>
      </c>
      <c r="AG379" s="1">
        <v>8.7339663001353202E-7</v>
      </c>
      <c r="AH379">
        <v>6.12295042963237</v>
      </c>
      <c r="AI379">
        <v>0.16023965606386301</v>
      </c>
      <c r="AJ379">
        <v>131.474821558879</v>
      </c>
      <c r="AK379">
        <v>30</v>
      </c>
      <c r="AL379">
        <v>7911925631.1199999</v>
      </c>
      <c r="AM379" s="7">
        <v>42716</v>
      </c>
      <c r="AO379" s="1">
        <f t="shared" si="48"/>
        <v>7.1578401837690776E-3</v>
      </c>
      <c r="AP379" s="5">
        <f t="shared" si="49"/>
        <v>8.2591989486545554</v>
      </c>
      <c r="AQ379" s="3">
        <f t="shared" si="50"/>
        <v>-5.9137636149219752E-4</v>
      </c>
      <c r="AR379" s="15">
        <f t="shared" si="51"/>
        <v>-7.9654964366734027E-2</v>
      </c>
      <c r="AU379" s="15">
        <v>1</v>
      </c>
      <c r="AY379" s="15">
        <v>1</v>
      </c>
    </row>
    <row r="380" spans="1:51" x14ac:dyDescent="0.25">
      <c r="A380" t="s">
        <v>37</v>
      </c>
      <c r="B380">
        <v>8.3567143276891294</v>
      </c>
      <c r="C380">
        <v>7.0283936593091003E-3</v>
      </c>
      <c r="D380">
        <v>8.1155622518619008</v>
      </c>
      <c r="E380">
        <v>-24.614160560688902</v>
      </c>
      <c r="F380" s="1">
        <v>0</v>
      </c>
      <c r="G380" s="1">
        <v>0</v>
      </c>
      <c r="H380">
        <v>3.65916270921125</v>
      </c>
      <c r="I380">
        <v>-98.982954621072096</v>
      </c>
      <c r="J380">
        <v>-104.652957508184</v>
      </c>
      <c r="K380">
        <v>-113.581447411116</v>
      </c>
      <c r="L380">
        <v>-76.321673764617501</v>
      </c>
      <c r="M380">
        <v>31</v>
      </c>
      <c r="N380">
        <v>95.385006060779702</v>
      </c>
      <c r="O380">
        <v>77.797737753051607</v>
      </c>
      <c r="P380">
        <v>176066.17999936899</v>
      </c>
      <c r="Q380">
        <v>223790.01538603101</v>
      </c>
      <c r="R380">
        <v>84.576905210603002</v>
      </c>
      <c r="S380">
        <v>671.67403157478304</v>
      </c>
      <c r="T380">
        <v>0.70800385003948096</v>
      </c>
      <c r="U380">
        <v>0.29342048268533</v>
      </c>
      <c r="V380" s="1">
        <v>0</v>
      </c>
      <c r="W380">
        <v>0.16992552892731</v>
      </c>
      <c r="X380">
        <v>0.536653988387359</v>
      </c>
      <c r="Y380" s="1">
        <v>0</v>
      </c>
      <c r="Z380" s="1">
        <v>0</v>
      </c>
      <c r="AA380">
        <v>2.8959430167561901E-4</v>
      </c>
      <c r="AB380">
        <v>6.27671146068605E-3</v>
      </c>
      <c r="AC380">
        <v>5.81363845122208E-3</v>
      </c>
      <c r="AD380">
        <v>3.0075940196454101E-6</v>
      </c>
      <c r="AE380">
        <v>0.41791033121746701</v>
      </c>
      <c r="AF380">
        <v>1.6354633822639999E-3</v>
      </c>
      <c r="AG380" s="1">
        <v>6.7438501528732301E-7</v>
      </c>
      <c r="AH380">
        <v>6.1063642985725304</v>
      </c>
      <c r="AI380">
        <v>0.16553905651970999</v>
      </c>
      <c r="AJ380">
        <v>136.499305227288</v>
      </c>
      <c r="AK380">
        <v>31</v>
      </c>
      <c r="AL380">
        <v>5587636288.46</v>
      </c>
      <c r="AM380" s="7">
        <v>31736</v>
      </c>
      <c r="AO380" s="1">
        <f t="shared" si="48"/>
        <v>7.7386961351616993E-3</v>
      </c>
      <c r="AP380" s="5">
        <f t="shared" si="49"/>
        <v>8.9011989624592562</v>
      </c>
      <c r="AQ380" s="3">
        <f t="shared" si="50"/>
        <v>-4.9286840182044024E-4</v>
      </c>
      <c r="AR380" s="15">
        <f t="shared" si="51"/>
        <v>-6.1169808366994927E-2</v>
      </c>
      <c r="AU380" s="15">
        <v>1</v>
      </c>
      <c r="AY380" s="15">
        <v>1</v>
      </c>
    </row>
    <row r="381" spans="1:51" x14ac:dyDescent="0.25">
      <c r="A381" t="s">
        <v>37</v>
      </c>
      <c r="B381">
        <v>8.6495757443947294</v>
      </c>
      <c r="C381">
        <v>7.3073546388920697E-3</v>
      </c>
      <c r="D381">
        <v>8.4248472815687094</v>
      </c>
      <c r="E381">
        <v>-28.2848068340761</v>
      </c>
      <c r="F381" s="1">
        <v>0</v>
      </c>
      <c r="G381" s="1">
        <v>0</v>
      </c>
      <c r="H381">
        <v>3.66222564899092</v>
      </c>
      <c r="I381">
        <v>-95.694470654130896</v>
      </c>
      <c r="J381">
        <v>-100.048610623054</v>
      </c>
      <c r="K381">
        <v>-109.74773568978</v>
      </c>
      <c r="L381">
        <v>-73.351735553568403</v>
      </c>
      <c r="M381">
        <v>32</v>
      </c>
      <c r="N381">
        <v>95.380257698680396</v>
      </c>
      <c r="O381">
        <v>77.138146187635002</v>
      </c>
      <c r="P381">
        <v>178567.73172747801</v>
      </c>
      <c r="Q381">
        <v>227698.88327103699</v>
      </c>
      <c r="R381">
        <v>84.577536050685296</v>
      </c>
      <c r="S381">
        <v>669.81109014250706</v>
      </c>
      <c r="T381">
        <v>0.70623784202307105</v>
      </c>
      <c r="U381">
        <v>0.294771936378248</v>
      </c>
      <c r="V381" s="1">
        <v>0</v>
      </c>
      <c r="W381">
        <v>0.16895529795130601</v>
      </c>
      <c r="X381">
        <v>0.53627276567044402</v>
      </c>
      <c r="Y381" s="1">
        <v>0</v>
      </c>
      <c r="Z381" s="1">
        <v>0</v>
      </c>
      <c r="AA381">
        <v>2.9068673455377898E-4</v>
      </c>
      <c r="AB381">
        <v>6.4952513732099799E-3</v>
      </c>
      <c r="AC381">
        <v>5.88184190698097E-3</v>
      </c>
      <c r="AD381">
        <v>6.51217552741225E-6</v>
      </c>
      <c r="AE381">
        <v>0.48223739091071299</v>
      </c>
      <c r="AF381">
        <v>1.93324852655249E-3</v>
      </c>
      <c r="AG381">
        <v>1.5220866654283899E-6</v>
      </c>
      <c r="AH381">
        <v>6.1776680250554001</v>
      </c>
      <c r="AI381">
        <v>0.17343195533219199</v>
      </c>
      <c r="AJ381">
        <v>145.17127290032099</v>
      </c>
      <c r="AK381">
        <v>32</v>
      </c>
      <c r="AL381">
        <v>4644368134.5</v>
      </c>
      <c r="AM381" s="7">
        <v>26009</v>
      </c>
      <c r="AO381" s="1">
        <f t="shared" si="48"/>
        <v>8.1057771680872383E-3</v>
      </c>
      <c r="AP381" s="5">
        <f t="shared" si="49"/>
        <v>9.3047944786443395</v>
      </c>
      <c r="AQ381" s="3">
        <f t="shared" si="50"/>
        <v>-5.9518544337832345E-4</v>
      </c>
      <c r="AR381" s="15">
        <f t="shared" si="51"/>
        <v>-7.0417324719360352E-2</v>
      </c>
      <c r="AU381" s="15">
        <v>1</v>
      </c>
      <c r="AY381" s="15">
        <v>1</v>
      </c>
    </row>
    <row r="382" spans="1:51" x14ac:dyDescent="0.25">
      <c r="A382" t="s">
        <v>37</v>
      </c>
      <c r="B382">
        <v>10.892136628089199</v>
      </c>
      <c r="C382">
        <v>7.5976067062240096E-3</v>
      </c>
      <c r="D382">
        <v>8.7456375086191596</v>
      </c>
      <c r="E382">
        <v>-34.259283635383902</v>
      </c>
      <c r="F382" s="1">
        <v>0</v>
      </c>
      <c r="G382" s="1">
        <v>0</v>
      </c>
      <c r="H382">
        <v>3.6548345952212098</v>
      </c>
      <c r="I382">
        <v>-93.036779613335398</v>
      </c>
      <c r="J382">
        <v>-96.8450535724904</v>
      </c>
      <c r="K382">
        <v>-102.350265739565</v>
      </c>
      <c r="L382">
        <v>-68.438364815607599</v>
      </c>
      <c r="M382">
        <v>33</v>
      </c>
      <c r="N382">
        <v>95.557835693370095</v>
      </c>
      <c r="O382">
        <v>76.825852521404897</v>
      </c>
      <c r="P382">
        <v>162173.49063879999</v>
      </c>
      <c r="Q382">
        <v>199159.716653246</v>
      </c>
      <c r="R382">
        <v>84.715554910690201</v>
      </c>
      <c r="S382">
        <v>663.88988325874902</v>
      </c>
      <c r="T382">
        <v>0.69940804325547801</v>
      </c>
      <c r="U382">
        <v>0.29066132057035499</v>
      </c>
      <c r="V382" s="1">
        <v>0</v>
      </c>
      <c r="W382">
        <v>0.153568744007721</v>
      </c>
      <c r="X382">
        <v>0.55576993542192299</v>
      </c>
      <c r="Y382" s="1">
        <v>0</v>
      </c>
      <c r="Z382" s="1">
        <v>0</v>
      </c>
      <c r="AA382">
        <v>2.9143870683801697E-4</v>
      </c>
      <c r="AB382">
        <v>6.7946216605075998E-3</v>
      </c>
      <c r="AC382">
        <v>6.2027241421883702E-3</v>
      </c>
      <c r="AD382">
        <v>1.02926758495852E-5</v>
      </c>
      <c r="AE382">
        <v>0.51622448984910696</v>
      </c>
      <c r="AF382">
        <v>2.1622761041154201E-3</v>
      </c>
      <c r="AG382">
        <v>3.42085695879079E-6</v>
      </c>
      <c r="AH382">
        <v>6.1506111036351596</v>
      </c>
      <c r="AI382">
        <v>0.17846289262120499</v>
      </c>
      <c r="AJ382">
        <v>118.701189916047</v>
      </c>
      <c r="AK382">
        <v>33</v>
      </c>
      <c r="AL382">
        <v>3297797932.1399999</v>
      </c>
      <c r="AM382" s="7">
        <v>20335</v>
      </c>
      <c r="AO382" s="1">
        <f t="shared" si="48"/>
        <v>8.6564389531418075E-3</v>
      </c>
      <c r="AP382" s="5">
        <f t="shared" si="49"/>
        <v>9.9071591771499605</v>
      </c>
      <c r="AQ382" s="3">
        <f t="shared" si="50"/>
        <v>9.0774732500400676E-4</v>
      </c>
      <c r="AR382" s="15">
        <f t="shared" si="51"/>
        <v>9.9420775756889679E-2</v>
      </c>
      <c r="AU382" s="15">
        <v>1</v>
      </c>
      <c r="AY382" s="15">
        <v>1</v>
      </c>
    </row>
    <row r="383" spans="1:51" x14ac:dyDescent="0.25">
      <c r="A383" t="s">
        <v>37</v>
      </c>
      <c r="B383">
        <v>9.7877574413618404</v>
      </c>
      <c r="C383">
        <v>7.6606749703212402E-3</v>
      </c>
      <c r="D383">
        <v>8.8152049710743601</v>
      </c>
      <c r="E383">
        <v>-34.0122141140412</v>
      </c>
      <c r="F383" s="1">
        <v>0</v>
      </c>
      <c r="G383" s="1">
        <v>0</v>
      </c>
      <c r="H383">
        <v>3.6521001202066401</v>
      </c>
      <c r="I383">
        <v>-92.976083422557394</v>
      </c>
      <c r="J383">
        <v>-94.724844294866401</v>
      </c>
      <c r="K383">
        <v>-104.679473156564</v>
      </c>
      <c r="L383">
        <v>-68.865766361140203</v>
      </c>
      <c r="M383">
        <v>34</v>
      </c>
      <c r="N383">
        <v>95.519871310603605</v>
      </c>
      <c r="O383">
        <v>76.079790636897599</v>
      </c>
      <c r="P383">
        <v>165449.972500779</v>
      </c>
      <c r="Q383">
        <v>204086.843389088</v>
      </c>
      <c r="R383">
        <v>84.806232579254996</v>
      </c>
      <c r="S383">
        <v>663.71892758298702</v>
      </c>
      <c r="T383">
        <v>0.70359849237453698</v>
      </c>
      <c r="U383">
        <v>0.27967586827079</v>
      </c>
      <c r="V383" s="1">
        <v>0</v>
      </c>
      <c r="W383">
        <v>0.16238965076813999</v>
      </c>
      <c r="X383">
        <v>0.55793448096106901</v>
      </c>
      <c r="Y383" s="1">
        <v>0</v>
      </c>
      <c r="Z383" s="1">
        <v>0</v>
      </c>
      <c r="AA383">
        <v>2.9250654735546601E-4</v>
      </c>
      <c r="AB383">
        <v>6.8049320136588402E-3</v>
      </c>
      <c r="AC383">
        <v>6.4063169209635602E-3</v>
      </c>
      <c r="AD383">
        <v>1.12959345255307E-5</v>
      </c>
      <c r="AE383">
        <v>0.56992168432604695</v>
      </c>
      <c r="AF383">
        <v>2.3775077475644401E-3</v>
      </c>
      <c r="AG383">
        <v>2.0385475972151898E-6</v>
      </c>
      <c r="AH383">
        <v>6.2458673085513503</v>
      </c>
      <c r="AI383">
        <v>0.18733855842635</v>
      </c>
      <c r="AJ383">
        <v>127.89948648988999</v>
      </c>
      <c r="AK383">
        <v>34</v>
      </c>
      <c r="AL383">
        <v>3712201033</v>
      </c>
      <c r="AM383" s="7">
        <v>22437</v>
      </c>
      <c r="AO383" s="1">
        <f t="shared" si="48"/>
        <v>9.0763312158834673E-3</v>
      </c>
      <c r="AP383" s="5">
        <f t="shared" si="49"/>
        <v>10.364009292266074</v>
      </c>
      <c r="AQ383" s="3">
        <f t="shared" si="50"/>
        <v>-5.2931300066360806E-4</v>
      </c>
      <c r="AR383" s="15">
        <f t="shared" si="51"/>
        <v>-5.5601247997167369E-2</v>
      </c>
      <c r="AU383" s="15">
        <v>1</v>
      </c>
      <c r="AY383" s="15">
        <v>1</v>
      </c>
    </row>
    <row r="384" spans="1:51" x14ac:dyDescent="0.25">
      <c r="A384" t="s">
        <v>37</v>
      </c>
      <c r="B384">
        <v>11.086375131574201</v>
      </c>
      <c r="C384">
        <v>7.6931996472248097E-3</v>
      </c>
      <c r="D384">
        <v>8.8510623197062106</v>
      </c>
      <c r="E384">
        <v>-33.3702935288483</v>
      </c>
      <c r="F384" s="1">
        <v>0</v>
      </c>
      <c r="G384" s="1">
        <v>0</v>
      </c>
      <c r="H384">
        <v>3.6466826642558998</v>
      </c>
      <c r="I384">
        <v>-93.699036167896296</v>
      </c>
      <c r="J384">
        <v>-94.424133197248295</v>
      </c>
      <c r="K384">
        <v>-107.874531046984</v>
      </c>
      <c r="L384">
        <v>-69.599167294032895</v>
      </c>
      <c r="M384">
        <v>35</v>
      </c>
      <c r="N384">
        <v>95.506370168349093</v>
      </c>
      <c r="O384">
        <v>75.561911593234399</v>
      </c>
      <c r="P384">
        <v>165522.11611522301</v>
      </c>
      <c r="Q384">
        <v>205225.61700844899</v>
      </c>
      <c r="R384">
        <v>84.9987740669159</v>
      </c>
      <c r="S384">
        <v>663.872966030675</v>
      </c>
      <c r="T384">
        <v>0.70344264641386101</v>
      </c>
      <c r="U384">
        <v>0.28652439773882998</v>
      </c>
      <c r="V384" s="1">
        <v>0</v>
      </c>
      <c r="W384">
        <v>0.15823244270384099</v>
      </c>
      <c r="X384">
        <v>0.55524315955732795</v>
      </c>
      <c r="Y384" s="1">
        <v>0</v>
      </c>
      <c r="Z384" s="1">
        <v>0</v>
      </c>
      <c r="AA384">
        <v>2.9387965310706998E-4</v>
      </c>
      <c r="AB384">
        <v>6.8112466123714998E-3</v>
      </c>
      <c r="AC384">
        <v>6.4322227139234E-3</v>
      </c>
      <c r="AD384">
        <v>1.07237717032291E-5</v>
      </c>
      <c r="AE384">
        <v>0.592004280900293</v>
      </c>
      <c r="AF384">
        <v>2.4548071358623299E-3</v>
      </c>
      <c r="AG384">
        <v>2.4683317699006498E-6</v>
      </c>
      <c r="AH384">
        <v>6.2354330901950403</v>
      </c>
      <c r="AI384">
        <v>0.19300806878861199</v>
      </c>
      <c r="AJ384">
        <v>127.922538860809</v>
      </c>
      <c r="AK384">
        <v>35</v>
      </c>
      <c r="AL384">
        <v>4025166819.6900001</v>
      </c>
      <c r="AM384" s="7">
        <v>24318</v>
      </c>
      <c r="AO384" s="1">
        <f t="shared" si="48"/>
        <v>9.1809095028927996E-3</v>
      </c>
      <c r="AP384" s="5">
        <f t="shared" si="49"/>
        <v>10.477461491934614</v>
      </c>
      <c r="AQ384" s="3">
        <f t="shared" si="50"/>
        <v>5.633705356476431E-4</v>
      </c>
      <c r="AR384" s="15">
        <f t="shared" si="51"/>
        <v>5.8116523750368243E-2</v>
      </c>
      <c r="AU384" s="15">
        <v>1</v>
      </c>
      <c r="AY384" s="15">
        <v>1</v>
      </c>
    </row>
    <row r="385" spans="1:51" x14ac:dyDescent="0.25">
      <c r="A385" t="s">
        <v>37</v>
      </c>
      <c r="B385">
        <v>10.269422657376801</v>
      </c>
      <c r="C385">
        <v>7.6828521083463098E-3</v>
      </c>
      <c r="D385">
        <v>8.8396559126824794</v>
      </c>
      <c r="E385">
        <v>-33.373711627335801</v>
      </c>
      <c r="F385" s="1">
        <v>0</v>
      </c>
      <c r="G385" s="1">
        <v>0</v>
      </c>
      <c r="H385">
        <v>3.6349431796088298</v>
      </c>
      <c r="I385">
        <v>-94.330962880814496</v>
      </c>
      <c r="J385">
        <v>-94.646491262560104</v>
      </c>
      <c r="K385">
        <v>-110.347827210144</v>
      </c>
      <c r="L385">
        <v>-69.850562868864003</v>
      </c>
      <c r="M385">
        <v>36</v>
      </c>
      <c r="N385">
        <v>95.480893049782907</v>
      </c>
      <c r="O385">
        <v>75.187920886631503</v>
      </c>
      <c r="P385">
        <v>162927.985220123</v>
      </c>
      <c r="Q385">
        <v>202163.76960078799</v>
      </c>
      <c r="R385">
        <v>85.1905689075532</v>
      </c>
      <c r="S385">
        <v>663.57787200794905</v>
      </c>
      <c r="T385">
        <v>0.70509113482775498</v>
      </c>
      <c r="U385">
        <v>0.29514798075050802</v>
      </c>
      <c r="V385" s="1">
        <v>0</v>
      </c>
      <c r="W385">
        <v>0.15625616026101899</v>
      </c>
      <c r="X385">
        <v>0.54859585898847096</v>
      </c>
      <c r="Y385" s="1">
        <v>0</v>
      </c>
      <c r="Z385" s="1">
        <v>0</v>
      </c>
      <c r="AA385">
        <v>2.95447392528943E-4</v>
      </c>
      <c r="AB385">
        <v>6.8011705576734999E-3</v>
      </c>
      <c r="AC385">
        <v>6.4862858734943398E-3</v>
      </c>
      <c r="AD385">
        <v>1.12356920778223E-5</v>
      </c>
      <c r="AE385">
        <v>0.59276561343422796</v>
      </c>
      <c r="AF385">
        <v>2.45276078358854E-3</v>
      </c>
      <c r="AG385">
        <v>1.9264607840047999E-6</v>
      </c>
      <c r="AH385">
        <v>6.1542638888443504</v>
      </c>
      <c r="AI385">
        <v>0.196301379763059</v>
      </c>
      <c r="AJ385">
        <v>119.47796164577601</v>
      </c>
      <c r="AK385">
        <v>36</v>
      </c>
      <c r="AL385">
        <v>3837768691.8600001</v>
      </c>
      <c r="AM385" s="7">
        <v>23555</v>
      </c>
      <c r="AO385" s="1">
        <f t="shared" si="48"/>
        <v>9.2344940496118227E-3</v>
      </c>
      <c r="AP385" s="5">
        <f t="shared" si="49"/>
        <v>10.535541899491863</v>
      </c>
      <c r="AQ385" s="3">
        <f t="shared" si="50"/>
        <v>-2.4525846136821787E-4</v>
      </c>
      <c r="AR385" s="15">
        <f t="shared" si="51"/>
        <v>-2.5259188815707434E-2</v>
      </c>
      <c r="AU385" s="15">
        <v>1</v>
      </c>
      <c r="AY385" s="15">
        <v>1</v>
      </c>
    </row>
    <row r="386" spans="1:51" x14ac:dyDescent="0.25">
      <c r="A386" t="s">
        <v>37</v>
      </c>
      <c r="B386">
        <v>11.7293717416996</v>
      </c>
      <c r="C386">
        <v>7.7481463398465997E-3</v>
      </c>
      <c r="D386">
        <v>8.9116098155572701</v>
      </c>
      <c r="E386">
        <v>-33.520623508428102</v>
      </c>
      <c r="F386" s="1">
        <v>0</v>
      </c>
      <c r="G386" s="1">
        <v>0</v>
      </c>
      <c r="H386">
        <v>3.6354435863825101</v>
      </c>
      <c r="I386">
        <v>-93.805400848843902</v>
      </c>
      <c r="J386">
        <v>-93.844554626461999</v>
      </c>
      <c r="K386">
        <v>-111.088283187426</v>
      </c>
      <c r="L386">
        <v>-69.823624772047793</v>
      </c>
      <c r="M386">
        <v>37</v>
      </c>
      <c r="N386">
        <v>95.482951315628398</v>
      </c>
      <c r="O386">
        <v>74.801684175383301</v>
      </c>
      <c r="P386">
        <v>166319.625320274</v>
      </c>
      <c r="Q386">
        <v>208067.16501927201</v>
      </c>
      <c r="R386">
        <v>85.569070759893705</v>
      </c>
      <c r="S386">
        <v>662.756056690067</v>
      </c>
      <c r="T386">
        <v>0.70907877032864797</v>
      </c>
      <c r="U386">
        <v>0.29589415336444402</v>
      </c>
      <c r="V386" s="1">
        <v>0</v>
      </c>
      <c r="W386">
        <v>0.16047903370549599</v>
      </c>
      <c r="X386">
        <v>0.54362681293005799</v>
      </c>
      <c r="Y386" s="1">
        <v>0</v>
      </c>
      <c r="Z386" s="1">
        <v>0</v>
      </c>
      <c r="AA386">
        <v>2.9703605593784299E-4</v>
      </c>
      <c r="AB386">
        <v>6.8139516970284197E-3</v>
      </c>
      <c r="AC386">
        <v>6.5503710859637701E-3</v>
      </c>
      <c r="AD386">
        <v>1.14928983623344E-5</v>
      </c>
      <c r="AE386">
        <v>0.60752053957890995</v>
      </c>
      <c r="AF386">
        <v>2.5161741127715399E-3</v>
      </c>
      <c r="AG386">
        <v>2.17874734987897E-6</v>
      </c>
      <c r="AH386">
        <v>6.0933837605177397</v>
      </c>
      <c r="AI386">
        <v>0.200169624811222</v>
      </c>
      <c r="AJ386">
        <v>129.47829827991501</v>
      </c>
      <c r="AK386">
        <v>37</v>
      </c>
      <c r="AL386">
        <v>3931130664.0700002</v>
      </c>
      <c r="AM386" s="7">
        <v>23636</v>
      </c>
      <c r="AO386" s="1">
        <f t="shared" si="48"/>
        <v>9.3635812546731534E-3</v>
      </c>
      <c r="AP386" s="5">
        <f t="shared" si="49"/>
        <v>10.675317997016965</v>
      </c>
      <c r="AQ386" s="3">
        <f t="shared" si="50"/>
        <v>9.7945529068513282E-4</v>
      </c>
      <c r="AR386" s="15">
        <f t="shared" si="51"/>
        <v>9.8737456343424457E-2</v>
      </c>
      <c r="AS386">
        <f>SUMPRODUCT(AL375:AL386,B375:B386)/SUM(AL375:AL386)</f>
        <v>8.4872335042744957</v>
      </c>
      <c r="AT386">
        <f>SUMPRODUCT(AP375:AP386,AL375:AL386)/SUM(AL375:AL386)</f>
        <v>8.5602440820987518</v>
      </c>
      <c r="AU386" s="15">
        <v>1</v>
      </c>
      <c r="AY386" s="15">
        <v>1</v>
      </c>
    </row>
    <row r="387" spans="1:51" x14ac:dyDescent="0.25">
      <c r="A387" t="s">
        <v>37</v>
      </c>
      <c r="B387">
        <v>11.8293145508735</v>
      </c>
      <c r="C387">
        <v>7.8763217356686496E-3</v>
      </c>
      <c r="D387">
        <v>9.0527070467475603</v>
      </c>
      <c r="E387">
        <v>-34.750901261951</v>
      </c>
      <c r="F387" s="1">
        <v>0</v>
      </c>
      <c r="G387" s="1">
        <v>0</v>
      </c>
      <c r="H387">
        <v>3.6236580715501101</v>
      </c>
      <c r="I387">
        <v>-93.443309641895397</v>
      </c>
      <c r="J387">
        <v>-93.240208972447604</v>
      </c>
      <c r="K387">
        <v>-111.67615826193099</v>
      </c>
      <c r="L387">
        <v>-69.310821311257897</v>
      </c>
      <c r="M387">
        <v>38</v>
      </c>
      <c r="N387">
        <v>95.462153165475399</v>
      </c>
      <c r="O387">
        <v>74.386065830409393</v>
      </c>
      <c r="P387">
        <v>165291.49674095699</v>
      </c>
      <c r="Q387">
        <v>205485.452139406</v>
      </c>
      <c r="R387">
        <v>86.377916334806997</v>
      </c>
      <c r="S387">
        <v>662.20542939960205</v>
      </c>
      <c r="T387">
        <v>0.71746202058291098</v>
      </c>
      <c r="U387">
        <v>0.29491182656016801</v>
      </c>
      <c r="V387" s="1">
        <v>0</v>
      </c>
      <c r="W387">
        <v>0.15656709614369699</v>
      </c>
      <c r="X387">
        <v>0.54852107729613397</v>
      </c>
      <c r="Y387" s="1">
        <v>0</v>
      </c>
      <c r="Z387" s="1">
        <v>0</v>
      </c>
      <c r="AA387">
        <v>2.98583528513567E-4</v>
      </c>
      <c r="AB387">
        <v>6.9215859886439602E-3</v>
      </c>
      <c r="AC387">
        <v>6.5895006758850596E-3</v>
      </c>
      <c r="AD387">
        <v>1.1001538563524799E-5</v>
      </c>
      <c r="AE387">
        <v>0.62394468462002195</v>
      </c>
      <c r="AF387">
        <v>2.5905962609349001E-3</v>
      </c>
      <c r="AG387">
        <v>2.08946161931791E-6</v>
      </c>
      <c r="AH387">
        <v>6.0381069526437097</v>
      </c>
      <c r="AI387">
        <v>0.20412525883627999</v>
      </c>
      <c r="AJ387">
        <v>124.20870033446199</v>
      </c>
      <c r="AK387">
        <v>38</v>
      </c>
      <c r="AL387">
        <v>3559882965.3099999</v>
      </c>
      <c r="AM387" s="7">
        <v>21537</v>
      </c>
      <c r="AO387" s="1">
        <f t="shared" si="48"/>
        <v>9.4786804653335267E-3</v>
      </c>
      <c r="AP387" s="5">
        <f t="shared" si="49"/>
        <v>10.799778993029797</v>
      </c>
      <c r="AQ387" s="3">
        <f t="shared" si="50"/>
        <v>9.577813261510814E-4</v>
      </c>
      <c r="AR387" s="15">
        <f t="shared" si="51"/>
        <v>9.5329317248822099E-2</v>
      </c>
      <c r="AT387" s="15">
        <f>AS386/AT386-1</f>
        <v>-8.5290299113007784E-3</v>
      </c>
      <c r="AU387" s="15">
        <v>1</v>
      </c>
      <c r="AY387" s="15">
        <v>1</v>
      </c>
    </row>
    <row r="388" spans="1:51" x14ac:dyDescent="0.25">
      <c r="A388" t="s">
        <v>37</v>
      </c>
      <c r="B388">
        <v>9.75685929345806</v>
      </c>
      <c r="C388">
        <v>7.8190623236585998E-3</v>
      </c>
      <c r="D388">
        <v>8.9896998796446894</v>
      </c>
      <c r="E388">
        <v>-34.9478357964935</v>
      </c>
      <c r="F388" s="1">
        <v>0</v>
      </c>
      <c r="G388" s="1">
        <v>0</v>
      </c>
      <c r="H388">
        <v>3.6202973453736398</v>
      </c>
      <c r="I388">
        <v>-93.397147814277204</v>
      </c>
      <c r="J388">
        <v>-93.031787384813697</v>
      </c>
      <c r="K388">
        <v>-112.93151434456099</v>
      </c>
      <c r="L388">
        <v>-69.165018680649496</v>
      </c>
      <c r="M388">
        <v>39</v>
      </c>
      <c r="N388">
        <v>95.4733278611195</v>
      </c>
      <c r="O388">
        <v>74.043989463960997</v>
      </c>
      <c r="P388">
        <v>164600.68409577201</v>
      </c>
      <c r="Q388">
        <v>204022.04821972101</v>
      </c>
      <c r="R388">
        <v>86.4193969646455</v>
      </c>
      <c r="S388">
        <v>662.26600933044801</v>
      </c>
      <c r="T388">
        <v>0.713388310758861</v>
      </c>
      <c r="U388">
        <v>0.29554564717702497</v>
      </c>
      <c r="V388" s="1">
        <v>0</v>
      </c>
      <c r="W388">
        <v>0.151786829350709</v>
      </c>
      <c r="X388">
        <v>0.552667523472265</v>
      </c>
      <c r="Y388" s="1">
        <v>0</v>
      </c>
      <c r="Z388" s="1">
        <v>0</v>
      </c>
      <c r="AA388">
        <v>3.0079475252826801E-4</v>
      </c>
      <c r="AB388">
        <v>6.8564768784329204E-3</v>
      </c>
      <c r="AC388">
        <v>6.4109019639941303E-3</v>
      </c>
      <c r="AD388">
        <v>1.02124096261444E-5</v>
      </c>
      <c r="AE388">
        <v>0.63083373930049202</v>
      </c>
      <c r="AF388">
        <v>2.6228261938339601E-3</v>
      </c>
      <c r="AG388">
        <v>1.4214950078760901E-6</v>
      </c>
      <c r="AH388">
        <v>5.9681614163237597</v>
      </c>
      <c r="AI388">
        <v>0.20743792077631601</v>
      </c>
      <c r="AJ388">
        <v>125.87045229564499</v>
      </c>
      <c r="AK388">
        <v>39</v>
      </c>
      <c r="AL388">
        <v>3169221571.5799999</v>
      </c>
      <c r="AM388" s="7">
        <v>19254</v>
      </c>
      <c r="AO388" s="1">
        <f t="shared" si="48"/>
        <v>9.3345229103563576E-3</v>
      </c>
      <c r="AP388" s="5">
        <f t="shared" si="49"/>
        <v>10.643870986420445</v>
      </c>
      <c r="AQ388" s="3">
        <f t="shared" si="50"/>
        <v>-8.1579839090145656E-4</v>
      </c>
      <c r="AR388" s="15">
        <f t="shared" si="51"/>
        <v>-8.3335441973511726E-2</v>
      </c>
      <c r="AU388" s="15">
        <v>1</v>
      </c>
      <c r="AY388" s="15">
        <v>1</v>
      </c>
    </row>
    <row r="389" spans="1:51" x14ac:dyDescent="0.25">
      <c r="A389" t="s">
        <v>37</v>
      </c>
      <c r="B389">
        <v>10.7660096776512</v>
      </c>
      <c r="C389">
        <v>7.7104497845803602E-3</v>
      </c>
      <c r="D389">
        <v>8.8700747626753706</v>
      </c>
      <c r="E389">
        <v>-33.670225923330101</v>
      </c>
      <c r="F389" s="1">
        <v>0</v>
      </c>
      <c r="G389" s="1">
        <v>0</v>
      </c>
      <c r="H389">
        <v>3.6159969527095299</v>
      </c>
      <c r="I389">
        <v>-94.811677548050199</v>
      </c>
      <c r="J389">
        <v>-94.355656463451297</v>
      </c>
      <c r="K389">
        <v>-117.99799910729701</v>
      </c>
      <c r="L389">
        <v>-70.488953891966602</v>
      </c>
      <c r="M389">
        <v>40</v>
      </c>
      <c r="N389">
        <v>95.440070226804906</v>
      </c>
      <c r="O389">
        <v>73.383045204147507</v>
      </c>
      <c r="P389">
        <v>163990.25056539499</v>
      </c>
      <c r="Q389">
        <v>202389.12761264</v>
      </c>
      <c r="R389">
        <v>86.562064823989303</v>
      </c>
      <c r="S389">
        <v>664.15887923005801</v>
      </c>
      <c r="T389">
        <v>0.71089566856400799</v>
      </c>
      <c r="U389">
        <v>0.303020714917556</v>
      </c>
      <c r="V389" s="1">
        <v>0</v>
      </c>
      <c r="W389">
        <v>0.15869946691352399</v>
      </c>
      <c r="X389">
        <v>0.53827981816891901</v>
      </c>
      <c r="Y389" s="1">
        <v>0</v>
      </c>
      <c r="Z389" s="1">
        <v>0</v>
      </c>
      <c r="AA389">
        <v>3.0286456019312297E-4</v>
      </c>
      <c r="AB389">
        <v>6.7510139538372602E-3</v>
      </c>
      <c r="AC389">
        <v>6.1233917867724603E-3</v>
      </c>
      <c r="AD389">
        <v>7.5034817875115803E-6</v>
      </c>
      <c r="AE389">
        <v>0.64536719429817402</v>
      </c>
      <c r="AF389">
        <v>2.66208856677677E-3</v>
      </c>
      <c r="AG389" s="1">
        <v>6.8976932314925297E-7</v>
      </c>
      <c r="AH389">
        <v>6.0242759546522997</v>
      </c>
      <c r="AI389">
        <v>0.215433700636979</v>
      </c>
      <c r="AJ389">
        <v>121.107070856552</v>
      </c>
      <c r="AK389">
        <v>40</v>
      </c>
      <c r="AL389">
        <v>3129589941.79</v>
      </c>
      <c r="AM389" s="7">
        <v>19084</v>
      </c>
      <c r="AO389" s="1">
        <f t="shared" si="48"/>
        <v>9.0883449137423526E-3</v>
      </c>
      <c r="AP389" s="5">
        <f t="shared" si="49"/>
        <v>10.377049100770375</v>
      </c>
      <c r="AQ389" s="3">
        <f t="shared" si="50"/>
        <v>3.5909177223922804E-4</v>
      </c>
      <c r="AR389" s="15">
        <f t="shared" si="51"/>
        <v>3.7482773098948652E-2</v>
      </c>
      <c r="AU389" s="15">
        <v>1</v>
      </c>
      <c r="AY389" s="15">
        <v>1</v>
      </c>
    </row>
    <row r="390" spans="1:51" x14ac:dyDescent="0.25">
      <c r="A390" t="s">
        <v>37</v>
      </c>
      <c r="B390">
        <v>10.157673538899299</v>
      </c>
      <c r="C390">
        <v>7.6485391003437396E-3</v>
      </c>
      <c r="D390">
        <v>8.8018222755620101</v>
      </c>
      <c r="E390">
        <v>-31.059497786144</v>
      </c>
      <c r="F390" s="1">
        <v>0</v>
      </c>
      <c r="G390" s="1">
        <v>0</v>
      </c>
      <c r="H390">
        <v>3.5914405218497301</v>
      </c>
      <c r="I390">
        <v>-96.567449078089794</v>
      </c>
      <c r="J390">
        <v>-96.047435615521493</v>
      </c>
      <c r="K390">
        <v>-125.228739478758</v>
      </c>
      <c r="L390">
        <v>-72.683269488177501</v>
      </c>
      <c r="M390">
        <v>41</v>
      </c>
      <c r="N390">
        <v>95.402277139054902</v>
      </c>
      <c r="O390">
        <v>72.652021475092297</v>
      </c>
      <c r="P390">
        <v>167019.552271836</v>
      </c>
      <c r="Q390">
        <v>208563.35864045701</v>
      </c>
      <c r="R390">
        <v>86.509220420607704</v>
      </c>
      <c r="S390">
        <v>668.44024569804105</v>
      </c>
      <c r="T390">
        <v>0.70266188498737303</v>
      </c>
      <c r="U390">
        <v>0.30959036245628901</v>
      </c>
      <c r="V390" s="1">
        <v>0</v>
      </c>
      <c r="W390">
        <v>0.16589983115228199</v>
      </c>
      <c r="X390">
        <v>0.52450980639142797</v>
      </c>
      <c r="Y390" s="1">
        <v>0</v>
      </c>
      <c r="Z390" s="1">
        <v>0</v>
      </c>
      <c r="AA390">
        <v>3.0501303128533102E-4</v>
      </c>
      <c r="AB390">
        <v>6.6810363207114804E-3</v>
      </c>
      <c r="AC390">
        <v>5.8547123883749197E-3</v>
      </c>
      <c r="AD390">
        <v>6.8365710443741797E-6</v>
      </c>
      <c r="AE390">
        <v>0.64875184921312401</v>
      </c>
      <c r="AF390">
        <v>2.62806157136967E-3</v>
      </c>
      <c r="AG390" s="1">
        <v>3.3952566547148598E-7</v>
      </c>
      <c r="AH390">
        <v>6.0987349573026401</v>
      </c>
      <c r="AI390">
        <v>0.22432895044719101</v>
      </c>
      <c r="AJ390">
        <v>109.944764793392</v>
      </c>
      <c r="AK390">
        <v>41</v>
      </c>
      <c r="AL390">
        <v>3407532905.4499998</v>
      </c>
      <c r="AM390" s="7">
        <v>20402</v>
      </c>
      <c r="AO390" s="1">
        <f t="shared" si="48"/>
        <v>8.7877869910299201E-3</v>
      </c>
      <c r="AP390" s="5">
        <f t="shared" si="49"/>
        <v>10.050297021097254</v>
      </c>
      <c r="AQ390" s="3">
        <f t="shared" si="50"/>
        <v>9.8658092122363289E-5</v>
      </c>
      <c r="AR390" s="15">
        <f t="shared" si="51"/>
        <v>1.0683914871037592E-2</v>
      </c>
      <c r="AU390" s="15">
        <v>1</v>
      </c>
      <c r="AY390" s="15">
        <v>1</v>
      </c>
    </row>
    <row r="391" spans="1:51" x14ac:dyDescent="0.25">
      <c r="A391" t="s">
        <v>37</v>
      </c>
      <c r="B391">
        <v>10.572229265929501</v>
      </c>
      <c r="C391">
        <v>7.7161965145540303E-3</v>
      </c>
      <c r="D391">
        <v>8.8764077818053106</v>
      </c>
      <c r="E391">
        <v>-30.032324938839501</v>
      </c>
      <c r="F391" s="1">
        <v>0</v>
      </c>
      <c r="G391" s="1">
        <v>0</v>
      </c>
      <c r="H391">
        <v>3.57317728591575</v>
      </c>
      <c r="I391">
        <v>-97.351183114658596</v>
      </c>
      <c r="J391">
        <v>-96.788024116842706</v>
      </c>
      <c r="K391">
        <v>-130.09973545330001</v>
      </c>
      <c r="L391">
        <v>-73.811579285976904</v>
      </c>
      <c r="M391">
        <v>42</v>
      </c>
      <c r="N391">
        <v>95.355981099265804</v>
      </c>
      <c r="O391">
        <v>71.927786879722902</v>
      </c>
      <c r="P391">
        <v>169451.686929761</v>
      </c>
      <c r="Q391">
        <v>213750.70511318301</v>
      </c>
      <c r="R391">
        <v>86.553888428903406</v>
      </c>
      <c r="S391">
        <v>671.205155958712</v>
      </c>
      <c r="T391">
        <v>0.70165814514165903</v>
      </c>
      <c r="U391">
        <v>0.30152110896076001</v>
      </c>
      <c r="V391" s="1">
        <v>0</v>
      </c>
      <c r="W391">
        <v>0.16634806259257501</v>
      </c>
      <c r="X391">
        <v>0.53213082844666404</v>
      </c>
      <c r="Y391" s="1">
        <v>0</v>
      </c>
      <c r="Z391" s="1">
        <v>0</v>
      </c>
      <c r="AA391">
        <v>3.0750489754300498E-4</v>
      </c>
      <c r="AB391">
        <v>6.7348611401742697E-3</v>
      </c>
      <c r="AC391">
        <v>5.6996161332865504E-3</v>
      </c>
      <c r="AD391">
        <v>6.1320287174176497E-6</v>
      </c>
      <c r="AE391">
        <v>0.65551284426351097</v>
      </c>
      <c r="AF391">
        <v>2.6294290420958298E-3</v>
      </c>
      <c r="AG391">
        <v>1.0155036347343201E-6</v>
      </c>
      <c r="AH391">
        <v>6.1688565038222896</v>
      </c>
      <c r="AI391">
        <v>0.233235458128218</v>
      </c>
      <c r="AJ391">
        <v>109.464570701431</v>
      </c>
      <c r="AK391">
        <v>42</v>
      </c>
      <c r="AL391">
        <v>2846788340.4200001</v>
      </c>
      <c r="AM391" s="7">
        <v>16800</v>
      </c>
      <c r="AO391" s="1">
        <f t="shared" si="48"/>
        <v>8.636550072925386E-3</v>
      </c>
      <c r="AP391" s="5">
        <f t="shared" si="49"/>
        <v>9.8854668776575334</v>
      </c>
      <c r="AQ391" s="3">
        <f t="shared" si="50"/>
        <v>6.3180790016361711E-4</v>
      </c>
      <c r="AR391" s="15">
        <f t="shared" si="51"/>
        <v>6.9471922446489698E-2</v>
      </c>
      <c r="AU391" s="15">
        <v>1</v>
      </c>
      <c r="AY391" s="15">
        <v>1</v>
      </c>
    </row>
    <row r="392" spans="1:51" x14ac:dyDescent="0.25">
      <c r="A392" t="s">
        <v>37</v>
      </c>
      <c r="B392">
        <v>9.9049742793323006</v>
      </c>
      <c r="C392">
        <v>7.7367865522721601E-3</v>
      </c>
      <c r="D392">
        <v>8.8990951309097692</v>
      </c>
      <c r="E392">
        <v>-30.397733350917498</v>
      </c>
      <c r="F392" s="1">
        <v>0</v>
      </c>
      <c r="G392" s="1">
        <v>0</v>
      </c>
      <c r="H392">
        <v>3.5880137684359199</v>
      </c>
      <c r="I392">
        <v>-97.710610647837399</v>
      </c>
      <c r="J392">
        <v>-97.111512619255393</v>
      </c>
      <c r="K392">
        <v>-132.086867665835</v>
      </c>
      <c r="L392">
        <v>-73.144284219648796</v>
      </c>
      <c r="M392">
        <v>43</v>
      </c>
      <c r="N392">
        <v>95.3275316321307</v>
      </c>
      <c r="O392">
        <v>71.317208570295605</v>
      </c>
      <c r="P392">
        <v>162384.71666666601</v>
      </c>
      <c r="Q392">
        <v>203572.543508117</v>
      </c>
      <c r="R392">
        <v>87.579635357095299</v>
      </c>
      <c r="S392">
        <v>670.80715080478399</v>
      </c>
      <c r="T392">
        <v>0.71165057952638799</v>
      </c>
      <c r="U392">
        <v>0.29338771402611702</v>
      </c>
      <c r="V392" s="1">
        <v>0</v>
      </c>
      <c r="W392">
        <v>0.15706723580111201</v>
      </c>
      <c r="X392">
        <v>0.549545050172769</v>
      </c>
      <c r="Y392" s="1">
        <v>0</v>
      </c>
      <c r="Z392" s="1">
        <v>0</v>
      </c>
      <c r="AA392">
        <v>3.0963401100074798E-4</v>
      </c>
      <c r="AB392">
        <v>6.7894272897762904E-3</v>
      </c>
      <c r="AC392">
        <v>5.61665868114632E-3</v>
      </c>
      <c r="AD392">
        <v>7.3729164384551903E-6</v>
      </c>
      <c r="AE392">
        <v>0.66404885868561403</v>
      </c>
      <c r="AF392">
        <v>1.8749881684054599E-3</v>
      </c>
      <c r="AG392" s="1">
        <v>6.6060148273638604E-7</v>
      </c>
      <c r="AH392">
        <v>6.2118878563665696</v>
      </c>
      <c r="AI392">
        <v>0.24119721416881501</v>
      </c>
      <c r="AJ392">
        <v>120.184485171449</v>
      </c>
      <c r="AK392">
        <v>43</v>
      </c>
      <c r="AL392">
        <v>1855570157.3499999</v>
      </c>
      <c r="AM392" s="7">
        <v>11427</v>
      </c>
      <c r="AO392" s="1">
        <f t="shared" si="48"/>
        <v>7.8012808605525275E-3</v>
      </c>
      <c r="AP392" s="5">
        <f t="shared" si="49"/>
        <v>8.9701253554175686</v>
      </c>
      <c r="AQ392" s="3">
        <f t="shared" si="50"/>
        <v>8.5315464047620686E-4</v>
      </c>
      <c r="AR392" s="15">
        <f t="shared" si="51"/>
        <v>0.1042180445505283</v>
      </c>
      <c r="AU392" s="15">
        <v>1</v>
      </c>
      <c r="AY392" s="15">
        <v>1</v>
      </c>
    </row>
    <row r="393" spans="1:51" x14ac:dyDescent="0.25">
      <c r="A393" t="s">
        <v>37</v>
      </c>
      <c r="B393">
        <v>9.8141275080045691</v>
      </c>
      <c r="C393">
        <v>7.8239736768003394E-3</v>
      </c>
      <c r="D393">
        <v>8.9951058075845296</v>
      </c>
      <c r="E393">
        <v>-31.170480122688598</v>
      </c>
      <c r="F393" s="1">
        <v>0</v>
      </c>
      <c r="G393" s="1">
        <v>0</v>
      </c>
      <c r="H393">
        <v>3.5810812246187602</v>
      </c>
      <c r="I393">
        <v>-98.888168662714506</v>
      </c>
      <c r="J393">
        <v>-98.170590677313101</v>
      </c>
      <c r="K393">
        <v>-135.454322278131</v>
      </c>
      <c r="L393">
        <v>-73.747175172141894</v>
      </c>
      <c r="M393">
        <v>44</v>
      </c>
      <c r="N393">
        <v>95.343708562454694</v>
      </c>
      <c r="O393">
        <v>70.750915465035007</v>
      </c>
      <c r="P393">
        <v>158651.18905911801</v>
      </c>
      <c r="Q393">
        <v>198906.09930059899</v>
      </c>
      <c r="R393">
        <v>90.300059617442798</v>
      </c>
      <c r="S393">
        <v>671.12151433415295</v>
      </c>
      <c r="T393">
        <v>0.71311909992978695</v>
      </c>
      <c r="U393">
        <v>0.29868920047491598</v>
      </c>
      <c r="V393" s="1">
        <v>0</v>
      </c>
      <c r="W393">
        <v>0.153942845041879</v>
      </c>
      <c r="X393">
        <v>0.54736795448320397</v>
      </c>
      <c r="Y393" s="1">
        <v>0</v>
      </c>
      <c r="Z393" s="1">
        <v>0</v>
      </c>
      <c r="AA393">
        <v>3.1259493394445999E-4</v>
      </c>
      <c r="AB393">
        <v>6.9037976295375702E-3</v>
      </c>
      <c r="AC393">
        <v>5.5674639201465197E-3</v>
      </c>
      <c r="AD393">
        <v>8.7107551155134303E-6</v>
      </c>
      <c r="AE393">
        <v>0.69107998261473003</v>
      </c>
      <c r="AF393">
        <v>1.9427664219955499E-3</v>
      </c>
      <c r="AG393" s="1">
        <v>4.0779001267882202E-7</v>
      </c>
      <c r="AH393">
        <v>6.2417330066316596</v>
      </c>
      <c r="AI393">
        <v>0.24875948558189601</v>
      </c>
      <c r="AJ393">
        <v>120.674548869022</v>
      </c>
      <c r="AK393">
        <v>44</v>
      </c>
      <c r="AL393">
        <v>1202258710.6900001</v>
      </c>
      <c r="AM393" s="7">
        <v>7578</v>
      </c>
      <c r="AO393" s="1">
        <f t="shared" si="48"/>
        <v>7.8228252760865306E-3</v>
      </c>
      <c r="AP393" s="5">
        <f t="shared" si="49"/>
        <v>8.9938417889266162</v>
      </c>
      <c r="AQ393" s="3">
        <f t="shared" si="50"/>
        <v>7.4834725924626325E-4</v>
      </c>
      <c r="AR393" s="15">
        <f t="shared" si="51"/>
        <v>9.1205264483071424E-2</v>
      </c>
      <c r="AU393" s="15">
        <v>1</v>
      </c>
      <c r="AY393" s="15">
        <v>1</v>
      </c>
    </row>
    <row r="394" spans="1:51" x14ac:dyDescent="0.25">
      <c r="A394" t="s">
        <v>37</v>
      </c>
      <c r="B394">
        <v>8.3103835829301094</v>
      </c>
      <c r="C394">
        <v>7.4229714736926602E-3</v>
      </c>
      <c r="D394">
        <v>8.5527521249964593</v>
      </c>
      <c r="E394">
        <v>-34.108694650304798</v>
      </c>
      <c r="F394" s="1">
        <v>0</v>
      </c>
      <c r="G394" s="1">
        <v>0</v>
      </c>
      <c r="H394">
        <v>3.5686182628682399</v>
      </c>
      <c r="I394">
        <v>-104.295365863621</v>
      </c>
      <c r="J394">
        <v>-103.541922262461</v>
      </c>
      <c r="K394">
        <v>-140.241598095493</v>
      </c>
      <c r="L394">
        <v>-75.843784273203099</v>
      </c>
      <c r="M394">
        <v>45</v>
      </c>
      <c r="N394">
        <v>95.528636730261894</v>
      </c>
      <c r="O394">
        <v>70.773595992303498</v>
      </c>
      <c r="P394">
        <v>140168.08858565701</v>
      </c>
      <c r="Q394">
        <v>166957.28509769199</v>
      </c>
      <c r="R394">
        <v>101.55375055949401</v>
      </c>
      <c r="S394">
        <v>670.03519768375497</v>
      </c>
      <c r="T394">
        <v>0.68939532212156396</v>
      </c>
      <c r="U394">
        <v>0.30797974682796397</v>
      </c>
      <c r="V394" s="1">
        <v>0</v>
      </c>
      <c r="W394">
        <v>0.120110798277755</v>
      </c>
      <c r="X394">
        <v>0.57190945489428002</v>
      </c>
      <c r="Y394" s="1">
        <v>0</v>
      </c>
      <c r="Z394" s="1">
        <v>0</v>
      </c>
      <c r="AA394">
        <v>3.1640470888416502E-4</v>
      </c>
      <c r="AB394">
        <v>6.6691208314458E-3</v>
      </c>
      <c r="AC394">
        <v>5.5095457087233199E-3</v>
      </c>
      <c r="AD394">
        <v>8.5984145635909106E-6</v>
      </c>
      <c r="AE394">
        <v>0.67783575089828996</v>
      </c>
      <c r="AF394">
        <v>1.8739147293322001E-3</v>
      </c>
      <c r="AG394" s="1">
        <v>2.32905087151324E-9</v>
      </c>
      <c r="AH394">
        <v>6.0823042506376801</v>
      </c>
      <c r="AI394">
        <v>0.24801133161616101</v>
      </c>
      <c r="AJ394">
        <v>94.631518172103497</v>
      </c>
      <c r="AK394">
        <v>45</v>
      </c>
      <c r="AL394">
        <v>492550663.29000002</v>
      </c>
      <c r="AM394" s="7">
        <v>3514</v>
      </c>
      <c r="AO394" s="1">
        <f t="shared" si="48"/>
        <v>7.6998651469396846E-3</v>
      </c>
      <c r="AP394" s="5">
        <f t="shared" si="49"/>
        <v>8.8584092100751572</v>
      </c>
      <c r="AQ394" s="3">
        <f t="shared" si="50"/>
        <v>-4.9585206630933971E-4</v>
      </c>
      <c r="AR394" s="15">
        <f t="shared" si="51"/>
        <v>-6.1865015958141534E-2</v>
      </c>
      <c r="AU394" s="15">
        <v>1</v>
      </c>
      <c r="AY394" s="15">
        <v>1</v>
      </c>
    </row>
    <row r="395" spans="1:51" x14ac:dyDescent="0.25">
      <c r="A395" t="s">
        <v>37</v>
      </c>
      <c r="B395">
        <v>8.7169360269189298</v>
      </c>
      <c r="C395">
        <v>7.6542082797422199E-3</v>
      </c>
      <c r="D395">
        <v>8.8080741240957696</v>
      </c>
      <c r="E395">
        <v>-43.6629683644788</v>
      </c>
      <c r="F395" s="1">
        <v>0</v>
      </c>
      <c r="G395" s="1">
        <v>0</v>
      </c>
      <c r="H395">
        <v>3.5857230114363601</v>
      </c>
      <c r="I395">
        <v>-102.83356777820001</v>
      </c>
      <c r="J395">
        <v>-101.842450735527</v>
      </c>
      <c r="K395">
        <v>-138.59031464631201</v>
      </c>
      <c r="L395">
        <v>-73.977467409173002</v>
      </c>
      <c r="M395">
        <v>46</v>
      </c>
      <c r="N395">
        <v>95.453665873149504</v>
      </c>
      <c r="O395">
        <v>70.2162607767835</v>
      </c>
      <c r="P395">
        <v>138160.82167381901</v>
      </c>
      <c r="Q395">
        <v>167169.37461150001</v>
      </c>
      <c r="R395">
        <v>125.59169117517899</v>
      </c>
      <c r="S395">
        <v>666.86453201603001</v>
      </c>
      <c r="T395">
        <v>0.71767507306659595</v>
      </c>
      <c r="U395">
        <v>0.30784331497216999</v>
      </c>
      <c r="V395" s="1">
        <v>0</v>
      </c>
      <c r="W395">
        <v>0.135991102699345</v>
      </c>
      <c r="X395">
        <v>0.55616558232848301</v>
      </c>
      <c r="Y395" s="1">
        <v>0</v>
      </c>
      <c r="Z395" s="1">
        <v>0</v>
      </c>
      <c r="AA395">
        <v>3.1724795660485403E-4</v>
      </c>
      <c r="AB395">
        <v>6.8681230896594902E-3</v>
      </c>
      <c r="AC395">
        <v>5.5010869764228901E-3</v>
      </c>
      <c r="AD395">
        <v>1.47752453172308E-5</v>
      </c>
      <c r="AE395">
        <v>0.69546990238934803</v>
      </c>
      <c r="AF395">
        <v>1.95321910759676E-3</v>
      </c>
      <c r="AG395" s="1">
        <v>0</v>
      </c>
      <c r="AH395">
        <v>6.1144977471362703</v>
      </c>
      <c r="AI395">
        <v>0.255619824785078</v>
      </c>
      <c r="AJ395">
        <v>113.99739307545001</v>
      </c>
      <c r="AK395">
        <v>46</v>
      </c>
      <c r="AL395">
        <v>193148828.69999999</v>
      </c>
      <c r="AM395" s="7">
        <v>1398</v>
      </c>
      <c r="AO395" s="1">
        <f t="shared" si="48"/>
        <v>7.7715540406245037E-3</v>
      </c>
      <c r="AP395" s="5">
        <f t="shared" si="49"/>
        <v>8.937392299933034</v>
      </c>
      <c r="AQ395" s="3">
        <f t="shared" si="50"/>
        <v>-1.9995459689152451E-4</v>
      </c>
      <c r="AR395" s="15">
        <f t="shared" si="51"/>
        <v>-2.4666733384385076E-2</v>
      </c>
      <c r="AU395" s="15">
        <v>1</v>
      </c>
      <c r="AY395" s="15">
        <v>1</v>
      </c>
    </row>
    <row r="396" spans="1:51" x14ac:dyDescent="0.25">
      <c r="A396" t="s">
        <v>37</v>
      </c>
      <c r="B396">
        <v>0.19904961982903899</v>
      </c>
      <c r="C396">
        <v>8.2928555767925894E-3</v>
      </c>
      <c r="D396">
        <v>9.5098509219836593</v>
      </c>
      <c r="E396">
        <v>-78.867685167703499</v>
      </c>
      <c r="F396" s="1">
        <v>0</v>
      </c>
      <c r="G396" s="1">
        <v>0</v>
      </c>
      <c r="H396">
        <v>3.2137890667312701</v>
      </c>
      <c r="I396">
        <v>-92.702319968768606</v>
      </c>
      <c r="J396">
        <v>-89.199292012190796</v>
      </c>
      <c r="K396">
        <v>-109.081268080683</v>
      </c>
      <c r="L396">
        <v>-62.049809178022798</v>
      </c>
      <c r="M396">
        <v>47</v>
      </c>
      <c r="N396">
        <v>95.509476697917194</v>
      </c>
      <c r="O396">
        <v>70.645157630935898</v>
      </c>
      <c r="P396">
        <v>129924.69333333299</v>
      </c>
      <c r="Q396">
        <v>162410.78612617499</v>
      </c>
      <c r="R396">
        <v>133.81082838947401</v>
      </c>
      <c r="S396">
        <v>645.79228217006903</v>
      </c>
      <c r="T396">
        <v>0.70195226510016595</v>
      </c>
      <c r="U396">
        <v>0.35009069713906898</v>
      </c>
      <c r="V396" s="1">
        <v>0</v>
      </c>
      <c r="W396">
        <v>7.1448567971694896E-2</v>
      </c>
      <c r="X396">
        <v>0.578460734889235</v>
      </c>
      <c r="Y396" s="1">
        <v>0</v>
      </c>
      <c r="Z396" s="1">
        <v>0</v>
      </c>
      <c r="AA396">
        <v>3.1669066402630102E-4</v>
      </c>
      <c r="AB396">
        <v>7.3398378515231403E-3</v>
      </c>
      <c r="AC396">
        <v>6.0551254043021202E-3</v>
      </c>
      <c r="AD396">
        <v>9.9859282932599394E-5</v>
      </c>
      <c r="AE396">
        <v>0.675219655550646</v>
      </c>
      <c r="AF396">
        <v>2.0645310142028699E-3</v>
      </c>
      <c r="AG396">
        <v>4.0878342069023102E-6</v>
      </c>
      <c r="AH396">
        <v>5.6837614024737801</v>
      </c>
      <c r="AI396">
        <v>0.24191649762298501</v>
      </c>
      <c r="AJ396">
        <v>311.42810582441598</v>
      </c>
      <c r="AK396">
        <v>47</v>
      </c>
      <c r="AL396">
        <v>25725089.280000001</v>
      </c>
      <c r="AM396" s="7">
        <v>198</v>
      </c>
      <c r="AO396" s="1">
        <f t="shared" si="48"/>
        <v>8.4363470825312911E-3</v>
      </c>
      <c r="AP396" s="5">
        <f t="shared" si="49"/>
        <v>9.6668437154224236</v>
      </c>
      <c r="AQ396" s="3">
        <f t="shared" si="50"/>
        <v>-8.2703208773564837E-3</v>
      </c>
      <c r="AR396" s="15">
        <f t="shared" si="51"/>
        <v>-0.97940903714917038</v>
      </c>
      <c r="AU396" s="15">
        <v>1</v>
      </c>
      <c r="AY396" s="15">
        <v>1</v>
      </c>
    </row>
    <row r="397" spans="1:51" x14ac:dyDescent="0.25">
      <c r="A397" t="s">
        <v>37</v>
      </c>
      <c r="B397">
        <v>37.620863845285797</v>
      </c>
      <c r="C397">
        <v>8.1910024621692102E-3</v>
      </c>
      <c r="D397">
        <v>9.3982625968113798</v>
      </c>
      <c r="E397">
        <v>-87.720705079039803</v>
      </c>
      <c r="F397" s="1">
        <v>0</v>
      </c>
      <c r="G397" s="1">
        <v>0</v>
      </c>
      <c r="H397">
        <v>3.0832495229334298</v>
      </c>
      <c r="I397">
        <v>-94.814154977049796</v>
      </c>
      <c r="J397">
        <v>-92.931372793433397</v>
      </c>
      <c r="K397">
        <v>-113.21632698902501</v>
      </c>
      <c r="L397">
        <v>-62.375725783860801</v>
      </c>
      <c r="M397">
        <v>48</v>
      </c>
      <c r="N397">
        <v>95.733171590316303</v>
      </c>
      <c r="O397">
        <v>70.553888464729795</v>
      </c>
      <c r="P397">
        <v>123028.31932926799</v>
      </c>
      <c r="Q397">
        <v>155519.11428574301</v>
      </c>
      <c r="R397">
        <v>132.513011801575</v>
      </c>
      <c r="S397">
        <v>651.03106204423796</v>
      </c>
      <c r="T397">
        <v>0.67634772907483198</v>
      </c>
      <c r="U397">
        <v>0.30186696203338897</v>
      </c>
      <c r="V397" s="1">
        <v>0</v>
      </c>
      <c r="W397">
        <v>3.7134674937029599E-2</v>
      </c>
      <c r="X397">
        <v>0.66099836302958004</v>
      </c>
      <c r="Y397" s="1">
        <v>0</v>
      </c>
      <c r="Z397" s="1">
        <v>0</v>
      </c>
      <c r="AA397">
        <v>3.2039125306711702E-4</v>
      </c>
      <c r="AB397">
        <v>7.3505494120915203E-3</v>
      </c>
      <c r="AC397">
        <v>6.29192282036075E-3</v>
      </c>
      <c r="AD397">
        <v>4.3328611865338597E-5</v>
      </c>
      <c r="AE397">
        <v>0.67976503719589498</v>
      </c>
      <c r="AF397">
        <v>2.10907376920534E-3</v>
      </c>
      <c r="AG397" s="1">
        <v>0</v>
      </c>
      <c r="AH397">
        <v>5.5475729475251896</v>
      </c>
      <c r="AI397">
        <v>0.24120423525038701</v>
      </c>
      <c r="AJ397">
        <v>231.91995012230501</v>
      </c>
      <c r="AK397">
        <v>48</v>
      </c>
      <c r="AL397">
        <v>20176644.370000001</v>
      </c>
      <c r="AM397" s="7">
        <v>164</v>
      </c>
      <c r="AO397" s="1">
        <f t="shared" si="48"/>
        <v>8.7213878426332068E-3</v>
      </c>
      <c r="AP397" s="5">
        <f t="shared" si="49"/>
        <v>9.9779639575643291</v>
      </c>
      <c r="AQ397" s="3">
        <f t="shared" si="50"/>
        <v>2.9843571753568891E-2</v>
      </c>
      <c r="AR397" s="15">
        <f t="shared" si="51"/>
        <v>2.7703948426036646</v>
      </c>
      <c r="AU397" s="15">
        <v>1</v>
      </c>
      <c r="AY397" s="15">
        <v>1</v>
      </c>
    </row>
    <row r="398" spans="1:51" x14ac:dyDescent="0.25">
      <c r="A398" t="s">
        <v>37</v>
      </c>
      <c r="B398">
        <v>25.120882148661799</v>
      </c>
      <c r="C398">
        <v>8.1586326894383492E-3</v>
      </c>
      <c r="D398">
        <v>9.3627724874626495</v>
      </c>
      <c r="E398">
        <v>-94.443939617887295</v>
      </c>
      <c r="F398" s="1">
        <v>0</v>
      </c>
      <c r="G398" s="1">
        <v>0</v>
      </c>
      <c r="H398">
        <v>2.90541668726053</v>
      </c>
      <c r="I398">
        <v>-95.313115627831905</v>
      </c>
      <c r="J398">
        <v>-92.815486019546498</v>
      </c>
      <c r="K398">
        <v>-114.198511067349</v>
      </c>
      <c r="L398">
        <v>-58.819570730743102</v>
      </c>
      <c r="M398">
        <v>49</v>
      </c>
      <c r="N398">
        <v>95.516275702857698</v>
      </c>
      <c r="O398">
        <v>70.151045874971103</v>
      </c>
      <c r="P398">
        <v>108441.219210526</v>
      </c>
      <c r="Q398">
        <v>128282.333787738</v>
      </c>
      <c r="R398">
        <v>129.22624432091899</v>
      </c>
      <c r="S398">
        <v>653.45398776833804</v>
      </c>
      <c r="T398">
        <v>0.72475742556037304</v>
      </c>
      <c r="U398">
        <v>0.18274459644014801</v>
      </c>
      <c r="V398">
        <v>6.0678638383263997E-2</v>
      </c>
      <c r="W398">
        <v>3.1122550935811E-2</v>
      </c>
      <c r="X398">
        <v>0.72545421424077605</v>
      </c>
      <c r="Y398" s="1">
        <v>0</v>
      </c>
      <c r="Z398" s="1">
        <v>0</v>
      </c>
      <c r="AA398">
        <v>3.24724196943921E-4</v>
      </c>
      <c r="AB398">
        <v>7.4816946332756304E-3</v>
      </c>
      <c r="AC398">
        <v>6.5914674910920604E-3</v>
      </c>
      <c r="AD398">
        <v>5.9167832633855402E-5</v>
      </c>
      <c r="AE398">
        <v>0.69067516051648203</v>
      </c>
      <c r="AF398">
        <v>2.1627992392958002E-3</v>
      </c>
      <c r="AG398" s="1">
        <v>0</v>
      </c>
      <c r="AH398">
        <v>5.4061575325754001</v>
      </c>
      <c r="AI398">
        <v>0.24000957061589201</v>
      </c>
      <c r="AJ398">
        <v>141.29709560252201</v>
      </c>
      <c r="AK398">
        <v>49</v>
      </c>
      <c r="AL398">
        <v>12362298.99</v>
      </c>
      <c r="AM398" s="7">
        <v>114</v>
      </c>
      <c r="AO398" s="1">
        <f t="shared" si="48"/>
        <v>9.0789909273317811E-3</v>
      </c>
      <c r="AP398" s="5">
        <f t="shared" si="49"/>
        <v>10.366896324138629</v>
      </c>
      <c r="AQ398" s="3">
        <f t="shared" si="50"/>
        <v>1.4740662088781548E-2</v>
      </c>
      <c r="AR398" s="15">
        <f t="shared" si="51"/>
        <v>1.4231825382655265</v>
      </c>
      <c r="AS398">
        <f>SUMPRODUCT(AL387:AL398,B387:B398)/SUM(AL387:AL398)</f>
        <v>10.467864195469502</v>
      </c>
      <c r="AT398">
        <f>SUMPRODUCT(AP387:AP398,AL387:AL398)/SUM(AL387:AL398)</f>
        <v>10.10144995731641</v>
      </c>
      <c r="AU398" s="15">
        <v>1</v>
      </c>
      <c r="AY398" s="15">
        <v>1</v>
      </c>
    </row>
    <row r="399" spans="1:51" x14ac:dyDescent="0.25">
      <c r="A399" t="s">
        <v>37</v>
      </c>
      <c r="B399">
        <v>0.85889216042784799</v>
      </c>
      <c r="C399">
        <v>7.8114488214890898E-3</v>
      </c>
      <c r="D399">
        <v>8.9813191135710593</v>
      </c>
      <c r="E399">
        <v>-144.705296345199</v>
      </c>
      <c r="F399" s="1">
        <v>0</v>
      </c>
      <c r="G399" s="1">
        <v>0</v>
      </c>
      <c r="H399">
        <v>2.5696370800463302</v>
      </c>
      <c r="I399">
        <v>-104.568319336624</v>
      </c>
      <c r="J399">
        <v>-102.177740472173</v>
      </c>
      <c r="K399">
        <v>-161.88372050337099</v>
      </c>
      <c r="L399">
        <v>-62.998208072028604</v>
      </c>
      <c r="M399">
        <v>56</v>
      </c>
      <c r="N399">
        <v>95.000554677537593</v>
      </c>
      <c r="O399">
        <v>65.745819674521499</v>
      </c>
      <c r="P399">
        <v>95886.146201550306</v>
      </c>
      <c r="Q399">
        <v>103755.342120885</v>
      </c>
      <c r="R399">
        <v>131.674212256928</v>
      </c>
      <c r="S399">
        <v>695.419185436465</v>
      </c>
      <c r="T399">
        <v>0.64465816090611805</v>
      </c>
      <c r="U399">
        <v>4.8981862360299201E-2</v>
      </c>
      <c r="V399">
        <v>1.1160473630384001E-2</v>
      </c>
      <c r="W399" s="1">
        <v>0</v>
      </c>
      <c r="X399">
        <v>0.93985766400931603</v>
      </c>
      <c r="Y399" s="1">
        <v>0</v>
      </c>
      <c r="Z399" s="1">
        <v>0</v>
      </c>
      <c r="AA399">
        <v>4.0571013862684301E-4</v>
      </c>
      <c r="AB399">
        <v>7.2942411153267802E-3</v>
      </c>
      <c r="AC399">
        <v>6.5809122762110501E-3</v>
      </c>
      <c r="AD399">
        <v>8.5821407349154805E-5</v>
      </c>
      <c r="AE399">
        <v>0.79128741067055297</v>
      </c>
      <c r="AF399">
        <v>2.37661240279835E-3</v>
      </c>
      <c r="AG399">
        <v>2.1217421959201698E-6</v>
      </c>
      <c r="AH399">
        <v>5.4030446649182</v>
      </c>
      <c r="AI399">
        <v>0.27839040266853399</v>
      </c>
      <c r="AJ399">
        <v>12.6055957375792</v>
      </c>
      <c r="AK399">
        <v>56</v>
      </c>
      <c r="AL399">
        <v>12369312.859999999</v>
      </c>
      <c r="AM399" s="7">
        <v>129</v>
      </c>
      <c r="AO399" s="1">
        <f t="shared" si="48"/>
        <v>9.3632348176362432E-3</v>
      </c>
      <c r="AP399" s="5">
        <f t="shared" si="49"/>
        <v>10.674943141777293</v>
      </c>
      <c r="AQ399" s="3">
        <f t="shared" si="50"/>
        <v>-8.6446582040816764E-3</v>
      </c>
      <c r="AR399" s="15">
        <f t="shared" si="51"/>
        <v>-0.91954128944570201</v>
      </c>
      <c r="AT399" s="15">
        <f>AS398/AT398-1</f>
        <v>3.6273430022558451E-2</v>
      </c>
      <c r="AU399" s="15">
        <v>1</v>
      </c>
      <c r="AY399" s="15">
        <v>1</v>
      </c>
    </row>
    <row r="400" spans="1:51" x14ac:dyDescent="0.25">
      <c r="A400" t="s">
        <v>37</v>
      </c>
      <c r="B400">
        <v>0.40280187222938502</v>
      </c>
      <c r="C400">
        <v>8.4549299323117902E-3</v>
      </c>
      <c r="D400">
        <v>9.6871567769464004</v>
      </c>
      <c r="E400">
        <v>-128.81723556691301</v>
      </c>
      <c r="F400" s="1">
        <v>0</v>
      </c>
      <c r="G400" s="1">
        <v>0</v>
      </c>
      <c r="H400">
        <v>2.6273132456316701</v>
      </c>
      <c r="I400">
        <v>-106.01141815542201</v>
      </c>
      <c r="J400">
        <v>-101.693176066636</v>
      </c>
      <c r="K400">
        <v>-159.74196508477701</v>
      </c>
      <c r="L400">
        <v>-64.856213416487506</v>
      </c>
      <c r="M400">
        <v>57</v>
      </c>
      <c r="N400">
        <v>95.240368802351398</v>
      </c>
      <c r="O400">
        <v>65.503830836085996</v>
      </c>
      <c r="P400">
        <v>96807.060578947305</v>
      </c>
      <c r="Q400">
        <v>106166.13154738399</v>
      </c>
      <c r="R400">
        <v>131.920576662527</v>
      </c>
      <c r="S400">
        <v>689.70229932244604</v>
      </c>
      <c r="T400">
        <v>0.61399070766233999</v>
      </c>
      <c r="U400">
        <v>0.118368315448083</v>
      </c>
      <c r="V400">
        <v>5.3495592384072404E-3</v>
      </c>
      <c r="W400">
        <v>1.7031907977660299E-2</v>
      </c>
      <c r="X400">
        <v>0.85925021733584905</v>
      </c>
      <c r="Y400" s="1">
        <v>0</v>
      </c>
      <c r="Z400" s="1">
        <v>0</v>
      </c>
      <c r="AA400">
        <v>3.95452414649647E-4</v>
      </c>
      <c r="AB400">
        <v>7.8628849382621508E-3</v>
      </c>
      <c r="AC400">
        <v>7.07894337765999E-3</v>
      </c>
      <c r="AD400">
        <v>1.7675819120356199E-4</v>
      </c>
      <c r="AE400">
        <v>0.80801193501953805</v>
      </c>
      <c r="AF400">
        <v>2.4383888502324202E-3</v>
      </c>
      <c r="AG400" s="1">
        <v>0</v>
      </c>
      <c r="AH400">
        <v>5.4143820087287597</v>
      </c>
      <c r="AI400">
        <v>0.28468111639704302</v>
      </c>
      <c r="AJ400">
        <v>7.9647814148642899</v>
      </c>
      <c r="AK400">
        <v>57</v>
      </c>
      <c r="AL400">
        <v>18393341.510000002</v>
      </c>
      <c r="AM400" s="7">
        <v>190</v>
      </c>
      <c r="AO400" s="1">
        <f t="shared" si="48"/>
        <v>9.9127846425420569E-3</v>
      </c>
      <c r="AP400" s="5">
        <f t="shared" si="49"/>
        <v>11.267762717268837</v>
      </c>
      <c r="AQ400" s="3">
        <f t="shared" si="50"/>
        <v>-9.576495113836488E-3</v>
      </c>
      <c r="AR400" s="15">
        <f t="shared" si="51"/>
        <v>-0.96425183221048349</v>
      </c>
      <c r="AU400" s="15">
        <v>1</v>
      </c>
      <c r="AY400" s="15">
        <v>1</v>
      </c>
    </row>
    <row r="401" spans="1:51" x14ac:dyDescent="0.25">
      <c r="A401" t="s">
        <v>37</v>
      </c>
      <c r="B401">
        <v>5.7315210057699</v>
      </c>
      <c r="C401">
        <v>8.6755536957232593E-3</v>
      </c>
      <c r="D401">
        <v>9.9280026333988491</v>
      </c>
      <c r="E401">
        <v>-112.784142212018</v>
      </c>
      <c r="F401" s="1">
        <v>0</v>
      </c>
      <c r="G401" s="1">
        <v>0</v>
      </c>
      <c r="H401">
        <v>2.6842679833131702</v>
      </c>
      <c r="I401">
        <v>-105.60276103838299</v>
      </c>
      <c r="J401">
        <v>-99.282048556663199</v>
      </c>
      <c r="K401">
        <v>-157.26420102785499</v>
      </c>
      <c r="L401">
        <v>-64.959021786691196</v>
      </c>
      <c r="M401">
        <v>58</v>
      </c>
      <c r="N401">
        <v>95.180786552056404</v>
      </c>
      <c r="O401">
        <v>65.115589538270697</v>
      </c>
      <c r="P401">
        <v>97970.260492957706</v>
      </c>
      <c r="Q401">
        <v>109215.81934340201</v>
      </c>
      <c r="R401">
        <v>130.74316000087001</v>
      </c>
      <c r="S401">
        <v>682.66950611821096</v>
      </c>
      <c r="T401">
        <v>0.64639695284534604</v>
      </c>
      <c r="U401">
        <v>0.186057278078894</v>
      </c>
      <c r="V401">
        <v>3.50988303184408E-3</v>
      </c>
      <c r="W401">
        <v>8.9682622924219194E-3</v>
      </c>
      <c r="X401">
        <v>0.80146457659683901</v>
      </c>
      <c r="Y401" s="1">
        <v>0</v>
      </c>
      <c r="Z401" s="1">
        <v>0</v>
      </c>
      <c r="AA401">
        <v>3.9530722085899002E-4</v>
      </c>
      <c r="AB401">
        <v>8.0006205464032594E-3</v>
      </c>
      <c r="AC401">
        <v>7.1985213286972502E-3</v>
      </c>
      <c r="AD401">
        <v>2.7029300215842102E-4</v>
      </c>
      <c r="AE401">
        <v>0.807534116967627</v>
      </c>
      <c r="AF401">
        <v>2.4343199572347302E-3</v>
      </c>
      <c r="AG401" s="1">
        <v>0</v>
      </c>
      <c r="AH401">
        <v>5.4070106293589104</v>
      </c>
      <c r="AI401">
        <v>0.28990755400484303</v>
      </c>
      <c r="AJ401">
        <v>16.585872186285599</v>
      </c>
      <c r="AK401">
        <v>58</v>
      </c>
      <c r="AL401">
        <v>27823553.98</v>
      </c>
      <c r="AM401" s="7">
        <v>284</v>
      </c>
      <c r="AO401" s="1">
        <f t="shared" si="48"/>
        <v>1.0028148506790971E-2</v>
      </c>
      <c r="AP401" s="5">
        <f t="shared" si="49"/>
        <v>11.39175102134552</v>
      </c>
      <c r="AQ401" s="3">
        <f t="shared" si="50"/>
        <v>-5.1216154524045959E-3</v>
      </c>
      <c r="AR401" s="15">
        <f t="shared" si="51"/>
        <v>-0.49687093801204496</v>
      </c>
      <c r="AU401" s="15">
        <v>1</v>
      </c>
      <c r="AY401" s="15">
        <v>1</v>
      </c>
    </row>
    <row r="402" spans="1:51" x14ac:dyDescent="0.25">
      <c r="A402" t="s">
        <v>37</v>
      </c>
      <c r="B402">
        <v>13.446293683470101</v>
      </c>
      <c r="C402">
        <v>8.9604534665478405E-3</v>
      </c>
      <c r="D402">
        <v>10.2381449065344</v>
      </c>
      <c r="E402">
        <v>-103.252180423068</v>
      </c>
      <c r="F402" s="1">
        <v>0</v>
      </c>
      <c r="G402" s="1">
        <v>0</v>
      </c>
      <c r="H402">
        <v>2.7161135241241698</v>
      </c>
      <c r="I402">
        <v>-104.37103697332699</v>
      </c>
      <c r="J402">
        <v>-96.475607499401505</v>
      </c>
      <c r="K402">
        <v>-155.617687453028</v>
      </c>
      <c r="L402">
        <v>-64.335254337215204</v>
      </c>
      <c r="M402">
        <v>59</v>
      </c>
      <c r="N402">
        <v>95.231585077678403</v>
      </c>
      <c r="O402">
        <v>64.7195675049513</v>
      </c>
      <c r="P402">
        <v>99479.137631578895</v>
      </c>
      <c r="Q402">
        <v>114310.399351147</v>
      </c>
      <c r="R402">
        <v>129.809348850433</v>
      </c>
      <c r="S402">
        <v>679.289570370722</v>
      </c>
      <c r="T402">
        <v>0.63799412287775503</v>
      </c>
      <c r="U402">
        <v>0.209979758702276</v>
      </c>
      <c r="V402">
        <v>9.5608277009723601E-4</v>
      </c>
      <c r="W402">
        <v>1.56886324985945E-2</v>
      </c>
      <c r="X402">
        <v>0.77337552602903203</v>
      </c>
      <c r="Y402" s="1">
        <v>0</v>
      </c>
      <c r="Z402" s="1">
        <v>0</v>
      </c>
      <c r="AA402">
        <v>3.9074038194357398E-4</v>
      </c>
      <c r="AB402">
        <v>8.2029975243505596E-3</v>
      </c>
      <c r="AC402">
        <v>7.3089864112644903E-3</v>
      </c>
      <c r="AD402">
        <v>3.2382054270586598E-4</v>
      </c>
      <c r="AE402">
        <v>0.824579516246566</v>
      </c>
      <c r="AF402">
        <v>2.4985369177316901E-3</v>
      </c>
      <c r="AG402">
        <v>3.9170644489011197E-5</v>
      </c>
      <c r="AH402">
        <v>5.4284817247481802</v>
      </c>
      <c r="AI402">
        <v>0.296895076694977</v>
      </c>
      <c r="AJ402">
        <v>27.0714859385632</v>
      </c>
      <c r="AK402">
        <v>59</v>
      </c>
      <c r="AL402">
        <v>37802072.299999997</v>
      </c>
      <c r="AM402" s="7">
        <v>380</v>
      </c>
      <c r="AO402" s="1">
        <f t="shared" si="48"/>
        <v>1.0198263710939754E-2</v>
      </c>
      <c r="AP402" s="5">
        <f t="shared" si="49"/>
        <v>11.574294057394329</v>
      </c>
      <c r="AQ402" s="3">
        <f t="shared" si="50"/>
        <v>1.7633770730158087E-3</v>
      </c>
      <c r="AR402" s="15">
        <f t="shared" si="51"/>
        <v>0.16173769361595136</v>
      </c>
      <c r="AU402" s="15">
        <v>1</v>
      </c>
      <c r="AY402" s="15">
        <v>1</v>
      </c>
    </row>
    <row r="403" spans="1:51" x14ac:dyDescent="0.25">
      <c r="A403" t="s">
        <v>37</v>
      </c>
      <c r="B403">
        <v>0.91281994253407095</v>
      </c>
      <c r="C403">
        <v>9.1814184178429306E-3</v>
      </c>
      <c r="D403">
        <v>10.478013268499501</v>
      </c>
      <c r="E403">
        <v>-96.684011551405106</v>
      </c>
      <c r="F403" s="1">
        <v>0</v>
      </c>
      <c r="G403" s="1">
        <v>0</v>
      </c>
      <c r="H403">
        <v>2.7465972252309099</v>
      </c>
      <c r="I403">
        <v>-106.000909765979</v>
      </c>
      <c r="J403">
        <v>-96.168977432071301</v>
      </c>
      <c r="K403">
        <v>-155.677378369867</v>
      </c>
      <c r="L403">
        <v>-65.729896139285302</v>
      </c>
      <c r="M403">
        <v>60</v>
      </c>
      <c r="N403">
        <v>95.245619954844202</v>
      </c>
      <c r="O403">
        <v>64.073265844082997</v>
      </c>
      <c r="P403">
        <v>98876.171934731901</v>
      </c>
      <c r="Q403">
        <v>113558.073796205</v>
      </c>
      <c r="R403">
        <v>129.001588724225</v>
      </c>
      <c r="S403">
        <v>676.25474658918904</v>
      </c>
      <c r="T403">
        <v>0.61054492439557595</v>
      </c>
      <c r="U403">
        <v>0.243884119769786</v>
      </c>
      <c r="V403">
        <v>2.2580450757562799E-3</v>
      </c>
      <c r="W403">
        <v>1.9021713074972999E-2</v>
      </c>
      <c r="X403">
        <v>0.73483612207948401</v>
      </c>
      <c r="Y403" s="1">
        <v>0</v>
      </c>
      <c r="Z403" s="1">
        <v>0</v>
      </c>
      <c r="AA403">
        <v>4.07233609449578E-4</v>
      </c>
      <c r="AB403">
        <v>8.3474365363441598E-3</v>
      </c>
      <c r="AC403">
        <v>7.37787267516742E-3</v>
      </c>
      <c r="AD403">
        <v>4.01639931860848E-4</v>
      </c>
      <c r="AE403">
        <v>0.82783704085827803</v>
      </c>
      <c r="AF403">
        <v>2.50801402045581E-3</v>
      </c>
      <c r="AG403">
        <v>2.49429842351759E-5</v>
      </c>
      <c r="AH403">
        <v>5.4709198526608196</v>
      </c>
      <c r="AI403">
        <v>0.30525420113336199</v>
      </c>
      <c r="AJ403">
        <v>27.391025299887598</v>
      </c>
      <c r="AK403">
        <v>60</v>
      </c>
      <c r="AL403">
        <v>42417877.759999998</v>
      </c>
      <c r="AM403" s="7">
        <v>429</v>
      </c>
      <c r="AO403" s="1">
        <f t="shared" si="48"/>
        <v>1.0293120305072808E-2</v>
      </c>
      <c r="AP403" s="5">
        <f t="shared" si="49"/>
        <v>11.675930674028933</v>
      </c>
      <c r="AQ403" s="3">
        <f t="shared" si="50"/>
        <v>-9.5292358202430285E-3</v>
      </c>
      <c r="AR403" s="15">
        <f t="shared" si="51"/>
        <v>-0.9218203697830718</v>
      </c>
      <c r="AU403" s="15">
        <v>1</v>
      </c>
      <c r="AY403" s="15">
        <v>1</v>
      </c>
    </row>
    <row r="404" spans="1:51" x14ac:dyDescent="0.25">
      <c r="A404" t="s">
        <v>37</v>
      </c>
      <c r="B404">
        <v>11.0553867738425</v>
      </c>
      <c r="C404">
        <v>7.6829268258408303E-3</v>
      </c>
      <c r="D404">
        <v>8.8397382807403595</v>
      </c>
      <c r="E404">
        <v>-31.157453047283099</v>
      </c>
      <c r="F404" s="1">
        <v>0</v>
      </c>
      <c r="G404" s="1">
        <v>0</v>
      </c>
      <c r="H404">
        <v>3.2972357227457798</v>
      </c>
      <c r="I404">
        <v>-122.29241586257901</v>
      </c>
      <c r="J404">
        <v>-119.808849815065</v>
      </c>
      <c r="K404">
        <v>-194.21639264120299</v>
      </c>
      <c r="L404">
        <v>-85.950610190447406</v>
      </c>
      <c r="M404">
        <v>61</v>
      </c>
      <c r="N404">
        <v>88.012645056894797</v>
      </c>
      <c r="O404">
        <v>55.313369402768998</v>
      </c>
      <c r="P404">
        <v>107962.38705423901</v>
      </c>
      <c r="Q404">
        <v>144613.800434798</v>
      </c>
      <c r="R404">
        <v>124.00510506795899</v>
      </c>
      <c r="S404">
        <v>701.67192953427502</v>
      </c>
      <c r="T404">
        <v>0.64975254513028402</v>
      </c>
      <c r="U404">
        <v>0.21855150663276701</v>
      </c>
      <c r="V404">
        <v>0.30497625980217902</v>
      </c>
      <c r="W404">
        <v>3.9823554316906602E-2</v>
      </c>
      <c r="X404">
        <v>0.43664867924814499</v>
      </c>
      <c r="Y404" s="1">
        <v>0</v>
      </c>
      <c r="Z404" s="1">
        <v>0</v>
      </c>
      <c r="AA404">
        <v>6.2143235845921001E-4</v>
      </c>
      <c r="AB404">
        <v>6.9776657664153002E-3</v>
      </c>
      <c r="AC404">
        <v>6.2693790351399702E-3</v>
      </c>
      <c r="AD404">
        <v>8.0256036877175804E-5</v>
      </c>
      <c r="AE404">
        <v>0.855011563362856</v>
      </c>
      <c r="AF404">
        <v>1.21162237785423E-3</v>
      </c>
      <c r="AG404">
        <v>3.5175687813616798E-6</v>
      </c>
      <c r="AH404">
        <v>5.7372846259742296</v>
      </c>
      <c r="AI404">
        <v>0.32816473170865001</v>
      </c>
      <c r="AJ404">
        <v>1224.9394342809301</v>
      </c>
      <c r="AK404">
        <v>61</v>
      </c>
      <c r="AL404">
        <v>346343337.67000002</v>
      </c>
      <c r="AM404" s="7">
        <v>3208</v>
      </c>
      <c r="AO404" s="1">
        <f t="shared" si="48"/>
        <v>8.1024337714534107E-3</v>
      </c>
      <c r="AP404" s="5">
        <f t="shared" si="49"/>
        <v>9.301125914079666</v>
      </c>
      <c r="AQ404" s="3">
        <f t="shared" si="50"/>
        <v>1.6130903651186516E-3</v>
      </c>
      <c r="AR404" s="15">
        <f t="shared" si="51"/>
        <v>0.18860736602945072</v>
      </c>
      <c r="AU404" s="15">
        <v>1</v>
      </c>
      <c r="AY404" s="15">
        <v>1</v>
      </c>
    </row>
    <row r="405" spans="1:51" x14ac:dyDescent="0.25">
      <c r="A405" t="s">
        <v>37</v>
      </c>
      <c r="B405">
        <v>8.4138836973264404</v>
      </c>
      <c r="C405">
        <v>7.6275723021928896E-3</v>
      </c>
      <c r="D405">
        <v>8.77869712996341</v>
      </c>
      <c r="E405">
        <v>-29.447225702284101</v>
      </c>
      <c r="F405" s="1">
        <v>0</v>
      </c>
      <c r="G405" s="1">
        <v>0</v>
      </c>
      <c r="H405">
        <v>3.3066254315430599</v>
      </c>
      <c r="I405">
        <v>-126.097208522728</v>
      </c>
      <c r="J405">
        <v>-123.74939690869</v>
      </c>
      <c r="K405">
        <v>-199.122264498454</v>
      </c>
      <c r="L405">
        <v>-89.644460578269502</v>
      </c>
      <c r="M405">
        <v>62</v>
      </c>
      <c r="N405">
        <v>88.344564370974496</v>
      </c>
      <c r="O405">
        <v>54.991110085329098</v>
      </c>
      <c r="P405">
        <v>107504.36097878301</v>
      </c>
      <c r="Q405">
        <v>144404.23359137701</v>
      </c>
      <c r="R405">
        <v>124.034403833711</v>
      </c>
      <c r="S405">
        <v>703.34213108880999</v>
      </c>
      <c r="T405">
        <v>0.65572096474790698</v>
      </c>
      <c r="U405">
        <v>0.21020081787198999</v>
      </c>
      <c r="V405">
        <v>0.338952808797506</v>
      </c>
      <c r="W405">
        <v>3.6761119669414803E-2</v>
      </c>
      <c r="X405">
        <v>0.414085253661088</v>
      </c>
      <c r="Y405" s="1">
        <v>0</v>
      </c>
      <c r="Z405" s="1">
        <v>0</v>
      </c>
      <c r="AA405">
        <v>6.3615694031601898E-4</v>
      </c>
      <c r="AB405">
        <v>6.9098187370855201E-3</v>
      </c>
      <c r="AC405">
        <v>6.23513758992905E-3</v>
      </c>
      <c r="AD405">
        <v>7.8033093329737903E-5</v>
      </c>
      <c r="AE405">
        <v>0.86880373787131704</v>
      </c>
      <c r="AF405">
        <v>1.18830876309546E-3</v>
      </c>
      <c r="AG405">
        <v>3.3886977076567598E-6</v>
      </c>
      <c r="AH405">
        <v>5.7488421792977302</v>
      </c>
      <c r="AI405">
        <v>0.33513872531043898</v>
      </c>
      <c r="AJ405">
        <v>1247.3712705841001</v>
      </c>
      <c r="AK405">
        <v>62</v>
      </c>
      <c r="AL405">
        <v>380027916.06</v>
      </c>
      <c r="AM405" s="7">
        <v>3535</v>
      </c>
      <c r="AO405" s="1">
        <f t="shared" si="48"/>
        <v>8.0596032933405292E-3</v>
      </c>
      <c r="AP405" s="5">
        <f t="shared" si="49"/>
        <v>9.2541178480989075</v>
      </c>
      <c r="AQ405" s="3">
        <f t="shared" si="50"/>
        <v>-7.6215206161510222E-4</v>
      </c>
      <c r="AR405" s="15">
        <f t="shared" si="51"/>
        <v>-9.0795704632730456E-2</v>
      </c>
      <c r="AU405" s="15">
        <v>1</v>
      </c>
      <c r="AY405" s="15">
        <v>1</v>
      </c>
    </row>
    <row r="406" spans="1:51" x14ac:dyDescent="0.25">
      <c r="A406" t="s">
        <v>37</v>
      </c>
      <c r="B406">
        <v>11.9575978188067</v>
      </c>
      <c r="C406">
        <v>7.6274946407520203E-3</v>
      </c>
      <c r="D406">
        <v>8.7786114639694706</v>
      </c>
      <c r="E406">
        <v>-27.961332548150001</v>
      </c>
      <c r="F406" s="1">
        <v>0</v>
      </c>
      <c r="G406" s="1">
        <v>0</v>
      </c>
      <c r="H406">
        <v>3.3144712021529701</v>
      </c>
      <c r="I406">
        <v>-128.53378409214201</v>
      </c>
      <c r="J406">
        <v>-125.877129722004</v>
      </c>
      <c r="K406">
        <v>-201.68513892802901</v>
      </c>
      <c r="L406">
        <v>-92.370056393620203</v>
      </c>
      <c r="M406">
        <v>63</v>
      </c>
      <c r="N406">
        <v>88.991528230854698</v>
      </c>
      <c r="O406">
        <v>54.841891910125703</v>
      </c>
      <c r="P406">
        <v>108192.985630208</v>
      </c>
      <c r="Q406">
        <v>144765.44574765701</v>
      </c>
      <c r="R406">
        <v>123.975233152405</v>
      </c>
      <c r="S406">
        <v>703.28084379237896</v>
      </c>
      <c r="T406">
        <v>0.66090089043352795</v>
      </c>
      <c r="U406">
        <v>0.194366730044814</v>
      </c>
      <c r="V406">
        <v>0.37585914113914498</v>
      </c>
      <c r="W406">
        <v>3.6403551934650301E-2</v>
      </c>
      <c r="X406">
        <v>0.39337057688138999</v>
      </c>
      <c r="Y406" s="1">
        <v>0</v>
      </c>
      <c r="Z406" s="1">
        <v>0</v>
      </c>
      <c r="AA406">
        <v>6.5497400494159402E-4</v>
      </c>
      <c r="AB406">
        <v>6.8820798129745802E-3</v>
      </c>
      <c r="AC406">
        <v>6.1990736351646399E-3</v>
      </c>
      <c r="AD406">
        <v>8.8493293822038593E-5</v>
      </c>
      <c r="AE406">
        <v>0.88358091091976398</v>
      </c>
      <c r="AF406">
        <v>1.17430669662561E-3</v>
      </c>
      <c r="AG406">
        <v>1.88227195114133E-6</v>
      </c>
      <c r="AH406">
        <v>5.7750928161113801</v>
      </c>
      <c r="AI406">
        <v>0.34314540311248498</v>
      </c>
      <c r="AJ406">
        <v>1258.8241241996</v>
      </c>
      <c r="AK406">
        <v>63</v>
      </c>
      <c r="AL406">
        <v>415461064.81999999</v>
      </c>
      <c r="AM406" s="7">
        <v>3840</v>
      </c>
      <c r="AO406" s="1">
        <f t="shared" si="48"/>
        <v>8.0283543367318435E-3</v>
      </c>
      <c r="AP406" s="5">
        <f t="shared" si="49"/>
        <v>9.2198068488474014</v>
      </c>
      <c r="AQ406" s="3">
        <f t="shared" si="50"/>
        <v>2.5281673659718704E-3</v>
      </c>
      <c r="AR406" s="15">
        <f t="shared" si="51"/>
        <v>0.29694667305330369</v>
      </c>
      <c r="AU406" s="15">
        <v>1</v>
      </c>
      <c r="AY406" s="15">
        <v>1</v>
      </c>
    </row>
    <row r="407" spans="1:51" x14ac:dyDescent="0.25">
      <c r="A407" t="s">
        <v>37</v>
      </c>
      <c r="B407">
        <v>7.7767930279891901</v>
      </c>
      <c r="C407">
        <v>7.58253399159839E-3</v>
      </c>
      <c r="D407">
        <v>8.7290043459783604</v>
      </c>
      <c r="E407">
        <v>-25.376687206607599</v>
      </c>
      <c r="F407" s="1">
        <v>0</v>
      </c>
      <c r="G407" s="1">
        <v>0</v>
      </c>
      <c r="H407">
        <v>3.33409299757135</v>
      </c>
      <c r="I407">
        <v>-129.66924616132999</v>
      </c>
      <c r="J407">
        <v>-126.618466842001</v>
      </c>
      <c r="K407">
        <v>-202.589168749968</v>
      </c>
      <c r="L407">
        <v>-93.370471947870698</v>
      </c>
      <c r="M407">
        <v>64</v>
      </c>
      <c r="N407">
        <v>89.197627945716206</v>
      </c>
      <c r="O407">
        <v>54.624116787340803</v>
      </c>
      <c r="P407">
        <v>107734.859516369</v>
      </c>
      <c r="Q407">
        <v>144332.178660909</v>
      </c>
      <c r="R407">
        <v>123.842730985199</v>
      </c>
      <c r="S407">
        <v>701.874879091617</v>
      </c>
      <c r="T407">
        <v>0.67009004086742996</v>
      </c>
      <c r="U407">
        <v>0.180469860606361</v>
      </c>
      <c r="V407">
        <v>0.42829576763524801</v>
      </c>
      <c r="W407">
        <v>3.0969136778718102E-2</v>
      </c>
      <c r="X407">
        <v>0.360265234979672</v>
      </c>
      <c r="Y407" s="1">
        <v>0</v>
      </c>
      <c r="Z407" s="1">
        <v>0</v>
      </c>
      <c r="AA407">
        <v>6.6255716505526604E-4</v>
      </c>
      <c r="AB407">
        <v>6.8239396801357197E-3</v>
      </c>
      <c r="AC407">
        <v>6.1536769761320904E-3</v>
      </c>
      <c r="AD407">
        <v>9.4985833715999896E-5</v>
      </c>
      <c r="AE407">
        <v>0.89376249058047996</v>
      </c>
      <c r="AF407">
        <v>1.17442258356439E-3</v>
      </c>
      <c r="AG407">
        <v>1.0189352511073301E-6</v>
      </c>
      <c r="AH407">
        <v>5.7730582948005598</v>
      </c>
      <c r="AI407">
        <v>0.34935271153714997</v>
      </c>
      <c r="AJ407">
        <v>1298.78750768689</v>
      </c>
      <c r="AK407">
        <v>64</v>
      </c>
      <c r="AL407">
        <v>434386953.56999999</v>
      </c>
      <c r="AM407" s="7">
        <v>4032</v>
      </c>
      <c r="AO407" s="1">
        <f t="shared" si="48"/>
        <v>7.990656724751747E-3</v>
      </c>
      <c r="AP407" s="5">
        <f t="shared" si="49"/>
        <v>9.1783994732325134</v>
      </c>
      <c r="AQ407" s="3">
        <f t="shared" si="50"/>
        <v>-1.2668314310365671E-3</v>
      </c>
      <c r="AR407" s="15">
        <f t="shared" si="51"/>
        <v>-0.15270706503142595</v>
      </c>
      <c r="AU407" s="15">
        <v>1</v>
      </c>
      <c r="AY407" s="15">
        <v>1</v>
      </c>
    </row>
    <row r="408" spans="1:51" x14ac:dyDescent="0.25">
      <c r="A408" t="s">
        <v>37</v>
      </c>
      <c r="B408">
        <v>11.180875691797601</v>
      </c>
      <c r="C408">
        <v>7.6964963690630802E-3</v>
      </c>
      <c r="D408">
        <v>8.8546961217026503</v>
      </c>
      <c r="E408">
        <v>-23.082689892844499</v>
      </c>
      <c r="F408" s="1">
        <v>0</v>
      </c>
      <c r="G408" s="1">
        <v>0</v>
      </c>
      <c r="H408">
        <v>3.3392756600296098</v>
      </c>
      <c r="I408">
        <v>-130.03648689452299</v>
      </c>
      <c r="J408">
        <v>-126.25057159358801</v>
      </c>
      <c r="K408">
        <v>-202.28907434287501</v>
      </c>
      <c r="L408">
        <v>-93.939468398379802</v>
      </c>
      <c r="M408">
        <v>65</v>
      </c>
      <c r="N408">
        <v>89.549534649938906</v>
      </c>
      <c r="O408">
        <v>54.422432837129001</v>
      </c>
      <c r="P408">
        <v>108313.376716074</v>
      </c>
      <c r="Q408">
        <v>145097.936914338</v>
      </c>
      <c r="R408">
        <v>122.96905273273001</v>
      </c>
      <c r="S408">
        <v>700.35452789759495</v>
      </c>
      <c r="T408">
        <v>0.67937840530378502</v>
      </c>
      <c r="U408">
        <v>0.1558748830153</v>
      </c>
      <c r="V408">
        <v>0.51370290593860801</v>
      </c>
      <c r="W408">
        <v>2.1197879685268602E-2</v>
      </c>
      <c r="X408">
        <v>0.309224331360822</v>
      </c>
      <c r="Y408" s="1">
        <v>0</v>
      </c>
      <c r="Z408" s="1">
        <v>0</v>
      </c>
      <c r="AA408">
        <v>6.7359716468882904E-4</v>
      </c>
      <c r="AB408">
        <v>6.8997619853544802E-3</v>
      </c>
      <c r="AC408">
        <v>6.2004733894221601E-3</v>
      </c>
      <c r="AD408">
        <v>1.1730259340416901E-4</v>
      </c>
      <c r="AE408">
        <v>0.90236398258504702</v>
      </c>
      <c r="AF408">
        <v>1.1782974419619701E-3</v>
      </c>
      <c r="AG408">
        <v>5.7605877506057202E-6</v>
      </c>
      <c r="AH408">
        <v>5.7797589385165304</v>
      </c>
      <c r="AI408">
        <v>0.35615239490321599</v>
      </c>
      <c r="AJ408">
        <v>1259.0646704155899</v>
      </c>
      <c r="AK408">
        <v>65</v>
      </c>
      <c r="AL408">
        <v>423830243.08999997</v>
      </c>
      <c r="AM408" s="7">
        <v>3913</v>
      </c>
      <c r="AO408" s="1">
        <f t="shared" si="48"/>
        <v>8.0523679960729597E-3</v>
      </c>
      <c r="AP408" s="5">
        <f t="shared" si="49"/>
        <v>9.2461746316388709</v>
      </c>
      <c r="AQ408" s="3">
        <f t="shared" si="50"/>
        <v>1.7796613770822336E-3</v>
      </c>
      <c r="AR408" s="15">
        <f t="shared" si="51"/>
        <v>0.20924340467662206</v>
      </c>
      <c r="AU408" s="15">
        <v>1</v>
      </c>
      <c r="AY408" s="15">
        <v>1</v>
      </c>
    </row>
    <row r="409" spans="1:51" x14ac:dyDescent="0.25">
      <c r="A409" t="s">
        <v>37</v>
      </c>
      <c r="B409">
        <v>12.9468501674154</v>
      </c>
      <c r="C409">
        <v>7.9172658357668391E-3</v>
      </c>
      <c r="D409">
        <v>9.0977366338248196</v>
      </c>
      <c r="E409">
        <v>-22.300761640825201</v>
      </c>
      <c r="F409" s="1">
        <v>0</v>
      </c>
      <c r="G409" s="1">
        <v>0</v>
      </c>
      <c r="H409">
        <v>3.34970308058347</v>
      </c>
      <c r="I409">
        <v>-131.24860074831599</v>
      </c>
      <c r="J409">
        <v>-127.004037772275</v>
      </c>
      <c r="K409">
        <v>-203.57379686770199</v>
      </c>
      <c r="L409">
        <v>-95.483295958110503</v>
      </c>
      <c r="M409">
        <v>66</v>
      </c>
      <c r="N409">
        <v>89.8213620300846</v>
      </c>
      <c r="O409">
        <v>54.052126872648103</v>
      </c>
      <c r="P409">
        <v>109503.72283950599</v>
      </c>
      <c r="Q409">
        <v>147042.92529559199</v>
      </c>
      <c r="R409">
        <v>122.47677040834</v>
      </c>
      <c r="S409">
        <v>701.20977554572903</v>
      </c>
      <c r="T409">
        <v>0.699539582546303</v>
      </c>
      <c r="U409">
        <v>0.13608707661684999</v>
      </c>
      <c r="V409">
        <v>0.59831925809984798</v>
      </c>
      <c r="W409">
        <v>1.7773974736409501E-2</v>
      </c>
      <c r="X409">
        <v>0.24781969054688999</v>
      </c>
      <c r="Y409" s="1">
        <v>0</v>
      </c>
      <c r="Z409" s="1">
        <v>0</v>
      </c>
      <c r="AA409">
        <v>6.7985985852348299E-4</v>
      </c>
      <c r="AB409">
        <v>7.0985506689248499E-3</v>
      </c>
      <c r="AC409">
        <v>6.3314662795498303E-3</v>
      </c>
      <c r="AD409">
        <v>1.3274928112729E-4</v>
      </c>
      <c r="AE409">
        <v>0.921342028671572</v>
      </c>
      <c r="AF409">
        <v>1.18560829696526E-3</v>
      </c>
      <c r="AG409">
        <v>6.0272529528054101E-6</v>
      </c>
      <c r="AH409">
        <v>5.8149755817132798</v>
      </c>
      <c r="AI409">
        <v>0.36499296802768</v>
      </c>
      <c r="AJ409">
        <v>1288.04806441654</v>
      </c>
      <c r="AK409">
        <v>66</v>
      </c>
      <c r="AL409">
        <v>399141069.75</v>
      </c>
      <c r="AM409" s="7">
        <v>3645</v>
      </c>
      <c r="AO409" s="1">
        <f t="shared" si="48"/>
        <v>8.1969344350385741E-3</v>
      </c>
      <c r="AP409" s="5">
        <f t="shared" si="49"/>
        <v>9.4047650105267842</v>
      </c>
      <c r="AQ409" s="3">
        <f t="shared" si="50"/>
        <v>3.2908492600226304E-3</v>
      </c>
      <c r="AR409" s="15">
        <f t="shared" si="51"/>
        <v>0.37662665180086363</v>
      </c>
      <c r="AU409" s="15">
        <v>1</v>
      </c>
      <c r="AY409" s="15">
        <v>1</v>
      </c>
    </row>
    <row r="410" spans="1:51" x14ac:dyDescent="0.25">
      <c r="A410" t="s">
        <v>37</v>
      </c>
      <c r="B410">
        <v>9.8302997908897698</v>
      </c>
      <c r="C410">
        <v>8.0021359303578295E-3</v>
      </c>
      <c r="D410">
        <v>9.1910101626297607</v>
      </c>
      <c r="E410">
        <v>-21.374079379346298</v>
      </c>
      <c r="F410" s="1">
        <v>0</v>
      </c>
      <c r="G410" s="1">
        <v>0</v>
      </c>
      <c r="H410">
        <v>3.3723919559756999</v>
      </c>
      <c r="I410">
        <v>-131.78567445314201</v>
      </c>
      <c r="J410">
        <v>-127.537535244271</v>
      </c>
      <c r="K410">
        <v>-204.54831986782801</v>
      </c>
      <c r="L410">
        <v>-95.892125205490203</v>
      </c>
      <c r="M410">
        <v>67</v>
      </c>
      <c r="N410">
        <v>90.001486772609198</v>
      </c>
      <c r="O410">
        <v>53.817204408928397</v>
      </c>
      <c r="P410">
        <v>109179.150833333</v>
      </c>
      <c r="Q410">
        <v>145853.4553767</v>
      </c>
      <c r="R410">
        <v>122.187122156074</v>
      </c>
      <c r="S410">
        <v>701.00933462902401</v>
      </c>
      <c r="T410">
        <v>0.70591852871438099</v>
      </c>
      <c r="U410">
        <v>0.116882356148011</v>
      </c>
      <c r="V410">
        <v>0.68978475137671103</v>
      </c>
      <c r="W410">
        <v>1.1909612031767601E-2</v>
      </c>
      <c r="X410">
        <v>0.181423280443509</v>
      </c>
      <c r="Y410" s="1">
        <v>0</v>
      </c>
      <c r="Z410" s="1">
        <v>0</v>
      </c>
      <c r="AA410">
        <v>6.9633508787673201E-4</v>
      </c>
      <c r="AB410">
        <v>7.1713763180671197E-3</v>
      </c>
      <c r="AC410">
        <v>6.4075127175558001E-3</v>
      </c>
      <c r="AD410">
        <v>1.29542168995178E-4</v>
      </c>
      <c r="AE410">
        <v>0.92655310677690095</v>
      </c>
      <c r="AF410">
        <v>1.1907686642568501E-3</v>
      </c>
      <c r="AG410">
        <v>4.7922445082415396E-6</v>
      </c>
      <c r="AH410">
        <v>5.7773465128941099</v>
      </c>
      <c r="AI410">
        <v>0.36869909211368801</v>
      </c>
      <c r="AJ410">
        <v>1324.1116939793999</v>
      </c>
      <c r="AK410">
        <v>67</v>
      </c>
      <c r="AL410">
        <v>396975392.43000001</v>
      </c>
      <c r="AM410" s="7">
        <v>3636</v>
      </c>
      <c r="AO410" s="1">
        <f t="shared" si="48"/>
        <v>8.2946164696893823E-3</v>
      </c>
      <c r="AP410" s="5">
        <f t="shared" si="49"/>
        <v>9.511779014229905</v>
      </c>
      <c r="AQ410" s="3">
        <f t="shared" si="50"/>
        <v>2.9137267434924813E-4</v>
      </c>
      <c r="AR410" s="15">
        <f t="shared" si="51"/>
        <v>3.3486982422882949E-2</v>
      </c>
      <c r="AU410" s="15">
        <v>1</v>
      </c>
      <c r="AY410" s="15">
        <v>1</v>
      </c>
    </row>
    <row r="411" spans="1:51" x14ac:dyDescent="0.25">
      <c r="A411" t="s">
        <v>37</v>
      </c>
      <c r="B411">
        <v>12.955965573691</v>
      </c>
      <c r="C411">
        <v>8.0993519101719893E-3</v>
      </c>
      <c r="D411">
        <v>9.2977442004687791</v>
      </c>
      <c r="E411">
        <v>-20.958221526370099</v>
      </c>
      <c r="F411" s="1">
        <v>0</v>
      </c>
      <c r="G411" s="1">
        <v>0</v>
      </c>
      <c r="H411">
        <v>3.3863611164349798</v>
      </c>
      <c r="I411">
        <v>-129.263328638301</v>
      </c>
      <c r="J411">
        <v>-124.940902821794</v>
      </c>
      <c r="K411">
        <v>-201.64740548552899</v>
      </c>
      <c r="L411">
        <v>-93.840429752661606</v>
      </c>
      <c r="M411">
        <v>68</v>
      </c>
      <c r="N411">
        <v>90.3999559147761</v>
      </c>
      <c r="O411">
        <v>53.819403592276402</v>
      </c>
      <c r="P411">
        <v>110649.918670442</v>
      </c>
      <c r="Q411">
        <v>146523.17430351899</v>
      </c>
      <c r="R411">
        <v>122.205078725096</v>
      </c>
      <c r="S411">
        <v>700.14197210821601</v>
      </c>
      <c r="T411">
        <v>0.71205218943464499</v>
      </c>
      <c r="U411">
        <v>8.46323687053296E-2</v>
      </c>
      <c r="V411">
        <v>0.76022646973165897</v>
      </c>
      <c r="W411">
        <v>5.7118832536888096E-3</v>
      </c>
      <c r="X411">
        <v>0.14942927830932201</v>
      </c>
      <c r="Y411" s="1">
        <v>0</v>
      </c>
      <c r="Z411" s="1">
        <v>0</v>
      </c>
      <c r="AA411">
        <v>7.0047195853101404E-4</v>
      </c>
      <c r="AB411">
        <v>7.26379918472197E-3</v>
      </c>
      <c r="AC411">
        <v>6.4296665050193897E-3</v>
      </c>
      <c r="AD411">
        <v>1.2703193969130301E-4</v>
      </c>
      <c r="AE411">
        <v>0.93634372437255298</v>
      </c>
      <c r="AF411">
        <v>1.2272970037564899E-3</v>
      </c>
      <c r="AG411">
        <v>8.0057528316676298E-6</v>
      </c>
      <c r="AH411">
        <v>5.7609193825452403</v>
      </c>
      <c r="AI411">
        <v>0.373912152486918</v>
      </c>
      <c r="AJ411">
        <v>1325.9837277617801</v>
      </c>
      <c r="AK411">
        <v>68</v>
      </c>
      <c r="AL411">
        <v>410289898.43000001</v>
      </c>
      <c r="AM411" s="7">
        <v>3708</v>
      </c>
      <c r="AO411" s="1">
        <f t="shared" si="48"/>
        <v>8.3574354673068944E-3</v>
      </c>
      <c r="AP411" s="5">
        <f t="shared" si="49"/>
        <v>9.5805381369982072</v>
      </c>
      <c r="AQ411" s="3">
        <f t="shared" si="50"/>
        <v>3.1389743017404166E-3</v>
      </c>
      <c r="AR411" s="16">
        <f t="shared" si="51"/>
        <v>0.35232127761775067</v>
      </c>
      <c r="AS411">
        <f>SUMPRODUCT(AL400:AL411,B400:B411)/SUM(AL400:AL411)</f>
        <v>10.564673558941497</v>
      </c>
      <c r="AT411">
        <f>SUMPRODUCT(AP400:AP411,AL400:AL411)/SUM(AL400:AL411)</f>
        <v>9.4188575624501194</v>
      </c>
      <c r="AU411" s="15">
        <v>1</v>
      </c>
      <c r="AY411" s="15">
        <v>1</v>
      </c>
    </row>
    <row r="412" spans="1:51" x14ac:dyDescent="0.25">
      <c r="A412" t="s">
        <v>37</v>
      </c>
      <c r="B412">
        <v>8.3190412550686794</v>
      </c>
      <c r="C412">
        <v>8.2052320407031993E-3</v>
      </c>
      <c r="D412">
        <v>9.4138598274994294</v>
      </c>
      <c r="E412">
        <v>-21.044238484544199</v>
      </c>
      <c r="F412" s="1">
        <v>0</v>
      </c>
      <c r="G412" s="1">
        <v>0</v>
      </c>
      <c r="H412">
        <v>3.4037038003873801</v>
      </c>
      <c r="I412">
        <v>-126.50721415242499</v>
      </c>
      <c r="J412">
        <v>-122.27735089345499</v>
      </c>
      <c r="K412">
        <v>-199.181233519177</v>
      </c>
      <c r="L412">
        <v>-91.152596946143007</v>
      </c>
      <c r="M412">
        <v>69</v>
      </c>
      <c r="N412">
        <v>90.824137786672594</v>
      </c>
      <c r="O412">
        <v>53.716673446073202</v>
      </c>
      <c r="P412">
        <v>110881.211981616</v>
      </c>
      <c r="Q412">
        <v>145267.93410210099</v>
      </c>
      <c r="R412">
        <v>122.12344494076</v>
      </c>
      <c r="S412">
        <v>702.43074971765395</v>
      </c>
      <c r="T412">
        <v>0.72809469797933302</v>
      </c>
      <c r="U412">
        <v>5.4664482958039697E-2</v>
      </c>
      <c r="V412">
        <v>0.85435388586119698</v>
      </c>
      <c r="W412">
        <v>2.8913412593332098E-3</v>
      </c>
      <c r="X412">
        <v>8.8090289921429296E-2</v>
      </c>
      <c r="Y412" s="1">
        <v>0</v>
      </c>
      <c r="Z412" s="1">
        <v>0</v>
      </c>
      <c r="AA412">
        <v>7.1228197626743098E-4</v>
      </c>
      <c r="AB412">
        <v>7.3638040231670896E-3</v>
      </c>
      <c r="AC412">
        <v>6.4699002271917704E-3</v>
      </c>
      <c r="AD412">
        <v>1.2035360337011301E-4</v>
      </c>
      <c r="AE412">
        <v>0.943104254701714</v>
      </c>
      <c r="AF412">
        <v>1.27384231338434E-3</v>
      </c>
      <c r="AG412">
        <v>8.6649482866945593E-6</v>
      </c>
      <c r="AH412">
        <v>5.7403076324933702</v>
      </c>
      <c r="AI412">
        <v>0.378778552590817</v>
      </c>
      <c r="AJ412">
        <v>1409.0886265777699</v>
      </c>
      <c r="AK412">
        <v>69</v>
      </c>
      <c r="AL412">
        <v>410149603.12</v>
      </c>
      <c r="AM412" s="7">
        <v>3699</v>
      </c>
      <c r="AO412" s="1">
        <f t="shared" si="48"/>
        <v>8.4560245168435414E-3</v>
      </c>
      <c r="AP412" s="5">
        <f t="shared" si="49"/>
        <v>9.6883531454505682</v>
      </c>
      <c r="AQ412" s="3">
        <f t="shared" si="50"/>
        <v>-1.2441991428687408E-3</v>
      </c>
      <c r="AR412" s="16">
        <f t="shared" si="51"/>
        <v>-0.14133587719445251</v>
      </c>
      <c r="AT412" s="15">
        <f>AS411/AT411-1</f>
        <v>0.12165127128149478</v>
      </c>
      <c r="AU412" s="15">
        <v>1</v>
      </c>
      <c r="AY412" s="15">
        <v>1</v>
      </c>
    </row>
    <row r="413" spans="1:51" x14ac:dyDescent="0.25">
      <c r="A413" t="s">
        <v>37</v>
      </c>
      <c r="B413">
        <v>11.2708939080396</v>
      </c>
      <c r="C413">
        <v>8.1863179783796206E-3</v>
      </c>
      <c r="D413">
        <v>9.3931273331045801</v>
      </c>
      <c r="E413">
        <v>-22.377867715380699</v>
      </c>
      <c r="F413" s="1">
        <v>0</v>
      </c>
      <c r="G413" s="1">
        <v>0</v>
      </c>
      <c r="H413">
        <v>3.4100351778742399</v>
      </c>
      <c r="I413">
        <v>-122.176611302346</v>
      </c>
      <c r="J413">
        <v>-118.106356299365</v>
      </c>
      <c r="K413">
        <v>-194.73814033692801</v>
      </c>
      <c r="L413">
        <v>-87.423153861657795</v>
      </c>
      <c r="M413">
        <v>70</v>
      </c>
      <c r="N413">
        <v>91.240815556182994</v>
      </c>
      <c r="O413">
        <v>53.895042221357599</v>
      </c>
      <c r="P413">
        <v>112991.087247904</v>
      </c>
      <c r="Q413">
        <v>147255.251283146</v>
      </c>
      <c r="R413">
        <v>122.016356995317</v>
      </c>
      <c r="S413">
        <v>702.45226988185095</v>
      </c>
      <c r="T413">
        <v>0.72793905471055098</v>
      </c>
      <c r="U413">
        <v>2.1351269595515799E-2</v>
      </c>
      <c r="V413">
        <v>0.92142650586700203</v>
      </c>
      <c r="W413">
        <v>1.9766960413811901E-3</v>
      </c>
      <c r="X413">
        <v>5.5245528496100899E-2</v>
      </c>
      <c r="Y413" s="1">
        <v>0</v>
      </c>
      <c r="Z413" s="1">
        <v>0</v>
      </c>
      <c r="AA413">
        <v>7.0511273983089797E-4</v>
      </c>
      <c r="AB413">
        <v>7.3649694596697596E-3</v>
      </c>
      <c r="AC413">
        <v>6.4109068187466296E-3</v>
      </c>
      <c r="AD413">
        <v>1.07097638374544E-4</v>
      </c>
      <c r="AE413">
        <v>0.94393328372776597</v>
      </c>
      <c r="AF413">
        <v>1.3261382649417501E-3</v>
      </c>
      <c r="AG413">
        <v>9.1325736048025298E-6</v>
      </c>
      <c r="AH413">
        <v>5.7020393090779198</v>
      </c>
      <c r="AI413">
        <v>0.38229438610543898</v>
      </c>
      <c r="AJ413">
        <v>1469.5703881511199</v>
      </c>
      <c r="AK413">
        <v>70</v>
      </c>
      <c r="AL413">
        <v>417954031.73000002</v>
      </c>
      <c r="AM413" s="7">
        <v>3699</v>
      </c>
      <c r="AO413" s="1">
        <f t="shared" si="48"/>
        <v>8.4421578235192776E-3</v>
      </c>
      <c r="AP413" s="5">
        <f t="shared" si="49"/>
        <v>9.6731959328050561</v>
      </c>
      <c r="AQ413" s="3">
        <f t="shared" si="50"/>
        <v>1.4735383896349683E-3</v>
      </c>
      <c r="AR413" s="16">
        <f t="shared" si="51"/>
        <v>0.16516753990438815</v>
      </c>
      <c r="AU413" s="15">
        <v>1</v>
      </c>
      <c r="AY413" s="15">
        <v>1</v>
      </c>
    </row>
    <row r="414" spans="1:51" x14ac:dyDescent="0.25">
      <c r="A414" t="s">
        <v>37</v>
      </c>
      <c r="B414">
        <v>8.7518324441031492</v>
      </c>
      <c r="C414">
        <v>8.1548112243468099E-3</v>
      </c>
      <c r="D414">
        <v>9.3585818051342997</v>
      </c>
      <c r="E414">
        <v>-22.5439824847615</v>
      </c>
      <c r="F414" s="1">
        <v>0</v>
      </c>
      <c r="G414" s="1">
        <v>0</v>
      </c>
      <c r="H414">
        <v>3.4417531491734699</v>
      </c>
      <c r="I414">
        <v>-119.08254909144</v>
      </c>
      <c r="J414">
        <v>-115.260795987992</v>
      </c>
      <c r="K414">
        <v>-191.59838309481901</v>
      </c>
      <c r="L414">
        <v>-84.750871859853106</v>
      </c>
      <c r="M414">
        <v>71</v>
      </c>
      <c r="N414">
        <v>91.287322300218406</v>
      </c>
      <c r="O414">
        <v>53.656877347014998</v>
      </c>
      <c r="P414">
        <v>114575.134560349</v>
      </c>
      <c r="Q414">
        <v>151194.656077844</v>
      </c>
      <c r="R414">
        <v>121.52742163264401</v>
      </c>
      <c r="S414">
        <v>704.25217773010002</v>
      </c>
      <c r="T414">
        <v>0.74425729737740698</v>
      </c>
      <c r="U414">
        <v>5.9459503952964702E-3</v>
      </c>
      <c r="V414">
        <v>0.972028644299195</v>
      </c>
      <c r="W414" s="1">
        <v>0</v>
      </c>
      <c r="X414">
        <v>2.2025405305507801E-2</v>
      </c>
      <c r="Y414" s="1">
        <v>0</v>
      </c>
      <c r="Z414" s="1">
        <v>0</v>
      </c>
      <c r="AA414">
        <v>7.1201002636201403E-4</v>
      </c>
      <c r="AB414">
        <v>7.3376379556435297E-3</v>
      </c>
      <c r="AC414">
        <v>6.3877941605177601E-3</v>
      </c>
      <c r="AD414">
        <v>9.6320784600587895E-5</v>
      </c>
      <c r="AE414">
        <v>0.94596716817256099</v>
      </c>
      <c r="AF414">
        <v>1.3691500483784199E-3</v>
      </c>
      <c r="AG414">
        <v>8.7914979631868198E-6</v>
      </c>
      <c r="AH414">
        <v>5.6724129866247299</v>
      </c>
      <c r="AI414">
        <v>0.386443019917734</v>
      </c>
      <c r="AJ414">
        <v>1619.4124130186401</v>
      </c>
      <c r="AK414">
        <v>71</v>
      </c>
      <c r="AL414">
        <v>419574142.75999999</v>
      </c>
      <c r="AM414" s="7">
        <v>3662</v>
      </c>
      <c r="AO414" s="1">
        <f t="shared" si="48"/>
        <v>8.4689542352581939E-3</v>
      </c>
      <c r="AP414" s="5">
        <f t="shared" si="49"/>
        <v>9.702484082029283</v>
      </c>
      <c r="AQ414" s="3">
        <f t="shared" si="50"/>
        <v>-8.6573313069228906E-4</v>
      </c>
      <c r="AR414" s="16">
        <f t="shared" si="51"/>
        <v>-9.7980231648811311E-2</v>
      </c>
      <c r="AU414" s="15">
        <v>1</v>
      </c>
      <c r="AY414" s="15">
        <v>1</v>
      </c>
    </row>
    <row r="415" spans="1:51" x14ac:dyDescent="0.25">
      <c r="A415" t="s">
        <v>37</v>
      </c>
      <c r="B415">
        <v>9.2802609500366096</v>
      </c>
      <c r="C415">
        <v>8.2859537548622408E-3</v>
      </c>
      <c r="D415">
        <v>9.5022933989123199</v>
      </c>
      <c r="E415">
        <v>-21.803368674508</v>
      </c>
      <c r="F415" s="1">
        <v>0</v>
      </c>
      <c r="G415" s="1">
        <v>0</v>
      </c>
      <c r="H415">
        <v>3.5132874059480801</v>
      </c>
      <c r="I415">
        <v>-116.660471710251</v>
      </c>
      <c r="J415">
        <v>-113.296318172366</v>
      </c>
      <c r="K415">
        <v>-190.60794694871601</v>
      </c>
      <c r="L415">
        <v>-82.230759498787606</v>
      </c>
      <c r="M415">
        <v>72</v>
      </c>
      <c r="N415">
        <v>91.234845733494595</v>
      </c>
      <c r="O415">
        <v>52.884026955464499</v>
      </c>
      <c r="P415">
        <v>113790.22897475801</v>
      </c>
      <c r="Q415">
        <v>150147.17460088001</v>
      </c>
      <c r="R415">
        <v>120.35865556443601</v>
      </c>
      <c r="S415">
        <v>706.57725089828295</v>
      </c>
      <c r="T415">
        <v>0.74124974174328195</v>
      </c>
      <c r="U415">
        <v>1.4597818081388599E-3</v>
      </c>
      <c r="V415">
        <v>0.99074411428442699</v>
      </c>
      <c r="W415" s="1">
        <v>0</v>
      </c>
      <c r="X415">
        <v>7.7961039074339999E-3</v>
      </c>
      <c r="Y415" s="1">
        <v>0</v>
      </c>
      <c r="Z415" s="1">
        <v>0</v>
      </c>
      <c r="AA415">
        <v>7.5693899986376901E-4</v>
      </c>
      <c r="AB415">
        <v>7.4460485588823304E-3</v>
      </c>
      <c r="AC415">
        <v>6.4365837556262699E-3</v>
      </c>
      <c r="AD415">
        <v>7.6295081008654294E-5</v>
      </c>
      <c r="AE415">
        <v>0.95424323201750905</v>
      </c>
      <c r="AF415">
        <v>1.42612610257086E-3</v>
      </c>
      <c r="AG415">
        <v>6.6074358633038602E-6</v>
      </c>
      <c r="AH415">
        <v>5.6806155340823201</v>
      </c>
      <c r="AI415">
        <v>0.39348170929793602</v>
      </c>
      <c r="AJ415">
        <v>1900.35179285093</v>
      </c>
      <c r="AK415">
        <v>72</v>
      </c>
      <c r="AL415">
        <v>365152844.77999997</v>
      </c>
      <c r="AM415" s="7">
        <v>3209</v>
      </c>
      <c r="AO415" s="1">
        <f t="shared" si="48"/>
        <v>8.619648858060899E-3</v>
      </c>
      <c r="AP415" s="5">
        <f t="shared" si="49"/>
        <v>9.8670293864764229</v>
      </c>
      <c r="AQ415" s="3">
        <f t="shared" si="50"/>
        <v>-5.3622830061541248E-4</v>
      </c>
      <c r="AR415" s="16">
        <f t="shared" si="51"/>
        <v>-5.9467587807534805E-2</v>
      </c>
      <c r="AU415" s="15">
        <v>1</v>
      </c>
      <c r="AY415" s="15">
        <v>1</v>
      </c>
    </row>
    <row r="416" spans="1:51" x14ac:dyDescent="0.25">
      <c r="A416" t="s">
        <v>37</v>
      </c>
      <c r="B416">
        <v>9.7290940683261091</v>
      </c>
      <c r="C416">
        <v>8.5738287085991901E-3</v>
      </c>
      <c r="D416">
        <v>9.8170269085517603</v>
      </c>
      <c r="E416">
        <v>-19.082776545975399</v>
      </c>
      <c r="F416" s="1">
        <v>0</v>
      </c>
      <c r="G416" s="1">
        <v>0</v>
      </c>
      <c r="H416">
        <v>3.6078293534568</v>
      </c>
      <c r="I416">
        <v>-115.65935037273501</v>
      </c>
      <c r="J416">
        <v>-112.14362512147299</v>
      </c>
      <c r="K416">
        <v>-190.28342745862301</v>
      </c>
      <c r="L416">
        <v>-80.781358413547593</v>
      </c>
      <c r="M416">
        <v>73</v>
      </c>
      <c r="N416">
        <v>91.160597750673404</v>
      </c>
      <c r="O416">
        <v>51.9505127115726</v>
      </c>
      <c r="P416">
        <v>112367.070709447</v>
      </c>
      <c r="Q416">
        <v>146241.35899837399</v>
      </c>
      <c r="R416">
        <v>118.992484222958</v>
      </c>
      <c r="S416">
        <v>707.98118102810895</v>
      </c>
      <c r="T416">
        <v>0.73902108499467301</v>
      </c>
      <c r="U416">
        <v>2.2674091226505501E-3</v>
      </c>
      <c r="V416">
        <v>0.99724444344569096</v>
      </c>
      <c r="W416">
        <v>3.6129034065394299E-4</v>
      </c>
      <c r="X416">
        <v>1.2685709100358799E-4</v>
      </c>
      <c r="Y416" s="1">
        <v>0</v>
      </c>
      <c r="Z416" s="1">
        <v>0</v>
      </c>
      <c r="AA416">
        <v>8.0081174088479602E-4</v>
      </c>
      <c r="AB416">
        <v>7.6881073620148803E-3</v>
      </c>
      <c r="AC416">
        <v>6.5637963347952898E-3</v>
      </c>
      <c r="AD416">
        <v>7.9217565087545601E-5</v>
      </c>
      <c r="AE416">
        <v>0.96713170837180396</v>
      </c>
      <c r="AF416">
        <v>1.47635107555914E-3</v>
      </c>
      <c r="AG416">
        <v>5.63896491348099E-6</v>
      </c>
      <c r="AH416">
        <v>5.7202443536435403</v>
      </c>
      <c r="AI416">
        <v>0.40312712396239297</v>
      </c>
      <c r="AJ416">
        <v>2273.8215718268302</v>
      </c>
      <c r="AK416">
        <v>73</v>
      </c>
      <c r="AL416">
        <v>315189633.33999997</v>
      </c>
      <c r="AM416" s="7">
        <v>2805</v>
      </c>
      <c r="AO416" s="1">
        <f>AA416+AC416*AY416+AF416*AU416</f>
        <v>8.8409591512392249E-3</v>
      </c>
      <c r="AP416" s="5">
        <f t="shared" ref="AP416:AP458" si="52">100*(1-(1-AO416)^12)</f>
        <v>10.108182617166717</v>
      </c>
      <c r="AQ416" s="3">
        <f t="shared" ref="AQ416:AQ458" si="53">(1-(1-B416/100)^(1/12))- AO416</f>
        <v>-3.4765190947388946E-4</v>
      </c>
      <c r="AR416" s="16">
        <f t="shared" ref="AR416:AR458" si="54">B416/AP416-1</f>
        <v>-3.7503136142079785E-2</v>
      </c>
      <c r="AU416" s="15">
        <v>1</v>
      </c>
      <c r="AY416" s="15">
        <v>1</v>
      </c>
    </row>
    <row r="417" spans="1:51" x14ac:dyDescent="0.25">
      <c r="A417" t="s">
        <v>37</v>
      </c>
      <c r="B417">
        <v>11.3734144282658</v>
      </c>
      <c r="C417">
        <v>8.73350679881108E-3</v>
      </c>
      <c r="D417">
        <v>9.9911699290238793</v>
      </c>
      <c r="E417">
        <v>-17.408255564185101</v>
      </c>
      <c r="F417" s="1">
        <v>0</v>
      </c>
      <c r="G417" s="1">
        <v>0</v>
      </c>
      <c r="H417">
        <v>3.6843669068995299</v>
      </c>
      <c r="I417">
        <v>-114.225117103118</v>
      </c>
      <c r="J417">
        <v>-111.361844438931</v>
      </c>
      <c r="K417">
        <v>-189.827195445103</v>
      </c>
      <c r="L417">
        <v>-78.787783019156393</v>
      </c>
      <c r="M417">
        <v>74</v>
      </c>
      <c r="N417">
        <v>90.924150801875896</v>
      </c>
      <c r="O417">
        <v>51.264490033181403</v>
      </c>
      <c r="P417">
        <v>110514.01162216</v>
      </c>
      <c r="Q417">
        <v>144859.267866182</v>
      </c>
      <c r="R417">
        <v>117.58787616850501</v>
      </c>
      <c r="S417">
        <v>709.99180382502698</v>
      </c>
      <c r="T417">
        <v>0.74582182154932497</v>
      </c>
      <c r="U417">
        <v>2.6460513649176E-3</v>
      </c>
      <c r="V417">
        <v>0.996804826053722</v>
      </c>
      <c r="W417">
        <v>4.1068159124148799E-4</v>
      </c>
      <c r="X417">
        <v>1.3844099011825901E-4</v>
      </c>
      <c r="Y417" s="1">
        <v>0</v>
      </c>
      <c r="Z417" s="1">
        <v>0</v>
      </c>
      <c r="AA417">
        <v>8.34560688444384E-4</v>
      </c>
      <c r="AB417">
        <v>7.8273467776579803E-3</v>
      </c>
      <c r="AC417">
        <v>6.6615910956542004E-3</v>
      </c>
      <c r="AD417">
        <v>6.76858218022049E-5</v>
      </c>
      <c r="AE417">
        <v>0.97098612919800797</v>
      </c>
      <c r="AF417">
        <v>1.5201769108201301E-3</v>
      </c>
      <c r="AG417">
        <v>3.9057066518590602E-6</v>
      </c>
      <c r="AH417">
        <v>5.7211659326297903</v>
      </c>
      <c r="AI417">
        <v>0.40974475487308398</v>
      </c>
      <c r="AJ417">
        <v>2569.8331646818801</v>
      </c>
      <c r="AK417">
        <v>74</v>
      </c>
      <c r="AL417">
        <v>277279655.16000003</v>
      </c>
      <c r="AM417" s="7">
        <v>2509</v>
      </c>
      <c r="AO417" s="1">
        <f>AA417+AC417*AY417+AF417*AU417</f>
        <v>9.0163286949187134E-3</v>
      </c>
      <c r="AP417" s="5">
        <f t="shared" si="52"/>
        <v>10.298855814047936</v>
      </c>
      <c r="AQ417" s="3">
        <f t="shared" si="53"/>
        <v>9.9474936442659964E-4</v>
      </c>
      <c r="AR417" s="16">
        <f t="shared" si="54"/>
        <v>0.10433766950617329</v>
      </c>
      <c r="AU417" s="15">
        <v>1</v>
      </c>
      <c r="AY417" s="15">
        <v>1</v>
      </c>
    </row>
    <row r="418" spans="1:51" x14ac:dyDescent="0.25">
      <c r="A418" t="s">
        <v>37</v>
      </c>
      <c r="B418">
        <v>9.8038168769940608</v>
      </c>
      <c r="C418">
        <v>8.8034149531774995E-3</v>
      </c>
      <c r="D418">
        <v>10.067313865428201</v>
      </c>
      <c r="E418">
        <v>-17.745295697656001</v>
      </c>
      <c r="F418" s="1">
        <v>0</v>
      </c>
      <c r="G418" s="1">
        <v>0</v>
      </c>
      <c r="H418">
        <v>3.72204771394519</v>
      </c>
      <c r="I418">
        <v>-112.65548033480999</v>
      </c>
      <c r="J418">
        <v>-109.71844584085601</v>
      </c>
      <c r="K418">
        <v>-188.40378221047499</v>
      </c>
      <c r="L418">
        <v>-76.951653957711997</v>
      </c>
      <c r="M418">
        <v>75</v>
      </c>
      <c r="N418">
        <v>90.8376060679402</v>
      </c>
      <c r="O418">
        <v>51.0813192928834</v>
      </c>
      <c r="P418">
        <v>109668.823720177</v>
      </c>
      <c r="Q418">
        <v>143502.58027916701</v>
      </c>
      <c r="R418">
        <v>116.35912707729101</v>
      </c>
      <c r="S418">
        <v>710.12845627059301</v>
      </c>
      <c r="T418">
        <v>0.73209758908737599</v>
      </c>
      <c r="U418">
        <v>2.0590174359352699E-3</v>
      </c>
      <c r="V418">
        <v>0.99733595625849902</v>
      </c>
      <c r="W418">
        <v>6.0502630556530498E-4</v>
      </c>
      <c r="X418" s="1">
        <v>0</v>
      </c>
      <c r="Y418" s="1">
        <v>0</v>
      </c>
      <c r="Z418" s="1">
        <v>0</v>
      </c>
      <c r="AA418">
        <v>8.3601493533054896E-4</v>
      </c>
      <c r="AB418">
        <v>7.8992036488394896E-3</v>
      </c>
      <c r="AC418">
        <v>6.6896062022659703E-3</v>
      </c>
      <c r="AD418">
        <v>6.6259567278471502E-5</v>
      </c>
      <c r="AE418">
        <v>0.97531329025327695</v>
      </c>
      <c r="AF418">
        <v>1.55877640645699E-3</v>
      </c>
      <c r="AG418">
        <v>1.7987211602650899E-6</v>
      </c>
      <c r="AH418">
        <v>5.6935287651274296</v>
      </c>
      <c r="AI418">
        <v>0.41403337142188701</v>
      </c>
      <c r="AJ418">
        <v>2694.6511258717901</v>
      </c>
      <c r="AK418">
        <v>75</v>
      </c>
      <c r="AL418">
        <v>271211001.06</v>
      </c>
      <c r="AM418" s="7">
        <v>2473</v>
      </c>
      <c r="AO418" s="1">
        <f>AA418+AC418*AY418+AF418*AU418</f>
        <v>9.0843975440535081E-3</v>
      </c>
      <c r="AP418" s="5">
        <f t="shared" si="52"/>
        <v>10.372764771254161</v>
      </c>
      <c r="AQ418" s="3">
        <f t="shared" si="53"/>
        <v>-5.2267005900726374E-4</v>
      </c>
      <c r="AR418" s="16">
        <f t="shared" si="54"/>
        <v>-5.4850168379101283E-2</v>
      </c>
      <c r="AU418" s="15">
        <v>1</v>
      </c>
      <c r="AY418" s="15">
        <v>1</v>
      </c>
    </row>
    <row r="419" spans="1:51" x14ac:dyDescent="0.25">
      <c r="A419" t="s">
        <v>37</v>
      </c>
      <c r="B419">
        <v>14.244741355271801</v>
      </c>
      <c r="C419">
        <v>8.7608519254576602E-3</v>
      </c>
      <c r="D419">
        <v>10.0209612653221</v>
      </c>
      <c r="E419">
        <v>-18.410731716204602</v>
      </c>
      <c r="F419" s="1">
        <v>0</v>
      </c>
      <c r="G419" s="1">
        <v>0</v>
      </c>
      <c r="H419">
        <v>3.7542341905965402</v>
      </c>
      <c r="I419">
        <v>-111.89901894574</v>
      </c>
      <c r="J419">
        <v>-109.336027831696</v>
      </c>
      <c r="K419">
        <v>-188.63279350579799</v>
      </c>
      <c r="L419">
        <v>-75.928311283690604</v>
      </c>
      <c r="M419">
        <v>76</v>
      </c>
      <c r="N419">
        <v>90.797376415746101</v>
      </c>
      <c r="O419">
        <v>50.6952671918311</v>
      </c>
      <c r="P419">
        <v>108895.70249897501</v>
      </c>
      <c r="Q419">
        <v>143539.08967137401</v>
      </c>
      <c r="R419">
        <v>115.296135859448</v>
      </c>
      <c r="S419">
        <v>713.73925365437401</v>
      </c>
      <c r="T419">
        <v>0.711931199750932</v>
      </c>
      <c r="U419">
        <v>1.0023203038558501E-3</v>
      </c>
      <c r="V419">
        <v>0.99899767969614395</v>
      </c>
      <c r="W419" s="1">
        <v>0</v>
      </c>
      <c r="X419" s="1">
        <v>0</v>
      </c>
      <c r="Y419" s="1">
        <v>0</v>
      </c>
      <c r="Z419" s="1">
        <v>0</v>
      </c>
      <c r="AA419">
        <v>8.4491571048239905E-4</v>
      </c>
      <c r="AB419">
        <v>7.8615141106900197E-3</v>
      </c>
      <c r="AC419">
        <v>6.6310274965911001E-3</v>
      </c>
      <c r="AD419">
        <v>5.2907550274143899E-5</v>
      </c>
      <c r="AE419">
        <v>0.97881684845844996</v>
      </c>
      <c r="AF419">
        <v>1.5786057254101901E-3</v>
      </c>
      <c r="AG419">
        <v>1.2855958755716699E-6</v>
      </c>
      <c r="AH419">
        <v>5.6995795363464401</v>
      </c>
      <c r="AI419">
        <v>0.42113045229753399</v>
      </c>
      <c r="AJ419">
        <v>2874.1853682515198</v>
      </c>
      <c r="AK419">
        <v>76</v>
      </c>
      <c r="AL419">
        <v>265814409.80000001</v>
      </c>
      <c r="AM419" s="7">
        <v>2441</v>
      </c>
      <c r="AO419" s="1">
        <f>AA419+AC419*AY419+AF419*AU419</f>
        <v>9.05454893248369E-3</v>
      </c>
      <c r="AP419" s="5">
        <f t="shared" si="52"/>
        <v>10.340362111130897</v>
      </c>
      <c r="AQ419" s="3">
        <f t="shared" si="53"/>
        <v>3.6698670354408172E-3</v>
      </c>
      <c r="AR419" s="16">
        <f t="shared" si="54"/>
        <v>0.37758631682134514</v>
      </c>
      <c r="AU419" s="15">
        <v>1</v>
      </c>
      <c r="AY419" s="15">
        <v>1</v>
      </c>
    </row>
    <row r="420" spans="1:51" x14ac:dyDescent="0.25">
      <c r="A420" t="s">
        <v>37</v>
      </c>
      <c r="B420">
        <v>13.24489314531</v>
      </c>
      <c r="C420">
        <v>8.7576007528308592E-3</v>
      </c>
      <c r="D420">
        <v>10.0174197264445</v>
      </c>
      <c r="E420">
        <v>-20.198419837987402</v>
      </c>
      <c r="F420" s="1">
        <v>0</v>
      </c>
      <c r="G420" s="1">
        <v>0</v>
      </c>
      <c r="H420">
        <v>3.7745601051067599</v>
      </c>
      <c r="I420">
        <v>-110.34207642109</v>
      </c>
      <c r="J420">
        <v>-108.14324174387001</v>
      </c>
      <c r="K420">
        <v>-187.70037443824299</v>
      </c>
      <c r="L420">
        <v>-74.057232419766095</v>
      </c>
      <c r="M420">
        <v>77</v>
      </c>
      <c r="N420">
        <v>90.986067466632903</v>
      </c>
      <c r="O420">
        <v>50.476706587450799</v>
      </c>
      <c r="P420">
        <v>108127.171941422</v>
      </c>
      <c r="Q420">
        <v>138768.57853260401</v>
      </c>
      <c r="R420">
        <v>114.319311887048</v>
      </c>
      <c r="S420">
        <v>715.82874940599902</v>
      </c>
      <c r="T420">
        <v>0.71142772241324803</v>
      </c>
      <c r="U420">
        <v>1.02509442057268E-3</v>
      </c>
      <c r="V420">
        <v>0.99878991993209798</v>
      </c>
      <c r="W420" s="1">
        <v>0</v>
      </c>
      <c r="X420">
        <v>1.84985647328624E-4</v>
      </c>
      <c r="Y420" s="1">
        <v>0</v>
      </c>
      <c r="Z420" s="1">
        <v>0</v>
      </c>
      <c r="AA420">
        <v>8.62423237911627E-4</v>
      </c>
      <c r="AB420">
        <v>7.8496039526276592E-3</v>
      </c>
      <c r="AC420">
        <v>6.5877131761416198E-3</v>
      </c>
      <c r="AD420">
        <v>4.3858642124947303E-5</v>
      </c>
      <c r="AE420">
        <v>0.98343553572986397</v>
      </c>
      <c r="AF420">
        <v>1.6105317764842501E-3</v>
      </c>
      <c r="AG420">
        <v>1.51497522832723E-6</v>
      </c>
      <c r="AH420">
        <v>5.6762974149173901</v>
      </c>
      <c r="AI420">
        <v>0.42569824172707599</v>
      </c>
      <c r="AJ420">
        <v>2966.1194522557998</v>
      </c>
      <c r="AK420">
        <v>77</v>
      </c>
      <c r="AL420">
        <v>258423940.94</v>
      </c>
      <c r="AM420" s="7">
        <v>2390</v>
      </c>
      <c r="AO420" s="1">
        <f>AA420+AC420*AY420+AF420*AU420</f>
        <v>9.0606681905374964E-3</v>
      </c>
      <c r="AP420" s="5">
        <f t="shared" si="52"/>
        <v>10.347005849112511</v>
      </c>
      <c r="AQ420" s="3">
        <f t="shared" si="53"/>
        <v>2.7095889634558834E-3</v>
      </c>
      <c r="AR420" s="16">
        <f t="shared" si="54"/>
        <v>0.28007013221569288</v>
      </c>
      <c r="AU420" s="15">
        <v>1</v>
      </c>
      <c r="AY420" s="15">
        <v>1</v>
      </c>
    </row>
    <row r="421" spans="1:51" x14ac:dyDescent="0.25">
      <c r="A421" t="s">
        <v>37</v>
      </c>
      <c r="B421">
        <v>8.4529156745345109</v>
      </c>
      <c r="C421">
        <v>8.7214367754879906E-3</v>
      </c>
      <c r="D421">
        <v>9.9780172830449008</v>
      </c>
      <c r="E421">
        <v>-21.504488501207</v>
      </c>
      <c r="F421" s="1">
        <v>0</v>
      </c>
      <c r="G421" s="1">
        <v>0</v>
      </c>
      <c r="H421">
        <v>3.79052385601066</v>
      </c>
      <c r="I421">
        <v>-110.641096898783</v>
      </c>
      <c r="J421">
        <v>-108.51167629709001</v>
      </c>
      <c r="K421">
        <v>-188.04143826346299</v>
      </c>
      <c r="L421">
        <v>-74.476519457850102</v>
      </c>
      <c r="M421">
        <v>78</v>
      </c>
      <c r="N421">
        <v>90.984010325065995</v>
      </c>
      <c r="O421">
        <v>50.196259615283402</v>
      </c>
      <c r="P421">
        <v>108812.032815126</v>
      </c>
      <c r="Q421">
        <v>138506.83814613201</v>
      </c>
      <c r="R421">
        <v>113.240505219827</v>
      </c>
      <c r="S421">
        <v>715.93893845746902</v>
      </c>
      <c r="T421">
        <v>0.69924401771943101</v>
      </c>
      <c r="U421">
        <v>9.8824601570052001E-4</v>
      </c>
      <c r="V421">
        <v>0.99901175398429898</v>
      </c>
      <c r="W421" s="1">
        <v>0</v>
      </c>
      <c r="X421" s="1">
        <v>0</v>
      </c>
      <c r="Y421" s="1">
        <v>0</v>
      </c>
      <c r="Z421" s="1">
        <v>0</v>
      </c>
      <c r="AA421">
        <v>8.5928325404998295E-4</v>
      </c>
      <c r="AB421">
        <v>7.8202215499788407E-3</v>
      </c>
      <c r="AC421">
        <v>6.5426920326367701E-3</v>
      </c>
      <c r="AD421">
        <v>4.0833919343382699E-5</v>
      </c>
      <c r="AE421">
        <v>0.98946398734330399</v>
      </c>
      <c r="AF421">
        <v>1.62061287732732E-3</v>
      </c>
      <c r="AG421">
        <v>1.00517826225947E-6</v>
      </c>
      <c r="AH421">
        <v>5.6822307832596302</v>
      </c>
      <c r="AI421">
        <v>0.43279157346903602</v>
      </c>
      <c r="AJ421">
        <v>3061.9117334949301</v>
      </c>
      <c r="AK421">
        <v>78</v>
      </c>
      <c r="AL421">
        <v>233075374.28999999</v>
      </c>
      <c r="AM421" s="7">
        <v>2142</v>
      </c>
      <c r="AO421" s="1">
        <f>AA421+AC421*AY421+AF421*AU421</f>
        <v>9.0225881640140729E-3</v>
      </c>
      <c r="AP421" s="5">
        <f t="shared" si="52"/>
        <v>10.305654659080044</v>
      </c>
      <c r="AQ421" s="3">
        <f t="shared" si="53"/>
        <v>-1.6898743879363801E-3</v>
      </c>
      <c r="AR421" s="16">
        <f t="shared" si="54"/>
        <v>-0.17977887342781596</v>
      </c>
      <c r="AU421" s="15">
        <v>1</v>
      </c>
      <c r="AY421" s="15">
        <v>1</v>
      </c>
    </row>
    <row r="422" spans="1:51" x14ac:dyDescent="0.25">
      <c r="A422" t="s">
        <v>37</v>
      </c>
      <c r="B422">
        <v>12.208617197929099</v>
      </c>
      <c r="C422">
        <v>8.7501123072277597E-3</v>
      </c>
      <c r="D422">
        <v>10.009261992392601</v>
      </c>
      <c r="E422">
        <v>-21.853767328613198</v>
      </c>
      <c r="F422" s="1">
        <v>0</v>
      </c>
      <c r="G422" s="1">
        <v>0</v>
      </c>
      <c r="H422">
        <v>3.8042579147521902</v>
      </c>
      <c r="I422">
        <v>-111.378041769243</v>
      </c>
      <c r="J422">
        <v>-108.115683818777</v>
      </c>
      <c r="K422">
        <v>-187.37851374427501</v>
      </c>
      <c r="L422">
        <v>-75.034902619553904</v>
      </c>
      <c r="M422">
        <v>79</v>
      </c>
      <c r="N422">
        <v>91.111531025302</v>
      </c>
      <c r="O422">
        <v>50.088626543959599</v>
      </c>
      <c r="P422">
        <v>108351.29818595199</v>
      </c>
      <c r="Q422">
        <v>137333.68771378201</v>
      </c>
      <c r="R422">
        <v>112.54848428626801</v>
      </c>
      <c r="S422">
        <v>713.53333535044897</v>
      </c>
      <c r="T422">
        <v>0.69399812457419496</v>
      </c>
      <c r="U422" s="1">
        <v>0</v>
      </c>
      <c r="V422">
        <v>1</v>
      </c>
      <c r="W422" s="1">
        <v>0</v>
      </c>
      <c r="X422" s="1">
        <v>0</v>
      </c>
      <c r="Y422" s="1">
        <v>0</v>
      </c>
      <c r="Z422" s="1">
        <v>0</v>
      </c>
      <c r="AA422">
        <v>8.5248628982513704E-4</v>
      </c>
      <c r="AB422">
        <v>7.8277220588015492E-3</v>
      </c>
      <c r="AC422">
        <v>6.5247306994093302E-3</v>
      </c>
      <c r="AD422">
        <v>6.6161387632715306E-5</v>
      </c>
      <c r="AE422">
        <v>0.99484809732929802</v>
      </c>
      <c r="AF422">
        <v>1.6282984728590701E-3</v>
      </c>
      <c r="AG422">
        <v>3.6963114241285E-6</v>
      </c>
      <c r="AH422">
        <v>5.6729636134877603</v>
      </c>
      <c r="AI422">
        <v>0.43857478483698598</v>
      </c>
      <c r="AJ422">
        <v>3031.60378256781</v>
      </c>
      <c r="AK422">
        <v>79</v>
      </c>
      <c r="AL422">
        <v>214427219.11000001</v>
      </c>
      <c r="AM422" s="7">
        <v>1979</v>
      </c>
      <c r="AO422" s="1">
        <f>AA422+AC422*AY422+AF422*AU422</f>
        <v>9.0055154620935374E-3</v>
      </c>
      <c r="AP422" s="5">
        <f t="shared" si="52"/>
        <v>10.28710969635085</v>
      </c>
      <c r="AQ422" s="3">
        <f t="shared" si="53"/>
        <v>1.7863991061634731E-3</v>
      </c>
      <c r="AR422" s="16">
        <f t="shared" si="54"/>
        <v>0.18678788875556229</v>
      </c>
      <c r="AU422" s="15">
        <v>1</v>
      </c>
      <c r="AY422" s="15">
        <v>1</v>
      </c>
    </row>
    <row r="423" spans="1:51" x14ac:dyDescent="0.25">
      <c r="A423" t="s">
        <v>37</v>
      </c>
      <c r="B423">
        <v>8.07581025676037</v>
      </c>
      <c r="C423">
        <v>8.5115673578781206E-3</v>
      </c>
      <c r="D423">
        <v>9.7490417735618102</v>
      </c>
      <c r="E423">
        <v>-22.345598760024501</v>
      </c>
      <c r="F423" s="1">
        <v>0</v>
      </c>
      <c r="G423" s="1">
        <v>0</v>
      </c>
      <c r="H423">
        <v>3.8138780079653301</v>
      </c>
      <c r="I423">
        <v>-113.20910878923</v>
      </c>
      <c r="J423">
        <v>-109.295560136322</v>
      </c>
      <c r="K423">
        <v>-188.791732695245</v>
      </c>
      <c r="L423">
        <v>-76.476302263513503</v>
      </c>
      <c r="M423">
        <v>80</v>
      </c>
      <c r="N423">
        <v>91.343718362998104</v>
      </c>
      <c r="O423">
        <v>50.073664679603397</v>
      </c>
      <c r="P423">
        <v>106923.44097952401</v>
      </c>
      <c r="Q423">
        <v>134799.90213304001</v>
      </c>
      <c r="R423">
        <v>112.498391640614</v>
      </c>
      <c r="S423">
        <v>712.99058861643402</v>
      </c>
      <c r="T423">
        <v>0.69001298170363801</v>
      </c>
      <c r="U423">
        <v>4.9033123252211896E-4</v>
      </c>
      <c r="V423">
        <v>0.99950966876747704</v>
      </c>
      <c r="W423" s="1">
        <v>0</v>
      </c>
      <c r="X423" s="1">
        <v>0</v>
      </c>
      <c r="Y423" s="1">
        <v>0</v>
      </c>
      <c r="Z423" s="1">
        <v>0</v>
      </c>
      <c r="AA423">
        <v>8.5737385915825304E-4</v>
      </c>
      <c r="AB423">
        <v>7.5706653033574397E-3</v>
      </c>
      <c r="AC423">
        <v>6.32821951448007E-3</v>
      </c>
      <c r="AD423">
        <v>7.9134037044982199E-5</v>
      </c>
      <c r="AE423">
        <v>0.98559664817137205</v>
      </c>
      <c r="AF423">
        <v>1.5872327914602401E-3</v>
      </c>
      <c r="AG423">
        <v>4.3522801458506601E-6</v>
      </c>
      <c r="AH423">
        <v>5.6438348569965298</v>
      </c>
      <c r="AI423">
        <v>0.442551798803278</v>
      </c>
      <c r="AJ423">
        <v>2975.5522369639102</v>
      </c>
      <c r="AK423">
        <v>80</v>
      </c>
      <c r="AL423">
        <v>193210657.84999999</v>
      </c>
      <c r="AM423" s="7">
        <v>1807</v>
      </c>
      <c r="AO423" s="1">
        <f>AA423+AC423*AY423+AF423*AU423</f>
        <v>8.7728261650985625E-3</v>
      </c>
      <c r="AP423" s="5">
        <f t="shared" si="52"/>
        <v>10.034003837248717</v>
      </c>
      <c r="AQ423" s="3">
        <f t="shared" si="53"/>
        <v>-1.7802245457530005E-3</v>
      </c>
      <c r="AR423" s="16">
        <f t="shared" si="54"/>
        <v>-0.19515575360047654</v>
      </c>
      <c r="AS423">
        <f>SUMPRODUCT(AL412:AL423,B412:B423)/SUM(AL412:AL423)</f>
        <v>10.276136607664835</v>
      </c>
      <c r="AT423">
        <f>SUMPRODUCT(AP412:AP423,AL412:AL423)/SUM(AL412:AL423)</f>
        <v>10.027403679708108</v>
      </c>
      <c r="AU423" s="15">
        <v>1</v>
      </c>
      <c r="AY423" s="15">
        <v>1</v>
      </c>
    </row>
    <row r="424" spans="1:51" x14ac:dyDescent="0.25">
      <c r="A424" t="s">
        <v>37</v>
      </c>
      <c r="B424">
        <v>7.4435755668700798</v>
      </c>
      <c r="C424">
        <v>8.4238843409604504E-3</v>
      </c>
      <c r="D424">
        <v>9.6532182469229593</v>
      </c>
      <c r="E424">
        <v>-24.2134462128686</v>
      </c>
      <c r="F424" s="1">
        <v>0</v>
      </c>
      <c r="G424" s="1">
        <v>0</v>
      </c>
      <c r="H424">
        <v>3.8252217433330098</v>
      </c>
      <c r="I424">
        <v>-112.002760293196</v>
      </c>
      <c r="J424">
        <v>-108.24602970130201</v>
      </c>
      <c r="K424">
        <v>-187.800174409791</v>
      </c>
      <c r="L424">
        <v>-76.035073985438999</v>
      </c>
      <c r="M424">
        <v>81</v>
      </c>
      <c r="N424">
        <v>91.412144467192306</v>
      </c>
      <c r="O424">
        <v>49.945838112165703</v>
      </c>
      <c r="P424">
        <v>109451.62538035899</v>
      </c>
      <c r="Q424">
        <v>137310.76175403301</v>
      </c>
      <c r="R424">
        <v>112.530734056714</v>
      </c>
      <c r="S424">
        <v>715.406501712504</v>
      </c>
      <c r="T424">
        <v>0.68153571514436595</v>
      </c>
      <c r="U424">
        <v>5.9736318975295798E-4</v>
      </c>
      <c r="V424">
        <v>0.99940263681024699</v>
      </c>
      <c r="W424" s="1">
        <v>0</v>
      </c>
      <c r="X424" s="1">
        <v>0</v>
      </c>
      <c r="Y424" s="1">
        <v>0</v>
      </c>
      <c r="Z424" s="1">
        <v>0</v>
      </c>
      <c r="AA424">
        <v>8.4613580081953496E-4</v>
      </c>
      <c r="AB424">
        <v>7.4939862766730501E-3</v>
      </c>
      <c r="AC424">
        <v>6.2463264416983202E-3</v>
      </c>
      <c r="AD424">
        <v>7.7996065875465405E-5</v>
      </c>
      <c r="AE424">
        <v>0.98992577623518596</v>
      </c>
      <c r="AF424">
        <v>1.6100475843635401E-3</v>
      </c>
      <c r="AG424">
        <v>5.7617492349094397E-6</v>
      </c>
      <c r="AH424">
        <v>5.61102042729435</v>
      </c>
      <c r="AI424">
        <v>0.44614031567345602</v>
      </c>
      <c r="AJ424">
        <v>3128.5720359519801</v>
      </c>
      <c r="AK424">
        <v>81</v>
      </c>
      <c r="AL424">
        <v>158267050.30000001</v>
      </c>
      <c r="AM424" s="7">
        <v>1446</v>
      </c>
      <c r="AO424" s="1">
        <f>AA424+AC424*AY424+AF424*AU424</f>
        <v>8.7025098268813956E-3</v>
      </c>
      <c r="AP424" s="5">
        <f t="shared" si="52"/>
        <v>9.9573891313750167</v>
      </c>
      <c r="AQ424" s="3">
        <f t="shared" si="53"/>
        <v>-2.2772627771441584E-3</v>
      </c>
      <c r="AR424" s="16">
        <f t="shared" si="54"/>
        <v>-0.25245709807444316</v>
      </c>
      <c r="AT424" s="15">
        <f>AS423/AT423-1</f>
        <v>2.4805317099188207E-2</v>
      </c>
      <c r="AU424" s="15">
        <v>1</v>
      </c>
      <c r="AY424" s="15">
        <v>1</v>
      </c>
    </row>
    <row r="425" spans="1:51" x14ac:dyDescent="0.25">
      <c r="A425" t="s">
        <v>37</v>
      </c>
      <c r="B425">
        <v>10.099794567124899</v>
      </c>
      <c r="C425">
        <v>8.1471135002300892E-3</v>
      </c>
      <c r="D425">
        <v>9.3501398133082194</v>
      </c>
      <c r="E425">
        <v>-25.514091779022099</v>
      </c>
      <c r="F425" s="1">
        <v>0</v>
      </c>
      <c r="G425" s="1">
        <v>0</v>
      </c>
      <c r="H425">
        <v>3.8439024651779601</v>
      </c>
      <c r="I425">
        <v>-111.688009801839</v>
      </c>
      <c r="J425">
        <v>-107.853871072956</v>
      </c>
      <c r="K425">
        <v>-187.01882416291599</v>
      </c>
      <c r="L425">
        <v>-76.573573522724502</v>
      </c>
      <c r="M425">
        <v>82</v>
      </c>
      <c r="N425">
        <v>91.071732479480502</v>
      </c>
      <c r="O425">
        <v>49.794407700160797</v>
      </c>
      <c r="P425">
        <v>111841.02577740001</v>
      </c>
      <c r="Q425">
        <v>140684.78575922799</v>
      </c>
      <c r="R425">
        <v>112.31824619501801</v>
      </c>
      <c r="S425">
        <v>712.61322112784001</v>
      </c>
      <c r="T425">
        <v>0.68967719394268001</v>
      </c>
      <c r="U425">
        <v>7.1657399309636304E-4</v>
      </c>
      <c r="V425">
        <v>0.99928342600690301</v>
      </c>
      <c r="W425" s="1">
        <v>0</v>
      </c>
      <c r="X425" s="1">
        <v>0</v>
      </c>
      <c r="Y425" s="1">
        <v>0</v>
      </c>
      <c r="Z425" s="1">
        <v>0</v>
      </c>
      <c r="AA425">
        <v>8.4369746923795797E-4</v>
      </c>
      <c r="AB425">
        <v>7.22273028785584E-3</v>
      </c>
      <c r="AC425">
        <v>6.0106695034987901E-3</v>
      </c>
      <c r="AD425">
        <v>7.7646622122740105E-5</v>
      </c>
      <c r="AE425">
        <v>0.981333548621386</v>
      </c>
      <c r="AF425">
        <v>1.58662832640521E-3</v>
      </c>
      <c r="AG425">
        <v>2.9349945154499202E-6</v>
      </c>
      <c r="AH425">
        <v>5.5913894438926004</v>
      </c>
      <c r="AI425">
        <v>0.45103753841175998</v>
      </c>
      <c r="AJ425">
        <v>3338.28090146661</v>
      </c>
      <c r="AK425">
        <v>82</v>
      </c>
      <c r="AL425">
        <v>131636887.34</v>
      </c>
      <c r="AM425" s="7">
        <v>1177</v>
      </c>
      <c r="AO425" s="1">
        <f>AA425+AC425*AY425+AF425*AU425</f>
        <v>8.4409952991419575E-3</v>
      </c>
      <c r="AP425" s="5">
        <f t="shared" si="52"/>
        <v>9.6719251108603252</v>
      </c>
      <c r="AQ425" s="3">
        <f t="shared" si="53"/>
        <v>3.9225686948389168E-4</v>
      </c>
      <c r="AR425" s="16">
        <f t="shared" si="54"/>
        <v>4.4238292931376266E-2</v>
      </c>
      <c r="AU425" s="15">
        <v>1</v>
      </c>
      <c r="AY425" s="15">
        <v>1</v>
      </c>
    </row>
    <row r="426" spans="1:51" x14ac:dyDescent="0.25">
      <c r="A426" t="s">
        <v>37</v>
      </c>
      <c r="B426">
        <v>7.8697337788632904</v>
      </c>
      <c r="C426">
        <v>7.8176793271992895E-3</v>
      </c>
      <c r="D426">
        <v>8.9881775618940196</v>
      </c>
      <c r="E426">
        <v>-26.153641446224199</v>
      </c>
      <c r="F426" s="1">
        <v>0</v>
      </c>
      <c r="G426" s="1">
        <v>0</v>
      </c>
      <c r="H426">
        <v>3.8600018232873499</v>
      </c>
      <c r="I426">
        <v>-115.116036980042</v>
      </c>
      <c r="J426">
        <v>-109.994164672539</v>
      </c>
      <c r="K426">
        <v>-189.81462881821599</v>
      </c>
      <c r="L426">
        <v>-79.553531350056602</v>
      </c>
      <c r="M426">
        <v>83</v>
      </c>
      <c r="N426">
        <v>90.973489485169694</v>
      </c>
      <c r="O426">
        <v>49.587524660756401</v>
      </c>
      <c r="P426">
        <v>110536.011912225</v>
      </c>
      <c r="Q426">
        <v>140017.57084830699</v>
      </c>
      <c r="R426">
        <v>112.139243452126</v>
      </c>
      <c r="S426">
        <v>709.44755223476704</v>
      </c>
      <c r="T426">
        <v>0.69437472953229795</v>
      </c>
      <c r="U426">
        <v>8.8947432531465598E-4</v>
      </c>
      <c r="V426">
        <v>0.99911052567468495</v>
      </c>
      <c r="W426" s="1">
        <v>0</v>
      </c>
      <c r="X426" s="1">
        <v>0</v>
      </c>
      <c r="Y426" s="1">
        <v>0</v>
      </c>
      <c r="Z426" s="1">
        <v>0</v>
      </c>
      <c r="AA426">
        <v>8.4754082298495799E-4</v>
      </c>
      <c r="AB426">
        <v>6.8606111930840704E-3</v>
      </c>
      <c r="AC426">
        <v>5.76820964587604E-3</v>
      </c>
      <c r="AD426">
        <v>1.03102203487136E-4</v>
      </c>
      <c r="AE426">
        <v>0.97254655384696798</v>
      </c>
      <c r="AF426">
        <v>1.5319551810225201E-3</v>
      </c>
      <c r="AG426">
        <v>6.3530568554075796E-6</v>
      </c>
      <c r="AH426">
        <v>5.5657234304479202</v>
      </c>
      <c r="AI426">
        <v>0.45517506164208399</v>
      </c>
      <c r="AJ426">
        <v>3357.76209245973</v>
      </c>
      <c r="AK426">
        <v>83</v>
      </c>
      <c r="AL426">
        <v>105782963.40000001</v>
      </c>
      <c r="AM426" s="7">
        <v>957</v>
      </c>
      <c r="AO426" s="1">
        <f>AA426+AC426*AY426+AF426*AU426</f>
        <v>8.1477056498835184E-3</v>
      </c>
      <c r="AP426" s="5">
        <f t="shared" si="52"/>
        <v>9.3507892415583331</v>
      </c>
      <c r="AQ426" s="3">
        <f t="shared" si="53"/>
        <v>-1.3404247699534185E-3</v>
      </c>
      <c r="AR426" s="16">
        <f t="shared" si="54"/>
        <v>-0.15838828407260963</v>
      </c>
      <c r="AU426" s="15">
        <v>1</v>
      </c>
      <c r="AY426" s="15">
        <v>1</v>
      </c>
    </row>
    <row r="427" spans="1:51" x14ac:dyDescent="0.25">
      <c r="A427" t="s">
        <v>37</v>
      </c>
      <c r="B427">
        <v>11.8788094043552</v>
      </c>
      <c r="C427">
        <v>7.7966135651064703E-3</v>
      </c>
      <c r="D427">
        <v>8.9649867761783995</v>
      </c>
      <c r="E427">
        <v>-27.858697022124101</v>
      </c>
      <c r="F427" s="1">
        <v>0</v>
      </c>
      <c r="G427" s="1">
        <v>0</v>
      </c>
      <c r="H427">
        <v>3.8733154407688701</v>
      </c>
      <c r="I427">
        <v>-117.050598779632</v>
      </c>
      <c r="J427">
        <v>-111.814571847083</v>
      </c>
      <c r="K427">
        <v>-192.688757507926</v>
      </c>
      <c r="L427">
        <v>-81.431391434030203</v>
      </c>
      <c r="M427">
        <v>84</v>
      </c>
      <c r="N427">
        <v>91.866650416717306</v>
      </c>
      <c r="O427">
        <v>48.897368058396502</v>
      </c>
      <c r="P427">
        <v>110503.80767619</v>
      </c>
      <c r="Q427">
        <v>141246.23917536801</v>
      </c>
      <c r="R427">
        <v>112.41807178628601</v>
      </c>
      <c r="S427">
        <v>711.02803072399399</v>
      </c>
      <c r="T427">
        <v>0.70533520833886598</v>
      </c>
      <c r="U427">
        <v>1.6218368093008E-3</v>
      </c>
      <c r="V427">
        <v>0.99837816319069905</v>
      </c>
      <c r="W427" s="1">
        <v>0</v>
      </c>
      <c r="X427" s="1">
        <v>0</v>
      </c>
      <c r="Y427" s="1">
        <v>0</v>
      </c>
      <c r="Z427" s="1">
        <v>0</v>
      </c>
      <c r="AA427">
        <v>8.83185590354118E-4</v>
      </c>
      <c r="AB427">
        <v>6.8018909026317598E-3</v>
      </c>
      <c r="AC427">
        <v>5.6716455684375196E-3</v>
      </c>
      <c r="AD427">
        <v>1.0515389336743699E-4</v>
      </c>
      <c r="AE427">
        <v>0.970237440508671</v>
      </c>
      <c r="AF427">
        <v>1.502081264051E-3</v>
      </c>
      <c r="AG427">
        <v>6.3495874733902704E-6</v>
      </c>
      <c r="AH427">
        <v>5.7017662424496001</v>
      </c>
      <c r="AI427">
        <v>0.47482257838408598</v>
      </c>
      <c r="AJ427">
        <v>3539.7432086604799</v>
      </c>
      <c r="AK427">
        <v>84</v>
      </c>
      <c r="AL427">
        <v>58014499.030000001</v>
      </c>
      <c r="AM427" s="7">
        <v>525</v>
      </c>
      <c r="AO427" s="1">
        <f>AA427+AC427*AY427+AF427*AU427</f>
        <v>8.056912422842637E-3</v>
      </c>
      <c r="AP427" s="5">
        <f t="shared" si="52"/>
        <v>9.2511637706823464</v>
      </c>
      <c r="AQ427" s="3">
        <f t="shared" si="53"/>
        <v>2.4258524644215473E-3</v>
      </c>
      <c r="AR427" s="16">
        <f t="shared" si="54"/>
        <v>0.28403406304405365</v>
      </c>
      <c r="AU427" s="15">
        <v>1</v>
      </c>
      <c r="AY427" s="15">
        <v>1</v>
      </c>
    </row>
    <row r="428" spans="1:51" x14ac:dyDescent="0.25">
      <c r="A428" t="s">
        <v>37</v>
      </c>
      <c r="B428">
        <v>9.6390582007957502</v>
      </c>
      <c r="C428">
        <v>7.6178423399062998E-3</v>
      </c>
      <c r="D428">
        <v>8.7679637277385805</v>
      </c>
      <c r="E428">
        <v>-29.9400208568217</v>
      </c>
      <c r="F428" s="1">
        <v>0</v>
      </c>
      <c r="G428" s="1">
        <v>0</v>
      </c>
      <c r="H428">
        <v>3.91052588928014</v>
      </c>
      <c r="I428">
        <v>-117.088260887974</v>
      </c>
      <c r="J428">
        <v>-111.462230496484</v>
      </c>
      <c r="K428">
        <v>-192.74457518526901</v>
      </c>
      <c r="L428">
        <v>-82.823481424091</v>
      </c>
      <c r="M428">
        <v>85</v>
      </c>
      <c r="N428">
        <v>92.097569473476398</v>
      </c>
      <c r="O428">
        <v>48.377914072592802</v>
      </c>
      <c r="P428">
        <v>114903.644674922</v>
      </c>
      <c r="Q428">
        <v>155661.998683568</v>
      </c>
      <c r="R428">
        <v>112.26850672400001</v>
      </c>
      <c r="S428">
        <v>712.646082013512</v>
      </c>
      <c r="T428">
        <v>0.68144491111148697</v>
      </c>
      <c r="U428" s="1">
        <v>0</v>
      </c>
      <c r="V428">
        <v>0.99695600679767604</v>
      </c>
      <c r="W428" s="1">
        <v>0</v>
      </c>
      <c r="X428">
        <v>3.0439932023237901E-3</v>
      </c>
      <c r="Y428" s="1">
        <v>0</v>
      </c>
      <c r="Z428" s="1">
        <v>0</v>
      </c>
      <c r="AA428">
        <v>9.1083468828210797E-4</v>
      </c>
      <c r="AB428">
        <v>6.5897225490777096E-3</v>
      </c>
      <c r="AC428">
        <v>5.5501083943294898E-3</v>
      </c>
      <c r="AD428">
        <v>1.1339556354900899E-4</v>
      </c>
      <c r="AE428">
        <v>0.96010571843668202</v>
      </c>
      <c r="AF428">
        <v>1.4707238309510299E-3</v>
      </c>
      <c r="AG428">
        <v>3.8741634339614297E-6</v>
      </c>
      <c r="AH428">
        <v>5.7472442366261198</v>
      </c>
      <c r="AI428">
        <v>0.48605208579499398</v>
      </c>
      <c r="AJ428">
        <v>3900.0263217731799</v>
      </c>
      <c r="AK428">
        <v>85</v>
      </c>
      <c r="AL428">
        <v>37113877.229999997</v>
      </c>
      <c r="AM428" s="7">
        <v>323</v>
      </c>
      <c r="AO428" s="1">
        <f>AA428+AC428*AY428+AF428*AU428</f>
        <v>7.931666913562627E-3</v>
      </c>
      <c r="AP428" s="5">
        <f t="shared" si="52"/>
        <v>9.1135698220618515</v>
      </c>
      <c r="AQ428" s="3">
        <f t="shared" si="53"/>
        <v>4.7926755178805645E-4</v>
      </c>
      <c r="AR428" s="16">
        <f t="shared" si="54"/>
        <v>5.7659993722966041E-2</v>
      </c>
      <c r="AU428" s="15">
        <v>1</v>
      </c>
      <c r="AY428" s="15">
        <v>1</v>
      </c>
    </row>
    <row r="429" spans="1:51" x14ac:dyDescent="0.25">
      <c r="A429" t="s">
        <v>37</v>
      </c>
      <c r="B429">
        <v>13.463777566822101</v>
      </c>
      <c r="C429">
        <v>7.4256562423037501E-3</v>
      </c>
      <c r="D429">
        <v>8.5557202901809593</v>
      </c>
      <c r="E429">
        <v>-34.930714111296503</v>
      </c>
      <c r="F429" s="1">
        <v>0</v>
      </c>
      <c r="G429" s="1">
        <v>0</v>
      </c>
      <c r="H429">
        <v>4.0026343896287004</v>
      </c>
      <c r="I429">
        <v>-111.33854935051301</v>
      </c>
      <c r="J429">
        <v>-102.444767996869</v>
      </c>
      <c r="K429">
        <v>-182.650549236443</v>
      </c>
      <c r="L429">
        <v>-80.986240825144193</v>
      </c>
      <c r="M429">
        <v>86</v>
      </c>
      <c r="N429">
        <v>91.045644197025297</v>
      </c>
      <c r="O429">
        <v>48.895801729051797</v>
      </c>
      <c r="P429">
        <v>130048.06659574401</v>
      </c>
      <c r="Q429">
        <v>200955.88748031101</v>
      </c>
      <c r="R429">
        <v>109.59598304857801</v>
      </c>
      <c r="S429">
        <v>702.29080415967201</v>
      </c>
      <c r="T429">
        <v>0.69219571356752896</v>
      </c>
      <c r="U429" s="1">
        <v>0</v>
      </c>
      <c r="V429">
        <v>1</v>
      </c>
      <c r="W429" s="1">
        <v>0</v>
      </c>
      <c r="X429" s="1">
        <v>0</v>
      </c>
      <c r="Y429" s="1">
        <v>0</v>
      </c>
      <c r="Z429" s="1">
        <v>0</v>
      </c>
      <c r="AA429">
        <v>8.068192643428E-4</v>
      </c>
      <c r="AB429">
        <v>6.46637076456647E-3</v>
      </c>
      <c r="AC429">
        <v>5.5489554137067897E-3</v>
      </c>
      <c r="AD429">
        <v>1.5205318025260701E-4</v>
      </c>
      <c r="AE429">
        <v>0.961950319033131</v>
      </c>
      <c r="AF429">
        <v>1.4787621288024999E-3</v>
      </c>
      <c r="AG429" s="1">
        <v>2.9639699530103698E-7</v>
      </c>
      <c r="AH429">
        <v>5.7117325964514896</v>
      </c>
      <c r="AI429">
        <v>0.48946913051700303</v>
      </c>
      <c r="AJ429">
        <v>4173.0356272471199</v>
      </c>
      <c r="AK429">
        <v>86</v>
      </c>
      <c r="AL429">
        <v>18336777.390000001</v>
      </c>
      <c r="AM429" s="7">
        <v>141</v>
      </c>
      <c r="AO429" s="1">
        <f>AA429+AC429*AY429+AF429*AU429</f>
        <v>7.8345368068520899E-3</v>
      </c>
      <c r="AP429" s="5">
        <f t="shared" si="52"/>
        <v>9.0067316508235855</v>
      </c>
      <c r="AQ429" s="3">
        <f t="shared" si="53"/>
        <v>4.1437375291857297E-3</v>
      </c>
      <c r="AR429" s="16">
        <f t="shared" si="54"/>
        <v>0.49485719002086159</v>
      </c>
      <c r="AU429" s="15">
        <v>1</v>
      </c>
      <c r="AY429" s="15">
        <v>1</v>
      </c>
    </row>
    <row r="430" spans="1:51" x14ac:dyDescent="0.25">
      <c r="A430" t="s">
        <v>37</v>
      </c>
      <c r="B430">
        <v>12.093087962695501</v>
      </c>
      <c r="C430">
        <v>1.07510606368826E-2</v>
      </c>
      <c r="D430">
        <v>12.1650982903809</v>
      </c>
      <c r="E430">
        <v>-50.990569571413701</v>
      </c>
      <c r="F430" s="1">
        <v>0</v>
      </c>
      <c r="G430" s="1">
        <v>0</v>
      </c>
      <c r="H430">
        <v>4.01680371142323</v>
      </c>
      <c r="I430">
        <v>-97.283513416525594</v>
      </c>
      <c r="J430">
        <v>-80.375005315976296</v>
      </c>
      <c r="K430">
        <v>-157.03928186384701</v>
      </c>
      <c r="L430">
        <v>-66.888419176660705</v>
      </c>
      <c r="M430">
        <v>91</v>
      </c>
      <c r="N430">
        <v>90.852462496802104</v>
      </c>
      <c r="O430">
        <v>46.124818773845099</v>
      </c>
      <c r="P430">
        <v>129489.531392405</v>
      </c>
      <c r="Q430">
        <v>182827.61260354001</v>
      </c>
      <c r="R430">
        <v>73.505098429842405</v>
      </c>
      <c r="S430">
        <v>684.10561442209405</v>
      </c>
      <c r="T430">
        <v>0.70571023571469005</v>
      </c>
      <c r="U430" s="1">
        <v>0</v>
      </c>
      <c r="V430">
        <v>1</v>
      </c>
      <c r="W430" s="1">
        <v>0</v>
      </c>
      <c r="X430" s="1">
        <v>0</v>
      </c>
      <c r="Y430" s="1">
        <v>0</v>
      </c>
      <c r="Z430" s="1">
        <v>0</v>
      </c>
      <c r="AA430">
        <v>8.61427222850607E-4</v>
      </c>
      <c r="AB430">
        <v>9.53927425733417E-3</v>
      </c>
      <c r="AC430">
        <v>7.2861611837694504E-3</v>
      </c>
      <c r="AD430">
        <v>3.4819533063739201E-4</v>
      </c>
      <c r="AE430">
        <v>1.0321961148380701</v>
      </c>
      <c r="AF430">
        <v>1.7415526714024E-3</v>
      </c>
      <c r="AG430">
        <v>2.0355942745591E-6</v>
      </c>
      <c r="AH430">
        <v>5.9911052861189802</v>
      </c>
      <c r="AI430">
        <v>0.55651699979115699</v>
      </c>
      <c r="AJ430">
        <v>1849.17254341325</v>
      </c>
      <c r="AK430">
        <v>91</v>
      </c>
      <c r="AL430">
        <v>10229672.98</v>
      </c>
      <c r="AM430" s="7">
        <v>79</v>
      </c>
      <c r="AO430" s="1">
        <f>AA430+AC430*AY430+AF430*AU430</f>
        <v>9.8891410780224571E-3</v>
      </c>
      <c r="AP430" s="5">
        <f t="shared" si="52"/>
        <v>11.242331964331676</v>
      </c>
      <c r="AQ430" s="3">
        <f t="shared" si="53"/>
        <v>7.9435967728254051E-4</v>
      </c>
      <c r="AR430" s="16">
        <f t="shared" si="54"/>
        <v>7.5674335276969318E-2</v>
      </c>
      <c r="AU430" s="15">
        <v>1</v>
      </c>
      <c r="AY430" s="15">
        <v>1</v>
      </c>
    </row>
    <row r="431" spans="1:51" x14ac:dyDescent="0.25">
      <c r="A431" t="s">
        <v>37</v>
      </c>
      <c r="B431">
        <v>23.3382441730433</v>
      </c>
      <c r="C431">
        <v>9.4139633999002197E-3</v>
      </c>
      <c r="D431">
        <v>10.729817634400399</v>
      </c>
      <c r="E431">
        <v>-41.033398263957302</v>
      </c>
      <c r="F431" s="1">
        <v>0</v>
      </c>
      <c r="G431" s="1">
        <v>0</v>
      </c>
      <c r="H431">
        <v>4.1033410721282397</v>
      </c>
      <c r="I431">
        <v>-95.293121593817602</v>
      </c>
      <c r="J431">
        <v>-80.338970274756605</v>
      </c>
      <c r="K431">
        <v>-154.09281858347799</v>
      </c>
      <c r="L431">
        <v>-67.423772787890897</v>
      </c>
      <c r="M431">
        <v>94</v>
      </c>
      <c r="N431">
        <v>90.122115197775997</v>
      </c>
      <c r="O431">
        <v>44.590018189691598</v>
      </c>
      <c r="P431">
        <v>142044.265172413</v>
      </c>
      <c r="Q431">
        <v>213790.94959957901</v>
      </c>
      <c r="R431">
        <v>71.236606254472306</v>
      </c>
      <c r="S431">
        <v>690.30324619132898</v>
      </c>
      <c r="T431">
        <v>0.66540992895296303</v>
      </c>
      <c r="U431" s="1">
        <v>0</v>
      </c>
      <c r="V431">
        <v>0.99623436653861497</v>
      </c>
      <c r="W431">
        <v>3.7656334613846401E-3</v>
      </c>
      <c r="X431" s="1">
        <v>0</v>
      </c>
      <c r="Y431" s="1">
        <v>0</v>
      </c>
      <c r="Z431" s="1">
        <v>0</v>
      </c>
      <c r="AA431">
        <v>8.8168673204079497E-4</v>
      </c>
      <c r="AB431">
        <v>8.2023126418232298E-3</v>
      </c>
      <c r="AC431">
        <v>6.2983985545209502E-3</v>
      </c>
      <c r="AD431">
        <v>3.2337950182371902E-4</v>
      </c>
      <c r="AE431">
        <v>0.99777614345614496</v>
      </c>
      <c r="AF431">
        <v>1.7175057662331E-3</v>
      </c>
      <c r="AG431">
        <v>6.5496794052378001E-6</v>
      </c>
      <c r="AH431">
        <v>6.2366893973609301</v>
      </c>
      <c r="AI431">
        <v>0.60799355507295105</v>
      </c>
      <c r="AJ431">
        <v>2321.6523004548299</v>
      </c>
      <c r="AK431">
        <v>94</v>
      </c>
      <c r="AL431">
        <v>16477134.76</v>
      </c>
      <c r="AM431" s="7">
        <v>116</v>
      </c>
      <c r="AO431" s="1">
        <f>AA431+AC431*AY431+AF431*AU431</f>
        <v>8.8975910527948447E-3</v>
      </c>
      <c r="AP431" s="5">
        <f t="shared" si="52"/>
        <v>10.169797089056122</v>
      </c>
      <c r="AQ431" s="3">
        <f t="shared" si="53"/>
        <v>1.3006227278100319E-2</v>
      </c>
      <c r="AR431" s="15">
        <f t="shared" si="54"/>
        <v>1.2948583898648236</v>
      </c>
      <c r="AU431" s="15">
        <v>1</v>
      </c>
      <c r="AY431" s="15">
        <v>1</v>
      </c>
    </row>
    <row r="432" spans="1:51" x14ac:dyDescent="0.25">
      <c r="A432" t="s">
        <v>37</v>
      </c>
      <c r="B432">
        <v>1.1790663326177899</v>
      </c>
      <c r="C432">
        <v>9.1026251101720395E-3</v>
      </c>
      <c r="D432">
        <v>10.3925467314663</v>
      </c>
      <c r="E432">
        <v>-36.974527331675603</v>
      </c>
      <c r="F432" s="1">
        <v>0</v>
      </c>
      <c r="G432" s="1">
        <v>0</v>
      </c>
      <c r="H432">
        <v>4.0827575191689096</v>
      </c>
      <c r="I432">
        <v>-98.825066169328593</v>
      </c>
      <c r="J432">
        <v>-85.552459041397896</v>
      </c>
      <c r="K432">
        <v>-163.35411677824101</v>
      </c>
      <c r="L432">
        <v>-68.992689065555396</v>
      </c>
      <c r="M432">
        <v>95</v>
      </c>
      <c r="N432">
        <v>91.905053549344501</v>
      </c>
      <c r="O432">
        <v>44.794470750837</v>
      </c>
      <c r="P432">
        <v>132675.37792553101</v>
      </c>
      <c r="Q432">
        <v>182462.234448681</v>
      </c>
      <c r="R432">
        <v>73.396024205785196</v>
      </c>
      <c r="S432">
        <v>697.60412485504605</v>
      </c>
      <c r="T432">
        <v>0.69182799336167999</v>
      </c>
      <c r="U432" s="1">
        <v>0</v>
      </c>
      <c r="V432">
        <v>0.99751961144179702</v>
      </c>
      <c r="W432">
        <v>2.4803885582026499E-3</v>
      </c>
      <c r="X432" s="1">
        <v>0</v>
      </c>
      <c r="Y432" s="1">
        <v>0</v>
      </c>
      <c r="Z432" s="1">
        <v>0</v>
      </c>
      <c r="AA432">
        <v>8.6976756638675902E-4</v>
      </c>
      <c r="AB432">
        <v>7.9143593193503892E-3</v>
      </c>
      <c r="AC432">
        <v>5.8486746726863197E-3</v>
      </c>
      <c r="AD432">
        <v>3.0053299649540703E-4</v>
      </c>
      <c r="AE432">
        <v>0.96344506547627096</v>
      </c>
      <c r="AF432">
        <v>1.6470609726444701E-3</v>
      </c>
      <c r="AG432">
        <v>1.80412126377984E-5</v>
      </c>
      <c r="AH432">
        <v>6.2914543260088296</v>
      </c>
      <c r="AI432">
        <v>0.62242455208965297</v>
      </c>
      <c r="AJ432">
        <v>2498.6063660664599</v>
      </c>
      <c r="AK432">
        <v>95</v>
      </c>
      <c r="AL432">
        <v>24942971.050000001</v>
      </c>
      <c r="AM432" s="7">
        <v>188</v>
      </c>
      <c r="AO432" s="1">
        <f>AA432+AC432*AY432+AF432*AU432</f>
        <v>8.3655032117175496E-3</v>
      </c>
      <c r="AP432" s="5">
        <f t="shared" si="52"/>
        <v>9.5893652909740048</v>
      </c>
      <c r="AQ432" s="3">
        <f t="shared" si="53"/>
        <v>-7.3775978074686818E-3</v>
      </c>
      <c r="AR432" s="15">
        <f t="shared" si="54"/>
        <v>-0.87704438230884929</v>
      </c>
      <c r="AU432" s="15">
        <v>1</v>
      </c>
      <c r="AY432" s="15">
        <v>1</v>
      </c>
    </row>
    <row r="433" spans="1:51" x14ac:dyDescent="0.25">
      <c r="A433" t="s">
        <v>37</v>
      </c>
      <c r="B433">
        <v>17.658753428659299</v>
      </c>
      <c r="C433">
        <v>8.8483486501285801E-3</v>
      </c>
      <c r="D433">
        <v>10.116224453687799</v>
      </c>
      <c r="E433">
        <v>-30.8360084169502</v>
      </c>
      <c r="F433" s="1">
        <v>0</v>
      </c>
      <c r="G433" s="1">
        <v>0</v>
      </c>
      <c r="H433">
        <v>4.1295168132910103</v>
      </c>
      <c r="I433">
        <v>-99.778332165432502</v>
      </c>
      <c r="J433">
        <v>-85.544785832631902</v>
      </c>
      <c r="K433">
        <v>-164.20900527153199</v>
      </c>
      <c r="L433">
        <v>-69.471203657503906</v>
      </c>
      <c r="M433">
        <v>96</v>
      </c>
      <c r="N433">
        <v>92.346450489303194</v>
      </c>
      <c r="O433">
        <v>44.757681535257099</v>
      </c>
      <c r="P433">
        <v>130781.43743589699</v>
      </c>
      <c r="Q433">
        <v>175936.51188049201</v>
      </c>
      <c r="R433">
        <v>70.004409740333102</v>
      </c>
      <c r="S433">
        <v>691.77933804182896</v>
      </c>
      <c r="T433">
        <v>0.73344551619494602</v>
      </c>
      <c r="U433" s="1">
        <v>0</v>
      </c>
      <c r="V433">
        <v>1</v>
      </c>
      <c r="W433" s="1">
        <v>0</v>
      </c>
      <c r="X433" s="1">
        <v>0</v>
      </c>
      <c r="Y433" s="1">
        <v>0</v>
      </c>
      <c r="Z433" s="1">
        <v>0</v>
      </c>
      <c r="AA433">
        <v>8.7526866390785795E-4</v>
      </c>
      <c r="AB433">
        <v>7.6470326579028396E-3</v>
      </c>
      <c r="AC433">
        <v>5.6835759759912901E-3</v>
      </c>
      <c r="AD433">
        <v>3.0000267302213602E-4</v>
      </c>
      <c r="AE433">
        <v>0.96234931494381604</v>
      </c>
      <c r="AF433">
        <v>1.63753590615846E-3</v>
      </c>
      <c r="AG433">
        <v>2.6058598936315102E-5</v>
      </c>
      <c r="AH433">
        <v>6.3090748499321503</v>
      </c>
      <c r="AI433">
        <v>0.63280764714791404</v>
      </c>
      <c r="AJ433">
        <v>2672.1736545139202</v>
      </c>
      <c r="AK433">
        <v>96</v>
      </c>
      <c r="AL433">
        <v>30602856.359999999</v>
      </c>
      <c r="AM433" s="7">
        <v>234</v>
      </c>
      <c r="AO433" s="1">
        <f>AA433+AC433*AY433+AF433*AU433</f>
        <v>8.1963805460576085E-3</v>
      </c>
      <c r="AP433" s="5">
        <f t="shared" si="52"/>
        <v>9.4041578756034916</v>
      </c>
      <c r="AQ433" s="3">
        <f t="shared" si="53"/>
        <v>7.8647442327864185E-3</v>
      </c>
      <c r="AR433" s="15">
        <f t="shared" si="54"/>
        <v>0.87776020588404746</v>
      </c>
      <c r="AU433" s="15">
        <v>1</v>
      </c>
      <c r="AY433" s="15">
        <v>1</v>
      </c>
    </row>
    <row r="434" spans="1:51" x14ac:dyDescent="0.25">
      <c r="A434" t="s">
        <v>37</v>
      </c>
      <c r="B434">
        <v>32.316556241235403</v>
      </c>
      <c r="C434">
        <v>9.4613947571487705E-3</v>
      </c>
      <c r="D434">
        <v>10.7810974729755</v>
      </c>
      <c r="E434">
        <v>-32.257055284415699</v>
      </c>
      <c r="F434" s="1">
        <v>0</v>
      </c>
      <c r="G434" s="1">
        <v>0</v>
      </c>
      <c r="H434">
        <v>4.2074521630896298</v>
      </c>
      <c r="I434">
        <v>-96.392989059091505</v>
      </c>
      <c r="J434">
        <v>-69.979832799526704</v>
      </c>
      <c r="K434">
        <v>-146.75652340581499</v>
      </c>
      <c r="L434">
        <v>-67.355537844630504</v>
      </c>
      <c r="M434">
        <v>97</v>
      </c>
      <c r="N434">
        <v>90.834238224398703</v>
      </c>
      <c r="O434">
        <v>45.032477550167997</v>
      </c>
      <c r="P434">
        <v>136287.85156716401</v>
      </c>
      <c r="Q434">
        <v>183670.519873596</v>
      </c>
      <c r="R434">
        <v>54.321517715283001</v>
      </c>
      <c r="S434">
        <v>673.92264910596896</v>
      </c>
      <c r="T434">
        <v>0.68444650155032205</v>
      </c>
      <c r="U434" s="1">
        <v>0</v>
      </c>
      <c r="V434">
        <v>1</v>
      </c>
      <c r="W434" s="1">
        <v>0</v>
      </c>
      <c r="X434" s="1">
        <v>0</v>
      </c>
      <c r="Y434" s="1">
        <v>0</v>
      </c>
      <c r="Z434" s="1">
        <v>0</v>
      </c>
      <c r="AA434">
        <v>7.9786487405250801E-4</v>
      </c>
      <c r="AB434">
        <v>7.9258761284421095E-3</v>
      </c>
      <c r="AC434">
        <v>5.7761124315207297E-3</v>
      </c>
      <c r="AD434">
        <v>6.75476972776689E-4</v>
      </c>
      <c r="AE434">
        <v>0.96621645213150598</v>
      </c>
      <c r="AF434">
        <v>1.67406955296944E-3</v>
      </c>
      <c r="AG434">
        <v>6.2130775306649803E-5</v>
      </c>
      <c r="AH434">
        <v>6.2601401854612604</v>
      </c>
      <c r="AI434">
        <v>0.63465716035605102</v>
      </c>
      <c r="AJ434">
        <v>1814.62884048812</v>
      </c>
      <c r="AK434">
        <v>97</v>
      </c>
      <c r="AL434">
        <v>18262572.109999999</v>
      </c>
      <c r="AM434" s="7">
        <v>134</v>
      </c>
      <c r="AO434" s="1">
        <f>AA434+AC434*AY434+AF434*AU434</f>
        <v>8.2480468585426781E-3</v>
      </c>
      <c r="AP434" s="5">
        <f t="shared" si="52"/>
        <v>9.4607748767888467</v>
      </c>
      <c r="AQ434" s="3">
        <f t="shared" si="53"/>
        <v>2.3756009743256382E-2</v>
      </c>
      <c r="AR434" s="15">
        <f t="shared" si="54"/>
        <v>2.4158466576053028</v>
      </c>
      <c r="AS434">
        <f>SUMPRODUCT(AL423:AL434,B423:B434)/SUM(AL423:AL434)</f>
        <v>9.7927961632688749</v>
      </c>
      <c r="AT434">
        <f>SUMPRODUCT(AP423:AP434,AL423:AL434)/SUM(AL423:AL434)</f>
        <v>9.7142655423128019</v>
      </c>
      <c r="AU434" s="15">
        <v>1</v>
      </c>
      <c r="AY434" s="15">
        <v>1</v>
      </c>
    </row>
    <row r="435" spans="1:51" x14ac:dyDescent="0.25">
      <c r="A435" t="s">
        <v>37</v>
      </c>
      <c r="B435">
        <v>19.132033613020599</v>
      </c>
      <c r="C435">
        <v>9.5456142203567892E-3</v>
      </c>
      <c r="D435">
        <v>10.872083794153999</v>
      </c>
      <c r="E435">
        <v>-29.099338350185999</v>
      </c>
      <c r="F435" s="1">
        <v>0</v>
      </c>
      <c r="G435" s="1">
        <v>0</v>
      </c>
      <c r="H435">
        <v>4.3161916498704302</v>
      </c>
      <c r="I435">
        <v>-97.913589219900004</v>
      </c>
      <c r="J435">
        <v>-62.0458701073808</v>
      </c>
      <c r="K435">
        <v>-137.0930474864</v>
      </c>
      <c r="L435">
        <v>-68.415714230579695</v>
      </c>
      <c r="M435">
        <v>98</v>
      </c>
      <c r="N435">
        <v>90.414286996788604</v>
      </c>
      <c r="O435">
        <v>44.479020090025898</v>
      </c>
      <c r="P435">
        <v>134682.19018691499</v>
      </c>
      <c r="Q435">
        <v>185954.163181824</v>
      </c>
      <c r="R435">
        <v>52.855323401053099</v>
      </c>
      <c r="S435">
        <v>661.72146486685699</v>
      </c>
      <c r="T435">
        <v>0.724001876386829</v>
      </c>
      <c r="U435">
        <v>4.0351476510016096E-3</v>
      </c>
      <c r="V435">
        <v>0.99596485234899801</v>
      </c>
      <c r="W435" s="1">
        <v>0</v>
      </c>
      <c r="X435" s="1">
        <v>0</v>
      </c>
      <c r="Y435" s="1">
        <v>0</v>
      </c>
      <c r="Z435" s="1">
        <v>0</v>
      </c>
      <c r="AA435">
        <v>8.3004216180145799E-4</v>
      </c>
      <c r="AB435">
        <v>7.8223094646967598E-3</v>
      </c>
      <c r="AC435">
        <v>5.6618908482291E-3</v>
      </c>
      <c r="AD435">
        <v>8.5066355743269699E-4</v>
      </c>
      <c r="AE435">
        <v>0.96175723362073195</v>
      </c>
      <c r="AF435">
        <v>1.6198286853023401E-3</v>
      </c>
      <c r="AG435">
        <v>4.26533096181249E-5</v>
      </c>
      <c r="AH435">
        <v>6.1765073113247704</v>
      </c>
      <c r="AI435">
        <v>0.63283651265156904</v>
      </c>
      <c r="AJ435">
        <v>1567.95251437921</v>
      </c>
      <c r="AK435">
        <v>98</v>
      </c>
      <c r="AL435">
        <v>14410994.35</v>
      </c>
      <c r="AM435" s="7">
        <v>107</v>
      </c>
      <c r="AO435" s="1">
        <f>AA435+AC435*AY435+AF435*AU435</f>
        <v>8.1117616953328975E-3</v>
      </c>
      <c r="AP435" s="5">
        <f t="shared" si="52"/>
        <v>9.3113607020002149</v>
      </c>
      <c r="AQ435" s="3">
        <f t="shared" si="53"/>
        <v>9.4286168350316002E-3</v>
      </c>
      <c r="AR435" s="15">
        <f t="shared" si="54"/>
        <v>1.054697935706729</v>
      </c>
      <c r="AS435">
        <f>SUMPRODUCT(AL392:AL435,B392:B435)/SUM(AL392:AL435)</f>
        <v>10.186087536725687</v>
      </c>
      <c r="AT435">
        <f>SUMPRODUCT(AP392:AP435,AL392:AL435)/SUM(AL392:AL435)</f>
        <v>9.4771276576941972</v>
      </c>
      <c r="AU435" s="15">
        <v>1</v>
      </c>
      <c r="AY435" s="15">
        <v>1</v>
      </c>
    </row>
    <row r="436" spans="1:51" x14ac:dyDescent="0.25">
      <c r="AO436" s="1"/>
      <c r="AP436" s="5"/>
      <c r="AQ436" s="3"/>
      <c r="AR436" s="15"/>
      <c r="AT436" s="15">
        <f>AS435/AT435-1</f>
        <v>7.4807463256644668E-2</v>
      </c>
      <c r="AU436" s="15"/>
    </row>
    <row r="437" spans="1:51" x14ac:dyDescent="0.25">
      <c r="AO437" s="1"/>
      <c r="AP437" s="5"/>
      <c r="AQ437" s="3"/>
      <c r="AR437" s="15"/>
      <c r="AU437" s="15"/>
    </row>
    <row r="438" spans="1:51" x14ac:dyDescent="0.25">
      <c r="AO438" t="s">
        <v>226</v>
      </c>
      <c r="AP438" t="s">
        <v>67</v>
      </c>
      <c r="AQ438" t="s">
        <v>371</v>
      </c>
      <c r="AR438" t="s">
        <v>361</v>
      </c>
    </row>
    <row r="439" spans="1:51" x14ac:dyDescent="0.25">
      <c r="A439" t="s">
        <v>0</v>
      </c>
      <c r="B439" t="s">
        <v>1</v>
      </c>
      <c r="C439" t="s">
        <v>2</v>
      </c>
      <c r="D439" t="s">
        <v>3</v>
      </c>
      <c r="E439" t="s">
        <v>5</v>
      </c>
      <c r="F439" t="s">
        <v>6</v>
      </c>
      <c r="G439" t="s">
        <v>208</v>
      </c>
      <c r="H439" t="s">
        <v>7</v>
      </c>
      <c r="I439" t="s">
        <v>8</v>
      </c>
      <c r="J439" t="s">
        <v>134</v>
      </c>
      <c r="K439" t="s">
        <v>143</v>
      </c>
      <c r="L439" t="s">
        <v>9</v>
      </c>
      <c r="M439" t="s">
        <v>10</v>
      </c>
      <c r="N439" t="s">
        <v>11</v>
      </c>
      <c r="O439" t="s">
        <v>13</v>
      </c>
      <c r="P439" t="s">
        <v>14</v>
      </c>
      <c r="Q439" t="s">
        <v>15</v>
      </c>
      <c r="R439" t="s">
        <v>16</v>
      </c>
      <c r="S439" t="s">
        <v>17</v>
      </c>
      <c r="T439" t="s">
        <v>18</v>
      </c>
      <c r="U439" t="s">
        <v>20</v>
      </c>
      <c r="V439" t="s">
        <v>21</v>
      </c>
      <c r="W439" t="s">
        <v>22</v>
      </c>
      <c r="X439" t="s">
        <v>23</v>
      </c>
      <c r="Y439" t="s">
        <v>24</v>
      </c>
      <c r="Z439" t="s">
        <v>25</v>
      </c>
      <c r="AA439" t="s">
        <v>26</v>
      </c>
      <c r="AB439" t="s">
        <v>27</v>
      </c>
      <c r="AC439" t="s">
        <v>263</v>
      </c>
      <c r="AD439" t="s">
        <v>29</v>
      </c>
      <c r="AE439" t="s">
        <v>326</v>
      </c>
      <c r="AF439" t="s">
        <v>233</v>
      </c>
      <c r="AG439" t="s">
        <v>30</v>
      </c>
      <c r="AH439" t="s">
        <v>31</v>
      </c>
      <c r="AI439" t="s">
        <v>32</v>
      </c>
      <c r="AJ439" t="s">
        <v>33</v>
      </c>
      <c r="AK439" t="s">
        <v>34</v>
      </c>
      <c r="AL439" t="s">
        <v>35</v>
      </c>
      <c r="AM439" s="7" t="s">
        <v>36</v>
      </c>
      <c r="AO439" s="15">
        <v>1</v>
      </c>
      <c r="AP439" s="15">
        <v>1</v>
      </c>
    </row>
    <row r="440" spans="1:51" x14ac:dyDescent="0.25">
      <c r="A440" t="s">
        <v>37</v>
      </c>
      <c r="B440">
        <v>0.25040079669972298</v>
      </c>
      <c r="C440">
        <v>4.84788819446662E-4</v>
      </c>
      <c r="D440">
        <v>0.58019795386110495</v>
      </c>
      <c r="E440">
        <v>-90.443590976395797</v>
      </c>
      <c r="F440" s="1">
        <v>0</v>
      </c>
      <c r="G440" s="1">
        <v>0</v>
      </c>
      <c r="H440">
        <v>3.9827376092360001</v>
      </c>
      <c r="I440">
        <v>-76.488307957472898</v>
      </c>
      <c r="J440">
        <v>-166.17805825239299</v>
      </c>
      <c r="K440">
        <v>-76.792993116575104</v>
      </c>
      <c r="L440">
        <v>-58.551932114978499</v>
      </c>
      <c r="M440">
        <v>1</v>
      </c>
      <c r="N440">
        <v>96.744508181603507</v>
      </c>
      <c r="O440">
        <v>95.435606558869296</v>
      </c>
      <c r="P440">
        <v>222625.28839506101</v>
      </c>
      <c r="Q440">
        <v>237396.01938860401</v>
      </c>
      <c r="R440">
        <v>84.253192122357703</v>
      </c>
      <c r="S440">
        <v>679.43720032313604</v>
      </c>
      <c r="T440">
        <v>0.75744076451341602</v>
      </c>
      <c r="U440">
        <v>0.120453554388502</v>
      </c>
      <c r="V440" s="1">
        <v>0</v>
      </c>
      <c r="W440">
        <v>0.381259368160828</v>
      </c>
      <c r="X440">
        <v>0.49828707745066902</v>
      </c>
      <c r="Y440" s="1">
        <v>0</v>
      </c>
      <c r="Z440" s="1">
        <v>0</v>
      </c>
      <c r="AA440">
        <v>2.6394679086631898E-4</v>
      </c>
      <c r="AB440">
        <v>2.2084202858034299E-4</v>
      </c>
      <c r="AC440" s="1">
        <v>3.7531166418207698E-4</v>
      </c>
      <c r="AD440" s="1">
        <v>0</v>
      </c>
      <c r="AE440" s="1">
        <v>2.8623218623833902E-4</v>
      </c>
      <c r="AF440" s="3">
        <v>1.28804483807252E-6</v>
      </c>
      <c r="AG440" s="1">
        <v>0</v>
      </c>
      <c r="AH440">
        <v>8.0815410102947194</v>
      </c>
      <c r="AI440">
        <v>6.4959802975746604E-3</v>
      </c>
      <c r="AJ440">
        <v>0.100240790610082</v>
      </c>
      <c r="AK440">
        <v>1</v>
      </c>
      <c r="AL440">
        <v>18032648.359999999</v>
      </c>
      <c r="AM440" s="7">
        <v>81</v>
      </c>
      <c r="AO440" s="1">
        <f>AA440+AC440*AY440+AF440*AU440</f>
        <v>6.3925845504839596E-4</v>
      </c>
      <c r="AP440" s="5">
        <f>100*(1-(1-AO440)^12)</f>
        <v>0.76441878588735523</v>
      </c>
      <c r="AQ440" s="3">
        <f>(1-(1-B440/100)^(1/12))- AO440</f>
        <v>-4.3035125934462904E-4</v>
      </c>
      <c r="AR440" s="15">
        <f>B440/AP440-1</f>
        <v>-0.6724298233865984</v>
      </c>
      <c r="AU440" s="15">
        <v>0</v>
      </c>
      <c r="AY440" s="15">
        <v>1</v>
      </c>
    </row>
    <row r="441" spans="1:51" x14ac:dyDescent="0.25">
      <c r="A441" t="s">
        <v>37</v>
      </c>
      <c r="B441">
        <v>9.7156325062830395E-2</v>
      </c>
      <c r="C441">
        <v>1.13618792503622E-3</v>
      </c>
      <c r="D441">
        <v>1.3549376039805401</v>
      </c>
      <c r="E441">
        <v>-92.678069299325699</v>
      </c>
      <c r="F441" s="1">
        <v>0</v>
      </c>
      <c r="G441" s="1">
        <v>0</v>
      </c>
      <c r="H441">
        <v>3.8077256545656701</v>
      </c>
      <c r="I441">
        <v>-79.587766001279107</v>
      </c>
      <c r="J441">
        <v>-153.91097263923899</v>
      </c>
      <c r="K441">
        <v>-79.914710361258798</v>
      </c>
      <c r="L441">
        <v>-60.7780852689</v>
      </c>
      <c r="M441">
        <v>3</v>
      </c>
      <c r="N441">
        <v>96.751130627654504</v>
      </c>
      <c r="O441">
        <v>93.796853780625696</v>
      </c>
      <c r="P441">
        <v>212274.260288461</v>
      </c>
      <c r="Q441">
        <v>233393.63662324601</v>
      </c>
      <c r="R441">
        <v>84.176533087100793</v>
      </c>
      <c r="S441">
        <v>683.92153559079395</v>
      </c>
      <c r="T441">
        <v>0.78595658360617005</v>
      </c>
      <c r="U441">
        <v>0.25511841299201399</v>
      </c>
      <c r="V441" s="1">
        <v>0</v>
      </c>
      <c r="W441">
        <v>0.37832199769490199</v>
      </c>
      <c r="X441">
        <v>0.36655958931308202</v>
      </c>
      <c r="Y441" s="1">
        <v>0</v>
      </c>
      <c r="Z441" s="1">
        <v>0</v>
      </c>
      <c r="AA441">
        <v>2.6697394589648998E-4</v>
      </c>
      <c r="AB441">
        <v>8.6921370918331795E-4</v>
      </c>
      <c r="AC441" s="1">
        <v>3.8736878630209198E-4</v>
      </c>
      <c r="AD441" s="1">
        <v>0</v>
      </c>
      <c r="AE441">
        <v>1.0525294963573001E-3</v>
      </c>
      <c r="AF441" s="3">
        <v>4.7363827336078597E-6</v>
      </c>
      <c r="AG441" s="1">
        <v>0</v>
      </c>
      <c r="AH441">
        <v>8.2319428326308106</v>
      </c>
      <c r="AI441">
        <v>1.9971571625286899E-2</v>
      </c>
      <c r="AJ441" s="1">
        <v>0</v>
      </c>
      <c r="AK441">
        <v>3</v>
      </c>
      <c r="AL441">
        <v>22076523.07</v>
      </c>
      <c r="AM441" s="7">
        <v>104</v>
      </c>
      <c r="AO441" s="1">
        <f t="shared" ref="AO441:AO504" si="55">AA441+AC441*AY441+AF441*AU441</f>
        <v>6.5434273219858196E-4</v>
      </c>
      <c r="AP441" s="5">
        <f t="shared" ref="AP441:AP504" si="56">100*(1-(1-AO441)^12)</f>
        <v>0.78239154811735601</v>
      </c>
      <c r="AQ441" s="3">
        <f t="shared" ref="AQ441:AQ504" si="57">(1-(1-B441/100)^(1/12))- AO441</f>
        <v>-5.7334305250614248E-4</v>
      </c>
      <c r="AR441" s="15">
        <f t="shared" ref="AR441:AR504" si="58">B441/AP441-1</f>
        <v>-0.87582135147470008</v>
      </c>
      <c r="AU441" s="15">
        <v>0</v>
      </c>
      <c r="AY441" s="15">
        <v>1</v>
      </c>
    </row>
    <row r="442" spans="1:51" x14ac:dyDescent="0.25">
      <c r="A442" t="s">
        <v>37</v>
      </c>
      <c r="B442">
        <v>0.18236046545124701</v>
      </c>
      <c r="C442">
        <v>1.3566453219945899E-3</v>
      </c>
      <c r="D442">
        <v>1.6158819395085999</v>
      </c>
      <c r="E442">
        <v>-86.990770131100604</v>
      </c>
      <c r="F442" s="1">
        <v>0</v>
      </c>
      <c r="G442" s="1">
        <v>0</v>
      </c>
      <c r="H442">
        <v>3.8498665298699901</v>
      </c>
      <c r="I442">
        <v>-80.763373291833204</v>
      </c>
      <c r="J442">
        <v>-147.52609534071601</v>
      </c>
      <c r="K442">
        <v>-81.034126795806998</v>
      </c>
      <c r="L442">
        <v>-60.957927610069298</v>
      </c>
      <c r="M442">
        <v>4</v>
      </c>
      <c r="N442">
        <v>96.915332645930505</v>
      </c>
      <c r="O442">
        <v>93.284081017110196</v>
      </c>
      <c r="P442">
        <v>201609.12701030899</v>
      </c>
      <c r="Q442">
        <v>226028.80886966299</v>
      </c>
      <c r="R442">
        <v>84.204261553610294</v>
      </c>
      <c r="S442">
        <v>686.85666986290198</v>
      </c>
      <c r="T442">
        <v>0.64237472758172598</v>
      </c>
      <c r="U442">
        <v>0.199464817020955</v>
      </c>
      <c r="V442" s="1">
        <v>0</v>
      </c>
      <c r="W442">
        <v>0.23854081855682899</v>
      </c>
      <c r="X442">
        <v>0.56199436442221395</v>
      </c>
      <c r="Y442" s="1">
        <v>0</v>
      </c>
      <c r="Z442" s="1">
        <v>0</v>
      </c>
      <c r="AA442">
        <v>2.6826907202538703E-4</v>
      </c>
      <c r="AB442">
        <v>1.0883762660317501E-3</v>
      </c>
      <c r="AC442" s="1">
        <v>9.6624470916923202E-4</v>
      </c>
      <c r="AD442" s="1">
        <v>0</v>
      </c>
      <c r="AE442" s="1">
        <v>3.7595685062699402E-4</v>
      </c>
      <c r="AF442" s="3">
        <v>1.69180582782147E-6</v>
      </c>
      <c r="AG442" s="1">
        <v>0</v>
      </c>
      <c r="AH442">
        <v>7.9228643719808201</v>
      </c>
      <c r="AI442">
        <v>2.5738557638204599E-2</v>
      </c>
      <c r="AJ442">
        <v>3.7519891640204799</v>
      </c>
      <c r="AK442">
        <v>4</v>
      </c>
      <c r="AL442">
        <v>19556085.32</v>
      </c>
      <c r="AM442" s="7">
        <v>97</v>
      </c>
      <c r="AO442" s="1">
        <f t="shared" si="55"/>
        <v>1.234513781194619E-3</v>
      </c>
      <c r="AP442" s="5">
        <f t="shared" si="56"/>
        <v>1.4713992539051812</v>
      </c>
      <c r="AQ442" s="3">
        <f t="shared" si="57"/>
        <v>-1.0824195615487149E-3</v>
      </c>
      <c r="AR442" s="15">
        <f t="shared" si="58"/>
        <v>-0.87606323370951056</v>
      </c>
      <c r="AU442" s="15">
        <v>0</v>
      </c>
      <c r="AY442" s="15">
        <v>1</v>
      </c>
    </row>
    <row r="443" spans="1:51" x14ac:dyDescent="0.25">
      <c r="A443" t="s">
        <v>37</v>
      </c>
      <c r="B443">
        <v>0.12790600087864101</v>
      </c>
      <c r="C443">
        <v>1.6043863681884699E-3</v>
      </c>
      <c r="D443">
        <v>1.9083654027641801</v>
      </c>
      <c r="E443">
        <v>-76.295111286440502</v>
      </c>
      <c r="F443" s="1">
        <v>0</v>
      </c>
      <c r="G443" s="1">
        <v>0</v>
      </c>
      <c r="H443">
        <v>3.9175857219857599</v>
      </c>
      <c r="I443">
        <v>-79.149642078541504</v>
      </c>
      <c r="J443">
        <v>-149.54036423931501</v>
      </c>
      <c r="K443">
        <v>-79.871826028863794</v>
      </c>
      <c r="L443">
        <v>-59.757567034762303</v>
      </c>
      <c r="M443">
        <v>5</v>
      </c>
      <c r="N443">
        <v>97.013372094364101</v>
      </c>
      <c r="O443">
        <v>92.844261439644995</v>
      </c>
      <c r="P443">
        <v>205809.514069478</v>
      </c>
      <c r="Q443">
        <v>233819.703156089</v>
      </c>
      <c r="R443">
        <v>84.230686977490294</v>
      </c>
      <c r="S443">
        <v>682.42493472037904</v>
      </c>
      <c r="T443">
        <v>0.72496536592107896</v>
      </c>
      <c r="U443">
        <v>0.17022137132734599</v>
      </c>
      <c r="V443" s="1">
        <v>0</v>
      </c>
      <c r="W443">
        <v>0.22754126519648801</v>
      </c>
      <c r="X443">
        <v>0.60223736347616397</v>
      </c>
      <c r="Y443" s="1">
        <v>0</v>
      </c>
      <c r="Z443" s="1">
        <v>0</v>
      </c>
      <c r="AA443">
        <v>2.7134436070898701E-4</v>
      </c>
      <c r="AB443">
        <v>1.3330408020628801E-3</v>
      </c>
      <c r="AC443" s="1">
        <v>9.786514557621989E-4</v>
      </c>
      <c r="AD443" s="1">
        <v>0</v>
      </c>
      <c r="AE443" s="1">
        <v>8.4609391360651804E-4</v>
      </c>
      <c r="AF443" s="3">
        <v>3.6840621520536002E-6</v>
      </c>
      <c r="AG443" s="1">
        <v>0</v>
      </c>
      <c r="AH443">
        <v>7.7355138151518297</v>
      </c>
      <c r="AI443">
        <v>3.1529181390912701E-2</v>
      </c>
      <c r="AJ443">
        <v>5.8563087114779</v>
      </c>
      <c r="AK443">
        <v>5</v>
      </c>
      <c r="AL443">
        <v>82941234.170000002</v>
      </c>
      <c r="AM443" s="7">
        <v>403</v>
      </c>
      <c r="AO443" s="1">
        <f t="shared" si="55"/>
        <v>1.2499958164711859E-3</v>
      </c>
      <c r="AP443" s="5">
        <f t="shared" si="56"/>
        <v>1.4897253965055146</v>
      </c>
      <c r="AQ443" s="3">
        <f t="shared" si="57"/>
        <v>-1.1433449453946557E-3</v>
      </c>
      <c r="AR443" s="15">
        <f t="shared" si="58"/>
        <v>-0.91414122281953891</v>
      </c>
      <c r="AU443" s="15">
        <v>0</v>
      </c>
      <c r="AY443" s="15">
        <v>1</v>
      </c>
    </row>
    <row r="444" spans="1:51" x14ac:dyDescent="0.25">
      <c r="A444" t="s">
        <v>37</v>
      </c>
      <c r="B444">
        <v>1.9584944165995799</v>
      </c>
      <c r="C444">
        <v>1.9532886604780799E-3</v>
      </c>
      <c r="D444">
        <v>2.3189284067391198</v>
      </c>
      <c r="E444">
        <v>-64.879081651963105</v>
      </c>
      <c r="F444" s="1">
        <v>0</v>
      </c>
      <c r="G444" s="1">
        <v>0</v>
      </c>
      <c r="H444">
        <v>3.83393678815237</v>
      </c>
      <c r="I444">
        <v>-80.877579133563302</v>
      </c>
      <c r="J444">
        <v>-147.395762412734</v>
      </c>
      <c r="K444">
        <v>-81.538649362172293</v>
      </c>
      <c r="L444">
        <v>-62.423565709531999</v>
      </c>
      <c r="M444">
        <v>6</v>
      </c>
      <c r="N444">
        <v>96.988149833510207</v>
      </c>
      <c r="O444">
        <v>92.523142562958299</v>
      </c>
      <c r="P444">
        <v>216300.961486254</v>
      </c>
      <c r="Q444">
        <v>257402.124279632</v>
      </c>
      <c r="R444">
        <v>84.563574605038198</v>
      </c>
      <c r="S444">
        <v>682.74355252603596</v>
      </c>
      <c r="T444">
        <v>0.71668199657870602</v>
      </c>
      <c r="U444">
        <v>0.244325026169427</v>
      </c>
      <c r="V444" s="1">
        <v>0</v>
      </c>
      <c r="W444">
        <v>0.24983697450702899</v>
      </c>
      <c r="X444">
        <v>0.50583799932354301</v>
      </c>
      <c r="Y444" s="1">
        <v>0</v>
      </c>
      <c r="Z444" s="1">
        <v>0</v>
      </c>
      <c r="AA444">
        <v>2.7101119355526902E-4</v>
      </c>
      <c r="AB444">
        <v>1.6822929980184001E-3</v>
      </c>
      <c r="AC444" s="1">
        <v>9.8568591692961408E-4</v>
      </c>
      <c r="AD444" s="1">
        <v>0</v>
      </c>
      <c r="AE444" s="1">
        <v>7.7815545476547798E-4</v>
      </c>
      <c r="AF444" s="3">
        <v>3.4711488557949501E-6</v>
      </c>
      <c r="AG444" s="1">
        <v>0</v>
      </c>
      <c r="AH444">
        <v>7.9219313935210502</v>
      </c>
      <c r="AI444">
        <v>3.8851589513709102E-2</v>
      </c>
      <c r="AJ444">
        <v>3.9535755809781001</v>
      </c>
      <c r="AK444">
        <v>6</v>
      </c>
      <c r="AL444">
        <v>251774319.16999999</v>
      </c>
      <c r="AM444" s="7">
        <v>1164</v>
      </c>
      <c r="AO444" s="1">
        <f t="shared" si="55"/>
        <v>1.2566971104848832E-3</v>
      </c>
      <c r="AP444" s="5">
        <f t="shared" si="56"/>
        <v>1.4976567741242675</v>
      </c>
      <c r="AQ444" s="3">
        <f t="shared" si="57"/>
        <v>3.9021778586616511E-4</v>
      </c>
      <c r="AR444" s="15">
        <f t="shared" si="58"/>
        <v>0.30770577774388963</v>
      </c>
      <c r="AU444" s="15">
        <v>0</v>
      </c>
      <c r="AY444" s="15">
        <v>1</v>
      </c>
    </row>
    <row r="445" spans="1:51" x14ac:dyDescent="0.25">
      <c r="A445" t="s">
        <v>37</v>
      </c>
      <c r="B445">
        <v>2.9866286523892001</v>
      </c>
      <c r="C445">
        <v>2.2638040893551E-3</v>
      </c>
      <c r="D445">
        <v>2.6829951071645599</v>
      </c>
      <c r="E445">
        <v>-43.128910507529902</v>
      </c>
      <c r="F445" s="1">
        <v>0</v>
      </c>
      <c r="G445" s="1">
        <v>0</v>
      </c>
      <c r="H445">
        <v>3.5793119707529999</v>
      </c>
      <c r="I445">
        <v>-82.093120294456</v>
      </c>
      <c r="J445">
        <v>-152.476305595974</v>
      </c>
      <c r="K445">
        <v>-83.102057105132602</v>
      </c>
      <c r="L445">
        <v>-64.456164654096696</v>
      </c>
      <c r="M445">
        <v>7</v>
      </c>
      <c r="N445">
        <v>96.318333311477005</v>
      </c>
      <c r="O445">
        <v>91.170268116037207</v>
      </c>
      <c r="P445">
        <v>226330.696895117</v>
      </c>
      <c r="Q445">
        <v>279401.14317391301</v>
      </c>
      <c r="R445">
        <v>84.379357242527504</v>
      </c>
      <c r="S445">
        <v>686.963541989953</v>
      </c>
      <c r="T445">
        <v>0.70853712616569897</v>
      </c>
      <c r="U445">
        <v>0.26313099438220799</v>
      </c>
      <c r="V445" s="1">
        <v>0</v>
      </c>
      <c r="W445">
        <v>0.30860037835193899</v>
      </c>
      <c r="X445">
        <v>0.42826862726585102</v>
      </c>
      <c r="Y445" s="1">
        <v>0</v>
      </c>
      <c r="Z445" s="1">
        <v>0</v>
      </c>
      <c r="AA445">
        <v>2.7232548991947399E-4</v>
      </c>
      <c r="AB445">
        <v>1.99073277294547E-3</v>
      </c>
      <c r="AC445">
        <v>1.8074851874685801E-3</v>
      </c>
      <c r="AD445" s="1">
        <v>0</v>
      </c>
      <c r="AE445">
        <v>1.9602805541926102E-3</v>
      </c>
      <c r="AF445" s="3">
        <v>8.5460130582090407E-6</v>
      </c>
      <c r="AG445" s="1">
        <v>7.6799905970055604E-7</v>
      </c>
      <c r="AH445">
        <v>8.0086805340274605</v>
      </c>
      <c r="AI445">
        <v>4.5962087551337398E-2</v>
      </c>
      <c r="AJ445">
        <v>7.7788017557799396</v>
      </c>
      <c r="AK445">
        <v>7</v>
      </c>
      <c r="AL445">
        <v>4408695644.8199997</v>
      </c>
      <c r="AM445" s="7">
        <v>19479</v>
      </c>
      <c r="AO445" s="1">
        <f t="shared" si="55"/>
        <v>2.0883566904462631E-3</v>
      </c>
      <c r="AP445" s="5">
        <f t="shared" si="56"/>
        <v>2.4774433198200385</v>
      </c>
      <c r="AQ445" s="3">
        <f t="shared" si="57"/>
        <v>4.3523435638149251E-4</v>
      </c>
      <c r="AR445" s="15">
        <f t="shared" si="58"/>
        <v>0.20552854973333901</v>
      </c>
      <c r="AU445" s="15">
        <v>1</v>
      </c>
      <c r="AY445" s="15">
        <v>1</v>
      </c>
    </row>
    <row r="446" spans="1:51" x14ac:dyDescent="0.25">
      <c r="A446" t="s">
        <v>37</v>
      </c>
      <c r="B446">
        <v>2.9899489606612102</v>
      </c>
      <c r="C446">
        <v>2.65145352738435E-3</v>
      </c>
      <c r="D446">
        <v>3.1357525242059099</v>
      </c>
      <c r="E446">
        <v>-43.079337735054203</v>
      </c>
      <c r="F446" s="1">
        <v>0</v>
      </c>
      <c r="G446" s="1">
        <v>0</v>
      </c>
      <c r="H446">
        <v>3.61822191740508</v>
      </c>
      <c r="I446">
        <v>-82.250962534301493</v>
      </c>
      <c r="J446">
        <v>-145.02499189394001</v>
      </c>
      <c r="K446">
        <v>-83.5450079933631</v>
      </c>
      <c r="L446">
        <v>-65.118725382666995</v>
      </c>
      <c r="M446">
        <v>8</v>
      </c>
      <c r="N446">
        <v>96.394253205991703</v>
      </c>
      <c r="O446">
        <v>90.420631418039903</v>
      </c>
      <c r="P446">
        <v>233010.269398356</v>
      </c>
      <c r="Q446">
        <v>287148.141827418</v>
      </c>
      <c r="R446">
        <v>84.347440545454404</v>
      </c>
      <c r="S446">
        <v>686.59343835036998</v>
      </c>
      <c r="T446">
        <v>0.71716492258030096</v>
      </c>
      <c r="U446">
        <v>0.24790872096406</v>
      </c>
      <c r="V446" s="1">
        <v>0</v>
      </c>
      <c r="W446">
        <v>0.28352432127150501</v>
      </c>
      <c r="X446">
        <v>0.46856695776443302</v>
      </c>
      <c r="Y446" s="1">
        <v>0</v>
      </c>
      <c r="Z446" s="1">
        <v>0</v>
      </c>
      <c r="AA446">
        <v>2.7326480967983902E-4</v>
      </c>
      <c r="AB446">
        <v>2.3746053993953901E-3</v>
      </c>
      <c r="AC446">
        <v>1.81263530400573E-3</v>
      </c>
      <c r="AD446" s="1">
        <v>0</v>
      </c>
      <c r="AE446">
        <v>4.4540668443107901E-3</v>
      </c>
      <c r="AF446" s="3">
        <v>1.9282992853887802E-5</v>
      </c>
      <c r="AG446">
        <v>3.59354485229013E-6</v>
      </c>
      <c r="AH446">
        <v>8.1707509556968692</v>
      </c>
      <c r="AI446">
        <v>5.3753251227127E-2</v>
      </c>
      <c r="AJ446">
        <v>10.495860712047801</v>
      </c>
      <c r="AK446">
        <v>8</v>
      </c>
      <c r="AL446">
        <v>7625727086.6000004</v>
      </c>
      <c r="AM446" s="7">
        <v>32727</v>
      </c>
      <c r="AO446" s="1">
        <f t="shared" si="55"/>
        <v>2.105183106539457E-3</v>
      </c>
      <c r="AP446" s="5">
        <f t="shared" si="56"/>
        <v>2.4971741601956809</v>
      </c>
      <c r="AQ446" s="3">
        <f t="shared" si="57"/>
        <v>4.2125289272437489E-4</v>
      </c>
      <c r="AR446" s="15">
        <f t="shared" si="58"/>
        <v>0.19733297273383399</v>
      </c>
      <c r="AU446" s="15">
        <v>1</v>
      </c>
      <c r="AY446" s="15">
        <v>1</v>
      </c>
    </row>
    <row r="447" spans="1:51" x14ac:dyDescent="0.25">
      <c r="A447" t="s">
        <v>37</v>
      </c>
      <c r="B447">
        <v>2.7587320175048502</v>
      </c>
      <c r="C447">
        <v>2.8673470723858999E-3</v>
      </c>
      <c r="D447">
        <v>3.3870687101920298</v>
      </c>
      <c r="E447">
        <v>-41.9282073104497</v>
      </c>
      <c r="F447" s="1">
        <v>0</v>
      </c>
      <c r="G447" s="1">
        <v>0</v>
      </c>
      <c r="H447">
        <v>3.6653613166379402</v>
      </c>
      <c r="I447">
        <v>-83.850208354391597</v>
      </c>
      <c r="J447">
        <v>-142.50511733020301</v>
      </c>
      <c r="K447">
        <v>-85.390936855433196</v>
      </c>
      <c r="L447">
        <v>-66.048977670714905</v>
      </c>
      <c r="M447">
        <v>9</v>
      </c>
      <c r="N447">
        <v>96.569962994081394</v>
      </c>
      <c r="O447">
        <v>89.998897800379495</v>
      </c>
      <c r="P447">
        <v>224242.97655930999</v>
      </c>
      <c r="Q447">
        <v>275902.27323369699</v>
      </c>
      <c r="R447">
        <v>84.342154518095001</v>
      </c>
      <c r="S447">
        <v>685.19222339798102</v>
      </c>
      <c r="T447">
        <v>0.71268632250654096</v>
      </c>
      <c r="U447">
        <v>0.251713807825936</v>
      </c>
      <c r="V447" s="1">
        <v>0</v>
      </c>
      <c r="W447">
        <v>0.26976290430275102</v>
      </c>
      <c r="X447">
        <v>0.47852328787131099</v>
      </c>
      <c r="Y447" s="1">
        <v>0</v>
      </c>
      <c r="Z447" s="1">
        <v>0</v>
      </c>
      <c r="AA447">
        <v>2.7408472782457601E-4</v>
      </c>
      <c r="AB447">
        <v>2.5862561478322602E-3</v>
      </c>
      <c r="AC447">
        <v>1.7810279629413E-3</v>
      </c>
      <c r="AD447" s="1">
        <v>0</v>
      </c>
      <c r="AE447">
        <v>5.4467929689302899E-3</v>
      </c>
      <c r="AF447" s="3">
        <v>2.3327376956749098E-5</v>
      </c>
      <c r="AG447">
        <v>7.0139710632107696E-6</v>
      </c>
      <c r="AH447">
        <v>7.9495749773493403</v>
      </c>
      <c r="AI447">
        <v>5.9045827652512303E-2</v>
      </c>
      <c r="AJ447">
        <v>15.8614582238711</v>
      </c>
      <c r="AK447">
        <v>9</v>
      </c>
      <c r="AL447">
        <v>9866018239.6800003</v>
      </c>
      <c r="AM447" s="7">
        <v>43997</v>
      </c>
      <c r="AO447" s="1">
        <f t="shared" si="55"/>
        <v>2.0784400677226252E-3</v>
      </c>
      <c r="AP447" s="5">
        <f t="shared" si="56"/>
        <v>2.4658132649914122</v>
      </c>
      <c r="AQ447" s="3">
        <f t="shared" si="57"/>
        <v>2.5009442197842548E-4</v>
      </c>
      <c r="AR447" s="15">
        <f t="shared" si="58"/>
        <v>0.11879194449643693</v>
      </c>
      <c r="AU447" s="15">
        <v>1</v>
      </c>
      <c r="AY447" s="15">
        <v>1</v>
      </c>
    </row>
    <row r="448" spans="1:51" x14ac:dyDescent="0.25">
      <c r="A448" t="s">
        <v>37</v>
      </c>
      <c r="B448">
        <v>3.1255091943614599</v>
      </c>
      <c r="C448">
        <v>3.1168919703893601E-3</v>
      </c>
      <c r="D448">
        <v>3.6768127875200101</v>
      </c>
      <c r="E448">
        <v>-41.088448846882002</v>
      </c>
      <c r="F448" s="1">
        <v>0</v>
      </c>
      <c r="G448" s="1">
        <v>0</v>
      </c>
      <c r="H448">
        <v>3.6709766229498499</v>
      </c>
      <c r="I448">
        <v>-84.949654655135603</v>
      </c>
      <c r="J448">
        <v>-140.694819858789</v>
      </c>
      <c r="K448">
        <v>-86.652755814504403</v>
      </c>
      <c r="L448">
        <v>-66.080861607224506</v>
      </c>
      <c r="M448">
        <v>10</v>
      </c>
      <c r="N448">
        <v>96.641696057472302</v>
      </c>
      <c r="O448">
        <v>89.379765686188307</v>
      </c>
      <c r="P448">
        <v>211564.744665109</v>
      </c>
      <c r="Q448">
        <v>257804.47096072201</v>
      </c>
      <c r="R448">
        <v>84.304315987517995</v>
      </c>
      <c r="S448">
        <v>683.37968756885698</v>
      </c>
      <c r="T448">
        <v>0.70982634070067596</v>
      </c>
      <c r="U448">
        <v>0.25506166020723797</v>
      </c>
      <c r="V448" s="1">
        <v>0</v>
      </c>
      <c r="W448">
        <v>0.25454310071539499</v>
      </c>
      <c r="X448">
        <v>0.49039523907736599</v>
      </c>
      <c r="Y448" s="1">
        <v>0</v>
      </c>
      <c r="Z448" s="1">
        <v>0</v>
      </c>
      <c r="AA448">
        <v>2.7503834137750999E-4</v>
      </c>
      <c r="AB448">
        <v>2.83146110805596E-3</v>
      </c>
      <c r="AC448">
        <v>2.4624348642963401E-3</v>
      </c>
      <c r="AD448" s="1">
        <v>0</v>
      </c>
      <c r="AE448">
        <v>6.0321362163430602E-3</v>
      </c>
      <c r="AF448" s="3">
        <v>2.5757913551062802E-5</v>
      </c>
      <c r="AG448">
        <v>1.03990598914692E-5</v>
      </c>
      <c r="AH448">
        <v>7.9138959543091101</v>
      </c>
      <c r="AI448">
        <v>6.5525267622172603E-2</v>
      </c>
      <c r="AJ448">
        <v>22.241517388222199</v>
      </c>
      <c r="AK448">
        <v>10</v>
      </c>
      <c r="AL448">
        <v>9965757297.4500008</v>
      </c>
      <c r="AM448" s="7">
        <v>47105</v>
      </c>
      <c r="AO448" s="1">
        <f t="shared" si="55"/>
        <v>2.763231119224913E-3</v>
      </c>
      <c r="AP448" s="5">
        <f t="shared" si="56"/>
        <v>3.2659446919525048</v>
      </c>
      <c r="AQ448" s="3">
        <f t="shared" si="57"/>
        <v>-1.2056624474840504E-4</v>
      </c>
      <c r="AR448" s="15">
        <f t="shared" si="58"/>
        <v>-4.2999961982542745E-2</v>
      </c>
      <c r="AU448" s="15">
        <v>1</v>
      </c>
      <c r="AY448" s="15">
        <v>1</v>
      </c>
    </row>
    <row r="449" spans="1:51" x14ac:dyDescent="0.25">
      <c r="A449" t="s">
        <v>37</v>
      </c>
      <c r="B449">
        <v>3.2293159845741499</v>
      </c>
      <c r="C449">
        <v>3.33219414331831E-3</v>
      </c>
      <c r="D449">
        <v>3.9261576637878699</v>
      </c>
      <c r="E449">
        <v>-39.725005369357</v>
      </c>
      <c r="F449" s="1">
        <v>0</v>
      </c>
      <c r="G449" s="1">
        <v>0</v>
      </c>
      <c r="H449">
        <v>3.7003451557326401</v>
      </c>
      <c r="I449">
        <v>-85.780121969248299</v>
      </c>
      <c r="J449">
        <v>-137.209369137609</v>
      </c>
      <c r="K449">
        <v>-87.775560092867806</v>
      </c>
      <c r="L449">
        <v>-66.972759901686999</v>
      </c>
      <c r="M449">
        <v>11</v>
      </c>
      <c r="N449">
        <v>96.700785946012203</v>
      </c>
      <c r="O449">
        <v>88.774824272781103</v>
      </c>
      <c r="P449">
        <v>212252.09173866399</v>
      </c>
      <c r="Q449">
        <v>257782.11176880301</v>
      </c>
      <c r="R449">
        <v>84.293734803853695</v>
      </c>
      <c r="S449">
        <v>682.61093365463898</v>
      </c>
      <c r="T449">
        <v>0.71660071466821595</v>
      </c>
      <c r="U449">
        <v>0.25560496904950702</v>
      </c>
      <c r="V449" s="1">
        <v>0</v>
      </c>
      <c r="W449">
        <v>0.25648168153974099</v>
      </c>
      <c r="X449">
        <v>0.48791334941074999</v>
      </c>
      <c r="Y449" s="1">
        <v>0</v>
      </c>
      <c r="Z449" s="1">
        <v>0</v>
      </c>
      <c r="AA449">
        <v>2.7573276172789901E-4</v>
      </c>
      <c r="AB449">
        <v>3.0437297811064501E-3</v>
      </c>
      <c r="AC449">
        <v>2.4232588891157101E-3</v>
      </c>
      <c r="AD449" s="1">
        <v>0</v>
      </c>
      <c r="AE449">
        <v>8.2821964284596206E-3</v>
      </c>
      <c r="AF449" s="3">
        <v>3.5144576363941797E-5</v>
      </c>
      <c r="AG449">
        <v>1.21478677081754E-5</v>
      </c>
      <c r="AH449">
        <v>7.8562392971583996</v>
      </c>
      <c r="AI449">
        <v>7.1784975219745306E-2</v>
      </c>
      <c r="AJ449">
        <v>30.453398792544899</v>
      </c>
      <c r="AK449">
        <v>11</v>
      </c>
      <c r="AL449">
        <v>10303353289.27</v>
      </c>
      <c r="AM449" s="7">
        <v>48543</v>
      </c>
      <c r="AO449" s="1">
        <f t="shared" si="55"/>
        <v>2.7341362272075508E-3</v>
      </c>
      <c r="AP449" s="5">
        <f t="shared" si="56"/>
        <v>3.2320720713313156</v>
      </c>
      <c r="AQ449" s="3">
        <f t="shared" si="57"/>
        <v>-2.3669303632844162E-6</v>
      </c>
      <c r="AR449" s="15">
        <f t="shared" si="58"/>
        <v>-8.527306001658852E-4</v>
      </c>
      <c r="AU449" s="15">
        <v>1</v>
      </c>
      <c r="AY449" s="15">
        <v>1</v>
      </c>
    </row>
    <row r="450" spans="1:51" x14ac:dyDescent="0.25">
      <c r="A450" t="s">
        <v>37</v>
      </c>
      <c r="B450">
        <v>3.8373173766973401</v>
      </c>
      <c r="C450">
        <v>3.6263915221958301E-3</v>
      </c>
      <c r="D450">
        <v>4.2659157655322</v>
      </c>
      <c r="E450">
        <v>-38.689399050056501</v>
      </c>
      <c r="F450" s="1">
        <v>0</v>
      </c>
      <c r="G450" s="1">
        <v>0</v>
      </c>
      <c r="H450">
        <v>3.7227307238522398</v>
      </c>
      <c r="I450">
        <v>-86.218336717412399</v>
      </c>
      <c r="J450">
        <v>-133.80891261502899</v>
      </c>
      <c r="K450">
        <v>-88.478174701469698</v>
      </c>
      <c r="L450">
        <v>-67.382493225771597</v>
      </c>
      <c r="M450">
        <v>12</v>
      </c>
      <c r="N450">
        <v>96.786455980533503</v>
      </c>
      <c r="O450">
        <v>88.141265439427102</v>
      </c>
      <c r="P450">
        <v>211927.86450711399</v>
      </c>
      <c r="Q450">
        <v>253894.47617411701</v>
      </c>
      <c r="R450">
        <v>84.283445004277894</v>
      </c>
      <c r="S450">
        <v>680.87532435836204</v>
      </c>
      <c r="T450">
        <v>0.72188261858969605</v>
      </c>
      <c r="U450">
        <v>0.26265827643412798</v>
      </c>
      <c r="V450" s="1">
        <v>0</v>
      </c>
      <c r="W450">
        <v>0.25916829996023999</v>
      </c>
      <c r="X450">
        <v>0.47817342360563098</v>
      </c>
      <c r="Y450" s="1">
        <v>0</v>
      </c>
      <c r="Z450" s="1">
        <v>0</v>
      </c>
      <c r="AA450">
        <v>2.7642655925948602E-4</v>
      </c>
      <c r="AB450">
        <v>3.32882525220468E-3</v>
      </c>
      <c r="AC450">
        <v>2.4260673887402601E-3</v>
      </c>
      <c r="AD450" s="1">
        <v>0</v>
      </c>
      <c r="AE450">
        <v>1.02944047647987E-2</v>
      </c>
      <c r="AF450" s="3">
        <v>4.3373019739716202E-5</v>
      </c>
      <c r="AG450">
        <v>8.0866255588928705E-6</v>
      </c>
      <c r="AH450">
        <v>7.8783746816513496</v>
      </c>
      <c r="AI450">
        <v>7.8783746816513497E-2</v>
      </c>
      <c r="AJ450">
        <v>41.0583204844961</v>
      </c>
      <c r="AK450">
        <v>12</v>
      </c>
      <c r="AL450">
        <v>9070300673.0400009</v>
      </c>
      <c r="AM450" s="7">
        <v>42799</v>
      </c>
      <c r="AO450" s="1">
        <f t="shared" si="55"/>
        <v>2.7458669677394624E-3</v>
      </c>
      <c r="AP450" s="5">
        <f t="shared" si="56"/>
        <v>3.2457304473960336</v>
      </c>
      <c r="AQ450" s="3">
        <f t="shared" si="57"/>
        <v>5.0955745105409978E-4</v>
      </c>
      <c r="AR450" s="15">
        <f t="shared" si="58"/>
        <v>0.18226619212199879</v>
      </c>
      <c r="AU450" s="15">
        <v>1</v>
      </c>
      <c r="AY450" s="15">
        <v>1</v>
      </c>
    </row>
    <row r="451" spans="1:51" x14ac:dyDescent="0.25">
      <c r="A451" t="s">
        <v>37</v>
      </c>
      <c r="B451">
        <v>4.2689228459637603</v>
      </c>
      <c r="C451">
        <v>3.88147826891412E-3</v>
      </c>
      <c r="D451">
        <v>4.5596145041157596</v>
      </c>
      <c r="E451">
        <v>-38.513300013042297</v>
      </c>
      <c r="F451" s="1">
        <v>0</v>
      </c>
      <c r="G451" s="1">
        <v>0</v>
      </c>
      <c r="H451">
        <v>3.7304159217701001</v>
      </c>
      <c r="I451">
        <v>-86.112033927834005</v>
      </c>
      <c r="J451">
        <v>-130.29499529176601</v>
      </c>
      <c r="K451">
        <v>-88.614894063683494</v>
      </c>
      <c r="L451">
        <v>-67.394328138107994</v>
      </c>
      <c r="M451">
        <v>13</v>
      </c>
      <c r="N451">
        <v>96.757448121092807</v>
      </c>
      <c r="O451">
        <v>87.469686162924205</v>
      </c>
      <c r="P451">
        <v>213262.09574448501</v>
      </c>
      <c r="Q451">
        <v>255688.58299968101</v>
      </c>
      <c r="R451">
        <v>84.277009735486601</v>
      </c>
      <c r="S451">
        <v>679.52474684477704</v>
      </c>
      <c r="T451">
        <v>0.72381520075088701</v>
      </c>
      <c r="U451">
        <v>0.26192465013293098</v>
      </c>
      <c r="V451" s="1">
        <v>0</v>
      </c>
      <c r="W451">
        <v>0.269176504879656</v>
      </c>
      <c r="X451">
        <v>0.46889884498741102</v>
      </c>
      <c r="Y451" s="1">
        <v>0</v>
      </c>
      <c r="Z451" s="1">
        <v>0</v>
      </c>
      <c r="AA451">
        <v>2.7716648273022501E-4</v>
      </c>
      <c r="AB451">
        <v>3.5461757638612298E-3</v>
      </c>
      <c r="AC451">
        <v>3.3368810519551098E-3</v>
      </c>
      <c r="AD451" s="1">
        <v>0</v>
      </c>
      <c r="AE451">
        <v>1.3450077010007401E-2</v>
      </c>
      <c r="AF451" s="3">
        <v>5.6736519242605503E-5</v>
      </c>
      <c r="AG451">
        <v>2.0210557761060901E-6</v>
      </c>
      <c r="AH451">
        <v>7.8151276331367399</v>
      </c>
      <c r="AI451">
        <v>8.4934821465306801E-2</v>
      </c>
      <c r="AJ451">
        <v>63.266742018104303</v>
      </c>
      <c r="AK451">
        <v>13</v>
      </c>
      <c r="AL451">
        <v>7414909806.9399996</v>
      </c>
      <c r="AM451" s="7">
        <v>34769</v>
      </c>
      <c r="AO451" s="1">
        <f t="shared" si="55"/>
        <v>3.6707840539279401E-3</v>
      </c>
      <c r="AP451" s="5">
        <f t="shared" si="56"/>
        <v>4.3170873790921549</v>
      </c>
      <c r="AQ451" s="3">
        <f t="shared" si="57"/>
        <v>-4.1784423083874797E-5</v>
      </c>
      <c r="AR451" s="15">
        <f t="shared" si="58"/>
        <v>-1.1156719542360305E-2</v>
      </c>
      <c r="AS451">
        <f>SUMPRODUCT(AL440:AL451,B440:B451)/SUM(AL440:AL451)</f>
        <v>3.2952121931323282</v>
      </c>
      <c r="AT451">
        <f>SUMPRODUCT(AP440:AP451,AL440:AL451)/SUM(AL440:AL451)</f>
        <v>3.0847635071110169</v>
      </c>
      <c r="AU451" s="15">
        <v>1</v>
      </c>
      <c r="AY451" s="15">
        <v>1</v>
      </c>
    </row>
    <row r="452" spans="1:51" x14ac:dyDescent="0.25">
      <c r="A452" t="s">
        <v>37</v>
      </c>
      <c r="B452">
        <v>4.5669506412179697</v>
      </c>
      <c r="C452">
        <v>4.1013879730786096E-3</v>
      </c>
      <c r="D452">
        <v>4.8121483253064703</v>
      </c>
      <c r="E452">
        <v>-38.841557426100799</v>
      </c>
      <c r="F452" s="1">
        <v>0</v>
      </c>
      <c r="G452" s="1">
        <v>0</v>
      </c>
      <c r="H452">
        <v>3.7060108384783899</v>
      </c>
      <c r="I452">
        <v>-86.134725895278194</v>
      </c>
      <c r="J452">
        <v>-125.974188172114</v>
      </c>
      <c r="K452">
        <v>-89.009211041322402</v>
      </c>
      <c r="L452">
        <v>-67.557072415594703</v>
      </c>
      <c r="M452">
        <v>14</v>
      </c>
      <c r="N452">
        <v>96.496127437688202</v>
      </c>
      <c r="O452">
        <v>86.479544840576096</v>
      </c>
      <c r="P452">
        <v>214864.85408729501</v>
      </c>
      <c r="Q452">
        <v>256485.347007654</v>
      </c>
      <c r="R452">
        <v>84.287558610953198</v>
      </c>
      <c r="S452">
        <v>678.98053474983703</v>
      </c>
      <c r="T452">
        <v>0.72123111194204104</v>
      </c>
      <c r="U452">
        <v>0.255918238704128</v>
      </c>
      <c r="V452" s="1">
        <v>0</v>
      </c>
      <c r="W452">
        <v>0.26754968457543898</v>
      </c>
      <c r="X452">
        <v>0.47653207672043102</v>
      </c>
      <c r="Y452" s="1">
        <v>0</v>
      </c>
      <c r="Z452" s="1">
        <v>0</v>
      </c>
      <c r="AA452">
        <v>2.7780988971650399E-4</v>
      </c>
      <c r="AB452">
        <v>3.67187931172886E-3</v>
      </c>
      <c r="AC452">
        <v>3.21428894641765E-3</v>
      </c>
      <c r="AD452" s="1">
        <v>0</v>
      </c>
      <c r="AE452">
        <v>1.7906446348037501E-2</v>
      </c>
      <c r="AF452" s="3">
        <v>7.5620362809225098E-5</v>
      </c>
      <c r="AG452">
        <v>2.3788889495284501E-6</v>
      </c>
      <c r="AH452">
        <v>7.8768357617492999</v>
      </c>
      <c r="AI452">
        <v>9.2490260589802406E-2</v>
      </c>
      <c r="AJ452">
        <v>73.002193622356302</v>
      </c>
      <c r="AK452">
        <v>14</v>
      </c>
      <c r="AL452">
        <v>6837644251.6199999</v>
      </c>
      <c r="AM452" s="7">
        <v>31823</v>
      </c>
      <c r="AO452" s="1">
        <f t="shared" si="55"/>
        <v>3.5677191989433791E-3</v>
      </c>
      <c r="AP452" s="5">
        <f t="shared" si="56"/>
        <v>4.1982452377230857</v>
      </c>
      <c r="AQ452" s="3">
        <f t="shared" si="57"/>
        <v>3.201399462559114E-4</v>
      </c>
      <c r="AR452" s="15">
        <f t="shared" si="58"/>
        <v>8.7823693618920506E-2</v>
      </c>
      <c r="AT452" s="15">
        <f>AS451/AT451-1</f>
        <v>6.8221983804004349E-2</v>
      </c>
      <c r="AU452" s="15">
        <v>1</v>
      </c>
      <c r="AY452" s="15">
        <v>1</v>
      </c>
    </row>
    <row r="453" spans="1:51" x14ac:dyDescent="0.25">
      <c r="A453" t="s">
        <v>37</v>
      </c>
      <c r="B453">
        <v>4.9428650092225004</v>
      </c>
      <c r="C453">
        <v>4.2399110078954897E-3</v>
      </c>
      <c r="D453">
        <v>4.9709069862915003</v>
      </c>
      <c r="E453">
        <v>-36.071667988873998</v>
      </c>
      <c r="F453" s="1">
        <v>0</v>
      </c>
      <c r="G453" s="1">
        <v>0</v>
      </c>
      <c r="H453">
        <v>3.6532730836634801</v>
      </c>
      <c r="I453">
        <v>-88.542328537368405</v>
      </c>
      <c r="J453">
        <v>-125.233263575956</v>
      </c>
      <c r="K453">
        <v>-92.072489277250099</v>
      </c>
      <c r="L453">
        <v>-69.170089056398893</v>
      </c>
      <c r="M453">
        <v>15</v>
      </c>
      <c r="N453">
        <v>96.211340379993899</v>
      </c>
      <c r="O453">
        <v>85.488533821198004</v>
      </c>
      <c r="P453">
        <v>206042.35349700399</v>
      </c>
      <c r="Q453">
        <v>245745.80688185801</v>
      </c>
      <c r="R453">
        <v>84.306832986631306</v>
      </c>
      <c r="S453">
        <v>677.92688751978903</v>
      </c>
      <c r="T453">
        <v>0.71106669738681605</v>
      </c>
      <c r="U453">
        <v>0.25664038461806798</v>
      </c>
      <c r="V453" s="1">
        <v>0</v>
      </c>
      <c r="W453">
        <v>0.25313255578384902</v>
      </c>
      <c r="X453">
        <v>0.49022705959808199</v>
      </c>
      <c r="Y453" s="1">
        <v>0</v>
      </c>
      <c r="Z453" s="1">
        <v>0</v>
      </c>
      <c r="AA453">
        <v>2.7857063731430898E-4</v>
      </c>
      <c r="AB453">
        <v>3.7233146244133901E-3</v>
      </c>
      <c r="AC453">
        <v>3.1053852065591001E-3</v>
      </c>
      <c r="AD453" s="1">
        <v>0</v>
      </c>
      <c r="AE453">
        <v>3.4454486531815202E-2</v>
      </c>
      <c r="AF453" s="3">
        <v>1.4350684175965501E-4</v>
      </c>
      <c r="AG453">
        <v>1.7422596473098699E-6</v>
      </c>
      <c r="AH453">
        <v>7.9128995984283002</v>
      </c>
      <c r="AI453">
        <v>9.9875922191038496E-2</v>
      </c>
      <c r="AJ453">
        <v>73.350965079138703</v>
      </c>
      <c r="AK453">
        <v>15</v>
      </c>
      <c r="AL453">
        <v>6844108856.1099997</v>
      </c>
      <c r="AM453" s="7">
        <v>33217</v>
      </c>
      <c r="AO453" s="1">
        <f t="shared" si="55"/>
        <v>3.5274626856330641E-3</v>
      </c>
      <c r="AP453" s="5">
        <f t="shared" si="56"/>
        <v>4.1517894763142937</v>
      </c>
      <c r="AQ453" s="3">
        <f t="shared" si="57"/>
        <v>6.8796520096738945E-4</v>
      </c>
      <c r="AR453" s="15">
        <f t="shared" si="58"/>
        <v>0.1905384503287666</v>
      </c>
      <c r="AT453" t="s">
        <v>369</v>
      </c>
      <c r="AU453" s="15">
        <v>1</v>
      </c>
      <c r="AY453" s="15">
        <v>1</v>
      </c>
    </row>
    <row r="454" spans="1:51" x14ac:dyDescent="0.25">
      <c r="A454" t="s">
        <v>37</v>
      </c>
      <c r="B454">
        <v>4.4246208769669204</v>
      </c>
      <c r="C454">
        <v>4.5192210225627602E-3</v>
      </c>
      <c r="D454">
        <v>5.29028111014693</v>
      </c>
      <c r="E454">
        <v>-32.722607806283797</v>
      </c>
      <c r="F454" s="1">
        <v>0</v>
      </c>
      <c r="G454" s="1">
        <v>0</v>
      </c>
      <c r="H454">
        <v>3.5829718714202001</v>
      </c>
      <c r="I454">
        <v>-90.717746387419197</v>
      </c>
      <c r="J454">
        <v>-123.726933680789</v>
      </c>
      <c r="K454">
        <v>-95.3118010518034</v>
      </c>
      <c r="L454">
        <v>-70.843736738890001</v>
      </c>
      <c r="M454">
        <v>16</v>
      </c>
      <c r="N454">
        <v>95.870609708945196</v>
      </c>
      <c r="O454">
        <v>84.416232467855394</v>
      </c>
      <c r="P454">
        <v>200811.71415164301</v>
      </c>
      <c r="Q454">
        <v>243123.67780293201</v>
      </c>
      <c r="R454">
        <v>84.330204300759405</v>
      </c>
      <c r="S454">
        <v>677.40615222484303</v>
      </c>
      <c r="T454">
        <v>0.717184509645168</v>
      </c>
      <c r="U454">
        <v>0.26107373894081398</v>
      </c>
      <c r="V454" s="1">
        <v>0</v>
      </c>
      <c r="W454">
        <v>0.24216773822193799</v>
      </c>
      <c r="X454">
        <v>0.49675852283724697</v>
      </c>
      <c r="Y454" s="1">
        <v>0</v>
      </c>
      <c r="Z454" s="1">
        <v>0</v>
      </c>
      <c r="AA454">
        <v>2.7918662344421098E-4</v>
      </c>
      <c r="AB454">
        <v>3.9220600570146402E-3</v>
      </c>
      <c r="AC454">
        <v>3.9313529709762403E-3</v>
      </c>
      <c r="AD454" s="1">
        <v>0</v>
      </c>
      <c r="AE454">
        <v>5.6365480384018597E-2</v>
      </c>
      <c r="AF454" s="3">
        <v>2.29217934293011E-4</v>
      </c>
      <c r="AG454">
        <v>4.2002933593515597E-6</v>
      </c>
      <c r="AH454">
        <v>7.9757966472657298</v>
      </c>
      <c r="AI454">
        <v>0.107742044715306</v>
      </c>
      <c r="AJ454">
        <v>42.140772461980497</v>
      </c>
      <c r="AK454">
        <v>16</v>
      </c>
      <c r="AL454">
        <v>7362761499.3699999</v>
      </c>
      <c r="AM454" s="7">
        <v>36665</v>
      </c>
      <c r="AO454" s="1">
        <f t="shared" si="55"/>
        <v>4.4397575287134627E-3</v>
      </c>
      <c r="AP454" s="5">
        <f t="shared" si="56"/>
        <v>5.1995196969425894</v>
      </c>
      <c r="AQ454" s="3">
        <f t="shared" si="57"/>
        <v>-6.7561477099182914E-4</v>
      </c>
      <c r="AR454" s="15">
        <f t="shared" si="58"/>
        <v>-0.14903276939816645</v>
      </c>
      <c r="AU454" s="15">
        <v>1</v>
      </c>
      <c r="AY454" s="15">
        <v>1</v>
      </c>
    </row>
    <row r="455" spans="1:51" x14ac:dyDescent="0.25">
      <c r="A455" t="s">
        <v>37</v>
      </c>
      <c r="B455">
        <v>6.6830293905251397</v>
      </c>
      <c r="C455">
        <v>4.8981968363999099E-3</v>
      </c>
      <c r="D455">
        <v>5.7220439607464098</v>
      </c>
      <c r="E455">
        <v>-29.058926420980601</v>
      </c>
      <c r="F455" s="1">
        <v>0</v>
      </c>
      <c r="G455" s="1">
        <v>0</v>
      </c>
      <c r="H455">
        <v>3.5444320028557699</v>
      </c>
      <c r="I455">
        <v>-93.185939393918801</v>
      </c>
      <c r="J455">
        <v>-121.940989436873</v>
      </c>
      <c r="K455">
        <v>-99.119264094486795</v>
      </c>
      <c r="L455">
        <v>-73.121857151083304</v>
      </c>
      <c r="M455">
        <v>17</v>
      </c>
      <c r="N455">
        <v>95.626829142361402</v>
      </c>
      <c r="O455">
        <v>83.354694491287702</v>
      </c>
      <c r="P455">
        <v>198915.30245161199</v>
      </c>
      <c r="Q455">
        <v>243103.24460601099</v>
      </c>
      <c r="R455">
        <v>84.332389960688602</v>
      </c>
      <c r="S455">
        <v>675.66251813733595</v>
      </c>
      <c r="T455">
        <v>0.71571573099899199</v>
      </c>
      <c r="U455">
        <v>0.27301440875538802</v>
      </c>
      <c r="V455" s="1">
        <v>0</v>
      </c>
      <c r="W455">
        <v>0.237202480453644</v>
      </c>
      <c r="X455">
        <v>0.48978311079096698</v>
      </c>
      <c r="Y455" s="1">
        <v>0</v>
      </c>
      <c r="Z455" s="1">
        <v>0</v>
      </c>
      <c r="AA455">
        <v>2.7979402254275302E-4</v>
      </c>
      <c r="AB455">
        <v>4.2290382965021701E-3</v>
      </c>
      <c r="AC455">
        <v>3.9618363352887497E-3</v>
      </c>
      <c r="AD455" s="1">
        <v>3.0121997073909998E-10</v>
      </c>
      <c r="AE455">
        <v>9.1018755769141493E-2</v>
      </c>
      <c r="AF455" s="3">
        <v>3.6496905929069999E-4</v>
      </c>
      <c r="AG455">
        <v>3.6408213762461499E-6</v>
      </c>
      <c r="AH455">
        <v>8.1168037076288293</v>
      </c>
      <c r="AI455">
        <v>0.116912493604457</v>
      </c>
      <c r="AJ455">
        <v>37.341819897674199</v>
      </c>
      <c r="AK455">
        <v>17</v>
      </c>
      <c r="AL455">
        <v>7923791073.1599998</v>
      </c>
      <c r="AM455" s="7">
        <v>39835</v>
      </c>
      <c r="AO455" s="1">
        <f t="shared" si="55"/>
        <v>4.6065994171222025E-3</v>
      </c>
      <c r="AP455" s="5">
        <f t="shared" si="56"/>
        <v>5.389990790752563</v>
      </c>
      <c r="AQ455" s="3">
        <f t="shared" si="57"/>
        <v>1.1408373221121881E-3</v>
      </c>
      <c r="AR455" s="15">
        <f t="shared" si="58"/>
        <v>0.23989625399564729</v>
      </c>
      <c r="AU455" s="15">
        <v>1</v>
      </c>
      <c r="AY455" s="15">
        <v>1</v>
      </c>
    </row>
    <row r="456" spans="1:51" x14ac:dyDescent="0.25">
      <c r="A456" t="s">
        <v>37</v>
      </c>
      <c r="B456">
        <v>6.44778131628218</v>
      </c>
      <c r="C456">
        <v>5.4862231161056903E-3</v>
      </c>
      <c r="D456">
        <v>6.3884050493644704</v>
      </c>
      <c r="E456">
        <v>-25.803970532097701</v>
      </c>
      <c r="F456" s="1">
        <v>0</v>
      </c>
      <c r="G456" s="1">
        <v>0</v>
      </c>
      <c r="H456">
        <v>3.5278176788037698</v>
      </c>
      <c r="I456">
        <v>-94.563940460696301</v>
      </c>
      <c r="J456">
        <v>-118.96029529529601</v>
      </c>
      <c r="K456">
        <v>-102.402859175392</v>
      </c>
      <c r="L456">
        <v>-74.906810347396998</v>
      </c>
      <c r="M456">
        <v>18</v>
      </c>
      <c r="N456">
        <v>95.409451804795196</v>
      </c>
      <c r="O456">
        <v>82.459360045731003</v>
      </c>
      <c r="P456">
        <v>203038.00162785099</v>
      </c>
      <c r="Q456">
        <v>252332.634655378</v>
      </c>
      <c r="R456">
        <v>84.333462176803096</v>
      </c>
      <c r="S456">
        <v>675.04977242241296</v>
      </c>
      <c r="T456">
        <v>0.71962412325730996</v>
      </c>
      <c r="U456">
        <v>0.27811107354458298</v>
      </c>
      <c r="V456" s="1">
        <v>0</v>
      </c>
      <c r="W456">
        <v>0.23166226498688999</v>
      </c>
      <c r="X456">
        <v>0.490226661468526</v>
      </c>
      <c r="Y456" s="1">
        <v>0</v>
      </c>
      <c r="Z456" s="1">
        <v>0</v>
      </c>
      <c r="AA456">
        <v>2.8022548004572203E-4</v>
      </c>
      <c r="AB456">
        <v>4.7610759492917303E-3</v>
      </c>
      <c r="AC456">
        <v>4.1154685153656301E-3</v>
      </c>
      <c r="AD456" s="1">
        <v>2.3678727396552601E-8</v>
      </c>
      <c r="AE456">
        <v>0.120332086888467</v>
      </c>
      <c r="AF456" s="3">
        <v>4.7552353287517101E-4</v>
      </c>
      <c r="AG456">
        <v>2.05500171562317E-6</v>
      </c>
      <c r="AH456">
        <v>8.1335185529764704</v>
      </c>
      <c r="AI456">
        <v>0.124463834348263</v>
      </c>
      <c r="AJ456">
        <v>28.4276770925172</v>
      </c>
      <c r="AK456">
        <v>18</v>
      </c>
      <c r="AL456">
        <v>11141913377.33</v>
      </c>
      <c r="AM456" s="7">
        <v>54876</v>
      </c>
      <c r="AO456" s="1">
        <f t="shared" si="55"/>
        <v>4.8712175282865236E-3</v>
      </c>
      <c r="AP456" s="5">
        <f t="shared" si="56"/>
        <v>5.691366496351236</v>
      </c>
      <c r="AQ456" s="3">
        <f t="shared" si="57"/>
        <v>6.6758782867497226E-4</v>
      </c>
      <c r="AR456" s="15">
        <f t="shared" si="58"/>
        <v>0.13290565990011105</v>
      </c>
      <c r="AU456" s="15">
        <v>1</v>
      </c>
      <c r="AY456" s="15">
        <v>1</v>
      </c>
    </row>
    <row r="457" spans="1:51" x14ac:dyDescent="0.25">
      <c r="A457" t="s">
        <v>37</v>
      </c>
      <c r="B457">
        <v>6.3955560059099099</v>
      </c>
      <c r="C457">
        <v>6.2580640120716803E-3</v>
      </c>
      <c r="D457">
        <v>7.2565153480208604</v>
      </c>
      <c r="E457">
        <v>-21.7500062546845</v>
      </c>
      <c r="F457" s="1">
        <v>0</v>
      </c>
      <c r="G457" s="1">
        <v>0</v>
      </c>
      <c r="H457">
        <v>3.5196622479079802</v>
      </c>
      <c r="I457">
        <v>-95.270084202744101</v>
      </c>
      <c r="J457">
        <v>-114.855372341199</v>
      </c>
      <c r="K457">
        <v>-105.387090428058</v>
      </c>
      <c r="L457">
        <v>-76.555675475233599</v>
      </c>
      <c r="M457">
        <v>19</v>
      </c>
      <c r="N457">
        <v>95.2169147444028</v>
      </c>
      <c r="O457">
        <v>81.543318904024304</v>
      </c>
      <c r="P457">
        <v>213256.89916571</v>
      </c>
      <c r="Q457">
        <v>268638.52930945402</v>
      </c>
      <c r="R457">
        <v>84.303618098532894</v>
      </c>
      <c r="S457">
        <v>675.48021010231002</v>
      </c>
      <c r="T457">
        <v>0.72613776540743702</v>
      </c>
      <c r="U457">
        <v>0.29242302869056302</v>
      </c>
      <c r="V457" s="1">
        <v>0</v>
      </c>
      <c r="W457">
        <v>0.22665244545846999</v>
      </c>
      <c r="X457">
        <v>0.48092452585096601</v>
      </c>
      <c r="Y457" s="1">
        <v>0</v>
      </c>
      <c r="Z457" s="1">
        <v>0</v>
      </c>
      <c r="AA457">
        <v>2.80764272051818E-4</v>
      </c>
      <c r="AB457">
        <v>5.4778563203829499E-3</v>
      </c>
      <c r="AC457">
        <v>5.2424452436200001E-3</v>
      </c>
      <c r="AD457" s="1">
        <v>2.21035860045214E-7</v>
      </c>
      <c r="AE457">
        <v>0.143732038554895</v>
      </c>
      <c r="AF457" s="3">
        <v>5.5769987759299105E-4</v>
      </c>
      <c r="AG457">
        <v>2.1063789761092099E-6</v>
      </c>
      <c r="AH457">
        <v>8.18189450205284</v>
      </c>
      <c r="AI457">
        <v>0.132617593708522</v>
      </c>
      <c r="AJ457">
        <v>28.347701265340799</v>
      </c>
      <c r="AK457">
        <v>19</v>
      </c>
      <c r="AL457">
        <v>14127843055.93</v>
      </c>
      <c r="AM457" s="7">
        <v>66248</v>
      </c>
      <c r="AO457" s="1">
        <f t="shared" si="55"/>
        <v>6.0809093932648094E-3</v>
      </c>
      <c r="AP457" s="5">
        <f t="shared" si="56"/>
        <v>7.0579198578243911</v>
      </c>
      <c r="AQ457" s="3">
        <f t="shared" si="57"/>
        <v>-5.8835517592706766E-4</v>
      </c>
      <c r="AR457" s="15">
        <f t="shared" si="58"/>
        <v>-9.3846893313783708E-2</v>
      </c>
      <c r="AU457" s="15">
        <v>1</v>
      </c>
      <c r="AY457" s="15">
        <v>1</v>
      </c>
    </row>
    <row r="458" spans="1:51" x14ac:dyDescent="0.25">
      <c r="A458" t="s">
        <v>37</v>
      </c>
      <c r="B458">
        <v>6.2362574832175</v>
      </c>
      <c r="C458">
        <v>6.75920949384534E-3</v>
      </c>
      <c r="D458">
        <v>7.81620931766194</v>
      </c>
      <c r="E458">
        <v>-20.6272527833898</v>
      </c>
      <c r="F458" s="1">
        <v>0</v>
      </c>
      <c r="G458" s="1">
        <v>0</v>
      </c>
      <c r="H458">
        <v>3.51573834732678</v>
      </c>
      <c r="I458">
        <v>-95.904384673747003</v>
      </c>
      <c r="J458">
        <v>-112.712192184682</v>
      </c>
      <c r="K458">
        <v>-107.124372857072</v>
      </c>
      <c r="L458">
        <v>-77.0838061935615</v>
      </c>
      <c r="M458">
        <v>20</v>
      </c>
      <c r="N458">
        <v>95.142828617983099</v>
      </c>
      <c r="O458">
        <v>80.953671326110197</v>
      </c>
      <c r="P458">
        <v>212055.988779215</v>
      </c>
      <c r="Q458">
        <v>266303.83225921902</v>
      </c>
      <c r="R458">
        <v>84.339560201048897</v>
      </c>
      <c r="S458">
        <v>675.58183289298199</v>
      </c>
      <c r="T458">
        <v>0.72367617092592396</v>
      </c>
      <c r="U458">
        <v>0.29774105521381899</v>
      </c>
      <c r="V458" s="1">
        <v>0</v>
      </c>
      <c r="W458">
        <v>0.22226753197701099</v>
      </c>
      <c r="X458">
        <v>0.47999141280916802</v>
      </c>
      <c r="Y458" s="1">
        <v>0</v>
      </c>
      <c r="Z458" s="1">
        <v>0</v>
      </c>
      <c r="AA458">
        <v>2.8130842276610503E-4</v>
      </c>
      <c r="AB458">
        <v>5.9762270566414404E-3</v>
      </c>
      <c r="AC458">
        <v>5.2410010790118504E-3</v>
      </c>
      <c r="AD458" s="1">
        <v>3.9996202760671603E-7</v>
      </c>
      <c r="AE458">
        <v>0.15752679241934001</v>
      </c>
      <c r="AF458" s="3">
        <v>6.0912475896416805E-4</v>
      </c>
      <c r="AG458">
        <v>1.6298771414143899E-6</v>
      </c>
      <c r="AH458">
        <v>8.06085519958385</v>
      </c>
      <c r="AI458">
        <v>0.137940817985542</v>
      </c>
      <c r="AJ458">
        <v>32.943875654289201</v>
      </c>
      <c r="AK458">
        <v>20</v>
      </c>
      <c r="AL458">
        <v>16875415587.049999</v>
      </c>
      <c r="AM458" s="7">
        <v>79580</v>
      </c>
      <c r="AO458" s="1">
        <f t="shared" si="55"/>
        <v>6.1314342607421239E-3</v>
      </c>
      <c r="AP458" s="5">
        <f t="shared" si="56"/>
        <v>7.1145994041662668</v>
      </c>
      <c r="AQ458" s="3">
        <f t="shared" si="57"/>
        <v>-7.7981007778536379E-4</v>
      </c>
      <c r="AR458" s="15">
        <f t="shared" si="58"/>
        <v>-0.1234562722441428</v>
      </c>
      <c r="AU458" s="15">
        <v>1</v>
      </c>
      <c r="AY458" s="15">
        <v>1</v>
      </c>
    </row>
    <row r="459" spans="1:51" x14ac:dyDescent="0.25">
      <c r="A459" t="s">
        <v>37</v>
      </c>
      <c r="B459">
        <v>6.48901910407759</v>
      </c>
      <c r="C459">
        <v>7.2650625418082303E-3</v>
      </c>
      <c r="D459">
        <v>8.3780193387126207</v>
      </c>
      <c r="E459">
        <v>-19.949794515182301</v>
      </c>
      <c r="F459" s="1">
        <v>0</v>
      </c>
      <c r="G459" s="1">
        <v>0</v>
      </c>
      <c r="H459">
        <v>3.5099721289493901</v>
      </c>
      <c r="I459">
        <v>-96.159206108087005</v>
      </c>
      <c r="J459">
        <v>-110.81689751080999</v>
      </c>
      <c r="K459">
        <v>-108.15376036834</v>
      </c>
      <c r="L459">
        <v>-77.155260694023298</v>
      </c>
      <c r="M459">
        <v>21</v>
      </c>
      <c r="N459">
        <v>95.137746890263898</v>
      </c>
      <c r="O459">
        <v>80.405784540726202</v>
      </c>
      <c r="P459">
        <v>210007.21731928899</v>
      </c>
      <c r="Q459">
        <v>262639.018693019</v>
      </c>
      <c r="R459">
        <v>84.378650748409598</v>
      </c>
      <c r="S459">
        <v>675.33424860547404</v>
      </c>
      <c r="T459">
        <v>0.72012260661543304</v>
      </c>
      <c r="U459">
        <v>0.30361755233021798</v>
      </c>
      <c r="V459" s="1">
        <v>0</v>
      </c>
      <c r="W459">
        <v>0.21563552942538</v>
      </c>
      <c r="X459">
        <v>0.48074691824440002</v>
      </c>
      <c r="Y459" s="1">
        <v>0</v>
      </c>
      <c r="Z459" s="1">
        <v>0</v>
      </c>
      <c r="AA459">
        <v>2.81943082310213E-4</v>
      </c>
      <c r="AB459">
        <v>6.4784720872756102E-3</v>
      </c>
      <c r="AC459">
        <v>5.1988650442624101E-3</v>
      </c>
      <c r="AD459" s="1">
        <v>6.9340331616463098E-7</v>
      </c>
      <c r="AE459">
        <v>0.177502820806475</v>
      </c>
      <c r="AF459" s="3">
        <v>6.8491523054957197E-4</v>
      </c>
      <c r="AG459">
        <v>1.7390580958505999E-6</v>
      </c>
      <c r="AH459">
        <v>7.9665205061286697</v>
      </c>
      <c r="AI459">
        <v>0.143569164210501</v>
      </c>
      <c r="AJ459">
        <v>36.675243666767102</v>
      </c>
      <c r="AK459">
        <v>21</v>
      </c>
      <c r="AL459">
        <v>19140057786.48</v>
      </c>
      <c r="AM459" s="7">
        <v>91140</v>
      </c>
      <c r="AO459" s="1">
        <f t="shared" si="55"/>
        <v>6.1657233571221952E-3</v>
      </c>
      <c r="AP459" s="5">
        <f t="shared" si="56"/>
        <v>7.1530473713440568</v>
      </c>
      <c r="AQ459" s="3">
        <f t="shared" si="57"/>
        <v>-5.9038077004271595E-4</v>
      </c>
      <c r="AR459" s="15">
        <f t="shared" si="58"/>
        <v>-9.2831520999936523E-2</v>
      </c>
      <c r="AU459" s="15">
        <v>1</v>
      </c>
      <c r="AY459" s="15">
        <v>1</v>
      </c>
    </row>
    <row r="460" spans="1:51" x14ac:dyDescent="0.25">
      <c r="A460" t="s">
        <v>37</v>
      </c>
      <c r="B460">
        <v>6.7498135452822901</v>
      </c>
      <c r="C460">
        <v>7.6561627098416501E-3</v>
      </c>
      <c r="D460">
        <v>8.8102293363087494</v>
      </c>
      <c r="E460">
        <v>-18.373698165281901</v>
      </c>
      <c r="F460" s="1">
        <v>0</v>
      </c>
      <c r="G460" s="1">
        <v>0</v>
      </c>
      <c r="H460">
        <v>3.5133874925549402</v>
      </c>
      <c r="I460">
        <v>-96.619026805132407</v>
      </c>
      <c r="J460">
        <v>-109.180067915546</v>
      </c>
      <c r="K460">
        <v>-109.53282561500301</v>
      </c>
      <c r="L460">
        <v>-77.309515322939106</v>
      </c>
      <c r="M460">
        <v>22</v>
      </c>
      <c r="N460">
        <v>95.135934088901493</v>
      </c>
      <c r="O460">
        <v>79.818698988002794</v>
      </c>
      <c r="P460">
        <v>206685.799054381</v>
      </c>
      <c r="Q460">
        <v>257139.481493575</v>
      </c>
      <c r="R460">
        <v>84.363986470143999</v>
      </c>
      <c r="S460">
        <v>675.02666547021397</v>
      </c>
      <c r="T460">
        <v>0.71941615575654005</v>
      </c>
      <c r="U460">
        <v>0.31130309875561701</v>
      </c>
      <c r="V460" s="1">
        <v>0</v>
      </c>
      <c r="W460">
        <v>0.21596009747454301</v>
      </c>
      <c r="X460">
        <v>0.47273680376983901</v>
      </c>
      <c r="Y460" s="1">
        <v>0</v>
      </c>
      <c r="Z460" s="1">
        <v>0</v>
      </c>
      <c r="AA460">
        <v>2.82570607698555E-4</v>
      </c>
      <c r="AB460">
        <v>6.8676386832777301E-3</v>
      </c>
      <c r="AC460">
        <v>5.8722783438568604E-3</v>
      </c>
      <c r="AD460">
        <v>1.1676932502203799E-6</v>
      </c>
      <c r="AE460">
        <v>0.220087528544294</v>
      </c>
      <c r="AF460" s="3">
        <v>8.4830123254295796E-4</v>
      </c>
      <c r="AG460">
        <v>1.2983689194755799E-6</v>
      </c>
      <c r="AH460">
        <v>7.9176935013441003</v>
      </c>
      <c r="AI460">
        <v>0.149947337860528</v>
      </c>
      <c r="AJ460">
        <v>41.437033634473302</v>
      </c>
      <c r="AK460">
        <v>22</v>
      </c>
      <c r="AL460">
        <v>21378545625.189999</v>
      </c>
      <c r="AM460" s="7">
        <v>103435</v>
      </c>
      <c r="AO460" s="1">
        <f t="shared" si="55"/>
        <v>7.0031501840983734E-3</v>
      </c>
      <c r="AP460" s="5">
        <f t="shared" si="56"/>
        <v>8.0875275303831771</v>
      </c>
      <c r="AQ460" s="3">
        <f t="shared" si="57"/>
        <v>-1.196397592926125E-3</v>
      </c>
      <c r="AR460" s="15">
        <f t="shared" si="58"/>
        <v>-0.16540456648529123</v>
      </c>
      <c r="AU460" s="15">
        <v>1</v>
      </c>
      <c r="AY460" s="15">
        <v>1</v>
      </c>
    </row>
    <row r="461" spans="1:51" x14ac:dyDescent="0.25">
      <c r="A461" t="s">
        <v>37</v>
      </c>
      <c r="B461">
        <v>8.5207483610831805</v>
      </c>
      <c r="C461">
        <v>8.0698274593447306E-3</v>
      </c>
      <c r="D461">
        <v>9.2653412849666701</v>
      </c>
      <c r="E461">
        <v>-17.228350621537501</v>
      </c>
      <c r="F461" s="1">
        <v>0</v>
      </c>
      <c r="G461" s="1">
        <v>0</v>
      </c>
      <c r="H461">
        <v>3.51672691754219</v>
      </c>
      <c r="I461">
        <v>-96.419808782945395</v>
      </c>
      <c r="J461">
        <v>-106.99130619352999</v>
      </c>
      <c r="K461">
        <v>-110.363652616023</v>
      </c>
      <c r="L461">
        <v>-77.410976842288207</v>
      </c>
      <c r="M461">
        <v>23</v>
      </c>
      <c r="N461">
        <v>95.130232528951794</v>
      </c>
      <c r="O461">
        <v>79.219305824529002</v>
      </c>
      <c r="P461">
        <v>209965.46282266101</v>
      </c>
      <c r="Q461">
        <v>257954.09988325299</v>
      </c>
      <c r="R461">
        <v>84.391166829676195</v>
      </c>
      <c r="S461">
        <v>675.16434495820897</v>
      </c>
      <c r="T461">
        <v>0.72082155657718705</v>
      </c>
      <c r="U461">
        <v>0.311355090255232</v>
      </c>
      <c r="V461" s="1">
        <v>0</v>
      </c>
      <c r="W461">
        <v>0.21205935353264499</v>
      </c>
      <c r="X461">
        <v>0.47658555621212101</v>
      </c>
      <c r="Y461" s="1">
        <v>0</v>
      </c>
      <c r="Z461" s="1">
        <v>0</v>
      </c>
      <c r="AA461">
        <v>2.8318557045359298E-4</v>
      </c>
      <c r="AB461">
        <v>7.2620826139111697E-3</v>
      </c>
      <c r="AC461">
        <v>5.8111689293242601E-3</v>
      </c>
      <c r="AD461">
        <v>1.7614108032052599E-6</v>
      </c>
      <c r="AE461">
        <v>0.28519965077739601</v>
      </c>
      <c r="AF461" s="3">
        <v>1.1043391008623E-3</v>
      </c>
      <c r="AG461">
        <v>1.83792961115602E-6</v>
      </c>
      <c r="AH461">
        <v>7.8786666474966998</v>
      </c>
      <c r="AI461">
        <v>0.15647293212337199</v>
      </c>
      <c r="AJ461">
        <v>50.154507021526399</v>
      </c>
      <c r="AK461">
        <v>23</v>
      </c>
      <c r="AL461">
        <v>21243045735.619999</v>
      </c>
      <c r="AM461" s="7">
        <v>101174</v>
      </c>
      <c r="AO461" s="1">
        <f t="shared" si="55"/>
        <v>7.198693600640153E-3</v>
      </c>
      <c r="AP461" s="5">
        <f t="shared" si="56"/>
        <v>8.3044880459620778</v>
      </c>
      <c r="AQ461" s="3">
        <f t="shared" si="57"/>
        <v>1.9533486002501661E-4</v>
      </c>
      <c r="AR461" s="15">
        <f t="shared" si="58"/>
        <v>2.6041378339542121E-2</v>
      </c>
      <c r="AU461" s="15">
        <v>1</v>
      </c>
      <c r="AY461" s="15">
        <v>1</v>
      </c>
    </row>
    <row r="462" spans="1:51" x14ac:dyDescent="0.25">
      <c r="A462" t="s">
        <v>37</v>
      </c>
      <c r="B462">
        <v>9.1023393563530899</v>
      </c>
      <c r="C462">
        <v>8.4763082738837595E-3</v>
      </c>
      <c r="D462">
        <v>9.7105204335071296</v>
      </c>
      <c r="E462">
        <v>-17.2849008128645</v>
      </c>
      <c r="F462" s="1">
        <v>0</v>
      </c>
      <c r="G462" s="1">
        <v>0</v>
      </c>
      <c r="H462">
        <v>3.5212838016460002</v>
      </c>
      <c r="I462">
        <v>-96.428113426277406</v>
      </c>
      <c r="J462">
        <v>-104.95319813993601</v>
      </c>
      <c r="K462">
        <v>-110.923765982055</v>
      </c>
      <c r="L462">
        <v>-77.109449008756897</v>
      </c>
      <c r="M462">
        <v>24</v>
      </c>
      <c r="N462">
        <v>95.156246607725194</v>
      </c>
      <c r="O462">
        <v>78.557962385120902</v>
      </c>
      <c r="P462">
        <v>206595.21864954801</v>
      </c>
      <c r="Q462">
        <v>252861.12990894401</v>
      </c>
      <c r="R462">
        <v>84.440396409062501</v>
      </c>
      <c r="S462">
        <v>674.24512381572504</v>
      </c>
      <c r="T462">
        <v>0.71765540212680701</v>
      </c>
      <c r="U462">
        <v>0.31745282054760998</v>
      </c>
      <c r="V462" s="1">
        <v>0</v>
      </c>
      <c r="W462">
        <v>0.210364627583707</v>
      </c>
      <c r="X462">
        <v>0.47218255186868102</v>
      </c>
      <c r="Y462" s="1">
        <v>0</v>
      </c>
      <c r="Z462" s="1">
        <v>0</v>
      </c>
      <c r="AA462">
        <v>2.83920609853713E-4</v>
      </c>
      <c r="AB462">
        <v>7.6456313595353398E-3</v>
      </c>
      <c r="AC462">
        <v>5.8110057481614999E-3</v>
      </c>
      <c r="AD462">
        <v>2.5297363431029301E-6</v>
      </c>
      <c r="AE462">
        <v>0.354229556213914</v>
      </c>
      <c r="AF462" s="3">
        <v>1.37317663875949E-3</v>
      </c>
      <c r="AG462">
        <v>2.1958914101667299E-6</v>
      </c>
      <c r="AH462">
        <v>7.9088708446758798</v>
      </c>
      <c r="AI462">
        <v>0.16445737967119101</v>
      </c>
      <c r="AJ462">
        <v>67.432594503165504</v>
      </c>
      <c r="AK462">
        <v>24</v>
      </c>
      <c r="AL462">
        <v>18489445688.259998</v>
      </c>
      <c r="AM462" s="7">
        <v>89496</v>
      </c>
      <c r="AO462" s="1">
        <f t="shared" si="55"/>
        <v>7.4681029967747026E-3</v>
      </c>
      <c r="AP462" s="5">
        <f t="shared" si="56"/>
        <v>8.6026358700201264</v>
      </c>
      <c r="AQ462" s="3">
        <f t="shared" si="57"/>
        <v>4.5334900861648039E-4</v>
      </c>
      <c r="AR462" s="15">
        <f t="shared" si="58"/>
        <v>5.8087253009791118E-2</v>
      </c>
      <c r="AU462" s="15">
        <v>1</v>
      </c>
      <c r="AY462" s="15">
        <v>1</v>
      </c>
    </row>
    <row r="463" spans="1:51" x14ac:dyDescent="0.25">
      <c r="A463" t="s">
        <v>37</v>
      </c>
      <c r="B463">
        <v>9.4082579642313799</v>
      </c>
      <c r="C463">
        <v>8.75259592936776E-3</v>
      </c>
      <c r="D463">
        <v>10.011967666255201</v>
      </c>
      <c r="E463">
        <v>-17.689948746613101</v>
      </c>
      <c r="F463" s="1">
        <v>0</v>
      </c>
      <c r="G463" s="1">
        <v>0</v>
      </c>
      <c r="H463">
        <v>3.5361025237546699</v>
      </c>
      <c r="I463">
        <v>-96.244972194048003</v>
      </c>
      <c r="J463">
        <v>-103.16046599636501</v>
      </c>
      <c r="K463">
        <v>-111.048770548566</v>
      </c>
      <c r="L463">
        <v>-76.738842267058502</v>
      </c>
      <c r="M463">
        <v>25</v>
      </c>
      <c r="N463">
        <v>95.182470874136698</v>
      </c>
      <c r="O463">
        <v>78.057611959446007</v>
      </c>
      <c r="P463">
        <v>204606.605632711</v>
      </c>
      <c r="Q463">
        <v>249488.31183029799</v>
      </c>
      <c r="R463">
        <v>84.4963701424048</v>
      </c>
      <c r="S463">
        <v>673.49827420516601</v>
      </c>
      <c r="T463">
        <v>0.71611894179651303</v>
      </c>
      <c r="U463">
        <v>0.31459477999646002</v>
      </c>
      <c r="V463" s="1">
        <v>0</v>
      </c>
      <c r="W463">
        <v>0.210023752259483</v>
      </c>
      <c r="X463">
        <v>0.47538146774405599</v>
      </c>
      <c r="Y463" s="1">
        <v>0</v>
      </c>
      <c r="Z463" s="1">
        <v>0</v>
      </c>
      <c r="AA463">
        <v>2.84540328858505E-4</v>
      </c>
      <c r="AB463">
        <v>7.8980567003604993E-3</v>
      </c>
      <c r="AC463">
        <v>6.1701118922969003E-3</v>
      </c>
      <c r="AD463">
        <v>3.43418342752167E-6</v>
      </c>
      <c r="AE463">
        <v>0.41472264916254897</v>
      </c>
      <c r="AF463">
        <v>1.61651256507548E-3</v>
      </c>
      <c r="AG463">
        <v>2.0074675732668699E-6</v>
      </c>
      <c r="AH463">
        <v>7.8402066274376603</v>
      </c>
      <c r="AI463">
        <v>0.170317085425956</v>
      </c>
      <c r="AJ463">
        <v>83.167673837667806</v>
      </c>
      <c r="AK463">
        <v>25</v>
      </c>
      <c r="AL463">
        <v>16350113856.110001</v>
      </c>
      <c r="AM463" s="7">
        <v>79910</v>
      </c>
      <c r="AO463" s="1">
        <f t="shared" si="55"/>
        <v>8.0711647862308847E-3</v>
      </c>
      <c r="AP463" s="5">
        <f t="shared" si="56"/>
        <v>9.2668092229593153</v>
      </c>
      <c r="AQ463" s="3">
        <f t="shared" si="57"/>
        <v>1.2895633536751799E-4</v>
      </c>
      <c r="AR463" s="15">
        <f t="shared" si="58"/>
        <v>1.5264017837079535E-2</v>
      </c>
      <c r="AU463" s="15">
        <v>1</v>
      </c>
      <c r="AY463" s="15">
        <v>1</v>
      </c>
    </row>
    <row r="464" spans="1:51" x14ac:dyDescent="0.25">
      <c r="A464" t="s">
        <v>37</v>
      </c>
      <c r="B464">
        <v>9.7405378482222194</v>
      </c>
      <c r="C464">
        <v>8.8332539557036092E-3</v>
      </c>
      <c r="D464">
        <v>10.0997965122103</v>
      </c>
      <c r="E464">
        <v>-18.332294479241199</v>
      </c>
      <c r="F464" s="1">
        <v>0</v>
      </c>
      <c r="G464" s="1">
        <v>0</v>
      </c>
      <c r="H464">
        <v>3.5592129882788299</v>
      </c>
      <c r="I464">
        <v>-96.2129368148385</v>
      </c>
      <c r="J464">
        <v>-101.25584809367599</v>
      </c>
      <c r="K464">
        <v>-111.35531955687</v>
      </c>
      <c r="L464">
        <v>-76.096338445891007</v>
      </c>
      <c r="M464">
        <v>26</v>
      </c>
      <c r="N464">
        <v>95.230425359910299</v>
      </c>
      <c r="O464">
        <v>77.496010326493902</v>
      </c>
      <c r="P464">
        <v>198392.00029191899</v>
      </c>
      <c r="Q464">
        <v>240196.79863125799</v>
      </c>
      <c r="R464">
        <v>84.538844018709497</v>
      </c>
      <c r="S464">
        <v>672.15886567675796</v>
      </c>
      <c r="T464">
        <v>0.70963431021615697</v>
      </c>
      <c r="U464">
        <v>0.31665239666178102</v>
      </c>
      <c r="V464" s="1">
        <v>0</v>
      </c>
      <c r="W464">
        <v>0.20825952164793199</v>
      </c>
      <c r="X464">
        <v>0.47508808169028599</v>
      </c>
      <c r="Y464" s="1">
        <v>0</v>
      </c>
      <c r="Z464" s="1">
        <v>0</v>
      </c>
      <c r="AA464">
        <v>2.85297176894743E-4</v>
      </c>
      <c r="AB464">
        <v>7.9705993106926505E-3</v>
      </c>
      <c r="AC464">
        <v>6.1033205234261503E-3</v>
      </c>
      <c r="AD464">
        <v>4.7867520785410403E-6</v>
      </c>
      <c r="AE464">
        <v>0.46510397830386002</v>
      </c>
      <c r="AF464">
        <v>1.8281128212761101E-3</v>
      </c>
      <c r="AG464">
        <v>2.1800727353152999E-6</v>
      </c>
      <c r="AH464">
        <v>7.8325848045028597</v>
      </c>
      <c r="AI464">
        <v>0.17752568532598101</v>
      </c>
      <c r="AJ464">
        <v>103.13931304339999</v>
      </c>
      <c r="AK464">
        <v>26</v>
      </c>
      <c r="AL464">
        <v>13483513907.84</v>
      </c>
      <c r="AM464" s="7">
        <v>67964</v>
      </c>
      <c r="AO464" s="1">
        <f t="shared" si="55"/>
        <v>8.2167305215970037E-3</v>
      </c>
      <c r="AP464" s="5">
        <f t="shared" si="56"/>
        <v>9.4264616675645119</v>
      </c>
      <c r="AQ464" s="3">
        <f t="shared" si="57"/>
        <v>2.8705189631660424E-4</v>
      </c>
      <c r="AR464" s="15">
        <f t="shared" si="58"/>
        <v>3.3318565516307297E-2</v>
      </c>
      <c r="AS464">
        <f>SUMPRODUCT(AL453:AL464,B453:B464)/SUM(AL453:AL464)</f>
        <v>7.3971165362658882</v>
      </c>
      <c r="AT464">
        <f>SUMPRODUCT(AP453:AP464,AL453:AL464)/SUM(AL453:AL464)</f>
        <v>7.5503895423733738</v>
      </c>
      <c r="AU464" s="15">
        <v>1</v>
      </c>
      <c r="AY464" s="15">
        <v>1</v>
      </c>
    </row>
    <row r="465" spans="1:51" x14ac:dyDescent="0.25">
      <c r="A465" t="s">
        <v>37</v>
      </c>
      <c r="B465">
        <v>9.8247453023315892</v>
      </c>
      <c r="C465">
        <v>8.8390570654473793E-3</v>
      </c>
      <c r="D465">
        <v>10.106112510396899</v>
      </c>
      <c r="E465">
        <v>-19.582196103630199</v>
      </c>
      <c r="F465" s="1">
        <v>0</v>
      </c>
      <c r="G465" s="1">
        <v>0</v>
      </c>
      <c r="H465">
        <v>3.5787721691797998</v>
      </c>
      <c r="I465">
        <v>-95.915562603314299</v>
      </c>
      <c r="J465">
        <v>-99.394516666172805</v>
      </c>
      <c r="K465">
        <v>-111.55691367699499</v>
      </c>
      <c r="L465">
        <v>-75.503555424155095</v>
      </c>
      <c r="M465">
        <v>27</v>
      </c>
      <c r="N465">
        <v>95.277865841311097</v>
      </c>
      <c r="O465">
        <v>76.9698860908765</v>
      </c>
      <c r="P465">
        <v>195528.65832857901</v>
      </c>
      <c r="Q465">
        <v>234979.39170598201</v>
      </c>
      <c r="R465">
        <v>84.538564801580193</v>
      </c>
      <c r="S465">
        <v>671.07529730005797</v>
      </c>
      <c r="T465">
        <v>0.70937166743700997</v>
      </c>
      <c r="U465">
        <v>0.31203297268642499</v>
      </c>
      <c r="V465" s="1">
        <v>0</v>
      </c>
      <c r="W465">
        <v>0.206381802005283</v>
      </c>
      <c r="X465">
        <v>0.48158522530829101</v>
      </c>
      <c r="Y465" s="1">
        <v>0</v>
      </c>
      <c r="Z465" s="1">
        <v>0</v>
      </c>
      <c r="AA465">
        <v>2.8613602843008997E-4</v>
      </c>
      <c r="AB465">
        <v>7.9602522629195396E-3</v>
      </c>
      <c r="AC465">
        <v>6.0315567452782302E-3</v>
      </c>
      <c r="AD465">
        <v>6.0855359699902399E-6</v>
      </c>
      <c r="AE465">
        <v>0.51223224571979997</v>
      </c>
      <c r="AF465">
        <v>2.0275160499421498E-3</v>
      </c>
      <c r="AG465">
        <v>2.9044403437439999E-6</v>
      </c>
      <c r="AH465">
        <v>7.8055933034014</v>
      </c>
      <c r="AI465">
        <v>0.18428527852930099</v>
      </c>
      <c r="AJ465">
        <v>125.306743816096</v>
      </c>
      <c r="AK465">
        <v>27</v>
      </c>
      <c r="AL465">
        <v>10967202445.65</v>
      </c>
      <c r="AM465" s="7">
        <v>56090</v>
      </c>
      <c r="AO465" s="1">
        <f t="shared" si="55"/>
        <v>8.3452088236504705E-3</v>
      </c>
      <c r="AP465" s="5">
        <f t="shared" si="56"/>
        <v>9.5671591044496971</v>
      </c>
      <c r="AQ465" s="3">
        <f t="shared" si="57"/>
        <v>2.3569117339012138E-4</v>
      </c>
      <c r="AR465" s="15">
        <f t="shared" si="58"/>
        <v>2.6924000643209656E-2</v>
      </c>
      <c r="AT465" s="15">
        <f>AS464/AT464-1</f>
        <v>-2.0300013032083397E-2</v>
      </c>
      <c r="AU465" s="15">
        <v>1</v>
      </c>
      <c r="AY465" s="15">
        <v>1</v>
      </c>
    </row>
    <row r="466" spans="1:51" x14ac:dyDescent="0.25">
      <c r="A466" t="s">
        <v>37</v>
      </c>
      <c r="B466">
        <v>9.9119669470016198</v>
      </c>
      <c r="C466">
        <v>8.7991584643358593E-3</v>
      </c>
      <c r="D466">
        <v>10.0626793880049</v>
      </c>
      <c r="E466">
        <v>-21.033529267080599</v>
      </c>
      <c r="F466" s="1">
        <v>0</v>
      </c>
      <c r="G466" s="1">
        <v>0</v>
      </c>
      <c r="H466">
        <v>3.6001884239300899</v>
      </c>
      <c r="I466">
        <v>-95.215128296230404</v>
      </c>
      <c r="J466">
        <v>-97.270233022977195</v>
      </c>
      <c r="K466">
        <v>-111.144734756524</v>
      </c>
      <c r="L466">
        <v>-74.584811201179207</v>
      </c>
      <c r="M466">
        <v>28</v>
      </c>
      <c r="N466">
        <v>95.321516841998104</v>
      </c>
      <c r="O466">
        <v>76.438011840206997</v>
      </c>
      <c r="P466">
        <v>193460.61185701401</v>
      </c>
      <c r="Q466">
        <v>231111.70622075399</v>
      </c>
      <c r="R466">
        <v>84.535556350212403</v>
      </c>
      <c r="S466">
        <v>669.01866695444096</v>
      </c>
      <c r="T466">
        <v>0.70676918033583602</v>
      </c>
      <c r="U466">
        <v>0.313537851877144</v>
      </c>
      <c r="V466" s="1">
        <v>0</v>
      </c>
      <c r="W466">
        <v>0.21186647527920599</v>
      </c>
      <c r="X466">
        <v>0.47459567284364801</v>
      </c>
      <c r="Y466" s="1">
        <v>0</v>
      </c>
      <c r="Z466" s="1">
        <v>0</v>
      </c>
      <c r="AA466">
        <v>2.86761000154035E-4</v>
      </c>
      <c r="AB466">
        <v>7.8878027176698794E-3</v>
      </c>
      <c r="AC466">
        <v>6.1955168790810197E-3</v>
      </c>
      <c r="AD466">
        <v>7.5404635908900702E-6</v>
      </c>
      <c r="AE466">
        <v>0.55957456240305303</v>
      </c>
      <c r="AF466">
        <v>2.2334962267473099E-3</v>
      </c>
      <c r="AG466">
        <v>2.5613603810560502E-6</v>
      </c>
      <c r="AH466">
        <v>7.7876395455726799</v>
      </c>
      <c r="AI466">
        <v>0.19127140016261099</v>
      </c>
      <c r="AJ466">
        <v>142.32833365248101</v>
      </c>
      <c r="AK466">
        <v>28</v>
      </c>
      <c r="AL466">
        <v>8813485094.3700008</v>
      </c>
      <c r="AM466" s="7">
        <v>45557</v>
      </c>
      <c r="AO466" s="1">
        <f t="shared" si="55"/>
        <v>8.7157741059823643E-3</v>
      </c>
      <c r="AP466" s="5">
        <f t="shared" si="56"/>
        <v>9.9718460923615915</v>
      </c>
      <c r="AQ466" s="3">
        <f t="shared" si="57"/>
        <v>-5.4926489306959814E-5</v>
      </c>
      <c r="AR466" s="15">
        <f t="shared" si="58"/>
        <v>-6.0048204520363191E-3</v>
      </c>
      <c r="AT466" t="s">
        <v>370</v>
      </c>
      <c r="AU466" s="15">
        <v>1</v>
      </c>
      <c r="AY466" s="15">
        <v>1</v>
      </c>
    </row>
    <row r="467" spans="1:51" x14ac:dyDescent="0.25">
      <c r="A467" t="s">
        <v>37</v>
      </c>
      <c r="B467">
        <v>8.8987499668602492</v>
      </c>
      <c r="C467">
        <v>8.75298850816561E-3</v>
      </c>
      <c r="D467">
        <v>10.0123953372859</v>
      </c>
      <c r="E467">
        <v>-22.035102516114499</v>
      </c>
      <c r="F467" s="1">
        <v>0</v>
      </c>
      <c r="G467" s="1">
        <v>0</v>
      </c>
      <c r="H467">
        <v>3.6229426968135101</v>
      </c>
      <c r="I467">
        <v>-93.597355941288995</v>
      </c>
      <c r="J467">
        <v>-94.755030041694795</v>
      </c>
      <c r="K467">
        <v>-110.29870816296599</v>
      </c>
      <c r="L467">
        <v>-73.028904689967504</v>
      </c>
      <c r="M467">
        <v>29</v>
      </c>
      <c r="N467">
        <v>95.335612046888301</v>
      </c>
      <c r="O467">
        <v>75.921205211478707</v>
      </c>
      <c r="P467">
        <v>194031.38623474899</v>
      </c>
      <c r="Q467">
        <v>233826.129545156</v>
      </c>
      <c r="R467">
        <v>84.562168118326795</v>
      </c>
      <c r="S467">
        <v>667.10890251059004</v>
      </c>
      <c r="T467">
        <v>0.712952700087915</v>
      </c>
      <c r="U467">
        <v>0.31247015323053601</v>
      </c>
      <c r="V467" s="1">
        <v>0</v>
      </c>
      <c r="W467">
        <v>0.22166659744777201</v>
      </c>
      <c r="X467">
        <v>0.46586324932168999</v>
      </c>
      <c r="Y467" s="1">
        <v>0</v>
      </c>
      <c r="Z467" s="1">
        <v>0</v>
      </c>
      <c r="AA467">
        <v>2.8767099882570001E-4</v>
      </c>
      <c r="AB467">
        <v>7.7820691498194997E-3</v>
      </c>
      <c r="AC467">
        <v>6.0706052491121699E-3</v>
      </c>
      <c r="AD467">
        <v>9.3838187291042896E-6</v>
      </c>
      <c r="AE467">
        <v>0.59358448654964602</v>
      </c>
      <c r="AF467">
        <v>2.39907263829848E-3</v>
      </c>
      <c r="AG467">
        <v>3.0337201292585398E-6</v>
      </c>
      <c r="AH467">
        <v>7.7483011994707498</v>
      </c>
      <c r="AI467">
        <v>0.19769481814551099</v>
      </c>
      <c r="AJ467">
        <v>162.409674037608</v>
      </c>
      <c r="AK467">
        <v>29</v>
      </c>
      <c r="AL467">
        <v>7665403944.5900002</v>
      </c>
      <c r="AM467" s="7">
        <v>39506</v>
      </c>
      <c r="AO467" s="1">
        <f t="shared" si="55"/>
        <v>8.7573488862363498E-3</v>
      </c>
      <c r="AP467" s="5">
        <f t="shared" si="56"/>
        <v>10.017145359999812</v>
      </c>
      <c r="AQ467" s="3">
        <f t="shared" si="57"/>
        <v>-1.0208756248463076E-3</v>
      </c>
      <c r="AR467" s="15">
        <f t="shared" si="58"/>
        <v>-0.11164811460214097</v>
      </c>
      <c r="AU467" s="15">
        <v>1</v>
      </c>
      <c r="AY467" s="15">
        <v>1</v>
      </c>
    </row>
    <row r="468" spans="1:51" x14ac:dyDescent="0.25">
      <c r="A468" t="s">
        <v>37</v>
      </c>
      <c r="B468">
        <v>9.5872230141849997</v>
      </c>
      <c r="C468">
        <v>8.8772105601467102E-3</v>
      </c>
      <c r="D468">
        <v>10.1476279467248</v>
      </c>
      <c r="E468">
        <v>-23.838318943827801</v>
      </c>
      <c r="F468" s="1">
        <v>0</v>
      </c>
      <c r="G468" s="1">
        <v>0</v>
      </c>
      <c r="H468">
        <v>3.6364632284451499</v>
      </c>
      <c r="I468">
        <v>-92.728064678606202</v>
      </c>
      <c r="J468">
        <v>-92.921376662688004</v>
      </c>
      <c r="K468">
        <v>-111.00497420827401</v>
      </c>
      <c r="L468">
        <v>-71.891900348617398</v>
      </c>
      <c r="M468">
        <v>30</v>
      </c>
      <c r="N468">
        <v>95.328399009415506</v>
      </c>
      <c r="O468">
        <v>75.297512290224304</v>
      </c>
      <c r="P468">
        <v>191537.52368565899</v>
      </c>
      <c r="Q468">
        <v>230402.38553957999</v>
      </c>
      <c r="R468">
        <v>84.5941758054894</v>
      </c>
      <c r="S468">
        <v>665.75245042709798</v>
      </c>
      <c r="T468">
        <v>0.71324651678697104</v>
      </c>
      <c r="U468">
        <v>0.30888511079054098</v>
      </c>
      <c r="V468" s="1">
        <v>0</v>
      </c>
      <c r="W468">
        <v>0.22396857935462999</v>
      </c>
      <c r="X468">
        <v>0.46714630985482702</v>
      </c>
      <c r="Y468" s="1">
        <v>0</v>
      </c>
      <c r="Z468" s="1">
        <v>0</v>
      </c>
      <c r="AA468">
        <v>2.8870165288666399E-4</v>
      </c>
      <c r="AB468">
        <v>7.8667859504054204E-3</v>
      </c>
      <c r="AC468">
        <v>6.1021525586609799E-3</v>
      </c>
      <c r="AD468">
        <v>1.15459982001924E-5</v>
      </c>
      <c r="AE468">
        <v>0.62761656535511701</v>
      </c>
      <c r="AF468">
        <v>2.55174671270371E-3</v>
      </c>
      <c r="AG468">
        <v>3.0865965141584198E-6</v>
      </c>
      <c r="AH468">
        <v>7.75745142428483</v>
      </c>
      <c r="AI468">
        <v>0.20542436026319499</v>
      </c>
      <c r="AJ468">
        <v>171.61056030467401</v>
      </c>
      <c r="AK468">
        <v>30</v>
      </c>
      <c r="AL468">
        <v>5912954893.6999998</v>
      </c>
      <c r="AM468" s="7">
        <v>30871</v>
      </c>
      <c r="AO468" s="1">
        <f t="shared" si="55"/>
        <v>8.9426009242513545E-3</v>
      </c>
      <c r="AP468" s="5">
        <f t="shared" si="56"/>
        <v>10.218739391207821</v>
      </c>
      <c r="AQ468" s="3">
        <f t="shared" si="57"/>
        <v>-5.7905575329407835E-4</v>
      </c>
      <c r="AR468" s="15">
        <f t="shared" si="58"/>
        <v>-6.1799831940735905E-2</v>
      </c>
      <c r="AU468" s="15">
        <v>1</v>
      </c>
      <c r="AY468" s="15">
        <v>1</v>
      </c>
    </row>
    <row r="469" spans="1:51" x14ac:dyDescent="0.25">
      <c r="A469" t="s">
        <v>37</v>
      </c>
      <c r="B469">
        <v>10.4534580559709</v>
      </c>
      <c r="C469">
        <v>8.9568044877819594E-3</v>
      </c>
      <c r="D469">
        <v>10.234178819763599</v>
      </c>
      <c r="E469">
        <v>-25.761044306066498</v>
      </c>
      <c r="F469" s="1">
        <v>0</v>
      </c>
      <c r="G469" s="1">
        <v>0</v>
      </c>
      <c r="H469">
        <v>3.65019740279488</v>
      </c>
      <c r="I469">
        <v>-91.508871630701094</v>
      </c>
      <c r="J469">
        <v>-91.199164740414702</v>
      </c>
      <c r="K469">
        <v>-111.017544654113</v>
      </c>
      <c r="L469">
        <v>-71.019379859892197</v>
      </c>
      <c r="M469">
        <v>31</v>
      </c>
      <c r="N469">
        <v>95.303102221310795</v>
      </c>
      <c r="O469">
        <v>74.780190359708499</v>
      </c>
      <c r="P469">
        <v>194754.15381178699</v>
      </c>
      <c r="Q469">
        <v>238205.97343643499</v>
      </c>
      <c r="R469">
        <v>84.590353424498304</v>
      </c>
      <c r="S469">
        <v>664.843023083557</v>
      </c>
      <c r="T469">
        <v>0.71067151493078895</v>
      </c>
      <c r="U469">
        <v>0.30942369901975397</v>
      </c>
      <c r="V469" s="1">
        <v>0</v>
      </c>
      <c r="W469">
        <v>0.23124140995385301</v>
      </c>
      <c r="X469">
        <v>0.45933489102639102</v>
      </c>
      <c r="Y469" s="1">
        <v>0</v>
      </c>
      <c r="Z469" s="1">
        <v>0</v>
      </c>
      <c r="AA469">
        <v>2.8952687454764998E-4</v>
      </c>
      <c r="AB469">
        <v>7.8971772547185102E-3</v>
      </c>
      <c r="AC469">
        <v>6.3580292052549401E-3</v>
      </c>
      <c r="AD469">
        <v>1.3648495538849801E-5</v>
      </c>
      <c r="AE469">
        <v>0.63771731801548803</v>
      </c>
      <c r="AF469">
        <v>2.61019185320043E-3</v>
      </c>
      <c r="AG469">
        <v>5.2109358007881301E-6</v>
      </c>
      <c r="AH469">
        <v>7.7028637556084396</v>
      </c>
      <c r="AI469">
        <v>0.21137247158450101</v>
      </c>
      <c r="AJ469">
        <v>165.549074103218</v>
      </c>
      <c r="AK469">
        <v>31</v>
      </c>
      <c r="AL469">
        <v>4956493214.5100002</v>
      </c>
      <c r="AM469" s="7">
        <v>25450</v>
      </c>
      <c r="AO469" s="1">
        <f t="shared" si="55"/>
        <v>9.2577479330030188E-3</v>
      </c>
      <c r="AP469" s="5">
        <f t="shared" si="56"/>
        <v>10.560736085560606</v>
      </c>
      <c r="AQ469" s="3">
        <f t="shared" si="57"/>
        <v>-9.8974513330934988E-5</v>
      </c>
      <c r="AR469" s="15">
        <f t="shared" si="58"/>
        <v>-1.0158196239406503E-2</v>
      </c>
      <c r="AU469" s="15">
        <v>1</v>
      </c>
      <c r="AY469" s="15">
        <v>1</v>
      </c>
    </row>
    <row r="470" spans="1:51" x14ac:dyDescent="0.25">
      <c r="A470" t="s">
        <v>37</v>
      </c>
      <c r="B470">
        <v>11.562099754674501</v>
      </c>
      <c r="C470">
        <v>9.0509264172942798E-3</v>
      </c>
      <c r="D470">
        <v>10.336428898499101</v>
      </c>
      <c r="E470">
        <v>-29.184594657130901</v>
      </c>
      <c r="F470" s="1">
        <v>0</v>
      </c>
      <c r="G470" s="1">
        <v>0</v>
      </c>
      <c r="H470">
        <v>3.6570512995570401</v>
      </c>
      <c r="I470">
        <v>-90.1453596459599</v>
      </c>
      <c r="J470">
        <v>-89.537408697126395</v>
      </c>
      <c r="K470">
        <v>-110.84273726695599</v>
      </c>
      <c r="L470">
        <v>-69.055908513019801</v>
      </c>
      <c r="M470">
        <v>32</v>
      </c>
      <c r="N470">
        <v>95.310905209562193</v>
      </c>
      <c r="O470">
        <v>74.007070884841795</v>
      </c>
      <c r="P470">
        <v>189232.69264312999</v>
      </c>
      <c r="Q470">
        <v>229983.52027052001</v>
      </c>
      <c r="R470">
        <v>84.679636800594295</v>
      </c>
      <c r="S470">
        <v>661.17919286119604</v>
      </c>
      <c r="T470">
        <v>0.69575575145246005</v>
      </c>
      <c r="U470">
        <v>0.30998642616295802</v>
      </c>
      <c r="V470" s="1">
        <v>0</v>
      </c>
      <c r="W470">
        <v>0.23557197215755701</v>
      </c>
      <c r="X470">
        <v>0.454441601679484</v>
      </c>
      <c r="Y470" s="1">
        <v>0</v>
      </c>
      <c r="Z470" s="1">
        <v>0</v>
      </c>
      <c r="AA470">
        <v>2.90500210131294E-4</v>
      </c>
      <c r="AB470">
        <v>7.9394631353608292E-3</v>
      </c>
      <c r="AC470">
        <v>6.3324307987197301E-3</v>
      </c>
      <c r="AD470">
        <v>1.3782605824901001E-5</v>
      </c>
      <c r="AE470">
        <v>0.65029939705251205</v>
      </c>
      <c r="AF470">
        <v>2.7005443535101101E-3</v>
      </c>
      <c r="AG470">
        <v>6.2215693491004297E-6</v>
      </c>
      <c r="AH470">
        <v>7.80765080538941</v>
      </c>
      <c r="AI470">
        <v>0.22205695932736499</v>
      </c>
      <c r="AJ470">
        <v>170.34107304298101</v>
      </c>
      <c r="AK470">
        <v>32</v>
      </c>
      <c r="AL470">
        <v>3457281294.5900002</v>
      </c>
      <c r="AM470" s="7">
        <v>18270</v>
      </c>
      <c r="AO470" s="1">
        <f t="shared" si="55"/>
        <v>9.3234753623611354E-3</v>
      </c>
      <c r="AP470" s="5">
        <f t="shared" si="56"/>
        <v>10.631912640893237</v>
      </c>
      <c r="AQ470" s="3">
        <f t="shared" si="57"/>
        <v>8.6341422472333354E-4</v>
      </c>
      <c r="AR470" s="15">
        <f t="shared" si="58"/>
        <v>8.7490101282765353E-2</v>
      </c>
      <c r="AU470" s="15">
        <v>1</v>
      </c>
      <c r="AY470" s="15">
        <v>1</v>
      </c>
    </row>
    <row r="471" spans="1:51" x14ac:dyDescent="0.25">
      <c r="A471" t="s">
        <v>37</v>
      </c>
      <c r="B471">
        <v>10.058611471221401</v>
      </c>
      <c r="C471">
        <v>9.2693229918748305E-3</v>
      </c>
      <c r="D471">
        <v>10.5732745421203</v>
      </c>
      <c r="E471">
        <v>-32.182679215469697</v>
      </c>
      <c r="F471" s="1">
        <v>0</v>
      </c>
      <c r="G471" s="1">
        <v>0</v>
      </c>
      <c r="H471">
        <v>3.6701906967128601</v>
      </c>
      <c r="I471">
        <v>-86.413237041416494</v>
      </c>
      <c r="J471">
        <v>-85.693431739030501</v>
      </c>
      <c r="K471">
        <v>-105.974645991674</v>
      </c>
      <c r="L471">
        <v>-66.802954972277902</v>
      </c>
      <c r="M471">
        <v>33</v>
      </c>
      <c r="N471">
        <v>95.317522999382106</v>
      </c>
      <c r="O471">
        <v>73.719210220894993</v>
      </c>
      <c r="P471">
        <v>203510.93482038099</v>
      </c>
      <c r="Q471">
        <v>250771.06267115401</v>
      </c>
      <c r="R471">
        <v>84.706388268454702</v>
      </c>
      <c r="S471">
        <v>658.59733822851695</v>
      </c>
      <c r="T471">
        <v>0.69787419595222999</v>
      </c>
      <c r="U471">
        <v>0.31246136302945399</v>
      </c>
      <c r="V471" s="1">
        <v>0</v>
      </c>
      <c r="W471">
        <v>0.25101188613507602</v>
      </c>
      <c r="X471">
        <v>0.43652675083546799</v>
      </c>
      <c r="Y471" s="1">
        <v>0</v>
      </c>
      <c r="Z471" s="1">
        <v>0</v>
      </c>
      <c r="AA471">
        <v>2.9128708680348898E-4</v>
      </c>
      <c r="AB471">
        <v>8.0198204660669702E-3</v>
      </c>
      <c r="AC471">
        <v>6.32396902212251E-3</v>
      </c>
      <c r="AD471">
        <v>1.6323165480123602E-5</v>
      </c>
      <c r="AE471">
        <v>0.65923227883908697</v>
      </c>
      <c r="AF471">
        <v>2.7916015338138099E-3</v>
      </c>
      <c r="AG471">
        <v>6.3922427960031503E-6</v>
      </c>
      <c r="AH471">
        <v>7.6517174136778001</v>
      </c>
      <c r="AI471">
        <v>0.22485745339478799</v>
      </c>
      <c r="AJ471">
        <v>176.07682254691801</v>
      </c>
      <c r="AK471">
        <v>33</v>
      </c>
      <c r="AL471">
        <v>2707916498.7199998</v>
      </c>
      <c r="AM471" s="7">
        <v>13306</v>
      </c>
      <c r="AO471" s="1">
        <f t="shared" si="55"/>
        <v>9.4068576427398087E-3</v>
      </c>
      <c r="AP471" s="5">
        <f t="shared" si="56"/>
        <v>10.722133004401002</v>
      </c>
      <c r="AQ471" s="3">
        <f t="shared" si="57"/>
        <v>-6.1143514967572192E-4</v>
      </c>
      <c r="AR471" s="15">
        <f t="shared" si="58"/>
        <v>-6.1883352212405152E-2</v>
      </c>
      <c r="AU471" s="15">
        <v>1</v>
      </c>
      <c r="AY471" s="15">
        <v>1</v>
      </c>
    </row>
    <row r="472" spans="1:51" x14ac:dyDescent="0.25">
      <c r="A472" t="s">
        <v>37</v>
      </c>
      <c r="B472">
        <v>10.7662845620605</v>
      </c>
      <c r="C472">
        <v>9.7083690268698897E-3</v>
      </c>
      <c r="D472">
        <v>11.047674641361001</v>
      </c>
      <c r="E472">
        <v>-35.195264465677397</v>
      </c>
      <c r="F472" s="1">
        <v>0</v>
      </c>
      <c r="G472" s="1">
        <v>0</v>
      </c>
      <c r="H472">
        <v>3.64521171895358</v>
      </c>
      <c r="I472">
        <v>-84.421086347297802</v>
      </c>
      <c r="J472">
        <v>-83.568297558496596</v>
      </c>
      <c r="K472">
        <v>-103.553674566935</v>
      </c>
      <c r="L472">
        <v>-64.419962594198907</v>
      </c>
      <c r="M472">
        <v>34</v>
      </c>
      <c r="N472">
        <v>95.370796607873402</v>
      </c>
      <c r="O472">
        <v>73.0185805237941</v>
      </c>
      <c r="P472">
        <v>199523.07250048799</v>
      </c>
      <c r="Q472">
        <v>246857.33513017499</v>
      </c>
      <c r="R472">
        <v>84.838154538600193</v>
      </c>
      <c r="S472">
        <v>655.07195932710795</v>
      </c>
      <c r="T472">
        <v>0.68847185240949504</v>
      </c>
      <c r="U472">
        <v>0.34490230753152301</v>
      </c>
      <c r="V472" s="1">
        <v>0</v>
      </c>
      <c r="W472">
        <v>0.25483065406543698</v>
      </c>
      <c r="X472">
        <v>0.40026703840303901</v>
      </c>
      <c r="Y472" s="1">
        <v>0</v>
      </c>
      <c r="Z472" s="1">
        <v>0</v>
      </c>
      <c r="AA472">
        <v>2.9256920451977201E-4</v>
      </c>
      <c r="AB472">
        <v>8.3792437893623496E-3</v>
      </c>
      <c r="AC472">
        <v>6.8097729382378897E-3</v>
      </c>
      <c r="AD472">
        <v>1.9554269698776901E-5</v>
      </c>
      <c r="AE472">
        <v>0.68196419227539695</v>
      </c>
      <c r="AF472">
        <v>2.9408184851424999E-3</v>
      </c>
      <c r="AG472">
        <v>6.7450878308613403E-6</v>
      </c>
      <c r="AH472">
        <v>7.7272263609698504</v>
      </c>
      <c r="AI472">
        <v>0.234845406162529</v>
      </c>
      <c r="AJ472">
        <v>151.188972335383</v>
      </c>
      <c r="AK472">
        <v>34</v>
      </c>
      <c r="AL472">
        <v>2041919123.97</v>
      </c>
      <c r="AM472" s="7">
        <v>10234</v>
      </c>
      <c r="AO472" s="1">
        <f t="shared" si="55"/>
        <v>1.0043160627900161E-2</v>
      </c>
      <c r="AP472" s="5">
        <f t="shared" si="56"/>
        <v>11.407873744342057</v>
      </c>
      <c r="AQ472" s="3">
        <f t="shared" si="57"/>
        <v>-5.9546965929262521E-4</v>
      </c>
      <c r="AR472" s="15">
        <f t="shared" si="58"/>
        <v>-5.6240908398882405E-2</v>
      </c>
      <c r="AU472" s="15">
        <v>1</v>
      </c>
      <c r="AY472" s="15">
        <v>1</v>
      </c>
    </row>
    <row r="473" spans="1:51" x14ac:dyDescent="0.25">
      <c r="A473" t="s">
        <v>37</v>
      </c>
      <c r="B473">
        <v>11.3221116089363</v>
      </c>
      <c r="C473">
        <v>9.8241267073999293E-3</v>
      </c>
      <c r="D473">
        <v>11.1723687876983</v>
      </c>
      <c r="E473">
        <v>-35.697476555663101</v>
      </c>
      <c r="F473" s="1">
        <v>0</v>
      </c>
      <c r="G473" s="1">
        <v>0</v>
      </c>
      <c r="H473">
        <v>3.6216241016483601</v>
      </c>
      <c r="I473">
        <v>-85.284271212919293</v>
      </c>
      <c r="J473">
        <v>-84.262453762779899</v>
      </c>
      <c r="K473">
        <v>-106.784211916789</v>
      </c>
      <c r="L473">
        <v>-65.133009627246594</v>
      </c>
      <c r="M473">
        <v>35</v>
      </c>
      <c r="N473">
        <v>95.343111769515502</v>
      </c>
      <c r="O473">
        <v>72.361365334871095</v>
      </c>
      <c r="P473">
        <v>198051.58869172199</v>
      </c>
      <c r="Q473">
        <v>243345.00525094999</v>
      </c>
      <c r="R473">
        <v>85.003830609461602</v>
      </c>
      <c r="S473">
        <v>655.90104014551298</v>
      </c>
      <c r="T473">
        <v>0.69691931699129595</v>
      </c>
      <c r="U473">
        <v>0.35061830264854299</v>
      </c>
      <c r="V473" s="1">
        <v>0</v>
      </c>
      <c r="W473">
        <v>0.247665530901302</v>
      </c>
      <c r="X473">
        <v>0.40171616645015401</v>
      </c>
      <c r="Y473" s="1">
        <v>0</v>
      </c>
      <c r="Z473" s="1">
        <v>0</v>
      </c>
      <c r="AA473">
        <v>2.9406155240688898E-4</v>
      </c>
      <c r="AB473">
        <v>8.4815000390730793E-3</v>
      </c>
      <c r="AC473">
        <v>6.9109559387770698E-3</v>
      </c>
      <c r="AD473">
        <v>2.0815319149454799E-5</v>
      </c>
      <c r="AE473">
        <v>0.70566336980935396</v>
      </c>
      <c r="AF473">
        <v>3.0245490800698801E-3</v>
      </c>
      <c r="AG473">
        <v>1.02332476566021E-5</v>
      </c>
      <c r="AH473">
        <v>7.7434569858022897</v>
      </c>
      <c r="AI473">
        <v>0.24307764396614601</v>
      </c>
      <c r="AJ473">
        <v>137.89869278856901</v>
      </c>
      <c r="AK473">
        <v>35</v>
      </c>
      <c r="AL473">
        <v>2081522197.1500001</v>
      </c>
      <c r="AM473" s="7">
        <v>10510</v>
      </c>
      <c r="AO473" s="1">
        <f t="shared" si="55"/>
        <v>1.0229566571253838E-2</v>
      </c>
      <c r="AP473" s="5">
        <f t="shared" si="56"/>
        <v>11.607846184164384</v>
      </c>
      <c r="AQ473" s="3">
        <f t="shared" si="57"/>
        <v>-2.6623166596072972E-4</v>
      </c>
      <c r="AR473" s="15">
        <f t="shared" si="58"/>
        <v>-2.4615641066805916E-2</v>
      </c>
      <c r="AU473" s="15">
        <v>1</v>
      </c>
      <c r="AY473" s="15">
        <v>1</v>
      </c>
    </row>
    <row r="474" spans="1:51" x14ac:dyDescent="0.25">
      <c r="A474" t="s">
        <v>37</v>
      </c>
      <c r="B474">
        <v>13.453985254644699</v>
      </c>
      <c r="C474">
        <v>9.9962772357633494E-3</v>
      </c>
      <c r="D474">
        <v>11.3575129857837</v>
      </c>
      <c r="E474">
        <v>-36.1702670860928</v>
      </c>
      <c r="F474" s="1">
        <v>0</v>
      </c>
      <c r="G474" s="1">
        <v>0</v>
      </c>
      <c r="H474">
        <v>3.5984524658265902</v>
      </c>
      <c r="I474">
        <v>-85.578268650647999</v>
      </c>
      <c r="J474">
        <v>-84.5889458620765</v>
      </c>
      <c r="K474">
        <v>-108.333872086716</v>
      </c>
      <c r="L474">
        <v>-65.265684454820601</v>
      </c>
      <c r="M474">
        <v>36</v>
      </c>
      <c r="N474">
        <v>95.384824693453993</v>
      </c>
      <c r="O474">
        <v>71.883568355183101</v>
      </c>
      <c r="P474">
        <v>196461.026046215</v>
      </c>
      <c r="Q474">
        <v>240738.532017016</v>
      </c>
      <c r="R474">
        <v>85.291693762149706</v>
      </c>
      <c r="S474">
        <v>656.570482984553</v>
      </c>
      <c r="T474">
        <v>0.69441210807378695</v>
      </c>
      <c r="U474">
        <v>0.33679491727275601</v>
      </c>
      <c r="V474" s="1">
        <v>0</v>
      </c>
      <c r="W474">
        <v>0.24148476701756399</v>
      </c>
      <c r="X474">
        <v>0.421720315709678</v>
      </c>
      <c r="Y474" s="1">
        <v>0</v>
      </c>
      <c r="Z474" s="1">
        <v>0</v>
      </c>
      <c r="AA474">
        <v>2.9588867865349197E-4</v>
      </c>
      <c r="AB474">
        <v>8.6568362646667792E-3</v>
      </c>
      <c r="AC474">
        <v>7.1074144763301102E-3</v>
      </c>
      <c r="AD474">
        <v>2.19775998873725E-5</v>
      </c>
      <c r="AE474">
        <v>0.72330410692573299</v>
      </c>
      <c r="AF474">
        <v>3.0939528922312E-3</v>
      </c>
      <c r="AG474">
        <v>8.95669652699346E-6</v>
      </c>
      <c r="AH474">
        <v>7.6945059538367104</v>
      </c>
      <c r="AI474">
        <v>0.24912632288754799</v>
      </c>
      <c r="AJ474">
        <v>123.512019830526</v>
      </c>
      <c r="AK474">
        <v>36</v>
      </c>
      <c r="AL474">
        <v>2159499598.3000002</v>
      </c>
      <c r="AM474" s="7">
        <v>10992</v>
      </c>
      <c r="AO474" s="1">
        <f t="shared" si="55"/>
        <v>1.0497256047214801E-2</v>
      </c>
      <c r="AP474" s="5">
        <f t="shared" si="56"/>
        <v>11.894294233189417</v>
      </c>
      <c r="AQ474" s="3">
        <f t="shared" si="57"/>
        <v>1.4717018477307629E-3</v>
      </c>
      <c r="AR474" s="15">
        <f t="shared" si="58"/>
        <v>0.131129345791966</v>
      </c>
      <c r="AU474" s="15">
        <v>1</v>
      </c>
      <c r="AY474" s="15">
        <v>1</v>
      </c>
    </row>
    <row r="475" spans="1:51" x14ac:dyDescent="0.25">
      <c r="A475" t="s">
        <v>37</v>
      </c>
      <c r="B475">
        <v>14.0881076186469</v>
      </c>
      <c r="C475">
        <v>1.0188833685038401E-2</v>
      </c>
      <c r="D475">
        <v>11.564184149174499</v>
      </c>
      <c r="E475">
        <v>-36.938352259464502</v>
      </c>
      <c r="F475" s="1">
        <v>0</v>
      </c>
      <c r="G475" s="1">
        <v>0</v>
      </c>
      <c r="H475">
        <v>3.5753548967347499</v>
      </c>
      <c r="I475">
        <v>-86.322997100493495</v>
      </c>
      <c r="J475">
        <v>-85.1716461363891</v>
      </c>
      <c r="K475">
        <v>-110.57986789386899</v>
      </c>
      <c r="L475">
        <v>-65.269857441407396</v>
      </c>
      <c r="M475">
        <v>37</v>
      </c>
      <c r="N475">
        <v>95.416954332867505</v>
      </c>
      <c r="O475">
        <v>71.289507503739003</v>
      </c>
      <c r="P475">
        <v>189560.24679757701</v>
      </c>
      <c r="Q475">
        <v>229810.26110064599</v>
      </c>
      <c r="R475">
        <v>85.846091284362899</v>
      </c>
      <c r="S475">
        <v>656.65715100893703</v>
      </c>
      <c r="T475">
        <v>0.68899155601251605</v>
      </c>
      <c r="U475">
        <v>0.32971506440781301</v>
      </c>
      <c r="V475" s="1">
        <v>0</v>
      </c>
      <c r="W475">
        <v>0.228000985148548</v>
      </c>
      <c r="X475">
        <v>0.442283950443637</v>
      </c>
      <c r="Y475" s="1">
        <v>0</v>
      </c>
      <c r="Z475" s="1">
        <v>0</v>
      </c>
      <c r="AA475">
        <v>2.9688404331521402E-4</v>
      </c>
      <c r="AB475">
        <v>8.8873367202557292E-3</v>
      </c>
      <c r="AC475">
        <v>7.3756182661181401E-3</v>
      </c>
      <c r="AD475">
        <v>2.63402597076597E-5</v>
      </c>
      <c r="AE475">
        <v>0.73224855147789902</v>
      </c>
      <c r="AF475">
        <v>3.1300925268486599E-3</v>
      </c>
      <c r="AG475">
        <v>9.1354255038383505E-6</v>
      </c>
      <c r="AH475">
        <v>7.71149573575165</v>
      </c>
      <c r="AI475">
        <v>0.25747340246225697</v>
      </c>
      <c r="AJ475">
        <v>104.860984260951</v>
      </c>
      <c r="AK475">
        <v>37</v>
      </c>
      <c r="AL475">
        <v>1940338686.22</v>
      </c>
      <c r="AM475" s="7">
        <v>10236</v>
      </c>
      <c r="AO475" s="1">
        <f t="shared" si="55"/>
        <v>1.0802594836282015E-2</v>
      </c>
      <c r="AP475" s="5">
        <f t="shared" si="56"/>
        <v>12.219990899807732</v>
      </c>
      <c r="AQ475" s="3">
        <f t="shared" si="57"/>
        <v>1.7716735305140785E-3</v>
      </c>
      <c r="AR475" s="15">
        <f t="shared" si="58"/>
        <v>0.15287382242392344</v>
      </c>
      <c r="AS475">
        <f>SUMPRODUCT(AL464:AL475,B464:B475)/SUM(AL464:AL475)</f>
        <v>10.157675206170557</v>
      </c>
      <c r="AT475">
        <f>SUMPRODUCT(AP464:AP475,AL464:AL475)/SUM(AL464:AL475)</f>
        <v>10.154645085087822</v>
      </c>
      <c r="AU475" s="15">
        <v>1</v>
      </c>
      <c r="AY475" s="15">
        <v>1</v>
      </c>
    </row>
    <row r="476" spans="1:51" x14ac:dyDescent="0.25">
      <c r="A476" t="s">
        <v>37</v>
      </c>
      <c r="B476">
        <v>14.4562398404658</v>
      </c>
      <c r="C476">
        <v>1.03294592127202E-2</v>
      </c>
      <c r="D476">
        <v>11.714838583290399</v>
      </c>
      <c r="E476">
        <v>-38.726279779155803</v>
      </c>
      <c r="F476" s="1">
        <v>0</v>
      </c>
      <c r="G476" s="1">
        <v>0</v>
      </c>
      <c r="H476">
        <v>3.5613769875708798</v>
      </c>
      <c r="I476">
        <v>-86.113715912537899</v>
      </c>
      <c r="J476">
        <v>-84.7601692741259</v>
      </c>
      <c r="K476">
        <v>-112.155860672835</v>
      </c>
      <c r="L476">
        <v>-65.000544682424504</v>
      </c>
      <c r="M476">
        <v>38</v>
      </c>
      <c r="N476">
        <v>95.403277063626405</v>
      </c>
      <c r="O476">
        <v>70.721726265575796</v>
      </c>
      <c r="P476">
        <v>189027.257628911</v>
      </c>
      <c r="Q476">
        <v>229816.091214652</v>
      </c>
      <c r="R476">
        <v>86.819702363055598</v>
      </c>
      <c r="S476">
        <v>656.97667778477796</v>
      </c>
      <c r="T476">
        <v>0.68318089269390803</v>
      </c>
      <c r="U476">
        <v>0.33307357171956098</v>
      </c>
      <c r="V476" s="1">
        <v>0</v>
      </c>
      <c r="W476">
        <v>0.22834848677193501</v>
      </c>
      <c r="X476">
        <v>0.43857794150850199</v>
      </c>
      <c r="Y476" s="1">
        <v>0</v>
      </c>
      <c r="Z476" s="1">
        <v>0</v>
      </c>
      <c r="AA476">
        <v>2.99533125834495E-4</v>
      </c>
      <c r="AB476">
        <v>9.0180859302923001E-3</v>
      </c>
      <c r="AC476">
        <v>7.3937766738263197E-3</v>
      </c>
      <c r="AD476">
        <v>3.1254020674900901E-5</v>
      </c>
      <c r="AE476">
        <v>0.74216899842695405</v>
      </c>
      <c r="AF476">
        <v>3.1842406776118898E-3</v>
      </c>
      <c r="AG476">
        <v>6.2014402997089304E-6</v>
      </c>
      <c r="AH476">
        <v>7.69756817373188</v>
      </c>
      <c r="AI476">
        <v>0.264779394406785</v>
      </c>
      <c r="AJ476">
        <v>103.91695991381199</v>
      </c>
      <c r="AK476">
        <v>38</v>
      </c>
      <c r="AL476">
        <v>1715611390.24</v>
      </c>
      <c r="AM476" s="7">
        <v>9076</v>
      </c>
      <c r="AO476" s="1">
        <f t="shared" si="55"/>
        <v>1.0877550477272704E-2</v>
      </c>
      <c r="AP476" s="5">
        <f t="shared" si="56"/>
        <v>12.299775162103776</v>
      </c>
      <c r="AQ476" s="3">
        <f t="shared" si="57"/>
        <v>2.0500053134624198E-3</v>
      </c>
      <c r="AR476" s="15">
        <f t="shared" si="58"/>
        <v>0.17532553643795046</v>
      </c>
      <c r="AT476" s="15">
        <f>AS475/AT475-1</f>
        <v>2.9839753702320948E-4</v>
      </c>
      <c r="AU476" s="15">
        <v>1</v>
      </c>
      <c r="AY476" s="15">
        <v>1</v>
      </c>
    </row>
    <row r="477" spans="1:51" x14ac:dyDescent="0.25">
      <c r="A477" t="s">
        <v>37</v>
      </c>
      <c r="B477">
        <v>12.8579219866778</v>
      </c>
      <c r="C477">
        <v>1.02654001062846E-2</v>
      </c>
      <c r="D477">
        <v>11.6462402110418</v>
      </c>
      <c r="E477">
        <v>-39.985968478222397</v>
      </c>
      <c r="F477" s="1">
        <v>0</v>
      </c>
      <c r="G477" s="1">
        <v>0</v>
      </c>
      <c r="H477">
        <v>3.5430519889251499</v>
      </c>
      <c r="I477">
        <v>-85.843293993914799</v>
      </c>
      <c r="J477">
        <v>-84.322439324532198</v>
      </c>
      <c r="K477">
        <v>-113.82714383203199</v>
      </c>
      <c r="L477">
        <v>-64.761862861832398</v>
      </c>
      <c r="M477">
        <v>39</v>
      </c>
      <c r="N477">
        <v>95.388475556636294</v>
      </c>
      <c r="O477">
        <v>70.296823463939702</v>
      </c>
      <c r="P477">
        <v>189305.74535494499</v>
      </c>
      <c r="Q477">
        <v>230085.90056959001</v>
      </c>
      <c r="R477">
        <v>87.251883425129407</v>
      </c>
      <c r="S477">
        <v>658.03344747780397</v>
      </c>
      <c r="T477">
        <v>0.68550851775291</v>
      </c>
      <c r="U477">
        <v>0.33328806553986101</v>
      </c>
      <c r="V477" s="1">
        <v>0</v>
      </c>
      <c r="W477">
        <v>0.233794713235671</v>
      </c>
      <c r="X477">
        <v>0.43291722122446702</v>
      </c>
      <c r="Y477" s="1">
        <v>0</v>
      </c>
      <c r="Z477" s="1">
        <v>0</v>
      </c>
      <c r="AA477">
        <v>3.0118707648726001E-4</v>
      </c>
      <c r="AB477">
        <v>8.9493356173135693E-3</v>
      </c>
      <c r="AC477">
        <v>7.2276232325844004E-3</v>
      </c>
      <c r="AD477">
        <v>3.6873704534551898E-5</v>
      </c>
      <c r="AE477">
        <v>0.741734716875047</v>
      </c>
      <c r="AF477">
        <v>3.1882423097525201E-3</v>
      </c>
      <c r="AG477">
        <v>7.0439564167706798E-6</v>
      </c>
      <c r="AH477">
        <v>7.6177814682866796</v>
      </c>
      <c r="AI477">
        <v>0.269579569085445</v>
      </c>
      <c r="AJ477">
        <v>92.3369732521072</v>
      </c>
      <c r="AK477">
        <v>39</v>
      </c>
      <c r="AL477">
        <v>1600012159.74</v>
      </c>
      <c r="AM477" s="7">
        <v>8452</v>
      </c>
      <c r="AO477" s="1">
        <f t="shared" si="55"/>
        <v>1.0717052618824181E-2</v>
      </c>
      <c r="AP477" s="5">
        <f t="shared" si="56"/>
        <v>12.12885678643798</v>
      </c>
      <c r="AQ477" s="3">
        <f t="shared" si="57"/>
        <v>6.8662014160712423E-4</v>
      </c>
      <c r="AR477" s="15">
        <f t="shared" si="58"/>
        <v>6.0109968571401717E-2</v>
      </c>
      <c r="AU477" s="15">
        <v>1</v>
      </c>
      <c r="AY477" s="15">
        <v>1</v>
      </c>
    </row>
    <row r="478" spans="1:51" x14ac:dyDescent="0.25">
      <c r="A478" t="s">
        <v>37</v>
      </c>
      <c r="B478">
        <v>10.581374479736199</v>
      </c>
      <c r="C478">
        <v>1.0119830201143499E-2</v>
      </c>
      <c r="D478">
        <v>11.490173429277201</v>
      </c>
      <c r="E478">
        <v>-39.488261915887001</v>
      </c>
      <c r="F478" s="1">
        <v>0</v>
      </c>
      <c r="G478" s="1">
        <v>0</v>
      </c>
      <c r="H478">
        <v>3.52446886859813</v>
      </c>
      <c r="I478">
        <v>-86.650515081187194</v>
      </c>
      <c r="J478">
        <v>-84.891944480145597</v>
      </c>
      <c r="K478">
        <v>-118.546976666044</v>
      </c>
      <c r="L478">
        <v>-65.196746094165505</v>
      </c>
      <c r="M478">
        <v>40</v>
      </c>
      <c r="N478">
        <v>95.378993050059194</v>
      </c>
      <c r="O478">
        <v>69.648338773011105</v>
      </c>
      <c r="P478">
        <v>186020.09545266701</v>
      </c>
      <c r="Q478">
        <v>223580.43648155799</v>
      </c>
      <c r="R478">
        <v>87.426225177461106</v>
      </c>
      <c r="S478">
        <v>660.33556564410003</v>
      </c>
      <c r="T478">
        <v>0.68043650467125505</v>
      </c>
      <c r="U478">
        <v>0.32528253379254302</v>
      </c>
      <c r="V478" s="1">
        <v>0</v>
      </c>
      <c r="W478">
        <v>0.23387629148866201</v>
      </c>
      <c r="X478">
        <v>0.44084117471879403</v>
      </c>
      <c r="Y478" s="1">
        <v>0</v>
      </c>
      <c r="Z478" s="1">
        <v>0</v>
      </c>
      <c r="AA478">
        <v>3.0368470559446797E-4</v>
      </c>
      <c r="AB478">
        <v>8.8289699331700403E-3</v>
      </c>
      <c r="AC478">
        <v>7.0307474447056503E-3</v>
      </c>
      <c r="AD478">
        <v>4.2043780388690298E-5</v>
      </c>
      <c r="AE478">
        <v>0.75769072216646904</v>
      </c>
      <c r="AF478">
        <v>3.24613829925128E-3</v>
      </c>
      <c r="AG478">
        <v>6.7438500624264E-6</v>
      </c>
      <c r="AH478">
        <v>7.6446207084767996</v>
      </c>
      <c r="AI478">
        <v>0.27848030826511</v>
      </c>
      <c r="AJ478">
        <v>85.884566048694296</v>
      </c>
      <c r="AK478">
        <v>40</v>
      </c>
      <c r="AL478">
        <v>1530759365.48</v>
      </c>
      <c r="AM478" s="7">
        <v>8229</v>
      </c>
      <c r="AO478" s="1">
        <f t="shared" si="55"/>
        <v>1.0580570449551397E-2</v>
      </c>
      <c r="AP478" s="5">
        <f t="shared" si="56"/>
        <v>11.983273178390363</v>
      </c>
      <c r="AQ478" s="3">
        <f t="shared" si="57"/>
        <v>-1.3037690912626083E-3</v>
      </c>
      <c r="AR478" s="15">
        <f t="shared" si="58"/>
        <v>-0.11698796128442024</v>
      </c>
      <c r="AU478" s="15">
        <v>1</v>
      </c>
      <c r="AY478" s="15">
        <v>1</v>
      </c>
    </row>
    <row r="479" spans="1:51" x14ac:dyDescent="0.25">
      <c r="A479" t="s">
        <v>37</v>
      </c>
      <c r="B479">
        <v>10.7193670295181</v>
      </c>
      <c r="C479">
        <v>9.7573135234525505E-3</v>
      </c>
      <c r="D479">
        <v>11.1004172075298</v>
      </c>
      <c r="E479">
        <v>-38.787196908891303</v>
      </c>
      <c r="F479" s="1">
        <v>0</v>
      </c>
      <c r="G479" s="1">
        <v>0</v>
      </c>
      <c r="H479">
        <v>3.5117995516812002</v>
      </c>
      <c r="I479">
        <v>-87.421324570410405</v>
      </c>
      <c r="J479">
        <v>-85.454197443762993</v>
      </c>
      <c r="K479">
        <v>-125.614617383149</v>
      </c>
      <c r="L479">
        <v>-65.8215552367827</v>
      </c>
      <c r="M479">
        <v>41</v>
      </c>
      <c r="N479">
        <v>95.3256409960171</v>
      </c>
      <c r="O479">
        <v>68.709746829560103</v>
      </c>
      <c r="P479">
        <v>184755.48839744399</v>
      </c>
      <c r="Q479">
        <v>216859.04036798899</v>
      </c>
      <c r="R479">
        <v>87.556027020148406</v>
      </c>
      <c r="S479">
        <v>665.30669219924096</v>
      </c>
      <c r="T479">
        <v>0.68097378452466895</v>
      </c>
      <c r="U479">
        <v>0.30798451631629797</v>
      </c>
      <c r="V479" s="1">
        <v>0</v>
      </c>
      <c r="W479">
        <v>0.23031696752257</v>
      </c>
      <c r="X479">
        <v>0.46169851616113</v>
      </c>
      <c r="Y479" s="1">
        <v>0</v>
      </c>
      <c r="Z479" s="1">
        <v>0</v>
      </c>
      <c r="AA479">
        <v>3.06725530941948E-4</v>
      </c>
      <c r="AB479">
        <v>8.52929129644351E-3</v>
      </c>
      <c r="AC479">
        <v>6.6674336319738998E-3</v>
      </c>
      <c r="AD479">
        <v>4.4483345744583497E-5</v>
      </c>
      <c r="AE479">
        <v>0.77536976729583895</v>
      </c>
      <c r="AF479">
        <v>3.3107904050885301E-3</v>
      </c>
      <c r="AG479">
        <v>5.8758643483424899E-6</v>
      </c>
      <c r="AH479">
        <v>7.78392359958975</v>
      </c>
      <c r="AI479">
        <v>0.29208637183290198</v>
      </c>
      <c r="AJ479">
        <v>96.419234198507894</v>
      </c>
      <c r="AK479">
        <v>41</v>
      </c>
      <c r="AL479">
        <v>1359246128.1400001</v>
      </c>
      <c r="AM479" s="7">
        <v>7357</v>
      </c>
      <c r="AO479" s="1">
        <f t="shared" si="55"/>
        <v>1.0284949568004378E-2</v>
      </c>
      <c r="AP479" s="5">
        <f t="shared" si="56"/>
        <v>11.667180137502664</v>
      </c>
      <c r="AQ479" s="3">
        <f t="shared" si="57"/>
        <v>-8.80649405762126E-4</v>
      </c>
      <c r="AR479" s="15">
        <f t="shared" si="58"/>
        <v>-8.1237548131955162E-2</v>
      </c>
      <c r="AU479" s="15">
        <v>1</v>
      </c>
      <c r="AY479" s="15">
        <v>1</v>
      </c>
    </row>
    <row r="480" spans="1:51" x14ac:dyDescent="0.25">
      <c r="A480" t="s">
        <v>37</v>
      </c>
      <c r="B480">
        <v>10.3462827813769</v>
      </c>
      <c r="C480">
        <v>9.3315961238096806E-3</v>
      </c>
      <c r="D480">
        <v>10.640703048440701</v>
      </c>
      <c r="E480">
        <v>-37.254294444924398</v>
      </c>
      <c r="F480" s="1">
        <v>0</v>
      </c>
      <c r="G480" s="1">
        <v>0</v>
      </c>
      <c r="H480">
        <v>3.5049025028623002</v>
      </c>
      <c r="I480">
        <v>-89.211219043187</v>
      </c>
      <c r="J480">
        <v>-86.939160406200003</v>
      </c>
      <c r="K480">
        <v>-132.38017703161199</v>
      </c>
      <c r="L480">
        <v>-67.113578402319106</v>
      </c>
      <c r="M480">
        <v>42</v>
      </c>
      <c r="N480">
        <v>95.253175705880395</v>
      </c>
      <c r="O480">
        <v>67.948992781075205</v>
      </c>
      <c r="P480">
        <v>180614.14425626799</v>
      </c>
      <c r="Q480">
        <v>209510.49684183099</v>
      </c>
      <c r="R480">
        <v>87.299755794985501</v>
      </c>
      <c r="S480">
        <v>668.98674508472698</v>
      </c>
      <c r="T480">
        <v>0.68382826287522203</v>
      </c>
      <c r="U480">
        <v>0.30556876139449901</v>
      </c>
      <c r="V480" s="1">
        <v>0</v>
      </c>
      <c r="W480">
        <v>0.23173943320387699</v>
      </c>
      <c r="X480">
        <v>0.46269180540162302</v>
      </c>
      <c r="Y480" s="1">
        <v>0</v>
      </c>
      <c r="Z480" s="1">
        <v>0</v>
      </c>
      <c r="AA480">
        <v>3.1083490946515701E-4</v>
      </c>
      <c r="AB480">
        <v>8.1843341887336708E-3</v>
      </c>
      <c r="AC480">
        <v>6.2891469102287403E-3</v>
      </c>
      <c r="AD480">
        <v>4.6565363927280698E-5</v>
      </c>
      <c r="AE480">
        <v>0.78292804728604304</v>
      </c>
      <c r="AF480">
        <v>3.31674115551668E-3</v>
      </c>
      <c r="AG480">
        <v>4.2691359217834399E-6</v>
      </c>
      <c r="AH480">
        <v>7.8322400203860996</v>
      </c>
      <c r="AI480">
        <v>0.30225790398508801</v>
      </c>
      <c r="AJ480">
        <v>101.81168022563401</v>
      </c>
      <c r="AK480">
        <v>42</v>
      </c>
      <c r="AL480">
        <v>1174172551.8099999</v>
      </c>
      <c r="AM480" s="7">
        <v>6501</v>
      </c>
      <c r="AO480" s="1">
        <f t="shared" si="55"/>
        <v>9.9167229752105783E-3</v>
      </c>
      <c r="AP480" s="5">
        <f t="shared" si="56"/>
        <v>11.271998094737112</v>
      </c>
      <c r="AQ480" s="3">
        <f t="shared" si="57"/>
        <v>-8.56720791068976E-4</v>
      </c>
      <c r="AR480" s="15">
        <f t="shared" si="58"/>
        <v>-8.2125219111989445E-2</v>
      </c>
      <c r="AU480" s="15">
        <v>1</v>
      </c>
      <c r="AY480" s="15">
        <v>1</v>
      </c>
    </row>
    <row r="481" spans="1:51" x14ac:dyDescent="0.25">
      <c r="A481" t="s">
        <v>37</v>
      </c>
      <c r="B481">
        <v>9.9402769570618599</v>
      </c>
      <c r="C481">
        <v>9.4626011125090604E-3</v>
      </c>
      <c r="D481">
        <v>10.782401357304201</v>
      </c>
      <c r="E481">
        <v>-37.064818057653099</v>
      </c>
      <c r="F481" s="1">
        <v>0</v>
      </c>
      <c r="G481" s="1">
        <v>0</v>
      </c>
      <c r="H481">
        <v>3.5202708942681502</v>
      </c>
      <c r="I481">
        <v>-88.058337124997095</v>
      </c>
      <c r="J481">
        <v>-85.869607998586005</v>
      </c>
      <c r="K481">
        <v>-132.08516835234099</v>
      </c>
      <c r="L481">
        <v>-66.351826823218303</v>
      </c>
      <c r="M481">
        <v>43</v>
      </c>
      <c r="N481">
        <v>95.289193994780504</v>
      </c>
      <c r="O481">
        <v>67.793958891927801</v>
      </c>
      <c r="P481">
        <v>183855.06637073099</v>
      </c>
      <c r="Q481">
        <v>219135.05870553601</v>
      </c>
      <c r="R481">
        <v>88.166793057641797</v>
      </c>
      <c r="S481">
        <v>669.053279306587</v>
      </c>
      <c r="T481">
        <v>0.69664980170568602</v>
      </c>
      <c r="U481">
        <v>0.30555993812598797</v>
      </c>
      <c r="V481" s="1">
        <v>0</v>
      </c>
      <c r="W481">
        <v>0.239724984577636</v>
      </c>
      <c r="X481">
        <v>0.454715077296375</v>
      </c>
      <c r="Y481" s="1">
        <v>0</v>
      </c>
      <c r="Z481" s="1">
        <v>0</v>
      </c>
      <c r="AA481">
        <v>3.1201308452383399E-4</v>
      </c>
      <c r="AB481">
        <v>8.2686260004565092E-3</v>
      </c>
      <c r="AC481">
        <v>6.2304719124721096E-3</v>
      </c>
      <c r="AD481">
        <v>4.5930296308047897E-5</v>
      </c>
      <c r="AE481">
        <v>0.794429157202167</v>
      </c>
      <c r="AF481">
        <v>2.3677052677456701E-3</v>
      </c>
      <c r="AG481">
        <v>2.53285886752501E-6</v>
      </c>
      <c r="AH481">
        <v>7.6782054840805296</v>
      </c>
      <c r="AI481">
        <v>0.303753162337149</v>
      </c>
      <c r="AJ481">
        <v>110.76537627118</v>
      </c>
      <c r="AK481">
        <v>43</v>
      </c>
      <c r="AL481">
        <v>942257215.14999998</v>
      </c>
      <c r="AM481" s="7">
        <v>5125</v>
      </c>
      <c r="AO481" s="1">
        <f t="shared" si="55"/>
        <v>8.9101902647416142E-3</v>
      </c>
      <c r="AP481" s="5">
        <f t="shared" si="56"/>
        <v>10.183499535462682</v>
      </c>
      <c r="AQ481" s="3">
        <f t="shared" si="57"/>
        <v>-2.2337835567089008E-4</v>
      </c>
      <c r="AR481" s="15">
        <f t="shared" si="58"/>
        <v>-2.3883987773930859E-2</v>
      </c>
      <c r="AU481" s="15">
        <v>1</v>
      </c>
      <c r="AY481" s="15">
        <v>1</v>
      </c>
    </row>
    <row r="482" spans="1:51" x14ac:dyDescent="0.25">
      <c r="A482" t="s">
        <v>37</v>
      </c>
      <c r="B482">
        <v>10.303378384547599</v>
      </c>
      <c r="C482">
        <v>9.33908105463125E-3</v>
      </c>
      <c r="D482">
        <v>10.648804492194801</v>
      </c>
      <c r="E482">
        <v>-38.895169970536799</v>
      </c>
      <c r="F482" s="1">
        <v>0</v>
      </c>
      <c r="G482" s="1">
        <v>0</v>
      </c>
      <c r="H482">
        <v>3.4994461200399201</v>
      </c>
      <c r="I482">
        <v>-90.487407649166897</v>
      </c>
      <c r="J482">
        <v>-88.192457208299601</v>
      </c>
      <c r="K482">
        <v>-138.10876382747699</v>
      </c>
      <c r="L482">
        <v>-68.053212562871195</v>
      </c>
      <c r="M482">
        <v>44</v>
      </c>
      <c r="N482">
        <v>95.137965079049707</v>
      </c>
      <c r="O482">
        <v>67.226437950557298</v>
      </c>
      <c r="P482">
        <v>177846.35859481501</v>
      </c>
      <c r="Q482">
        <v>211460.483553745</v>
      </c>
      <c r="R482">
        <v>90.9830409279175</v>
      </c>
      <c r="S482">
        <v>672.29229859991904</v>
      </c>
      <c r="T482">
        <v>0.68557755161274803</v>
      </c>
      <c r="U482">
        <v>0.296445384867983</v>
      </c>
      <c r="V482" s="1">
        <v>0</v>
      </c>
      <c r="W482">
        <v>0.228243035767137</v>
      </c>
      <c r="X482">
        <v>0.475311579364879</v>
      </c>
      <c r="Y482" s="1">
        <v>0</v>
      </c>
      <c r="Z482" s="1">
        <v>0</v>
      </c>
      <c r="AA482">
        <v>3.1646773402440399E-4</v>
      </c>
      <c r="AB482">
        <v>8.1917583523143708E-3</v>
      </c>
      <c r="AC482">
        <v>6.1222338013217602E-3</v>
      </c>
      <c r="AD482">
        <v>4.3133759546253003E-5</v>
      </c>
      <c r="AE482">
        <v>0.78322254208140096</v>
      </c>
      <c r="AF482">
        <v>2.3113757609486301E-3</v>
      </c>
      <c r="AG482" s="1">
        <v>5.0800459817436703E-7</v>
      </c>
      <c r="AH482">
        <v>7.6239285769462599</v>
      </c>
      <c r="AI482">
        <v>0.30937356919172598</v>
      </c>
      <c r="AJ482">
        <v>93.530238703710197</v>
      </c>
      <c r="AK482">
        <v>44</v>
      </c>
      <c r="AL482">
        <v>651806904.25</v>
      </c>
      <c r="AM482" s="7">
        <v>3665</v>
      </c>
      <c r="AO482" s="1">
        <f t="shared" si="55"/>
        <v>8.7500772962947945E-3</v>
      </c>
      <c r="AP482" s="5">
        <f t="shared" si="56"/>
        <v>10.00922385072508</v>
      </c>
      <c r="AQ482" s="3">
        <f t="shared" si="57"/>
        <v>2.7041512950337111E-4</v>
      </c>
      <c r="AR482" s="15">
        <f t="shared" si="58"/>
        <v>2.9388346010586153E-2</v>
      </c>
      <c r="AU482" s="15">
        <v>1</v>
      </c>
      <c r="AY482" s="15">
        <v>1</v>
      </c>
    </row>
    <row r="483" spans="1:51" x14ac:dyDescent="0.25">
      <c r="A483" t="s">
        <v>37</v>
      </c>
      <c r="B483">
        <v>7.9431422375386598</v>
      </c>
      <c r="C483">
        <v>9.2534876906655902E-3</v>
      </c>
      <c r="D483">
        <v>10.556120855519101</v>
      </c>
      <c r="E483">
        <v>-37.2735656609036</v>
      </c>
      <c r="F483" s="1">
        <v>0</v>
      </c>
      <c r="G483" s="1">
        <v>0</v>
      </c>
      <c r="H483">
        <v>3.51371760526425</v>
      </c>
      <c r="I483">
        <v>-90.689487441599994</v>
      </c>
      <c r="J483">
        <v>-88.862906196317894</v>
      </c>
      <c r="K483">
        <v>-140.73110070577701</v>
      </c>
      <c r="L483">
        <v>-70.145125352234402</v>
      </c>
      <c r="M483">
        <v>45</v>
      </c>
      <c r="N483">
        <v>95.007444702966097</v>
      </c>
      <c r="O483">
        <v>67.180424768343997</v>
      </c>
      <c r="P483">
        <v>194152.77985328101</v>
      </c>
      <c r="Q483">
        <v>235728.07945811999</v>
      </c>
      <c r="R483">
        <v>94.412318137213504</v>
      </c>
      <c r="S483">
        <v>674.67116291823004</v>
      </c>
      <c r="T483">
        <v>0.69473430090392096</v>
      </c>
      <c r="U483">
        <v>0.28330711327523</v>
      </c>
      <c r="V483" s="1">
        <v>0</v>
      </c>
      <c r="W483">
        <v>0.23610785086556499</v>
      </c>
      <c r="X483">
        <v>0.48058503585920398</v>
      </c>
      <c r="Y483" s="1">
        <v>0</v>
      </c>
      <c r="Z483" s="1">
        <v>0</v>
      </c>
      <c r="AA483">
        <v>3.1937665905421302E-4</v>
      </c>
      <c r="AB483">
        <v>8.0426410108472707E-3</v>
      </c>
      <c r="AC483">
        <v>5.9327246770460003E-3</v>
      </c>
      <c r="AD483">
        <v>3.6230954331711201E-5</v>
      </c>
      <c r="AE483">
        <v>0.77410813596012495</v>
      </c>
      <c r="AF483">
        <v>2.2386597809730601E-3</v>
      </c>
      <c r="AG483">
        <v>1.43091301022035E-6</v>
      </c>
      <c r="AH483">
        <v>7.3709876332111302</v>
      </c>
      <c r="AI483">
        <v>0.30576051124305098</v>
      </c>
      <c r="AJ483">
        <v>130.51317640926001</v>
      </c>
      <c r="AK483">
        <v>45</v>
      </c>
      <c r="AL483">
        <v>502855699.81999999</v>
      </c>
      <c r="AM483" s="7">
        <v>2590</v>
      </c>
      <c r="AO483" s="1">
        <f t="shared" si="55"/>
        <v>8.4907611170732741E-3</v>
      </c>
      <c r="AP483" s="5">
        <f t="shared" si="56"/>
        <v>9.726312311263241</v>
      </c>
      <c r="AQ483" s="3">
        <f t="shared" si="57"/>
        <v>-1.6175089868996281E-3</v>
      </c>
      <c r="AR483" s="15">
        <f t="shared" si="58"/>
        <v>-0.18333465106396374</v>
      </c>
      <c r="AU483" s="15">
        <v>1</v>
      </c>
      <c r="AY483" s="15">
        <v>1</v>
      </c>
    </row>
    <row r="484" spans="1:51" x14ac:dyDescent="0.25">
      <c r="A484" t="s">
        <v>37</v>
      </c>
      <c r="B484">
        <v>6.6673295057852897</v>
      </c>
      <c r="C484">
        <v>9.5080138623479804E-3</v>
      </c>
      <c r="D484">
        <v>10.831472841235</v>
      </c>
      <c r="E484">
        <v>-44.911478829519602</v>
      </c>
      <c r="F484" s="1">
        <v>0</v>
      </c>
      <c r="G484" s="1">
        <v>0</v>
      </c>
      <c r="H484">
        <v>3.5756818119118399</v>
      </c>
      <c r="I484">
        <v>-89.337223254516502</v>
      </c>
      <c r="J484">
        <v>-85.348151084475305</v>
      </c>
      <c r="K484">
        <v>-137.119527981152</v>
      </c>
      <c r="L484">
        <v>-67.539717629082006</v>
      </c>
      <c r="M484">
        <v>46</v>
      </c>
      <c r="N484">
        <v>94.888900512651901</v>
      </c>
      <c r="O484">
        <v>66.384467005158598</v>
      </c>
      <c r="P484">
        <v>182928.64849875899</v>
      </c>
      <c r="Q484">
        <v>220929.40533498299</v>
      </c>
      <c r="R484">
        <v>122.88679261622801</v>
      </c>
      <c r="S484">
        <v>667.39255792088795</v>
      </c>
      <c r="T484">
        <v>0.68283714710146604</v>
      </c>
      <c r="U484">
        <v>0.30765985739544599</v>
      </c>
      <c r="V484" s="1">
        <v>0</v>
      </c>
      <c r="W484">
        <v>0.305085292103214</v>
      </c>
      <c r="X484">
        <v>0.38725485050133801</v>
      </c>
      <c r="Y484" s="1">
        <v>0</v>
      </c>
      <c r="Z484" s="1">
        <v>0</v>
      </c>
      <c r="AA484">
        <v>3.3334298420255201E-4</v>
      </c>
      <c r="AB484">
        <v>8.3065233635292706E-3</v>
      </c>
      <c r="AC484">
        <v>5.9245653093557204E-3</v>
      </c>
      <c r="AD484">
        <v>8.4972665359936403E-5</v>
      </c>
      <c r="AE484">
        <v>0.79644616364116405</v>
      </c>
      <c r="AF484">
        <v>2.3494089154378799E-3</v>
      </c>
      <c r="AG484">
        <v>1.9652831014937199E-6</v>
      </c>
      <c r="AH484">
        <v>7.4764146648410499</v>
      </c>
      <c r="AI484">
        <v>0.31858639479824402</v>
      </c>
      <c r="AJ484">
        <v>168.768345901792</v>
      </c>
      <c r="AK484">
        <v>46</v>
      </c>
      <c r="AL484">
        <v>147440490.69</v>
      </c>
      <c r="AM484" s="7">
        <v>806</v>
      </c>
      <c r="AO484" s="1">
        <f t="shared" si="55"/>
        <v>8.6073172089961535E-3</v>
      </c>
      <c r="AP484" s="5">
        <f t="shared" si="56"/>
        <v>9.8535746408090255</v>
      </c>
      <c r="AQ484" s="3">
        <f t="shared" si="57"/>
        <v>-2.8738190268774964E-3</v>
      </c>
      <c r="AR484" s="15">
        <f t="shared" si="58"/>
        <v>-0.32335931387049699</v>
      </c>
      <c r="AU484" s="15">
        <v>1</v>
      </c>
      <c r="AY484" s="15">
        <v>1</v>
      </c>
    </row>
    <row r="485" spans="1:51" x14ac:dyDescent="0.25">
      <c r="A485" t="s">
        <v>37</v>
      </c>
      <c r="B485">
        <v>7.5016979163160098</v>
      </c>
      <c r="C485">
        <v>9.7779179903689402E-3</v>
      </c>
      <c r="D485">
        <v>11.1226119958604</v>
      </c>
      <c r="E485">
        <v>-18.536364391595299</v>
      </c>
      <c r="F485" s="1">
        <v>0</v>
      </c>
      <c r="G485" s="1">
        <v>0</v>
      </c>
      <c r="H485">
        <v>3.4157287114685699</v>
      </c>
      <c r="I485">
        <v>-119.025650975871</v>
      </c>
      <c r="J485">
        <v>-117.575170054875</v>
      </c>
      <c r="K485">
        <v>-196.01715148564301</v>
      </c>
      <c r="L485">
        <v>-88.324136479020098</v>
      </c>
      <c r="M485">
        <v>61</v>
      </c>
      <c r="N485">
        <v>85.188723354659402</v>
      </c>
      <c r="O485">
        <v>47.861606286845699</v>
      </c>
      <c r="P485">
        <v>127428.313613569</v>
      </c>
      <c r="Q485">
        <v>192824.151928857</v>
      </c>
      <c r="R485">
        <v>124.53558811676101</v>
      </c>
      <c r="S485">
        <v>705.93423358624705</v>
      </c>
      <c r="T485">
        <v>0.66404791730721902</v>
      </c>
      <c r="U485">
        <v>0.249998590305791</v>
      </c>
      <c r="V485">
        <v>0.234597927177463</v>
      </c>
      <c r="W485">
        <v>9.8210361033201798E-2</v>
      </c>
      <c r="X485">
        <v>0.41719312148354298</v>
      </c>
      <c r="Y485" s="1">
        <v>0</v>
      </c>
      <c r="Z485" s="1">
        <v>0</v>
      </c>
      <c r="AA485">
        <v>6.3261627247019302E-4</v>
      </c>
      <c r="AB485">
        <v>9.0981269914367294E-3</v>
      </c>
      <c r="AC485">
        <v>6.9131630050693702E-3</v>
      </c>
      <c r="AD485">
        <v>3.7784428646230601E-5</v>
      </c>
      <c r="AE485">
        <v>1.00584636796694</v>
      </c>
      <c r="AF485">
        <v>1.3897406064832E-3</v>
      </c>
      <c r="AG485">
        <v>9.2658663063564493E-6</v>
      </c>
      <c r="AH485">
        <v>8.0945434417320996</v>
      </c>
      <c r="AI485">
        <v>0.48567546057173899</v>
      </c>
      <c r="AJ485">
        <v>2291.1138052848401</v>
      </c>
      <c r="AK485">
        <v>61</v>
      </c>
      <c r="AL485">
        <v>345585586.51999998</v>
      </c>
      <c r="AM485" s="7">
        <v>2712</v>
      </c>
      <c r="AO485" s="1">
        <f t="shared" si="55"/>
        <v>8.9355198840227641E-3</v>
      </c>
      <c r="AP485" s="5">
        <f t="shared" si="56"/>
        <v>10.211041313954805</v>
      </c>
      <c r="AQ485" s="3">
        <f t="shared" si="57"/>
        <v>-2.4582635444633412E-3</v>
      </c>
      <c r="AR485" s="15">
        <f t="shared" si="58"/>
        <v>-0.26533468177590291</v>
      </c>
      <c r="AU485" s="15">
        <v>1</v>
      </c>
      <c r="AY485" s="15">
        <v>1</v>
      </c>
    </row>
    <row r="486" spans="1:51" x14ac:dyDescent="0.25">
      <c r="A486" t="s">
        <v>37</v>
      </c>
      <c r="B486">
        <v>7.3732624732666903</v>
      </c>
      <c r="C486">
        <v>9.7531635295572006E-3</v>
      </c>
      <c r="D486">
        <v>11.0959462886139</v>
      </c>
      <c r="E486">
        <v>-17.746950327244001</v>
      </c>
      <c r="F486" s="1">
        <v>0</v>
      </c>
      <c r="G486" s="1">
        <v>0</v>
      </c>
      <c r="H486">
        <v>3.42185249085176</v>
      </c>
      <c r="I486">
        <v>-121.42247025681399</v>
      </c>
      <c r="J486">
        <v>-120.15515651286501</v>
      </c>
      <c r="K486">
        <v>-198.77679578257101</v>
      </c>
      <c r="L486">
        <v>-91.8966468018602</v>
      </c>
      <c r="M486">
        <v>62</v>
      </c>
      <c r="N486">
        <v>85.966693155922798</v>
      </c>
      <c r="O486">
        <v>47.713190737155699</v>
      </c>
      <c r="P486">
        <v>132714.06682323801</v>
      </c>
      <c r="Q486">
        <v>201249.82264196</v>
      </c>
      <c r="R486">
        <v>124.33651033255001</v>
      </c>
      <c r="S486">
        <v>707.99090346331297</v>
      </c>
      <c r="T486">
        <v>0.66033375654007798</v>
      </c>
      <c r="U486">
        <v>0.238379797605689</v>
      </c>
      <c r="V486">
        <v>0.23363156050874001</v>
      </c>
      <c r="W486">
        <v>9.5513798885911799E-2</v>
      </c>
      <c r="X486">
        <v>0.43247484299965699</v>
      </c>
      <c r="Y486" s="1">
        <v>0</v>
      </c>
      <c r="Z486" s="1">
        <v>0</v>
      </c>
      <c r="AA486">
        <v>6.4181062106249097E-4</v>
      </c>
      <c r="AB486">
        <v>9.0706669297019905E-3</v>
      </c>
      <c r="AC486">
        <v>6.8993553221420797E-3</v>
      </c>
      <c r="AD486">
        <v>3.3732956775777097E-5</v>
      </c>
      <c r="AE486">
        <v>1.0140660386434299</v>
      </c>
      <c r="AF486">
        <v>1.3558145539270001E-3</v>
      </c>
      <c r="AG486">
        <v>6.9493157360144402E-6</v>
      </c>
      <c r="AH486">
        <v>8.1490360652334601</v>
      </c>
      <c r="AI486">
        <v>0.49932888573657003</v>
      </c>
      <c r="AJ486">
        <v>2321.0982107013301</v>
      </c>
      <c r="AK486">
        <v>62</v>
      </c>
      <c r="AL486">
        <v>429462720.24000001</v>
      </c>
      <c r="AM486" s="7">
        <v>3236</v>
      </c>
      <c r="AO486" s="1">
        <f t="shared" si="55"/>
        <v>8.8969804971315708E-3</v>
      </c>
      <c r="AP486" s="5">
        <f t="shared" si="56"/>
        <v>10.169133022161091</v>
      </c>
      <c r="AQ486" s="3">
        <f t="shared" si="57"/>
        <v>-2.5346113100190443E-3</v>
      </c>
      <c r="AR486" s="15">
        <f t="shared" si="58"/>
        <v>-0.27493696294477588</v>
      </c>
      <c r="AU486" s="15">
        <v>1</v>
      </c>
      <c r="AY486" s="15">
        <v>1</v>
      </c>
    </row>
    <row r="487" spans="1:51" x14ac:dyDescent="0.25">
      <c r="A487" t="s">
        <v>37</v>
      </c>
      <c r="B487">
        <v>8.5385779506928206</v>
      </c>
      <c r="C487">
        <v>9.4629500649216006E-3</v>
      </c>
      <c r="D487">
        <v>10.782778517855601</v>
      </c>
      <c r="E487">
        <v>-16.978059728970901</v>
      </c>
      <c r="F487" s="1">
        <v>0</v>
      </c>
      <c r="G487" s="1">
        <v>0</v>
      </c>
      <c r="H487">
        <v>3.43056858503896</v>
      </c>
      <c r="I487">
        <v>-123.89306594851401</v>
      </c>
      <c r="J487">
        <v>-122.416608838407</v>
      </c>
      <c r="K487">
        <v>-201.27466620624699</v>
      </c>
      <c r="L487">
        <v>-94.417718252125596</v>
      </c>
      <c r="M487">
        <v>63</v>
      </c>
      <c r="N487">
        <v>86.693706207147798</v>
      </c>
      <c r="O487">
        <v>47.606632889762899</v>
      </c>
      <c r="P487">
        <v>132916.00288052301</v>
      </c>
      <c r="Q487">
        <v>201186.616001132</v>
      </c>
      <c r="R487">
        <v>124.521172370662</v>
      </c>
      <c r="S487">
        <v>708.74673489329803</v>
      </c>
      <c r="T487">
        <v>0.65722727197437303</v>
      </c>
      <c r="U487">
        <v>0.23339364846044</v>
      </c>
      <c r="V487">
        <v>0.24816881170990099</v>
      </c>
      <c r="W487">
        <v>9.2391625259945001E-2</v>
      </c>
      <c r="X487">
        <v>0.42604591456971203</v>
      </c>
      <c r="Y487" s="1">
        <v>0</v>
      </c>
      <c r="Z487" s="1">
        <v>0</v>
      </c>
      <c r="AA487">
        <v>6.5685160683308797E-4</v>
      </c>
      <c r="AB487">
        <v>8.7528889722932393E-3</v>
      </c>
      <c r="AC487">
        <v>6.6963501045587499E-3</v>
      </c>
      <c r="AD487">
        <v>4.17404518212174E-5</v>
      </c>
      <c r="AE487">
        <v>1.00525134797756</v>
      </c>
      <c r="AF487">
        <v>1.31346775434041E-3</v>
      </c>
      <c r="AG487">
        <v>1.1323855098524E-5</v>
      </c>
      <c r="AH487">
        <v>8.1372087752880997</v>
      </c>
      <c r="AI487">
        <v>0.50833114376353195</v>
      </c>
      <c r="AJ487">
        <v>2356.65342232281</v>
      </c>
      <c r="AK487">
        <v>63</v>
      </c>
      <c r="AL487">
        <v>487270066.56</v>
      </c>
      <c r="AM487" s="7">
        <v>3666</v>
      </c>
      <c r="AO487" s="1">
        <f t="shared" si="55"/>
        <v>8.666669465732248E-3</v>
      </c>
      <c r="AP487" s="5">
        <f t="shared" si="56"/>
        <v>9.9183154745106421</v>
      </c>
      <c r="AQ487" s="3">
        <f t="shared" si="57"/>
        <v>-1.2565177330796668E-3</v>
      </c>
      <c r="AR487" s="15">
        <f t="shared" si="58"/>
        <v>-0.13911006635790601</v>
      </c>
      <c r="AS487">
        <f>SUMPRODUCT(AL476:AL487,B476:B487)/SUM(AL476:AL487)</f>
        <v>10.95572202305291</v>
      </c>
      <c r="AT487">
        <f>SUMPRODUCT(AP476:AP487,AL476:AL487)/SUM(AL476:AL487)</f>
        <v>11.311053018039525</v>
      </c>
      <c r="AU487" s="15">
        <v>1</v>
      </c>
      <c r="AY487" s="15">
        <v>1</v>
      </c>
    </row>
    <row r="488" spans="1:51" x14ac:dyDescent="0.25">
      <c r="A488" t="s">
        <v>37</v>
      </c>
      <c r="B488">
        <v>9.5695923176067996</v>
      </c>
      <c r="C488">
        <v>9.2293483204418207E-3</v>
      </c>
      <c r="D488">
        <v>10.5299659319857</v>
      </c>
      <c r="E488">
        <v>-14.524032029848801</v>
      </c>
      <c r="F488" s="1">
        <v>0</v>
      </c>
      <c r="G488" s="1">
        <v>0</v>
      </c>
      <c r="H488">
        <v>3.4548064987918501</v>
      </c>
      <c r="I488">
        <v>-126.44925109565401</v>
      </c>
      <c r="J488">
        <v>-124.707181482522</v>
      </c>
      <c r="K488">
        <v>-203.837463512429</v>
      </c>
      <c r="L488">
        <v>-96.280431072403502</v>
      </c>
      <c r="M488">
        <v>64</v>
      </c>
      <c r="N488">
        <v>87.074756659979897</v>
      </c>
      <c r="O488">
        <v>47.3500177069049</v>
      </c>
      <c r="P488">
        <v>129998.85051407899</v>
      </c>
      <c r="Q488">
        <v>196676.21188228301</v>
      </c>
      <c r="R488">
        <v>124.472918882348</v>
      </c>
      <c r="S488">
        <v>708.87384947376495</v>
      </c>
      <c r="T488">
        <v>0.65597591894324103</v>
      </c>
      <c r="U488">
        <v>0.22463284112586199</v>
      </c>
      <c r="V488">
        <v>0.25799439635424198</v>
      </c>
      <c r="W488">
        <v>9.5646717416236302E-2</v>
      </c>
      <c r="X488">
        <v>0.42172604510365802</v>
      </c>
      <c r="Y488" s="1">
        <v>0</v>
      </c>
      <c r="Z488" s="1">
        <v>0</v>
      </c>
      <c r="AA488">
        <v>6.7328737864971201E-4</v>
      </c>
      <c r="AB488">
        <v>8.4995593676505492E-3</v>
      </c>
      <c r="AC488">
        <v>6.55695439012153E-3</v>
      </c>
      <c r="AD488">
        <v>4.81228715753721E-5</v>
      </c>
      <c r="AE488">
        <v>1.00935230361312</v>
      </c>
      <c r="AF488">
        <v>1.2978109412489201E-3</v>
      </c>
      <c r="AG488">
        <v>8.3189674287534692E-6</v>
      </c>
      <c r="AH488">
        <v>8.1245372003460492</v>
      </c>
      <c r="AI488">
        <v>0.51728583526748695</v>
      </c>
      <c r="AJ488">
        <v>2441.31935375285</v>
      </c>
      <c r="AK488">
        <v>64</v>
      </c>
      <c r="AL488">
        <v>503225550.33999997</v>
      </c>
      <c r="AM488" s="7">
        <v>3871</v>
      </c>
      <c r="AO488" s="1">
        <f t="shared" si="55"/>
        <v>8.528052710020162E-3</v>
      </c>
      <c r="AP488" s="5">
        <f t="shared" si="56"/>
        <v>9.7670472214721027</v>
      </c>
      <c r="AQ488" s="3">
        <f t="shared" si="57"/>
        <v>-1.8062037883098681E-4</v>
      </c>
      <c r="AR488" s="15">
        <f t="shared" si="58"/>
        <v>-2.0216437925191344E-2</v>
      </c>
      <c r="AT488" s="15">
        <f>AS487/AT487-1</f>
        <v>-3.1414492922976489E-2</v>
      </c>
      <c r="AU488" s="15">
        <v>1</v>
      </c>
      <c r="AY488" s="15">
        <v>1</v>
      </c>
    </row>
    <row r="489" spans="1:51" x14ac:dyDescent="0.25">
      <c r="A489" t="s">
        <v>37</v>
      </c>
      <c r="B489">
        <v>8.8894977937184692</v>
      </c>
      <c r="C489">
        <v>8.97736315389977E-3</v>
      </c>
      <c r="D489">
        <v>10.2565220033307</v>
      </c>
      <c r="E489">
        <v>-11.6954651470872</v>
      </c>
      <c r="F489" s="1">
        <v>0</v>
      </c>
      <c r="G489" s="1">
        <v>0</v>
      </c>
      <c r="H489">
        <v>3.4619016322363199</v>
      </c>
      <c r="I489">
        <v>-128.13493910532301</v>
      </c>
      <c r="J489">
        <v>-125.706653016808</v>
      </c>
      <c r="K489">
        <v>-205.13738282970399</v>
      </c>
      <c r="L489">
        <v>-96.661812618265202</v>
      </c>
      <c r="M489">
        <v>65</v>
      </c>
      <c r="N489">
        <v>87.691826309673701</v>
      </c>
      <c r="O489">
        <v>47.025920740949701</v>
      </c>
      <c r="P489">
        <v>124349.505750141</v>
      </c>
      <c r="Q489">
        <v>188585.119071286</v>
      </c>
      <c r="R489">
        <v>123.40631709250199</v>
      </c>
      <c r="S489">
        <v>708.814133910024</v>
      </c>
      <c r="T489">
        <v>0.67342674905437105</v>
      </c>
      <c r="U489">
        <v>0.188603369984499</v>
      </c>
      <c r="V489">
        <v>0.33979808582411503</v>
      </c>
      <c r="W489">
        <v>7.6508165526674304E-2</v>
      </c>
      <c r="X489">
        <v>0.39509037866470997</v>
      </c>
      <c r="Y489" s="1">
        <v>0</v>
      </c>
      <c r="Z489" s="1">
        <v>0</v>
      </c>
      <c r="AA489">
        <v>7.0770588688904201E-4</v>
      </c>
      <c r="AB489">
        <v>8.1907026852386794E-3</v>
      </c>
      <c r="AC489">
        <v>6.3976006120281502E-3</v>
      </c>
      <c r="AD489">
        <v>6.6301426350124802E-5</v>
      </c>
      <c r="AE489">
        <v>0.99059822479364101</v>
      </c>
      <c r="AF489">
        <v>1.27098576875666E-3</v>
      </c>
      <c r="AG489">
        <v>1.2530024972476E-5</v>
      </c>
      <c r="AH489">
        <v>8.1307879225642399</v>
      </c>
      <c r="AI489">
        <v>0.52761481696468604</v>
      </c>
      <c r="AJ489">
        <v>2381.05944431839</v>
      </c>
      <c r="AK489">
        <v>65</v>
      </c>
      <c r="AL489">
        <v>440943347.38999999</v>
      </c>
      <c r="AM489" s="7">
        <v>3546</v>
      </c>
      <c r="AO489" s="1">
        <f t="shared" si="55"/>
        <v>8.3762922676738523E-3</v>
      </c>
      <c r="AP489" s="5">
        <f t="shared" si="56"/>
        <v>9.6011686765700492</v>
      </c>
      <c r="AQ489" s="3">
        <f t="shared" si="57"/>
        <v>-6.482164090251992E-4</v>
      </c>
      <c r="AR489" s="15">
        <f t="shared" si="58"/>
        <v>-7.4123360064310417E-2</v>
      </c>
      <c r="AU489" s="15">
        <v>1</v>
      </c>
      <c r="AY489" s="15">
        <v>1</v>
      </c>
    </row>
    <row r="490" spans="1:51" x14ac:dyDescent="0.25">
      <c r="A490" t="s">
        <v>37</v>
      </c>
      <c r="B490">
        <v>9.7229141044923502</v>
      </c>
      <c r="C490">
        <v>9.0992935627341107E-3</v>
      </c>
      <c r="D490">
        <v>10.3889313782394</v>
      </c>
      <c r="E490">
        <v>-10.753222938797499</v>
      </c>
      <c r="F490" s="1">
        <v>0</v>
      </c>
      <c r="G490" s="1">
        <v>0</v>
      </c>
      <c r="H490">
        <v>3.4638768844952499</v>
      </c>
      <c r="I490">
        <v>-130.55175060402999</v>
      </c>
      <c r="J490">
        <v>-127.81495791272501</v>
      </c>
      <c r="K490">
        <v>-207.46198761421701</v>
      </c>
      <c r="L490">
        <v>-99.202288022432796</v>
      </c>
      <c r="M490">
        <v>66</v>
      </c>
      <c r="N490">
        <v>87.944738673693905</v>
      </c>
      <c r="O490">
        <v>46.513637101733501</v>
      </c>
      <c r="P490">
        <v>124682.993406562</v>
      </c>
      <c r="Q490">
        <v>190269.72574211101</v>
      </c>
      <c r="R490">
        <v>122.77069765588701</v>
      </c>
      <c r="S490">
        <v>708.87719166890099</v>
      </c>
      <c r="T490">
        <v>0.66194315953876703</v>
      </c>
      <c r="U490">
        <v>0.19212259547834501</v>
      </c>
      <c r="V490">
        <v>0.36908034722291799</v>
      </c>
      <c r="W490">
        <v>6.5833386933250304E-2</v>
      </c>
      <c r="X490">
        <v>0.372963670365485</v>
      </c>
      <c r="Y490" s="1">
        <v>0</v>
      </c>
      <c r="Z490" s="1">
        <v>0</v>
      </c>
      <c r="AA490">
        <v>7.0506257181015999E-4</v>
      </c>
      <c r="AB490">
        <v>8.3075315526658505E-3</v>
      </c>
      <c r="AC490">
        <v>6.4660092461858798E-3</v>
      </c>
      <c r="AD490">
        <v>7.4669797208779201E-5</v>
      </c>
      <c r="AE490">
        <v>0.99634671778838602</v>
      </c>
      <c r="AF490">
        <v>1.2502612617743599E-3</v>
      </c>
      <c r="AG490">
        <v>1.1894094699629901E-5</v>
      </c>
      <c r="AH490">
        <v>8.25268181802128</v>
      </c>
      <c r="AI490">
        <v>0.54716825199846797</v>
      </c>
      <c r="AJ490">
        <v>2369.0305592435202</v>
      </c>
      <c r="AK490">
        <v>66</v>
      </c>
      <c r="AL490">
        <v>437013891.88999999</v>
      </c>
      <c r="AM490" s="7">
        <v>3505</v>
      </c>
      <c r="AO490" s="1">
        <f t="shared" si="55"/>
        <v>8.4213330797704E-3</v>
      </c>
      <c r="AP490" s="5">
        <f t="shared" si="56"/>
        <v>9.650428730360872</v>
      </c>
      <c r="AQ490" s="3">
        <f t="shared" si="57"/>
        <v>6.6317777672341219E-5</v>
      </c>
      <c r="AR490" s="15">
        <f t="shared" si="58"/>
        <v>7.5111040303768029E-3</v>
      </c>
      <c r="AU490" s="15">
        <v>1</v>
      </c>
      <c r="AY490" s="15">
        <v>1</v>
      </c>
    </row>
    <row r="491" spans="1:51" x14ac:dyDescent="0.25">
      <c r="A491" t="s">
        <v>37</v>
      </c>
      <c r="B491">
        <v>8.1488545605613698</v>
      </c>
      <c r="C491">
        <v>9.1641857048803607E-3</v>
      </c>
      <c r="D491">
        <v>10.4593274548384</v>
      </c>
      <c r="E491">
        <v>-10.236414192092401</v>
      </c>
      <c r="F491" s="1">
        <v>0</v>
      </c>
      <c r="G491" s="1">
        <v>0</v>
      </c>
      <c r="H491">
        <v>3.4798569313811099</v>
      </c>
      <c r="I491">
        <v>-132.86542938342799</v>
      </c>
      <c r="J491">
        <v>-130.30087293442401</v>
      </c>
      <c r="K491">
        <v>-210.57044963800101</v>
      </c>
      <c r="L491">
        <v>-99.965017581019893</v>
      </c>
      <c r="M491">
        <v>67</v>
      </c>
      <c r="N491">
        <v>88.228026822794703</v>
      </c>
      <c r="O491">
        <v>46.140222556196598</v>
      </c>
      <c r="P491">
        <v>118630.52252268601</v>
      </c>
      <c r="Q491">
        <v>183721.971348411</v>
      </c>
      <c r="R491">
        <v>122.496270293867</v>
      </c>
      <c r="S491">
        <v>708.88446088247895</v>
      </c>
      <c r="T491">
        <v>0.67149380294283001</v>
      </c>
      <c r="U491">
        <v>0.15242260974630301</v>
      </c>
      <c r="V491">
        <v>0.49233316054538101</v>
      </c>
      <c r="W491">
        <v>5.2534066097887799E-2</v>
      </c>
      <c r="X491">
        <v>0.30271016361042602</v>
      </c>
      <c r="Y491" s="1">
        <v>0</v>
      </c>
      <c r="Z491" s="1">
        <v>0</v>
      </c>
      <c r="AA491">
        <v>7.21076875764144E-4</v>
      </c>
      <c r="AB491">
        <v>8.3664492816041807E-3</v>
      </c>
      <c r="AC491">
        <v>6.5966826555010896E-3</v>
      </c>
      <c r="AD491">
        <v>6.8241717328188805E-5</v>
      </c>
      <c r="AE491">
        <v>1.0069473707582399</v>
      </c>
      <c r="AF491">
        <v>1.25231978813235E-3</v>
      </c>
      <c r="AG491">
        <v>8.3493073693626595E-6</v>
      </c>
      <c r="AH491">
        <v>8.2386034706089095</v>
      </c>
      <c r="AI491">
        <v>0.55625608382314895</v>
      </c>
      <c r="AJ491">
        <v>2400.2158725734998</v>
      </c>
      <c r="AK491">
        <v>67</v>
      </c>
      <c r="AL491">
        <v>392192507.45999998</v>
      </c>
      <c r="AM491" s="7">
        <v>3306</v>
      </c>
      <c r="AO491" s="1">
        <f t="shared" si="55"/>
        <v>8.5700793193975826E-3</v>
      </c>
      <c r="AP491" s="5">
        <f t="shared" si="56"/>
        <v>9.8129341608497285</v>
      </c>
      <c r="AQ491" s="3">
        <f t="shared" si="57"/>
        <v>-1.5116988915400247E-3</v>
      </c>
      <c r="AR491" s="15">
        <f t="shared" si="58"/>
        <v>-0.16958022677126183</v>
      </c>
      <c r="AU491" s="15">
        <v>1</v>
      </c>
      <c r="AY491" s="15">
        <v>1</v>
      </c>
    </row>
    <row r="492" spans="1:51" x14ac:dyDescent="0.25">
      <c r="A492" t="s">
        <v>37</v>
      </c>
      <c r="B492">
        <v>10.691451658433399</v>
      </c>
      <c r="C492">
        <v>9.2529112032057603E-3</v>
      </c>
      <c r="D492">
        <v>10.5554963150652</v>
      </c>
      <c r="E492">
        <v>-10.545116321408299</v>
      </c>
      <c r="F492" s="1">
        <v>0</v>
      </c>
      <c r="G492" s="1">
        <v>0</v>
      </c>
      <c r="H492">
        <v>3.47602976457582</v>
      </c>
      <c r="I492">
        <v>-133.53970679442301</v>
      </c>
      <c r="J492">
        <v>-130.53469628209501</v>
      </c>
      <c r="K492">
        <v>-210.613810829877</v>
      </c>
      <c r="L492">
        <v>-100.040721297074</v>
      </c>
      <c r="M492">
        <v>68</v>
      </c>
      <c r="N492">
        <v>88.856356477134298</v>
      </c>
      <c r="O492">
        <v>45.827610419559001</v>
      </c>
      <c r="P492">
        <v>116343.161119525</v>
      </c>
      <c r="Q492">
        <v>178941.880512712</v>
      </c>
      <c r="R492">
        <v>122.554387024579</v>
      </c>
      <c r="S492">
        <v>707.65935930984301</v>
      </c>
      <c r="T492">
        <v>0.69830872200516003</v>
      </c>
      <c r="U492">
        <v>9.0669279295271701E-2</v>
      </c>
      <c r="V492">
        <v>0.67029533679845299</v>
      </c>
      <c r="W492">
        <v>3.2449123913277401E-2</v>
      </c>
      <c r="X492">
        <v>0.20658625999299601</v>
      </c>
      <c r="Y492" s="1">
        <v>0</v>
      </c>
      <c r="Z492" s="1">
        <v>0</v>
      </c>
      <c r="AA492">
        <v>7.4041523413655998E-4</v>
      </c>
      <c r="AB492">
        <v>8.4198272596956308E-3</v>
      </c>
      <c r="AC492">
        <v>6.6753837785604496E-3</v>
      </c>
      <c r="AD492">
        <v>7.9267331743042296E-5</v>
      </c>
      <c r="AE492">
        <v>1.0056464374606</v>
      </c>
      <c r="AF492">
        <v>1.2527791560894199E-3</v>
      </c>
      <c r="AG492">
        <v>1.33213007701866E-5</v>
      </c>
      <c r="AH492">
        <v>8.2845246659476004</v>
      </c>
      <c r="AI492">
        <v>0.57030223010415404</v>
      </c>
      <c r="AJ492">
        <v>2311.2058001054102</v>
      </c>
      <c r="AK492">
        <v>68</v>
      </c>
      <c r="AL492">
        <v>353334180.31999999</v>
      </c>
      <c r="AM492" s="7">
        <v>3037</v>
      </c>
      <c r="AO492" s="1">
        <f t="shared" si="55"/>
        <v>8.668578168786429E-3</v>
      </c>
      <c r="AP492" s="5">
        <f t="shared" si="56"/>
        <v>9.9203967607176207</v>
      </c>
      <c r="AQ492" s="3">
        <f t="shared" si="57"/>
        <v>7.0991489922265713E-4</v>
      </c>
      <c r="AR492" s="15">
        <f t="shared" si="58"/>
        <v>7.7724199577275943E-2</v>
      </c>
      <c r="AU492" s="15">
        <v>1</v>
      </c>
      <c r="AY492" s="15">
        <v>1</v>
      </c>
    </row>
    <row r="493" spans="1:51" x14ac:dyDescent="0.25">
      <c r="A493" t="s">
        <v>37</v>
      </c>
      <c r="B493">
        <v>6.1219161550981003</v>
      </c>
      <c r="C493">
        <v>9.4864197137139103E-3</v>
      </c>
      <c r="D493">
        <v>10.808142019491299</v>
      </c>
      <c r="E493">
        <v>-11.6656899569305</v>
      </c>
      <c r="F493" s="1">
        <v>0</v>
      </c>
      <c r="G493" s="1">
        <v>0</v>
      </c>
      <c r="H493">
        <v>3.4901299871521299</v>
      </c>
      <c r="I493">
        <v>-132.02050017563201</v>
      </c>
      <c r="J493">
        <v>-128.21937518846499</v>
      </c>
      <c r="K493">
        <v>-208.08746946372301</v>
      </c>
      <c r="L493">
        <v>-96.253968892823906</v>
      </c>
      <c r="M493">
        <v>69</v>
      </c>
      <c r="N493">
        <v>89.645730960945301</v>
      </c>
      <c r="O493">
        <v>45.890699689897403</v>
      </c>
      <c r="P493">
        <v>108555.779819209</v>
      </c>
      <c r="Q493">
        <v>163188.97106836</v>
      </c>
      <c r="R493">
        <v>122.425185469167</v>
      </c>
      <c r="S493">
        <v>707.21762378246206</v>
      </c>
      <c r="T493">
        <v>0.69340539674395296</v>
      </c>
      <c r="U493">
        <v>5.9567407499173199E-2</v>
      </c>
      <c r="V493">
        <v>0.81256094871869899</v>
      </c>
      <c r="W493">
        <v>1.7126612433330701E-2</v>
      </c>
      <c r="X493">
        <v>0.110745031348796</v>
      </c>
      <c r="Y493" s="1">
        <v>0</v>
      </c>
      <c r="Z493" s="1">
        <v>0</v>
      </c>
      <c r="AA493">
        <v>7.6498398388354896E-4</v>
      </c>
      <c r="AB493">
        <v>8.6116424309573697E-3</v>
      </c>
      <c r="AC493">
        <v>6.8099160040099504E-3</v>
      </c>
      <c r="AD493">
        <v>9.7478548463429205E-5</v>
      </c>
      <c r="AE493">
        <v>1.00297355634018</v>
      </c>
      <c r="AF493">
        <v>1.2961774484632699E-3</v>
      </c>
      <c r="AG493">
        <v>1.22043308953982E-5</v>
      </c>
      <c r="AH493">
        <v>8.1960021004185997</v>
      </c>
      <c r="AI493">
        <v>0.573311568080205</v>
      </c>
      <c r="AJ493">
        <v>2269.03327482753</v>
      </c>
      <c r="AK493">
        <v>69</v>
      </c>
      <c r="AL493">
        <v>288215595.42000002</v>
      </c>
      <c r="AM493" s="7">
        <v>2655</v>
      </c>
      <c r="AO493" s="1">
        <f t="shared" si="55"/>
        <v>8.8710774363567682E-3</v>
      </c>
      <c r="AP493" s="5">
        <f t="shared" si="56"/>
        <v>10.140955581011724</v>
      </c>
      <c r="AQ493" s="3">
        <f t="shared" si="57"/>
        <v>-3.6204748006357992E-3</v>
      </c>
      <c r="AR493" s="15">
        <f t="shared" si="58"/>
        <v>-0.39631762448886099</v>
      </c>
      <c r="AU493" s="15">
        <v>1</v>
      </c>
      <c r="AY493" s="15">
        <v>1</v>
      </c>
    </row>
    <row r="494" spans="1:51" x14ac:dyDescent="0.25">
      <c r="A494" t="s">
        <v>37</v>
      </c>
      <c r="B494">
        <v>7.97697049946877</v>
      </c>
      <c r="C494">
        <v>9.5135323465160293E-3</v>
      </c>
      <c r="D494">
        <v>10.8374342426466</v>
      </c>
      <c r="E494">
        <v>-12.991660708190199</v>
      </c>
      <c r="F494" s="1">
        <v>0</v>
      </c>
      <c r="G494" s="1">
        <v>0</v>
      </c>
      <c r="H494">
        <v>3.50467227150618</v>
      </c>
      <c r="I494">
        <v>-128.27997097941901</v>
      </c>
      <c r="J494">
        <v>-124.39255651824401</v>
      </c>
      <c r="K494">
        <v>-203.80174103883999</v>
      </c>
      <c r="L494">
        <v>-92.738651785108004</v>
      </c>
      <c r="M494">
        <v>70</v>
      </c>
      <c r="N494">
        <v>89.836326317161195</v>
      </c>
      <c r="O494">
        <v>45.695300212829999</v>
      </c>
      <c r="P494">
        <v>109269.202139384</v>
      </c>
      <c r="Q494">
        <v>166020.37951045099</v>
      </c>
      <c r="R494">
        <v>121.916649827459</v>
      </c>
      <c r="S494">
        <v>706.56846757878805</v>
      </c>
      <c r="T494">
        <v>0.70699077838385505</v>
      </c>
      <c r="U494">
        <v>1.9731824846201701E-2</v>
      </c>
      <c r="V494">
        <v>0.93053236752068402</v>
      </c>
      <c r="W494">
        <v>2.2551726089756899E-3</v>
      </c>
      <c r="X494">
        <v>4.7480635024137699E-2</v>
      </c>
      <c r="Y494" s="1">
        <v>0</v>
      </c>
      <c r="Z494" s="1">
        <v>0</v>
      </c>
      <c r="AA494">
        <v>7.6232783420867602E-4</v>
      </c>
      <c r="AB494">
        <v>8.6429230108605801E-3</v>
      </c>
      <c r="AC494">
        <v>6.8553326681546501E-3</v>
      </c>
      <c r="AD494">
        <v>9.6461419785476694E-5</v>
      </c>
      <c r="AE494">
        <v>1.0020786098991099</v>
      </c>
      <c r="AF494">
        <v>1.3481296941706799E-3</v>
      </c>
      <c r="AG494">
        <v>1.17967451314349E-5</v>
      </c>
      <c r="AH494">
        <v>8.1913479523994397</v>
      </c>
      <c r="AI494">
        <v>0.58334559748903803</v>
      </c>
      <c r="AJ494">
        <v>2334.3946192326098</v>
      </c>
      <c r="AK494">
        <v>70</v>
      </c>
      <c r="AL494">
        <v>269676390.88</v>
      </c>
      <c r="AM494" s="7">
        <v>2468</v>
      </c>
      <c r="AO494" s="1">
        <f t="shared" si="55"/>
        <v>8.9657901965340056E-3</v>
      </c>
      <c r="AP494" s="5">
        <f t="shared" si="56"/>
        <v>10.243945126287713</v>
      </c>
      <c r="AQ494" s="3">
        <f t="shared" si="57"/>
        <v>-2.0621208037339342E-3</v>
      </c>
      <c r="AR494" s="15">
        <f t="shared" si="58"/>
        <v>-0.22129898187383867</v>
      </c>
      <c r="AU494" s="15">
        <v>1</v>
      </c>
      <c r="AY494" s="15">
        <v>1</v>
      </c>
    </row>
    <row r="495" spans="1:51" x14ac:dyDescent="0.25">
      <c r="A495" t="s">
        <v>37</v>
      </c>
      <c r="B495">
        <v>10.2472720086864</v>
      </c>
      <c r="C495">
        <v>9.7714535138074994E-3</v>
      </c>
      <c r="D495">
        <v>11.115649116337201</v>
      </c>
      <c r="E495">
        <v>-14.4130765269354</v>
      </c>
      <c r="F495" s="1">
        <v>0</v>
      </c>
      <c r="G495" s="1">
        <v>0</v>
      </c>
      <c r="H495">
        <v>3.5391731882772302</v>
      </c>
      <c r="I495">
        <v>-124.92712165997899</v>
      </c>
      <c r="J495">
        <v>-121.367562051939</v>
      </c>
      <c r="K495">
        <v>-200.47513441990699</v>
      </c>
      <c r="L495">
        <v>-88.633631400388694</v>
      </c>
      <c r="M495">
        <v>71</v>
      </c>
      <c r="N495">
        <v>90.095201234235205</v>
      </c>
      <c r="O495">
        <v>45.356526394193502</v>
      </c>
      <c r="P495">
        <v>107026.97247761099</v>
      </c>
      <c r="Q495">
        <v>160415.508618761</v>
      </c>
      <c r="R495">
        <v>121.348347228215</v>
      </c>
      <c r="S495">
        <v>707.33385624434095</v>
      </c>
      <c r="T495">
        <v>0.70799477486324902</v>
      </c>
      <c r="U495">
        <v>3.9630648798331704E-3</v>
      </c>
      <c r="V495">
        <v>0.97884721285501897</v>
      </c>
      <c r="W495">
        <v>5.1092012859670804E-4</v>
      </c>
      <c r="X495">
        <v>1.66788021365506E-2</v>
      </c>
      <c r="Y495" s="1">
        <v>0</v>
      </c>
      <c r="Z495" s="1">
        <v>0</v>
      </c>
      <c r="AA495">
        <v>7.7997210315804003E-4</v>
      </c>
      <c r="AB495">
        <v>8.8904442311567907E-3</v>
      </c>
      <c r="AC495">
        <v>6.9395936780629703E-3</v>
      </c>
      <c r="AD495">
        <v>8.8852560057695894E-5</v>
      </c>
      <c r="AE495">
        <v>1.0056611974774901</v>
      </c>
      <c r="AF495">
        <v>1.4110504308037599E-3</v>
      </c>
      <c r="AG495">
        <v>1.20924977469376E-5</v>
      </c>
      <c r="AH495">
        <v>8.1856838512726799</v>
      </c>
      <c r="AI495">
        <v>0.59327353816388195</v>
      </c>
      <c r="AJ495">
        <v>2466.4949594090299</v>
      </c>
      <c r="AK495">
        <v>71</v>
      </c>
      <c r="AL495">
        <v>250978250.46000001</v>
      </c>
      <c r="AM495" s="7">
        <v>2345</v>
      </c>
      <c r="AO495" s="1">
        <f t="shared" si="55"/>
        <v>9.1306162120247704E-3</v>
      </c>
      <c r="AP495" s="5">
        <f t="shared" si="56"/>
        <v>10.422917041398961</v>
      </c>
      <c r="AQ495" s="3">
        <f t="shared" si="57"/>
        <v>-1.6176483827451751E-4</v>
      </c>
      <c r="AR495" s="15">
        <f t="shared" si="58"/>
        <v>-1.6851811447305298E-2</v>
      </c>
      <c r="AU495" s="15">
        <v>1</v>
      </c>
      <c r="AY495" s="15">
        <v>1</v>
      </c>
    </row>
    <row r="496" spans="1:51" x14ac:dyDescent="0.25">
      <c r="A496" t="s">
        <v>37</v>
      </c>
      <c r="B496">
        <v>11.8702384514492</v>
      </c>
      <c r="C496">
        <v>9.74260955281845E-3</v>
      </c>
      <c r="D496">
        <v>11.0845752289926</v>
      </c>
      <c r="E496">
        <v>-14.0808374779098</v>
      </c>
      <c r="F496" s="1">
        <v>0</v>
      </c>
      <c r="G496" s="1">
        <v>0</v>
      </c>
      <c r="H496">
        <v>3.5797608143731399</v>
      </c>
      <c r="I496">
        <v>-122.998389731637</v>
      </c>
      <c r="J496">
        <v>-119.64888072749901</v>
      </c>
      <c r="K496">
        <v>-199.07099606141901</v>
      </c>
      <c r="L496">
        <v>-86.470617996490901</v>
      </c>
      <c r="M496">
        <v>72</v>
      </c>
      <c r="N496">
        <v>90.0459491548621</v>
      </c>
      <c r="O496">
        <v>44.861923563560303</v>
      </c>
      <c r="P496">
        <v>106337.902975098</v>
      </c>
      <c r="Q496">
        <v>156592.82285586899</v>
      </c>
      <c r="R496">
        <v>120.92875874524699</v>
      </c>
      <c r="S496">
        <v>710.213515935087</v>
      </c>
      <c r="T496">
        <v>0.70846304634114998</v>
      </c>
      <c r="U496">
        <v>1.6352259299989001E-3</v>
      </c>
      <c r="V496">
        <v>0.99304143332079298</v>
      </c>
      <c r="W496">
        <v>5.2680419099485401E-4</v>
      </c>
      <c r="X496">
        <v>4.7965365582126702E-3</v>
      </c>
      <c r="Y496" s="1">
        <v>0</v>
      </c>
      <c r="Z496" s="1">
        <v>0</v>
      </c>
      <c r="AA496">
        <v>7.9903039084765995E-4</v>
      </c>
      <c r="AB496">
        <v>8.8553925561652702E-3</v>
      </c>
      <c r="AC496">
        <v>6.8381358228147204E-3</v>
      </c>
      <c r="AD496">
        <v>8.0136761706015895E-5</v>
      </c>
      <c r="AE496">
        <v>0.99894535118970895</v>
      </c>
      <c r="AF496">
        <v>1.4417858809384499E-3</v>
      </c>
      <c r="AG496">
        <v>8.02009687602717E-6</v>
      </c>
      <c r="AH496">
        <v>8.1746082171659893</v>
      </c>
      <c r="AI496">
        <v>0.60284793520553104</v>
      </c>
      <c r="AJ496">
        <v>2689.1707074995802</v>
      </c>
      <c r="AK496">
        <v>72</v>
      </c>
      <c r="AL496">
        <v>243407459.91</v>
      </c>
      <c r="AM496" s="7">
        <v>2289</v>
      </c>
      <c r="AO496" s="1">
        <f t="shared" si="55"/>
        <v>9.0789520946008301E-3</v>
      </c>
      <c r="AP496" s="5">
        <f t="shared" si="56"/>
        <v>10.366854173062023</v>
      </c>
      <c r="AQ496" s="3">
        <f t="shared" si="57"/>
        <v>1.3957928454473561E-3</v>
      </c>
      <c r="AR496" s="15">
        <f t="shared" si="58"/>
        <v>0.14501836847417793</v>
      </c>
      <c r="AU496" s="15">
        <v>1</v>
      </c>
      <c r="AY496" s="15">
        <v>1</v>
      </c>
    </row>
    <row r="497" spans="1:51" x14ac:dyDescent="0.25">
      <c r="A497" t="s">
        <v>37</v>
      </c>
      <c r="B497">
        <v>9.6748191429816508</v>
      </c>
      <c r="C497">
        <v>9.6600560871968402E-3</v>
      </c>
      <c r="D497">
        <v>10.9955845112219</v>
      </c>
      <c r="E497">
        <v>-13.314091320944801</v>
      </c>
      <c r="F497" s="1">
        <v>0</v>
      </c>
      <c r="G497" s="1">
        <v>0</v>
      </c>
      <c r="H497">
        <v>3.62274706661545</v>
      </c>
      <c r="I497">
        <v>-122.49046397271501</v>
      </c>
      <c r="J497">
        <v>-118.76452622588199</v>
      </c>
      <c r="K497">
        <v>-198.27348928155601</v>
      </c>
      <c r="L497">
        <v>-86.240116462849002</v>
      </c>
      <c r="M497">
        <v>73</v>
      </c>
      <c r="N497">
        <v>90.307871112449007</v>
      </c>
      <c r="O497">
        <v>44.563638078984802</v>
      </c>
      <c r="P497">
        <v>107165.902716161</v>
      </c>
      <c r="Q497">
        <v>158946.22370946399</v>
      </c>
      <c r="R497">
        <v>120.360576664446</v>
      </c>
      <c r="S497">
        <v>709.69070222826304</v>
      </c>
      <c r="T497">
        <v>0.71121263017217495</v>
      </c>
      <c r="U497">
        <v>2.79226432851978E-3</v>
      </c>
      <c r="V497">
        <v>0.99551030351589098</v>
      </c>
      <c r="W497" s="1">
        <v>0</v>
      </c>
      <c r="X497">
        <v>1.69743215558826E-3</v>
      </c>
      <c r="Y497" s="1">
        <v>0</v>
      </c>
      <c r="Z497" s="1">
        <v>0</v>
      </c>
      <c r="AA497">
        <v>8.1066701829445704E-4</v>
      </c>
      <c r="AB497">
        <v>8.7549180712796597E-3</v>
      </c>
      <c r="AC497">
        <v>6.7338188609301197E-3</v>
      </c>
      <c r="AD497">
        <v>8.6286469884246794E-5</v>
      </c>
      <c r="AE497">
        <v>0.99631219023245798</v>
      </c>
      <c r="AF497">
        <v>1.44873559976758E-3</v>
      </c>
      <c r="AG497">
        <v>8.1266820744675E-6</v>
      </c>
      <c r="AH497">
        <v>8.1770794817672208</v>
      </c>
      <c r="AI497">
        <v>0.61365575288181795</v>
      </c>
      <c r="AJ497">
        <v>2875.87843344167</v>
      </c>
      <c r="AK497">
        <v>73</v>
      </c>
      <c r="AL497">
        <v>236729479.09999999</v>
      </c>
      <c r="AM497" s="7">
        <v>2209</v>
      </c>
      <c r="AO497" s="1">
        <f t="shared" si="55"/>
        <v>8.9932214789921576E-3</v>
      </c>
      <c r="AP497" s="5">
        <f t="shared" si="56"/>
        <v>10.273753367547588</v>
      </c>
      <c r="AQ497" s="3">
        <f t="shared" si="57"/>
        <v>-5.4957875106241214E-4</v>
      </c>
      <c r="AR497" s="15">
        <f t="shared" si="58"/>
        <v>-5.8297508528658226E-2</v>
      </c>
      <c r="AU497" s="15">
        <v>1</v>
      </c>
      <c r="AY497" s="15">
        <v>1</v>
      </c>
    </row>
    <row r="498" spans="1:51" x14ac:dyDescent="0.25">
      <c r="A498" t="s">
        <v>37</v>
      </c>
      <c r="B498">
        <v>7.3065162104087298</v>
      </c>
      <c r="C498">
        <v>9.8786942943089196E-3</v>
      </c>
      <c r="D498">
        <v>11.231093392858901</v>
      </c>
      <c r="E498">
        <v>-13.1289441480777</v>
      </c>
      <c r="F498" s="1">
        <v>0</v>
      </c>
      <c r="G498" s="1">
        <v>0</v>
      </c>
      <c r="H498">
        <v>3.6891626156670099</v>
      </c>
      <c r="I498">
        <v>-120.790528413343</v>
      </c>
      <c r="J498">
        <v>-118.022820160043</v>
      </c>
      <c r="K498">
        <v>-197.62292341977101</v>
      </c>
      <c r="L498">
        <v>-82.526081964529297</v>
      </c>
      <c r="M498">
        <v>74</v>
      </c>
      <c r="N498">
        <v>90.442659309809002</v>
      </c>
      <c r="O498">
        <v>44.173740227562703</v>
      </c>
      <c r="P498">
        <v>101312.09520527101</v>
      </c>
      <c r="Q498">
        <v>144578.635164198</v>
      </c>
      <c r="R498">
        <v>119.209304326497</v>
      </c>
      <c r="S498">
        <v>711.43439836187804</v>
      </c>
      <c r="T498">
        <v>0.71312527698705397</v>
      </c>
      <c r="U498">
        <v>2.9678873319505901E-3</v>
      </c>
      <c r="V498">
        <v>0.99481456691167602</v>
      </c>
      <c r="W498" s="1">
        <v>0</v>
      </c>
      <c r="X498">
        <v>2.2175457563728099E-3</v>
      </c>
      <c r="Y498" s="1">
        <v>0</v>
      </c>
      <c r="Z498" s="1">
        <v>0</v>
      </c>
      <c r="AA498">
        <v>8.5530869990643201E-4</v>
      </c>
      <c r="AB498">
        <v>8.9583176152726995E-3</v>
      </c>
      <c r="AC498">
        <v>6.8053571858212704E-3</v>
      </c>
      <c r="AD498">
        <v>5.9609921786301997E-5</v>
      </c>
      <c r="AE498">
        <v>0.99381495875716297</v>
      </c>
      <c r="AF498">
        <v>1.50523855300747E-3</v>
      </c>
      <c r="AG498">
        <v>5.3816460936806999E-6</v>
      </c>
      <c r="AH498">
        <v>8.0922467648399703</v>
      </c>
      <c r="AI498">
        <v>0.61638969128207</v>
      </c>
      <c r="AJ498">
        <v>3110.03560256029</v>
      </c>
      <c r="AK498">
        <v>74</v>
      </c>
      <c r="AL498">
        <v>199888763.84</v>
      </c>
      <c r="AM498" s="7">
        <v>1973</v>
      </c>
      <c r="AO498" s="1">
        <f t="shared" si="55"/>
        <v>9.1659044387351722E-3</v>
      </c>
      <c r="AP498" s="5">
        <f t="shared" si="56"/>
        <v>10.461191276652249</v>
      </c>
      <c r="AQ498" s="3">
        <f t="shared" si="57"/>
        <v>-2.8631829895582987E-3</v>
      </c>
      <c r="AR498" s="15">
        <f t="shared" si="58"/>
        <v>-0.30155983031151179</v>
      </c>
      <c r="AU498" s="15">
        <v>1</v>
      </c>
      <c r="AY498" s="15">
        <v>1</v>
      </c>
    </row>
    <row r="499" spans="1:51" x14ac:dyDescent="0.25">
      <c r="A499" t="s">
        <v>37</v>
      </c>
      <c r="B499">
        <v>12.8746765523397</v>
      </c>
      <c r="C499">
        <v>9.9244040192294908E-3</v>
      </c>
      <c r="D499">
        <v>11.280257940651801</v>
      </c>
      <c r="E499">
        <v>-13.6088299571257</v>
      </c>
      <c r="F499" s="1">
        <v>0</v>
      </c>
      <c r="G499" s="1">
        <v>0</v>
      </c>
      <c r="H499">
        <v>3.7235924267746099</v>
      </c>
      <c r="I499">
        <v>-118.762794480103</v>
      </c>
      <c r="J499">
        <v>-115.93687192302799</v>
      </c>
      <c r="K499">
        <v>-195.82929479567099</v>
      </c>
      <c r="L499">
        <v>-80.672643893970005</v>
      </c>
      <c r="M499">
        <v>75</v>
      </c>
      <c r="N499">
        <v>90.544842925894798</v>
      </c>
      <c r="O499">
        <v>43.9545842223894</v>
      </c>
      <c r="P499">
        <v>102014.650627407</v>
      </c>
      <c r="Q499">
        <v>144909.70409385199</v>
      </c>
      <c r="R499">
        <v>118.331302109731</v>
      </c>
      <c r="S499">
        <v>713.51831926615</v>
      </c>
      <c r="T499">
        <v>0.71116265172655901</v>
      </c>
      <c r="U499">
        <v>2.7510157199372E-3</v>
      </c>
      <c r="V499">
        <v>0.99559284939183601</v>
      </c>
      <c r="W499" s="1">
        <v>0</v>
      </c>
      <c r="X499">
        <v>1.6561348882267099E-3</v>
      </c>
      <c r="Y499" s="1">
        <v>0</v>
      </c>
      <c r="Z499" s="1">
        <v>0</v>
      </c>
      <c r="AA499">
        <v>8.6142301736169698E-4</v>
      </c>
      <c r="AB499">
        <v>8.9992796731954792E-3</v>
      </c>
      <c r="AC499">
        <v>6.8000429604959702E-3</v>
      </c>
      <c r="AD499">
        <v>6.08563530368208E-5</v>
      </c>
      <c r="AE499">
        <v>0.99777760629427203</v>
      </c>
      <c r="AF499">
        <v>1.54594444316635E-3</v>
      </c>
      <c r="AG499">
        <v>2.7888622053649502E-6</v>
      </c>
      <c r="AH499">
        <v>8.0675603467864203</v>
      </c>
      <c r="AI499">
        <v>0.62460806760649901</v>
      </c>
      <c r="AJ499">
        <v>3299.7259900386998</v>
      </c>
      <c r="AK499">
        <v>75</v>
      </c>
      <c r="AL499">
        <v>185360620.19</v>
      </c>
      <c r="AM499" s="7">
        <v>1817</v>
      </c>
      <c r="AO499" s="1">
        <f t="shared" si="55"/>
        <v>9.2074104210240169E-3</v>
      </c>
      <c r="AP499" s="5">
        <f t="shared" si="56"/>
        <v>10.506190213697121</v>
      </c>
      <c r="AQ499" s="3">
        <f t="shared" si="57"/>
        <v>2.2121032915738449E-3</v>
      </c>
      <c r="AR499" s="15">
        <f t="shared" si="58"/>
        <v>0.22543722229155327</v>
      </c>
      <c r="AU499" s="15">
        <v>1</v>
      </c>
      <c r="AY499" s="15">
        <v>1</v>
      </c>
    </row>
    <row r="500" spans="1:51" x14ac:dyDescent="0.25">
      <c r="A500" t="s">
        <v>37</v>
      </c>
      <c r="B500">
        <v>14.5102694957236</v>
      </c>
      <c r="C500">
        <v>9.89977730808142E-3</v>
      </c>
      <c r="D500">
        <v>11.253773000768</v>
      </c>
      <c r="E500">
        <v>-14.663011595641199</v>
      </c>
      <c r="F500" s="1">
        <v>0</v>
      </c>
      <c r="G500" s="1">
        <v>0</v>
      </c>
      <c r="H500">
        <v>3.7589147453345402</v>
      </c>
      <c r="I500">
        <v>-117.479945312178</v>
      </c>
      <c r="J500">
        <v>-115.15421297345</v>
      </c>
      <c r="K500">
        <v>-195.50530342974</v>
      </c>
      <c r="L500">
        <v>-79.270239639248601</v>
      </c>
      <c r="M500">
        <v>76</v>
      </c>
      <c r="N500">
        <v>90.463325535319399</v>
      </c>
      <c r="O500">
        <v>43.615446721801597</v>
      </c>
      <c r="P500">
        <v>101827.993571011</v>
      </c>
      <c r="Q500">
        <v>138621.47790191599</v>
      </c>
      <c r="R500">
        <v>117.16189649341401</v>
      </c>
      <c r="S500">
        <v>714.19448712106805</v>
      </c>
      <c r="T500">
        <v>0.70475339744633103</v>
      </c>
      <c r="U500">
        <v>3.1735927152845198E-3</v>
      </c>
      <c r="V500">
        <v>0.99486021054390605</v>
      </c>
      <c r="W500" s="1">
        <v>0</v>
      </c>
      <c r="X500">
        <v>1.96619674080866E-3</v>
      </c>
      <c r="Y500" s="1">
        <v>0</v>
      </c>
      <c r="Z500" s="1">
        <v>0</v>
      </c>
      <c r="AA500">
        <v>8.6037403752982898E-4</v>
      </c>
      <c r="AB500">
        <v>8.9939430673982006E-3</v>
      </c>
      <c r="AC500">
        <v>6.7188058049951196E-3</v>
      </c>
      <c r="AD500">
        <v>4.3866369449403297E-5</v>
      </c>
      <c r="AE500">
        <v>0.99121846663662205</v>
      </c>
      <c r="AF500">
        <v>1.55283903798217E-3</v>
      </c>
      <c r="AG500">
        <v>1.5744312999172499E-6</v>
      </c>
      <c r="AH500">
        <v>8.0802198688751403</v>
      </c>
      <c r="AI500">
        <v>0.63637151253370305</v>
      </c>
      <c r="AJ500">
        <v>3437.07966371269</v>
      </c>
      <c r="AK500">
        <v>76</v>
      </c>
      <c r="AL500">
        <v>174227697</v>
      </c>
      <c r="AM500" s="7">
        <v>1711</v>
      </c>
      <c r="AO500" s="1">
        <f t="shared" si="55"/>
        <v>9.132018880507119E-3</v>
      </c>
      <c r="AP500" s="5">
        <f t="shared" si="56"/>
        <v>10.424438686630522</v>
      </c>
      <c r="AQ500" s="3">
        <f t="shared" si="57"/>
        <v>3.8475050769290597E-3</v>
      </c>
      <c r="AR500" s="16">
        <f t="shared" si="58"/>
        <v>0.39194732032269619</v>
      </c>
      <c r="AS500">
        <f>SUMPRODUCT(AL489:AL500,B489:B500)/SUM(AL489:AL500)</f>
        <v>9.5578416255191954</v>
      </c>
      <c r="AT500">
        <f>SUMPRODUCT(AP489:AP500,AL489:AL500)/SUM(AL489:AL500)</f>
        <v>10.056595313252103</v>
      </c>
      <c r="AU500" s="15">
        <v>1</v>
      </c>
      <c r="AY500" s="15">
        <v>1</v>
      </c>
    </row>
    <row r="501" spans="1:51" x14ac:dyDescent="0.25">
      <c r="A501" t="s">
        <v>37</v>
      </c>
      <c r="B501">
        <v>8.3700738603870004</v>
      </c>
      <c r="C501">
        <v>9.9797769652832605E-3</v>
      </c>
      <c r="D501">
        <v>11.3397826391852</v>
      </c>
      <c r="E501">
        <v>-16.674832414624799</v>
      </c>
      <c r="F501" s="1">
        <v>0</v>
      </c>
      <c r="G501" s="1">
        <v>0</v>
      </c>
      <c r="H501">
        <v>3.7858674910605701</v>
      </c>
      <c r="I501">
        <v>-115.653268320248</v>
      </c>
      <c r="J501">
        <v>-113.960831185224</v>
      </c>
      <c r="K501">
        <v>-194.51596320021699</v>
      </c>
      <c r="L501">
        <v>-77.984885264405094</v>
      </c>
      <c r="M501">
        <v>77</v>
      </c>
      <c r="N501">
        <v>90.587896647619004</v>
      </c>
      <c r="O501">
        <v>43.273121412575698</v>
      </c>
      <c r="P501">
        <v>103276.622392676</v>
      </c>
      <c r="Q501">
        <v>138532.358290567</v>
      </c>
      <c r="R501">
        <v>115.863747243567</v>
      </c>
      <c r="S501">
        <v>715.81434030410105</v>
      </c>
      <c r="T501">
        <v>0.69500895053994405</v>
      </c>
      <c r="U501" s="1">
        <v>0</v>
      </c>
      <c r="V501">
        <v>0.99853981048989704</v>
      </c>
      <c r="W501" s="1">
        <v>0</v>
      </c>
      <c r="X501">
        <v>1.46018951010213E-3</v>
      </c>
      <c r="Y501" s="1">
        <v>0</v>
      </c>
      <c r="Z501" s="1">
        <v>0</v>
      </c>
      <c r="AA501">
        <v>8.7504858107506395E-4</v>
      </c>
      <c r="AB501">
        <v>9.0719097182295795E-3</v>
      </c>
      <c r="AC501">
        <v>6.7042759897238098E-3</v>
      </c>
      <c r="AD501">
        <v>3.1562656098981602E-5</v>
      </c>
      <c r="AE501">
        <v>0.98799447600934198</v>
      </c>
      <c r="AF501">
        <v>1.5651540353082301E-3</v>
      </c>
      <c r="AG501">
        <v>1.27762372404644E-6</v>
      </c>
      <c r="AH501">
        <v>8.0915370546069596</v>
      </c>
      <c r="AI501">
        <v>0.64816583787961002</v>
      </c>
      <c r="AJ501">
        <v>3614.60587484702</v>
      </c>
      <c r="AK501">
        <v>77</v>
      </c>
      <c r="AL501">
        <v>163590169.87</v>
      </c>
      <c r="AM501" s="7">
        <v>1584</v>
      </c>
      <c r="AO501" s="1">
        <f t="shared" si="55"/>
        <v>9.144478606107103E-3</v>
      </c>
      <c r="AP501" s="5">
        <f t="shared" si="56"/>
        <v>10.437954227553758</v>
      </c>
      <c r="AQ501" s="3">
        <f t="shared" si="57"/>
        <v>-1.8865899618508535E-3</v>
      </c>
      <c r="AR501" s="16">
        <f t="shared" si="58"/>
        <v>-0.198111653115707</v>
      </c>
      <c r="AT501" s="15">
        <f>AS500/AT500-1</f>
        <v>-4.9594686093779039E-2</v>
      </c>
      <c r="AU501" s="15">
        <v>1</v>
      </c>
      <c r="AY501" s="15">
        <v>1</v>
      </c>
    </row>
    <row r="502" spans="1:51" x14ac:dyDescent="0.25">
      <c r="A502" t="s">
        <v>37</v>
      </c>
      <c r="B502">
        <v>16.233959485855799</v>
      </c>
      <c r="C502">
        <v>1.0095715905217699E-2</v>
      </c>
      <c r="D502">
        <v>11.4642958953036</v>
      </c>
      <c r="E502">
        <v>-19.139911230304001</v>
      </c>
      <c r="F502" s="1">
        <v>0</v>
      </c>
      <c r="G502" s="1">
        <v>0</v>
      </c>
      <c r="H502">
        <v>3.8029253785002499</v>
      </c>
      <c r="I502">
        <v>-114.020759659521</v>
      </c>
      <c r="J502">
        <v>-112.40898277218599</v>
      </c>
      <c r="K502">
        <v>-193.13076678584099</v>
      </c>
      <c r="L502">
        <v>-77.254390770517205</v>
      </c>
      <c r="M502">
        <v>78</v>
      </c>
      <c r="N502">
        <v>90.440135119453799</v>
      </c>
      <c r="O502">
        <v>42.852094748997899</v>
      </c>
      <c r="P502">
        <v>106060.456084695</v>
      </c>
      <c r="Q502">
        <v>143407.24859930199</v>
      </c>
      <c r="R502">
        <v>114.08400068145799</v>
      </c>
      <c r="S502">
        <v>716.29982519048701</v>
      </c>
      <c r="T502">
        <v>0.69531478049242201</v>
      </c>
      <c r="U502" s="1">
        <v>0</v>
      </c>
      <c r="V502">
        <v>0.99831461994961102</v>
      </c>
      <c r="W502">
        <v>9.5349393373461895E-4</v>
      </c>
      <c r="X502">
        <v>7.3188611665347199E-4</v>
      </c>
      <c r="Y502" s="1">
        <v>0</v>
      </c>
      <c r="Z502" s="1">
        <v>0</v>
      </c>
      <c r="AA502">
        <v>8.7812448264223595E-4</v>
      </c>
      <c r="AB502">
        <v>9.1873105260332696E-3</v>
      </c>
      <c r="AC502">
        <v>6.7264480075170299E-3</v>
      </c>
      <c r="AD502">
        <v>2.9715121710311499E-5</v>
      </c>
      <c r="AE502">
        <v>0.98700471391362599</v>
      </c>
      <c r="AF502">
        <v>1.5750734660687799E-3</v>
      </c>
      <c r="AG502" s="1">
        <v>5.6260792315839904E-7</v>
      </c>
      <c r="AH502">
        <v>8.1127111733257102</v>
      </c>
      <c r="AI502">
        <v>0.66098278215182604</v>
      </c>
      <c r="AJ502">
        <v>3765.4267266040902</v>
      </c>
      <c r="AK502">
        <v>78</v>
      </c>
      <c r="AL502">
        <v>142757373.88999999</v>
      </c>
      <c r="AM502" s="7">
        <v>1346</v>
      </c>
      <c r="AO502" s="1">
        <f t="shared" si="55"/>
        <v>9.1796459562280466E-3</v>
      </c>
      <c r="AP502" s="5">
        <f t="shared" si="56"/>
        <v>10.476091513910223</v>
      </c>
      <c r="AQ502" s="3">
        <f t="shared" si="57"/>
        <v>5.47380714658636E-3</v>
      </c>
      <c r="AR502" s="16">
        <f t="shared" si="58"/>
        <v>0.54961986197812807</v>
      </c>
      <c r="AU502" s="15">
        <v>1</v>
      </c>
      <c r="AY502" s="15">
        <v>1</v>
      </c>
    </row>
    <row r="503" spans="1:51" x14ac:dyDescent="0.25">
      <c r="A503" t="s">
        <v>37</v>
      </c>
      <c r="B503">
        <v>13.1270786771014</v>
      </c>
      <c r="C503">
        <v>1.03835241751615E-2</v>
      </c>
      <c r="D503">
        <v>11.772696626271401</v>
      </c>
      <c r="E503">
        <v>-20.918957329345201</v>
      </c>
      <c r="F503" s="1">
        <v>0</v>
      </c>
      <c r="G503" s="1">
        <v>0</v>
      </c>
      <c r="H503">
        <v>3.8116736048774</v>
      </c>
      <c r="I503">
        <v>-112.479277045751</v>
      </c>
      <c r="J503">
        <v>-110.182312240675</v>
      </c>
      <c r="K503">
        <v>-190.44579864005999</v>
      </c>
      <c r="L503">
        <v>-75.992745982355203</v>
      </c>
      <c r="M503">
        <v>79</v>
      </c>
      <c r="N503">
        <v>90.533888822675905</v>
      </c>
      <c r="O503">
        <v>42.656346589629202</v>
      </c>
      <c r="P503">
        <v>106987.97455473</v>
      </c>
      <c r="Q503">
        <v>146859.72117900601</v>
      </c>
      <c r="R503">
        <v>112.54768021668799</v>
      </c>
      <c r="S503">
        <v>715.96083355936503</v>
      </c>
      <c r="T503">
        <v>0.70405798854273505</v>
      </c>
      <c r="U503" s="1">
        <v>0</v>
      </c>
      <c r="V503">
        <v>0.99882235234552597</v>
      </c>
      <c r="W503">
        <v>1.1776476544737801E-3</v>
      </c>
      <c r="X503" s="1">
        <v>0</v>
      </c>
      <c r="Y503" s="1">
        <v>0</v>
      </c>
      <c r="Z503" s="1">
        <v>0</v>
      </c>
      <c r="AA503">
        <v>8.8578659660515997E-4</v>
      </c>
      <c r="AB503">
        <v>9.4539821667861592E-3</v>
      </c>
      <c r="AC503">
        <v>6.88372618468932E-3</v>
      </c>
      <c r="AD503">
        <v>4.2090261058279498E-5</v>
      </c>
      <c r="AE503">
        <v>0.99262552372429902</v>
      </c>
      <c r="AF503">
        <v>1.61054476554807E-3</v>
      </c>
      <c r="AG503">
        <v>1.64198284913066E-6</v>
      </c>
      <c r="AH503">
        <v>8.0663714259346708</v>
      </c>
      <c r="AI503">
        <v>0.66698615598400501</v>
      </c>
      <c r="AJ503">
        <v>3697.1859388344801</v>
      </c>
      <c r="AK503">
        <v>79</v>
      </c>
      <c r="AL503">
        <v>115333036.56999999</v>
      </c>
      <c r="AM503" s="7">
        <v>1078</v>
      </c>
      <c r="AO503" s="1">
        <f t="shared" si="55"/>
        <v>9.3800575468425493E-3</v>
      </c>
      <c r="AP503" s="5">
        <f t="shared" si="56"/>
        <v>10.693144173109381</v>
      </c>
      <c r="AQ503" s="3">
        <f t="shared" si="57"/>
        <v>2.2784335092260934E-3</v>
      </c>
      <c r="AR503" s="16">
        <f t="shared" si="58"/>
        <v>0.2276163553571795</v>
      </c>
      <c r="AU503" s="15">
        <v>1</v>
      </c>
      <c r="AY503" s="15">
        <v>1</v>
      </c>
    </row>
    <row r="504" spans="1:51" x14ac:dyDescent="0.25">
      <c r="A504" t="s">
        <v>37</v>
      </c>
      <c r="B504">
        <v>18.9591400792903</v>
      </c>
      <c r="C504">
        <v>1.04814888551085E-2</v>
      </c>
      <c r="D504">
        <v>11.8774457542882</v>
      </c>
      <c r="E504">
        <v>-23.260452805218598</v>
      </c>
      <c r="F504" s="1">
        <v>0</v>
      </c>
      <c r="G504" s="1">
        <v>0</v>
      </c>
      <c r="H504">
        <v>3.8140194344021201</v>
      </c>
      <c r="I504">
        <v>-111.519657494537</v>
      </c>
      <c r="J504">
        <v>-108.92390474877701</v>
      </c>
      <c r="K504">
        <v>-189.35669857399199</v>
      </c>
      <c r="L504">
        <v>-74.456535473951305</v>
      </c>
      <c r="M504">
        <v>80</v>
      </c>
      <c r="N504">
        <v>90.566644322282798</v>
      </c>
      <c r="O504">
        <v>42.376348670444699</v>
      </c>
      <c r="P504">
        <v>105325.029529276</v>
      </c>
      <c r="Q504">
        <v>143371.89773570799</v>
      </c>
      <c r="R504">
        <v>112.41718531896301</v>
      </c>
      <c r="S504">
        <v>718.12810409249505</v>
      </c>
      <c r="T504">
        <v>0.70263606815599999</v>
      </c>
      <c r="U504" s="1">
        <v>0</v>
      </c>
      <c r="V504">
        <v>0.99852270649886599</v>
      </c>
      <c r="W504">
        <v>1.47729350113364E-3</v>
      </c>
      <c r="X504" s="1">
        <v>0</v>
      </c>
      <c r="Y504" s="1">
        <v>0</v>
      </c>
      <c r="Z504" s="1">
        <v>0</v>
      </c>
      <c r="AA504">
        <v>9.0589964679875404E-4</v>
      </c>
      <c r="AB504">
        <v>9.5169183136334205E-3</v>
      </c>
      <c r="AC504">
        <v>6.8829465005820897E-3</v>
      </c>
      <c r="AD504">
        <v>5.3367015623258403E-5</v>
      </c>
      <c r="AE504">
        <v>0.98877737858883297</v>
      </c>
      <c r="AF504">
        <v>1.6222876880720701E-3</v>
      </c>
      <c r="AG504">
        <v>5.23821744043405E-6</v>
      </c>
      <c r="AH504">
        <v>8.0145166404690809</v>
      </c>
      <c r="AI504">
        <v>0.67231980295628702</v>
      </c>
      <c r="AJ504">
        <v>3559.8876950113199</v>
      </c>
      <c r="AK504">
        <v>80</v>
      </c>
      <c r="AL504">
        <v>91738100.719999999</v>
      </c>
      <c r="AM504" s="7">
        <v>871</v>
      </c>
      <c r="AO504" s="1">
        <f t="shared" si="55"/>
        <v>9.4111338354529138E-3</v>
      </c>
      <c r="AP504" s="5">
        <f t="shared" si="56"/>
        <v>10.726757631210493</v>
      </c>
      <c r="AQ504" s="3">
        <f t="shared" si="57"/>
        <v>7.9543766323555178E-3</v>
      </c>
      <c r="AR504" s="16">
        <f t="shared" si="58"/>
        <v>0.76746233401665842</v>
      </c>
      <c r="AU504" s="15">
        <v>1</v>
      </c>
      <c r="AY504" s="15">
        <v>1</v>
      </c>
    </row>
    <row r="505" spans="1:51" x14ac:dyDescent="0.25">
      <c r="A505" t="s">
        <v>37</v>
      </c>
      <c r="B505">
        <v>9.4432984520807199</v>
      </c>
      <c r="C505">
        <v>1.0335398141270999E-2</v>
      </c>
      <c r="D505">
        <v>11.7211958741985</v>
      </c>
      <c r="E505">
        <v>-25.857678573273699</v>
      </c>
      <c r="F505" s="1">
        <v>0</v>
      </c>
      <c r="G505" s="1">
        <v>0</v>
      </c>
      <c r="H505">
        <v>3.81732586074998</v>
      </c>
      <c r="I505">
        <v>-110.15201465599</v>
      </c>
      <c r="J505">
        <v>-108.01988583482</v>
      </c>
      <c r="K505">
        <v>-188.40860131811399</v>
      </c>
      <c r="L505">
        <v>-74.340055051749502</v>
      </c>
      <c r="M505">
        <v>81</v>
      </c>
      <c r="N505">
        <v>90.451777666729996</v>
      </c>
      <c r="O505">
        <v>42.288912189111798</v>
      </c>
      <c r="P505">
        <v>109423.41552179601</v>
      </c>
      <c r="Q505">
        <v>148304.19897651501</v>
      </c>
      <c r="R505">
        <v>112.29080405657</v>
      </c>
      <c r="S505">
        <v>719.352211850652</v>
      </c>
      <c r="T505">
        <v>0.692918334199768</v>
      </c>
      <c r="U505" s="1">
        <v>0</v>
      </c>
      <c r="V505">
        <v>0.99836750193714197</v>
      </c>
      <c r="W505">
        <v>1.6324980628571099E-3</v>
      </c>
      <c r="X505" s="1">
        <v>0</v>
      </c>
      <c r="Y505" s="1">
        <v>0</v>
      </c>
      <c r="Z505" s="1">
        <v>0</v>
      </c>
      <c r="AA505">
        <v>8.7017038190167605E-4</v>
      </c>
      <c r="AB505">
        <v>9.4247909210715599E-3</v>
      </c>
      <c r="AC505">
        <v>6.7704065723220097E-3</v>
      </c>
      <c r="AD505">
        <v>3.9238601052793101E-5</v>
      </c>
      <c r="AE505">
        <v>0.99244760720896297</v>
      </c>
      <c r="AF505">
        <v>1.63381087413498E-3</v>
      </c>
      <c r="AG505">
        <v>1.1143275698555601E-6</v>
      </c>
      <c r="AH505">
        <v>8.0140106769456594</v>
      </c>
      <c r="AI505">
        <v>0.68322991603621097</v>
      </c>
      <c r="AJ505">
        <v>3793.41468206032</v>
      </c>
      <c r="AK505">
        <v>81</v>
      </c>
      <c r="AL505">
        <v>82833525.549999997</v>
      </c>
      <c r="AM505" s="7">
        <v>757</v>
      </c>
      <c r="AO505" s="1">
        <f>AA505+AC505*AY505+AF505*AU505</f>
        <v>9.2743878283586649E-3</v>
      </c>
      <c r="AP505" s="5">
        <f t="shared" ref="AP505:AP524" si="59">100*(1-(1-AO505)^12)</f>
        <v>10.578760420580736</v>
      </c>
      <c r="AQ505" s="3">
        <f t="shared" ref="AQ505:AQ524" si="60">(1-(1-B505/100)^(1/12))- AO505</f>
        <v>-1.0422923849004E-3</v>
      </c>
      <c r="AR505" s="16">
        <f t="shared" ref="AR505:AR524" si="61">B505/AP505-1</f>
        <v>-0.1073341226530663</v>
      </c>
      <c r="AU505" s="15">
        <v>1</v>
      </c>
      <c r="AY505" s="15">
        <v>1</v>
      </c>
    </row>
    <row r="506" spans="1:51" x14ac:dyDescent="0.25">
      <c r="A506" t="s">
        <v>37</v>
      </c>
      <c r="B506">
        <v>16.806168376128699</v>
      </c>
      <c r="C506">
        <v>1.00901027618458E-2</v>
      </c>
      <c r="D506">
        <v>11.458271323742499</v>
      </c>
      <c r="E506">
        <v>-26.857261714897799</v>
      </c>
      <c r="F506" s="1">
        <v>0</v>
      </c>
      <c r="G506" s="1">
        <v>0</v>
      </c>
      <c r="H506">
        <v>3.8410640086868</v>
      </c>
      <c r="I506">
        <v>-111.57026527424399</v>
      </c>
      <c r="J506">
        <v>-108.61028489414301</v>
      </c>
      <c r="K506">
        <v>-188.68620109214899</v>
      </c>
      <c r="L506">
        <v>-74.444741292028795</v>
      </c>
      <c r="M506">
        <v>82</v>
      </c>
      <c r="N506">
        <v>90.856362254516</v>
      </c>
      <c r="O506">
        <v>41.903038441233399</v>
      </c>
      <c r="P506">
        <v>105394.223760932</v>
      </c>
      <c r="Q506">
        <v>139636.94783278799</v>
      </c>
      <c r="R506">
        <v>112.48960848404199</v>
      </c>
      <c r="S506">
        <v>714.36587604037595</v>
      </c>
      <c r="T506">
        <v>0.71468865758938105</v>
      </c>
      <c r="U506" s="1">
        <v>0</v>
      </c>
      <c r="V506">
        <v>0.998133813920558</v>
      </c>
      <c r="W506">
        <v>1.8661860794410799E-3</v>
      </c>
      <c r="X506" s="1">
        <v>0</v>
      </c>
      <c r="Y506" s="1">
        <v>0</v>
      </c>
      <c r="Z506" s="1">
        <v>0</v>
      </c>
      <c r="AA506">
        <v>9.0022380787766799E-4</v>
      </c>
      <c r="AB506">
        <v>9.1327477739383007E-3</v>
      </c>
      <c r="AC506">
        <v>6.5354862760806202E-3</v>
      </c>
      <c r="AD506">
        <v>5.34939816319216E-5</v>
      </c>
      <c r="AE506">
        <v>0.98175877010633505</v>
      </c>
      <c r="AF506">
        <v>1.6087133352890399E-3</v>
      </c>
      <c r="AG506">
        <v>3.5657914271818802E-6</v>
      </c>
      <c r="AH506">
        <v>8.0506646801018409</v>
      </c>
      <c r="AI506">
        <v>0.69807406944769201</v>
      </c>
      <c r="AJ506">
        <v>3791.04477807987</v>
      </c>
      <c r="AK506">
        <v>82</v>
      </c>
      <c r="AL506">
        <v>72300437.5</v>
      </c>
      <c r="AM506" s="7">
        <v>686</v>
      </c>
      <c r="AO506" s="1">
        <f>AA506+AC506*AY506+AF506*AU506</f>
        <v>9.0444234192473272E-3</v>
      </c>
      <c r="AP506" s="5">
        <f t="shared" si="59"/>
        <v>10.329367751696994</v>
      </c>
      <c r="AQ506" s="3">
        <f t="shared" si="60"/>
        <v>6.1717050683571251E-3</v>
      </c>
      <c r="AR506" s="16">
        <f t="shared" si="61"/>
        <v>0.62702778912752355</v>
      </c>
      <c r="AU506" s="15">
        <v>1</v>
      </c>
      <c r="AY506" s="15">
        <v>1</v>
      </c>
    </row>
    <row r="507" spans="1:51" x14ac:dyDescent="0.25">
      <c r="A507" t="s">
        <v>37</v>
      </c>
      <c r="B507">
        <v>14.993429366023999</v>
      </c>
      <c r="C507">
        <v>9.7113158848602804E-3</v>
      </c>
      <c r="D507">
        <v>11.0508509854489</v>
      </c>
      <c r="E507">
        <v>-26.789775214753998</v>
      </c>
      <c r="F507" s="1">
        <v>0</v>
      </c>
      <c r="G507" s="1">
        <v>0</v>
      </c>
      <c r="H507">
        <v>3.8611158770398899</v>
      </c>
      <c r="I507">
        <v>-113.35102347517299</v>
      </c>
      <c r="J507">
        <v>-109.628251224132</v>
      </c>
      <c r="K507">
        <v>-190.03893167833601</v>
      </c>
      <c r="L507">
        <v>-76.731293701130696</v>
      </c>
      <c r="M507">
        <v>83</v>
      </c>
      <c r="N507">
        <v>91.1418263991186</v>
      </c>
      <c r="O507">
        <v>41.873369940565802</v>
      </c>
      <c r="P507">
        <v>106805.688564668</v>
      </c>
      <c r="Q507">
        <v>140416.32665386301</v>
      </c>
      <c r="R507">
        <v>112.58389888141799</v>
      </c>
      <c r="S507">
        <v>711.14204650961904</v>
      </c>
      <c r="T507">
        <v>0.68397595075164497</v>
      </c>
      <c r="U507" s="1">
        <v>0</v>
      </c>
      <c r="V507">
        <v>0.99801187337217601</v>
      </c>
      <c r="W507">
        <v>1.9881266278239098E-3</v>
      </c>
      <c r="X507" s="1">
        <v>0</v>
      </c>
      <c r="Y507" s="1">
        <v>0</v>
      </c>
      <c r="Z507" s="1">
        <v>0</v>
      </c>
      <c r="AA507">
        <v>9.1273659591377203E-4</v>
      </c>
      <c r="AB507">
        <v>8.7232275800970208E-3</v>
      </c>
      <c r="AC507">
        <v>6.26393315044873E-3</v>
      </c>
      <c r="AD507">
        <v>7.12261949458408E-5</v>
      </c>
      <c r="AE507">
        <v>0.97233664146604504</v>
      </c>
      <c r="AF507">
        <v>1.57274980520959E-3</v>
      </c>
      <c r="AG507">
        <v>3.9425517405011301E-6</v>
      </c>
      <c r="AH507">
        <v>7.9826308829042096</v>
      </c>
      <c r="AI507">
        <v>0.70174641504794599</v>
      </c>
      <c r="AJ507">
        <v>3937.9614164824302</v>
      </c>
      <c r="AK507">
        <v>83</v>
      </c>
      <c r="AL507">
        <v>67714806.549999997</v>
      </c>
      <c r="AM507" s="7">
        <v>634</v>
      </c>
      <c r="AO507" s="1">
        <f>AA507+AC507*AY507+AF507*AU507</f>
        <v>8.7494195515720914E-3</v>
      </c>
      <c r="AP507" s="5">
        <f t="shared" si="59"/>
        <v>10.008507286644452</v>
      </c>
      <c r="AQ507" s="3">
        <f t="shared" si="60"/>
        <v>4.69617254215755E-3</v>
      </c>
      <c r="AR507" s="16">
        <f t="shared" si="61"/>
        <v>0.49806848679937765</v>
      </c>
      <c r="AU507" s="15">
        <v>1</v>
      </c>
      <c r="AY507" s="15">
        <v>1</v>
      </c>
    </row>
    <row r="508" spans="1:51" x14ac:dyDescent="0.25">
      <c r="A508" t="s">
        <v>37</v>
      </c>
      <c r="B508">
        <v>10.3805247675544</v>
      </c>
      <c r="C508">
        <v>9.5686584063473992E-3</v>
      </c>
      <c r="D508">
        <v>10.8969647074486</v>
      </c>
      <c r="E508">
        <v>-27.977130825773699</v>
      </c>
      <c r="F508" s="1">
        <v>0</v>
      </c>
      <c r="G508" s="1">
        <v>0</v>
      </c>
      <c r="H508">
        <v>3.8818869598684902</v>
      </c>
      <c r="I508">
        <v>-114.0781723651</v>
      </c>
      <c r="J508">
        <v>-110.112289204851</v>
      </c>
      <c r="K508">
        <v>-190.662643423178</v>
      </c>
      <c r="L508">
        <v>-79.091648890906797</v>
      </c>
      <c r="M508">
        <v>84</v>
      </c>
      <c r="N508">
        <v>91.394103059524795</v>
      </c>
      <c r="O508">
        <v>41.505608902892497</v>
      </c>
      <c r="P508">
        <v>111991.99414855</v>
      </c>
      <c r="Q508">
        <v>146590.742666292</v>
      </c>
      <c r="R508">
        <v>112.167393939446</v>
      </c>
      <c r="S508">
        <v>711.11676407652806</v>
      </c>
      <c r="T508">
        <v>0.66981715282182097</v>
      </c>
      <c r="U508" s="1">
        <v>0</v>
      </c>
      <c r="V508">
        <v>0.99782715818633905</v>
      </c>
      <c r="W508">
        <v>2.17284181366019E-3</v>
      </c>
      <c r="X508" s="1">
        <v>0</v>
      </c>
      <c r="Y508" s="1">
        <v>0</v>
      </c>
      <c r="Z508" s="1">
        <v>0</v>
      </c>
      <c r="AA508">
        <v>9.2109574101883801E-4</v>
      </c>
      <c r="AB508">
        <v>8.5778668301632593E-3</v>
      </c>
      <c r="AC508">
        <v>6.15853203701997E-3</v>
      </c>
      <c r="AD508">
        <v>6.8621027957978806E-5</v>
      </c>
      <c r="AE508">
        <v>0.97156137797648701</v>
      </c>
      <c r="AF508">
        <v>1.53588206614345E-3</v>
      </c>
      <c r="AG508" s="1">
        <v>9.943995178584571E-7</v>
      </c>
      <c r="AH508">
        <v>7.9948673995975996</v>
      </c>
      <c r="AI508">
        <v>0.71437301151728705</v>
      </c>
      <c r="AJ508">
        <v>4105.4941200827097</v>
      </c>
      <c r="AK508">
        <v>84</v>
      </c>
      <c r="AL508">
        <v>61819580.770000003</v>
      </c>
      <c r="AM508" s="7">
        <v>552</v>
      </c>
      <c r="AO508" s="1">
        <f>AA508+AC508*AY508+AF508*AU508</f>
        <v>8.6155098441822574E-3</v>
      </c>
      <c r="AP508" s="5">
        <f t="shared" si="59"/>
        <v>9.8625136199606107</v>
      </c>
      <c r="AQ508" s="3">
        <f t="shared" si="60"/>
        <v>4.7603750441781341E-4</v>
      </c>
      <c r="AR508" s="16">
        <f t="shared" si="61"/>
        <v>5.2523237741886941E-2</v>
      </c>
      <c r="AU508" s="15">
        <v>1</v>
      </c>
      <c r="AY508" s="15">
        <v>1</v>
      </c>
    </row>
    <row r="509" spans="1:51" x14ac:dyDescent="0.25">
      <c r="A509" t="s">
        <v>37</v>
      </c>
      <c r="B509">
        <v>15.8385365225882</v>
      </c>
      <c r="C509">
        <v>9.5158730786976398E-3</v>
      </c>
      <c r="D509">
        <v>10.839962733216099</v>
      </c>
      <c r="E509">
        <v>-29.035285485688298</v>
      </c>
      <c r="F509" s="1">
        <v>0</v>
      </c>
      <c r="G509" s="1">
        <v>0</v>
      </c>
      <c r="H509">
        <v>3.92372015090013</v>
      </c>
      <c r="I509">
        <v>-114.43577228403601</v>
      </c>
      <c r="J509">
        <v>-109.08212319108701</v>
      </c>
      <c r="K509">
        <v>-190.589115156719</v>
      </c>
      <c r="L509">
        <v>-80.410753509815095</v>
      </c>
      <c r="M509">
        <v>85</v>
      </c>
      <c r="N509">
        <v>91.723559010638496</v>
      </c>
      <c r="O509">
        <v>41.221754982466798</v>
      </c>
      <c r="P509">
        <v>115702.944502164</v>
      </c>
      <c r="Q509">
        <v>143869.37118655301</v>
      </c>
      <c r="R509">
        <v>111.545649229246</v>
      </c>
      <c r="S509">
        <v>709.97859664785096</v>
      </c>
      <c r="T509">
        <v>0.67663299519840903</v>
      </c>
      <c r="U509" s="1">
        <v>0</v>
      </c>
      <c r="V509">
        <v>0.99715427159385694</v>
      </c>
      <c r="W509">
        <v>1.1568152131549399E-3</v>
      </c>
      <c r="X509">
        <v>1.6889131929877E-3</v>
      </c>
      <c r="Y509" s="1">
        <v>0</v>
      </c>
      <c r="Z509" s="1">
        <v>0</v>
      </c>
      <c r="AA509">
        <v>9.1415346631964502E-4</v>
      </c>
      <c r="AB509">
        <v>8.5018141876680303E-3</v>
      </c>
      <c r="AC509">
        <v>5.9843437824607703E-3</v>
      </c>
      <c r="AD509">
        <v>9.4404852160614899E-5</v>
      </c>
      <c r="AE509">
        <v>0.96176905775824495</v>
      </c>
      <c r="AF509">
        <v>1.50709177149696E-3</v>
      </c>
      <c r="AG509">
        <v>5.5306135828891402E-6</v>
      </c>
      <c r="AH509">
        <v>8.0951961552533902</v>
      </c>
      <c r="AI509">
        <v>0.73704174056463301</v>
      </c>
      <c r="AJ509">
        <v>4413.7443355367404</v>
      </c>
      <c r="AK509">
        <v>85</v>
      </c>
      <c r="AL509">
        <v>53454760.359999999</v>
      </c>
      <c r="AM509" s="7">
        <v>462</v>
      </c>
      <c r="AO509" s="1">
        <f>AA509+AC509*AY509+AF509*AU509</f>
        <v>8.405589020277375E-3</v>
      </c>
      <c r="AP509" s="5">
        <f t="shared" si="59"/>
        <v>9.6332126288013029</v>
      </c>
      <c r="AQ509" s="3">
        <f t="shared" si="60"/>
        <v>5.8610842437759117E-3</v>
      </c>
      <c r="AR509" s="16">
        <f t="shared" si="61"/>
        <v>0.64415934049190082</v>
      </c>
      <c r="AU509" s="15">
        <v>1</v>
      </c>
      <c r="AY509" s="15">
        <v>1</v>
      </c>
    </row>
    <row r="510" spans="1:51" x14ac:dyDescent="0.25">
      <c r="A510" t="s">
        <v>37</v>
      </c>
      <c r="B510">
        <v>12.7408588237824</v>
      </c>
      <c r="C510">
        <v>9.5944511717987301E-3</v>
      </c>
      <c r="D510">
        <v>10.9248057231461</v>
      </c>
      <c r="E510">
        <v>-30.284327947006499</v>
      </c>
      <c r="F510" s="1">
        <v>0</v>
      </c>
      <c r="G510" s="1">
        <v>0</v>
      </c>
      <c r="H510">
        <v>4.0290909540478603</v>
      </c>
      <c r="I510">
        <v>-107.051653182259</v>
      </c>
      <c r="J510">
        <v>-99.353373859218195</v>
      </c>
      <c r="K510">
        <v>-180.08108713780101</v>
      </c>
      <c r="L510">
        <v>-76.173904190563505</v>
      </c>
      <c r="M510">
        <v>86</v>
      </c>
      <c r="N510">
        <v>90.853759019927594</v>
      </c>
      <c r="O510">
        <v>40.020267422509498</v>
      </c>
      <c r="P510">
        <v>127038.52832285099</v>
      </c>
      <c r="Q510">
        <v>173305.72525968499</v>
      </c>
      <c r="R510">
        <v>110.03271197145899</v>
      </c>
      <c r="S510">
        <v>700.47181183541102</v>
      </c>
      <c r="T510">
        <v>0.72115324994405605</v>
      </c>
      <c r="U510">
        <v>1.26210906332249E-3</v>
      </c>
      <c r="V510">
        <v>0.99726262017520495</v>
      </c>
      <c r="W510" s="1">
        <v>0</v>
      </c>
      <c r="X510">
        <v>1.4752707614716801E-3</v>
      </c>
      <c r="Y510" s="1">
        <v>0</v>
      </c>
      <c r="Z510" s="1">
        <v>0</v>
      </c>
      <c r="AA510">
        <v>8.6113326897066598E-4</v>
      </c>
      <c r="AB510">
        <v>8.5816594539735603E-3</v>
      </c>
      <c r="AC510">
        <v>5.9501267141392599E-3</v>
      </c>
      <c r="AD510">
        <v>1.45953488869851E-4</v>
      </c>
      <c r="AE510">
        <v>0.95951777950829498</v>
      </c>
      <c r="AF510">
        <v>1.54631406721599E-3</v>
      </c>
      <c r="AG510">
        <v>5.6377042171646901E-6</v>
      </c>
      <c r="AH510">
        <v>8.5382635251997101</v>
      </c>
      <c r="AI510">
        <v>0.80023305971085801</v>
      </c>
      <c r="AJ510">
        <v>4816.1560677506204</v>
      </c>
      <c r="AK510">
        <v>86</v>
      </c>
      <c r="AL510">
        <v>60597378.009999998</v>
      </c>
      <c r="AM510" s="7">
        <v>477</v>
      </c>
      <c r="AO510" s="1">
        <f>AA510+AC510*AY510+AF510*AU510</f>
        <v>8.3575740503259166E-3</v>
      </c>
      <c r="AP510" s="5">
        <f t="shared" si="59"/>
        <v>9.5806897713812234</v>
      </c>
      <c r="AQ510" s="3">
        <f t="shared" si="60"/>
        <v>2.9354967464267634E-3</v>
      </c>
      <c r="AR510" s="16">
        <f t="shared" si="61"/>
        <v>0.32984775917084974</v>
      </c>
      <c r="AU510" s="15">
        <v>1</v>
      </c>
      <c r="AY510" s="15">
        <v>1</v>
      </c>
    </row>
    <row r="511" spans="1:51" x14ac:dyDescent="0.25">
      <c r="A511" t="s">
        <v>37</v>
      </c>
      <c r="B511">
        <v>6.63320394685016</v>
      </c>
      <c r="C511">
        <v>1.10736554895207E-2</v>
      </c>
      <c r="D511">
        <v>12.5081988475666</v>
      </c>
      <c r="E511">
        <v>-34.147900983940197</v>
      </c>
      <c r="F511" s="1">
        <v>0</v>
      </c>
      <c r="G511" s="1">
        <v>0</v>
      </c>
      <c r="H511">
        <v>4.1918354076092603</v>
      </c>
      <c r="I511">
        <v>-101.493608136945</v>
      </c>
      <c r="J511">
        <v>-78.433416325502193</v>
      </c>
      <c r="K511">
        <v>-155.59818904713299</v>
      </c>
      <c r="L511">
        <v>-67.882146698375294</v>
      </c>
      <c r="M511">
        <v>87</v>
      </c>
      <c r="N511">
        <v>88.747333867443501</v>
      </c>
      <c r="O511">
        <v>39.830507133195397</v>
      </c>
      <c r="P511">
        <v>117081.34504310301</v>
      </c>
      <c r="Q511">
        <v>158260.28104544699</v>
      </c>
      <c r="R511">
        <v>100.777525826839</v>
      </c>
      <c r="S511">
        <v>673.67982916519304</v>
      </c>
      <c r="T511">
        <v>0.72208614626228296</v>
      </c>
      <c r="U511">
        <v>2.80106941047863E-3</v>
      </c>
      <c r="V511">
        <v>0.98411930781082402</v>
      </c>
      <c r="W511">
        <v>4.6557469978584197E-3</v>
      </c>
      <c r="X511">
        <v>8.4238757808381293E-3</v>
      </c>
      <c r="Y511" s="1">
        <v>0</v>
      </c>
      <c r="Z511" s="1">
        <v>0</v>
      </c>
      <c r="AA511">
        <v>8.08672540482938E-4</v>
      </c>
      <c r="AB511">
        <v>9.7658908159560694E-3</v>
      </c>
      <c r="AC511">
        <v>6.42097774902981E-3</v>
      </c>
      <c r="AD511">
        <v>4.9368674191071398E-4</v>
      </c>
      <c r="AE511">
        <v>0.981244231462998</v>
      </c>
      <c r="AF511">
        <v>1.6575679111435399E-3</v>
      </c>
      <c r="AG511">
        <v>5.4872414899513499E-6</v>
      </c>
      <c r="AH511">
        <v>8.3907431733481808</v>
      </c>
      <c r="AI511">
        <v>0.79467076117164603</v>
      </c>
      <c r="AJ511">
        <v>4239.5016377355296</v>
      </c>
      <c r="AK511">
        <v>87</v>
      </c>
      <c r="AL511">
        <v>27162872.050000001</v>
      </c>
      <c r="AM511" s="7">
        <v>232</v>
      </c>
      <c r="AO511" s="1">
        <f>AA511+AC511*AY511+AF511*AU511</f>
        <v>8.8872182006562873E-3</v>
      </c>
      <c r="AP511" s="5">
        <f t="shared" si="59"/>
        <v>10.158514512693028</v>
      </c>
      <c r="AQ511" s="3">
        <f t="shared" si="60"/>
        <v>-3.1840097116775257E-3</v>
      </c>
      <c r="AR511" s="16">
        <f t="shared" si="61"/>
        <v>-0.34703012546155299</v>
      </c>
      <c r="AU511" s="15">
        <v>1</v>
      </c>
      <c r="AY511" s="15">
        <v>1</v>
      </c>
    </row>
    <row r="512" spans="1:51" x14ac:dyDescent="0.25">
      <c r="A512" t="s">
        <v>37</v>
      </c>
      <c r="B512">
        <v>0.86299773553222203</v>
      </c>
      <c r="C512">
        <v>1.21926010371264E-2</v>
      </c>
      <c r="D512">
        <v>13.6887715364059</v>
      </c>
      <c r="E512">
        <v>-37.468817657456398</v>
      </c>
      <c r="F512" s="1">
        <v>0</v>
      </c>
      <c r="G512" s="1">
        <v>0</v>
      </c>
      <c r="H512">
        <v>4.1993563289819296</v>
      </c>
      <c r="I512">
        <v>-100.270780497026</v>
      </c>
      <c r="J512">
        <v>-69.488211154048699</v>
      </c>
      <c r="K512">
        <v>-145.12114286505999</v>
      </c>
      <c r="L512">
        <v>-67.089026232040496</v>
      </c>
      <c r="M512">
        <v>88</v>
      </c>
      <c r="N512">
        <v>87.257773069369094</v>
      </c>
      <c r="O512">
        <v>39.319522700636902</v>
      </c>
      <c r="P512">
        <v>119038.220934065</v>
      </c>
      <c r="Q512">
        <v>168228.79771449999</v>
      </c>
      <c r="R512">
        <v>90.779767604247496</v>
      </c>
      <c r="S512">
        <v>665.41891641792495</v>
      </c>
      <c r="T512">
        <v>0.73858394750016398</v>
      </c>
      <c r="U512">
        <v>3.5118400084686802E-3</v>
      </c>
      <c r="V512">
        <v>0.99005131153228298</v>
      </c>
      <c r="W512">
        <v>2.8411582928373701E-3</v>
      </c>
      <c r="X512">
        <v>3.5956901664099799E-3</v>
      </c>
      <c r="Y512" s="1">
        <v>0</v>
      </c>
      <c r="Z512" s="1">
        <v>0</v>
      </c>
      <c r="AA512">
        <v>7.8253033622028699E-4</v>
      </c>
      <c r="AB512">
        <v>1.07319054633363E-2</v>
      </c>
      <c r="AC512">
        <v>7.0425951863685799E-3</v>
      </c>
      <c r="AD512">
        <v>6.6872096114750895E-4</v>
      </c>
      <c r="AE512">
        <v>0.99987345773730496</v>
      </c>
      <c r="AF512">
        <v>1.7006601959747901E-3</v>
      </c>
      <c r="AG512">
        <v>9.5273038619633506E-6</v>
      </c>
      <c r="AH512">
        <v>8.3281156203298199</v>
      </c>
      <c r="AI512">
        <v>0.79892788834149797</v>
      </c>
      <c r="AJ512">
        <v>3347.0913099709701</v>
      </c>
      <c r="AK512">
        <v>88</v>
      </c>
      <c r="AL512">
        <v>21664956.210000001</v>
      </c>
      <c r="AM512" s="7">
        <v>182</v>
      </c>
      <c r="AO512" s="1">
        <f>AA512+AC512*AY512+AF512*AU512</f>
        <v>9.5257857185636566E-3</v>
      </c>
      <c r="AP512" s="5">
        <f t="shared" si="59"/>
        <v>10.850669772365052</v>
      </c>
      <c r="AQ512" s="3">
        <f t="shared" si="60"/>
        <v>-8.8037605667804445E-3</v>
      </c>
      <c r="AR512" s="16">
        <f t="shared" si="61"/>
        <v>-0.92046594785050584</v>
      </c>
      <c r="AS512">
        <f>SUMPRODUCT(AL501:AL512,B501:B512)/SUM(AL501:AL512)</f>
        <v>12.916087628627105</v>
      </c>
      <c r="AT512">
        <f>SUMPRODUCT(AP501:AP512,AL501:AL512)/SUM(AL501:AL512)</f>
        <v>10.341088806692829</v>
      </c>
      <c r="AU512" s="15">
        <v>1</v>
      </c>
      <c r="AY512" s="15">
        <v>1</v>
      </c>
    </row>
    <row r="513" spans="1:51" x14ac:dyDescent="0.25">
      <c r="A513" t="s">
        <v>37</v>
      </c>
      <c r="B513">
        <v>1.0307240796886801</v>
      </c>
      <c r="C513">
        <v>1.2652451582593699E-2</v>
      </c>
      <c r="D513">
        <v>14.1697009191987</v>
      </c>
      <c r="E513">
        <v>-42.625297444652503</v>
      </c>
      <c r="F513" s="1">
        <v>0</v>
      </c>
      <c r="G513" s="1">
        <v>0</v>
      </c>
      <c r="H513">
        <v>4.1192272438429702</v>
      </c>
      <c r="I513">
        <v>-98.306155650476896</v>
      </c>
      <c r="J513">
        <v>-72.955668625257005</v>
      </c>
      <c r="K513">
        <v>-148.65471564190199</v>
      </c>
      <c r="L513">
        <v>-67.134571097727303</v>
      </c>
      <c r="M513">
        <v>89</v>
      </c>
      <c r="N513">
        <v>87.002882016534997</v>
      </c>
      <c r="O513">
        <v>38.8695091756504</v>
      </c>
      <c r="P513">
        <v>126124.268427947</v>
      </c>
      <c r="Q513">
        <v>180480.76550376101</v>
      </c>
      <c r="R513">
        <v>82.013997479626497</v>
      </c>
      <c r="S513">
        <v>680.13331290434598</v>
      </c>
      <c r="T513">
        <v>0.78859901148155298</v>
      </c>
      <c r="U513">
        <v>2.6239695870311202E-3</v>
      </c>
      <c r="V513">
        <v>0.99256471475036101</v>
      </c>
      <c r="W513">
        <v>2.1262792497414099E-3</v>
      </c>
      <c r="X513">
        <v>2.68503641286587E-3</v>
      </c>
      <c r="Y513" s="1">
        <v>0</v>
      </c>
      <c r="Z513" s="1">
        <v>0</v>
      </c>
      <c r="AA513">
        <v>8.3868659590496399E-4</v>
      </c>
      <c r="AB513">
        <v>1.1284546806963201E-2</v>
      </c>
      <c r="AC513">
        <v>7.5092669131920902E-3</v>
      </c>
      <c r="AD513">
        <v>5.2327838624408398E-4</v>
      </c>
      <c r="AE513">
        <v>1.0028997827514099</v>
      </c>
      <c r="AF513">
        <v>1.7018533393609401E-3</v>
      </c>
      <c r="AG513">
        <v>5.7661227973791202E-6</v>
      </c>
      <c r="AH513">
        <v>8.1880500625764601</v>
      </c>
      <c r="AI513">
        <v>0.79357719010161798</v>
      </c>
      <c r="AJ513">
        <v>2733.3071471959302</v>
      </c>
      <c r="AK513">
        <v>89</v>
      </c>
      <c r="AL513">
        <v>28882457.469999999</v>
      </c>
      <c r="AM513" s="7">
        <v>229</v>
      </c>
      <c r="AO513" s="1">
        <f>AA513+AC513*AY513+AF513*AU513</f>
        <v>1.0049806848457995E-2</v>
      </c>
      <c r="AP513" s="5">
        <f t="shared" si="59"/>
        <v>11.415010795731927</v>
      </c>
      <c r="AQ513" s="3">
        <f t="shared" si="60"/>
        <v>-9.1867854442033454E-3</v>
      </c>
      <c r="AR513" s="16">
        <f t="shared" si="61"/>
        <v>-0.90970450241938727</v>
      </c>
      <c r="AT513" s="15">
        <f>AS512/AT512-1</f>
        <v>0.24900654757627816</v>
      </c>
      <c r="AU513" s="15">
        <v>1</v>
      </c>
      <c r="AY513" s="15">
        <v>1</v>
      </c>
    </row>
    <row r="514" spans="1:51" x14ac:dyDescent="0.25">
      <c r="A514" t="s">
        <v>37</v>
      </c>
      <c r="B514">
        <v>5.6527952906000403</v>
      </c>
      <c r="C514">
        <v>1.2946563787246099E-2</v>
      </c>
      <c r="D514">
        <v>14.476005481362</v>
      </c>
      <c r="E514">
        <v>-45.208012055666501</v>
      </c>
      <c r="F514" s="1">
        <v>0</v>
      </c>
      <c r="G514" s="1">
        <v>0</v>
      </c>
      <c r="H514">
        <v>4.0674161332743504</v>
      </c>
      <c r="I514">
        <v>-94.787432918717499</v>
      </c>
      <c r="J514">
        <v>-75.033226030635106</v>
      </c>
      <c r="K514">
        <v>-150.895758525936</v>
      </c>
      <c r="L514">
        <v>-65.054224219568695</v>
      </c>
      <c r="M514">
        <v>90</v>
      </c>
      <c r="N514">
        <v>87.570292525834702</v>
      </c>
      <c r="O514">
        <v>39.029566034820597</v>
      </c>
      <c r="P514">
        <v>132682.18320158101</v>
      </c>
      <c r="Q514">
        <v>185960.82619080399</v>
      </c>
      <c r="R514">
        <v>76.299529439458297</v>
      </c>
      <c r="S514">
        <v>684.58869187375899</v>
      </c>
      <c r="T514">
        <v>0.79056003937561503</v>
      </c>
      <c r="U514" s="1">
        <v>0</v>
      </c>
      <c r="V514">
        <v>0.99586459662792504</v>
      </c>
      <c r="W514">
        <v>1.82522517957176E-3</v>
      </c>
      <c r="X514">
        <v>2.3101781925032E-3</v>
      </c>
      <c r="Y514" s="1">
        <v>0</v>
      </c>
      <c r="Z514" s="1">
        <v>0</v>
      </c>
      <c r="AA514">
        <v>8.3978815037489001E-4</v>
      </c>
      <c r="AB514">
        <v>1.1677872790793501E-2</v>
      </c>
      <c r="AC514">
        <v>7.8425020372524107E-3</v>
      </c>
      <c r="AD514">
        <v>4.26929814247036E-4</v>
      </c>
      <c r="AE514">
        <v>1.0079843365427801</v>
      </c>
      <c r="AF514">
        <v>1.73829891048303E-3</v>
      </c>
      <c r="AG514">
        <v>2.11607850941357E-6</v>
      </c>
      <c r="AH514">
        <v>8.0685077374449499</v>
      </c>
      <c r="AI514">
        <v>0.79029956800066503</v>
      </c>
      <c r="AJ514">
        <v>2462.0451205241502</v>
      </c>
      <c r="AK514">
        <v>90</v>
      </c>
      <c r="AL514">
        <v>33568592.350000001</v>
      </c>
      <c r="AM514" s="7">
        <v>253</v>
      </c>
      <c r="AO514" s="1">
        <f>AA514+AC514*AY514+AF514*AU514</f>
        <v>1.0420589098110332E-2</v>
      </c>
      <c r="AP514" s="5">
        <f t="shared" si="59"/>
        <v>11.812341859308273</v>
      </c>
      <c r="AQ514" s="3">
        <f t="shared" si="60"/>
        <v>-5.5832816181318728E-3</v>
      </c>
      <c r="AR514" s="16">
        <f t="shared" si="61"/>
        <v>-0.5214500767139949</v>
      </c>
      <c r="AU514" s="15">
        <v>1</v>
      </c>
      <c r="AY514" s="15">
        <v>1</v>
      </c>
    </row>
    <row r="515" spans="1:51" x14ac:dyDescent="0.25">
      <c r="A515" t="s">
        <v>37</v>
      </c>
      <c r="B515">
        <v>11.6629679748934</v>
      </c>
      <c r="C515">
        <v>1.28230539365969E-2</v>
      </c>
      <c r="D515">
        <v>14.3474978069444</v>
      </c>
      <c r="E515">
        <v>-48.670053984719402</v>
      </c>
      <c r="F515" s="1">
        <v>0</v>
      </c>
      <c r="G515" s="1">
        <v>0</v>
      </c>
      <c r="H515">
        <v>4.0329738288711603</v>
      </c>
      <c r="I515">
        <v>-93.880988168680503</v>
      </c>
      <c r="J515">
        <v>-77.552830067306701</v>
      </c>
      <c r="K515">
        <v>-153.212426874465</v>
      </c>
      <c r="L515">
        <v>-64.887773338595807</v>
      </c>
      <c r="M515">
        <v>91</v>
      </c>
      <c r="N515">
        <v>88.064693234252701</v>
      </c>
      <c r="O515">
        <v>39.050107807482803</v>
      </c>
      <c r="P515">
        <v>135881.39405303</v>
      </c>
      <c r="Q515">
        <v>193981.77968889501</v>
      </c>
      <c r="R515">
        <v>73.554976763752705</v>
      </c>
      <c r="S515">
        <v>691.17402958191406</v>
      </c>
      <c r="T515">
        <v>0.78519394076195703</v>
      </c>
      <c r="U515">
        <v>3.67523141532474E-3</v>
      </c>
      <c r="V515">
        <v>0.99246836758444001</v>
      </c>
      <c r="W515">
        <v>1.70402005974236E-3</v>
      </c>
      <c r="X515">
        <v>2.15238094049234E-3</v>
      </c>
      <c r="Y515" s="1">
        <v>0</v>
      </c>
      <c r="Z515" s="1">
        <v>0</v>
      </c>
      <c r="AA515">
        <v>8.5253082971667102E-4</v>
      </c>
      <c r="AB515">
        <v>1.1617068390397899E-2</v>
      </c>
      <c r="AC515">
        <v>7.9037883493666E-3</v>
      </c>
      <c r="AD515">
        <v>3.4967427097251999E-4</v>
      </c>
      <c r="AE515">
        <v>1.0305952567471901</v>
      </c>
      <c r="AF515">
        <v>1.7814260638219E-3</v>
      </c>
      <c r="AG515">
        <v>3.7671882771869298E-6</v>
      </c>
      <c r="AH515">
        <v>8.01685865309204</v>
      </c>
      <c r="AI515">
        <v>0.79531367587415902</v>
      </c>
      <c r="AJ515">
        <v>2252.1947730410802</v>
      </c>
      <c r="AK515">
        <v>91</v>
      </c>
      <c r="AL515">
        <v>35872688.030000001</v>
      </c>
      <c r="AM515" s="7">
        <v>264</v>
      </c>
      <c r="AO515" s="1">
        <f>AA515+AC515*AY515+AF515*AU515</f>
        <v>1.0537745242905171E-2</v>
      </c>
      <c r="AP515" s="5">
        <f t="shared" si="59"/>
        <v>11.937546581365321</v>
      </c>
      <c r="AQ515" s="3">
        <f t="shared" si="60"/>
        <v>-2.5672848042123005E-4</v>
      </c>
      <c r="AR515" s="16">
        <f t="shared" si="61"/>
        <v>-2.3001259479945579E-2</v>
      </c>
      <c r="AU515" s="15">
        <v>1</v>
      </c>
      <c r="AY515" s="15">
        <v>1</v>
      </c>
    </row>
    <row r="516" spans="1:51" x14ac:dyDescent="0.25">
      <c r="A516" t="s">
        <v>37</v>
      </c>
      <c r="B516">
        <v>4.7345312886584896</v>
      </c>
      <c r="C516">
        <v>1.2017376971766001E-2</v>
      </c>
      <c r="D516">
        <v>13.5048664356476</v>
      </c>
      <c r="E516">
        <v>-50.169513593882002</v>
      </c>
      <c r="F516" s="1">
        <v>0</v>
      </c>
      <c r="G516" s="1">
        <v>0</v>
      </c>
      <c r="H516">
        <v>4.0288637753700201</v>
      </c>
      <c r="I516">
        <v>-94.154685208003102</v>
      </c>
      <c r="J516">
        <v>-78.755302432897807</v>
      </c>
      <c r="K516">
        <v>-154.48314669130099</v>
      </c>
      <c r="L516">
        <v>-64.731802736827404</v>
      </c>
      <c r="M516">
        <v>92</v>
      </c>
      <c r="N516">
        <v>87.893120643610402</v>
      </c>
      <c r="O516">
        <v>38.800807043031902</v>
      </c>
      <c r="P516">
        <v>134108.10514285701</v>
      </c>
      <c r="Q516">
        <v>186379.434938903</v>
      </c>
      <c r="R516">
        <v>72.794520513831998</v>
      </c>
      <c r="S516">
        <v>692.01303565932506</v>
      </c>
      <c r="T516">
        <v>0.79206874953385098</v>
      </c>
      <c r="U516" s="1">
        <v>0</v>
      </c>
      <c r="V516">
        <v>0.99632423116908497</v>
      </c>
      <c r="W516">
        <v>1.6240839522455299E-3</v>
      </c>
      <c r="X516">
        <v>2.0516848786691399E-3</v>
      </c>
      <c r="Y516" s="1">
        <v>0</v>
      </c>
      <c r="Z516" s="1">
        <v>0</v>
      </c>
      <c r="AA516">
        <v>8.5901421507914705E-4</v>
      </c>
      <c r="AB516">
        <v>1.0832429802083999E-2</v>
      </c>
      <c r="AC516">
        <v>7.2948322851590997E-3</v>
      </c>
      <c r="AD516">
        <v>3.2282992413859698E-4</v>
      </c>
      <c r="AE516">
        <v>0.99422658965240096</v>
      </c>
      <c r="AF516">
        <v>1.7250132669622701E-3</v>
      </c>
      <c r="AG516">
        <v>3.44114581947457E-6</v>
      </c>
      <c r="AH516">
        <v>7.9275811110054999</v>
      </c>
      <c r="AI516">
        <v>0.79555691191612199</v>
      </c>
      <c r="AJ516">
        <v>2130.1263638117098</v>
      </c>
      <c r="AK516">
        <v>92</v>
      </c>
      <c r="AL516">
        <v>37550269.439999998</v>
      </c>
      <c r="AM516" s="7">
        <v>280</v>
      </c>
      <c r="AO516" s="1">
        <f>AA516+AC516*AY516+AF516*AU516</f>
        <v>9.8788597672005152E-3</v>
      </c>
      <c r="AP516" s="5">
        <f t="shared" si="59"/>
        <v>11.231271417520061</v>
      </c>
      <c r="AQ516" s="3">
        <f t="shared" si="60"/>
        <v>-5.8451185788494231E-3</v>
      </c>
      <c r="AR516" s="16">
        <f t="shared" si="61"/>
        <v>-0.57845099520318555</v>
      </c>
      <c r="AU516" s="15">
        <v>1</v>
      </c>
      <c r="AY516" s="15">
        <v>1</v>
      </c>
    </row>
    <row r="517" spans="1:51" x14ac:dyDescent="0.25">
      <c r="A517" t="s">
        <v>37</v>
      </c>
      <c r="B517">
        <v>21.256949100126601</v>
      </c>
      <c r="C517">
        <v>1.12043606712302E-2</v>
      </c>
      <c r="D517">
        <v>12.646862228619399</v>
      </c>
      <c r="E517">
        <v>-49.873512994518798</v>
      </c>
      <c r="F517" s="1">
        <v>0</v>
      </c>
      <c r="G517" s="1">
        <v>0</v>
      </c>
      <c r="H517">
        <v>4.02887183749369</v>
      </c>
      <c r="I517">
        <v>-94.424578971800301</v>
      </c>
      <c r="J517">
        <v>-80.805138217388205</v>
      </c>
      <c r="K517">
        <v>-156.07066260893299</v>
      </c>
      <c r="L517">
        <v>-66.682065315642703</v>
      </c>
      <c r="M517">
        <v>93</v>
      </c>
      <c r="N517">
        <v>88.972308064921606</v>
      </c>
      <c r="O517">
        <v>39.324158370703799</v>
      </c>
      <c r="P517">
        <v>142465.22544169601</v>
      </c>
      <c r="Q517">
        <v>202651.34909487501</v>
      </c>
      <c r="R517">
        <v>73.049219842100499</v>
      </c>
      <c r="S517">
        <v>694.67654415786603</v>
      </c>
      <c r="T517">
        <v>0.781489051145003</v>
      </c>
      <c r="U517" s="1">
        <v>0</v>
      </c>
      <c r="V517">
        <v>0.99077597407516105</v>
      </c>
      <c r="W517">
        <v>1.50549490735806E-3</v>
      </c>
      <c r="X517">
        <v>7.7185310174806001E-3</v>
      </c>
      <c r="Y517" s="1">
        <v>0</v>
      </c>
      <c r="Z517" s="1">
        <v>0</v>
      </c>
      <c r="AA517">
        <v>8.5259546008525596E-4</v>
      </c>
      <c r="AB517">
        <v>1.0054239758793399E-2</v>
      </c>
      <c r="AC517">
        <v>6.93177846308397E-3</v>
      </c>
      <c r="AD517">
        <v>2.9597049374487197E-4</v>
      </c>
      <c r="AE517">
        <v>0.99836622873846004</v>
      </c>
      <c r="AF517">
        <v>1.7168765339191699E-3</v>
      </c>
      <c r="AG517">
        <v>1.4132533480366601E-6</v>
      </c>
      <c r="AH517">
        <v>7.8356591067211703</v>
      </c>
      <c r="AI517">
        <v>0.79508176484776405</v>
      </c>
      <c r="AJ517">
        <v>2406.4296720457501</v>
      </c>
      <c r="AK517">
        <v>93</v>
      </c>
      <c r="AL517">
        <v>40317658.799999997</v>
      </c>
      <c r="AM517" s="7">
        <v>283</v>
      </c>
      <c r="AO517" s="1">
        <f>AA517+AC517*AY517+AF517*AU517</f>
        <v>9.5012504570883959E-3</v>
      </c>
      <c r="AP517" s="5">
        <f t="shared" si="59"/>
        <v>10.82416610223521</v>
      </c>
      <c r="AQ517" s="3">
        <f t="shared" si="60"/>
        <v>1.0216768446734236E-2</v>
      </c>
      <c r="AR517" s="16">
        <f t="shared" si="61"/>
        <v>0.96384173148793439</v>
      </c>
      <c r="AU517" s="15">
        <v>1</v>
      </c>
      <c r="AY517" s="15">
        <v>1</v>
      </c>
    </row>
    <row r="518" spans="1:51" x14ac:dyDescent="0.25">
      <c r="A518" t="s">
        <v>37</v>
      </c>
      <c r="B518">
        <v>8.3839439590951894</v>
      </c>
      <c r="C518">
        <v>1.0651139558228001E-2</v>
      </c>
      <c r="D518">
        <v>12.058575835236899</v>
      </c>
      <c r="E518">
        <v>-46.770951244988701</v>
      </c>
      <c r="F518" s="1">
        <v>0</v>
      </c>
      <c r="G518" s="1">
        <v>0</v>
      </c>
      <c r="H518">
        <v>4.0396664846930701</v>
      </c>
      <c r="I518">
        <v>-96.939202601211306</v>
      </c>
      <c r="J518">
        <v>-84.411999578303394</v>
      </c>
      <c r="K518">
        <v>-161.645856250837</v>
      </c>
      <c r="L518">
        <v>-69.430624109207201</v>
      </c>
      <c r="M518">
        <v>94</v>
      </c>
      <c r="N518">
        <v>89.6312483652205</v>
      </c>
      <c r="O518">
        <v>39.348988829006103</v>
      </c>
      <c r="P518">
        <v>143406.742051282</v>
      </c>
      <c r="Q518">
        <v>191850.17852886301</v>
      </c>
      <c r="R518">
        <v>72.753700226461106</v>
      </c>
      <c r="S518">
        <v>697.91505896143599</v>
      </c>
      <c r="T518">
        <v>0.73918502442129996</v>
      </c>
      <c r="U518" s="1">
        <v>0</v>
      </c>
      <c r="V518">
        <v>0.99383184658076595</v>
      </c>
      <c r="W518" s="1">
        <v>0</v>
      </c>
      <c r="X518">
        <v>6.1681534192337302E-3</v>
      </c>
      <c r="Y518" s="1">
        <v>0</v>
      </c>
      <c r="Z518" s="1">
        <v>0</v>
      </c>
      <c r="AA518">
        <v>8.5977590215628903E-4</v>
      </c>
      <c r="AB518">
        <v>9.5109449149939507E-3</v>
      </c>
      <c r="AC518">
        <v>6.53370704779342E-3</v>
      </c>
      <c r="AD518">
        <v>2.71594738835408E-4</v>
      </c>
      <c r="AE518">
        <v>0.97971581707211297</v>
      </c>
      <c r="AF518">
        <v>1.66691370486817E-3</v>
      </c>
      <c r="AG518">
        <v>8.6908845834946204E-6</v>
      </c>
      <c r="AH518">
        <v>7.7837186160377501</v>
      </c>
      <c r="AI518">
        <v>0.79934266553377897</v>
      </c>
      <c r="AJ518">
        <v>2513.4474567540401</v>
      </c>
      <c r="AK518">
        <v>94</v>
      </c>
      <c r="AL518">
        <v>50335766.460000001</v>
      </c>
      <c r="AM518" s="7">
        <v>351</v>
      </c>
      <c r="AO518" s="1">
        <f>AA518+AC518*AY518+AF518*AU518</f>
        <v>9.0603966548178788E-3</v>
      </c>
      <c r="AP518" s="5">
        <f t="shared" si="59"/>
        <v>10.346711049709235</v>
      </c>
      <c r="AQ518" s="3">
        <f t="shared" si="60"/>
        <v>-1.7899844578966179E-3</v>
      </c>
      <c r="AR518" s="16">
        <f t="shared" si="61"/>
        <v>-0.18969961383711431</v>
      </c>
      <c r="AU518" s="15">
        <v>1</v>
      </c>
      <c r="AY518" s="15">
        <v>1</v>
      </c>
    </row>
    <row r="519" spans="1:51" x14ac:dyDescent="0.25">
      <c r="A519" t="s">
        <v>37</v>
      </c>
      <c r="B519">
        <v>8.3924773006897606</v>
      </c>
      <c r="C519">
        <v>9.8098465953265993E-3</v>
      </c>
      <c r="D519">
        <v>11.156994923122699</v>
      </c>
      <c r="E519">
        <v>-40.1623582468291</v>
      </c>
      <c r="F519" s="1">
        <v>0</v>
      </c>
      <c r="G519" s="1">
        <v>0</v>
      </c>
      <c r="H519">
        <v>4.0543998732132298</v>
      </c>
      <c r="I519">
        <v>-98.275173953390194</v>
      </c>
      <c r="J519">
        <v>-88.829131608535803</v>
      </c>
      <c r="K519">
        <v>-167.67346870576699</v>
      </c>
      <c r="L519">
        <v>-70.960296460281995</v>
      </c>
      <c r="M519">
        <v>95</v>
      </c>
      <c r="N519">
        <v>90.280466285866396</v>
      </c>
      <c r="O519">
        <v>39.649278524344297</v>
      </c>
      <c r="P519">
        <v>145004.47222453199</v>
      </c>
      <c r="Q519">
        <v>200275.39832237901</v>
      </c>
      <c r="R519">
        <v>71.790552652814696</v>
      </c>
      <c r="S519">
        <v>703.41562411003395</v>
      </c>
      <c r="T519">
        <v>0.72145508178529405</v>
      </c>
      <c r="U519" s="1">
        <v>0</v>
      </c>
      <c r="V519">
        <v>0.99890286744692403</v>
      </c>
      <c r="W519" s="1">
        <v>0</v>
      </c>
      <c r="X519">
        <v>1.09713255307591E-3</v>
      </c>
      <c r="Y519" s="1">
        <v>0</v>
      </c>
      <c r="Z519" s="1">
        <v>0</v>
      </c>
      <c r="AA519">
        <v>8.72838342264006E-4</v>
      </c>
      <c r="AB519">
        <v>8.7480048789530598E-3</v>
      </c>
      <c r="AC519">
        <v>6.1878495062262402E-3</v>
      </c>
      <c r="AD519">
        <v>1.7551211797853301E-4</v>
      </c>
      <c r="AE519">
        <v>0.96549608513544205</v>
      </c>
      <c r="AF519">
        <v>1.6244143360980799E-3</v>
      </c>
      <c r="AG519">
        <v>1.34683003689847E-5</v>
      </c>
      <c r="AH519">
        <v>7.6760887122101602</v>
      </c>
      <c r="AI519">
        <v>0.79632319780471905</v>
      </c>
      <c r="AJ519">
        <v>2718.3124889283999</v>
      </c>
      <c r="AK519">
        <v>95</v>
      </c>
      <c r="AL519">
        <v>69747151.140000001</v>
      </c>
      <c r="AM519" s="7">
        <v>481</v>
      </c>
      <c r="AO519" s="1">
        <f>AA519+AC519*AY519+AF519*AU519</f>
        <v>8.6851021845883256E-3</v>
      </c>
      <c r="AP519" s="5">
        <f t="shared" si="59"/>
        <v>9.9384130201042318</v>
      </c>
      <c r="AQ519" s="3">
        <f t="shared" si="60"/>
        <v>-1.4069842219662041E-3</v>
      </c>
      <c r="AR519" s="16">
        <f t="shared" si="61"/>
        <v>-0.15555156706480466</v>
      </c>
      <c r="AU519" s="15">
        <v>1</v>
      </c>
      <c r="AY519" s="15">
        <v>1</v>
      </c>
    </row>
    <row r="520" spans="1:51" x14ac:dyDescent="0.25">
      <c r="A520" t="s">
        <v>37</v>
      </c>
      <c r="B520">
        <v>28.665166566087098</v>
      </c>
      <c r="C520">
        <v>9.5659012915881494E-3</v>
      </c>
      <c r="D520">
        <v>10.893988173349999</v>
      </c>
      <c r="E520">
        <v>-34.958832480280897</v>
      </c>
      <c r="F520" s="1">
        <v>0</v>
      </c>
      <c r="G520" s="1">
        <v>0</v>
      </c>
      <c r="H520">
        <v>4.0846931003920499</v>
      </c>
      <c r="I520">
        <v>-97.335383320245796</v>
      </c>
      <c r="J520">
        <v>-85.475897280960993</v>
      </c>
      <c r="K520">
        <v>-164.06004469411101</v>
      </c>
      <c r="L520">
        <v>-71.138971916791604</v>
      </c>
      <c r="M520">
        <v>96</v>
      </c>
      <c r="N520">
        <v>90.870301750275402</v>
      </c>
      <c r="O520">
        <v>40.170541500160901</v>
      </c>
      <c r="P520">
        <v>151505.97187499999</v>
      </c>
      <c r="Q520">
        <v>211332.04463297001</v>
      </c>
      <c r="R520">
        <v>66.046539145200995</v>
      </c>
      <c r="S520">
        <v>697.54634769333802</v>
      </c>
      <c r="T520">
        <v>0.700173496802173</v>
      </c>
      <c r="U520" s="1">
        <v>0</v>
      </c>
      <c r="V520">
        <v>1</v>
      </c>
      <c r="W520" s="1">
        <v>0</v>
      </c>
      <c r="X520" s="1">
        <v>0</v>
      </c>
      <c r="Y520" s="1">
        <v>0</v>
      </c>
      <c r="Z520" s="1">
        <v>0</v>
      </c>
      <c r="AA520">
        <v>8.7549191513185305E-4</v>
      </c>
      <c r="AB520">
        <v>8.3660166192412195E-3</v>
      </c>
      <c r="AC520">
        <v>6.0682005635218396E-3</v>
      </c>
      <c r="AD520">
        <v>2.8381095591320098E-4</v>
      </c>
      <c r="AE520">
        <v>0.96029313417193396</v>
      </c>
      <c r="AF520">
        <v>1.61641736280869E-3</v>
      </c>
      <c r="AG520">
        <v>4.07464233601288E-5</v>
      </c>
      <c r="AH520">
        <v>7.5349677697139601</v>
      </c>
      <c r="AI520">
        <v>0.78843154202814403</v>
      </c>
      <c r="AJ520">
        <v>2462.7212205288602</v>
      </c>
      <c r="AK520">
        <v>96</v>
      </c>
      <c r="AL520">
        <v>55754197.649999999</v>
      </c>
      <c r="AM520" s="7">
        <v>368</v>
      </c>
      <c r="AO520" s="1">
        <f>AA520+AC520*AY520+AF520*AU520</f>
        <v>8.5601098414623822E-3</v>
      </c>
      <c r="AP520" s="5">
        <f t="shared" si="59"/>
        <v>9.802050877956459</v>
      </c>
      <c r="AQ520" s="3">
        <f t="shared" si="60"/>
        <v>1.9196190241376421E-2</v>
      </c>
      <c r="AR520" s="15">
        <f t="shared" si="61"/>
        <v>1.9244049967697414</v>
      </c>
      <c r="AU520" s="15">
        <v>1</v>
      </c>
      <c r="AY520" s="15">
        <v>1</v>
      </c>
    </row>
    <row r="521" spans="1:51" x14ac:dyDescent="0.25">
      <c r="A521" t="s">
        <v>37</v>
      </c>
      <c r="B521">
        <v>1.0836971489612099</v>
      </c>
      <c r="C521">
        <v>9.5639811043095498E-3</v>
      </c>
      <c r="D521">
        <v>10.8919151180498</v>
      </c>
      <c r="E521">
        <v>-33.936299906025802</v>
      </c>
      <c r="F521" s="1">
        <v>0</v>
      </c>
      <c r="G521" s="1">
        <v>0</v>
      </c>
      <c r="H521">
        <v>4.1522633595894796</v>
      </c>
      <c r="I521">
        <v>-96.832985608257303</v>
      </c>
      <c r="J521">
        <v>-78.448787435786997</v>
      </c>
      <c r="K521">
        <v>-155.784656271399</v>
      </c>
      <c r="L521">
        <v>-71.165679953285604</v>
      </c>
      <c r="M521">
        <v>97</v>
      </c>
      <c r="N521">
        <v>91.1258540385613</v>
      </c>
      <c r="O521">
        <v>40.835748120602602</v>
      </c>
      <c r="P521">
        <v>153528.68623762301</v>
      </c>
      <c r="Q521">
        <v>213253.08586854301</v>
      </c>
      <c r="R521">
        <v>54.710093217648797</v>
      </c>
      <c r="S521">
        <v>686.49564839635798</v>
      </c>
      <c r="T521">
        <v>0.67478522965822196</v>
      </c>
      <c r="U521">
        <v>4.14369783744435E-3</v>
      </c>
      <c r="V521">
        <v>0.99585630216255505</v>
      </c>
      <c r="W521" s="1">
        <v>0</v>
      </c>
      <c r="X521" s="1">
        <v>0</v>
      </c>
      <c r="Y521" s="1">
        <v>0</v>
      </c>
      <c r="Z521" s="1">
        <v>0</v>
      </c>
      <c r="AA521">
        <v>8.7170492753716497E-4</v>
      </c>
      <c r="AB521">
        <v>8.2356948783580599E-3</v>
      </c>
      <c r="AC521">
        <v>6.0065746724281997E-3</v>
      </c>
      <c r="AD521">
        <v>4.2753086378801098E-4</v>
      </c>
      <c r="AE521">
        <v>0.96066558082794296</v>
      </c>
      <c r="AF521">
        <v>1.6016511508224699E-3</v>
      </c>
      <c r="AG521">
        <v>2.8695490887657301E-5</v>
      </c>
      <c r="AH521">
        <v>7.3751309114236099</v>
      </c>
      <c r="AI521">
        <v>0.77765115994898304</v>
      </c>
      <c r="AJ521">
        <v>1892.26578899269</v>
      </c>
      <c r="AK521">
        <v>97</v>
      </c>
      <c r="AL521">
        <v>31012794.620000001</v>
      </c>
      <c r="AM521" s="7">
        <v>202</v>
      </c>
      <c r="AO521" s="1">
        <f>AA521+AC521*AY521+AF521*AU521</f>
        <v>8.4799307507878348E-3</v>
      </c>
      <c r="AP521" s="5">
        <f t="shared" si="59"/>
        <v>9.7144787653360218</v>
      </c>
      <c r="AQ521" s="3">
        <f t="shared" si="60"/>
        <v>-7.5723329358540654E-3</v>
      </c>
      <c r="AR521" s="15">
        <f t="shared" si="61"/>
        <v>-0.88844515746659058</v>
      </c>
      <c r="AU521" s="15">
        <v>1</v>
      </c>
      <c r="AY521" s="15">
        <v>1</v>
      </c>
    </row>
    <row r="522" spans="1:51" x14ac:dyDescent="0.25">
      <c r="A522" t="s">
        <v>37</v>
      </c>
      <c r="B522">
        <v>0.96275500948105297</v>
      </c>
      <c r="C522">
        <v>9.8544374733334009E-3</v>
      </c>
      <c r="D522">
        <v>11.204993055973899</v>
      </c>
      <c r="E522">
        <v>-34.890010349645799</v>
      </c>
      <c r="F522" s="1">
        <v>0</v>
      </c>
      <c r="G522" s="1">
        <v>0</v>
      </c>
      <c r="H522">
        <v>4.2242832308752298</v>
      </c>
      <c r="I522">
        <v>-94.356786285149497</v>
      </c>
      <c r="J522">
        <v>-73.638125629880506</v>
      </c>
      <c r="K522">
        <v>-150.451582742688</v>
      </c>
      <c r="L522">
        <v>-67.7024283416862</v>
      </c>
      <c r="M522">
        <v>98</v>
      </c>
      <c r="N522">
        <v>92.005621196649102</v>
      </c>
      <c r="O522">
        <v>41.382568217245698</v>
      </c>
      <c r="P522">
        <v>147764.893428571</v>
      </c>
      <c r="Q522">
        <v>194521.66256401801</v>
      </c>
      <c r="R522">
        <v>52.5920718937749</v>
      </c>
      <c r="S522">
        <v>672.01973717410704</v>
      </c>
      <c r="T522">
        <v>0.78189676332431202</v>
      </c>
      <c r="U522">
        <v>8.2321177363282698E-3</v>
      </c>
      <c r="V522">
        <v>0.99176788226367096</v>
      </c>
      <c r="W522" s="1">
        <v>0</v>
      </c>
      <c r="X522" s="1">
        <v>0</v>
      </c>
      <c r="Y522" s="1">
        <v>0</v>
      </c>
      <c r="Z522" s="1">
        <v>0</v>
      </c>
      <c r="AA522">
        <v>8.3499112559887005E-4</v>
      </c>
      <c r="AB522">
        <v>8.5210275437949002E-3</v>
      </c>
      <c r="AC522">
        <v>6.01467323101208E-3</v>
      </c>
      <c r="AD522">
        <v>4.6906307448812702E-4</v>
      </c>
      <c r="AE522">
        <v>0.95763776721703298</v>
      </c>
      <c r="AF522">
        <v>1.62413065417256E-3</v>
      </c>
      <c r="AG522">
        <v>2.9391741721471501E-5</v>
      </c>
      <c r="AH522">
        <v>7.2798340127471501</v>
      </c>
      <c r="AI522">
        <v>0.77532149465821099</v>
      </c>
      <c r="AJ522">
        <v>1880.3258106790099</v>
      </c>
      <c r="AK522">
        <v>98</v>
      </c>
      <c r="AL522">
        <v>15515313.810000001</v>
      </c>
      <c r="AM522" s="7">
        <v>105</v>
      </c>
      <c r="AO522" s="1">
        <f>AA522+AC522*AY522+AF522*AU522</f>
        <v>8.4737950107835105E-3</v>
      </c>
      <c r="AP522" s="5">
        <f t="shared" si="59"/>
        <v>9.7077740618435762</v>
      </c>
      <c r="AQ522" s="3">
        <f t="shared" si="60"/>
        <v>-7.6679370073883448E-3</v>
      </c>
      <c r="AR522" s="15">
        <f t="shared" si="61"/>
        <v>-0.90082638889741329</v>
      </c>
      <c r="AU522" s="15">
        <v>1</v>
      </c>
      <c r="AY522" s="15">
        <v>1</v>
      </c>
    </row>
    <row r="523" spans="1:51" x14ac:dyDescent="0.25">
      <c r="AO523" s="1">
        <f>AA523+AC523*AY523+AF523*AU523</f>
        <v>0</v>
      </c>
      <c r="AP523" s="5">
        <f t="shared" si="59"/>
        <v>0</v>
      </c>
      <c r="AQ523" s="3">
        <f t="shared" si="60"/>
        <v>0</v>
      </c>
      <c r="AR523" s="15" t="e">
        <f t="shared" si="61"/>
        <v>#DIV/0!</v>
      </c>
      <c r="AS523">
        <f>SUMPRODUCT(AL512:AL523,B512:B523)/SUM(AL512:AL523)</f>
        <v>10.341040920432979</v>
      </c>
      <c r="AT523">
        <f>SUMPRODUCT(AP512:AP523,AL512:AL523)/SUM(AL512:AL523)</f>
        <v>10.613570361206241</v>
      </c>
      <c r="AU523" s="15">
        <v>1</v>
      </c>
      <c r="AY523" s="15">
        <v>1</v>
      </c>
    </row>
    <row r="524" spans="1:51" x14ac:dyDescent="0.25">
      <c r="AO524" s="1">
        <f>AA524+AC524*AY524+AF524*AU524</f>
        <v>0</v>
      </c>
      <c r="AP524" s="5">
        <f t="shared" si="59"/>
        <v>0</v>
      </c>
      <c r="AQ524" s="3">
        <f t="shared" si="60"/>
        <v>0</v>
      </c>
      <c r="AR524" s="15" t="e">
        <f t="shared" si="61"/>
        <v>#DIV/0!</v>
      </c>
      <c r="AS524">
        <f>SUMPRODUCT(AL481:AL524,B481:B524)/SUM(AL481:AL524)</f>
        <v>9.6950712191486179</v>
      </c>
      <c r="AT524">
        <f>SUMPRODUCT(AP481:AP524,AL481:AL524)/SUM(AL481:AL524)</f>
        <v>10.087307318085818</v>
      </c>
      <c r="AU524" s="15">
        <v>1</v>
      </c>
      <c r="AY524" s="15">
        <v>1</v>
      </c>
    </row>
    <row r="525" spans="1:51" x14ac:dyDescent="0.25">
      <c r="AT525" s="15">
        <f>AS524/AT524-1</f>
        <v>-3.8884123043812613E-2</v>
      </c>
    </row>
    <row r="527" spans="1:51" x14ac:dyDescent="0.25">
      <c r="AO527" t="s">
        <v>226</v>
      </c>
      <c r="AP527" t="s">
        <v>67</v>
      </c>
      <c r="AQ527" t="s">
        <v>372</v>
      </c>
      <c r="AR527" t="s">
        <v>361</v>
      </c>
    </row>
    <row r="528" spans="1:51" x14ac:dyDescent="0.25">
      <c r="A528" t="s">
        <v>0</v>
      </c>
      <c r="B528" t="s">
        <v>1</v>
      </c>
      <c r="C528" t="s">
        <v>2</v>
      </c>
      <c r="D528" t="s">
        <v>3</v>
      </c>
      <c r="E528" t="s">
        <v>5</v>
      </c>
      <c r="F528" t="s">
        <v>6</v>
      </c>
      <c r="G528" t="s">
        <v>208</v>
      </c>
      <c r="H528" t="s">
        <v>7</v>
      </c>
      <c r="I528" t="s">
        <v>8</v>
      </c>
      <c r="J528" t="s">
        <v>134</v>
      </c>
      <c r="K528" t="s">
        <v>143</v>
      </c>
      <c r="L528" t="s">
        <v>9</v>
      </c>
      <c r="M528" t="s">
        <v>10</v>
      </c>
      <c r="N528" t="s">
        <v>11</v>
      </c>
      <c r="O528" t="s">
        <v>13</v>
      </c>
      <c r="P528" t="s">
        <v>14</v>
      </c>
      <c r="Q528" t="s">
        <v>15</v>
      </c>
      <c r="R528" t="s">
        <v>16</v>
      </c>
      <c r="S528" t="s">
        <v>17</v>
      </c>
      <c r="T528" t="s">
        <v>18</v>
      </c>
      <c r="U528" t="s">
        <v>20</v>
      </c>
      <c r="V528" t="s">
        <v>21</v>
      </c>
      <c r="W528" t="s">
        <v>22</v>
      </c>
      <c r="X528" t="s">
        <v>23</v>
      </c>
      <c r="Y528" t="s">
        <v>24</v>
      </c>
      <c r="Z528" t="s">
        <v>25</v>
      </c>
      <c r="AA528" t="s">
        <v>26</v>
      </c>
      <c r="AB528" t="s">
        <v>27</v>
      </c>
      <c r="AC528" t="s">
        <v>263</v>
      </c>
      <c r="AD528" t="s">
        <v>29</v>
      </c>
      <c r="AE528" t="s">
        <v>326</v>
      </c>
      <c r="AF528" t="s">
        <v>233</v>
      </c>
      <c r="AG528" t="s">
        <v>30</v>
      </c>
      <c r="AH528" t="s">
        <v>31</v>
      </c>
      <c r="AI528" t="s">
        <v>32</v>
      </c>
      <c r="AJ528" t="s">
        <v>33</v>
      </c>
      <c r="AK528" t="s">
        <v>34</v>
      </c>
      <c r="AL528" t="s">
        <v>35</v>
      </c>
      <c r="AM528" s="7" t="s">
        <v>36</v>
      </c>
      <c r="AO528" s="15">
        <v>1</v>
      </c>
      <c r="AP528" s="15">
        <v>1</v>
      </c>
    </row>
    <row r="529" spans="1:51" x14ac:dyDescent="0.25">
      <c r="A529" t="s">
        <v>37</v>
      </c>
      <c r="B529">
        <v>7.8256300739914897</v>
      </c>
      <c r="C529">
        <v>1.4990754308599899E-3</v>
      </c>
      <c r="D529">
        <v>1.78413268126728</v>
      </c>
      <c r="E529">
        <v>-88.307001847048298</v>
      </c>
      <c r="F529" s="1">
        <v>0</v>
      </c>
      <c r="G529" s="1">
        <v>0</v>
      </c>
      <c r="H529">
        <v>3.8145361412705698</v>
      </c>
      <c r="I529">
        <v>-79.257395787590895</v>
      </c>
      <c r="J529">
        <v>-144.56194759516899</v>
      </c>
      <c r="K529">
        <v>-79.434375225044406</v>
      </c>
      <c r="L529">
        <v>-59.912430064874201</v>
      </c>
      <c r="M529">
        <v>4</v>
      </c>
      <c r="N529">
        <v>96.673618911350104</v>
      </c>
      <c r="O529">
        <v>92.342168126933004</v>
      </c>
      <c r="P529">
        <v>206067.964736842</v>
      </c>
      <c r="Q529">
        <v>261249.771736255</v>
      </c>
      <c r="R529">
        <v>84.974380512232898</v>
      </c>
      <c r="S529">
        <v>682.98294244981901</v>
      </c>
      <c r="T529">
        <v>0.72060963000335998</v>
      </c>
      <c r="U529">
        <v>0.21467311177922799</v>
      </c>
      <c r="V529" s="1">
        <v>0</v>
      </c>
      <c r="W529">
        <v>0.24287696236386999</v>
      </c>
      <c r="X529">
        <v>0.54244992585689999</v>
      </c>
      <c r="Y529" s="1">
        <v>0</v>
      </c>
      <c r="Z529" s="1">
        <v>0</v>
      </c>
      <c r="AA529">
        <v>2.7394028154231E-4</v>
      </c>
      <c r="AB529">
        <v>1.2251322171445401E-3</v>
      </c>
      <c r="AC529">
        <v>1.0999992132401299E-3</v>
      </c>
      <c r="AD529" s="1">
        <v>0</v>
      </c>
      <c r="AE529">
        <v>1.9930262859942701E-3</v>
      </c>
      <c r="AF529" s="3">
        <v>8.6689312432836892E-6</v>
      </c>
      <c r="AG529" s="1">
        <v>0</v>
      </c>
      <c r="AH529">
        <v>10.484177871171999</v>
      </c>
      <c r="AI529">
        <v>3.3707354430696002E-2</v>
      </c>
      <c r="AJ529" s="1">
        <v>0</v>
      </c>
      <c r="AK529">
        <v>4</v>
      </c>
      <c r="AL529">
        <v>23491747.98</v>
      </c>
      <c r="AM529" s="7">
        <v>114</v>
      </c>
      <c r="AO529" s="1">
        <f>AA529+AC529*AY529+AF529*AU529</f>
        <v>1.3739394947824399E-3</v>
      </c>
      <c r="AP529" s="5">
        <f>100*(1-(1-AO529)^12)</f>
        <v>1.6363253926594323</v>
      </c>
      <c r="AQ529" s="3">
        <f>(1-(1-B529/100)^(1/12))- AO529</f>
        <v>5.3937291125583531E-3</v>
      </c>
      <c r="AR529" s="15">
        <f>B529/AP529-1</f>
        <v>3.7824412608258253</v>
      </c>
      <c r="AU529" s="15">
        <v>0</v>
      </c>
      <c r="AY529" s="15">
        <v>1</v>
      </c>
    </row>
    <row r="530" spans="1:51" x14ac:dyDescent="0.25">
      <c r="A530" t="s">
        <v>37</v>
      </c>
      <c r="B530">
        <v>11.497152149651599</v>
      </c>
      <c r="C530">
        <v>1.7785294561284499E-3</v>
      </c>
      <c r="D530">
        <v>2.1134817183943899</v>
      </c>
      <c r="E530">
        <v>-79.713026038219496</v>
      </c>
      <c r="F530" s="1">
        <v>0</v>
      </c>
      <c r="G530" s="1">
        <v>0</v>
      </c>
      <c r="H530">
        <v>3.7918714523822699</v>
      </c>
      <c r="I530">
        <v>-78.723013925236003</v>
      </c>
      <c r="J530">
        <v>-139.14949596999301</v>
      </c>
      <c r="K530">
        <v>-79.301821977000401</v>
      </c>
      <c r="L530">
        <v>-59.799404519250203</v>
      </c>
      <c r="M530">
        <v>5</v>
      </c>
      <c r="N530">
        <v>97.116462246269606</v>
      </c>
      <c r="O530">
        <v>91.748728089225807</v>
      </c>
      <c r="P530">
        <v>210853.19172962199</v>
      </c>
      <c r="Q530">
        <v>247111.24410380001</v>
      </c>
      <c r="R530">
        <v>84.859397061591295</v>
      </c>
      <c r="S530">
        <v>683.95146898701296</v>
      </c>
      <c r="T530">
        <v>0.68130486463168405</v>
      </c>
      <c r="U530">
        <v>0.255325862983319</v>
      </c>
      <c r="V530" s="1">
        <v>0</v>
      </c>
      <c r="W530">
        <v>0.25943093753528701</v>
      </c>
      <c r="X530">
        <v>0.48524319948139299</v>
      </c>
      <c r="Y530" s="1">
        <v>0</v>
      </c>
      <c r="Z530" s="1">
        <v>0</v>
      </c>
      <c r="AA530">
        <v>2.7006065442024702E-4</v>
      </c>
      <c r="AB530">
        <v>1.50846869432133E-3</v>
      </c>
      <c r="AC530">
        <v>1.0845174323675299E-3</v>
      </c>
      <c r="AD530" s="1">
        <v>0</v>
      </c>
      <c r="AE530">
        <v>6.1951751621854498E-3</v>
      </c>
      <c r="AF530" s="3">
        <v>2.77482704091296E-5</v>
      </c>
      <c r="AG530" s="1">
        <v>0</v>
      </c>
      <c r="AH530">
        <v>11.396750778245201</v>
      </c>
      <c r="AI530">
        <v>4.5527643883067598E-2</v>
      </c>
      <c r="AJ530">
        <v>0.96563949880251798</v>
      </c>
      <c r="AK530">
        <v>5</v>
      </c>
      <c r="AL530">
        <v>106059155.44</v>
      </c>
      <c r="AM530" s="7">
        <v>503</v>
      </c>
      <c r="AO530" s="1">
        <f t="shared" ref="AO530:AO593" si="62">AA530+AC530*AY530+AF530*AU530</f>
        <v>1.354578086787777E-3</v>
      </c>
      <c r="AP530" s="5">
        <f t="shared" ref="AP530:AP593" si="63">100*(1-(1-AO530)^12)</f>
        <v>1.6134379988093195</v>
      </c>
      <c r="AQ530" s="3">
        <f t="shared" ref="AQ530:AQ593" si="64">(1-(1-B530/100)^(1/12))- AO530</f>
        <v>8.7717564265840826E-3</v>
      </c>
      <c r="AR530" s="15">
        <f t="shared" ref="AR530:AR593" si="65">B530/AP530-1</f>
        <v>6.12587168402891</v>
      </c>
      <c r="AU530" s="15">
        <v>0</v>
      </c>
      <c r="AY530" s="15">
        <v>1</v>
      </c>
    </row>
    <row r="531" spans="1:51" x14ac:dyDescent="0.25">
      <c r="A531" t="s">
        <v>37</v>
      </c>
      <c r="B531">
        <v>5.6618580768267996</v>
      </c>
      <c r="C531">
        <v>2.0947251346681399E-3</v>
      </c>
      <c r="D531">
        <v>2.4849114579216298</v>
      </c>
      <c r="E531">
        <v>-61.516794962375698</v>
      </c>
      <c r="F531" s="1">
        <v>0</v>
      </c>
      <c r="G531" s="1">
        <v>0</v>
      </c>
      <c r="H531">
        <v>3.7567876855164499</v>
      </c>
      <c r="I531">
        <v>-81.804764472367197</v>
      </c>
      <c r="J531">
        <v>-138.26157299761499</v>
      </c>
      <c r="K531">
        <v>-82.847684258228</v>
      </c>
      <c r="L531">
        <v>-62.386262182320202</v>
      </c>
      <c r="M531">
        <v>6</v>
      </c>
      <c r="N531">
        <v>96.911771808499594</v>
      </c>
      <c r="O531">
        <v>90.918039877707699</v>
      </c>
      <c r="P531">
        <v>205533.828631713</v>
      </c>
      <c r="Q531">
        <v>232969.24659772799</v>
      </c>
      <c r="R531">
        <v>84.245952483898293</v>
      </c>
      <c r="S531">
        <v>681.99522645978595</v>
      </c>
      <c r="T531">
        <v>0.70205398510835904</v>
      </c>
      <c r="U531">
        <v>0.23636104443839201</v>
      </c>
      <c r="V531" s="1">
        <v>0</v>
      </c>
      <c r="W531">
        <v>0.28703980679536101</v>
      </c>
      <c r="X531">
        <v>0.47659914876624598</v>
      </c>
      <c r="Y531" s="1">
        <v>0</v>
      </c>
      <c r="Z531" s="1">
        <v>0</v>
      </c>
      <c r="AA531">
        <v>2.7600716960865198E-4</v>
      </c>
      <c r="AB531">
        <v>1.81874990990031E-3</v>
      </c>
      <c r="AC531">
        <v>1.0966726551093701E-3</v>
      </c>
      <c r="AD531" s="1">
        <v>0</v>
      </c>
      <c r="AE531">
        <v>5.6239250004989898E-3</v>
      </c>
      <c r="AF531" s="3">
        <v>2.4769577390135401E-5</v>
      </c>
      <c r="AG531" s="1">
        <v>0</v>
      </c>
      <c r="AH531">
        <v>12.0546927630336</v>
      </c>
      <c r="AI531">
        <v>5.7361018647223302E-2</v>
      </c>
      <c r="AJ531">
        <v>1.52899962278062</v>
      </c>
      <c r="AK531">
        <v>6</v>
      </c>
      <c r="AL531">
        <v>321454907.98000002</v>
      </c>
      <c r="AM531" s="7">
        <v>1564</v>
      </c>
      <c r="AO531" s="1">
        <f t="shared" si="62"/>
        <v>1.3726798247180221E-3</v>
      </c>
      <c r="AP531" s="5">
        <f t="shared" si="63"/>
        <v>1.634836467334555</v>
      </c>
      <c r="AQ531" s="3">
        <f t="shared" si="64"/>
        <v>3.4725941020565627E-3</v>
      </c>
      <c r="AR531" s="15">
        <f t="shared" si="65"/>
        <v>2.4632565335772814</v>
      </c>
      <c r="AU531" s="15">
        <v>0</v>
      </c>
      <c r="AY531" s="15">
        <v>1</v>
      </c>
    </row>
    <row r="532" spans="1:51" x14ac:dyDescent="0.25">
      <c r="A532" t="s">
        <v>37</v>
      </c>
      <c r="B532">
        <v>1.6204695152686499</v>
      </c>
      <c r="C532">
        <v>2.7201830273564601E-3</v>
      </c>
      <c r="D532">
        <v>3.2158237324066299</v>
      </c>
      <c r="E532">
        <v>-40.8683847953155</v>
      </c>
      <c r="F532" s="1">
        <v>0</v>
      </c>
      <c r="G532" s="1">
        <v>0</v>
      </c>
      <c r="H532">
        <v>3.5733539816829101</v>
      </c>
      <c r="I532">
        <v>-81.714923258835299</v>
      </c>
      <c r="J532">
        <v>-143.795338328328</v>
      </c>
      <c r="K532">
        <v>-82.878291722189203</v>
      </c>
      <c r="L532">
        <v>-63.965871339371503</v>
      </c>
      <c r="M532">
        <v>7</v>
      </c>
      <c r="N532">
        <v>96.198791373132394</v>
      </c>
      <c r="O532">
        <v>89.507912787561594</v>
      </c>
      <c r="P532">
        <v>224915.77765891299</v>
      </c>
      <c r="Q532">
        <v>263636.42349601298</v>
      </c>
      <c r="R532">
        <v>84.228495366986806</v>
      </c>
      <c r="S532">
        <v>682.933753885079</v>
      </c>
      <c r="T532">
        <v>0.70241102493414198</v>
      </c>
      <c r="U532">
        <v>0.29190806220826698</v>
      </c>
      <c r="V532" s="1">
        <v>0</v>
      </c>
      <c r="W532">
        <v>0.32314747714763498</v>
      </c>
      <c r="X532">
        <v>0.38494446064409599</v>
      </c>
      <c r="Y532" s="1">
        <v>0</v>
      </c>
      <c r="Z532" s="1">
        <v>0</v>
      </c>
      <c r="AA532">
        <v>2.7213485635566498E-4</v>
      </c>
      <c r="AB532">
        <v>2.4473492983689699E-3</v>
      </c>
      <c r="AC532">
        <v>2.1283373420142898E-3</v>
      </c>
      <c r="AD532" s="1">
        <v>0</v>
      </c>
      <c r="AE532">
        <v>7.8466220771388501E-3</v>
      </c>
      <c r="AF532" s="3">
        <v>3.42320252999116E-5</v>
      </c>
      <c r="AG532" s="1">
        <v>3.9479325307357598E-7</v>
      </c>
      <c r="AH532">
        <v>11.2561332758499</v>
      </c>
      <c r="AI532">
        <v>6.4130415299283997E-2</v>
      </c>
      <c r="AJ532">
        <v>37.154251559564003</v>
      </c>
      <c r="AK532">
        <v>7</v>
      </c>
      <c r="AL532">
        <v>8838740230.4400005</v>
      </c>
      <c r="AM532" s="7">
        <v>39298</v>
      </c>
      <c r="AO532" s="1">
        <f t="shared" si="62"/>
        <v>2.4347042236698663E-3</v>
      </c>
      <c r="AP532" s="5">
        <f t="shared" si="63"/>
        <v>2.8828374699150117</v>
      </c>
      <c r="AQ532" s="3">
        <f t="shared" si="64"/>
        <v>-1.0741783211072292E-3</v>
      </c>
      <c r="AR532" s="15">
        <f t="shared" si="65"/>
        <v>-0.43789078219646471</v>
      </c>
      <c r="AU532" s="15">
        <v>1</v>
      </c>
      <c r="AY532" s="15">
        <v>1</v>
      </c>
    </row>
    <row r="533" spans="1:51" x14ac:dyDescent="0.25">
      <c r="A533" t="s">
        <v>37</v>
      </c>
      <c r="B533">
        <v>2.7762623898671399</v>
      </c>
      <c r="C533">
        <v>2.99005287146928E-3</v>
      </c>
      <c r="D533">
        <v>3.5296408722649102</v>
      </c>
      <c r="E533">
        <v>-42.683177544279403</v>
      </c>
      <c r="F533" s="1">
        <v>0</v>
      </c>
      <c r="G533" s="1">
        <v>0</v>
      </c>
      <c r="H533">
        <v>3.5679710214495999</v>
      </c>
      <c r="I533">
        <v>-83.632589151538596</v>
      </c>
      <c r="J533">
        <v>-140.77836600614</v>
      </c>
      <c r="K533">
        <v>-85.10560522982</v>
      </c>
      <c r="L533">
        <v>-64.905097255822696</v>
      </c>
      <c r="M533">
        <v>8</v>
      </c>
      <c r="N533">
        <v>96.322719643143103</v>
      </c>
      <c r="O533">
        <v>88.711870925586197</v>
      </c>
      <c r="P533">
        <v>213170.73920601301</v>
      </c>
      <c r="Q533">
        <v>244803.254771273</v>
      </c>
      <c r="R533">
        <v>84.210680477689493</v>
      </c>
      <c r="S533">
        <v>681.92599486327697</v>
      </c>
      <c r="T533">
        <v>0.70160982602856803</v>
      </c>
      <c r="U533">
        <v>0.25732318525571501</v>
      </c>
      <c r="V533" s="1">
        <v>0</v>
      </c>
      <c r="W533">
        <v>0.27658951048324998</v>
      </c>
      <c r="X533">
        <v>0.46608730426103301</v>
      </c>
      <c r="Y533" s="1">
        <v>0</v>
      </c>
      <c r="Z533" s="1">
        <v>0</v>
      </c>
      <c r="AA533">
        <v>2.7310973175583301E-4</v>
      </c>
      <c r="AB533">
        <v>2.71277818695193E-3</v>
      </c>
      <c r="AC533">
        <v>2.12760452887659E-3</v>
      </c>
      <c r="AD533" s="1">
        <v>0</v>
      </c>
      <c r="AE533">
        <v>9.6767879383082393E-3</v>
      </c>
      <c r="AF533" s="3">
        <v>4.1877587685339899E-5</v>
      </c>
      <c r="AG533" s="1">
        <v>3.48734357830712E-7</v>
      </c>
      <c r="AH533">
        <v>11.227201967411</v>
      </c>
      <c r="AI533">
        <v>7.3451654642445199E-2</v>
      </c>
      <c r="AJ533">
        <v>53.215866949003399</v>
      </c>
      <c r="AK533">
        <v>8</v>
      </c>
      <c r="AL533">
        <v>8776665674.5900002</v>
      </c>
      <c r="AM533" s="7">
        <v>41172</v>
      </c>
      <c r="AO533" s="1">
        <f t="shared" si="62"/>
        <v>2.4425918483177629E-3</v>
      </c>
      <c r="AP533" s="5">
        <f t="shared" si="63"/>
        <v>2.8920517890136832</v>
      </c>
      <c r="AQ533" s="3">
        <f t="shared" si="64"/>
        <v>-9.9068011394606945E-5</v>
      </c>
      <c r="AR533" s="15">
        <f t="shared" si="65"/>
        <v>-4.0037111225464161E-2</v>
      </c>
      <c r="AU533" s="15">
        <v>1</v>
      </c>
      <c r="AY533" s="15">
        <v>1</v>
      </c>
    </row>
    <row r="534" spans="1:51" x14ac:dyDescent="0.25">
      <c r="A534" t="s">
        <v>37</v>
      </c>
      <c r="B534">
        <v>3.0648862082904902</v>
      </c>
      <c r="C534">
        <v>3.2620371453892199E-3</v>
      </c>
      <c r="D534">
        <v>3.8449727902328301</v>
      </c>
      <c r="E534">
        <v>-44.115080460043501</v>
      </c>
      <c r="F534" s="1">
        <v>0</v>
      </c>
      <c r="G534" s="1">
        <v>0</v>
      </c>
      <c r="H534">
        <v>3.5843392062889299</v>
      </c>
      <c r="I534">
        <v>-84.286722490554496</v>
      </c>
      <c r="J534">
        <v>-136.757260366179</v>
      </c>
      <c r="K534">
        <v>-86.034009126703594</v>
      </c>
      <c r="L534">
        <v>-65.5885372414523</v>
      </c>
      <c r="M534">
        <v>9</v>
      </c>
      <c r="N534">
        <v>96.438900806197196</v>
      </c>
      <c r="O534">
        <v>88.008878639384506</v>
      </c>
      <c r="P534">
        <v>213505.30046807899</v>
      </c>
      <c r="Q534">
        <v>244118.110143506</v>
      </c>
      <c r="R534">
        <v>84.188211613816307</v>
      </c>
      <c r="S534">
        <v>680.84071636554995</v>
      </c>
      <c r="T534">
        <v>0.70522506901347803</v>
      </c>
      <c r="U534">
        <v>0.24802621775244801</v>
      </c>
      <c r="V534" s="1">
        <v>0</v>
      </c>
      <c r="W534">
        <v>0.28236001183607501</v>
      </c>
      <c r="X534">
        <v>0.46961377041147601</v>
      </c>
      <c r="Y534" s="1">
        <v>0</v>
      </c>
      <c r="Z534" s="1">
        <v>0</v>
      </c>
      <c r="AA534">
        <v>2.7409573096201701E-4</v>
      </c>
      <c r="AB534">
        <v>2.9731981261488499E-3</v>
      </c>
      <c r="AC534">
        <v>2.1033447348946799E-3</v>
      </c>
      <c r="AD534" s="1">
        <v>0</v>
      </c>
      <c r="AE534">
        <v>1.2687043894126299E-2</v>
      </c>
      <c r="AF534" s="3">
        <v>5.4539624498540101E-5</v>
      </c>
      <c r="AG534" s="1">
        <v>4.88640909447305E-7</v>
      </c>
      <c r="AH534">
        <v>11.045344640911701</v>
      </c>
      <c r="AI534">
        <v>8.1669257258924793E-2</v>
      </c>
      <c r="AJ534">
        <v>65.582766962600303</v>
      </c>
      <c r="AK534">
        <v>9</v>
      </c>
      <c r="AL534">
        <v>7558087636.5699997</v>
      </c>
      <c r="AM534" s="7">
        <v>35400</v>
      </c>
      <c r="AO534" s="1">
        <f t="shared" si="62"/>
        <v>2.431980090355237E-3</v>
      </c>
      <c r="AP534" s="5">
        <f t="shared" si="63"/>
        <v>2.8796549525696657</v>
      </c>
      <c r="AQ534" s="3">
        <f t="shared" si="64"/>
        <v>1.5868842923975933E-4</v>
      </c>
      <c r="AR534" s="15">
        <f t="shared" si="65"/>
        <v>6.4324114788659958E-2</v>
      </c>
      <c r="AU534" s="15">
        <v>1</v>
      </c>
      <c r="AY534" s="15">
        <v>1</v>
      </c>
    </row>
    <row r="535" spans="1:51" x14ac:dyDescent="0.25">
      <c r="A535" t="s">
        <v>37</v>
      </c>
      <c r="B535">
        <v>3.1721567911676298</v>
      </c>
      <c r="C535">
        <v>3.5264389069506498E-3</v>
      </c>
      <c r="D535">
        <v>4.1506077729898703</v>
      </c>
      <c r="E535">
        <v>-44.458939624709998</v>
      </c>
      <c r="F535" s="1">
        <v>0</v>
      </c>
      <c r="G535" s="1">
        <v>0</v>
      </c>
      <c r="H535">
        <v>3.6062416348399098</v>
      </c>
      <c r="I535">
        <v>-84.3551305316591</v>
      </c>
      <c r="J535">
        <v>-131.824672852296</v>
      </c>
      <c r="K535">
        <v>-86.397805919277204</v>
      </c>
      <c r="L535">
        <v>-66.160659993911693</v>
      </c>
      <c r="M535">
        <v>10</v>
      </c>
      <c r="N535">
        <v>96.565361559251699</v>
      </c>
      <c r="O535">
        <v>87.298248416254793</v>
      </c>
      <c r="P535">
        <v>219420.15084364099</v>
      </c>
      <c r="Q535">
        <v>249894.81385626199</v>
      </c>
      <c r="R535">
        <v>84.194534064590997</v>
      </c>
      <c r="S535">
        <v>679.92549751312902</v>
      </c>
      <c r="T535">
        <v>0.71119810958539298</v>
      </c>
      <c r="U535">
        <v>0.247450645969431</v>
      </c>
      <c r="V535" s="1">
        <v>0</v>
      </c>
      <c r="W535">
        <v>0.29381672789245999</v>
      </c>
      <c r="X535">
        <v>0.458732626138108</v>
      </c>
      <c r="Y535" s="1">
        <v>0</v>
      </c>
      <c r="Z535" s="1">
        <v>0</v>
      </c>
      <c r="AA535">
        <v>2.7489513891094101E-4</v>
      </c>
      <c r="AB535">
        <v>3.2114986107935699E-3</v>
      </c>
      <c r="AC535">
        <v>2.8542329295807899E-3</v>
      </c>
      <c r="AD535" s="1">
        <v>4.6534572491001503E-8</v>
      </c>
      <c r="AE535">
        <v>1.95612341989084E-2</v>
      </c>
      <c r="AF535" s="3">
        <v>8.3212915491133804E-5</v>
      </c>
      <c r="AG535" s="1">
        <v>5.5784629814027003E-7</v>
      </c>
      <c r="AH535">
        <v>10.918781371462799</v>
      </c>
      <c r="AI535">
        <v>9.0146526105506997E-2</v>
      </c>
      <c r="AJ535">
        <v>82.011291729596095</v>
      </c>
      <c r="AK535">
        <v>10</v>
      </c>
      <c r="AL535">
        <v>6403338262.0699997</v>
      </c>
      <c r="AM535" s="7">
        <v>29183</v>
      </c>
      <c r="AO535" s="1">
        <f t="shared" si="62"/>
        <v>3.212340983982865E-3</v>
      </c>
      <c r="AP535" s="5">
        <f t="shared" si="63"/>
        <v>3.7874269171800035</v>
      </c>
      <c r="AQ535" s="3">
        <f t="shared" si="64"/>
        <v>-5.2964614091259923E-4</v>
      </c>
      <c r="AR535" s="15">
        <f t="shared" si="65"/>
        <v>-0.1624506926381788</v>
      </c>
      <c r="AU535" s="15">
        <v>1</v>
      </c>
      <c r="AY535" s="15">
        <v>1</v>
      </c>
    </row>
    <row r="536" spans="1:51" x14ac:dyDescent="0.25">
      <c r="A536" t="s">
        <v>37</v>
      </c>
      <c r="B536">
        <v>3.4953289115727499</v>
      </c>
      <c r="C536">
        <v>3.8180920074162902E-3</v>
      </c>
      <c r="D536">
        <v>4.4867108067019501</v>
      </c>
      <c r="E536">
        <v>-44.463935731189203</v>
      </c>
      <c r="F536" s="1">
        <v>0</v>
      </c>
      <c r="G536" s="1">
        <v>0</v>
      </c>
      <c r="H536">
        <v>3.6238388852677299</v>
      </c>
      <c r="I536">
        <v>-84.616441437047001</v>
      </c>
      <c r="J536">
        <v>-127.626635223283</v>
      </c>
      <c r="K536">
        <v>-86.978413595002095</v>
      </c>
      <c r="L536">
        <v>-66.523347306842098</v>
      </c>
      <c r="M536">
        <v>11</v>
      </c>
      <c r="N536">
        <v>96.637078769009804</v>
      </c>
      <c r="O536">
        <v>86.580523704833197</v>
      </c>
      <c r="P536">
        <v>220654.668306832</v>
      </c>
      <c r="Q536">
        <v>249715.75383356601</v>
      </c>
      <c r="R536">
        <v>84.210908656747193</v>
      </c>
      <c r="S536">
        <v>678.75195303063595</v>
      </c>
      <c r="T536">
        <v>0.71310467785732201</v>
      </c>
      <c r="U536">
        <v>0.245167802810182</v>
      </c>
      <c r="V536" s="1">
        <v>0</v>
      </c>
      <c r="W536">
        <v>0.28737387429220601</v>
      </c>
      <c r="X536">
        <v>0.46745832289761002</v>
      </c>
      <c r="Y536" s="1">
        <v>0</v>
      </c>
      <c r="Z536" s="1">
        <v>0</v>
      </c>
      <c r="AA536">
        <v>2.75712403405927E-4</v>
      </c>
      <c r="AB536">
        <v>3.44818985354543E-3</v>
      </c>
      <c r="AC536">
        <v>2.8212523352218501E-3</v>
      </c>
      <c r="AD536" s="1">
        <v>8.9027464209364094E-8</v>
      </c>
      <c r="AE536">
        <v>2.6893639063960501E-2</v>
      </c>
      <c r="AF536" s="3">
        <v>1.1323148237734099E-4</v>
      </c>
      <c r="AG536">
        <v>1.77264833358415E-6</v>
      </c>
      <c r="AH536">
        <v>10.758296229071201</v>
      </c>
      <c r="AI536">
        <v>9.8176463377261797E-2</v>
      </c>
      <c r="AJ536">
        <v>96.921102037097697</v>
      </c>
      <c r="AK536">
        <v>11</v>
      </c>
      <c r="AL536">
        <v>5606393812.3400002</v>
      </c>
      <c r="AM536" s="7">
        <v>25408</v>
      </c>
      <c r="AO536" s="1">
        <f t="shared" si="62"/>
        <v>3.2101962210051181E-3</v>
      </c>
      <c r="AP536" s="5">
        <f t="shared" si="63"/>
        <v>3.7849426696485389</v>
      </c>
      <c r="AQ536" s="3">
        <f t="shared" si="64"/>
        <v>-2.4968937709387001E-4</v>
      </c>
      <c r="AR536" s="15">
        <f t="shared" si="65"/>
        <v>-7.6517343419281403E-2</v>
      </c>
      <c r="AU536" s="15">
        <v>1</v>
      </c>
      <c r="AY536" s="15">
        <v>1</v>
      </c>
    </row>
    <row r="537" spans="1:51" x14ac:dyDescent="0.25">
      <c r="A537" t="s">
        <v>37</v>
      </c>
      <c r="B537">
        <v>4.5210196787519301</v>
      </c>
      <c r="C537">
        <v>4.15323667440876E-3</v>
      </c>
      <c r="D537">
        <v>4.8715996004468503</v>
      </c>
      <c r="E537">
        <v>-45.051418317224197</v>
      </c>
      <c r="F537" s="1">
        <v>0</v>
      </c>
      <c r="G537" s="1">
        <v>0</v>
      </c>
      <c r="H537">
        <v>3.6244723239037002</v>
      </c>
      <c r="I537">
        <v>-82.962185345136305</v>
      </c>
      <c r="J537">
        <v>-122.03301682725299</v>
      </c>
      <c r="K537">
        <v>-85.558880215286706</v>
      </c>
      <c r="L537">
        <v>-65.413329990757205</v>
      </c>
      <c r="M537">
        <v>12</v>
      </c>
      <c r="N537">
        <v>96.423590411756194</v>
      </c>
      <c r="O537">
        <v>85.568215946245701</v>
      </c>
      <c r="P537">
        <v>227489.825811396</v>
      </c>
      <c r="Q537">
        <v>260315.64361339601</v>
      </c>
      <c r="R537">
        <v>84.216868193134601</v>
      </c>
      <c r="S537">
        <v>677.49901633786999</v>
      </c>
      <c r="T537">
        <v>0.723735974202938</v>
      </c>
      <c r="U537">
        <v>0.23889504255783001</v>
      </c>
      <c r="V537" s="1">
        <v>0</v>
      </c>
      <c r="W537">
        <v>0.28508245667337601</v>
      </c>
      <c r="X537">
        <v>0.47602250076879299</v>
      </c>
      <c r="Y537" s="1">
        <v>0</v>
      </c>
      <c r="Z537" s="1">
        <v>0</v>
      </c>
      <c r="AA537">
        <v>2.7653115473421697E-4</v>
      </c>
      <c r="AB537">
        <v>3.7085051788232201E-3</v>
      </c>
      <c r="AC537">
        <v>2.7838880704318001E-3</v>
      </c>
      <c r="AD537" s="1">
        <v>1.5607934798009599E-7</v>
      </c>
      <c r="AE537">
        <v>4.0115257722977901E-2</v>
      </c>
      <c r="AF537" s="3">
        <v>1.7051973523135599E-4</v>
      </c>
      <c r="AG537">
        <v>2.5990181429701801E-6</v>
      </c>
      <c r="AH537">
        <v>10.6837153339699</v>
      </c>
      <c r="AI537">
        <v>0.106837153339699</v>
      </c>
      <c r="AJ537">
        <v>105.809388827832</v>
      </c>
      <c r="AK537">
        <v>12</v>
      </c>
      <c r="AL537">
        <v>4986349491.96</v>
      </c>
      <c r="AM537" s="7">
        <v>21919</v>
      </c>
      <c r="AO537" s="1">
        <f t="shared" si="62"/>
        <v>3.2309389603973728E-3</v>
      </c>
      <c r="AP537" s="5">
        <f t="shared" si="63"/>
        <v>3.8089662154106585</v>
      </c>
      <c r="AQ537" s="3">
        <f t="shared" si="64"/>
        <v>6.169774359423728E-4</v>
      </c>
      <c r="AR537" s="15">
        <f t="shared" si="65"/>
        <v>0.18694139645040209</v>
      </c>
      <c r="AU537" s="15">
        <v>1</v>
      </c>
      <c r="AY537" s="15">
        <v>1</v>
      </c>
    </row>
    <row r="538" spans="1:51" x14ac:dyDescent="0.25">
      <c r="A538" t="s">
        <v>37</v>
      </c>
      <c r="B538">
        <v>5.0378349615785396</v>
      </c>
      <c r="C538">
        <v>4.5280105330149003E-3</v>
      </c>
      <c r="D538">
        <v>5.3003153969864396</v>
      </c>
      <c r="E538">
        <v>-45.512848596409299</v>
      </c>
      <c r="F538" s="1">
        <v>0</v>
      </c>
      <c r="G538" s="1">
        <v>0</v>
      </c>
      <c r="H538">
        <v>3.6263326981531998</v>
      </c>
      <c r="I538">
        <v>-82.429227675678604</v>
      </c>
      <c r="J538">
        <v>-117.241711530001</v>
      </c>
      <c r="K538">
        <v>-85.160076049434906</v>
      </c>
      <c r="L538">
        <v>-64.682944814810796</v>
      </c>
      <c r="M538">
        <v>13</v>
      </c>
      <c r="N538">
        <v>96.206966518487903</v>
      </c>
      <c r="O538">
        <v>84.562236517610302</v>
      </c>
      <c r="P538">
        <v>224952.91770619299</v>
      </c>
      <c r="Q538">
        <v>259706.10674488501</v>
      </c>
      <c r="R538">
        <v>84.226131933967295</v>
      </c>
      <c r="S538">
        <v>675.35588469018501</v>
      </c>
      <c r="T538">
        <v>0.72752457562204897</v>
      </c>
      <c r="U538">
        <v>0.23786855345659799</v>
      </c>
      <c r="V538" s="1">
        <v>0</v>
      </c>
      <c r="W538">
        <v>0.283654920371121</v>
      </c>
      <c r="X538">
        <v>0.47847652617227898</v>
      </c>
      <c r="Y538" s="1">
        <v>0</v>
      </c>
      <c r="Z538" s="1">
        <v>0</v>
      </c>
      <c r="AA538">
        <v>2.7727835696896702E-4</v>
      </c>
      <c r="AB538">
        <v>3.9837791263015402E-3</v>
      </c>
      <c r="AC538">
        <v>3.8441803685288199E-3</v>
      </c>
      <c r="AD538" s="1">
        <v>3.53103209360215E-7</v>
      </c>
      <c r="AE538">
        <v>6.3013250460352194E-2</v>
      </c>
      <c r="AF538" s="3">
        <v>2.6895240578668798E-4</v>
      </c>
      <c r="AG538">
        <v>1.77470059384055E-6</v>
      </c>
      <c r="AH538">
        <v>10.6318694954474</v>
      </c>
      <c r="AI538">
        <v>0.115691471142554</v>
      </c>
      <c r="AJ538">
        <v>74.750935282060595</v>
      </c>
      <c r="AK538">
        <v>13</v>
      </c>
      <c r="AL538">
        <v>4598487543.75</v>
      </c>
      <c r="AM538" s="7">
        <v>20442</v>
      </c>
      <c r="AO538" s="1">
        <f t="shared" si="62"/>
        <v>4.3904111312844749E-3</v>
      </c>
      <c r="AP538" s="5">
        <f t="shared" si="63"/>
        <v>5.1431172312632834</v>
      </c>
      <c r="AQ538" s="3">
        <f t="shared" si="64"/>
        <v>-9.2039316896394899E-5</v>
      </c>
      <c r="AR538" s="15">
        <f t="shared" si="65"/>
        <v>-2.0470517188441284E-2</v>
      </c>
      <c r="AU538" s="15">
        <v>1</v>
      </c>
      <c r="AY538" s="15">
        <v>1</v>
      </c>
    </row>
    <row r="539" spans="1:51" x14ac:dyDescent="0.25">
      <c r="A539" t="s">
        <v>37</v>
      </c>
      <c r="B539">
        <v>5.92029285987328</v>
      </c>
      <c r="C539">
        <v>4.8041492902782196E-3</v>
      </c>
      <c r="D539">
        <v>5.6150653086168996</v>
      </c>
      <c r="E539">
        <v>-43.704569737510198</v>
      </c>
      <c r="F539" s="1">
        <v>0</v>
      </c>
      <c r="G539" s="1">
        <v>0</v>
      </c>
      <c r="H539">
        <v>3.5903888219573301</v>
      </c>
      <c r="I539">
        <v>-82.694221823336406</v>
      </c>
      <c r="J539">
        <v>-112.865925037724</v>
      </c>
      <c r="K539">
        <v>-85.9123843495844</v>
      </c>
      <c r="L539">
        <v>-64.610993058602304</v>
      </c>
      <c r="M539">
        <v>14</v>
      </c>
      <c r="N539">
        <v>95.889796910117397</v>
      </c>
      <c r="O539">
        <v>83.405043728485794</v>
      </c>
      <c r="P539">
        <v>220752.348549774</v>
      </c>
      <c r="Q539">
        <v>257619.85687307399</v>
      </c>
      <c r="R539">
        <v>84.232100668505396</v>
      </c>
      <c r="S539">
        <v>672.64666411233804</v>
      </c>
      <c r="T539">
        <v>0.73013145839183202</v>
      </c>
      <c r="U539">
        <v>0.25250099805009202</v>
      </c>
      <c r="V539" s="1">
        <v>0</v>
      </c>
      <c r="W539">
        <v>0.27915549428337399</v>
      </c>
      <c r="X539">
        <v>0.46834350766653299</v>
      </c>
      <c r="Y539" s="1">
        <v>0</v>
      </c>
      <c r="Z539" s="1">
        <v>0</v>
      </c>
      <c r="AA539">
        <v>2.7785898887743601E-4</v>
      </c>
      <c r="AB539">
        <v>4.1558799098467998E-3</v>
      </c>
      <c r="AC539">
        <v>3.7379171986001501E-3</v>
      </c>
      <c r="AD539" s="1">
        <v>5.4019204769696103E-7</v>
      </c>
      <c r="AE539">
        <v>0.10220617222206101</v>
      </c>
      <c r="AF539" s="3">
        <v>4.3684595345149901E-4</v>
      </c>
      <c r="AG539">
        <v>2.8590663915550002E-6</v>
      </c>
      <c r="AH539">
        <v>10.6669240160135</v>
      </c>
      <c r="AI539">
        <v>0.12555693139969501</v>
      </c>
      <c r="AJ539">
        <v>53.990385076639399</v>
      </c>
      <c r="AK539">
        <v>14</v>
      </c>
      <c r="AL539">
        <v>4645733175.2299995</v>
      </c>
      <c r="AM539" s="7">
        <v>21045</v>
      </c>
      <c r="AO539" s="1">
        <f t="shared" si="62"/>
        <v>4.4526221409290851E-3</v>
      </c>
      <c r="AP539" s="5">
        <f t="shared" si="63"/>
        <v>5.2142187742173274</v>
      </c>
      <c r="AQ539" s="3">
        <f t="shared" si="64"/>
        <v>6.201190564380293E-4</v>
      </c>
      <c r="AR539" s="15">
        <f t="shared" si="65"/>
        <v>0.13541320689252001</v>
      </c>
      <c r="AU539" s="15">
        <v>1</v>
      </c>
      <c r="AY539" s="15">
        <v>1</v>
      </c>
    </row>
    <row r="540" spans="1:51" x14ac:dyDescent="0.25">
      <c r="A540" t="s">
        <v>37</v>
      </c>
      <c r="B540">
        <v>6.0685990870125197</v>
      </c>
      <c r="C540">
        <v>5.0615295832013999E-3</v>
      </c>
      <c r="D540">
        <v>5.9075701116218804</v>
      </c>
      <c r="E540">
        <v>-35.989206398612097</v>
      </c>
      <c r="F540" s="1">
        <v>0</v>
      </c>
      <c r="G540" s="1">
        <v>0</v>
      </c>
      <c r="H540">
        <v>3.5476168966820101</v>
      </c>
      <c r="I540">
        <v>-84.524131555034302</v>
      </c>
      <c r="J540">
        <v>-110.788846133855</v>
      </c>
      <c r="K540">
        <v>-89.124484446440604</v>
      </c>
      <c r="L540">
        <v>-66.755744059341396</v>
      </c>
      <c r="M540">
        <v>15</v>
      </c>
      <c r="N540">
        <v>95.525335703413802</v>
      </c>
      <c r="O540">
        <v>82.352905176101004</v>
      </c>
      <c r="P540">
        <v>224656.45648265901</v>
      </c>
      <c r="Q540">
        <v>265505.04086546501</v>
      </c>
      <c r="R540">
        <v>84.276888058481106</v>
      </c>
      <c r="S540">
        <v>671.19452166650399</v>
      </c>
      <c r="T540">
        <v>0.73395446254235697</v>
      </c>
      <c r="U540">
        <v>0.27073318627435999</v>
      </c>
      <c r="V540" s="1">
        <v>0</v>
      </c>
      <c r="W540">
        <v>0.26615724706043298</v>
      </c>
      <c r="X540">
        <v>0.46310956666520497</v>
      </c>
      <c r="Y540" s="1">
        <v>0</v>
      </c>
      <c r="Z540" s="1">
        <v>0</v>
      </c>
      <c r="AA540">
        <v>2.7828281242322502E-4</v>
      </c>
      <c r="AB540">
        <v>4.3355094605397899E-3</v>
      </c>
      <c r="AC540">
        <v>3.7007009113278599E-3</v>
      </c>
      <c r="AD540" s="1">
        <v>9.1011697328343896E-7</v>
      </c>
      <c r="AE540">
        <v>0.13888300870751</v>
      </c>
      <c r="AF540" s="3">
        <v>5.8243374340992795E-4</v>
      </c>
      <c r="AG540">
        <v>3.72811389489231E-6</v>
      </c>
      <c r="AH540">
        <v>10.5398754176596</v>
      </c>
      <c r="AI540">
        <v>0.13348766034440199</v>
      </c>
      <c r="AJ540">
        <v>36.317487235341503</v>
      </c>
      <c r="AK540">
        <v>15</v>
      </c>
      <c r="AL540">
        <v>6283641087.8199997</v>
      </c>
      <c r="AM540" s="7">
        <v>27970</v>
      </c>
      <c r="AO540" s="1">
        <f t="shared" si="62"/>
        <v>4.5614174671610129E-3</v>
      </c>
      <c r="AP540" s="5">
        <f t="shared" si="63"/>
        <v>5.3384445534451981</v>
      </c>
      <c r="AQ540" s="3">
        <f t="shared" si="64"/>
        <v>6.4211763308894346E-4</v>
      </c>
      <c r="AR540" s="15">
        <f t="shared" si="65"/>
        <v>0.1367728982210954</v>
      </c>
      <c r="AS540">
        <f>SUMPRODUCT(AL529:AL540,B529:B540)/SUM(AL529:AL540)</f>
        <v>3.7203498619176196</v>
      </c>
      <c r="AT540">
        <f>SUMPRODUCT(AP529:AP540,AL529:AL540)/SUM(AL529:AL540)</f>
        <v>3.7704738844796371</v>
      </c>
      <c r="AU540" s="15">
        <v>1</v>
      </c>
      <c r="AY540" s="15">
        <v>1</v>
      </c>
    </row>
    <row r="541" spans="1:51" x14ac:dyDescent="0.25">
      <c r="A541" t="s">
        <v>37</v>
      </c>
      <c r="B541">
        <v>6.17645804373399</v>
      </c>
      <c r="C541">
        <v>5.3888029782943004E-3</v>
      </c>
      <c r="D541">
        <v>6.27830618904816</v>
      </c>
      <c r="E541">
        <v>-29.169162619888802</v>
      </c>
      <c r="F541" s="1">
        <v>0</v>
      </c>
      <c r="G541" s="1">
        <v>0</v>
      </c>
      <c r="H541">
        <v>3.5129749406246602</v>
      </c>
      <c r="I541">
        <v>-88.303756447934205</v>
      </c>
      <c r="J541">
        <v>-110.087998372755</v>
      </c>
      <c r="K541">
        <v>-95.315512101817006</v>
      </c>
      <c r="L541">
        <v>-70.6106019755684</v>
      </c>
      <c r="M541">
        <v>16</v>
      </c>
      <c r="N541">
        <v>95.318844694383102</v>
      </c>
      <c r="O541">
        <v>81.396758025723699</v>
      </c>
      <c r="P541">
        <v>225614.859817533</v>
      </c>
      <c r="Q541">
        <v>266905.55365444103</v>
      </c>
      <c r="R541">
        <v>84.290894935622703</v>
      </c>
      <c r="S541">
        <v>671.22499121187604</v>
      </c>
      <c r="T541">
        <v>0.73298262223729105</v>
      </c>
      <c r="U541">
        <v>0.28744597317813703</v>
      </c>
      <c r="V541" s="1">
        <v>0</v>
      </c>
      <c r="W541">
        <v>0.24577698347316601</v>
      </c>
      <c r="X541">
        <v>0.46677704334869602</v>
      </c>
      <c r="Y541" s="1">
        <v>0</v>
      </c>
      <c r="Z541" s="1">
        <v>0</v>
      </c>
      <c r="AA541">
        <v>2.7880255171574501E-4</v>
      </c>
      <c r="AB541">
        <v>4.6193759324489603E-3</v>
      </c>
      <c r="AC541">
        <v>4.7451679177878403E-3</v>
      </c>
      <c r="AD541">
        <v>1.3366768643015001E-6</v>
      </c>
      <c r="AE541">
        <v>0.190808580286985</v>
      </c>
      <c r="AF541" s="3">
        <v>7.7560268947116898E-4</v>
      </c>
      <c r="AG541">
        <v>2.6035284405855399E-6</v>
      </c>
      <c r="AH541">
        <v>10.476976770380199</v>
      </c>
      <c r="AI541">
        <v>0.14214008210382101</v>
      </c>
      <c r="AJ541">
        <v>36.500054433422498</v>
      </c>
      <c r="AK541">
        <v>16</v>
      </c>
      <c r="AL541">
        <v>8098896622.8699999</v>
      </c>
      <c r="AM541" s="7">
        <v>35897</v>
      </c>
      <c r="AO541" s="1">
        <f t="shared" si="62"/>
        <v>5.3250563671959706E-3</v>
      </c>
      <c r="AP541" s="5">
        <f t="shared" si="63"/>
        <v>6.2061990558026414</v>
      </c>
      <c r="AQ541" s="3">
        <f t="shared" si="64"/>
        <v>-2.627958062798811E-5</v>
      </c>
      <c r="AR541" s="15">
        <f t="shared" si="65"/>
        <v>-4.7921460142088534E-3</v>
      </c>
      <c r="AT541" s="15">
        <f>AS540/AT540-1</f>
        <v>-1.3293825682851756E-2</v>
      </c>
      <c r="AU541" s="15">
        <v>1</v>
      </c>
      <c r="AY541" s="15">
        <v>0.9</v>
      </c>
    </row>
    <row r="542" spans="1:51" x14ac:dyDescent="0.25">
      <c r="A542" t="s">
        <v>37</v>
      </c>
      <c r="B542">
        <v>5.6500140958911196</v>
      </c>
      <c r="C542">
        <v>5.82210696235963E-3</v>
      </c>
      <c r="D542">
        <v>6.7670940049825097</v>
      </c>
      <c r="E542">
        <v>-23.965659848115301</v>
      </c>
      <c r="F542" s="1">
        <v>0</v>
      </c>
      <c r="G542" s="1">
        <v>0</v>
      </c>
      <c r="H542">
        <v>3.4920606585424001</v>
      </c>
      <c r="I542">
        <v>-91.518388795765503</v>
      </c>
      <c r="J542">
        <v>-108.986804081619</v>
      </c>
      <c r="K542">
        <v>-100.944178888564</v>
      </c>
      <c r="L542">
        <v>-73.637048381015802</v>
      </c>
      <c r="M542">
        <v>17</v>
      </c>
      <c r="N542">
        <v>95.2164638871199</v>
      </c>
      <c r="O542" s="84">
        <v>80.578979603608502</v>
      </c>
      <c r="P542">
        <v>223233.93626569401</v>
      </c>
      <c r="Q542">
        <v>264477.71808030899</v>
      </c>
      <c r="R542">
        <v>84.306897675622693</v>
      </c>
      <c r="S542">
        <v>671.49586137640301</v>
      </c>
      <c r="T542">
        <v>0.72995646302112704</v>
      </c>
      <c r="U542">
        <v>0.30301848038235102</v>
      </c>
      <c r="V542" s="1">
        <v>0</v>
      </c>
      <c r="W542">
        <v>0.22572430824375</v>
      </c>
      <c r="X542">
        <v>0.47125721137389698</v>
      </c>
      <c r="Y542" s="1">
        <v>0</v>
      </c>
      <c r="Z542" s="1">
        <v>0</v>
      </c>
      <c r="AA542">
        <v>2.7942325694642898E-4</v>
      </c>
      <c r="AB542">
        <v>5.02165089541341E-3</v>
      </c>
      <c r="AC542">
        <v>4.89191972577732E-3</v>
      </c>
      <c r="AD542">
        <v>2.0029971834703398E-6</v>
      </c>
      <c r="AE542">
        <v>0.23204028078831199</v>
      </c>
      <c r="AF542" s="83">
        <v>9.20246456525344E-4</v>
      </c>
      <c r="AG542">
        <v>2.4803101723726799E-6</v>
      </c>
      <c r="AH542">
        <v>10.3888569074955</v>
      </c>
      <c r="AI542">
        <v>0.150377764828202</v>
      </c>
      <c r="AJ542">
        <v>35.7465051140789</v>
      </c>
      <c r="AK542">
        <v>17</v>
      </c>
      <c r="AL542">
        <v>9672279990.5200005</v>
      </c>
      <c r="AM542" s="7">
        <v>43328</v>
      </c>
      <c r="AO542" s="1">
        <f t="shared" si="62"/>
        <v>4.868609507804763E-3</v>
      </c>
      <c r="AP542" s="5">
        <f t="shared" si="63"/>
        <v>5.6884004996180959</v>
      </c>
      <c r="AQ542" s="3">
        <f t="shared" si="64"/>
        <v>-3.3746636395211999E-5</v>
      </c>
      <c r="AR542" s="15">
        <f t="shared" si="65"/>
        <v>-6.748189360006096E-3</v>
      </c>
      <c r="AT542" t="s">
        <v>369</v>
      </c>
      <c r="AU542" s="15">
        <v>1</v>
      </c>
      <c r="AY542" s="85">
        <v>0.75</v>
      </c>
    </row>
    <row r="543" spans="1:51" x14ac:dyDescent="0.25">
      <c r="A543" t="s">
        <v>37</v>
      </c>
      <c r="B543">
        <v>5.8455383254576398</v>
      </c>
      <c r="C543">
        <v>6.3451446569843901E-3</v>
      </c>
      <c r="D543">
        <v>7.3539926215222602</v>
      </c>
      <c r="E543">
        <v>-21.1154856585575</v>
      </c>
      <c r="F543" s="1">
        <v>0</v>
      </c>
      <c r="G543" s="1">
        <v>0</v>
      </c>
      <c r="H543">
        <v>3.48071272557848</v>
      </c>
      <c r="I543">
        <v>-93.594520501187802</v>
      </c>
      <c r="J543">
        <v>-106.864959948099</v>
      </c>
      <c r="K543">
        <v>-105.118294876858</v>
      </c>
      <c r="L543">
        <v>-75.5344095262015</v>
      </c>
      <c r="M543">
        <v>18</v>
      </c>
      <c r="N543">
        <v>95.185001832344895</v>
      </c>
      <c r="O543" s="84">
        <v>79.700058986707802</v>
      </c>
      <c r="P543">
        <v>221017.89429300599</v>
      </c>
      <c r="Q543">
        <v>258991.98725137801</v>
      </c>
      <c r="R543">
        <v>84.322428503811906</v>
      </c>
      <c r="S543">
        <v>671.68204851512701</v>
      </c>
      <c r="T543">
        <v>0.73066852123245096</v>
      </c>
      <c r="U543">
        <v>0.31156785955717903</v>
      </c>
      <c r="V543" s="1">
        <v>0</v>
      </c>
      <c r="W543">
        <v>0.213810161415938</v>
      </c>
      <c r="X543">
        <v>0.47462197902688102</v>
      </c>
      <c r="Y543" s="1">
        <v>0</v>
      </c>
      <c r="Z543" s="1">
        <v>0</v>
      </c>
      <c r="AA543">
        <v>2.8001866812478601E-4</v>
      </c>
      <c r="AB543">
        <v>5.5105196148500799E-3</v>
      </c>
      <c r="AC543">
        <v>5.0224812463592703E-3</v>
      </c>
      <c r="AD543">
        <v>2.80429299259459E-6</v>
      </c>
      <c r="AE543">
        <v>0.26996662978892799</v>
      </c>
      <c r="AF543" s="83">
        <v>1.05449804063686E-3</v>
      </c>
      <c r="AG543">
        <v>2.5570030571182901E-6</v>
      </c>
      <c r="AH543">
        <v>10.437397792229</v>
      </c>
      <c r="AI543">
        <v>0.16070806561835299</v>
      </c>
      <c r="AJ543">
        <v>46.3832955561628</v>
      </c>
      <c r="AK543">
        <v>18</v>
      </c>
      <c r="AL543">
        <v>9828665759.2099991</v>
      </c>
      <c r="AM543" s="7">
        <v>44470</v>
      </c>
      <c r="AO543" s="1">
        <f t="shared" si="62"/>
        <v>5.1013776435310989E-3</v>
      </c>
      <c r="AP543" s="5">
        <f t="shared" si="63"/>
        <v>5.9527818523977043</v>
      </c>
      <c r="AQ543" s="3">
        <f t="shared" si="64"/>
        <v>-9.4492174224932932E-5</v>
      </c>
      <c r="AR543" s="15">
        <f t="shared" si="65"/>
        <v>-1.8015699146923692E-2</v>
      </c>
      <c r="AU543" s="15">
        <v>1</v>
      </c>
      <c r="AY543" s="85">
        <v>0.75</v>
      </c>
    </row>
    <row r="544" spans="1:51" x14ac:dyDescent="0.25">
      <c r="A544" t="s">
        <v>37</v>
      </c>
      <c r="B544">
        <v>6.7713646502717699</v>
      </c>
      <c r="C544">
        <v>6.7436507888776302E-3</v>
      </c>
      <c r="D544">
        <v>7.7988795745678603</v>
      </c>
      <c r="E544">
        <v>-21.3403856527469</v>
      </c>
      <c r="F544" s="1">
        <v>0</v>
      </c>
      <c r="G544" s="1">
        <v>0</v>
      </c>
      <c r="H544">
        <v>3.4774888996600901</v>
      </c>
      <c r="I544">
        <v>-95.768898796878801</v>
      </c>
      <c r="J544">
        <v>-106.43281875682599</v>
      </c>
      <c r="K544">
        <v>-108.23637076430001</v>
      </c>
      <c r="L544">
        <v>-76.207356949471404</v>
      </c>
      <c r="M544">
        <v>19</v>
      </c>
      <c r="N544">
        <v>95.269369474864206</v>
      </c>
      <c r="O544" s="84">
        <v>78.893033790731806</v>
      </c>
      <c r="P544">
        <v>204054.03711392099</v>
      </c>
      <c r="Q544">
        <v>231251.14461181901</v>
      </c>
      <c r="R544">
        <v>84.357458307266199</v>
      </c>
      <c r="S544">
        <v>670.21476385987103</v>
      </c>
      <c r="T544">
        <v>0.72063584788702195</v>
      </c>
      <c r="U544">
        <v>0.31831830375570802</v>
      </c>
      <c r="V544" s="1">
        <v>0</v>
      </c>
      <c r="W544">
        <v>0.200470012789912</v>
      </c>
      <c r="X544">
        <v>0.48121168345437798</v>
      </c>
      <c r="Y544" s="1">
        <v>0</v>
      </c>
      <c r="Z544" s="1">
        <v>0</v>
      </c>
      <c r="AA544">
        <v>2.8072275691882998E-4</v>
      </c>
      <c r="AB544">
        <v>5.9077043924190102E-3</v>
      </c>
      <c r="AC544">
        <v>6.1132437148258799E-3</v>
      </c>
      <c r="AD544">
        <v>3.76790811733096E-6</v>
      </c>
      <c r="AE544">
        <v>0.32177178298925802</v>
      </c>
      <c r="AF544" s="83">
        <v>1.2495713888721501E-3</v>
      </c>
      <c r="AG544">
        <v>1.70364409504888E-6</v>
      </c>
      <c r="AH544">
        <v>10.5149659985019</v>
      </c>
      <c r="AI544">
        <v>0.171639745640282</v>
      </c>
      <c r="AJ544">
        <v>62.410334769233899</v>
      </c>
      <c r="AK544">
        <v>19</v>
      </c>
      <c r="AL544">
        <v>9197735722.9099998</v>
      </c>
      <c r="AM544" s="7">
        <v>45075</v>
      </c>
      <c r="AO544" s="1">
        <f t="shared" si="62"/>
        <v>6.1152269319103905E-3</v>
      </c>
      <c r="AP544" s="5">
        <f t="shared" si="63"/>
        <v>7.0964212347918281</v>
      </c>
      <c r="AQ544" s="3">
        <f t="shared" si="64"/>
        <v>-2.8932493045778079E-4</v>
      </c>
      <c r="AR544" s="15">
        <f t="shared" si="65"/>
        <v>-4.5805705969988675E-2</v>
      </c>
      <c r="AU544" s="15">
        <v>1</v>
      </c>
      <c r="AY544" s="85">
        <v>0.75</v>
      </c>
    </row>
    <row r="545" spans="1:51" x14ac:dyDescent="0.25">
      <c r="A545" t="s">
        <v>37</v>
      </c>
      <c r="B545">
        <v>7.3402686404450197</v>
      </c>
      <c r="C545">
        <v>7.3841496201739699E-3</v>
      </c>
      <c r="D545">
        <v>8.5098224739098995</v>
      </c>
      <c r="E545">
        <v>-20.6893356877505</v>
      </c>
      <c r="F545" s="1">
        <v>0</v>
      </c>
      <c r="G545" s="1">
        <v>0</v>
      </c>
      <c r="H545">
        <v>3.4691370953321599</v>
      </c>
      <c r="I545">
        <v>-95.851386977297494</v>
      </c>
      <c r="J545">
        <v>-103.98954687296199</v>
      </c>
      <c r="K545">
        <v>-109.70498581152999</v>
      </c>
      <c r="L545">
        <v>-76.462928206498404</v>
      </c>
      <c r="M545">
        <v>20</v>
      </c>
      <c r="N545">
        <v>95.226180909322494</v>
      </c>
      <c r="O545" s="84">
        <v>78.134739202791394</v>
      </c>
      <c r="P545">
        <v>205874.489797004</v>
      </c>
      <c r="Q545">
        <v>232727.32314782901</v>
      </c>
      <c r="R545">
        <v>84.353634304746706</v>
      </c>
      <c r="S545">
        <v>670.09311738189797</v>
      </c>
      <c r="T545">
        <v>0.71919383917268598</v>
      </c>
      <c r="U545">
        <v>0.32022378309392802</v>
      </c>
      <c r="V545" s="1">
        <v>0</v>
      </c>
      <c r="W545">
        <v>0.20151583513511501</v>
      </c>
      <c r="X545">
        <v>0.47826038177095598</v>
      </c>
      <c r="Y545" s="1">
        <v>0</v>
      </c>
      <c r="Z545" s="1">
        <v>0</v>
      </c>
      <c r="AA545">
        <v>2.8129879418661998E-4</v>
      </c>
      <c r="AB545">
        <v>6.5025846700091103E-3</v>
      </c>
      <c r="AC545">
        <v>6.1171034930472103E-3</v>
      </c>
      <c r="AD545">
        <v>4.6570574352891801E-6</v>
      </c>
      <c r="AE545">
        <v>0.391828156454054</v>
      </c>
      <c r="AF545" s="83">
        <v>1.5162636076516401E-3</v>
      </c>
      <c r="AG545">
        <v>1.7068012144757601E-6</v>
      </c>
      <c r="AH545">
        <v>10.462218078299101</v>
      </c>
      <c r="AI545">
        <v>0.18083850500166099</v>
      </c>
      <c r="AJ545">
        <v>74.401815562305998</v>
      </c>
      <c r="AK545">
        <v>20</v>
      </c>
      <c r="AL545">
        <v>9168208654.1299992</v>
      </c>
      <c r="AM545" s="7">
        <v>44533</v>
      </c>
      <c r="AO545" s="1">
        <f t="shared" si="62"/>
        <v>6.3853900216236685E-3</v>
      </c>
      <c r="AP545" s="5">
        <f t="shared" si="63"/>
        <v>7.3990111732280877</v>
      </c>
      <c r="AQ545" s="3">
        <f t="shared" si="64"/>
        <v>-5.2510666219504447E-5</v>
      </c>
      <c r="AR545" s="15">
        <f t="shared" si="65"/>
        <v>-7.9392409887981685E-3</v>
      </c>
      <c r="AU545" s="15">
        <v>1</v>
      </c>
      <c r="AY545" s="85">
        <v>0.75</v>
      </c>
    </row>
    <row r="546" spans="1:51" x14ac:dyDescent="0.25">
      <c r="A546" t="s">
        <v>37</v>
      </c>
      <c r="B546">
        <v>7.5014444919514496</v>
      </c>
      <c r="C546">
        <v>8.0008043162650092E-3</v>
      </c>
      <c r="D546">
        <v>9.1895473761324702</v>
      </c>
      <c r="E546">
        <v>-20.703417981129199</v>
      </c>
      <c r="F546" s="1">
        <v>0</v>
      </c>
      <c r="G546" s="1">
        <v>0</v>
      </c>
      <c r="H546">
        <v>3.4668664541872301</v>
      </c>
      <c r="I546">
        <v>-95.108474060398706</v>
      </c>
      <c r="J546">
        <v>-101.23391946813101</v>
      </c>
      <c r="K546">
        <v>-109.833279903537</v>
      </c>
      <c r="L546">
        <v>-75.883323545524703</v>
      </c>
      <c r="M546">
        <v>21</v>
      </c>
      <c r="N546">
        <v>95.224845917159698</v>
      </c>
      <c r="O546" s="84">
        <v>77.436532488858703</v>
      </c>
      <c r="P546">
        <v>207625.22113170099</v>
      </c>
      <c r="Q546">
        <v>234378.62735167099</v>
      </c>
      <c r="R546">
        <v>84.379607756530802</v>
      </c>
      <c r="S546">
        <v>669.45655929762495</v>
      </c>
      <c r="T546">
        <v>0.71831075957033597</v>
      </c>
      <c r="U546">
        <v>0.31713029513298502</v>
      </c>
      <c r="V546" s="1">
        <v>0</v>
      </c>
      <c r="W546">
        <v>0.20553207585300101</v>
      </c>
      <c r="X546">
        <v>0.477337629014012</v>
      </c>
      <c r="Y546" s="1">
        <v>0</v>
      </c>
      <c r="Z546" s="1">
        <v>0</v>
      </c>
      <c r="AA546">
        <v>2.81913686064922E-4</v>
      </c>
      <c r="AB546">
        <v>7.0685660533838001E-3</v>
      </c>
      <c r="AC546">
        <v>6.0437802830079898E-3</v>
      </c>
      <c r="AD546">
        <v>6.0046119363775101E-6</v>
      </c>
      <c r="AE546">
        <v>0.48822253942097399</v>
      </c>
      <c r="AF546" s="83">
        <v>1.9001596633019899E-3</v>
      </c>
      <c r="AG546">
        <v>1.4371716056949501E-6</v>
      </c>
      <c r="AH546">
        <v>10.377066425227801</v>
      </c>
      <c r="AI546">
        <v>0.18876003729410801</v>
      </c>
      <c r="AJ546">
        <v>88.397064100131701</v>
      </c>
      <c r="AK546">
        <v>21</v>
      </c>
      <c r="AL546">
        <v>8806216129.0799999</v>
      </c>
      <c r="AM546" s="7">
        <v>42414</v>
      </c>
      <c r="AO546" s="1">
        <f t="shared" si="62"/>
        <v>6.7149085616229039E-3</v>
      </c>
      <c r="AP546" s="5">
        <f t="shared" si="63"/>
        <v>7.7668577823470581</v>
      </c>
      <c r="AQ546" s="3">
        <f t="shared" si="64"/>
        <v>-2.3787905735680754E-4</v>
      </c>
      <c r="AR546" s="15">
        <f t="shared" si="65"/>
        <v>-3.417254413990356E-2</v>
      </c>
      <c r="AU546" s="15">
        <v>1</v>
      </c>
      <c r="AY546" s="85">
        <v>0.75</v>
      </c>
    </row>
    <row r="547" spans="1:51" x14ac:dyDescent="0.25">
      <c r="A547" t="s">
        <v>37</v>
      </c>
      <c r="B547">
        <v>8.6047466727421291</v>
      </c>
      <c r="C547">
        <v>8.7466846964072507E-3</v>
      </c>
      <c r="D547">
        <v>10.0055278087424</v>
      </c>
      <c r="E547">
        <v>-21.928758539971199</v>
      </c>
      <c r="F547" s="1">
        <v>0</v>
      </c>
      <c r="G547" s="1">
        <v>0</v>
      </c>
      <c r="H547">
        <v>3.47330788943496</v>
      </c>
      <c r="I547">
        <v>-93.850579405217502</v>
      </c>
      <c r="J547">
        <v>-97.7876923076211</v>
      </c>
      <c r="K547">
        <v>-109.97121855115</v>
      </c>
      <c r="L547">
        <v>-75.183782593134396</v>
      </c>
      <c r="M547">
        <v>22</v>
      </c>
      <c r="N547">
        <v>95.213656795719899</v>
      </c>
      <c r="O547" s="84">
        <v>76.556022648313999</v>
      </c>
      <c r="P547">
        <v>213844.73715096799</v>
      </c>
      <c r="Q547">
        <v>240664.81467075401</v>
      </c>
      <c r="R547">
        <v>84.539620089382296</v>
      </c>
      <c r="S547">
        <v>668.53502956072396</v>
      </c>
      <c r="T547">
        <v>0.71554646656380605</v>
      </c>
      <c r="U547">
        <v>0.317577197462525</v>
      </c>
      <c r="V547" s="1">
        <v>0</v>
      </c>
      <c r="W547">
        <v>0.20183769793655301</v>
      </c>
      <c r="X547">
        <v>0.48058510460092102</v>
      </c>
      <c r="Y547" s="1">
        <v>0</v>
      </c>
      <c r="Z547" s="1">
        <v>0</v>
      </c>
      <c r="AA547">
        <v>2.8241343306260598E-4</v>
      </c>
      <c r="AB547">
        <v>7.7359867343785001E-3</v>
      </c>
      <c r="AC547">
        <v>7.0666897881736801E-3</v>
      </c>
      <c r="AD547">
        <v>7.1591486620553802E-6</v>
      </c>
      <c r="AE547">
        <v>0.56890765372119401</v>
      </c>
      <c r="AF547" s="83">
        <v>2.2305446842800299E-3</v>
      </c>
      <c r="AG547">
        <v>1.3189221350954701E-6</v>
      </c>
      <c r="AH547">
        <v>10.453837927649101</v>
      </c>
      <c r="AI547">
        <v>0.20009741024150299</v>
      </c>
      <c r="AJ547">
        <v>113.912276369173</v>
      </c>
      <c r="AK547">
        <v>22</v>
      </c>
      <c r="AL547">
        <v>7569676005.6700001</v>
      </c>
      <c r="AM547" s="7">
        <v>35398</v>
      </c>
      <c r="AO547" s="1">
        <f t="shared" si="62"/>
        <v>7.8129754584728966E-3</v>
      </c>
      <c r="AP547" s="5">
        <f t="shared" si="63"/>
        <v>8.9829996567508115</v>
      </c>
      <c r="AQ547" s="3">
        <f t="shared" si="64"/>
        <v>-3.4296224869009677E-4</v>
      </c>
      <c r="AR547" s="15">
        <f t="shared" si="65"/>
        <v>-4.210764760793706E-2</v>
      </c>
      <c r="AU547" s="15">
        <v>1</v>
      </c>
      <c r="AY547" s="85">
        <v>0.75</v>
      </c>
    </row>
    <row r="548" spans="1:51" x14ac:dyDescent="0.25">
      <c r="A548" t="s">
        <v>37</v>
      </c>
      <c r="B548">
        <v>11.695378099553601</v>
      </c>
      <c r="C548">
        <v>9.2069458009526005E-3</v>
      </c>
      <c r="D548">
        <v>10.5056866080627</v>
      </c>
      <c r="E548">
        <v>-22.515927893648399</v>
      </c>
      <c r="F548" s="1">
        <v>0</v>
      </c>
      <c r="G548" s="1">
        <v>0</v>
      </c>
      <c r="H548">
        <v>3.4744551739049201</v>
      </c>
      <c r="I548">
        <v>-93.6034540694518</v>
      </c>
      <c r="J548">
        <v>-95.765903426863105</v>
      </c>
      <c r="K548">
        <v>-111.877537407094</v>
      </c>
      <c r="L548">
        <v>-75.092457922842001</v>
      </c>
      <c r="M548">
        <v>23</v>
      </c>
      <c r="N548">
        <v>95.2047701656209</v>
      </c>
      <c r="O548">
        <v>75.7720469894427</v>
      </c>
      <c r="P548">
        <v>215634.78381731501</v>
      </c>
      <c r="Q548">
        <v>243383.448863609</v>
      </c>
      <c r="R548">
        <v>84.574980186822501</v>
      </c>
      <c r="S548">
        <v>668.49922757632999</v>
      </c>
      <c r="T548">
        <v>0.71561243855329104</v>
      </c>
      <c r="U548">
        <v>0.32404367702977599</v>
      </c>
      <c r="V548" s="1">
        <v>0</v>
      </c>
      <c r="W548">
        <v>0.20492769721804699</v>
      </c>
      <c r="X548">
        <v>0.47102862575217602</v>
      </c>
      <c r="Y548" s="1">
        <v>0</v>
      </c>
      <c r="Z548" s="1">
        <v>0</v>
      </c>
      <c r="AA548">
        <v>2.8315047589527298E-4</v>
      </c>
      <c r="AB548">
        <v>8.1547072222327606E-3</v>
      </c>
      <c r="AC548">
        <v>6.9350686868793797E-3</v>
      </c>
      <c r="AD548">
        <v>8.9822235581639003E-6</v>
      </c>
      <c r="AE548">
        <v>0.61258719782515303</v>
      </c>
      <c r="AF548" s="3">
        <v>2.4081363435175698E-3</v>
      </c>
      <c r="AG548">
        <v>1.80096910025761E-6</v>
      </c>
      <c r="AH548">
        <v>10.4590596198759</v>
      </c>
      <c r="AI548">
        <v>0.21028629117613801</v>
      </c>
      <c r="AJ548">
        <v>133.46074316868999</v>
      </c>
      <c r="AK548">
        <v>23</v>
      </c>
      <c r="AL548">
        <v>6879180873.3400002</v>
      </c>
      <c r="AM548" s="7">
        <v>31902</v>
      </c>
      <c r="AO548" s="1">
        <f t="shared" si="62"/>
        <v>9.9731089406361918E-3</v>
      </c>
      <c r="AP548" s="5">
        <f t="shared" si="63"/>
        <v>11.332616598720225</v>
      </c>
      <c r="AQ548" s="3">
        <f t="shared" si="64"/>
        <v>3.3817288562953615E-4</v>
      </c>
      <c r="AR548" s="15">
        <f t="shared" si="65"/>
        <v>3.2010392099062202E-2</v>
      </c>
      <c r="AU548" s="15">
        <v>1</v>
      </c>
      <c r="AY548" s="15">
        <v>1.05</v>
      </c>
    </row>
    <row r="549" spans="1:51" x14ac:dyDescent="0.25">
      <c r="A549" t="s">
        <v>37</v>
      </c>
      <c r="B549">
        <v>12.7361523276643</v>
      </c>
      <c r="C549">
        <v>9.6530424591391994E-3</v>
      </c>
      <c r="D549">
        <v>10.9880202215833</v>
      </c>
      <c r="E549">
        <v>-23.2505605140116</v>
      </c>
      <c r="F549" s="1">
        <v>0</v>
      </c>
      <c r="G549" s="1">
        <v>0</v>
      </c>
      <c r="H549">
        <v>3.4854606047377601</v>
      </c>
      <c r="I549">
        <v>-93.054178235883796</v>
      </c>
      <c r="J549">
        <v>-94.0065678257115</v>
      </c>
      <c r="K549">
        <v>-112.92363347415299</v>
      </c>
      <c r="L549">
        <v>-74.144259316286593</v>
      </c>
      <c r="M549">
        <v>24</v>
      </c>
      <c r="N549">
        <v>95.238834660433298</v>
      </c>
      <c r="O549">
        <v>75.019262193394198</v>
      </c>
      <c r="P549">
        <v>211084.15193986901</v>
      </c>
      <c r="Q549">
        <v>237722.814121601</v>
      </c>
      <c r="R549">
        <v>84.597354225233801</v>
      </c>
      <c r="S549">
        <v>667.40821986508399</v>
      </c>
      <c r="T549">
        <v>0.71441023384264601</v>
      </c>
      <c r="U549">
        <v>0.32318169908975602</v>
      </c>
      <c r="V549" s="1">
        <v>0</v>
      </c>
      <c r="W549">
        <v>0.20505282557239299</v>
      </c>
      <c r="X549">
        <v>0.47176547533785002</v>
      </c>
      <c r="Y549" s="1">
        <v>0</v>
      </c>
      <c r="Z549" s="1">
        <v>0</v>
      </c>
      <c r="AA549">
        <v>2.8375383368720399E-4</v>
      </c>
      <c r="AB549">
        <v>8.5728534934680807E-3</v>
      </c>
      <c r="AC549">
        <v>6.9235158663671801E-3</v>
      </c>
      <c r="AD549">
        <v>9.1230636235715793E-6</v>
      </c>
      <c r="AE549">
        <v>0.66145245235197203</v>
      </c>
      <c r="AF549" s="3">
        <v>2.6204858391925298E-3</v>
      </c>
      <c r="AG549">
        <v>1.5007907158869301E-6</v>
      </c>
      <c r="AH549">
        <v>10.498361997562601</v>
      </c>
      <c r="AI549">
        <v>0.223077414499985</v>
      </c>
      <c r="AJ549">
        <v>135.99903826859</v>
      </c>
      <c r="AK549">
        <v>24</v>
      </c>
      <c r="AL549">
        <v>5869405928.8400002</v>
      </c>
      <c r="AM549" s="7">
        <v>27806</v>
      </c>
      <c r="AO549" s="1">
        <f t="shared" si="62"/>
        <v>1.0520107125883632E-2</v>
      </c>
      <c r="AP549" s="5">
        <f t="shared" si="63"/>
        <v>11.918707158488107</v>
      </c>
      <c r="AQ549" s="3">
        <f t="shared" si="64"/>
        <v>7.6851979042508699E-4</v>
      </c>
      <c r="AR549" s="15">
        <f t="shared" si="65"/>
        <v>6.8585053588973821E-2</v>
      </c>
      <c r="AU549" s="15">
        <v>1</v>
      </c>
      <c r="AY549" s="15">
        <v>1.1000000000000001</v>
      </c>
    </row>
    <row r="550" spans="1:51" x14ac:dyDescent="0.25">
      <c r="A550" t="s">
        <v>37</v>
      </c>
      <c r="B550">
        <v>11.1935928734993</v>
      </c>
      <c r="C550">
        <v>9.9055556341553705E-3</v>
      </c>
      <c r="D550">
        <v>11.259987985865999</v>
      </c>
      <c r="E550">
        <v>-24.038345826978599</v>
      </c>
      <c r="F550" s="1">
        <v>0</v>
      </c>
      <c r="G550" s="1">
        <v>0</v>
      </c>
      <c r="H550">
        <v>3.49284769214858</v>
      </c>
      <c r="I550">
        <v>-92.983226321230006</v>
      </c>
      <c r="J550">
        <v>-93.017056769997595</v>
      </c>
      <c r="K550">
        <v>-114.588599450738</v>
      </c>
      <c r="L550">
        <v>-73.814711188337597</v>
      </c>
      <c r="M550">
        <v>25</v>
      </c>
      <c r="N550">
        <v>95.264224620085201</v>
      </c>
      <c r="O550">
        <v>74.404172486486701</v>
      </c>
      <c r="P550">
        <v>208230.491508487</v>
      </c>
      <c r="Q550">
        <v>234995.52038602301</v>
      </c>
      <c r="R550">
        <v>84.5815983925512</v>
      </c>
      <c r="S550">
        <v>666.71017479199702</v>
      </c>
      <c r="T550">
        <v>0.714381282166895</v>
      </c>
      <c r="U550">
        <v>0.32346434211813002</v>
      </c>
      <c r="V550" s="1">
        <v>0</v>
      </c>
      <c r="W550">
        <v>0.20509721640416101</v>
      </c>
      <c r="X550">
        <v>0.47143844147770803</v>
      </c>
      <c r="Y550" s="1">
        <v>0</v>
      </c>
      <c r="Z550" s="1">
        <v>0</v>
      </c>
      <c r="AA550">
        <v>2.8470175670497803E-4</v>
      </c>
      <c r="AB550">
        <v>8.8061677915610807E-3</v>
      </c>
      <c r="AC550">
        <v>7.6579511375596404E-3</v>
      </c>
      <c r="AD550">
        <v>1.02668488771951E-5</v>
      </c>
      <c r="AE550">
        <v>0.68179614592567706</v>
      </c>
      <c r="AF550" s="3">
        <v>2.7149153185896998E-3</v>
      </c>
      <c r="AG550">
        <v>2.21731944088314E-6</v>
      </c>
      <c r="AH550">
        <v>10.3936632826998</v>
      </c>
      <c r="AI550">
        <v>0.22899788474979599</v>
      </c>
      <c r="AJ550">
        <v>143.643706215008</v>
      </c>
      <c r="AK550">
        <v>25</v>
      </c>
      <c r="AL550">
        <v>4980456895.8999996</v>
      </c>
      <c r="AM550" s="7">
        <v>23918</v>
      </c>
      <c r="AO550" s="1">
        <f t="shared" si="62"/>
        <v>1.0657568212854318E-2</v>
      </c>
      <c r="AP550" s="5">
        <f t="shared" si="63"/>
        <v>12.065432767450535</v>
      </c>
      <c r="AQ550" s="3">
        <f t="shared" si="64"/>
        <v>-8.1372365488360278E-4</v>
      </c>
      <c r="AR550" s="15">
        <f t="shared" si="65"/>
        <v>-7.2259313922268587E-2</v>
      </c>
      <c r="AU550" s="15">
        <v>1</v>
      </c>
      <c r="AY550" s="15">
        <v>1</v>
      </c>
    </row>
    <row r="551" spans="1:51" x14ac:dyDescent="0.25">
      <c r="A551" t="s">
        <v>37</v>
      </c>
      <c r="B551">
        <v>10.7451088700134</v>
      </c>
      <c r="C551">
        <v>9.9731405405963005E-3</v>
      </c>
      <c r="D551">
        <v>11.3326505600437</v>
      </c>
      <c r="E551">
        <v>-25.222959621312299</v>
      </c>
      <c r="F551" s="1">
        <v>0</v>
      </c>
      <c r="G551" s="1">
        <v>0</v>
      </c>
      <c r="H551">
        <v>3.4931274229709799</v>
      </c>
      <c r="I551">
        <v>-93.148772315381606</v>
      </c>
      <c r="J551">
        <v>-92.540816667790907</v>
      </c>
      <c r="K551">
        <v>-117.597729430047</v>
      </c>
      <c r="L551">
        <v>-73.868510842936601</v>
      </c>
      <c r="M551">
        <v>26</v>
      </c>
      <c r="N551">
        <v>95.217017707596298</v>
      </c>
      <c r="O551">
        <v>73.667428535149</v>
      </c>
      <c r="P551">
        <v>207020.952706326</v>
      </c>
      <c r="Q551">
        <v>234673.61942584399</v>
      </c>
      <c r="R551">
        <v>84.557810652498802</v>
      </c>
      <c r="S551">
        <v>666.64717587254404</v>
      </c>
      <c r="T551">
        <v>0.71312443327544295</v>
      </c>
      <c r="U551">
        <v>0.32161348878453899</v>
      </c>
      <c r="V551" s="1">
        <v>0</v>
      </c>
      <c r="W551">
        <v>0.20512162160458899</v>
      </c>
      <c r="X551">
        <v>0.47326488961087099</v>
      </c>
      <c r="Y551" s="1">
        <v>0</v>
      </c>
      <c r="Z551" s="1">
        <v>0</v>
      </c>
      <c r="AA551">
        <v>2.8534334478147802E-4</v>
      </c>
      <c r="AB551">
        <v>8.8390310506432906E-3</v>
      </c>
      <c r="AC551">
        <v>7.5199702732520399E-3</v>
      </c>
      <c r="AD551">
        <v>1.4222877845484699E-5</v>
      </c>
      <c r="AE551">
        <v>0.69014879459854195</v>
      </c>
      <c r="AF551" s="3">
        <v>2.7525845203620501E-3</v>
      </c>
      <c r="AG551">
        <v>2.6266875017903E-6</v>
      </c>
      <c r="AH551">
        <v>10.393146716997499</v>
      </c>
      <c r="AI551">
        <v>0.24381817009429499</v>
      </c>
      <c r="AJ551">
        <v>149.54392725673199</v>
      </c>
      <c r="AK551">
        <v>26</v>
      </c>
      <c r="AL551">
        <v>3890544764.21</v>
      </c>
      <c r="AM551" s="7">
        <v>18793</v>
      </c>
      <c r="AO551" s="1">
        <f t="shared" si="62"/>
        <v>1.0557898138395569E-2</v>
      </c>
      <c r="AP551" s="5">
        <f t="shared" si="63"/>
        <v>11.959067539273438</v>
      </c>
      <c r="AQ551" s="3">
        <f t="shared" si="64"/>
        <v>-1.1297937030060184E-3</v>
      </c>
      <c r="AR551" s="15">
        <f t="shared" si="65"/>
        <v>-0.10150947515543429</v>
      </c>
      <c r="AU551" s="15">
        <v>1</v>
      </c>
      <c r="AY551" s="15">
        <v>1</v>
      </c>
    </row>
    <row r="552" spans="1:51" x14ac:dyDescent="0.25">
      <c r="A552" t="s">
        <v>37</v>
      </c>
      <c r="B552">
        <v>10.924583123960501</v>
      </c>
      <c r="C552">
        <v>9.9893804999109104E-3</v>
      </c>
      <c r="D552">
        <v>11.3501025016201</v>
      </c>
      <c r="E552">
        <v>-27.642992264747399</v>
      </c>
      <c r="F552" s="1">
        <v>0</v>
      </c>
      <c r="G552" s="1">
        <v>0</v>
      </c>
      <c r="H552">
        <v>3.5056683713936501</v>
      </c>
      <c r="I552">
        <v>-91.796086917598203</v>
      </c>
      <c r="J552">
        <v>-90.851429215924</v>
      </c>
      <c r="K552">
        <v>-117.07759110565399</v>
      </c>
      <c r="L552">
        <v>-72.288595294853593</v>
      </c>
      <c r="M552">
        <v>27</v>
      </c>
      <c r="N552">
        <v>95.229560983044294</v>
      </c>
      <c r="O552">
        <v>73.065047096314601</v>
      </c>
      <c r="P552">
        <v>204616.72244979601</v>
      </c>
      <c r="Q552">
        <v>232706.286475767</v>
      </c>
      <c r="R552">
        <v>84.4685141621177</v>
      </c>
      <c r="S552">
        <v>664.18554143096196</v>
      </c>
      <c r="T552">
        <v>0.70904367311647998</v>
      </c>
      <c r="U552">
        <v>0.33551111687319102</v>
      </c>
      <c r="V552" s="1">
        <v>0</v>
      </c>
      <c r="W552">
        <v>0.21753274251430399</v>
      </c>
      <c r="X552">
        <v>0.44695614061250399</v>
      </c>
      <c r="Y552" s="1">
        <v>0</v>
      </c>
      <c r="Z552" s="1">
        <v>0</v>
      </c>
      <c r="AA552">
        <v>2.8602808158742499E-4</v>
      </c>
      <c r="AB552">
        <v>8.8110590480708698E-3</v>
      </c>
      <c r="AC552">
        <v>7.3699799394772803E-3</v>
      </c>
      <c r="AD552">
        <v>1.82189849709683E-5</v>
      </c>
      <c r="AE552">
        <v>0.707187722508265</v>
      </c>
      <c r="AF552" s="3">
        <v>2.8624472681838E-3</v>
      </c>
      <c r="AG552">
        <v>3.7959481074135698E-6</v>
      </c>
      <c r="AH552">
        <v>10.282376619110201</v>
      </c>
      <c r="AI552">
        <v>0.24665529288868099</v>
      </c>
      <c r="AJ552">
        <v>152.63070804786699</v>
      </c>
      <c r="AK552">
        <v>27</v>
      </c>
      <c r="AL552">
        <v>3117949616.6900001</v>
      </c>
      <c r="AM552" s="7">
        <v>15238</v>
      </c>
      <c r="AO552" s="1">
        <f t="shared" si="62"/>
        <v>1.0518455289248505E-2</v>
      </c>
      <c r="AP552" s="5">
        <f t="shared" si="63"/>
        <v>11.916942628536608</v>
      </c>
      <c r="AQ552" s="3">
        <f t="shared" si="64"/>
        <v>-9.2421036942398095E-4</v>
      </c>
      <c r="AR552" s="15">
        <f t="shared" si="65"/>
        <v>-8.3272995054937904E-2</v>
      </c>
      <c r="AU552" s="15">
        <v>1</v>
      </c>
      <c r="AY552" s="15">
        <v>1</v>
      </c>
    </row>
    <row r="553" spans="1:51" x14ac:dyDescent="0.25">
      <c r="A553" t="s">
        <v>37</v>
      </c>
      <c r="B553">
        <v>13.2834552854709</v>
      </c>
      <c r="C553">
        <v>9.9821730623625808E-3</v>
      </c>
      <c r="D553">
        <v>11.342357564283899</v>
      </c>
      <c r="E553">
        <v>-29.686807965886601</v>
      </c>
      <c r="F553" s="1">
        <v>0</v>
      </c>
      <c r="G553" s="1">
        <v>0</v>
      </c>
      <c r="H553">
        <v>3.5201118187134002</v>
      </c>
      <c r="I553">
        <v>-90.553365345614793</v>
      </c>
      <c r="J553">
        <v>-89.3197754761336</v>
      </c>
      <c r="K553">
        <v>-116.956984882282</v>
      </c>
      <c r="L553">
        <v>-71.170374383327598</v>
      </c>
      <c r="M553">
        <v>28</v>
      </c>
      <c r="N553">
        <v>95.253044588989795</v>
      </c>
      <c r="O553">
        <v>72.387621837843099</v>
      </c>
      <c r="P553">
        <v>205931.47095376201</v>
      </c>
      <c r="Q553">
        <v>234693.654059088</v>
      </c>
      <c r="R553">
        <v>84.412640672746505</v>
      </c>
      <c r="S553">
        <v>662.52384720341104</v>
      </c>
      <c r="T553">
        <v>0.70519875836552204</v>
      </c>
      <c r="U553">
        <v>0.33866035416728502</v>
      </c>
      <c r="V553" s="1">
        <v>0</v>
      </c>
      <c r="W553">
        <v>0.21572267357622399</v>
      </c>
      <c r="X553">
        <v>0.44561697225649</v>
      </c>
      <c r="Y553" s="1">
        <v>0</v>
      </c>
      <c r="Z553" s="1">
        <v>0</v>
      </c>
      <c r="AA553">
        <v>2.8708629846534303E-4</v>
      </c>
      <c r="AB553">
        <v>8.7661085346055004E-3</v>
      </c>
      <c r="AC553">
        <v>7.25542081445268E-3</v>
      </c>
      <c r="AD553">
        <v>2.4862287233207E-5</v>
      </c>
      <c r="AE553">
        <v>0.72625473374290705</v>
      </c>
      <c r="AF553" s="3">
        <v>2.9677636783026801E-3</v>
      </c>
      <c r="AG553">
        <v>3.9045913252987998E-6</v>
      </c>
      <c r="AH553">
        <v>10.302305212626599</v>
      </c>
      <c r="AI553">
        <v>0.26204825103546198</v>
      </c>
      <c r="AJ553">
        <v>177.499410444576</v>
      </c>
      <c r="AK553">
        <v>28</v>
      </c>
      <c r="AL553">
        <v>2413928702.52</v>
      </c>
      <c r="AM553" s="7">
        <v>11722</v>
      </c>
      <c r="AO553" s="1">
        <f t="shared" si="62"/>
        <v>1.0510270791220704E-2</v>
      </c>
      <c r="AP553" s="5">
        <f t="shared" si="63"/>
        <v>11.908199281143339</v>
      </c>
      <c r="AQ553" s="3">
        <f t="shared" si="64"/>
        <v>1.2965990198477838E-3</v>
      </c>
      <c r="AR553" s="15">
        <f t="shared" si="65"/>
        <v>0.11548815835701398</v>
      </c>
      <c r="AS553">
        <f>SUMPRODUCT(AL542:AL553,B542:B553)/SUM(AL542:AL553)</f>
        <v>8.4989370703917526</v>
      </c>
      <c r="AT553">
        <f>SUMPRODUCT(AP542:AP553,AL542:AL553)/SUM(AL542:AL553)</f>
        <v>8.6426854519649456</v>
      </c>
      <c r="AU553" s="15">
        <v>1</v>
      </c>
      <c r="AY553" s="15">
        <v>1</v>
      </c>
    </row>
    <row r="554" spans="1:51" x14ac:dyDescent="0.25">
      <c r="A554" t="s">
        <v>37</v>
      </c>
      <c r="B554">
        <v>11.3801019976341</v>
      </c>
      <c r="C554">
        <v>9.7507020895440007E-3</v>
      </c>
      <c r="D554">
        <v>11.0932944045121</v>
      </c>
      <c r="E554">
        <v>-31.351867685859101</v>
      </c>
      <c r="F554" s="1">
        <v>0</v>
      </c>
      <c r="G554" s="1">
        <v>0</v>
      </c>
      <c r="H554">
        <v>3.52914017973518</v>
      </c>
      <c r="I554">
        <v>-90.516398768746797</v>
      </c>
      <c r="J554">
        <v>-88.881837319473206</v>
      </c>
      <c r="K554">
        <v>-118.459241571788</v>
      </c>
      <c r="L554">
        <v>-71.028971123850894</v>
      </c>
      <c r="M554">
        <v>29</v>
      </c>
      <c r="N554">
        <v>95.208854591108306</v>
      </c>
      <c r="O554">
        <v>71.595615122712999</v>
      </c>
      <c r="P554">
        <v>204810.16536132101</v>
      </c>
      <c r="Q554">
        <v>233470.27514331701</v>
      </c>
      <c r="R554">
        <v>84.408722576663806</v>
      </c>
      <c r="S554">
        <v>661.38812778746899</v>
      </c>
      <c r="T554">
        <v>0.70222636318966902</v>
      </c>
      <c r="U554">
        <v>0.33606920512013599</v>
      </c>
      <c r="V554" s="1">
        <v>0</v>
      </c>
      <c r="W554">
        <v>0.217329596967482</v>
      </c>
      <c r="X554">
        <v>0.44660119791238001</v>
      </c>
      <c r="Y554" s="1">
        <v>0</v>
      </c>
      <c r="Z554" s="1">
        <v>0</v>
      </c>
      <c r="AA554">
        <v>2.8851634988788998E-4</v>
      </c>
      <c r="AB554">
        <v>8.5417194694091692E-3</v>
      </c>
      <c r="AC554">
        <v>7.0302528985824696E-3</v>
      </c>
      <c r="AD554">
        <v>3.5024062088919098E-5</v>
      </c>
      <c r="AE554">
        <v>0.73487067679509699</v>
      </c>
      <c r="AF554" s="3">
        <v>3.0065862914022798E-3</v>
      </c>
      <c r="AG554">
        <v>5.1507715357351802E-6</v>
      </c>
      <c r="AH554">
        <v>10.2983151111594</v>
      </c>
      <c r="AI554">
        <v>0.26790664892097499</v>
      </c>
      <c r="AJ554">
        <v>186.69751479797301</v>
      </c>
      <c r="AK554">
        <v>29</v>
      </c>
      <c r="AL554">
        <v>1785535021.6199999</v>
      </c>
      <c r="AM554" s="7">
        <v>8718</v>
      </c>
      <c r="AO554" s="1">
        <f t="shared" si="62"/>
        <v>1.0325355539872639E-2</v>
      </c>
      <c r="AP554" s="5">
        <f t="shared" si="63"/>
        <v>11.710445585815354</v>
      </c>
      <c r="AQ554" s="3">
        <f t="shared" si="64"/>
        <v>-3.0805206433244352E-4</v>
      </c>
      <c r="AR554" s="15">
        <f t="shared" si="65"/>
        <v>-2.8209309864467791E-2</v>
      </c>
      <c r="AT554" s="15">
        <f>AS553/AT553-1</f>
        <v>-1.6632374552114637E-2</v>
      </c>
      <c r="AU554" s="15">
        <v>1</v>
      </c>
      <c r="AY554" s="15">
        <v>1</v>
      </c>
    </row>
    <row r="555" spans="1:51" x14ac:dyDescent="0.25">
      <c r="A555" t="s">
        <v>37</v>
      </c>
      <c r="B555">
        <v>11.983671082885399</v>
      </c>
      <c r="C555">
        <v>9.8130730309024996E-3</v>
      </c>
      <c r="D555">
        <v>11.160468693419601</v>
      </c>
      <c r="E555">
        <v>-33.518424549633203</v>
      </c>
      <c r="F555" s="1">
        <v>0</v>
      </c>
      <c r="G555" s="1">
        <v>0</v>
      </c>
      <c r="H555">
        <v>3.5349713725124201</v>
      </c>
      <c r="I555">
        <v>-90.096184442588495</v>
      </c>
      <c r="J555">
        <v>-88.1233851966374</v>
      </c>
      <c r="K555">
        <v>-118.946184285908</v>
      </c>
      <c r="L555">
        <v>-70.387471180681899</v>
      </c>
      <c r="M555">
        <v>30</v>
      </c>
      <c r="N555">
        <v>95.239205650046202</v>
      </c>
      <c r="O555">
        <v>70.947126681897799</v>
      </c>
      <c r="P555">
        <v>202475.56086925499</v>
      </c>
      <c r="Q555">
        <v>230692.97621291701</v>
      </c>
      <c r="R555">
        <v>84.450893211966502</v>
      </c>
      <c r="S555">
        <v>660.16413337597498</v>
      </c>
      <c r="T555">
        <v>0.70716666387998395</v>
      </c>
      <c r="U555">
        <v>0.32786925105606501</v>
      </c>
      <c r="V555" s="1">
        <v>0</v>
      </c>
      <c r="W555">
        <v>0.23082172026421999</v>
      </c>
      <c r="X555">
        <v>0.441309028679713</v>
      </c>
      <c r="Y555" s="1">
        <v>0</v>
      </c>
      <c r="Z555" s="1">
        <v>0</v>
      </c>
      <c r="AA555">
        <v>2.89639294527321E-4</v>
      </c>
      <c r="AB555">
        <v>8.5925529822485792E-3</v>
      </c>
      <c r="AC555">
        <v>7.0531093926820901E-3</v>
      </c>
      <c r="AD555">
        <v>4.4010112042704603E-5</v>
      </c>
      <c r="AE555">
        <v>0.752276622050707</v>
      </c>
      <c r="AF555" s="3">
        <v>3.1012195041006298E-3</v>
      </c>
      <c r="AG555">
        <v>5.9405154062158997E-6</v>
      </c>
      <c r="AH555">
        <v>10.502449735854301</v>
      </c>
      <c r="AI555">
        <v>0.33551103818637601</v>
      </c>
      <c r="AJ555">
        <v>191.971266839506</v>
      </c>
      <c r="AK555">
        <v>30</v>
      </c>
      <c r="AL555">
        <v>1423200717.3499999</v>
      </c>
      <c r="AM555" s="7">
        <v>7029</v>
      </c>
      <c r="AO555" s="1">
        <f t="shared" si="62"/>
        <v>1.0443968191310042E-2</v>
      </c>
      <c r="AP555" s="5">
        <f t="shared" si="63"/>
        <v>11.837340110997074</v>
      </c>
      <c r="AQ555" s="3">
        <f t="shared" si="64"/>
        <v>1.3697500486626463E-4</v>
      </c>
      <c r="AR555" s="15">
        <f t="shared" si="65"/>
        <v>1.2361811903366826E-2</v>
      </c>
      <c r="AT555" t="s">
        <v>370</v>
      </c>
      <c r="AU555" s="15">
        <v>1</v>
      </c>
      <c r="AY555" s="15">
        <v>1</v>
      </c>
    </row>
    <row r="556" spans="1:51" x14ac:dyDescent="0.25">
      <c r="A556" t="s">
        <v>37</v>
      </c>
      <c r="B556">
        <v>11.452127876049699</v>
      </c>
      <c r="C556">
        <v>9.6663238976132295E-3</v>
      </c>
      <c r="D556">
        <v>11.002343928178499</v>
      </c>
      <c r="E556">
        <v>-36.096225504654797</v>
      </c>
      <c r="F556" s="1">
        <v>0</v>
      </c>
      <c r="G556" s="1">
        <v>0</v>
      </c>
      <c r="H556">
        <v>3.5389707777932098</v>
      </c>
      <c r="I556">
        <v>-90.566005392407703</v>
      </c>
      <c r="J556">
        <v>-88.157816786652504</v>
      </c>
      <c r="K556">
        <v>-122.628324796294</v>
      </c>
      <c r="L556">
        <v>-70.786007992946494</v>
      </c>
      <c r="M556">
        <v>31</v>
      </c>
      <c r="N556">
        <v>95.173246395568199</v>
      </c>
      <c r="O556">
        <v>70.296050734100007</v>
      </c>
      <c r="P556">
        <v>201754.765727077</v>
      </c>
      <c r="Q556">
        <v>228928.75749159401</v>
      </c>
      <c r="R556">
        <v>84.518030824722999</v>
      </c>
      <c r="S556">
        <v>661.93977919219105</v>
      </c>
      <c r="T556">
        <v>0.69562669687117695</v>
      </c>
      <c r="U556">
        <v>0.301573288104036</v>
      </c>
      <c r="V556" s="1">
        <v>0</v>
      </c>
      <c r="W556">
        <v>0.22338264253090401</v>
      </c>
      <c r="X556">
        <v>0.475044069365059</v>
      </c>
      <c r="Y556" s="1">
        <v>0</v>
      </c>
      <c r="Z556" s="1">
        <v>0</v>
      </c>
      <c r="AA556">
        <v>2.9090278902976698E-4</v>
      </c>
      <c r="AB556">
        <v>8.4635706546936501E-3</v>
      </c>
      <c r="AC556">
        <v>6.9426266099156201E-3</v>
      </c>
      <c r="AD556">
        <v>5.3646529670864001E-5</v>
      </c>
      <c r="AE556">
        <v>0.76018887720513495</v>
      </c>
      <c r="AF556" s="3">
        <v>3.1160820087743901E-3</v>
      </c>
      <c r="AG556">
        <v>8.1034023867441102E-6</v>
      </c>
      <c r="AH556">
        <v>10.210327538102</v>
      </c>
      <c r="AI556">
        <v>0.28572836814370101</v>
      </c>
      <c r="AJ556">
        <v>241.39291971027001</v>
      </c>
      <c r="AK556">
        <v>31</v>
      </c>
      <c r="AL556">
        <v>1126598611.8199999</v>
      </c>
      <c r="AM556" s="7">
        <v>5584</v>
      </c>
      <c r="AO556" s="1">
        <f t="shared" si="62"/>
        <v>1.0349611407719776E-2</v>
      </c>
      <c r="AP556" s="5">
        <f t="shared" si="63"/>
        <v>11.736408677286237</v>
      </c>
      <c r="AQ556" s="3">
        <f t="shared" si="64"/>
        <v>-2.6523218660361864E-4</v>
      </c>
      <c r="AR556" s="15">
        <f t="shared" si="65"/>
        <v>-2.4222128681213428E-2</v>
      </c>
      <c r="AU556" s="15">
        <v>1</v>
      </c>
      <c r="AY556" s="15">
        <v>1</v>
      </c>
    </row>
    <row r="557" spans="1:51" x14ac:dyDescent="0.25">
      <c r="A557" t="s">
        <v>37</v>
      </c>
      <c r="B557">
        <v>11.435058942503</v>
      </c>
      <c r="C557">
        <v>9.8153226349201109E-3</v>
      </c>
      <c r="D557">
        <v>11.1628906757406</v>
      </c>
      <c r="E557">
        <v>-40.9471568523876</v>
      </c>
      <c r="F557" s="1">
        <v>0</v>
      </c>
      <c r="G557" s="1">
        <v>0</v>
      </c>
      <c r="H557">
        <v>3.5311253717248601</v>
      </c>
      <c r="I557">
        <v>-89.375912722025902</v>
      </c>
      <c r="J557">
        <v>-86.155342344453899</v>
      </c>
      <c r="K557">
        <v>-122.962913310971</v>
      </c>
      <c r="L557">
        <v>-69.167515346182796</v>
      </c>
      <c r="M557">
        <v>32</v>
      </c>
      <c r="N557">
        <v>95.190268295669895</v>
      </c>
      <c r="O557">
        <v>69.390241855159999</v>
      </c>
      <c r="P557">
        <v>197475.354081053</v>
      </c>
      <c r="Q557">
        <v>224379.43674716001</v>
      </c>
      <c r="R557">
        <v>84.910529292232894</v>
      </c>
      <c r="S557">
        <v>659.64062808167796</v>
      </c>
      <c r="T557">
        <v>0.70501918100654104</v>
      </c>
      <c r="U557">
        <v>0.312275404209305</v>
      </c>
      <c r="V557" s="1">
        <v>0</v>
      </c>
      <c r="W557">
        <v>0.223018347098697</v>
      </c>
      <c r="X557">
        <v>0.464706248691997</v>
      </c>
      <c r="Y557" s="1">
        <v>0</v>
      </c>
      <c r="Z557" s="1">
        <v>0</v>
      </c>
      <c r="AA557">
        <v>2.9329578808761698E-4</v>
      </c>
      <c r="AB557">
        <v>8.5962028298752699E-3</v>
      </c>
      <c r="AC557">
        <v>6.9772086074440702E-3</v>
      </c>
      <c r="AD557">
        <v>8.5944052809898804E-5</v>
      </c>
      <c r="AE557">
        <v>0.78839484660817605</v>
      </c>
      <c r="AF557" s="3">
        <v>3.2735991348702099E-3</v>
      </c>
      <c r="AG557">
        <v>1.1178875445569401E-5</v>
      </c>
      <c r="AH557">
        <v>10.3337085678465</v>
      </c>
      <c r="AI557">
        <v>0.30015832283409799</v>
      </c>
      <c r="AJ557">
        <v>213.44973240328</v>
      </c>
      <c r="AK557">
        <v>32</v>
      </c>
      <c r="AL557">
        <v>765019521.71000004</v>
      </c>
      <c r="AM557" s="7">
        <v>3874</v>
      </c>
      <c r="AO557" s="1">
        <f t="shared" si="62"/>
        <v>1.0544103530401897E-2</v>
      </c>
      <c r="AP557" s="5">
        <f t="shared" si="63"/>
        <v>11.944337016530405</v>
      </c>
      <c r="AQ557" s="3">
        <f t="shared" si="64"/>
        <v>-4.7562466435456009E-4</v>
      </c>
      <c r="AR557" s="15">
        <f t="shared" si="65"/>
        <v>-4.2637617585855714E-2</v>
      </c>
      <c r="AU557" s="15">
        <v>1</v>
      </c>
      <c r="AY557" s="15">
        <v>1</v>
      </c>
    </row>
    <row r="558" spans="1:51" x14ac:dyDescent="0.25">
      <c r="A558" t="s">
        <v>37</v>
      </c>
      <c r="B558">
        <v>16.682035512775599</v>
      </c>
      <c r="C558">
        <v>1.01297771205353E-2</v>
      </c>
      <c r="D558">
        <v>11.500845647770401</v>
      </c>
      <c r="E558">
        <v>-45.507317089563102</v>
      </c>
      <c r="F558" s="1">
        <v>0</v>
      </c>
      <c r="G558" s="1">
        <v>0</v>
      </c>
      <c r="H558">
        <v>3.53420158076865</v>
      </c>
      <c r="I558">
        <v>-86.290308440274501</v>
      </c>
      <c r="J558">
        <v>-82.143945208022402</v>
      </c>
      <c r="K558">
        <v>-116.658980100796</v>
      </c>
      <c r="L558">
        <v>-65.743793889221195</v>
      </c>
      <c r="M558">
        <v>33</v>
      </c>
      <c r="N558">
        <v>95.136992702750902</v>
      </c>
      <c r="O558">
        <v>68.895160640658105</v>
      </c>
      <c r="P558">
        <v>194253.255821192</v>
      </c>
      <c r="Q558">
        <v>221435.11350278201</v>
      </c>
      <c r="R558">
        <v>85.919152609331903</v>
      </c>
      <c r="S558">
        <v>652.22045517663696</v>
      </c>
      <c r="T558">
        <v>0.69790806716799503</v>
      </c>
      <c r="U558">
        <v>0.34261152719280202</v>
      </c>
      <c r="V558" s="1">
        <v>0</v>
      </c>
      <c r="W558">
        <v>0.25236906257042702</v>
      </c>
      <c r="X558">
        <v>0.40501941023676902</v>
      </c>
      <c r="Y558" s="1">
        <v>0</v>
      </c>
      <c r="Z558" s="1">
        <v>0</v>
      </c>
      <c r="AA558">
        <v>2.9366569812443302E-4</v>
      </c>
      <c r="AB558">
        <v>8.8430786118218595E-3</v>
      </c>
      <c r="AC558">
        <v>7.11997793126259E-3</v>
      </c>
      <c r="AD558">
        <v>1.13350083791874E-4</v>
      </c>
      <c r="AE558">
        <v>0.805939296109625</v>
      </c>
      <c r="AF558" s="3">
        <v>3.44033506883528E-3</v>
      </c>
      <c r="AG558">
        <v>1.58901426156182E-5</v>
      </c>
      <c r="AH558">
        <v>10.211027923370001</v>
      </c>
      <c r="AI558">
        <v>0.3068474444582</v>
      </c>
      <c r="AJ558">
        <v>206.63226113419199</v>
      </c>
      <c r="AK558">
        <v>33</v>
      </c>
      <c r="AL558">
        <v>586644832.58000004</v>
      </c>
      <c r="AM558" s="7">
        <v>3020</v>
      </c>
      <c r="AO558" s="1">
        <f t="shared" si="62"/>
        <v>1.0853978698222303E-2</v>
      </c>
      <c r="AP558" s="5">
        <f t="shared" si="63"/>
        <v>12.274692063840797</v>
      </c>
      <c r="AQ558" s="3">
        <f t="shared" si="64"/>
        <v>4.2397844256046278E-3</v>
      </c>
      <c r="AR558" s="15">
        <f t="shared" si="65"/>
        <v>0.3590593903302961</v>
      </c>
      <c r="AU558" s="15">
        <v>1</v>
      </c>
      <c r="AY558" s="15">
        <v>1</v>
      </c>
    </row>
    <row r="559" spans="1:51" x14ac:dyDescent="0.25">
      <c r="A559" t="s">
        <v>37</v>
      </c>
      <c r="B559">
        <v>13.629485822869</v>
      </c>
      <c r="C559">
        <v>1.0477104520753599E-2</v>
      </c>
      <c r="D559">
        <v>11.872760225076799</v>
      </c>
      <c r="E559">
        <v>-47.898059412601498</v>
      </c>
      <c r="F559" s="1">
        <v>0</v>
      </c>
      <c r="G559" s="1">
        <v>0</v>
      </c>
      <c r="H559">
        <v>3.5037526195459199</v>
      </c>
      <c r="I559">
        <v>-85.325724781764293</v>
      </c>
      <c r="J559">
        <v>-79.882426423692394</v>
      </c>
      <c r="K559">
        <v>-116.26298968127099</v>
      </c>
      <c r="L559">
        <v>-64.599966597470498</v>
      </c>
      <c r="M559">
        <v>34</v>
      </c>
      <c r="N559">
        <v>95.086810208891805</v>
      </c>
      <c r="O559">
        <v>68.189882321934704</v>
      </c>
      <c r="P559">
        <v>192587.943387504</v>
      </c>
      <c r="Q559">
        <v>219536.693339491</v>
      </c>
      <c r="R559">
        <v>86.916330179457006</v>
      </c>
      <c r="S559">
        <v>649.39451448371403</v>
      </c>
      <c r="T559">
        <v>0.70873130810112295</v>
      </c>
      <c r="U559">
        <v>0.35359434716961202</v>
      </c>
      <c r="V559" s="1">
        <v>0</v>
      </c>
      <c r="W559">
        <v>0.26939610446448597</v>
      </c>
      <c r="X559">
        <v>0.377009548365901</v>
      </c>
      <c r="Y559" s="1">
        <v>0</v>
      </c>
      <c r="Z559" s="1">
        <v>0</v>
      </c>
      <c r="AA559">
        <v>2.9865649244510602E-4</v>
      </c>
      <c r="AB559">
        <v>9.1145039177816904E-3</v>
      </c>
      <c r="AC559">
        <v>7.2844271039514304E-3</v>
      </c>
      <c r="AD559">
        <v>1.5783297497811699E-4</v>
      </c>
      <c r="AE559">
        <v>0.827109258898301</v>
      </c>
      <c r="AF559" s="3">
        <v>3.55861283556502E-3</v>
      </c>
      <c r="AG559">
        <v>1.8174375756885899E-5</v>
      </c>
      <c r="AH559">
        <v>10.172310301838399</v>
      </c>
      <c r="AI559">
        <v>0.31603456494468402</v>
      </c>
      <c r="AJ559">
        <v>161.02782881245699</v>
      </c>
      <c r="AK559">
        <v>34</v>
      </c>
      <c r="AL559">
        <v>533276015.24000001</v>
      </c>
      <c r="AM559" s="7">
        <v>2769</v>
      </c>
      <c r="AO559" s="1">
        <f t="shared" si="62"/>
        <v>1.1141696431961556E-2</v>
      </c>
      <c r="AP559" s="5">
        <f t="shared" si="63"/>
        <v>12.580407732747712</v>
      </c>
      <c r="AQ559" s="3">
        <f t="shared" si="64"/>
        <v>9.9438005753643699E-4</v>
      </c>
      <c r="AR559" s="15">
        <f t="shared" si="65"/>
        <v>8.3389832222246829E-2</v>
      </c>
      <c r="AU559" s="15">
        <v>1</v>
      </c>
      <c r="AY559" s="15">
        <v>1</v>
      </c>
    </row>
    <row r="560" spans="1:51" x14ac:dyDescent="0.25">
      <c r="A560" t="s">
        <v>37</v>
      </c>
      <c r="B560">
        <v>21.213110568836001</v>
      </c>
      <c r="C560">
        <v>1.06095148174488E-2</v>
      </c>
      <c r="D560">
        <v>12.014166188028</v>
      </c>
      <c r="E560">
        <v>-47.385794805632301</v>
      </c>
      <c r="F560" s="1">
        <v>0</v>
      </c>
      <c r="G560" s="1">
        <v>0</v>
      </c>
      <c r="H560">
        <v>3.4963047725377501</v>
      </c>
      <c r="I560">
        <v>-85.130245917277094</v>
      </c>
      <c r="J560">
        <v>-79.497782286700598</v>
      </c>
      <c r="K560">
        <v>-119.885846086307</v>
      </c>
      <c r="L560">
        <v>-64.641982425607097</v>
      </c>
      <c r="M560">
        <v>35</v>
      </c>
      <c r="N560">
        <v>95.128390802327402</v>
      </c>
      <c r="O560">
        <v>67.434454787660201</v>
      </c>
      <c r="P560">
        <v>194755.68911461899</v>
      </c>
      <c r="Q560">
        <v>222117.14937102099</v>
      </c>
      <c r="R560">
        <v>86.963791484719707</v>
      </c>
      <c r="S560">
        <v>652.57019451227802</v>
      </c>
      <c r="T560">
        <v>0.71249879270453798</v>
      </c>
      <c r="U560">
        <v>0.35081399583527401</v>
      </c>
      <c r="V560" s="1">
        <v>0</v>
      </c>
      <c r="W560">
        <v>0.25578212128695799</v>
      </c>
      <c r="X560">
        <v>0.39340388287776701</v>
      </c>
      <c r="Y560" s="1">
        <v>0</v>
      </c>
      <c r="Z560" s="1">
        <v>0</v>
      </c>
      <c r="AA560">
        <v>2.9982340221920901E-4</v>
      </c>
      <c r="AB560">
        <v>9.2377302536500502E-3</v>
      </c>
      <c r="AC560">
        <v>7.4112073233014398E-3</v>
      </c>
      <c r="AD560">
        <v>1.6099601703651399E-4</v>
      </c>
      <c r="AE560">
        <v>0.84123270204248302</v>
      </c>
      <c r="AF560" s="3">
        <v>3.6184684297729101E-3</v>
      </c>
      <c r="AG560">
        <v>1.7045152477865099E-5</v>
      </c>
      <c r="AH560">
        <v>10.749627746998801</v>
      </c>
      <c r="AI560">
        <v>0.56230099210402695</v>
      </c>
      <c r="AJ560">
        <v>161.296797981954</v>
      </c>
      <c r="AK560">
        <v>35</v>
      </c>
      <c r="AL560">
        <v>567518078.08000004</v>
      </c>
      <c r="AM560" s="7">
        <v>2914</v>
      </c>
      <c r="AO560" s="1">
        <f t="shared" si="62"/>
        <v>1.1329499155293559E-2</v>
      </c>
      <c r="AP560" s="5">
        <f t="shared" si="63"/>
        <v>12.779431182712031</v>
      </c>
      <c r="AQ560" s="3">
        <f t="shared" si="64"/>
        <v>8.3430520743298549E-3</v>
      </c>
      <c r="AR560" s="15">
        <f t="shared" si="65"/>
        <v>0.65994168797849317</v>
      </c>
      <c r="AU560" s="15">
        <v>1</v>
      </c>
      <c r="AY560" s="15">
        <v>1</v>
      </c>
    </row>
    <row r="561" spans="1:51" x14ac:dyDescent="0.25">
      <c r="A561" t="s">
        <v>37</v>
      </c>
      <c r="B561">
        <v>13.996697336760899</v>
      </c>
      <c r="C561">
        <v>1.09744873162156E-2</v>
      </c>
      <c r="D561">
        <v>12.4028580719096</v>
      </c>
      <c r="E561">
        <v>-47.909632276487301</v>
      </c>
      <c r="F561" s="1">
        <v>0</v>
      </c>
      <c r="G561" s="1">
        <v>0</v>
      </c>
      <c r="H561">
        <v>3.4717984516200602</v>
      </c>
      <c r="I561">
        <v>-85.167292609726402</v>
      </c>
      <c r="J561">
        <v>-78.763382691478398</v>
      </c>
      <c r="K561">
        <v>-122.104148853282</v>
      </c>
      <c r="L561">
        <v>-64.550777797739201</v>
      </c>
      <c r="M561">
        <v>36</v>
      </c>
      <c r="N561">
        <v>95.115462067650796</v>
      </c>
      <c r="O561">
        <v>66.809582534123393</v>
      </c>
      <c r="P561">
        <v>193547.79679604701</v>
      </c>
      <c r="Q561">
        <v>220945.62791609901</v>
      </c>
      <c r="R561">
        <v>87.588876272010793</v>
      </c>
      <c r="S561">
        <v>653.19014726736202</v>
      </c>
      <c r="T561">
        <v>0.71737261082124504</v>
      </c>
      <c r="U561">
        <v>0.38244891265747399</v>
      </c>
      <c r="V561" s="1">
        <v>0</v>
      </c>
      <c r="W561">
        <v>0.24663361966234801</v>
      </c>
      <c r="X561">
        <v>0.37091746768017703</v>
      </c>
      <c r="Y561" s="1">
        <v>0</v>
      </c>
      <c r="Z561" s="1">
        <v>0</v>
      </c>
      <c r="AA561">
        <v>3.0129450699331302E-4</v>
      </c>
      <c r="AB561">
        <v>9.5608319193792694E-3</v>
      </c>
      <c r="AC561">
        <v>7.6314683671317596E-3</v>
      </c>
      <c r="AD561">
        <v>1.90649837343042E-4</v>
      </c>
      <c r="AE561">
        <v>0.85350190145174099</v>
      </c>
      <c r="AF561" s="3">
        <v>3.6680090417475501E-3</v>
      </c>
      <c r="AG561">
        <v>1.9558733954965301E-5</v>
      </c>
      <c r="AH561">
        <v>10.2025973104458</v>
      </c>
      <c r="AI561">
        <v>0.33885739069021498</v>
      </c>
      <c r="AJ561">
        <v>129.08711812584701</v>
      </c>
      <c r="AK561">
        <v>36</v>
      </c>
      <c r="AL561">
        <v>548514456.12</v>
      </c>
      <c r="AM561" s="7">
        <v>2834</v>
      </c>
      <c r="AO561" s="1">
        <f t="shared" si="62"/>
        <v>1.1600771915872622E-2</v>
      </c>
      <c r="AP561" s="5">
        <f t="shared" si="63"/>
        <v>13.066178579344657</v>
      </c>
      <c r="AQ561" s="3">
        <f t="shared" si="64"/>
        <v>8.8598734261934216E-4</v>
      </c>
      <c r="AR561" s="15">
        <f t="shared" si="65"/>
        <v>7.1215830379605327E-2</v>
      </c>
      <c r="AU561" s="15">
        <v>1</v>
      </c>
      <c r="AY561" s="15">
        <v>1</v>
      </c>
    </row>
    <row r="562" spans="1:51" x14ac:dyDescent="0.25">
      <c r="A562" t="s">
        <v>37</v>
      </c>
      <c r="B562">
        <v>13.5942103230306</v>
      </c>
      <c r="C562">
        <v>1.12284512120732E-2</v>
      </c>
      <c r="D562">
        <v>12.672397564168801</v>
      </c>
      <c r="E562">
        <v>-47.609037642993798</v>
      </c>
      <c r="F562" s="1">
        <v>0</v>
      </c>
      <c r="G562" s="1">
        <v>0</v>
      </c>
      <c r="H562">
        <v>3.4668968914985698</v>
      </c>
      <c r="I562">
        <v>-84.378187864226703</v>
      </c>
      <c r="J562">
        <v>-77.541204437792203</v>
      </c>
      <c r="K562">
        <v>-123.006133508396</v>
      </c>
      <c r="L562">
        <v>-63.571505044052103</v>
      </c>
      <c r="M562">
        <v>37</v>
      </c>
      <c r="N562">
        <v>95.132676341683194</v>
      </c>
      <c r="O562">
        <v>66.282417108517507</v>
      </c>
      <c r="P562">
        <v>191797.52301593099</v>
      </c>
      <c r="Q562">
        <v>219202.708066408</v>
      </c>
      <c r="R562">
        <v>87.797900974130101</v>
      </c>
      <c r="S562">
        <v>653.86389042913095</v>
      </c>
      <c r="T562">
        <v>0.71999906895454502</v>
      </c>
      <c r="U562">
        <v>0.38623589483326598</v>
      </c>
      <c r="V562" s="1">
        <v>0</v>
      </c>
      <c r="W562">
        <v>0.23840542548463101</v>
      </c>
      <c r="X562">
        <v>0.37535867968210102</v>
      </c>
      <c r="Y562" s="1">
        <v>0</v>
      </c>
      <c r="Z562" s="1">
        <v>0</v>
      </c>
      <c r="AA562">
        <v>3.03599444985101E-4</v>
      </c>
      <c r="AB562">
        <v>9.7748443501681995E-3</v>
      </c>
      <c r="AC562">
        <v>7.7884373495460098E-3</v>
      </c>
      <c r="AD562">
        <v>2.0883959663081899E-4</v>
      </c>
      <c r="AE562">
        <v>0.87672540783272002</v>
      </c>
      <c r="AF562" s="3">
        <v>3.7977824186758899E-3</v>
      </c>
      <c r="AG562">
        <v>2.0669426131006398E-5</v>
      </c>
      <c r="AH562">
        <v>10.251064629110701</v>
      </c>
      <c r="AI562">
        <v>0.38850464178486099</v>
      </c>
      <c r="AJ562">
        <v>123.76286284646</v>
      </c>
      <c r="AK562">
        <v>37</v>
      </c>
      <c r="AL562">
        <v>517661514.62</v>
      </c>
      <c r="AM562" s="7">
        <v>2699</v>
      </c>
      <c r="AO562" s="1">
        <f t="shared" si="62"/>
        <v>1.1889819213207002E-2</v>
      </c>
      <c r="AP562" s="5">
        <f t="shared" si="63"/>
        <v>13.370763307333799</v>
      </c>
      <c r="AQ562" s="3">
        <f t="shared" si="64"/>
        <v>2.1264156792219664E-4</v>
      </c>
      <c r="AR562" s="15">
        <f t="shared" si="65"/>
        <v>1.6711612535556641E-2</v>
      </c>
      <c r="AU562" s="15">
        <v>1</v>
      </c>
      <c r="AY562" s="15">
        <v>1</v>
      </c>
    </row>
    <row r="563" spans="1:51" x14ac:dyDescent="0.25">
      <c r="A563" t="s">
        <v>37</v>
      </c>
      <c r="B563">
        <v>12.7756592809622</v>
      </c>
      <c r="C563">
        <v>1.1626605757266401E-2</v>
      </c>
      <c r="D563">
        <v>13.0934409851189</v>
      </c>
      <c r="E563">
        <v>-48.967370687263603</v>
      </c>
      <c r="F563" s="1">
        <v>0</v>
      </c>
      <c r="G563" s="1">
        <v>0</v>
      </c>
      <c r="H563">
        <v>3.4418496353844699</v>
      </c>
      <c r="I563">
        <v>-83.900779104711901</v>
      </c>
      <c r="J563">
        <v>-76.092541178434502</v>
      </c>
      <c r="K563">
        <v>-123.62281583567599</v>
      </c>
      <c r="L563">
        <v>-62.888609068636399</v>
      </c>
      <c r="M563">
        <v>38</v>
      </c>
      <c r="N563">
        <v>95.1963163375341</v>
      </c>
      <c r="O563">
        <v>65.631225738611903</v>
      </c>
      <c r="P563">
        <v>189951.25089269099</v>
      </c>
      <c r="Q563">
        <v>216341.35163873399</v>
      </c>
      <c r="R563">
        <v>88.809801453604805</v>
      </c>
      <c r="S563">
        <v>653.32426602223097</v>
      </c>
      <c r="T563">
        <v>0.71809927022226405</v>
      </c>
      <c r="U563">
        <v>0.41828440706340198</v>
      </c>
      <c r="V563" s="1">
        <v>0</v>
      </c>
      <c r="W563">
        <v>0.23195272496144001</v>
      </c>
      <c r="X563">
        <v>0.34976286797515699</v>
      </c>
      <c r="Y563" s="1">
        <v>0</v>
      </c>
      <c r="Z563" s="1">
        <v>0</v>
      </c>
      <c r="AA563">
        <v>3.0344239695580098E-4</v>
      </c>
      <c r="AB563">
        <v>1.0136285610282699E-2</v>
      </c>
      <c r="AC563">
        <v>7.9809851231024392E-3</v>
      </c>
      <c r="AD563">
        <v>2.5179738894927399E-4</v>
      </c>
      <c r="AE563">
        <v>0.91505675851357804</v>
      </c>
      <c r="AF563" s="3">
        <v>3.9833379867542304E-3</v>
      </c>
      <c r="AG563">
        <v>2.1004289950818402E-5</v>
      </c>
      <c r="AH563">
        <v>10.139321715384501</v>
      </c>
      <c r="AI563">
        <v>0.35810034333204799</v>
      </c>
      <c r="AJ563">
        <v>85.525219803021798</v>
      </c>
      <c r="AK563">
        <v>38</v>
      </c>
      <c r="AL563">
        <v>410674604.43000001</v>
      </c>
      <c r="AM563" s="7">
        <v>2162</v>
      </c>
      <c r="AO563" s="1">
        <f t="shared" si="62"/>
        <v>1.226776550681247E-2</v>
      </c>
      <c r="AP563" s="5">
        <f t="shared" si="63"/>
        <v>13.767549929793576</v>
      </c>
      <c r="AQ563" s="3">
        <f t="shared" si="64"/>
        <v>-9.4182924779568147E-4</v>
      </c>
      <c r="AR563" s="15">
        <f t="shared" si="65"/>
        <v>-7.2045545786246334E-2</v>
      </c>
      <c r="AU563" s="15">
        <v>1</v>
      </c>
      <c r="AY563" s="15">
        <v>1</v>
      </c>
    </row>
    <row r="564" spans="1:51" x14ac:dyDescent="0.25">
      <c r="A564" t="s">
        <v>37</v>
      </c>
      <c r="B564">
        <v>16.930411052503398</v>
      </c>
      <c r="C564">
        <v>1.1433419595119799E-2</v>
      </c>
      <c r="D564">
        <v>12.889382010934</v>
      </c>
      <c r="E564">
        <v>-49.619577490780003</v>
      </c>
      <c r="F564" s="1">
        <v>0</v>
      </c>
      <c r="G564" s="1">
        <v>0</v>
      </c>
      <c r="H564">
        <v>3.4331238031621898</v>
      </c>
      <c r="I564">
        <v>-83.413386246597199</v>
      </c>
      <c r="J564">
        <v>-74.485556719129903</v>
      </c>
      <c r="K564">
        <v>-123.797094612305</v>
      </c>
      <c r="L564">
        <v>-62.382714886264203</v>
      </c>
      <c r="M564">
        <v>39</v>
      </c>
      <c r="N564">
        <v>95.026433591723304</v>
      </c>
      <c r="O564">
        <v>64.863223195214303</v>
      </c>
      <c r="P564">
        <v>189759.974042913</v>
      </c>
      <c r="Q564">
        <v>217670.12017044899</v>
      </c>
      <c r="R564">
        <v>90.085943975411297</v>
      </c>
      <c r="S564">
        <v>651.67132662468202</v>
      </c>
      <c r="T564">
        <v>0.71059538800495503</v>
      </c>
      <c r="U564">
        <v>0.41813559376048298</v>
      </c>
      <c r="V564" s="1">
        <v>0</v>
      </c>
      <c r="W564">
        <v>0.23214137023252501</v>
      </c>
      <c r="X564">
        <v>0.34972303600699001</v>
      </c>
      <c r="Y564" s="1">
        <v>0</v>
      </c>
      <c r="Z564" s="1">
        <v>0</v>
      </c>
      <c r="AA564">
        <v>3.0579976329132299E-4</v>
      </c>
      <c r="AB564">
        <v>9.9044446570426201E-3</v>
      </c>
      <c r="AC564">
        <v>7.6539905088226501E-3</v>
      </c>
      <c r="AD564">
        <v>2.85672580258634E-4</v>
      </c>
      <c r="AE564">
        <v>0.91519204399772802</v>
      </c>
      <c r="AF564" s="3">
        <v>4.0005072694117702E-3</v>
      </c>
      <c r="AG564">
        <v>3.2543039266658999E-5</v>
      </c>
      <c r="AH564">
        <v>10.1557202297101</v>
      </c>
      <c r="AI564">
        <v>0.370057569802902</v>
      </c>
      <c r="AJ564">
        <v>80.022161068891606</v>
      </c>
      <c r="AK564">
        <v>39</v>
      </c>
      <c r="AL564">
        <v>336064914.02999997</v>
      </c>
      <c r="AM564" s="7">
        <v>1771</v>
      </c>
      <c r="AO564" s="1">
        <f t="shared" si="62"/>
        <v>1.1960297541525743E-2</v>
      </c>
      <c r="AP564" s="5">
        <f t="shared" si="63"/>
        <v>13.444881631247242</v>
      </c>
      <c r="AQ564" s="3">
        <f t="shared" si="64"/>
        <v>3.3784722616877275E-3</v>
      </c>
      <c r="AR564" s="15">
        <f t="shared" si="65"/>
        <v>0.25924582431097343</v>
      </c>
      <c r="AS564">
        <f>SUMPRODUCT(AL553:AL564,B553:B564)/SUM(AL553:AL564)</f>
        <v>13.240066522480177</v>
      </c>
      <c r="AT564">
        <f>SUMPRODUCT(AP553:AP564,AL553:AL564)/SUM(AL553:AL564)</f>
        <v>12.191492525716262</v>
      </c>
      <c r="AU564" s="15">
        <v>1</v>
      </c>
      <c r="AY564" s="15">
        <v>1</v>
      </c>
    </row>
    <row r="565" spans="1:51" x14ac:dyDescent="0.25">
      <c r="A565" t="s">
        <v>37</v>
      </c>
      <c r="B565">
        <v>15.224432164753599</v>
      </c>
      <c r="C565">
        <v>1.13226242487763E-2</v>
      </c>
      <c r="D565">
        <v>12.772152848543101</v>
      </c>
      <c r="E565">
        <v>-49.867682754330502</v>
      </c>
      <c r="F565" s="1">
        <v>0</v>
      </c>
      <c r="G565" s="1">
        <v>0</v>
      </c>
      <c r="H565">
        <v>3.4104290066836498</v>
      </c>
      <c r="I565">
        <v>-83.803264812379695</v>
      </c>
      <c r="J565">
        <v>-74.844761137417393</v>
      </c>
      <c r="K565">
        <v>-127.66114328109499</v>
      </c>
      <c r="L565">
        <v>-62.806217585851599</v>
      </c>
      <c r="M565">
        <v>40</v>
      </c>
      <c r="N565">
        <v>94.949950925668503</v>
      </c>
      <c r="O565">
        <v>64.029955204392493</v>
      </c>
      <c r="P565">
        <v>190078.51867553801</v>
      </c>
      <c r="Q565">
        <v>218721.83875548001</v>
      </c>
      <c r="R565">
        <v>91.674279886733899</v>
      </c>
      <c r="S565">
        <v>655.21190564194296</v>
      </c>
      <c r="T565">
        <v>0.72206136466355297</v>
      </c>
      <c r="U565">
        <v>0.439061473180545</v>
      </c>
      <c r="V565" s="1">
        <v>0</v>
      </c>
      <c r="W565">
        <v>0.202399086562768</v>
      </c>
      <c r="X565">
        <v>0.35853944025668599</v>
      </c>
      <c r="Y565" s="1">
        <v>0</v>
      </c>
      <c r="Z565" s="1">
        <v>0</v>
      </c>
      <c r="AA565">
        <v>3.1100592116212899E-4</v>
      </c>
      <c r="AB565">
        <v>9.7782526451112607E-3</v>
      </c>
      <c r="AC565">
        <v>7.4387225766751703E-3</v>
      </c>
      <c r="AD565">
        <v>2.7208890505005403E-4</v>
      </c>
      <c r="AE565">
        <v>0.94444555418255605</v>
      </c>
      <c r="AF565" s="3">
        <v>4.1265678195633003E-3</v>
      </c>
      <c r="AG565">
        <v>2.76538442538794E-5</v>
      </c>
      <c r="AH565">
        <v>10.5135617538409</v>
      </c>
      <c r="AI565">
        <v>0.51406989366012901</v>
      </c>
      <c r="AJ565">
        <v>65.974260868323896</v>
      </c>
      <c r="AK565">
        <v>40</v>
      </c>
      <c r="AL565">
        <v>299943902.47000003</v>
      </c>
      <c r="AM565" s="7">
        <v>1578</v>
      </c>
      <c r="AO565" s="1">
        <f t="shared" si="62"/>
        <v>1.18762963174006E-2</v>
      </c>
      <c r="AP565" s="5">
        <f t="shared" si="63"/>
        <v>13.35653534353084</v>
      </c>
      <c r="AQ565" s="3">
        <f t="shared" si="64"/>
        <v>1.7929855143824641E-3</v>
      </c>
      <c r="AR565" s="15">
        <f t="shared" si="65"/>
        <v>0.13984890341547018</v>
      </c>
      <c r="AT565" s="15">
        <f>AS564/AT564-1</f>
        <v>8.6008665022112352E-2</v>
      </c>
      <c r="AU565" s="15">
        <v>1</v>
      </c>
      <c r="AY565" s="15">
        <v>1</v>
      </c>
    </row>
    <row r="566" spans="1:51" x14ac:dyDescent="0.25">
      <c r="A566" t="s">
        <v>37</v>
      </c>
      <c r="B566">
        <v>14.890083246034401</v>
      </c>
      <c r="C566">
        <v>1.0742663657169201E-2</v>
      </c>
      <c r="D566">
        <v>12.1561511108545</v>
      </c>
      <c r="E566">
        <v>-50.708346758497498</v>
      </c>
      <c r="F566" s="1">
        <v>0</v>
      </c>
      <c r="G566" s="1">
        <v>0</v>
      </c>
      <c r="H566">
        <v>3.38804364668291</v>
      </c>
      <c r="I566">
        <v>-86.0426583309074</v>
      </c>
      <c r="J566">
        <v>-78.851736185597403</v>
      </c>
      <c r="K566">
        <v>-136.73657863941401</v>
      </c>
      <c r="L566">
        <v>-64.616630876020906</v>
      </c>
      <c r="M566">
        <v>41</v>
      </c>
      <c r="N566">
        <v>94.927998284576205</v>
      </c>
      <c r="O566">
        <v>63.347651065996303</v>
      </c>
      <c r="P566">
        <v>186187.07495355999</v>
      </c>
      <c r="Q566">
        <v>215653.81486804501</v>
      </c>
      <c r="R566">
        <v>92.999339927178596</v>
      </c>
      <c r="S566">
        <v>664.37947998332595</v>
      </c>
      <c r="T566">
        <v>0.71771588825746002</v>
      </c>
      <c r="U566">
        <v>0.48864826269367401</v>
      </c>
      <c r="V566" s="1">
        <v>0</v>
      </c>
      <c r="W566">
        <v>0.18211139696053899</v>
      </c>
      <c r="X566">
        <v>0.32924034034578598</v>
      </c>
      <c r="Y566" s="1">
        <v>0</v>
      </c>
      <c r="Z566" s="1">
        <v>0</v>
      </c>
      <c r="AA566">
        <v>3.1377885298469499E-4</v>
      </c>
      <c r="AB566">
        <v>9.3597566066256598E-3</v>
      </c>
      <c r="AC566">
        <v>7.0252963367103604E-3</v>
      </c>
      <c r="AD566">
        <v>1.98264533388978E-4</v>
      </c>
      <c r="AE566">
        <v>0.95413928341035803</v>
      </c>
      <c r="AF566" s="3">
        <v>4.1252713706720501E-3</v>
      </c>
      <c r="AG566">
        <v>1.52386228192449E-5</v>
      </c>
      <c r="AH566">
        <v>10.6464172580246</v>
      </c>
      <c r="AI566">
        <v>0.70743710249479796</v>
      </c>
      <c r="AJ566">
        <v>61.626912724307097</v>
      </c>
      <c r="AK566">
        <v>41</v>
      </c>
      <c r="AL566">
        <v>300692126.05000001</v>
      </c>
      <c r="AM566" s="7">
        <v>1615</v>
      </c>
      <c r="AO566" s="1">
        <f t="shared" si="62"/>
        <v>1.1464346560367105E-2</v>
      </c>
      <c r="AP566" s="5">
        <f t="shared" si="63"/>
        <v>12.92207909295956</v>
      </c>
      <c r="AQ566" s="3">
        <f t="shared" si="64"/>
        <v>1.8813514881423857E-3</v>
      </c>
      <c r="AR566" s="15">
        <f t="shared" si="65"/>
        <v>0.15229779503107088</v>
      </c>
      <c r="AU566" s="15">
        <v>1</v>
      </c>
      <c r="AY566" s="15">
        <v>1</v>
      </c>
    </row>
    <row r="567" spans="1:51" x14ac:dyDescent="0.25">
      <c r="A567" t="s">
        <v>37</v>
      </c>
      <c r="B567">
        <v>13.8575376416194</v>
      </c>
      <c r="C567">
        <v>1.03039579409023E-2</v>
      </c>
      <c r="D567">
        <v>11.6875361277576</v>
      </c>
      <c r="E567">
        <v>-50.629478588833898</v>
      </c>
      <c r="F567" s="1">
        <v>0</v>
      </c>
      <c r="G567" s="1">
        <v>0</v>
      </c>
      <c r="H567">
        <v>3.3701680870042701</v>
      </c>
      <c r="I567">
        <v>-88.055367627732096</v>
      </c>
      <c r="J567">
        <v>-81.963172526953699</v>
      </c>
      <c r="K567">
        <v>-144.574350668248</v>
      </c>
      <c r="L567">
        <v>-66.665257724786301</v>
      </c>
      <c r="M567">
        <v>42</v>
      </c>
      <c r="N567">
        <v>94.952046192062696</v>
      </c>
      <c r="O567">
        <v>62.736008641812198</v>
      </c>
      <c r="P567">
        <v>186579.244334277</v>
      </c>
      <c r="Q567">
        <v>219442.607445348</v>
      </c>
      <c r="R567">
        <v>93.393181096095503</v>
      </c>
      <c r="S567">
        <v>671.22063185077798</v>
      </c>
      <c r="T567">
        <v>0.68526678004761898</v>
      </c>
      <c r="U567">
        <v>0.49623494464656998</v>
      </c>
      <c r="V567" s="1">
        <v>0</v>
      </c>
      <c r="W567">
        <v>0.165500737136378</v>
      </c>
      <c r="X567">
        <v>0.33826431821705</v>
      </c>
      <c r="Y567" s="1">
        <v>0</v>
      </c>
      <c r="Z567" s="1">
        <v>0</v>
      </c>
      <c r="AA567">
        <v>3.1237596459343398E-4</v>
      </c>
      <c r="AB567">
        <v>9.0010016720386502E-3</v>
      </c>
      <c r="AC567">
        <v>6.6608839548532401E-3</v>
      </c>
      <c r="AD567">
        <v>1.6459542546595901E-4</v>
      </c>
      <c r="AE567">
        <v>0.94830707321355101</v>
      </c>
      <c r="AF567" s="3">
        <v>4.0392792103337702E-3</v>
      </c>
      <c r="AG567">
        <v>1.3548151843239499E-5</v>
      </c>
      <c r="AH567">
        <v>10.139039378743901</v>
      </c>
      <c r="AI567">
        <v>0.40234633502880301</v>
      </c>
      <c r="AJ567">
        <v>67.971406015127798</v>
      </c>
      <c r="AK567">
        <v>42</v>
      </c>
      <c r="AL567">
        <v>263449893</v>
      </c>
      <c r="AM567" s="7">
        <v>1412</v>
      </c>
      <c r="AO567" s="1">
        <f t="shared" si="62"/>
        <v>1.1012539129780445E-2</v>
      </c>
      <c r="AP567" s="5">
        <f t="shared" si="63"/>
        <v>12.443292113201633</v>
      </c>
      <c r="AQ567" s="3">
        <f t="shared" si="64"/>
        <v>1.3411629979945341E-3</v>
      </c>
      <c r="AR567" s="15">
        <f t="shared" si="65"/>
        <v>0.11365525421663403</v>
      </c>
      <c r="AU567" s="15">
        <v>1</v>
      </c>
      <c r="AY567" s="15">
        <v>1</v>
      </c>
    </row>
    <row r="568" spans="1:51" x14ac:dyDescent="0.25">
      <c r="A568" t="s">
        <v>37</v>
      </c>
      <c r="B568">
        <v>12.784857140093999</v>
      </c>
      <c r="C568">
        <v>1.03105139182049E-2</v>
      </c>
      <c r="D568">
        <v>11.694555900179999</v>
      </c>
      <c r="E568">
        <v>-50.119317120171999</v>
      </c>
      <c r="F568" s="1">
        <v>0</v>
      </c>
      <c r="G568" s="1">
        <v>0</v>
      </c>
      <c r="H568">
        <v>3.3879366520699499</v>
      </c>
      <c r="I568">
        <v>-86.960419640427304</v>
      </c>
      <c r="J568">
        <v>-81.038194482468498</v>
      </c>
      <c r="K568">
        <v>-145.06131674413601</v>
      </c>
      <c r="L568">
        <v>-65.360802313581701</v>
      </c>
      <c r="M568">
        <v>43</v>
      </c>
      <c r="N568">
        <v>94.958650121915298</v>
      </c>
      <c r="O568">
        <v>62.552208616937101</v>
      </c>
      <c r="P568">
        <v>184742.27289308101</v>
      </c>
      <c r="Q568">
        <v>213374.61153735299</v>
      </c>
      <c r="R568">
        <v>91.560572873819297</v>
      </c>
      <c r="S568">
        <v>674.95460262329198</v>
      </c>
      <c r="T568">
        <v>0.694272572666632</v>
      </c>
      <c r="U568">
        <v>0.39739834429103799</v>
      </c>
      <c r="V568" s="1">
        <v>0</v>
      </c>
      <c r="W568">
        <v>0.221639239093643</v>
      </c>
      <c r="X568">
        <v>0.38096241661531799</v>
      </c>
      <c r="Y568" s="1">
        <v>0</v>
      </c>
      <c r="Z568" s="1">
        <v>0</v>
      </c>
      <c r="AA568">
        <v>3.15325854338361E-4</v>
      </c>
      <c r="AB568">
        <v>9.0415692382105999E-3</v>
      </c>
      <c r="AC568">
        <v>6.57292659251977E-3</v>
      </c>
      <c r="AD568">
        <v>1.5188931127090699E-4</v>
      </c>
      <c r="AE568">
        <v>0.92599318387154805</v>
      </c>
      <c r="AF568" s="3">
        <v>2.7825128611347E-3</v>
      </c>
      <c r="AG568">
        <v>8.0796985151272808E-6</v>
      </c>
      <c r="AH568">
        <v>9.9296503945796992</v>
      </c>
      <c r="AI568">
        <v>0.40421309531143201</v>
      </c>
      <c r="AJ568">
        <v>95.042799810774397</v>
      </c>
      <c r="AK568">
        <v>43</v>
      </c>
      <c r="AL568">
        <v>264366192.50999999</v>
      </c>
      <c r="AM568" s="7">
        <v>1431</v>
      </c>
      <c r="AO568" s="1">
        <f t="shared" si="62"/>
        <v>9.6707653079928305E-3</v>
      </c>
      <c r="AP568" s="5">
        <f t="shared" si="63"/>
        <v>11.007133409217406</v>
      </c>
      <c r="AQ568" s="3">
        <f t="shared" si="64"/>
        <v>1.6638593937909826E-3</v>
      </c>
      <c r="AR568" s="15">
        <f t="shared" si="65"/>
        <v>0.16150651262098092</v>
      </c>
      <c r="AU568" s="15">
        <v>1</v>
      </c>
      <c r="AY568" s="15">
        <v>1</v>
      </c>
    </row>
    <row r="569" spans="1:51" x14ac:dyDescent="0.25">
      <c r="A569" t="s">
        <v>37</v>
      </c>
      <c r="B569">
        <v>15.6896011368448</v>
      </c>
      <c r="C569">
        <v>1.0237900225372101E-2</v>
      </c>
      <c r="D569">
        <v>11.6167766856257</v>
      </c>
      <c r="E569">
        <v>-49.715542280101999</v>
      </c>
      <c r="F569" s="1">
        <v>0</v>
      </c>
      <c r="G569" s="1">
        <v>0</v>
      </c>
      <c r="H569">
        <v>3.3851760097794901</v>
      </c>
      <c r="I569">
        <v>-86.504988643234597</v>
      </c>
      <c r="J569">
        <v>-81.426285080726302</v>
      </c>
      <c r="K569">
        <v>-147.775932057651</v>
      </c>
      <c r="L569">
        <v>-65.409693845468993</v>
      </c>
      <c r="M569">
        <v>44</v>
      </c>
      <c r="N569">
        <v>95.024886319803301</v>
      </c>
      <c r="O569">
        <v>62.096425810143899</v>
      </c>
      <c r="P569">
        <v>189099.386797502</v>
      </c>
      <c r="Q569">
        <v>216645.16511212999</v>
      </c>
      <c r="R569">
        <v>92.266188892784498</v>
      </c>
      <c r="S569">
        <v>679.25570813121396</v>
      </c>
      <c r="T569">
        <v>0.69563291971816799</v>
      </c>
      <c r="U569">
        <v>0.35249313638707302</v>
      </c>
      <c r="V569" s="1">
        <v>0</v>
      </c>
      <c r="W569">
        <v>0.21501949109801799</v>
      </c>
      <c r="X569">
        <v>0.43248737251490699</v>
      </c>
      <c r="Y569" s="1">
        <v>0</v>
      </c>
      <c r="Z569" s="1">
        <v>0</v>
      </c>
      <c r="AA569">
        <v>3.1677400315585099E-4</v>
      </c>
      <c r="AB569">
        <v>9.0077201357492802E-3</v>
      </c>
      <c r="AC569">
        <v>6.4686997255434401E-3</v>
      </c>
      <c r="AD569">
        <v>1.2694472006876401E-4</v>
      </c>
      <c r="AE569">
        <v>0.93509450439666997</v>
      </c>
      <c r="AF569" s="3">
        <v>2.8164405737290199E-3</v>
      </c>
      <c r="AG569">
        <v>9.3363544675235707E-6</v>
      </c>
      <c r="AH569">
        <v>9.87646678790985</v>
      </c>
      <c r="AI569">
        <v>0.41288311905545599</v>
      </c>
      <c r="AJ569">
        <v>132.32731117684301</v>
      </c>
      <c r="AK569">
        <v>44</v>
      </c>
      <c r="AL569">
        <v>211980412.59999999</v>
      </c>
      <c r="AM569" s="7">
        <v>1121</v>
      </c>
      <c r="AO569" s="1">
        <f t="shared" si="62"/>
        <v>9.6019143024283111E-3</v>
      </c>
      <c r="AP569" s="5">
        <f t="shared" si="63"/>
        <v>10.932860026886825</v>
      </c>
      <c r="AQ569" s="3">
        <f t="shared" si="64"/>
        <v>4.5195107428226237E-3</v>
      </c>
      <c r="AR569" s="15">
        <f t="shared" si="65"/>
        <v>0.43508661944448912</v>
      </c>
      <c r="AU569" s="15">
        <v>1</v>
      </c>
      <c r="AY569" s="15">
        <v>1</v>
      </c>
    </row>
    <row r="570" spans="1:51" x14ac:dyDescent="0.25">
      <c r="A570" t="s">
        <v>37</v>
      </c>
      <c r="B570">
        <v>8.1045178854305995</v>
      </c>
      <c r="C570">
        <v>1.0036032170964101E-2</v>
      </c>
      <c r="D570">
        <v>11.400218257030399</v>
      </c>
      <c r="E570">
        <v>-48.729585893875701</v>
      </c>
      <c r="F570" s="1">
        <v>0</v>
      </c>
      <c r="G570" s="1">
        <v>0</v>
      </c>
      <c r="H570">
        <v>3.3998874387590599</v>
      </c>
      <c r="I570">
        <v>-88.3575272559263</v>
      </c>
      <c r="J570">
        <v>-83.611348532278498</v>
      </c>
      <c r="K570">
        <v>-153.22201757604401</v>
      </c>
      <c r="L570">
        <v>-66.714129471778094</v>
      </c>
      <c r="M570">
        <v>45</v>
      </c>
      <c r="N570">
        <v>94.693953205700296</v>
      </c>
      <c r="O570">
        <v>61.430385417618901</v>
      </c>
      <c r="P570">
        <v>184319.93163934399</v>
      </c>
      <c r="Q570">
        <v>211967.51778305299</v>
      </c>
      <c r="R570">
        <v>96.051292942604604</v>
      </c>
      <c r="S570">
        <v>681.84991537359201</v>
      </c>
      <c r="T570">
        <v>0.68667562127291804</v>
      </c>
      <c r="U570">
        <v>0.35909938203276098</v>
      </c>
      <c r="V570" s="1">
        <v>0</v>
      </c>
      <c r="W570">
        <v>0.22971567941103099</v>
      </c>
      <c r="X570">
        <v>0.41118493855620603</v>
      </c>
      <c r="Y570" s="1">
        <v>0</v>
      </c>
      <c r="Z570" s="1">
        <v>0</v>
      </c>
      <c r="AA570">
        <v>3.2059566151027301E-4</v>
      </c>
      <c r="AB570">
        <v>8.8514253906038908E-3</v>
      </c>
      <c r="AC570">
        <v>6.3065850148001402E-3</v>
      </c>
      <c r="AD570">
        <v>1.0840174601384E-4</v>
      </c>
      <c r="AE570">
        <v>0.94810791084083801</v>
      </c>
      <c r="AF570" s="3">
        <v>2.8439356812736201E-3</v>
      </c>
      <c r="AG570">
        <v>5.5207684558525498E-6</v>
      </c>
      <c r="AH570">
        <v>9.7884880034630495</v>
      </c>
      <c r="AI570">
        <v>0.42000370698633899</v>
      </c>
      <c r="AJ570">
        <v>149.76219501845799</v>
      </c>
      <c r="AK570">
        <v>45</v>
      </c>
      <c r="AL570">
        <v>157409221.62</v>
      </c>
      <c r="AM570" s="7">
        <v>854</v>
      </c>
      <c r="AO570" s="1">
        <f t="shared" si="62"/>
        <v>9.4711163575840335E-3</v>
      </c>
      <c r="AP570" s="5">
        <f t="shared" si="63"/>
        <v>10.791604528826682</v>
      </c>
      <c r="AQ570" s="3">
        <f t="shared" si="64"/>
        <v>-2.452668287197271E-3</v>
      </c>
      <c r="AR570" s="15">
        <f t="shared" si="65"/>
        <v>-0.24899787943658425</v>
      </c>
      <c r="AU570" s="15">
        <v>1</v>
      </c>
      <c r="AY570" s="15">
        <v>1</v>
      </c>
    </row>
    <row r="571" spans="1:51" x14ac:dyDescent="0.25">
      <c r="A571" t="s">
        <v>37</v>
      </c>
      <c r="B571">
        <v>6.5069657433655603</v>
      </c>
      <c r="C571">
        <v>1.0430700411463E-2</v>
      </c>
      <c r="D571">
        <v>11.823154245976299</v>
      </c>
      <c r="E571">
        <v>-59.083441675298999</v>
      </c>
      <c r="F571" s="1">
        <v>0</v>
      </c>
      <c r="G571" s="1">
        <v>0</v>
      </c>
      <c r="H571">
        <v>3.43407639023029</v>
      </c>
      <c r="I571">
        <v>-87.488252695767898</v>
      </c>
      <c r="J571">
        <v>-80.231548635105298</v>
      </c>
      <c r="K571">
        <v>-151.16079198322001</v>
      </c>
      <c r="L571">
        <v>-65.459325670626299</v>
      </c>
      <c r="M571">
        <v>46</v>
      </c>
      <c r="N571">
        <v>94.671584475313296</v>
      </c>
      <c r="O571">
        <v>60.238773320141398</v>
      </c>
      <c r="P571">
        <v>181172.37122580601</v>
      </c>
      <c r="Q571">
        <v>204065.970041177</v>
      </c>
      <c r="R571">
        <v>118.525016642767</v>
      </c>
      <c r="S571">
        <v>677.79642180533006</v>
      </c>
      <c r="T571">
        <v>0.76691775064410805</v>
      </c>
      <c r="U571">
        <v>0.39769990827989699</v>
      </c>
      <c r="V571" s="1">
        <v>0</v>
      </c>
      <c r="W571">
        <v>0.261826458425377</v>
      </c>
      <c r="X571">
        <v>0.34047363329472402</v>
      </c>
      <c r="Y571" s="1">
        <v>0</v>
      </c>
      <c r="Z571" s="1">
        <v>0</v>
      </c>
      <c r="AA571">
        <v>3.21917866116963E-4</v>
      </c>
      <c r="AB571">
        <v>9.1400194757199193E-3</v>
      </c>
      <c r="AC571">
        <v>6.2636287860586603E-3</v>
      </c>
      <c r="AD571">
        <v>1.97349184112059E-4</v>
      </c>
      <c r="AE571">
        <v>0.95479764109191201</v>
      </c>
      <c r="AF571" s="3">
        <v>2.8535923950204099E-3</v>
      </c>
      <c r="AG571">
        <v>1.3718781952533601E-5</v>
      </c>
      <c r="AH571">
        <v>10.0672895856569</v>
      </c>
      <c r="AI571">
        <v>0.44482682421491598</v>
      </c>
      <c r="AJ571">
        <v>202.12581595498</v>
      </c>
      <c r="AK571">
        <v>46</v>
      </c>
      <c r="AL571">
        <v>28081717.539999999</v>
      </c>
      <c r="AM571" s="7">
        <v>155</v>
      </c>
      <c r="AO571" s="1">
        <f t="shared" si="62"/>
        <v>9.4391390471960344E-3</v>
      </c>
      <c r="AP571" s="5">
        <f t="shared" si="63"/>
        <v>10.75703934459683</v>
      </c>
      <c r="AQ571" s="3">
        <f t="shared" si="64"/>
        <v>-3.8478908854513126E-3</v>
      </c>
      <c r="AR571" s="15">
        <f t="shared" si="65"/>
        <v>-0.39509696535283623</v>
      </c>
      <c r="AU571" s="15">
        <v>1</v>
      </c>
      <c r="AY571" s="15">
        <v>1</v>
      </c>
    </row>
    <row r="572" spans="1:51" x14ac:dyDescent="0.25">
      <c r="A572" t="s">
        <v>37</v>
      </c>
      <c r="B572">
        <v>0.92061157074539901</v>
      </c>
      <c r="C572">
        <v>1.45031621198396E-2</v>
      </c>
      <c r="D572">
        <v>16.0805127980055</v>
      </c>
      <c r="E572">
        <v>-76.8114083861973</v>
      </c>
      <c r="F572" s="1">
        <v>0</v>
      </c>
      <c r="G572" s="1">
        <v>0</v>
      </c>
      <c r="H572">
        <v>2.89565880205144</v>
      </c>
      <c r="I572">
        <v>-89.170989618133603</v>
      </c>
      <c r="J572">
        <v>-58.027971899967099</v>
      </c>
      <c r="K572">
        <v>-131.37997672188601</v>
      </c>
      <c r="L572">
        <v>-62.0103275730512</v>
      </c>
      <c r="M572">
        <v>60</v>
      </c>
      <c r="N572">
        <v>92.258990322620207</v>
      </c>
      <c r="O572">
        <v>50.541698177960399</v>
      </c>
      <c r="P572">
        <v>144738.185833333</v>
      </c>
      <c r="Q572">
        <v>180771.34766625901</v>
      </c>
      <c r="R572">
        <v>122.342935472824</v>
      </c>
      <c r="S572">
        <v>648.79965664689405</v>
      </c>
      <c r="T572">
        <v>0.79490003241849705</v>
      </c>
      <c r="U572">
        <v>0.42243523237932801</v>
      </c>
      <c r="V572">
        <v>5.5545974718577496E-3</v>
      </c>
      <c r="W572" s="1">
        <v>0</v>
      </c>
      <c r="X572">
        <v>0.57201017014881295</v>
      </c>
      <c r="Y572" s="1">
        <v>0</v>
      </c>
      <c r="Z572" s="1">
        <v>0</v>
      </c>
      <c r="AA572">
        <v>5.6788578970990604E-4</v>
      </c>
      <c r="AB572">
        <v>1.24581430221053E-2</v>
      </c>
      <c r="AC572">
        <v>8.5310980216100306E-3</v>
      </c>
      <c r="AD572">
        <v>1.0440530360225899E-3</v>
      </c>
      <c r="AE572">
        <v>1.0249989033992699</v>
      </c>
      <c r="AF572" s="3">
        <v>3.2275946578114402E-3</v>
      </c>
      <c r="AG572">
        <v>4.3315098090651301E-4</v>
      </c>
      <c r="AH572">
        <v>9.7289370647690099</v>
      </c>
      <c r="AI572">
        <v>0.59101043351773097</v>
      </c>
      <c r="AJ572">
        <v>74.479779208250804</v>
      </c>
      <c r="AK572">
        <v>60</v>
      </c>
      <c r="AL572">
        <v>10421149.380000001</v>
      </c>
      <c r="AM572" s="7">
        <v>72</v>
      </c>
      <c r="AO572" s="1">
        <f t="shared" si="62"/>
        <v>1.2326578469131377E-2</v>
      </c>
      <c r="AP572" s="5">
        <f t="shared" si="63"/>
        <v>13.829144662876725</v>
      </c>
      <c r="AQ572" s="3">
        <f t="shared" si="64"/>
        <v>-1.1556145914782101E-2</v>
      </c>
      <c r="AR572" s="15">
        <f t="shared" si="65"/>
        <v>-0.93342960875832692</v>
      </c>
      <c r="AU572" s="15">
        <v>1</v>
      </c>
      <c r="AY572" s="15">
        <v>1</v>
      </c>
    </row>
    <row r="573" spans="1:51" x14ac:dyDescent="0.25">
      <c r="A573" t="s">
        <v>37</v>
      </c>
      <c r="B573">
        <v>9.9808458931158697</v>
      </c>
      <c r="C573">
        <v>9.5766797941393405E-3</v>
      </c>
      <c r="D573">
        <v>10.905623942675099</v>
      </c>
      <c r="E573">
        <v>-20.927935458258599</v>
      </c>
      <c r="F573" s="1">
        <v>0</v>
      </c>
      <c r="G573" s="1">
        <v>0</v>
      </c>
      <c r="H573">
        <v>3.3537550223909101</v>
      </c>
      <c r="I573">
        <v>-106.506206314927</v>
      </c>
      <c r="J573">
        <v>-104.96875810725901</v>
      </c>
      <c r="K573">
        <v>-181.54797720511399</v>
      </c>
      <c r="L573">
        <v>-80.453465185970799</v>
      </c>
      <c r="M573">
        <v>61</v>
      </c>
      <c r="N573">
        <v>86.531330467406207</v>
      </c>
      <c r="O573">
        <v>44.352368272462499</v>
      </c>
      <c r="P573">
        <v>150675.572058594</v>
      </c>
      <c r="Q573">
        <v>233428.134359085</v>
      </c>
      <c r="R573">
        <v>123.64521653419099</v>
      </c>
      <c r="S573">
        <v>712.79082792947804</v>
      </c>
      <c r="T573">
        <v>0.67097347898330395</v>
      </c>
      <c r="U573">
        <v>0.16688266593446599</v>
      </c>
      <c r="V573">
        <v>0.464861448924061</v>
      </c>
      <c r="W573">
        <v>6.39076198284977E-2</v>
      </c>
      <c r="X573">
        <v>0.30434826531297399</v>
      </c>
      <c r="Y573" s="1">
        <v>0</v>
      </c>
      <c r="Z573" s="1">
        <v>0</v>
      </c>
      <c r="AA573">
        <v>6.6953481079838303E-4</v>
      </c>
      <c r="AB573">
        <v>8.8596006899796E-3</v>
      </c>
      <c r="AC573">
        <v>6.7388351499549897E-3</v>
      </c>
      <c r="AD573">
        <v>4.13685396569858E-5</v>
      </c>
      <c r="AE573">
        <v>1.0017657842141401</v>
      </c>
      <c r="AF573" s="3">
        <v>1.49138117302023E-3</v>
      </c>
      <c r="AG573">
        <v>6.1269777891144703E-6</v>
      </c>
      <c r="AH573">
        <v>9.8856831250492601</v>
      </c>
      <c r="AI573">
        <v>0.62648343825285002</v>
      </c>
      <c r="AJ573">
        <v>2203.4335892547301</v>
      </c>
      <c r="AK573">
        <v>61</v>
      </c>
      <c r="AL573">
        <v>581155681.42999995</v>
      </c>
      <c r="AM573" s="7">
        <v>3857</v>
      </c>
      <c r="AO573" s="1">
        <f t="shared" si="62"/>
        <v>8.8997511337736025E-3</v>
      </c>
      <c r="AP573" s="5">
        <f t="shared" si="63"/>
        <v>10.172146450957452</v>
      </c>
      <c r="AQ573" s="3">
        <f t="shared" si="64"/>
        <v>-1.7571871365883347E-4</v>
      </c>
      <c r="AR573" s="15">
        <f t="shared" si="65"/>
        <v>-1.8806311800945053E-2</v>
      </c>
      <c r="AU573" s="15">
        <v>1</v>
      </c>
      <c r="AY573" s="15">
        <v>1</v>
      </c>
    </row>
    <row r="574" spans="1:51" x14ac:dyDescent="0.25">
      <c r="A574" t="s">
        <v>37</v>
      </c>
      <c r="B574">
        <v>12.185969345514801</v>
      </c>
      <c r="C574">
        <v>9.4873798148336994E-3</v>
      </c>
      <c r="D574">
        <v>10.809179453984701</v>
      </c>
      <c r="E574">
        <v>-20.3787359978711</v>
      </c>
      <c r="F574" s="1">
        <v>0</v>
      </c>
      <c r="G574" s="1">
        <v>0</v>
      </c>
      <c r="H574">
        <v>3.35179995515775</v>
      </c>
      <c r="I574">
        <v>-111.624849451619</v>
      </c>
      <c r="J574">
        <v>-110.072654769328</v>
      </c>
      <c r="K574">
        <v>-187.58164519462599</v>
      </c>
      <c r="L574">
        <v>-85.543299966407105</v>
      </c>
      <c r="M574">
        <v>62</v>
      </c>
      <c r="N574">
        <v>87.429463634088506</v>
      </c>
      <c r="O574">
        <v>44.114342137879703</v>
      </c>
      <c r="P574">
        <v>150485.72366643001</v>
      </c>
      <c r="Q574">
        <v>229830.19160596799</v>
      </c>
      <c r="R574">
        <v>123.886973018636</v>
      </c>
      <c r="S574">
        <v>713.84759566598404</v>
      </c>
      <c r="T574">
        <v>0.67438496182609697</v>
      </c>
      <c r="U574">
        <v>0.14886732108542</v>
      </c>
      <c r="V574">
        <v>0.52241617405397001</v>
      </c>
      <c r="W574">
        <v>5.5074144418635597E-2</v>
      </c>
      <c r="X574">
        <v>0.27364236044197299</v>
      </c>
      <c r="Y574" s="1">
        <v>0</v>
      </c>
      <c r="Z574" s="1">
        <v>0</v>
      </c>
      <c r="AA574">
        <v>6.84760186238431E-4</v>
      </c>
      <c r="AB574">
        <v>8.7544210952729996E-3</v>
      </c>
      <c r="AC574">
        <v>6.7786521290114504E-3</v>
      </c>
      <c r="AD574">
        <v>4.2168084946391399E-5</v>
      </c>
      <c r="AE574">
        <v>1.00663579640211</v>
      </c>
      <c r="AF574" s="3">
        <v>1.4286912627674299E-3</v>
      </c>
      <c r="AG574">
        <v>5.9539571395911601E-6</v>
      </c>
      <c r="AH574">
        <v>9.9387348719378004</v>
      </c>
      <c r="AI574">
        <v>0.75362066193520105</v>
      </c>
      <c r="AJ574">
        <v>2213.82314714317</v>
      </c>
      <c r="AK574">
        <v>62</v>
      </c>
      <c r="AL574">
        <v>637006068.27999997</v>
      </c>
      <c r="AM574" s="7">
        <v>4233</v>
      </c>
      <c r="AO574" s="1">
        <f t="shared" si="62"/>
        <v>8.8921035780173113E-3</v>
      </c>
      <c r="AP574" s="5">
        <f t="shared" si="63"/>
        <v>10.163828511282913</v>
      </c>
      <c r="AQ574" s="3">
        <f t="shared" si="64"/>
        <v>1.8785477129181511E-3</v>
      </c>
      <c r="AR574" s="15">
        <f t="shared" si="65"/>
        <v>0.19895463918808742</v>
      </c>
      <c r="AU574" s="15">
        <v>1</v>
      </c>
      <c r="AY574" s="15">
        <v>1</v>
      </c>
    </row>
    <row r="575" spans="1:51" x14ac:dyDescent="0.25">
      <c r="A575" t="s">
        <v>37</v>
      </c>
      <c r="B575">
        <v>10.5041587855654</v>
      </c>
      <c r="C575">
        <v>9.6409225113052201E-3</v>
      </c>
      <c r="D575">
        <v>10.9749473101829</v>
      </c>
      <c r="E575">
        <v>-19.860572789896001</v>
      </c>
      <c r="F575" s="1">
        <v>0</v>
      </c>
      <c r="G575" s="1">
        <v>0</v>
      </c>
      <c r="H575">
        <v>3.35481534795787</v>
      </c>
      <c r="I575">
        <v>-115.722566224422</v>
      </c>
      <c r="J575">
        <v>-113.942937028188</v>
      </c>
      <c r="K575">
        <v>-192.40691999427901</v>
      </c>
      <c r="L575">
        <v>-89.702801936473406</v>
      </c>
      <c r="M575">
        <v>63</v>
      </c>
      <c r="N575">
        <v>87.757492907903597</v>
      </c>
      <c r="O575">
        <v>43.746915001903403</v>
      </c>
      <c r="P575">
        <v>150958.10281126201</v>
      </c>
      <c r="Q575">
        <v>227184.63552702899</v>
      </c>
      <c r="R575">
        <v>123.559398196666</v>
      </c>
      <c r="S575">
        <v>713.77520389964502</v>
      </c>
      <c r="T575">
        <v>0.68039875770393299</v>
      </c>
      <c r="U575">
        <v>0.12630226421708199</v>
      </c>
      <c r="V575">
        <v>0.58518638411802204</v>
      </c>
      <c r="W575">
        <v>4.8917703813363397E-2</v>
      </c>
      <c r="X575">
        <v>0.23959364785153101</v>
      </c>
      <c r="Y575" s="1">
        <v>0</v>
      </c>
      <c r="Z575" s="1">
        <v>0</v>
      </c>
      <c r="AA575">
        <v>6.9461480346441097E-4</v>
      </c>
      <c r="AB575">
        <v>8.8871244007579404E-3</v>
      </c>
      <c r="AC575">
        <v>6.9151650388765704E-3</v>
      </c>
      <c r="AD575">
        <v>4.7396615165540901E-5</v>
      </c>
      <c r="AE575">
        <v>1.0065553408204699</v>
      </c>
      <c r="AF575" s="3">
        <v>1.36497670931154E-3</v>
      </c>
      <c r="AG575">
        <v>1.17411436475655E-5</v>
      </c>
      <c r="AH575">
        <v>9.9599506706051493</v>
      </c>
      <c r="AI575">
        <v>0.68161236048339802</v>
      </c>
      <c r="AJ575">
        <v>2235.3070053420302</v>
      </c>
      <c r="AK575">
        <v>63</v>
      </c>
      <c r="AL575">
        <v>686255535.38</v>
      </c>
      <c r="AM575" s="7">
        <v>4546</v>
      </c>
      <c r="AO575" s="1">
        <f t="shared" si="62"/>
        <v>8.9747565516525209E-3</v>
      </c>
      <c r="AP575" s="5">
        <f t="shared" si="63"/>
        <v>10.253689427039102</v>
      </c>
      <c r="AQ575" s="3">
        <f t="shared" si="64"/>
        <v>2.3077971460745174E-4</v>
      </c>
      <c r="AR575" s="15">
        <f t="shared" si="65"/>
        <v>2.4427242536311455E-2</v>
      </c>
      <c r="AU575" s="15">
        <v>1</v>
      </c>
      <c r="AY575" s="15">
        <v>1</v>
      </c>
    </row>
    <row r="576" spans="1:51" x14ac:dyDescent="0.25">
      <c r="A576" t="s">
        <v>37</v>
      </c>
      <c r="B576">
        <v>10.8944972570961</v>
      </c>
      <c r="C576">
        <v>9.7730107836295401E-3</v>
      </c>
      <c r="D576">
        <v>11.1173264954095</v>
      </c>
      <c r="E576">
        <v>-18.883432104935999</v>
      </c>
      <c r="F576" s="1">
        <v>0</v>
      </c>
      <c r="G576" s="1">
        <v>0</v>
      </c>
      <c r="H576">
        <v>3.3672823127930398</v>
      </c>
      <c r="I576">
        <v>-119.46808487726101</v>
      </c>
      <c r="J576">
        <v>-117.538649198738</v>
      </c>
      <c r="K576">
        <v>-196.83143898150999</v>
      </c>
      <c r="L576">
        <v>-93.233440241434295</v>
      </c>
      <c r="M576">
        <v>64</v>
      </c>
      <c r="N576">
        <v>88.062963414303496</v>
      </c>
      <c r="O576">
        <v>43.4147635134672</v>
      </c>
      <c r="P576">
        <v>149513.150826258</v>
      </c>
      <c r="Q576">
        <v>225415.62749837301</v>
      </c>
      <c r="R576">
        <v>123.403183496344</v>
      </c>
      <c r="S576">
        <v>713.78023041345398</v>
      </c>
      <c r="T576">
        <v>0.69203151716906997</v>
      </c>
      <c r="U576">
        <v>0.108731063130802</v>
      </c>
      <c r="V576">
        <v>0.64677125675553704</v>
      </c>
      <c r="W576">
        <v>3.9191860308276601E-2</v>
      </c>
      <c r="X576">
        <v>0.20530581980538301</v>
      </c>
      <c r="Y576" s="1">
        <v>0</v>
      </c>
      <c r="Z576" s="1">
        <v>0</v>
      </c>
      <c r="AA576">
        <v>7.0903639195550898E-4</v>
      </c>
      <c r="AB576">
        <v>8.9935171784740996E-3</v>
      </c>
      <c r="AC576">
        <v>7.0776007474212402E-3</v>
      </c>
      <c r="AD576">
        <v>5.3425095719393502E-5</v>
      </c>
      <c r="AE576">
        <v>1.0130260114945799</v>
      </c>
      <c r="AF576" s="3">
        <v>1.3259784091059E-3</v>
      </c>
      <c r="AG576">
        <v>1.69208349020241E-5</v>
      </c>
      <c r="AH576">
        <v>9.9220973295619199</v>
      </c>
      <c r="AI576">
        <v>0.65770188936534002</v>
      </c>
      <c r="AJ576">
        <v>2285.5835445226298</v>
      </c>
      <c r="AK576">
        <v>64</v>
      </c>
      <c r="AL576">
        <v>721999005.34000003</v>
      </c>
      <c r="AM576" s="7">
        <v>4829</v>
      </c>
      <c r="AO576" s="1">
        <f t="shared" si="62"/>
        <v>9.1126155484826492E-3</v>
      </c>
      <c r="AP576" s="5">
        <f t="shared" si="63"/>
        <v>10.403387427384548</v>
      </c>
      <c r="AQ576" s="3">
        <f t="shared" si="64"/>
        <v>4.5375729305207127E-4</v>
      </c>
      <c r="AR576" s="15">
        <f t="shared" si="65"/>
        <v>4.7206723112014348E-2</v>
      </c>
      <c r="AS576">
        <f>SUMPRODUCT(AL565:AL576,B565:B576)/SUM(AL565:AL576)</f>
        <v>11.892517468824751</v>
      </c>
      <c r="AT576">
        <f>SUMPRODUCT(AP565:AP576,AL565:AL576)/SUM(AL565:AL576)</f>
        <v>10.924534783747228</v>
      </c>
      <c r="AU576" s="15">
        <v>1</v>
      </c>
      <c r="AY576" s="15">
        <v>1</v>
      </c>
    </row>
    <row r="577" spans="1:51" x14ac:dyDescent="0.25">
      <c r="A577" t="s">
        <v>37</v>
      </c>
      <c r="B577">
        <v>11.012837415708001</v>
      </c>
      <c r="C577">
        <v>1.00135233874363E-2</v>
      </c>
      <c r="D577">
        <v>11.3760413441472</v>
      </c>
      <c r="E577">
        <v>-17.954806085223101</v>
      </c>
      <c r="F577" s="1">
        <v>0</v>
      </c>
      <c r="G577" s="1">
        <v>0</v>
      </c>
      <c r="H577">
        <v>3.38306814642735</v>
      </c>
      <c r="I577">
        <v>-121.79696372428999</v>
      </c>
      <c r="J577">
        <v>-119.70107225066199</v>
      </c>
      <c r="K577">
        <v>-199.43275255358401</v>
      </c>
      <c r="L577">
        <v>-95.232947664605206</v>
      </c>
      <c r="M577">
        <v>65</v>
      </c>
      <c r="N577">
        <v>88.332715684841901</v>
      </c>
      <c r="O577">
        <v>43.188632908761697</v>
      </c>
      <c r="P577">
        <v>148048.99627669901</v>
      </c>
      <c r="Q577">
        <v>218532.478611631</v>
      </c>
      <c r="R577">
        <v>122.993031470342</v>
      </c>
      <c r="S577">
        <v>713.74318673372704</v>
      </c>
      <c r="T577">
        <v>0.69549622482257301</v>
      </c>
      <c r="U577">
        <v>9.7879954068941996E-2</v>
      </c>
      <c r="V577">
        <v>0.68332517078480404</v>
      </c>
      <c r="W577">
        <v>3.5445847018660999E-2</v>
      </c>
      <c r="X577">
        <v>0.18334902812759199</v>
      </c>
      <c r="Y577" s="1">
        <v>0</v>
      </c>
      <c r="Z577" s="1">
        <v>0</v>
      </c>
      <c r="AA577">
        <v>7.0715001346365102E-4</v>
      </c>
      <c r="AB577">
        <v>9.2273176241443305E-3</v>
      </c>
      <c r="AC577">
        <v>7.2460743280492899E-3</v>
      </c>
      <c r="AD577">
        <v>5.9995054193990499E-5</v>
      </c>
      <c r="AE577">
        <v>1.01720586099343</v>
      </c>
      <c r="AF577" s="3">
        <v>1.30699825939825E-3</v>
      </c>
      <c r="AG577">
        <v>1.9021912352330701E-5</v>
      </c>
      <c r="AH577">
        <v>9.9384435523647898</v>
      </c>
      <c r="AI577">
        <v>0.71391811650458104</v>
      </c>
      <c r="AJ577">
        <v>2333.1650484472598</v>
      </c>
      <c r="AK577">
        <v>65</v>
      </c>
      <c r="AL577">
        <v>755494028</v>
      </c>
      <c r="AM577" s="7">
        <v>5103</v>
      </c>
      <c r="AO577" s="1">
        <f t="shared" si="62"/>
        <v>9.2602226009111908E-3</v>
      </c>
      <c r="AP577" s="5">
        <f t="shared" si="63"/>
        <v>10.563416856690377</v>
      </c>
      <c r="AQ577" s="3">
        <f t="shared" si="64"/>
        <v>4.1583246657895048E-4</v>
      </c>
      <c r="AR577" s="15">
        <f t="shared" si="65"/>
        <v>4.2544998944444856E-2</v>
      </c>
      <c r="AT577" s="15">
        <f>AS576/AT576-1</f>
        <v>8.8606307201073653E-2</v>
      </c>
      <c r="AU577" s="15">
        <v>1</v>
      </c>
      <c r="AY577" s="15">
        <v>1</v>
      </c>
    </row>
    <row r="578" spans="1:51" x14ac:dyDescent="0.25">
      <c r="A578" t="s">
        <v>37</v>
      </c>
      <c r="B578">
        <v>12.101426243887801</v>
      </c>
      <c r="C578">
        <v>1.01565585858362E-2</v>
      </c>
      <c r="D578">
        <v>11.529574072800999</v>
      </c>
      <c r="E578">
        <v>-17.428756854324</v>
      </c>
      <c r="F578" s="1">
        <v>0</v>
      </c>
      <c r="G578" s="1">
        <v>0</v>
      </c>
      <c r="H578">
        <v>3.4005659239927901</v>
      </c>
      <c r="I578">
        <v>-122.948050839366</v>
      </c>
      <c r="J578">
        <v>-120.852808330497</v>
      </c>
      <c r="K578">
        <v>-200.86540468964299</v>
      </c>
      <c r="L578">
        <v>-95.973257173712398</v>
      </c>
      <c r="M578">
        <v>66</v>
      </c>
      <c r="N578">
        <v>88.6626290117905</v>
      </c>
      <c r="O578">
        <v>42.689813355950598</v>
      </c>
      <c r="P578">
        <v>145657.76585926599</v>
      </c>
      <c r="Q578">
        <v>214717.84525871201</v>
      </c>
      <c r="R578">
        <v>122.759389395944</v>
      </c>
      <c r="S578">
        <v>714.07881259598003</v>
      </c>
      <c r="T578">
        <v>0.71021997978626905</v>
      </c>
      <c r="U578">
        <v>6.0492177462905597E-2</v>
      </c>
      <c r="V578">
        <v>0.78871436968281206</v>
      </c>
      <c r="W578">
        <v>2.11673423224965E-2</v>
      </c>
      <c r="X578">
        <v>0.12962611053178499</v>
      </c>
      <c r="Y578" s="1">
        <v>0</v>
      </c>
      <c r="Z578" s="1">
        <v>0</v>
      </c>
      <c r="AA578">
        <v>7.3111254327494002E-4</v>
      </c>
      <c r="AB578">
        <v>9.3493140997387199E-3</v>
      </c>
      <c r="AC578">
        <v>7.38682811963159E-3</v>
      </c>
      <c r="AD578">
        <v>6.0267497872812101E-5</v>
      </c>
      <c r="AE578">
        <v>1.0214944934874399</v>
      </c>
      <c r="AF578" s="3">
        <v>1.3119365148151799E-3</v>
      </c>
      <c r="AG578">
        <v>1.5741516456886501E-5</v>
      </c>
      <c r="AH578">
        <v>10.002304222197999</v>
      </c>
      <c r="AI578">
        <v>0.82380285715928903</v>
      </c>
      <c r="AJ578">
        <v>2400.4353991183302</v>
      </c>
      <c r="AK578">
        <v>66</v>
      </c>
      <c r="AL578">
        <v>734843428.75999999</v>
      </c>
      <c r="AM578" s="7">
        <v>5045</v>
      </c>
      <c r="AO578" s="1">
        <f t="shared" si="62"/>
        <v>9.4298771777217103E-3</v>
      </c>
      <c r="AP578" s="5">
        <f t="shared" si="63"/>
        <v>10.747025633860751</v>
      </c>
      <c r="AQ578" s="3">
        <f t="shared" si="64"/>
        <v>1.2614439313525152E-3</v>
      </c>
      <c r="AR578" s="15">
        <f t="shared" si="65"/>
        <v>0.12602562384886551</v>
      </c>
      <c r="AU578" s="15">
        <v>1</v>
      </c>
      <c r="AY578" s="15">
        <v>1</v>
      </c>
    </row>
    <row r="579" spans="1:51" x14ac:dyDescent="0.25">
      <c r="A579" t="s">
        <v>37</v>
      </c>
      <c r="B579">
        <v>9.9203411220502105</v>
      </c>
      <c r="C579">
        <v>1.02124945919375E-2</v>
      </c>
      <c r="D579">
        <v>11.5895489451079</v>
      </c>
      <c r="E579">
        <v>-16.014099111113101</v>
      </c>
      <c r="F579" s="1">
        <v>0</v>
      </c>
      <c r="G579" s="1">
        <v>0</v>
      </c>
      <c r="H579">
        <v>3.4258771509599799</v>
      </c>
      <c r="I579">
        <v>-123.73832752757799</v>
      </c>
      <c r="J579">
        <v>-121.743826786341</v>
      </c>
      <c r="K579">
        <v>-201.99027496497899</v>
      </c>
      <c r="L579">
        <v>-96.717088783342604</v>
      </c>
      <c r="M579">
        <v>67</v>
      </c>
      <c r="N579">
        <v>88.823165606995005</v>
      </c>
      <c r="O579">
        <v>42.399505054527999</v>
      </c>
      <c r="P579">
        <v>145544.88333460499</v>
      </c>
      <c r="Q579">
        <v>213294.67762224399</v>
      </c>
      <c r="R579">
        <v>122.62073589456099</v>
      </c>
      <c r="S579">
        <v>715.09052900581901</v>
      </c>
      <c r="T579">
        <v>0.71148595303459805</v>
      </c>
      <c r="U579">
        <v>4.5919916259633799E-2</v>
      </c>
      <c r="V579">
        <v>0.83200589230150201</v>
      </c>
      <c r="W579">
        <v>1.54332887404647E-2</v>
      </c>
      <c r="X579">
        <v>0.106640902698398</v>
      </c>
      <c r="Y579" s="1">
        <v>0</v>
      </c>
      <c r="Z579" s="1">
        <v>0</v>
      </c>
      <c r="AA579">
        <v>7.4203979399501004E-4</v>
      </c>
      <c r="AB579">
        <v>9.3993511737011995E-3</v>
      </c>
      <c r="AC579">
        <v>7.4095553548349296E-3</v>
      </c>
      <c r="AD579">
        <v>5.7235807604289003E-5</v>
      </c>
      <c r="AE579">
        <v>1.0150843692565601</v>
      </c>
      <c r="AF579" s="3">
        <v>1.2951002679491199E-3</v>
      </c>
      <c r="AG579">
        <v>1.3763666525453599E-5</v>
      </c>
      <c r="AH579">
        <v>9.9468216281095199</v>
      </c>
      <c r="AI579">
        <v>0.71023301740281997</v>
      </c>
      <c r="AJ579">
        <v>2526.5458577344498</v>
      </c>
      <c r="AK579">
        <v>67</v>
      </c>
      <c r="AL579">
        <v>762509643.78999996</v>
      </c>
      <c r="AM579" s="7">
        <v>5239</v>
      </c>
      <c r="AO579" s="1">
        <f t="shared" si="62"/>
        <v>9.4466954167790589E-3</v>
      </c>
      <c r="AP579" s="5">
        <f t="shared" si="63"/>
        <v>10.765208346956999</v>
      </c>
      <c r="AQ579" s="3">
        <f t="shared" si="64"/>
        <v>-7.7816827355009326E-4</v>
      </c>
      <c r="AR579" s="15">
        <f t="shared" si="65"/>
        <v>-7.8481270187920504E-2</v>
      </c>
      <c r="AU579" s="15">
        <v>1</v>
      </c>
      <c r="AY579" s="15">
        <v>1</v>
      </c>
    </row>
    <row r="580" spans="1:51" x14ac:dyDescent="0.25">
      <c r="A580" t="s">
        <v>37</v>
      </c>
      <c r="B580">
        <v>7.3678013940600504</v>
      </c>
      <c r="C580">
        <v>1.0292511526976101E-2</v>
      </c>
      <c r="D580">
        <v>11.6752787241417</v>
      </c>
      <c r="E580">
        <v>-14.9493580576216</v>
      </c>
      <c r="F580" s="1">
        <v>0</v>
      </c>
      <c r="G580" s="1">
        <v>0</v>
      </c>
      <c r="H580">
        <v>3.4601622892335899</v>
      </c>
      <c r="I580">
        <v>-122.24528285569301</v>
      </c>
      <c r="J580">
        <v>-119.879461097247</v>
      </c>
      <c r="K580">
        <v>-200.20870879603601</v>
      </c>
      <c r="L580">
        <v>-95.024643653099901</v>
      </c>
      <c r="M580">
        <v>68</v>
      </c>
      <c r="N580">
        <v>89.004891953397504</v>
      </c>
      <c r="O580">
        <v>42.108572028474903</v>
      </c>
      <c r="P580">
        <v>144418.17374999999</v>
      </c>
      <c r="Q580">
        <v>212580.511041052</v>
      </c>
      <c r="R580">
        <v>122.4878063438</v>
      </c>
      <c r="S580">
        <v>715.49340952791795</v>
      </c>
      <c r="T580">
        <v>0.70681057073977005</v>
      </c>
      <c r="U580">
        <v>2.9109264776372702E-2</v>
      </c>
      <c r="V580">
        <v>0.89835481339377299</v>
      </c>
      <c r="W580">
        <v>6.7548706552953697E-3</v>
      </c>
      <c r="X580">
        <v>6.5781051174558805E-2</v>
      </c>
      <c r="Y580" s="1">
        <v>0</v>
      </c>
      <c r="Z580" s="1">
        <v>0</v>
      </c>
      <c r="AA580">
        <v>7.5101795760874901E-4</v>
      </c>
      <c r="AB580">
        <v>9.4547158215016001E-3</v>
      </c>
      <c r="AC580">
        <v>7.4336341772111196E-3</v>
      </c>
      <c r="AD580">
        <v>6.7295829805934698E-5</v>
      </c>
      <c r="AE580">
        <v>1.0115387353357701</v>
      </c>
      <c r="AF580" s="3">
        <v>1.3149588345346399E-3</v>
      </c>
      <c r="AG580">
        <v>1.9517832471441698E-5</v>
      </c>
      <c r="AH580">
        <v>9.9068930873171492</v>
      </c>
      <c r="AI580">
        <v>0.71244100264210197</v>
      </c>
      <c r="AJ580">
        <v>2685.5573974393701</v>
      </c>
      <c r="AK580">
        <v>68</v>
      </c>
      <c r="AL580">
        <v>774081411.29999995</v>
      </c>
      <c r="AM580" s="7">
        <v>5360</v>
      </c>
      <c r="AO580" s="1">
        <f t="shared" si="62"/>
        <v>9.4996109693545085E-3</v>
      </c>
      <c r="AP580" s="5">
        <f t="shared" si="63"/>
        <v>10.822394824681625</v>
      </c>
      <c r="AQ580" s="3">
        <f t="shared" si="64"/>
        <v>-3.1421235504751933E-3</v>
      </c>
      <c r="AR580" s="15">
        <f t="shared" si="65"/>
        <v>-0.31920785432287191</v>
      </c>
      <c r="AU580" s="15">
        <v>1</v>
      </c>
      <c r="AY580" s="15">
        <v>1</v>
      </c>
    </row>
    <row r="581" spans="1:51" x14ac:dyDescent="0.25">
      <c r="A581" t="s">
        <v>37</v>
      </c>
      <c r="B581">
        <v>8.3358000083632202</v>
      </c>
      <c r="C581">
        <v>1.0403407198008601E-2</v>
      </c>
      <c r="D581">
        <v>11.793965855661</v>
      </c>
      <c r="E581">
        <v>-14.7319279052379</v>
      </c>
      <c r="F581" s="1">
        <v>0</v>
      </c>
      <c r="G581" s="1">
        <v>0</v>
      </c>
      <c r="H581">
        <v>3.4881047812875399</v>
      </c>
      <c r="I581">
        <v>-120.196561747329</v>
      </c>
      <c r="J581">
        <v>-118.027411740875</v>
      </c>
      <c r="K581">
        <v>-198.149777072886</v>
      </c>
      <c r="L581">
        <v>-93.054733869263103</v>
      </c>
      <c r="M581">
        <v>69</v>
      </c>
      <c r="N581">
        <v>89.119436582212501</v>
      </c>
      <c r="O581">
        <v>41.856035701032397</v>
      </c>
      <c r="P581">
        <v>145096.77402661301</v>
      </c>
      <c r="Q581">
        <v>213565.69375971</v>
      </c>
      <c r="R581">
        <v>122.268259032571</v>
      </c>
      <c r="S581">
        <v>716.31357232433402</v>
      </c>
      <c r="T581">
        <v>0.72112648192256701</v>
      </c>
      <c r="U581">
        <v>1.3034647347622301E-2</v>
      </c>
      <c r="V581">
        <v>0.95298399525503896</v>
      </c>
      <c r="W581">
        <v>2.4909781059868599E-3</v>
      </c>
      <c r="X581">
        <v>3.1490379291351497E-2</v>
      </c>
      <c r="Y581" s="1">
        <v>0</v>
      </c>
      <c r="Z581" s="1">
        <v>0</v>
      </c>
      <c r="AA581">
        <v>7.5558920090246001E-4</v>
      </c>
      <c r="AB581">
        <v>9.5753499322720603E-3</v>
      </c>
      <c r="AC581">
        <v>7.50588135863978E-3</v>
      </c>
      <c r="AD581">
        <v>5.90863559478549E-5</v>
      </c>
      <c r="AE581">
        <v>1.0163791539971101</v>
      </c>
      <c r="AF581" s="3">
        <v>1.35577580745953E-3</v>
      </c>
      <c r="AG581">
        <v>1.3252202191695899E-5</v>
      </c>
      <c r="AH581">
        <v>9.8559174544160495</v>
      </c>
      <c r="AI581">
        <v>0.72440041996311999</v>
      </c>
      <c r="AJ581">
        <v>2853.6854002493201</v>
      </c>
      <c r="AK581">
        <v>69</v>
      </c>
      <c r="AL581">
        <v>796000902.30999994</v>
      </c>
      <c r="AM581" s="7">
        <v>5486</v>
      </c>
      <c r="AO581" s="1">
        <f t="shared" si="62"/>
        <v>9.6172463670017704E-3</v>
      </c>
      <c r="AP581" s="5">
        <f t="shared" si="63"/>
        <v>10.949404487900106</v>
      </c>
      <c r="AQ581" s="3">
        <f t="shared" si="64"/>
        <v>-2.3902967272968322E-3</v>
      </c>
      <c r="AR581" s="15">
        <f t="shared" si="65"/>
        <v>-0.23869832212565623</v>
      </c>
      <c r="AU581" s="15">
        <v>1</v>
      </c>
      <c r="AY581" s="15">
        <v>1</v>
      </c>
    </row>
    <row r="582" spans="1:51" x14ac:dyDescent="0.25">
      <c r="A582" t="s">
        <v>37</v>
      </c>
      <c r="B582">
        <v>10.6510273882616</v>
      </c>
      <c r="C582">
        <v>1.05339094812629E-2</v>
      </c>
      <c r="D582">
        <v>11.9334498860363</v>
      </c>
      <c r="E582">
        <v>-15.4107437108011</v>
      </c>
      <c r="F582" s="1">
        <v>0</v>
      </c>
      <c r="G582" s="1">
        <v>0</v>
      </c>
      <c r="H582">
        <v>3.5228940257838</v>
      </c>
      <c r="I582">
        <v>-117.556572988857</v>
      </c>
      <c r="J582">
        <v>-115.40484575513101</v>
      </c>
      <c r="K582">
        <v>-195.22435093597699</v>
      </c>
      <c r="L582">
        <v>-89.961762561464795</v>
      </c>
      <c r="M582">
        <v>70</v>
      </c>
      <c r="N582">
        <v>89.181381032349506</v>
      </c>
      <c r="O582">
        <v>41.487634351396103</v>
      </c>
      <c r="P582">
        <v>142624.23365262701</v>
      </c>
      <c r="Q582">
        <v>209070.20421930199</v>
      </c>
      <c r="R582">
        <v>121.735411776939</v>
      </c>
      <c r="S582">
        <v>716.396683546855</v>
      </c>
      <c r="T582">
        <v>0.71477245924575505</v>
      </c>
      <c r="U582">
        <v>4.09286722780524E-3</v>
      </c>
      <c r="V582">
        <v>0.98047343715075197</v>
      </c>
      <c r="W582">
        <v>6.6811419507648202E-4</v>
      </c>
      <c r="X582">
        <v>1.47655814263655E-2</v>
      </c>
      <c r="Y582" s="1">
        <v>0</v>
      </c>
      <c r="Z582" s="1">
        <v>0</v>
      </c>
      <c r="AA582">
        <v>7.6842444096896498E-4</v>
      </c>
      <c r="AB582">
        <v>9.7004643241052294E-3</v>
      </c>
      <c r="AC582">
        <v>7.5022075682633204E-3</v>
      </c>
      <c r="AD582">
        <v>5.4356243697186602E-5</v>
      </c>
      <c r="AE582">
        <v>1.0094665857785901</v>
      </c>
      <c r="AF582" s="3">
        <v>1.39705744519738E-3</v>
      </c>
      <c r="AG582">
        <v>1.06203873668947E-5</v>
      </c>
      <c r="AH582">
        <v>9.8670300514001195</v>
      </c>
      <c r="AI582">
        <v>0.74468334577514095</v>
      </c>
      <c r="AJ582">
        <v>3015.66214309922</v>
      </c>
      <c r="AK582">
        <v>70</v>
      </c>
      <c r="AL582">
        <v>765321637.77999997</v>
      </c>
      <c r="AM582" s="7">
        <v>5366</v>
      </c>
      <c r="AO582" s="1">
        <f t="shared" si="62"/>
        <v>9.6676894544296642E-3</v>
      </c>
      <c r="AP582" s="5">
        <f t="shared" si="63"/>
        <v>11.003816528016197</v>
      </c>
      <c r="AQ582" s="3">
        <f t="shared" si="64"/>
        <v>-3.2655455545407483E-4</v>
      </c>
      <c r="AR582" s="15">
        <f t="shared" si="65"/>
        <v>-3.2060616319472435E-2</v>
      </c>
      <c r="AU582" s="15">
        <v>1</v>
      </c>
      <c r="AY582" s="15">
        <v>1</v>
      </c>
    </row>
    <row r="583" spans="1:51" x14ac:dyDescent="0.25">
      <c r="A583" t="s">
        <v>37</v>
      </c>
      <c r="B583">
        <v>11.9242305106209</v>
      </c>
      <c r="C583">
        <v>1.0645277798744E-2</v>
      </c>
      <c r="D583">
        <v>12.0523231375736</v>
      </c>
      <c r="E583">
        <v>-15.3379493942775</v>
      </c>
      <c r="F583" s="1">
        <v>0</v>
      </c>
      <c r="G583" s="1">
        <v>0</v>
      </c>
      <c r="H583">
        <v>3.5640345770514501</v>
      </c>
      <c r="I583">
        <v>-114.040850252499</v>
      </c>
      <c r="J583">
        <v>-111.88295476594401</v>
      </c>
      <c r="K583">
        <v>-191.32209150835499</v>
      </c>
      <c r="L583">
        <v>-86.813673709306698</v>
      </c>
      <c r="M583">
        <v>71</v>
      </c>
      <c r="N583">
        <v>89.316316312416902</v>
      </c>
      <c r="O583">
        <v>41.274478737935702</v>
      </c>
      <c r="P583">
        <v>144193.69416861801</v>
      </c>
      <c r="Q583">
        <v>213545.856913989</v>
      </c>
      <c r="R583">
        <v>120.99225973287299</v>
      </c>
      <c r="S583">
        <v>716.11413949953806</v>
      </c>
      <c r="T583">
        <v>0.71537636225338397</v>
      </c>
      <c r="U583">
        <v>1.8758167618720799E-3</v>
      </c>
      <c r="V583">
        <v>0.99186354060385495</v>
      </c>
      <c r="W583" s="1">
        <v>0</v>
      </c>
      <c r="X583">
        <v>6.2606426342719998E-3</v>
      </c>
      <c r="Y583" s="1">
        <v>0</v>
      </c>
      <c r="Z583" s="1">
        <v>0</v>
      </c>
      <c r="AA583">
        <v>7.8019485184081198E-4</v>
      </c>
      <c r="AB583">
        <v>9.79667870272115E-3</v>
      </c>
      <c r="AC583">
        <v>7.5297789525099702E-3</v>
      </c>
      <c r="AD583">
        <v>5.5226009641169098E-5</v>
      </c>
      <c r="AE583">
        <v>1.0139530686868601</v>
      </c>
      <c r="AF583" s="3">
        <v>1.45045465866825E-3</v>
      </c>
      <c r="AG583">
        <v>1.30599403408316E-5</v>
      </c>
      <c r="AH583">
        <v>9.8123684262908597</v>
      </c>
      <c r="AI583">
        <v>0.74199839198596496</v>
      </c>
      <c r="AJ583">
        <v>3229.5603504662899</v>
      </c>
      <c r="AK583">
        <v>71</v>
      </c>
      <c r="AL583">
        <v>738848488.91999996</v>
      </c>
      <c r="AM583" s="7">
        <v>5124</v>
      </c>
      <c r="AO583" s="1">
        <f t="shared" si="62"/>
        <v>9.7604284630190326E-3</v>
      </c>
      <c r="AP583" s="5">
        <f t="shared" si="63"/>
        <v>11.103772894463425</v>
      </c>
      <c r="AQ583" s="3">
        <f t="shared" si="64"/>
        <v>7.6484945716039955E-4</v>
      </c>
      <c r="AR583" s="15">
        <f t="shared" si="65"/>
        <v>7.3889985319005591E-2</v>
      </c>
      <c r="AU583" s="15">
        <v>1</v>
      </c>
      <c r="AY583" s="15">
        <v>1</v>
      </c>
    </row>
    <row r="584" spans="1:51" x14ac:dyDescent="0.25">
      <c r="A584" t="s">
        <v>37</v>
      </c>
      <c r="B584">
        <v>15.037754228541001</v>
      </c>
      <c r="C584">
        <v>1.07295285672883E-2</v>
      </c>
      <c r="D584">
        <v>12.1421536878527</v>
      </c>
      <c r="E584">
        <v>-14.7630186045388</v>
      </c>
      <c r="F584" s="1">
        <v>0</v>
      </c>
      <c r="G584" s="1">
        <v>0</v>
      </c>
      <c r="H584">
        <v>3.6225079588121298</v>
      </c>
      <c r="I584">
        <v>-109.45542125223101</v>
      </c>
      <c r="J584">
        <v>-107.476631089306</v>
      </c>
      <c r="K584">
        <v>-186.87732504682899</v>
      </c>
      <c r="L584">
        <v>-82.060710043352302</v>
      </c>
      <c r="M584">
        <v>72</v>
      </c>
      <c r="N584">
        <v>89.284535865031103</v>
      </c>
      <c r="O584">
        <v>40.8154237820753</v>
      </c>
      <c r="P584">
        <v>143474.763099601</v>
      </c>
      <c r="Q584">
        <v>213135.13126233601</v>
      </c>
      <c r="R584">
        <v>119.792943709615</v>
      </c>
      <c r="S584">
        <v>715.45477789732502</v>
      </c>
      <c r="T584">
        <v>0.71753779850405097</v>
      </c>
      <c r="U584">
        <v>1.4144622723743199E-3</v>
      </c>
      <c r="V584">
        <v>0.99523173473645099</v>
      </c>
      <c r="W584">
        <v>9.3696510598329104E-4</v>
      </c>
      <c r="X584">
        <v>2.4168378851907699E-3</v>
      </c>
      <c r="Y584" s="1">
        <v>0</v>
      </c>
      <c r="Z584" s="1">
        <v>0</v>
      </c>
      <c r="AA584">
        <v>7.94762711284675E-4</v>
      </c>
      <c r="AB584">
        <v>9.8792776980668497E-3</v>
      </c>
      <c r="AC584">
        <v>7.5009967906961798E-3</v>
      </c>
      <c r="AD584">
        <v>4.7275929767353403E-5</v>
      </c>
      <c r="AE584">
        <v>1.0059202271282599</v>
      </c>
      <c r="AF584" s="3">
        <v>1.5145501398344499E-3</v>
      </c>
      <c r="AG584">
        <v>8.1129825947152908E-6</v>
      </c>
      <c r="AH584">
        <v>9.8653882070042407</v>
      </c>
      <c r="AI584">
        <v>0.89002773815740899</v>
      </c>
      <c r="AJ584">
        <v>3464.0040682838298</v>
      </c>
      <c r="AK584">
        <v>72</v>
      </c>
      <c r="AL584">
        <v>720243310.75999999</v>
      </c>
      <c r="AM584" s="7">
        <v>5020</v>
      </c>
      <c r="AO584" s="1">
        <f t="shared" si="62"/>
        <v>9.8103096418153037E-3</v>
      </c>
      <c r="AP584" s="5">
        <f t="shared" si="63"/>
        <v>11.157493473857738</v>
      </c>
      <c r="AQ584" s="3">
        <f t="shared" si="64"/>
        <v>3.6781608458414747E-3</v>
      </c>
      <c r="AR584" s="15">
        <f t="shared" si="65"/>
        <v>0.34777172523334232</v>
      </c>
      <c r="AU584" s="15">
        <v>1</v>
      </c>
      <c r="AY584" s="15">
        <v>1</v>
      </c>
    </row>
    <row r="585" spans="1:51" x14ac:dyDescent="0.25">
      <c r="A585" t="s">
        <v>37</v>
      </c>
      <c r="B585">
        <v>10.7658860512687</v>
      </c>
      <c r="C585">
        <v>1.0856469725073399E-2</v>
      </c>
      <c r="D585">
        <v>12.2773431151449</v>
      </c>
      <c r="E585">
        <v>-14.0398320928325</v>
      </c>
      <c r="F585" s="1">
        <v>0</v>
      </c>
      <c r="G585" s="1">
        <v>0</v>
      </c>
      <c r="H585">
        <v>3.6730661031935399</v>
      </c>
      <c r="I585">
        <v>-107.61185838055999</v>
      </c>
      <c r="J585">
        <v>-105.87815526155001</v>
      </c>
      <c r="K585">
        <v>-185.31015873211501</v>
      </c>
      <c r="L585">
        <v>-79.994325079599804</v>
      </c>
      <c r="M585">
        <v>73</v>
      </c>
      <c r="N585">
        <v>89.377919147510397</v>
      </c>
      <c r="O585">
        <v>40.337852060766402</v>
      </c>
      <c r="P585">
        <v>142244.556363271</v>
      </c>
      <c r="Q585">
        <v>211235.24326272201</v>
      </c>
      <c r="R585">
        <v>118.71063655606901</v>
      </c>
      <c r="S585">
        <v>716.90622369962705</v>
      </c>
      <c r="T585">
        <v>0.71471861563142502</v>
      </c>
      <c r="U585">
        <v>8.2280097182402603E-4</v>
      </c>
      <c r="V585">
        <v>0.99670098639314098</v>
      </c>
      <c r="W585">
        <v>9.4925654593006699E-4</v>
      </c>
      <c r="X585">
        <v>1.52695608910412E-3</v>
      </c>
      <c r="Y585" s="1">
        <v>0</v>
      </c>
      <c r="Z585" s="1">
        <v>0</v>
      </c>
      <c r="AA585">
        <v>8.1968503534019205E-4</v>
      </c>
      <c r="AB585">
        <v>9.9911566738435601E-3</v>
      </c>
      <c r="AC585">
        <v>7.5038139983793798E-3</v>
      </c>
      <c r="AD585">
        <v>3.9694620496874398E-5</v>
      </c>
      <c r="AE585">
        <v>1.00762566016444</v>
      </c>
      <c r="AF585" s="3">
        <v>1.5535196716795899E-3</v>
      </c>
      <c r="AG585">
        <v>5.8519979774482598E-6</v>
      </c>
      <c r="AH585">
        <v>9.8582870492682098</v>
      </c>
      <c r="AI585">
        <v>0.784892933711554</v>
      </c>
      <c r="AJ585">
        <v>3680.64152373979</v>
      </c>
      <c r="AK585">
        <v>73</v>
      </c>
      <c r="AL585">
        <v>707951157.01999998</v>
      </c>
      <c r="AM585" s="7">
        <v>4977</v>
      </c>
      <c r="AO585" s="1">
        <f t="shared" si="62"/>
        <v>9.8770187053991623E-3</v>
      </c>
      <c r="AP585" s="5">
        <f t="shared" si="63"/>
        <v>11.229290685505621</v>
      </c>
      <c r="AQ585" s="3">
        <f t="shared" si="64"/>
        <v>-4.2969638012992604E-4</v>
      </c>
      <c r="AR585" s="15">
        <f t="shared" si="65"/>
        <v>-4.1267489391388579E-2</v>
      </c>
      <c r="AU585" s="15">
        <v>1</v>
      </c>
      <c r="AY585" s="15">
        <v>1</v>
      </c>
    </row>
    <row r="586" spans="1:51" x14ac:dyDescent="0.25">
      <c r="A586" t="s">
        <v>37</v>
      </c>
      <c r="B586">
        <v>10.9690156357179</v>
      </c>
      <c r="C586">
        <v>1.09081829805696E-2</v>
      </c>
      <c r="D586">
        <v>12.3323618641825</v>
      </c>
      <c r="E586">
        <v>-12.825169698055999</v>
      </c>
      <c r="F586" s="1">
        <v>0</v>
      </c>
      <c r="G586" s="1">
        <v>0</v>
      </c>
      <c r="H586">
        <v>3.7214104218214699</v>
      </c>
      <c r="I586">
        <v>-105.844116503587</v>
      </c>
      <c r="J586">
        <v>-103.66076330842</v>
      </c>
      <c r="K586">
        <v>-183.133424399886</v>
      </c>
      <c r="L586">
        <v>-78.237082407796805</v>
      </c>
      <c r="M586">
        <v>74</v>
      </c>
      <c r="N586">
        <v>89.441957342909404</v>
      </c>
      <c r="O586">
        <v>40.034801185472503</v>
      </c>
      <c r="P586">
        <v>142278.153488226</v>
      </c>
      <c r="Q586">
        <v>210163.39676048901</v>
      </c>
      <c r="R586">
        <v>117.73367694926399</v>
      </c>
      <c r="S586">
        <v>717.37694809986897</v>
      </c>
      <c r="T586">
        <v>0.72033933879402001</v>
      </c>
      <c r="U586">
        <v>8.7340791939667401E-4</v>
      </c>
      <c r="V586">
        <v>0.99679877258160798</v>
      </c>
      <c r="W586">
        <v>9.7895739768035905E-4</v>
      </c>
      <c r="X586">
        <v>1.34886210131414E-3</v>
      </c>
      <c r="Y586" s="1">
        <v>0</v>
      </c>
      <c r="Z586" s="1">
        <v>0</v>
      </c>
      <c r="AA586">
        <v>8.2456507359712501E-4</v>
      </c>
      <c r="AB586">
        <v>1.00208866895734E-2</v>
      </c>
      <c r="AC586">
        <v>7.4610120515234499E-3</v>
      </c>
      <c r="AD586">
        <v>5.4087438804814498E-5</v>
      </c>
      <c r="AE586">
        <v>1.0024140051786701</v>
      </c>
      <c r="AF586" s="3">
        <v>1.5765693310372201E-3</v>
      </c>
      <c r="AG586">
        <v>8.4887466631653503E-6</v>
      </c>
      <c r="AH586">
        <v>9.83398748007364</v>
      </c>
      <c r="AI586">
        <v>0.78679849240563005</v>
      </c>
      <c r="AJ586">
        <v>3875.8876121590101</v>
      </c>
      <c r="AK586">
        <v>74</v>
      </c>
      <c r="AL586">
        <v>682792858.59000003</v>
      </c>
      <c r="AM586" s="7">
        <v>4799</v>
      </c>
      <c r="AO586" s="1">
        <f t="shared" si="62"/>
        <v>9.8621464561577943E-3</v>
      </c>
      <c r="AP586" s="5">
        <f t="shared" si="63"/>
        <v>11.213288683179057</v>
      </c>
      <c r="AQ586" s="3">
        <f t="shared" si="64"/>
        <v>-2.2672268564127851E-4</v>
      </c>
      <c r="AR586" s="15">
        <f t="shared" si="65"/>
        <v>-2.1784246741777702E-2</v>
      </c>
      <c r="AU586" s="15">
        <v>1</v>
      </c>
      <c r="AY586" s="15">
        <v>1</v>
      </c>
    </row>
    <row r="587" spans="1:51" x14ac:dyDescent="0.25">
      <c r="A587" t="s">
        <v>37</v>
      </c>
      <c r="B587">
        <v>9.8653334461970701</v>
      </c>
      <c r="C587">
        <v>1.0933199422875401E-2</v>
      </c>
      <c r="D587">
        <v>12.358965995175</v>
      </c>
      <c r="E587">
        <v>-13.2340442202375</v>
      </c>
      <c r="F587" s="1">
        <v>0</v>
      </c>
      <c r="G587" s="1">
        <v>0</v>
      </c>
      <c r="H587">
        <v>3.7541757897362902</v>
      </c>
      <c r="I587">
        <v>-104.856322766983</v>
      </c>
      <c r="J587">
        <v>-102.90162984696801</v>
      </c>
      <c r="K587">
        <v>-182.447018203368</v>
      </c>
      <c r="L587">
        <v>-76.951173351856497</v>
      </c>
      <c r="M587">
        <v>75</v>
      </c>
      <c r="N587">
        <v>89.480961250277204</v>
      </c>
      <c r="O587">
        <v>39.636841501647503</v>
      </c>
      <c r="P587">
        <v>140760.07700836301</v>
      </c>
      <c r="Q587">
        <v>207139.55160224799</v>
      </c>
      <c r="R587">
        <v>116.707689197242</v>
      </c>
      <c r="S587">
        <v>717.50164418641396</v>
      </c>
      <c r="T587">
        <v>0.72179363006862096</v>
      </c>
      <c r="U587">
        <v>8.2470105432690501E-4</v>
      </c>
      <c r="V587">
        <v>0.99615223082003701</v>
      </c>
      <c r="W587">
        <v>1.01405453003166E-3</v>
      </c>
      <c r="X587">
        <v>2.0090135956038701E-3</v>
      </c>
      <c r="Y587" s="1">
        <v>0</v>
      </c>
      <c r="Z587" s="1">
        <v>0</v>
      </c>
      <c r="AA587">
        <v>8.39599793085431E-4</v>
      </c>
      <c r="AB587">
        <v>1.00457960688555E-2</v>
      </c>
      <c r="AC587">
        <v>7.4038180596656296E-3</v>
      </c>
      <c r="AD587">
        <v>4.4059193447005803E-5</v>
      </c>
      <c r="AE587">
        <v>0.99774855579292498</v>
      </c>
      <c r="AF587" s="3">
        <v>1.59135894271826E-3</v>
      </c>
      <c r="AG587">
        <v>3.6364000669293299E-6</v>
      </c>
      <c r="AH587">
        <v>9.8372614196085006</v>
      </c>
      <c r="AI587">
        <v>0.80392542446834603</v>
      </c>
      <c r="AJ587">
        <v>4011.1146405131299</v>
      </c>
      <c r="AK587">
        <v>75</v>
      </c>
      <c r="AL587">
        <v>656364239.09000003</v>
      </c>
      <c r="AM587" s="7">
        <v>4663</v>
      </c>
      <c r="AO587" s="1">
        <f t="shared" si="62"/>
        <v>9.8347767954693206E-3</v>
      </c>
      <c r="AP587" s="5">
        <f t="shared" si="63"/>
        <v>11.183833007250787</v>
      </c>
      <c r="AQ587" s="3">
        <f t="shared" si="64"/>
        <v>-1.2166824068390609E-3</v>
      </c>
      <c r="AR587" s="15">
        <f t="shared" si="65"/>
        <v>-0.1178933519660833</v>
      </c>
      <c r="AU587" s="15">
        <v>1</v>
      </c>
      <c r="AY587" s="15">
        <v>1</v>
      </c>
    </row>
    <row r="588" spans="1:51" x14ac:dyDescent="0.25">
      <c r="A588" t="s">
        <v>37</v>
      </c>
      <c r="B588">
        <v>12.467607482855501</v>
      </c>
      <c r="C588">
        <v>1.0975138040244701E-2</v>
      </c>
      <c r="D588">
        <v>12.4035496782409</v>
      </c>
      <c r="E588">
        <v>-15.0787027213157</v>
      </c>
      <c r="F588" s="1">
        <v>0</v>
      </c>
      <c r="G588" s="1">
        <v>0</v>
      </c>
      <c r="H588">
        <v>3.77511740570145</v>
      </c>
      <c r="I588">
        <v>-104.08461244892101</v>
      </c>
      <c r="J588">
        <v>-102.607006236763</v>
      </c>
      <c r="K588">
        <v>-182.403771507908</v>
      </c>
      <c r="L588">
        <v>-76.0246683230705</v>
      </c>
      <c r="M588">
        <v>76</v>
      </c>
      <c r="N588">
        <v>89.526542559286099</v>
      </c>
      <c r="O588">
        <v>39.3284288143578</v>
      </c>
      <c r="P588">
        <v>139911.79147982001</v>
      </c>
      <c r="Q588">
        <v>206073.06383966701</v>
      </c>
      <c r="R588">
        <v>115.54100755891</v>
      </c>
      <c r="S588">
        <v>719.11002369734501</v>
      </c>
      <c r="T588">
        <v>0.71695379468668696</v>
      </c>
      <c r="U588">
        <v>8.8084571350440302E-4</v>
      </c>
      <c r="V588">
        <v>0.99640798605989001</v>
      </c>
      <c r="W588">
        <v>1.05915048108706E-3</v>
      </c>
      <c r="X588">
        <v>1.65201774551771E-3</v>
      </c>
      <c r="Y588" s="1">
        <v>0</v>
      </c>
      <c r="Z588" s="1">
        <v>0</v>
      </c>
      <c r="AA588">
        <v>8.47532841082482E-4</v>
      </c>
      <c r="AB588">
        <v>1.0094258236488501E-2</v>
      </c>
      <c r="AC588">
        <v>7.38310015387983E-3</v>
      </c>
      <c r="AD588">
        <v>3.1760967303017403E-5</v>
      </c>
      <c r="AE588">
        <v>1.0006581683661999</v>
      </c>
      <c r="AF588" s="3">
        <v>1.60886985063204E-3</v>
      </c>
      <c r="AG588">
        <v>1.60675957767705E-6</v>
      </c>
      <c r="AH588">
        <v>9.8250190690077499</v>
      </c>
      <c r="AI588">
        <v>0.82091504201785603</v>
      </c>
      <c r="AJ588">
        <v>4127.1746396277404</v>
      </c>
      <c r="AK588">
        <v>76</v>
      </c>
      <c r="AL588">
        <v>624006590</v>
      </c>
      <c r="AM588" s="7">
        <v>4460</v>
      </c>
      <c r="AO588" s="1">
        <f t="shared" si="62"/>
        <v>9.8395028455943515E-3</v>
      </c>
      <c r="AP588" s="5">
        <f t="shared" si="63"/>
        <v>11.188919899358375</v>
      </c>
      <c r="AQ588" s="3">
        <f t="shared" si="64"/>
        <v>1.195926836763804E-3</v>
      </c>
      <c r="AR588" s="15">
        <f t="shared" si="65"/>
        <v>0.11428159241451463</v>
      </c>
      <c r="AU588" s="15">
        <v>1</v>
      </c>
      <c r="AY588" s="15">
        <v>1</v>
      </c>
    </row>
    <row r="589" spans="1:51" x14ac:dyDescent="0.25">
      <c r="A589" t="s">
        <v>37</v>
      </c>
      <c r="B589">
        <v>10.0107136709339</v>
      </c>
      <c r="C589">
        <v>1.1085590399613101E-2</v>
      </c>
      <c r="D589">
        <v>12.5208687999181</v>
      </c>
      <c r="E589">
        <v>-16.781285641951602</v>
      </c>
      <c r="F589" s="1">
        <v>0</v>
      </c>
      <c r="G589" s="1">
        <v>0</v>
      </c>
      <c r="H589">
        <v>3.7981361028610499</v>
      </c>
      <c r="I589">
        <v>-102.701305401013</v>
      </c>
      <c r="J589">
        <v>-101.06004826677</v>
      </c>
      <c r="K589">
        <v>-180.90382657439801</v>
      </c>
      <c r="L589">
        <v>-74.263575536995901</v>
      </c>
      <c r="M589">
        <v>77</v>
      </c>
      <c r="N589">
        <v>89.655160235949793</v>
      </c>
      <c r="O589">
        <v>38.905029291038197</v>
      </c>
      <c r="P589">
        <v>138029.249621052</v>
      </c>
      <c r="Q589">
        <v>199369.39242727699</v>
      </c>
      <c r="R589">
        <v>114.17494625438999</v>
      </c>
      <c r="S589">
        <v>718.91447928399396</v>
      </c>
      <c r="T589">
        <v>0.72346103595404998</v>
      </c>
      <c r="U589">
        <v>2.5645665245177502E-4</v>
      </c>
      <c r="V589">
        <v>0.99724207427223799</v>
      </c>
      <c r="W589">
        <v>1.11344316076878E-3</v>
      </c>
      <c r="X589">
        <v>1.38802591454047E-3</v>
      </c>
      <c r="Y589" s="1">
        <v>0</v>
      </c>
      <c r="Z589" s="1">
        <v>0</v>
      </c>
      <c r="AA589">
        <v>8.66256071877051E-4</v>
      </c>
      <c r="AB589">
        <v>1.0183176215733E-2</v>
      </c>
      <c r="AC589">
        <v>7.32764172261831E-3</v>
      </c>
      <c r="AD589">
        <v>3.4140478055802601E-5</v>
      </c>
      <c r="AE589">
        <v>0.99334809494493903</v>
      </c>
      <c r="AF589" s="3">
        <v>1.6239654435175599E-3</v>
      </c>
      <c r="AG589">
        <v>1.9887755784462699E-6</v>
      </c>
      <c r="AH589">
        <v>9.8459251703046196</v>
      </c>
      <c r="AI589">
        <v>0.83681015989852803</v>
      </c>
      <c r="AJ589">
        <v>4183.4373281697499</v>
      </c>
      <c r="AK589">
        <v>77</v>
      </c>
      <c r="AL589">
        <v>590075042.13</v>
      </c>
      <c r="AM589" s="7">
        <v>4275</v>
      </c>
      <c r="AO589" s="1">
        <f t="shared" si="62"/>
        <v>9.8178632380129197E-3</v>
      </c>
      <c r="AP589" s="5">
        <f t="shared" si="63"/>
        <v>11.165625882473474</v>
      </c>
      <c r="AQ589" s="3">
        <f t="shared" si="64"/>
        <v>-1.0664183984396784E-3</v>
      </c>
      <c r="AR589" s="16">
        <f t="shared" si="65"/>
        <v>-0.1034346147449221</v>
      </c>
      <c r="AS589">
        <f>SUMPRODUCT(AL578:AL589,B578:B589)/SUM(AL578:AL589)</f>
        <v>10.740226814171926</v>
      </c>
      <c r="AT589">
        <f>SUMPRODUCT(AP578:AP589,AL578:AL589)/SUM(AL578:AL589)</f>
        <v>11.034441972010255</v>
      </c>
      <c r="AU589" s="15">
        <v>1</v>
      </c>
      <c r="AY589" s="15">
        <v>1</v>
      </c>
    </row>
    <row r="590" spans="1:51" x14ac:dyDescent="0.25">
      <c r="A590" t="s">
        <v>37</v>
      </c>
      <c r="B590">
        <v>8.2413462683410899</v>
      </c>
      <c r="C590">
        <v>1.1167463368494999E-2</v>
      </c>
      <c r="D590">
        <v>12.607738794645099</v>
      </c>
      <c r="E590">
        <v>-18.2334529417897</v>
      </c>
      <c r="F590" s="1">
        <v>0</v>
      </c>
      <c r="G590" s="1">
        <v>0</v>
      </c>
      <c r="H590">
        <v>3.8167170577485598</v>
      </c>
      <c r="I590">
        <v>-102.059937366238</v>
      </c>
      <c r="J590">
        <v>-100.593936857435</v>
      </c>
      <c r="K590">
        <v>-180.346791732746</v>
      </c>
      <c r="L590">
        <v>-73.489286071080301</v>
      </c>
      <c r="M590">
        <v>78</v>
      </c>
      <c r="N590">
        <v>89.667435659716602</v>
      </c>
      <c r="O590">
        <v>38.627383856780803</v>
      </c>
      <c r="P590">
        <v>137146.54556289699</v>
      </c>
      <c r="Q590">
        <v>197791.25717129899</v>
      </c>
      <c r="R590">
        <v>112.90096660710699</v>
      </c>
      <c r="S590">
        <v>720.21209737780305</v>
      </c>
      <c r="T590">
        <v>0.71778041230490897</v>
      </c>
      <c r="U590">
        <v>3.5995790691596599E-4</v>
      </c>
      <c r="V590">
        <v>0.99680933586499199</v>
      </c>
      <c r="W590">
        <v>1.20725330263828E-3</v>
      </c>
      <c r="X590">
        <v>1.62345292545338E-3</v>
      </c>
      <c r="Y590" s="1">
        <v>0</v>
      </c>
      <c r="Z590" s="1">
        <v>0</v>
      </c>
      <c r="AA590">
        <v>8.7351811774339803E-4</v>
      </c>
      <c r="AB590">
        <v>1.02675651356668E-2</v>
      </c>
      <c r="AC590">
        <v>7.3310655340549803E-3</v>
      </c>
      <c r="AD590">
        <v>2.5588339275057599E-5</v>
      </c>
      <c r="AE590">
        <v>0.99488086690038102</v>
      </c>
      <c r="AF590" s="3">
        <v>1.64458124827967E-3</v>
      </c>
      <c r="AG590" s="1">
        <v>7.3937148664890503E-7</v>
      </c>
      <c r="AH590">
        <v>9.8004270829281204</v>
      </c>
      <c r="AI590">
        <v>0.86990861452839396</v>
      </c>
      <c r="AJ590">
        <v>4244.8665321141198</v>
      </c>
      <c r="AK590">
        <v>78</v>
      </c>
      <c r="AL590">
        <v>539671656.78999996</v>
      </c>
      <c r="AM590" s="7">
        <v>3935</v>
      </c>
      <c r="AO590" s="1">
        <f t="shared" si="62"/>
        <v>9.8491649000780491E-3</v>
      </c>
      <c r="AP590" s="5">
        <f t="shared" si="63"/>
        <v>11.199318837046857</v>
      </c>
      <c r="AQ590" s="3">
        <f t="shared" si="64"/>
        <v>-2.7074237990585438E-3</v>
      </c>
      <c r="AR590" s="16">
        <f t="shared" si="65"/>
        <v>-0.26412075696255055</v>
      </c>
      <c r="AT590" s="15">
        <f>AS589/AT589-1</f>
        <v>-2.6663347234470836E-2</v>
      </c>
      <c r="AU590" s="15">
        <v>1</v>
      </c>
      <c r="AY590" s="15">
        <v>1</v>
      </c>
    </row>
    <row r="591" spans="1:51" x14ac:dyDescent="0.25">
      <c r="A591" t="s">
        <v>37</v>
      </c>
      <c r="B591">
        <v>13.425590629897499</v>
      </c>
      <c r="C591">
        <v>1.1107622768841601E-2</v>
      </c>
      <c r="D591">
        <v>12.544253671375801</v>
      </c>
      <c r="E591">
        <v>-18.968957292249399</v>
      </c>
      <c r="F591" s="1">
        <v>0</v>
      </c>
      <c r="G591" s="1">
        <v>0</v>
      </c>
      <c r="H591">
        <v>3.8250049890068598</v>
      </c>
      <c r="I591">
        <v>-103.3853703839</v>
      </c>
      <c r="J591">
        <v>-101.501910573873</v>
      </c>
      <c r="K591">
        <v>-181.28985066454899</v>
      </c>
      <c r="L591">
        <v>-74.616501108900493</v>
      </c>
      <c r="M591">
        <v>79</v>
      </c>
      <c r="N591">
        <v>89.839437802755995</v>
      </c>
      <c r="O591">
        <v>38.413769940727299</v>
      </c>
      <c r="P591">
        <v>136373.719179515</v>
      </c>
      <c r="Q591">
        <v>196524.36327624199</v>
      </c>
      <c r="R591">
        <v>112.288053788079</v>
      </c>
      <c r="S591">
        <v>719.68725055110099</v>
      </c>
      <c r="T591">
        <v>0.71776223756417801</v>
      </c>
      <c r="U591">
        <v>2.3197940933285401E-4</v>
      </c>
      <c r="V591">
        <v>0.99758445683553798</v>
      </c>
      <c r="W591">
        <v>7.1698915312412104E-4</v>
      </c>
      <c r="X591">
        <v>1.46657460200409E-3</v>
      </c>
      <c r="Y591" s="1">
        <v>0</v>
      </c>
      <c r="Z591" s="1">
        <v>0</v>
      </c>
      <c r="AA591">
        <v>8.69896254466726E-4</v>
      </c>
      <c r="AB591">
        <v>1.01981857127263E-2</v>
      </c>
      <c r="AC591">
        <v>7.2589936271398999E-3</v>
      </c>
      <c r="AD591">
        <v>3.6859772139508203E-5</v>
      </c>
      <c r="AE591">
        <v>0.99416573463733504</v>
      </c>
      <c r="AF591" s="3">
        <v>1.6264211617135101E-3</v>
      </c>
      <c r="AG591">
        <v>2.5724183762801802E-6</v>
      </c>
      <c r="AH591">
        <v>9.7993459763384507</v>
      </c>
      <c r="AI591">
        <v>0.86933991847944803</v>
      </c>
      <c r="AJ591">
        <v>4209.7367961405498</v>
      </c>
      <c r="AK591">
        <v>79</v>
      </c>
      <c r="AL591">
        <v>495309348.06</v>
      </c>
      <c r="AM591" s="7">
        <v>3632</v>
      </c>
      <c r="AO591" s="1">
        <f t="shared" si="62"/>
        <v>9.7553110433201366E-3</v>
      </c>
      <c r="AP591" s="5">
        <f t="shared" si="63"/>
        <v>11.098259898449248</v>
      </c>
      <c r="AQ591" s="3">
        <f t="shared" si="64"/>
        <v>2.1866375655253175E-3</v>
      </c>
      <c r="AR591" s="16">
        <f t="shared" si="65"/>
        <v>0.20970230943802703</v>
      </c>
      <c r="AU591" s="15">
        <v>1</v>
      </c>
      <c r="AY591" s="15">
        <v>1</v>
      </c>
    </row>
    <row r="592" spans="1:51" x14ac:dyDescent="0.25">
      <c r="A592" t="s">
        <v>37</v>
      </c>
      <c r="B592">
        <v>11.4389207330111</v>
      </c>
      <c r="C592">
        <v>1.0877486870395E-2</v>
      </c>
      <c r="D592">
        <v>12.2997074858788</v>
      </c>
      <c r="E592">
        <v>-19.9986908267758</v>
      </c>
      <c r="F592" s="1">
        <v>0</v>
      </c>
      <c r="G592" s="1">
        <v>0</v>
      </c>
      <c r="H592">
        <v>3.8284846769755401</v>
      </c>
      <c r="I592">
        <v>-105.19023772765399</v>
      </c>
      <c r="J592">
        <v>-102.697836152684</v>
      </c>
      <c r="K592">
        <v>-182.73230351123101</v>
      </c>
      <c r="L592">
        <v>-76.017717261540497</v>
      </c>
      <c r="M592">
        <v>80</v>
      </c>
      <c r="N592">
        <v>90.210197160541199</v>
      </c>
      <c r="O592">
        <v>38.234451136691902</v>
      </c>
      <c r="P592">
        <v>134806.48792771</v>
      </c>
      <c r="Q592">
        <v>189603.23230785699</v>
      </c>
      <c r="R592">
        <v>112.24079409192601</v>
      </c>
      <c r="S592">
        <v>717.83747177790099</v>
      </c>
      <c r="T592">
        <v>0.71468767785070697</v>
      </c>
      <c r="U592">
        <v>2.5578735646027302E-4</v>
      </c>
      <c r="V592">
        <v>0.996971748727007</v>
      </c>
      <c r="W592">
        <v>7.8469718119993103E-4</v>
      </c>
      <c r="X592">
        <v>1.9877667353319999E-3</v>
      </c>
      <c r="Y592" s="1">
        <v>0</v>
      </c>
      <c r="Z592" s="1">
        <v>0</v>
      </c>
      <c r="AA592">
        <v>8.7520974675594197E-4</v>
      </c>
      <c r="AB592">
        <v>9.9443541629342502E-3</v>
      </c>
      <c r="AC592">
        <v>7.0417989078986401E-3</v>
      </c>
      <c r="AD592">
        <v>5.28306350846448E-5</v>
      </c>
      <c r="AE592">
        <v>0.98383565757631197</v>
      </c>
      <c r="AF592" s="3">
        <v>1.59233776944235E-3</v>
      </c>
      <c r="AG592">
        <v>4.9799055490006701E-6</v>
      </c>
      <c r="AH592">
        <v>9.7906838649446293</v>
      </c>
      <c r="AI592">
        <v>0.87376325865291105</v>
      </c>
      <c r="AJ592">
        <v>4117.3718147729896</v>
      </c>
      <c r="AK592">
        <v>80</v>
      </c>
      <c r="AL592">
        <v>447557539.92000002</v>
      </c>
      <c r="AM592" s="7">
        <v>3320</v>
      </c>
      <c r="AO592" s="1">
        <f t="shared" si="62"/>
        <v>9.5093464240969313E-3</v>
      </c>
      <c r="AP592" s="5">
        <f t="shared" si="63"/>
        <v>10.832912388744287</v>
      </c>
      <c r="AQ592" s="3">
        <f t="shared" si="64"/>
        <v>5.6272959949945668E-4</v>
      </c>
      <c r="AR592" s="16">
        <f t="shared" si="65"/>
        <v>5.5941405461422677E-2</v>
      </c>
      <c r="AU592" s="15">
        <v>1</v>
      </c>
      <c r="AY592" s="15">
        <v>1</v>
      </c>
    </row>
    <row r="593" spans="1:51" x14ac:dyDescent="0.25">
      <c r="A593" t="s">
        <v>37</v>
      </c>
      <c r="B593">
        <v>7.4548290486494002</v>
      </c>
      <c r="C593">
        <v>1.0901188087558101E-2</v>
      </c>
      <c r="D593">
        <v>12.324921710399099</v>
      </c>
      <c r="E593">
        <v>-22.5105715783865</v>
      </c>
      <c r="F593" s="1">
        <v>0</v>
      </c>
      <c r="G593" s="1">
        <v>0</v>
      </c>
      <c r="H593">
        <v>3.8379337203358799</v>
      </c>
      <c r="I593">
        <v>-105.401949097084</v>
      </c>
      <c r="J593">
        <v>-102.952521715309</v>
      </c>
      <c r="K593">
        <v>-182.737223772546</v>
      </c>
      <c r="L593">
        <v>-75.798291632221094</v>
      </c>
      <c r="M593">
        <v>81</v>
      </c>
      <c r="N593">
        <v>90.305882636610903</v>
      </c>
      <c r="O593">
        <v>37.964726683237899</v>
      </c>
      <c r="P593">
        <v>132654.94837858199</v>
      </c>
      <c r="Q593">
        <v>185329.26069662001</v>
      </c>
      <c r="R593">
        <v>112.240584213094</v>
      </c>
      <c r="S593">
        <v>718.04969052186004</v>
      </c>
      <c r="T593">
        <v>0.70996249006147005</v>
      </c>
      <c r="U593">
        <v>3.2466344600106002E-4</v>
      </c>
      <c r="V593">
        <v>0.99836698248276901</v>
      </c>
      <c r="W593" s="1">
        <v>0</v>
      </c>
      <c r="X593">
        <v>1.30835407122898E-3</v>
      </c>
      <c r="Y593" s="1">
        <v>0</v>
      </c>
      <c r="Z593" s="1">
        <v>0</v>
      </c>
      <c r="AA593">
        <v>8.8065040079536095E-4</v>
      </c>
      <c r="AB593">
        <v>9.96951579227719E-3</v>
      </c>
      <c r="AC593">
        <v>6.9899373442660704E-3</v>
      </c>
      <c r="AD593">
        <v>4.7001747747375899E-5</v>
      </c>
      <c r="AE593">
        <v>0.98849109135225599</v>
      </c>
      <c r="AF593" s="3">
        <v>1.60215902021635E-3</v>
      </c>
      <c r="AG593">
        <v>3.8374078830727201E-6</v>
      </c>
      <c r="AH593">
        <v>9.7697495467146709</v>
      </c>
      <c r="AI593">
        <v>0.88451153886892897</v>
      </c>
      <c r="AJ593">
        <v>4171.4014441134004</v>
      </c>
      <c r="AK593">
        <v>81</v>
      </c>
      <c r="AL593">
        <v>351800923.10000002</v>
      </c>
      <c r="AM593" s="7">
        <v>2652</v>
      </c>
      <c r="AO593" s="1">
        <f t="shared" si="62"/>
        <v>9.472746765277781E-3</v>
      </c>
      <c r="AP593" s="5">
        <f t="shared" si="63"/>
        <v>10.793366554023597</v>
      </c>
      <c r="AQ593" s="3">
        <f t="shared" si="64"/>
        <v>-3.0374321643292981E-3</v>
      </c>
      <c r="AR593" s="16">
        <f t="shared" si="65"/>
        <v>-0.30931382610457558</v>
      </c>
      <c r="AU593" s="15">
        <v>1</v>
      </c>
      <c r="AY593" s="15">
        <v>1</v>
      </c>
    </row>
    <row r="594" spans="1:51" x14ac:dyDescent="0.25">
      <c r="A594" t="s">
        <v>37</v>
      </c>
      <c r="B594">
        <v>8.6655068227743808</v>
      </c>
      <c r="C594">
        <v>1.0625784017513001E-2</v>
      </c>
      <c r="D594">
        <v>12.0315263268241</v>
      </c>
      <c r="E594">
        <v>-24.914022988297901</v>
      </c>
      <c r="F594" s="1">
        <v>0</v>
      </c>
      <c r="G594" s="1">
        <v>0</v>
      </c>
      <c r="H594">
        <v>3.8501380404811898</v>
      </c>
      <c r="I594">
        <v>-105.771610131149</v>
      </c>
      <c r="J594">
        <v>-102.51041795725</v>
      </c>
      <c r="K594">
        <v>-182.15274102012799</v>
      </c>
      <c r="L594">
        <v>-75.605442910080001</v>
      </c>
      <c r="M594">
        <v>82</v>
      </c>
      <c r="N594">
        <v>90.446569485385595</v>
      </c>
      <c r="O594">
        <v>37.965914253656599</v>
      </c>
      <c r="P594">
        <v>130336.43971114101</v>
      </c>
      <c r="Q594">
        <v>180110.97810169801</v>
      </c>
      <c r="R594">
        <v>112.234058709477</v>
      </c>
      <c r="S594">
        <v>715.89760655493603</v>
      </c>
      <c r="T594">
        <v>0.70401465886027803</v>
      </c>
      <c r="U594">
        <v>4.0144080967047398E-4</v>
      </c>
      <c r="V594">
        <v>0.99944415010321097</v>
      </c>
      <c r="W594" s="1">
        <v>0</v>
      </c>
      <c r="X594">
        <v>1.5440908711796201E-4</v>
      </c>
      <c r="Y594" s="1">
        <v>0</v>
      </c>
      <c r="Z594" s="1">
        <v>0</v>
      </c>
      <c r="AA594">
        <v>8.79118225211463E-4</v>
      </c>
      <c r="AB594">
        <v>9.6736725215958008E-3</v>
      </c>
      <c r="AC594">
        <v>6.7781263657125199E-3</v>
      </c>
      <c r="AD594">
        <v>6.5667676666380799E-5</v>
      </c>
      <c r="AE594">
        <v>0.977655893512824</v>
      </c>
      <c r="AF594" s="3">
        <v>1.58963355677561E-3</v>
      </c>
      <c r="AG594">
        <v>7.1950585385529601E-6</v>
      </c>
      <c r="AH594">
        <v>9.6757352504184908</v>
      </c>
      <c r="AI594">
        <v>0.92571818796942096</v>
      </c>
      <c r="AJ594">
        <v>4189.5988691129096</v>
      </c>
      <c r="AK594">
        <v>82</v>
      </c>
      <c r="AL594">
        <v>284263775.00999999</v>
      </c>
      <c r="AM594" s="7">
        <v>2181</v>
      </c>
      <c r="AO594" s="1">
        <f>AA594+AC594*AY594+AF594*AU594</f>
        <v>9.2468781476995922E-3</v>
      </c>
      <c r="AP594" s="5">
        <f t="shared" ref="AP594:AP611" si="66">100*(1-(1-AO594)^12)</f>
        <v>10.548960135632646</v>
      </c>
      <c r="AQ594" s="3">
        <f t="shared" ref="AQ594:AQ611" si="67">(1-(1-B594/100)^(1/12))- AO594</f>
        <v>-1.7218614849481874E-3</v>
      </c>
      <c r="AR594" s="16">
        <f t="shared" ref="AR594:AR611" si="68">B594/AP594-1</f>
        <v>-0.17854397861418303</v>
      </c>
      <c r="AU594" s="15">
        <v>1</v>
      </c>
      <c r="AY594" s="15">
        <v>1</v>
      </c>
    </row>
    <row r="595" spans="1:51" x14ac:dyDescent="0.25">
      <c r="A595" t="s">
        <v>37</v>
      </c>
      <c r="B595">
        <v>9.7691479675092694</v>
      </c>
      <c r="C595">
        <v>1.0287435119241699E-2</v>
      </c>
      <c r="D595">
        <v>11.6698421487591</v>
      </c>
      <c r="E595">
        <v>-25.273100006535401</v>
      </c>
      <c r="F595" s="1">
        <v>0</v>
      </c>
      <c r="G595" s="1">
        <v>0</v>
      </c>
      <c r="H595">
        <v>3.8672731428771501</v>
      </c>
      <c r="I595">
        <v>-107.66438753994299</v>
      </c>
      <c r="J595">
        <v>-103.918960741256</v>
      </c>
      <c r="K595">
        <v>-183.873990279048</v>
      </c>
      <c r="L595">
        <v>-77.890391279414004</v>
      </c>
      <c r="M595">
        <v>83</v>
      </c>
      <c r="N595">
        <v>90.405283442239906</v>
      </c>
      <c r="O595">
        <v>37.922255915742198</v>
      </c>
      <c r="P595">
        <v>132022.80946535699</v>
      </c>
      <c r="Q595">
        <v>181822.43863673601</v>
      </c>
      <c r="R595">
        <v>112.164689232481</v>
      </c>
      <c r="S595">
        <v>714.07318150266804</v>
      </c>
      <c r="T595">
        <v>0.69192553632192499</v>
      </c>
      <c r="U595">
        <v>4.7046396873432801E-4</v>
      </c>
      <c r="V595">
        <v>0.99916626567732802</v>
      </c>
      <c r="W595" s="1">
        <v>0</v>
      </c>
      <c r="X595">
        <v>3.63270353937573E-4</v>
      </c>
      <c r="Y595" s="1">
        <v>0</v>
      </c>
      <c r="Z595" s="1">
        <v>0</v>
      </c>
      <c r="AA595">
        <v>8.7789023186708899E-4</v>
      </c>
      <c r="AB595">
        <v>9.3214473933525797E-3</v>
      </c>
      <c r="AC595">
        <v>6.5636817149486203E-3</v>
      </c>
      <c r="AD595">
        <v>7.9839673055121096E-5</v>
      </c>
      <c r="AE595">
        <v>0.97452971975230795</v>
      </c>
      <c r="AF595" s="3">
        <v>1.5538544069265E-3</v>
      </c>
      <c r="AG595">
        <v>8.1399839745702392E-6</v>
      </c>
      <c r="AH595">
        <v>9.5464337619178998</v>
      </c>
      <c r="AI595">
        <v>0.882072708069499</v>
      </c>
      <c r="AJ595">
        <v>4291.4681604527505</v>
      </c>
      <c r="AK595">
        <v>83</v>
      </c>
      <c r="AL595">
        <v>241997809.75</v>
      </c>
      <c r="AM595" s="7">
        <v>1833</v>
      </c>
      <c r="AO595" s="1">
        <f>AA595+AC595*AY595+AF595*AU595</f>
        <v>8.9954263537422099E-3</v>
      </c>
      <c r="AP595" s="5">
        <f t="shared" si="66"/>
        <v>10.276148903711846</v>
      </c>
      <c r="AQ595" s="3">
        <f t="shared" si="67"/>
        <v>-4.6545005508694809E-4</v>
      </c>
      <c r="AR595" s="16">
        <f t="shared" si="68"/>
        <v>-4.9337640097784408E-2</v>
      </c>
      <c r="AU595" s="15">
        <v>1</v>
      </c>
      <c r="AY595" s="15">
        <v>1</v>
      </c>
    </row>
    <row r="596" spans="1:51" x14ac:dyDescent="0.25">
      <c r="A596" t="s">
        <v>37</v>
      </c>
      <c r="B596">
        <v>9.3944132575316903</v>
      </c>
      <c r="C596">
        <v>1.0062711642667E-2</v>
      </c>
      <c r="D596">
        <v>11.428867118266</v>
      </c>
      <c r="E596">
        <v>-25.154017811027298</v>
      </c>
      <c r="F596" s="1">
        <v>0</v>
      </c>
      <c r="G596" s="1">
        <v>0</v>
      </c>
      <c r="H596">
        <v>3.89374532222728</v>
      </c>
      <c r="I596">
        <v>-109.535237775553</v>
      </c>
      <c r="J596">
        <v>-104.807764311011</v>
      </c>
      <c r="K596">
        <v>-185.48376056309399</v>
      </c>
      <c r="L596">
        <v>-79.359261716230606</v>
      </c>
      <c r="M596">
        <v>84</v>
      </c>
      <c r="N596">
        <v>90.179676740100902</v>
      </c>
      <c r="O596">
        <v>37.794870090219298</v>
      </c>
      <c r="P596">
        <v>130319.698373134</v>
      </c>
      <c r="Q596">
        <v>179329.78336773999</v>
      </c>
      <c r="R596">
        <v>111.669397216764</v>
      </c>
      <c r="S596">
        <v>710.49961732151405</v>
      </c>
      <c r="T596">
        <v>0.69946212267736296</v>
      </c>
      <c r="U596">
        <v>6.5044719369168602E-4</v>
      </c>
      <c r="V596">
        <v>0.99815955922580102</v>
      </c>
      <c r="W596" s="1">
        <v>0</v>
      </c>
      <c r="X596">
        <v>1.1899935805067901E-3</v>
      </c>
      <c r="Y596" s="1">
        <v>0</v>
      </c>
      <c r="Z596" s="1">
        <v>0</v>
      </c>
      <c r="AA596">
        <v>8.7680271067350104E-4</v>
      </c>
      <c r="AB596">
        <v>9.0758443269854695E-3</v>
      </c>
      <c r="AC596">
        <v>6.41043444965837E-3</v>
      </c>
      <c r="AD596">
        <v>1.00876321898536E-4</v>
      </c>
      <c r="AE596">
        <v>0.96792439847587197</v>
      </c>
      <c r="AF596" s="3">
        <v>1.52135211609339E-3</v>
      </c>
      <c r="AG596">
        <v>9.1115415866488101E-6</v>
      </c>
      <c r="AH596">
        <v>9.4704414235772099</v>
      </c>
      <c r="AI596">
        <v>0.88671890107928397</v>
      </c>
      <c r="AJ596">
        <v>4353.2377374296902</v>
      </c>
      <c r="AK596">
        <v>84</v>
      </c>
      <c r="AL596">
        <v>174628395.81999999</v>
      </c>
      <c r="AM596" s="7">
        <v>1340</v>
      </c>
      <c r="AO596" s="1">
        <f>AA596+AC596*AY596+AF596*AU596</f>
        <v>8.8085892764252615E-3</v>
      </c>
      <c r="AP596" s="5">
        <f t="shared" si="66"/>
        <v>10.072947388810483</v>
      </c>
      <c r="AQ596" s="3">
        <f t="shared" si="67"/>
        <v>-6.2109827652635612E-4</v>
      </c>
      <c r="AR596" s="16">
        <f t="shared" si="68"/>
        <v>-6.7362024746852267E-2</v>
      </c>
      <c r="AU596" s="15">
        <v>1</v>
      </c>
      <c r="AY596" s="15">
        <v>1</v>
      </c>
    </row>
    <row r="597" spans="1:51" x14ac:dyDescent="0.25">
      <c r="A597" t="s">
        <v>37</v>
      </c>
      <c r="B597">
        <v>14.044572414006799</v>
      </c>
      <c r="C597">
        <v>9.9464452187539906E-3</v>
      </c>
      <c r="D597">
        <v>11.303956132530701</v>
      </c>
      <c r="E597">
        <v>-24.9577977909154</v>
      </c>
      <c r="F597" s="1">
        <v>0</v>
      </c>
      <c r="G597" s="1">
        <v>0</v>
      </c>
      <c r="H597">
        <v>3.9444033523269302</v>
      </c>
      <c r="I597">
        <v>-111.31963057069601</v>
      </c>
      <c r="J597">
        <v>-106.008638605573</v>
      </c>
      <c r="K597">
        <v>-186.98256376274</v>
      </c>
      <c r="L597">
        <v>-80.3077235492201</v>
      </c>
      <c r="M597">
        <v>85</v>
      </c>
      <c r="N597">
        <v>90.003893846096105</v>
      </c>
      <c r="O597">
        <v>37.527060968782997</v>
      </c>
      <c r="P597">
        <v>126647.077113402</v>
      </c>
      <c r="Q597">
        <v>174663.154128227</v>
      </c>
      <c r="R597">
        <v>111.218248380303</v>
      </c>
      <c r="S597">
        <v>706.65157129547595</v>
      </c>
      <c r="T597">
        <v>0.71026965992437796</v>
      </c>
      <c r="U597" s="1">
        <v>0</v>
      </c>
      <c r="V597">
        <v>0.99813170319213096</v>
      </c>
      <c r="W597" s="1">
        <v>0</v>
      </c>
      <c r="X597">
        <v>1.86829680786899E-3</v>
      </c>
      <c r="Y597" s="1">
        <v>0</v>
      </c>
      <c r="Z597" s="1">
        <v>0</v>
      </c>
      <c r="AA597">
        <v>8.9791974463586204E-4</v>
      </c>
      <c r="AB597">
        <v>8.9416567703263106E-3</v>
      </c>
      <c r="AC597">
        <v>6.2840253572835902E-3</v>
      </c>
      <c r="AD597">
        <v>1.02855639363401E-4</v>
      </c>
      <c r="AE597">
        <v>0.96091644677834598</v>
      </c>
      <c r="AF597" s="3">
        <v>1.5017104491396201E-3</v>
      </c>
      <c r="AG597">
        <v>3.74025277604082E-6</v>
      </c>
      <c r="AH597">
        <v>9.38750980175557</v>
      </c>
      <c r="AI597">
        <v>0.891051161227982</v>
      </c>
      <c r="AJ597">
        <v>4455.4356688549196</v>
      </c>
      <c r="AK597">
        <v>85</v>
      </c>
      <c r="AL597">
        <v>110562898.31999999</v>
      </c>
      <c r="AM597" s="7">
        <v>873</v>
      </c>
      <c r="AO597" s="1">
        <f>AA597+AC597*AY597+AF597*AU597</f>
        <v>8.6836555510590718E-3</v>
      </c>
      <c r="AP597" s="5">
        <f t="shared" si="66"/>
        <v>9.9368358765659632</v>
      </c>
      <c r="AQ597" s="3">
        <f t="shared" si="67"/>
        <v>3.8489249508774359E-3</v>
      </c>
      <c r="AR597" s="16">
        <f t="shared" si="68"/>
        <v>0.41338476235962696</v>
      </c>
      <c r="AU597" s="15">
        <v>1</v>
      </c>
      <c r="AY597" s="15">
        <v>1</v>
      </c>
    </row>
    <row r="598" spans="1:51" x14ac:dyDescent="0.25">
      <c r="A598" t="s">
        <v>37</v>
      </c>
      <c r="B598">
        <v>27.149899575566401</v>
      </c>
      <c r="C598">
        <v>1.1224178087071501E-2</v>
      </c>
      <c r="D598">
        <v>12.667868664061</v>
      </c>
      <c r="E598">
        <v>-29.648163243787799</v>
      </c>
      <c r="F598" s="1">
        <v>0</v>
      </c>
      <c r="G598" s="1">
        <v>0</v>
      </c>
      <c r="H598">
        <v>4.0737307716306299</v>
      </c>
      <c r="I598">
        <v>-108.870085059076</v>
      </c>
      <c r="J598">
        <v>-98.773953780678497</v>
      </c>
      <c r="K598">
        <v>-178.587547379982</v>
      </c>
      <c r="L598">
        <v>-74.600580371521602</v>
      </c>
      <c r="M598">
        <v>86</v>
      </c>
      <c r="N598">
        <v>89.588606846539307</v>
      </c>
      <c r="O598">
        <v>34.469528558100301</v>
      </c>
      <c r="P598">
        <v>114205.533178807</v>
      </c>
      <c r="Q598">
        <v>148299.166528817</v>
      </c>
      <c r="R598">
        <v>108.600850480359</v>
      </c>
      <c r="S598">
        <v>687.03646934676499</v>
      </c>
      <c r="T598">
        <v>0.73259628098034502</v>
      </c>
      <c r="U598" s="1">
        <v>0</v>
      </c>
      <c r="V598">
        <v>0.99642243183760104</v>
      </c>
      <c r="W598">
        <v>3.57756816239806E-3</v>
      </c>
      <c r="X598" s="1">
        <v>0</v>
      </c>
      <c r="Y598" s="1">
        <v>0</v>
      </c>
      <c r="Z598" s="1">
        <v>0</v>
      </c>
      <c r="AA598">
        <v>1.0181089337493599E-3</v>
      </c>
      <c r="AB598">
        <v>9.99039460775724E-3</v>
      </c>
      <c r="AC598">
        <v>6.3866132650639597E-3</v>
      </c>
      <c r="AD598">
        <v>2.1430302148494601E-4</v>
      </c>
      <c r="AE598">
        <v>0.95851330918366995</v>
      </c>
      <c r="AF598" s="3">
        <v>1.5486019202740301E-3</v>
      </c>
      <c r="AG598">
        <v>1.46402397406255E-6</v>
      </c>
      <c r="AH598">
        <v>10.165935251166101</v>
      </c>
      <c r="AI598">
        <v>1.00968058626115</v>
      </c>
      <c r="AJ598">
        <v>4561.6839985123897</v>
      </c>
      <c r="AK598">
        <v>86</v>
      </c>
      <c r="AL598">
        <v>17245035.510000002</v>
      </c>
      <c r="AM598" s="7">
        <v>151</v>
      </c>
      <c r="AO598" s="1">
        <f>AA598+AC598*AY598+AF598*AU598</f>
        <v>8.9533241190873497E-3</v>
      </c>
      <c r="AP598" s="5">
        <f t="shared" si="66"/>
        <v>10.23039584614861</v>
      </c>
      <c r="AQ598" s="3">
        <f t="shared" si="67"/>
        <v>1.7098505162126285E-2</v>
      </c>
      <c r="AR598" s="16">
        <f t="shared" si="68"/>
        <v>1.653846437993638</v>
      </c>
      <c r="AS598">
        <f>SUMPRODUCT(AL568:AL598,B568:B598)/SUM(AL568:AL598)</f>
        <v>10.760889336804262</v>
      </c>
      <c r="AT598">
        <f>SUMPRODUCT(AP568:AP598,AL568:AL598)/SUM(AL568:AL598)</f>
        <v>10.829619904116658</v>
      </c>
      <c r="AU598" s="15">
        <v>1</v>
      </c>
      <c r="AY598" s="15">
        <v>1</v>
      </c>
    </row>
    <row r="599" spans="1:51" x14ac:dyDescent="0.25">
      <c r="AO599" s="1"/>
      <c r="AP599" s="5"/>
      <c r="AQ599" s="3"/>
      <c r="AR599" s="16"/>
      <c r="AT599" s="15">
        <f>AS598/AT598-1</f>
        <v>-6.3465355128733414E-3</v>
      </c>
      <c r="AU599" s="15"/>
      <c r="AY599" s="15"/>
    </row>
    <row r="600" spans="1:51" x14ac:dyDescent="0.25">
      <c r="AO600" s="1"/>
      <c r="AP600" s="5"/>
      <c r="AQ600" s="3"/>
      <c r="AR600" s="16"/>
      <c r="AU600" s="15"/>
      <c r="AY600" s="15"/>
    </row>
    <row r="601" spans="1:51" x14ac:dyDescent="0.25">
      <c r="AO601" s="1"/>
      <c r="AP601" s="5"/>
      <c r="AQ601" s="3"/>
      <c r="AR601" s="16"/>
      <c r="AU601" s="15"/>
      <c r="AY601" s="15"/>
    </row>
    <row r="602" spans="1:51" x14ac:dyDescent="0.25">
      <c r="AO602" s="1"/>
      <c r="AP602" s="5"/>
      <c r="AQ602" s="3"/>
      <c r="AR602" s="16"/>
      <c r="AT602" s="15"/>
      <c r="AU602" s="15"/>
      <c r="AY602" s="15"/>
    </row>
    <row r="603" spans="1:51" x14ac:dyDescent="0.25">
      <c r="AO603" s="1"/>
      <c r="AP603" s="5"/>
      <c r="AQ603" s="3"/>
      <c r="AR603" s="16"/>
      <c r="AU603" s="15"/>
      <c r="AY603" s="15"/>
    </row>
    <row r="604" spans="1:51" x14ac:dyDescent="0.25">
      <c r="AO604" s="1"/>
      <c r="AP604" s="5"/>
      <c r="AQ604" s="3"/>
      <c r="AR604" s="16"/>
      <c r="AU604" s="15"/>
      <c r="AY604" s="15"/>
    </row>
    <row r="605" spans="1:51" x14ac:dyDescent="0.25">
      <c r="AO605" s="1"/>
      <c r="AP605" s="5"/>
      <c r="AQ605" s="3"/>
      <c r="AR605" s="16"/>
      <c r="AU605" s="15"/>
      <c r="AY605" s="15"/>
    </row>
    <row r="606" spans="1:51" x14ac:dyDescent="0.25">
      <c r="AO606" s="1"/>
      <c r="AP606" s="5"/>
      <c r="AQ606" s="3"/>
      <c r="AR606" s="16"/>
      <c r="AU606" s="15"/>
      <c r="AY606" s="15"/>
    </row>
    <row r="607" spans="1:51" x14ac:dyDescent="0.25">
      <c r="AO607" s="1"/>
      <c r="AP607" s="5"/>
      <c r="AQ607" s="3"/>
      <c r="AR607" s="16"/>
      <c r="AU607" s="15"/>
      <c r="AY607" s="15"/>
    </row>
    <row r="608" spans="1:51" x14ac:dyDescent="0.25">
      <c r="AO608" s="1"/>
      <c r="AP608" s="5"/>
      <c r="AQ608" s="3"/>
      <c r="AR608" s="16"/>
      <c r="AU608" s="15"/>
      <c r="AY608" s="15"/>
    </row>
    <row r="609" spans="41:51" x14ac:dyDescent="0.25">
      <c r="AO609" s="1"/>
      <c r="AP609" s="5"/>
      <c r="AQ609" s="3"/>
      <c r="AR609" s="15"/>
      <c r="AU609" s="15"/>
      <c r="AY609" s="15"/>
    </row>
    <row r="610" spans="41:51" x14ac:dyDescent="0.25">
      <c r="AO610" s="1"/>
      <c r="AP610" s="5"/>
      <c r="AQ610" s="3"/>
      <c r="AR610" s="15"/>
      <c r="AU610" s="15"/>
      <c r="AY610" s="15"/>
    </row>
    <row r="611" spans="41:51" x14ac:dyDescent="0.25">
      <c r="AO611" s="1"/>
      <c r="AP611" s="5"/>
      <c r="AQ611" s="3"/>
      <c r="AR611" s="15"/>
      <c r="AU611" s="15"/>
      <c r="AY611" s="15"/>
    </row>
  </sheetData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Z117"/>
  <sheetViews>
    <sheetView topLeftCell="J1" zoomScale="80" zoomScaleNormal="80" workbookViewId="0">
      <pane xSplit="7770" ySplit="1680" topLeftCell="AD1" activePane="bottomRight"/>
      <selection activeCell="H14" sqref="E14:H14"/>
      <selection pane="topRight" activeCell="AO2" sqref="AO2:AZ5"/>
      <selection pane="bottomLeft" activeCell="J14" sqref="A14:XFD14"/>
      <selection pane="bottomRight" activeCell="AU26" sqref="AU26:AU38"/>
    </sheetView>
  </sheetViews>
  <sheetFormatPr defaultRowHeight="15" x14ac:dyDescent="0.25"/>
  <cols>
    <col min="46" max="46" width="12" bestFit="1" customWidth="1"/>
    <col min="47" max="47" width="22" bestFit="1" customWidth="1"/>
    <col min="49" max="49" width="22" bestFit="1" customWidth="1"/>
    <col min="51" max="51" width="9.28515625" customWidth="1"/>
  </cols>
  <sheetData>
    <row r="2" spans="1:52" x14ac:dyDescent="0.25">
      <c r="AO2" t="s">
        <v>226</v>
      </c>
      <c r="AP2" t="s">
        <v>67</v>
      </c>
      <c r="AQ2" t="s">
        <v>268</v>
      </c>
      <c r="AR2" t="s">
        <v>361</v>
      </c>
    </row>
    <row r="3" spans="1:52" x14ac:dyDescent="0.25">
      <c r="A3" t="s">
        <v>0</v>
      </c>
      <c r="B3" t="s">
        <v>1</v>
      </c>
      <c r="C3" t="s">
        <v>2</v>
      </c>
      <c r="D3" t="s">
        <v>3</v>
      </c>
      <c r="E3" t="s">
        <v>5</v>
      </c>
      <c r="F3" t="s">
        <v>6</v>
      </c>
      <c r="G3" t="s">
        <v>208</v>
      </c>
      <c r="H3" t="s">
        <v>7</v>
      </c>
      <c r="I3" t="s">
        <v>8</v>
      </c>
      <c r="J3" t="s">
        <v>134</v>
      </c>
      <c r="K3" t="s">
        <v>143</v>
      </c>
      <c r="L3" t="s">
        <v>9</v>
      </c>
      <c r="M3" t="s">
        <v>10</v>
      </c>
      <c r="N3" t="s">
        <v>11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263</v>
      </c>
      <c r="AD3" t="s">
        <v>29</v>
      </c>
      <c r="AE3" t="s">
        <v>326</v>
      </c>
      <c r="AF3" t="s">
        <v>233</v>
      </c>
      <c r="AG3" t="s">
        <v>30</v>
      </c>
      <c r="AH3" t="s">
        <v>31</v>
      </c>
      <c r="AI3" t="s">
        <v>32</v>
      </c>
      <c r="AJ3" t="s">
        <v>33</v>
      </c>
      <c r="AK3" t="s">
        <v>34</v>
      </c>
      <c r="AL3" t="s">
        <v>35</v>
      </c>
      <c r="AM3" t="s">
        <v>36</v>
      </c>
      <c r="AO3" s="15">
        <v>1</v>
      </c>
      <c r="AP3" s="15">
        <v>1</v>
      </c>
    </row>
    <row r="4" spans="1:52" x14ac:dyDescent="0.25">
      <c r="A4" t="s">
        <v>37</v>
      </c>
      <c r="B4">
        <v>1.5533545144073599</v>
      </c>
      <c r="C4">
        <v>1.09103384261743E-3</v>
      </c>
      <c r="D4">
        <v>1.3014127709257199</v>
      </c>
      <c r="E4">
        <v>-85.159118529966193</v>
      </c>
      <c r="F4" s="1">
        <v>0</v>
      </c>
      <c r="G4" s="1">
        <v>0</v>
      </c>
      <c r="H4">
        <v>4.0591730181507097</v>
      </c>
      <c r="I4">
        <v>-78.872696083904003</v>
      </c>
      <c r="J4">
        <v>-118.456302026947</v>
      </c>
      <c r="K4">
        <v>-80.991688166156194</v>
      </c>
      <c r="L4">
        <v>-62.256826206210803</v>
      </c>
      <c r="M4">
        <v>1</v>
      </c>
      <c r="N4">
        <v>85.803223921368598</v>
      </c>
      <c r="O4">
        <v>85.429638495485506</v>
      </c>
      <c r="P4">
        <v>240296.438311793</v>
      </c>
      <c r="Q4">
        <v>292137.944352536</v>
      </c>
      <c r="R4">
        <v>80.698376697112096</v>
      </c>
      <c r="S4">
        <v>664.33783720786198</v>
      </c>
      <c r="T4" s="1">
        <v>0</v>
      </c>
      <c r="U4">
        <v>0.48120773915806903</v>
      </c>
      <c r="V4" s="1">
        <v>0</v>
      </c>
      <c r="W4">
        <v>0.27521804747364698</v>
      </c>
      <c r="X4">
        <v>0.243574213368282</v>
      </c>
      <c r="Y4" s="1">
        <v>0</v>
      </c>
      <c r="Z4">
        <v>1</v>
      </c>
      <c r="AA4">
        <v>2.7929519612897698E-4</v>
      </c>
      <c r="AB4">
        <v>8.1167613400165396E-4</v>
      </c>
      <c r="AC4" s="1">
        <v>4.7380233105271199E-4</v>
      </c>
      <c r="AD4" s="1">
        <v>0</v>
      </c>
      <c r="AE4">
        <v>8.7771236168499005E-3</v>
      </c>
      <c r="AF4">
        <v>0</v>
      </c>
      <c r="AG4" s="1">
        <v>0</v>
      </c>
      <c r="AH4">
        <v>1.1780735128602899</v>
      </c>
      <c r="AI4">
        <v>-9.3936013809525298E-4</v>
      </c>
      <c r="AJ4">
        <v>0.19488789098515</v>
      </c>
      <c r="AK4">
        <v>1</v>
      </c>
      <c r="AL4">
        <v>297486990.63</v>
      </c>
      <c r="AM4">
        <v>1238</v>
      </c>
      <c r="AO4" s="32">
        <f>AA4+AC4*AZ4+AF4*AU4</f>
        <v>7.5309752718168903E-4</v>
      </c>
      <c r="AP4" s="5">
        <f t="shared" ref="AP4:AP67" si="0">100*(1-(1-AO4)^12)</f>
        <v>0.89998318459204585</v>
      </c>
      <c r="AQ4" s="3">
        <f t="shared" ref="AQ4:AQ15" si="1">(1-(1-B4/100)^(1/12))- AO4</f>
        <v>5.5067305478726587E-4</v>
      </c>
      <c r="AR4" s="15">
        <f t="shared" ref="AR4:AR15" si="2">B4/AP4-1</f>
        <v>0.72598170832656317</v>
      </c>
      <c r="AU4" s="15">
        <v>0</v>
      </c>
      <c r="AZ4" s="15">
        <v>1</v>
      </c>
    </row>
    <row r="5" spans="1:52" x14ac:dyDescent="0.25">
      <c r="A5" t="s">
        <v>37</v>
      </c>
      <c r="B5">
        <v>2.42820087160539</v>
      </c>
      <c r="C5">
        <v>1.8514686955279601E-3</v>
      </c>
      <c r="D5">
        <v>2.1992771026793898</v>
      </c>
      <c r="E5">
        <v>-78.928831775914801</v>
      </c>
      <c r="F5" s="1">
        <v>0</v>
      </c>
      <c r="G5" s="1">
        <v>0</v>
      </c>
      <c r="H5">
        <v>4.0579790435199898</v>
      </c>
      <c r="I5">
        <v>-79.648522550120006</v>
      </c>
      <c r="J5">
        <v>-120.147488461873</v>
      </c>
      <c r="K5">
        <v>-82.0387865705937</v>
      </c>
      <c r="L5">
        <v>-63.174295673238198</v>
      </c>
      <c r="M5">
        <v>2</v>
      </c>
      <c r="N5">
        <v>86.243288162190197</v>
      </c>
      <c r="O5">
        <v>85.814600722980103</v>
      </c>
      <c r="P5">
        <v>242341.227046413</v>
      </c>
      <c r="Q5">
        <v>292227.87262602401</v>
      </c>
      <c r="R5">
        <v>80.880883502098101</v>
      </c>
      <c r="S5">
        <v>666.21242443788196</v>
      </c>
      <c r="T5" s="1">
        <v>0</v>
      </c>
      <c r="U5">
        <v>0.42827360419605198</v>
      </c>
      <c r="V5" s="1">
        <v>0</v>
      </c>
      <c r="W5">
        <v>0.29256325462836502</v>
      </c>
      <c r="X5">
        <v>0.279163141175581</v>
      </c>
      <c r="Y5" s="1">
        <v>0</v>
      </c>
      <c r="Z5">
        <v>1</v>
      </c>
      <c r="AA5">
        <v>2.8169083388370403E-4</v>
      </c>
      <c r="AB5">
        <v>1.56971977876593E-3</v>
      </c>
      <c r="AC5">
        <v>2.0754575016397399E-3</v>
      </c>
      <c r="AD5" s="1">
        <v>0</v>
      </c>
      <c r="AE5">
        <v>7.5795646460041404E-3</v>
      </c>
      <c r="AF5">
        <v>0</v>
      </c>
      <c r="AG5" s="1">
        <v>0</v>
      </c>
      <c r="AH5">
        <v>-0.6655148029554</v>
      </c>
      <c r="AI5">
        <v>-2.0647839304140602E-3</v>
      </c>
      <c r="AJ5">
        <v>0.478830195235592</v>
      </c>
      <c r="AK5">
        <v>2</v>
      </c>
      <c r="AL5">
        <v>344609224.86000001</v>
      </c>
      <c r="AM5">
        <v>1422</v>
      </c>
      <c r="AO5" s="32">
        <f t="shared" ref="AO5:AO16" si="3">AA5+AC5*AZ5+AF5*AU5</f>
        <v>2.357148335523444E-3</v>
      </c>
      <c r="AP5" s="5">
        <f t="shared" si="0"/>
        <v>2.7921940282968349</v>
      </c>
      <c r="AQ5" s="3">
        <f t="shared" si="1"/>
        <v>-3.1077188489156242E-4</v>
      </c>
      <c r="AR5" s="15">
        <f t="shared" si="2"/>
        <v>-0.1303609824398454</v>
      </c>
      <c r="AU5" s="15">
        <v>0</v>
      </c>
      <c r="AZ5" s="15">
        <v>1</v>
      </c>
    </row>
    <row r="6" spans="1:52" x14ac:dyDescent="0.25">
      <c r="A6" t="s">
        <v>37</v>
      </c>
      <c r="B6">
        <v>4.6990832601760903</v>
      </c>
      <c r="C6">
        <v>2.6722035160558501E-3</v>
      </c>
      <c r="D6">
        <v>3.1599330625059801</v>
      </c>
      <c r="E6">
        <v>-76.311548162613406</v>
      </c>
      <c r="F6" s="1">
        <v>0</v>
      </c>
      <c r="G6" s="1">
        <v>0</v>
      </c>
      <c r="H6">
        <v>4.0652183019493702</v>
      </c>
      <c r="I6">
        <v>-78.849289360415099</v>
      </c>
      <c r="J6">
        <v>-122.88937705761001</v>
      </c>
      <c r="K6">
        <v>-81.053509106516998</v>
      </c>
      <c r="L6">
        <v>-61.962379142537301</v>
      </c>
      <c r="M6">
        <v>3</v>
      </c>
      <c r="N6">
        <v>86.937563624067394</v>
      </c>
      <c r="O6">
        <v>86.332427083398798</v>
      </c>
      <c r="P6">
        <v>236435.57165710599</v>
      </c>
      <c r="Q6">
        <v>288190.07205231499</v>
      </c>
      <c r="R6">
        <v>81.215285981527302</v>
      </c>
      <c r="S6">
        <v>665.20386737154695</v>
      </c>
      <c r="T6" s="1">
        <v>0</v>
      </c>
      <c r="U6">
        <v>0.42703326280285803</v>
      </c>
      <c r="V6" s="1">
        <v>0</v>
      </c>
      <c r="W6">
        <v>0.30683324855359001</v>
      </c>
      <c r="X6">
        <v>0.26613348864355002</v>
      </c>
      <c r="Y6" s="1">
        <v>0</v>
      </c>
      <c r="Z6">
        <v>1</v>
      </c>
      <c r="AA6">
        <v>2.7980067088871402E-4</v>
      </c>
      <c r="AB6">
        <v>2.3923543418938099E-3</v>
      </c>
      <c r="AC6">
        <v>3.8217327871316398E-3</v>
      </c>
      <c r="AD6" s="1">
        <v>0</v>
      </c>
      <c r="AE6">
        <v>9.0309102016948202E-3</v>
      </c>
      <c r="AF6">
        <v>0</v>
      </c>
      <c r="AG6" s="1">
        <v>0</v>
      </c>
      <c r="AH6">
        <v>-0.35685608359811999</v>
      </c>
      <c r="AI6">
        <v>-1.6888780706262999E-3</v>
      </c>
      <c r="AJ6">
        <v>0.81231865921678903</v>
      </c>
      <c r="AK6">
        <v>3</v>
      </c>
      <c r="AL6">
        <v>370967411.93000001</v>
      </c>
      <c r="AM6">
        <v>1569</v>
      </c>
      <c r="AO6" s="32">
        <f t="shared" si="3"/>
        <v>4.1015334580203535E-3</v>
      </c>
      <c r="AP6" s="5">
        <f t="shared" si="0"/>
        <v>4.8123151903399108</v>
      </c>
      <c r="AQ6" s="3">
        <f t="shared" si="1"/>
        <v>-9.8670037809963848E-5</v>
      </c>
      <c r="AR6" s="15">
        <f t="shared" si="2"/>
        <v>-2.3529616345811855E-2</v>
      </c>
      <c r="AU6" s="15">
        <v>0</v>
      </c>
      <c r="AZ6" s="15">
        <v>1</v>
      </c>
    </row>
    <row r="7" spans="1:52" x14ac:dyDescent="0.25">
      <c r="A7" t="s">
        <v>37</v>
      </c>
      <c r="B7">
        <v>5.5728845094956796</v>
      </c>
      <c r="C7">
        <v>3.5788296060163E-3</v>
      </c>
      <c r="D7">
        <v>4.2110629423450998</v>
      </c>
      <c r="E7">
        <v>-77.446083373814304</v>
      </c>
      <c r="F7" s="1">
        <v>0</v>
      </c>
      <c r="G7" s="1">
        <v>0</v>
      </c>
      <c r="H7">
        <v>4.0255017699767102</v>
      </c>
      <c r="I7">
        <v>-78.814834027529102</v>
      </c>
      <c r="J7">
        <v>-120.920732808342</v>
      </c>
      <c r="K7">
        <v>-80.770510587497</v>
      </c>
      <c r="L7">
        <v>-62.251462112054497</v>
      </c>
      <c r="M7">
        <v>4</v>
      </c>
      <c r="N7">
        <v>86.997382997481694</v>
      </c>
      <c r="O7">
        <v>85.872089816058903</v>
      </c>
      <c r="P7">
        <v>241054.92961872899</v>
      </c>
      <c r="Q7">
        <v>292356.35954837198</v>
      </c>
      <c r="R7">
        <v>81.107699160933606</v>
      </c>
      <c r="S7">
        <v>665.28697656786005</v>
      </c>
      <c r="T7" s="1">
        <v>0</v>
      </c>
      <c r="U7">
        <v>0.41833475405440101</v>
      </c>
      <c r="V7" s="1">
        <v>0</v>
      </c>
      <c r="W7">
        <v>0.31222851802769902</v>
      </c>
      <c r="X7">
        <v>0.26943672791789902</v>
      </c>
      <c r="Y7" s="1">
        <v>0</v>
      </c>
      <c r="Z7">
        <v>1</v>
      </c>
      <c r="AA7">
        <v>2.81652522900531E-4</v>
      </c>
      <c r="AB7">
        <v>3.2971247871339698E-3</v>
      </c>
      <c r="AC7">
        <v>3.9530763607220796E-3</v>
      </c>
      <c r="AD7" s="1">
        <v>0</v>
      </c>
      <c r="AE7">
        <v>1.6688212412285901E-2</v>
      </c>
      <c r="AF7">
        <v>0</v>
      </c>
      <c r="AG7" s="1">
        <v>0</v>
      </c>
      <c r="AH7">
        <v>1.56751937064234</v>
      </c>
      <c r="AI7">
        <v>3.5768618867703899E-3</v>
      </c>
      <c r="AJ7">
        <v>3.63170770860363</v>
      </c>
      <c r="AK7">
        <v>4</v>
      </c>
      <c r="AL7">
        <v>360377119.77999997</v>
      </c>
      <c r="AM7">
        <v>1495</v>
      </c>
      <c r="AO7" s="32">
        <f t="shared" si="3"/>
        <v>4.2347288836226109E-3</v>
      </c>
      <c r="AP7" s="5">
        <f t="shared" si="0"/>
        <v>4.964972223441988</v>
      </c>
      <c r="AQ7" s="3">
        <f t="shared" si="1"/>
        <v>5.3236509298118691E-4</v>
      </c>
      <c r="AR7" s="15">
        <f t="shared" si="2"/>
        <v>0.12244021893686519</v>
      </c>
      <c r="AU7" s="15">
        <v>0</v>
      </c>
      <c r="AZ7" s="15">
        <v>1</v>
      </c>
    </row>
    <row r="8" spans="1:52" x14ac:dyDescent="0.25">
      <c r="A8" t="s">
        <v>37</v>
      </c>
      <c r="B8">
        <v>4.4870760018598199</v>
      </c>
      <c r="C8">
        <v>4.5638836096938201E-3</v>
      </c>
      <c r="D8">
        <v>5.3412587386045303</v>
      </c>
      <c r="E8">
        <v>-76.167412489589196</v>
      </c>
      <c r="F8" s="1">
        <v>0</v>
      </c>
      <c r="G8" s="1">
        <v>0</v>
      </c>
      <c r="H8">
        <v>3.94999040064359</v>
      </c>
      <c r="I8">
        <v>-79.739597618943506</v>
      </c>
      <c r="J8">
        <v>-122.580318313132</v>
      </c>
      <c r="K8">
        <v>-82.073211140614006</v>
      </c>
      <c r="L8">
        <v>-62.955410889170103</v>
      </c>
      <c r="M8">
        <v>5</v>
      </c>
      <c r="N8">
        <v>87.610107336895297</v>
      </c>
      <c r="O8">
        <v>85.653851359803497</v>
      </c>
      <c r="P8">
        <v>237882.88026327299</v>
      </c>
      <c r="Q8">
        <v>290455.45321619202</v>
      </c>
      <c r="R8">
        <v>81.354398636691897</v>
      </c>
      <c r="S8">
        <v>664.280641152577</v>
      </c>
      <c r="T8" s="1">
        <v>0</v>
      </c>
      <c r="U8">
        <v>0.44006720337470701</v>
      </c>
      <c r="V8" s="1">
        <v>0</v>
      </c>
      <c r="W8">
        <v>0.28600242550559501</v>
      </c>
      <c r="X8">
        <v>0.27393037111969698</v>
      </c>
      <c r="Y8" s="1">
        <v>0</v>
      </c>
      <c r="Z8">
        <v>1</v>
      </c>
      <c r="AA8">
        <v>2.8452637623263902E-4</v>
      </c>
      <c r="AB8">
        <v>4.27934423598235E-3</v>
      </c>
      <c r="AC8">
        <v>4.3130582778374499E-3</v>
      </c>
      <c r="AD8" s="1">
        <v>0</v>
      </c>
      <c r="AE8">
        <v>2.03423449497224E-2</v>
      </c>
      <c r="AF8">
        <v>0</v>
      </c>
      <c r="AG8" s="1">
        <v>0</v>
      </c>
      <c r="AH8">
        <v>3.1595615260456</v>
      </c>
      <c r="AI8">
        <v>1.17771557373727E-2</v>
      </c>
      <c r="AJ8">
        <v>5.0379963350527897</v>
      </c>
      <c r="AK8">
        <v>5</v>
      </c>
      <c r="AL8">
        <v>542135084.12</v>
      </c>
      <c r="AM8">
        <v>2279</v>
      </c>
      <c r="AO8" s="32">
        <f t="shared" si="3"/>
        <v>4.5975846540700889E-3</v>
      </c>
      <c r="AP8" s="5">
        <f t="shared" si="0"/>
        <v>5.3797082717122695</v>
      </c>
      <c r="AQ8" s="3">
        <f t="shared" si="1"/>
        <v>-7.791752375531898E-4</v>
      </c>
      <c r="AR8" s="15">
        <f t="shared" si="2"/>
        <v>-0.16592577603995984</v>
      </c>
      <c r="AU8" s="15">
        <v>0</v>
      </c>
      <c r="AZ8" s="15">
        <v>1</v>
      </c>
    </row>
    <row r="9" spans="1:52" x14ac:dyDescent="0.25">
      <c r="A9" t="s">
        <v>37</v>
      </c>
      <c r="B9">
        <v>6.9596689714919204</v>
      </c>
      <c r="C9">
        <v>5.5483061122672296E-3</v>
      </c>
      <c r="D9">
        <v>6.4585059584250599</v>
      </c>
      <c r="E9">
        <v>-63.193758820987199</v>
      </c>
      <c r="F9" s="1">
        <v>0</v>
      </c>
      <c r="G9" s="1">
        <v>0</v>
      </c>
      <c r="H9">
        <v>3.88165339934111</v>
      </c>
      <c r="I9">
        <v>-80.741078130806997</v>
      </c>
      <c r="J9">
        <v>-123.568984418241</v>
      </c>
      <c r="K9">
        <v>-82.975554620191403</v>
      </c>
      <c r="L9">
        <v>-63.703251044201203</v>
      </c>
      <c r="M9">
        <v>6</v>
      </c>
      <c r="N9">
        <v>88.499358617564596</v>
      </c>
      <c r="O9">
        <v>85.995763109658895</v>
      </c>
      <c r="P9">
        <v>234331.117069695</v>
      </c>
      <c r="Q9">
        <v>284017.61564994103</v>
      </c>
      <c r="R9">
        <v>81.592857787440195</v>
      </c>
      <c r="S9">
        <v>664.14838313796895</v>
      </c>
      <c r="T9">
        <v>1.3712372888023501E-4</v>
      </c>
      <c r="U9">
        <v>0.49733658231924599</v>
      </c>
      <c r="V9" s="1">
        <v>0</v>
      </c>
      <c r="W9">
        <v>0.228653182676546</v>
      </c>
      <c r="X9">
        <v>0.27401023500420701</v>
      </c>
      <c r="Y9" s="1">
        <v>0</v>
      </c>
      <c r="Z9">
        <v>1</v>
      </c>
      <c r="AA9">
        <v>2.8434567498807301E-4</v>
      </c>
      <c r="AB9">
        <v>5.2645944129526704E-3</v>
      </c>
      <c r="AC9">
        <v>5.1243839554597397E-3</v>
      </c>
      <c r="AD9" s="1">
        <v>0</v>
      </c>
      <c r="AE9">
        <v>2.2396424154351599E-2</v>
      </c>
      <c r="AF9">
        <v>0</v>
      </c>
      <c r="AG9" s="1">
        <v>0</v>
      </c>
      <c r="AH9">
        <v>4.5936355641126001</v>
      </c>
      <c r="AI9">
        <v>2.20151138928005E-2</v>
      </c>
      <c r="AJ9">
        <v>6.7453279564733801</v>
      </c>
      <c r="AK9">
        <v>6</v>
      </c>
      <c r="AL9">
        <v>1217115822.0599999</v>
      </c>
      <c r="AM9">
        <v>5194</v>
      </c>
      <c r="AO9" s="32">
        <f>AA9+AC9*AZ9+AF9*AU9</f>
        <v>5.408729630447813E-3</v>
      </c>
      <c r="AP9" s="5">
        <f t="shared" si="0"/>
        <v>6.3008358427344753</v>
      </c>
      <c r="AQ9" s="3">
        <f t="shared" si="1"/>
        <v>5.8466455172311721E-4</v>
      </c>
      <c r="AR9" s="15">
        <f t="shared" si="2"/>
        <v>0.10456281439503767</v>
      </c>
      <c r="AU9" s="15">
        <v>0</v>
      </c>
      <c r="AZ9" s="15">
        <v>1</v>
      </c>
    </row>
    <row r="10" spans="1:52" x14ac:dyDescent="0.25">
      <c r="A10" t="s">
        <v>37</v>
      </c>
      <c r="B10">
        <v>9.4596738664739792</v>
      </c>
      <c r="C10">
        <v>7.5713025797268501E-3</v>
      </c>
      <c r="D10">
        <v>8.7166083615603007</v>
      </c>
      <c r="E10">
        <v>-43.175816417694101</v>
      </c>
      <c r="F10" s="1">
        <v>0</v>
      </c>
      <c r="G10" s="1">
        <v>0</v>
      </c>
      <c r="H10">
        <v>3.5379813444546699</v>
      </c>
      <c r="I10">
        <v>-81.559331452410703</v>
      </c>
      <c r="J10">
        <v>-130.90392628691001</v>
      </c>
      <c r="K10">
        <v>-83.696963145766503</v>
      </c>
      <c r="L10">
        <v>-64.509128008972993</v>
      </c>
      <c r="M10">
        <v>7</v>
      </c>
      <c r="N10">
        <v>90.107267958060007</v>
      </c>
      <c r="O10">
        <v>85.424273342061596</v>
      </c>
      <c r="P10">
        <v>234127.43174732599</v>
      </c>
      <c r="Q10">
        <v>280295.24161257403</v>
      </c>
      <c r="R10">
        <v>81.903368684013003</v>
      </c>
      <c r="S10">
        <v>670.55198367213802</v>
      </c>
      <c r="T10">
        <v>2.1068267218580299E-4</v>
      </c>
      <c r="U10">
        <v>0.53834508169784601</v>
      </c>
      <c r="V10" s="1">
        <v>0</v>
      </c>
      <c r="W10">
        <v>0.24643847346227599</v>
      </c>
      <c r="X10">
        <v>0.21521644483987701</v>
      </c>
      <c r="Y10" s="1">
        <v>0</v>
      </c>
      <c r="Z10">
        <v>1</v>
      </c>
      <c r="AA10">
        <v>2.8707903141781402E-4</v>
      </c>
      <c r="AB10">
        <v>7.2802090547712103E-3</v>
      </c>
      <c r="AC10">
        <v>6.6550341982738797E-3</v>
      </c>
      <c r="AD10">
        <v>3.1766165486527101E-6</v>
      </c>
      <c r="AE10">
        <v>4.1559263344705E-2</v>
      </c>
      <c r="AF10">
        <v>1.6868319996129601E-3</v>
      </c>
      <c r="AG10" s="1">
        <v>7.35130276561467E-7</v>
      </c>
      <c r="AH10">
        <v>7.9185825656016</v>
      </c>
      <c r="AI10">
        <v>4.5067431857987603E-2</v>
      </c>
      <c r="AJ10">
        <v>18.1611213602426</v>
      </c>
      <c r="AK10">
        <v>7</v>
      </c>
      <c r="AL10">
        <v>13202211748.799999</v>
      </c>
      <c r="AM10">
        <v>56389</v>
      </c>
      <c r="AO10" s="32">
        <f t="shared" si="3"/>
        <v>8.6289452293046541E-3</v>
      </c>
      <c r="AP10" s="5">
        <f t="shared" si="0"/>
        <v>9.8771712014720343</v>
      </c>
      <c r="AQ10" s="3">
        <f t="shared" si="1"/>
        <v>-3.8190338916041164E-4</v>
      </c>
      <c r="AR10" s="15">
        <f t="shared" si="2"/>
        <v>-4.226891753540063E-2</v>
      </c>
      <c r="AU10" s="15">
        <v>1</v>
      </c>
      <c r="AV10">
        <f>AK10</f>
        <v>7</v>
      </c>
      <c r="AX10">
        <f t="shared" ref="AX10:AX17" si="4">AU10*AF10</f>
        <v>1.6868319996129601E-3</v>
      </c>
      <c r="AZ10" s="15">
        <v>1</v>
      </c>
    </row>
    <row r="11" spans="1:52" x14ac:dyDescent="0.25">
      <c r="A11" t="s">
        <v>37</v>
      </c>
      <c r="B11">
        <v>10.284906760767599</v>
      </c>
      <c r="C11">
        <v>7.9125735216846703E-3</v>
      </c>
      <c r="D11">
        <v>9.0925771480048407</v>
      </c>
      <c r="E11">
        <v>-43.914214976271303</v>
      </c>
      <c r="F11" s="1">
        <v>0</v>
      </c>
      <c r="G11" s="1">
        <v>0</v>
      </c>
      <c r="H11">
        <v>3.5796976020168798</v>
      </c>
      <c r="I11">
        <v>-83.175281962354504</v>
      </c>
      <c r="J11">
        <v>-127.580545935535</v>
      </c>
      <c r="K11">
        <v>-85.888909010730302</v>
      </c>
      <c r="L11">
        <v>-66.008680487135905</v>
      </c>
      <c r="M11">
        <v>8</v>
      </c>
      <c r="N11">
        <v>89.871363642226299</v>
      </c>
      <c r="O11">
        <v>84.824697530520197</v>
      </c>
      <c r="P11">
        <v>232540.74119835801</v>
      </c>
      <c r="Q11">
        <v>280094.46579928201</v>
      </c>
      <c r="R11">
        <v>81.807898040180604</v>
      </c>
      <c r="S11">
        <v>669.09573406996606</v>
      </c>
      <c r="T11">
        <v>3.9449685394396397E-4</v>
      </c>
      <c r="U11">
        <v>0.50754623684418398</v>
      </c>
      <c r="V11" s="1">
        <v>0</v>
      </c>
      <c r="W11">
        <v>0.228347775453662</v>
      </c>
      <c r="X11">
        <v>0.26410598770215299</v>
      </c>
      <c r="Y11" s="1">
        <v>0</v>
      </c>
      <c r="Z11">
        <v>1</v>
      </c>
      <c r="AA11">
        <v>2.8804495558829398E-4</v>
      </c>
      <c r="AB11">
        <v>7.6068485298650696E-3</v>
      </c>
      <c r="AC11">
        <v>6.4872345634283098E-3</v>
      </c>
      <c r="AD11">
        <v>1.35924579877912E-5</v>
      </c>
      <c r="AE11">
        <v>4.9870581135844402E-2</v>
      </c>
      <c r="AF11">
        <v>2.0174063052424201E-3</v>
      </c>
      <c r="AG11">
        <v>2.7848686148678599E-6</v>
      </c>
      <c r="AH11">
        <v>7.3560037774713196</v>
      </c>
      <c r="AI11">
        <v>4.8159565068128699E-2</v>
      </c>
      <c r="AJ11">
        <v>21.022690213616499</v>
      </c>
      <c r="AK11">
        <v>8</v>
      </c>
      <c r="AL11">
        <v>14848656488.48</v>
      </c>
      <c r="AM11">
        <v>63854</v>
      </c>
      <c r="AO11" s="32">
        <f t="shared" si="3"/>
        <v>8.7926858242590236E-3</v>
      </c>
      <c r="AP11" s="5">
        <f t="shared" si="0"/>
        <v>10.055631539099485</v>
      </c>
      <c r="AQ11" s="3">
        <f t="shared" si="1"/>
        <v>2.1080180545723221E-4</v>
      </c>
      <c r="AR11" s="15">
        <f t="shared" si="2"/>
        <v>2.2800678483158476E-2</v>
      </c>
      <c r="AU11" s="15">
        <v>1</v>
      </c>
      <c r="AX11">
        <f t="shared" si="4"/>
        <v>2.0174063052424201E-3</v>
      </c>
      <c r="AZ11" s="15">
        <v>1</v>
      </c>
    </row>
    <row r="12" spans="1:52" x14ac:dyDescent="0.25">
      <c r="A12" t="s">
        <v>37</v>
      </c>
      <c r="B12">
        <v>10.754294539750299</v>
      </c>
      <c r="C12">
        <v>8.0139388210659097E-3</v>
      </c>
      <c r="D12">
        <v>9.2039747685259403</v>
      </c>
      <c r="E12">
        <v>-43.056566220392597</v>
      </c>
      <c r="F12" s="1">
        <v>0</v>
      </c>
      <c r="G12" s="1">
        <v>0</v>
      </c>
      <c r="H12">
        <v>3.6228560893152002</v>
      </c>
      <c r="I12">
        <v>-85.411152075822201</v>
      </c>
      <c r="J12">
        <v>-125.96139713457301</v>
      </c>
      <c r="K12">
        <v>-88.858766102279304</v>
      </c>
      <c r="L12">
        <v>-68.0316120383917</v>
      </c>
      <c r="M12">
        <v>9</v>
      </c>
      <c r="N12">
        <v>89.721607584889995</v>
      </c>
      <c r="O12">
        <v>84.335728503721896</v>
      </c>
      <c r="P12">
        <v>229689.19334729601</v>
      </c>
      <c r="Q12">
        <v>277313.38194646401</v>
      </c>
      <c r="R12">
        <v>81.733134180279293</v>
      </c>
      <c r="S12">
        <v>667.57433895197801</v>
      </c>
      <c r="T12">
        <v>2.2994435656210999E-4</v>
      </c>
      <c r="U12">
        <v>0.51118441572629403</v>
      </c>
      <c r="V12" s="1">
        <v>0</v>
      </c>
      <c r="W12">
        <v>0.21918703349556901</v>
      </c>
      <c r="X12">
        <v>0.26962855077813602</v>
      </c>
      <c r="Y12" s="1">
        <v>0</v>
      </c>
      <c r="Z12">
        <v>1</v>
      </c>
      <c r="AA12">
        <v>2.8952451408631702E-4</v>
      </c>
      <c r="AB12">
        <v>7.6847321518615404E-3</v>
      </c>
      <c r="AC12">
        <v>6.7855824458282398E-3</v>
      </c>
      <c r="AD12">
        <v>3.103067118504E-5</v>
      </c>
      <c r="AE12">
        <v>5.7417989966440902E-2</v>
      </c>
      <c r="AF12">
        <v>2.31149737150155E-3</v>
      </c>
      <c r="AG12">
        <v>5.1416100992665201E-6</v>
      </c>
      <c r="AH12">
        <v>6.8763918183061801</v>
      </c>
      <c r="AI12">
        <v>5.0925239458929003E-2</v>
      </c>
      <c r="AJ12">
        <v>23.6279605971494</v>
      </c>
      <c r="AK12">
        <v>9</v>
      </c>
      <c r="AL12">
        <v>14749721239.99</v>
      </c>
      <c r="AM12">
        <v>64216</v>
      </c>
      <c r="AO12" s="32">
        <f t="shared" si="3"/>
        <v>9.3866043314161061E-3</v>
      </c>
      <c r="AP12" s="5">
        <f t="shared" si="0"/>
        <v>10.700226422956572</v>
      </c>
      <c r="AQ12" s="3">
        <f t="shared" si="1"/>
        <v>4.9995899361308244E-5</v>
      </c>
      <c r="AR12" s="15">
        <f t="shared" si="2"/>
        <v>5.0529881010488165E-3</v>
      </c>
      <c r="AU12" s="15">
        <v>1</v>
      </c>
      <c r="AX12">
        <f t="shared" si="4"/>
        <v>2.31149737150155E-3</v>
      </c>
      <c r="AZ12" s="15">
        <v>1</v>
      </c>
    </row>
    <row r="13" spans="1:52" x14ac:dyDescent="0.25">
      <c r="A13" t="s">
        <v>37</v>
      </c>
      <c r="B13">
        <v>11.3761390971785</v>
      </c>
      <c r="C13">
        <v>8.0838216296605595E-3</v>
      </c>
      <c r="D13">
        <v>9.2807011292192794</v>
      </c>
      <c r="E13">
        <v>-41.977260283756102</v>
      </c>
      <c r="F13" s="1">
        <v>0</v>
      </c>
      <c r="G13" s="1">
        <v>0</v>
      </c>
      <c r="H13">
        <v>3.6523441741913198</v>
      </c>
      <c r="I13">
        <v>-87.360963791420701</v>
      </c>
      <c r="J13">
        <v>-124.097194058989</v>
      </c>
      <c r="K13">
        <v>-91.556785425153294</v>
      </c>
      <c r="L13">
        <v>-69.800800743355893</v>
      </c>
      <c r="M13">
        <v>10</v>
      </c>
      <c r="N13">
        <v>89.585226085805701</v>
      </c>
      <c r="O13">
        <v>83.769431821504796</v>
      </c>
      <c r="P13">
        <v>227315.99369285701</v>
      </c>
      <c r="Q13">
        <v>275011.72195511498</v>
      </c>
      <c r="R13">
        <v>81.670650339743005</v>
      </c>
      <c r="S13">
        <v>666.25248370532097</v>
      </c>
      <c r="T13">
        <v>2.6644245942557103E-4</v>
      </c>
      <c r="U13">
        <v>0.50854573280737503</v>
      </c>
      <c r="V13" s="1">
        <v>0</v>
      </c>
      <c r="W13">
        <v>0.21817519231781601</v>
      </c>
      <c r="X13">
        <v>0.27327907487480801</v>
      </c>
      <c r="Y13" s="1">
        <v>0</v>
      </c>
      <c r="Z13">
        <v>1</v>
      </c>
      <c r="AA13">
        <v>2.9112350935144401E-4</v>
      </c>
      <c r="AB13">
        <v>7.7046394319983096E-3</v>
      </c>
      <c r="AC13">
        <v>6.6222513585507698E-3</v>
      </c>
      <c r="AD13">
        <v>7.1314864548923705E-5</v>
      </c>
      <c r="AE13">
        <v>6.8355166876714099E-2</v>
      </c>
      <c r="AF13">
        <v>2.7407289294566202E-3</v>
      </c>
      <c r="AG13">
        <v>9.0371294820643002E-6</v>
      </c>
      <c r="AH13">
        <v>6.6367058760948803</v>
      </c>
      <c r="AI13">
        <v>5.48645624447303E-2</v>
      </c>
      <c r="AJ13">
        <v>26.752598840707499</v>
      </c>
      <c r="AK13">
        <v>10</v>
      </c>
      <c r="AL13">
        <v>13808764668.860001</v>
      </c>
      <c r="AM13">
        <v>60747</v>
      </c>
      <c r="AO13" s="32">
        <f>AA13+AC13*AZ13+AF13*AU13</f>
        <v>9.6541037973588342E-3</v>
      </c>
      <c r="AP13" s="5">
        <f t="shared" si="0"/>
        <v>10.989164926580974</v>
      </c>
      <c r="AQ13" s="3">
        <f t="shared" si="1"/>
        <v>3.5951058712983298E-4</v>
      </c>
      <c r="AR13" s="15">
        <f t="shared" si="2"/>
        <v>3.5214156233245753E-2</v>
      </c>
      <c r="AU13" s="15">
        <v>1</v>
      </c>
      <c r="AX13">
        <f t="shared" si="4"/>
        <v>2.7407289294566202E-3</v>
      </c>
      <c r="AZ13" s="15">
        <v>1</v>
      </c>
    </row>
    <row r="14" spans="1:52" x14ac:dyDescent="0.25">
      <c r="A14" t="s">
        <v>37</v>
      </c>
      <c r="B14">
        <v>11.409572475851601</v>
      </c>
      <c r="C14">
        <v>8.1409655667186703E-3</v>
      </c>
      <c r="D14">
        <v>9.3433969385854301</v>
      </c>
      <c r="E14">
        <v>-41.881911082793401</v>
      </c>
      <c r="F14" s="1">
        <v>0</v>
      </c>
      <c r="G14" s="1">
        <v>0</v>
      </c>
      <c r="H14">
        <v>3.66575152926089</v>
      </c>
      <c r="I14">
        <v>-88.533913733863798</v>
      </c>
      <c r="J14">
        <v>-121.38692521975</v>
      </c>
      <c r="K14">
        <v>-93.386561269085306</v>
      </c>
      <c r="L14">
        <v>-70.874166922344401</v>
      </c>
      <c r="M14">
        <v>11</v>
      </c>
      <c r="N14">
        <v>89.445059633487404</v>
      </c>
      <c r="O14">
        <v>83.167228872409297</v>
      </c>
      <c r="P14">
        <v>226034.45441057801</v>
      </c>
      <c r="Q14">
        <v>273673.22248533799</v>
      </c>
      <c r="R14">
        <v>81.617291624802107</v>
      </c>
      <c r="S14">
        <v>665.906866781129</v>
      </c>
      <c r="T14">
        <v>1.6544071233164201E-4</v>
      </c>
      <c r="U14">
        <v>0.50793471728126105</v>
      </c>
      <c r="V14" s="1">
        <v>0</v>
      </c>
      <c r="W14">
        <v>0.21574142501673799</v>
      </c>
      <c r="X14">
        <v>0.27632385770200002</v>
      </c>
      <c r="Y14" s="1">
        <v>0</v>
      </c>
      <c r="Z14">
        <v>1</v>
      </c>
      <c r="AA14">
        <v>2.9247498828351203E-4</v>
      </c>
      <c r="AB14">
        <v>7.6896753636588001E-3</v>
      </c>
      <c r="AC14">
        <v>6.4667266707910797E-3</v>
      </c>
      <c r="AD14">
        <v>1.3257977535010201E-4</v>
      </c>
      <c r="AE14">
        <v>8.2332399399619505E-2</v>
      </c>
      <c r="AF14">
        <v>3.2881285562551001E-3</v>
      </c>
      <c r="AG14">
        <v>1.15587880818518E-5</v>
      </c>
      <c r="AH14">
        <v>6.4893207710305703</v>
      </c>
      <c r="AI14">
        <v>5.9255686488829E-2</v>
      </c>
      <c r="AJ14">
        <v>30.226076569835602</v>
      </c>
      <c r="AK14">
        <v>11</v>
      </c>
      <c r="AL14">
        <v>12725965817.77</v>
      </c>
      <c r="AM14">
        <v>56301</v>
      </c>
      <c r="AO14" s="32">
        <f t="shared" si="3"/>
        <v>9.9103248588190626E-3</v>
      </c>
      <c r="AP14" s="5">
        <f t="shared" si="0"/>
        <v>11.265117312799378</v>
      </c>
      <c r="AQ14" s="3">
        <f t="shared" si="1"/>
        <v>1.3441763055364181E-4</v>
      </c>
      <c r="AR14" s="15">
        <f t="shared" si="2"/>
        <v>1.282322758308907E-2</v>
      </c>
      <c r="AU14" s="15">
        <f>AU13-50%/12</f>
        <v>0.95833333333333337</v>
      </c>
      <c r="AX14">
        <f t="shared" si="4"/>
        <v>3.151123199744471E-3</v>
      </c>
      <c r="AZ14" s="15">
        <v>1</v>
      </c>
    </row>
    <row r="15" spans="1:52" x14ac:dyDescent="0.25">
      <c r="A15" t="s">
        <v>37</v>
      </c>
      <c r="B15">
        <v>11.594859139359</v>
      </c>
      <c r="C15">
        <v>8.0651326681204696E-3</v>
      </c>
      <c r="D15">
        <v>9.2601878008165794</v>
      </c>
      <c r="E15">
        <v>-42.081556774585003</v>
      </c>
      <c r="F15" s="1">
        <v>0</v>
      </c>
      <c r="G15" s="1">
        <v>0</v>
      </c>
      <c r="H15">
        <v>3.66839685211318</v>
      </c>
      <c r="I15">
        <v>-89.284277489953496</v>
      </c>
      <c r="J15">
        <v>-118.578592216454</v>
      </c>
      <c r="K15">
        <v>-94.763793067425993</v>
      </c>
      <c r="L15">
        <v>-71.5066556691133</v>
      </c>
      <c r="M15">
        <v>12</v>
      </c>
      <c r="N15">
        <v>89.346124548071401</v>
      </c>
      <c r="O15">
        <v>82.522829161084104</v>
      </c>
      <c r="P15">
        <v>224531.78191461501</v>
      </c>
      <c r="Q15">
        <v>272489.87361280498</v>
      </c>
      <c r="R15">
        <v>81.576314337727695</v>
      </c>
      <c r="S15">
        <v>665.65172034721195</v>
      </c>
      <c r="T15">
        <v>1.55248460437526E-4</v>
      </c>
      <c r="U15">
        <v>0.51457364126369998</v>
      </c>
      <c r="V15" s="1">
        <v>0</v>
      </c>
      <c r="W15">
        <v>0.210542561614079</v>
      </c>
      <c r="X15">
        <v>0.27488379712222</v>
      </c>
      <c r="Y15" s="1">
        <v>0</v>
      </c>
      <c r="Z15">
        <v>1</v>
      </c>
      <c r="AA15">
        <v>2.9456290998217599E-4</v>
      </c>
      <c r="AB15">
        <v>7.5479833448338996E-3</v>
      </c>
      <c r="AC15">
        <v>6.39526607463813E-3</v>
      </c>
      <c r="AD15">
        <v>1.80248763386923E-4</v>
      </c>
      <c r="AE15">
        <v>9.7052397133767204E-2</v>
      </c>
      <c r="AF15">
        <v>3.86001830389863E-3</v>
      </c>
      <c r="AG15">
        <v>1.3499186364960699E-5</v>
      </c>
      <c r="AH15">
        <v>6.4539324803526199</v>
      </c>
      <c r="AI15">
        <v>6.4539324803526102E-2</v>
      </c>
      <c r="AJ15">
        <v>33.2332079579663</v>
      </c>
      <c r="AK15">
        <v>12</v>
      </c>
      <c r="AL15">
        <v>11675652659.559999</v>
      </c>
      <c r="AM15">
        <v>52000</v>
      </c>
      <c r="AO15" s="32">
        <f t="shared" si="3"/>
        <v>1.0228179096527384E-2</v>
      </c>
      <c r="AP15" s="5">
        <f t="shared" si="0"/>
        <v>11.606359259671251</v>
      </c>
      <c r="AQ15" s="3">
        <f t="shared" si="1"/>
        <v>-1.0730236783312169E-5</v>
      </c>
      <c r="AR15" s="15">
        <f t="shared" si="2"/>
        <v>-9.9084648811542664E-4</v>
      </c>
      <c r="AU15" s="15">
        <f t="shared" ref="AU15:AU24" si="5">AU14-50%/12</f>
        <v>0.91666666666666674</v>
      </c>
      <c r="AX15">
        <f t="shared" si="4"/>
        <v>3.5383501119070778E-3</v>
      </c>
      <c r="AZ15" s="15">
        <v>1</v>
      </c>
    </row>
    <row r="16" spans="1:52" x14ac:dyDescent="0.25">
      <c r="A16" t="s">
        <v>37</v>
      </c>
      <c r="B16">
        <v>12.640004889344</v>
      </c>
      <c r="C16">
        <v>7.9501953778271205E-3</v>
      </c>
      <c r="D16">
        <v>9.1339371247613599</v>
      </c>
      <c r="E16">
        <v>-42.479587516525598</v>
      </c>
      <c r="F16" s="1">
        <v>0</v>
      </c>
      <c r="G16" s="1">
        <v>0</v>
      </c>
      <c r="H16">
        <v>3.6518090113117898</v>
      </c>
      <c r="I16">
        <v>-89.138393568119497</v>
      </c>
      <c r="J16">
        <v>-115.35244274629601</v>
      </c>
      <c r="K16">
        <v>-94.923172100177496</v>
      </c>
      <c r="L16">
        <v>-71.221530280403101</v>
      </c>
      <c r="M16">
        <v>13</v>
      </c>
      <c r="N16">
        <v>89.415886340982098</v>
      </c>
      <c r="O16">
        <v>81.988513503056595</v>
      </c>
      <c r="P16">
        <v>222778.86964739399</v>
      </c>
      <c r="Q16">
        <v>271039.51594383898</v>
      </c>
      <c r="R16">
        <v>81.583450080657599</v>
      </c>
      <c r="S16">
        <v>665.56704724016299</v>
      </c>
      <c r="T16">
        <v>1.8347642655598299E-4</v>
      </c>
      <c r="U16">
        <v>0.53457390432428797</v>
      </c>
      <c r="V16" s="1">
        <v>0</v>
      </c>
      <c r="W16">
        <v>0.20558637659453499</v>
      </c>
      <c r="X16">
        <v>0.25983971908117498</v>
      </c>
      <c r="Y16" s="1">
        <v>0</v>
      </c>
      <c r="Z16">
        <v>1</v>
      </c>
      <c r="AA16">
        <v>2.9611610127862901E-4</v>
      </c>
      <c r="AB16">
        <v>7.3428080291827302E-3</v>
      </c>
      <c r="AC16">
        <v>6.2371434822014998E-3</v>
      </c>
      <c r="AD16">
        <v>2.3747209738740399E-4</v>
      </c>
      <c r="AE16">
        <v>0.110483421619509</v>
      </c>
      <c r="AF16">
        <v>4.3946571938840301E-3</v>
      </c>
      <c r="AG16">
        <v>1.33469889916547E-5</v>
      </c>
      <c r="AH16">
        <v>6.4737997857188301</v>
      </c>
      <c r="AI16">
        <v>7.0385626066475096E-2</v>
      </c>
      <c r="AJ16">
        <v>34.209393539745797</v>
      </c>
      <c r="AK16">
        <v>13</v>
      </c>
      <c r="AL16">
        <v>11081912091.74</v>
      </c>
      <c r="AM16">
        <v>49744</v>
      </c>
      <c r="AO16" s="32">
        <f t="shared" si="3"/>
        <v>1.0378584628128655E-2</v>
      </c>
      <c r="AP16" s="5">
        <f t="shared" si="0"/>
        <v>11.76741197441682</v>
      </c>
      <c r="AQ16" s="3">
        <f t="shared" ref="AQ16:AQ79" si="6">(1-(1-B16/100)^(1/12))- AO16</f>
        <v>8.1930779307940078E-4</v>
      </c>
      <c r="AR16" s="15">
        <f t="shared" ref="AR16:AR79" si="7">B16/AP16-1</f>
        <v>7.4153341178524013E-2</v>
      </c>
      <c r="AU16" s="15">
        <f t="shared" si="5"/>
        <v>0.87500000000000011</v>
      </c>
      <c r="AX16">
        <f t="shared" si="4"/>
        <v>3.8453250446485268E-3</v>
      </c>
      <c r="AZ16" s="15">
        <v>1</v>
      </c>
    </row>
    <row r="17" spans="1:52" x14ac:dyDescent="0.25">
      <c r="A17" t="s">
        <v>37</v>
      </c>
      <c r="B17">
        <v>12.7542360714392</v>
      </c>
      <c r="C17">
        <v>8.02158672803693E-3</v>
      </c>
      <c r="D17">
        <v>9.2123745249830904</v>
      </c>
      <c r="E17">
        <v>-41.957187371539803</v>
      </c>
      <c r="F17" s="1">
        <v>0</v>
      </c>
      <c r="G17" s="1">
        <v>0</v>
      </c>
      <c r="H17">
        <v>3.6070200897315501</v>
      </c>
      <c r="I17">
        <v>-88.526396363257703</v>
      </c>
      <c r="J17">
        <v>-112.33297224913601</v>
      </c>
      <c r="K17">
        <v>-94.287083471601804</v>
      </c>
      <c r="L17">
        <v>-70.525961438919893</v>
      </c>
      <c r="M17">
        <v>14</v>
      </c>
      <c r="N17">
        <v>89.703395721722998</v>
      </c>
      <c r="O17">
        <v>81.452260508143993</v>
      </c>
      <c r="P17">
        <v>221741.432587143</v>
      </c>
      <c r="Q17">
        <v>270429.86463566398</v>
      </c>
      <c r="R17">
        <v>81.693679944407606</v>
      </c>
      <c r="S17">
        <v>665.38336654717705</v>
      </c>
      <c r="T17">
        <v>1.9734696198240399E-4</v>
      </c>
      <c r="U17">
        <v>0.55727461169812997</v>
      </c>
      <c r="V17" s="1">
        <v>0</v>
      </c>
      <c r="W17">
        <v>0.19722289708937199</v>
      </c>
      <c r="X17">
        <v>0.24550249121249601</v>
      </c>
      <c r="Y17" s="1">
        <v>0</v>
      </c>
      <c r="Z17">
        <v>1</v>
      </c>
      <c r="AA17">
        <v>2.96617390552836E-4</v>
      </c>
      <c r="AB17">
        <v>7.2468240286311702E-3</v>
      </c>
      <c r="AC17">
        <v>6.18064792338552E-3</v>
      </c>
      <c r="AD17">
        <v>3.6112369002612199E-4</v>
      </c>
      <c r="AE17">
        <v>0.123642363374799</v>
      </c>
      <c r="AF17">
        <v>4.9199654885987796E-3</v>
      </c>
      <c r="AG17">
        <v>1.3808428365091E-5</v>
      </c>
      <c r="AH17">
        <v>6.7084422629673801</v>
      </c>
      <c r="AI17">
        <v>7.8846973081778196E-2</v>
      </c>
      <c r="AJ17">
        <v>31.5063696533925</v>
      </c>
      <c r="AK17">
        <v>14</v>
      </c>
      <c r="AL17">
        <v>11469575600.57</v>
      </c>
      <c r="AM17">
        <v>51725</v>
      </c>
      <c r="AO17" s="32">
        <f t="shared" ref="AO17:AO80" si="8">AA17+AC17*AZ17+AF17*AU17</f>
        <v>1.057723655443734E-2</v>
      </c>
      <c r="AP17" s="5">
        <f t="shared" si="0"/>
        <v>11.979714194627256</v>
      </c>
      <c r="AQ17" s="3">
        <f t="shared" si="6"/>
        <v>7.2846625876108601E-4</v>
      </c>
      <c r="AR17" s="15">
        <f t="shared" si="7"/>
        <v>6.4652784217448689E-2</v>
      </c>
      <c r="AS17">
        <f>SUMPRODUCT(AP10:AP17,AL10:AL17)/SUM(AL10:AL17)</f>
        <v>10.968880518366433</v>
      </c>
      <c r="AT17">
        <f>SUMPRODUCT(B10:B17,AL10:AL17)/SUM(AL10:AL17)</f>
        <v>11.203436175603331</v>
      </c>
      <c r="AU17" s="15">
        <f t="shared" si="5"/>
        <v>0.83333333333333348</v>
      </c>
      <c r="AV17">
        <f>AK17</f>
        <v>14</v>
      </c>
      <c r="AW17" s="15" t="s">
        <v>67</v>
      </c>
      <c r="AX17">
        <f t="shared" si="4"/>
        <v>4.0999712404989836E-3</v>
      </c>
      <c r="AY17" s="15">
        <v>1</v>
      </c>
      <c r="AZ17" s="15">
        <v>1</v>
      </c>
    </row>
    <row r="18" spans="1:52" x14ac:dyDescent="0.25">
      <c r="A18" t="s">
        <v>37</v>
      </c>
      <c r="B18">
        <v>12.1290212741985</v>
      </c>
      <c r="C18">
        <v>8.3407757553402902E-3</v>
      </c>
      <c r="D18">
        <v>9.5623077611590599</v>
      </c>
      <c r="E18">
        <v>-38.334231829362999</v>
      </c>
      <c r="F18" s="1">
        <v>0</v>
      </c>
      <c r="G18" s="1">
        <v>0</v>
      </c>
      <c r="H18">
        <v>3.55910067185838</v>
      </c>
      <c r="I18">
        <v>-90.047859247236502</v>
      </c>
      <c r="J18">
        <v>-110.909605099053</v>
      </c>
      <c r="K18">
        <v>-97.062819497242302</v>
      </c>
      <c r="L18">
        <v>-71.966155944565998</v>
      </c>
      <c r="M18">
        <v>15</v>
      </c>
      <c r="N18">
        <v>89.924472952529399</v>
      </c>
      <c r="O18">
        <v>80.748587862765504</v>
      </c>
      <c r="P18">
        <v>220739.13569659201</v>
      </c>
      <c r="Q18">
        <v>268651.680735756</v>
      </c>
      <c r="R18">
        <v>81.845873613529307</v>
      </c>
      <c r="S18">
        <v>665.96548296687899</v>
      </c>
      <c r="T18">
        <v>2.8058164587374101E-4</v>
      </c>
      <c r="U18">
        <v>0.568391206858891</v>
      </c>
      <c r="V18" s="1">
        <v>0</v>
      </c>
      <c r="W18">
        <v>0.19436688396238799</v>
      </c>
      <c r="X18">
        <v>0.23724190917871901</v>
      </c>
      <c r="Y18" s="1">
        <v>0</v>
      </c>
      <c r="Z18">
        <v>1</v>
      </c>
      <c r="AA18">
        <v>2.9647503816145098E-4</v>
      </c>
      <c r="AB18">
        <v>7.2478744577834098E-3</v>
      </c>
      <c r="AC18">
        <v>6.1954501672397697E-3</v>
      </c>
      <c r="AD18">
        <v>6.4538496277895198E-4</v>
      </c>
      <c r="AE18">
        <v>0.143311960402106</v>
      </c>
      <c r="AF18">
        <v>5.6631787257609796E-3</v>
      </c>
      <c r="AG18">
        <v>1.3713990319751399E-5</v>
      </c>
      <c r="AH18">
        <v>7.0133893377849903</v>
      </c>
      <c r="AI18">
        <v>8.8609254305678606E-2</v>
      </c>
      <c r="AJ18">
        <v>26.371953398096</v>
      </c>
      <c r="AK18">
        <v>15</v>
      </c>
      <c r="AL18">
        <v>13260020620.43</v>
      </c>
      <c r="AM18">
        <v>60071</v>
      </c>
      <c r="AO18" s="32">
        <f t="shared" si="8"/>
        <v>1.0975275029961998E-2</v>
      </c>
      <c r="AP18" s="5">
        <f t="shared" si="0"/>
        <v>12.403695273818261</v>
      </c>
      <c r="AQ18" s="3">
        <f t="shared" si="6"/>
        <v>-2.580680894514048E-4</v>
      </c>
      <c r="AR18" s="15">
        <f t="shared" si="7"/>
        <v>-2.2144529799885015E-2</v>
      </c>
      <c r="AT18">
        <v>0.72</v>
      </c>
      <c r="AU18" s="15">
        <f t="shared" si="5"/>
        <v>0.79166666666666685</v>
      </c>
      <c r="AW18">
        <f>AF18*AY18</f>
        <v>5.3092300554009181E-3</v>
      </c>
      <c r="AX18">
        <f>AU18*AF18</f>
        <v>4.4833498245607766E-3</v>
      </c>
      <c r="AY18" s="15">
        <f>AY17-50%/8</f>
        <v>0.9375</v>
      </c>
      <c r="AZ18" s="15">
        <v>1</v>
      </c>
    </row>
    <row r="19" spans="1:52" x14ac:dyDescent="0.25">
      <c r="A19" t="s">
        <v>37</v>
      </c>
      <c r="B19">
        <v>13.178125837824</v>
      </c>
      <c r="C19">
        <v>8.8825946513345008E-3</v>
      </c>
      <c r="D19">
        <v>10.153485048379</v>
      </c>
      <c r="E19">
        <v>-34.0240559287069</v>
      </c>
      <c r="F19" s="1">
        <v>0</v>
      </c>
      <c r="G19" s="1">
        <v>0</v>
      </c>
      <c r="H19">
        <v>3.5170643989655499</v>
      </c>
      <c r="I19">
        <v>-92.119681714049605</v>
      </c>
      <c r="J19">
        <v>-110.084547935489</v>
      </c>
      <c r="K19">
        <v>-101.028731558004</v>
      </c>
      <c r="L19">
        <v>-74.048085819412705</v>
      </c>
      <c r="M19">
        <v>16</v>
      </c>
      <c r="N19">
        <v>90.111906163919102</v>
      </c>
      <c r="O19">
        <v>80.031753658217895</v>
      </c>
      <c r="P19">
        <v>220857.92084658201</v>
      </c>
      <c r="Q19">
        <v>269083.37635522097</v>
      </c>
      <c r="R19">
        <v>81.971002802398303</v>
      </c>
      <c r="S19">
        <v>667.07270191303405</v>
      </c>
      <c r="T19">
        <v>3.6742499237687901E-4</v>
      </c>
      <c r="U19">
        <v>0.56838474376342196</v>
      </c>
      <c r="V19" s="1">
        <v>0</v>
      </c>
      <c r="W19">
        <v>0.19436107714921</v>
      </c>
      <c r="X19">
        <v>0.23725417908736701</v>
      </c>
      <c r="Y19" s="1">
        <v>0</v>
      </c>
      <c r="Z19">
        <v>1</v>
      </c>
      <c r="AA19">
        <v>2.9663940773459898E-4</v>
      </c>
      <c r="AB19">
        <v>7.4215886411247E-3</v>
      </c>
      <c r="AC19">
        <v>6.4474853092325998E-3</v>
      </c>
      <c r="AD19">
        <v>9.8647046687113803E-4</v>
      </c>
      <c r="AE19">
        <v>0.17562805114284799</v>
      </c>
      <c r="AF19">
        <v>6.8731246134717296E-3</v>
      </c>
      <c r="AG19">
        <v>1.2342639171211099E-5</v>
      </c>
      <c r="AH19">
        <v>7.2756755201748096</v>
      </c>
      <c r="AI19">
        <v>9.8396342964632899E-2</v>
      </c>
      <c r="AJ19">
        <v>22.803929630947799</v>
      </c>
      <c r="AK19">
        <v>16</v>
      </c>
      <c r="AL19">
        <v>15308545925.559999</v>
      </c>
      <c r="AM19">
        <v>69314</v>
      </c>
      <c r="AO19" s="32">
        <f t="shared" si="8"/>
        <v>1.1898968177070998E-2</v>
      </c>
      <c r="AP19" s="5">
        <f t="shared" si="0"/>
        <v>13.380388072806959</v>
      </c>
      <c r="AQ19" s="3">
        <f t="shared" si="6"/>
        <v>-1.9206769344345086E-4</v>
      </c>
      <c r="AR19" s="15">
        <f t="shared" si="7"/>
        <v>-1.5116320534381056E-2</v>
      </c>
      <c r="AT19">
        <v>0.72</v>
      </c>
      <c r="AU19" s="15">
        <f t="shared" si="5"/>
        <v>0.75000000000000022</v>
      </c>
      <c r="AX19">
        <f t="shared" ref="AX19:AX24" si="9">AU19*AF19</f>
        <v>5.1548434601037989E-3</v>
      </c>
      <c r="AY19" s="15">
        <f t="shared" ref="AY19:AY24" si="10">AY18-50%/8</f>
        <v>0.875</v>
      </c>
      <c r="AZ19" s="15">
        <v>1</v>
      </c>
    </row>
    <row r="20" spans="1:52" x14ac:dyDescent="0.25">
      <c r="A20" t="s">
        <v>37</v>
      </c>
      <c r="B20">
        <v>13.4791265990873</v>
      </c>
      <c r="C20">
        <v>9.56476394130454E-3</v>
      </c>
      <c r="D20">
        <v>10.8927602828155</v>
      </c>
      <c r="E20">
        <v>-30.8516256248991</v>
      </c>
      <c r="F20" s="1">
        <v>0</v>
      </c>
      <c r="G20" s="1">
        <v>0</v>
      </c>
      <c r="H20">
        <v>3.4919682393054199</v>
      </c>
      <c r="I20">
        <v>-93.941267915652304</v>
      </c>
      <c r="J20">
        <v>-109.397278961993</v>
      </c>
      <c r="K20">
        <v>-104.736860837899</v>
      </c>
      <c r="L20">
        <v>-75.823360447645101</v>
      </c>
      <c r="M20">
        <v>17</v>
      </c>
      <c r="N20">
        <v>90.275970727042704</v>
      </c>
      <c r="O20">
        <v>79.450488005013398</v>
      </c>
      <c r="P20">
        <v>220292.74471685401</v>
      </c>
      <c r="Q20">
        <v>268613.52628571598</v>
      </c>
      <c r="R20">
        <v>82.069534698630406</v>
      </c>
      <c r="S20">
        <v>668.02343608629303</v>
      </c>
      <c r="T20">
        <v>5.3075924102282302E-4</v>
      </c>
      <c r="U20">
        <v>0.56516166976648896</v>
      </c>
      <c r="V20" s="1">
        <v>0</v>
      </c>
      <c r="W20">
        <v>0.19671179418943399</v>
      </c>
      <c r="X20">
        <v>0.23812653604407499</v>
      </c>
      <c r="Y20" s="1">
        <v>0</v>
      </c>
      <c r="Z20">
        <v>1</v>
      </c>
      <c r="AA20">
        <v>2.9704081749137103E-4</v>
      </c>
      <c r="AB20">
        <v>7.6334274332040403E-3</v>
      </c>
      <c r="AC20">
        <v>6.6856366336119997E-3</v>
      </c>
      <c r="AD20">
        <v>1.4368375723206499E-3</v>
      </c>
      <c r="AE20">
        <v>0.20448510500397099</v>
      </c>
      <c r="AF20">
        <v>7.9456004070350798E-3</v>
      </c>
      <c r="AG20">
        <v>1.02681086511149E-5</v>
      </c>
      <c r="AH20">
        <v>7.3718734002181803</v>
      </c>
      <c r="AI20">
        <v>0.106264214998715</v>
      </c>
      <c r="AJ20">
        <v>21.794123533102901</v>
      </c>
      <c r="AK20">
        <v>17</v>
      </c>
      <c r="AL20">
        <v>17431544596.700001</v>
      </c>
      <c r="AM20">
        <v>79129</v>
      </c>
      <c r="AO20" s="32">
        <f t="shared" si="8"/>
        <v>1.261081107275322E-2</v>
      </c>
      <c r="AP20" s="5">
        <f t="shared" si="0"/>
        <v>14.126253038382208</v>
      </c>
      <c r="AQ20" s="3">
        <f t="shared" si="6"/>
        <v>-6.1793166738313698E-4</v>
      </c>
      <c r="AR20" s="15">
        <f t="shared" si="7"/>
        <v>-4.5810197335175218E-2</v>
      </c>
      <c r="AT20">
        <v>0.64</v>
      </c>
      <c r="AU20" s="15">
        <f t="shared" si="5"/>
        <v>0.70833333333333359</v>
      </c>
      <c r="AX20">
        <f t="shared" si="9"/>
        <v>5.6281336216498501E-3</v>
      </c>
      <c r="AY20" s="15">
        <f t="shared" si="10"/>
        <v>0.8125</v>
      </c>
      <c r="AZ20" s="15">
        <v>1</v>
      </c>
    </row>
    <row r="21" spans="1:52" x14ac:dyDescent="0.25">
      <c r="A21" t="s">
        <v>37</v>
      </c>
      <c r="B21">
        <v>13.1558658783218</v>
      </c>
      <c r="C21">
        <v>1.04268597182845E-2</v>
      </c>
      <c r="D21">
        <v>11.819047399418899</v>
      </c>
      <c r="E21">
        <v>-28.746382157029</v>
      </c>
      <c r="F21" s="1">
        <v>0</v>
      </c>
      <c r="G21" s="1">
        <v>0</v>
      </c>
      <c r="H21">
        <v>3.47473502741326</v>
      </c>
      <c r="I21">
        <v>-95.586825366250494</v>
      </c>
      <c r="J21">
        <v>-108.615663693966</v>
      </c>
      <c r="K21">
        <v>-108.29709969079499</v>
      </c>
      <c r="L21">
        <v>-77.4246805226107</v>
      </c>
      <c r="M21">
        <v>18</v>
      </c>
      <c r="N21">
        <v>90.331292969346293</v>
      </c>
      <c r="O21">
        <v>78.849425972760301</v>
      </c>
      <c r="P21">
        <v>219757.36016441899</v>
      </c>
      <c r="Q21">
        <v>268186.61591200402</v>
      </c>
      <c r="R21">
        <v>82.126590974242603</v>
      </c>
      <c r="S21">
        <v>668.71476584104403</v>
      </c>
      <c r="T21">
        <v>5.2155392074163898E-4</v>
      </c>
      <c r="U21">
        <v>0.56299995950788295</v>
      </c>
      <c r="V21" s="1">
        <v>0</v>
      </c>
      <c r="W21">
        <v>0.197318769831963</v>
      </c>
      <c r="X21">
        <v>0.23968127066015299</v>
      </c>
      <c r="Y21" s="1">
        <v>0</v>
      </c>
      <c r="Z21">
        <v>1</v>
      </c>
      <c r="AA21">
        <v>2.9764272454031097E-4</v>
      </c>
      <c r="AB21">
        <v>7.8273949809505201E-3</v>
      </c>
      <c r="AC21">
        <v>6.8631154576082997E-3</v>
      </c>
      <c r="AD21">
        <v>2.0886904907579402E-3</v>
      </c>
      <c r="AE21">
        <v>0.22813057707200801</v>
      </c>
      <c r="AF21">
        <v>8.8241967586227509E-3</v>
      </c>
      <c r="AG21">
        <v>9.2935211776034907E-6</v>
      </c>
      <c r="AH21">
        <v>7.3962351025573998</v>
      </c>
      <c r="AI21">
        <v>0.113254650839793</v>
      </c>
      <c r="AJ21">
        <v>21.9788232330027</v>
      </c>
      <c r="AK21">
        <v>18</v>
      </c>
      <c r="AL21">
        <v>19326780797.02</v>
      </c>
      <c r="AM21">
        <v>87946</v>
      </c>
      <c r="AO21" s="32">
        <f t="shared" si="8"/>
        <v>1.3043556021230448E-2</v>
      </c>
      <c r="AP21" s="5">
        <f t="shared" si="0"/>
        <v>14.576798584893902</v>
      </c>
      <c r="AQ21" s="3">
        <f t="shared" si="6"/>
        <v>-1.3577684770272064E-3</v>
      </c>
      <c r="AR21" s="15">
        <f t="shared" si="7"/>
        <v>-9.7479065673901188E-2</v>
      </c>
      <c r="AT21">
        <v>0.5</v>
      </c>
      <c r="AU21" s="15">
        <f t="shared" si="5"/>
        <v>0.66666666666666696</v>
      </c>
      <c r="AX21">
        <f t="shared" si="9"/>
        <v>5.8827978390818365E-3</v>
      </c>
      <c r="AY21" s="15">
        <f t="shared" si="10"/>
        <v>0.75</v>
      </c>
      <c r="AZ21" s="15">
        <v>1</v>
      </c>
    </row>
    <row r="22" spans="1:52" x14ac:dyDescent="0.25">
      <c r="A22" t="s">
        <v>37</v>
      </c>
      <c r="B22">
        <v>13.6152672191861</v>
      </c>
      <c r="C22">
        <v>1.1241824711810599E-2</v>
      </c>
      <c r="D22">
        <v>12.6865701660711</v>
      </c>
      <c r="E22">
        <v>-27.294921669981999</v>
      </c>
      <c r="F22" s="1">
        <v>0</v>
      </c>
      <c r="G22" s="1">
        <v>0</v>
      </c>
      <c r="H22">
        <v>3.4646500082012501</v>
      </c>
      <c r="I22">
        <v>-96.815997227974407</v>
      </c>
      <c r="J22">
        <v>-107.701249481776</v>
      </c>
      <c r="K22">
        <v>-111.27131807271201</v>
      </c>
      <c r="L22">
        <v>-78.624124129103095</v>
      </c>
      <c r="M22">
        <v>19</v>
      </c>
      <c r="N22">
        <v>90.368460182605006</v>
      </c>
      <c r="O22">
        <v>78.2848488358472</v>
      </c>
      <c r="P22">
        <v>219394.38426279501</v>
      </c>
      <c r="Q22">
        <v>267952.47706407099</v>
      </c>
      <c r="R22">
        <v>82.166343065319197</v>
      </c>
      <c r="S22">
        <v>669.37135392034997</v>
      </c>
      <c r="T22">
        <v>4.9088661383530404E-4</v>
      </c>
      <c r="U22">
        <v>0.563775183337624</v>
      </c>
      <c r="V22" s="1">
        <v>0</v>
      </c>
      <c r="W22">
        <v>0.19759086726366101</v>
      </c>
      <c r="X22">
        <v>0.23863394939871399</v>
      </c>
      <c r="Y22" s="1">
        <v>0</v>
      </c>
      <c r="Z22">
        <v>1</v>
      </c>
      <c r="AA22">
        <v>2.98199920874153E-4</v>
      </c>
      <c r="AB22">
        <v>7.9769809624215902E-3</v>
      </c>
      <c r="AC22">
        <v>6.9573013643767301E-3</v>
      </c>
      <c r="AD22">
        <v>2.7364501090563998E-3</v>
      </c>
      <c r="AE22">
        <v>0.249928683075266</v>
      </c>
      <c r="AF22">
        <v>9.6288333183631603E-3</v>
      </c>
      <c r="AG22">
        <v>9.7586604819706095E-6</v>
      </c>
      <c r="AH22">
        <v>7.3787589563108398</v>
      </c>
      <c r="AI22">
        <v>0.11971863342420599</v>
      </c>
      <c r="AJ22">
        <v>23.1433097489708</v>
      </c>
      <c r="AK22">
        <v>19</v>
      </c>
      <c r="AL22">
        <v>20841150138.66</v>
      </c>
      <c r="AM22">
        <v>94994</v>
      </c>
      <c r="AO22" s="32">
        <f t="shared" si="8"/>
        <v>1.3273522109227862E-2</v>
      </c>
      <c r="AP22" s="5">
        <f t="shared" si="0"/>
        <v>14.815341440886931</v>
      </c>
      <c r="AQ22" s="3">
        <f t="shared" si="6"/>
        <v>-1.1509967199508121E-3</v>
      </c>
      <c r="AR22" s="15">
        <f t="shared" si="7"/>
        <v>-8.1002130561021235E-2</v>
      </c>
      <c r="AT22">
        <v>0.5</v>
      </c>
      <c r="AU22" s="15">
        <f t="shared" si="5"/>
        <v>0.62500000000000033</v>
      </c>
      <c r="AX22">
        <f t="shared" si="9"/>
        <v>6.0180208239769785E-3</v>
      </c>
      <c r="AY22" s="15">
        <f t="shared" si="10"/>
        <v>0.6875</v>
      </c>
      <c r="AZ22" s="15">
        <v>1</v>
      </c>
    </row>
    <row r="23" spans="1:52" x14ac:dyDescent="0.25">
      <c r="A23" t="s">
        <v>37</v>
      </c>
      <c r="B23">
        <v>14.080586486930001</v>
      </c>
      <c r="C23">
        <v>1.1779787861336301E-2</v>
      </c>
      <c r="D23">
        <v>13.2549328392156</v>
      </c>
      <c r="E23">
        <v>-26.321907728059902</v>
      </c>
      <c r="F23" s="1">
        <v>0</v>
      </c>
      <c r="G23" s="1">
        <v>0</v>
      </c>
      <c r="H23">
        <v>3.4619452494753</v>
      </c>
      <c r="I23">
        <v>-97.348044842865605</v>
      </c>
      <c r="J23">
        <v>-106.57838123304499</v>
      </c>
      <c r="K23">
        <v>-113.118502733177</v>
      </c>
      <c r="L23">
        <v>-79.122188270459802</v>
      </c>
      <c r="M23">
        <v>20</v>
      </c>
      <c r="N23">
        <v>90.348473661640696</v>
      </c>
      <c r="O23">
        <v>77.7991221502146</v>
      </c>
      <c r="P23">
        <v>218986.14004138499</v>
      </c>
      <c r="Q23">
        <v>267303.01152606698</v>
      </c>
      <c r="R23">
        <v>82.181131679266997</v>
      </c>
      <c r="S23">
        <v>669.61093475112705</v>
      </c>
      <c r="T23">
        <v>4.72139497794995E-4</v>
      </c>
      <c r="U23">
        <v>0.56373352897225204</v>
      </c>
      <c r="V23" s="1">
        <v>0</v>
      </c>
      <c r="W23">
        <v>0.19835615328821299</v>
      </c>
      <c r="X23">
        <v>0.237910317739533</v>
      </c>
      <c r="Y23" s="1">
        <v>0</v>
      </c>
      <c r="Z23">
        <v>1</v>
      </c>
      <c r="AA23">
        <v>2.98609375515805E-4</v>
      </c>
      <c r="AB23">
        <v>7.9248842545223998E-3</v>
      </c>
      <c r="AC23">
        <v>6.94122210030925E-3</v>
      </c>
      <c r="AD23">
        <v>3.3171043724899499E-3</v>
      </c>
      <c r="AE23">
        <v>0.267340046486164</v>
      </c>
      <c r="AF23">
        <v>1.02826021163369E-2</v>
      </c>
      <c r="AG23">
        <v>9.1863631797542703E-6</v>
      </c>
      <c r="AH23">
        <v>7.2519760842051104</v>
      </c>
      <c r="AI23">
        <v>0.12407348412781299</v>
      </c>
      <c r="AJ23">
        <v>26.135937662752699</v>
      </c>
      <c r="AK23">
        <v>20</v>
      </c>
      <c r="AL23">
        <v>22170594790.07</v>
      </c>
      <c r="AM23">
        <v>101242</v>
      </c>
      <c r="AO23" s="32">
        <f t="shared" si="8"/>
        <v>1.3238016043688251E-2</v>
      </c>
      <c r="AP23" s="5">
        <f t="shared" si="0"/>
        <v>14.778551054046297</v>
      </c>
      <c r="AQ23" s="3">
        <f t="shared" si="6"/>
        <v>-6.7095104615312422E-4</v>
      </c>
      <c r="AR23" s="15">
        <f t="shared" si="7"/>
        <v>-4.7228213683722209E-2</v>
      </c>
      <c r="AT23">
        <v>0.5</v>
      </c>
      <c r="AU23" s="15">
        <f t="shared" si="5"/>
        <v>0.5833333333333337</v>
      </c>
      <c r="AX23">
        <f t="shared" si="9"/>
        <v>5.9981845678631959E-3</v>
      </c>
      <c r="AY23" s="15">
        <f t="shared" si="10"/>
        <v>0.625</v>
      </c>
      <c r="AZ23" s="15">
        <v>1</v>
      </c>
    </row>
    <row r="24" spans="1:52" x14ac:dyDescent="0.25">
      <c r="A24" t="s">
        <v>37</v>
      </c>
      <c r="B24">
        <v>14.140141279089301</v>
      </c>
      <c r="C24">
        <v>1.21208381319142E-2</v>
      </c>
      <c r="D24">
        <v>13.6134967002784</v>
      </c>
      <c r="E24">
        <v>-25.612081176890399</v>
      </c>
      <c r="F24" s="1">
        <v>0</v>
      </c>
      <c r="G24" s="1">
        <v>0</v>
      </c>
      <c r="H24">
        <v>3.45655308401453</v>
      </c>
      <c r="I24">
        <v>-97.774944775689406</v>
      </c>
      <c r="J24">
        <v>-106.003689969178</v>
      </c>
      <c r="K24">
        <v>-114.74917380461299</v>
      </c>
      <c r="L24">
        <v>-79.501680849609599</v>
      </c>
      <c r="M24">
        <v>21</v>
      </c>
      <c r="N24">
        <v>90.343027889957099</v>
      </c>
      <c r="O24">
        <v>77.428693735086398</v>
      </c>
      <c r="P24">
        <v>218415.43122235601</v>
      </c>
      <c r="Q24">
        <v>266460.49707678502</v>
      </c>
      <c r="R24">
        <v>82.196809186634397</v>
      </c>
      <c r="S24">
        <v>669.94416555203804</v>
      </c>
      <c r="T24">
        <v>4.9651369562049498E-4</v>
      </c>
      <c r="U24">
        <v>0.559746480042565</v>
      </c>
      <c r="V24" s="1">
        <v>0</v>
      </c>
      <c r="W24">
        <v>0.19992086371632101</v>
      </c>
      <c r="X24">
        <v>0.240332656241112</v>
      </c>
      <c r="Y24" s="1">
        <v>0</v>
      </c>
      <c r="Z24">
        <v>1</v>
      </c>
      <c r="AA24">
        <v>2.9917894631255402E-4</v>
      </c>
      <c r="AB24">
        <v>7.7876338982454003E-3</v>
      </c>
      <c r="AC24">
        <v>6.8138738458749801E-3</v>
      </c>
      <c r="AD24">
        <v>3.7930952569260302E-3</v>
      </c>
      <c r="AE24">
        <v>0.28465522807091498</v>
      </c>
      <c r="AF24">
        <v>1.0930139080003801E-2</v>
      </c>
      <c r="AG24">
        <v>8.9519006005599102E-6</v>
      </c>
      <c r="AH24">
        <v>7.0702938712375003</v>
      </c>
      <c r="AI24">
        <v>0.12734001207662801</v>
      </c>
      <c r="AJ24">
        <v>28.457507579892798</v>
      </c>
      <c r="AK24">
        <v>21</v>
      </c>
      <c r="AL24">
        <v>22962669530.700001</v>
      </c>
      <c r="AM24">
        <v>105133</v>
      </c>
      <c r="AO24" s="32">
        <f t="shared" si="8"/>
        <v>1.3033544793856263E-2</v>
      </c>
      <c r="AP24" s="5">
        <f t="shared" si="0"/>
        <v>14.566400085833065</v>
      </c>
      <c r="AQ24" s="3">
        <f t="shared" si="6"/>
        <v>-4.0942531214088404E-4</v>
      </c>
      <c r="AR24" s="15">
        <f t="shared" si="7"/>
        <v>-2.926315384940803E-2</v>
      </c>
      <c r="AT24">
        <v>0.5</v>
      </c>
      <c r="AU24" s="15">
        <f t="shared" si="5"/>
        <v>0.54166666666666707</v>
      </c>
      <c r="AX24">
        <f t="shared" si="9"/>
        <v>5.9204920016687297E-3</v>
      </c>
      <c r="AY24" s="15">
        <f t="shared" si="10"/>
        <v>0.5625</v>
      </c>
      <c r="AZ24" s="15">
        <v>1</v>
      </c>
    </row>
    <row r="25" spans="1:52" x14ac:dyDescent="0.25">
      <c r="A25" t="s">
        <v>37</v>
      </c>
      <c r="B25">
        <v>14.1768525683063</v>
      </c>
      <c r="C25">
        <v>1.21873060373418E-2</v>
      </c>
      <c r="D25">
        <v>13.683219465296199</v>
      </c>
      <c r="E25">
        <v>-24.414651848314499</v>
      </c>
      <c r="F25" s="1">
        <v>0</v>
      </c>
      <c r="G25" s="1">
        <v>0</v>
      </c>
      <c r="H25">
        <v>3.4558481823142402</v>
      </c>
      <c r="I25">
        <v>-98.321805183387994</v>
      </c>
      <c r="J25">
        <v>-105.72591289229899</v>
      </c>
      <c r="K25">
        <v>-116.874654277858</v>
      </c>
      <c r="L25">
        <v>-79.954253162107605</v>
      </c>
      <c r="M25">
        <v>22</v>
      </c>
      <c r="N25">
        <v>90.220201394251404</v>
      </c>
      <c r="O25">
        <v>77.011417117736102</v>
      </c>
      <c r="P25">
        <v>217289.01140129499</v>
      </c>
      <c r="Q25">
        <v>265264.03832365002</v>
      </c>
      <c r="R25">
        <v>82.192705614929395</v>
      </c>
      <c r="S25">
        <v>670.563858376658</v>
      </c>
      <c r="T25">
        <v>5.0576806737536795E-4</v>
      </c>
      <c r="U25">
        <v>0.54925473326614005</v>
      </c>
      <c r="V25" s="1">
        <v>0</v>
      </c>
      <c r="W25">
        <v>0.20387851701946899</v>
      </c>
      <c r="X25">
        <v>0.24686674971438899</v>
      </c>
      <c r="Y25" s="1">
        <v>0</v>
      </c>
      <c r="Z25">
        <v>1</v>
      </c>
      <c r="AA25">
        <v>3.0034983014531099E-4</v>
      </c>
      <c r="AB25">
        <v>7.5741896598973202E-3</v>
      </c>
      <c r="AC25">
        <v>6.5750862942590702E-3</v>
      </c>
      <c r="AD25">
        <v>4.0747279279529699E-3</v>
      </c>
      <c r="AE25">
        <v>0.30057145236362798</v>
      </c>
      <c r="AF25">
        <v>1.1517024400109301E-2</v>
      </c>
      <c r="AG25">
        <v>8.1417533559355098E-6</v>
      </c>
      <c r="AH25">
        <v>6.8659187967665503</v>
      </c>
      <c r="AI25">
        <v>0.12984776618555899</v>
      </c>
      <c r="AJ25">
        <v>31.4882910434577</v>
      </c>
      <c r="AK25">
        <v>22</v>
      </c>
      <c r="AL25">
        <v>23318370258.529999</v>
      </c>
      <c r="AM25">
        <v>107315</v>
      </c>
      <c r="AO25" s="32">
        <f t="shared" si="8"/>
        <v>1.2633948324459032E-2</v>
      </c>
      <c r="AP25" s="5">
        <f t="shared" si="0"/>
        <v>14.150397031096418</v>
      </c>
      <c r="AQ25" s="3">
        <f t="shared" si="6"/>
        <v>2.5359260587266147E-5</v>
      </c>
      <c r="AR25" s="15">
        <f t="shared" si="7"/>
        <v>1.8695968142621311E-3</v>
      </c>
      <c r="AS25">
        <f>SUMPRODUCT(AP14:AP25,AL14:AL25)/SUM(AL14:AL25)</f>
        <v>13.617002918889481</v>
      </c>
      <c r="AT25">
        <f>SUMPRODUCT(B14:B25,AL14:AL25)/SUM(AL14:AL25)</f>
        <v>13.245524922842279</v>
      </c>
      <c r="AU25" s="15">
        <v>0.5</v>
      </c>
      <c r="AV25">
        <f>AK25</f>
        <v>22</v>
      </c>
      <c r="AW25" s="15">
        <f>SUMPRODUCT(AU18:AU25,AL18:AL25)/SUM(AL18:AL25)</f>
        <v>0.6290703491378189</v>
      </c>
      <c r="AY25" s="15">
        <v>0.5</v>
      </c>
      <c r="AZ25" s="15">
        <v>1</v>
      </c>
    </row>
    <row r="26" spans="1:52" x14ac:dyDescent="0.25">
      <c r="A26" t="s">
        <v>37</v>
      </c>
      <c r="B26">
        <v>13.822564825415901</v>
      </c>
      <c r="C26">
        <v>1.21343128343384E-2</v>
      </c>
      <c r="D26">
        <v>13.6276354145878</v>
      </c>
      <c r="E26">
        <v>-22.904757936105099</v>
      </c>
      <c r="F26" s="1">
        <v>0</v>
      </c>
      <c r="G26" s="1">
        <v>0</v>
      </c>
      <c r="H26">
        <v>3.4577163203035401</v>
      </c>
      <c r="I26">
        <v>-98.909063996525404</v>
      </c>
      <c r="J26">
        <v>-105.454262458397</v>
      </c>
      <c r="K26">
        <v>-119.601471431607</v>
      </c>
      <c r="L26">
        <v>-80.459639972773303</v>
      </c>
      <c r="M26">
        <v>23</v>
      </c>
      <c r="N26">
        <v>90.051188415583098</v>
      </c>
      <c r="O26">
        <v>76.5253054985631</v>
      </c>
      <c r="P26">
        <v>216313.85781367199</v>
      </c>
      <c r="Q26">
        <v>264161.85495962203</v>
      </c>
      <c r="R26">
        <v>82.191727942554706</v>
      </c>
      <c r="S26">
        <v>671.67073808446298</v>
      </c>
      <c r="T26">
        <v>4.1240757132836802E-4</v>
      </c>
      <c r="U26">
        <v>0.53929938754018303</v>
      </c>
      <c r="V26" s="1">
        <v>0</v>
      </c>
      <c r="W26">
        <v>0.205848699303399</v>
      </c>
      <c r="X26">
        <v>0.25485191315641598</v>
      </c>
      <c r="Y26" s="1">
        <v>0</v>
      </c>
      <c r="Z26">
        <v>1</v>
      </c>
      <c r="AA26">
        <v>3.0178819771251503E-4</v>
      </c>
      <c r="AB26">
        <v>7.3471818463306101E-3</v>
      </c>
      <c r="AC26">
        <v>6.3852126191626599E-3</v>
      </c>
      <c r="AD26">
        <v>4.2494590103051098E-3</v>
      </c>
      <c r="AE26">
        <v>0.321291505398139</v>
      </c>
      <c r="AF26">
        <v>1.22783793656545E-2</v>
      </c>
      <c r="AG26">
        <v>6.6230023496954004E-6</v>
      </c>
      <c r="AH26">
        <v>6.7025203681759598</v>
      </c>
      <c r="AI26">
        <v>0.13284576549871299</v>
      </c>
      <c r="AJ26">
        <v>35.367865417100099</v>
      </c>
      <c r="AK26">
        <v>23</v>
      </c>
      <c r="AL26">
        <v>23167646799.560001</v>
      </c>
      <c r="AM26">
        <v>107102</v>
      </c>
      <c r="AO26" s="32">
        <f t="shared" si="8"/>
        <v>1.2566455551582811E-2</v>
      </c>
      <c r="AP26" s="5">
        <f t="shared" si="0"/>
        <v>14.079950128777119</v>
      </c>
      <c r="AQ26" s="3">
        <f t="shared" si="6"/>
        <v>-2.4616159624751832E-4</v>
      </c>
      <c r="AR26" s="15">
        <f t="shared" si="7"/>
        <v>-1.8280270953173638E-2</v>
      </c>
      <c r="AT26" s="15">
        <f>AT25/AS25-1</f>
        <v>-2.7280452112695697E-2</v>
      </c>
      <c r="AU26" s="15">
        <f>AY26</f>
        <v>0.47884615384615387</v>
      </c>
      <c r="AY26" s="16">
        <f>AY25-27.5%/13</f>
        <v>0.47884615384615387</v>
      </c>
      <c r="AZ26" s="15">
        <v>1</v>
      </c>
    </row>
    <row r="27" spans="1:52" x14ac:dyDescent="0.25">
      <c r="A27" t="s">
        <v>37</v>
      </c>
      <c r="B27">
        <v>13.4938933750734</v>
      </c>
      <c r="C27">
        <v>1.20534212299204E-2</v>
      </c>
      <c r="D27">
        <v>13.542725734239999</v>
      </c>
      <c r="E27">
        <v>-21.341365128183298</v>
      </c>
      <c r="F27" s="1">
        <v>0</v>
      </c>
      <c r="G27" s="1">
        <v>0</v>
      </c>
      <c r="H27">
        <v>3.4612184301469502</v>
      </c>
      <c r="I27">
        <v>-99.398616001591407</v>
      </c>
      <c r="J27">
        <v>-105.120271561354</v>
      </c>
      <c r="K27">
        <v>-121.815368307669</v>
      </c>
      <c r="L27">
        <v>-80.855467442219805</v>
      </c>
      <c r="M27">
        <v>24</v>
      </c>
      <c r="N27">
        <v>89.995929091926101</v>
      </c>
      <c r="O27">
        <v>76.131049738662199</v>
      </c>
      <c r="P27">
        <v>215223.32201467399</v>
      </c>
      <c r="Q27">
        <v>263368.18145826203</v>
      </c>
      <c r="R27">
        <v>82.199657418614095</v>
      </c>
      <c r="S27">
        <v>672.57454006154103</v>
      </c>
      <c r="T27">
        <v>4.3801536956692902E-4</v>
      </c>
      <c r="U27">
        <v>0.52931574029952799</v>
      </c>
      <c r="V27" s="1">
        <v>0</v>
      </c>
      <c r="W27">
        <v>0.20763929929959299</v>
      </c>
      <c r="X27">
        <v>0.26304496040087799</v>
      </c>
      <c r="Y27" s="1">
        <v>0</v>
      </c>
      <c r="Z27">
        <v>1</v>
      </c>
      <c r="AA27">
        <v>3.0308979471417802E-4</v>
      </c>
      <c r="AB27">
        <v>7.1389536425603096E-3</v>
      </c>
      <c r="AC27">
        <v>6.2247251723895796E-3</v>
      </c>
      <c r="AD27">
        <v>4.3704553122397797E-3</v>
      </c>
      <c r="AE27">
        <v>0.33432842257679701</v>
      </c>
      <c r="AF27">
        <v>1.2760566968705299E-2</v>
      </c>
      <c r="AG27">
        <v>6.7333483313973801E-6</v>
      </c>
      <c r="AH27">
        <v>6.5610154777777998</v>
      </c>
      <c r="AI27">
        <v>0.136036663772517</v>
      </c>
      <c r="AJ27">
        <v>42.5623227813021</v>
      </c>
      <c r="AK27">
        <v>24</v>
      </c>
      <c r="AL27">
        <v>21383728382.09</v>
      </c>
      <c r="AM27">
        <v>99356</v>
      </c>
      <c r="AO27" s="32">
        <f t="shared" si="8"/>
        <v>1.2368228310472722E-2</v>
      </c>
      <c r="AP27" s="5">
        <f t="shared" si="0"/>
        <v>13.872740087236213</v>
      </c>
      <c r="AQ27" s="3">
        <f t="shared" si="6"/>
        <v>-3.6129562846458005E-4</v>
      </c>
      <c r="AR27" s="15">
        <f t="shared" si="7"/>
        <v>-2.7308715493875368E-2</v>
      </c>
      <c r="AU27" s="15">
        <f t="shared" ref="AU27:AU38" si="11">AY27</f>
        <v>0.45769230769230773</v>
      </c>
      <c r="AY27" s="16">
        <f t="shared" ref="AY27:AY38" si="12">AY26-27.5%/13</f>
        <v>0.45769230769230773</v>
      </c>
      <c r="AZ27" s="15">
        <v>1</v>
      </c>
    </row>
    <row r="28" spans="1:52" x14ac:dyDescent="0.25">
      <c r="A28" t="s">
        <v>37</v>
      </c>
      <c r="B28">
        <v>13.337045392375099</v>
      </c>
      <c r="C28">
        <v>1.20151316418347E-2</v>
      </c>
      <c r="D28">
        <v>13.502507537399801</v>
      </c>
      <c r="E28">
        <v>-21.186463877025599</v>
      </c>
      <c r="F28" s="1">
        <v>0</v>
      </c>
      <c r="G28" s="1">
        <v>0</v>
      </c>
      <c r="H28">
        <v>3.4739099472144299</v>
      </c>
      <c r="I28">
        <v>-99.449694114452697</v>
      </c>
      <c r="J28">
        <v>-104.44824223281999</v>
      </c>
      <c r="K28">
        <v>-122.71150507610901</v>
      </c>
      <c r="L28">
        <v>-80.823874527880903</v>
      </c>
      <c r="M28">
        <v>25</v>
      </c>
      <c r="N28">
        <v>90.034029920777201</v>
      </c>
      <c r="O28">
        <v>75.855701777030205</v>
      </c>
      <c r="P28">
        <v>214259.426622812</v>
      </c>
      <c r="Q28">
        <v>262277.66583493003</v>
      </c>
      <c r="R28">
        <v>82.209617614082305</v>
      </c>
      <c r="S28">
        <v>672.38457621151804</v>
      </c>
      <c r="T28">
        <v>3.9481864826672802E-4</v>
      </c>
      <c r="U28">
        <v>0.526224126452559</v>
      </c>
      <c r="V28" s="1">
        <v>0</v>
      </c>
      <c r="W28">
        <v>0.20806539790703399</v>
      </c>
      <c r="X28">
        <v>0.26571047564040501</v>
      </c>
      <c r="Y28" s="1">
        <v>0</v>
      </c>
      <c r="Z28">
        <v>1</v>
      </c>
      <c r="AA28">
        <v>3.0432174299473001E-4</v>
      </c>
      <c r="AB28">
        <v>7.0547117261580599E-3</v>
      </c>
      <c r="AC28">
        <v>6.1893077307385901E-3</v>
      </c>
      <c r="AD28">
        <v>4.4045734317850298E-3</v>
      </c>
      <c r="AE28">
        <v>0.35093540921858202</v>
      </c>
      <c r="AF28">
        <v>1.33987526379687E-2</v>
      </c>
      <c r="AG28">
        <v>7.6871509880280897E-6</v>
      </c>
      <c r="AH28">
        <v>6.4058464425058101</v>
      </c>
      <c r="AI28">
        <v>0.13863893274526801</v>
      </c>
      <c r="AJ28">
        <v>53.645079589233802</v>
      </c>
      <c r="AK28">
        <v>25</v>
      </c>
      <c r="AL28">
        <v>18354105262.790001</v>
      </c>
      <c r="AM28">
        <v>85663</v>
      </c>
      <c r="AO28" s="32">
        <f t="shared" si="8"/>
        <v>1.234270033684658E-2</v>
      </c>
      <c r="AP28" s="5">
        <f t="shared" si="0"/>
        <v>13.846022028037098</v>
      </c>
      <c r="AQ28" s="3">
        <f t="shared" si="6"/>
        <v>-4.8492484070571454E-4</v>
      </c>
      <c r="AR28" s="15">
        <f t="shared" si="7"/>
        <v>-3.675977364699845E-2</v>
      </c>
      <c r="AU28" s="15">
        <f t="shared" si="11"/>
        <v>0.4365384615384616</v>
      </c>
      <c r="AY28" s="16">
        <f t="shared" si="12"/>
        <v>0.4365384615384616</v>
      </c>
      <c r="AZ28" s="15">
        <v>1</v>
      </c>
    </row>
    <row r="29" spans="1:52" x14ac:dyDescent="0.25">
      <c r="A29" t="s">
        <v>37</v>
      </c>
      <c r="B29">
        <v>13.3354397194569</v>
      </c>
      <c r="C29">
        <v>1.1875283163316199E-2</v>
      </c>
      <c r="D29">
        <v>13.3554692785252</v>
      </c>
      <c r="E29">
        <v>-21.312926026040898</v>
      </c>
      <c r="F29" s="1">
        <v>0</v>
      </c>
      <c r="G29" s="1">
        <v>0</v>
      </c>
      <c r="H29">
        <v>3.4947774036589401</v>
      </c>
      <c r="I29">
        <v>-99.1338596419222</v>
      </c>
      <c r="J29">
        <v>-103.3362382043</v>
      </c>
      <c r="K29">
        <v>-122.99196546911</v>
      </c>
      <c r="L29">
        <v>-80.445580262505601</v>
      </c>
      <c r="M29">
        <v>26</v>
      </c>
      <c r="N29">
        <v>90.0251871185949</v>
      </c>
      <c r="O29">
        <v>75.554311288450705</v>
      </c>
      <c r="P29">
        <v>213552.62741859601</v>
      </c>
      <c r="Q29">
        <v>261643.60479154799</v>
      </c>
      <c r="R29">
        <v>82.194231479833505</v>
      </c>
      <c r="S29">
        <v>671.17838969096795</v>
      </c>
      <c r="T29">
        <v>4.4081900237457299E-4</v>
      </c>
      <c r="U29">
        <v>0.52580390006949396</v>
      </c>
      <c r="V29" s="1">
        <v>0</v>
      </c>
      <c r="W29">
        <v>0.20817908386680201</v>
      </c>
      <c r="X29">
        <v>0.26601701606370298</v>
      </c>
      <c r="Y29" s="1">
        <v>0</v>
      </c>
      <c r="Z29">
        <v>1</v>
      </c>
      <c r="AA29">
        <v>3.0569752358022498E-4</v>
      </c>
      <c r="AB29">
        <v>6.9324527018509701E-3</v>
      </c>
      <c r="AC29">
        <v>6.0828959362243702E-3</v>
      </c>
      <c r="AD29">
        <v>4.3714573004016797E-3</v>
      </c>
      <c r="AE29">
        <v>0.36399773464492802</v>
      </c>
      <c r="AF29">
        <v>1.39177901936209E-2</v>
      </c>
      <c r="AG29">
        <v>9.0069732282957892E-6</v>
      </c>
      <c r="AH29">
        <v>6.2566626305745698</v>
      </c>
      <c r="AI29">
        <v>0.14111451122428101</v>
      </c>
      <c r="AJ29">
        <v>67.598147278962102</v>
      </c>
      <c r="AK29">
        <v>26</v>
      </c>
      <c r="AL29">
        <v>15176331020.129999</v>
      </c>
      <c r="AM29">
        <v>71066</v>
      </c>
      <c r="AO29" s="32">
        <f t="shared" si="8"/>
        <v>1.2169829386385585E-2</v>
      </c>
      <c r="AP29" s="5">
        <f t="shared" si="0"/>
        <v>13.664892002358409</v>
      </c>
      <c r="AQ29" s="3">
        <f t="shared" si="6"/>
        <v>-3.1357955149094625E-4</v>
      </c>
      <c r="AR29" s="15">
        <f t="shared" si="7"/>
        <v>-2.4109395291572633E-2</v>
      </c>
      <c r="AU29" s="15">
        <f t="shared" si="11"/>
        <v>0.41538461538461546</v>
      </c>
      <c r="AY29" s="16">
        <f t="shared" si="12"/>
        <v>0.41538461538461546</v>
      </c>
      <c r="AZ29" s="15">
        <v>1</v>
      </c>
    </row>
    <row r="30" spans="1:52" x14ac:dyDescent="0.25">
      <c r="A30" t="s">
        <v>37</v>
      </c>
      <c r="B30">
        <v>13.793136946860599</v>
      </c>
      <c r="C30">
        <v>1.1690646418406E-2</v>
      </c>
      <c r="D30">
        <v>13.1609891879896</v>
      </c>
      <c r="E30">
        <v>-21.955413975110201</v>
      </c>
      <c r="F30" s="1">
        <v>0</v>
      </c>
      <c r="G30" s="1">
        <v>0</v>
      </c>
      <c r="H30">
        <v>3.52280862967207</v>
      </c>
      <c r="I30">
        <v>-98.461635503770793</v>
      </c>
      <c r="J30">
        <v>-102.042394226</v>
      </c>
      <c r="K30">
        <v>-122.128038112685</v>
      </c>
      <c r="L30">
        <v>-79.674699010257996</v>
      </c>
      <c r="M30">
        <v>27</v>
      </c>
      <c r="N30">
        <v>90.058972431135103</v>
      </c>
      <c r="O30">
        <v>75.277387694937403</v>
      </c>
      <c r="P30">
        <v>212420.73397558599</v>
      </c>
      <c r="Q30">
        <v>260838.556353372</v>
      </c>
      <c r="R30">
        <v>82.173768179999001</v>
      </c>
      <c r="S30">
        <v>668.93915363550798</v>
      </c>
      <c r="T30">
        <v>2.8204448138368298E-4</v>
      </c>
      <c r="U30">
        <v>0.52806428082983004</v>
      </c>
      <c r="V30" s="1">
        <v>0</v>
      </c>
      <c r="W30">
        <v>0.210837714409016</v>
      </c>
      <c r="X30">
        <v>0.26109800476115302</v>
      </c>
      <c r="Y30" s="1">
        <v>0</v>
      </c>
      <c r="Z30">
        <v>1</v>
      </c>
      <c r="AA30">
        <v>3.0631894450441303E-4</v>
      </c>
      <c r="AB30">
        <v>6.8143777284072398E-3</v>
      </c>
      <c r="AC30">
        <v>5.9714595770962503E-3</v>
      </c>
      <c r="AD30">
        <v>4.2860774028319198E-3</v>
      </c>
      <c r="AE30">
        <v>0.378270688906714</v>
      </c>
      <c r="AF30">
        <v>1.45028292696284E-2</v>
      </c>
      <c r="AG30">
        <v>1.03640856037754E-5</v>
      </c>
      <c r="AH30">
        <v>6.1363660053659297</v>
      </c>
      <c r="AI30">
        <v>0.14404307646298301</v>
      </c>
      <c r="AJ30">
        <v>84.257828006525898</v>
      </c>
      <c r="AK30">
        <v>27</v>
      </c>
      <c r="AL30">
        <v>12268359490.76</v>
      </c>
      <c r="AM30">
        <v>57755</v>
      </c>
      <c r="AO30" s="32">
        <f t="shared" si="8"/>
        <v>1.1995240060588785E-2</v>
      </c>
      <c r="AP30" s="5">
        <f t="shared" si="0"/>
        <v>13.481607268666107</v>
      </c>
      <c r="AQ30" s="3">
        <f t="shared" si="6"/>
        <v>2.9695221291630228E-4</v>
      </c>
      <c r="AR30" s="15">
        <f t="shared" si="7"/>
        <v>2.3107755031445576E-2</v>
      </c>
      <c r="AU30" s="15">
        <f t="shared" si="11"/>
        <v>0.39423076923076933</v>
      </c>
      <c r="AY30" s="16">
        <f t="shared" si="12"/>
        <v>0.39423076923076933</v>
      </c>
      <c r="AZ30" s="15">
        <v>1</v>
      </c>
    </row>
    <row r="31" spans="1:52" x14ac:dyDescent="0.25">
      <c r="A31" t="s">
        <v>37</v>
      </c>
      <c r="B31">
        <v>13.4080886175202</v>
      </c>
      <c r="C31">
        <v>1.1634443884542401E-2</v>
      </c>
      <c r="D31">
        <v>13.1017109968088</v>
      </c>
      <c r="E31">
        <v>-23.018763593428002</v>
      </c>
      <c r="F31" s="1">
        <v>0</v>
      </c>
      <c r="G31" s="1">
        <v>0</v>
      </c>
      <c r="H31">
        <v>3.5588544805032698</v>
      </c>
      <c r="I31">
        <v>-96.791470306172101</v>
      </c>
      <c r="J31">
        <v>-100.001050845864</v>
      </c>
      <c r="K31">
        <v>-118.933972383979</v>
      </c>
      <c r="L31">
        <v>-77.824371554909405</v>
      </c>
      <c r="M31">
        <v>28</v>
      </c>
      <c r="N31">
        <v>90.214010708874596</v>
      </c>
      <c r="O31">
        <v>75.076857551005801</v>
      </c>
      <c r="P31">
        <v>210397.32125343001</v>
      </c>
      <c r="Q31">
        <v>258267.15890113101</v>
      </c>
      <c r="R31">
        <v>82.159517498119897</v>
      </c>
      <c r="S31">
        <v>665.05146063086204</v>
      </c>
      <c r="T31">
        <v>2.9472254079979798E-4</v>
      </c>
      <c r="U31">
        <v>0.53224484139390105</v>
      </c>
      <c r="V31" s="1">
        <v>0</v>
      </c>
      <c r="W31">
        <v>0.21289517133115099</v>
      </c>
      <c r="X31">
        <v>0.25485998727494602</v>
      </c>
      <c r="Y31" s="1">
        <v>0</v>
      </c>
      <c r="Z31">
        <v>1</v>
      </c>
      <c r="AA31">
        <v>3.06779865167366E-4</v>
      </c>
      <c r="AB31">
        <v>6.8008612933321303E-3</v>
      </c>
      <c r="AC31">
        <v>5.9585936111793804E-3</v>
      </c>
      <c r="AD31">
        <v>4.2106067226266803E-3</v>
      </c>
      <c r="AE31">
        <v>0.38898036640772399</v>
      </c>
      <c r="AF31">
        <v>1.50219701680118E-2</v>
      </c>
      <c r="AG31">
        <v>1.20367716916326E-5</v>
      </c>
      <c r="AH31">
        <v>6.0471656170517702</v>
      </c>
      <c r="AI31">
        <v>0.14754924382649801</v>
      </c>
      <c r="AJ31">
        <v>103.872882439718</v>
      </c>
      <c r="AK31">
        <v>28</v>
      </c>
      <c r="AL31">
        <v>9507434152.7999992</v>
      </c>
      <c r="AM31">
        <v>45188</v>
      </c>
      <c r="AO31" s="32">
        <f t="shared" si="8"/>
        <v>1.186972388518192E-2</v>
      </c>
      <c r="AP31" s="5">
        <f t="shared" si="0"/>
        <v>13.349619458856999</v>
      </c>
      <c r="AQ31" s="3">
        <f t="shared" si="6"/>
        <v>5.5580657734484451E-5</v>
      </c>
      <c r="AR31" s="15">
        <f t="shared" si="7"/>
        <v>4.3798371064733832E-3</v>
      </c>
      <c r="AU31" s="15">
        <f t="shared" si="11"/>
        <v>0.37307692307692319</v>
      </c>
      <c r="AY31" s="16">
        <f t="shared" si="12"/>
        <v>0.37307692307692319</v>
      </c>
      <c r="AZ31" s="15">
        <v>1</v>
      </c>
    </row>
    <row r="32" spans="1:52" x14ac:dyDescent="0.25">
      <c r="A32" t="s">
        <v>37</v>
      </c>
      <c r="B32">
        <v>12.8533150523849</v>
      </c>
      <c r="C32">
        <v>1.1126503746349801E-2</v>
      </c>
      <c r="D32">
        <v>12.564289136844399</v>
      </c>
      <c r="E32">
        <v>-23.0545694392728</v>
      </c>
      <c r="F32" s="1">
        <v>0</v>
      </c>
      <c r="G32" s="1">
        <v>0</v>
      </c>
      <c r="H32">
        <v>3.5910764817225602</v>
      </c>
      <c r="I32">
        <v>-95.750272520633004</v>
      </c>
      <c r="J32">
        <v>-98.306602034008094</v>
      </c>
      <c r="K32">
        <v>-117.733386681423</v>
      </c>
      <c r="L32">
        <v>-76.679705998959705</v>
      </c>
      <c r="M32">
        <v>29</v>
      </c>
      <c r="N32">
        <v>90.258412014310494</v>
      </c>
      <c r="O32">
        <v>74.832663899739103</v>
      </c>
      <c r="P32">
        <v>209255.86876350001</v>
      </c>
      <c r="Q32">
        <v>256244.43871315499</v>
      </c>
      <c r="R32">
        <v>82.130983079748006</v>
      </c>
      <c r="S32">
        <v>663.07749826330496</v>
      </c>
      <c r="T32">
        <v>3.0838259222043101E-4</v>
      </c>
      <c r="U32">
        <v>0.52940848844725596</v>
      </c>
      <c r="V32" s="1">
        <v>0</v>
      </c>
      <c r="W32">
        <v>0.21411244519928699</v>
      </c>
      <c r="X32">
        <v>0.25647906635345502</v>
      </c>
      <c r="Y32" s="1">
        <v>0</v>
      </c>
      <c r="Z32">
        <v>1</v>
      </c>
      <c r="AA32">
        <v>3.0695623590116101E-4</v>
      </c>
      <c r="AB32">
        <v>6.6230283705296204E-3</v>
      </c>
      <c r="AC32">
        <v>5.8201198985142998E-3</v>
      </c>
      <c r="AD32">
        <v>3.8611133622072301E-3</v>
      </c>
      <c r="AE32">
        <v>0.39623697439094502</v>
      </c>
      <c r="AF32">
        <v>1.5379599150275499E-2</v>
      </c>
      <c r="AG32">
        <v>1.3385499222106099E-5</v>
      </c>
      <c r="AH32">
        <v>5.9331055497585501</v>
      </c>
      <c r="AI32">
        <v>0.15025941494424</v>
      </c>
      <c r="AJ32">
        <v>122.286460831814</v>
      </c>
      <c r="AK32">
        <v>29</v>
      </c>
      <c r="AL32">
        <v>7769461151.3199997</v>
      </c>
      <c r="AM32">
        <v>37129</v>
      </c>
      <c r="AO32" s="32">
        <f t="shared" si="8"/>
        <v>1.1539511989223955E-2</v>
      </c>
      <c r="AP32" s="5">
        <f t="shared" si="0"/>
        <v>13.001499751447243</v>
      </c>
      <c r="AQ32" s="3">
        <f t="shared" si="6"/>
        <v>-1.4019446114529877E-4</v>
      </c>
      <c r="AR32" s="15">
        <f t="shared" si="7"/>
        <v>-1.1397508125618239E-2</v>
      </c>
      <c r="AS32">
        <f>SUMPRODUCT(AP26:AP32,AL26:AL32)/SUM(AL26:AL32)</f>
        <v>13.729789528557525</v>
      </c>
      <c r="AT32">
        <f>SUMPRODUCT(B26:B32,AL26:AL32)/SUM(AL26:AL32)</f>
        <v>13.495839825973466</v>
      </c>
      <c r="AU32" s="15">
        <f t="shared" si="11"/>
        <v>0.35192307692307706</v>
      </c>
      <c r="AV32" t="s">
        <v>67</v>
      </c>
      <c r="AW32" s="15">
        <f>AVERAGE(AU26:AU32)</f>
        <v>0.41538461538461541</v>
      </c>
      <c r="AY32" s="16">
        <f t="shared" si="12"/>
        <v>0.35192307692307706</v>
      </c>
      <c r="AZ32" s="15">
        <v>1</v>
      </c>
    </row>
    <row r="33" spans="1:52" x14ac:dyDescent="0.25">
      <c r="A33" t="s">
        <v>37</v>
      </c>
      <c r="B33">
        <v>11.4456839110363</v>
      </c>
      <c r="C33">
        <v>1.08411604096423E-2</v>
      </c>
      <c r="D33">
        <v>12.261049162520299</v>
      </c>
      <c r="E33">
        <v>-23.4402152583252</v>
      </c>
      <c r="F33" s="1">
        <v>0</v>
      </c>
      <c r="G33" s="1">
        <v>0</v>
      </c>
      <c r="H33">
        <v>3.6181743100270198</v>
      </c>
      <c r="I33">
        <v>-94.476659927261906</v>
      </c>
      <c r="J33">
        <v>-96.251571333688602</v>
      </c>
      <c r="K33">
        <v>-116.400700680499</v>
      </c>
      <c r="L33">
        <v>-75.385609232877002</v>
      </c>
      <c r="M33">
        <v>30</v>
      </c>
      <c r="N33">
        <v>90.308466367068306</v>
      </c>
      <c r="O33">
        <v>74.4917377989469</v>
      </c>
      <c r="P33">
        <v>209041.97848188601</v>
      </c>
      <c r="Q33">
        <v>255924.36567359301</v>
      </c>
      <c r="R33">
        <v>82.151052124810505</v>
      </c>
      <c r="S33">
        <v>661.08932630521304</v>
      </c>
      <c r="T33">
        <v>3.2934050324691198E-4</v>
      </c>
      <c r="U33">
        <v>0.508504058246393</v>
      </c>
      <c r="V33" s="1">
        <v>0</v>
      </c>
      <c r="W33">
        <v>0.22247804528050599</v>
      </c>
      <c r="X33">
        <v>0.26901789647309998</v>
      </c>
      <c r="Y33" s="1">
        <v>0</v>
      </c>
      <c r="Z33">
        <v>1</v>
      </c>
      <c r="AA33">
        <v>3.0688722365428399E-4</v>
      </c>
      <c r="AB33">
        <v>6.6266273642908002E-3</v>
      </c>
      <c r="AC33">
        <v>5.7944134205565297E-3</v>
      </c>
      <c r="AD33">
        <v>3.53525555374691E-3</v>
      </c>
      <c r="AE33">
        <v>0.41437476962207798</v>
      </c>
      <c r="AF33">
        <v>1.6151021824189499E-2</v>
      </c>
      <c r="AG33">
        <v>1.6617156875560699E-5</v>
      </c>
      <c r="AH33">
        <v>5.8882885858584801</v>
      </c>
      <c r="AI33">
        <v>0.154632022823816</v>
      </c>
      <c r="AJ33">
        <v>137.66212580781399</v>
      </c>
      <c r="AK33">
        <v>30</v>
      </c>
      <c r="AL33">
        <v>6266660430.9300003</v>
      </c>
      <c r="AM33">
        <v>29978</v>
      </c>
      <c r="AO33" s="32">
        <f t="shared" si="8"/>
        <v>1.1443561709135035E-2</v>
      </c>
      <c r="AP33" s="5">
        <f t="shared" si="0"/>
        <v>12.900105852745403</v>
      </c>
      <c r="AQ33" s="3">
        <f t="shared" si="6"/>
        <v>-1.3651856144582687E-3</v>
      </c>
      <c r="AR33" s="15">
        <f t="shared" si="7"/>
        <v>-0.11274496180971827</v>
      </c>
      <c r="AU33" s="15">
        <f t="shared" si="11"/>
        <v>0.33076923076923093</v>
      </c>
      <c r="AW33" s="78">
        <f>AW32-15%/7</f>
        <v>0.393956043956044</v>
      </c>
      <c r="AY33" s="16">
        <f t="shared" si="12"/>
        <v>0.33076923076923093</v>
      </c>
      <c r="AZ33" s="15">
        <v>1</v>
      </c>
    </row>
    <row r="34" spans="1:52" x14ac:dyDescent="0.25">
      <c r="A34" t="s">
        <v>37</v>
      </c>
      <c r="B34">
        <v>11.6051532384566</v>
      </c>
      <c r="C34">
        <v>1.0528099233855E-2</v>
      </c>
      <c r="D34">
        <v>11.9272440547232</v>
      </c>
      <c r="E34">
        <v>-24.429554255308901</v>
      </c>
      <c r="F34" s="1">
        <v>0</v>
      </c>
      <c r="G34" s="1">
        <v>0</v>
      </c>
      <c r="H34">
        <v>3.6480148445599099</v>
      </c>
      <c r="I34">
        <v>-92.966678999980601</v>
      </c>
      <c r="J34">
        <v>-93.802893513746398</v>
      </c>
      <c r="K34">
        <v>-114.680443737544</v>
      </c>
      <c r="L34">
        <v>-73.818508593952998</v>
      </c>
      <c r="M34">
        <v>31</v>
      </c>
      <c r="N34">
        <v>90.507475960567206</v>
      </c>
      <c r="O34">
        <v>74.127832484097198</v>
      </c>
      <c r="P34">
        <v>208407.43177711801</v>
      </c>
      <c r="Q34">
        <v>255424.822774431</v>
      </c>
      <c r="R34">
        <v>82.183732585600794</v>
      </c>
      <c r="S34">
        <v>658.81509447826602</v>
      </c>
      <c r="T34">
        <v>3.3220723161442702E-4</v>
      </c>
      <c r="U34">
        <v>0.492040771640045</v>
      </c>
      <c r="V34" s="1">
        <v>0</v>
      </c>
      <c r="W34">
        <v>0.22352856396974999</v>
      </c>
      <c r="X34">
        <v>0.28443066439020398</v>
      </c>
      <c r="Y34" s="1">
        <v>0</v>
      </c>
      <c r="Z34">
        <v>1</v>
      </c>
      <c r="AA34">
        <v>3.07664442102891E-4</v>
      </c>
      <c r="AB34">
        <v>6.6340937227738102E-3</v>
      </c>
      <c r="AC34">
        <v>5.76854002350022E-3</v>
      </c>
      <c r="AD34">
        <v>3.1762659932075298E-3</v>
      </c>
      <c r="AE34">
        <v>0.43760273609875799</v>
      </c>
      <c r="AF34">
        <v>1.7143611198571499E-2</v>
      </c>
      <c r="AG34">
        <v>1.75328346155078E-5</v>
      </c>
      <c r="AH34">
        <v>5.9239647892431799</v>
      </c>
      <c r="AI34">
        <v>0.161184180364006</v>
      </c>
      <c r="AJ34">
        <v>155.73103123732699</v>
      </c>
      <c r="AK34">
        <v>31</v>
      </c>
      <c r="AL34">
        <v>4987606657.29</v>
      </c>
      <c r="AM34">
        <v>23932</v>
      </c>
      <c r="AO34" s="32">
        <f t="shared" si="8"/>
        <v>1.1384130240545444E-2</v>
      </c>
      <c r="AP34" s="5">
        <f t="shared" si="0"/>
        <v>12.837248299208836</v>
      </c>
      <c r="AQ34" s="3">
        <f t="shared" si="6"/>
        <v>-1.1570764873677711E-3</v>
      </c>
      <c r="AR34" s="15">
        <f t="shared" si="7"/>
        <v>-9.5978128025160259E-2</v>
      </c>
      <c r="AU34" s="15">
        <f t="shared" si="11"/>
        <v>0.30961538461538479</v>
      </c>
      <c r="AY34" s="16">
        <f t="shared" si="12"/>
        <v>0.30961538461538479</v>
      </c>
      <c r="AZ34" s="15">
        <v>1</v>
      </c>
    </row>
    <row r="35" spans="1:52" x14ac:dyDescent="0.25">
      <c r="A35" t="s">
        <v>37</v>
      </c>
      <c r="B35">
        <v>10.929601858448899</v>
      </c>
      <c r="C35">
        <v>1.00237829609844E-2</v>
      </c>
      <c r="D35">
        <v>11.3870620061835</v>
      </c>
      <c r="E35">
        <v>-26.300527670781499</v>
      </c>
      <c r="F35" s="1">
        <v>0</v>
      </c>
      <c r="G35" s="1">
        <v>0</v>
      </c>
      <c r="H35">
        <v>3.6711936913415202</v>
      </c>
      <c r="I35">
        <v>-91.513860023804</v>
      </c>
      <c r="J35">
        <v>-91.726673314852604</v>
      </c>
      <c r="K35">
        <v>-112.025098193201</v>
      </c>
      <c r="L35">
        <v>-72.217653202506497</v>
      </c>
      <c r="M35">
        <v>32</v>
      </c>
      <c r="N35">
        <v>90.663295415636497</v>
      </c>
      <c r="O35">
        <v>73.820120265030795</v>
      </c>
      <c r="P35">
        <v>206793.394356601</v>
      </c>
      <c r="Q35">
        <v>253734.04010816201</v>
      </c>
      <c r="R35">
        <v>82.184395466932997</v>
      </c>
      <c r="S35">
        <v>655.21715961439099</v>
      </c>
      <c r="T35">
        <v>3.4556541542873898E-4</v>
      </c>
      <c r="U35">
        <v>0.49146495099360299</v>
      </c>
      <c r="V35" s="1">
        <v>0</v>
      </c>
      <c r="W35">
        <v>0.21753554400643499</v>
      </c>
      <c r="X35">
        <v>0.29099950499996002</v>
      </c>
      <c r="Y35" s="1">
        <v>0</v>
      </c>
      <c r="Z35">
        <v>1</v>
      </c>
      <c r="AA35">
        <v>3.0824629852469398E-4</v>
      </c>
      <c r="AB35">
        <v>6.6481927819172001E-3</v>
      </c>
      <c r="AC35">
        <v>5.7231770603679297E-3</v>
      </c>
      <c r="AD35">
        <v>2.6189644368334402E-3</v>
      </c>
      <c r="AE35">
        <v>0.445099772720502</v>
      </c>
      <c r="AF35">
        <v>1.7511213174999499E-2</v>
      </c>
      <c r="AG35">
        <v>2.0959599343452299E-5</v>
      </c>
      <c r="AH35">
        <v>5.94995359182741</v>
      </c>
      <c r="AI35">
        <v>0.183486999755925</v>
      </c>
      <c r="AJ35">
        <v>172.49168861558101</v>
      </c>
      <c r="AK35">
        <v>32</v>
      </c>
      <c r="AL35">
        <v>3954923667.0700002</v>
      </c>
      <c r="AM35">
        <v>19125</v>
      </c>
      <c r="AO35" s="32">
        <f t="shared" si="8"/>
        <v>1.1082734851680945E-2</v>
      </c>
      <c r="AP35" s="5">
        <f t="shared" si="0"/>
        <v>12.517837538764942</v>
      </c>
      <c r="AQ35" s="3">
        <f t="shared" si="6"/>
        <v>-1.4838396478068089E-3</v>
      </c>
      <c r="AR35" s="15">
        <f t="shared" si="7"/>
        <v>-0.12687779941204957</v>
      </c>
      <c r="AU35" s="15">
        <f t="shared" si="11"/>
        <v>0.28846153846153866</v>
      </c>
      <c r="AY35" s="16">
        <f t="shared" si="12"/>
        <v>0.28846153846153866</v>
      </c>
      <c r="AZ35" s="15">
        <v>1</v>
      </c>
    </row>
    <row r="36" spans="1:52" x14ac:dyDescent="0.25">
      <c r="A36" t="s">
        <v>37</v>
      </c>
      <c r="B36">
        <v>12.880253724802801</v>
      </c>
      <c r="C36">
        <v>1.00604874310781E-2</v>
      </c>
      <c r="D36">
        <v>11.426479047300599</v>
      </c>
      <c r="E36">
        <v>-29.571839155717399</v>
      </c>
      <c r="F36" s="1">
        <v>0</v>
      </c>
      <c r="G36" s="1">
        <v>0</v>
      </c>
      <c r="H36">
        <v>3.6975457818929698</v>
      </c>
      <c r="I36">
        <v>-87.416908207471295</v>
      </c>
      <c r="J36">
        <v>-87.550026413871095</v>
      </c>
      <c r="K36">
        <v>-102.381569851919</v>
      </c>
      <c r="L36">
        <v>-68.092646158281298</v>
      </c>
      <c r="M36">
        <v>33</v>
      </c>
      <c r="N36">
        <v>91.070971790281305</v>
      </c>
      <c r="O36">
        <v>74.150188907028607</v>
      </c>
      <c r="P36">
        <v>206508.25991925999</v>
      </c>
      <c r="Q36">
        <v>253039.21742758201</v>
      </c>
      <c r="R36">
        <v>82.271334827803798</v>
      </c>
      <c r="S36">
        <v>648.41361871782101</v>
      </c>
      <c r="T36">
        <v>2.6301010383826897E-4</v>
      </c>
      <c r="U36">
        <v>0.49526424189787599</v>
      </c>
      <c r="V36" s="1">
        <v>0</v>
      </c>
      <c r="W36">
        <v>0.21133338422407399</v>
      </c>
      <c r="X36">
        <v>0.29340237387804802</v>
      </c>
      <c r="Y36" s="1">
        <v>0</v>
      </c>
      <c r="Z36">
        <v>1</v>
      </c>
      <c r="AA36">
        <v>3.0792392385154001E-4</v>
      </c>
      <c r="AB36">
        <v>6.80081239801761E-3</v>
      </c>
      <c r="AC36">
        <v>5.8116368019337098E-3</v>
      </c>
      <c r="AD36">
        <v>2.4206867268065399E-3</v>
      </c>
      <c r="AE36">
        <v>0.44033583929033099</v>
      </c>
      <c r="AF36">
        <v>1.7539092344908001E-2</v>
      </c>
      <c r="AG36">
        <v>2.7375747137339699E-5</v>
      </c>
      <c r="AH36">
        <v>5.6858152041433696</v>
      </c>
      <c r="AI36">
        <v>0.16529667226766301</v>
      </c>
      <c r="AJ36">
        <v>178.64239528706199</v>
      </c>
      <c r="AK36">
        <v>33</v>
      </c>
      <c r="AL36">
        <v>2992511194.4899998</v>
      </c>
      <c r="AM36">
        <v>14491</v>
      </c>
      <c r="AO36" s="32">
        <f t="shared" si="8"/>
        <v>1.0807895025674124E-2</v>
      </c>
      <c r="AP36" s="5">
        <f t="shared" si="0"/>
        <v>12.225634711167199</v>
      </c>
      <c r="AQ36" s="3">
        <f t="shared" si="6"/>
        <v>6.1689235996588779E-4</v>
      </c>
      <c r="AR36" s="15">
        <f t="shared" si="7"/>
        <v>5.3544787579630215E-2</v>
      </c>
      <c r="AU36" s="15">
        <f t="shared" si="11"/>
        <v>0.26730769230769252</v>
      </c>
      <c r="AV36" t="s">
        <v>67</v>
      </c>
      <c r="AY36" s="16">
        <f t="shared" si="12"/>
        <v>0.26730769230769252</v>
      </c>
      <c r="AZ36" s="15">
        <v>1</v>
      </c>
    </row>
    <row r="37" spans="1:52" x14ac:dyDescent="0.25">
      <c r="A37" t="s">
        <v>37</v>
      </c>
      <c r="B37">
        <v>11.491227692852</v>
      </c>
      <c r="C37">
        <v>9.8545107745501206E-3</v>
      </c>
      <c r="D37">
        <v>11.205071938671299</v>
      </c>
      <c r="E37">
        <v>-29.872374404118801</v>
      </c>
      <c r="F37" s="1">
        <v>0</v>
      </c>
      <c r="G37" s="1">
        <v>0</v>
      </c>
      <c r="H37">
        <v>3.69257960379423</v>
      </c>
      <c r="I37">
        <v>-85.962827991040001</v>
      </c>
      <c r="J37">
        <v>-86.646625872023193</v>
      </c>
      <c r="K37">
        <v>-98.470444722558696</v>
      </c>
      <c r="L37">
        <v>-66.757061791576703</v>
      </c>
      <c r="M37">
        <v>34</v>
      </c>
      <c r="N37">
        <v>91.565112642386794</v>
      </c>
      <c r="O37">
        <v>74.5706337403264</v>
      </c>
      <c r="P37">
        <v>207766.95941934999</v>
      </c>
      <c r="Q37">
        <v>252192.54293501499</v>
      </c>
      <c r="R37">
        <v>82.462518785987996</v>
      </c>
      <c r="S37">
        <v>647.67002362522805</v>
      </c>
      <c r="T37">
        <v>5.4845636204026095E-4</v>
      </c>
      <c r="U37">
        <v>0.476859755305033</v>
      </c>
      <c r="V37" s="1">
        <v>0</v>
      </c>
      <c r="W37">
        <v>0.21101317052569499</v>
      </c>
      <c r="X37">
        <v>0.31212707416927099</v>
      </c>
      <c r="Y37" s="1">
        <v>0</v>
      </c>
      <c r="Z37">
        <v>1</v>
      </c>
      <c r="AA37">
        <v>3.0604763662234798E-4</v>
      </c>
      <c r="AB37">
        <v>6.8465702434664698E-3</v>
      </c>
      <c r="AC37">
        <v>5.8637052423807304E-3</v>
      </c>
      <c r="AD37">
        <v>2.1502044938112698E-3</v>
      </c>
      <c r="AE37">
        <v>0.42967299237641299</v>
      </c>
      <c r="AF37">
        <v>1.7218861577819201E-2</v>
      </c>
      <c r="AG37">
        <v>2.5955505903663299E-5</v>
      </c>
      <c r="AH37">
        <v>5.4460735893753602</v>
      </c>
      <c r="AI37">
        <v>0.163253843080786</v>
      </c>
      <c r="AJ37">
        <v>171.62874931189401</v>
      </c>
      <c r="AK37">
        <v>34</v>
      </c>
      <c r="AL37">
        <v>2916217042.4099998</v>
      </c>
      <c r="AM37">
        <v>14036</v>
      </c>
      <c r="AO37" s="32">
        <f t="shared" si="8"/>
        <v>1.0408241882773962E-2</v>
      </c>
      <c r="AP37" s="5">
        <f t="shared" si="0"/>
        <v>11.799136895019902</v>
      </c>
      <c r="AQ37" s="3">
        <f t="shared" si="6"/>
        <v>-2.8742911624364369E-4</v>
      </c>
      <c r="AR37" s="15">
        <f t="shared" si="7"/>
        <v>-2.6095908955667935E-2</v>
      </c>
      <c r="AU37" s="15">
        <f t="shared" si="11"/>
        <v>0.24615384615384636</v>
      </c>
      <c r="AY37" s="16">
        <f t="shared" si="12"/>
        <v>0.24615384615384636</v>
      </c>
      <c r="AZ37" s="15">
        <v>1</v>
      </c>
    </row>
    <row r="38" spans="1:52" x14ac:dyDescent="0.25">
      <c r="A38" t="s">
        <v>37</v>
      </c>
      <c r="B38">
        <v>11.079110878866899</v>
      </c>
      <c r="C38">
        <v>9.8101120781018993E-3</v>
      </c>
      <c r="D38">
        <v>11.157280762193301</v>
      </c>
      <c r="E38">
        <v>-29.916517054279801</v>
      </c>
      <c r="F38" s="1">
        <v>0</v>
      </c>
      <c r="G38" s="1">
        <v>0</v>
      </c>
      <c r="H38">
        <v>3.6707452026927201</v>
      </c>
      <c r="I38">
        <v>-85.721984672234797</v>
      </c>
      <c r="J38">
        <v>-86.369673671953805</v>
      </c>
      <c r="K38">
        <v>-99.480099391810995</v>
      </c>
      <c r="L38">
        <v>-66.866605627720404</v>
      </c>
      <c r="M38">
        <v>35</v>
      </c>
      <c r="N38">
        <v>91.846556077747096</v>
      </c>
      <c r="O38">
        <v>74.448141926588207</v>
      </c>
      <c r="P38">
        <v>211644.608145712</v>
      </c>
      <c r="Q38">
        <v>255824.651401924</v>
      </c>
      <c r="R38">
        <v>82.653190850217001</v>
      </c>
      <c r="S38">
        <v>651.55856088993698</v>
      </c>
      <c r="T38">
        <v>7.6437723224350796E-4</v>
      </c>
      <c r="U38">
        <v>0.45454291619253601</v>
      </c>
      <c r="V38" s="1">
        <v>0</v>
      </c>
      <c r="W38">
        <v>0.21565020882173699</v>
      </c>
      <c r="X38">
        <v>0.32980687498572597</v>
      </c>
      <c r="Y38" s="1">
        <v>0</v>
      </c>
      <c r="Z38">
        <v>1</v>
      </c>
      <c r="AA38">
        <v>3.0586100611555402E-4</v>
      </c>
      <c r="AB38">
        <v>6.9229036638979403E-3</v>
      </c>
      <c r="AC38">
        <v>5.95580783013253E-3</v>
      </c>
      <c r="AD38">
        <v>2.0072200939850902E-3</v>
      </c>
      <c r="AE38">
        <v>0.44075989327321902</v>
      </c>
      <c r="AF38">
        <v>1.76465663903278E-2</v>
      </c>
      <c r="AG38">
        <v>2.3516192312119401E-5</v>
      </c>
      <c r="AH38">
        <v>5.3872960288962801</v>
      </c>
      <c r="AI38">
        <v>0.166568584873482</v>
      </c>
      <c r="AJ38">
        <v>162.863454174547</v>
      </c>
      <c r="AK38">
        <v>35</v>
      </c>
      <c r="AL38">
        <v>3282607872.3400002</v>
      </c>
      <c r="AM38">
        <v>15510</v>
      </c>
      <c r="AO38" s="32">
        <f t="shared" si="8"/>
        <v>1.0232146274071843E-2</v>
      </c>
      <c r="AP38" s="5">
        <f t="shared" si="0"/>
        <v>11.610610730914273</v>
      </c>
      <c r="AQ38" s="3">
        <f t="shared" si="6"/>
        <v>-4.946079829798132E-4</v>
      </c>
      <c r="AR38" s="15">
        <f t="shared" si="7"/>
        <v>-4.5777079635630935E-2</v>
      </c>
      <c r="AU38" s="15">
        <f t="shared" si="11"/>
        <v>0.2250000000000002</v>
      </c>
      <c r="AV38">
        <v>35</v>
      </c>
      <c r="AY38" s="14">
        <f t="shared" si="12"/>
        <v>0.2250000000000002</v>
      </c>
      <c r="AZ38" s="15">
        <v>1</v>
      </c>
    </row>
    <row r="39" spans="1:52" x14ac:dyDescent="0.25">
      <c r="A39" t="s">
        <v>37</v>
      </c>
      <c r="B39">
        <v>12.798558615372301</v>
      </c>
      <c r="C39">
        <v>9.7938283623587499E-3</v>
      </c>
      <c r="D39">
        <v>11.1397469078019</v>
      </c>
      <c r="E39">
        <v>-29.544511160179599</v>
      </c>
      <c r="F39" s="1">
        <v>0</v>
      </c>
      <c r="G39" s="1">
        <v>0</v>
      </c>
      <c r="H39">
        <v>3.6541103906530998</v>
      </c>
      <c r="I39">
        <v>-85.555702715746506</v>
      </c>
      <c r="J39">
        <v>-86.167443829967098</v>
      </c>
      <c r="K39">
        <v>-100.185826131722</v>
      </c>
      <c r="L39">
        <v>-66.946395595290596</v>
      </c>
      <c r="M39">
        <v>36</v>
      </c>
      <c r="N39">
        <v>92.196174394010797</v>
      </c>
      <c r="O39">
        <v>74.389821806930598</v>
      </c>
      <c r="P39">
        <v>214442.39313984799</v>
      </c>
      <c r="Q39">
        <v>257788.44900050201</v>
      </c>
      <c r="R39">
        <v>82.866705622504796</v>
      </c>
      <c r="S39">
        <v>653.45510667884503</v>
      </c>
      <c r="T39">
        <v>8.6542294704067095E-4</v>
      </c>
      <c r="U39">
        <v>0.426957821203791</v>
      </c>
      <c r="V39" s="1">
        <v>0</v>
      </c>
      <c r="W39">
        <v>0.22218654319886499</v>
      </c>
      <c r="X39">
        <v>0.35085563559734301</v>
      </c>
      <c r="Y39" s="1">
        <v>0</v>
      </c>
      <c r="Z39">
        <v>1</v>
      </c>
      <c r="AA39">
        <v>3.0538607094515101E-4</v>
      </c>
      <c r="AB39">
        <v>7.0396778501500799E-3</v>
      </c>
      <c r="AC39">
        <v>6.0809717120451799E-3</v>
      </c>
      <c r="AD39">
        <v>1.8743029881264999E-3</v>
      </c>
      <c r="AE39">
        <v>0.44767863238931099</v>
      </c>
      <c r="AF39">
        <v>1.7931020400672799E-2</v>
      </c>
      <c r="AG39">
        <v>2.1274379005053199E-5</v>
      </c>
      <c r="AH39">
        <v>5.3288059736879001</v>
      </c>
      <c r="AI39">
        <v>0.169771830934277</v>
      </c>
      <c r="AJ39">
        <v>153.23480552410501</v>
      </c>
      <c r="AK39">
        <v>36</v>
      </c>
      <c r="AL39">
        <v>3583546831.7600002</v>
      </c>
      <c r="AM39">
        <v>16711</v>
      </c>
      <c r="AO39" s="32">
        <f t="shared" si="8"/>
        <v>1.1765663903192169E-2</v>
      </c>
      <c r="AP39" s="5">
        <f t="shared" si="0"/>
        <v>13.24005421200779</v>
      </c>
      <c r="AQ39" s="3">
        <f t="shared" si="6"/>
        <v>-4.1809501416517625E-4</v>
      </c>
      <c r="AR39" s="15">
        <f t="shared" si="7"/>
        <v>-3.3345452334710535E-2</v>
      </c>
      <c r="AU39" s="16">
        <v>0.3</v>
      </c>
      <c r="AV39" t="s">
        <v>67</v>
      </c>
      <c r="AW39" s="15">
        <v>0.25</v>
      </c>
      <c r="AY39" s="15">
        <v>0.22500000000000001</v>
      </c>
      <c r="AZ39" s="15">
        <v>1</v>
      </c>
    </row>
    <row r="40" spans="1:52" x14ac:dyDescent="0.25">
      <c r="A40" t="s">
        <v>37</v>
      </c>
      <c r="B40">
        <v>12.1299612102508</v>
      </c>
      <c r="C40">
        <v>9.8997149659793698E-3</v>
      </c>
      <c r="D40">
        <v>11.2537059453957</v>
      </c>
      <c r="E40">
        <v>-29.183015058538398</v>
      </c>
      <c r="F40" s="1">
        <v>0</v>
      </c>
      <c r="G40" s="1">
        <v>0</v>
      </c>
      <c r="H40">
        <v>3.6495792403146501</v>
      </c>
      <c r="I40">
        <v>-85.324412663193101</v>
      </c>
      <c r="J40">
        <v>-85.734788739204703</v>
      </c>
      <c r="K40">
        <v>-100.722539432535</v>
      </c>
      <c r="L40">
        <v>-66.938856462551499</v>
      </c>
      <c r="M40">
        <v>37</v>
      </c>
      <c r="N40">
        <v>92.431401802026798</v>
      </c>
      <c r="O40">
        <v>74.242185136417106</v>
      </c>
      <c r="P40">
        <v>217061.55321420101</v>
      </c>
      <c r="Q40">
        <v>260137.482577594</v>
      </c>
      <c r="R40">
        <v>83.052734335857494</v>
      </c>
      <c r="S40">
        <v>654.66675475117597</v>
      </c>
      <c r="T40">
        <v>9.3269131474967601E-4</v>
      </c>
      <c r="U40">
        <v>0.409088445825465</v>
      </c>
      <c r="V40" s="1">
        <v>0</v>
      </c>
      <c r="W40">
        <v>0.22296273043305201</v>
      </c>
      <c r="X40">
        <v>0.36794882374148102</v>
      </c>
      <c r="Y40" s="1">
        <v>0</v>
      </c>
      <c r="Z40">
        <v>1</v>
      </c>
      <c r="AA40">
        <v>3.0652165362680299E-4</v>
      </c>
      <c r="AB40">
        <v>7.1978464528802497E-3</v>
      </c>
      <c r="AC40">
        <v>6.2590931718061599E-3</v>
      </c>
      <c r="AD40">
        <v>1.7950795486932399E-3</v>
      </c>
      <c r="AE40">
        <v>0.46244671035645801</v>
      </c>
      <c r="AF40">
        <v>1.8533358729939602E-2</v>
      </c>
      <c r="AG40">
        <v>2.2173410061350699E-5</v>
      </c>
      <c r="AH40">
        <v>5.27085316108061</v>
      </c>
      <c r="AI40">
        <v>0.17290757030833101</v>
      </c>
      <c r="AJ40">
        <v>153.241961851875</v>
      </c>
      <c r="AK40">
        <v>37</v>
      </c>
      <c r="AL40">
        <v>3674417972.8099999</v>
      </c>
      <c r="AM40">
        <v>16928</v>
      </c>
      <c r="AO40" s="32">
        <f t="shared" si="8"/>
        <v>1.0272286571420883E-2</v>
      </c>
      <c r="AP40" s="5">
        <f t="shared" si="0"/>
        <v>11.653616998348182</v>
      </c>
      <c r="AQ40" s="3">
        <f t="shared" si="6"/>
        <v>4.4580221800004892E-4</v>
      </c>
      <c r="AR40" s="15">
        <f t="shared" si="7"/>
        <v>4.087522457363546E-2</v>
      </c>
      <c r="AU40" s="16">
        <v>0.2</v>
      </c>
      <c r="AY40" s="15">
        <v>0.22500000000000001</v>
      </c>
      <c r="AZ40" s="15">
        <v>1</v>
      </c>
    </row>
    <row r="41" spans="1:52" x14ac:dyDescent="0.25">
      <c r="A41" t="s">
        <v>37</v>
      </c>
      <c r="B41">
        <v>12.713676260880799</v>
      </c>
      <c r="C41">
        <v>9.8875207921127195E-3</v>
      </c>
      <c r="D41">
        <v>11.2405889583803</v>
      </c>
      <c r="E41">
        <v>-29.381858602379701</v>
      </c>
      <c r="F41" s="1">
        <v>0</v>
      </c>
      <c r="G41" s="1">
        <v>0</v>
      </c>
      <c r="H41">
        <v>3.6466219750618198</v>
      </c>
      <c r="I41">
        <v>-85.379477548282793</v>
      </c>
      <c r="J41">
        <v>-85.431731898599807</v>
      </c>
      <c r="K41">
        <v>-101.36152936449</v>
      </c>
      <c r="L41">
        <v>-66.989640332126299</v>
      </c>
      <c r="M41">
        <v>38</v>
      </c>
      <c r="N41">
        <v>92.591454152093704</v>
      </c>
      <c r="O41">
        <v>74.054497535958603</v>
      </c>
      <c r="P41">
        <v>216995.904478802</v>
      </c>
      <c r="Q41">
        <v>259243.79142621599</v>
      </c>
      <c r="R41">
        <v>83.293114783562402</v>
      </c>
      <c r="S41">
        <v>655.46868700446601</v>
      </c>
      <c r="T41">
        <v>1.12913440252218E-3</v>
      </c>
      <c r="U41">
        <v>0.402827298494288</v>
      </c>
      <c r="V41" s="1">
        <v>0</v>
      </c>
      <c r="W41">
        <v>0.22170242205343199</v>
      </c>
      <c r="X41">
        <v>0.37547027945227901</v>
      </c>
      <c r="Y41" s="1">
        <v>0</v>
      </c>
      <c r="Z41">
        <v>1</v>
      </c>
      <c r="AA41">
        <v>3.0720347673892799E-4</v>
      </c>
      <c r="AB41">
        <v>7.2661420127070296E-3</v>
      </c>
      <c r="AC41">
        <v>6.3359229729715799E-3</v>
      </c>
      <c r="AD41">
        <v>1.7142577009757901E-3</v>
      </c>
      <c r="AE41">
        <v>0.47853524961427502</v>
      </c>
      <c r="AF41">
        <v>1.9184994939025399E-2</v>
      </c>
      <c r="AG41">
        <v>1.9638114834415899E-5</v>
      </c>
      <c r="AH41">
        <v>5.2100664532540399</v>
      </c>
      <c r="AI41">
        <v>0.17585039196605201</v>
      </c>
      <c r="AJ41">
        <v>154.164933282595</v>
      </c>
      <c r="AK41">
        <v>38</v>
      </c>
      <c r="AL41">
        <v>3536816247.0999999</v>
      </c>
      <c r="AM41">
        <v>16299</v>
      </c>
      <c r="AO41" s="32">
        <f t="shared" si="8"/>
        <v>1.1439375184466857E-2</v>
      </c>
      <c r="AP41" s="5">
        <f t="shared" si="0"/>
        <v>12.895679345548439</v>
      </c>
      <c r="AQ41" s="3">
        <f t="shared" si="6"/>
        <v>-1.7196717354222776E-4</v>
      </c>
      <c r="AR41" s="15">
        <f t="shared" si="7"/>
        <v>-1.4113493348488659E-2</v>
      </c>
      <c r="AU41" s="16">
        <v>0.25</v>
      </c>
      <c r="AY41" s="15">
        <v>0.22500000000000001</v>
      </c>
      <c r="AZ41" s="15">
        <v>1</v>
      </c>
    </row>
    <row r="42" spans="1:52" x14ac:dyDescent="0.25">
      <c r="A42" t="s">
        <v>37</v>
      </c>
      <c r="B42">
        <v>13.5046948060851</v>
      </c>
      <c r="C42">
        <v>9.6286951122100395E-3</v>
      </c>
      <c r="D42">
        <v>10.9617567154438</v>
      </c>
      <c r="E42">
        <v>-29.843781216643599</v>
      </c>
      <c r="F42" s="1">
        <v>0</v>
      </c>
      <c r="G42" s="1">
        <v>0</v>
      </c>
      <c r="H42">
        <v>3.63865648860545</v>
      </c>
      <c r="I42">
        <v>-85.6127620898869</v>
      </c>
      <c r="J42">
        <v>-85.411454580720402</v>
      </c>
      <c r="K42">
        <v>-103.040731309129</v>
      </c>
      <c r="L42">
        <v>-67.251853416646696</v>
      </c>
      <c r="M42">
        <v>39</v>
      </c>
      <c r="N42">
        <v>92.628069215057096</v>
      </c>
      <c r="O42">
        <v>73.794939433900296</v>
      </c>
      <c r="P42">
        <v>217344.342830009</v>
      </c>
      <c r="Q42">
        <v>259889.19621599099</v>
      </c>
      <c r="R42">
        <v>83.436845729864004</v>
      </c>
      <c r="S42">
        <v>657.00637098103198</v>
      </c>
      <c r="T42">
        <v>1.1815939433115999E-3</v>
      </c>
      <c r="U42">
        <v>0.39989588974075002</v>
      </c>
      <c r="V42" s="1">
        <v>0</v>
      </c>
      <c r="W42">
        <v>0.22121854309668701</v>
      </c>
      <c r="X42">
        <v>0.378885567162561</v>
      </c>
      <c r="Y42" s="1">
        <v>0</v>
      </c>
      <c r="Z42">
        <v>1</v>
      </c>
      <c r="AA42">
        <v>3.0924692860725001E-4</v>
      </c>
      <c r="AB42">
        <v>7.1128968417281998E-3</v>
      </c>
      <c r="AC42">
        <v>6.1957332717101701E-3</v>
      </c>
      <c r="AD42">
        <v>1.6022385284836401E-3</v>
      </c>
      <c r="AE42">
        <v>0.48480967308005901</v>
      </c>
      <c r="AF42">
        <v>1.9421016776794201E-2</v>
      </c>
      <c r="AG42">
        <v>1.6154947736975499E-5</v>
      </c>
      <c r="AH42">
        <v>5.1349932993611</v>
      </c>
      <c r="AI42">
        <v>0.17816894001158201</v>
      </c>
      <c r="AJ42">
        <v>151.499515077848</v>
      </c>
      <c r="AK42">
        <v>39</v>
      </c>
      <c r="AL42">
        <v>3432953895</v>
      </c>
      <c r="AM42">
        <v>15795</v>
      </c>
      <c r="AO42" s="32">
        <f t="shared" si="8"/>
        <v>1.2331285233355679E-2</v>
      </c>
      <c r="AP42" s="5">
        <f t="shared" si="0"/>
        <v>13.834072307094569</v>
      </c>
      <c r="AQ42" s="3">
        <f t="shared" si="6"/>
        <v>-3.1407163000139737E-4</v>
      </c>
      <c r="AR42" s="15">
        <f t="shared" si="7"/>
        <v>-2.3809149879934766E-2</v>
      </c>
      <c r="AU42" s="16">
        <v>0.3</v>
      </c>
      <c r="AY42" s="15">
        <v>0.22500000000000001</v>
      </c>
      <c r="AZ42" s="15">
        <v>1</v>
      </c>
    </row>
    <row r="43" spans="1:52" x14ac:dyDescent="0.25">
      <c r="A43" t="s">
        <v>37</v>
      </c>
      <c r="B43">
        <v>11.4663517436018</v>
      </c>
      <c r="C43">
        <v>9.1419459900217992E-3</v>
      </c>
      <c r="D43">
        <v>10.435207153395</v>
      </c>
      <c r="E43">
        <v>-28.932178867981801</v>
      </c>
      <c r="F43" s="1">
        <v>0</v>
      </c>
      <c r="G43" s="1">
        <v>0</v>
      </c>
      <c r="H43">
        <v>3.6327375971029499</v>
      </c>
      <c r="I43">
        <v>-86.675897669304803</v>
      </c>
      <c r="J43">
        <v>-86.244649729649097</v>
      </c>
      <c r="K43">
        <v>-106.69236909698</v>
      </c>
      <c r="L43">
        <v>-68.2387696315581</v>
      </c>
      <c r="M43">
        <v>40</v>
      </c>
      <c r="N43">
        <v>92.467321671771998</v>
      </c>
      <c r="O43">
        <v>73.383996846854203</v>
      </c>
      <c r="P43">
        <v>216431.05888750101</v>
      </c>
      <c r="Q43">
        <v>258982.88727773601</v>
      </c>
      <c r="R43">
        <v>83.402730313985998</v>
      </c>
      <c r="S43">
        <v>659.60197493893395</v>
      </c>
      <c r="T43">
        <v>8.76572088921128E-4</v>
      </c>
      <c r="U43">
        <v>0.397897587461358</v>
      </c>
      <c r="V43" s="1">
        <v>0</v>
      </c>
      <c r="W43">
        <v>0.22077657940776799</v>
      </c>
      <c r="X43">
        <v>0.38132583313087298</v>
      </c>
      <c r="Y43" s="1">
        <v>0</v>
      </c>
      <c r="Z43">
        <v>1</v>
      </c>
      <c r="AA43">
        <v>3.11662418310184E-4</v>
      </c>
      <c r="AB43">
        <v>6.77907473617354E-3</v>
      </c>
      <c r="AC43">
        <v>5.8830400037831803E-3</v>
      </c>
      <c r="AD43">
        <v>1.4684439134939099E-3</v>
      </c>
      <c r="AE43">
        <v>0.49115765993891503</v>
      </c>
      <c r="AF43">
        <v>1.9637633764816E-2</v>
      </c>
      <c r="AG43">
        <v>1.35260809292421E-5</v>
      </c>
      <c r="AH43">
        <v>5.0606635485559099</v>
      </c>
      <c r="AI43">
        <v>0.18039098504479401</v>
      </c>
      <c r="AJ43">
        <v>151.648738543544</v>
      </c>
      <c r="AK43">
        <v>40</v>
      </c>
      <c r="AL43">
        <v>3466792701.2600002</v>
      </c>
      <c r="AM43">
        <v>16018</v>
      </c>
      <c r="AO43" s="32">
        <f t="shared" si="8"/>
        <v>1.0122229175056565E-2</v>
      </c>
      <c r="AP43" s="5">
        <f t="shared" si="0"/>
        <v>11.492747437015872</v>
      </c>
      <c r="AQ43" s="3">
        <f t="shared" si="6"/>
        <v>-2.4597738775391023E-5</v>
      </c>
      <c r="AR43" s="15">
        <f t="shared" si="7"/>
        <v>-2.2967261360896662E-3</v>
      </c>
      <c r="AU43" s="16">
        <v>0.2</v>
      </c>
      <c r="AY43" s="15">
        <v>0.22500000000000001</v>
      </c>
      <c r="AZ43" s="15">
        <v>1</v>
      </c>
    </row>
    <row r="44" spans="1:52" x14ac:dyDescent="0.25">
      <c r="A44" t="s">
        <v>37</v>
      </c>
      <c r="B44">
        <v>11.7160372275064</v>
      </c>
      <c r="C44">
        <v>8.4332613236870104E-3</v>
      </c>
      <c r="D44">
        <v>9.6634702423482803</v>
      </c>
      <c r="E44">
        <v>-26.5255321380812</v>
      </c>
      <c r="F44" s="1">
        <v>0</v>
      </c>
      <c r="G44" s="1">
        <v>0</v>
      </c>
      <c r="H44">
        <v>3.6287100744369001</v>
      </c>
      <c r="I44">
        <v>-88.624057768610001</v>
      </c>
      <c r="J44">
        <v>-88.127918740457901</v>
      </c>
      <c r="K44">
        <v>-112.408006561649</v>
      </c>
      <c r="L44">
        <v>-70.042343410915393</v>
      </c>
      <c r="M44">
        <v>41</v>
      </c>
      <c r="N44">
        <v>92.313628302003096</v>
      </c>
      <c r="O44">
        <v>72.925660760842305</v>
      </c>
      <c r="P44">
        <v>214742.76654486</v>
      </c>
      <c r="Q44">
        <v>256666.10062933899</v>
      </c>
      <c r="R44">
        <v>83.426375946197894</v>
      </c>
      <c r="S44">
        <v>663.30875634516201</v>
      </c>
      <c r="T44">
        <v>7.4330857482468799E-4</v>
      </c>
      <c r="U44">
        <v>0.38637919324468001</v>
      </c>
      <c r="V44" s="1">
        <v>0</v>
      </c>
      <c r="W44">
        <v>0.22883963700285401</v>
      </c>
      <c r="X44">
        <v>0.38478116975246401</v>
      </c>
      <c r="Y44" s="1">
        <v>0</v>
      </c>
      <c r="Z44">
        <v>1</v>
      </c>
      <c r="AA44">
        <v>3.13790310133499E-4</v>
      </c>
      <c r="AB44">
        <v>6.3036252785945296E-3</v>
      </c>
      <c r="AC44">
        <v>5.5144590414646401E-3</v>
      </c>
      <c r="AD44">
        <v>1.28096107836661E-3</v>
      </c>
      <c r="AE44">
        <v>0.49514974207518803</v>
      </c>
      <c r="AF44">
        <v>1.97102769420473E-2</v>
      </c>
      <c r="AG44">
        <v>8.7254775875071905E-6</v>
      </c>
      <c r="AH44">
        <v>5.0535622553057102</v>
      </c>
      <c r="AI44">
        <v>0.20635943240590299</v>
      </c>
      <c r="AJ44">
        <v>157.22982570657001</v>
      </c>
      <c r="AK44">
        <v>41</v>
      </c>
      <c r="AL44">
        <v>3549483188.2199998</v>
      </c>
      <c r="AM44">
        <v>16529</v>
      </c>
      <c r="AO44" s="32">
        <f t="shared" si="8"/>
        <v>1.0164510278848547E-2</v>
      </c>
      <c r="AP44" s="5">
        <f t="shared" si="0"/>
        <v>11.538102192179068</v>
      </c>
      <c r="AQ44" s="3">
        <f t="shared" si="6"/>
        <v>1.6606866738846579E-4</v>
      </c>
      <c r="AR44" s="15">
        <f t="shared" si="7"/>
        <v>1.5421516672641689E-2</v>
      </c>
      <c r="AU44" s="16">
        <v>0.22</v>
      </c>
      <c r="AY44" s="15">
        <v>0.22500000000000001</v>
      </c>
      <c r="AZ44" s="15">
        <v>1</v>
      </c>
    </row>
    <row r="45" spans="1:52" x14ac:dyDescent="0.25">
      <c r="A45" t="s">
        <v>37</v>
      </c>
      <c r="B45">
        <v>9.6713145443319899</v>
      </c>
      <c r="C45">
        <v>7.9598099767676407E-3</v>
      </c>
      <c r="D45">
        <v>9.1445042658141507</v>
      </c>
      <c r="E45">
        <v>-25.0276563460624</v>
      </c>
      <c r="F45" s="1">
        <v>0</v>
      </c>
      <c r="G45" s="1">
        <v>0</v>
      </c>
      <c r="H45">
        <v>3.62468978721816</v>
      </c>
      <c r="I45">
        <v>-89.395827912357504</v>
      </c>
      <c r="J45">
        <v>-88.764958938321598</v>
      </c>
      <c r="K45">
        <v>-116.866664421157</v>
      </c>
      <c r="L45">
        <v>-70.958987851354095</v>
      </c>
      <c r="M45">
        <v>42</v>
      </c>
      <c r="N45">
        <v>92.376513100702397</v>
      </c>
      <c r="O45">
        <v>72.461624899051102</v>
      </c>
      <c r="P45">
        <v>216419.27520398499</v>
      </c>
      <c r="Q45">
        <v>257338.92601545999</v>
      </c>
      <c r="R45">
        <v>83.4503791090048</v>
      </c>
      <c r="S45">
        <v>667.21133850932699</v>
      </c>
      <c r="T45">
        <v>1.0717923105068E-3</v>
      </c>
      <c r="U45">
        <v>0.35749578561454798</v>
      </c>
      <c r="V45" s="1">
        <v>0</v>
      </c>
      <c r="W45">
        <v>0.23542828650084299</v>
      </c>
      <c r="X45">
        <v>0.407075927884607</v>
      </c>
      <c r="Y45" s="1">
        <v>0</v>
      </c>
      <c r="Z45">
        <v>1</v>
      </c>
      <c r="AA45">
        <v>3.1645234513457597E-4</v>
      </c>
      <c r="AB45">
        <v>5.9990030159254503E-3</v>
      </c>
      <c r="AC45">
        <v>5.2624576534246997E-3</v>
      </c>
      <c r="AD45">
        <v>1.1271877221280999E-3</v>
      </c>
      <c r="AE45">
        <v>0.50854001133501403</v>
      </c>
      <c r="AF45">
        <v>2.0183171436258699E-2</v>
      </c>
      <c r="AG45">
        <v>5.9056421579514299E-6</v>
      </c>
      <c r="AH45">
        <v>5.0383642751172104</v>
      </c>
      <c r="AI45">
        <v>0.18951598140181</v>
      </c>
      <c r="AJ45">
        <v>168.10375221239099</v>
      </c>
      <c r="AK45">
        <v>42</v>
      </c>
      <c r="AL45">
        <v>3453402374.4299998</v>
      </c>
      <c r="AM45">
        <v>15957</v>
      </c>
      <c r="AO45" s="32">
        <f t="shared" si="8"/>
        <v>8.6063857139980805E-3</v>
      </c>
      <c r="AP45" s="5">
        <f t="shared" si="0"/>
        <v>9.8525582357492532</v>
      </c>
      <c r="AQ45" s="3">
        <f t="shared" si="6"/>
        <v>-1.6594894447552813E-4</v>
      </c>
      <c r="AR45" s="15">
        <f t="shared" si="7"/>
        <v>-1.8395597070376524E-2</v>
      </c>
      <c r="AU45" s="16">
        <v>0.15</v>
      </c>
      <c r="AY45" s="15">
        <v>0.22500000000000001</v>
      </c>
      <c r="AZ45" s="15">
        <v>1</v>
      </c>
    </row>
    <row r="46" spans="1:52" x14ac:dyDescent="0.25">
      <c r="A46" t="s">
        <v>37</v>
      </c>
      <c r="B46">
        <v>11.0013365791135</v>
      </c>
      <c r="C46">
        <v>7.7856415296484903E-3</v>
      </c>
      <c r="D46">
        <v>8.9529057836074006</v>
      </c>
      <c r="E46">
        <v>-26.214750785103501</v>
      </c>
      <c r="F46" s="1">
        <v>0</v>
      </c>
      <c r="G46" s="1">
        <v>0</v>
      </c>
      <c r="H46">
        <v>3.6246740520441598</v>
      </c>
      <c r="I46">
        <v>-89.599522875882798</v>
      </c>
      <c r="J46">
        <v>-88.568258181652197</v>
      </c>
      <c r="K46">
        <v>-120.50852039739399</v>
      </c>
      <c r="L46">
        <v>-71.3555517918725</v>
      </c>
      <c r="M46">
        <v>43</v>
      </c>
      <c r="N46">
        <v>92.527403552323804</v>
      </c>
      <c r="O46">
        <v>71.901277927679402</v>
      </c>
      <c r="P46">
        <v>218723.91315441701</v>
      </c>
      <c r="Q46">
        <v>259795.32030731399</v>
      </c>
      <c r="R46">
        <v>83.686087421620599</v>
      </c>
      <c r="S46">
        <v>670.50998015045695</v>
      </c>
      <c r="T46">
        <v>1.4748712028257601E-3</v>
      </c>
      <c r="U46">
        <v>0.331371873034356</v>
      </c>
      <c r="V46" s="1">
        <v>0</v>
      </c>
      <c r="W46">
        <v>0.239543536108484</v>
      </c>
      <c r="X46">
        <v>0.429084590857158</v>
      </c>
      <c r="Y46" s="1">
        <v>0</v>
      </c>
      <c r="Z46">
        <v>1</v>
      </c>
      <c r="AA46">
        <v>3.1842451648400898E-4</v>
      </c>
      <c r="AB46">
        <v>5.9451543483849704E-3</v>
      </c>
      <c r="AC46">
        <v>5.2267410618192399E-3</v>
      </c>
      <c r="AD46">
        <v>1.0044858745645599E-3</v>
      </c>
      <c r="AE46">
        <v>0.54015055679643698</v>
      </c>
      <c r="AF46">
        <v>2.14136673045234E-2</v>
      </c>
      <c r="AG46">
        <v>4.58520710503218E-6</v>
      </c>
      <c r="AH46">
        <v>5.1370357427823796</v>
      </c>
      <c r="AI46">
        <v>0.19837560873632201</v>
      </c>
      <c r="AJ46">
        <v>186.305823705938</v>
      </c>
      <c r="AK46">
        <v>43</v>
      </c>
      <c r="AL46">
        <v>3178495905.96</v>
      </c>
      <c r="AM46">
        <v>14532</v>
      </c>
      <c r="AO46" s="32">
        <f t="shared" si="8"/>
        <v>9.8278990392079296E-3</v>
      </c>
      <c r="AP46" s="5">
        <f t="shared" si="0"/>
        <v>11.176429645408115</v>
      </c>
      <c r="AQ46" s="3">
        <f t="shared" si="6"/>
        <v>-1.6250925470455424E-4</v>
      </c>
      <c r="AR46" s="15">
        <f t="shared" si="7"/>
        <v>-1.5666279111464898E-2</v>
      </c>
      <c r="AU46" s="16">
        <v>0.2</v>
      </c>
      <c r="AY46" s="15">
        <v>0.22500000000000001</v>
      </c>
      <c r="AZ46" s="15">
        <v>1</v>
      </c>
    </row>
    <row r="47" spans="1:52" x14ac:dyDescent="0.25">
      <c r="A47" t="s">
        <v>37</v>
      </c>
      <c r="B47">
        <v>8.7927704474121793</v>
      </c>
      <c r="C47">
        <v>7.5074316046207599E-3</v>
      </c>
      <c r="D47">
        <v>8.6460853289147703</v>
      </c>
      <c r="E47">
        <v>-27.1827770346266</v>
      </c>
      <c r="F47" s="1">
        <v>0</v>
      </c>
      <c r="G47" s="1">
        <v>0</v>
      </c>
      <c r="H47">
        <v>3.6099503305685898</v>
      </c>
      <c r="I47">
        <v>-90.284257341885194</v>
      </c>
      <c r="J47">
        <v>-89.022383509346</v>
      </c>
      <c r="K47">
        <v>-127.173014178996</v>
      </c>
      <c r="L47">
        <v>-72.087318092400096</v>
      </c>
      <c r="M47">
        <v>44</v>
      </c>
      <c r="N47">
        <v>92.597857422511794</v>
      </c>
      <c r="O47">
        <v>71.075405297732999</v>
      </c>
      <c r="P47">
        <v>219294.879275279</v>
      </c>
      <c r="Q47">
        <v>260583.96947179499</v>
      </c>
      <c r="R47">
        <v>84.129890472583398</v>
      </c>
      <c r="S47">
        <v>676.24845137269199</v>
      </c>
      <c r="T47">
        <v>1.2226855064549199E-3</v>
      </c>
      <c r="U47">
        <v>0.31552287736755003</v>
      </c>
      <c r="V47" s="1">
        <v>0</v>
      </c>
      <c r="W47">
        <v>0.24286742132584399</v>
      </c>
      <c r="X47">
        <v>0.44160970130660399</v>
      </c>
      <c r="Y47" s="1">
        <v>0</v>
      </c>
      <c r="Z47">
        <v>1</v>
      </c>
      <c r="AA47">
        <v>3.2040250242680899E-4</v>
      </c>
      <c r="AB47">
        <v>5.82719013451918E-3</v>
      </c>
      <c r="AC47">
        <v>5.1129836358074698E-3</v>
      </c>
      <c r="AD47">
        <v>8.6924126178522195E-4</v>
      </c>
      <c r="AE47">
        <v>0.564161559352653</v>
      </c>
      <c r="AF47">
        <v>2.2318073379951099E-2</v>
      </c>
      <c r="AG47">
        <v>1.5689064468999901E-6</v>
      </c>
      <c r="AH47">
        <v>5.3074102138709698</v>
      </c>
      <c r="AI47">
        <v>0.21060609559399901</v>
      </c>
      <c r="AJ47">
        <v>198.441837440467</v>
      </c>
      <c r="AK47">
        <v>44</v>
      </c>
      <c r="AL47">
        <v>2687020155.7600002</v>
      </c>
      <c r="AM47">
        <v>12253</v>
      </c>
      <c r="AO47" s="32">
        <f t="shared" si="8"/>
        <v>9.8970008142244999E-3</v>
      </c>
      <c r="AP47" s="5">
        <f t="shared" si="0"/>
        <v>11.250786549713665</v>
      </c>
      <c r="AQ47" s="3">
        <f t="shared" si="6"/>
        <v>-2.2566692849321675E-3</v>
      </c>
      <c r="AR47" s="15">
        <f t="shared" si="7"/>
        <v>-0.21847504540596252</v>
      </c>
      <c r="AU47" s="16">
        <f t="shared" ref="AU20:AU63" si="13">AU46</f>
        <v>0.2</v>
      </c>
      <c r="AY47" s="15">
        <v>0.22500000000000001</v>
      </c>
      <c r="AZ47" s="15">
        <v>1</v>
      </c>
    </row>
    <row r="48" spans="1:52" x14ac:dyDescent="0.25">
      <c r="A48" t="s">
        <v>37</v>
      </c>
      <c r="B48">
        <v>12.7183648190375</v>
      </c>
      <c r="C48">
        <v>7.2825570370813201E-3</v>
      </c>
      <c r="D48">
        <v>8.3973927875419196</v>
      </c>
      <c r="E48">
        <v>-27.767639350584499</v>
      </c>
      <c r="F48" s="1">
        <v>0</v>
      </c>
      <c r="G48" s="1">
        <v>0</v>
      </c>
      <c r="H48">
        <v>3.5902269742908599</v>
      </c>
      <c r="I48">
        <v>-91.513293024300395</v>
      </c>
      <c r="J48">
        <v>-90.255660564921499</v>
      </c>
      <c r="K48">
        <v>-133.67125979463901</v>
      </c>
      <c r="L48">
        <v>-73.1580356211132</v>
      </c>
      <c r="M48">
        <v>45</v>
      </c>
      <c r="N48">
        <v>92.540986979219895</v>
      </c>
      <c r="O48">
        <v>70.113310893901399</v>
      </c>
      <c r="P48">
        <v>217399.80939713499</v>
      </c>
      <c r="Q48">
        <v>259934.84648460301</v>
      </c>
      <c r="R48">
        <v>85.648674881722798</v>
      </c>
      <c r="S48">
        <v>679.30611142154601</v>
      </c>
      <c r="T48">
        <v>9.9524721288282193E-4</v>
      </c>
      <c r="U48">
        <v>0.30730718705016202</v>
      </c>
      <c r="V48" s="1">
        <v>0</v>
      </c>
      <c r="W48">
        <v>0.24416314230869801</v>
      </c>
      <c r="X48">
        <v>0.44852967064113902</v>
      </c>
      <c r="Y48" s="1">
        <v>0</v>
      </c>
      <c r="Z48">
        <v>1</v>
      </c>
      <c r="AA48">
        <v>3.2521237216435903E-4</v>
      </c>
      <c r="AB48">
        <v>5.7849063328504003E-3</v>
      </c>
      <c r="AC48">
        <v>5.1093877456187204E-3</v>
      </c>
      <c r="AD48">
        <v>7.0995133533703202E-4</v>
      </c>
      <c r="AE48">
        <v>0.59161520660189204</v>
      </c>
      <c r="AF48">
        <v>2.33249958450596E-2</v>
      </c>
      <c r="AG48">
        <v>1.4511824097742201E-6</v>
      </c>
      <c r="AH48">
        <v>5.4797288528851702</v>
      </c>
      <c r="AI48">
        <v>0.223369381872665</v>
      </c>
      <c r="AJ48">
        <v>201.997542542015</v>
      </c>
      <c r="AK48">
        <v>45</v>
      </c>
      <c r="AL48">
        <v>1381140989.0999999</v>
      </c>
      <c r="AM48">
        <v>6353</v>
      </c>
      <c r="AO48" s="32">
        <f t="shared" si="8"/>
        <v>1.0099599286795E-2</v>
      </c>
      <c r="AP48" s="5">
        <f t="shared" si="0"/>
        <v>11.468463698306486</v>
      </c>
      <c r="AQ48" s="3">
        <f t="shared" si="6"/>
        <v>1.1722346221324977E-3</v>
      </c>
      <c r="AR48" s="15">
        <f t="shared" si="7"/>
        <v>0.10898592467233281</v>
      </c>
      <c r="AS48">
        <f>SUMPRODUCT(AP33:AP48,AL33:AL48)/SUM(AL33:AL48)</f>
        <v>12.126577109260293</v>
      </c>
      <c r="AT48">
        <f>SUMPRODUCT(B33:B48,AL33:AL48)/SUM(AL33:AL48)</f>
        <v>11.605645040582186</v>
      </c>
      <c r="AU48" s="16">
        <f t="shared" si="13"/>
        <v>0.2</v>
      </c>
      <c r="AV48">
        <f>AK48</f>
        <v>45</v>
      </c>
      <c r="AW48" s="10">
        <f>AVERAGE(AU33:AU48)</f>
        <v>0.24295673076923088</v>
      </c>
      <c r="AY48" s="15">
        <v>0.22500000000000001</v>
      </c>
      <c r="AZ48" s="15">
        <v>1</v>
      </c>
    </row>
    <row r="49" spans="1:52" x14ac:dyDescent="0.25">
      <c r="A49" t="s">
        <v>37</v>
      </c>
      <c r="B49">
        <v>6.7107814000526202</v>
      </c>
      <c r="C49">
        <v>7.0424929589348699E-3</v>
      </c>
      <c r="D49">
        <v>8.1312171411982597</v>
      </c>
      <c r="E49">
        <v>-38.513336529426397</v>
      </c>
      <c r="F49" s="1">
        <v>0</v>
      </c>
      <c r="G49" s="1">
        <v>0</v>
      </c>
      <c r="H49">
        <v>3.6226195815122999</v>
      </c>
      <c r="I49">
        <v>-96.445047920899</v>
      </c>
      <c r="J49">
        <v>-90.779467674646796</v>
      </c>
      <c r="K49">
        <v>-130.87979751058299</v>
      </c>
      <c r="L49">
        <v>-72.521129309058395</v>
      </c>
      <c r="M49">
        <v>46</v>
      </c>
      <c r="N49">
        <v>88.717676183416003</v>
      </c>
      <c r="O49">
        <v>67.740014288266295</v>
      </c>
      <c r="P49">
        <v>166600.34419093799</v>
      </c>
      <c r="Q49">
        <v>207332.14958705701</v>
      </c>
      <c r="R49">
        <v>110.244186329416</v>
      </c>
      <c r="S49">
        <v>660.21973147784195</v>
      </c>
      <c r="T49" s="1">
        <v>0</v>
      </c>
      <c r="U49">
        <v>0.50691916808688198</v>
      </c>
      <c r="V49" s="1">
        <v>0</v>
      </c>
      <c r="W49">
        <v>0.13652039962340001</v>
      </c>
      <c r="X49">
        <v>0.35656043228971601</v>
      </c>
      <c r="Y49" s="1">
        <v>0</v>
      </c>
      <c r="Z49">
        <v>1</v>
      </c>
      <c r="AA49">
        <v>4.1473580324961098E-4</v>
      </c>
      <c r="AB49">
        <v>5.6647431767016003E-3</v>
      </c>
      <c r="AC49">
        <v>5.0320861379853999E-3</v>
      </c>
      <c r="AD49">
        <v>6.0590383382297603E-4</v>
      </c>
      <c r="AE49">
        <v>0.56427033768633095</v>
      </c>
      <c r="AF49">
        <v>2.2219943063882201E-2</v>
      </c>
      <c r="AG49">
        <v>8.3140886624086497E-6</v>
      </c>
      <c r="AH49">
        <v>5.0553161495624801</v>
      </c>
      <c r="AI49">
        <v>0.21046139663320901</v>
      </c>
      <c r="AJ49">
        <v>214.75086941801101</v>
      </c>
      <c r="AK49">
        <v>46</v>
      </c>
      <c r="AL49">
        <v>102959012.70999999</v>
      </c>
      <c r="AM49">
        <v>618</v>
      </c>
      <c r="AO49" s="32">
        <f t="shared" si="8"/>
        <v>7.0022179557067653E-3</v>
      </c>
      <c r="AP49" s="5">
        <f t="shared" si="0"/>
        <v>8.086492072611307</v>
      </c>
      <c r="AQ49" s="3">
        <f t="shared" si="6"/>
        <v>-1.2301373707268547E-3</v>
      </c>
      <c r="AR49" s="15">
        <f t="shared" si="7"/>
        <v>-0.17012453115711013</v>
      </c>
      <c r="AU49" s="15">
        <v>7.0000000000000007E-2</v>
      </c>
      <c r="AZ49" s="15">
        <v>1</v>
      </c>
    </row>
    <row r="50" spans="1:52" x14ac:dyDescent="0.25">
      <c r="A50" t="s">
        <v>37</v>
      </c>
      <c r="B50">
        <v>9.3498995431353293</v>
      </c>
      <c r="C50">
        <v>8.2457111347382893E-3</v>
      </c>
      <c r="D50">
        <v>9.4582160430561899</v>
      </c>
      <c r="E50">
        <v>-55.090272212782999</v>
      </c>
      <c r="F50" s="1">
        <v>0</v>
      </c>
      <c r="G50" s="1">
        <v>0</v>
      </c>
      <c r="H50">
        <v>3.3793848270882698</v>
      </c>
      <c r="I50">
        <v>-92.161412480496296</v>
      </c>
      <c r="J50">
        <v>-79.830785714825694</v>
      </c>
      <c r="K50">
        <v>-105.98603444299</v>
      </c>
      <c r="L50">
        <v>-68.0171114655342</v>
      </c>
      <c r="M50">
        <v>47</v>
      </c>
      <c r="N50">
        <v>84.502118210169797</v>
      </c>
      <c r="O50">
        <v>64.9242283913797</v>
      </c>
      <c r="P50">
        <v>165186.20329787201</v>
      </c>
      <c r="Q50">
        <v>208417.141828622</v>
      </c>
      <c r="R50">
        <v>98.973366719872999</v>
      </c>
      <c r="S50">
        <v>639.58887447873701</v>
      </c>
      <c r="T50" s="1">
        <v>0</v>
      </c>
      <c r="U50">
        <v>0.54236686351563701</v>
      </c>
      <c r="V50" s="1">
        <v>0</v>
      </c>
      <c r="W50">
        <v>0.20004981470584901</v>
      </c>
      <c r="X50">
        <v>0.25758332177851301</v>
      </c>
      <c r="Y50" s="1">
        <v>0</v>
      </c>
      <c r="Z50">
        <v>1</v>
      </c>
      <c r="AA50">
        <v>7.3641134254356596E-4</v>
      </c>
      <c r="AB50">
        <v>6.5659838612947699E-3</v>
      </c>
      <c r="AC50">
        <v>5.4755011164851503E-3</v>
      </c>
      <c r="AD50">
        <v>5.9080715367745298E-4</v>
      </c>
      <c r="AE50">
        <v>0.51630535161510804</v>
      </c>
      <c r="AF50">
        <v>2.05852508413835E-2</v>
      </c>
      <c r="AG50">
        <v>9.1253338015721697E-6</v>
      </c>
      <c r="AH50">
        <v>4.4345128501143698</v>
      </c>
      <c r="AI50">
        <v>0.18871800844589001</v>
      </c>
      <c r="AJ50">
        <v>284.69930933736498</v>
      </c>
      <c r="AK50">
        <v>47</v>
      </c>
      <c r="AL50">
        <v>15527503.109999999</v>
      </c>
      <c r="AM50">
        <v>94</v>
      </c>
      <c r="AO50" s="32">
        <f t="shared" si="8"/>
        <v>7.6528800179255611E-3</v>
      </c>
      <c r="AP50" s="5">
        <f t="shared" si="0"/>
        <v>8.8066093809082364</v>
      </c>
      <c r="AQ50" s="3">
        <f t="shared" si="6"/>
        <v>4.940144045857027E-4</v>
      </c>
      <c r="AR50" s="15">
        <f t="shared" si="7"/>
        <v>6.1691184283123368E-2</v>
      </c>
      <c r="AU50" s="15">
        <f t="shared" si="13"/>
        <v>7.0000000000000007E-2</v>
      </c>
      <c r="AZ50" s="15">
        <v>1</v>
      </c>
    </row>
    <row r="51" spans="1:52" x14ac:dyDescent="0.25">
      <c r="A51" t="s">
        <v>37</v>
      </c>
      <c r="B51">
        <v>4.0157503521090998</v>
      </c>
      <c r="C51">
        <v>8.2443936584651895E-3</v>
      </c>
      <c r="D51">
        <v>9.4567726913110608</v>
      </c>
      <c r="E51">
        <v>-60.041627317513999</v>
      </c>
      <c r="F51" s="1">
        <v>0</v>
      </c>
      <c r="G51" s="1">
        <v>0</v>
      </c>
      <c r="H51">
        <v>3.3272072221495699</v>
      </c>
      <c r="I51">
        <v>-89.481748192377907</v>
      </c>
      <c r="J51">
        <v>-80.162146209677104</v>
      </c>
      <c r="K51">
        <v>-102.72099555290301</v>
      </c>
      <c r="L51">
        <v>-65.976645662282493</v>
      </c>
      <c r="M51">
        <v>48</v>
      </c>
      <c r="N51">
        <v>85.651479151983196</v>
      </c>
      <c r="O51">
        <v>65.500533451037995</v>
      </c>
      <c r="P51">
        <v>169091.56265822699</v>
      </c>
      <c r="Q51">
        <v>220735.15082580599</v>
      </c>
      <c r="R51">
        <v>102.380199119816</v>
      </c>
      <c r="S51">
        <v>635.16654735211205</v>
      </c>
      <c r="T51" s="1">
        <v>0</v>
      </c>
      <c r="U51">
        <v>0.49048948609293802</v>
      </c>
      <c r="V51" s="1">
        <v>0</v>
      </c>
      <c r="W51">
        <v>0.217132523612244</v>
      </c>
      <c r="X51">
        <v>0.29237799029481698</v>
      </c>
      <c r="Y51" s="1">
        <v>0</v>
      </c>
      <c r="Z51">
        <v>1</v>
      </c>
      <c r="AA51">
        <v>7.0705373419736796E-4</v>
      </c>
      <c r="AB51">
        <v>6.67464925317892E-3</v>
      </c>
      <c r="AC51">
        <v>5.48774976658072E-3</v>
      </c>
      <c r="AD51">
        <v>3.79244371644755E-4</v>
      </c>
      <c r="AE51">
        <v>0.50061187360291604</v>
      </c>
      <c r="AF51">
        <v>2.0032216731332798E-2</v>
      </c>
      <c r="AG51">
        <v>5.4828213088565203E-5</v>
      </c>
      <c r="AH51">
        <v>4.4779949678674402</v>
      </c>
      <c r="AI51">
        <v>0.19569638636079301</v>
      </c>
      <c r="AJ51">
        <v>269.16664781145101</v>
      </c>
      <c r="AK51">
        <v>48</v>
      </c>
      <c r="AL51">
        <v>13358233.449999999</v>
      </c>
      <c r="AM51">
        <v>79</v>
      </c>
      <c r="AO51" s="32">
        <f t="shared" si="8"/>
        <v>7.5970586719713842E-3</v>
      </c>
      <c r="AP51" s="5">
        <f t="shared" si="0"/>
        <v>8.7450327861568038</v>
      </c>
      <c r="AQ51" s="3">
        <f t="shared" si="6"/>
        <v>-4.1873786991335751E-3</v>
      </c>
      <c r="AR51" s="15">
        <f t="shared" si="7"/>
        <v>-0.54079642120199423</v>
      </c>
      <c r="AU51" s="15">
        <f t="shared" si="13"/>
        <v>7.0000000000000007E-2</v>
      </c>
      <c r="AZ51" s="15">
        <v>1</v>
      </c>
    </row>
    <row r="52" spans="1:52" x14ac:dyDescent="0.25">
      <c r="A52" t="s">
        <v>37</v>
      </c>
      <c r="B52">
        <v>15.086866981369299</v>
      </c>
      <c r="C52">
        <v>8.0664658350632894E-3</v>
      </c>
      <c r="D52">
        <v>9.2616512488042808</v>
      </c>
      <c r="E52">
        <v>-54.004810245469997</v>
      </c>
      <c r="F52" s="1">
        <v>0</v>
      </c>
      <c r="G52" s="1">
        <v>0</v>
      </c>
      <c r="H52">
        <v>3.3352127738497201</v>
      </c>
      <c r="I52">
        <v>-88.877031834728896</v>
      </c>
      <c r="J52">
        <v>-83.907502163652296</v>
      </c>
      <c r="K52">
        <v>-98.941791030321198</v>
      </c>
      <c r="L52">
        <v>-66.364997690209094</v>
      </c>
      <c r="M52">
        <v>49</v>
      </c>
      <c r="N52">
        <v>87.320020092512905</v>
      </c>
      <c r="O52">
        <v>66.918153504150695</v>
      </c>
      <c r="P52">
        <v>177060.681492537</v>
      </c>
      <c r="Q52">
        <v>242704.74275678699</v>
      </c>
      <c r="R52">
        <v>95.446128885541299</v>
      </c>
      <c r="S52">
        <v>638.250409679516</v>
      </c>
      <c r="T52" s="1">
        <v>0</v>
      </c>
      <c r="U52">
        <v>0.43859831338065702</v>
      </c>
      <c r="V52">
        <v>5.9727579725795697E-2</v>
      </c>
      <c r="W52">
        <v>0.16989754484760999</v>
      </c>
      <c r="X52">
        <v>0.33177656204593498</v>
      </c>
      <c r="Y52" s="1">
        <v>0</v>
      </c>
      <c r="Z52">
        <v>1</v>
      </c>
      <c r="AA52">
        <v>7.7732614171370105E-4</v>
      </c>
      <c r="AB52">
        <v>6.5603628303864099E-3</v>
      </c>
      <c r="AC52">
        <v>5.4543976026348298E-3</v>
      </c>
      <c r="AD52">
        <v>3.14969811745204E-4</v>
      </c>
      <c r="AE52">
        <v>0.50479022423315301</v>
      </c>
      <c r="AF52">
        <v>2.01300423275785E-2</v>
      </c>
      <c r="AG52">
        <v>7.2654410428678297E-6</v>
      </c>
      <c r="AH52">
        <v>4.2353422745777696</v>
      </c>
      <c r="AI52">
        <v>0.19017470951976201</v>
      </c>
      <c r="AJ52">
        <v>319.62831607236501</v>
      </c>
      <c r="AK52">
        <v>49</v>
      </c>
      <c r="AL52">
        <v>11863065.66</v>
      </c>
      <c r="AM52">
        <v>67</v>
      </c>
      <c r="AO52" s="32">
        <f t="shared" si="8"/>
        <v>7.6408267072790251E-3</v>
      </c>
      <c r="AP52" s="5">
        <f t="shared" si="0"/>
        <v>8.7933165843396388</v>
      </c>
      <c r="AQ52" s="3">
        <f t="shared" si="6"/>
        <v>5.8951777739579044E-3</v>
      </c>
      <c r="AR52" s="15">
        <f t="shared" si="7"/>
        <v>0.71571975564238066</v>
      </c>
      <c r="AU52" s="15">
        <f t="shared" si="13"/>
        <v>7.0000000000000007E-2</v>
      </c>
      <c r="AZ52" s="15">
        <v>1</v>
      </c>
    </row>
    <row r="53" spans="1:52" x14ac:dyDescent="0.25">
      <c r="A53" t="s">
        <v>37</v>
      </c>
      <c r="B53">
        <v>0.96786621899593805</v>
      </c>
      <c r="C53">
        <v>8.43788190431825E-3</v>
      </c>
      <c r="D53">
        <v>9.6685216000315197</v>
      </c>
      <c r="E53">
        <v>-48.140629712323097</v>
      </c>
      <c r="F53" s="1">
        <v>0</v>
      </c>
      <c r="G53" s="1">
        <v>0</v>
      </c>
      <c r="H53">
        <v>3.2625684671061999</v>
      </c>
      <c r="I53">
        <v>-94.237327708069103</v>
      </c>
      <c r="J53">
        <v>-85.938023304561696</v>
      </c>
      <c r="K53">
        <v>-104.950564518177</v>
      </c>
      <c r="L53">
        <v>-69.632172577018494</v>
      </c>
      <c r="M53">
        <v>50</v>
      </c>
      <c r="N53">
        <v>85.266450822067895</v>
      </c>
      <c r="O53">
        <v>63.296465406935397</v>
      </c>
      <c r="P53">
        <v>161052.365068493</v>
      </c>
      <c r="Q53">
        <v>238032.17130819999</v>
      </c>
      <c r="R53">
        <v>79.987047937650004</v>
      </c>
      <c r="S53">
        <v>659.29199389003202</v>
      </c>
      <c r="T53" s="1">
        <v>0</v>
      </c>
      <c r="U53">
        <v>0.312303382410893</v>
      </c>
      <c r="V53">
        <v>0.24740780367219301</v>
      </c>
      <c r="W53">
        <v>0.118749091617878</v>
      </c>
      <c r="X53">
        <v>0.32153972229903399</v>
      </c>
      <c r="Y53" s="1">
        <v>0</v>
      </c>
      <c r="Z53">
        <v>1</v>
      </c>
      <c r="AA53">
        <v>1.1618328546895401E-3</v>
      </c>
      <c r="AB53">
        <v>6.6102777769441803E-3</v>
      </c>
      <c r="AC53">
        <v>5.5375412408728598E-3</v>
      </c>
      <c r="AD53">
        <v>2.9813162068565298E-4</v>
      </c>
      <c r="AE53">
        <v>0.53919477741451904</v>
      </c>
      <c r="AF53">
        <v>2.1175940872135701E-2</v>
      </c>
      <c r="AG53">
        <v>1.38561102717833E-5</v>
      </c>
      <c r="AH53">
        <v>4.3020120799813704</v>
      </c>
      <c r="AI53">
        <v>0.196345357483411</v>
      </c>
      <c r="AJ53">
        <v>200.35150590978699</v>
      </c>
      <c r="AK53">
        <v>50</v>
      </c>
      <c r="AL53">
        <v>11756822.65</v>
      </c>
      <c r="AM53">
        <v>73</v>
      </c>
      <c r="AO53" s="32">
        <f t="shared" si="8"/>
        <v>8.1816899566118997E-3</v>
      </c>
      <c r="AP53" s="5">
        <f t="shared" si="0"/>
        <v>9.3880537026609368</v>
      </c>
      <c r="AQ53" s="3">
        <f t="shared" si="6"/>
        <v>-7.3715345704375504E-3</v>
      </c>
      <c r="AR53" s="15">
        <f t="shared" si="7"/>
        <v>-0.89690448631311015</v>
      </c>
      <c r="AU53" s="15">
        <f t="shared" si="13"/>
        <v>7.0000000000000007E-2</v>
      </c>
      <c r="AZ53" s="15">
        <v>1</v>
      </c>
    </row>
    <row r="54" spans="1:52" x14ac:dyDescent="0.25">
      <c r="A54" t="s">
        <v>37</v>
      </c>
      <c r="B54">
        <v>8.1050360353831508</v>
      </c>
      <c r="C54">
        <v>8.72589474715307E-3</v>
      </c>
      <c r="D54">
        <v>9.9828753183563492</v>
      </c>
      <c r="E54">
        <v>-37.191974188922103</v>
      </c>
      <c r="F54" s="1">
        <v>0</v>
      </c>
      <c r="G54" s="1">
        <v>0</v>
      </c>
      <c r="H54">
        <v>3.2556500734602301</v>
      </c>
      <c r="I54">
        <v>-101.180418979083</v>
      </c>
      <c r="J54">
        <v>-95.583391081077494</v>
      </c>
      <c r="K54">
        <v>-118.191800926957</v>
      </c>
      <c r="L54">
        <v>-73.196378988262097</v>
      </c>
      <c r="M54">
        <v>51</v>
      </c>
      <c r="N54">
        <v>77.529415738173498</v>
      </c>
      <c r="O54">
        <v>53.298845182548497</v>
      </c>
      <c r="P54">
        <v>140650.13813186801</v>
      </c>
      <c r="Q54">
        <v>240170.25259380601</v>
      </c>
      <c r="R54">
        <v>47.215574545983699</v>
      </c>
      <c r="S54">
        <v>692.01987402992995</v>
      </c>
      <c r="T54" s="1">
        <v>0</v>
      </c>
      <c r="U54">
        <v>0.15909753305055399</v>
      </c>
      <c r="V54">
        <v>0.54213236155496303</v>
      </c>
      <c r="W54">
        <v>0.135149761598816</v>
      </c>
      <c r="X54">
        <v>0.16362034379566401</v>
      </c>
      <c r="Y54" s="1">
        <v>0</v>
      </c>
      <c r="Z54">
        <v>1</v>
      </c>
      <c r="AA54">
        <v>2.1096640228799E-3</v>
      </c>
      <c r="AB54">
        <v>6.2353710574264403E-3</v>
      </c>
      <c r="AC54">
        <v>5.5845573364743202E-3</v>
      </c>
      <c r="AD54">
        <v>2.1926255478935599E-4</v>
      </c>
      <c r="AE54">
        <v>0.58228696077534003</v>
      </c>
      <c r="AF54">
        <v>2.2460885806014901E-2</v>
      </c>
      <c r="AG54">
        <v>4.7449810861180396E-6</v>
      </c>
      <c r="AH54">
        <v>4.7801989675857701</v>
      </c>
      <c r="AI54">
        <v>0.22650200250049901</v>
      </c>
      <c r="AJ54">
        <v>92.657469384928604</v>
      </c>
      <c r="AK54">
        <v>51</v>
      </c>
      <c r="AL54">
        <v>12799162.57</v>
      </c>
      <c r="AM54">
        <v>91</v>
      </c>
      <c r="AO54" s="32">
        <f t="shared" si="8"/>
        <v>9.2664833657752632E-3</v>
      </c>
      <c r="AP54" s="5">
        <f t="shared" si="0"/>
        <v>10.570198721746749</v>
      </c>
      <c r="AQ54" s="3">
        <f t="shared" si="6"/>
        <v>-2.2475687194283001E-3</v>
      </c>
      <c r="AR54" s="15">
        <f t="shared" si="7"/>
        <v>-0.23321819686245449</v>
      </c>
      <c r="AU54" s="15">
        <f t="shared" si="13"/>
        <v>7.0000000000000007E-2</v>
      </c>
      <c r="AZ54" s="15">
        <v>1</v>
      </c>
    </row>
    <row r="55" spans="1:52" x14ac:dyDescent="0.25">
      <c r="A55" t="s">
        <v>37</v>
      </c>
      <c r="B55">
        <v>13.7329419903421</v>
      </c>
      <c r="C55">
        <v>9.2437492254450592E-3</v>
      </c>
      <c r="D55">
        <v>10.545570105909899</v>
      </c>
      <c r="E55">
        <v>-33.966671672022699</v>
      </c>
      <c r="F55" s="1">
        <v>0</v>
      </c>
      <c r="G55" s="1">
        <v>0</v>
      </c>
      <c r="H55">
        <v>3.2471638507709302</v>
      </c>
      <c r="I55">
        <v>-100.44713860024601</v>
      </c>
      <c r="J55">
        <v>-98.108912716339006</v>
      </c>
      <c r="K55">
        <v>-119.568322004454</v>
      </c>
      <c r="L55">
        <v>-72.234909545502504</v>
      </c>
      <c r="M55">
        <v>52</v>
      </c>
      <c r="N55">
        <v>76.494310931341701</v>
      </c>
      <c r="O55">
        <v>50.808899158147803</v>
      </c>
      <c r="P55">
        <v>139464.061030927</v>
      </c>
      <c r="Q55">
        <v>241083.68897315199</v>
      </c>
      <c r="R55">
        <v>35.891385754132898</v>
      </c>
      <c r="S55">
        <v>697.86130182515296</v>
      </c>
      <c r="T55">
        <v>3.0272377188683398E-2</v>
      </c>
      <c r="U55">
        <v>0.109161615203305</v>
      </c>
      <c r="V55">
        <v>0.66853415833859497</v>
      </c>
      <c r="W55">
        <v>9.9824461889672506E-2</v>
      </c>
      <c r="X55">
        <v>0.12247976456842601</v>
      </c>
      <c r="Y55" s="1">
        <v>0</v>
      </c>
      <c r="Z55">
        <v>1</v>
      </c>
      <c r="AA55">
        <v>2.47065394609014E-3</v>
      </c>
      <c r="AB55">
        <v>6.4347634607644097E-3</v>
      </c>
      <c r="AC55">
        <v>5.8255292107095196E-3</v>
      </c>
      <c r="AD55">
        <v>1.9631650036774901E-4</v>
      </c>
      <c r="AE55">
        <v>0.60097522761679001</v>
      </c>
      <c r="AF55">
        <v>2.35322800555402E-2</v>
      </c>
      <c r="AG55">
        <v>8.4196118467994507E-6</v>
      </c>
      <c r="AH55">
        <v>5.0752037088829303</v>
      </c>
      <c r="AI55">
        <v>0.25767388392477902</v>
      </c>
      <c r="AJ55">
        <v>50.234216055463598</v>
      </c>
      <c r="AK55">
        <v>52</v>
      </c>
      <c r="AL55">
        <v>13528013.92</v>
      </c>
      <c r="AM55">
        <v>97</v>
      </c>
      <c r="AO55" s="32">
        <f t="shared" si="8"/>
        <v>9.9434427606874733E-3</v>
      </c>
      <c r="AP55" s="5">
        <f t="shared" si="0"/>
        <v>11.300728299939555</v>
      </c>
      <c r="AQ55" s="3">
        <f t="shared" si="6"/>
        <v>2.2912946815639799E-3</v>
      </c>
      <c r="AR55" s="15">
        <f t="shared" si="7"/>
        <v>0.21522627797498273</v>
      </c>
      <c r="AU55" s="15">
        <f t="shared" si="13"/>
        <v>7.0000000000000007E-2</v>
      </c>
      <c r="AZ55" s="15">
        <v>1</v>
      </c>
    </row>
    <row r="56" spans="1:52" x14ac:dyDescent="0.25">
      <c r="A56" t="s">
        <v>37</v>
      </c>
      <c r="B56">
        <v>36.323572035251701</v>
      </c>
      <c r="C56">
        <v>9.8335443603193504E-3</v>
      </c>
      <c r="D56">
        <v>11.182506429671299</v>
      </c>
      <c r="E56">
        <v>-34.930589683130599</v>
      </c>
      <c r="F56" s="1">
        <v>0</v>
      </c>
      <c r="G56" s="1">
        <v>0</v>
      </c>
      <c r="H56">
        <v>3.23937351130053</v>
      </c>
      <c r="I56">
        <v>-100.64255193471099</v>
      </c>
      <c r="J56">
        <v>-97.762364412497703</v>
      </c>
      <c r="K56">
        <v>-119.863401807912</v>
      </c>
      <c r="L56">
        <v>-72.709454677188603</v>
      </c>
      <c r="M56">
        <v>53</v>
      </c>
      <c r="N56">
        <v>75.844665063202399</v>
      </c>
      <c r="O56">
        <v>49.513485128472396</v>
      </c>
      <c r="P56">
        <v>139643.06950000001</v>
      </c>
      <c r="Q56">
        <v>254977.28585593699</v>
      </c>
      <c r="R56">
        <v>30.248736435681099</v>
      </c>
      <c r="S56">
        <v>700.30551532849199</v>
      </c>
      <c r="T56">
        <v>3.6499367768480603E-2</v>
      </c>
      <c r="U56">
        <v>8.2805741211524994E-2</v>
      </c>
      <c r="V56">
        <v>0.66260309019489105</v>
      </c>
      <c r="W56">
        <v>0.12364891477840199</v>
      </c>
      <c r="X56">
        <v>0.13094225381518099</v>
      </c>
      <c r="Y56" s="1">
        <v>0</v>
      </c>
      <c r="Z56">
        <v>1</v>
      </c>
      <c r="AA56">
        <v>2.65707114827325E-3</v>
      </c>
      <c r="AB56">
        <v>6.7915509440646801E-3</v>
      </c>
      <c r="AC56">
        <v>6.2395050088655899E-3</v>
      </c>
      <c r="AD56">
        <v>2.42253577329297E-4</v>
      </c>
      <c r="AE56">
        <v>0.63265468930437796</v>
      </c>
      <c r="AF56">
        <v>2.4751939299980898E-2</v>
      </c>
      <c r="AG56">
        <v>5.2862211200758803E-5</v>
      </c>
      <c r="AH56">
        <v>4.9752973532345397</v>
      </c>
      <c r="AI56">
        <v>0.24773697097931999</v>
      </c>
      <c r="AJ56">
        <v>35.855281590720097</v>
      </c>
      <c r="AK56">
        <v>53</v>
      </c>
      <c r="AL56">
        <v>11171445.560000001</v>
      </c>
      <c r="AM56">
        <v>80</v>
      </c>
      <c r="AO56" s="32">
        <f t="shared" si="8"/>
        <v>1.0629211908137502E-2</v>
      </c>
      <c r="AP56" s="5">
        <f t="shared" si="0"/>
        <v>12.035183675743589</v>
      </c>
      <c r="AQ56" s="3">
        <f t="shared" si="6"/>
        <v>2.6285184287481257E-2</v>
      </c>
      <c r="AR56" s="15">
        <f t="shared" si="7"/>
        <v>2.0181153037539716</v>
      </c>
      <c r="AU56" s="15">
        <f t="shared" si="13"/>
        <v>7.0000000000000007E-2</v>
      </c>
      <c r="AZ56" s="15">
        <v>1</v>
      </c>
    </row>
    <row r="57" spans="1:52" x14ac:dyDescent="0.25">
      <c r="A57" t="s">
        <v>37</v>
      </c>
      <c r="B57">
        <v>34.986804330541403</v>
      </c>
      <c r="C57">
        <v>9.7840956017236202E-3</v>
      </c>
      <c r="D57">
        <v>11.1292654260248</v>
      </c>
      <c r="E57">
        <v>-40.261330413465402</v>
      </c>
      <c r="F57" s="1">
        <v>0</v>
      </c>
      <c r="G57" s="1">
        <v>0</v>
      </c>
      <c r="H57">
        <v>3.2314044115498599</v>
      </c>
      <c r="I57">
        <v>-97.026278513768901</v>
      </c>
      <c r="J57">
        <v>-93.760829774588402</v>
      </c>
      <c r="K57">
        <v>-115.940045403284</v>
      </c>
      <c r="L57">
        <v>-69.408157362582998</v>
      </c>
      <c r="M57">
        <v>54</v>
      </c>
      <c r="N57">
        <v>74.909081208290402</v>
      </c>
      <c r="O57">
        <v>48.760688832237797</v>
      </c>
      <c r="P57">
        <v>140320.38947368399</v>
      </c>
      <c r="Q57">
        <v>268111.64817356202</v>
      </c>
      <c r="R57">
        <v>33.382793649225398</v>
      </c>
      <c r="S57">
        <v>698.82062289199496</v>
      </c>
      <c r="T57">
        <v>3.0162775233850098E-2</v>
      </c>
      <c r="U57">
        <v>0.120600348660737</v>
      </c>
      <c r="V57">
        <v>0.64726222872513395</v>
      </c>
      <c r="W57">
        <v>0.12929092459609501</v>
      </c>
      <c r="X57">
        <v>0.102846498018031</v>
      </c>
      <c r="Y57" s="1">
        <v>0</v>
      </c>
      <c r="Z57">
        <v>1</v>
      </c>
      <c r="AA57">
        <v>2.7229787219231901E-3</v>
      </c>
      <c r="AB57">
        <v>6.6632340184499201E-3</v>
      </c>
      <c r="AC57">
        <v>6.2408199302457701E-3</v>
      </c>
      <c r="AD57">
        <v>2.44945739351296E-4</v>
      </c>
      <c r="AE57">
        <v>0.60376654637248695</v>
      </c>
      <c r="AF57">
        <v>2.3755903837720301E-2</v>
      </c>
      <c r="AG57">
        <v>8.9816409674341497E-5</v>
      </c>
      <c r="AH57">
        <v>4.6735351007795396</v>
      </c>
      <c r="AI57">
        <v>0.235115651677264</v>
      </c>
      <c r="AJ57">
        <v>38.470964024350799</v>
      </c>
      <c r="AK57">
        <v>54</v>
      </c>
      <c r="AL57">
        <v>10664349.6</v>
      </c>
      <c r="AM57">
        <v>76</v>
      </c>
      <c r="AO57" s="32">
        <f t="shared" si="8"/>
        <v>1.0626711920809381E-2</v>
      </c>
      <c r="AP57" s="5">
        <f t="shared" si="0"/>
        <v>12.032516356452749</v>
      </c>
      <c r="AQ57" s="3">
        <f t="shared" si="6"/>
        <v>2.4618832823173401E-2</v>
      </c>
      <c r="AR57" s="15">
        <f t="shared" si="7"/>
        <v>1.9076880757181618</v>
      </c>
      <c r="AU57" s="15">
        <f t="shared" si="13"/>
        <v>7.0000000000000007E-2</v>
      </c>
      <c r="AZ57" s="15">
        <v>1</v>
      </c>
    </row>
    <row r="58" spans="1:52" x14ac:dyDescent="0.25">
      <c r="A58" t="s">
        <v>37</v>
      </c>
      <c r="B58">
        <v>17.041489907270801</v>
      </c>
      <c r="C58">
        <v>9.7048789977577793E-3</v>
      </c>
      <c r="D58">
        <v>11.0439126922995</v>
      </c>
      <c r="E58">
        <v>-49.7275506529257</v>
      </c>
      <c r="F58" s="1">
        <v>0</v>
      </c>
      <c r="G58" s="1">
        <v>0</v>
      </c>
      <c r="H58">
        <v>3.2306461032608702</v>
      </c>
      <c r="I58">
        <v>-91.032559189498201</v>
      </c>
      <c r="J58">
        <v>-81.533923814741001</v>
      </c>
      <c r="K58">
        <v>-110.32695648561101</v>
      </c>
      <c r="L58">
        <v>-65.5228181550562</v>
      </c>
      <c r="M58">
        <v>55</v>
      </c>
      <c r="N58">
        <v>75.673222050740804</v>
      </c>
      <c r="O58">
        <v>50.0247220962002</v>
      </c>
      <c r="P58">
        <v>153873.51657534199</v>
      </c>
      <c r="Q58">
        <v>274430.42878454301</v>
      </c>
      <c r="R58">
        <v>44.593749954146404</v>
      </c>
      <c r="S58">
        <v>683.11327149871795</v>
      </c>
      <c r="T58">
        <v>2.8577288951815102E-2</v>
      </c>
      <c r="U58">
        <v>0.20753813465427101</v>
      </c>
      <c r="V58">
        <v>0.54933868024754795</v>
      </c>
      <c r="W58">
        <v>6.6752467967885004E-2</v>
      </c>
      <c r="X58">
        <v>0.17637071713029401</v>
      </c>
      <c r="Y58" s="1">
        <v>0</v>
      </c>
      <c r="Z58">
        <v>1</v>
      </c>
      <c r="AA58">
        <v>2.3542296801119899E-3</v>
      </c>
      <c r="AB58">
        <v>6.65382755104044E-3</v>
      </c>
      <c r="AC58">
        <v>6.11154853768616E-3</v>
      </c>
      <c r="AD58">
        <v>3.8107542806119498E-4</v>
      </c>
      <c r="AE58">
        <v>0.61211968128851002</v>
      </c>
      <c r="AF58">
        <v>2.4689327367481698E-2</v>
      </c>
      <c r="AG58">
        <v>1.8420255772004699E-4</v>
      </c>
      <c r="AH58">
        <v>4.6645136400890701</v>
      </c>
      <c r="AI58">
        <v>0.23900081715792501</v>
      </c>
      <c r="AJ58">
        <v>84.368952179582806</v>
      </c>
      <c r="AK58">
        <v>55</v>
      </c>
      <c r="AL58">
        <v>11232766.710000001</v>
      </c>
      <c r="AM58">
        <v>73</v>
      </c>
      <c r="AO58" s="32">
        <f t="shared" si="8"/>
        <v>1.0194031133521868E-2</v>
      </c>
      <c r="AP58" s="5">
        <f t="shared" si="0"/>
        <v>11.569756452316804</v>
      </c>
      <c r="AQ58" s="3">
        <f t="shared" si="6"/>
        <v>5.2545282785682445E-3</v>
      </c>
      <c r="AR58" s="15">
        <f t="shared" si="7"/>
        <v>0.47293419507186774</v>
      </c>
      <c r="AU58" s="15">
        <f t="shared" si="13"/>
        <v>7.0000000000000007E-2</v>
      </c>
      <c r="AZ58" s="15">
        <v>1</v>
      </c>
    </row>
    <row r="59" spans="1:52" x14ac:dyDescent="0.25">
      <c r="A59" t="s">
        <v>37</v>
      </c>
      <c r="B59">
        <v>13.506779722095301</v>
      </c>
      <c r="C59">
        <v>9.6566862208374692E-3</v>
      </c>
      <c r="D59">
        <v>10.9919501398031</v>
      </c>
      <c r="E59">
        <v>-53.460661286117201</v>
      </c>
      <c r="F59" s="1">
        <v>0</v>
      </c>
      <c r="G59" s="1">
        <v>0</v>
      </c>
      <c r="H59">
        <v>3.2525932930860901</v>
      </c>
      <c r="I59">
        <v>-89.312630472725601</v>
      </c>
      <c r="J59">
        <v>-73.992395119341694</v>
      </c>
      <c r="K59">
        <v>-107.514818485636</v>
      </c>
      <c r="L59">
        <v>-64.457952381729797</v>
      </c>
      <c r="M59">
        <v>56</v>
      </c>
      <c r="N59">
        <v>78.624093382724894</v>
      </c>
      <c r="O59">
        <v>52.156145790354003</v>
      </c>
      <c r="P59">
        <v>158178.29261904699</v>
      </c>
      <c r="Q59">
        <v>261593.07772983899</v>
      </c>
      <c r="R59">
        <v>57.355017347370001</v>
      </c>
      <c r="S59">
        <v>673.113010049423</v>
      </c>
      <c r="T59">
        <v>2.4109006143819001E-2</v>
      </c>
      <c r="U59">
        <v>0.34091897526321902</v>
      </c>
      <c r="V59">
        <v>0.40150356839117701</v>
      </c>
      <c r="W59">
        <v>9.67118337466054E-2</v>
      </c>
      <c r="X59">
        <v>0.160865622598997</v>
      </c>
      <c r="Y59" s="1">
        <v>0</v>
      </c>
      <c r="Z59">
        <v>1</v>
      </c>
      <c r="AA59">
        <v>2.02712550252165E-3</v>
      </c>
      <c r="AB59">
        <v>6.7887646918977198E-3</v>
      </c>
      <c r="AC59">
        <v>6.0964993224347499E-3</v>
      </c>
      <c r="AD59">
        <v>5.2418597569733199E-4</v>
      </c>
      <c r="AE59">
        <v>0.63639700690972301</v>
      </c>
      <c r="AF59">
        <v>2.5926300114746E-2</v>
      </c>
      <c r="AG59">
        <v>2.20732553436441E-4</v>
      </c>
      <c r="AH59">
        <v>4.9414627119540002</v>
      </c>
      <c r="AI59">
        <v>0.26189607659338499</v>
      </c>
      <c r="AJ59">
        <v>111.54417114172399</v>
      </c>
      <c r="AK59">
        <v>56</v>
      </c>
      <c r="AL59">
        <v>13286976.58</v>
      </c>
      <c r="AM59">
        <v>84</v>
      </c>
      <c r="AO59" s="32">
        <f t="shared" si="8"/>
        <v>9.9384658329886195E-3</v>
      </c>
      <c r="AP59" s="5">
        <f t="shared" si="0"/>
        <v>11.29537755025506</v>
      </c>
      <c r="AQ59" s="3">
        <f t="shared" si="6"/>
        <v>2.0807323519583913E-3</v>
      </c>
      <c r="AR59" s="15">
        <f t="shared" si="7"/>
        <v>0.19577939400443545</v>
      </c>
      <c r="AU59" s="15">
        <f t="shared" si="13"/>
        <v>7.0000000000000007E-2</v>
      </c>
      <c r="AZ59" s="15">
        <v>1</v>
      </c>
    </row>
    <row r="60" spans="1:52" x14ac:dyDescent="0.25">
      <c r="A60" t="s">
        <v>37</v>
      </c>
      <c r="B60">
        <v>1.26759120098454</v>
      </c>
      <c r="C60">
        <v>9.2795237159518599E-3</v>
      </c>
      <c r="D60">
        <v>10.5843229416489</v>
      </c>
      <c r="E60">
        <v>-50.334612396433499</v>
      </c>
      <c r="F60" s="1">
        <v>0</v>
      </c>
      <c r="G60" s="1">
        <v>0</v>
      </c>
      <c r="H60">
        <v>3.26046530911335</v>
      </c>
      <c r="I60">
        <v>-86.898462597009697</v>
      </c>
      <c r="J60">
        <v>-70.752680386967896</v>
      </c>
      <c r="K60">
        <v>-102.573118278846</v>
      </c>
      <c r="L60">
        <v>-64.359862856139301</v>
      </c>
      <c r="M60">
        <v>57</v>
      </c>
      <c r="N60">
        <v>81.385551002298897</v>
      </c>
      <c r="O60">
        <v>55.572029523018898</v>
      </c>
      <c r="P60">
        <v>175827.070826446</v>
      </c>
      <c r="Q60">
        <v>265240.98002011102</v>
      </c>
      <c r="R60">
        <v>74.648025790302697</v>
      </c>
      <c r="S60">
        <v>659.58642238749906</v>
      </c>
      <c r="T60">
        <v>1.5025455441895701E-2</v>
      </c>
      <c r="U60">
        <v>0.47500769840978702</v>
      </c>
      <c r="V60">
        <v>0.26338224000959398</v>
      </c>
      <c r="W60">
        <v>0.14466260577423601</v>
      </c>
      <c r="X60">
        <v>0.116947455806381</v>
      </c>
      <c r="Y60" s="1">
        <v>0</v>
      </c>
      <c r="Z60">
        <v>1</v>
      </c>
      <c r="AA60">
        <v>1.56540886983754E-3</v>
      </c>
      <c r="AB60">
        <v>6.80640318925624E-3</v>
      </c>
      <c r="AC60">
        <v>5.9948219801889699E-3</v>
      </c>
      <c r="AD60">
        <v>6.0174760631287797E-4</v>
      </c>
      <c r="AE60">
        <v>0.64447191586542196</v>
      </c>
      <c r="AF60">
        <v>2.60538323422385E-2</v>
      </c>
      <c r="AG60">
        <v>2.3097043157170699E-4</v>
      </c>
      <c r="AH60">
        <v>4.8591618292029697</v>
      </c>
      <c r="AI60">
        <v>0.26144100462063702</v>
      </c>
      <c r="AJ60">
        <v>116.897557458457</v>
      </c>
      <c r="AK60">
        <v>57</v>
      </c>
      <c r="AL60">
        <v>21275075.57</v>
      </c>
      <c r="AM60">
        <v>121</v>
      </c>
      <c r="AO60" s="32">
        <f t="shared" si="8"/>
        <v>9.3839991139832053E-3</v>
      </c>
      <c r="AP60" s="5">
        <f t="shared" si="0"/>
        <v>10.697408184967671</v>
      </c>
      <c r="AQ60" s="3">
        <f t="shared" si="6"/>
        <v>-8.3214859129892745E-3</v>
      </c>
      <c r="AR60" s="15">
        <f t="shared" si="7"/>
        <v>-0.88150483004230895</v>
      </c>
      <c r="AU60" s="15">
        <f t="shared" si="13"/>
        <v>7.0000000000000007E-2</v>
      </c>
      <c r="AZ60" s="15">
        <v>1</v>
      </c>
    </row>
    <row r="61" spans="1:52" x14ac:dyDescent="0.25">
      <c r="A61" t="s">
        <v>37</v>
      </c>
      <c r="B61">
        <v>4.3176699324849999</v>
      </c>
      <c r="C61">
        <v>9.5748325052911996E-3</v>
      </c>
      <c r="D61">
        <v>10.903629828857399</v>
      </c>
      <c r="E61">
        <v>-42.078186483566803</v>
      </c>
      <c r="F61" s="1">
        <v>0</v>
      </c>
      <c r="G61" s="1">
        <v>0</v>
      </c>
      <c r="H61">
        <v>3.26556156926324</v>
      </c>
      <c r="I61">
        <v>-85.330152873573297</v>
      </c>
      <c r="J61">
        <v>-66.919699652152602</v>
      </c>
      <c r="K61">
        <v>-98.750457209198103</v>
      </c>
      <c r="L61">
        <v>-63.108984247005097</v>
      </c>
      <c r="M61">
        <v>58</v>
      </c>
      <c r="N61">
        <v>84.979684261425803</v>
      </c>
      <c r="O61">
        <v>59.430165110692101</v>
      </c>
      <c r="P61">
        <v>178838.76595959501</v>
      </c>
      <c r="Q61">
        <v>246712.85648045901</v>
      </c>
      <c r="R61">
        <v>92.097368181957705</v>
      </c>
      <c r="S61">
        <v>648.49263787537404</v>
      </c>
      <c r="T61">
        <v>9.00867066941477E-3</v>
      </c>
      <c r="U61">
        <v>0.57862139032774895</v>
      </c>
      <c r="V61">
        <v>0.13639972041788001</v>
      </c>
      <c r="W61">
        <v>0.15455400244123599</v>
      </c>
      <c r="X61">
        <v>0.130424886813133</v>
      </c>
      <c r="Y61" s="1">
        <v>0</v>
      </c>
      <c r="Z61">
        <v>1</v>
      </c>
      <c r="AA61">
        <v>1.1762219142549899E-3</v>
      </c>
      <c r="AB61">
        <v>7.2630092388492303E-3</v>
      </c>
      <c r="AC61">
        <v>6.1581802493294296E-3</v>
      </c>
      <c r="AD61">
        <v>7.1057346351744203E-4</v>
      </c>
      <c r="AE61">
        <v>0.63002496522212703</v>
      </c>
      <c r="AF61">
        <v>2.5560062168879301E-2</v>
      </c>
      <c r="AG61">
        <v>3.90388939375979E-4</v>
      </c>
      <c r="AH61">
        <v>4.6796624520724599</v>
      </c>
      <c r="AI61">
        <v>0.25593777223415598</v>
      </c>
      <c r="AJ61">
        <v>116.91539111154999</v>
      </c>
      <c r="AK61">
        <v>58</v>
      </c>
      <c r="AL61">
        <v>35410075.659999996</v>
      </c>
      <c r="AM61">
        <v>198</v>
      </c>
      <c r="AO61" s="32">
        <f t="shared" si="8"/>
        <v>9.1236065154059708E-3</v>
      </c>
      <c r="AP61" s="5">
        <f t="shared" si="0"/>
        <v>10.415312415189993</v>
      </c>
      <c r="AQ61" s="3">
        <f t="shared" si="6"/>
        <v>-5.4523169579621909E-3</v>
      </c>
      <c r="AR61" s="15">
        <f t="shared" si="7"/>
        <v>-0.58544979157917676</v>
      </c>
      <c r="AU61" s="15">
        <f t="shared" si="13"/>
        <v>7.0000000000000007E-2</v>
      </c>
      <c r="AZ61" s="15">
        <v>1</v>
      </c>
    </row>
    <row r="62" spans="1:52" x14ac:dyDescent="0.25">
      <c r="A62" t="s">
        <v>37</v>
      </c>
      <c r="B62">
        <v>18.138335429023801</v>
      </c>
      <c r="C62">
        <v>9.9023935314582999E-3</v>
      </c>
      <c r="D62">
        <v>11.256586977463799</v>
      </c>
      <c r="E62">
        <v>-37.125016629339299</v>
      </c>
      <c r="F62" s="1">
        <v>0</v>
      </c>
      <c r="G62" s="1">
        <v>0</v>
      </c>
      <c r="H62">
        <v>3.2943339198994899</v>
      </c>
      <c r="I62">
        <v>-85.899343345714598</v>
      </c>
      <c r="J62">
        <v>-66.833974359727705</v>
      </c>
      <c r="K62">
        <v>-101.85110336690499</v>
      </c>
      <c r="L62">
        <v>-62.487972036996602</v>
      </c>
      <c r="M62">
        <v>59</v>
      </c>
      <c r="N62">
        <v>85.145590251185993</v>
      </c>
      <c r="O62">
        <v>58.623981309701698</v>
      </c>
      <c r="P62">
        <v>168816.22332268301</v>
      </c>
      <c r="Q62">
        <v>233222.17794615199</v>
      </c>
      <c r="R62">
        <v>92.174316835462093</v>
      </c>
      <c r="S62">
        <v>649.21446167411796</v>
      </c>
      <c r="T62">
        <v>6.0243941206693796E-3</v>
      </c>
      <c r="U62">
        <v>0.57931594437650502</v>
      </c>
      <c r="V62">
        <v>0.105687094800003</v>
      </c>
      <c r="W62">
        <v>0.14916424883902901</v>
      </c>
      <c r="X62">
        <v>0.16583271198446101</v>
      </c>
      <c r="Y62" s="1">
        <v>0</v>
      </c>
      <c r="Z62">
        <v>1</v>
      </c>
      <c r="AA62">
        <v>1.2425570432700601E-3</v>
      </c>
      <c r="AB62">
        <v>7.5966685990825804E-3</v>
      </c>
      <c r="AC62">
        <v>6.4322399000286603E-3</v>
      </c>
      <c r="AD62">
        <v>7.3195046406096303E-4</v>
      </c>
      <c r="AE62">
        <v>0.65709894700322602</v>
      </c>
      <c r="AF62">
        <v>2.6724500260160201E-2</v>
      </c>
      <c r="AG62">
        <v>3.2116323096981599E-4</v>
      </c>
      <c r="AH62">
        <v>4.7894168288893901</v>
      </c>
      <c r="AI62">
        <v>0.26706952882603602</v>
      </c>
      <c r="AJ62">
        <v>115.710571408494</v>
      </c>
      <c r="AK62">
        <v>59</v>
      </c>
      <c r="AL62">
        <v>52839477.899999999</v>
      </c>
      <c r="AM62">
        <v>313</v>
      </c>
      <c r="AO62" s="32">
        <f t="shared" si="8"/>
        <v>9.5455119615099355E-3</v>
      </c>
      <c r="AP62" s="5">
        <f t="shared" si="0"/>
        <v>10.871973370616427</v>
      </c>
      <c r="AQ62" s="3">
        <f t="shared" si="6"/>
        <v>6.9944572343553762E-3</v>
      </c>
      <c r="AR62" s="15">
        <f t="shared" si="7"/>
        <v>0.66835723476347897</v>
      </c>
      <c r="AU62" s="15">
        <f t="shared" si="13"/>
        <v>7.0000000000000007E-2</v>
      </c>
      <c r="AZ62" s="15">
        <v>1</v>
      </c>
    </row>
    <row r="63" spans="1:52" x14ac:dyDescent="0.25">
      <c r="A63" t="s">
        <v>37</v>
      </c>
      <c r="B63">
        <v>2.25537869695254</v>
      </c>
      <c r="C63">
        <v>9.9592932414038892E-3</v>
      </c>
      <c r="D63">
        <v>11.317767354474499</v>
      </c>
      <c r="E63">
        <v>-32.943669345486498</v>
      </c>
      <c r="F63" s="1">
        <v>0</v>
      </c>
      <c r="G63" s="1">
        <v>0</v>
      </c>
      <c r="H63">
        <v>3.2996372045200801</v>
      </c>
      <c r="I63">
        <v>-86.827942468898797</v>
      </c>
      <c r="J63">
        <v>-62.935831141042598</v>
      </c>
      <c r="K63">
        <v>-99.035206937427603</v>
      </c>
      <c r="L63">
        <v>-63.07546514509</v>
      </c>
      <c r="M63">
        <v>60</v>
      </c>
      <c r="N63">
        <v>87.319688609966803</v>
      </c>
      <c r="O63">
        <v>60.293165709542201</v>
      </c>
      <c r="P63">
        <v>166049.56740041901</v>
      </c>
      <c r="Q63">
        <v>226368.760657206</v>
      </c>
      <c r="R63">
        <v>101.721076526722</v>
      </c>
      <c r="S63">
        <v>640.48471768715899</v>
      </c>
      <c r="T63">
        <v>4.0104729330104998E-3</v>
      </c>
      <c r="U63">
        <v>0.63018742617086199</v>
      </c>
      <c r="V63">
        <v>7.4875856778672797E-2</v>
      </c>
      <c r="W63">
        <v>0.13521594278465199</v>
      </c>
      <c r="X63">
        <v>0.15972077426581199</v>
      </c>
      <c r="Y63" s="1">
        <v>0</v>
      </c>
      <c r="Z63">
        <v>1</v>
      </c>
      <c r="AA63">
        <v>9.9432858624235094E-4</v>
      </c>
      <c r="AB63">
        <v>7.6873685990182898E-3</v>
      </c>
      <c r="AC63">
        <v>6.5151929185000802E-3</v>
      </c>
      <c r="AD63">
        <v>9.0953399629172004E-4</v>
      </c>
      <c r="AE63">
        <v>0.67330459787407604</v>
      </c>
      <c r="AF63">
        <v>2.7467779867514398E-2</v>
      </c>
      <c r="AG63">
        <v>3.67858485977038E-4</v>
      </c>
      <c r="AH63">
        <v>4.8836970464773204</v>
      </c>
      <c r="AI63">
        <v>0.27802298550173199</v>
      </c>
      <c r="AJ63">
        <v>121.612044884215</v>
      </c>
      <c r="AK63">
        <v>60</v>
      </c>
      <c r="AL63">
        <v>79205643.650000006</v>
      </c>
      <c r="AM63">
        <v>477</v>
      </c>
      <c r="AO63" s="32">
        <f t="shared" si="8"/>
        <v>9.4322660954684386E-3</v>
      </c>
      <c r="AP63" s="5">
        <f t="shared" si="0"/>
        <v>10.74960857289401</v>
      </c>
      <c r="AQ63" s="3">
        <f t="shared" si="6"/>
        <v>-7.5330707145938643E-3</v>
      </c>
      <c r="AR63" s="15">
        <f t="shared" si="7"/>
        <v>-0.79018969094003511</v>
      </c>
      <c r="AS63">
        <f>SUMPRODUCT(AP50:AP63,AL50:AL63)/SUM(AL50:AL63)</f>
        <v>10.580843473378822</v>
      </c>
      <c r="AT63">
        <f>SUMPRODUCT(B50:B63,AL50:AL63)/SUM(AL50:AL63)</f>
        <v>10.019788912685458</v>
      </c>
      <c r="AU63" s="15">
        <f t="shared" si="13"/>
        <v>7.0000000000000007E-2</v>
      </c>
      <c r="AZ63" s="15">
        <v>1</v>
      </c>
    </row>
    <row r="64" spans="1:52" x14ac:dyDescent="0.25">
      <c r="A64" t="s">
        <v>37</v>
      </c>
      <c r="B64">
        <v>10.4661691076229</v>
      </c>
      <c r="C64">
        <v>6.7714931860492497E-3</v>
      </c>
      <c r="D64">
        <v>7.8298891459803404</v>
      </c>
      <c r="E64">
        <v>-14.754564171653801</v>
      </c>
      <c r="F64" s="1">
        <v>0</v>
      </c>
      <c r="G64" s="1">
        <v>0</v>
      </c>
      <c r="H64">
        <v>3.4305288322011598</v>
      </c>
      <c r="I64">
        <v>-106.887031328963</v>
      </c>
      <c r="J64">
        <v>-105.601470736116</v>
      </c>
      <c r="K64">
        <v>-178.155904963842</v>
      </c>
      <c r="L64">
        <v>-82.3502464848074</v>
      </c>
      <c r="M64">
        <v>61</v>
      </c>
      <c r="N64">
        <v>83.027260765244094</v>
      </c>
      <c r="O64">
        <v>54.346452548166098</v>
      </c>
      <c r="P64">
        <v>162294.834146718</v>
      </c>
      <c r="Q64">
        <v>211929.33336165099</v>
      </c>
      <c r="R64">
        <v>120.765749773653</v>
      </c>
      <c r="S64">
        <v>708.16795998959697</v>
      </c>
      <c r="T64">
        <v>6.7623348230030499E-4</v>
      </c>
      <c r="U64">
        <v>0.23872984497131999</v>
      </c>
      <c r="V64">
        <v>0.37806243741546502</v>
      </c>
      <c r="W64">
        <v>9.5413969712540597E-2</v>
      </c>
      <c r="X64">
        <v>0.28779374790067302</v>
      </c>
      <c r="Y64" s="1">
        <v>0</v>
      </c>
      <c r="Z64">
        <v>1</v>
      </c>
      <c r="AA64">
        <v>5.0454790860691295E-4</v>
      </c>
      <c r="AB64">
        <v>6.1798613877310799E-3</v>
      </c>
      <c r="AC64">
        <v>5.85575981106355E-3</v>
      </c>
      <c r="AD64">
        <v>8.1964943963875101E-5</v>
      </c>
      <c r="AE64">
        <v>0.78685626605707104</v>
      </c>
      <c r="AF64">
        <v>1.1579892614039201E-3</v>
      </c>
      <c r="AG64">
        <v>5.0950901396042297E-6</v>
      </c>
      <c r="AH64">
        <v>5.9222515613740798</v>
      </c>
      <c r="AI64">
        <v>0.34910931751581098</v>
      </c>
      <c r="AJ64">
        <v>2129.2444364662601</v>
      </c>
      <c r="AK64">
        <v>61</v>
      </c>
      <c r="AL64">
        <v>4406953926.4200001</v>
      </c>
      <c r="AM64">
        <v>27154</v>
      </c>
      <c r="AO64" s="13">
        <f t="shared" si="8"/>
        <v>7.518296981074383E-3</v>
      </c>
      <c r="AP64" s="5">
        <f t="shared" si="0"/>
        <v>8.6580858408559891</v>
      </c>
      <c r="AQ64" s="3">
        <f t="shared" si="6"/>
        <v>1.6521979534825223E-3</v>
      </c>
      <c r="AR64" s="15">
        <f t="shared" si="7"/>
        <v>0.20883175565606926</v>
      </c>
      <c r="AU64" s="15">
        <v>1</v>
      </c>
      <c r="AZ64" s="15">
        <v>1</v>
      </c>
    </row>
    <row r="65" spans="1:52" x14ac:dyDescent="0.25">
      <c r="A65" t="s">
        <v>37</v>
      </c>
      <c r="B65">
        <v>8.3971451301096103</v>
      </c>
      <c r="C65">
        <v>6.8180701229781596E-3</v>
      </c>
      <c r="D65">
        <v>7.88174300640609</v>
      </c>
      <c r="E65">
        <v>-13.2169948050741</v>
      </c>
      <c r="F65" s="1">
        <v>0</v>
      </c>
      <c r="G65" s="1">
        <v>0</v>
      </c>
      <c r="H65">
        <v>3.44031912758203</v>
      </c>
      <c r="I65">
        <v>-111.226547458643</v>
      </c>
      <c r="J65">
        <v>-109.97218390292601</v>
      </c>
      <c r="K65">
        <v>-183.873896059434</v>
      </c>
      <c r="L65">
        <v>-86.615449778095098</v>
      </c>
      <c r="M65">
        <v>62</v>
      </c>
      <c r="N65">
        <v>83.343659536865502</v>
      </c>
      <c r="O65">
        <v>53.870360901709603</v>
      </c>
      <c r="P65">
        <v>161764.69662261</v>
      </c>
      <c r="Q65">
        <v>210535.32651558</v>
      </c>
      <c r="R65">
        <v>120.680264624164</v>
      </c>
      <c r="S65">
        <v>709.347929268087</v>
      </c>
      <c r="T65">
        <v>6.7910797410218604E-4</v>
      </c>
      <c r="U65">
        <v>0.22907856896354101</v>
      </c>
      <c r="V65">
        <v>0.40940420864678501</v>
      </c>
      <c r="W65">
        <v>8.9015619986312897E-2</v>
      </c>
      <c r="X65">
        <v>0.27250160240335902</v>
      </c>
      <c r="Y65" s="1">
        <v>0</v>
      </c>
      <c r="Z65">
        <v>1</v>
      </c>
      <c r="AA65">
        <v>5.1808651104393499E-4</v>
      </c>
      <c r="AB65">
        <v>6.2266269691625704E-3</v>
      </c>
      <c r="AC65">
        <v>5.9764293689053899E-3</v>
      </c>
      <c r="AD65">
        <v>6.9031638920976195E-5</v>
      </c>
      <c r="AE65">
        <v>0.80561631362986896</v>
      </c>
      <c r="AF65">
        <v>1.13709953474608E-3</v>
      </c>
      <c r="AG65">
        <v>4.3157367105471803E-6</v>
      </c>
      <c r="AH65">
        <v>6.0110239844958304</v>
      </c>
      <c r="AI65">
        <v>0.36486634111151001</v>
      </c>
      <c r="AJ65">
        <v>2187.8417874420902</v>
      </c>
      <c r="AK65">
        <v>62</v>
      </c>
      <c r="AL65">
        <v>4773352667.9399996</v>
      </c>
      <c r="AM65">
        <v>29508</v>
      </c>
      <c r="AO65" s="13">
        <f t="shared" si="8"/>
        <v>7.6316154146954043E-3</v>
      </c>
      <c r="AP65" s="5">
        <f t="shared" si="0"/>
        <v>8.783156863613284</v>
      </c>
      <c r="AQ65" s="3">
        <f t="shared" si="6"/>
        <v>-3.4928203713994327E-4</v>
      </c>
      <c r="AR65" s="15">
        <f t="shared" si="7"/>
        <v>-4.3949087952970145E-2</v>
      </c>
      <c r="AU65" s="15">
        <v>1</v>
      </c>
      <c r="AZ65" s="15">
        <v>1</v>
      </c>
    </row>
    <row r="66" spans="1:52" x14ac:dyDescent="0.25">
      <c r="A66" t="s">
        <v>37</v>
      </c>
      <c r="B66">
        <v>8.8062772341524802</v>
      </c>
      <c r="C66">
        <v>6.8494980506051103E-3</v>
      </c>
      <c r="D66">
        <v>7.9167164430174202</v>
      </c>
      <c r="E66">
        <v>-11.674808971014301</v>
      </c>
      <c r="F66" s="1">
        <v>0</v>
      </c>
      <c r="G66" s="1">
        <v>0</v>
      </c>
      <c r="H66">
        <v>3.4520417186519001</v>
      </c>
      <c r="I66">
        <v>-115.077385804651</v>
      </c>
      <c r="J66">
        <v>-113.868430786448</v>
      </c>
      <c r="K66">
        <v>-188.71957980115201</v>
      </c>
      <c r="L66">
        <v>-90.340225821972794</v>
      </c>
      <c r="M66">
        <v>63</v>
      </c>
      <c r="N66">
        <v>83.637109038133303</v>
      </c>
      <c r="O66">
        <v>53.489169887022904</v>
      </c>
      <c r="P66">
        <v>160909.298394274</v>
      </c>
      <c r="Q66">
        <v>208821.54618274199</v>
      </c>
      <c r="R66">
        <v>120.579423082901</v>
      </c>
      <c r="S66">
        <v>710.20645650803704</v>
      </c>
      <c r="T66">
        <v>8.52776086935509E-4</v>
      </c>
      <c r="U66">
        <v>0.21933171050060199</v>
      </c>
      <c r="V66">
        <v>0.43880845455634498</v>
      </c>
      <c r="W66">
        <v>8.4434478002317001E-2</v>
      </c>
      <c r="X66">
        <v>0.25742535694073398</v>
      </c>
      <c r="Y66" s="1">
        <v>0</v>
      </c>
      <c r="Z66">
        <v>1</v>
      </c>
      <c r="AA66">
        <v>5.31065555652723E-4</v>
      </c>
      <c r="AB66">
        <v>6.2552182692160001E-3</v>
      </c>
      <c r="AC66">
        <v>6.0638078073033501E-3</v>
      </c>
      <c r="AD66">
        <v>5.8689305450697301E-5</v>
      </c>
      <c r="AE66">
        <v>0.81688140125248399</v>
      </c>
      <c r="AF66">
        <v>1.10883896413684E-3</v>
      </c>
      <c r="AG66">
        <v>4.5042750408652199E-6</v>
      </c>
      <c r="AH66">
        <v>6.0572718624106701</v>
      </c>
      <c r="AI66">
        <v>0.37325841802993998</v>
      </c>
      <c r="AJ66">
        <v>2248.6047967854602</v>
      </c>
      <c r="AK66">
        <v>63</v>
      </c>
      <c r="AL66">
        <v>5047563781.3299999</v>
      </c>
      <c r="AM66">
        <v>31369</v>
      </c>
      <c r="AO66" s="13">
        <f t="shared" si="8"/>
        <v>7.7037123270929132E-3</v>
      </c>
      <c r="AP66" s="5">
        <f t="shared" si="0"/>
        <v>8.8626494268818305</v>
      </c>
      <c r="AQ66" s="3">
        <f t="shared" si="6"/>
        <v>-5.1133504539144919E-5</v>
      </c>
      <c r="AR66" s="15">
        <f t="shared" si="7"/>
        <v>-6.3606479297674268E-3</v>
      </c>
      <c r="AU66" s="15">
        <v>1</v>
      </c>
      <c r="AZ66" s="15">
        <v>1</v>
      </c>
    </row>
    <row r="67" spans="1:52" x14ac:dyDescent="0.25">
      <c r="A67" t="s">
        <v>37</v>
      </c>
      <c r="B67">
        <v>8.51363226197698</v>
      </c>
      <c r="C67">
        <v>6.8463594922794097E-3</v>
      </c>
      <c r="D67">
        <v>7.9132243586369002</v>
      </c>
      <c r="E67">
        <v>-9.9173554297203594</v>
      </c>
      <c r="F67" s="1">
        <v>0</v>
      </c>
      <c r="G67" s="1">
        <v>0</v>
      </c>
      <c r="H67">
        <v>3.4668699395227098</v>
      </c>
      <c r="I67">
        <v>-118.049008137176</v>
      </c>
      <c r="J67">
        <v>-116.892738714541</v>
      </c>
      <c r="K67">
        <v>-192.48382325834501</v>
      </c>
      <c r="L67">
        <v>-93.119012902161202</v>
      </c>
      <c r="M67">
        <v>64</v>
      </c>
      <c r="N67">
        <v>83.847483562127806</v>
      </c>
      <c r="O67">
        <v>53.133207036478098</v>
      </c>
      <c r="P67">
        <v>159647.00645404001</v>
      </c>
      <c r="Q67">
        <v>206784.03661644401</v>
      </c>
      <c r="R67">
        <v>120.421084464993</v>
      </c>
      <c r="S67">
        <v>710.87154707701598</v>
      </c>
      <c r="T67">
        <v>9.0032632045131795E-4</v>
      </c>
      <c r="U67">
        <v>0.20784765672625899</v>
      </c>
      <c r="V67">
        <v>0.47235955411891201</v>
      </c>
      <c r="W67">
        <v>7.9475395505142196E-2</v>
      </c>
      <c r="X67">
        <v>0.24031739364968499</v>
      </c>
      <c r="Y67" s="1">
        <v>0</v>
      </c>
      <c r="Z67">
        <v>1</v>
      </c>
      <c r="AA67">
        <v>5.4266467217181104E-4</v>
      </c>
      <c r="AB67">
        <v>6.2467418070969397E-3</v>
      </c>
      <c r="AC67">
        <v>6.1151421884771797E-3</v>
      </c>
      <c r="AD67">
        <v>5.33595615903444E-5</v>
      </c>
      <c r="AE67">
        <v>0.82731840532598999</v>
      </c>
      <c r="AF67">
        <v>1.09041002810596E-3</v>
      </c>
      <c r="AG67">
        <v>3.5881331365991601E-6</v>
      </c>
      <c r="AH67">
        <v>6.0876112416632804</v>
      </c>
      <c r="AI67">
        <v>0.38094229697635401</v>
      </c>
      <c r="AJ67">
        <v>2319.7102118804801</v>
      </c>
      <c r="AK67">
        <v>64</v>
      </c>
      <c r="AL67">
        <v>5198266177.1499996</v>
      </c>
      <c r="AM67">
        <v>32561</v>
      </c>
      <c r="AO67" s="13">
        <f t="shared" si="8"/>
        <v>7.7482168887549512E-3</v>
      </c>
      <c r="AP67" s="5">
        <f t="shared" si="0"/>
        <v>8.9116875319226629</v>
      </c>
      <c r="AQ67" s="3">
        <f t="shared" si="6"/>
        <v>-3.6062270190575108E-4</v>
      </c>
      <c r="AR67" s="15">
        <f t="shared" si="7"/>
        <v>-4.4666654718290344E-2</v>
      </c>
      <c r="AU67" s="15">
        <v>1</v>
      </c>
      <c r="AZ67" s="15">
        <v>1</v>
      </c>
    </row>
    <row r="68" spans="1:52" x14ac:dyDescent="0.25">
      <c r="A68" t="s">
        <v>37</v>
      </c>
      <c r="B68">
        <v>8.2135026544904299</v>
      </c>
      <c r="C68">
        <v>6.8527782975589804E-3</v>
      </c>
      <c r="D68">
        <v>7.9203660460465102</v>
      </c>
      <c r="E68">
        <v>-7.9521055261019802</v>
      </c>
      <c r="F68" s="1">
        <v>0</v>
      </c>
      <c r="G68" s="1">
        <v>0</v>
      </c>
      <c r="H68">
        <v>3.4774980809408702</v>
      </c>
      <c r="I68">
        <v>-119.44835389539099</v>
      </c>
      <c r="J68">
        <v>-118.31000685498699</v>
      </c>
      <c r="K68">
        <v>-194.26067942566101</v>
      </c>
      <c r="L68">
        <v>-94.438701896315706</v>
      </c>
      <c r="M68">
        <v>65</v>
      </c>
      <c r="N68">
        <v>84.133440353730094</v>
      </c>
      <c r="O68">
        <v>52.853766783329299</v>
      </c>
      <c r="P68">
        <v>159133.188245614</v>
      </c>
      <c r="Q68">
        <v>205490.19845641</v>
      </c>
      <c r="R68">
        <v>120.069438753475</v>
      </c>
      <c r="S68">
        <v>711.49056775885697</v>
      </c>
      <c r="T68">
        <v>1.0461051362051701E-3</v>
      </c>
      <c r="U68">
        <v>0.19242346518457201</v>
      </c>
      <c r="V68">
        <v>0.52138814515292498</v>
      </c>
      <c r="W68">
        <v>7.0160068604095002E-2</v>
      </c>
      <c r="X68">
        <v>0.216028321058406</v>
      </c>
      <c r="Y68" s="1">
        <v>0</v>
      </c>
      <c r="Z68">
        <v>1</v>
      </c>
      <c r="AA68">
        <v>5.5274179863556603E-4</v>
      </c>
      <c r="AB68">
        <v>6.2448346372344504E-3</v>
      </c>
      <c r="AC68">
        <v>6.1529948380528504E-3</v>
      </c>
      <c r="AD68">
        <v>5.1835921259812903E-5</v>
      </c>
      <c r="AE68">
        <v>0.83186340609645804</v>
      </c>
      <c r="AF68">
        <v>1.0816417670430499E-3</v>
      </c>
      <c r="AG68">
        <v>3.3446966632796299E-6</v>
      </c>
      <c r="AH68">
        <v>6.1128348592275303</v>
      </c>
      <c r="AI68">
        <v>0.38947122257262101</v>
      </c>
      <c r="AJ68">
        <v>2369.9458617819701</v>
      </c>
      <c r="AK68">
        <v>65</v>
      </c>
      <c r="AL68">
        <v>5133954919.1800003</v>
      </c>
      <c r="AM68">
        <v>32262</v>
      </c>
      <c r="AO68" s="13">
        <f t="shared" si="8"/>
        <v>7.7873784037314668E-3</v>
      </c>
      <c r="AP68" s="5">
        <f t="shared" ref="AP68:AP117" si="14">100*(1-(1-AO68)^12)</f>
        <v>8.9548183035916491</v>
      </c>
      <c r="AQ68" s="3">
        <f t="shared" si="6"/>
        <v>-6.7074021925641204E-4</v>
      </c>
      <c r="AR68" s="15">
        <f t="shared" si="7"/>
        <v>-8.2783996723181819E-2</v>
      </c>
      <c r="AU68" s="15">
        <v>1</v>
      </c>
      <c r="AZ68" s="15">
        <v>1</v>
      </c>
    </row>
    <row r="69" spans="1:52" x14ac:dyDescent="0.25">
      <c r="A69" t="s">
        <v>37</v>
      </c>
      <c r="B69">
        <v>8.7763384193446505</v>
      </c>
      <c r="C69">
        <v>6.8429136650634496E-3</v>
      </c>
      <c r="D69">
        <v>7.9093902549079997</v>
      </c>
      <c r="E69">
        <v>-7.0408488222458496</v>
      </c>
      <c r="F69" s="1">
        <v>0</v>
      </c>
      <c r="G69" s="1">
        <v>0</v>
      </c>
      <c r="H69">
        <v>3.4874905730302599</v>
      </c>
      <c r="I69">
        <v>-120.413478246888</v>
      </c>
      <c r="J69">
        <v>-119.332757245058</v>
      </c>
      <c r="K69">
        <v>-195.467850300794</v>
      </c>
      <c r="L69">
        <v>-95.326042026045201</v>
      </c>
      <c r="M69">
        <v>66</v>
      </c>
      <c r="N69">
        <v>84.382723195121301</v>
      </c>
      <c r="O69">
        <v>52.618711252079599</v>
      </c>
      <c r="P69">
        <v>158621.64708052899</v>
      </c>
      <c r="Q69">
        <v>204421.600493506</v>
      </c>
      <c r="R69">
        <v>119.688595260027</v>
      </c>
      <c r="S69">
        <v>712.099823435492</v>
      </c>
      <c r="T69">
        <v>1.09753867729669E-3</v>
      </c>
      <c r="U69">
        <v>0.172086949750859</v>
      </c>
      <c r="V69">
        <v>0.58359199728185795</v>
      </c>
      <c r="W69">
        <v>5.7919182805320997E-2</v>
      </c>
      <c r="X69">
        <v>0.186401870161961</v>
      </c>
      <c r="Y69" s="1">
        <v>0</v>
      </c>
      <c r="Z69">
        <v>1</v>
      </c>
      <c r="AA69">
        <v>5.6415248387803795E-4</v>
      </c>
      <c r="AB69">
        <v>6.2259581722747303E-3</v>
      </c>
      <c r="AC69">
        <v>6.1632867342735504E-3</v>
      </c>
      <c r="AD69">
        <v>4.9701051069762803E-5</v>
      </c>
      <c r="AE69">
        <v>0.835717873590752</v>
      </c>
      <c r="AF69">
        <v>1.0805922651803801E-3</v>
      </c>
      <c r="AG69">
        <v>3.0756234650772102E-6</v>
      </c>
      <c r="AH69">
        <v>6.1106355789231603</v>
      </c>
      <c r="AI69">
        <v>0.39758419210224899</v>
      </c>
      <c r="AJ69">
        <v>2411.5601002139301</v>
      </c>
      <c r="AK69">
        <v>66</v>
      </c>
      <c r="AL69">
        <v>5020850995.04</v>
      </c>
      <c r="AM69">
        <v>31653</v>
      </c>
      <c r="AO69" s="13">
        <f t="shared" si="8"/>
        <v>7.8080314833319691E-3</v>
      </c>
      <c r="AP69" s="5">
        <f t="shared" si="14"/>
        <v>8.9775571572000228</v>
      </c>
      <c r="AQ69" s="3">
        <f t="shared" si="6"/>
        <v>-1.8259747154713169E-4</v>
      </c>
      <c r="AR69" s="15">
        <f t="shared" si="7"/>
        <v>-2.2413529018191158E-2</v>
      </c>
      <c r="AU69" s="15">
        <v>1</v>
      </c>
      <c r="AZ69" s="15">
        <v>1</v>
      </c>
    </row>
    <row r="70" spans="1:52" x14ac:dyDescent="0.25">
      <c r="A70" t="s">
        <v>37</v>
      </c>
      <c r="B70">
        <v>7.3253744112730201</v>
      </c>
      <c r="C70">
        <v>6.7774178636391602E-3</v>
      </c>
      <c r="D70">
        <v>7.83648654351191</v>
      </c>
      <c r="E70">
        <v>-6.3691901585999897</v>
      </c>
      <c r="F70" s="1">
        <v>0</v>
      </c>
      <c r="G70" s="1">
        <v>0</v>
      </c>
      <c r="H70">
        <v>3.5023308549720902</v>
      </c>
      <c r="I70">
        <v>-121.18719560512601</v>
      </c>
      <c r="J70">
        <v>-120.111697620181</v>
      </c>
      <c r="K70">
        <v>-196.79966647096299</v>
      </c>
      <c r="L70">
        <v>-96.010539642847505</v>
      </c>
      <c r="M70">
        <v>67</v>
      </c>
      <c r="N70">
        <v>84.489643796511203</v>
      </c>
      <c r="O70">
        <v>52.243808179752001</v>
      </c>
      <c r="P70">
        <v>158059.49386311599</v>
      </c>
      <c r="Q70">
        <v>204231.57896354899</v>
      </c>
      <c r="R70">
        <v>119.457293259816</v>
      </c>
      <c r="S70">
        <v>712.82205162859395</v>
      </c>
      <c r="T70">
        <v>1.3116179463110601E-3</v>
      </c>
      <c r="U70">
        <v>0.14250989782773801</v>
      </c>
      <c r="V70">
        <v>0.66118789397623501</v>
      </c>
      <c r="W70">
        <v>4.3569490600231103E-2</v>
      </c>
      <c r="X70">
        <v>0.15273271759579399</v>
      </c>
      <c r="Y70" s="1">
        <v>0</v>
      </c>
      <c r="Z70">
        <v>1</v>
      </c>
      <c r="AA70">
        <v>5.75093504478618E-4</v>
      </c>
      <c r="AB70">
        <v>6.1506617250396203E-3</v>
      </c>
      <c r="AC70">
        <v>6.1397484397134701E-3</v>
      </c>
      <c r="AD70">
        <v>4.8560982458021901E-5</v>
      </c>
      <c r="AE70">
        <v>0.83934011144799403</v>
      </c>
      <c r="AF70">
        <v>1.08191302316954E-3</v>
      </c>
      <c r="AG70">
        <v>3.0727148723643902E-6</v>
      </c>
      <c r="AH70">
        <v>6.1241959032537698</v>
      </c>
      <c r="AI70">
        <v>0.40451202892800597</v>
      </c>
      <c r="AJ70">
        <v>2488.0697343461502</v>
      </c>
      <c r="AK70">
        <v>67</v>
      </c>
      <c r="AL70">
        <v>4838201107.1499996</v>
      </c>
      <c r="AM70">
        <v>30610</v>
      </c>
      <c r="AO70" s="13">
        <f t="shared" si="8"/>
        <v>7.7967549673616278E-3</v>
      </c>
      <c r="AP70" s="5">
        <f t="shared" si="14"/>
        <v>8.9651424605422196</v>
      </c>
      <c r="AQ70" s="3">
        <f t="shared" si="6"/>
        <v>-1.4771848954300039E-3</v>
      </c>
      <c r="AR70" s="15">
        <f t="shared" si="7"/>
        <v>-0.1829048513714332</v>
      </c>
      <c r="AU70" s="15">
        <v>1</v>
      </c>
      <c r="AZ70" s="15">
        <v>1</v>
      </c>
    </row>
    <row r="71" spans="1:52" x14ac:dyDescent="0.25">
      <c r="A71" t="s">
        <v>37</v>
      </c>
      <c r="B71">
        <v>7.9429684343703499</v>
      </c>
      <c r="C71">
        <v>6.7308099907975802E-3</v>
      </c>
      <c r="D71">
        <v>7.7845748667388799</v>
      </c>
      <c r="E71">
        <v>-6.17031534213314</v>
      </c>
      <c r="F71" s="1">
        <v>0</v>
      </c>
      <c r="G71" s="1">
        <v>0</v>
      </c>
      <c r="H71">
        <v>3.5137268910488202</v>
      </c>
      <c r="I71">
        <v>-120.657638895887</v>
      </c>
      <c r="J71">
        <v>-119.527928928733</v>
      </c>
      <c r="K71">
        <v>-196.26538661962701</v>
      </c>
      <c r="L71">
        <v>-95.461189136962901</v>
      </c>
      <c r="M71">
        <v>68</v>
      </c>
      <c r="N71">
        <v>84.6593378144116</v>
      </c>
      <c r="O71">
        <v>51.984518513834601</v>
      </c>
      <c r="P71">
        <v>157921.710778771</v>
      </c>
      <c r="Q71">
        <v>204389.36291946701</v>
      </c>
      <c r="R71">
        <v>119.344759503463</v>
      </c>
      <c r="S71">
        <v>713.098261973391</v>
      </c>
      <c r="T71">
        <v>1.5560632630028501E-3</v>
      </c>
      <c r="U71">
        <v>0.10087890503323001</v>
      </c>
      <c r="V71">
        <v>0.76640183519054506</v>
      </c>
      <c r="W71">
        <v>2.6335393702597801E-2</v>
      </c>
      <c r="X71">
        <v>0.106383866073626</v>
      </c>
      <c r="Y71" s="1">
        <v>0</v>
      </c>
      <c r="Z71">
        <v>1</v>
      </c>
      <c r="AA71">
        <v>5.8170065627572299E-4</v>
      </c>
      <c r="AB71">
        <v>6.0957029851216498E-3</v>
      </c>
      <c r="AC71">
        <v>6.1132186818154402E-3</v>
      </c>
      <c r="AD71">
        <v>4.9776727407390797E-5</v>
      </c>
      <c r="AE71">
        <v>0.84467011336074904</v>
      </c>
      <c r="AF71">
        <v>1.0981235902109399E-3</v>
      </c>
      <c r="AG71">
        <v>3.6158980757206102E-6</v>
      </c>
      <c r="AH71">
        <v>6.1263044923947403</v>
      </c>
      <c r="AI71">
        <v>0.41208653252891497</v>
      </c>
      <c r="AJ71">
        <v>2526.4418544975701</v>
      </c>
      <c r="AK71">
        <v>68</v>
      </c>
      <c r="AL71">
        <v>4469342336.75</v>
      </c>
      <c r="AM71">
        <v>28301</v>
      </c>
      <c r="AO71" s="13">
        <f t="shared" si="8"/>
        <v>7.7930429283021036E-3</v>
      </c>
      <c r="AP71" s="5">
        <f t="shared" si="14"/>
        <v>8.9610554120213575</v>
      </c>
      <c r="AQ71" s="3">
        <f t="shared" si="6"/>
        <v>-9.1994704977385773E-4</v>
      </c>
      <c r="AR71" s="15">
        <f t="shared" si="7"/>
        <v>-0.11361239617882868</v>
      </c>
      <c r="AU71" s="15">
        <v>1</v>
      </c>
      <c r="AZ71" s="15">
        <v>1</v>
      </c>
    </row>
    <row r="72" spans="1:52" x14ac:dyDescent="0.25">
      <c r="A72" t="s">
        <v>37</v>
      </c>
      <c r="B72">
        <v>8.4665401657009998</v>
      </c>
      <c r="C72">
        <v>6.7153794851978104E-3</v>
      </c>
      <c r="D72">
        <v>7.7673825216972698</v>
      </c>
      <c r="E72">
        <v>-5.9294238770485199</v>
      </c>
      <c r="F72" s="1">
        <v>0</v>
      </c>
      <c r="G72" s="1">
        <v>0</v>
      </c>
      <c r="H72">
        <v>3.5369726983413301</v>
      </c>
      <c r="I72">
        <v>-118.634881583759</v>
      </c>
      <c r="J72">
        <v>-117.42811961653599</v>
      </c>
      <c r="K72">
        <v>-193.81069697259301</v>
      </c>
      <c r="L72">
        <v>-93.442169671697698</v>
      </c>
      <c r="M72">
        <v>69</v>
      </c>
      <c r="N72">
        <v>84.783797732843396</v>
      </c>
      <c r="O72">
        <v>51.909259084629703</v>
      </c>
      <c r="P72">
        <v>157962.72079746</v>
      </c>
      <c r="Q72">
        <v>206005.09981323799</v>
      </c>
      <c r="R72">
        <v>119.06055925199</v>
      </c>
      <c r="S72">
        <v>712.65414293099002</v>
      </c>
      <c r="T72">
        <v>1.9839530147712299E-3</v>
      </c>
      <c r="U72">
        <v>5.5666026890942098E-2</v>
      </c>
      <c r="V72">
        <v>0.87071077526592999</v>
      </c>
      <c r="W72">
        <v>1.3540384549798799E-2</v>
      </c>
      <c r="X72">
        <v>6.0082813293328097E-2</v>
      </c>
      <c r="Y72" s="1">
        <v>0</v>
      </c>
      <c r="Z72">
        <v>1</v>
      </c>
      <c r="AA72">
        <v>5.8935570129011296E-4</v>
      </c>
      <c r="AB72">
        <v>6.0691659137210004E-3</v>
      </c>
      <c r="AC72">
        <v>6.1184729102671401E-3</v>
      </c>
      <c r="AD72">
        <v>5.36424971847648E-5</v>
      </c>
      <c r="AE72">
        <v>0.84529380084861905</v>
      </c>
      <c r="AF72">
        <v>1.12564196695892E-3</v>
      </c>
      <c r="AG72">
        <v>3.18852185184985E-6</v>
      </c>
      <c r="AH72">
        <v>6.0773093913610703</v>
      </c>
      <c r="AI72">
        <v>0.42629809497100202</v>
      </c>
      <c r="AJ72">
        <v>2624.0409028735899</v>
      </c>
      <c r="AK72">
        <v>69</v>
      </c>
      <c r="AL72">
        <v>3981450377.6999998</v>
      </c>
      <c r="AM72">
        <v>25205</v>
      </c>
      <c r="AO72" s="13">
        <f t="shared" si="8"/>
        <v>7.8334705785161728E-3</v>
      </c>
      <c r="AP72" s="5">
        <f t="shared" si="14"/>
        <v>9.0055582154062073</v>
      </c>
      <c r="AQ72" s="3">
        <f t="shared" si="6"/>
        <v>-4.8844482349767564E-4</v>
      </c>
      <c r="AR72" s="15">
        <f t="shared" si="7"/>
        <v>-5.9853929852242249E-2</v>
      </c>
      <c r="AU72" s="15">
        <v>1</v>
      </c>
      <c r="AZ72" s="15">
        <v>1</v>
      </c>
    </row>
    <row r="73" spans="1:52" x14ac:dyDescent="0.25">
      <c r="A73" t="s">
        <v>37</v>
      </c>
      <c r="B73">
        <v>7.5502271016970299</v>
      </c>
      <c r="C73">
        <v>6.66588589566276E-3</v>
      </c>
      <c r="D73">
        <v>7.7122179761237097</v>
      </c>
      <c r="E73">
        <v>-5.9814689197726798</v>
      </c>
      <c r="F73" s="1">
        <v>0</v>
      </c>
      <c r="G73" s="1">
        <v>0</v>
      </c>
      <c r="H73">
        <v>3.5763126808920598</v>
      </c>
      <c r="I73">
        <v>-115.114040472648</v>
      </c>
      <c r="J73">
        <v>-113.858922453706</v>
      </c>
      <c r="K73">
        <v>-189.69838082776599</v>
      </c>
      <c r="L73">
        <v>-89.8763418995987</v>
      </c>
      <c r="M73">
        <v>70</v>
      </c>
      <c r="N73">
        <v>84.861587143817601</v>
      </c>
      <c r="O73">
        <v>52.034824604602903</v>
      </c>
      <c r="P73">
        <v>157686.90010547399</v>
      </c>
      <c r="Q73">
        <v>207033.63469536701</v>
      </c>
      <c r="R73">
        <v>118.52770807979999</v>
      </c>
      <c r="S73">
        <v>711.23318064772502</v>
      </c>
      <c r="T73">
        <v>3.01425999303353E-3</v>
      </c>
      <c r="U73">
        <v>1.00563364720344E-2</v>
      </c>
      <c r="V73">
        <v>0.95883908194189305</v>
      </c>
      <c r="W73">
        <v>3.31432484767984E-3</v>
      </c>
      <c r="X73">
        <v>2.7790256738391798E-2</v>
      </c>
      <c r="Y73" s="1">
        <v>0</v>
      </c>
      <c r="Z73">
        <v>1</v>
      </c>
      <c r="AA73">
        <v>5.9639401349068804E-4</v>
      </c>
      <c r="AB73">
        <v>6.00631921025312E-3</v>
      </c>
      <c r="AC73">
        <v>6.0627901959533301E-3</v>
      </c>
      <c r="AD73">
        <v>5.9640064655925401E-5</v>
      </c>
      <c r="AE73">
        <v>0.83607799557033902</v>
      </c>
      <c r="AF73">
        <v>1.1599510625699399E-3</v>
      </c>
      <c r="AG73">
        <v>3.5262635178440299E-6</v>
      </c>
      <c r="AH73">
        <v>5.9488904846603399</v>
      </c>
      <c r="AI73">
        <v>0.41342494590334</v>
      </c>
      <c r="AJ73">
        <v>2764.9299189909898</v>
      </c>
      <c r="AK73">
        <v>70</v>
      </c>
      <c r="AL73">
        <v>3528244389.8600001</v>
      </c>
      <c r="AM73">
        <v>22375</v>
      </c>
      <c r="AO73" s="13">
        <f t="shared" si="8"/>
        <v>7.8191352720139579E-3</v>
      </c>
      <c r="AP73" s="5">
        <f t="shared" si="14"/>
        <v>8.9897801760758789</v>
      </c>
      <c r="AQ73" s="3">
        <f t="shared" si="6"/>
        <v>-1.2984308851564791E-3</v>
      </c>
      <c r="AR73" s="15">
        <f t="shared" si="7"/>
        <v>-0.16013217744855102</v>
      </c>
      <c r="AU73" s="15">
        <v>1</v>
      </c>
      <c r="AZ73" s="15">
        <v>1</v>
      </c>
    </row>
    <row r="74" spans="1:52" x14ac:dyDescent="0.25">
      <c r="A74" t="s">
        <v>37</v>
      </c>
      <c r="B74">
        <v>9.1764914850321695</v>
      </c>
      <c r="C74">
        <v>6.7692532183582501E-3</v>
      </c>
      <c r="D74">
        <v>7.82739472746694</v>
      </c>
      <c r="E74">
        <v>-6.3331677981159604</v>
      </c>
      <c r="F74" s="1">
        <v>0</v>
      </c>
      <c r="G74" s="1">
        <v>0</v>
      </c>
      <c r="H74">
        <v>3.6307513987126701</v>
      </c>
      <c r="I74">
        <v>-110.825526024418</v>
      </c>
      <c r="J74">
        <v>-109.558771256049</v>
      </c>
      <c r="K74">
        <v>-185.27224376869199</v>
      </c>
      <c r="L74">
        <v>-85.467666750390194</v>
      </c>
      <c r="M74">
        <v>71</v>
      </c>
      <c r="N74">
        <v>84.804991439643302</v>
      </c>
      <c r="O74">
        <v>52.058373720434098</v>
      </c>
      <c r="P74">
        <v>156955.294958624</v>
      </c>
      <c r="Q74">
        <v>207420.20630532401</v>
      </c>
      <c r="R74">
        <v>117.645320115826</v>
      </c>
      <c r="S74">
        <v>710.26496794834998</v>
      </c>
      <c r="T74">
        <v>3.4444762690662798E-3</v>
      </c>
      <c r="U74">
        <v>3.27185837936046E-3</v>
      </c>
      <c r="V74">
        <v>0.98830743311845703</v>
      </c>
      <c r="W74">
        <v>1.4435237828256499E-3</v>
      </c>
      <c r="X74">
        <v>6.9771847193559897E-3</v>
      </c>
      <c r="Y74" s="1">
        <v>0</v>
      </c>
      <c r="Z74">
        <v>1</v>
      </c>
      <c r="AA74">
        <v>6.0150486871031797E-4</v>
      </c>
      <c r="AB74">
        <v>6.09618773935682E-3</v>
      </c>
      <c r="AC74">
        <v>6.1246969713334301E-3</v>
      </c>
      <c r="AD74">
        <v>6.7890668507185795E-5</v>
      </c>
      <c r="AE74">
        <v>0.84074002480231402</v>
      </c>
      <c r="AF74">
        <v>1.2229514757103701E-3</v>
      </c>
      <c r="AG74">
        <v>3.6288469653669202E-6</v>
      </c>
      <c r="AH74">
        <v>5.8349266382833003</v>
      </c>
      <c r="AI74">
        <v>0.41184394424120002</v>
      </c>
      <c r="AJ74">
        <v>2986.0108168206698</v>
      </c>
      <c r="AK74">
        <v>71</v>
      </c>
      <c r="AL74">
        <v>3186506398.25</v>
      </c>
      <c r="AM74">
        <v>20302</v>
      </c>
      <c r="AO74" s="13">
        <f t="shared" si="8"/>
        <v>7.9491533157541178E-3</v>
      </c>
      <c r="AP74" s="5">
        <f t="shared" si="14"/>
        <v>9.1327917553520539</v>
      </c>
      <c r="AQ74" s="3">
        <f t="shared" si="6"/>
        <v>3.9766740732430361E-5</v>
      </c>
      <c r="AR74" s="15">
        <f t="shared" si="7"/>
        <v>4.7849256668428541E-3</v>
      </c>
      <c r="AU74" s="15">
        <v>1</v>
      </c>
      <c r="AZ74" s="15">
        <v>1</v>
      </c>
    </row>
    <row r="75" spans="1:52" x14ac:dyDescent="0.25">
      <c r="A75" t="s">
        <v>37</v>
      </c>
      <c r="B75">
        <v>8.5072168362190297</v>
      </c>
      <c r="C75">
        <v>6.8198027342684696E-3</v>
      </c>
      <c r="D75">
        <v>7.88367139752099</v>
      </c>
      <c r="E75">
        <v>-7.0377659023817003</v>
      </c>
      <c r="F75" s="1">
        <v>0</v>
      </c>
      <c r="G75" s="1">
        <v>0</v>
      </c>
      <c r="H75">
        <v>3.68747622740384</v>
      </c>
      <c r="I75">
        <v>-106.146392464527</v>
      </c>
      <c r="J75">
        <v>-104.834044025804</v>
      </c>
      <c r="K75">
        <v>-180.90832139385699</v>
      </c>
      <c r="L75">
        <v>-80.771365842836403</v>
      </c>
      <c r="M75">
        <v>72</v>
      </c>
      <c r="N75">
        <v>84.738676516943002</v>
      </c>
      <c r="O75">
        <v>52.018687130888999</v>
      </c>
      <c r="P75">
        <v>156858.744142657</v>
      </c>
      <c r="Q75">
        <v>208054.53591127001</v>
      </c>
      <c r="R75">
        <v>116.425285269227</v>
      </c>
      <c r="S75">
        <v>709.91225011357699</v>
      </c>
      <c r="T75">
        <v>4.4042990543680703E-3</v>
      </c>
      <c r="U75">
        <v>2.1994184824442901E-3</v>
      </c>
      <c r="V75">
        <v>0.99292030940349796</v>
      </c>
      <c r="W75">
        <v>1.45939479425441E-3</v>
      </c>
      <c r="X75">
        <v>3.4208773198026801E-3</v>
      </c>
      <c r="Y75" s="1">
        <v>0</v>
      </c>
      <c r="Z75">
        <v>1</v>
      </c>
      <c r="AA75">
        <v>6.0459757699527698E-4</v>
      </c>
      <c r="AB75">
        <v>6.1318901769392403E-3</v>
      </c>
      <c r="AC75">
        <v>6.0870790961430402E-3</v>
      </c>
      <c r="AD75">
        <v>8.0851724473060606E-5</v>
      </c>
      <c r="AE75">
        <v>0.83267891485614698</v>
      </c>
      <c r="AF75">
        <v>1.2684835473145101E-3</v>
      </c>
      <c r="AG75">
        <v>2.4460222862387402E-6</v>
      </c>
      <c r="AH75">
        <v>5.7447607271196004</v>
      </c>
      <c r="AI75">
        <v>0.41173685947380601</v>
      </c>
      <c r="AJ75">
        <v>3203.68612769936</v>
      </c>
      <c r="AK75">
        <v>72</v>
      </c>
      <c r="AL75">
        <v>3032550100.5100002</v>
      </c>
      <c r="AM75">
        <v>19333</v>
      </c>
      <c r="AO75" s="13">
        <f t="shared" si="8"/>
        <v>7.960160220452827E-3</v>
      </c>
      <c r="AP75" s="5">
        <f t="shared" si="14"/>
        <v>9.1448891877419225</v>
      </c>
      <c r="AQ75" s="3">
        <f t="shared" si="6"/>
        <v>-5.7836637549408751E-4</v>
      </c>
      <c r="AR75" s="15">
        <f t="shared" si="7"/>
        <v>-6.9729915631744022E-2</v>
      </c>
      <c r="AU75" s="15">
        <v>1</v>
      </c>
      <c r="AZ75" s="15">
        <v>1</v>
      </c>
    </row>
    <row r="76" spans="1:52" x14ac:dyDescent="0.25">
      <c r="A76" t="s">
        <v>37</v>
      </c>
      <c r="B76">
        <v>9.2337706113335898</v>
      </c>
      <c r="C76">
        <v>6.9598025264936197E-3</v>
      </c>
      <c r="D76">
        <v>8.0393685002169892</v>
      </c>
      <c r="E76">
        <v>-8.3687130940560301</v>
      </c>
      <c r="F76" s="1">
        <v>0</v>
      </c>
      <c r="G76" s="1">
        <v>0</v>
      </c>
      <c r="H76">
        <v>3.7278322557108998</v>
      </c>
      <c r="I76">
        <v>-103.719797876342</v>
      </c>
      <c r="J76">
        <v>-102.425279844833</v>
      </c>
      <c r="K76">
        <v>-179.019145269653</v>
      </c>
      <c r="L76">
        <v>-78.416681794276798</v>
      </c>
      <c r="M76">
        <v>73</v>
      </c>
      <c r="N76">
        <v>84.755990395340007</v>
      </c>
      <c r="O76">
        <v>51.7372204730191</v>
      </c>
      <c r="P76">
        <v>157327.33693417101</v>
      </c>
      <c r="Q76">
        <v>208348.82500715501</v>
      </c>
      <c r="R76">
        <v>115.387275121154</v>
      </c>
      <c r="S76">
        <v>710.69405447925101</v>
      </c>
      <c r="T76">
        <v>3.70806558714352E-3</v>
      </c>
      <c r="U76">
        <v>1.9032476587162201E-3</v>
      </c>
      <c r="V76">
        <v>0.99468737700540999</v>
      </c>
      <c r="W76">
        <v>1.3983677993836599E-3</v>
      </c>
      <c r="X76">
        <v>2.0110075364898599E-3</v>
      </c>
      <c r="Y76" s="1">
        <v>0</v>
      </c>
      <c r="Z76">
        <v>1</v>
      </c>
      <c r="AA76">
        <v>6.1017506626666503E-4</v>
      </c>
      <c r="AB76">
        <v>6.2635036017860699E-3</v>
      </c>
      <c r="AC76">
        <v>6.1678190138411398E-3</v>
      </c>
      <c r="AD76">
        <v>8.5655084626499404E-5</v>
      </c>
      <c r="AE76">
        <v>0.83713998624894803</v>
      </c>
      <c r="AF76">
        <v>1.3079257426918899E-3</v>
      </c>
      <c r="AG76" s="1">
        <v>4.3995430265748E-7</v>
      </c>
      <c r="AH76">
        <v>5.73237603627366</v>
      </c>
      <c r="AI76">
        <v>0.41792115151722897</v>
      </c>
      <c r="AJ76">
        <v>3393.1399027491898</v>
      </c>
      <c r="AK76">
        <v>73</v>
      </c>
      <c r="AL76">
        <v>2977891833.4899998</v>
      </c>
      <c r="AM76">
        <v>18928</v>
      </c>
      <c r="AO76" s="13">
        <f t="shared" si="8"/>
        <v>8.0859198227996951E-3</v>
      </c>
      <c r="AP76" s="5">
        <f t="shared" si="14"/>
        <v>9.2830038769732504</v>
      </c>
      <c r="AQ76" s="3">
        <f t="shared" si="6"/>
        <v>-4.4849208964617762E-5</v>
      </c>
      <c r="AR76" s="15">
        <f t="shared" si="7"/>
        <v>-5.3035920583621721E-3</v>
      </c>
      <c r="AU76" s="15">
        <v>1</v>
      </c>
      <c r="AZ76" s="15">
        <v>1</v>
      </c>
    </row>
    <row r="77" spans="1:52" x14ac:dyDescent="0.25">
      <c r="A77" t="s">
        <v>37</v>
      </c>
      <c r="B77">
        <v>7.2163671423171198</v>
      </c>
      <c r="C77">
        <v>7.1023372247368804E-3</v>
      </c>
      <c r="D77">
        <v>8.1976368755573503</v>
      </c>
      <c r="E77">
        <v>-9.5895670529566406</v>
      </c>
      <c r="F77" s="1">
        <v>0</v>
      </c>
      <c r="G77" s="1">
        <v>0</v>
      </c>
      <c r="H77">
        <v>3.7671129162010599</v>
      </c>
      <c r="I77">
        <v>-101.675406834277</v>
      </c>
      <c r="J77">
        <v>-100.27818606665301</v>
      </c>
      <c r="K77">
        <v>-177.03104959520601</v>
      </c>
      <c r="L77">
        <v>-76.434829672876901</v>
      </c>
      <c r="M77">
        <v>74</v>
      </c>
      <c r="N77">
        <v>84.749988530435104</v>
      </c>
      <c r="O77">
        <v>51.366691979844603</v>
      </c>
      <c r="P77">
        <v>157676.217289897</v>
      </c>
      <c r="Q77">
        <v>209512.230954442</v>
      </c>
      <c r="R77">
        <v>114.147008936925</v>
      </c>
      <c r="S77">
        <v>710.82420517548405</v>
      </c>
      <c r="T77">
        <v>3.7157016165816699E-3</v>
      </c>
      <c r="U77">
        <v>1.7911957385768199E-3</v>
      </c>
      <c r="V77">
        <v>0.99627742817947695</v>
      </c>
      <c r="W77">
        <v>9.1086596175154403E-4</v>
      </c>
      <c r="X77">
        <v>1.0205101201937101E-3</v>
      </c>
      <c r="Y77" s="1">
        <v>0</v>
      </c>
      <c r="Z77">
        <v>1</v>
      </c>
      <c r="AA77">
        <v>6.2159410837132E-4</v>
      </c>
      <c r="AB77">
        <v>6.3890022814921798E-3</v>
      </c>
      <c r="AC77">
        <v>6.2752660438057401E-3</v>
      </c>
      <c r="AD77">
        <v>9.0703229871116501E-5</v>
      </c>
      <c r="AE77">
        <v>0.83929452287988604</v>
      </c>
      <c r="AF77">
        <v>1.34085221281749E-3</v>
      </c>
      <c r="AG77">
        <v>1.0120468765404401E-6</v>
      </c>
      <c r="AH77">
        <v>5.7431171765962299</v>
      </c>
      <c r="AI77">
        <v>0.426156143470654</v>
      </c>
      <c r="AJ77">
        <v>3547.1067762331299</v>
      </c>
      <c r="AK77">
        <v>74</v>
      </c>
      <c r="AL77">
        <v>2821773584.6199999</v>
      </c>
      <c r="AM77">
        <v>17896</v>
      </c>
      <c r="AO77" s="13">
        <f t="shared" si="8"/>
        <v>8.2377123649945497E-3</v>
      </c>
      <c r="AP77" s="5">
        <f t="shared" si="14"/>
        <v>9.4494527231471004</v>
      </c>
      <c r="AQ77" s="3">
        <f t="shared" si="6"/>
        <v>-2.0154900817108204E-3</v>
      </c>
      <c r="AR77" s="15">
        <f t="shared" si="7"/>
        <v>-0.23631903838831636</v>
      </c>
      <c r="AU77" s="15">
        <v>1</v>
      </c>
      <c r="AZ77" s="15">
        <v>1</v>
      </c>
    </row>
    <row r="78" spans="1:52" x14ac:dyDescent="0.25">
      <c r="A78" t="s">
        <v>37</v>
      </c>
      <c r="B78">
        <v>9.1929336996183597</v>
      </c>
      <c r="C78">
        <v>7.1528513470178797E-3</v>
      </c>
      <c r="D78">
        <v>8.2536670418046203</v>
      </c>
      <c r="E78">
        <v>-10.5986649379588</v>
      </c>
      <c r="F78" s="1">
        <v>0</v>
      </c>
      <c r="G78" s="1">
        <v>0</v>
      </c>
      <c r="H78">
        <v>3.7925882419724299</v>
      </c>
      <c r="I78">
        <v>-100.196417640476</v>
      </c>
      <c r="J78">
        <v>-98.638813278622095</v>
      </c>
      <c r="K78">
        <v>-175.37613385633401</v>
      </c>
      <c r="L78">
        <v>-75.039124203915193</v>
      </c>
      <c r="M78">
        <v>75</v>
      </c>
      <c r="N78">
        <v>84.879874282411294</v>
      </c>
      <c r="O78">
        <v>51.150359033946003</v>
      </c>
      <c r="P78">
        <v>158201.86282674401</v>
      </c>
      <c r="Q78">
        <v>209877.33651344999</v>
      </c>
      <c r="R78">
        <v>113.13153669518699</v>
      </c>
      <c r="S78">
        <v>710.869139023515</v>
      </c>
      <c r="T78">
        <v>3.77049061430299E-3</v>
      </c>
      <c r="U78">
        <v>1.5425045340010999E-3</v>
      </c>
      <c r="V78">
        <v>0.997010439727958</v>
      </c>
      <c r="W78">
        <v>3.7872712100822903E-4</v>
      </c>
      <c r="X78">
        <v>1.0683286170319901E-3</v>
      </c>
      <c r="Y78" s="1">
        <v>0</v>
      </c>
      <c r="Z78">
        <v>1</v>
      </c>
      <c r="AA78">
        <v>6.2799044979318505E-4</v>
      </c>
      <c r="AB78">
        <v>6.4302405691436396E-3</v>
      </c>
      <c r="AC78">
        <v>6.2969412420193997E-3</v>
      </c>
      <c r="AD78">
        <v>9.3749901154684199E-5</v>
      </c>
      <c r="AE78">
        <v>0.84068217089143005</v>
      </c>
      <c r="AF78">
        <v>1.3621460776779E-3</v>
      </c>
      <c r="AG78" s="1">
        <v>8.4982502044852398E-7</v>
      </c>
      <c r="AH78">
        <v>5.7362927378234803</v>
      </c>
      <c r="AI78">
        <v>0.43305644561970302</v>
      </c>
      <c r="AJ78">
        <v>3639.04870170199</v>
      </c>
      <c r="AK78">
        <v>75</v>
      </c>
      <c r="AL78">
        <v>2721072040.6199999</v>
      </c>
      <c r="AM78">
        <v>17200</v>
      </c>
      <c r="AO78" s="13">
        <f t="shared" si="8"/>
        <v>8.2870777694904856E-3</v>
      </c>
      <c r="AP78" s="5">
        <f t="shared" si="14"/>
        <v>9.5035242389393648</v>
      </c>
      <c r="AQ78" s="3">
        <f t="shared" si="6"/>
        <v>-2.8319076148323671E-4</v>
      </c>
      <c r="AR78" s="15">
        <f t="shared" si="7"/>
        <v>-3.2681616999344687E-2</v>
      </c>
      <c r="AU78" s="15">
        <v>1</v>
      </c>
      <c r="AZ78" s="15">
        <v>1</v>
      </c>
    </row>
    <row r="79" spans="1:52" x14ac:dyDescent="0.25">
      <c r="A79" t="s">
        <v>37</v>
      </c>
      <c r="B79">
        <v>9.6097712744738306</v>
      </c>
      <c r="C79">
        <v>7.1506157222269804E-3</v>
      </c>
      <c r="D79">
        <v>8.2511879542603506</v>
      </c>
      <c r="E79">
        <v>-12.453860700089701</v>
      </c>
      <c r="F79" s="1">
        <v>0</v>
      </c>
      <c r="G79" s="1">
        <v>0</v>
      </c>
      <c r="H79">
        <v>3.8132407532463</v>
      </c>
      <c r="I79">
        <v>-98.544126078887601</v>
      </c>
      <c r="J79">
        <v>-96.832984908908699</v>
      </c>
      <c r="K79">
        <v>-173.60798929321899</v>
      </c>
      <c r="L79">
        <v>-73.548531736816699</v>
      </c>
      <c r="M79">
        <v>76</v>
      </c>
      <c r="N79">
        <v>85.021337572802395</v>
      </c>
      <c r="O79">
        <v>50.957370106853197</v>
      </c>
      <c r="P79">
        <v>159251.87901964301</v>
      </c>
      <c r="Q79">
        <v>210470.32878406599</v>
      </c>
      <c r="R79">
        <v>112.143505388097</v>
      </c>
      <c r="S79">
        <v>711.64858098537297</v>
      </c>
      <c r="T79">
        <v>3.8415231499058702E-3</v>
      </c>
      <c r="U79">
        <v>1.4914724655938E-3</v>
      </c>
      <c r="V79">
        <v>0.99732613173069296</v>
      </c>
      <c r="W79">
        <v>3.43247611426272E-4</v>
      </c>
      <c r="X79">
        <v>8.3914819228596998E-4</v>
      </c>
      <c r="Y79" s="1">
        <v>0</v>
      </c>
      <c r="Z79">
        <v>1</v>
      </c>
      <c r="AA79">
        <v>6.3538351800469101E-4</v>
      </c>
      <c r="AB79">
        <v>6.4167891353734503E-3</v>
      </c>
      <c r="AC79">
        <v>6.2576298787697703E-3</v>
      </c>
      <c r="AD79">
        <v>9.8050333406686805E-5</v>
      </c>
      <c r="AE79">
        <v>0.84360649046722302</v>
      </c>
      <c r="AF79">
        <v>1.38540510204441E-3</v>
      </c>
      <c r="AG79" s="1">
        <v>3.8344110756408502E-7</v>
      </c>
      <c r="AH79">
        <v>5.7166615354639898</v>
      </c>
      <c r="AI79">
        <v>0.43909461199737099</v>
      </c>
      <c r="AJ79">
        <v>3729.8401142819198</v>
      </c>
      <c r="AK79">
        <v>76</v>
      </c>
      <c r="AL79">
        <v>2626700492.5500002</v>
      </c>
      <c r="AM79">
        <v>16494</v>
      </c>
      <c r="AO79" s="13">
        <f t="shared" si="8"/>
        <v>8.2784184988188708E-3</v>
      </c>
      <c r="AP79" s="5">
        <f t="shared" si="14"/>
        <v>9.4940416022388678</v>
      </c>
      <c r="AQ79" s="3">
        <f t="shared" si="6"/>
        <v>1.057379119319829E-4</v>
      </c>
      <c r="AR79" s="15">
        <f t="shared" si="7"/>
        <v>1.2189716148670815E-2</v>
      </c>
      <c r="AU79" s="15">
        <v>1</v>
      </c>
      <c r="AZ79" s="15">
        <v>1</v>
      </c>
    </row>
    <row r="80" spans="1:52" x14ac:dyDescent="0.25">
      <c r="A80" t="s">
        <v>37</v>
      </c>
      <c r="B80">
        <v>8.5194409245598592</v>
      </c>
      <c r="C80">
        <v>7.0272323284438602E-3</v>
      </c>
      <c r="D80">
        <v>8.1142726812118493</v>
      </c>
      <c r="E80">
        <v>-13.794664890894399</v>
      </c>
      <c r="F80" s="1">
        <v>0</v>
      </c>
      <c r="G80" s="1">
        <v>0</v>
      </c>
      <c r="H80">
        <v>3.8304414480326301</v>
      </c>
      <c r="I80">
        <v>-97.799316350392502</v>
      </c>
      <c r="J80">
        <v>-96.097431954289107</v>
      </c>
      <c r="K80">
        <v>-172.99740674759801</v>
      </c>
      <c r="L80">
        <v>-72.886942017838606</v>
      </c>
      <c r="M80">
        <v>77</v>
      </c>
      <c r="N80">
        <v>85.197798917842405</v>
      </c>
      <c r="O80">
        <v>50.879827998677001</v>
      </c>
      <c r="P80">
        <v>159804.78271664001</v>
      </c>
      <c r="Q80">
        <v>209930.45489563901</v>
      </c>
      <c r="R80">
        <v>111.329151991334</v>
      </c>
      <c r="S80">
        <v>711.90183487620698</v>
      </c>
      <c r="T80">
        <v>3.7637051244782198E-3</v>
      </c>
      <c r="U80">
        <v>1.54339581957237E-3</v>
      </c>
      <c r="V80">
        <v>0.99757495806090601</v>
      </c>
      <c r="W80">
        <v>2.8683147393567698E-4</v>
      </c>
      <c r="X80">
        <v>5.9481464558509096E-4</v>
      </c>
      <c r="Y80" s="1">
        <v>0</v>
      </c>
      <c r="Z80">
        <v>1</v>
      </c>
      <c r="AA80">
        <v>6.4377770695386101E-4</v>
      </c>
      <c r="AB80">
        <v>6.2852633396843398E-3</v>
      </c>
      <c r="AC80">
        <v>6.1048507915712896E-3</v>
      </c>
      <c r="AD80">
        <v>9.7853914580373701E-5</v>
      </c>
      <c r="AE80">
        <v>0.84131805915359004</v>
      </c>
      <c r="AF80">
        <v>1.39109635276015E-3</v>
      </c>
      <c r="AG80" s="1">
        <v>2.9559837577536502E-7</v>
      </c>
      <c r="AH80">
        <v>5.6645106793197204</v>
      </c>
      <c r="AI80">
        <v>0.44730732796177503</v>
      </c>
      <c r="AJ80">
        <v>3798.5290640010999</v>
      </c>
      <c r="AK80">
        <v>77</v>
      </c>
      <c r="AL80">
        <v>2568861882.1700001</v>
      </c>
      <c r="AM80">
        <v>16075</v>
      </c>
      <c r="AO80" s="13">
        <f t="shared" si="8"/>
        <v>8.1397248512853002E-3</v>
      </c>
      <c r="AP80" s="5">
        <f t="shared" si="14"/>
        <v>9.342036102218632</v>
      </c>
      <c r="AQ80" s="3">
        <f t="shared" ref="AQ80:AQ117" si="15">(1-(1-B80/100)^(1/12))- AO80</f>
        <v>-7.4687859020469011E-4</v>
      </c>
      <c r="AR80" s="15">
        <f t="shared" ref="AR80:AR117" si="16">B80/AP80-1</f>
        <v>-8.8053093421830764E-2</v>
      </c>
      <c r="AU80" s="15">
        <v>1</v>
      </c>
      <c r="AZ80" s="15">
        <v>1</v>
      </c>
    </row>
    <row r="81" spans="1:52" x14ac:dyDescent="0.25">
      <c r="A81" t="s">
        <v>37</v>
      </c>
      <c r="B81">
        <v>8.1830676003469591</v>
      </c>
      <c r="C81">
        <v>6.8836400165475696E-3</v>
      </c>
      <c r="D81">
        <v>7.9546963055640401</v>
      </c>
      <c r="E81">
        <v>-14.1649097341559</v>
      </c>
      <c r="F81" s="1">
        <v>0</v>
      </c>
      <c r="G81" s="1">
        <v>0</v>
      </c>
      <c r="H81">
        <v>3.8485264828538002</v>
      </c>
      <c r="I81">
        <v>-98.566280382928795</v>
      </c>
      <c r="J81">
        <v>-96.926154006686701</v>
      </c>
      <c r="K81">
        <v>-174.12945350180499</v>
      </c>
      <c r="L81">
        <v>-73.6969478066584</v>
      </c>
      <c r="M81">
        <v>78</v>
      </c>
      <c r="N81">
        <v>85.374555507321702</v>
      </c>
      <c r="O81">
        <v>50.756695176584302</v>
      </c>
      <c r="P81">
        <v>160092.32938514001</v>
      </c>
      <c r="Q81">
        <v>209139.690426816</v>
      </c>
      <c r="R81">
        <v>110.634896651731</v>
      </c>
      <c r="S81">
        <v>712.58707064077396</v>
      </c>
      <c r="T81">
        <v>3.0515516843295501E-3</v>
      </c>
      <c r="U81">
        <v>1.02576435438115E-3</v>
      </c>
      <c r="V81">
        <v>0.99822284796012695</v>
      </c>
      <c r="W81">
        <v>2.4273620658686601E-4</v>
      </c>
      <c r="X81">
        <v>5.0865147890446897E-4</v>
      </c>
      <c r="Y81" s="1">
        <v>0</v>
      </c>
      <c r="Z81">
        <v>1</v>
      </c>
      <c r="AA81">
        <v>6.5091485703333096E-4</v>
      </c>
      <c r="AB81">
        <v>6.1421537398044599E-3</v>
      </c>
      <c r="AC81">
        <v>5.9474207292700299E-3</v>
      </c>
      <c r="AD81">
        <v>9.0198403778864205E-5</v>
      </c>
      <c r="AE81">
        <v>0.83936697085494005</v>
      </c>
      <c r="AF81">
        <v>1.38105989322391E-3</v>
      </c>
      <c r="AG81" s="1">
        <v>3.3968649314135601E-7</v>
      </c>
      <c r="AH81">
        <v>5.6305676202382502</v>
      </c>
      <c r="AI81">
        <v>0.44760047848779699</v>
      </c>
      <c r="AJ81">
        <v>3889.2947175447898</v>
      </c>
      <c r="AK81">
        <v>78</v>
      </c>
      <c r="AL81">
        <v>2486554060.0100002</v>
      </c>
      <c r="AM81">
        <v>15532</v>
      </c>
      <c r="AO81" s="13">
        <f t="shared" ref="AO81:AO117" si="17">AA81+AC81*AZ81+AF81*AU81</f>
        <v>7.9793954795272706E-3</v>
      </c>
      <c r="AP81" s="5">
        <f t="shared" si="14"/>
        <v>9.1660266682993541</v>
      </c>
      <c r="AQ81" s="3">
        <f t="shared" si="15"/>
        <v>-8.9018858780117414E-4</v>
      </c>
      <c r="AR81" s="15">
        <f t="shared" si="16"/>
        <v>-0.10723938556189816</v>
      </c>
      <c r="AU81" s="15">
        <v>1</v>
      </c>
      <c r="AZ81" s="15">
        <v>1</v>
      </c>
    </row>
    <row r="82" spans="1:52" x14ac:dyDescent="0.25">
      <c r="A82" t="s">
        <v>37</v>
      </c>
      <c r="B82">
        <v>9.2634540745099496</v>
      </c>
      <c r="C82">
        <v>6.7411550549235496E-3</v>
      </c>
      <c r="D82">
        <v>7.7960994747824</v>
      </c>
      <c r="E82">
        <v>-14.1152527053416</v>
      </c>
      <c r="F82" s="1">
        <v>0</v>
      </c>
      <c r="G82" s="1">
        <v>0</v>
      </c>
      <c r="H82">
        <v>3.8608415374738798</v>
      </c>
      <c r="I82">
        <v>-100.39374808487</v>
      </c>
      <c r="J82">
        <v>-98.753226624269004</v>
      </c>
      <c r="K82">
        <v>-176.65424509722899</v>
      </c>
      <c r="L82">
        <v>-75.472263809254201</v>
      </c>
      <c r="M82">
        <v>79</v>
      </c>
      <c r="N82">
        <v>85.549543902399805</v>
      </c>
      <c r="O82">
        <v>50.497215021060498</v>
      </c>
      <c r="P82">
        <v>159717.773991191</v>
      </c>
      <c r="Q82">
        <v>206770.615477646</v>
      </c>
      <c r="R82">
        <v>110.245647569196</v>
      </c>
      <c r="S82">
        <v>713.24536459686306</v>
      </c>
      <c r="T82">
        <v>2.7504953912181199E-3</v>
      </c>
      <c r="U82">
        <v>1.30027374080672E-3</v>
      </c>
      <c r="V82">
        <v>0.99775717056217195</v>
      </c>
      <c r="W82">
        <v>3.7470309516483998E-4</v>
      </c>
      <c r="X82">
        <v>5.6785260185564495E-4</v>
      </c>
      <c r="Y82" s="1">
        <v>0</v>
      </c>
      <c r="Z82">
        <v>1</v>
      </c>
      <c r="AA82">
        <v>6.6447135489930301E-4</v>
      </c>
      <c r="AB82">
        <v>5.9930359716257398E-3</v>
      </c>
      <c r="AC82">
        <v>5.7987022034809198E-3</v>
      </c>
      <c r="AD82">
        <v>8.2817999632399999E-5</v>
      </c>
      <c r="AE82">
        <v>0.83795533101221997</v>
      </c>
      <c r="AF82">
        <v>1.3573119085266701E-3</v>
      </c>
      <c r="AG82" s="1">
        <v>7.7717261439797104E-7</v>
      </c>
      <c r="AH82">
        <v>5.6174089577822004</v>
      </c>
      <c r="AI82">
        <v>0.449857521927161</v>
      </c>
      <c r="AJ82">
        <v>3935.8979333440002</v>
      </c>
      <c r="AK82">
        <v>79</v>
      </c>
      <c r="AL82">
        <v>2284603039.1700001</v>
      </c>
      <c r="AM82">
        <v>14304</v>
      </c>
      <c r="AO82" s="13">
        <f t="shared" si="17"/>
        <v>7.8204854669068936E-3</v>
      </c>
      <c r="AP82" s="5">
        <f t="shared" si="14"/>
        <v>8.9912663641531161</v>
      </c>
      <c r="AQ82" s="3">
        <f t="shared" si="15"/>
        <v>2.4762272737116273E-4</v>
      </c>
      <c r="AR82" s="15">
        <f t="shared" si="16"/>
        <v>3.0272455439870782E-2</v>
      </c>
      <c r="AU82" s="15">
        <v>1</v>
      </c>
      <c r="AZ82" s="15">
        <v>1</v>
      </c>
    </row>
    <row r="83" spans="1:52" x14ac:dyDescent="0.25">
      <c r="A83" t="s">
        <v>37</v>
      </c>
      <c r="B83">
        <v>7.4929706115063599</v>
      </c>
      <c r="C83">
        <v>6.5917805382043598E-3</v>
      </c>
      <c r="D83">
        <v>7.6295651104755402</v>
      </c>
      <c r="E83">
        <v>-14.2826706639819</v>
      </c>
      <c r="F83" s="1">
        <v>0</v>
      </c>
      <c r="G83" s="1">
        <v>0</v>
      </c>
      <c r="H83">
        <v>3.8703488066156502</v>
      </c>
      <c r="I83">
        <v>-102.259457130578</v>
      </c>
      <c r="J83">
        <v>-100.390511094918</v>
      </c>
      <c r="K83">
        <v>-178.69560854276099</v>
      </c>
      <c r="L83">
        <v>-77.114077059275203</v>
      </c>
      <c r="M83">
        <v>80</v>
      </c>
      <c r="N83">
        <v>85.662383309466904</v>
      </c>
      <c r="O83">
        <v>50.3170515958656</v>
      </c>
      <c r="P83">
        <v>158265.89660781701</v>
      </c>
      <c r="Q83">
        <v>204006.232689097</v>
      </c>
      <c r="R83">
        <v>110.227106295813</v>
      </c>
      <c r="S83">
        <v>712.85617549290896</v>
      </c>
      <c r="T83">
        <v>2.6842301090292198E-3</v>
      </c>
      <c r="U83">
        <v>1.5482907063501499E-3</v>
      </c>
      <c r="V83">
        <v>0.997554121673776</v>
      </c>
      <c r="W83">
        <v>4.4263559240771602E-4</v>
      </c>
      <c r="X83">
        <v>4.5495202746516399E-4</v>
      </c>
      <c r="Y83" s="1">
        <v>0</v>
      </c>
      <c r="Z83">
        <v>1</v>
      </c>
      <c r="AA83">
        <v>6.7145649945426805E-4</v>
      </c>
      <c r="AB83">
        <v>5.8377701317954001E-3</v>
      </c>
      <c r="AC83">
        <v>5.6511427436797797E-3</v>
      </c>
      <c r="AD83">
        <v>8.1735609871361097E-5</v>
      </c>
      <c r="AE83">
        <v>0.83887685637619003</v>
      </c>
      <c r="AF83">
        <v>1.3396929919913701E-3</v>
      </c>
      <c r="AG83" s="1">
        <v>7.6178934422191802E-7</v>
      </c>
      <c r="AH83">
        <v>5.5945131324549804</v>
      </c>
      <c r="AI83">
        <v>0.45473029359619999</v>
      </c>
      <c r="AJ83">
        <v>3867.9804903013101</v>
      </c>
      <c r="AK83">
        <v>80</v>
      </c>
      <c r="AL83">
        <v>1927362088.8900001</v>
      </c>
      <c r="AM83">
        <v>12178</v>
      </c>
      <c r="AO83" s="13">
        <f t="shared" si="17"/>
        <v>7.6622922351254176E-3</v>
      </c>
      <c r="AP83" s="5">
        <f t="shared" si="14"/>
        <v>8.8169882558933423</v>
      </c>
      <c r="AQ83" s="3">
        <f t="shared" si="15"/>
        <v>-1.1928472109143219E-3</v>
      </c>
      <c r="AR83" s="15">
        <f t="shared" si="16"/>
        <v>-0.15016665622776559</v>
      </c>
      <c r="AU83" s="15">
        <v>1</v>
      </c>
      <c r="AZ83" s="15">
        <v>1</v>
      </c>
    </row>
    <row r="84" spans="1:52" x14ac:dyDescent="0.25">
      <c r="A84" t="s">
        <v>37</v>
      </c>
      <c r="B84">
        <v>8.4210321825238399</v>
      </c>
      <c r="C84">
        <v>6.5217859607558902E-3</v>
      </c>
      <c r="D84">
        <v>7.5514348651160796</v>
      </c>
      <c r="E84">
        <v>-15.797557768712201</v>
      </c>
      <c r="F84" s="1">
        <v>0</v>
      </c>
      <c r="G84" s="1">
        <v>0</v>
      </c>
      <c r="H84">
        <v>3.8881816428531999</v>
      </c>
      <c r="I84">
        <v>-102.297705938538</v>
      </c>
      <c r="J84">
        <v>-100.013126758604</v>
      </c>
      <c r="K84">
        <v>-178.155180160675</v>
      </c>
      <c r="L84">
        <v>-76.802820430960693</v>
      </c>
      <c r="M84">
        <v>81</v>
      </c>
      <c r="N84">
        <v>85.691115942173397</v>
      </c>
      <c r="O84">
        <v>50.332223177988702</v>
      </c>
      <c r="P84">
        <v>156112.89544834901</v>
      </c>
      <c r="Q84">
        <v>202255.70121648401</v>
      </c>
      <c r="R84">
        <v>110.204364016892</v>
      </c>
      <c r="S84">
        <v>711.12954168256101</v>
      </c>
      <c r="T84">
        <v>3.3358116212437801E-3</v>
      </c>
      <c r="U84">
        <v>1.9077904233702201E-3</v>
      </c>
      <c r="V84">
        <v>0.99707557705717198</v>
      </c>
      <c r="W84">
        <v>4.91855895073878E-4</v>
      </c>
      <c r="X84">
        <v>5.2477662438311901E-4</v>
      </c>
      <c r="Y84" s="1">
        <v>0</v>
      </c>
      <c r="Z84">
        <v>1</v>
      </c>
      <c r="AA84">
        <v>6.7754531602309299E-4</v>
      </c>
      <c r="AB84">
        <v>5.7556933844865503E-3</v>
      </c>
      <c r="AC84">
        <v>5.5407895065683697E-3</v>
      </c>
      <c r="AD84">
        <v>8.7433612041513907E-5</v>
      </c>
      <c r="AE84">
        <v>0.83826260131047803</v>
      </c>
      <c r="AF84">
        <v>1.34130787310401E-3</v>
      </c>
      <c r="AG84">
        <v>1.0479789481370999E-6</v>
      </c>
      <c r="AH84">
        <v>5.5051914456917403</v>
      </c>
      <c r="AI84">
        <v>0.45318633713574802</v>
      </c>
      <c r="AJ84">
        <v>3928.49573056896</v>
      </c>
      <c r="AK84">
        <v>81</v>
      </c>
      <c r="AL84">
        <v>1465900088.26</v>
      </c>
      <c r="AM84">
        <v>9390</v>
      </c>
      <c r="AO84" s="13">
        <f t="shared" si="17"/>
        <v>7.5596426956954727E-3</v>
      </c>
      <c r="AP84" s="5">
        <f t="shared" si="14"/>
        <v>8.7037378444982707</v>
      </c>
      <c r="AQ84" s="3">
        <f t="shared" si="15"/>
        <v>-2.5573435959185768E-4</v>
      </c>
      <c r="AR84" s="15">
        <f t="shared" si="16"/>
        <v>-3.2480948648187069E-2</v>
      </c>
      <c r="AU84" s="15">
        <v>1</v>
      </c>
      <c r="AZ84" s="15">
        <v>1</v>
      </c>
    </row>
    <row r="85" spans="1:52" x14ac:dyDescent="0.25">
      <c r="A85" t="s">
        <v>37</v>
      </c>
      <c r="B85">
        <v>7.61797602285586</v>
      </c>
      <c r="C85">
        <v>6.36614048522385E-3</v>
      </c>
      <c r="D85">
        <v>7.3774811027240599</v>
      </c>
      <c r="E85">
        <v>-17.252711951054099</v>
      </c>
      <c r="F85" s="1">
        <v>0</v>
      </c>
      <c r="G85" s="1">
        <v>0</v>
      </c>
      <c r="H85">
        <v>3.9140363835376402</v>
      </c>
      <c r="I85">
        <v>-101.68203463850099</v>
      </c>
      <c r="J85">
        <v>-99.118391239373395</v>
      </c>
      <c r="K85">
        <v>-176.877049443933</v>
      </c>
      <c r="L85">
        <v>-75.894898553923696</v>
      </c>
      <c r="M85">
        <v>82</v>
      </c>
      <c r="N85">
        <v>85.596191556548803</v>
      </c>
      <c r="O85">
        <v>50.583228926618297</v>
      </c>
      <c r="P85">
        <v>154303.68740506301</v>
      </c>
      <c r="Q85">
        <v>199818.84360299501</v>
      </c>
      <c r="R85">
        <v>110.13506204114699</v>
      </c>
      <c r="S85">
        <v>708.89296082766896</v>
      </c>
      <c r="T85">
        <v>4.3441384281337403E-3</v>
      </c>
      <c r="U85">
        <v>1.82714871920082E-3</v>
      </c>
      <c r="V85">
        <v>0.997316977923982</v>
      </c>
      <c r="W85">
        <v>3.4254310277741701E-4</v>
      </c>
      <c r="X85">
        <v>5.1333025403936701E-4</v>
      </c>
      <c r="Y85" s="1">
        <v>0</v>
      </c>
      <c r="Z85">
        <v>1</v>
      </c>
      <c r="AA85">
        <v>6.8432805854201E-4</v>
      </c>
      <c r="AB85">
        <v>5.5909191010999398E-3</v>
      </c>
      <c r="AC85">
        <v>5.3799898513311097E-3</v>
      </c>
      <c r="AD85">
        <v>9.0570153965289799E-5</v>
      </c>
      <c r="AE85">
        <v>0.823124390020331</v>
      </c>
      <c r="AF85">
        <v>1.3284438509807901E-3</v>
      </c>
      <c r="AG85" s="1">
        <v>2.8885859216023199E-7</v>
      </c>
      <c r="AH85">
        <v>5.33213092669269</v>
      </c>
      <c r="AI85">
        <v>0.44349379939793099</v>
      </c>
      <c r="AJ85">
        <v>3991.6160034743498</v>
      </c>
      <c r="AK85">
        <v>82</v>
      </c>
      <c r="AL85">
        <v>1097099217.45</v>
      </c>
      <c r="AM85">
        <v>7110</v>
      </c>
      <c r="AO85" s="13">
        <f t="shared" si="17"/>
        <v>7.3927617608539106E-3</v>
      </c>
      <c r="AP85" s="5">
        <f t="shared" si="14"/>
        <v>8.5193474721009803</v>
      </c>
      <c r="AQ85" s="3">
        <f t="shared" si="15"/>
        <v>-8.1136697084083741E-4</v>
      </c>
      <c r="AR85" s="15">
        <f t="shared" si="16"/>
        <v>-0.10580287424558243</v>
      </c>
      <c r="AU85" s="15">
        <v>1</v>
      </c>
      <c r="AZ85" s="15">
        <v>1</v>
      </c>
    </row>
    <row r="86" spans="1:52" x14ac:dyDescent="0.25">
      <c r="A86" t="s">
        <v>37</v>
      </c>
      <c r="B86">
        <v>9.8603662172642306</v>
      </c>
      <c r="C86">
        <v>6.2337052771184896E-3</v>
      </c>
      <c r="D86">
        <v>7.2292315818353696</v>
      </c>
      <c r="E86">
        <v>-17.625932408274199</v>
      </c>
      <c r="F86" s="1">
        <v>0</v>
      </c>
      <c r="G86" s="1">
        <v>0</v>
      </c>
      <c r="H86">
        <v>3.9362215939349801</v>
      </c>
      <c r="I86">
        <v>-102.540225902177</v>
      </c>
      <c r="J86">
        <v>-99.903742376701004</v>
      </c>
      <c r="K86">
        <v>-177.61982182624499</v>
      </c>
      <c r="L86">
        <v>-76.564475410022396</v>
      </c>
      <c r="M86">
        <v>83</v>
      </c>
      <c r="N86">
        <v>85.640595393742899</v>
      </c>
      <c r="O86">
        <v>50.999825929495998</v>
      </c>
      <c r="P86">
        <v>153192.49077385201</v>
      </c>
      <c r="Q86">
        <v>197635.608446948</v>
      </c>
      <c r="R86">
        <v>110.074705622086</v>
      </c>
      <c r="S86">
        <v>707.26243815589703</v>
      </c>
      <c r="T86">
        <v>5.0625785430731401E-3</v>
      </c>
      <c r="U86">
        <v>1.67321626919002E-3</v>
      </c>
      <c r="V86">
        <v>0.99720476871270203</v>
      </c>
      <c r="W86">
        <v>3.6343223443552298E-4</v>
      </c>
      <c r="X86">
        <v>7.5858278367186898E-4</v>
      </c>
      <c r="Y86" s="1">
        <v>0</v>
      </c>
      <c r="Z86">
        <v>1</v>
      </c>
      <c r="AA86">
        <v>6.9382388810880805E-4</v>
      </c>
      <c r="AB86">
        <v>5.4479841146400001E-3</v>
      </c>
      <c r="AC86">
        <v>5.2434440848392501E-3</v>
      </c>
      <c r="AD86">
        <v>9.0624683759949395E-5</v>
      </c>
      <c r="AE86">
        <v>0.81751377349152199</v>
      </c>
      <c r="AF86">
        <v>1.3125651679120199E-3</v>
      </c>
      <c r="AG86">
        <v>1.22548761176485E-6</v>
      </c>
      <c r="AH86">
        <v>5.1334164776441904</v>
      </c>
      <c r="AI86">
        <v>0.43079158182470401</v>
      </c>
      <c r="AJ86">
        <v>4036.2301705602399</v>
      </c>
      <c r="AK86">
        <v>83</v>
      </c>
      <c r="AL86">
        <v>841333159.33000004</v>
      </c>
      <c r="AM86">
        <v>5492</v>
      </c>
      <c r="AO86" s="13">
        <f t="shared" si="17"/>
        <v>7.2498331408600786E-3</v>
      </c>
      <c r="AP86" s="5">
        <f t="shared" si="14"/>
        <v>8.361151203246731</v>
      </c>
      <c r="AQ86" s="3">
        <f t="shared" si="15"/>
        <v>1.363708526182123E-3</v>
      </c>
      <c r="AR86" s="15">
        <f t="shared" si="16"/>
        <v>0.17930724819751331</v>
      </c>
      <c r="AU86" s="15">
        <v>1</v>
      </c>
      <c r="AZ86" s="15">
        <v>1</v>
      </c>
    </row>
    <row r="87" spans="1:52" x14ac:dyDescent="0.25">
      <c r="A87" t="s">
        <v>37</v>
      </c>
      <c r="B87">
        <v>6.3781249070241302</v>
      </c>
      <c r="C87">
        <v>6.0404003514190402E-3</v>
      </c>
      <c r="D87">
        <v>7.0124533154964803</v>
      </c>
      <c r="E87">
        <v>-17.393313442197101</v>
      </c>
      <c r="F87" s="1">
        <v>0</v>
      </c>
      <c r="G87" s="1">
        <v>0</v>
      </c>
      <c r="H87">
        <v>3.96310671290609</v>
      </c>
      <c r="I87">
        <v>-104.645088717747</v>
      </c>
      <c r="J87">
        <v>-101.69065216062501</v>
      </c>
      <c r="K87">
        <v>-179.661369706692</v>
      </c>
      <c r="L87">
        <v>-78.307739770560502</v>
      </c>
      <c r="M87">
        <v>84</v>
      </c>
      <c r="N87">
        <v>85.7018773892664</v>
      </c>
      <c r="O87">
        <v>51.255863478835899</v>
      </c>
      <c r="P87">
        <v>151084.62176385499</v>
      </c>
      <c r="Q87">
        <v>192699.635997212</v>
      </c>
      <c r="R87">
        <v>109.92109733394</v>
      </c>
      <c r="S87">
        <v>706.03549762714704</v>
      </c>
      <c r="T87">
        <v>4.3203607983919303E-3</v>
      </c>
      <c r="U87">
        <v>2.09592768123546E-3</v>
      </c>
      <c r="V87">
        <v>0.99638728694442902</v>
      </c>
      <c r="W87">
        <v>4.0057575309796899E-4</v>
      </c>
      <c r="X87">
        <v>1.1162096212367701E-3</v>
      </c>
      <c r="Y87" s="1">
        <v>0</v>
      </c>
      <c r="Z87">
        <v>1</v>
      </c>
      <c r="AA87">
        <v>7.0039811786578503E-4</v>
      </c>
      <c r="AB87">
        <v>5.2486020576757103E-3</v>
      </c>
      <c r="AC87">
        <v>5.0186077740831002E-3</v>
      </c>
      <c r="AD87">
        <v>9.0519220692573406E-5</v>
      </c>
      <c r="AE87">
        <v>0.80118495822149904</v>
      </c>
      <c r="AF87">
        <v>1.2605770993290601E-3</v>
      </c>
      <c r="AG87" s="1">
        <v>8.6800298503383803E-7</v>
      </c>
      <c r="AH87">
        <v>4.9982067140829196</v>
      </c>
      <c r="AI87">
        <v>0.42449757892606299</v>
      </c>
      <c r="AJ87">
        <v>4090.0501870418302</v>
      </c>
      <c r="AK87">
        <v>84</v>
      </c>
      <c r="AL87">
        <v>627001180.32000005</v>
      </c>
      <c r="AM87">
        <v>4150</v>
      </c>
      <c r="AO87" s="13">
        <f t="shared" si="17"/>
        <v>6.9795829912779458E-3</v>
      </c>
      <c r="AP87" s="5">
        <f t="shared" si="14"/>
        <v>8.0613473659373547</v>
      </c>
      <c r="AQ87" s="3">
        <f t="shared" si="15"/>
        <v>-1.5024606251363279E-3</v>
      </c>
      <c r="AR87" s="15">
        <f t="shared" si="16"/>
        <v>-0.20880162862421237</v>
      </c>
      <c r="AU87" s="15">
        <v>1</v>
      </c>
      <c r="AZ87" s="15">
        <v>1</v>
      </c>
    </row>
    <row r="88" spans="1:52" x14ac:dyDescent="0.25">
      <c r="A88" t="s">
        <v>37</v>
      </c>
      <c r="B88">
        <v>7.8567915404211996</v>
      </c>
      <c r="C88">
        <v>5.9309673496666E-3</v>
      </c>
      <c r="D88">
        <v>6.8895259385476502</v>
      </c>
      <c r="E88">
        <v>-18.2794891738641</v>
      </c>
      <c r="F88" s="1">
        <v>0</v>
      </c>
      <c r="G88" s="1">
        <v>0</v>
      </c>
      <c r="H88">
        <v>4.0102594926794897</v>
      </c>
      <c r="I88">
        <v>-105.190361832593</v>
      </c>
      <c r="J88">
        <v>-100.782064197342</v>
      </c>
      <c r="K88">
        <v>-178.542915188184</v>
      </c>
      <c r="L88">
        <v>-78.453613536307998</v>
      </c>
      <c r="M88">
        <v>85</v>
      </c>
      <c r="N88">
        <v>85.455469616797799</v>
      </c>
      <c r="O88">
        <v>51.745979383702597</v>
      </c>
      <c r="P88">
        <v>148767.512782576</v>
      </c>
      <c r="Q88">
        <v>193963.70722780601</v>
      </c>
      <c r="R88">
        <v>109.358345437914</v>
      </c>
      <c r="S88">
        <v>700.751195364468</v>
      </c>
      <c r="T88">
        <v>2.4180831474417699E-3</v>
      </c>
      <c r="U88">
        <v>3.7395121117431E-3</v>
      </c>
      <c r="V88">
        <v>0.99455139532168502</v>
      </c>
      <c r="W88">
        <v>6.3191550477861196E-4</v>
      </c>
      <c r="X88">
        <v>1.0771770617932499E-3</v>
      </c>
      <c r="Y88" s="1">
        <v>0</v>
      </c>
      <c r="Z88">
        <v>1</v>
      </c>
      <c r="AA88">
        <v>7.0175145364581104E-4</v>
      </c>
      <c r="AB88">
        <v>5.0995765191514204E-3</v>
      </c>
      <c r="AC88">
        <v>4.9049760892457802E-3</v>
      </c>
      <c r="AD88">
        <v>1.2829590349844699E-4</v>
      </c>
      <c r="AE88">
        <v>0.78073331404357105</v>
      </c>
      <c r="AF88">
        <v>1.22279660157365E-3</v>
      </c>
      <c r="AG88">
        <v>1.21866769939075E-6</v>
      </c>
      <c r="AH88">
        <v>4.7669787677959299</v>
      </c>
      <c r="AI88">
        <v>0.40862697829717698</v>
      </c>
      <c r="AJ88">
        <v>4107.5630151960504</v>
      </c>
      <c r="AK88">
        <v>85</v>
      </c>
      <c r="AL88">
        <v>396167886.54000002</v>
      </c>
      <c r="AM88">
        <v>2663</v>
      </c>
      <c r="AO88" s="13">
        <f t="shared" si="17"/>
        <v>6.8295241444652419E-3</v>
      </c>
      <c r="AP88" s="5">
        <f t="shared" si="14"/>
        <v>7.894490611327365</v>
      </c>
      <c r="AQ88" s="3">
        <f t="shared" si="15"/>
        <v>-3.3869293246439891E-5</v>
      </c>
      <c r="AR88" s="15">
        <f t="shared" si="16"/>
        <v>-4.7753645880677098E-3</v>
      </c>
      <c r="AU88" s="15">
        <v>1</v>
      </c>
      <c r="AZ88" s="15">
        <v>1</v>
      </c>
    </row>
    <row r="89" spans="1:52" x14ac:dyDescent="0.25">
      <c r="A89" t="s">
        <v>37</v>
      </c>
      <c r="B89">
        <v>6.0703962474978601</v>
      </c>
      <c r="C89">
        <v>6.1169243192060298E-3</v>
      </c>
      <c r="D89">
        <v>7.0983251803282403</v>
      </c>
      <c r="E89">
        <v>-20.402640294384899</v>
      </c>
      <c r="F89" s="1">
        <v>0</v>
      </c>
      <c r="G89" s="1">
        <v>0</v>
      </c>
      <c r="H89">
        <v>4.1562658380218602</v>
      </c>
      <c r="I89">
        <v>-98.887727202619899</v>
      </c>
      <c r="J89">
        <v>-88.330811918415506</v>
      </c>
      <c r="K89">
        <v>-162.52821177449499</v>
      </c>
      <c r="L89">
        <v>-71.821084614211401</v>
      </c>
      <c r="M89">
        <v>86</v>
      </c>
      <c r="N89">
        <v>84.638055640707705</v>
      </c>
      <c r="O89">
        <v>52.651547868835401</v>
      </c>
      <c r="P89">
        <v>146817.50647672499</v>
      </c>
      <c r="Q89">
        <v>205309.16492936501</v>
      </c>
      <c r="R89">
        <v>106.35921258709401</v>
      </c>
      <c r="S89">
        <v>682.23532633806894</v>
      </c>
      <c r="T89">
        <v>2.34095578093869E-3</v>
      </c>
      <c r="U89">
        <v>2.9193304702573998E-3</v>
      </c>
      <c r="V89">
        <v>0.99638189750483797</v>
      </c>
      <c r="W89" s="1">
        <v>0</v>
      </c>
      <c r="X89">
        <v>6.9877202490425299E-4</v>
      </c>
      <c r="Y89" s="1">
        <v>0</v>
      </c>
      <c r="Z89">
        <v>1</v>
      </c>
      <c r="AA89">
        <v>6.9196826143119099E-4</v>
      </c>
      <c r="AB89">
        <v>5.1166086649233203E-3</v>
      </c>
      <c r="AC89">
        <v>4.94210237753024E-3</v>
      </c>
      <c r="AD89">
        <v>2.9251787445534001E-4</v>
      </c>
      <c r="AE89">
        <v>0.74641387396915104</v>
      </c>
      <c r="AF89">
        <v>1.22844839618844E-3</v>
      </c>
      <c r="AG89">
        <v>1.5809972514659099E-5</v>
      </c>
      <c r="AH89">
        <v>4.4281345819839899</v>
      </c>
      <c r="AI89">
        <v>0.38103386823079</v>
      </c>
      <c r="AJ89">
        <v>4153.2601512773399</v>
      </c>
      <c r="AK89">
        <v>86</v>
      </c>
      <c r="AL89">
        <v>182934613.06999999</v>
      </c>
      <c r="AM89">
        <v>1246</v>
      </c>
      <c r="AO89" s="13">
        <f t="shared" si="17"/>
        <v>6.8625190351498709E-3</v>
      </c>
      <c r="AP89" s="5">
        <f t="shared" si="14"/>
        <v>7.9312028100276155</v>
      </c>
      <c r="AQ89" s="3">
        <f t="shared" si="15"/>
        <v>-1.6573978265289379E-3</v>
      </c>
      <c r="AR89" s="15">
        <f t="shared" si="16"/>
        <v>-0.23461845663271796</v>
      </c>
      <c r="AU89" s="15">
        <v>1</v>
      </c>
      <c r="AZ89" s="15">
        <v>1</v>
      </c>
    </row>
    <row r="90" spans="1:52" x14ac:dyDescent="0.25">
      <c r="A90" t="s">
        <v>37</v>
      </c>
      <c r="B90">
        <v>4.65958548482471</v>
      </c>
      <c r="C90">
        <v>7.0977812324243099E-3</v>
      </c>
      <c r="D90">
        <v>8.1925818359657807</v>
      </c>
      <c r="E90">
        <v>-23.202022338016</v>
      </c>
      <c r="F90" s="1">
        <v>0</v>
      </c>
      <c r="G90" s="1">
        <v>0</v>
      </c>
      <c r="H90">
        <v>4.3027229480458402</v>
      </c>
      <c r="I90">
        <v>-97.093712411957597</v>
      </c>
      <c r="J90">
        <v>-71.786188674778799</v>
      </c>
      <c r="K90">
        <v>-140.460405900598</v>
      </c>
      <c r="L90">
        <v>-68.220124306512304</v>
      </c>
      <c r="M90">
        <v>87</v>
      </c>
      <c r="N90">
        <v>83.590843624662796</v>
      </c>
      <c r="O90">
        <v>53.045554375193902</v>
      </c>
      <c r="P90">
        <v>137363.80869186</v>
      </c>
      <c r="Q90">
        <v>182329.36728304101</v>
      </c>
      <c r="R90">
        <v>95.850980566656602</v>
      </c>
      <c r="S90">
        <v>654.52681242318999</v>
      </c>
      <c r="T90">
        <v>3.8612511391592302E-3</v>
      </c>
      <c r="U90">
        <v>4.1946565298401298E-3</v>
      </c>
      <c r="V90">
        <v>0.99580534347015903</v>
      </c>
      <c r="W90" s="1">
        <v>0</v>
      </c>
      <c r="X90" s="1">
        <v>0</v>
      </c>
      <c r="Y90" s="1">
        <v>0</v>
      </c>
      <c r="Z90">
        <v>1</v>
      </c>
      <c r="AA90">
        <v>7.0679304671583101E-4</v>
      </c>
      <c r="AB90">
        <v>5.6921884817640296E-3</v>
      </c>
      <c r="AC90">
        <v>5.1552390437925701E-3</v>
      </c>
      <c r="AD90">
        <v>6.6037019737012303E-4</v>
      </c>
      <c r="AE90">
        <v>0.72974772595604998</v>
      </c>
      <c r="AF90">
        <v>1.22643402196787E-3</v>
      </c>
      <c r="AG90">
        <v>3.8402908375619301E-5</v>
      </c>
      <c r="AH90">
        <v>4.1389707977600603</v>
      </c>
      <c r="AI90">
        <v>0.357926685506675</v>
      </c>
      <c r="AJ90">
        <v>3396.1257127584299</v>
      </c>
      <c r="AK90">
        <v>87</v>
      </c>
      <c r="AL90">
        <v>94506300.379999995</v>
      </c>
      <c r="AM90">
        <v>688</v>
      </c>
      <c r="AO90" s="13">
        <f t="shared" si="17"/>
        <v>7.0884661124762712E-3</v>
      </c>
      <c r="AP90" s="5">
        <f t="shared" si="14"/>
        <v>8.1822455765614865</v>
      </c>
      <c r="AQ90" s="3">
        <f t="shared" si="15"/>
        <v>-3.1199956809867587E-3</v>
      </c>
      <c r="AR90" s="15">
        <f t="shared" si="16"/>
        <v>-0.4305248551605001</v>
      </c>
      <c r="AU90" s="15">
        <v>1</v>
      </c>
      <c r="AZ90" s="15">
        <v>1</v>
      </c>
    </row>
    <row r="91" spans="1:52" x14ac:dyDescent="0.25">
      <c r="A91" t="s">
        <v>37</v>
      </c>
      <c r="B91">
        <v>8.9493436602112393</v>
      </c>
      <c r="C91">
        <v>7.7963319334235504E-3</v>
      </c>
      <c r="D91">
        <v>8.9646766980107593</v>
      </c>
      <c r="E91">
        <v>-22.1275187932631</v>
      </c>
      <c r="F91" s="1">
        <v>0</v>
      </c>
      <c r="G91" s="1">
        <v>0</v>
      </c>
      <c r="H91">
        <v>4.3301601401680596</v>
      </c>
      <c r="I91">
        <v>-95.626685032641902</v>
      </c>
      <c r="J91">
        <v>-61.215887945748698</v>
      </c>
      <c r="K91">
        <v>-124.213951129953</v>
      </c>
      <c r="L91">
        <v>-66.610298043304198</v>
      </c>
      <c r="M91">
        <v>88</v>
      </c>
      <c r="N91">
        <v>83.215871439297899</v>
      </c>
      <c r="O91">
        <v>54.4721581621627</v>
      </c>
      <c r="P91">
        <v>136731.97339041001</v>
      </c>
      <c r="Q91">
        <v>183219.75989737001</v>
      </c>
      <c r="R91">
        <v>78.305390129558504</v>
      </c>
      <c r="S91">
        <v>640.29187310079499</v>
      </c>
      <c r="T91">
        <v>8.9651605405098294E-3</v>
      </c>
      <c r="U91">
        <v>2.8636164488330998E-3</v>
      </c>
      <c r="V91">
        <v>0.99713638355116596</v>
      </c>
      <c r="W91" s="1">
        <v>0</v>
      </c>
      <c r="X91" s="1">
        <v>0</v>
      </c>
      <c r="Y91" s="1">
        <v>0</v>
      </c>
      <c r="Z91">
        <v>1</v>
      </c>
      <c r="AA91">
        <v>6.9956741384763499E-4</v>
      </c>
      <c r="AB91">
        <v>6.20790598570513E-3</v>
      </c>
      <c r="AC91">
        <v>5.6126370009089597E-3</v>
      </c>
      <c r="AD91">
        <v>8.4846702864339798E-4</v>
      </c>
      <c r="AE91">
        <v>0.70589842206357001</v>
      </c>
      <c r="AF91">
        <v>1.1901347306993799E-3</v>
      </c>
      <c r="AG91">
        <v>4.0435715003581497E-5</v>
      </c>
      <c r="AH91">
        <v>3.6813878951535002</v>
      </c>
      <c r="AI91">
        <v>0.31730269932412702</v>
      </c>
      <c r="AJ91">
        <v>2087.7557834539102</v>
      </c>
      <c r="AK91">
        <v>88</v>
      </c>
      <c r="AL91">
        <v>79851472.459999993</v>
      </c>
      <c r="AM91">
        <v>584</v>
      </c>
      <c r="AO91" s="13">
        <f t="shared" si="17"/>
        <v>7.5023391454559748E-3</v>
      </c>
      <c r="AP91" s="5">
        <f t="shared" si="14"/>
        <v>8.6404603492590049</v>
      </c>
      <c r="AQ91" s="3">
        <f t="shared" si="15"/>
        <v>2.8006749548445658E-4</v>
      </c>
      <c r="AR91" s="15">
        <f t="shared" si="16"/>
        <v>3.5748478491510527E-2</v>
      </c>
      <c r="AU91" s="15">
        <v>1</v>
      </c>
      <c r="AZ91" s="15">
        <v>1</v>
      </c>
    </row>
    <row r="92" spans="1:52" x14ac:dyDescent="0.25">
      <c r="A92" t="s">
        <v>37</v>
      </c>
      <c r="B92">
        <v>3.1514891003712102</v>
      </c>
      <c r="C92">
        <v>8.0381937728873504E-3</v>
      </c>
      <c r="D92">
        <v>9.2306117204223597</v>
      </c>
      <c r="E92">
        <v>-25.588887850400798</v>
      </c>
      <c r="F92" s="1">
        <v>0</v>
      </c>
      <c r="G92" s="1">
        <v>0</v>
      </c>
      <c r="H92">
        <v>4.2824893829819199</v>
      </c>
      <c r="I92">
        <v>-93.952022968176706</v>
      </c>
      <c r="J92">
        <v>-63.470627950012002</v>
      </c>
      <c r="K92">
        <v>-125.76998266218401</v>
      </c>
      <c r="L92">
        <v>-66.686730892117694</v>
      </c>
      <c r="M92">
        <v>89</v>
      </c>
      <c r="N92">
        <v>83.9053313900029</v>
      </c>
      <c r="O92">
        <v>55.1598396279349</v>
      </c>
      <c r="P92">
        <v>145621.60281889699</v>
      </c>
      <c r="Q92">
        <v>190735.07915449701</v>
      </c>
      <c r="R92">
        <v>72.4926472699252</v>
      </c>
      <c r="S92">
        <v>645.67139347900797</v>
      </c>
      <c r="T92">
        <v>8.3518985291368402E-3</v>
      </c>
      <c r="U92">
        <v>3.9112488784854103E-3</v>
      </c>
      <c r="V92">
        <v>0.99608875112151396</v>
      </c>
      <c r="W92" s="1">
        <v>0</v>
      </c>
      <c r="X92" s="1">
        <v>0</v>
      </c>
      <c r="Y92" s="1">
        <v>0</v>
      </c>
      <c r="Z92">
        <v>1</v>
      </c>
      <c r="AA92">
        <v>7.1280512764151504E-4</v>
      </c>
      <c r="AB92">
        <v>6.5290416670355997E-3</v>
      </c>
      <c r="AC92">
        <v>5.9229210845328298E-3</v>
      </c>
      <c r="AD92">
        <v>7.6781249201598697E-4</v>
      </c>
      <c r="AE92">
        <v>0.68732836192814395</v>
      </c>
      <c r="AF92">
        <v>1.1679577797942501E-3</v>
      </c>
      <c r="AG92">
        <v>2.86081644664474E-5</v>
      </c>
      <c r="AH92">
        <v>3.51836751922239</v>
      </c>
      <c r="AI92">
        <v>0.30585551474192202</v>
      </c>
      <c r="AJ92">
        <v>1768.32887717687</v>
      </c>
      <c r="AK92">
        <v>89</v>
      </c>
      <c r="AL92">
        <v>92469717.790000007</v>
      </c>
      <c r="AM92">
        <v>635</v>
      </c>
      <c r="AO92" s="13">
        <f t="shared" si="17"/>
        <v>7.8036839919685946E-3</v>
      </c>
      <c r="AP92" s="5">
        <f t="shared" si="14"/>
        <v>8.9727710412053963</v>
      </c>
      <c r="AQ92" s="3">
        <f t="shared" si="15"/>
        <v>-5.1387270129773215E-3</v>
      </c>
      <c r="AR92" s="15">
        <f t="shared" si="16"/>
        <v>-0.64877192498296032</v>
      </c>
      <c r="AU92" s="15">
        <v>1</v>
      </c>
      <c r="AZ92" s="15">
        <v>1</v>
      </c>
    </row>
    <row r="93" spans="1:52" x14ac:dyDescent="0.25">
      <c r="A93" t="s">
        <v>37</v>
      </c>
      <c r="B93">
        <v>17.9377140026901</v>
      </c>
      <c r="C93">
        <v>8.2523008864813594E-3</v>
      </c>
      <c r="D93">
        <v>9.4654350820624398</v>
      </c>
      <c r="E93">
        <v>-25.824149976476601</v>
      </c>
      <c r="F93" s="1">
        <v>0</v>
      </c>
      <c r="G93" s="1">
        <v>0</v>
      </c>
      <c r="H93">
        <v>4.2627916703950897</v>
      </c>
      <c r="I93">
        <v>-91.967910490259698</v>
      </c>
      <c r="J93">
        <v>-63.816811872425902</v>
      </c>
      <c r="K93">
        <v>-125.860778991484</v>
      </c>
      <c r="L93">
        <v>-65.5868288199962</v>
      </c>
      <c r="M93">
        <v>90</v>
      </c>
      <c r="N93">
        <v>84.309786773075999</v>
      </c>
      <c r="O93">
        <v>55.082364799182102</v>
      </c>
      <c r="P93">
        <v>150544.55692307599</v>
      </c>
      <c r="Q93">
        <v>195397.361765426</v>
      </c>
      <c r="R93">
        <v>67.752719452465996</v>
      </c>
      <c r="S93">
        <v>648.618517727626</v>
      </c>
      <c r="T93">
        <v>3.8468206114233199E-3</v>
      </c>
      <c r="U93">
        <v>5.6606866944197403E-3</v>
      </c>
      <c r="V93">
        <v>0.99433931330558001</v>
      </c>
      <c r="W93" s="1">
        <v>0</v>
      </c>
      <c r="X93" s="1">
        <v>0</v>
      </c>
      <c r="Y93" s="1">
        <v>0</v>
      </c>
      <c r="Z93">
        <v>1</v>
      </c>
      <c r="AA93">
        <v>7.2341201857029698E-4</v>
      </c>
      <c r="AB93">
        <v>6.7419717017869396E-3</v>
      </c>
      <c r="AC93">
        <v>6.18294669914042E-3</v>
      </c>
      <c r="AD93">
        <v>7.3901729282256504E-4</v>
      </c>
      <c r="AE93">
        <v>0.69384638224823103</v>
      </c>
      <c r="AF93">
        <v>1.1814700945408201E-3</v>
      </c>
      <c r="AG93">
        <v>4.7814136105801298E-5</v>
      </c>
      <c r="AH93">
        <v>3.53612300842182</v>
      </c>
      <c r="AI93">
        <v>0.31212916848448102</v>
      </c>
      <c r="AJ93">
        <v>1490.64307780441</v>
      </c>
      <c r="AK93">
        <v>90</v>
      </c>
      <c r="AL93">
        <v>113510595.92</v>
      </c>
      <c r="AM93">
        <v>754</v>
      </c>
      <c r="AO93" s="13">
        <f t="shared" si="17"/>
        <v>8.0878288122515369E-3</v>
      </c>
      <c r="AP93" s="5">
        <f t="shared" si="14"/>
        <v>9.2850989288623342</v>
      </c>
      <c r="AQ93" s="3">
        <f t="shared" si="15"/>
        <v>8.2515154636398063E-3</v>
      </c>
      <c r="AR93" s="15">
        <f t="shared" si="16"/>
        <v>0.9318818399372657</v>
      </c>
      <c r="AU93" s="15">
        <v>1</v>
      </c>
      <c r="AZ93" s="15">
        <v>1</v>
      </c>
    </row>
    <row r="94" spans="1:52" x14ac:dyDescent="0.25">
      <c r="A94" t="s">
        <v>37</v>
      </c>
      <c r="B94">
        <v>8.3005868287197302</v>
      </c>
      <c r="C94">
        <v>8.1485091374343798E-3</v>
      </c>
      <c r="D94">
        <v>9.3516704435867801</v>
      </c>
      <c r="E94">
        <v>-27.746317388034299</v>
      </c>
      <c r="F94" s="1">
        <v>0</v>
      </c>
      <c r="G94" s="1">
        <v>0</v>
      </c>
      <c r="H94">
        <v>4.2458422407806902</v>
      </c>
      <c r="I94">
        <v>-91.912838950213796</v>
      </c>
      <c r="J94">
        <v>-66.7137776667374</v>
      </c>
      <c r="K94">
        <v>-127.709012604324</v>
      </c>
      <c r="L94">
        <v>-65.898281175317194</v>
      </c>
      <c r="M94">
        <v>91</v>
      </c>
      <c r="N94">
        <v>85.1301385067474</v>
      </c>
      <c r="O94">
        <v>55.556631524786297</v>
      </c>
      <c r="P94">
        <v>152483.42054677999</v>
      </c>
      <c r="Q94">
        <v>196086.14507428501</v>
      </c>
      <c r="R94">
        <v>64.946645999566002</v>
      </c>
      <c r="S94">
        <v>652.33530480534705</v>
      </c>
      <c r="T94">
        <v>4.0003075015901399E-3</v>
      </c>
      <c r="U94">
        <v>2.7277128406004501E-3</v>
      </c>
      <c r="V94">
        <v>0.99727228715939897</v>
      </c>
      <c r="W94" s="1">
        <v>0</v>
      </c>
      <c r="X94" s="1">
        <v>0</v>
      </c>
      <c r="Y94" s="1">
        <v>0</v>
      </c>
      <c r="Z94">
        <v>1</v>
      </c>
      <c r="AA94">
        <v>7.4308425052696503E-4</v>
      </c>
      <c r="AB94">
        <v>6.7064305552826603E-3</v>
      </c>
      <c r="AC94">
        <v>6.15282821717712E-3</v>
      </c>
      <c r="AD94">
        <v>6.7196270521674201E-4</v>
      </c>
      <c r="AE94">
        <v>0.69536444582567802</v>
      </c>
      <c r="AF94">
        <v>1.18308939258231E-3</v>
      </c>
      <c r="AG94">
        <v>2.6997389517222001E-5</v>
      </c>
      <c r="AH94">
        <v>3.48615275788142</v>
      </c>
      <c r="AI94">
        <v>0.31213922659321103</v>
      </c>
      <c r="AJ94">
        <v>1381.3051509269601</v>
      </c>
      <c r="AK94">
        <v>91</v>
      </c>
      <c r="AL94">
        <v>125493855.11</v>
      </c>
      <c r="AM94">
        <v>823</v>
      </c>
      <c r="AO94" s="13">
        <f t="shared" si="17"/>
        <v>8.0790018602863948E-3</v>
      </c>
      <c r="AP94" s="5">
        <f t="shared" si="14"/>
        <v>9.2754112735638383</v>
      </c>
      <c r="AQ94" s="3">
        <f t="shared" si="15"/>
        <v>-8.838281138975005E-4</v>
      </c>
      <c r="AR94" s="15">
        <f t="shared" si="16"/>
        <v>-0.1050977057613055</v>
      </c>
      <c r="AU94" s="15">
        <v>1</v>
      </c>
      <c r="AZ94" s="15">
        <v>1</v>
      </c>
    </row>
    <row r="95" spans="1:52" x14ac:dyDescent="0.25">
      <c r="A95" t="s">
        <v>37</v>
      </c>
      <c r="B95">
        <v>4.4284179072167804</v>
      </c>
      <c r="C95">
        <v>7.9659735745748004E-3</v>
      </c>
      <c r="D95">
        <v>9.1512779139492508</v>
      </c>
      <c r="E95">
        <v>-28.7771084953316</v>
      </c>
      <c r="F95" s="1">
        <v>0</v>
      </c>
      <c r="G95" s="1">
        <v>0</v>
      </c>
      <c r="H95">
        <v>4.2463627246472697</v>
      </c>
      <c r="I95">
        <v>-91.895647760333205</v>
      </c>
      <c r="J95">
        <v>-67.476155543175096</v>
      </c>
      <c r="K95">
        <v>-128.54789026092999</v>
      </c>
      <c r="L95">
        <v>-66.022192833641896</v>
      </c>
      <c r="M95">
        <v>92</v>
      </c>
      <c r="N95">
        <v>85.313110007812895</v>
      </c>
      <c r="O95">
        <v>55.538459628922602</v>
      </c>
      <c r="P95">
        <v>153304.89085393201</v>
      </c>
      <c r="Q95">
        <v>194149.92134884399</v>
      </c>
      <c r="R95">
        <v>64.192197122135696</v>
      </c>
      <c r="S95">
        <v>652.91143879837898</v>
      </c>
      <c r="T95">
        <v>5.5796095834753602E-3</v>
      </c>
      <c r="U95">
        <v>1.51100180171579E-3</v>
      </c>
      <c r="V95">
        <v>0.99848899819828396</v>
      </c>
      <c r="W95" s="1">
        <v>0</v>
      </c>
      <c r="X95" s="1">
        <v>0</v>
      </c>
      <c r="Y95" s="1">
        <v>0</v>
      </c>
      <c r="Z95">
        <v>1</v>
      </c>
      <c r="AA95">
        <v>7.4406632233602304E-4</v>
      </c>
      <c r="AB95">
        <v>6.5456141132482302E-3</v>
      </c>
      <c r="AC95">
        <v>5.9821521829557401E-3</v>
      </c>
      <c r="AD95">
        <v>6.5293989325333496E-4</v>
      </c>
      <c r="AE95">
        <v>0.68612181957654905</v>
      </c>
      <c r="AF95">
        <v>1.1729097738144901E-3</v>
      </c>
      <c r="AG95">
        <v>2.3343784295002702E-5</v>
      </c>
      <c r="AH95">
        <v>3.44578926155675</v>
      </c>
      <c r="AI95">
        <v>0.31188574762982901</v>
      </c>
      <c r="AJ95">
        <v>1312.2246288153599</v>
      </c>
      <c r="AK95">
        <v>92</v>
      </c>
      <c r="AL95">
        <v>136441352.86000001</v>
      </c>
      <c r="AM95">
        <v>890</v>
      </c>
      <c r="AO95" s="13">
        <f t="shared" si="17"/>
        <v>7.8991282791062538E-3</v>
      </c>
      <c r="AP95" s="5">
        <f t="shared" si="14"/>
        <v>9.0777917962655543</v>
      </c>
      <c r="AQ95" s="3">
        <f t="shared" si="15"/>
        <v>-4.131687246416365E-3</v>
      </c>
      <c r="AR95" s="15">
        <f t="shared" si="16"/>
        <v>-0.51217013932413002</v>
      </c>
      <c r="AU95" s="15">
        <v>1</v>
      </c>
      <c r="AZ95" s="15">
        <v>1</v>
      </c>
    </row>
    <row r="96" spans="1:52" x14ac:dyDescent="0.25">
      <c r="A96" t="s">
        <v>37</v>
      </c>
      <c r="B96">
        <v>8.1057282379685098</v>
      </c>
      <c r="C96">
        <v>7.3670028018578398E-3</v>
      </c>
      <c r="D96">
        <v>8.4908554444392603</v>
      </c>
      <c r="E96">
        <v>-29.042342617538999</v>
      </c>
      <c r="F96" s="1">
        <v>0</v>
      </c>
      <c r="G96" s="1">
        <v>0</v>
      </c>
      <c r="H96">
        <v>4.2606698871135196</v>
      </c>
      <c r="I96">
        <v>-91.040341281045897</v>
      </c>
      <c r="J96">
        <v>-68.676276184834094</v>
      </c>
      <c r="K96">
        <v>-130.76205465258801</v>
      </c>
      <c r="L96">
        <v>-65.311531526142304</v>
      </c>
      <c r="M96">
        <v>93</v>
      </c>
      <c r="N96">
        <v>85.459059202875196</v>
      </c>
      <c r="O96">
        <v>55.517329386069903</v>
      </c>
      <c r="P96">
        <v>154583.427558247</v>
      </c>
      <c r="Q96">
        <v>197580.72070182799</v>
      </c>
      <c r="R96">
        <v>65.530527949167507</v>
      </c>
      <c r="S96">
        <v>656.36025454167304</v>
      </c>
      <c r="T96">
        <v>4.0036432515931902E-3</v>
      </c>
      <c r="U96">
        <v>2.7367060033805998E-3</v>
      </c>
      <c r="V96">
        <v>0.99726329399661895</v>
      </c>
      <c r="W96" s="1">
        <v>0</v>
      </c>
      <c r="X96" s="1">
        <v>0</v>
      </c>
      <c r="Y96" s="1">
        <v>0</v>
      </c>
      <c r="Z96">
        <v>1</v>
      </c>
      <c r="AA96">
        <v>7.5266582032259405E-4</v>
      </c>
      <c r="AB96">
        <v>6.0104516553386904E-3</v>
      </c>
      <c r="AC96">
        <v>5.4999968529637396E-3</v>
      </c>
      <c r="AD96">
        <v>5.8191020411232095E-4</v>
      </c>
      <c r="AE96">
        <v>0.67003603070420603</v>
      </c>
      <c r="AF96">
        <v>1.14023671210394E-3</v>
      </c>
      <c r="AG96">
        <v>2.1972256918998201E-5</v>
      </c>
      <c r="AH96">
        <v>3.3867632363861002</v>
      </c>
      <c r="AI96">
        <v>0.30975822617470999</v>
      </c>
      <c r="AJ96">
        <v>1486.5702299724401</v>
      </c>
      <c r="AK96">
        <v>93</v>
      </c>
      <c r="AL96">
        <v>165868017.77000001</v>
      </c>
      <c r="AM96">
        <v>1073</v>
      </c>
      <c r="AO96" s="13">
        <f t="shared" si="17"/>
        <v>7.392899385390274E-3</v>
      </c>
      <c r="AP96" s="5">
        <f t="shared" si="14"/>
        <v>8.5194996769889073</v>
      </c>
      <c r="AQ96" s="3">
        <f t="shared" si="15"/>
        <v>-3.7336143099513542E-4</v>
      </c>
      <c r="AR96" s="15">
        <f t="shared" si="16"/>
        <v>-4.8567574940813762E-2</v>
      </c>
      <c r="AU96" s="15">
        <v>1</v>
      </c>
      <c r="AZ96" s="15">
        <v>1</v>
      </c>
    </row>
    <row r="97" spans="1:52" x14ac:dyDescent="0.25">
      <c r="A97" t="s">
        <v>37</v>
      </c>
      <c r="B97">
        <v>6.1655882882121897</v>
      </c>
      <c r="C97">
        <v>6.7178204107445497E-3</v>
      </c>
      <c r="D97">
        <v>7.7701023452572997</v>
      </c>
      <c r="E97">
        <v>-29.3364248052447</v>
      </c>
      <c r="F97" s="1">
        <v>0</v>
      </c>
      <c r="G97" s="1">
        <v>0</v>
      </c>
      <c r="H97">
        <v>4.2251936226487397</v>
      </c>
      <c r="I97">
        <v>-91.618912953256697</v>
      </c>
      <c r="J97">
        <v>-75.791460383830994</v>
      </c>
      <c r="K97">
        <v>-141.29207541027799</v>
      </c>
      <c r="L97">
        <v>-66.388676833680705</v>
      </c>
      <c r="M97">
        <v>94</v>
      </c>
      <c r="N97">
        <v>85.9955227156169</v>
      </c>
      <c r="O97">
        <v>55.6944628647475</v>
      </c>
      <c r="P97">
        <v>157760.02928072601</v>
      </c>
      <c r="Q97">
        <v>201078.87419772899</v>
      </c>
      <c r="R97">
        <v>68.149065387224894</v>
      </c>
      <c r="S97">
        <v>670.78581147301202</v>
      </c>
      <c r="T97">
        <v>3.0239268190718699E-3</v>
      </c>
      <c r="U97">
        <v>1.7972680048638E-3</v>
      </c>
      <c r="V97">
        <v>0.99820273199513598</v>
      </c>
      <c r="W97" s="1">
        <v>0</v>
      </c>
      <c r="X97" s="1">
        <v>0</v>
      </c>
      <c r="Y97" s="1">
        <v>0</v>
      </c>
      <c r="Z97">
        <v>1</v>
      </c>
      <c r="AA97">
        <v>7.5185611358683196E-4</v>
      </c>
      <c r="AB97">
        <v>5.5385603420022404E-3</v>
      </c>
      <c r="AC97">
        <v>5.15582305137625E-3</v>
      </c>
      <c r="AD97">
        <v>4.1577728328800502E-4</v>
      </c>
      <c r="AE97">
        <v>0.67532989491878503</v>
      </c>
      <c r="AF97">
        <v>1.14857145298615E-3</v>
      </c>
      <c r="AG97">
        <v>1.15220344056118E-5</v>
      </c>
      <c r="AH97">
        <v>3.3429950438298501</v>
      </c>
      <c r="AI97">
        <v>0.30814399062999198</v>
      </c>
      <c r="AJ97">
        <v>1866.5925463587</v>
      </c>
      <c r="AK97">
        <v>94</v>
      </c>
      <c r="AL97">
        <v>225912361.93000001</v>
      </c>
      <c r="AM97">
        <v>1432</v>
      </c>
      <c r="AO97" s="13">
        <f t="shared" si="17"/>
        <v>7.0562506179492317E-3</v>
      </c>
      <c r="AP97" s="5">
        <f t="shared" si="14"/>
        <v>8.1464903395399464</v>
      </c>
      <c r="AQ97" s="3">
        <f t="shared" si="15"/>
        <v>-1.7670765963267981E-3</v>
      </c>
      <c r="AR97" s="15">
        <f t="shared" si="16"/>
        <v>-0.24316017926311362</v>
      </c>
      <c r="AU97" s="15">
        <v>1</v>
      </c>
      <c r="AZ97" s="15">
        <v>1</v>
      </c>
    </row>
    <row r="98" spans="1:52" x14ac:dyDescent="0.25">
      <c r="A98" t="s">
        <v>37</v>
      </c>
      <c r="B98">
        <v>7.5670788281252603</v>
      </c>
      <c r="C98">
        <v>6.3088420165840799E-3</v>
      </c>
      <c r="D98">
        <v>7.3133672002496404</v>
      </c>
      <c r="E98">
        <v>-24.427141196436398</v>
      </c>
      <c r="F98" s="1">
        <v>0</v>
      </c>
      <c r="G98" s="1">
        <v>0</v>
      </c>
      <c r="H98">
        <v>4.2079329853763499</v>
      </c>
      <c r="I98">
        <v>-92.082549742017903</v>
      </c>
      <c r="J98">
        <v>-81.570168799180806</v>
      </c>
      <c r="K98">
        <v>-150.60176085685899</v>
      </c>
      <c r="L98">
        <v>-67.0826950683565</v>
      </c>
      <c r="M98">
        <v>95</v>
      </c>
      <c r="N98">
        <v>86.601619360171696</v>
      </c>
      <c r="O98">
        <v>55.416454283070699</v>
      </c>
      <c r="P98">
        <v>159225.52199144399</v>
      </c>
      <c r="Q98">
        <v>199308.48136690501</v>
      </c>
      <c r="R98">
        <v>67.265530664917506</v>
      </c>
      <c r="S98">
        <v>684.57594156405901</v>
      </c>
      <c r="T98">
        <v>3.9155439509325502E-3</v>
      </c>
      <c r="U98">
        <v>1.3728171575964701E-3</v>
      </c>
      <c r="V98">
        <v>0.99806489297097301</v>
      </c>
      <c r="W98" s="1">
        <v>0</v>
      </c>
      <c r="X98">
        <v>5.62289871430183E-4</v>
      </c>
      <c r="Y98" s="1">
        <v>0</v>
      </c>
      <c r="Z98">
        <v>1</v>
      </c>
      <c r="AA98">
        <v>7.88045319792384E-4</v>
      </c>
      <c r="AB98">
        <v>5.2327686708785398E-3</v>
      </c>
      <c r="AC98">
        <v>4.9001056302943801E-3</v>
      </c>
      <c r="AD98">
        <v>2.8173429776117098E-4</v>
      </c>
      <c r="AE98">
        <v>0.67766460429546105</v>
      </c>
      <c r="AF98">
        <v>1.1566295479678E-3</v>
      </c>
      <c r="AG98">
        <v>6.2782233628260199E-6</v>
      </c>
      <c r="AH98">
        <v>3.3688373276360202</v>
      </c>
      <c r="AI98">
        <v>0.31410981397971599</v>
      </c>
      <c r="AJ98">
        <v>2096.7424063037802</v>
      </c>
      <c r="AK98">
        <v>95</v>
      </c>
      <c r="AL98">
        <v>335010498.26999998</v>
      </c>
      <c r="AM98">
        <v>2104</v>
      </c>
      <c r="AO98" s="13">
        <f t="shared" si="17"/>
        <v>6.8447804980545637E-3</v>
      </c>
      <c r="AP98" s="5">
        <f t="shared" si="14"/>
        <v>7.9114674611845519</v>
      </c>
      <c r="AQ98" s="3">
        <f t="shared" si="15"/>
        <v>-3.0898391605568756E-4</v>
      </c>
      <c r="AR98" s="15">
        <f t="shared" si="16"/>
        <v>-4.3530310242561154E-2</v>
      </c>
      <c r="AU98" s="15">
        <v>1</v>
      </c>
      <c r="AZ98" s="15">
        <v>1</v>
      </c>
    </row>
    <row r="99" spans="1:52" x14ac:dyDescent="0.25">
      <c r="A99" t="s">
        <v>37</v>
      </c>
      <c r="B99">
        <v>8.8744641089616305</v>
      </c>
      <c r="C99">
        <v>5.9894815829436201E-3</v>
      </c>
      <c r="D99">
        <v>6.9552741828920999</v>
      </c>
      <c r="E99">
        <v>-19.834613200265899</v>
      </c>
      <c r="F99" s="1">
        <v>0</v>
      </c>
      <c r="G99" s="1">
        <v>0</v>
      </c>
      <c r="H99">
        <v>4.23239491215576</v>
      </c>
      <c r="I99">
        <v>-91.003970023047003</v>
      </c>
      <c r="J99">
        <v>-82.298997506094196</v>
      </c>
      <c r="K99">
        <v>-151.11628134506</v>
      </c>
      <c r="L99">
        <v>-67.045141961916798</v>
      </c>
      <c r="M99">
        <v>96</v>
      </c>
      <c r="N99">
        <v>86.819484779289894</v>
      </c>
      <c r="O99">
        <v>56.0738401861108</v>
      </c>
      <c r="P99">
        <v>166128.69567640399</v>
      </c>
      <c r="Q99">
        <v>211732.12178519799</v>
      </c>
      <c r="R99">
        <v>61.123919818715599</v>
      </c>
      <c r="S99">
        <v>685.20610301710497</v>
      </c>
      <c r="T99">
        <v>2.9181934519875198E-3</v>
      </c>
      <c r="U99">
        <v>1.86001491450511E-3</v>
      </c>
      <c r="V99">
        <v>0.99763157829304105</v>
      </c>
      <c r="W99" s="1">
        <v>0</v>
      </c>
      <c r="X99">
        <v>5.0840679245377804E-4</v>
      </c>
      <c r="Y99" s="1">
        <v>0</v>
      </c>
      <c r="Z99">
        <v>1</v>
      </c>
      <c r="AA99">
        <v>7.8909204599844499E-4</v>
      </c>
      <c r="AB99">
        <v>4.9488430563877301E-3</v>
      </c>
      <c r="AC99">
        <v>4.7686154892121798E-3</v>
      </c>
      <c r="AD99">
        <v>2.4619729887665799E-4</v>
      </c>
      <c r="AE99">
        <v>0.65092924234122795</v>
      </c>
      <c r="AF99">
        <v>1.1082952362489E-3</v>
      </c>
      <c r="AG99">
        <v>5.3388436292543896E-6</v>
      </c>
      <c r="AH99">
        <v>3.2204761731876701</v>
      </c>
      <c r="AI99">
        <v>0.303011461839515</v>
      </c>
      <c r="AJ99">
        <v>1986.07806584788</v>
      </c>
      <c r="AK99">
        <v>96</v>
      </c>
      <c r="AL99">
        <v>369636347.88</v>
      </c>
      <c r="AM99">
        <v>2225</v>
      </c>
      <c r="AO99" s="13">
        <f t="shared" si="17"/>
        <v>6.6660027714595246E-3</v>
      </c>
      <c r="AP99" s="5">
        <f t="shared" si="14"/>
        <v>7.7123482791215947</v>
      </c>
      <c r="AQ99" s="3">
        <f t="shared" si="15"/>
        <v>1.0484299698680236E-3</v>
      </c>
      <c r="AR99" s="15">
        <f t="shared" si="16"/>
        <v>0.15068248836557929</v>
      </c>
      <c r="AU99" s="15">
        <v>1</v>
      </c>
      <c r="AZ99" s="15">
        <v>1</v>
      </c>
    </row>
    <row r="100" spans="1:52" x14ac:dyDescent="0.25">
      <c r="A100" t="s">
        <v>37</v>
      </c>
      <c r="B100">
        <v>8.4976794682507695</v>
      </c>
      <c r="C100">
        <v>5.9517144711307797E-3</v>
      </c>
      <c r="D100">
        <v>6.9128428614404198</v>
      </c>
      <c r="E100">
        <v>-19.836581197911201</v>
      </c>
      <c r="F100" s="1">
        <v>0</v>
      </c>
      <c r="G100" s="1">
        <v>0</v>
      </c>
      <c r="H100">
        <v>4.2971358021792101</v>
      </c>
      <c r="I100">
        <v>-88.229915788</v>
      </c>
      <c r="J100">
        <v>-78.464660936456994</v>
      </c>
      <c r="K100">
        <v>-144.518731838191</v>
      </c>
      <c r="L100">
        <v>-64.741132000395098</v>
      </c>
      <c r="M100">
        <v>97</v>
      </c>
      <c r="N100">
        <v>87.451171257619606</v>
      </c>
      <c r="O100">
        <v>57.792696645055898</v>
      </c>
      <c r="P100">
        <v>169626.506164736</v>
      </c>
      <c r="Q100">
        <v>219139.449185359</v>
      </c>
      <c r="R100">
        <v>52.527288744584801</v>
      </c>
      <c r="S100">
        <v>676.95945909219097</v>
      </c>
      <c r="T100">
        <v>1.5718639740233201E-3</v>
      </c>
      <c r="U100">
        <v>9.9788258176436505E-4</v>
      </c>
      <c r="V100">
        <v>0.99900211741823497</v>
      </c>
      <c r="W100" s="1">
        <v>0</v>
      </c>
      <c r="X100" s="1">
        <v>0</v>
      </c>
      <c r="Y100" s="1">
        <v>0</v>
      </c>
      <c r="Z100">
        <v>1</v>
      </c>
      <c r="AA100">
        <v>7.6299319706676298E-4</v>
      </c>
      <c r="AB100">
        <v>4.8835120108770098E-3</v>
      </c>
      <c r="AC100">
        <v>4.7266947137906603E-3</v>
      </c>
      <c r="AD100">
        <v>2.9647502254385202E-4</v>
      </c>
      <c r="AE100">
        <v>0.58834676120202101</v>
      </c>
      <c r="AF100">
        <v>1.0148210981380701E-3</v>
      </c>
      <c r="AG100">
        <v>8.5951196278219898E-6</v>
      </c>
      <c r="AH100">
        <v>2.9526038612593801</v>
      </c>
      <c r="AI100">
        <v>0.279287563533273</v>
      </c>
      <c r="AJ100">
        <v>1612.09795520128</v>
      </c>
      <c r="AK100">
        <v>97</v>
      </c>
      <c r="AL100">
        <v>263599590.58000001</v>
      </c>
      <c r="AM100">
        <v>1554</v>
      </c>
      <c r="AO100" s="13">
        <f t="shared" si="17"/>
        <v>6.5045090089954939E-3</v>
      </c>
      <c r="AP100" s="5">
        <f t="shared" si="14"/>
        <v>7.5321404448860374</v>
      </c>
      <c r="AQ100" s="3">
        <f t="shared" si="15"/>
        <v>8.6866255953951463E-4</v>
      </c>
      <c r="AR100" s="15">
        <f t="shared" si="16"/>
        <v>0.12818919541261176</v>
      </c>
      <c r="AU100" s="15">
        <v>1</v>
      </c>
      <c r="AZ100" s="15">
        <v>1</v>
      </c>
    </row>
    <row r="101" spans="1:52" x14ac:dyDescent="0.25">
      <c r="A101" t="s">
        <v>37</v>
      </c>
      <c r="B101">
        <v>9.4332229377883099</v>
      </c>
      <c r="C101">
        <v>5.9084873248707497E-3</v>
      </c>
      <c r="D101">
        <v>6.8642554264813196</v>
      </c>
      <c r="E101">
        <v>-22.0787241537118</v>
      </c>
      <c r="F101" s="1">
        <v>0</v>
      </c>
      <c r="G101" s="1">
        <v>0</v>
      </c>
      <c r="H101">
        <v>4.3522634533163602</v>
      </c>
      <c r="I101">
        <v>-87.263825166933401</v>
      </c>
      <c r="J101">
        <v>-75.492010780595507</v>
      </c>
      <c r="K101">
        <v>-140.14878711833001</v>
      </c>
      <c r="L101">
        <v>-63.712820473271499</v>
      </c>
      <c r="M101">
        <v>98</v>
      </c>
      <c r="N101">
        <v>87.495048791166496</v>
      </c>
      <c r="O101">
        <v>59.0547953929931</v>
      </c>
      <c r="P101">
        <v>169291.138192307</v>
      </c>
      <c r="Q101">
        <v>218343.79476066801</v>
      </c>
      <c r="R101">
        <v>50.615083741503298</v>
      </c>
      <c r="S101">
        <v>672.18299050111102</v>
      </c>
      <c r="T101">
        <v>4.5577869044498296E-3</v>
      </c>
      <c r="U101" s="1">
        <v>0</v>
      </c>
      <c r="V101">
        <v>1</v>
      </c>
      <c r="W101" s="1">
        <v>0</v>
      </c>
      <c r="X101" s="1">
        <v>0</v>
      </c>
      <c r="Y101" s="1">
        <v>0</v>
      </c>
      <c r="Z101">
        <v>1</v>
      </c>
      <c r="AA101">
        <v>7.4878510734915297E-4</v>
      </c>
      <c r="AB101">
        <v>4.8194484713924499E-3</v>
      </c>
      <c r="AC101">
        <v>4.6592058373882399E-3</v>
      </c>
      <c r="AD101">
        <v>3.2833561729753798E-4</v>
      </c>
      <c r="AE101">
        <v>0.54896623315428394</v>
      </c>
      <c r="AF101" s="1">
        <v>9.44864431071769E-4</v>
      </c>
      <c r="AG101">
        <v>1.18933536882617E-5</v>
      </c>
      <c r="AH101">
        <v>2.66296513219145</v>
      </c>
      <c r="AI101">
        <v>0.25179884778860701</v>
      </c>
      <c r="AJ101">
        <v>1557.07450867951</v>
      </c>
      <c r="AK101">
        <v>98</v>
      </c>
      <c r="AL101">
        <v>176062783.72</v>
      </c>
      <c r="AM101">
        <v>1040</v>
      </c>
      <c r="AO101" s="13">
        <f t="shared" si="17"/>
        <v>6.3528553758091617E-3</v>
      </c>
      <c r="AP101" s="5">
        <f t="shared" si="14"/>
        <v>7.3626194015883328</v>
      </c>
      <c r="AQ101" s="3">
        <f t="shared" si="15"/>
        <v>1.8700450347849855E-3</v>
      </c>
      <c r="AR101" s="15">
        <f t="shared" si="16"/>
        <v>0.28123191261975156</v>
      </c>
      <c r="AU101" s="15">
        <v>1</v>
      </c>
      <c r="AZ101" s="15">
        <v>1</v>
      </c>
    </row>
    <row r="102" spans="1:52" x14ac:dyDescent="0.25">
      <c r="A102" t="s">
        <v>37</v>
      </c>
      <c r="B102">
        <v>5.39094179342022</v>
      </c>
      <c r="C102">
        <v>6.2297216348328396E-3</v>
      </c>
      <c r="D102">
        <v>7.2247688782077102</v>
      </c>
      <c r="E102">
        <v>-26.955692698751601</v>
      </c>
      <c r="F102" s="1">
        <v>0</v>
      </c>
      <c r="G102" s="1">
        <v>0</v>
      </c>
      <c r="H102">
        <v>4.4364744834858296</v>
      </c>
      <c r="I102">
        <v>-89.237804449573204</v>
      </c>
      <c r="J102">
        <v>-71.073019015341202</v>
      </c>
      <c r="K102">
        <v>-134.142341036869</v>
      </c>
      <c r="L102">
        <v>-63.970135366902198</v>
      </c>
      <c r="M102">
        <v>99</v>
      </c>
      <c r="N102">
        <v>86.662534606690997</v>
      </c>
      <c r="O102">
        <v>59.442743059935601</v>
      </c>
      <c r="P102">
        <v>157841.547615658</v>
      </c>
      <c r="Q102">
        <v>198506.78661140901</v>
      </c>
      <c r="R102">
        <v>50.504603879640797</v>
      </c>
      <c r="S102">
        <v>659.68205856185602</v>
      </c>
      <c r="T102">
        <v>5.1059087391170299E-3</v>
      </c>
      <c r="U102" s="1">
        <v>0</v>
      </c>
      <c r="V102">
        <v>0.99817004202670401</v>
      </c>
      <c r="W102" s="1">
        <v>0</v>
      </c>
      <c r="X102">
        <v>1.8299579732951E-3</v>
      </c>
      <c r="Y102" s="1">
        <v>0</v>
      </c>
      <c r="Z102">
        <v>1</v>
      </c>
      <c r="AA102">
        <v>7.5719024160329697E-4</v>
      </c>
      <c r="AB102">
        <v>4.9764109532679599E-3</v>
      </c>
      <c r="AC102">
        <v>4.63906314787952E-3</v>
      </c>
      <c r="AD102">
        <v>4.7051481985813299E-4</v>
      </c>
      <c r="AE102">
        <v>0.54452309525509202</v>
      </c>
      <c r="AF102" s="1">
        <v>9.3787779781536601E-4</v>
      </c>
      <c r="AG102">
        <v>2.5641608384860299E-5</v>
      </c>
      <c r="AH102">
        <v>2.4651013907384498</v>
      </c>
      <c r="AI102">
        <v>0.23326763623392399</v>
      </c>
      <c r="AJ102">
        <v>1566.0150490332101</v>
      </c>
      <c r="AK102">
        <v>99</v>
      </c>
      <c r="AL102">
        <v>88706949.760000005</v>
      </c>
      <c r="AM102">
        <v>562</v>
      </c>
      <c r="AO102" s="13">
        <f t="shared" si="17"/>
        <v>6.3341311872981828E-3</v>
      </c>
      <c r="AP102" s="5">
        <f t="shared" si="14"/>
        <v>7.3416694347458673</v>
      </c>
      <c r="AQ102" s="3">
        <f t="shared" si="15"/>
        <v>-1.7266979734945473E-3</v>
      </c>
      <c r="AR102" s="15">
        <f t="shared" si="16"/>
        <v>-0.26570627548190229</v>
      </c>
      <c r="AU102" s="15">
        <v>1</v>
      </c>
      <c r="AZ102" s="15">
        <v>1</v>
      </c>
    </row>
    <row r="103" spans="1:52" x14ac:dyDescent="0.25">
      <c r="A103" t="s">
        <v>37</v>
      </c>
      <c r="B103">
        <v>3.1183503900780298</v>
      </c>
      <c r="C103">
        <v>7.1867293190694403E-3</v>
      </c>
      <c r="D103">
        <v>8.2912268590447606</v>
      </c>
      <c r="E103">
        <v>-34.527161268725401</v>
      </c>
      <c r="F103" s="1">
        <v>0</v>
      </c>
      <c r="G103" s="1">
        <v>0</v>
      </c>
      <c r="H103">
        <v>4.5663867512363003</v>
      </c>
      <c r="I103">
        <v>-92.667396203703703</v>
      </c>
      <c r="J103">
        <v>-58.628608199494799</v>
      </c>
      <c r="K103">
        <v>-120.60794404741</v>
      </c>
      <c r="L103">
        <v>-64.3859056623117</v>
      </c>
      <c r="M103">
        <v>100</v>
      </c>
      <c r="N103">
        <v>84.602248119859397</v>
      </c>
      <c r="O103">
        <v>57.047560891991701</v>
      </c>
      <c r="P103">
        <v>140727.74097560899</v>
      </c>
      <c r="Q103">
        <v>185372.682210851</v>
      </c>
      <c r="R103">
        <v>50.4721967328652</v>
      </c>
      <c r="S103">
        <v>636.71713891354</v>
      </c>
      <c r="T103">
        <v>2.9008824508672702E-3</v>
      </c>
      <c r="U103">
        <v>9.2455021669952103E-3</v>
      </c>
      <c r="V103">
        <v>0.99075449783300396</v>
      </c>
      <c r="W103" s="1">
        <v>0</v>
      </c>
      <c r="X103" s="1">
        <v>0</v>
      </c>
      <c r="Y103" s="1">
        <v>0</v>
      </c>
      <c r="Z103">
        <v>1</v>
      </c>
      <c r="AA103">
        <v>8.0567190095848695E-4</v>
      </c>
      <c r="AB103">
        <v>5.4613998300617203E-3</v>
      </c>
      <c r="AC103">
        <v>4.9047450914806697E-3</v>
      </c>
      <c r="AD103">
        <v>8.7367558425105896E-4</v>
      </c>
      <c r="AE103">
        <v>0.58530621387541304</v>
      </c>
      <c r="AF103">
        <v>1.02849180875438E-3</v>
      </c>
      <c r="AG103">
        <v>4.5982670632332403E-5</v>
      </c>
      <c r="AH103">
        <v>2.5958567522349099</v>
      </c>
      <c r="AI103">
        <v>0.24941641104168799</v>
      </c>
      <c r="AJ103">
        <v>1500.9500577335</v>
      </c>
      <c r="AK103">
        <v>100</v>
      </c>
      <c r="AL103">
        <v>28849186.899999999</v>
      </c>
      <c r="AM103">
        <v>205</v>
      </c>
      <c r="AO103" s="13">
        <f t="shared" si="17"/>
        <v>6.738908801193536E-3</v>
      </c>
      <c r="AP103" s="5">
        <f t="shared" si="14"/>
        <v>7.7935972154852706</v>
      </c>
      <c r="AQ103" s="3">
        <f t="shared" si="15"/>
        <v>-4.1023855883732729E-3</v>
      </c>
      <c r="AR103" s="15">
        <f t="shared" si="16"/>
        <v>-0.59988304452248187</v>
      </c>
      <c r="AU103" s="15">
        <v>1</v>
      </c>
      <c r="AZ103" s="15">
        <v>1</v>
      </c>
    </row>
    <row r="104" spans="1:52" x14ac:dyDescent="0.25">
      <c r="A104" t="s">
        <v>37</v>
      </c>
      <c r="B104">
        <v>13.3434730567456</v>
      </c>
      <c r="C104">
        <v>8.7012047062405094E-3</v>
      </c>
      <c r="D104">
        <v>9.9559665434379294</v>
      </c>
      <c r="E104">
        <v>-47.683942058607201</v>
      </c>
      <c r="F104" s="1">
        <v>0</v>
      </c>
      <c r="G104" s="1">
        <v>0</v>
      </c>
      <c r="H104">
        <v>4.6119007560933696</v>
      </c>
      <c r="I104">
        <v>-97.439823755025202</v>
      </c>
      <c r="J104">
        <v>-42.565967347821598</v>
      </c>
      <c r="K104">
        <v>-106.070394162445</v>
      </c>
      <c r="L104">
        <v>-67.020988418063993</v>
      </c>
      <c r="M104">
        <v>101</v>
      </c>
      <c r="N104">
        <v>83.938308890504899</v>
      </c>
      <c r="O104">
        <v>53.962851711368799</v>
      </c>
      <c r="P104">
        <v>131146.60680000001</v>
      </c>
      <c r="Q104">
        <v>152417.020552059</v>
      </c>
      <c r="R104">
        <v>50.220935912159597</v>
      </c>
      <c r="S104">
        <v>596.44487189339895</v>
      </c>
      <c r="T104" s="1">
        <v>0</v>
      </c>
      <c r="U104" s="1">
        <v>0</v>
      </c>
      <c r="V104">
        <v>1</v>
      </c>
      <c r="W104" s="1">
        <v>0</v>
      </c>
      <c r="X104" s="1">
        <v>0</v>
      </c>
      <c r="Y104" s="1">
        <v>0</v>
      </c>
      <c r="Z104">
        <v>1</v>
      </c>
      <c r="AA104">
        <v>8.0902244901898904E-4</v>
      </c>
      <c r="AB104">
        <v>6.4551041329408603E-3</v>
      </c>
      <c r="AC104">
        <v>5.3831865100206202E-3</v>
      </c>
      <c r="AD104">
        <v>1.39371497810838E-3</v>
      </c>
      <c r="AE104">
        <v>0.70188824705609498</v>
      </c>
      <c r="AF104">
        <v>1.21482592070766E-3</v>
      </c>
      <c r="AG104">
        <v>4.3146616583278599E-5</v>
      </c>
      <c r="AH104">
        <v>3.1698438043241701</v>
      </c>
      <c r="AI104">
        <v>0.31243733729470602</v>
      </c>
      <c r="AJ104">
        <v>1217.38515076504</v>
      </c>
      <c r="AK104">
        <v>101</v>
      </c>
      <c r="AL104">
        <v>16393325.85</v>
      </c>
      <c r="AM104">
        <v>125</v>
      </c>
      <c r="AO104" s="13">
        <f t="shared" si="17"/>
        <v>7.4070348797472697E-3</v>
      </c>
      <c r="AP104" s="5">
        <f t="shared" si="14"/>
        <v>8.53513149123566</v>
      </c>
      <c r="AQ104" s="3">
        <f t="shared" si="15"/>
        <v>4.4568482457711788E-3</v>
      </c>
      <c r="AR104" s="15">
        <f t="shared" si="16"/>
        <v>0.56335881532081933</v>
      </c>
      <c r="AU104" s="15">
        <v>1</v>
      </c>
      <c r="AZ104" s="15">
        <v>1</v>
      </c>
    </row>
    <row r="105" spans="1:52" x14ac:dyDescent="0.25">
      <c r="A105" t="s">
        <v>37</v>
      </c>
      <c r="B105">
        <v>15.6702833634369</v>
      </c>
      <c r="C105">
        <v>9.3135827833054994E-3</v>
      </c>
      <c r="D105">
        <v>10.621203238939801</v>
      </c>
      <c r="E105">
        <v>-61.976482934408097</v>
      </c>
      <c r="F105" s="1">
        <v>0</v>
      </c>
      <c r="G105" s="1">
        <v>0</v>
      </c>
      <c r="H105">
        <v>4.5391198924802296</v>
      </c>
      <c r="I105">
        <v>-101.267429048312</v>
      </c>
      <c r="J105">
        <v>-42.545673585366998</v>
      </c>
      <c r="K105">
        <v>-108.74171452191</v>
      </c>
      <c r="L105">
        <v>-67.7847380464097</v>
      </c>
      <c r="M105">
        <v>102</v>
      </c>
      <c r="N105">
        <v>84.909695806669106</v>
      </c>
      <c r="O105">
        <v>53.332718280613598</v>
      </c>
      <c r="P105">
        <v>119130.183495934</v>
      </c>
      <c r="Q105">
        <v>136318.356007956</v>
      </c>
      <c r="R105">
        <v>50.254163164892397</v>
      </c>
      <c r="S105">
        <v>579.17168027311595</v>
      </c>
      <c r="T105" s="1">
        <v>0</v>
      </c>
      <c r="U105" s="1">
        <v>0</v>
      </c>
      <c r="V105">
        <v>1</v>
      </c>
      <c r="W105" s="1">
        <v>0</v>
      </c>
      <c r="X105" s="1">
        <v>0</v>
      </c>
      <c r="Y105" s="1">
        <v>0</v>
      </c>
      <c r="Z105">
        <v>1</v>
      </c>
      <c r="AA105">
        <v>8.5846277654463203E-4</v>
      </c>
      <c r="AB105">
        <v>6.9136115520598701E-3</v>
      </c>
      <c r="AC105">
        <v>5.6755126068838103E-3</v>
      </c>
      <c r="AD105">
        <v>1.51116551810791E-3</v>
      </c>
      <c r="AE105">
        <v>0.75835807121496102</v>
      </c>
      <c r="AF105">
        <v>1.3012069827402399E-3</v>
      </c>
      <c r="AG105">
        <v>3.0111560194914901E-5</v>
      </c>
      <c r="AH105">
        <v>3.2533124407818002</v>
      </c>
      <c r="AI105">
        <v>0.32236897948947801</v>
      </c>
      <c r="AJ105">
        <v>756.66800687869704</v>
      </c>
      <c r="AK105">
        <v>102</v>
      </c>
      <c r="AL105">
        <v>14653012.57</v>
      </c>
      <c r="AM105">
        <v>123</v>
      </c>
      <c r="AO105" s="13">
        <f t="shared" si="17"/>
        <v>7.8351823661686817E-3</v>
      </c>
      <c r="AP105" s="5">
        <f t="shared" si="14"/>
        <v>9.0074421130692084</v>
      </c>
      <c r="AQ105" s="3">
        <f t="shared" si="15"/>
        <v>6.2674203872574372E-3</v>
      </c>
      <c r="AR105" s="15">
        <f t="shared" si="16"/>
        <v>0.73970403214696723</v>
      </c>
      <c r="AU105" s="15">
        <v>1</v>
      </c>
      <c r="AZ105" s="15">
        <v>1</v>
      </c>
    </row>
    <row r="106" spans="1:52" x14ac:dyDescent="0.25">
      <c r="A106" t="s">
        <v>37</v>
      </c>
      <c r="B106">
        <v>14.6686167563445</v>
      </c>
      <c r="C106">
        <v>9.1682050348934098E-3</v>
      </c>
      <c r="D106">
        <v>10.463686023367799</v>
      </c>
      <c r="E106">
        <v>-58.240956024670602</v>
      </c>
      <c r="F106" s="1">
        <v>0</v>
      </c>
      <c r="G106" s="1">
        <v>0</v>
      </c>
      <c r="H106">
        <v>4.58473021431025</v>
      </c>
      <c r="I106">
        <v>-101.403560078927</v>
      </c>
      <c r="J106">
        <v>-41.5940660991646</v>
      </c>
      <c r="K106">
        <v>-107.47262085209999</v>
      </c>
      <c r="L106">
        <v>-67.909383693848199</v>
      </c>
      <c r="M106">
        <v>103</v>
      </c>
      <c r="N106">
        <v>85.622187378179902</v>
      </c>
      <c r="O106">
        <v>53.389505268705399</v>
      </c>
      <c r="P106">
        <v>119090.15668789799</v>
      </c>
      <c r="Q106">
        <v>135552.29053981</v>
      </c>
      <c r="R106">
        <v>50.353766799895801</v>
      </c>
      <c r="S106">
        <v>581.39709890295205</v>
      </c>
      <c r="T106" s="1">
        <v>0</v>
      </c>
      <c r="U106" s="1">
        <v>0</v>
      </c>
      <c r="V106">
        <v>1</v>
      </c>
      <c r="W106" s="1">
        <v>0</v>
      </c>
      <c r="X106" s="1">
        <v>0</v>
      </c>
      <c r="Y106" s="1">
        <v>0</v>
      </c>
      <c r="Z106">
        <v>1</v>
      </c>
      <c r="AA106">
        <v>8.7095355810192095E-4</v>
      </c>
      <c r="AB106">
        <v>6.7625286687282302E-3</v>
      </c>
      <c r="AC106">
        <v>5.6442448628939799E-3</v>
      </c>
      <c r="AD106">
        <v>1.49569450410938E-3</v>
      </c>
      <c r="AE106">
        <v>0.75694139841700203</v>
      </c>
      <c r="AF106">
        <v>1.3180508074034101E-3</v>
      </c>
      <c r="AG106">
        <v>3.9116456185145902E-5</v>
      </c>
      <c r="AH106">
        <v>3.24683133036253</v>
      </c>
      <c r="AI106">
        <v>0.32519684716361802</v>
      </c>
      <c r="AJ106">
        <v>920.91115206083805</v>
      </c>
      <c r="AK106">
        <v>103</v>
      </c>
      <c r="AL106">
        <v>18697154.600000001</v>
      </c>
      <c r="AM106">
        <v>157</v>
      </c>
      <c r="AO106" s="13">
        <f t="shared" si="17"/>
        <v>7.8332492283993103E-3</v>
      </c>
      <c r="AP106" s="5">
        <f t="shared" si="14"/>
        <v>9.0053146072484829</v>
      </c>
      <c r="AQ106" s="3">
        <f t="shared" si="15"/>
        <v>5.2987538900850818E-3</v>
      </c>
      <c r="AR106" s="15">
        <f t="shared" si="16"/>
        <v>0.6288844305936363</v>
      </c>
      <c r="AU106" s="15">
        <v>1</v>
      </c>
      <c r="AZ106" s="15">
        <v>1</v>
      </c>
    </row>
    <row r="107" spans="1:52" x14ac:dyDescent="0.25">
      <c r="A107" t="s">
        <v>37</v>
      </c>
      <c r="B107">
        <v>9.66843406668489</v>
      </c>
      <c r="C107">
        <v>9.0879703739915104E-3</v>
      </c>
      <c r="D107">
        <v>10.376642597195801</v>
      </c>
      <c r="E107">
        <v>-57.6364410392585</v>
      </c>
      <c r="F107" s="1">
        <v>0</v>
      </c>
      <c r="G107" s="1">
        <v>0</v>
      </c>
      <c r="H107">
        <v>4.6095715180504699</v>
      </c>
      <c r="I107">
        <v>-101.92058611958301</v>
      </c>
      <c r="J107">
        <v>-40.245165656626298</v>
      </c>
      <c r="K107">
        <v>-104.56764106037301</v>
      </c>
      <c r="L107">
        <v>-68.649602939529601</v>
      </c>
      <c r="M107">
        <v>104</v>
      </c>
      <c r="N107">
        <v>85.645498281560705</v>
      </c>
      <c r="O107">
        <v>53.314399774904501</v>
      </c>
      <c r="P107">
        <v>119875.19968253899</v>
      </c>
      <c r="Q107">
        <v>146639.40581222501</v>
      </c>
      <c r="R107">
        <v>50.445105331356999</v>
      </c>
      <c r="S107">
        <v>578.47145243347097</v>
      </c>
      <c r="T107" s="1">
        <v>0</v>
      </c>
      <c r="U107">
        <v>4.92852691559855E-3</v>
      </c>
      <c r="V107">
        <v>0.99507147308440103</v>
      </c>
      <c r="W107" s="1">
        <v>0</v>
      </c>
      <c r="X107" s="1">
        <v>0</v>
      </c>
      <c r="Y107" s="1">
        <v>0</v>
      </c>
      <c r="Z107">
        <v>1</v>
      </c>
      <c r="AA107">
        <v>9.2212487310311495E-4</v>
      </c>
      <c r="AB107">
        <v>6.5754277308619899E-3</v>
      </c>
      <c r="AC107">
        <v>5.5062512316270901E-3</v>
      </c>
      <c r="AD107">
        <v>1.5268980470632501E-3</v>
      </c>
      <c r="AE107">
        <v>0.73434828527080798</v>
      </c>
      <c r="AF107">
        <v>1.2478656298850299E-3</v>
      </c>
      <c r="AG107">
        <v>6.3511731453582201E-5</v>
      </c>
      <c r="AH107">
        <v>3.1969220108305398</v>
      </c>
      <c r="AI107">
        <v>0.32472227592159397</v>
      </c>
      <c r="AJ107">
        <v>942.62529146606096</v>
      </c>
      <c r="AK107">
        <v>104</v>
      </c>
      <c r="AL107">
        <v>22656412.739999998</v>
      </c>
      <c r="AM107">
        <v>189</v>
      </c>
      <c r="AO107" s="13">
        <f t="shared" si="17"/>
        <v>7.6762417346152353E-3</v>
      </c>
      <c r="AP107" s="5">
        <f t="shared" si="14"/>
        <v>8.8323684116147216</v>
      </c>
      <c r="AQ107" s="3">
        <f t="shared" si="15"/>
        <v>7.6156009913618851E-4</v>
      </c>
      <c r="AR107" s="15">
        <f t="shared" si="16"/>
        <v>9.4659282324628391E-2</v>
      </c>
      <c r="AU107" s="15">
        <v>1</v>
      </c>
      <c r="AZ107" s="15">
        <v>1</v>
      </c>
    </row>
    <row r="108" spans="1:52" x14ac:dyDescent="0.25">
      <c r="A108" t="s">
        <v>37</v>
      </c>
      <c r="B108">
        <v>0.68692774755888497</v>
      </c>
      <c r="C108">
        <v>8.7819880809058698E-3</v>
      </c>
      <c r="D108">
        <v>10.043982001724499</v>
      </c>
      <c r="E108">
        <v>-61.137156676598998</v>
      </c>
      <c r="F108" s="1">
        <v>0</v>
      </c>
      <c r="G108" s="1">
        <v>0</v>
      </c>
      <c r="H108">
        <v>4.5606036663626197</v>
      </c>
      <c r="I108">
        <v>-104.65367638538601</v>
      </c>
      <c r="J108">
        <v>-46.369187292598198</v>
      </c>
      <c r="K108">
        <v>-108.112304280828</v>
      </c>
      <c r="L108">
        <v>-68.919570360074601</v>
      </c>
      <c r="M108">
        <v>105</v>
      </c>
      <c r="N108">
        <v>85.9011178177321</v>
      </c>
      <c r="O108">
        <v>54.731071737034597</v>
      </c>
      <c r="P108">
        <v>111395.501796875</v>
      </c>
      <c r="Q108">
        <v>127951.717650545</v>
      </c>
      <c r="R108">
        <v>50.4628737680816</v>
      </c>
      <c r="S108">
        <v>587.26926327063995</v>
      </c>
      <c r="T108" s="1">
        <v>0</v>
      </c>
      <c r="U108" s="1">
        <v>0</v>
      </c>
      <c r="V108">
        <v>1</v>
      </c>
      <c r="W108" s="1">
        <v>0</v>
      </c>
      <c r="X108" s="1">
        <v>0</v>
      </c>
      <c r="Y108" s="1">
        <v>0</v>
      </c>
      <c r="Z108">
        <v>1</v>
      </c>
      <c r="AA108">
        <v>9.3689967087498202E-4</v>
      </c>
      <c r="AB108">
        <v>6.5484240691901898E-3</v>
      </c>
      <c r="AC108">
        <v>5.4255976517124504E-3</v>
      </c>
      <c r="AD108">
        <v>1.27257221682072E-3</v>
      </c>
      <c r="AE108">
        <v>0.690658962196943</v>
      </c>
      <c r="AF108">
        <v>1.17648837646349E-3</v>
      </c>
      <c r="AG108">
        <v>2.40686111462627E-5</v>
      </c>
      <c r="AH108">
        <v>2.8468883624600001</v>
      </c>
      <c r="AI108">
        <v>0.28861036879914698</v>
      </c>
      <c r="AJ108">
        <v>663.22410813002</v>
      </c>
      <c r="AK108">
        <v>105</v>
      </c>
      <c r="AL108">
        <v>28517248.460000001</v>
      </c>
      <c r="AM108">
        <v>256</v>
      </c>
      <c r="AO108" s="13">
        <f t="shared" si="17"/>
        <v>7.5389856990509228E-3</v>
      </c>
      <c r="AP108" s="5">
        <f t="shared" si="14"/>
        <v>8.6809319703281993</v>
      </c>
      <c r="AQ108" s="3">
        <f t="shared" si="15"/>
        <v>-6.964735679689301E-3</v>
      </c>
      <c r="AR108" s="15">
        <f t="shared" si="16"/>
        <v>-0.92086935482194376</v>
      </c>
      <c r="AU108" s="15">
        <v>1</v>
      </c>
      <c r="AZ108" s="15">
        <v>1</v>
      </c>
    </row>
    <row r="109" spans="1:52" x14ac:dyDescent="0.25">
      <c r="A109" t="s">
        <v>37</v>
      </c>
      <c r="B109">
        <v>8.2568219733588002</v>
      </c>
      <c r="C109">
        <v>8.6661631515482507E-3</v>
      </c>
      <c r="D109">
        <v>9.91776337247199</v>
      </c>
      <c r="E109">
        <v>-59.936187161465199</v>
      </c>
      <c r="F109" s="1">
        <v>0</v>
      </c>
      <c r="G109" s="1">
        <v>0</v>
      </c>
      <c r="H109">
        <v>4.5588074276418196</v>
      </c>
      <c r="I109">
        <v>-103.967664784478</v>
      </c>
      <c r="J109">
        <v>-47.7045234105247</v>
      </c>
      <c r="K109">
        <v>-110.604343103551</v>
      </c>
      <c r="L109">
        <v>-69.854208767168799</v>
      </c>
      <c r="M109">
        <v>106</v>
      </c>
      <c r="N109">
        <v>86.117312384468605</v>
      </c>
      <c r="O109">
        <v>54.874764859120901</v>
      </c>
      <c r="P109">
        <v>116685.361467576</v>
      </c>
      <c r="Q109">
        <v>142455.51261049</v>
      </c>
      <c r="R109">
        <v>50.441322483830099</v>
      </c>
      <c r="S109">
        <v>593.25222985007201</v>
      </c>
      <c r="T109" s="1">
        <v>0</v>
      </c>
      <c r="U109" s="1">
        <v>0</v>
      </c>
      <c r="V109">
        <v>1</v>
      </c>
      <c r="W109" s="1">
        <v>0</v>
      </c>
      <c r="X109" s="1">
        <v>0</v>
      </c>
      <c r="Y109" s="1">
        <v>0</v>
      </c>
      <c r="Z109">
        <v>1</v>
      </c>
      <c r="AA109">
        <v>9.2669301592351796E-4</v>
      </c>
      <c r="AB109">
        <v>6.4953419386597896E-3</v>
      </c>
      <c r="AC109">
        <v>5.46104079179762E-3</v>
      </c>
      <c r="AD109">
        <v>1.2021049069554301E-3</v>
      </c>
      <c r="AE109">
        <v>0.67782249783998105</v>
      </c>
      <c r="AF109">
        <v>1.15330563831683E-3</v>
      </c>
      <c r="AG109">
        <v>4.1913531644669203E-5</v>
      </c>
      <c r="AH109">
        <v>2.80384835711904</v>
      </c>
      <c r="AI109">
        <v>0.28744344478820399</v>
      </c>
      <c r="AJ109">
        <v>767.93660529130102</v>
      </c>
      <c r="AK109">
        <v>106</v>
      </c>
      <c r="AL109">
        <v>34188810.909999996</v>
      </c>
      <c r="AM109">
        <v>293</v>
      </c>
      <c r="AO109" s="13">
        <f t="shared" si="17"/>
        <v>7.5410394460379681E-3</v>
      </c>
      <c r="AP109" s="5">
        <f t="shared" si="14"/>
        <v>8.6831995954371415</v>
      </c>
      <c r="AQ109" s="3">
        <f t="shared" si="15"/>
        <v>-3.8534292248211359E-4</v>
      </c>
      <c r="AR109" s="15">
        <f t="shared" si="16"/>
        <v>-4.9103745386941733E-2</v>
      </c>
      <c r="AU109" s="15">
        <v>1</v>
      </c>
      <c r="AZ109" s="15">
        <v>1</v>
      </c>
    </row>
    <row r="110" spans="1:52" x14ac:dyDescent="0.25">
      <c r="A110" t="s">
        <v>37</v>
      </c>
      <c r="B110">
        <v>8.6130894881189803</v>
      </c>
      <c r="C110">
        <v>9.0389092202432606E-3</v>
      </c>
      <c r="D110">
        <v>10.323379872652101</v>
      </c>
      <c r="E110">
        <v>-59.284851553434699</v>
      </c>
      <c r="F110" s="1">
        <v>0</v>
      </c>
      <c r="G110" s="1">
        <v>0</v>
      </c>
      <c r="H110">
        <v>4.5731389971234897</v>
      </c>
      <c r="I110">
        <v>-106.128727041427</v>
      </c>
      <c r="J110">
        <v>-46.265685485374803</v>
      </c>
      <c r="K110">
        <v>-109.94840135922701</v>
      </c>
      <c r="L110">
        <v>-71.091624024675497</v>
      </c>
      <c r="M110">
        <v>107</v>
      </c>
      <c r="N110">
        <v>86.764386533293504</v>
      </c>
      <c r="O110">
        <v>54.509637980790501</v>
      </c>
      <c r="P110">
        <v>113830.454605263</v>
      </c>
      <c r="Q110">
        <v>128477.99046710299</v>
      </c>
      <c r="R110">
        <v>50.516315199814301</v>
      </c>
      <c r="S110">
        <v>588.18561771875898</v>
      </c>
      <c r="T110" s="1">
        <v>0</v>
      </c>
      <c r="U110">
        <v>3.2051046532495602E-3</v>
      </c>
      <c r="V110">
        <v>0.99679489534675003</v>
      </c>
      <c r="W110" s="1">
        <v>0</v>
      </c>
      <c r="X110" s="1">
        <v>0</v>
      </c>
      <c r="Y110" s="1">
        <v>0</v>
      </c>
      <c r="Z110">
        <v>1</v>
      </c>
      <c r="AA110">
        <v>9.1346967967564897E-4</v>
      </c>
      <c r="AB110">
        <v>6.7727210598444798E-3</v>
      </c>
      <c r="AC110">
        <v>5.5988876948619799E-3</v>
      </c>
      <c r="AD110">
        <v>1.29169557902949E-3</v>
      </c>
      <c r="AE110">
        <v>0.71203661255314998</v>
      </c>
      <c r="AF110">
        <v>1.1882593101885401E-3</v>
      </c>
      <c r="AG110">
        <v>6.1104632858808899E-5</v>
      </c>
      <c r="AH110">
        <v>2.94338844628211</v>
      </c>
      <c r="AI110">
        <v>0.30615431881202598</v>
      </c>
      <c r="AJ110">
        <v>643.48206300222898</v>
      </c>
      <c r="AK110">
        <v>107</v>
      </c>
      <c r="AL110">
        <v>34604458.200000003</v>
      </c>
      <c r="AM110">
        <v>304</v>
      </c>
      <c r="AO110" s="13">
        <f t="shared" si="17"/>
        <v>7.7006166847261694E-3</v>
      </c>
      <c r="AP110" s="5">
        <f t="shared" si="14"/>
        <v>8.8592375408796169</v>
      </c>
      <c r="AQ110" s="3">
        <f t="shared" si="15"/>
        <v>-2.2305308201315838E-4</v>
      </c>
      <c r="AR110" s="15">
        <f t="shared" si="16"/>
        <v>-2.7784338282478949E-2</v>
      </c>
      <c r="AU110" s="15">
        <v>1</v>
      </c>
      <c r="AZ110" s="15">
        <v>1</v>
      </c>
    </row>
    <row r="111" spans="1:52" x14ac:dyDescent="0.25">
      <c r="A111" t="s">
        <v>37</v>
      </c>
      <c r="B111">
        <v>8.72381218523679</v>
      </c>
      <c r="C111">
        <v>8.8449503278921707E-3</v>
      </c>
      <c r="D111">
        <v>10.112526212843299</v>
      </c>
      <c r="E111">
        <v>-52.4788720820845</v>
      </c>
      <c r="F111" s="1">
        <v>0</v>
      </c>
      <c r="G111" s="1">
        <v>0</v>
      </c>
      <c r="H111">
        <v>4.6356294103648699</v>
      </c>
      <c r="I111">
        <v>-106.75943053741599</v>
      </c>
      <c r="J111">
        <v>-45.071056712662603</v>
      </c>
      <c r="K111">
        <v>-108.96233882350199</v>
      </c>
      <c r="L111">
        <v>-70.410577346696996</v>
      </c>
      <c r="M111">
        <v>108</v>
      </c>
      <c r="N111">
        <v>86.456539048897596</v>
      </c>
      <c r="O111">
        <v>53.988014861721297</v>
      </c>
      <c r="P111">
        <v>109196.86591036399</v>
      </c>
      <c r="Q111">
        <v>124603.19660471</v>
      </c>
      <c r="R111">
        <v>50.538382243403497</v>
      </c>
      <c r="S111">
        <v>586.69969748490405</v>
      </c>
      <c r="T111" s="1">
        <v>0</v>
      </c>
      <c r="U111">
        <v>6.7625526214909401E-3</v>
      </c>
      <c r="V111">
        <v>0.99254993829196902</v>
      </c>
      <c r="W111" s="1">
        <v>0</v>
      </c>
      <c r="X111">
        <v>6.8750908653952998E-4</v>
      </c>
      <c r="Y111" s="1">
        <v>0</v>
      </c>
      <c r="Z111">
        <v>1</v>
      </c>
      <c r="AA111">
        <v>9.5691306141540704E-4</v>
      </c>
      <c r="AB111">
        <v>6.5622197206562198E-3</v>
      </c>
      <c r="AC111">
        <v>5.3952728916596502E-3</v>
      </c>
      <c r="AD111">
        <v>1.29002133386371E-3</v>
      </c>
      <c r="AE111">
        <v>0.70745592669282698</v>
      </c>
      <c r="AF111">
        <v>1.15801404853362E-3</v>
      </c>
      <c r="AG111">
        <v>3.5872348783889999E-5</v>
      </c>
      <c r="AH111">
        <v>2.9189304616021499</v>
      </c>
      <c r="AI111">
        <v>0.30599195954282599</v>
      </c>
      <c r="AJ111">
        <v>801.06102336016204</v>
      </c>
      <c r="AK111">
        <v>108</v>
      </c>
      <c r="AL111">
        <v>38983281.130000003</v>
      </c>
      <c r="AM111">
        <v>357</v>
      </c>
      <c r="AO111" s="13">
        <f t="shared" si="17"/>
        <v>7.5102000016086766E-3</v>
      </c>
      <c r="AP111" s="5">
        <f t="shared" si="14"/>
        <v>8.6491430850782702</v>
      </c>
      <c r="AQ111" s="3">
        <f t="shared" si="15"/>
        <v>6.7629449933163249E-5</v>
      </c>
      <c r="AR111" s="15">
        <f t="shared" si="16"/>
        <v>8.6331211570935817E-3</v>
      </c>
      <c r="AU111" s="15">
        <v>1</v>
      </c>
      <c r="AZ111" s="15">
        <v>1</v>
      </c>
    </row>
    <row r="112" spans="1:52" x14ac:dyDescent="0.25">
      <c r="A112" t="s">
        <v>37</v>
      </c>
      <c r="B112">
        <v>2.3488086751167598</v>
      </c>
      <c r="C112">
        <v>8.4696792588320399E-3</v>
      </c>
      <c r="D112">
        <v>9.7032764029316798</v>
      </c>
      <c r="E112">
        <v>-49.733819612259303</v>
      </c>
      <c r="F112" s="1">
        <v>0</v>
      </c>
      <c r="G112" s="1">
        <v>0</v>
      </c>
      <c r="H112">
        <v>4.6765962838266102</v>
      </c>
      <c r="I112">
        <v>-108.065370110727</v>
      </c>
      <c r="J112">
        <v>-46.349431864695298</v>
      </c>
      <c r="K112">
        <v>-109.743381364656</v>
      </c>
      <c r="L112">
        <v>-70.396601062689001</v>
      </c>
      <c r="M112">
        <v>109</v>
      </c>
      <c r="N112">
        <v>86.647508221824594</v>
      </c>
      <c r="O112">
        <v>54.356689781552397</v>
      </c>
      <c r="P112">
        <v>105623.415101522</v>
      </c>
      <c r="Q112">
        <v>121067.295833816</v>
      </c>
      <c r="R112">
        <v>50.5778932512045</v>
      </c>
      <c r="S112">
        <v>584.18973339954903</v>
      </c>
      <c r="T112" s="1">
        <v>0</v>
      </c>
      <c r="U112">
        <v>2.65296312480877E-3</v>
      </c>
      <c r="V112">
        <v>0.997347036875191</v>
      </c>
      <c r="W112" s="1">
        <v>0</v>
      </c>
      <c r="X112" s="1">
        <v>0</v>
      </c>
      <c r="Y112" s="1">
        <v>0</v>
      </c>
      <c r="Z112">
        <v>1</v>
      </c>
      <c r="AA112">
        <v>9.5592809385451995E-4</v>
      </c>
      <c r="AB112">
        <v>6.2945637308427704E-3</v>
      </c>
      <c r="AC112">
        <v>5.23096814619331E-3</v>
      </c>
      <c r="AD112">
        <v>1.2064428341252501E-3</v>
      </c>
      <c r="AE112">
        <v>0.70599163749750105</v>
      </c>
      <c r="AF112">
        <v>1.16580251168099E-3</v>
      </c>
      <c r="AG112">
        <v>1.2801110325133599E-5</v>
      </c>
      <c r="AH112">
        <v>2.8516024015157799</v>
      </c>
      <c r="AI112">
        <v>0.30171714184603499</v>
      </c>
      <c r="AJ112">
        <v>906.67328380408503</v>
      </c>
      <c r="AK112">
        <v>109</v>
      </c>
      <c r="AL112">
        <v>41615625.549999997</v>
      </c>
      <c r="AM112">
        <v>394</v>
      </c>
      <c r="AO112" s="13">
        <f t="shared" si="17"/>
        <v>7.3526987517288193E-3</v>
      </c>
      <c r="AP112" s="5">
        <f t="shared" si="14"/>
        <v>8.475030198144351</v>
      </c>
      <c r="AQ112" s="3">
        <f t="shared" si="15"/>
        <v>-5.373964965750027E-3</v>
      </c>
      <c r="AR112" s="15">
        <f t="shared" si="16"/>
        <v>-0.72285542113690138</v>
      </c>
      <c r="AU112" s="15">
        <v>1</v>
      </c>
      <c r="AZ112" s="15">
        <v>1</v>
      </c>
    </row>
    <row r="113" spans="1:52" x14ac:dyDescent="0.25">
      <c r="A113" t="s">
        <v>37</v>
      </c>
      <c r="B113">
        <v>11.615512181145199</v>
      </c>
      <c r="C113">
        <v>8.1841195834512406E-3</v>
      </c>
      <c r="D113">
        <v>9.3907172983817695</v>
      </c>
      <c r="E113">
        <v>-53.7988446713955</v>
      </c>
      <c r="F113" s="1">
        <v>0</v>
      </c>
      <c r="G113" s="1">
        <v>0</v>
      </c>
      <c r="H113">
        <v>4.7011786397231399</v>
      </c>
      <c r="I113">
        <v>-106.564966138446</v>
      </c>
      <c r="J113">
        <v>-44.614948014927798</v>
      </c>
      <c r="K113">
        <v>-108.62230430830699</v>
      </c>
      <c r="L113">
        <v>-69.186727028411298</v>
      </c>
      <c r="M113">
        <v>110</v>
      </c>
      <c r="N113">
        <v>86.530201589036196</v>
      </c>
      <c r="O113">
        <v>53.974597121421098</v>
      </c>
      <c r="P113">
        <v>106455.437381615</v>
      </c>
      <c r="Q113">
        <v>120266.89222486</v>
      </c>
      <c r="R113">
        <v>50.574943325403602</v>
      </c>
      <c r="S113">
        <v>585.20738395371404</v>
      </c>
      <c r="T113" s="1">
        <v>0</v>
      </c>
      <c r="U113" s="1">
        <v>0</v>
      </c>
      <c r="V113">
        <v>1</v>
      </c>
      <c r="W113" s="1">
        <v>0</v>
      </c>
      <c r="X113" s="1">
        <v>0</v>
      </c>
      <c r="Y113" s="1">
        <v>0</v>
      </c>
      <c r="Z113">
        <v>1</v>
      </c>
      <c r="AA113">
        <v>9.6072269323516297E-4</v>
      </c>
      <c r="AB113">
        <v>5.95865415288556E-3</v>
      </c>
      <c r="AC113">
        <v>4.9502090834578696E-3</v>
      </c>
      <c r="AD113">
        <v>1.2295647271465199E-3</v>
      </c>
      <c r="AE113">
        <v>0.69228105958807395</v>
      </c>
      <c r="AF113">
        <v>1.1812100176417999E-3</v>
      </c>
      <c r="AG113">
        <v>3.52111010662752E-5</v>
      </c>
      <c r="AH113">
        <v>2.8580451338310802</v>
      </c>
      <c r="AI113">
        <v>0.30600843257531701</v>
      </c>
      <c r="AJ113">
        <v>968.43080861438705</v>
      </c>
      <c r="AK113">
        <v>110</v>
      </c>
      <c r="AL113">
        <v>38217502.020000003</v>
      </c>
      <c r="AM113">
        <v>359</v>
      </c>
      <c r="AO113" s="13">
        <f t="shared" si="17"/>
        <v>7.092141794334832E-3</v>
      </c>
      <c r="AP113" s="5">
        <f t="shared" si="14"/>
        <v>8.1863243203920462</v>
      </c>
      <c r="AQ113" s="3">
        <f t="shared" si="15"/>
        <v>3.1445783895882439E-3</v>
      </c>
      <c r="AR113" s="15">
        <f t="shared" si="16"/>
        <v>0.41889225573571309</v>
      </c>
      <c r="AU113" s="15">
        <v>1</v>
      </c>
      <c r="AZ113" s="15">
        <v>1</v>
      </c>
    </row>
    <row r="114" spans="1:52" x14ac:dyDescent="0.25">
      <c r="A114" t="s">
        <v>37</v>
      </c>
      <c r="B114">
        <v>0.56820920011404397</v>
      </c>
      <c r="C114">
        <v>7.9894154747465508E-3</v>
      </c>
      <c r="D114">
        <v>9.1770357793676602</v>
      </c>
      <c r="E114">
        <v>-52.471219988503002</v>
      </c>
      <c r="F114" s="1">
        <v>0</v>
      </c>
      <c r="G114" s="1">
        <v>0</v>
      </c>
      <c r="H114">
        <v>4.7325728259592799</v>
      </c>
      <c r="I114">
        <v>-103.519956392406</v>
      </c>
      <c r="J114">
        <v>-43.211249787895497</v>
      </c>
      <c r="K114">
        <v>-106.685498602593</v>
      </c>
      <c r="L114">
        <v>-66.767790624736193</v>
      </c>
      <c r="M114">
        <v>111</v>
      </c>
      <c r="N114">
        <v>87.074523882394999</v>
      </c>
      <c r="O114">
        <v>54.911277732232499</v>
      </c>
      <c r="P114">
        <v>108253.628508771</v>
      </c>
      <c r="Q114">
        <v>123882.595282298</v>
      </c>
      <c r="R114">
        <v>50.6004050994636</v>
      </c>
      <c r="S114">
        <v>594.96650407524703</v>
      </c>
      <c r="T114" s="1">
        <v>0</v>
      </c>
      <c r="U114" s="1">
        <v>0</v>
      </c>
      <c r="V114">
        <v>1</v>
      </c>
      <c r="W114" s="1">
        <v>0</v>
      </c>
      <c r="X114" s="1">
        <v>0</v>
      </c>
      <c r="Y114" s="1">
        <v>0</v>
      </c>
      <c r="Z114">
        <v>1</v>
      </c>
      <c r="AA114">
        <v>9.4725898761616797E-4</v>
      </c>
      <c r="AB114">
        <v>5.7514308463902002E-3</v>
      </c>
      <c r="AC114">
        <v>4.7600314757448598E-3</v>
      </c>
      <c r="AD114">
        <v>1.2585631838338499E-3</v>
      </c>
      <c r="AE114">
        <v>0.68844973020304001</v>
      </c>
      <c r="AF114">
        <v>1.1547503695404E-3</v>
      </c>
      <c r="AG114">
        <v>3.2196139462101299E-5</v>
      </c>
      <c r="AH114">
        <v>2.7296053034101</v>
      </c>
      <c r="AI114">
        <v>0.29283123316982201</v>
      </c>
      <c r="AJ114">
        <v>1198.9456671448099</v>
      </c>
      <c r="AK114">
        <v>111</v>
      </c>
      <c r="AL114">
        <v>49363654.600000001</v>
      </c>
      <c r="AM114">
        <v>456</v>
      </c>
      <c r="AO114" s="13">
        <f t="shared" si="17"/>
        <v>6.8620408329014282E-3</v>
      </c>
      <c r="AP114" s="5">
        <f t="shared" si="14"/>
        <v>7.9306708278204301</v>
      </c>
      <c r="AQ114" s="3">
        <f t="shared" si="15"/>
        <v>-6.387295518580749E-3</v>
      </c>
      <c r="AR114" s="15">
        <f t="shared" si="16"/>
        <v>-0.92835294611890939</v>
      </c>
      <c r="AU114" s="15">
        <v>1</v>
      </c>
      <c r="AZ114" s="15">
        <v>1</v>
      </c>
    </row>
    <row r="115" spans="1:52" x14ac:dyDescent="0.25">
      <c r="A115" t="s">
        <v>37</v>
      </c>
      <c r="B115">
        <v>2.8416985122398999</v>
      </c>
      <c r="C115">
        <v>7.63800488572235E-3</v>
      </c>
      <c r="D115">
        <v>8.7902043280017104</v>
      </c>
      <c r="E115">
        <v>-46.856071013901101</v>
      </c>
      <c r="F115" s="1">
        <v>0</v>
      </c>
      <c r="G115" s="1">
        <v>0</v>
      </c>
      <c r="H115">
        <v>4.7191105475442798</v>
      </c>
      <c r="I115">
        <v>-105.279940467895</v>
      </c>
      <c r="J115">
        <v>-48.287275133453797</v>
      </c>
      <c r="K115">
        <v>-111.149712752921</v>
      </c>
      <c r="L115">
        <v>-69.3163941795532</v>
      </c>
      <c r="M115">
        <v>112</v>
      </c>
      <c r="N115">
        <v>85.989585345415193</v>
      </c>
      <c r="O115">
        <v>54.8540438958265</v>
      </c>
      <c r="P115">
        <v>110040.025949367</v>
      </c>
      <c r="Q115">
        <v>133196.57372824999</v>
      </c>
      <c r="R115">
        <v>50.638939794640002</v>
      </c>
      <c r="S115">
        <v>599.22550429698504</v>
      </c>
      <c r="T115" s="1">
        <v>0</v>
      </c>
      <c r="U115">
        <v>4.1881894977443702E-3</v>
      </c>
      <c r="V115">
        <v>0.99581181050225498</v>
      </c>
      <c r="W115" s="1">
        <v>0</v>
      </c>
      <c r="X115" s="1">
        <v>0</v>
      </c>
      <c r="Y115" s="1">
        <v>0</v>
      </c>
      <c r="Z115">
        <v>1</v>
      </c>
      <c r="AA115">
        <v>9.6083820889209101E-4</v>
      </c>
      <c r="AB115">
        <v>5.5748302088949302E-3</v>
      </c>
      <c r="AC115">
        <v>4.6537955168199797E-3</v>
      </c>
      <c r="AD115">
        <v>1.0847067079230201E-3</v>
      </c>
      <c r="AE115">
        <v>0.653764851363137</v>
      </c>
      <c r="AF115">
        <v>1.08500802889774E-3</v>
      </c>
      <c r="AG115">
        <v>1.7383554828763299E-5</v>
      </c>
      <c r="AH115">
        <v>2.5746309275877399</v>
      </c>
      <c r="AI115">
        <v>0.27860116841087601</v>
      </c>
      <c r="AJ115">
        <v>1094.4278822162</v>
      </c>
      <c r="AK115">
        <v>112</v>
      </c>
      <c r="AL115">
        <v>52158972.299999997</v>
      </c>
      <c r="AM115">
        <v>474</v>
      </c>
      <c r="AO115" s="13">
        <f t="shared" si="17"/>
        <v>6.6996417546098114E-3</v>
      </c>
      <c r="AP115" s="5">
        <f t="shared" si="14"/>
        <v>7.7498448465644243</v>
      </c>
      <c r="AQ115" s="3">
        <f t="shared" si="15"/>
        <v>-4.3001448601259901E-3</v>
      </c>
      <c r="AR115" s="15">
        <f t="shared" si="16"/>
        <v>-0.63332188340523354</v>
      </c>
      <c r="AS115">
        <f>SUMPRODUCT(AP62:AP115,AL62:AL115)/SUM(AL62:AL115)</f>
        <v>8.9684212322054435</v>
      </c>
      <c r="AT115">
        <f>SUMPRODUCT(B62:B117,AL62:AL117)/SUM(AL62:AL117)</f>
        <v>8.4810228012479385</v>
      </c>
      <c r="AU115" s="15">
        <v>1</v>
      </c>
      <c r="AZ115" s="15">
        <v>1</v>
      </c>
    </row>
    <row r="116" spans="1:52" x14ac:dyDescent="0.25">
      <c r="A116" t="s">
        <v>37</v>
      </c>
      <c r="B116">
        <v>9.8711369048007693</v>
      </c>
      <c r="C116">
        <v>7.0947445263037402E-3</v>
      </c>
      <c r="D116">
        <v>8.18921235808887</v>
      </c>
      <c r="E116">
        <v>-33.199285680379703</v>
      </c>
      <c r="F116" s="1">
        <v>0</v>
      </c>
      <c r="G116" s="1">
        <v>0</v>
      </c>
      <c r="H116">
        <v>4.7443833921437299</v>
      </c>
      <c r="I116">
        <v>-106.457078978073</v>
      </c>
      <c r="J116">
        <v>-53.425691801971901</v>
      </c>
      <c r="K116">
        <v>-113.65274057417599</v>
      </c>
      <c r="L116">
        <v>-70.6254016707434</v>
      </c>
      <c r="M116">
        <v>113</v>
      </c>
      <c r="N116">
        <v>86.393626369740204</v>
      </c>
      <c r="O116">
        <v>56.660120529368903</v>
      </c>
      <c r="P116">
        <v>110659.28877550999</v>
      </c>
      <c r="Q116">
        <v>135357.27373702501</v>
      </c>
      <c r="R116">
        <v>50.579735975977201</v>
      </c>
      <c r="S116">
        <v>605.25588366885802</v>
      </c>
      <c r="T116" s="1">
        <v>0</v>
      </c>
      <c r="U116" s="1">
        <v>0</v>
      </c>
      <c r="V116">
        <v>0.99889250590976197</v>
      </c>
      <c r="W116" s="1">
        <v>0</v>
      </c>
      <c r="X116">
        <v>1.10749409023778E-3</v>
      </c>
      <c r="Y116" s="1">
        <v>0</v>
      </c>
      <c r="Z116">
        <v>1</v>
      </c>
      <c r="AA116">
        <v>9.3257424226365297E-4</v>
      </c>
      <c r="AB116">
        <v>5.2626996901054901E-3</v>
      </c>
      <c r="AC116">
        <v>4.50725517524632E-3</v>
      </c>
      <c r="AD116">
        <v>8.8615908920855403E-4</v>
      </c>
      <c r="AE116">
        <v>0.591291452111531</v>
      </c>
      <c r="AF116" s="1">
        <v>9.5779963864039703E-4</v>
      </c>
      <c r="AG116">
        <v>1.3362904680399699E-5</v>
      </c>
      <c r="AH116">
        <v>2.3184491580811</v>
      </c>
      <c r="AI116">
        <v>0.252508191614639</v>
      </c>
      <c r="AJ116">
        <v>1310.2780677984199</v>
      </c>
      <c r="AK116">
        <v>113</v>
      </c>
      <c r="AL116">
        <v>59645356.649999999</v>
      </c>
      <c r="AM116">
        <v>539</v>
      </c>
      <c r="AO116" s="13">
        <f t="shared" si="17"/>
        <v>6.3976290561503701E-3</v>
      </c>
      <c r="AP116" s="5">
        <f t="shared" si="14"/>
        <v>7.4126978067788336</v>
      </c>
      <c r="AQ116" s="3">
        <f t="shared" si="15"/>
        <v>2.2257847930378183E-3</v>
      </c>
      <c r="AR116" s="15">
        <f t="shared" si="16"/>
        <v>0.3316524107827139</v>
      </c>
      <c r="AU116" s="15">
        <v>1</v>
      </c>
      <c r="AZ116" s="15">
        <v>1</v>
      </c>
    </row>
    <row r="117" spans="1:52" x14ac:dyDescent="0.25">
      <c r="A117" t="s">
        <v>37</v>
      </c>
      <c r="B117">
        <v>3.4909969386876201</v>
      </c>
      <c r="C117">
        <v>6.69629909274818E-3</v>
      </c>
      <c r="D117">
        <v>7.7461194865940799</v>
      </c>
      <c r="E117">
        <v>-25.181414343906599</v>
      </c>
      <c r="F117" s="1">
        <v>0</v>
      </c>
      <c r="G117" s="1">
        <v>0</v>
      </c>
      <c r="H117">
        <v>4.7519200107096804</v>
      </c>
      <c r="I117">
        <v>-95.496378067996503</v>
      </c>
      <c r="J117">
        <v>-53.889527695392701</v>
      </c>
      <c r="K117">
        <v>-107.854834874331</v>
      </c>
      <c r="L117">
        <v>-65.487956185449903</v>
      </c>
      <c r="M117">
        <v>114</v>
      </c>
      <c r="N117">
        <v>85.447535127102896</v>
      </c>
      <c r="O117">
        <v>58.338633697998702</v>
      </c>
      <c r="P117">
        <v>132183.82094017</v>
      </c>
      <c r="Q117">
        <v>179032.88897229501</v>
      </c>
      <c r="R117">
        <v>50.743688424148097</v>
      </c>
      <c r="S117">
        <v>615.14049852420806</v>
      </c>
      <c r="T117" s="1">
        <v>0</v>
      </c>
      <c r="U117" s="1">
        <v>0</v>
      </c>
      <c r="V117">
        <v>1</v>
      </c>
      <c r="W117" s="1">
        <v>0</v>
      </c>
      <c r="X117" s="1">
        <v>0</v>
      </c>
      <c r="Y117" s="1">
        <v>0</v>
      </c>
      <c r="Z117">
        <v>1</v>
      </c>
      <c r="AA117">
        <v>9.0931627158479498E-4</v>
      </c>
      <c r="AB117">
        <v>5.0524529885786797E-3</v>
      </c>
      <c r="AC117">
        <v>4.5241124771892398E-3</v>
      </c>
      <c r="AD117">
        <v>7.0723528107316698E-4</v>
      </c>
      <c r="AE117">
        <v>0.49374654306090499</v>
      </c>
      <c r="AF117" s="1">
        <v>8.3046905456906803E-4</v>
      </c>
      <c r="AG117">
        <v>2.7255438449050601E-5</v>
      </c>
      <c r="AH117">
        <v>1.9280466455027401</v>
      </c>
      <c r="AI117">
        <v>0.21327864225561399</v>
      </c>
      <c r="AJ117">
        <v>1867.2270395742</v>
      </c>
      <c r="AK117">
        <v>114</v>
      </c>
      <c r="AL117">
        <v>46396521.149999999</v>
      </c>
      <c r="AM117">
        <v>351</v>
      </c>
      <c r="AO117" s="13">
        <f t="shared" si="17"/>
        <v>6.263897803343103E-3</v>
      </c>
      <c r="AP117" s="5">
        <f t="shared" si="14"/>
        <v>7.2630485773362619</v>
      </c>
      <c r="AQ117" s="3">
        <f t="shared" si="15"/>
        <v>-3.3071205364058869E-3</v>
      </c>
      <c r="AR117" s="15">
        <f t="shared" si="16"/>
        <v>-0.51934825968519815</v>
      </c>
      <c r="AS117">
        <f>SUMPRODUCT(AP64:AP117,AL64:AL117)/SUM(AL64:AL117)</f>
        <v>8.9632794359116339</v>
      </c>
      <c r="AT117">
        <f>SUMPRODUCT(B64:B117,AL64:AL117)/SUM(AL64:AL117)</f>
        <v>8.4808091962877175</v>
      </c>
      <c r="AU117" s="15">
        <v>1</v>
      </c>
      <c r="AZ117" s="15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31"/>
  <sheetViews>
    <sheetView zoomScale="80" zoomScaleNormal="80" workbookViewId="0">
      <pane xSplit="7185" ySplit="9360" topLeftCell="AJ172" activePane="bottomLeft"/>
      <selection activeCell="AO119" sqref="AO119"/>
      <selection pane="topRight" activeCell="AV62" sqref="AV62:AY62"/>
      <selection pane="bottomLeft" activeCell="A187" sqref="A187:XFD187"/>
      <selection pane="bottomRight" activeCell="AS232" sqref="AS232"/>
    </sheetView>
  </sheetViews>
  <sheetFormatPr defaultRowHeight="15" x14ac:dyDescent="0.25"/>
  <cols>
    <col min="48" max="48" width="22" bestFit="1" customWidth="1"/>
  </cols>
  <sheetData>
    <row r="1" spans="1:51" x14ac:dyDescent="0.25">
      <c r="AO1" t="s">
        <v>226</v>
      </c>
      <c r="AP1" t="s">
        <v>67</v>
      </c>
      <c r="AQ1" t="s">
        <v>268</v>
      </c>
      <c r="AR1" t="s">
        <v>361</v>
      </c>
    </row>
    <row r="2" spans="1:51" x14ac:dyDescent="0.25">
      <c r="A2" t="s">
        <v>0</v>
      </c>
      <c r="B2" t="s">
        <v>1</v>
      </c>
      <c r="C2" t="s">
        <v>2</v>
      </c>
      <c r="D2" t="s">
        <v>3</v>
      </c>
      <c r="E2" t="s">
        <v>5</v>
      </c>
      <c r="F2" t="s">
        <v>6</v>
      </c>
      <c r="G2" t="s">
        <v>208</v>
      </c>
      <c r="H2" t="s">
        <v>7</v>
      </c>
      <c r="I2" t="s">
        <v>8</v>
      </c>
      <c r="J2" t="s">
        <v>134</v>
      </c>
      <c r="K2" t="s">
        <v>143</v>
      </c>
      <c r="L2" t="s">
        <v>9</v>
      </c>
      <c r="M2" t="s">
        <v>10</v>
      </c>
      <c r="N2" t="s">
        <v>11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263</v>
      </c>
      <c r="AD2" t="s">
        <v>29</v>
      </c>
      <c r="AE2" t="s">
        <v>326</v>
      </c>
      <c r="AF2" t="s">
        <v>233</v>
      </c>
      <c r="AG2" t="s">
        <v>30</v>
      </c>
      <c r="AH2" t="s">
        <v>31</v>
      </c>
      <c r="AI2" t="s">
        <v>32</v>
      </c>
      <c r="AJ2" t="s">
        <v>33</v>
      </c>
      <c r="AK2" t="s">
        <v>34</v>
      </c>
      <c r="AL2" t="s">
        <v>35</v>
      </c>
      <c r="AM2" t="s">
        <v>36</v>
      </c>
      <c r="AO2" s="15">
        <v>1</v>
      </c>
      <c r="AP2" s="15">
        <v>1</v>
      </c>
    </row>
    <row r="3" spans="1:51" x14ac:dyDescent="0.25">
      <c r="A3" t="s">
        <v>37</v>
      </c>
      <c r="B3">
        <v>1.5533545144073599</v>
      </c>
      <c r="C3">
        <v>1.09103384261743E-3</v>
      </c>
      <c r="D3">
        <v>1.3014127709257199</v>
      </c>
      <c r="E3">
        <v>-85.159118529966193</v>
      </c>
      <c r="F3" s="1">
        <v>0</v>
      </c>
      <c r="G3" s="1">
        <v>0</v>
      </c>
      <c r="H3">
        <v>4.0591730181507097</v>
      </c>
      <c r="I3">
        <v>-78.872696083904003</v>
      </c>
      <c r="J3">
        <v>-118.456302026947</v>
      </c>
      <c r="K3">
        <v>-80.991688166156194</v>
      </c>
      <c r="L3">
        <v>-62.256826206210803</v>
      </c>
      <c r="M3">
        <v>1</v>
      </c>
      <c r="N3">
        <v>85.803223921368598</v>
      </c>
      <c r="O3">
        <v>85.429638495485506</v>
      </c>
      <c r="P3">
        <v>240296.438311793</v>
      </c>
      <c r="Q3">
        <v>292137.944352536</v>
      </c>
      <c r="R3">
        <v>80.698376697112096</v>
      </c>
      <c r="S3">
        <v>664.33783720786198</v>
      </c>
      <c r="T3" s="1">
        <v>0</v>
      </c>
      <c r="U3">
        <v>0.48120773915806903</v>
      </c>
      <c r="V3" s="1">
        <v>0</v>
      </c>
      <c r="W3" s="1">
        <v>0.27521804747364698</v>
      </c>
      <c r="X3" s="1">
        <v>0.243574213368282</v>
      </c>
      <c r="Y3" s="1">
        <v>0</v>
      </c>
      <c r="Z3">
        <v>1</v>
      </c>
      <c r="AA3">
        <v>2.7929519612897698E-4</v>
      </c>
      <c r="AB3">
        <v>8.1167613400165396E-4</v>
      </c>
      <c r="AC3" s="1">
        <v>4.7380233105271199E-4</v>
      </c>
      <c r="AD3" s="1">
        <v>0</v>
      </c>
      <c r="AE3">
        <v>7.65769683333578E-3</v>
      </c>
      <c r="AF3">
        <v>0</v>
      </c>
      <c r="AG3" s="1">
        <v>0</v>
      </c>
      <c r="AH3">
        <v>1.1780735128602899</v>
      </c>
      <c r="AI3">
        <v>-9.3936013809525298E-4</v>
      </c>
      <c r="AJ3">
        <v>0.19488789098515</v>
      </c>
      <c r="AK3">
        <v>1</v>
      </c>
      <c r="AL3">
        <v>297486990.63</v>
      </c>
      <c r="AM3">
        <v>1238</v>
      </c>
      <c r="AO3" s="32">
        <f>AA3+AC3*AW3+AF3*AV3</f>
        <v>7.5309752718168903E-4</v>
      </c>
      <c r="AP3" s="5">
        <f t="shared" ref="AP3:AP66" si="0">100*(1-(1-AO3)^12)</f>
        <v>0.89998318459204585</v>
      </c>
      <c r="AQ3" s="3">
        <f t="shared" ref="AQ3:AQ4" si="1">(1-(1-B3/100)^(1/12))- AO3</f>
        <v>5.5067305478726587E-4</v>
      </c>
      <c r="AR3" s="15">
        <f t="shared" ref="AR3:AR4" si="2">B3/AP3-1</f>
        <v>0.72598170832656317</v>
      </c>
      <c r="AV3" s="15">
        <v>0</v>
      </c>
      <c r="AW3" s="15">
        <v>1</v>
      </c>
      <c r="AX3">
        <f t="shared" ref="AX3:AX27" si="3">M3</f>
        <v>1</v>
      </c>
    </row>
    <row r="4" spans="1:51" x14ac:dyDescent="0.25">
      <c r="A4" t="s">
        <v>37</v>
      </c>
      <c r="B4">
        <v>2.42820087160539</v>
      </c>
      <c r="C4">
        <v>1.8514686955279601E-3</v>
      </c>
      <c r="D4">
        <v>2.1992771026793898</v>
      </c>
      <c r="E4">
        <v>-78.928831775914801</v>
      </c>
      <c r="F4" s="1">
        <v>0</v>
      </c>
      <c r="G4" s="1">
        <v>0</v>
      </c>
      <c r="H4">
        <v>4.0579790435199898</v>
      </c>
      <c r="I4">
        <v>-79.648522550120006</v>
      </c>
      <c r="J4">
        <v>-120.147488461873</v>
      </c>
      <c r="K4">
        <v>-82.0387865705937</v>
      </c>
      <c r="L4">
        <v>-63.174295673238198</v>
      </c>
      <c r="M4">
        <v>2</v>
      </c>
      <c r="N4">
        <v>86.243288162190197</v>
      </c>
      <c r="O4">
        <v>85.814600722980103</v>
      </c>
      <c r="P4">
        <v>242341.227046413</v>
      </c>
      <c r="Q4">
        <v>292227.87262602401</v>
      </c>
      <c r="R4">
        <v>80.880883502098101</v>
      </c>
      <c r="S4">
        <v>666.21242443788196</v>
      </c>
      <c r="T4" s="1">
        <v>0</v>
      </c>
      <c r="U4">
        <v>0.42827360419605198</v>
      </c>
      <c r="V4" s="1">
        <v>0</v>
      </c>
      <c r="W4" s="1">
        <v>0.29256325462836502</v>
      </c>
      <c r="X4" s="1">
        <v>0.279163141175581</v>
      </c>
      <c r="Y4" s="1">
        <v>0</v>
      </c>
      <c r="Z4">
        <v>1</v>
      </c>
      <c r="AA4">
        <v>2.8169083388370403E-4</v>
      </c>
      <c r="AB4">
        <v>1.56971977876593E-3</v>
      </c>
      <c r="AC4">
        <v>2.0754575016397399E-3</v>
      </c>
      <c r="AD4" s="1">
        <v>0</v>
      </c>
      <c r="AE4">
        <v>6.5767568571762098E-3</v>
      </c>
      <c r="AF4">
        <v>0</v>
      </c>
      <c r="AG4" s="1">
        <v>0</v>
      </c>
      <c r="AH4">
        <v>-0.6655148029554</v>
      </c>
      <c r="AI4">
        <v>-2.0647839304140602E-3</v>
      </c>
      <c r="AJ4">
        <v>0.478830195235592</v>
      </c>
      <c r="AK4">
        <v>2</v>
      </c>
      <c r="AL4">
        <v>344609224.86000001</v>
      </c>
      <c r="AM4">
        <v>1422</v>
      </c>
      <c r="AO4" s="32">
        <f>AA4+AC4*AW4+AF4*AV4</f>
        <v>2.357148335523444E-3</v>
      </c>
      <c r="AP4" s="5">
        <f t="shared" si="0"/>
        <v>2.7921940282968349</v>
      </c>
      <c r="AQ4" s="3">
        <f t="shared" si="1"/>
        <v>-3.1077188489156242E-4</v>
      </c>
      <c r="AR4" s="15">
        <f t="shared" si="2"/>
        <v>-0.1303609824398454</v>
      </c>
      <c r="AV4" s="15">
        <v>0</v>
      </c>
      <c r="AW4" s="15">
        <v>1</v>
      </c>
      <c r="AX4">
        <f t="shared" si="3"/>
        <v>2</v>
      </c>
    </row>
    <row r="5" spans="1:51" x14ac:dyDescent="0.25">
      <c r="A5" t="s">
        <v>37</v>
      </c>
      <c r="B5">
        <v>4.6990832601760903</v>
      </c>
      <c r="C5">
        <v>2.6722035160558501E-3</v>
      </c>
      <c r="D5">
        <v>3.1599330625059801</v>
      </c>
      <c r="E5">
        <v>-76.311548162613406</v>
      </c>
      <c r="F5" s="1">
        <v>0</v>
      </c>
      <c r="G5" s="1">
        <v>0</v>
      </c>
      <c r="H5">
        <v>4.0652183019493702</v>
      </c>
      <c r="I5">
        <v>-78.849289360415099</v>
      </c>
      <c r="J5">
        <v>-122.88937705761001</v>
      </c>
      <c r="K5">
        <v>-81.053509106516998</v>
      </c>
      <c r="L5">
        <v>-61.962379142537301</v>
      </c>
      <c r="M5">
        <v>3</v>
      </c>
      <c r="N5">
        <v>86.937563624067394</v>
      </c>
      <c r="O5">
        <v>86.332427083398798</v>
      </c>
      <c r="P5">
        <v>236435.57165710599</v>
      </c>
      <c r="Q5">
        <v>288190.07205231499</v>
      </c>
      <c r="R5">
        <v>81.215285981527302</v>
      </c>
      <c r="S5">
        <v>665.20386737154695</v>
      </c>
      <c r="T5" s="1">
        <v>0</v>
      </c>
      <c r="U5">
        <v>0.42703326280285803</v>
      </c>
      <c r="V5" s="1">
        <v>0</v>
      </c>
      <c r="W5" s="1">
        <v>0.30683324855359001</v>
      </c>
      <c r="X5">
        <v>0.26613348864355002</v>
      </c>
      <c r="Y5" s="1">
        <v>0</v>
      </c>
      <c r="Z5">
        <v>1</v>
      </c>
      <c r="AA5">
        <v>2.7980067088871402E-4</v>
      </c>
      <c r="AB5">
        <v>2.3923543418938099E-3</v>
      </c>
      <c r="AC5">
        <v>3.8217327871316398E-3</v>
      </c>
      <c r="AD5" s="1">
        <v>0</v>
      </c>
      <c r="AE5">
        <v>7.2562929543025E-3</v>
      </c>
      <c r="AF5">
        <v>0</v>
      </c>
      <c r="AG5" s="1">
        <v>0</v>
      </c>
      <c r="AH5">
        <v>-0.35685608359811999</v>
      </c>
      <c r="AI5">
        <v>-1.6888780706262999E-3</v>
      </c>
      <c r="AJ5">
        <v>0.81231865921678903</v>
      </c>
      <c r="AK5">
        <v>3</v>
      </c>
      <c r="AL5">
        <v>370967411.93000001</v>
      </c>
      <c r="AM5">
        <v>1569</v>
      </c>
      <c r="AO5" s="32">
        <f>AA5+AC5*AW5+AF5*AV5</f>
        <v>4.1015334580203535E-3</v>
      </c>
      <c r="AP5" s="5">
        <f t="shared" si="0"/>
        <v>4.8123151903399108</v>
      </c>
      <c r="AQ5" s="3">
        <f t="shared" ref="AQ5:AQ15" si="4">(1-(1-B5/100)^(1/12))- AO5</f>
        <v>-9.8670037809963848E-5</v>
      </c>
      <c r="AR5" s="15">
        <f t="shared" ref="AR5:AR15" si="5">B5/AP5-1</f>
        <v>-2.3529616345811855E-2</v>
      </c>
      <c r="AV5" s="15">
        <v>0</v>
      </c>
      <c r="AW5" s="15">
        <v>1</v>
      </c>
      <c r="AX5">
        <f t="shared" si="3"/>
        <v>3</v>
      </c>
    </row>
    <row r="6" spans="1:51" x14ac:dyDescent="0.25">
      <c r="A6" t="s">
        <v>37</v>
      </c>
      <c r="B6">
        <v>5.5728845094956796</v>
      </c>
      <c r="C6">
        <v>3.5788296060163E-3</v>
      </c>
      <c r="D6">
        <v>4.2110629423450998</v>
      </c>
      <c r="E6">
        <v>-77.446083373814304</v>
      </c>
      <c r="F6" s="1">
        <v>0</v>
      </c>
      <c r="G6" s="1">
        <v>0</v>
      </c>
      <c r="H6">
        <v>4.0255017699767102</v>
      </c>
      <c r="I6">
        <v>-78.814834027529102</v>
      </c>
      <c r="J6">
        <v>-120.920732808342</v>
      </c>
      <c r="K6">
        <v>-80.770510587497</v>
      </c>
      <c r="L6">
        <v>-62.251462112054497</v>
      </c>
      <c r="M6">
        <v>4</v>
      </c>
      <c r="N6">
        <v>86.997382997481694</v>
      </c>
      <c r="O6">
        <v>85.872089816058903</v>
      </c>
      <c r="P6">
        <v>241054.92961872899</v>
      </c>
      <c r="Q6">
        <v>292356.35954837198</v>
      </c>
      <c r="R6">
        <v>81.107699160933606</v>
      </c>
      <c r="S6">
        <v>665.28697656786005</v>
      </c>
      <c r="T6" s="1">
        <v>0</v>
      </c>
      <c r="U6">
        <v>0.41833475405440101</v>
      </c>
      <c r="V6" s="1">
        <v>0</v>
      </c>
      <c r="W6" s="1">
        <v>0.31222851802769902</v>
      </c>
      <c r="X6">
        <v>0.26943672791789902</v>
      </c>
      <c r="Y6" s="1">
        <v>0</v>
      </c>
      <c r="Z6">
        <v>1</v>
      </c>
      <c r="AA6">
        <v>2.81652522900531E-4</v>
      </c>
      <c r="AB6">
        <v>3.2971247871339698E-3</v>
      </c>
      <c r="AC6">
        <v>3.9530763607220796E-3</v>
      </c>
      <c r="AD6" s="1">
        <v>0</v>
      </c>
      <c r="AE6">
        <v>1.37405881857471E-2</v>
      </c>
      <c r="AF6">
        <v>0</v>
      </c>
      <c r="AG6" s="1">
        <v>0</v>
      </c>
      <c r="AH6">
        <v>1.56751937064234</v>
      </c>
      <c r="AI6">
        <v>3.5768618867703899E-3</v>
      </c>
      <c r="AJ6">
        <v>3.63170770860363</v>
      </c>
      <c r="AK6">
        <v>4</v>
      </c>
      <c r="AL6">
        <v>360377119.77999997</v>
      </c>
      <c r="AM6">
        <v>1495</v>
      </c>
      <c r="AO6" s="32">
        <f>AA6+AC6*AW6+AF6*AV6</f>
        <v>4.2347288836226109E-3</v>
      </c>
      <c r="AP6" s="5">
        <f t="shared" si="0"/>
        <v>4.964972223441988</v>
      </c>
      <c r="AQ6" s="3">
        <f t="shared" si="4"/>
        <v>5.3236509298118691E-4</v>
      </c>
      <c r="AR6" s="15">
        <f t="shared" si="5"/>
        <v>0.12244021893686519</v>
      </c>
      <c r="AV6" s="15">
        <v>0</v>
      </c>
      <c r="AW6" s="15">
        <v>1</v>
      </c>
      <c r="AX6">
        <f t="shared" si="3"/>
        <v>4</v>
      </c>
    </row>
    <row r="7" spans="1:51" x14ac:dyDescent="0.25">
      <c r="A7" t="s">
        <v>37</v>
      </c>
      <c r="B7">
        <v>4.4870760018598199</v>
      </c>
      <c r="C7">
        <v>4.5638836096938201E-3</v>
      </c>
      <c r="D7">
        <v>5.3412587386045303</v>
      </c>
      <c r="E7">
        <v>-76.167412489589196</v>
      </c>
      <c r="F7" s="1">
        <v>0</v>
      </c>
      <c r="G7" s="1">
        <v>0</v>
      </c>
      <c r="H7">
        <v>3.94999040064359</v>
      </c>
      <c r="I7">
        <v>-79.739597618943506</v>
      </c>
      <c r="J7">
        <v>-122.580318313132</v>
      </c>
      <c r="K7">
        <v>-82.073211140614006</v>
      </c>
      <c r="L7">
        <v>-62.955410889170103</v>
      </c>
      <c r="M7">
        <v>5</v>
      </c>
      <c r="N7">
        <v>87.610107336895297</v>
      </c>
      <c r="O7">
        <v>85.653851359803497</v>
      </c>
      <c r="P7">
        <v>237882.88026327299</v>
      </c>
      <c r="Q7">
        <v>290455.45321619202</v>
      </c>
      <c r="R7">
        <v>81.354398636691897</v>
      </c>
      <c r="S7">
        <v>664.280641152577</v>
      </c>
      <c r="T7" s="1">
        <v>0</v>
      </c>
      <c r="U7">
        <v>0.44006720337470701</v>
      </c>
      <c r="V7" s="1">
        <v>0</v>
      </c>
      <c r="W7" s="1">
        <v>0.28600242550559501</v>
      </c>
      <c r="X7" s="1">
        <v>0.27393037111969698</v>
      </c>
      <c r="Y7" s="1">
        <v>0</v>
      </c>
      <c r="Z7">
        <v>1</v>
      </c>
      <c r="AA7">
        <v>2.8452637623263902E-4</v>
      </c>
      <c r="AB7">
        <v>4.27934423598235E-3</v>
      </c>
      <c r="AC7">
        <v>4.3130582778374499E-3</v>
      </c>
      <c r="AD7" s="1">
        <v>0</v>
      </c>
      <c r="AE7">
        <v>1.7623494238011302E-2</v>
      </c>
      <c r="AF7">
        <v>0</v>
      </c>
      <c r="AG7" s="1">
        <v>0</v>
      </c>
      <c r="AH7">
        <v>3.1595615260456</v>
      </c>
      <c r="AI7">
        <v>1.17771557373727E-2</v>
      </c>
      <c r="AJ7">
        <v>5.0379963350527897</v>
      </c>
      <c r="AK7">
        <v>5</v>
      </c>
      <c r="AL7">
        <v>542135084.12</v>
      </c>
      <c r="AM7">
        <v>2279</v>
      </c>
      <c r="AO7" s="32">
        <f>AA7+AC7*AW7+AF7*AV7</f>
        <v>4.5975846540700889E-3</v>
      </c>
      <c r="AP7" s="5">
        <f t="shared" si="0"/>
        <v>5.3797082717122695</v>
      </c>
      <c r="AQ7" s="3">
        <f t="shared" si="4"/>
        <v>-7.791752375531898E-4</v>
      </c>
      <c r="AR7" s="15">
        <f t="shared" si="5"/>
        <v>-0.16592577603995984</v>
      </c>
      <c r="AV7" s="15">
        <v>0</v>
      </c>
      <c r="AW7" s="15">
        <v>1</v>
      </c>
      <c r="AX7">
        <f t="shared" si="3"/>
        <v>5</v>
      </c>
    </row>
    <row r="8" spans="1:51" x14ac:dyDescent="0.25">
      <c r="A8" t="s">
        <v>37</v>
      </c>
      <c r="B8">
        <v>6.9596689714919204</v>
      </c>
      <c r="C8">
        <v>5.5483061122672296E-3</v>
      </c>
      <c r="D8">
        <v>6.4585059584250599</v>
      </c>
      <c r="E8">
        <v>-63.193758820987199</v>
      </c>
      <c r="F8" s="1">
        <v>0</v>
      </c>
      <c r="G8" s="1">
        <v>0</v>
      </c>
      <c r="H8">
        <v>3.88165339934111</v>
      </c>
      <c r="I8">
        <v>-80.741078130806997</v>
      </c>
      <c r="J8">
        <v>-123.568984418241</v>
      </c>
      <c r="K8">
        <v>-82.975554620191403</v>
      </c>
      <c r="L8">
        <v>-63.703251044201203</v>
      </c>
      <c r="M8">
        <v>6</v>
      </c>
      <c r="N8">
        <v>88.499358617564596</v>
      </c>
      <c r="O8">
        <v>85.995763109658895</v>
      </c>
      <c r="P8">
        <v>234331.117069695</v>
      </c>
      <c r="Q8">
        <v>284017.61564994103</v>
      </c>
      <c r="R8">
        <v>81.592857787440195</v>
      </c>
      <c r="S8">
        <v>664.14838313796895</v>
      </c>
      <c r="T8">
        <v>1.3712372888023501E-4</v>
      </c>
      <c r="U8" s="1">
        <v>0.49733658231924599</v>
      </c>
      <c r="V8" s="1">
        <v>0</v>
      </c>
      <c r="W8" s="1">
        <v>0.228653182676546</v>
      </c>
      <c r="X8" s="1">
        <v>0.27401023500420701</v>
      </c>
      <c r="Y8" s="1">
        <v>0</v>
      </c>
      <c r="Z8">
        <v>1</v>
      </c>
      <c r="AA8">
        <v>2.8434567498807301E-4</v>
      </c>
      <c r="AB8">
        <v>5.2645944129526704E-3</v>
      </c>
      <c r="AC8">
        <v>5.1243839554597397E-3</v>
      </c>
      <c r="AD8" s="1">
        <v>0</v>
      </c>
      <c r="AE8">
        <v>2.03740675993411E-2</v>
      </c>
      <c r="AF8" s="1">
        <v>0</v>
      </c>
      <c r="AG8" s="1">
        <v>0</v>
      </c>
      <c r="AH8">
        <v>4.5936355641126001</v>
      </c>
      <c r="AI8">
        <v>2.20151138928005E-2</v>
      </c>
      <c r="AJ8">
        <v>6.7453279564733801</v>
      </c>
      <c r="AK8">
        <v>6</v>
      </c>
      <c r="AL8">
        <v>1217115822.0599999</v>
      </c>
      <c r="AM8">
        <v>5194</v>
      </c>
      <c r="AO8" s="32">
        <f>AA8+AC8*AW8+AF8*AV8</f>
        <v>5.408729630447813E-3</v>
      </c>
      <c r="AP8" s="5">
        <f t="shared" si="0"/>
        <v>6.3008358427344753</v>
      </c>
      <c r="AQ8" s="3">
        <f t="shared" si="4"/>
        <v>5.8466455172311721E-4</v>
      </c>
      <c r="AR8" s="15">
        <f t="shared" si="5"/>
        <v>0.10456281439503767</v>
      </c>
      <c r="AV8" s="15">
        <v>0</v>
      </c>
      <c r="AW8" s="15">
        <v>1</v>
      </c>
      <c r="AX8">
        <f t="shared" si="3"/>
        <v>6</v>
      </c>
    </row>
    <row r="9" spans="1:51" x14ac:dyDescent="0.25">
      <c r="A9" t="s">
        <v>37</v>
      </c>
      <c r="B9">
        <v>9.4596738664739792</v>
      </c>
      <c r="C9">
        <v>7.5713025797268501E-3</v>
      </c>
      <c r="D9">
        <v>8.7166083615603007</v>
      </c>
      <c r="E9">
        <v>-43.175816417694101</v>
      </c>
      <c r="F9" s="1">
        <v>0</v>
      </c>
      <c r="G9" s="1">
        <v>0</v>
      </c>
      <c r="H9">
        <v>3.5379813444546699</v>
      </c>
      <c r="I9">
        <v>-81.559331452410703</v>
      </c>
      <c r="J9">
        <v>-130.90392628691001</v>
      </c>
      <c r="K9">
        <v>-83.696963145766503</v>
      </c>
      <c r="L9">
        <v>-64.509128008972993</v>
      </c>
      <c r="M9">
        <v>7</v>
      </c>
      <c r="N9">
        <v>90.107267958060007</v>
      </c>
      <c r="O9">
        <v>85.424273342061596</v>
      </c>
      <c r="P9">
        <v>234127.43174732599</v>
      </c>
      <c r="Q9">
        <v>280295.24161257403</v>
      </c>
      <c r="R9">
        <v>81.903368684013003</v>
      </c>
      <c r="S9">
        <v>670.55198367213802</v>
      </c>
      <c r="T9">
        <v>2.1068267218580299E-4</v>
      </c>
      <c r="U9" s="1">
        <v>0.53834508169784601</v>
      </c>
      <c r="V9" s="1">
        <v>0</v>
      </c>
      <c r="W9" s="1">
        <v>0.24643847346227599</v>
      </c>
      <c r="X9">
        <v>0.21521644483987701</v>
      </c>
      <c r="Y9" s="1">
        <v>0</v>
      </c>
      <c r="Z9">
        <v>1</v>
      </c>
      <c r="AA9">
        <v>2.8707903141781402E-4</v>
      </c>
      <c r="AB9">
        <v>7.2802090547712103E-3</v>
      </c>
      <c r="AC9">
        <v>6.6550341982738797E-3</v>
      </c>
      <c r="AD9">
        <v>3.1766165486527101E-6</v>
      </c>
      <c r="AE9">
        <v>3.9175968681399699E-2</v>
      </c>
      <c r="AF9" s="1">
        <v>1.5900372572514401E-3</v>
      </c>
      <c r="AG9" s="1">
        <v>7.35130276561467E-7</v>
      </c>
      <c r="AH9">
        <v>7.9185825656016</v>
      </c>
      <c r="AI9">
        <v>4.5067431857987603E-2</v>
      </c>
      <c r="AJ9">
        <v>18.1611213602426</v>
      </c>
      <c r="AK9">
        <v>7</v>
      </c>
      <c r="AL9">
        <v>13202211748.799999</v>
      </c>
      <c r="AM9">
        <v>56389</v>
      </c>
      <c r="AO9" s="32">
        <f>AA9+AC9*AW9+AF9*AV9</f>
        <v>8.5321504869431339E-3</v>
      </c>
      <c r="AP9" s="5">
        <f t="shared" si="0"/>
        <v>9.7715223387873866</v>
      </c>
      <c r="AQ9" s="3">
        <f t="shared" si="4"/>
        <v>-2.8510864679889142E-4</v>
      </c>
      <c r="AR9" s="15">
        <f t="shared" si="5"/>
        <v>-3.1914011092779915E-2</v>
      </c>
      <c r="AV9" s="15">
        <v>1</v>
      </c>
      <c r="AW9" s="15">
        <v>1</v>
      </c>
      <c r="AX9">
        <f t="shared" si="3"/>
        <v>7</v>
      </c>
    </row>
    <row r="10" spans="1:51" x14ac:dyDescent="0.25">
      <c r="A10" t="s">
        <v>37</v>
      </c>
      <c r="B10">
        <v>10.284906760767599</v>
      </c>
      <c r="C10">
        <v>7.9125735216846703E-3</v>
      </c>
      <c r="D10">
        <v>9.0925771480048407</v>
      </c>
      <c r="E10">
        <v>-43.914214976271303</v>
      </c>
      <c r="F10" s="1">
        <v>0</v>
      </c>
      <c r="G10" s="1">
        <v>0</v>
      </c>
      <c r="H10">
        <v>3.5796976020168798</v>
      </c>
      <c r="I10">
        <v>-83.175281962354504</v>
      </c>
      <c r="J10">
        <v>-127.580545935535</v>
      </c>
      <c r="K10">
        <v>-85.888909010730302</v>
      </c>
      <c r="L10">
        <v>-66.008680487135905</v>
      </c>
      <c r="M10">
        <v>8</v>
      </c>
      <c r="N10">
        <v>89.871363642226299</v>
      </c>
      <c r="O10">
        <v>84.824697530520197</v>
      </c>
      <c r="P10">
        <v>232540.74119835801</v>
      </c>
      <c r="Q10">
        <v>280094.46579928201</v>
      </c>
      <c r="R10">
        <v>81.807898040180604</v>
      </c>
      <c r="S10">
        <v>669.09573406996606</v>
      </c>
      <c r="T10">
        <v>3.9449685394396397E-4</v>
      </c>
      <c r="U10">
        <v>0.50754623684418398</v>
      </c>
      <c r="V10" s="1">
        <v>0</v>
      </c>
      <c r="W10" s="1">
        <v>0.228347775453662</v>
      </c>
      <c r="X10" s="1">
        <v>0.26410598770215299</v>
      </c>
      <c r="Y10" s="1">
        <v>0</v>
      </c>
      <c r="Z10">
        <v>1</v>
      </c>
      <c r="AA10">
        <v>2.8804495558829398E-4</v>
      </c>
      <c r="AB10">
        <v>7.6068485298650696E-3</v>
      </c>
      <c r="AC10">
        <v>6.4872345634283098E-3</v>
      </c>
      <c r="AD10">
        <v>1.35924579877912E-5</v>
      </c>
      <c r="AE10">
        <v>4.6889780698126597E-2</v>
      </c>
      <c r="AF10">
        <v>1.8968486917144299E-3</v>
      </c>
      <c r="AG10">
        <v>2.7848686148678599E-6</v>
      </c>
      <c r="AH10">
        <v>7.3560037774713196</v>
      </c>
      <c r="AI10">
        <v>4.8159565068128699E-2</v>
      </c>
      <c r="AJ10">
        <v>21.022690213616499</v>
      </c>
      <c r="AK10">
        <v>8</v>
      </c>
      <c r="AL10">
        <v>14848656488.48</v>
      </c>
      <c r="AM10">
        <v>63854</v>
      </c>
      <c r="AO10" s="32">
        <f>AA10+AC10*AW10+AF10*AV10</f>
        <v>8.6721282107310328E-3</v>
      </c>
      <c r="AP10" s="5">
        <f t="shared" si="0"/>
        <v>9.9242676769143898</v>
      </c>
      <c r="AQ10" s="3">
        <f t="shared" si="4"/>
        <v>3.3135941898522307E-4</v>
      </c>
      <c r="AR10" s="15">
        <f t="shared" si="5"/>
        <v>3.6339112929422601E-2</v>
      </c>
      <c r="AV10" s="15">
        <v>1</v>
      </c>
      <c r="AW10" s="15">
        <v>1</v>
      </c>
      <c r="AX10">
        <f t="shared" si="3"/>
        <v>8</v>
      </c>
    </row>
    <row r="11" spans="1:51" x14ac:dyDescent="0.25">
      <c r="A11" t="s">
        <v>37</v>
      </c>
      <c r="B11">
        <v>10.754294539750299</v>
      </c>
      <c r="C11">
        <v>8.0139388210659097E-3</v>
      </c>
      <c r="D11">
        <v>9.2039747685259403</v>
      </c>
      <c r="E11">
        <v>-43.056566220392597</v>
      </c>
      <c r="F11" s="1">
        <v>0</v>
      </c>
      <c r="G11" s="1">
        <v>0</v>
      </c>
      <c r="H11">
        <v>3.6228560893152002</v>
      </c>
      <c r="I11">
        <v>-85.411152075822201</v>
      </c>
      <c r="J11">
        <v>-125.96139713457301</v>
      </c>
      <c r="K11">
        <v>-88.858766102279304</v>
      </c>
      <c r="L11">
        <v>-68.0316120383917</v>
      </c>
      <c r="M11">
        <v>9</v>
      </c>
      <c r="N11">
        <v>89.721607584889995</v>
      </c>
      <c r="O11">
        <v>84.335728503721896</v>
      </c>
      <c r="P11">
        <v>229689.19334729601</v>
      </c>
      <c r="Q11">
        <v>277313.38194646401</v>
      </c>
      <c r="R11">
        <v>81.733134180279293</v>
      </c>
      <c r="S11">
        <v>667.57433895197801</v>
      </c>
      <c r="T11" s="1">
        <v>2.2994435656210999E-4</v>
      </c>
      <c r="U11" s="1">
        <v>0.51118441572629403</v>
      </c>
      <c r="V11" s="1">
        <v>0</v>
      </c>
      <c r="W11" s="1">
        <v>0.21918703349556901</v>
      </c>
      <c r="X11" s="1">
        <v>0.26962855077813602</v>
      </c>
      <c r="Y11" s="1">
        <v>0</v>
      </c>
      <c r="Z11">
        <v>1</v>
      </c>
      <c r="AA11">
        <v>2.8952451408631702E-4</v>
      </c>
      <c r="AB11">
        <v>7.6847321518615404E-3</v>
      </c>
      <c r="AC11">
        <v>6.7855824458282398E-3</v>
      </c>
      <c r="AD11">
        <v>3.103067118504E-5</v>
      </c>
      <c r="AE11">
        <v>5.3585523675620701E-2</v>
      </c>
      <c r="AF11">
        <v>2.1570151958642402E-3</v>
      </c>
      <c r="AG11">
        <v>5.1416100992665201E-6</v>
      </c>
      <c r="AH11">
        <v>6.8763918183061801</v>
      </c>
      <c r="AI11">
        <v>5.0925239458929003E-2</v>
      </c>
      <c r="AJ11">
        <v>23.6279605971494</v>
      </c>
      <c r="AK11">
        <v>9</v>
      </c>
      <c r="AL11">
        <v>14749721239.99</v>
      </c>
      <c r="AM11">
        <v>64216</v>
      </c>
      <c r="AO11" s="32">
        <f>AA11+AC11*AW11+AF11*AV11</f>
        <v>9.2321221557787967E-3</v>
      </c>
      <c r="AP11" s="5">
        <f t="shared" si="0"/>
        <v>10.532971729385299</v>
      </c>
      <c r="AQ11" s="3">
        <f t="shared" si="4"/>
        <v>2.0447807499861768E-4</v>
      </c>
      <c r="AR11" s="15">
        <f t="shared" si="5"/>
        <v>2.1012380556148846E-2</v>
      </c>
      <c r="AV11" s="15">
        <v>1</v>
      </c>
      <c r="AW11" s="15">
        <v>1</v>
      </c>
      <c r="AX11">
        <f t="shared" si="3"/>
        <v>9</v>
      </c>
    </row>
    <row r="12" spans="1:51" x14ac:dyDescent="0.25">
      <c r="A12" t="s">
        <v>37</v>
      </c>
      <c r="B12">
        <v>11.3761390971785</v>
      </c>
      <c r="C12">
        <v>8.0838216296605595E-3</v>
      </c>
      <c r="D12">
        <v>9.2807011292192794</v>
      </c>
      <c r="E12">
        <v>-41.977260283756102</v>
      </c>
      <c r="F12" s="1">
        <v>0</v>
      </c>
      <c r="G12" s="1">
        <v>0</v>
      </c>
      <c r="H12">
        <v>3.6523441741913198</v>
      </c>
      <c r="I12">
        <v>-87.360963791420701</v>
      </c>
      <c r="J12">
        <v>-124.097194058989</v>
      </c>
      <c r="K12">
        <v>-91.556785425153294</v>
      </c>
      <c r="L12">
        <v>-69.800800743355893</v>
      </c>
      <c r="M12">
        <v>10</v>
      </c>
      <c r="N12">
        <v>89.585226085805701</v>
      </c>
      <c r="O12">
        <v>83.769431821504796</v>
      </c>
      <c r="P12">
        <v>227315.99369285701</v>
      </c>
      <c r="Q12">
        <v>275011.72195511498</v>
      </c>
      <c r="R12">
        <v>81.670650339743005</v>
      </c>
      <c r="S12">
        <v>666.25248370532097</v>
      </c>
      <c r="T12" s="1">
        <v>2.6644245942557103E-4</v>
      </c>
      <c r="U12" s="1">
        <v>0.50854573280737503</v>
      </c>
      <c r="V12" s="1">
        <v>0</v>
      </c>
      <c r="W12" s="1">
        <v>0.21817519231781601</v>
      </c>
      <c r="X12" s="1">
        <v>0.27327907487480801</v>
      </c>
      <c r="Y12" s="1">
        <v>0</v>
      </c>
      <c r="Z12">
        <v>1</v>
      </c>
      <c r="AA12">
        <v>2.9112350935144401E-4</v>
      </c>
      <c r="AB12">
        <v>7.7046394319983096E-3</v>
      </c>
      <c r="AC12">
        <v>6.6222513585507698E-3</v>
      </c>
      <c r="AD12">
        <v>7.1314864548923705E-5</v>
      </c>
      <c r="AE12">
        <v>6.30411261871692E-2</v>
      </c>
      <c r="AF12">
        <v>2.5269378012137901E-3</v>
      </c>
      <c r="AG12">
        <v>9.0371294820643002E-6</v>
      </c>
      <c r="AH12">
        <v>6.6367058760948803</v>
      </c>
      <c r="AI12">
        <v>5.48645624447303E-2</v>
      </c>
      <c r="AJ12">
        <v>26.752598840707499</v>
      </c>
      <c r="AK12">
        <v>10</v>
      </c>
      <c r="AL12">
        <v>13808764668.860001</v>
      </c>
      <c r="AM12">
        <v>60747</v>
      </c>
      <c r="AO12" s="32">
        <f>AA12+AC12*AW12+AF12*AV12</f>
        <v>9.4403126691160032E-3</v>
      </c>
      <c r="AP12" s="5">
        <f t="shared" si="0"/>
        <v>10.758308162897002</v>
      </c>
      <c r="AQ12" s="3">
        <f t="shared" si="4"/>
        <v>5.733017153726639E-4</v>
      </c>
      <c r="AR12" s="15">
        <f t="shared" si="5"/>
        <v>5.7428261481880405E-2</v>
      </c>
      <c r="AV12" s="15">
        <v>1</v>
      </c>
      <c r="AW12" s="15">
        <v>1</v>
      </c>
      <c r="AX12">
        <f t="shared" si="3"/>
        <v>10</v>
      </c>
    </row>
    <row r="13" spans="1:51" x14ac:dyDescent="0.25">
      <c r="A13" t="s">
        <v>37</v>
      </c>
      <c r="B13">
        <v>11.409572475851601</v>
      </c>
      <c r="C13">
        <v>8.1409655667186703E-3</v>
      </c>
      <c r="D13">
        <v>9.3433969385854301</v>
      </c>
      <c r="E13">
        <v>-41.881911082793401</v>
      </c>
      <c r="F13" s="1">
        <v>0</v>
      </c>
      <c r="G13" s="1">
        <v>0</v>
      </c>
      <c r="H13">
        <v>3.66575152926089</v>
      </c>
      <c r="I13">
        <v>-88.533913733863798</v>
      </c>
      <c r="J13">
        <v>-121.38692521975</v>
      </c>
      <c r="K13">
        <v>-93.386561269085306</v>
      </c>
      <c r="L13">
        <v>-70.874166922344401</v>
      </c>
      <c r="M13">
        <v>11</v>
      </c>
      <c r="N13">
        <v>89.445059633487404</v>
      </c>
      <c r="O13">
        <v>83.167228872409297</v>
      </c>
      <c r="P13">
        <v>226034.45441057801</v>
      </c>
      <c r="Q13">
        <v>273673.22248533799</v>
      </c>
      <c r="R13">
        <v>81.617291624802107</v>
      </c>
      <c r="S13">
        <v>665.906866781129</v>
      </c>
      <c r="T13" s="1">
        <v>1.6544071233164201E-4</v>
      </c>
      <c r="U13" s="1">
        <v>0.50793471728126105</v>
      </c>
      <c r="V13" s="1">
        <v>0</v>
      </c>
      <c r="W13" s="1">
        <v>0.21574142501673799</v>
      </c>
      <c r="X13" s="1">
        <v>0.27632385770200002</v>
      </c>
      <c r="Y13" s="1">
        <v>0</v>
      </c>
      <c r="Z13">
        <v>1</v>
      </c>
      <c r="AA13">
        <v>2.9247498828351203E-4</v>
      </c>
      <c r="AB13">
        <v>7.6896753636588001E-3</v>
      </c>
      <c r="AC13">
        <v>6.4667266707910797E-3</v>
      </c>
      <c r="AD13">
        <v>1.3257977535010201E-4</v>
      </c>
      <c r="AE13">
        <v>7.5450743122236597E-2</v>
      </c>
      <c r="AF13">
        <v>3.0127552748252101E-3</v>
      </c>
      <c r="AG13">
        <v>1.15587880818518E-5</v>
      </c>
      <c r="AH13">
        <v>6.4893207710305703</v>
      </c>
      <c r="AI13">
        <v>5.9255686488829E-2</v>
      </c>
      <c r="AJ13">
        <v>30.226076569835602</v>
      </c>
      <c r="AK13">
        <v>11</v>
      </c>
      <c r="AL13">
        <v>12725965817.77</v>
      </c>
      <c r="AM13">
        <v>56301</v>
      </c>
      <c r="AO13" s="32">
        <f>AA13+AC13*AW13+AF13*AV13</f>
        <v>9.771956933899803E-3</v>
      </c>
      <c r="AP13" s="5">
        <f t="shared" si="0"/>
        <v>11.116191367434713</v>
      </c>
      <c r="AQ13" s="3">
        <f t="shared" si="4"/>
        <v>2.727855554729014E-4</v>
      </c>
      <c r="AR13" s="15">
        <f t="shared" si="5"/>
        <v>2.6392232619920408E-2</v>
      </c>
      <c r="AV13" s="15">
        <v>1</v>
      </c>
      <c r="AW13" s="15">
        <v>1</v>
      </c>
      <c r="AX13">
        <f t="shared" si="3"/>
        <v>11</v>
      </c>
    </row>
    <row r="14" spans="1:51" x14ac:dyDescent="0.25">
      <c r="A14" t="s">
        <v>37</v>
      </c>
      <c r="B14">
        <v>11.594859139359</v>
      </c>
      <c r="C14">
        <v>8.0651326681204696E-3</v>
      </c>
      <c r="D14">
        <v>9.2601878008165794</v>
      </c>
      <c r="E14">
        <v>-42.081556774585003</v>
      </c>
      <c r="F14" s="1">
        <v>0</v>
      </c>
      <c r="G14" s="1">
        <v>0</v>
      </c>
      <c r="H14">
        <v>3.66839685211318</v>
      </c>
      <c r="I14">
        <v>-89.284277489953496</v>
      </c>
      <c r="J14">
        <v>-118.578592216454</v>
      </c>
      <c r="K14">
        <v>-94.763793067425993</v>
      </c>
      <c r="L14">
        <v>-71.5066556691133</v>
      </c>
      <c r="M14">
        <v>12</v>
      </c>
      <c r="N14">
        <v>89.346124548071401</v>
      </c>
      <c r="O14">
        <v>82.522829161084104</v>
      </c>
      <c r="P14">
        <v>224531.78191461501</v>
      </c>
      <c r="Q14">
        <v>272489.87361280498</v>
      </c>
      <c r="R14">
        <v>81.576314337727695</v>
      </c>
      <c r="S14">
        <v>665.65172034721195</v>
      </c>
      <c r="T14" s="1">
        <v>1.55248460437526E-4</v>
      </c>
      <c r="U14">
        <v>0.51457364126369998</v>
      </c>
      <c r="V14" s="1">
        <v>0</v>
      </c>
      <c r="W14" s="1">
        <v>0.210542561614079</v>
      </c>
      <c r="X14" s="1">
        <v>0.27488379712222</v>
      </c>
      <c r="Y14" s="1">
        <v>0</v>
      </c>
      <c r="Z14">
        <v>1</v>
      </c>
      <c r="AA14">
        <v>2.9456290998217599E-4</v>
      </c>
      <c r="AB14">
        <v>7.5479833448338996E-3</v>
      </c>
      <c r="AC14">
        <v>6.39526607463813E-3</v>
      </c>
      <c r="AD14">
        <v>1.80248763386923E-4</v>
      </c>
      <c r="AE14">
        <v>8.8621461339038393E-2</v>
      </c>
      <c r="AF14">
        <v>3.5239993781603501E-3</v>
      </c>
      <c r="AG14">
        <v>1.3499186364960699E-5</v>
      </c>
      <c r="AH14">
        <v>6.4539324803526199</v>
      </c>
      <c r="AI14">
        <v>6.4539324803526102E-2</v>
      </c>
      <c r="AJ14">
        <v>33.2332079579663</v>
      </c>
      <c r="AK14">
        <v>12</v>
      </c>
      <c r="AL14">
        <v>11675652659.559999</v>
      </c>
      <c r="AM14">
        <v>52000</v>
      </c>
      <c r="AO14" s="32">
        <f>AA14+AC14*AW14+AF14*AV14</f>
        <v>1.0213828362780657E-2</v>
      </c>
      <c r="AP14" s="5">
        <f t="shared" si="0"/>
        <v>11.590978565998444</v>
      </c>
      <c r="AQ14" s="3">
        <f t="shared" si="4"/>
        <v>3.6204969634141826E-6</v>
      </c>
      <c r="AR14" s="15">
        <f t="shared" si="5"/>
        <v>3.3479255771728944E-4</v>
      </c>
      <c r="AV14" s="15">
        <v>1</v>
      </c>
      <c r="AW14" s="15">
        <v>1</v>
      </c>
      <c r="AX14">
        <f t="shared" si="3"/>
        <v>12</v>
      </c>
    </row>
    <row r="15" spans="1:51" x14ac:dyDescent="0.25">
      <c r="A15" t="s">
        <v>37</v>
      </c>
      <c r="B15">
        <v>12.640004889344</v>
      </c>
      <c r="C15">
        <v>7.9501953778271205E-3</v>
      </c>
      <c r="D15">
        <v>9.1339371247613599</v>
      </c>
      <c r="E15">
        <v>-42.479587516525598</v>
      </c>
      <c r="F15" s="1">
        <v>0</v>
      </c>
      <c r="G15" s="1">
        <v>0</v>
      </c>
      <c r="H15">
        <v>3.6518090113117898</v>
      </c>
      <c r="I15">
        <v>-89.138393568119497</v>
      </c>
      <c r="J15">
        <v>-115.35244274629601</v>
      </c>
      <c r="K15">
        <v>-94.923172100177496</v>
      </c>
      <c r="L15">
        <v>-71.221530280403101</v>
      </c>
      <c r="M15">
        <v>13</v>
      </c>
      <c r="N15">
        <v>89.415886340982098</v>
      </c>
      <c r="O15">
        <v>81.988513503056595</v>
      </c>
      <c r="P15">
        <v>222778.86964739399</v>
      </c>
      <c r="Q15">
        <v>271039.51594383898</v>
      </c>
      <c r="R15">
        <v>81.583450080657599</v>
      </c>
      <c r="S15">
        <v>665.56704724016299</v>
      </c>
      <c r="T15" s="1">
        <v>1.8347642655598299E-4</v>
      </c>
      <c r="U15" s="1">
        <v>0.53457390432428797</v>
      </c>
      <c r="V15" s="1">
        <v>0</v>
      </c>
      <c r="W15" s="1">
        <v>0.20558637659453499</v>
      </c>
      <c r="X15" s="1">
        <v>0.25983971908117498</v>
      </c>
      <c r="Y15" s="1">
        <v>0</v>
      </c>
      <c r="Z15">
        <v>1</v>
      </c>
      <c r="AA15">
        <v>2.9611610127862901E-4</v>
      </c>
      <c r="AB15">
        <v>7.3428080291827302E-3</v>
      </c>
      <c r="AC15">
        <v>6.2371434822014998E-3</v>
      </c>
      <c r="AD15">
        <v>2.3747209738740399E-4</v>
      </c>
      <c r="AE15">
        <v>0.1003432033177</v>
      </c>
      <c r="AF15">
        <v>3.99179132336922E-3</v>
      </c>
      <c r="AG15">
        <v>1.33469889916547E-5</v>
      </c>
      <c r="AH15">
        <v>6.4737997857188301</v>
      </c>
      <c r="AI15">
        <v>7.0385626066475096E-2</v>
      </c>
      <c r="AJ15">
        <v>34.209393539745797</v>
      </c>
      <c r="AK15">
        <v>13</v>
      </c>
      <c r="AL15">
        <v>11081912091.74</v>
      </c>
      <c r="AM15">
        <v>49744</v>
      </c>
      <c r="AO15" s="32">
        <f>AA15+AC15*AW15+AF15*AV15</f>
        <v>1.0525050906849348E-2</v>
      </c>
      <c r="AP15" s="5">
        <f t="shared" si="0"/>
        <v>11.923988025611255</v>
      </c>
      <c r="AQ15" s="3">
        <f t="shared" si="4"/>
        <v>6.7284151435870708E-4</v>
      </c>
      <c r="AR15" s="15">
        <f t="shared" si="5"/>
        <v>6.0048438676290949E-2</v>
      </c>
      <c r="AS15">
        <f>SUMPRODUCT(AP9:AP15,AL9:AL15)/SUM(AL9:AL15)</f>
        <v>10.741570235110203</v>
      </c>
      <c r="AT15">
        <f>SUMPRODUCT(AL9:AL15,B9:B15)/SUM(AL9:AL15)</f>
        <v>11.010294037623263</v>
      </c>
      <c r="AV15" s="16">
        <v>1</v>
      </c>
      <c r="AW15" s="16">
        <v>1</v>
      </c>
      <c r="AX15" s="9">
        <f t="shared" si="3"/>
        <v>13</v>
      </c>
      <c r="AY15">
        <v>0</v>
      </c>
    </row>
    <row r="16" spans="1:51" x14ac:dyDescent="0.25">
      <c r="A16" t="s">
        <v>37</v>
      </c>
      <c r="B16">
        <v>12.7542360714392</v>
      </c>
      <c r="C16">
        <v>8.02158672803693E-3</v>
      </c>
      <c r="D16">
        <v>9.2123745249830904</v>
      </c>
      <c r="E16">
        <v>-41.957187371539803</v>
      </c>
      <c r="F16" s="1">
        <v>0</v>
      </c>
      <c r="G16" s="1">
        <v>0</v>
      </c>
      <c r="H16">
        <v>3.6070200897315501</v>
      </c>
      <c r="I16">
        <v>-88.526396363257703</v>
      </c>
      <c r="J16">
        <v>-112.33297224913601</v>
      </c>
      <c r="K16">
        <v>-94.287083471601804</v>
      </c>
      <c r="L16">
        <v>-70.525961438919893</v>
      </c>
      <c r="M16">
        <v>14</v>
      </c>
      <c r="N16">
        <v>89.703395721722998</v>
      </c>
      <c r="O16">
        <v>81.452260508143993</v>
      </c>
      <c r="P16">
        <v>221741.432587143</v>
      </c>
      <c r="Q16">
        <v>270429.86463566398</v>
      </c>
      <c r="R16">
        <v>81.693679944407606</v>
      </c>
      <c r="S16">
        <v>665.38336654717705</v>
      </c>
      <c r="T16" s="1">
        <v>1.9734696198240399E-4</v>
      </c>
      <c r="U16" s="1">
        <v>0.55727461169812997</v>
      </c>
      <c r="V16" s="1">
        <v>0</v>
      </c>
      <c r="W16" s="1">
        <v>0.19722289708937199</v>
      </c>
      <c r="X16" s="1">
        <v>0.24550249121249601</v>
      </c>
      <c r="Y16" s="1">
        <v>0</v>
      </c>
      <c r="Z16">
        <v>1</v>
      </c>
      <c r="AA16">
        <v>2.96617390552836E-4</v>
      </c>
      <c r="AB16">
        <v>7.2468240286311702E-3</v>
      </c>
      <c r="AC16">
        <v>6.18064792338552E-3</v>
      </c>
      <c r="AD16">
        <v>3.6112369002612199E-4</v>
      </c>
      <c r="AE16">
        <v>0.112457846917889</v>
      </c>
      <c r="AF16">
        <v>4.4753818077623297E-3</v>
      </c>
      <c r="AG16">
        <v>1.3808428365091E-5</v>
      </c>
      <c r="AH16">
        <v>6.7084422629673801</v>
      </c>
      <c r="AI16">
        <v>7.8846973081778196E-2</v>
      </c>
      <c r="AJ16">
        <v>31.5063696533925</v>
      </c>
      <c r="AK16">
        <v>14</v>
      </c>
      <c r="AL16">
        <v>11469575600.57</v>
      </c>
      <c r="AM16">
        <v>51725</v>
      </c>
      <c r="AO16" s="32">
        <f>AA16+AC16*AW16+AF16*AV16</f>
        <v>1.0632976992574806E-2</v>
      </c>
      <c r="AP16" s="5">
        <f t="shared" si="0"/>
        <v>12.039200629140556</v>
      </c>
      <c r="AQ16" s="3">
        <f t="shared" ref="AQ16:AQ28" si="6">(1-(1-B16/100)^(1/12))- AO16</f>
        <v>6.7272582062362016E-4</v>
      </c>
      <c r="AR16" s="15">
        <f t="shared" ref="AR16:AR28" si="7">B16/AP16-1</f>
        <v>5.93922689989832E-2</v>
      </c>
      <c r="AT16" s="15">
        <f>AT15/AS15-1</f>
        <v>2.5017180601277555E-2</v>
      </c>
      <c r="AU16" s="15"/>
      <c r="AV16" s="15">
        <f>AV15-50%/7</f>
        <v>0.9285714285714286</v>
      </c>
      <c r="AW16" s="15">
        <v>1</v>
      </c>
      <c r="AX16">
        <f t="shared" si="3"/>
        <v>14</v>
      </c>
    </row>
    <row r="17" spans="1:51" x14ac:dyDescent="0.25">
      <c r="A17" t="s">
        <v>37</v>
      </c>
      <c r="B17">
        <v>12.1290212741985</v>
      </c>
      <c r="C17">
        <v>8.3407757553402902E-3</v>
      </c>
      <c r="D17">
        <v>9.5623077611590599</v>
      </c>
      <c r="E17">
        <v>-38.334231829362999</v>
      </c>
      <c r="F17" s="1">
        <v>0</v>
      </c>
      <c r="G17" s="1">
        <v>0</v>
      </c>
      <c r="H17">
        <v>3.55910067185838</v>
      </c>
      <c r="I17">
        <v>-90.047859247236502</v>
      </c>
      <c r="J17">
        <v>-110.909605099053</v>
      </c>
      <c r="K17">
        <v>-97.062819497242302</v>
      </c>
      <c r="L17">
        <v>-71.966155944565998</v>
      </c>
      <c r="M17">
        <v>15</v>
      </c>
      <c r="N17">
        <v>89.924472952529399</v>
      </c>
      <c r="O17">
        <v>80.748587862765504</v>
      </c>
      <c r="P17">
        <v>220739.13569659201</v>
      </c>
      <c r="Q17">
        <v>268651.680735756</v>
      </c>
      <c r="R17">
        <v>81.845873613529307</v>
      </c>
      <c r="S17">
        <v>665.96548296687899</v>
      </c>
      <c r="T17" s="1">
        <v>2.8058164587374101E-4</v>
      </c>
      <c r="U17">
        <v>0.568391206858891</v>
      </c>
      <c r="V17" s="1">
        <v>0</v>
      </c>
      <c r="W17" s="1">
        <v>0.19436688396238799</v>
      </c>
      <c r="X17" s="1">
        <v>0.23724190917871901</v>
      </c>
      <c r="Y17" s="1">
        <v>0</v>
      </c>
      <c r="Z17">
        <v>1</v>
      </c>
      <c r="AA17">
        <v>2.9647503816145098E-4</v>
      </c>
      <c r="AB17">
        <v>7.2478744577834098E-3</v>
      </c>
      <c r="AC17">
        <v>6.1954501672397697E-3</v>
      </c>
      <c r="AD17">
        <v>6.4538496277895198E-4</v>
      </c>
      <c r="AE17">
        <v>0.131806931474863</v>
      </c>
      <c r="AF17">
        <v>5.2111931693214304E-3</v>
      </c>
      <c r="AG17">
        <v>1.3713990319751399E-5</v>
      </c>
      <c r="AH17">
        <v>7.0133893377849903</v>
      </c>
      <c r="AI17">
        <v>8.8609254305678606E-2</v>
      </c>
      <c r="AJ17">
        <v>26.371953398096</v>
      </c>
      <c r="AK17">
        <v>15</v>
      </c>
      <c r="AL17">
        <v>13260020620.43</v>
      </c>
      <c r="AM17">
        <v>60071</v>
      </c>
      <c r="AO17" s="32">
        <f>AA17+AC17*AW17+AF17*AV17</f>
        <v>1.0958662207676733E-2</v>
      </c>
      <c r="AP17" s="5">
        <f t="shared" si="0"/>
        <v>12.386037196070298</v>
      </c>
      <c r="AQ17" s="3">
        <f t="shared" si="6"/>
        <v>-2.414552671661397E-4</v>
      </c>
      <c r="AR17" s="15">
        <f t="shared" si="7"/>
        <v>-2.0750456163117326E-2</v>
      </c>
      <c r="AV17" s="15">
        <f t="shared" ref="AV17:AV22" si="8">AV16-50%/7</f>
        <v>0.85714285714285721</v>
      </c>
      <c r="AW17" s="15">
        <v>1</v>
      </c>
      <c r="AX17">
        <f t="shared" si="3"/>
        <v>15</v>
      </c>
    </row>
    <row r="18" spans="1:51" x14ac:dyDescent="0.25">
      <c r="A18" t="s">
        <v>37</v>
      </c>
      <c r="B18">
        <v>13.178125837824</v>
      </c>
      <c r="C18">
        <v>8.8825946513345008E-3</v>
      </c>
      <c r="D18">
        <v>10.153485048379</v>
      </c>
      <c r="E18">
        <v>-34.0240559287069</v>
      </c>
      <c r="F18" s="1">
        <v>0</v>
      </c>
      <c r="G18" s="1">
        <v>0</v>
      </c>
      <c r="H18">
        <v>3.5170643989655499</v>
      </c>
      <c r="I18">
        <v>-92.119681714049605</v>
      </c>
      <c r="J18">
        <v>-110.084547935489</v>
      </c>
      <c r="K18">
        <v>-101.028731558004</v>
      </c>
      <c r="L18">
        <v>-74.048085819412705</v>
      </c>
      <c r="M18">
        <v>16</v>
      </c>
      <c r="N18">
        <v>90.111906163919102</v>
      </c>
      <c r="O18">
        <v>80.031753658217895</v>
      </c>
      <c r="P18">
        <v>220857.92084658201</v>
      </c>
      <c r="Q18">
        <v>269083.37635522097</v>
      </c>
      <c r="R18">
        <v>81.971002802398303</v>
      </c>
      <c r="S18">
        <v>667.07270191303405</v>
      </c>
      <c r="T18" s="1">
        <v>3.6742499237687901E-4</v>
      </c>
      <c r="U18">
        <v>0.56838474376342196</v>
      </c>
      <c r="V18" s="1">
        <v>0</v>
      </c>
      <c r="W18" s="1">
        <v>0.19436107714921</v>
      </c>
      <c r="X18">
        <v>0.23725417908736701</v>
      </c>
      <c r="Y18" s="1">
        <v>0</v>
      </c>
      <c r="Z18">
        <v>1</v>
      </c>
      <c r="AA18">
        <v>2.9663940773459898E-4</v>
      </c>
      <c r="AB18">
        <v>7.4215886411247E-3</v>
      </c>
      <c r="AC18">
        <v>6.4474853092325998E-3</v>
      </c>
      <c r="AD18">
        <v>9.8647046687113803E-4</v>
      </c>
      <c r="AE18">
        <v>0.16590456399419701</v>
      </c>
      <c r="AF18">
        <v>6.49265660955074E-3</v>
      </c>
      <c r="AG18">
        <v>1.2342639171211099E-5</v>
      </c>
      <c r="AH18">
        <v>7.2756755201748096</v>
      </c>
      <c r="AI18">
        <v>9.8396342964632899E-2</v>
      </c>
      <c r="AJ18">
        <v>22.803929630947799</v>
      </c>
      <c r="AK18">
        <v>16</v>
      </c>
      <c r="AL18">
        <v>15308545925.559999</v>
      </c>
      <c r="AM18">
        <v>69314</v>
      </c>
      <c r="AO18" s="32">
        <f>AA18+AC18*AW18+AF18*AV18</f>
        <v>1.1845497767328496E-2</v>
      </c>
      <c r="AP18" s="5">
        <f t="shared" si="0"/>
        <v>13.324122997871612</v>
      </c>
      <c r="AQ18" s="3">
        <f t="shared" si="6"/>
        <v>-1.3859728370094887E-4</v>
      </c>
      <c r="AR18" s="15">
        <f t="shared" si="7"/>
        <v>-1.0957356072961333E-2</v>
      </c>
      <c r="AV18" s="15">
        <f t="shared" si="8"/>
        <v>0.78571428571428581</v>
      </c>
      <c r="AW18" s="15">
        <v>1</v>
      </c>
      <c r="AX18">
        <f t="shared" si="3"/>
        <v>16</v>
      </c>
    </row>
    <row r="19" spans="1:51" x14ac:dyDescent="0.25">
      <c r="A19" t="s">
        <v>37</v>
      </c>
      <c r="B19">
        <v>13.4791265990873</v>
      </c>
      <c r="C19">
        <v>9.56476394130454E-3</v>
      </c>
      <c r="D19">
        <v>10.8927602828155</v>
      </c>
      <c r="E19">
        <v>-30.8516256248991</v>
      </c>
      <c r="F19" s="1">
        <v>0</v>
      </c>
      <c r="G19" s="1">
        <v>0</v>
      </c>
      <c r="H19">
        <v>3.4919682393054199</v>
      </c>
      <c r="I19">
        <v>-93.941267915652304</v>
      </c>
      <c r="J19">
        <v>-109.397278961993</v>
      </c>
      <c r="K19">
        <v>-104.736860837899</v>
      </c>
      <c r="L19">
        <v>-75.823360447645101</v>
      </c>
      <c r="M19">
        <v>17</v>
      </c>
      <c r="N19">
        <v>90.275970727042704</v>
      </c>
      <c r="O19">
        <v>79.450488005013398</v>
      </c>
      <c r="P19">
        <v>220292.74471685401</v>
      </c>
      <c r="Q19">
        <v>268613.52628571598</v>
      </c>
      <c r="R19">
        <v>82.069534698630406</v>
      </c>
      <c r="S19">
        <v>668.02343608629303</v>
      </c>
      <c r="T19" s="1">
        <v>5.3075924102282302E-4</v>
      </c>
      <c r="U19">
        <v>0.56516166976648896</v>
      </c>
      <c r="V19" s="1">
        <v>0</v>
      </c>
      <c r="W19" s="1">
        <v>0.19671179418943399</v>
      </c>
      <c r="X19" s="1">
        <v>0.23812653604407499</v>
      </c>
      <c r="Y19" s="1">
        <v>0</v>
      </c>
      <c r="Z19">
        <v>1</v>
      </c>
      <c r="AA19">
        <v>2.9704081749137103E-4</v>
      </c>
      <c r="AB19">
        <v>7.6334274332040403E-3</v>
      </c>
      <c r="AC19">
        <v>6.6856366336119997E-3</v>
      </c>
      <c r="AD19">
        <v>1.4368375723206499E-3</v>
      </c>
      <c r="AE19">
        <v>0.19737624870083501</v>
      </c>
      <c r="AF19">
        <v>7.6652342713559802E-3</v>
      </c>
      <c r="AG19">
        <v>1.02681086511149E-5</v>
      </c>
      <c r="AH19">
        <v>7.3718734002181803</v>
      </c>
      <c r="AI19">
        <v>0.106264214998715</v>
      </c>
      <c r="AJ19">
        <v>21.794123533102901</v>
      </c>
      <c r="AK19">
        <v>17</v>
      </c>
      <c r="AL19">
        <v>17431544596.700001</v>
      </c>
      <c r="AM19">
        <v>79129</v>
      </c>
      <c r="AO19" s="32">
        <f>AA19+AC19*AW19+AF19*AV19</f>
        <v>1.2457844787786214E-2</v>
      </c>
      <c r="AP19" s="5">
        <f t="shared" si="0"/>
        <v>13.966474262748163</v>
      </c>
      <c r="AQ19" s="3">
        <f t="shared" si="6"/>
        <v>-4.6496538241613122E-4</v>
      </c>
      <c r="AR19" s="15">
        <f t="shared" si="7"/>
        <v>-3.4894108168783355E-2</v>
      </c>
      <c r="AV19" s="15">
        <f t="shared" si="8"/>
        <v>0.71428571428571441</v>
      </c>
      <c r="AW19" s="15">
        <v>1</v>
      </c>
      <c r="AX19">
        <f t="shared" si="3"/>
        <v>17</v>
      </c>
    </row>
    <row r="20" spans="1:51" x14ac:dyDescent="0.25">
      <c r="A20" t="s">
        <v>37</v>
      </c>
      <c r="B20">
        <v>13.1558658783218</v>
      </c>
      <c r="C20">
        <v>1.04268597182845E-2</v>
      </c>
      <c r="D20">
        <v>11.819047399418899</v>
      </c>
      <c r="E20">
        <v>-28.746382157029</v>
      </c>
      <c r="F20" s="1">
        <v>0</v>
      </c>
      <c r="G20" s="1">
        <v>0</v>
      </c>
      <c r="H20">
        <v>3.47473502741326</v>
      </c>
      <c r="I20">
        <v>-95.586825366250494</v>
      </c>
      <c r="J20">
        <v>-108.615663693966</v>
      </c>
      <c r="K20">
        <v>-108.29709969079499</v>
      </c>
      <c r="L20">
        <v>-77.4246805226107</v>
      </c>
      <c r="M20">
        <v>18</v>
      </c>
      <c r="N20">
        <v>90.331292969346293</v>
      </c>
      <c r="O20">
        <v>78.849425972760301</v>
      </c>
      <c r="P20">
        <v>219757.36016441899</v>
      </c>
      <c r="Q20">
        <v>268186.61591200402</v>
      </c>
      <c r="R20">
        <v>82.126590974242603</v>
      </c>
      <c r="S20">
        <v>668.71476584104403</v>
      </c>
      <c r="T20" s="1">
        <v>5.2155392074163898E-4</v>
      </c>
      <c r="U20" s="1">
        <v>0.56299995950788295</v>
      </c>
      <c r="V20" s="1">
        <v>0</v>
      </c>
      <c r="W20" s="1">
        <v>0.197318769831963</v>
      </c>
      <c r="X20" s="1">
        <v>0.23968127066015299</v>
      </c>
      <c r="Y20" s="1">
        <v>0</v>
      </c>
      <c r="Z20">
        <v>1</v>
      </c>
      <c r="AA20">
        <v>2.9764272454031097E-4</v>
      </c>
      <c r="AB20">
        <v>7.8273949809505201E-3</v>
      </c>
      <c r="AC20">
        <v>6.8631154576082997E-3</v>
      </c>
      <c r="AD20">
        <v>2.0886904907579402E-3</v>
      </c>
      <c r="AE20">
        <v>0.22297129065643001</v>
      </c>
      <c r="AF20">
        <v>8.6200467925693393E-3</v>
      </c>
      <c r="AG20">
        <v>9.2935211776034907E-6</v>
      </c>
      <c r="AH20">
        <v>7.3962351025573998</v>
      </c>
      <c r="AI20">
        <v>0.113254650839793</v>
      </c>
      <c r="AJ20">
        <v>21.9788232330027</v>
      </c>
      <c r="AK20">
        <v>18</v>
      </c>
      <c r="AL20">
        <v>19326780797.02</v>
      </c>
      <c r="AM20">
        <v>87946</v>
      </c>
      <c r="AO20" s="32">
        <f>AA20+AC20*AW20+AF20*AV20</f>
        <v>1.2702216834514616E-2</v>
      </c>
      <c r="AP20" s="5">
        <f t="shared" si="0"/>
        <v>14.221599757487313</v>
      </c>
      <c r="AQ20" s="3">
        <f t="shared" si="6"/>
        <v>-1.0164292903113749E-3</v>
      </c>
      <c r="AR20" s="15">
        <f t="shared" si="7"/>
        <v>-7.4937693180714859E-2</v>
      </c>
      <c r="AV20" s="15">
        <f t="shared" si="8"/>
        <v>0.64285714285714302</v>
      </c>
      <c r="AW20" s="15">
        <v>1</v>
      </c>
      <c r="AX20">
        <f t="shared" si="3"/>
        <v>18</v>
      </c>
    </row>
    <row r="21" spans="1:51" x14ac:dyDescent="0.25">
      <c r="A21" t="s">
        <v>37</v>
      </c>
      <c r="B21">
        <v>13.6152672191861</v>
      </c>
      <c r="C21">
        <v>1.1241824711810599E-2</v>
      </c>
      <c r="D21">
        <v>12.6865701660711</v>
      </c>
      <c r="E21">
        <v>-27.294921669981999</v>
      </c>
      <c r="F21" s="1">
        <v>0</v>
      </c>
      <c r="G21" s="1">
        <v>0</v>
      </c>
      <c r="H21">
        <v>3.4646500082012501</v>
      </c>
      <c r="I21">
        <v>-96.815997227974407</v>
      </c>
      <c r="J21">
        <v>-107.701249481776</v>
      </c>
      <c r="K21">
        <v>-111.27131807271201</v>
      </c>
      <c r="L21">
        <v>-78.624124129103095</v>
      </c>
      <c r="M21">
        <v>19</v>
      </c>
      <c r="N21">
        <v>90.368460182605006</v>
      </c>
      <c r="O21">
        <v>78.2848488358472</v>
      </c>
      <c r="P21">
        <v>219394.38426279501</v>
      </c>
      <c r="Q21">
        <v>267952.47706407099</v>
      </c>
      <c r="R21">
        <v>82.166343065319197</v>
      </c>
      <c r="S21">
        <v>669.37135392034997</v>
      </c>
      <c r="T21" s="1">
        <v>4.9088661383530404E-4</v>
      </c>
      <c r="U21" s="1">
        <v>0.563775183337624</v>
      </c>
      <c r="V21" s="1">
        <v>0</v>
      </c>
      <c r="W21" s="1">
        <v>0.19759086726366101</v>
      </c>
      <c r="X21" s="1">
        <v>0.23863394939871399</v>
      </c>
      <c r="Y21" s="1">
        <v>0</v>
      </c>
      <c r="Z21">
        <v>1</v>
      </c>
      <c r="AA21">
        <v>2.98199920874153E-4</v>
      </c>
      <c r="AB21">
        <v>7.9769809624215902E-3</v>
      </c>
      <c r="AC21">
        <v>6.9573013643767301E-3</v>
      </c>
      <c r="AD21">
        <v>2.7364501090563998E-3</v>
      </c>
      <c r="AE21">
        <v>0.24393888987797699</v>
      </c>
      <c r="AF21">
        <v>9.3966294259158201E-3</v>
      </c>
      <c r="AG21">
        <v>9.7586604819706095E-6</v>
      </c>
      <c r="AH21">
        <v>7.3787589563108398</v>
      </c>
      <c r="AI21">
        <v>0.11971863342420599</v>
      </c>
      <c r="AJ21">
        <v>23.1433097489708</v>
      </c>
      <c r="AK21">
        <v>19</v>
      </c>
      <c r="AL21">
        <v>20841150138.66</v>
      </c>
      <c r="AM21">
        <v>94994</v>
      </c>
      <c r="AO21" s="32">
        <f>AA21+AC21*AW21+AF21*AV21</f>
        <v>1.2625003814345639E-2</v>
      </c>
      <c r="AP21" s="5">
        <f t="shared" si="0"/>
        <v>14.141064068095988</v>
      </c>
      <c r="AQ21" s="3">
        <f t="shared" si="6"/>
        <v>-5.0247842506858861E-4</v>
      </c>
      <c r="AR21" s="15">
        <f t="shared" si="7"/>
        <v>-3.7182269055420769E-2</v>
      </c>
      <c r="AV21" s="15">
        <f t="shared" si="8"/>
        <v>0.57142857142857162</v>
      </c>
      <c r="AW21" s="15">
        <v>1</v>
      </c>
      <c r="AX21">
        <f t="shared" si="3"/>
        <v>19</v>
      </c>
    </row>
    <row r="22" spans="1:51" x14ac:dyDescent="0.25">
      <c r="A22" t="s">
        <v>37</v>
      </c>
      <c r="B22">
        <v>14.080586486930001</v>
      </c>
      <c r="C22">
        <v>1.1779787861336301E-2</v>
      </c>
      <c r="D22">
        <v>13.2549328392156</v>
      </c>
      <c r="E22">
        <v>-26.321907728059902</v>
      </c>
      <c r="F22" s="1">
        <v>0</v>
      </c>
      <c r="G22" s="1">
        <v>0</v>
      </c>
      <c r="H22">
        <v>3.4619452494753</v>
      </c>
      <c r="I22">
        <v>-97.348044842865605</v>
      </c>
      <c r="J22">
        <v>-106.57838123304499</v>
      </c>
      <c r="K22">
        <v>-113.118502733177</v>
      </c>
      <c r="L22">
        <v>-79.122188270459802</v>
      </c>
      <c r="M22">
        <v>20</v>
      </c>
      <c r="N22">
        <v>90.348473661640696</v>
      </c>
      <c r="O22">
        <v>77.7991221502146</v>
      </c>
      <c r="P22">
        <v>218986.14004138499</v>
      </c>
      <c r="Q22">
        <v>267303.01152606698</v>
      </c>
      <c r="R22">
        <v>82.181131679266997</v>
      </c>
      <c r="S22">
        <v>669.61093475112705</v>
      </c>
      <c r="T22" s="1">
        <v>4.72139497794995E-4</v>
      </c>
      <c r="U22">
        <v>0.56373352897225204</v>
      </c>
      <c r="V22" s="1">
        <v>0</v>
      </c>
      <c r="W22" s="1">
        <v>0.19835615328821299</v>
      </c>
      <c r="X22" s="1">
        <v>0.237910317739533</v>
      </c>
      <c r="Y22" s="1">
        <v>0</v>
      </c>
      <c r="Z22">
        <v>1</v>
      </c>
      <c r="AA22">
        <v>2.98609375515805E-4</v>
      </c>
      <c r="AB22">
        <v>7.9248842545223998E-3</v>
      </c>
      <c r="AC22">
        <v>6.94122210030925E-3</v>
      </c>
      <c r="AD22">
        <v>3.3171043724899499E-3</v>
      </c>
      <c r="AE22">
        <v>0.26007770332552799</v>
      </c>
      <c r="AF22">
        <v>1.0004774434651101E-2</v>
      </c>
      <c r="AG22">
        <v>9.1863631797542703E-6</v>
      </c>
      <c r="AH22">
        <v>7.2519760842051104</v>
      </c>
      <c r="AI22">
        <v>0.12407348412781299</v>
      </c>
      <c r="AJ22">
        <v>26.135937662752699</v>
      </c>
      <c r="AK22">
        <v>20</v>
      </c>
      <c r="AL22">
        <v>22170594790.07</v>
      </c>
      <c r="AM22">
        <v>101242</v>
      </c>
      <c r="AO22" s="32">
        <f>AA22+AC22*AW22+AF22*AV22</f>
        <v>1.2242218693150609E-2</v>
      </c>
      <c r="AP22" s="5">
        <f t="shared" si="0"/>
        <v>13.74078221691315</v>
      </c>
      <c r="AQ22" s="3">
        <f t="shared" si="6"/>
        <v>3.2484630438451775E-4</v>
      </c>
      <c r="AR22" s="15">
        <f t="shared" si="7"/>
        <v>2.4729616163961632E-2</v>
      </c>
      <c r="AS22">
        <f>SUMPRODUCT(AP16:AP22,AL16:AL22)/SUM(AL16:AL22)</f>
        <v>13.55473769147085</v>
      </c>
      <c r="AT22">
        <f>SUMPRODUCT(AL16:AL22,B16:B22)/SUM(AL16:AL22)</f>
        <v>13.304680847542183</v>
      </c>
      <c r="AV22" s="16">
        <f t="shared" si="8"/>
        <v>0.50000000000000022</v>
      </c>
      <c r="AW22" s="16">
        <v>1</v>
      </c>
      <c r="AX22" s="9">
        <f t="shared" si="3"/>
        <v>20</v>
      </c>
      <c r="AY22">
        <v>1</v>
      </c>
    </row>
    <row r="23" spans="1:51" x14ac:dyDescent="0.25">
      <c r="A23" t="s">
        <v>37</v>
      </c>
      <c r="B23">
        <v>14.140141279089301</v>
      </c>
      <c r="C23">
        <v>1.21208381319142E-2</v>
      </c>
      <c r="D23">
        <v>13.6134967002784</v>
      </c>
      <c r="E23">
        <v>-25.612081176890399</v>
      </c>
      <c r="F23" s="1">
        <v>0</v>
      </c>
      <c r="G23" s="1">
        <v>0</v>
      </c>
      <c r="H23">
        <v>3.45655308401453</v>
      </c>
      <c r="I23">
        <v>-97.774944775689406</v>
      </c>
      <c r="J23">
        <v>-106.003689969178</v>
      </c>
      <c r="K23">
        <v>-114.74917380461299</v>
      </c>
      <c r="L23">
        <v>-79.501680849609599</v>
      </c>
      <c r="M23">
        <v>21</v>
      </c>
      <c r="N23">
        <v>90.343027889957099</v>
      </c>
      <c r="O23">
        <v>77.428693735086398</v>
      </c>
      <c r="P23">
        <v>218415.43122235601</v>
      </c>
      <c r="Q23">
        <v>266460.49707678502</v>
      </c>
      <c r="R23">
        <v>82.196809186634397</v>
      </c>
      <c r="S23">
        <v>669.94416555203804</v>
      </c>
      <c r="T23" s="1">
        <v>4.9651369562049498E-4</v>
      </c>
      <c r="U23" s="1">
        <v>0.559746480042565</v>
      </c>
      <c r="V23" s="1">
        <v>0</v>
      </c>
      <c r="W23" s="1">
        <v>0.19992086371632101</v>
      </c>
      <c r="X23">
        <v>0.240332656241112</v>
      </c>
      <c r="Y23" s="1">
        <v>0</v>
      </c>
      <c r="Z23">
        <v>1</v>
      </c>
      <c r="AA23">
        <v>2.9917894631255402E-4</v>
      </c>
      <c r="AB23">
        <v>7.7876338982454003E-3</v>
      </c>
      <c r="AC23">
        <v>6.8138738458749801E-3</v>
      </c>
      <c r="AD23">
        <v>3.7930952569260302E-3</v>
      </c>
      <c r="AE23">
        <v>0.27415764398814402</v>
      </c>
      <c r="AF23" s="1">
        <v>1.0533784234079999E-2</v>
      </c>
      <c r="AG23">
        <v>8.9519006005599102E-6</v>
      </c>
      <c r="AH23">
        <v>7.0702938712375003</v>
      </c>
      <c r="AI23">
        <v>0.12734001207662801</v>
      </c>
      <c r="AJ23">
        <v>28.457507579892798</v>
      </c>
      <c r="AK23">
        <v>21</v>
      </c>
      <c r="AL23">
        <v>22962669530.700001</v>
      </c>
      <c r="AM23">
        <v>105133</v>
      </c>
      <c r="AO23" s="32">
        <f>AA23+AC23*AW23+AF23*AV23</f>
        <v>1.2198895492704285E-2</v>
      </c>
      <c r="AP23" s="5">
        <f t="shared" si="0"/>
        <v>13.695371160835945</v>
      </c>
      <c r="AQ23" s="3">
        <f t="shared" si="6"/>
        <v>4.2522398901109412E-4</v>
      </c>
      <c r="AR23" s="15">
        <f t="shared" si="7"/>
        <v>3.2475944830560266E-2</v>
      </c>
      <c r="AT23" s="15">
        <f>AT22/AS22-1</f>
        <v>-1.8447929397114926E-2</v>
      </c>
      <c r="AU23" s="15"/>
      <c r="AV23" s="15">
        <f>AV22-27.5%/16</f>
        <v>0.4828125000000002</v>
      </c>
      <c r="AW23" s="58">
        <v>1</v>
      </c>
      <c r="AX23" s="55">
        <f t="shared" si="3"/>
        <v>21</v>
      </c>
    </row>
    <row r="24" spans="1:51" x14ac:dyDescent="0.25">
      <c r="A24" t="s">
        <v>37</v>
      </c>
      <c r="B24">
        <v>14.1768525683063</v>
      </c>
      <c r="C24">
        <v>1.21873060373418E-2</v>
      </c>
      <c r="D24">
        <v>13.683219465296199</v>
      </c>
      <c r="E24">
        <v>-24.414651848314499</v>
      </c>
      <c r="F24" s="1">
        <v>0</v>
      </c>
      <c r="G24" s="1">
        <v>0</v>
      </c>
      <c r="H24">
        <v>3.4558481823142402</v>
      </c>
      <c r="I24">
        <v>-98.321805183387994</v>
      </c>
      <c r="J24">
        <v>-105.72591289229899</v>
      </c>
      <c r="K24">
        <v>-116.874654277858</v>
      </c>
      <c r="L24">
        <v>-79.954253162107605</v>
      </c>
      <c r="M24">
        <v>22</v>
      </c>
      <c r="N24">
        <v>90.220201394251404</v>
      </c>
      <c r="O24">
        <v>77.011417117736102</v>
      </c>
      <c r="P24">
        <v>217289.01140129499</v>
      </c>
      <c r="Q24">
        <v>265264.03832365002</v>
      </c>
      <c r="R24">
        <v>82.192705614929395</v>
      </c>
      <c r="S24">
        <v>670.563858376658</v>
      </c>
      <c r="T24" s="1">
        <v>5.0576806737536795E-4</v>
      </c>
      <c r="U24" s="1">
        <v>0.54925473326614005</v>
      </c>
      <c r="V24" s="1">
        <v>0</v>
      </c>
      <c r="W24" s="1">
        <v>0.20387851701946899</v>
      </c>
      <c r="X24" s="1">
        <v>0.24686674971438899</v>
      </c>
      <c r="Y24" s="1">
        <v>0</v>
      </c>
      <c r="Z24">
        <v>1</v>
      </c>
      <c r="AA24">
        <v>3.0034983014531099E-4</v>
      </c>
      <c r="AB24">
        <v>7.5741896598973202E-3</v>
      </c>
      <c r="AC24">
        <v>6.5750862942590702E-3</v>
      </c>
      <c r="AD24">
        <v>4.0747279279529699E-3</v>
      </c>
      <c r="AE24">
        <v>0.28771969944040099</v>
      </c>
      <c r="AF24" s="1">
        <v>1.10317751909897E-2</v>
      </c>
      <c r="AG24">
        <v>8.1417533559355098E-6</v>
      </c>
      <c r="AH24">
        <v>6.8659187967665503</v>
      </c>
      <c r="AI24">
        <v>0.12984776618555899</v>
      </c>
      <c r="AJ24">
        <v>31.4882910434577</v>
      </c>
      <c r="AK24">
        <v>22</v>
      </c>
      <c r="AL24">
        <v>23318370258.529999</v>
      </c>
      <c r="AM24">
        <v>107315</v>
      </c>
      <c r="AO24" s="32">
        <f>AA24+AC24*AW24+AF24*AV24</f>
        <v>1.2012106447708962E-2</v>
      </c>
      <c r="AP24" s="5">
        <f t="shared" si="0"/>
        <v>13.499329236339131</v>
      </c>
      <c r="AQ24" s="3">
        <f t="shared" si="6"/>
        <v>6.4720113733733597E-4</v>
      </c>
      <c r="AR24" s="15">
        <f t="shared" si="7"/>
        <v>5.0189407199828118E-2</v>
      </c>
      <c r="AT24" s="15"/>
      <c r="AU24" s="15"/>
      <c r="AV24" s="15">
        <f t="shared" ref="AV24:AV38" si="9">AV23-27.5%/16</f>
        <v>0.46562500000000018</v>
      </c>
      <c r="AW24" s="15">
        <v>1</v>
      </c>
      <c r="AX24">
        <f t="shared" si="3"/>
        <v>22</v>
      </c>
    </row>
    <row r="25" spans="1:51" x14ac:dyDescent="0.25">
      <c r="A25" t="s">
        <v>37</v>
      </c>
      <c r="B25">
        <v>13.822564825415901</v>
      </c>
      <c r="C25">
        <v>1.21343128343384E-2</v>
      </c>
      <c r="D25">
        <v>13.6276354145878</v>
      </c>
      <c r="E25">
        <v>-22.904757936105099</v>
      </c>
      <c r="F25" s="1">
        <v>0</v>
      </c>
      <c r="G25" s="1">
        <v>0</v>
      </c>
      <c r="H25">
        <v>3.4577163203035401</v>
      </c>
      <c r="I25">
        <v>-98.909063996525404</v>
      </c>
      <c r="J25">
        <v>-105.454262458397</v>
      </c>
      <c r="K25">
        <v>-119.601471431607</v>
      </c>
      <c r="L25">
        <v>-80.459639972773303</v>
      </c>
      <c r="M25">
        <v>23</v>
      </c>
      <c r="N25">
        <v>90.051188415583098</v>
      </c>
      <c r="O25">
        <v>76.5253054985631</v>
      </c>
      <c r="P25">
        <v>216313.85781367199</v>
      </c>
      <c r="Q25">
        <v>264161.85495962203</v>
      </c>
      <c r="R25">
        <v>82.191727942554706</v>
      </c>
      <c r="S25">
        <v>671.67073808446298</v>
      </c>
      <c r="T25">
        <v>4.1240757132836802E-4</v>
      </c>
      <c r="U25">
        <v>0.53929938754018303</v>
      </c>
      <c r="V25" s="1">
        <v>0</v>
      </c>
      <c r="W25">
        <v>0.205848699303399</v>
      </c>
      <c r="X25">
        <v>0.25485191315641598</v>
      </c>
      <c r="Y25" s="1">
        <v>0</v>
      </c>
      <c r="Z25">
        <v>1</v>
      </c>
      <c r="AA25">
        <v>3.0178819771251503E-4</v>
      </c>
      <c r="AB25">
        <v>7.3471818463306101E-3</v>
      </c>
      <c r="AC25">
        <v>6.3852126191626599E-3</v>
      </c>
      <c r="AD25">
        <v>4.2494590103051098E-3</v>
      </c>
      <c r="AE25">
        <v>0.30472746201914402</v>
      </c>
      <c r="AF25">
        <v>1.16538987160296E-2</v>
      </c>
      <c r="AG25">
        <v>6.6230023496954004E-6</v>
      </c>
      <c r="AH25">
        <v>6.7025203681759598</v>
      </c>
      <c r="AI25">
        <v>0.13284576549871299</v>
      </c>
      <c r="AJ25">
        <v>35.367865417100099</v>
      </c>
      <c r="AK25">
        <v>23</v>
      </c>
      <c r="AL25">
        <v>23167646799.560001</v>
      </c>
      <c r="AM25">
        <v>107102</v>
      </c>
      <c r="AO25" s="32">
        <f>AA25+AC25*AW25+AF25*AV25</f>
        <v>1.1913046022344699E-2</v>
      </c>
      <c r="AP25" s="5">
        <f t="shared" si="0"/>
        <v>13.395196136825538</v>
      </c>
      <c r="AQ25" s="3">
        <f t="shared" si="6"/>
        <v>4.0724793299059397E-4</v>
      </c>
      <c r="AR25" s="15">
        <f t="shared" si="7"/>
        <v>3.1904623435520918E-2</v>
      </c>
      <c r="AV25" s="15">
        <f t="shared" si="9"/>
        <v>0.44843750000000016</v>
      </c>
      <c r="AW25" s="15">
        <v>1</v>
      </c>
      <c r="AX25">
        <f t="shared" si="3"/>
        <v>23</v>
      </c>
    </row>
    <row r="26" spans="1:51" x14ac:dyDescent="0.25">
      <c r="A26" t="s">
        <v>37</v>
      </c>
      <c r="B26">
        <v>13.4938933750734</v>
      </c>
      <c r="C26">
        <v>1.20534212299204E-2</v>
      </c>
      <c r="D26">
        <v>13.542725734239999</v>
      </c>
      <c r="E26">
        <v>-21.341365128183298</v>
      </c>
      <c r="F26" s="1">
        <v>0</v>
      </c>
      <c r="G26" s="1">
        <v>0</v>
      </c>
      <c r="H26">
        <v>3.4612184301469502</v>
      </c>
      <c r="I26">
        <v>-99.398616001591407</v>
      </c>
      <c r="J26">
        <v>-105.120271561354</v>
      </c>
      <c r="K26">
        <v>-121.815368307669</v>
      </c>
      <c r="L26">
        <v>-80.855467442219805</v>
      </c>
      <c r="M26">
        <v>24</v>
      </c>
      <c r="N26">
        <v>89.995929091926101</v>
      </c>
      <c r="O26">
        <v>76.131049738662199</v>
      </c>
      <c r="P26">
        <v>215223.32201467399</v>
      </c>
      <c r="Q26">
        <v>263368.18145826203</v>
      </c>
      <c r="R26">
        <v>82.199657418614095</v>
      </c>
      <c r="S26">
        <v>672.57454006154103</v>
      </c>
      <c r="T26">
        <v>4.3801536956692902E-4</v>
      </c>
      <c r="U26">
        <v>0.52931574029952799</v>
      </c>
      <c r="V26" s="1">
        <v>0</v>
      </c>
      <c r="W26">
        <v>0.20763929929959299</v>
      </c>
      <c r="X26">
        <v>0.26304496040087799</v>
      </c>
      <c r="Y26" s="1">
        <v>0</v>
      </c>
      <c r="Z26">
        <v>1</v>
      </c>
      <c r="AA26">
        <v>3.0308979471417802E-4</v>
      </c>
      <c r="AB26">
        <v>7.1389536425603096E-3</v>
      </c>
      <c r="AC26">
        <v>6.2247251723895796E-3</v>
      </c>
      <c r="AD26">
        <v>4.3704553122397797E-3</v>
      </c>
      <c r="AE26">
        <v>0.315702914808144</v>
      </c>
      <c r="AF26">
        <v>1.20588913253197E-2</v>
      </c>
      <c r="AG26">
        <v>6.7333483313973801E-6</v>
      </c>
      <c r="AH26">
        <v>6.5610154777777998</v>
      </c>
      <c r="AI26">
        <v>0.136036663772517</v>
      </c>
      <c r="AJ26">
        <v>42.5623227813021</v>
      </c>
      <c r="AK26">
        <v>24</v>
      </c>
      <c r="AL26">
        <v>21383728382.09</v>
      </c>
      <c r="AM26">
        <v>99356</v>
      </c>
      <c r="AO26" s="32">
        <f>AA26+AC26*AW26+AF26*AV26</f>
        <v>1.172821185114788E-2</v>
      </c>
      <c r="AP26" s="5">
        <f t="shared" si="0"/>
        <v>13.200589701297993</v>
      </c>
      <c r="AQ26" s="3">
        <f t="shared" si="6"/>
        <v>2.787208308602622E-4</v>
      </c>
      <c r="AR26" s="15">
        <f t="shared" si="7"/>
        <v>2.2218982667612686E-2</v>
      </c>
      <c r="AV26" s="15">
        <f t="shared" si="9"/>
        <v>0.43125000000000013</v>
      </c>
      <c r="AW26" s="15">
        <v>1</v>
      </c>
      <c r="AX26">
        <f t="shared" si="3"/>
        <v>24</v>
      </c>
    </row>
    <row r="27" spans="1:51" x14ac:dyDescent="0.25">
      <c r="A27" t="s">
        <v>37</v>
      </c>
      <c r="B27">
        <v>13.337045392375099</v>
      </c>
      <c r="C27">
        <v>1.20151316418347E-2</v>
      </c>
      <c r="D27">
        <v>13.502507537399801</v>
      </c>
      <c r="E27">
        <v>-21.186463877025599</v>
      </c>
      <c r="F27" s="1">
        <v>0</v>
      </c>
      <c r="G27" s="1">
        <v>0</v>
      </c>
      <c r="H27">
        <v>3.4739099472144299</v>
      </c>
      <c r="I27">
        <v>-99.449694114452697</v>
      </c>
      <c r="J27">
        <v>-104.44824223281999</v>
      </c>
      <c r="K27">
        <v>-122.71150507610901</v>
      </c>
      <c r="L27">
        <v>-80.823874527880903</v>
      </c>
      <c r="M27">
        <v>25</v>
      </c>
      <c r="N27">
        <v>90.034029920777201</v>
      </c>
      <c r="O27">
        <v>75.855701777030205</v>
      </c>
      <c r="P27">
        <v>214259.426622812</v>
      </c>
      <c r="Q27">
        <v>262277.66583493003</v>
      </c>
      <c r="R27">
        <v>82.209617614082305</v>
      </c>
      <c r="S27">
        <v>672.38457621151804</v>
      </c>
      <c r="T27">
        <v>3.9481864826672802E-4</v>
      </c>
      <c r="U27">
        <v>0.526224126452559</v>
      </c>
      <c r="V27" s="1">
        <v>0</v>
      </c>
      <c r="W27">
        <v>0.20806539790703399</v>
      </c>
      <c r="X27">
        <v>0.26571047564040501</v>
      </c>
      <c r="Y27" s="1">
        <v>0</v>
      </c>
      <c r="Z27">
        <v>1</v>
      </c>
      <c r="AA27">
        <v>3.0432174299473001E-4</v>
      </c>
      <c r="AB27">
        <v>7.0547117261580599E-3</v>
      </c>
      <c r="AC27">
        <v>6.1893077307385901E-3</v>
      </c>
      <c r="AD27">
        <v>4.4045734317850298E-3</v>
      </c>
      <c r="AE27">
        <v>0.33050936107359402</v>
      </c>
      <c r="AF27">
        <v>1.26301011664185E-2</v>
      </c>
      <c r="AG27">
        <v>7.6871509880280897E-6</v>
      </c>
      <c r="AH27">
        <v>6.4058464425058101</v>
      </c>
      <c r="AI27">
        <v>0.13863893274526801</v>
      </c>
      <c r="AJ27">
        <v>53.645079589233802</v>
      </c>
      <c r="AK27">
        <v>25</v>
      </c>
      <c r="AL27">
        <v>18354105262.790001</v>
      </c>
      <c r="AM27">
        <v>85663</v>
      </c>
      <c r="AO27" s="32">
        <f>AA27+AC27*AW27+AF27*AV27</f>
        <v>1.1723280737953482E-2</v>
      </c>
      <c r="AP27" s="5">
        <f t="shared" si="0"/>
        <v>13.19539239259646</v>
      </c>
      <c r="AQ27" s="3">
        <f t="shared" si="6"/>
        <v>1.344947581873833E-4</v>
      </c>
      <c r="AR27" s="15">
        <f t="shared" si="7"/>
        <v>1.0735035045878361E-2</v>
      </c>
      <c r="AV27" s="15">
        <f t="shared" si="9"/>
        <v>0.41406250000000011</v>
      </c>
      <c r="AW27" s="15">
        <v>1</v>
      </c>
      <c r="AX27">
        <f t="shared" si="3"/>
        <v>25</v>
      </c>
      <c r="AY27" t="s">
        <v>67</v>
      </c>
    </row>
    <row r="28" spans="1:51" x14ac:dyDescent="0.25">
      <c r="A28" t="s">
        <v>37</v>
      </c>
      <c r="B28">
        <v>13.3354397194569</v>
      </c>
      <c r="C28">
        <v>1.1875283163316199E-2</v>
      </c>
      <c r="D28">
        <v>13.3554692785252</v>
      </c>
      <c r="E28">
        <v>-21.312926026040898</v>
      </c>
      <c r="F28" s="1">
        <v>0</v>
      </c>
      <c r="G28" s="1">
        <v>0</v>
      </c>
      <c r="H28">
        <v>3.4947774036589401</v>
      </c>
      <c r="I28">
        <v>-99.1338596419222</v>
      </c>
      <c r="J28">
        <v>-103.3362382043</v>
      </c>
      <c r="K28">
        <v>-122.99196546911</v>
      </c>
      <c r="L28">
        <v>-80.445580262505601</v>
      </c>
      <c r="M28">
        <v>26</v>
      </c>
      <c r="N28">
        <v>90.0251871185949</v>
      </c>
      <c r="O28">
        <v>75.554311288450705</v>
      </c>
      <c r="P28">
        <v>213552.62741859601</v>
      </c>
      <c r="Q28">
        <v>261643.60479154799</v>
      </c>
      <c r="R28">
        <v>82.194231479833505</v>
      </c>
      <c r="S28">
        <v>671.17838969096795</v>
      </c>
      <c r="T28">
        <v>4.4081900237457299E-4</v>
      </c>
      <c r="U28">
        <v>0.52580390006949396</v>
      </c>
      <c r="V28" s="1">
        <v>0</v>
      </c>
      <c r="W28">
        <v>0.20817908386680201</v>
      </c>
      <c r="X28">
        <v>0.26601701606370298</v>
      </c>
      <c r="Y28" s="1">
        <v>0</v>
      </c>
      <c r="Z28">
        <v>1</v>
      </c>
      <c r="AA28">
        <v>3.0569752358022498E-4</v>
      </c>
      <c r="AB28">
        <v>6.9324527018509701E-3</v>
      </c>
      <c r="AC28">
        <v>6.0828959362243702E-3</v>
      </c>
      <c r="AD28">
        <v>4.3714573004016797E-3</v>
      </c>
      <c r="AE28">
        <v>0.34226075790611699</v>
      </c>
      <c r="AF28">
        <v>1.3100612099925499E-2</v>
      </c>
      <c r="AG28">
        <v>9.0069732282957892E-6</v>
      </c>
      <c r="AH28">
        <v>6.2566626305745698</v>
      </c>
      <c r="AI28">
        <v>0.14111451122428101</v>
      </c>
      <c r="AJ28">
        <v>67.598147278962102</v>
      </c>
      <c r="AK28">
        <v>26</v>
      </c>
      <c r="AL28">
        <v>15176331020.129999</v>
      </c>
      <c r="AM28">
        <v>71066</v>
      </c>
      <c r="AO28" s="32">
        <f>AA28+AC28*AW28+AF28*AV28</f>
        <v>1.1587898886962529E-2</v>
      </c>
      <c r="AP28" s="5">
        <f t="shared" si="0"/>
        <v>13.052590769087747</v>
      </c>
      <c r="AQ28" s="3">
        <f t="shared" si="6"/>
        <v>2.6835094793211008E-4</v>
      </c>
      <c r="AR28" s="15">
        <f t="shared" si="7"/>
        <v>2.1669947014582025E-2</v>
      </c>
      <c r="AV28" s="15">
        <f t="shared" si="9"/>
        <v>0.39687500000000009</v>
      </c>
      <c r="AW28" s="15">
        <v>1</v>
      </c>
      <c r="AX28">
        <f>M28</f>
        <v>26</v>
      </c>
    </row>
    <row r="29" spans="1:51" x14ac:dyDescent="0.25">
      <c r="A29" t="s">
        <v>37</v>
      </c>
      <c r="B29">
        <v>13.793136946860599</v>
      </c>
      <c r="C29">
        <v>1.1690646418406E-2</v>
      </c>
      <c r="D29">
        <v>13.1609891879896</v>
      </c>
      <c r="E29">
        <v>-21.955413975110201</v>
      </c>
      <c r="F29" s="1">
        <v>0</v>
      </c>
      <c r="G29" s="1">
        <v>0</v>
      </c>
      <c r="H29">
        <v>3.52280862967207</v>
      </c>
      <c r="I29">
        <v>-98.461635503770793</v>
      </c>
      <c r="J29">
        <v>-102.042394226</v>
      </c>
      <c r="K29">
        <v>-122.128038112685</v>
      </c>
      <c r="L29">
        <v>-79.674699010257996</v>
      </c>
      <c r="M29">
        <v>27</v>
      </c>
      <c r="N29">
        <v>90.058972431135103</v>
      </c>
      <c r="O29">
        <v>75.277387694937403</v>
      </c>
      <c r="P29">
        <v>212420.73397558599</v>
      </c>
      <c r="Q29">
        <v>260838.556353372</v>
      </c>
      <c r="R29">
        <v>82.173768179999001</v>
      </c>
      <c r="S29">
        <v>668.93915363550798</v>
      </c>
      <c r="T29">
        <v>2.8204448138368298E-4</v>
      </c>
      <c r="U29">
        <v>0.52806428082983004</v>
      </c>
      <c r="V29" s="1">
        <v>0</v>
      </c>
      <c r="W29">
        <v>0.210837714409016</v>
      </c>
      <c r="X29">
        <v>0.26109800476115302</v>
      </c>
      <c r="Y29" s="1">
        <v>0</v>
      </c>
      <c r="Z29">
        <v>1</v>
      </c>
      <c r="AA29">
        <v>3.0631894450441303E-4</v>
      </c>
      <c r="AB29">
        <v>6.8143777284072398E-3</v>
      </c>
      <c r="AC29">
        <v>5.9714595770962598E-3</v>
      </c>
      <c r="AD29">
        <v>4.2860774028319198E-3</v>
      </c>
      <c r="AE29">
        <v>0.35600162280849801</v>
      </c>
      <c r="AF29">
        <v>1.3665626743843E-2</v>
      </c>
      <c r="AG29">
        <v>1.03640856037754E-5</v>
      </c>
      <c r="AH29">
        <v>6.1363660053659297</v>
      </c>
      <c r="AI29">
        <v>0.14404307646298301</v>
      </c>
      <c r="AJ29">
        <v>84.257828006525898</v>
      </c>
      <c r="AK29">
        <v>27</v>
      </c>
      <c r="AL29">
        <v>12268359490.76</v>
      </c>
      <c r="AM29">
        <v>57755</v>
      </c>
      <c r="AO29" s="32">
        <f t="shared" ref="AO29:AO34" si="10">AA29+AC29*AW29+AF29*AV29</f>
        <v>1.1466446175903562E-2</v>
      </c>
      <c r="AP29" s="5">
        <f t="shared" si="0"/>
        <v>12.924298472938901</v>
      </c>
      <c r="AQ29" s="3">
        <f t="shared" ref="AQ29:AQ34" si="11">(1-(1-B29/100)^(1/12))- AO29</f>
        <v>8.2574609760152455E-4</v>
      </c>
      <c r="AR29" s="15">
        <f t="shared" ref="AR29:AR34" si="12">B29/AP29-1</f>
        <v>6.7225194136524058E-2</v>
      </c>
      <c r="AV29" s="15">
        <f t="shared" si="9"/>
        <v>0.37968750000000007</v>
      </c>
      <c r="AW29" s="15">
        <v>1</v>
      </c>
      <c r="AX29">
        <f t="shared" ref="AX29:AX34" si="13">M29</f>
        <v>27</v>
      </c>
    </row>
    <row r="30" spans="1:51" x14ac:dyDescent="0.25">
      <c r="A30" t="s">
        <v>37</v>
      </c>
      <c r="B30">
        <v>13.4080886175202</v>
      </c>
      <c r="C30">
        <v>1.1634443884542401E-2</v>
      </c>
      <c r="D30">
        <v>13.1017109968088</v>
      </c>
      <c r="E30">
        <v>-23.018763593428002</v>
      </c>
      <c r="F30" s="1">
        <v>0</v>
      </c>
      <c r="G30" s="1">
        <v>0</v>
      </c>
      <c r="H30">
        <v>3.5588544805032698</v>
      </c>
      <c r="I30">
        <v>-96.791470306172101</v>
      </c>
      <c r="J30">
        <v>-100.001050845864</v>
      </c>
      <c r="K30">
        <v>-118.933972383979</v>
      </c>
      <c r="L30">
        <v>-77.824371554909405</v>
      </c>
      <c r="M30">
        <v>28</v>
      </c>
      <c r="N30">
        <v>90.214010708874596</v>
      </c>
      <c r="O30">
        <v>75.076857551005801</v>
      </c>
      <c r="P30">
        <v>210397.32125343001</v>
      </c>
      <c r="Q30">
        <v>258267.15890113101</v>
      </c>
      <c r="R30">
        <v>82.159517498119897</v>
      </c>
      <c r="S30">
        <v>665.05146063086204</v>
      </c>
      <c r="T30">
        <v>2.9472254079979798E-4</v>
      </c>
      <c r="U30">
        <v>0.53224484139390105</v>
      </c>
      <c r="V30" s="1">
        <v>0</v>
      </c>
      <c r="W30">
        <v>0.21289517133115099</v>
      </c>
      <c r="X30">
        <v>0.25485998727494602</v>
      </c>
      <c r="Y30" s="1">
        <v>0</v>
      </c>
      <c r="Z30">
        <v>1</v>
      </c>
      <c r="AA30">
        <v>3.06779865167366E-4</v>
      </c>
      <c r="AB30">
        <v>6.8008612933321303E-3</v>
      </c>
      <c r="AC30">
        <v>5.9585936111793804E-3</v>
      </c>
      <c r="AD30">
        <v>4.2106067226266803E-3</v>
      </c>
      <c r="AE30">
        <v>0.36690771108252501</v>
      </c>
      <c r="AF30">
        <v>1.41870133707107E-2</v>
      </c>
      <c r="AG30">
        <v>1.20367716916326E-5</v>
      </c>
      <c r="AH30">
        <v>6.0471656170517702</v>
      </c>
      <c r="AI30">
        <v>0.14754924382649801</v>
      </c>
      <c r="AJ30">
        <v>103.872882439718</v>
      </c>
      <c r="AK30">
        <v>28</v>
      </c>
      <c r="AL30">
        <v>9507434152.7999992</v>
      </c>
      <c r="AM30">
        <v>45188</v>
      </c>
      <c r="AO30" s="32">
        <f t="shared" si="10"/>
        <v>1.1408165823229375E-2</v>
      </c>
      <c r="AP30" s="5">
        <f t="shared" si="0"/>
        <v>12.862674483093905</v>
      </c>
      <c r="AQ30" s="3">
        <f t="shared" si="11"/>
        <v>5.1713871968702904E-4</v>
      </c>
      <c r="AR30" s="15">
        <f t="shared" si="12"/>
        <v>4.2402856042354387E-2</v>
      </c>
      <c r="AV30" s="15">
        <f t="shared" si="9"/>
        <v>0.36250000000000004</v>
      </c>
      <c r="AW30" s="15">
        <v>1</v>
      </c>
      <c r="AX30">
        <f t="shared" si="13"/>
        <v>28</v>
      </c>
    </row>
    <row r="31" spans="1:51" x14ac:dyDescent="0.25">
      <c r="A31" t="s">
        <v>37</v>
      </c>
      <c r="B31">
        <v>12.8533150523849</v>
      </c>
      <c r="C31">
        <v>1.1126503746349801E-2</v>
      </c>
      <c r="D31">
        <v>12.564289136844399</v>
      </c>
      <c r="E31">
        <v>-23.0545694392728</v>
      </c>
      <c r="F31" s="1">
        <v>0</v>
      </c>
      <c r="G31" s="1">
        <v>0</v>
      </c>
      <c r="H31">
        <v>3.5910764817225602</v>
      </c>
      <c r="I31">
        <v>-95.750272520633004</v>
      </c>
      <c r="J31">
        <v>-98.306602034008094</v>
      </c>
      <c r="K31">
        <v>-117.733386681423</v>
      </c>
      <c r="L31">
        <v>-76.679705998959705</v>
      </c>
      <c r="M31">
        <v>29</v>
      </c>
      <c r="N31">
        <v>90.258412014310494</v>
      </c>
      <c r="O31">
        <v>74.832663899739103</v>
      </c>
      <c r="P31">
        <v>209255.86876350001</v>
      </c>
      <c r="Q31">
        <v>256244.43871315499</v>
      </c>
      <c r="R31">
        <v>82.130983079748006</v>
      </c>
      <c r="S31">
        <v>663.07749826330496</v>
      </c>
      <c r="T31">
        <v>3.0838259222043101E-4</v>
      </c>
      <c r="U31">
        <v>0.52940848844725596</v>
      </c>
      <c r="V31" s="1">
        <v>0</v>
      </c>
      <c r="W31">
        <v>0.21411244519928699</v>
      </c>
      <c r="X31">
        <v>0.25647906635345502</v>
      </c>
      <c r="Y31" s="1">
        <v>0</v>
      </c>
      <c r="Z31">
        <v>1</v>
      </c>
      <c r="AA31">
        <v>3.0695623590116101E-4</v>
      </c>
      <c r="AB31">
        <v>6.6230283705296204E-3</v>
      </c>
      <c r="AC31">
        <v>5.8201198985142998E-3</v>
      </c>
      <c r="AD31">
        <v>3.8611133622072301E-3</v>
      </c>
      <c r="AE31">
        <v>0.37511237854428198</v>
      </c>
      <c r="AF31">
        <v>1.4575887104666599E-2</v>
      </c>
      <c r="AG31">
        <v>1.3385499222106099E-5</v>
      </c>
      <c r="AH31">
        <v>5.9331055497585501</v>
      </c>
      <c r="AI31">
        <v>0.15025941494424</v>
      </c>
      <c r="AJ31">
        <v>122.286460831814</v>
      </c>
      <c r="AK31">
        <v>29</v>
      </c>
      <c r="AL31">
        <v>7769461151.3199997</v>
      </c>
      <c r="AM31">
        <v>37129</v>
      </c>
      <c r="AO31" s="32">
        <f t="shared" si="10"/>
        <v>1.1160312150245646E-2</v>
      </c>
      <c r="AP31" s="5">
        <f t="shared" si="0"/>
        <v>12.600154262756947</v>
      </c>
      <c r="AQ31" s="3">
        <f t="shared" si="11"/>
        <v>2.3900537783301014E-4</v>
      </c>
      <c r="AR31" s="15">
        <f t="shared" si="12"/>
        <v>2.0091880174533783E-2</v>
      </c>
      <c r="AV31" s="15">
        <f t="shared" si="9"/>
        <v>0.34531250000000002</v>
      </c>
      <c r="AW31" s="15">
        <v>1</v>
      </c>
      <c r="AX31">
        <f t="shared" si="13"/>
        <v>29</v>
      </c>
    </row>
    <row r="32" spans="1:51" x14ac:dyDescent="0.25">
      <c r="A32" t="s">
        <v>37</v>
      </c>
      <c r="B32">
        <v>11.4456839110363</v>
      </c>
      <c r="C32">
        <v>1.08411604096423E-2</v>
      </c>
      <c r="D32">
        <v>12.261049162520299</v>
      </c>
      <c r="E32">
        <v>-23.4402152583252</v>
      </c>
      <c r="F32" s="1">
        <v>0</v>
      </c>
      <c r="G32" s="1">
        <v>0</v>
      </c>
      <c r="H32">
        <v>3.6181743100270198</v>
      </c>
      <c r="I32">
        <v>-94.476659927261906</v>
      </c>
      <c r="J32">
        <v>-96.251571333688602</v>
      </c>
      <c r="K32">
        <v>-116.400700680499</v>
      </c>
      <c r="L32">
        <v>-75.385609232877002</v>
      </c>
      <c r="M32">
        <v>30</v>
      </c>
      <c r="N32">
        <v>90.308466367068306</v>
      </c>
      <c r="O32">
        <v>74.4917377989469</v>
      </c>
      <c r="P32">
        <v>209041.97848188601</v>
      </c>
      <c r="Q32">
        <v>255924.36567359301</v>
      </c>
      <c r="R32">
        <v>82.151052124810505</v>
      </c>
      <c r="S32">
        <v>661.08932630521304</v>
      </c>
      <c r="T32">
        <v>3.2934050324691198E-4</v>
      </c>
      <c r="U32">
        <v>0.508504058246393</v>
      </c>
      <c r="V32" s="1">
        <v>0</v>
      </c>
      <c r="W32">
        <v>0.22247804528050599</v>
      </c>
      <c r="X32">
        <v>0.26901789647309998</v>
      </c>
      <c r="Y32" s="1">
        <v>0</v>
      </c>
      <c r="Z32">
        <v>1</v>
      </c>
      <c r="AA32">
        <v>3.0688722365428399E-4</v>
      </c>
      <c r="AB32">
        <v>6.6266273642908002E-3</v>
      </c>
      <c r="AC32">
        <v>5.7944134205565297E-3</v>
      </c>
      <c r="AD32">
        <v>3.53525555374691E-3</v>
      </c>
      <c r="AE32">
        <v>0.393960521110022</v>
      </c>
      <c r="AF32">
        <v>1.5370692352512301E-2</v>
      </c>
      <c r="AG32">
        <v>1.6617156875560699E-5</v>
      </c>
      <c r="AH32">
        <v>5.8882885858584801</v>
      </c>
      <c r="AI32">
        <v>0.154632022823816</v>
      </c>
      <c r="AJ32">
        <v>137.66212580781399</v>
      </c>
      <c r="AK32">
        <v>30</v>
      </c>
      <c r="AL32">
        <v>6266660430.9300003</v>
      </c>
      <c r="AM32">
        <v>29978</v>
      </c>
      <c r="AO32" s="32">
        <f t="shared" si="10"/>
        <v>1.1144809072378912E-2</v>
      </c>
      <c r="AP32" s="5">
        <f t="shared" si="0"/>
        <v>12.583709735201598</v>
      </c>
      <c r="AQ32" s="3">
        <f t="shared" si="11"/>
        <v>-1.0664329777021458E-3</v>
      </c>
      <c r="AR32" s="15">
        <f t="shared" si="12"/>
        <v>-9.0436433143541994E-2</v>
      </c>
      <c r="AV32" s="15">
        <f t="shared" si="9"/>
        <v>0.328125</v>
      </c>
      <c r="AW32" s="15">
        <v>1</v>
      </c>
      <c r="AX32">
        <f t="shared" si="13"/>
        <v>30</v>
      </c>
    </row>
    <row r="33" spans="1:51" x14ac:dyDescent="0.25">
      <c r="A33" t="s">
        <v>37</v>
      </c>
      <c r="B33">
        <v>11.6051532384566</v>
      </c>
      <c r="C33">
        <v>1.0528099233855E-2</v>
      </c>
      <c r="D33">
        <v>11.9272440547232</v>
      </c>
      <c r="E33">
        <v>-24.429554255308901</v>
      </c>
      <c r="F33" s="1">
        <v>0</v>
      </c>
      <c r="G33" s="1">
        <v>0</v>
      </c>
      <c r="H33">
        <v>3.6480148445599099</v>
      </c>
      <c r="I33">
        <v>-92.966678999980601</v>
      </c>
      <c r="J33">
        <v>-93.802893513746398</v>
      </c>
      <c r="K33">
        <v>-114.680443737544</v>
      </c>
      <c r="L33">
        <v>-73.818508593952998</v>
      </c>
      <c r="M33">
        <v>31</v>
      </c>
      <c r="N33">
        <v>90.507475960567206</v>
      </c>
      <c r="O33">
        <v>74.127832484097198</v>
      </c>
      <c r="P33">
        <v>208407.43177711801</v>
      </c>
      <c r="Q33">
        <v>255424.822774431</v>
      </c>
      <c r="R33">
        <v>82.183732585600794</v>
      </c>
      <c r="S33">
        <v>658.81509447826602</v>
      </c>
      <c r="T33">
        <v>3.3220723161442702E-4</v>
      </c>
      <c r="U33">
        <v>0.492040771640045</v>
      </c>
      <c r="V33" s="1">
        <v>0</v>
      </c>
      <c r="W33">
        <v>0.22352856396974999</v>
      </c>
      <c r="X33">
        <v>0.28443066439020398</v>
      </c>
      <c r="Y33" s="1">
        <v>0</v>
      </c>
      <c r="Z33">
        <v>1</v>
      </c>
      <c r="AA33">
        <v>3.07664442102891E-4</v>
      </c>
      <c r="AB33">
        <v>6.6340937227738102E-3</v>
      </c>
      <c r="AC33">
        <v>5.76854002350022E-3</v>
      </c>
      <c r="AD33">
        <v>3.1762659932075298E-3</v>
      </c>
      <c r="AE33">
        <v>0.41898150414777102</v>
      </c>
      <c r="AF33">
        <v>1.64276558491529E-2</v>
      </c>
      <c r="AG33">
        <v>1.75328346155078E-5</v>
      </c>
      <c r="AH33">
        <v>5.9239647892431799</v>
      </c>
      <c r="AI33">
        <v>0.161184180364006</v>
      </c>
      <c r="AJ33">
        <v>155.73103123732699</v>
      </c>
      <c r="AK33">
        <v>31</v>
      </c>
      <c r="AL33">
        <v>4987606657.29</v>
      </c>
      <c r="AM33">
        <v>23932</v>
      </c>
      <c r="AO33" s="32">
        <f t="shared" si="10"/>
        <v>1.118417870619909E-2</v>
      </c>
      <c r="AP33" s="5">
        <f t="shared" si="0"/>
        <v>12.62546461128723</v>
      </c>
      <c r="AQ33" s="3">
        <f t="shared" si="11"/>
        <v>-9.5712495302141716E-4</v>
      </c>
      <c r="AR33" s="15">
        <f t="shared" si="12"/>
        <v>-8.0813768383499074E-2</v>
      </c>
      <c r="AV33" s="15">
        <f t="shared" si="9"/>
        <v>0.31093749999999998</v>
      </c>
      <c r="AW33" s="15">
        <v>1</v>
      </c>
      <c r="AX33">
        <f t="shared" si="13"/>
        <v>31</v>
      </c>
    </row>
    <row r="34" spans="1:51" x14ac:dyDescent="0.25">
      <c r="A34" t="s">
        <v>37</v>
      </c>
      <c r="B34">
        <v>10.929601858448899</v>
      </c>
      <c r="C34">
        <v>1.00237829609844E-2</v>
      </c>
      <c r="D34">
        <v>11.3870620061835</v>
      </c>
      <c r="E34">
        <v>-26.300527670781499</v>
      </c>
      <c r="F34" s="1">
        <v>0</v>
      </c>
      <c r="G34" s="1">
        <v>0</v>
      </c>
      <c r="H34">
        <v>3.6711936913415202</v>
      </c>
      <c r="I34">
        <v>-91.513860023804</v>
      </c>
      <c r="J34">
        <v>-91.726673314852604</v>
      </c>
      <c r="K34">
        <v>-112.025098193201</v>
      </c>
      <c r="L34">
        <v>-72.217653202506497</v>
      </c>
      <c r="M34">
        <v>32</v>
      </c>
      <c r="N34">
        <v>90.663295415636497</v>
      </c>
      <c r="O34">
        <v>73.820120265030795</v>
      </c>
      <c r="P34">
        <v>206793.394356601</v>
      </c>
      <c r="Q34">
        <v>253734.04010816201</v>
      </c>
      <c r="R34">
        <v>82.184395466932997</v>
      </c>
      <c r="S34">
        <v>655.21715961439099</v>
      </c>
      <c r="T34">
        <v>3.4556541542873898E-4</v>
      </c>
      <c r="U34">
        <v>0.49146495099360299</v>
      </c>
      <c r="V34" s="1">
        <v>0</v>
      </c>
      <c r="W34">
        <v>0.21753554400643499</v>
      </c>
      <c r="X34">
        <v>0.29099950499996002</v>
      </c>
      <c r="Y34" s="1">
        <v>0</v>
      </c>
      <c r="Z34">
        <v>1</v>
      </c>
      <c r="AA34">
        <v>3.0824629852469398E-4</v>
      </c>
      <c r="AB34">
        <v>6.6481927819172001E-3</v>
      </c>
      <c r="AC34">
        <v>5.7231770603679297E-3</v>
      </c>
      <c r="AD34">
        <v>2.6189644368334402E-3</v>
      </c>
      <c r="AE34">
        <v>0.429680999568816</v>
      </c>
      <c r="AF34">
        <v>1.6912071085711401E-2</v>
      </c>
      <c r="AG34">
        <v>2.0959599343452299E-5</v>
      </c>
      <c r="AH34">
        <v>5.94995359182741</v>
      </c>
      <c r="AI34">
        <v>0.183486999755925</v>
      </c>
      <c r="AJ34">
        <v>172.49168861558101</v>
      </c>
      <c r="AK34">
        <v>32</v>
      </c>
      <c r="AL34">
        <v>3954923667.0700002</v>
      </c>
      <c r="AM34">
        <v>19125</v>
      </c>
      <c r="AO34" s="32">
        <f t="shared" si="10"/>
        <v>1.0999344240320346E-2</v>
      </c>
      <c r="AP34" s="5">
        <f t="shared" si="0"/>
        <v>12.429273097905424</v>
      </c>
      <c r="AQ34" s="3">
        <f t="shared" si="11"/>
        <v>-1.4004490364462104E-3</v>
      </c>
      <c r="AR34" s="15">
        <f t="shared" si="12"/>
        <v>-0.12065639137893336</v>
      </c>
      <c r="AV34" s="15">
        <f t="shared" si="9"/>
        <v>0.29374999999999996</v>
      </c>
      <c r="AW34" s="15">
        <v>1</v>
      </c>
      <c r="AX34">
        <f t="shared" si="13"/>
        <v>32</v>
      </c>
    </row>
    <row r="35" spans="1:51" x14ac:dyDescent="0.25">
      <c r="A35" t="s">
        <v>37</v>
      </c>
      <c r="B35">
        <v>12.880253724802801</v>
      </c>
      <c r="C35">
        <v>1.00604874310781E-2</v>
      </c>
      <c r="D35">
        <v>11.426479047300599</v>
      </c>
      <c r="E35">
        <v>-29.571839155717399</v>
      </c>
      <c r="F35" s="1">
        <v>0</v>
      </c>
      <c r="G35" s="1">
        <v>0</v>
      </c>
      <c r="H35">
        <v>3.6975457818929698</v>
      </c>
      <c r="I35">
        <v>-87.416908207471295</v>
      </c>
      <c r="J35">
        <v>-87.550026413871095</v>
      </c>
      <c r="K35">
        <v>-102.381569851919</v>
      </c>
      <c r="L35">
        <v>-68.092646158281298</v>
      </c>
      <c r="M35">
        <v>33</v>
      </c>
      <c r="N35">
        <v>91.070971790281305</v>
      </c>
      <c r="O35">
        <v>74.150188907028607</v>
      </c>
      <c r="P35">
        <v>206508.25991925999</v>
      </c>
      <c r="Q35">
        <v>253039.21742758201</v>
      </c>
      <c r="R35">
        <v>82.271334827803798</v>
      </c>
      <c r="S35">
        <v>648.41361871782101</v>
      </c>
      <c r="T35">
        <v>2.6301010383826897E-4</v>
      </c>
      <c r="U35">
        <v>0.49526424189787599</v>
      </c>
      <c r="V35" s="1">
        <v>0</v>
      </c>
      <c r="W35">
        <v>0.21133338422407399</v>
      </c>
      <c r="X35">
        <v>0.29340237387804802</v>
      </c>
      <c r="Y35" s="1">
        <v>0</v>
      </c>
      <c r="Z35">
        <v>1</v>
      </c>
      <c r="AA35">
        <v>3.0792392385154001E-4</v>
      </c>
      <c r="AB35">
        <v>6.80081239801761E-3</v>
      </c>
      <c r="AC35">
        <v>5.8116368019337098E-3</v>
      </c>
      <c r="AD35">
        <v>2.4206867268065399E-3</v>
      </c>
      <c r="AE35">
        <v>0.42669758799597801</v>
      </c>
      <c r="AF35">
        <v>1.6998233881328002E-2</v>
      </c>
      <c r="AG35">
        <v>2.7375747137339699E-5</v>
      </c>
      <c r="AH35">
        <v>5.6858152041433696</v>
      </c>
      <c r="AI35">
        <v>0.16529667226766301</v>
      </c>
      <c r="AJ35">
        <v>178.64239528706199</v>
      </c>
      <c r="AK35">
        <v>33</v>
      </c>
      <c r="AL35">
        <v>2992511194.4899998</v>
      </c>
      <c r="AM35">
        <v>14491</v>
      </c>
      <c r="AO35" s="32">
        <f t="shared" ref="AO35:AO38" si="14">AA35+AC35*AW35+AF35*AV35</f>
        <v>1.0820634783590025E-2</v>
      </c>
      <c r="AP35" s="5">
        <f t="shared" si="0"/>
        <v>12.239199052664397</v>
      </c>
      <c r="AQ35" s="3">
        <f t="shared" ref="AQ35:AQ38" si="15">(1-(1-B35/100)^(1/12))- AO35</f>
        <v>6.0415260204998641E-4</v>
      </c>
      <c r="AR35" s="15">
        <f t="shared" ref="AR35:AR38" si="16">B35/AP35-1</f>
        <v>5.2377175122325648E-2</v>
      </c>
      <c r="AU35" t="s">
        <v>67</v>
      </c>
      <c r="AV35" s="15">
        <f t="shared" si="9"/>
        <v>0.27656249999999993</v>
      </c>
      <c r="AW35" s="15">
        <v>1</v>
      </c>
      <c r="AX35">
        <f t="shared" ref="AX35:AX98" si="17">M35</f>
        <v>33</v>
      </c>
    </row>
    <row r="36" spans="1:51" x14ac:dyDescent="0.25">
      <c r="A36" t="s">
        <v>37</v>
      </c>
      <c r="B36">
        <v>11.491227692852</v>
      </c>
      <c r="C36">
        <v>9.8545107745501206E-3</v>
      </c>
      <c r="D36">
        <v>11.205071938671299</v>
      </c>
      <c r="E36">
        <v>-29.872374404118801</v>
      </c>
      <c r="F36" s="1">
        <v>0</v>
      </c>
      <c r="G36" s="1">
        <v>0</v>
      </c>
      <c r="H36">
        <v>3.69257960379423</v>
      </c>
      <c r="I36">
        <v>-85.962827991040001</v>
      </c>
      <c r="J36">
        <v>-86.646625872023193</v>
      </c>
      <c r="K36">
        <v>-98.470444722558696</v>
      </c>
      <c r="L36">
        <v>-66.757061791576703</v>
      </c>
      <c r="M36">
        <v>34</v>
      </c>
      <c r="N36">
        <v>91.565112642386794</v>
      </c>
      <c r="O36">
        <v>74.5706337403264</v>
      </c>
      <c r="P36">
        <v>207766.95941934999</v>
      </c>
      <c r="Q36">
        <v>252192.54293501499</v>
      </c>
      <c r="R36">
        <v>82.462518785987996</v>
      </c>
      <c r="S36">
        <v>647.67002362522805</v>
      </c>
      <c r="T36">
        <v>5.4845636204026095E-4</v>
      </c>
      <c r="U36">
        <v>0.476859755305033</v>
      </c>
      <c r="V36" s="1">
        <v>0</v>
      </c>
      <c r="W36">
        <v>0.21101317052569499</v>
      </c>
      <c r="X36">
        <v>0.31212707416927099</v>
      </c>
      <c r="Y36" s="1">
        <v>0</v>
      </c>
      <c r="Z36">
        <v>1</v>
      </c>
      <c r="AA36">
        <v>3.0604763662234798E-4</v>
      </c>
      <c r="AB36">
        <v>6.8465702434664698E-3</v>
      </c>
      <c r="AC36">
        <v>5.8637052423807304E-3</v>
      </c>
      <c r="AD36">
        <v>2.1502044938112698E-3</v>
      </c>
      <c r="AE36">
        <v>0.41712363317923001</v>
      </c>
      <c r="AF36">
        <v>1.6717995118939101E-2</v>
      </c>
      <c r="AG36">
        <v>2.5955505903663299E-5</v>
      </c>
      <c r="AH36">
        <v>5.4460735893753602</v>
      </c>
      <c r="AI36">
        <v>0.163253843080786</v>
      </c>
      <c r="AJ36">
        <v>171.62874931189401</v>
      </c>
      <c r="AK36">
        <v>34</v>
      </c>
      <c r="AL36">
        <v>2916217042.4099998</v>
      </c>
      <c r="AM36">
        <v>14036</v>
      </c>
      <c r="AO36" s="32">
        <f t="shared" si="14"/>
        <v>1.0505982862977905E-2</v>
      </c>
      <c r="AP36" s="5">
        <f t="shared" si="0"/>
        <v>11.903618249379655</v>
      </c>
      <c r="AQ36" s="3">
        <f t="shared" si="15"/>
        <v>-3.8517009644758668E-4</v>
      </c>
      <c r="AR36" s="15">
        <f t="shared" si="16"/>
        <v>-3.4644134908236479E-2</v>
      </c>
      <c r="AV36" s="15">
        <f t="shared" si="9"/>
        <v>0.25937499999999991</v>
      </c>
      <c r="AW36" s="15">
        <v>1</v>
      </c>
      <c r="AX36">
        <f t="shared" si="17"/>
        <v>34</v>
      </c>
    </row>
    <row r="37" spans="1:51" x14ac:dyDescent="0.25">
      <c r="A37" t="s">
        <v>37</v>
      </c>
      <c r="B37">
        <v>11.079110878866899</v>
      </c>
      <c r="C37">
        <v>9.8101120781018993E-3</v>
      </c>
      <c r="D37">
        <v>11.157280762193301</v>
      </c>
      <c r="E37">
        <v>-29.916517054279801</v>
      </c>
      <c r="F37" s="1">
        <v>0</v>
      </c>
      <c r="G37" s="1">
        <v>0</v>
      </c>
      <c r="H37">
        <v>3.6707452026927201</v>
      </c>
      <c r="I37">
        <v>-85.721984672234797</v>
      </c>
      <c r="J37">
        <v>-86.369673671953805</v>
      </c>
      <c r="K37">
        <v>-99.480099391810995</v>
      </c>
      <c r="L37">
        <v>-66.866605627720404</v>
      </c>
      <c r="M37">
        <v>35</v>
      </c>
      <c r="N37">
        <v>91.846556077747096</v>
      </c>
      <c r="O37">
        <v>74.448141926588207</v>
      </c>
      <c r="P37">
        <v>211644.608145712</v>
      </c>
      <c r="Q37">
        <v>255824.651401924</v>
      </c>
      <c r="R37">
        <v>82.653190850217001</v>
      </c>
      <c r="S37">
        <v>651.55856088993698</v>
      </c>
      <c r="T37">
        <v>7.6437723224350796E-4</v>
      </c>
      <c r="U37">
        <v>0.45454291619253601</v>
      </c>
      <c r="V37" s="1">
        <v>0</v>
      </c>
      <c r="W37">
        <v>0.21565020882173699</v>
      </c>
      <c r="X37">
        <v>0.32980687498572597</v>
      </c>
      <c r="Y37" s="1">
        <v>0</v>
      </c>
      <c r="Z37">
        <v>1</v>
      </c>
      <c r="AA37">
        <v>3.0586100611555402E-4</v>
      </c>
      <c r="AB37">
        <v>6.9229036638979403E-3</v>
      </c>
      <c r="AC37">
        <v>5.95580783013253E-3</v>
      </c>
      <c r="AD37">
        <v>2.0072200939850902E-3</v>
      </c>
      <c r="AE37">
        <v>0.42751384250763602</v>
      </c>
      <c r="AF37">
        <v>1.7118534029961899E-2</v>
      </c>
      <c r="AG37">
        <v>2.3516192312119401E-5</v>
      </c>
      <c r="AH37">
        <v>5.3872960288962801</v>
      </c>
      <c r="AI37">
        <v>0.166568584873482</v>
      </c>
      <c r="AJ37">
        <v>162.863454174547</v>
      </c>
      <c r="AK37">
        <v>35</v>
      </c>
      <c r="AL37">
        <v>3282607872.3400002</v>
      </c>
      <c r="AM37">
        <v>15510</v>
      </c>
      <c r="AO37" s="32">
        <f t="shared" si="14"/>
        <v>1.0407563796629479E-2</v>
      </c>
      <c r="AP37" s="5">
        <f t="shared" si="0"/>
        <v>11.79841165039509</v>
      </c>
      <c r="AQ37" s="3">
        <f t="shared" si="15"/>
        <v>-6.7002550553744988E-4</v>
      </c>
      <c r="AR37" s="15">
        <f t="shared" si="16"/>
        <v>-6.0965898871998103E-2</v>
      </c>
      <c r="AS37" t="s">
        <v>67</v>
      </c>
      <c r="AT37" t="s">
        <v>67</v>
      </c>
      <c r="AV37" s="15">
        <f t="shared" si="9"/>
        <v>0.24218749999999992</v>
      </c>
      <c r="AW37" s="15">
        <v>1</v>
      </c>
      <c r="AX37">
        <f t="shared" si="17"/>
        <v>35</v>
      </c>
    </row>
    <row r="38" spans="1:51" x14ac:dyDescent="0.25">
      <c r="A38" t="s">
        <v>37</v>
      </c>
      <c r="B38">
        <v>12.798558615372301</v>
      </c>
      <c r="C38">
        <v>9.7938283623587499E-3</v>
      </c>
      <c r="D38">
        <v>11.1397469078019</v>
      </c>
      <c r="E38">
        <v>-29.544511160179599</v>
      </c>
      <c r="F38" s="1">
        <v>0</v>
      </c>
      <c r="G38" s="1">
        <v>0</v>
      </c>
      <c r="H38">
        <v>3.6541103906530998</v>
      </c>
      <c r="I38">
        <v>-85.555702715746506</v>
      </c>
      <c r="J38">
        <v>-86.167443829967098</v>
      </c>
      <c r="K38">
        <v>-100.185826131722</v>
      </c>
      <c r="L38">
        <v>-66.946395595290596</v>
      </c>
      <c r="M38">
        <v>36</v>
      </c>
      <c r="N38">
        <v>92.196174394010797</v>
      </c>
      <c r="O38">
        <v>74.389821806930598</v>
      </c>
      <c r="P38">
        <v>214442.39313984799</v>
      </c>
      <c r="Q38">
        <v>257788.44900050201</v>
      </c>
      <c r="R38">
        <v>82.866705622504796</v>
      </c>
      <c r="S38">
        <v>653.45510667884503</v>
      </c>
      <c r="T38">
        <v>8.6542294704067095E-4</v>
      </c>
      <c r="U38">
        <v>0.426957821203791</v>
      </c>
      <c r="V38" s="1">
        <v>0</v>
      </c>
      <c r="W38">
        <v>0.22218654319886499</v>
      </c>
      <c r="X38">
        <v>0.35085563559734301</v>
      </c>
      <c r="Y38" s="1">
        <v>0</v>
      </c>
      <c r="Z38">
        <v>1</v>
      </c>
      <c r="AA38">
        <v>3.0538607094515101E-4</v>
      </c>
      <c r="AB38">
        <v>7.0396778501500799E-3</v>
      </c>
      <c r="AC38">
        <v>6.0809717120451799E-3</v>
      </c>
      <c r="AD38">
        <v>1.8743029881264999E-3</v>
      </c>
      <c r="AE38">
        <v>0.43274823192032402</v>
      </c>
      <c r="AF38">
        <v>1.7335076509502698E-2</v>
      </c>
      <c r="AG38">
        <v>2.1274379005053199E-5</v>
      </c>
      <c r="AH38">
        <v>5.3288059736879001</v>
      </c>
      <c r="AI38">
        <v>0.169771830934277</v>
      </c>
      <c r="AJ38">
        <v>153.23480552410501</v>
      </c>
      <c r="AK38">
        <v>36</v>
      </c>
      <c r="AL38">
        <v>3583546831.7600002</v>
      </c>
      <c r="AM38">
        <v>16711</v>
      </c>
      <c r="AO38" s="32">
        <f t="shared" si="14"/>
        <v>1.0286749997628436E-2</v>
      </c>
      <c r="AP38" s="5">
        <f t="shared" si="0"/>
        <v>11.669108394744654</v>
      </c>
      <c r="AQ38" s="3">
        <f t="shared" si="15"/>
        <v>1.0608188913985572E-3</v>
      </c>
      <c r="AR38" s="15">
        <f t="shared" si="16"/>
        <v>9.6789761687046338E-2</v>
      </c>
      <c r="AS38">
        <f>SUMPRODUCT(AP23:AP38,AL23:AL38)/SUM(AL23:AL38)</f>
        <v>13.105436542482153</v>
      </c>
      <c r="AT38">
        <f>SUMPRODUCT(AL23:AL38,B23:B38)/SUM(AL23:AL38)</f>
        <v>13.386589036062245</v>
      </c>
      <c r="AV38" s="14">
        <f t="shared" si="9"/>
        <v>0.22499999999999992</v>
      </c>
      <c r="AW38" s="16">
        <v>1</v>
      </c>
      <c r="AX38" s="9">
        <f t="shared" si="17"/>
        <v>36</v>
      </c>
      <c r="AY38">
        <v>2</v>
      </c>
    </row>
    <row r="39" spans="1:51" x14ac:dyDescent="0.25">
      <c r="A39" t="s">
        <v>37</v>
      </c>
      <c r="B39">
        <v>12.1299612102508</v>
      </c>
      <c r="C39">
        <v>9.8997149659793698E-3</v>
      </c>
      <c r="D39">
        <v>11.2537059453957</v>
      </c>
      <c r="E39">
        <v>-29.183015058538398</v>
      </c>
      <c r="F39" s="1">
        <v>0</v>
      </c>
      <c r="G39" s="1">
        <v>0</v>
      </c>
      <c r="H39">
        <v>3.6495792403146501</v>
      </c>
      <c r="I39">
        <v>-85.324412663193101</v>
      </c>
      <c r="J39">
        <v>-85.734788739204703</v>
      </c>
      <c r="K39">
        <v>-100.722539432535</v>
      </c>
      <c r="L39">
        <v>-66.938856462551499</v>
      </c>
      <c r="M39">
        <v>37</v>
      </c>
      <c r="N39">
        <v>92.431401802026798</v>
      </c>
      <c r="O39">
        <v>74.242185136417106</v>
      </c>
      <c r="P39">
        <v>217061.55321420101</v>
      </c>
      <c r="Q39">
        <v>260137.482577594</v>
      </c>
      <c r="R39">
        <v>83.052734335857494</v>
      </c>
      <c r="S39">
        <v>654.66675475117597</v>
      </c>
      <c r="T39">
        <v>9.3269131474967601E-4</v>
      </c>
      <c r="U39">
        <v>0.409088445825465</v>
      </c>
      <c r="V39" s="1">
        <v>0</v>
      </c>
      <c r="W39">
        <v>0.22296273043305201</v>
      </c>
      <c r="X39">
        <v>0.36794882374148102</v>
      </c>
      <c r="Y39" s="1">
        <v>0</v>
      </c>
      <c r="Z39">
        <v>1</v>
      </c>
      <c r="AA39">
        <v>3.0652165362680299E-4</v>
      </c>
      <c r="AB39">
        <v>7.1978464528802497E-3</v>
      </c>
      <c r="AC39">
        <v>6.2590931718061599E-3</v>
      </c>
      <c r="AD39">
        <v>1.7950795486932399E-3</v>
      </c>
      <c r="AE39">
        <v>0.44677100409109499</v>
      </c>
      <c r="AF39">
        <v>1.7907959981294401E-2</v>
      </c>
      <c r="AG39">
        <v>2.2173410061350699E-5</v>
      </c>
      <c r="AH39">
        <v>5.27085316108061</v>
      </c>
      <c r="AI39">
        <v>0.17290757030833101</v>
      </c>
      <c r="AJ39">
        <v>153.241961851875</v>
      </c>
      <c r="AK39">
        <v>37</v>
      </c>
      <c r="AL39">
        <v>3674417972.8099999</v>
      </c>
      <c r="AM39">
        <v>16928</v>
      </c>
      <c r="AO39" s="32">
        <f t="shared" ref="AO39:AO102" si="18">AA39+AC39*AW39+AF39*AV39</f>
        <v>1.0594905821224201E-2</v>
      </c>
      <c r="AP39" s="5">
        <f t="shared" si="0"/>
        <v>11.998574902776827</v>
      </c>
      <c r="AQ39" s="3">
        <f t="shared" ref="AQ39:AQ102" si="19">(1-(1-B39/100)^(1/12))- AO39</f>
        <v>1.2318296819673058E-4</v>
      </c>
      <c r="AR39" s="15">
        <f t="shared" ref="AR39:AR102" si="20">B39/AP39-1</f>
        <v>1.0950159376307722E-2</v>
      </c>
      <c r="AT39" s="15">
        <f>AT38/AS38-1</f>
        <v>2.1453119296615419E-2</v>
      </c>
      <c r="AU39" s="15"/>
      <c r="AV39" s="10">
        <v>0.22499999999999992</v>
      </c>
      <c r="AW39" s="15">
        <v>1</v>
      </c>
      <c r="AX39">
        <f t="shared" si="17"/>
        <v>37</v>
      </c>
    </row>
    <row r="40" spans="1:51" x14ac:dyDescent="0.25">
      <c r="A40" t="s">
        <v>37</v>
      </c>
      <c r="B40">
        <v>12.713676260880799</v>
      </c>
      <c r="C40">
        <v>9.8875207921127195E-3</v>
      </c>
      <c r="D40">
        <v>11.2405889583803</v>
      </c>
      <c r="E40">
        <v>-29.381858602379701</v>
      </c>
      <c r="F40" s="1">
        <v>0</v>
      </c>
      <c r="G40" s="1">
        <v>0</v>
      </c>
      <c r="H40">
        <v>3.6466219750618198</v>
      </c>
      <c r="I40">
        <v>-85.379477548282793</v>
      </c>
      <c r="J40">
        <v>-85.431731898599807</v>
      </c>
      <c r="K40">
        <v>-101.36152936449</v>
      </c>
      <c r="L40">
        <v>-66.989640332126299</v>
      </c>
      <c r="M40">
        <v>38</v>
      </c>
      <c r="N40">
        <v>92.591454152093704</v>
      </c>
      <c r="O40">
        <v>74.054497535958603</v>
      </c>
      <c r="P40">
        <v>216995.904478802</v>
      </c>
      <c r="Q40">
        <v>259243.79142621599</v>
      </c>
      <c r="R40">
        <v>83.293114783562402</v>
      </c>
      <c r="S40">
        <v>655.46868700446601</v>
      </c>
      <c r="T40">
        <v>1.12913440252218E-3</v>
      </c>
      <c r="U40">
        <v>0.402827298494288</v>
      </c>
      <c r="V40" s="1">
        <v>0</v>
      </c>
      <c r="W40">
        <v>0.22170242205343199</v>
      </c>
      <c r="X40">
        <v>0.37547027945227901</v>
      </c>
      <c r="Y40" s="1">
        <v>0</v>
      </c>
      <c r="Z40">
        <v>1</v>
      </c>
      <c r="AA40">
        <v>3.0720347673892799E-4</v>
      </c>
      <c r="AB40">
        <v>7.2661420127070296E-3</v>
      </c>
      <c r="AC40">
        <v>6.3359229729715799E-3</v>
      </c>
      <c r="AD40">
        <v>1.7142577009757901E-3</v>
      </c>
      <c r="AE40">
        <v>0.46132254407570999</v>
      </c>
      <c r="AF40">
        <v>1.8498638362081699E-2</v>
      </c>
      <c r="AG40">
        <v>1.9638114834415899E-5</v>
      </c>
      <c r="AH40">
        <v>5.2100664532540399</v>
      </c>
      <c r="AI40">
        <v>0.17585039196605201</v>
      </c>
      <c r="AJ40">
        <v>154.164933282595</v>
      </c>
      <c r="AK40">
        <v>38</v>
      </c>
      <c r="AL40">
        <v>3536816247.0999999</v>
      </c>
      <c r="AM40">
        <v>16299</v>
      </c>
      <c r="AO40" s="32">
        <f t="shared" si="18"/>
        <v>1.0805320081178888E-2</v>
      </c>
      <c r="AP40" s="5">
        <f t="shared" si="0"/>
        <v>12.222892869373858</v>
      </c>
      <c r="AQ40" s="3">
        <f t="shared" si="19"/>
        <v>4.6208792974574038E-4</v>
      </c>
      <c r="AR40" s="15">
        <f t="shared" si="20"/>
        <v>4.0152801530042526E-2</v>
      </c>
      <c r="AV40" s="10">
        <v>0.22499999999999992</v>
      </c>
      <c r="AW40" s="15">
        <v>1</v>
      </c>
      <c r="AX40">
        <f t="shared" si="17"/>
        <v>38</v>
      </c>
    </row>
    <row r="41" spans="1:51" x14ac:dyDescent="0.25">
      <c r="A41" t="s">
        <v>37</v>
      </c>
      <c r="B41">
        <v>13.5046948060851</v>
      </c>
      <c r="C41">
        <v>9.6286951122100395E-3</v>
      </c>
      <c r="D41">
        <v>10.9617567154438</v>
      </c>
      <c r="E41">
        <v>-29.843781216643599</v>
      </c>
      <c r="F41" s="1">
        <v>0</v>
      </c>
      <c r="G41" s="1">
        <v>0</v>
      </c>
      <c r="H41">
        <v>3.63865648860545</v>
      </c>
      <c r="I41">
        <v>-85.6127620898869</v>
      </c>
      <c r="J41">
        <v>-85.411454580720402</v>
      </c>
      <c r="K41">
        <v>-103.040731309129</v>
      </c>
      <c r="L41">
        <v>-67.251853416646696</v>
      </c>
      <c r="M41">
        <v>39</v>
      </c>
      <c r="N41">
        <v>92.628069215057096</v>
      </c>
      <c r="O41">
        <v>73.794939433900296</v>
      </c>
      <c r="P41">
        <v>217344.342830009</v>
      </c>
      <c r="Q41">
        <v>259889.19621599099</v>
      </c>
      <c r="R41">
        <v>83.436845729864004</v>
      </c>
      <c r="S41">
        <v>657.00637098103198</v>
      </c>
      <c r="T41">
        <v>1.1815939433115999E-3</v>
      </c>
      <c r="U41">
        <v>0.39989588974075002</v>
      </c>
      <c r="V41" s="1">
        <v>0</v>
      </c>
      <c r="W41">
        <v>0.22121854309668701</v>
      </c>
      <c r="X41">
        <v>0.378885567162561</v>
      </c>
      <c r="Y41" s="1">
        <v>0</v>
      </c>
      <c r="Z41">
        <v>1</v>
      </c>
      <c r="AA41">
        <v>3.0924692860725001E-4</v>
      </c>
      <c r="AB41">
        <v>7.1128968417281998E-3</v>
      </c>
      <c r="AC41">
        <v>6.1957332717101797E-3</v>
      </c>
      <c r="AD41">
        <v>1.6022385284836401E-3</v>
      </c>
      <c r="AE41">
        <v>0.46729012252649199</v>
      </c>
      <c r="AF41">
        <v>1.8723271385838101E-2</v>
      </c>
      <c r="AG41">
        <v>1.6154947736975499E-5</v>
      </c>
      <c r="AH41">
        <v>5.1349932993611</v>
      </c>
      <c r="AI41">
        <v>0.17816894001158201</v>
      </c>
      <c r="AJ41">
        <v>151.499515077848</v>
      </c>
      <c r="AK41">
        <v>39</v>
      </c>
      <c r="AL41">
        <v>3432953895</v>
      </c>
      <c r="AM41">
        <v>15795</v>
      </c>
      <c r="AO41" s="32">
        <f t="shared" si="18"/>
        <v>1.0717716262131001E-2</v>
      </c>
      <c r="AP41" s="5">
        <f t="shared" si="0"/>
        <v>12.129564145816452</v>
      </c>
      <c r="AQ41" s="3">
        <f t="shared" si="19"/>
        <v>1.2994973412232807E-3</v>
      </c>
      <c r="AR41" s="15">
        <f t="shared" si="20"/>
        <v>0.11337016266515532</v>
      </c>
      <c r="AV41" s="10">
        <v>0.22499999999999992</v>
      </c>
      <c r="AW41" s="15">
        <v>1</v>
      </c>
      <c r="AX41">
        <f t="shared" si="17"/>
        <v>39</v>
      </c>
    </row>
    <row r="42" spans="1:51" x14ac:dyDescent="0.25">
      <c r="A42" t="s">
        <v>37</v>
      </c>
      <c r="B42">
        <v>11.4663517436018</v>
      </c>
      <c r="C42">
        <v>9.1419459900217992E-3</v>
      </c>
      <c r="D42">
        <v>10.435207153395</v>
      </c>
      <c r="E42">
        <v>-28.932178867981801</v>
      </c>
      <c r="F42" s="1">
        <v>0</v>
      </c>
      <c r="G42" s="1">
        <v>0</v>
      </c>
      <c r="H42">
        <v>3.6327375971029499</v>
      </c>
      <c r="I42">
        <v>-86.675897669304803</v>
      </c>
      <c r="J42">
        <v>-86.244649729649097</v>
      </c>
      <c r="K42">
        <v>-106.69236909698</v>
      </c>
      <c r="L42">
        <v>-68.2387696315581</v>
      </c>
      <c r="M42">
        <v>40</v>
      </c>
      <c r="N42">
        <v>92.467321671771998</v>
      </c>
      <c r="O42">
        <v>73.383996846854203</v>
      </c>
      <c r="P42">
        <v>216431.05888750101</v>
      </c>
      <c r="Q42">
        <v>258982.88727773601</v>
      </c>
      <c r="R42">
        <v>83.402730313985998</v>
      </c>
      <c r="S42">
        <v>659.60197493893395</v>
      </c>
      <c r="T42">
        <v>8.76572088921128E-4</v>
      </c>
      <c r="U42">
        <v>0.397897587461358</v>
      </c>
      <c r="V42" s="1">
        <v>0</v>
      </c>
      <c r="W42">
        <v>0.22077657940776799</v>
      </c>
      <c r="X42">
        <v>0.38132583313087298</v>
      </c>
      <c r="Y42" s="1">
        <v>0</v>
      </c>
      <c r="Z42">
        <v>1</v>
      </c>
      <c r="AA42">
        <v>3.11662418310184E-4</v>
      </c>
      <c r="AB42">
        <v>6.77907473617354E-3</v>
      </c>
      <c r="AC42">
        <v>5.8830400037831803E-3</v>
      </c>
      <c r="AD42">
        <v>1.4684439134939099E-3</v>
      </c>
      <c r="AE42">
        <v>0.47529297513604801</v>
      </c>
      <c r="AF42">
        <v>1.9007134580049299E-2</v>
      </c>
      <c r="AG42">
        <v>1.35260809292421E-5</v>
      </c>
      <c r="AH42">
        <v>5.0606635485559099</v>
      </c>
      <c r="AI42">
        <v>0.18039098504479401</v>
      </c>
      <c r="AJ42">
        <v>151.648738543544</v>
      </c>
      <c r="AK42">
        <v>40</v>
      </c>
      <c r="AL42">
        <v>3466792701.2600002</v>
      </c>
      <c r="AM42">
        <v>16018</v>
      </c>
      <c r="AO42" s="32">
        <f t="shared" si="18"/>
        <v>1.0471307702604456E-2</v>
      </c>
      <c r="AP42" s="5">
        <f t="shared" si="0"/>
        <v>11.866564826722881</v>
      </c>
      <c r="AQ42" s="3">
        <f t="shared" si="19"/>
        <v>-3.7367626632328274E-4</v>
      </c>
      <c r="AR42" s="15">
        <f t="shared" si="20"/>
        <v>-3.3726111049410146E-2</v>
      </c>
      <c r="AV42" s="10">
        <v>0.22499999999999992</v>
      </c>
      <c r="AW42" s="15">
        <v>1</v>
      </c>
      <c r="AX42">
        <f t="shared" si="17"/>
        <v>40</v>
      </c>
    </row>
    <row r="43" spans="1:51" x14ac:dyDescent="0.25">
      <c r="A43" t="s">
        <v>37</v>
      </c>
      <c r="B43">
        <v>11.7160372275064</v>
      </c>
      <c r="C43">
        <v>8.4332613236870104E-3</v>
      </c>
      <c r="D43">
        <v>9.6634702423482803</v>
      </c>
      <c r="E43">
        <v>-26.5255321380812</v>
      </c>
      <c r="F43" s="1">
        <v>0</v>
      </c>
      <c r="G43" s="1">
        <v>0</v>
      </c>
      <c r="H43">
        <v>3.6287100744369001</v>
      </c>
      <c r="I43">
        <v>-88.624057768610001</v>
      </c>
      <c r="J43">
        <v>-88.127918740457901</v>
      </c>
      <c r="K43">
        <v>-112.408006561649</v>
      </c>
      <c r="L43">
        <v>-70.042343410915393</v>
      </c>
      <c r="M43">
        <v>41</v>
      </c>
      <c r="N43">
        <v>92.313628302003096</v>
      </c>
      <c r="O43">
        <v>72.925660760842305</v>
      </c>
      <c r="P43">
        <v>214742.76654486</v>
      </c>
      <c r="Q43">
        <v>256666.10062933899</v>
      </c>
      <c r="R43">
        <v>83.426375946197894</v>
      </c>
      <c r="S43">
        <v>663.30875634516201</v>
      </c>
      <c r="T43">
        <v>7.4330857482468799E-4</v>
      </c>
      <c r="U43">
        <v>0.38637919324468001</v>
      </c>
      <c r="V43" s="1">
        <v>0</v>
      </c>
      <c r="W43">
        <v>0.22883963700285401</v>
      </c>
      <c r="X43">
        <v>0.38478116975246401</v>
      </c>
      <c r="Y43" s="1">
        <v>0</v>
      </c>
      <c r="Z43">
        <v>1</v>
      </c>
      <c r="AA43">
        <v>3.13790310133499E-4</v>
      </c>
      <c r="AB43">
        <v>6.3036252785945296E-3</v>
      </c>
      <c r="AC43">
        <v>5.5144590414646401E-3</v>
      </c>
      <c r="AD43">
        <v>1.28096107836661E-3</v>
      </c>
      <c r="AE43">
        <v>0.48061839115896599</v>
      </c>
      <c r="AF43">
        <v>1.9136011409882601E-2</v>
      </c>
      <c r="AG43">
        <v>8.7254775875071905E-6</v>
      </c>
      <c r="AH43">
        <v>5.0535622553057102</v>
      </c>
      <c r="AI43">
        <v>0.20635943240590299</v>
      </c>
      <c r="AJ43">
        <v>157.22982570657001</v>
      </c>
      <c r="AK43">
        <v>41</v>
      </c>
      <c r="AL43">
        <v>3549483188.2199998</v>
      </c>
      <c r="AM43">
        <v>16529</v>
      </c>
      <c r="AO43" s="32">
        <f t="shared" si="18"/>
        <v>1.0133851918821723E-2</v>
      </c>
      <c r="AP43" s="5">
        <f t="shared" si="0"/>
        <v>11.505217227353448</v>
      </c>
      <c r="AQ43" s="3">
        <f t="shared" si="19"/>
        <v>1.967270274152895E-4</v>
      </c>
      <c r="AR43" s="15">
        <f t="shared" si="20"/>
        <v>1.8323860904749356E-2</v>
      </c>
      <c r="AV43" s="10">
        <v>0.22499999999999992</v>
      </c>
      <c r="AW43" s="15">
        <v>1</v>
      </c>
      <c r="AX43">
        <f t="shared" si="17"/>
        <v>41</v>
      </c>
    </row>
    <row r="44" spans="1:51" x14ac:dyDescent="0.25">
      <c r="A44" t="s">
        <v>37</v>
      </c>
      <c r="B44">
        <v>9.6713145443319899</v>
      </c>
      <c r="C44">
        <v>7.9598099767676407E-3</v>
      </c>
      <c r="D44">
        <v>9.1445042658141507</v>
      </c>
      <c r="E44">
        <v>-25.0276563460624</v>
      </c>
      <c r="F44" s="1">
        <v>0</v>
      </c>
      <c r="G44" s="1">
        <v>0</v>
      </c>
      <c r="H44">
        <v>3.62468978721816</v>
      </c>
      <c r="I44">
        <v>-89.395827912357504</v>
      </c>
      <c r="J44">
        <v>-88.764958938321598</v>
      </c>
      <c r="K44">
        <v>-116.866664421157</v>
      </c>
      <c r="L44">
        <v>-70.958987851354095</v>
      </c>
      <c r="M44">
        <v>42</v>
      </c>
      <c r="N44">
        <v>92.376513100702397</v>
      </c>
      <c r="O44">
        <v>72.461624899051102</v>
      </c>
      <c r="P44">
        <v>216419.27520398499</v>
      </c>
      <c r="Q44">
        <v>257338.92601545999</v>
      </c>
      <c r="R44">
        <v>83.4503791090048</v>
      </c>
      <c r="S44">
        <v>667.21133850932699</v>
      </c>
      <c r="T44">
        <v>1.0717923105068E-3</v>
      </c>
      <c r="U44">
        <v>0.35749578561454798</v>
      </c>
      <c r="V44" s="1">
        <v>0</v>
      </c>
      <c r="W44">
        <v>0.23542828650084299</v>
      </c>
      <c r="X44">
        <v>0.407075927884607</v>
      </c>
      <c r="Y44" s="1">
        <v>0</v>
      </c>
      <c r="Z44">
        <v>1</v>
      </c>
      <c r="AA44">
        <v>3.1645234513457597E-4</v>
      </c>
      <c r="AB44">
        <v>5.9990030159254503E-3</v>
      </c>
      <c r="AC44">
        <v>5.2624576534246997E-3</v>
      </c>
      <c r="AD44">
        <v>1.1271877221280999E-3</v>
      </c>
      <c r="AE44">
        <v>0.49333479396737301</v>
      </c>
      <c r="AF44">
        <v>1.95844794016721E-2</v>
      </c>
      <c r="AG44">
        <v>5.9056421579514299E-6</v>
      </c>
      <c r="AH44">
        <v>5.0383642751172104</v>
      </c>
      <c r="AI44">
        <v>0.18951598140181</v>
      </c>
      <c r="AJ44">
        <v>168.10375221239099</v>
      </c>
      <c r="AK44">
        <v>42</v>
      </c>
      <c r="AL44">
        <v>3453402374.4299998</v>
      </c>
      <c r="AM44">
        <v>15957</v>
      </c>
      <c r="AO44" s="32">
        <f t="shared" si="18"/>
        <v>9.985417863935496E-3</v>
      </c>
      <c r="AP44" s="5">
        <f t="shared" si="0"/>
        <v>11.345844426004238</v>
      </c>
      <c r="AQ44" s="3">
        <f t="shared" si="19"/>
        <v>-1.5449810944129436E-3</v>
      </c>
      <c r="AR44" s="15">
        <f t="shared" si="20"/>
        <v>-0.14758970939477101</v>
      </c>
      <c r="AV44" s="10">
        <v>0.22499999999999992</v>
      </c>
      <c r="AW44" s="15">
        <v>1</v>
      </c>
      <c r="AX44">
        <f t="shared" si="17"/>
        <v>42</v>
      </c>
    </row>
    <row r="45" spans="1:51" x14ac:dyDescent="0.25">
      <c r="A45" t="s">
        <v>37</v>
      </c>
      <c r="B45">
        <v>11.0013365791135</v>
      </c>
      <c r="C45">
        <v>7.7856415296484903E-3</v>
      </c>
      <c r="D45">
        <v>8.9529057836074006</v>
      </c>
      <c r="E45">
        <v>-26.214750785103501</v>
      </c>
      <c r="F45" s="1">
        <v>0</v>
      </c>
      <c r="G45" s="1">
        <v>0</v>
      </c>
      <c r="H45">
        <v>3.6246740520441598</v>
      </c>
      <c r="I45">
        <v>-89.599522875882798</v>
      </c>
      <c r="J45">
        <v>-88.568258181652197</v>
      </c>
      <c r="K45">
        <v>-120.50852039739399</v>
      </c>
      <c r="L45">
        <v>-71.3555517918725</v>
      </c>
      <c r="M45">
        <v>43</v>
      </c>
      <c r="N45">
        <v>92.527403552323804</v>
      </c>
      <c r="O45">
        <v>71.901277927679402</v>
      </c>
      <c r="P45">
        <v>218723.91315441701</v>
      </c>
      <c r="Q45">
        <v>259795.32030731399</v>
      </c>
      <c r="R45">
        <v>83.686087421620599</v>
      </c>
      <c r="S45">
        <v>670.50998015045695</v>
      </c>
      <c r="T45">
        <v>1.4748712028257601E-3</v>
      </c>
      <c r="U45">
        <v>0.331371873034356</v>
      </c>
      <c r="V45" s="1">
        <v>0</v>
      </c>
      <c r="W45">
        <v>0.239543536108484</v>
      </c>
      <c r="X45">
        <v>0.429084590857158</v>
      </c>
      <c r="Y45" s="1">
        <v>0</v>
      </c>
      <c r="Z45">
        <v>1</v>
      </c>
      <c r="AA45">
        <v>3.1842451648400898E-4</v>
      </c>
      <c r="AB45">
        <v>5.9451543483849704E-3</v>
      </c>
      <c r="AC45">
        <v>5.2267410618192399E-3</v>
      </c>
      <c r="AD45">
        <v>1.0044858745645599E-3</v>
      </c>
      <c r="AE45">
        <v>0.52305758249426904</v>
      </c>
      <c r="AF45">
        <v>2.0748920562523299E-2</v>
      </c>
      <c r="AG45">
        <v>4.58520710503218E-6</v>
      </c>
      <c r="AH45">
        <v>5.1370357427823796</v>
      </c>
      <c r="AI45">
        <v>0.19837560873632201</v>
      </c>
      <c r="AJ45">
        <v>186.305823705938</v>
      </c>
      <c r="AK45">
        <v>43</v>
      </c>
      <c r="AL45">
        <v>3178495905.96</v>
      </c>
      <c r="AM45">
        <v>14532</v>
      </c>
      <c r="AO45" s="32">
        <f t="shared" si="18"/>
        <v>1.0213672704870988E-2</v>
      </c>
      <c r="AP45" s="5">
        <f t="shared" si="0"/>
        <v>11.590811722988093</v>
      </c>
      <c r="AQ45" s="3">
        <f t="shared" si="19"/>
        <v>-5.4828292036761261E-4</v>
      </c>
      <c r="AR45" s="15">
        <f t="shared" si="20"/>
        <v>-5.0857106297869104E-2</v>
      </c>
      <c r="AV45" s="10">
        <v>0.22499999999999992</v>
      </c>
      <c r="AW45" s="15">
        <v>1</v>
      </c>
      <c r="AX45">
        <f t="shared" si="17"/>
        <v>43</v>
      </c>
    </row>
    <row r="46" spans="1:51" x14ac:dyDescent="0.25">
      <c r="A46" t="s">
        <v>37</v>
      </c>
      <c r="B46">
        <v>8.7927704474121793</v>
      </c>
      <c r="C46">
        <v>7.5074316046207599E-3</v>
      </c>
      <c r="D46">
        <v>8.6460853289147703</v>
      </c>
      <c r="E46">
        <v>-27.1827770346266</v>
      </c>
      <c r="F46" s="1">
        <v>0</v>
      </c>
      <c r="G46" s="1">
        <v>0</v>
      </c>
      <c r="H46">
        <v>3.6099503305685898</v>
      </c>
      <c r="I46">
        <v>-90.284257341885194</v>
      </c>
      <c r="J46">
        <v>-89.022383509346</v>
      </c>
      <c r="K46">
        <v>-127.173014178996</v>
      </c>
      <c r="L46">
        <v>-72.087318092400096</v>
      </c>
      <c r="M46">
        <v>44</v>
      </c>
      <c r="N46">
        <v>92.597857422511794</v>
      </c>
      <c r="O46">
        <v>71.075405297732999</v>
      </c>
      <c r="P46">
        <v>219294.879275279</v>
      </c>
      <c r="Q46">
        <v>260583.96947179499</v>
      </c>
      <c r="R46">
        <v>84.129890472583398</v>
      </c>
      <c r="S46">
        <v>676.24845137269199</v>
      </c>
      <c r="T46">
        <v>1.2226855064549199E-3</v>
      </c>
      <c r="U46">
        <v>0.31552287736755003</v>
      </c>
      <c r="V46" s="1">
        <v>0</v>
      </c>
      <c r="W46">
        <v>0.24286742132584399</v>
      </c>
      <c r="X46">
        <v>0.44160970130660399</v>
      </c>
      <c r="Y46" s="1">
        <v>0</v>
      </c>
      <c r="Z46">
        <v>1</v>
      </c>
      <c r="AA46">
        <v>3.2040250242680899E-4</v>
      </c>
      <c r="AB46">
        <v>5.82719013451918E-3</v>
      </c>
      <c r="AC46">
        <v>5.1129836358074698E-3</v>
      </c>
      <c r="AD46">
        <v>8.6924126178522195E-4</v>
      </c>
      <c r="AE46">
        <v>0.54886848026817203</v>
      </c>
      <c r="AF46">
        <v>2.1728300812416699E-2</v>
      </c>
      <c r="AG46">
        <v>1.5689064468999901E-6</v>
      </c>
      <c r="AH46">
        <v>5.3074102138709698</v>
      </c>
      <c r="AI46">
        <v>0.21060609559399901</v>
      </c>
      <c r="AJ46">
        <v>198.441837440467</v>
      </c>
      <c r="AK46">
        <v>44</v>
      </c>
      <c r="AL46">
        <v>2687020155.7600002</v>
      </c>
      <c r="AM46">
        <v>12253</v>
      </c>
      <c r="AO46" s="32">
        <f t="shared" si="18"/>
        <v>1.0322253821028034E-2</v>
      </c>
      <c r="AP46" s="5">
        <f t="shared" si="0"/>
        <v>11.707125050969813</v>
      </c>
      <c r="AQ46" s="3">
        <f t="shared" si="19"/>
        <v>-2.6819222917357013E-3</v>
      </c>
      <c r="AR46" s="15">
        <f t="shared" si="20"/>
        <v>-0.24893853878465322</v>
      </c>
      <c r="AV46" s="10">
        <v>0.22499999999999992</v>
      </c>
      <c r="AW46" s="15">
        <v>1</v>
      </c>
      <c r="AX46">
        <f t="shared" si="17"/>
        <v>44</v>
      </c>
    </row>
    <row r="47" spans="1:51" x14ac:dyDescent="0.25">
      <c r="A47" t="s">
        <v>37</v>
      </c>
      <c r="B47">
        <v>12.7183648190375</v>
      </c>
      <c r="C47">
        <v>7.2825570370813201E-3</v>
      </c>
      <c r="D47">
        <v>8.3973927875419196</v>
      </c>
      <c r="E47">
        <v>-27.767639350584499</v>
      </c>
      <c r="F47" s="1">
        <v>0</v>
      </c>
      <c r="G47" s="1">
        <v>0</v>
      </c>
      <c r="H47">
        <v>3.5902269742908599</v>
      </c>
      <c r="I47">
        <v>-91.513293024300395</v>
      </c>
      <c r="J47">
        <v>-90.255660564921499</v>
      </c>
      <c r="K47">
        <v>-133.67125979463901</v>
      </c>
      <c r="L47">
        <v>-73.1580356211132</v>
      </c>
      <c r="M47">
        <v>45</v>
      </c>
      <c r="N47">
        <v>92.540986979219895</v>
      </c>
      <c r="O47">
        <v>70.113310893901399</v>
      </c>
      <c r="P47">
        <v>217399.80939713499</v>
      </c>
      <c r="Q47">
        <v>259934.84648460301</v>
      </c>
      <c r="R47">
        <v>85.648674881722798</v>
      </c>
      <c r="S47">
        <v>679.30611142154601</v>
      </c>
      <c r="T47">
        <v>9.9524721288282193E-4</v>
      </c>
      <c r="U47">
        <v>0.30730718705016202</v>
      </c>
      <c r="V47" s="1">
        <v>0</v>
      </c>
      <c r="W47">
        <v>0.24416314230869801</v>
      </c>
      <c r="X47">
        <v>0.44852967064113902</v>
      </c>
      <c r="Y47" s="1">
        <v>0</v>
      </c>
      <c r="Z47">
        <v>1</v>
      </c>
      <c r="AA47">
        <v>3.2521237216435903E-4</v>
      </c>
      <c r="AB47">
        <v>5.7849063328504003E-3</v>
      </c>
      <c r="AC47">
        <v>5.10938774561871E-3</v>
      </c>
      <c r="AD47">
        <v>7.0995133533703202E-4</v>
      </c>
      <c r="AE47">
        <v>0.57920910920671798</v>
      </c>
      <c r="AF47">
        <v>2.2850840842848701E-2</v>
      </c>
      <c r="AG47">
        <v>1.4511824097742201E-6</v>
      </c>
      <c r="AH47">
        <v>5.4797288528851702</v>
      </c>
      <c r="AI47">
        <v>0.223369381872665</v>
      </c>
      <c r="AJ47">
        <v>201.997542542015</v>
      </c>
      <c r="AK47">
        <v>45</v>
      </c>
      <c r="AL47">
        <v>1381140989.0999999</v>
      </c>
      <c r="AM47" s="55">
        <v>6353</v>
      </c>
      <c r="AO47" s="32">
        <f t="shared" si="18"/>
        <v>1.0576039307424026E-2</v>
      </c>
      <c r="AP47" s="5">
        <f t="shared" si="0"/>
        <v>11.978436083030896</v>
      </c>
      <c r="AQ47" s="3">
        <f t="shared" si="19"/>
        <v>6.9579460150347161E-4</v>
      </c>
      <c r="AR47" s="15">
        <f t="shared" si="20"/>
        <v>6.1771731374416605E-2</v>
      </c>
      <c r="AV47" s="14">
        <v>0.22499999999999992</v>
      </c>
      <c r="AW47" s="16">
        <v>1</v>
      </c>
      <c r="AX47" s="9">
        <f t="shared" si="17"/>
        <v>45</v>
      </c>
      <c r="AY47">
        <v>3</v>
      </c>
    </row>
    <row r="48" spans="1:51" x14ac:dyDescent="0.25">
      <c r="A48" t="s">
        <v>37</v>
      </c>
      <c r="B48">
        <v>6.7107814000526202</v>
      </c>
      <c r="C48">
        <v>7.0424929589348699E-3</v>
      </c>
      <c r="D48">
        <v>8.1312171411982597</v>
      </c>
      <c r="E48">
        <v>-38.513336529426397</v>
      </c>
      <c r="F48" s="1">
        <v>0</v>
      </c>
      <c r="G48" s="1">
        <v>0</v>
      </c>
      <c r="H48">
        <v>3.6226195815122999</v>
      </c>
      <c r="I48">
        <v>-96.445047920899</v>
      </c>
      <c r="J48">
        <v>-90.779467674646796</v>
      </c>
      <c r="K48">
        <v>-130.87979751058299</v>
      </c>
      <c r="L48">
        <v>-72.521129309058395</v>
      </c>
      <c r="M48">
        <v>46</v>
      </c>
      <c r="N48">
        <v>88.717676183416003</v>
      </c>
      <c r="O48">
        <v>67.740014288266295</v>
      </c>
      <c r="P48">
        <v>166600.34419093799</v>
      </c>
      <c r="Q48">
        <v>207332.14958705701</v>
      </c>
      <c r="R48">
        <v>110.244186329416</v>
      </c>
      <c r="S48">
        <v>660.21973147784195</v>
      </c>
      <c r="T48" s="1">
        <v>0</v>
      </c>
      <c r="U48">
        <v>0.50691916808688198</v>
      </c>
      <c r="V48" s="1">
        <v>0</v>
      </c>
      <c r="W48">
        <v>0.13652039962340001</v>
      </c>
      <c r="X48">
        <v>0.35656043228971601</v>
      </c>
      <c r="Y48" s="1">
        <v>0</v>
      </c>
      <c r="Z48">
        <v>1</v>
      </c>
      <c r="AA48">
        <v>4.1473580324961098E-4</v>
      </c>
      <c r="AB48">
        <v>5.6647431767016003E-3</v>
      </c>
      <c r="AC48">
        <v>5.0320861379853999E-3</v>
      </c>
      <c r="AD48">
        <v>6.0590383382297603E-4</v>
      </c>
      <c r="AE48">
        <v>0.55524041254150702</v>
      </c>
      <c r="AF48">
        <v>2.1875857742199498E-2</v>
      </c>
      <c r="AG48">
        <v>8.3140886624086497E-6</v>
      </c>
      <c r="AH48">
        <v>5.0553161495624801</v>
      </c>
      <c r="AI48">
        <v>0.21046139663320901</v>
      </c>
      <c r="AJ48">
        <v>214.75086941801101</v>
      </c>
      <c r="AK48">
        <v>46</v>
      </c>
      <c r="AL48">
        <v>102959012.70999999</v>
      </c>
      <c r="AM48" s="73">
        <v>618</v>
      </c>
      <c r="AO48" s="32">
        <f t="shared" si="18"/>
        <v>6.9781319831889758E-3</v>
      </c>
      <c r="AP48" s="5">
        <f t="shared" si="0"/>
        <v>8.0597352564761628</v>
      </c>
      <c r="AQ48" s="3">
        <f t="shared" si="19"/>
        <v>-1.2060513982090652E-3</v>
      </c>
      <c r="AR48" s="15">
        <f t="shared" si="20"/>
        <v>-0.167369499555166</v>
      </c>
      <c r="AV48" s="10">
        <v>7.0000000000000007E-2</v>
      </c>
      <c r="AW48" s="15">
        <v>1</v>
      </c>
      <c r="AX48">
        <f t="shared" si="17"/>
        <v>46</v>
      </c>
    </row>
    <row r="49" spans="1:51" x14ac:dyDescent="0.25">
      <c r="A49" t="s">
        <v>37</v>
      </c>
      <c r="B49">
        <v>9.3498995431353293</v>
      </c>
      <c r="C49">
        <v>8.2457111347382893E-3</v>
      </c>
      <c r="D49">
        <v>9.4582160430561899</v>
      </c>
      <c r="E49">
        <v>-55.090272212782999</v>
      </c>
      <c r="F49" s="1">
        <v>0</v>
      </c>
      <c r="G49" s="1">
        <v>0</v>
      </c>
      <c r="H49">
        <v>3.3793848270882698</v>
      </c>
      <c r="I49">
        <v>-92.161412480496296</v>
      </c>
      <c r="J49">
        <v>-79.830785714825694</v>
      </c>
      <c r="K49">
        <v>-105.98603444299</v>
      </c>
      <c r="L49">
        <v>-68.0171114655342</v>
      </c>
      <c r="M49">
        <v>47</v>
      </c>
      <c r="N49">
        <v>84.502118210169797</v>
      </c>
      <c r="O49">
        <v>64.9242283913797</v>
      </c>
      <c r="P49">
        <v>165186.20329787201</v>
      </c>
      <c r="Q49">
        <v>208417.141828622</v>
      </c>
      <c r="R49">
        <v>98.973366719872999</v>
      </c>
      <c r="S49">
        <v>639.58887447873701</v>
      </c>
      <c r="T49" s="1">
        <v>0</v>
      </c>
      <c r="U49">
        <v>0.54236686351563701</v>
      </c>
      <c r="V49" s="1">
        <v>0</v>
      </c>
      <c r="W49">
        <v>0.20004981470584901</v>
      </c>
      <c r="X49">
        <v>0.25758332177851301</v>
      </c>
      <c r="Y49" s="1">
        <v>0</v>
      </c>
      <c r="Z49">
        <v>1</v>
      </c>
      <c r="AA49">
        <v>7.3641134254356596E-4</v>
      </c>
      <c r="AB49">
        <v>6.5659838612947699E-3</v>
      </c>
      <c r="AC49">
        <v>5.4755011164851503E-3</v>
      </c>
      <c r="AD49">
        <v>5.9080715367745298E-4</v>
      </c>
      <c r="AE49">
        <v>0.50676907639338997</v>
      </c>
      <c r="AF49">
        <v>2.0203530325945299E-2</v>
      </c>
      <c r="AG49">
        <v>9.1253338015721697E-6</v>
      </c>
      <c r="AH49">
        <v>4.4345128501143698</v>
      </c>
      <c r="AI49">
        <v>0.18871800844589001</v>
      </c>
      <c r="AJ49">
        <v>284.69930933736498</v>
      </c>
      <c r="AK49">
        <v>47</v>
      </c>
      <c r="AL49">
        <v>15527503.109999999</v>
      </c>
      <c r="AM49" s="73">
        <v>94</v>
      </c>
      <c r="AO49" s="32">
        <f t="shared" si="18"/>
        <v>7.6261595818448869E-3</v>
      </c>
      <c r="AP49" s="5">
        <f t="shared" si="0"/>
        <v>8.7771387892095483</v>
      </c>
      <c r="AQ49" s="3">
        <f t="shared" si="19"/>
        <v>5.2073484066637692E-4</v>
      </c>
      <c r="AR49" s="15">
        <f t="shared" si="20"/>
        <v>6.5255975515611464E-2</v>
      </c>
      <c r="AV49" s="10">
        <v>7.0000000000000007E-2</v>
      </c>
      <c r="AW49" s="15">
        <v>1</v>
      </c>
      <c r="AX49">
        <f t="shared" si="17"/>
        <v>47</v>
      </c>
    </row>
    <row r="50" spans="1:51" x14ac:dyDescent="0.25">
      <c r="A50" t="s">
        <v>37</v>
      </c>
      <c r="B50">
        <v>4.0157503521090998</v>
      </c>
      <c r="C50">
        <v>8.2443936584651895E-3</v>
      </c>
      <c r="D50">
        <v>9.4567726913110608</v>
      </c>
      <c r="E50">
        <v>-60.041627317513999</v>
      </c>
      <c r="F50" s="1">
        <v>0</v>
      </c>
      <c r="G50" s="1">
        <v>0</v>
      </c>
      <c r="H50">
        <v>3.3272072221495699</v>
      </c>
      <c r="I50">
        <v>-89.481748192377907</v>
      </c>
      <c r="J50">
        <v>-80.162146209677104</v>
      </c>
      <c r="K50">
        <v>-102.72099555290301</v>
      </c>
      <c r="L50">
        <v>-65.976645662282493</v>
      </c>
      <c r="M50">
        <v>48</v>
      </c>
      <c r="N50">
        <v>85.651479151983196</v>
      </c>
      <c r="O50">
        <v>65.500533451037995</v>
      </c>
      <c r="P50">
        <v>169091.56265822699</v>
      </c>
      <c r="Q50">
        <v>220735.15082580599</v>
      </c>
      <c r="R50">
        <v>102.380199119816</v>
      </c>
      <c r="S50">
        <v>635.16654735211205</v>
      </c>
      <c r="T50" s="1">
        <v>0</v>
      </c>
      <c r="U50">
        <v>0.49048948609293802</v>
      </c>
      <c r="V50" s="1">
        <v>0</v>
      </c>
      <c r="W50">
        <v>0.217132523612244</v>
      </c>
      <c r="X50">
        <v>0.29237799029481698</v>
      </c>
      <c r="Y50" s="1">
        <v>0</v>
      </c>
      <c r="Z50">
        <v>1</v>
      </c>
      <c r="AA50">
        <v>7.0705373419736796E-4</v>
      </c>
      <c r="AB50">
        <v>6.67464925317892E-3</v>
      </c>
      <c r="AC50">
        <v>5.48774976658072E-3</v>
      </c>
      <c r="AD50">
        <v>3.79244371644755E-4</v>
      </c>
      <c r="AE50">
        <v>0.49325933777834202</v>
      </c>
      <c r="AF50">
        <v>1.97329340493267E-2</v>
      </c>
      <c r="AG50">
        <v>5.4828213088565203E-5</v>
      </c>
      <c r="AH50">
        <v>4.4779949678674402</v>
      </c>
      <c r="AI50">
        <v>0.19569638636079301</v>
      </c>
      <c r="AJ50">
        <v>269.16664781145101</v>
      </c>
      <c r="AK50">
        <v>48</v>
      </c>
      <c r="AL50">
        <v>13358233.449999999</v>
      </c>
      <c r="AM50" s="73">
        <v>79</v>
      </c>
      <c r="AO50" s="32">
        <f t="shared" si="18"/>
        <v>7.5761088842309574E-3</v>
      </c>
      <c r="AP50" s="5">
        <f t="shared" si="0"/>
        <v>8.7219132152961283</v>
      </c>
      <c r="AQ50" s="3">
        <f t="shared" si="19"/>
        <v>-4.1664289113931482E-3</v>
      </c>
      <c r="AR50" s="15">
        <f t="shared" si="20"/>
        <v>-0.53957918945278616</v>
      </c>
      <c r="AV50" s="10">
        <v>7.0000000000000007E-2</v>
      </c>
      <c r="AW50" s="15">
        <v>1</v>
      </c>
      <c r="AX50">
        <f t="shared" si="17"/>
        <v>48</v>
      </c>
    </row>
    <row r="51" spans="1:51" x14ac:dyDescent="0.25">
      <c r="A51" t="s">
        <v>37</v>
      </c>
      <c r="B51">
        <v>15.086866981369299</v>
      </c>
      <c r="C51">
        <v>8.0664658350632894E-3</v>
      </c>
      <c r="D51">
        <v>9.2616512488042808</v>
      </c>
      <c r="E51">
        <v>-54.004810245469997</v>
      </c>
      <c r="F51" s="1">
        <v>0</v>
      </c>
      <c r="G51" s="1">
        <v>0</v>
      </c>
      <c r="H51">
        <v>3.3352127738497201</v>
      </c>
      <c r="I51">
        <v>-88.877031834728896</v>
      </c>
      <c r="J51">
        <v>-83.907502163652296</v>
      </c>
      <c r="K51">
        <v>-98.941791030321198</v>
      </c>
      <c r="L51">
        <v>-66.364997690209094</v>
      </c>
      <c r="M51">
        <v>49</v>
      </c>
      <c r="N51">
        <v>87.320020092512905</v>
      </c>
      <c r="O51">
        <v>66.918153504150695</v>
      </c>
      <c r="P51">
        <v>177060.681492537</v>
      </c>
      <c r="Q51">
        <v>242704.74275678699</v>
      </c>
      <c r="R51">
        <v>95.446128885541299</v>
      </c>
      <c r="S51">
        <v>638.250409679516</v>
      </c>
      <c r="T51" s="1">
        <v>0</v>
      </c>
      <c r="U51">
        <v>0.43859831338065702</v>
      </c>
      <c r="V51">
        <v>5.9727579725795697E-2</v>
      </c>
      <c r="W51">
        <v>0.16989754484760999</v>
      </c>
      <c r="X51">
        <v>0.33177656204593498</v>
      </c>
      <c r="Y51" s="1">
        <v>0</v>
      </c>
      <c r="Z51">
        <v>1</v>
      </c>
      <c r="AA51">
        <v>7.7732614171370105E-4</v>
      </c>
      <c r="AB51">
        <v>6.5603628303864099E-3</v>
      </c>
      <c r="AC51">
        <v>5.4543976026348298E-3</v>
      </c>
      <c r="AD51">
        <v>3.14969811745204E-4</v>
      </c>
      <c r="AE51">
        <v>0.48697333087599998</v>
      </c>
      <c r="AF51">
        <v>1.9411862637559899E-2</v>
      </c>
      <c r="AG51">
        <v>7.2654410428678297E-6</v>
      </c>
      <c r="AH51">
        <v>4.2353422745777696</v>
      </c>
      <c r="AI51">
        <v>0.19017470951976201</v>
      </c>
      <c r="AJ51">
        <v>319.62831607236501</v>
      </c>
      <c r="AK51">
        <v>49</v>
      </c>
      <c r="AL51">
        <v>11863065.66</v>
      </c>
      <c r="AM51" s="73">
        <v>67</v>
      </c>
      <c r="AO51" s="32">
        <f t="shared" si="18"/>
        <v>7.5905541289777237E-3</v>
      </c>
      <c r="AP51" s="5">
        <f t="shared" si="0"/>
        <v>8.7378551380750018</v>
      </c>
      <c r="AQ51" s="3">
        <f t="shared" si="19"/>
        <v>5.9454503522592059E-3</v>
      </c>
      <c r="AR51" s="15">
        <f t="shared" si="20"/>
        <v>0.72660987656211251</v>
      </c>
      <c r="AV51" s="10">
        <v>7.0000000000000007E-2</v>
      </c>
      <c r="AW51" s="15">
        <v>1</v>
      </c>
      <c r="AX51">
        <f t="shared" si="17"/>
        <v>49</v>
      </c>
    </row>
    <row r="52" spans="1:51" x14ac:dyDescent="0.25">
      <c r="A52" t="s">
        <v>37</v>
      </c>
      <c r="B52">
        <v>0.96786621899593805</v>
      </c>
      <c r="C52">
        <v>8.43788190431825E-3</v>
      </c>
      <c r="D52">
        <v>9.6685216000315197</v>
      </c>
      <c r="E52">
        <v>-48.140629712323097</v>
      </c>
      <c r="F52" s="1">
        <v>0</v>
      </c>
      <c r="G52" s="1">
        <v>0</v>
      </c>
      <c r="H52">
        <v>3.2625684671061999</v>
      </c>
      <c r="I52">
        <v>-94.237327708069103</v>
      </c>
      <c r="J52">
        <v>-85.938023304561696</v>
      </c>
      <c r="K52">
        <v>-104.950564518177</v>
      </c>
      <c r="L52">
        <v>-69.632172577018494</v>
      </c>
      <c r="M52">
        <v>50</v>
      </c>
      <c r="N52">
        <v>85.266450822067895</v>
      </c>
      <c r="O52">
        <v>63.296465406935397</v>
      </c>
      <c r="P52">
        <v>161052.365068493</v>
      </c>
      <c r="Q52">
        <v>238032.17130819999</v>
      </c>
      <c r="R52">
        <v>79.987047937650004</v>
      </c>
      <c r="S52">
        <v>659.29199389003202</v>
      </c>
      <c r="T52" s="1">
        <v>0</v>
      </c>
      <c r="U52">
        <v>0.312303382410893</v>
      </c>
      <c r="V52">
        <v>0.24740780367219301</v>
      </c>
      <c r="W52">
        <v>0.118749091617878</v>
      </c>
      <c r="X52">
        <v>0.32153972229903399</v>
      </c>
      <c r="Y52" s="1">
        <v>0</v>
      </c>
      <c r="Z52">
        <v>1</v>
      </c>
      <c r="AA52">
        <v>1.1618328546895401E-3</v>
      </c>
      <c r="AB52">
        <v>6.6102777769441803E-3</v>
      </c>
      <c r="AC52">
        <v>5.5375412408728598E-3</v>
      </c>
      <c r="AD52">
        <v>2.9813162068565298E-4</v>
      </c>
      <c r="AE52">
        <v>0.52635406117859995</v>
      </c>
      <c r="AF52">
        <v>2.06452390287283E-2</v>
      </c>
      <c r="AG52">
        <v>1.38561102717833E-5</v>
      </c>
      <c r="AH52">
        <v>4.3020120799813704</v>
      </c>
      <c r="AI52">
        <v>0.196345357483411</v>
      </c>
      <c r="AJ52">
        <v>200.35150590978699</v>
      </c>
      <c r="AK52">
        <v>50</v>
      </c>
      <c r="AL52">
        <v>11756822.65</v>
      </c>
      <c r="AM52" s="73">
        <v>73</v>
      </c>
      <c r="AO52" s="32">
        <f t="shared" si="18"/>
        <v>8.1445408275733818E-3</v>
      </c>
      <c r="AP52" s="5">
        <f t="shared" si="0"/>
        <v>9.3473182366792802</v>
      </c>
      <c r="AQ52" s="3">
        <f t="shared" si="19"/>
        <v>-7.3343854413990325E-3</v>
      </c>
      <c r="AR52" s="15">
        <f t="shared" si="20"/>
        <v>-0.89645519768461623</v>
      </c>
      <c r="AV52" s="10">
        <v>7.0000000000000007E-2</v>
      </c>
      <c r="AW52" s="15">
        <v>1</v>
      </c>
      <c r="AX52">
        <f t="shared" si="17"/>
        <v>50</v>
      </c>
    </row>
    <row r="53" spans="1:51" x14ac:dyDescent="0.25">
      <c r="A53" t="s">
        <v>37</v>
      </c>
      <c r="B53">
        <v>8.1050360353831508</v>
      </c>
      <c r="C53">
        <v>8.72589474715307E-3</v>
      </c>
      <c r="D53">
        <v>9.9828753183563492</v>
      </c>
      <c r="E53">
        <v>-37.191974188922103</v>
      </c>
      <c r="F53" s="1">
        <v>0</v>
      </c>
      <c r="G53" s="1">
        <v>0</v>
      </c>
      <c r="H53">
        <v>3.2556500734602301</v>
      </c>
      <c r="I53">
        <v>-101.180418979083</v>
      </c>
      <c r="J53">
        <v>-95.583391081077494</v>
      </c>
      <c r="K53">
        <v>-118.191800926957</v>
      </c>
      <c r="L53">
        <v>-73.196378988262097</v>
      </c>
      <c r="M53">
        <v>51</v>
      </c>
      <c r="N53">
        <v>77.529415738173498</v>
      </c>
      <c r="O53">
        <v>53.298845182548497</v>
      </c>
      <c r="P53">
        <v>140650.13813186801</v>
      </c>
      <c r="Q53">
        <v>240170.25259380601</v>
      </c>
      <c r="R53">
        <v>47.215574545983699</v>
      </c>
      <c r="S53">
        <v>692.01987402992995</v>
      </c>
      <c r="T53" s="1">
        <v>0</v>
      </c>
      <c r="U53">
        <v>0.15909753305055399</v>
      </c>
      <c r="V53">
        <v>0.54213236155496303</v>
      </c>
      <c r="W53">
        <v>0.135149761598816</v>
      </c>
      <c r="X53">
        <v>0.16362034379566401</v>
      </c>
      <c r="Y53" s="1">
        <v>0</v>
      </c>
      <c r="Z53">
        <v>1</v>
      </c>
      <c r="AA53">
        <v>2.1096640228799E-3</v>
      </c>
      <c r="AB53">
        <v>6.2353710574264403E-3</v>
      </c>
      <c r="AC53">
        <v>5.5845573364743202E-3</v>
      </c>
      <c r="AD53">
        <v>2.1926255478935599E-4</v>
      </c>
      <c r="AE53">
        <v>0.57566704282588999</v>
      </c>
      <c r="AF53">
        <v>2.2189955246454299E-2</v>
      </c>
      <c r="AG53">
        <v>4.7449810861180396E-6</v>
      </c>
      <c r="AH53">
        <v>4.7801989675857701</v>
      </c>
      <c r="AI53">
        <v>0.22650200250049901</v>
      </c>
      <c r="AJ53">
        <v>92.657469384928604</v>
      </c>
      <c r="AK53">
        <v>51</v>
      </c>
      <c r="AL53">
        <v>12799162.57</v>
      </c>
      <c r="AM53" s="73">
        <v>91</v>
      </c>
      <c r="AO53" s="32">
        <f t="shared" si="18"/>
        <v>9.2475182266060219E-3</v>
      </c>
      <c r="AP53" s="5">
        <f t="shared" si="0"/>
        <v>10.549653614390175</v>
      </c>
      <c r="AQ53" s="3">
        <f t="shared" si="19"/>
        <v>-2.2286035802590587E-3</v>
      </c>
      <c r="AR53" s="15">
        <f t="shared" si="20"/>
        <v>-0.23172491423533204</v>
      </c>
      <c r="AV53" s="10">
        <v>7.0000000000000007E-2</v>
      </c>
      <c r="AW53" s="15">
        <v>1</v>
      </c>
      <c r="AX53">
        <f t="shared" si="17"/>
        <v>51</v>
      </c>
    </row>
    <row r="54" spans="1:51" x14ac:dyDescent="0.25">
      <c r="A54" t="s">
        <v>37</v>
      </c>
      <c r="B54">
        <v>13.7329419903421</v>
      </c>
      <c r="C54">
        <v>9.2437492254450592E-3</v>
      </c>
      <c r="D54">
        <v>10.545570105909899</v>
      </c>
      <c r="E54">
        <v>-33.966671672022699</v>
      </c>
      <c r="F54" s="1">
        <v>0</v>
      </c>
      <c r="G54" s="1">
        <v>0</v>
      </c>
      <c r="H54">
        <v>3.2471638507709302</v>
      </c>
      <c r="I54">
        <v>-100.44713860024601</v>
      </c>
      <c r="J54">
        <v>-98.108912716339006</v>
      </c>
      <c r="K54">
        <v>-119.568322004454</v>
      </c>
      <c r="L54">
        <v>-72.234909545502504</v>
      </c>
      <c r="M54">
        <v>52</v>
      </c>
      <c r="N54">
        <v>76.494310931341701</v>
      </c>
      <c r="O54">
        <v>50.808899158147803</v>
      </c>
      <c r="P54">
        <v>139464.061030927</v>
      </c>
      <c r="Q54">
        <v>241083.68897315199</v>
      </c>
      <c r="R54">
        <v>35.891385754132898</v>
      </c>
      <c r="S54">
        <v>697.86130182515296</v>
      </c>
      <c r="T54">
        <v>3.0272377188683398E-2</v>
      </c>
      <c r="U54">
        <v>0.109161615203305</v>
      </c>
      <c r="V54">
        <v>0.66853415833859497</v>
      </c>
      <c r="W54">
        <v>9.9824461889672506E-2</v>
      </c>
      <c r="X54">
        <v>0.12247976456842601</v>
      </c>
      <c r="Y54" s="1">
        <v>0</v>
      </c>
      <c r="Z54">
        <v>1</v>
      </c>
      <c r="AA54">
        <v>2.47065394609014E-3</v>
      </c>
      <c r="AB54">
        <v>6.4347634607644097E-3</v>
      </c>
      <c r="AC54">
        <v>5.8255292107095196E-3</v>
      </c>
      <c r="AD54">
        <v>1.9631650036774901E-4</v>
      </c>
      <c r="AE54">
        <v>0.598114499293252</v>
      </c>
      <c r="AF54">
        <v>2.3412714957781699E-2</v>
      </c>
      <c r="AG54">
        <v>8.4196118467994507E-6</v>
      </c>
      <c r="AH54">
        <v>5.0752037088829303</v>
      </c>
      <c r="AI54">
        <v>0.25767388392477902</v>
      </c>
      <c r="AJ54">
        <v>50.234216055463598</v>
      </c>
      <c r="AK54">
        <v>52</v>
      </c>
      <c r="AL54">
        <v>13528013.92</v>
      </c>
      <c r="AM54" s="73">
        <v>97</v>
      </c>
      <c r="AO54" s="32">
        <f t="shared" si="18"/>
        <v>9.935073203844378E-3</v>
      </c>
      <c r="AP54" s="5">
        <f t="shared" si="0"/>
        <v>11.29172992777322</v>
      </c>
      <c r="AQ54" s="3">
        <f t="shared" si="19"/>
        <v>2.2996642384070752E-3</v>
      </c>
      <c r="AR54" s="15">
        <f t="shared" si="20"/>
        <v>0.21619469099809563</v>
      </c>
      <c r="AV54" s="10">
        <v>7.0000000000000007E-2</v>
      </c>
      <c r="AW54" s="15">
        <v>1</v>
      </c>
      <c r="AX54">
        <f t="shared" si="17"/>
        <v>52</v>
      </c>
    </row>
    <row r="55" spans="1:51" x14ac:dyDescent="0.25">
      <c r="A55" t="s">
        <v>37</v>
      </c>
      <c r="B55">
        <v>36.323572035251701</v>
      </c>
      <c r="C55">
        <v>9.8335443603193504E-3</v>
      </c>
      <c r="D55">
        <v>11.182506429671299</v>
      </c>
      <c r="E55">
        <v>-34.930589683130599</v>
      </c>
      <c r="F55" s="1">
        <v>0</v>
      </c>
      <c r="G55" s="1">
        <v>0</v>
      </c>
      <c r="H55">
        <v>3.23937351130053</v>
      </c>
      <c r="I55">
        <v>-100.64255193471099</v>
      </c>
      <c r="J55">
        <v>-97.762364412497703</v>
      </c>
      <c r="K55">
        <v>-119.863401807912</v>
      </c>
      <c r="L55">
        <v>-72.709454677188603</v>
      </c>
      <c r="M55">
        <v>53</v>
      </c>
      <c r="N55">
        <v>75.844665063202399</v>
      </c>
      <c r="O55">
        <v>49.513485128472396</v>
      </c>
      <c r="P55">
        <v>139643.06950000001</v>
      </c>
      <c r="Q55">
        <v>254977.28585593699</v>
      </c>
      <c r="R55">
        <v>30.248736435681099</v>
      </c>
      <c r="S55">
        <v>700.30551532849199</v>
      </c>
      <c r="T55">
        <v>3.6499367768480603E-2</v>
      </c>
      <c r="U55">
        <v>8.2805741211524994E-2</v>
      </c>
      <c r="V55">
        <v>0.66260309019489105</v>
      </c>
      <c r="W55">
        <v>0.12364891477840199</v>
      </c>
      <c r="X55">
        <v>0.13094225381518099</v>
      </c>
      <c r="Y55" s="1">
        <v>0</v>
      </c>
      <c r="Z55">
        <v>1</v>
      </c>
      <c r="AA55">
        <v>2.65707114827325E-3</v>
      </c>
      <c r="AB55">
        <v>6.7915509440646801E-3</v>
      </c>
      <c r="AC55">
        <v>6.2395050088655899E-3</v>
      </c>
      <c r="AD55">
        <v>2.42253577329297E-4</v>
      </c>
      <c r="AE55">
        <v>0.63059322864796297</v>
      </c>
      <c r="AF55">
        <v>2.4671443151538301E-2</v>
      </c>
      <c r="AG55">
        <v>5.2862211200758803E-5</v>
      </c>
      <c r="AH55">
        <v>4.9752973532345397</v>
      </c>
      <c r="AI55">
        <v>0.24773697097931999</v>
      </c>
      <c r="AJ55">
        <v>35.855281590720097</v>
      </c>
      <c r="AK55">
        <v>53</v>
      </c>
      <c r="AL55">
        <v>11171445.560000001</v>
      </c>
      <c r="AM55" s="73">
        <v>80</v>
      </c>
      <c r="AO55" s="32">
        <f t="shared" si="18"/>
        <v>1.0623577177746521E-2</v>
      </c>
      <c r="AP55" s="5">
        <f t="shared" si="0"/>
        <v>12.02917169047646</v>
      </c>
      <c r="AQ55" s="3">
        <f t="shared" si="19"/>
        <v>2.6290819017872238E-2</v>
      </c>
      <c r="AR55" s="15">
        <f t="shared" si="20"/>
        <v>2.0196237089216384</v>
      </c>
      <c r="AV55" s="10">
        <v>7.0000000000000007E-2</v>
      </c>
      <c r="AW55" s="15">
        <v>1</v>
      </c>
      <c r="AX55">
        <f t="shared" si="17"/>
        <v>53</v>
      </c>
    </row>
    <row r="56" spans="1:51" x14ac:dyDescent="0.25">
      <c r="A56" t="s">
        <v>37</v>
      </c>
      <c r="B56">
        <v>34.986804330541403</v>
      </c>
      <c r="C56">
        <v>9.7840956017236202E-3</v>
      </c>
      <c r="D56">
        <v>11.1292654260248</v>
      </c>
      <c r="E56">
        <v>-40.261330413465402</v>
      </c>
      <c r="F56" s="1">
        <v>0</v>
      </c>
      <c r="G56" s="1">
        <v>0</v>
      </c>
      <c r="H56">
        <v>3.2314044115498599</v>
      </c>
      <c r="I56">
        <v>-97.026278513768901</v>
      </c>
      <c r="J56">
        <v>-93.760829774588402</v>
      </c>
      <c r="K56">
        <v>-115.940045403284</v>
      </c>
      <c r="L56">
        <v>-69.408157362582998</v>
      </c>
      <c r="M56">
        <v>54</v>
      </c>
      <c r="N56">
        <v>74.909081208290402</v>
      </c>
      <c r="O56">
        <v>48.760688832237797</v>
      </c>
      <c r="P56">
        <v>140320.38947368399</v>
      </c>
      <c r="Q56">
        <v>268111.64817356202</v>
      </c>
      <c r="R56">
        <v>33.382793649225398</v>
      </c>
      <c r="S56">
        <v>698.82062289199496</v>
      </c>
      <c r="T56">
        <v>3.0162775233850098E-2</v>
      </c>
      <c r="U56">
        <v>0.120600348660737</v>
      </c>
      <c r="V56">
        <v>0.64726222872513395</v>
      </c>
      <c r="W56">
        <v>0.12929092459609501</v>
      </c>
      <c r="X56">
        <v>0.102846498018031</v>
      </c>
      <c r="Y56" s="1">
        <v>0</v>
      </c>
      <c r="Z56">
        <v>1</v>
      </c>
      <c r="AA56">
        <v>2.7229787219231901E-3</v>
      </c>
      <c r="AB56">
        <v>6.6632340184499201E-3</v>
      </c>
      <c r="AC56">
        <v>6.2408199302457701E-3</v>
      </c>
      <c r="AD56">
        <v>2.44945739351296E-4</v>
      </c>
      <c r="AE56">
        <v>0.60034909914089596</v>
      </c>
      <c r="AF56">
        <v>2.3620208109050599E-2</v>
      </c>
      <c r="AG56">
        <v>8.9816409674341497E-5</v>
      </c>
      <c r="AH56">
        <v>4.6735351007795396</v>
      </c>
      <c r="AI56">
        <v>0.235115651677264</v>
      </c>
      <c r="AJ56">
        <v>38.470964024350799</v>
      </c>
      <c r="AK56">
        <v>54</v>
      </c>
      <c r="AL56">
        <v>10664349.6</v>
      </c>
      <c r="AM56" s="73">
        <v>76</v>
      </c>
      <c r="AO56" s="32">
        <f t="shared" si="18"/>
        <v>1.0617213219802501E-2</v>
      </c>
      <c r="AP56" s="5">
        <f t="shared" si="0"/>
        <v>12.022381201699062</v>
      </c>
      <c r="AQ56" s="3">
        <f t="shared" si="19"/>
        <v>2.4628331524180279E-2</v>
      </c>
      <c r="AR56" s="15">
        <f t="shared" si="20"/>
        <v>1.9101393262756381</v>
      </c>
      <c r="AV56" s="10">
        <v>7.0000000000000007E-2</v>
      </c>
      <c r="AW56" s="15">
        <v>1</v>
      </c>
      <c r="AX56">
        <f t="shared" si="17"/>
        <v>54</v>
      </c>
    </row>
    <row r="57" spans="1:51" x14ac:dyDescent="0.25">
      <c r="A57" t="s">
        <v>37</v>
      </c>
      <c r="B57">
        <v>17.041489907270801</v>
      </c>
      <c r="C57">
        <v>9.7048789977577793E-3</v>
      </c>
      <c r="D57">
        <v>11.0439126922995</v>
      </c>
      <c r="E57">
        <v>-49.7275506529257</v>
      </c>
      <c r="F57" s="1">
        <v>0</v>
      </c>
      <c r="G57" s="1">
        <v>0</v>
      </c>
      <c r="H57">
        <v>3.2306461032608702</v>
      </c>
      <c r="I57">
        <v>-91.032559189498201</v>
      </c>
      <c r="J57">
        <v>-81.533923814741001</v>
      </c>
      <c r="K57">
        <v>-110.32695648561101</v>
      </c>
      <c r="L57">
        <v>-65.5228181550562</v>
      </c>
      <c r="M57">
        <v>55</v>
      </c>
      <c r="N57">
        <v>75.673222050740804</v>
      </c>
      <c r="O57">
        <v>50.0247220962002</v>
      </c>
      <c r="P57">
        <v>153873.51657534199</v>
      </c>
      <c r="Q57">
        <v>274430.42878454301</v>
      </c>
      <c r="R57">
        <v>44.593749954146404</v>
      </c>
      <c r="S57">
        <v>683.11327149871795</v>
      </c>
      <c r="T57">
        <v>2.8577288951815102E-2</v>
      </c>
      <c r="U57">
        <v>0.20753813465427101</v>
      </c>
      <c r="V57">
        <v>0.54933868024754795</v>
      </c>
      <c r="W57">
        <v>6.6752467967885004E-2</v>
      </c>
      <c r="X57">
        <v>0.17637071713029401</v>
      </c>
      <c r="Y57" s="1">
        <v>0</v>
      </c>
      <c r="Z57">
        <v>1</v>
      </c>
      <c r="AA57">
        <v>2.3542296801119899E-3</v>
      </c>
      <c r="AB57">
        <v>6.65382755104044E-3</v>
      </c>
      <c r="AC57">
        <v>6.11154853768616E-3</v>
      </c>
      <c r="AD57">
        <v>3.8107542806119498E-4</v>
      </c>
      <c r="AE57">
        <v>0.60949083209810895</v>
      </c>
      <c r="AF57">
        <v>2.45810187808372E-2</v>
      </c>
      <c r="AG57">
        <v>1.8420255772004699E-4</v>
      </c>
      <c r="AH57">
        <v>4.6645136400890701</v>
      </c>
      <c r="AI57">
        <v>0.23900081715792501</v>
      </c>
      <c r="AJ57">
        <v>84.368952179582806</v>
      </c>
      <c r="AK57">
        <v>55</v>
      </c>
      <c r="AL57">
        <v>11232766.710000001</v>
      </c>
      <c r="AM57" s="73">
        <v>73</v>
      </c>
      <c r="AO57" s="32">
        <f t="shared" si="18"/>
        <v>1.0186449532456754E-2</v>
      </c>
      <c r="AP57" s="5">
        <f t="shared" si="0"/>
        <v>11.561627937091679</v>
      </c>
      <c r="AQ57" s="3">
        <f t="shared" si="19"/>
        <v>5.2621098796333584E-3</v>
      </c>
      <c r="AR57" s="15">
        <f t="shared" si="20"/>
        <v>0.47396975581602896</v>
      </c>
      <c r="AV57" s="10">
        <v>7.0000000000000007E-2</v>
      </c>
      <c r="AW57" s="15">
        <v>1</v>
      </c>
      <c r="AX57">
        <f t="shared" si="17"/>
        <v>55</v>
      </c>
    </row>
    <row r="58" spans="1:51" x14ac:dyDescent="0.25">
      <c r="A58" t="s">
        <v>37</v>
      </c>
      <c r="B58">
        <v>13.506779722095301</v>
      </c>
      <c r="C58">
        <v>9.6566862208374692E-3</v>
      </c>
      <c r="D58">
        <v>10.9919501398031</v>
      </c>
      <c r="E58">
        <v>-53.460661286117201</v>
      </c>
      <c r="F58" s="1">
        <v>0</v>
      </c>
      <c r="G58" s="1">
        <v>0</v>
      </c>
      <c r="H58">
        <v>3.2525932930860901</v>
      </c>
      <c r="I58">
        <v>-89.312630472725601</v>
      </c>
      <c r="J58">
        <v>-73.992395119341694</v>
      </c>
      <c r="K58">
        <v>-107.514818485636</v>
      </c>
      <c r="L58">
        <v>-64.457952381729797</v>
      </c>
      <c r="M58">
        <v>56</v>
      </c>
      <c r="N58">
        <v>78.624093382724894</v>
      </c>
      <c r="O58">
        <v>52.156145790354003</v>
      </c>
      <c r="P58">
        <v>158178.29261904699</v>
      </c>
      <c r="Q58">
        <v>261593.07772983899</v>
      </c>
      <c r="R58">
        <v>57.355017347370001</v>
      </c>
      <c r="S58">
        <v>673.113010049423</v>
      </c>
      <c r="T58">
        <v>2.4109006143819001E-2</v>
      </c>
      <c r="U58">
        <v>0.34091897526321902</v>
      </c>
      <c r="V58">
        <v>0.40150356839117701</v>
      </c>
      <c r="W58">
        <v>9.67118337466054E-2</v>
      </c>
      <c r="X58">
        <v>0.160865622598997</v>
      </c>
      <c r="Y58" s="1">
        <v>0</v>
      </c>
      <c r="Z58">
        <v>1</v>
      </c>
      <c r="AA58">
        <v>2.02712550252165E-3</v>
      </c>
      <c r="AB58">
        <v>6.7887646918977198E-3</v>
      </c>
      <c r="AC58">
        <v>6.0964993224347499E-3</v>
      </c>
      <c r="AD58">
        <v>5.2418597569733199E-4</v>
      </c>
      <c r="AE58">
        <v>0.63442988567674297</v>
      </c>
      <c r="AF58">
        <v>2.5846980772071902E-2</v>
      </c>
      <c r="AG58">
        <v>2.20732553436441E-4</v>
      </c>
      <c r="AH58">
        <v>4.9414627119540002</v>
      </c>
      <c r="AI58">
        <v>0.26189607659338499</v>
      </c>
      <c r="AJ58">
        <v>111.54417114172399</v>
      </c>
      <c r="AK58">
        <v>56</v>
      </c>
      <c r="AL58">
        <v>13286976.58</v>
      </c>
      <c r="AM58" s="73">
        <v>84</v>
      </c>
      <c r="AO58" s="32">
        <f t="shared" si="18"/>
        <v>9.9329134790014321E-3</v>
      </c>
      <c r="AP58" s="5">
        <f t="shared" si="0"/>
        <v>11.289407804267171</v>
      </c>
      <c r="AQ58" s="3">
        <f t="shared" si="19"/>
        <v>2.0862847059455788E-3</v>
      </c>
      <c r="AR58" s="15">
        <f t="shared" si="20"/>
        <v>0.19641171231231525</v>
      </c>
      <c r="AV58" s="10">
        <v>7.0000000000000007E-2</v>
      </c>
      <c r="AW58" s="15">
        <v>1</v>
      </c>
      <c r="AX58">
        <f t="shared" si="17"/>
        <v>56</v>
      </c>
    </row>
    <row r="59" spans="1:51" x14ac:dyDescent="0.25">
      <c r="A59" t="s">
        <v>37</v>
      </c>
      <c r="B59">
        <v>1.26759120098454</v>
      </c>
      <c r="C59">
        <v>9.2795237159518599E-3</v>
      </c>
      <c r="D59">
        <v>10.5843229416489</v>
      </c>
      <c r="E59">
        <v>-50.334612396433499</v>
      </c>
      <c r="F59" s="1">
        <v>0</v>
      </c>
      <c r="G59" s="1">
        <v>0</v>
      </c>
      <c r="H59">
        <v>3.26046530911335</v>
      </c>
      <c r="I59">
        <v>-86.898462597009697</v>
      </c>
      <c r="J59">
        <v>-70.752680386967896</v>
      </c>
      <c r="K59">
        <v>-102.573118278846</v>
      </c>
      <c r="L59">
        <v>-64.359862856139301</v>
      </c>
      <c r="M59">
        <v>57</v>
      </c>
      <c r="N59">
        <v>81.385551002298897</v>
      </c>
      <c r="O59">
        <v>55.572029523018898</v>
      </c>
      <c r="P59">
        <v>175827.070826446</v>
      </c>
      <c r="Q59">
        <v>265240.98002011102</v>
      </c>
      <c r="R59">
        <v>74.648025790302697</v>
      </c>
      <c r="S59">
        <v>659.58642238749906</v>
      </c>
      <c r="T59">
        <v>1.5025455441895701E-2</v>
      </c>
      <c r="U59">
        <v>0.47500769840978702</v>
      </c>
      <c r="V59">
        <v>0.26338224000959398</v>
      </c>
      <c r="W59">
        <v>0.14466260577423601</v>
      </c>
      <c r="X59">
        <v>0.116947455806381</v>
      </c>
      <c r="Y59" s="1">
        <v>0</v>
      </c>
      <c r="Z59">
        <v>1</v>
      </c>
      <c r="AA59">
        <v>1.56540886983754E-3</v>
      </c>
      <c r="AB59">
        <v>6.80640318925624E-3</v>
      </c>
      <c r="AC59">
        <v>5.9948219801889604E-3</v>
      </c>
      <c r="AD59">
        <v>6.0174760631287797E-4</v>
      </c>
      <c r="AE59">
        <v>0.64097006587423799</v>
      </c>
      <c r="AF59">
        <v>2.5910530016327201E-2</v>
      </c>
      <c r="AG59">
        <v>2.3097043157170699E-4</v>
      </c>
      <c r="AH59">
        <v>4.8591618292029697</v>
      </c>
      <c r="AI59">
        <v>0.26144100462063702</v>
      </c>
      <c r="AJ59">
        <v>116.897557458457</v>
      </c>
      <c r="AK59">
        <v>57</v>
      </c>
      <c r="AL59">
        <v>21275075.57</v>
      </c>
      <c r="AM59" s="73">
        <v>121</v>
      </c>
      <c r="AO59" s="32">
        <f t="shared" si="18"/>
        <v>9.3739679511694041E-3</v>
      </c>
      <c r="AP59" s="5">
        <f t="shared" si="0"/>
        <v>10.686556043710805</v>
      </c>
      <c r="AQ59" s="3">
        <f t="shared" si="19"/>
        <v>-8.3114547501754732E-3</v>
      </c>
      <c r="AR59" s="15">
        <f t="shared" si="20"/>
        <v>-0.88138449882265524</v>
      </c>
      <c r="AV59" s="10">
        <v>7.0000000000000007E-2</v>
      </c>
      <c r="AW59" s="15">
        <v>1</v>
      </c>
      <c r="AX59">
        <f t="shared" si="17"/>
        <v>57</v>
      </c>
    </row>
    <row r="60" spans="1:51" x14ac:dyDescent="0.25">
      <c r="A60" t="s">
        <v>37</v>
      </c>
      <c r="B60">
        <v>4.3176699324849999</v>
      </c>
      <c r="C60">
        <v>9.5748325052911996E-3</v>
      </c>
      <c r="D60">
        <v>10.903629828857399</v>
      </c>
      <c r="E60">
        <v>-42.078186483566803</v>
      </c>
      <c r="F60" s="1">
        <v>0</v>
      </c>
      <c r="G60" s="1">
        <v>0</v>
      </c>
      <c r="H60">
        <v>3.26556156926324</v>
      </c>
      <c r="I60">
        <v>-85.330152873573297</v>
      </c>
      <c r="J60">
        <v>-66.919699652152602</v>
      </c>
      <c r="K60">
        <v>-98.750457209198103</v>
      </c>
      <c r="L60">
        <v>-63.108984247005097</v>
      </c>
      <c r="M60">
        <v>58</v>
      </c>
      <c r="N60">
        <v>84.979684261425803</v>
      </c>
      <c r="O60">
        <v>59.430165110692101</v>
      </c>
      <c r="P60">
        <v>178838.76595959501</v>
      </c>
      <c r="Q60">
        <v>246712.85648045901</v>
      </c>
      <c r="R60">
        <v>92.097368181957705</v>
      </c>
      <c r="S60">
        <v>648.49263787537404</v>
      </c>
      <c r="T60">
        <v>9.00867066941477E-3</v>
      </c>
      <c r="U60">
        <v>0.57862139032774895</v>
      </c>
      <c r="V60">
        <v>0.13639972041788001</v>
      </c>
      <c r="W60">
        <v>0.15455400244123599</v>
      </c>
      <c r="X60">
        <v>0.130424886813133</v>
      </c>
      <c r="Y60" s="1">
        <v>0</v>
      </c>
      <c r="Z60">
        <v>1</v>
      </c>
      <c r="AA60">
        <v>1.1762219142549899E-3</v>
      </c>
      <c r="AB60">
        <v>7.2630092388492303E-3</v>
      </c>
      <c r="AC60">
        <v>6.1581802493294296E-3</v>
      </c>
      <c r="AD60">
        <v>7.1057346351744203E-4</v>
      </c>
      <c r="AE60">
        <v>0.624288652224679</v>
      </c>
      <c r="AF60">
        <v>2.5325785723781798E-2</v>
      </c>
      <c r="AG60">
        <v>3.90388939375979E-4</v>
      </c>
      <c r="AH60">
        <v>4.6796624520724599</v>
      </c>
      <c r="AI60">
        <v>0.25593777223415598</v>
      </c>
      <c r="AJ60">
        <v>116.91539111154999</v>
      </c>
      <c r="AK60">
        <v>58</v>
      </c>
      <c r="AL60">
        <v>35410075.659999996</v>
      </c>
      <c r="AM60" s="73">
        <v>198</v>
      </c>
      <c r="AO60" s="32">
        <f t="shared" si="18"/>
        <v>9.1072071642491464E-3</v>
      </c>
      <c r="AP60" s="5">
        <f t="shared" si="0"/>
        <v>10.397518900307922</v>
      </c>
      <c r="AQ60" s="3">
        <f t="shared" si="19"/>
        <v>-5.4359176068053666E-3</v>
      </c>
      <c r="AR60" s="15">
        <f t="shared" si="20"/>
        <v>-0.58474036220726355</v>
      </c>
      <c r="AV60" s="10">
        <v>7.0000000000000007E-2</v>
      </c>
      <c r="AW60" s="15">
        <v>1</v>
      </c>
      <c r="AX60">
        <f t="shared" si="17"/>
        <v>58</v>
      </c>
    </row>
    <row r="61" spans="1:51" x14ac:dyDescent="0.25">
      <c r="A61" t="s">
        <v>37</v>
      </c>
      <c r="B61">
        <v>18.138335429023801</v>
      </c>
      <c r="C61">
        <v>9.9023935314582999E-3</v>
      </c>
      <c r="D61">
        <v>11.256586977463799</v>
      </c>
      <c r="E61">
        <v>-37.125016629339299</v>
      </c>
      <c r="F61" s="1">
        <v>0</v>
      </c>
      <c r="G61" s="1">
        <v>0</v>
      </c>
      <c r="H61">
        <v>3.2943339198994899</v>
      </c>
      <c r="I61">
        <v>-85.899343345714598</v>
      </c>
      <c r="J61">
        <v>-66.833974359727705</v>
      </c>
      <c r="K61">
        <v>-101.85110336690499</v>
      </c>
      <c r="L61">
        <v>-62.487972036996602</v>
      </c>
      <c r="M61">
        <v>59</v>
      </c>
      <c r="N61">
        <v>85.145590251185993</v>
      </c>
      <c r="O61">
        <v>58.623981309701698</v>
      </c>
      <c r="P61">
        <v>168816.22332268301</v>
      </c>
      <c r="Q61">
        <v>233222.17794615199</v>
      </c>
      <c r="R61">
        <v>92.174316835462093</v>
      </c>
      <c r="S61">
        <v>649.21446167411796</v>
      </c>
      <c r="T61">
        <v>6.0243941206693796E-3</v>
      </c>
      <c r="U61">
        <v>0.57931594437650502</v>
      </c>
      <c r="V61">
        <v>0.105687094800003</v>
      </c>
      <c r="W61">
        <v>0.14916424883902901</v>
      </c>
      <c r="X61">
        <v>0.16583271198446101</v>
      </c>
      <c r="Y61" s="1">
        <v>0</v>
      </c>
      <c r="Z61">
        <v>1</v>
      </c>
      <c r="AA61">
        <v>1.2425570432700601E-3</v>
      </c>
      <c r="AB61">
        <v>7.5966685990825804E-3</v>
      </c>
      <c r="AC61">
        <v>6.4322399000286603E-3</v>
      </c>
      <c r="AD61">
        <v>7.3195046406096303E-4</v>
      </c>
      <c r="AE61">
        <v>0.65281959900688602</v>
      </c>
      <c r="AF61">
        <v>2.6548514131980599E-2</v>
      </c>
      <c r="AG61">
        <v>3.2116323096981599E-4</v>
      </c>
      <c r="AH61">
        <v>4.7894168288893901</v>
      </c>
      <c r="AI61">
        <v>0.26706952882603602</v>
      </c>
      <c r="AJ61">
        <v>115.710571408494</v>
      </c>
      <c r="AK61">
        <v>59</v>
      </c>
      <c r="AL61">
        <v>52839477.899999999</v>
      </c>
      <c r="AM61" s="73">
        <v>313</v>
      </c>
      <c r="AO61" s="32">
        <f t="shared" si="18"/>
        <v>9.5331929325373627E-3</v>
      </c>
      <c r="AP61" s="5">
        <f t="shared" si="0"/>
        <v>10.85866983126208</v>
      </c>
      <c r="AQ61" s="3">
        <f t="shared" si="19"/>
        <v>7.006776263327949E-3</v>
      </c>
      <c r="AR61" s="15">
        <f t="shared" si="20"/>
        <v>0.67040122877698916</v>
      </c>
      <c r="AV61" s="10">
        <v>7.0000000000000007E-2</v>
      </c>
      <c r="AW61" s="15">
        <v>1</v>
      </c>
      <c r="AX61">
        <f t="shared" si="17"/>
        <v>59</v>
      </c>
    </row>
    <row r="62" spans="1:51" x14ac:dyDescent="0.25">
      <c r="A62" t="s">
        <v>37</v>
      </c>
      <c r="B62">
        <v>2.25537869695254</v>
      </c>
      <c r="C62">
        <v>9.9592932414038892E-3</v>
      </c>
      <c r="D62">
        <v>11.317767354474499</v>
      </c>
      <c r="E62">
        <v>-32.943669345486498</v>
      </c>
      <c r="F62" s="1">
        <v>0</v>
      </c>
      <c r="G62" s="1">
        <v>0</v>
      </c>
      <c r="H62">
        <v>3.2996372045200801</v>
      </c>
      <c r="I62">
        <v>-86.827942468898797</v>
      </c>
      <c r="J62">
        <v>-62.935831141042598</v>
      </c>
      <c r="K62">
        <v>-99.035206937427603</v>
      </c>
      <c r="L62">
        <v>-63.07546514509</v>
      </c>
      <c r="M62">
        <v>60</v>
      </c>
      <c r="N62">
        <v>87.319688609966803</v>
      </c>
      <c r="O62">
        <v>60.293165709542201</v>
      </c>
      <c r="P62">
        <v>166049.56740041901</v>
      </c>
      <c r="Q62">
        <v>226368.760657206</v>
      </c>
      <c r="R62">
        <v>101.721076526722</v>
      </c>
      <c r="S62">
        <v>640.48471768715899</v>
      </c>
      <c r="T62">
        <v>4.0104729330104998E-3</v>
      </c>
      <c r="U62">
        <v>0.63018742617086199</v>
      </c>
      <c r="V62">
        <v>7.4875856778672797E-2</v>
      </c>
      <c r="W62">
        <v>0.13521594278465199</v>
      </c>
      <c r="X62">
        <v>0.15972077426581199</v>
      </c>
      <c r="Y62" s="1">
        <v>0</v>
      </c>
      <c r="Z62">
        <v>1</v>
      </c>
      <c r="AA62">
        <v>9.9432858624235094E-4</v>
      </c>
      <c r="AB62">
        <v>7.6873685990182898E-3</v>
      </c>
      <c r="AC62">
        <v>6.5151929185000802E-3</v>
      </c>
      <c r="AD62">
        <v>9.0953399629172004E-4</v>
      </c>
      <c r="AE62">
        <v>0.66891766444277401</v>
      </c>
      <c r="AF62">
        <v>2.72883831290394E-2</v>
      </c>
      <c r="AG62">
        <v>3.67858485977038E-4</v>
      </c>
      <c r="AH62">
        <v>4.8836970464773204</v>
      </c>
      <c r="AI62">
        <v>0.27802298550173199</v>
      </c>
      <c r="AJ62">
        <v>121.612044884215</v>
      </c>
      <c r="AK62">
        <v>60</v>
      </c>
      <c r="AL62">
        <v>79205643.650000006</v>
      </c>
      <c r="AM62" s="73">
        <v>477</v>
      </c>
      <c r="AO62" s="32">
        <f t="shared" si="18"/>
        <v>9.4197083237751895E-3</v>
      </c>
      <c r="AP62" s="5">
        <f t="shared" si="0"/>
        <v>10.736030127104335</v>
      </c>
      <c r="AQ62" s="3">
        <f t="shared" si="19"/>
        <v>-7.5205129429006153E-3</v>
      </c>
      <c r="AR62" s="15">
        <f t="shared" si="20"/>
        <v>-0.78992433234156278</v>
      </c>
      <c r="AV62" s="14">
        <v>7.0000000000000007E-2</v>
      </c>
      <c r="AW62" s="16">
        <v>1</v>
      </c>
      <c r="AX62" s="9">
        <f t="shared" si="17"/>
        <v>60</v>
      </c>
      <c r="AY62" s="9">
        <v>4</v>
      </c>
    </row>
    <row r="63" spans="1:51" x14ac:dyDescent="0.25">
      <c r="A63" t="s">
        <v>37</v>
      </c>
      <c r="B63">
        <v>10.4661691076229</v>
      </c>
      <c r="C63">
        <v>6.7714931860492497E-3</v>
      </c>
      <c r="D63">
        <v>7.8298891459803404</v>
      </c>
      <c r="E63">
        <v>-14.754564171653801</v>
      </c>
      <c r="F63" s="1">
        <v>0</v>
      </c>
      <c r="G63" s="1">
        <v>0</v>
      </c>
      <c r="H63">
        <v>3.4305288322011598</v>
      </c>
      <c r="I63">
        <v>-106.887031328963</v>
      </c>
      <c r="J63">
        <v>-105.601470736116</v>
      </c>
      <c r="K63">
        <v>-178.155904963842</v>
      </c>
      <c r="L63">
        <v>-82.3502464848074</v>
      </c>
      <c r="M63">
        <v>61</v>
      </c>
      <c r="N63">
        <v>83.027260765244094</v>
      </c>
      <c r="O63">
        <v>54.346452548166098</v>
      </c>
      <c r="P63">
        <v>162294.834146718</v>
      </c>
      <c r="Q63">
        <v>211929.33336165099</v>
      </c>
      <c r="R63">
        <v>120.765749773653</v>
      </c>
      <c r="S63">
        <v>708.16795998959697</v>
      </c>
      <c r="T63">
        <v>6.7623348230030499E-4</v>
      </c>
      <c r="U63">
        <v>0.23872984497131999</v>
      </c>
      <c r="V63">
        <v>0.37806243741546502</v>
      </c>
      <c r="W63">
        <v>9.5413969712540597E-2</v>
      </c>
      <c r="X63">
        <v>0.28779374790067302</v>
      </c>
      <c r="Y63" s="1">
        <v>0</v>
      </c>
      <c r="Z63">
        <v>1</v>
      </c>
      <c r="AA63">
        <v>5.0454790860691295E-4</v>
      </c>
      <c r="AB63">
        <v>6.1798613877310799E-3</v>
      </c>
      <c r="AC63">
        <v>5.85575981106355E-3</v>
      </c>
      <c r="AD63">
        <v>8.1964943963875101E-5</v>
      </c>
      <c r="AE63">
        <v>0.78675486130476502</v>
      </c>
      <c r="AF63">
        <v>1.15780820887191E-3</v>
      </c>
      <c r="AG63">
        <v>5.0950901396042297E-6</v>
      </c>
      <c r="AH63">
        <v>5.9222515613740798</v>
      </c>
      <c r="AI63">
        <v>0.34910931751581098</v>
      </c>
      <c r="AJ63">
        <v>2129.2444364662601</v>
      </c>
      <c r="AK63">
        <v>61</v>
      </c>
      <c r="AL63">
        <v>4406953926.4200001</v>
      </c>
      <c r="AM63">
        <v>27154</v>
      </c>
      <c r="AO63" s="32">
        <f t="shared" si="18"/>
        <v>7.5181159285423729E-3</v>
      </c>
      <c r="AP63" s="5">
        <f t="shared" si="0"/>
        <v>8.6578858851120479</v>
      </c>
      <c r="AQ63" s="3">
        <f t="shared" si="19"/>
        <v>1.6523790060145324E-3</v>
      </c>
      <c r="AR63" s="15">
        <f t="shared" si="20"/>
        <v>0.20885967388647897</v>
      </c>
      <c r="AV63" s="10">
        <v>1</v>
      </c>
      <c r="AW63" s="15">
        <v>1</v>
      </c>
      <c r="AX63">
        <f t="shared" si="17"/>
        <v>61</v>
      </c>
    </row>
    <row r="64" spans="1:51" x14ac:dyDescent="0.25">
      <c r="A64" t="s">
        <v>37</v>
      </c>
      <c r="B64">
        <v>8.3971451301096103</v>
      </c>
      <c r="C64">
        <v>6.8180701229781596E-3</v>
      </c>
      <c r="D64">
        <v>7.88174300640609</v>
      </c>
      <c r="E64">
        <v>-13.2169948050741</v>
      </c>
      <c r="F64" s="1">
        <v>0</v>
      </c>
      <c r="G64" s="1">
        <v>0</v>
      </c>
      <c r="H64">
        <v>3.44031912758203</v>
      </c>
      <c r="I64">
        <v>-111.226547458643</v>
      </c>
      <c r="J64">
        <v>-109.97218390292601</v>
      </c>
      <c r="K64">
        <v>-183.873896059434</v>
      </c>
      <c r="L64">
        <v>-86.615449778095098</v>
      </c>
      <c r="M64">
        <v>62</v>
      </c>
      <c r="N64">
        <v>83.343659536865502</v>
      </c>
      <c r="O64">
        <v>53.870360901709603</v>
      </c>
      <c r="P64">
        <v>161764.69662261</v>
      </c>
      <c r="Q64">
        <v>210535.32651558</v>
      </c>
      <c r="R64">
        <v>120.680264624164</v>
      </c>
      <c r="S64">
        <v>709.347929268087</v>
      </c>
      <c r="T64">
        <v>6.7910797410218604E-4</v>
      </c>
      <c r="U64">
        <v>0.22907856896354101</v>
      </c>
      <c r="V64">
        <v>0.40940420864678501</v>
      </c>
      <c r="W64">
        <v>8.9015619986312897E-2</v>
      </c>
      <c r="X64">
        <v>0.27250160240335902</v>
      </c>
      <c r="Y64" s="1">
        <v>0</v>
      </c>
      <c r="Z64">
        <v>1</v>
      </c>
      <c r="AA64">
        <v>5.1808651104393499E-4</v>
      </c>
      <c r="AB64">
        <v>6.2266269691625704E-3</v>
      </c>
      <c r="AC64">
        <v>5.9764293689053899E-3</v>
      </c>
      <c r="AD64">
        <v>6.9031638920976195E-5</v>
      </c>
      <c r="AE64">
        <v>0.80552629220899397</v>
      </c>
      <c r="AF64">
        <v>1.13693893659962E-3</v>
      </c>
      <c r="AG64">
        <v>4.3157367105471803E-6</v>
      </c>
      <c r="AH64">
        <v>6.0110239844958304</v>
      </c>
      <c r="AI64">
        <v>0.36486634111151001</v>
      </c>
      <c r="AJ64">
        <v>2187.8417874420902</v>
      </c>
      <c r="AK64">
        <v>62</v>
      </c>
      <c r="AL64">
        <v>4773352667.9399996</v>
      </c>
      <c r="AM64">
        <v>29508</v>
      </c>
      <c r="AO64" s="32">
        <f t="shared" si="18"/>
        <v>7.6314548165489441E-3</v>
      </c>
      <c r="AP64" s="5">
        <f t="shared" si="0"/>
        <v>8.7829797204974636</v>
      </c>
      <c r="AQ64" s="3">
        <f t="shared" si="19"/>
        <v>-3.4912143899348304E-4</v>
      </c>
      <c r="AR64" s="15">
        <f t="shared" si="20"/>
        <v>-4.3929805449442583E-2</v>
      </c>
      <c r="AV64" s="10">
        <v>1</v>
      </c>
      <c r="AW64" s="15">
        <v>1</v>
      </c>
      <c r="AX64">
        <f t="shared" si="17"/>
        <v>62</v>
      </c>
    </row>
    <row r="65" spans="1:50" x14ac:dyDescent="0.25">
      <c r="A65" t="s">
        <v>37</v>
      </c>
      <c r="B65">
        <v>8.8062772341524802</v>
      </c>
      <c r="C65">
        <v>6.8494980506051103E-3</v>
      </c>
      <c r="D65">
        <v>7.9167164430174202</v>
      </c>
      <c r="E65">
        <v>-11.674808971014301</v>
      </c>
      <c r="F65" s="1">
        <v>0</v>
      </c>
      <c r="G65" s="1">
        <v>0</v>
      </c>
      <c r="H65">
        <v>3.4520417186519001</v>
      </c>
      <c r="I65">
        <v>-115.077385804651</v>
      </c>
      <c r="J65">
        <v>-113.868430786448</v>
      </c>
      <c r="K65">
        <v>-188.71957980115201</v>
      </c>
      <c r="L65">
        <v>-90.340225821972794</v>
      </c>
      <c r="M65">
        <v>63</v>
      </c>
      <c r="N65">
        <v>83.637109038133303</v>
      </c>
      <c r="O65">
        <v>53.489169887022904</v>
      </c>
      <c r="P65">
        <v>160909.298394274</v>
      </c>
      <c r="Q65">
        <v>208821.54618274199</v>
      </c>
      <c r="R65">
        <v>120.579423082901</v>
      </c>
      <c r="S65">
        <v>710.20645650803704</v>
      </c>
      <c r="T65">
        <v>8.52776086935509E-4</v>
      </c>
      <c r="U65">
        <v>0.21933171050060199</v>
      </c>
      <c r="V65">
        <v>0.43880845455634498</v>
      </c>
      <c r="W65">
        <v>8.4434478002317001E-2</v>
      </c>
      <c r="X65">
        <v>0.25742535694073398</v>
      </c>
      <c r="Y65" s="1">
        <v>0</v>
      </c>
      <c r="Z65">
        <v>1</v>
      </c>
      <c r="AA65">
        <v>5.31065555652723E-4</v>
      </c>
      <c r="AB65">
        <v>6.2552182692160001E-3</v>
      </c>
      <c r="AC65">
        <v>6.0638078073033501E-3</v>
      </c>
      <c r="AD65">
        <v>5.8689305450697301E-5</v>
      </c>
      <c r="AE65">
        <v>0.81677554751599102</v>
      </c>
      <c r="AF65">
        <v>1.1086506487502101E-3</v>
      </c>
      <c r="AG65">
        <v>4.5042750408652199E-6</v>
      </c>
      <c r="AH65">
        <v>6.0572718624106701</v>
      </c>
      <c r="AI65">
        <v>0.37325841802993998</v>
      </c>
      <c r="AJ65">
        <v>2248.6047967854602</v>
      </c>
      <c r="AK65">
        <v>63</v>
      </c>
      <c r="AL65">
        <v>5047563781.3299999</v>
      </c>
      <c r="AM65">
        <v>31369</v>
      </c>
      <c r="AO65" s="32">
        <f t="shared" si="18"/>
        <v>7.7035240117062833E-3</v>
      </c>
      <c r="AP65" s="5">
        <f t="shared" si="0"/>
        <v>8.8624418769772113</v>
      </c>
      <c r="AQ65" s="3">
        <f t="shared" si="19"/>
        <v>-5.0945189152514989E-5</v>
      </c>
      <c r="AR65" s="15">
        <f t="shared" si="20"/>
        <v>-6.3373778473667652E-3</v>
      </c>
      <c r="AV65" s="10">
        <v>1</v>
      </c>
      <c r="AW65" s="15">
        <v>1</v>
      </c>
      <c r="AX65">
        <f t="shared" si="17"/>
        <v>63</v>
      </c>
    </row>
    <row r="66" spans="1:50" x14ac:dyDescent="0.25">
      <c r="A66" t="s">
        <v>37</v>
      </c>
      <c r="B66">
        <v>8.51363226197698</v>
      </c>
      <c r="C66">
        <v>6.8463594922794097E-3</v>
      </c>
      <c r="D66">
        <v>7.9132243586369002</v>
      </c>
      <c r="E66">
        <v>-9.9173554297203594</v>
      </c>
      <c r="F66" s="1">
        <v>0</v>
      </c>
      <c r="G66" s="1">
        <v>0</v>
      </c>
      <c r="H66">
        <v>3.4668699395227098</v>
      </c>
      <c r="I66">
        <v>-118.049008137176</v>
      </c>
      <c r="J66">
        <v>-116.892738714541</v>
      </c>
      <c r="K66">
        <v>-192.48382325834501</v>
      </c>
      <c r="L66">
        <v>-93.119012902161202</v>
      </c>
      <c r="M66">
        <v>64</v>
      </c>
      <c r="N66">
        <v>83.847483562127806</v>
      </c>
      <c r="O66">
        <v>53.133207036478098</v>
      </c>
      <c r="P66">
        <v>159647.00645404001</v>
      </c>
      <c r="Q66">
        <v>206784.03661644401</v>
      </c>
      <c r="R66">
        <v>120.421084464993</v>
      </c>
      <c r="S66">
        <v>710.87154707701598</v>
      </c>
      <c r="T66">
        <v>9.0032632045131795E-4</v>
      </c>
      <c r="U66">
        <v>0.20784765672625899</v>
      </c>
      <c r="V66">
        <v>0.47235955411891201</v>
      </c>
      <c r="W66">
        <v>7.9475395505142196E-2</v>
      </c>
      <c r="X66">
        <v>0.24031739364968499</v>
      </c>
      <c r="Y66" s="1">
        <v>0</v>
      </c>
      <c r="Z66">
        <v>1</v>
      </c>
      <c r="AA66">
        <v>5.4266467217181104E-4</v>
      </c>
      <c r="AB66">
        <v>6.2467418070969397E-3</v>
      </c>
      <c r="AC66">
        <v>6.1151421884771797E-3</v>
      </c>
      <c r="AD66">
        <v>5.33595615903444E-5</v>
      </c>
      <c r="AE66">
        <v>0.82719979709474301</v>
      </c>
      <c r="AF66">
        <v>1.0902007889112999E-3</v>
      </c>
      <c r="AG66">
        <v>3.5881331365991601E-6</v>
      </c>
      <c r="AH66">
        <v>6.0876112416632804</v>
      </c>
      <c r="AI66">
        <v>0.38094229697635401</v>
      </c>
      <c r="AJ66">
        <v>2319.7102118804801</v>
      </c>
      <c r="AK66">
        <v>64</v>
      </c>
      <c r="AL66">
        <v>5198266177.1499996</v>
      </c>
      <c r="AM66">
        <v>32561</v>
      </c>
      <c r="AO66" s="32">
        <f t="shared" si="18"/>
        <v>7.7480076495602904E-3</v>
      </c>
      <c r="AP66" s="5">
        <f t="shared" si="0"/>
        <v>8.9114570347738287</v>
      </c>
      <c r="AQ66" s="3">
        <f t="shared" si="19"/>
        <v>-3.6041346271109033E-4</v>
      </c>
      <c r="AR66" s="15">
        <f t="shared" si="20"/>
        <v>-4.4641944773394227E-2</v>
      </c>
      <c r="AV66" s="10">
        <v>1</v>
      </c>
      <c r="AW66" s="15">
        <v>1</v>
      </c>
      <c r="AX66">
        <f t="shared" si="17"/>
        <v>64</v>
      </c>
    </row>
    <row r="67" spans="1:50" x14ac:dyDescent="0.25">
      <c r="A67" t="s">
        <v>37</v>
      </c>
      <c r="B67">
        <v>8.2135026544904299</v>
      </c>
      <c r="C67">
        <v>6.8527782975589804E-3</v>
      </c>
      <c r="D67">
        <v>7.9203660460465102</v>
      </c>
      <c r="E67">
        <v>-7.9521055261019802</v>
      </c>
      <c r="F67" s="1">
        <v>0</v>
      </c>
      <c r="G67" s="1">
        <v>0</v>
      </c>
      <c r="H67">
        <v>3.4774980809408702</v>
      </c>
      <c r="I67">
        <v>-119.44835389539099</v>
      </c>
      <c r="J67">
        <v>-118.31000685498699</v>
      </c>
      <c r="K67">
        <v>-194.26067942566101</v>
      </c>
      <c r="L67">
        <v>-94.438701896315706</v>
      </c>
      <c r="M67">
        <v>65</v>
      </c>
      <c r="N67">
        <v>84.133440353730094</v>
      </c>
      <c r="O67">
        <v>52.853766783329299</v>
      </c>
      <c r="P67">
        <v>159133.188245614</v>
      </c>
      <c r="Q67">
        <v>205490.19845641</v>
      </c>
      <c r="R67">
        <v>120.069438753475</v>
      </c>
      <c r="S67">
        <v>711.49056775885697</v>
      </c>
      <c r="T67">
        <v>1.0461051362051701E-3</v>
      </c>
      <c r="U67">
        <v>0.19242346518457201</v>
      </c>
      <c r="V67">
        <v>0.52138814515292498</v>
      </c>
      <c r="W67">
        <v>7.0160068604095002E-2</v>
      </c>
      <c r="X67">
        <v>0.216028321058406</v>
      </c>
      <c r="Y67" s="1">
        <v>0</v>
      </c>
      <c r="Z67">
        <v>1</v>
      </c>
      <c r="AA67">
        <v>5.5274179863556603E-4</v>
      </c>
      <c r="AB67">
        <v>6.2448346372344504E-3</v>
      </c>
      <c r="AC67">
        <v>6.1529948380528504E-3</v>
      </c>
      <c r="AD67">
        <v>5.1835921259812903E-5</v>
      </c>
      <c r="AE67">
        <v>0.83173168807162701</v>
      </c>
      <c r="AF67">
        <v>1.0814146186565001E-3</v>
      </c>
      <c r="AG67">
        <v>3.3446966632796299E-6</v>
      </c>
      <c r="AH67">
        <v>6.1128348592275197</v>
      </c>
      <c r="AI67">
        <v>0.38947122257262101</v>
      </c>
      <c r="AJ67">
        <v>2369.9458617819701</v>
      </c>
      <c r="AK67">
        <v>65</v>
      </c>
      <c r="AL67">
        <v>5133954919.1800003</v>
      </c>
      <c r="AM67">
        <v>32262</v>
      </c>
      <c r="AO67" s="32">
        <f t="shared" si="18"/>
        <v>7.7871512553449171E-3</v>
      </c>
      <c r="AP67" s="5">
        <f t="shared" ref="AP67:AP116" si="21">100*(1-(1-AO67)^12)</f>
        <v>8.9545681863278386</v>
      </c>
      <c r="AQ67" s="3">
        <f t="shared" si="19"/>
        <v>-6.7051307086986225E-4</v>
      </c>
      <c r="AR67" s="15">
        <f t="shared" si="20"/>
        <v>-8.275837722347068E-2</v>
      </c>
      <c r="AV67" s="10">
        <v>1</v>
      </c>
      <c r="AW67" s="15">
        <v>1</v>
      </c>
      <c r="AX67">
        <f t="shared" si="17"/>
        <v>65</v>
      </c>
    </row>
    <row r="68" spans="1:50" x14ac:dyDescent="0.25">
      <c r="A68" t="s">
        <v>37</v>
      </c>
      <c r="B68">
        <v>8.7763384193446505</v>
      </c>
      <c r="C68">
        <v>6.8429136650634496E-3</v>
      </c>
      <c r="D68">
        <v>7.9093902549079997</v>
      </c>
      <c r="E68">
        <v>-7.0408488222458496</v>
      </c>
      <c r="F68" s="1">
        <v>0</v>
      </c>
      <c r="G68" s="1">
        <v>0</v>
      </c>
      <c r="H68">
        <v>3.4874905730302599</v>
      </c>
      <c r="I68">
        <v>-120.413478246888</v>
      </c>
      <c r="J68">
        <v>-119.332757245058</v>
      </c>
      <c r="K68">
        <v>-195.467850300794</v>
      </c>
      <c r="L68">
        <v>-95.326042026045201</v>
      </c>
      <c r="M68">
        <v>66</v>
      </c>
      <c r="N68">
        <v>84.382723195121301</v>
      </c>
      <c r="O68">
        <v>52.618711252079599</v>
      </c>
      <c r="P68">
        <v>158621.64708052899</v>
      </c>
      <c r="Q68">
        <v>204421.600493506</v>
      </c>
      <c r="R68">
        <v>119.688595260027</v>
      </c>
      <c r="S68">
        <v>712.099823435492</v>
      </c>
      <c r="T68">
        <v>1.09753867729669E-3</v>
      </c>
      <c r="U68">
        <v>0.172086949750859</v>
      </c>
      <c r="V68">
        <v>0.58359199728185795</v>
      </c>
      <c r="W68">
        <v>5.7919182805320997E-2</v>
      </c>
      <c r="X68">
        <v>0.186401870161961</v>
      </c>
      <c r="Y68" s="1">
        <v>0</v>
      </c>
      <c r="Z68">
        <v>1</v>
      </c>
      <c r="AA68">
        <v>5.6415248387803795E-4</v>
      </c>
      <c r="AB68">
        <v>6.2259581722747303E-3</v>
      </c>
      <c r="AC68">
        <v>6.1632867342735504E-3</v>
      </c>
      <c r="AD68">
        <v>4.9701051069762803E-5</v>
      </c>
      <c r="AE68">
        <v>0.83558573188713003</v>
      </c>
      <c r="AF68">
        <v>1.0803654783064899E-3</v>
      </c>
      <c r="AG68">
        <v>3.0756234650772102E-6</v>
      </c>
      <c r="AH68">
        <v>6.1106355789231603</v>
      </c>
      <c r="AI68">
        <v>0.39758419210224899</v>
      </c>
      <c r="AJ68">
        <v>2411.5601002139301</v>
      </c>
      <c r="AK68">
        <v>66</v>
      </c>
      <c r="AL68">
        <v>5020850995.04</v>
      </c>
      <c r="AM68">
        <v>31653</v>
      </c>
      <c r="AO68" s="32">
        <f t="shared" si="18"/>
        <v>7.8078046964580785E-3</v>
      </c>
      <c r="AP68" s="5">
        <f t="shared" si="21"/>
        <v>8.9773074951764222</v>
      </c>
      <c r="AQ68" s="3">
        <f t="shared" si="19"/>
        <v>-1.8237068467324112E-4</v>
      </c>
      <c r="AR68" s="15">
        <f t="shared" si="20"/>
        <v>-2.2386342000622617E-2</v>
      </c>
      <c r="AV68" s="10">
        <v>1</v>
      </c>
      <c r="AW68" s="15">
        <v>1</v>
      </c>
      <c r="AX68">
        <f t="shared" si="17"/>
        <v>66</v>
      </c>
    </row>
    <row r="69" spans="1:50" x14ac:dyDescent="0.25">
      <c r="A69" t="s">
        <v>37</v>
      </c>
      <c r="B69">
        <v>7.3253744112730201</v>
      </c>
      <c r="C69">
        <v>6.7774178636391602E-3</v>
      </c>
      <c r="D69">
        <v>7.83648654351191</v>
      </c>
      <c r="E69">
        <v>-6.3691901585999897</v>
      </c>
      <c r="F69" s="1">
        <v>0</v>
      </c>
      <c r="G69" s="1">
        <v>0</v>
      </c>
      <c r="H69">
        <v>3.5023308549720902</v>
      </c>
      <c r="I69">
        <v>-121.18719560512601</v>
      </c>
      <c r="J69">
        <v>-120.111697620181</v>
      </c>
      <c r="K69">
        <v>-196.79966647096299</v>
      </c>
      <c r="L69">
        <v>-96.010539642847505</v>
      </c>
      <c r="M69">
        <v>67</v>
      </c>
      <c r="N69">
        <v>84.489643796511203</v>
      </c>
      <c r="O69">
        <v>52.243808179752001</v>
      </c>
      <c r="P69">
        <v>158059.49386311599</v>
      </c>
      <c r="Q69">
        <v>204231.57896354899</v>
      </c>
      <c r="R69">
        <v>119.457293259816</v>
      </c>
      <c r="S69">
        <v>712.82205162859395</v>
      </c>
      <c r="T69">
        <v>1.3116179463110601E-3</v>
      </c>
      <c r="U69">
        <v>0.14250989782773801</v>
      </c>
      <c r="V69">
        <v>0.66118789397623501</v>
      </c>
      <c r="W69">
        <v>4.3569490600231103E-2</v>
      </c>
      <c r="X69">
        <v>0.15273271759579399</v>
      </c>
      <c r="Y69" s="1">
        <v>0</v>
      </c>
      <c r="Z69">
        <v>1</v>
      </c>
      <c r="AA69">
        <v>5.75093504478618E-4</v>
      </c>
      <c r="AB69">
        <v>6.1506617250396203E-3</v>
      </c>
      <c r="AC69">
        <v>6.1397484397134701E-3</v>
      </c>
      <c r="AD69">
        <v>4.8560982458021901E-5</v>
      </c>
      <c r="AE69">
        <v>0.83921905498790805</v>
      </c>
      <c r="AF69">
        <v>1.08170979869089E-3</v>
      </c>
      <c r="AG69">
        <v>3.0727148723643902E-6</v>
      </c>
      <c r="AH69">
        <v>6.1241959032537698</v>
      </c>
      <c r="AI69">
        <v>0.40451202892800597</v>
      </c>
      <c r="AJ69">
        <v>2488.0697343461502</v>
      </c>
      <c r="AK69">
        <v>67</v>
      </c>
      <c r="AL69">
        <v>4838201107.1499996</v>
      </c>
      <c r="AM69">
        <v>30610</v>
      </c>
      <c r="AO69" s="32">
        <f t="shared" si="18"/>
        <v>7.7965517428829779E-3</v>
      </c>
      <c r="AP69" s="5">
        <f t="shared" si="21"/>
        <v>8.9649187096234701</v>
      </c>
      <c r="AQ69" s="3">
        <f t="shared" si="19"/>
        <v>-1.476981670951354E-3</v>
      </c>
      <c r="AR69" s="15">
        <f t="shared" si="20"/>
        <v>-0.18288445790260954</v>
      </c>
      <c r="AV69" s="10">
        <v>1</v>
      </c>
      <c r="AW69" s="15">
        <v>1</v>
      </c>
      <c r="AX69">
        <f t="shared" si="17"/>
        <v>67</v>
      </c>
    </row>
    <row r="70" spans="1:50" x14ac:dyDescent="0.25">
      <c r="A70" t="s">
        <v>37</v>
      </c>
      <c r="B70">
        <v>7.9429684343703499</v>
      </c>
      <c r="C70">
        <v>6.7308099907975802E-3</v>
      </c>
      <c r="D70">
        <v>7.7845748667388799</v>
      </c>
      <c r="E70">
        <v>-6.17031534213314</v>
      </c>
      <c r="F70" s="1">
        <v>0</v>
      </c>
      <c r="G70" s="1">
        <v>0</v>
      </c>
      <c r="H70">
        <v>3.5137268910488202</v>
      </c>
      <c r="I70">
        <v>-120.657638895887</v>
      </c>
      <c r="J70">
        <v>-119.527928928733</v>
      </c>
      <c r="K70">
        <v>-196.26538661962701</v>
      </c>
      <c r="L70">
        <v>-95.461189136962901</v>
      </c>
      <c r="M70">
        <v>68</v>
      </c>
      <c r="N70">
        <v>84.6593378144116</v>
      </c>
      <c r="O70">
        <v>51.984518513834601</v>
      </c>
      <c r="P70">
        <v>157921.710778771</v>
      </c>
      <c r="Q70">
        <v>204389.36291946701</v>
      </c>
      <c r="R70">
        <v>119.344759503463</v>
      </c>
      <c r="S70">
        <v>713.098261973391</v>
      </c>
      <c r="T70">
        <v>1.5560632630028501E-3</v>
      </c>
      <c r="U70">
        <v>0.10087890503323001</v>
      </c>
      <c r="V70">
        <v>0.76640183519054506</v>
      </c>
      <c r="W70">
        <v>2.6335393702597801E-2</v>
      </c>
      <c r="X70">
        <v>0.106383866073626</v>
      </c>
      <c r="Y70" s="1">
        <v>0</v>
      </c>
      <c r="Z70">
        <v>1</v>
      </c>
      <c r="AA70">
        <v>5.8170065627572299E-4</v>
      </c>
      <c r="AB70">
        <v>6.0957029851216498E-3</v>
      </c>
      <c r="AC70">
        <v>6.1132186818154402E-3</v>
      </c>
      <c r="AD70">
        <v>4.9776727407390797E-5</v>
      </c>
      <c r="AE70">
        <v>0.84457473190124199</v>
      </c>
      <c r="AF70">
        <v>1.09796514338692E-3</v>
      </c>
      <c r="AG70">
        <v>3.6158980757206102E-6</v>
      </c>
      <c r="AH70">
        <v>6.1263044923947403</v>
      </c>
      <c r="AI70">
        <v>0.41208653252891497</v>
      </c>
      <c r="AJ70">
        <v>2526.4418544975701</v>
      </c>
      <c r="AK70">
        <v>68</v>
      </c>
      <c r="AL70">
        <v>4469342336.75</v>
      </c>
      <c r="AM70">
        <v>28301</v>
      </c>
      <c r="AO70" s="32">
        <f t="shared" si="18"/>
        <v>7.792884481478083E-3</v>
      </c>
      <c r="AP70" s="5">
        <f t="shared" si="21"/>
        <v>8.9608809543335166</v>
      </c>
      <c r="AQ70" s="3">
        <f t="shared" si="19"/>
        <v>-9.1978860294983714E-4</v>
      </c>
      <c r="AR70" s="15">
        <f t="shared" si="20"/>
        <v>-0.11359513926707177</v>
      </c>
      <c r="AV70" s="10">
        <v>1</v>
      </c>
      <c r="AW70" s="15">
        <v>1</v>
      </c>
      <c r="AX70">
        <f t="shared" si="17"/>
        <v>68</v>
      </c>
    </row>
    <row r="71" spans="1:50" x14ac:dyDescent="0.25">
      <c r="A71" t="s">
        <v>37</v>
      </c>
      <c r="B71">
        <v>8.4665401657009998</v>
      </c>
      <c r="C71">
        <v>6.7153794851978104E-3</v>
      </c>
      <c r="D71">
        <v>7.7673825216972698</v>
      </c>
      <c r="E71">
        <v>-5.9294238770485199</v>
      </c>
      <c r="F71" s="1">
        <v>0</v>
      </c>
      <c r="G71" s="1">
        <v>0</v>
      </c>
      <c r="H71">
        <v>3.5369726983413301</v>
      </c>
      <c r="I71">
        <v>-118.634881583759</v>
      </c>
      <c r="J71">
        <v>-117.42811961653599</v>
      </c>
      <c r="K71">
        <v>-193.81069697259301</v>
      </c>
      <c r="L71">
        <v>-93.442169671697698</v>
      </c>
      <c r="M71">
        <v>69</v>
      </c>
      <c r="N71">
        <v>84.783797732843396</v>
      </c>
      <c r="O71">
        <v>51.909259084629703</v>
      </c>
      <c r="P71">
        <v>157962.72079746</v>
      </c>
      <c r="Q71">
        <v>206005.09981323799</v>
      </c>
      <c r="R71">
        <v>119.06055925199</v>
      </c>
      <c r="S71">
        <v>712.65414293099002</v>
      </c>
      <c r="T71">
        <v>1.9839530147712299E-3</v>
      </c>
      <c r="U71">
        <v>5.5666026890942098E-2</v>
      </c>
      <c r="V71">
        <v>0.87071077526592999</v>
      </c>
      <c r="W71">
        <v>1.3540384549798799E-2</v>
      </c>
      <c r="X71">
        <v>6.0082813293328097E-2</v>
      </c>
      <c r="Y71" s="1">
        <v>0</v>
      </c>
      <c r="Z71">
        <v>1</v>
      </c>
      <c r="AA71">
        <v>5.8935570129011296E-4</v>
      </c>
      <c r="AB71">
        <v>6.0691659137210004E-3</v>
      </c>
      <c r="AC71">
        <v>6.1184729102671401E-3</v>
      </c>
      <c r="AD71">
        <v>5.36424971847648E-5</v>
      </c>
      <c r="AE71">
        <v>0.84519214516876995</v>
      </c>
      <c r="AF71">
        <v>1.12547073968834E-3</v>
      </c>
      <c r="AG71">
        <v>3.18852185184985E-6</v>
      </c>
      <c r="AH71">
        <v>6.0773093913610703</v>
      </c>
      <c r="AI71">
        <v>0.42629809497100202</v>
      </c>
      <c r="AJ71">
        <v>2624.0409028735899</v>
      </c>
      <c r="AK71">
        <v>69</v>
      </c>
      <c r="AL71">
        <v>3981450377.6999998</v>
      </c>
      <c r="AM71">
        <v>25205</v>
      </c>
      <c r="AO71" s="32">
        <f t="shared" si="18"/>
        <v>7.8332993512455935E-3</v>
      </c>
      <c r="AP71" s="5">
        <f t="shared" si="21"/>
        <v>9.0053697702906277</v>
      </c>
      <c r="AQ71" s="3">
        <f t="shared" si="19"/>
        <v>-4.8827359622709635E-4</v>
      </c>
      <c r="AR71" s="15">
        <f t="shared" si="20"/>
        <v>-5.9834256486309578E-2</v>
      </c>
      <c r="AV71" s="10">
        <v>1</v>
      </c>
      <c r="AW71" s="15">
        <v>1</v>
      </c>
      <c r="AX71">
        <f t="shared" si="17"/>
        <v>69</v>
      </c>
    </row>
    <row r="72" spans="1:50" x14ac:dyDescent="0.25">
      <c r="A72" t="s">
        <v>37</v>
      </c>
      <c r="B72">
        <v>7.5502271016970299</v>
      </c>
      <c r="C72">
        <v>6.66588589566276E-3</v>
      </c>
      <c r="D72">
        <v>7.7122179761237097</v>
      </c>
      <c r="E72">
        <v>-5.9814689197726798</v>
      </c>
      <c r="F72" s="1">
        <v>0</v>
      </c>
      <c r="G72" s="1">
        <v>0</v>
      </c>
      <c r="H72">
        <v>3.5763126808920598</v>
      </c>
      <c r="I72">
        <v>-115.114040472648</v>
      </c>
      <c r="J72">
        <v>-113.858922453706</v>
      </c>
      <c r="K72">
        <v>-189.69838082776599</v>
      </c>
      <c r="L72">
        <v>-89.8763418995987</v>
      </c>
      <c r="M72">
        <v>70</v>
      </c>
      <c r="N72">
        <v>84.861587143817601</v>
      </c>
      <c r="O72">
        <v>52.034824604602903</v>
      </c>
      <c r="P72">
        <v>157686.90010547399</v>
      </c>
      <c r="Q72">
        <v>207033.63469536701</v>
      </c>
      <c r="R72">
        <v>118.52770807979999</v>
      </c>
      <c r="S72">
        <v>711.23318064772502</v>
      </c>
      <c r="T72">
        <v>3.01425999303353E-3</v>
      </c>
      <c r="U72">
        <v>1.00563364720344E-2</v>
      </c>
      <c r="V72">
        <v>0.95883908194189305</v>
      </c>
      <c r="W72">
        <v>3.31432484767984E-3</v>
      </c>
      <c r="X72">
        <v>2.7790256738391798E-2</v>
      </c>
      <c r="Y72" s="1">
        <v>0</v>
      </c>
      <c r="Z72">
        <v>1</v>
      </c>
      <c r="AA72">
        <v>5.9639401349068804E-4</v>
      </c>
      <c r="AB72">
        <v>6.00631921025312E-3</v>
      </c>
      <c r="AC72">
        <v>6.0627901959533301E-3</v>
      </c>
      <c r="AD72">
        <v>5.9640064655925401E-5</v>
      </c>
      <c r="AE72">
        <v>0.83593901819636296</v>
      </c>
      <c r="AF72">
        <v>1.15971812309108E-3</v>
      </c>
      <c r="AG72">
        <v>3.5262635178440299E-6</v>
      </c>
      <c r="AH72">
        <v>5.9488904846603496</v>
      </c>
      <c r="AI72">
        <v>0.41342494590334</v>
      </c>
      <c r="AJ72">
        <v>2764.9299189909898</v>
      </c>
      <c r="AK72">
        <v>70</v>
      </c>
      <c r="AL72">
        <v>3528244389.8600001</v>
      </c>
      <c r="AM72">
        <v>22375</v>
      </c>
      <c r="AO72" s="32">
        <f t="shared" si="18"/>
        <v>7.8189023325350975E-3</v>
      </c>
      <c r="AP72" s="5">
        <f t="shared" si="21"/>
        <v>8.9895237724143868</v>
      </c>
      <c r="AQ72" s="3">
        <f t="shared" si="19"/>
        <v>-1.2981979456776187E-3</v>
      </c>
      <c r="AR72" s="15">
        <f t="shared" si="20"/>
        <v>-0.16010822232141375</v>
      </c>
      <c r="AV72" s="10">
        <v>1</v>
      </c>
      <c r="AW72" s="15">
        <v>1</v>
      </c>
      <c r="AX72">
        <f t="shared" si="17"/>
        <v>70</v>
      </c>
    </row>
    <row r="73" spans="1:50" x14ac:dyDescent="0.25">
      <c r="A73" t="s">
        <v>37</v>
      </c>
      <c r="B73">
        <v>9.1764914850321695</v>
      </c>
      <c r="C73">
        <v>6.7692532183582501E-3</v>
      </c>
      <c r="D73">
        <v>7.82739472746694</v>
      </c>
      <c r="E73">
        <v>-6.3331677981159604</v>
      </c>
      <c r="F73" s="1">
        <v>0</v>
      </c>
      <c r="G73" s="1">
        <v>0</v>
      </c>
      <c r="H73">
        <v>3.6307513987126701</v>
      </c>
      <c r="I73">
        <v>-110.825526024418</v>
      </c>
      <c r="J73">
        <v>-109.558771256049</v>
      </c>
      <c r="K73">
        <v>-185.27224376869199</v>
      </c>
      <c r="L73">
        <v>-85.467666750390194</v>
      </c>
      <c r="M73">
        <v>71</v>
      </c>
      <c r="N73">
        <v>84.804991439643302</v>
      </c>
      <c r="O73">
        <v>52.058373720434098</v>
      </c>
      <c r="P73">
        <v>156955.294958624</v>
      </c>
      <c r="Q73">
        <v>207420.20630532401</v>
      </c>
      <c r="R73">
        <v>117.645320115826</v>
      </c>
      <c r="S73">
        <v>710.26496794834998</v>
      </c>
      <c r="T73">
        <v>3.4444762690662798E-3</v>
      </c>
      <c r="U73">
        <v>3.27185837936046E-3</v>
      </c>
      <c r="V73">
        <v>0.98830743311845703</v>
      </c>
      <c r="W73">
        <v>1.4435237828256499E-3</v>
      </c>
      <c r="X73">
        <v>6.9771847193559897E-3</v>
      </c>
      <c r="Y73" s="1">
        <v>0</v>
      </c>
      <c r="Z73">
        <v>1</v>
      </c>
      <c r="AA73">
        <v>6.0150486871031797E-4</v>
      </c>
      <c r="AB73">
        <v>6.09618773935682E-3</v>
      </c>
      <c r="AC73">
        <v>6.1246969713334301E-3</v>
      </c>
      <c r="AD73">
        <v>6.7890668507185795E-5</v>
      </c>
      <c r="AE73">
        <v>0.84064567115440303</v>
      </c>
      <c r="AF73">
        <v>1.2227990791392001E-3</v>
      </c>
      <c r="AG73">
        <v>3.6288469653669202E-6</v>
      </c>
      <c r="AH73">
        <v>5.8349266382833003</v>
      </c>
      <c r="AI73">
        <v>0.41184394424120002</v>
      </c>
      <c r="AJ73">
        <v>2986.0108168206698</v>
      </c>
      <c r="AK73">
        <v>71</v>
      </c>
      <c r="AL73">
        <v>3186506398.25</v>
      </c>
      <c r="AM73">
        <v>20302</v>
      </c>
      <c r="AO73" s="32">
        <f t="shared" si="18"/>
        <v>7.949000919182948E-3</v>
      </c>
      <c r="AP73" s="5">
        <f t="shared" si="21"/>
        <v>9.132624249470112</v>
      </c>
      <c r="AQ73" s="3">
        <f t="shared" si="19"/>
        <v>3.9919137303600152E-5</v>
      </c>
      <c r="AR73" s="15">
        <f t="shared" si="20"/>
        <v>4.803354913523572E-3</v>
      </c>
      <c r="AV73" s="10">
        <v>1</v>
      </c>
      <c r="AW73" s="15">
        <v>1</v>
      </c>
      <c r="AX73">
        <f t="shared" si="17"/>
        <v>71</v>
      </c>
    </row>
    <row r="74" spans="1:50" x14ac:dyDescent="0.25">
      <c r="A74" t="s">
        <v>37</v>
      </c>
      <c r="B74">
        <v>8.5072168362190297</v>
      </c>
      <c r="C74">
        <v>6.8198027342684696E-3</v>
      </c>
      <c r="D74">
        <v>7.88367139752099</v>
      </c>
      <c r="E74">
        <v>-7.0377659023817003</v>
      </c>
      <c r="F74" s="1">
        <v>0</v>
      </c>
      <c r="G74" s="1">
        <v>0</v>
      </c>
      <c r="H74">
        <v>3.68747622740384</v>
      </c>
      <c r="I74">
        <v>-106.146392464527</v>
      </c>
      <c r="J74">
        <v>-104.834044025804</v>
      </c>
      <c r="K74">
        <v>-180.90832139385699</v>
      </c>
      <c r="L74">
        <v>-80.771365842836403</v>
      </c>
      <c r="M74">
        <v>72</v>
      </c>
      <c r="N74">
        <v>84.738676516943002</v>
      </c>
      <c r="O74">
        <v>52.018687130888999</v>
      </c>
      <c r="P74">
        <v>156858.744142657</v>
      </c>
      <c r="Q74">
        <v>208054.53591127001</v>
      </c>
      <c r="R74">
        <v>116.425285269227</v>
      </c>
      <c r="S74">
        <v>709.91225011357699</v>
      </c>
      <c r="T74">
        <v>4.4042990543680703E-3</v>
      </c>
      <c r="U74">
        <v>2.1994184824442901E-3</v>
      </c>
      <c r="V74">
        <v>0.99292030940349796</v>
      </c>
      <c r="W74">
        <v>1.45939479425441E-3</v>
      </c>
      <c r="X74">
        <v>3.4208773198026801E-3</v>
      </c>
      <c r="Y74" s="1">
        <v>0</v>
      </c>
      <c r="Z74">
        <v>1</v>
      </c>
      <c r="AA74">
        <v>6.0459757699527698E-4</v>
      </c>
      <c r="AB74">
        <v>6.1318901769392403E-3</v>
      </c>
      <c r="AC74">
        <v>6.0870790961430402E-3</v>
      </c>
      <c r="AD74">
        <v>8.0851724473060606E-5</v>
      </c>
      <c r="AE74">
        <v>0.83262139102200605</v>
      </c>
      <c r="AF74">
        <v>1.2683993111743E-3</v>
      </c>
      <c r="AG74">
        <v>2.4460222862387402E-6</v>
      </c>
      <c r="AH74">
        <v>5.7447607271196004</v>
      </c>
      <c r="AI74">
        <v>0.41173685947380601</v>
      </c>
      <c r="AJ74">
        <v>3203.68612769936</v>
      </c>
      <c r="AK74">
        <v>72</v>
      </c>
      <c r="AL74">
        <v>3032550100.5100002</v>
      </c>
      <c r="AM74">
        <v>19333</v>
      </c>
      <c r="AO74" s="32">
        <f t="shared" si="18"/>
        <v>7.960075984312618E-3</v>
      </c>
      <c r="AP74" s="5">
        <f t="shared" si="21"/>
        <v>9.144796611369955</v>
      </c>
      <c r="AQ74" s="3">
        <f t="shared" si="19"/>
        <v>-5.7828213935387854E-4</v>
      </c>
      <c r="AR74" s="15">
        <f t="shared" si="20"/>
        <v>-6.9720498141883969E-2</v>
      </c>
      <c r="AV74" s="10">
        <v>1</v>
      </c>
      <c r="AW74" s="15">
        <v>1</v>
      </c>
      <c r="AX74">
        <f t="shared" si="17"/>
        <v>72</v>
      </c>
    </row>
    <row r="75" spans="1:50" x14ac:dyDescent="0.25">
      <c r="A75" t="s">
        <v>37</v>
      </c>
      <c r="B75">
        <v>9.2337706113335898</v>
      </c>
      <c r="C75">
        <v>6.9598025264936197E-3</v>
      </c>
      <c r="D75">
        <v>8.0393685002169892</v>
      </c>
      <c r="E75">
        <v>-8.3687130940560301</v>
      </c>
      <c r="F75" s="1">
        <v>0</v>
      </c>
      <c r="G75" s="1">
        <v>0</v>
      </c>
      <c r="H75">
        <v>3.7278322557108998</v>
      </c>
      <c r="I75">
        <v>-103.719797876342</v>
      </c>
      <c r="J75">
        <v>-102.425279844833</v>
      </c>
      <c r="K75">
        <v>-179.019145269653</v>
      </c>
      <c r="L75">
        <v>-78.416681794276798</v>
      </c>
      <c r="M75">
        <v>73</v>
      </c>
      <c r="N75">
        <v>84.755990395340007</v>
      </c>
      <c r="O75">
        <v>51.7372204730191</v>
      </c>
      <c r="P75">
        <v>157327.33693417101</v>
      </c>
      <c r="Q75">
        <v>208348.82500715501</v>
      </c>
      <c r="R75">
        <v>115.387275121154</v>
      </c>
      <c r="S75">
        <v>710.69405447925101</v>
      </c>
      <c r="T75">
        <v>3.70806558714352E-3</v>
      </c>
      <c r="U75">
        <v>1.9032476587162201E-3</v>
      </c>
      <c r="V75">
        <v>0.99468737700540999</v>
      </c>
      <c r="W75">
        <v>1.3983677993836599E-3</v>
      </c>
      <c r="X75">
        <v>2.0110075364898599E-3</v>
      </c>
      <c r="Y75" s="1">
        <v>0</v>
      </c>
      <c r="Z75">
        <v>1</v>
      </c>
      <c r="AA75">
        <v>6.1017506626666503E-4</v>
      </c>
      <c r="AB75">
        <v>6.2635036017860699E-3</v>
      </c>
      <c r="AC75">
        <v>6.1678190138411398E-3</v>
      </c>
      <c r="AD75">
        <v>8.5655084626499404E-5</v>
      </c>
      <c r="AE75">
        <v>0.83710266211351803</v>
      </c>
      <c r="AF75">
        <v>1.30786125510999E-3</v>
      </c>
      <c r="AG75" s="1">
        <v>4.3995430265748E-7</v>
      </c>
      <c r="AH75">
        <v>5.73237603627366</v>
      </c>
      <c r="AI75">
        <v>0.41792115151722897</v>
      </c>
      <c r="AJ75">
        <v>3393.1399027491898</v>
      </c>
      <c r="AK75">
        <v>73</v>
      </c>
      <c r="AL75">
        <v>2977891833.4899998</v>
      </c>
      <c r="AM75">
        <v>18928</v>
      </c>
      <c r="AO75" s="32">
        <f t="shared" si="18"/>
        <v>8.0858553352177939E-3</v>
      </c>
      <c r="AP75" s="5">
        <f t="shared" si="21"/>
        <v>9.2829331032407421</v>
      </c>
      <c r="AQ75" s="3">
        <f t="shared" si="19"/>
        <v>-4.4784721382716552E-5</v>
      </c>
      <c r="AR75" s="15">
        <f t="shared" si="20"/>
        <v>-5.2960084232417382E-3</v>
      </c>
      <c r="AV75" s="10">
        <v>1</v>
      </c>
      <c r="AW75" s="15">
        <v>1</v>
      </c>
      <c r="AX75">
        <f t="shared" si="17"/>
        <v>73</v>
      </c>
    </row>
    <row r="76" spans="1:50" x14ac:dyDescent="0.25">
      <c r="A76" t="s">
        <v>37</v>
      </c>
      <c r="B76">
        <v>7.2163671423171198</v>
      </c>
      <c r="C76">
        <v>7.1023372247368804E-3</v>
      </c>
      <c r="D76">
        <v>8.1976368755573503</v>
      </c>
      <c r="E76">
        <v>-9.5895670529566406</v>
      </c>
      <c r="F76" s="1">
        <v>0</v>
      </c>
      <c r="G76" s="1">
        <v>0</v>
      </c>
      <c r="H76">
        <v>3.7671129162010599</v>
      </c>
      <c r="I76">
        <v>-101.675406834277</v>
      </c>
      <c r="J76">
        <v>-100.27818606665301</v>
      </c>
      <c r="K76">
        <v>-177.03104959520601</v>
      </c>
      <c r="L76">
        <v>-76.434829672876901</v>
      </c>
      <c r="M76">
        <v>74</v>
      </c>
      <c r="N76">
        <v>84.749988530435104</v>
      </c>
      <c r="O76">
        <v>51.366691979844603</v>
      </c>
      <c r="P76">
        <v>157676.217289897</v>
      </c>
      <c r="Q76">
        <v>209512.230954442</v>
      </c>
      <c r="R76">
        <v>114.147008936925</v>
      </c>
      <c r="S76">
        <v>710.82420517548405</v>
      </c>
      <c r="T76">
        <v>3.7157016165816699E-3</v>
      </c>
      <c r="U76">
        <v>1.7911957385768199E-3</v>
      </c>
      <c r="V76">
        <v>0.99627742817947695</v>
      </c>
      <c r="W76">
        <v>9.1086596175154403E-4</v>
      </c>
      <c r="X76">
        <v>1.0205101201937101E-3</v>
      </c>
      <c r="Y76" s="1">
        <v>0</v>
      </c>
      <c r="Z76">
        <v>1</v>
      </c>
      <c r="AA76">
        <v>6.2159410837132E-4</v>
      </c>
      <c r="AB76">
        <v>6.3890022814921798E-3</v>
      </c>
      <c r="AC76">
        <v>6.2752660438057401E-3</v>
      </c>
      <c r="AD76">
        <v>9.0703229871116501E-5</v>
      </c>
      <c r="AE76">
        <v>0.839262184682534</v>
      </c>
      <c r="AF76">
        <v>1.34079637904048E-3</v>
      </c>
      <c r="AG76">
        <v>1.0120468765404401E-6</v>
      </c>
      <c r="AH76">
        <v>5.7431171765962299</v>
      </c>
      <c r="AI76">
        <v>0.426156143470654</v>
      </c>
      <c r="AJ76">
        <v>3547.1067762331299</v>
      </c>
      <c r="AK76">
        <v>74</v>
      </c>
      <c r="AL76">
        <v>2821773584.6199999</v>
      </c>
      <c r="AM76">
        <v>17896</v>
      </c>
      <c r="AO76" s="32">
        <f t="shared" si="18"/>
        <v>8.2376565312175399E-3</v>
      </c>
      <c r="AP76" s="5">
        <f t="shared" si="21"/>
        <v>9.449391549851482</v>
      </c>
      <c r="AQ76" s="3">
        <f t="shared" si="19"/>
        <v>-2.0154342479338106E-3</v>
      </c>
      <c r="AR76" s="15">
        <f t="shared" si="20"/>
        <v>-0.23631409448468232</v>
      </c>
      <c r="AV76" s="10">
        <v>1</v>
      </c>
      <c r="AW76" s="15">
        <v>1</v>
      </c>
      <c r="AX76">
        <f t="shared" si="17"/>
        <v>74</v>
      </c>
    </row>
    <row r="77" spans="1:50" x14ac:dyDescent="0.25">
      <c r="A77" t="s">
        <v>37</v>
      </c>
      <c r="B77">
        <v>9.1929336996183597</v>
      </c>
      <c r="C77">
        <v>7.1528513470178797E-3</v>
      </c>
      <c r="D77">
        <v>8.2536670418046203</v>
      </c>
      <c r="E77">
        <v>-10.5986649379588</v>
      </c>
      <c r="F77" s="1">
        <v>0</v>
      </c>
      <c r="G77" s="1">
        <v>0</v>
      </c>
      <c r="H77">
        <v>3.7925882419724299</v>
      </c>
      <c r="I77">
        <v>-100.196417640476</v>
      </c>
      <c r="J77">
        <v>-98.638813278622095</v>
      </c>
      <c r="K77">
        <v>-175.37613385633401</v>
      </c>
      <c r="L77">
        <v>-75.039124203915193</v>
      </c>
      <c r="M77">
        <v>75</v>
      </c>
      <c r="N77">
        <v>84.879874282411294</v>
      </c>
      <c r="O77">
        <v>51.150359033946003</v>
      </c>
      <c r="P77">
        <v>158201.86282674401</v>
      </c>
      <c r="Q77">
        <v>209877.33651344999</v>
      </c>
      <c r="R77">
        <v>113.13153669518699</v>
      </c>
      <c r="S77">
        <v>710.869139023515</v>
      </c>
      <c r="T77">
        <v>3.77049061430299E-3</v>
      </c>
      <c r="U77">
        <v>1.5425045340010999E-3</v>
      </c>
      <c r="V77">
        <v>0.997010439727958</v>
      </c>
      <c r="W77">
        <v>3.7872712100822903E-4</v>
      </c>
      <c r="X77">
        <v>1.0683286170319901E-3</v>
      </c>
      <c r="Y77" s="1">
        <v>0</v>
      </c>
      <c r="Z77">
        <v>1</v>
      </c>
      <c r="AA77">
        <v>6.2799044979318505E-4</v>
      </c>
      <c r="AB77">
        <v>6.4302405691436396E-3</v>
      </c>
      <c r="AC77">
        <v>6.2969412420193997E-3</v>
      </c>
      <c r="AD77">
        <v>9.3749901154684199E-5</v>
      </c>
      <c r="AE77">
        <v>0.84064727188933197</v>
      </c>
      <c r="AF77">
        <v>1.3620851663723699E-3</v>
      </c>
      <c r="AG77" s="1">
        <v>8.4982502044852398E-7</v>
      </c>
      <c r="AH77">
        <v>5.7362927378234803</v>
      </c>
      <c r="AI77">
        <v>0.43305644561970302</v>
      </c>
      <c r="AJ77">
        <v>3639.04870170199</v>
      </c>
      <c r="AK77">
        <v>75</v>
      </c>
      <c r="AL77">
        <v>2721072040.6199999</v>
      </c>
      <c r="AM77">
        <v>17200</v>
      </c>
      <c r="AO77" s="32">
        <f t="shared" si="18"/>
        <v>8.2870168581849549E-3</v>
      </c>
      <c r="AP77" s="5">
        <f t="shared" si="21"/>
        <v>9.5034575390682381</v>
      </c>
      <c r="AQ77" s="3">
        <f t="shared" si="19"/>
        <v>-2.8312985017770603E-4</v>
      </c>
      <c r="AR77" s="15">
        <f t="shared" si="20"/>
        <v>-3.2674827890094793E-2</v>
      </c>
      <c r="AV77" s="10">
        <v>1</v>
      </c>
      <c r="AW77" s="15">
        <v>1</v>
      </c>
      <c r="AX77">
        <f t="shared" si="17"/>
        <v>75</v>
      </c>
    </row>
    <row r="78" spans="1:50" x14ac:dyDescent="0.25">
      <c r="A78" t="s">
        <v>37</v>
      </c>
      <c r="B78">
        <v>9.6097712744738306</v>
      </c>
      <c r="C78">
        <v>7.1506157222269804E-3</v>
      </c>
      <c r="D78">
        <v>8.2511879542603506</v>
      </c>
      <c r="E78">
        <v>-12.453860700089701</v>
      </c>
      <c r="F78" s="1">
        <v>0</v>
      </c>
      <c r="G78" s="1">
        <v>0</v>
      </c>
      <c r="H78">
        <v>3.8132407532463</v>
      </c>
      <c r="I78">
        <v>-98.544126078887601</v>
      </c>
      <c r="J78">
        <v>-96.832984908908699</v>
      </c>
      <c r="K78">
        <v>-173.60798929321899</v>
      </c>
      <c r="L78">
        <v>-73.548531736816699</v>
      </c>
      <c r="M78">
        <v>76</v>
      </c>
      <c r="N78">
        <v>85.021337572802395</v>
      </c>
      <c r="O78">
        <v>50.957370106853197</v>
      </c>
      <c r="P78">
        <v>159251.87901964301</v>
      </c>
      <c r="Q78">
        <v>210470.32878406599</v>
      </c>
      <c r="R78">
        <v>112.143505388097</v>
      </c>
      <c r="S78">
        <v>711.64858098537297</v>
      </c>
      <c r="T78">
        <v>3.8415231499058702E-3</v>
      </c>
      <c r="U78">
        <v>1.4914724655938E-3</v>
      </c>
      <c r="V78">
        <v>0.99732613173069296</v>
      </c>
      <c r="W78">
        <v>3.43247611426272E-4</v>
      </c>
      <c r="X78">
        <v>8.3914819228596998E-4</v>
      </c>
      <c r="Y78" s="1">
        <v>0</v>
      </c>
      <c r="Z78">
        <v>1</v>
      </c>
      <c r="AA78">
        <v>6.3538351800469101E-4</v>
      </c>
      <c r="AB78">
        <v>6.4167891353734503E-3</v>
      </c>
      <c r="AC78">
        <v>6.2576298787697703E-3</v>
      </c>
      <c r="AD78">
        <v>9.8050333406686805E-5</v>
      </c>
      <c r="AE78">
        <v>0.84358434199777099</v>
      </c>
      <c r="AF78">
        <v>1.3853652347993999E-3</v>
      </c>
      <c r="AG78" s="1">
        <v>3.8344110756408502E-7</v>
      </c>
      <c r="AH78">
        <v>5.7166615354639898</v>
      </c>
      <c r="AI78">
        <v>0.43909461199737099</v>
      </c>
      <c r="AJ78">
        <v>3729.8401142819198</v>
      </c>
      <c r="AK78">
        <v>76</v>
      </c>
      <c r="AL78">
        <v>2626700492.5500002</v>
      </c>
      <c r="AM78">
        <v>16494</v>
      </c>
      <c r="AO78" s="32">
        <f t="shared" si="18"/>
        <v>8.2783786315738621E-3</v>
      </c>
      <c r="AP78" s="5">
        <f t="shared" si="21"/>
        <v>9.4939979421139302</v>
      </c>
      <c r="AQ78" s="3">
        <f t="shared" si="19"/>
        <v>1.0577777917699163E-4</v>
      </c>
      <c r="AR78" s="15">
        <f t="shared" si="20"/>
        <v>1.2194370913685137E-2</v>
      </c>
      <c r="AV78" s="10">
        <v>1</v>
      </c>
      <c r="AW78" s="15">
        <v>1</v>
      </c>
      <c r="AX78">
        <f t="shared" si="17"/>
        <v>76</v>
      </c>
    </row>
    <row r="79" spans="1:50" x14ac:dyDescent="0.25">
      <c r="A79" t="s">
        <v>37</v>
      </c>
      <c r="B79">
        <v>8.5194409245598592</v>
      </c>
      <c r="C79">
        <v>7.0272323284438602E-3</v>
      </c>
      <c r="D79">
        <v>8.1142726812118493</v>
      </c>
      <c r="E79">
        <v>-13.794664890894399</v>
      </c>
      <c r="F79" s="1">
        <v>0</v>
      </c>
      <c r="G79" s="1">
        <v>0</v>
      </c>
      <c r="H79">
        <v>3.8304414480326301</v>
      </c>
      <c r="I79">
        <v>-97.799316350392502</v>
      </c>
      <c r="J79">
        <v>-96.097431954289107</v>
      </c>
      <c r="K79">
        <v>-172.99740674759801</v>
      </c>
      <c r="L79">
        <v>-72.886942017838606</v>
      </c>
      <c r="M79">
        <v>77</v>
      </c>
      <c r="N79">
        <v>85.197798917842405</v>
      </c>
      <c r="O79">
        <v>50.879827998677001</v>
      </c>
      <c r="P79">
        <v>159804.78271664001</v>
      </c>
      <c r="Q79">
        <v>209930.45489563901</v>
      </c>
      <c r="R79">
        <v>111.329151991334</v>
      </c>
      <c r="S79">
        <v>711.90183487620698</v>
      </c>
      <c r="T79">
        <v>3.7637051244782198E-3</v>
      </c>
      <c r="U79">
        <v>1.54339581957237E-3</v>
      </c>
      <c r="V79">
        <v>0.99757495806090601</v>
      </c>
      <c r="W79">
        <v>2.8683147393567698E-4</v>
      </c>
      <c r="X79">
        <v>5.9481464558509096E-4</v>
      </c>
      <c r="Y79" s="1">
        <v>0</v>
      </c>
      <c r="Z79">
        <v>1</v>
      </c>
      <c r="AA79">
        <v>6.4377770695386101E-4</v>
      </c>
      <c r="AB79">
        <v>6.2852633396843398E-3</v>
      </c>
      <c r="AC79">
        <v>6.1048507915712896E-3</v>
      </c>
      <c r="AD79">
        <v>9.7853914580373701E-5</v>
      </c>
      <c r="AE79">
        <v>0.84131270839638395</v>
      </c>
      <c r="AF79">
        <v>1.39108672139718E-3</v>
      </c>
      <c r="AG79" s="1">
        <v>2.9559837577536502E-7</v>
      </c>
      <c r="AH79">
        <v>5.6645106793197204</v>
      </c>
      <c r="AI79">
        <v>0.44730732796177503</v>
      </c>
      <c r="AJ79">
        <v>3798.5290640010999</v>
      </c>
      <c r="AK79">
        <v>77</v>
      </c>
      <c r="AL79">
        <v>2568861882.1700001</v>
      </c>
      <c r="AM79">
        <v>16075</v>
      </c>
      <c r="AO79" s="32">
        <f t="shared" si="18"/>
        <v>8.1397152199223308E-3</v>
      </c>
      <c r="AP79" s="5">
        <f t="shared" si="21"/>
        <v>9.3420255383136137</v>
      </c>
      <c r="AQ79" s="3">
        <f t="shared" si="19"/>
        <v>-7.4686895884172079E-4</v>
      </c>
      <c r="AR79" s="15">
        <f t="shared" si="20"/>
        <v>-8.8052062197877978E-2</v>
      </c>
      <c r="AV79" s="10">
        <v>1</v>
      </c>
      <c r="AW79" s="15">
        <v>1</v>
      </c>
      <c r="AX79">
        <f t="shared" si="17"/>
        <v>77</v>
      </c>
    </row>
    <row r="80" spans="1:50" x14ac:dyDescent="0.25">
      <c r="A80" t="s">
        <v>37</v>
      </c>
      <c r="B80">
        <v>8.1830676003469591</v>
      </c>
      <c r="C80">
        <v>6.8836400165475696E-3</v>
      </c>
      <c r="D80">
        <v>7.9546963055640401</v>
      </c>
      <c r="E80">
        <v>-14.1649097341559</v>
      </c>
      <c r="F80" s="1">
        <v>0</v>
      </c>
      <c r="G80" s="1">
        <v>0</v>
      </c>
      <c r="H80">
        <v>3.8485264828538002</v>
      </c>
      <c r="I80">
        <v>-98.566280382928795</v>
      </c>
      <c r="J80">
        <v>-96.926154006686701</v>
      </c>
      <c r="K80">
        <v>-174.12945350180499</v>
      </c>
      <c r="L80">
        <v>-73.6969478066584</v>
      </c>
      <c r="M80">
        <v>78</v>
      </c>
      <c r="N80">
        <v>85.374555507321702</v>
      </c>
      <c r="O80">
        <v>50.756695176584302</v>
      </c>
      <c r="P80">
        <v>160092.32938514001</v>
      </c>
      <c r="Q80">
        <v>209139.690426816</v>
      </c>
      <c r="R80">
        <v>110.634896651731</v>
      </c>
      <c r="S80">
        <v>712.58707064077396</v>
      </c>
      <c r="T80">
        <v>3.0515516843295501E-3</v>
      </c>
      <c r="U80">
        <v>1.02576435438115E-3</v>
      </c>
      <c r="V80">
        <v>0.99822284796012695</v>
      </c>
      <c r="W80">
        <v>2.4273620658686601E-4</v>
      </c>
      <c r="X80">
        <v>5.0865147890446897E-4</v>
      </c>
      <c r="Y80" s="1">
        <v>0</v>
      </c>
      <c r="Z80">
        <v>1</v>
      </c>
      <c r="AA80">
        <v>6.5091485703333096E-4</v>
      </c>
      <c r="AB80">
        <v>6.1421537398044599E-3</v>
      </c>
      <c r="AC80">
        <v>5.9474207292700299E-3</v>
      </c>
      <c r="AD80">
        <v>9.0198403778864205E-5</v>
      </c>
      <c r="AE80">
        <v>0.83936073692153501</v>
      </c>
      <c r="AF80">
        <v>1.38104867214378E-3</v>
      </c>
      <c r="AG80" s="1">
        <v>3.3968649314135601E-7</v>
      </c>
      <c r="AH80">
        <v>5.6305676202382502</v>
      </c>
      <c r="AI80">
        <v>0.44760047848779699</v>
      </c>
      <c r="AJ80">
        <v>3889.2947175447898</v>
      </c>
      <c r="AK80">
        <v>78</v>
      </c>
      <c r="AL80">
        <v>2486554060.0100002</v>
      </c>
      <c r="AM80">
        <v>15532</v>
      </c>
      <c r="AO80" s="32">
        <f t="shared" si="18"/>
        <v>7.9793842584471412E-3</v>
      </c>
      <c r="AP80" s="5">
        <f t="shared" si="21"/>
        <v>9.1660143388535236</v>
      </c>
      <c r="AQ80" s="3">
        <f t="shared" si="19"/>
        <v>-8.9017736672104483E-4</v>
      </c>
      <c r="AR80" s="15">
        <f t="shared" si="20"/>
        <v>-0.10723818468622537</v>
      </c>
      <c r="AV80" s="10">
        <v>1</v>
      </c>
      <c r="AW80" s="15">
        <v>1</v>
      </c>
      <c r="AX80">
        <f t="shared" si="17"/>
        <v>78</v>
      </c>
    </row>
    <row r="81" spans="1:50" x14ac:dyDescent="0.25">
      <c r="A81" t="s">
        <v>37</v>
      </c>
      <c r="B81">
        <v>9.2634540745099496</v>
      </c>
      <c r="C81">
        <v>6.7411550549235496E-3</v>
      </c>
      <c r="D81">
        <v>7.7960994747824</v>
      </c>
      <c r="E81">
        <v>-14.1152527053416</v>
      </c>
      <c r="F81" s="1">
        <v>0</v>
      </c>
      <c r="G81" s="1">
        <v>0</v>
      </c>
      <c r="H81">
        <v>3.8608415374738798</v>
      </c>
      <c r="I81">
        <v>-100.39374808487</v>
      </c>
      <c r="J81">
        <v>-98.753226624269004</v>
      </c>
      <c r="K81">
        <v>-176.65424509722899</v>
      </c>
      <c r="L81">
        <v>-75.472263809254201</v>
      </c>
      <c r="M81">
        <v>79</v>
      </c>
      <c r="N81">
        <v>85.549543902399805</v>
      </c>
      <c r="O81">
        <v>50.497215021060498</v>
      </c>
      <c r="P81">
        <v>159717.773991191</v>
      </c>
      <c r="Q81">
        <v>206770.615477646</v>
      </c>
      <c r="R81">
        <v>110.245647569196</v>
      </c>
      <c r="S81">
        <v>713.24536459686306</v>
      </c>
      <c r="T81">
        <v>2.7504953912181199E-3</v>
      </c>
      <c r="U81">
        <v>1.30027374080672E-3</v>
      </c>
      <c r="V81">
        <v>0.99775717056217195</v>
      </c>
      <c r="W81">
        <v>3.7470309516483998E-4</v>
      </c>
      <c r="X81">
        <v>5.6785260185564495E-4</v>
      </c>
      <c r="Y81" s="1">
        <v>0</v>
      </c>
      <c r="Z81">
        <v>1</v>
      </c>
      <c r="AA81">
        <v>6.6447135489930301E-4</v>
      </c>
      <c r="AB81">
        <v>5.9930359716257398E-3</v>
      </c>
      <c r="AC81">
        <v>5.7987022034809198E-3</v>
      </c>
      <c r="AD81">
        <v>8.2817999632399999E-5</v>
      </c>
      <c r="AE81">
        <v>0.83794982161750597</v>
      </c>
      <c r="AF81">
        <v>1.35730199161619E-3</v>
      </c>
      <c r="AG81" s="1">
        <v>7.7717261439797104E-7</v>
      </c>
      <c r="AH81">
        <v>5.6174089577822004</v>
      </c>
      <c r="AI81">
        <v>0.449857521927161</v>
      </c>
      <c r="AJ81">
        <v>3935.8979333440002</v>
      </c>
      <c r="AK81">
        <v>79</v>
      </c>
      <c r="AL81">
        <v>2284603039.1700001</v>
      </c>
      <c r="AM81">
        <v>14304</v>
      </c>
      <c r="AO81" s="32">
        <f t="shared" si="18"/>
        <v>7.8204755499964133E-3</v>
      </c>
      <c r="AP81" s="5">
        <f t="shared" si="21"/>
        <v>8.9912554484810503</v>
      </c>
      <c r="AQ81" s="3">
        <f t="shared" si="19"/>
        <v>2.4763264428164303E-4</v>
      </c>
      <c r="AR81" s="15">
        <f t="shared" si="20"/>
        <v>3.0273706223626906E-2</v>
      </c>
      <c r="AV81" s="10">
        <v>1</v>
      </c>
      <c r="AW81" s="15">
        <v>1</v>
      </c>
      <c r="AX81">
        <f t="shared" si="17"/>
        <v>79</v>
      </c>
    </row>
    <row r="82" spans="1:50" x14ac:dyDescent="0.25">
      <c r="A82" t="s">
        <v>37</v>
      </c>
      <c r="B82">
        <v>7.4929706115063599</v>
      </c>
      <c r="C82">
        <v>6.5917805382043598E-3</v>
      </c>
      <c r="D82">
        <v>7.6295651104755402</v>
      </c>
      <c r="E82">
        <v>-14.2826706639819</v>
      </c>
      <c r="F82" s="1">
        <v>0</v>
      </c>
      <c r="G82" s="1">
        <v>0</v>
      </c>
      <c r="H82">
        <v>3.8703488066156502</v>
      </c>
      <c r="I82">
        <v>-102.259457130578</v>
      </c>
      <c r="J82">
        <v>-100.390511094918</v>
      </c>
      <c r="K82">
        <v>-178.69560854276099</v>
      </c>
      <c r="L82">
        <v>-77.114077059275203</v>
      </c>
      <c r="M82">
        <v>80</v>
      </c>
      <c r="N82">
        <v>85.662383309466904</v>
      </c>
      <c r="O82">
        <v>50.3170515958656</v>
      </c>
      <c r="P82">
        <v>158265.89660781701</v>
      </c>
      <c r="Q82">
        <v>204006.232689097</v>
      </c>
      <c r="R82">
        <v>110.227106295813</v>
      </c>
      <c r="S82">
        <v>712.85617549290896</v>
      </c>
      <c r="T82">
        <v>2.6842301090292198E-3</v>
      </c>
      <c r="U82">
        <v>1.5482907063501499E-3</v>
      </c>
      <c r="V82">
        <v>0.997554121673776</v>
      </c>
      <c r="W82">
        <v>4.4263559240771602E-4</v>
      </c>
      <c r="X82">
        <v>4.5495202746516399E-4</v>
      </c>
      <c r="Y82" s="1">
        <v>0</v>
      </c>
      <c r="Z82">
        <v>1</v>
      </c>
      <c r="AA82">
        <v>6.7145649945426805E-4</v>
      </c>
      <c r="AB82">
        <v>5.8377701317954001E-3</v>
      </c>
      <c r="AC82">
        <v>5.6511427436797797E-3</v>
      </c>
      <c r="AD82">
        <v>8.1735609871361097E-5</v>
      </c>
      <c r="AE82">
        <v>0.83887360324659999</v>
      </c>
      <c r="AF82">
        <v>1.3396871363581099E-3</v>
      </c>
      <c r="AG82" s="1">
        <v>7.6178934422191802E-7</v>
      </c>
      <c r="AH82">
        <v>5.5945131324549804</v>
      </c>
      <c r="AI82">
        <v>0.45473029359619999</v>
      </c>
      <c r="AJ82">
        <v>3867.9804903013101</v>
      </c>
      <c r="AK82">
        <v>80</v>
      </c>
      <c r="AL82">
        <v>1927362088.8900001</v>
      </c>
      <c r="AM82">
        <v>12178</v>
      </c>
      <c r="AO82" s="32">
        <f t="shared" si="18"/>
        <v>7.6622863794921572E-3</v>
      </c>
      <c r="AP82" s="5">
        <f t="shared" si="21"/>
        <v>8.8169817992088682</v>
      </c>
      <c r="AQ82" s="3">
        <f t="shared" si="19"/>
        <v>-1.1928413552810616E-3</v>
      </c>
      <c r="AR82" s="15">
        <f t="shared" si="20"/>
        <v>-0.15016603389396921</v>
      </c>
      <c r="AV82" s="10">
        <v>1</v>
      </c>
      <c r="AW82" s="15">
        <v>1</v>
      </c>
      <c r="AX82">
        <f t="shared" si="17"/>
        <v>80</v>
      </c>
    </row>
    <row r="83" spans="1:50" x14ac:dyDescent="0.25">
      <c r="A83" t="s">
        <v>37</v>
      </c>
      <c r="B83">
        <v>8.4210321825238399</v>
      </c>
      <c r="C83">
        <v>6.5217859607558902E-3</v>
      </c>
      <c r="D83">
        <v>7.5514348651160796</v>
      </c>
      <c r="E83">
        <v>-15.797557768712201</v>
      </c>
      <c r="F83" s="1">
        <v>0</v>
      </c>
      <c r="G83" s="1">
        <v>0</v>
      </c>
      <c r="H83">
        <v>3.8881816428531999</v>
      </c>
      <c r="I83">
        <v>-102.297705938538</v>
      </c>
      <c r="J83">
        <v>-100.013126758604</v>
      </c>
      <c r="K83">
        <v>-178.155180160675</v>
      </c>
      <c r="L83">
        <v>-76.802820430960693</v>
      </c>
      <c r="M83">
        <v>81</v>
      </c>
      <c r="N83">
        <v>85.691115942173397</v>
      </c>
      <c r="O83">
        <v>50.332223177988702</v>
      </c>
      <c r="P83">
        <v>156112.89544834901</v>
      </c>
      <c r="Q83">
        <v>202255.70121648401</v>
      </c>
      <c r="R83">
        <v>110.204364016892</v>
      </c>
      <c r="S83">
        <v>711.12954168256101</v>
      </c>
      <c r="T83">
        <v>3.3358116212437801E-3</v>
      </c>
      <c r="U83">
        <v>1.9077904233702201E-3</v>
      </c>
      <c r="V83">
        <v>0.99707557705717198</v>
      </c>
      <c r="W83">
        <v>4.91855895073878E-4</v>
      </c>
      <c r="X83">
        <v>5.2477662438311901E-4</v>
      </c>
      <c r="Y83" s="1">
        <v>0</v>
      </c>
      <c r="Z83">
        <v>1</v>
      </c>
      <c r="AA83">
        <v>6.7754531602309299E-4</v>
      </c>
      <c r="AB83">
        <v>5.7556933844865503E-3</v>
      </c>
      <c r="AC83">
        <v>5.5407895065683697E-3</v>
      </c>
      <c r="AD83">
        <v>8.7433612041513907E-5</v>
      </c>
      <c r="AE83">
        <v>0.83826260131047803</v>
      </c>
      <c r="AF83">
        <v>1.34130787310401E-3</v>
      </c>
      <c r="AG83">
        <v>1.0479789481370999E-6</v>
      </c>
      <c r="AH83">
        <v>5.5051914456917297</v>
      </c>
      <c r="AI83">
        <v>0.45318633713574802</v>
      </c>
      <c r="AJ83">
        <v>3928.49573056896</v>
      </c>
      <c r="AK83">
        <v>81</v>
      </c>
      <c r="AL83">
        <v>1465900088.26</v>
      </c>
      <c r="AM83">
        <v>9390</v>
      </c>
      <c r="AO83" s="32">
        <f t="shared" si="18"/>
        <v>7.5596426956954727E-3</v>
      </c>
      <c r="AP83" s="5">
        <f t="shared" si="21"/>
        <v>8.7037378444982707</v>
      </c>
      <c r="AQ83" s="3">
        <f t="shared" si="19"/>
        <v>-2.5573435959185768E-4</v>
      </c>
      <c r="AR83" s="15">
        <f t="shared" si="20"/>
        <v>-3.2480948648187069E-2</v>
      </c>
      <c r="AV83" s="10">
        <v>1</v>
      </c>
      <c r="AW83" s="15">
        <v>1</v>
      </c>
      <c r="AX83">
        <f t="shared" si="17"/>
        <v>81</v>
      </c>
    </row>
    <row r="84" spans="1:50" x14ac:dyDescent="0.25">
      <c r="A84" t="s">
        <v>37</v>
      </c>
      <c r="B84">
        <v>7.61797602285586</v>
      </c>
      <c r="C84">
        <v>6.36614048522385E-3</v>
      </c>
      <c r="D84">
        <v>7.3774811027240599</v>
      </c>
      <c r="E84">
        <v>-17.252711951054099</v>
      </c>
      <c r="F84" s="1">
        <v>0</v>
      </c>
      <c r="G84" s="1">
        <v>0</v>
      </c>
      <c r="H84">
        <v>3.9140363835376402</v>
      </c>
      <c r="I84">
        <v>-101.68203463850099</v>
      </c>
      <c r="J84">
        <v>-99.118391239373395</v>
      </c>
      <c r="K84">
        <v>-176.877049443933</v>
      </c>
      <c r="L84">
        <v>-75.894898553923696</v>
      </c>
      <c r="M84">
        <v>82</v>
      </c>
      <c r="N84">
        <v>85.596191556548803</v>
      </c>
      <c r="O84">
        <v>50.583228926618297</v>
      </c>
      <c r="P84">
        <v>154303.68740506301</v>
      </c>
      <c r="Q84">
        <v>199818.84360299501</v>
      </c>
      <c r="R84">
        <v>110.13506204114699</v>
      </c>
      <c r="S84">
        <v>708.89296082766896</v>
      </c>
      <c r="T84">
        <v>4.3441384281337403E-3</v>
      </c>
      <c r="U84">
        <v>1.82714871920082E-3</v>
      </c>
      <c r="V84">
        <v>0.997316977923982</v>
      </c>
      <c r="W84">
        <v>3.4254310277741701E-4</v>
      </c>
      <c r="X84">
        <v>5.1333025403936701E-4</v>
      </c>
      <c r="Y84" s="1">
        <v>0</v>
      </c>
      <c r="Z84">
        <v>1</v>
      </c>
      <c r="AA84">
        <v>6.8432805854201E-4</v>
      </c>
      <c r="AB84">
        <v>5.5909191010999398E-3</v>
      </c>
      <c r="AC84">
        <v>5.3799898513311097E-3</v>
      </c>
      <c r="AD84">
        <v>9.0570153965289799E-5</v>
      </c>
      <c r="AE84">
        <v>0.823124390020332</v>
      </c>
      <c r="AF84">
        <v>1.3284438509807901E-3</v>
      </c>
      <c r="AG84" s="1">
        <v>2.8885859216023199E-7</v>
      </c>
      <c r="AH84">
        <v>5.33213092669269</v>
      </c>
      <c r="AI84">
        <v>0.44349379939793099</v>
      </c>
      <c r="AJ84">
        <v>3991.6160034743498</v>
      </c>
      <c r="AK84">
        <v>82</v>
      </c>
      <c r="AL84">
        <v>1097099217.45</v>
      </c>
      <c r="AM84">
        <v>7110</v>
      </c>
      <c r="AO84" s="32">
        <f t="shared" si="18"/>
        <v>7.3927617608539106E-3</v>
      </c>
      <c r="AP84" s="5">
        <f t="shared" si="21"/>
        <v>8.5193474721009803</v>
      </c>
      <c r="AQ84" s="3">
        <f t="shared" si="19"/>
        <v>-8.1136697084083741E-4</v>
      </c>
      <c r="AR84" s="15">
        <f t="shared" si="20"/>
        <v>-0.10580287424558243</v>
      </c>
      <c r="AV84" s="10">
        <v>1</v>
      </c>
      <c r="AW84" s="15">
        <v>1</v>
      </c>
      <c r="AX84">
        <f t="shared" si="17"/>
        <v>82</v>
      </c>
    </row>
    <row r="85" spans="1:50" x14ac:dyDescent="0.25">
      <c r="A85" t="s">
        <v>37</v>
      </c>
      <c r="B85">
        <v>9.8603662172642306</v>
      </c>
      <c r="C85">
        <v>6.2337052771184896E-3</v>
      </c>
      <c r="D85">
        <v>7.2292315818353696</v>
      </c>
      <c r="E85">
        <v>-17.625932408274199</v>
      </c>
      <c r="F85" s="1">
        <v>0</v>
      </c>
      <c r="G85" s="1">
        <v>0</v>
      </c>
      <c r="H85">
        <v>3.9362215939349801</v>
      </c>
      <c r="I85">
        <v>-102.540225902177</v>
      </c>
      <c r="J85">
        <v>-99.903742376701004</v>
      </c>
      <c r="K85">
        <v>-177.61982182624499</v>
      </c>
      <c r="L85">
        <v>-76.564475410022396</v>
      </c>
      <c r="M85">
        <v>83</v>
      </c>
      <c r="N85">
        <v>85.640595393742899</v>
      </c>
      <c r="O85">
        <v>50.999825929495998</v>
      </c>
      <c r="P85">
        <v>153192.49077385201</v>
      </c>
      <c r="Q85">
        <v>197635.608446948</v>
      </c>
      <c r="R85">
        <v>110.074705622086</v>
      </c>
      <c r="S85">
        <v>707.26243815589703</v>
      </c>
      <c r="T85">
        <v>5.0625785430731401E-3</v>
      </c>
      <c r="U85">
        <v>1.67321626919002E-3</v>
      </c>
      <c r="V85">
        <v>0.99720476871270203</v>
      </c>
      <c r="W85">
        <v>3.6343223443552298E-4</v>
      </c>
      <c r="X85">
        <v>7.5858278367186898E-4</v>
      </c>
      <c r="Y85" s="1">
        <v>0</v>
      </c>
      <c r="Z85">
        <v>1</v>
      </c>
      <c r="AA85">
        <v>6.9382388810880805E-4</v>
      </c>
      <c r="AB85">
        <v>5.4479841146400001E-3</v>
      </c>
      <c r="AC85">
        <v>5.2434440848392501E-3</v>
      </c>
      <c r="AD85">
        <v>9.0624683759949395E-5</v>
      </c>
      <c r="AE85">
        <v>0.81750389115970301</v>
      </c>
      <c r="AF85">
        <v>1.3125473797147499E-3</v>
      </c>
      <c r="AG85">
        <v>1.22548761176485E-6</v>
      </c>
      <c r="AH85">
        <v>5.1334164776441904</v>
      </c>
      <c r="AI85">
        <v>0.43079158182470401</v>
      </c>
      <c r="AJ85">
        <v>4036.2301705602399</v>
      </c>
      <c r="AK85">
        <v>83</v>
      </c>
      <c r="AL85">
        <v>841333159.33000004</v>
      </c>
      <c r="AM85">
        <v>5492</v>
      </c>
      <c r="AO85" s="32">
        <f t="shared" si="18"/>
        <v>7.2498153526628084E-3</v>
      </c>
      <c r="AP85" s="5">
        <f t="shared" si="21"/>
        <v>8.3611314993155776</v>
      </c>
      <c r="AQ85" s="3">
        <f t="shared" si="19"/>
        <v>1.3637263143793932E-3</v>
      </c>
      <c r="AR85" s="15">
        <f t="shared" si="20"/>
        <v>0.17931002736547996</v>
      </c>
      <c r="AV85" s="10">
        <v>1</v>
      </c>
      <c r="AW85" s="15">
        <v>1</v>
      </c>
      <c r="AX85">
        <f t="shared" si="17"/>
        <v>83</v>
      </c>
    </row>
    <row r="86" spans="1:50" x14ac:dyDescent="0.25">
      <c r="A86" t="s">
        <v>37</v>
      </c>
      <c r="B86">
        <v>6.3781249070241302</v>
      </c>
      <c r="C86">
        <v>6.0404003514190402E-3</v>
      </c>
      <c r="D86">
        <v>7.0124533154964803</v>
      </c>
      <c r="E86">
        <v>-17.393313442197101</v>
      </c>
      <c r="F86" s="1">
        <v>0</v>
      </c>
      <c r="G86" s="1">
        <v>0</v>
      </c>
      <c r="H86">
        <v>3.96310671290609</v>
      </c>
      <c r="I86">
        <v>-104.645088717747</v>
      </c>
      <c r="J86">
        <v>-101.69065216062501</v>
      </c>
      <c r="K86">
        <v>-179.661369706692</v>
      </c>
      <c r="L86">
        <v>-78.307739770560502</v>
      </c>
      <c r="M86">
        <v>84</v>
      </c>
      <c r="N86">
        <v>85.7018773892664</v>
      </c>
      <c r="O86">
        <v>51.255863478835899</v>
      </c>
      <c r="P86">
        <v>151084.62176385499</v>
      </c>
      <c r="Q86">
        <v>192699.635997212</v>
      </c>
      <c r="R86">
        <v>109.92109733394</v>
      </c>
      <c r="S86">
        <v>706.03549762714704</v>
      </c>
      <c r="T86">
        <v>4.3203607983919303E-3</v>
      </c>
      <c r="U86">
        <v>2.09592768123546E-3</v>
      </c>
      <c r="V86">
        <v>0.99638728694442902</v>
      </c>
      <c r="W86">
        <v>4.0057575309796899E-4</v>
      </c>
      <c r="X86">
        <v>1.1162096212367701E-3</v>
      </c>
      <c r="Y86" s="1">
        <v>0</v>
      </c>
      <c r="Z86">
        <v>1</v>
      </c>
      <c r="AA86">
        <v>7.0039811786578503E-4</v>
      </c>
      <c r="AB86">
        <v>5.2486020576757103E-3</v>
      </c>
      <c r="AC86">
        <v>5.0186077740831002E-3</v>
      </c>
      <c r="AD86">
        <v>9.0519220692573406E-5</v>
      </c>
      <c r="AE86">
        <v>0.80117175802847196</v>
      </c>
      <c r="AF86">
        <v>1.2605533389816099E-3</v>
      </c>
      <c r="AG86" s="1">
        <v>8.6800298503383803E-7</v>
      </c>
      <c r="AH86">
        <v>4.9982067140829196</v>
      </c>
      <c r="AI86">
        <v>0.42449757892606299</v>
      </c>
      <c r="AJ86">
        <v>4090.0501870418302</v>
      </c>
      <c r="AK86">
        <v>84</v>
      </c>
      <c r="AL86">
        <v>627001180.32000005</v>
      </c>
      <c r="AM86">
        <v>4150</v>
      </c>
      <c r="AO86" s="32">
        <f t="shared" si="18"/>
        <v>6.979559230930495E-3</v>
      </c>
      <c r="AP86" s="5">
        <f t="shared" si="21"/>
        <v>8.0613209677535824</v>
      </c>
      <c r="AQ86" s="3">
        <f t="shared" si="19"/>
        <v>-1.502436864788877E-3</v>
      </c>
      <c r="AR86" s="15">
        <f t="shared" si="20"/>
        <v>-0.20879903770889074</v>
      </c>
      <c r="AV86" s="10">
        <v>1</v>
      </c>
      <c r="AW86" s="15">
        <v>1</v>
      </c>
      <c r="AX86">
        <f t="shared" si="17"/>
        <v>84</v>
      </c>
    </row>
    <row r="87" spans="1:50" x14ac:dyDescent="0.25">
      <c r="A87" t="s">
        <v>37</v>
      </c>
      <c r="B87">
        <v>7.8567915404211996</v>
      </c>
      <c r="C87">
        <v>5.9309673496666E-3</v>
      </c>
      <c r="D87">
        <v>6.8895259385476502</v>
      </c>
      <c r="E87">
        <v>-18.2794891738641</v>
      </c>
      <c r="F87" s="1">
        <v>0</v>
      </c>
      <c r="G87" s="1">
        <v>0</v>
      </c>
      <c r="H87">
        <v>4.0102594926794897</v>
      </c>
      <c r="I87">
        <v>-105.190361832593</v>
      </c>
      <c r="J87">
        <v>-100.782064197342</v>
      </c>
      <c r="K87">
        <v>-178.542915188184</v>
      </c>
      <c r="L87">
        <v>-78.453613536307998</v>
      </c>
      <c r="M87">
        <v>85</v>
      </c>
      <c r="N87">
        <v>85.455469616797799</v>
      </c>
      <c r="O87">
        <v>51.745979383702597</v>
      </c>
      <c r="P87">
        <v>148767.512782576</v>
      </c>
      <c r="Q87">
        <v>193963.70722780601</v>
      </c>
      <c r="R87">
        <v>109.358345437914</v>
      </c>
      <c r="S87">
        <v>700.751195364468</v>
      </c>
      <c r="T87">
        <v>2.4180831474417699E-3</v>
      </c>
      <c r="U87">
        <v>3.7395121117431E-3</v>
      </c>
      <c r="V87">
        <v>0.99455139532168502</v>
      </c>
      <c r="W87">
        <v>6.3191550477861196E-4</v>
      </c>
      <c r="X87">
        <v>1.0771770617932499E-3</v>
      </c>
      <c r="Y87" s="1">
        <v>0</v>
      </c>
      <c r="Z87">
        <v>1</v>
      </c>
      <c r="AA87">
        <v>7.0175145364581104E-4</v>
      </c>
      <c r="AB87">
        <v>5.0995765191514204E-3</v>
      </c>
      <c r="AC87">
        <v>4.9049760892457802E-3</v>
      </c>
      <c r="AD87">
        <v>1.2829590349844699E-4</v>
      </c>
      <c r="AE87">
        <v>0.78071607275099697</v>
      </c>
      <c r="AF87">
        <v>1.22276556724702E-3</v>
      </c>
      <c r="AG87">
        <v>1.21866769939075E-6</v>
      </c>
      <c r="AH87">
        <v>4.7669787677959299</v>
      </c>
      <c r="AI87">
        <v>0.40862697829717698</v>
      </c>
      <c r="AJ87">
        <v>4107.5630151960504</v>
      </c>
      <c r="AK87">
        <v>85</v>
      </c>
      <c r="AL87">
        <v>396167886.54000002</v>
      </c>
      <c r="AM87">
        <v>2663</v>
      </c>
      <c r="AO87" s="32">
        <f t="shared" si="18"/>
        <v>6.8294931101386116E-3</v>
      </c>
      <c r="AP87" s="5">
        <f t="shared" si="21"/>
        <v>7.8944560742601251</v>
      </c>
      <c r="AQ87" s="3">
        <f t="shared" si="19"/>
        <v>-3.3838258919809648E-5</v>
      </c>
      <c r="AR87" s="15">
        <f t="shared" si="20"/>
        <v>-4.7710106288044729E-3</v>
      </c>
      <c r="AV87" s="10">
        <v>1</v>
      </c>
      <c r="AW87" s="15">
        <v>1</v>
      </c>
      <c r="AX87">
        <f t="shared" si="17"/>
        <v>85</v>
      </c>
    </row>
    <row r="88" spans="1:50" x14ac:dyDescent="0.25">
      <c r="A88" t="s">
        <v>37</v>
      </c>
      <c r="B88">
        <v>6.0703962474978601</v>
      </c>
      <c r="C88">
        <v>6.1169243192060298E-3</v>
      </c>
      <c r="D88">
        <v>7.0983251803282403</v>
      </c>
      <c r="E88">
        <v>-20.402640294384899</v>
      </c>
      <c r="F88" s="1">
        <v>0</v>
      </c>
      <c r="G88" s="1">
        <v>0</v>
      </c>
      <c r="H88">
        <v>4.1562658380218602</v>
      </c>
      <c r="I88">
        <v>-98.887727202619899</v>
      </c>
      <c r="J88">
        <v>-88.330811918415506</v>
      </c>
      <c r="K88">
        <v>-162.52821177449499</v>
      </c>
      <c r="L88">
        <v>-71.821084614211401</v>
      </c>
      <c r="M88">
        <v>86</v>
      </c>
      <c r="N88">
        <v>84.638055640707705</v>
      </c>
      <c r="O88">
        <v>52.651547868835401</v>
      </c>
      <c r="P88">
        <v>146817.50647672499</v>
      </c>
      <c r="Q88">
        <v>205309.16492936501</v>
      </c>
      <c r="R88">
        <v>106.35921258709401</v>
      </c>
      <c r="S88">
        <v>682.23532633806894</v>
      </c>
      <c r="T88">
        <v>2.34095578093869E-3</v>
      </c>
      <c r="U88">
        <v>2.9193304702573998E-3</v>
      </c>
      <c r="V88">
        <v>0.99638189750483797</v>
      </c>
      <c r="W88" s="1">
        <v>0</v>
      </c>
      <c r="X88">
        <v>6.9877202490425299E-4</v>
      </c>
      <c r="Y88" s="1">
        <v>0</v>
      </c>
      <c r="Z88">
        <v>1</v>
      </c>
      <c r="AA88">
        <v>6.9196826143119099E-4</v>
      </c>
      <c r="AB88">
        <v>5.1166086649233203E-3</v>
      </c>
      <c r="AC88">
        <v>4.94210237753024E-3</v>
      </c>
      <c r="AD88">
        <v>2.9251787445534001E-4</v>
      </c>
      <c r="AE88">
        <v>0.74639614916956698</v>
      </c>
      <c r="AF88">
        <v>1.22841649154919E-3</v>
      </c>
      <c r="AG88">
        <v>1.5809972514659099E-5</v>
      </c>
      <c r="AH88">
        <v>4.4281345819839899</v>
      </c>
      <c r="AI88">
        <v>0.38103386823079</v>
      </c>
      <c r="AJ88">
        <v>4153.2601512773399</v>
      </c>
      <c r="AK88">
        <v>86</v>
      </c>
      <c r="AL88">
        <v>182934613.06999999</v>
      </c>
      <c r="AM88">
        <v>1246</v>
      </c>
      <c r="AO88" s="32">
        <f t="shared" si="18"/>
        <v>6.862487130510621E-3</v>
      </c>
      <c r="AP88" s="5">
        <f t="shared" si="21"/>
        <v>7.9311673173913526</v>
      </c>
      <c r="AQ88" s="3">
        <f t="shared" si="19"/>
        <v>-1.6573659218896879E-3</v>
      </c>
      <c r="AR88" s="15">
        <f t="shared" si="20"/>
        <v>-0.23461503148637652</v>
      </c>
      <c r="AV88" s="10">
        <v>1</v>
      </c>
      <c r="AW88" s="15">
        <v>1</v>
      </c>
      <c r="AX88">
        <f t="shared" si="17"/>
        <v>86</v>
      </c>
    </row>
    <row r="89" spans="1:50" x14ac:dyDescent="0.25">
      <c r="A89" t="s">
        <v>37</v>
      </c>
      <c r="B89">
        <v>4.65958548482471</v>
      </c>
      <c r="C89">
        <v>7.0977812324243099E-3</v>
      </c>
      <c r="D89">
        <v>8.1925818359657807</v>
      </c>
      <c r="E89">
        <v>-23.202022338016</v>
      </c>
      <c r="F89" s="1">
        <v>0</v>
      </c>
      <c r="G89" s="1">
        <v>0</v>
      </c>
      <c r="H89">
        <v>4.3027229480458402</v>
      </c>
      <c r="I89">
        <v>-97.093712411957597</v>
      </c>
      <c r="J89">
        <v>-71.786188674778799</v>
      </c>
      <c r="K89">
        <v>-140.460405900598</v>
      </c>
      <c r="L89">
        <v>-68.220124306512304</v>
      </c>
      <c r="M89">
        <v>87</v>
      </c>
      <c r="N89">
        <v>83.590843624662796</v>
      </c>
      <c r="O89">
        <v>53.045554375193902</v>
      </c>
      <c r="P89">
        <v>137363.80869186</v>
      </c>
      <c r="Q89">
        <v>182329.36728304101</v>
      </c>
      <c r="R89">
        <v>95.850980566656602</v>
      </c>
      <c r="S89">
        <v>654.52681242318999</v>
      </c>
      <c r="T89">
        <v>3.8612511391592302E-3</v>
      </c>
      <c r="U89">
        <v>4.1946565298401298E-3</v>
      </c>
      <c r="V89">
        <v>0.99580534347015903</v>
      </c>
      <c r="W89" s="1">
        <v>0</v>
      </c>
      <c r="X89" s="1">
        <v>0</v>
      </c>
      <c r="Y89" s="1">
        <v>0</v>
      </c>
      <c r="Z89">
        <v>1</v>
      </c>
      <c r="AA89">
        <v>7.0679304671583101E-4</v>
      </c>
      <c r="AB89">
        <v>5.6921884817640296E-3</v>
      </c>
      <c r="AC89">
        <v>5.1552390437925701E-3</v>
      </c>
      <c r="AD89">
        <v>6.6037019737012303E-4</v>
      </c>
      <c r="AE89">
        <v>0.72974772595604998</v>
      </c>
      <c r="AF89">
        <v>1.22643402196787E-3</v>
      </c>
      <c r="AG89">
        <v>3.8402908375619301E-5</v>
      </c>
      <c r="AH89">
        <v>4.1389707977600603</v>
      </c>
      <c r="AI89">
        <v>0.357926685506675</v>
      </c>
      <c r="AJ89">
        <v>3396.1257127584299</v>
      </c>
      <c r="AK89">
        <v>87</v>
      </c>
      <c r="AL89">
        <v>94506300.379999995</v>
      </c>
      <c r="AM89">
        <v>688</v>
      </c>
      <c r="AO89" s="32">
        <f t="shared" si="18"/>
        <v>7.0884661124762712E-3</v>
      </c>
      <c r="AP89" s="5">
        <f t="shared" si="21"/>
        <v>8.1822455765614865</v>
      </c>
      <c r="AQ89" s="3">
        <f t="shared" si="19"/>
        <v>-3.1199956809867587E-3</v>
      </c>
      <c r="AR89" s="15">
        <f t="shared" si="20"/>
        <v>-0.4305248551605001</v>
      </c>
      <c r="AV89" s="10">
        <v>1</v>
      </c>
      <c r="AW89" s="15">
        <v>1</v>
      </c>
      <c r="AX89">
        <f t="shared" si="17"/>
        <v>87</v>
      </c>
    </row>
    <row r="90" spans="1:50" x14ac:dyDescent="0.25">
      <c r="A90" t="s">
        <v>37</v>
      </c>
      <c r="B90">
        <v>8.9493436602112393</v>
      </c>
      <c r="C90">
        <v>7.7963319334235504E-3</v>
      </c>
      <c r="D90">
        <v>8.9646766980107593</v>
      </c>
      <c r="E90">
        <v>-22.1275187932631</v>
      </c>
      <c r="F90" s="1">
        <v>0</v>
      </c>
      <c r="G90" s="1">
        <v>0</v>
      </c>
      <c r="H90">
        <v>4.3301601401680596</v>
      </c>
      <c r="I90">
        <v>-95.626685032641902</v>
      </c>
      <c r="J90">
        <v>-61.215887945748698</v>
      </c>
      <c r="K90">
        <v>-124.213951129953</v>
      </c>
      <c r="L90">
        <v>-66.610298043304198</v>
      </c>
      <c r="M90">
        <v>88</v>
      </c>
      <c r="N90">
        <v>83.215871439297899</v>
      </c>
      <c r="O90">
        <v>54.4721581621627</v>
      </c>
      <c r="P90">
        <v>136731.97339041001</v>
      </c>
      <c r="Q90">
        <v>183219.75989737001</v>
      </c>
      <c r="R90">
        <v>78.305390129558504</v>
      </c>
      <c r="S90">
        <v>640.29187310079499</v>
      </c>
      <c r="T90">
        <v>8.9651605405098294E-3</v>
      </c>
      <c r="U90">
        <v>2.8636164488330998E-3</v>
      </c>
      <c r="V90">
        <v>0.99713638355116596</v>
      </c>
      <c r="W90" s="1">
        <v>0</v>
      </c>
      <c r="X90" s="1">
        <v>0</v>
      </c>
      <c r="Y90" s="1">
        <v>0</v>
      </c>
      <c r="Z90">
        <v>1</v>
      </c>
      <c r="AA90">
        <v>6.9956741384763499E-4</v>
      </c>
      <c r="AB90">
        <v>6.20790598570513E-3</v>
      </c>
      <c r="AC90">
        <v>5.6126370009089597E-3</v>
      </c>
      <c r="AD90">
        <v>8.4846702864339798E-4</v>
      </c>
      <c r="AE90">
        <v>0.70587477388960296</v>
      </c>
      <c r="AF90">
        <v>1.19009216398624E-3</v>
      </c>
      <c r="AG90">
        <v>4.0435715003581497E-5</v>
      </c>
      <c r="AH90">
        <v>3.6813878951535002</v>
      </c>
      <c r="AI90">
        <v>0.31730269932412702</v>
      </c>
      <c r="AJ90">
        <v>2087.7557834539102</v>
      </c>
      <c r="AK90">
        <v>88</v>
      </c>
      <c r="AL90">
        <v>79851472.459999993</v>
      </c>
      <c r="AM90">
        <v>584</v>
      </c>
      <c r="AO90" s="32">
        <f t="shared" si="18"/>
        <v>7.5022965787428344E-3</v>
      </c>
      <c r="AP90" s="5">
        <f t="shared" si="21"/>
        <v>8.6404133299896593</v>
      </c>
      <c r="AQ90" s="3">
        <f t="shared" si="19"/>
        <v>2.8011006219759698E-4</v>
      </c>
      <c r="AR90" s="15">
        <f t="shared" si="20"/>
        <v>3.5754114811767934E-2</v>
      </c>
      <c r="AV90" s="10">
        <v>1</v>
      </c>
      <c r="AW90" s="15">
        <v>1</v>
      </c>
      <c r="AX90">
        <f t="shared" si="17"/>
        <v>88</v>
      </c>
    </row>
    <row r="91" spans="1:50" x14ac:dyDescent="0.25">
      <c r="A91" t="s">
        <v>37</v>
      </c>
      <c r="B91">
        <v>3.1514891003712102</v>
      </c>
      <c r="C91">
        <v>8.0381937728873504E-3</v>
      </c>
      <c r="D91">
        <v>9.2306117204223597</v>
      </c>
      <c r="E91">
        <v>-25.588887850400798</v>
      </c>
      <c r="F91" s="1">
        <v>0</v>
      </c>
      <c r="G91" s="1">
        <v>0</v>
      </c>
      <c r="H91">
        <v>4.2824893829819199</v>
      </c>
      <c r="I91">
        <v>-93.952022968176706</v>
      </c>
      <c r="J91">
        <v>-63.470627950012002</v>
      </c>
      <c r="K91">
        <v>-125.76998266218401</v>
      </c>
      <c r="L91">
        <v>-66.686730892117694</v>
      </c>
      <c r="M91">
        <v>89</v>
      </c>
      <c r="N91">
        <v>83.9053313900029</v>
      </c>
      <c r="O91">
        <v>55.1598396279349</v>
      </c>
      <c r="P91">
        <v>145621.60281889699</v>
      </c>
      <c r="Q91">
        <v>190735.07915449701</v>
      </c>
      <c r="R91">
        <v>72.4926472699252</v>
      </c>
      <c r="S91">
        <v>645.67139347900797</v>
      </c>
      <c r="T91">
        <v>8.3518985291368402E-3</v>
      </c>
      <c r="U91">
        <v>3.9112488784854103E-3</v>
      </c>
      <c r="V91">
        <v>0.99608875112151396</v>
      </c>
      <c r="W91" s="1">
        <v>0</v>
      </c>
      <c r="X91" s="1">
        <v>0</v>
      </c>
      <c r="Y91" s="1">
        <v>0</v>
      </c>
      <c r="Z91">
        <v>1</v>
      </c>
      <c r="AA91">
        <v>7.1280512764151504E-4</v>
      </c>
      <c r="AB91">
        <v>6.5290416670355997E-3</v>
      </c>
      <c r="AC91">
        <v>5.9229210845328298E-3</v>
      </c>
      <c r="AD91">
        <v>7.6781249201598697E-4</v>
      </c>
      <c r="AE91">
        <v>0.68729918135967905</v>
      </c>
      <c r="AF91">
        <v>1.1679052547710199E-3</v>
      </c>
      <c r="AG91">
        <v>2.86081644664474E-5</v>
      </c>
      <c r="AH91">
        <v>3.5183675192224002</v>
      </c>
      <c r="AI91">
        <v>0.30585551474192202</v>
      </c>
      <c r="AJ91">
        <v>1768.32887717687</v>
      </c>
      <c r="AK91">
        <v>89</v>
      </c>
      <c r="AL91">
        <v>92469717.790000007</v>
      </c>
      <c r="AM91">
        <v>635</v>
      </c>
      <c r="AO91" s="32">
        <f t="shared" si="18"/>
        <v>7.8036314669453644E-3</v>
      </c>
      <c r="AP91" s="5">
        <f t="shared" si="21"/>
        <v>8.9727132154469587</v>
      </c>
      <c r="AQ91" s="3">
        <f t="shared" si="19"/>
        <v>-5.1386744879540914E-3</v>
      </c>
      <c r="AR91" s="15">
        <f t="shared" si="20"/>
        <v>-0.6487696614502545</v>
      </c>
      <c r="AV91" s="10">
        <v>1</v>
      </c>
      <c r="AW91" s="15">
        <v>1</v>
      </c>
      <c r="AX91">
        <f t="shared" si="17"/>
        <v>89</v>
      </c>
    </row>
    <row r="92" spans="1:50" x14ac:dyDescent="0.25">
      <c r="A92" t="s">
        <v>37</v>
      </c>
      <c r="B92">
        <v>17.9377140026901</v>
      </c>
      <c r="C92">
        <v>8.2523008864813594E-3</v>
      </c>
      <c r="D92">
        <v>9.4654350820624398</v>
      </c>
      <c r="E92">
        <v>-25.824149976476601</v>
      </c>
      <c r="F92" s="1">
        <v>0</v>
      </c>
      <c r="G92" s="1">
        <v>0</v>
      </c>
      <c r="H92">
        <v>4.2627916703950897</v>
      </c>
      <c r="I92">
        <v>-91.967910490259698</v>
      </c>
      <c r="J92">
        <v>-63.816811872425902</v>
      </c>
      <c r="K92">
        <v>-125.860778991484</v>
      </c>
      <c r="L92">
        <v>-65.5868288199962</v>
      </c>
      <c r="M92">
        <v>90</v>
      </c>
      <c r="N92">
        <v>84.309786773075999</v>
      </c>
      <c r="O92">
        <v>55.082364799182102</v>
      </c>
      <c r="P92">
        <v>150544.55692307599</v>
      </c>
      <c r="Q92">
        <v>195397.361765426</v>
      </c>
      <c r="R92">
        <v>67.752719452465996</v>
      </c>
      <c r="S92">
        <v>648.618517727626</v>
      </c>
      <c r="T92">
        <v>3.8468206114233199E-3</v>
      </c>
      <c r="U92">
        <v>5.6606866944197403E-3</v>
      </c>
      <c r="V92">
        <v>0.99433931330558001</v>
      </c>
      <c r="W92" s="1">
        <v>0</v>
      </c>
      <c r="X92" s="1">
        <v>0</v>
      </c>
      <c r="Y92" s="1">
        <v>0</v>
      </c>
      <c r="Z92">
        <v>1</v>
      </c>
      <c r="AA92">
        <v>7.2341201857029698E-4</v>
      </c>
      <c r="AB92">
        <v>6.7419717017869396E-3</v>
      </c>
      <c r="AC92">
        <v>6.18294669914042E-3</v>
      </c>
      <c r="AD92">
        <v>7.3901729282256504E-4</v>
      </c>
      <c r="AE92">
        <v>0.69378869286239697</v>
      </c>
      <c r="AF92">
        <v>1.18136625364632E-3</v>
      </c>
      <c r="AG92">
        <v>4.7814136105801298E-5</v>
      </c>
      <c r="AH92">
        <v>3.53612300842182</v>
      </c>
      <c r="AI92">
        <v>0.31212916848448102</v>
      </c>
      <c r="AJ92">
        <v>1490.64307780441</v>
      </c>
      <c r="AK92">
        <v>90</v>
      </c>
      <c r="AL92">
        <v>113510595.92</v>
      </c>
      <c r="AM92">
        <v>754</v>
      </c>
      <c r="AO92" s="32">
        <f t="shared" si="18"/>
        <v>8.0877249713570375E-3</v>
      </c>
      <c r="AP92" s="5">
        <f t="shared" si="21"/>
        <v>9.2849849681044141</v>
      </c>
      <c r="AQ92" s="3">
        <f t="shared" si="19"/>
        <v>8.2516193045343057E-3</v>
      </c>
      <c r="AR92" s="15">
        <f t="shared" si="20"/>
        <v>0.93190555120006757</v>
      </c>
      <c r="AV92" s="10">
        <v>1</v>
      </c>
      <c r="AW92" s="15">
        <v>1</v>
      </c>
      <c r="AX92">
        <f t="shared" si="17"/>
        <v>90</v>
      </c>
    </row>
    <row r="93" spans="1:50" x14ac:dyDescent="0.25">
      <c r="A93" t="s">
        <v>37</v>
      </c>
      <c r="B93">
        <v>8.3005868287197302</v>
      </c>
      <c r="C93">
        <v>8.1485091374343798E-3</v>
      </c>
      <c r="D93">
        <v>9.3516704435867801</v>
      </c>
      <c r="E93">
        <v>-27.746317388034299</v>
      </c>
      <c r="F93" s="1">
        <v>0</v>
      </c>
      <c r="G93" s="1">
        <v>0</v>
      </c>
      <c r="H93">
        <v>4.2458422407806902</v>
      </c>
      <c r="I93">
        <v>-91.912838950213796</v>
      </c>
      <c r="J93">
        <v>-66.7137776667374</v>
      </c>
      <c r="K93">
        <v>-127.709012604324</v>
      </c>
      <c r="L93">
        <v>-65.898281175317194</v>
      </c>
      <c r="M93">
        <v>91</v>
      </c>
      <c r="N93">
        <v>85.1301385067474</v>
      </c>
      <c r="O93">
        <v>55.556631524786297</v>
      </c>
      <c r="P93">
        <v>152483.42054677999</v>
      </c>
      <c r="Q93">
        <v>196086.14507428501</v>
      </c>
      <c r="R93">
        <v>64.946645999566002</v>
      </c>
      <c r="S93">
        <v>652.33530480534705</v>
      </c>
      <c r="T93">
        <v>4.0003075015901399E-3</v>
      </c>
      <c r="U93">
        <v>2.7277128406004501E-3</v>
      </c>
      <c r="V93">
        <v>0.99727228715939897</v>
      </c>
      <c r="W93" s="1">
        <v>0</v>
      </c>
      <c r="X93" s="1">
        <v>0</v>
      </c>
      <c r="Y93" s="1">
        <v>0</v>
      </c>
      <c r="Z93">
        <v>1</v>
      </c>
      <c r="AA93">
        <v>7.4308425052696503E-4</v>
      </c>
      <c r="AB93">
        <v>6.7064305552826603E-3</v>
      </c>
      <c r="AC93">
        <v>6.15282821717712E-3</v>
      </c>
      <c r="AD93">
        <v>6.7196270521674201E-4</v>
      </c>
      <c r="AE93">
        <v>0.69529484757360005</v>
      </c>
      <c r="AF93">
        <v>1.1829641157285601E-3</v>
      </c>
      <c r="AG93">
        <v>2.6997389517222001E-5</v>
      </c>
      <c r="AH93">
        <v>3.48615275788142</v>
      </c>
      <c r="AI93">
        <v>0.31213922659321103</v>
      </c>
      <c r="AJ93">
        <v>1381.3051509269601</v>
      </c>
      <c r="AK93">
        <v>91</v>
      </c>
      <c r="AL93">
        <v>125493855.11</v>
      </c>
      <c r="AM93">
        <v>823</v>
      </c>
      <c r="AO93" s="32">
        <f t="shared" si="18"/>
        <v>8.0788765834326447E-3</v>
      </c>
      <c r="AP93" s="5">
        <f t="shared" si="21"/>
        <v>9.2752737743200022</v>
      </c>
      <c r="AQ93" s="3">
        <f t="shared" si="19"/>
        <v>-8.8370283704375038E-4</v>
      </c>
      <c r="AR93" s="15">
        <f t="shared" si="20"/>
        <v>-0.10508443948024915</v>
      </c>
      <c r="AV93" s="10">
        <v>1</v>
      </c>
      <c r="AW93" s="15">
        <v>1</v>
      </c>
      <c r="AX93">
        <f t="shared" si="17"/>
        <v>91</v>
      </c>
    </row>
    <row r="94" spans="1:50" x14ac:dyDescent="0.25">
      <c r="A94" t="s">
        <v>37</v>
      </c>
      <c r="B94">
        <v>4.4284179072167804</v>
      </c>
      <c r="C94">
        <v>7.9659735745748004E-3</v>
      </c>
      <c r="D94">
        <v>9.1512779139492508</v>
      </c>
      <c r="E94">
        <v>-28.7771084953316</v>
      </c>
      <c r="F94" s="1">
        <v>0</v>
      </c>
      <c r="G94" s="1">
        <v>0</v>
      </c>
      <c r="H94">
        <v>4.2463627246472697</v>
      </c>
      <c r="I94">
        <v>-91.895647760333205</v>
      </c>
      <c r="J94">
        <v>-67.476155543175096</v>
      </c>
      <c r="K94">
        <v>-128.54789026092999</v>
      </c>
      <c r="L94">
        <v>-66.022192833641896</v>
      </c>
      <c r="M94">
        <v>92</v>
      </c>
      <c r="N94">
        <v>85.313110007812895</v>
      </c>
      <c r="O94">
        <v>55.538459628922602</v>
      </c>
      <c r="P94">
        <v>153304.89085393201</v>
      </c>
      <c r="Q94">
        <v>194149.92134884399</v>
      </c>
      <c r="R94">
        <v>64.192197122135696</v>
      </c>
      <c r="S94">
        <v>652.91143879837898</v>
      </c>
      <c r="T94">
        <v>5.5796095834753602E-3</v>
      </c>
      <c r="U94">
        <v>1.51100180171579E-3</v>
      </c>
      <c r="V94">
        <v>0.99848899819828396</v>
      </c>
      <c r="W94" s="1">
        <v>0</v>
      </c>
      <c r="X94" s="1">
        <v>0</v>
      </c>
      <c r="Y94" s="1">
        <v>0</v>
      </c>
      <c r="Z94">
        <v>1</v>
      </c>
      <c r="AA94">
        <v>7.4406632233602304E-4</v>
      </c>
      <c r="AB94">
        <v>6.5456141132482302E-3</v>
      </c>
      <c r="AC94">
        <v>5.9821521829557401E-3</v>
      </c>
      <c r="AD94">
        <v>6.5293989325333496E-4</v>
      </c>
      <c r="AE94">
        <v>0.68600385554820498</v>
      </c>
      <c r="AF94">
        <v>1.1726974385634699E-3</v>
      </c>
      <c r="AG94">
        <v>2.3343784295002702E-5</v>
      </c>
      <c r="AH94">
        <v>3.44578926155675</v>
      </c>
      <c r="AI94">
        <v>0.31188574762982901</v>
      </c>
      <c r="AJ94">
        <v>1312.2246288153599</v>
      </c>
      <c r="AK94">
        <v>92</v>
      </c>
      <c r="AL94">
        <v>136441352.86000001</v>
      </c>
      <c r="AM94">
        <v>890</v>
      </c>
      <c r="AO94" s="32">
        <f t="shared" si="18"/>
        <v>7.898915943855233E-3</v>
      </c>
      <c r="AP94" s="5">
        <f t="shared" si="21"/>
        <v>9.0775582795355021</v>
      </c>
      <c r="AQ94" s="3">
        <f t="shared" si="19"/>
        <v>-4.1314749111653441E-3</v>
      </c>
      <c r="AR94" s="15">
        <f t="shared" si="20"/>
        <v>-0.51215759008672734</v>
      </c>
      <c r="AV94" s="10">
        <v>1</v>
      </c>
      <c r="AW94" s="15">
        <v>1</v>
      </c>
      <c r="AX94">
        <f t="shared" si="17"/>
        <v>92</v>
      </c>
    </row>
    <row r="95" spans="1:50" x14ac:dyDescent="0.25">
      <c r="A95" t="s">
        <v>37</v>
      </c>
      <c r="B95">
        <v>8.1057282379685098</v>
      </c>
      <c r="C95">
        <v>7.3670028018578398E-3</v>
      </c>
      <c r="D95">
        <v>8.4908554444392603</v>
      </c>
      <c r="E95">
        <v>-29.042342617538999</v>
      </c>
      <c r="F95" s="1">
        <v>0</v>
      </c>
      <c r="G95" s="1">
        <v>0</v>
      </c>
      <c r="H95">
        <v>4.2606698871135196</v>
      </c>
      <c r="I95">
        <v>-91.040341281045897</v>
      </c>
      <c r="J95">
        <v>-68.676276184834094</v>
      </c>
      <c r="K95">
        <v>-130.76205465258801</v>
      </c>
      <c r="L95">
        <v>-65.311531526142304</v>
      </c>
      <c r="M95">
        <v>93</v>
      </c>
      <c r="N95">
        <v>85.459059202875196</v>
      </c>
      <c r="O95">
        <v>55.517329386069903</v>
      </c>
      <c r="P95">
        <v>154583.427558247</v>
      </c>
      <c r="Q95">
        <v>197580.72070182799</v>
      </c>
      <c r="R95">
        <v>65.530527949167507</v>
      </c>
      <c r="S95">
        <v>656.36025454167304</v>
      </c>
      <c r="T95">
        <v>4.0036432515931902E-3</v>
      </c>
      <c r="U95">
        <v>2.7367060033805998E-3</v>
      </c>
      <c r="V95">
        <v>0.99726329399661895</v>
      </c>
      <c r="W95" s="1">
        <v>0</v>
      </c>
      <c r="X95" s="1">
        <v>0</v>
      </c>
      <c r="Y95" s="1">
        <v>0</v>
      </c>
      <c r="Z95">
        <v>1</v>
      </c>
      <c r="AA95">
        <v>7.5266582032259405E-4</v>
      </c>
      <c r="AB95">
        <v>6.0104516553386904E-3</v>
      </c>
      <c r="AC95">
        <v>5.4999968529637396E-3</v>
      </c>
      <c r="AD95">
        <v>5.8191020411232095E-4</v>
      </c>
      <c r="AE95">
        <v>0.67000150320833596</v>
      </c>
      <c r="AF95">
        <v>1.1401745626113801E-3</v>
      </c>
      <c r="AG95">
        <v>2.1972256918998201E-5</v>
      </c>
      <c r="AH95">
        <v>3.3867632363861002</v>
      </c>
      <c r="AI95">
        <v>0.30975822617470999</v>
      </c>
      <c r="AJ95">
        <v>1486.5702299724401</v>
      </c>
      <c r="AK95">
        <v>93</v>
      </c>
      <c r="AL95">
        <v>165868017.77000001</v>
      </c>
      <c r="AM95">
        <v>1073</v>
      </c>
      <c r="AO95" s="32">
        <f t="shared" si="18"/>
        <v>7.3928372358977139E-3</v>
      </c>
      <c r="AP95" s="5">
        <f t="shared" si="21"/>
        <v>8.5194309432235045</v>
      </c>
      <c r="AQ95" s="3">
        <f t="shared" si="19"/>
        <v>-3.7329928150257527E-4</v>
      </c>
      <c r="AR95" s="15">
        <f t="shared" si="20"/>
        <v>-4.8559898896071263E-2</v>
      </c>
      <c r="AV95" s="10">
        <v>1</v>
      </c>
      <c r="AW95" s="15">
        <v>1</v>
      </c>
      <c r="AX95">
        <f t="shared" si="17"/>
        <v>93</v>
      </c>
    </row>
    <row r="96" spans="1:50" x14ac:dyDescent="0.25">
      <c r="A96" t="s">
        <v>37</v>
      </c>
      <c r="B96">
        <v>6.1655882882121897</v>
      </c>
      <c r="C96">
        <v>6.7178204107445497E-3</v>
      </c>
      <c r="D96">
        <v>7.7701023452572997</v>
      </c>
      <c r="E96">
        <v>-29.3364248052447</v>
      </c>
      <c r="F96" s="1">
        <v>0</v>
      </c>
      <c r="G96" s="1">
        <v>0</v>
      </c>
      <c r="H96">
        <v>4.2251936226487397</v>
      </c>
      <c r="I96">
        <v>-91.618912953256697</v>
      </c>
      <c r="J96">
        <v>-75.791460383830994</v>
      </c>
      <c r="K96">
        <v>-141.29207541027799</v>
      </c>
      <c r="L96">
        <v>-66.388676833680705</v>
      </c>
      <c r="M96">
        <v>94</v>
      </c>
      <c r="N96">
        <v>85.9955227156169</v>
      </c>
      <c r="O96">
        <v>55.6944628647475</v>
      </c>
      <c r="P96">
        <v>157760.02928072601</v>
      </c>
      <c r="Q96">
        <v>201078.87419772899</v>
      </c>
      <c r="R96">
        <v>68.149065387224894</v>
      </c>
      <c r="S96">
        <v>670.78581147301202</v>
      </c>
      <c r="T96">
        <v>3.0239268190718699E-3</v>
      </c>
      <c r="U96">
        <v>1.7972680048638E-3</v>
      </c>
      <c r="V96">
        <v>0.99820273199513598</v>
      </c>
      <c r="W96" s="1">
        <v>0</v>
      </c>
      <c r="X96" s="1">
        <v>0</v>
      </c>
      <c r="Y96" s="1">
        <v>0</v>
      </c>
      <c r="Z96">
        <v>1</v>
      </c>
      <c r="AA96">
        <v>7.5185611358683196E-4</v>
      </c>
      <c r="AB96">
        <v>5.5385603420022404E-3</v>
      </c>
      <c r="AC96">
        <v>5.15582305137625E-3</v>
      </c>
      <c r="AD96">
        <v>4.1577728328800502E-4</v>
      </c>
      <c r="AE96">
        <v>0.67531251817541904</v>
      </c>
      <c r="AF96">
        <v>1.14854017484809E-3</v>
      </c>
      <c r="AG96">
        <v>1.15220344056118E-5</v>
      </c>
      <c r="AH96">
        <v>3.3429950438298501</v>
      </c>
      <c r="AI96">
        <v>0.30814399062999198</v>
      </c>
      <c r="AJ96">
        <v>1866.5925463587</v>
      </c>
      <c r="AK96">
        <v>94</v>
      </c>
      <c r="AL96">
        <v>225912361.93000001</v>
      </c>
      <c r="AM96">
        <v>1432</v>
      </c>
      <c r="AO96" s="32">
        <f t="shared" si="18"/>
        <v>7.0562193398111721E-3</v>
      </c>
      <c r="AP96" s="5">
        <f t="shared" si="21"/>
        <v>8.1464556184521975</v>
      </c>
      <c r="AQ96" s="3">
        <f t="shared" si="19"/>
        <v>-1.7670453181887385E-3</v>
      </c>
      <c r="AR96" s="15">
        <f t="shared" si="20"/>
        <v>-0.24315695352875033</v>
      </c>
      <c r="AV96" s="10">
        <v>1</v>
      </c>
      <c r="AW96" s="15">
        <v>1</v>
      </c>
      <c r="AX96">
        <f t="shared" si="17"/>
        <v>94</v>
      </c>
    </row>
    <row r="97" spans="1:50" x14ac:dyDescent="0.25">
      <c r="A97" t="s">
        <v>37</v>
      </c>
      <c r="B97">
        <v>7.5670788281252603</v>
      </c>
      <c r="C97">
        <v>6.3088420165840799E-3</v>
      </c>
      <c r="D97">
        <v>7.3133672002496404</v>
      </c>
      <c r="E97">
        <v>-24.427141196436398</v>
      </c>
      <c r="F97" s="1">
        <v>0</v>
      </c>
      <c r="G97" s="1">
        <v>0</v>
      </c>
      <c r="H97">
        <v>4.2079329853763499</v>
      </c>
      <c r="I97">
        <v>-92.082549742017903</v>
      </c>
      <c r="J97">
        <v>-81.570168799180806</v>
      </c>
      <c r="K97">
        <v>-150.60176085685899</v>
      </c>
      <c r="L97">
        <v>-67.0826950683565</v>
      </c>
      <c r="M97">
        <v>95</v>
      </c>
      <c r="N97">
        <v>86.601619360171696</v>
      </c>
      <c r="O97">
        <v>55.416454283070699</v>
      </c>
      <c r="P97">
        <v>159225.52199144399</v>
      </c>
      <c r="Q97">
        <v>199308.48136690501</v>
      </c>
      <c r="R97">
        <v>67.265530664917506</v>
      </c>
      <c r="S97">
        <v>684.57594156405901</v>
      </c>
      <c r="T97">
        <v>3.9155439509325502E-3</v>
      </c>
      <c r="U97">
        <v>1.3728171575964701E-3</v>
      </c>
      <c r="V97">
        <v>0.99806489297097301</v>
      </c>
      <c r="W97" s="1">
        <v>0</v>
      </c>
      <c r="X97">
        <v>5.62289871430183E-4</v>
      </c>
      <c r="Y97" s="1">
        <v>0</v>
      </c>
      <c r="Z97">
        <v>1</v>
      </c>
      <c r="AA97">
        <v>7.88045319792384E-4</v>
      </c>
      <c r="AB97">
        <v>5.2327686708785398E-3</v>
      </c>
      <c r="AC97">
        <v>4.9001056302943697E-3</v>
      </c>
      <c r="AD97">
        <v>2.8173429776117098E-4</v>
      </c>
      <c r="AE97">
        <v>0.677534241590107</v>
      </c>
      <c r="AF97">
        <v>1.1563948950981599E-3</v>
      </c>
      <c r="AG97">
        <v>6.2782233628260199E-6</v>
      </c>
      <c r="AH97">
        <v>3.3688373276360202</v>
      </c>
      <c r="AI97">
        <v>0.31410981397971599</v>
      </c>
      <c r="AJ97">
        <v>2096.7424063037802</v>
      </c>
      <c r="AK97">
        <v>95</v>
      </c>
      <c r="AL97">
        <v>335010498.26999998</v>
      </c>
      <c r="AM97">
        <v>2104</v>
      </c>
      <c r="AO97" s="32">
        <f t="shared" si="18"/>
        <v>6.8445458451849139E-3</v>
      </c>
      <c r="AP97" s="5">
        <f t="shared" si="21"/>
        <v>7.9112063676585969</v>
      </c>
      <c r="AQ97" s="3">
        <f t="shared" si="19"/>
        <v>-3.0874926318603772E-4</v>
      </c>
      <c r="AR97" s="15">
        <f t="shared" si="20"/>
        <v>-4.3498743875541757E-2</v>
      </c>
      <c r="AV97" s="10">
        <v>1</v>
      </c>
      <c r="AW97" s="15">
        <v>1</v>
      </c>
      <c r="AX97">
        <f t="shared" si="17"/>
        <v>95</v>
      </c>
    </row>
    <row r="98" spans="1:50" x14ac:dyDescent="0.25">
      <c r="A98" t="s">
        <v>37</v>
      </c>
      <c r="B98">
        <v>8.8744641089616305</v>
      </c>
      <c r="C98">
        <v>5.9894815829436201E-3</v>
      </c>
      <c r="D98">
        <v>6.9552741828920999</v>
      </c>
      <c r="E98">
        <v>-19.834613200265899</v>
      </c>
      <c r="F98" s="1">
        <v>0</v>
      </c>
      <c r="G98" s="1">
        <v>0</v>
      </c>
      <c r="H98">
        <v>4.23239491215576</v>
      </c>
      <c r="I98">
        <v>-91.003970023047003</v>
      </c>
      <c r="J98">
        <v>-82.298997506094196</v>
      </c>
      <c r="K98">
        <v>-151.11628134506</v>
      </c>
      <c r="L98">
        <v>-67.045141961916798</v>
      </c>
      <c r="M98">
        <v>96</v>
      </c>
      <c r="N98">
        <v>86.819484779289894</v>
      </c>
      <c r="O98">
        <v>56.0738401861108</v>
      </c>
      <c r="P98">
        <v>166128.69567640399</v>
      </c>
      <c r="Q98">
        <v>211732.12178519799</v>
      </c>
      <c r="R98">
        <v>61.123919818715599</v>
      </c>
      <c r="S98">
        <v>685.20610301710497</v>
      </c>
      <c r="T98">
        <v>2.9181934519875198E-3</v>
      </c>
      <c r="U98">
        <v>1.86001491450511E-3</v>
      </c>
      <c r="V98">
        <v>0.99763157829304105</v>
      </c>
      <c r="W98" s="1">
        <v>0</v>
      </c>
      <c r="X98">
        <v>5.0840679245377804E-4</v>
      </c>
      <c r="Y98" s="1">
        <v>0</v>
      </c>
      <c r="Z98">
        <v>1</v>
      </c>
      <c r="AA98">
        <v>7.8909204599844499E-4</v>
      </c>
      <c r="AB98">
        <v>4.9488430563877301E-3</v>
      </c>
      <c r="AC98">
        <v>4.7686154892121798E-3</v>
      </c>
      <c r="AD98">
        <v>2.4619729887665799E-4</v>
      </c>
      <c r="AE98">
        <v>0.65071673034614397</v>
      </c>
      <c r="AF98">
        <v>1.10791271465775E-3</v>
      </c>
      <c r="AG98">
        <v>5.3388436292543896E-6</v>
      </c>
      <c r="AH98">
        <v>3.2204761731876701</v>
      </c>
      <c r="AI98">
        <v>0.303011461839515</v>
      </c>
      <c r="AJ98">
        <v>1986.07806584788</v>
      </c>
      <c r="AK98">
        <v>96</v>
      </c>
      <c r="AL98">
        <v>369636347.88</v>
      </c>
      <c r="AM98">
        <v>2225</v>
      </c>
      <c r="AO98" s="32">
        <f t="shared" si="18"/>
        <v>6.6656202498683748E-3</v>
      </c>
      <c r="AP98" s="5">
        <f t="shared" si="21"/>
        <v>7.7119218111551202</v>
      </c>
      <c r="AQ98" s="3">
        <f t="shared" si="19"/>
        <v>1.0488124914591734E-3</v>
      </c>
      <c r="AR98" s="15">
        <f t="shared" si="20"/>
        <v>0.15074612091177064</v>
      </c>
      <c r="AV98" s="10">
        <v>1</v>
      </c>
      <c r="AW98" s="15">
        <v>1</v>
      </c>
      <c r="AX98">
        <f t="shared" si="17"/>
        <v>96</v>
      </c>
    </row>
    <row r="99" spans="1:50" x14ac:dyDescent="0.25">
      <c r="A99" t="s">
        <v>37</v>
      </c>
      <c r="B99">
        <v>8.4976794682507695</v>
      </c>
      <c r="C99">
        <v>5.9517144711307797E-3</v>
      </c>
      <c r="D99">
        <v>6.9128428614404198</v>
      </c>
      <c r="E99">
        <v>-19.836581197911201</v>
      </c>
      <c r="F99" s="1">
        <v>0</v>
      </c>
      <c r="G99" s="1">
        <v>0</v>
      </c>
      <c r="H99">
        <v>4.2971358021792101</v>
      </c>
      <c r="I99">
        <v>-88.229915788</v>
      </c>
      <c r="J99">
        <v>-78.464660936456994</v>
      </c>
      <c r="K99">
        <v>-144.518731838191</v>
      </c>
      <c r="L99">
        <v>-64.741132000395098</v>
      </c>
      <c r="M99">
        <v>97</v>
      </c>
      <c r="N99">
        <v>87.451171257619606</v>
      </c>
      <c r="O99">
        <v>57.792696645055898</v>
      </c>
      <c r="P99">
        <v>169626.506164736</v>
      </c>
      <c r="Q99">
        <v>219139.449185359</v>
      </c>
      <c r="R99">
        <v>52.527288744584801</v>
      </c>
      <c r="S99">
        <v>676.95945909219097</v>
      </c>
      <c r="T99">
        <v>1.5718639740233201E-3</v>
      </c>
      <c r="U99">
        <v>9.9788258176436505E-4</v>
      </c>
      <c r="V99">
        <v>0.99900211741823497</v>
      </c>
      <c r="W99" s="1">
        <v>0</v>
      </c>
      <c r="X99" s="1">
        <v>0</v>
      </c>
      <c r="Y99" s="1">
        <v>0</v>
      </c>
      <c r="Z99">
        <v>1</v>
      </c>
      <c r="AA99">
        <v>7.6299319706676298E-4</v>
      </c>
      <c r="AB99">
        <v>4.8835120108770098E-3</v>
      </c>
      <c r="AC99">
        <v>4.7266947137906603E-3</v>
      </c>
      <c r="AD99">
        <v>2.9647502254385202E-4</v>
      </c>
      <c r="AE99">
        <v>0.58823214565676996</v>
      </c>
      <c r="AF99">
        <v>1.0146168152476501E-3</v>
      </c>
      <c r="AG99">
        <v>8.5951196278219898E-6</v>
      </c>
      <c r="AH99">
        <v>2.9526038612593801</v>
      </c>
      <c r="AI99">
        <v>0.279287563533273</v>
      </c>
      <c r="AJ99">
        <v>1612.09795520128</v>
      </c>
      <c r="AK99">
        <v>97</v>
      </c>
      <c r="AL99">
        <v>263599590.58000001</v>
      </c>
      <c r="AM99">
        <v>1554</v>
      </c>
      <c r="AO99" s="32">
        <f t="shared" si="18"/>
        <v>6.5043047261050735E-3</v>
      </c>
      <c r="AP99" s="5">
        <f t="shared" si="21"/>
        <v>7.5319122853445002</v>
      </c>
      <c r="AQ99" s="3">
        <f t="shared" si="19"/>
        <v>8.6886684242993509E-4</v>
      </c>
      <c r="AR99" s="15">
        <f t="shared" si="20"/>
        <v>0.12822337094730196</v>
      </c>
      <c r="AV99" s="10">
        <v>1</v>
      </c>
      <c r="AW99" s="15">
        <v>1</v>
      </c>
      <c r="AX99">
        <f t="shared" ref="AX99:AX116" si="22">M99</f>
        <v>97</v>
      </c>
    </row>
    <row r="100" spans="1:50" x14ac:dyDescent="0.25">
      <c r="A100" t="s">
        <v>37</v>
      </c>
      <c r="B100">
        <v>9.4332229377883099</v>
      </c>
      <c r="C100">
        <v>5.9084873248707497E-3</v>
      </c>
      <c r="D100">
        <v>6.8642554264813196</v>
      </c>
      <c r="E100">
        <v>-22.0787241537118</v>
      </c>
      <c r="F100" s="1">
        <v>0</v>
      </c>
      <c r="G100" s="1">
        <v>0</v>
      </c>
      <c r="H100">
        <v>4.3522634533163602</v>
      </c>
      <c r="I100">
        <v>-87.263825166933401</v>
      </c>
      <c r="J100">
        <v>-75.492010780595507</v>
      </c>
      <c r="K100">
        <v>-140.14878711833001</v>
      </c>
      <c r="L100">
        <v>-63.712820473271499</v>
      </c>
      <c r="M100">
        <v>98</v>
      </c>
      <c r="N100">
        <v>87.495048791166496</v>
      </c>
      <c r="O100">
        <v>59.0547953929931</v>
      </c>
      <c r="P100">
        <v>169291.138192307</v>
      </c>
      <c r="Q100">
        <v>218343.79476066801</v>
      </c>
      <c r="R100">
        <v>50.615083741503298</v>
      </c>
      <c r="S100">
        <v>672.18299050111102</v>
      </c>
      <c r="T100">
        <v>4.5577869044498296E-3</v>
      </c>
      <c r="U100" s="1">
        <v>0</v>
      </c>
      <c r="V100">
        <v>1</v>
      </c>
      <c r="W100" s="1">
        <v>0</v>
      </c>
      <c r="X100" s="1">
        <v>0</v>
      </c>
      <c r="Y100" s="1">
        <v>0</v>
      </c>
      <c r="Z100">
        <v>1</v>
      </c>
      <c r="AA100">
        <v>7.4878510734915297E-4</v>
      </c>
      <c r="AB100">
        <v>4.8194484713924499E-3</v>
      </c>
      <c r="AC100">
        <v>4.6592058373882399E-3</v>
      </c>
      <c r="AD100">
        <v>3.2833561729753798E-4</v>
      </c>
      <c r="AE100">
        <v>0.54879537621673802</v>
      </c>
      <c r="AF100" s="1">
        <v>9.4456120029423E-4</v>
      </c>
      <c r="AG100">
        <v>1.18933536882617E-5</v>
      </c>
      <c r="AH100">
        <v>2.66296513219145</v>
      </c>
      <c r="AI100">
        <v>0.25179884778860701</v>
      </c>
      <c r="AJ100">
        <v>1557.07450867951</v>
      </c>
      <c r="AK100">
        <v>98</v>
      </c>
      <c r="AL100">
        <v>176062783.72</v>
      </c>
      <c r="AM100">
        <v>1040</v>
      </c>
      <c r="AO100" s="32">
        <f t="shared" si="18"/>
        <v>6.352552145031623E-3</v>
      </c>
      <c r="AP100" s="5">
        <f t="shared" si="21"/>
        <v>7.3622801598091536</v>
      </c>
      <c r="AQ100" s="3">
        <f t="shared" si="19"/>
        <v>1.8703482655625242E-3</v>
      </c>
      <c r="AR100" s="15">
        <f t="shared" si="20"/>
        <v>0.2812909496822027</v>
      </c>
      <c r="AV100" s="10">
        <v>1</v>
      </c>
      <c r="AW100" s="15">
        <v>1</v>
      </c>
      <c r="AX100">
        <f t="shared" si="22"/>
        <v>98</v>
      </c>
    </row>
    <row r="101" spans="1:50" x14ac:dyDescent="0.25">
      <c r="A101" t="s">
        <v>37</v>
      </c>
      <c r="B101">
        <v>5.39094179342022</v>
      </c>
      <c r="C101">
        <v>6.2297216348328396E-3</v>
      </c>
      <c r="D101">
        <v>7.2247688782077102</v>
      </c>
      <c r="E101">
        <v>-26.955692698751601</v>
      </c>
      <c r="F101" s="1">
        <v>0</v>
      </c>
      <c r="G101" s="1">
        <v>0</v>
      </c>
      <c r="H101">
        <v>4.4364744834858296</v>
      </c>
      <c r="I101">
        <v>-89.237804449573204</v>
      </c>
      <c r="J101">
        <v>-71.073019015341202</v>
      </c>
      <c r="K101">
        <v>-134.142341036869</v>
      </c>
      <c r="L101">
        <v>-63.970135366902198</v>
      </c>
      <c r="M101">
        <v>99</v>
      </c>
      <c r="N101">
        <v>86.662534606690997</v>
      </c>
      <c r="O101">
        <v>59.442743059935601</v>
      </c>
      <c r="P101">
        <v>157841.547615658</v>
      </c>
      <c r="Q101">
        <v>198506.78661140901</v>
      </c>
      <c r="R101">
        <v>50.504603879640797</v>
      </c>
      <c r="S101">
        <v>659.68205856185602</v>
      </c>
      <c r="T101">
        <v>5.1059087391170299E-3</v>
      </c>
      <c r="U101" s="1">
        <v>0</v>
      </c>
      <c r="V101">
        <v>0.99817004202670401</v>
      </c>
      <c r="W101" s="1">
        <v>0</v>
      </c>
      <c r="X101">
        <v>1.8299579732951E-3</v>
      </c>
      <c r="Y101" s="1">
        <v>0</v>
      </c>
      <c r="Z101">
        <v>1</v>
      </c>
      <c r="AA101">
        <v>7.5719024160329697E-4</v>
      </c>
      <c r="AB101">
        <v>4.9764109532679599E-3</v>
      </c>
      <c r="AC101">
        <v>4.63906314787952E-3</v>
      </c>
      <c r="AD101">
        <v>4.7051481985813299E-4</v>
      </c>
      <c r="AE101">
        <v>0.54431386847935204</v>
      </c>
      <c r="AF101" s="1">
        <v>9.3751423918767701E-4</v>
      </c>
      <c r="AG101">
        <v>2.5641608384860299E-5</v>
      </c>
      <c r="AH101">
        <v>2.4651013907384498</v>
      </c>
      <c r="AI101">
        <v>0.23326763623392399</v>
      </c>
      <c r="AJ101">
        <v>1566.0150490332101</v>
      </c>
      <c r="AK101">
        <v>99</v>
      </c>
      <c r="AL101">
        <v>88706949.760000005</v>
      </c>
      <c r="AM101">
        <v>562</v>
      </c>
      <c r="AO101" s="32">
        <f t="shared" si="18"/>
        <v>6.3337676286704938E-3</v>
      </c>
      <c r="AP101" s="5">
        <f t="shared" si="21"/>
        <v>7.3412626162645989</v>
      </c>
      <c r="AQ101" s="3">
        <f t="shared" si="19"/>
        <v>-1.7263344148668583E-3</v>
      </c>
      <c r="AR101" s="15">
        <f t="shared" si="20"/>
        <v>-0.26566558435376431</v>
      </c>
      <c r="AV101" s="10">
        <v>1</v>
      </c>
      <c r="AW101" s="15">
        <v>1</v>
      </c>
      <c r="AX101">
        <f t="shared" si="22"/>
        <v>99</v>
      </c>
    </row>
    <row r="102" spans="1:50" x14ac:dyDescent="0.25">
      <c r="A102" t="s">
        <v>37</v>
      </c>
      <c r="B102">
        <v>3.1183503900780298</v>
      </c>
      <c r="C102">
        <v>7.1867293190694403E-3</v>
      </c>
      <c r="D102">
        <v>8.2912268590447606</v>
      </c>
      <c r="E102">
        <v>-34.527161268725401</v>
      </c>
      <c r="F102" s="1">
        <v>0</v>
      </c>
      <c r="G102" s="1">
        <v>0</v>
      </c>
      <c r="H102">
        <v>4.5663867512363003</v>
      </c>
      <c r="I102">
        <v>-92.667396203703703</v>
      </c>
      <c r="J102">
        <v>-58.628608199494799</v>
      </c>
      <c r="K102">
        <v>-120.60794404741</v>
      </c>
      <c r="L102">
        <v>-64.3859056623117</v>
      </c>
      <c r="M102">
        <v>100</v>
      </c>
      <c r="N102">
        <v>84.602248119859397</v>
      </c>
      <c r="O102">
        <v>57.047560891991701</v>
      </c>
      <c r="P102">
        <v>140727.74097560899</v>
      </c>
      <c r="Q102">
        <v>185372.682210851</v>
      </c>
      <c r="R102">
        <v>50.4721967328652</v>
      </c>
      <c r="S102">
        <v>636.71713891354</v>
      </c>
      <c r="T102">
        <v>2.9008824508672702E-3</v>
      </c>
      <c r="U102">
        <v>9.2455021669952103E-3</v>
      </c>
      <c r="V102">
        <v>0.99075449783300396</v>
      </c>
      <c r="W102" s="1">
        <v>0</v>
      </c>
      <c r="X102" s="1">
        <v>0</v>
      </c>
      <c r="Y102" s="1">
        <v>0</v>
      </c>
      <c r="Z102">
        <v>1</v>
      </c>
      <c r="AA102">
        <v>8.0567190095848695E-4</v>
      </c>
      <c r="AB102">
        <v>5.4613998300617203E-3</v>
      </c>
      <c r="AC102">
        <v>4.9047450914806697E-3</v>
      </c>
      <c r="AD102">
        <v>8.7367558425105896E-4</v>
      </c>
      <c r="AE102">
        <v>0.58502952532694796</v>
      </c>
      <c r="AF102">
        <v>1.02801122602066E-3</v>
      </c>
      <c r="AG102">
        <v>4.5982670632332403E-5</v>
      </c>
      <c r="AH102">
        <v>2.5958567522349099</v>
      </c>
      <c r="AI102">
        <v>0.24941641104168799</v>
      </c>
      <c r="AJ102">
        <v>1500.9500577335</v>
      </c>
      <c r="AK102">
        <v>100</v>
      </c>
      <c r="AL102">
        <v>28849186.899999999</v>
      </c>
      <c r="AM102">
        <v>205</v>
      </c>
      <c r="AO102" s="32">
        <f t="shared" si="18"/>
        <v>6.7384282184598165E-3</v>
      </c>
      <c r="AP102" s="5">
        <f t="shared" si="21"/>
        <v>7.793061852647476</v>
      </c>
      <c r="AQ102" s="3">
        <f t="shared" si="19"/>
        <v>-4.1019050056395534E-3</v>
      </c>
      <c r="AR102" s="15">
        <f t="shared" si="20"/>
        <v>-0.5998555575407557</v>
      </c>
      <c r="AV102" s="10">
        <v>1</v>
      </c>
      <c r="AW102" s="15">
        <v>1</v>
      </c>
      <c r="AX102">
        <f t="shared" si="22"/>
        <v>100</v>
      </c>
    </row>
    <row r="103" spans="1:50" x14ac:dyDescent="0.25">
      <c r="A103" t="s">
        <v>37</v>
      </c>
      <c r="B103">
        <v>13.3434730567456</v>
      </c>
      <c r="C103">
        <v>8.7012047062405094E-3</v>
      </c>
      <c r="D103">
        <v>9.9559665434379294</v>
      </c>
      <c r="E103">
        <v>-47.683942058607201</v>
      </c>
      <c r="F103" s="1">
        <v>0</v>
      </c>
      <c r="G103" s="1">
        <v>0</v>
      </c>
      <c r="H103">
        <v>4.6119007560933696</v>
      </c>
      <c r="I103">
        <v>-97.439823755025202</v>
      </c>
      <c r="J103">
        <v>-42.565967347821598</v>
      </c>
      <c r="K103">
        <v>-106.070394162445</v>
      </c>
      <c r="L103">
        <v>-67.020988418063993</v>
      </c>
      <c r="M103">
        <v>101</v>
      </c>
      <c r="N103">
        <v>83.938308890504899</v>
      </c>
      <c r="O103">
        <v>53.962851711368799</v>
      </c>
      <c r="P103">
        <v>131146.60680000001</v>
      </c>
      <c r="Q103">
        <v>152417.020552059</v>
      </c>
      <c r="R103">
        <v>50.220935912159597</v>
      </c>
      <c r="S103">
        <v>596.44487189339895</v>
      </c>
      <c r="T103" s="1">
        <v>0</v>
      </c>
      <c r="U103" s="1">
        <v>0</v>
      </c>
      <c r="V103">
        <v>1</v>
      </c>
      <c r="W103" s="1">
        <v>0</v>
      </c>
      <c r="X103" s="1">
        <v>0</v>
      </c>
      <c r="Y103" s="1">
        <v>0</v>
      </c>
      <c r="Z103">
        <v>1</v>
      </c>
      <c r="AA103">
        <v>8.0902244901898904E-4</v>
      </c>
      <c r="AB103">
        <v>6.4551041329408603E-3</v>
      </c>
      <c r="AC103">
        <v>5.3831865100206202E-3</v>
      </c>
      <c r="AD103">
        <v>1.39371497810838E-3</v>
      </c>
      <c r="AE103">
        <v>0.70180357804485705</v>
      </c>
      <c r="AF103">
        <v>1.21467351648743E-3</v>
      </c>
      <c r="AG103">
        <v>4.3146616583278599E-5</v>
      </c>
      <c r="AH103">
        <v>3.1698438043241701</v>
      </c>
      <c r="AI103">
        <v>0.31243733729470602</v>
      </c>
      <c r="AJ103">
        <v>1217.38515076504</v>
      </c>
      <c r="AK103">
        <v>101</v>
      </c>
      <c r="AL103">
        <v>16393325.85</v>
      </c>
      <c r="AM103">
        <v>125</v>
      </c>
      <c r="AO103" s="32">
        <f t="shared" ref="AO103:AO116" si="23">AA103+AC103*AW103+AF103*AV103</f>
        <v>7.4068824755270397E-3</v>
      </c>
      <c r="AP103" s="5">
        <f t="shared" si="21"/>
        <v>8.5349629672477167</v>
      </c>
      <c r="AQ103" s="3">
        <f t="shared" ref="AQ103:AQ116" si="24">(1-(1-B103/100)^(1/12))- AO103</f>
        <v>4.4570006499914088E-3</v>
      </c>
      <c r="AR103" s="15">
        <f t="shared" ref="AR103:AR116" si="25">B103/AP103-1</f>
        <v>0.56338968405020395</v>
      </c>
      <c r="AV103" s="10">
        <v>1</v>
      </c>
      <c r="AW103" s="15">
        <v>1</v>
      </c>
      <c r="AX103">
        <f t="shared" si="22"/>
        <v>101</v>
      </c>
    </row>
    <row r="104" spans="1:50" x14ac:dyDescent="0.25">
      <c r="A104" t="s">
        <v>37</v>
      </c>
      <c r="B104">
        <v>15.6702833634369</v>
      </c>
      <c r="C104">
        <v>9.3135827833054994E-3</v>
      </c>
      <c r="D104">
        <v>10.621203238939801</v>
      </c>
      <c r="E104">
        <v>-61.976482934408097</v>
      </c>
      <c r="F104" s="1">
        <v>0</v>
      </c>
      <c r="G104" s="1">
        <v>0</v>
      </c>
      <c r="H104">
        <v>4.5391198924802296</v>
      </c>
      <c r="I104">
        <v>-101.267429048312</v>
      </c>
      <c r="J104">
        <v>-42.545673585366998</v>
      </c>
      <c r="K104">
        <v>-108.74171452191</v>
      </c>
      <c r="L104">
        <v>-67.7847380464097</v>
      </c>
      <c r="M104">
        <v>102</v>
      </c>
      <c r="N104">
        <v>84.909695806669106</v>
      </c>
      <c r="O104">
        <v>53.332718280613598</v>
      </c>
      <c r="P104">
        <v>119130.183495934</v>
      </c>
      <c r="Q104">
        <v>136318.356007956</v>
      </c>
      <c r="R104">
        <v>50.254163164892397</v>
      </c>
      <c r="S104">
        <v>579.17168027311595</v>
      </c>
      <c r="T104" s="1">
        <v>0</v>
      </c>
      <c r="U104" s="1">
        <v>0</v>
      </c>
      <c r="V104">
        <v>1</v>
      </c>
      <c r="W104" s="1">
        <v>0</v>
      </c>
      <c r="X104" s="1">
        <v>0</v>
      </c>
      <c r="Y104" s="1">
        <v>0</v>
      </c>
      <c r="Z104">
        <v>1</v>
      </c>
      <c r="AA104">
        <v>8.5846277654463203E-4</v>
      </c>
      <c r="AB104">
        <v>6.9136115520598701E-3</v>
      </c>
      <c r="AC104">
        <v>5.6755126068838103E-3</v>
      </c>
      <c r="AD104">
        <v>1.51116551810791E-3</v>
      </c>
      <c r="AE104">
        <v>0.75835807121496102</v>
      </c>
      <c r="AF104">
        <v>1.3012069827402399E-3</v>
      </c>
      <c r="AG104">
        <v>3.0111560194914901E-5</v>
      </c>
      <c r="AH104">
        <v>3.2533124407818002</v>
      </c>
      <c r="AI104">
        <v>0.32236897948947801</v>
      </c>
      <c r="AJ104">
        <v>756.66800687869704</v>
      </c>
      <c r="AK104">
        <v>102</v>
      </c>
      <c r="AL104">
        <v>14653012.57</v>
      </c>
      <c r="AM104">
        <v>123</v>
      </c>
      <c r="AO104" s="32">
        <f t="shared" si="23"/>
        <v>7.8351823661686817E-3</v>
      </c>
      <c r="AP104" s="5">
        <f t="shared" si="21"/>
        <v>9.0074421130692084</v>
      </c>
      <c r="AQ104" s="3">
        <f t="shared" si="24"/>
        <v>6.2674203872574372E-3</v>
      </c>
      <c r="AR104" s="15">
        <f t="shared" si="25"/>
        <v>0.73970403214696723</v>
      </c>
      <c r="AV104" s="10">
        <v>1</v>
      </c>
      <c r="AW104" s="15">
        <v>1</v>
      </c>
      <c r="AX104">
        <f t="shared" si="22"/>
        <v>102</v>
      </c>
    </row>
    <row r="105" spans="1:50" x14ac:dyDescent="0.25">
      <c r="A105" t="s">
        <v>37</v>
      </c>
      <c r="B105">
        <v>14.6686167563445</v>
      </c>
      <c r="C105">
        <v>9.1682050348934098E-3</v>
      </c>
      <c r="D105">
        <v>10.463686023367799</v>
      </c>
      <c r="E105">
        <v>-58.240956024670602</v>
      </c>
      <c r="F105" s="1">
        <v>0</v>
      </c>
      <c r="G105" s="1">
        <v>0</v>
      </c>
      <c r="H105">
        <v>4.58473021431025</v>
      </c>
      <c r="I105">
        <v>-101.403560078927</v>
      </c>
      <c r="J105">
        <v>-41.5940660991646</v>
      </c>
      <c r="K105">
        <v>-107.47262085209999</v>
      </c>
      <c r="L105">
        <v>-67.909383693848199</v>
      </c>
      <c r="M105">
        <v>103</v>
      </c>
      <c r="N105">
        <v>85.622187378179902</v>
      </c>
      <c r="O105">
        <v>53.389505268705399</v>
      </c>
      <c r="P105">
        <v>119090.15668789799</v>
      </c>
      <c r="Q105">
        <v>135552.29053981</v>
      </c>
      <c r="R105">
        <v>50.353766799895801</v>
      </c>
      <c r="S105">
        <v>581.39709890295205</v>
      </c>
      <c r="T105" s="1">
        <v>0</v>
      </c>
      <c r="U105" s="1">
        <v>0</v>
      </c>
      <c r="V105">
        <v>1</v>
      </c>
      <c r="W105" s="1">
        <v>0</v>
      </c>
      <c r="X105" s="1">
        <v>0</v>
      </c>
      <c r="Y105" s="1">
        <v>0</v>
      </c>
      <c r="Z105">
        <v>1</v>
      </c>
      <c r="AA105">
        <v>8.7095355810192095E-4</v>
      </c>
      <c r="AB105">
        <v>6.7625286687282302E-3</v>
      </c>
      <c r="AC105">
        <v>5.6442448628939799E-3</v>
      </c>
      <c r="AD105">
        <v>1.49569450410938E-3</v>
      </c>
      <c r="AE105">
        <v>0.75694139841700203</v>
      </c>
      <c r="AF105">
        <v>1.3180508074034101E-3</v>
      </c>
      <c r="AG105">
        <v>3.9116456185145902E-5</v>
      </c>
      <c r="AH105">
        <v>3.24683133036253</v>
      </c>
      <c r="AI105">
        <v>0.32519684716361802</v>
      </c>
      <c r="AJ105">
        <v>920.91115206083805</v>
      </c>
      <c r="AK105">
        <v>103</v>
      </c>
      <c r="AL105">
        <v>18697154.600000001</v>
      </c>
      <c r="AM105">
        <v>157</v>
      </c>
      <c r="AO105" s="32">
        <f t="shared" si="23"/>
        <v>7.8332492283993103E-3</v>
      </c>
      <c r="AP105" s="5">
        <f t="shared" si="21"/>
        <v>9.0053146072484829</v>
      </c>
      <c r="AQ105" s="3">
        <f t="shared" si="24"/>
        <v>5.2987538900850818E-3</v>
      </c>
      <c r="AR105" s="15">
        <f t="shared" si="25"/>
        <v>0.6288844305936363</v>
      </c>
      <c r="AV105" s="10">
        <v>1</v>
      </c>
      <c r="AW105" s="15">
        <v>1</v>
      </c>
      <c r="AX105">
        <f t="shared" si="22"/>
        <v>103</v>
      </c>
    </row>
    <row r="106" spans="1:50" x14ac:dyDescent="0.25">
      <c r="A106" t="s">
        <v>37</v>
      </c>
      <c r="B106">
        <v>9.66843406668489</v>
      </c>
      <c r="C106">
        <v>9.0879703739915104E-3</v>
      </c>
      <c r="D106">
        <v>10.376642597195801</v>
      </c>
      <c r="E106">
        <v>-57.6364410392585</v>
      </c>
      <c r="F106" s="1">
        <v>0</v>
      </c>
      <c r="G106" s="1">
        <v>0</v>
      </c>
      <c r="H106">
        <v>4.6095715180504699</v>
      </c>
      <c r="I106">
        <v>-101.92058611958301</v>
      </c>
      <c r="J106">
        <v>-40.245165656626298</v>
      </c>
      <c r="K106">
        <v>-104.56764106037301</v>
      </c>
      <c r="L106">
        <v>-68.649602939529601</v>
      </c>
      <c r="M106">
        <v>104</v>
      </c>
      <c r="N106">
        <v>85.645498281560705</v>
      </c>
      <c r="O106">
        <v>53.314399774904501</v>
      </c>
      <c r="P106">
        <v>119875.19968253899</v>
      </c>
      <c r="Q106">
        <v>146639.40581222501</v>
      </c>
      <c r="R106">
        <v>50.445105331356999</v>
      </c>
      <c r="S106">
        <v>578.47145243347097</v>
      </c>
      <c r="T106" s="1">
        <v>0</v>
      </c>
      <c r="U106">
        <v>4.92852691559855E-3</v>
      </c>
      <c r="V106">
        <v>0.99507147308440103</v>
      </c>
      <c r="W106" s="1">
        <v>0</v>
      </c>
      <c r="X106" s="1">
        <v>0</v>
      </c>
      <c r="Y106" s="1">
        <v>0</v>
      </c>
      <c r="Z106">
        <v>1</v>
      </c>
      <c r="AA106">
        <v>9.2212487310311495E-4</v>
      </c>
      <c r="AB106">
        <v>6.5754277308619899E-3</v>
      </c>
      <c r="AC106">
        <v>5.5062512316270901E-3</v>
      </c>
      <c r="AD106">
        <v>1.5268980470632501E-3</v>
      </c>
      <c r="AE106">
        <v>0.73434828527080798</v>
      </c>
      <c r="AF106">
        <v>1.2478656298850299E-3</v>
      </c>
      <c r="AG106">
        <v>6.3511731453582201E-5</v>
      </c>
      <c r="AH106">
        <v>3.1969220108305398</v>
      </c>
      <c r="AI106">
        <v>0.32472227592159397</v>
      </c>
      <c r="AJ106">
        <v>942.62529146606096</v>
      </c>
      <c r="AK106">
        <v>104</v>
      </c>
      <c r="AL106">
        <v>22656412.739999998</v>
      </c>
      <c r="AM106">
        <v>189</v>
      </c>
      <c r="AO106" s="32">
        <f t="shared" si="23"/>
        <v>7.6762417346152353E-3</v>
      </c>
      <c r="AP106" s="5">
        <f t="shared" si="21"/>
        <v>8.8323684116147216</v>
      </c>
      <c r="AQ106" s="3">
        <f t="shared" si="24"/>
        <v>7.6156009913618851E-4</v>
      </c>
      <c r="AR106" s="15">
        <f t="shared" si="25"/>
        <v>9.4659282324628391E-2</v>
      </c>
      <c r="AV106" s="10">
        <v>1</v>
      </c>
      <c r="AW106" s="15">
        <v>1</v>
      </c>
      <c r="AX106">
        <f t="shared" si="22"/>
        <v>104</v>
      </c>
    </row>
    <row r="107" spans="1:50" x14ac:dyDescent="0.25">
      <c r="A107" t="s">
        <v>37</v>
      </c>
      <c r="B107">
        <v>0.68692774755888497</v>
      </c>
      <c r="C107">
        <v>8.7819880809058698E-3</v>
      </c>
      <c r="D107">
        <v>10.043982001724499</v>
      </c>
      <c r="E107">
        <v>-61.137156676598998</v>
      </c>
      <c r="F107" s="1">
        <v>0</v>
      </c>
      <c r="G107" s="1">
        <v>0</v>
      </c>
      <c r="H107">
        <v>4.5606036663626197</v>
      </c>
      <c r="I107">
        <v>-104.65367638538601</v>
      </c>
      <c r="J107">
        <v>-46.369187292598198</v>
      </c>
      <c r="K107">
        <v>-108.112304280828</v>
      </c>
      <c r="L107">
        <v>-68.919570360074601</v>
      </c>
      <c r="M107">
        <v>105</v>
      </c>
      <c r="N107">
        <v>85.9011178177321</v>
      </c>
      <c r="O107">
        <v>54.731071737034597</v>
      </c>
      <c r="P107">
        <v>111395.501796875</v>
      </c>
      <c r="Q107">
        <v>127951.717650545</v>
      </c>
      <c r="R107">
        <v>50.4628737680816</v>
      </c>
      <c r="S107">
        <v>587.26926327063995</v>
      </c>
      <c r="T107" s="1">
        <v>0</v>
      </c>
      <c r="U107" s="1">
        <v>0</v>
      </c>
      <c r="V107">
        <v>1</v>
      </c>
      <c r="W107" s="1">
        <v>0</v>
      </c>
      <c r="X107" s="1">
        <v>0</v>
      </c>
      <c r="Y107" s="1">
        <v>0</v>
      </c>
      <c r="Z107">
        <v>1</v>
      </c>
      <c r="AA107">
        <v>9.3689967087498202E-4</v>
      </c>
      <c r="AB107">
        <v>6.5484240691901898E-3</v>
      </c>
      <c r="AC107">
        <v>5.4255976517124504E-3</v>
      </c>
      <c r="AD107">
        <v>1.27257221682072E-3</v>
      </c>
      <c r="AE107">
        <v>0.69054824882108301</v>
      </c>
      <c r="AF107">
        <v>1.17628909238694E-3</v>
      </c>
      <c r="AG107">
        <v>2.40686111462627E-5</v>
      </c>
      <c r="AH107">
        <v>2.8468883624600001</v>
      </c>
      <c r="AI107">
        <v>0.28861036879914698</v>
      </c>
      <c r="AJ107">
        <v>663.22410813002</v>
      </c>
      <c r="AK107">
        <v>105</v>
      </c>
      <c r="AL107">
        <v>28517248.460000001</v>
      </c>
      <c r="AM107">
        <v>256</v>
      </c>
      <c r="AO107" s="32">
        <f t="shared" si="23"/>
        <v>7.5387864149743722E-3</v>
      </c>
      <c r="AP107" s="5">
        <f t="shared" si="21"/>
        <v>8.6807119299722952</v>
      </c>
      <c r="AQ107" s="3">
        <f t="shared" si="24"/>
        <v>-6.9645363956127504E-3</v>
      </c>
      <c r="AR107" s="15">
        <f t="shared" si="25"/>
        <v>-0.9208673490031275</v>
      </c>
      <c r="AV107" s="10">
        <v>1</v>
      </c>
      <c r="AW107" s="15">
        <v>1</v>
      </c>
      <c r="AX107">
        <f t="shared" si="22"/>
        <v>105</v>
      </c>
    </row>
    <row r="108" spans="1:50" x14ac:dyDescent="0.25">
      <c r="A108" t="s">
        <v>37</v>
      </c>
      <c r="B108">
        <v>8.2568219733588002</v>
      </c>
      <c r="C108">
        <v>8.6661631515482507E-3</v>
      </c>
      <c r="D108">
        <v>9.91776337247199</v>
      </c>
      <c r="E108">
        <v>-59.936187161465199</v>
      </c>
      <c r="F108" s="1">
        <v>0</v>
      </c>
      <c r="G108" s="1">
        <v>0</v>
      </c>
      <c r="H108">
        <v>4.5588074276418196</v>
      </c>
      <c r="I108">
        <v>-103.967664784478</v>
      </c>
      <c r="J108">
        <v>-47.7045234105247</v>
      </c>
      <c r="K108">
        <v>-110.604343103551</v>
      </c>
      <c r="L108">
        <v>-69.854208767168799</v>
      </c>
      <c r="M108">
        <v>106</v>
      </c>
      <c r="N108">
        <v>86.117312384468605</v>
      </c>
      <c r="O108">
        <v>54.874764859120901</v>
      </c>
      <c r="P108">
        <v>116685.361467576</v>
      </c>
      <c r="Q108">
        <v>142455.51261049</v>
      </c>
      <c r="R108">
        <v>50.441322483830099</v>
      </c>
      <c r="S108">
        <v>593.25222985007201</v>
      </c>
      <c r="T108" s="1">
        <v>0</v>
      </c>
      <c r="U108" s="1">
        <v>0</v>
      </c>
      <c r="V108">
        <v>1</v>
      </c>
      <c r="W108" s="1">
        <v>0</v>
      </c>
      <c r="X108" s="1">
        <v>0</v>
      </c>
      <c r="Y108" s="1">
        <v>0</v>
      </c>
      <c r="Z108">
        <v>1</v>
      </c>
      <c r="AA108">
        <v>9.2669301592351796E-4</v>
      </c>
      <c r="AB108">
        <v>6.4953419386597896E-3</v>
      </c>
      <c r="AC108">
        <v>5.46104079179762E-3</v>
      </c>
      <c r="AD108">
        <v>1.2021049069554301E-3</v>
      </c>
      <c r="AE108">
        <v>0.67778995146001397</v>
      </c>
      <c r="AF108">
        <v>1.1532600733848799E-3</v>
      </c>
      <c r="AG108">
        <v>4.1913531644669203E-5</v>
      </c>
      <c r="AH108">
        <v>2.80384835711904</v>
      </c>
      <c r="AI108">
        <v>0.28744344478820399</v>
      </c>
      <c r="AJ108">
        <v>767.93660529130102</v>
      </c>
      <c r="AK108">
        <v>106</v>
      </c>
      <c r="AL108">
        <v>34188810.909999996</v>
      </c>
      <c r="AM108">
        <v>293</v>
      </c>
      <c r="AO108" s="32">
        <f t="shared" si="23"/>
        <v>7.5409938811060173E-3</v>
      </c>
      <c r="AP108" s="5">
        <f t="shared" si="21"/>
        <v>8.6831492859127835</v>
      </c>
      <c r="AQ108" s="3">
        <f t="shared" si="24"/>
        <v>-3.8529735755016281E-4</v>
      </c>
      <c r="AR108" s="15">
        <f t="shared" si="25"/>
        <v>-4.9098235964414538E-2</v>
      </c>
      <c r="AV108" s="10">
        <v>1</v>
      </c>
      <c r="AW108" s="15">
        <v>1</v>
      </c>
      <c r="AX108">
        <f t="shared" si="22"/>
        <v>106</v>
      </c>
    </row>
    <row r="109" spans="1:50" x14ac:dyDescent="0.25">
      <c r="A109" t="s">
        <v>37</v>
      </c>
      <c r="B109">
        <v>8.6130894881189803</v>
      </c>
      <c r="C109">
        <v>9.0389092202432606E-3</v>
      </c>
      <c r="D109">
        <v>10.323379872652101</v>
      </c>
      <c r="E109">
        <v>-59.284851553434699</v>
      </c>
      <c r="F109" s="1">
        <v>0</v>
      </c>
      <c r="G109" s="1">
        <v>0</v>
      </c>
      <c r="H109">
        <v>4.5731389971234897</v>
      </c>
      <c r="I109">
        <v>-106.128727041427</v>
      </c>
      <c r="J109">
        <v>-46.265685485374803</v>
      </c>
      <c r="K109">
        <v>-109.94840135922701</v>
      </c>
      <c r="L109">
        <v>-71.091624024675497</v>
      </c>
      <c r="M109">
        <v>107</v>
      </c>
      <c r="N109">
        <v>86.764386533293504</v>
      </c>
      <c r="O109">
        <v>54.509637980790501</v>
      </c>
      <c r="P109">
        <v>113830.454605263</v>
      </c>
      <c r="Q109">
        <v>128477.99046710299</v>
      </c>
      <c r="R109">
        <v>50.516315199814301</v>
      </c>
      <c r="S109">
        <v>588.18561771875898</v>
      </c>
      <c r="T109" s="1">
        <v>0</v>
      </c>
      <c r="U109">
        <v>3.2051046532495602E-3</v>
      </c>
      <c r="V109">
        <v>0.99679489534675003</v>
      </c>
      <c r="W109" s="1">
        <v>0</v>
      </c>
      <c r="X109" s="1">
        <v>0</v>
      </c>
      <c r="Y109" s="1">
        <v>0</v>
      </c>
      <c r="Z109">
        <v>1</v>
      </c>
      <c r="AA109">
        <v>9.1346967967564897E-4</v>
      </c>
      <c r="AB109">
        <v>6.7727210598444798E-3</v>
      </c>
      <c r="AC109">
        <v>5.5988876948619799E-3</v>
      </c>
      <c r="AD109">
        <v>1.29169557902949E-3</v>
      </c>
      <c r="AE109">
        <v>0.71200146569461997</v>
      </c>
      <c r="AF109">
        <v>1.18819604584319E-3</v>
      </c>
      <c r="AG109">
        <v>6.1104632858808899E-5</v>
      </c>
      <c r="AH109">
        <v>2.94338844628211</v>
      </c>
      <c r="AI109">
        <v>0.30615431881202598</v>
      </c>
      <c r="AJ109">
        <v>643.48206300222898</v>
      </c>
      <c r="AK109">
        <v>107</v>
      </c>
      <c r="AL109">
        <v>34604458.200000003</v>
      </c>
      <c r="AM109">
        <v>304</v>
      </c>
      <c r="AO109" s="32">
        <f t="shared" si="23"/>
        <v>7.7005534203808193E-3</v>
      </c>
      <c r="AP109" s="5">
        <f t="shared" si="21"/>
        <v>8.8591678123747251</v>
      </c>
      <c r="AQ109" s="3">
        <f t="shared" si="24"/>
        <v>-2.2298981766780829E-4</v>
      </c>
      <c r="AR109" s="15">
        <f t="shared" si="25"/>
        <v>-2.7776686193032196E-2</v>
      </c>
      <c r="AV109" s="10">
        <v>1</v>
      </c>
      <c r="AW109" s="15">
        <v>1</v>
      </c>
      <c r="AX109">
        <f t="shared" si="22"/>
        <v>107</v>
      </c>
    </row>
    <row r="110" spans="1:50" x14ac:dyDescent="0.25">
      <c r="A110" t="s">
        <v>37</v>
      </c>
      <c r="B110">
        <v>8.72381218523679</v>
      </c>
      <c r="C110">
        <v>8.8449503278921707E-3</v>
      </c>
      <c r="D110">
        <v>10.112526212843299</v>
      </c>
      <c r="E110">
        <v>-52.4788720820845</v>
      </c>
      <c r="F110" s="1">
        <v>0</v>
      </c>
      <c r="G110" s="1">
        <v>0</v>
      </c>
      <c r="H110">
        <v>4.6356294103648699</v>
      </c>
      <c r="I110">
        <v>-106.75943053741599</v>
      </c>
      <c r="J110">
        <v>-45.071056712662603</v>
      </c>
      <c r="K110">
        <v>-108.96233882350199</v>
      </c>
      <c r="L110">
        <v>-70.410577346696996</v>
      </c>
      <c r="M110">
        <v>108</v>
      </c>
      <c r="N110">
        <v>86.456539048897596</v>
      </c>
      <c r="O110">
        <v>53.988014861721297</v>
      </c>
      <c r="P110">
        <v>109196.86591036399</v>
      </c>
      <c r="Q110">
        <v>124603.19660471</v>
      </c>
      <c r="R110">
        <v>50.538382243403497</v>
      </c>
      <c r="S110">
        <v>586.69969748490405</v>
      </c>
      <c r="T110" s="1">
        <v>0</v>
      </c>
      <c r="U110">
        <v>6.7625526214909401E-3</v>
      </c>
      <c r="V110">
        <v>0.99254993829196902</v>
      </c>
      <c r="W110" s="1">
        <v>0</v>
      </c>
      <c r="X110">
        <v>6.8750908653952998E-4</v>
      </c>
      <c r="Y110" s="1">
        <v>0</v>
      </c>
      <c r="Z110">
        <v>1</v>
      </c>
      <c r="AA110">
        <v>9.5691306141540704E-4</v>
      </c>
      <c r="AB110">
        <v>6.5622197206562198E-3</v>
      </c>
      <c r="AC110">
        <v>5.3952728916596502E-3</v>
      </c>
      <c r="AD110">
        <v>1.29002133386371E-3</v>
      </c>
      <c r="AE110">
        <v>0.70733711022596002</v>
      </c>
      <c r="AF110">
        <v>1.1578001788932601E-3</v>
      </c>
      <c r="AG110">
        <v>3.5872348783889999E-5</v>
      </c>
      <c r="AH110">
        <v>2.9189304616021499</v>
      </c>
      <c r="AI110">
        <v>0.30599195954282599</v>
      </c>
      <c r="AJ110">
        <v>801.06102336016204</v>
      </c>
      <c r="AK110">
        <v>108</v>
      </c>
      <c r="AL110">
        <v>38983281.130000003</v>
      </c>
      <c r="AM110">
        <v>357</v>
      </c>
      <c r="AO110" s="32">
        <f t="shared" si="23"/>
        <v>7.5099861319683171E-3</v>
      </c>
      <c r="AP110" s="5">
        <f t="shared" si="21"/>
        <v>8.6489068646386951</v>
      </c>
      <c r="AQ110" s="3">
        <f t="shared" si="24"/>
        <v>6.7843319573522749E-5</v>
      </c>
      <c r="AR110" s="15">
        <f t="shared" si="25"/>
        <v>8.6606691192787633E-3</v>
      </c>
      <c r="AV110" s="10">
        <v>1</v>
      </c>
      <c r="AW110" s="15">
        <v>1</v>
      </c>
      <c r="AX110">
        <f t="shared" si="22"/>
        <v>108</v>
      </c>
    </row>
    <row r="111" spans="1:50" x14ac:dyDescent="0.25">
      <c r="A111" t="s">
        <v>37</v>
      </c>
      <c r="B111">
        <v>2.3488086751167598</v>
      </c>
      <c r="C111">
        <v>8.4696792588320399E-3</v>
      </c>
      <c r="D111">
        <v>9.7032764029316798</v>
      </c>
      <c r="E111">
        <v>-49.733819612259303</v>
      </c>
      <c r="F111" s="1">
        <v>0</v>
      </c>
      <c r="G111" s="1">
        <v>0</v>
      </c>
      <c r="H111">
        <v>4.6765962838266102</v>
      </c>
      <c r="I111">
        <v>-108.065370110727</v>
      </c>
      <c r="J111">
        <v>-46.349431864695298</v>
      </c>
      <c r="K111">
        <v>-109.743381364656</v>
      </c>
      <c r="L111">
        <v>-70.396601062689001</v>
      </c>
      <c r="M111">
        <v>109</v>
      </c>
      <c r="N111">
        <v>86.647508221824594</v>
      </c>
      <c r="O111">
        <v>54.356689781552397</v>
      </c>
      <c r="P111">
        <v>105623.415101522</v>
      </c>
      <c r="Q111">
        <v>121067.295833816</v>
      </c>
      <c r="R111">
        <v>50.5778932512045</v>
      </c>
      <c r="S111">
        <v>584.18973339954903</v>
      </c>
      <c r="T111" s="1">
        <v>0</v>
      </c>
      <c r="U111">
        <v>2.65296312480877E-3</v>
      </c>
      <c r="V111">
        <v>0.997347036875191</v>
      </c>
      <c r="W111" s="1">
        <v>0</v>
      </c>
      <c r="X111" s="1">
        <v>0</v>
      </c>
      <c r="Y111" s="1">
        <v>0</v>
      </c>
      <c r="Z111">
        <v>1</v>
      </c>
      <c r="AA111">
        <v>9.5592809385451995E-4</v>
      </c>
      <c r="AB111">
        <v>6.2945637308427704E-3</v>
      </c>
      <c r="AC111">
        <v>5.23096814619331E-3</v>
      </c>
      <c r="AD111">
        <v>1.2064428341252501E-3</v>
      </c>
      <c r="AE111">
        <v>0.70587965582353795</v>
      </c>
      <c r="AF111">
        <v>1.1656120715108E-3</v>
      </c>
      <c r="AG111">
        <v>1.2801110325133599E-5</v>
      </c>
      <c r="AH111">
        <v>2.8516024015157799</v>
      </c>
      <c r="AI111">
        <v>0.30171714184603499</v>
      </c>
      <c r="AJ111">
        <v>906.67328380408503</v>
      </c>
      <c r="AK111">
        <v>109</v>
      </c>
      <c r="AL111">
        <v>41615625.549999997</v>
      </c>
      <c r="AM111">
        <v>394</v>
      </c>
      <c r="AO111" s="32">
        <f t="shared" si="23"/>
        <v>7.3525083115586294E-3</v>
      </c>
      <c r="AP111" s="5">
        <f t="shared" si="21"/>
        <v>8.4748194882674497</v>
      </c>
      <c r="AQ111" s="3">
        <f t="shared" si="24"/>
        <v>-5.373774525579837E-3</v>
      </c>
      <c r="AR111" s="15">
        <f t="shared" si="25"/>
        <v>-0.72284853047684927</v>
      </c>
      <c r="AV111" s="10">
        <v>1</v>
      </c>
      <c r="AW111" s="15">
        <v>1</v>
      </c>
      <c r="AX111">
        <f t="shared" si="22"/>
        <v>109</v>
      </c>
    </row>
    <row r="112" spans="1:50" x14ac:dyDescent="0.25">
      <c r="A112" t="s">
        <v>37</v>
      </c>
      <c r="B112">
        <v>11.615512181145199</v>
      </c>
      <c r="C112">
        <v>8.1841195834512406E-3</v>
      </c>
      <c r="D112">
        <v>9.3907172983817695</v>
      </c>
      <c r="E112">
        <v>-53.7988446713955</v>
      </c>
      <c r="F112" s="1">
        <v>0</v>
      </c>
      <c r="G112" s="1">
        <v>0</v>
      </c>
      <c r="H112">
        <v>4.7011786397231399</v>
      </c>
      <c r="I112">
        <v>-106.564966138446</v>
      </c>
      <c r="J112">
        <v>-44.614948014927798</v>
      </c>
      <c r="K112">
        <v>-108.62230430830699</v>
      </c>
      <c r="L112">
        <v>-69.186727028411298</v>
      </c>
      <c r="M112">
        <v>110</v>
      </c>
      <c r="N112">
        <v>86.530201589036196</v>
      </c>
      <c r="O112">
        <v>53.974597121421098</v>
      </c>
      <c r="P112">
        <v>106455.437381615</v>
      </c>
      <c r="Q112">
        <v>120266.89222486</v>
      </c>
      <c r="R112">
        <v>50.574943325403602</v>
      </c>
      <c r="S112">
        <v>585.20738395371404</v>
      </c>
      <c r="T112" s="1">
        <v>0</v>
      </c>
      <c r="U112" s="1">
        <v>0</v>
      </c>
      <c r="V112">
        <v>1</v>
      </c>
      <c r="W112" s="1">
        <v>0</v>
      </c>
      <c r="X112" s="1">
        <v>0</v>
      </c>
      <c r="Y112" s="1">
        <v>0</v>
      </c>
      <c r="Z112">
        <v>1</v>
      </c>
      <c r="AA112">
        <v>9.6072269323516297E-4</v>
      </c>
      <c r="AB112">
        <v>5.95865415288556E-3</v>
      </c>
      <c r="AC112">
        <v>4.9502090834578696E-3</v>
      </c>
      <c r="AD112">
        <v>1.2295647271465199E-3</v>
      </c>
      <c r="AE112">
        <v>0.69224223520330996</v>
      </c>
      <c r="AF112">
        <v>1.18114013374922E-3</v>
      </c>
      <c r="AG112">
        <v>3.52111010662752E-5</v>
      </c>
      <c r="AH112">
        <v>2.8580451338310802</v>
      </c>
      <c r="AI112">
        <v>0.30600843257531701</v>
      </c>
      <c r="AJ112">
        <v>968.43080861438705</v>
      </c>
      <c r="AK112">
        <v>110</v>
      </c>
      <c r="AL112">
        <v>38217502.020000003</v>
      </c>
      <c r="AM112">
        <v>359</v>
      </c>
      <c r="AO112" s="32">
        <f t="shared" si="23"/>
        <v>7.0920719104422521E-3</v>
      </c>
      <c r="AP112" s="5">
        <f t="shared" si="21"/>
        <v>8.1862467748335721</v>
      </c>
      <c r="AQ112" s="3">
        <f t="shared" si="24"/>
        <v>3.1446482734808238E-3</v>
      </c>
      <c r="AR112" s="15">
        <f t="shared" si="25"/>
        <v>0.41890569642415221</v>
      </c>
      <c r="AV112" s="10">
        <v>1</v>
      </c>
      <c r="AW112" s="15">
        <v>1</v>
      </c>
      <c r="AX112">
        <f t="shared" si="22"/>
        <v>110</v>
      </c>
    </row>
    <row r="113" spans="1:50" x14ac:dyDescent="0.25">
      <c r="A113" t="s">
        <v>37</v>
      </c>
      <c r="B113">
        <v>0.56820920011404397</v>
      </c>
      <c r="C113">
        <v>7.9894154747465508E-3</v>
      </c>
      <c r="D113">
        <v>9.1770357793676602</v>
      </c>
      <c r="E113">
        <v>-52.471219988503002</v>
      </c>
      <c r="F113" s="1">
        <v>0</v>
      </c>
      <c r="G113" s="1">
        <v>0</v>
      </c>
      <c r="H113">
        <v>4.7325728259592799</v>
      </c>
      <c r="I113">
        <v>-103.519956392406</v>
      </c>
      <c r="J113">
        <v>-43.211249787895497</v>
      </c>
      <c r="K113">
        <v>-106.685498602593</v>
      </c>
      <c r="L113">
        <v>-66.767790624736193</v>
      </c>
      <c r="M113">
        <v>111</v>
      </c>
      <c r="N113">
        <v>87.074523882394999</v>
      </c>
      <c r="O113">
        <v>54.911277732232499</v>
      </c>
      <c r="P113">
        <v>108253.628508771</v>
      </c>
      <c r="Q113">
        <v>123882.595282298</v>
      </c>
      <c r="R113">
        <v>50.6004050994636</v>
      </c>
      <c r="S113">
        <v>594.96650407524703</v>
      </c>
      <c r="T113" s="1">
        <v>0</v>
      </c>
      <c r="U113" s="1">
        <v>0</v>
      </c>
      <c r="V113">
        <v>1</v>
      </c>
      <c r="W113" s="1">
        <v>0</v>
      </c>
      <c r="X113" s="1">
        <v>0</v>
      </c>
      <c r="Y113" s="1">
        <v>0</v>
      </c>
      <c r="Z113">
        <v>1</v>
      </c>
      <c r="AA113">
        <v>9.4725898761616797E-4</v>
      </c>
      <c r="AB113">
        <v>5.7514308463902002E-3</v>
      </c>
      <c r="AC113">
        <v>4.7600314757448598E-3</v>
      </c>
      <c r="AD113">
        <v>1.2585631838338499E-3</v>
      </c>
      <c r="AE113">
        <v>0.68844973020304001</v>
      </c>
      <c r="AF113">
        <v>1.1547503695404E-3</v>
      </c>
      <c r="AG113">
        <v>3.2196139462101299E-5</v>
      </c>
      <c r="AH113">
        <v>2.7296053034101</v>
      </c>
      <c r="AI113">
        <v>0.29283123316982201</v>
      </c>
      <c r="AJ113">
        <v>1198.9456671448099</v>
      </c>
      <c r="AK113">
        <v>111</v>
      </c>
      <c r="AL113">
        <v>49363654.600000001</v>
      </c>
      <c r="AM113">
        <v>456</v>
      </c>
      <c r="AO113" s="32">
        <f t="shared" si="23"/>
        <v>6.8620408329014282E-3</v>
      </c>
      <c r="AP113" s="5">
        <f t="shared" si="21"/>
        <v>7.9306708278204301</v>
      </c>
      <c r="AQ113" s="3">
        <f t="shared" si="24"/>
        <v>-6.387295518580749E-3</v>
      </c>
      <c r="AR113" s="15">
        <f t="shared" si="25"/>
        <v>-0.92835294611890939</v>
      </c>
      <c r="AV113" s="10">
        <v>1</v>
      </c>
      <c r="AW113" s="15">
        <v>1</v>
      </c>
      <c r="AX113">
        <f t="shared" si="22"/>
        <v>111</v>
      </c>
    </row>
    <row r="114" spans="1:50" x14ac:dyDescent="0.25">
      <c r="A114" t="s">
        <v>37</v>
      </c>
      <c r="B114">
        <v>2.8416985122398999</v>
      </c>
      <c r="C114">
        <v>7.63800488572235E-3</v>
      </c>
      <c r="D114">
        <v>8.7902043280017104</v>
      </c>
      <c r="E114">
        <v>-46.856071013901101</v>
      </c>
      <c r="F114" s="1">
        <v>0</v>
      </c>
      <c r="G114" s="1">
        <v>0</v>
      </c>
      <c r="H114">
        <v>4.7191105475442798</v>
      </c>
      <c r="I114">
        <v>-105.279940467895</v>
      </c>
      <c r="J114">
        <v>-48.287275133453797</v>
      </c>
      <c r="K114">
        <v>-111.149712752921</v>
      </c>
      <c r="L114">
        <v>-69.3163941795532</v>
      </c>
      <c r="M114">
        <v>112</v>
      </c>
      <c r="N114">
        <v>85.989585345415193</v>
      </c>
      <c r="O114">
        <v>54.8540438958265</v>
      </c>
      <c r="P114">
        <v>110040.025949367</v>
      </c>
      <c r="Q114">
        <v>133196.57372824999</v>
      </c>
      <c r="R114">
        <v>50.638939794640002</v>
      </c>
      <c r="S114">
        <v>599.22550429698504</v>
      </c>
      <c r="T114" s="1">
        <v>0</v>
      </c>
      <c r="U114">
        <v>4.1881894977443702E-3</v>
      </c>
      <c r="V114">
        <v>0.99581181050225498</v>
      </c>
      <c r="W114" s="1">
        <v>0</v>
      </c>
      <c r="X114" s="1">
        <v>0</v>
      </c>
      <c r="Y114" s="1">
        <v>0</v>
      </c>
      <c r="Z114">
        <v>1</v>
      </c>
      <c r="AA114">
        <v>9.6083820889209101E-4</v>
      </c>
      <c r="AB114">
        <v>5.5748302088949302E-3</v>
      </c>
      <c r="AC114">
        <v>4.6537955168199901E-3</v>
      </c>
      <c r="AD114">
        <v>1.0847067079230201E-3</v>
      </c>
      <c r="AE114">
        <v>0.653764851363137</v>
      </c>
      <c r="AF114">
        <v>1.08500802889774E-3</v>
      </c>
      <c r="AG114">
        <v>1.7383554828763299E-5</v>
      </c>
      <c r="AH114">
        <v>2.5746309275877399</v>
      </c>
      <c r="AI114">
        <v>0.27860116841087601</v>
      </c>
      <c r="AJ114">
        <v>1094.4278822162</v>
      </c>
      <c r="AK114">
        <v>112</v>
      </c>
      <c r="AL114">
        <v>52158972.299999997</v>
      </c>
      <c r="AM114">
        <v>474</v>
      </c>
      <c r="AO114" s="32">
        <f t="shared" si="23"/>
        <v>6.6996417546098218E-3</v>
      </c>
      <c r="AP114" s="5">
        <f t="shared" si="21"/>
        <v>7.7498448465644243</v>
      </c>
      <c r="AQ114" s="3">
        <f t="shared" si="24"/>
        <v>-4.3001448601260005E-3</v>
      </c>
      <c r="AR114" s="15">
        <f t="shared" si="25"/>
        <v>-0.63332188340523354</v>
      </c>
      <c r="AV114" s="10">
        <v>1</v>
      </c>
      <c r="AW114" s="15">
        <v>1</v>
      </c>
      <c r="AX114">
        <f t="shared" si="22"/>
        <v>112</v>
      </c>
    </row>
    <row r="115" spans="1:50" x14ac:dyDescent="0.25">
      <c r="A115" t="s">
        <v>37</v>
      </c>
      <c r="B115">
        <v>9.8711369048007693</v>
      </c>
      <c r="C115">
        <v>7.0947445263037402E-3</v>
      </c>
      <c r="D115">
        <v>8.18921235808887</v>
      </c>
      <c r="E115">
        <v>-33.199285680379703</v>
      </c>
      <c r="F115" s="1">
        <v>0</v>
      </c>
      <c r="G115" s="1">
        <v>0</v>
      </c>
      <c r="H115">
        <v>4.7443833921437299</v>
      </c>
      <c r="I115">
        <v>-106.457078978073</v>
      </c>
      <c r="J115">
        <v>-53.425691801971901</v>
      </c>
      <c r="K115">
        <v>-113.65274057417599</v>
      </c>
      <c r="L115">
        <v>-70.6254016707434</v>
      </c>
      <c r="M115">
        <v>113</v>
      </c>
      <c r="N115">
        <v>86.393626369740204</v>
      </c>
      <c r="O115">
        <v>56.660120529368903</v>
      </c>
      <c r="P115">
        <v>110659.28877550999</v>
      </c>
      <c r="Q115">
        <v>135357.27373702501</v>
      </c>
      <c r="R115">
        <v>50.579735975977201</v>
      </c>
      <c r="S115">
        <v>605.25588366885802</v>
      </c>
      <c r="T115" s="1">
        <v>0</v>
      </c>
      <c r="U115" s="1">
        <v>0</v>
      </c>
      <c r="V115">
        <v>0.99889250590976197</v>
      </c>
      <c r="W115" s="1">
        <v>0</v>
      </c>
      <c r="X115">
        <v>1.10749409023778E-3</v>
      </c>
      <c r="Y115" s="1">
        <v>0</v>
      </c>
      <c r="Z115">
        <v>1</v>
      </c>
      <c r="AA115">
        <v>9.3257424226365297E-4</v>
      </c>
      <c r="AB115">
        <v>5.2626996901054901E-3</v>
      </c>
      <c r="AC115">
        <v>4.50725517524632E-3</v>
      </c>
      <c r="AD115">
        <v>8.8615908920855403E-4</v>
      </c>
      <c r="AE115">
        <v>0.59125951480753303</v>
      </c>
      <c r="AF115" s="1">
        <v>9.5774215149320105E-4</v>
      </c>
      <c r="AG115">
        <v>1.3362904680399699E-5</v>
      </c>
      <c r="AH115">
        <v>2.3184491580811</v>
      </c>
      <c r="AI115">
        <v>0.252508191614639</v>
      </c>
      <c r="AJ115">
        <v>1310.2780677984199</v>
      </c>
      <c r="AK115">
        <v>113</v>
      </c>
      <c r="AL115">
        <v>59645356.649999999</v>
      </c>
      <c r="AM115">
        <v>539</v>
      </c>
      <c r="AO115" s="32">
        <f t="shared" si="23"/>
        <v>6.3975715690031739E-3</v>
      </c>
      <c r="AP115" s="5">
        <f t="shared" si="21"/>
        <v>7.4126335245462638</v>
      </c>
      <c r="AQ115" s="3">
        <f t="shared" si="24"/>
        <v>2.2258422801850145E-3</v>
      </c>
      <c r="AR115" s="15">
        <f t="shared" si="25"/>
        <v>0.33166395884990063</v>
      </c>
      <c r="AV115" s="10">
        <v>1</v>
      </c>
      <c r="AW115" s="15">
        <v>1</v>
      </c>
      <c r="AX115">
        <f t="shared" si="22"/>
        <v>113</v>
      </c>
    </row>
    <row r="116" spans="1:50" x14ac:dyDescent="0.25">
      <c r="A116" t="s">
        <v>37</v>
      </c>
      <c r="B116">
        <v>3.4909969386876201</v>
      </c>
      <c r="C116">
        <v>6.69629909274818E-3</v>
      </c>
      <c r="D116">
        <v>7.7461194865940799</v>
      </c>
      <c r="E116">
        <v>-25.181414343906599</v>
      </c>
      <c r="F116" s="1">
        <v>0</v>
      </c>
      <c r="G116" s="1">
        <v>0</v>
      </c>
      <c r="H116">
        <v>4.7519200107096804</v>
      </c>
      <c r="I116">
        <v>-95.496378067996503</v>
      </c>
      <c r="J116">
        <v>-53.889527695392701</v>
      </c>
      <c r="K116">
        <v>-107.854834874331</v>
      </c>
      <c r="L116">
        <v>-65.487956185449903</v>
      </c>
      <c r="M116">
        <v>114</v>
      </c>
      <c r="N116">
        <v>85.447535127102896</v>
      </c>
      <c r="O116">
        <v>58.338633697998702</v>
      </c>
      <c r="P116">
        <v>132183.82094017</v>
      </c>
      <c r="Q116">
        <v>179032.88897229501</v>
      </c>
      <c r="R116">
        <v>50.743688424148097</v>
      </c>
      <c r="S116">
        <v>615.14049852420806</v>
      </c>
      <c r="T116" s="1">
        <v>0</v>
      </c>
      <c r="U116" s="1">
        <v>0</v>
      </c>
      <c r="V116">
        <v>1</v>
      </c>
      <c r="W116" s="1">
        <v>0</v>
      </c>
      <c r="X116" s="1">
        <v>0</v>
      </c>
      <c r="Y116" s="1">
        <v>0</v>
      </c>
      <c r="Z116">
        <v>1</v>
      </c>
      <c r="AA116">
        <v>9.0931627158479498E-4</v>
      </c>
      <c r="AB116">
        <v>5.0524529885786797E-3</v>
      </c>
      <c r="AC116">
        <v>4.5241124771892398E-3</v>
      </c>
      <c r="AD116">
        <v>7.0723528107316698E-4</v>
      </c>
      <c r="AE116">
        <v>0.49362193552134798</v>
      </c>
      <c r="AF116" s="1">
        <v>8.3024476099786602E-4</v>
      </c>
      <c r="AG116">
        <v>2.7255438449050601E-5</v>
      </c>
      <c r="AH116">
        <v>1.9280466455027501</v>
      </c>
      <c r="AI116">
        <v>0.21327864225561399</v>
      </c>
      <c r="AJ116">
        <v>1867.2270395742</v>
      </c>
      <c r="AK116">
        <v>114</v>
      </c>
      <c r="AL116">
        <v>46396521.149999999</v>
      </c>
      <c r="AM116">
        <v>351</v>
      </c>
      <c r="AO116" s="32">
        <f t="shared" si="23"/>
        <v>6.2636735097719009E-3</v>
      </c>
      <c r="AP116" s="5">
        <f t="shared" si="21"/>
        <v>7.2627974000532785</v>
      </c>
      <c r="AQ116" s="3">
        <f t="shared" si="24"/>
        <v>-3.3068962428346848E-3</v>
      </c>
      <c r="AR116" s="15">
        <f t="shared" si="25"/>
        <v>-0.51933163677923733</v>
      </c>
      <c r="AS116">
        <f>SUMPRODUCT(AP63:AP116,AL63:AL116)/SUM(AL63:AL116)</f>
        <v>8.9631274312309195</v>
      </c>
      <c r="AT116">
        <f>SUMPRODUCT(AL66:AL116,B66:B116)/SUM(AL66:AL116)</f>
        <v>8.3298748881917462</v>
      </c>
      <c r="AU116">
        <f>SUMPRODUCT(AL66:AL116,D66:D116)/SUM(AL66:AL116)</f>
        <v>7.8814051160098311</v>
      </c>
      <c r="AV116" s="10">
        <v>1</v>
      </c>
      <c r="AW116" s="15">
        <v>1</v>
      </c>
      <c r="AX116">
        <f t="shared" si="22"/>
        <v>114</v>
      </c>
    </row>
    <row r="119" spans="1:50" x14ac:dyDescent="0.25">
      <c r="AO119" t="s">
        <v>226</v>
      </c>
      <c r="AP119" t="s">
        <v>67</v>
      </c>
      <c r="AQ119" t="s">
        <v>354</v>
      </c>
      <c r="AR119" t="s">
        <v>361</v>
      </c>
    </row>
    <row r="120" spans="1:50" x14ac:dyDescent="0.25">
      <c r="A120" t="s">
        <v>0</v>
      </c>
      <c r="B120" t="s">
        <v>1</v>
      </c>
      <c r="C120" t="s">
        <v>2</v>
      </c>
      <c r="D120" t="s">
        <v>3</v>
      </c>
      <c r="E120" t="s">
        <v>5</v>
      </c>
      <c r="F120" t="s">
        <v>6</v>
      </c>
      <c r="G120" t="s">
        <v>208</v>
      </c>
      <c r="H120" t="s">
        <v>7</v>
      </c>
      <c r="I120" t="s">
        <v>8</v>
      </c>
      <c r="J120" t="s">
        <v>134</v>
      </c>
      <c r="K120" t="s">
        <v>143</v>
      </c>
      <c r="L120" t="s">
        <v>9</v>
      </c>
      <c r="M120" t="s">
        <v>10</v>
      </c>
      <c r="N120" t="s">
        <v>11</v>
      </c>
      <c r="O120" t="s">
        <v>13</v>
      </c>
      <c r="P120" t="s">
        <v>14</v>
      </c>
      <c r="Q120" t="s">
        <v>15</v>
      </c>
      <c r="R120" t="s">
        <v>16</v>
      </c>
      <c r="S120" t="s">
        <v>17</v>
      </c>
      <c r="T120" t="s">
        <v>18</v>
      </c>
      <c r="U120" t="s">
        <v>20</v>
      </c>
      <c r="V120" t="s">
        <v>21</v>
      </c>
      <c r="W120" t="s">
        <v>22</v>
      </c>
      <c r="X120" t="s">
        <v>23</v>
      </c>
      <c r="Y120" t="s">
        <v>24</v>
      </c>
      <c r="Z120" t="s">
        <v>25</v>
      </c>
      <c r="AA120" t="s">
        <v>26</v>
      </c>
      <c r="AB120" t="s">
        <v>27</v>
      </c>
      <c r="AC120" t="s">
        <v>263</v>
      </c>
      <c r="AD120" t="s">
        <v>29</v>
      </c>
      <c r="AE120" t="s">
        <v>326</v>
      </c>
      <c r="AF120" t="s">
        <v>233</v>
      </c>
      <c r="AG120" t="s">
        <v>30</v>
      </c>
      <c r="AH120" t="s">
        <v>31</v>
      </c>
      <c r="AI120" t="s">
        <v>32</v>
      </c>
      <c r="AJ120" t="s">
        <v>33</v>
      </c>
      <c r="AK120" t="s">
        <v>34</v>
      </c>
      <c r="AL120" t="s">
        <v>35</v>
      </c>
      <c r="AM120" t="s">
        <v>36</v>
      </c>
      <c r="AO120" s="15">
        <v>1</v>
      </c>
      <c r="AP120" s="15">
        <v>1</v>
      </c>
    </row>
    <row r="121" spans="1:50" x14ac:dyDescent="0.25">
      <c r="A121" t="s">
        <v>37</v>
      </c>
      <c r="B121">
        <v>0.34686102264058699</v>
      </c>
      <c r="C121">
        <v>4.2023504448646798E-4</v>
      </c>
      <c r="D121">
        <v>0.50311814106360697</v>
      </c>
      <c r="E121">
        <v>-83.497415657696394</v>
      </c>
      <c r="F121" s="1">
        <v>0</v>
      </c>
      <c r="G121" s="1">
        <v>0</v>
      </c>
      <c r="H121">
        <v>4.0686453928050996</v>
      </c>
      <c r="I121">
        <v>-78.485764325576895</v>
      </c>
      <c r="J121">
        <v>-149.43509374721199</v>
      </c>
      <c r="K121">
        <v>-78.760096207247997</v>
      </c>
      <c r="L121">
        <v>-61.821350764844098</v>
      </c>
      <c r="M121">
        <v>1</v>
      </c>
      <c r="N121">
        <v>96.730121583186801</v>
      </c>
      <c r="O121">
        <v>96.242831607830794</v>
      </c>
      <c r="P121">
        <v>239597.16325090401</v>
      </c>
      <c r="Q121">
        <v>286132.59212984098</v>
      </c>
      <c r="R121">
        <v>84.275808806140802</v>
      </c>
      <c r="S121">
        <v>697.38148165696305</v>
      </c>
      <c r="T121">
        <v>0.74563983081015905</v>
      </c>
      <c r="U121">
        <v>0.20794930461656699</v>
      </c>
      <c r="V121" s="1">
        <v>0</v>
      </c>
      <c r="W121">
        <v>0.334803601390391</v>
      </c>
      <c r="X121">
        <v>0.45724709399303998</v>
      </c>
      <c r="Y121" s="1">
        <v>0</v>
      </c>
      <c r="Z121" s="1">
        <v>0</v>
      </c>
      <c r="AA121">
        <v>2.6443018775603702E-4</v>
      </c>
      <c r="AB121">
        <v>1.5580446227786299E-4</v>
      </c>
      <c r="AC121" s="1">
        <v>2.6369725832347E-4</v>
      </c>
      <c r="AD121" s="1">
        <v>0</v>
      </c>
      <c r="AE121" s="1">
        <v>2.2505710495324301E-4</v>
      </c>
      <c r="AF121">
        <v>0</v>
      </c>
      <c r="AG121" s="1">
        <v>0</v>
      </c>
      <c r="AH121">
        <v>-0.35759276408566099</v>
      </c>
      <c r="AI121">
        <v>-3.3203747262192199E-4</v>
      </c>
      <c r="AJ121">
        <v>0.36646644054249899</v>
      </c>
      <c r="AK121">
        <v>1</v>
      </c>
      <c r="AL121">
        <v>794504193.34000003</v>
      </c>
      <c r="AM121">
        <v>3316</v>
      </c>
      <c r="AO121" s="32">
        <f>AA121+AC121*AW121+AF121*AV121</f>
        <v>5.2812744607950708E-4</v>
      </c>
      <c r="AP121" s="5">
        <f t="shared" ref="AP121:AP184" si="26">100*(1-(1-AO121)^12)</f>
        <v>0.6319153093929275</v>
      </c>
      <c r="AQ121" s="3">
        <f t="shared" ref="AQ121:AQ127" si="27">(1-(1-B121/100)^(1/12))- AO121</f>
        <v>-2.3861604578485625E-4</v>
      </c>
      <c r="AR121" s="15">
        <f t="shared" ref="AR121:AR127" si="28">B121/AP121-1</f>
        <v>-0.4510957125349413</v>
      </c>
      <c r="AV121" s="15">
        <v>0</v>
      </c>
      <c r="AW121" s="15">
        <v>1</v>
      </c>
      <c r="AX121">
        <f t="shared" ref="AX121:AX127" si="29">M121</f>
        <v>1</v>
      </c>
    </row>
    <row r="122" spans="1:50" x14ac:dyDescent="0.25">
      <c r="A122" t="s">
        <v>37</v>
      </c>
      <c r="B122">
        <v>0.693619123276911</v>
      </c>
      <c r="C122">
        <v>5.7257647141652896E-4</v>
      </c>
      <c r="D122">
        <v>0.68493212094566902</v>
      </c>
      <c r="E122">
        <v>-76.213042562316005</v>
      </c>
      <c r="F122" s="1">
        <v>0</v>
      </c>
      <c r="G122" s="1">
        <v>0</v>
      </c>
      <c r="H122">
        <v>4.08482985517717</v>
      </c>
      <c r="I122">
        <v>-78.984602325942205</v>
      </c>
      <c r="J122">
        <v>-152.92538126406001</v>
      </c>
      <c r="K122">
        <v>-79.271812323549398</v>
      </c>
      <c r="L122">
        <v>-62.093653073975702</v>
      </c>
      <c r="M122">
        <v>2</v>
      </c>
      <c r="N122">
        <v>96.837579276936793</v>
      </c>
      <c r="O122">
        <v>96.220546869880806</v>
      </c>
      <c r="P122">
        <v>236403.219575936</v>
      </c>
      <c r="Q122">
        <v>279454.11427323602</v>
      </c>
      <c r="R122">
        <v>84.323539746466395</v>
      </c>
      <c r="S122">
        <v>694.87472146459095</v>
      </c>
      <c r="T122">
        <v>0.75559641362785701</v>
      </c>
      <c r="U122">
        <v>0.20204305938571501</v>
      </c>
      <c r="V122" s="1">
        <v>0</v>
      </c>
      <c r="W122">
        <v>0.33120511369267402</v>
      </c>
      <c r="X122">
        <v>0.46675182692160899</v>
      </c>
      <c r="Y122" s="1">
        <v>0</v>
      </c>
      <c r="Z122" s="1">
        <v>0</v>
      </c>
      <c r="AA122">
        <v>2.65812896659831E-4</v>
      </c>
      <c r="AB122">
        <v>3.0676341171274901E-4</v>
      </c>
      <c r="AC122" s="1">
        <v>2.5987695776748699E-4</v>
      </c>
      <c r="AD122" s="1">
        <v>0</v>
      </c>
      <c r="AE122" s="1">
        <v>4.0661645626827598E-4</v>
      </c>
      <c r="AF122">
        <v>0</v>
      </c>
      <c r="AG122" s="1">
        <v>0</v>
      </c>
      <c r="AH122">
        <v>-0.20255993520639401</v>
      </c>
      <c r="AI122">
        <v>-5.3202642557883899E-4</v>
      </c>
      <c r="AJ122">
        <v>0.71729075622858895</v>
      </c>
      <c r="AK122">
        <v>2</v>
      </c>
      <c r="AL122">
        <v>1198564323.25</v>
      </c>
      <c r="AM122">
        <v>5070</v>
      </c>
      <c r="AO122" s="32">
        <f>AA122+AC122*AW122+AF122*AV122</f>
        <v>5.2568985442731793E-4</v>
      </c>
      <c r="AP122" s="5">
        <f t="shared" si="26"/>
        <v>0.62900710873819987</v>
      </c>
      <c r="AQ122" s="3">
        <f t="shared" si="27"/>
        <v>5.4171829449596457E-5</v>
      </c>
      <c r="AR122" s="15">
        <f t="shared" si="28"/>
        <v>0.10272064280533177</v>
      </c>
      <c r="AV122" s="15">
        <v>0</v>
      </c>
      <c r="AW122" s="15">
        <v>1</v>
      </c>
      <c r="AX122">
        <f t="shared" si="29"/>
        <v>2</v>
      </c>
    </row>
    <row r="123" spans="1:50" x14ac:dyDescent="0.25">
      <c r="A123" t="s">
        <v>37</v>
      </c>
      <c r="B123">
        <v>0.74916022130449</v>
      </c>
      <c r="C123">
        <v>7.3706386845418903E-4</v>
      </c>
      <c r="D123">
        <v>0.88089990002039298</v>
      </c>
      <c r="E123">
        <v>-74.9530812443803</v>
      </c>
      <c r="F123" s="1">
        <v>0</v>
      </c>
      <c r="G123" s="1">
        <v>0</v>
      </c>
      <c r="H123">
        <v>4.07940394136783</v>
      </c>
      <c r="I123">
        <v>-78.680601165284003</v>
      </c>
      <c r="J123">
        <v>-153.30982728351199</v>
      </c>
      <c r="K123">
        <v>-79.0850424669364</v>
      </c>
      <c r="L123">
        <v>-61.855500484791698</v>
      </c>
      <c r="M123">
        <v>3</v>
      </c>
      <c r="N123">
        <v>96.870485057312806</v>
      </c>
      <c r="O123">
        <v>96.008537685142898</v>
      </c>
      <c r="P123">
        <v>237312.56285166601</v>
      </c>
      <c r="Q123">
        <v>283563.92492302001</v>
      </c>
      <c r="R123">
        <v>84.425454027770698</v>
      </c>
      <c r="S123">
        <v>693.96097969383095</v>
      </c>
      <c r="T123">
        <v>0.75925333635886105</v>
      </c>
      <c r="U123">
        <v>0.19042284654175401</v>
      </c>
      <c r="V123" s="1">
        <v>0</v>
      </c>
      <c r="W123">
        <v>0.32695255351974101</v>
      </c>
      <c r="X123">
        <v>0.48262459993850299</v>
      </c>
      <c r="Y123" s="1">
        <v>0</v>
      </c>
      <c r="Z123" s="1">
        <v>0</v>
      </c>
      <c r="AA123">
        <v>2.6715788419053699E-4</v>
      </c>
      <c r="AB123">
        <v>4.6990651957869699E-4</v>
      </c>
      <c r="AC123" s="1">
        <v>2.6200684402673897E-4</v>
      </c>
      <c r="AD123" s="1">
        <v>0</v>
      </c>
      <c r="AE123" s="1">
        <v>2.5352690693694499E-4</v>
      </c>
      <c r="AF123">
        <v>0</v>
      </c>
      <c r="AG123" s="1">
        <v>0</v>
      </c>
      <c r="AH123">
        <v>5.5416418938976697E-2</v>
      </c>
      <c r="AI123">
        <v>8.0590195769577496E-5</v>
      </c>
      <c r="AJ123">
        <v>1.39365346416886</v>
      </c>
      <c r="AK123">
        <v>3</v>
      </c>
      <c r="AL123">
        <v>1423875377.1099999</v>
      </c>
      <c r="AM123">
        <v>6000</v>
      </c>
      <c r="AO123" s="32">
        <f>AA123+AC123*AW123+AF123*AV123</f>
        <v>5.2916472821727591E-4</v>
      </c>
      <c r="AP123" s="5">
        <f t="shared" si="26"/>
        <v>0.63315282877245416</v>
      </c>
      <c r="AQ123" s="3">
        <f t="shared" si="27"/>
        <v>9.7289401596715487E-5</v>
      </c>
      <c r="AR123" s="15">
        <f t="shared" si="28"/>
        <v>0.18322178668450229</v>
      </c>
      <c r="AV123" s="15">
        <v>0</v>
      </c>
      <c r="AW123" s="15">
        <v>1</v>
      </c>
      <c r="AX123">
        <f t="shared" si="29"/>
        <v>3</v>
      </c>
    </row>
    <row r="124" spans="1:50" x14ac:dyDescent="0.25">
      <c r="A124" t="s">
        <v>37</v>
      </c>
      <c r="B124">
        <v>0.60767533278652797</v>
      </c>
      <c r="C124">
        <v>9.11244803314968E-4</v>
      </c>
      <c r="D124">
        <v>1.0880299537820399</v>
      </c>
      <c r="E124">
        <v>-74.139047986383403</v>
      </c>
      <c r="F124" s="1">
        <v>0</v>
      </c>
      <c r="G124" s="1">
        <v>0</v>
      </c>
      <c r="H124">
        <v>4.0716198890280202</v>
      </c>
      <c r="I124">
        <v>-78.868370974899094</v>
      </c>
      <c r="J124">
        <v>-151.22891722196201</v>
      </c>
      <c r="K124">
        <v>-79.237444838060895</v>
      </c>
      <c r="L124">
        <v>-61.809794867995699</v>
      </c>
      <c r="M124">
        <v>4</v>
      </c>
      <c r="N124">
        <v>96.950804998318304</v>
      </c>
      <c r="O124">
        <v>95.627100713850297</v>
      </c>
      <c r="P124">
        <v>234050.580664154</v>
      </c>
      <c r="Q124">
        <v>283373.82896823098</v>
      </c>
      <c r="R124">
        <v>84.519086711209596</v>
      </c>
      <c r="S124">
        <v>694.03788621094895</v>
      </c>
      <c r="T124">
        <v>0.75775464243069102</v>
      </c>
      <c r="U124">
        <v>0.190899860283507</v>
      </c>
      <c r="V124" s="1">
        <v>0</v>
      </c>
      <c r="W124">
        <v>0.33230083252367498</v>
      </c>
      <c r="X124">
        <v>0.47679930719281699</v>
      </c>
      <c r="Y124" s="1">
        <v>0</v>
      </c>
      <c r="Z124" s="1">
        <v>0</v>
      </c>
      <c r="AA124">
        <v>2.6875658447959503E-4</v>
      </c>
      <c r="AB124">
        <v>6.4248832101088105E-4</v>
      </c>
      <c r="AC124" s="1">
        <v>6.9482917502289396E-4</v>
      </c>
      <c r="AD124" s="1">
        <v>0</v>
      </c>
      <c r="AE124" s="1">
        <v>3.26947642754642E-4</v>
      </c>
      <c r="AF124">
        <v>0</v>
      </c>
      <c r="AG124" s="1">
        <v>0</v>
      </c>
      <c r="AH124">
        <v>1.1354359671137599</v>
      </c>
      <c r="AI124">
        <v>3.6933382018616199E-3</v>
      </c>
      <c r="AJ124">
        <v>3.4058212468904498</v>
      </c>
      <c r="AK124">
        <v>4</v>
      </c>
      <c r="AL124">
        <v>1490668148.25</v>
      </c>
      <c r="AM124">
        <v>6369</v>
      </c>
      <c r="AO124" s="32">
        <f>AA124+AC124*AW124+AF124*AV124</f>
        <v>9.6358575950248899E-4</v>
      </c>
      <c r="AP124" s="5">
        <f t="shared" si="26"/>
        <v>1.1501944683030341</v>
      </c>
      <c r="AQ124" s="3">
        <f t="shared" si="27"/>
        <v>-4.5577374514447783E-4</v>
      </c>
      <c r="AR124" s="15">
        <f t="shared" si="28"/>
        <v>-0.47167600824660916</v>
      </c>
      <c r="AV124" s="15">
        <v>0</v>
      </c>
      <c r="AW124" s="15">
        <v>1</v>
      </c>
      <c r="AX124">
        <f t="shared" si="29"/>
        <v>4</v>
      </c>
    </row>
    <row r="125" spans="1:50" x14ac:dyDescent="0.25">
      <c r="A125" t="s">
        <v>37</v>
      </c>
      <c r="B125">
        <v>1.2184076171478999</v>
      </c>
      <c r="C125">
        <v>1.1299428754622701E-3</v>
      </c>
      <c r="D125">
        <v>1.34753642097619</v>
      </c>
      <c r="E125">
        <v>-71.454679236386994</v>
      </c>
      <c r="F125" s="1">
        <v>0</v>
      </c>
      <c r="G125" s="1">
        <v>0</v>
      </c>
      <c r="H125">
        <v>4.0322429183795796</v>
      </c>
      <c r="I125">
        <v>-79.266421566034694</v>
      </c>
      <c r="J125">
        <v>-150.140440990407</v>
      </c>
      <c r="K125">
        <v>-79.7660040024643</v>
      </c>
      <c r="L125">
        <v>-62.073699721665101</v>
      </c>
      <c r="M125">
        <v>5</v>
      </c>
      <c r="N125">
        <v>96.951907948467806</v>
      </c>
      <c r="O125">
        <v>94.868674952123797</v>
      </c>
      <c r="P125">
        <v>232216.54117605201</v>
      </c>
      <c r="Q125">
        <v>280635.30425867997</v>
      </c>
      <c r="R125">
        <v>84.520149877099399</v>
      </c>
      <c r="S125">
        <v>691.95501474098603</v>
      </c>
      <c r="T125">
        <v>0.75549141737774705</v>
      </c>
      <c r="U125">
        <v>0.20280887045173199</v>
      </c>
      <c r="V125" s="1">
        <v>0</v>
      </c>
      <c r="W125">
        <v>0.32385078923792499</v>
      </c>
      <c r="X125">
        <v>0.473340340310342</v>
      </c>
      <c r="Y125" s="1">
        <v>0</v>
      </c>
      <c r="Z125" s="1">
        <v>0</v>
      </c>
      <c r="AA125">
        <v>2.7062466850328698E-4</v>
      </c>
      <c r="AB125">
        <v>8.5931272546792596E-4</v>
      </c>
      <c r="AC125" s="1">
        <v>7.3025389472550705E-4</v>
      </c>
      <c r="AD125" s="1">
        <v>0</v>
      </c>
      <c r="AE125" s="1">
        <v>7.4625742741519705E-4</v>
      </c>
      <c r="AF125">
        <v>0</v>
      </c>
      <c r="AG125" s="1">
        <v>0</v>
      </c>
      <c r="AH125">
        <v>2.4949791393162202</v>
      </c>
      <c r="AI125">
        <v>1.0166475091469999E-2</v>
      </c>
      <c r="AJ125">
        <v>5.2979048847154004</v>
      </c>
      <c r="AK125">
        <v>5</v>
      </c>
      <c r="AL125">
        <v>1958746524.8199999</v>
      </c>
      <c r="AM125">
        <v>8435</v>
      </c>
      <c r="AO125" s="32">
        <f>AA125+AC125*AW125+AF125*AV125</f>
        <v>1.0008785632287941E-3</v>
      </c>
      <c r="AP125" s="5">
        <f t="shared" si="26"/>
        <v>1.1944646821870353</v>
      </c>
      <c r="AQ125" s="3">
        <f t="shared" si="27"/>
        <v>2.0175681358633023E-5</v>
      </c>
      <c r="AR125" s="15">
        <f t="shared" si="28"/>
        <v>2.0044908248794568E-2</v>
      </c>
      <c r="AV125" s="15">
        <v>0</v>
      </c>
      <c r="AW125" s="15">
        <v>1</v>
      </c>
      <c r="AX125">
        <f t="shared" si="29"/>
        <v>5</v>
      </c>
    </row>
    <row r="126" spans="1:50" x14ac:dyDescent="0.25">
      <c r="A126" t="s">
        <v>37</v>
      </c>
      <c r="B126">
        <v>1.3393757171806999</v>
      </c>
      <c r="C126">
        <v>1.41835549089972E-3</v>
      </c>
      <c r="D126">
        <v>1.68881172976723</v>
      </c>
      <c r="E126">
        <v>-62.178373438593098</v>
      </c>
      <c r="F126" s="1">
        <v>0</v>
      </c>
      <c r="G126" s="1">
        <v>0</v>
      </c>
      <c r="H126">
        <v>3.9725384488448001</v>
      </c>
      <c r="I126">
        <v>-80.265217902972594</v>
      </c>
      <c r="J126">
        <v>-147.96879694412399</v>
      </c>
      <c r="K126">
        <v>-80.943630238364904</v>
      </c>
      <c r="L126">
        <v>-62.9596643785273</v>
      </c>
      <c r="M126">
        <v>6</v>
      </c>
      <c r="N126">
        <v>97.012575641501897</v>
      </c>
      <c r="O126">
        <v>94.3082854055978</v>
      </c>
      <c r="P126">
        <v>230681.19780800401</v>
      </c>
      <c r="Q126">
        <v>278650.88396402798</v>
      </c>
      <c r="R126">
        <v>84.601875438645195</v>
      </c>
      <c r="S126">
        <v>689.72670865646796</v>
      </c>
      <c r="T126">
        <v>0.74936099383263599</v>
      </c>
      <c r="U126">
        <v>0.22147056628321099</v>
      </c>
      <c r="V126" s="1">
        <v>0</v>
      </c>
      <c r="W126">
        <v>0.31401589464306001</v>
      </c>
      <c r="X126">
        <v>0.464513539073727</v>
      </c>
      <c r="Y126" s="1">
        <v>0</v>
      </c>
      <c r="Z126" s="1">
        <v>0</v>
      </c>
      <c r="AA126">
        <v>2.7152448869061303E-4</v>
      </c>
      <c r="AB126">
        <v>1.14687679523981E-3</v>
      </c>
      <c r="AC126" s="1">
        <v>7.8181382583810603E-4</v>
      </c>
      <c r="AD126" s="1">
        <v>0</v>
      </c>
      <c r="AE126" s="1">
        <v>9.6695580552667003E-4</v>
      </c>
      <c r="AF126">
        <v>0</v>
      </c>
      <c r="AG126" s="1">
        <v>0</v>
      </c>
      <c r="AH126">
        <v>4.1015184237924496</v>
      </c>
      <c r="AI126">
        <v>2.0006537207468301E-2</v>
      </c>
      <c r="AJ126">
        <v>5.8886821625309702</v>
      </c>
      <c r="AK126">
        <v>6</v>
      </c>
      <c r="AL126">
        <v>3095049630.9899998</v>
      </c>
      <c r="AM126">
        <v>13417</v>
      </c>
      <c r="AO126" s="32">
        <f>AA126+AC126*AW126+AF126*AV126</f>
        <v>1.0533383145287191E-3</v>
      </c>
      <c r="AP126" s="5">
        <f t="shared" si="26"/>
        <v>1.2567087854441938</v>
      </c>
      <c r="AQ126" s="3">
        <f t="shared" si="27"/>
        <v>6.9719132590105766E-5</v>
      </c>
      <c r="AR126" s="15">
        <f t="shared" si="28"/>
        <v>6.5780499582714924E-2</v>
      </c>
      <c r="AV126" s="15">
        <v>0</v>
      </c>
      <c r="AW126" s="15">
        <v>1</v>
      </c>
      <c r="AX126">
        <f t="shared" si="29"/>
        <v>6</v>
      </c>
    </row>
    <row r="127" spans="1:50" x14ac:dyDescent="0.25">
      <c r="A127" t="s">
        <v>37</v>
      </c>
      <c r="B127">
        <v>2.0575267821086198</v>
      </c>
      <c r="C127">
        <v>2.1385079084719301E-3</v>
      </c>
      <c r="D127">
        <v>2.53624038924149</v>
      </c>
      <c r="E127">
        <v>-43.449970882947397</v>
      </c>
      <c r="F127" s="1">
        <v>0</v>
      </c>
      <c r="G127" s="1">
        <v>0</v>
      </c>
      <c r="H127">
        <v>3.6068900770865899</v>
      </c>
      <c r="I127">
        <v>-82.251467301139797</v>
      </c>
      <c r="J127">
        <v>-153.89065669375501</v>
      </c>
      <c r="K127">
        <v>-83.242284545959905</v>
      </c>
      <c r="L127">
        <v>-64.215033632987897</v>
      </c>
      <c r="M127">
        <v>7</v>
      </c>
      <c r="N127">
        <v>96.362232198776496</v>
      </c>
      <c r="O127">
        <v>91.4531842876913</v>
      </c>
      <c r="P127">
        <v>221328.44777155801</v>
      </c>
      <c r="Q127">
        <v>266031.86082590499</v>
      </c>
      <c r="R127">
        <v>84.378247894381701</v>
      </c>
      <c r="S127">
        <v>687.19820250951102</v>
      </c>
      <c r="T127">
        <v>0.70599433334454997</v>
      </c>
      <c r="U127">
        <v>0.26805459810871202</v>
      </c>
      <c r="V127" s="1">
        <v>0</v>
      </c>
      <c r="W127">
        <v>0.30951371586924997</v>
      </c>
      <c r="X127">
        <v>0.42243168602203701</v>
      </c>
      <c r="Y127" s="1">
        <v>0</v>
      </c>
      <c r="Z127" s="1">
        <v>0</v>
      </c>
      <c r="AA127">
        <v>2.7236187483694799E-4</v>
      </c>
      <c r="AB127">
        <v>1.8657183508676001E-3</v>
      </c>
      <c r="AC127">
        <v>1.7332062108358099E-3</v>
      </c>
      <c r="AD127" s="1">
        <v>0</v>
      </c>
      <c r="AE127">
        <v>3.2050389196096899E-3</v>
      </c>
      <c r="AF127" s="1">
        <v>1.39894695409225E-5</v>
      </c>
      <c r="AG127" s="1">
        <v>3.9064540327186599E-7</v>
      </c>
      <c r="AH127">
        <v>7.6345204294721496</v>
      </c>
      <c r="AI127">
        <v>4.36957922532763E-2</v>
      </c>
      <c r="AJ127">
        <v>17.6380575920595</v>
      </c>
      <c r="AK127">
        <v>7</v>
      </c>
      <c r="AL127">
        <v>23171317854.099998</v>
      </c>
      <c r="AM127">
        <v>104692</v>
      </c>
      <c r="AO127" s="32">
        <f>AA127+AC127*AW127+AF127*AV127</f>
        <v>2.0195575552136805E-3</v>
      </c>
      <c r="AP127" s="5">
        <f t="shared" si="26"/>
        <v>2.3967306153790502</v>
      </c>
      <c r="AQ127" s="3">
        <f t="shared" si="27"/>
        <v>-2.8856681290403453E-4</v>
      </c>
      <c r="AR127" s="15">
        <f t="shared" si="28"/>
        <v>-0.14152772576687112</v>
      </c>
      <c r="AV127" s="15">
        <v>1</v>
      </c>
      <c r="AW127" s="15">
        <v>1</v>
      </c>
      <c r="AX127">
        <f t="shared" si="29"/>
        <v>7</v>
      </c>
    </row>
    <row r="128" spans="1:50" x14ac:dyDescent="0.25">
      <c r="A128" t="s">
        <v>37</v>
      </c>
      <c r="B128">
        <v>2.5106447914706602</v>
      </c>
      <c r="C128">
        <v>2.3130064495291498E-3</v>
      </c>
      <c r="D128">
        <v>2.74056857633621</v>
      </c>
      <c r="E128">
        <v>-43.357940757457001</v>
      </c>
      <c r="F128" s="1">
        <v>0</v>
      </c>
      <c r="G128" s="1">
        <v>0</v>
      </c>
      <c r="H128">
        <v>3.6163794074428299</v>
      </c>
      <c r="I128">
        <v>-83.563531003210798</v>
      </c>
      <c r="J128">
        <v>-151.233121508636</v>
      </c>
      <c r="K128">
        <v>-84.820833512499505</v>
      </c>
      <c r="L128">
        <v>-65.278966558189893</v>
      </c>
      <c r="M128">
        <v>8</v>
      </c>
      <c r="N128">
        <v>96.468085025273297</v>
      </c>
      <c r="O128">
        <v>91.078624132867503</v>
      </c>
      <c r="P128">
        <v>218327.48934398699</v>
      </c>
      <c r="Q128">
        <v>263469.81580955</v>
      </c>
      <c r="R128">
        <v>84.3800497768421</v>
      </c>
      <c r="S128">
        <v>687.10929549242303</v>
      </c>
      <c r="T128">
        <v>0.71325311093562804</v>
      </c>
      <c r="U128">
        <v>0.24046637030712401</v>
      </c>
      <c r="V128" s="1">
        <v>0</v>
      </c>
      <c r="W128">
        <v>0.26198663242523401</v>
      </c>
      <c r="X128">
        <v>0.49754699726764001</v>
      </c>
      <c r="Y128" s="1">
        <v>0</v>
      </c>
      <c r="Z128" s="1">
        <v>0</v>
      </c>
      <c r="AA128">
        <v>2.73127859599164E-4</v>
      </c>
      <c r="AB128">
        <v>2.0372282255734101E-3</v>
      </c>
      <c r="AC128">
        <v>1.68847474311037E-3</v>
      </c>
      <c r="AD128" s="1">
        <v>0</v>
      </c>
      <c r="AE128">
        <v>3.5868828535227499E-3</v>
      </c>
      <c r="AF128" s="1">
        <v>1.55354484742777E-5</v>
      </c>
      <c r="AG128">
        <v>1.6080027365322599E-6</v>
      </c>
      <c r="AH128">
        <v>7.2341200536735801</v>
      </c>
      <c r="AI128">
        <v>4.75472430225687E-2</v>
      </c>
      <c r="AJ128">
        <v>19.8108644402846</v>
      </c>
      <c r="AK128">
        <v>8</v>
      </c>
      <c r="AL128">
        <v>31829964671.459999</v>
      </c>
      <c r="AM128">
        <v>145790</v>
      </c>
      <c r="AO128" s="32">
        <f t="shared" ref="AO128:AO133" si="30">AA128+AC128*AW128+AF128*AV128</f>
        <v>1.9771380511838118E-3</v>
      </c>
      <c r="AP128" s="5">
        <f t="shared" si="26"/>
        <v>2.3469350464151884</v>
      </c>
      <c r="AQ128" s="3">
        <f t="shared" ref="AQ128:AQ133" si="31">(1-(1-B128/100)^(1/12))- AO128</f>
        <v>1.3953457226269098E-4</v>
      </c>
      <c r="AR128" s="15">
        <f t="shared" ref="AR128:AR133" si="32">B128/AP128-1</f>
        <v>6.975469785818289E-2</v>
      </c>
      <c r="AV128" s="15">
        <v>1</v>
      </c>
      <c r="AW128" s="15">
        <v>1</v>
      </c>
      <c r="AX128">
        <f t="shared" ref="AX128:AX133" si="33">M128</f>
        <v>8</v>
      </c>
    </row>
    <row r="129" spans="1:50" x14ac:dyDescent="0.25">
      <c r="A129" t="s">
        <v>37</v>
      </c>
      <c r="B129">
        <v>2.50871635485561</v>
      </c>
      <c r="C129">
        <v>2.4784378978889902E-3</v>
      </c>
      <c r="D129">
        <v>2.9339170301022901</v>
      </c>
      <c r="E129">
        <v>-42.126893532007799</v>
      </c>
      <c r="F129" s="1">
        <v>0</v>
      </c>
      <c r="G129" s="1">
        <v>0</v>
      </c>
      <c r="H129">
        <v>3.6435371708118698</v>
      </c>
      <c r="I129">
        <v>-84.819319877531498</v>
      </c>
      <c r="J129">
        <v>-149.11043687467901</v>
      </c>
      <c r="K129">
        <v>-86.297971136443195</v>
      </c>
      <c r="L129">
        <v>-66.433867239794594</v>
      </c>
      <c r="M129">
        <v>9</v>
      </c>
      <c r="N129">
        <v>96.586470397869505</v>
      </c>
      <c r="O129">
        <v>90.723135875022706</v>
      </c>
      <c r="P129">
        <v>217125.20885038201</v>
      </c>
      <c r="Q129">
        <v>262344.09317210398</v>
      </c>
      <c r="R129">
        <v>84.372343129426497</v>
      </c>
      <c r="S129">
        <v>685.97140255866202</v>
      </c>
      <c r="T129">
        <v>0.71848888320696103</v>
      </c>
      <c r="U129">
        <v>0.23831906599923</v>
      </c>
      <c r="V129" s="1">
        <v>0</v>
      </c>
      <c r="W129">
        <v>0.25132464856014203</v>
      </c>
      <c r="X129">
        <v>0.51035628544062706</v>
      </c>
      <c r="Y129" s="1">
        <v>0</v>
      </c>
      <c r="Z129" s="1">
        <v>0</v>
      </c>
      <c r="AA129">
        <v>2.7404981042524401E-4</v>
      </c>
      <c r="AB129">
        <v>2.19784271049237E-3</v>
      </c>
      <c r="AC129">
        <v>1.6402679590129801E-3</v>
      </c>
      <c r="AD129" s="1">
        <v>0</v>
      </c>
      <c r="AE129">
        <v>4.1696696586098897E-3</v>
      </c>
      <c r="AF129" s="1">
        <v>1.7907053553200499E-5</v>
      </c>
      <c r="AG129">
        <v>3.4099404557986399E-6</v>
      </c>
      <c r="AH129">
        <v>6.9111364842986998</v>
      </c>
      <c r="AI129">
        <v>5.1308681668703497E-2</v>
      </c>
      <c r="AJ129">
        <v>22.352745701845599</v>
      </c>
      <c r="AK129">
        <v>9</v>
      </c>
      <c r="AL129">
        <v>34320981762.98</v>
      </c>
      <c r="AM129">
        <v>158070</v>
      </c>
      <c r="AO129" s="32">
        <f t="shared" si="30"/>
        <v>1.9322248229914245E-3</v>
      </c>
      <c r="AP129" s="5">
        <f t="shared" si="26"/>
        <v>2.2941867543223582</v>
      </c>
      <c r="AQ129" s="3">
        <f t="shared" si="31"/>
        <v>1.8280288813328168E-4</v>
      </c>
      <c r="AR129" s="15">
        <f t="shared" si="32"/>
        <v>9.3510085928736109E-2</v>
      </c>
      <c r="AV129" s="15">
        <v>1</v>
      </c>
      <c r="AW129" s="15">
        <v>1</v>
      </c>
      <c r="AX129">
        <f t="shared" si="33"/>
        <v>9</v>
      </c>
    </row>
    <row r="130" spans="1:50" x14ac:dyDescent="0.25">
      <c r="A130" t="s">
        <v>37</v>
      </c>
      <c r="B130">
        <v>2.64923813186976</v>
      </c>
      <c r="C130">
        <v>2.6423352245901E-3</v>
      </c>
      <c r="D130">
        <v>3.1251249622894299</v>
      </c>
      <c r="E130">
        <v>-40.758899344811702</v>
      </c>
      <c r="F130" s="1">
        <v>0</v>
      </c>
      <c r="G130" s="1">
        <v>0</v>
      </c>
      <c r="H130">
        <v>3.6698577240961399</v>
      </c>
      <c r="I130">
        <v>-86.094157718269997</v>
      </c>
      <c r="J130">
        <v>-146.82950584573101</v>
      </c>
      <c r="K130">
        <v>-87.826923681490896</v>
      </c>
      <c r="L130">
        <v>-67.600914931087999</v>
      </c>
      <c r="M130">
        <v>10</v>
      </c>
      <c r="N130">
        <v>96.690369994633897</v>
      </c>
      <c r="O130">
        <v>90.313354951966801</v>
      </c>
      <c r="P130">
        <v>215862.21683829001</v>
      </c>
      <c r="Q130">
        <v>261189.027946808</v>
      </c>
      <c r="R130">
        <v>84.363275763724999</v>
      </c>
      <c r="S130">
        <v>684.70069884473503</v>
      </c>
      <c r="T130">
        <v>0.72351316551613098</v>
      </c>
      <c r="U130">
        <v>0.239571581880893</v>
      </c>
      <c r="V130" s="1">
        <v>0</v>
      </c>
      <c r="W130">
        <v>0.247774481340095</v>
      </c>
      <c r="X130">
        <v>0.51265393677901006</v>
      </c>
      <c r="Y130" s="1">
        <v>0</v>
      </c>
      <c r="Z130" s="1">
        <v>0</v>
      </c>
      <c r="AA130">
        <v>2.74929162522341E-4</v>
      </c>
      <c r="AB130">
        <v>2.3553956297192201E-3</v>
      </c>
      <c r="AC130">
        <v>2.2266857335944698E-3</v>
      </c>
      <c r="AD130" s="1">
        <v>8.50053496826512E-9</v>
      </c>
      <c r="AE130">
        <v>5.2080521709528399E-3</v>
      </c>
      <c r="AF130" s="1">
        <v>2.21892492702883E-5</v>
      </c>
      <c r="AG130">
        <v>4.8009448218667603E-6</v>
      </c>
      <c r="AH130">
        <v>6.7136442687051296</v>
      </c>
      <c r="AI130">
        <v>5.5585808299354701E-2</v>
      </c>
      <c r="AJ130">
        <v>25.7656285431346</v>
      </c>
      <c r="AK130">
        <v>10</v>
      </c>
      <c r="AL130">
        <v>35053865392.370003</v>
      </c>
      <c r="AM130">
        <v>162390</v>
      </c>
      <c r="AO130" s="32">
        <f t="shared" si="30"/>
        <v>2.5238041453870992E-3</v>
      </c>
      <c r="AP130" s="5">
        <f t="shared" si="26"/>
        <v>2.9868773606517518</v>
      </c>
      <c r="AQ130" s="3">
        <f t="shared" si="31"/>
        <v>-2.8883640263220947E-4</v>
      </c>
      <c r="AR130" s="15">
        <f t="shared" si="32"/>
        <v>-0.1130408744697563</v>
      </c>
      <c r="AV130" s="15">
        <v>1</v>
      </c>
      <c r="AW130" s="15">
        <v>1</v>
      </c>
      <c r="AX130">
        <f t="shared" si="33"/>
        <v>10</v>
      </c>
    </row>
    <row r="131" spans="1:50" x14ac:dyDescent="0.25">
      <c r="A131" t="s">
        <v>37</v>
      </c>
      <c r="B131">
        <v>3.00145053283897</v>
      </c>
      <c r="C131">
        <v>2.8215346878452501E-3</v>
      </c>
      <c r="D131">
        <v>3.3337896923608699</v>
      </c>
      <c r="E131">
        <v>-39.792672053802598</v>
      </c>
      <c r="F131" s="1">
        <v>0</v>
      </c>
      <c r="G131" s="1">
        <v>0</v>
      </c>
      <c r="H131">
        <v>3.6918196945361399</v>
      </c>
      <c r="I131">
        <v>-87.199974088397695</v>
      </c>
      <c r="J131">
        <v>-144.038657937945</v>
      </c>
      <c r="K131">
        <v>-89.211049169206902</v>
      </c>
      <c r="L131">
        <v>-68.655790944829107</v>
      </c>
      <c r="M131">
        <v>11</v>
      </c>
      <c r="N131">
        <v>96.760388404876494</v>
      </c>
      <c r="O131">
        <v>89.859218387447598</v>
      </c>
      <c r="P131">
        <v>215269.94753191501</v>
      </c>
      <c r="Q131">
        <v>260466.799953065</v>
      </c>
      <c r="R131">
        <v>84.356445804637403</v>
      </c>
      <c r="S131">
        <v>683.78300002009905</v>
      </c>
      <c r="T131">
        <v>0.72550094113274799</v>
      </c>
      <c r="U131">
        <v>0.24081111247126</v>
      </c>
      <c r="V131" s="1">
        <v>0</v>
      </c>
      <c r="W131">
        <v>0.24339226109168799</v>
      </c>
      <c r="X131">
        <v>0.51579662643705104</v>
      </c>
      <c r="Y131" s="1">
        <v>0</v>
      </c>
      <c r="Z131" s="1">
        <v>0</v>
      </c>
      <c r="AA131">
        <v>2.75678255931279E-4</v>
      </c>
      <c r="AB131">
        <v>2.5246323322344099E-3</v>
      </c>
      <c r="AC131">
        <v>2.1756512089880801E-3</v>
      </c>
      <c r="AD131" s="1">
        <v>1.43341470386168E-8</v>
      </c>
      <c r="AE131">
        <v>6.6202423202898599E-3</v>
      </c>
      <c r="AF131" s="1">
        <v>2.7977949928558899E-5</v>
      </c>
      <c r="AG131">
        <v>6.1735544305189302E-6</v>
      </c>
      <c r="AH131">
        <v>6.5724046415486601</v>
      </c>
      <c r="AI131">
        <v>6.0059349814842102E-2</v>
      </c>
      <c r="AJ131">
        <v>29.497633492374099</v>
      </c>
      <c r="AK131">
        <v>11</v>
      </c>
      <c r="AL131">
        <v>34820559823.129997</v>
      </c>
      <c r="AM131">
        <v>161753</v>
      </c>
      <c r="AO131" s="32">
        <f t="shared" si="30"/>
        <v>2.4793074148479178E-3</v>
      </c>
      <c r="AP131" s="5">
        <f t="shared" si="26"/>
        <v>2.9349323489147094</v>
      </c>
      <c r="AQ131" s="3">
        <f t="shared" si="31"/>
        <v>5.6984210659252136E-5</v>
      </c>
      <c r="AR131" s="15">
        <f t="shared" si="32"/>
        <v>2.2664298871780675E-2</v>
      </c>
      <c r="AV131" s="15">
        <v>1</v>
      </c>
      <c r="AW131" s="15">
        <v>1</v>
      </c>
      <c r="AX131">
        <f t="shared" si="33"/>
        <v>11</v>
      </c>
    </row>
    <row r="132" spans="1:50" x14ac:dyDescent="0.25">
      <c r="A132" t="s">
        <v>37</v>
      </c>
      <c r="B132">
        <v>3.6621574146042799</v>
      </c>
      <c r="C132">
        <v>3.0048531217044898E-3</v>
      </c>
      <c r="D132">
        <v>3.54682427822374</v>
      </c>
      <c r="E132">
        <v>-38.813275885074503</v>
      </c>
      <c r="F132" s="1">
        <v>0</v>
      </c>
      <c r="G132" s="1">
        <v>0</v>
      </c>
      <c r="H132">
        <v>3.70795820870029</v>
      </c>
      <c r="I132">
        <v>-87.917435713451098</v>
      </c>
      <c r="J132">
        <v>-141.42095858140999</v>
      </c>
      <c r="K132">
        <v>-90.182084892272499</v>
      </c>
      <c r="L132">
        <v>-69.292067676280993</v>
      </c>
      <c r="M132">
        <v>12</v>
      </c>
      <c r="N132">
        <v>96.7635328257998</v>
      </c>
      <c r="O132">
        <v>89.344147019642307</v>
      </c>
      <c r="P132">
        <v>214329.914417539</v>
      </c>
      <c r="Q132">
        <v>259337.24942819399</v>
      </c>
      <c r="R132">
        <v>84.354708876246505</v>
      </c>
      <c r="S132">
        <v>682.65153929956705</v>
      </c>
      <c r="T132">
        <v>0.72845626774793304</v>
      </c>
      <c r="U132">
        <v>0.244386664167869</v>
      </c>
      <c r="V132" s="1">
        <v>0</v>
      </c>
      <c r="W132">
        <v>0.240916427322349</v>
      </c>
      <c r="X132">
        <v>0.51469690850978</v>
      </c>
      <c r="Y132" s="1">
        <v>0</v>
      </c>
      <c r="Z132" s="1">
        <v>0</v>
      </c>
      <c r="AA132">
        <v>2.7645108126597598E-4</v>
      </c>
      <c r="AB132">
        <v>2.6937068569035101E-3</v>
      </c>
      <c r="AC132">
        <v>2.1538938087328802E-3</v>
      </c>
      <c r="AD132" s="1">
        <v>2.3655148001950399E-8</v>
      </c>
      <c r="AE132">
        <v>8.8513489880849908E-3</v>
      </c>
      <c r="AF132" s="1">
        <v>3.7419433932400898E-5</v>
      </c>
      <c r="AG132">
        <v>6.0007910454850803E-6</v>
      </c>
      <c r="AH132">
        <v>6.4614364733017098</v>
      </c>
      <c r="AI132">
        <v>6.4614364733017196E-2</v>
      </c>
      <c r="AJ132">
        <v>33.9778467485257</v>
      </c>
      <c r="AK132">
        <v>12</v>
      </c>
      <c r="AL132">
        <v>32900499182.75</v>
      </c>
      <c r="AM132">
        <v>153504</v>
      </c>
      <c r="AO132" s="32">
        <f t="shared" si="30"/>
        <v>2.4677643239312567E-3</v>
      </c>
      <c r="AP132" s="5">
        <f t="shared" si="26"/>
        <v>2.921452902666799</v>
      </c>
      <c r="AQ132" s="3">
        <f t="shared" si="31"/>
        <v>6.3648905321100641E-4</v>
      </c>
      <c r="AR132" s="15">
        <f t="shared" si="32"/>
        <v>0.25353977511030257</v>
      </c>
      <c r="AV132" s="15">
        <v>1</v>
      </c>
      <c r="AW132" s="15">
        <v>1</v>
      </c>
      <c r="AX132">
        <f t="shared" si="33"/>
        <v>12</v>
      </c>
    </row>
    <row r="133" spans="1:50" x14ac:dyDescent="0.25">
      <c r="A133" t="s">
        <v>37</v>
      </c>
      <c r="B133">
        <v>4.1069912233094303</v>
      </c>
      <c r="C133">
        <v>3.1419091099604201E-3</v>
      </c>
      <c r="D133">
        <v>3.7058159638206098</v>
      </c>
      <c r="E133">
        <v>-38.3941524613018</v>
      </c>
      <c r="F133" s="1">
        <v>0</v>
      </c>
      <c r="G133" s="1">
        <v>0</v>
      </c>
      <c r="H133">
        <v>3.7151701832117601</v>
      </c>
      <c r="I133">
        <v>-88.436314636298704</v>
      </c>
      <c r="J133">
        <v>-139.25295647897201</v>
      </c>
      <c r="K133">
        <v>-90.934385043365396</v>
      </c>
      <c r="L133">
        <v>-69.742579061487604</v>
      </c>
      <c r="M133">
        <v>13</v>
      </c>
      <c r="N133">
        <v>96.710381037814102</v>
      </c>
      <c r="O133">
        <v>88.8612406972927</v>
      </c>
      <c r="P133">
        <v>213545.03878367401</v>
      </c>
      <c r="Q133">
        <v>258626.900266479</v>
      </c>
      <c r="R133">
        <v>84.354445040213093</v>
      </c>
      <c r="S133">
        <v>681.76296092653297</v>
      </c>
      <c r="T133">
        <v>0.73202102130671298</v>
      </c>
      <c r="U133">
        <v>0.24435422781511401</v>
      </c>
      <c r="V133" s="1">
        <v>0</v>
      </c>
      <c r="W133">
        <v>0.24054221295207301</v>
      </c>
      <c r="X133">
        <v>0.51510355923281204</v>
      </c>
      <c r="Y133" s="1">
        <v>0</v>
      </c>
      <c r="Z133" s="1">
        <v>0</v>
      </c>
      <c r="AA133">
        <v>2.77198240523302E-4</v>
      </c>
      <c r="AB133">
        <v>2.80778364099895E-3</v>
      </c>
      <c r="AC133">
        <v>2.9131870221681998E-3</v>
      </c>
      <c r="AD133" s="1">
        <v>5.2403076895834301E-8</v>
      </c>
      <c r="AE133">
        <v>1.25220303597762E-2</v>
      </c>
      <c r="AF133" s="1">
        <v>5.3190900390077699E-5</v>
      </c>
      <c r="AG133">
        <v>4.1459209549837398E-6</v>
      </c>
      <c r="AH133">
        <v>6.2759575805469998</v>
      </c>
      <c r="AI133">
        <v>6.8195486844068495E-2</v>
      </c>
      <c r="AJ133">
        <v>37.202335489313903</v>
      </c>
      <c r="AK133">
        <v>13</v>
      </c>
      <c r="AL133">
        <v>30985598672.549999</v>
      </c>
      <c r="AM133">
        <v>145101</v>
      </c>
      <c r="AO133" s="32">
        <f t="shared" si="30"/>
        <v>3.2435761630815797E-3</v>
      </c>
      <c r="AP133" s="5">
        <f t="shared" si="26"/>
        <v>3.8235995046499882</v>
      </c>
      <c r="AQ133" s="3">
        <f t="shared" si="31"/>
        <v>2.4508326907656799E-4</v>
      </c>
      <c r="AR133" s="15">
        <f t="shared" si="32"/>
        <v>7.4116475408787297E-2</v>
      </c>
      <c r="AS133">
        <f>SUMPRODUCT(AP127:AP133,AL127:AL133)/SUM(AL127:AL133)</f>
        <v>2.8261632315088794</v>
      </c>
      <c r="AT133">
        <f>SUMPRODUCT(AL127:AL133,B127:B133)/SUM(AL127:AL133)</f>
        <v>2.9532245479977717</v>
      </c>
      <c r="AU133">
        <f>SUMPRODUCT(AL127:AL133,D127:D133)/SUM(AL127:AL133)</f>
        <v>3.1550910003103469</v>
      </c>
      <c r="AV133" s="15">
        <v>1</v>
      </c>
      <c r="AW133" s="15">
        <v>1</v>
      </c>
      <c r="AX133">
        <f t="shared" si="33"/>
        <v>13</v>
      </c>
    </row>
    <row r="134" spans="1:50" x14ac:dyDescent="0.25">
      <c r="A134" t="s">
        <v>37</v>
      </c>
      <c r="B134">
        <v>4.2008713685211001</v>
      </c>
      <c r="C134">
        <v>3.2657164722905002E-3</v>
      </c>
      <c r="D134">
        <v>3.8492320271697098</v>
      </c>
      <c r="E134">
        <v>-38.2229631647131</v>
      </c>
      <c r="F134" s="1">
        <v>0</v>
      </c>
      <c r="G134" s="1">
        <v>0</v>
      </c>
      <c r="H134">
        <v>3.6956675879529599</v>
      </c>
      <c r="I134">
        <v>-88.550384650980405</v>
      </c>
      <c r="J134">
        <v>-136.084776990855</v>
      </c>
      <c r="K134">
        <v>-91.305968450284396</v>
      </c>
      <c r="L134">
        <v>-69.779231839408197</v>
      </c>
      <c r="M134">
        <v>14</v>
      </c>
      <c r="N134">
        <v>96.529825811211694</v>
      </c>
      <c r="O134">
        <v>88.157901909306503</v>
      </c>
      <c r="P134">
        <v>212656.55600091399</v>
      </c>
      <c r="Q134">
        <v>257577.47628613201</v>
      </c>
      <c r="R134">
        <v>84.348803473622496</v>
      </c>
      <c r="S134">
        <v>681.22309566283297</v>
      </c>
      <c r="T134">
        <v>0.73045608483022495</v>
      </c>
      <c r="U134">
        <v>0.24509072801238899</v>
      </c>
      <c r="V134" s="1">
        <v>0</v>
      </c>
      <c r="W134">
        <v>0.23783555853555699</v>
      </c>
      <c r="X134">
        <v>0.517073713452053</v>
      </c>
      <c r="Y134" s="1">
        <v>0</v>
      </c>
      <c r="Z134" s="1">
        <v>0</v>
      </c>
      <c r="AA134">
        <v>2.7780927819090701E-4</v>
      </c>
      <c r="AB134">
        <v>2.8954614519691498E-3</v>
      </c>
      <c r="AC134">
        <v>2.82453298983919E-3</v>
      </c>
      <c r="AD134" s="1">
        <v>8.1726423746384204E-8</v>
      </c>
      <c r="AE134">
        <v>1.88805648924389E-2</v>
      </c>
      <c r="AF134" s="1">
        <v>8.0295365408276204E-5</v>
      </c>
      <c r="AG134">
        <v>3.26971134584326E-6</v>
      </c>
      <c r="AH134">
        <v>6.2256948274941202</v>
      </c>
      <c r="AI134">
        <v>7.3073920202005593E-2</v>
      </c>
      <c r="AJ134">
        <v>39.370377735217502</v>
      </c>
      <c r="AK134">
        <v>14</v>
      </c>
      <c r="AL134">
        <v>30707181373.419998</v>
      </c>
      <c r="AM134">
        <v>144398</v>
      </c>
      <c r="AO134" s="32">
        <f t="shared" ref="AO134:AO197" si="34">AA134+AC134*AW134+AF134*AV134</f>
        <v>3.1826376334383732E-3</v>
      </c>
      <c r="AP134" s="5">
        <f t="shared" si="26"/>
        <v>3.7530167293272299</v>
      </c>
      <c r="AQ134" s="3">
        <f t="shared" ref="AQ134:AQ197" si="35">(1-(1-B134/100)^(1/12))- AO134</f>
        <v>3.8735778892820538E-4</v>
      </c>
      <c r="AR134" s="15">
        <f t="shared" ref="AR134:AR197" si="36">B134/AP134-1</f>
        <v>0.11933190590230947</v>
      </c>
      <c r="AV134" s="15">
        <v>1</v>
      </c>
      <c r="AW134" s="15">
        <v>1</v>
      </c>
      <c r="AX134">
        <f t="shared" ref="AX134:AX197" si="37">M134</f>
        <v>14</v>
      </c>
    </row>
    <row r="135" spans="1:50" x14ac:dyDescent="0.25">
      <c r="A135" t="s">
        <v>37</v>
      </c>
      <c r="B135">
        <v>4.3080905588667502</v>
      </c>
      <c r="C135">
        <v>3.4485514137717402E-3</v>
      </c>
      <c r="D135">
        <v>4.0606664511658499</v>
      </c>
      <c r="E135">
        <v>-35.389569567967598</v>
      </c>
      <c r="F135" s="1">
        <v>0</v>
      </c>
      <c r="G135" s="1">
        <v>0</v>
      </c>
      <c r="H135">
        <v>3.6597698412436799</v>
      </c>
      <c r="I135">
        <v>-89.7034017047867</v>
      </c>
      <c r="J135">
        <v>-133.721163944843</v>
      </c>
      <c r="K135">
        <v>-93.114817239406193</v>
      </c>
      <c r="L135">
        <v>-70.731843676623896</v>
      </c>
      <c r="M135">
        <v>15</v>
      </c>
      <c r="N135">
        <v>96.278580920067498</v>
      </c>
      <c r="O135">
        <v>87.174608469335098</v>
      </c>
      <c r="P135">
        <v>210400.10100364499</v>
      </c>
      <c r="Q135">
        <v>255220.978927975</v>
      </c>
      <c r="R135">
        <v>84.352943889264097</v>
      </c>
      <c r="S135">
        <v>680.21454315726703</v>
      </c>
      <c r="T135">
        <v>0.72843099196005601</v>
      </c>
      <c r="U135">
        <v>0.24941273804055</v>
      </c>
      <c r="V135" s="1">
        <v>0</v>
      </c>
      <c r="W135">
        <v>0.23069669579815</v>
      </c>
      <c r="X135">
        <v>0.51989056616129803</v>
      </c>
      <c r="Y135" s="1">
        <v>0</v>
      </c>
      <c r="Z135" s="1">
        <v>0</v>
      </c>
      <c r="AA135">
        <v>2.7842074778659001E-4</v>
      </c>
      <c r="AB135">
        <v>3.0330315308124702E-3</v>
      </c>
      <c r="AC135">
        <v>2.7888326992161899E-3</v>
      </c>
      <c r="AD135" s="1">
        <v>1.7027605052361399E-7</v>
      </c>
      <c r="AE135">
        <v>3.0035571574815199E-2</v>
      </c>
      <c r="AF135" s="1">
        <v>1.25491131544531E-4</v>
      </c>
      <c r="AG135">
        <v>2.5915328373381602E-6</v>
      </c>
      <c r="AH135">
        <v>6.3911233060441202</v>
      </c>
      <c r="AI135">
        <v>8.0634485069385697E-2</v>
      </c>
      <c r="AJ135">
        <v>38.413649252430403</v>
      </c>
      <c r="AK135">
        <v>15</v>
      </c>
      <c r="AL135">
        <v>33585747323.009998</v>
      </c>
      <c r="AM135">
        <v>159628</v>
      </c>
      <c r="AO135" s="32">
        <f t="shared" si="34"/>
        <v>3.1927445785473112E-3</v>
      </c>
      <c r="AP135" s="5">
        <f t="shared" si="26"/>
        <v>3.7647265020730014</v>
      </c>
      <c r="AQ135" s="3">
        <f t="shared" si="35"/>
        <v>4.7023295389218194E-4</v>
      </c>
      <c r="AR135" s="15">
        <f t="shared" si="36"/>
        <v>0.1443302870725276</v>
      </c>
      <c r="AV135" s="15">
        <v>1</v>
      </c>
      <c r="AW135" s="15">
        <v>1</v>
      </c>
      <c r="AX135">
        <f t="shared" si="37"/>
        <v>15</v>
      </c>
    </row>
    <row r="136" spans="1:50" x14ac:dyDescent="0.25">
      <c r="A136" t="s">
        <v>37</v>
      </c>
      <c r="B136">
        <v>4.4024591382959404</v>
      </c>
      <c r="C136">
        <v>3.7346554810030498E-3</v>
      </c>
      <c r="D136">
        <v>4.3906684774201903</v>
      </c>
      <c r="E136">
        <v>-31.551156057108699</v>
      </c>
      <c r="F136" s="1">
        <v>0</v>
      </c>
      <c r="G136" s="1">
        <v>0</v>
      </c>
      <c r="H136">
        <v>3.6155060486822501</v>
      </c>
      <c r="I136">
        <v>-91.973349176531499</v>
      </c>
      <c r="J136">
        <v>-132.06033648783301</v>
      </c>
      <c r="K136">
        <v>-96.520091432651995</v>
      </c>
      <c r="L136">
        <v>-72.785161176407698</v>
      </c>
      <c r="M136">
        <v>16</v>
      </c>
      <c r="N136">
        <v>96.042152176738796</v>
      </c>
      <c r="O136">
        <v>86.088817268180904</v>
      </c>
      <c r="P136">
        <v>208021.75579283101</v>
      </c>
      <c r="Q136">
        <v>252664.36803356401</v>
      </c>
      <c r="R136">
        <v>84.361019695489006</v>
      </c>
      <c r="S136">
        <v>679.19468799330195</v>
      </c>
      <c r="T136">
        <v>0.72821882390538795</v>
      </c>
      <c r="U136">
        <v>0.25744958107597199</v>
      </c>
      <c r="V136" s="1">
        <v>0</v>
      </c>
      <c r="W136">
        <v>0.21866674323254301</v>
      </c>
      <c r="X136">
        <v>0.52388367569148397</v>
      </c>
      <c r="Y136" s="1">
        <v>0</v>
      </c>
      <c r="Z136" s="1">
        <v>0</v>
      </c>
      <c r="AA136">
        <v>2.7904380802560799E-4</v>
      </c>
      <c r="AB136">
        <v>3.2711265387000998E-3</v>
      </c>
      <c r="AC136">
        <v>3.6141531832256002E-3</v>
      </c>
      <c r="AD136" s="1">
        <v>2.9437476161779202E-7</v>
      </c>
      <c r="AE136">
        <v>4.8215810401520502E-2</v>
      </c>
      <c r="AF136" s="1">
        <v>1.9586637380496501E-4</v>
      </c>
      <c r="AG136">
        <v>2.3810489896307502E-6</v>
      </c>
      <c r="AH136">
        <v>6.6431919703331399</v>
      </c>
      <c r="AI136">
        <v>8.9709579571945905E-2</v>
      </c>
      <c r="AJ136">
        <v>35.842263756968599</v>
      </c>
      <c r="AK136">
        <v>16</v>
      </c>
      <c r="AL136">
        <v>36774918076.080002</v>
      </c>
      <c r="AM136">
        <v>176784</v>
      </c>
      <c r="AO136" s="32">
        <f t="shared" si="34"/>
        <v>4.0890633650561732E-3</v>
      </c>
      <c r="AP136" s="5">
        <f t="shared" si="26"/>
        <v>4.7980115511459758</v>
      </c>
      <c r="AQ136" s="3">
        <f t="shared" si="35"/>
        <v>-3.4416891589102508E-4</v>
      </c>
      <c r="AR136" s="15">
        <f t="shared" si="36"/>
        <v>-8.2440904660923575E-2</v>
      </c>
      <c r="AV136" s="15">
        <v>1</v>
      </c>
      <c r="AW136" s="15">
        <v>1</v>
      </c>
      <c r="AX136">
        <f t="shared" si="37"/>
        <v>16</v>
      </c>
    </row>
    <row r="137" spans="1:50" x14ac:dyDescent="0.25">
      <c r="A137" t="s">
        <v>37</v>
      </c>
      <c r="B137">
        <v>4.8703056395728996</v>
      </c>
      <c r="C137">
        <v>4.0950467447416102E-3</v>
      </c>
      <c r="D137">
        <v>4.8048749458585904</v>
      </c>
      <c r="E137">
        <v>-28.295493743293399</v>
      </c>
      <c r="F137" s="1">
        <v>0</v>
      </c>
      <c r="G137" s="1">
        <v>0</v>
      </c>
      <c r="H137">
        <v>3.5814996162121502</v>
      </c>
      <c r="I137">
        <v>-94.134813350296099</v>
      </c>
      <c r="J137">
        <v>-129.83433247237801</v>
      </c>
      <c r="K137">
        <v>-100.00984620043</v>
      </c>
      <c r="L137">
        <v>-74.735813895266602</v>
      </c>
      <c r="M137">
        <v>17</v>
      </c>
      <c r="N137">
        <v>95.837593296593695</v>
      </c>
      <c r="O137">
        <v>85.082874836628903</v>
      </c>
      <c r="P137">
        <v>205754.13086567301</v>
      </c>
      <c r="Q137">
        <v>250835.402370294</v>
      </c>
      <c r="R137">
        <v>84.373605047498103</v>
      </c>
      <c r="S137">
        <v>678.51446247473302</v>
      </c>
      <c r="T137">
        <v>0.72690630978399995</v>
      </c>
      <c r="U137">
        <v>0.26429582544256502</v>
      </c>
      <c r="V137" s="1">
        <v>0</v>
      </c>
      <c r="W137">
        <v>0.211836831631046</v>
      </c>
      <c r="X137">
        <v>0.52386734292638804</v>
      </c>
      <c r="Y137" s="1">
        <v>0</v>
      </c>
      <c r="Z137" s="1">
        <v>0</v>
      </c>
      <c r="AA137">
        <v>2.7966558426923598E-4</v>
      </c>
      <c r="AB137">
        <v>3.5848773494183599E-3</v>
      </c>
      <c r="AC137">
        <v>3.7315630874976899E-3</v>
      </c>
      <c r="AD137" s="1">
        <v>4.8437795244698705E-7</v>
      </c>
      <c r="AE137">
        <v>7.4118395805738896E-2</v>
      </c>
      <c r="AF137" s="1">
        <v>2.94598036336915E-4</v>
      </c>
      <c r="AG137">
        <v>2.2755409486610101E-6</v>
      </c>
      <c r="AH137">
        <v>6.8285915663754899</v>
      </c>
      <c r="AI137">
        <v>9.8313108493186099E-2</v>
      </c>
      <c r="AJ137">
        <v>35.2786039675604</v>
      </c>
      <c r="AK137">
        <v>17</v>
      </c>
      <c r="AL137">
        <v>40001689352.25</v>
      </c>
      <c r="AM137">
        <v>194415</v>
      </c>
      <c r="AO137" s="32">
        <f t="shared" si="34"/>
        <v>4.3058267081038408E-3</v>
      </c>
      <c r="AP137" s="5">
        <f t="shared" si="26"/>
        <v>5.0463664775607819</v>
      </c>
      <c r="AQ137" s="3">
        <f t="shared" si="35"/>
        <v>-1.5371884022527798E-4</v>
      </c>
      <c r="AR137" s="15">
        <f t="shared" si="36"/>
        <v>-3.4888634975433486E-2</v>
      </c>
      <c r="AV137" s="15">
        <v>1</v>
      </c>
      <c r="AW137" s="15">
        <v>1</v>
      </c>
      <c r="AX137">
        <f t="shared" si="37"/>
        <v>17</v>
      </c>
    </row>
    <row r="138" spans="1:50" x14ac:dyDescent="0.25">
      <c r="A138" t="s">
        <v>37</v>
      </c>
      <c r="B138">
        <v>5.3118189803943299</v>
      </c>
      <c r="C138">
        <v>4.5992744704253102E-3</v>
      </c>
      <c r="D138">
        <v>5.3816358068012304</v>
      </c>
      <c r="E138">
        <v>-26.024594353945702</v>
      </c>
      <c r="F138" s="1">
        <v>0</v>
      </c>
      <c r="G138" s="1">
        <v>0</v>
      </c>
      <c r="H138">
        <v>3.5454642849640301</v>
      </c>
      <c r="I138">
        <v>-95.930093954415597</v>
      </c>
      <c r="J138">
        <v>-126.87767732850899</v>
      </c>
      <c r="K138">
        <v>-103.32381378009801</v>
      </c>
      <c r="L138">
        <v>-76.285635921407007</v>
      </c>
      <c r="M138">
        <v>18</v>
      </c>
      <c r="N138">
        <v>95.611150365464596</v>
      </c>
      <c r="O138">
        <v>84.014592763267203</v>
      </c>
      <c r="P138">
        <v>203174.56099490001</v>
      </c>
      <c r="Q138">
        <v>248143.962994806</v>
      </c>
      <c r="R138">
        <v>84.385531503748794</v>
      </c>
      <c r="S138">
        <v>678.02798575148597</v>
      </c>
      <c r="T138">
        <v>0.72572689680702995</v>
      </c>
      <c r="U138">
        <v>0.27181641124748002</v>
      </c>
      <c r="V138" s="1">
        <v>0</v>
      </c>
      <c r="W138">
        <v>0.20645044519211</v>
      </c>
      <c r="X138">
        <v>0.52173314356040801</v>
      </c>
      <c r="Y138" s="1">
        <v>0</v>
      </c>
      <c r="Z138" s="1">
        <v>0</v>
      </c>
      <c r="AA138">
        <v>2.8023078722043897E-4</v>
      </c>
      <c r="AB138">
        <v>4.0394204435664103E-3</v>
      </c>
      <c r="AC138">
        <v>3.8898854739847001E-3</v>
      </c>
      <c r="AD138" s="1">
        <v>6.6383692733606997E-7</v>
      </c>
      <c r="AE138">
        <v>0.102474374923112</v>
      </c>
      <c r="AF138" s="1">
        <v>4.01525537815256E-4</v>
      </c>
      <c r="AG138">
        <v>1.6457565948656301E-6</v>
      </c>
      <c r="AH138">
        <v>7.0337343136941399</v>
      </c>
      <c r="AI138">
        <v>0.107605409437982</v>
      </c>
      <c r="AJ138">
        <v>32.988411202120602</v>
      </c>
      <c r="AK138">
        <v>18</v>
      </c>
      <c r="AL138">
        <v>41917350027.980003</v>
      </c>
      <c r="AM138">
        <v>206312</v>
      </c>
      <c r="AO138" s="32">
        <f t="shared" si="34"/>
        <v>4.5716417990203945E-3</v>
      </c>
      <c r="AP138" s="5">
        <f t="shared" si="26"/>
        <v>5.3501113282802386</v>
      </c>
      <c r="AQ138" s="3">
        <f t="shared" si="35"/>
        <v>-3.3553678164629022E-5</v>
      </c>
      <c r="AR138" s="15">
        <f t="shared" si="36"/>
        <v>-7.1572992665589474E-3</v>
      </c>
      <c r="AV138" s="15">
        <v>1</v>
      </c>
      <c r="AW138" s="15">
        <v>1</v>
      </c>
      <c r="AX138">
        <f t="shared" si="37"/>
        <v>18</v>
      </c>
    </row>
    <row r="139" spans="1:50" x14ac:dyDescent="0.25">
      <c r="A139" t="s">
        <v>37</v>
      </c>
      <c r="B139">
        <v>5.4371095020372602</v>
      </c>
      <c r="C139">
        <v>5.1515095311513003E-3</v>
      </c>
      <c r="D139">
        <v>6.0096333712005103</v>
      </c>
      <c r="E139">
        <v>-24.071000925411902</v>
      </c>
      <c r="F139" s="1">
        <v>0</v>
      </c>
      <c r="G139" s="1">
        <v>0</v>
      </c>
      <c r="H139">
        <v>3.51775460835553</v>
      </c>
      <c r="I139">
        <v>-97.3097305934795</v>
      </c>
      <c r="J139">
        <v>-123.97658105380999</v>
      </c>
      <c r="K139">
        <v>-106.115281505303</v>
      </c>
      <c r="L139">
        <v>-77.520552272120398</v>
      </c>
      <c r="M139">
        <v>19</v>
      </c>
      <c r="N139">
        <v>95.401503815211797</v>
      </c>
      <c r="O139">
        <v>83.059324350809803</v>
      </c>
      <c r="P139">
        <v>201683.12362287499</v>
      </c>
      <c r="Q139">
        <v>246536.05358469</v>
      </c>
      <c r="R139">
        <v>84.386923607976698</v>
      </c>
      <c r="S139">
        <v>677.62427775519996</v>
      </c>
      <c r="T139">
        <v>0.72368016310438099</v>
      </c>
      <c r="U139">
        <v>0.27721776911631002</v>
      </c>
      <c r="V139" s="1">
        <v>0</v>
      </c>
      <c r="W139">
        <v>0.20164821224367699</v>
      </c>
      <c r="X139">
        <v>0.52113401864001097</v>
      </c>
      <c r="Y139" s="1">
        <v>0</v>
      </c>
      <c r="Z139" s="1">
        <v>0</v>
      </c>
      <c r="AA139">
        <v>2.8081820656108199E-4</v>
      </c>
      <c r="AB139">
        <v>4.5490605736836099E-3</v>
      </c>
      <c r="AC139">
        <v>4.8648649712394404E-3</v>
      </c>
      <c r="AD139" s="1">
        <v>8.5623100904188598E-7</v>
      </c>
      <c r="AE139">
        <v>0.126501939719732</v>
      </c>
      <c r="AF139" s="1">
        <v>4.9041151989333797E-4</v>
      </c>
      <c r="AG139">
        <v>1.2877212280429999E-6</v>
      </c>
      <c r="AH139">
        <v>7.1415295853574898</v>
      </c>
      <c r="AI139">
        <v>0.115696369266165</v>
      </c>
      <c r="AJ139">
        <v>32.4015415772949</v>
      </c>
      <c r="AK139">
        <v>19</v>
      </c>
      <c r="AL139">
        <v>44122418638.099998</v>
      </c>
      <c r="AM139">
        <v>218771</v>
      </c>
      <c r="AO139" s="32">
        <f t="shared" si="34"/>
        <v>5.6360946976938605E-3</v>
      </c>
      <c r="AP139" s="5">
        <f t="shared" si="26"/>
        <v>6.5575501598864605</v>
      </c>
      <c r="AQ139" s="3">
        <f t="shared" si="35"/>
        <v>-9.8817445554819604E-4</v>
      </c>
      <c r="AR139" s="15">
        <f t="shared" si="36"/>
        <v>-0.17086268965247231</v>
      </c>
      <c r="AV139" s="15">
        <v>1</v>
      </c>
      <c r="AW139" s="15">
        <v>1</v>
      </c>
      <c r="AX139">
        <f t="shared" si="37"/>
        <v>19</v>
      </c>
    </row>
    <row r="140" spans="1:50" x14ac:dyDescent="0.25">
      <c r="A140" t="s">
        <v>37</v>
      </c>
      <c r="B140">
        <v>5.8110548566735503</v>
      </c>
      <c r="C140">
        <v>5.6162926069368204E-3</v>
      </c>
      <c r="D140">
        <v>6.5352175887642998</v>
      </c>
      <c r="E140">
        <v>-22.973908520164901</v>
      </c>
      <c r="F140" s="1">
        <v>0</v>
      </c>
      <c r="G140" s="1">
        <v>0</v>
      </c>
      <c r="H140">
        <v>3.5030416826518298</v>
      </c>
      <c r="I140">
        <v>-97.949789886624899</v>
      </c>
      <c r="J140">
        <v>-121.657705305071</v>
      </c>
      <c r="K140">
        <v>-107.86058523917001</v>
      </c>
      <c r="L140">
        <v>-78.050877401455196</v>
      </c>
      <c r="M140">
        <v>20</v>
      </c>
      <c r="N140">
        <v>95.267718961617405</v>
      </c>
      <c r="O140">
        <v>82.405033550787394</v>
      </c>
      <c r="P140">
        <v>200566.634967091</v>
      </c>
      <c r="Q140">
        <v>245113.066559789</v>
      </c>
      <c r="R140">
        <v>84.406007486683094</v>
      </c>
      <c r="S140">
        <v>677.55460169526202</v>
      </c>
      <c r="T140">
        <v>0.72002248625020104</v>
      </c>
      <c r="U140">
        <v>0.28140602721475699</v>
      </c>
      <c r="V140" s="1">
        <v>0</v>
      </c>
      <c r="W140">
        <v>0.19775939806276399</v>
      </c>
      <c r="X140">
        <v>0.52083457472247696</v>
      </c>
      <c r="Y140" s="1">
        <v>0</v>
      </c>
      <c r="Z140" s="1">
        <v>0</v>
      </c>
      <c r="AA140">
        <v>2.8136558570288002E-4</v>
      </c>
      <c r="AB140">
        <v>4.9928144907334304E-3</v>
      </c>
      <c r="AC140">
        <v>4.8877208081119696E-3</v>
      </c>
      <c r="AD140">
        <v>1.0354766366813499E-6</v>
      </c>
      <c r="AE140">
        <v>0.147499551962608</v>
      </c>
      <c r="AF140" s="1">
        <v>5.6979320286580204E-4</v>
      </c>
      <c r="AG140">
        <v>1.15764675117137E-6</v>
      </c>
      <c r="AH140">
        <v>7.0727946855060004</v>
      </c>
      <c r="AI140">
        <v>0.121027323033602</v>
      </c>
      <c r="AJ140">
        <v>35.560730877455804</v>
      </c>
      <c r="AK140">
        <v>20</v>
      </c>
      <c r="AL140">
        <v>47752308419.410004</v>
      </c>
      <c r="AM140">
        <v>238087</v>
      </c>
      <c r="AO140" s="32">
        <f t="shared" si="34"/>
        <v>5.7388795966806516E-3</v>
      </c>
      <c r="AP140" s="5">
        <f t="shared" si="26"/>
        <v>6.6733912227180836</v>
      </c>
      <c r="AQ140" s="3">
        <f t="shared" si="35"/>
        <v>-7.6235651919379088E-4</v>
      </c>
      <c r="AR140" s="15">
        <f t="shared" si="36"/>
        <v>-0.12922011272303358</v>
      </c>
      <c r="AS140">
        <f>SUMPRODUCT(AP134:AP140,AL134:AL140)/SUM(AL134:AL140)</f>
        <v>5.2836140554448336</v>
      </c>
      <c r="AT140">
        <f>SUMPRODUCT(AL134:AL140,B134:B140)/SUM(AL134:AL140)</f>
        <v>4.9859816809318396</v>
      </c>
      <c r="AU140">
        <f>SUMPRODUCT(AL134:AL140,D134:D140)/SUM(AL134:AL140)</f>
        <v>5.1337265783462405</v>
      </c>
      <c r="AV140" s="15">
        <v>1</v>
      </c>
      <c r="AW140" s="15">
        <v>1</v>
      </c>
      <c r="AX140">
        <f t="shared" si="37"/>
        <v>20</v>
      </c>
    </row>
    <row r="141" spans="1:50" x14ac:dyDescent="0.25">
      <c r="A141" t="s">
        <v>37</v>
      </c>
      <c r="B141">
        <v>6.0796118170097504</v>
      </c>
      <c r="C141">
        <v>6.0514854127710401E-3</v>
      </c>
      <c r="D141">
        <v>7.0248969935309997</v>
      </c>
      <c r="E141">
        <v>-22.226539344118201</v>
      </c>
      <c r="F141" s="1">
        <v>0</v>
      </c>
      <c r="G141" s="1">
        <v>0</v>
      </c>
      <c r="H141">
        <v>3.49230503026364</v>
      </c>
      <c r="I141">
        <v>-98.0877485486523</v>
      </c>
      <c r="J141">
        <v>-119.928893778808</v>
      </c>
      <c r="K141">
        <v>-108.66285049261499</v>
      </c>
      <c r="L141">
        <v>-78.0475552592425</v>
      </c>
      <c r="M141">
        <v>21</v>
      </c>
      <c r="N141">
        <v>95.2453945943804</v>
      </c>
      <c r="O141">
        <v>81.944563470745393</v>
      </c>
      <c r="P141">
        <v>199149.628641324</v>
      </c>
      <c r="Q141">
        <v>243383.86086551199</v>
      </c>
      <c r="R141">
        <v>84.436246828058202</v>
      </c>
      <c r="S141">
        <v>677.34187249445802</v>
      </c>
      <c r="T141">
        <v>0.71695928634680495</v>
      </c>
      <c r="U141">
        <v>0.28428097777398098</v>
      </c>
      <c r="V141" s="1">
        <v>0</v>
      </c>
      <c r="W141">
        <v>0.194013057467606</v>
      </c>
      <c r="X141">
        <v>0.52170596475841102</v>
      </c>
      <c r="Y141" s="1">
        <v>0</v>
      </c>
      <c r="Z141" s="1">
        <v>0</v>
      </c>
      <c r="AA141">
        <v>2.8198927512049899E-4</v>
      </c>
      <c r="AB141">
        <v>5.4157264038995796E-3</v>
      </c>
      <c r="AC141">
        <v>4.8446393936572999E-3</v>
      </c>
      <c r="AD141">
        <v>1.2869662499482E-6</v>
      </c>
      <c r="AE141">
        <v>0.16659004347257</v>
      </c>
      <c r="AF141" s="1">
        <v>6.4470261948691905E-4</v>
      </c>
      <c r="AG141">
        <v>1.1264075479074301E-6</v>
      </c>
      <c r="AH141">
        <v>6.9391666839436699</v>
      </c>
      <c r="AI141">
        <v>0.124946168441469</v>
      </c>
      <c r="AJ141">
        <v>39.013674192993101</v>
      </c>
      <c r="AK141">
        <v>21</v>
      </c>
      <c r="AL141">
        <v>51399921703.440002</v>
      </c>
      <c r="AM141">
        <v>258097</v>
      </c>
      <c r="AO141" s="32">
        <f t="shared" si="34"/>
        <v>5.7713312882647179E-3</v>
      </c>
      <c r="AP141" s="5">
        <f t="shared" si="26"/>
        <v>6.7099377110741321</v>
      </c>
      <c r="AQ141" s="3">
        <f t="shared" si="35"/>
        <v>-5.580763166433229E-4</v>
      </c>
      <c r="AR141" s="15">
        <f t="shared" si="36"/>
        <v>-9.39391572926358E-2</v>
      </c>
      <c r="AV141" s="15">
        <v>1</v>
      </c>
      <c r="AW141" s="15">
        <v>1</v>
      </c>
      <c r="AX141">
        <f t="shared" si="37"/>
        <v>21</v>
      </c>
    </row>
    <row r="142" spans="1:50" x14ac:dyDescent="0.25">
      <c r="A142" t="s">
        <v>37</v>
      </c>
      <c r="B142">
        <v>6.4197609107598401</v>
      </c>
      <c r="C142">
        <v>6.39342420879293E-3</v>
      </c>
      <c r="D142">
        <v>7.4079958308656204</v>
      </c>
      <c r="E142">
        <v>-21.1769353606153</v>
      </c>
      <c r="F142" s="1">
        <v>0</v>
      </c>
      <c r="G142" s="1">
        <v>0</v>
      </c>
      <c r="H142">
        <v>3.4967619696554801</v>
      </c>
      <c r="I142">
        <v>-98.762827384743204</v>
      </c>
      <c r="J142">
        <v>-118.848739678139</v>
      </c>
      <c r="K142">
        <v>-110.155269770614</v>
      </c>
      <c r="L142">
        <v>-78.584564370183699</v>
      </c>
      <c r="M142">
        <v>22</v>
      </c>
      <c r="N142">
        <v>95.239397859402402</v>
      </c>
      <c r="O142">
        <v>81.539972552615595</v>
      </c>
      <c r="P142">
        <v>197784.44677102799</v>
      </c>
      <c r="Q142">
        <v>241948.96088141299</v>
      </c>
      <c r="R142">
        <v>84.463756182299207</v>
      </c>
      <c r="S142">
        <v>677.18972205470902</v>
      </c>
      <c r="T142">
        <v>0.717287801201687</v>
      </c>
      <c r="U142">
        <v>0.28725962802390798</v>
      </c>
      <c r="V142" s="1">
        <v>0</v>
      </c>
      <c r="W142">
        <v>0.19165734420533101</v>
      </c>
      <c r="X142">
        <v>0.52108302777075899</v>
      </c>
      <c r="Y142" s="1">
        <v>0</v>
      </c>
      <c r="Z142" s="1">
        <v>0</v>
      </c>
      <c r="AA142">
        <v>2.8259684772043798E-4</v>
      </c>
      <c r="AB142">
        <v>5.7510154415428101E-3</v>
      </c>
      <c r="AC142">
        <v>5.4388764821274999E-3</v>
      </c>
      <c r="AD142">
        <v>1.4343894534600301E-6</v>
      </c>
      <c r="AE142">
        <v>0.18600384549658999</v>
      </c>
      <c r="AF142" s="1">
        <v>7.1961945624989595E-4</v>
      </c>
      <c r="AG142" s="1">
        <v>9.2000774366669901E-7</v>
      </c>
      <c r="AH142">
        <v>6.7966414099771804</v>
      </c>
      <c r="AI142">
        <v>0.12852299995574801</v>
      </c>
      <c r="AJ142">
        <v>44.115089085119799</v>
      </c>
      <c r="AK142">
        <v>22</v>
      </c>
      <c r="AL142">
        <v>55212912807.260002</v>
      </c>
      <c r="AM142">
        <v>279157</v>
      </c>
      <c r="AO142" s="32">
        <f t="shared" si="34"/>
        <v>6.4410927860978334E-3</v>
      </c>
      <c r="AP142" s="5">
        <f t="shared" si="26"/>
        <v>7.4612873220128773</v>
      </c>
      <c r="AQ142" s="3">
        <f t="shared" si="35"/>
        <v>-9.2710545927587699E-4</v>
      </c>
      <c r="AR142" s="15">
        <f t="shared" si="36"/>
        <v>-0.13959071220595454</v>
      </c>
      <c r="AV142" s="15">
        <v>1</v>
      </c>
      <c r="AW142" s="15">
        <v>1</v>
      </c>
      <c r="AX142">
        <f t="shared" si="37"/>
        <v>22</v>
      </c>
    </row>
    <row r="143" spans="1:50" x14ac:dyDescent="0.25">
      <c r="A143" t="s">
        <v>37</v>
      </c>
      <c r="B143">
        <v>7.4970351135481099</v>
      </c>
      <c r="C143">
        <v>6.6712975959284304E-3</v>
      </c>
      <c r="D143">
        <v>7.7182512192301296</v>
      </c>
      <c r="E143">
        <v>-19.5794956362652</v>
      </c>
      <c r="F143" s="1">
        <v>0</v>
      </c>
      <c r="G143" s="1">
        <v>0</v>
      </c>
      <c r="H143">
        <v>3.5046113308500701</v>
      </c>
      <c r="I143">
        <v>-99.743076281341402</v>
      </c>
      <c r="J143">
        <v>-117.702720883783</v>
      </c>
      <c r="K143">
        <v>-112.39891206695501</v>
      </c>
      <c r="L143">
        <v>-79.441662297129497</v>
      </c>
      <c r="M143">
        <v>23</v>
      </c>
      <c r="N143">
        <v>95.228732045142095</v>
      </c>
      <c r="O143">
        <v>81.084235808639207</v>
      </c>
      <c r="P143">
        <v>196584.88903794301</v>
      </c>
      <c r="Q143">
        <v>240744.99152100299</v>
      </c>
      <c r="R143">
        <v>84.490325732441903</v>
      </c>
      <c r="S143">
        <v>677.31892151448506</v>
      </c>
      <c r="T143">
        <v>0.71765188777410305</v>
      </c>
      <c r="U143">
        <v>0.29056771356931199</v>
      </c>
      <c r="V143" s="1">
        <v>0</v>
      </c>
      <c r="W143">
        <v>0.187484323328032</v>
      </c>
      <c r="X143">
        <v>0.52194796310265501</v>
      </c>
      <c r="Y143" s="1">
        <v>0</v>
      </c>
      <c r="Z143" s="1">
        <v>0</v>
      </c>
      <c r="AA143">
        <v>2.8326022127270201E-4</v>
      </c>
      <c r="AB143">
        <v>6.0216285147318199E-3</v>
      </c>
      <c r="AC143">
        <v>5.3323639318420503E-3</v>
      </c>
      <c r="AD143">
        <v>1.76228142731402E-6</v>
      </c>
      <c r="AE143">
        <v>0.207890530132016</v>
      </c>
      <c r="AF143" s="1">
        <v>8.0316012615499999E-4</v>
      </c>
      <c r="AG143">
        <v>1.07442127931732E-6</v>
      </c>
      <c r="AH143">
        <v>6.7011310219251001</v>
      </c>
      <c r="AI143">
        <v>0.13282971689197001</v>
      </c>
      <c r="AJ143">
        <v>50.309383872395898</v>
      </c>
      <c r="AK143">
        <v>23</v>
      </c>
      <c r="AL143">
        <v>56722210713.230003</v>
      </c>
      <c r="AM143">
        <v>288538</v>
      </c>
      <c r="AO143" s="32">
        <f t="shared" si="34"/>
        <v>6.4187842792697526E-3</v>
      </c>
      <c r="AP143" s="5">
        <f t="shared" si="26"/>
        <v>7.436350838286188</v>
      </c>
      <c r="AQ143" s="3">
        <f t="shared" si="35"/>
        <v>5.4298566051801285E-5</v>
      </c>
      <c r="AR143" s="15">
        <f t="shared" si="36"/>
        <v>8.16049115777151E-3</v>
      </c>
      <c r="AV143" s="15">
        <v>1</v>
      </c>
      <c r="AW143" s="15">
        <v>1</v>
      </c>
      <c r="AX143">
        <f t="shared" si="37"/>
        <v>23</v>
      </c>
    </row>
    <row r="144" spans="1:50" x14ac:dyDescent="0.25">
      <c r="A144" t="s">
        <v>37</v>
      </c>
      <c r="B144">
        <v>7.9490180541002502</v>
      </c>
      <c r="C144">
        <v>6.88399437935231E-3</v>
      </c>
      <c r="D144">
        <v>7.9550904269695799</v>
      </c>
      <c r="E144">
        <v>-18.419992079872198</v>
      </c>
      <c r="F144" s="1">
        <v>0</v>
      </c>
      <c r="G144" s="1">
        <v>0</v>
      </c>
      <c r="H144">
        <v>3.50890786921138</v>
      </c>
      <c r="I144">
        <v>-100.456536066699</v>
      </c>
      <c r="J144">
        <v>-116.5731961189</v>
      </c>
      <c r="K144">
        <v>-114.247767070346</v>
      </c>
      <c r="L144">
        <v>-79.994075513907205</v>
      </c>
      <c r="M144">
        <v>24</v>
      </c>
      <c r="N144">
        <v>95.222379781825893</v>
      </c>
      <c r="O144">
        <v>80.630113655804195</v>
      </c>
      <c r="P144">
        <v>195033.69622069801</v>
      </c>
      <c r="Q144">
        <v>239035.02640731001</v>
      </c>
      <c r="R144">
        <v>84.523250815306795</v>
      </c>
      <c r="S144">
        <v>677.40510163312001</v>
      </c>
      <c r="T144">
        <v>0.71805640897596801</v>
      </c>
      <c r="U144">
        <v>0.293423261089648</v>
      </c>
      <c r="V144" s="1">
        <v>0</v>
      </c>
      <c r="W144">
        <v>0.18349149465629699</v>
      </c>
      <c r="X144">
        <v>0.523085244254054</v>
      </c>
      <c r="Y144" s="1">
        <v>0</v>
      </c>
      <c r="Z144" s="1">
        <v>0</v>
      </c>
      <c r="AA144">
        <v>2.83968858114311E-4</v>
      </c>
      <c r="AB144">
        <v>6.2239290338808404E-3</v>
      </c>
      <c r="AC144">
        <v>5.2623617034267996E-3</v>
      </c>
      <c r="AD144">
        <v>1.9215849423475598E-6</v>
      </c>
      <c r="AE144">
        <v>0.226869677460067</v>
      </c>
      <c r="AF144" s="1">
        <v>8.7544987043176804E-4</v>
      </c>
      <c r="AG144">
        <v>1.0833247219879001E-6</v>
      </c>
      <c r="AH144">
        <v>6.6184472377017496</v>
      </c>
      <c r="AI144">
        <v>0.13745626354277399</v>
      </c>
      <c r="AJ144">
        <v>57.846186216040699</v>
      </c>
      <c r="AK144">
        <v>24</v>
      </c>
      <c r="AL144">
        <v>53697847445.660004</v>
      </c>
      <c r="AM144">
        <v>275326</v>
      </c>
      <c r="AO144" s="32">
        <f t="shared" si="34"/>
        <v>6.4217804319728787E-3</v>
      </c>
      <c r="AP144" s="5">
        <f t="shared" si="26"/>
        <v>7.4397003004976643</v>
      </c>
      <c r="AQ144" s="3">
        <f t="shared" si="35"/>
        <v>4.5675430420339964E-4</v>
      </c>
      <c r="AR144" s="15">
        <f t="shared" si="36"/>
        <v>6.8459445008627107E-2</v>
      </c>
      <c r="AS144">
        <f>SUMPRODUCT(AP133:AP144,AL133:AL144)/SUM(AL133:AL144)</f>
        <v>6.0222047185747725</v>
      </c>
      <c r="AT144">
        <f>SUMPRODUCT(AL133:AL144,B133:B144)/SUM(AL133:AL144)</f>
        <v>5.7694897144254389</v>
      </c>
      <c r="AU144">
        <f>SUMPRODUCT(AL133:AL144,D133:D144)/SUM(AL133:AL144)</f>
        <v>6.0452768335999281</v>
      </c>
      <c r="AV144" s="15">
        <v>1</v>
      </c>
      <c r="AW144" s="15">
        <v>1</v>
      </c>
      <c r="AX144">
        <f t="shared" si="37"/>
        <v>24</v>
      </c>
    </row>
    <row r="145" spans="1:50" x14ac:dyDescent="0.25">
      <c r="A145" t="s">
        <v>37</v>
      </c>
      <c r="B145">
        <v>7.9201839865672703</v>
      </c>
      <c r="C145">
        <v>7.0497132230999196E-3</v>
      </c>
      <c r="D145">
        <v>8.1392330776137491</v>
      </c>
      <c r="E145">
        <v>-18.3516927014599</v>
      </c>
      <c r="F145" s="1">
        <v>0</v>
      </c>
      <c r="G145" s="1">
        <v>0</v>
      </c>
      <c r="H145">
        <v>3.5221946207420598</v>
      </c>
      <c r="I145">
        <v>-100.48453110921901</v>
      </c>
      <c r="J145">
        <v>-115.170431944982</v>
      </c>
      <c r="K145">
        <v>-114.92581407542799</v>
      </c>
      <c r="L145">
        <v>-79.919872453319201</v>
      </c>
      <c r="M145">
        <v>25</v>
      </c>
      <c r="N145">
        <v>95.229455391574106</v>
      </c>
      <c r="O145">
        <v>80.268750581712595</v>
      </c>
      <c r="P145">
        <v>194062.67576886999</v>
      </c>
      <c r="Q145">
        <v>238051.64439389799</v>
      </c>
      <c r="R145">
        <v>84.573223318903302</v>
      </c>
      <c r="S145">
        <v>677.18877588789906</v>
      </c>
      <c r="T145">
        <v>0.71778680421847296</v>
      </c>
      <c r="U145">
        <v>0.29384564980188799</v>
      </c>
      <c r="V145" s="1">
        <v>0</v>
      </c>
      <c r="W145">
        <v>0.18310361821193799</v>
      </c>
      <c r="X145">
        <v>0.52305073198617202</v>
      </c>
      <c r="Y145" s="1">
        <v>0</v>
      </c>
      <c r="Z145" s="1">
        <v>0</v>
      </c>
      <c r="AA145">
        <v>2.8470263614398402E-4</v>
      </c>
      <c r="AB145">
        <v>6.3739424405325103E-3</v>
      </c>
      <c r="AC145">
        <v>5.6044211129610902E-3</v>
      </c>
      <c r="AD145">
        <v>2.29020399969883E-6</v>
      </c>
      <c r="AE145">
        <v>0.24564997267272701</v>
      </c>
      <c r="AF145" s="1">
        <v>9.5103813706355796E-4</v>
      </c>
      <c r="AG145">
        <v>1.13740688398969E-6</v>
      </c>
      <c r="AH145">
        <v>6.4911639366746403</v>
      </c>
      <c r="AI145">
        <v>0.14055267695267601</v>
      </c>
      <c r="AJ145">
        <v>68.349076800916805</v>
      </c>
      <c r="AK145">
        <v>25</v>
      </c>
      <c r="AL145">
        <v>48493545797.18</v>
      </c>
      <c r="AM145">
        <v>249886</v>
      </c>
      <c r="AO145" s="32">
        <f t="shared" si="34"/>
        <v>6.8401618861686324E-3</v>
      </c>
      <c r="AP145" s="5">
        <f t="shared" si="26"/>
        <v>7.9063282999168756</v>
      </c>
      <c r="AQ145" s="3">
        <f t="shared" si="35"/>
        <v>1.245277431662431E-5</v>
      </c>
      <c r="AR145" s="15">
        <f t="shared" si="36"/>
        <v>1.7524805604822724E-3</v>
      </c>
      <c r="AV145" s="15">
        <v>1</v>
      </c>
      <c r="AW145" s="15">
        <v>1</v>
      </c>
      <c r="AX145">
        <f t="shared" si="37"/>
        <v>25</v>
      </c>
    </row>
    <row r="146" spans="1:50" x14ac:dyDescent="0.25">
      <c r="A146" t="s">
        <v>37</v>
      </c>
      <c r="B146">
        <v>7.8357344762182199</v>
      </c>
      <c r="C146">
        <v>7.0990085242151899E-3</v>
      </c>
      <c r="D146">
        <v>8.1939435860659398</v>
      </c>
      <c r="E146">
        <v>-18.614827891098901</v>
      </c>
      <c r="F146" s="1">
        <v>0</v>
      </c>
      <c r="G146" s="1">
        <v>0</v>
      </c>
      <c r="H146">
        <v>3.54072603723746</v>
      </c>
      <c r="I146">
        <v>-100.25210628558401</v>
      </c>
      <c r="J146">
        <v>-113.687881431194</v>
      </c>
      <c r="K146">
        <v>-115.242305840641</v>
      </c>
      <c r="L146">
        <v>-79.574842259946905</v>
      </c>
      <c r="M146">
        <v>26</v>
      </c>
      <c r="N146">
        <v>95.2305416648029</v>
      </c>
      <c r="O146">
        <v>79.939403562461905</v>
      </c>
      <c r="P146">
        <v>193002.59024088201</v>
      </c>
      <c r="Q146">
        <v>236971.96212637899</v>
      </c>
      <c r="R146">
        <v>84.591987437323297</v>
      </c>
      <c r="S146">
        <v>676.83464808005397</v>
      </c>
      <c r="T146">
        <v>0.71622261874581405</v>
      </c>
      <c r="U146">
        <v>0.294929982648168</v>
      </c>
      <c r="V146" s="1">
        <v>0</v>
      </c>
      <c r="W146">
        <v>0.18309171354880899</v>
      </c>
      <c r="X146">
        <v>0.52197830380302201</v>
      </c>
      <c r="Y146" s="1">
        <v>0</v>
      </c>
      <c r="Z146" s="1">
        <v>0</v>
      </c>
      <c r="AA146">
        <v>2.8544747785298801E-4</v>
      </c>
      <c r="AB146">
        <v>6.4108088450491102E-3</v>
      </c>
      <c r="AC146">
        <v>5.4734217304666403E-3</v>
      </c>
      <c r="AD146">
        <v>2.9715102575406201E-6</v>
      </c>
      <c r="AE146">
        <v>0.26200299379660502</v>
      </c>
      <c r="AF146">
        <v>1.0181448608522E-3</v>
      </c>
      <c r="AG146">
        <v>1.3867729504399499E-6</v>
      </c>
      <c r="AH146">
        <v>6.36038442080865</v>
      </c>
      <c r="AI146">
        <v>0.143981717401819</v>
      </c>
      <c r="AJ146">
        <v>80.914562755505401</v>
      </c>
      <c r="AK146">
        <v>26</v>
      </c>
      <c r="AL146">
        <v>42625587067.650002</v>
      </c>
      <c r="AM146">
        <v>220855</v>
      </c>
      <c r="AO146" s="32">
        <f t="shared" si="34"/>
        <v>6.7770140691718285E-3</v>
      </c>
      <c r="AP146" s="5">
        <f t="shared" si="26"/>
        <v>7.8360369137829515</v>
      </c>
      <c r="AQ146" s="3">
        <f t="shared" si="35"/>
        <v>-2.7160605872277727E-7</v>
      </c>
      <c r="AR146" s="15">
        <f t="shared" si="36"/>
        <v>-3.8595729966450776E-5</v>
      </c>
      <c r="AV146" s="15">
        <v>1</v>
      </c>
      <c r="AW146" s="15">
        <v>1</v>
      </c>
      <c r="AX146">
        <f t="shared" si="37"/>
        <v>26</v>
      </c>
    </row>
    <row r="147" spans="1:50" x14ac:dyDescent="0.25">
      <c r="A147" t="s">
        <v>37</v>
      </c>
      <c r="B147">
        <v>7.8916605570560003</v>
      </c>
      <c r="C147">
        <v>7.0924325735587501E-3</v>
      </c>
      <c r="D147">
        <v>8.1866469783241502</v>
      </c>
      <c r="E147">
        <v>-19.278607584582399</v>
      </c>
      <c r="F147" s="1">
        <v>0</v>
      </c>
      <c r="G147" s="1">
        <v>0</v>
      </c>
      <c r="H147">
        <v>3.5653585914593902</v>
      </c>
      <c r="I147">
        <v>-99.766797334777294</v>
      </c>
      <c r="J147">
        <v>-112.308988841415</v>
      </c>
      <c r="K147">
        <v>-114.873209977315</v>
      </c>
      <c r="L147">
        <v>-78.975556593789406</v>
      </c>
      <c r="M147">
        <v>27</v>
      </c>
      <c r="N147">
        <v>95.252806902246206</v>
      </c>
      <c r="O147">
        <v>79.650912880409194</v>
      </c>
      <c r="P147">
        <v>191947.05114224</v>
      </c>
      <c r="Q147">
        <v>235695.92494552399</v>
      </c>
      <c r="R147">
        <v>84.538809567603906</v>
      </c>
      <c r="S147">
        <v>675.95722379319704</v>
      </c>
      <c r="T147">
        <v>0.71438092588804203</v>
      </c>
      <c r="U147">
        <v>0.29762055533568399</v>
      </c>
      <c r="V147" s="1">
        <v>0</v>
      </c>
      <c r="W147">
        <v>0.18478026558310601</v>
      </c>
      <c r="X147">
        <v>0.517599179081209</v>
      </c>
      <c r="Y147" s="1">
        <v>0</v>
      </c>
      <c r="Z147" s="1">
        <v>0</v>
      </c>
      <c r="AA147">
        <v>2.8626954049540198E-4</v>
      </c>
      <c r="AB147">
        <v>6.3879011136525601E-3</v>
      </c>
      <c r="AC147">
        <v>5.3338924069549496E-3</v>
      </c>
      <c r="AD147">
        <v>3.5929978665685402E-6</v>
      </c>
      <c r="AE147">
        <v>0.27936368580574999</v>
      </c>
      <c r="AF147">
        <v>1.0953863476044199E-3</v>
      </c>
      <c r="AG147">
        <v>1.69068234061177E-6</v>
      </c>
      <c r="AH147">
        <v>6.2226615360510502</v>
      </c>
      <c r="AI147">
        <v>0.14616080956614499</v>
      </c>
      <c r="AJ147">
        <v>96.152725300075005</v>
      </c>
      <c r="AK147">
        <v>27</v>
      </c>
      <c r="AL147">
        <v>37290705307.709999</v>
      </c>
      <c r="AM147">
        <v>194276</v>
      </c>
      <c r="AO147" s="32">
        <f t="shared" si="34"/>
        <v>6.7155482950547723E-3</v>
      </c>
      <c r="AP147" s="5">
        <f t="shared" si="26"/>
        <v>7.7675706219870522</v>
      </c>
      <c r="AQ147" s="3">
        <f t="shared" si="35"/>
        <v>1.1143285389753239E-4</v>
      </c>
      <c r="AR147" s="15">
        <f t="shared" si="36"/>
        <v>1.5975385497969841E-2</v>
      </c>
      <c r="AV147" s="15">
        <v>1</v>
      </c>
      <c r="AW147" s="15">
        <v>1</v>
      </c>
      <c r="AX147">
        <f t="shared" si="37"/>
        <v>27</v>
      </c>
    </row>
    <row r="148" spans="1:50" x14ac:dyDescent="0.25">
      <c r="A148" t="s">
        <v>37</v>
      </c>
      <c r="B148">
        <v>8.0347774685645206</v>
      </c>
      <c r="C148">
        <v>7.0869466555463804E-3</v>
      </c>
      <c r="D148">
        <v>8.1805594529615497</v>
      </c>
      <c r="E148">
        <v>-20.364022911541198</v>
      </c>
      <c r="F148" s="1">
        <v>0</v>
      </c>
      <c r="G148" s="1">
        <v>0</v>
      </c>
      <c r="H148">
        <v>3.5919012163361201</v>
      </c>
      <c r="I148">
        <v>-99.137900678196701</v>
      </c>
      <c r="J148">
        <v>-110.87464183112699</v>
      </c>
      <c r="K148">
        <v>-114.155531318128</v>
      </c>
      <c r="L148">
        <v>-78.213684641666603</v>
      </c>
      <c r="M148">
        <v>28</v>
      </c>
      <c r="N148">
        <v>95.293687294957095</v>
      </c>
      <c r="O148">
        <v>79.365300397456593</v>
      </c>
      <c r="P148">
        <v>190724.16289112999</v>
      </c>
      <c r="Q148">
        <v>234572.65044795099</v>
      </c>
      <c r="R148">
        <v>84.526034103165401</v>
      </c>
      <c r="S148">
        <v>674.75703392149001</v>
      </c>
      <c r="T148">
        <v>0.71280405504788402</v>
      </c>
      <c r="U148">
        <v>0.30128499446877599</v>
      </c>
      <c r="V148" s="1">
        <v>0</v>
      </c>
      <c r="W148">
        <v>0.18702806241088399</v>
      </c>
      <c r="X148">
        <v>0.51168694312033902</v>
      </c>
      <c r="Y148" s="1">
        <v>0</v>
      </c>
      <c r="Z148" s="1">
        <v>0</v>
      </c>
      <c r="AA148">
        <v>2.8702928605513602E-4</v>
      </c>
      <c r="AB148">
        <v>6.3647818370191397E-3</v>
      </c>
      <c r="AC148">
        <v>5.4561803303076802E-3</v>
      </c>
      <c r="AD148">
        <v>4.4324460706155598E-6</v>
      </c>
      <c r="AE148">
        <v>0.29313401278230899</v>
      </c>
      <c r="AF148">
        <v>1.1596196098396299E-3</v>
      </c>
      <c r="AG148">
        <v>1.61992508196451E-6</v>
      </c>
      <c r="AH148">
        <v>6.1114039446376403</v>
      </c>
      <c r="AI148">
        <v>0.14954488089617099</v>
      </c>
      <c r="AJ148">
        <v>112.388844737623</v>
      </c>
      <c r="AK148">
        <v>28</v>
      </c>
      <c r="AL148">
        <v>31985586461.82</v>
      </c>
      <c r="AM148">
        <v>167706</v>
      </c>
      <c r="AO148" s="32">
        <f t="shared" si="34"/>
        <v>6.9028292262024457E-3</v>
      </c>
      <c r="AP148" s="5">
        <f t="shared" si="26"/>
        <v>7.976036269429243</v>
      </c>
      <c r="AQ148" s="3">
        <f t="shared" si="35"/>
        <v>5.284202640787241E-5</v>
      </c>
      <c r="AR148" s="15">
        <f t="shared" si="36"/>
        <v>7.3647106345819946E-3</v>
      </c>
      <c r="AV148" s="15">
        <v>1</v>
      </c>
      <c r="AW148" s="15">
        <v>1</v>
      </c>
      <c r="AX148">
        <f t="shared" si="37"/>
        <v>28</v>
      </c>
    </row>
    <row r="149" spans="1:50" x14ac:dyDescent="0.25">
      <c r="A149" t="s">
        <v>37</v>
      </c>
      <c r="B149">
        <v>7.3668667753481998</v>
      </c>
      <c r="C149">
        <v>7.0252069690684297E-3</v>
      </c>
      <c r="D149">
        <v>8.1120236321367098</v>
      </c>
      <c r="E149">
        <v>-21.406817086703299</v>
      </c>
      <c r="F149" s="1">
        <v>0</v>
      </c>
      <c r="G149" s="1">
        <v>0</v>
      </c>
      <c r="H149">
        <v>3.6149007166417699</v>
      </c>
      <c r="I149">
        <v>-98.842890571375307</v>
      </c>
      <c r="J149">
        <v>-109.57790428638</v>
      </c>
      <c r="K149">
        <v>-114.261899362919</v>
      </c>
      <c r="L149">
        <v>-77.740301096784904</v>
      </c>
      <c r="M149">
        <v>29</v>
      </c>
      <c r="N149">
        <v>95.317189998831907</v>
      </c>
      <c r="O149">
        <v>79.011051264559001</v>
      </c>
      <c r="P149">
        <v>189108.721182323</v>
      </c>
      <c r="Q149">
        <v>233146.57505280399</v>
      </c>
      <c r="R149">
        <v>84.5584136255098</v>
      </c>
      <c r="S149">
        <v>673.85498997646005</v>
      </c>
      <c r="T149">
        <v>0.715943092441225</v>
      </c>
      <c r="U149">
        <v>0.29977559793609199</v>
      </c>
      <c r="V149" s="1">
        <v>0</v>
      </c>
      <c r="W149">
        <v>0.187189431809655</v>
      </c>
      <c r="X149">
        <v>0.51303497025425204</v>
      </c>
      <c r="Y149" s="1">
        <v>0</v>
      </c>
      <c r="Z149" s="1">
        <v>0</v>
      </c>
      <c r="AA149">
        <v>2.87955596038866E-4</v>
      </c>
      <c r="AB149">
        <v>6.2879205303341202E-3</v>
      </c>
      <c r="AC149">
        <v>5.3489843525622704E-3</v>
      </c>
      <c r="AD149">
        <v>5.3815728600389301E-6</v>
      </c>
      <c r="AE149">
        <v>0.30899000878418598</v>
      </c>
      <c r="AF149">
        <v>1.2295398300439899E-3</v>
      </c>
      <c r="AG149">
        <v>1.65938928901174E-6</v>
      </c>
      <c r="AH149">
        <v>6.0302551009790299</v>
      </c>
      <c r="AI149">
        <v>0.15282222719799901</v>
      </c>
      <c r="AJ149">
        <v>127.856022528145</v>
      </c>
      <c r="AK149">
        <v>29</v>
      </c>
      <c r="AL149">
        <v>27405257656.299999</v>
      </c>
      <c r="AM149">
        <v>144918</v>
      </c>
      <c r="AO149" s="32">
        <f t="shared" si="34"/>
        <v>6.8664797786451267E-3</v>
      </c>
      <c r="AP149" s="5">
        <f t="shared" si="26"/>
        <v>7.9356088814685926</v>
      </c>
      <c r="AQ149" s="3">
        <f t="shared" si="35"/>
        <v>-5.0982780773872489E-4</v>
      </c>
      <c r="AR149" s="15">
        <f t="shared" si="36"/>
        <v>-7.1669624173203883E-2</v>
      </c>
      <c r="AV149" s="15">
        <v>1</v>
      </c>
      <c r="AW149" s="15">
        <v>1</v>
      </c>
      <c r="AX149">
        <f t="shared" si="37"/>
        <v>29</v>
      </c>
    </row>
    <row r="150" spans="1:50" x14ac:dyDescent="0.25">
      <c r="A150" t="s">
        <v>37</v>
      </c>
      <c r="B150">
        <v>7.7110344926170802</v>
      </c>
      <c r="C150">
        <v>7.1268858508457501E-3</v>
      </c>
      <c r="D150">
        <v>8.2248700804665908</v>
      </c>
      <c r="E150">
        <v>-23.153081223178901</v>
      </c>
      <c r="F150" s="1">
        <v>0</v>
      </c>
      <c r="G150" s="1">
        <v>0</v>
      </c>
      <c r="H150">
        <v>3.6324561467811298</v>
      </c>
      <c r="I150">
        <v>-97.947726767272997</v>
      </c>
      <c r="J150">
        <v>-107.59245368576499</v>
      </c>
      <c r="K150">
        <v>-113.703556726717</v>
      </c>
      <c r="L150">
        <v>-76.647655942127102</v>
      </c>
      <c r="M150">
        <v>30</v>
      </c>
      <c r="N150">
        <v>95.349090137731494</v>
      </c>
      <c r="O150">
        <v>78.531902313290999</v>
      </c>
      <c r="P150">
        <v>187344.891870035</v>
      </c>
      <c r="Q150">
        <v>231366.243676051</v>
      </c>
      <c r="R150">
        <v>84.607554904005099</v>
      </c>
      <c r="S150">
        <v>672.57342073820905</v>
      </c>
      <c r="T150">
        <v>0.717202038849309</v>
      </c>
      <c r="U150">
        <v>0.29885498971860502</v>
      </c>
      <c r="V150" s="1">
        <v>0</v>
      </c>
      <c r="W150">
        <v>0.18943750552306601</v>
      </c>
      <c r="X150">
        <v>0.51170750475832705</v>
      </c>
      <c r="Y150" s="1">
        <v>0</v>
      </c>
      <c r="Z150" s="1">
        <v>0</v>
      </c>
      <c r="AA150">
        <v>2.8881226656247299E-4</v>
      </c>
      <c r="AB150">
        <v>6.3604744811270502E-3</v>
      </c>
      <c r="AC150">
        <v>5.3691917906469001E-3</v>
      </c>
      <c r="AD150">
        <v>6.6279434009245199E-6</v>
      </c>
      <c r="AE150">
        <v>0.33666669318477899</v>
      </c>
      <c r="AF150">
        <v>1.3470418079379301E-3</v>
      </c>
      <c r="AG150">
        <v>1.5993023582631401E-6</v>
      </c>
      <c r="AH150">
        <v>6.0427069426212503</v>
      </c>
      <c r="AI150">
        <v>0.16217682051690099</v>
      </c>
      <c r="AJ150">
        <v>140.71251881534801</v>
      </c>
      <c r="AK150">
        <v>30</v>
      </c>
      <c r="AL150">
        <v>22124307660.5</v>
      </c>
      <c r="AM150">
        <v>118094</v>
      </c>
      <c r="AO150" s="32">
        <f t="shared" si="34"/>
        <v>7.0050458651473033E-3</v>
      </c>
      <c r="AP150" s="5">
        <f t="shared" si="26"/>
        <v>8.0896330948004085</v>
      </c>
      <c r="AQ150" s="3">
        <f t="shared" si="35"/>
        <v>-3.402214928386613E-4</v>
      </c>
      <c r="AR150" s="15">
        <f t="shared" si="36"/>
        <v>-4.6800466442250888E-2</v>
      </c>
      <c r="AV150" s="15">
        <v>1</v>
      </c>
      <c r="AW150" s="15">
        <v>1</v>
      </c>
      <c r="AX150">
        <f t="shared" si="37"/>
        <v>30</v>
      </c>
    </row>
    <row r="151" spans="1:50" x14ac:dyDescent="0.25">
      <c r="A151" t="s">
        <v>37</v>
      </c>
      <c r="B151">
        <v>8.2354752942398797</v>
      </c>
      <c r="C151">
        <v>7.2564469821068999E-3</v>
      </c>
      <c r="D151">
        <v>8.36847706561203</v>
      </c>
      <c r="E151">
        <v>-26.033721926015499</v>
      </c>
      <c r="F151" s="1">
        <v>0</v>
      </c>
      <c r="G151" s="1">
        <v>0</v>
      </c>
      <c r="H151">
        <v>3.64862201094367</v>
      </c>
      <c r="I151">
        <v>-96.285984057772794</v>
      </c>
      <c r="J151">
        <v>-104.96034917511101</v>
      </c>
      <c r="K151">
        <v>-112.131893385743</v>
      </c>
      <c r="L151">
        <v>-74.7846653020041</v>
      </c>
      <c r="M151">
        <v>31</v>
      </c>
      <c r="N151">
        <v>95.362961518934995</v>
      </c>
      <c r="O151">
        <v>78.012259492624906</v>
      </c>
      <c r="P151">
        <v>185581.14341153999</v>
      </c>
      <c r="Q151">
        <v>228993.800650085</v>
      </c>
      <c r="R151">
        <v>84.660702636212605</v>
      </c>
      <c r="S151">
        <v>670.846947361346</v>
      </c>
      <c r="T151">
        <v>0.71315124046175205</v>
      </c>
      <c r="U151">
        <v>0.29656050189317301</v>
      </c>
      <c r="V151" s="1">
        <v>0</v>
      </c>
      <c r="W151">
        <v>0.190550558547951</v>
      </c>
      <c r="X151">
        <v>0.51288893955887405</v>
      </c>
      <c r="Y151" s="1">
        <v>0</v>
      </c>
      <c r="Z151" s="1">
        <v>0</v>
      </c>
      <c r="AA151">
        <v>2.89791040322653E-4</v>
      </c>
      <c r="AB151">
        <v>6.4569344892211802E-3</v>
      </c>
      <c r="AC151">
        <v>5.6583637318176096E-3</v>
      </c>
      <c r="AD151">
        <v>8.3243675472875308E-6</v>
      </c>
      <c r="AE151">
        <v>0.36776852846636199</v>
      </c>
      <c r="AF151">
        <v>1.4822759061025299E-3</v>
      </c>
      <c r="AG151">
        <v>2.89725339841673E-6</v>
      </c>
      <c r="AH151">
        <v>6.0397940837465098</v>
      </c>
      <c r="AI151">
        <v>0.164467576641872</v>
      </c>
      <c r="AJ151">
        <v>150.25146162202299</v>
      </c>
      <c r="AK151">
        <v>31</v>
      </c>
      <c r="AL151">
        <v>17425327041.77</v>
      </c>
      <c r="AM151">
        <v>93896</v>
      </c>
      <c r="AO151" s="32">
        <f t="shared" si="34"/>
        <v>7.4304306782427927E-3</v>
      </c>
      <c r="AP151" s="5">
        <f t="shared" si="26"/>
        <v>8.560998483894922</v>
      </c>
      <c r="AQ151" s="3">
        <f t="shared" si="35"/>
        <v>-2.9398324159425181E-4</v>
      </c>
      <c r="AR151" s="15">
        <f t="shared" si="36"/>
        <v>-3.8023974687931728E-2</v>
      </c>
      <c r="AV151" s="15">
        <v>1</v>
      </c>
      <c r="AW151" s="15">
        <v>1</v>
      </c>
      <c r="AX151">
        <f t="shared" si="37"/>
        <v>31</v>
      </c>
    </row>
    <row r="152" spans="1:50" x14ac:dyDescent="0.25">
      <c r="A152" t="s">
        <v>37</v>
      </c>
      <c r="B152">
        <v>8.9434902312888607</v>
      </c>
      <c r="C152">
        <v>7.3130847831688701E-3</v>
      </c>
      <c r="D152">
        <v>8.4311902983813507</v>
      </c>
      <c r="E152">
        <v>-29.836351973011201</v>
      </c>
      <c r="F152" s="1">
        <v>0</v>
      </c>
      <c r="G152" s="1">
        <v>0</v>
      </c>
      <c r="H152">
        <v>3.6558930575076198</v>
      </c>
      <c r="I152">
        <v>-93.600494375298595</v>
      </c>
      <c r="J152">
        <v>-102.37918735079801</v>
      </c>
      <c r="K152">
        <v>-108.30838508088399</v>
      </c>
      <c r="L152">
        <v>-71.976821809577004</v>
      </c>
      <c r="M152">
        <v>32</v>
      </c>
      <c r="N152">
        <v>95.367884913980703</v>
      </c>
      <c r="O152">
        <v>77.7438124149392</v>
      </c>
      <c r="P152">
        <v>184527.17709871801</v>
      </c>
      <c r="Q152">
        <v>227513.41988388801</v>
      </c>
      <c r="R152">
        <v>84.735167487843299</v>
      </c>
      <c r="S152">
        <v>668.49946406619097</v>
      </c>
      <c r="T152">
        <v>0.70793882221066995</v>
      </c>
      <c r="U152">
        <v>0.29806583345828802</v>
      </c>
      <c r="V152" s="1">
        <v>0</v>
      </c>
      <c r="W152">
        <v>0.189366835612126</v>
      </c>
      <c r="X152">
        <v>0.51256733092958495</v>
      </c>
      <c r="Y152" s="1">
        <v>0</v>
      </c>
      <c r="Z152" s="1">
        <v>0</v>
      </c>
      <c r="AA152">
        <v>2.9092970670705002E-4</v>
      </c>
      <c r="AB152">
        <v>6.4868267981231902E-3</v>
      </c>
      <c r="AC152">
        <v>5.6380302751509901E-3</v>
      </c>
      <c r="AD152">
        <v>1.0180206017903199E-5</v>
      </c>
      <c r="AE152">
        <v>0.37683826904223899</v>
      </c>
      <c r="AF152">
        <v>1.54226167368302E-3</v>
      </c>
      <c r="AG152">
        <v>3.3237630437717399E-6</v>
      </c>
      <c r="AH152">
        <v>5.9177226250959496</v>
      </c>
      <c r="AI152">
        <v>0.16666370105446399</v>
      </c>
      <c r="AJ152">
        <v>153.55743257483601</v>
      </c>
      <c r="AK152">
        <v>32</v>
      </c>
      <c r="AL152">
        <v>14142531907.200001</v>
      </c>
      <c r="AM152">
        <v>76642</v>
      </c>
      <c r="AO152" s="32">
        <f t="shared" si="34"/>
        <v>7.4712216555410608E-3</v>
      </c>
      <c r="AP152" s="5">
        <f t="shared" si="26"/>
        <v>8.6060819932029418</v>
      </c>
      <c r="AQ152" s="3">
        <f t="shared" si="35"/>
        <v>3.0586953402609272E-4</v>
      </c>
      <c r="AR152" s="15">
        <f t="shared" si="36"/>
        <v>3.9205789388528034E-2</v>
      </c>
      <c r="AV152" s="15">
        <v>1</v>
      </c>
      <c r="AW152" s="15">
        <v>1</v>
      </c>
      <c r="AX152">
        <f t="shared" si="37"/>
        <v>32</v>
      </c>
    </row>
    <row r="153" spans="1:50" x14ac:dyDescent="0.25">
      <c r="A153" t="s">
        <v>37</v>
      </c>
      <c r="B153">
        <v>8.6341268858138704</v>
      </c>
      <c r="C153">
        <v>7.4169102367143197E-3</v>
      </c>
      <c r="D153">
        <v>8.5460507562433605</v>
      </c>
      <c r="E153">
        <v>-33.709383214407403</v>
      </c>
      <c r="F153" s="1">
        <v>0</v>
      </c>
      <c r="G153" s="1">
        <v>0</v>
      </c>
      <c r="H153">
        <v>3.6593546947540698</v>
      </c>
      <c r="I153">
        <v>-90.088272172111601</v>
      </c>
      <c r="J153">
        <v>-99.924019134866995</v>
      </c>
      <c r="K153">
        <v>-101.42761235363599</v>
      </c>
      <c r="L153">
        <v>-68.286949144920897</v>
      </c>
      <c r="M153">
        <v>33</v>
      </c>
      <c r="N153">
        <v>95.431677939015401</v>
      </c>
      <c r="O153">
        <v>77.920105450572805</v>
      </c>
      <c r="P153">
        <v>183018.59877747501</v>
      </c>
      <c r="Q153">
        <v>224961.67303967199</v>
      </c>
      <c r="R153">
        <v>84.860662973770204</v>
      </c>
      <c r="S153">
        <v>665.23785327320604</v>
      </c>
      <c r="T153">
        <v>0.707552222757862</v>
      </c>
      <c r="U153">
        <v>0.29372853369526902</v>
      </c>
      <c r="V153" s="1">
        <v>0</v>
      </c>
      <c r="W153">
        <v>0.188919942207916</v>
      </c>
      <c r="X153">
        <v>0.51735152409681395</v>
      </c>
      <c r="Y153" s="1">
        <v>0</v>
      </c>
      <c r="Z153" s="1">
        <v>0</v>
      </c>
      <c r="AA153">
        <v>2.9175251500851201E-4</v>
      </c>
      <c r="AB153">
        <v>6.5619237787836703E-3</v>
      </c>
      <c r="AC153">
        <v>5.6978620994231101E-3</v>
      </c>
      <c r="AD153">
        <v>1.1746576465312199E-5</v>
      </c>
      <c r="AE153">
        <v>0.36570801449845602</v>
      </c>
      <c r="AF153">
        <v>1.54210372821979E-3</v>
      </c>
      <c r="AG153">
        <v>3.63839342237552E-6</v>
      </c>
      <c r="AH153">
        <v>5.6072856342814097</v>
      </c>
      <c r="AI153">
        <v>0.16288163518481399</v>
      </c>
      <c r="AJ153">
        <v>146.66741592561101</v>
      </c>
      <c r="AK153">
        <v>33</v>
      </c>
      <c r="AL153">
        <v>12373155388.950001</v>
      </c>
      <c r="AM153">
        <v>67606</v>
      </c>
      <c r="AO153" s="32">
        <f t="shared" si="34"/>
        <v>7.5317183426514122E-3</v>
      </c>
      <c r="AP153" s="5">
        <f t="shared" si="26"/>
        <v>8.6729073737060176</v>
      </c>
      <c r="AQ153" s="3">
        <f t="shared" si="35"/>
        <v>-3.5112723545489485E-5</v>
      </c>
      <c r="AR153" s="15">
        <f t="shared" si="36"/>
        <v>-4.4714518697293038E-3</v>
      </c>
      <c r="AV153" s="15">
        <v>1</v>
      </c>
      <c r="AW153" s="15">
        <v>1</v>
      </c>
      <c r="AX153">
        <f t="shared" si="37"/>
        <v>33</v>
      </c>
    </row>
    <row r="154" spans="1:50" x14ac:dyDescent="0.25">
      <c r="A154" t="s">
        <v>37</v>
      </c>
      <c r="B154">
        <v>8.9632888387595901</v>
      </c>
      <c r="C154">
        <v>7.3824679699491299E-3</v>
      </c>
      <c r="D154">
        <v>8.5079624684163395</v>
      </c>
      <c r="E154">
        <v>-34.255424606158897</v>
      </c>
      <c r="F154" s="1">
        <v>0</v>
      </c>
      <c r="G154" s="1">
        <v>0</v>
      </c>
      <c r="H154">
        <v>3.6499520714373399</v>
      </c>
      <c r="I154">
        <v>-90.325711592955699</v>
      </c>
      <c r="J154">
        <v>-99.5141248623884</v>
      </c>
      <c r="K154">
        <v>-101.683012395859</v>
      </c>
      <c r="L154">
        <v>-68.297063691955898</v>
      </c>
      <c r="M154">
        <v>34</v>
      </c>
      <c r="N154">
        <v>95.443222108864404</v>
      </c>
      <c r="O154">
        <v>77.765542392388397</v>
      </c>
      <c r="P154">
        <v>181124.70129203901</v>
      </c>
      <c r="Q154">
        <v>222633.50870928401</v>
      </c>
      <c r="R154">
        <v>84.993039605627402</v>
      </c>
      <c r="S154">
        <v>665.01622125709798</v>
      </c>
      <c r="T154">
        <v>0.70774951403997899</v>
      </c>
      <c r="U154">
        <v>0.29470994844567799</v>
      </c>
      <c r="V154" s="1">
        <v>0</v>
      </c>
      <c r="W154">
        <v>0.18502129710694301</v>
      </c>
      <c r="X154">
        <v>0.52026875444737697</v>
      </c>
      <c r="Y154" s="1">
        <v>0</v>
      </c>
      <c r="Z154" s="1">
        <v>0</v>
      </c>
      <c r="AA154">
        <v>2.9315311304338302E-4</v>
      </c>
      <c r="AB154">
        <v>6.5205201302941202E-3</v>
      </c>
      <c r="AC154">
        <v>5.9410742953210603E-3</v>
      </c>
      <c r="AD154">
        <v>1.31807039923879E-5</v>
      </c>
      <c r="AE154">
        <v>0.37447298904846998</v>
      </c>
      <c r="AF154">
        <v>1.58256702929961E-3</v>
      </c>
      <c r="AG154">
        <v>2.9182438170703701E-6</v>
      </c>
      <c r="AH154">
        <v>5.44469980735433</v>
      </c>
      <c r="AI154">
        <v>0.16311313572091601</v>
      </c>
      <c r="AJ154">
        <v>138.64192604988</v>
      </c>
      <c r="AK154">
        <v>34</v>
      </c>
      <c r="AL154">
        <v>12661522243.82</v>
      </c>
      <c r="AM154">
        <v>69905</v>
      </c>
      <c r="AO154" s="32">
        <f t="shared" si="34"/>
        <v>7.8167944376640527E-3</v>
      </c>
      <c r="AP154" s="5">
        <f t="shared" si="26"/>
        <v>8.987203517475395</v>
      </c>
      <c r="AQ154" s="3">
        <f t="shared" si="35"/>
        <v>-2.1723030894670037E-5</v>
      </c>
      <c r="AR154" s="15">
        <f t="shared" si="36"/>
        <v>-2.6609699746203974E-3</v>
      </c>
      <c r="AV154" s="15">
        <v>1</v>
      </c>
      <c r="AW154" s="15">
        <v>1</v>
      </c>
      <c r="AX154">
        <f t="shared" si="37"/>
        <v>34</v>
      </c>
    </row>
    <row r="155" spans="1:50" x14ac:dyDescent="0.25">
      <c r="A155" t="s">
        <v>37</v>
      </c>
      <c r="B155">
        <v>9.8645293304298196</v>
      </c>
      <c r="C155">
        <v>7.3824087222702801E-3</v>
      </c>
      <c r="D155">
        <v>8.5078969363161701</v>
      </c>
      <c r="E155">
        <v>-33.754945887385098</v>
      </c>
      <c r="F155" s="1">
        <v>0</v>
      </c>
      <c r="G155" s="1">
        <v>0</v>
      </c>
      <c r="H155">
        <v>3.64123828771619</v>
      </c>
      <c r="I155">
        <v>-91.459612782003006</v>
      </c>
      <c r="J155">
        <v>-99.452685378696103</v>
      </c>
      <c r="K155">
        <v>-104.534030745561</v>
      </c>
      <c r="L155">
        <v>-69.3103958218598</v>
      </c>
      <c r="M155">
        <v>35</v>
      </c>
      <c r="N155">
        <v>95.445630999376903</v>
      </c>
      <c r="O155">
        <v>77.347022148728897</v>
      </c>
      <c r="P155">
        <v>180135.46812691999</v>
      </c>
      <c r="Q155">
        <v>221610.540877144</v>
      </c>
      <c r="R155">
        <v>85.138808974519094</v>
      </c>
      <c r="S155">
        <v>665.67579598499401</v>
      </c>
      <c r="T155">
        <v>0.70932039098814204</v>
      </c>
      <c r="U155">
        <v>0.29536513802806302</v>
      </c>
      <c r="V155" s="1">
        <v>0</v>
      </c>
      <c r="W155">
        <v>0.178812842825291</v>
      </c>
      <c r="X155">
        <v>0.52582201914664395</v>
      </c>
      <c r="Y155" s="1">
        <v>0</v>
      </c>
      <c r="Z155" s="1">
        <v>0</v>
      </c>
      <c r="AA155">
        <v>2.9454091653423499E-4</v>
      </c>
      <c r="AB155">
        <v>6.51378457246082E-3</v>
      </c>
      <c r="AC155">
        <v>5.9786995807971097E-3</v>
      </c>
      <c r="AD155">
        <v>1.31943012010055E-5</v>
      </c>
      <c r="AE155">
        <v>0.39406371310124599</v>
      </c>
      <c r="AF155">
        <v>1.65298332365027E-3</v>
      </c>
      <c r="AG155">
        <v>3.3966936193179201E-6</v>
      </c>
      <c r="AH155">
        <v>5.4356813719476298</v>
      </c>
      <c r="AI155">
        <v>0.17713874830995699</v>
      </c>
      <c r="AJ155">
        <v>135.47492212667601</v>
      </c>
      <c r="AK155">
        <v>35</v>
      </c>
      <c r="AL155">
        <v>13542764629.25</v>
      </c>
      <c r="AM155">
        <v>75181</v>
      </c>
      <c r="AO155" s="32">
        <f t="shared" si="34"/>
        <v>7.9262238209816156E-3</v>
      </c>
      <c r="AP155" s="5">
        <f t="shared" si="26"/>
        <v>9.1075857401280107</v>
      </c>
      <c r="AQ155" s="3">
        <f t="shared" si="35"/>
        <v>6.9113353845985312E-4</v>
      </c>
      <c r="AR155" s="15">
        <f t="shared" si="36"/>
        <v>8.3111332893273326E-2</v>
      </c>
      <c r="AU155" t="s">
        <v>67</v>
      </c>
      <c r="AV155" s="15">
        <v>1</v>
      </c>
      <c r="AW155" s="15">
        <v>1</v>
      </c>
      <c r="AX155">
        <f t="shared" si="37"/>
        <v>35</v>
      </c>
    </row>
    <row r="156" spans="1:50" x14ac:dyDescent="0.25">
      <c r="A156" t="s">
        <v>37</v>
      </c>
      <c r="B156">
        <v>9.4217299777684502</v>
      </c>
      <c r="C156">
        <v>7.45089660131577E-3</v>
      </c>
      <c r="D156">
        <v>8.5836206325317708</v>
      </c>
      <c r="E156">
        <v>-33.507248837345202</v>
      </c>
      <c r="F156" s="1">
        <v>0</v>
      </c>
      <c r="G156" s="1">
        <v>0</v>
      </c>
      <c r="H156">
        <v>3.62993082034007</v>
      </c>
      <c r="I156">
        <v>-92.136875198023503</v>
      </c>
      <c r="J156">
        <v>-99.269636700148595</v>
      </c>
      <c r="K156">
        <v>-106.42844213859701</v>
      </c>
      <c r="L156">
        <v>-69.798032846208699</v>
      </c>
      <c r="M156">
        <v>36</v>
      </c>
      <c r="N156">
        <v>95.451007612134603</v>
      </c>
      <c r="O156">
        <v>76.975565147290595</v>
      </c>
      <c r="P156">
        <v>178596.79115861701</v>
      </c>
      <c r="Q156">
        <v>219762.28013401301</v>
      </c>
      <c r="R156">
        <v>85.377641601254297</v>
      </c>
      <c r="S156">
        <v>665.79550027294499</v>
      </c>
      <c r="T156">
        <v>0.70994991027154797</v>
      </c>
      <c r="U156">
        <v>0.29619636083700801</v>
      </c>
      <c r="V156" s="1">
        <v>0</v>
      </c>
      <c r="W156">
        <v>0.17478513864789499</v>
      </c>
      <c r="X156">
        <v>0.52901850051509502</v>
      </c>
      <c r="Y156" s="1">
        <v>0</v>
      </c>
      <c r="Z156" s="1">
        <v>0</v>
      </c>
      <c r="AA156">
        <v>2.9603009736649803E-4</v>
      </c>
      <c r="AB156">
        <v>6.5786167571639598E-3</v>
      </c>
      <c r="AC156">
        <v>6.0683924457424297E-3</v>
      </c>
      <c r="AD156">
        <v>1.4659228992864299E-5</v>
      </c>
      <c r="AE156">
        <v>0.40543337928254197</v>
      </c>
      <c r="AF156">
        <v>1.6957569411132399E-3</v>
      </c>
      <c r="AG156">
        <v>3.2191174203147599E-6</v>
      </c>
      <c r="AH156">
        <v>5.36466561513706</v>
      </c>
      <c r="AI156">
        <v>0.17094167780914299</v>
      </c>
      <c r="AJ156">
        <v>128.39738801490799</v>
      </c>
      <c r="AK156">
        <v>36</v>
      </c>
      <c r="AL156">
        <v>13375292286.66</v>
      </c>
      <c r="AM156">
        <v>74891</v>
      </c>
      <c r="AO156" s="32">
        <f t="shared" si="34"/>
        <v>8.0601794842221665E-3</v>
      </c>
      <c r="AP156" s="5">
        <f t="shared" si="26"/>
        <v>9.2547503875092136</v>
      </c>
      <c r="AQ156" s="3">
        <f t="shared" si="35"/>
        <v>1.5223346064690765E-4</v>
      </c>
      <c r="AR156" s="15">
        <f t="shared" si="36"/>
        <v>1.8042581730200125E-2</v>
      </c>
      <c r="AS156">
        <f>SUMPRODUCT(AP141:AP156,AL141:AL156)/SUM(AL141:AL156)</f>
        <v>7.7886231892058087</v>
      </c>
      <c r="AT156">
        <f>SUMPRODUCT(AL141:AL156,B141:B156)/SUM(AL141:AL156)</f>
        <v>7.6610779031493683</v>
      </c>
      <c r="AU156">
        <f>SUMPRODUCT(AL141:AL156,D141:D156)/SUM(AL141:AL156)</f>
        <v>7.9510094327059946</v>
      </c>
      <c r="AV156" s="15">
        <v>1</v>
      </c>
      <c r="AW156" s="15">
        <v>1</v>
      </c>
      <c r="AX156">
        <f t="shared" si="37"/>
        <v>36</v>
      </c>
    </row>
    <row r="157" spans="1:50" x14ac:dyDescent="0.25">
      <c r="A157" t="s">
        <v>37</v>
      </c>
      <c r="B157">
        <v>9.89940482809833</v>
      </c>
      <c r="C157">
        <v>7.4694672780755899E-3</v>
      </c>
      <c r="D157">
        <v>8.6041434178083396</v>
      </c>
      <c r="E157">
        <v>-33.319788541199898</v>
      </c>
      <c r="F157" s="1">
        <v>0</v>
      </c>
      <c r="G157" s="1">
        <v>0</v>
      </c>
      <c r="H157">
        <v>3.6309816305655298</v>
      </c>
      <c r="I157">
        <v>-92.726946145889002</v>
      </c>
      <c r="J157">
        <v>-99.169824613377102</v>
      </c>
      <c r="K157">
        <v>-107.835115382978</v>
      </c>
      <c r="L157">
        <v>-70.264880216304107</v>
      </c>
      <c r="M157">
        <v>37</v>
      </c>
      <c r="N157">
        <v>95.456533415320607</v>
      </c>
      <c r="O157">
        <v>76.6906966147708</v>
      </c>
      <c r="P157">
        <v>177620.22179786701</v>
      </c>
      <c r="Q157">
        <v>218245.37746652</v>
      </c>
      <c r="R157">
        <v>85.763794263864398</v>
      </c>
      <c r="S157">
        <v>665.74695027310599</v>
      </c>
      <c r="T157">
        <v>0.70978911055356697</v>
      </c>
      <c r="U157">
        <v>0.29559307030190302</v>
      </c>
      <c r="V157" s="1">
        <v>0</v>
      </c>
      <c r="W157">
        <v>0.171873251614137</v>
      </c>
      <c r="X157">
        <v>0.53253367808395902</v>
      </c>
      <c r="Y157" s="1">
        <v>0</v>
      </c>
      <c r="Z157" s="1">
        <v>0</v>
      </c>
      <c r="AA157">
        <v>2.9755775440140002E-4</v>
      </c>
      <c r="AB157">
        <v>6.59299938107266E-3</v>
      </c>
      <c r="AC157">
        <v>6.2139284146640996E-3</v>
      </c>
      <c r="AD157">
        <v>1.57884832499343E-5</v>
      </c>
      <c r="AE157">
        <v>0.41569032328393801</v>
      </c>
      <c r="AF157">
        <v>1.73682420538375E-3</v>
      </c>
      <c r="AG157">
        <v>3.2451978238149301E-6</v>
      </c>
      <c r="AH157">
        <v>5.2884441447430302</v>
      </c>
      <c r="AI157">
        <v>0.175002594450888</v>
      </c>
      <c r="AJ157">
        <v>132.17488723139999</v>
      </c>
      <c r="AK157">
        <v>37</v>
      </c>
      <c r="AL157">
        <v>13012279828.690001</v>
      </c>
      <c r="AM157">
        <v>73259</v>
      </c>
      <c r="AO157" s="32">
        <f t="shared" si="34"/>
        <v>8.2483103744492494E-3</v>
      </c>
      <c r="AP157" s="5">
        <f t="shared" si="26"/>
        <v>9.4610635597530255</v>
      </c>
      <c r="AQ157" s="3">
        <f t="shared" si="35"/>
        <v>4.0101839408072416E-4</v>
      </c>
      <c r="AR157" s="15">
        <f t="shared" si="36"/>
        <v>4.633107742875664E-2</v>
      </c>
      <c r="AV157" s="15">
        <v>1</v>
      </c>
      <c r="AW157" s="15">
        <v>1</v>
      </c>
      <c r="AX157">
        <f t="shared" si="37"/>
        <v>37</v>
      </c>
    </row>
    <row r="158" spans="1:50" x14ac:dyDescent="0.25">
      <c r="A158" t="s">
        <v>37</v>
      </c>
      <c r="B158">
        <v>9.8988037063832603</v>
      </c>
      <c r="C158">
        <v>7.4691488852413699E-3</v>
      </c>
      <c r="D158">
        <v>8.6037915918096992</v>
      </c>
      <c r="E158">
        <v>-33.962074366893503</v>
      </c>
      <c r="F158" s="1">
        <v>0</v>
      </c>
      <c r="G158" s="1">
        <v>0</v>
      </c>
      <c r="H158">
        <v>3.62739700827388</v>
      </c>
      <c r="I158">
        <v>-92.832503720537403</v>
      </c>
      <c r="J158">
        <v>-98.731531259146394</v>
      </c>
      <c r="K158">
        <v>-108.497406514845</v>
      </c>
      <c r="L158">
        <v>-70.244723040900794</v>
      </c>
      <c r="M158">
        <v>38</v>
      </c>
      <c r="N158">
        <v>95.452708370804203</v>
      </c>
      <c r="O158">
        <v>76.483270690644304</v>
      </c>
      <c r="P158">
        <v>176643.08297204299</v>
      </c>
      <c r="Q158">
        <v>216733.697196833</v>
      </c>
      <c r="R158">
        <v>86.474180986907697</v>
      </c>
      <c r="S158">
        <v>665.976612495631</v>
      </c>
      <c r="T158">
        <v>0.711388818764356</v>
      </c>
      <c r="U158">
        <v>0.298040506294379</v>
      </c>
      <c r="V158" s="1">
        <v>0</v>
      </c>
      <c r="W158">
        <v>0.16979474030297501</v>
      </c>
      <c r="X158">
        <v>0.53216475340264402</v>
      </c>
      <c r="Y158" s="1">
        <v>0</v>
      </c>
      <c r="Z158" s="1">
        <v>0</v>
      </c>
      <c r="AA158">
        <v>2.99184146878845E-4</v>
      </c>
      <c r="AB158">
        <v>6.5908773899731304E-3</v>
      </c>
      <c r="AC158">
        <v>6.1475103475299104E-3</v>
      </c>
      <c r="AD158">
        <v>1.65833831081268E-5</v>
      </c>
      <c r="AE158">
        <v>0.423731025859924</v>
      </c>
      <c r="AF158">
        <v>1.77224280246873E-3</v>
      </c>
      <c r="AG158">
        <v>2.7376106911893599E-6</v>
      </c>
      <c r="AH158">
        <v>5.1675985762267702</v>
      </c>
      <c r="AI158">
        <v>0.174359625556609</v>
      </c>
      <c r="AJ158">
        <v>131.950863466854</v>
      </c>
      <c r="AK158">
        <v>38</v>
      </c>
      <c r="AL158">
        <v>11910159869.389999</v>
      </c>
      <c r="AM158">
        <v>67425</v>
      </c>
      <c r="AO158" s="32">
        <f t="shared" si="34"/>
        <v>8.2189372968774852E-3</v>
      </c>
      <c r="AP158" s="5">
        <f t="shared" si="26"/>
        <v>9.4288800144625267</v>
      </c>
      <c r="AQ158" s="3">
        <f t="shared" si="35"/>
        <v>4.2984030937256133E-4</v>
      </c>
      <c r="AR158" s="15">
        <f t="shared" si="36"/>
        <v>4.9838760404198545E-2</v>
      </c>
      <c r="AV158" s="15">
        <v>1</v>
      </c>
      <c r="AW158" s="15">
        <v>1</v>
      </c>
      <c r="AX158">
        <f t="shared" si="37"/>
        <v>38</v>
      </c>
    </row>
    <row r="159" spans="1:50" x14ac:dyDescent="0.25">
      <c r="A159" t="s">
        <v>37</v>
      </c>
      <c r="B159">
        <v>9.2549014583769793</v>
      </c>
      <c r="C159">
        <v>7.3880174707918597E-3</v>
      </c>
      <c r="D159">
        <v>8.5141004159438598</v>
      </c>
      <c r="E159">
        <v>-34.087553988177</v>
      </c>
      <c r="F159" s="1">
        <v>0</v>
      </c>
      <c r="G159" s="1">
        <v>0</v>
      </c>
      <c r="H159">
        <v>3.6215575344265201</v>
      </c>
      <c r="I159">
        <v>-93.177875292950503</v>
      </c>
      <c r="J159">
        <v>-98.483980394947196</v>
      </c>
      <c r="K159">
        <v>-109.809105498714</v>
      </c>
      <c r="L159">
        <v>-70.5159757372207</v>
      </c>
      <c r="M159">
        <v>39</v>
      </c>
      <c r="N159">
        <v>95.447556775235299</v>
      </c>
      <c r="O159">
        <v>76.255128143643802</v>
      </c>
      <c r="P159">
        <v>176061.01302189799</v>
      </c>
      <c r="Q159">
        <v>216121.16990459</v>
      </c>
      <c r="R159">
        <v>86.705439779547206</v>
      </c>
      <c r="S159">
        <v>666.61654405806098</v>
      </c>
      <c r="T159">
        <v>0.70959454509566</v>
      </c>
      <c r="U159">
        <v>0.29551994828556899</v>
      </c>
      <c r="V159" s="1">
        <v>0</v>
      </c>
      <c r="W159">
        <v>0.16877470967678199</v>
      </c>
      <c r="X159">
        <v>0.53570534203764797</v>
      </c>
      <c r="Y159" s="1">
        <v>0</v>
      </c>
      <c r="Z159" s="1">
        <v>0</v>
      </c>
      <c r="AA159">
        <v>3.0109365425997199E-4</v>
      </c>
      <c r="AB159">
        <v>6.5094417137582204E-3</v>
      </c>
      <c r="AC159">
        <v>5.9648619213877501E-3</v>
      </c>
      <c r="AD159">
        <v>1.7237268229339501E-5</v>
      </c>
      <c r="AE159">
        <v>0.42758640424396799</v>
      </c>
      <c r="AF159">
        <v>1.78927096849638E-3</v>
      </c>
      <c r="AG159">
        <v>2.8103817898904998E-6</v>
      </c>
      <c r="AH159">
        <v>5.0647952910948204</v>
      </c>
      <c r="AI159">
        <v>0.17563597150531099</v>
      </c>
      <c r="AJ159">
        <v>130.76097771931899</v>
      </c>
      <c r="AK159">
        <v>39</v>
      </c>
      <c r="AL159">
        <v>10982333870.280001</v>
      </c>
      <c r="AM159">
        <v>62378</v>
      </c>
      <c r="AO159" s="32">
        <f t="shared" si="34"/>
        <v>8.0552265441441017E-3</v>
      </c>
      <c r="AP159" s="5">
        <f t="shared" si="26"/>
        <v>9.2493129432070447</v>
      </c>
      <c r="AQ159" s="3">
        <f t="shared" si="35"/>
        <v>5.0905536395518675E-6</v>
      </c>
      <c r="AR159" s="15">
        <f t="shared" si="36"/>
        <v>6.0420868060684363E-4</v>
      </c>
      <c r="AV159" s="15">
        <v>1</v>
      </c>
      <c r="AW159" s="15">
        <v>1</v>
      </c>
      <c r="AX159">
        <f t="shared" si="37"/>
        <v>39</v>
      </c>
    </row>
    <row r="160" spans="1:50" x14ac:dyDescent="0.25">
      <c r="A160" t="s">
        <v>37</v>
      </c>
      <c r="B160">
        <v>8.7381787446983292</v>
      </c>
      <c r="C160">
        <v>7.2786165692118104E-3</v>
      </c>
      <c r="D160">
        <v>8.3930294310190803</v>
      </c>
      <c r="E160">
        <v>-33.112959128794103</v>
      </c>
      <c r="F160" s="1">
        <v>0</v>
      </c>
      <c r="G160" s="1">
        <v>0</v>
      </c>
      <c r="H160">
        <v>3.6095803854519999</v>
      </c>
      <c r="I160">
        <v>-95.290691052255397</v>
      </c>
      <c r="J160">
        <v>-99.653589031311895</v>
      </c>
      <c r="K160">
        <v>-114.707660947775</v>
      </c>
      <c r="L160">
        <v>-72.460837582975998</v>
      </c>
      <c r="M160">
        <v>40</v>
      </c>
      <c r="N160">
        <v>95.426862899168597</v>
      </c>
      <c r="O160">
        <v>75.772232413529494</v>
      </c>
      <c r="P160">
        <v>174756.917736195</v>
      </c>
      <c r="Q160">
        <v>214335.94156074899</v>
      </c>
      <c r="R160">
        <v>87.0309082945478</v>
      </c>
      <c r="S160">
        <v>668.58573315490503</v>
      </c>
      <c r="T160">
        <v>0.70738660196494696</v>
      </c>
      <c r="U160">
        <v>0.29553503131395797</v>
      </c>
      <c r="V160" s="1">
        <v>0</v>
      </c>
      <c r="W160">
        <v>0.166107199957643</v>
      </c>
      <c r="X160">
        <v>0.53835776872839802</v>
      </c>
      <c r="Y160" s="1">
        <v>0</v>
      </c>
      <c r="Z160" s="1">
        <v>0</v>
      </c>
      <c r="AA160">
        <v>3.0333927662074499E-4</v>
      </c>
      <c r="AB160">
        <v>6.4109784200715699E-3</v>
      </c>
      <c r="AC160">
        <v>5.8061099152217103E-3</v>
      </c>
      <c r="AD160">
        <v>1.6185811199597798E-5</v>
      </c>
      <c r="AE160">
        <v>0.44487760803575799</v>
      </c>
      <c r="AF160">
        <v>1.84223442399225E-3</v>
      </c>
      <c r="AG160">
        <v>2.3810032610872101E-6</v>
      </c>
      <c r="AH160">
        <v>5.0735340282819701</v>
      </c>
      <c r="AI160">
        <v>0.184267331896</v>
      </c>
      <c r="AJ160">
        <v>123.926498403483</v>
      </c>
      <c r="AK160">
        <v>40</v>
      </c>
      <c r="AL160">
        <v>10665414689.440001</v>
      </c>
      <c r="AM160">
        <v>61030</v>
      </c>
      <c r="AO160" s="32">
        <f t="shared" si="34"/>
        <v>7.9516836158347055E-3</v>
      </c>
      <c r="AP160" s="5">
        <f t="shared" si="26"/>
        <v>9.1355728798854443</v>
      </c>
      <c r="AQ160" s="3">
        <f t="shared" si="35"/>
        <v>-3.6083623749266942E-4</v>
      </c>
      <c r="AR160" s="15">
        <f t="shared" si="36"/>
        <v>-4.3499640407017148E-2</v>
      </c>
      <c r="AV160" s="15">
        <v>1</v>
      </c>
      <c r="AW160" s="15">
        <v>1</v>
      </c>
      <c r="AX160">
        <f t="shared" si="37"/>
        <v>40</v>
      </c>
    </row>
    <row r="161" spans="1:50" x14ac:dyDescent="0.25">
      <c r="A161" t="s">
        <v>37</v>
      </c>
      <c r="B161">
        <v>8.2728542330010697</v>
      </c>
      <c r="C161">
        <v>7.1335009934753698E-3</v>
      </c>
      <c r="D161">
        <v>8.2322073724414899</v>
      </c>
      <c r="E161">
        <v>-31.137321240236201</v>
      </c>
      <c r="F161" s="1">
        <v>0</v>
      </c>
      <c r="G161" s="1">
        <v>0</v>
      </c>
      <c r="H161">
        <v>3.5913056745989702</v>
      </c>
      <c r="I161">
        <v>-97.763935746248805</v>
      </c>
      <c r="J161">
        <v>-101.080100356195</v>
      </c>
      <c r="K161">
        <v>-121.874045352314</v>
      </c>
      <c r="L161">
        <v>-74.782906449623098</v>
      </c>
      <c r="M161">
        <v>41</v>
      </c>
      <c r="N161">
        <v>95.396818152116097</v>
      </c>
      <c r="O161">
        <v>75.030367684007203</v>
      </c>
      <c r="P161">
        <v>173607.57309783599</v>
      </c>
      <c r="Q161">
        <v>213064.53412652601</v>
      </c>
      <c r="R161">
        <v>87.217409454562301</v>
      </c>
      <c r="S161">
        <v>672.09895503388998</v>
      </c>
      <c r="T161">
        <v>0.70495656780083804</v>
      </c>
      <c r="U161">
        <v>0.29494878559520399</v>
      </c>
      <c r="V161" s="1">
        <v>0</v>
      </c>
      <c r="W161">
        <v>0.16521111859518101</v>
      </c>
      <c r="X161">
        <v>0.53984009580961401</v>
      </c>
      <c r="Y161" s="1">
        <v>0</v>
      </c>
      <c r="Z161" s="1">
        <v>0</v>
      </c>
      <c r="AA161">
        <v>3.0581951851520699E-4</v>
      </c>
      <c r="AB161">
        <v>6.28576492535559E-3</v>
      </c>
      <c r="AC161">
        <v>5.55716681583702E-3</v>
      </c>
      <c r="AD161">
        <v>1.4435518941432E-5</v>
      </c>
      <c r="AE161">
        <v>0.470360875845171</v>
      </c>
      <c r="AF161">
        <v>1.9177199138068501E-3</v>
      </c>
      <c r="AG161">
        <v>1.46846371449044E-6</v>
      </c>
      <c r="AH161">
        <v>5.1784040460475804</v>
      </c>
      <c r="AI161">
        <v>0.19873417751606501</v>
      </c>
      <c r="AJ161">
        <v>115.92028978327799</v>
      </c>
      <c r="AK161">
        <v>41</v>
      </c>
      <c r="AL161">
        <v>10165938657.889999</v>
      </c>
      <c r="AM161">
        <v>58557</v>
      </c>
      <c r="AO161" s="32">
        <f t="shared" si="34"/>
        <v>7.7807062481590767E-3</v>
      </c>
      <c r="AP161" s="5">
        <f t="shared" si="26"/>
        <v>8.9474712079697145</v>
      </c>
      <c r="AQ161" s="3">
        <f t="shared" si="35"/>
        <v>-6.1055014565614303E-4</v>
      </c>
      <c r="AR161" s="15">
        <f t="shared" si="36"/>
        <v>-7.5397501627917918E-2</v>
      </c>
      <c r="AV161" s="15">
        <v>1</v>
      </c>
      <c r="AW161" s="15">
        <v>1</v>
      </c>
      <c r="AX161">
        <f t="shared" si="37"/>
        <v>41</v>
      </c>
    </row>
    <row r="162" spans="1:50" x14ac:dyDescent="0.25">
      <c r="A162" t="s">
        <v>37</v>
      </c>
      <c r="B162">
        <v>8.8759347089357608</v>
      </c>
      <c r="C162">
        <v>7.1552504583358599E-3</v>
      </c>
      <c r="D162">
        <v>8.2563273514906701</v>
      </c>
      <c r="E162">
        <v>-30.262207960914999</v>
      </c>
      <c r="F162" s="1">
        <v>0</v>
      </c>
      <c r="G162" s="1">
        <v>0</v>
      </c>
      <c r="H162">
        <v>3.5756698987953199</v>
      </c>
      <c r="I162">
        <v>-98.927956255639501</v>
      </c>
      <c r="J162">
        <v>-101.261771442867</v>
      </c>
      <c r="K162">
        <v>-126.78429620981601</v>
      </c>
      <c r="L162">
        <v>-75.739674598144305</v>
      </c>
      <c r="M162">
        <v>42</v>
      </c>
      <c r="N162">
        <v>95.367984416928707</v>
      </c>
      <c r="O162">
        <v>74.207537758283294</v>
      </c>
      <c r="P162">
        <v>172060.45286950099</v>
      </c>
      <c r="Q162">
        <v>211520.28697842901</v>
      </c>
      <c r="R162">
        <v>87.641964430063894</v>
      </c>
      <c r="S162">
        <v>674.22236128037696</v>
      </c>
      <c r="T162">
        <v>0.70443612858552296</v>
      </c>
      <c r="U162">
        <v>0.29202578540033403</v>
      </c>
      <c r="V162" s="1">
        <v>0</v>
      </c>
      <c r="W162">
        <v>0.16480844064154099</v>
      </c>
      <c r="X162">
        <v>0.54316577395812304</v>
      </c>
      <c r="Y162" s="1">
        <v>0</v>
      </c>
      <c r="Z162" s="1">
        <v>0</v>
      </c>
      <c r="AA162">
        <v>3.0835509625232399E-4</v>
      </c>
      <c r="AB162">
        <v>6.31346333724115E-3</v>
      </c>
      <c r="AC162">
        <v>5.41633322210496E-3</v>
      </c>
      <c r="AD162">
        <v>1.43869357154258E-5</v>
      </c>
      <c r="AE162">
        <v>0.50053506685087101</v>
      </c>
      <c r="AF162">
        <v>2.0208089579792001E-3</v>
      </c>
      <c r="AG162">
        <v>1.6020817617656601E-6</v>
      </c>
      <c r="AH162">
        <v>5.2964941016695102</v>
      </c>
      <c r="AI162">
        <v>0.19978704156327501</v>
      </c>
      <c r="AJ162">
        <v>114.868331709313</v>
      </c>
      <c r="AK162">
        <v>42</v>
      </c>
      <c r="AL162">
        <v>8253739924.1499996</v>
      </c>
      <c r="AM162">
        <v>47970</v>
      </c>
      <c r="AO162" s="32">
        <f t="shared" si="34"/>
        <v>7.7454972763364837E-3</v>
      </c>
      <c r="AP162" s="5">
        <f t="shared" si="26"/>
        <v>8.9086915749159168</v>
      </c>
      <c r="AQ162" s="3">
        <f t="shared" si="35"/>
        <v>-2.9730051843297398E-5</v>
      </c>
      <c r="AR162" s="15">
        <f t="shared" si="36"/>
        <v>-3.6769558924218959E-3</v>
      </c>
      <c r="AV162" s="15">
        <v>1</v>
      </c>
      <c r="AW162" s="15">
        <v>1</v>
      </c>
      <c r="AX162">
        <f t="shared" si="37"/>
        <v>42</v>
      </c>
    </row>
    <row r="163" spans="1:50" x14ac:dyDescent="0.25">
      <c r="A163" t="s">
        <v>37</v>
      </c>
      <c r="B163">
        <v>8.6595574672143201</v>
      </c>
      <c r="C163">
        <v>7.2866391188588699E-3</v>
      </c>
      <c r="D163">
        <v>8.4019127549862294</v>
      </c>
      <c r="E163">
        <v>-30.904783597442702</v>
      </c>
      <c r="F163" s="1">
        <v>0</v>
      </c>
      <c r="G163" s="1">
        <v>0</v>
      </c>
      <c r="H163">
        <v>3.5849610159979002</v>
      </c>
      <c r="I163">
        <v>-98.571094583476395</v>
      </c>
      <c r="J163">
        <v>-100.09607020945199</v>
      </c>
      <c r="K163">
        <v>-128.141913586019</v>
      </c>
      <c r="L163">
        <v>-75.106005294828805</v>
      </c>
      <c r="M163">
        <v>43</v>
      </c>
      <c r="N163">
        <v>95.348431795367006</v>
      </c>
      <c r="O163">
        <v>73.441856798958895</v>
      </c>
      <c r="P163">
        <v>170023.06342987</v>
      </c>
      <c r="Q163">
        <v>208892.78201518001</v>
      </c>
      <c r="R163">
        <v>88.721810143235004</v>
      </c>
      <c r="S163">
        <v>673.39982094954598</v>
      </c>
      <c r="T163">
        <v>0.71112407497556196</v>
      </c>
      <c r="U163">
        <v>0.28693674688291398</v>
      </c>
      <c r="V163" s="1">
        <v>0</v>
      </c>
      <c r="W163">
        <v>0.16771924442573799</v>
      </c>
      <c r="X163">
        <v>0.54534400869134703</v>
      </c>
      <c r="Y163" s="1">
        <v>0</v>
      </c>
      <c r="Z163" s="1">
        <v>0</v>
      </c>
      <c r="AA163">
        <v>3.1063571847248498E-4</v>
      </c>
      <c r="AB163">
        <v>6.4351243829096202E-3</v>
      </c>
      <c r="AC163">
        <v>5.3537698580527404E-3</v>
      </c>
      <c r="AD163">
        <v>1.71237641143569E-5</v>
      </c>
      <c r="AE163">
        <v>0.52893712678766802</v>
      </c>
      <c r="AF163">
        <v>2.1453354833739099E-3</v>
      </c>
      <c r="AG163">
        <v>1.0717217483419601E-6</v>
      </c>
      <c r="AH163">
        <v>5.4176780896413703</v>
      </c>
      <c r="AI163">
        <v>0.21005138035558801</v>
      </c>
      <c r="AJ163">
        <v>128.712562135844</v>
      </c>
      <c r="AK163">
        <v>43</v>
      </c>
      <c r="AL163">
        <v>5835531583.04</v>
      </c>
      <c r="AM163">
        <v>34322</v>
      </c>
      <c r="AO163" s="32">
        <f t="shared" si="34"/>
        <v>7.8097410598991345E-3</v>
      </c>
      <c r="AP163" s="5">
        <f t="shared" si="26"/>
        <v>8.9794391522049484</v>
      </c>
      <c r="AQ163" s="3">
        <f t="shared" si="35"/>
        <v>-2.9011156439879941E-4</v>
      </c>
      <c r="AR163" s="15">
        <f t="shared" si="36"/>
        <v>-3.5623793376012736E-2</v>
      </c>
      <c r="AV163" s="15">
        <v>1</v>
      </c>
      <c r="AW163" s="15">
        <v>1</v>
      </c>
      <c r="AX163">
        <f t="shared" si="37"/>
        <v>43</v>
      </c>
    </row>
    <row r="164" spans="1:50" x14ac:dyDescent="0.25">
      <c r="A164" t="s">
        <v>37</v>
      </c>
      <c r="B164">
        <v>8.9507993860423998</v>
      </c>
      <c r="C164">
        <v>7.3939262189905699E-3</v>
      </c>
      <c r="D164">
        <v>8.5206352890591894</v>
      </c>
      <c r="E164">
        <v>-31.919548295109202</v>
      </c>
      <c r="F164" s="1">
        <v>0</v>
      </c>
      <c r="G164" s="1">
        <v>0</v>
      </c>
      <c r="H164">
        <v>3.57627782298488</v>
      </c>
      <c r="I164">
        <v>-99.3414242349982</v>
      </c>
      <c r="J164">
        <v>-100.185533563194</v>
      </c>
      <c r="K164">
        <v>-131.820914386791</v>
      </c>
      <c r="L164">
        <v>-75.549387003069299</v>
      </c>
      <c r="M164">
        <v>44</v>
      </c>
      <c r="N164">
        <v>95.318029927030395</v>
      </c>
      <c r="O164">
        <v>72.692621634120002</v>
      </c>
      <c r="P164">
        <v>167672.34753635101</v>
      </c>
      <c r="Q164">
        <v>205771.85219173401</v>
      </c>
      <c r="R164">
        <v>91.967503787507795</v>
      </c>
      <c r="S164">
        <v>674.56391815448706</v>
      </c>
      <c r="T164">
        <v>0.71315181971921904</v>
      </c>
      <c r="U164">
        <v>0.284528022307456</v>
      </c>
      <c r="V164" s="1">
        <v>0</v>
      </c>
      <c r="W164">
        <v>0.16696936867249401</v>
      </c>
      <c r="X164">
        <v>0.54850260902004799</v>
      </c>
      <c r="Y164" s="1">
        <v>0</v>
      </c>
      <c r="Z164" s="1">
        <v>0</v>
      </c>
      <c r="AA164">
        <v>3.1377285647338698E-4</v>
      </c>
      <c r="AB164">
        <v>6.5495824477686199E-3</v>
      </c>
      <c r="AC164">
        <v>5.3153926781662102E-3</v>
      </c>
      <c r="AD164">
        <v>1.7657044803657099E-5</v>
      </c>
      <c r="AE164">
        <v>0.55521739158560701</v>
      </c>
      <c r="AF164">
        <v>2.2416238536501301E-3</v>
      </c>
      <c r="AG164" s="1">
        <v>9.3007208240876502E-7</v>
      </c>
      <c r="AH164">
        <v>5.5177158724081199</v>
      </c>
      <c r="AI164">
        <v>0.21973617723890301</v>
      </c>
      <c r="AJ164">
        <v>132.60359825712499</v>
      </c>
      <c r="AK164">
        <v>44</v>
      </c>
      <c r="AL164">
        <v>3863003214.8899999</v>
      </c>
      <c r="AM164">
        <v>23039</v>
      </c>
      <c r="AO164" s="32">
        <f t="shared" si="34"/>
        <v>7.8707893882897281E-3</v>
      </c>
      <c r="AP164" s="5">
        <f t="shared" si="26"/>
        <v>9.0466211024988645</v>
      </c>
      <c r="AQ164" s="3">
        <f t="shared" si="35"/>
        <v>-8.7060765880114452E-5</v>
      </c>
      <c r="AR164" s="15">
        <f t="shared" si="36"/>
        <v>-1.0591989580507222E-2</v>
      </c>
      <c r="AV164" s="15">
        <v>1</v>
      </c>
      <c r="AW164" s="15">
        <v>1</v>
      </c>
      <c r="AX164">
        <f t="shared" si="37"/>
        <v>44</v>
      </c>
    </row>
    <row r="165" spans="1:50" x14ac:dyDescent="0.25">
      <c r="A165" t="s">
        <v>37</v>
      </c>
      <c r="B165">
        <v>7.8235251567778601</v>
      </c>
      <c r="C165">
        <v>7.4669210433577597E-3</v>
      </c>
      <c r="D165">
        <v>8.60132977838086</v>
      </c>
      <c r="E165">
        <v>-34.275228681014099</v>
      </c>
      <c r="F165" s="1">
        <v>0</v>
      </c>
      <c r="G165" s="1">
        <v>0</v>
      </c>
      <c r="H165">
        <v>3.5640189680561098</v>
      </c>
      <c r="I165">
        <v>-100.43041668564</v>
      </c>
      <c r="J165">
        <v>-100.91547512403901</v>
      </c>
      <c r="K165">
        <v>-135.56970302490299</v>
      </c>
      <c r="L165">
        <v>-76.151656974432598</v>
      </c>
      <c r="M165">
        <v>45</v>
      </c>
      <c r="N165">
        <v>95.286954804717894</v>
      </c>
      <c r="O165">
        <v>71.868058177925903</v>
      </c>
      <c r="P165">
        <v>164287.09142133899</v>
      </c>
      <c r="Q165">
        <v>201344.81646278501</v>
      </c>
      <c r="R165">
        <v>100.65443796348301</v>
      </c>
      <c r="S165">
        <v>674.43664315912497</v>
      </c>
      <c r="T165">
        <v>0.70754130598513698</v>
      </c>
      <c r="U165">
        <v>0.28134134915782899</v>
      </c>
      <c r="V165" s="1">
        <v>0</v>
      </c>
      <c r="W165">
        <v>0.165636347093814</v>
      </c>
      <c r="X165">
        <v>0.55302230374835504</v>
      </c>
      <c r="Y165" s="1">
        <v>0</v>
      </c>
      <c r="Z165" s="1">
        <v>0</v>
      </c>
      <c r="AA165">
        <v>3.17493653410806E-4</v>
      </c>
      <c r="AB165">
        <v>6.6269679056510898E-3</v>
      </c>
      <c r="AC165">
        <v>5.28501138829616E-3</v>
      </c>
      <c r="AD165">
        <v>1.9932610059813401E-5</v>
      </c>
      <c r="AE165">
        <v>0.58067648572476604</v>
      </c>
      <c r="AF165">
        <v>2.3255725695121598E-3</v>
      </c>
      <c r="AG165" s="1">
        <v>7.7561370890631699E-7</v>
      </c>
      <c r="AH165">
        <v>5.6484636351172899</v>
      </c>
      <c r="AI165">
        <v>0.231150640463404</v>
      </c>
      <c r="AJ165">
        <v>137.15964450276701</v>
      </c>
      <c r="AK165">
        <v>45</v>
      </c>
      <c r="AL165">
        <v>2077081696.8399999</v>
      </c>
      <c r="AM165" s="55">
        <v>12643</v>
      </c>
      <c r="AO165" s="32">
        <f t="shared" si="34"/>
        <v>7.928077611219126E-3</v>
      </c>
      <c r="AP165" s="5">
        <f t="shared" si="26"/>
        <v>9.1096238192620138</v>
      </c>
      <c r="AQ165" s="3">
        <f t="shared" si="35"/>
        <v>-1.1622991261462552E-3</v>
      </c>
      <c r="AR165" s="15">
        <f t="shared" si="36"/>
        <v>-0.14118021643931533</v>
      </c>
      <c r="AS165">
        <f>SUMPRODUCT(AP157:AP165,AL157:AL165)/SUM(AL157:AL165)</f>
        <v>9.1861730961525829</v>
      </c>
      <c r="AT165">
        <f>SUMPRODUCT(AL157:AL165,B157:B165)/SUM(AL157:AL165)</f>
        <v>9.1221734278531539</v>
      </c>
      <c r="AU165">
        <f>SUMPRODUCT(AL157:AL165,D157:D165)/SUM(AL157:AL165)</f>
        <v>8.4555725698582407</v>
      </c>
      <c r="AV165" s="15">
        <v>1</v>
      </c>
      <c r="AW165" s="15">
        <v>1</v>
      </c>
      <c r="AX165">
        <f t="shared" si="37"/>
        <v>45</v>
      </c>
    </row>
    <row r="166" spans="1:50" x14ac:dyDescent="0.25">
      <c r="A166" t="s">
        <v>37</v>
      </c>
      <c r="B166">
        <v>7.8908883020440097</v>
      </c>
      <c r="C166">
        <v>7.3117976970874599E-3</v>
      </c>
      <c r="D166">
        <v>8.4297655859677398</v>
      </c>
      <c r="E166">
        <v>-42.4881525011984</v>
      </c>
      <c r="F166" s="1">
        <v>0</v>
      </c>
      <c r="G166" s="1">
        <v>0</v>
      </c>
      <c r="H166">
        <v>3.5946742378721099</v>
      </c>
      <c r="I166">
        <v>-100.78360021371699</v>
      </c>
      <c r="J166">
        <v>-101.494958854735</v>
      </c>
      <c r="K166">
        <v>-130.55543735157801</v>
      </c>
      <c r="L166">
        <v>-75.133081625526799</v>
      </c>
      <c r="M166">
        <v>46</v>
      </c>
      <c r="N166">
        <v>95.271421292806195</v>
      </c>
      <c r="O166">
        <v>72.695606841987896</v>
      </c>
      <c r="P166">
        <v>155448.91739510401</v>
      </c>
      <c r="Q166">
        <v>189613.24719800701</v>
      </c>
      <c r="R166">
        <v>125.014879180224</v>
      </c>
      <c r="S166">
        <v>669.88420821430702</v>
      </c>
      <c r="T166">
        <v>0.73001672490512604</v>
      </c>
      <c r="U166">
        <v>0.27834679317392003</v>
      </c>
      <c r="V166" s="1">
        <v>0</v>
      </c>
      <c r="W166">
        <v>0.17494026710412999</v>
      </c>
      <c r="X166">
        <v>0.54671293972194801</v>
      </c>
      <c r="Y166" s="1">
        <v>0</v>
      </c>
      <c r="Z166" s="1">
        <v>0</v>
      </c>
      <c r="AA166">
        <v>3.2192627706326902E-4</v>
      </c>
      <c r="AB166">
        <v>6.5230200626619599E-3</v>
      </c>
      <c r="AC166">
        <v>5.2530766016932904E-3</v>
      </c>
      <c r="AD166">
        <v>2.8316380714466901E-5</v>
      </c>
      <c r="AE166">
        <v>0.54407007468085999</v>
      </c>
      <c r="AF166">
        <v>2.1924997364781802E-3</v>
      </c>
      <c r="AG166" s="1">
        <v>8.4349690540762502E-7</v>
      </c>
      <c r="AH166">
        <v>5.1655330528288701</v>
      </c>
      <c r="AI166">
        <v>0.21528552285083499</v>
      </c>
      <c r="AJ166">
        <v>177.87112824299399</v>
      </c>
      <c r="AK166">
        <v>46</v>
      </c>
      <c r="AL166">
        <v>800251026.75</v>
      </c>
      <c r="AM166" s="73">
        <v>5148</v>
      </c>
      <c r="AO166" s="32">
        <f t="shared" si="34"/>
        <v>7.6798026257756131E-3</v>
      </c>
      <c r="AP166" s="5">
        <f t="shared" si="26"/>
        <v>8.8362941256203253</v>
      </c>
      <c r="AQ166" s="3">
        <f t="shared" si="35"/>
        <v>-8.5351538783695786E-4</v>
      </c>
      <c r="AR166" s="15">
        <f t="shared" si="36"/>
        <v>-0.10699121262104283</v>
      </c>
      <c r="AV166" s="76">
        <f>AV165-60%/15</f>
        <v>0.96</v>
      </c>
      <c r="AW166" s="15">
        <v>1</v>
      </c>
      <c r="AX166">
        <f t="shared" si="37"/>
        <v>46</v>
      </c>
    </row>
    <row r="167" spans="1:50" x14ac:dyDescent="0.25">
      <c r="A167" t="s">
        <v>37</v>
      </c>
      <c r="B167">
        <v>9.5389981606707508</v>
      </c>
      <c r="C167">
        <v>7.2291719067545997E-3</v>
      </c>
      <c r="D167">
        <v>8.3382622003819709</v>
      </c>
      <c r="E167">
        <v>-71.011681622037798</v>
      </c>
      <c r="F167" s="1">
        <v>0</v>
      </c>
      <c r="G167" s="1">
        <v>0</v>
      </c>
      <c r="H167">
        <v>3.3128802685252299</v>
      </c>
      <c r="I167">
        <v>-91.505038063445994</v>
      </c>
      <c r="J167">
        <v>-94.9659242550551</v>
      </c>
      <c r="K167">
        <v>-101.220247738086</v>
      </c>
      <c r="L167">
        <v>-65.079743364838507</v>
      </c>
      <c r="M167">
        <v>47</v>
      </c>
      <c r="N167">
        <v>95.240569822529693</v>
      </c>
      <c r="O167">
        <v>75.832725308392895</v>
      </c>
      <c r="P167">
        <v>150941.80856316199</v>
      </c>
      <c r="Q167">
        <v>181664.60548209201</v>
      </c>
      <c r="R167">
        <v>132.63681285280299</v>
      </c>
      <c r="S167">
        <v>658.11666301119101</v>
      </c>
      <c r="T167">
        <v>0.74005042684120304</v>
      </c>
      <c r="U167">
        <v>0.241615758185239</v>
      </c>
      <c r="V167" s="1">
        <v>0</v>
      </c>
      <c r="W167">
        <v>9.5048989032420594E-2</v>
      </c>
      <c r="X167">
        <v>0.66333525278233896</v>
      </c>
      <c r="Y167" s="1">
        <v>0</v>
      </c>
      <c r="Z167" s="1">
        <v>0</v>
      </c>
      <c r="AA167">
        <v>3.3607021766775101E-4</v>
      </c>
      <c r="AB167">
        <v>6.4756399238421504E-3</v>
      </c>
      <c r="AC167">
        <v>5.3310359198617601E-3</v>
      </c>
      <c r="AD167">
        <v>6.45841674393846E-5</v>
      </c>
      <c r="AE167">
        <v>0.39127227673550202</v>
      </c>
      <c r="AF167">
        <v>1.69932921490762E-3</v>
      </c>
      <c r="AG167">
        <v>2.1382390517771201E-6</v>
      </c>
      <c r="AH167">
        <v>3.7466380996708901</v>
      </c>
      <c r="AI167">
        <v>0.15659249023199301</v>
      </c>
      <c r="AJ167">
        <v>436.82257252670797</v>
      </c>
      <c r="AK167">
        <v>47</v>
      </c>
      <c r="AL167">
        <v>156526655.47999999</v>
      </c>
      <c r="AM167" s="73">
        <v>1037</v>
      </c>
      <c r="AO167" s="32">
        <f t="shared" si="34"/>
        <v>7.2304890152445215E-3</v>
      </c>
      <c r="AP167" s="5">
        <f t="shared" si="26"/>
        <v>8.3397214806352871</v>
      </c>
      <c r="AQ167" s="3">
        <f t="shared" si="35"/>
        <v>1.0889898951101503E-3</v>
      </c>
      <c r="AR167" s="15">
        <f t="shared" si="36"/>
        <v>0.14380296546115678</v>
      </c>
      <c r="AV167" s="76">
        <f t="shared" ref="AV167:AV180" si="38">AV166-60%/15</f>
        <v>0.91999999999999993</v>
      </c>
      <c r="AW167" s="15">
        <v>1</v>
      </c>
      <c r="AX167">
        <f t="shared" si="37"/>
        <v>47</v>
      </c>
    </row>
    <row r="168" spans="1:50" x14ac:dyDescent="0.25">
      <c r="A168" t="s">
        <v>37</v>
      </c>
      <c r="B168">
        <v>13.774292746619</v>
      </c>
      <c r="C168">
        <v>7.1685067766565401E-3</v>
      </c>
      <c r="D168">
        <v>8.2710256497582009</v>
      </c>
      <c r="E168">
        <v>-76.953342912647898</v>
      </c>
      <c r="F168" s="1">
        <v>0</v>
      </c>
      <c r="G168" s="1">
        <v>0</v>
      </c>
      <c r="H168">
        <v>3.2533603275987599</v>
      </c>
      <c r="I168">
        <v>-92.913604063057093</v>
      </c>
      <c r="J168">
        <v>-97.194358105655397</v>
      </c>
      <c r="K168">
        <v>-103.936987116654</v>
      </c>
      <c r="L168">
        <v>-65.461801597078406</v>
      </c>
      <c r="M168">
        <v>48</v>
      </c>
      <c r="N168">
        <v>95.233627235990795</v>
      </c>
      <c r="O168">
        <v>75.720417100665401</v>
      </c>
      <c r="P168">
        <v>145380.131711366</v>
      </c>
      <c r="Q168">
        <v>176327.79701614499</v>
      </c>
      <c r="R168">
        <v>132.00371794000699</v>
      </c>
      <c r="S168">
        <v>659.61593792107499</v>
      </c>
      <c r="T168">
        <v>0.73584266610009597</v>
      </c>
      <c r="U168">
        <v>0.24368690102645399</v>
      </c>
      <c r="V168" s="1">
        <v>0</v>
      </c>
      <c r="W168">
        <v>7.0891863512156594E-2</v>
      </c>
      <c r="X168">
        <v>0.685421235461389</v>
      </c>
      <c r="Y168" s="1">
        <v>0</v>
      </c>
      <c r="Z168" s="1">
        <v>0</v>
      </c>
      <c r="AA168">
        <v>3.4003432265479499E-4</v>
      </c>
      <c r="AB168">
        <v>6.4659449469379304E-3</v>
      </c>
      <c r="AC168">
        <v>5.3891585231722701E-3</v>
      </c>
      <c r="AD168">
        <v>3.7193498835862402E-5</v>
      </c>
      <c r="AE168">
        <v>0.387200947117954</v>
      </c>
      <c r="AF168">
        <v>1.6787693197447399E-3</v>
      </c>
      <c r="AG168">
        <v>2.7121398878740001E-6</v>
      </c>
      <c r="AH168">
        <v>3.6323367677505698</v>
      </c>
      <c r="AI168">
        <v>0.155008460281226</v>
      </c>
      <c r="AJ168">
        <v>364.87957950180299</v>
      </c>
      <c r="AK168">
        <v>48</v>
      </c>
      <c r="AL168">
        <v>113832643.13</v>
      </c>
      <c r="AM168" s="73">
        <v>783</v>
      </c>
      <c r="AO168" s="32">
        <f t="shared" si="34"/>
        <v>7.2065098472024356E-3</v>
      </c>
      <c r="AP168" s="5">
        <f t="shared" si="26"/>
        <v>8.3131506094591074</v>
      </c>
      <c r="AQ168" s="3">
        <f t="shared" si="35"/>
        <v>5.0676920767452451E-3</v>
      </c>
      <c r="AR168" s="15">
        <f t="shared" si="36"/>
        <v>0.6569280882444184</v>
      </c>
      <c r="AV168" s="76">
        <f t="shared" si="38"/>
        <v>0.87999999999999989</v>
      </c>
      <c r="AW168" s="15">
        <v>1</v>
      </c>
      <c r="AX168">
        <f t="shared" si="37"/>
        <v>48</v>
      </c>
    </row>
    <row r="169" spans="1:50" x14ac:dyDescent="0.25">
      <c r="A169" t="s">
        <v>37</v>
      </c>
      <c r="B169">
        <v>16.339790230628001</v>
      </c>
      <c r="C169">
        <v>7.1692991342843003E-3</v>
      </c>
      <c r="D169">
        <v>8.27190412914549</v>
      </c>
      <c r="E169">
        <v>-83.595350145447398</v>
      </c>
      <c r="F169" s="1">
        <v>0</v>
      </c>
      <c r="G169" s="1">
        <v>0</v>
      </c>
      <c r="H169">
        <v>3.1447644214919901</v>
      </c>
      <c r="I169">
        <v>-93.625640296670994</v>
      </c>
      <c r="J169">
        <v>-99.220714267439703</v>
      </c>
      <c r="K169">
        <v>-103.067221176814</v>
      </c>
      <c r="L169">
        <v>-64.691219724210896</v>
      </c>
      <c r="M169">
        <v>49</v>
      </c>
      <c r="N169">
        <v>95.305010879495995</v>
      </c>
      <c r="O169">
        <v>76.105184983032501</v>
      </c>
      <c r="P169">
        <v>137571.13554621799</v>
      </c>
      <c r="Q169">
        <v>164258.89799391999</v>
      </c>
      <c r="R169">
        <v>130.62141036592601</v>
      </c>
      <c r="S169">
        <v>660.56033823080395</v>
      </c>
      <c r="T169">
        <v>0.73880894812583298</v>
      </c>
      <c r="U169">
        <v>0.20425823987446201</v>
      </c>
      <c r="V169">
        <v>4.5473654826604502E-2</v>
      </c>
      <c r="W169">
        <v>6.59419703681208E-2</v>
      </c>
      <c r="X169">
        <v>0.68432613493081196</v>
      </c>
      <c r="Y169" s="1">
        <v>0</v>
      </c>
      <c r="Z169" s="1">
        <v>0</v>
      </c>
      <c r="AA169">
        <v>3.23425687616549E-4</v>
      </c>
      <c r="AB169">
        <v>6.55542496919642E-3</v>
      </c>
      <c r="AC169">
        <v>5.5549916206994203E-3</v>
      </c>
      <c r="AD169">
        <v>3.9144206027549503E-5</v>
      </c>
      <c r="AE169">
        <v>0.36986482579772301</v>
      </c>
      <c r="AF169">
        <v>1.6233630880586501E-3</v>
      </c>
      <c r="AG169">
        <v>5.0767925579611201E-6</v>
      </c>
      <c r="AH169">
        <v>3.3875804159279599</v>
      </c>
      <c r="AI169">
        <v>0.14729637533165099</v>
      </c>
      <c r="AJ169">
        <v>305.71017201064899</v>
      </c>
      <c r="AK169">
        <v>49</v>
      </c>
      <c r="AL169">
        <v>65483860.520000003</v>
      </c>
      <c r="AM169" s="73">
        <v>476</v>
      </c>
      <c r="AO169" s="32">
        <f t="shared" si="34"/>
        <v>7.2420423022852357E-3</v>
      </c>
      <c r="AP169" s="5">
        <f t="shared" si="26"/>
        <v>8.3525209437707026</v>
      </c>
      <c r="AQ169" s="3">
        <f t="shared" si="35"/>
        <v>7.5152122054677681E-3</v>
      </c>
      <c r="AR169" s="15">
        <f t="shared" si="36"/>
        <v>0.95627048894911071</v>
      </c>
      <c r="AV169" s="76">
        <f t="shared" si="38"/>
        <v>0.83999999999999986</v>
      </c>
      <c r="AW169" s="15">
        <v>1</v>
      </c>
      <c r="AX169">
        <f t="shared" si="37"/>
        <v>49</v>
      </c>
    </row>
    <row r="170" spans="1:50" x14ac:dyDescent="0.25">
      <c r="A170" t="s">
        <v>37</v>
      </c>
      <c r="B170">
        <v>0.23385413202574501</v>
      </c>
      <c r="C170">
        <v>7.2019143275536702E-3</v>
      </c>
      <c r="D170">
        <v>8.3080575932462501</v>
      </c>
      <c r="E170">
        <v>-81.980570438881998</v>
      </c>
      <c r="F170" s="1">
        <v>0</v>
      </c>
      <c r="G170" s="1">
        <v>0</v>
      </c>
      <c r="H170">
        <v>3.0786690179984899</v>
      </c>
      <c r="I170">
        <v>-93.572992908685706</v>
      </c>
      <c r="J170">
        <v>-102.624827721448</v>
      </c>
      <c r="K170">
        <v>-100.6688127119</v>
      </c>
      <c r="L170">
        <v>-64.756224915780294</v>
      </c>
      <c r="M170">
        <v>50</v>
      </c>
      <c r="N170">
        <v>95.194511272537895</v>
      </c>
      <c r="O170">
        <v>76.381432809033598</v>
      </c>
      <c r="P170">
        <v>137879.422396907</v>
      </c>
      <c r="Q170">
        <v>164279.45639866899</v>
      </c>
      <c r="R170">
        <v>129.470823530177</v>
      </c>
      <c r="S170">
        <v>660.13942496344703</v>
      </c>
      <c r="T170">
        <v>0.76702865256339903</v>
      </c>
      <c r="U170">
        <v>0.14959166784408101</v>
      </c>
      <c r="V170">
        <v>0.17513589173060701</v>
      </c>
      <c r="W170">
        <v>4.35039543886813E-2</v>
      </c>
      <c r="X170">
        <v>0.63176848603662905</v>
      </c>
      <c r="Y170" s="1">
        <v>0</v>
      </c>
      <c r="Z170" s="1">
        <v>0</v>
      </c>
      <c r="AA170">
        <v>3.3288056804523902E-4</v>
      </c>
      <c r="AB170">
        <v>6.6111332011299703E-3</v>
      </c>
      <c r="AC170">
        <v>5.6062750592263096E-3</v>
      </c>
      <c r="AD170">
        <v>3.56235860771277E-5</v>
      </c>
      <c r="AE170">
        <v>0.34695471360241198</v>
      </c>
      <c r="AF170">
        <v>1.5187224607887901E-3</v>
      </c>
      <c r="AG170" s="1">
        <v>0</v>
      </c>
      <c r="AH170">
        <v>3.1046832989913198</v>
      </c>
      <c r="AI170">
        <v>0.137348740700174</v>
      </c>
      <c r="AJ170">
        <v>264.52392780230502</v>
      </c>
      <c r="AK170">
        <v>50</v>
      </c>
      <c r="AL170">
        <v>53497215.890000001</v>
      </c>
      <c r="AM170" s="73">
        <v>388</v>
      </c>
      <c r="AO170" s="32">
        <f t="shared" si="34"/>
        <v>7.1541335959025808E-3</v>
      </c>
      <c r="AP170" s="5">
        <f t="shared" si="26"/>
        <v>8.2550889017272588</v>
      </c>
      <c r="AQ170" s="3">
        <f t="shared" si="35"/>
        <v>-6.9590459630961797E-3</v>
      </c>
      <c r="AR170" s="15">
        <f t="shared" si="36"/>
        <v>-0.97167151864629653</v>
      </c>
      <c r="AV170" s="76">
        <f t="shared" si="38"/>
        <v>0.79999999999999982</v>
      </c>
      <c r="AW170" s="15">
        <v>1</v>
      </c>
      <c r="AX170">
        <f t="shared" si="37"/>
        <v>50</v>
      </c>
    </row>
    <row r="171" spans="1:50" x14ac:dyDescent="0.25">
      <c r="A171" t="s">
        <v>37</v>
      </c>
      <c r="B171">
        <v>6.9639651472385298</v>
      </c>
      <c r="C171">
        <v>7.3193526618593801E-3</v>
      </c>
      <c r="D171">
        <v>8.43812810224928</v>
      </c>
      <c r="E171">
        <v>-82.524553820849803</v>
      </c>
      <c r="F171" s="1">
        <v>0</v>
      </c>
      <c r="G171" s="1">
        <v>0</v>
      </c>
      <c r="H171">
        <v>2.9872541502229999</v>
      </c>
      <c r="I171">
        <v>-92.956264647352896</v>
      </c>
      <c r="J171">
        <v>-102.692025542821</v>
      </c>
      <c r="K171">
        <v>-99.711601298823695</v>
      </c>
      <c r="L171">
        <v>-63.478122321908899</v>
      </c>
      <c r="M171">
        <v>51</v>
      </c>
      <c r="N171">
        <v>95.175029623976599</v>
      </c>
      <c r="O171">
        <v>75.963480133937907</v>
      </c>
      <c r="P171">
        <v>134641.31054495901</v>
      </c>
      <c r="Q171">
        <v>162161.073503133</v>
      </c>
      <c r="R171">
        <v>127.701025123165</v>
      </c>
      <c r="S171">
        <v>660.15498265852898</v>
      </c>
      <c r="T171">
        <v>0.79509265426921205</v>
      </c>
      <c r="U171">
        <v>0.121279202271595</v>
      </c>
      <c r="V171">
        <v>0.329252949215043</v>
      </c>
      <c r="W171">
        <v>1.8800898011451302E-2</v>
      </c>
      <c r="X171">
        <v>0.53066695050190904</v>
      </c>
      <c r="Y171" s="1">
        <v>0</v>
      </c>
      <c r="Z171" s="1">
        <v>0</v>
      </c>
      <c r="AA171">
        <v>3.47560051929343E-4</v>
      </c>
      <c r="AB171">
        <v>6.7435898703910599E-3</v>
      </c>
      <c r="AC171">
        <v>5.71274405135216E-3</v>
      </c>
      <c r="AD171">
        <v>3.4426096682791498E-5</v>
      </c>
      <c r="AE171">
        <v>0.36474685812585</v>
      </c>
      <c r="AF171">
        <v>1.5994701891227799E-3</v>
      </c>
      <c r="AG171">
        <v>1.5887910169956601E-6</v>
      </c>
      <c r="AH171">
        <v>3.0866312343331299</v>
      </c>
      <c r="AI171">
        <v>0.13973351790167099</v>
      </c>
      <c r="AJ171">
        <v>183.351523845598</v>
      </c>
      <c r="AK171">
        <v>51</v>
      </c>
      <c r="AL171">
        <v>49413360.969999999</v>
      </c>
      <c r="AM171" s="73">
        <v>367</v>
      </c>
      <c r="AO171" s="32">
        <f t="shared" si="34"/>
        <v>7.2759014470148153E-3</v>
      </c>
      <c r="AP171" s="5">
        <f t="shared" si="26"/>
        <v>8.3900228126686294</v>
      </c>
      <c r="AQ171" s="3">
        <f t="shared" si="35"/>
        <v>-1.2786822950650867E-3</v>
      </c>
      <c r="AR171" s="15">
        <f t="shared" si="36"/>
        <v>-0.16997065410558887</v>
      </c>
      <c r="AV171" s="76">
        <f t="shared" si="38"/>
        <v>0.75999999999999979</v>
      </c>
      <c r="AW171" s="15">
        <v>1</v>
      </c>
      <c r="AX171">
        <f t="shared" si="37"/>
        <v>51</v>
      </c>
    </row>
    <row r="172" spans="1:50" x14ac:dyDescent="0.25">
      <c r="A172" t="s">
        <v>37</v>
      </c>
      <c r="B172">
        <v>7.7367924302915903</v>
      </c>
      <c r="C172">
        <v>7.4708019985269903E-3</v>
      </c>
      <c r="D172">
        <v>8.6056182784321305</v>
      </c>
      <c r="E172">
        <v>-85.155739989510494</v>
      </c>
      <c r="F172" s="1">
        <v>0</v>
      </c>
      <c r="G172" s="1">
        <v>0</v>
      </c>
      <c r="H172">
        <v>2.9174124188234898</v>
      </c>
      <c r="I172">
        <v>-92.390319745213901</v>
      </c>
      <c r="J172">
        <v>-102.894427647748</v>
      </c>
      <c r="K172">
        <v>-98.931866303874997</v>
      </c>
      <c r="L172">
        <v>-62.623601148887403</v>
      </c>
      <c r="M172">
        <v>52</v>
      </c>
      <c r="N172">
        <v>95.2384834983894</v>
      </c>
      <c r="O172">
        <v>75.555039729805202</v>
      </c>
      <c r="P172">
        <v>133122.178994252</v>
      </c>
      <c r="Q172">
        <v>162675.945917734</v>
      </c>
      <c r="R172">
        <v>126.831002685524</v>
      </c>
      <c r="S172">
        <v>657.371005958669</v>
      </c>
      <c r="T172">
        <v>0.83235157558394601</v>
      </c>
      <c r="U172">
        <v>7.52757631853537E-2</v>
      </c>
      <c r="V172">
        <v>0.44666601276760798</v>
      </c>
      <c r="W172">
        <v>3.98635547882007E-3</v>
      </c>
      <c r="X172">
        <v>0.47407186856821698</v>
      </c>
      <c r="Y172" s="1">
        <v>0</v>
      </c>
      <c r="Z172" s="1">
        <v>0</v>
      </c>
      <c r="AA172">
        <v>3.55055129464856E-4</v>
      </c>
      <c r="AB172">
        <v>6.8838684449028199E-3</v>
      </c>
      <c r="AC172">
        <v>5.8324104640810701E-3</v>
      </c>
      <c r="AD172">
        <v>4.3579626052489097E-5</v>
      </c>
      <c r="AE172">
        <v>0.37095763275842403</v>
      </c>
      <c r="AF172">
        <v>1.6284456379575499E-3</v>
      </c>
      <c r="AG172">
        <v>3.5672711273852099E-6</v>
      </c>
      <c r="AH172">
        <v>3.2136608874631301</v>
      </c>
      <c r="AI172">
        <v>0.16345124891116899</v>
      </c>
      <c r="AJ172">
        <v>106.431247562997</v>
      </c>
      <c r="AK172">
        <v>52</v>
      </c>
      <c r="AL172">
        <v>46326518.289999999</v>
      </c>
      <c r="AM172" s="73">
        <v>348</v>
      </c>
      <c r="AO172" s="32">
        <f t="shared" si="34"/>
        <v>7.3599464528753622E-3</v>
      </c>
      <c r="AP172" s="5">
        <f t="shared" si="26"/>
        <v>8.4830489857640963</v>
      </c>
      <c r="AQ172" s="3">
        <f t="shared" si="35"/>
        <v>-6.7201572560300019E-4</v>
      </c>
      <c r="AR172" s="15">
        <f t="shared" si="36"/>
        <v>-8.7970322548513336E-2</v>
      </c>
      <c r="AV172" s="76">
        <f t="shared" si="38"/>
        <v>0.71999999999999975</v>
      </c>
      <c r="AW172" s="15">
        <v>1</v>
      </c>
      <c r="AX172">
        <f t="shared" si="37"/>
        <v>52</v>
      </c>
    </row>
    <row r="173" spans="1:50" x14ac:dyDescent="0.25">
      <c r="A173" t="s">
        <v>37</v>
      </c>
      <c r="B173">
        <v>0.207778718290374</v>
      </c>
      <c r="C173">
        <v>7.4116906027700104E-3</v>
      </c>
      <c r="D173">
        <v>8.5402795121110202</v>
      </c>
      <c r="E173">
        <v>-90.160738357372196</v>
      </c>
      <c r="F173" s="1">
        <v>0</v>
      </c>
      <c r="G173" s="1">
        <v>0</v>
      </c>
      <c r="H173">
        <v>2.9443702148997302</v>
      </c>
      <c r="I173">
        <v>-92.9523212910415</v>
      </c>
      <c r="J173">
        <v>-106.986714549921</v>
      </c>
      <c r="K173">
        <v>-98.108230469476794</v>
      </c>
      <c r="L173">
        <v>-62.849663597704698</v>
      </c>
      <c r="M173">
        <v>53</v>
      </c>
      <c r="N173">
        <v>95.2693366484759</v>
      </c>
      <c r="O173">
        <v>76.706904848869897</v>
      </c>
      <c r="P173">
        <v>131580.43361111099</v>
      </c>
      <c r="Q173">
        <v>156973.55923940201</v>
      </c>
      <c r="R173">
        <v>127.219131502503</v>
      </c>
      <c r="S173">
        <v>660.46482591604104</v>
      </c>
      <c r="T173">
        <v>0.87491479021402496</v>
      </c>
      <c r="U173">
        <v>6.2299953590631597E-2</v>
      </c>
      <c r="V173">
        <v>0.39539156743207099</v>
      </c>
      <c r="W173">
        <v>4.4400356873297298E-3</v>
      </c>
      <c r="X173">
        <v>0.53786844328996597</v>
      </c>
      <c r="Y173" s="1">
        <v>0</v>
      </c>
      <c r="Z173" s="1">
        <v>0</v>
      </c>
      <c r="AA173">
        <v>3.7831969311472198E-4</v>
      </c>
      <c r="AB173">
        <v>6.8646903574531301E-3</v>
      </c>
      <c r="AC173">
        <v>5.7934143370713502E-3</v>
      </c>
      <c r="AD173">
        <v>3.7953053997773098E-5</v>
      </c>
      <c r="AE173">
        <v>0.31302423074659602</v>
      </c>
      <c r="AF173">
        <v>1.37323002864732E-3</v>
      </c>
      <c r="AG173">
        <v>1.39276778645868E-5</v>
      </c>
      <c r="AH173">
        <v>2.65134572106835</v>
      </c>
      <c r="AI173">
        <v>0.12436159488468899</v>
      </c>
      <c r="AJ173">
        <v>145.724014600327</v>
      </c>
      <c r="AK173">
        <v>53</v>
      </c>
      <c r="AL173">
        <v>42632060.490000002</v>
      </c>
      <c r="AM173" s="73">
        <v>324</v>
      </c>
      <c r="AO173" s="32">
        <f t="shared" si="34"/>
        <v>7.1055304496662492E-3</v>
      </c>
      <c r="AP173" s="5">
        <f t="shared" si="26"/>
        <v>8.2011797229658789</v>
      </c>
      <c r="AQ173" s="3">
        <f t="shared" si="35"/>
        <v>-6.9322164054946029E-3</v>
      </c>
      <c r="AR173" s="15">
        <f t="shared" si="36"/>
        <v>-0.97466477686026942</v>
      </c>
      <c r="AV173" s="76">
        <f t="shared" si="38"/>
        <v>0.67999999999999972</v>
      </c>
      <c r="AW173" s="15">
        <v>1</v>
      </c>
      <c r="AX173">
        <f t="shared" si="37"/>
        <v>53</v>
      </c>
    </row>
    <row r="174" spans="1:50" x14ac:dyDescent="0.25">
      <c r="A174" t="s">
        <v>37</v>
      </c>
      <c r="B174">
        <v>12.4524371350624</v>
      </c>
      <c r="C174">
        <v>7.2740452176024801E-3</v>
      </c>
      <c r="D174">
        <v>8.3879672459727992</v>
      </c>
      <c r="E174">
        <v>-101.71269852130401</v>
      </c>
      <c r="F174" s="1">
        <v>0</v>
      </c>
      <c r="G174" s="1">
        <v>0</v>
      </c>
      <c r="H174">
        <v>2.8979574393899799</v>
      </c>
      <c r="I174">
        <v>-95.807040616440403</v>
      </c>
      <c r="J174">
        <v>-111.30199801147501</v>
      </c>
      <c r="K174">
        <v>-102.10590063454499</v>
      </c>
      <c r="L174">
        <v>-64.715625502010994</v>
      </c>
      <c r="M174">
        <v>54</v>
      </c>
      <c r="N174">
        <v>95.440767478139406</v>
      </c>
      <c r="O174">
        <v>77.0422569364016</v>
      </c>
      <c r="P174">
        <v>127193.693300653</v>
      </c>
      <c r="Q174">
        <v>149874.647668747</v>
      </c>
      <c r="R174">
        <v>127.94073708049299</v>
      </c>
      <c r="S174">
        <v>661.14786877015604</v>
      </c>
      <c r="T174">
        <v>0.88033432485501695</v>
      </c>
      <c r="U174">
        <v>4.7233751954007003E-2</v>
      </c>
      <c r="V174">
        <v>0.34817751085135101</v>
      </c>
      <c r="W174">
        <v>9.6238249305951699E-3</v>
      </c>
      <c r="X174">
        <v>0.59496491226404602</v>
      </c>
      <c r="Y174" s="1">
        <v>0</v>
      </c>
      <c r="Z174" s="1">
        <v>0</v>
      </c>
      <c r="AA174">
        <v>3.75285938484944E-4</v>
      </c>
      <c r="AB174">
        <v>6.7714011749805602E-3</v>
      </c>
      <c r="AC174">
        <v>5.74941375769182E-3</v>
      </c>
      <c r="AD174">
        <v>3.18658292196638E-5</v>
      </c>
      <c r="AE174">
        <v>0.286673261787251</v>
      </c>
      <c r="AF174">
        <v>1.2430472722230999E-3</v>
      </c>
      <c r="AG174">
        <v>3.1093649397523503E-5</v>
      </c>
      <c r="AH174">
        <v>2.47250184934386</v>
      </c>
      <c r="AI174">
        <v>0.118164617474144</v>
      </c>
      <c r="AJ174">
        <v>97.732746975722705</v>
      </c>
      <c r="AK174">
        <v>54</v>
      </c>
      <c r="AL174">
        <v>38921270.149999999</v>
      </c>
      <c r="AM174" s="73">
        <v>306</v>
      </c>
      <c r="AO174" s="32">
        <f t="shared" si="34"/>
        <v>6.9202499503995471E-3</v>
      </c>
      <c r="AP174" s="5">
        <f t="shared" si="26"/>
        <v>7.9954056058269334</v>
      </c>
      <c r="AQ174" s="3">
        <f t="shared" si="35"/>
        <v>4.1008976431233593E-3</v>
      </c>
      <c r="AR174" s="15">
        <f t="shared" si="36"/>
        <v>0.5574490837572077</v>
      </c>
      <c r="AV174" s="76">
        <f t="shared" si="38"/>
        <v>0.63999999999999968</v>
      </c>
      <c r="AW174" s="15">
        <v>1</v>
      </c>
      <c r="AX174">
        <f t="shared" si="37"/>
        <v>54</v>
      </c>
    </row>
    <row r="175" spans="1:50" x14ac:dyDescent="0.25">
      <c r="A175" t="s">
        <v>37</v>
      </c>
      <c r="B175">
        <v>8.1492211559047707</v>
      </c>
      <c r="C175">
        <v>7.2906085687968096E-3</v>
      </c>
      <c r="D175">
        <v>8.4063078124912298</v>
      </c>
      <c r="E175">
        <v>-112.76376738372301</v>
      </c>
      <c r="F175" s="1">
        <v>0</v>
      </c>
      <c r="G175" s="1">
        <v>0</v>
      </c>
      <c r="H175">
        <v>2.8591536363063002</v>
      </c>
      <c r="I175">
        <v>-99.138943353716201</v>
      </c>
      <c r="J175">
        <v>-113.17448402097401</v>
      </c>
      <c r="K175">
        <v>-111.31727605774699</v>
      </c>
      <c r="L175">
        <v>-66.827510939435399</v>
      </c>
      <c r="M175">
        <v>55</v>
      </c>
      <c r="N175">
        <v>95.3870906654019</v>
      </c>
      <c r="O175">
        <v>76.278284527657803</v>
      </c>
      <c r="P175">
        <v>122560.53587692299</v>
      </c>
      <c r="Q175">
        <v>142327.89036153301</v>
      </c>
      <c r="R175">
        <v>129.18722120038001</v>
      </c>
      <c r="S175">
        <v>664.04278237771098</v>
      </c>
      <c r="T175">
        <v>0.88619878262753604</v>
      </c>
      <c r="U175">
        <v>7.0019129229475105E-2</v>
      </c>
      <c r="V175">
        <v>0.25510112250423</v>
      </c>
      <c r="W175">
        <v>1.33504685901383E-2</v>
      </c>
      <c r="X175">
        <v>0.66152927967615605</v>
      </c>
      <c r="Y175" s="1">
        <v>0</v>
      </c>
      <c r="Z175" s="1">
        <v>0</v>
      </c>
      <c r="AA175">
        <v>3.80999989933632E-4</v>
      </c>
      <c r="AB175">
        <v>6.8354332429777596E-3</v>
      </c>
      <c r="AC175">
        <v>5.8118197654710496E-3</v>
      </c>
      <c r="AD175">
        <v>2.6462594573587202E-5</v>
      </c>
      <c r="AE175">
        <v>0.31420774946641999</v>
      </c>
      <c r="AF175">
        <v>1.35953986093957E-3</v>
      </c>
      <c r="AG175">
        <v>1.7245180479397601E-6</v>
      </c>
      <c r="AH175">
        <v>2.5718264510241902</v>
      </c>
      <c r="AI175">
        <v>0.12589015323077299</v>
      </c>
      <c r="AJ175">
        <v>54.704990924630401</v>
      </c>
      <c r="AK175">
        <v>55</v>
      </c>
      <c r="AL175">
        <v>39832174.159999996</v>
      </c>
      <c r="AM175" s="73">
        <v>325</v>
      </c>
      <c r="AO175" s="32">
        <f t="shared" si="34"/>
        <v>7.0085436719684235E-3</v>
      </c>
      <c r="AP175" s="5">
        <f t="shared" si="26"/>
        <v>8.0935180508562521</v>
      </c>
      <c r="AQ175" s="3">
        <f t="shared" si="35"/>
        <v>5.0167008021664329E-5</v>
      </c>
      <c r="AR175" s="15">
        <f t="shared" si="36"/>
        <v>6.882434152676753E-3</v>
      </c>
      <c r="AV175" s="76">
        <f t="shared" si="38"/>
        <v>0.59999999999999964</v>
      </c>
      <c r="AW175" s="15">
        <v>1</v>
      </c>
      <c r="AX175">
        <f t="shared" si="37"/>
        <v>55</v>
      </c>
    </row>
    <row r="176" spans="1:50" x14ac:dyDescent="0.25">
      <c r="A176" t="s">
        <v>37</v>
      </c>
      <c r="B176">
        <v>5.2555567002518098</v>
      </c>
      <c r="C176">
        <v>7.60978607646397E-3</v>
      </c>
      <c r="D176">
        <v>8.7590757549254903</v>
      </c>
      <c r="E176">
        <v>-109.383581652652</v>
      </c>
      <c r="F176" s="1">
        <v>0</v>
      </c>
      <c r="G176" s="1">
        <v>0</v>
      </c>
      <c r="H176">
        <v>2.8714086751618799</v>
      </c>
      <c r="I176">
        <v>-97.249076774071696</v>
      </c>
      <c r="J176">
        <v>-104.330844974169</v>
      </c>
      <c r="K176">
        <v>-116.25066760350001</v>
      </c>
      <c r="L176">
        <v>-65.572959834456199</v>
      </c>
      <c r="M176">
        <v>56</v>
      </c>
      <c r="N176">
        <v>95.389773844930104</v>
      </c>
      <c r="O176">
        <v>74.237826550164598</v>
      </c>
      <c r="P176">
        <v>125179.522826552</v>
      </c>
      <c r="Q176">
        <v>151381.785930452</v>
      </c>
      <c r="R176">
        <v>130.54169130003899</v>
      </c>
      <c r="S176">
        <v>667.67217295585999</v>
      </c>
      <c r="T176">
        <v>0.826653735477758</v>
      </c>
      <c r="U176">
        <v>0.18802311051648701</v>
      </c>
      <c r="V176">
        <v>0.124058042587311</v>
      </c>
      <c r="W176">
        <v>2.0907835827365901E-2</v>
      </c>
      <c r="X176">
        <v>0.66701101106883498</v>
      </c>
      <c r="Y176" s="1">
        <v>0</v>
      </c>
      <c r="Z176" s="1">
        <v>0</v>
      </c>
      <c r="AA176">
        <v>3.7459792541021298E-4</v>
      </c>
      <c r="AB176">
        <v>7.0832706270164501E-3</v>
      </c>
      <c r="AC176">
        <v>5.9612814500528896E-3</v>
      </c>
      <c r="AD176">
        <v>9.3409844175525096E-5</v>
      </c>
      <c r="AE176">
        <v>0.40297318493932199</v>
      </c>
      <c r="AF176">
        <v>1.74962683706168E-3</v>
      </c>
      <c r="AG176">
        <v>1.4222598385754399E-5</v>
      </c>
      <c r="AH176">
        <v>3.1133389880498199</v>
      </c>
      <c r="AI176">
        <v>0.15787223091599401</v>
      </c>
      <c r="AJ176">
        <v>61.8275913136398</v>
      </c>
      <c r="AK176">
        <v>56</v>
      </c>
      <c r="AL176">
        <v>58458837.159999996</v>
      </c>
      <c r="AM176" s="73">
        <v>467</v>
      </c>
      <c r="AO176" s="32">
        <f t="shared" si="34"/>
        <v>7.3156704042176427E-3</v>
      </c>
      <c r="AP176" s="5">
        <f t="shared" si="26"/>
        <v>8.4340523348975012</v>
      </c>
      <c r="AQ176" s="3">
        <f t="shared" si="35"/>
        <v>-2.8268595616026551E-3</v>
      </c>
      <c r="AR176" s="15">
        <f t="shared" si="36"/>
        <v>-0.37686458518807842</v>
      </c>
      <c r="AV176" s="76">
        <f t="shared" si="38"/>
        <v>0.55999999999999961</v>
      </c>
      <c r="AW176" s="15">
        <v>1</v>
      </c>
      <c r="AX176">
        <f t="shared" si="37"/>
        <v>56</v>
      </c>
    </row>
    <row r="177" spans="1:50" x14ac:dyDescent="0.25">
      <c r="A177" t="s">
        <v>37</v>
      </c>
      <c r="B177">
        <v>2.0733723372590598</v>
      </c>
      <c r="C177">
        <v>7.98549567307957E-3</v>
      </c>
      <c r="D177">
        <v>9.1727291832586602</v>
      </c>
      <c r="E177">
        <v>-85.501420565874696</v>
      </c>
      <c r="F177" s="1">
        <v>0</v>
      </c>
      <c r="G177" s="1">
        <v>0</v>
      </c>
      <c r="H177">
        <v>2.9762983702104</v>
      </c>
      <c r="I177">
        <v>-93.414241140943304</v>
      </c>
      <c r="J177">
        <v>-97.627086752366097</v>
      </c>
      <c r="K177">
        <v>-109.528025441982</v>
      </c>
      <c r="L177">
        <v>-63.699450071065797</v>
      </c>
      <c r="M177">
        <v>57</v>
      </c>
      <c r="N177">
        <v>95.422300171766096</v>
      </c>
      <c r="O177">
        <v>73.919798798135901</v>
      </c>
      <c r="P177">
        <v>133616.11097826</v>
      </c>
      <c r="Q177">
        <v>169659.78126650499</v>
      </c>
      <c r="R177">
        <v>131.148305636392</v>
      </c>
      <c r="S177">
        <v>662.99217505914396</v>
      </c>
      <c r="T177">
        <v>0.75854421797096105</v>
      </c>
      <c r="U177">
        <v>0.32951131714402299</v>
      </c>
      <c r="V177">
        <v>5.0931707116831003E-2</v>
      </c>
      <c r="W177">
        <v>4.3308144809675299E-2</v>
      </c>
      <c r="X177">
        <v>0.57624883092946999</v>
      </c>
      <c r="Y177" s="1">
        <v>0</v>
      </c>
      <c r="Z177" s="1">
        <v>0</v>
      </c>
      <c r="AA177">
        <v>3.7147838458438599E-4</v>
      </c>
      <c r="AB177">
        <v>7.4341771789444202E-3</v>
      </c>
      <c r="AC177">
        <v>6.1845631128507198E-3</v>
      </c>
      <c r="AD177">
        <v>1.13585981177933E-4</v>
      </c>
      <c r="AE177">
        <v>0.41980149325114702</v>
      </c>
      <c r="AF177">
        <v>1.8307395201200101E-3</v>
      </c>
      <c r="AG177">
        <v>3.1604869812583597E-5</v>
      </c>
      <c r="AH177">
        <v>3.1444240358993998</v>
      </c>
      <c r="AI177">
        <v>0.162283197072142</v>
      </c>
      <c r="AJ177">
        <v>74.281729976891796</v>
      </c>
      <c r="AK177">
        <v>57</v>
      </c>
      <c r="AL177">
        <v>98341457.680000007</v>
      </c>
      <c r="AM177" s="73">
        <v>736</v>
      </c>
      <c r="AO177" s="32">
        <f t="shared" si="34"/>
        <v>7.5080260478975099E-3</v>
      </c>
      <c r="AP177" s="5">
        <f t="shared" si="26"/>
        <v>8.6467419126702634</v>
      </c>
      <c r="AQ177" s="3">
        <f t="shared" si="35"/>
        <v>-5.7635756191899874E-3</v>
      </c>
      <c r="AR177" s="15">
        <f t="shared" si="36"/>
        <v>-0.76021345864146805</v>
      </c>
      <c r="AV177" s="76">
        <f t="shared" si="38"/>
        <v>0.51999999999999957</v>
      </c>
      <c r="AW177" s="15">
        <v>1</v>
      </c>
      <c r="AX177">
        <f t="shared" si="37"/>
        <v>57</v>
      </c>
    </row>
    <row r="178" spans="1:50" x14ac:dyDescent="0.25">
      <c r="A178" t="s">
        <v>37</v>
      </c>
      <c r="B178">
        <v>6.38924950655516</v>
      </c>
      <c r="C178">
        <v>8.3231619328280292E-3</v>
      </c>
      <c r="D178">
        <v>9.5430296577936797</v>
      </c>
      <c r="E178">
        <v>-69.304567785067206</v>
      </c>
      <c r="F178" s="1">
        <v>0</v>
      </c>
      <c r="G178" s="1">
        <v>0</v>
      </c>
      <c r="H178">
        <v>3.0416962074452401</v>
      </c>
      <c r="I178">
        <v>-91.338990232747406</v>
      </c>
      <c r="J178">
        <v>-93.502462039144703</v>
      </c>
      <c r="K178">
        <v>-106.32712769776801</v>
      </c>
      <c r="L178">
        <v>-62.622868023430101</v>
      </c>
      <c r="M178">
        <v>58</v>
      </c>
      <c r="N178">
        <v>95.384229156449393</v>
      </c>
      <c r="O178">
        <v>73.518447730397398</v>
      </c>
      <c r="P178">
        <v>138461.319635555</v>
      </c>
      <c r="Q178">
        <v>175742.59040160599</v>
      </c>
      <c r="R178">
        <v>130.21390458911699</v>
      </c>
      <c r="S178">
        <v>661.58205652722597</v>
      </c>
      <c r="T178">
        <v>0.73514661478605703</v>
      </c>
      <c r="U178">
        <v>0.33573760005980902</v>
      </c>
      <c r="V178">
        <v>2.8665988173146601E-2</v>
      </c>
      <c r="W178">
        <v>5.73699073889559E-2</v>
      </c>
      <c r="X178">
        <v>0.57822650437808798</v>
      </c>
      <c r="Y178" s="1">
        <v>0</v>
      </c>
      <c r="Z178" s="1">
        <v>0</v>
      </c>
      <c r="AA178">
        <v>3.8625017738305999E-4</v>
      </c>
      <c r="AB178">
        <v>7.7485073607360599E-3</v>
      </c>
      <c r="AC178">
        <v>6.4183035826285203E-3</v>
      </c>
      <c r="AD178">
        <v>1.3678699247587101E-4</v>
      </c>
      <c r="AE178">
        <v>0.42923339576964797</v>
      </c>
      <c r="AF178">
        <v>1.8783561217720901E-3</v>
      </c>
      <c r="AG178">
        <v>3.2856398295163302E-5</v>
      </c>
      <c r="AH178">
        <v>3.1590898018866702</v>
      </c>
      <c r="AI178">
        <v>0.166279538195715</v>
      </c>
      <c r="AJ178">
        <v>88.726030649095904</v>
      </c>
      <c r="AK178">
        <v>58</v>
      </c>
      <c r="AL178">
        <v>155768984.59</v>
      </c>
      <c r="AM178" s="73">
        <v>1125</v>
      </c>
      <c r="AO178" s="32">
        <f t="shared" si="34"/>
        <v>7.7061646984621828E-3</v>
      </c>
      <c r="AP178" s="5">
        <f t="shared" si="26"/>
        <v>8.8653522436997534</v>
      </c>
      <c r="AQ178" s="3">
        <f t="shared" si="35"/>
        <v>-2.2191939650494279E-3</v>
      </c>
      <c r="AR178" s="15">
        <f t="shared" si="36"/>
        <v>-0.27930111168501615</v>
      </c>
      <c r="AV178" s="76">
        <f t="shared" si="38"/>
        <v>0.47999999999999959</v>
      </c>
      <c r="AW178" s="15">
        <v>1</v>
      </c>
      <c r="AX178">
        <f t="shared" si="37"/>
        <v>58</v>
      </c>
    </row>
    <row r="179" spans="1:50" x14ac:dyDescent="0.25">
      <c r="A179" t="s">
        <v>37</v>
      </c>
      <c r="B179">
        <v>10.4242390248848</v>
      </c>
      <c r="C179">
        <v>8.7169112309606403E-3</v>
      </c>
      <c r="D179">
        <v>9.9730853649818396</v>
      </c>
      <c r="E179">
        <v>-62.221866507517099</v>
      </c>
      <c r="F179" s="1">
        <v>0</v>
      </c>
      <c r="G179" s="1">
        <v>0</v>
      </c>
      <c r="H179">
        <v>3.07682488840637</v>
      </c>
      <c r="I179">
        <v>-89.764403029411994</v>
      </c>
      <c r="J179">
        <v>-89.499494936336802</v>
      </c>
      <c r="K179">
        <v>-105.86921961628001</v>
      </c>
      <c r="L179">
        <v>-61.6164057779187</v>
      </c>
      <c r="M179">
        <v>59</v>
      </c>
      <c r="N179">
        <v>95.392621087837298</v>
      </c>
      <c r="O179">
        <v>72.488725251959806</v>
      </c>
      <c r="P179">
        <v>141381.36509900901</v>
      </c>
      <c r="Q179">
        <v>179628.04785166599</v>
      </c>
      <c r="R179">
        <v>129.55709937783001</v>
      </c>
      <c r="S179">
        <v>657.91891856747895</v>
      </c>
      <c r="T179">
        <v>0.71881577470625901</v>
      </c>
      <c r="U179">
        <v>0.34479065447789098</v>
      </c>
      <c r="V179">
        <v>2.3160142232743201E-2</v>
      </c>
      <c r="W179">
        <v>6.5992537974605803E-2</v>
      </c>
      <c r="X179">
        <v>0.56605666531475896</v>
      </c>
      <c r="Y179" s="1">
        <v>0</v>
      </c>
      <c r="Z179" s="1">
        <v>0</v>
      </c>
      <c r="AA179">
        <v>3.8886115246620302E-4</v>
      </c>
      <c r="AB179">
        <v>8.1277504428864892E-3</v>
      </c>
      <c r="AC179">
        <v>6.6903296284655297E-3</v>
      </c>
      <c r="AD179">
        <v>1.4965651807059499E-4</v>
      </c>
      <c r="AE179">
        <v>0.47860972948436697</v>
      </c>
      <c r="AF179">
        <v>2.1067765639346402E-3</v>
      </c>
      <c r="AG179">
        <v>4.4262585620551798E-5</v>
      </c>
      <c r="AH179">
        <v>3.38903437758003</v>
      </c>
      <c r="AI179">
        <v>0.182707381212595</v>
      </c>
      <c r="AJ179">
        <v>102.476759506609</v>
      </c>
      <c r="AK179">
        <v>59</v>
      </c>
      <c r="AL179">
        <v>228472286</v>
      </c>
      <c r="AM179" s="73">
        <v>1616</v>
      </c>
      <c r="AO179" s="32">
        <f t="shared" si="34"/>
        <v>8.0061724690629731E-3</v>
      </c>
      <c r="AP179" s="5">
        <f t="shared" si="26"/>
        <v>9.1954441939374405</v>
      </c>
      <c r="AQ179" s="3">
        <f t="shared" si="35"/>
        <v>1.125662359914641E-3</v>
      </c>
      <c r="AR179" s="15">
        <f t="shared" si="36"/>
        <v>0.13363082903134837</v>
      </c>
      <c r="AV179" s="76">
        <f t="shared" si="38"/>
        <v>0.43999999999999961</v>
      </c>
      <c r="AW179" s="15">
        <v>1</v>
      </c>
      <c r="AX179">
        <f t="shared" si="37"/>
        <v>59</v>
      </c>
    </row>
    <row r="180" spans="1:50" x14ac:dyDescent="0.25">
      <c r="A180" t="s">
        <v>37</v>
      </c>
      <c r="B180">
        <v>8.9490775752053509</v>
      </c>
      <c r="C180">
        <v>8.7038821703721205E-3</v>
      </c>
      <c r="D180">
        <v>9.9588849703288602</v>
      </c>
      <c r="E180">
        <v>-52.708054106539699</v>
      </c>
      <c r="F180" s="1">
        <v>0</v>
      </c>
      <c r="G180" s="1">
        <v>0</v>
      </c>
      <c r="H180">
        <v>3.1231925143331498</v>
      </c>
      <c r="I180">
        <v>-88.715190263695902</v>
      </c>
      <c r="J180">
        <v>-87.392473386123697</v>
      </c>
      <c r="K180">
        <v>-104.174936875423</v>
      </c>
      <c r="L180">
        <v>-61.3238652528958</v>
      </c>
      <c r="M180">
        <v>60</v>
      </c>
      <c r="N180">
        <v>95.470031866710102</v>
      </c>
      <c r="O180">
        <v>72.330853096686795</v>
      </c>
      <c r="P180">
        <v>145366.98696728499</v>
      </c>
      <c r="Q180">
        <v>182552.10432752201</v>
      </c>
      <c r="R180">
        <v>129.13792189805301</v>
      </c>
      <c r="S180">
        <v>655.07995299475101</v>
      </c>
      <c r="T180">
        <v>0.69984880580508002</v>
      </c>
      <c r="U180">
        <v>0.34919853673072798</v>
      </c>
      <c r="V180">
        <v>1.52002192605945E-2</v>
      </c>
      <c r="W180">
        <v>7.1512822836881207E-2</v>
      </c>
      <c r="X180">
        <v>0.56408842117179503</v>
      </c>
      <c r="Y180" s="1">
        <v>0</v>
      </c>
      <c r="Z180" s="1">
        <v>0</v>
      </c>
      <c r="AA180">
        <v>3.8910383862381201E-4</v>
      </c>
      <c r="AB180">
        <v>8.1470155300538798E-3</v>
      </c>
      <c r="AC180">
        <v>6.6945381209073196E-3</v>
      </c>
      <c r="AD180">
        <v>1.3853075198338899E-4</v>
      </c>
      <c r="AE180">
        <v>0.50122152446880697</v>
      </c>
      <c r="AF180">
        <v>2.2144615050743699E-3</v>
      </c>
      <c r="AG180">
        <v>2.91779593182239E-5</v>
      </c>
      <c r="AH180">
        <v>3.3499159179145801</v>
      </c>
      <c r="AI180">
        <v>0.18280504731809599</v>
      </c>
      <c r="AJ180">
        <v>109.198999652954</v>
      </c>
      <c r="AK180">
        <v>60</v>
      </c>
      <c r="AL180">
        <v>328820124.51999998</v>
      </c>
      <c r="AM180" s="73">
        <v>2262</v>
      </c>
      <c r="AO180" s="32">
        <f t="shared" si="34"/>
        <v>7.9694265615608793E-3</v>
      </c>
      <c r="AP180" s="5">
        <f t="shared" si="26"/>
        <v>9.1550724626199731</v>
      </c>
      <c r="AQ180" s="3">
        <f t="shared" si="35"/>
        <v>-1.8726155705408795E-4</v>
      </c>
      <c r="AR180" s="15">
        <f t="shared" si="36"/>
        <v>-2.2500628832343605E-2</v>
      </c>
      <c r="AS180">
        <f>SUMPRODUCT(AP166:AP180,AL166:AL180)/SUM(AL166:AL180)</f>
        <v>8.7578387496268171</v>
      </c>
      <c r="AT180">
        <f>SUMPRODUCT(AL166:AL180,B166:B180)/SUM(AL166:AL180)</f>
        <v>8.2622178355657585</v>
      </c>
      <c r="AU180">
        <f>SUMPRODUCT(AL166:AL180,D166:D180)/SUM(AL166:AL180)</f>
        <v>8.905307027465069</v>
      </c>
      <c r="AV180" s="76">
        <f t="shared" si="38"/>
        <v>0.39999999999999963</v>
      </c>
      <c r="AW180" s="15">
        <v>1</v>
      </c>
      <c r="AX180">
        <f t="shared" si="37"/>
        <v>60</v>
      </c>
    </row>
    <row r="181" spans="1:50" x14ac:dyDescent="0.25">
      <c r="A181" t="s">
        <v>37</v>
      </c>
      <c r="B181">
        <v>9.6799247806206505</v>
      </c>
      <c r="C181">
        <v>8.2341631303385499E-3</v>
      </c>
      <c r="D181">
        <v>9.4455639912957299</v>
      </c>
      <c r="E181">
        <v>-25.270277751662199</v>
      </c>
      <c r="F181" s="1">
        <v>0</v>
      </c>
      <c r="G181" s="1">
        <v>0</v>
      </c>
      <c r="H181">
        <v>3.3435445448973402</v>
      </c>
      <c r="I181">
        <v>-110.233622508704</v>
      </c>
      <c r="J181">
        <v>-109.06991088326301</v>
      </c>
      <c r="K181">
        <v>-173.05268958833099</v>
      </c>
      <c r="L181">
        <v>-80.683944124367002</v>
      </c>
      <c r="M181">
        <v>61</v>
      </c>
      <c r="N181">
        <v>87.842291952513094</v>
      </c>
      <c r="O181">
        <v>55.382392775378399</v>
      </c>
      <c r="P181">
        <v>133184.74670747801</v>
      </c>
      <c r="Q181">
        <v>194456.534086353</v>
      </c>
      <c r="R181">
        <v>124.266023147954</v>
      </c>
      <c r="S181">
        <v>699.41834362523002</v>
      </c>
      <c r="T181">
        <v>0.67158575786559205</v>
      </c>
      <c r="U181">
        <v>0.20877157546984801</v>
      </c>
      <c r="V181">
        <v>0.35397933267771797</v>
      </c>
      <c r="W181">
        <v>6.0957905590752599E-2</v>
      </c>
      <c r="X181">
        <v>0.37629118626168001</v>
      </c>
      <c r="Y181" s="1">
        <v>0</v>
      </c>
      <c r="Z181" s="1">
        <v>0</v>
      </c>
      <c r="AA181">
        <v>6.01382841060219E-4</v>
      </c>
      <c r="AB181">
        <v>7.5898767268019803E-3</v>
      </c>
      <c r="AC181">
        <v>6.3246887118605403E-3</v>
      </c>
      <c r="AD181">
        <v>3.83718075646417E-5</v>
      </c>
      <c r="AE181">
        <v>0.78475103030678395</v>
      </c>
      <c r="AF181">
        <v>1.1539863250881301E-3</v>
      </c>
      <c r="AG181">
        <v>4.4732630070675299E-6</v>
      </c>
      <c r="AH181">
        <v>6.1561068866132302</v>
      </c>
      <c r="AI181">
        <v>0.368152609349985</v>
      </c>
      <c r="AJ181">
        <v>1530.4878623157899</v>
      </c>
      <c r="AK181">
        <v>61</v>
      </c>
      <c r="AL181">
        <v>2208203100.4099998</v>
      </c>
      <c r="AM181">
        <v>16580</v>
      </c>
      <c r="AO181" s="32">
        <f t="shared" si="34"/>
        <v>8.0800578780088894E-3</v>
      </c>
      <c r="AP181" s="5">
        <f t="shared" si="26"/>
        <v>9.2765703119883298</v>
      </c>
      <c r="AQ181" s="3">
        <f t="shared" si="35"/>
        <v>3.682556207329768E-4</v>
      </c>
      <c r="AR181" s="15">
        <f t="shared" si="36"/>
        <v>4.3480990826001209E-2</v>
      </c>
      <c r="AV181" s="15">
        <v>1</v>
      </c>
      <c r="AW181" s="15">
        <v>1</v>
      </c>
      <c r="AX181">
        <f t="shared" si="37"/>
        <v>61</v>
      </c>
    </row>
    <row r="182" spans="1:50" x14ac:dyDescent="0.25">
      <c r="A182" t="s">
        <v>37</v>
      </c>
      <c r="B182">
        <v>9.4705365887700594</v>
      </c>
      <c r="C182">
        <v>8.1823726215203892E-3</v>
      </c>
      <c r="D182">
        <v>9.3888021142748599</v>
      </c>
      <c r="E182">
        <v>-24.4710065424078</v>
      </c>
      <c r="F182" s="1">
        <v>0</v>
      </c>
      <c r="G182" s="1">
        <v>0</v>
      </c>
      <c r="H182">
        <v>3.3475181044208</v>
      </c>
      <c r="I182">
        <v>-113.866662082866</v>
      </c>
      <c r="J182">
        <v>-112.658905018095</v>
      </c>
      <c r="K182">
        <v>-177.875170161722</v>
      </c>
      <c r="L182">
        <v>-84.4694776412572</v>
      </c>
      <c r="M182">
        <v>62</v>
      </c>
      <c r="N182">
        <v>88.351885788452407</v>
      </c>
      <c r="O182">
        <v>54.972328503331497</v>
      </c>
      <c r="P182">
        <v>133800.28505805999</v>
      </c>
      <c r="Q182">
        <v>194730.85203982901</v>
      </c>
      <c r="R182">
        <v>124.259736582359</v>
      </c>
      <c r="S182">
        <v>700.90531157945395</v>
      </c>
      <c r="T182">
        <v>0.674756099238914</v>
      </c>
      <c r="U182">
        <v>0.19548362465600599</v>
      </c>
      <c r="V182">
        <v>0.38262855653450001</v>
      </c>
      <c r="W182">
        <v>5.7254398278973898E-2</v>
      </c>
      <c r="X182">
        <v>0.364633420530519</v>
      </c>
      <c r="Y182" s="1">
        <v>0</v>
      </c>
      <c r="Z182" s="1">
        <v>0</v>
      </c>
      <c r="AA182">
        <v>6.1550412048523497E-4</v>
      </c>
      <c r="AB182">
        <v>7.5240525780325097E-3</v>
      </c>
      <c r="AC182">
        <v>6.3010002436852302E-3</v>
      </c>
      <c r="AD182">
        <v>3.87265990176806E-5</v>
      </c>
      <c r="AE182">
        <v>0.79940374321511798</v>
      </c>
      <c r="AF182">
        <v>1.1318797770479799E-3</v>
      </c>
      <c r="AG182">
        <v>4.0334991119108504E-6</v>
      </c>
      <c r="AH182">
        <v>6.2405041312736396</v>
      </c>
      <c r="AI182">
        <v>0.40964202412692702</v>
      </c>
      <c r="AJ182">
        <v>1562.48851485822</v>
      </c>
      <c r="AK182">
        <v>62</v>
      </c>
      <c r="AL182">
        <v>2454298628.8200002</v>
      </c>
      <c r="AM182">
        <v>18343</v>
      </c>
      <c r="AO182" s="32">
        <f t="shared" si="34"/>
        <v>8.0483841412184454E-3</v>
      </c>
      <c r="AP182" s="5">
        <f t="shared" si="26"/>
        <v>9.2418007145991474</v>
      </c>
      <c r="AQ182" s="3">
        <f t="shared" si="35"/>
        <v>2.0857384152894731E-4</v>
      </c>
      <c r="AR182" s="15">
        <f t="shared" si="36"/>
        <v>2.4750141366885359E-2</v>
      </c>
      <c r="AV182" s="15">
        <v>1</v>
      </c>
      <c r="AW182" s="15">
        <v>1</v>
      </c>
      <c r="AX182">
        <f t="shared" si="37"/>
        <v>62</v>
      </c>
    </row>
    <row r="183" spans="1:50" x14ac:dyDescent="0.25">
      <c r="A183" t="s">
        <v>37</v>
      </c>
      <c r="B183">
        <v>10.30748244544</v>
      </c>
      <c r="C183">
        <v>8.1193735712162107E-3</v>
      </c>
      <c r="D183">
        <v>9.3197118226691096</v>
      </c>
      <c r="E183">
        <v>-24.233102464742299</v>
      </c>
      <c r="F183" s="1">
        <v>0</v>
      </c>
      <c r="G183" s="1">
        <v>0</v>
      </c>
      <c r="H183">
        <v>3.3530573869502698</v>
      </c>
      <c r="I183">
        <v>-116.079118544024</v>
      </c>
      <c r="J183">
        <v>-114.688235475372</v>
      </c>
      <c r="K183">
        <v>-179.49947215813299</v>
      </c>
      <c r="L183">
        <v>-86.709772276693002</v>
      </c>
      <c r="M183">
        <v>63</v>
      </c>
      <c r="N183">
        <v>88.942250588692303</v>
      </c>
      <c r="O183">
        <v>55.133304056733699</v>
      </c>
      <c r="P183">
        <v>133954.43037292201</v>
      </c>
      <c r="Q183">
        <v>192963.37465841201</v>
      </c>
      <c r="R183">
        <v>124.34988122164999</v>
      </c>
      <c r="S183">
        <v>699.70535582260004</v>
      </c>
      <c r="T183">
        <v>0.67794683699599101</v>
      </c>
      <c r="U183">
        <v>0.184869066346734</v>
      </c>
      <c r="V183">
        <v>0.41264974845303498</v>
      </c>
      <c r="W183">
        <v>5.5077258386790298E-2</v>
      </c>
      <c r="X183">
        <v>0.34740392681344001</v>
      </c>
      <c r="Y183" s="1">
        <v>0</v>
      </c>
      <c r="Z183" s="1">
        <v>0</v>
      </c>
      <c r="AA183">
        <v>6.2097867804280203E-4</v>
      </c>
      <c r="AB183">
        <v>7.4488749639468601E-3</v>
      </c>
      <c r="AC183">
        <v>6.25281306330928E-3</v>
      </c>
      <c r="AD183">
        <v>4.4202399453045099E-5</v>
      </c>
      <c r="AE183">
        <v>0.80056580645956399</v>
      </c>
      <c r="AF183">
        <v>1.10363774767859E-3</v>
      </c>
      <c r="AG183">
        <v>5.2439592710767499E-6</v>
      </c>
      <c r="AH183">
        <v>6.1947683720497002</v>
      </c>
      <c r="AI183">
        <v>0.39109089906674299</v>
      </c>
      <c r="AJ183">
        <v>1552.2948791859601</v>
      </c>
      <c r="AK183">
        <v>63</v>
      </c>
      <c r="AL183">
        <v>2740707645.4299998</v>
      </c>
      <c r="AM183">
        <v>20460</v>
      </c>
      <c r="AO183" s="32">
        <f t="shared" si="34"/>
        <v>7.9774294890306713E-3</v>
      </c>
      <c r="AP183" s="5">
        <f t="shared" si="26"/>
        <v>9.1638664630693594</v>
      </c>
      <c r="AQ183" s="3">
        <f t="shared" si="35"/>
        <v>1.046841530897194E-3</v>
      </c>
      <c r="AR183" s="15">
        <f t="shared" si="36"/>
        <v>0.12479622951506819</v>
      </c>
      <c r="AV183" s="15">
        <v>1</v>
      </c>
      <c r="AW183" s="15">
        <v>1</v>
      </c>
      <c r="AX183">
        <f t="shared" si="37"/>
        <v>63</v>
      </c>
    </row>
    <row r="184" spans="1:50" x14ac:dyDescent="0.25">
      <c r="A184" t="s">
        <v>37</v>
      </c>
      <c r="B184">
        <v>8.3570386370505698</v>
      </c>
      <c r="C184">
        <v>8.0149076733388308E-3</v>
      </c>
      <c r="D184">
        <v>9.2050389060132591</v>
      </c>
      <c r="E184">
        <v>-23.359285501730401</v>
      </c>
      <c r="F184" s="1">
        <v>0</v>
      </c>
      <c r="G184" s="1">
        <v>0</v>
      </c>
      <c r="H184">
        <v>3.3635330952989699</v>
      </c>
      <c r="I184">
        <v>-116.428444254506</v>
      </c>
      <c r="J184">
        <v>-114.93110819438</v>
      </c>
      <c r="K184">
        <v>-177.743704046191</v>
      </c>
      <c r="L184">
        <v>-87.050870259696495</v>
      </c>
      <c r="M184">
        <v>64</v>
      </c>
      <c r="N184">
        <v>89.603533893703798</v>
      </c>
      <c r="O184">
        <v>55.922799487672599</v>
      </c>
      <c r="P184">
        <v>133952.57716148699</v>
      </c>
      <c r="Q184">
        <v>191112.01785784101</v>
      </c>
      <c r="R184">
        <v>124.60795683475899</v>
      </c>
      <c r="S184">
        <v>696.94640611388297</v>
      </c>
      <c r="T184">
        <v>0.68055151409575998</v>
      </c>
      <c r="U184">
        <v>0.18106528326940599</v>
      </c>
      <c r="V184">
        <v>0.432262004352929</v>
      </c>
      <c r="W184">
        <v>5.3114492467247899E-2</v>
      </c>
      <c r="X184">
        <v>0.33355821991041601</v>
      </c>
      <c r="Y184" s="1">
        <v>0</v>
      </c>
      <c r="Z184" s="1">
        <v>0</v>
      </c>
      <c r="AA184">
        <v>6.1855523554345401E-4</v>
      </c>
      <c r="AB184">
        <v>7.3456106336371998E-3</v>
      </c>
      <c r="AC184">
        <v>6.2127244457223603E-3</v>
      </c>
      <c r="AD184">
        <v>4.4927658325782402E-5</v>
      </c>
      <c r="AE184">
        <v>0.79166037666118005</v>
      </c>
      <c r="AF184">
        <v>1.0833489839949899E-3</v>
      </c>
      <c r="AG184">
        <v>5.7551944032520699E-6</v>
      </c>
      <c r="AH184">
        <v>6.0037720713606397</v>
      </c>
      <c r="AI184">
        <v>0.37683414063676601</v>
      </c>
      <c r="AJ184">
        <v>1521.18475235801</v>
      </c>
      <c r="AK184">
        <v>64</v>
      </c>
      <c r="AL184">
        <v>3030141247.9699998</v>
      </c>
      <c r="AM184">
        <v>22621</v>
      </c>
      <c r="AO184" s="32">
        <f t="shared" si="34"/>
        <v>7.9146286652608047E-3</v>
      </c>
      <c r="AP184" s="5">
        <f t="shared" si="26"/>
        <v>9.0948369368804567</v>
      </c>
      <c r="AQ184" s="3">
        <f t="shared" si="35"/>
        <v>-6.6850816634165394E-4</v>
      </c>
      <c r="AR184" s="15">
        <f t="shared" si="36"/>
        <v>-8.1122762832398054E-2</v>
      </c>
      <c r="AV184" s="15">
        <v>1</v>
      </c>
      <c r="AW184" s="15">
        <v>1</v>
      </c>
      <c r="AX184">
        <f t="shared" si="37"/>
        <v>64</v>
      </c>
    </row>
    <row r="185" spans="1:50" x14ac:dyDescent="0.25">
      <c r="A185" t="s">
        <v>37</v>
      </c>
      <c r="B185">
        <v>9.1804891097469508</v>
      </c>
      <c r="C185">
        <v>7.9273528727282407E-3</v>
      </c>
      <c r="D185">
        <v>9.1088270380942102</v>
      </c>
      <c r="E185">
        <v>-21.825092549563099</v>
      </c>
      <c r="F185" s="1">
        <v>0</v>
      </c>
      <c r="G185" s="1">
        <v>0</v>
      </c>
      <c r="H185">
        <v>3.3598599027628899</v>
      </c>
      <c r="I185">
        <v>-115.85301937499401</v>
      </c>
      <c r="J185">
        <v>-114.162993260886</v>
      </c>
      <c r="K185">
        <v>-174.755075500804</v>
      </c>
      <c r="L185">
        <v>-86.605484091502404</v>
      </c>
      <c r="M185">
        <v>65</v>
      </c>
      <c r="N185">
        <v>90.421167834209697</v>
      </c>
      <c r="O185">
        <v>56.913305224218703</v>
      </c>
      <c r="P185">
        <v>134694.37212354399</v>
      </c>
      <c r="Q185">
        <v>188406.54666470701</v>
      </c>
      <c r="R185">
        <v>124.45356339989701</v>
      </c>
      <c r="S185">
        <v>694.04796958398003</v>
      </c>
      <c r="T185">
        <v>0.69038311246900497</v>
      </c>
      <c r="U185">
        <v>0.166726099083536</v>
      </c>
      <c r="V185">
        <v>0.46477664443532102</v>
      </c>
      <c r="W185">
        <v>4.8210070368519903E-2</v>
      </c>
      <c r="X185">
        <v>0.32028718611262202</v>
      </c>
      <c r="Y185" s="1">
        <v>0</v>
      </c>
      <c r="Z185" s="1">
        <v>0</v>
      </c>
      <c r="AA185">
        <v>6.12000717199621E-4</v>
      </c>
      <c r="AB185">
        <v>7.2582604475629996E-3</v>
      </c>
      <c r="AC185">
        <v>6.1666234889346701E-3</v>
      </c>
      <c r="AD185">
        <v>4.9878811203164001E-5</v>
      </c>
      <c r="AE185">
        <v>0.77257222473203302</v>
      </c>
      <c r="AF185">
        <v>1.0615134606905201E-3</v>
      </c>
      <c r="AG185">
        <v>7.1727779426708501E-6</v>
      </c>
      <c r="AH185">
        <v>5.81072006817669</v>
      </c>
      <c r="AI185">
        <v>0.38065407371503102</v>
      </c>
      <c r="AJ185">
        <v>1405.5491722690001</v>
      </c>
      <c r="AK185">
        <v>65</v>
      </c>
      <c r="AL185">
        <v>3203166863.4699998</v>
      </c>
      <c r="AM185">
        <v>23781</v>
      </c>
      <c r="AO185" s="32">
        <f t="shared" si="34"/>
        <v>7.8401376668248111E-3</v>
      </c>
      <c r="AP185" s="5">
        <f t="shared" ref="AP185:AP231" si="39">100*(1-(1-AO185)^12)</f>
        <v>9.0128954380188873</v>
      </c>
      <c r="AQ185" s="3">
        <f t="shared" si="35"/>
        <v>1.5242110251642918E-4</v>
      </c>
      <c r="AR185" s="15">
        <f t="shared" si="36"/>
        <v>1.8594875851006387E-2</v>
      </c>
      <c r="AV185" s="15">
        <v>1</v>
      </c>
      <c r="AW185" s="15">
        <v>1</v>
      </c>
      <c r="AX185">
        <f t="shared" si="37"/>
        <v>65</v>
      </c>
    </row>
    <row r="186" spans="1:50" x14ac:dyDescent="0.25">
      <c r="A186" t="s">
        <v>37</v>
      </c>
      <c r="B186">
        <v>10.2450994295009</v>
      </c>
      <c r="C186">
        <v>8.0456741991421603E-3</v>
      </c>
      <c r="D186">
        <v>9.2388253296549898</v>
      </c>
      <c r="E186">
        <v>-20.0241315159039</v>
      </c>
      <c r="F186" s="1">
        <v>0</v>
      </c>
      <c r="G186" s="1">
        <v>0</v>
      </c>
      <c r="H186">
        <v>3.3709194284269102</v>
      </c>
      <c r="I186">
        <v>-117.034649390403</v>
      </c>
      <c r="J186">
        <v>-115.190879180583</v>
      </c>
      <c r="K186">
        <v>-176.714451064211</v>
      </c>
      <c r="L186">
        <v>-87.674322494921199</v>
      </c>
      <c r="M186">
        <v>66</v>
      </c>
      <c r="N186">
        <v>90.624865952065505</v>
      </c>
      <c r="O186">
        <v>56.494150743954997</v>
      </c>
      <c r="P186">
        <v>134146.75703116201</v>
      </c>
      <c r="Q186">
        <v>187686.243130872</v>
      </c>
      <c r="R186">
        <v>123.69612136455</v>
      </c>
      <c r="S186">
        <v>694.49320603689102</v>
      </c>
      <c r="T186">
        <v>0.69748848964867605</v>
      </c>
      <c r="U186">
        <v>0.14230084002948701</v>
      </c>
      <c r="V186">
        <v>0.53565136841413596</v>
      </c>
      <c r="W186">
        <v>4.2301619209872202E-2</v>
      </c>
      <c r="X186">
        <v>0.27974617234650301</v>
      </c>
      <c r="Y186" s="1">
        <v>0</v>
      </c>
      <c r="Z186" s="1">
        <v>0</v>
      </c>
      <c r="AA186">
        <v>6.2336976481184095E-4</v>
      </c>
      <c r="AB186">
        <v>7.3603310204395601E-3</v>
      </c>
      <c r="AC186">
        <v>6.26303786329898E-3</v>
      </c>
      <c r="AD186">
        <v>5.5447872420867E-5</v>
      </c>
      <c r="AE186">
        <v>0.78180946833793497</v>
      </c>
      <c r="AF186">
        <v>1.06369363404482E-3</v>
      </c>
      <c r="AG186">
        <v>6.4617019288150004E-6</v>
      </c>
      <c r="AH186">
        <v>5.8597828566767998</v>
      </c>
      <c r="AI186">
        <v>0.412759385799848</v>
      </c>
      <c r="AJ186">
        <v>1438.08503536532</v>
      </c>
      <c r="AK186">
        <v>66</v>
      </c>
      <c r="AL186">
        <v>3120924302.3299999</v>
      </c>
      <c r="AM186">
        <v>23265</v>
      </c>
      <c r="AO186" s="32">
        <f t="shared" si="34"/>
        <v>7.9501012621556403E-3</v>
      </c>
      <c r="AP186" s="5">
        <f t="shared" si="39"/>
        <v>9.1338336792495038</v>
      </c>
      <c r="AQ186" s="3">
        <f t="shared" si="35"/>
        <v>1.0167510360914785E-3</v>
      </c>
      <c r="AR186" s="15">
        <f t="shared" si="36"/>
        <v>0.12166476742137311</v>
      </c>
      <c r="AV186" s="15">
        <v>1</v>
      </c>
      <c r="AW186" s="15">
        <v>1</v>
      </c>
      <c r="AX186">
        <f t="shared" si="37"/>
        <v>66</v>
      </c>
    </row>
    <row r="187" spans="1:50" x14ac:dyDescent="0.25">
      <c r="A187" t="s">
        <v>37</v>
      </c>
      <c r="B187">
        <v>8.8055882543678994</v>
      </c>
      <c r="C187">
        <v>8.2253820004111796E-3</v>
      </c>
      <c r="D187">
        <v>9.4359422564598905</v>
      </c>
      <c r="E187">
        <v>-19.539235445463401</v>
      </c>
      <c r="F187" s="1">
        <v>0</v>
      </c>
      <c r="G187" s="1">
        <v>0</v>
      </c>
      <c r="H187">
        <v>3.3940019908475301</v>
      </c>
      <c r="I187">
        <v>-119.1634068354</v>
      </c>
      <c r="J187">
        <v>-117.13697481601299</v>
      </c>
      <c r="K187">
        <v>-181.83448087731901</v>
      </c>
      <c r="L187">
        <v>-89.341216973690706</v>
      </c>
      <c r="M187">
        <v>67</v>
      </c>
      <c r="N187">
        <v>90.468289412576098</v>
      </c>
      <c r="O187">
        <v>55.153616773063298</v>
      </c>
      <c r="P187">
        <v>131975.62169390899</v>
      </c>
      <c r="Q187">
        <v>185676.20278799499</v>
      </c>
      <c r="R187">
        <v>122.76443362140699</v>
      </c>
      <c r="S187">
        <v>697.37693431342802</v>
      </c>
      <c r="T187">
        <v>0.70226818449610495</v>
      </c>
      <c r="U187">
        <v>0.107212185805905</v>
      </c>
      <c r="V187">
        <v>0.64181346932987804</v>
      </c>
      <c r="W187">
        <v>3.1034755398198301E-2</v>
      </c>
      <c r="X187">
        <v>0.21993958946601699</v>
      </c>
      <c r="Y187" s="1">
        <v>0</v>
      </c>
      <c r="Z187" s="1">
        <v>0</v>
      </c>
      <c r="AA187">
        <v>6.4910304511039301E-4</v>
      </c>
      <c r="AB187">
        <v>7.5120561915301498E-3</v>
      </c>
      <c r="AC187">
        <v>6.4025655736163504E-3</v>
      </c>
      <c r="AD187">
        <v>5.7923269714093298E-5</v>
      </c>
      <c r="AE187">
        <v>0.80402092598561004</v>
      </c>
      <c r="AF187">
        <v>1.0797946813552099E-3</v>
      </c>
      <c r="AG187">
        <v>6.22396203301835E-6</v>
      </c>
      <c r="AH187">
        <v>6.0530391181913101</v>
      </c>
      <c r="AI187">
        <v>0.40531252680258001</v>
      </c>
      <c r="AJ187">
        <v>1577.5598110256201</v>
      </c>
      <c r="AK187">
        <v>67</v>
      </c>
      <c r="AL187">
        <v>2890530066.3400002</v>
      </c>
      <c r="AM187">
        <v>21902</v>
      </c>
      <c r="AO187" s="32">
        <f t="shared" si="34"/>
        <v>8.1314633000819526E-3</v>
      </c>
      <c r="AP187" s="5">
        <f t="shared" si="39"/>
        <v>9.3329742243463247</v>
      </c>
      <c r="AQ187" s="3">
        <f t="shared" si="35"/>
        <v>-4.7950925092653425E-4</v>
      </c>
      <c r="AR187" s="15">
        <f t="shared" si="36"/>
        <v>-5.6507813833093778E-2</v>
      </c>
      <c r="AV187" s="15">
        <v>1</v>
      </c>
      <c r="AW187" s="15">
        <v>1</v>
      </c>
      <c r="AX187">
        <f t="shared" si="37"/>
        <v>67</v>
      </c>
    </row>
    <row r="188" spans="1:50" x14ac:dyDescent="0.25">
      <c r="A188" t="s">
        <v>37</v>
      </c>
      <c r="B188">
        <v>9.2856966453274197</v>
      </c>
      <c r="C188">
        <v>8.2728926392718598E-3</v>
      </c>
      <c r="D188">
        <v>9.4879898407288898</v>
      </c>
      <c r="E188">
        <v>-19.1804571723858</v>
      </c>
      <c r="F188" s="1">
        <v>0</v>
      </c>
      <c r="G188" s="1">
        <v>0</v>
      </c>
      <c r="H188">
        <v>3.4114859794898602</v>
      </c>
      <c r="I188">
        <v>-118.308126897386</v>
      </c>
      <c r="J188">
        <v>-116.033975970556</v>
      </c>
      <c r="K188">
        <v>-181.90208274099899</v>
      </c>
      <c r="L188">
        <v>-88.402607795961998</v>
      </c>
      <c r="M188">
        <v>68</v>
      </c>
      <c r="N188">
        <v>90.669052166025395</v>
      </c>
      <c r="O188">
        <v>54.822067889158298</v>
      </c>
      <c r="P188">
        <v>131610.95538140001</v>
      </c>
      <c r="Q188">
        <v>184971.06166230899</v>
      </c>
      <c r="R188">
        <v>122.645489304001</v>
      </c>
      <c r="S188">
        <v>697.90428692187004</v>
      </c>
      <c r="T188">
        <v>0.70935540697537902</v>
      </c>
      <c r="U188">
        <v>8.0963137984055703E-2</v>
      </c>
      <c r="V188">
        <v>0.72279676662820802</v>
      </c>
      <c r="W188">
        <v>1.9998294350653201E-2</v>
      </c>
      <c r="X188">
        <v>0.17624180103708201</v>
      </c>
      <c r="Y188" s="1">
        <v>0</v>
      </c>
      <c r="Z188" s="1">
        <v>0</v>
      </c>
      <c r="AA188">
        <v>6.5845969668210905E-4</v>
      </c>
      <c r="AB188">
        <v>7.5432908805953998E-3</v>
      </c>
      <c r="AC188">
        <v>6.4307400135865398E-3</v>
      </c>
      <c r="AD188">
        <v>6.2893615871837695E-5</v>
      </c>
      <c r="AE188">
        <v>0.81300750115714404</v>
      </c>
      <c r="AF188">
        <v>1.1063523199859901E-3</v>
      </c>
      <c r="AG188">
        <v>8.2401568213350899E-6</v>
      </c>
      <c r="AH188">
        <v>6.0621881877106496</v>
      </c>
      <c r="AI188">
        <v>0.41107792827539502</v>
      </c>
      <c r="AJ188">
        <v>1624.4920463053299</v>
      </c>
      <c r="AK188">
        <v>68</v>
      </c>
      <c r="AL188">
        <v>2865828553.4299998</v>
      </c>
      <c r="AM188">
        <v>21775</v>
      </c>
      <c r="AO188" s="32">
        <f t="shared" si="34"/>
        <v>8.1955520302546391E-3</v>
      </c>
      <c r="AP188" s="5">
        <f t="shared" si="39"/>
        <v>9.40324970672477</v>
      </c>
      <c r="AQ188" s="3">
        <f t="shared" si="35"/>
        <v>-1.0717857757820519E-4</v>
      </c>
      <c r="AR188" s="15">
        <f t="shared" si="36"/>
        <v>-1.2501322953625493E-2</v>
      </c>
      <c r="AV188" s="15">
        <v>1</v>
      </c>
      <c r="AW188" s="15">
        <v>1</v>
      </c>
      <c r="AX188">
        <f t="shared" si="37"/>
        <v>68</v>
      </c>
    </row>
    <row r="189" spans="1:50" x14ac:dyDescent="0.25">
      <c r="A189" t="s">
        <v>37</v>
      </c>
      <c r="B189">
        <v>7.6036764995761699</v>
      </c>
      <c r="C189">
        <v>8.3498831775349197E-3</v>
      </c>
      <c r="D189">
        <v>9.5722742410402795</v>
      </c>
      <c r="E189">
        <v>-19.131661653439402</v>
      </c>
      <c r="F189" s="1">
        <v>0</v>
      </c>
      <c r="G189" s="1">
        <v>0</v>
      </c>
      <c r="H189">
        <v>3.4283151635721301</v>
      </c>
      <c r="I189">
        <v>-116.680200559794</v>
      </c>
      <c r="J189">
        <v>-114.402776783844</v>
      </c>
      <c r="K189">
        <v>-181.140183903148</v>
      </c>
      <c r="L189">
        <v>-86.5609124959973</v>
      </c>
      <c r="M189">
        <v>69</v>
      </c>
      <c r="N189">
        <v>90.869337243810804</v>
      </c>
      <c r="O189">
        <v>54.536761367149701</v>
      </c>
      <c r="P189">
        <v>130700.402028817</v>
      </c>
      <c r="Q189">
        <v>182771.446228935</v>
      </c>
      <c r="R189">
        <v>122.43672680499</v>
      </c>
      <c r="S189">
        <v>698.99393216331998</v>
      </c>
      <c r="T189">
        <v>0.72283260636151403</v>
      </c>
      <c r="U189">
        <v>5.1226837156471403E-2</v>
      </c>
      <c r="V189">
        <v>0.82086200875527504</v>
      </c>
      <c r="W189">
        <v>1.09400873830567E-2</v>
      </c>
      <c r="X189">
        <v>0.116971066705196</v>
      </c>
      <c r="Y189" s="1">
        <v>0</v>
      </c>
      <c r="Z189" s="1">
        <v>0</v>
      </c>
      <c r="AA189">
        <v>6.7012320289966799E-4</v>
      </c>
      <c r="AB189">
        <v>7.6128143477762001E-3</v>
      </c>
      <c r="AC189">
        <v>6.4871162257659496E-3</v>
      </c>
      <c r="AD189">
        <v>6.0421743152756797E-5</v>
      </c>
      <c r="AE189">
        <v>0.81887081031537101</v>
      </c>
      <c r="AF189">
        <v>1.1425556407749799E-3</v>
      </c>
      <c r="AG189">
        <v>6.4494493423496799E-6</v>
      </c>
      <c r="AH189">
        <v>6.0437228711698303</v>
      </c>
      <c r="AI189">
        <v>0.41774986530990299</v>
      </c>
      <c r="AJ189">
        <v>1716.39036782003</v>
      </c>
      <c r="AK189">
        <v>69</v>
      </c>
      <c r="AL189">
        <v>2812019149.6500001</v>
      </c>
      <c r="AM189">
        <v>21515</v>
      </c>
      <c r="AO189" s="32">
        <f t="shared" si="34"/>
        <v>8.2997950694405978E-3</v>
      </c>
      <c r="AP189" s="5">
        <f t="shared" si="39"/>
        <v>9.5174491113558126</v>
      </c>
      <c r="AQ189" s="3">
        <f t="shared" si="35"/>
        <v>-1.7312133825358247E-3</v>
      </c>
      <c r="AR189" s="15">
        <f t="shared" si="36"/>
        <v>-0.2010804144459476</v>
      </c>
      <c r="AV189" s="15">
        <v>1</v>
      </c>
      <c r="AW189" s="15">
        <v>1</v>
      </c>
      <c r="AX189">
        <f t="shared" si="37"/>
        <v>69</v>
      </c>
    </row>
    <row r="190" spans="1:50" x14ac:dyDescent="0.25">
      <c r="A190" t="s">
        <v>37</v>
      </c>
      <c r="B190">
        <v>9.7839189443733297</v>
      </c>
      <c r="C190">
        <v>8.2876126484273099E-3</v>
      </c>
      <c r="D190">
        <v>9.5041099469286898</v>
      </c>
      <c r="E190">
        <v>-19.390916201377301</v>
      </c>
      <c r="F190" s="1">
        <v>0</v>
      </c>
      <c r="G190" s="1">
        <v>0</v>
      </c>
      <c r="H190">
        <v>3.4469841230230198</v>
      </c>
      <c r="I190">
        <v>-113.702504807477</v>
      </c>
      <c r="J190">
        <v>-111.538569378704</v>
      </c>
      <c r="K190">
        <v>-178.046862653647</v>
      </c>
      <c r="L190">
        <v>-83.647646051457002</v>
      </c>
      <c r="M190">
        <v>70</v>
      </c>
      <c r="N190">
        <v>91.12002691955</v>
      </c>
      <c r="O190">
        <v>54.838892502199997</v>
      </c>
      <c r="P190">
        <v>130995.376089923</v>
      </c>
      <c r="Q190">
        <v>182200.46799641999</v>
      </c>
      <c r="R190">
        <v>122.07012475548601</v>
      </c>
      <c r="S190">
        <v>698.68139765753403</v>
      </c>
      <c r="T190">
        <v>0.73109156223938099</v>
      </c>
      <c r="U190">
        <v>1.5366611659417001E-2</v>
      </c>
      <c r="V190">
        <v>0.91068819304886395</v>
      </c>
      <c r="W190">
        <v>2.9918202747856101E-3</v>
      </c>
      <c r="X190">
        <v>7.0953375016932801E-2</v>
      </c>
      <c r="Y190" s="1">
        <v>0</v>
      </c>
      <c r="Z190" s="1">
        <v>0</v>
      </c>
      <c r="AA190">
        <v>6.7275065308907399E-4</v>
      </c>
      <c r="AB190">
        <v>7.5553581972361101E-3</v>
      </c>
      <c r="AC190">
        <v>6.4272061543306797E-3</v>
      </c>
      <c r="AD190">
        <v>5.3944101116317797E-5</v>
      </c>
      <c r="AE190">
        <v>0.81152091903720402</v>
      </c>
      <c r="AF190">
        <v>1.1716282755800101E-3</v>
      </c>
      <c r="AG190">
        <v>5.5309563002535698E-6</v>
      </c>
      <c r="AH190">
        <v>5.9096887871199</v>
      </c>
      <c r="AI190">
        <v>0.41618531291676603</v>
      </c>
      <c r="AJ190">
        <v>1776.5871469676199</v>
      </c>
      <c r="AK190">
        <v>70</v>
      </c>
      <c r="AL190">
        <v>2840634730.5100002</v>
      </c>
      <c r="AM190">
        <v>21685</v>
      </c>
      <c r="AO190" s="32">
        <f t="shared" si="34"/>
        <v>8.271585082999763E-3</v>
      </c>
      <c r="AP190" s="5">
        <f t="shared" si="39"/>
        <v>9.4865577886581569</v>
      </c>
      <c r="AQ190" s="3">
        <f t="shared" si="35"/>
        <v>2.7191770482291357E-4</v>
      </c>
      <c r="AR190" s="15">
        <f t="shared" si="36"/>
        <v>3.1345527254436734E-2</v>
      </c>
      <c r="AV190" s="15">
        <v>1</v>
      </c>
      <c r="AW190" s="15">
        <v>1</v>
      </c>
      <c r="AX190">
        <f t="shared" si="37"/>
        <v>70</v>
      </c>
    </row>
    <row r="191" spans="1:50" x14ac:dyDescent="0.25">
      <c r="A191" t="s">
        <v>37</v>
      </c>
      <c r="B191">
        <v>9.3017047430121504</v>
      </c>
      <c r="C191">
        <v>8.3020618543657304E-3</v>
      </c>
      <c r="D191">
        <v>9.5199309328116701</v>
      </c>
      <c r="E191">
        <v>-19.450169728363299</v>
      </c>
      <c r="F191" s="1">
        <v>0</v>
      </c>
      <c r="G191" s="1">
        <v>0</v>
      </c>
      <c r="H191">
        <v>3.47916679997059</v>
      </c>
      <c r="I191">
        <v>-111.50548573605001</v>
      </c>
      <c r="J191">
        <v>-109.440495196079</v>
      </c>
      <c r="K191">
        <v>-176.47721421903</v>
      </c>
      <c r="L191">
        <v>-81.470916281720804</v>
      </c>
      <c r="M191">
        <v>71</v>
      </c>
      <c r="N191">
        <v>91.185448663518102</v>
      </c>
      <c r="O191">
        <v>54.671922390385497</v>
      </c>
      <c r="P191">
        <v>131061.792717401</v>
      </c>
      <c r="Q191">
        <v>183385.83476355401</v>
      </c>
      <c r="R191">
        <v>121.47553006523199</v>
      </c>
      <c r="S191">
        <v>699.34935838551303</v>
      </c>
      <c r="T191">
        <v>0.73558568279083403</v>
      </c>
      <c r="U191">
        <v>4.4883496871546196E-3</v>
      </c>
      <c r="V191">
        <v>0.969488776505814</v>
      </c>
      <c r="W191">
        <v>1.18663156902446E-3</v>
      </c>
      <c r="X191">
        <v>2.4836242238005901E-2</v>
      </c>
      <c r="Y191" s="1">
        <v>0</v>
      </c>
      <c r="Z191" s="1">
        <v>0</v>
      </c>
      <c r="AA191">
        <v>6.8449296187795801E-4</v>
      </c>
      <c r="AB191">
        <v>7.5611119931102699E-3</v>
      </c>
      <c r="AC191">
        <v>6.42064046229417E-3</v>
      </c>
      <c r="AD191">
        <v>5.0176798780140599E-5</v>
      </c>
      <c r="AE191">
        <v>0.81509567390701898</v>
      </c>
      <c r="AF191">
        <v>1.2080933639531501E-3</v>
      </c>
      <c r="AG191">
        <v>6.1965024006486402E-6</v>
      </c>
      <c r="AH191">
        <v>5.84152767432444</v>
      </c>
      <c r="AI191">
        <v>0.41477889347076802</v>
      </c>
      <c r="AJ191">
        <v>1909.0694671132001</v>
      </c>
      <c r="AK191">
        <v>71</v>
      </c>
      <c r="AL191">
        <v>2788208578.27</v>
      </c>
      <c r="AM191">
        <v>21274</v>
      </c>
      <c r="AO191" s="32">
        <f t="shared" si="34"/>
        <v>8.3132267881252768E-3</v>
      </c>
      <c r="AP191" s="5">
        <f t="shared" si="39"/>
        <v>9.5321541074877558</v>
      </c>
      <c r="AQ191" s="3">
        <f t="shared" si="35"/>
        <v>-2.1026550122170071E-4</v>
      </c>
      <c r="AR191" s="15">
        <f t="shared" si="36"/>
        <v>-2.4176000710540491E-2</v>
      </c>
      <c r="AV191" s="15">
        <v>1</v>
      </c>
      <c r="AW191" s="15">
        <v>1</v>
      </c>
      <c r="AX191">
        <f t="shared" si="37"/>
        <v>71</v>
      </c>
    </row>
    <row r="192" spans="1:50" x14ac:dyDescent="0.25">
      <c r="A192" t="s">
        <v>37</v>
      </c>
      <c r="B192">
        <v>10.6253008359415</v>
      </c>
      <c r="C192">
        <v>8.3489530372483495E-3</v>
      </c>
      <c r="D192">
        <v>9.5712564114257805</v>
      </c>
      <c r="E192">
        <v>-19.085575867391999</v>
      </c>
      <c r="F192" s="1">
        <v>0</v>
      </c>
      <c r="G192" s="1">
        <v>0</v>
      </c>
      <c r="H192">
        <v>3.5314749322635799</v>
      </c>
      <c r="I192">
        <v>-110.14675970837</v>
      </c>
      <c r="J192">
        <v>-108.18799507334499</v>
      </c>
      <c r="K192">
        <v>-176.92225831163799</v>
      </c>
      <c r="L192">
        <v>-79.7940383606621</v>
      </c>
      <c r="M192">
        <v>72</v>
      </c>
      <c r="N192">
        <v>91.023716155442401</v>
      </c>
      <c r="O192">
        <v>53.901358507314598</v>
      </c>
      <c r="P192">
        <v>129648.788499121</v>
      </c>
      <c r="Q192">
        <v>181693.60242020799</v>
      </c>
      <c r="R192">
        <v>120.584397746378</v>
      </c>
      <c r="S192">
        <v>701.50347740975496</v>
      </c>
      <c r="T192">
        <v>0.73689444282847905</v>
      </c>
      <c r="U192">
        <v>2.7736236879723898E-3</v>
      </c>
      <c r="V192">
        <v>0.98411720938133795</v>
      </c>
      <c r="W192">
        <v>1.6211974411759701E-3</v>
      </c>
      <c r="X192">
        <v>1.14879694895129E-2</v>
      </c>
      <c r="Y192" s="1">
        <v>0</v>
      </c>
      <c r="Z192" s="1">
        <v>0</v>
      </c>
      <c r="AA192">
        <v>7.0946228993012299E-4</v>
      </c>
      <c r="AB192">
        <v>7.59110299123948E-3</v>
      </c>
      <c r="AC192">
        <v>6.3969541897504504E-3</v>
      </c>
      <c r="AD192">
        <v>4.4150748266967101E-5</v>
      </c>
      <c r="AE192">
        <v>0.81763946468115301</v>
      </c>
      <c r="AF192">
        <v>1.2435988195397399E-3</v>
      </c>
      <c r="AG192">
        <v>4.18662326374328E-6</v>
      </c>
      <c r="AH192">
        <v>5.8949366194631097</v>
      </c>
      <c r="AI192">
        <v>0.46165730513046999</v>
      </c>
      <c r="AJ192">
        <v>2135.3108460871399</v>
      </c>
      <c r="AK192">
        <v>72</v>
      </c>
      <c r="AL192">
        <v>2656244378.77</v>
      </c>
      <c r="AM192">
        <v>20488</v>
      </c>
      <c r="AO192" s="32">
        <f t="shared" si="34"/>
        <v>8.350015299220314E-3</v>
      </c>
      <c r="AP192" s="5">
        <f t="shared" si="39"/>
        <v>9.5724188176956488</v>
      </c>
      <c r="AQ192" s="3">
        <f t="shared" si="35"/>
        <v>9.6735242259126178E-4</v>
      </c>
      <c r="AR192" s="15">
        <f t="shared" si="36"/>
        <v>0.10999121938746415</v>
      </c>
      <c r="AV192" s="15">
        <v>1</v>
      </c>
      <c r="AW192" s="15">
        <v>1</v>
      </c>
      <c r="AX192">
        <f t="shared" si="37"/>
        <v>72</v>
      </c>
    </row>
    <row r="193" spans="1:50" x14ac:dyDescent="0.25">
      <c r="A193" t="s">
        <v>37</v>
      </c>
      <c r="B193">
        <v>9.2282603565498302</v>
      </c>
      <c r="C193">
        <v>8.5120967117040605E-3</v>
      </c>
      <c r="D193">
        <v>9.7496199896841595</v>
      </c>
      <c r="E193">
        <v>-18.0945457497142</v>
      </c>
      <c r="F193" s="1">
        <v>0</v>
      </c>
      <c r="G193" s="1">
        <v>0</v>
      </c>
      <c r="H193">
        <v>3.5972237496931299</v>
      </c>
      <c r="I193">
        <v>-109.982215662656</v>
      </c>
      <c r="J193">
        <v>-107.98285431798401</v>
      </c>
      <c r="K193">
        <v>-178.53863025897999</v>
      </c>
      <c r="L193">
        <v>-79.244110597216107</v>
      </c>
      <c r="M193">
        <v>73</v>
      </c>
      <c r="N193">
        <v>90.805505724982595</v>
      </c>
      <c r="O193">
        <v>52.715094913259797</v>
      </c>
      <c r="P193">
        <v>127924.98954007401</v>
      </c>
      <c r="Q193">
        <v>180438.608241551</v>
      </c>
      <c r="R193">
        <v>119.58921591380501</v>
      </c>
      <c r="S193">
        <v>703.79650888321396</v>
      </c>
      <c r="T193">
        <v>0.73596003008914401</v>
      </c>
      <c r="U193">
        <v>1.9529441977030699E-3</v>
      </c>
      <c r="V193">
        <v>0.99138439339369899</v>
      </c>
      <c r="W193">
        <v>1.1094970596439799E-3</v>
      </c>
      <c r="X193">
        <v>5.5531653489538603E-3</v>
      </c>
      <c r="Y193" s="1">
        <v>0</v>
      </c>
      <c r="Z193" s="1">
        <v>0</v>
      </c>
      <c r="AA193">
        <v>7.42440287544261E-4</v>
      </c>
      <c r="AB193">
        <v>7.7222921002926799E-3</v>
      </c>
      <c r="AC193">
        <v>6.44833379374566E-3</v>
      </c>
      <c r="AD193">
        <v>4.3906136249898397E-5</v>
      </c>
      <c r="AE193">
        <v>0.83177925911613504</v>
      </c>
      <c r="AF193">
        <v>1.2794715585119701E-3</v>
      </c>
      <c r="AG193">
        <v>3.3785486582823199E-6</v>
      </c>
      <c r="AH193">
        <v>6.0288312809243196</v>
      </c>
      <c r="AI193">
        <v>0.44835470257225601</v>
      </c>
      <c r="AJ193">
        <v>2425.2325380611101</v>
      </c>
      <c r="AK193">
        <v>73</v>
      </c>
      <c r="AL193">
        <v>2453217524.4099998</v>
      </c>
      <c r="AM193">
        <v>19177</v>
      </c>
      <c r="AO193" s="32">
        <f t="shared" si="34"/>
        <v>8.4702456398018915E-3</v>
      </c>
      <c r="AP193" s="5">
        <f t="shared" si="39"/>
        <v>9.7038953514497308</v>
      </c>
      <c r="AQ193" s="3">
        <f t="shared" si="35"/>
        <v>-4.3419322343859861E-4</v>
      </c>
      <c r="AR193" s="15">
        <f t="shared" si="36"/>
        <v>-4.9014852043807511E-2</v>
      </c>
      <c r="AV193" s="15">
        <v>1</v>
      </c>
      <c r="AW193" s="15">
        <v>1</v>
      </c>
      <c r="AX193">
        <f t="shared" si="37"/>
        <v>73</v>
      </c>
    </row>
    <row r="194" spans="1:50" x14ac:dyDescent="0.25">
      <c r="A194" t="s">
        <v>37</v>
      </c>
      <c r="B194">
        <v>9.6323376298845496</v>
      </c>
      <c r="C194">
        <v>8.6464192947004505E-3</v>
      </c>
      <c r="D194">
        <v>9.8962315870306092</v>
      </c>
      <c r="E194">
        <v>-16.772112360018401</v>
      </c>
      <c r="F194" s="1">
        <v>0</v>
      </c>
      <c r="G194" s="1">
        <v>0</v>
      </c>
      <c r="H194">
        <v>3.6648937032773601</v>
      </c>
      <c r="I194">
        <v>-109.438949905217</v>
      </c>
      <c r="J194">
        <v>-107.443975756276</v>
      </c>
      <c r="K194">
        <v>-179.23175694339301</v>
      </c>
      <c r="L194">
        <v>-78.263413939581397</v>
      </c>
      <c r="M194">
        <v>74</v>
      </c>
      <c r="N194">
        <v>90.598087363764805</v>
      </c>
      <c r="O194">
        <v>51.752392557579299</v>
      </c>
      <c r="P194">
        <v>126045.106955772</v>
      </c>
      <c r="Q194">
        <v>178938.56502675</v>
      </c>
      <c r="R194">
        <v>118.449649339247</v>
      </c>
      <c r="S194">
        <v>706.02166102397098</v>
      </c>
      <c r="T194">
        <v>0.73804322782148002</v>
      </c>
      <c r="U194">
        <v>1.8658365726515801E-3</v>
      </c>
      <c r="V194">
        <v>0.99328471614273295</v>
      </c>
      <c r="W194">
        <v>6.7197940721923995E-4</v>
      </c>
      <c r="X194">
        <v>4.1774678773960003E-3</v>
      </c>
      <c r="Y194" s="1">
        <v>0</v>
      </c>
      <c r="Z194" s="1">
        <v>0</v>
      </c>
      <c r="AA194">
        <v>7.7092798108536001E-4</v>
      </c>
      <c r="AB194">
        <v>7.8275215515959101E-3</v>
      </c>
      <c r="AC194">
        <v>6.4847893985422499E-3</v>
      </c>
      <c r="AD194">
        <v>4.4204959420594199E-5</v>
      </c>
      <c r="AE194">
        <v>0.836002077485416</v>
      </c>
      <c r="AF194">
        <v>1.30704457618111E-3</v>
      </c>
      <c r="AG194">
        <v>3.6940155045186099E-6</v>
      </c>
      <c r="AH194">
        <v>6.1181039495327996</v>
      </c>
      <c r="AI194">
        <v>0.46105619928368002</v>
      </c>
      <c r="AJ194">
        <v>2710.89665835714</v>
      </c>
      <c r="AK194">
        <v>74</v>
      </c>
      <c r="AL194">
        <v>2194445312.0999999</v>
      </c>
      <c r="AM194">
        <v>17410</v>
      </c>
      <c r="AO194" s="32">
        <f t="shared" si="34"/>
        <v>8.562761955808719E-3</v>
      </c>
      <c r="AP194" s="5">
        <f t="shared" si="39"/>
        <v>9.8049462033249046</v>
      </c>
      <c r="AQ194" s="3">
        <f t="shared" si="35"/>
        <v>-1.5797304529350381E-4</v>
      </c>
      <c r="AR194" s="15">
        <f t="shared" si="36"/>
        <v>-1.7604234624135184E-2</v>
      </c>
      <c r="AV194" s="15">
        <v>1</v>
      </c>
      <c r="AW194" s="15">
        <v>1</v>
      </c>
      <c r="AX194">
        <f t="shared" si="37"/>
        <v>74</v>
      </c>
    </row>
    <row r="195" spans="1:50" x14ac:dyDescent="0.25">
      <c r="A195" t="s">
        <v>37</v>
      </c>
      <c r="B195">
        <v>9.8087761149052799</v>
      </c>
      <c r="C195">
        <v>8.6813729945988405E-3</v>
      </c>
      <c r="D195">
        <v>9.9343473446860298</v>
      </c>
      <c r="E195">
        <v>-16.545150600715999</v>
      </c>
      <c r="F195" s="1">
        <v>0</v>
      </c>
      <c r="G195" s="1">
        <v>0</v>
      </c>
      <c r="H195">
        <v>3.70631442475886</v>
      </c>
      <c r="I195">
        <v>-109.020392098435</v>
      </c>
      <c r="J195">
        <v>-107.10008556124301</v>
      </c>
      <c r="K195">
        <v>-180.15582600212599</v>
      </c>
      <c r="L195">
        <v>-77.598093370548099</v>
      </c>
      <c r="M195">
        <v>75</v>
      </c>
      <c r="N195">
        <v>90.523325518468297</v>
      </c>
      <c r="O195">
        <v>51.1134402739835</v>
      </c>
      <c r="P195">
        <v>125056.09828802</v>
      </c>
      <c r="Q195">
        <v>177416.51853978101</v>
      </c>
      <c r="R195">
        <v>117.372025866258</v>
      </c>
      <c r="S195">
        <v>707.48730265485199</v>
      </c>
      <c r="T195">
        <v>0.73380056153774897</v>
      </c>
      <c r="U195">
        <v>1.67623124293776E-3</v>
      </c>
      <c r="V195">
        <v>0.99443858900318405</v>
      </c>
      <c r="W195">
        <v>4.7683776530516199E-4</v>
      </c>
      <c r="X195">
        <v>3.4083419885730199E-3</v>
      </c>
      <c r="Y195" s="1">
        <v>0</v>
      </c>
      <c r="Z195" s="1">
        <v>0</v>
      </c>
      <c r="AA195">
        <v>7.8888369109649697E-4</v>
      </c>
      <c r="AB195">
        <v>7.8504606507868099E-3</v>
      </c>
      <c r="AC195">
        <v>6.4579514488840896E-3</v>
      </c>
      <c r="AD195">
        <v>4.01956296379481E-5</v>
      </c>
      <c r="AE195">
        <v>0.84053823921892701</v>
      </c>
      <c r="AF195">
        <v>1.3281279288572E-3</v>
      </c>
      <c r="AG195">
        <v>1.75296511950092E-6</v>
      </c>
      <c r="AH195">
        <v>6.1656774024220899</v>
      </c>
      <c r="AI195">
        <v>0.47384424932647401</v>
      </c>
      <c r="AJ195">
        <v>2894.9724671416802</v>
      </c>
      <c r="AK195">
        <v>75</v>
      </c>
      <c r="AL195">
        <v>2060674387.5899999</v>
      </c>
      <c r="AM195">
        <v>16478</v>
      </c>
      <c r="AO195" s="32">
        <f t="shared" si="34"/>
        <v>8.5749630688377858E-3</v>
      </c>
      <c r="AP195" s="5">
        <f t="shared" si="39"/>
        <v>9.818265116758063</v>
      </c>
      <c r="AQ195" s="3">
        <f t="shared" si="35"/>
        <v>-8.69279900952806E-6</v>
      </c>
      <c r="AR195" s="15">
        <f t="shared" si="36"/>
        <v>-9.6646421133883553E-4</v>
      </c>
      <c r="AV195" s="15">
        <v>1</v>
      </c>
      <c r="AW195" s="15">
        <v>1</v>
      </c>
      <c r="AX195">
        <f t="shared" si="37"/>
        <v>75</v>
      </c>
    </row>
    <row r="196" spans="1:50" x14ac:dyDescent="0.25">
      <c r="A196" t="s">
        <v>37</v>
      </c>
      <c r="B196">
        <v>10.928867320297501</v>
      </c>
      <c r="C196">
        <v>8.7760851346240596E-3</v>
      </c>
      <c r="D196">
        <v>10.037553269456801</v>
      </c>
      <c r="E196">
        <v>-16.858989114093902</v>
      </c>
      <c r="F196" s="1">
        <v>0</v>
      </c>
      <c r="G196" s="1">
        <v>0</v>
      </c>
      <c r="H196">
        <v>3.75326152013603</v>
      </c>
      <c r="I196">
        <v>-109.03845904544301</v>
      </c>
      <c r="J196">
        <v>-107.37453168485099</v>
      </c>
      <c r="K196">
        <v>-182.64993923909401</v>
      </c>
      <c r="L196">
        <v>-77.3454029628531</v>
      </c>
      <c r="M196">
        <v>76</v>
      </c>
      <c r="N196">
        <v>90.332857102175794</v>
      </c>
      <c r="O196">
        <v>50.095405284556399</v>
      </c>
      <c r="P196">
        <v>123913.587045173</v>
      </c>
      <c r="Q196">
        <v>175915.862607655</v>
      </c>
      <c r="R196">
        <v>115.94918822594001</v>
      </c>
      <c r="S196">
        <v>711.588084899725</v>
      </c>
      <c r="T196">
        <v>0.72710551652536404</v>
      </c>
      <c r="U196">
        <v>1.5716246058246799E-3</v>
      </c>
      <c r="V196">
        <v>0.99647217838870505</v>
      </c>
      <c r="W196">
        <v>4.47962331731413E-4</v>
      </c>
      <c r="X196">
        <v>1.5082346737379699E-3</v>
      </c>
      <c r="Y196" s="1">
        <v>0</v>
      </c>
      <c r="Z196" s="1">
        <v>0</v>
      </c>
      <c r="AA196">
        <v>8.1261418832571496E-4</v>
      </c>
      <c r="AB196">
        <v>7.9285064856386197E-3</v>
      </c>
      <c r="AC196">
        <v>6.4760508408705803E-3</v>
      </c>
      <c r="AD196">
        <v>3.4021783048141802E-5</v>
      </c>
      <c r="AE196">
        <v>0.85598455701257203</v>
      </c>
      <c r="AF196">
        <v>1.35759643965041E-3</v>
      </c>
      <c r="AG196" s="1">
        <v>8.7402618064843497E-7</v>
      </c>
      <c r="AH196">
        <v>6.2749594847866703</v>
      </c>
      <c r="AI196">
        <v>0.492344069750417</v>
      </c>
      <c r="AJ196">
        <v>3159.2038618998599</v>
      </c>
      <c r="AK196">
        <v>76</v>
      </c>
      <c r="AL196">
        <v>1900958338.8599999</v>
      </c>
      <c r="AM196">
        <v>15341</v>
      </c>
      <c r="AO196" s="32">
        <f t="shared" si="34"/>
        <v>8.6462614688467051E-3</v>
      </c>
      <c r="AP196" s="5">
        <f t="shared" si="39"/>
        <v>9.8960594500628432</v>
      </c>
      <c r="AQ196" s="3">
        <f t="shared" si="35"/>
        <v>9.5195310799713918E-4</v>
      </c>
      <c r="AR196" s="15">
        <f t="shared" si="36"/>
        <v>0.10436556848171508</v>
      </c>
      <c r="AV196" s="15">
        <v>1</v>
      </c>
      <c r="AW196" s="15">
        <v>1</v>
      </c>
      <c r="AX196">
        <f t="shared" si="37"/>
        <v>76</v>
      </c>
    </row>
    <row r="197" spans="1:50" x14ac:dyDescent="0.25">
      <c r="A197" t="s">
        <v>37</v>
      </c>
      <c r="B197">
        <v>9.3701428212671001</v>
      </c>
      <c r="C197">
        <v>8.8491364836938494E-3</v>
      </c>
      <c r="D197">
        <v>10.117081797514</v>
      </c>
      <c r="E197">
        <v>-17.9887156470474</v>
      </c>
      <c r="F197" s="1">
        <v>0</v>
      </c>
      <c r="G197" s="1">
        <v>0</v>
      </c>
      <c r="H197">
        <v>3.7850455960443701</v>
      </c>
      <c r="I197">
        <v>-108.247149966104</v>
      </c>
      <c r="J197">
        <v>-106.610404676339</v>
      </c>
      <c r="K197">
        <v>-183.080639240306</v>
      </c>
      <c r="L197">
        <v>-76.495365870821303</v>
      </c>
      <c r="M197">
        <v>77</v>
      </c>
      <c r="N197">
        <v>90.367396229156796</v>
      </c>
      <c r="O197">
        <v>49.528893518878</v>
      </c>
      <c r="P197">
        <v>123743.51347838101</v>
      </c>
      <c r="Q197">
        <v>172823.81580833701</v>
      </c>
      <c r="R197">
        <v>114.53897806441699</v>
      </c>
      <c r="S197">
        <v>713.44464785172295</v>
      </c>
      <c r="T197">
        <v>0.728702446580758</v>
      </c>
      <c r="U197">
        <v>5.0848313239407498E-4</v>
      </c>
      <c r="V197">
        <v>0.99766981230482898</v>
      </c>
      <c r="W197">
        <v>5.5332594245114698E-4</v>
      </c>
      <c r="X197">
        <v>1.2683786203248101E-3</v>
      </c>
      <c r="Y197" s="1">
        <v>0</v>
      </c>
      <c r="Z197" s="1">
        <v>0</v>
      </c>
      <c r="AA197">
        <v>8.3143914585462504E-4</v>
      </c>
      <c r="AB197">
        <v>7.9851752524185103E-3</v>
      </c>
      <c r="AC197">
        <v>6.4556787632715704E-3</v>
      </c>
      <c r="AD197">
        <v>3.1401198421742598E-5</v>
      </c>
      <c r="AE197">
        <v>0.85915889360102005</v>
      </c>
      <c r="AF197">
        <v>1.3773184942454601E-3</v>
      </c>
      <c r="AG197">
        <v>1.02440658833265E-6</v>
      </c>
      <c r="AH197">
        <v>6.3163712409519501</v>
      </c>
      <c r="AI197">
        <v>0.503970830550867</v>
      </c>
      <c r="AJ197">
        <v>3311.3500818064699</v>
      </c>
      <c r="AK197">
        <v>77</v>
      </c>
      <c r="AL197">
        <v>1783020285.71</v>
      </c>
      <c r="AM197">
        <v>14409</v>
      </c>
      <c r="AO197" s="32">
        <f t="shared" si="34"/>
        <v>8.6644364033716548E-3</v>
      </c>
      <c r="AP197" s="5">
        <f t="shared" si="39"/>
        <v>9.9158804447771693</v>
      </c>
      <c r="AQ197" s="3">
        <f t="shared" si="35"/>
        <v>-4.9908234547556447E-4</v>
      </c>
      <c r="AR197" s="15">
        <f t="shared" si="36"/>
        <v>-5.5036728866322382E-2</v>
      </c>
      <c r="AV197" s="15">
        <v>1</v>
      </c>
      <c r="AW197" s="15">
        <v>1</v>
      </c>
      <c r="AX197">
        <f t="shared" si="37"/>
        <v>77</v>
      </c>
    </row>
    <row r="198" spans="1:50" x14ac:dyDescent="0.25">
      <c r="A198" t="s">
        <v>37</v>
      </c>
      <c r="B198">
        <v>9.9020872611976394</v>
      </c>
      <c r="C198">
        <v>8.9555813351386397E-3</v>
      </c>
      <c r="D198">
        <v>10.232849335269499</v>
      </c>
      <c r="E198">
        <v>-19.478884774479699</v>
      </c>
      <c r="F198" s="1">
        <v>0</v>
      </c>
      <c r="G198" s="1">
        <v>0</v>
      </c>
      <c r="H198">
        <v>3.8062531451256998</v>
      </c>
      <c r="I198">
        <v>-107.885100653243</v>
      </c>
      <c r="J198">
        <v>-106.24393990829699</v>
      </c>
      <c r="K198">
        <v>-183.21619263927201</v>
      </c>
      <c r="L198">
        <v>-76.016434244219198</v>
      </c>
      <c r="M198">
        <v>78</v>
      </c>
      <c r="N198">
        <v>90.3957392931339</v>
      </c>
      <c r="O198">
        <v>49.062231487549298</v>
      </c>
      <c r="P198">
        <v>123315.239641072</v>
      </c>
      <c r="Q198">
        <v>171081.675583932</v>
      </c>
      <c r="R198">
        <v>113.03044863604001</v>
      </c>
      <c r="S198">
        <v>713.77499350565404</v>
      </c>
      <c r="T198">
        <v>0.72128502578601095</v>
      </c>
      <c r="U198">
        <v>6.93815806203356E-4</v>
      </c>
      <c r="V198">
        <v>0.99751913401460501</v>
      </c>
      <c r="W198">
        <v>7.3376990068531702E-4</v>
      </c>
      <c r="X198">
        <v>1.05328027850545E-3</v>
      </c>
      <c r="Y198" s="1">
        <v>0</v>
      </c>
      <c r="Z198" s="1">
        <v>0</v>
      </c>
      <c r="AA198">
        <v>8.4119915488878403E-4</v>
      </c>
      <c r="AB198">
        <v>8.0834495855773205E-3</v>
      </c>
      <c r="AC198">
        <v>6.4870616723790601E-3</v>
      </c>
      <c r="AD198">
        <v>3.0300067370678499E-5</v>
      </c>
      <c r="AE198">
        <v>0.86675605239185305</v>
      </c>
      <c r="AF198">
        <v>1.4013549407862599E-3</v>
      </c>
      <c r="AG198" s="1">
        <v>5.8999158789158396E-7</v>
      </c>
      <c r="AH198">
        <v>6.3473095443156398</v>
      </c>
      <c r="AI198">
        <v>0.52257772919541001</v>
      </c>
      <c r="AJ198">
        <v>3400.3239362641498</v>
      </c>
      <c r="AK198">
        <v>78</v>
      </c>
      <c r="AL198">
        <v>1604454582.97</v>
      </c>
      <c r="AM198">
        <v>13011</v>
      </c>
      <c r="AO198" s="32">
        <f t="shared" ref="AO198:AO231" si="40">AA198+AC198*AW198+AF198*AV198</f>
        <v>8.7296157680541043E-3</v>
      </c>
      <c r="AP198" s="5">
        <f t="shared" si="39"/>
        <v>9.9869300840597752</v>
      </c>
      <c r="AQ198" s="3">
        <f t="shared" ref="AQ198:AQ231" si="41">(1-(1-B198/100)^(1/12))- AO198</f>
        <v>-7.7827463292117274E-5</v>
      </c>
      <c r="AR198" s="15">
        <f t="shared" ref="AR198:AR231" si="42">B198/AP198-1</f>
        <v>-8.4953856838904107E-3</v>
      </c>
      <c r="AV198" s="15">
        <v>1</v>
      </c>
      <c r="AW198" s="15">
        <v>1</v>
      </c>
      <c r="AX198">
        <f t="shared" ref="AX198:AX231" si="43">M198</f>
        <v>78</v>
      </c>
    </row>
    <row r="199" spans="1:50" x14ac:dyDescent="0.25">
      <c r="A199" t="s">
        <v>37</v>
      </c>
      <c r="B199">
        <v>11.651107564934501</v>
      </c>
      <c r="C199">
        <v>9.0429150959404295E-3</v>
      </c>
      <c r="D199">
        <v>10.3277298970036</v>
      </c>
      <c r="E199">
        <v>-20.562968783354499</v>
      </c>
      <c r="F199" s="1">
        <v>0</v>
      </c>
      <c r="G199" s="1">
        <v>0</v>
      </c>
      <c r="H199">
        <v>3.81633249712235</v>
      </c>
      <c r="I199">
        <v>-107.998913478565</v>
      </c>
      <c r="J199">
        <v>-105.92800279938</v>
      </c>
      <c r="K199">
        <v>-182.99218534200699</v>
      </c>
      <c r="L199">
        <v>-76.139147967324703</v>
      </c>
      <c r="M199">
        <v>79</v>
      </c>
      <c r="N199">
        <v>90.548654918021995</v>
      </c>
      <c r="O199">
        <v>48.623794179966602</v>
      </c>
      <c r="P199">
        <v>123388.46152809099</v>
      </c>
      <c r="Q199">
        <v>171218.75122601201</v>
      </c>
      <c r="R199">
        <v>112.185442615805</v>
      </c>
      <c r="S199">
        <v>713.35221338101098</v>
      </c>
      <c r="T199">
        <v>0.71964776205940195</v>
      </c>
      <c r="U199">
        <v>6.2020608780283596E-4</v>
      </c>
      <c r="V199">
        <v>0.99791718456442802</v>
      </c>
      <c r="W199">
        <v>4.7747083753672299E-4</v>
      </c>
      <c r="X199">
        <v>9.8513851023193395E-4</v>
      </c>
      <c r="Y199" s="1">
        <v>0</v>
      </c>
      <c r="Z199" s="1">
        <v>0</v>
      </c>
      <c r="AA199">
        <v>8.4618012377369505E-4</v>
      </c>
      <c r="AB199">
        <v>8.1543734758060295E-3</v>
      </c>
      <c r="AC199">
        <v>6.5052974150743804E-3</v>
      </c>
      <c r="AD199">
        <v>4.0517180713248597E-5</v>
      </c>
      <c r="AE199">
        <v>0.874831541124929</v>
      </c>
      <c r="AF199">
        <v>1.4129157570681001E-3</v>
      </c>
      <c r="AG199">
        <v>1.74314157358458E-6</v>
      </c>
      <c r="AH199">
        <v>6.4148915141518597</v>
      </c>
      <c r="AI199">
        <v>0.53227799889219496</v>
      </c>
      <c r="AJ199">
        <v>3403.1579825807698</v>
      </c>
      <c r="AK199">
        <v>79</v>
      </c>
      <c r="AL199">
        <v>1418720530.6500001</v>
      </c>
      <c r="AM199">
        <v>11498</v>
      </c>
      <c r="AO199" s="32">
        <f t="shared" si="40"/>
        <v>8.7643932959161758E-3</v>
      </c>
      <c r="AP199" s="5">
        <f t="shared" si="39"/>
        <v>10.024818774569955</v>
      </c>
      <c r="AQ199" s="3">
        <f t="shared" si="41"/>
        <v>1.5055505805948582E-3</v>
      </c>
      <c r="AR199" s="15">
        <f t="shared" si="42"/>
        <v>0.16222625335531915</v>
      </c>
      <c r="AV199" s="15">
        <v>1</v>
      </c>
      <c r="AW199" s="15">
        <v>1</v>
      </c>
      <c r="AX199">
        <f t="shared" si="43"/>
        <v>79</v>
      </c>
    </row>
    <row r="200" spans="1:50" x14ac:dyDescent="0.25">
      <c r="A200" t="s">
        <v>37</v>
      </c>
      <c r="B200">
        <v>10.5786927652895</v>
      </c>
      <c r="C200">
        <v>8.90871102528565E-3</v>
      </c>
      <c r="D200">
        <v>10.181890867501901</v>
      </c>
      <c r="E200">
        <v>-21.649943163628301</v>
      </c>
      <c r="F200" s="1">
        <v>0</v>
      </c>
      <c r="G200" s="1">
        <v>0</v>
      </c>
      <c r="H200">
        <v>3.8233220888513899</v>
      </c>
      <c r="I200">
        <v>-108.459744263977</v>
      </c>
      <c r="J200">
        <v>-105.67930583180301</v>
      </c>
      <c r="K200">
        <v>-182.516401103238</v>
      </c>
      <c r="L200">
        <v>-76.5235660475402</v>
      </c>
      <c r="M200">
        <v>80</v>
      </c>
      <c r="N200">
        <v>90.742087271339699</v>
      </c>
      <c r="O200">
        <v>48.564383148896802</v>
      </c>
      <c r="P200">
        <v>123261.649898149</v>
      </c>
      <c r="Q200">
        <v>168686.710805376</v>
      </c>
      <c r="R200">
        <v>112.139783109878</v>
      </c>
      <c r="S200">
        <v>711.68511074952505</v>
      </c>
      <c r="T200">
        <v>0.71387737713579802</v>
      </c>
      <c r="U200">
        <v>6.7791988762018495E-4</v>
      </c>
      <c r="V200">
        <v>0.99774164126610299</v>
      </c>
      <c r="W200">
        <v>4.9501319692872396E-4</v>
      </c>
      <c r="X200">
        <v>1.0854256493477499E-3</v>
      </c>
      <c r="Y200" s="1">
        <v>0</v>
      </c>
      <c r="Z200" s="1">
        <v>0</v>
      </c>
      <c r="AA200">
        <v>8.4739960960518695E-4</v>
      </c>
      <c r="AB200">
        <v>7.9988756911170602E-3</v>
      </c>
      <c r="AC200">
        <v>6.3621607912389801E-3</v>
      </c>
      <c r="AD200">
        <v>5.9412119630060903E-5</v>
      </c>
      <c r="AE200">
        <v>0.86887546079642997</v>
      </c>
      <c r="AF200">
        <v>1.3959658809338501E-3</v>
      </c>
      <c r="AG200">
        <v>2.9582660326960198E-6</v>
      </c>
      <c r="AH200">
        <v>6.39869940111803</v>
      </c>
      <c r="AI200">
        <v>0.53634133003205198</v>
      </c>
      <c r="AJ200">
        <v>3335.9291550432399</v>
      </c>
      <c r="AK200">
        <v>80</v>
      </c>
      <c r="AL200">
        <v>1258624707.1099999</v>
      </c>
      <c r="AM200">
        <v>10211</v>
      </c>
      <c r="AO200" s="32">
        <f t="shared" si="40"/>
        <v>8.6055262817780163E-3</v>
      </c>
      <c r="AP200" s="5">
        <f t="shared" si="39"/>
        <v>9.8516204530043279</v>
      </c>
      <c r="AQ200" s="3">
        <f t="shared" si="41"/>
        <v>6.687990821082658E-4</v>
      </c>
      <c r="AR200" s="15">
        <f t="shared" si="42"/>
        <v>7.3802306509224591E-2</v>
      </c>
      <c r="AV200" s="15">
        <v>1</v>
      </c>
      <c r="AW200" s="15">
        <v>1</v>
      </c>
      <c r="AX200">
        <f t="shared" si="43"/>
        <v>80</v>
      </c>
    </row>
    <row r="201" spans="1:50" x14ac:dyDescent="0.25">
      <c r="A201" t="s">
        <v>37</v>
      </c>
      <c r="B201">
        <v>7.8129405691806397</v>
      </c>
      <c r="C201">
        <v>8.8854798375262601E-3</v>
      </c>
      <c r="D201">
        <v>10.156623563827401</v>
      </c>
      <c r="E201">
        <v>-24.036530088106701</v>
      </c>
      <c r="F201" s="1">
        <v>0</v>
      </c>
      <c r="G201" s="1">
        <v>0</v>
      </c>
      <c r="H201">
        <v>3.83424368417512</v>
      </c>
      <c r="I201">
        <v>-107.984823745272</v>
      </c>
      <c r="J201">
        <v>-105.15263120464</v>
      </c>
      <c r="K201">
        <v>-181.96852880571299</v>
      </c>
      <c r="L201">
        <v>-75.892878878896497</v>
      </c>
      <c r="M201">
        <v>81</v>
      </c>
      <c r="N201">
        <v>90.8328404918947</v>
      </c>
      <c r="O201">
        <v>48.513845362600797</v>
      </c>
      <c r="P201">
        <v>122666.397993562</v>
      </c>
      <c r="Q201">
        <v>165448.837509042</v>
      </c>
      <c r="R201">
        <v>112.08356181154301</v>
      </c>
      <c r="S201">
        <v>712.27946986911695</v>
      </c>
      <c r="T201">
        <v>0.71274580007086696</v>
      </c>
      <c r="U201">
        <v>6.1714862538939195E-4</v>
      </c>
      <c r="V201">
        <v>0.99827156046364396</v>
      </c>
      <c r="W201">
        <v>2.6390409702349397E-4</v>
      </c>
      <c r="X201">
        <v>8.4738681394261296E-4</v>
      </c>
      <c r="Y201" s="1">
        <v>0</v>
      </c>
      <c r="Z201" s="1">
        <v>0</v>
      </c>
      <c r="AA201">
        <v>8.4795021059042898E-4</v>
      </c>
      <c r="AB201">
        <v>7.9753682786144892E-3</v>
      </c>
      <c r="AC201">
        <v>6.3006913610559002E-3</v>
      </c>
      <c r="AD201">
        <v>5.9134683931952799E-5</v>
      </c>
      <c r="AE201">
        <v>0.87487057084334396</v>
      </c>
      <c r="AF201">
        <v>1.4159828883159101E-3</v>
      </c>
      <c r="AG201">
        <v>2.92782596906949E-6</v>
      </c>
      <c r="AH201">
        <v>6.3354132619282302</v>
      </c>
      <c r="AI201">
        <v>0.53778707377024304</v>
      </c>
      <c r="AJ201">
        <v>3433.30742732314</v>
      </c>
      <c r="AK201">
        <v>81</v>
      </c>
      <c r="AL201">
        <v>1028925746.37</v>
      </c>
      <c r="AM201">
        <v>8388</v>
      </c>
      <c r="AO201" s="32">
        <f t="shared" si="40"/>
        <v>8.5646244599622383E-3</v>
      </c>
      <c r="AP201" s="5">
        <f t="shared" si="39"/>
        <v>9.8069794567091755</v>
      </c>
      <c r="AQ201" s="3">
        <f t="shared" si="41"/>
        <v>-1.8083498652803724E-3</v>
      </c>
      <c r="AR201" s="15">
        <f t="shared" si="42"/>
        <v>-0.20332854742184336</v>
      </c>
      <c r="AV201" s="15">
        <v>1</v>
      </c>
      <c r="AW201" s="15">
        <v>1</v>
      </c>
      <c r="AX201">
        <f t="shared" si="43"/>
        <v>81</v>
      </c>
    </row>
    <row r="202" spans="1:50" x14ac:dyDescent="0.25">
      <c r="A202" t="s">
        <v>37</v>
      </c>
      <c r="B202">
        <v>9.1214233909341207</v>
      </c>
      <c r="C202">
        <v>8.5496586689570199E-3</v>
      </c>
      <c r="D202">
        <v>9.7906404557052102</v>
      </c>
      <c r="E202">
        <v>-25.670626836065299</v>
      </c>
      <c r="F202" s="1">
        <v>0</v>
      </c>
      <c r="G202" s="1">
        <v>0</v>
      </c>
      <c r="H202">
        <v>3.8517283267560498</v>
      </c>
      <c r="I202">
        <v>-108.25535692207799</v>
      </c>
      <c r="J202">
        <v>-105.06865921997</v>
      </c>
      <c r="K202">
        <v>-181.54141598462201</v>
      </c>
      <c r="L202">
        <v>-76.015015998929101</v>
      </c>
      <c r="M202">
        <v>82</v>
      </c>
      <c r="N202">
        <v>90.894494194386098</v>
      </c>
      <c r="O202">
        <v>48.935873970709103</v>
      </c>
      <c r="P202">
        <v>122156.42813528801</v>
      </c>
      <c r="Q202">
        <v>163312.10809327199</v>
      </c>
      <c r="R202">
        <v>111.963009478109</v>
      </c>
      <c r="S202">
        <v>710.53396410361199</v>
      </c>
      <c r="T202">
        <v>0.71243718819056601</v>
      </c>
      <c r="U202">
        <v>8.4954709516076195E-4</v>
      </c>
      <c r="V202">
        <v>0.99864554721638998</v>
      </c>
      <c r="W202">
        <v>3.0715131614569098E-4</v>
      </c>
      <c r="X202">
        <v>1.9775437230331799E-4</v>
      </c>
      <c r="Y202" s="1">
        <v>0</v>
      </c>
      <c r="Z202" s="1">
        <v>0</v>
      </c>
      <c r="AA202">
        <v>8.4492233027772695E-4</v>
      </c>
      <c r="AB202">
        <v>7.6355560943032804E-3</v>
      </c>
      <c r="AC202">
        <v>6.0606043418258504E-3</v>
      </c>
      <c r="AD202">
        <v>6.5562059625369698E-5</v>
      </c>
      <c r="AE202">
        <v>0.85814178605616798</v>
      </c>
      <c r="AF202">
        <v>1.3870131416494501E-3</v>
      </c>
      <c r="AG202">
        <v>3.5246355792404499E-6</v>
      </c>
      <c r="AH202">
        <v>6.1513040974897599</v>
      </c>
      <c r="AI202">
        <v>0.53991590163224301</v>
      </c>
      <c r="AJ202">
        <v>3490.86766052958</v>
      </c>
      <c r="AK202">
        <v>82</v>
      </c>
      <c r="AL202">
        <v>883068818.99000001</v>
      </c>
      <c r="AM202">
        <v>7229</v>
      </c>
      <c r="AO202" s="32">
        <f t="shared" si="40"/>
        <v>8.2925398137530266E-3</v>
      </c>
      <c r="AP202" s="5">
        <f t="shared" si="39"/>
        <v>9.5095051728010702</v>
      </c>
      <c r="AQ202" s="3">
        <f t="shared" si="41"/>
        <v>-3.5372883263010309E-4</v>
      </c>
      <c r="AR202" s="15">
        <f t="shared" si="42"/>
        <v>-4.0809881777753798E-2</v>
      </c>
      <c r="AV202" s="15">
        <v>1</v>
      </c>
      <c r="AW202" s="15">
        <v>1</v>
      </c>
      <c r="AX202">
        <f t="shared" si="43"/>
        <v>82</v>
      </c>
    </row>
    <row r="203" spans="1:50" x14ac:dyDescent="0.25">
      <c r="A203" t="s">
        <v>37</v>
      </c>
      <c r="B203">
        <v>10.458720175127601</v>
      </c>
      <c r="C203">
        <v>8.1924135631605208E-3</v>
      </c>
      <c r="D203">
        <v>9.3998094333658102</v>
      </c>
      <c r="E203">
        <v>-26.207452061210599</v>
      </c>
      <c r="F203" s="1">
        <v>0</v>
      </c>
      <c r="G203" s="1">
        <v>0</v>
      </c>
      <c r="H203">
        <v>3.86605325971381</v>
      </c>
      <c r="I203">
        <v>-110.604012210284</v>
      </c>
      <c r="J203">
        <v>-107.058198112825</v>
      </c>
      <c r="K203">
        <v>-183.58465224053299</v>
      </c>
      <c r="L203">
        <v>-78.411077441054402</v>
      </c>
      <c r="M203">
        <v>83</v>
      </c>
      <c r="N203">
        <v>91.008816282987297</v>
      </c>
      <c r="O203">
        <v>49.333640372426899</v>
      </c>
      <c r="P203">
        <v>122438.246138337</v>
      </c>
      <c r="Q203">
        <v>163645.85110482899</v>
      </c>
      <c r="R203">
        <v>111.879495475244</v>
      </c>
      <c r="S203">
        <v>708.720936044729</v>
      </c>
      <c r="T203">
        <v>0.70597723570531001</v>
      </c>
      <c r="U203">
        <v>9.1088341731144899E-4</v>
      </c>
      <c r="V203">
        <v>0.99847044013804698</v>
      </c>
      <c r="W203">
        <v>3.4252125406565901E-4</v>
      </c>
      <c r="X203">
        <v>2.7615519057523202E-4</v>
      </c>
      <c r="Y203" s="1">
        <v>0</v>
      </c>
      <c r="Z203" s="1">
        <v>0</v>
      </c>
      <c r="AA203">
        <v>8.4592589799192797E-4</v>
      </c>
      <c r="AB203">
        <v>7.2675429187482599E-3</v>
      </c>
      <c r="AC203">
        <v>5.8245326159018299E-3</v>
      </c>
      <c r="AD203">
        <v>7.4770157547271999E-5</v>
      </c>
      <c r="AE203">
        <v>0.84919079929327101</v>
      </c>
      <c r="AF203">
        <v>1.34220802795344E-3</v>
      </c>
      <c r="AG203">
        <v>4.07364945366085E-6</v>
      </c>
      <c r="AH203">
        <v>5.9764045503074996</v>
      </c>
      <c r="AI203">
        <v>0.51652131291373005</v>
      </c>
      <c r="AJ203">
        <v>3554.7433158116401</v>
      </c>
      <c r="AK203">
        <v>83</v>
      </c>
      <c r="AL203">
        <v>789481811.10000002</v>
      </c>
      <c r="AM203">
        <v>6448</v>
      </c>
      <c r="AO203" s="32">
        <f t="shared" si="40"/>
        <v>8.0126665418471972E-3</v>
      </c>
      <c r="AP203" s="5">
        <f t="shared" si="39"/>
        <v>9.2025773451293595</v>
      </c>
      <c r="AQ203" s="3">
        <f t="shared" si="41"/>
        <v>1.1509591636875531E-3</v>
      </c>
      <c r="AR203" s="15">
        <f t="shared" si="42"/>
        <v>0.13649902444591566</v>
      </c>
      <c r="AV203" s="15">
        <v>1</v>
      </c>
      <c r="AW203" s="15">
        <v>1</v>
      </c>
      <c r="AX203">
        <f t="shared" si="43"/>
        <v>83</v>
      </c>
    </row>
    <row r="204" spans="1:50" x14ac:dyDescent="0.25">
      <c r="A204" t="s">
        <v>37</v>
      </c>
      <c r="B204">
        <v>8.5502402756003093</v>
      </c>
      <c r="C204">
        <v>7.9717525290452992E-3</v>
      </c>
      <c r="D204">
        <v>9.1576284276684099</v>
      </c>
      <c r="E204">
        <v>-26.852299922109001</v>
      </c>
      <c r="F204" s="1">
        <v>0</v>
      </c>
      <c r="G204" s="1">
        <v>0</v>
      </c>
      <c r="H204">
        <v>3.8897532569133699</v>
      </c>
      <c r="I204">
        <v>-112.17442724591299</v>
      </c>
      <c r="J204">
        <v>-107.94032452718101</v>
      </c>
      <c r="K204">
        <v>-184.51700814760699</v>
      </c>
      <c r="L204">
        <v>-79.843888245652593</v>
      </c>
      <c r="M204">
        <v>84</v>
      </c>
      <c r="N204">
        <v>91.128119828721907</v>
      </c>
      <c r="O204">
        <v>49.706948479467002</v>
      </c>
      <c r="P204">
        <v>121939.758442769</v>
      </c>
      <c r="Q204">
        <v>162570.11696531301</v>
      </c>
      <c r="R204">
        <v>111.43441163819401</v>
      </c>
      <c r="S204">
        <v>706.666165587244</v>
      </c>
      <c r="T204">
        <v>0.70773405117673704</v>
      </c>
      <c r="U204">
        <v>7.0173518349454995E-4</v>
      </c>
      <c r="V204">
        <v>0.99843894480402295</v>
      </c>
      <c r="W204">
        <v>4.36257624703195E-4</v>
      </c>
      <c r="X204">
        <v>4.2306238777865102E-4</v>
      </c>
      <c r="Y204" s="1">
        <v>0</v>
      </c>
      <c r="Z204" s="1">
        <v>0</v>
      </c>
      <c r="AA204">
        <v>8.4713204401370501E-4</v>
      </c>
      <c r="AB204">
        <v>7.0314178649660396E-3</v>
      </c>
      <c r="AC204">
        <v>5.6623803338822897E-3</v>
      </c>
      <c r="AD204">
        <v>8.9079553392213597E-5</v>
      </c>
      <c r="AE204">
        <v>0.83803270613038805</v>
      </c>
      <c r="AF204">
        <v>1.3025313442900401E-3</v>
      </c>
      <c r="AG204">
        <v>4.0725911961876098E-6</v>
      </c>
      <c r="AH204">
        <v>5.8280614553105901</v>
      </c>
      <c r="AI204">
        <v>0.50931744433985304</v>
      </c>
      <c r="AJ204">
        <v>3621.0717393999198</v>
      </c>
      <c r="AK204">
        <v>84</v>
      </c>
      <c r="AL204">
        <v>614698322.30999994</v>
      </c>
      <c r="AM204">
        <v>5041</v>
      </c>
      <c r="AO204" s="32">
        <f t="shared" si="40"/>
        <v>7.8120437221860344E-3</v>
      </c>
      <c r="AP204" s="5">
        <f t="shared" si="39"/>
        <v>8.9819739918970409</v>
      </c>
      <c r="AQ204" s="3">
        <f t="shared" si="41"/>
        <v>-3.9134420735499262E-4</v>
      </c>
      <c r="AR204" s="15">
        <f t="shared" si="42"/>
        <v>-4.8066685194837366E-2</v>
      </c>
      <c r="AV204" s="15">
        <v>1</v>
      </c>
      <c r="AW204" s="15">
        <v>1</v>
      </c>
      <c r="AX204">
        <f t="shared" si="43"/>
        <v>84</v>
      </c>
    </row>
    <row r="205" spans="1:50" x14ac:dyDescent="0.25">
      <c r="A205" t="s">
        <v>37</v>
      </c>
      <c r="B205">
        <v>11.3144601293085</v>
      </c>
      <c r="C205">
        <v>7.8480860723100093E-3</v>
      </c>
      <c r="D205">
        <v>9.02164205916886</v>
      </c>
      <c r="E205">
        <v>-27.5996241432013</v>
      </c>
      <c r="F205" s="1">
        <v>0</v>
      </c>
      <c r="G205" s="1">
        <v>0</v>
      </c>
      <c r="H205">
        <v>3.9404600287396598</v>
      </c>
      <c r="I205">
        <v>-112.49450144639999</v>
      </c>
      <c r="J205">
        <v>-107.306836763615</v>
      </c>
      <c r="K205">
        <v>-183.88864664745299</v>
      </c>
      <c r="L205">
        <v>-79.719237335331897</v>
      </c>
      <c r="M205">
        <v>85</v>
      </c>
      <c r="N205">
        <v>91.141047957138099</v>
      </c>
      <c r="O205">
        <v>49.988711860794901</v>
      </c>
      <c r="P205">
        <v>120386.56057354499</v>
      </c>
      <c r="Q205">
        <v>158391.489620345</v>
      </c>
      <c r="R205">
        <v>110.786705306386</v>
      </c>
      <c r="S205">
        <v>704.31897197824105</v>
      </c>
      <c r="T205">
        <v>0.71192457891601402</v>
      </c>
      <c r="U205">
        <v>2.13493248498651E-4</v>
      </c>
      <c r="V205">
        <v>0.99828888504451196</v>
      </c>
      <c r="W205">
        <v>4.4508439039194099E-4</v>
      </c>
      <c r="X205">
        <v>1.0525373165969599E-3</v>
      </c>
      <c r="Y205" s="1">
        <v>0</v>
      </c>
      <c r="Z205" s="1">
        <v>0</v>
      </c>
      <c r="AA205">
        <v>8.5732915084671E-4</v>
      </c>
      <c r="AB205">
        <v>6.8858780318203899E-3</v>
      </c>
      <c r="AC205">
        <v>5.5312975489116697E-3</v>
      </c>
      <c r="AD205">
        <v>1.0222040410020501E-4</v>
      </c>
      <c r="AE205">
        <v>0.82412847205200801</v>
      </c>
      <c r="AF205">
        <v>1.2822535750358201E-3</v>
      </c>
      <c r="AG205">
        <v>2.57367864047634E-6</v>
      </c>
      <c r="AH205">
        <v>5.6645041242187997</v>
      </c>
      <c r="AI205">
        <v>0.50032717077369604</v>
      </c>
      <c r="AJ205">
        <v>3782.93203989835</v>
      </c>
      <c r="AK205">
        <v>85</v>
      </c>
      <c r="AL205">
        <v>438688626.73000002</v>
      </c>
      <c r="AM205">
        <v>3644</v>
      </c>
      <c r="AO205" s="32">
        <f t="shared" si="40"/>
        <v>7.6708802747941993E-3</v>
      </c>
      <c r="AP205" s="5">
        <f t="shared" si="39"/>
        <v>8.8264573635529526</v>
      </c>
      <c r="AQ205" s="3">
        <f t="shared" si="41"/>
        <v>2.2853362214353759E-3</v>
      </c>
      <c r="AR205" s="15">
        <f t="shared" si="42"/>
        <v>0.28188010923037421</v>
      </c>
      <c r="AV205" s="15">
        <v>1</v>
      </c>
      <c r="AW205" s="15">
        <v>1</v>
      </c>
      <c r="AX205">
        <f t="shared" si="43"/>
        <v>85</v>
      </c>
    </row>
    <row r="206" spans="1:50" x14ac:dyDescent="0.25">
      <c r="A206" t="s">
        <v>37</v>
      </c>
      <c r="B206">
        <v>10.625636001983899</v>
      </c>
      <c r="C206">
        <v>7.7857663283976497E-3</v>
      </c>
      <c r="D206">
        <v>8.9530432041819097</v>
      </c>
      <c r="E206">
        <v>-31.579582610016399</v>
      </c>
      <c r="F206" s="1">
        <v>0</v>
      </c>
      <c r="G206" s="1">
        <v>0</v>
      </c>
      <c r="H206">
        <v>4.0452766736371801</v>
      </c>
      <c r="I206">
        <v>-106.887095958853</v>
      </c>
      <c r="J206">
        <v>-99.492180485445004</v>
      </c>
      <c r="K206">
        <v>-173.62771417353099</v>
      </c>
      <c r="L206">
        <v>-74.420065808105306</v>
      </c>
      <c r="M206">
        <v>86</v>
      </c>
      <c r="N206">
        <v>90.837284018786406</v>
      </c>
      <c r="O206">
        <v>51.458519943100903</v>
      </c>
      <c r="P206">
        <v>121528.116247454</v>
      </c>
      <c r="Q206">
        <v>164581.771402666</v>
      </c>
      <c r="R206">
        <v>108.26430224836299</v>
      </c>
      <c r="S206">
        <v>694.08761157686695</v>
      </c>
      <c r="T206">
        <v>0.71376980965964199</v>
      </c>
      <c r="U206">
        <v>1.25535992991337E-3</v>
      </c>
      <c r="V206">
        <v>0.99719651362126005</v>
      </c>
      <c r="W206">
        <v>2.5848405634875602E-4</v>
      </c>
      <c r="X206">
        <v>1.28964239247734E-3</v>
      </c>
      <c r="Y206" s="1">
        <v>0</v>
      </c>
      <c r="Z206" s="1">
        <v>0</v>
      </c>
      <c r="AA206">
        <v>8.4382381351290499E-4</v>
      </c>
      <c r="AB206">
        <v>6.8008203032643199E-3</v>
      </c>
      <c r="AC206">
        <v>5.4551026120365602E-3</v>
      </c>
      <c r="AD206">
        <v>1.38906858146607E-4</v>
      </c>
      <c r="AE206">
        <v>0.78772657342958297</v>
      </c>
      <c r="AF206">
        <v>1.27037498092953E-3</v>
      </c>
      <c r="AG206">
        <v>2.1923094972284899E-6</v>
      </c>
      <c r="AH206">
        <v>5.2159083604664698</v>
      </c>
      <c r="AI206">
        <v>0.46351849956780999</v>
      </c>
      <c r="AJ206">
        <v>4008.8173210273999</v>
      </c>
      <c r="AK206">
        <v>86</v>
      </c>
      <c r="AL206">
        <v>238681220.31</v>
      </c>
      <c r="AM206">
        <v>1964</v>
      </c>
      <c r="AO206" s="32">
        <f t="shared" si="40"/>
        <v>7.5693014064789951E-3</v>
      </c>
      <c r="AP206" s="5">
        <f t="shared" si="39"/>
        <v>8.7143995269177932</v>
      </c>
      <c r="AQ206" s="3">
        <f t="shared" si="41"/>
        <v>1.7483759142748415E-3</v>
      </c>
      <c r="AR206" s="15">
        <f t="shared" si="42"/>
        <v>0.21931935403724756</v>
      </c>
      <c r="AV206" s="15">
        <v>1</v>
      </c>
      <c r="AW206" s="15">
        <v>1</v>
      </c>
      <c r="AX206">
        <f t="shared" si="43"/>
        <v>86</v>
      </c>
    </row>
    <row r="207" spans="1:50" x14ac:dyDescent="0.25">
      <c r="A207" t="s">
        <v>37</v>
      </c>
      <c r="B207">
        <v>10.091309007934401</v>
      </c>
      <c r="C207">
        <v>8.3161146761283992E-3</v>
      </c>
      <c r="D207">
        <v>9.5353154704836101</v>
      </c>
      <c r="E207">
        <v>-38.550335159277203</v>
      </c>
      <c r="F207" s="1">
        <v>0</v>
      </c>
      <c r="G207" s="1">
        <v>0</v>
      </c>
      <c r="H207">
        <v>4.1573697808560297</v>
      </c>
      <c r="I207">
        <v>-102.565386740104</v>
      </c>
      <c r="J207">
        <v>-86.352925211381901</v>
      </c>
      <c r="K207">
        <v>-153.80205465625099</v>
      </c>
      <c r="L207">
        <v>-68.676406268194498</v>
      </c>
      <c r="M207">
        <v>87</v>
      </c>
      <c r="N207">
        <v>90.020518916140702</v>
      </c>
      <c r="O207">
        <v>53.943731682634102</v>
      </c>
      <c r="P207">
        <v>116583.71404011401</v>
      </c>
      <c r="Q207">
        <v>153654.531937758</v>
      </c>
      <c r="R207">
        <v>99.983555105099001</v>
      </c>
      <c r="S207">
        <v>672.92812707257895</v>
      </c>
      <c r="T207">
        <v>0.73962161631475298</v>
      </c>
      <c r="U207">
        <v>6.2332563818528195E-4</v>
      </c>
      <c r="V207">
        <v>0.99468217502624701</v>
      </c>
      <c r="W207">
        <v>1.0360494666119E-3</v>
      </c>
      <c r="X207">
        <v>3.65844986895578E-3</v>
      </c>
      <c r="Y207" s="1">
        <v>0</v>
      </c>
      <c r="Z207" s="1">
        <v>0</v>
      </c>
      <c r="AA207">
        <v>7.9391263172131797E-4</v>
      </c>
      <c r="AB207">
        <v>7.2141816620134502E-3</v>
      </c>
      <c r="AC207">
        <v>5.6757089844134299E-3</v>
      </c>
      <c r="AD207">
        <v>3.0399412338151001E-4</v>
      </c>
      <c r="AE207">
        <v>0.74104225741413798</v>
      </c>
      <c r="AF207">
        <v>1.2420829404807001E-3</v>
      </c>
      <c r="AG207">
        <v>4.0611575561651502E-6</v>
      </c>
      <c r="AH207">
        <v>4.5356222685678604</v>
      </c>
      <c r="AI207">
        <v>0.40138562144673101</v>
      </c>
      <c r="AJ207">
        <v>3531.1276511811702</v>
      </c>
      <c r="AK207">
        <v>87</v>
      </c>
      <c r="AL207">
        <v>122063148.59999999</v>
      </c>
      <c r="AM207">
        <v>1047</v>
      </c>
      <c r="AO207" s="32">
        <f t="shared" si="40"/>
        <v>7.711704556615448E-3</v>
      </c>
      <c r="AP207" s="5">
        <f t="shared" si="39"/>
        <v>8.8714575826772997</v>
      </c>
      <c r="AQ207" s="3">
        <f t="shared" si="41"/>
        <v>1.1137517081775822E-3</v>
      </c>
      <c r="AR207" s="15">
        <f t="shared" si="42"/>
        <v>0.13750293160833271</v>
      </c>
      <c r="AV207" s="15">
        <v>1</v>
      </c>
      <c r="AW207" s="15">
        <v>1</v>
      </c>
      <c r="AX207">
        <f t="shared" si="43"/>
        <v>87</v>
      </c>
    </row>
    <row r="208" spans="1:50" x14ac:dyDescent="0.25">
      <c r="A208" t="s">
        <v>37</v>
      </c>
      <c r="B208">
        <v>2.7504302623035199</v>
      </c>
      <c r="C208">
        <v>8.7514017266880802E-3</v>
      </c>
      <c r="D208">
        <v>10.010666703516801</v>
      </c>
      <c r="E208">
        <v>-42.530410179427903</v>
      </c>
      <c r="F208" s="1">
        <v>0</v>
      </c>
      <c r="G208" s="1">
        <v>0</v>
      </c>
      <c r="H208">
        <v>4.14437312109657</v>
      </c>
      <c r="I208">
        <v>-100.98236117061499</v>
      </c>
      <c r="J208">
        <v>-80.458058500711402</v>
      </c>
      <c r="K208">
        <v>-144.614286785084</v>
      </c>
      <c r="L208">
        <v>-67.902328631426101</v>
      </c>
      <c r="M208">
        <v>88</v>
      </c>
      <c r="N208">
        <v>89.951176818127806</v>
      </c>
      <c r="O208">
        <v>55.1426745270564</v>
      </c>
      <c r="P208">
        <v>119618.16629124001</v>
      </c>
      <c r="Q208">
        <v>163501.82856527899</v>
      </c>
      <c r="R208">
        <v>89.474068690863206</v>
      </c>
      <c r="S208">
        <v>667.34571837229703</v>
      </c>
      <c r="T208">
        <v>0.77949081530916098</v>
      </c>
      <c r="U208">
        <v>2.61735150241285E-3</v>
      </c>
      <c r="V208">
        <v>0.99557206583573499</v>
      </c>
      <c r="W208">
        <v>5.85419562372362E-4</v>
      </c>
      <c r="X208">
        <v>1.2251630994797699E-3</v>
      </c>
      <c r="Y208" s="1">
        <v>0</v>
      </c>
      <c r="Z208" s="1">
        <v>0</v>
      </c>
      <c r="AA208">
        <v>7.78791827525159E-4</v>
      </c>
      <c r="AB208">
        <v>7.5718071710828396E-3</v>
      </c>
      <c r="AC208">
        <v>6.04169313640912E-3</v>
      </c>
      <c r="AD208">
        <v>3.8747118526637003E-4</v>
      </c>
      <c r="AE208">
        <v>0.728092207430593</v>
      </c>
      <c r="AF208">
        <v>1.2235527895486499E-3</v>
      </c>
      <c r="AG208">
        <v>1.3320129898172699E-5</v>
      </c>
      <c r="AH208">
        <v>4.2023577509762102</v>
      </c>
      <c r="AI208">
        <v>0.37267825700158702</v>
      </c>
      <c r="AJ208">
        <v>2758.7823723071801</v>
      </c>
      <c r="AK208">
        <v>88</v>
      </c>
      <c r="AL208">
        <v>105144368.17</v>
      </c>
      <c r="AM208">
        <v>879</v>
      </c>
      <c r="AO208" s="32">
        <f t="shared" si="40"/>
        <v>8.0440377534829292E-3</v>
      </c>
      <c r="AP208" s="5">
        <f t="shared" si="39"/>
        <v>9.2370285484030248</v>
      </c>
      <c r="AQ208" s="3">
        <f t="shared" si="41"/>
        <v>-5.7226008164148294E-3</v>
      </c>
      <c r="AR208" s="15">
        <f t="shared" si="42"/>
        <v>-0.70223863140717069</v>
      </c>
      <c r="AV208" s="15">
        <v>1</v>
      </c>
      <c r="AW208" s="15">
        <v>1</v>
      </c>
      <c r="AX208">
        <f t="shared" si="43"/>
        <v>88</v>
      </c>
    </row>
    <row r="209" spans="1:50" x14ac:dyDescent="0.25">
      <c r="A209" t="s">
        <v>37</v>
      </c>
      <c r="B209">
        <v>6.0298935471356598</v>
      </c>
      <c r="C209">
        <v>9.3727673115593102E-3</v>
      </c>
      <c r="D209">
        <v>10.6852570593934</v>
      </c>
      <c r="E209">
        <v>-43.923914703031798</v>
      </c>
      <c r="F209" s="1">
        <v>0</v>
      </c>
      <c r="G209" s="1">
        <v>0</v>
      </c>
      <c r="H209">
        <v>4.1185712451207204</v>
      </c>
      <c r="I209">
        <v>-98.836999459906906</v>
      </c>
      <c r="J209">
        <v>-79.252700404325097</v>
      </c>
      <c r="K209">
        <v>-143.362261130821</v>
      </c>
      <c r="L209">
        <v>-67.397911209685404</v>
      </c>
      <c r="M209">
        <v>89</v>
      </c>
      <c r="N209">
        <v>89.822351795277399</v>
      </c>
      <c r="O209">
        <v>54.389846487500797</v>
      </c>
      <c r="P209">
        <v>125730.83945641</v>
      </c>
      <c r="Q209">
        <v>171074.15326328599</v>
      </c>
      <c r="R209">
        <v>80.855431153491395</v>
      </c>
      <c r="S209">
        <v>670.92875688694198</v>
      </c>
      <c r="T209">
        <v>0.77054901364746797</v>
      </c>
      <c r="U209">
        <v>1.8039994818407699E-3</v>
      </c>
      <c r="V209">
        <v>0.99664979030805601</v>
      </c>
      <c r="W209">
        <v>5.0096572406547796E-4</v>
      </c>
      <c r="X209">
        <v>1.0452444860374001E-3</v>
      </c>
      <c r="Y209" s="1">
        <v>0</v>
      </c>
      <c r="Z209" s="1">
        <v>0</v>
      </c>
      <c r="AA209">
        <v>7.94194746111669E-4</v>
      </c>
      <c r="AB209">
        <v>8.1772733276416799E-3</v>
      </c>
      <c r="AC209">
        <v>6.4898742411855399E-3</v>
      </c>
      <c r="AD209">
        <v>3.8791155638409798E-4</v>
      </c>
      <c r="AE209">
        <v>0.74860920107444895</v>
      </c>
      <c r="AF209">
        <v>1.26079741403645E-3</v>
      </c>
      <c r="AG209">
        <v>1.3339078117696501E-5</v>
      </c>
      <c r="AH209">
        <v>4.3072315480267704</v>
      </c>
      <c r="AI209">
        <v>0.38787320469770298</v>
      </c>
      <c r="AJ209">
        <v>2361.36106467118</v>
      </c>
      <c r="AK209">
        <v>89</v>
      </c>
      <c r="AL209">
        <v>122587568.47</v>
      </c>
      <c r="AM209">
        <v>975</v>
      </c>
      <c r="AO209" s="32">
        <f t="shared" si="40"/>
        <v>8.5448664013336589E-3</v>
      </c>
      <c r="AP209" s="5">
        <f t="shared" si="39"/>
        <v>9.7854078924428105</v>
      </c>
      <c r="AQ209" s="3">
        <f t="shared" si="41"/>
        <v>-3.3754846511411113E-3</v>
      </c>
      <c r="AR209" s="15">
        <f t="shared" si="42"/>
        <v>-0.38378720504921449</v>
      </c>
      <c r="AV209" s="15">
        <v>1</v>
      </c>
      <c r="AW209" s="15">
        <v>1</v>
      </c>
      <c r="AX209">
        <f t="shared" si="43"/>
        <v>89</v>
      </c>
    </row>
    <row r="210" spans="1:50" x14ac:dyDescent="0.25">
      <c r="A210" t="s">
        <v>37</v>
      </c>
      <c r="B210">
        <v>13.430989700179399</v>
      </c>
      <c r="C210">
        <v>9.8868952451143608E-3</v>
      </c>
      <c r="D210">
        <v>11.2399160242168</v>
      </c>
      <c r="E210">
        <v>-45.835588513235699</v>
      </c>
      <c r="F210" s="1">
        <v>0</v>
      </c>
      <c r="G210" s="1">
        <v>0</v>
      </c>
      <c r="H210">
        <v>4.0816453780358897</v>
      </c>
      <c r="I210">
        <v>-98.233978520340997</v>
      </c>
      <c r="J210">
        <v>-80.014193133916294</v>
      </c>
      <c r="K210">
        <v>-144.24221564322499</v>
      </c>
      <c r="L210">
        <v>-67.312494891864901</v>
      </c>
      <c r="M210">
        <v>90</v>
      </c>
      <c r="N210">
        <v>89.961332243613896</v>
      </c>
      <c r="O210">
        <v>53.804760939106799</v>
      </c>
      <c r="P210">
        <v>127787.50928923899</v>
      </c>
      <c r="Q210">
        <v>172060.11355412399</v>
      </c>
      <c r="R210">
        <v>74.156299094374901</v>
      </c>
      <c r="S210">
        <v>673.06127006672</v>
      </c>
      <c r="T210">
        <v>0.74887080558144203</v>
      </c>
      <c r="U210">
        <v>1.1171187319452399E-3</v>
      </c>
      <c r="V210">
        <v>0.99660873271870898</v>
      </c>
      <c r="W210">
        <v>1.2870048106053101E-3</v>
      </c>
      <c r="X210">
        <v>9.8714373874042105E-4</v>
      </c>
      <c r="Y210" s="1">
        <v>0</v>
      </c>
      <c r="Z210" s="1">
        <v>0</v>
      </c>
      <c r="AA210">
        <v>8.0548229871006704E-4</v>
      </c>
      <c r="AB210">
        <v>8.6892632434436706E-3</v>
      </c>
      <c r="AC210">
        <v>6.8475164824113597E-3</v>
      </c>
      <c r="AD210">
        <v>3.80568350971244E-4</v>
      </c>
      <c r="AE210">
        <v>0.76014892993952998</v>
      </c>
      <c r="AF210">
        <v>1.28639170536436E-3</v>
      </c>
      <c r="AG210">
        <v>1.15648953696889E-5</v>
      </c>
      <c r="AH210">
        <v>4.3970914377386503</v>
      </c>
      <c r="AI210">
        <v>0.40243289906003199</v>
      </c>
      <c r="AJ210">
        <v>1881.26139119287</v>
      </c>
      <c r="AK210">
        <v>90</v>
      </c>
      <c r="AL210">
        <v>129448746.91</v>
      </c>
      <c r="AM210">
        <v>1013</v>
      </c>
      <c r="AO210" s="32">
        <f t="shared" si="40"/>
        <v>8.9393904864857859E-3</v>
      </c>
      <c r="AP210" s="5">
        <f t="shared" si="39"/>
        <v>10.215249273051496</v>
      </c>
      <c r="AQ210" s="3">
        <f t="shared" si="41"/>
        <v>3.0076931533951651E-3</v>
      </c>
      <c r="AR210" s="15">
        <f t="shared" si="42"/>
        <v>0.31479803783263893</v>
      </c>
      <c r="AV210" s="15">
        <v>1</v>
      </c>
      <c r="AW210" s="15">
        <v>1</v>
      </c>
      <c r="AX210">
        <f t="shared" si="43"/>
        <v>90</v>
      </c>
    </row>
    <row r="211" spans="1:50" x14ac:dyDescent="0.25">
      <c r="A211" t="s">
        <v>37</v>
      </c>
      <c r="B211">
        <v>20.359244502803101</v>
      </c>
      <c r="C211">
        <v>9.9352008868302203E-3</v>
      </c>
      <c r="D211">
        <v>11.291867210027499</v>
      </c>
      <c r="E211">
        <v>-45.560955262229697</v>
      </c>
      <c r="F211" s="1">
        <v>0</v>
      </c>
      <c r="G211" s="1">
        <v>0</v>
      </c>
      <c r="H211">
        <v>4.0772011346164501</v>
      </c>
      <c r="I211">
        <v>-98.262957775493604</v>
      </c>
      <c r="J211">
        <v>-81.0603224141488</v>
      </c>
      <c r="K211">
        <v>-145.52173478779099</v>
      </c>
      <c r="L211">
        <v>-67.727061533533799</v>
      </c>
      <c r="M211">
        <v>91</v>
      </c>
      <c r="N211">
        <v>90.264140038574794</v>
      </c>
      <c r="O211">
        <v>53.522793275059797</v>
      </c>
      <c r="P211">
        <v>129610.83459812999</v>
      </c>
      <c r="Q211">
        <v>175393.528737085</v>
      </c>
      <c r="R211">
        <v>71.083558896749395</v>
      </c>
      <c r="S211">
        <v>675.36313058649</v>
      </c>
      <c r="T211">
        <v>0.75909705126271099</v>
      </c>
      <c r="U211">
        <v>1.99337054932036E-3</v>
      </c>
      <c r="V211">
        <v>0.99700911080418697</v>
      </c>
      <c r="W211">
        <v>4.4077153374000397E-4</v>
      </c>
      <c r="X211">
        <v>5.5674711275229905E-4</v>
      </c>
      <c r="Y211" s="1">
        <v>0</v>
      </c>
      <c r="Z211" s="1">
        <v>0</v>
      </c>
      <c r="AA211">
        <v>8.1069989737579695E-4</v>
      </c>
      <c r="AB211">
        <v>8.7578544365064497E-3</v>
      </c>
      <c r="AC211">
        <v>6.9456432730209301E-3</v>
      </c>
      <c r="AD211">
        <v>3.6020830605160798E-4</v>
      </c>
      <c r="AE211">
        <v>0.78589075268977204</v>
      </c>
      <c r="AF211">
        <v>1.3290760652658201E-3</v>
      </c>
      <c r="AG211">
        <v>6.3733409017311297E-6</v>
      </c>
      <c r="AH211">
        <v>4.4452014005410403</v>
      </c>
      <c r="AI211">
        <v>0.41346633012254502</v>
      </c>
      <c r="AJ211">
        <v>1710.7393817330701</v>
      </c>
      <c r="AK211">
        <v>91</v>
      </c>
      <c r="AL211">
        <v>138683593.02000001</v>
      </c>
      <c r="AM211">
        <v>1070</v>
      </c>
      <c r="AO211" s="32">
        <f t="shared" si="40"/>
        <v>9.0854192356625476E-3</v>
      </c>
      <c r="AP211" s="5">
        <f t="shared" si="39"/>
        <v>10.373873695662949</v>
      </c>
      <c r="AQ211" s="3">
        <f t="shared" si="41"/>
        <v>9.7061277929265475E-3</v>
      </c>
      <c r="AR211" s="15">
        <f t="shared" si="42"/>
        <v>0.96254987289027616</v>
      </c>
      <c r="AV211" s="15">
        <v>1</v>
      </c>
      <c r="AW211" s="15">
        <v>1</v>
      </c>
      <c r="AX211">
        <f t="shared" si="43"/>
        <v>91</v>
      </c>
    </row>
    <row r="212" spans="1:50" x14ac:dyDescent="0.25">
      <c r="A212" t="s">
        <v>37</v>
      </c>
      <c r="B212">
        <v>5.4731323322907901</v>
      </c>
      <c r="C212">
        <v>9.4399412400657991E-3</v>
      </c>
      <c r="D212">
        <v>10.7579066077887</v>
      </c>
      <c r="E212">
        <v>-45.652215600567501</v>
      </c>
      <c r="F212" s="1">
        <v>0</v>
      </c>
      <c r="G212" s="1">
        <v>0</v>
      </c>
      <c r="H212">
        <v>4.0777233266020199</v>
      </c>
      <c r="I212">
        <v>-97.616261483497198</v>
      </c>
      <c r="J212">
        <v>-81.703165955642106</v>
      </c>
      <c r="K212">
        <v>-145.368747041029</v>
      </c>
      <c r="L212">
        <v>-67.280704201497699</v>
      </c>
      <c r="M212">
        <v>92</v>
      </c>
      <c r="N212">
        <v>90.360673861967499</v>
      </c>
      <c r="O212">
        <v>53.698006362212602</v>
      </c>
      <c r="P212">
        <v>130391.19373271801</v>
      </c>
      <c r="Q212">
        <v>178003.18132122399</v>
      </c>
      <c r="R212">
        <v>70.185557480807802</v>
      </c>
      <c r="S212">
        <v>675.88917942270098</v>
      </c>
      <c r="T212">
        <v>0.76188634892770002</v>
      </c>
      <c r="U212">
        <v>1.01679677765578E-3</v>
      </c>
      <c r="V212">
        <v>0.99800757748438895</v>
      </c>
      <c r="W212">
        <v>4.3106576536693103E-4</v>
      </c>
      <c r="X212">
        <v>5.4455997258789695E-4</v>
      </c>
      <c r="Y212" s="1">
        <v>0</v>
      </c>
      <c r="Z212" s="1">
        <v>0</v>
      </c>
      <c r="AA212">
        <v>8.1339044865464999E-4</v>
      </c>
      <c r="AB212">
        <v>8.3002167335765199E-3</v>
      </c>
      <c r="AC212">
        <v>6.5934112064892497E-3</v>
      </c>
      <c r="AD212">
        <v>3.23736923516552E-4</v>
      </c>
      <c r="AE212">
        <v>0.75645804608135103</v>
      </c>
      <c r="AF212">
        <v>1.2804078837248599E-3</v>
      </c>
      <c r="AG212">
        <v>2.7180910603535601E-6</v>
      </c>
      <c r="AH212">
        <v>4.3412289946074702</v>
      </c>
      <c r="AI212">
        <v>0.40705701611491701</v>
      </c>
      <c r="AJ212">
        <v>1568.96359525206</v>
      </c>
      <c r="AK212">
        <v>92</v>
      </c>
      <c r="AL212">
        <v>141474445.19999999</v>
      </c>
      <c r="AM212">
        <v>1085</v>
      </c>
      <c r="AO212" s="32">
        <f t="shared" si="40"/>
        <v>8.6872095388687599E-3</v>
      </c>
      <c r="AP212" s="5">
        <f t="shared" si="39"/>
        <v>9.9407104469124938</v>
      </c>
      <c r="AQ212" s="3">
        <f t="shared" si="41"/>
        <v>-4.0076862892631272E-3</v>
      </c>
      <c r="AR212" s="15">
        <f t="shared" si="42"/>
        <v>-0.44942241688664197</v>
      </c>
      <c r="AV212" s="15">
        <v>1</v>
      </c>
      <c r="AW212" s="15">
        <v>1</v>
      </c>
      <c r="AX212">
        <f t="shared" si="43"/>
        <v>92</v>
      </c>
    </row>
    <row r="213" spans="1:50" x14ac:dyDescent="0.25">
      <c r="A213" t="s">
        <v>37</v>
      </c>
      <c r="B213">
        <v>10.326396204338</v>
      </c>
      <c r="C213">
        <v>8.9344233460373207E-3</v>
      </c>
      <c r="D213">
        <v>10.2098491702953</v>
      </c>
      <c r="E213">
        <v>-44.7478693011657</v>
      </c>
      <c r="F213" s="1">
        <v>0</v>
      </c>
      <c r="G213" s="1">
        <v>0</v>
      </c>
      <c r="H213">
        <v>4.0793854182005402</v>
      </c>
      <c r="I213">
        <v>-97.154692989953503</v>
      </c>
      <c r="J213">
        <v>-82.991821639459701</v>
      </c>
      <c r="K213">
        <v>-146.99737942706099</v>
      </c>
      <c r="L213">
        <v>-67.833957002793895</v>
      </c>
      <c r="M213">
        <v>93</v>
      </c>
      <c r="N213">
        <v>90.781978087083203</v>
      </c>
      <c r="O213">
        <v>53.902009822047603</v>
      </c>
      <c r="P213">
        <v>135211.865296167</v>
      </c>
      <c r="Q213">
        <v>182379.576737872</v>
      </c>
      <c r="R213">
        <v>70.495936800083896</v>
      </c>
      <c r="S213">
        <v>679.91262644956601</v>
      </c>
      <c r="T213">
        <v>0.76034845344611501</v>
      </c>
      <c r="U213">
        <v>9.24278073493011E-4</v>
      </c>
      <c r="V213">
        <v>0.99667987466382502</v>
      </c>
      <c r="W213">
        <v>3.9103704631426601E-4</v>
      </c>
      <c r="X213">
        <v>2.00481021636748E-3</v>
      </c>
      <c r="Y213" s="1">
        <v>0</v>
      </c>
      <c r="Z213" s="1">
        <v>0</v>
      </c>
      <c r="AA213">
        <v>8.2013874646623397E-4</v>
      </c>
      <c r="AB213">
        <v>7.8119359940303796E-3</v>
      </c>
      <c r="AC213">
        <v>6.2415074635699102E-3</v>
      </c>
      <c r="AD213">
        <v>2.95077788993653E-4</v>
      </c>
      <c r="AE213">
        <v>0.754339057030884</v>
      </c>
      <c r="AF213">
        <v>1.2759406201461999E-3</v>
      </c>
      <c r="AG213">
        <v>7.1691014644820599E-6</v>
      </c>
      <c r="AH213">
        <v>4.2634090977152104</v>
      </c>
      <c r="AI213">
        <v>0.40401466851656498</v>
      </c>
      <c r="AJ213">
        <v>1699.8081921169201</v>
      </c>
      <c r="AK213">
        <v>93</v>
      </c>
      <c r="AL213">
        <v>155223221.36000001</v>
      </c>
      <c r="AM213">
        <v>1148</v>
      </c>
      <c r="AO213" s="32">
        <f t="shared" si="40"/>
        <v>8.337586830182344E-3</v>
      </c>
      <c r="AP213" s="5">
        <f t="shared" si="39"/>
        <v>9.5588178026031692</v>
      </c>
      <c r="AQ213" s="3">
        <f t="shared" si="41"/>
        <v>7.0410006817315032E-4</v>
      </c>
      <c r="AR213" s="15">
        <f t="shared" si="42"/>
        <v>8.0300557829002139E-2</v>
      </c>
      <c r="AV213" s="15">
        <v>1</v>
      </c>
      <c r="AW213" s="15">
        <v>1</v>
      </c>
      <c r="AX213">
        <f t="shared" si="43"/>
        <v>93</v>
      </c>
    </row>
    <row r="214" spans="1:50" x14ac:dyDescent="0.25">
      <c r="A214" t="s">
        <v>37</v>
      </c>
      <c r="B214">
        <v>12.378785112072601</v>
      </c>
      <c r="C214">
        <v>8.3373942199477195E-3</v>
      </c>
      <c r="D214">
        <v>9.5586070060774695</v>
      </c>
      <c r="E214">
        <v>-41.6142952016951</v>
      </c>
      <c r="F214" s="1">
        <v>0</v>
      </c>
      <c r="G214" s="1">
        <v>0</v>
      </c>
      <c r="H214">
        <v>4.0924383430726099</v>
      </c>
      <c r="I214">
        <v>-97.706674317530499</v>
      </c>
      <c r="J214">
        <v>-86.590172704474199</v>
      </c>
      <c r="K214">
        <v>-153.37933692964501</v>
      </c>
      <c r="L214">
        <v>-68.895287413178806</v>
      </c>
      <c r="M214">
        <v>94</v>
      </c>
      <c r="N214">
        <v>91.329166192387305</v>
      </c>
      <c r="O214">
        <v>53.7662316384897</v>
      </c>
      <c r="P214">
        <v>137532.025449804</v>
      </c>
      <c r="Q214">
        <v>182627.93405101099</v>
      </c>
      <c r="R214">
        <v>71.942252462655304</v>
      </c>
      <c r="S214">
        <v>687.59531077716497</v>
      </c>
      <c r="T214">
        <v>0.72528841729008997</v>
      </c>
      <c r="U214">
        <v>6.8001527965938296E-4</v>
      </c>
      <c r="V214">
        <v>0.99755424412822802</v>
      </c>
      <c r="W214">
        <v>2.94096962838652E-4</v>
      </c>
      <c r="X214">
        <v>1.4716436292737101E-3</v>
      </c>
      <c r="Y214" s="1">
        <v>0</v>
      </c>
      <c r="Z214" s="1">
        <v>0</v>
      </c>
      <c r="AA214">
        <v>8.38694353753705E-4</v>
      </c>
      <c r="AB214">
        <v>7.2679798442274804E-3</v>
      </c>
      <c r="AC214">
        <v>5.8580645804893498E-3</v>
      </c>
      <c r="AD214">
        <v>2.2373385845229701E-4</v>
      </c>
      <c r="AE214">
        <v>0.75365042683257999</v>
      </c>
      <c r="AF214">
        <v>1.2733216703310101E-3</v>
      </c>
      <c r="AG214">
        <v>6.9606088094564101E-6</v>
      </c>
      <c r="AH214">
        <v>4.2386972441164303</v>
      </c>
      <c r="AI214">
        <v>0.40559578500877502</v>
      </c>
      <c r="AJ214">
        <v>1958.2513194896001</v>
      </c>
      <c r="AK214">
        <v>94</v>
      </c>
      <c r="AL214">
        <v>210974127.03999999</v>
      </c>
      <c r="AM214">
        <v>1534</v>
      </c>
      <c r="AO214" s="32">
        <f t="shared" si="40"/>
        <v>7.9700806045740653E-3</v>
      </c>
      <c r="AP214" s="5">
        <f t="shared" si="39"/>
        <v>9.1557911857272352</v>
      </c>
      <c r="AQ214" s="3">
        <f t="shared" si="41"/>
        <v>2.9817596893617453E-3</v>
      </c>
      <c r="AR214" s="15">
        <f t="shared" si="42"/>
        <v>0.3520169760282017</v>
      </c>
      <c r="AV214" s="15">
        <v>1</v>
      </c>
      <c r="AW214" s="15">
        <v>1</v>
      </c>
      <c r="AX214">
        <f t="shared" si="43"/>
        <v>94</v>
      </c>
    </row>
    <row r="215" spans="1:50" x14ac:dyDescent="0.25">
      <c r="A215" t="s">
        <v>37</v>
      </c>
      <c r="B215">
        <v>5.9236261676472601</v>
      </c>
      <c r="C215">
        <v>7.8102613813960699E-3</v>
      </c>
      <c r="D215">
        <v>8.9800119433702701</v>
      </c>
      <c r="E215">
        <v>-34.377963806897</v>
      </c>
      <c r="F215" s="1">
        <v>0</v>
      </c>
      <c r="G215" s="1">
        <v>0</v>
      </c>
      <c r="H215">
        <v>4.1135853387548797</v>
      </c>
      <c r="I215">
        <v>-98.355804676616202</v>
      </c>
      <c r="J215">
        <v>-89.847100096786093</v>
      </c>
      <c r="K215">
        <v>-158.75391324706601</v>
      </c>
      <c r="L215">
        <v>-69.473633259316898</v>
      </c>
      <c r="M215">
        <v>95</v>
      </c>
      <c r="N215">
        <v>91.854346050701295</v>
      </c>
      <c r="O215">
        <v>54.022245998192602</v>
      </c>
      <c r="P215">
        <v>137131.72287366501</v>
      </c>
      <c r="Q215">
        <v>180517.63409088599</v>
      </c>
      <c r="R215">
        <v>71.537834846641601</v>
      </c>
      <c r="S215">
        <v>692.75513951258597</v>
      </c>
      <c r="T215">
        <v>0.71673335987308495</v>
      </c>
      <c r="U215">
        <v>1.01492644577844E-3</v>
      </c>
      <c r="V215">
        <v>0.99831867493649495</v>
      </c>
      <c r="W215">
        <v>4.1817029356669801E-4</v>
      </c>
      <c r="X215">
        <v>2.48228324159296E-4</v>
      </c>
      <c r="Y215" s="1">
        <v>0</v>
      </c>
      <c r="Z215" s="1">
        <v>0</v>
      </c>
      <c r="AA215">
        <v>8.4929038879229398E-4</v>
      </c>
      <c r="AB215">
        <v>6.7909945705959896E-3</v>
      </c>
      <c r="AC215">
        <v>5.5180694539706601E-3</v>
      </c>
      <c r="AD215">
        <v>1.6346270866921401E-4</v>
      </c>
      <c r="AE215">
        <v>0.74048841152635003</v>
      </c>
      <c r="AF215">
        <v>1.2424227888618901E-3</v>
      </c>
      <c r="AG215">
        <v>6.4857824385836801E-6</v>
      </c>
      <c r="AH215">
        <v>4.1849960438194103</v>
      </c>
      <c r="AI215">
        <v>0.40494673380139901</v>
      </c>
      <c r="AJ215">
        <v>2151.0326774557998</v>
      </c>
      <c r="AK215">
        <v>95</v>
      </c>
      <c r="AL215">
        <v>308272113.01999998</v>
      </c>
      <c r="AM215">
        <v>2248</v>
      </c>
      <c r="AO215" s="32">
        <f t="shared" si="40"/>
        <v>7.6097826316248443E-3</v>
      </c>
      <c r="AP215" s="5">
        <f t="shared" si="39"/>
        <v>8.7590719542796176</v>
      </c>
      <c r="AQ215" s="3">
        <f t="shared" si="41"/>
        <v>-2.5341038076398805E-3</v>
      </c>
      <c r="AR215" s="15">
        <f t="shared" si="42"/>
        <v>-0.32371532069067888</v>
      </c>
      <c r="AV215" s="15">
        <v>1</v>
      </c>
      <c r="AW215" s="15">
        <v>1</v>
      </c>
      <c r="AX215">
        <f t="shared" si="43"/>
        <v>95</v>
      </c>
    </row>
    <row r="216" spans="1:50" x14ac:dyDescent="0.25">
      <c r="A216" t="s">
        <v>37</v>
      </c>
      <c r="B216">
        <v>15.795318107626301</v>
      </c>
      <c r="C216">
        <v>7.5434687198749602E-3</v>
      </c>
      <c r="D216">
        <v>8.6858817882913506</v>
      </c>
      <c r="E216">
        <v>-28.754898859627701</v>
      </c>
      <c r="F216" s="1">
        <v>0</v>
      </c>
      <c r="G216" s="1">
        <v>0</v>
      </c>
      <c r="H216">
        <v>4.1511017880233201</v>
      </c>
      <c r="I216">
        <v>-97.815462437668202</v>
      </c>
      <c r="J216">
        <v>-88.8413395035588</v>
      </c>
      <c r="K216">
        <v>-155.35495648838901</v>
      </c>
      <c r="L216">
        <v>-69.571681965190706</v>
      </c>
      <c r="M216">
        <v>96</v>
      </c>
      <c r="N216">
        <v>92.400747783481194</v>
      </c>
      <c r="O216">
        <v>55.440562832835099</v>
      </c>
      <c r="P216">
        <v>140435.84539750899</v>
      </c>
      <c r="Q216">
        <v>183727.096258595</v>
      </c>
      <c r="R216">
        <v>65.545154168961105</v>
      </c>
      <c r="S216">
        <v>688.94572859592301</v>
      </c>
      <c r="T216">
        <v>0.72184779930327003</v>
      </c>
      <c r="U216">
        <v>1.2627046787108201E-3</v>
      </c>
      <c r="V216">
        <v>0.99850899010121297</v>
      </c>
      <c r="W216">
        <v>2.2830522007600499E-4</v>
      </c>
      <c r="X216" s="1">
        <v>0</v>
      </c>
      <c r="Y216" s="1">
        <v>0</v>
      </c>
      <c r="Z216" s="1">
        <v>0</v>
      </c>
      <c r="AA216">
        <v>8.4338760219820701E-4</v>
      </c>
      <c r="AB216">
        <v>6.5034534209007702E-3</v>
      </c>
      <c r="AC216">
        <v>5.3911796688201601E-3</v>
      </c>
      <c r="AD216">
        <v>1.8470211715005999E-4</v>
      </c>
      <c r="AE216">
        <v>0.70743396627518196</v>
      </c>
      <c r="AF216">
        <v>1.1880694170426399E-3</v>
      </c>
      <c r="AG216">
        <v>1.1879243018220801E-5</v>
      </c>
      <c r="AH216">
        <v>3.93087532603503</v>
      </c>
      <c r="AI216">
        <v>0.38245403857103299</v>
      </c>
      <c r="AJ216">
        <v>1932.6391730002799</v>
      </c>
      <c r="AK216">
        <v>96</v>
      </c>
      <c r="AL216">
        <v>293230045.19</v>
      </c>
      <c r="AM216">
        <v>2088</v>
      </c>
      <c r="AO216" s="32">
        <f t="shared" si="40"/>
        <v>7.4226366880610073E-3</v>
      </c>
      <c r="AP216" s="5">
        <f t="shared" si="39"/>
        <v>8.5523819941482397</v>
      </c>
      <c r="AQ216" s="3">
        <f t="shared" si="41"/>
        <v>6.8018638615676419E-3</v>
      </c>
      <c r="AR216" s="15">
        <f t="shared" si="42"/>
        <v>0.84689109050950528</v>
      </c>
      <c r="AV216" s="15">
        <v>1</v>
      </c>
      <c r="AW216" s="15">
        <v>1</v>
      </c>
      <c r="AX216">
        <f t="shared" si="43"/>
        <v>96</v>
      </c>
    </row>
    <row r="217" spans="1:50" x14ac:dyDescent="0.25">
      <c r="A217" t="s">
        <v>37</v>
      </c>
      <c r="B217">
        <v>9.8036688442872393</v>
      </c>
      <c r="C217">
        <v>7.5222453546815102E-3</v>
      </c>
      <c r="D217">
        <v>8.6624463538305498</v>
      </c>
      <c r="E217">
        <v>-27.074356421830998</v>
      </c>
      <c r="F217" s="1">
        <v>0</v>
      </c>
      <c r="G217" s="1">
        <v>0</v>
      </c>
      <c r="H217">
        <v>4.2322936541867504</v>
      </c>
      <c r="I217">
        <v>-95.592218459693399</v>
      </c>
      <c r="J217">
        <v>-82.533041508568203</v>
      </c>
      <c r="K217">
        <v>-145.61731470903601</v>
      </c>
      <c r="L217">
        <v>-67.808325580017495</v>
      </c>
      <c r="M217">
        <v>97</v>
      </c>
      <c r="N217">
        <v>92.198023035395906</v>
      </c>
      <c r="O217">
        <v>57.225190979094897</v>
      </c>
      <c r="P217">
        <v>142532.50074177701</v>
      </c>
      <c r="Q217">
        <v>185336.74543956801</v>
      </c>
      <c r="R217">
        <v>54.943138986791702</v>
      </c>
      <c r="S217">
        <v>676.95186707575795</v>
      </c>
      <c r="T217">
        <v>0.68781746871507499</v>
      </c>
      <c r="U217">
        <v>1.1750006447254499E-3</v>
      </c>
      <c r="V217">
        <v>0.99882499935527402</v>
      </c>
      <c r="W217" s="1">
        <v>0</v>
      </c>
      <c r="X217" s="1">
        <v>0</v>
      </c>
      <c r="Y217" s="1">
        <v>0</v>
      </c>
      <c r="Z217" s="1">
        <v>0</v>
      </c>
      <c r="AA217">
        <v>8.1778711908261502E-4</v>
      </c>
      <c r="AB217">
        <v>6.4133849827770198E-3</v>
      </c>
      <c r="AC217">
        <v>5.3256923294823502E-3</v>
      </c>
      <c r="AD217">
        <v>2.7497950611463697E-4</v>
      </c>
      <c r="AE217">
        <v>0.65562988578646897</v>
      </c>
      <c r="AF217">
        <v>1.10424726676616E-3</v>
      </c>
      <c r="AG217">
        <v>1.6025369648475999E-5</v>
      </c>
      <c r="AH217">
        <v>3.5623485559313002</v>
      </c>
      <c r="AI217">
        <v>0.34668011396110199</v>
      </c>
      <c r="AJ217">
        <v>1473.51108455954</v>
      </c>
      <c r="AK217">
        <v>97</v>
      </c>
      <c r="AL217">
        <v>203678943.56</v>
      </c>
      <c r="AM217">
        <v>1429</v>
      </c>
      <c r="AO217" s="32">
        <f t="shared" si="40"/>
        <v>7.2477267153311254E-3</v>
      </c>
      <c r="AP217" s="5">
        <f t="shared" si="39"/>
        <v>8.358817895194159</v>
      </c>
      <c r="AQ217" s="3">
        <f t="shared" si="41"/>
        <v>1.3138651716077098E-3</v>
      </c>
      <c r="AR217" s="15">
        <f t="shared" si="42"/>
        <v>0.1728535023982023</v>
      </c>
      <c r="AV217" s="15">
        <v>1</v>
      </c>
      <c r="AW217" s="15">
        <v>1</v>
      </c>
      <c r="AX217">
        <f t="shared" si="43"/>
        <v>97</v>
      </c>
    </row>
    <row r="218" spans="1:50" x14ac:dyDescent="0.25">
      <c r="A218" t="s">
        <v>37</v>
      </c>
      <c r="B218">
        <v>11.737937082810699</v>
      </c>
      <c r="C218">
        <v>7.4326570929139297E-3</v>
      </c>
      <c r="D218">
        <v>8.5634597153801604</v>
      </c>
      <c r="E218">
        <v>-27.567644888497</v>
      </c>
      <c r="F218" s="1">
        <v>0</v>
      </c>
      <c r="G218" s="1">
        <v>0</v>
      </c>
      <c r="H218">
        <v>4.3034758475324102</v>
      </c>
      <c r="I218">
        <v>-92.133525386303901</v>
      </c>
      <c r="J218">
        <v>-77.684776605648693</v>
      </c>
      <c r="K218">
        <v>-139.09026741993699</v>
      </c>
      <c r="L218">
        <v>-65.125671392759799</v>
      </c>
      <c r="M218">
        <v>98</v>
      </c>
      <c r="N218">
        <v>92.027737451356799</v>
      </c>
      <c r="O218">
        <v>58.593352364085298</v>
      </c>
      <c r="P218">
        <v>146846.17597894699</v>
      </c>
      <c r="Q218">
        <v>188668.83185420901</v>
      </c>
      <c r="R218">
        <v>52.781953343624799</v>
      </c>
      <c r="S218">
        <v>672.55889170906903</v>
      </c>
      <c r="T218">
        <v>0.69378518858633897</v>
      </c>
      <c r="U218">
        <v>1.3323958952347001E-3</v>
      </c>
      <c r="V218">
        <v>0.99715178784622904</v>
      </c>
      <c r="W218" s="1">
        <v>0</v>
      </c>
      <c r="X218">
        <v>1.51581625853534E-3</v>
      </c>
      <c r="Y218" s="1">
        <v>0</v>
      </c>
      <c r="Z218" s="1">
        <v>0</v>
      </c>
      <c r="AA218">
        <v>8.0975870192269601E-4</v>
      </c>
      <c r="AB218">
        <v>6.2984144329900496E-3</v>
      </c>
      <c r="AC218">
        <v>5.2591708109565498E-3</v>
      </c>
      <c r="AD218">
        <v>3.1035429034542402E-4</v>
      </c>
      <c r="AE218">
        <v>0.61769179714368605</v>
      </c>
      <c r="AF218">
        <v>1.05273946935369E-3</v>
      </c>
      <c r="AG218">
        <v>1.4118079060855299E-5</v>
      </c>
      <c r="AH218">
        <v>3.2004345873058901</v>
      </c>
      <c r="AI218">
        <v>0.31068008042627299</v>
      </c>
      <c r="AJ218">
        <v>1520.3344858591399</v>
      </c>
      <c r="AK218">
        <v>98</v>
      </c>
      <c r="AL218">
        <v>139503867.18000001</v>
      </c>
      <c r="AM218">
        <v>950</v>
      </c>
      <c r="AO218" s="32">
        <f t="shared" si="40"/>
        <v>7.1216689822329359E-3</v>
      </c>
      <c r="AP218" s="5">
        <f t="shared" si="39"/>
        <v>8.2190833273652615</v>
      </c>
      <c r="AQ218" s="3">
        <f t="shared" si="41"/>
        <v>3.2293705333316615E-3</v>
      </c>
      <c r="AR218" s="15">
        <f t="shared" si="42"/>
        <v>0.42813214263560151</v>
      </c>
      <c r="AV218" s="15">
        <v>1</v>
      </c>
      <c r="AW218" s="15">
        <v>1</v>
      </c>
      <c r="AX218">
        <f t="shared" si="43"/>
        <v>98</v>
      </c>
    </row>
    <row r="219" spans="1:50" x14ac:dyDescent="0.25">
      <c r="A219" t="s">
        <v>37</v>
      </c>
      <c r="B219">
        <v>18.297853922030701</v>
      </c>
      <c r="C219">
        <v>7.7842543564324903E-3</v>
      </c>
      <c r="D219">
        <v>8.9513783024468498</v>
      </c>
      <c r="E219">
        <v>-31.4708870833101</v>
      </c>
      <c r="F219" s="1">
        <v>0</v>
      </c>
      <c r="G219" s="1">
        <v>0</v>
      </c>
      <c r="H219">
        <v>4.3939587498436703</v>
      </c>
      <c r="I219">
        <v>-91.863488394220298</v>
      </c>
      <c r="J219">
        <v>-70.407764489033696</v>
      </c>
      <c r="K219">
        <v>-130.34817242102699</v>
      </c>
      <c r="L219">
        <v>-64.428068967138302</v>
      </c>
      <c r="M219">
        <v>99</v>
      </c>
      <c r="N219">
        <v>91.124613654798196</v>
      </c>
      <c r="O219">
        <v>58.055374744546803</v>
      </c>
      <c r="P219">
        <v>144532.15538461501</v>
      </c>
      <c r="Q219">
        <v>182482.934273274</v>
      </c>
      <c r="R219">
        <v>52.603624765098303</v>
      </c>
      <c r="S219">
        <v>658.15935834723405</v>
      </c>
      <c r="T219">
        <v>0.70770370484080702</v>
      </c>
      <c r="U219" s="1">
        <v>0</v>
      </c>
      <c r="V219">
        <v>1</v>
      </c>
      <c r="W219" s="1">
        <v>0</v>
      </c>
      <c r="X219" s="1">
        <v>0</v>
      </c>
      <c r="Y219" s="1">
        <v>0</v>
      </c>
      <c r="Z219" s="1">
        <v>0</v>
      </c>
      <c r="AA219">
        <v>7.9488873286747699E-4</v>
      </c>
      <c r="AB219">
        <v>6.4617859458019102E-3</v>
      </c>
      <c r="AC219">
        <v>5.2811277622564004E-3</v>
      </c>
      <c r="AD219">
        <v>4.9900032021078496E-4</v>
      </c>
      <c r="AE219">
        <v>0.62899861657612599</v>
      </c>
      <c r="AF219">
        <v>1.08363343068581E-3</v>
      </c>
      <c r="AG219">
        <v>2.8571542955045099E-5</v>
      </c>
      <c r="AH219">
        <v>3.23756565242615</v>
      </c>
      <c r="AI219">
        <v>0.31883492584197298</v>
      </c>
      <c r="AJ219">
        <v>1517.5541930999</v>
      </c>
      <c r="AK219">
        <v>99</v>
      </c>
      <c r="AL219">
        <v>73277802.780000001</v>
      </c>
      <c r="AM219">
        <v>507</v>
      </c>
      <c r="AO219" s="32">
        <f t="shared" si="40"/>
        <v>7.1596499258096882E-3</v>
      </c>
      <c r="AP219" s="5">
        <f t="shared" si="39"/>
        <v>8.2612056183155822</v>
      </c>
      <c r="AQ219" s="3">
        <f t="shared" si="41"/>
        <v>9.5401624548461881E-3</v>
      </c>
      <c r="AR219" s="15">
        <f t="shared" si="42"/>
        <v>1.2149132665894764</v>
      </c>
      <c r="AV219" s="15">
        <v>1</v>
      </c>
      <c r="AW219" s="15">
        <v>1</v>
      </c>
      <c r="AX219">
        <f t="shared" si="43"/>
        <v>99</v>
      </c>
    </row>
    <row r="220" spans="1:50" x14ac:dyDescent="0.25">
      <c r="A220" t="s">
        <v>37</v>
      </c>
      <c r="B220">
        <v>0.67897798266444098</v>
      </c>
      <c r="C220">
        <v>8.0826213199003197E-3</v>
      </c>
      <c r="D220">
        <v>9.2793837761568199</v>
      </c>
      <c r="E220">
        <v>-40.691201229965301</v>
      </c>
      <c r="F220" s="1">
        <v>0</v>
      </c>
      <c r="G220" s="1">
        <v>0</v>
      </c>
      <c r="H220">
        <v>4.4922071775951302</v>
      </c>
      <c r="I220">
        <v>-93.578367460233693</v>
      </c>
      <c r="J220">
        <v>-63.832919548081797</v>
      </c>
      <c r="K220">
        <v>-121.924377065163</v>
      </c>
      <c r="L220">
        <v>-64.244742080081295</v>
      </c>
      <c r="M220">
        <v>100</v>
      </c>
      <c r="N220">
        <v>89.996042424405601</v>
      </c>
      <c r="O220">
        <v>58.261232956561599</v>
      </c>
      <c r="P220">
        <v>135218.545275229</v>
      </c>
      <c r="Q220">
        <v>174220.76714636301</v>
      </c>
      <c r="R220">
        <v>52.0238488373409</v>
      </c>
      <c r="S220">
        <v>647.94415675136304</v>
      </c>
      <c r="T220">
        <v>0.79482985811748497</v>
      </c>
      <c r="U220" s="1">
        <v>0</v>
      </c>
      <c r="V220">
        <v>1</v>
      </c>
      <c r="W220" s="1">
        <v>0</v>
      </c>
      <c r="X220" s="1">
        <v>0</v>
      </c>
      <c r="Y220" s="1">
        <v>0</v>
      </c>
      <c r="Z220" s="1">
        <v>0</v>
      </c>
      <c r="AA220">
        <v>7.90463963663238E-4</v>
      </c>
      <c r="AB220">
        <v>6.6378718753347301E-3</v>
      </c>
      <c r="AC220">
        <v>5.3300905005093796E-3</v>
      </c>
      <c r="AD220">
        <v>6.1518070308972696E-4</v>
      </c>
      <c r="AE220">
        <v>0.61212809275953495</v>
      </c>
      <c r="AF220">
        <v>1.05595511257031E-3</v>
      </c>
      <c r="AG220">
        <v>3.8955725943089897E-5</v>
      </c>
      <c r="AH220">
        <v>3.0714953489667298</v>
      </c>
      <c r="AI220">
        <v>0.305032515238847</v>
      </c>
      <c r="AJ220">
        <v>1508.30433741822</v>
      </c>
      <c r="AK220">
        <v>100</v>
      </c>
      <c r="AL220">
        <v>29477642.870000001</v>
      </c>
      <c r="AM220">
        <v>218</v>
      </c>
      <c r="AO220" s="32">
        <f t="shared" si="40"/>
        <v>7.176509576742927E-3</v>
      </c>
      <c r="AP220" s="5">
        <f t="shared" si="39"/>
        <v>8.2798979239183783</v>
      </c>
      <c r="AQ220" s="3">
        <f t="shared" si="41"/>
        <v>-6.6089261086548761E-3</v>
      </c>
      <c r="AR220" s="15">
        <f t="shared" si="42"/>
        <v>-0.91799681724299309</v>
      </c>
      <c r="AV220" s="15">
        <v>1</v>
      </c>
      <c r="AW220" s="15">
        <v>1</v>
      </c>
      <c r="AX220">
        <f t="shared" si="43"/>
        <v>100</v>
      </c>
    </row>
    <row r="221" spans="1:50" x14ac:dyDescent="0.25">
      <c r="A221" t="s">
        <v>37</v>
      </c>
      <c r="B221">
        <v>0.37435805072709699</v>
      </c>
      <c r="C221">
        <v>8.4359963134054E-3</v>
      </c>
      <c r="D221">
        <v>9.6664602466192502</v>
      </c>
      <c r="E221">
        <v>-44.417362178170499</v>
      </c>
      <c r="F221" s="1">
        <v>0</v>
      </c>
      <c r="G221" s="1">
        <v>0</v>
      </c>
      <c r="H221">
        <v>4.5992275125208399</v>
      </c>
      <c r="I221">
        <v>-98.595142216422801</v>
      </c>
      <c r="J221">
        <v>-58.341227187832402</v>
      </c>
      <c r="K221">
        <v>-117.50910981782501</v>
      </c>
      <c r="L221">
        <v>-65.691582556038497</v>
      </c>
      <c r="M221">
        <v>101</v>
      </c>
      <c r="N221">
        <v>88.632746706908804</v>
      </c>
      <c r="O221">
        <v>57.011580063587601</v>
      </c>
      <c r="P221">
        <v>121153.18948387</v>
      </c>
      <c r="Q221">
        <v>156145.812705616</v>
      </c>
      <c r="R221">
        <v>51.931285113393301</v>
      </c>
      <c r="S221">
        <v>625.57386481586104</v>
      </c>
      <c r="T221">
        <v>0.87910584407193704</v>
      </c>
      <c r="U221" s="1">
        <v>0</v>
      </c>
      <c r="V221">
        <v>1</v>
      </c>
      <c r="W221" s="1">
        <v>0</v>
      </c>
      <c r="X221" s="1">
        <v>0</v>
      </c>
      <c r="Y221" s="1">
        <v>0</v>
      </c>
      <c r="Z221" s="1">
        <v>0</v>
      </c>
      <c r="AA221">
        <v>8.0315311699916895E-4</v>
      </c>
      <c r="AB221">
        <v>6.7908515553631301E-3</v>
      </c>
      <c r="AC221">
        <v>5.3507752853031399E-3</v>
      </c>
      <c r="AD221">
        <v>8.0719970137269005E-4</v>
      </c>
      <c r="AE221">
        <v>0.63153154548531598</v>
      </c>
      <c r="AF221">
        <v>1.0818656140765999E-3</v>
      </c>
      <c r="AG221">
        <v>3.4927759584881098E-5</v>
      </c>
      <c r="AH221">
        <v>3.0978459114430299</v>
      </c>
      <c r="AI221">
        <v>0.31094297951455402</v>
      </c>
      <c r="AJ221">
        <v>1569.6470531115201</v>
      </c>
      <c r="AK221">
        <v>101</v>
      </c>
      <c r="AL221">
        <v>18778744.370000001</v>
      </c>
      <c r="AM221">
        <v>155</v>
      </c>
      <c r="AO221" s="32">
        <f t="shared" si="40"/>
        <v>7.2357940163789089E-3</v>
      </c>
      <c r="AP221" s="5">
        <f t="shared" si="39"/>
        <v>8.3455989003417663</v>
      </c>
      <c r="AQ221" s="3">
        <f t="shared" si="41"/>
        <v>-6.9232924183423791E-3</v>
      </c>
      <c r="AR221" s="15">
        <f t="shared" si="42"/>
        <v>-0.95514305741295968</v>
      </c>
      <c r="AV221" s="15">
        <v>1</v>
      </c>
      <c r="AW221" s="15">
        <v>1</v>
      </c>
      <c r="AX221">
        <f t="shared" si="43"/>
        <v>101</v>
      </c>
    </row>
    <row r="222" spans="1:50" x14ac:dyDescent="0.25">
      <c r="A222" t="s">
        <v>37</v>
      </c>
      <c r="B222">
        <v>0.58885906437504598</v>
      </c>
      <c r="C222">
        <v>8.9361846633823801E-3</v>
      </c>
      <c r="D222">
        <v>10.2117640474694</v>
      </c>
      <c r="E222">
        <v>-49.473185865597102</v>
      </c>
      <c r="F222" s="1">
        <v>0</v>
      </c>
      <c r="G222" s="1">
        <v>0</v>
      </c>
      <c r="H222">
        <v>4.6323214564581203</v>
      </c>
      <c r="I222">
        <v>-100.857105736848</v>
      </c>
      <c r="J222">
        <v>-53.0775664434356</v>
      </c>
      <c r="K222">
        <v>-116.29650689968101</v>
      </c>
      <c r="L222">
        <v>-64.283860927002706</v>
      </c>
      <c r="M222">
        <v>102</v>
      </c>
      <c r="N222">
        <v>89.413237299663393</v>
      </c>
      <c r="O222">
        <v>55.577734886278201</v>
      </c>
      <c r="P222">
        <v>108210.82520000001</v>
      </c>
      <c r="Q222">
        <v>137092.10981384301</v>
      </c>
      <c r="R222">
        <v>51.7676227830854</v>
      </c>
      <c r="S222">
        <v>609.24169865400802</v>
      </c>
      <c r="T222">
        <v>0.91273061745397299</v>
      </c>
      <c r="U222" s="1">
        <v>0</v>
      </c>
      <c r="V222">
        <v>1</v>
      </c>
      <c r="W222" s="1">
        <v>0</v>
      </c>
      <c r="X222" s="1">
        <v>0</v>
      </c>
      <c r="Y222" s="1">
        <v>0</v>
      </c>
      <c r="Z222" s="1">
        <v>0</v>
      </c>
      <c r="AA222">
        <v>8.5700366866288305E-4</v>
      </c>
      <c r="AB222">
        <v>7.1077156124209001E-3</v>
      </c>
      <c r="AC222">
        <v>5.5893741402043501E-3</v>
      </c>
      <c r="AD222">
        <v>9.5102907707061805E-4</v>
      </c>
      <c r="AE222">
        <v>0.69891580069689696</v>
      </c>
      <c r="AF222">
        <v>1.2171583615261201E-3</v>
      </c>
      <c r="AG222">
        <v>2.0450219909089002E-5</v>
      </c>
      <c r="AH222">
        <v>3.2943905176725199</v>
      </c>
      <c r="AI222">
        <v>0.33165475445049297</v>
      </c>
      <c r="AJ222">
        <v>1754.47008355603</v>
      </c>
      <c r="AK222">
        <v>102</v>
      </c>
      <c r="AL222">
        <v>10821082.52</v>
      </c>
      <c r="AM222">
        <v>100</v>
      </c>
      <c r="AO222" s="32">
        <f t="shared" si="40"/>
        <v>7.6635361703933534E-3</v>
      </c>
      <c r="AP222" s="5">
        <f t="shared" si="39"/>
        <v>8.8183598653515887</v>
      </c>
      <c r="AQ222" s="3">
        <f t="shared" si="41"/>
        <v>-7.1714908678298271E-3</v>
      </c>
      <c r="AR222" s="15">
        <f t="shared" si="42"/>
        <v>-0.93322351623585409</v>
      </c>
      <c r="AV222" s="15">
        <v>1</v>
      </c>
      <c r="AW222" s="15">
        <v>1</v>
      </c>
      <c r="AX222">
        <f t="shared" si="43"/>
        <v>102</v>
      </c>
    </row>
    <row r="223" spans="1:50" x14ac:dyDescent="0.25">
      <c r="A223" t="s">
        <v>37</v>
      </c>
      <c r="B223">
        <v>0.514635475650848</v>
      </c>
      <c r="C223">
        <v>9.2114664612636503E-3</v>
      </c>
      <c r="D223">
        <v>10.510586479773499</v>
      </c>
      <c r="E223">
        <v>-47.777245401082098</v>
      </c>
      <c r="F223" s="1">
        <v>0</v>
      </c>
      <c r="G223" s="1">
        <v>0</v>
      </c>
      <c r="H223">
        <v>4.6607454043025296</v>
      </c>
      <c r="I223">
        <v>-99.792849549572196</v>
      </c>
      <c r="J223">
        <v>-49.758891572850501</v>
      </c>
      <c r="K223">
        <v>-111.57215568129</v>
      </c>
      <c r="L223">
        <v>-63.833222053188003</v>
      </c>
      <c r="M223">
        <v>103</v>
      </c>
      <c r="N223">
        <v>87.656871443531301</v>
      </c>
      <c r="O223">
        <v>55.045077216296299</v>
      </c>
      <c r="P223">
        <v>109300.37315789401</v>
      </c>
      <c r="Q223">
        <v>158573.451225903</v>
      </c>
      <c r="R223">
        <v>51.146570785772198</v>
      </c>
      <c r="S223">
        <v>609.39143118445202</v>
      </c>
      <c r="T223">
        <v>0.84987236693066803</v>
      </c>
      <c r="U223" s="1">
        <v>0</v>
      </c>
      <c r="V223">
        <v>1</v>
      </c>
      <c r="W223" s="1">
        <v>0</v>
      </c>
      <c r="X223" s="1">
        <v>0</v>
      </c>
      <c r="Y223" s="1">
        <v>0</v>
      </c>
      <c r="Z223" s="1">
        <v>0</v>
      </c>
      <c r="AA223">
        <v>8.5646774717590998E-4</v>
      </c>
      <c r="AB223">
        <v>7.2150202087368004E-3</v>
      </c>
      <c r="AC223">
        <v>5.7394143353491998E-3</v>
      </c>
      <c r="AD223">
        <v>1.0933593241507101E-3</v>
      </c>
      <c r="AE223">
        <v>0.69767853482893305</v>
      </c>
      <c r="AF223">
        <v>1.23057049864428E-3</v>
      </c>
      <c r="AG223">
        <v>4.6660896536708903E-5</v>
      </c>
      <c r="AH223">
        <v>3.2538171707975998</v>
      </c>
      <c r="AI223">
        <v>0.33079187482998501</v>
      </c>
      <c r="AJ223">
        <v>1570.9766081759899</v>
      </c>
      <c r="AK223">
        <v>103</v>
      </c>
      <c r="AL223">
        <v>10383535.449999999</v>
      </c>
      <c r="AM223">
        <v>95</v>
      </c>
      <c r="AO223" s="32">
        <f t="shared" si="40"/>
        <v>7.8264525811693898E-3</v>
      </c>
      <c r="AP223" s="5">
        <f t="shared" si="39"/>
        <v>8.9978342266216487</v>
      </c>
      <c r="AQ223" s="3">
        <f t="shared" si="41"/>
        <v>-7.3965747676319627E-3</v>
      </c>
      <c r="AR223" s="15">
        <f t="shared" si="42"/>
        <v>-0.94280451687716027</v>
      </c>
      <c r="AV223" s="15">
        <v>1</v>
      </c>
      <c r="AW223" s="15">
        <v>1</v>
      </c>
      <c r="AX223">
        <f t="shared" si="43"/>
        <v>103</v>
      </c>
    </row>
    <row r="224" spans="1:50" x14ac:dyDescent="0.25">
      <c r="A224" t="s">
        <v>37</v>
      </c>
      <c r="B224">
        <v>0.60544751951988596</v>
      </c>
      <c r="C224">
        <v>9.3267908615823104E-3</v>
      </c>
      <c r="D224">
        <v>10.635501635235499</v>
      </c>
      <c r="E224">
        <v>-60.894863168195201</v>
      </c>
      <c r="F224" s="1">
        <v>0</v>
      </c>
      <c r="G224" s="1">
        <v>0</v>
      </c>
      <c r="H224">
        <v>4.5513536051625403</v>
      </c>
      <c r="I224">
        <v>-102.08289590555</v>
      </c>
      <c r="J224">
        <v>-54.210967788474001</v>
      </c>
      <c r="K224">
        <v>-119.529043887314</v>
      </c>
      <c r="L224">
        <v>-65.298517745638605</v>
      </c>
      <c r="M224">
        <v>104</v>
      </c>
      <c r="N224">
        <v>88.841320366824505</v>
      </c>
      <c r="O224">
        <v>53.915556249153497</v>
      </c>
      <c r="P224">
        <v>107998.749789473</v>
      </c>
      <c r="Q224">
        <v>142452.768627741</v>
      </c>
      <c r="R224">
        <v>51.605711575084101</v>
      </c>
      <c r="S224">
        <v>616.51700036102602</v>
      </c>
      <c r="T224">
        <v>0.80722621971326602</v>
      </c>
      <c r="U224" s="1">
        <v>0</v>
      </c>
      <c r="V224">
        <v>1</v>
      </c>
      <c r="W224" s="1">
        <v>0</v>
      </c>
      <c r="X224" s="1">
        <v>0</v>
      </c>
      <c r="Y224" s="1">
        <v>0</v>
      </c>
      <c r="Z224" s="1">
        <v>0</v>
      </c>
      <c r="AA224">
        <v>8.6768823014590497E-4</v>
      </c>
      <c r="AB224">
        <v>7.4629974677718003E-3</v>
      </c>
      <c r="AC224">
        <v>5.8077628907524303E-3</v>
      </c>
      <c r="AD224">
        <v>9.6637904915764699E-4</v>
      </c>
      <c r="AE224">
        <v>0.74590471649752099</v>
      </c>
      <c r="AF224">
        <v>1.2882517296978701E-3</v>
      </c>
      <c r="AG224">
        <v>2.9545387778382598E-5</v>
      </c>
      <c r="AH224">
        <v>3.4555597377296099</v>
      </c>
      <c r="AI224">
        <v>0.35549318229277499</v>
      </c>
      <c r="AJ224">
        <v>1197.40679561503</v>
      </c>
      <c r="AK224">
        <v>104</v>
      </c>
      <c r="AL224">
        <v>10259881.23</v>
      </c>
      <c r="AM224">
        <v>95</v>
      </c>
      <c r="AO224" s="32">
        <f t="shared" si="40"/>
        <v>7.9637028505962059E-3</v>
      </c>
      <c r="AP224" s="5">
        <f t="shared" si="39"/>
        <v>9.14878249588984</v>
      </c>
      <c r="AQ224" s="3">
        <f t="shared" si="41"/>
        <v>-7.457757730126342E-3</v>
      </c>
      <c r="AR224" s="15">
        <f t="shared" si="42"/>
        <v>-0.93382206651082944</v>
      </c>
      <c r="AV224" s="15">
        <v>1</v>
      </c>
      <c r="AW224" s="15">
        <v>1</v>
      </c>
      <c r="AX224">
        <f t="shared" si="43"/>
        <v>104</v>
      </c>
    </row>
    <row r="225" spans="1:50" x14ac:dyDescent="0.25">
      <c r="A225" t="s">
        <v>37</v>
      </c>
      <c r="B225">
        <v>23.219815462917801</v>
      </c>
      <c r="C225">
        <v>9.2712947794605805E-3</v>
      </c>
      <c r="D225">
        <v>10.575410281905301</v>
      </c>
      <c r="E225">
        <v>-61.794666099054403</v>
      </c>
      <c r="F225" s="1">
        <v>0</v>
      </c>
      <c r="G225" s="1">
        <v>0</v>
      </c>
      <c r="H225">
        <v>4.5501477287198204</v>
      </c>
      <c r="I225">
        <v>-105.80546262796901</v>
      </c>
      <c r="J225">
        <v>-57.737082384047497</v>
      </c>
      <c r="K225">
        <v>-117.301770119327</v>
      </c>
      <c r="L225">
        <v>-66.806672598210895</v>
      </c>
      <c r="M225">
        <v>105</v>
      </c>
      <c r="N225">
        <v>89.023304435329294</v>
      </c>
      <c r="O225">
        <v>57.286979685286298</v>
      </c>
      <c r="P225">
        <v>100435.934705882</v>
      </c>
      <c r="Q225">
        <v>122733.44371025301</v>
      </c>
      <c r="R225">
        <v>51.422942873658997</v>
      </c>
      <c r="S225">
        <v>606.288989839073</v>
      </c>
      <c r="T225">
        <v>0.86509516952497201</v>
      </c>
      <c r="U225" s="1">
        <v>0</v>
      </c>
      <c r="V225">
        <v>1</v>
      </c>
      <c r="W225" s="1">
        <v>0</v>
      </c>
      <c r="X225" s="1">
        <v>0</v>
      </c>
      <c r="Y225" s="1">
        <v>0</v>
      </c>
      <c r="Z225" s="1">
        <v>0</v>
      </c>
      <c r="AA225">
        <v>8.9441208850804695E-4</v>
      </c>
      <c r="AB225">
        <v>7.4267252546899301E-3</v>
      </c>
      <c r="AC225">
        <v>5.88772074513915E-3</v>
      </c>
      <c r="AD225">
        <v>9.4781395100512799E-4</v>
      </c>
      <c r="AE225">
        <v>0.64872601180987799</v>
      </c>
      <c r="AF225">
        <v>1.1139161500600999E-3</v>
      </c>
      <c r="AG225">
        <v>2.3961357971171501E-6</v>
      </c>
      <c r="AH225">
        <v>2.7523146944504302</v>
      </c>
      <c r="AI225">
        <v>0.28067654697438299</v>
      </c>
      <c r="AJ225">
        <v>986.46957870784297</v>
      </c>
      <c r="AK225">
        <v>105</v>
      </c>
      <c r="AL225">
        <v>10244465.34</v>
      </c>
      <c r="AM225">
        <v>102</v>
      </c>
      <c r="AO225" s="32">
        <f t="shared" si="40"/>
        <v>7.8960489837072972E-3</v>
      </c>
      <c r="AP225" s="5">
        <f t="shared" si="39"/>
        <v>9.0744052722753548</v>
      </c>
      <c r="AQ225" s="3">
        <f t="shared" si="41"/>
        <v>1.3881943098226131E-2</v>
      </c>
      <c r="AR225" s="15">
        <f t="shared" si="42"/>
        <v>1.5588250432081008</v>
      </c>
      <c r="AV225" s="15">
        <v>1</v>
      </c>
      <c r="AW225" s="15">
        <v>1</v>
      </c>
      <c r="AX225">
        <f t="shared" si="43"/>
        <v>105</v>
      </c>
    </row>
    <row r="226" spans="1:50" x14ac:dyDescent="0.25">
      <c r="A226" t="s">
        <v>37</v>
      </c>
      <c r="B226">
        <v>0.60066783464585105</v>
      </c>
      <c r="C226">
        <v>9.2676946910439997E-3</v>
      </c>
      <c r="D226">
        <v>10.571510814426899</v>
      </c>
      <c r="E226">
        <v>-59.181474693779599</v>
      </c>
      <c r="F226" s="1">
        <v>0</v>
      </c>
      <c r="G226" s="1">
        <v>0</v>
      </c>
      <c r="H226">
        <v>4.5501628210417602</v>
      </c>
      <c r="I226">
        <v>-103.82534222714899</v>
      </c>
      <c r="J226">
        <v>-56.839485523556803</v>
      </c>
      <c r="K226">
        <v>-116.43093017385</v>
      </c>
      <c r="L226">
        <v>-66.752612018506298</v>
      </c>
      <c r="M226">
        <v>106</v>
      </c>
      <c r="N226">
        <v>89.417469593369404</v>
      </c>
      <c r="O226">
        <v>57.702278851086298</v>
      </c>
      <c r="P226">
        <v>107083.91491666601</v>
      </c>
      <c r="Q226">
        <v>131720.96904799101</v>
      </c>
      <c r="R226">
        <v>51.3510562614617</v>
      </c>
      <c r="S226">
        <v>608.46374760272795</v>
      </c>
      <c r="T226">
        <v>0.81541182353376096</v>
      </c>
      <c r="U226" s="1">
        <v>0</v>
      </c>
      <c r="V226">
        <v>1</v>
      </c>
      <c r="W226" s="1">
        <v>0</v>
      </c>
      <c r="X226" s="1">
        <v>0</v>
      </c>
      <c r="Y226" s="1">
        <v>0</v>
      </c>
      <c r="Z226" s="1">
        <v>0</v>
      </c>
      <c r="AA226">
        <v>8.7868482053039397E-4</v>
      </c>
      <c r="AB226">
        <v>7.47045835590485E-3</v>
      </c>
      <c r="AC226">
        <v>5.9207674982472702E-3</v>
      </c>
      <c r="AD226">
        <v>9.12006037314556E-4</v>
      </c>
      <c r="AE226">
        <v>0.64289168415064601</v>
      </c>
      <c r="AF226">
        <v>1.1035048375256499E-3</v>
      </c>
      <c r="AG226">
        <v>6.5166697041183898E-6</v>
      </c>
      <c r="AH226">
        <v>2.73211854424224</v>
      </c>
      <c r="AI226">
        <v>0.28254528782888499</v>
      </c>
      <c r="AJ226">
        <v>1064.5834897811999</v>
      </c>
      <c r="AK226">
        <v>106</v>
      </c>
      <c r="AL226">
        <v>12850069.789999999</v>
      </c>
      <c r="AM226">
        <v>120</v>
      </c>
      <c r="AO226" s="32">
        <f t="shared" si="40"/>
        <v>7.9029571563033144E-3</v>
      </c>
      <c r="AP226" s="5">
        <f t="shared" si="39"/>
        <v>9.0820025283409382</v>
      </c>
      <c r="AQ226" s="3">
        <f t="shared" si="41"/>
        <v>-7.401017253094078E-3</v>
      </c>
      <c r="AR226" s="15">
        <f t="shared" si="42"/>
        <v>-0.93386174108943143</v>
      </c>
      <c r="AV226" s="15">
        <v>1</v>
      </c>
      <c r="AW226" s="15">
        <v>1</v>
      </c>
      <c r="AX226">
        <f t="shared" si="43"/>
        <v>106</v>
      </c>
    </row>
    <row r="227" spans="1:50" x14ac:dyDescent="0.25">
      <c r="A227" t="s">
        <v>37</v>
      </c>
      <c r="B227">
        <v>1.58404923008581</v>
      </c>
      <c r="C227">
        <v>9.1054434661359193E-3</v>
      </c>
      <c r="D227">
        <v>10.3956050713844</v>
      </c>
      <c r="E227">
        <v>-63.426046514801797</v>
      </c>
      <c r="F227" s="1">
        <v>0</v>
      </c>
      <c r="G227" s="1">
        <v>0</v>
      </c>
      <c r="H227">
        <v>4.50594738849904</v>
      </c>
      <c r="I227">
        <v>-105.302683734225</v>
      </c>
      <c r="J227">
        <v>-61.825913541725797</v>
      </c>
      <c r="K227">
        <v>-123.27365538991</v>
      </c>
      <c r="L227">
        <v>-68.733799603820998</v>
      </c>
      <c r="M227">
        <v>107</v>
      </c>
      <c r="N227">
        <v>88.978470180139894</v>
      </c>
      <c r="O227">
        <v>56.215991223604398</v>
      </c>
      <c r="P227">
        <v>107038.621492537</v>
      </c>
      <c r="Q227">
        <v>148351.60523536301</v>
      </c>
      <c r="R227">
        <v>51.138234068209698</v>
      </c>
      <c r="S227">
        <v>613.66101758745197</v>
      </c>
      <c r="T227">
        <v>0.84248570864567995</v>
      </c>
      <c r="U227" s="1">
        <v>0</v>
      </c>
      <c r="V227">
        <v>1</v>
      </c>
      <c r="W227" s="1">
        <v>0</v>
      </c>
      <c r="X227" s="1">
        <v>0</v>
      </c>
      <c r="Y227" s="1">
        <v>0</v>
      </c>
      <c r="Z227" s="1">
        <v>0</v>
      </c>
      <c r="AA227">
        <v>8.8647127822957198E-4</v>
      </c>
      <c r="AB227">
        <v>7.40459133090477E-3</v>
      </c>
      <c r="AC227">
        <v>5.9913648315441104E-3</v>
      </c>
      <c r="AD227">
        <v>8.0964530027363604E-4</v>
      </c>
      <c r="AE227">
        <v>0.67103664526720896</v>
      </c>
      <c r="AF227">
        <v>1.1277526932010401E-3</v>
      </c>
      <c r="AG227">
        <v>4.4294927305803601E-6</v>
      </c>
      <c r="AH227">
        <v>2.9678357052470501</v>
      </c>
      <c r="AI227">
        <v>0.31584069946531601</v>
      </c>
      <c r="AJ227">
        <v>1016.49179428963</v>
      </c>
      <c r="AK227">
        <v>107</v>
      </c>
      <c r="AL227">
        <v>14343175.279999999</v>
      </c>
      <c r="AM227">
        <v>134</v>
      </c>
      <c r="AO227" s="32">
        <f t="shared" si="40"/>
        <v>8.0055888029747224E-3</v>
      </c>
      <c r="AP227" s="5">
        <f t="shared" si="39"/>
        <v>9.1948030644071093</v>
      </c>
      <c r="AQ227" s="3">
        <f t="shared" si="41"/>
        <v>-6.6758658568182028E-3</v>
      </c>
      <c r="AR227" s="15">
        <f t="shared" si="42"/>
        <v>-0.82772341952405359</v>
      </c>
      <c r="AV227" s="15">
        <v>1</v>
      </c>
      <c r="AW227" s="15">
        <v>1</v>
      </c>
      <c r="AX227">
        <f t="shared" si="43"/>
        <v>107</v>
      </c>
    </row>
    <row r="228" spans="1:50" x14ac:dyDescent="0.25">
      <c r="A228" t="s">
        <v>37</v>
      </c>
      <c r="B228">
        <v>0.93351592809914896</v>
      </c>
      <c r="C228">
        <v>9.4036469470129402E-3</v>
      </c>
      <c r="D228">
        <v>10.7186605493991</v>
      </c>
      <c r="E228">
        <v>-57.829012297530298</v>
      </c>
      <c r="F228" s="1">
        <v>0</v>
      </c>
      <c r="G228" s="1">
        <v>0</v>
      </c>
      <c r="H228">
        <v>4.57382902907786</v>
      </c>
      <c r="I228">
        <v>-106.453724094503</v>
      </c>
      <c r="J228">
        <v>-58.766748188455502</v>
      </c>
      <c r="K228">
        <v>-119.945435755576</v>
      </c>
      <c r="L228">
        <v>-68.469667466861196</v>
      </c>
      <c r="M228">
        <v>108</v>
      </c>
      <c r="N228">
        <v>88.737311585015107</v>
      </c>
      <c r="O228">
        <v>56.327367000467</v>
      </c>
      <c r="P228">
        <v>103788.679452054</v>
      </c>
      <c r="Q228">
        <v>122939.79946510401</v>
      </c>
      <c r="R228">
        <v>50.962984851094099</v>
      </c>
      <c r="S228">
        <v>606.67205160654601</v>
      </c>
      <c r="T228">
        <v>0.80255059160251496</v>
      </c>
      <c r="U228" s="1">
        <v>0</v>
      </c>
      <c r="V228">
        <v>1</v>
      </c>
      <c r="W228" s="1">
        <v>0</v>
      </c>
      <c r="X228" s="1">
        <v>0</v>
      </c>
      <c r="Y228" s="1">
        <v>0</v>
      </c>
      <c r="Z228" s="1">
        <v>0</v>
      </c>
      <c r="AA228">
        <v>9.0480920939094405E-4</v>
      </c>
      <c r="AB228">
        <v>7.5796592298366097E-3</v>
      </c>
      <c r="AC228">
        <v>5.9307508829341002E-3</v>
      </c>
      <c r="AD228">
        <v>9.0331804929433398E-4</v>
      </c>
      <c r="AE228">
        <v>0.66158194924373503</v>
      </c>
      <c r="AF228">
        <v>1.1126026617178401E-3</v>
      </c>
      <c r="AG228">
        <v>1.5681297325383299E-5</v>
      </c>
      <c r="AH228">
        <v>2.79350203011438</v>
      </c>
      <c r="AI228">
        <v>0.29479463339874901</v>
      </c>
      <c r="AJ228">
        <v>944.39028041926395</v>
      </c>
      <c r="AK228">
        <v>108</v>
      </c>
      <c r="AL228">
        <v>15153147.199999999</v>
      </c>
      <c r="AM228">
        <v>146</v>
      </c>
      <c r="AO228" s="32">
        <f t="shared" si="40"/>
        <v>7.9481627540428854E-3</v>
      </c>
      <c r="AP228" s="5">
        <f t="shared" si="39"/>
        <v>9.1317029796478266</v>
      </c>
      <c r="AQ228" s="3">
        <f t="shared" si="41"/>
        <v>-7.1668843640029442E-3</v>
      </c>
      <c r="AR228" s="15">
        <f t="shared" si="42"/>
        <v>-0.89777197854773516</v>
      </c>
      <c r="AV228" s="15">
        <v>1</v>
      </c>
      <c r="AW228" s="15">
        <v>1</v>
      </c>
      <c r="AX228">
        <f t="shared" si="43"/>
        <v>108</v>
      </c>
    </row>
    <row r="229" spans="1:50" x14ac:dyDescent="0.25">
      <c r="A229" t="s">
        <v>37</v>
      </c>
      <c r="B229">
        <v>0.47141801338810202</v>
      </c>
      <c r="C229">
        <v>9.3582215908708608E-3</v>
      </c>
      <c r="D229">
        <v>10.6695185190001</v>
      </c>
      <c r="E229">
        <v>-49.9586524629593</v>
      </c>
      <c r="F229" s="1">
        <v>0</v>
      </c>
      <c r="G229" s="1">
        <v>0</v>
      </c>
      <c r="H229">
        <v>4.6581690918194303</v>
      </c>
      <c r="I229">
        <v>-106.519286504359</v>
      </c>
      <c r="J229">
        <v>-55.381012770473902</v>
      </c>
      <c r="K229">
        <v>-113.25125367428301</v>
      </c>
      <c r="L229">
        <v>-68.625077715703796</v>
      </c>
      <c r="M229">
        <v>109</v>
      </c>
      <c r="N229">
        <v>88.6988270027027</v>
      </c>
      <c r="O229">
        <v>57.261199651325299</v>
      </c>
      <c r="P229">
        <v>104686.543225806</v>
      </c>
      <c r="Q229">
        <v>120482.853922241</v>
      </c>
      <c r="R229">
        <v>51.062874938814197</v>
      </c>
      <c r="S229">
        <v>600.17740721545204</v>
      </c>
      <c r="T229">
        <v>0.79574516407944196</v>
      </c>
      <c r="U229" s="1">
        <v>0</v>
      </c>
      <c r="V229">
        <v>1</v>
      </c>
      <c r="W229" s="1">
        <v>0</v>
      </c>
      <c r="X229" s="1">
        <v>0</v>
      </c>
      <c r="Y229" s="1">
        <v>0</v>
      </c>
      <c r="Z229" s="1">
        <v>0</v>
      </c>
      <c r="AA229">
        <v>8.8867662131137304E-4</v>
      </c>
      <c r="AB229">
        <v>7.5202627310552101E-3</v>
      </c>
      <c r="AC229">
        <v>5.8530364459863302E-3</v>
      </c>
      <c r="AD229">
        <v>9.2367251496545597E-4</v>
      </c>
      <c r="AE229">
        <v>0.64040913029964697</v>
      </c>
      <c r="AF229">
        <v>1.0681094173695599E-3</v>
      </c>
      <c r="AG229">
        <v>2.53903168134645E-5</v>
      </c>
      <c r="AH229">
        <v>2.6307944558514502</v>
      </c>
      <c r="AI229">
        <v>0.28003378747515201</v>
      </c>
      <c r="AJ229">
        <v>1150.3701325495499</v>
      </c>
      <c r="AK229">
        <v>109</v>
      </c>
      <c r="AL229">
        <v>16226414.199999999</v>
      </c>
      <c r="AM229">
        <v>155</v>
      </c>
      <c r="AO229" s="32">
        <f t="shared" si="40"/>
        <v>7.809822484667263E-3</v>
      </c>
      <c r="AP229" s="5">
        <f t="shared" si="39"/>
        <v>8.9795287881348713</v>
      </c>
      <c r="AQ229" s="3">
        <f t="shared" si="41"/>
        <v>-7.4161227608474005E-3</v>
      </c>
      <c r="AR229" s="15">
        <f t="shared" si="42"/>
        <v>-0.94750080716807639</v>
      </c>
      <c r="AV229" s="15">
        <v>1</v>
      </c>
      <c r="AW229" s="15">
        <v>1</v>
      </c>
      <c r="AX229">
        <f t="shared" si="43"/>
        <v>109</v>
      </c>
    </row>
    <row r="230" spans="1:50" x14ac:dyDescent="0.25">
      <c r="A230" t="s">
        <v>37</v>
      </c>
      <c r="B230">
        <v>0.58860370129893902</v>
      </c>
      <c r="C230">
        <v>9.15368710503002E-3</v>
      </c>
      <c r="D230">
        <v>10.4479418372108</v>
      </c>
      <c r="E230">
        <v>-59.625325974133098</v>
      </c>
      <c r="F230" s="1">
        <v>0</v>
      </c>
      <c r="G230" s="1">
        <v>0</v>
      </c>
      <c r="H230">
        <v>4.6161623293306198</v>
      </c>
      <c r="I230">
        <v>-109.108436871412</v>
      </c>
      <c r="J230">
        <v>-56.754417445258298</v>
      </c>
      <c r="K230">
        <v>-116.192433281213</v>
      </c>
      <c r="L230">
        <v>-68.792757943739602</v>
      </c>
      <c r="M230">
        <v>110</v>
      </c>
      <c r="N230">
        <v>88.939363674102907</v>
      </c>
      <c r="O230">
        <v>56.4999814096835</v>
      </c>
      <c r="P230">
        <v>98458.815044247705</v>
      </c>
      <c r="Q230">
        <v>115344.53003473701</v>
      </c>
      <c r="R230">
        <v>51.327533341486699</v>
      </c>
      <c r="S230">
        <v>597.602730647155</v>
      </c>
      <c r="T230">
        <v>0.82720086879504795</v>
      </c>
      <c r="U230" s="1">
        <v>0</v>
      </c>
      <c r="V230">
        <v>1</v>
      </c>
      <c r="W230" s="1">
        <v>0</v>
      </c>
      <c r="X230" s="1">
        <v>0</v>
      </c>
      <c r="Y230" s="1">
        <v>0</v>
      </c>
      <c r="Z230" s="1">
        <v>0</v>
      </c>
      <c r="AA230">
        <v>9.1573062282250095E-4</v>
      </c>
      <c r="AB230">
        <v>7.2989521342052303E-3</v>
      </c>
      <c r="AC230">
        <v>5.7103210767559297E-3</v>
      </c>
      <c r="AD230">
        <v>9.30797758082308E-4</v>
      </c>
      <c r="AE230">
        <v>0.65647668044791196</v>
      </c>
      <c r="AF230">
        <v>1.12920230427066E-3</v>
      </c>
      <c r="AG230">
        <v>8.2061415998734594E-6</v>
      </c>
      <c r="AH230">
        <v>2.7196730057343101</v>
      </c>
      <c r="AI230">
        <v>0.29328366444167198</v>
      </c>
      <c r="AJ230">
        <v>924.65012057672595</v>
      </c>
      <c r="AK230">
        <v>110</v>
      </c>
      <c r="AL230">
        <v>11125846.1</v>
      </c>
      <c r="AM230">
        <v>113</v>
      </c>
      <c r="AO230" s="32">
        <f t="shared" si="40"/>
        <v>7.7552540038490908E-3</v>
      </c>
      <c r="AP230" s="5">
        <f t="shared" si="39"/>
        <v>8.9194392813923713</v>
      </c>
      <c r="AQ230" s="3">
        <f t="shared" si="41"/>
        <v>-7.2634226587982714E-3</v>
      </c>
      <c r="AR230" s="15">
        <f t="shared" si="42"/>
        <v>-0.93400888971497598</v>
      </c>
      <c r="AV230" s="15">
        <v>1</v>
      </c>
      <c r="AW230" s="15">
        <v>1</v>
      </c>
      <c r="AX230">
        <f t="shared" si="43"/>
        <v>110</v>
      </c>
    </row>
    <row r="231" spans="1:50" x14ac:dyDescent="0.25">
      <c r="A231" t="s">
        <v>37</v>
      </c>
      <c r="B231">
        <v>4.2174732910246302</v>
      </c>
      <c r="C231">
        <v>9.0254218076088293E-3</v>
      </c>
      <c r="D231">
        <v>10.308732321278701</v>
      </c>
      <c r="E231">
        <v>-60.218579953297599</v>
      </c>
      <c r="F231" s="1">
        <v>0</v>
      </c>
      <c r="G231" s="1">
        <v>0</v>
      </c>
      <c r="H231">
        <v>4.61299298323536</v>
      </c>
      <c r="I231">
        <v>-105.625070897611</v>
      </c>
      <c r="J231">
        <v>-58.397928891353303</v>
      </c>
      <c r="K231">
        <v>-114.96633327952</v>
      </c>
      <c r="L231">
        <v>-67.798722277954496</v>
      </c>
      <c r="M231">
        <v>111</v>
      </c>
      <c r="N231">
        <v>89.8272270601542</v>
      </c>
      <c r="O231">
        <v>56.812256859176301</v>
      </c>
      <c r="P231">
        <v>104433.276115702</v>
      </c>
      <c r="Q231">
        <v>123277.23216467501</v>
      </c>
      <c r="R231">
        <v>51.220225900876301</v>
      </c>
      <c r="S231">
        <v>613.30766947820905</v>
      </c>
      <c r="T231">
        <v>0.80905552474150699</v>
      </c>
      <c r="U231" s="1">
        <v>0</v>
      </c>
      <c r="V231">
        <v>1</v>
      </c>
      <c r="W231" s="1">
        <v>0</v>
      </c>
      <c r="X231" s="1">
        <v>0</v>
      </c>
      <c r="Y231" s="1">
        <v>0</v>
      </c>
      <c r="Z231" s="1">
        <v>0</v>
      </c>
      <c r="AA231">
        <v>9.1495116889406204E-4</v>
      </c>
      <c r="AB231">
        <v>7.1893873705330402E-3</v>
      </c>
      <c r="AC231">
        <v>5.4984877280598804E-3</v>
      </c>
      <c r="AD231">
        <v>9.07741655232826E-4</v>
      </c>
      <c r="AE231">
        <v>0.63408925131855598</v>
      </c>
      <c r="AF231">
        <v>1.0592488763080301E-3</v>
      </c>
      <c r="AG231">
        <v>1.34498162374452E-5</v>
      </c>
      <c r="AH231">
        <v>2.8261935133381799</v>
      </c>
      <c r="AI231">
        <v>0.31479248087409101</v>
      </c>
      <c r="AJ231">
        <v>1041.9272638198099</v>
      </c>
      <c r="AK231">
        <v>111</v>
      </c>
      <c r="AL231">
        <v>12636426.41</v>
      </c>
      <c r="AM231">
        <v>121</v>
      </c>
      <c r="AO231" s="32">
        <f t="shared" si="40"/>
        <v>7.4726877732619722E-3</v>
      </c>
      <c r="AP231" s="5">
        <f t="shared" si="39"/>
        <v>8.6077020145917675</v>
      </c>
      <c r="AQ231" s="3">
        <f t="shared" si="41"/>
        <v>-3.8883011554308577E-3</v>
      </c>
      <c r="AR231" s="15">
        <f t="shared" si="42"/>
        <v>-0.51003493337999228</v>
      </c>
      <c r="AS231">
        <f>SUMPRODUCT(AP181:AP231,AL181:AL231)/SUM(AL181:AL231)</f>
        <v>9.4477086917680904</v>
      </c>
      <c r="AT231">
        <f>SUMPRODUCT(AL181:AL231,B181:B231)/SUM(AL181:AL231)</f>
        <v>9.5782243088584433</v>
      </c>
      <c r="AU231">
        <f>SUMPRODUCT(AL181:AL231,D181:D231)/SUM(AL181:AL231)</f>
        <v>9.5871925801800533</v>
      </c>
      <c r="AV231" s="15">
        <v>1</v>
      </c>
      <c r="AW231" s="15">
        <v>1</v>
      </c>
      <c r="AX231">
        <f t="shared" si="43"/>
        <v>111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87"/>
  <sheetViews>
    <sheetView topLeftCell="C21" zoomScale="80" zoomScaleNormal="80" workbookViewId="0">
      <pane xSplit="7995" ySplit="6240" topLeftCell="N185" activePane="bottomRight"/>
      <selection activeCell="A37" sqref="A37:XFD37"/>
      <selection pane="topRight" activeCell="AQ29" sqref="AQ29:AQ31"/>
      <selection pane="bottomLeft" activeCell="C194" sqref="A193:XFD194"/>
      <selection pane="bottomRight" activeCell="AO250" sqref="AO250:AS267"/>
    </sheetView>
  </sheetViews>
  <sheetFormatPr defaultRowHeight="15" x14ac:dyDescent="0.25"/>
  <cols>
    <col min="40" max="40" width="15.85546875" bestFit="1" customWidth="1"/>
  </cols>
  <sheetData>
    <row r="1" spans="1:45" x14ac:dyDescent="0.25">
      <c r="AP1" t="s">
        <v>373</v>
      </c>
    </row>
    <row r="2" spans="1:45" x14ac:dyDescent="0.25">
      <c r="A2" t="s">
        <v>0</v>
      </c>
      <c r="B2" t="s">
        <v>1</v>
      </c>
      <c r="C2" t="s">
        <v>2</v>
      </c>
      <c r="D2" t="s">
        <v>3</v>
      </c>
      <c r="E2" t="s">
        <v>5</v>
      </c>
      <c r="F2" t="s">
        <v>6</v>
      </c>
      <c r="G2" t="s">
        <v>208</v>
      </c>
      <c r="H2" t="s">
        <v>7</v>
      </c>
      <c r="I2" t="s">
        <v>8</v>
      </c>
      <c r="J2" t="s">
        <v>134</v>
      </c>
      <c r="K2" t="s">
        <v>143</v>
      </c>
      <c r="L2" t="s">
        <v>9</v>
      </c>
      <c r="M2" t="s">
        <v>10</v>
      </c>
      <c r="N2" t="s">
        <v>11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263</v>
      </c>
      <c r="AD2" t="s">
        <v>29</v>
      </c>
      <c r="AE2" t="s">
        <v>326</v>
      </c>
      <c r="AF2" t="s">
        <v>233</v>
      </c>
      <c r="AG2" t="s">
        <v>30</v>
      </c>
      <c r="AH2" t="s">
        <v>31</v>
      </c>
      <c r="AI2" t="s">
        <v>32</v>
      </c>
      <c r="AJ2" t="s">
        <v>33</v>
      </c>
      <c r="AK2" t="s">
        <v>34</v>
      </c>
      <c r="AL2" t="s">
        <v>74</v>
      </c>
      <c r="AM2" t="s">
        <v>35</v>
      </c>
      <c r="AN2" t="s">
        <v>36</v>
      </c>
    </row>
    <row r="3" spans="1:45" x14ac:dyDescent="0.25">
      <c r="A3" t="s">
        <v>37</v>
      </c>
      <c r="B3">
        <v>10.945131690822</v>
      </c>
      <c r="C3">
        <v>1.42420849720764E-3</v>
      </c>
      <c r="D3">
        <v>1.6957263065627199</v>
      </c>
      <c r="E3">
        <v>-125.28737534948201</v>
      </c>
      <c r="F3" s="1">
        <v>0</v>
      </c>
      <c r="G3" s="1">
        <v>0</v>
      </c>
      <c r="H3">
        <v>2.8925174530639599</v>
      </c>
      <c r="I3">
        <v>-206.347313883482</v>
      </c>
      <c r="J3">
        <v>-293.21699803536501</v>
      </c>
      <c r="K3">
        <v>-206.640811295654</v>
      </c>
      <c r="L3">
        <v>-182.03808344855199</v>
      </c>
      <c r="M3">
        <v>11.516023300771501</v>
      </c>
      <c r="N3">
        <v>97.656851744066103</v>
      </c>
      <c r="O3">
        <v>94.065744447957002</v>
      </c>
      <c r="P3">
        <v>164208.89254237199</v>
      </c>
      <c r="Q3">
        <v>181973.56000889899</v>
      </c>
      <c r="R3">
        <v>84.648106280534094</v>
      </c>
      <c r="S3">
        <v>672.761780252417</v>
      </c>
      <c r="T3">
        <v>0.96979520141307796</v>
      </c>
      <c r="U3">
        <v>4.6115621707499603E-2</v>
      </c>
      <c r="V3" s="1">
        <v>0</v>
      </c>
      <c r="W3">
        <v>4.7268480472247E-2</v>
      </c>
      <c r="X3">
        <v>0.90661589782025298</v>
      </c>
      <c r="Y3" s="1">
        <v>0</v>
      </c>
      <c r="Z3" s="1">
        <v>0</v>
      </c>
      <c r="AA3">
        <v>2.75636223699733E-4</v>
      </c>
      <c r="AB3">
        <v>1.14856435254426E-3</v>
      </c>
      <c r="AC3">
        <v>1.1976489954225E-3</v>
      </c>
      <c r="AD3" s="1">
        <v>0</v>
      </c>
      <c r="AE3" s="1">
        <v>3.53416517790213E-4</v>
      </c>
      <c r="AF3">
        <v>0</v>
      </c>
      <c r="AG3" s="1">
        <v>0</v>
      </c>
      <c r="AH3">
        <v>2.0670122096724</v>
      </c>
      <c r="AI3">
        <v>1.9207288665467E-2</v>
      </c>
      <c r="AJ3" s="1">
        <v>0</v>
      </c>
      <c r="AK3" t="s">
        <v>77</v>
      </c>
      <c r="AL3" t="s">
        <v>78</v>
      </c>
      <c r="AM3">
        <v>19376649.32</v>
      </c>
      <c r="AN3">
        <v>118</v>
      </c>
      <c r="AO3">
        <f>SUM(AA3,AC3,AF3)</f>
        <v>1.4732852191222329E-3</v>
      </c>
      <c r="AP3">
        <f>100*(1-(1-AO3)^12)</f>
        <v>1.7536866257490513</v>
      </c>
      <c r="AQ3" s="15">
        <f>B3/AP3-1</f>
        <v>5.2412129568171917</v>
      </c>
      <c r="AR3">
        <f t="shared" ref="AR3:AR21" si="0">1-(1-B3/100)^(1/12)-AO3</f>
        <v>8.1400012160261284E-3</v>
      </c>
      <c r="AS3" s="15">
        <f t="shared" ref="AS3:AS21" si="1">B3/D3-1</f>
        <v>5.4545390659227664</v>
      </c>
    </row>
    <row r="4" spans="1:45" x14ac:dyDescent="0.25">
      <c r="A4" t="s">
        <v>37</v>
      </c>
      <c r="B4">
        <v>5.30121327436082</v>
      </c>
      <c r="C4">
        <v>1.5310876504221599E-3</v>
      </c>
      <c r="D4">
        <v>1.8219119580079099</v>
      </c>
      <c r="E4">
        <v>-108.200743709845</v>
      </c>
      <c r="F4" s="1">
        <v>0</v>
      </c>
      <c r="G4" s="1">
        <v>0</v>
      </c>
      <c r="H4">
        <v>3.0631096586681301</v>
      </c>
      <c r="I4">
        <v>-178.39888469765</v>
      </c>
      <c r="J4">
        <v>-255.13168287706401</v>
      </c>
      <c r="K4">
        <v>-178.801551128135</v>
      </c>
      <c r="L4">
        <v>-156.80439397603399</v>
      </c>
      <c r="M4">
        <v>10.931999918091</v>
      </c>
      <c r="N4">
        <v>97.107121334334806</v>
      </c>
      <c r="O4">
        <v>93.087580294448401</v>
      </c>
      <c r="P4">
        <v>184855.555131375</v>
      </c>
      <c r="Q4">
        <v>214935.35156365301</v>
      </c>
      <c r="R4">
        <v>83.919635232582394</v>
      </c>
      <c r="S4">
        <v>678.14386386028195</v>
      </c>
      <c r="T4">
        <v>0.90869461606216295</v>
      </c>
      <c r="U4">
        <v>6.8137445185629295E-2</v>
      </c>
      <c r="V4" s="1">
        <v>0</v>
      </c>
      <c r="W4">
        <v>0.120390118371161</v>
      </c>
      <c r="X4">
        <v>0.81147243644320899</v>
      </c>
      <c r="Y4" s="1">
        <v>0</v>
      </c>
      <c r="Z4" s="1">
        <v>0</v>
      </c>
      <c r="AA4">
        <v>2.75124050858681E-4</v>
      </c>
      <c r="AB4">
        <v>1.2559708819870701E-3</v>
      </c>
      <c r="AC4">
        <v>1.2977020471402301E-3</v>
      </c>
      <c r="AD4" s="1">
        <v>0</v>
      </c>
      <c r="AE4">
        <v>2.79719220083059E-3</v>
      </c>
      <c r="AF4" s="1">
        <v>1.39859610041529E-6</v>
      </c>
      <c r="AG4" s="1">
        <v>0</v>
      </c>
      <c r="AH4">
        <v>2.8575836548436699</v>
      </c>
      <c r="AI4">
        <v>2.5840887288903099E-2</v>
      </c>
      <c r="AJ4">
        <v>8.5063691406351505E-2</v>
      </c>
      <c r="AK4" t="s">
        <v>79</v>
      </c>
      <c r="AL4" t="s">
        <v>80</v>
      </c>
      <c r="AM4">
        <v>119601544.17</v>
      </c>
      <c r="AN4">
        <v>647</v>
      </c>
      <c r="AO4">
        <f t="shared" ref="AO4:AO21" si="2">SUM(AA4,AC4,AF4)</f>
        <v>1.5742246940993263E-3</v>
      </c>
      <c r="AP4">
        <f t="shared" ref="AP4:AP21" si="3">100*(1-(1-AO4)^12)</f>
        <v>1.8727991461116145</v>
      </c>
      <c r="AQ4" s="15">
        <f t="shared" ref="AQ4:AQ21" si="4">B4/AP4-1</f>
        <v>1.8306363153611134</v>
      </c>
      <c r="AR4">
        <f t="shared" si="0"/>
        <v>2.9545723741471663E-3</v>
      </c>
      <c r="AS4" s="15">
        <f t="shared" si="1"/>
        <v>1.9096978320276246</v>
      </c>
    </row>
    <row r="5" spans="1:45" x14ac:dyDescent="0.25">
      <c r="A5" t="s">
        <v>37</v>
      </c>
      <c r="B5">
        <v>1.8259575129913901</v>
      </c>
      <c r="C5">
        <v>1.85126514887131E-3</v>
      </c>
      <c r="D5">
        <v>2.1990377751820098</v>
      </c>
      <c r="E5">
        <v>-85.232398125749697</v>
      </c>
      <c r="F5" s="1">
        <v>0</v>
      </c>
      <c r="G5" s="1">
        <v>0</v>
      </c>
      <c r="H5">
        <v>3.2724765233303001</v>
      </c>
      <c r="I5">
        <v>-153.80915806262101</v>
      </c>
      <c r="J5">
        <v>-210.755105043855</v>
      </c>
      <c r="K5">
        <v>-154.626011195628</v>
      </c>
      <c r="L5">
        <v>-134.81689449328599</v>
      </c>
      <c r="M5">
        <v>11.392651197338401</v>
      </c>
      <c r="N5">
        <v>96.837759488314106</v>
      </c>
      <c r="O5">
        <v>90.924421928669105</v>
      </c>
      <c r="P5">
        <v>210175.45794894799</v>
      </c>
      <c r="Q5">
        <v>256670.84262288001</v>
      </c>
      <c r="R5">
        <v>84.324733863701496</v>
      </c>
      <c r="S5">
        <v>683.63321543343704</v>
      </c>
      <c r="T5">
        <v>0.78552689404118103</v>
      </c>
      <c r="U5">
        <v>0.143077228997187</v>
      </c>
      <c r="V5" s="1">
        <v>0</v>
      </c>
      <c r="W5">
        <v>0.241722427979503</v>
      </c>
      <c r="X5">
        <v>0.61520034302330895</v>
      </c>
      <c r="Y5" s="1">
        <v>0</v>
      </c>
      <c r="Z5" s="1">
        <v>0</v>
      </c>
      <c r="AA5">
        <v>2.75731529618868E-4</v>
      </c>
      <c r="AB5">
        <v>1.57544162528967E-3</v>
      </c>
      <c r="AC5">
        <v>1.5944785919042601E-3</v>
      </c>
      <c r="AD5" s="1">
        <v>0</v>
      </c>
      <c r="AE5">
        <v>5.4696782380645797E-3</v>
      </c>
      <c r="AF5" s="1">
        <v>8.2045173570968702E-6</v>
      </c>
      <c r="AG5" s="1">
        <v>0</v>
      </c>
      <c r="AH5">
        <v>4.8981272695303302</v>
      </c>
      <c r="AI5">
        <v>4.6998979542783897E-2</v>
      </c>
      <c r="AJ5">
        <v>2.0464627825034198</v>
      </c>
      <c r="AK5" t="s">
        <v>81</v>
      </c>
      <c r="AL5" t="s">
        <v>82</v>
      </c>
      <c r="AM5">
        <v>1169206072.5699999</v>
      </c>
      <c r="AN5">
        <v>5563</v>
      </c>
      <c r="AO5">
        <f t="shared" si="2"/>
        <v>1.8784146388802249E-3</v>
      </c>
      <c r="AP5">
        <f t="shared" si="3"/>
        <v>2.2309550512456644</v>
      </c>
      <c r="AQ5" s="15">
        <f t="shared" si="4"/>
        <v>-0.18153549890130771</v>
      </c>
      <c r="AR5">
        <f t="shared" si="0"/>
        <v>-3.4389832355702712E-4</v>
      </c>
      <c r="AS5" s="15">
        <f t="shared" si="1"/>
        <v>-0.16965614069987522</v>
      </c>
    </row>
    <row r="6" spans="1:45" x14ac:dyDescent="0.25">
      <c r="A6" t="s">
        <v>37</v>
      </c>
      <c r="B6">
        <v>2.6377301255666801</v>
      </c>
      <c r="C6">
        <v>2.1579218504042602E-3</v>
      </c>
      <c r="D6">
        <v>2.5589924845165699</v>
      </c>
      <c r="E6">
        <v>-69.781233863445294</v>
      </c>
      <c r="F6" s="1">
        <v>0</v>
      </c>
      <c r="G6" s="1">
        <v>0</v>
      </c>
      <c r="H6">
        <v>3.4337701772900102</v>
      </c>
      <c r="I6">
        <v>-127.548364634533</v>
      </c>
      <c r="J6">
        <v>-179.53011252346701</v>
      </c>
      <c r="K6">
        <v>-128.691275904571</v>
      </c>
      <c r="L6">
        <v>-109.37190635131201</v>
      </c>
      <c r="M6">
        <v>10.805343079182</v>
      </c>
      <c r="N6">
        <v>96.853093059511593</v>
      </c>
      <c r="O6">
        <v>90.491632414269006</v>
      </c>
      <c r="P6">
        <v>219605.380815079</v>
      </c>
      <c r="Q6">
        <v>263188.47710321198</v>
      </c>
      <c r="R6">
        <v>84.310370460770201</v>
      </c>
      <c r="S6">
        <v>686.74848501698295</v>
      </c>
      <c r="T6">
        <v>0.72910100433187597</v>
      </c>
      <c r="U6">
        <v>0.16980755139187101</v>
      </c>
      <c r="V6" s="1">
        <v>0</v>
      </c>
      <c r="W6">
        <v>0.28774710891480199</v>
      </c>
      <c r="X6">
        <v>0.54244533969332498</v>
      </c>
      <c r="Y6" s="1">
        <v>0</v>
      </c>
      <c r="Z6" s="1">
        <v>0</v>
      </c>
      <c r="AA6">
        <v>2.7549478359737399E-4</v>
      </c>
      <c r="AB6">
        <v>1.87602499659367E-3</v>
      </c>
      <c r="AC6">
        <v>1.8032829403690899E-3</v>
      </c>
      <c r="AD6" s="1">
        <v>5.4838687621819596E-10</v>
      </c>
      <c r="AE6">
        <v>5.72072357275591E-3</v>
      </c>
      <c r="AF6" s="1">
        <v>1.43018089318897E-5</v>
      </c>
      <c r="AG6" s="1">
        <v>0</v>
      </c>
      <c r="AH6">
        <v>6.0446088335769899</v>
      </c>
      <c r="AI6">
        <v>5.3420205029711801E-2</v>
      </c>
      <c r="AJ6">
        <v>6.0699510305377702</v>
      </c>
      <c r="AK6" t="s">
        <v>83</v>
      </c>
      <c r="AL6" t="s">
        <v>84</v>
      </c>
      <c r="AM6">
        <v>9163254119.8899994</v>
      </c>
      <c r="AN6">
        <v>41726</v>
      </c>
      <c r="AO6">
        <f t="shared" si="2"/>
        <v>2.0930795328983538E-3</v>
      </c>
      <c r="AP6">
        <f t="shared" si="3"/>
        <v>2.4829817462130088</v>
      </c>
      <c r="AQ6" s="15">
        <f t="shared" si="4"/>
        <v>6.2323607328040209E-2</v>
      </c>
      <c r="AR6">
        <f t="shared" si="0"/>
        <v>1.3205977777578639E-4</v>
      </c>
      <c r="AS6" s="15">
        <f t="shared" si="1"/>
        <v>3.0769000505675548E-2</v>
      </c>
    </row>
    <row r="7" spans="1:45" x14ac:dyDescent="0.25">
      <c r="A7" t="s">
        <v>37</v>
      </c>
      <c r="B7">
        <v>2.5921685298865702</v>
      </c>
      <c r="C7">
        <v>2.42834592309582E-3</v>
      </c>
      <c r="D7">
        <v>2.8754091229935499</v>
      </c>
      <c r="E7">
        <v>-49.657728742632102</v>
      </c>
      <c r="F7" s="1">
        <v>0</v>
      </c>
      <c r="G7" s="1">
        <v>0</v>
      </c>
      <c r="H7">
        <v>3.6330552743352</v>
      </c>
      <c r="I7">
        <v>-104.468422605181</v>
      </c>
      <c r="J7">
        <v>-159.53644138640101</v>
      </c>
      <c r="K7">
        <v>-106.30041801876899</v>
      </c>
      <c r="L7">
        <v>-86.112608044044507</v>
      </c>
      <c r="M7">
        <v>10.6896356990082</v>
      </c>
      <c r="N7">
        <v>96.907603809734198</v>
      </c>
      <c r="O7">
        <v>90.428677162910802</v>
      </c>
      <c r="P7">
        <v>217473.41381782401</v>
      </c>
      <c r="Q7">
        <v>261631.73700926601</v>
      </c>
      <c r="R7">
        <v>84.360880516367899</v>
      </c>
      <c r="S7">
        <v>685.12813295840203</v>
      </c>
      <c r="T7">
        <v>0.72647474431023396</v>
      </c>
      <c r="U7">
        <v>0.22066631722660399</v>
      </c>
      <c r="V7" s="1">
        <v>0</v>
      </c>
      <c r="W7">
        <v>0.272874923489479</v>
      </c>
      <c r="X7">
        <v>0.50645875928391604</v>
      </c>
      <c r="Y7" s="1">
        <v>0</v>
      </c>
      <c r="Z7" s="1">
        <v>0</v>
      </c>
      <c r="AA7">
        <v>2.7531759239590698E-4</v>
      </c>
      <c r="AB7">
        <v>2.1394039275758202E-3</v>
      </c>
      <c r="AC7">
        <v>1.9318685705994199E-3</v>
      </c>
      <c r="AD7" s="1">
        <v>2.2237979312375399E-10</v>
      </c>
      <c r="AE7">
        <v>5.8408741867054699E-3</v>
      </c>
      <c r="AF7" s="1">
        <v>2.0443059653469099E-5</v>
      </c>
      <c r="AG7" s="1">
        <v>4.4365680932258E-8</v>
      </c>
      <c r="AH7">
        <v>6.3203066657234297</v>
      </c>
      <c r="AI7">
        <v>5.5452986928565498E-2</v>
      </c>
      <c r="AJ7">
        <v>14.7319958806528</v>
      </c>
      <c r="AK7" t="s">
        <v>85</v>
      </c>
      <c r="AL7" t="s">
        <v>86</v>
      </c>
      <c r="AM7">
        <v>39014295492.089996</v>
      </c>
      <c r="AN7">
        <v>179398</v>
      </c>
      <c r="AO7">
        <f t="shared" si="2"/>
        <v>2.2276292226487957E-3</v>
      </c>
      <c r="AP7">
        <f t="shared" si="3"/>
        <v>2.6406456548782042</v>
      </c>
      <c r="AQ7" s="15">
        <f t="shared" si="4"/>
        <v>-1.8358057584166865E-2</v>
      </c>
      <c r="AR7">
        <f t="shared" si="0"/>
        <v>-4.1391418160229097E-5</v>
      </c>
      <c r="AS7" s="15">
        <f t="shared" si="1"/>
        <v>-9.8504449624929102E-2</v>
      </c>
    </row>
    <row r="8" spans="1:45" x14ac:dyDescent="0.25">
      <c r="A8" t="s">
        <v>37</v>
      </c>
      <c r="B8">
        <v>3.2037408804481902</v>
      </c>
      <c r="C8">
        <v>2.84220395523921E-3</v>
      </c>
      <c r="D8">
        <v>3.3578310296481302</v>
      </c>
      <c r="E8">
        <v>-36.4461483705687</v>
      </c>
      <c r="F8" s="1">
        <v>0</v>
      </c>
      <c r="G8" s="1">
        <v>0</v>
      </c>
      <c r="H8">
        <v>3.6989613135122301</v>
      </c>
      <c r="I8">
        <v>-79.174220341093204</v>
      </c>
      <c r="J8">
        <v>-139.66645102348301</v>
      </c>
      <c r="K8">
        <v>-81.095361320769001</v>
      </c>
      <c r="L8">
        <v>-60.613363026374003</v>
      </c>
      <c r="M8">
        <v>10.404074841306</v>
      </c>
      <c r="N8">
        <v>96.590568966338495</v>
      </c>
      <c r="O8">
        <v>89.915239439620706</v>
      </c>
      <c r="P8">
        <v>215077.49345702599</v>
      </c>
      <c r="Q8">
        <v>260603.45184931901</v>
      </c>
      <c r="R8">
        <v>84.367425499367599</v>
      </c>
      <c r="S8">
        <v>684.00503058520098</v>
      </c>
      <c r="T8">
        <v>0.72238970412870895</v>
      </c>
      <c r="U8">
        <v>0.25085622399251001</v>
      </c>
      <c r="V8" s="1">
        <v>0</v>
      </c>
      <c r="W8">
        <v>0.23872237931656001</v>
      </c>
      <c r="X8">
        <v>0.51042139669092901</v>
      </c>
      <c r="Y8" s="1">
        <v>0</v>
      </c>
      <c r="Z8" s="1">
        <v>0</v>
      </c>
      <c r="AA8">
        <v>2.7518363254414198E-4</v>
      </c>
      <c r="AB8">
        <v>2.5420820434809998E-3</v>
      </c>
      <c r="AC8">
        <v>2.1952128820351201E-3</v>
      </c>
      <c r="AD8" s="1">
        <v>2.0993450456411401E-8</v>
      </c>
      <c r="AE8">
        <v>7.0470937150379203E-3</v>
      </c>
      <c r="AF8" s="1">
        <v>3.1711921717670601E-5</v>
      </c>
      <c r="AG8">
        <v>5.7708850724583297E-6</v>
      </c>
      <c r="AH8">
        <v>6.8325723821196798</v>
      </c>
      <c r="AI8">
        <v>5.8656402921314403E-2</v>
      </c>
      <c r="AJ8">
        <v>32.743650098146801</v>
      </c>
      <c r="AK8" t="s">
        <v>87</v>
      </c>
      <c r="AL8" t="s">
        <v>88</v>
      </c>
      <c r="AM8">
        <v>151733300239.04999</v>
      </c>
      <c r="AN8">
        <v>705482</v>
      </c>
      <c r="AO8">
        <f t="shared" si="2"/>
        <v>2.5021084362969329E-3</v>
      </c>
      <c r="AP8">
        <f t="shared" si="3"/>
        <v>2.9615532039013237</v>
      </c>
      <c r="AQ8" s="15">
        <f t="shared" si="4"/>
        <v>8.1777249933523644E-2</v>
      </c>
      <c r="AR8">
        <f t="shared" si="0"/>
        <v>2.0769987950099069E-4</v>
      </c>
      <c r="AS8" s="15">
        <f t="shared" si="1"/>
        <v>-4.5889786543573452E-2</v>
      </c>
    </row>
    <row r="9" spans="1:45" x14ac:dyDescent="0.25">
      <c r="A9" t="s">
        <v>37</v>
      </c>
      <c r="B9">
        <v>3.57228349114538</v>
      </c>
      <c r="C9">
        <v>3.0887702646166001E-3</v>
      </c>
      <c r="D9">
        <v>3.6442008278424698</v>
      </c>
      <c r="E9">
        <v>-25.581539046412299</v>
      </c>
      <c r="F9" s="1">
        <v>0</v>
      </c>
      <c r="G9" s="1">
        <v>0</v>
      </c>
      <c r="H9">
        <v>3.66862256680177</v>
      </c>
      <c r="I9">
        <v>-56.784082533384002</v>
      </c>
      <c r="J9">
        <v>-117.862011814786</v>
      </c>
      <c r="K9">
        <v>-59.968486260439697</v>
      </c>
      <c r="L9">
        <v>-37.664135838797002</v>
      </c>
      <c r="M9">
        <v>10.499515323280701</v>
      </c>
      <c r="N9">
        <v>96.014895532082605</v>
      </c>
      <c r="O9">
        <v>88.907298412136498</v>
      </c>
      <c r="P9">
        <v>208775.88825012601</v>
      </c>
      <c r="Q9">
        <v>254234.28758641399</v>
      </c>
      <c r="R9">
        <v>84.403800204352905</v>
      </c>
      <c r="S9">
        <v>685.03361087828796</v>
      </c>
      <c r="T9">
        <v>0.71813729313794905</v>
      </c>
      <c r="U9">
        <v>0.28038258470980798</v>
      </c>
      <c r="V9" s="1">
        <v>0</v>
      </c>
      <c r="W9">
        <v>0.195862211062762</v>
      </c>
      <c r="X9">
        <v>0.52375520422742805</v>
      </c>
      <c r="Y9" s="1">
        <v>0</v>
      </c>
      <c r="Z9" s="1">
        <v>0</v>
      </c>
      <c r="AA9">
        <v>2.7530258893056198E-4</v>
      </c>
      <c r="AB9">
        <v>2.7393501355504998E-3</v>
      </c>
      <c r="AC9">
        <v>2.4005556407600101E-3</v>
      </c>
      <c r="AD9" s="1">
        <v>7.6396972156632197E-7</v>
      </c>
      <c r="AE9">
        <v>1.00401281854749E-2</v>
      </c>
      <c r="AF9" s="1">
        <v>5.5220705020112403E-5</v>
      </c>
      <c r="AG9">
        <v>4.0600383784014399E-5</v>
      </c>
      <c r="AH9">
        <v>7.3938497727042396</v>
      </c>
      <c r="AI9">
        <v>6.4058262545853201E-2</v>
      </c>
      <c r="AJ9">
        <v>63.336218137319598</v>
      </c>
      <c r="AK9" t="s">
        <v>89</v>
      </c>
      <c r="AL9" t="s">
        <v>90</v>
      </c>
      <c r="AM9">
        <v>292090202991.10999</v>
      </c>
      <c r="AN9">
        <v>1399061</v>
      </c>
      <c r="AO9">
        <f t="shared" si="2"/>
        <v>2.7310789347106848E-3</v>
      </c>
      <c r="AP9">
        <f t="shared" si="3"/>
        <v>3.2285121037141873</v>
      </c>
      <c r="AQ9" s="15">
        <f t="shared" si="4"/>
        <v>0.10647981992562672</v>
      </c>
      <c r="AR9">
        <f t="shared" si="0"/>
        <v>2.9570692173653797E-4</v>
      </c>
      <c r="AS9" s="15">
        <f t="shared" si="1"/>
        <v>-1.9734734745578741E-2</v>
      </c>
    </row>
    <row r="10" spans="1:45" x14ac:dyDescent="0.25">
      <c r="A10" t="s">
        <v>37</v>
      </c>
      <c r="B10">
        <v>4.5623366548641</v>
      </c>
      <c r="C10">
        <v>3.4261201017901301E-3</v>
      </c>
      <c r="D10">
        <v>4.0347493358998596</v>
      </c>
      <c r="E10">
        <v>-7.0277507916631796</v>
      </c>
      <c r="F10" s="1">
        <v>0</v>
      </c>
      <c r="G10" s="1">
        <v>0</v>
      </c>
      <c r="H10">
        <v>3.8488830360311601</v>
      </c>
      <c r="I10">
        <v>-32.361775909579102</v>
      </c>
      <c r="J10">
        <v>-96.154249497418206</v>
      </c>
      <c r="K10">
        <v>-37.958646729429802</v>
      </c>
      <c r="L10">
        <v>-12.655524011262001</v>
      </c>
      <c r="M10">
        <v>10.659165929503899</v>
      </c>
      <c r="N10">
        <v>95.6992282383396</v>
      </c>
      <c r="O10">
        <v>88.371807095738703</v>
      </c>
      <c r="P10">
        <v>202558.69658778401</v>
      </c>
      <c r="Q10">
        <v>250333.58895523599</v>
      </c>
      <c r="R10">
        <v>84.342884577759307</v>
      </c>
      <c r="S10">
        <v>685.211522201158</v>
      </c>
      <c r="T10">
        <v>0.72777696206016695</v>
      </c>
      <c r="U10">
        <v>0.31536714604865301</v>
      </c>
      <c r="V10" s="1">
        <v>0</v>
      </c>
      <c r="W10">
        <v>0.15600253356011901</v>
      </c>
      <c r="X10">
        <v>0.52863032039122704</v>
      </c>
      <c r="Y10" s="1">
        <v>0</v>
      </c>
      <c r="Z10" s="1">
        <v>0</v>
      </c>
      <c r="AA10">
        <v>2.7556535992499201E-4</v>
      </c>
      <c r="AB10">
        <v>2.7820249032593702E-3</v>
      </c>
      <c r="AC10">
        <v>2.5245705593989602E-3</v>
      </c>
      <c r="AD10">
        <v>2.5715424629068999E-6</v>
      </c>
      <c r="AE10">
        <v>1.4363630423178401E-2</v>
      </c>
      <c r="AF10" s="1">
        <v>9.3363597750660093E-5</v>
      </c>
      <c r="AG10">
        <v>3.0594606910636102E-4</v>
      </c>
      <c r="AH10">
        <v>7.6276902146641001</v>
      </c>
      <c r="AI10">
        <v>6.7387498061286993E-2</v>
      </c>
      <c r="AJ10">
        <v>147.21313621963901</v>
      </c>
      <c r="AK10" t="s">
        <v>91</v>
      </c>
      <c r="AL10" t="s">
        <v>92</v>
      </c>
      <c r="AM10">
        <v>321206845437.98999</v>
      </c>
      <c r="AN10">
        <v>1585747</v>
      </c>
      <c r="AO10">
        <f t="shared" si="2"/>
        <v>2.8934995170746122E-3</v>
      </c>
      <c r="AP10">
        <f t="shared" si="3"/>
        <v>3.4174714842624021</v>
      </c>
      <c r="AQ10" s="15">
        <f t="shared" si="4"/>
        <v>0.3350035767302959</v>
      </c>
      <c r="AR10">
        <f t="shared" si="0"/>
        <v>9.903463905609625E-4</v>
      </c>
      <c r="AS10" s="15">
        <f t="shared" si="1"/>
        <v>0.13076086642358264</v>
      </c>
    </row>
    <row r="11" spans="1:45" x14ac:dyDescent="0.25">
      <c r="A11" t="s">
        <v>37</v>
      </c>
      <c r="B11">
        <v>6.2674960065068097</v>
      </c>
      <c r="C11">
        <v>4.46391828836266E-3</v>
      </c>
      <c r="D11">
        <v>5.22712400443692</v>
      </c>
      <c r="E11">
        <v>10.3636267807453</v>
      </c>
      <c r="F11" s="1">
        <v>0</v>
      </c>
      <c r="G11" s="1">
        <v>0</v>
      </c>
      <c r="H11">
        <v>4.0217333218539197</v>
      </c>
      <c r="I11">
        <v>-8.5310617995443199</v>
      </c>
      <c r="J11">
        <v>-77.629452480809405</v>
      </c>
      <c r="K11">
        <v>-14.2321901842109</v>
      </c>
      <c r="L11">
        <v>11.6166213287924</v>
      </c>
      <c r="M11">
        <v>10.599636331172601</v>
      </c>
      <c r="N11">
        <v>95.395683203843802</v>
      </c>
      <c r="O11">
        <v>87.931642029145706</v>
      </c>
      <c r="P11">
        <v>198040.63199802299</v>
      </c>
      <c r="Q11">
        <v>247299.671855967</v>
      </c>
      <c r="R11">
        <v>84.353688771505702</v>
      </c>
      <c r="S11">
        <v>679.92064954099999</v>
      </c>
      <c r="T11">
        <v>0.74598522726110095</v>
      </c>
      <c r="U11">
        <v>0.31959165612733198</v>
      </c>
      <c r="V11" s="1">
        <v>0</v>
      </c>
      <c r="W11">
        <v>0.13645020380426701</v>
      </c>
      <c r="X11">
        <v>0.54395814006839904</v>
      </c>
      <c r="Y11" s="1">
        <v>0</v>
      </c>
      <c r="Z11" s="1">
        <v>0</v>
      </c>
      <c r="AA11">
        <v>2.7574118299916999E-4</v>
      </c>
      <c r="AB11">
        <v>2.73480685640606E-3</v>
      </c>
      <c r="AC11">
        <v>2.5105039883320298E-3</v>
      </c>
      <c r="AD11">
        <v>3.65505144412116E-6</v>
      </c>
      <c r="AE11">
        <v>1.7187250295553201E-2</v>
      </c>
      <c r="AF11" s="1">
        <v>1.28904377216649E-4</v>
      </c>
      <c r="AG11">
        <v>1.3435221703659401E-3</v>
      </c>
      <c r="AH11">
        <v>7.9738392560821296</v>
      </c>
      <c r="AI11">
        <v>6.9990190064479998E-2</v>
      </c>
      <c r="AJ11">
        <v>243.170642281266</v>
      </c>
      <c r="AK11" t="s">
        <v>93</v>
      </c>
      <c r="AL11" t="s">
        <v>94</v>
      </c>
      <c r="AM11">
        <v>300331390993.84998</v>
      </c>
      <c r="AN11">
        <v>1516514</v>
      </c>
      <c r="AO11">
        <f t="shared" si="2"/>
        <v>2.9151495485478488E-3</v>
      </c>
      <c r="AP11">
        <f t="shared" si="3"/>
        <v>3.4426334715370377</v>
      </c>
      <c r="AQ11" s="15">
        <f t="shared" si="4"/>
        <v>0.82055280015288745</v>
      </c>
      <c r="AR11">
        <f t="shared" si="0"/>
        <v>2.4640937787258374E-3</v>
      </c>
      <c r="AS11" s="15">
        <f t="shared" si="1"/>
        <v>0.19903335011505274</v>
      </c>
    </row>
    <row r="12" spans="1:45" x14ac:dyDescent="0.25">
      <c r="A12" t="s">
        <v>37</v>
      </c>
      <c r="B12">
        <v>10.250320616752701</v>
      </c>
      <c r="C12">
        <v>5.7384576998876103E-3</v>
      </c>
      <c r="D12">
        <v>6.6729160040291298</v>
      </c>
      <c r="E12">
        <v>28.732791155429901</v>
      </c>
      <c r="F12" s="1">
        <v>0</v>
      </c>
      <c r="G12" s="1">
        <v>0</v>
      </c>
      <c r="H12">
        <v>4.2258104834184902</v>
      </c>
      <c r="I12">
        <v>15.05090666936</v>
      </c>
      <c r="J12">
        <v>-54.700244658445499</v>
      </c>
      <c r="K12">
        <v>7.5737956268751798</v>
      </c>
      <c r="L12">
        <v>36.127893010108103</v>
      </c>
      <c r="M12">
        <v>10.521123505656201</v>
      </c>
      <c r="N12">
        <v>95.061944661531598</v>
      </c>
      <c r="O12">
        <v>87.494995687591995</v>
      </c>
      <c r="P12">
        <v>189360.22649557999</v>
      </c>
      <c r="Q12">
        <v>238567.59519644399</v>
      </c>
      <c r="R12">
        <v>84.286434340220694</v>
      </c>
      <c r="S12">
        <v>679.22885270148004</v>
      </c>
      <c r="T12">
        <v>0.76516188606094004</v>
      </c>
      <c r="U12">
        <v>0.31279397158931099</v>
      </c>
      <c r="V12" s="1">
        <v>0</v>
      </c>
      <c r="W12">
        <v>0.112098595202723</v>
      </c>
      <c r="X12">
        <v>0.57510743320796498</v>
      </c>
      <c r="Y12" s="1">
        <v>0</v>
      </c>
      <c r="Z12" s="1">
        <v>0</v>
      </c>
      <c r="AA12">
        <v>2.7638969013927698E-4</v>
      </c>
      <c r="AB12">
        <v>2.6438832002342E-3</v>
      </c>
      <c r="AC12">
        <v>2.4616750516189201E-3</v>
      </c>
      <c r="AD12">
        <v>7.5266677641707303E-6</v>
      </c>
      <c r="AE12">
        <v>2.1168275429576298E-2</v>
      </c>
      <c r="AF12" s="1">
        <v>1.79930341151398E-4</v>
      </c>
      <c r="AG12">
        <v>2.6508214979425598E-3</v>
      </c>
      <c r="AH12">
        <v>8.2889182463887803</v>
      </c>
      <c r="AI12">
        <v>7.2342412955980401E-2</v>
      </c>
      <c r="AJ12">
        <v>418.42741548274199</v>
      </c>
      <c r="AK12" t="s">
        <v>95</v>
      </c>
      <c r="AL12" t="s">
        <v>96</v>
      </c>
      <c r="AM12">
        <v>177878937242.70001</v>
      </c>
      <c r="AN12">
        <v>939368</v>
      </c>
      <c r="AO12">
        <f t="shared" si="2"/>
        <v>2.917995082909595E-3</v>
      </c>
      <c r="AP12">
        <f t="shared" si="3"/>
        <v>3.44594014689098</v>
      </c>
      <c r="AQ12" s="15">
        <f t="shared" si="4"/>
        <v>1.9746078515034036</v>
      </c>
      <c r="AR12">
        <f t="shared" si="0"/>
        <v>6.0536615097438254E-3</v>
      </c>
      <c r="AS12" s="15">
        <f t="shared" si="1"/>
        <v>0.53610814381052019</v>
      </c>
    </row>
    <row r="13" spans="1:45" x14ac:dyDescent="0.25">
      <c r="A13" t="s">
        <v>37</v>
      </c>
      <c r="B13">
        <v>17.6790757288347</v>
      </c>
      <c r="C13">
        <v>6.9111537297718104E-3</v>
      </c>
      <c r="D13">
        <v>7.9852923847904602</v>
      </c>
      <c r="E13">
        <v>47.264317067895497</v>
      </c>
      <c r="F13" s="1">
        <v>0</v>
      </c>
      <c r="G13" s="1">
        <v>0</v>
      </c>
      <c r="H13">
        <v>4.4515611540296502</v>
      </c>
      <c r="I13">
        <v>38.508466418278502</v>
      </c>
      <c r="J13">
        <v>-36.572277839821901</v>
      </c>
      <c r="K13">
        <v>31.3270710405139</v>
      </c>
      <c r="L13">
        <v>60.573552917593901</v>
      </c>
      <c r="M13">
        <v>10.234848449879999</v>
      </c>
      <c r="N13">
        <v>94.964743084842596</v>
      </c>
      <c r="O13">
        <v>87.538465064719901</v>
      </c>
      <c r="P13">
        <v>180884.38216995401</v>
      </c>
      <c r="Q13">
        <v>225594.71016520399</v>
      </c>
      <c r="R13">
        <v>84.300434527513303</v>
      </c>
      <c r="S13">
        <v>674.46735461783396</v>
      </c>
      <c r="T13">
        <v>0.78612402154336902</v>
      </c>
      <c r="U13">
        <v>0.31271088642647199</v>
      </c>
      <c r="V13" s="1">
        <v>0</v>
      </c>
      <c r="W13">
        <v>9.49935141519343E-2</v>
      </c>
      <c r="X13">
        <v>0.59229559942159204</v>
      </c>
      <c r="Y13" s="1">
        <v>0</v>
      </c>
      <c r="Z13" s="1">
        <v>0</v>
      </c>
      <c r="AA13">
        <v>2.76621353108812E-4</v>
      </c>
      <c r="AB13">
        <v>2.4731012078172301E-3</v>
      </c>
      <c r="AC13">
        <v>2.31461811772566E-3</v>
      </c>
      <c r="AD13">
        <v>2.42124943798609E-5</v>
      </c>
      <c r="AE13">
        <v>2.1181098440369101E-2</v>
      </c>
      <c r="AF13" s="1">
        <v>1.9327752326836801E-4</v>
      </c>
      <c r="AG13">
        <v>3.9864437506994298E-3</v>
      </c>
      <c r="AH13">
        <v>8.4764574981628602</v>
      </c>
      <c r="AI13">
        <v>7.1826399090555895E-2</v>
      </c>
      <c r="AJ13">
        <v>629.301879331137</v>
      </c>
      <c r="AK13" t="s">
        <v>97</v>
      </c>
      <c r="AL13" t="s">
        <v>98</v>
      </c>
      <c r="AM13">
        <v>110230942494.37</v>
      </c>
      <c r="AN13">
        <v>609400</v>
      </c>
      <c r="AO13">
        <f t="shared" si="2"/>
        <v>2.7845169941028399E-3</v>
      </c>
      <c r="AP13">
        <f t="shared" si="3"/>
        <v>3.2907190767475503</v>
      </c>
      <c r="AQ13" s="15">
        <f t="shared" si="4"/>
        <v>4.3724050326131687</v>
      </c>
      <c r="AR13">
        <f t="shared" si="0"/>
        <v>1.3296846895645618E-2</v>
      </c>
      <c r="AS13" s="15">
        <f t="shared" si="1"/>
        <v>1.2139547153599453</v>
      </c>
    </row>
    <row r="14" spans="1:45" x14ac:dyDescent="0.25">
      <c r="A14" t="s">
        <v>37</v>
      </c>
      <c r="B14">
        <v>23.295886562527201</v>
      </c>
      <c r="C14">
        <v>8.1998146441320807E-3</v>
      </c>
      <c r="D14">
        <v>9.4079220370910992</v>
      </c>
      <c r="E14">
        <v>69.108358818295201</v>
      </c>
      <c r="F14" s="1">
        <v>0</v>
      </c>
      <c r="G14" s="1">
        <v>0</v>
      </c>
      <c r="H14">
        <v>4.6506215289850399</v>
      </c>
      <c r="I14">
        <v>61.900106351462902</v>
      </c>
      <c r="J14">
        <v>-15.969427810496301</v>
      </c>
      <c r="K14">
        <v>54.056701813582499</v>
      </c>
      <c r="L14">
        <v>85.145373106979804</v>
      </c>
      <c r="M14">
        <v>10.213145667309799</v>
      </c>
      <c r="N14">
        <v>94.714648009302707</v>
      </c>
      <c r="O14">
        <v>87.222883844829994</v>
      </c>
      <c r="P14">
        <v>171694.10025497701</v>
      </c>
      <c r="Q14">
        <v>214817.717564063</v>
      </c>
      <c r="R14">
        <v>84.215332238326397</v>
      </c>
      <c r="S14">
        <v>670.62540342881198</v>
      </c>
      <c r="T14">
        <v>0.80211902060540796</v>
      </c>
      <c r="U14">
        <v>0.29141565958986498</v>
      </c>
      <c r="V14" s="1">
        <v>0</v>
      </c>
      <c r="W14">
        <v>7.0291831785484496E-2</v>
      </c>
      <c r="X14">
        <v>0.63829250862464904</v>
      </c>
      <c r="Y14" s="1">
        <v>0</v>
      </c>
      <c r="Z14" s="1">
        <v>0</v>
      </c>
      <c r="AA14">
        <v>2.7766940681287302E-4</v>
      </c>
      <c r="AB14">
        <v>2.4499269765040702E-3</v>
      </c>
      <c r="AC14">
        <v>2.3159874964837701E-3</v>
      </c>
      <c r="AD14">
        <v>4.3059706542072599E-5</v>
      </c>
      <c r="AE14">
        <v>2.25343110558246E-2</v>
      </c>
      <c r="AF14" s="1">
        <v>2.11259166148356E-4</v>
      </c>
      <c r="AG14">
        <v>5.2804166937255497E-3</v>
      </c>
      <c r="AH14">
        <v>8.6842566435183493</v>
      </c>
      <c r="AI14">
        <v>7.32828946427347E-2</v>
      </c>
      <c r="AJ14">
        <v>852.84296704978794</v>
      </c>
      <c r="AK14" t="s">
        <v>99</v>
      </c>
      <c r="AL14" t="s">
        <v>100</v>
      </c>
      <c r="AM14">
        <v>53835886993.650002</v>
      </c>
      <c r="AN14">
        <v>313557</v>
      </c>
      <c r="AO14">
        <f t="shared" si="2"/>
        <v>2.804916069444999E-3</v>
      </c>
      <c r="AP14">
        <f t="shared" si="3"/>
        <v>3.3144558678746106</v>
      </c>
      <c r="AQ14" s="15">
        <f t="shared" si="4"/>
        <v>6.0285704475122941</v>
      </c>
      <c r="AR14">
        <f t="shared" si="0"/>
        <v>1.9053878367599083E-2</v>
      </c>
      <c r="AS14" s="15">
        <f t="shared" si="1"/>
        <v>1.4761989385841274</v>
      </c>
    </row>
    <row r="15" spans="1:45" x14ac:dyDescent="0.25">
      <c r="A15" t="s">
        <v>37</v>
      </c>
      <c r="B15">
        <v>28.583015225990099</v>
      </c>
      <c r="C15">
        <v>8.8015649209502791E-3</v>
      </c>
      <c r="D15">
        <v>10.0652995718587</v>
      </c>
      <c r="E15">
        <v>86.643499842244594</v>
      </c>
      <c r="F15" s="1">
        <v>0</v>
      </c>
      <c r="G15" s="1">
        <v>0</v>
      </c>
      <c r="H15">
        <v>4.8760753900704499</v>
      </c>
      <c r="I15">
        <v>85.408658814999697</v>
      </c>
      <c r="J15">
        <v>7.2817830626425302</v>
      </c>
      <c r="K15">
        <v>75.420465050022003</v>
      </c>
      <c r="L15">
        <v>110.225267068322</v>
      </c>
      <c r="M15">
        <v>9.9327912145430606</v>
      </c>
      <c r="N15">
        <v>94.338101320691493</v>
      </c>
      <c r="O15">
        <v>87.071915211991893</v>
      </c>
      <c r="P15">
        <v>160782.499554857</v>
      </c>
      <c r="Q15">
        <v>200858.784226538</v>
      </c>
      <c r="R15">
        <v>84.123035250754498</v>
      </c>
      <c r="S15">
        <v>672.24104975467606</v>
      </c>
      <c r="T15">
        <v>0.80691698771081999</v>
      </c>
      <c r="U15">
        <v>0.29391227866900099</v>
      </c>
      <c r="V15" s="1">
        <v>0</v>
      </c>
      <c r="W15">
        <v>6.7449773595027004E-2</v>
      </c>
      <c r="X15">
        <v>0.63863794773597105</v>
      </c>
      <c r="Y15" s="1">
        <v>0</v>
      </c>
      <c r="Z15" s="1">
        <v>0</v>
      </c>
      <c r="AA15">
        <v>2.7847170965630803E-4</v>
      </c>
      <c r="AB15">
        <v>2.2697632795264E-3</v>
      </c>
      <c r="AC15">
        <v>2.1440279365332001E-3</v>
      </c>
      <c r="AD15">
        <v>6.99178876879609E-5</v>
      </c>
      <c r="AE15">
        <v>2.5947328621498698E-2</v>
      </c>
      <c r="AF15" s="1">
        <v>2.4649962190423803E-4</v>
      </c>
      <c r="AG15">
        <v>6.0895591884064498E-3</v>
      </c>
      <c r="AH15">
        <v>8.7681218327025405</v>
      </c>
      <c r="AI15">
        <v>7.1904740651169904E-2</v>
      </c>
      <c r="AJ15">
        <v>1059.0734772216999</v>
      </c>
      <c r="AK15" t="s">
        <v>101</v>
      </c>
      <c r="AL15" t="s">
        <v>102</v>
      </c>
      <c r="AM15">
        <v>19204665659.330002</v>
      </c>
      <c r="AN15">
        <v>119445</v>
      </c>
      <c r="AO15">
        <f t="shared" si="2"/>
        <v>2.668999268093746E-3</v>
      </c>
      <c r="AP15">
        <f t="shared" si="3"/>
        <v>3.1561994246214309</v>
      </c>
      <c r="AQ15" s="15">
        <f t="shared" si="4"/>
        <v>8.0561499387569526</v>
      </c>
      <c r="AR15">
        <f t="shared" si="0"/>
        <v>2.4994044603639604E-2</v>
      </c>
      <c r="AS15" s="15">
        <f t="shared" si="1"/>
        <v>1.839758024282216</v>
      </c>
    </row>
    <row r="16" spans="1:45" x14ac:dyDescent="0.25">
      <c r="A16" t="s">
        <v>37</v>
      </c>
      <c r="B16">
        <v>34.578506844327897</v>
      </c>
      <c r="C16">
        <v>9.3892766750662202E-3</v>
      </c>
      <c r="D16">
        <v>10.7031171911601</v>
      </c>
      <c r="E16">
        <v>103.636206834465</v>
      </c>
      <c r="F16" s="1">
        <v>0</v>
      </c>
      <c r="G16" s="1">
        <v>0</v>
      </c>
      <c r="H16">
        <v>5.0324315678918898</v>
      </c>
      <c r="I16">
        <v>107.347163605161</v>
      </c>
      <c r="J16">
        <v>27.626811048814702</v>
      </c>
      <c r="K16">
        <v>96.641479616382199</v>
      </c>
      <c r="L16">
        <v>134.136233786052</v>
      </c>
      <c r="M16">
        <v>9.8113669738285001</v>
      </c>
      <c r="N16">
        <v>93.774407232576905</v>
      </c>
      <c r="O16">
        <v>86.701277081910504</v>
      </c>
      <c r="P16">
        <v>148860.04809268299</v>
      </c>
      <c r="Q16">
        <v>188850.90575742401</v>
      </c>
      <c r="R16">
        <v>84.137616389762201</v>
      </c>
      <c r="S16">
        <v>672.05764005967296</v>
      </c>
      <c r="T16">
        <v>0.79928642951184004</v>
      </c>
      <c r="U16">
        <v>0.327367320620087</v>
      </c>
      <c r="V16" s="1">
        <v>0</v>
      </c>
      <c r="W16">
        <v>6.1088348183579E-2</v>
      </c>
      <c r="X16">
        <v>0.611544331196333</v>
      </c>
      <c r="Y16" s="1">
        <v>0</v>
      </c>
      <c r="Z16" s="1">
        <v>0</v>
      </c>
      <c r="AA16">
        <v>2.80499341963895E-4</v>
      </c>
      <c r="AB16">
        <v>2.1702165290329398E-3</v>
      </c>
      <c r="AC16">
        <v>2.0755210681323798E-3</v>
      </c>
      <c r="AD16">
        <v>4.4627934644335503E-5</v>
      </c>
      <c r="AE16">
        <v>2.67582106762237E-2</v>
      </c>
      <c r="AF16" s="1">
        <v>2.5420300142412502E-4</v>
      </c>
      <c r="AG16">
        <v>6.8218017514738299E-3</v>
      </c>
      <c r="AH16">
        <v>8.6946537921993592</v>
      </c>
      <c r="AI16">
        <v>7.0137635407067703E-2</v>
      </c>
      <c r="AJ16">
        <v>1224.8370872195401</v>
      </c>
      <c r="AK16" t="s">
        <v>103</v>
      </c>
      <c r="AL16" t="s">
        <v>104</v>
      </c>
      <c r="AM16">
        <v>6549693256.0299997</v>
      </c>
      <c r="AN16">
        <v>43999</v>
      </c>
      <c r="AO16">
        <f t="shared" si="2"/>
        <v>2.6102234115203998E-3</v>
      </c>
      <c r="AP16">
        <f t="shared" si="3"/>
        <v>3.0876894995052528</v>
      </c>
      <c r="AQ16" s="15">
        <f t="shared" si="4"/>
        <v>10.198829043486557</v>
      </c>
      <c r="AR16">
        <f t="shared" si="0"/>
        <v>3.2131862627191025E-2</v>
      </c>
      <c r="AS16" s="15">
        <f t="shared" si="1"/>
        <v>2.2306949673396939</v>
      </c>
    </row>
    <row r="17" spans="1:48" x14ac:dyDescent="0.25">
      <c r="A17" t="s">
        <v>37</v>
      </c>
      <c r="B17">
        <v>44.503735309465903</v>
      </c>
      <c r="C17">
        <v>1.0043520550666801E-2</v>
      </c>
      <c r="D17">
        <v>11.408260261307101</v>
      </c>
      <c r="E17">
        <v>125.740520636835</v>
      </c>
      <c r="F17" s="1">
        <v>0</v>
      </c>
      <c r="G17" s="1">
        <v>0</v>
      </c>
      <c r="H17">
        <v>5.2826544332739998</v>
      </c>
      <c r="I17">
        <v>131.78756719774799</v>
      </c>
      <c r="J17">
        <v>49.9901794129065</v>
      </c>
      <c r="K17">
        <v>118.077734683814</v>
      </c>
      <c r="L17">
        <v>159.446101132987</v>
      </c>
      <c r="M17">
        <v>9.7586282468418304</v>
      </c>
      <c r="N17">
        <v>92.741189629397198</v>
      </c>
      <c r="O17">
        <v>85.841778319271</v>
      </c>
      <c r="P17">
        <v>144132.54807692301</v>
      </c>
      <c r="Q17">
        <v>182900.04020656299</v>
      </c>
      <c r="R17">
        <v>83.9723118716946</v>
      </c>
      <c r="S17">
        <v>666.35147641352705</v>
      </c>
      <c r="T17">
        <v>0.79548547401074898</v>
      </c>
      <c r="U17">
        <v>0.34678151996448098</v>
      </c>
      <c r="V17" s="1">
        <v>0</v>
      </c>
      <c r="W17">
        <v>7.8008166352440803E-2</v>
      </c>
      <c r="X17">
        <v>0.57521031368307696</v>
      </c>
      <c r="Y17" s="1">
        <v>0</v>
      </c>
      <c r="Z17" s="1">
        <v>0</v>
      </c>
      <c r="AA17">
        <v>2.85536001694985E-4</v>
      </c>
      <c r="AB17">
        <v>2.1079350265137101E-3</v>
      </c>
      <c r="AC17">
        <v>2.0223812636516601E-3</v>
      </c>
      <c r="AD17">
        <v>6.1558095969933995E-5</v>
      </c>
      <c r="AE17">
        <v>3.3751882871793898E-2</v>
      </c>
      <c r="AF17" s="1">
        <v>3.20642887282042E-4</v>
      </c>
      <c r="AG17">
        <v>7.5496324777254899E-3</v>
      </c>
      <c r="AH17">
        <v>8.5448402906957508</v>
      </c>
      <c r="AI17">
        <v>6.84794859066645E-2</v>
      </c>
      <c r="AJ17">
        <v>1460.6827634005799</v>
      </c>
      <c r="AK17" t="s">
        <v>105</v>
      </c>
      <c r="AL17" t="s">
        <v>106</v>
      </c>
      <c r="AM17">
        <v>1525210623.75</v>
      </c>
      <c r="AN17">
        <v>10582</v>
      </c>
      <c r="AO17">
        <f t="shared" si="2"/>
        <v>2.6285601526286873E-3</v>
      </c>
      <c r="AP17">
        <f t="shared" si="3"/>
        <v>3.1090678169305441</v>
      </c>
      <c r="AQ17" s="15">
        <f t="shared" si="4"/>
        <v>13.314173228103666</v>
      </c>
      <c r="AR17">
        <f t="shared" si="0"/>
        <v>4.5258108615506609E-2</v>
      </c>
      <c r="AS17" s="15">
        <f t="shared" si="1"/>
        <v>2.901009820086879</v>
      </c>
      <c r="AV17" t="s">
        <v>67</v>
      </c>
    </row>
    <row r="18" spans="1:48" x14ac:dyDescent="0.25">
      <c r="A18" t="s">
        <v>37</v>
      </c>
      <c r="B18">
        <v>49.564282852397199</v>
      </c>
      <c r="C18">
        <v>9.7102222526265006E-3</v>
      </c>
      <c r="D18">
        <v>11.0496721989118</v>
      </c>
      <c r="E18">
        <v>166.19252104226001</v>
      </c>
      <c r="F18" s="1">
        <v>0</v>
      </c>
      <c r="G18" s="1">
        <v>0</v>
      </c>
      <c r="H18">
        <v>5.6841676178987601</v>
      </c>
      <c r="I18">
        <v>153.95463936433799</v>
      </c>
      <c r="J18">
        <v>55.879629565296497</v>
      </c>
      <c r="K18">
        <v>144.41263000376799</v>
      </c>
      <c r="L18">
        <v>183.60849188997301</v>
      </c>
      <c r="M18">
        <v>9.7396023283416699</v>
      </c>
      <c r="N18">
        <v>92.452699977732095</v>
      </c>
      <c r="O18">
        <v>86.041565184328903</v>
      </c>
      <c r="P18">
        <v>134485.059532549</v>
      </c>
      <c r="Q18">
        <v>167189.44253309601</v>
      </c>
      <c r="R18">
        <v>83.508206637461797</v>
      </c>
      <c r="S18">
        <v>635.23484405727299</v>
      </c>
      <c r="T18">
        <v>0.765216952464568</v>
      </c>
      <c r="U18">
        <v>0.60377771786511603</v>
      </c>
      <c r="V18" s="1">
        <v>0</v>
      </c>
      <c r="W18">
        <v>6.8235754354882203E-2</v>
      </c>
      <c r="X18">
        <v>0.32798652778000098</v>
      </c>
      <c r="Y18" s="1">
        <v>0</v>
      </c>
      <c r="Z18" s="1">
        <v>0</v>
      </c>
      <c r="AA18">
        <v>2.87534703433013E-4</v>
      </c>
      <c r="AB18">
        <v>2.1693533876444302E-3</v>
      </c>
      <c r="AC18">
        <v>2.0877472745744201E-3</v>
      </c>
      <c r="AD18">
        <v>8.2260023514538503E-5</v>
      </c>
      <c r="AE18">
        <v>3.5682188653465702E-2</v>
      </c>
      <c r="AF18" s="1">
        <v>3.38980792207924E-4</v>
      </c>
      <c r="AG18">
        <v>7.1367969646781802E-3</v>
      </c>
      <c r="AH18">
        <v>8.0013420245354396</v>
      </c>
      <c r="AI18">
        <v>6.4016913611541604E-2</v>
      </c>
      <c r="AJ18">
        <v>1732.52118597717</v>
      </c>
      <c r="AK18" t="s">
        <v>107</v>
      </c>
      <c r="AL18" t="s">
        <v>108</v>
      </c>
      <c r="AM18">
        <v>468949402.58999997</v>
      </c>
      <c r="AN18">
        <v>3487</v>
      </c>
      <c r="AO18">
        <f t="shared" si="2"/>
        <v>2.714262770215357E-3</v>
      </c>
      <c r="AP18">
        <f t="shared" si="3"/>
        <v>3.2089289061865256</v>
      </c>
      <c r="AQ18" s="15">
        <f t="shared" si="4"/>
        <v>14.445740401677872</v>
      </c>
      <c r="AR18">
        <f t="shared" si="0"/>
        <v>5.2728710049685601E-2</v>
      </c>
      <c r="AS18" s="15">
        <f t="shared" si="1"/>
        <v>3.4855885278912089</v>
      </c>
    </row>
    <row r="19" spans="1:48" x14ac:dyDescent="0.25">
      <c r="A19" t="s">
        <v>37</v>
      </c>
      <c r="B19">
        <v>59.253665739544203</v>
      </c>
      <c r="C19">
        <v>9.7639814358806299E-3</v>
      </c>
      <c r="D19">
        <v>11.1076003276462</v>
      </c>
      <c r="E19">
        <v>185.039867055842</v>
      </c>
      <c r="F19" s="1">
        <v>0</v>
      </c>
      <c r="G19" s="1">
        <v>0</v>
      </c>
      <c r="H19">
        <v>5.8189730296511897</v>
      </c>
      <c r="I19">
        <v>178.519337266734</v>
      </c>
      <c r="J19">
        <v>78.361254146385306</v>
      </c>
      <c r="K19">
        <v>169.93686343656</v>
      </c>
      <c r="L19">
        <v>210.15187331610099</v>
      </c>
      <c r="M19">
        <v>9.9050485663297607</v>
      </c>
      <c r="N19">
        <v>92.960516303524301</v>
      </c>
      <c r="O19">
        <v>86.194465456830898</v>
      </c>
      <c r="P19">
        <v>126252.870710526</v>
      </c>
      <c r="Q19">
        <v>162497.04686097801</v>
      </c>
      <c r="R19">
        <v>83.711275356040602</v>
      </c>
      <c r="S19">
        <v>641.63523418305499</v>
      </c>
      <c r="T19">
        <v>0.74671713900311698</v>
      </c>
      <c r="U19">
        <v>0.78769320383772201</v>
      </c>
      <c r="V19" s="1">
        <v>0</v>
      </c>
      <c r="W19">
        <v>6.8745282602054494E-2</v>
      </c>
      <c r="X19">
        <v>0.14356151356022301</v>
      </c>
      <c r="Y19" s="1">
        <v>0</v>
      </c>
      <c r="Z19" s="1">
        <v>0</v>
      </c>
      <c r="AA19">
        <v>2.95395907886792E-4</v>
      </c>
      <c r="AB19">
        <v>2.0735038932623798E-3</v>
      </c>
      <c r="AC19">
        <v>2.0740479524084502E-3</v>
      </c>
      <c r="AD19">
        <v>7.4097095014444196E-6</v>
      </c>
      <c r="AE19">
        <v>3.0246801146000001E-2</v>
      </c>
      <c r="AF19" s="1">
        <v>2.8734461088699998E-4</v>
      </c>
      <c r="AG19">
        <v>7.3650369502053703E-3</v>
      </c>
      <c r="AH19">
        <v>7.7175339418273001</v>
      </c>
      <c r="AI19">
        <v>6.28917338134376E-2</v>
      </c>
      <c r="AJ19">
        <v>1932.24053829838</v>
      </c>
      <c r="AK19" t="s">
        <v>109</v>
      </c>
      <c r="AL19" t="s">
        <v>110</v>
      </c>
      <c r="AM19">
        <v>95952181.739999995</v>
      </c>
      <c r="AN19">
        <v>760</v>
      </c>
      <c r="AO19">
        <f t="shared" si="2"/>
        <v>2.6567884711822423E-3</v>
      </c>
      <c r="AP19">
        <f t="shared" si="3"/>
        <v>3.1419700109418969</v>
      </c>
      <c r="AQ19" s="15">
        <f t="shared" si="4"/>
        <v>17.858762347569701</v>
      </c>
      <c r="AR19">
        <f t="shared" si="0"/>
        <v>6.9429956357138209E-2</v>
      </c>
      <c r="AS19" s="15">
        <f t="shared" si="1"/>
        <v>4.3345154661412444</v>
      </c>
    </row>
    <row r="20" spans="1:48" x14ac:dyDescent="0.25">
      <c r="A20" t="s">
        <v>37</v>
      </c>
      <c r="B20">
        <v>76.623379964939204</v>
      </c>
      <c r="C20">
        <v>8.6066751566483395E-3</v>
      </c>
      <c r="D20">
        <v>9.8528740635556797</v>
      </c>
      <c r="E20">
        <v>205.006573004432</v>
      </c>
      <c r="F20" s="1">
        <v>0</v>
      </c>
      <c r="G20" s="1">
        <v>0</v>
      </c>
      <c r="H20">
        <v>6.1541618207316198</v>
      </c>
      <c r="I20">
        <v>208.36648355456299</v>
      </c>
      <c r="J20">
        <v>94.843996454301603</v>
      </c>
      <c r="K20">
        <v>204.08725007526999</v>
      </c>
      <c r="L20">
        <v>238.45323358375001</v>
      </c>
      <c r="M20">
        <v>9.5443466272207598</v>
      </c>
      <c r="N20">
        <v>92.353216341676003</v>
      </c>
      <c r="O20">
        <v>86.459631724804197</v>
      </c>
      <c r="P20">
        <v>132299.70199095001</v>
      </c>
      <c r="Q20">
        <v>159118.02867830999</v>
      </c>
      <c r="R20">
        <v>83.341556654282897</v>
      </c>
      <c r="S20">
        <v>601.55862128785805</v>
      </c>
      <c r="T20">
        <v>0.76735417578812704</v>
      </c>
      <c r="U20">
        <v>0.86517700757423299</v>
      </c>
      <c r="V20" s="1">
        <v>0</v>
      </c>
      <c r="W20">
        <v>0.106833262058281</v>
      </c>
      <c r="X20">
        <v>2.7989730367485099E-2</v>
      </c>
      <c r="Y20" s="1">
        <v>0</v>
      </c>
      <c r="Z20" s="1">
        <v>0</v>
      </c>
      <c r="AA20">
        <v>2.8512671037346699E-4</v>
      </c>
      <c r="AB20">
        <v>1.6809439396547E-3</v>
      </c>
      <c r="AC20">
        <v>1.6534444912874699E-3</v>
      </c>
      <c r="AD20" s="1">
        <v>6.3942557318887298E-7</v>
      </c>
      <c r="AE20">
        <v>3.6456486457847902E-2</v>
      </c>
      <c r="AF20" s="1">
        <v>3.4633662134955502E-4</v>
      </c>
      <c r="AG20">
        <v>6.6260986507892103E-3</v>
      </c>
      <c r="AH20">
        <v>7.4611570906941003</v>
      </c>
      <c r="AI20">
        <v>5.94106721005088E-2</v>
      </c>
      <c r="AJ20">
        <v>2047.0304258798899</v>
      </c>
      <c r="AK20" t="s">
        <v>111</v>
      </c>
      <c r="AL20" t="s">
        <v>112</v>
      </c>
      <c r="AM20">
        <v>29238234.140000001</v>
      </c>
      <c r="AN20">
        <v>221</v>
      </c>
      <c r="AO20">
        <f t="shared" si="2"/>
        <v>2.2849078230104919E-3</v>
      </c>
      <c r="AP20">
        <f t="shared" si="3"/>
        <v>2.7076931777248348</v>
      </c>
      <c r="AQ20" s="15">
        <f t="shared" si="4"/>
        <v>27.298398280606794</v>
      </c>
      <c r="AR20">
        <f t="shared" si="0"/>
        <v>0.11178699306024331</v>
      </c>
      <c r="AS20" s="15">
        <f t="shared" si="1"/>
        <v>6.7767542212234018</v>
      </c>
    </row>
    <row r="21" spans="1:48" x14ac:dyDescent="0.25">
      <c r="A21" t="s">
        <v>37</v>
      </c>
      <c r="B21">
        <v>79.334898921871996</v>
      </c>
      <c r="C21">
        <v>7.6746545115875904E-3</v>
      </c>
      <c r="D21">
        <v>8.8306185234029702</v>
      </c>
      <c r="E21">
        <v>219.51141156019199</v>
      </c>
      <c r="F21" s="1">
        <v>0</v>
      </c>
      <c r="G21" s="1">
        <v>0</v>
      </c>
      <c r="H21">
        <v>6.2441104405443397</v>
      </c>
      <c r="I21">
        <v>225.480883386378</v>
      </c>
      <c r="J21">
        <v>107.21180230680299</v>
      </c>
      <c r="K21">
        <v>224.95852025440001</v>
      </c>
      <c r="L21">
        <v>255.23848721226901</v>
      </c>
      <c r="M21">
        <v>8.9028565027184605</v>
      </c>
      <c r="N21">
        <v>93.331570449329107</v>
      </c>
      <c r="O21">
        <v>87.564936147965696</v>
      </c>
      <c r="P21">
        <v>134262.20156250001</v>
      </c>
      <c r="Q21">
        <v>151622.794809655</v>
      </c>
      <c r="R21">
        <v>83.251337210285399</v>
      </c>
      <c r="S21">
        <v>584.78299100725303</v>
      </c>
      <c r="T21">
        <v>0.805662420648942</v>
      </c>
      <c r="U21">
        <v>0.97360929894069503</v>
      </c>
      <c r="V21" s="1">
        <v>0</v>
      </c>
      <c r="W21">
        <v>2.63907010593043E-2</v>
      </c>
      <c r="X21" s="1">
        <v>0</v>
      </c>
      <c r="Y21" s="1">
        <v>0</v>
      </c>
      <c r="Z21" s="1">
        <v>0</v>
      </c>
      <c r="AA21">
        <v>2.7456248055914402E-4</v>
      </c>
      <c r="AB21">
        <v>1.91327438079898E-3</v>
      </c>
      <c r="AC21">
        <v>1.73125205303036E-3</v>
      </c>
      <c r="AD21" s="1">
        <v>0</v>
      </c>
      <c r="AE21">
        <v>1.4480692810272399E-2</v>
      </c>
      <c r="AF21" s="1">
        <v>1.3756658169758801E-4</v>
      </c>
      <c r="AG21">
        <v>5.4796941138735298E-3</v>
      </c>
      <c r="AH21">
        <v>8.1578275264233309</v>
      </c>
      <c r="AI21">
        <v>5.9886963964876701E-2</v>
      </c>
      <c r="AJ21">
        <v>1962.2249891476199</v>
      </c>
      <c r="AK21" t="s">
        <v>113</v>
      </c>
      <c r="AL21" t="s">
        <v>114</v>
      </c>
      <c r="AM21">
        <v>21481952.25</v>
      </c>
      <c r="AN21">
        <v>160</v>
      </c>
      <c r="AO21">
        <f t="shared" si="2"/>
        <v>2.1433811152870921E-3</v>
      </c>
      <c r="AP21">
        <f t="shared" si="3"/>
        <v>2.5419519831337722</v>
      </c>
      <c r="AQ21" s="15">
        <f t="shared" si="4"/>
        <v>30.21022719873184</v>
      </c>
      <c r="AR21">
        <f t="shared" si="0"/>
        <v>0.12098409672972757</v>
      </c>
      <c r="AS21" s="15">
        <f t="shared" si="1"/>
        <v>7.9840704489292644</v>
      </c>
    </row>
    <row r="24" spans="1:48" x14ac:dyDescent="0.25">
      <c r="AP24" t="s">
        <v>374</v>
      </c>
    </row>
    <row r="25" spans="1:48" x14ac:dyDescent="0.25">
      <c r="A25" t="s">
        <v>0</v>
      </c>
      <c r="B25" t="s">
        <v>1</v>
      </c>
      <c r="C25" t="s">
        <v>2</v>
      </c>
      <c r="D25" t="s">
        <v>3</v>
      </c>
      <c r="E25" t="s">
        <v>5</v>
      </c>
      <c r="F25" t="s">
        <v>6</v>
      </c>
      <c r="G25" t="s">
        <v>208</v>
      </c>
      <c r="H25" t="s">
        <v>7</v>
      </c>
      <c r="I25" t="s">
        <v>8</v>
      </c>
      <c r="J25" t="s">
        <v>134</v>
      </c>
      <c r="K25" t="s">
        <v>143</v>
      </c>
      <c r="L25" t="s">
        <v>9</v>
      </c>
      <c r="M25" t="s">
        <v>10</v>
      </c>
      <c r="N25" t="s">
        <v>11</v>
      </c>
      <c r="O25" t="s">
        <v>13</v>
      </c>
      <c r="P25" t="s">
        <v>14</v>
      </c>
      <c r="Q25" t="s">
        <v>15</v>
      </c>
      <c r="R25" t="s">
        <v>16</v>
      </c>
      <c r="S25" t="s">
        <v>17</v>
      </c>
      <c r="T25" t="s">
        <v>18</v>
      </c>
      <c r="U25" t="s">
        <v>20</v>
      </c>
      <c r="V25" t="s">
        <v>21</v>
      </c>
      <c r="W25" t="s">
        <v>22</v>
      </c>
      <c r="X25" t="s">
        <v>23</v>
      </c>
      <c r="Y25" t="s">
        <v>24</v>
      </c>
      <c r="Z25" t="s">
        <v>25</v>
      </c>
      <c r="AA25" t="s">
        <v>26</v>
      </c>
      <c r="AB25" t="s">
        <v>27</v>
      </c>
      <c r="AC25" t="s">
        <v>263</v>
      </c>
      <c r="AD25" t="s">
        <v>29</v>
      </c>
      <c r="AE25" t="s">
        <v>326</v>
      </c>
      <c r="AF25" t="s">
        <v>233</v>
      </c>
      <c r="AG25" t="s">
        <v>30</v>
      </c>
      <c r="AH25" t="s">
        <v>31</v>
      </c>
      <c r="AI25" t="s">
        <v>32</v>
      </c>
      <c r="AJ25" t="s">
        <v>33</v>
      </c>
      <c r="AK25" t="s">
        <v>34</v>
      </c>
      <c r="AL25" t="s">
        <v>74</v>
      </c>
      <c r="AM25" t="s">
        <v>35</v>
      </c>
      <c r="AN25" t="s">
        <v>36</v>
      </c>
      <c r="AP25" t="s">
        <v>67</v>
      </c>
    </row>
    <row r="26" spans="1:48" x14ac:dyDescent="0.25">
      <c r="A26" t="s">
        <v>37</v>
      </c>
      <c r="B26">
        <v>0.165451443999486</v>
      </c>
      <c r="C26">
        <v>2.5181862811180398E-3</v>
      </c>
      <c r="D26">
        <v>2.9803205312427599</v>
      </c>
      <c r="E26">
        <v>-118.933723760097</v>
      </c>
      <c r="F26" s="1">
        <v>0</v>
      </c>
      <c r="G26" s="1">
        <v>0</v>
      </c>
      <c r="H26">
        <v>2.6037598186969899</v>
      </c>
      <c r="I26">
        <v>-213.95890545667899</v>
      </c>
      <c r="J26">
        <v>-270.64885099220498</v>
      </c>
      <c r="K26">
        <v>-214.53338991487399</v>
      </c>
      <c r="L26">
        <v>-183.36508749763499</v>
      </c>
      <c r="M26">
        <v>17.817833706909799</v>
      </c>
      <c r="N26">
        <v>95.993607233665202</v>
      </c>
      <c r="O26">
        <v>88.013171399748202</v>
      </c>
      <c r="P26">
        <v>130027.83894623601</v>
      </c>
      <c r="Q26">
        <v>151874.352243934</v>
      </c>
      <c r="R26">
        <v>84.749690870623795</v>
      </c>
      <c r="S26">
        <v>670.67296170796703</v>
      </c>
      <c r="T26">
        <v>0.98131033729924699</v>
      </c>
      <c r="U26" s="1">
        <v>0</v>
      </c>
      <c r="V26" s="1">
        <v>0</v>
      </c>
      <c r="W26">
        <v>2.2191324745411401E-2</v>
      </c>
      <c r="X26">
        <v>0.97780867525458803</v>
      </c>
      <c r="Y26" s="1">
        <v>0</v>
      </c>
      <c r="Z26" s="1">
        <v>0</v>
      </c>
      <c r="AA26">
        <v>2.7939686594901199E-4</v>
      </c>
      <c r="AB26">
        <v>2.2387915680812899E-3</v>
      </c>
      <c r="AC26">
        <v>2.6681584880021499E-3</v>
      </c>
      <c r="AD26" s="1">
        <v>0</v>
      </c>
      <c r="AE26">
        <v>8.8390825100456601E-3</v>
      </c>
      <c r="AF26">
        <v>0</v>
      </c>
      <c r="AG26" s="1">
        <v>0</v>
      </c>
      <c r="AH26">
        <v>3.8004021093890201</v>
      </c>
      <c r="AI26">
        <v>5.8168596877670301E-2</v>
      </c>
      <c r="AJ26" s="1">
        <v>0</v>
      </c>
      <c r="AK26" t="s">
        <v>77</v>
      </c>
      <c r="AL26" t="s">
        <v>78</v>
      </c>
      <c r="AM26">
        <v>60462945.109999999</v>
      </c>
      <c r="AN26">
        <v>465</v>
      </c>
      <c r="AO26">
        <f>SUM(AA26,AC26,AF26)</f>
        <v>2.9475553539511619E-3</v>
      </c>
      <c r="AP26">
        <f>100*(1-(1-AO26)^12)</f>
        <v>3.4802847502723666</v>
      </c>
      <c r="AQ26" s="15">
        <f>B26/AP26-1</f>
        <v>-0.95246037152950258</v>
      </c>
      <c r="AR26">
        <f>1-(1-B26/100)^(1/12)-AO26</f>
        <v>-2.8095744858047363E-3</v>
      </c>
      <c r="AS26" s="15">
        <f t="shared" ref="AS26:AS43" si="5">B26/D26-1</f>
        <v>-0.94448535240922737</v>
      </c>
    </row>
    <row r="27" spans="1:48" x14ac:dyDescent="0.25">
      <c r="A27" t="s">
        <v>37</v>
      </c>
      <c r="B27">
        <v>3.8270935410701399</v>
      </c>
      <c r="C27">
        <v>3.0039111229365201E-3</v>
      </c>
      <c r="D27">
        <v>3.54573068118698</v>
      </c>
      <c r="E27">
        <v>-93.509737411475996</v>
      </c>
      <c r="F27" s="1">
        <v>0</v>
      </c>
      <c r="G27" s="1">
        <v>0</v>
      </c>
      <c r="H27">
        <v>2.8588438970966101</v>
      </c>
      <c r="I27">
        <v>-180.573168728702</v>
      </c>
      <c r="J27">
        <v>-228.96106466241699</v>
      </c>
      <c r="K27">
        <v>-181.61556085657699</v>
      </c>
      <c r="L27">
        <v>-158.24352144365301</v>
      </c>
      <c r="M27">
        <v>17.740366214812099</v>
      </c>
      <c r="N27">
        <v>95.752282353869305</v>
      </c>
      <c r="O27">
        <v>86.774883959302201</v>
      </c>
      <c r="P27">
        <v>178690.79519144099</v>
      </c>
      <c r="Q27">
        <v>212305.041215573</v>
      </c>
      <c r="R27">
        <v>84.154695209669498</v>
      </c>
      <c r="S27">
        <v>672.76465334461295</v>
      </c>
      <c r="T27">
        <v>0.818660687365662</v>
      </c>
      <c r="U27">
        <v>0.110649574569072</v>
      </c>
      <c r="V27" s="1">
        <v>0</v>
      </c>
      <c r="W27">
        <v>7.9066474204852202E-2</v>
      </c>
      <c r="X27">
        <v>0.810283951226074</v>
      </c>
      <c r="Y27" s="1">
        <v>0</v>
      </c>
      <c r="Z27" s="1">
        <v>0</v>
      </c>
      <c r="AA27">
        <v>2.7962852690746902E-4</v>
      </c>
      <c r="AB27">
        <v>2.7240635736063101E-3</v>
      </c>
      <c r="AC27">
        <v>3.02830047266085E-3</v>
      </c>
      <c r="AD27" s="1">
        <v>0</v>
      </c>
      <c r="AE27">
        <v>5.1055831121436898E-2</v>
      </c>
      <c r="AF27" s="1">
        <v>2.5527915560718401E-5</v>
      </c>
      <c r="AG27" s="1">
        <v>0</v>
      </c>
      <c r="AH27">
        <v>4.6892920428478302</v>
      </c>
      <c r="AI27">
        <v>7.2134725337442807E-2</v>
      </c>
      <c r="AJ27">
        <v>0.24109547623779501</v>
      </c>
      <c r="AK27" t="s">
        <v>79</v>
      </c>
      <c r="AL27" t="s">
        <v>80</v>
      </c>
      <c r="AM27">
        <v>317354852.25999999</v>
      </c>
      <c r="AN27">
        <v>1776</v>
      </c>
      <c r="AO27">
        <f t="shared" ref="AO27:AO44" si="6">SUM(AA27,AC27,AF27)</f>
        <v>3.3334569151290375E-3</v>
      </c>
      <c r="AP27">
        <f t="shared" ref="AP27:AP44" si="7">100*(1-(1-AO27)^12)</f>
        <v>3.927618353021245</v>
      </c>
      <c r="AQ27" s="15">
        <f t="shared" ref="AQ27:AQ44" si="8">B27/AP27-1</f>
        <v>-2.5594343165694422E-2</v>
      </c>
      <c r="AR27">
        <f t="shared" ref="AR27:AR43" si="9">1-(1-B27/100)^(1/12)-AO27</f>
        <v>-8.6863066817652063E-5</v>
      </c>
      <c r="AS27" s="15">
        <f t="shared" si="5"/>
        <v>7.9352575021002458E-2</v>
      </c>
    </row>
    <row r="28" spans="1:48" x14ac:dyDescent="0.25">
      <c r="A28" t="s">
        <v>37</v>
      </c>
      <c r="B28">
        <v>3.8421303077026998</v>
      </c>
      <c r="C28">
        <v>3.1843140649106799E-3</v>
      </c>
      <c r="D28">
        <v>3.7549591109771798</v>
      </c>
      <c r="E28">
        <v>-72.716622350350093</v>
      </c>
      <c r="F28" s="1">
        <v>0</v>
      </c>
      <c r="G28" s="1">
        <v>0</v>
      </c>
      <c r="H28">
        <v>3.1337098735979598</v>
      </c>
      <c r="I28">
        <v>-154.48283043234801</v>
      </c>
      <c r="J28">
        <v>-188.37005391341501</v>
      </c>
      <c r="K28">
        <v>-156.662282696239</v>
      </c>
      <c r="L28">
        <v>-134.800721247192</v>
      </c>
      <c r="M28">
        <v>17.4080079164526</v>
      </c>
      <c r="N28">
        <v>95.986395855598005</v>
      </c>
      <c r="O28">
        <v>85.977237542894599</v>
      </c>
      <c r="P28">
        <v>202796.52142006601</v>
      </c>
      <c r="Q28">
        <v>241507.94462577201</v>
      </c>
      <c r="R28">
        <v>84.272740705230206</v>
      </c>
      <c r="S28">
        <v>680.02416033071904</v>
      </c>
      <c r="T28">
        <v>0.74943865961582901</v>
      </c>
      <c r="U28">
        <v>0.15824406341592601</v>
      </c>
      <c r="V28" s="1">
        <v>0</v>
      </c>
      <c r="W28">
        <v>0.19102922085414401</v>
      </c>
      <c r="X28">
        <v>0.65072671572992802</v>
      </c>
      <c r="Y28" s="1">
        <v>0</v>
      </c>
      <c r="Z28" s="1">
        <v>0</v>
      </c>
      <c r="AA28">
        <v>2.7986738086849402E-4</v>
      </c>
      <c r="AB28">
        <v>2.9034153157420899E-3</v>
      </c>
      <c r="AC28">
        <v>3.2204412845605302E-3</v>
      </c>
      <c r="AD28" s="1">
        <v>2.1562530980556E-8</v>
      </c>
      <c r="AE28">
        <v>6.2382017749446003E-2</v>
      </c>
      <c r="AF28" s="1">
        <v>9.3573026624169103E-5</v>
      </c>
      <c r="AG28" s="1">
        <v>0</v>
      </c>
      <c r="AH28">
        <v>5.7674166734311703</v>
      </c>
      <c r="AI28">
        <v>8.6085987171821199E-2</v>
      </c>
      <c r="AJ28">
        <v>3.6227871282553199</v>
      </c>
      <c r="AK28" t="s">
        <v>81</v>
      </c>
      <c r="AL28" t="s">
        <v>82</v>
      </c>
      <c r="AM28">
        <v>2554830576.8499999</v>
      </c>
      <c r="AN28">
        <v>12598</v>
      </c>
      <c r="AO28">
        <f t="shared" si="6"/>
        <v>3.5938816920531931E-3</v>
      </c>
      <c r="AP28">
        <f t="shared" si="7"/>
        <v>4.2284255224907312</v>
      </c>
      <c r="AQ28" s="15">
        <f t="shared" si="8"/>
        <v>-9.1356750339659842E-2</v>
      </c>
      <c r="AR28">
        <f t="shared" si="9"/>
        <v>-3.3429993211662361E-4</v>
      </c>
      <c r="AS28" s="15">
        <f t="shared" si="5"/>
        <v>2.3214952320169235E-2</v>
      </c>
    </row>
    <row r="29" spans="1:48" x14ac:dyDescent="0.25">
      <c r="A29" t="s">
        <v>37</v>
      </c>
      <c r="B29">
        <v>4.6989897929614202</v>
      </c>
      <c r="C29">
        <v>4.0806372777304704E-3</v>
      </c>
      <c r="D29">
        <v>4.78834541452769</v>
      </c>
      <c r="E29">
        <v>-44.5947267945403</v>
      </c>
      <c r="F29" s="1">
        <v>0</v>
      </c>
      <c r="G29" s="1">
        <v>0</v>
      </c>
      <c r="H29">
        <v>3.3025375037128399</v>
      </c>
      <c r="I29">
        <v>-128.82743652821401</v>
      </c>
      <c r="J29">
        <v>-161.69166824362901</v>
      </c>
      <c r="K29">
        <v>-130.59244755818301</v>
      </c>
      <c r="L29">
        <v>-109.242197704718</v>
      </c>
      <c r="M29">
        <v>18.0156606644953</v>
      </c>
      <c r="N29">
        <v>95.639089372490901</v>
      </c>
      <c r="O29">
        <v>84.255028329552005</v>
      </c>
      <c r="P29">
        <v>203774.02786217199</v>
      </c>
      <c r="Q29">
        <v>244738.09858927899</v>
      </c>
      <c r="R29">
        <v>84.386047046253495</v>
      </c>
      <c r="S29">
        <v>671.57987398902196</v>
      </c>
      <c r="T29">
        <v>0.71496144814562401</v>
      </c>
      <c r="U29">
        <v>0.23721306774982301</v>
      </c>
      <c r="V29" s="1">
        <v>0</v>
      </c>
      <c r="W29">
        <v>0.233603720794819</v>
      </c>
      <c r="X29">
        <v>0.52918321145535696</v>
      </c>
      <c r="Y29" s="1">
        <v>0</v>
      </c>
      <c r="Z29" s="1">
        <v>0</v>
      </c>
      <c r="AA29">
        <v>2.8003893593720998E-4</v>
      </c>
      <c r="AB29">
        <v>3.6787935458387098E-3</v>
      </c>
      <c r="AC29">
        <v>3.9983364408786998E-3</v>
      </c>
      <c r="AD29" s="1">
        <v>4.1925676580501501E-7</v>
      </c>
      <c r="AE29">
        <v>9.7443279329095897E-2</v>
      </c>
      <c r="AF29" s="1">
        <v>2.4360819832273901E-4</v>
      </c>
      <c r="AG29" s="1">
        <v>9.9722238676622003E-8</v>
      </c>
      <c r="AH29">
        <v>6.7329631363617102</v>
      </c>
      <c r="AI29">
        <v>0.103681484048568</v>
      </c>
      <c r="AJ29">
        <v>6.1780166925204103</v>
      </c>
      <c r="AK29" t="s">
        <v>83</v>
      </c>
      <c r="AL29" t="s">
        <v>84</v>
      </c>
      <c r="AM29">
        <v>31804846494.700001</v>
      </c>
      <c r="AN29">
        <v>156079</v>
      </c>
      <c r="AO29">
        <f t="shared" si="6"/>
        <v>4.5219835751386488E-3</v>
      </c>
      <c r="AP29">
        <f t="shared" si="7"/>
        <v>5.2934350022967536</v>
      </c>
      <c r="AQ29" s="15">
        <f t="shared" si="8"/>
        <v>-0.11229857532536269</v>
      </c>
      <c r="AR29">
        <f t="shared" si="9"/>
        <v>-5.1920155763971951E-4</v>
      </c>
      <c r="AS29" s="15">
        <f t="shared" si="5"/>
        <v>-1.8661064278104877E-2</v>
      </c>
    </row>
    <row r="30" spans="1:48" x14ac:dyDescent="0.25">
      <c r="A30" t="s">
        <v>37</v>
      </c>
      <c r="B30">
        <v>4.7996994677193596</v>
      </c>
      <c r="C30">
        <v>4.1990817205274098E-3</v>
      </c>
      <c r="D30">
        <v>4.9241385490781804</v>
      </c>
      <c r="E30">
        <v>-32.748564173753003</v>
      </c>
      <c r="F30" s="1">
        <v>0</v>
      </c>
      <c r="G30" s="1">
        <v>0</v>
      </c>
      <c r="H30">
        <v>3.5164238214161498</v>
      </c>
      <c r="I30">
        <v>-106.05213846965501</v>
      </c>
      <c r="J30">
        <v>-140.52784055466401</v>
      </c>
      <c r="K30">
        <v>-110.959166077867</v>
      </c>
      <c r="L30">
        <v>-86.615173777614402</v>
      </c>
      <c r="M30">
        <v>17.497201500547199</v>
      </c>
      <c r="N30">
        <v>95.850841743478199</v>
      </c>
      <c r="O30">
        <v>84.948858610284006</v>
      </c>
      <c r="P30">
        <v>205345.18742598299</v>
      </c>
      <c r="Q30">
        <v>249613.749558604</v>
      </c>
      <c r="R30">
        <v>84.366615992465</v>
      </c>
      <c r="S30">
        <v>676.64911905230599</v>
      </c>
      <c r="T30">
        <v>0.72567901037877502</v>
      </c>
      <c r="U30">
        <v>0.26161090394535402</v>
      </c>
      <c r="V30" s="1">
        <v>0</v>
      </c>
      <c r="W30">
        <v>0.21856237564085901</v>
      </c>
      <c r="X30">
        <v>0.51982672041378497</v>
      </c>
      <c r="Y30" s="1">
        <v>0</v>
      </c>
      <c r="Z30" s="1">
        <v>0</v>
      </c>
      <c r="AA30">
        <v>2.79905170849758E-4</v>
      </c>
      <c r="AB30">
        <v>3.68529458239031E-3</v>
      </c>
      <c r="AC30">
        <v>3.8287696163700701E-3</v>
      </c>
      <c r="AD30" s="1">
        <v>2.9263441968242499E-7</v>
      </c>
      <c r="AE30">
        <v>8.5595775391076698E-2</v>
      </c>
      <c r="AF30" s="1">
        <v>2.9958521386876802E-4</v>
      </c>
      <c r="AG30" s="1">
        <v>3.6109155743217002E-7</v>
      </c>
      <c r="AH30">
        <v>6.6354208966850896</v>
      </c>
      <c r="AI30">
        <v>9.9351906075228397E-2</v>
      </c>
      <c r="AJ30">
        <v>20.139695120221099</v>
      </c>
      <c r="AK30" t="s">
        <v>85</v>
      </c>
      <c r="AL30" t="s">
        <v>86</v>
      </c>
      <c r="AM30">
        <v>82563550198.740005</v>
      </c>
      <c r="AN30">
        <v>402072</v>
      </c>
      <c r="AO30">
        <f t="shared" si="6"/>
        <v>4.408260001088596E-3</v>
      </c>
      <c r="AP30">
        <f t="shared" si="7"/>
        <v>5.1635218706495571</v>
      </c>
      <c r="AQ30" s="15">
        <f t="shared" si="8"/>
        <v>-7.0460126255731281E-2</v>
      </c>
      <c r="AR30">
        <f t="shared" si="9"/>
        <v>-3.1772517846503662E-4</v>
      </c>
      <c r="AS30" s="15">
        <f t="shared" si="5"/>
        <v>-2.5271238840774757E-2</v>
      </c>
    </row>
    <row r="31" spans="1:48" x14ac:dyDescent="0.25">
      <c r="A31" t="s">
        <v>37</v>
      </c>
      <c r="B31">
        <v>5.1412486214980104</v>
      </c>
      <c r="C31">
        <v>4.54261735513827E-3</v>
      </c>
      <c r="D31">
        <v>5.3169886916843501</v>
      </c>
      <c r="E31">
        <v>-23.566428055535699</v>
      </c>
      <c r="F31" s="1">
        <v>0</v>
      </c>
      <c r="G31" s="1">
        <v>0</v>
      </c>
      <c r="H31">
        <v>3.6659952873762198</v>
      </c>
      <c r="I31">
        <v>-81.114383164218594</v>
      </c>
      <c r="J31">
        <v>-115.723324839797</v>
      </c>
      <c r="K31">
        <v>-89.288239636786599</v>
      </c>
      <c r="L31">
        <v>-61.709532126506502</v>
      </c>
      <c r="M31">
        <v>17.024914422985098</v>
      </c>
      <c r="N31">
        <v>95.793144335959298</v>
      </c>
      <c r="O31">
        <v>84.940360456228703</v>
      </c>
      <c r="P31">
        <v>205695.639437993</v>
      </c>
      <c r="Q31">
        <v>251710.724489135</v>
      </c>
      <c r="R31">
        <v>84.379213999192601</v>
      </c>
      <c r="S31">
        <v>681.22095825234396</v>
      </c>
      <c r="T31">
        <v>0.72796242068974604</v>
      </c>
      <c r="U31">
        <v>0.27329595293550002</v>
      </c>
      <c r="V31" s="1">
        <v>0</v>
      </c>
      <c r="W31">
        <v>0.206153450996688</v>
      </c>
      <c r="X31">
        <v>0.52055059606781096</v>
      </c>
      <c r="Y31" s="1">
        <v>0</v>
      </c>
      <c r="Z31" s="1">
        <v>0</v>
      </c>
      <c r="AA31">
        <v>2.7968051972082798E-4</v>
      </c>
      <c r="AB31">
        <v>3.99803913677238E-3</v>
      </c>
      <c r="AC31">
        <v>3.9278881943360803E-3</v>
      </c>
      <c r="AD31" s="1">
        <v>7.2269234193777997E-7</v>
      </c>
      <c r="AE31">
        <v>8.1503283430462994E-2</v>
      </c>
      <c r="AF31" s="1">
        <v>3.6676477543708298E-4</v>
      </c>
      <c r="AG31">
        <v>3.2034583875031302E-6</v>
      </c>
      <c r="AH31">
        <v>6.9098227556736003</v>
      </c>
      <c r="AI31">
        <v>0.100179407797418</v>
      </c>
      <c r="AJ31">
        <v>49.096253114396298</v>
      </c>
      <c r="AK31" t="s">
        <v>87</v>
      </c>
      <c r="AL31" t="s">
        <v>88</v>
      </c>
      <c r="AM31">
        <v>160491965715.10001</v>
      </c>
      <c r="AN31">
        <v>780240</v>
      </c>
      <c r="AO31">
        <f t="shared" si="6"/>
        <v>4.5743334894939912E-3</v>
      </c>
      <c r="AP31">
        <f t="shared" si="7"/>
        <v>5.3531825417446832</v>
      </c>
      <c r="AQ31" s="15">
        <f t="shared" si="8"/>
        <v>-3.9590265901450206E-2</v>
      </c>
      <c r="AR31">
        <f t="shared" si="9"/>
        <v>-1.8555674058007721E-4</v>
      </c>
      <c r="AS31" s="15">
        <f t="shared" si="5"/>
        <v>-3.3052556696461122E-2</v>
      </c>
    </row>
    <row r="32" spans="1:48" x14ac:dyDescent="0.25">
      <c r="A32" t="s">
        <v>37</v>
      </c>
      <c r="B32">
        <v>5.4563570818463303</v>
      </c>
      <c r="C32">
        <v>4.5626931948592403E-3</v>
      </c>
      <c r="D32">
        <v>5.3399003320634799</v>
      </c>
      <c r="E32">
        <v>-17.968264276438902</v>
      </c>
      <c r="F32" s="1">
        <v>0</v>
      </c>
      <c r="G32" s="1">
        <v>0</v>
      </c>
      <c r="H32">
        <v>3.70059892073087</v>
      </c>
      <c r="I32">
        <v>-57.719080790579802</v>
      </c>
      <c r="J32">
        <v>-94.564949147601396</v>
      </c>
      <c r="K32">
        <v>-66.742316057586194</v>
      </c>
      <c r="L32">
        <v>-37.871194628207</v>
      </c>
      <c r="M32">
        <v>16.697325471104101</v>
      </c>
      <c r="N32">
        <v>95.541513312475601</v>
      </c>
      <c r="O32">
        <v>84.858566364398001</v>
      </c>
      <c r="P32">
        <v>201096.36623587401</v>
      </c>
      <c r="Q32">
        <v>246879.74698206299</v>
      </c>
      <c r="R32">
        <v>84.387436541203002</v>
      </c>
      <c r="S32">
        <v>683.79074753930297</v>
      </c>
      <c r="T32">
        <v>0.72420276157381203</v>
      </c>
      <c r="U32">
        <v>0.281856323420281</v>
      </c>
      <c r="V32" s="1">
        <v>0</v>
      </c>
      <c r="W32">
        <v>0.184698630654413</v>
      </c>
      <c r="X32">
        <v>0.53344504592530395</v>
      </c>
      <c r="Y32" s="1">
        <v>0</v>
      </c>
      <c r="Z32" s="1">
        <v>0</v>
      </c>
      <c r="AA32">
        <v>2.79665117012118E-4</v>
      </c>
      <c r="AB32">
        <v>3.9154910749306798E-3</v>
      </c>
      <c r="AC32">
        <v>3.8647941919800698E-3</v>
      </c>
      <c r="AD32">
        <v>3.4294060108323498E-5</v>
      </c>
      <c r="AE32">
        <v>7.5530403767673004E-2</v>
      </c>
      <c r="AF32" s="1">
        <v>4.1541722072220197E-4</v>
      </c>
      <c r="AG32">
        <v>3.7527744877665403E-5</v>
      </c>
      <c r="AH32">
        <v>6.9910166896793102</v>
      </c>
      <c r="AI32">
        <v>9.90196075950001E-2</v>
      </c>
      <c r="AJ32">
        <v>104.755183776325</v>
      </c>
      <c r="AK32" t="s">
        <v>89</v>
      </c>
      <c r="AL32" t="s">
        <v>90</v>
      </c>
      <c r="AM32">
        <v>250349692639.82999</v>
      </c>
      <c r="AN32">
        <v>1244924</v>
      </c>
      <c r="AO32">
        <f t="shared" si="6"/>
        <v>4.5598765297143896E-3</v>
      </c>
      <c r="AP32">
        <f t="shared" si="7"/>
        <v>5.3366861071077354</v>
      </c>
      <c r="AQ32" s="15">
        <f t="shared" si="8"/>
        <v>2.2424210893574825E-2</v>
      </c>
      <c r="AR32">
        <f t="shared" si="9"/>
        <v>1.0492833633331082E-4</v>
      </c>
      <c r="AS32" s="15">
        <f t="shared" si="5"/>
        <v>2.180878715724055E-2</v>
      </c>
    </row>
    <row r="33" spans="1:45" x14ac:dyDescent="0.25">
      <c r="A33" t="s">
        <v>37</v>
      </c>
      <c r="B33">
        <v>6.6663976245721903</v>
      </c>
      <c r="C33">
        <v>5.2145737748439799E-3</v>
      </c>
      <c r="D33">
        <v>6.0811059455724896</v>
      </c>
      <c r="E33">
        <v>-7.9426406897667601</v>
      </c>
      <c r="F33" s="1">
        <v>0</v>
      </c>
      <c r="G33" s="1">
        <v>0</v>
      </c>
      <c r="H33">
        <v>3.8350950083945698</v>
      </c>
      <c r="I33">
        <v>-32.8088044863512</v>
      </c>
      <c r="J33">
        <v>-71.868811182087597</v>
      </c>
      <c r="K33">
        <v>-42.670140509963304</v>
      </c>
      <c r="L33">
        <v>-12.5521781878239</v>
      </c>
      <c r="M33">
        <v>16.625728729033401</v>
      </c>
      <c r="N33">
        <v>95.336705779246799</v>
      </c>
      <c r="O33">
        <v>84.549393160640307</v>
      </c>
      <c r="P33">
        <v>197040.30307632999</v>
      </c>
      <c r="Q33">
        <v>243718.65547385201</v>
      </c>
      <c r="R33">
        <v>84.376502067108305</v>
      </c>
      <c r="S33">
        <v>684.42907542716705</v>
      </c>
      <c r="T33">
        <v>0.72475133986684503</v>
      </c>
      <c r="U33">
        <v>0.30892368970864797</v>
      </c>
      <c r="V33" s="1">
        <v>0</v>
      </c>
      <c r="W33">
        <v>0.16472804565811899</v>
      </c>
      <c r="X33">
        <v>0.52634826463323103</v>
      </c>
      <c r="Y33" s="1">
        <v>0</v>
      </c>
      <c r="Z33" s="1">
        <v>0</v>
      </c>
      <c r="AA33">
        <v>2.79836123017184E-4</v>
      </c>
      <c r="AB33">
        <v>4.0304015920824398E-3</v>
      </c>
      <c r="AC33">
        <v>4.0038372769836596E-3</v>
      </c>
      <c r="AD33">
        <v>7.8581815277506704E-5</v>
      </c>
      <c r="AE33">
        <v>7.6638518897393204E-2</v>
      </c>
      <c r="AF33" s="1">
        <v>4.9815037283305495E-4</v>
      </c>
      <c r="AG33">
        <v>3.5412727115690702E-4</v>
      </c>
      <c r="AH33">
        <v>7.2115276857402497</v>
      </c>
      <c r="AI33">
        <v>0.101278282336406</v>
      </c>
      <c r="AJ33">
        <v>207.88720933528299</v>
      </c>
      <c r="AK33" t="s">
        <v>91</v>
      </c>
      <c r="AL33" t="s">
        <v>92</v>
      </c>
      <c r="AM33">
        <v>315757085679.82001</v>
      </c>
      <c r="AN33">
        <v>1602500</v>
      </c>
      <c r="AO33">
        <f t="shared" si="6"/>
        <v>4.7818237728338986E-3</v>
      </c>
      <c r="AP33">
        <f t="shared" si="7"/>
        <v>5.5896537977171201</v>
      </c>
      <c r="AQ33" s="15">
        <f t="shared" si="8"/>
        <v>0.19263157716401413</v>
      </c>
      <c r="AR33">
        <f t="shared" si="9"/>
        <v>9.508471408794239E-4</v>
      </c>
      <c r="AS33" s="15">
        <f t="shared" si="5"/>
        <v>9.6247571451347325E-2</v>
      </c>
    </row>
    <row r="34" spans="1:45" x14ac:dyDescent="0.25">
      <c r="A34" t="s">
        <v>37</v>
      </c>
      <c r="B34">
        <v>8.1080018836622596</v>
      </c>
      <c r="C34">
        <v>7.1396944599768399E-3</v>
      </c>
      <c r="D34">
        <v>8.2390764681447397</v>
      </c>
      <c r="E34">
        <v>2.6189293129704501</v>
      </c>
      <c r="F34" s="1">
        <v>0</v>
      </c>
      <c r="G34" s="1">
        <v>0</v>
      </c>
      <c r="H34">
        <v>3.9306956601777001</v>
      </c>
      <c r="I34">
        <v>-9.1417695493746791</v>
      </c>
      <c r="J34">
        <v>-49.144550169200599</v>
      </c>
      <c r="K34">
        <v>-19.285029115397599</v>
      </c>
      <c r="L34">
        <v>11.637475482278001</v>
      </c>
      <c r="M34">
        <v>16.822556849504402</v>
      </c>
      <c r="N34">
        <v>95.1097535030828</v>
      </c>
      <c r="O34">
        <v>83.969404633558597</v>
      </c>
      <c r="P34">
        <v>192009.12777659399</v>
      </c>
      <c r="Q34">
        <v>239147.01767896101</v>
      </c>
      <c r="R34">
        <v>84.385487384777306</v>
      </c>
      <c r="S34">
        <v>683.91650484803495</v>
      </c>
      <c r="T34">
        <v>0.72782846997819695</v>
      </c>
      <c r="U34">
        <v>0.32452954598565997</v>
      </c>
      <c r="V34" s="1">
        <v>0</v>
      </c>
      <c r="W34">
        <v>0.13931872784902999</v>
      </c>
      <c r="X34">
        <v>0.53615172616530804</v>
      </c>
      <c r="Y34" s="1">
        <v>0</v>
      </c>
      <c r="Z34" s="1">
        <v>0</v>
      </c>
      <c r="AA34">
        <v>2.80245374629475E-4</v>
      </c>
      <c r="AB34">
        <v>4.1695848786413503E-3</v>
      </c>
      <c r="AC34">
        <v>4.1827408489127499E-3</v>
      </c>
      <c r="AD34">
        <v>1.04628320639197E-4</v>
      </c>
      <c r="AE34">
        <v>8.7843627032315699E-2</v>
      </c>
      <c r="AF34" s="1">
        <v>6.5882720274236702E-4</v>
      </c>
      <c r="AG34">
        <v>1.7088537421164399E-3</v>
      </c>
      <c r="AH34">
        <v>7.4710396381452497</v>
      </c>
      <c r="AI34">
        <v>0.106218134223558</v>
      </c>
      <c r="AJ34">
        <v>335.37089826962301</v>
      </c>
      <c r="AK34" t="s">
        <v>93</v>
      </c>
      <c r="AL34" t="s">
        <v>94</v>
      </c>
      <c r="AM34">
        <v>328922580401.59003</v>
      </c>
      <c r="AN34">
        <v>1713057</v>
      </c>
      <c r="AO34">
        <f t="shared" si="6"/>
        <v>5.1218134262845921E-3</v>
      </c>
      <c r="AP34">
        <f t="shared" si="7"/>
        <v>5.9759606329975572</v>
      </c>
      <c r="AQ34" s="15">
        <f t="shared" si="8"/>
        <v>0.35676962778037336</v>
      </c>
      <c r="AR34">
        <f t="shared" si="9"/>
        <v>1.8997719094026051E-3</v>
      </c>
      <c r="AS34" s="15">
        <f t="shared" si="5"/>
        <v>-1.5908892821818288E-2</v>
      </c>
    </row>
    <row r="35" spans="1:45" x14ac:dyDescent="0.25">
      <c r="A35" t="s">
        <v>37</v>
      </c>
      <c r="B35">
        <v>10.734779246179301</v>
      </c>
      <c r="C35">
        <v>9.4354869836242999E-3</v>
      </c>
      <c r="D35">
        <v>10.753090944200499</v>
      </c>
      <c r="E35">
        <v>18.368243661043</v>
      </c>
      <c r="F35" s="1">
        <v>0</v>
      </c>
      <c r="G35" s="1">
        <v>0</v>
      </c>
      <c r="H35">
        <v>4.10345667564662</v>
      </c>
      <c r="I35">
        <v>14.3105320693873</v>
      </c>
      <c r="J35">
        <v>-22.457036181404298</v>
      </c>
      <c r="K35">
        <v>3.4021115797966198E-2</v>
      </c>
      <c r="L35">
        <v>36.199139799059601</v>
      </c>
      <c r="M35">
        <v>16.9799042569691</v>
      </c>
      <c r="N35">
        <v>94.730608007726403</v>
      </c>
      <c r="O35">
        <v>83.166034262356007</v>
      </c>
      <c r="P35">
        <v>182309.62701337601</v>
      </c>
      <c r="Q35">
        <v>229759.66784831401</v>
      </c>
      <c r="R35">
        <v>84.313669587695799</v>
      </c>
      <c r="S35">
        <v>688.65617229759698</v>
      </c>
      <c r="T35">
        <v>0.73497294222925302</v>
      </c>
      <c r="U35">
        <v>0.33177818596151698</v>
      </c>
      <c r="V35" s="1">
        <v>0</v>
      </c>
      <c r="W35">
        <v>0.115379300084939</v>
      </c>
      <c r="X35">
        <v>0.552842513953543</v>
      </c>
      <c r="Y35" s="1">
        <v>0</v>
      </c>
      <c r="Z35" s="1">
        <v>0</v>
      </c>
      <c r="AA35">
        <v>2.8111809928878099E-4</v>
      </c>
      <c r="AB35">
        <v>4.3095203358316696E-3</v>
      </c>
      <c r="AC35">
        <v>4.3710599382681299E-3</v>
      </c>
      <c r="AD35">
        <v>2.1876389295198399E-4</v>
      </c>
      <c r="AE35">
        <v>0.107466278656989</v>
      </c>
      <c r="AF35" s="1">
        <v>9.1346336858441103E-4</v>
      </c>
      <c r="AG35">
        <v>3.39854469344862E-3</v>
      </c>
      <c r="AH35">
        <v>7.8537409644179501</v>
      </c>
      <c r="AI35">
        <v>0.112844379234128</v>
      </c>
      <c r="AJ35">
        <v>603.53482366980597</v>
      </c>
      <c r="AK35" t="s">
        <v>95</v>
      </c>
      <c r="AL35" t="s">
        <v>96</v>
      </c>
      <c r="AM35">
        <v>206476591170.26999</v>
      </c>
      <c r="AN35">
        <v>1132560</v>
      </c>
      <c r="AO35">
        <f t="shared" si="6"/>
        <v>5.5656414061413216E-3</v>
      </c>
      <c r="AP35">
        <f t="shared" si="7"/>
        <v>6.4780714798630896</v>
      </c>
      <c r="AQ35" s="15">
        <f t="shared" si="8"/>
        <v>0.6570949054125248</v>
      </c>
      <c r="AR35">
        <f t="shared" si="9"/>
        <v>3.8529101518870769E-3</v>
      </c>
      <c r="AS35" s="15">
        <f t="shared" si="5"/>
        <v>-1.7029241281619756E-3</v>
      </c>
    </row>
    <row r="36" spans="1:45" x14ac:dyDescent="0.25">
      <c r="A36" t="s">
        <v>37</v>
      </c>
      <c r="B36">
        <v>13.6026359709914</v>
      </c>
      <c r="C36">
        <v>1.12478053515596E-2</v>
      </c>
      <c r="D36">
        <v>12.6929074826428</v>
      </c>
      <c r="E36">
        <v>36.400355754558298</v>
      </c>
      <c r="F36" s="1">
        <v>0</v>
      </c>
      <c r="G36" s="1">
        <v>0</v>
      </c>
      <c r="H36">
        <v>4.2985320012443298</v>
      </c>
      <c r="I36">
        <v>37.165939409224798</v>
      </c>
      <c r="J36">
        <v>0.15669889250920199</v>
      </c>
      <c r="K36">
        <v>21.398443778099502</v>
      </c>
      <c r="L36">
        <v>60.796390525994198</v>
      </c>
      <c r="M36">
        <v>17.193965905010501</v>
      </c>
      <c r="N36">
        <v>94.374819616353506</v>
      </c>
      <c r="O36">
        <v>82.467597352583098</v>
      </c>
      <c r="P36">
        <v>168845.87825158201</v>
      </c>
      <c r="Q36">
        <v>211461.61235037199</v>
      </c>
      <c r="R36">
        <v>84.373909075703097</v>
      </c>
      <c r="S36">
        <v>688.29598900570602</v>
      </c>
      <c r="T36">
        <v>0.75732999044078797</v>
      </c>
      <c r="U36">
        <v>0.30430299072663303</v>
      </c>
      <c r="V36" s="1">
        <v>0</v>
      </c>
      <c r="W36">
        <v>8.7744509989898301E-2</v>
      </c>
      <c r="X36">
        <v>0.60795249928346795</v>
      </c>
      <c r="Y36" s="1">
        <v>0</v>
      </c>
      <c r="Z36" s="1">
        <v>0</v>
      </c>
      <c r="AA36">
        <v>2.8266234949619201E-4</v>
      </c>
      <c r="AB36">
        <v>4.4032815414997298E-3</v>
      </c>
      <c r="AC36">
        <v>4.5708624566759897E-3</v>
      </c>
      <c r="AD36">
        <v>7.4047253700171604E-4</v>
      </c>
      <c r="AE36">
        <v>0.12501845869594799</v>
      </c>
      <c r="AF36">
        <v>1.14079343560053E-3</v>
      </c>
      <c r="AG36">
        <v>4.5223081480291298E-3</v>
      </c>
      <c r="AH36">
        <v>8.1237874848745992</v>
      </c>
      <c r="AI36">
        <v>0.11841196363083401</v>
      </c>
      <c r="AJ36">
        <v>965.56755714671601</v>
      </c>
      <c r="AK36" t="s">
        <v>97</v>
      </c>
      <c r="AL36" t="s">
        <v>98</v>
      </c>
      <c r="AM36">
        <v>116456547993.56</v>
      </c>
      <c r="AN36">
        <v>689721</v>
      </c>
      <c r="AO36">
        <f t="shared" si="6"/>
        <v>5.9943182417727114E-3</v>
      </c>
      <c r="AP36">
        <f t="shared" si="7"/>
        <v>6.9607068845740638</v>
      </c>
      <c r="AQ36" s="15">
        <f t="shared" si="8"/>
        <v>0.95420324351493879</v>
      </c>
      <c r="AR36">
        <f t="shared" si="9"/>
        <v>6.1161705979634884E-3</v>
      </c>
      <c r="AS36" s="15">
        <f t="shared" si="5"/>
        <v>7.1672190913912193E-2</v>
      </c>
    </row>
    <row r="37" spans="1:45" s="9" customFormat="1" x14ac:dyDescent="0.25">
      <c r="A37" s="9" t="s">
        <v>37</v>
      </c>
      <c r="B37" s="9">
        <v>15.518798408068101</v>
      </c>
      <c r="C37" s="9">
        <v>1.2861507814902501E-2</v>
      </c>
      <c r="D37" s="9">
        <v>14.3875266834629</v>
      </c>
      <c r="E37" s="9">
        <v>58.574486912661797</v>
      </c>
      <c r="F37" s="13">
        <v>0</v>
      </c>
      <c r="G37" s="13">
        <v>0</v>
      </c>
      <c r="H37" s="9">
        <v>4.5074544908890601</v>
      </c>
      <c r="I37" s="9">
        <v>59.920884864830803</v>
      </c>
      <c r="J37" s="9">
        <v>20.492857361285601</v>
      </c>
      <c r="K37" s="9">
        <v>44.549718690829799</v>
      </c>
      <c r="L37" s="9">
        <v>85.279248014084004</v>
      </c>
      <c r="M37" s="9">
        <v>17.201445290577698</v>
      </c>
      <c r="N37" s="9">
        <v>94.267902587789294</v>
      </c>
      <c r="O37" s="9">
        <v>82.268794008677801</v>
      </c>
      <c r="P37" s="9">
        <v>157327.29066394299</v>
      </c>
      <c r="Q37" s="9">
        <v>196734.58357559799</v>
      </c>
      <c r="R37" s="9">
        <v>84.414201385368301</v>
      </c>
      <c r="S37" s="9">
        <v>682.90659288886195</v>
      </c>
      <c r="T37" s="9">
        <v>0.77989069095691899</v>
      </c>
      <c r="U37" s="9">
        <v>0.277602138832581</v>
      </c>
      <c r="V37" s="13">
        <v>0</v>
      </c>
      <c r="W37" s="9">
        <v>7.6664189163936899E-2</v>
      </c>
      <c r="X37" s="9">
        <v>0.64573367200348097</v>
      </c>
      <c r="Y37" s="13">
        <v>0</v>
      </c>
      <c r="Z37" s="13">
        <v>0</v>
      </c>
      <c r="AA37" s="9">
        <v>2.8412992864791198E-4</v>
      </c>
      <c r="AB37" s="9">
        <v>4.3843783285163404E-3</v>
      </c>
      <c r="AC37" s="9">
        <v>4.6266162549931404E-3</v>
      </c>
      <c r="AD37" s="9">
        <v>1.5654686663282599E-3</v>
      </c>
      <c r="AE37" s="9">
        <v>0.130063718720872</v>
      </c>
      <c r="AF37" s="9">
        <v>1.2193473630081699E-3</v>
      </c>
      <c r="AG37" s="9">
        <v>5.3856475477969097E-3</v>
      </c>
      <c r="AH37" s="9">
        <v>8.2593882856294503</v>
      </c>
      <c r="AI37" s="9">
        <v>0.120628819447905</v>
      </c>
      <c r="AJ37" s="9">
        <v>1338.22646896065</v>
      </c>
      <c r="AK37" s="9" t="s">
        <v>99</v>
      </c>
      <c r="AL37" s="9" t="s">
        <v>100</v>
      </c>
      <c r="AM37" s="9">
        <v>54190126650.870003</v>
      </c>
      <c r="AN37" s="9">
        <v>344442</v>
      </c>
      <c r="AO37" s="9">
        <f t="shared" si="6"/>
        <v>6.1300935466492221E-3</v>
      </c>
      <c r="AP37" s="9">
        <f t="shared" si="7"/>
        <v>7.113095780521828</v>
      </c>
      <c r="AQ37" s="16">
        <f t="shared" si="8"/>
        <v>1.181722120284681</v>
      </c>
      <c r="AR37" s="9">
        <f t="shared" si="9"/>
        <v>7.8250465566643349E-3</v>
      </c>
      <c r="AS37" s="16">
        <f t="shared" si="5"/>
        <v>7.862864476251441E-2</v>
      </c>
    </row>
    <row r="38" spans="1:45" s="55" customFormat="1" x14ac:dyDescent="0.25">
      <c r="A38" s="55" t="s">
        <v>37</v>
      </c>
      <c r="B38" s="55">
        <v>17.597944930122701</v>
      </c>
      <c r="C38" s="55">
        <v>1.4815040443971E-2</v>
      </c>
      <c r="D38" s="55">
        <v>16.398652772460899</v>
      </c>
      <c r="E38" s="55">
        <v>73.841564895431404</v>
      </c>
      <c r="F38" s="56">
        <v>0</v>
      </c>
      <c r="G38" s="56">
        <v>0</v>
      </c>
      <c r="H38" s="55">
        <v>4.6802687658754403</v>
      </c>
      <c r="I38" s="55">
        <v>82.733862132119199</v>
      </c>
      <c r="J38" s="55">
        <v>51.249002487917899</v>
      </c>
      <c r="K38" s="55">
        <v>60.811686276654001</v>
      </c>
      <c r="L38" s="55">
        <v>109.99134575005399</v>
      </c>
      <c r="M38" s="55">
        <v>17.424381453995899</v>
      </c>
      <c r="N38" s="55">
        <v>93.953308738754998</v>
      </c>
      <c r="O38" s="55">
        <v>81.516819773382394</v>
      </c>
      <c r="P38" s="55">
        <v>146275.67047686799</v>
      </c>
      <c r="Q38" s="55">
        <v>182117.926190092</v>
      </c>
      <c r="R38" s="55">
        <v>84.362868941278506</v>
      </c>
      <c r="S38" s="55">
        <v>695.92049177570505</v>
      </c>
      <c r="T38" s="55">
        <v>0.78626874771678701</v>
      </c>
      <c r="U38" s="55">
        <v>0.26837695569265502</v>
      </c>
      <c r="V38" s="56">
        <v>0</v>
      </c>
      <c r="W38" s="55">
        <v>6.0928415875337302E-2</v>
      </c>
      <c r="X38" s="55">
        <v>0.670694628432007</v>
      </c>
      <c r="Y38" s="56">
        <v>0</v>
      </c>
      <c r="Z38" s="56">
        <v>0</v>
      </c>
      <c r="AA38" s="55">
        <v>2.8665729053844102E-4</v>
      </c>
      <c r="AB38" s="55">
        <v>4.5126199730376997E-3</v>
      </c>
      <c r="AC38" s="55">
        <v>4.8221381890852398E-3</v>
      </c>
      <c r="AD38" s="55">
        <v>2.5535041386934702E-3</v>
      </c>
      <c r="AE38" s="55">
        <v>0.153144633408592</v>
      </c>
      <c r="AF38" s="55">
        <v>1.4548740173816199E-3</v>
      </c>
      <c r="AG38" s="55">
        <v>6.5456380156194002E-3</v>
      </c>
      <c r="AH38" s="55">
        <v>8.5604808750112902</v>
      </c>
      <c r="AI38" s="55">
        <v>0.12689738405001699</v>
      </c>
      <c r="AJ38" s="55">
        <v>1739.56627286466</v>
      </c>
      <c r="AK38" s="55" t="s">
        <v>101</v>
      </c>
      <c r="AL38" s="55" t="s">
        <v>102</v>
      </c>
      <c r="AM38" s="55">
        <v>17873863002.580002</v>
      </c>
      <c r="AN38" s="55">
        <v>122193</v>
      </c>
      <c r="AO38" s="55">
        <f t="shared" si="6"/>
        <v>6.5636694970053E-3</v>
      </c>
      <c r="AP38" s="55">
        <f t="shared" si="7"/>
        <v>7.5981939192331538</v>
      </c>
      <c r="AQ38" s="58">
        <f t="shared" si="8"/>
        <v>1.3160694656104237</v>
      </c>
      <c r="AR38" s="55">
        <f t="shared" si="9"/>
        <v>9.4369230394614964E-3</v>
      </c>
      <c r="AS38" s="58">
        <f t="shared" si="5"/>
        <v>7.3133578367842178E-2</v>
      </c>
    </row>
    <row r="39" spans="1:45" x14ac:dyDescent="0.25">
      <c r="A39" t="s">
        <v>37</v>
      </c>
      <c r="B39">
        <v>19.7903315666337</v>
      </c>
      <c r="C39">
        <v>1.58237749769705E-2</v>
      </c>
      <c r="D39">
        <v>17.420084594839398</v>
      </c>
      <c r="E39">
        <v>96.660991000453294</v>
      </c>
      <c r="F39" s="1">
        <v>0</v>
      </c>
      <c r="G39" s="1">
        <v>0</v>
      </c>
      <c r="H39">
        <v>4.8827471667820896</v>
      </c>
      <c r="I39">
        <v>103.489414816346</v>
      </c>
      <c r="J39">
        <v>66.665599778175704</v>
      </c>
      <c r="K39">
        <v>82.972481223509106</v>
      </c>
      <c r="L39">
        <v>133.851607457798</v>
      </c>
      <c r="M39">
        <v>17.484521796919701</v>
      </c>
      <c r="N39">
        <v>93.667765879997503</v>
      </c>
      <c r="O39">
        <v>81.4500324766597</v>
      </c>
      <c r="P39">
        <v>131192.59692829501</v>
      </c>
      <c r="Q39">
        <v>165985.24255094901</v>
      </c>
      <c r="R39">
        <v>84.265115222531605</v>
      </c>
      <c r="S39">
        <v>689.72354068587595</v>
      </c>
      <c r="T39">
        <v>0.77955577880494198</v>
      </c>
      <c r="U39">
        <v>0.25467747244168498</v>
      </c>
      <c r="V39" s="1">
        <v>0</v>
      </c>
      <c r="W39">
        <v>6.92416683783178E-2</v>
      </c>
      <c r="X39">
        <v>0.67608085917999605</v>
      </c>
      <c r="Y39" s="1">
        <v>0</v>
      </c>
      <c r="Z39" s="1">
        <v>0</v>
      </c>
      <c r="AA39">
        <v>2.90715882963466E-4</v>
      </c>
      <c r="AB39">
        <v>4.4288694146272997E-3</v>
      </c>
      <c r="AC39">
        <v>4.7915737138981796E-3</v>
      </c>
      <c r="AD39">
        <v>2.7696884666384802E-3</v>
      </c>
      <c r="AE39">
        <v>0.15291567617334001</v>
      </c>
      <c r="AF39">
        <v>1.4526989236467299E-3</v>
      </c>
      <c r="AG39">
        <v>7.5939287105341504E-3</v>
      </c>
      <c r="AH39">
        <v>8.3694003323172002</v>
      </c>
      <c r="AI39">
        <v>0.12499360241577299</v>
      </c>
      <c r="AJ39">
        <v>2074.8488301504999</v>
      </c>
      <c r="AK39" t="s">
        <v>103</v>
      </c>
      <c r="AL39" t="s">
        <v>104</v>
      </c>
      <c r="AM39">
        <v>5975560404.8900003</v>
      </c>
      <c r="AN39">
        <v>45548</v>
      </c>
      <c r="AO39">
        <f t="shared" si="6"/>
        <v>6.5349885205083754E-3</v>
      </c>
      <c r="AP39">
        <f t="shared" si="7"/>
        <v>7.5661766297217099</v>
      </c>
      <c r="AQ39" s="15">
        <f t="shared" si="8"/>
        <v>1.6156317166708285</v>
      </c>
      <c r="AR39">
        <f t="shared" si="9"/>
        <v>1.1674357847947795E-2</v>
      </c>
      <c r="AS39" s="15">
        <f t="shared" si="5"/>
        <v>0.13606403337997985</v>
      </c>
    </row>
    <row r="40" spans="1:45" x14ac:dyDescent="0.25">
      <c r="A40" t="s">
        <v>37</v>
      </c>
      <c r="B40">
        <v>21.0035464975611</v>
      </c>
      <c r="C40">
        <v>1.5510189735645601E-2</v>
      </c>
      <c r="D40">
        <v>17.1037842645936</v>
      </c>
      <c r="E40">
        <v>122.285425141179</v>
      </c>
      <c r="F40" s="1">
        <v>0</v>
      </c>
      <c r="G40" s="1">
        <v>0</v>
      </c>
      <c r="H40">
        <v>5.1349501015820502</v>
      </c>
      <c r="I40">
        <v>126.347605316792</v>
      </c>
      <c r="J40">
        <v>88.900425075795397</v>
      </c>
      <c r="K40">
        <v>103.313773789224</v>
      </c>
      <c r="L40">
        <v>159.453113903754</v>
      </c>
      <c r="M40">
        <v>17.309665299494899</v>
      </c>
      <c r="N40">
        <v>92.77691978979</v>
      </c>
      <c r="O40">
        <v>81.076534052917793</v>
      </c>
      <c r="P40">
        <v>120157.328472639</v>
      </c>
      <c r="Q40">
        <v>156684.14553550899</v>
      </c>
      <c r="R40">
        <v>84.006254619660794</v>
      </c>
      <c r="S40">
        <v>686.24286418374197</v>
      </c>
      <c r="T40">
        <v>0.75149060137414203</v>
      </c>
      <c r="U40">
        <v>0.34777524690685102</v>
      </c>
      <c r="V40" s="1">
        <v>0</v>
      </c>
      <c r="W40">
        <v>8.9986380250964296E-2</v>
      </c>
      <c r="X40">
        <v>0.56223837284218403</v>
      </c>
      <c r="Y40" s="1">
        <v>0</v>
      </c>
      <c r="Z40" s="1">
        <v>0</v>
      </c>
      <c r="AA40">
        <v>3.0060031483424802E-4</v>
      </c>
      <c r="AB40">
        <v>4.1757660304915104E-3</v>
      </c>
      <c r="AC40">
        <v>4.6162700785145096E-3</v>
      </c>
      <c r="AD40">
        <v>2.41278747878787E-3</v>
      </c>
      <c r="AE40">
        <v>0.147291275840985</v>
      </c>
      <c r="AF40">
        <v>1.3992671204893601E-3</v>
      </c>
      <c r="AG40">
        <v>8.1473631246608592E-3</v>
      </c>
      <c r="AH40">
        <v>8.0616980556672502</v>
      </c>
      <c r="AI40">
        <v>0.119155178365524</v>
      </c>
      <c r="AJ40">
        <v>2442.2538726922098</v>
      </c>
      <c r="AK40" t="s">
        <v>105</v>
      </c>
      <c r="AL40" t="s">
        <v>106</v>
      </c>
      <c r="AM40">
        <v>1240624416.48</v>
      </c>
      <c r="AN40">
        <v>10325</v>
      </c>
      <c r="AO40">
        <f t="shared" si="6"/>
        <v>6.3161375138381173E-3</v>
      </c>
      <c r="AP40">
        <f t="shared" si="7"/>
        <v>7.3215327285293004</v>
      </c>
      <c r="AQ40" s="15">
        <f t="shared" si="8"/>
        <v>1.8687362709884585</v>
      </c>
      <c r="AR40">
        <f t="shared" si="9"/>
        <v>1.3139381646613289E-2</v>
      </c>
      <c r="AS40" s="15">
        <f t="shared" si="5"/>
        <v>0.22800581278614263</v>
      </c>
    </row>
    <row r="41" spans="1:45" x14ac:dyDescent="0.25">
      <c r="A41" t="s">
        <v>37</v>
      </c>
      <c r="B41">
        <v>22.8341667005113</v>
      </c>
      <c r="C41">
        <v>1.4439686885591701E-2</v>
      </c>
      <c r="D41">
        <v>16.015627395975802</v>
      </c>
      <c r="E41">
        <v>152.57789509121699</v>
      </c>
      <c r="F41" s="1">
        <v>0</v>
      </c>
      <c r="G41" s="1">
        <v>0</v>
      </c>
      <c r="H41">
        <v>5.4478541622602599</v>
      </c>
      <c r="I41">
        <v>147.67842143852101</v>
      </c>
      <c r="J41">
        <v>99.329006778806303</v>
      </c>
      <c r="K41">
        <v>128.36369949650799</v>
      </c>
      <c r="L41">
        <v>183.26848724216501</v>
      </c>
      <c r="M41">
        <v>17.240107975440399</v>
      </c>
      <c r="N41">
        <v>93.0056555821334</v>
      </c>
      <c r="O41">
        <v>81.762706264023393</v>
      </c>
      <c r="P41">
        <v>111629.69425812599</v>
      </c>
      <c r="Q41">
        <v>142306.65337691299</v>
      </c>
      <c r="R41">
        <v>83.774376223028</v>
      </c>
      <c r="S41">
        <v>670.20392871266699</v>
      </c>
      <c r="T41">
        <v>0.73678628811012803</v>
      </c>
      <c r="U41">
        <v>0.48067359072322302</v>
      </c>
      <c r="V41" s="1">
        <v>0</v>
      </c>
      <c r="W41">
        <v>0.158497494706797</v>
      </c>
      <c r="X41">
        <v>0.36082891456997901</v>
      </c>
      <c r="Y41" s="1">
        <v>0</v>
      </c>
      <c r="Z41" s="1">
        <v>0</v>
      </c>
      <c r="AA41">
        <v>2.97186014677263E-4</v>
      </c>
      <c r="AB41">
        <v>4.1127179494990403E-3</v>
      </c>
      <c r="AC41">
        <v>4.5663425882632204E-3</v>
      </c>
      <c r="AD41">
        <v>1.9164772979069901E-3</v>
      </c>
      <c r="AE41">
        <v>0.12920297162878899</v>
      </c>
      <c r="AF41">
        <v>1.2274282304734999E-3</v>
      </c>
      <c r="AG41">
        <v>7.7318074928656201E-3</v>
      </c>
      <c r="AH41">
        <v>7.7845630060155804</v>
      </c>
      <c r="AI41">
        <v>0.114408478395975</v>
      </c>
      <c r="AJ41">
        <v>2810.00627547762</v>
      </c>
      <c r="AK41" t="s">
        <v>107</v>
      </c>
      <c r="AL41" t="s">
        <v>108</v>
      </c>
      <c r="AM41">
        <v>346833460.06</v>
      </c>
      <c r="AN41">
        <v>3107</v>
      </c>
      <c r="AO41">
        <f t="shared" si="6"/>
        <v>6.0909568334139835E-3</v>
      </c>
      <c r="AP41">
        <f t="shared" si="7"/>
        <v>7.069193750173774</v>
      </c>
      <c r="AQ41" s="15">
        <f t="shared" si="8"/>
        <v>2.2300949029654187</v>
      </c>
      <c r="AR41">
        <f t="shared" si="9"/>
        <v>1.5278526618603629E-2</v>
      </c>
      <c r="AS41" s="15">
        <f t="shared" si="5"/>
        <v>0.42574287824957602</v>
      </c>
    </row>
    <row r="42" spans="1:45" x14ac:dyDescent="0.25">
      <c r="A42" t="s">
        <v>37</v>
      </c>
      <c r="B42">
        <v>22.121000849098699</v>
      </c>
      <c r="C42">
        <v>1.15891593461218E-2</v>
      </c>
      <c r="D42">
        <v>13.0539213018428</v>
      </c>
      <c r="E42">
        <v>185.42243092024901</v>
      </c>
      <c r="F42" s="1">
        <v>0</v>
      </c>
      <c r="G42" s="1">
        <v>0</v>
      </c>
      <c r="H42">
        <v>5.7421405050841603</v>
      </c>
      <c r="I42">
        <v>170.47112254279</v>
      </c>
      <c r="J42">
        <v>107.370145097883</v>
      </c>
      <c r="K42">
        <v>159.21709819095599</v>
      </c>
      <c r="L42">
        <v>211.178205402917</v>
      </c>
      <c r="M42">
        <v>17.297675879302801</v>
      </c>
      <c r="N42">
        <v>93.9679963717562</v>
      </c>
      <c r="O42">
        <v>83.230939667317202</v>
      </c>
      <c r="P42">
        <v>97831.902596026397</v>
      </c>
      <c r="Q42">
        <v>116020.340594621</v>
      </c>
      <c r="R42">
        <v>83.709020809039103</v>
      </c>
      <c r="S42">
        <v>660.32145103187395</v>
      </c>
      <c r="T42">
        <v>0.73517853020408397</v>
      </c>
      <c r="U42">
        <v>0.86459369964973898</v>
      </c>
      <c r="V42" s="1">
        <v>0</v>
      </c>
      <c r="W42">
        <v>5.2474670579856997E-2</v>
      </c>
      <c r="X42">
        <v>8.2931629770403095E-2</v>
      </c>
      <c r="Y42" s="1">
        <v>0</v>
      </c>
      <c r="Z42" s="1">
        <v>0</v>
      </c>
      <c r="AA42">
        <v>2.92567688997412E-4</v>
      </c>
      <c r="AB42">
        <v>3.67806211217463E-3</v>
      </c>
      <c r="AC42">
        <v>4.33732565410832E-3</v>
      </c>
      <c r="AD42">
        <v>1.1779294337764101E-3</v>
      </c>
      <c r="AE42">
        <v>0.100497096684859</v>
      </c>
      <c r="AF42" s="1">
        <v>9.54722418506166E-4</v>
      </c>
      <c r="AG42">
        <v>6.1635508311118498E-3</v>
      </c>
      <c r="AH42">
        <v>7.1019716038771801</v>
      </c>
      <c r="AI42">
        <v>0.10410061740610101</v>
      </c>
      <c r="AJ42">
        <v>3163.8430939765999</v>
      </c>
      <c r="AK42" t="s">
        <v>109</v>
      </c>
      <c r="AL42" t="s">
        <v>110</v>
      </c>
      <c r="AM42">
        <v>73863086.459999993</v>
      </c>
      <c r="AN42">
        <v>755</v>
      </c>
      <c r="AO42">
        <f t="shared" si="6"/>
        <v>5.5846157616118979E-3</v>
      </c>
      <c r="AP42">
        <f t="shared" si="7"/>
        <v>6.499482631911957</v>
      </c>
      <c r="AQ42" s="15">
        <f t="shared" si="8"/>
        <v>2.4035018018951688</v>
      </c>
      <c r="AR42">
        <f t="shared" si="9"/>
        <v>1.5034333826555226E-2</v>
      </c>
      <c r="AS42" s="15">
        <f t="shared" si="5"/>
        <v>0.69458665619317883</v>
      </c>
    </row>
    <row r="43" spans="1:45" x14ac:dyDescent="0.25">
      <c r="A43" t="s">
        <v>37</v>
      </c>
      <c r="B43">
        <v>48.368151596576297</v>
      </c>
      <c r="C43">
        <v>1.0174924866738299E-2</v>
      </c>
      <c r="D43">
        <v>11.5492706043913</v>
      </c>
      <c r="E43">
        <v>198.916276751048</v>
      </c>
      <c r="F43" s="1">
        <v>0</v>
      </c>
      <c r="G43" s="1">
        <v>0</v>
      </c>
      <c r="H43">
        <v>5.9267637095646002</v>
      </c>
      <c r="I43">
        <v>186.05100848196099</v>
      </c>
      <c r="J43">
        <v>129.26285987094201</v>
      </c>
      <c r="K43">
        <v>168.90600517382501</v>
      </c>
      <c r="L43">
        <v>234.042945328771</v>
      </c>
      <c r="M43">
        <v>17.66538100488</v>
      </c>
      <c r="N43">
        <v>90.2806748752716</v>
      </c>
      <c r="O43">
        <v>80.082667107148396</v>
      </c>
      <c r="P43">
        <v>81869.024797687802</v>
      </c>
      <c r="Q43">
        <v>100346.36933275701</v>
      </c>
      <c r="R43">
        <v>83.065081488267893</v>
      </c>
      <c r="S43">
        <v>655.96892829163698</v>
      </c>
      <c r="T43">
        <v>0.62601497404148099</v>
      </c>
      <c r="U43">
        <v>0.91462163798497198</v>
      </c>
      <c r="V43" s="1">
        <v>0</v>
      </c>
      <c r="W43">
        <v>6.9927010845899001E-2</v>
      </c>
      <c r="X43">
        <v>1.54513511691279E-2</v>
      </c>
      <c r="Y43" s="1">
        <v>0</v>
      </c>
      <c r="Z43" s="1">
        <v>0</v>
      </c>
      <c r="AA43">
        <v>3.3752198575423098E-4</v>
      </c>
      <c r="AB43">
        <v>3.4159559308123599E-3</v>
      </c>
      <c r="AC43">
        <v>4.3500556072150198E-3</v>
      </c>
      <c r="AD43">
        <v>5.2362318146936999E-4</v>
      </c>
      <c r="AE43">
        <v>0.134566642423424</v>
      </c>
      <c r="AF43">
        <v>1.2783831030225199E-3</v>
      </c>
      <c r="AG43">
        <v>5.8287644615020702E-3</v>
      </c>
      <c r="AH43">
        <v>6.4905850389010196</v>
      </c>
      <c r="AI43">
        <v>9.6928468512349195E-2</v>
      </c>
      <c r="AJ43">
        <v>3394.2977047054201</v>
      </c>
      <c r="AK43" t="s">
        <v>111</v>
      </c>
      <c r="AL43" t="s">
        <v>112</v>
      </c>
      <c r="AM43">
        <v>14163341.289999999</v>
      </c>
      <c r="AN43">
        <v>173</v>
      </c>
      <c r="AO43">
        <f t="shared" si="6"/>
        <v>5.9659606959917705E-3</v>
      </c>
      <c r="AP43">
        <f t="shared" si="7"/>
        <v>6.9288505672915779</v>
      </c>
      <c r="AQ43" s="15">
        <f t="shared" si="8"/>
        <v>5.9806890950865101</v>
      </c>
      <c r="AR43">
        <f t="shared" si="9"/>
        <v>4.7630245097142851E-2</v>
      </c>
      <c r="AS43" s="15">
        <f t="shared" si="5"/>
        <v>3.1879832288443923</v>
      </c>
    </row>
    <row r="44" spans="1:45" x14ac:dyDescent="0.25">
      <c r="AN44" s="7">
        <f>SUM(AN26:AN43)</f>
        <v>8262535</v>
      </c>
      <c r="AQ44" s="15"/>
    </row>
    <row r="47" spans="1:45" x14ac:dyDescent="0.25">
      <c r="AP47" t="s">
        <v>375</v>
      </c>
    </row>
    <row r="48" spans="1:45" x14ac:dyDescent="0.25">
      <c r="A48" t="s">
        <v>0</v>
      </c>
      <c r="B48" t="s">
        <v>1</v>
      </c>
      <c r="C48" t="s">
        <v>2</v>
      </c>
      <c r="D48" t="s">
        <v>3</v>
      </c>
      <c r="E48" t="s">
        <v>5</v>
      </c>
      <c r="F48" t="s">
        <v>6</v>
      </c>
      <c r="G48" t="s">
        <v>208</v>
      </c>
      <c r="H48" t="s">
        <v>7</v>
      </c>
      <c r="I48" t="s">
        <v>8</v>
      </c>
      <c r="J48" t="s">
        <v>134</v>
      </c>
      <c r="K48" t="s">
        <v>143</v>
      </c>
      <c r="L48" t="s">
        <v>9</v>
      </c>
      <c r="M48" t="s">
        <v>10</v>
      </c>
      <c r="N48" t="s">
        <v>11</v>
      </c>
      <c r="O48" t="s">
        <v>13</v>
      </c>
      <c r="P48" t="s">
        <v>14</v>
      </c>
      <c r="Q48" t="s">
        <v>15</v>
      </c>
      <c r="R48" t="s">
        <v>16</v>
      </c>
      <c r="S48" t="s">
        <v>17</v>
      </c>
      <c r="T48" t="s">
        <v>18</v>
      </c>
      <c r="U48" t="s">
        <v>20</v>
      </c>
      <c r="V48" t="s">
        <v>21</v>
      </c>
      <c r="W48" t="s">
        <v>22</v>
      </c>
      <c r="X48" t="s">
        <v>23</v>
      </c>
      <c r="Y48" t="s">
        <v>24</v>
      </c>
      <c r="Z48" t="s">
        <v>25</v>
      </c>
      <c r="AA48" t="s">
        <v>26</v>
      </c>
      <c r="AB48" t="s">
        <v>27</v>
      </c>
      <c r="AC48" t="s">
        <v>263</v>
      </c>
      <c r="AD48" t="s">
        <v>29</v>
      </c>
      <c r="AE48" t="s">
        <v>326</v>
      </c>
      <c r="AF48" t="s">
        <v>233</v>
      </c>
      <c r="AG48" t="s">
        <v>30</v>
      </c>
      <c r="AH48" t="s">
        <v>31</v>
      </c>
      <c r="AI48" t="s">
        <v>32</v>
      </c>
      <c r="AJ48" t="s">
        <v>33</v>
      </c>
      <c r="AK48" t="s">
        <v>34</v>
      </c>
      <c r="AL48" t="s">
        <v>74</v>
      </c>
      <c r="AM48" t="s">
        <v>35</v>
      </c>
      <c r="AN48" t="s">
        <v>36</v>
      </c>
      <c r="AP48" t="s">
        <v>67</v>
      </c>
    </row>
    <row r="49" spans="1:45" x14ac:dyDescent="0.25">
      <c r="A49" t="s">
        <v>37</v>
      </c>
      <c r="B49">
        <v>2.8827840815322698</v>
      </c>
      <c r="C49">
        <v>3.1394533482197E-3</v>
      </c>
      <c r="D49">
        <v>3.7029692744561999</v>
      </c>
      <c r="E49">
        <v>-114.57428393491401</v>
      </c>
      <c r="F49" s="1">
        <v>0</v>
      </c>
      <c r="G49" s="1">
        <v>0</v>
      </c>
      <c r="H49">
        <v>2.5371772953401499</v>
      </c>
      <c r="I49">
        <v>-242.22458661359801</v>
      </c>
      <c r="J49">
        <v>-280.25200524620999</v>
      </c>
      <c r="K49">
        <v>-243.68998740799299</v>
      </c>
      <c r="L49">
        <v>-212.723288812791</v>
      </c>
      <c r="M49">
        <v>25.623881843449201</v>
      </c>
      <c r="N49">
        <v>95.436526262374002</v>
      </c>
      <c r="O49">
        <v>84.744349577239305</v>
      </c>
      <c r="P49">
        <v>135118.41850746199</v>
      </c>
      <c r="Q49">
        <v>161797.22634279099</v>
      </c>
      <c r="R49">
        <v>84.517430141355504</v>
      </c>
      <c r="S49">
        <v>663.21456709602796</v>
      </c>
      <c r="T49">
        <v>0.96043057411915</v>
      </c>
      <c r="U49">
        <v>2.38932653263869E-2</v>
      </c>
      <c r="V49" s="1">
        <v>0</v>
      </c>
      <c r="W49" s="1">
        <v>0</v>
      </c>
      <c r="X49">
        <v>0.97610673467361297</v>
      </c>
      <c r="Y49" s="1">
        <v>0</v>
      </c>
      <c r="Z49" s="1">
        <v>0</v>
      </c>
      <c r="AA49">
        <v>2.8407172420870098E-4</v>
      </c>
      <c r="AB49">
        <v>2.8553246004664602E-3</v>
      </c>
      <c r="AC49">
        <v>3.0297456083790099E-3</v>
      </c>
      <c r="AD49" s="1">
        <v>0</v>
      </c>
      <c r="AE49">
        <v>6.2437155125886198E-2</v>
      </c>
      <c r="AF49">
        <v>0</v>
      </c>
      <c r="AG49" s="1">
        <v>0</v>
      </c>
      <c r="AH49">
        <v>3.4067967615425498</v>
      </c>
      <c r="AI49">
        <v>7.5385241948618301E-2</v>
      </c>
      <c r="AJ49" s="1">
        <v>0</v>
      </c>
      <c r="AK49" t="s">
        <v>75</v>
      </c>
      <c r="AL49" t="s">
        <v>76</v>
      </c>
      <c r="AM49">
        <v>36211736.159999996</v>
      </c>
      <c r="AN49">
        <v>268</v>
      </c>
      <c r="AO49">
        <f>SUM(AA49,AC49,AF49)</f>
        <v>3.313817332587711E-3</v>
      </c>
      <c r="AP49">
        <f>100*(1-(1-AO49)^12)</f>
        <v>3.9048983050260389</v>
      </c>
      <c r="AQ49" s="15">
        <f>B49/AP49-1</f>
        <v>-0.26175181621969368</v>
      </c>
      <c r="AR49">
        <f>1-(1-B49/100)^(1/12)-AO49</f>
        <v>-8.7915880834508325E-4</v>
      </c>
      <c r="AS49" s="15">
        <f t="shared" ref="AS49:AS68" si="10">B49/D49-1</f>
        <v>-0.22149392342564833</v>
      </c>
    </row>
    <row r="50" spans="1:45" x14ac:dyDescent="0.25">
      <c r="A50" t="s">
        <v>37</v>
      </c>
      <c r="B50">
        <v>6.0515213922085804</v>
      </c>
      <c r="C50">
        <v>3.7943754477523101E-3</v>
      </c>
      <c r="D50">
        <v>4.4594200891220597</v>
      </c>
      <c r="E50">
        <v>-95.959490512979499</v>
      </c>
      <c r="F50" s="1">
        <v>0</v>
      </c>
      <c r="G50" s="1">
        <v>0</v>
      </c>
      <c r="H50">
        <v>2.72157181247327</v>
      </c>
      <c r="I50">
        <v>-211.22709049046099</v>
      </c>
      <c r="J50">
        <v>-239.604665942455</v>
      </c>
      <c r="K50">
        <v>-213.82077247281401</v>
      </c>
      <c r="L50">
        <v>-186.375956589255</v>
      </c>
      <c r="M50">
        <v>25.418307170815201</v>
      </c>
      <c r="N50">
        <v>95.413776834957204</v>
      </c>
      <c r="O50">
        <v>83.743245337000403</v>
      </c>
      <c r="P50">
        <v>160532.86208527599</v>
      </c>
      <c r="Q50">
        <v>189764.66079897201</v>
      </c>
      <c r="R50">
        <v>84.476972732428706</v>
      </c>
      <c r="S50">
        <v>669.57987819648304</v>
      </c>
      <c r="T50">
        <v>0.85724276319228498</v>
      </c>
      <c r="U50">
        <v>8.0412227890653096E-2</v>
      </c>
      <c r="V50" s="1">
        <v>0</v>
      </c>
      <c r="W50">
        <v>5.4712189410973097E-2</v>
      </c>
      <c r="X50">
        <v>0.86487558269837295</v>
      </c>
      <c r="Y50" s="1">
        <v>0</v>
      </c>
      <c r="Z50" s="1">
        <v>0</v>
      </c>
      <c r="AA50">
        <v>2.8421383269196601E-4</v>
      </c>
      <c r="AB50">
        <v>3.5099595466385998E-3</v>
      </c>
      <c r="AC50">
        <v>3.3438067513914599E-3</v>
      </c>
      <c r="AD50" s="1">
        <v>0</v>
      </c>
      <c r="AE50">
        <v>9.9849398401237494E-2</v>
      </c>
      <c r="AF50">
        <v>0</v>
      </c>
      <c r="AG50" s="1">
        <v>0</v>
      </c>
      <c r="AH50">
        <v>4.1348965652646701</v>
      </c>
      <c r="AI50">
        <v>8.9688412203702994E-2</v>
      </c>
      <c r="AJ50">
        <v>0.228486304382892</v>
      </c>
      <c r="AK50" t="s">
        <v>77</v>
      </c>
      <c r="AL50" t="s">
        <v>78</v>
      </c>
      <c r="AM50">
        <v>240959825.99000001</v>
      </c>
      <c r="AN50">
        <v>1501</v>
      </c>
      <c r="AO50">
        <f t="shared" ref="AO50:AO66" si="11">SUM(AA50,AC50,AF50)</f>
        <v>3.6280205840834258E-3</v>
      </c>
      <c r="AP50">
        <f t="shared" ref="AP50:AP68" si="12">100*(1-(1-AO50)^12)</f>
        <v>4.2677940410410393</v>
      </c>
      <c r="AQ50" s="15">
        <f t="shared" ref="AQ50:AQ66" si="13">B50/AP50-1</f>
        <v>0.41795066350775389</v>
      </c>
      <c r="AR50">
        <f t="shared" ref="AR50:AR68" si="14">1-(1-B50/100)^(1/12)-AO50</f>
        <v>1.5604437528714309E-3</v>
      </c>
      <c r="AS50" s="15">
        <f t="shared" si="10"/>
        <v>0.35701980779298204</v>
      </c>
    </row>
    <row r="51" spans="1:45" x14ac:dyDescent="0.25">
      <c r="A51" t="s">
        <v>37</v>
      </c>
      <c r="B51">
        <v>4.3927270530854097</v>
      </c>
      <c r="C51">
        <v>4.1875458083067002E-3</v>
      </c>
      <c r="D51">
        <v>4.9109207664098404</v>
      </c>
      <c r="E51">
        <v>-68.035929451510896</v>
      </c>
      <c r="F51" s="1">
        <v>0</v>
      </c>
      <c r="G51" s="1">
        <v>0</v>
      </c>
      <c r="H51">
        <v>2.98843590927437</v>
      </c>
      <c r="I51">
        <v>-180.704550136134</v>
      </c>
      <c r="J51">
        <v>-200.27884593699699</v>
      </c>
      <c r="K51">
        <v>-184.44182397906101</v>
      </c>
      <c r="L51">
        <v>-159.86889542156899</v>
      </c>
      <c r="M51">
        <v>25.4766983613757</v>
      </c>
      <c r="N51">
        <v>94.756325730890296</v>
      </c>
      <c r="O51">
        <v>82.163537803744603</v>
      </c>
      <c r="P51">
        <v>191512.29215519299</v>
      </c>
      <c r="Q51">
        <v>229899.71174642499</v>
      </c>
      <c r="R51">
        <v>84.173243389003801</v>
      </c>
      <c r="S51">
        <v>669.28894462911796</v>
      </c>
      <c r="T51">
        <v>0.75384501340563603</v>
      </c>
      <c r="U51">
        <v>0.17154524637690699</v>
      </c>
      <c r="V51" s="1">
        <v>0</v>
      </c>
      <c r="W51">
        <v>0.136058779413403</v>
      </c>
      <c r="X51">
        <v>0.69239597420968901</v>
      </c>
      <c r="Y51" s="1">
        <v>0</v>
      </c>
      <c r="Z51" s="1">
        <v>0</v>
      </c>
      <c r="AA51">
        <v>2.8519094962461202E-4</v>
      </c>
      <c r="AB51">
        <v>3.9004457310372999E-3</v>
      </c>
      <c r="AC51">
        <v>3.6561566610802398E-3</v>
      </c>
      <c r="AD51" s="1">
        <v>0</v>
      </c>
      <c r="AE51">
        <v>0.14361004486552001</v>
      </c>
      <c r="AF51" s="1">
        <v>7.1805022432760396E-5</v>
      </c>
      <c r="AG51" s="1">
        <v>0</v>
      </c>
      <c r="AH51">
        <v>4.7979486785998402</v>
      </c>
      <c r="AI51">
        <v>0.10414691340009199</v>
      </c>
      <c r="AJ51">
        <v>1.5104528852903401</v>
      </c>
      <c r="AK51" t="s">
        <v>79</v>
      </c>
      <c r="AL51" t="s">
        <v>80</v>
      </c>
      <c r="AM51">
        <v>1552398640.21</v>
      </c>
      <c r="AN51">
        <v>8106</v>
      </c>
      <c r="AO51">
        <f t="shared" si="11"/>
        <v>4.0131526331376125E-3</v>
      </c>
      <c r="AP51">
        <f t="shared" si="12"/>
        <v>4.7108967364546173</v>
      </c>
      <c r="AQ51" s="15">
        <f t="shared" si="13"/>
        <v>-6.7539090998767981E-2</v>
      </c>
      <c r="AR51">
        <f t="shared" si="14"/>
        <v>-2.7670957571889788E-4</v>
      </c>
      <c r="AS51" s="15">
        <f t="shared" si="10"/>
        <v>-0.10551864670039457</v>
      </c>
    </row>
    <row r="52" spans="1:45" x14ac:dyDescent="0.25">
      <c r="A52" t="s">
        <v>37</v>
      </c>
      <c r="B52">
        <v>6.0797308789067799</v>
      </c>
      <c r="C52">
        <v>4.4876094714404197E-3</v>
      </c>
      <c r="D52">
        <v>5.2541846534095704</v>
      </c>
      <c r="E52">
        <v>-43.459094400860501</v>
      </c>
      <c r="F52" s="1">
        <v>0</v>
      </c>
      <c r="G52" s="1">
        <v>0</v>
      </c>
      <c r="H52">
        <v>3.2438548602284101</v>
      </c>
      <c r="I52">
        <v>-157.77835274613099</v>
      </c>
      <c r="J52">
        <v>-176.252403691171</v>
      </c>
      <c r="K52">
        <v>-161.52529472940299</v>
      </c>
      <c r="L52">
        <v>-137.53234201222801</v>
      </c>
      <c r="M52">
        <v>25.998721772726501</v>
      </c>
      <c r="N52">
        <v>95.425087208591805</v>
      </c>
      <c r="O52">
        <v>81.649980857490306</v>
      </c>
      <c r="P52">
        <v>197112.206473267</v>
      </c>
      <c r="Q52">
        <v>236654.80373959601</v>
      </c>
      <c r="R52">
        <v>84.574029452382007</v>
      </c>
      <c r="S52">
        <v>666.19729834295401</v>
      </c>
      <c r="T52">
        <v>0.71736917982107895</v>
      </c>
      <c r="U52">
        <v>0.236923138795569</v>
      </c>
      <c r="V52" s="1">
        <v>0</v>
      </c>
      <c r="W52">
        <v>0.21682286848519799</v>
      </c>
      <c r="X52">
        <v>0.54625399271923103</v>
      </c>
      <c r="Y52" s="1">
        <v>0</v>
      </c>
      <c r="Z52" s="1">
        <v>0</v>
      </c>
      <c r="AA52">
        <v>2.85088879306022E-4</v>
      </c>
      <c r="AB52">
        <v>4.1996699853790497E-3</v>
      </c>
      <c r="AC52">
        <v>3.8791877410138801E-3</v>
      </c>
      <c r="AD52" s="1">
        <v>1.21736339945858E-8</v>
      </c>
      <c r="AE52">
        <v>0.17234335227634501</v>
      </c>
      <c r="AF52" s="1">
        <v>2.5851502841451799E-4</v>
      </c>
      <c r="AG52" s="1">
        <v>0</v>
      </c>
      <c r="AH52">
        <v>5.36518857966401</v>
      </c>
      <c r="AI52">
        <v>0.119566179573816</v>
      </c>
      <c r="AJ52">
        <v>6.7269463884142704</v>
      </c>
      <c r="AK52" t="s">
        <v>81</v>
      </c>
      <c r="AL52" t="s">
        <v>82</v>
      </c>
      <c r="AM52">
        <v>19860828812.040001</v>
      </c>
      <c r="AN52">
        <v>100759</v>
      </c>
      <c r="AO52">
        <f t="shared" si="11"/>
        <v>4.4227916487344201E-3</v>
      </c>
      <c r="AP52">
        <f t="shared" si="12"/>
        <v>5.180131325316772</v>
      </c>
      <c r="AQ52" s="15">
        <f t="shared" si="13"/>
        <v>0.17366346470665905</v>
      </c>
      <c r="AR52">
        <f t="shared" si="14"/>
        <v>7.9056841301357577E-4</v>
      </c>
      <c r="AS52" s="15">
        <f t="shared" si="10"/>
        <v>0.15712166205683165</v>
      </c>
    </row>
    <row r="53" spans="1:45" x14ac:dyDescent="0.25">
      <c r="A53" t="s">
        <v>37</v>
      </c>
      <c r="B53">
        <v>6.3912275421328602</v>
      </c>
      <c r="C53">
        <v>5.3778139657080304E-3</v>
      </c>
      <c r="D53">
        <v>6.2658795669135197</v>
      </c>
      <c r="E53">
        <v>-35.9106360405505</v>
      </c>
      <c r="F53" s="1">
        <v>0</v>
      </c>
      <c r="G53" s="1">
        <v>0</v>
      </c>
      <c r="H53">
        <v>3.3432947322422701</v>
      </c>
      <c r="I53">
        <v>-131.71973039641799</v>
      </c>
      <c r="J53">
        <v>-150.09075686551799</v>
      </c>
      <c r="K53">
        <v>-137.75657966185</v>
      </c>
      <c r="L53">
        <v>-111.390009594717</v>
      </c>
      <c r="M53">
        <v>25.1726114456328</v>
      </c>
      <c r="N53">
        <v>95.407644122946195</v>
      </c>
      <c r="O53">
        <v>81.177500008207502</v>
      </c>
      <c r="P53">
        <v>196301.91892346201</v>
      </c>
      <c r="Q53">
        <v>237345.163878664</v>
      </c>
      <c r="R53">
        <v>84.511452541714704</v>
      </c>
      <c r="S53">
        <v>667.66381244551997</v>
      </c>
      <c r="T53">
        <v>0.71197623195321702</v>
      </c>
      <c r="U53">
        <v>0.25620752223536603</v>
      </c>
      <c r="V53" s="1">
        <v>0</v>
      </c>
      <c r="W53">
        <v>0.214458976713847</v>
      </c>
      <c r="X53">
        <v>0.52933350105078603</v>
      </c>
      <c r="Y53" s="1">
        <v>0</v>
      </c>
      <c r="Z53" s="1">
        <v>0</v>
      </c>
      <c r="AA53">
        <v>2.8463340972386102E-4</v>
      </c>
      <c r="AB53">
        <v>4.9365257624227098E-3</v>
      </c>
      <c r="AC53">
        <v>4.6410640622909201E-3</v>
      </c>
      <c r="AD53" s="1">
        <v>7.3535899665256403E-7</v>
      </c>
      <c r="AE53">
        <v>0.20134070647548399</v>
      </c>
      <c r="AF53" s="1">
        <v>5.0335176618871097E-4</v>
      </c>
      <c r="AG53" s="1">
        <v>1.62214992434058E-8</v>
      </c>
      <c r="AH53">
        <v>5.9624104950485997</v>
      </c>
      <c r="AI53">
        <v>0.12912177459836499</v>
      </c>
      <c r="AJ53">
        <v>15.2492275487312</v>
      </c>
      <c r="AK53" t="s">
        <v>83</v>
      </c>
      <c r="AL53" t="s">
        <v>84</v>
      </c>
      <c r="AM53">
        <v>81791157538.649994</v>
      </c>
      <c r="AN53">
        <v>416660</v>
      </c>
      <c r="AO53">
        <f t="shared" si="11"/>
        <v>5.4290492382034917E-3</v>
      </c>
      <c r="AP53">
        <f t="shared" si="12"/>
        <v>6.3238046710087925</v>
      </c>
      <c r="AQ53" s="15">
        <f t="shared" si="13"/>
        <v>1.0661757380515668E-2</v>
      </c>
      <c r="AR53">
        <f t="shared" si="14"/>
        <v>5.9672719646615066E-5</v>
      </c>
      <c r="AS53" s="15">
        <f t="shared" si="10"/>
        <v>2.0004849100712097E-2</v>
      </c>
    </row>
    <row r="54" spans="1:45" x14ac:dyDescent="0.25">
      <c r="A54" t="s">
        <v>37</v>
      </c>
      <c r="B54">
        <v>7.0450914118807697</v>
      </c>
      <c r="C54">
        <v>6.4685279512769703E-3</v>
      </c>
      <c r="D54">
        <v>7.4919459490259204</v>
      </c>
      <c r="E54">
        <v>-24.653263565019799</v>
      </c>
      <c r="F54" s="1">
        <v>0</v>
      </c>
      <c r="G54" s="1">
        <v>0</v>
      </c>
      <c r="H54">
        <v>3.50212800809769</v>
      </c>
      <c r="I54">
        <v>-107.545076900868</v>
      </c>
      <c r="J54">
        <v>-122.446421596275</v>
      </c>
      <c r="K54">
        <v>-119.764644357268</v>
      </c>
      <c r="L54">
        <v>-86.953132012122197</v>
      </c>
      <c r="M54">
        <v>25.8382910139667</v>
      </c>
      <c r="N54">
        <v>95.323403122665994</v>
      </c>
      <c r="O54">
        <v>80.333047705416107</v>
      </c>
      <c r="P54">
        <v>193801.89522594499</v>
      </c>
      <c r="Q54">
        <v>237337.78434024699</v>
      </c>
      <c r="R54">
        <v>84.540900312985102</v>
      </c>
      <c r="S54">
        <v>673.61872593568501</v>
      </c>
      <c r="T54">
        <v>0.71679891755206904</v>
      </c>
      <c r="U54">
        <v>0.28755376648123898</v>
      </c>
      <c r="V54" s="1">
        <v>0</v>
      </c>
      <c r="W54">
        <v>0.19534800423013701</v>
      </c>
      <c r="X54">
        <v>0.51709822928862204</v>
      </c>
      <c r="Y54" s="1">
        <v>0</v>
      </c>
      <c r="Z54" s="1">
        <v>0</v>
      </c>
      <c r="AA54">
        <v>2.85446237141472E-4</v>
      </c>
      <c r="AB54">
        <v>5.7796318407385399E-3</v>
      </c>
      <c r="AC54">
        <v>5.1448214468137196E-3</v>
      </c>
      <c r="AD54">
        <v>1.9008303491878299E-6</v>
      </c>
      <c r="AE54">
        <v>0.24303673723689001</v>
      </c>
      <c r="AF54" s="1">
        <v>8.5062858032911796E-4</v>
      </c>
      <c r="AG54" s="1">
        <v>4.4327868553452298E-7</v>
      </c>
      <c r="AH54">
        <v>6.2832494706697002</v>
      </c>
      <c r="AI54">
        <v>0.13934988555505801</v>
      </c>
      <c r="AJ54">
        <v>48.5853179612293</v>
      </c>
      <c r="AK54" t="s">
        <v>85</v>
      </c>
      <c r="AL54" t="s">
        <v>86</v>
      </c>
      <c r="AM54">
        <v>160315059551.75</v>
      </c>
      <c r="AN54">
        <v>827211</v>
      </c>
      <c r="AO54">
        <f t="shared" si="11"/>
        <v>6.2808962642843099E-3</v>
      </c>
      <c r="AP54">
        <f t="shared" si="12"/>
        <v>7.2820826505939351</v>
      </c>
      <c r="AQ54" s="15">
        <f t="shared" si="13"/>
        <v>-3.2544431323343503E-2</v>
      </c>
      <c r="AR54">
        <f t="shared" si="14"/>
        <v>-2.1141839084283433E-4</v>
      </c>
      <c r="AS54" s="15">
        <f t="shared" si="10"/>
        <v>-5.9644655765735966E-2</v>
      </c>
    </row>
    <row r="55" spans="1:45" x14ac:dyDescent="0.25">
      <c r="A55" t="s">
        <v>37</v>
      </c>
      <c r="B55">
        <v>8.41743358841053</v>
      </c>
      <c r="C55">
        <v>7.5859768457929204E-3</v>
      </c>
      <c r="D55">
        <v>8.7328038768659795</v>
      </c>
      <c r="E55">
        <v>-16.044608680129599</v>
      </c>
      <c r="F55" s="1">
        <v>0</v>
      </c>
      <c r="G55" s="1">
        <v>0</v>
      </c>
      <c r="H55">
        <v>3.6461766822156201</v>
      </c>
      <c r="I55">
        <v>-82.629899689494707</v>
      </c>
      <c r="J55">
        <v>-95.958362391524403</v>
      </c>
      <c r="K55">
        <v>-99.281347498957999</v>
      </c>
      <c r="L55">
        <v>-61.647099405553</v>
      </c>
      <c r="M55">
        <v>26.660243724382902</v>
      </c>
      <c r="N55">
        <v>95.209792155022996</v>
      </c>
      <c r="O55">
        <v>79.445588593894996</v>
      </c>
      <c r="P55">
        <v>190186.199879458</v>
      </c>
      <c r="Q55">
        <v>235101.67914215699</v>
      </c>
      <c r="R55">
        <v>84.644911445904</v>
      </c>
      <c r="S55">
        <v>677.94260752412799</v>
      </c>
      <c r="T55">
        <v>0.71578192321609901</v>
      </c>
      <c r="U55">
        <v>0.30834221527359701</v>
      </c>
      <c r="V55" s="1">
        <v>0</v>
      </c>
      <c r="W55">
        <v>0.17326254556760401</v>
      </c>
      <c r="X55">
        <v>0.51839523915879704</v>
      </c>
      <c r="Y55" s="1">
        <v>0</v>
      </c>
      <c r="Z55" s="1">
        <v>0</v>
      </c>
      <c r="AA55">
        <v>2.8660257648304501E-4</v>
      </c>
      <c r="AB55">
        <v>6.7919536981520499E-3</v>
      </c>
      <c r="AC55">
        <v>5.8130538569671399E-3</v>
      </c>
      <c r="AD55">
        <v>6.5852838693864098E-6</v>
      </c>
      <c r="AE55">
        <v>0.29038365328367799</v>
      </c>
      <c r="AF55">
        <v>1.3067264397765501E-3</v>
      </c>
      <c r="AG55">
        <v>2.7348363817949402E-6</v>
      </c>
      <c r="AH55">
        <v>6.5485761085968504</v>
      </c>
      <c r="AI55">
        <v>0.150853790819196</v>
      </c>
      <c r="AJ55">
        <v>126.08942216341801</v>
      </c>
      <c r="AK55" t="s">
        <v>87</v>
      </c>
      <c r="AL55" t="s">
        <v>88</v>
      </c>
      <c r="AM55">
        <v>268361476595.10999</v>
      </c>
      <c r="AN55">
        <v>1411046</v>
      </c>
      <c r="AO55">
        <f t="shared" si="11"/>
        <v>7.4063828732267353E-3</v>
      </c>
      <c r="AP55">
        <f t="shared" si="12"/>
        <v>8.534410520103874</v>
      </c>
      <c r="AQ55" s="15">
        <f t="shared" si="13"/>
        <v>-1.3706503972100936E-2</v>
      </c>
      <c r="AR55">
        <f t="shared" si="14"/>
        <v>-1.057251433671854E-4</v>
      </c>
      <c r="AS55" s="15">
        <f t="shared" si="10"/>
        <v>-3.6113291092096489E-2</v>
      </c>
    </row>
    <row r="56" spans="1:45" x14ac:dyDescent="0.25">
      <c r="A56" t="s">
        <v>37</v>
      </c>
      <c r="B56">
        <v>9.9184374251490297</v>
      </c>
      <c r="C56">
        <v>8.5962436880824694E-3</v>
      </c>
      <c r="D56">
        <v>9.8414910375584501</v>
      </c>
      <c r="E56">
        <v>-12.040950743410701</v>
      </c>
      <c r="F56" s="1">
        <v>0</v>
      </c>
      <c r="G56" s="1">
        <v>0</v>
      </c>
      <c r="H56">
        <v>3.74176817851848</v>
      </c>
      <c r="I56">
        <v>-59.024784967326703</v>
      </c>
      <c r="J56">
        <v>-70.950807687274505</v>
      </c>
      <c r="K56">
        <v>-80.044735534625701</v>
      </c>
      <c r="L56">
        <v>-37.564328673143997</v>
      </c>
      <c r="M56">
        <v>27.3386173611988</v>
      </c>
      <c r="N56">
        <v>95.065895406700903</v>
      </c>
      <c r="O56">
        <v>78.457280204911797</v>
      </c>
      <c r="P56">
        <v>185942.38074978601</v>
      </c>
      <c r="Q56">
        <v>231062.457797323</v>
      </c>
      <c r="R56">
        <v>84.921854210644895</v>
      </c>
      <c r="S56">
        <v>682.70619699296799</v>
      </c>
      <c r="T56">
        <v>0.71343782762760399</v>
      </c>
      <c r="U56">
        <v>0.31591448144893097</v>
      </c>
      <c r="V56" s="1">
        <v>0</v>
      </c>
      <c r="W56">
        <v>0.15846284674160599</v>
      </c>
      <c r="X56">
        <v>0.52562267180946098</v>
      </c>
      <c r="Y56" s="1">
        <v>0</v>
      </c>
      <c r="Z56" s="1">
        <v>0</v>
      </c>
      <c r="AA56">
        <v>2.8791070214037601E-4</v>
      </c>
      <c r="AB56">
        <v>7.3430106100079197E-3</v>
      </c>
      <c r="AC56">
        <v>6.3027845633018597E-3</v>
      </c>
      <c r="AD56">
        <v>2.9123160346527301E-4</v>
      </c>
      <c r="AE56">
        <v>0.343401242775844</v>
      </c>
      <c r="AF56">
        <v>1.8887068352671399E-3</v>
      </c>
      <c r="AG56">
        <v>2.78400670843969E-5</v>
      </c>
      <c r="AH56">
        <v>6.8605575083305004</v>
      </c>
      <c r="AI56">
        <v>0.16461609678518399</v>
      </c>
      <c r="AJ56">
        <v>240.63264618401001</v>
      </c>
      <c r="AK56" t="s">
        <v>89</v>
      </c>
      <c r="AL56" t="s">
        <v>90</v>
      </c>
      <c r="AM56">
        <v>323907350591.37</v>
      </c>
      <c r="AN56">
        <v>1741977</v>
      </c>
      <c r="AO56">
        <f t="shared" si="11"/>
        <v>8.4794021007093753E-3</v>
      </c>
      <c r="AP56">
        <f t="shared" si="12"/>
        <v>9.7139011118200997</v>
      </c>
      <c r="AQ56" s="15">
        <f t="shared" si="13"/>
        <v>2.1056042363870153E-2</v>
      </c>
      <c r="AR56">
        <f t="shared" si="14"/>
        <v>1.8737920222947763E-4</v>
      </c>
      <c r="AS56" s="15">
        <f t="shared" si="10"/>
        <v>7.8185701025308418E-3</v>
      </c>
    </row>
    <row r="57" spans="1:45" x14ac:dyDescent="0.25">
      <c r="A57" t="s">
        <v>37</v>
      </c>
      <c r="B57">
        <v>11.2411348274929</v>
      </c>
      <c r="C57">
        <v>9.6787802457081306E-3</v>
      </c>
      <c r="D57">
        <v>11.0157758748833</v>
      </c>
      <c r="E57">
        <v>-9.0145733405552804</v>
      </c>
      <c r="F57" s="1">
        <v>0</v>
      </c>
      <c r="G57" s="1">
        <v>0</v>
      </c>
      <c r="H57">
        <v>3.8218797936435398</v>
      </c>
      <c r="I57">
        <v>-34.410994313727798</v>
      </c>
      <c r="J57">
        <v>-46.869239619641498</v>
      </c>
      <c r="K57">
        <v>-58.659801055050799</v>
      </c>
      <c r="L57">
        <v>-12.428028837929499</v>
      </c>
      <c r="M57">
        <v>27.7537335003762</v>
      </c>
      <c r="N57">
        <v>94.980804580584106</v>
      </c>
      <c r="O57">
        <v>77.971694254880603</v>
      </c>
      <c r="P57">
        <v>181514.125880173</v>
      </c>
      <c r="Q57">
        <v>226028.84020906701</v>
      </c>
      <c r="R57">
        <v>85.349321489582806</v>
      </c>
      <c r="S57">
        <v>687.75066355103297</v>
      </c>
      <c r="T57">
        <v>0.71074026647996302</v>
      </c>
      <c r="U57">
        <v>0.31562607013517002</v>
      </c>
      <c r="V57" s="1">
        <v>0</v>
      </c>
      <c r="W57">
        <v>0.15097946966436199</v>
      </c>
      <c r="X57">
        <v>0.53339446020046599</v>
      </c>
      <c r="Y57" s="1">
        <v>0</v>
      </c>
      <c r="Z57" s="1">
        <v>0</v>
      </c>
      <c r="AA57">
        <v>2.8903762000946599E-4</v>
      </c>
      <c r="AB57">
        <v>7.4521867815747498E-3</v>
      </c>
      <c r="AC57">
        <v>6.4466613501760299E-3</v>
      </c>
      <c r="AD57">
        <v>6.9632239374095095E-4</v>
      </c>
      <c r="AE57">
        <v>0.36842191541575797</v>
      </c>
      <c r="AF57">
        <v>2.3947424502024201E-3</v>
      </c>
      <c r="AG57">
        <v>2.47823400090446E-4</v>
      </c>
      <c r="AH57">
        <v>6.9676432673050996</v>
      </c>
      <c r="AI57">
        <v>0.17018595596068201</v>
      </c>
      <c r="AJ57">
        <v>400.86006102245199</v>
      </c>
      <c r="AK57" t="s">
        <v>91</v>
      </c>
      <c r="AL57" t="s">
        <v>92</v>
      </c>
      <c r="AM57">
        <v>357315457676.52002</v>
      </c>
      <c r="AN57">
        <v>1968527</v>
      </c>
      <c r="AO57">
        <f t="shared" si="11"/>
        <v>9.1304414203879167E-3</v>
      </c>
      <c r="AP57">
        <f t="shared" si="12"/>
        <v>10.422727421974887</v>
      </c>
      <c r="AQ57" s="15">
        <f t="shared" si="13"/>
        <v>7.8521424612190582E-2</v>
      </c>
      <c r="AR57">
        <f t="shared" si="14"/>
        <v>7.5758680462441851E-4</v>
      </c>
      <c r="AS57" s="15">
        <f t="shared" si="10"/>
        <v>2.045783748409713E-2</v>
      </c>
    </row>
    <row r="58" spans="1:45" x14ac:dyDescent="0.25">
      <c r="A58" t="s">
        <v>37</v>
      </c>
      <c r="B58">
        <v>12.746884834545799</v>
      </c>
      <c r="C58">
        <v>1.11764955004962E-2</v>
      </c>
      <c r="D58">
        <v>12.6173173482198</v>
      </c>
      <c r="E58">
        <v>-5.6208948624067201</v>
      </c>
      <c r="F58" s="1">
        <v>0</v>
      </c>
      <c r="G58" s="1">
        <v>0</v>
      </c>
      <c r="H58">
        <v>3.89527455945781</v>
      </c>
      <c r="I58">
        <v>-10.409059216946201</v>
      </c>
      <c r="J58">
        <v>-25.8983640040755</v>
      </c>
      <c r="K58">
        <v>-32.338019151199603</v>
      </c>
      <c r="L58">
        <v>12.034246552211201</v>
      </c>
      <c r="M58">
        <v>27.264058389996901</v>
      </c>
      <c r="N58">
        <v>94.959987783812593</v>
      </c>
      <c r="O58">
        <v>78.121196401128202</v>
      </c>
      <c r="P58">
        <v>177721.42269484501</v>
      </c>
      <c r="Q58">
        <v>221475.83520144699</v>
      </c>
      <c r="R58">
        <v>85.920356555895793</v>
      </c>
      <c r="S58">
        <v>686.91037669802904</v>
      </c>
      <c r="T58">
        <v>0.71126393218532302</v>
      </c>
      <c r="U58">
        <v>0.32186780399194098</v>
      </c>
      <c r="V58" s="1">
        <v>0</v>
      </c>
      <c r="W58">
        <v>0.146518112890622</v>
      </c>
      <c r="X58">
        <v>0.53161408311743497</v>
      </c>
      <c r="Y58" s="1">
        <v>0</v>
      </c>
      <c r="Z58" s="1">
        <v>0</v>
      </c>
      <c r="AA58">
        <v>2.8902182757474298E-4</v>
      </c>
      <c r="AB58">
        <v>7.2311284523725499E-3</v>
      </c>
      <c r="AC58">
        <v>6.2996631530241E-3</v>
      </c>
      <c r="AD58">
        <v>7.4187793549545004E-4</v>
      </c>
      <c r="AE58">
        <v>0.36035685599277301</v>
      </c>
      <c r="AF58">
        <v>2.7026764199458001E-3</v>
      </c>
      <c r="AG58">
        <v>1.3168523228005999E-3</v>
      </c>
      <c r="AH58">
        <v>7.0404662419872999</v>
      </c>
      <c r="AI58">
        <v>0.169975175940656</v>
      </c>
      <c r="AJ58">
        <v>551.74936584264901</v>
      </c>
      <c r="AK58" t="s">
        <v>93</v>
      </c>
      <c r="AL58" t="s">
        <v>94</v>
      </c>
      <c r="AM58">
        <v>418523287161</v>
      </c>
      <c r="AN58">
        <v>2354940</v>
      </c>
      <c r="AO58">
        <f t="shared" si="11"/>
        <v>9.2913614005446423E-3</v>
      </c>
      <c r="AP58">
        <f t="shared" si="12"/>
        <v>10.597142763799605</v>
      </c>
      <c r="AQ58" s="15">
        <f t="shared" si="13"/>
        <v>0.20286053690715833</v>
      </c>
      <c r="AR58">
        <f t="shared" si="14"/>
        <v>2.0073994850496966E-3</v>
      </c>
      <c r="AS58" s="15">
        <f t="shared" si="10"/>
        <v>1.0269020168877763E-2</v>
      </c>
    </row>
    <row r="59" spans="1:45" x14ac:dyDescent="0.25">
      <c r="A59" t="s">
        <v>37</v>
      </c>
      <c r="B59">
        <v>14.943576336689199</v>
      </c>
      <c r="C59">
        <v>1.36622034189866E-2</v>
      </c>
      <c r="D59">
        <v>15.2171311635067</v>
      </c>
      <c r="E59">
        <v>1.6801531478326801</v>
      </c>
      <c r="F59" s="1">
        <v>0</v>
      </c>
      <c r="G59" s="1">
        <v>0</v>
      </c>
      <c r="H59">
        <v>3.9959739587140102</v>
      </c>
      <c r="I59">
        <v>13.6118764755012</v>
      </c>
      <c r="J59">
        <v>0.27911437444424902</v>
      </c>
      <c r="K59">
        <v>-10.7763224085197</v>
      </c>
      <c r="L59">
        <v>36.848756442493098</v>
      </c>
      <c r="M59">
        <v>27.183243473643799</v>
      </c>
      <c r="N59">
        <v>94.824654291408805</v>
      </c>
      <c r="O59">
        <v>77.749688534601503</v>
      </c>
      <c r="P59">
        <v>171678.75127613399</v>
      </c>
      <c r="Q59">
        <v>215619.62150622701</v>
      </c>
      <c r="R59">
        <v>88.453829926332205</v>
      </c>
      <c r="S59">
        <v>691.68905562495399</v>
      </c>
      <c r="T59">
        <v>0.71591281191869705</v>
      </c>
      <c r="U59">
        <v>0.32317030197632701</v>
      </c>
      <c r="V59" s="1">
        <v>0</v>
      </c>
      <c r="W59">
        <v>0.131486016924166</v>
      </c>
      <c r="X59">
        <v>0.54534368109950504</v>
      </c>
      <c r="Y59" s="1">
        <v>0</v>
      </c>
      <c r="Z59" s="1">
        <v>0</v>
      </c>
      <c r="AA59">
        <v>2.8967318055185201E-4</v>
      </c>
      <c r="AB59">
        <v>7.1141534026425103E-3</v>
      </c>
      <c r="AC59">
        <v>6.2393708420200901E-3</v>
      </c>
      <c r="AD59">
        <v>9.6428038685853195E-4</v>
      </c>
      <c r="AE59">
        <v>0.37622445969690799</v>
      </c>
      <c r="AF59">
        <v>3.1979079074237302E-3</v>
      </c>
      <c r="AG59">
        <v>2.95712717954753E-3</v>
      </c>
      <c r="AH59">
        <v>7.2596930918034701</v>
      </c>
      <c r="AI59">
        <v>0.174455221603731</v>
      </c>
      <c r="AJ59">
        <v>825.31918529610095</v>
      </c>
      <c r="AK59" t="s">
        <v>95</v>
      </c>
      <c r="AL59" t="s">
        <v>96</v>
      </c>
      <c r="AM59">
        <v>315014714146.59003</v>
      </c>
      <c r="AN59">
        <v>1834908</v>
      </c>
      <c r="AO59">
        <f t="shared" si="11"/>
        <v>9.7269519299956718E-3</v>
      </c>
      <c r="AP59">
        <f t="shared" si="12"/>
        <v>11.067702945775215</v>
      </c>
      <c r="AQ59" s="15">
        <f t="shared" si="13"/>
        <v>0.35019673096606652</v>
      </c>
      <c r="AR59">
        <f t="shared" si="14"/>
        <v>3.6704384871142949E-3</v>
      </c>
      <c r="AS59" s="15">
        <f t="shared" si="10"/>
        <v>-1.7976767360297963E-2</v>
      </c>
    </row>
    <row r="60" spans="1:45" x14ac:dyDescent="0.25">
      <c r="A60" t="s">
        <v>37</v>
      </c>
      <c r="B60">
        <v>16.665319503872201</v>
      </c>
      <c r="C60">
        <v>1.55588182871649E-2</v>
      </c>
      <c r="D60">
        <v>17.152906494986901</v>
      </c>
      <c r="E60">
        <v>9.9118146889585201</v>
      </c>
      <c r="F60" s="1">
        <v>0</v>
      </c>
      <c r="G60" s="1">
        <v>0</v>
      </c>
      <c r="H60">
        <v>4.1125425330857297</v>
      </c>
      <c r="I60">
        <v>36.863069267895703</v>
      </c>
      <c r="J60">
        <v>22.334090143498301</v>
      </c>
      <c r="K60">
        <v>12.0375720747359</v>
      </c>
      <c r="L60">
        <v>61.432200636574301</v>
      </c>
      <c r="M60">
        <v>27.413354691557601</v>
      </c>
      <c r="N60">
        <v>94.711032218074706</v>
      </c>
      <c r="O60">
        <v>77.537618268326497</v>
      </c>
      <c r="P60">
        <v>162355.05565747101</v>
      </c>
      <c r="Q60">
        <v>202725.78532107401</v>
      </c>
      <c r="R60">
        <v>93.517039617777499</v>
      </c>
      <c r="S60">
        <v>692.35532565449898</v>
      </c>
      <c r="T60">
        <v>0.72103109635859797</v>
      </c>
      <c r="U60">
        <v>0.32045192522964799</v>
      </c>
      <c r="V60" s="1">
        <v>0</v>
      </c>
      <c r="W60">
        <v>0.115036878475681</v>
      </c>
      <c r="X60">
        <v>0.56451119629466995</v>
      </c>
      <c r="Y60" s="1">
        <v>0</v>
      </c>
      <c r="Z60" s="1">
        <v>0</v>
      </c>
      <c r="AA60">
        <v>2.9055085123080502E-4</v>
      </c>
      <c r="AB60">
        <v>7.0591544330316598E-3</v>
      </c>
      <c r="AC60">
        <v>6.2930709077410199E-3</v>
      </c>
      <c r="AD60">
        <v>1.81542388556579E-3</v>
      </c>
      <c r="AE60">
        <v>0.38229735097427198</v>
      </c>
      <c r="AF60">
        <v>3.4884633276402299E-3</v>
      </c>
      <c r="AG60">
        <v>4.0516284616681497E-3</v>
      </c>
      <c r="AH60">
        <v>7.3172021074252198</v>
      </c>
      <c r="AI60">
        <v>0.175997830917523</v>
      </c>
      <c r="AJ60">
        <v>1239.9522504029901</v>
      </c>
      <c r="AK60" t="s">
        <v>97</v>
      </c>
      <c r="AL60" t="s">
        <v>98</v>
      </c>
      <c r="AM60">
        <v>255927093145.20999</v>
      </c>
      <c r="AN60">
        <v>1576342</v>
      </c>
      <c r="AO60">
        <f t="shared" si="11"/>
        <v>1.0072085086612056E-2</v>
      </c>
      <c r="AP60">
        <f t="shared" si="12"/>
        <v>11.438930462572817</v>
      </c>
      <c r="AQ60" s="15">
        <f t="shared" si="13"/>
        <v>0.45689490450175163</v>
      </c>
      <c r="AR60">
        <f t="shared" si="14"/>
        <v>5.0052128128980113E-3</v>
      </c>
      <c r="AS60" s="15">
        <f t="shared" si="10"/>
        <v>-2.8425910865730097E-2</v>
      </c>
    </row>
    <row r="61" spans="1:45" x14ac:dyDescent="0.25">
      <c r="A61" t="s">
        <v>37</v>
      </c>
      <c r="B61">
        <v>18.425757285866698</v>
      </c>
      <c r="C61">
        <v>1.6958109000912599E-2</v>
      </c>
      <c r="D61">
        <v>18.555023716291402</v>
      </c>
      <c r="E61">
        <v>19.6094329205241</v>
      </c>
      <c r="F61" s="1">
        <v>0</v>
      </c>
      <c r="G61" s="1">
        <v>0</v>
      </c>
      <c r="H61">
        <v>4.25173742182292</v>
      </c>
      <c r="I61">
        <v>59.736286638036397</v>
      </c>
      <c r="J61">
        <v>44.978879044647599</v>
      </c>
      <c r="K61">
        <v>36.3065886086465</v>
      </c>
      <c r="L61">
        <v>86.021732977638806</v>
      </c>
      <c r="M61">
        <v>28.3957134199965</v>
      </c>
      <c r="N61">
        <v>94.6642279010875</v>
      </c>
      <c r="O61">
        <v>77.006083763117701</v>
      </c>
      <c r="P61">
        <v>151716.18413746299</v>
      </c>
      <c r="Q61">
        <v>188446.403186696</v>
      </c>
      <c r="R61">
        <v>102.102028353159</v>
      </c>
      <c r="S61">
        <v>688.53924773747599</v>
      </c>
      <c r="T61">
        <v>0.73473351094202499</v>
      </c>
      <c r="U61">
        <v>0.29943984998676798</v>
      </c>
      <c r="V61" s="1">
        <v>0</v>
      </c>
      <c r="W61">
        <v>0.102089130698082</v>
      </c>
      <c r="X61">
        <v>0.59847101931514901</v>
      </c>
      <c r="Y61" s="1">
        <v>0</v>
      </c>
      <c r="Z61" s="1">
        <v>0</v>
      </c>
      <c r="AA61">
        <v>2.9286446784792099E-4</v>
      </c>
      <c r="AB61">
        <v>7.14501650432135E-3</v>
      </c>
      <c r="AC61">
        <v>6.4968017649527704E-3</v>
      </c>
      <c r="AD61">
        <v>3.1296043367821302E-3</v>
      </c>
      <c r="AE61">
        <v>0.40987512924305602</v>
      </c>
      <c r="AF61">
        <v>3.8425793366536499E-3</v>
      </c>
      <c r="AG61">
        <v>4.0521372977981099E-3</v>
      </c>
      <c r="AH61">
        <v>7.3508831624021802</v>
      </c>
      <c r="AI61">
        <v>0.18518133005748399</v>
      </c>
      <c r="AJ61">
        <v>1823.1077584597199</v>
      </c>
      <c r="AK61" t="s">
        <v>99</v>
      </c>
      <c r="AL61" t="s">
        <v>100</v>
      </c>
      <c r="AM61">
        <v>163117503659.20999</v>
      </c>
      <c r="AN61">
        <v>1075149</v>
      </c>
      <c r="AO61">
        <f t="shared" si="11"/>
        <v>1.0632245569454342E-2</v>
      </c>
      <c r="AP61">
        <f t="shared" si="12"/>
        <v>12.038420289924169</v>
      </c>
      <c r="AQ61" s="15">
        <f t="shared" si="13"/>
        <v>0.53057933201489549</v>
      </c>
      <c r="AR61">
        <f t="shared" si="14"/>
        <v>6.1959372986349504E-3</v>
      </c>
      <c r="AS61" s="15">
        <f t="shared" si="10"/>
        <v>-6.9666540124767584E-3</v>
      </c>
    </row>
    <row r="62" spans="1:45" s="9" customFormat="1" x14ac:dyDescent="0.25">
      <c r="A62" s="9" t="s">
        <v>37</v>
      </c>
      <c r="B62" s="9">
        <v>19.740150191460199</v>
      </c>
      <c r="C62" s="9">
        <v>1.8242538926039699E-2</v>
      </c>
      <c r="D62" s="9">
        <v>19.8228664337874</v>
      </c>
      <c r="E62" s="9">
        <v>24.456654725367599</v>
      </c>
      <c r="F62" s="13">
        <v>0</v>
      </c>
      <c r="G62" s="13">
        <v>0</v>
      </c>
      <c r="H62" s="9">
        <v>4.34002060092884</v>
      </c>
      <c r="I62" s="9">
        <v>82.750988450438399</v>
      </c>
      <c r="J62" s="9">
        <v>70.837766532720806</v>
      </c>
      <c r="K62" s="9">
        <v>56.742934788160397</v>
      </c>
      <c r="L62" s="9">
        <v>110.90000927923499</v>
      </c>
      <c r="M62" s="9">
        <v>29.8835998444236</v>
      </c>
      <c r="N62" s="9">
        <v>94.666803846485607</v>
      </c>
      <c r="O62" s="9">
        <v>76.197859327081403</v>
      </c>
      <c r="P62" s="9">
        <v>141630.52379579601</v>
      </c>
      <c r="Q62" s="9">
        <v>175610.16821898901</v>
      </c>
      <c r="R62" s="9">
        <v>111.975409976945</v>
      </c>
      <c r="S62" s="9">
        <v>690.83583651757397</v>
      </c>
      <c r="T62" s="9">
        <v>0.73443635085030901</v>
      </c>
      <c r="U62" s="9">
        <v>0.30637556632173901</v>
      </c>
      <c r="V62" s="13">
        <v>0</v>
      </c>
      <c r="W62" s="9">
        <v>9.6792232671595896E-2</v>
      </c>
      <c r="X62" s="9">
        <v>0.59683220100666401</v>
      </c>
      <c r="Y62" s="13">
        <v>0</v>
      </c>
      <c r="Z62" s="13">
        <v>0</v>
      </c>
      <c r="AA62" s="9">
        <v>2.9534169992620702E-4</v>
      </c>
      <c r="AB62" s="9">
        <v>7.3721886502372E-3</v>
      </c>
      <c r="AC62" s="9">
        <v>6.81108761381759E-3</v>
      </c>
      <c r="AD62" s="9">
        <v>3.7264520137598E-3</v>
      </c>
      <c r="AE62" s="9">
        <v>0.45126897524687898</v>
      </c>
      <c r="AF62" s="9">
        <v>4.2870552648453597E-3</v>
      </c>
      <c r="AG62" s="9">
        <v>4.59725621169608E-3</v>
      </c>
      <c r="AH62" s="9">
        <v>7.3591955967307703</v>
      </c>
      <c r="AI62" s="9">
        <v>0.19634851835043601</v>
      </c>
      <c r="AJ62" s="9">
        <v>2421.7083471075798</v>
      </c>
      <c r="AK62" s="9" t="s">
        <v>101</v>
      </c>
      <c r="AL62" s="9" t="s">
        <v>102</v>
      </c>
      <c r="AM62" s="9">
        <v>96276606052.240005</v>
      </c>
      <c r="AN62" s="9">
        <v>679773</v>
      </c>
      <c r="AO62" s="9">
        <f t="shared" si="11"/>
        <v>1.1393484578589158E-2</v>
      </c>
      <c r="AP62" s="9">
        <f t="shared" si="12"/>
        <v>12.84714464951402</v>
      </c>
      <c r="AQ62" s="16">
        <f t="shared" si="13"/>
        <v>0.53653988726646173</v>
      </c>
      <c r="AR62" s="9">
        <f t="shared" si="14"/>
        <v>6.7646901912596646E-3</v>
      </c>
      <c r="AS62" s="15">
        <f t="shared" si="10"/>
        <v>-4.1727689889599073E-3</v>
      </c>
    </row>
    <row r="63" spans="1:45" x14ac:dyDescent="0.25">
      <c r="A63" t="s">
        <v>37</v>
      </c>
      <c r="B63">
        <v>21.7346312320953</v>
      </c>
      <c r="C63">
        <v>1.9580679107133198E-2</v>
      </c>
      <c r="D63">
        <v>21.124462015834499</v>
      </c>
      <c r="E63">
        <v>33.303835684713697</v>
      </c>
      <c r="F63" s="1">
        <v>0</v>
      </c>
      <c r="G63" s="1">
        <v>0</v>
      </c>
      <c r="H63">
        <v>4.4574952727899397</v>
      </c>
      <c r="I63">
        <v>106.04483140162699</v>
      </c>
      <c r="J63">
        <v>97.212900218473806</v>
      </c>
      <c r="K63">
        <v>73.688948065930006</v>
      </c>
      <c r="L63">
        <v>135.70936708476199</v>
      </c>
      <c r="M63">
        <v>30.755938835078201</v>
      </c>
      <c r="N63">
        <v>94.360723816562199</v>
      </c>
      <c r="O63">
        <v>74.759500319772798</v>
      </c>
      <c r="P63">
        <v>134309.149829517</v>
      </c>
      <c r="Q63">
        <v>166294.37951633401</v>
      </c>
      <c r="R63">
        <v>117.45046628087201</v>
      </c>
      <c r="S63">
        <v>698.19098174759404</v>
      </c>
      <c r="T63">
        <v>0.74399852379773701</v>
      </c>
      <c r="U63">
        <v>0.28738002276927499</v>
      </c>
      <c r="V63" s="1">
        <v>0</v>
      </c>
      <c r="W63">
        <v>8.2487406199417398E-2</v>
      </c>
      <c r="X63">
        <v>0.63013257103130704</v>
      </c>
      <c r="Y63" s="1">
        <v>0</v>
      </c>
      <c r="Z63" s="1">
        <v>0</v>
      </c>
      <c r="AA63">
        <v>2.9990517229159299E-4</v>
      </c>
      <c r="AB63">
        <v>7.5564607717787703E-3</v>
      </c>
      <c r="AC63">
        <v>7.0665565020435897E-3</v>
      </c>
      <c r="AD63">
        <v>4.2663057350457098E-3</v>
      </c>
      <c r="AE63">
        <v>0.51646029552585004</v>
      </c>
      <c r="AF63">
        <v>4.9063728074955704E-3</v>
      </c>
      <c r="AG63">
        <v>5.4419473245311996E-3</v>
      </c>
      <c r="AH63">
        <v>7.7186193989030603</v>
      </c>
      <c r="AI63">
        <v>0.21140707614711399</v>
      </c>
      <c r="AJ63">
        <v>3088.9875248693202</v>
      </c>
      <c r="AK63" t="s">
        <v>103</v>
      </c>
      <c r="AL63" t="s">
        <v>104</v>
      </c>
      <c r="AM63">
        <v>47387222861.150002</v>
      </c>
      <c r="AN63">
        <v>352822</v>
      </c>
      <c r="AO63">
        <f t="shared" si="11"/>
        <v>1.2272834481830752E-2</v>
      </c>
      <c r="AP63">
        <f t="shared" si="12"/>
        <v>13.772860249117914</v>
      </c>
      <c r="AQ63" s="15">
        <f t="shared" si="13"/>
        <v>0.57807680024106101</v>
      </c>
      <c r="AR63">
        <f t="shared" si="14"/>
        <v>7.9421279739276263E-3</v>
      </c>
      <c r="AS63" s="15">
        <f t="shared" si="10"/>
        <v>2.8884485474869326E-2</v>
      </c>
    </row>
    <row r="64" spans="1:45" x14ac:dyDescent="0.25">
      <c r="A64" t="s">
        <v>37</v>
      </c>
      <c r="B64">
        <v>21.3867509698165</v>
      </c>
      <c r="C64">
        <v>1.9704288150028799E-2</v>
      </c>
      <c r="D64">
        <v>21.243712687378899</v>
      </c>
      <c r="E64">
        <v>41.553705966183202</v>
      </c>
      <c r="F64" s="1">
        <v>0</v>
      </c>
      <c r="G64" s="1">
        <v>0</v>
      </c>
      <c r="H64">
        <v>4.5673691058939596</v>
      </c>
      <c r="I64">
        <v>128.10550152700301</v>
      </c>
      <c r="J64">
        <v>120.992926895913</v>
      </c>
      <c r="K64">
        <v>92.5933342101292</v>
      </c>
      <c r="L64">
        <v>160.099095965224</v>
      </c>
      <c r="M64">
        <v>32.274309725815002</v>
      </c>
      <c r="N64">
        <v>94.007125282090499</v>
      </c>
      <c r="O64">
        <v>73.346328712291296</v>
      </c>
      <c r="P64">
        <v>124395.90709540001</v>
      </c>
      <c r="Q64">
        <v>154984.05113914199</v>
      </c>
      <c r="R64">
        <v>125.76071911800599</v>
      </c>
      <c r="S64">
        <v>698.04795172741694</v>
      </c>
      <c r="T64">
        <v>0.73880996623411899</v>
      </c>
      <c r="U64">
        <v>0.29944083447166803</v>
      </c>
      <c r="V64" s="1">
        <v>0</v>
      </c>
      <c r="W64">
        <v>8.4153935863031507E-2</v>
      </c>
      <c r="X64">
        <v>0.61640522966529898</v>
      </c>
      <c r="Y64" s="1">
        <v>0</v>
      </c>
      <c r="Z64" s="1">
        <v>0</v>
      </c>
      <c r="AA64">
        <v>3.0702085101805997E-4</v>
      </c>
      <c r="AB64">
        <v>7.8221089134550299E-3</v>
      </c>
      <c r="AC64">
        <v>7.43634375796618E-3</v>
      </c>
      <c r="AD64">
        <v>4.93529557151329E-3</v>
      </c>
      <c r="AE64">
        <v>0.57031719684663995</v>
      </c>
      <c r="AF64">
        <v>5.4180133700430797E-3</v>
      </c>
      <c r="AG64">
        <v>4.7757015832178397E-3</v>
      </c>
      <c r="AH64">
        <v>7.8399052096694399</v>
      </c>
      <c r="AI64">
        <v>0.23133462148509901</v>
      </c>
      <c r="AJ64">
        <v>3837.0504001847598</v>
      </c>
      <c r="AK64" t="s">
        <v>105</v>
      </c>
      <c r="AL64" t="s">
        <v>106</v>
      </c>
      <c r="AM64">
        <v>19247405517.150002</v>
      </c>
      <c r="AN64">
        <v>154727</v>
      </c>
      <c r="AO64">
        <f t="shared" si="11"/>
        <v>1.3161377979027319E-2</v>
      </c>
      <c r="AP64">
        <f t="shared" si="12"/>
        <v>14.699091192710256</v>
      </c>
      <c r="AQ64" s="15">
        <f t="shared" si="13"/>
        <v>0.45497096993471731</v>
      </c>
      <c r="AR64">
        <f t="shared" si="14"/>
        <v>6.6914027323588671E-3</v>
      </c>
      <c r="AS64" s="15">
        <f t="shared" si="10"/>
        <v>6.7332054684858811E-3</v>
      </c>
    </row>
    <row r="65" spans="1:45" x14ac:dyDescent="0.25">
      <c r="A65" t="s">
        <v>37</v>
      </c>
      <c r="B65">
        <v>23.623206347735199</v>
      </c>
      <c r="C65">
        <v>1.9725001525017501E-2</v>
      </c>
      <c r="D65">
        <v>21.2636795474859</v>
      </c>
      <c r="E65">
        <v>55.078611051497603</v>
      </c>
      <c r="F65" s="1">
        <v>0</v>
      </c>
      <c r="G65" s="1">
        <v>0</v>
      </c>
      <c r="H65">
        <v>4.7152576548982701</v>
      </c>
      <c r="I65">
        <v>150.98777478021901</v>
      </c>
      <c r="J65">
        <v>147.03455230352</v>
      </c>
      <c r="K65">
        <v>107.861994211631</v>
      </c>
      <c r="L65">
        <v>185.01157890916801</v>
      </c>
      <c r="M65">
        <v>32.702972726836897</v>
      </c>
      <c r="N65">
        <v>93.653728858532901</v>
      </c>
      <c r="O65">
        <v>71.966005425936402</v>
      </c>
      <c r="P65">
        <v>116718.71319814</v>
      </c>
      <c r="Q65">
        <v>145981.893623107</v>
      </c>
      <c r="R65">
        <v>128.21619130181301</v>
      </c>
      <c r="S65">
        <v>708.89556233494704</v>
      </c>
      <c r="T65">
        <v>0.74860708073719795</v>
      </c>
      <c r="U65">
        <v>0.29659764424171903</v>
      </c>
      <c r="V65" s="1">
        <v>0</v>
      </c>
      <c r="W65">
        <v>7.7638969683733003E-2</v>
      </c>
      <c r="X65">
        <v>0.62576338607454696</v>
      </c>
      <c r="Y65" s="1">
        <v>0</v>
      </c>
      <c r="Z65" s="1">
        <v>0</v>
      </c>
      <c r="AA65">
        <v>3.16834648019188E-4</v>
      </c>
      <c r="AB65">
        <v>7.8448281865763497E-3</v>
      </c>
      <c r="AC65">
        <v>7.5467804496432899E-3</v>
      </c>
      <c r="AD65">
        <v>6.0353355019921702E-3</v>
      </c>
      <c r="AE65">
        <v>0.62350277853317004</v>
      </c>
      <c r="AF65">
        <v>5.9232763960651103E-3</v>
      </c>
      <c r="AG65">
        <v>3.8995621602865701E-3</v>
      </c>
      <c r="AH65">
        <v>8.2409361771736993</v>
      </c>
      <c r="AI65">
        <v>0.25332118107510798</v>
      </c>
      <c r="AJ65">
        <v>4544.0434689556796</v>
      </c>
      <c r="AK65" t="s">
        <v>107</v>
      </c>
      <c r="AL65" t="s">
        <v>108</v>
      </c>
      <c r="AM65">
        <v>5675097273.1199999</v>
      </c>
      <c r="AN65">
        <v>48622</v>
      </c>
      <c r="AO65">
        <f t="shared" ref="AO65:AO68" si="15">SUM(AA65,AC65,AF65)</f>
        <v>1.3786891493727589E-2</v>
      </c>
      <c r="AP65">
        <f t="shared" si="12"/>
        <v>15.345655882201148</v>
      </c>
      <c r="AQ65" s="15">
        <f t="shared" ref="AQ65:AQ68" si="16">B65/AP65-1</f>
        <v>0.53940675648375969</v>
      </c>
      <c r="AR65">
        <f t="shared" si="14"/>
        <v>8.4204206231515075E-3</v>
      </c>
      <c r="AS65" s="15">
        <f t="shared" si="10"/>
        <v>0.11096512223954558</v>
      </c>
    </row>
    <row r="66" spans="1:45" x14ac:dyDescent="0.25">
      <c r="A66" t="s">
        <v>37</v>
      </c>
      <c r="B66">
        <v>21.644084929958399</v>
      </c>
      <c r="C66">
        <v>1.8613709074491801E-2</v>
      </c>
      <c r="D66">
        <v>20.1858590096329</v>
      </c>
      <c r="E66">
        <v>75.262614241344593</v>
      </c>
      <c r="F66" s="1">
        <v>0</v>
      </c>
      <c r="G66" s="1">
        <v>0</v>
      </c>
      <c r="H66">
        <v>4.9247228756080803</v>
      </c>
      <c r="I66">
        <v>173.095650766278</v>
      </c>
      <c r="J66">
        <v>166.02715958287999</v>
      </c>
      <c r="K66">
        <v>129.935922863945</v>
      </c>
      <c r="L66">
        <v>209.79071058021401</v>
      </c>
      <c r="M66">
        <v>33.243870737380099</v>
      </c>
      <c r="N66">
        <v>93.354133535820196</v>
      </c>
      <c r="O66">
        <v>71.673893778985104</v>
      </c>
      <c r="P66">
        <v>107909.851471481</v>
      </c>
      <c r="Q66">
        <v>136455.54843287601</v>
      </c>
      <c r="R66">
        <v>130.71792352527399</v>
      </c>
      <c r="S66">
        <v>703.75673133921396</v>
      </c>
      <c r="T66">
        <v>0.72430617597859104</v>
      </c>
      <c r="U66">
        <v>0.31354231482710299</v>
      </c>
      <c r="V66" s="1">
        <v>0</v>
      </c>
      <c r="W66">
        <v>0.12798115842534799</v>
      </c>
      <c r="X66">
        <v>0.558476526747548</v>
      </c>
      <c r="Y66" s="1">
        <v>0</v>
      </c>
      <c r="Z66" s="1">
        <v>0</v>
      </c>
      <c r="AA66">
        <v>3.2682435926362002E-4</v>
      </c>
      <c r="AB66">
        <v>7.8418329402760896E-3</v>
      </c>
      <c r="AC66">
        <v>7.6520763987332104E-3</v>
      </c>
      <c r="AD66">
        <v>5.8666431817370104E-3</v>
      </c>
      <c r="AE66">
        <v>0.62536509006201402</v>
      </c>
      <c r="AF66">
        <v>5.9409683555891298E-3</v>
      </c>
      <c r="AG66">
        <v>3.3658564585130899E-3</v>
      </c>
      <c r="AH66">
        <v>8.0861954808145402</v>
      </c>
      <c r="AI66">
        <v>0.242617327523834</v>
      </c>
      <c r="AJ66">
        <v>5284.15567691657</v>
      </c>
      <c r="AK66" t="s">
        <v>109</v>
      </c>
      <c r="AL66" t="s">
        <v>110</v>
      </c>
      <c r="AM66">
        <v>1598684449.55</v>
      </c>
      <c r="AN66">
        <v>14815</v>
      </c>
      <c r="AO66">
        <f t="shared" si="15"/>
        <v>1.3919869113585961E-2</v>
      </c>
      <c r="AP66">
        <f t="shared" si="12"/>
        <v>15.482528392303207</v>
      </c>
      <c r="AQ66" s="15">
        <f t="shared" si="16"/>
        <v>0.39796836676354963</v>
      </c>
      <c r="AR66">
        <f t="shared" si="14"/>
        <v>6.2006828061938329E-3</v>
      </c>
      <c r="AS66" s="15">
        <f t="shared" si="10"/>
        <v>7.2239973519562461E-2</v>
      </c>
    </row>
    <row r="67" spans="1:45" x14ac:dyDescent="0.25">
      <c r="A67" t="s">
        <v>37</v>
      </c>
      <c r="B67">
        <v>22.1896679420963</v>
      </c>
      <c r="C67">
        <v>1.6687016788835701E-2</v>
      </c>
      <c r="D67">
        <v>18.2850948218002</v>
      </c>
      <c r="E67">
        <v>113.770572890149</v>
      </c>
      <c r="F67" s="1">
        <v>0</v>
      </c>
      <c r="G67" s="1">
        <v>0</v>
      </c>
      <c r="H67">
        <v>5.2971749606812901</v>
      </c>
      <c r="I67">
        <v>193.09025929338301</v>
      </c>
      <c r="J67">
        <v>176.33774043559899</v>
      </c>
      <c r="K67">
        <v>161.932824082087</v>
      </c>
      <c r="L67">
        <v>234.49114640825101</v>
      </c>
      <c r="M67">
        <v>32.887835452205699</v>
      </c>
      <c r="N67">
        <v>93.364788683068099</v>
      </c>
      <c r="O67">
        <v>73.148401706422007</v>
      </c>
      <c r="P67">
        <v>95446.419564650598</v>
      </c>
      <c r="Q67">
        <v>122393.052213452</v>
      </c>
      <c r="R67">
        <v>129.68314758500699</v>
      </c>
      <c r="S67">
        <v>674.31083514151101</v>
      </c>
      <c r="T67">
        <v>0.63293442832276403</v>
      </c>
      <c r="U67">
        <v>0.32372616734307602</v>
      </c>
      <c r="V67" s="1">
        <v>0</v>
      </c>
      <c r="W67">
        <v>0.30212945466073798</v>
      </c>
      <c r="X67">
        <v>0.374144377996185</v>
      </c>
      <c r="Y67" s="1">
        <v>0</v>
      </c>
      <c r="Z67" s="1">
        <v>0</v>
      </c>
      <c r="AA67">
        <v>3.4810865335358198E-4</v>
      </c>
      <c r="AB67">
        <v>7.2460407339039103E-3</v>
      </c>
      <c r="AC67">
        <v>7.3073966834625104E-3</v>
      </c>
      <c r="AD67">
        <v>5.12934615802778E-3</v>
      </c>
      <c r="AE67">
        <v>0.53925085222593006</v>
      </c>
      <c r="AF67">
        <v>5.1228830961463304E-3</v>
      </c>
      <c r="AG67">
        <v>3.2061090043327802E-3</v>
      </c>
      <c r="AH67">
        <v>7.4510861299330102</v>
      </c>
      <c r="AI67">
        <v>0.22054993364047901</v>
      </c>
      <c r="AJ67">
        <v>5886.1468011808001</v>
      </c>
      <c r="AK67" t="s">
        <v>111</v>
      </c>
      <c r="AL67" t="s">
        <v>112</v>
      </c>
      <c r="AM67">
        <v>366132465.44999999</v>
      </c>
      <c r="AN67">
        <v>3836</v>
      </c>
      <c r="AO67">
        <f t="shared" si="15"/>
        <v>1.2778388432962423E-2</v>
      </c>
      <c r="AP67">
        <f t="shared" si="12"/>
        <v>14.30098135203346</v>
      </c>
      <c r="AQ67" s="15">
        <f t="shared" si="16"/>
        <v>0.55161854951591449</v>
      </c>
      <c r="AR67">
        <f t="shared" si="14"/>
        <v>7.9125515112474735E-3</v>
      </c>
      <c r="AS67" s="15">
        <f t="shared" si="10"/>
        <v>0.21353857654820119</v>
      </c>
    </row>
    <row r="68" spans="1:45" x14ac:dyDescent="0.25">
      <c r="A68" t="s">
        <v>37</v>
      </c>
      <c r="B68">
        <v>26.057422508148701</v>
      </c>
      <c r="C68">
        <v>1.6927133746288601E-2</v>
      </c>
      <c r="D68">
        <v>18.524222797406502</v>
      </c>
      <c r="E68">
        <v>130.07802241957401</v>
      </c>
      <c r="F68" s="1">
        <v>0</v>
      </c>
      <c r="G68" s="1">
        <v>0</v>
      </c>
      <c r="H68">
        <v>5.4736583117488102</v>
      </c>
      <c r="I68">
        <v>218.51252351865</v>
      </c>
      <c r="J68">
        <v>215.147835065831</v>
      </c>
      <c r="K68">
        <v>175.17789395590501</v>
      </c>
      <c r="L68">
        <v>266.95934317296599</v>
      </c>
      <c r="M68">
        <v>33.474968690314299</v>
      </c>
      <c r="N68">
        <v>92.867951454814204</v>
      </c>
      <c r="O68">
        <v>71.994569527654903</v>
      </c>
      <c r="P68">
        <v>81588.099550224797</v>
      </c>
      <c r="Q68">
        <v>103642.102574131</v>
      </c>
      <c r="R68">
        <v>132.92515381426699</v>
      </c>
      <c r="S68">
        <v>709.68562541725998</v>
      </c>
      <c r="T68">
        <v>0.61006025028373001</v>
      </c>
      <c r="U68">
        <v>0.45213353424650599</v>
      </c>
      <c r="V68" s="1">
        <v>0</v>
      </c>
      <c r="W68">
        <v>0.12097047570420499</v>
      </c>
      <c r="X68">
        <v>0.42689599004928802</v>
      </c>
      <c r="Y68" s="1">
        <v>0</v>
      </c>
      <c r="Z68" s="1">
        <v>0</v>
      </c>
      <c r="AA68">
        <v>3.3192187505535299E-4</v>
      </c>
      <c r="AB68">
        <v>7.2030049705814796E-3</v>
      </c>
      <c r="AC68">
        <v>7.6152947395828298E-3</v>
      </c>
      <c r="AD68">
        <v>5.5705882775578704E-3</v>
      </c>
      <c r="AE68">
        <v>0.60372055792327195</v>
      </c>
      <c r="AF68">
        <v>5.7353453002710799E-3</v>
      </c>
      <c r="AG68">
        <v>3.1638152717215302E-3</v>
      </c>
      <c r="AH68">
        <v>7.7168561852939996</v>
      </c>
      <c r="AI68">
        <v>0.23246920386263001</v>
      </c>
      <c r="AJ68">
        <v>6279.9309966677301</v>
      </c>
      <c r="AK68" t="s">
        <v>113</v>
      </c>
      <c r="AL68" t="s">
        <v>114</v>
      </c>
      <c r="AM68">
        <v>54419262.399999999</v>
      </c>
      <c r="AN68">
        <v>667</v>
      </c>
      <c r="AO68">
        <f t="shared" si="15"/>
        <v>1.3682561914909262E-2</v>
      </c>
      <c r="AP68">
        <f t="shared" si="12"/>
        <v>15.238128299736587</v>
      </c>
      <c r="AQ68" s="15">
        <f t="shared" si="16"/>
        <v>0.71001464192942509</v>
      </c>
      <c r="AR68">
        <f t="shared" si="14"/>
        <v>1.1160424284502347E-2</v>
      </c>
      <c r="AS68" s="15">
        <f t="shared" si="10"/>
        <v>0.40666751815341429</v>
      </c>
    </row>
    <row r="69" spans="1:45" x14ac:dyDescent="0.25">
      <c r="AN69" s="7">
        <f>SUM(AN49:AN68)</f>
        <v>14572656</v>
      </c>
    </row>
    <row r="70" spans="1:45" x14ac:dyDescent="0.25">
      <c r="AP70" t="s">
        <v>376</v>
      </c>
    </row>
    <row r="71" spans="1:45" x14ac:dyDescent="0.25">
      <c r="A71" t="s">
        <v>0</v>
      </c>
      <c r="B71" t="s">
        <v>1</v>
      </c>
      <c r="C71" t="s">
        <v>2</v>
      </c>
      <c r="D71" t="s">
        <v>3</v>
      </c>
      <c r="E71" t="s">
        <v>5</v>
      </c>
      <c r="F71" t="s">
        <v>6</v>
      </c>
      <c r="G71" t="s">
        <v>208</v>
      </c>
      <c r="H71" t="s">
        <v>7</v>
      </c>
      <c r="I71" t="s">
        <v>8</v>
      </c>
      <c r="J71" t="s">
        <v>134</v>
      </c>
      <c r="K71" t="s">
        <v>143</v>
      </c>
      <c r="L71" t="s">
        <v>9</v>
      </c>
      <c r="M71" t="s">
        <v>10</v>
      </c>
      <c r="N71" t="s">
        <v>11</v>
      </c>
      <c r="O71" t="s">
        <v>13</v>
      </c>
      <c r="P71" t="s">
        <v>14</v>
      </c>
      <c r="Q71" t="s">
        <v>15</v>
      </c>
      <c r="R71" t="s">
        <v>16</v>
      </c>
      <c r="S71" t="s">
        <v>17</v>
      </c>
      <c r="T71" t="s">
        <v>18</v>
      </c>
      <c r="U71" t="s">
        <v>20</v>
      </c>
      <c r="V71" t="s">
        <v>21</v>
      </c>
      <c r="W71" t="s">
        <v>22</v>
      </c>
      <c r="X71" t="s">
        <v>23</v>
      </c>
      <c r="Y71" t="s">
        <v>24</v>
      </c>
      <c r="Z71" t="s">
        <v>25</v>
      </c>
      <c r="AA71" t="s">
        <v>26</v>
      </c>
      <c r="AB71" t="s">
        <v>27</v>
      </c>
      <c r="AC71" t="s">
        <v>263</v>
      </c>
      <c r="AD71" t="s">
        <v>29</v>
      </c>
      <c r="AE71" t="s">
        <v>326</v>
      </c>
      <c r="AF71" t="s">
        <v>233</v>
      </c>
      <c r="AG71" t="s">
        <v>30</v>
      </c>
      <c r="AH71" t="s">
        <v>31</v>
      </c>
      <c r="AI71" t="s">
        <v>32</v>
      </c>
      <c r="AJ71" t="s">
        <v>33</v>
      </c>
      <c r="AK71" t="s">
        <v>34</v>
      </c>
      <c r="AL71" t="s">
        <v>74</v>
      </c>
      <c r="AM71" t="s">
        <v>35</v>
      </c>
      <c r="AN71" t="s">
        <v>36</v>
      </c>
      <c r="AP71" t="s">
        <v>67</v>
      </c>
    </row>
    <row r="72" spans="1:45" x14ac:dyDescent="0.25">
      <c r="A72" t="s">
        <v>37</v>
      </c>
      <c r="B72">
        <v>0.30475582784432698</v>
      </c>
      <c r="C72">
        <v>4.19987600495719E-3</v>
      </c>
      <c r="D72">
        <v>4.9250485736871603</v>
      </c>
      <c r="E72">
        <v>-135.11594776958401</v>
      </c>
      <c r="F72" s="1">
        <v>0</v>
      </c>
      <c r="G72" s="1">
        <v>0</v>
      </c>
      <c r="H72">
        <v>2.6060630747626301</v>
      </c>
      <c r="I72">
        <v>-214.87744047000501</v>
      </c>
      <c r="J72">
        <v>-230.57131041997201</v>
      </c>
      <c r="K72">
        <v>-221.73466299385399</v>
      </c>
      <c r="L72">
        <v>-186.932452273226</v>
      </c>
      <c r="M72">
        <v>41.328876124231797</v>
      </c>
      <c r="N72">
        <v>95.606050606796501</v>
      </c>
      <c r="O72">
        <v>81.680456170994503</v>
      </c>
      <c r="P72">
        <v>142798.12478260801</v>
      </c>
      <c r="Q72">
        <v>163797.33791740099</v>
      </c>
      <c r="R72">
        <v>114.427392571989</v>
      </c>
      <c r="S72">
        <v>674.80426689868204</v>
      </c>
      <c r="T72">
        <v>0.94951542461340299</v>
      </c>
      <c r="U72">
        <v>0.63106416995422299</v>
      </c>
      <c r="V72" s="1">
        <v>0</v>
      </c>
      <c r="W72" s="1">
        <v>0</v>
      </c>
      <c r="X72">
        <v>0.36893583004577601</v>
      </c>
      <c r="Y72" s="1">
        <v>0</v>
      </c>
      <c r="Z72" s="1">
        <v>0</v>
      </c>
      <c r="AA72">
        <v>3.0307007003681002E-4</v>
      </c>
      <c r="AB72">
        <v>3.8967569925443301E-3</v>
      </c>
      <c r="AC72">
        <v>3.6898198751237599E-3</v>
      </c>
      <c r="AD72" s="1">
        <v>0</v>
      </c>
      <c r="AE72">
        <v>9.8878683003506204E-2</v>
      </c>
      <c r="AF72">
        <v>0</v>
      </c>
      <c r="AG72" s="1">
        <v>0</v>
      </c>
      <c r="AH72">
        <v>2.2357638123280799</v>
      </c>
      <c r="AI72">
        <v>7.9310054391246901E-2</v>
      </c>
      <c r="AJ72" s="1">
        <v>0</v>
      </c>
      <c r="AK72" t="s">
        <v>77</v>
      </c>
      <c r="AL72" t="s">
        <v>78</v>
      </c>
      <c r="AM72">
        <v>16421784.35</v>
      </c>
      <c r="AN72">
        <v>115</v>
      </c>
      <c r="AO72">
        <f>SUM(AA72,AC72,AF72)</f>
        <v>3.9928899451605699E-3</v>
      </c>
      <c r="AP72">
        <f>100*(1-(1-AO72)^12)</f>
        <v>4.6876310144273621</v>
      </c>
      <c r="AQ72" s="15">
        <f>B72/AP72-1</f>
        <v>-0.93498724048322823</v>
      </c>
      <c r="AR72">
        <f>1-(1-B72/100)^(1/12)-AO72</f>
        <v>-3.7385713279043482E-3</v>
      </c>
      <c r="AS72" s="15">
        <f t="shared" ref="AS72:AS90" si="17">B72/D72-1</f>
        <v>-0.93812125438264049</v>
      </c>
    </row>
    <row r="73" spans="1:45" x14ac:dyDescent="0.25">
      <c r="A73" t="s">
        <v>37</v>
      </c>
      <c r="B73">
        <v>4.1376211996573797</v>
      </c>
      <c r="C73">
        <v>4.62345118461576E-3</v>
      </c>
      <c r="D73">
        <v>5.4092096937087604</v>
      </c>
      <c r="E73">
        <v>-101.884169385175</v>
      </c>
      <c r="F73" s="1">
        <v>0</v>
      </c>
      <c r="G73" s="1">
        <v>0</v>
      </c>
      <c r="H73">
        <v>2.9294423992109802</v>
      </c>
      <c r="I73">
        <v>-186.18697195220801</v>
      </c>
      <c r="J73">
        <v>-204.486203629378</v>
      </c>
      <c r="K73">
        <v>-191.233384122909</v>
      </c>
      <c r="L73">
        <v>-160.27361689575099</v>
      </c>
      <c r="M73">
        <v>40.119168655401701</v>
      </c>
      <c r="N73">
        <v>94.987126776608406</v>
      </c>
      <c r="O73">
        <v>81.145870744724604</v>
      </c>
      <c r="P73">
        <v>154008.97038000001</v>
      </c>
      <c r="Q73">
        <v>175227.89014388999</v>
      </c>
      <c r="R73">
        <v>109.550459258125</v>
      </c>
      <c r="S73">
        <v>665.09046068722796</v>
      </c>
      <c r="T73">
        <v>0.89375605992542295</v>
      </c>
      <c r="U73">
        <v>0.71520266896287199</v>
      </c>
      <c r="V73" s="1">
        <v>0</v>
      </c>
      <c r="W73">
        <v>2.0089066970359899E-2</v>
      </c>
      <c r="X73">
        <v>0.26470826406676701</v>
      </c>
      <c r="Y73" s="1">
        <v>0</v>
      </c>
      <c r="Z73" s="1">
        <v>0</v>
      </c>
      <c r="AA73">
        <v>3.01870943673621E-4</v>
      </c>
      <c r="AB73">
        <v>4.3112235967766302E-3</v>
      </c>
      <c r="AC73">
        <v>4.1908060306429899E-3</v>
      </c>
      <c r="AD73" s="1">
        <v>0</v>
      </c>
      <c r="AE73">
        <v>0.13067485413810201</v>
      </c>
      <c r="AF73" s="1">
        <v>6.5337427069051294E-5</v>
      </c>
      <c r="AG73" s="1">
        <v>0</v>
      </c>
      <c r="AH73">
        <v>2.54895140428538</v>
      </c>
      <c r="AI73">
        <v>8.9720675528251304E-2</v>
      </c>
      <c r="AJ73" s="1">
        <v>0</v>
      </c>
      <c r="AK73" t="s">
        <v>79</v>
      </c>
      <c r="AL73" t="s">
        <v>80</v>
      </c>
      <c r="AM73">
        <v>77004485.189999998</v>
      </c>
      <c r="AN73">
        <v>500</v>
      </c>
      <c r="AO73">
        <f t="shared" ref="AO73:AO91" si="18">SUM(AA73,AC73,AF73)</f>
        <v>4.5580144013856625E-3</v>
      </c>
      <c r="AP73">
        <f t="shared" ref="AP73:AP91" si="19">100*(1-(1-AO73)^12)</f>
        <v>5.3345610926788574</v>
      </c>
      <c r="AQ73" s="15">
        <f t="shared" ref="AQ73:AQ91" si="20">B73/AP73-1</f>
        <v>-0.22437457781937409</v>
      </c>
      <c r="AR73">
        <f t="shared" ref="AR73:AR91" si="21">1-(1-B73/100)^(1/12)-AO73</f>
        <v>-1.0428257600259725E-3</v>
      </c>
      <c r="AS73" s="15">
        <f t="shared" si="17"/>
        <v>-0.23507842477068608</v>
      </c>
    </row>
    <row r="74" spans="1:45" x14ac:dyDescent="0.25">
      <c r="A74" t="s">
        <v>37</v>
      </c>
      <c r="B74">
        <v>6.6751667394180396</v>
      </c>
      <c r="C74">
        <v>4.7379769715262202E-3</v>
      </c>
      <c r="D74">
        <v>5.5397279218356399</v>
      </c>
      <c r="E74">
        <v>-65.8406612817829</v>
      </c>
      <c r="F74" s="1">
        <v>0</v>
      </c>
      <c r="G74" s="1">
        <v>0</v>
      </c>
      <c r="H74">
        <v>3.2567837029560498</v>
      </c>
      <c r="I74">
        <v>-158.53734725086599</v>
      </c>
      <c r="J74">
        <v>-165.284991736069</v>
      </c>
      <c r="K74">
        <v>-164.321028478599</v>
      </c>
      <c r="L74">
        <v>-135.92157459303701</v>
      </c>
      <c r="M74">
        <v>41.592380593473798</v>
      </c>
      <c r="N74">
        <v>95.422235443122503</v>
      </c>
      <c r="O74">
        <v>78.227557518885405</v>
      </c>
      <c r="P74">
        <v>176398.091415929</v>
      </c>
      <c r="Q74">
        <v>217687.06276217999</v>
      </c>
      <c r="R74">
        <v>89.361477924899702</v>
      </c>
      <c r="S74">
        <v>661.20160754755398</v>
      </c>
      <c r="T74">
        <v>0.71654504425574295</v>
      </c>
      <c r="U74">
        <v>0.35986955883545302</v>
      </c>
      <c r="V74" s="1">
        <v>0</v>
      </c>
      <c r="W74">
        <v>0.109028288590442</v>
      </c>
      <c r="X74">
        <v>0.53110215257410398</v>
      </c>
      <c r="Y74" s="1">
        <v>0</v>
      </c>
      <c r="Z74" s="1">
        <v>0</v>
      </c>
      <c r="AA74">
        <v>3.0504010758981701E-4</v>
      </c>
      <c r="AB74">
        <v>4.42206012034135E-3</v>
      </c>
      <c r="AC74">
        <v>4.1989268264584897E-3</v>
      </c>
      <c r="AD74" s="1">
        <v>0</v>
      </c>
      <c r="AE74">
        <v>0.29014411745828</v>
      </c>
      <c r="AF74" s="1">
        <v>4.3521617618742098E-4</v>
      </c>
      <c r="AG74" s="1">
        <v>0</v>
      </c>
      <c r="AH74">
        <v>3.6849681382294701</v>
      </c>
      <c r="AI74">
        <v>0.13499388411148699</v>
      </c>
      <c r="AJ74">
        <v>1.2120603131441701</v>
      </c>
      <c r="AK74" t="s">
        <v>81</v>
      </c>
      <c r="AL74" t="s">
        <v>82</v>
      </c>
      <c r="AM74">
        <v>896984294.85000002</v>
      </c>
      <c r="AN74">
        <v>5085</v>
      </c>
      <c r="AO74">
        <f t="shared" si="18"/>
        <v>4.9391831102357274E-3</v>
      </c>
      <c r="AP74">
        <f t="shared" si="19"/>
        <v>5.7686308753295945</v>
      </c>
      <c r="AQ74" s="15">
        <f t="shared" si="20"/>
        <v>0.15714922373788554</v>
      </c>
      <c r="AR74">
        <f t="shared" si="21"/>
        <v>8.0127279878122303E-4</v>
      </c>
      <c r="AS74" s="15">
        <f t="shared" si="17"/>
        <v>0.20496292121259296</v>
      </c>
    </row>
    <row r="75" spans="1:45" x14ac:dyDescent="0.25">
      <c r="A75" t="s">
        <v>37</v>
      </c>
      <c r="B75">
        <v>7.42612105889829</v>
      </c>
      <c r="C75">
        <v>5.51278337054395E-3</v>
      </c>
      <c r="D75">
        <v>6.4184014072763897</v>
      </c>
      <c r="E75">
        <v>-52.676437422392503</v>
      </c>
      <c r="F75" s="1">
        <v>0</v>
      </c>
      <c r="G75" s="1">
        <v>0</v>
      </c>
      <c r="H75">
        <v>3.3859625760923402</v>
      </c>
      <c r="I75">
        <v>-133.11421037406001</v>
      </c>
      <c r="J75">
        <v>-139.04182269200399</v>
      </c>
      <c r="K75">
        <v>-142.310816482993</v>
      </c>
      <c r="L75">
        <v>-110.505766598422</v>
      </c>
      <c r="M75">
        <v>40.632400593287599</v>
      </c>
      <c r="N75">
        <v>95.470536634564994</v>
      </c>
      <c r="O75">
        <v>77.201586138270798</v>
      </c>
      <c r="P75">
        <v>176462.438297143</v>
      </c>
      <c r="Q75">
        <v>215602.21634642399</v>
      </c>
      <c r="R75">
        <v>87.445839490905996</v>
      </c>
      <c r="S75">
        <v>660.95401965034398</v>
      </c>
      <c r="T75">
        <v>0.70185447298752601</v>
      </c>
      <c r="U75">
        <v>0.29076400598664998</v>
      </c>
      <c r="V75" s="1">
        <v>0</v>
      </c>
      <c r="W75">
        <v>0.14450061575273701</v>
      </c>
      <c r="X75">
        <v>0.56473537826061104</v>
      </c>
      <c r="Y75" s="1">
        <v>0</v>
      </c>
      <c r="Z75" s="1">
        <v>0</v>
      </c>
      <c r="AA75">
        <v>3.03552604224394E-4</v>
      </c>
      <c r="AB75">
        <v>5.0242382261079001E-3</v>
      </c>
      <c r="AC75">
        <v>4.9142423705672298E-3</v>
      </c>
      <c r="AD75">
        <v>2.5083791475356601E-6</v>
      </c>
      <c r="AE75">
        <v>0.35701220323073302</v>
      </c>
      <c r="AF75" s="1">
        <v>8.9253050807683201E-4</v>
      </c>
      <c r="AG75" s="1">
        <v>4.6253022288006003E-8</v>
      </c>
      <c r="AH75">
        <v>4.3220628420085596</v>
      </c>
      <c r="AI75">
        <v>0.17021642573279699</v>
      </c>
      <c r="AJ75">
        <v>13.7177067523796</v>
      </c>
      <c r="AK75" t="s">
        <v>83</v>
      </c>
      <c r="AL75" t="s">
        <v>84</v>
      </c>
      <c r="AM75">
        <v>5973077073.9200001</v>
      </c>
      <c r="AN75">
        <v>33849</v>
      </c>
      <c r="AO75">
        <f t="shared" si="18"/>
        <v>6.1103254828684559E-3</v>
      </c>
      <c r="AP75">
        <f t="shared" si="19"/>
        <v>7.0909231184608235</v>
      </c>
      <c r="AQ75" s="15">
        <f t="shared" si="20"/>
        <v>4.7271410906260858E-2</v>
      </c>
      <c r="AR75">
        <f t="shared" si="21"/>
        <v>2.9930869453113646E-4</v>
      </c>
      <c r="AS75" s="15">
        <f t="shared" si="17"/>
        <v>0.15700477232219723</v>
      </c>
    </row>
    <row r="76" spans="1:45" x14ac:dyDescent="0.25">
      <c r="A76" t="s">
        <v>37</v>
      </c>
      <c r="B76">
        <v>8.8104178644944504</v>
      </c>
      <c r="C76">
        <v>6.6448305249540299E-3</v>
      </c>
      <c r="D76">
        <v>7.6887409205766204</v>
      </c>
      <c r="E76">
        <v>-37.898215066945603</v>
      </c>
      <c r="F76" s="1">
        <v>0</v>
      </c>
      <c r="G76" s="1">
        <v>0</v>
      </c>
      <c r="H76">
        <v>3.5532526050123399</v>
      </c>
      <c r="I76">
        <v>-109.135204705696</v>
      </c>
      <c r="J76">
        <v>-114.347885107525</v>
      </c>
      <c r="K76">
        <v>-124.358918443001</v>
      </c>
      <c r="L76">
        <v>-86.368012092361894</v>
      </c>
      <c r="M76">
        <v>40.113364028449801</v>
      </c>
      <c r="N76">
        <v>95.490758614486396</v>
      </c>
      <c r="O76">
        <v>76.316216339665999</v>
      </c>
      <c r="P76">
        <v>175239.68886659</v>
      </c>
      <c r="Q76">
        <v>214453.48911200001</v>
      </c>
      <c r="R76">
        <v>87.211102307203504</v>
      </c>
      <c r="S76">
        <v>664.11701358742596</v>
      </c>
      <c r="T76">
        <v>0.70889310616513002</v>
      </c>
      <c r="U76">
        <v>0.28477031733677399</v>
      </c>
      <c r="V76" s="1">
        <v>0</v>
      </c>
      <c r="W76">
        <v>0.16906814490223801</v>
      </c>
      <c r="X76">
        <v>0.54616153776098597</v>
      </c>
      <c r="Y76" s="1">
        <v>0</v>
      </c>
      <c r="Z76" s="1">
        <v>0</v>
      </c>
      <c r="AA76">
        <v>3.0330200264888001E-4</v>
      </c>
      <c r="AB76">
        <v>5.8585634508581301E-3</v>
      </c>
      <c r="AC76">
        <v>5.4059619928290004E-3</v>
      </c>
      <c r="AD76">
        <v>9.1016146607493697E-6</v>
      </c>
      <c r="AE76">
        <v>0.41173645475703602</v>
      </c>
      <c r="AF76">
        <v>1.4410775916496199E-3</v>
      </c>
      <c r="AG76" s="1">
        <v>5.51488667576265E-7</v>
      </c>
      <c r="AH76">
        <v>4.8146005741089501</v>
      </c>
      <c r="AI76">
        <v>0.171788430047603</v>
      </c>
      <c r="AJ76">
        <v>74.530581214002794</v>
      </c>
      <c r="AK76" t="s">
        <v>85</v>
      </c>
      <c r="AL76" t="s">
        <v>86</v>
      </c>
      <c r="AM76">
        <v>22231783128.060001</v>
      </c>
      <c r="AN76">
        <v>126865</v>
      </c>
      <c r="AO76">
        <f t="shared" si="18"/>
        <v>7.1503415871275004E-3</v>
      </c>
      <c r="AP76">
        <f t="shared" si="19"/>
        <v>8.2508839612279949</v>
      </c>
      <c r="AQ76" s="15">
        <f t="shared" si="20"/>
        <v>6.7815025141036989E-2</v>
      </c>
      <c r="AR76">
        <f t="shared" si="21"/>
        <v>5.0599208940545551E-4</v>
      </c>
      <c r="AS76" s="15">
        <f t="shared" si="17"/>
        <v>0.14588564701354367</v>
      </c>
    </row>
    <row r="77" spans="1:45" x14ac:dyDescent="0.25">
      <c r="A77" t="s">
        <v>37</v>
      </c>
      <c r="B77">
        <v>9.4743179639523607</v>
      </c>
      <c r="C77">
        <v>7.8755471002214493E-3</v>
      </c>
      <c r="D77">
        <v>9.0518549195256295</v>
      </c>
      <c r="E77">
        <v>-27.7897754325367</v>
      </c>
      <c r="F77" s="1">
        <v>0</v>
      </c>
      <c r="G77" s="1">
        <v>0</v>
      </c>
      <c r="H77">
        <v>3.6585564329673699</v>
      </c>
      <c r="I77">
        <v>-84.602249557377306</v>
      </c>
      <c r="J77">
        <v>-88.1803790325839</v>
      </c>
      <c r="K77">
        <v>-109.840213087598</v>
      </c>
      <c r="L77">
        <v>-61.604767642789398</v>
      </c>
      <c r="M77">
        <v>39.791524120639501</v>
      </c>
      <c r="N77">
        <v>95.370868582011596</v>
      </c>
      <c r="O77">
        <v>74.763816882820507</v>
      </c>
      <c r="P77">
        <v>173485.71550968199</v>
      </c>
      <c r="Q77">
        <v>213529.364095308</v>
      </c>
      <c r="R77">
        <v>87.669314467757204</v>
      </c>
      <c r="S77">
        <v>672.72263750082504</v>
      </c>
      <c r="T77">
        <v>0.70940563853585503</v>
      </c>
      <c r="U77">
        <v>0.29844524364012798</v>
      </c>
      <c r="V77" s="1">
        <v>0</v>
      </c>
      <c r="W77">
        <v>0.17029449045311601</v>
      </c>
      <c r="X77">
        <v>0.53126026590675501</v>
      </c>
      <c r="Y77" s="1">
        <v>0</v>
      </c>
      <c r="Z77" s="1">
        <v>0</v>
      </c>
      <c r="AA77">
        <v>3.0393779054584602E-4</v>
      </c>
      <c r="AB77">
        <v>6.93008551949239E-3</v>
      </c>
      <c r="AC77">
        <v>6.0939402354554797E-3</v>
      </c>
      <c r="AD77">
        <v>2.1058958584052E-5</v>
      </c>
      <c r="AE77">
        <v>0.49342209311013502</v>
      </c>
      <c r="AF77">
        <v>2.2203994189956E-3</v>
      </c>
      <c r="AG77">
        <v>3.25718106239179E-6</v>
      </c>
      <c r="AH77">
        <v>5.5243541183301996</v>
      </c>
      <c r="AI77">
        <v>0.19843670934285801</v>
      </c>
      <c r="AJ77">
        <v>164.442961615428</v>
      </c>
      <c r="AK77" t="s">
        <v>87</v>
      </c>
      <c r="AL77" t="s">
        <v>88</v>
      </c>
      <c r="AM77">
        <v>48558651771.160004</v>
      </c>
      <c r="AN77">
        <v>279900</v>
      </c>
      <c r="AO77">
        <f t="shared" si="18"/>
        <v>8.6182774449969253E-3</v>
      </c>
      <c r="AP77">
        <f t="shared" si="19"/>
        <v>9.8655331638765826</v>
      </c>
      <c r="AQ77" s="15">
        <f t="shared" si="20"/>
        <v>-3.9654744799468844E-2</v>
      </c>
      <c r="AR77">
        <f t="shared" si="21"/>
        <v>-3.578673408984219E-4</v>
      </c>
      <c r="AS77" s="15">
        <f t="shared" si="17"/>
        <v>4.6671433444590793E-2</v>
      </c>
    </row>
    <row r="78" spans="1:45" x14ac:dyDescent="0.25">
      <c r="A78" t="s">
        <v>37</v>
      </c>
      <c r="B78">
        <v>11.587940150841</v>
      </c>
      <c r="C78">
        <v>9.4408193064958595E-3</v>
      </c>
      <c r="D78">
        <v>10.758855890210899</v>
      </c>
      <c r="E78">
        <v>-19.091332134166201</v>
      </c>
      <c r="F78" s="1">
        <v>0</v>
      </c>
      <c r="G78" s="1">
        <v>0</v>
      </c>
      <c r="H78">
        <v>3.75195763530597</v>
      </c>
      <c r="I78">
        <v>-60.586605534342397</v>
      </c>
      <c r="J78">
        <v>-62.370607263733199</v>
      </c>
      <c r="K78">
        <v>-97.690550654252604</v>
      </c>
      <c r="L78">
        <v>-37.315069980482598</v>
      </c>
      <c r="M78">
        <v>39.585093094745602</v>
      </c>
      <c r="N78">
        <v>95.168849888453494</v>
      </c>
      <c r="O78">
        <v>73.028250310687895</v>
      </c>
      <c r="P78">
        <v>171426.66802838701</v>
      </c>
      <c r="Q78">
        <v>212358.04890278299</v>
      </c>
      <c r="R78">
        <v>88.410201414577202</v>
      </c>
      <c r="S78">
        <v>684.99824407476603</v>
      </c>
      <c r="T78">
        <v>0.70398249460657902</v>
      </c>
      <c r="U78">
        <v>0.31488862997817502</v>
      </c>
      <c r="V78" s="1">
        <v>0</v>
      </c>
      <c r="W78">
        <v>0.16330306558163901</v>
      </c>
      <c r="X78">
        <v>0.521808304440185</v>
      </c>
      <c r="Y78" s="1">
        <v>0</v>
      </c>
      <c r="Z78" s="1">
        <v>0</v>
      </c>
      <c r="AA78">
        <v>3.0533235554435802E-4</v>
      </c>
      <c r="AB78">
        <v>7.8252458370432505E-3</v>
      </c>
      <c r="AC78">
        <v>6.76431381842677E-3</v>
      </c>
      <c r="AD78">
        <v>5.2119323862089603E-4</v>
      </c>
      <c r="AE78">
        <v>0.57869726390119602</v>
      </c>
      <c r="AF78">
        <v>3.1828349514565701E-3</v>
      </c>
      <c r="AG78">
        <v>1.6425465301214001E-5</v>
      </c>
      <c r="AH78">
        <v>6.2797375754432396</v>
      </c>
      <c r="AI78">
        <v>0.22795838617384101</v>
      </c>
      <c r="AJ78">
        <v>345.545222431681</v>
      </c>
      <c r="AK78" t="s">
        <v>89</v>
      </c>
      <c r="AL78" t="s">
        <v>90</v>
      </c>
      <c r="AM78">
        <v>69773568140.910004</v>
      </c>
      <c r="AN78">
        <v>407017</v>
      </c>
      <c r="AO78">
        <f t="shared" si="18"/>
        <v>1.0252481125427699E-2</v>
      </c>
      <c r="AP78">
        <f t="shared" si="19"/>
        <v>11.632399864581878</v>
      </c>
      <c r="AQ78" s="15">
        <f t="shared" si="20"/>
        <v>-3.8220585827906106E-3</v>
      </c>
      <c r="AR78">
        <f t="shared" si="21"/>
        <v>-4.1487441249371884E-5</v>
      </c>
      <c r="AS78" s="15">
        <f t="shared" si="17"/>
        <v>7.7060634429024555E-2</v>
      </c>
    </row>
    <row r="79" spans="1:45" x14ac:dyDescent="0.25">
      <c r="A79" t="s">
        <v>37</v>
      </c>
      <c r="B79">
        <v>12.7972162326533</v>
      </c>
      <c r="C79">
        <v>1.09464377151568E-2</v>
      </c>
      <c r="D79">
        <v>12.373041471782001</v>
      </c>
      <c r="E79">
        <v>-8.7859822295776606</v>
      </c>
      <c r="F79" s="1">
        <v>0</v>
      </c>
      <c r="G79" s="1">
        <v>0</v>
      </c>
      <c r="H79">
        <v>3.8653730816055099</v>
      </c>
      <c r="I79">
        <v>-36.771764355898</v>
      </c>
      <c r="J79">
        <v>-38.655164680326202</v>
      </c>
      <c r="K79">
        <v>-78.719477126836594</v>
      </c>
      <c r="L79">
        <v>-12.6615921456408</v>
      </c>
      <c r="M79">
        <v>39.734803394761997</v>
      </c>
      <c r="N79">
        <v>94.929050223728893</v>
      </c>
      <c r="O79">
        <v>72.078225416452597</v>
      </c>
      <c r="P79">
        <v>165420.008103578</v>
      </c>
      <c r="Q79">
        <v>206590.335524436</v>
      </c>
      <c r="R79">
        <v>92.641003563529907</v>
      </c>
      <c r="S79">
        <v>690.527840154964</v>
      </c>
      <c r="T79">
        <v>0.70486473943064798</v>
      </c>
      <c r="U79">
        <v>0.33336573793110802</v>
      </c>
      <c r="V79" s="1">
        <v>0</v>
      </c>
      <c r="W79">
        <v>0.13726611313345599</v>
      </c>
      <c r="X79">
        <v>0.52936814893543405</v>
      </c>
      <c r="Y79" s="1">
        <v>0</v>
      </c>
      <c r="Z79" s="1">
        <v>0</v>
      </c>
      <c r="AA79">
        <v>3.0789377799297901E-4</v>
      </c>
      <c r="AB79">
        <v>8.2220328326858393E-3</v>
      </c>
      <c r="AC79">
        <v>7.1215511103470503E-3</v>
      </c>
      <c r="AD79">
        <v>1.1703272634397399E-3</v>
      </c>
      <c r="AE79">
        <v>0.61808058864311899</v>
      </c>
      <c r="AF79">
        <v>4.0175238261802703E-3</v>
      </c>
      <c r="AG79">
        <v>1.21637708338478E-4</v>
      </c>
      <c r="AH79">
        <v>6.6421043138096501</v>
      </c>
      <c r="AI79">
        <v>0.246630979911551</v>
      </c>
      <c r="AJ79">
        <v>711.52981179787798</v>
      </c>
      <c r="AK79" t="s">
        <v>91</v>
      </c>
      <c r="AL79" t="s">
        <v>92</v>
      </c>
      <c r="AM79">
        <v>75441283475.710007</v>
      </c>
      <c r="AN79">
        <v>456059</v>
      </c>
      <c r="AO79">
        <f t="shared" si="18"/>
        <v>1.1446968714520299E-2</v>
      </c>
      <c r="AP79">
        <f t="shared" si="19"/>
        <v>12.903708004391545</v>
      </c>
      <c r="AQ79" s="15">
        <f t="shared" si="20"/>
        <v>-8.2528038996234621E-3</v>
      </c>
      <c r="AR79">
        <f t="shared" si="21"/>
        <v>-1.0066809636307544E-4</v>
      </c>
      <c r="AS79" s="15">
        <f t="shared" si="17"/>
        <v>3.4282174018302136E-2</v>
      </c>
    </row>
    <row r="80" spans="1:45" x14ac:dyDescent="0.25">
      <c r="A80" t="s">
        <v>37</v>
      </c>
      <c r="B80">
        <v>14.1144997046793</v>
      </c>
      <c r="C80">
        <v>1.2036814468938299E-2</v>
      </c>
      <c r="D80">
        <v>13.5252846126228</v>
      </c>
      <c r="E80">
        <v>9.9713081931676495E-2</v>
      </c>
      <c r="F80" s="1">
        <v>0</v>
      </c>
      <c r="G80" s="1">
        <v>0</v>
      </c>
      <c r="H80">
        <v>3.9745208412865001</v>
      </c>
      <c r="I80">
        <v>-13.8451454404061</v>
      </c>
      <c r="J80">
        <v>-15.7316532719154</v>
      </c>
      <c r="K80">
        <v>-55.583144119113101</v>
      </c>
      <c r="L80">
        <v>11.856454337176</v>
      </c>
      <c r="M80">
        <v>40.090339096117603</v>
      </c>
      <c r="N80">
        <v>94.840072430753096</v>
      </c>
      <c r="O80">
        <v>71.547989285818801</v>
      </c>
      <c r="P80">
        <v>155087.061937044</v>
      </c>
      <c r="Q80">
        <v>193798.69434563999</v>
      </c>
      <c r="R80">
        <v>100.17024549655</v>
      </c>
      <c r="S80">
        <v>689.88796727639499</v>
      </c>
      <c r="T80">
        <v>0.71391760168720197</v>
      </c>
      <c r="U80">
        <v>0.326842070748316</v>
      </c>
      <c r="V80" s="1">
        <v>0</v>
      </c>
      <c r="W80">
        <v>0.115432478475612</v>
      </c>
      <c r="X80">
        <v>0.55772545077607105</v>
      </c>
      <c r="Y80" s="1">
        <v>0</v>
      </c>
      <c r="Z80" s="1">
        <v>0</v>
      </c>
      <c r="AA80">
        <v>3.1024973700556201E-4</v>
      </c>
      <c r="AB80">
        <v>8.3514199692575706E-3</v>
      </c>
      <c r="AC80">
        <v>7.3013863503273097E-3</v>
      </c>
      <c r="AD80">
        <v>1.27184661360416E-3</v>
      </c>
      <c r="AE80">
        <v>0.64377714602159097</v>
      </c>
      <c r="AF80">
        <v>4.8283285951619299E-3</v>
      </c>
      <c r="AG80">
        <v>4.0394218475063701E-4</v>
      </c>
      <c r="AH80">
        <v>6.8281213879374301</v>
      </c>
      <c r="AI80">
        <v>0.255993248478604</v>
      </c>
      <c r="AJ80">
        <v>1235.4828005562599</v>
      </c>
      <c r="AK80" t="s">
        <v>93</v>
      </c>
      <c r="AL80" t="s">
        <v>94</v>
      </c>
      <c r="AM80">
        <v>62221549597.389999</v>
      </c>
      <c r="AN80">
        <v>401204</v>
      </c>
      <c r="AO80">
        <f t="shared" si="18"/>
        <v>1.2439964682494802E-2</v>
      </c>
      <c r="AP80">
        <f t="shared" si="19"/>
        <v>13.947780073124727</v>
      </c>
      <c r="AQ80" s="15">
        <f t="shared" si="20"/>
        <v>1.1953130224344077E-2</v>
      </c>
      <c r="AR80">
        <f t="shared" si="21"/>
        <v>1.5958529756316536E-4</v>
      </c>
      <c r="AS80" s="15">
        <f t="shared" si="17"/>
        <v>4.3563969922422174E-2</v>
      </c>
    </row>
    <row r="81" spans="1:45" x14ac:dyDescent="0.25">
      <c r="A81" t="s">
        <v>37</v>
      </c>
      <c r="B81">
        <v>14.4146190152244</v>
      </c>
      <c r="C81">
        <v>1.27800118287002E-2</v>
      </c>
      <c r="D81">
        <v>14.302672427209099</v>
      </c>
      <c r="E81">
        <v>-0.94228132460261804</v>
      </c>
      <c r="F81" s="1">
        <v>0</v>
      </c>
      <c r="G81" s="1">
        <v>0</v>
      </c>
      <c r="H81">
        <v>4.0101870108431701</v>
      </c>
      <c r="I81">
        <v>10.404983783913099</v>
      </c>
      <c r="J81">
        <v>7.1940547402544501</v>
      </c>
      <c r="K81">
        <v>-26.2866501143804</v>
      </c>
      <c r="L81">
        <v>37.6368752033232</v>
      </c>
      <c r="M81">
        <v>41.119452064882303</v>
      </c>
      <c r="N81">
        <v>95.013944965381697</v>
      </c>
      <c r="O81">
        <v>71.942099242690105</v>
      </c>
      <c r="P81">
        <v>146351.89741692701</v>
      </c>
      <c r="Q81">
        <v>181182.28078240299</v>
      </c>
      <c r="R81">
        <v>114.871013706314</v>
      </c>
      <c r="S81">
        <v>684.05779863564703</v>
      </c>
      <c r="T81">
        <v>0.71850740482382702</v>
      </c>
      <c r="U81">
        <v>0.312488806847325</v>
      </c>
      <c r="V81" s="1">
        <v>0</v>
      </c>
      <c r="W81">
        <v>0.10755695759900601</v>
      </c>
      <c r="X81">
        <v>0.57995423555366798</v>
      </c>
      <c r="Y81" s="1">
        <v>0</v>
      </c>
      <c r="Z81" s="1">
        <v>0</v>
      </c>
      <c r="AA81">
        <v>3.1250947170488298E-4</v>
      </c>
      <c r="AB81">
        <v>8.2386395475149508E-3</v>
      </c>
      <c r="AC81">
        <v>7.1617745455000896E-3</v>
      </c>
      <c r="AD81">
        <v>1.21225990442549E-3</v>
      </c>
      <c r="AE81">
        <v>0.62473880477671995</v>
      </c>
      <c r="AF81">
        <v>5.3102798406021202E-3</v>
      </c>
      <c r="AG81">
        <v>5.4350676075019995E-4</v>
      </c>
      <c r="AH81">
        <v>6.5052449108474804</v>
      </c>
      <c r="AI81">
        <v>0.24238625986037901</v>
      </c>
      <c r="AJ81">
        <v>1837.3823598690799</v>
      </c>
      <c r="AK81" t="s">
        <v>95</v>
      </c>
      <c r="AL81" t="s">
        <v>96</v>
      </c>
      <c r="AM81">
        <v>53094273104.400002</v>
      </c>
      <c r="AN81">
        <v>362785</v>
      </c>
      <c r="AO81">
        <f t="shared" si="18"/>
        <v>1.2784563857807093E-2</v>
      </c>
      <c r="AP81">
        <f t="shared" si="19"/>
        <v>14.307414067468006</v>
      </c>
      <c r="AQ81" s="15">
        <f t="shared" si="20"/>
        <v>7.4929646441248554E-3</v>
      </c>
      <c r="AR81">
        <f t="shared" si="21"/>
        <v>1.0297965243348008E-4</v>
      </c>
      <c r="AS81" s="15">
        <f t="shared" si="17"/>
        <v>7.8269700005388909E-3</v>
      </c>
    </row>
    <row r="82" spans="1:45" x14ac:dyDescent="0.25">
      <c r="A82" t="s">
        <v>37</v>
      </c>
      <c r="B82">
        <v>15.666448655459501</v>
      </c>
      <c r="C82">
        <v>1.30585571582506E-2</v>
      </c>
      <c r="D82">
        <v>14.592377850275099</v>
      </c>
      <c r="E82">
        <v>-11.7546241493702</v>
      </c>
      <c r="F82" s="1">
        <v>0</v>
      </c>
      <c r="G82" s="1">
        <v>0</v>
      </c>
      <c r="H82">
        <v>3.9997244580779299</v>
      </c>
      <c r="I82">
        <v>34.725396027033497</v>
      </c>
      <c r="J82">
        <v>29.299644038362</v>
      </c>
      <c r="K82">
        <v>2.6211939298560401</v>
      </c>
      <c r="L82">
        <v>62.477856537699601</v>
      </c>
      <c r="M82">
        <v>41.166635930004801</v>
      </c>
      <c r="N82">
        <v>95.131369935906903</v>
      </c>
      <c r="O82">
        <v>72.6942405640023</v>
      </c>
      <c r="P82">
        <v>143628.256739195</v>
      </c>
      <c r="Q82">
        <v>176820.45543709301</v>
      </c>
      <c r="R82">
        <v>125.874864532155</v>
      </c>
      <c r="S82">
        <v>682.88943609347996</v>
      </c>
      <c r="T82">
        <v>0.70635962614007297</v>
      </c>
      <c r="U82">
        <v>0.322744640578282</v>
      </c>
      <c r="V82" s="1">
        <v>0</v>
      </c>
      <c r="W82">
        <v>0.11474518577623199</v>
      </c>
      <c r="X82">
        <v>0.56251017364548395</v>
      </c>
      <c r="Y82" s="1">
        <v>0</v>
      </c>
      <c r="Z82" s="1">
        <v>0</v>
      </c>
      <c r="AA82">
        <v>3.1164927484068298E-4</v>
      </c>
      <c r="AB82">
        <v>7.94171169008181E-3</v>
      </c>
      <c r="AC82">
        <v>6.9298535414297497E-3</v>
      </c>
      <c r="AD82">
        <v>1.23410406379298E-3</v>
      </c>
      <c r="AE82">
        <v>0.58898562017647804</v>
      </c>
      <c r="AF82">
        <v>5.3744937841103497E-3</v>
      </c>
      <c r="AG82">
        <v>9.0811731956418399E-4</v>
      </c>
      <c r="AH82">
        <v>6.19566042632872</v>
      </c>
      <c r="AI82">
        <v>0.24076207265626401</v>
      </c>
      <c r="AJ82">
        <v>2222.0563249789602</v>
      </c>
      <c r="AK82" t="s">
        <v>97</v>
      </c>
      <c r="AL82" t="s">
        <v>98</v>
      </c>
      <c r="AM82">
        <v>59732406669.209999</v>
      </c>
      <c r="AN82">
        <v>415882</v>
      </c>
      <c r="AO82">
        <f t="shared" si="18"/>
        <v>1.2615996600380782E-2</v>
      </c>
      <c r="AP82">
        <f t="shared" si="19"/>
        <v>14.131664738208983</v>
      </c>
      <c r="AQ82" s="15">
        <f t="shared" si="20"/>
        <v>0.10860602382540208</v>
      </c>
      <c r="AR82">
        <f t="shared" si="21"/>
        <v>1.4828702716616435E-3</v>
      </c>
      <c r="AS82" s="15">
        <f t="shared" si="17"/>
        <v>7.3604920062027679E-2</v>
      </c>
    </row>
    <row r="83" spans="1:45" x14ac:dyDescent="0.25">
      <c r="A83" t="s">
        <v>37</v>
      </c>
      <c r="B83">
        <v>16.737432810466998</v>
      </c>
      <c r="C83">
        <v>1.4325618617689301E-2</v>
      </c>
      <c r="D83">
        <v>15.898909393956901</v>
      </c>
      <c r="E83">
        <v>-12.028717861795601</v>
      </c>
      <c r="F83" s="1">
        <v>0</v>
      </c>
      <c r="G83" s="1">
        <v>0</v>
      </c>
      <c r="H83">
        <v>4.0767493278477804</v>
      </c>
      <c r="I83">
        <v>59.5862648147897</v>
      </c>
      <c r="J83">
        <v>53.164523220808597</v>
      </c>
      <c r="K83">
        <v>31.2166310369225</v>
      </c>
      <c r="L83">
        <v>87.831416915855698</v>
      </c>
      <c r="M83">
        <v>40.998850169371899</v>
      </c>
      <c r="N83">
        <v>95.159468388950899</v>
      </c>
      <c r="O83">
        <v>73.260695397268606</v>
      </c>
      <c r="P83">
        <v>141115.848765161</v>
      </c>
      <c r="Q83">
        <v>173742.10141097801</v>
      </c>
      <c r="R83">
        <v>131.370481681646</v>
      </c>
      <c r="S83">
        <v>681.31291021880497</v>
      </c>
      <c r="T83">
        <v>0.702495150495971</v>
      </c>
      <c r="U83">
        <v>0.334825052855663</v>
      </c>
      <c r="V83" s="1">
        <v>0</v>
      </c>
      <c r="W83">
        <v>0.12063223618147501</v>
      </c>
      <c r="X83">
        <v>0.54454271096286</v>
      </c>
      <c r="Y83" s="1">
        <v>0</v>
      </c>
      <c r="Z83" s="1">
        <v>0</v>
      </c>
      <c r="AA83">
        <v>3.1118285335847201E-4</v>
      </c>
      <c r="AB83">
        <v>7.5984142716880804E-3</v>
      </c>
      <c r="AC83">
        <v>6.7390864585150697E-3</v>
      </c>
      <c r="AD83">
        <v>1.7666935351728699E-3</v>
      </c>
      <c r="AE83">
        <v>0.56538982030139995</v>
      </c>
      <c r="AF83">
        <v>5.3005295653256197E-3</v>
      </c>
      <c r="AG83">
        <v>1.9510246153630799E-3</v>
      </c>
      <c r="AH83">
        <v>6.0135101888210496</v>
      </c>
      <c r="AI83">
        <v>0.227413439284818</v>
      </c>
      <c r="AJ83">
        <v>2599.1714074359402</v>
      </c>
      <c r="AK83" t="s">
        <v>99</v>
      </c>
      <c r="AL83" t="s">
        <v>100</v>
      </c>
      <c r="AM83">
        <v>64502361080.370003</v>
      </c>
      <c r="AN83">
        <v>457088</v>
      </c>
      <c r="AO83">
        <f t="shared" si="18"/>
        <v>1.235079887719916E-2</v>
      </c>
      <c r="AP83">
        <f t="shared" si="19"/>
        <v>13.854498935992499</v>
      </c>
      <c r="AQ83" s="15">
        <f t="shared" si="20"/>
        <v>0.20808647702046779</v>
      </c>
      <c r="AR83">
        <f t="shared" si="21"/>
        <v>2.7975520921590218E-3</v>
      </c>
      <c r="AS83" s="15">
        <f t="shared" si="17"/>
        <v>5.2740939377188711E-2</v>
      </c>
    </row>
    <row r="84" spans="1:45" s="9" customFormat="1" x14ac:dyDescent="0.25">
      <c r="A84" s="9" t="s">
        <v>37</v>
      </c>
      <c r="B84" s="9">
        <v>17.975332924343402</v>
      </c>
      <c r="C84" s="9">
        <v>1.6430553314177698E-2</v>
      </c>
      <c r="D84" s="9">
        <v>18.0289772592999</v>
      </c>
      <c r="E84" s="9">
        <v>-8.2581993171227595</v>
      </c>
      <c r="F84" s="13">
        <v>0</v>
      </c>
      <c r="G84" s="13">
        <v>0</v>
      </c>
      <c r="H84" s="9">
        <v>4.1707907714531904</v>
      </c>
      <c r="I84" s="9">
        <v>83.0062892740699</v>
      </c>
      <c r="J84" s="9">
        <v>76.450616271636093</v>
      </c>
      <c r="K84" s="9">
        <v>54.8329298012805</v>
      </c>
      <c r="L84" s="9">
        <v>111.954526052885</v>
      </c>
      <c r="M84" s="9">
        <v>40.866151588339498</v>
      </c>
      <c r="N84" s="9">
        <v>95.130384279086101</v>
      </c>
      <c r="O84" s="9">
        <v>73.245066426697207</v>
      </c>
      <c r="P84" s="9">
        <v>137674.81669309401</v>
      </c>
      <c r="Q84" s="9">
        <v>170041.96582160701</v>
      </c>
      <c r="R84" s="9">
        <v>133.42530884999101</v>
      </c>
      <c r="S84" s="9">
        <v>682.90945249394701</v>
      </c>
      <c r="T84" s="9">
        <v>0.70319280482452795</v>
      </c>
      <c r="U84" s="9">
        <v>0.33906834934173802</v>
      </c>
      <c r="V84" s="13">
        <v>0</v>
      </c>
      <c r="W84" s="9">
        <v>0.11827998798919299</v>
      </c>
      <c r="X84" s="9">
        <v>0.54265166266906795</v>
      </c>
      <c r="Y84" s="13">
        <v>0</v>
      </c>
      <c r="Z84" s="13">
        <v>0</v>
      </c>
      <c r="AA84" s="9">
        <v>3.1107730155224101E-4</v>
      </c>
      <c r="AB84" s="9">
        <v>7.5221191789580297E-3</v>
      </c>
      <c r="AC84" s="9">
        <v>6.7513179345410597E-3</v>
      </c>
      <c r="AD84" s="9">
        <v>2.4062497113271301E-3</v>
      </c>
      <c r="AE84" s="9">
        <v>0.566327500200138</v>
      </c>
      <c r="AF84" s="9">
        <v>5.3801112519013096E-3</v>
      </c>
      <c r="AG84" s="9">
        <v>3.5861672999519599E-3</v>
      </c>
      <c r="AH84" s="9">
        <v>6.0792600598457103</v>
      </c>
      <c r="AI84" s="9">
        <v>0.23854935241637101</v>
      </c>
      <c r="AJ84" s="9">
        <v>2992.7276210343898</v>
      </c>
      <c r="AK84" s="9" t="s">
        <v>101</v>
      </c>
      <c r="AL84" s="9" t="s">
        <v>102</v>
      </c>
      <c r="AM84" s="9">
        <v>79237088649.910004</v>
      </c>
      <c r="AN84" s="9">
        <v>575538</v>
      </c>
      <c r="AO84" s="9">
        <f t="shared" si="18"/>
        <v>1.2442506487994611E-2</v>
      </c>
      <c r="AP84" s="9">
        <f t="shared" si="19"/>
        <v>13.950437834497409</v>
      </c>
      <c r="AQ84" s="16">
        <f t="shared" si="20"/>
        <v>0.28851389021590501</v>
      </c>
      <c r="AR84" s="9">
        <f t="shared" si="21"/>
        <v>3.9344230906205296E-3</v>
      </c>
      <c r="AS84" s="15">
        <f t="shared" si="17"/>
        <v>-2.9754508081608622E-3</v>
      </c>
    </row>
    <row r="85" spans="1:45" x14ac:dyDescent="0.25">
      <c r="A85" t="s">
        <v>37</v>
      </c>
      <c r="B85">
        <v>20.592995810569501</v>
      </c>
      <c r="C85">
        <v>1.89277632248557E-2</v>
      </c>
      <c r="D85">
        <v>20.491816717660399</v>
      </c>
      <c r="E85">
        <v>1.7386863885922501</v>
      </c>
      <c r="F85" s="1">
        <v>0</v>
      </c>
      <c r="G85" s="1">
        <v>0</v>
      </c>
      <c r="H85">
        <v>4.2986304382237002</v>
      </c>
      <c r="I85">
        <v>107.02056227519699</v>
      </c>
      <c r="J85">
        <v>103.600322746522</v>
      </c>
      <c r="K85">
        <v>71.176501172301698</v>
      </c>
      <c r="L85">
        <v>136.92769231783501</v>
      </c>
      <c r="M85">
        <v>40.958997413682098</v>
      </c>
      <c r="N85">
        <v>94.912898603294096</v>
      </c>
      <c r="O85">
        <v>71.599334534020599</v>
      </c>
      <c r="P85">
        <v>133226.98232317</v>
      </c>
      <c r="Q85">
        <v>165844.52593550901</v>
      </c>
      <c r="R85">
        <v>133.68447174484501</v>
      </c>
      <c r="S85">
        <v>690.99549536947097</v>
      </c>
      <c r="T85">
        <v>0.70941468755632897</v>
      </c>
      <c r="U85">
        <v>0.336607824824807</v>
      </c>
      <c r="V85" s="1">
        <v>0</v>
      </c>
      <c r="W85">
        <v>0.10842401628501901</v>
      </c>
      <c r="X85">
        <v>0.55496815889017304</v>
      </c>
      <c r="Y85" s="1">
        <v>0</v>
      </c>
      <c r="Z85" s="1">
        <v>0</v>
      </c>
      <c r="AA85">
        <v>3.1474548608760898E-4</v>
      </c>
      <c r="AB85">
        <v>7.8203029275719007E-3</v>
      </c>
      <c r="AC85">
        <v>6.9838145967492903E-3</v>
      </c>
      <c r="AD85">
        <v>3.2039465689818998E-3</v>
      </c>
      <c r="AE85">
        <v>0.64087088743342602</v>
      </c>
      <c r="AF85">
        <v>6.0882734306175398E-3</v>
      </c>
      <c r="AG85">
        <v>4.9677901379296197E-3</v>
      </c>
      <c r="AH85">
        <v>6.7073904322360596</v>
      </c>
      <c r="AI85">
        <v>0.25163062542442299</v>
      </c>
      <c r="AJ85">
        <v>3560.1126391852499</v>
      </c>
      <c r="AK85" t="s">
        <v>103</v>
      </c>
      <c r="AL85" t="s">
        <v>104</v>
      </c>
      <c r="AM85">
        <v>60531546191.550003</v>
      </c>
      <c r="AN85">
        <v>454349</v>
      </c>
      <c r="AO85">
        <f t="shared" si="18"/>
        <v>1.3386833513454439E-2</v>
      </c>
      <c r="AP85">
        <f t="shared" si="19"/>
        <v>14.932654184556259</v>
      </c>
      <c r="AQ85" s="15">
        <f t="shared" si="20"/>
        <v>0.37905797295348309</v>
      </c>
      <c r="AR85">
        <f t="shared" si="21"/>
        <v>5.6450300468324152E-3</v>
      </c>
      <c r="AS85" s="15">
        <f t="shared" si="17"/>
        <v>4.9375364958199608E-3</v>
      </c>
    </row>
    <row r="86" spans="1:45" x14ac:dyDescent="0.25">
      <c r="A86" t="s">
        <v>37</v>
      </c>
      <c r="B86">
        <v>21.120812018262601</v>
      </c>
      <c r="C86">
        <v>1.98270252529732E-2</v>
      </c>
      <c r="D86">
        <v>21.3619586177327</v>
      </c>
      <c r="E86">
        <v>14.075183822109601</v>
      </c>
      <c r="F86" s="1">
        <v>0</v>
      </c>
      <c r="G86" s="1">
        <v>0</v>
      </c>
      <c r="H86">
        <v>4.4391744028828404</v>
      </c>
      <c r="I86">
        <v>129.762014793693</v>
      </c>
      <c r="J86">
        <v>127.110133964808</v>
      </c>
      <c r="K86">
        <v>87.665952756122095</v>
      </c>
      <c r="L86">
        <v>161.27277180184001</v>
      </c>
      <c r="M86">
        <v>41.221162125774903</v>
      </c>
      <c r="N86">
        <v>94.588594994052599</v>
      </c>
      <c r="O86">
        <v>70.196382667341297</v>
      </c>
      <c r="P86">
        <v>126363.639854275</v>
      </c>
      <c r="Q86">
        <v>157663.78930292101</v>
      </c>
      <c r="R86">
        <v>133.74200279990399</v>
      </c>
      <c r="S86">
        <v>697.27055078624801</v>
      </c>
      <c r="T86">
        <v>0.71866272972997802</v>
      </c>
      <c r="U86">
        <v>0.32924318209773101</v>
      </c>
      <c r="V86" s="1">
        <v>0</v>
      </c>
      <c r="W86">
        <v>9.4374336773726294E-2</v>
      </c>
      <c r="X86">
        <v>0.57638248112854196</v>
      </c>
      <c r="Y86" s="1">
        <v>0</v>
      </c>
      <c r="Z86" s="1">
        <v>0</v>
      </c>
      <c r="AA86">
        <v>3.20297991170417E-4</v>
      </c>
      <c r="AB86">
        <v>8.0129728350984593E-3</v>
      </c>
      <c r="AC86">
        <v>7.1867654632281298E-3</v>
      </c>
      <c r="AD86">
        <v>4.2867890130412704E-3</v>
      </c>
      <c r="AE86">
        <v>0.692716937996122</v>
      </c>
      <c r="AF86">
        <v>6.5808109109631602E-3</v>
      </c>
      <c r="AG86">
        <v>4.8993529094947001E-3</v>
      </c>
      <c r="AH86">
        <v>7.1673656227745397</v>
      </c>
      <c r="AI86">
        <v>0.280926344328435</v>
      </c>
      <c r="AJ86">
        <v>4250.8727294550699</v>
      </c>
      <c r="AK86" t="s">
        <v>105</v>
      </c>
      <c r="AL86" t="s">
        <v>106</v>
      </c>
      <c r="AM86">
        <v>44449547591.5</v>
      </c>
      <c r="AN86">
        <v>351759</v>
      </c>
      <c r="AO86">
        <f t="shared" si="18"/>
        <v>1.4087874365361706E-2</v>
      </c>
      <c r="AP86">
        <f t="shared" si="19"/>
        <v>15.655164432976276</v>
      </c>
      <c r="AQ86" s="15">
        <f t="shared" si="20"/>
        <v>0.34912744664459749</v>
      </c>
      <c r="AR86">
        <f t="shared" si="21"/>
        <v>5.4890240467515908E-3</v>
      </c>
      <c r="AS86" s="15">
        <f t="shared" si="17"/>
        <v>-1.1288599691880341E-2</v>
      </c>
    </row>
    <row r="87" spans="1:45" x14ac:dyDescent="0.25">
      <c r="A87" t="s">
        <v>37</v>
      </c>
      <c r="B87">
        <v>22.160566781778101</v>
      </c>
      <c r="C87">
        <v>1.9901704308841601E-2</v>
      </c>
      <c r="D87">
        <v>21.433825374919898</v>
      </c>
      <c r="E87">
        <v>30.841880643151399</v>
      </c>
      <c r="F87" s="1">
        <v>0</v>
      </c>
      <c r="G87" s="1">
        <v>0</v>
      </c>
      <c r="H87">
        <v>4.6160909212176504</v>
      </c>
      <c r="I87">
        <v>151.87096220202099</v>
      </c>
      <c r="J87">
        <v>150.83841621938001</v>
      </c>
      <c r="K87">
        <v>104.47029604021201</v>
      </c>
      <c r="L87">
        <v>185.37160507623</v>
      </c>
      <c r="M87">
        <v>41.483478894583001</v>
      </c>
      <c r="N87">
        <v>94.183907726781001</v>
      </c>
      <c r="O87">
        <v>68.465919611456002</v>
      </c>
      <c r="P87">
        <v>118607.561049685</v>
      </c>
      <c r="Q87">
        <v>149088.514179077</v>
      </c>
      <c r="R87">
        <v>133.75572497858801</v>
      </c>
      <c r="S87">
        <v>701.64080227952695</v>
      </c>
      <c r="T87">
        <v>0.72980560913661496</v>
      </c>
      <c r="U87">
        <v>0.30457962462461302</v>
      </c>
      <c r="V87" s="1">
        <v>0</v>
      </c>
      <c r="W87">
        <v>7.7624183801980107E-2</v>
      </c>
      <c r="X87">
        <v>0.61779619157340604</v>
      </c>
      <c r="Y87" s="1">
        <v>0</v>
      </c>
      <c r="Z87" s="1">
        <v>0</v>
      </c>
      <c r="AA87">
        <v>3.32152012478471E-4</v>
      </c>
      <c r="AB87">
        <v>8.1827734618591195E-3</v>
      </c>
      <c r="AC87">
        <v>7.3694407575718296E-3</v>
      </c>
      <c r="AD87">
        <v>5.3326953018072703E-3</v>
      </c>
      <c r="AE87">
        <v>0.75585461232929796</v>
      </c>
      <c r="AF87">
        <v>7.18061881712833E-3</v>
      </c>
      <c r="AG87">
        <v>3.9659121681070901E-3</v>
      </c>
      <c r="AH87">
        <v>7.7260470276222497</v>
      </c>
      <c r="AI87">
        <v>0.31502989566447598</v>
      </c>
      <c r="AJ87">
        <v>5023.7640197482397</v>
      </c>
      <c r="AK87" t="s">
        <v>107</v>
      </c>
      <c r="AL87" t="s">
        <v>108</v>
      </c>
      <c r="AM87">
        <v>17478959056.77</v>
      </c>
      <c r="AN87">
        <v>147368</v>
      </c>
      <c r="AO87">
        <f t="shared" si="18"/>
        <v>1.4882211587178631E-2</v>
      </c>
      <c r="AP87">
        <f t="shared" si="19"/>
        <v>16.467027661776246</v>
      </c>
      <c r="AQ87" s="15">
        <f t="shared" si="20"/>
        <v>0.34575390513358206</v>
      </c>
      <c r="AR87">
        <f t="shared" si="21"/>
        <v>5.7782116879011441E-3</v>
      </c>
      <c r="AS87" s="15">
        <f t="shared" si="17"/>
        <v>3.3906285702438144E-2</v>
      </c>
    </row>
    <row r="88" spans="1:45" x14ac:dyDescent="0.25">
      <c r="A88" t="s">
        <v>37</v>
      </c>
      <c r="B88">
        <v>21.900345793195299</v>
      </c>
      <c r="C88">
        <v>1.8946173996262802E-2</v>
      </c>
      <c r="D88">
        <v>20.509719447245399</v>
      </c>
      <c r="E88">
        <v>50.214517548634198</v>
      </c>
      <c r="F88" s="1">
        <v>0</v>
      </c>
      <c r="G88" s="1">
        <v>0</v>
      </c>
      <c r="H88">
        <v>4.8183210106873098</v>
      </c>
      <c r="I88">
        <v>174.43749339015</v>
      </c>
      <c r="J88">
        <v>173.52913961137301</v>
      </c>
      <c r="K88">
        <v>123.487527094085</v>
      </c>
      <c r="L88">
        <v>210.36705230327101</v>
      </c>
      <c r="M88">
        <v>41.706391538062</v>
      </c>
      <c r="N88">
        <v>93.944772037396106</v>
      </c>
      <c r="O88">
        <v>67.797534774869803</v>
      </c>
      <c r="P88">
        <v>110392.230276146</v>
      </c>
      <c r="Q88">
        <v>138456.212367195</v>
      </c>
      <c r="R88">
        <v>133.76181421899099</v>
      </c>
      <c r="S88">
        <v>704.15009689683097</v>
      </c>
      <c r="T88">
        <v>0.74561702506508498</v>
      </c>
      <c r="U88">
        <v>0.28319067101585499</v>
      </c>
      <c r="V88" s="1">
        <v>0</v>
      </c>
      <c r="W88">
        <v>7.3538339119104207E-2</v>
      </c>
      <c r="X88">
        <v>0.64327098986503894</v>
      </c>
      <c r="Y88" s="1">
        <v>0</v>
      </c>
      <c r="Z88" s="1">
        <v>0</v>
      </c>
      <c r="AA88">
        <v>3.3881912895219698E-4</v>
      </c>
      <c r="AB88">
        <v>8.1734652017527599E-3</v>
      </c>
      <c r="AC88">
        <v>7.4804893321399699E-3</v>
      </c>
      <c r="AD88">
        <v>5.3993647577073598E-3</v>
      </c>
      <c r="AE88">
        <v>0.77512558916238095</v>
      </c>
      <c r="AF88">
        <v>7.3636930970426197E-3</v>
      </c>
      <c r="AG88">
        <v>3.2278714808231801E-3</v>
      </c>
      <c r="AH88">
        <v>7.9107889282237496</v>
      </c>
      <c r="AI88">
        <v>0.305988475451487</v>
      </c>
      <c r="AJ88">
        <v>5842.7046998163896</v>
      </c>
      <c r="AK88" t="s">
        <v>109</v>
      </c>
      <c r="AL88" t="s">
        <v>110</v>
      </c>
      <c r="AM88">
        <v>6600020271.5200005</v>
      </c>
      <c r="AN88">
        <v>59787</v>
      </c>
      <c r="AO88">
        <f t="shared" si="18"/>
        <v>1.5183001558134786E-2</v>
      </c>
      <c r="AP88">
        <f t="shared" si="19"/>
        <v>16.772579692747701</v>
      </c>
      <c r="AQ88" s="15">
        <f t="shared" si="20"/>
        <v>0.30572316211231332</v>
      </c>
      <c r="AR88">
        <f t="shared" si="21"/>
        <v>5.2050072377310998E-3</v>
      </c>
      <c r="AS88" s="15">
        <f t="shared" si="17"/>
        <v>6.7803284658614515E-2</v>
      </c>
    </row>
    <row r="89" spans="1:45" x14ac:dyDescent="0.25">
      <c r="A89" t="s">
        <v>37</v>
      </c>
      <c r="B89">
        <v>22.7596335118747</v>
      </c>
      <c r="C89">
        <v>1.8267171043228999E-2</v>
      </c>
      <c r="D89">
        <v>19.8470026603664</v>
      </c>
      <c r="E89">
        <v>71.434283870430704</v>
      </c>
      <c r="F89" s="1">
        <v>0</v>
      </c>
      <c r="G89" s="1">
        <v>0</v>
      </c>
      <c r="H89">
        <v>5.0334131492505803</v>
      </c>
      <c r="I89">
        <v>194.82669928914399</v>
      </c>
      <c r="J89">
        <v>193.16196051415801</v>
      </c>
      <c r="K89">
        <v>143.397192867455</v>
      </c>
      <c r="L89">
        <v>233.64735154299899</v>
      </c>
      <c r="M89">
        <v>41.952286471824003</v>
      </c>
      <c r="N89">
        <v>93.522348280342797</v>
      </c>
      <c r="O89">
        <v>67.463314000606999</v>
      </c>
      <c r="P89">
        <v>101736.885423934</v>
      </c>
      <c r="Q89">
        <v>128766.69350000301</v>
      </c>
      <c r="R89">
        <v>133.69588266735201</v>
      </c>
      <c r="S89">
        <v>706.70461267936605</v>
      </c>
      <c r="T89">
        <v>0.69688796793936403</v>
      </c>
      <c r="U89">
        <v>0.28162167538979899</v>
      </c>
      <c r="V89" s="1">
        <v>0</v>
      </c>
      <c r="W89">
        <v>0.13048661301915801</v>
      </c>
      <c r="X89">
        <v>0.58789171159104103</v>
      </c>
      <c r="Y89" s="1">
        <v>0</v>
      </c>
      <c r="Z89" s="1">
        <v>0</v>
      </c>
      <c r="AA89">
        <v>3.5711422106154403E-4</v>
      </c>
      <c r="AB89">
        <v>8.0537615215638195E-3</v>
      </c>
      <c r="AC89">
        <v>7.4421222596222497E-3</v>
      </c>
      <c r="AD89">
        <v>5.2648000589354997E-3</v>
      </c>
      <c r="AE89">
        <v>0.76834268891935598</v>
      </c>
      <c r="AF89">
        <v>7.2992555447338797E-3</v>
      </c>
      <c r="AG89">
        <v>3.3701656133722602E-3</v>
      </c>
      <c r="AH89">
        <v>7.8425508375367903</v>
      </c>
      <c r="AI89">
        <v>0.30897594192849298</v>
      </c>
      <c r="AJ89">
        <v>6639.4448328484204</v>
      </c>
      <c r="AK89" t="s">
        <v>111</v>
      </c>
      <c r="AL89" t="s">
        <v>112</v>
      </c>
      <c r="AM89">
        <v>1510691011.6600001</v>
      </c>
      <c r="AN89">
        <v>14849</v>
      </c>
      <c r="AO89">
        <f t="shared" si="18"/>
        <v>1.5098492025417673E-2</v>
      </c>
      <c r="AP89">
        <f t="shared" si="19"/>
        <v>16.686835872877836</v>
      </c>
      <c r="AQ89" s="15">
        <f t="shared" si="20"/>
        <v>0.36392745067190146</v>
      </c>
      <c r="AR89">
        <f t="shared" si="21"/>
        <v>6.192256038144453E-3</v>
      </c>
      <c r="AS89" s="15">
        <f t="shared" si="17"/>
        <v>0.14675419262802314</v>
      </c>
    </row>
    <row r="90" spans="1:45" x14ac:dyDescent="0.25">
      <c r="A90" t="s">
        <v>37</v>
      </c>
      <c r="B90">
        <v>23.0061708128537</v>
      </c>
      <c r="C90">
        <v>1.68858552738969E-2</v>
      </c>
      <c r="D90">
        <v>18.4831600537218</v>
      </c>
      <c r="E90">
        <v>107.53226231235401</v>
      </c>
      <c r="F90" s="1">
        <v>0</v>
      </c>
      <c r="G90" s="1">
        <v>0</v>
      </c>
      <c r="H90">
        <v>5.3959056907474396</v>
      </c>
      <c r="I90">
        <v>218.89298829325699</v>
      </c>
      <c r="J90">
        <v>217.14667640327499</v>
      </c>
      <c r="K90">
        <v>169.57949116566101</v>
      </c>
      <c r="L90">
        <v>266.07206743110299</v>
      </c>
      <c r="M90">
        <v>42.098415695468198</v>
      </c>
      <c r="N90">
        <v>93.068799802172805</v>
      </c>
      <c r="O90">
        <v>67.825870416781299</v>
      </c>
      <c r="P90">
        <v>83229.264521242803</v>
      </c>
      <c r="Q90">
        <v>104889.01924238</v>
      </c>
      <c r="R90">
        <v>133.45114365781299</v>
      </c>
      <c r="S90">
        <v>705.086053986205</v>
      </c>
      <c r="T90">
        <v>0.64600422131302804</v>
      </c>
      <c r="U90">
        <v>0.389553150903102</v>
      </c>
      <c r="V90" s="1">
        <v>0</v>
      </c>
      <c r="W90">
        <v>0.121967716716397</v>
      </c>
      <c r="X90">
        <v>0.488479132380499</v>
      </c>
      <c r="Y90" s="1">
        <v>0</v>
      </c>
      <c r="Z90" s="1">
        <v>0</v>
      </c>
      <c r="AA90">
        <v>3.61156606955123E-4</v>
      </c>
      <c r="AB90">
        <v>7.7427123852907504E-3</v>
      </c>
      <c r="AC90">
        <v>7.5144434274161996E-3</v>
      </c>
      <c r="AD90">
        <v>5.0204874594997999E-3</v>
      </c>
      <c r="AE90">
        <v>0.74984714157396304</v>
      </c>
      <c r="AF90">
        <v>7.1235478449526504E-3</v>
      </c>
      <c r="AG90">
        <v>2.9308647460616201E-3</v>
      </c>
      <c r="AH90">
        <v>7.5945210781467303</v>
      </c>
      <c r="AI90">
        <v>0.29544472525200299</v>
      </c>
      <c r="AJ90">
        <v>7318.3759329077002</v>
      </c>
      <c r="AK90" t="s">
        <v>113</v>
      </c>
      <c r="AL90" t="s">
        <v>114</v>
      </c>
      <c r="AM90">
        <v>262505100.30000001</v>
      </c>
      <c r="AN90">
        <v>3154</v>
      </c>
      <c r="AO90">
        <f t="shared" si="18"/>
        <v>1.4999147879323974E-2</v>
      </c>
      <c r="AP90">
        <f t="shared" si="19"/>
        <v>16.585937235582961</v>
      </c>
      <c r="AQ90" s="15">
        <f t="shared" si="20"/>
        <v>0.38708898303901496</v>
      </c>
      <c r="AR90">
        <f t="shared" si="21"/>
        <v>6.5523037243265993E-3</v>
      </c>
      <c r="AS90" s="15">
        <f>B90/D90-1</f>
        <v>0.24470981942404046</v>
      </c>
    </row>
    <row r="91" spans="1:45" x14ac:dyDescent="0.25">
      <c r="AN91" s="7">
        <f>SUM(AN72:AN90)</f>
        <v>4553153</v>
      </c>
      <c r="AQ91" s="15"/>
    </row>
    <row r="94" spans="1:45" x14ac:dyDescent="0.25">
      <c r="AP94" t="s">
        <v>377</v>
      </c>
    </row>
    <row r="95" spans="1:45" x14ac:dyDescent="0.25">
      <c r="A95" t="s">
        <v>0</v>
      </c>
      <c r="B95" t="s">
        <v>1</v>
      </c>
      <c r="C95" t="s">
        <v>2</v>
      </c>
      <c r="D95" t="s">
        <v>3</v>
      </c>
      <c r="E95" t="s">
        <v>5</v>
      </c>
      <c r="F95" t="s">
        <v>6</v>
      </c>
      <c r="G95" t="s">
        <v>208</v>
      </c>
      <c r="H95" t="s">
        <v>7</v>
      </c>
      <c r="I95" t="s">
        <v>8</v>
      </c>
      <c r="J95" t="s">
        <v>134</v>
      </c>
      <c r="K95" t="s">
        <v>143</v>
      </c>
      <c r="L95" t="s">
        <v>9</v>
      </c>
      <c r="M95" t="s">
        <v>10</v>
      </c>
      <c r="N95" t="s">
        <v>11</v>
      </c>
      <c r="O95" t="s">
        <v>13</v>
      </c>
      <c r="P95" t="s">
        <v>14</v>
      </c>
      <c r="Q95" t="s">
        <v>15</v>
      </c>
      <c r="R95" t="s">
        <v>16</v>
      </c>
      <c r="S95" t="s">
        <v>17</v>
      </c>
      <c r="T95" t="s">
        <v>18</v>
      </c>
      <c r="U95" t="s">
        <v>20</v>
      </c>
      <c r="V95" t="s">
        <v>21</v>
      </c>
      <c r="W95" t="s">
        <v>22</v>
      </c>
      <c r="X95" t="s">
        <v>23</v>
      </c>
      <c r="Y95" t="s">
        <v>24</v>
      </c>
      <c r="Z95" t="s">
        <v>25</v>
      </c>
      <c r="AA95" t="s">
        <v>26</v>
      </c>
      <c r="AB95" t="s">
        <v>27</v>
      </c>
      <c r="AC95" t="s">
        <v>263</v>
      </c>
      <c r="AD95" t="s">
        <v>29</v>
      </c>
      <c r="AE95" t="s">
        <v>326</v>
      </c>
      <c r="AF95" t="s">
        <v>233</v>
      </c>
      <c r="AG95" t="s">
        <v>30</v>
      </c>
      <c r="AH95" t="s">
        <v>31</v>
      </c>
      <c r="AI95" t="s">
        <v>32</v>
      </c>
      <c r="AJ95" t="s">
        <v>33</v>
      </c>
      <c r="AK95" t="s">
        <v>34</v>
      </c>
      <c r="AL95" t="s">
        <v>74</v>
      </c>
      <c r="AM95" t="s">
        <v>35</v>
      </c>
      <c r="AN95" t="s">
        <v>36</v>
      </c>
      <c r="AP95" t="s">
        <v>67</v>
      </c>
    </row>
    <row r="96" spans="1:45" x14ac:dyDescent="0.25">
      <c r="A96" t="s">
        <v>37</v>
      </c>
      <c r="B96">
        <v>0.421030580408432</v>
      </c>
      <c r="C96">
        <v>5.1408438831931002E-3</v>
      </c>
      <c r="D96">
        <v>5.9975407486473697</v>
      </c>
      <c r="E96">
        <v>-279.62182495723999</v>
      </c>
      <c r="F96" s="1">
        <v>0</v>
      </c>
      <c r="G96" s="1">
        <v>0</v>
      </c>
      <c r="H96">
        <v>1.03269782861653</v>
      </c>
      <c r="I96">
        <v>-253.72616413629501</v>
      </c>
      <c r="J96">
        <v>-254.29238584323701</v>
      </c>
      <c r="K96">
        <v>-294.60020067898398</v>
      </c>
      <c r="L96">
        <v>-219.988624162886</v>
      </c>
      <c r="M96">
        <v>55.9918125801724</v>
      </c>
      <c r="N96">
        <v>95.416537471719096</v>
      </c>
      <c r="O96">
        <v>71.084013149179498</v>
      </c>
      <c r="P96">
        <v>118200.453265306</v>
      </c>
      <c r="Q96">
        <v>135777.87181355801</v>
      </c>
      <c r="R96">
        <v>128.35876519852599</v>
      </c>
      <c r="S96">
        <v>692.62228047051804</v>
      </c>
      <c r="T96">
        <v>1</v>
      </c>
      <c r="U96" s="1">
        <v>0</v>
      </c>
      <c r="V96">
        <v>0.17292887776677701</v>
      </c>
      <c r="W96" s="1">
        <v>0</v>
      </c>
      <c r="X96">
        <v>0.82707112223322199</v>
      </c>
      <c r="Y96" s="1">
        <v>0</v>
      </c>
      <c r="Z96" s="1">
        <v>0</v>
      </c>
      <c r="AA96">
        <v>3.48656326920694E-4</v>
      </c>
      <c r="AB96">
        <v>4.7923130398705898E-3</v>
      </c>
      <c r="AC96">
        <v>4.5427478124077597E-3</v>
      </c>
      <c r="AD96" s="1">
        <v>0</v>
      </c>
      <c r="AE96">
        <v>0.49801976285448601</v>
      </c>
      <c r="AF96">
        <v>0</v>
      </c>
      <c r="AG96" s="1">
        <v>0</v>
      </c>
      <c r="AH96">
        <v>3.2345113399163301</v>
      </c>
      <c r="AI96">
        <v>0.160168820651511</v>
      </c>
      <c r="AJ96" s="1">
        <v>0</v>
      </c>
      <c r="AK96" t="s">
        <v>75</v>
      </c>
      <c r="AL96" t="s">
        <v>76</v>
      </c>
      <c r="AM96">
        <v>11583644.42</v>
      </c>
      <c r="AN96">
        <v>98</v>
      </c>
      <c r="AO96">
        <f>SUM(AA96,AC96,AF96)</f>
        <v>4.8914041393284535E-3</v>
      </c>
      <c r="AP96">
        <f>100*(1-(1-AO96)^12)</f>
        <v>5.7143210246110137</v>
      </c>
      <c r="AQ96" s="15">
        <f>B96/AP96-1</f>
        <v>-0.92632010371921791</v>
      </c>
      <c r="AR96">
        <f>1-(1-B96/100)^(1/12)-AO96</f>
        <v>-4.5398664349726447E-3</v>
      </c>
      <c r="AS96" s="15">
        <f t="shared" ref="AS96:AS114" si="22">B96/D96-1</f>
        <v>-0.92979946313772233</v>
      </c>
    </row>
    <row r="97" spans="1:45" x14ac:dyDescent="0.25">
      <c r="A97" t="s">
        <v>37</v>
      </c>
      <c r="B97">
        <v>0.35019541103146201</v>
      </c>
      <c r="C97">
        <v>5.36993098630794E-3</v>
      </c>
      <c r="D97">
        <v>6.25696438652297</v>
      </c>
      <c r="E97">
        <v>-263.74493173815</v>
      </c>
      <c r="F97" s="1">
        <v>0</v>
      </c>
      <c r="G97" s="1">
        <v>0</v>
      </c>
      <c r="H97">
        <v>1.3109813270683901</v>
      </c>
      <c r="I97">
        <v>-213.40150639447899</v>
      </c>
      <c r="J97">
        <v>-213.09373162392899</v>
      </c>
      <c r="K97">
        <v>-249.66067123697701</v>
      </c>
      <c r="L97">
        <v>-185.35188162015601</v>
      </c>
      <c r="M97">
        <v>51.995371052063497</v>
      </c>
      <c r="N97">
        <v>95.391436291440897</v>
      </c>
      <c r="O97">
        <v>73.083022073405999</v>
      </c>
      <c r="P97">
        <v>142185.97797872301</v>
      </c>
      <c r="Q97">
        <v>156706.53210717899</v>
      </c>
      <c r="R97">
        <v>130.21674038131701</v>
      </c>
      <c r="S97">
        <v>697.25074442938501</v>
      </c>
      <c r="T97">
        <v>1</v>
      </c>
      <c r="U97" s="1">
        <v>0</v>
      </c>
      <c r="V97">
        <v>0.257429482754162</v>
      </c>
      <c r="W97" s="1">
        <v>0</v>
      </c>
      <c r="X97">
        <v>0.742570517245837</v>
      </c>
      <c r="Y97" s="1">
        <v>0</v>
      </c>
      <c r="Z97" s="1">
        <v>0</v>
      </c>
      <c r="AA97">
        <v>3.3131461817718298E-4</v>
      </c>
      <c r="AB97">
        <v>5.0386881929408902E-3</v>
      </c>
      <c r="AC97">
        <v>4.3728974968470901E-3</v>
      </c>
      <c r="AD97" s="1">
        <v>0</v>
      </c>
      <c r="AE97">
        <v>0.47136523619403098</v>
      </c>
      <c r="AF97">
        <v>0</v>
      </c>
      <c r="AG97" s="1">
        <v>0</v>
      </c>
      <c r="AH97">
        <v>3.2288737262981502</v>
      </c>
      <c r="AI97">
        <v>0.148208395226369</v>
      </c>
      <c r="AJ97" s="1">
        <v>0</v>
      </c>
      <c r="AK97" t="s">
        <v>77</v>
      </c>
      <c r="AL97" t="s">
        <v>78</v>
      </c>
      <c r="AM97">
        <v>13365481.93</v>
      </c>
      <c r="AN97">
        <v>94</v>
      </c>
      <c r="AO97">
        <f t="shared" ref="AO97:AO114" si="23">SUM(AA97,AC97,AF97)</f>
        <v>4.7042121150242732E-3</v>
      </c>
      <c r="AP97">
        <f t="shared" ref="AP97:AP115" si="24">100*(1-(1-AO97)^12)</f>
        <v>5.5012652941661244</v>
      </c>
      <c r="AQ97" s="15">
        <f t="shared" ref="AQ97:AQ114" si="25">B97/AP97-1</f>
        <v>-0.93634275165699965</v>
      </c>
      <c r="AR97">
        <f t="shared" ref="AR97:AR114" si="26">1-(1-B97/100)^(1/12)-AO97</f>
        <v>-4.4119131506151965E-3</v>
      </c>
      <c r="AS97" s="15">
        <f t="shared" si="22"/>
        <v>-0.94403110048288652</v>
      </c>
    </row>
    <row r="98" spans="1:45" x14ac:dyDescent="0.25">
      <c r="A98" t="s">
        <v>37</v>
      </c>
      <c r="B98">
        <v>6.1954200685795904</v>
      </c>
      <c r="C98">
        <v>5.4445870709401599E-3</v>
      </c>
      <c r="D98">
        <v>6.34136480579199</v>
      </c>
      <c r="E98">
        <v>-253.35847303238299</v>
      </c>
      <c r="F98" s="1">
        <v>0</v>
      </c>
      <c r="G98" s="1">
        <v>0</v>
      </c>
      <c r="H98">
        <v>1.43160622935673</v>
      </c>
      <c r="I98">
        <v>-189.57750845143801</v>
      </c>
      <c r="J98">
        <v>-190.013406256704</v>
      </c>
      <c r="K98">
        <v>-238.173474694535</v>
      </c>
      <c r="L98">
        <v>-161.745813717918</v>
      </c>
      <c r="M98">
        <v>53.638538565932997</v>
      </c>
      <c r="N98">
        <v>95.670997917398196</v>
      </c>
      <c r="O98">
        <v>72.553850557563806</v>
      </c>
      <c r="P98">
        <v>141915.25469565199</v>
      </c>
      <c r="Q98">
        <v>155551.208837643</v>
      </c>
      <c r="R98">
        <v>131.52420582473599</v>
      </c>
      <c r="S98">
        <v>718.92729491778005</v>
      </c>
      <c r="T98">
        <v>1</v>
      </c>
      <c r="U98">
        <v>2.1689833608591401E-3</v>
      </c>
      <c r="V98">
        <v>0.24211158660812701</v>
      </c>
      <c r="W98" s="1">
        <v>0</v>
      </c>
      <c r="X98">
        <v>0.75571943003101305</v>
      </c>
      <c r="Y98" s="1">
        <v>0</v>
      </c>
      <c r="Z98" s="1">
        <v>0</v>
      </c>
      <c r="AA98">
        <v>3.3894955619254602E-4</v>
      </c>
      <c r="AB98">
        <v>5.1057246385696796E-3</v>
      </c>
      <c r="AC98">
        <v>4.5804549270757697E-3</v>
      </c>
      <c r="AD98" s="1">
        <v>0</v>
      </c>
      <c r="AE98">
        <v>0.50073966914863799</v>
      </c>
      <c r="AF98" s="1">
        <v>1.7525888420202301E-4</v>
      </c>
      <c r="AG98" s="1">
        <v>0</v>
      </c>
      <c r="AH98">
        <v>3.2749206081293201</v>
      </c>
      <c r="AI98">
        <v>0.15545441723940301</v>
      </c>
      <c r="AJ98" s="1">
        <v>0</v>
      </c>
      <c r="AK98" t="s">
        <v>79</v>
      </c>
      <c r="AL98" t="s">
        <v>80</v>
      </c>
      <c r="AM98">
        <v>16320254.289999999</v>
      </c>
      <c r="AN98">
        <v>115</v>
      </c>
      <c r="AO98">
        <f t="shared" si="23"/>
        <v>5.094663367470339E-3</v>
      </c>
      <c r="AP98">
        <f t="shared" si="24"/>
        <v>5.9451652079258395</v>
      </c>
      <c r="AQ98" s="15">
        <f t="shared" si="25"/>
        <v>4.2093844645413991E-2</v>
      </c>
      <c r="AR98">
        <f t="shared" si="26"/>
        <v>2.208676511173879E-4</v>
      </c>
      <c r="AS98" s="15">
        <f t="shared" si="22"/>
        <v>-2.3014720282154233E-2</v>
      </c>
    </row>
    <row r="99" spans="1:45" x14ac:dyDescent="0.25">
      <c r="A99" t="s">
        <v>37</v>
      </c>
      <c r="B99">
        <v>3.59621445954676</v>
      </c>
      <c r="C99">
        <v>5.2601545724690699E-3</v>
      </c>
      <c r="D99">
        <v>6.1327329919557503</v>
      </c>
      <c r="E99">
        <v>-119.19422531954601</v>
      </c>
      <c r="F99" s="1">
        <v>0</v>
      </c>
      <c r="G99" s="1">
        <v>0</v>
      </c>
      <c r="H99">
        <v>2.8608835231057701</v>
      </c>
      <c r="I99">
        <v>-163.49687488351699</v>
      </c>
      <c r="J99">
        <v>-169.175321734969</v>
      </c>
      <c r="K99">
        <v>-178.24662053964499</v>
      </c>
      <c r="L99">
        <v>-135.715686054055</v>
      </c>
      <c r="M99">
        <v>49.508747371528102</v>
      </c>
      <c r="N99">
        <v>95.302262398648395</v>
      </c>
      <c r="O99">
        <v>76.567238696531206</v>
      </c>
      <c r="P99">
        <v>141768.99493449699</v>
      </c>
      <c r="Q99">
        <v>177099.86809545901</v>
      </c>
      <c r="R99">
        <v>123.699218214078</v>
      </c>
      <c r="S99">
        <v>667.93030381051801</v>
      </c>
      <c r="T99">
        <v>0.76062727149155096</v>
      </c>
      <c r="U99">
        <v>0.17800513069359999</v>
      </c>
      <c r="V99">
        <v>2.3429652265008999E-3</v>
      </c>
      <c r="W99">
        <v>6.7479589799407103E-2</v>
      </c>
      <c r="X99">
        <v>0.75217231428049103</v>
      </c>
      <c r="Y99" s="1">
        <v>0</v>
      </c>
      <c r="Z99" s="1">
        <v>0</v>
      </c>
      <c r="AA99">
        <v>3.3559224444296902E-4</v>
      </c>
      <c r="AB99">
        <v>4.9238981674115103E-3</v>
      </c>
      <c r="AC99">
        <v>4.5229893307367798E-3</v>
      </c>
      <c r="AD99" s="1">
        <v>0</v>
      </c>
      <c r="AE99">
        <v>0.320915600212139</v>
      </c>
      <c r="AF99" s="1">
        <v>3.3696138022274602E-4</v>
      </c>
      <c r="AG99" s="1">
        <v>0</v>
      </c>
      <c r="AH99">
        <v>3.07127094731886</v>
      </c>
      <c r="AI99">
        <v>0.13045278068719501</v>
      </c>
      <c r="AJ99">
        <v>1.5990608824352801</v>
      </c>
      <c r="AK99" t="s">
        <v>81</v>
      </c>
      <c r="AL99" t="s">
        <v>82</v>
      </c>
      <c r="AM99">
        <v>32465099.84</v>
      </c>
      <c r="AN99">
        <v>229</v>
      </c>
      <c r="AO99">
        <f t="shared" si="23"/>
        <v>5.195542955402495E-3</v>
      </c>
      <c r="AP99">
        <f t="shared" si="24"/>
        <v>6.0595430049603882</v>
      </c>
      <c r="AQ99" s="15">
        <f t="shared" si="25"/>
        <v>-0.40652051539152845</v>
      </c>
      <c r="AR99">
        <f t="shared" si="26"/>
        <v>-2.1481360838787782E-3</v>
      </c>
      <c r="AS99" s="15">
        <f t="shared" si="22"/>
        <v>-0.41360328840928151</v>
      </c>
    </row>
    <row r="100" spans="1:45" x14ac:dyDescent="0.25">
      <c r="A100" t="s">
        <v>37</v>
      </c>
      <c r="B100">
        <v>8.3397228799491394</v>
      </c>
      <c r="C100">
        <v>5.87748647189963E-3</v>
      </c>
      <c r="D100">
        <v>6.8293960668274396</v>
      </c>
      <c r="E100">
        <v>-86.778915503447706</v>
      </c>
      <c r="F100" s="1">
        <v>0</v>
      </c>
      <c r="G100" s="1">
        <v>0</v>
      </c>
      <c r="H100">
        <v>3.14940523795766</v>
      </c>
      <c r="I100">
        <v>-138.49039542000699</v>
      </c>
      <c r="J100">
        <v>-143.02976189535801</v>
      </c>
      <c r="K100">
        <v>-152.798465064705</v>
      </c>
      <c r="L100">
        <v>-111.403992066556</v>
      </c>
      <c r="M100">
        <v>49.708646947314598</v>
      </c>
      <c r="N100">
        <v>95.284787705963694</v>
      </c>
      <c r="O100">
        <v>75.708212042408704</v>
      </c>
      <c r="P100">
        <v>145306.20052451501</v>
      </c>
      <c r="Q100">
        <v>176687.236898895</v>
      </c>
      <c r="R100">
        <v>126.67856035696801</v>
      </c>
      <c r="S100">
        <v>661.85091123507095</v>
      </c>
      <c r="T100">
        <v>0.82730075214440002</v>
      </c>
      <c r="U100">
        <v>0.14844458152595699</v>
      </c>
      <c r="V100">
        <v>4.5471479465366499E-3</v>
      </c>
      <c r="W100">
        <v>0.12592167218671199</v>
      </c>
      <c r="X100">
        <v>0.72108659834079203</v>
      </c>
      <c r="Y100" s="1">
        <v>0</v>
      </c>
      <c r="Z100" s="1">
        <v>0</v>
      </c>
      <c r="AA100">
        <v>3.5538606133206E-4</v>
      </c>
      <c r="AB100">
        <v>5.40781202263053E-3</v>
      </c>
      <c r="AC100">
        <v>4.8868988349540197E-3</v>
      </c>
      <c r="AD100">
        <v>8.91579351440208E-6</v>
      </c>
      <c r="AE100">
        <v>0.36133517750268701</v>
      </c>
      <c r="AF100" s="1">
        <v>6.3233656062970298E-4</v>
      </c>
      <c r="AG100" s="1">
        <v>0</v>
      </c>
      <c r="AH100">
        <v>3.5019468725682401</v>
      </c>
      <c r="AI100">
        <v>0.149056522386424</v>
      </c>
      <c r="AJ100">
        <v>14.870706094824801</v>
      </c>
      <c r="AK100" t="s">
        <v>83</v>
      </c>
      <c r="AL100" t="s">
        <v>84</v>
      </c>
      <c r="AM100">
        <v>127433537.86</v>
      </c>
      <c r="AN100">
        <v>877</v>
      </c>
      <c r="AO100">
        <f t="shared" si="23"/>
        <v>5.874621456915783E-3</v>
      </c>
      <c r="AP100">
        <f t="shared" si="24"/>
        <v>6.8261738554336704</v>
      </c>
      <c r="AQ100" s="15">
        <f t="shared" si="25"/>
        <v>0.22172728919153961</v>
      </c>
      <c r="AR100">
        <f t="shared" si="26"/>
        <v>1.3558688213222946E-3</v>
      </c>
      <c r="AS100" s="15">
        <f t="shared" si="22"/>
        <v>0.22115085995053652</v>
      </c>
    </row>
    <row r="101" spans="1:45" x14ac:dyDescent="0.25">
      <c r="A101" t="s">
        <v>37</v>
      </c>
      <c r="B101">
        <v>5.6887129331509803</v>
      </c>
      <c r="C101">
        <v>6.7750506380920101E-3</v>
      </c>
      <c r="D101">
        <v>7.8338505822988704</v>
      </c>
      <c r="E101">
        <v>-64.662734315305499</v>
      </c>
      <c r="F101" s="1">
        <v>0</v>
      </c>
      <c r="G101" s="1">
        <v>0</v>
      </c>
      <c r="H101">
        <v>3.3327775099154402</v>
      </c>
      <c r="I101">
        <v>-114.373019770605</v>
      </c>
      <c r="J101">
        <v>-117.653466929576</v>
      </c>
      <c r="K101">
        <v>-134.98947746309199</v>
      </c>
      <c r="L101">
        <v>-86.432375932041793</v>
      </c>
      <c r="M101">
        <v>48.752828077976801</v>
      </c>
      <c r="N101">
        <v>95.3321043145136</v>
      </c>
      <c r="O101">
        <v>74.022048895609998</v>
      </c>
      <c r="P101">
        <v>142248.97540617199</v>
      </c>
      <c r="Q101">
        <v>174684.73592758199</v>
      </c>
      <c r="R101">
        <v>126.348458373529</v>
      </c>
      <c r="S101">
        <v>663.361356008793</v>
      </c>
      <c r="T101">
        <v>0.77358642830476398</v>
      </c>
      <c r="U101">
        <v>0.230656040315835</v>
      </c>
      <c r="V101">
        <v>1.98710606951716E-2</v>
      </c>
      <c r="W101">
        <v>0.12694479665903599</v>
      </c>
      <c r="X101">
        <v>0.62252810232995603</v>
      </c>
      <c r="Y101" s="1">
        <v>0</v>
      </c>
      <c r="Z101" s="1">
        <v>0</v>
      </c>
      <c r="AA101">
        <v>3.4596074256349298E-4</v>
      </c>
      <c r="AB101">
        <v>6.1165751804081797E-3</v>
      </c>
      <c r="AC101">
        <v>5.2101585600220299E-3</v>
      </c>
      <c r="AD101">
        <v>2.1468178437060099E-5</v>
      </c>
      <c r="AE101">
        <v>0.46355568326198099</v>
      </c>
      <c r="AF101">
        <v>1.1357114239918501E-3</v>
      </c>
      <c r="AG101" s="1">
        <v>1.99494932608813E-7</v>
      </c>
      <c r="AH101">
        <v>4.2379974005731302</v>
      </c>
      <c r="AI101">
        <v>0.18295422801439701</v>
      </c>
      <c r="AJ101">
        <v>89.889947479438703</v>
      </c>
      <c r="AK101" t="s">
        <v>85</v>
      </c>
      <c r="AL101" t="s">
        <v>86</v>
      </c>
      <c r="AM101">
        <v>400999861.67000002</v>
      </c>
      <c r="AN101">
        <v>2819</v>
      </c>
      <c r="AO101">
        <f t="shared" si="23"/>
        <v>6.6918307265773722E-3</v>
      </c>
      <c r="AP101">
        <f t="shared" si="24"/>
        <v>7.7411393261330508</v>
      </c>
      <c r="AQ101" s="15">
        <f t="shared" si="25"/>
        <v>-0.2651323411856642</v>
      </c>
      <c r="AR101">
        <f t="shared" si="26"/>
        <v>-1.8229464974501373E-3</v>
      </c>
      <c r="AS101" s="15">
        <f t="shared" si="22"/>
        <v>-0.27382927803026746</v>
      </c>
    </row>
    <row r="102" spans="1:45" x14ac:dyDescent="0.25">
      <c r="A102" t="s">
        <v>37</v>
      </c>
      <c r="B102">
        <v>8.8977144126590098</v>
      </c>
      <c r="C102">
        <v>8.1030598745915998E-3</v>
      </c>
      <c r="D102">
        <v>9.3018129203328392</v>
      </c>
      <c r="E102">
        <v>-59.612013778852699</v>
      </c>
      <c r="F102" s="1">
        <v>0</v>
      </c>
      <c r="G102" s="1">
        <v>0</v>
      </c>
      <c r="H102">
        <v>3.2592501505333802</v>
      </c>
      <c r="I102">
        <v>-87.218218560965994</v>
      </c>
      <c r="J102">
        <v>-89.479458611979595</v>
      </c>
      <c r="K102">
        <v>-106.03121354837999</v>
      </c>
      <c r="L102">
        <v>-59.835224071280301</v>
      </c>
      <c r="M102">
        <v>52.761822354971102</v>
      </c>
      <c r="N102">
        <v>95.328661199454004</v>
      </c>
      <c r="O102">
        <v>73.432593050809501</v>
      </c>
      <c r="P102">
        <v>145533.22313103499</v>
      </c>
      <c r="Q102">
        <v>180160.007157054</v>
      </c>
      <c r="R102">
        <v>128.77192792933999</v>
      </c>
      <c r="S102">
        <v>662.88249847330098</v>
      </c>
      <c r="T102">
        <v>0.72881605417615503</v>
      </c>
      <c r="U102">
        <v>0.28849462328484399</v>
      </c>
      <c r="V102">
        <v>6.19778341637508E-2</v>
      </c>
      <c r="W102">
        <v>9.0299688912904005E-2</v>
      </c>
      <c r="X102">
        <v>0.55922785363850003</v>
      </c>
      <c r="Y102" s="1">
        <v>0</v>
      </c>
      <c r="Z102" s="1">
        <v>0</v>
      </c>
      <c r="AA102">
        <v>3.5398713179092398E-4</v>
      </c>
      <c r="AB102">
        <v>7.4246632413069204E-3</v>
      </c>
      <c r="AC102">
        <v>6.0317643991049004E-3</v>
      </c>
      <c r="AD102">
        <v>8.9833378168168606E-5</v>
      </c>
      <c r="AE102">
        <v>0.474590205956469</v>
      </c>
      <c r="AF102">
        <v>1.49495914876288E-3</v>
      </c>
      <c r="AG102">
        <v>1.8563617722088499E-5</v>
      </c>
      <c r="AH102">
        <v>3.9173609852874498</v>
      </c>
      <c r="AI102">
        <v>0.18385626746322301</v>
      </c>
      <c r="AJ102">
        <v>205.204184145851</v>
      </c>
      <c r="AK102" t="s">
        <v>87</v>
      </c>
      <c r="AL102" t="s">
        <v>88</v>
      </c>
      <c r="AM102">
        <v>1748145076.25</v>
      </c>
      <c r="AN102">
        <v>12012</v>
      </c>
      <c r="AO102">
        <f t="shared" si="23"/>
        <v>7.8807106796587034E-3</v>
      </c>
      <c r="AP102">
        <f t="shared" si="24"/>
        <v>9.0575349068833582</v>
      </c>
      <c r="AQ102" s="15">
        <f t="shared" si="25"/>
        <v>-1.7645032105025771E-2</v>
      </c>
      <c r="AR102">
        <f t="shared" si="26"/>
        <v>-1.4517734070854105E-4</v>
      </c>
      <c r="AS102" s="15">
        <f t="shared" si="22"/>
        <v>-4.3442983764004794E-2</v>
      </c>
    </row>
    <row r="103" spans="1:45" x14ac:dyDescent="0.25">
      <c r="A103" t="s">
        <v>37</v>
      </c>
      <c r="B103">
        <v>9.3954549479766492</v>
      </c>
      <c r="C103">
        <v>8.6977698393371997E-3</v>
      </c>
      <c r="D103">
        <v>9.95222242310345</v>
      </c>
      <c r="E103">
        <v>-44.919463964136803</v>
      </c>
      <c r="F103" s="1">
        <v>0</v>
      </c>
      <c r="G103" s="1">
        <v>0</v>
      </c>
      <c r="H103">
        <v>3.3768236123703801</v>
      </c>
      <c r="I103">
        <v>-62.666800565243101</v>
      </c>
      <c r="J103">
        <v>-64.389020298067706</v>
      </c>
      <c r="K103">
        <v>-80.101196624009802</v>
      </c>
      <c r="L103">
        <v>-35.802808446434398</v>
      </c>
      <c r="M103">
        <v>53.606932401700703</v>
      </c>
      <c r="N103">
        <v>95.423459956050607</v>
      </c>
      <c r="O103">
        <v>73.478788863787798</v>
      </c>
      <c r="P103">
        <v>148346.262127088</v>
      </c>
      <c r="Q103">
        <v>183405.13805182601</v>
      </c>
      <c r="R103">
        <v>129.77392126891201</v>
      </c>
      <c r="S103">
        <v>660.09442190782795</v>
      </c>
      <c r="T103">
        <v>0.70863250039606696</v>
      </c>
      <c r="U103">
        <v>0.28934903558744202</v>
      </c>
      <c r="V103">
        <v>9.4130103512703206E-2</v>
      </c>
      <c r="W103">
        <v>9.3506955186517901E-2</v>
      </c>
      <c r="X103">
        <v>0.52301390571333595</v>
      </c>
      <c r="Y103" s="1">
        <v>0</v>
      </c>
      <c r="Z103" s="1">
        <v>0</v>
      </c>
      <c r="AA103">
        <v>3.50811546261233E-4</v>
      </c>
      <c r="AB103">
        <v>7.6052463844428599E-3</v>
      </c>
      <c r="AC103">
        <v>6.2387212143535098E-3</v>
      </c>
      <c r="AD103">
        <v>4.4884916413283701E-4</v>
      </c>
      <c r="AE103">
        <v>0.50090524418807203</v>
      </c>
      <c r="AF103">
        <v>1.9284851901240701E-3</v>
      </c>
      <c r="AG103">
        <v>3.3716073603775398E-5</v>
      </c>
      <c r="AH103">
        <v>3.8038243075814702</v>
      </c>
      <c r="AI103">
        <v>0.181193978712411</v>
      </c>
      <c r="AJ103">
        <v>485.66438739276401</v>
      </c>
      <c r="AK103" t="s">
        <v>89</v>
      </c>
      <c r="AL103" t="s">
        <v>90</v>
      </c>
      <c r="AM103">
        <v>7458850059.75</v>
      </c>
      <c r="AN103">
        <v>50280</v>
      </c>
      <c r="AO103">
        <f t="shared" si="23"/>
        <v>8.5180179507388133E-3</v>
      </c>
      <c r="AP103">
        <f t="shared" si="24"/>
        <v>9.7560875605179227</v>
      </c>
      <c r="AQ103" s="15">
        <f t="shared" si="25"/>
        <v>-3.6964880676217393E-2</v>
      </c>
      <c r="AR103">
        <f t="shared" si="26"/>
        <v>-3.2957670860945046E-4</v>
      </c>
      <c r="AS103" s="15">
        <f t="shared" si="22"/>
        <v>-5.5944034553960575E-2</v>
      </c>
    </row>
    <row r="104" spans="1:45" x14ac:dyDescent="0.25">
      <c r="A104" t="s">
        <v>37</v>
      </c>
      <c r="B104">
        <v>10.6776751420458</v>
      </c>
      <c r="C104">
        <v>9.7822652762235198E-3</v>
      </c>
      <c r="D104">
        <v>11.1272941707703</v>
      </c>
      <c r="E104">
        <v>-34.7789501996686</v>
      </c>
      <c r="F104" s="1">
        <v>0</v>
      </c>
      <c r="G104" s="1">
        <v>0</v>
      </c>
      <c r="H104">
        <v>3.3890507874382001</v>
      </c>
      <c r="I104">
        <v>-37.378592872159501</v>
      </c>
      <c r="J104">
        <v>-41.1362906671446</v>
      </c>
      <c r="K104">
        <v>-53.703940384799999</v>
      </c>
      <c r="L104">
        <v>-10.8051771483146</v>
      </c>
      <c r="M104">
        <v>52.650504297214297</v>
      </c>
      <c r="N104">
        <v>95.485259047001094</v>
      </c>
      <c r="O104">
        <v>73.221268385627496</v>
      </c>
      <c r="P104">
        <v>150003.39563605699</v>
      </c>
      <c r="Q104">
        <v>185434.96718731601</v>
      </c>
      <c r="R104">
        <v>128.23033412336</v>
      </c>
      <c r="S104">
        <v>663.69031155253003</v>
      </c>
      <c r="T104">
        <v>0.70944680578900099</v>
      </c>
      <c r="U104">
        <v>0.22767723811972199</v>
      </c>
      <c r="V104">
        <v>0.286874629315298</v>
      </c>
      <c r="W104">
        <v>6.9522565316123205E-2</v>
      </c>
      <c r="X104">
        <v>0.41592556724885499</v>
      </c>
      <c r="Y104" s="1">
        <v>0</v>
      </c>
      <c r="Z104" s="1">
        <v>0</v>
      </c>
      <c r="AA104">
        <v>3.4401131455733398E-4</v>
      </c>
      <c r="AB104">
        <v>7.8912712624748492E-3</v>
      </c>
      <c r="AC104">
        <v>6.5596405300467203E-3</v>
      </c>
      <c r="AD104">
        <v>8.3343369182317998E-4</v>
      </c>
      <c r="AE104">
        <v>0.52508282732237599</v>
      </c>
      <c r="AF104">
        <v>2.3891268643168101E-3</v>
      </c>
      <c r="AG104">
        <v>1.8028222766506099E-4</v>
      </c>
      <c r="AH104">
        <v>3.9828045143789099</v>
      </c>
      <c r="AI104">
        <v>0.18842421497751299</v>
      </c>
      <c r="AJ104">
        <v>513.76695855090702</v>
      </c>
      <c r="AK104" t="s">
        <v>91</v>
      </c>
      <c r="AL104" t="s">
        <v>92</v>
      </c>
      <c r="AM104">
        <v>36610728759.309998</v>
      </c>
      <c r="AN104">
        <v>244066</v>
      </c>
      <c r="AO104">
        <f t="shared" si="23"/>
        <v>9.2927787089208645E-3</v>
      </c>
      <c r="AP104">
        <f t="shared" si="24"/>
        <v>10.598677549101509</v>
      </c>
      <c r="AQ104" s="15">
        <f t="shared" si="25"/>
        <v>7.4535330071427985E-3</v>
      </c>
      <c r="AR104">
        <f t="shared" si="26"/>
        <v>7.298102346986815E-5</v>
      </c>
      <c r="AS104" s="15">
        <f t="shared" si="22"/>
        <v>-4.0406860987425075E-2</v>
      </c>
    </row>
    <row r="105" spans="1:45" x14ac:dyDescent="0.25">
      <c r="A105" t="s">
        <v>37</v>
      </c>
      <c r="B105">
        <v>11.8846598157184</v>
      </c>
      <c r="C105">
        <v>1.13637253328549E-2</v>
      </c>
      <c r="D105">
        <v>12.815657509050601</v>
      </c>
      <c r="E105">
        <v>-28.688932966809801</v>
      </c>
      <c r="F105" s="1">
        <v>0</v>
      </c>
      <c r="G105" s="1">
        <v>0</v>
      </c>
      <c r="H105">
        <v>3.4506359492213399</v>
      </c>
      <c r="I105">
        <v>-13.191333707397501</v>
      </c>
      <c r="J105">
        <v>-15.1133182082706</v>
      </c>
      <c r="K105">
        <v>-41.030496091457898</v>
      </c>
      <c r="L105">
        <v>13.5583470743459</v>
      </c>
      <c r="M105">
        <v>53.338166024466801</v>
      </c>
      <c r="N105">
        <v>95.398878053798001</v>
      </c>
      <c r="O105">
        <v>71.391292564247706</v>
      </c>
      <c r="P105">
        <v>148963.69577522701</v>
      </c>
      <c r="Q105">
        <v>185488.51859258401</v>
      </c>
      <c r="R105">
        <v>128.287697468066</v>
      </c>
      <c r="S105">
        <v>676.05513572479003</v>
      </c>
      <c r="T105">
        <v>0.697656299300215</v>
      </c>
      <c r="U105">
        <v>0.23141231860947301</v>
      </c>
      <c r="V105">
        <v>0.26492684947380601</v>
      </c>
      <c r="W105">
        <v>7.6243243550087395E-2</v>
      </c>
      <c r="X105">
        <v>0.42741758836663202</v>
      </c>
      <c r="Y105" s="1">
        <v>0</v>
      </c>
      <c r="Z105" s="1">
        <v>0</v>
      </c>
      <c r="AA105">
        <v>3.4964009722751398E-4</v>
      </c>
      <c r="AB105">
        <v>8.1885962124813201E-3</v>
      </c>
      <c r="AC105">
        <v>6.7279205371692397E-3</v>
      </c>
      <c r="AD105">
        <v>1.05425858414538E-3</v>
      </c>
      <c r="AE105">
        <v>0.59187312069500198</v>
      </c>
      <c r="AF105">
        <v>3.1073338836487599E-3</v>
      </c>
      <c r="AG105">
        <v>9.0059228102902001E-4</v>
      </c>
      <c r="AH105">
        <v>4.4890387304651096</v>
      </c>
      <c r="AI105">
        <v>0.22041637953279999</v>
      </c>
      <c r="AJ105">
        <v>803.17911158451204</v>
      </c>
      <c r="AK105" t="s">
        <v>93</v>
      </c>
      <c r="AL105" t="s">
        <v>94</v>
      </c>
      <c r="AM105">
        <v>91911494075.490005</v>
      </c>
      <c r="AN105">
        <v>617006</v>
      </c>
      <c r="AO105">
        <f>SUM(AA105,AC105,AF105)</f>
        <v>1.0184894518045514E-2</v>
      </c>
      <c r="AP105">
        <f t="shared" si="24"/>
        <v>11.559960663921432</v>
      </c>
      <c r="AQ105" s="15">
        <f t="shared" si="25"/>
        <v>2.8088257498172453E-2</v>
      </c>
      <c r="AR105">
        <f t="shared" si="26"/>
        <v>3.0334508250893545E-4</v>
      </c>
      <c r="AS105" s="15">
        <f t="shared" si="22"/>
        <v>-7.2645331905500488E-2</v>
      </c>
    </row>
    <row r="106" spans="1:45" x14ac:dyDescent="0.25">
      <c r="A106" t="s">
        <v>37</v>
      </c>
      <c r="B106">
        <v>13.3271582167799</v>
      </c>
      <c r="C106">
        <v>1.3369445072275001E-2</v>
      </c>
      <c r="D106">
        <v>14.914661334088301</v>
      </c>
      <c r="E106">
        <v>-22.234176808818201</v>
      </c>
      <c r="F106" s="1">
        <v>0</v>
      </c>
      <c r="G106" s="1">
        <v>0</v>
      </c>
      <c r="H106">
        <v>3.5340804407903201</v>
      </c>
      <c r="I106">
        <v>11.4518227489972</v>
      </c>
      <c r="J106">
        <v>10.4595841552675</v>
      </c>
      <c r="K106">
        <v>-28.169343632629001</v>
      </c>
      <c r="L106">
        <v>38.419294846408</v>
      </c>
      <c r="M106">
        <v>53.243390344209999</v>
      </c>
      <c r="N106">
        <v>95.223895798623801</v>
      </c>
      <c r="O106">
        <v>68.8922702025625</v>
      </c>
      <c r="P106">
        <v>147754.347321293</v>
      </c>
      <c r="Q106">
        <v>185754.30756371899</v>
      </c>
      <c r="R106">
        <v>127.504541063982</v>
      </c>
      <c r="S106">
        <v>689.9399608059</v>
      </c>
      <c r="T106">
        <v>0.69843987004320096</v>
      </c>
      <c r="U106">
        <v>0.20187083483594201</v>
      </c>
      <c r="V106">
        <v>0.34813036653271301</v>
      </c>
      <c r="W106">
        <v>6.8095652896014006E-2</v>
      </c>
      <c r="X106">
        <v>0.38190314573532902</v>
      </c>
      <c r="Y106" s="1">
        <v>0</v>
      </c>
      <c r="Z106" s="1">
        <v>0</v>
      </c>
      <c r="AA106">
        <v>3.5373858699280401E-4</v>
      </c>
      <c r="AB106">
        <v>8.5481524968576209E-3</v>
      </c>
      <c r="AC106">
        <v>6.9335192278729496E-3</v>
      </c>
      <c r="AD106">
        <v>1.2839681107553601E-3</v>
      </c>
      <c r="AE106">
        <v>0.67895695462518701</v>
      </c>
      <c r="AF106">
        <v>4.0397938800198598E-3</v>
      </c>
      <c r="AG106">
        <v>1.8521443191823999E-3</v>
      </c>
      <c r="AH106">
        <v>5.3708873422195502</v>
      </c>
      <c r="AI106">
        <v>0.26563751985204098</v>
      </c>
      <c r="AJ106">
        <v>1260.01470462775</v>
      </c>
      <c r="AK106" t="s">
        <v>95</v>
      </c>
      <c r="AL106" t="s">
        <v>96</v>
      </c>
      <c r="AM106">
        <v>170603522854.10001</v>
      </c>
      <c r="AN106">
        <v>1154643</v>
      </c>
      <c r="AO106">
        <f t="shared" si="23"/>
        <v>1.1327051694885614E-2</v>
      </c>
      <c r="AP106">
        <f t="shared" si="24"/>
        <v>12.776840166248316</v>
      </c>
      <c r="AQ106" s="15">
        <f t="shared" si="25"/>
        <v>4.3071529687388477E-2</v>
      </c>
      <c r="AR106">
        <f t="shared" si="26"/>
        <v>5.2132972115066616E-4</v>
      </c>
      <c r="AS106" s="15">
        <f t="shared" si="22"/>
        <v>-0.10643909920234484</v>
      </c>
    </row>
    <row r="107" spans="1:45" x14ac:dyDescent="0.25">
      <c r="A107" t="s">
        <v>37</v>
      </c>
      <c r="B107">
        <v>15.677550394357301</v>
      </c>
      <c r="C107">
        <v>1.52442145222448E-2</v>
      </c>
      <c r="D107">
        <v>16.8346361659362</v>
      </c>
      <c r="E107">
        <v>-18.003478505799901</v>
      </c>
      <c r="F107" s="1">
        <v>0</v>
      </c>
      <c r="G107" s="1">
        <v>0</v>
      </c>
      <c r="H107">
        <v>3.59222311671371</v>
      </c>
      <c r="I107">
        <v>35.524490813003503</v>
      </c>
      <c r="J107">
        <v>35.096453419196003</v>
      </c>
      <c r="K107">
        <v>-16.045881287457998</v>
      </c>
      <c r="L107">
        <v>62.832934760654702</v>
      </c>
      <c r="M107">
        <v>53.802118776497501</v>
      </c>
      <c r="N107">
        <v>95.038054056850797</v>
      </c>
      <c r="O107">
        <v>66.071442933490204</v>
      </c>
      <c r="P107">
        <v>145859.28692282899</v>
      </c>
      <c r="Q107">
        <v>184948.81495708801</v>
      </c>
      <c r="R107">
        <v>127.560767795328</v>
      </c>
      <c r="S107">
        <v>702.65453687744298</v>
      </c>
      <c r="T107">
        <v>0.69028373931112896</v>
      </c>
      <c r="U107">
        <v>0.20242382759200001</v>
      </c>
      <c r="V107">
        <v>0.35092801767394899</v>
      </c>
      <c r="W107">
        <v>6.7913818802818507E-2</v>
      </c>
      <c r="X107">
        <v>0.37873433593123201</v>
      </c>
      <c r="Y107" s="1">
        <v>0</v>
      </c>
      <c r="Z107" s="1">
        <v>0</v>
      </c>
      <c r="AA107">
        <v>3.6204838671639698E-4</v>
      </c>
      <c r="AB107">
        <v>9.0289275613253308E-3</v>
      </c>
      <c r="AC107">
        <v>7.1810231478565698E-3</v>
      </c>
      <c r="AD107">
        <v>1.61789559757799E-3</v>
      </c>
      <c r="AE107">
        <v>0.759105927061829</v>
      </c>
      <c r="AF107">
        <v>4.8506868739250902E-3</v>
      </c>
      <c r="AG107">
        <v>2.91397339977494E-3</v>
      </c>
      <c r="AH107">
        <v>6.2323573873445604</v>
      </c>
      <c r="AI107">
        <v>0.321106400670158</v>
      </c>
      <c r="AJ107">
        <v>1770.6238044813399</v>
      </c>
      <c r="AK107" t="s">
        <v>97</v>
      </c>
      <c r="AL107" t="s">
        <v>98</v>
      </c>
      <c r="AM107">
        <v>231007562849.76999</v>
      </c>
      <c r="AN107">
        <v>1583770</v>
      </c>
      <c r="AO107">
        <f t="shared" si="23"/>
        <v>1.2393758408498056E-2</v>
      </c>
      <c r="AP107">
        <f t="shared" si="24"/>
        <v>13.899452773410081</v>
      </c>
      <c r="AQ107" s="15">
        <f t="shared" si="25"/>
        <v>0.12792572843937822</v>
      </c>
      <c r="AR107">
        <f t="shared" si="26"/>
        <v>1.7159245199694258E-3</v>
      </c>
      <c r="AS107" s="15">
        <f t="shared" si="22"/>
        <v>-6.8732448992285811E-2</v>
      </c>
    </row>
    <row r="108" spans="1:45" x14ac:dyDescent="0.25">
      <c r="A108" t="s">
        <v>37</v>
      </c>
      <c r="B108">
        <v>16.882681827012899</v>
      </c>
      <c r="C108">
        <v>1.6132845197506799E-2</v>
      </c>
      <c r="D108">
        <v>17.7307479217246</v>
      </c>
      <c r="E108">
        <v>-5.4719188341400304</v>
      </c>
      <c r="F108" s="1">
        <v>0</v>
      </c>
      <c r="G108" s="1">
        <v>0</v>
      </c>
      <c r="H108">
        <v>3.8130555112507301</v>
      </c>
      <c r="I108">
        <v>58.105779194005997</v>
      </c>
      <c r="J108">
        <v>57.863939983356801</v>
      </c>
      <c r="K108">
        <v>2.4305865167874301</v>
      </c>
      <c r="L108">
        <v>86.784812252615396</v>
      </c>
      <c r="M108">
        <v>53.975245830718301</v>
      </c>
      <c r="N108">
        <v>95.009554740933297</v>
      </c>
      <c r="O108">
        <v>64.351761940271103</v>
      </c>
      <c r="P108">
        <v>138808.83541676</v>
      </c>
      <c r="Q108">
        <v>178244.53957039301</v>
      </c>
      <c r="R108">
        <v>127.79261410111801</v>
      </c>
      <c r="S108">
        <v>701.93420423570797</v>
      </c>
      <c r="T108">
        <v>0.71057342585429695</v>
      </c>
      <c r="U108">
        <v>0.210651994002999</v>
      </c>
      <c r="V108">
        <v>0.33882255756063701</v>
      </c>
      <c r="W108">
        <v>6.5779485611120903E-2</v>
      </c>
      <c r="X108">
        <v>0.38474596282524198</v>
      </c>
      <c r="Y108" s="1">
        <v>0</v>
      </c>
      <c r="Z108" s="1">
        <v>0</v>
      </c>
      <c r="AA108">
        <v>3.6777116655535298E-4</v>
      </c>
      <c r="AB108">
        <v>9.1263719236624498E-3</v>
      </c>
      <c r="AC108">
        <v>7.31223739699563E-3</v>
      </c>
      <c r="AD108">
        <v>2.5810983486467E-3</v>
      </c>
      <c r="AE108">
        <v>0.81237733368719001</v>
      </c>
      <c r="AF108">
        <v>5.3291953089879603E-3</v>
      </c>
      <c r="AG108">
        <v>2.7346514007666402E-3</v>
      </c>
      <c r="AH108">
        <v>6.8756323327714801</v>
      </c>
      <c r="AI108">
        <v>0.35869683112934098</v>
      </c>
      <c r="AJ108">
        <v>2688.5392507003598</v>
      </c>
      <c r="AK108" t="s">
        <v>99</v>
      </c>
      <c r="AL108" t="s">
        <v>100</v>
      </c>
      <c r="AM108">
        <v>184009156493.51999</v>
      </c>
      <c r="AN108">
        <v>1325630</v>
      </c>
      <c r="AO108">
        <f t="shared" si="23"/>
        <v>1.3009203872538944E-2</v>
      </c>
      <c r="AP108">
        <f t="shared" si="24"/>
        <v>14.541112726333926</v>
      </c>
      <c r="AQ108" s="15">
        <f t="shared" si="25"/>
        <v>0.16103094341868318</v>
      </c>
      <c r="AR108">
        <f t="shared" si="26"/>
        <v>2.2824320089773302E-3</v>
      </c>
      <c r="AS108" s="15">
        <f t="shared" si="22"/>
        <v>-4.7830249375583778E-2</v>
      </c>
    </row>
    <row r="109" spans="1:45" x14ac:dyDescent="0.25">
      <c r="A109" t="s">
        <v>37</v>
      </c>
      <c r="B109">
        <v>18.5219556853359</v>
      </c>
      <c r="C109">
        <v>1.7695714236531102E-2</v>
      </c>
      <c r="D109">
        <v>19.285331696885802</v>
      </c>
      <c r="E109">
        <v>5.70127479719436</v>
      </c>
      <c r="F109" s="1">
        <v>0</v>
      </c>
      <c r="G109" s="1">
        <v>0</v>
      </c>
      <c r="H109">
        <v>4.0442596357599898</v>
      </c>
      <c r="I109">
        <v>81.201443388067801</v>
      </c>
      <c r="J109">
        <v>80.562685039046599</v>
      </c>
      <c r="K109">
        <v>24.230346714747299</v>
      </c>
      <c r="L109">
        <v>111.427731607084</v>
      </c>
      <c r="M109">
        <v>53.414466738204197</v>
      </c>
      <c r="N109">
        <v>94.906843446910102</v>
      </c>
      <c r="O109">
        <v>63.993650396818801</v>
      </c>
      <c r="P109">
        <v>131611.69509954099</v>
      </c>
      <c r="Q109">
        <v>169351.56079037601</v>
      </c>
      <c r="R109">
        <v>129.20270762329099</v>
      </c>
      <c r="S109">
        <v>699.38277908524105</v>
      </c>
      <c r="T109">
        <v>0.71753510894129102</v>
      </c>
      <c r="U109">
        <v>0.24337288983826799</v>
      </c>
      <c r="V109">
        <v>0.25782162914958501</v>
      </c>
      <c r="W109">
        <v>7.33412597156093E-2</v>
      </c>
      <c r="X109">
        <v>0.42546422129653599</v>
      </c>
      <c r="Y109" s="1">
        <v>0</v>
      </c>
      <c r="Z109" s="1">
        <v>0</v>
      </c>
      <c r="AA109">
        <v>3.6753023518804501E-4</v>
      </c>
      <c r="AB109">
        <v>9.2430029874022296E-3</v>
      </c>
      <c r="AC109">
        <v>7.4515112554783E-3</v>
      </c>
      <c r="AD109">
        <v>3.66639071719838E-3</v>
      </c>
      <c r="AE109">
        <v>0.82467769850953299</v>
      </c>
      <c r="AF109">
        <v>5.4098857022225402E-3</v>
      </c>
      <c r="AG109">
        <v>3.0104035255138499E-3</v>
      </c>
      <c r="AH109">
        <v>7.1428815079595296</v>
      </c>
      <c r="AI109">
        <v>0.371226217733581</v>
      </c>
      <c r="AJ109">
        <v>3618.6711737599298</v>
      </c>
      <c r="AK109" t="s">
        <v>101</v>
      </c>
      <c r="AL109" t="s">
        <v>102</v>
      </c>
      <c r="AM109">
        <v>126090189655.03</v>
      </c>
      <c r="AN109">
        <v>958047</v>
      </c>
      <c r="AO109">
        <f t="shared" si="23"/>
        <v>1.3228927192888885E-2</v>
      </c>
      <c r="AP109">
        <f t="shared" si="24"/>
        <v>14.769131101266241</v>
      </c>
      <c r="AQ109" s="15">
        <f t="shared" si="25"/>
        <v>0.25409921263058655</v>
      </c>
      <c r="AR109">
        <f t="shared" si="26"/>
        <v>3.6959270334262929E-3</v>
      </c>
      <c r="AS109" s="15">
        <f t="shared" si="22"/>
        <v>-3.958324510815503E-2</v>
      </c>
    </row>
    <row r="110" spans="1:45" x14ac:dyDescent="0.25">
      <c r="A110" t="s">
        <v>37</v>
      </c>
      <c r="B110">
        <v>18.361001079567199</v>
      </c>
      <c r="C110">
        <v>1.8097281236021098E-2</v>
      </c>
      <c r="D110">
        <v>19.6803975119652</v>
      </c>
      <c r="E110">
        <v>16.871837852552201</v>
      </c>
      <c r="F110" s="1">
        <v>0</v>
      </c>
      <c r="G110" s="1">
        <v>0</v>
      </c>
      <c r="H110">
        <v>4.2789555630775</v>
      </c>
      <c r="I110">
        <v>104.045269135685</v>
      </c>
      <c r="J110">
        <v>103.424815381904</v>
      </c>
      <c r="K110">
        <v>49.025474555855098</v>
      </c>
      <c r="L110">
        <v>135.954427055352</v>
      </c>
      <c r="M110">
        <v>52.140831670364904</v>
      </c>
      <c r="N110">
        <v>94.888548994496304</v>
      </c>
      <c r="O110">
        <v>64.973870513115003</v>
      </c>
      <c r="P110">
        <v>124582.09808218401</v>
      </c>
      <c r="Q110">
        <v>159887.12415346899</v>
      </c>
      <c r="R110">
        <v>131.03703828783901</v>
      </c>
      <c r="S110">
        <v>695.53447130586301</v>
      </c>
      <c r="T110">
        <v>0.71621283759696697</v>
      </c>
      <c r="U110">
        <v>0.275604307412875</v>
      </c>
      <c r="V110">
        <v>0.12907204625275701</v>
      </c>
      <c r="W110">
        <v>8.4346476458731307E-2</v>
      </c>
      <c r="X110">
        <v>0.51097716987563502</v>
      </c>
      <c r="Y110" s="1">
        <v>0</v>
      </c>
      <c r="Z110" s="1">
        <v>0</v>
      </c>
      <c r="AA110">
        <v>3.6339833902955797E-4</v>
      </c>
      <c r="AB110">
        <v>8.7163584705232406E-3</v>
      </c>
      <c r="AC110">
        <v>7.1228001166012099E-3</v>
      </c>
      <c r="AD110">
        <v>3.9001089857801301E-3</v>
      </c>
      <c r="AE110">
        <v>0.80860312059397899</v>
      </c>
      <c r="AF110">
        <v>5.3044364710965004E-3</v>
      </c>
      <c r="AG110">
        <v>3.50532712855718E-3</v>
      </c>
      <c r="AH110">
        <v>7.0653991856287597</v>
      </c>
      <c r="AI110">
        <v>0.35745319107669798</v>
      </c>
      <c r="AJ110">
        <v>4450.4367182537499</v>
      </c>
      <c r="AK110" t="s">
        <v>103</v>
      </c>
      <c r="AL110" t="s">
        <v>104</v>
      </c>
      <c r="AM110">
        <v>60131916699.230003</v>
      </c>
      <c r="AN110">
        <v>482669</v>
      </c>
      <c r="AO110">
        <f t="shared" si="23"/>
        <v>1.2790634926727268E-2</v>
      </c>
      <c r="AP110">
        <f t="shared" si="24"/>
        <v>14.313737647671921</v>
      </c>
      <c r="AQ110" s="15">
        <f t="shared" si="25"/>
        <v>0.28275378042530708</v>
      </c>
      <c r="AR110">
        <f t="shared" si="26"/>
        <v>3.9725321938808341E-3</v>
      </c>
      <c r="AS110" s="15">
        <f t="shared" si="22"/>
        <v>-6.704114749693646E-2</v>
      </c>
    </row>
    <row r="111" spans="1:45" x14ac:dyDescent="0.25">
      <c r="A111" t="s">
        <v>37</v>
      </c>
      <c r="B111">
        <v>19.4745273087143</v>
      </c>
      <c r="C111">
        <v>1.8553015193929899E-2</v>
      </c>
      <c r="D111">
        <v>20.126605546499501</v>
      </c>
      <c r="E111">
        <v>24.498027591252299</v>
      </c>
      <c r="F111" s="1">
        <v>0</v>
      </c>
      <c r="G111" s="1">
        <v>0</v>
      </c>
      <c r="H111">
        <v>4.4820071137438298</v>
      </c>
      <c r="I111">
        <v>128.97610165983701</v>
      </c>
      <c r="J111">
        <v>128.179747240013</v>
      </c>
      <c r="K111">
        <v>75.351796982007201</v>
      </c>
      <c r="L111">
        <v>161.605283717975</v>
      </c>
      <c r="M111">
        <v>50.640871753795601</v>
      </c>
      <c r="N111">
        <v>94.810764416097896</v>
      </c>
      <c r="O111">
        <v>66.315128349491502</v>
      </c>
      <c r="P111">
        <v>121809.665427545</v>
      </c>
      <c r="Q111">
        <v>155420.02186554999</v>
      </c>
      <c r="R111">
        <v>132.57841726932401</v>
      </c>
      <c r="S111">
        <v>695.70927613075696</v>
      </c>
      <c r="T111">
        <v>0.71547840671181895</v>
      </c>
      <c r="U111">
        <v>0.29755594449376499</v>
      </c>
      <c r="V111">
        <v>5.0780732540957399E-2</v>
      </c>
      <c r="W111">
        <v>9.4500125871975704E-2</v>
      </c>
      <c r="X111">
        <v>0.55716319709330098</v>
      </c>
      <c r="Y111" s="1">
        <v>0</v>
      </c>
      <c r="Z111" s="1">
        <v>0</v>
      </c>
      <c r="AA111">
        <v>3.5608984022269001E-4</v>
      </c>
      <c r="AB111">
        <v>8.2800433444106796E-3</v>
      </c>
      <c r="AC111">
        <v>6.8628893296598303E-3</v>
      </c>
      <c r="AD111">
        <v>4.1910332418753499E-3</v>
      </c>
      <c r="AE111">
        <v>0.77878693830763801</v>
      </c>
      <c r="AF111">
        <v>5.1088423152981103E-3</v>
      </c>
      <c r="AG111">
        <v>3.8636020672133298E-3</v>
      </c>
      <c r="AH111">
        <v>6.8865108190002102</v>
      </c>
      <c r="AI111">
        <v>0.33199760323285399</v>
      </c>
      <c r="AJ111">
        <v>5176.2428711334996</v>
      </c>
      <c r="AK111" t="s">
        <v>105</v>
      </c>
      <c r="AL111" t="s">
        <v>106</v>
      </c>
      <c r="AM111">
        <v>34967778844.620003</v>
      </c>
      <c r="AN111">
        <v>287069</v>
      </c>
      <c r="AO111">
        <f t="shared" si="23"/>
        <v>1.2327821485180631E-2</v>
      </c>
      <c r="AP111">
        <f t="shared" si="24"/>
        <v>13.830446036538291</v>
      </c>
      <c r="AQ111" s="15">
        <f t="shared" si="25"/>
        <v>0.40809105196354922</v>
      </c>
      <c r="AR111">
        <f t="shared" si="26"/>
        <v>5.5599764070294357E-3</v>
      </c>
      <c r="AS111" s="15">
        <f t="shared" si="22"/>
        <v>-3.2398818383888472E-2</v>
      </c>
    </row>
    <row r="112" spans="1:45" x14ac:dyDescent="0.25">
      <c r="A112" t="s">
        <v>37</v>
      </c>
      <c r="B112">
        <v>20.643766465978999</v>
      </c>
      <c r="C112">
        <v>1.9121889437877598E-2</v>
      </c>
      <c r="D112">
        <v>20.6804002159286</v>
      </c>
      <c r="E112">
        <v>34.911431833215097</v>
      </c>
      <c r="F112" s="1">
        <v>0</v>
      </c>
      <c r="G112" s="1">
        <v>0</v>
      </c>
      <c r="H112">
        <v>4.6052765241096001</v>
      </c>
      <c r="I112">
        <v>152.05099107499001</v>
      </c>
      <c r="J112">
        <v>151.81764178544799</v>
      </c>
      <c r="K112">
        <v>96.189415389542305</v>
      </c>
      <c r="L112">
        <v>185.53822750510199</v>
      </c>
      <c r="M112">
        <v>49.872912330462398</v>
      </c>
      <c r="N112">
        <v>94.586036324892405</v>
      </c>
      <c r="O112">
        <v>65.476870457838999</v>
      </c>
      <c r="P112">
        <v>118592.36691000601</v>
      </c>
      <c r="Q112">
        <v>151646.58256268801</v>
      </c>
      <c r="R112">
        <v>132.93840259505299</v>
      </c>
      <c r="S112">
        <v>699.512190703942</v>
      </c>
      <c r="T112">
        <v>0.70960057779661601</v>
      </c>
      <c r="U112">
        <v>0.28980666333327099</v>
      </c>
      <c r="V112">
        <v>2.2957739715244601E-2</v>
      </c>
      <c r="W112">
        <v>9.1666097996025195E-2</v>
      </c>
      <c r="X112">
        <v>0.59556949895545797</v>
      </c>
      <c r="Y112" s="1">
        <v>0</v>
      </c>
      <c r="Z112" s="1">
        <v>0</v>
      </c>
      <c r="AA112">
        <v>3.5996912609466799E-4</v>
      </c>
      <c r="AB112">
        <v>8.2019983672319396E-3</v>
      </c>
      <c r="AC112">
        <v>6.7989103517553297E-3</v>
      </c>
      <c r="AD112">
        <v>4.8325214775357403E-3</v>
      </c>
      <c r="AE112">
        <v>0.81376431662773896</v>
      </c>
      <c r="AF112">
        <v>5.3382939170779596E-3</v>
      </c>
      <c r="AG112">
        <v>3.8307474853583102E-3</v>
      </c>
      <c r="AH112">
        <v>7.2848936236217199</v>
      </c>
      <c r="AI112">
        <v>0.34707016823660702</v>
      </c>
      <c r="AJ112">
        <v>5708.3504990686297</v>
      </c>
      <c r="AK112" t="s">
        <v>107</v>
      </c>
      <c r="AL112" t="s">
        <v>108</v>
      </c>
      <c r="AM112">
        <v>16479002343.98</v>
      </c>
      <c r="AN112">
        <v>138955</v>
      </c>
      <c r="AO112">
        <f t="shared" si="23"/>
        <v>1.2497173394927957E-2</v>
      </c>
      <c r="AP112">
        <f t="shared" si="24"/>
        <v>14.007580409229249</v>
      </c>
      <c r="AQ112" s="15">
        <f t="shared" si="25"/>
        <v>0.47375677046817666</v>
      </c>
      <c r="AR112">
        <f t="shared" si="26"/>
        <v>6.5869724930341881E-3</v>
      </c>
      <c r="AS112" s="15">
        <f t="shared" si="22"/>
        <v>-1.7714236459207555E-3</v>
      </c>
    </row>
    <row r="113" spans="1:45" x14ac:dyDescent="0.25">
      <c r="A113" t="s">
        <v>37</v>
      </c>
      <c r="B113">
        <v>20.6376193402279</v>
      </c>
      <c r="C113">
        <v>1.8557212366071801E-2</v>
      </c>
      <c r="D113">
        <v>20.130704406727698</v>
      </c>
      <c r="E113">
        <v>53.081269747310103</v>
      </c>
      <c r="F113" s="1">
        <v>0</v>
      </c>
      <c r="G113" s="1">
        <v>0</v>
      </c>
      <c r="H113">
        <v>4.7992875129887196</v>
      </c>
      <c r="I113">
        <v>176.28350407368501</v>
      </c>
      <c r="J113">
        <v>176.132771040542</v>
      </c>
      <c r="K113">
        <v>120.057473601476</v>
      </c>
      <c r="L113">
        <v>210.89900973801099</v>
      </c>
      <c r="M113">
        <v>49.423070300476198</v>
      </c>
      <c r="N113">
        <v>94.485754865818507</v>
      </c>
      <c r="O113">
        <v>65.252058087580807</v>
      </c>
      <c r="P113">
        <v>114678.778232217</v>
      </c>
      <c r="Q113">
        <v>147248.55338318899</v>
      </c>
      <c r="R113">
        <v>133.088143501947</v>
      </c>
      <c r="S113">
        <v>697.08537322096595</v>
      </c>
      <c r="T113">
        <v>0.718715850456072</v>
      </c>
      <c r="U113">
        <v>0.26996513433105201</v>
      </c>
      <c r="V113">
        <v>1.72924765327063E-2</v>
      </c>
      <c r="W113">
        <v>8.3322409408736198E-2</v>
      </c>
      <c r="X113">
        <v>0.62941997972750396</v>
      </c>
      <c r="Y113" s="1">
        <v>0</v>
      </c>
      <c r="Z113" s="1">
        <v>0</v>
      </c>
      <c r="AA113">
        <v>3.5930867888259301E-4</v>
      </c>
      <c r="AB113">
        <v>8.0337674227931796E-3</v>
      </c>
      <c r="AC113">
        <v>6.7344367574674099E-3</v>
      </c>
      <c r="AD113">
        <v>4.85914674014239E-3</v>
      </c>
      <c r="AE113">
        <v>0.82439424321056498</v>
      </c>
      <c r="AF113">
        <v>5.40802623546131E-3</v>
      </c>
      <c r="AG113">
        <v>3.32517233576155E-3</v>
      </c>
      <c r="AH113">
        <v>7.4916741083337097</v>
      </c>
      <c r="AI113">
        <v>0.35053688459376098</v>
      </c>
      <c r="AJ113">
        <v>6447.6270665740503</v>
      </c>
      <c r="AK113" t="s">
        <v>109</v>
      </c>
      <c r="AL113" t="s">
        <v>110</v>
      </c>
      <c r="AM113">
        <v>7059969624.3100004</v>
      </c>
      <c r="AN113">
        <v>61563</v>
      </c>
      <c r="AO113">
        <f t="shared" si="23"/>
        <v>1.2501771671811313E-2</v>
      </c>
      <c r="AP113">
        <f t="shared" si="24"/>
        <v>14.012385339213784</v>
      </c>
      <c r="AQ113" s="15">
        <f t="shared" si="25"/>
        <v>0.47281271822245285</v>
      </c>
      <c r="AR113">
        <f t="shared" si="26"/>
        <v>6.5760424314374004E-3</v>
      </c>
      <c r="AS113" s="15">
        <f t="shared" si="22"/>
        <v>2.5181182101645216E-2</v>
      </c>
    </row>
    <row r="114" spans="1:45" x14ac:dyDescent="0.25">
      <c r="A114" t="s">
        <v>37</v>
      </c>
      <c r="B114">
        <v>18.7790210472693</v>
      </c>
      <c r="C114">
        <v>1.8399710360525099E-2</v>
      </c>
      <c r="D114">
        <v>19.9767594158068</v>
      </c>
      <c r="E114">
        <v>71.520369261711096</v>
      </c>
      <c r="F114" s="1">
        <v>0</v>
      </c>
      <c r="G114" s="1">
        <v>0</v>
      </c>
      <c r="H114">
        <v>4.9796127221615203</v>
      </c>
      <c r="I114">
        <v>197.18023411161801</v>
      </c>
      <c r="J114">
        <v>197.26853394882099</v>
      </c>
      <c r="K114">
        <v>138.633337884714</v>
      </c>
      <c r="L114">
        <v>234.15686254664499</v>
      </c>
      <c r="M114">
        <v>49.3343885009836</v>
      </c>
      <c r="N114">
        <v>94.186301796399604</v>
      </c>
      <c r="O114">
        <v>64.244614009864307</v>
      </c>
      <c r="P114">
        <v>107131.07633243701</v>
      </c>
      <c r="Q114">
        <v>135291.57411399801</v>
      </c>
      <c r="R114">
        <v>133.18556380901799</v>
      </c>
      <c r="S114">
        <v>701.24119083884705</v>
      </c>
      <c r="T114">
        <v>0.74030586399398102</v>
      </c>
      <c r="U114">
        <v>0.26609221064424499</v>
      </c>
      <c r="V114">
        <v>1.3070618517089299E-2</v>
      </c>
      <c r="W114">
        <v>8.1867248590098196E-2</v>
      </c>
      <c r="X114">
        <v>0.63896992224856597</v>
      </c>
      <c r="Y114" s="1">
        <v>0</v>
      </c>
      <c r="Z114" s="1">
        <v>0</v>
      </c>
      <c r="AA114">
        <v>3.7295604140880799E-4</v>
      </c>
      <c r="AB114">
        <v>8.0796382163548196E-3</v>
      </c>
      <c r="AC114">
        <v>6.8274956878873498E-3</v>
      </c>
      <c r="AD114">
        <v>4.9246984855752397E-3</v>
      </c>
      <c r="AE114">
        <v>0.848210680639226</v>
      </c>
      <c r="AF114">
        <v>5.5642620649933297E-3</v>
      </c>
      <c r="AG114">
        <v>3.37181864095361E-3</v>
      </c>
      <c r="AH114">
        <v>7.8209453266272604</v>
      </c>
      <c r="AI114">
        <v>0.36924490674389798</v>
      </c>
      <c r="AJ114">
        <v>7224.93678901984</v>
      </c>
      <c r="AK114" t="s">
        <v>111</v>
      </c>
      <c r="AL114" t="s">
        <v>112</v>
      </c>
      <c r="AM114">
        <v>2272571522.2399998</v>
      </c>
      <c r="AN114">
        <v>21213</v>
      </c>
      <c r="AO114">
        <f t="shared" si="23"/>
        <v>1.2764713794289487E-2</v>
      </c>
      <c r="AP114">
        <f t="shared" si="24"/>
        <v>14.286735402974116</v>
      </c>
      <c r="AQ114" s="15">
        <f t="shared" si="25"/>
        <v>0.31443751967016964</v>
      </c>
      <c r="AR114">
        <f t="shared" si="26"/>
        <v>4.4189839313481718E-3</v>
      </c>
      <c r="AS114" s="15">
        <f t="shared" si="22"/>
        <v>-5.9956589735459254E-2</v>
      </c>
    </row>
    <row r="115" spans="1:45" x14ac:dyDescent="0.25">
      <c r="A115" t="s">
        <v>37</v>
      </c>
      <c r="B115">
        <v>20.476772332665899</v>
      </c>
      <c r="C115">
        <v>1.70534553191025E-2</v>
      </c>
      <c r="D115">
        <v>18.6497664229557</v>
      </c>
      <c r="E115">
        <v>105.058261432743</v>
      </c>
      <c r="F115" s="1">
        <v>0</v>
      </c>
      <c r="G115" s="1">
        <v>0</v>
      </c>
      <c r="H115">
        <v>5.29668030423412</v>
      </c>
      <c r="I115">
        <v>222.85207891640101</v>
      </c>
      <c r="J115">
        <v>222.69344231756699</v>
      </c>
      <c r="K115">
        <v>163.77533734600999</v>
      </c>
      <c r="L115">
        <v>265.62663682162901</v>
      </c>
      <c r="M115">
        <v>49.605830790760002</v>
      </c>
      <c r="N115">
        <v>94.251063031525703</v>
      </c>
      <c r="O115">
        <v>65.157181135299894</v>
      </c>
      <c r="P115">
        <v>92257.930114981893</v>
      </c>
      <c r="Q115">
        <v>114458.606423153</v>
      </c>
      <c r="R115">
        <v>132.907457725706</v>
      </c>
      <c r="S115">
        <v>706.43698302077996</v>
      </c>
      <c r="T115">
        <v>0.69587578136003903</v>
      </c>
      <c r="U115">
        <v>0.33946626237762301</v>
      </c>
      <c r="V115">
        <v>2.6006580705990299E-2</v>
      </c>
      <c r="W115">
        <v>8.1701363347198103E-2</v>
      </c>
      <c r="X115">
        <v>0.55282579356918804</v>
      </c>
      <c r="Y115" s="1">
        <v>0</v>
      </c>
      <c r="Z115" s="1">
        <v>0</v>
      </c>
      <c r="AA115">
        <v>3.8420117082119202E-4</v>
      </c>
      <c r="AB115">
        <v>7.7302406219206003E-3</v>
      </c>
      <c r="AC115">
        <v>6.8015426125455003E-3</v>
      </c>
      <c r="AD115">
        <v>4.7213854332482002E-3</v>
      </c>
      <c r="AE115">
        <v>0.82336957256096799</v>
      </c>
      <c r="AF115">
        <v>5.4013043959999498E-3</v>
      </c>
      <c r="AG115">
        <v>3.1422909976310301E-3</v>
      </c>
      <c r="AH115">
        <v>7.4702010036230799</v>
      </c>
      <c r="AI115">
        <v>0.35118707503139301</v>
      </c>
      <c r="AJ115">
        <v>8153.3537897711503</v>
      </c>
      <c r="AK115" t="s">
        <v>113</v>
      </c>
      <c r="AL115" t="s">
        <v>114</v>
      </c>
      <c r="AM115">
        <v>537586958.77999997</v>
      </c>
      <c r="AN115">
        <v>5827</v>
      </c>
      <c r="AO115">
        <f t="shared" ref="AO115" si="27">SUM(AA115,AC115,AF115)</f>
        <v>1.2587048179366643E-2</v>
      </c>
      <c r="AP115">
        <f t="shared" si="24"/>
        <v>14.10144970234678</v>
      </c>
      <c r="AQ115" s="15">
        <f t="shared" ref="AQ115" si="28">B115/AP115-1</f>
        <v>0.45210405773089635</v>
      </c>
      <c r="AR115">
        <f t="shared" ref="AR115" si="29">1-(1-B115/100)^(1/12)-AO115</f>
        <v>6.3252466706681179E-3</v>
      </c>
      <c r="AS115" s="15">
        <f t="shared" ref="AS115:AS132" si="30">B115/D115-1</f>
        <v>9.79640102870869E-2</v>
      </c>
    </row>
    <row r="116" spans="1:45" x14ac:dyDescent="0.25">
      <c r="AN116" s="7">
        <f>SUM(AN96:AN115)</f>
        <v>6946982</v>
      </c>
      <c r="AS116" s="15"/>
    </row>
    <row r="117" spans="1:45" x14ac:dyDescent="0.25">
      <c r="AO117" t="s">
        <v>354</v>
      </c>
      <c r="AP117" t="s">
        <v>378</v>
      </c>
      <c r="AS117" s="15"/>
    </row>
    <row r="118" spans="1:45" x14ac:dyDescent="0.25">
      <c r="A118" t="s">
        <v>0</v>
      </c>
      <c r="B118" t="s">
        <v>1</v>
      </c>
      <c r="C118" t="s">
        <v>2</v>
      </c>
      <c r="D118" t="s">
        <v>3</v>
      </c>
      <c r="E118" t="s">
        <v>5</v>
      </c>
      <c r="F118" t="s">
        <v>6</v>
      </c>
      <c r="G118" t="s">
        <v>208</v>
      </c>
      <c r="H118" t="s">
        <v>7</v>
      </c>
      <c r="I118" t="s">
        <v>8</v>
      </c>
      <c r="J118" t="s">
        <v>134</v>
      </c>
      <c r="K118" t="s">
        <v>143</v>
      </c>
      <c r="L118" t="s">
        <v>9</v>
      </c>
      <c r="M118" t="s">
        <v>10</v>
      </c>
      <c r="N118" t="s">
        <v>11</v>
      </c>
      <c r="O118" t="s">
        <v>13</v>
      </c>
      <c r="P118" t="s">
        <v>14</v>
      </c>
      <c r="Q118" t="s">
        <v>15</v>
      </c>
      <c r="R118" t="s">
        <v>16</v>
      </c>
      <c r="S118" t="s">
        <v>17</v>
      </c>
      <c r="T118" t="s">
        <v>18</v>
      </c>
      <c r="U118" t="s">
        <v>20</v>
      </c>
      <c r="V118" t="s">
        <v>21</v>
      </c>
      <c r="W118" t="s">
        <v>22</v>
      </c>
      <c r="X118" t="s">
        <v>23</v>
      </c>
      <c r="Y118" t="s">
        <v>24</v>
      </c>
      <c r="Z118" t="s">
        <v>25</v>
      </c>
      <c r="AA118" t="s">
        <v>26</v>
      </c>
      <c r="AB118" t="s">
        <v>27</v>
      </c>
      <c r="AC118" t="s">
        <v>263</v>
      </c>
      <c r="AD118" t="s">
        <v>29</v>
      </c>
      <c r="AE118" t="s">
        <v>326</v>
      </c>
      <c r="AF118" t="s">
        <v>233</v>
      </c>
      <c r="AG118" t="s">
        <v>30</v>
      </c>
      <c r="AH118" t="s">
        <v>31</v>
      </c>
      <c r="AI118" t="s">
        <v>32</v>
      </c>
      <c r="AJ118" t="s">
        <v>33</v>
      </c>
      <c r="AK118" t="s">
        <v>34</v>
      </c>
      <c r="AL118" t="s">
        <v>74</v>
      </c>
      <c r="AM118" t="s">
        <v>35</v>
      </c>
      <c r="AN118" t="s">
        <v>36</v>
      </c>
      <c r="AP118" t="s">
        <v>67</v>
      </c>
      <c r="AS118" s="15"/>
    </row>
    <row r="119" spans="1:45" x14ac:dyDescent="0.25">
      <c r="A119" t="s">
        <v>37</v>
      </c>
      <c r="B119">
        <v>10.445629612142501</v>
      </c>
      <c r="C119">
        <v>5.7528652337708397E-3</v>
      </c>
      <c r="D119">
        <v>6.6891431946687296</v>
      </c>
      <c r="E119">
        <v>-95.461017895634399</v>
      </c>
      <c r="F119" s="1">
        <v>0</v>
      </c>
      <c r="G119" s="1">
        <v>0</v>
      </c>
      <c r="H119">
        <v>2.6876895435117598</v>
      </c>
      <c r="I119">
        <v>-255.678902627898</v>
      </c>
      <c r="J119">
        <v>-219.408749399041</v>
      </c>
      <c r="K119">
        <v>-283.59836474958701</v>
      </c>
      <c r="L119">
        <v>-219.58012974776099</v>
      </c>
      <c r="M119">
        <v>69.336964213363501</v>
      </c>
      <c r="N119">
        <v>86.713585898415502</v>
      </c>
      <c r="O119">
        <v>55.998601508559702</v>
      </c>
      <c r="P119">
        <v>109066.969243876</v>
      </c>
      <c r="Q119">
        <v>144525.75731662699</v>
      </c>
      <c r="R119">
        <v>121.01238696531099</v>
      </c>
      <c r="S119">
        <v>640.97145593700304</v>
      </c>
      <c r="T119">
        <v>0.77013481773217196</v>
      </c>
      <c r="U119">
        <v>0.14763871676113099</v>
      </c>
      <c r="V119">
        <v>0.59504958886818504</v>
      </c>
      <c r="W119">
        <v>7.8726722155687302E-3</v>
      </c>
      <c r="X119">
        <v>0.24943902215511399</v>
      </c>
      <c r="Y119" s="1">
        <v>0</v>
      </c>
      <c r="Z119" s="1">
        <v>0</v>
      </c>
      <c r="AA119">
        <v>5.5071160491877605E-4</v>
      </c>
      <c r="AB119">
        <v>5.2021825222969701E-3</v>
      </c>
      <c r="AC119">
        <v>4.4595750104292299E-3</v>
      </c>
      <c r="AD119" s="1">
        <v>0</v>
      </c>
      <c r="AE119">
        <v>0.717890517972542</v>
      </c>
      <c r="AF119">
        <v>0</v>
      </c>
      <c r="AG119" s="1">
        <v>0</v>
      </c>
      <c r="AH119">
        <v>4.7746079512316202</v>
      </c>
      <c r="AI119">
        <v>0.31742500313507799</v>
      </c>
      <c r="AJ119">
        <v>49.862098636528103</v>
      </c>
      <c r="AK119" t="s">
        <v>75</v>
      </c>
      <c r="AL119" t="s">
        <v>76</v>
      </c>
      <c r="AM119">
        <v>102413884.12</v>
      </c>
      <c r="AN119">
        <v>939</v>
      </c>
      <c r="AO119">
        <f>SUM(AA119,AC119,AF119)</f>
        <v>5.0102866153480061E-3</v>
      </c>
      <c r="AP119">
        <f>100*(1-(1-AO119)^12)</f>
        <v>5.8494003870077975</v>
      </c>
      <c r="AQ119" s="15">
        <f>B119/AP119-1</f>
        <v>0.7857607482885709</v>
      </c>
      <c r="AR119">
        <f>1-(1-B119/100)^(1/12)-AO119</f>
        <v>4.1412685522943162E-3</v>
      </c>
      <c r="AS119" s="15">
        <f t="shared" si="30"/>
        <v>0.56157960865118017</v>
      </c>
    </row>
    <row r="120" spans="1:45" x14ac:dyDescent="0.25">
      <c r="A120" t="s">
        <v>37</v>
      </c>
      <c r="B120">
        <v>6.79827617057233</v>
      </c>
      <c r="C120">
        <v>6.0408840991186498E-3</v>
      </c>
      <c r="D120">
        <v>7.0129963845477503</v>
      </c>
      <c r="E120">
        <v>-47.276120632084798</v>
      </c>
      <c r="F120" s="1">
        <v>0</v>
      </c>
      <c r="G120" s="1">
        <v>0</v>
      </c>
      <c r="H120">
        <v>3.1319459063782502</v>
      </c>
      <c r="I120">
        <v>-214.89751959652699</v>
      </c>
      <c r="J120">
        <v>-192.91411117435999</v>
      </c>
      <c r="K120">
        <v>-256.901860538824</v>
      </c>
      <c r="L120">
        <v>-185.703993354304</v>
      </c>
      <c r="M120">
        <v>69.370968641140394</v>
      </c>
      <c r="N120">
        <v>87.592157194494106</v>
      </c>
      <c r="O120">
        <v>55.7679891838334</v>
      </c>
      <c r="P120">
        <v>135040.05146532899</v>
      </c>
      <c r="Q120">
        <v>194283.1426578</v>
      </c>
      <c r="R120">
        <v>121.66078289825499</v>
      </c>
      <c r="S120">
        <v>669.37197703325501</v>
      </c>
      <c r="T120">
        <v>0.71177718915664201</v>
      </c>
      <c r="U120">
        <v>0.15262601030814801</v>
      </c>
      <c r="V120">
        <v>0.62211014560329103</v>
      </c>
      <c r="W120">
        <v>1.03010177352335E-2</v>
      </c>
      <c r="X120">
        <v>0.214962826353325</v>
      </c>
      <c r="Y120" s="1">
        <v>0</v>
      </c>
      <c r="Z120" s="1">
        <v>0</v>
      </c>
      <c r="AA120">
        <v>6.1707111738824405E-4</v>
      </c>
      <c r="AB120">
        <v>5.4237711246538098E-3</v>
      </c>
      <c r="AC120">
        <v>4.4889490577165502E-3</v>
      </c>
      <c r="AD120" s="1">
        <v>0</v>
      </c>
      <c r="AE120">
        <v>0.71837216467062304</v>
      </c>
      <c r="AF120">
        <v>0</v>
      </c>
      <c r="AG120" s="1">
        <v>0</v>
      </c>
      <c r="AH120">
        <v>4.8711079090983</v>
      </c>
      <c r="AI120">
        <v>0.327672604393065</v>
      </c>
      <c r="AJ120">
        <v>269.250877873565</v>
      </c>
      <c r="AK120" t="s">
        <v>77</v>
      </c>
      <c r="AL120" t="s">
        <v>78</v>
      </c>
      <c r="AM120">
        <v>309646838.00999999</v>
      </c>
      <c r="AN120">
        <v>2293</v>
      </c>
      <c r="AO120">
        <f t="shared" ref="AO120:AO137" si="31">SUM(AA120,AC120,AF120)</f>
        <v>5.1060201751047946E-3</v>
      </c>
      <c r="AP120">
        <f t="shared" ref="AP120:AP138" si="32">100*(1-(1-AO120)^12)</f>
        <v>5.958047988636805</v>
      </c>
      <c r="AQ120" s="15">
        <f t="shared" ref="AQ120:AQ138" si="33">B120/AP120-1</f>
        <v>0.14102407089335456</v>
      </c>
      <c r="AR120">
        <f t="shared" ref="AR120:AR138" si="34">1-(1-B120/100)^(1/12)-AO120</f>
        <v>7.4379997545011289E-4</v>
      </c>
      <c r="AS120" s="15">
        <f t="shared" si="30"/>
        <v>-3.061747107820123E-2</v>
      </c>
    </row>
    <row r="121" spans="1:45" x14ac:dyDescent="0.25">
      <c r="A121" t="s">
        <v>37</v>
      </c>
      <c r="B121">
        <v>7.46799487496639</v>
      </c>
      <c r="C121">
        <v>6.1399059910109497E-3</v>
      </c>
      <c r="D121">
        <v>7.1241000145669799</v>
      </c>
      <c r="E121">
        <v>-37.831185002175502</v>
      </c>
      <c r="F121" s="1">
        <v>0</v>
      </c>
      <c r="G121" s="1">
        <v>0</v>
      </c>
      <c r="H121">
        <v>3.2144484526374102</v>
      </c>
      <c r="I121">
        <v>-186.083787434089</v>
      </c>
      <c r="J121">
        <v>-180.09562591701899</v>
      </c>
      <c r="K121">
        <v>-249.00570839360699</v>
      </c>
      <c r="L121">
        <v>-159.72831518648201</v>
      </c>
      <c r="M121">
        <v>69.507890419911902</v>
      </c>
      <c r="N121">
        <v>89.241399780761697</v>
      </c>
      <c r="O121">
        <v>55.362077228584099</v>
      </c>
      <c r="P121">
        <v>149938.852274081</v>
      </c>
      <c r="Q121">
        <v>220488.378927179</v>
      </c>
      <c r="R121">
        <v>123.224340437949</v>
      </c>
      <c r="S121">
        <v>694.33680676185804</v>
      </c>
      <c r="T121">
        <v>0.70204317245997205</v>
      </c>
      <c r="U121">
        <v>0.132067284636423</v>
      </c>
      <c r="V121">
        <v>0.60587862272774395</v>
      </c>
      <c r="W121">
        <v>3.0166178146189999E-2</v>
      </c>
      <c r="X121">
        <v>0.23188791448964099</v>
      </c>
      <c r="Y121" s="1">
        <v>0</v>
      </c>
      <c r="Z121" s="1">
        <v>0</v>
      </c>
      <c r="AA121">
        <v>6.5309921876638703E-4</v>
      </c>
      <c r="AB121">
        <v>5.4868042433550198E-3</v>
      </c>
      <c r="AC121">
        <v>4.6832801317518297E-3</v>
      </c>
      <c r="AD121" s="1">
        <v>0</v>
      </c>
      <c r="AE121">
        <v>0.74508014697130298</v>
      </c>
      <c r="AF121" s="1">
        <v>1.4901602939426E-4</v>
      </c>
      <c r="AG121" s="1">
        <v>0</v>
      </c>
      <c r="AH121">
        <v>5.1657471088231297</v>
      </c>
      <c r="AI121">
        <v>0.36366209958326701</v>
      </c>
      <c r="AJ121">
        <v>759.20552318273496</v>
      </c>
      <c r="AK121" t="s">
        <v>79</v>
      </c>
      <c r="AL121" t="s">
        <v>80</v>
      </c>
      <c r="AM121">
        <v>1660872666.6400001</v>
      </c>
      <c r="AN121">
        <v>11077</v>
      </c>
      <c r="AO121">
        <f t="shared" si="31"/>
        <v>5.4853953799124762E-3</v>
      </c>
      <c r="AP121">
        <f t="shared" si="32"/>
        <v>6.3874700872343144</v>
      </c>
      <c r="AQ121" s="15">
        <f t="shared" si="33"/>
        <v>0.16916318557664312</v>
      </c>
      <c r="AR121">
        <f t="shared" si="34"/>
        <v>9.6169901189276531E-4</v>
      </c>
      <c r="AS121" s="15">
        <f t="shared" si="30"/>
        <v>4.8272042741712262E-2</v>
      </c>
    </row>
    <row r="122" spans="1:45" x14ac:dyDescent="0.25">
      <c r="A122" t="s">
        <v>37</v>
      </c>
      <c r="B122">
        <v>8.1525315110969991</v>
      </c>
      <c r="C122">
        <v>6.8386902364623702E-3</v>
      </c>
      <c r="D122">
        <v>7.9046907299195901</v>
      </c>
      <c r="E122">
        <v>-30.535111172876299</v>
      </c>
      <c r="F122" s="1">
        <v>0</v>
      </c>
      <c r="G122" s="1">
        <v>0</v>
      </c>
      <c r="H122">
        <v>3.28752539754261</v>
      </c>
      <c r="I122">
        <v>-164.88858214757801</v>
      </c>
      <c r="J122">
        <v>-162.32902811669101</v>
      </c>
      <c r="K122">
        <v>-236.60520311651399</v>
      </c>
      <c r="L122">
        <v>-137.61189380119501</v>
      </c>
      <c r="M122">
        <v>68.901682648024106</v>
      </c>
      <c r="N122">
        <v>89.115473081612095</v>
      </c>
      <c r="O122">
        <v>52.189768701656099</v>
      </c>
      <c r="P122">
        <v>144721.85944833999</v>
      </c>
      <c r="Q122">
        <v>212722.706864971</v>
      </c>
      <c r="R122">
        <v>123.265120969506</v>
      </c>
      <c r="S122">
        <v>705.61990264379403</v>
      </c>
      <c r="T122">
        <v>0.68094545038105003</v>
      </c>
      <c r="U122">
        <v>0.116978735291799</v>
      </c>
      <c r="V122">
        <v>0.61943936923590903</v>
      </c>
      <c r="W122">
        <v>3.8193601019058797E-2</v>
      </c>
      <c r="X122">
        <v>0.225388294453232</v>
      </c>
      <c r="Y122" s="1">
        <v>0</v>
      </c>
      <c r="Z122" s="1">
        <v>0</v>
      </c>
      <c r="AA122">
        <v>6.9351110413295699E-4</v>
      </c>
      <c r="AB122">
        <v>6.1451240797976599E-3</v>
      </c>
      <c r="AC122">
        <v>5.3012239714427499E-3</v>
      </c>
      <c r="AD122" s="1">
        <v>0</v>
      </c>
      <c r="AE122">
        <v>0.823647569152964</v>
      </c>
      <c r="AF122" s="1">
        <v>4.9418854149177905E-4</v>
      </c>
      <c r="AG122" s="1">
        <v>0</v>
      </c>
      <c r="AH122">
        <v>6.1146223974718499</v>
      </c>
      <c r="AI122">
        <v>0.41933715051767101</v>
      </c>
      <c r="AJ122">
        <v>1295.3741755036101</v>
      </c>
      <c r="AK122" t="s">
        <v>81</v>
      </c>
      <c r="AL122" t="s">
        <v>82</v>
      </c>
      <c r="AM122">
        <v>6975593625.4099998</v>
      </c>
      <c r="AN122">
        <v>48200</v>
      </c>
      <c r="AO122">
        <f t="shared" si="31"/>
        <v>6.4889236170674854E-3</v>
      </c>
      <c r="AP122">
        <f t="shared" si="32"/>
        <v>7.5147319449586085</v>
      </c>
      <c r="AQ122" s="15">
        <f t="shared" si="33"/>
        <v>8.4873229119805105E-2</v>
      </c>
      <c r="AR122">
        <f t="shared" si="34"/>
        <v>5.7276929371380663E-4</v>
      </c>
      <c r="AS122" s="15">
        <f t="shared" si="30"/>
        <v>3.1353634145270481E-2</v>
      </c>
    </row>
    <row r="123" spans="1:45" x14ac:dyDescent="0.25">
      <c r="A123" t="s">
        <v>37</v>
      </c>
      <c r="B123">
        <v>9.2923350861051404</v>
      </c>
      <c r="C123">
        <v>7.8489158177065203E-3</v>
      </c>
      <c r="D123">
        <v>9.0225550870072997</v>
      </c>
      <c r="E123">
        <v>-25.5897065897469</v>
      </c>
      <c r="F123" s="1">
        <v>0</v>
      </c>
      <c r="G123" s="1">
        <v>0</v>
      </c>
      <c r="H123">
        <v>3.36869272363238</v>
      </c>
      <c r="I123">
        <v>-143.10647640466999</v>
      </c>
      <c r="J123">
        <v>-141.674045593052</v>
      </c>
      <c r="K123">
        <v>-218.50634650250601</v>
      </c>
      <c r="L123">
        <v>-113.945273121032</v>
      </c>
      <c r="M123">
        <v>68.225678460301694</v>
      </c>
      <c r="N123">
        <v>89.186035199021902</v>
      </c>
      <c r="O123">
        <v>50.794689356660001</v>
      </c>
      <c r="P123">
        <v>135003.72764047401</v>
      </c>
      <c r="Q123">
        <v>192588.49688614899</v>
      </c>
      <c r="R123">
        <v>121.839926236758</v>
      </c>
      <c r="S123">
        <v>713.28944415714398</v>
      </c>
      <c r="T123">
        <v>0.68506017058197</v>
      </c>
      <c r="U123">
        <v>9.2651546760655498E-2</v>
      </c>
      <c r="V123">
        <v>0.68052143771215301</v>
      </c>
      <c r="W123">
        <v>3.1836742227237202E-2</v>
      </c>
      <c r="X123">
        <v>0.194990273299953</v>
      </c>
      <c r="Y123" s="1">
        <v>0</v>
      </c>
      <c r="Z123" s="1">
        <v>0</v>
      </c>
      <c r="AA123">
        <v>7.2575152537638905E-4</v>
      </c>
      <c r="AB123">
        <v>7.1152869283642502E-3</v>
      </c>
      <c r="AC123">
        <v>6.1737223771082097E-3</v>
      </c>
      <c r="AD123">
        <v>7.81333940702109E-6</v>
      </c>
      <c r="AE123">
        <v>0.87068531270556104</v>
      </c>
      <c r="AF123" s="1">
        <v>8.7068531270556202E-4</v>
      </c>
      <c r="AG123" s="1">
        <v>0</v>
      </c>
      <c r="AH123">
        <v>6.6550157345300702</v>
      </c>
      <c r="AI123">
        <v>0.45383621029597598</v>
      </c>
      <c r="AJ123">
        <v>1733.74538083673</v>
      </c>
      <c r="AK123" t="s">
        <v>83</v>
      </c>
      <c r="AL123" t="s">
        <v>84</v>
      </c>
      <c r="AM123">
        <v>13555724292.379999</v>
      </c>
      <c r="AN123">
        <v>100410</v>
      </c>
      <c r="AO123">
        <f t="shared" si="31"/>
        <v>7.7701592151901613E-3</v>
      </c>
      <c r="AP123">
        <f t="shared" si="32"/>
        <v>8.9358561526004863</v>
      </c>
      <c r="AQ123" s="15">
        <f t="shared" si="33"/>
        <v>3.9893092213767689E-2</v>
      </c>
      <c r="AR123">
        <f t="shared" si="34"/>
        <v>3.242634190129632E-4</v>
      </c>
      <c r="AS123" s="15">
        <f t="shared" si="30"/>
        <v>2.9900620888015483E-2</v>
      </c>
    </row>
    <row r="124" spans="1:45" x14ac:dyDescent="0.25">
      <c r="A124" t="s">
        <v>37</v>
      </c>
      <c r="B124">
        <v>9.5497104765790208</v>
      </c>
      <c r="C124">
        <v>7.9610325637657093E-3</v>
      </c>
      <c r="D124">
        <v>9.1458478968000492</v>
      </c>
      <c r="E124">
        <v>-17.883079627140098</v>
      </c>
      <c r="F124" s="1">
        <v>0</v>
      </c>
      <c r="G124" s="1">
        <v>0</v>
      </c>
      <c r="H124">
        <v>3.6068580048377101</v>
      </c>
      <c r="I124">
        <v>-118.908459906676</v>
      </c>
      <c r="J124">
        <v>-116.01901255302199</v>
      </c>
      <c r="K124">
        <v>-186.583521469115</v>
      </c>
      <c r="L124">
        <v>-87.952778656860104</v>
      </c>
      <c r="M124">
        <v>72.190411151566494</v>
      </c>
      <c r="N124">
        <v>89.624054287040707</v>
      </c>
      <c r="O124">
        <v>52.218449085408103</v>
      </c>
      <c r="P124">
        <v>126969.081382933</v>
      </c>
      <c r="Q124">
        <v>185038.97318930799</v>
      </c>
      <c r="R124">
        <v>118.163618763613</v>
      </c>
      <c r="S124">
        <v>700.47867410833896</v>
      </c>
      <c r="T124">
        <v>0.71876681640201301</v>
      </c>
      <c r="U124">
        <v>5.8250097623847599E-2</v>
      </c>
      <c r="V124">
        <v>0.80744181349023703</v>
      </c>
      <c r="W124">
        <v>1.53322810640383E-2</v>
      </c>
      <c r="X124">
        <v>0.118975807821876</v>
      </c>
      <c r="Y124" s="1">
        <v>0</v>
      </c>
      <c r="Z124" s="1">
        <v>0</v>
      </c>
      <c r="AA124">
        <v>7.3072258441802304E-4</v>
      </c>
      <c r="AB124">
        <v>7.1690228852173202E-3</v>
      </c>
      <c r="AC124">
        <v>6.1211176228843896E-3</v>
      </c>
      <c r="AD124">
        <v>6.1004577036304299E-5</v>
      </c>
      <c r="AE124">
        <v>0.82275401917300295</v>
      </c>
      <c r="AF124">
        <v>1.1518556268421999E-3</v>
      </c>
      <c r="AG124" s="1">
        <v>2.15242405225279E-7</v>
      </c>
      <c r="AH124">
        <v>6.1039585460111097</v>
      </c>
      <c r="AI124">
        <v>0.45085312319015097</v>
      </c>
      <c r="AJ124">
        <v>2407.96849313247</v>
      </c>
      <c r="AK124" t="s">
        <v>85</v>
      </c>
      <c r="AL124" t="s">
        <v>86</v>
      </c>
      <c r="AM124">
        <v>14343697123.83</v>
      </c>
      <c r="AN124">
        <v>112970</v>
      </c>
      <c r="AO124">
        <f t="shared" si="31"/>
        <v>8.0036958341446127E-3</v>
      </c>
      <c r="AP124">
        <f t="shared" si="32"/>
        <v>9.192723699327555</v>
      </c>
      <c r="AQ124" s="15">
        <f t="shared" si="33"/>
        <v>3.8833624171427994E-2</v>
      </c>
      <c r="AR124">
        <f t="shared" si="34"/>
        <v>3.2556977197607112E-4</v>
      </c>
      <c r="AS124" s="15">
        <f t="shared" si="30"/>
        <v>4.4158024967840825E-2</v>
      </c>
    </row>
    <row r="125" spans="1:45" x14ac:dyDescent="0.25">
      <c r="A125" t="s">
        <v>37</v>
      </c>
      <c r="B125">
        <v>9.7787743628132109</v>
      </c>
      <c r="C125">
        <v>8.8402841599704799E-3</v>
      </c>
      <c r="D125">
        <v>10.107448005464899</v>
      </c>
      <c r="E125">
        <v>-21.3487167991197</v>
      </c>
      <c r="F125" s="1">
        <v>0</v>
      </c>
      <c r="G125" s="1">
        <v>0</v>
      </c>
      <c r="H125">
        <v>3.6303553601351202</v>
      </c>
      <c r="I125">
        <v>-93.109665641276806</v>
      </c>
      <c r="J125">
        <v>-90.001829472029002</v>
      </c>
      <c r="K125">
        <v>-152.49125279105399</v>
      </c>
      <c r="L125">
        <v>-62.403184160011499</v>
      </c>
      <c r="M125">
        <v>72.8976391345021</v>
      </c>
      <c r="N125">
        <v>91.346948759636007</v>
      </c>
      <c r="O125">
        <v>55.638712160026103</v>
      </c>
      <c r="P125">
        <v>128257.639852526</v>
      </c>
      <c r="Q125">
        <v>174670.18828550301</v>
      </c>
      <c r="R125">
        <v>115.901972656011</v>
      </c>
      <c r="S125">
        <v>694.77192089560401</v>
      </c>
      <c r="T125">
        <v>0.72218601827212303</v>
      </c>
      <c r="U125">
        <v>6.18777089418861E-2</v>
      </c>
      <c r="V125">
        <v>0.80813205223871898</v>
      </c>
      <c r="W125">
        <v>1.59720731667925E-2</v>
      </c>
      <c r="X125">
        <v>0.11401816565260101</v>
      </c>
      <c r="Y125" s="1">
        <v>0</v>
      </c>
      <c r="Z125" s="1">
        <v>0</v>
      </c>
      <c r="AA125">
        <v>6.9096006431380104E-4</v>
      </c>
      <c r="AB125">
        <v>8.0491368995739207E-3</v>
      </c>
      <c r="AC125">
        <v>6.4985537240431299E-3</v>
      </c>
      <c r="AD125">
        <v>9.0190819455450194E-5</v>
      </c>
      <c r="AE125">
        <v>0.78062525685153505</v>
      </c>
      <c r="AF125">
        <v>1.4051254623327601E-3</v>
      </c>
      <c r="AG125">
        <v>9.94127245899499E-6</v>
      </c>
      <c r="AH125">
        <v>5.5537390106900997</v>
      </c>
      <c r="AI125">
        <v>0.41769232546698598</v>
      </c>
      <c r="AJ125">
        <v>2249.7273534491801</v>
      </c>
      <c r="AK125" t="s">
        <v>87</v>
      </c>
      <c r="AL125" t="s">
        <v>88</v>
      </c>
      <c r="AM125">
        <v>26769293301.82</v>
      </c>
      <c r="AN125">
        <v>208715</v>
      </c>
      <c r="AO125">
        <f t="shared" si="31"/>
        <v>8.5946392506896906E-3</v>
      </c>
      <c r="AP125">
        <f t="shared" si="32"/>
        <v>9.8397401266541724</v>
      </c>
      <c r="AQ125" s="15">
        <f t="shared" si="33"/>
        <v>-6.1958713397131104E-3</v>
      </c>
      <c r="AR125">
        <f t="shared" si="34"/>
        <v>-5.5847832360662528E-5</v>
      </c>
      <c r="AS125" s="15">
        <f t="shared" si="30"/>
        <v>-3.2517965214758582E-2</v>
      </c>
    </row>
    <row r="126" spans="1:45" x14ac:dyDescent="0.25">
      <c r="A126" t="s">
        <v>37</v>
      </c>
      <c r="B126">
        <v>10.166331418070801</v>
      </c>
      <c r="C126">
        <v>9.1405826910709101E-3</v>
      </c>
      <c r="D126">
        <v>10.4337283803865</v>
      </c>
      <c r="E126">
        <v>-24.0987827922668</v>
      </c>
      <c r="F126" s="1">
        <v>0</v>
      </c>
      <c r="G126" s="1">
        <v>0</v>
      </c>
      <c r="H126">
        <v>3.5819497923636598</v>
      </c>
      <c r="I126">
        <v>-65.140073902537296</v>
      </c>
      <c r="J126">
        <v>-62.087556434941497</v>
      </c>
      <c r="K126">
        <v>-117.352230264037</v>
      </c>
      <c r="L126">
        <v>-36.050301098318499</v>
      </c>
      <c r="M126">
        <v>72.728351071706996</v>
      </c>
      <c r="N126">
        <v>93.462755521813506</v>
      </c>
      <c r="O126">
        <v>61.334757127762103</v>
      </c>
      <c r="P126">
        <v>136058.87374007399</v>
      </c>
      <c r="Q126">
        <v>177976.37239549699</v>
      </c>
      <c r="R126">
        <v>114.356090015311</v>
      </c>
      <c r="S126">
        <v>683.51516475191102</v>
      </c>
      <c r="T126">
        <v>0.72598102804789899</v>
      </c>
      <c r="U126">
        <v>8.2555865510669998E-2</v>
      </c>
      <c r="V126">
        <v>0.71920200223221797</v>
      </c>
      <c r="W126">
        <v>2.35258859997192E-2</v>
      </c>
      <c r="X126">
        <v>0.17471624625739199</v>
      </c>
      <c r="Y126" s="1">
        <v>0</v>
      </c>
      <c r="Z126" s="1">
        <v>0</v>
      </c>
      <c r="AA126">
        <v>5.7101102357535799E-4</v>
      </c>
      <c r="AB126">
        <v>7.8138481387467207E-3</v>
      </c>
      <c r="AC126">
        <v>6.4753739994800599E-3</v>
      </c>
      <c r="AD126">
        <v>7.23387988431441E-4</v>
      </c>
      <c r="AE126">
        <v>0.72862919168284901</v>
      </c>
      <c r="AF126">
        <v>1.6029842217022601E-3</v>
      </c>
      <c r="AG126">
        <v>3.2307681879254003E-5</v>
      </c>
      <c r="AH126">
        <v>4.6834207363061804</v>
      </c>
      <c r="AI126">
        <v>0.33385704799259103</v>
      </c>
      <c r="AJ126">
        <v>1465.36817837952</v>
      </c>
      <c r="AK126" t="s">
        <v>89</v>
      </c>
      <c r="AL126" t="s">
        <v>90</v>
      </c>
      <c r="AM126">
        <v>47208211362.720001</v>
      </c>
      <c r="AN126">
        <v>346969</v>
      </c>
      <c r="AO126">
        <f t="shared" si="31"/>
        <v>8.6493692447576782E-3</v>
      </c>
      <c r="AP126">
        <f t="shared" si="32"/>
        <v>9.8994489730996449</v>
      </c>
      <c r="AQ126" s="15">
        <f t="shared" si="33"/>
        <v>2.6959323260958401E-2</v>
      </c>
      <c r="AR126">
        <f t="shared" si="34"/>
        <v>2.4503545013132393E-4</v>
      </c>
      <c r="AS126" s="15">
        <f t="shared" si="30"/>
        <v>-2.5628131437498092E-2</v>
      </c>
    </row>
    <row r="127" spans="1:45" x14ac:dyDescent="0.25">
      <c r="A127" t="s">
        <v>37</v>
      </c>
      <c r="B127">
        <v>11.351069764552101</v>
      </c>
      <c r="C127">
        <v>1.0424242556846101E-2</v>
      </c>
      <c r="D127">
        <v>11.8162487727823</v>
      </c>
      <c r="E127">
        <v>-22.573127495124499</v>
      </c>
      <c r="F127" s="1">
        <v>0</v>
      </c>
      <c r="G127" s="1">
        <v>0</v>
      </c>
      <c r="H127">
        <v>3.60695715924704</v>
      </c>
      <c r="I127">
        <v>-40.163054678664302</v>
      </c>
      <c r="J127">
        <v>-38.352961091132798</v>
      </c>
      <c r="K127">
        <v>-100.218197691462</v>
      </c>
      <c r="L127">
        <v>-11.5472231631101</v>
      </c>
      <c r="M127">
        <v>72.438136456430101</v>
      </c>
      <c r="N127">
        <v>94.106394476052301</v>
      </c>
      <c r="O127">
        <v>60.523029361864403</v>
      </c>
      <c r="P127">
        <v>138578.104364069</v>
      </c>
      <c r="Q127">
        <v>178680.27464665801</v>
      </c>
      <c r="R127">
        <v>113.560125681565</v>
      </c>
      <c r="S127">
        <v>694.31394943449902</v>
      </c>
      <c r="T127">
        <v>0.71950336185402697</v>
      </c>
      <c r="U127">
        <v>8.2216852792410797E-2</v>
      </c>
      <c r="V127">
        <v>0.71276761114398302</v>
      </c>
      <c r="W127">
        <v>2.5720151334795101E-2</v>
      </c>
      <c r="X127">
        <v>0.17929538472880999</v>
      </c>
      <c r="Y127" s="1">
        <v>0</v>
      </c>
      <c r="Z127" s="1">
        <v>0</v>
      </c>
      <c r="AA127">
        <v>5.4578506582025302E-4</v>
      </c>
      <c r="AB127">
        <v>8.3867752507131108E-3</v>
      </c>
      <c r="AC127">
        <v>6.8770357522805001E-3</v>
      </c>
      <c r="AD127">
        <v>1.41455146382993E-3</v>
      </c>
      <c r="AE127">
        <v>0.77644544525242398</v>
      </c>
      <c r="AF127">
        <v>2.0187581576563002E-3</v>
      </c>
      <c r="AG127">
        <v>7.7122013872780594E-5</v>
      </c>
      <c r="AH127">
        <v>5.1912481087164899</v>
      </c>
      <c r="AI127">
        <v>0.375438209013501</v>
      </c>
      <c r="AJ127">
        <v>1658.14074698902</v>
      </c>
      <c r="AK127" t="s">
        <v>91</v>
      </c>
      <c r="AL127" t="s">
        <v>92</v>
      </c>
      <c r="AM127">
        <v>108473119815.81</v>
      </c>
      <c r="AN127">
        <v>782758</v>
      </c>
      <c r="AO127">
        <f t="shared" si="31"/>
        <v>9.4415789757570541E-3</v>
      </c>
      <c r="AP127">
        <f t="shared" si="32"/>
        <v>10.759677165337711</v>
      </c>
      <c r="AQ127" s="15">
        <f t="shared" si="33"/>
        <v>5.4963786564113715E-2</v>
      </c>
      <c r="AR127">
        <f t="shared" si="34"/>
        <v>5.487016994411946E-4</v>
      </c>
      <c r="AS127" s="15">
        <f t="shared" si="30"/>
        <v>-3.9367739895735721E-2</v>
      </c>
    </row>
    <row r="128" spans="1:45" x14ac:dyDescent="0.25">
      <c r="A128" t="s">
        <v>37</v>
      </c>
      <c r="B128">
        <v>12.6136125293344</v>
      </c>
      <c r="C128">
        <v>1.12226106123292E-2</v>
      </c>
      <c r="D128">
        <v>12.666207311500701</v>
      </c>
      <c r="E128">
        <v>-19.342813635660001</v>
      </c>
      <c r="F128" s="1">
        <v>0</v>
      </c>
      <c r="G128" s="1">
        <v>0</v>
      </c>
      <c r="H128">
        <v>3.7080926524566702</v>
      </c>
      <c r="I128">
        <v>-16.195802932386101</v>
      </c>
      <c r="J128">
        <v>-15.0500755619431</v>
      </c>
      <c r="K128">
        <v>-80.2024800010782</v>
      </c>
      <c r="L128">
        <v>12.369731313410901</v>
      </c>
      <c r="M128">
        <v>73.521108463447305</v>
      </c>
      <c r="N128">
        <v>94.682984349020302</v>
      </c>
      <c r="O128">
        <v>59.6701290964225</v>
      </c>
      <c r="P128">
        <v>138949.467101235</v>
      </c>
      <c r="Q128">
        <v>177213.63677108899</v>
      </c>
      <c r="R128">
        <v>110.435959340284</v>
      </c>
      <c r="S128">
        <v>700.22242676215205</v>
      </c>
      <c r="T128">
        <v>0.72192438144461002</v>
      </c>
      <c r="U128">
        <v>6.7847973036645901E-2</v>
      </c>
      <c r="V128">
        <v>0.757988270612866</v>
      </c>
      <c r="W128">
        <v>2.2897293335185299E-2</v>
      </c>
      <c r="X128">
        <v>0.151266463015302</v>
      </c>
      <c r="Y128" s="1">
        <v>0</v>
      </c>
      <c r="Z128" s="1">
        <v>0</v>
      </c>
      <c r="AA128">
        <v>5.2827235205359904E-4</v>
      </c>
      <c r="AB128">
        <v>8.8822796500515507E-3</v>
      </c>
      <c r="AC128">
        <v>7.1754536961294302E-3</v>
      </c>
      <c r="AD128">
        <v>1.5357576602763501E-3</v>
      </c>
      <c r="AE128">
        <v>0.81563972778257798</v>
      </c>
      <c r="AF128">
        <v>2.4469191833477299E-3</v>
      </c>
      <c r="AG128">
        <v>2.7631173613157698E-4</v>
      </c>
      <c r="AH128">
        <v>5.6513534497145503</v>
      </c>
      <c r="AI128">
        <v>0.40188235147666901</v>
      </c>
      <c r="AJ128">
        <v>2097.4337378945202</v>
      </c>
      <c r="AK128" t="s">
        <v>93</v>
      </c>
      <c r="AL128" t="s">
        <v>94</v>
      </c>
      <c r="AM128">
        <v>174901669067.41</v>
      </c>
      <c r="AN128">
        <v>1258743</v>
      </c>
      <c r="AO128">
        <f>SUM(AA128,AC128,AF128)</f>
        <v>1.015064523153076E-2</v>
      </c>
      <c r="AP128">
        <f t="shared" si="32"/>
        <v>11.523231564780579</v>
      </c>
      <c r="AQ128" s="15">
        <f t="shared" si="33"/>
        <v>9.4624581518125916E-2</v>
      </c>
      <c r="AR128">
        <f t="shared" si="34"/>
        <v>1.0223566888720656E-3</v>
      </c>
      <c r="AS128" s="15">
        <f t="shared" si="30"/>
        <v>-4.1523702299224308E-3</v>
      </c>
    </row>
    <row r="129" spans="1:45" x14ac:dyDescent="0.25">
      <c r="A129" t="s">
        <v>37</v>
      </c>
      <c r="B129">
        <v>12.9850445957532</v>
      </c>
      <c r="C129">
        <v>1.1132539295061E-2</v>
      </c>
      <c r="D129">
        <v>12.570692845054801</v>
      </c>
      <c r="E129">
        <v>-12.9446456309801</v>
      </c>
      <c r="F129" s="1">
        <v>0</v>
      </c>
      <c r="G129" s="1">
        <v>0</v>
      </c>
      <c r="H129">
        <v>4.0119366895484596</v>
      </c>
      <c r="I129">
        <v>8.3135442577577496</v>
      </c>
      <c r="J129">
        <v>9.2694578426346101</v>
      </c>
      <c r="K129">
        <v>-53.224916568356299</v>
      </c>
      <c r="L129">
        <v>38.040622174860701</v>
      </c>
      <c r="M129">
        <v>78.256875747994201</v>
      </c>
      <c r="N129">
        <v>94.6837789737924</v>
      </c>
      <c r="O129">
        <v>59.520212201616197</v>
      </c>
      <c r="P129">
        <v>133488.14382411199</v>
      </c>
      <c r="Q129">
        <v>170699.14346948999</v>
      </c>
      <c r="R129">
        <v>100.041208756619</v>
      </c>
      <c r="S129">
        <v>696.18700174406399</v>
      </c>
      <c r="T129">
        <v>0.741911917147554</v>
      </c>
      <c r="U129">
        <v>3.3280574831377398E-2</v>
      </c>
      <c r="V129">
        <v>0.884657315199182</v>
      </c>
      <c r="W129">
        <v>9.9899397284850793E-3</v>
      </c>
      <c r="X129">
        <v>7.2072170240954497E-2</v>
      </c>
      <c r="Y129" s="1">
        <v>0</v>
      </c>
      <c r="Z129" s="1">
        <v>0</v>
      </c>
      <c r="AA129">
        <v>5.71162075874173E-4</v>
      </c>
      <c r="AB129">
        <v>8.5327785827135905E-3</v>
      </c>
      <c r="AC129">
        <v>7.0451331336237998E-3</v>
      </c>
      <c r="AD129">
        <v>1.53505586130449E-3</v>
      </c>
      <c r="AE129">
        <v>0.80099473307846603</v>
      </c>
      <c r="AF129">
        <v>2.7233820924667802E-3</v>
      </c>
      <c r="AG129">
        <v>4.9354310600114898E-4</v>
      </c>
      <c r="AH129">
        <v>5.3112165590857003</v>
      </c>
      <c r="AI129">
        <v>0.40732606295844298</v>
      </c>
      <c r="AJ129">
        <v>3067.4529811161101</v>
      </c>
      <c r="AK129" t="s">
        <v>95</v>
      </c>
      <c r="AL129" t="s">
        <v>96</v>
      </c>
      <c r="AM129">
        <v>218474305006.73999</v>
      </c>
      <c r="AN129">
        <v>1636657</v>
      </c>
      <c r="AO129">
        <f t="shared" ref="AO129:AO138" si="35">SUM(AA129,AC129,AF129)</f>
        <v>1.0339677301964754E-2</v>
      </c>
      <c r="AP129">
        <f t="shared" si="32"/>
        <v>11.72577621632146</v>
      </c>
      <c r="AQ129" s="15">
        <f t="shared" si="33"/>
        <v>0.1073931786007416</v>
      </c>
      <c r="AR129">
        <f t="shared" si="34"/>
        <v>1.1842560074481721E-3</v>
      </c>
      <c r="AS129" s="15">
        <f t="shared" si="30"/>
        <v>3.2961727392885942E-2</v>
      </c>
    </row>
    <row r="130" spans="1:45" x14ac:dyDescent="0.25">
      <c r="A130" t="s">
        <v>37</v>
      </c>
      <c r="B130">
        <v>13.9374664790233</v>
      </c>
      <c r="C130">
        <v>1.1403426334848201E-2</v>
      </c>
      <c r="D130">
        <v>12.8576613253795</v>
      </c>
      <c r="E130">
        <v>-9.6407604250849008</v>
      </c>
      <c r="F130" s="1">
        <v>0</v>
      </c>
      <c r="G130" s="1">
        <v>0</v>
      </c>
      <c r="H130">
        <v>4.1930836310357202</v>
      </c>
      <c r="I130">
        <v>32.240511053299002</v>
      </c>
      <c r="J130">
        <v>32.798121363281801</v>
      </c>
      <c r="K130">
        <v>-26.8175223383782</v>
      </c>
      <c r="L130">
        <v>62.523074609574302</v>
      </c>
      <c r="M130">
        <v>79.853594445908598</v>
      </c>
      <c r="N130">
        <v>94.924988427384505</v>
      </c>
      <c r="O130">
        <v>60.0809860708004</v>
      </c>
      <c r="P130">
        <v>131099.778357334</v>
      </c>
      <c r="Q130">
        <v>167310.97019908499</v>
      </c>
      <c r="R130">
        <v>94.156934830144493</v>
      </c>
      <c r="S130">
        <v>696.38341225541399</v>
      </c>
      <c r="T130">
        <v>0.75156449118937196</v>
      </c>
      <c r="U130">
        <v>1.8125571589914E-2</v>
      </c>
      <c r="V130">
        <v>0.94155267691961497</v>
      </c>
      <c r="W130">
        <v>5.3745915913891197E-3</v>
      </c>
      <c r="X130">
        <v>3.4947159899081197E-2</v>
      </c>
      <c r="Y130" s="1">
        <v>0</v>
      </c>
      <c r="Z130" s="1">
        <v>0</v>
      </c>
      <c r="AA130">
        <v>5.7617155655812098E-4</v>
      </c>
      <c r="AB130">
        <v>8.3734711058544593E-3</v>
      </c>
      <c r="AC130">
        <v>6.9702846271625001E-3</v>
      </c>
      <c r="AD130">
        <v>1.6456365061033301E-3</v>
      </c>
      <c r="AE130">
        <v>0.78739649055265704</v>
      </c>
      <c r="AF130">
        <v>2.8739971905172002E-3</v>
      </c>
      <c r="AG130">
        <v>8.0814080699381796E-4</v>
      </c>
      <c r="AH130">
        <v>5.1773640033553603</v>
      </c>
      <c r="AI130">
        <v>0.40170212703629099</v>
      </c>
      <c r="AJ130">
        <v>3768.8341849876001</v>
      </c>
      <c r="AK130" t="s">
        <v>97</v>
      </c>
      <c r="AL130" t="s">
        <v>98</v>
      </c>
      <c r="AM130">
        <v>269852375176.5</v>
      </c>
      <c r="AN130">
        <v>2058374</v>
      </c>
      <c r="AO130">
        <f t="shared" si="35"/>
        <v>1.0420453374237821E-2</v>
      </c>
      <c r="AP130">
        <f t="shared" si="32"/>
        <v>11.812196716682655</v>
      </c>
      <c r="AQ130" s="15">
        <f t="shared" si="33"/>
        <v>0.17992163636583158</v>
      </c>
      <c r="AR130">
        <f t="shared" si="34"/>
        <v>2.0096483689250148E-3</v>
      </c>
      <c r="AS130" s="15">
        <f t="shared" si="30"/>
        <v>8.3981458705277401E-2</v>
      </c>
    </row>
    <row r="131" spans="1:45" x14ac:dyDescent="0.25">
      <c r="A131" t="s">
        <v>37</v>
      </c>
      <c r="B131">
        <v>14.898255714026201</v>
      </c>
      <c r="C131">
        <v>1.23350833043248E-2</v>
      </c>
      <c r="D131">
        <v>13.8380484263984</v>
      </c>
      <c r="E131">
        <v>-7.6527602442241101</v>
      </c>
      <c r="F131" s="1">
        <v>0</v>
      </c>
      <c r="G131" s="1">
        <v>0</v>
      </c>
      <c r="H131">
        <v>4.43208838742457</v>
      </c>
      <c r="I131">
        <v>57.091824448425498</v>
      </c>
      <c r="J131">
        <v>57.244557686386898</v>
      </c>
      <c r="K131">
        <v>1.22718391694204</v>
      </c>
      <c r="L131">
        <v>88.061745369841006</v>
      </c>
      <c r="M131">
        <v>82.495044744278502</v>
      </c>
      <c r="N131">
        <v>95.011547780933498</v>
      </c>
      <c r="O131">
        <v>61.193513949359001</v>
      </c>
      <c r="P131">
        <v>128156.960641236</v>
      </c>
      <c r="Q131">
        <v>163602.474622379</v>
      </c>
      <c r="R131">
        <v>85.080986483953595</v>
      </c>
      <c r="S131">
        <v>695.33747665830197</v>
      </c>
      <c r="T131">
        <v>0.758612509006794</v>
      </c>
      <c r="U131">
        <v>7.6094671464982597E-3</v>
      </c>
      <c r="V131">
        <v>0.97736846545298295</v>
      </c>
      <c r="W131">
        <v>2.1748102982817401E-3</v>
      </c>
      <c r="X131">
        <v>1.2847257102236E-2</v>
      </c>
      <c r="Y131" s="1">
        <v>0</v>
      </c>
      <c r="Z131" s="1">
        <v>0</v>
      </c>
      <c r="AA131">
        <v>5.9472061355414095E-4</v>
      </c>
      <c r="AB131">
        <v>8.0894669049327104E-3</v>
      </c>
      <c r="AC131">
        <v>6.8327295986230002E-3</v>
      </c>
      <c r="AD131">
        <v>2.4272948992463501E-3</v>
      </c>
      <c r="AE131">
        <v>0.76349428574136802</v>
      </c>
      <c r="AF131">
        <v>2.8631035715301302E-3</v>
      </c>
      <c r="AG131">
        <v>1.2236118597712101E-3</v>
      </c>
      <c r="AH131">
        <v>4.7484279229628799</v>
      </c>
      <c r="AI131">
        <v>0.37701974909420399</v>
      </c>
      <c r="AJ131">
        <v>4541.2010042316097</v>
      </c>
      <c r="AK131" t="s">
        <v>99</v>
      </c>
      <c r="AL131" t="s">
        <v>100</v>
      </c>
      <c r="AM131">
        <v>309058071847.02002</v>
      </c>
      <c r="AN131">
        <v>2411559</v>
      </c>
      <c r="AO131">
        <f t="shared" si="35"/>
        <v>1.029055378370727E-2</v>
      </c>
      <c r="AP131">
        <f t="shared" si="32"/>
        <v>11.673182116667135</v>
      </c>
      <c r="AQ131" s="15">
        <f t="shared" si="33"/>
        <v>0.27628058614405226</v>
      </c>
      <c r="AR131">
        <f t="shared" si="34"/>
        <v>3.0630396976571751E-3</v>
      </c>
      <c r="AS131" s="15">
        <f t="shared" si="30"/>
        <v>7.661537631312787E-2</v>
      </c>
    </row>
    <row r="132" spans="1:45" x14ac:dyDescent="0.25">
      <c r="A132" t="s">
        <v>37</v>
      </c>
      <c r="B132">
        <v>16.3851376317213</v>
      </c>
      <c r="C132">
        <v>1.41937602835029E-2</v>
      </c>
      <c r="D132">
        <v>15.763802798145001</v>
      </c>
      <c r="E132">
        <v>-4.9850829773819196</v>
      </c>
      <c r="F132" s="1">
        <v>0</v>
      </c>
      <c r="G132" s="1">
        <v>0</v>
      </c>
      <c r="H132">
        <v>4.5493253132743101</v>
      </c>
      <c r="I132">
        <v>80.914872858531197</v>
      </c>
      <c r="J132">
        <v>80.513698131410095</v>
      </c>
      <c r="K132">
        <v>23.739786110254599</v>
      </c>
      <c r="L132">
        <v>112.37032364656901</v>
      </c>
      <c r="M132">
        <v>82.836665675039299</v>
      </c>
      <c r="N132">
        <v>95.250616343592696</v>
      </c>
      <c r="O132">
        <v>60.625603009063703</v>
      </c>
      <c r="P132">
        <v>126287.186751006</v>
      </c>
      <c r="Q132">
        <v>159529.758184568</v>
      </c>
      <c r="R132">
        <v>83.007951579430596</v>
      </c>
      <c r="S132">
        <v>699.50925691491204</v>
      </c>
      <c r="T132">
        <v>0.76587889377240503</v>
      </c>
      <c r="U132">
        <v>3.40694718547858E-3</v>
      </c>
      <c r="V132">
        <v>0.98941564719477704</v>
      </c>
      <c r="W132">
        <v>1.09932166412623E-3</v>
      </c>
      <c r="X132">
        <v>6.0780839556179604E-3</v>
      </c>
      <c r="Y132" s="1">
        <v>0</v>
      </c>
      <c r="Z132" s="1">
        <v>0</v>
      </c>
      <c r="AA132">
        <v>5.8885032141949196E-4</v>
      </c>
      <c r="AB132">
        <v>8.1677101164761498E-3</v>
      </c>
      <c r="AC132">
        <v>6.8565155646723198E-3</v>
      </c>
      <c r="AD132">
        <v>3.3902041511085501E-3</v>
      </c>
      <c r="AE132">
        <v>0.78394299094406805</v>
      </c>
      <c r="AF132">
        <v>2.9789833655874498E-3</v>
      </c>
      <c r="AG132">
        <v>2.0470340183541299E-3</v>
      </c>
      <c r="AH132">
        <v>4.9984111142766503</v>
      </c>
      <c r="AI132">
        <v>0.40175841615536301</v>
      </c>
      <c r="AJ132">
        <v>5309.7853189957996</v>
      </c>
      <c r="AK132" t="s">
        <v>101</v>
      </c>
      <c r="AL132" t="s">
        <v>102</v>
      </c>
      <c r="AM132">
        <v>359463216932.13</v>
      </c>
      <c r="AN132">
        <v>2846395</v>
      </c>
      <c r="AO132">
        <f t="shared" si="35"/>
        <v>1.0424349251679262E-2</v>
      </c>
      <c r="AP132">
        <f t="shared" si="32"/>
        <v>11.816362867069374</v>
      </c>
      <c r="AQ132" s="15">
        <f t="shared" si="33"/>
        <v>0.38664814343036902</v>
      </c>
      <c r="AR132">
        <f t="shared" si="34"/>
        <v>4.3774199479097147E-3</v>
      </c>
      <c r="AS132" s="15">
        <f t="shared" si="30"/>
        <v>3.9415288400424187E-2</v>
      </c>
    </row>
    <row r="133" spans="1:45" x14ac:dyDescent="0.25">
      <c r="A133" t="s">
        <v>37</v>
      </c>
      <c r="B133">
        <v>17.2779169100315</v>
      </c>
      <c r="C133">
        <v>1.49824878803598E-2</v>
      </c>
      <c r="D133">
        <v>16.569005585477999</v>
      </c>
      <c r="E133">
        <v>3.00223505333022</v>
      </c>
      <c r="F133" s="1">
        <v>0</v>
      </c>
      <c r="G133" s="1">
        <v>0</v>
      </c>
      <c r="H133">
        <v>4.8162390482347899</v>
      </c>
      <c r="I133">
        <v>103.759612962285</v>
      </c>
      <c r="J133">
        <v>103.081910467724</v>
      </c>
      <c r="K133">
        <v>49.490578345025298</v>
      </c>
      <c r="L133">
        <v>137.034464679195</v>
      </c>
      <c r="M133">
        <v>85.305819547638393</v>
      </c>
      <c r="N133">
        <v>95.389384818282394</v>
      </c>
      <c r="O133">
        <v>60.892781882416202</v>
      </c>
      <c r="P133">
        <v>119332.76752078001</v>
      </c>
      <c r="Q133">
        <v>151048.26250036299</v>
      </c>
      <c r="R133">
        <v>76.439353078033704</v>
      </c>
      <c r="S133">
        <v>694.11242217458096</v>
      </c>
      <c r="T133">
        <v>0.783788221061821</v>
      </c>
      <c r="U133">
        <v>2.2945616263973902E-3</v>
      </c>
      <c r="V133">
        <v>0.99279198092655196</v>
      </c>
      <c r="W133">
        <v>6.8881447316226203E-4</v>
      </c>
      <c r="X133">
        <v>4.2246429738874497E-3</v>
      </c>
      <c r="Y133" s="1">
        <v>0</v>
      </c>
      <c r="Z133" s="1">
        <v>0</v>
      </c>
      <c r="AA133">
        <v>6.0379776946746803E-4</v>
      </c>
      <c r="AB133">
        <v>8.1016263874932794E-3</v>
      </c>
      <c r="AC133">
        <v>6.8686107682062198E-3</v>
      </c>
      <c r="AD133">
        <v>3.5280140128078801E-3</v>
      </c>
      <c r="AE133">
        <v>0.78144585380443399</v>
      </c>
      <c r="AF133">
        <v>2.9694942444568398E-3</v>
      </c>
      <c r="AG133">
        <v>2.7490886281264101E-3</v>
      </c>
      <c r="AH133">
        <v>4.8278818706640303</v>
      </c>
      <c r="AI133">
        <v>0.39814213009335397</v>
      </c>
      <c r="AJ133">
        <v>6414.8537961069696</v>
      </c>
      <c r="AK133" t="s">
        <v>103</v>
      </c>
      <c r="AL133" t="s">
        <v>104</v>
      </c>
      <c r="AM133">
        <v>300316542058.59003</v>
      </c>
      <c r="AN133">
        <v>2516631</v>
      </c>
      <c r="AO133">
        <f t="shared" si="35"/>
        <v>1.0441902782130526E-2</v>
      </c>
      <c r="AP133">
        <f t="shared" si="32"/>
        <v>11.835131920032227</v>
      </c>
      <c r="AQ133" s="15">
        <f t="shared" si="33"/>
        <v>0.45988376190271074</v>
      </c>
      <c r="AR133">
        <f t="shared" si="34"/>
        <v>5.2407888850660757E-3</v>
      </c>
      <c r="AS133" s="15">
        <f>B133/D133-1</f>
        <v>4.2785387505381189E-2</v>
      </c>
    </row>
    <row r="134" spans="1:45" x14ac:dyDescent="0.25">
      <c r="A134" t="s">
        <v>37</v>
      </c>
      <c r="B134">
        <v>18.345428858234701</v>
      </c>
      <c r="C134">
        <v>1.6086402062977099E-2</v>
      </c>
      <c r="D134">
        <v>17.684133895817201</v>
      </c>
      <c r="E134">
        <v>6.91665554032509</v>
      </c>
      <c r="F134" s="1">
        <v>0</v>
      </c>
      <c r="G134" s="1">
        <v>0</v>
      </c>
      <c r="H134">
        <v>4.9746291262753504</v>
      </c>
      <c r="I134">
        <v>127.014035896392</v>
      </c>
      <c r="J134">
        <v>125.975926149255</v>
      </c>
      <c r="K134">
        <v>71.448383416905301</v>
      </c>
      <c r="L134">
        <v>161.43607821172799</v>
      </c>
      <c r="M134">
        <v>86.607077206218705</v>
      </c>
      <c r="N134">
        <v>95.508182100369197</v>
      </c>
      <c r="O134">
        <v>59.951454933075297</v>
      </c>
      <c r="P134">
        <v>115312.647336018</v>
      </c>
      <c r="Q134">
        <v>145324.28023664799</v>
      </c>
      <c r="R134">
        <v>73.410617628996405</v>
      </c>
      <c r="S134">
        <v>694.27967724316204</v>
      </c>
      <c r="T134">
        <v>0.79437903374554597</v>
      </c>
      <c r="U134">
        <v>1.50714961638502E-3</v>
      </c>
      <c r="V134">
        <v>0.995731612898619</v>
      </c>
      <c r="W134">
        <v>3.6824106753157598E-4</v>
      </c>
      <c r="X134">
        <v>2.3929964174635799E-3</v>
      </c>
      <c r="Y134" s="1">
        <v>0</v>
      </c>
      <c r="Z134" s="1">
        <v>0</v>
      </c>
      <c r="AA134">
        <v>6.1230196631854102E-4</v>
      </c>
      <c r="AB134">
        <v>8.0553965591798598E-3</v>
      </c>
      <c r="AC134">
        <v>6.8284945331136097E-3</v>
      </c>
      <c r="AD134">
        <v>3.9832759845814802E-3</v>
      </c>
      <c r="AE134">
        <v>0.81249275502742102</v>
      </c>
      <c r="AF134">
        <v>3.0874724691041999E-3</v>
      </c>
      <c r="AG134">
        <v>3.4354686876990302E-3</v>
      </c>
      <c r="AH134">
        <v>4.9822609048851403</v>
      </c>
      <c r="AI134">
        <v>0.42408111827786799</v>
      </c>
      <c r="AJ134">
        <v>7425.2136444430898</v>
      </c>
      <c r="AK134" t="s">
        <v>105</v>
      </c>
      <c r="AL134" t="s">
        <v>106</v>
      </c>
      <c r="AM134">
        <v>237501964395.92001</v>
      </c>
      <c r="AN134">
        <v>2059635</v>
      </c>
      <c r="AO134">
        <f t="shared" si="35"/>
        <v>1.052826896853635E-2</v>
      </c>
      <c r="AP134">
        <f t="shared" si="32"/>
        <v>11.927425351276156</v>
      </c>
      <c r="AQ134" s="15">
        <f t="shared" si="33"/>
        <v>0.53808792073235323</v>
      </c>
      <c r="AR134">
        <f t="shared" si="34"/>
        <v>6.2192705686726271E-3</v>
      </c>
      <c r="AS134" s="15">
        <f t="shared" ref="AS120:AS137" si="36">B134/D134-1</f>
        <v>3.7394817654819779E-2</v>
      </c>
    </row>
    <row r="135" spans="1:45" x14ac:dyDescent="0.25">
      <c r="A135" t="s">
        <v>37</v>
      </c>
      <c r="B135">
        <v>18.6473236208831</v>
      </c>
      <c r="C135">
        <v>1.6874413674100301E-2</v>
      </c>
      <c r="D135">
        <v>18.471774892386499</v>
      </c>
      <c r="E135">
        <v>14.574228667244</v>
      </c>
      <c r="F135" s="1">
        <v>0</v>
      </c>
      <c r="G135" s="1">
        <v>0</v>
      </c>
      <c r="H135">
        <v>5.1624258929752402</v>
      </c>
      <c r="I135">
        <v>149.98524224166101</v>
      </c>
      <c r="J135">
        <v>148.179676503167</v>
      </c>
      <c r="K135">
        <v>95.229217921798494</v>
      </c>
      <c r="L135">
        <v>186.24174756223101</v>
      </c>
      <c r="M135">
        <v>87.453465884300201</v>
      </c>
      <c r="N135">
        <v>95.623390843900495</v>
      </c>
      <c r="O135">
        <v>59.143586115535498</v>
      </c>
      <c r="P135">
        <v>109444.90353659401</v>
      </c>
      <c r="Q135">
        <v>138093.97590208499</v>
      </c>
      <c r="R135">
        <v>71.992631509161896</v>
      </c>
      <c r="S135">
        <v>689.47148704784797</v>
      </c>
      <c r="T135">
        <v>0.80462838860483099</v>
      </c>
      <c r="U135">
        <v>1.1015208732306E-3</v>
      </c>
      <c r="V135">
        <v>0.99711895295421005</v>
      </c>
      <c r="W135">
        <v>2.1129504130760701E-4</v>
      </c>
      <c r="X135">
        <v>1.5682311312517801E-3</v>
      </c>
      <c r="Y135" s="1">
        <v>0</v>
      </c>
      <c r="Z135" s="1">
        <v>0</v>
      </c>
      <c r="AA135">
        <v>6.1727874783983701E-4</v>
      </c>
      <c r="AB135">
        <v>8.0082060379320103E-3</v>
      </c>
      <c r="AC135">
        <v>6.80696433578485E-3</v>
      </c>
      <c r="AD135">
        <v>4.4134244270733099E-3</v>
      </c>
      <c r="AE135">
        <v>0.84186100056233504</v>
      </c>
      <c r="AF135">
        <v>3.1990718021368699E-3</v>
      </c>
      <c r="AG135">
        <v>3.8355774487704702E-3</v>
      </c>
      <c r="AH135">
        <v>5.1799439592883303</v>
      </c>
      <c r="AI135">
        <v>0.44100173458440001</v>
      </c>
      <c r="AJ135">
        <v>8808.6356713708792</v>
      </c>
      <c r="AK135" t="s">
        <v>107</v>
      </c>
      <c r="AL135" t="s">
        <v>108</v>
      </c>
      <c r="AM135">
        <v>143219381878.17999</v>
      </c>
      <c r="AN135">
        <v>1308598</v>
      </c>
      <c r="AO135">
        <f t="shared" si="35"/>
        <v>1.0623314885761556E-2</v>
      </c>
      <c r="AP135">
        <f t="shared" si="32"/>
        <v>12.028891828418386</v>
      </c>
      <c r="AQ135" s="15">
        <f t="shared" si="33"/>
        <v>0.55021126524960495</v>
      </c>
      <c r="AR135">
        <f t="shared" si="34"/>
        <v>6.4276807899109195E-3</v>
      </c>
      <c r="AS135" s="15">
        <f t="shared" si="36"/>
        <v>9.5036199563560686E-3</v>
      </c>
    </row>
    <row r="136" spans="1:45" x14ac:dyDescent="0.25">
      <c r="A136" t="s">
        <v>37</v>
      </c>
      <c r="B136">
        <v>17.970421867738501</v>
      </c>
      <c r="C136">
        <v>1.67550683358915E-2</v>
      </c>
      <c r="D136">
        <v>18.352931325360899</v>
      </c>
      <c r="E136">
        <v>21.429581317902802</v>
      </c>
      <c r="F136" s="1">
        <v>0</v>
      </c>
      <c r="G136" s="1">
        <v>0</v>
      </c>
      <c r="H136">
        <v>5.3901018587134297</v>
      </c>
      <c r="I136">
        <v>172.44409034120901</v>
      </c>
      <c r="J136">
        <v>168.13374339282001</v>
      </c>
      <c r="K136">
        <v>120.266620132792</v>
      </c>
      <c r="L136">
        <v>211.005911877394</v>
      </c>
      <c r="M136">
        <v>90.669380615074203</v>
      </c>
      <c r="N136">
        <v>95.686044428106001</v>
      </c>
      <c r="O136">
        <v>57.816854933319902</v>
      </c>
      <c r="P136">
        <v>102728.383345546</v>
      </c>
      <c r="Q136">
        <v>129016.54463562601</v>
      </c>
      <c r="R136">
        <v>69.504273937562701</v>
      </c>
      <c r="S136">
        <v>680.37351586550801</v>
      </c>
      <c r="T136">
        <v>0.80933161504547402</v>
      </c>
      <c r="U136">
        <v>1.3106238231836501E-3</v>
      </c>
      <c r="V136">
        <v>0.997306070757775</v>
      </c>
      <c r="W136">
        <v>1.52576870774275E-4</v>
      </c>
      <c r="X136">
        <v>1.23072854826645E-3</v>
      </c>
      <c r="Y136" s="1">
        <v>0</v>
      </c>
      <c r="Z136" s="1">
        <v>0</v>
      </c>
      <c r="AA136">
        <v>6.5052167756202302E-4</v>
      </c>
      <c r="AB136">
        <v>8.04446504060434E-3</v>
      </c>
      <c r="AC136">
        <v>6.8332949796002301E-3</v>
      </c>
      <c r="AD136">
        <v>4.2742287764186496E-3</v>
      </c>
      <c r="AE136">
        <v>0.85840671375230304</v>
      </c>
      <c r="AF136">
        <v>3.2619455122587602E-3</v>
      </c>
      <c r="AG136">
        <v>3.7859211127049602E-3</v>
      </c>
      <c r="AH136">
        <v>5.3639131608646</v>
      </c>
      <c r="AI136">
        <v>0.47305278455098199</v>
      </c>
      <c r="AJ136">
        <v>10679.6440832876</v>
      </c>
      <c r="AK136" t="s">
        <v>109</v>
      </c>
      <c r="AL136" t="s">
        <v>110</v>
      </c>
      <c r="AM136">
        <v>78869613585.160004</v>
      </c>
      <c r="AN136">
        <v>767749</v>
      </c>
      <c r="AO136">
        <f t="shared" si="35"/>
        <v>1.0745762169421014E-2</v>
      </c>
      <c r="AP136">
        <f t="shared" si="32"/>
        <v>12.159452745846854</v>
      </c>
      <c r="AQ136" s="15">
        <f t="shared" si="33"/>
        <v>0.47789725766041768</v>
      </c>
      <c r="AR136">
        <f t="shared" si="34"/>
        <v>5.6262598448062577E-3</v>
      </c>
      <c r="AS136" s="15">
        <f t="shared" si="36"/>
        <v>-2.0841872660081751E-2</v>
      </c>
    </row>
    <row r="137" spans="1:45" x14ac:dyDescent="0.25">
      <c r="A137" t="s">
        <v>37</v>
      </c>
      <c r="B137">
        <v>16.515628476887098</v>
      </c>
      <c r="C137">
        <v>1.5680836979097501E-2</v>
      </c>
      <c r="D137">
        <v>17.276046473516001</v>
      </c>
      <c r="E137">
        <v>27.095448767148898</v>
      </c>
      <c r="F137" s="1">
        <v>0</v>
      </c>
      <c r="G137" s="1">
        <v>0</v>
      </c>
      <c r="H137">
        <v>5.8300267610269101</v>
      </c>
      <c r="I137">
        <v>193.47856042749899</v>
      </c>
      <c r="J137">
        <v>181.89974000264601</v>
      </c>
      <c r="K137">
        <v>160.21560008968299</v>
      </c>
      <c r="L137">
        <v>236.12698840904301</v>
      </c>
      <c r="M137">
        <v>98.3508814228245</v>
      </c>
      <c r="N137">
        <v>95.601233898033897</v>
      </c>
      <c r="O137">
        <v>61.1370049762577</v>
      </c>
      <c r="P137">
        <v>92485.942205518906</v>
      </c>
      <c r="Q137">
        <v>116700.199252715</v>
      </c>
      <c r="R137">
        <v>63.261533366123501</v>
      </c>
      <c r="S137">
        <v>658.28000646635405</v>
      </c>
      <c r="T137">
        <v>0.79782236851473798</v>
      </c>
      <c r="U137">
        <v>1.6749660178975801E-3</v>
      </c>
      <c r="V137">
        <v>0.99576279975731996</v>
      </c>
      <c r="W137">
        <v>2.0004911952423301E-4</v>
      </c>
      <c r="X137">
        <v>2.362185105258E-3</v>
      </c>
      <c r="Y137" s="1">
        <v>0</v>
      </c>
      <c r="Z137" s="1">
        <v>0</v>
      </c>
      <c r="AA137">
        <v>7.3197455994307198E-4</v>
      </c>
      <c r="AB137">
        <v>7.6254198252547704E-3</v>
      </c>
      <c r="AC137">
        <v>6.7432545521016497E-3</v>
      </c>
      <c r="AD137">
        <v>3.5935665875120601E-3</v>
      </c>
      <c r="AE137">
        <v>0.76044268684887895</v>
      </c>
      <c r="AF137">
        <v>2.88968221002574E-3</v>
      </c>
      <c r="AG137">
        <v>3.72992164352019E-3</v>
      </c>
      <c r="AH137">
        <v>4.2579824295405304</v>
      </c>
      <c r="AI137">
        <v>0.38791553297502501</v>
      </c>
      <c r="AJ137">
        <v>13701.628899253299</v>
      </c>
      <c r="AK137" t="s">
        <v>111</v>
      </c>
      <c r="AL137" t="s">
        <v>112</v>
      </c>
      <c r="AM137">
        <v>29788982096.860001</v>
      </c>
      <c r="AN137">
        <v>322092</v>
      </c>
      <c r="AO137">
        <f t="shared" si="35"/>
        <v>1.0364911322070462E-2</v>
      </c>
      <c r="AP137">
        <f t="shared" si="32"/>
        <v>11.752781860175221</v>
      </c>
      <c r="AQ137" s="15">
        <f t="shared" si="33"/>
        <v>0.4052527030090618</v>
      </c>
      <c r="AR137">
        <f t="shared" si="34"/>
        <v>4.565076109580065E-3</v>
      </c>
      <c r="AS137" s="15">
        <f t="shared" si="36"/>
        <v>-4.4015741552595133E-2</v>
      </c>
    </row>
    <row r="138" spans="1:45" x14ac:dyDescent="0.25">
      <c r="A138" t="s">
        <v>37</v>
      </c>
      <c r="B138">
        <v>16.196053433604501</v>
      </c>
      <c r="C138">
        <v>1.43937470417221E-2</v>
      </c>
      <c r="D138">
        <v>15.968638268607201</v>
      </c>
      <c r="E138">
        <v>42.365287301583102</v>
      </c>
      <c r="F138" s="1">
        <v>0</v>
      </c>
      <c r="G138" s="1">
        <v>0</v>
      </c>
      <c r="H138">
        <v>6.5088567432922897</v>
      </c>
      <c r="I138">
        <v>240.41796915652</v>
      </c>
      <c r="J138">
        <v>214.88434726937999</v>
      </c>
      <c r="K138">
        <v>227.341941144304</v>
      </c>
      <c r="L138">
        <v>287.15164584151302</v>
      </c>
      <c r="M138">
        <v>106.659404807675</v>
      </c>
      <c r="N138">
        <v>95.813076440687297</v>
      </c>
      <c r="O138">
        <v>66.260385782885095</v>
      </c>
      <c r="P138">
        <v>83866.579165800096</v>
      </c>
      <c r="Q138">
        <v>106580.815195847</v>
      </c>
      <c r="R138">
        <v>55.011529096224301</v>
      </c>
      <c r="S138">
        <v>636.12514664485502</v>
      </c>
      <c r="T138">
        <v>0.72170397995232605</v>
      </c>
      <c r="U138">
        <v>1.5740579046706899E-3</v>
      </c>
      <c r="V138">
        <v>0.996397139024916</v>
      </c>
      <c r="W138">
        <v>1.4068687750504099E-4</v>
      </c>
      <c r="X138">
        <v>1.8881161929081699E-3</v>
      </c>
      <c r="Y138" s="1">
        <v>0</v>
      </c>
      <c r="Z138" s="1">
        <v>0</v>
      </c>
      <c r="AA138">
        <v>8.09416128578694E-4</v>
      </c>
      <c r="AB138">
        <v>6.9517960770655403E-3</v>
      </c>
      <c r="AC138">
        <v>6.54261071103462E-3</v>
      </c>
      <c r="AD138">
        <v>2.88670501474577E-3</v>
      </c>
      <c r="AE138">
        <v>0.63896495109370099</v>
      </c>
      <c r="AF138">
        <v>2.4280668141560598E-3</v>
      </c>
      <c r="AG138">
        <v>3.7457912182875101E-3</v>
      </c>
      <c r="AH138">
        <v>2.7979818260945901</v>
      </c>
      <c r="AI138">
        <v>0.27662461835560798</v>
      </c>
      <c r="AJ138">
        <v>17520.1756870274</v>
      </c>
      <c r="AK138" t="s">
        <v>113</v>
      </c>
      <c r="AL138" t="s">
        <v>114</v>
      </c>
      <c r="AM138">
        <v>38958458153.309998</v>
      </c>
      <c r="AN138">
        <v>464529</v>
      </c>
      <c r="AO138">
        <f t="shared" si="35"/>
        <v>9.7800936537693738E-3</v>
      </c>
      <c r="AP138">
        <f t="shared" si="32"/>
        <v>11.124955287697979</v>
      </c>
      <c r="AQ138" s="15">
        <f t="shared" si="33"/>
        <v>0.45583087884534357</v>
      </c>
      <c r="AR138">
        <f t="shared" si="34"/>
        <v>4.8362094964791592E-3</v>
      </c>
      <c r="AS138" s="15">
        <f>B138/D138-1</f>
        <v>1.4241362423768944E-2</v>
      </c>
    </row>
    <row r="139" spans="1:45" x14ac:dyDescent="0.25">
      <c r="AN139" s="7">
        <f>SUM(AN119:AN138)</f>
        <v>19265293</v>
      </c>
    </row>
    <row r="140" spans="1:45" s="9" customFormat="1" x14ac:dyDescent="0.25"/>
    <row r="141" spans="1:45" x14ac:dyDescent="0.25">
      <c r="AO141" t="s">
        <v>268</v>
      </c>
      <c r="AP141" t="s">
        <v>379</v>
      </c>
      <c r="AS141" s="15"/>
    </row>
    <row r="142" spans="1:45" x14ac:dyDescent="0.25">
      <c r="A142" t="s">
        <v>0</v>
      </c>
      <c r="B142" t="s">
        <v>1</v>
      </c>
      <c r="C142" t="s">
        <v>2</v>
      </c>
      <c r="D142" t="s">
        <v>3</v>
      </c>
      <c r="E142" t="s">
        <v>5</v>
      </c>
      <c r="F142" t="s">
        <v>6</v>
      </c>
      <c r="G142" t="s">
        <v>208</v>
      </c>
      <c r="H142" t="s">
        <v>7</v>
      </c>
      <c r="I142" t="s">
        <v>8</v>
      </c>
      <c r="J142" t="s">
        <v>134</v>
      </c>
      <c r="K142" t="s">
        <v>143</v>
      </c>
      <c r="L142" t="s">
        <v>9</v>
      </c>
      <c r="M142" t="s">
        <v>10</v>
      </c>
      <c r="N142" t="s">
        <v>11</v>
      </c>
      <c r="O142" t="s">
        <v>13</v>
      </c>
      <c r="P142" t="s">
        <v>14</v>
      </c>
      <c r="Q142" t="s">
        <v>15</v>
      </c>
      <c r="R142" t="s">
        <v>16</v>
      </c>
      <c r="S142" t="s">
        <v>17</v>
      </c>
      <c r="T142" t="s">
        <v>18</v>
      </c>
      <c r="U142" t="s">
        <v>20</v>
      </c>
      <c r="V142" t="s">
        <v>21</v>
      </c>
      <c r="W142" t="s">
        <v>22</v>
      </c>
      <c r="X142" t="s">
        <v>23</v>
      </c>
      <c r="Y142" t="s">
        <v>24</v>
      </c>
      <c r="Z142" t="s">
        <v>25</v>
      </c>
      <c r="AA142" t="s">
        <v>26</v>
      </c>
      <c r="AB142" t="s">
        <v>27</v>
      </c>
      <c r="AC142" t="s">
        <v>263</v>
      </c>
      <c r="AD142" t="s">
        <v>29</v>
      </c>
      <c r="AE142" t="s">
        <v>326</v>
      </c>
      <c r="AF142" t="s">
        <v>233</v>
      </c>
      <c r="AG142" t="s">
        <v>30</v>
      </c>
      <c r="AH142" t="s">
        <v>31</v>
      </c>
      <c r="AI142" t="s">
        <v>32</v>
      </c>
      <c r="AJ142" t="s">
        <v>33</v>
      </c>
      <c r="AK142" t="s">
        <v>34</v>
      </c>
      <c r="AL142" t="s">
        <v>74</v>
      </c>
      <c r="AM142" t="s">
        <v>35</v>
      </c>
      <c r="AN142" t="s">
        <v>36</v>
      </c>
      <c r="AP142" t="s">
        <v>67</v>
      </c>
      <c r="AS142" s="15"/>
    </row>
    <row r="143" spans="1:45" x14ac:dyDescent="0.25">
      <c r="A143" t="s">
        <v>37</v>
      </c>
      <c r="B143">
        <v>8.3547770155824992</v>
      </c>
      <c r="C143">
        <v>5.0052146564618398E-3</v>
      </c>
      <c r="D143">
        <v>5.8436410346982299</v>
      </c>
      <c r="E143">
        <v>-28.598895120710299</v>
      </c>
      <c r="F143" s="1">
        <v>0</v>
      </c>
      <c r="G143" s="1">
        <v>0</v>
      </c>
      <c r="H143">
        <v>3.28013149721159</v>
      </c>
      <c r="I143">
        <v>-240.34632118143199</v>
      </c>
      <c r="J143">
        <v>-179.27159954099699</v>
      </c>
      <c r="K143">
        <v>-244.00629371972201</v>
      </c>
      <c r="L143">
        <v>-214.76165515215101</v>
      </c>
      <c r="M143">
        <v>67.705076975867797</v>
      </c>
      <c r="N143">
        <v>80.728049935103599</v>
      </c>
      <c r="O143">
        <v>53.550934138619198</v>
      </c>
      <c r="P143">
        <v>155476.00569704999</v>
      </c>
      <c r="Q143">
        <v>219462.20380765499</v>
      </c>
      <c r="R143">
        <v>122.37751073979</v>
      </c>
      <c r="S143">
        <v>604.92194259279404</v>
      </c>
      <c r="T143" s="1">
        <v>0</v>
      </c>
      <c r="U143">
        <v>0.50364792705345696</v>
      </c>
      <c r="V143">
        <v>0.42412563194728098</v>
      </c>
      <c r="W143">
        <v>1.6928695114870999E-2</v>
      </c>
      <c r="X143">
        <v>5.5297745884390001E-2</v>
      </c>
      <c r="Y143" s="1">
        <v>0</v>
      </c>
      <c r="Z143">
        <v>1</v>
      </c>
      <c r="AA143">
        <v>4.80686838687834E-4</v>
      </c>
      <c r="AB143">
        <v>4.52450144990575E-3</v>
      </c>
      <c r="AC143">
        <v>4.1472118633453497E-3</v>
      </c>
      <c r="AD143" s="1">
        <v>0</v>
      </c>
      <c r="AE143">
        <v>0.74535682408491899</v>
      </c>
      <c r="AF143">
        <v>0</v>
      </c>
      <c r="AG143" s="1">
        <v>0</v>
      </c>
      <c r="AH143">
        <v>5.0068356609176803</v>
      </c>
      <c r="AI143">
        <v>0.32609193412127602</v>
      </c>
      <c r="AJ143">
        <v>120.833885869002</v>
      </c>
      <c r="AK143" t="s">
        <v>75</v>
      </c>
      <c r="AL143" t="s">
        <v>76</v>
      </c>
      <c r="AM143">
        <v>115985100.25</v>
      </c>
      <c r="AN143">
        <v>746</v>
      </c>
      <c r="AO143">
        <f>SUM(AA143,AC143,AF143)</f>
        <v>4.6278987020331834E-3</v>
      </c>
      <c r="AP143">
        <f>100*(1-(1-AO143)^12)</f>
        <v>5.4142813484451713</v>
      </c>
      <c r="AQ143" s="15">
        <f>B143/AP143-1</f>
        <v>0.54309990151911025</v>
      </c>
      <c r="AR143">
        <f>1-(1-B143/100)^(1/12)-AO143</f>
        <v>2.6161801706502293E-3</v>
      </c>
      <c r="AS143" s="15">
        <f t="shared" ref="AS143:AS160" si="37">B143/D143-1</f>
        <v>0.42972112180979405</v>
      </c>
    </row>
    <row r="144" spans="1:45" x14ac:dyDescent="0.25">
      <c r="A144" t="s">
        <v>37</v>
      </c>
      <c r="B144">
        <v>3.1431366613400602</v>
      </c>
      <c r="C144">
        <v>5.3974182824657498E-3</v>
      </c>
      <c r="D144">
        <v>6.2880475123227502</v>
      </c>
      <c r="E144">
        <v>-27.4394674547442</v>
      </c>
      <c r="F144" s="1">
        <v>0</v>
      </c>
      <c r="G144" s="1">
        <v>0</v>
      </c>
      <c r="H144">
        <v>3.2957096920608202</v>
      </c>
      <c r="I144">
        <v>-210.744025196227</v>
      </c>
      <c r="J144">
        <v>-173.17903347428501</v>
      </c>
      <c r="K144">
        <v>-235.238023926777</v>
      </c>
      <c r="L144">
        <v>-186.01791202054301</v>
      </c>
      <c r="M144">
        <v>67.762438817818094</v>
      </c>
      <c r="N144">
        <v>82.667419505403899</v>
      </c>
      <c r="O144">
        <v>54.873086486807701</v>
      </c>
      <c r="P144">
        <v>160839.80712689899</v>
      </c>
      <c r="Q144">
        <v>222812.40090719899</v>
      </c>
      <c r="R144">
        <v>120.408712678469</v>
      </c>
      <c r="S144">
        <v>643.04972405917601</v>
      </c>
      <c r="T144">
        <v>8.53374476689218E-4</v>
      </c>
      <c r="U144">
        <v>0.27280707106827901</v>
      </c>
      <c r="V144">
        <v>0.50439650009575798</v>
      </c>
      <c r="W144">
        <v>5.7139436507925002E-2</v>
      </c>
      <c r="X144">
        <v>0.16565699232803599</v>
      </c>
      <c r="Y144" s="1">
        <v>0</v>
      </c>
      <c r="Z144">
        <v>1</v>
      </c>
      <c r="AA144">
        <v>5.0689133842298699E-4</v>
      </c>
      <c r="AB144">
        <v>4.8904769331813E-3</v>
      </c>
      <c r="AC144">
        <v>4.33539930368436E-3</v>
      </c>
      <c r="AD144" s="1">
        <v>0</v>
      </c>
      <c r="AE144">
        <v>0.73070994968200498</v>
      </c>
      <c r="AF144">
        <v>0</v>
      </c>
      <c r="AG144" s="1">
        <v>0</v>
      </c>
      <c r="AH144">
        <v>4.9608769384443301</v>
      </c>
      <c r="AI144">
        <v>0.32383571837359798</v>
      </c>
      <c r="AJ144">
        <v>325.417751000181</v>
      </c>
      <c r="AK144" t="s">
        <v>77</v>
      </c>
      <c r="AL144" t="s">
        <v>78</v>
      </c>
      <c r="AM144">
        <v>359959488.35000002</v>
      </c>
      <c r="AN144">
        <v>2238</v>
      </c>
      <c r="AO144">
        <f t="shared" ref="AO144:AO161" si="38">SUM(AA144,AC144,AF144)</f>
        <v>4.8422906421073473E-3</v>
      </c>
      <c r="AP144">
        <f t="shared" ref="AP144:AP162" si="39">100*(1-(1-AO144)^12)</f>
        <v>5.6584643271073265</v>
      </c>
      <c r="AQ144" s="15">
        <f t="shared" ref="AQ144:AQ162" si="40">B144/AP144-1</f>
        <v>-0.44452478982988153</v>
      </c>
      <c r="AR144">
        <f t="shared" ref="AR144:AR162" si="41">1-(1-B144/100)^(1/12)-AO144</f>
        <v>-2.1845010860739953E-3</v>
      </c>
      <c r="AS144" s="15">
        <f t="shared" si="37"/>
        <v>-0.50014107635471527</v>
      </c>
    </row>
    <row r="145" spans="1:45" x14ac:dyDescent="0.25">
      <c r="A145" t="s">
        <v>37</v>
      </c>
      <c r="B145">
        <v>5.2445466738975703</v>
      </c>
      <c r="C145">
        <v>5.0580970723027802E-3</v>
      </c>
      <c r="D145">
        <v>5.9036746415508796</v>
      </c>
      <c r="E145">
        <v>-28.536753611412099</v>
      </c>
      <c r="F145" s="1">
        <v>0</v>
      </c>
      <c r="G145" s="1">
        <v>0</v>
      </c>
      <c r="H145">
        <v>3.2827583581136501</v>
      </c>
      <c r="I145">
        <v>-180.91554720770799</v>
      </c>
      <c r="J145">
        <v>-173.129555498212</v>
      </c>
      <c r="K145">
        <v>-240.41942643259799</v>
      </c>
      <c r="L145">
        <v>-159.132736266026</v>
      </c>
      <c r="M145">
        <v>68.862393897526999</v>
      </c>
      <c r="N145">
        <v>84.4972701617247</v>
      </c>
      <c r="O145">
        <v>56.3194605485103</v>
      </c>
      <c r="P145">
        <v>182922.272884181</v>
      </c>
      <c r="Q145">
        <v>249997.528416318</v>
      </c>
      <c r="R145">
        <v>121.033281593762</v>
      </c>
      <c r="S145">
        <v>688.50497030914903</v>
      </c>
      <c r="T145">
        <v>1.25060181162316E-3</v>
      </c>
      <c r="U145">
        <v>0.130887075517647</v>
      </c>
      <c r="V145">
        <v>0.52082083834705495</v>
      </c>
      <c r="W145">
        <v>9.0093953823754402E-2</v>
      </c>
      <c r="X145">
        <v>0.25819813231154198</v>
      </c>
      <c r="Y145" s="1">
        <v>0</v>
      </c>
      <c r="Z145">
        <v>1</v>
      </c>
      <c r="AA145">
        <v>5.2780037595246798E-4</v>
      </c>
      <c r="AB145">
        <v>4.5303182406467701E-3</v>
      </c>
      <c r="AC145">
        <v>4.2587102967010897E-3</v>
      </c>
      <c r="AD145" s="1">
        <v>0</v>
      </c>
      <c r="AE145">
        <v>0.69922451431883603</v>
      </c>
      <c r="AF145" s="1">
        <v>1.3984490286376701E-4</v>
      </c>
      <c r="AG145" s="1">
        <v>0</v>
      </c>
      <c r="AH145">
        <v>4.6572483522470103</v>
      </c>
      <c r="AI145">
        <v>0.30829255325697502</v>
      </c>
      <c r="AJ145">
        <v>928.58165005705996</v>
      </c>
      <c r="AK145" t="s">
        <v>79</v>
      </c>
      <c r="AL145" t="s">
        <v>80</v>
      </c>
      <c r="AM145">
        <v>2106898739.0799999</v>
      </c>
      <c r="AN145">
        <v>11518</v>
      </c>
      <c r="AO145">
        <f t="shared" si="38"/>
        <v>4.9263555755173251E-3</v>
      </c>
      <c r="AP145">
        <f t="shared" si="39"/>
        <v>5.7540527690072008</v>
      </c>
      <c r="AQ145" s="15">
        <f t="shared" si="40"/>
        <v>-8.8547344899921776E-2</v>
      </c>
      <c r="AR145">
        <f t="shared" si="41"/>
        <v>-4.4718471838009824E-4</v>
      </c>
      <c r="AS145" s="15">
        <f t="shared" si="37"/>
        <v>-0.11164706859254669</v>
      </c>
    </row>
    <row r="146" spans="1:45" x14ac:dyDescent="0.25">
      <c r="A146" t="s">
        <v>37</v>
      </c>
      <c r="B146">
        <v>6.7521263956132698</v>
      </c>
      <c r="C146">
        <v>5.5746469106556402E-3</v>
      </c>
      <c r="D146">
        <v>6.4882340836990799</v>
      </c>
      <c r="E146">
        <v>-25.284177630508101</v>
      </c>
      <c r="F146" s="1">
        <v>0</v>
      </c>
      <c r="G146" s="1">
        <v>0</v>
      </c>
      <c r="H146">
        <v>3.3123462370560599</v>
      </c>
      <c r="I146">
        <v>-159.903127529816</v>
      </c>
      <c r="J146">
        <v>-157.42204085740099</v>
      </c>
      <c r="K146">
        <v>-231.43970872672</v>
      </c>
      <c r="L146">
        <v>-137.39504433881299</v>
      </c>
      <c r="M146">
        <v>68.298319678931705</v>
      </c>
      <c r="N146">
        <v>84.588090676138705</v>
      </c>
      <c r="O146">
        <v>53.402356953018099</v>
      </c>
      <c r="P146">
        <v>176964.30968274799</v>
      </c>
      <c r="Q146">
        <v>235081.56767963999</v>
      </c>
      <c r="R146">
        <v>120.955158546387</v>
      </c>
      <c r="S146">
        <v>707.12863753201896</v>
      </c>
      <c r="T146">
        <v>1.0543166075661101E-3</v>
      </c>
      <c r="U146">
        <v>0.115699583416715</v>
      </c>
      <c r="V146">
        <v>0.555537336626858</v>
      </c>
      <c r="W146">
        <v>8.3961500324350499E-2</v>
      </c>
      <c r="X146">
        <v>0.24480157963207599</v>
      </c>
      <c r="Y146" s="1">
        <v>0</v>
      </c>
      <c r="Z146">
        <v>1</v>
      </c>
      <c r="AA146">
        <v>5.5437103577429196E-4</v>
      </c>
      <c r="AB146">
        <v>5.0184541344252698E-3</v>
      </c>
      <c r="AC146">
        <v>4.9255058538014498E-3</v>
      </c>
      <c r="AD146">
        <v>1.8016411123784999E-6</v>
      </c>
      <c r="AE146">
        <v>0.78376766639117101</v>
      </c>
      <c r="AF146" s="1">
        <v>4.7026059983470303E-4</v>
      </c>
      <c r="AG146" s="1">
        <v>0</v>
      </c>
      <c r="AH146">
        <v>5.5665559178321704</v>
      </c>
      <c r="AI146">
        <v>0.37364094646336599</v>
      </c>
      <c r="AJ146">
        <v>1514.9754723435401</v>
      </c>
      <c r="AK146" t="s">
        <v>81</v>
      </c>
      <c r="AL146" t="s">
        <v>82</v>
      </c>
      <c r="AM146">
        <v>10626175903.52</v>
      </c>
      <c r="AN146">
        <v>60047</v>
      </c>
      <c r="AO146">
        <f t="shared" si="38"/>
        <v>5.9501374894104448E-3</v>
      </c>
      <c r="AP146">
        <f t="shared" si="39"/>
        <v>6.9110707379545726</v>
      </c>
      <c r="AQ146" s="15">
        <f t="shared" si="40"/>
        <v>-2.2998511861324733E-2</v>
      </c>
      <c r="AR146">
        <f t="shared" si="41"/>
        <v>-1.4132999053175724E-4</v>
      </c>
      <c r="AS146" s="15">
        <f t="shared" si="37"/>
        <v>4.0672440067658577E-2</v>
      </c>
    </row>
    <row r="147" spans="1:45" x14ac:dyDescent="0.25">
      <c r="A147" t="s">
        <v>37</v>
      </c>
      <c r="B147">
        <v>8.0749765163531197</v>
      </c>
      <c r="C147">
        <v>6.3411398558955402E-3</v>
      </c>
      <c r="D147">
        <v>7.3495117450412</v>
      </c>
      <c r="E147">
        <v>-20.182295285726202</v>
      </c>
      <c r="F147" s="1">
        <v>0</v>
      </c>
      <c r="G147" s="1">
        <v>0</v>
      </c>
      <c r="H147">
        <v>3.38012565266513</v>
      </c>
      <c r="I147">
        <v>-137.38841926522801</v>
      </c>
      <c r="J147">
        <v>-136.11970216669599</v>
      </c>
      <c r="K147">
        <v>-213.52571167386</v>
      </c>
      <c r="L147">
        <v>-113.762936877494</v>
      </c>
      <c r="M147">
        <v>67.173432340517195</v>
      </c>
      <c r="N147">
        <v>84.5373758245088</v>
      </c>
      <c r="O147">
        <v>52.186442234334002</v>
      </c>
      <c r="P147">
        <v>168592.07692536301</v>
      </c>
      <c r="Q147">
        <v>216210.653945242</v>
      </c>
      <c r="R147">
        <v>119.746033898881</v>
      </c>
      <c r="S147">
        <v>716.85356033762798</v>
      </c>
      <c r="T147">
        <v>1.3743410430122999E-3</v>
      </c>
      <c r="U147">
        <v>0.10740689085782899</v>
      </c>
      <c r="V147">
        <v>0.621441585927764</v>
      </c>
      <c r="W147">
        <v>6.52885529307317E-2</v>
      </c>
      <c r="X147">
        <v>0.20586297028367401</v>
      </c>
      <c r="Y147" s="1">
        <v>0</v>
      </c>
      <c r="Z147">
        <v>1</v>
      </c>
      <c r="AA147">
        <v>5.6737185942753695E-4</v>
      </c>
      <c r="AB147">
        <v>5.7647501966440699E-3</v>
      </c>
      <c r="AC147">
        <v>5.8634121222361398E-3</v>
      </c>
      <c r="AD147">
        <v>8.9978542588227194E-6</v>
      </c>
      <c r="AE147">
        <v>0.83736070039296895</v>
      </c>
      <c r="AF147" s="1">
        <v>8.3736070039296898E-4</v>
      </c>
      <c r="AG147" s="1">
        <v>0</v>
      </c>
      <c r="AH147">
        <v>6.0958590013947598</v>
      </c>
      <c r="AI147">
        <v>0.402602345815264</v>
      </c>
      <c r="AJ147">
        <v>1982.0171143877101</v>
      </c>
      <c r="AK147" t="s">
        <v>83</v>
      </c>
      <c r="AL147" t="s">
        <v>84</v>
      </c>
      <c r="AM147">
        <v>23706574896.860001</v>
      </c>
      <c r="AN147">
        <v>140615</v>
      </c>
      <c r="AO147">
        <f t="shared" si="38"/>
        <v>7.2681446820566454E-3</v>
      </c>
      <c r="AP147">
        <f t="shared" si="39"/>
        <v>8.381432781252629</v>
      </c>
      <c r="AQ147" s="15">
        <f t="shared" si="40"/>
        <v>-3.6563708484900426E-2</v>
      </c>
      <c r="AR147">
        <f t="shared" si="41"/>
        <v>-2.7629359688622571E-4</v>
      </c>
      <c r="AS147" s="15">
        <f t="shared" si="37"/>
        <v>9.8709247155281954E-2</v>
      </c>
    </row>
    <row r="148" spans="1:45" x14ac:dyDescent="0.25">
      <c r="A148" t="s">
        <v>37</v>
      </c>
      <c r="B148">
        <v>8.3488863364680803</v>
      </c>
      <c r="C148">
        <v>6.4111916862804102E-3</v>
      </c>
      <c r="D148">
        <v>7.4278624211390696</v>
      </c>
      <c r="E148">
        <v>-6.45085206673079</v>
      </c>
      <c r="F148" s="1">
        <v>0</v>
      </c>
      <c r="G148" s="1">
        <v>0</v>
      </c>
      <c r="H148">
        <v>3.66280009463464</v>
      </c>
      <c r="I148">
        <v>-113.638736986336</v>
      </c>
      <c r="J148">
        <v>-111.222811965251</v>
      </c>
      <c r="K148">
        <v>-186.41165329349701</v>
      </c>
      <c r="L148">
        <v>-88.340191072663401</v>
      </c>
      <c r="M148">
        <v>70.615591379390196</v>
      </c>
      <c r="N148">
        <v>84.159397023679105</v>
      </c>
      <c r="O148">
        <v>52.483624538150998</v>
      </c>
      <c r="P148">
        <v>157291.34492024701</v>
      </c>
      <c r="Q148">
        <v>209456.28244956199</v>
      </c>
      <c r="R148">
        <v>116.15245838863299</v>
      </c>
      <c r="S148">
        <v>704.362873313465</v>
      </c>
      <c r="T148">
        <v>2.9194178635827601E-3</v>
      </c>
      <c r="U148">
        <v>0.110401860209509</v>
      </c>
      <c r="V148">
        <v>0.74782740020095895</v>
      </c>
      <c r="W148">
        <v>3.2815572301300701E-2</v>
      </c>
      <c r="X148">
        <v>0.108955167288229</v>
      </c>
      <c r="Y148" s="1">
        <v>0</v>
      </c>
      <c r="Z148">
        <v>1</v>
      </c>
      <c r="AA148">
        <v>5.8924109322943297E-4</v>
      </c>
      <c r="AB148">
        <v>5.7762475294104399E-3</v>
      </c>
      <c r="AC148">
        <v>5.80443904558277E-3</v>
      </c>
      <c r="AD148">
        <v>4.5386655333766503E-5</v>
      </c>
      <c r="AE148">
        <v>0.81441893637158203</v>
      </c>
      <c r="AF148">
        <v>1.1401865109202101E-3</v>
      </c>
      <c r="AG148" s="1">
        <v>2.90580637257598E-7</v>
      </c>
      <c r="AH148">
        <v>5.6897693093370796</v>
      </c>
      <c r="AI148">
        <v>0.39712491493276397</v>
      </c>
      <c r="AJ148">
        <v>2904.347581046</v>
      </c>
      <c r="AK148" t="s">
        <v>85</v>
      </c>
      <c r="AL148" t="s">
        <v>86</v>
      </c>
      <c r="AM148">
        <v>22621641226.43</v>
      </c>
      <c r="AN148">
        <v>143820</v>
      </c>
      <c r="AO148">
        <f t="shared" si="38"/>
        <v>7.533866649732413E-3</v>
      </c>
      <c r="AP148">
        <f t="shared" si="39"/>
        <v>8.675279596265927</v>
      </c>
      <c r="AQ148" s="15">
        <f t="shared" si="40"/>
        <v>-3.7623370656357347E-2</v>
      </c>
      <c r="AR148">
        <f t="shared" si="41"/>
        <v>-2.9510523396145735E-4</v>
      </c>
      <c r="AS148" s="15">
        <f t="shared" si="37"/>
        <v>0.12399582317354918</v>
      </c>
    </row>
    <row r="149" spans="1:45" x14ac:dyDescent="0.25">
      <c r="A149" t="s">
        <v>37</v>
      </c>
      <c r="B149">
        <v>8.8575985234803394</v>
      </c>
      <c r="C149">
        <v>7.4180798141731102E-3</v>
      </c>
      <c r="D149">
        <v>8.5473438887030202</v>
      </c>
      <c r="E149">
        <v>-7.0184600740095</v>
      </c>
      <c r="F149" s="1">
        <v>0</v>
      </c>
      <c r="G149" s="1">
        <v>0</v>
      </c>
      <c r="H149">
        <v>3.7966359055798402</v>
      </c>
      <c r="I149">
        <v>-89.423127767992398</v>
      </c>
      <c r="J149">
        <v>-86.742491181577094</v>
      </c>
      <c r="K149">
        <v>-161.48634309699599</v>
      </c>
      <c r="L149">
        <v>-63.3141867072572</v>
      </c>
      <c r="M149">
        <v>73.092720721243893</v>
      </c>
      <c r="N149">
        <v>84.829494964277998</v>
      </c>
      <c r="O149">
        <v>52.337053043579402</v>
      </c>
      <c r="P149">
        <v>152384.30320199099</v>
      </c>
      <c r="Q149">
        <v>197586.17867484601</v>
      </c>
      <c r="R149">
        <v>111.307282399749</v>
      </c>
      <c r="S149">
        <v>706.70436780453201</v>
      </c>
      <c r="T149">
        <v>2.38194883701049E-3</v>
      </c>
      <c r="U149">
        <v>7.6250372454993803E-2</v>
      </c>
      <c r="V149">
        <v>0.86847070065407095</v>
      </c>
      <c r="W149">
        <v>1.3550023179428499E-2</v>
      </c>
      <c r="X149">
        <v>4.1728903711506102E-2</v>
      </c>
      <c r="Y149" s="1">
        <v>0</v>
      </c>
      <c r="Z149">
        <v>1</v>
      </c>
      <c r="AA149">
        <v>6.18132812597115E-4</v>
      </c>
      <c r="AB149">
        <v>6.6218049571977302E-3</v>
      </c>
      <c r="AC149">
        <v>6.2900161217704599E-3</v>
      </c>
      <c r="AD149">
        <v>1.7049315818930001E-4</v>
      </c>
      <c r="AE149">
        <v>0.821279189660303</v>
      </c>
      <c r="AF149">
        <v>1.47830254138854E-3</v>
      </c>
      <c r="AG149">
        <v>7.6179782831979599E-6</v>
      </c>
      <c r="AH149">
        <v>5.6581440010631496</v>
      </c>
      <c r="AI149">
        <v>0.40786767864854401</v>
      </c>
      <c r="AJ149">
        <v>3413.8799423847199</v>
      </c>
      <c r="AK149" t="s">
        <v>87</v>
      </c>
      <c r="AL149" t="s">
        <v>88</v>
      </c>
      <c r="AM149">
        <v>34121893172.990002</v>
      </c>
      <c r="AN149">
        <v>223920</v>
      </c>
      <c r="AO149">
        <f t="shared" si="38"/>
        <v>8.3864514757561147E-3</v>
      </c>
      <c r="AP149">
        <f t="shared" si="39"/>
        <v>9.6122817080618876</v>
      </c>
      <c r="AQ149" s="15">
        <f t="shared" si="40"/>
        <v>-7.8512387329284228E-2</v>
      </c>
      <c r="AR149">
        <f t="shared" si="41"/>
        <v>-6.8732185209296678E-4</v>
      </c>
      <c r="AS149" s="15">
        <f t="shared" si="37"/>
        <v>3.6298368103263146E-2</v>
      </c>
    </row>
    <row r="150" spans="1:45" x14ac:dyDescent="0.25">
      <c r="A150" t="s">
        <v>37</v>
      </c>
      <c r="B150">
        <v>9.1226550303802192</v>
      </c>
      <c r="C150">
        <v>7.6768774046207999E-3</v>
      </c>
      <c r="D150">
        <v>8.8330692190786895</v>
      </c>
      <c r="E150">
        <v>-9.8615650229448306</v>
      </c>
      <c r="F150" s="1">
        <v>0</v>
      </c>
      <c r="G150" s="1">
        <v>0</v>
      </c>
      <c r="H150">
        <v>3.9456909376393998</v>
      </c>
      <c r="I150">
        <v>-62.761799569127398</v>
      </c>
      <c r="J150">
        <v>-59.058812256097198</v>
      </c>
      <c r="K150">
        <v>-127.060036939412</v>
      </c>
      <c r="L150">
        <v>-36.930039761090697</v>
      </c>
      <c r="M150">
        <v>77.348854994142499</v>
      </c>
      <c r="N150">
        <v>86.243847311888601</v>
      </c>
      <c r="O150">
        <v>55.449431642080903</v>
      </c>
      <c r="P150">
        <v>154087.302316538</v>
      </c>
      <c r="Q150">
        <v>201524.28098437301</v>
      </c>
      <c r="R150">
        <v>100.768922926119</v>
      </c>
      <c r="S150">
        <v>694.79905340110099</v>
      </c>
      <c r="T150">
        <v>3.9371509839339599E-3</v>
      </c>
      <c r="U150">
        <v>3.4991341919901699E-2</v>
      </c>
      <c r="V150">
        <v>0.89837650168999195</v>
      </c>
      <c r="W150">
        <v>1.70586179656676E-2</v>
      </c>
      <c r="X150">
        <v>4.9573538424437999E-2</v>
      </c>
      <c r="Y150" s="1">
        <v>0</v>
      </c>
      <c r="Z150">
        <v>1</v>
      </c>
      <c r="AA150">
        <v>6.0992150644153696E-4</v>
      </c>
      <c r="AB150">
        <v>6.3474398475270501E-3</v>
      </c>
      <c r="AC150">
        <v>6.0713768134639601E-3</v>
      </c>
      <c r="AD150">
        <v>6.9218486608343705E-4</v>
      </c>
      <c r="AE150">
        <v>0.75767469130232501</v>
      </c>
      <c r="AF150">
        <v>1.6668843208651101E-3</v>
      </c>
      <c r="AG150">
        <v>2.7310788860674101E-5</v>
      </c>
      <c r="AH150">
        <v>4.8033208014645501</v>
      </c>
      <c r="AI150">
        <v>0.35913958963860598</v>
      </c>
      <c r="AJ150">
        <v>3154.8415607373499</v>
      </c>
      <c r="AK150" t="s">
        <v>89</v>
      </c>
      <c r="AL150" t="s">
        <v>90</v>
      </c>
      <c r="AM150">
        <v>38000702322.699997</v>
      </c>
      <c r="AN150">
        <v>246618</v>
      </c>
      <c r="AO150">
        <f t="shared" si="38"/>
        <v>8.3481826407706058E-3</v>
      </c>
      <c r="AP150">
        <f t="shared" si="39"/>
        <v>9.5704133775771467</v>
      </c>
      <c r="AQ150" s="15">
        <f t="shared" si="40"/>
        <v>-4.6785685166535917E-2</v>
      </c>
      <c r="AR150">
        <f t="shared" si="41"/>
        <v>-4.0825123672668523E-4</v>
      </c>
      <c r="AS150" s="15">
        <f t="shared" si="37"/>
        <v>3.2784279633635061E-2</v>
      </c>
    </row>
    <row r="151" spans="1:45" s="34" customFormat="1" x14ac:dyDescent="0.25">
      <c r="A151" s="34" t="s">
        <v>37</v>
      </c>
      <c r="B151" s="34">
        <v>10.0127646010578</v>
      </c>
      <c r="C151" s="34">
        <v>8.8128777836693501E-3</v>
      </c>
      <c r="D151" s="34">
        <v>10.077616238464</v>
      </c>
      <c r="E151" s="34">
        <v>-12.9219173734437</v>
      </c>
      <c r="F151" s="91">
        <v>0</v>
      </c>
      <c r="G151" s="91">
        <v>0</v>
      </c>
      <c r="H151" s="34">
        <v>3.96620638049402</v>
      </c>
      <c r="I151" s="34">
        <v>-37.0535338648817</v>
      </c>
      <c r="J151" s="34">
        <v>-34.805024237246698</v>
      </c>
      <c r="K151" s="34">
        <v>-103.138903039176</v>
      </c>
      <c r="L151" s="34">
        <v>-11.775394279131801</v>
      </c>
      <c r="M151" s="34">
        <v>77.845627936629498</v>
      </c>
      <c r="N151" s="34">
        <v>87.506373323133403</v>
      </c>
      <c r="O151" s="34">
        <v>56.305247881360103</v>
      </c>
      <c r="P151" s="34">
        <v>157540.88494392001</v>
      </c>
      <c r="Q151" s="34">
        <v>201244.28036797399</v>
      </c>
      <c r="R151" s="34">
        <v>96.367507816219501</v>
      </c>
      <c r="S151" s="34">
        <v>702.360578624298</v>
      </c>
      <c r="T151" s="34">
        <v>4.3478691064747299E-3</v>
      </c>
      <c r="U151" s="34">
        <v>3.6366780559536002E-2</v>
      </c>
      <c r="V151" s="34">
        <v>0.86871784579659095</v>
      </c>
      <c r="W151" s="34">
        <v>2.4184781555324199E-2</v>
      </c>
      <c r="X151" s="34">
        <v>7.0730592088547803E-2</v>
      </c>
      <c r="Y151" s="91">
        <v>0</v>
      </c>
      <c r="Z151" s="34">
        <v>1</v>
      </c>
      <c r="AA151" s="34">
        <v>5.9778756465718897E-4</v>
      </c>
      <c r="AB151" s="34">
        <v>6.6989067870752098E-3</v>
      </c>
      <c r="AC151" s="34">
        <v>6.3788108941630096E-3</v>
      </c>
      <c r="AD151" s="34">
        <v>1.4357575218017101E-3</v>
      </c>
      <c r="AE151" s="34">
        <v>0.76283592244259002</v>
      </c>
      <c r="AF151" s="34">
        <v>1.9833733983507301E-3</v>
      </c>
      <c r="AG151" s="34">
        <v>8.0421458988364102E-5</v>
      </c>
      <c r="AH151" s="34">
        <v>4.8307217527352702</v>
      </c>
      <c r="AI151" s="34">
        <v>0.359978106642178</v>
      </c>
      <c r="AJ151" s="34">
        <v>3156.4031093420499</v>
      </c>
      <c r="AK151" s="34" t="s">
        <v>91</v>
      </c>
      <c r="AL151" s="34" t="s">
        <v>92</v>
      </c>
      <c r="AM151" s="34">
        <v>79894969308.690002</v>
      </c>
      <c r="AN151" s="34">
        <v>507138</v>
      </c>
      <c r="AO151" s="34">
        <f t="shared" si="38"/>
        <v>8.9599718571709286E-3</v>
      </c>
      <c r="AP151" s="34">
        <f t="shared" si="39"/>
        <v>10.237621452953128</v>
      </c>
      <c r="AQ151" s="92">
        <f t="shared" si="40"/>
        <v>-2.1963778689088609E-2</v>
      </c>
      <c r="AR151" s="34">
        <f t="shared" si="41"/>
        <v>-2.0664438352582803E-4</v>
      </c>
      <c r="AS151" s="92">
        <f t="shared" si="37"/>
        <v>-6.4352160145447757E-3</v>
      </c>
    </row>
    <row r="152" spans="1:45" x14ac:dyDescent="0.25">
      <c r="A152" t="s">
        <v>37</v>
      </c>
      <c r="B152">
        <v>11.2633490795595</v>
      </c>
      <c r="C152">
        <v>9.4625529268914498E-3</v>
      </c>
      <c r="D152">
        <v>10.7823492764084</v>
      </c>
      <c r="E152">
        <v>-11.9221237770253</v>
      </c>
      <c r="F152" s="1">
        <v>0</v>
      </c>
      <c r="G152" s="1">
        <v>0</v>
      </c>
      <c r="H152">
        <v>4.0609512818960498</v>
      </c>
      <c r="I152">
        <v>-12.947826434089199</v>
      </c>
      <c r="J152">
        <v>-11.0310377641445</v>
      </c>
      <c r="K152">
        <v>-78.498620490032096</v>
      </c>
      <c r="L152">
        <v>12.299378285780699</v>
      </c>
      <c r="M152">
        <v>79.479131969429403</v>
      </c>
      <c r="N152">
        <v>88.830420181681802</v>
      </c>
      <c r="O152">
        <v>57.121640750601898</v>
      </c>
      <c r="P152">
        <v>157712.867246885</v>
      </c>
      <c r="Q152">
        <v>197934.95784077601</v>
      </c>
      <c r="R152">
        <v>91.642782040673893</v>
      </c>
      <c r="S152">
        <v>703.106564983358</v>
      </c>
      <c r="T152">
        <v>6.2500152906921E-3</v>
      </c>
      <c r="U152">
        <v>4.3949753509419202E-2</v>
      </c>
      <c r="V152">
        <v>0.85525473588331402</v>
      </c>
      <c r="W152">
        <v>2.6631930301465601E-2</v>
      </c>
      <c r="X152">
        <v>7.4163580305801002E-2</v>
      </c>
      <c r="Y152" s="1">
        <v>0</v>
      </c>
      <c r="Z152">
        <v>1</v>
      </c>
      <c r="AA152">
        <v>5.9162787011985698E-4</v>
      </c>
      <c r="AB152">
        <v>6.8965412170101702E-3</v>
      </c>
      <c r="AC152">
        <v>6.5527618229591902E-3</v>
      </c>
      <c r="AD152">
        <v>1.72119129238366E-3</v>
      </c>
      <c r="AE152">
        <v>0.76773428934130505</v>
      </c>
      <c r="AF152">
        <v>2.30320286802391E-3</v>
      </c>
      <c r="AG152">
        <v>2.53184940397202E-4</v>
      </c>
      <c r="AH152">
        <v>4.8816911447617404</v>
      </c>
      <c r="AI152">
        <v>0.36333977690015401</v>
      </c>
      <c r="AJ152">
        <v>3375.10026614863</v>
      </c>
      <c r="AK152" t="s">
        <v>93</v>
      </c>
      <c r="AL152" t="s">
        <v>94</v>
      </c>
      <c r="AM152">
        <v>115442979993.11</v>
      </c>
      <c r="AN152">
        <v>731982</v>
      </c>
      <c r="AO152">
        <f>SUM(AA152,AC152,AF152)</f>
        <v>9.4475925611029569E-3</v>
      </c>
      <c r="AP152">
        <f t="shared" si="39"/>
        <v>10.766178181747421</v>
      </c>
      <c r="AQ152" s="15">
        <f t="shared" si="40"/>
        <v>4.6178958718606777E-2</v>
      </c>
      <c r="AR152">
        <f t="shared" si="41"/>
        <v>4.6108817401534566E-4</v>
      </c>
      <c r="AS152" s="15">
        <f t="shared" si="37"/>
        <v>4.4609925983711163E-2</v>
      </c>
    </row>
    <row r="153" spans="1:45" x14ac:dyDescent="0.25">
      <c r="A153" t="s">
        <v>37</v>
      </c>
      <c r="B153">
        <v>11.8577395564855</v>
      </c>
      <c r="C153">
        <v>1.00180767229216E-2</v>
      </c>
      <c r="D153">
        <v>11.380932615905801</v>
      </c>
      <c r="E153">
        <v>-7.21612904391184</v>
      </c>
      <c r="F153" s="1">
        <v>0</v>
      </c>
      <c r="G153" s="1">
        <v>0</v>
      </c>
      <c r="H153">
        <v>4.34700333089505</v>
      </c>
      <c r="I153">
        <v>11.536879884846</v>
      </c>
      <c r="J153">
        <v>12.973046718377899</v>
      </c>
      <c r="K153">
        <v>-51.397521894537</v>
      </c>
      <c r="L153">
        <v>37.941455238707398</v>
      </c>
      <c r="M153">
        <v>84.520396956601601</v>
      </c>
      <c r="N153">
        <v>88.903984610164599</v>
      </c>
      <c r="O153">
        <v>57.643376627408003</v>
      </c>
      <c r="P153">
        <v>150822.63529045499</v>
      </c>
      <c r="Q153">
        <v>189382.16924990399</v>
      </c>
      <c r="R153">
        <v>80.416010997601404</v>
      </c>
      <c r="S153">
        <v>697.42122302820997</v>
      </c>
      <c r="T153">
        <v>7.4965337408251301E-3</v>
      </c>
      <c r="U153">
        <v>3.3799786363803201E-2</v>
      </c>
      <c r="V153">
        <v>0.92778091130032203</v>
      </c>
      <c r="W153">
        <v>9.2490663905104107E-3</v>
      </c>
      <c r="X153">
        <v>2.9170235945363499E-2</v>
      </c>
      <c r="Y153" s="1">
        <v>0</v>
      </c>
      <c r="Z153">
        <v>1</v>
      </c>
      <c r="AA153">
        <v>6.3322007904770999E-4</v>
      </c>
      <c r="AB153">
        <v>6.6180445213918802E-3</v>
      </c>
      <c r="AC153">
        <v>6.3783455328248204E-3</v>
      </c>
      <c r="AD153">
        <v>2.3876575504863202E-3</v>
      </c>
      <c r="AE153">
        <v>0.74560334899508296</v>
      </c>
      <c r="AF153">
        <v>2.5350513865832801E-3</v>
      </c>
      <c r="AG153">
        <v>3.7915466484475502E-4</v>
      </c>
      <c r="AH153">
        <v>4.3739298209649702</v>
      </c>
      <c r="AI153">
        <v>0.348263400899048</v>
      </c>
      <c r="AJ153">
        <v>4245.0932159527001</v>
      </c>
      <c r="AK153" t="s">
        <v>95</v>
      </c>
      <c r="AL153" t="s">
        <v>96</v>
      </c>
      <c r="AM153">
        <v>156905312171.72</v>
      </c>
      <c r="AN153">
        <v>1040330</v>
      </c>
      <c r="AO153">
        <f t="shared" ref="AO153:AO162" si="42">SUM(AA153,AC153,AF153)</f>
        <v>9.5466169984558102E-3</v>
      </c>
      <c r="AP153">
        <f t="shared" si="39"/>
        <v>10.873166630791376</v>
      </c>
      <c r="AQ153" s="15">
        <f t="shared" si="40"/>
        <v>9.0550706995140118E-2</v>
      </c>
      <c r="AR153">
        <f t="shared" si="41"/>
        <v>9.1643385160068876E-4</v>
      </c>
      <c r="AS153" s="15">
        <f t="shared" si="37"/>
        <v>4.1895243269723048E-2</v>
      </c>
    </row>
    <row r="154" spans="1:45" x14ac:dyDescent="0.25">
      <c r="A154" t="s">
        <v>37</v>
      </c>
      <c r="B154">
        <v>12.7306740968575</v>
      </c>
      <c r="C154">
        <v>1.08463605263136E-2</v>
      </c>
      <c r="D154">
        <v>12.266584042106199</v>
      </c>
      <c r="E154">
        <v>-5.3112385101089199</v>
      </c>
      <c r="F154" s="1">
        <v>0</v>
      </c>
      <c r="G154" s="1">
        <v>0</v>
      </c>
      <c r="H154">
        <v>4.5040781876229596</v>
      </c>
      <c r="I154">
        <v>35.477451939155301</v>
      </c>
      <c r="J154">
        <v>36.199362800974399</v>
      </c>
      <c r="K154">
        <v>-24.767437743372302</v>
      </c>
      <c r="L154">
        <v>62.251020062862104</v>
      </c>
      <c r="M154">
        <v>86.503159470454094</v>
      </c>
      <c r="N154">
        <v>89.568431706879096</v>
      </c>
      <c r="O154">
        <v>58.2709252535982</v>
      </c>
      <c r="P154">
        <v>148765.06108461501</v>
      </c>
      <c r="Q154">
        <v>184802.97673453501</v>
      </c>
      <c r="R154">
        <v>74.649131161229505</v>
      </c>
      <c r="S154">
        <v>695.94477278697298</v>
      </c>
      <c r="T154">
        <v>7.7752059637711301E-3</v>
      </c>
      <c r="U154">
        <v>2.1491740201116299E-2</v>
      </c>
      <c r="V154">
        <v>0.96479420655317005</v>
      </c>
      <c r="W154">
        <v>3.5370991456115698E-3</v>
      </c>
      <c r="X154">
        <v>1.0176954100102E-2</v>
      </c>
      <c r="Y154" s="1">
        <v>0</v>
      </c>
      <c r="Z154">
        <v>1</v>
      </c>
      <c r="AA154">
        <v>6.4287188653323099E-4</v>
      </c>
      <c r="AB154">
        <v>6.5660799785512798E-3</v>
      </c>
      <c r="AC154">
        <v>6.3439976980315203E-3</v>
      </c>
      <c r="AD154">
        <v>3.0345240290477202E-3</v>
      </c>
      <c r="AE154">
        <v>0.738243637096056</v>
      </c>
      <c r="AF154">
        <v>2.6945892754006002E-3</v>
      </c>
      <c r="AG154">
        <v>6.0289681636915599E-4</v>
      </c>
      <c r="AH154">
        <v>4.2423396182350599</v>
      </c>
      <c r="AI154">
        <v>0.35206577401663097</v>
      </c>
      <c r="AJ154">
        <v>4893.7462985112898</v>
      </c>
      <c r="AK154" t="s">
        <v>97</v>
      </c>
      <c r="AL154" t="s">
        <v>98</v>
      </c>
      <c r="AM154">
        <v>184421665985.62</v>
      </c>
      <c r="AN154">
        <v>1239684</v>
      </c>
      <c r="AO154">
        <f t="shared" si="42"/>
        <v>9.6814588599653511E-3</v>
      </c>
      <c r="AP154">
        <f t="shared" si="39"/>
        <v>11.018664039177906</v>
      </c>
      <c r="AQ154" s="15">
        <f t="shared" si="40"/>
        <v>0.15537365070687148</v>
      </c>
      <c r="AR154">
        <f t="shared" si="41"/>
        <v>1.6019957795765944E-3</v>
      </c>
      <c r="AS154" s="15">
        <f t="shared" si="37"/>
        <v>3.7833683212723956E-2</v>
      </c>
    </row>
    <row r="155" spans="1:45" x14ac:dyDescent="0.25">
      <c r="A155" t="s">
        <v>37</v>
      </c>
      <c r="B155">
        <v>14.195303786430699</v>
      </c>
      <c r="C155">
        <v>1.1864292223967499E-2</v>
      </c>
      <c r="D155">
        <v>13.3439035760164</v>
      </c>
      <c r="E155">
        <v>-2.19676250150515</v>
      </c>
      <c r="F155" s="1">
        <v>0</v>
      </c>
      <c r="G155" s="1">
        <v>0</v>
      </c>
      <c r="H155">
        <v>4.6841027954289602</v>
      </c>
      <c r="I155">
        <v>60.5104673764137</v>
      </c>
      <c r="J155">
        <v>61.1735742425601</v>
      </c>
      <c r="K155">
        <v>5.7090011915664496</v>
      </c>
      <c r="L155">
        <v>87.951871605031897</v>
      </c>
      <c r="M155">
        <v>87.452274426296</v>
      </c>
      <c r="N155">
        <v>90.193528379223295</v>
      </c>
      <c r="O155">
        <v>59.997348212731197</v>
      </c>
      <c r="P155">
        <v>145162.31704242801</v>
      </c>
      <c r="Q155">
        <v>180621.625871845</v>
      </c>
      <c r="R155">
        <v>69.580507961365299</v>
      </c>
      <c r="S155">
        <v>691.28140070728796</v>
      </c>
      <c r="T155">
        <v>8.78062633835619E-3</v>
      </c>
      <c r="U155">
        <v>4.3380901215362101E-3</v>
      </c>
      <c r="V155">
        <v>0.992901915687321</v>
      </c>
      <c r="W155">
        <v>6.8755714547703698E-4</v>
      </c>
      <c r="X155">
        <v>2.0724370456647401E-3</v>
      </c>
      <c r="Y155" s="1">
        <v>0</v>
      </c>
      <c r="Z155">
        <v>1</v>
      </c>
      <c r="AA155">
        <v>6.4328795519319395E-4</v>
      </c>
      <c r="AB155">
        <v>6.3264044185255804E-3</v>
      </c>
      <c r="AC155">
        <v>6.16918602194781E-3</v>
      </c>
      <c r="AD155">
        <v>3.77735287281855E-3</v>
      </c>
      <c r="AE155">
        <v>0.71120432333143402</v>
      </c>
      <c r="AF155">
        <v>2.66701621249287E-3</v>
      </c>
      <c r="AG155">
        <v>1.1172703814685901E-3</v>
      </c>
      <c r="AH155">
        <v>3.88071707792857</v>
      </c>
      <c r="AI155">
        <v>0.31968765856283499</v>
      </c>
      <c r="AJ155">
        <v>5473.0940945801503</v>
      </c>
      <c r="AK155" t="s">
        <v>99</v>
      </c>
      <c r="AL155" t="s">
        <v>100</v>
      </c>
      <c r="AM155">
        <v>202240720752.78</v>
      </c>
      <c r="AN155">
        <v>1393204</v>
      </c>
      <c r="AO155">
        <f t="shared" si="42"/>
        <v>9.4794901896338747E-3</v>
      </c>
      <c r="AP155">
        <f t="shared" si="39"/>
        <v>10.800654014217749</v>
      </c>
      <c r="AQ155" s="15">
        <f t="shared" si="40"/>
        <v>0.31430039030454138</v>
      </c>
      <c r="AR155">
        <f t="shared" si="41"/>
        <v>3.1975082655266961E-3</v>
      </c>
      <c r="AS155" s="15">
        <f t="shared" si="37"/>
        <v>6.3804433654973236E-2</v>
      </c>
    </row>
    <row r="156" spans="1:45" x14ac:dyDescent="0.25">
      <c r="A156" t="s">
        <v>37</v>
      </c>
      <c r="B156">
        <v>16.006213270029399</v>
      </c>
      <c r="C156">
        <v>1.4173773885179101E-2</v>
      </c>
      <c r="D156">
        <v>15.743306690074</v>
      </c>
      <c r="E156">
        <v>-1.3437704271309701</v>
      </c>
      <c r="F156" s="1">
        <v>0</v>
      </c>
      <c r="G156" s="1">
        <v>0</v>
      </c>
      <c r="H156">
        <v>4.7416943994058904</v>
      </c>
      <c r="I156">
        <v>84.663945943012706</v>
      </c>
      <c r="J156">
        <v>83.9988678088867</v>
      </c>
      <c r="K156">
        <v>29.949704929978498</v>
      </c>
      <c r="L156">
        <v>112.201662458057</v>
      </c>
      <c r="M156">
        <v>87.2243329479533</v>
      </c>
      <c r="N156">
        <v>91.014603765454297</v>
      </c>
      <c r="O156">
        <v>59.965387861746798</v>
      </c>
      <c r="P156">
        <v>144673.93512745001</v>
      </c>
      <c r="Q156">
        <v>177094.79689563101</v>
      </c>
      <c r="R156">
        <v>69.427463741523397</v>
      </c>
      <c r="S156">
        <v>694.39621562731804</v>
      </c>
      <c r="T156">
        <v>8.4448082201545906E-3</v>
      </c>
      <c r="U156">
        <v>1.28866876921187E-3</v>
      </c>
      <c r="V156">
        <v>0.99733056040183599</v>
      </c>
      <c r="W156">
        <v>3.22095252498293E-4</v>
      </c>
      <c r="X156">
        <v>1.0586755764530301E-3</v>
      </c>
      <c r="Y156" s="1">
        <v>0</v>
      </c>
      <c r="Z156">
        <v>1</v>
      </c>
      <c r="AA156">
        <v>6.3703196295557404E-4</v>
      </c>
      <c r="AB156">
        <v>6.3294039012647303E-3</v>
      </c>
      <c r="AC156">
        <v>6.1510250706118498E-3</v>
      </c>
      <c r="AD156">
        <v>5.0264742640606297E-3</v>
      </c>
      <c r="AE156">
        <v>0.73128700011015102</v>
      </c>
      <c r="AF156">
        <v>2.7788906004185699E-3</v>
      </c>
      <c r="AG156">
        <v>2.18090583389016E-3</v>
      </c>
      <c r="AH156">
        <v>4.0987588749055996</v>
      </c>
      <c r="AI156">
        <v>0.334224288145203</v>
      </c>
      <c r="AJ156">
        <v>6015.2621506919504</v>
      </c>
      <c r="AK156" t="s">
        <v>101</v>
      </c>
      <c r="AL156" t="s">
        <v>102</v>
      </c>
      <c r="AM156">
        <v>210198930455.70001</v>
      </c>
      <c r="AN156">
        <v>1452915</v>
      </c>
      <c r="AO156">
        <f t="shared" si="42"/>
        <v>9.5669476339859949E-3</v>
      </c>
      <c r="AP156">
        <f t="shared" si="39"/>
        <v>10.895117797499276</v>
      </c>
      <c r="AQ156" s="15">
        <f t="shared" si="40"/>
        <v>0.46911796343342482</v>
      </c>
      <c r="AR156">
        <f t="shared" si="41"/>
        <v>4.8635334593228052E-3</v>
      </c>
      <c r="AS156" s="15">
        <f t="shared" si="37"/>
        <v>1.6699578121104564E-2</v>
      </c>
    </row>
    <row r="157" spans="1:45" x14ac:dyDescent="0.25">
      <c r="A157" t="s">
        <v>37</v>
      </c>
      <c r="B157">
        <v>16.774656688562199</v>
      </c>
      <c r="C157">
        <v>1.5283028682268201E-2</v>
      </c>
      <c r="D157">
        <v>16.873963204461401</v>
      </c>
      <c r="E157">
        <v>7.9520873388822597</v>
      </c>
      <c r="F157" s="1">
        <v>0</v>
      </c>
      <c r="G157" s="1">
        <v>0</v>
      </c>
      <c r="H157">
        <v>4.9565937118558701</v>
      </c>
      <c r="I157">
        <v>108.08938606269299</v>
      </c>
      <c r="J157">
        <v>107.071215304304</v>
      </c>
      <c r="K157">
        <v>58.665457805479001</v>
      </c>
      <c r="L157">
        <v>136.94133243356001</v>
      </c>
      <c r="M157">
        <v>88.753610381190697</v>
      </c>
      <c r="N157">
        <v>91.741413425656603</v>
      </c>
      <c r="O157">
        <v>60.976738872386001</v>
      </c>
      <c r="P157">
        <v>138086.229447516</v>
      </c>
      <c r="Q157">
        <v>167881.80540345801</v>
      </c>
      <c r="R157">
        <v>66.907636919570393</v>
      </c>
      <c r="S157">
        <v>686.25493867768796</v>
      </c>
      <c r="T157">
        <v>9.8186272427976101E-3</v>
      </c>
      <c r="U157">
        <v>1.0792906285846701E-3</v>
      </c>
      <c r="V157">
        <v>0.99773772909025804</v>
      </c>
      <c r="W157">
        <v>2.62256900990631E-4</v>
      </c>
      <c r="X157">
        <v>9.2072338016615802E-4</v>
      </c>
      <c r="Y157" s="1">
        <v>0</v>
      </c>
      <c r="Z157">
        <v>1</v>
      </c>
      <c r="AA157">
        <v>6.4047037710021799E-4</v>
      </c>
      <c r="AB157">
        <v>6.2543319236469897E-3</v>
      </c>
      <c r="AC157">
        <v>6.1150522612111397E-3</v>
      </c>
      <c r="AD157">
        <v>5.4728445044058202E-3</v>
      </c>
      <c r="AE157">
        <v>0.72506970086911304</v>
      </c>
      <c r="AF157">
        <v>2.7552648633026198E-3</v>
      </c>
      <c r="AG157">
        <v>2.9154376045842298E-3</v>
      </c>
      <c r="AH157">
        <v>3.9453912870570398</v>
      </c>
      <c r="AI157">
        <v>0.32835524611602501</v>
      </c>
      <c r="AJ157">
        <v>7115.2361759717596</v>
      </c>
      <c r="AK157" t="s">
        <v>103</v>
      </c>
      <c r="AL157" t="s">
        <v>104</v>
      </c>
      <c r="AM157">
        <v>157420372863.60999</v>
      </c>
      <c r="AN157">
        <v>1140015</v>
      </c>
      <c r="AO157">
        <f t="shared" si="42"/>
        <v>9.5107875016139775E-3</v>
      </c>
      <c r="AP157">
        <f t="shared" si="39"/>
        <v>10.834469140318149</v>
      </c>
      <c r="AQ157" s="15">
        <f t="shared" si="40"/>
        <v>0.54826752204581197</v>
      </c>
      <c r="AR157">
        <f t="shared" si="41"/>
        <v>5.6742621437303065E-3</v>
      </c>
      <c r="AS157" s="15">
        <f>B157/D157-1</f>
        <v>-5.8851921564546661E-3</v>
      </c>
    </row>
    <row r="158" spans="1:45" x14ac:dyDescent="0.25">
      <c r="A158" t="s">
        <v>37</v>
      </c>
      <c r="B158">
        <v>18.3331890519264</v>
      </c>
      <c r="C158">
        <v>1.6752171739203101E-2</v>
      </c>
      <c r="D158">
        <v>18.3500449341504</v>
      </c>
      <c r="E158">
        <v>12.8341556776098</v>
      </c>
      <c r="F158" s="1">
        <v>0</v>
      </c>
      <c r="G158" s="1">
        <v>0</v>
      </c>
      <c r="H158">
        <v>5.1280082687950497</v>
      </c>
      <c r="I158">
        <v>131.30134031141</v>
      </c>
      <c r="J158">
        <v>129.55072296510301</v>
      </c>
      <c r="K158">
        <v>81.781354491814596</v>
      </c>
      <c r="L158">
        <v>161.33125286014999</v>
      </c>
      <c r="M158">
        <v>90.588021150606593</v>
      </c>
      <c r="N158">
        <v>91.934742555212196</v>
      </c>
      <c r="O158">
        <v>60.068301413779601</v>
      </c>
      <c r="P158">
        <v>132615.44182698699</v>
      </c>
      <c r="Q158">
        <v>159943.26843365101</v>
      </c>
      <c r="R158">
        <v>65.245920764417903</v>
      </c>
      <c r="S158">
        <v>683.27838034106605</v>
      </c>
      <c r="T158">
        <v>1.21519622887553E-2</v>
      </c>
      <c r="U158">
        <v>9.0382273113320496E-4</v>
      </c>
      <c r="V158">
        <v>0.998285027309745</v>
      </c>
      <c r="W158">
        <v>1.80585705572356E-4</v>
      </c>
      <c r="X158">
        <v>6.3056425354918503E-4</v>
      </c>
      <c r="Y158" s="1">
        <v>0</v>
      </c>
      <c r="Z158">
        <v>1</v>
      </c>
      <c r="AA158">
        <v>6.59092674608448E-4</v>
      </c>
      <c r="AB158">
        <v>6.2289065201601096E-3</v>
      </c>
      <c r="AC158">
        <v>6.0958806200644396E-3</v>
      </c>
      <c r="AD158">
        <v>6.3456909261578797E-3</v>
      </c>
      <c r="AE158">
        <v>0.75756300819160005</v>
      </c>
      <c r="AF158">
        <v>2.8787394311280798E-3</v>
      </c>
      <c r="AG158">
        <v>3.5185430538895099E-3</v>
      </c>
      <c r="AH158">
        <v>4.0842159660624704</v>
      </c>
      <c r="AI158">
        <v>0.352874113721733</v>
      </c>
      <c r="AJ158">
        <v>8412.1063847669793</v>
      </c>
      <c r="AK158" t="s">
        <v>105</v>
      </c>
      <c r="AL158" t="s">
        <v>106</v>
      </c>
      <c r="AM158">
        <v>105696761598.62</v>
      </c>
      <c r="AN158">
        <v>797017</v>
      </c>
      <c r="AO158">
        <f t="shared" si="42"/>
        <v>9.6337127258009671E-3</v>
      </c>
      <c r="AP158">
        <f t="shared" si="39"/>
        <v>10.967169801003729</v>
      </c>
      <c r="AQ158" s="15">
        <f t="shared" si="40"/>
        <v>0.67164267396028854</v>
      </c>
      <c r="AR158">
        <f t="shared" si="41"/>
        <v>7.1015454078163474E-3</v>
      </c>
      <c r="AS158" s="15">
        <f t="shared" ref="AS158:AS162" si="43">B158/D158-1</f>
        <v>-9.1857443861786958E-4</v>
      </c>
    </row>
    <row r="159" spans="1:45" x14ac:dyDescent="0.25">
      <c r="A159" t="s">
        <v>37</v>
      </c>
      <c r="B159">
        <v>17.788729339524401</v>
      </c>
      <c r="C159">
        <v>1.71489197621288E-2</v>
      </c>
      <c r="D159">
        <v>18.744525281753099</v>
      </c>
      <c r="E159">
        <v>19.063383330310401</v>
      </c>
      <c r="F159" s="1">
        <v>0</v>
      </c>
      <c r="G159" s="1">
        <v>0</v>
      </c>
      <c r="H159">
        <v>5.3820452602495301</v>
      </c>
      <c r="I159">
        <v>154.97469084139499</v>
      </c>
      <c r="J159">
        <v>151.00862586810501</v>
      </c>
      <c r="K159">
        <v>113.577762830179</v>
      </c>
      <c r="L159">
        <v>186.46383231472899</v>
      </c>
      <c r="M159">
        <v>93.596175147750898</v>
      </c>
      <c r="N159">
        <v>92.495156744171197</v>
      </c>
      <c r="O159">
        <v>61.116962567828601</v>
      </c>
      <c r="P159">
        <v>126430.642566314</v>
      </c>
      <c r="Q159">
        <v>153345.77473097801</v>
      </c>
      <c r="R159">
        <v>63.158391768776703</v>
      </c>
      <c r="S159">
        <v>671.65948892061704</v>
      </c>
      <c r="T159">
        <v>1.57999416594325E-2</v>
      </c>
      <c r="U159">
        <v>1.12539612015985E-3</v>
      </c>
      <c r="V159">
        <v>0.99813076798287903</v>
      </c>
      <c r="W159">
        <v>2.28725879425793E-4</v>
      </c>
      <c r="X159">
        <v>5.1511001753523199E-4</v>
      </c>
      <c r="Y159" s="1">
        <v>0</v>
      </c>
      <c r="Z159">
        <v>1</v>
      </c>
      <c r="AA159">
        <v>6.8285311975615896E-4</v>
      </c>
      <c r="AB159">
        <v>6.1210353386700299E-3</v>
      </c>
      <c r="AC159">
        <v>6.0366944545653502E-3</v>
      </c>
      <c r="AD159">
        <v>6.3300151219906299E-3</v>
      </c>
      <c r="AE159">
        <v>0.73747697611677698</v>
      </c>
      <c r="AF159">
        <v>2.8024125092437498E-3</v>
      </c>
      <c r="AG159">
        <v>4.0150798404301798E-3</v>
      </c>
      <c r="AH159">
        <v>3.8097314698748002</v>
      </c>
      <c r="AI159">
        <v>0.33176986975656902</v>
      </c>
      <c r="AJ159">
        <v>10360.320508063</v>
      </c>
      <c r="AK159" t="s">
        <v>107</v>
      </c>
      <c r="AL159" t="s">
        <v>108</v>
      </c>
      <c r="AM159">
        <v>53873740395.860001</v>
      </c>
      <c r="AN159">
        <v>426113</v>
      </c>
      <c r="AO159">
        <f t="shared" si="42"/>
        <v>9.5219600835652583E-3</v>
      </c>
      <c r="AP159">
        <f t="shared" si="39"/>
        <v>10.846537690522762</v>
      </c>
      <c r="AQ159" s="15">
        <f t="shared" si="40"/>
        <v>0.64003757208785883</v>
      </c>
      <c r="AR159">
        <f t="shared" si="41"/>
        <v>6.6686876409746722E-3</v>
      </c>
      <c r="AS159" s="15">
        <f t="shared" si="43"/>
        <v>-5.099067209555419E-2</v>
      </c>
    </row>
    <row r="160" spans="1:45" x14ac:dyDescent="0.25">
      <c r="A160" t="s">
        <v>37</v>
      </c>
      <c r="B160">
        <v>17.3161449786699</v>
      </c>
      <c r="C160">
        <v>1.6934208082707E-2</v>
      </c>
      <c r="D160">
        <v>18.5312582585467</v>
      </c>
      <c r="E160">
        <v>23.346354552910402</v>
      </c>
      <c r="F160" s="1">
        <v>0</v>
      </c>
      <c r="G160" s="1">
        <v>0</v>
      </c>
      <c r="H160">
        <v>5.6822442918459704</v>
      </c>
      <c r="I160">
        <v>178.21701795188699</v>
      </c>
      <c r="J160">
        <v>171.84180794427601</v>
      </c>
      <c r="K160">
        <v>140.97549462309101</v>
      </c>
      <c r="L160">
        <v>211.77817759684501</v>
      </c>
      <c r="M160">
        <v>97.269373581625402</v>
      </c>
      <c r="N160">
        <v>91.286770330885403</v>
      </c>
      <c r="O160">
        <v>60.143854398523303</v>
      </c>
      <c r="P160">
        <v>118449.835911161</v>
      </c>
      <c r="Q160">
        <v>145424.51377628799</v>
      </c>
      <c r="R160">
        <v>61.155071253232897</v>
      </c>
      <c r="S160">
        <v>662.90528076788405</v>
      </c>
      <c r="T160">
        <v>1.8951793417040799E-2</v>
      </c>
      <c r="U160">
        <v>1.2999737363630201E-3</v>
      </c>
      <c r="V160">
        <v>0.998035651179493</v>
      </c>
      <c r="W160">
        <v>1.6288163674283901E-4</v>
      </c>
      <c r="X160">
        <v>5.01493447400334E-4</v>
      </c>
      <c r="Y160" s="1">
        <v>0</v>
      </c>
      <c r="Z160">
        <v>1</v>
      </c>
      <c r="AA160">
        <v>7.3174219074080397E-4</v>
      </c>
      <c r="AB160">
        <v>6.1221146637361196E-3</v>
      </c>
      <c r="AC160">
        <v>6.0519780589039897E-3</v>
      </c>
      <c r="AD160">
        <v>5.8946494507892003E-3</v>
      </c>
      <c r="AE160">
        <v>0.72378293720932296</v>
      </c>
      <c r="AF160">
        <v>2.7503751613954298E-3</v>
      </c>
      <c r="AG160">
        <v>4.1857904506498404E-3</v>
      </c>
      <c r="AH160">
        <v>3.7208669731425901</v>
      </c>
      <c r="AI160">
        <v>0.33584525678883198</v>
      </c>
      <c r="AJ160">
        <v>12777.7749533765</v>
      </c>
      <c r="AK160" t="s">
        <v>109</v>
      </c>
      <c r="AL160" t="s">
        <v>110</v>
      </c>
      <c r="AM160">
        <v>28133020527.259998</v>
      </c>
      <c r="AN160">
        <v>237510</v>
      </c>
      <c r="AO160">
        <f t="shared" si="42"/>
        <v>9.5340954110402238E-3</v>
      </c>
      <c r="AP160">
        <f t="shared" si="39"/>
        <v>10.859644495698607</v>
      </c>
      <c r="AQ160" s="15">
        <f t="shared" si="40"/>
        <v>0.59454068551955319</v>
      </c>
      <c r="AR160">
        <f t="shared" si="41"/>
        <v>6.1865108820543507E-3</v>
      </c>
      <c r="AS160" s="15">
        <f t="shared" si="43"/>
        <v>-6.5571007803335912E-2</v>
      </c>
    </row>
    <row r="161" spans="1:45" x14ac:dyDescent="0.25">
      <c r="A161" t="s">
        <v>37</v>
      </c>
      <c r="B161">
        <v>15.1502339459075</v>
      </c>
      <c r="C161">
        <v>1.5697267904973399E-2</v>
      </c>
      <c r="D161">
        <v>17.2926155671502</v>
      </c>
      <c r="E161">
        <v>26.109213217771401</v>
      </c>
      <c r="F161" s="1">
        <v>0</v>
      </c>
      <c r="G161" s="1">
        <v>0</v>
      </c>
      <c r="H161">
        <v>6.1119549014829602</v>
      </c>
      <c r="I161">
        <v>199.62338763023399</v>
      </c>
      <c r="J161">
        <v>188.52278899638301</v>
      </c>
      <c r="K161">
        <v>180.71140242080801</v>
      </c>
      <c r="L161">
        <v>236.762317690293</v>
      </c>
      <c r="M161">
        <v>104.460540693452</v>
      </c>
      <c r="N161">
        <v>89.256281279812598</v>
      </c>
      <c r="O161">
        <v>62.203555459552298</v>
      </c>
      <c r="P161">
        <v>106861.66425365501</v>
      </c>
      <c r="Q161">
        <v>131849.75496047499</v>
      </c>
      <c r="R161">
        <v>56.455079279753498</v>
      </c>
      <c r="S161">
        <v>639.34493128941597</v>
      </c>
      <c r="T161">
        <v>1.3703684974019199E-2</v>
      </c>
      <c r="U161">
        <v>2.60223290018562E-3</v>
      </c>
      <c r="V161">
        <v>0.99681784382524397</v>
      </c>
      <c r="W161">
        <v>2.12984119025095E-4</v>
      </c>
      <c r="X161">
        <v>3.6693915554431402E-4</v>
      </c>
      <c r="Y161" s="1">
        <v>0</v>
      </c>
      <c r="Z161">
        <v>1</v>
      </c>
      <c r="AA161">
        <v>8.1485236342432299E-4</v>
      </c>
      <c r="AB161">
        <v>5.9544221419332802E-3</v>
      </c>
      <c r="AC161">
        <v>5.9099522242948904E-3</v>
      </c>
      <c r="AD161">
        <v>4.5905288221404598E-3</v>
      </c>
      <c r="AE161">
        <v>0.60210568677035503</v>
      </c>
      <c r="AF161">
        <v>2.2880016097273498E-3</v>
      </c>
      <c r="AG161">
        <v>4.3375260316115601E-3</v>
      </c>
      <c r="AH161">
        <v>2.6891202225039099</v>
      </c>
      <c r="AI161">
        <v>0.249716115057148</v>
      </c>
      <c r="AJ161">
        <v>15783.818937648201</v>
      </c>
      <c r="AK161" t="s">
        <v>111</v>
      </c>
      <c r="AL161" t="s">
        <v>112</v>
      </c>
      <c r="AM161">
        <v>15018872602.530001</v>
      </c>
      <c r="AN161">
        <v>140545</v>
      </c>
      <c r="AO161">
        <f t="shared" si="42"/>
        <v>9.0128061974465642E-3</v>
      </c>
      <c r="AP161">
        <f t="shared" si="39"/>
        <v>10.29502957666233</v>
      </c>
      <c r="AQ161" s="15">
        <f t="shared" si="40"/>
        <v>0.47160664601210778</v>
      </c>
      <c r="AR161">
        <f t="shared" si="41"/>
        <v>4.5845655278688238E-3</v>
      </c>
      <c r="AS161" s="15">
        <f t="shared" si="43"/>
        <v>-0.12388996985004752</v>
      </c>
    </row>
    <row r="162" spans="1:45" x14ac:dyDescent="0.25">
      <c r="A162" t="s">
        <v>37</v>
      </c>
      <c r="B162">
        <v>15.2618021807878</v>
      </c>
      <c r="C162">
        <v>1.42439278974879E-2</v>
      </c>
      <c r="D162">
        <v>15.8152296961338</v>
      </c>
      <c r="E162">
        <v>48.924546548314197</v>
      </c>
      <c r="F162" s="1">
        <v>0</v>
      </c>
      <c r="G162" s="1">
        <v>0</v>
      </c>
      <c r="H162">
        <v>6.6471030653696399</v>
      </c>
      <c r="I162">
        <v>245.964850869689</v>
      </c>
      <c r="J162">
        <v>224.315026598592</v>
      </c>
      <c r="K162">
        <v>237.06276543784</v>
      </c>
      <c r="L162">
        <v>286.93796631385402</v>
      </c>
      <c r="M162">
        <v>108.387169564071</v>
      </c>
      <c r="N162">
        <v>89.704227449999095</v>
      </c>
      <c r="O162">
        <v>65.1307050776295</v>
      </c>
      <c r="P162">
        <v>96698.185955927998</v>
      </c>
      <c r="Q162">
        <v>119071.662914218</v>
      </c>
      <c r="R162">
        <v>52.525087137858399</v>
      </c>
      <c r="S162">
        <v>626.40330618640701</v>
      </c>
      <c r="T162">
        <v>7.9490727958675608E-3</v>
      </c>
      <c r="U162">
        <v>3.5686874048761002E-3</v>
      </c>
      <c r="V162">
        <v>0.99544269339950497</v>
      </c>
      <c r="W162">
        <v>1.9785238370856E-4</v>
      </c>
      <c r="X162">
        <v>7.9076681191006602E-4</v>
      </c>
      <c r="Y162" s="1">
        <v>0</v>
      </c>
      <c r="Z162">
        <v>1</v>
      </c>
      <c r="AA162">
        <v>8.4368855215492203E-4</v>
      </c>
      <c r="AB162">
        <v>5.6935680551165897E-3</v>
      </c>
      <c r="AC162">
        <v>5.7746653985978197E-3</v>
      </c>
      <c r="AD162">
        <v>3.7548494997541198E-3</v>
      </c>
      <c r="AE162">
        <v>0.541623642488954</v>
      </c>
      <c r="AF162">
        <v>2.0581698414580199E-3</v>
      </c>
      <c r="AG162">
        <v>3.95185210370513E-3</v>
      </c>
      <c r="AH162">
        <v>2.0941695215033298</v>
      </c>
      <c r="AI162">
        <v>0.20445865884405501</v>
      </c>
      <c r="AJ162">
        <v>18447.339923586602</v>
      </c>
      <c r="AK162" t="s">
        <v>113</v>
      </c>
      <c r="AL162" t="s">
        <v>114</v>
      </c>
      <c r="AM162">
        <v>21146732890.330002</v>
      </c>
      <c r="AN162">
        <v>218688</v>
      </c>
      <c r="AO162">
        <f t="shared" si="42"/>
        <v>8.6765237922107608E-3</v>
      </c>
      <c r="AP162">
        <f t="shared" si="39"/>
        <v>9.9290603463401119</v>
      </c>
      <c r="AQ162" s="15">
        <f t="shared" si="40"/>
        <v>0.53708424044510483</v>
      </c>
      <c r="AR162">
        <f t="shared" si="41"/>
        <v>5.0289974939013715E-3</v>
      </c>
      <c r="AS162" s="15">
        <f>B162/D162-1</f>
        <v>-3.4993327696106191E-2</v>
      </c>
    </row>
    <row r="165" spans="1:45" x14ac:dyDescent="0.25">
      <c r="AO165" t="s">
        <v>268</v>
      </c>
      <c r="AP165" t="s">
        <v>380</v>
      </c>
      <c r="AS165" s="15"/>
    </row>
    <row r="166" spans="1:45" x14ac:dyDescent="0.25">
      <c r="A166" t="s">
        <v>0</v>
      </c>
      <c r="B166" t="s">
        <v>1</v>
      </c>
      <c r="C166" t="s">
        <v>2</v>
      </c>
      <c r="D166" t="s">
        <v>3</v>
      </c>
      <c r="E166" t="s">
        <v>5</v>
      </c>
      <c r="F166" t="s">
        <v>6</v>
      </c>
      <c r="G166" t="s">
        <v>208</v>
      </c>
      <c r="H166" t="s">
        <v>7</v>
      </c>
      <c r="I166" t="s">
        <v>8</v>
      </c>
      <c r="J166" t="s">
        <v>134</v>
      </c>
      <c r="K166" t="s">
        <v>143</v>
      </c>
      <c r="L166" t="s">
        <v>9</v>
      </c>
      <c r="M166" t="s">
        <v>10</v>
      </c>
      <c r="N166" t="s">
        <v>11</v>
      </c>
      <c r="O166" t="s">
        <v>13</v>
      </c>
      <c r="P166" t="s">
        <v>14</v>
      </c>
      <c r="Q166" t="s">
        <v>15</v>
      </c>
      <c r="R166" t="s">
        <v>16</v>
      </c>
      <c r="S166" t="s">
        <v>17</v>
      </c>
      <c r="T166" t="s">
        <v>18</v>
      </c>
      <c r="U166" t="s">
        <v>20</v>
      </c>
      <c r="V166" t="s">
        <v>21</v>
      </c>
      <c r="W166" t="s">
        <v>22</v>
      </c>
      <c r="X166" t="s">
        <v>23</v>
      </c>
      <c r="Y166" t="s">
        <v>24</v>
      </c>
      <c r="Z166" t="s">
        <v>25</v>
      </c>
      <c r="AA166" t="s">
        <v>26</v>
      </c>
      <c r="AB166" t="s">
        <v>27</v>
      </c>
      <c r="AC166" t="s">
        <v>263</v>
      </c>
      <c r="AD166" t="s">
        <v>29</v>
      </c>
      <c r="AE166" t="s">
        <v>326</v>
      </c>
      <c r="AF166" t="s">
        <v>233</v>
      </c>
      <c r="AG166" t="s">
        <v>30</v>
      </c>
      <c r="AH166" t="s">
        <v>31</v>
      </c>
      <c r="AI166" t="s">
        <v>32</v>
      </c>
      <c r="AJ166" t="s">
        <v>33</v>
      </c>
      <c r="AK166" t="s">
        <v>34</v>
      </c>
      <c r="AL166" t="s">
        <v>74</v>
      </c>
      <c r="AM166" t="s">
        <v>35</v>
      </c>
      <c r="AN166" t="s">
        <v>36</v>
      </c>
      <c r="AP166" t="s">
        <v>67</v>
      </c>
      <c r="AS166" s="15"/>
    </row>
    <row r="167" spans="1:45" x14ac:dyDescent="0.25">
      <c r="A167" t="s">
        <v>37</v>
      </c>
      <c r="B167">
        <v>1.1905582939336099</v>
      </c>
      <c r="C167">
        <v>6.7618989758715499E-3</v>
      </c>
      <c r="D167">
        <v>7.8192046391373102</v>
      </c>
      <c r="E167">
        <v>-61.672935830779203</v>
      </c>
      <c r="F167" s="1">
        <v>0</v>
      </c>
      <c r="G167" s="1">
        <v>0</v>
      </c>
      <c r="H167">
        <v>3.2102484259380502</v>
      </c>
      <c r="I167">
        <v>-132.041029882602</v>
      </c>
      <c r="J167">
        <v>-120.14717013521199</v>
      </c>
      <c r="K167">
        <v>-152.38273180200099</v>
      </c>
      <c r="L167">
        <v>-109.713494663307</v>
      </c>
      <c r="M167">
        <v>50.111153254988601</v>
      </c>
      <c r="N167">
        <v>82.124961843874601</v>
      </c>
      <c r="O167">
        <v>59.812127475378901</v>
      </c>
      <c r="P167">
        <v>177276.56631067899</v>
      </c>
      <c r="Q167">
        <v>269637.21061401401</v>
      </c>
      <c r="R167">
        <v>72.587178820161199</v>
      </c>
      <c r="S167">
        <v>675.89674552964198</v>
      </c>
      <c r="T167" s="1">
        <v>0</v>
      </c>
      <c r="U167">
        <v>0.49380975165690699</v>
      </c>
      <c r="V167">
        <v>0.14077459921623101</v>
      </c>
      <c r="W167">
        <v>0.103620123031138</v>
      </c>
      <c r="X167">
        <v>0.26179552609572199</v>
      </c>
      <c r="Y167" s="1">
        <v>0</v>
      </c>
      <c r="Z167">
        <v>1</v>
      </c>
      <c r="AA167">
        <v>1.4408219249545601E-3</v>
      </c>
      <c r="AB167">
        <v>5.1009417910508502E-3</v>
      </c>
      <c r="AC167">
        <v>4.71315756373879E-3</v>
      </c>
      <c r="AD167">
        <v>1.9467288788270601E-4</v>
      </c>
      <c r="AE167">
        <v>0.53680213830984902</v>
      </c>
      <c r="AF167">
        <v>1.18096470428166E-3</v>
      </c>
      <c r="AG167" s="1">
        <v>0</v>
      </c>
      <c r="AH167">
        <v>4.2678086917207096</v>
      </c>
      <c r="AI167">
        <v>0.19432579008727799</v>
      </c>
      <c r="AJ167">
        <v>18.342039073697201</v>
      </c>
      <c r="AK167" t="s">
        <v>83</v>
      </c>
      <c r="AL167" t="s">
        <v>84</v>
      </c>
      <c r="AM167">
        <v>18259486.329999998</v>
      </c>
      <c r="AN167">
        <v>103</v>
      </c>
      <c r="AO167">
        <f>SUM(AA167,AC167,AF167)</f>
        <v>7.3349441929750105E-3</v>
      </c>
      <c r="AP167">
        <f>100*(1-(1-AO167)^12)</f>
        <v>8.4553840017570163</v>
      </c>
      <c r="AQ167" s="15">
        <f>B167/AP167-1</f>
        <v>-0.85919524250037449</v>
      </c>
      <c r="AR167">
        <f>1-(1-B167/100)^(1/12)-AO167</f>
        <v>-6.3373569498348693E-3</v>
      </c>
      <c r="AS167" s="15">
        <f t="shared" ref="AS167:AS184" si="44">B167/D167-1</f>
        <v>-0.84773920764593724</v>
      </c>
    </row>
    <row r="168" spans="1:45" x14ac:dyDescent="0.25">
      <c r="A168" t="s">
        <v>37</v>
      </c>
      <c r="B168">
        <v>11.0343157880987</v>
      </c>
      <c r="C168">
        <v>7.5997689310488099E-3</v>
      </c>
      <c r="D168">
        <v>8.7480233563541692</v>
      </c>
      <c r="E168">
        <v>-41.513211360021401</v>
      </c>
      <c r="F168" s="1">
        <v>0</v>
      </c>
      <c r="G168" s="1">
        <v>0</v>
      </c>
      <c r="H168">
        <v>3.3857185576966198</v>
      </c>
      <c r="I168">
        <v>-107.63961967484801</v>
      </c>
      <c r="J168">
        <v>-103.755412386456</v>
      </c>
      <c r="K168">
        <v>-130.342639612597</v>
      </c>
      <c r="L168">
        <v>-85.176125782351903</v>
      </c>
      <c r="M168">
        <v>50.722922956593301</v>
      </c>
      <c r="N168">
        <v>82.257711145533193</v>
      </c>
      <c r="O168">
        <v>58.814243123491998</v>
      </c>
      <c r="P168">
        <v>176408.42917040299</v>
      </c>
      <c r="Q168">
        <v>262150.55157668103</v>
      </c>
      <c r="R168">
        <v>65.6553001752916</v>
      </c>
      <c r="S168">
        <v>678.90635918258295</v>
      </c>
      <c r="T168">
        <v>1.2290383598845199E-2</v>
      </c>
      <c r="U168">
        <v>0.346672351190428</v>
      </c>
      <c r="V168">
        <v>0.24898490441186</v>
      </c>
      <c r="W168">
        <v>0.145916566631588</v>
      </c>
      <c r="X168">
        <v>0.25842617776612198</v>
      </c>
      <c r="Y168" s="1">
        <v>0</v>
      </c>
      <c r="Z168">
        <v>1</v>
      </c>
      <c r="AA168">
        <v>1.5309985626669801E-3</v>
      </c>
      <c r="AB168">
        <v>5.7053502003849297E-3</v>
      </c>
      <c r="AC168">
        <v>5.2819790618168399E-3</v>
      </c>
      <c r="AD168">
        <v>2.64895396608109E-4</v>
      </c>
      <c r="AE168">
        <v>0.56769898390247497</v>
      </c>
      <c r="AF168">
        <v>1.4760173581464301E-3</v>
      </c>
      <c r="AG168">
        <v>4.4396616761182504E-6</v>
      </c>
      <c r="AH168">
        <v>4.7826064628329199</v>
      </c>
      <c r="AI168">
        <v>0.22611887206006201</v>
      </c>
      <c r="AJ168">
        <v>73.205339386517807</v>
      </c>
      <c r="AK168" t="s">
        <v>85</v>
      </c>
      <c r="AL168" t="s">
        <v>86</v>
      </c>
      <c r="AM168">
        <v>78678159.409999996</v>
      </c>
      <c r="AN168">
        <v>446</v>
      </c>
      <c r="AO168">
        <f t="shared" ref="AO168:AO185" si="45">SUM(AA168,AC168,AF168)</f>
        <v>8.2889949826302507E-3</v>
      </c>
      <c r="AP168">
        <f t="shared" ref="AP168:AP204" si="46">100*(1-(1-AO168)^12)</f>
        <v>9.5056236269830841</v>
      </c>
      <c r="AQ168" s="15">
        <f t="shared" ref="AQ168:AQ186" si="47">B168/AP168-1</f>
        <v>0.16081976534145559</v>
      </c>
      <c r="AR168">
        <f t="shared" ref="AR168:AR186" si="48">1-(1-B168/100)^(1/12)-AO168</f>
        <v>1.4069814039279187E-3</v>
      </c>
      <c r="AS168" s="15">
        <f t="shared" si="44"/>
        <v>0.26134960306020116</v>
      </c>
    </row>
    <row r="169" spans="1:45" x14ac:dyDescent="0.25">
      <c r="A169" t="s">
        <v>37</v>
      </c>
      <c r="B169">
        <v>9.7018666971074605</v>
      </c>
      <c r="C169">
        <v>9.2941080151133192E-3</v>
      </c>
      <c r="D169">
        <v>10.6001170160031</v>
      </c>
      <c r="E169">
        <v>-39.360450235273902</v>
      </c>
      <c r="F169" s="1">
        <v>0</v>
      </c>
      <c r="G169" s="1">
        <v>0</v>
      </c>
      <c r="H169">
        <v>3.3725014955176902</v>
      </c>
      <c r="I169">
        <v>-84.851099188909004</v>
      </c>
      <c r="J169">
        <v>-69.508328694994404</v>
      </c>
      <c r="K169">
        <v>-103.587260251495</v>
      </c>
      <c r="L169">
        <v>-60.217503676867999</v>
      </c>
      <c r="M169">
        <v>54.362770012736803</v>
      </c>
      <c r="N169">
        <v>85.582617628644996</v>
      </c>
      <c r="O169">
        <v>61.053743300403198</v>
      </c>
      <c r="P169">
        <v>160612.43953815199</v>
      </c>
      <c r="Q169">
        <v>221585.08827687401</v>
      </c>
      <c r="R169">
        <v>95.830821333277996</v>
      </c>
      <c r="S169">
        <v>650.67974318251504</v>
      </c>
      <c r="T169">
        <v>6.5260322353944402E-3</v>
      </c>
      <c r="U169">
        <v>0.51088766194456403</v>
      </c>
      <c r="V169">
        <v>0.14127207641308101</v>
      </c>
      <c r="W169">
        <v>0.14102396612655399</v>
      </c>
      <c r="X169">
        <v>0.2068162955158</v>
      </c>
      <c r="Y169" s="1">
        <v>0</v>
      </c>
      <c r="Z169">
        <v>1</v>
      </c>
      <c r="AA169">
        <v>1.0364109626093099E-3</v>
      </c>
      <c r="AB169">
        <v>7.1228176929279E-3</v>
      </c>
      <c r="AC169">
        <v>6.1074171246336397E-3</v>
      </c>
      <c r="AD169">
        <v>7.1942982462392996E-4</v>
      </c>
      <c r="AE169">
        <v>0.61425486580488597</v>
      </c>
      <c r="AF169">
        <v>1.78133911083416E-3</v>
      </c>
      <c r="AG169">
        <v>2.28790002473046E-4</v>
      </c>
      <c r="AH169">
        <v>4.8698498775984698</v>
      </c>
      <c r="AI169">
        <v>0.24698668144465999</v>
      </c>
      <c r="AJ169">
        <v>180.218285656657</v>
      </c>
      <c r="AK169" t="s">
        <v>87</v>
      </c>
      <c r="AL169" t="s">
        <v>88</v>
      </c>
      <c r="AM169">
        <v>319939979.56</v>
      </c>
      <c r="AN169">
        <v>1992</v>
      </c>
      <c r="AO169">
        <f t="shared" si="45"/>
        <v>8.9251671980771097E-3</v>
      </c>
      <c r="AP169">
        <f t="shared" si="46"/>
        <v>10.199785413046525</v>
      </c>
      <c r="AQ169" s="15">
        <f t="shared" si="47"/>
        <v>-4.8816587386454002E-2</v>
      </c>
      <c r="AR169">
        <f t="shared" si="48"/>
        <v>-4.5677790490016197E-4</v>
      </c>
      <c r="AS169" s="15">
        <f t="shared" si="44"/>
        <v>-8.4739660660306138E-2</v>
      </c>
    </row>
    <row r="170" spans="1:45" x14ac:dyDescent="0.25">
      <c r="A170" t="s">
        <v>37</v>
      </c>
      <c r="B170">
        <v>10.2290630367142</v>
      </c>
      <c r="C170">
        <v>8.8698477001303497E-3</v>
      </c>
      <c r="D170">
        <v>10.1396176681678</v>
      </c>
      <c r="E170">
        <v>-32.864806341974003</v>
      </c>
      <c r="F170" s="1">
        <v>0</v>
      </c>
      <c r="G170" s="1">
        <v>0</v>
      </c>
      <c r="H170">
        <v>3.3992356934388002</v>
      </c>
      <c r="I170">
        <v>-58.947204433523503</v>
      </c>
      <c r="J170">
        <v>-51.807353732933699</v>
      </c>
      <c r="K170">
        <v>-79.734090951818402</v>
      </c>
      <c r="L170">
        <v>-34.722794078083702</v>
      </c>
      <c r="M170">
        <v>54.810953129470597</v>
      </c>
      <c r="N170">
        <v>89.598877998327595</v>
      </c>
      <c r="O170">
        <v>66.293224570292296</v>
      </c>
      <c r="P170">
        <v>163830.17853429599</v>
      </c>
      <c r="Q170">
        <v>212511.03232518601</v>
      </c>
      <c r="R170">
        <v>110.167402284823</v>
      </c>
      <c r="S170">
        <v>656.91507030699199</v>
      </c>
      <c r="T170">
        <v>6.9303289261390499E-4</v>
      </c>
      <c r="U170">
        <v>0.43129092634190203</v>
      </c>
      <c r="V170">
        <v>0.139880726321674</v>
      </c>
      <c r="W170">
        <v>0.14130598479963899</v>
      </c>
      <c r="X170">
        <v>0.28752236253678198</v>
      </c>
      <c r="Y170" s="1">
        <v>0</v>
      </c>
      <c r="Z170">
        <v>1</v>
      </c>
      <c r="AA170">
        <v>6.9883338712173305E-4</v>
      </c>
      <c r="AB170">
        <v>6.8740210524384704E-3</v>
      </c>
      <c r="AC170">
        <v>6.0857698327388002E-3</v>
      </c>
      <c r="AD170">
        <v>7.43076814931243E-4</v>
      </c>
      <c r="AE170">
        <v>0.57945917405650604</v>
      </c>
      <c r="AF170">
        <v>1.8542693569808201E-3</v>
      </c>
      <c r="AG170">
        <v>2.4393936794645901E-4</v>
      </c>
      <c r="AH170">
        <v>4.2877045408705596</v>
      </c>
      <c r="AI170">
        <v>0.21376097096020499</v>
      </c>
      <c r="AJ170">
        <v>338.579158781025</v>
      </c>
      <c r="AK170" t="s">
        <v>89</v>
      </c>
      <c r="AL170" t="s">
        <v>90</v>
      </c>
      <c r="AM170">
        <v>1134523986.3499999</v>
      </c>
      <c r="AN170">
        <v>6925</v>
      </c>
      <c r="AO170">
        <f t="shared" si="45"/>
        <v>8.638872576841353E-3</v>
      </c>
      <c r="AP170">
        <f t="shared" si="46"/>
        <v>9.8880002209156714</v>
      </c>
      <c r="AQ170" s="15">
        <f t="shared" si="47"/>
        <v>3.4492597914499656E-2</v>
      </c>
      <c r="AR170">
        <f t="shared" si="48"/>
        <v>3.1322537797830695E-4</v>
      </c>
      <c r="AS170" s="15">
        <f t="shared" si="44"/>
        <v>8.821374875623178E-3</v>
      </c>
    </row>
    <row r="171" spans="1:45" x14ac:dyDescent="0.25">
      <c r="A171" t="s">
        <v>37</v>
      </c>
      <c r="B171">
        <v>9.8612468671487203</v>
      </c>
      <c r="C171">
        <v>9.5311557578976001E-3</v>
      </c>
      <c r="D171">
        <v>10.8564696746064</v>
      </c>
      <c r="E171">
        <v>-28.749408485236401</v>
      </c>
      <c r="F171" s="1">
        <v>0</v>
      </c>
      <c r="G171" s="1">
        <v>0</v>
      </c>
      <c r="H171">
        <v>3.3480012126810199</v>
      </c>
      <c r="I171">
        <v>-32.454690091379803</v>
      </c>
      <c r="J171">
        <v>-30.693919695884301</v>
      </c>
      <c r="K171">
        <v>-51.387470727408598</v>
      </c>
      <c r="L171">
        <v>-10.227747555377199</v>
      </c>
      <c r="M171">
        <v>52.997556284571701</v>
      </c>
      <c r="N171">
        <v>91.367171634638098</v>
      </c>
      <c r="O171">
        <v>69.398055880609107</v>
      </c>
      <c r="P171">
        <v>179079.998568168</v>
      </c>
      <c r="Q171">
        <v>223956.28333173401</v>
      </c>
      <c r="R171">
        <v>119.577657107199</v>
      </c>
      <c r="S171">
        <v>662.10705470044604</v>
      </c>
      <c r="T171">
        <v>8.2546662294704103E-4</v>
      </c>
      <c r="U171">
        <v>0.28986000069510598</v>
      </c>
      <c r="V171">
        <v>0.308217058992652</v>
      </c>
      <c r="W171">
        <v>0.11340635777208299</v>
      </c>
      <c r="X171">
        <v>0.288516582540157</v>
      </c>
      <c r="Y171" s="1">
        <v>0</v>
      </c>
      <c r="Z171">
        <v>1</v>
      </c>
      <c r="AA171">
        <v>4.39777544115671E-4</v>
      </c>
      <c r="AB171">
        <v>6.7694643431665397E-3</v>
      </c>
      <c r="AC171">
        <v>6.1829683779362002E-3</v>
      </c>
      <c r="AD171">
        <v>1.0344870944563301E-3</v>
      </c>
      <c r="AE171">
        <v>0.54985490742953202</v>
      </c>
      <c r="AF171">
        <v>1.86950668526041E-3</v>
      </c>
      <c r="AG171">
        <v>6.7120110860864103E-4</v>
      </c>
      <c r="AH171">
        <v>4.0879173605236296</v>
      </c>
      <c r="AI171">
        <v>0.198025793095056</v>
      </c>
      <c r="AJ171">
        <v>374.76146312061201</v>
      </c>
      <c r="AK171" t="s">
        <v>91</v>
      </c>
      <c r="AL171" t="s">
        <v>92</v>
      </c>
      <c r="AM171">
        <v>6983940864.1599998</v>
      </c>
      <c r="AN171">
        <v>38999</v>
      </c>
      <c r="AO171">
        <f t="shared" si="45"/>
        <v>8.4922526073122808E-3</v>
      </c>
      <c r="AP171">
        <f t="shared" si="46"/>
        <v>9.7279418417381294</v>
      </c>
      <c r="AQ171" s="15">
        <f t="shared" si="47"/>
        <v>1.3703312332588258E-2</v>
      </c>
      <c r="AR171">
        <f t="shared" si="48"/>
        <v>1.2209620401155453E-4</v>
      </c>
      <c r="AS171" s="15">
        <f t="shared" si="44"/>
        <v>-9.1670942515091669E-2</v>
      </c>
    </row>
    <row r="172" spans="1:45" x14ac:dyDescent="0.25">
      <c r="A172" t="s">
        <v>37</v>
      </c>
      <c r="B172">
        <v>10.812707255364099</v>
      </c>
      <c r="C172">
        <v>1.09933158428008E-2</v>
      </c>
      <c r="D172">
        <v>12.4228674942491</v>
      </c>
      <c r="E172">
        <v>-25.871897651483401</v>
      </c>
      <c r="F172" s="1">
        <v>0</v>
      </c>
      <c r="G172" s="1">
        <v>0</v>
      </c>
      <c r="H172">
        <v>3.3644260864817799</v>
      </c>
      <c r="I172">
        <v>-7.4645394949041401</v>
      </c>
      <c r="J172">
        <v>-6.5719976825317001</v>
      </c>
      <c r="K172">
        <v>-43.367245031395903</v>
      </c>
      <c r="L172">
        <v>14.4092244338747</v>
      </c>
      <c r="M172">
        <v>54.044253459890101</v>
      </c>
      <c r="N172">
        <v>91.159619008425494</v>
      </c>
      <c r="O172">
        <v>67.668720758206106</v>
      </c>
      <c r="P172">
        <v>182225.032834849</v>
      </c>
      <c r="Q172">
        <v>225036.54896738401</v>
      </c>
      <c r="R172">
        <v>122.378241467669</v>
      </c>
      <c r="S172">
        <v>683.87763031203303</v>
      </c>
      <c r="T172">
        <v>4.0032473633387E-3</v>
      </c>
      <c r="U172">
        <v>0.242370448319113</v>
      </c>
      <c r="V172">
        <v>0.30761882108185801</v>
      </c>
      <c r="W172">
        <v>0.12565186702182801</v>
      </c>
      <c r="X172">
        <v>0.32435886357720001</v>
      </c>
      <c r="Y172" s="1">
        <v>0</v>
      </c>
      <c r="Z172">
        <v>1</v>
      </c>
      <c r="AA172">
        <v>3.8135774639498502E-4</v>
      </c>
      <c r="AB172">
        <v>7.0082709160524601E-3</v>
      </c>
      <c r="AC172">
        <v>6.43455493144996E-3</v>
      </c>
      <c r="AD172">
        <v>1.28880641273107E-3</v>
      </c>
      <c r="AE172">
        <v>0.61068856816414796</v>
      </c>
      <c r="AF172">
        <v>2.2595477022073502E-3</v>
      </c>
      <c r="AG172">
        <v>1.67127186062607E-3</v>
      </c>
      <c r="AH172">
        <v>4.5111900988033504</v>
      </c>
      <c r="AI172">
        <v>0.226534627132363</v>
      </c>
      <c r="AJ172">
        <v>743.150988760274</v>
      </c>
      <c r="AK172" t="s">
        <v>93</v>
      </c>
      <c r="AL172" t="s">
        <v>94</v>
      </c>
      <c r="AM172">
        <v>22572032592.220001</v>
      </c>
      <c r="AN172">
        <v>123869</v>
      </c>
      <c r="AO172">
        <f t="shared" si="45"/>
        <v>9.0754603800522957E-3</v>
      </c>
      <c r="AP172">
        <f t="shared" si="46"/>
        <v>10.363064009247081</v>
      </c>
      <c r="AQ172" s="15">
        <f t="shared" si="47"/>
        <v>4.3389025264709113E-2</v>
      </c>
      <c r="AR172">
        <f t="shared" si="48"/>
        <v>4.1518434021620837E-4</v>
      </c>
      <c r="AS172" s="15">
        <f t="shared" si="44"/>
        <v>-0.12961260672146668</v>
      </c>
    </row>
    <row r="173" spans="1:45" x14ac:dyDescent="0.25">
      <c r="A173" t="s">
        <v>37</v>
      </c>
      <c r="B173">
        <v>12.6609917965371</v>
      </c>
      <c r="C173">
        <v>1.30687192134099E-2</v>
      </c>
      <c r="D173">
        <v>14.6029300607363</v>
      </c>
      <c r="E173">
        <v>-20.3987435651689</v>
      </c>
      <c r="F173" s="1">
        <v>0</v>
      </c>
      <c r="G173" s="1">
        <v>0</v>
      </c>
      <c r="H173">
        <v>3.4029602428360399</v>
      </c>
      <c r="I173">
        <v>17.3943631537323</v>
      </c>
      <c r="J173">
        <v>17.6534442503667</v>
      </c>
      <c r="K173">
        <v>-31.223018746505002</v>
      </c>
      <c r="L173">
        <v>39.079283181403099</v>
      </c>
      <c r="M173">
        <v>53.313688542705599</v>
      </c>
      <c r="N173">
        <v>90.656045583598498</v>
      </c>
      <c r="O173">
        <v>65.1265761381201</v>
      </c>
      <c r="P173">
        <v>183934.16417248201</v>
      </c>
      <c r="Q173">
        <v>226502.60903896199</v>
      </c>
      <c r="R173">
        <v>122.165647501647</v>
      </c>
      <c r="S173">
        <v>705.64806485905797</v>
      </c>
      <c r="T173">
        <v>3.0949056369134801E-3</v>
      </c>
      <c r="U173">
        <v>0.18179797822150601</v>
      </c>
      <c r="V173">
        <v>0.43470280990451099</v>
      </c>
      <c r="W173">
        <v>0.101687049432256</v>
      </c>
      <c r="X173">
        <v>0.28181216244172502</v>
      </c>
      <c r="Y173" s="1">
        <v>0</v>
      </c>
      <c r="Z173">
        <v>1</v>
      </c>
      <c r="AA173">
        <v>3.6885390846272002E-4</v>
      </c>
      <c r="AB173">
        <v>7.1869004586579601E-3</v>
      </c>
      <c r="AC173">
        <v>6.6708650025142698E-3</v>
      </c>
      <c r="AD173">
        <v>2.2545198274976199E-3</v>
      </c>
      <c r="AE173">
        <v>0.69448910188913904</v>
      </c>
      <c r="AF173">
        <v>2.7085074973676399E-3</v>
      </c>
      <c r="AG173">
        <v>2.57664371761002E-3</v>
      </c>
      <c r="AH173">
        <v>5.4410056904019504</v>
      </c>
      <c r="AI173">
        <v>0.27281348453730397</v>
      </c>
      <c r="AJ173">
        <v>1214.35968586681</v>
      </c>
      <c r="AK173" t="s">
        <v>95</v>
      </c>
      <c r="AL173" t="s">
        <v>96</v>
      </c>
      <c r="AM173">
        <v>59144398357.989998</v>
      </c>
      <c r="AN173">
        <v>321552</v>
      </c>
      <c r="AO173">
        <f t="shared" si="45"/>
        <v>9.7482264083446294E-3</v>
      </c>
      <c r="AP173">
        <f t="shared" si="46"/>
        <v>11.090627104228801</v>
      </c>
      <c r="AQ173" s="15">
        <f t="shared" si="47"/>
        <v>0.14159385917046352</v>
      </c>
      <c r="AR173">
        <f t="shared" si="48"/>
        <v>1.4694635789864515E-3</v>
      </c>
      <c r="AS173" s="15">
        <f t="shared" si="44"/>
        <v>-0.13298278195693036</v>
      </c>
    </row>
    <row r="174" spans="1:45" x14ac:dyDescent="0.25">
      <c r="A174" t="s">
        <v>37</v>
      </c>
      <c r="B174">
        <v>14.8028876311938</v>
      </c>
      <c r="C174">
        <v>1.4977938848728599E-2</v>
      </c>
      <c r="D174">
        <v>16.5643818316675</v>
      </c>
      <c r="E174">
        <v>-16.1564327994667</v>
      </c>
      <c r="F174" s="1">
        <v>0</v>
      </c>
      <c r="G174" s="1">
        <v>0</v>
      </c>
      <c r="H174">
        <v>3.4478979601704798</v>
      </c>
      <c r="I174">
        <v>40.9261996138627</v>
      </c>
      <c r="J174">
        <v>41.171455084387802</v>
      </c>
      <c r="K174">
        <v>-17.895934442412301</v>
      </c>
      <c r="L174">
        <v>63.148206893190597</v>
      </c>
      <c r="M174">
        <v>54.435746377653302</v>
      </c>
      <c r="N174">
        <v>90.164518149285001</v>
      </c>
      <c r="O174">
        <v>62.286702862572803</v>
      </c>
      <c r="P174">
        <v>179488.85450922701</v>
      </c>
      <c r="Q174">
        <v>220424.527485275</v>
      </c>
      <c r="R174">
        <v>122.1302946258</v>
      </c>
      <c r="S174">
        <v>717.79716521044099</v>
      </c>
      <c r="T174">
        <v>3.85460035622592E-3</v>
      </c>
      <c r="U174">
        <v>0.18144317787839701</v>
      </c>
      <c r="V174">
        <v>0.46366103714044099</v>
      </c>
      <c r="W174">
        <v>9.47853515958966E-2</v>
      </c>
      <c r="X174">
        <v>0.26011043338526402</v>
      </c>
      <c r="Y174" s="1">
        <v>0</v>
      </c>
      <c r="Z174">
        <v>1</v>
      </c>
      <c r="AA174">
        <v>3.7929527314524203E-4</v>
      </c>
      <c r="AB174">
        <v>7.4265012373098301E-3</v>
      </c>
      <c r="AC174">
        <v>6.8823227666489498E-3</v>
      </c>
      <c r="AD174">
        <v>3.1652341260715198E-3</v>
      </c>
      <c r="AE174">
        <v>0.75826848626545496</v>
      </c>
      <c r="AF174">
        <v>3.1089007936883602E-3</v>
      </c>
      <c r="AG174">
        <v>3.4716039286355801E-3</v>
      </c>
      <c r="AH174">
        <v>6.1555691579820504</v>
      </c>
      <c r="AI174">
        <v>0.32124505675291798</v>
      </c>
      <c r="AJ174">
        <v>1716.53320447889</v>
      </c>
      <c r="AK174" t="s">
        <v>97</v>
      </c>
      <c r="AL174" t="s">
        <v>98</v>
      </c>
      <c r="AM174">
        <v>99852701074.009995</v>
      </c>
      <c r="AN174">
        <v>556317</v>
      </c>
      <c r="AO174">
        <f t="shared" si="45"/>
        <v>1.0370518833482553E-2</v>
      </c>
      <c r="AP174">
        <f t="shared" si="46"/>
        <v>11.758782033780612</v>
      </c>
      <c r="AQ174" s="15">
        <f t="shared" si="47"/>
        <v>0.25887932854508966</v>
      </c>
      <c r="AR174">
        <f t="shared" si="48"/>
        <v>2.8909826444878974E-3</v>
      </c>
      <c r="AS174" s="15">
        <f t="shared" si="44"/>
        <v>-0.10634228420804126</v>
      </c>
    </row>
    <row r="175" spans="1:45" x14ac:dyDescent="0.25">
      <c r="A175" t="s">
        <v>37</v>
      </c>
      <c r="B175">
        <v>15.5988557480292</v>
      </c>
      <c r="C175">
        <v>1.5641336089810901E-2</v>
      </c>
      <c r="D175">
        <v>17.236200970038599</v>
      </c>
      <c r="E175">
        <v>-0.93829510798812199</v>
      </c>
      <c r="F175" s="1">
        <v>0</v>
      </c>
      <c r="G175" s="1">
        <v>0</v>
      </c>
      <c r="H175">
        <v>3.6673437589871898</v>
      </c>
      <c r="I175">
        <v>62.931210622072399</v>
      </c>
      <c r="J175">
        <v>63.152943722201798</v>
      </c>
      <c r="K175">
        <v>2.2110068647024899</v>
      </c>
      <c r="L175">
        <v>86.7903870990353</v>
      </c>
      <c r="M175">
        <v>54.6364559641558</v>
      </c>
      <c r="N175">
        <v>89.753139212409295</v>
      </c>
      <c r="O175">
        <v>61.269499213445897</v>
      </c>
      <c r="P175">
        <v>167119.93911582499</v>
      </c>
      <c r="Q175">
        <v>208815.038730645</v>
      </c>
      <c r="R175">
        <v>121.732471663065</v>
      </c>
      <c r="S175">
        <v>714.99921590071801</v>
      </c>
      <c r="T175">
        <v>5.2275780615364401E-3</v>
      </c>
      <c r="U175">
        <v>0.23858824366019199</v>
      </c>
      <c r="V175">
        <v>0.46433469301063002</v>
      </c>
      <c r="W175">
        <v>7.9460316733458797E-2</v>
      </c>
      <c r="X175">
        <v>0.217616746595718</v>
      </c>
      <c r="Y175" s="1">
        <v>0</v>
      </c>
      <c r="Z175">
        <v>1</v>
      </c>
      <c r="AA175">
        <v>3.8351212356351898E-4</v>
      </c>
      <c r="AB175">
        <v>7.3078940939706304E-3</v>
      </c>
      <c r="AC175">
        <v>6.9360678829578299E-3</v>
      </c>
      <c r="AD175">
        <v>4.1690428596145102E-3</v>
      </c>
      <c r="AE175">
        <v>0.78620126450009298</v>
      </c>
      <c r="AF175">
        <v>3.3020453109003801E-3</v>
      </c>
      <c r="AG175">
        <v>3.21976824841618E-3</v>
      </c>
      <c r="AH175">
        <v>6.4596356170117897</v>
      </c>
      <c r="AI175">
        <v>0.34029817685699798</v>
      </c>
      <c r="AJ175">
        <v>2602.7535080008502</v>
      </c>
      <c r="AK175" t="s">
        <v>99</v>
      </c>
      <c r="AL175" t="s">
        <v>100</v>
      </c>
      <c r="AM175">
        <v>79156526282.149994</v>
      </c>
      <c r="AN175">
        <v>473651</v>
      </c>
      <c r="AO175">
        <f t="shared" si="45"/>
        <v>1.0621625317421729E-2</v>
      </c>
      <c r="AP175">
        <f t="shared" si="46"/>
        <v>12.027089061919638</v>
      </c>
      <c r="AQ175" s="15">
        <f t="shared" si="47"/>
        <v>0.29697682188274022</v>
      </c>
      <c r="AR175">
        <f t="shared" si="48"/>
        <v>3.4114161751241882E-3</v>
      </c>
      <c r="AS175" s="15">
        <f t="shared" si="44"/>
        <v>-9.4994553895929257E-2</v>
      </c>
    </row>
    <row r="176" spans="1:45" x14ac:dyDescent="0.25">
      <c r="A176" t="s">
        <v>37</v>
      </c>
      <c r="B176">
        <v>17.254613418731701</v>
      </c>
      <c r="C176">
        <v>1.77369060896383E-2</v>
      </c>
      <c r="D176">
        <v>19.325938503945</v>
      </c>
      <c r="E176">
        <v>13.6061793134932</v>
      </c>
      <c r="F176" s="1">
        <v>0</v>
      </c>
      <c r="G176" s="1">
        <v>0</v>
      </c>
      <c r="H176">
        <v>3.86579084413306</v>
      </c>
      <c r="I176">
        <v>85.200592539660605</v>
      </c>
      <c r="J176">
        <v>85.429758684813805</v>
      </c>
      <c r="K176">
        <v>21.407379161955401</v>
      </c>
      <c r="L176">
        <v>111.293173501136</v>
      </c>
      <c r="M176">
        <v>54.850878312628801</v>
      </c>
      <c r="N176">
        <v>88.898849289889199</v>
      </c>
      <c r="O176">
        <v>59.8752599637846</v>
      </c>
      <c r="P176">
        <v>152741.05508761699</v>
      </c>
      <c r="Q176">
        <v>191919.30663224601</v>
      </c>
      <c r="R176">
        <v>121.884954779579</v>
      </c>
      <c r="S176">
        <v>711.46724319087105</v>
      </c>
      <c r="T176">
        <v>7.8614696172814701E-3</v>
      </c>
      <c r="U176">
        <v>0.31051776788125501</v>
      </c>
      <c r="V176">
        <v>0.44588037509428202</v>
      </c>
      <c r="W176">
        <v>6.0851065997151503E-2</v>
      </c>
      <c r="X176">
        <v>0.18275079102731101</v>
      </c>
      <c r="Y176" s="1">
        <v>0</v>
      </c>
      <c r="Z176">
        <v>1</v>
      </c>
      <c r="AA176">
        <v>3.9128293261588801E-4</v>
      </c>
      <c r="AB176">
        <v>7.4533753115081499E-3</v>
      </c>
      <c r="AC176">
        <v>7.1324157434210101E-3</v>
      </c>
      <c r="AD176">
        <v>5.8145815284138501E-3</v>
      </c>
      <c r="AE176">
        <v>0.81184852232642202</v>
      </c>
      <c r="AF176">
        <v>3.4097637937709701E-3</v>
      </c>
      <c r="AG176">
        <v>3.4407003453699901E-3</v>
      </c>
      <c r="AH176">
        <v>6.7517144520157597</v>
      </c>
      <c r="AI176">
        <v>0.35664242419848902</v>
      </c>
      <c r="AJ176">
        <v>3516.4691426631698</v>
      </c>
      <c r="AK176" t="s">
        <v>101</v>
      </c>
      <c r="AL176" t="s">
        <v>102</v>
      </c>
      <c r="AM176">
        <v>49151613304.029999</v>
      </c>
      <c r="AN176">
        <v>321797</v>
      </c>
      <c r="AO176">
        <f>SUM(AA176,AC176,AF176)</f>
        <v>1.0933462469807868E-2</v>
      </c>
      <c r="AP176">
        <f t="shared" si="46"/>
        <v>12.359245697271071</v>
      </c>
      <c r="AQ176" s="15">
        <f t="shared" si="47"/>
        <v>0.39608952207670178</v>
      </c>
      <c r="AR176">
        <f t="shared" si="48"/>
        <v>4.7261246568252001E-3</v>
      </c>
      <c r="AS176" s="15">
        <f t="shared" si="44"/>
        <v>-0.10717849923772038</v>
      </c>
    </row>
    <row r="177" spans="1:45" x14ac:dyDescent="0.25">
      <c r="A177" t="s">
        <v>37</v>
      </c>
      <c r="B177">
        <v>18.534477713159401</v>
      </c>
      <c r="C177">
        <v>1.8084490775591201E-2</v>
      </c>
      <c r="D177">
        <v>19.6678415027067</v>
      </c>
      <c r="E177">
        <v>25.097705090832399</v>
      </c>
      <c r="F177" s="1">
        <v>0</v>
      </c>
      <c r="G177" s="1">
        <v>0</v>
      </c>
      <c r="H177">
        <v>4.1105351151415004</v>
      </c>
      <c r="I177">
        <v>105.25692341929</v>
      </c>
      <c r="J177">
        <v>105.593689261216</v>
      </c>
      <c r="K177">
        <v>40.970826770589902</v>
      </c>
      <c r="L177">
        <v>134.68258395815499</v>
      </c>
      <c r="M177">
        <v>54.3375514358559</v>
      </c>
      <c r="N177">
        <v>87.6975329997736</v>
      </c>
      <c r="O177">
        <v>58.819688638173503</v>
      </c>
      <c r="P177">
        <v>135326.93391773599</v>
      </c>
      <c r="Q177">
        <v>172571.20691365501</v>
      </c>
      <c r="R177">
        <v>122.47054447629699</v>
      </c>
      <c r="S177">
        <v>704.53999170533405</v>
      </c>
      <c r="T177">
        <v>1.30938465920965E-2</v>
      </c>
      <c r="U177">
        <v>0.36046862702621502</v>
      </c>
      <c r="V177">
        <v>0.37272387726591999</v>
      </c>
      <c r="W177">
        <v>6.1515282024730701E-2</v>
      </c>
      <c r="X177">
        <v>0.205292213683133</v>
      </c>
      <c r="Y177" s="1">
        <v>0</v>
      </c>
      <c r="Z177">
        <v>1</v>
      </c>
      <c r="AA177">
        <v>3.9766693358290502E-4</v>
      </c>
      <c r="AB177">
        <v>7.3168047375766296E-3</v>
      </c>
      <c r="AC177">
        <v>7.0542653614974402E-3</v>
      </c>
      <c r="AD177">
        <v>6.3401159404004401E-3</v>
      </c>
      <c r="AE177">
        <v>0.82616966157437099</v>
      </c>
      <c r="AF177">
        <v>3.4699125786123502E-3</v>
      </c>
      <c r="AG177">
        <v>3.3302074073626501E-3</v>
      </c>
      <c r="AH177">
        <v>6.96972864951712</v>
      </c>
      <c r="AI177">
        <v>0.40893772971046</v>
      </c>
      <c r="AJ177">
        <v>4574.0834282759997</v>
      </c>
      <c r="AK177" t="s">
        <v>103</v>
      </c>
      <c r="AL177" t="s">
        <v>104</v>
      </c>
      <c r="AM177">
        <v>15746371376.799999</v>
      </c>
      <c r="AN177">
        <v>116358</v>
      </c>
      <c r="AO177">
        <f t="shared" ref="AO177:AO186" si="49">SUM(AA177,AC177,AF177)</f>
        <v>1.0921844873692695E-2</v>
      </c>
      <c r="AP177">
        <f t="shared" si="46"/>
        <v>12.346891737719245</v>
      </c>
      <c r="AQ177" s="15">
        <f t="shared" si="47"/>
        <v>0.50114523613561257</v>
      </c>
      <c r="AR177">
        <f t="shared" si="48"/>
        <v>6.0156006398746562E-3</v>
      </c>
      <c r="AS177" s="15">
        <f t="shared" si="44"/>
        <v>-5.7625224882523307E-2</v>
      </c>
    </row>
    <row r="178" spans="1:45" x14ac:dyDescent="0.25">
      <c r="A178" t="s">
        <v>37</v>
      </c>
      <c r="B178">
        <v>17.745097137198599</v>
      </c>
      <c r="C178">
        <v>1.81370726938569E-2</v>
      </c>
      <c r="D178">
        <v>19.719448082954599</v>
      </c>
      <c r="E178">
        <v>30.263442539002199</v>
      </c>
      <c r="F178" s="1">
        <v>0</v>
      </c>
      <c r="G178" s="1">
        <v>0</v>
      </c>
      <c r="H178">
        <v>4.4265424540950002</v>
      </c>
      <c r="I178">
        <v>127.444672909494</v>
      </c>
      <c r="J178">
        <v>127.903184516745</v>
      </c>
      <c r="K178">
        <v>66.954012442509907</v>
      </c>
      <c r="L178">
        <v>160.84753549944901</v>
      </c>
      <c r="M178">
        <v>52.166301451334199</v>
      </c>
      <c r="N178">
        <v>85.570866663888907</v>
      </c>
      <c r="O178">
        <v>59.901693226376103</v>
      </c>
      <c r="P178">
        <v>119038.33393217</v>
      </c>
      <c r="Q178">
        <v>152758.134252825</v>
      </c>
      <c r="R178">
        <v>125.85504339358</v>
      </c>
      <c r="S178">
        <v>691.63670026625005</v>
      </c>
      <c r="T178">
        <v>2.1801342045228302E-2</v>
      </c>
      <c r="U178">
        <v>0.36480035866329502</v>
      </c>
      <c r="V178">
        <v>0.21972452707019</v>
      </c>
      <c r="W178">
        <v>8.9171214147614697E-2</v>
      </c>
      <c r="X178">
        <v>0.32630390011889898</v>
      </c>
      <c r="Y178" s="1">
        <v>0</v>
      </c>
      <c r="Z178">
        <v>1</v>
      </c>
      <c r="AA178">
        <v>3.87201090380787E-4</v>
      </c>
      <c r="AB178">
        <v>6.9688011389019804E-3</v>
      </c>
      <c r="AC178">
        <v>6.7714147956826403E-3</v>
      </c>
      <c r="AD178">
        <v>6.5341546478693098E-3</v>
      </c>
      <c r="AE178">
        <v>0.76732182809773697</v>
      </c>
      <c r="AF178">
        <v>3.22275167801049E-3</v>
      </c>
      <c r="AG178">
        <v>3.34172419665533E-3</v>
      </c>
      <c r="AH178">
        <v>6.45052216974572</v>
      </c>
      <c r="AI178">
        <v>0.32197223992667201</v>
      </c>
      <c r="AJ178">
        <v>5601.6670701021303</v>
      </c>
      <c r="AK178" t="s">
        <v>105</v>
      </c>
      <c r="AL178" t="s">
        <v>106</v>
      </c>
      <c r="AM178">
        <v>5103411452.3400002</v>
      </c>
      <c r="AN178">
        <v>42872</v>
      </c>
      <c r="AO178">
        <f t="shared" si="49"/>
        <v>1.0381367564073919E-2</v>
      </c>
      <c r="AP178">
        <f t="shared" si="46"/>
        <v>11.770389377765644</v>
      </c>
      <c r="AQ178" s="15">
        <f t="shared" si="47"/>
        <v>0.50760493707363863</v>
      </c>
      <c r="AR178">
        <f t="shared" si="48"/>
        <v>5.7657790990090045E-3</v>
      </c>
      <c r="AS178" s="15">
        <f t="shared" si="44"/>
        <v>-0.10012201849922064</v>
      </c>
    </row>
    <row r="179" spans="1:45" x14ac:dyDescent="0.25">
      <c r="A179" t="s">
        <v>37</v>
      </c>
      <c r="B179">
        <v>19.8669931691852</v>
      </c>
      <c r="C179">
        <v>1.8358872664021701E-2</v>
      </c>
      <c r="D179">
        <v>19.936799614841298</v>
      </c>
      <c r="E179">
        <v>36.806131630841797</v>
      </c>
      <c r="F179" s="1">
        <v>0</v>
      </c>
      <c r="G179" s="1">
        <v>0</v>
      </c>
      <c r="H179">
        <v>4.5890492020201599</v>
      </c>
      <c r="I179">
        <v>150.27042078573601</v>
      </c>
      <c r="J179">
        <v>150.55342895491501</v>
      </c>
      <c r="K179">
        <v>90.017139332266396</v>
      </c>
      <c r="L179">
        <v>185.27481061665301</v>
      </c>
      <c r="M179">
        <v>50.2518224080954</v>
      </c>
      <c r="N179">
        <v>83.9162050193043</v>
      </c>
      <c r="O179">
        <v>59.930771291221099</v>
      </c>
      <c r="P179">
        <v>113472.641600912</v>
      </c>
      <c r="Q179">
        <v>148239.65534008099</v>
      </c>
      <c r="R179">
        <v>127.97967065184299</v>
      </c>
      <c r="S179">
        <v>690.89922054391604</v>
      </c>
      <c r="T179">
        <v>2.5301742928319201E-2</v>
      </c>
      <c r="U179">
        <v>0.41475553431147899</v>
      </c>
      <c r="V179">
        <v>9.7943670883877398E-2</v>
      </c>
      <c r="W179">
        <v>8.6502363318459896E-2</v>
      </c>
      <c r="X179">
        <v>0.40079843148618299</v>
      </c>
      <c r="Y179" s="1">
        <v>0</v>
      </c>
      <c r="Z179">
        <v>1</v>
      </c>
      <c r="AA179">
        <v>3.85580791975014E-4</v>
      </c>
      <c r="AB179">
        <v>6.6577786980836001E-3</v>
      </c>
      <c r="AC179">
        <v>6.4570313108009104E-3</v>
      </c>
      <c r="AD179">
        <v>6.7690176146974904E-3</v>
      </c>
      <c r="AE179">
        <v>0.74174018040062695</v>
      </c>
      <c r="AF179">
        <v>3.11530875768263E-3</v>
      </c>
      <c r="AG179">
        <v>3.4574806612090898E-3</v>
      </c>
      <c r="AH179">
        <v>6.3498074953741996</v>
      </c>
      <c r="AI179">
        <v>0.30136241356758697</v>
      </c>
      <c r="AJ179">
        <v>6168.01071296399</v>
      </c>
      <c r="AK179" t="s">
        <v>107</v>
      </c>
      <c r="AL179" t="s">
        <v>108</v>
      </c>
      <c r="AM179">
        <v>1990310133.6800001</v>
      </c>
      <c r="AN179">
        <v>17540</v>
      </c>
      <c r="AO179">
        <f t="shared" si="49"/>
        <v>9.9579208604585537E-3</v>
      </c>
      <c r="AP179">
        <f t="shared" si="46"/>
        <v>11.316292181989219</v>
      </c>
      <c r="AQ179" s="15">
        <f t="shared" si="47"/>
        <v>0.75560977479930247</v>
      </c>
      <c r="AR179">
        <f t="shared" si="48"/>
        <v>8.3296565547123988E-3</v>
      </c>
      <c r="AS179" s="15">
        <f t="shared" si="44"/>
        <v>-3.5013867323084868E-3</v>
      </c>
    </row>
    <row r="180" spans="1:45" x14ac:dyDescent="0.25">
      <c r="A180" t="s">
        <v>37</v>
      </c>
      <c r="B180">
        <v>17.1746021879034</v>
      </c>
      <c r="C180">
        <v>1.7844024930661999E-2</v>
      </c>
      <c r="D180">
        <v>19.431448288542899</v>
      </c>
      <c r="E180">
        <v>59.251909388687999</v>
      </c>
      <c r="F180" s="1">
        <v>0</v>
      </c>
      <c r="G180" s="1">
        <v>0</v>
      </c>
      <c r="H180">
        <v>4.8259558141308503</v>
      </c>
      <c r="I180">
        <v>174.67867603162099</v>
      </c>
      <c r="J180">
        <v>176.21961756311501</v>
      </c>
      <c r="K180">
        <v>116.12165701082201</v>
      </c>
      <c r="L180">
        <v>211.070607210704</v>
      </c>
      <c r="M180">
        <v>49.752095563432597</v>
      </c>
      <c r="N180">
        <v>82.774792495189999</v>
      </c>
      <c r="O180">
        <v>59.476354029919897</v>
      </c>
      <c r="P180">
        <v>109116.282330706</v>
      </c>
      <c r="Q180">
        <v>145789.33761210399</v>
      </c>
      <c r="R180">
        <v>127.922725905256</v>
      </c>
      <c r="S180">
        <v>683.90427098843304</v>
      </c>
      <c r="T180">
        <v>2.1659979090802101E-2</v>
      </c>
      <c r="U180">
        <v>0.41683023959771498</v>
      </c>
      <c r="V180">
        <v>7.4966258003448402E-2</v>
      </c>
      <c r="W180">
        <v>7.6479855802890101E-2</v>
      </c>
      <c r="X180">
        <v>0.43172364659594498</v>
      </c>
      <c r="Y180" s="1">
        <v>0</v>
      </c>
      <c r="Z180">
        <v>1</v>
      </c>
      <c r="AA180">
        <v>3.7971631517511701E-4</v>
      </c>
      <c r="AB180">
        <v>6.4244709942305198E-3</v>
      </c>
      <c r="AC180">
        <v>6.3221316615497498E-3</v>
      </c>
      <c r="AD180">
        <v>6.7924172966499999E-3</v>
      </c>
      <c r="AE180">
        <v>0.73476939635696403</v>
      </c>
      <c r="AF180">
        <v>3.0860314646992499E-3</v>
      </c>
      <c r="AG180">
        <v>3.1298395795210099E-3</v>
      </c>
      <c r="AH180">
        <v>6.3548587688588798</v>
      </c>
      <c r="AI180">
        <v>0.298496776101836</v>
      </c>
      <c r="AJ180">
        <v>7103.5141230093004</v>
      </c>
      <c r="AK180" t="s">
        <v>109</v>
      </c>
      <c r="AL180" t="s">
        <v>110</v>
      </c>
      <c r="AM180">
        <v>816953605.80999994</v>
      </c>
      <c r="AN180">
        <v>7487</v>
      </c>
      <c r="AO180">
        <f t="shared" si="49"/>
        <v>9.7878794414241171E-3</v>
      </c>
      <c r="AP180">
        <f t="shared" si="46"/>
        <v>11.133340483332265</v>
      </c>
      <c r="AQ180" s="15">
        <f t="shared" si="47"/>
        <v>0.54262794833370198</v>
      </c>
      <c r="AR180">
        <f t="shared" si="48"/>
        <v>5.7924249118610511E-3</v>
      </c>
      <c r="AS180" s="15">
        <f t="shared" si="44"/>
        <v>-0.11614399848775936</v>
      </c>
    </row>
    <row r="181" spans="1:45" x14ac:dyDescent="0.25">
      <c r="A181" t="s">
        <v>37</v>
      </c>
      <c r="B181">
        <v>15.763674960295999</v>
      </c>
      <c r="C181">
        <v>1.7845127373090401E-2</v>
      </c>
      <c r="D181">
        <v>19.4325335130128</v>
      </c>
      <c r="E181">
        <v>77.378945332356295</v>
      </c>
      <c r="F181" s="1">
        <v>0</v>
      </c>
      <c r="G181" s="1">
        <v>0</v>
      </c>
      <c r="H181">
        <v>5.01566864223369</v>
      </c>
      <c r="I181">
        <v>193.34950517870399</v>
      </c>
      <c r="J181">
        <v>195.54507177450401</v>
      </c>
      <c r="K181">
        <v>133.474484880223</v>
      </c>
      <c r="L181">
        <v>233.686798345932</v>
      </c>
      <c r="M181">
        <v>49.4868820610318</v>
      </c>
      <c r="N181">
        <v>81.510203050299694</v>
      </c>
      <c r="O181">
        <v>57.946846983391701</v>
      </c>
      <c r="P181">
        <v>98052.615994694905</v>
      </c>
      <c r="Q181">
        <v>122260.669182242</v>
      </c>
      <c r="R181">
        <v>127.098764540159</v>
      </c>
      <c r="S181">
        <v>682.72968244220795</v>
      </c>
      <c r="T181">
        <v>2.4763283203794301E-2</v>
      </c>
      <c r="U181">
        <v>0.50119770270763997</v>
      </c>
      <c r="V181">
        <v>5.7256027421867403E-2</v>
      </c>
      <c r="W181">
        <v>5.6454858979625197E-2</v>
      </c>
      <c r="X181">
        <v>0.38509141089086701</v>
      </c>
      <c r="Y181" s="1">
        <v>0</v>
      </c>
      <c r="Z181">
        <v>1</v>
      </c>
      <c r="AA181">
        <v>3.9248465491599098E-4</v>
      </c>
      <c r="AB181">
        <v>6.5034438329938599E-3</v>
      </c>
      <c r="AC181">
        <v>6.5035562935514702E-3</v>
      </c>
      <c r="AD181">
        <v>7.1563055992069002E-3</v>
      </c>
      <c r="AE181">
        <v>0.75969528424553601</v>
      </c>
      <c r="AF181">
        <v>3.1907201938312498E-3</v>
      </c>
      <c r="AG181">
        <v>2.9609063388756698E-3</v>
      </c>
      <c r="AH181">
        <v>6.62863892039534</v>
      </c>
      <c r="AI181">
        <v>0.30904255599934299</v>
      </c>
      <c r="AJ181">
        <v>7813.82533522428</v>
      </c>
      <c r="AK181" t="s">
        <v>111</v>
      </c>
      <c r="AL181" t="s">
        <v>112</v>
      </c>
      <c r="AM181">
        <v>258760853.61000001</v>
      </c>
      <c r="AN181">
        <v>2639</v>
      </c>
      <c r="AO181">
        <f t="shared" si="49"/>
        <v>1.0086761142298711E-2</v>
      </c>
      <c r="AP181">
        <f t="shared" si="46"/>
        <v>11.454684594096708</v>
      </c>
      <c r="AQ181" s="15">
        <f t="shared" si="47"/>
        <v>0.3761771291738556</v>
      </c>
      <c r="AR181">
        <f t="shared" si="48"/>
        <v>4.1068744686903642E-3</v>
      </c>
      <c r="AS181" s="15">
        <f>B181/D181-1</f>
        <v>-0.18879980576181621</v>
      </c>
    </row>
    <row r="182" spans="1:45" x14ac:dyDescent="0.25">
      <c r="A182" t="s">
        <v>37</v>
      </c>
      <c r="B182">
        <v>22.275992522089499</v>
      </c>
      <c r="C182">
        <v>1.7344877065077601E-2</v>
      </c>
      <c r="D182">
        <v>18.938717325801701</v>
      </c>
      <c r="E182">
        <v>248.51126247742201</v>
      </c>
      <c r="F182" s="1">
        <v>0</v>
      </c>
      <c r="G182" s="1">
        <v>0</v>
      </c>
      <c r="H182">
        <v>6.2770324143027398</v>
      </c>
      <c r="I182">
        <v>263.17048806980301</v>
      </c>
      <c r="J182">
        <v>279.61272374649297</v>
      </c>
      <c r="K182">
        <v>246.65941752316701</v>
      </c>
      <c r="L182">
        <v>305.11669687800298</v>
      </c>
      <c r="M182">
        <v>53.410338851244099</v>
      </c>
      <c r="N182">
        <v>88.071943489928401</v>
      </c>
      <c r="O182">
        <v>63.587983622849301</v>
      </c>
      <c r="P182">
        <v>95034.763327992594</v>
      </c>
      <c r="Q182">
        <v>117543.557776538</v>
      </c>
      <c r="R182">
        <v>125.489590574655</v>
      </c>
      <c r="S182">
        <v>594.16376309221903</v>
      </c>
      <c r="T182">
        <v>7.5255187790360997E-3</v>
      </c>
      <c r="U182">
        <v>0.63723234946278395</v>
      </c>
      <c r="V182">
        <v>0.31161294197393602</v>
      </c>
      <c r="W182">
        <v>6.8787466702353896E-3</v>
      </c>
      <c r="X182">
        <v>4.42759618930436E-2</v>
      </c>
      <c r="Y182" s="1">
        <v>0</v>
      </c>
      <c r="Z182">
        <v>1</v>
      </c>
      <c r="AA182">
        <v>3.55357891715233E-4</v>
      </c>
      <c r="AB182">
        <v>6.5291863645403E-3</v>
      </c>
      <c r="AC182">
        <v>6.8882111734323804E-3</v>
      </c>
      <c r="AD182">
        <v>6.9466433388618203E-3</v>
      </c>
      <c r="AE182">
        <v>0.73825992956768705</v>
      </c>
      <c r="AF182">
        <v>3.1006917041842899E-3</v>
      </c>
      <c r="AG182">
        <v>3.2483235033636802E-3</v>
      </c>
      <c r="AH182">
        <v>6.2720287454617898</v>
      </c>
      <c r="AI182">
        <v>0.31850054005461398</v>
      </c>
      <c r="AJ182">
        <v>10372.218498874399</v>
      </c>
      <c r="AK182" t="s">
        <v>113</v>
      </c>
      <c r="AL182" t="s">
        <v>114</v>
      </c>
      <c r="AM182">
        <v>415206880.98000002</v>
      </c>
      <c r="AN182">
        <v>4369</v>
      </c>
      <c r="AO182">
        <f t="shared" si="49"/>
        <v>1.0344260769331903E-2</v>
      </c>
      <c r="AP182">
        <f t="shared" si="46"/>
        <v>11.730682041588004</v>
      </c>
      <c r="AQ182" s="15">
        <f t="shared" si="47"/>
        <v>0.89895118145014163</v>
      </c>
      <c r="AR182">
        <f t="shared" si="48"/>
        <v>1.0437264253287526E-2</v>
      </c>
      <c r="AS182" s="15">
        <f t="shared" ref="AS182:AS186" si="50">B182/D182-1</f>
        <v>0.17621442565918488</v>
      </c>
    </row>
    <row r="183" spans="1:45" x14ac:dyDescent="0.25">
      <c r="AN183">
        <f>SUM(AN167:AN182)</f>
        <v>2036916</v>
      </c>
      <c r="AQ183" s="15"/>
      <c r="AS183" s="15"/>
    </row>
    <row r="184" spans="1:45" x14ac:dyDescent="0.25">
      <c r="AQ184" s="15"/>
      <c r="AS184" s="15"/>
    </row>
    <row r="185" spans="1:45" x14ac:dyDescent="0.25">
      <c r="AO185" t="s">
        <v>268</v>
      </c>
      <c r="AP185" t="s">
        <v>381</v>
      </c>
      <c r="AS185" s="15"/>
    </row>
    <row r="186" spans="1:45" x14ac:dyDescent="0.25">
      <c r="A186" t="s">
        <v>0</v>
      </c>
      <c r="B186" t="s">
        <v>1</v>
      </c>
      <c r="C186" t="s">
        <v>2</v>
      </c>
      <c r="D186" t="s">
        <v>3</v>
      </c>
      <c r="E186" t="s">
        <v>5</v>
      </c>
      <c r="F186" t="s">
        <v>6</v>
      </c>
      <c r="G186" t="s">
        <v>208</v>
      </c>
      <c r="H186" t="s">
        <v>7</v>
      </c>
      <c r="I186" t="s">
        <v>8</v>
      </c>
      <c r="J186" t="s">
        <v>134</v>
      </c>
      <c r="K186" t="s">
        <v>143</v>
      </c>
      <c r="L186" t="s">
        <v>9</v>
      </c>
      <c r="M186" t="s">
        <v>10</v>
      </c>
      <c r="N186" t="s">
        <v>11</v>
      </c>
      <c r="O186" t="s">
        <v>13</v>
      </c>
      <c r="P186" t="s">
        <v>14</v>
      </c>
      <c r="Q186" t="s">
        <v>15</v>
      </c>
      <c r="R186" t="s">
        <v>16</v>
      </c>
      <c r="S186" t="s">
        <v>17</v>
      </c>
      <c r="T186" t="s">
        <v>18</v>
      </c>
      <c r="U186" t="s">
        <v>20</v>
      </c>
      <c r="V186" t="s">
        <v>21</v>
      </c>
      <c r="W186" t="s">
        <v>22</v>
      </c>
      <c r="X186" t="s">
        <v>23</v>
      </c>
      <c r="Y186" t="s">
        <v>24</v>
      </c>
      <c r="Z186" t="s">
        <v>25</v>
      </c>
      <c r="AA186" t="s">
        <v>26</v>
      </c>
      <c r="AB186" t="s">
        <v>27</v>
      </c>
      <c r="AC186" t="s">
        <v>263</v>
      </c>
      <c r="AD186" t="s">
        <v>29</v>
      </c>
      <c r="AE186" t="s">
        <v>326</v>
      </c>
      <c r="AF186" t="s">
        <v>233</v>
      </c>
      <c r="AG186" t="s">
        <v>30</v>
      </c>
      <c r="AH186" t="s">
        <v>31</v>
      </c>
      <c r="AI186" t="s">
        <v>32</v>
      </c>
      <c r="AJ186" t="s">
        <v>33</v>
      </c>
      <c r="AK186" t="s">
        <v>34</v>
      </c>
      <c r="AL186" t="s">
        <v>74</v>
      </c>
      <c r="AM186" t="s">
        <v>35</v>
      </c>
      <c r="AN186" t="s">
        <v>36</v>
      </c>
      <c r="AP186" t="s">
        <v>67</v>
      </c>
      <c r="AS186" s="15"/>
    </row>
    <row r="187" spans="1:45" x14ac:dyDescent="0.25">
      <c r="A187" t="s">
        <v>37</v>
      </c>
      <c r="B187">
        <v>0.118175172315715</v>
      </c>
      <c r="C187">
        <v>5.7295377721750199E-3</v>
      </c>
      <c r="D187">
        <v>6.6628682020967602</v>
      </c>
      <c r="E187">
        <v>-68.879255242460999</v>
      </c>
      <c r="F187" s="1">
        <v>0</v>
      </c>
      <c r="G187" s="1">
        <v>0</v>
      </c>
      <c r="H187">
        <v>3.2250302764223799</v>
      </c>
      <c r="I187">
        <v>-171.01866335522499</v>
      </c>
      <c r="J187">
        <v>-144.50584957624901</v>
      </c>
      <c r="K187">
        <v>-171.320121012442</v>
      </c>
      <c r="L187">
        <v>-153.093011476789</v>
      </c>
      <c r="M187">
        <v>42.268881062883203</v>
      </c>
      <c r="N187">
        <v>87.932853514594598</v>
      </c>
      <c r="O187">
        <v>68.237739025772001</v>
      </c>
      <c r="P187">
        <v>222609.277115384</v>
      </c>
      <c r="Q187">
        <v>277400.49006507901</v>
      </c>
      <c r="R187">
        <v>80.773173026262995</v>
      </c>
      <c r="S187">
        <v>605.733182316117</v>
      </c>
      <c r="T187" s="1">
        <v>0</v>
      </c>
      <c r="U187">
        <v>0.73643948909963197</v>
      </c>
      <c r="V187" s="1">
        <v>0</v>
      </c>
      <c r="W187">
        <v>3.9986824413922303E-2</v>
      </c>
      <c r="X187">
        <v>0.22357368648644499</v>
      </c>
      <c r="Y187" s="1">
        <v>0</v>
      </c>
      <c r="Z187">
        <v>1</v>
      </c>
      <c r="AA187">
        <v>3.2830557691732601E-4</v>
      </c>
      <c r="AB187">
        <v>4.7344461373636801E-3</v>
      </c>
      <c r="AC187">
        <v>4.0488346245958901E-3</v>
      </c>
      <c r="AD187">
        <v>6.4883794896224102E-4</v>
      </c>
      <c r="AE187">
        <v>0.52742603264780596</v>
      </c>
      <c r="AF187" s="1">
        <v>8.4388165223648996E-4</v>
      </c>
      <c r="AG187" s="1">
        <v>0</v>
      </c>
      <c r="AH187">
        <v>5.2744831237848198</v>
      </c>
      <c r="AI187">
        <v>0.19977450954391099</v>
      </c>
      <c r="AJ187" s="1">
        <v>0</v>
      </c>
      <c r="AK187" t="s">
        <v>79</v>
      </c>
      <c r="AL187" t="s">
        <v>80</v>
      </c>
      <c r="AM187">
        <v>11575682.41</v>
      </c>
      <c r="AN187">
        <v>52</v>
      </c>
      <c r="AO187">
        <f>SUM(AA187,AC187,AF187)</f>
        <v>5.2210218537497056E-3</v>
      </c>
      <c r="AP187">
        <f>100*(1-(1-AO187)^12)</f>
        <v>6.0884109361893142</v>
      </c>
      <c r="AQ187" s="15">
        <f>B187/AP187-1</f>
        <v>-0.98059014518660592</v>
      </c>
      <c r="AR187">
        <f>1-(1-B187/100)^(1/12)-AO187</f>
        <v>-5.1224891632197546E-3</v>
      </c>
      <c r="AS187" s="15">
        <f t="shared" ref="AS187:AS202" si="51">B187/D187-1</f>
        <v>-0.98226361850013388</v>
      </c>
    </row>
    <row r="188" spans="1:45" x14ac:dyDescent="0.25">
      <c r="A188" t="s">
        <v>37</v>
      </c>
      <c r="B188">
        <v>12.607848327511601</v>
      </c>
      <c r="C188">
        <v>5.4721314399666203E-3</v>
      </c>
      <c r="D188">
        <v>6.3724867529948304</v>
      </c>
      <c r="E188">
        <v>-57.032017852120198</v>
      </c>
      <c r="F188" s="1">
        <v>0</v>
      </c>
      <c r="G188" s="1">
        <v>0</v>
      </c>
      <c r="H188">
        <v>3.3339683154481201</v>
      </c>
      <c r="I188">
        <v>-151.92847063873799</v>
      </c>
      <c r="J188">
        <v>-141.92547206245999</v>
      </c>
      <c r="K188">
        <v>-156.79358079020599</v>
      </c>
      <c r="L188">
        <v>-133.742569353682</v>
      </c>
      <c r="M188">
        <v>42.320588839302197</v>
      </c>
      <c r="N188">
        <v>92.174609131980503</v>
      </c>
      <c r="O188">
        <v>73.148825965197304</v>
      </c>
      <c r="P188">
        <v>219447.014352806</v>
      </c>
      <c r="Q188">
        <v>258908.93029608499</v>
      </c>
      <c r="R188">
        <v>82.448924718276999</v>
      </c>
      <c r="S188">
        <v>631.92683239960104</v>
      </c>
      <c r="T188">
        <v>1.31883711940157E-3</v>
      </c>
      <c r="U188">
        <v>0.54323565253564599</v>
      </c>
      <c r="V188" s="1">
        <v>0</v>
      </c>
      <c r="W188">
        <v>0.11751164285060101</v>
      </c>
      <c r="X188">
        <v>0.33925270461375201</v>
      </c>
      <c r="Y188" s="1">
        <v>0</v>
      </c>
      <c r="Z188">
        <v>1</v>
      </c>
      <c r="AA188">
        <v>3.1793953009309501E-4</v>
      </c>
      <c r="AB188">
        <v>4.6369417498264903E-3</v>
      </c>
      <c r="AC188">
        <v>4.1928990895080303E-3</v>
      </c>
      <c r="AD188">
        <v>4.8838814379339795E-4</v>
      </c>
      <c r="AE188">
        <v>0.43573649819069299</v>
      </c>
      <c r="AF188">
        <v>2.0479615414962498E-3</v>
      </c>
      <c r="AG188" s="1">
        <v>0</v>
      </c>
      <c r="AH188">
        <v>4.5515259795491803</v>
      </c>
      <c r="AI188">
        <v>0.17201323190685</v>
      </c>
      <c r="AJ188">
        <v>2.5051260014164698</v>
      </c>
      <c r="AK188" t="s">
        <v>81</v>
      </c>
      <c r="AL188" t="s">
        <v>82</v>
      </c>
      <c r="AM188">
        <v>191577243.53</v>
      </c>
      <c r="AN188">
        <v>873</v>
      </c>
      <c r="AO188">
        <f t="shared" ref="AO188:AO202" si="52">SUM(AA188,AC188,AF188)</f>
        <v>6.5588001610973751E-3</v>
      </c>
      <c r="AP188">
        <f t="shared" si="46"/>
        <v>7.5927588746529384</v>
      </c>
      <c r="AQ188" s="15">
        <f t="shared" ref="AQ188:AQ202" si="53">B188/AP188-1</f>
        <v>0.66050951118711776</v>
      </c>
      <c r="AR188">
        <f t="shared" ref="AR188:AR202" si="54">1-(1-B188/100)^(1/12)-AO188</f>
        <v>4.6087664866840267E-3</v>
      </c>
      <c r="AS188" s="15">
        <f t="shared" si="51"/>
        <v>0.97848168481266495</v>
      </c>
    </row>
    <row r="189" spans="1:45" x14ac:dyDescent="0.25">
      <c r="A189" t="s">
        <v>37</v>
      </c>
      <c r="B189">
        <v>9.1789918183185595</v>
      </c>
      <c r="C189">
        <v>6.6733118904820903E-3</v>
      </c>
      <c r="D189">
        <v>7.72049676655464</v>
      </c>
      <c r="E189">
        <v>-46.577466430248201</v>
      </c>
      <c r="F189" s="1">
        <v>0</v>
      </c>
      <c r="G189" s="1">
        <v>0</v>
      </c>
      <c r="H189">
        <v>3.4380115915644001</v>
      </c>
      <c r="I189">
        <v>-126.91282299139</v>
      </c>
      <c r="J189">
        <v>-121.196147409311</v>
      </c>
      <c r="K189">
        <v>-135.56676463782901</v>
      </c>
      <c r="L189">
        <v>-109.03247223343</v>
      </c>
      <c r="M189">
        <v>41.199147124836301</v>
      </c>
      <c r="N189">
        <v>92.457592101272795</v>
      </c>
      <c r="O189">
        <v>73.547990880626202</v>
      </c>
      <c r="P189">
        <v>223124.88112900799</v>
      </c>
      <c r="Q189">
        <v>264538.80286330503</v>
      </c>
      <c r="R189">
        <v>83.047513563587998</v>
      </c>
      <c r="S189">
        <v>638.24514463398305</v>
      </c>
      <c r="T189">
        <v>8.4936593208889395E-4</v>
      </c>
      <c r="U189">
        <v>0.45000996967366702</v>
      </c>
      <c r="V189" s="1">
        <v>0</v>
      </c>
      <c r="W189">
        <v>0.17455802095796499</v>
      </c>
      <c r="X189">
        <v>0.37543200936836602</v>
      </c>
      <c r="Y189" s="1">
        <v>0</v>
      </c>
      <c r="Z189">
        <v>1</v>
      </c>
      <c r="AA189">
        <v>3.1633829703032898E-4</v>
      </c>
      <c r="AB189">
        <v>5.3436432582885498E-3</v>
      </c>
      <c r="AC189">
        <v>4.8857182613123501E-3</v>
      </c>
      <c r="AD189">
        <v>9.5061478189475295E-4</v>
      </c>
      <c r="AE189">
        <v>0.44577258295406302</v>
      </c>
      <c r="AF189">
        <v>3.1649853389738498E-3</v>
      </c>
      <c r="AG189" s="1">
        <v>0</v>
      </c>
      <c r="AH189">
        <v>4.7176148291608202</v>
      </c>
      <c r="AI189">
        <v>0.172475983760982</v>
      </c>
      <c r="AJ189">
        <v>29.433381989528499</v>
      </c>
      <c r="AK189" t="s">
        <v>83</v>
      </c>
      <c r="AL189" t="s">
        <v>84</v>
      </c>
      <c r="AM189">
        <v>1496052327.97</v>
      </c>
      <c r="AN189">
        <v>6705</v>
      </c>
      <c r="AO189">
        <f t="shared" si="52"/>
        <v>8.3670418973165288E-3</v>
      </c>
      <c r="AP189">
        <f t="shared" si="46"/>
        <v>9.5910487219743494</v>
      </c>
      <c r="AQ189" s="15">
        <f t="shared" si="53"/>
        <v>-4.2962653574234677E-2</v>
      </c>
      <c r="AR189">
        <f t="shared" si="54"/>
        <v>-3.75846007860791E-4</v>
      </c>
      <c r="AS189" s="15">
        <f t="shared" si="51"/>
        <v>0.18891207338913119</v>
      </c>
    </row>
    <row r="190" spans="1:45" x14ac:dyDescent="0.25">
      <c r="A190" t="s">
        <v>37</v>
      </c>
      <c r="B190">
        <v>11.2695643645279</v>
      </c>
      <c r="C190">
        <v>7.4175714447663396E-3</v>
      </c>
      <c r="D190">
        <v>8.5467818168471208</v>
      </c>
      <c r="E190">
        <v>-33.134533608671497</v>
      </c>
      <c r="F190" s="1">
        <v>0</v>
      </c>
      <c r="G190" s="1">
        <v>0</v>
      </c>
      <c r="H190">
        <v>3.5809657559550301</v>
      </c>
      <c r="I190">
        <v>-103.403219090421</v>
      </c>
      <c r="J190">
        <v>-102.767888966275</v>
      </c>
      <c r="K190">
        <v>-120.091742188122</v>
      </c>
      <c r="L190">
        <v>-85.426358684426106</v>
      </c>
      <c r="M190">
        <v>40.905225371324903</v>
      </c>
      <c r="N190">
        <v>92.835883167663198</v>
      </c>
      <c r="O190">
        <v>73.982197153954303</v>
      </c>
      <c r="P190">
        <v>221966.657903082</v>
      </c>
      <c r="Q190">
        <v>263115.71236496099</v>
      </c>
      <c r="R190">
        <v>83.444896031208003</v>
      </c>
      <c r="S190">
        <v>656.18392246056203</v>
      </c>
      <c r="T190">
        <v>9.03755169297324E-4</v>
      </c>
      <c r="U190">
        <v>0.37410428967071901</v>
      </c>
      <c r="V190" s="1">
        <v>0</v>
      </c>
      <c r="W190">
        <v>0.23524195546739199</v>
      </c>
      <c r="X190">
        <v>0.39065375486188703</v>
      </c>
      <c r="Y190" s="1">
        <v>0</v>
      </c>
      <c r="Z190">
        <v>1</v>
      </c>
      <c r="AA190">
        <v>3.1326999196846697E-4</v>
      </c>
      <c r="AB190">
        <v>5.8457405932873198E-3</v>
      </c>
      <c r="AC190">
        <v>5.2022321442027602E-3</v>
      </c>
      <c r="AD190">
        <v>1.03279272592124E-3</v>
      </c>
      <c r="AE190">
        <v>0.441479849932778</v>
      </c>
      <c r="AF190">
        <v>3.6642827544420501E-3</v>
      </c>
      <c r="AG190">
        <v>1.3676153023940599E-6</v>
      </c>
      <c r="AH190">
        <v>4.7481113553778096</v>
      </c>
      <c r="AI190">
        <v>0.17270827439240599</v>
      </c>
      <c r="AJ190">
        <v>103.93680489111</v>
      </c>
      <c r="AK190" t="s">
        <v>85</v>
      </c>
      <c r="AL190" t="s">
        <v>86</v>
      </c>
      <c r="AM190">
        <v>6747120500.2799997</v>
      </c>
      <c r="AN190">
        <v>30397</v>
      </c>
      <c r="AO190">
        <f t="shared" si="52"/>
        <v>9.1797848906132774E-3</v>
      </c>
      <c r="AP190">
        <f t="shared" si="46"/>
        <v>10.476242151989689</v>
      </c>
      <c r="AQ190" s="15">
        <f t="shared" si="53"/>
        <v>7.5725837664752715E-2</v>
      </c>
      <c r="AR190">
        <f t="shared" si="54"/>
        <v>7.3467502104257107E-4</v>
      </c>
      <c r="AS190" s="15">
        <f t="shared" si="51"/>
        <v>0.31857400902802091</v>
      </c>
    </row>
    <row r="191" spans="1:45" x14ac:dyDescent="0.25">
      <c r="A191" t="s">
        <v>37</v>
      </c>
      <c r="B191">
        <v>11.7936074751623</v>
      </c>
      <c r="C191">
        <v>9.3682108821031406E-3</v>
      </c>
      <c r="D191">
        <v>10.680327254026</v>
      </c>
      <c r="E191">
        <v>-24.652957342866099</v>
      </c>
      <c r="F191" s="1">
        <v>0</v>
      </c>
      <c r="G191" s="1">
        <v>0</v>
      </c>
      <c r="H191">
        <v>3.66178323150623</v>
      </c>
      <c r="I191">
        <v>-79.503397705106806</v>
      </c>
      <c r="J191">
        <v>-79.503421319383506</v>
      </c>
      <c r="K191">
        <v>-106.925641028022</v>
      </c>
      <c r="L191">
        <v>-60.944058898364901</v>
      </c>
      <c r="M191">
        <v>40.408274319414303</v>
      </c>
      <c r="N191">
        <v>92.376381210282005</v>
      </c>
      <c r="O191">
        <v>72.509530273182804</v>
      </c>
      <c r="P191">
        <v>215016.986762646</v>
      </c>
      <c r="Q191">
        <v>257312.42746749899</v>
      </c>
      <c r="R191">
        <v>83.646058204317697</v>
      </c>
      <c r="S191">
        <v>667.52554156494602</v>
      </c>
      <c r="T191">
        <v>1.13509657858883E-3</v>
      </c>
      <c r="U191">
        <v>0.36855587148969898</v>
      </c>
      <c r="V191" s="1">
        <v>0</v>
      </c>
      <c r="W191">
        <v>0.231453194819778</v>
      </c>
      <c r="X191">
        <v>0.39999093369052202</v>
      </c>
      <c r="Y191" s="1">
        <v>0</v>
      </c>
      <c r="Z191">
        <v>1</v>
      </c>
      <c r="AA191">
        <v>3.1300421515677502E-4</v>
      </c>
      <c r="AB191">
        <v>6.8730058441053401E-3</v>
      </c>
      <c r="AC191">
        <v>6.0041824655744898E-3</v>
      </c>
      <c r="AD191">
        <v>1.48171138984284E-3</v>
      </c>
      <c r="AE191">
        <v>0.50834330376713499</v>
      </c>
      <c r="AF191">
        <v>4.7275927250343599E-3</v>
      </c>
      <c r="AG191">
        <v>1.57185932470053E-5</v>
      </c>
      <c r="AH191">
        <v>5.33706466502115</v>
      </c>
      <c r="AI191">
        <v>0.19698840605384599</v>
      </c>
      <c r="AJ191">
        <v>196.44065274834699</v>
      </c>
      <c r="AK191" t="s">
        <v>87</v>
      </c>
      <c r="AL191" t="s">
        <v>88</v>
      </c>
      <c r="AM191">
        <v>20117204298.5</v>
      </c>
      <c r="AN191">
        <v>93561</v>
      </c>
      <c r="AO191">
        <f t="shared" si="52"/>
        <v>1.1044779405765624E-2</v>
      </c>
      <c r="AP191">
        <f t="shared" si="46"/>
        <v>12.477537396994398</v>
      </c>
      <c r="AQ191" s="15">
        <f t="shared" si="53"/>
        <v>-5.4812892966912163E-2</v>
      </c>
      <c r="AR191">
        <f t="shared" si="54"/>
        <v>-6.4170726746845888E-4</v>
      </c>
      <c r="AS191" s="15">
        <f t="shared" si="51"/>
        <v>0.10423652708924669</v>
      </c>
    </row>
    <row r="192" spans="1:45" x14ac:dyDescent="0.25">
      <c r="A192" t="s">
        <v>37</v>
      </c>
      <c r="B192">
        <v>14.7839511803866</v>
      </c>
      <c r="C192">
        <v>1.1704333727683199E-2</v>
      </c>
      <c r="D192">
        <v>13.1754199149148</v>
      </c>
      <c r="E192">
        <v>-18.336944420436001</v>
      </c>
      <c r="F192" s="1">
        <v>0</v>
      </c>
      <c r="G192" s="1">
        <v>0</v>
      </c>
      <c r="H192">
        <v>3.7257117284496402</v>
      </c>
      <c r="I192">
        <v>-56.131108404247399</v>
      </c>
      <c r="J192">
        <v>-56.058072970825698</v>
      </c>
      <c r="K192">
        <v>-98.315968457406399</v>
      </c>
      <c r="L192">
        <v>-36.897061460821497</v>
      </c>
      <c r="M192">
        <v>40.063981491205197</v>
      </c>
      <c r="N192">
        <v>91.448226741526597</v>
      </c>
      <c r="O192">
        <v>70.355217296316098</v>
      </c>
      <c r="P192">
        <v>207487.93071879499</v>
      </c>
      <c r="Q192">
        <v>250868.89851898199</v>
      </c>
      <c r="R192">
        <v>83.602135209385494</v>
      </c>
      <c r="S192">
        <v>683.61040809285805</v>
      </c>
      <c r="T192">
        <v>1.13988080131374E-3</v>
      </c>
      <c r="U192">
        <v>0.37185404274143902</v>
      </c>
      <c r="V192" s="1">
        <v>0</v>
      </c>
      <c r="W192">
        <v>0.22872884042144601</v>
      </c>
      <c r="X192">
        <v>0.39941711683711301</v>
      </c>
      <c r="Y192" s="1">
        <v>0</v>
      </c>
      <c r="Z192">
        <v>1</v>
      </c>
      <c r="AA192">
        <v>3.1419841362998298E-4</v>
      </c>
      <c r="AB192">
        <v>7.7531236783235499E-3</v>
      </c>
      <c r="AC192">
        <v>6.7731494019587796E-3</v>
      </c>
      <c r="AD192">
        <v>2.343327752062E-3</v>
      </c>
      <c r="AE192">
        <v>0.58969291883080399</v>
      </c>
      <c r="AF192">
        <v>6.0148677720741903E-3</v>
      </c>
      <c r="AG192">
        <v>3.8499308009420498E-5</v>
      </c>
      <c r="AH192">
        <v>6.0348387382600697</v>
      </c>
      <c r="AI192">
        <v>0.21953595872023801</v>
      </c>
      <c r="AJ192">
        <v>365.355044801323</v>
      </c>
      <c r="AK192" t="s">
        <v>89</v>
      </c>
      <c r="AL192" t="s">
        <v>90</v>
      </c>
      <c r="AM192">
        <v>35291622135.959999</v>
      </c>
      <c r="AN192">
        <v>170090</v>
      </c>
      <c r="AO192">
        <f t="shared" si="52"/>
        <v>1.3102215587662953E-2</v>
      </c>
      <c r="AP192">
        <f t="shared" si="46"/>
        <v>14.637704011433483</v>
      </c>
      <c r="AQ192" s="15">
        <f t="shared" si="53"/>
        <v>9.991127627589913E-3</v>
      </c>
      <c r="AR192">
        <f t="shared" si="54"/>
        <v>1.4101118858460965E-4</v>
      </c>
      <c r="AS192" s="15">
        <f t="shared" si="51"/>
        <v>0.12208576848855612</v>
      </c>
    </row>
    <row r="193" spans="1:45" x14ac:dyDescent="0.25">
      <c r="A193" t="s">
        <v>37</v>
      </c>
      <c r="B193">
        <v>16.399560128018699</v>
      </c>
      <c r="C193">
        <v>1.3518468729809901E-2</v>
      </c>
      <c r="D193">
        <v>15.0687518405428</v>
      </c>
      <c r="E193">
        <v>-9.4753853644251294</v>
      </c>
      <c r="F193" s="1">
        <v>0</v>
      </c>
      <c r="G193" s="1">
        <v>0</v>
      </c>
      <c r="H193">
        <v>3.8168095496155701</v>
      </c>
      <c r="I193">
        <v>-33.259139625920803</v>
      </c>
      <c r="J193">
        <v>-33.048167323446499</v>
      </c>
      <c r="K193">
        <v>-87.110508816520806</v>
      </c>
      <c r="L193">
        <v>-12.821285276979699</v>
      </c>
      <c r="M193">
        <v>39.843218811635701</v>
      </c>
      <c r="N193">
        <v>90.088305741479701</v>
      </c>
      <c r="O193">
        <v>68.196800300206604</v>
      </c>
      <c r="P193">
        <v>195243.467383551</v>
      </c>
      <c r="Q193">
        <v>238694.48173948101</v>
      </c>
      <c r="R193">
        <v>84.222983922695505</v>
      </c>
      <c r="S193">
        <v>695.25624461852703</v>
      </c>
      <c r="T193">
        <v>1.0330960593422599E-3</v>
      </c>
      <c r="U193">
        <v>0.40739066908770899</v>
      </c>
      <c r="V193" s="1">
        <v>0</v>
      </c>
      <c r="W193">
        <v>0.19014994529087501</v>
      </c>
      <c r="X193">
        <v>0.40245938562141498</v>
      </c>
      <c r="Y193" s="1">
        <v>0</v>
      </c>
      <c r="Z193">
        <v>1</v>
      </c>
      <c r="AA193">
        <v>3.1950415414918801E-4</v>
      </c>
      <c r="AB193">
        <v>8.1846115692589105E-3</v>
      </c>
      <c r="AC193">
        <v>7.2600919425601E-3</v>
      </c>
      <c r="AD193">
        <v>3.3391240250458401E-3</v>
      </c>
      <c r="AE193">
        <v>0.64721645257031302</v>
      </c>
      <c r="AF193">
        <v>7.1193809782734404E-3</v>
      </c>
      <c r="AG193">
        <v>1.9493539971774201E-4</v>
      </c>
      <c r="AH193">
        <v>6.6044656387750598</v>
      </c>
      <c r="AI193">
        <v>0.24197460470272</v>
      </c>
      <c r="AJ193">
        <v>698.78818344063995</v>
      </c>
      <c r="AK193" t="s">
        <v>91</v>
      </c>
      <c r="AL193" t="s">
        <v>92</v>
      </c>
      <c r="AM193">
        <v>41061263138.5</v>
      </c>
      <c r="AN193">
        <v>210308</v>
      </c>
      <c r="AO193">
        <f t="shared" si="52"/>
        <v>1.4698977074982729E-2</v>
      </c>
      <c r="AP193">
        <f t="shared" si="46"/>
        <v>16.280388560729964</v>
      </c>
      <c r="AQ193" s="15">
        <f t="shared" si="53"/>
        <v>7.319946132992694E-3</v>
      </c>
      <c r="AR193">
        <f t="shared" si="54"/>
        <v>1.1695442071253843E-4</v>
      </c>
      <c r="AS193" s="15">
        <f t="shared" si="51"/>
        <v>8.8315761090134171E-2</v>
      </c>
    </row>
    <row r="194" spans="1:45" x14ac:dyDescent="0.25">
      <c r="A194" t="s">
        <v>37</v>
      </c>
      <c r="B194">
        <v>17.854203610595299</v>
      </c>
      <c r="C194">
        <v>1.5136958972047299E-2</v>
      </c>
      <c r="D194">
        <v>16.725874676328001</v>
      </c>
      <c r="E194">
        <v>0.92198404337893602</v>
      </c>
      <c r="F194" s="1">
        <v>0</v>
      </c>
      <c r="G194" s="1">
        <v>0</v>
      </c>
      <c r="H194">
        <v>3.9229371459914799</v>
      </c>
      <c r="I194">
        <v>-11.303685852565399</v>
      </c>
      <c r="J194">
        <v>-11.0757831282059</v>
      </c>
      <c r="K194">
        <v>-71.886176815655205</v>
      </c>
      <c r="L194">
        <v>10.9896084390223</v>
      </c>
      <c r="M194">
        <v>39.572707204776201</v>
      </c>
      <c r="N194">
        <v>88.785117709617097</v>
      </c>
      <c r="O194">
        <v>66.343079573287298</v>
      </c>
      <c r="P194">
        <v>178878.42880769999</v>
      </c>
      <c r="Q194">
        <v>219717.46616454399</v>
      </c>
      <c r="R194">
        <v>86.175617143405304</v>
      </c>
      <c r="S194">
        <v>702.88201544961703</v>
      </c>
      <c r="T194">
        <v>5.7468956812121801E-4</v>
      </c>
      <c r="U194">
        <v>0.46131140701394302</v>
      </c>
      <c r="V194" s="1">
        <v>0</v>
      </c>
      <c r="W194">
        <v>0.137934502399501</v>
      </c>
      <c r="X194">
        <v>0.40075409058655398</v>
      </c>
      <c r="Y194" s="1">
        <v>0</v>
      </c>
      <c r="Z194">
        <v>1</v>
      </c>
      <c r="AA194">
        <v>3.2500324603714203E-4</v>
      </c>
      <c r="AB194">
        <v>8.4109794781434596E-3</v>
      </c>
      <c r="AC194">
        <v>7.6006445870418901E-3</v>
      </c>
      <c r="AD194">
        <v>4.3773218880273999E-3</v>
      </c>
      <c r="AE194">
        <v>0.69138473358853902</v>
      </c>
      <c r="AF194">
        <v>8.2274783297036202E-3</v>
      </c>
      <c r="AG194">
        <v>5.1658709053322403E-4</v>
      </c>
      <c r="AH194">
        <v>7.0991971112040799</v>
      </c>
      <c r="AI194">
        <v>0.25761438672326098</v>
      </c>
      <c r="AJ194">
        <v>1195.03173968995</v>
      </c>
      <c r="AK194" t="s">
        <v>93</v>
      </c>
      <c r="AL194" t="s">
        <v>94</v>
      </c>
      <c r="AM194">
        <v>30710743049.849998</v>
      </c>
      <c r="AN194">
        <v>171685</v>
      </c>
      <c r="AO194">
        <f t="shared" si="52"/>
        <v>1.6153126162782652E-2</v>
      </c>
      <c r="AP194">
        <f t="shared" si="46"/>
        <v>17.751095921160555</v>
      </c>
      <c r="AQ194" s="15">
        <f t="shared" si="53"/>
        <v>5.8085252816324484E-3</v>
      </c>
      <c r="AR194">
        <f t="shared" si="54"/>
        <v>1.0283876660331648E-4</v>
      </c>
      <c r="AS194" s="15">
        <f t="shared" si="51"/>
        <v>6.746008541270565E-2</v>
      </c>
    </row>
    <row r="195" spans="1:45" x14ac:dyDescent="0.25">
      <c r="A195" t="s">
        <v>37</v>
      </c>
      <c r="B195">
        <v>18.351914119894701</v>
      </c>
      <c r="C195">
        <v>1.53509071854857E-2</v>
      </c>
      <c r="D195">
        <v>16.942697662031801</v>
      </c>
      <c r="E195">
        <v>8.54702101747732</v>
      </c>
      <c r="F195" s="1">
        <v>0</v>
      </c>
      <c r="G195" s="1">
        <v>0</v>
      </c>
      <c r="H195">
        <v>4.0137919528827597</v>
      </c>
      <c r="I195">
        <v>11.0779111973475</v>
      </c>
      <c r="J195">
        <v>11.6941886984789</v>
      </c>
      <c r="K195">
        <v>-45.5941724080391</v>
      </c>
      <c r="L195">
        <v>36.074921906156497</v>
      </c>
      <c r="M195">
        <v>40.269140261479897</v>
      </c>
      <c r="N195">
        <v>87.434072323098604</v>
      </c>
      <c r="O195">
        <v>65.661825364784804</v>
      </c>
      <c r="P195">
        <v>159478.29832001901</v>
      </c>
      <c r="Q195">
        <v>199630.060466083</v>
      </c>
      <c r="R195">
        <v>96.596718312694506</v>
      </c>
      <c r="S195">
        <v>698.11045607668405</v>
      </c>
      <c r="T195">
        <v>2.6712523486523598E-4</v>
      </c>
      <c r="U195">
        <v>0.52492487755574702</v>
      </c>
      <c r="V195" s="1">
        <v>0</v>
      </c>
      <c r="W195">
        <v>0.107210250357696</v>
      </c>
      <c r="X195">
        <v>0.36786487208655599</v>
      </c>
      <c r="Y195" s="1">
        <v>0</v>
      </c>
      <c r="Z195">
        <v>1</v>
      </c>
      <c r="AA195">
        <v>3.28831696275921E-4</v>
      </c>
      <c r="AB195">
        <v>8.0995001190468808E-3</v>
      </c>
      <c r="AC195">
        <v>7.4117813818536001E-3</v>
      </c>
      <c r="AD195">
        <v>4.9423246069861398E-3</v>
      </c>
      <c r="AE195">
        <v>0.67756877737196597</v>
      </c>
      <c r="AF195">
        <v>8.60512347262396E-3</v>
      </c>
      <c r="AG195">
        <v>6.21587205246409E-4</v>
      </c>
      <c r="AH195">
        <v>6.8613691607892102</v>
      </c>
      <c r="AI195">
        <v>0.25082548220422801</v>
      </c>
      <c r="AJ195">
        <v>1840.8443180572999</v>
      </c>
      <c r="AK195" t="s">
        <v>95</v>
      </c>
      <c r="AL195" t="s">
        <v>96</v>
      </c>
      <c r="AM195">
        <v>14374097984.18</v>
      </c>
      <c r="AN195">
        <v>90132</v>
      </c>
      <c r="AO195">
        <f t="shared" si="52"/>
        <v>1.6345736550753481E-2</v>
      </c>
      <c r="AP195">
        <f t="shared" si="46"/>
        <v>17.944113111202054</v>
      </c>
      <c r="AQ195" s="15">
        <f t="shared" si="53"/>
        <v>2.2726172431340119E-2</v>
      </c>
      <c r="AR195">
        <f t="shared" si="54"/>
        <v>4.083109724048635E-4</v>
      </c>
      <c r="AS195" s="15">
        <f t="shared" si="51"/>
        <v>8.3175447379960188E-2</v>
      </c>
    </row>
    <row r="196" spans="1:45" x14ac:dyDescent="0.25">
      <c r="A196" t="s">
        <v>37</v>
      </c>
      <c r="B196">
        <v>16.912135620145399</v>
      </c>
      <c r="C196">
        <v>1.5191508986766701E-2</v>
      </c>
      <c r="D196">
        <v>16.781206891906201</v>
      </c>
      <c r="E196">
        <v>1.12768740294245</v>
      </c>
      <c r="F196" s="1">
        <v>0</v>
      </c>
      <c r="G196" s="1">
        <v>0</v>
      </c>
      <c r="H196">
        <v>4.0087719425488499</v>
      </c>
      <c r="I196">
        <v>34.114623988438701</v>
      </c>
      <c r="J196">
        <v>34.392838993746501</v>
      </c>
      <c r="K196">
        <v>-16.1296769558192</v>
      </c>
      <c r="L196">
        <v>61.527314880152403</v>
      </c>
      <c r="M196">
        <v>41.332696055659902</v>
      </c>
      <c r="N196">
        <v>86.530943464840007</v>
      </c>
      <c r="O196">
        <v>65.514422836479</v>
      </c>
      <c r="P196">
        <v>145373.57697976401</v>
      </c>
      <c r="Q196">
        <v>184424.950730132</v>
      </c>
      <c r="R196">
        <v>113.60434059498201</v>
      </c>
      <c r="S196">
        <v>690.14475119097801</v>
      </c>
      <c r="T196">
        <v>1.18789374872781E-3</v>
      </c>
      <c r="U196">
        <v>0.52501322285095997</v>
      </c>
      <c r="V196" s="1">
        <v>0</v>
      </c>
      <c r="W196">
        <v>0.122387232917205</v>
      </c>
      <c r="X196">
        <v>0.35259954423183298</v>
      </c>
      <c r="Y196" s="1">
        <v>0</v>
      </c>
      <c r="Z196">
        <v>1</v>
      </c>
      <c r="AA196">
        <v>3.3461079430794298E-4</v>
      </c>
      <c r="AB196">
        <v>7.7804782441879003E-3</v>
      </c>
      <c r="AC196">
        <v>7.1507955733448297E-3</v>
      </c>
      <c r="AD196">
        <v>4.8478744034160803E-3</v>
      </c>
      <c r="AE196">
        <v>0.65350287132921303</v>
      </c>
      <c r="AF196">
        <v>8.6262379015456195E-3</v>
      </c>
      <c r="AG196">
        <v>1.00437728336875E-3</v>
      </c>
      <c r="AH196">
        <v>6.3630578972779901</v>
      </c>
      <c r="AI196">
        <v>0.23880369526723499</v>
      </c>
      <c r="AJ196">
        <v>2373.5853687705699</v>
      </c>
      <c r="AK196" t="s">
        <v>97</v>
      </c>
      <c r="AL196" t="s">
        <v>98</v>
      </c>
      <c r="AM196">
        <v>8304901705.6999998</v>
      </c>
      <c r="AN196">
        <v>57128</v>
      </c>
      <c r="AO196">
        <f>SUM(AA196,AC196,AF196)</f>
        <v>1.6111644269198394E-2</v>
      </c>
      <c r="AP196">
        <f t="shared" si="46"/>
        <v>17.709471985386937</v>
      </c>
      <c r="AQ196" s="15">
        <f t="shared" si="53"/>
        <v>-4.5023158561670495E-2</v>
      </c>
      <c r="AR196">
        <f t="shared" si="54"/>
        <v>-7.909248898042287E-4</v>
      </c>
      <c r="AS196" s="15">
        <f t="shared" si="51"/>
        <v>7.8021044065874623E-3</v>
      </c>
    </row>
    <row r="197" spans="1:45" x14ac:dyDescent="0.25">
      <c r="A197" t="s">
        <v>37</v>
      </c>
      <c r="B197">
        <v>17.902081180210001</v>
      </c>
      <c r="C197">
        <v>1.6022924544649299E-2</v>
      </c>
      <c r="D197">
        <v>17.6203836471127</v>
      </c>
      <c r="E197">
        <v>-2.79664562327015</v>
      </c>
      <c r="F197" s="1">
        <v>0</v>
      </c>
      <c r="G197" s="1">
        <v>0</v>
      </c>
      <c r="H197">
        <v>4.0730455780039696</v>
      </c>
      <c r="I197">
        <v>58.942031600816797</v>
      </c>
      <c r="J197">
        <v>59.261861040666901</v>
      </c>
      <c r="K197">
        <v>16.513363935837599</v>
      </c>
      <c r="L197">
        <v>87.583926502915702</v>
      </c>
      <c r="M197">
        <v>41.475871297771299</v>
      </c>
      <c r="N197">
        <v>86.545555829140497</v>
      </c>
      <c r="O197">
        <v>66.427155544319007</v>
      </c>
      <c r="P197">
        <v>139113.58593243599</v>
      </c>
      <c r="Q197">
        <v>176814.64440064301</v>
      </c>
      <c r="R197">
        <v>124.66145345983399</v>
      </c>
      <c r="S197">
        <v>680.893344174297</v>
      </c>
      <c r="T197">
        <v>1.0920332511561201E-3</v>
      </c>
      <c r="U197">
        <v>0.50386492126890403</v>
      </c>
      <c r="V197" s="1">
        <v>0</v>
      </c>
      <c r="W197">
        <v>0.136180616235729</v>
      </c>
      <c r="X197">
        <v>0.359954462495366</v>
      </c>
      <c r="Y197" s="1">
        <v>0</v>
      </c>
      <c r="Z197">
        <v>1</v>
      </c>
      <c r="AA197">
        <v>3.3182863918452898E-4</v>
      </c>
      <c r="AB197">
        <v>7.3577030564507904E-3</v>
      </c>
      <c r="AC197">
        <v>6.8135514608593899E-3</v>
      </c>
      <c r="AD197">
        <v>5.0901345417782001E-3</v>
      </c>
      <c r="AE197">
        <v>0.61787443124375196</v>
      </c>
      <c r="AF197">
        <v>8.2795173786662703E-3</v>
      </c>
      <c r="AG197">
        <v>1.9824346865354499E-3</v>
      </c>
      <c r="AH197">
        <v>5.9733445403308103</v>
      </c>
      <c r="AI197">
        <v>0.244731229397089</v>
      </c>
      <c r="AJ197">
        <v>2829.0138415246602</v>
      </c>
      <c r="AK197" t="s">
        <v>99</v>
      </c>
      <c r="AL197" t="s">
        <v>100</v>
      </c>
      <c r="AM197">
        <v>6584663362.9399996</v>
      </c>
      <c r="AN197">
        <v>47333</v>
      </c>
      <c r="AO197">
        <f t="shared" ref="AO197:AO202" si="55">SUM(AA197,AC197,AF197)</f>
        <v>1.5424897478710189E-2</v>
      </c>
      <c r="AP197">
        <f t="shared" si="46"/>
        <v>17.017561631126942</v>
      </c>
      <c r="AQ197" s="15">
        <f t="shared" si="53"/>
        <v>5.1976867676810867E-2</v>
      </c>
      <c r="AR197">
        <f t="shared" si="54"/>
        <v>8.7886038112088005E-4</v>
      </c>
      <c r="AS197" s="15">
        <f t="shared" si="51"/>
        <v>1.5987026090857004E-2</v>
      </c>
    </row>
    <row r="198" spans="1:45" x14ac:dyDescent="0.25">
      <c r="A198" t="s">
        <v>37</v>
      </c>
      <c r="B198">
        <v>18.578210642537599</v>
      </c>
      <c r="C198">
        <v>1.8247686079060899E-2</v>
      </c>
      <c r="D198">
        <v>19.8279105155524</v>
      </c>
      <c r="E198">
        <v>-3.6765746574963001</v>
      </c>
      <c r="F198" s="1">
        <v>0</v>
      </c>
      <c r="G198" s="1">
        <v>0</v>
      </c>
      <c r="H198">
        <v>4.1663115175015601</v>
      </c>
      <c r="I198">
        <v>81.994689024898506</v>
      </c>
      <c r="J198">
        <v>81.854736234137405</v>
      </c>
      <c r="K198">
        <v>41.564024995872003</v>
      </c>
      <c r="L198">
        <v>111.971300694468</v>
      </c>
      <c r="M198">
        <v>41.150275825805302</v>
      </c>
      <c r="N198">
        <v>85.665412857102694</v>
      </c>
      <c r="O198">
        <v>66.098109831983706</v>
      </c>
      <c r="P198">
        <v>132830.75229544501</v>
      </c>
      <c r="Q198">
        <v>169033.181217114</v>
      </c>
      <c r="R198">
        <v>128.98083553350801</v>
      </c>
      <c r="S198">
        <v>676.82429167258294</v>
      </c>
      <c r="T198">
        <v>1.33422186117109E-3</v>
      </c>
      <c r="U198">
        <v>0.48730436971277802</v>
      </c>
      <c r="V198" s="1">
        <v>0</v>
      </c>
      <c r="W198">
        <v>0.13783129623597001</v>
      </c>
      <c r="X198">
        <v>0.37486433405125003</v>
      </c>
      <c r="Y198" s="1">
        <v>0</v>
      </c>
      <c r="Z198">
        <v>1</v>
      </c>
      <c r="AA198">
        <v>3.2788402107925203E-4</v>
      </c>
      <c r="AB198">
        <v>7.2286854085943097E-3</v>
      </c>
      <c r="AC198">
        <v>6.7280641268206796E-3</v>
      </c>
      <c r="AD198">
        <v>5.9228489212446601E-3</v>
      </c>
      <c r="AE198">
        <v>0.60689528800443004</v>
      </c>
      <c r="AF198">
        <v>8.1930863880598104E-3</v>
      </c>
      <c r="AG198">
        <v>3.29693182374108E-3</v>
      </c>
      <c r="AH198">
        <v>5.9131521959568003</v>
      </c>
      <c r="AI198">
        <v>0.22060906103394801</v>
      </c>
      <c r="AJ198">
        <v>3292.5062451121098</v>
      </c>
      <c r="AK198" t="s">
        <v>101</v>
      </c>
      <c r="AL198" t="s">
        <v>102</v>
      </c>
      <c r="AM198">
        <v>7000180645.9700003</v>
      </c>
      <c r="AN198">
        <v>52700</v>
      </c>
      <c r="AO198">
        <f t="shared" si="55"/>
        <v>1.5249034535959742E-2</v>
      </c>
      <c r="AP198">
        <f t="shared" si="46"/>
        <v>16.839520797140338</v>
      </c>
      <c r="AQ198" s="15">
        <f t="shared" si="53"/>
        <v>0.1032505536435766</v>
      </c>
      <c r="AR198">
        <f t="shared" si="54"/>
        <v>1.7323997163900279E-3</v>
      </c>
      <c r="AS198" s="15">
        <f t="shared" si="51"/>
        <v>-6.302731051941024E-2</v>
      </c>
    </row>
    <row r="199" spans="1:45" x14ac:dyDescent="0.25">
      <c r="A199" t="s">
        <v>37</v>
      </c>
      <c r="B199">
        <v>21.176173742411599</v>
      </c>
      <c r="C199">
        <v>2.01202927869981E-2</v>
      </c>
      <c r="D199">
        <v>21.643836271422</v>
      </c>
      <c r="E199">
        <v>4.5161135041503497</v>
      </c>
      <c r="F199" s="1">
        <v>0</v>
      </c>
      <c r="G199" s="1">
        <v>0</v>
      </c>
      <c r="H199">
        <v>4.3096038027464099</v>
      </c>
      <c r="I199">
        <v>105.85884389093999</v>
      </c>
      <c r="J199">
        <v>106.00925366913</v>
      </c>
      <c r="K199">
        <v>62.414714138028799</v>
      </c>
      <c r="L199">
        <v>137.18831185016799</v>
      </c>
      <c r="M199">
        <v>40.8519416610227</v>
      </c>
      <c r="N199">
        <v>84.585134227123007</v>
      </c>
      <c r="O199">
        <v>65.164146768593994</v>
      </c>
      <c r="P199">
        <v>127097.243844834</v>
      </c>
      <c r="Q199">
        <v>160869.12362688201</v>
      </c>
      <c r="R199">
        <v>129.46947074449</v>
      </c>
      <c r="S199">
        <v>678.72181221612698</v>
      </c>
      <c r="T199">
        <v>7.9779951143387395E-4</v>
      </c>
      <c r="U199">
        <v>0.46636277495003797</v>
      </c>
      <c r="V199" s="1">
        <v>0</v>
      </c>
      <c r="W199">
        <v>0.13368572821076799</v>
      </c>
      <c r="X199">
        <v>0.39995149683919301</v>
      </c>
      <c r="Y199" s="1">
        <v>0</v>
      </c>
      <c r="Z199">
        <v>1</v>
      </c>
      <c r="AA199">
        <v>3.29528798124577E-4</v>
      </c>
      <c r="AB199">
        <v>7.1772961901579802E-3</v>
      </c>
      <c r="AC199">
        <v>6.7614928711413197E-3</v>
      </c>
      <c r="AD199">
        <v>6.7666739386856604E-3</v>
      </c>
      <c r="AE199">
        <v>0.61905998006097096</v>
      </c>
      <c r="AF199">
        <v>8.3573097308231002E-3</v>
      </c>
      <c r="AG199">
        <v>4.3121430602427596E-3</v>
      </c>
      <c r="AH199">
        <v>6.0761729175148096</v>
      </c>
      <c r="AI199">
        <v>0.24554143472220799</v>
      </c>
      <c r="AJ199">
        <v>3841.1714928210399</v>
      </c>
      <c r="AK199" t="s">
        <v>103</v>
      </c>
      <c r="AL199" t="s">
        <v>104</v>
      </c>
      <c r="AM199">
        <v>5854988732.1999998</v>
      </c>
      <c r="AN199">
        <v>46067</v>
      </c>
      <c r="AO199">
        <f t="shared" si="55"/>
        <v>1.5448331400088996E-2</v>
      </c>
      <c r="AP199">
        <f t="shared" si="46"/>
        <v>17.041259358910786</v>
      </c>
      <c r="AQ199" s="15">
        <f t="shared" si="53"/>
        <v>0.24264136214432352</v>
      </c>
      <c r="AR199">
        <f t="shared" si="54"/>
        <v>4.1859283418676542E-3</v>
      </c>
      <c r="AS199" s="15">
        <f t="shared" si="51"/>
        <v>-2.1607192142175435E-2</v>
      </c>
    </row>
    <row r="200" spans="1:45" x14ac:dyDescent="0.25">
      <c r="A200" t="s">
        <v>37</v>
      </c>
      <c r="B200">
        <v>21.997595810712699</v>
      </c>
      <c r="C200">
        <v>2.1863670280154401E-2</v>
      </c>
      <c r="D200">
        <v>23.300474697255598</v>
      </c>
      <c r="E200">
        <v>12.088614826096901</v>
      </c>
      <c r="F200" s="1">
        <v>0</v>
      </c>
      <c r="G200" s="1">
        <v>0</v>
      </c>
      <c r="H200">
        <v>4.41208663862382</v>
      </c>
      <c r="I200">
        <v>128.94483903438899</v>
      </c>
      <c r="J200">
        <v>129.06595932297401</v>
      </c>
      <c r="K200">
        <v>78.251074917863704</v>
      </c>
      <c r="L200">
        <v>161.764892021251</v>
      </c>
      <c r="M200">
        <v>41.0854604131843</v>
      </c>
      <c r="N200">
        <v>82.865588299851396</v>
      </c>
      <c r="O200">
        <v>63.076174488814701</v>
      </c>
      <c r="P200">
        <v>121217.756158836</v>
      </c>
      <c r="Q200">
        <v>154658.368862695</v>
      </c>
      <c r="R200">
        <v>129.73049927351701</v>
      </c>
      <c r="S200">
        <v>684.81013243234997</v>
      </c>
      <c r="T200">
        <v>4.6993565564805098E-4</v>
      </c>
      <c r="U200">
        <v>0.47967370718524999</v>
      </c>
      <c r="V200" s="1">
        <v>0</v>
      </c>
      <c r="W200">
        <v>0.11408885824163301</v>
      </c>
      <c r="X200">
        <v>0.40623743457311601</v>
      </c>
      <c r="Y200" s="1">
        <v>0</v>
      </c>
      <c r="Z200">
        <v>1</v>
      </c>
      <c r="AA200">
        <v>3.3538207336946898E-4</v>
      </c>
      <c r="AB200">
        <v>7.3108891138527702E-3</v>
      </c>
      <c r="AC200">
        <v>6.9461226179547602E-3</v>
      </c>
      <c r="AD200">
        <v>8.3497132069299401E-3</v>
      </c>
      <c r="AE200">
        <v>0.65252437165870503</v>
      </c>
      <c r="AF200">
        <v>8.8090790173925206E-3</v>
      </c>
      <c r="AG200">
        <v>4.3965489288377698E-3</v>
      </c>
      <c r="AH200">
        <v>6.3796880998781704</v>
      </c>
      <c r="AI200">
        <v>0.239566700457362</v>
      </c>
      <c r="AJ200">
        <v>4531.2689670413602</v>
      </c>
      <c r="AK200" t="s">
        <v>105</v>
      </c>
      <c r="AL200" t="s">
        <v>106</v>
      </c>
      <c r="AM200">
        <v>5044476922.5500002</v>
      </c>
      <c r="AN200">
        <v>41615</v>
      </c>
      <c r="AO200">
        <f t="shared" si="55"/>
        <v>1.6090583708716751E-2</v>
      </c>
      <c r="AP200">
        <f t="shared" si="46"/>
        <v>17.688331919858026</v>
      </c>
      <c r="AQ200" s="15">
        <f t="shared" si="53"/>
        <v>0.24362183559077288</v>
      </c>
      <c r="AR200">
        <f t="shared" si="54"/>
        <v>4.3991345615984542E-3</v>
      </c>
      <c r="AS200" s="15">
        <f t="shared" si="51"/>
        <v>-5.5916409578400383E-2</v>
      </c>
    </row>
    <row r="201" spans="1:45" x14ac:dyDescent="0.25">
      <c r="A201" t="s">
        <v>37</v>
      </c>
      <c r="B201">
        <v>20.8625958457305</v>
      </c>
      <c r="C201">
        <v>2.2155768155432701E-2</v>
      </c>
      <c r="D201">
        <v>23.574878261705202</v>
      </c>
      <c r="E201">
        <v>31.258142247531602</v>
      </c>
      <c r="F201" s="1">
        <v>0</v>
      </c>
      <c r="G201" s="1">
        <v>0</v>
      </c>
      <c r="H201">
        <v>4.6105369762145001</v>
      </c>
      <c r="I201">
        <v>149.89900444984201</v>
      </c>
      <c r="J201">
        <v>149.839227934821</v>
      </c>
      <c r="K201">
        <v>95.817562292068402</v>
      </c>
      <c r="L201">
        <v>185.24327696146401</v>
      </c>
      <c r="M201">
        <v>41.297406434125797</v>
      </c>
      <c r="N201">
        <v>81.102448169113998</v>
      </c>
      <c r="O201">
        <v>61.081762944215797</v>
      </c>
      <c r="P201">
        <v>112409.69221989</v>
      </c>
      <c r="Q201">
        <v>149747.094229746</v>
      </c>
      <c r="R201">
        <v>129.178317653481</v>
      </c>
      <c r="S201">
        <v>686.04140023572495</v>
      </c>
      <c r="T201">
        <v>5.5544209236056696E-4</v>
      </c>
      <c r="U201">
        <v>0.51605037948766397</v>
      </c>
      <c r="V201" s="1">
        <v>0</v>
      </c>
      <c r="W201">
        <v>9.3944075488063397E-2</v>
      </c>
      <c r="X201">
        <v>0.39000554502427098</v>
      </c>
      <c r="Y201" s="1">
        <v>0</v>
      </c>
      <c r="Z201">
        <v>1</v>
      </c>
      <c r="AA201">
        <v>3.48655529436255E-4</v>
      </c>
      <c r="AB201">
        <v>7.3410597285930197E-3</v>
      </c>
      <c r="AC201">
        <v>7.0731261923450998E-3</v>
      </c>
      <c r="AD201">
        <v>9.4112914149861292E-3</v>
      </c>
      <c r="AE201">
        <v>0.67943013894398996</v>
      </c>
      <c r="AF201">
        <v>9.1723068757438696E-3</v>
      </c>
      <c r="AG201">
        <v>3.6390402097961202E-3</v>
      </c>
      <c r="AH201">
        <v>6.6531633300891402</v>
      </c>
      <c r="AI201">
        <v>0.25019864152463001</v>
      </c>
      <c r="AJ201">
        <v>5419.4857904492501</v>
      </c>
      <c r="AK201" t="s">
        <v>107</v>
      </c>
      <c r="AL201" t="s">
        <v>108</v>
      </c>
      <c r="AM201">
        <v>2356669197.3899999</v>
      </c>
      <c r="AN201">
        <v>20965</v>
      </c>
      <c r="AO201">
        <f t="shared" si="55"/>
        <v>1.6594088597525224E-2</v>
      </c>
      <c r="AP201">
        <f t="shared" si="46"/>
        <v>18.192376836193922</v>
      </c>
      <c r="AQ201" s="15">
        <f t="shared" si="53"/>
        <v>0.14677680841703711</v>
      </c>
      <c r="AR201">
        <f t="shared" si="54"/>
        <v>2.7157536780102257E-3</v>
      </c>
      <c r="AS201" s="15">
        <f>B201/D201-1</f>
        <v>-0.11504968915918035</v>
      </c>
    </row>
    <row r="202" spans="1:45" x14ac:dyDescent="0.25">
      <c r="A202" t="s">
        <v>37</v>
      </c>
      <c r="B202">
        <v>21.031781426236002</v>
      </c>
      <c r="C202">
        <v>2.10068560578907E-2</v>
      </c>
      <c r="D202">
        <v>22.490344880049001</v>
      </c>
      <c r="E202">
        <v>53.368094980096103</v>
      </c>
      <c r="F202" s="1">
        <v>0</v>
      </c>
      <c r="G202" s="1">
        <v>0</v>
      </c>
      <c r="H202">
        <v>4.8404988660044097</v>
      </c>
      <c r="I202">
        <v>171.57070758130499</v>
      </c>
      <c r="J202">
        <v>172.36119479470301</v>
      </c>
      <c r="K202">
        <v>115.08481078262299</v>
      </c>
      <c r="L202">
        <v>210.766665839463</v>
      </c>
      <c r="M202">
        <v>41.474666616120999</v>
      </c>
      <c r="N202">
        <v>80.007182334453205</v>
      </c>
      <c r="O202">
        <v>60.153923906437903</v>
      </c>
      <c r="P202">
        <v>101074.15837496</v>
      </c>
      <c r="Q202">
        <v>133925.334631334</v>
      </c>
      <c r="R202">
        <v>128.35409420063101</v>
      </c>
      <c r="S202">
        <v>685.00773645731999</v>
      </c>
      <c r="T202">
        <v>3.61624850481878E-3</v>
      </c>
      <c r="U202">
        <v>0.55244604528038999</v>
      </c>
      <c r="V202" s="1">
        <v>0</v>
      </c>
      <c r="W202">
        <v>8.1615782251874505E-2</v>
      </c>
      <c r="X202">
        <v>0.36593817246773502</v>
      </c>
      <c r="Y202" s="1">
        <v>0</v>
      </c>
      <c r="Z202">
        <v>1</v>
      </c>
      <c r="AA202">
        <v>3.5969686489967999E-4</v>
      </c>
      <c r="AB202">
        <v>7.1939692881452704E-3</v>
      </c>
      <c r="AC202">
        <v>7.2025796420764603E-3</v>
      </c>
      <c r="AD202">
        <v>9.4069974760546196E-3</v>
      </c>
      <c r="AE202">
        <v>0.68891562498011305</v>
      </c>
      <c r="AF202">
        <v>9.3003609372315395E-3</v>
      </c>
      <c r="AG202">
        <v>2.9262534727396701E-3</v>
      </c>
      <c r="AH202">
        <v>6.6753036447401897</v>
      </c>
      <c r="AI202">
        <v>0.25229465893141401</v>
      </c>
      <c r="AJ202">
        <v>6193.71741458416</v>
      </c>
      <c r="AK202" t="s">
        <v>109</v>
      </c>
      <c r="AL202" t="s">
        <v>110</v>
      </c>
      <c r="AM202">
        <v>951006756.14999998</v>
      </c>
      <c r="AN202">
        <v>9409</v>
      </c>
      <c r="AO202">
        <f t="shared" si="55"/>
        <v>1.6862637444207681E-2</v>
      </c>
      <c r="AP202">
        <f t="shared" si="46"/>
        <v>18.460055229432125</v>
      </c>
      <c r="AQ202" s="15">
        <f t="shared" si="53"/>
        <v>0.13931302831118275</v>
      </c>
      <c r="AR202">
        <f t="shared" si="54"/>
        <v>2.6220920359019163E-3</v>
      </c>
      <c r="AS202" s="15">
        <f t="shared" ref="AS202" si="56">B202/D202-1</f>
        <v>-6.4852871825317293E-2</v>
      </c>
    </row>
    <row r="203" spans="1:45" x14ac:dyDescent="0.25">
      <c r="A203" t="s">
        <v>37</v>
      </c>
      <c r="B203">
        <v>24.977449098604499</v>
      </c>
      <c r="C203">
        <v>2.04739374734959E-2</v>
      </c>
      <c r="D203">
        <v>21.982514202758399</v>
      </c>
      <c r="E203">
        <v>77.877412548722702</v>
      </c>
      <c r="F203" s="1">
        <v>0</v>
      </c>
      <c r="G203" s="1">
        <v>0</v>
      </c>
      <c r="H203">
        <v>5.0879085858353497</v>
      </c>
      <c r="I203">
        <v>190.54427353185599</v>
      </c>
      <c r="J203">
        <v>192.34218855930001</v>
      </c>
      <c r="K203">
        <v>138.41164084261499</v>
      </c>
      <c r="L203">
        <v>233.66401700251799</v>
      </c>
      <c r="M203">
        <v>41.755876959729001</v>
      </c>
      <c r="N203">
        <v>79.888312779491002</v>
      </c>
      <c r="O203">
        <v>59.729856538542201</v>
      </c>
      <c r="P203">
        <v>91328.898272129794</v>
      </c>
      <c r="Q203">
        <v>120196.56895088901</v>
      </c>
      <c r="R203">
        <v>129.42920979282101</v>
      </c>
      <c r="S203">
        <v>677.08314046084797</v>
      </c>
      <c r="T203" s="1">
        <v>0</v>
      </c>
      <c r="U203">
        <v>0.58967399019166</v>
      </c>
      <c r="V203" s="1">
        <v>0</v>
      </c>
      <c r="W203">
        <v>9.4848301652726702E-2</v>
      </c>
      <c r="X203">
        <v>0.31547770815561199</v>
      </c>
      <c r="Y203" s="1">
        <v>0</v>
      </c>
      <c r="Z203">
        <v>1</v>
      </c>
      <c r="AA203">
        <v>3.7284586279458102E-4</v>
      </c>
      <c r="AB203">
        <v>6.9564109202597899E-3</v>
      </c>
      <c r="AC203">
        <v>7.1325804871748503E-3</v>
      </c>
      <c r="AD203">
        <v>9.5121127999584307E-3</v>
      </c>
      <c r="AE203">
        <v>0.69829870785066595</v>
      </c>
      <c r="AF203">
        <v>9.4270325559839899E-3</v>
      </c>
      <c r="AG203">
        <v>2.7862853064305601E-3</v>
      </c>
      <c r="AH203">
        <v>6.8615309989669298</v>
      </c>
      <c r="AI203">
        <v>0.267515936281365</v>
      </c>
      <c r="AJ203">
        <v>6962.4280643843604</v>
      </c>
      <c r="AK203" t="s">
        <v>111</v>
      </c>
      <c r="AL203" t="s">
        <v>112</v>
      </c>
      <c r="AM203">
        <v>236267859.83000001</v>
      </c>
      <c r="AN203">
        <v>2587</v>
      </c>
      <c r="AO203">
        <f t="shared" ref="AO203:AO204" si="57">SUM(AA203,AC203,AF203)</f>
        <v>1.6932458905953421E-2</v>
      </c>
      <c r="AP203">
        <f t="shared" si="46"/>
        <v>18.529518745790497</v>
      </c>
      <c r="AQ203" s="15">
        <f t="shared" ref="AQ203:AQ204" si="58">B203/AP203-1</f>
        <v>0.3479815337502401</v>
      </c>
      <c r="AR203">
        <f t="shared" ref="AR203:AR204" si="59">1-(1-B203/100)^(1/12)-AO203</f>
        <v>6.7315056805270362E-3</v>
      </c>
      <c r="AS203" s="15">
        <f t="shared" ref="AS203:AS204" si="60">B203/D203-1</f>
        <v>0.13624169047370804</v>
      </c>
    </row>
    <row r="204" spans="1:45" x14ac:dyDescent="0.25">
      <c r="A204" t="s">
        <v>37</v>
      </c>
      <c r="B204">
        <v>13.095746009469501</v>
      </c>
      <c r="C204">
        <v>1.8245859810377799E-2</v>
      </c>
      <c r="D204">
        <v>19.8261208510241</v>
      </c>
      <c r="E204">
        <v>162.44356193918699</v>
      </c>
      <c r="F204" s="1">
        <v>0</v>
      </c>
      <c r="G204" s="1">
        <v>0</v>
      </c>
      <c r="H204">
        <v>5.8299551413041799</v>
      </c>
      <c r="I204">
        <v>238.046436433618</v>
      </c>
      <c r="J204">
        <v>237.95934844159601</v>
      </c>
      <c r="K204">
        <v>202.13716088443601</v>
      </c>
      <c r="L204">
        <v>282.525578204873</v>
      </c>
      <c r="M204">
        <v>41.606805356214998</v>
      </c>
      <c r="N204">
        <v>81.035489953109405</v>
      </c>
      <c r="O204">
        <v>62.8524600666154</v>
      </c>
      <c r="P204">
        <v>89005.970814629996</v>
      </c>
      <c r="Q204">
        <v>111968.70076582801</v>
      </c>
      <c r="R204">
        <v>131.14428851152499</v>
      </c>
      <c r="S204">
        <v>638.38473460275895</v>
      </c>
      <c r="T204" s="1">
        <v>0</v>
      </c>
      <c r="U204">
        <v>0.78911748209932997</v>
      </c>
      <c r="V204" s="1">
        <v>0</v>
      </c>
      <c r="W204">
        <v>3.8268949614208903E-2</v>
      </c>
      <c r="X204">
        <v>0.17261356828645999</v>
      </c>
      <c r="Y204" s="1">
        <v>0</v>
      </c>
      <c r="Z204">
        <v>1</v>
      </c>
      <c r="AA204">
        <v>3.2591383066282102E-4</v>
      </c>
      <c r="AB204">
        <v>6.4620079752139301E-3</v>
      </c>
      <c r="AC204">
        <v>6.8270291499931196E-3</v>
      </c>
      <c r="AD204">
        <v>8.1390856327440506E-3</v>
      </c>
      <c r="AE204">
        <v>0.61320935868543802</v>
      </c>
      <c r="AF204">
        <v>8.2783263422534208E-3</v>
      </c>
      <c r="AG204">
        <v>2.8692831510493499E-3</v>
      </c>
      <c r="AH204">
        <v>6.2048363869920999</v>
      </c>
      <c r="AI204">
        <v>0.23543201461777999</v>
      </c>
      <c r="AJ204">
        <v>7971.9958311310802</v>
      </c>
      <c r="AK204" t="s">
        <v>113</v>
      </c>
      <c r="AL204" t="s">
        <v>114</v>
      </c>
      <c r="AM204">
        <v>107074182.89</v>
      </c>
      <c r="AN204">
        <v>1203</v>
      </c>
      <c r="AO204">
        <f t="shared" si="57"/>
        <v>1.5431269322909362E-2</v>
      </c>
      <c r="AP204">
        <f t="shared" si="46"/>
        <v>17.024005820265696</v>
      </c>
      <c r="AQ204" s="15">
        <f t="shared" si="58"/>
        <v>-0.23074826525963243</v>
      </c>
      <c r="AR204">
        <f t="shared" si="59"/>
        <v>-3.802478985193895E-3</v>
      </c>
      <c r="AS204" s="15">
        <f t="shared" si="60"/>
        <v>-0.33947008051284766</v>
      </c>
    </row>
    <row r="206" spans="1:45" x14ac:dyDescent="0.25">
      <c r="AO206" t="s">
        <v>268</v>
      </c>
      <c r="AP206" t="s">
        <v>382</v>
      </c>
      <c r="AS206" s="15"/>
    </row>
    <row r="207" spans="1:45" x14ac:dyDescent="0.25">
      <c r="A207" t="s">
        <v>0</v>
      </c>
      <c r="B207" t="s">
        <v>1</v>
      </c>
      <c r="C207" t="s">
        <v>2</v>
      </c>
      <c r="D207" t="s">
        <v>3</v>
      </c>
      <c r="E207" t="s">
        <v>5</v>
      </c>
      <c r="F207" t="s">
        <v>6</v>
      </c>
      <c r="G207" t="s">
        <v>208</v>
      </c>
      <c r="H207" t="s">
        <v>7</v>
      </c>
      <c r="I207" t="s">
        <v>8</v>
      </c>
      <c r="J207" t="s">
        <v>134</v>
      </c>
      <c r="K207" t="s">
        <v>143</v>
      </c>
      <c r="L207" t="s">
        <v>9</v>
      </c>
      <c r="M207" t="s">
        <v>10</v>
      </c>
      <c r="N207" t="s">
        <v>11</v>
      </c>
      <c r="O207" t="s">
        <v>13</v>
      </c>
      <c r="P207" t="s">
        <v>14</v>
      </c>
      <c r="Q207" t="s">
        <v>15</v>
      </c>
      <c r="R207" t="s">
        <v>16</v>
      </c>
      <c r="S207" t="s">
        <v>17</v>
      </c>
      <c r="T207" t="s">
        <v>18</v>
      </c>
      <c r="U207" t="s">
        <v>20</v>
      </c>
      <c r="V207" t="s">
        <v>21</v>
      </c>
      <c r="W207" t="s">
        <v>22</v>
      </c>
      <c r="X207" t="s">
        <v>23</v>
      </c>
      <c r="Y207" t="s">
        <v>24</v>
      </c>
      <c r="Z207" t="s">
        <v>25</v>
      </c>
      <c r="AA207" t="s">
        <v>26</v>
      </c>
      <c r="AB207" t="s">
        <v>27</v>
      </c>
      <c r="AC207" t="s">
        <v>263</v>
      </c>
      <c r="AD207" t="s">
        <v>29</v>
      </c>
      <c r="AE207" t="s">
        <v>326</v>
      </c>
      <c r="AF207" t="s">
        <v>233</v>
      </c>
      <c r="AG207" t="s">
        <v>30</v>
      </c>
      <c r="AH207" t="s">
        <v>31</v>
      </c>
      <c r="AI207" t="s">
        <v>32</v>
      </c>
      <c r="AJ207" t="s">
        <v>33</v>
      </c>
      <c r="AK207" t="s">
        <v>34</v>
      </c>
      <c r="AL207" t="s">
        <v>74</v>
      </c>
      <c r="AM207" t="s">
        <v>35</v>
      </c>
      <c r="AN207" t="s">
        <v>36</v>
      </c>
      <c r="AP207" t="s">
        <v>67</v>
      </c>
      <c r="AS207" s="15"/>
    </row>
    <row r="208" spans="1:45" x14ac:dyDescent="0.25">
      <c r="A208" t="s">
        <v>37</v>
      </c>
      <c r="B208">
        <v>5.8094661826432903</v>
      </c>
      <c r="C208">
        <v>4.7587197064302899E-3</v>
      </c>
      <c r="D208">
        <v>5.5633495180140597</v>
      </c>
      <c r="E208">
        <v>-86.076251091892203</v>
      </c>
      <c r="F208" s="1">
        <v>0</v>
      </c>
      <c r="G208" s="1">
        <v>0</v>
      </c>
      <c r="H208">
        <v>2.8040964819949199</v>
      </c>
      <c r="I208">
        <v>-201.74878973292201</v>
      </c>
      <c r="J208">
        <v>-207.98981506044299</v>
      </c>
      <c r="K208">
        <v>-206.904675527656</v>
      </c>
      <c r="L208">
        <v>-185.08532283092799</v>
      </c>
      <c r="M208">
        <v>25.648637305582401</v>
      </c>
      <c r="N208">
        <v>91.275669109216807</v>
      </c>
      <c r="O208">
        <v>77.881043310851396</v>
      </c>
      <c r="P208">
        <v>239486.45769230701</v>
      </c>
      <c r="Q208">
        <v>275584.17151830002</v>
      </c>
      <c r="R208">
        <v>81.772215165544907</v>
      </c>
      <c r="S208">
        <v>650.02855607660797</v>
      </c>
      <c r="T208" s="1">
        <v>0</v>
      </c>
      <c r="U208">
        <v>0.73837674271648501</v>
      </c>
      <c r="V208" s="1">
        <v>0</v>
      </c>
      <c r="W208">
        <v>8.0037390583784201E-2</v>
      </c>
      <c r="X208">
        <v>0.18158586669973001</v>
      </c>
      <c r="Y208" s="1">
        <v>0</v>
      </c>
      <c r="Z208">
        <v>1</v>
      </c>
      <c r="AA208">
        <v>2.9551432835780701E-4</v>
      </c>
      <c r="AB208">
        <v>4.4346323274751399E-3</v>
      </c>
      <c r="AC208">
        <v>3.9290123687932997E-3</v>
      </c>
      <c r="AD208">
        <v>2.8607202643456901E-5</v>
      </c>
      <c r="AE208">
        <v>0.24779773032157301</v>
      </c>
      <c r="AF208">
        <v>0</v>
      </c>
      <c r="AG208" s="1">
        <v>0</v>
      </c>
      <c r="AH208">
        <v>5.3856920621480997</v>
      </c>
      <c r="AI208">
        <v>0.117896350369622</v>
      </c>
      <c r="AJ208" s="1">
        <v>0</v>
      </c>
      <c r="AK208" t="s">
        <v>77</v>
      </c>
      <c r="AL208" t="s">
        <v>78</v>
      </c>
      <c r="AM208">
        <v>56039831.100000001</v>
      </c>
      <c r="AN208">
        <v>234</v>
      </c>
      <c r="AO208">
        <f>SUM(AA208,AC208,AF208)</f>
        <v>4.224526697151107E-3</v>
      </c>
      <c r="AP208">
        <f>100*(1-(1-AO208)^12)</f>
        <v>4.9532873044316084</v>
      </c>
      <c r="AQ208" s="15">
        <f>B208/AP208-1</f>
        <v>0.17285063950271473</v>
      </c>
      <c r="AR208">
        <f>1-(1-B208/100)^(1/12)-AO208</f>
        <v>7.5059781233445533E-4</v>
      </c>
      <c r="AS208" s="15">
        <f t="shared" ref="AS208:AS223" si="61">B208/D208-1</f>
        <v>4.4238936243769622E-2</v>
      </c>
    </row>
    <row r="209" spans="1:45" x14ac:dyDescent="0.25">
      <c r="A209" t="s">
        <v>37</v>
      </c>
      <c r="B209">
        <v>7.98221810466561</v>
      </c>
      <c r="C209">
        <v>5.3693652286426804E-3</v>
      </c>
      <c r="D209">
        <v>6.2563245183926499</v>
      </c>
      <c r="E209">
        <v>-55.6677368536062</v>
      </c>
      <c r="F209" s="1">
        <v>0</v>
      </c>
      <c r="G209" s="1">
        <v>0</v>
      </c>
      <c r="H209">
        <v>3.1283457197009801</v>
      </c>
      <c r="I209">
        <v>-172.431317505923</v>
      </c>
      <c r="J209">
        <v>-176.66975117327999</v>
      </c>
      <c r="K209">
        <v>-175.138764973186</v>
      </c>
      <c r="L209">
        <v>-155.40247555487699</v>
      </c>
      <c r="M209">
        <v>25.4239267684023</v>
      </c>
      <c r="N209">
        <v>90.148437698444596</v>
      </c>
      <c r="O209">
        <v>77.662770682682407</v>
      </c>
      <c r="P209">
        <v>234367.83967679</v>
      </c>
      <c r="Q209">
        <v>278739.54402104497</v>
      </c>
      <c r="R209">
        <v>81.020309954462405</v>
      </c>
      <c r="S209">
        <v>632.65641087501695</v>
      </c>
      <c r="T209">
        <v>1.8184309012526901E-4</v>
      </c>
      <c r="U209">
        <v>0.57102156328103704</v>
      </c>
      <c r="V209" s="1">
        <v>0</v>
      </c>
      <c r="W209">
        <v>0.179616711058114</v>
      </c>
      <c r="X209">
        <v>0.24936172566084699</v>
      </c>
      <c r="Y209" s="1">
        <v>0</v>
      </c>
      <c r="Z209">
        <v>1</v>
      </c>
      <c r="AA209">
        <v>3.0377986045876702E-4</v>
      </c>
      <c r="AB209">
        <v>4.7558651390462404E-3</v>
      </c>
      <c r="AC209">
        <v>4.2073677005743798E-3</v>
      </c>
      <c r="AD209">
        <v>3.0638414684872999E-4</v>
      </c>
      <c r="AE209">
        <v>0.23263951205005701</v>
      </c>
      <c r="AF209" s="1">
        <v>5.8159878012514299E-4</v>
      </c>
      <c r="AG209" s="1">
        <v>0</v>
      </c>
      <c r="AH209">
        <v>5.0949807237349702</v>
      </c>
      <c r="AI209">
        <v>0.11066142559268199</v>
      </c>
      <c r="AJ209">
        <v>0.36664073231347</v>
      </c>
      <c r="AK209" t="s">
        <v>79</v>
      </c>
      <c r="AL209" t="s">
        <v>80</v>
      </c>
      <c r="AM209">
        <v>841146176.60000002</v>
      </c>
      <c r="AN209">
        <v>3589</v>
      </c>
      <c r="AO209">
        <f t="shared" ref="AO209:AO223" si="62">SUM(AA209,AC209,AF209)</f>
        <v>5.0927463411582904E-3</v>
      </c>
      <c r="AP209">
        <f t="shared" ref="AP209:AP226" si="63">100*(1-(1-AO209)^12)</f>
        <v>5.942990438159268</v>
      </c>
      <c r="AQ209" s="15">
        <f t="shared" ref="AQ209:AQ225" si="64">B209/AP209-1</f>
        <v>0.34313157453740661</v>
      </c>
      <c r="AR209">
        <f t="shared" ref="AR209:AR225" si="65">1-(1-B209/100)^(1/12)-AO209</f>
        <v>1.8156424442632582E-3</v>
      </c>
      <c r="AS209" s="15">
        <f t="shared" si="61"/>
        <v>0.27586382087423589</v>
      </c>
    </row>
    <row r="210" spans="1:45" x14ac:dyDescent="0.25">
      <c r="A210" t="s">
        <v>37</v>
      </c>
      <c r="B210">
        <v>9.2777438070355398</v>
      </c>
      <c r="C210">
        <v>5.4452394985427697E-3</v>
      </c>
      <c r="D210">
        <v>6.3421020830624197</v>
      </c>
      <c r="E210">
        <v>-41.302198087309201</v>
      </c>
      <c r="F210" s="1">
        <v>0</v>
      </c>
      <c r="G210" s="1">
        <v>0</v>
      </c>
      <c r="H210">
        <v>3.27400616144803</v>
      </c>
      <c r="I210">
        <v>-152.553927759554</v>
      </c>
      <c r="J210">
        <v>-160.58592709139401</v>
      </c>
      <c r="K210">
        <v>-158.30896493952599</v>
      </c>
      <c r="L210">
        <v>-135.87053872535901</v>
      </c>
      <c r="M210">
        <v>25.495476190050599</v>
      </c>
      <c r="N210">
        <v>92.534961751504994</v>
      </c>
      <c r="O210">
        <v>79.122682706245598</v>
      </c>
      <c r="P210">
        <v>239207.48037984199</v>
      </c>
      <c r="Q210">
        <v>282201.149971298</v>
      </c>
      <c r="R210">
        <v>82.808292609918396</v>
      </c>
      <c r="S210">
        <v>657.82052491447803</v>
      </c>
      <c r="T210">
        <v>3.1466836723011198E-4</v>
      </c>
      <c r="U210">
        <v>0.57739185575756502</v>
      </c>
      <c r="V210" s="1">
        <v>0</v>
      </c>
      <c r="W210">
        <v>0.21346632420973999</v>
      </c>
      <c r="X210">
        <v>0.20914182003269299</v>
      </c>
      <c r="Y210" s="1">
        <v>0</v>
      </c>
      <c r="Z210">
        <v>1</v>
      </c>
      <c r="AA210">
        <v>2.99314485845078E-4</v>
      </c>
      <c r="AB210">
        <v>4.9038572637555202E-3</v>
      </c>
      <c r="AC210">
        <v>4.4992210309784102E-3</v>
      </c>
      <c r="AD210">
        <v>2.3755171480008101E-4</v>
      </c>
      <c r="AE210">
        <v>0.220663530364547</v>
      </c>
      <c r="AF210">
        <v>1.63291012469765E-3</v>
      </c>
      <c r="AG210" s="1">
        <v>0</v>
      </c>
      <c r="AH210">
        <v>5.4774907261871704</v>
      </c>
      <c r="AI210">
        <v>0.11963272743598501</v>
      </c>
      <c r="AJ210">
        <v>4.0385583497902404</v>
      </c>
      <c r="AK210" t="s">
        <v>81</v>
      </c>
      <c r="AL210" t="s">
        <v>82</v>
      </c>
      <c r="AM210">
        <v>8268684974.29</v>
      </c>
      <c r="AN210">
        <v>34567</v>
      </c>
      <c r="AO210">
        <f t="shared" si="62"/>
        <v>6.4314456415211383E-3</v>
      </c>
      <c r="AP210">
        <f t="shared" si="63"/>
        <v>7.4505044845567969</v>
      </c>
      <c r="AQ210" s="15">
        <f t="shared" si="64"/>
        <v>0.24525041576260964</v>
      </c>
      <c r="AR210">
        <f t="shared" si="65"/>
        <v>1.6496814384607374E-3</v>
      </c>
      <c r="AS210" s="15">
        <f t="shared" si="61"/>
        <v>0.462881499781155</v>
      </c>
    </row>
    <row r="211" spans="1:45" x14ac:dyDescent="0.25">
      <c r="A211" t="s">
        <v>37</v>
      </c>
      <c r="B211">
        <v>12.022649228774601</v>
      </c>
      <c r="C211">
        <v>8.0434682029490792E-3</v>
      </c>
      <c r="D211">
        <v>9.2364031868255303</v>
      </c>
      <c r="E211">
        <v>-35.312453560070303</v>
      </c>
      <c r="F211" s="1">
        <v>0</v>
      </c>
      <c r="G211" s="1">
        <v>0</v>
      </c>
      <c r="H211">
        <v>3.3383957623401601</v>
      </c>
      <c r="I211">
        <v>-128.26106054096701</v>
      </c>
      <c r="J211">
        <v>-136.41661635129401</v>
      </c>
      <c r="K211">
        <v>-137.72968303502401</v>
      </c>
      <c r="L211">
        <v>-110.95867983271999</v>
      </c>
      <c r="M211">
        <v>24.585473163817099</v>
      </c>
      <c r="N211">
        <v>92.129184071129103</v>
      </c>
      <c r="O211">
        <v>78.370740505980194</v>
      </c>
      <c r="P211">
        <v>230656.35922381599</v>
      </c>
      <c r="Q211">
        <v>275827.64448090398</v>
      </c>
      <c r="R211">
        <v>82.676233333668506</v>
      </c>
      <c r="S211">
        <v>659.14153572002397</v>
      </c>
      <c r="T211">
        <v>4.1855758824400202E-4</v>
      </c>
      <c r="U211">
        <v>0.56121582654160895</v>
      </c>
      <c r="V211" s="1">
        <v>0</v>
      </c>
      <c r="W211">
        <v>0.214608589397913</v>
      </c>
      <c r="X211">
        <v>0.224175584060477</v>
      </c>
      <c r="Y211" s="1">
        <v>0</v>
      </c>
      <c r="Z211">
        <v>1</v>
      </c>
      <c r="AA211">
        <v>2.98508578920994E-4</v>
      </c>
      <c r="AB211">
        <v>5.9514167971171598E-3</v>
      </c>
      <c r="AC211">
        <v>5.5766126882471198E-3</v>
      </c>
      <c r="AD211">
        <v>1.7831269524775401E-3</v>
      </c>
      <c r="AE211">
        <v>0.259340205432536</v>
      </c>
      <c r="AF211">
        <v>2.8527422597579002E-3</v>
      </c>
      <c r="AG211" s="1">
        <v>1.6391214336254999E-7</v>
      </c>
      <c r="AH211">
        <v>6.07548444835846</v>
      </c>
      <c r="AI211">
        <v>0.12794381660807899</v>
      </c>
      <c r="AJ211">
        <v>11.631666147968801</v>
      </c>
      <c r="AK211" t="s">
        <v>83</v>
      </c>
      <c r="AL211" t="s">
        <v>84</v>
      </c>
      <c r="AM211">
        <v>32866685938.52</v>
      </c>
      <c r="AN211">
        <v>142492</v>
      </c>
      <c r="AO211">
        <f t="shared" si="62"/>
        <v>8.7278635269260139E-3</v>
      </c>
      <c r="AP211">
        <f t="shared" si="63"/>
        <v>9.9850207022508908</v>
      </c>
      <c r="AQ211" s="15">
        <f t="shared" si="64"/>
        <v>0.20406853298405014</v>
      </c>
      <c r="AR211">
        <f t="shared" si="65"/>
        <v>1.8896008758372187E-3</v>
      </c>
      <c r="AS211" s="15">
        <f t="shared" si="61"/>
        <v>0.30165920495147613</v>
      </c>
    </row>
    <row r="212" spans="1:45" x14ac:dyDescent="0.25">
      <c r="A212" t="s">
        <v>37</v>
      </c>
      <c r="B212">
        <v>12.997734774315299</v>
      </c>
      <c r="C212">
        <v>1.13680432615594E-2</v>
      </c>
      <c r="D212">
        <v>12.820226793934101</v>
      </c>
      <c r="E212">
        <v>-25.3305119960079</v>
      </c>
      <c r="F212" s="1">
        <v>0</v>
      </c>
      <c r="G212" s="1">
        <v>0</v>
      </c>
      <c r="H212">
        <v>3.4684240141834</v>
      </c>
      <c r="I212">
        <v>-105.06682462422</v>
      </c>
      <c r="J212">
        <v>-110.104220248087</v>
      </c>
      <c r="K212">
        <v>-124.146991776462</v>
      </c>
      <c r="L212">
        <v>-86.724039765840402</v>
      </c>
      <c r="M212">
        <v>25.057387164025101</v>
      </c>
      <c r="N212">
        <v>90.739520718508501</v>
      </c>
      <c r="O212">
        <v>76.509866953855294</v>
      </c>
      <c r="P212">
        <v>217575.026051411</v>
      </c>
      <c r="Q212">
        <v>265829.89961314102</v>
      </c>
      <c r="R212">
        <v>82.280704854760501</v>
      </c>
      <c r="S212">
        <v>668.33519492117603</v>
      </c>
      <c r="T212">
        <v>4.3639109448248401E-4</v>
      </c>
      <c r="U212">
        <v>0.53563149112219</v>
      </c>
      <c r="V212" s="1">
        <v>0</v>
      </c>
      <c r="W212">
        <v>0.21356440604815699</v>
      </c>
      <c r="X212">
        <v>0.25080410282965099</v>
      </c>
      <c r="Y212" s="1">
        <v>0</v>
      </c>
      <c r="Z212">
        <v>1</v>
      </c>
      <c r="AA212">
        <v>3.0217633242570797E-4</v>
      </c>
      <c r="AB212">
        <v>6.8572442816132104E-3</v>
      </c>
      <c r="AC212">
        <v>6.10764692820255E-3</v>
      </c>
      <c r="AD212">
        <v>4.0696074850392399E-3</v>
      </c>
      <c r="AE212">
        <v>0.31867525149442899</v>
      </c>
      <c r="AF212">
        <v>4.1427782694275703E-3</v>
      </c>
      <c r="AG212">
        <v>1.3092618921372599E-6</v>
      </c>
      <c r="AH212">
        <v>6.4222659164001703</v>
      </c>
      <c r="AI212">
        <v>0.13786529243246401</v>
      </c>
      <c r="AJ212">
        <v>40.206255907161001</v>
      </c>
      <c r="AK212" t="s">
        <v>85</v>
      </c>
      <c r="AL212" t="s">
        <v>86</v>
      </c>
      <c r="AM212">
        <v>57801416570.870003</v>
      </c>
      <c r="AN212">
        <v>265662</v>
      </c>
      <c r="AO212">
        <f t="shared" si="62"/>
        <v>1.0552601530055827E-2</v>
      </c>
      <c r="AP212">
        <f t="shared" si="63"/>
        <v>11.953411842198403</v>
      </c>
      <c r="AQ212" s="15">
        <f t="shared" si="64"/>
        <v>8.736609646713478E-2</v>
      </c>
      <c r="AR212">
        <f t="shared" si="65"/>
        <v>9.8334578342845758E-4</v>
      </c>
      <c r="AS212" s="15">
        <f t="shared" si="61"/>
        <v>1.3845931373475118E-2</v>
      </c>
    </row>
    <row r="213" spans="1:45" x14ac:dyDescent="0.25">
      <c r="A213" t="s">
        <v>37</v>
      </c>
      <c r="B213">
        <v>14.1250267343668</v>
      </c>
      <c r="C213">
        <v>1.3236199345178E-2</v>
      </c>
      <c r="D213">
        <v>14.7766682504981</v>
      </c>
      <c r="E213">
        <v>-18.105228795782601</v>
      </c>
      <c r="F213" s="1">
        <v>0</v>
      </c>
      <c r="G213" s="1">
        <v>0</v>
      </c>
      <c r="H213">
        <v>3.5955112508367302</v>
      </c>
      <c r="I213">
        <v>-80.963066326774893</v>
      </c>
      <c r="J213">
        <v>-84.789654400703</v>
      </c>
      <c r="K213">
        <v>-106.542747922469</v>
      </c>
      <c r="L213">
        <v>-61.655881784082197</v>
      </c>
      <c r="M213">
        <v>26.002747531229801</v>
      </c>
      <c r="N213">
        <v>89.297576078658906</v>
      </c>
      <c r="O213">
        <v>74.682861544487693</v>
      </c>
      <c r="P213">
        <v>206699.82449088199</v>
      </c>
      <c r="Q213">
        <v>254251.132381934</v>
      </c>
      <c r="R213">
        <v>82.008034554974998</v>
      </c>
      <c r="S213">
        <v>670.95169010300901</v>
      </c>
      <c r="T213">
        <v>4.2551645630108602E-4</v>
      </c>
      <c r="U213">
        <v>0.51343407180172496</v>
      </c>
      <c r="V213" s="1">
        <v>0</v>
      </c>
      <c r="W213">
        <v>0.20313072440993299</v>
      </c>
      <c r="X213">
        <v>0.28343520378833997</v>
      </c>
      <c r="Y213" s="1">
        <v>0</v>
      </c>
      <c r="Z213">
        <v>1</v>
      </c>
      <c r="AA213">
        <v>3.0631231930072398E-4</v>
      </c>
      <c r="AB213">
        <v>7.7826150132568597E-3</v>
      </c>
      <c r="AC213">
        <v>6.7146822626127298E-3</v>
      </c>
      <c r="AD213">
        <v>4.6609635905071299E-3</v>
      </c>
      <c r="AE213">
        <v>0.36841770575199201</v>
      </c>
      <c r="AF213">
        <v>5.30521496282869E-3</v>
      </c>
      <c r="AG213">
        <v>1.9959630916984899E-5</v>
      </c>
      <c r="AH213">
        <v>6.5574451103310096</v>
      </c>
      <c r="AI213">
        <v>0.14703298551555399</v>
      </c>
      <c r="AJ213">
        <v>107.799815136476</v>
      </c>
      <c r="AK213" t="s">
        <v>87</v>
      </c>
      <c r="AL213" t="s">
        <v>88</v>
      </c>
      <c r="AM213">
        <v>91217252647.300003</v>
      </c>
      <c r="AN213">
        <v>441303</v>
      </c>
      <c r="AO213">
        <f t="shared" si="62"/>
        <v>1.2326209544742145E-2</v>
      </c>
      <c r="AP213">
        <f t="shared" si="63"/>
        <v>13.828758414611443</v>
      </c>
      <c r="AQ213" s="15">
        <f t="shared" si="64"/>
        <v>2.1424072275521233E-2</v>
      </c>
      <c r="AR213">
        <f t="shared" si="65"/>
        <v>2.8342651678339714E-4</v>
      </c>
      <c r="AS213" s="15">
        <f t="shared" si="61"/>
        <v>-4.4099353459419621E-2</v>
      </c>
    </row>
    <row r="214" spans="1:45" x14ac:dyDescent="0.25">
      <c r="A214" t="s">
        <v>37</v>
      </c>
      <c r="B214">
        <v>15.6721975756974</v>
      </c>
      <c r="C214">
        <v>1.4876400902908701E-2</v>
      </c>
      <c r="D214">
        <v>16.461114872694399</v>
      </c>
      <c r="E214">
        <v>-15.2675769113466</v>
      </c>
      <c r="F214" s="1">
        <v>0</v>
      </c>
      <c r="G214" s="1">
        <v>0</v>
      </c>
      <c r="H214">
        <v>3.6858135630209601</v>
      </c>
      <c r="I214">
        <v>-57.358721898650401</v>
      </c>
      <c r="J214">
        <v>-61.265927086328702</v>
      </c>
      <c r="K214">
        <v>-88.2963789299788</v>
      </c>
      <c r="L214">
        <v>-37.3740236464199</v>
      </c>
      <c r="M214">
        <v>27.036369429788401</v>
      </c>
      <c r="N214">
        <v>88.427056883320205</v>
      </c>
      <c r="O214">
        <v>73.189047386554506</v>
      </c>
      <c r="P214">
        <v>199683.40169990901</v>
      </c>
      <c r="Q214">
        <v>246401.811737443</v>
      </c>
      <c r="R214">
        <v>81.960205234436302</v>
      </c>
      <c r="S214">
        <v>677.98786829785297</v>
      </c>
      <c r="T214">
        <v>4.7007066476900802E-4</v>
      </c>
      <c r="U214">
        <v>0.49742721102961501</v>
      </c>
      <c r="V214" s="1">
        <v>0</v>
      </c>
      <c r="W214">
        <v>0.19440312135108301</v>
      </c>
      <c r="X214">
        <v>0.30816966761929998</v>
      </c>
      <c r="Y214" s="1">
        <v>0</v>
      </c>
      <c r="Z214">
        <v>1</v>
      </c>
      <c r="AA214">
        <v>3.0781316596090202E-4</v>
      </c>
      <c r="AB214">
        <v>8.2323199773661308E-3</v>
      </c>
      <c r="AC214">
        <v>7.1627113845757701E-3</v>
      </c>
      <c r="AD214">
        <v>5.3726275018587096E-3</v>
      </c>
      <c r="AE214">
        <v>0.418117961514128</v>
      </c>
      <c r="AF214">
        <v>6.6062637919232199E-3</v>
      </c>
      <c r="AG214">
        <v>6.2502764076100397E-5</v>
      </c>
      <c r="AH214">
        <v>6.7263319453598598</v>
      </c>
      <c r="AI214">
        <v>0.15758260121863199</v>
      </c>
      <c r="AJ214">
        <v>214.753102722427</v>
      </c>
      <c r="AK214" t="s">
        <v>89</v>
      </c>
      <c r="AL214" t="s">
        <v>90</v>
      </c>
      <c r="AM214">
        <v>111236634167.96001</v>
      </c>
      <c r="AN214">
        <v>557065</v>
      </c>
      <c r="AO214">
        <f t="shared" si="62"/>
        <v>1.4076788342459892E-2</v>
      </c>
      <c r="AP214">
        <f t="shared" si="63"/>
        <v>15.643782810811956</v>
      </c>
      <c r="AQ214" s="15">
        <f t="shared" si="64"/>
        <v>1.8163615046997705E-3</v>
      </c>
      <c r="AR214">
        <f t="shared" si="65"/>
        <v>2.7679349166762415E-5</v>
      </c>
      <c r="AS214" s="15">
        <f t="shared" si="61"/>
        <v>-4.7926115764227561E-2</v>
      </c>
    </row>
    <row r="215" spans="1:45" x14ac:dyDescent="0.25">
      <c r="A215" t="s">
        <v>37</v>
      </c>
      <c r="B215">
        <v>16.9753111687968</v>
      </c>
      <c r="C215">
        <v>1.6026086349227101E-2</v>
      </c>
      <c r="D215">
        <v>17.623560107028801</v>
      </c>
      <c r="E215">
        <v>-12.683918456240001</v>
      </c>
      <c r="F215" s="1">
        <v>0</v>
      </c>
      <c r="G215" s="1">
        <v>0</v>
      </c>
      <c r="H215">
        <v>3.76662943143692</v>
      </c>
      <c r="I215">
        <v>-32.143053211598101</v>
      </c>
      <c r="J215">
        <v>-38.087931016546399</v>
      </c>
      <c r="K215">
        <v>-64.339630503471696</v>
      </c>
      <c r="L215">
        <v>-12.038223773745001</v>
      </c>
      <c r="M215">
        <v>27.6989235002439</v>
      </c>
      <c r="N215">
        <v>88.638965338839</v>
      </c>
      <c r="O215">
        <v>72.940109619634001</v>
      </c>
      <c r="P215">
        <v>198478.01830863199</v>
      </c>
      <c r="Q215">
        <v>245742.40942243501</v>
      </c>
      <c r="R215">
        <v>82.233399630974802</v>
      </c>
      <c r="S215">
        <v>681.85840330461701</v>
      </c>
      <c r="T215">
        <v>6.4696916581001497E-4</v>
      </c>
      <c r="U215">
        <v>0.46933542557932201</v>
      </c>
      <c r="V215" s="1">
        <v>0</v>
      </c>
      <c r="W215">
        <v>0.19478447962419901</v>
      </c>
      <c r="X215">
        <v>0.33588009479647701</v>
      </c>
      <c r="Y215" s="1">
        <v>0</v>
      </c>
      <c r="Z215">
        <v>1</v>
      </c>
      <c r="AA215">
        <v>3.0613127234014302E-4</v>
      </c>
      <c r="AB215">
        <v>8.26669561333266E-3</v>
      </c>
      <c r="AC215">
        <v>7.2682256094942603E-3</v>
      </c>
      <c r="AD215">
        <v>5.8605080106038697E-3</v>
      </c>
      <c r="AE215">
        <v>0.434276268920196</v>
      </c>
      <c r="AF215">
        <v>7.4695518254273901E-3</v>
      </c>
      <c r="AG215">
        <v>3.8747601236838902E-4</v>
      </c>
      <c r="AH215">
        <v>6.7842508438123899</v>
      </c>
      <c r="AI215">
        <v>0.165040930079869</v>
      </c>
      <c r="AJ215">
        <v>371.12452999962898</v>
      </c>
      <c r="AK215" t="s">
        <v>91</v>
      </c>
      <c r="AL215" t="s">
        <v>92</v>
      </c>
      <c r="AM215">
        <v>138704973748.85999</v>
      </c>
      <c r="AN215">
        <v>698843</v>
      </c>
      <c r="AO215">
        <f t="shared" si="62"/>
        <v>1.5043908707261792E-2</v>
      </c>
      <c r="AP215">
        <f t="shared" si="63"/>
        <v>16.631412316818217</v>
      </c>
      <c r="AQ215" s="15">
        <f t="shared" si="64"/>
        <v>2.0677669786998365E-2</v>
      </c>
      <c r="AR215">
        <f t="shared" si="65"/>
        <v>3.3922386134355859E-4</v>
      </c>
      <c r="AS215" s="15">
        <f t="shared" si="61"/>
        <v>-3.6783086634888273E-2</v>
      </c>
    </row>
    <row r="216" spans="1:45" x14ac:dyDescent="0.25">
      <c r="A216" t="s">
        <v>37</v>
      </c>
      <c r="B216">
        <v>19.430157694285999</v>
      </c>
      <c r="C216">
        <v>1.7907381892460002E-2</v>
      </c>
      <c r="D216">
        <v>19.493794002624998</v>
      </c>
      <c r="E216">
        <v>-9.6600186243071704</v>
      </c>
      <c r="F216" s="1">
        <v>0</v>
      </c>
      <c r="G216" s="1">
        <v>0</v>
      </c>
      <c r="H216">
        <v>3.8306875301094299</v>
      </c>
      <c r="I216">
        <v>-8.0775590026278703</v>
      </c>
      <c r="J216">
        <v>-16.182071695444499</v>
      </c>
      <c r="K216">
        <v>-38.056170053045101</v>
      </c>
      <c r="L216">
        <v>12.2121947547869</v>
      </c>
      <c r="M216">
        <v>27.5681682863578</v>
      </c>
      <c r="N216">
        <v>89.200271367982893</v>
      </c>
      <c r="O216">
        <v>73.384939504351607</v>
      </c>
      <c r="P216">
        <v>196583.32081190101</v>
      </c>
      <c r="Q216">
        <v>243339.05883414001</v>
      </c>
      <c r="R216">
        <v>82.651121748625897</v>
      </c>
      <c r="S216">
        <v>684.03885526492002</v>
      </c>
      <c r="T216">
        <v>7.4486611491922296E-4</v>
      </c>
      <c r="U216">
        <v>0.46548435404393701</v>
      </c>
      <c r="V216" s="1">
        <v>0</v>
      </c>
      <c r="W216">
        <v>0.187789685570521</v>
      </c>
      <c r="X216">
        <v>0.34672596038553999</v>
      </c>
      <c r="Y216" s="1">
        <v>0</v>
      </c>
      <c r="Z216">
        <v>1</v>
      </c>
      <c r="AA216">
        <v>3.0340209536967102E-4</v>
      </c>
      <c r="AB216">
        <v>8.0989404459430297E-3</v>
      </c>
      <c r="AC216">
        <v>7.1859621645031201E-3</v>
      </c>
      <c r="AD216">
        <v>6.4457729267117401E-3</v>
      </c>
      <c r="AE216">
        <v>0.42584637855266999</v>
      </c>
      <c r="AF216">
        <v>7.8781580032243892E-3</v>
      </c>
      <c r="AG216">
        <v>1.7036502216365599E-3</v>
      </c>
      <c r="AH216">
        <v>6.8698905217320396</v>
      </c>
      <c r="AI216">
        <v>0.16802175845810499</v>
      </c>
      <c r="AJ216">
        <v>526.18521128540999</v>
      </c>
      <c r="AK216" t="s">
        <v>93</v>
      </c>
      <c r="AL216" t="s">
        <v>94</v>
      </c>
      <c r="AM216">
        <v>180752662570.23999</v>
      </c>
      <c r="AN216">
        <v>919471</v>
      </c>
      <c r="AO216">
        <f t="shared" si="62"/>
        <v>1.5367522263097181E-2</v>
      </c>
      <c r="AP216">
        <f t="shared" si="63"/>
        <v>16.959514318446644</v>
      </c>
      <c r="AQ216" s="15">
        <f t="shared" si="64"/>
        <v>0.14567889913876053</v>
      </c>
      <c r="AR216">
        <f t="shared" si="65"/>
        <v>2.4751916147121543E-3</v>
      </c>
      <c r="AS216" s="15">
        <f t="shared" si="61"/>
        <v>-3.2644393559524421E-3</v>
      </c>
    </row>
    <row r="217" spans="1:45" x14ac:dyDescent="0.25">
      <c r="A217" t="s">
        <v>37</v>
      </c>
      <c r="B217">
        <v>22.254322751539799</v>
      </c>
      <c r="C217">
        <v>2.1015611916466E-2</v>
      </c>
      <c r="D217">
        <v>22.498663183805899</v>
      </c>
      <c r="E217">
        <v>-2.4589545186936101</v>
      </c>
      <c r="F217" s="1">
        <v>0</v>
      </c>
      <c r="G217" s="1">
        <v>0</v>
      </c>
      <c r="H217">
        <v>3.9165975823009802</v>
      </c>
      <c r="I217">
        <v>15.746327973775401</v>
      </c>
      <c r="J217">
        <v>10.5181226400853</v>
      </c>
      <c r="K217">
        <v>-18.803040584614401</v>
      </c>
      <c r="L217">
        <v>36.732805871497497</v>
      </c>
      <c r="M217">
        <v>27.475159073019501</v>
      </c>
      <c r="N217">
        <v>88.501012994604196</v>
      </c>
      <c r="O217">
        <v>72.512666245824093</v>
      </c>
      <c r="P217">
        <v>190107.86551795201</v>
      </c>
      <c r="Q217">
        <v>236629.48460273701</v>
      </c>
      <c r="R217">
        <v>83.043053669871696</v>
      </c>
      <c r="S217">
        <v>691.17889044527305</v>
      </c>
      <c r="T217">
        <v>7.7002844258281195E-4</v>
      </c>
      <c r="U217">
        <v>0.48355508197571201</v>
      </c>
      <c r="V217" s="1">
        <v>0</v>
      </c>
      <c r="W217">
        <v>0.16619684618368399</v>
      </c>
      <c r="X217">
        <v>0.35024807184060303</v>
      </c>
      <c r="Y217" s="1">
        <v>0</v>
      </c>
      <c r="Z217">
        <v>1</v>
      </c>
      <c r="AA217">
        <v>3.0235855319180201E-4</v>
      </c>
      <c r="AB217">
        <v>7.9113743369513007E-3</v>
      </c>
      <c r="AC217">
        <v>7.0756353124801497E-3</v>
      </c>
      <c r="AD217">
        <v>7.6147832477802798E-3</v>
      </c>
      <c r="AE217">
        <v>0.45080472336965899</v>
      </c>
      <c r="AF217">
        <v>8.8808530503822897E-3</v>
      </c>
      <c r="AG217">
        <v>3.7650220895740398E-3</v>
      </c>
      <c r="AH217">
        <v>7.0973338835363498</v>
      </c>
      <c r="AI217">
        <v>0.17251127488547599</v>
      </c>
      <c r="AJ217">
        <v>773.12324214400599</v>
      </c>
      <c r="AK217" t="s">
        <v>95</v>
      </c>
      <c r="AL217" t="s">
        <v>96</v>
      </c>
      <c r="AM217">
        <v>142061904665.60001</v>
      </c>
      <c r="AN217">
        <v>747270</v>
      </c>
      <c r="AO217">
        <f>SUM(AA217,AC217,AF217)</f>
        <v>1.625884691605424E-2</v>
      </c>
      <c r="AP217">
        <f t="shared" si="63"/>
        <v>17.857091426129067</v>
      </c>
      <c r="AQ217" s="15">
        <f t="shared" si="64"/>
        <v>0.24624566344419141</v>
      </c>
      <c r="AR217">
        <f t="shared" si="65"/>
        <v>4.4999301709404554E-3</v>
      </c>
      <c r="AS217" s="15">
        <f t="shared" si="61"/>
        <v>-1.0860220017070654E-2</v>
      </c>
    </row>
    <row r="218" spans="1:45" s="34" customFormat="1" x14ac:dyDescent="0.25">
      <c r="A218" s="34" t="s">
        <v>37</v>
      </c>
      <c r="B218" s="34">
        <v>24.384122535025899</v>
      </c>
      <c r="C218" s="34">
        <v>2.3574618016298999E-2</v>
      </c>
      <c r="D218" s="34">
        <v>24.895021957164602</v>
      </c>
      <c r="E218" s="34">
        <v>4.73324322479389</v>
      </c>
      <c r="F218" s="91">
        <v>0</v>
      </c>
      <c r="G218" s="91">
        <v>0</v>
      </c>
      <c r="H218" s="34">
        <v>4.0093264246603999</v>
      </c>
      <c r="I218" s="34">
        <v>38.959276727014</v>
      </c>
      <c r="J218" s="34">
        <v>35.228014271848302</v>
      </c>
      <c r="K218" s="34">
        <v>-2.4505013454292799</v>
      </c>
      <c r="L218" s="34">
        <v>61.360520809861697</v>
      </c>
      <c r="M218" s="34">
        <v>27.2554003120065</v>
      </c>
      <c r="N218" s="34">
        <v>86.948438448515901</v>
      </c>
      <c r="O218" s="34">
        <v>71.119848643075301</v>
      </c>
      <c r="P218" s="34">
        <v>178090.023235197</v>
      </c>
      <c r="Q218" s="34">
        <v>222200.92427593801</v>
      </c>
      <c r="R218" s="34">
        <v>83.856353547742899</v>
      </c>
      <c r="S218" s="34">
        <v>698.84296537745604</v>
      </c>
      <c r="T218" s="34">
        <v>4.6958364316545197E-4</v>
      </c>
      <c r="U218" s="34">
        <v>0.50350138444639003</v>
      </c>
      <c r="V218" s="91">
        <v>0</v>
      </c>
      <c r="W218" s="34">
        <v>0.14076523022343701</v>
      </c>
      <c r="X218" s="34">
        <v>0.35573338533017201</v>
      </c>
      <c r="Y218" s="91">
        <v>0</v>
      </c>
      <c r="Z218" s="34">
        <v>1</v>
      </c>
      <c r="AA218" s="34">
        <v>3.0451330981038098E-4</v>
      </c>
      <c r="AB218" s="34">
        <v>7.7254267779601898E-3</v>
      </c>
      <c r="AC218" s="34">
        <v>6.9761077954449604E-3</v>
      </c>
      <c r="AD218" s="34">
        <v>8.6072003157326108E-3</v>
      </c>
      <c r="AE218" s="34">
        <v>0.46790518050440599</v>
      </c>
      <c r="AF218" s="34">
        <v>9.5920562003403292E-3</v>
      </c>
      <c r="AG218" s="34">
        <v>5.7002029466568698E-3</v>
      </c>
      <c r="AH218" s="34">
        <v>7.2485690521606596</v>
      </c>
      <c r="AI218" s="34">
        <v>0.17441043878215701</v>
      </c>
      <c r="AJ218" s="34">
        <v>1135.2378017978799</v>
      </c>
      <c r="AK218" s="34" t="s">
        <v>97</v>
      </c>
      <c r="AL218" s="34" t="s">
        <v>98</v>
      </c>
      <c r="AM218" s="34">
        <v>100935370108.92</v>
      </c>
      <c r="AN218" s="34">
        <v>566766</v>
      </c>
      <c r="AO218" s="34">
        <f t="shared" ref="AO218:AO225" si="66">SUM(AA218,AC218,AF218)</f>
        <v>1.6872677305595669E-2</v>
      </c>
      <c r="AP218" s="34">
        <f t="shared" si="63"/>
        <v>18.470046961557387</v>
      </c>
      <c r="AQ218" s="92">
        <f t="shared" si="64"/>
        <v>0.32019818822213963</v>
      </c>
      <c r="AR218" s="34">
        <f t="shared" si="65"/>
        <v>6.1501502121097881E-3</v>
      </c>
      <c r="AS218" s="92">
        <f t="shared" si="61"/>
        <v>-2.0522151899194041E-2</v>
      </c>
    </row>
    <row r="219" spans="1:45" x14ac:dyDescent="0.25">
      <c r="A219" t="s">
        <v>37</v>
      </c>
      <c r="B219">
        <v>26.215307192482801</v>
      </c>
      <c r="C219">
        <v>2.5230411073989701E-2</v>
      </c>
      <c r="D219">
        <v>26.409177295834802</v>
      </c>
      <c r="E219">
        <v>15.5319462863916</v>
      </c>
      <c r="F219" s="1">
        <v>0</v>
      </c>
      <c r="G219" s="1">
        <v>0</v>
      </c>
      <c r="H219">
        <v>4.1416237597999501</v>
      </c>
      <c r="I219">
        <v>60.5767501456248</v>
      </c>
      <c r="J219">
        <v>58.377264789597803</v>
      </c>
      <c r="K219">
        <v>14.8172543256709</v>
      </c>
      <c r="L219">
        <v>85.423290123042094</v>
      </c>
      <c r="M219">
        <v>27.307492230351599</v>
      </c>
      <c r="N219">
        <v>84.301727046382396</v>
      </c>
      <c r="O219">
        <v>68.821080228014907</v>
      </c>
      <c r="P219">
        <v>160458.94961637401</v>
      </c>
      <c r="Q219">
        <v>202308.94453724899</v>
      </c>
      <c r="R219">
        <v>87.065330161370795</v>
      </c>
      <c r="S219">
        <v>700.28121641596101</v>
      </c>
      <c r="T219">
        <v>6.0700363403020795E-4</v>
      </c>
      <c r="U219">
        <v>0.54667603545971399</v>
      </c>
      <c r="V219" s="1">
        <v>0</v>
      </c>
      <c r="W219">
        <v>0.112139977121184</v>
      </c>
      <c r="X219">
        <v>0.341183987419101</v>
      </c>
      <c r="Y219" s="1">
        <v>0</v>
      </c>
      <c r="Z219">
        <v>1</v>
      </c>
      <c r="AA219">
        <v>3.0862776809223501E-4</v>
      </c>
      <c r="AB219">
        <v>7.6351281823970598E-3</v>
      </c>
      <c r="AC219">
        <v>6.9715833493928202E-3</v>
      </c>
      <c r="AD219">
        <v>1.01073826055728E-2</v>
      </c>
      <c r="AE219">
        <v>0.488589797312587</v>
      </c>
      <c r="AF219">
        <v>1.0162667784101799E-2</v>
      </c>
      <c r="AG219">
        <v>6.0491487910623604E-3</v>
      </c>
      <c r="AH219">
        <v>7.3504098140934699</v>
      </c>
      <c r="AI219">
        <v>0.17731704565151099</v>
      </c>
      <c r="AJ219">
        <v>1643.1162502523</v>
      </c>
      <c r="AK219" t="s">
        <v>99</v>
      </c>
      <c r="AL219" t="s">
        <v>100</v>
      </c>
      <c r="AM219">
        <v>46929910371.150002</v>
      </c>
      <c r="AN219">
        <v>292473</v>
      </c>
      <c r="AO219">
        <f t="shared" si="66"/>
        <v>1.7442878901586856E-2</v>
      </c>
      <c r="AP219">
        <f t="shared" si="63"/>
        <v>19.035676654957069</v>
      </c>
      <c r="AQ219" s="15">
        <f t="shared" si="64"/>
        <v>0.37716707778055736</v>
      </c>
      <c r="AR219">
        <f t="shared" si="65"/>
        <v>7.5737930184087143E-3</v>
      </c>
      <c r="AS219" s="15">
        <f t="shared" si="61"/>
        <v>-7.3410126025613698E-3</v>
      </c>
    </row>
    <row r="220" spans="1:45" x14ac:dyDescent="0.25">
      <c r="A220" t="s">
        <v>37</v>
      </c>
      <c r="B220">
        <v>26.453040665477499</v>
      </c>
      <c r="C220">
        <v>2.52250722780058E-2</v>
      </c>
      <c r="D220">
        <v>26.404340482354499</v>
      </c>
      <c r="E220">
        <v>28.122220348524401</v>
      </c>
      <c r="F220" s="1">
        <v>0</v>
      </c>
      <c r="G220" s="1">
        <v>0</v>
      </c>
      <c r="H220">
        <v>4.3131778318389404</v>
      </c>
      <c r="I220">
        <v>82.724808882908107</v>
      </c>
      <c r="J220">
        <v>81.299826694354095</v>
      </c>
      <c r="K220">
        <v>37.4114715783695</v>
      </c>
      <c r="L220">
        <v>110.760967717292</v>
      </c>
      <c r="M220">
        <v>27.9177903216939</v>
      </c>
      <c r="N220">
        <v>82.737283219540004</v>
      </c>
      <c r="O220">
        <v>67.630505590099403</v>
      </c>
      <c r="P220">
        <v>142089.04715477501</v>
      </c>
      <c r="Q220">
        <v>182352.023713503</v>
      </c>
      <c r="R220">
        <v>94.802965628587003</v>
      </c>
      <c r="S220">
        <v>694.01098554444002</v>
      </c>
      <c r="T220">
        <v>6.4678940730017497E-4</v>
      </c>
      <c r="U220">
        <v>0.57652125694600498</v>
      </c>
      <c r="V220" s="1">
        <v>0</v>
      </c>
      <c r="W220">
        <v>9.8959789467038095E-2</v>
      </c>
      <c r="X220">
        <v>0.32451895358695598</v>
      </c>
      <c r="Y220" s="1">
        <v>0</v>
      </c>
      <c r="Z220">
        <v>1</v>
      </c>
      <c r="AA220">
        <v>3.0869919059800201E-4</v>
      </c>
      <c r="AB220">
        <v>7.5861876044680202E-3</v>
      </c>
      <c r="AC220">
        <v>7.0406256919826101E-3</v>
      </c>
      <c r="AD220">
        <v>1.0571910370910801E-2</v>
      </c>
      <c r="AE220">
        <v>0.49131416125715299</v>
      </c>
      <c r="AF220">
        <v>1.03175973864002E-2</v>
      </c>
      <c r="AG220">
        <v>5.4852944195523E-3</v>
      </c>
      <c r="AH220">
        <v>7.2074030403163398</v>
      </c>
      <c r="AI220">
        <v>0.17939042597197899</v>
      </c>
      <c r="AJ220">
        <v>2280.92253032484</v>
      </c>
      <c r="AK220" t="s">
        <v>101</v>
      </c>
      <c r="AL220" t="s">
        <v>102</v>
      </c>
      <c r="AM220">
        <v>19824974304.27</v>
      </c>
      <c r="AN220">
        <v>139525</v>
      </c>
      <c r="AO220">
        <f t="shared" si="66"/>
        <v>1.7666922268980811E-2</v>
      </c>
      <c r="AP220">
        <f t="shared" si="63"/>
        <v>19.256937536515608</v>
      </c>
      <c r="AQ220" s="15">
        <f t="shared" si="64"/>
        <v>0.37368886487357678</v>
      </c>
      <c r="AR220">
        <f t="shared" si="65"/>
        <v>7.6119191688277521E-3</v>
      </c>
      <c r="AS220" s="15">
        <f t="shared" si="61"/>
        <v>1.8444006641842314E-3</v>
      </c>
    </row>
    <row r="221" spans="1:45" x14ac:dyDescent="0.25">
      <c r="A221" t="s">
        <v>37</v>
      </c>
      <c r="B221">
        <v>25.057275809960299</v>
      </c>
      <c r="C221">
        <v>2.5174634803668099E-2</v>
      </c>
      <c r="D221">
        <v>26.358631029174798</v>
      </c>
      <c r="E221">
        <v>36.034602383455798</v>
      </c>
      <c r="F221" s="1">
        <v>0</v>
      </c>
      <c r="G221" s="1">
        <v>0</v>
      </c>
      <c r="H221">
        <v>4.4381465169301499</v>
      </c>
      <c r="I221">
        <v>104.16021378975699</v>
      </c>
      <c r="J221">
        <v>102.78129949115301</v>
      </c>
      <c r="K221">
        <v>56.7563407088536</v>
      </c>
      <c r="L221">
        <v>135.39663293951099</v>
      </c>
      <c r="M221">
        <v>29.229026945272</v>
      </c>
      <c r="N221">
        <v>80.428696386303301</v>
      </c>
      <c r="O221">
        <v>65.209028892864495</v>
      </c>
      <c r="P221">
        <v>127363.357342017</v>
      </c>
      <c r="Q221">
        <v>165966.42444985401</v>
      </c>
      <c r="R221">
        <v>104.718248550403</v>
      </c>
      <c r="S221">
        <v>689.90480119678796</v>
      </c>
      <c r="T221">
        <v>8.3276586166523099E-4</v>
      </c>
      <c r="U221">
        <v>0.56912259611565796</v>
      </c>
      <c r="V221" s="1">
        <v>0</v>
      </c>
      <c r="W221">
        <v>9.2978798187943801E-2</v>
      </c>
      <c r="X221">
        <v>0.33789860569639701</v>
      </c>
      <c r="Y221" s="1">
        <v>0</v>
      </c>
      <c r="Z221">
        <v>1</v>
      </c>
      <c r="AA221">
        <v>3.1235214035812698E-4</v>
      </c>
      <c r="AB221">
        <v>7.6185519588949603E-3</v>
      </c>
      <c r="AC221">
        <v>7.1752140579139896E-3</v>
      </c>
      <c r="AD221">
        <v>1.06140475480676E-2</v>
      </c>
      <c r="AE221">
        <v>0.52028669084522805</v>
      </c>
      <c r="AF221">
        <v>1.09260205077497E-2</v>
      </c>
      <c r="AG221">
        <v>5.3170820654322498E-3</v>
      </c>
      <c r="AH221">
        <v>7.1748059092206198</v>
      </c>
      <c r="AI221">
        <v>0.187410526052214</v>
      </c>
      <c r="AJ221">
        <v>3022.5323116678001</v>
      </c>
      <c r="AK221" t="s">
        <v>103</v>
      </c>
      <c r="AL221" t="s">
        <v>104</v>
      </c>
      <c r="AM221">
        <v>8340007365.4700003</v>
      </c>
      <c r="AN221">
        <v>65482</v>
      </c>
      <c r="AO221">
        <f t="shared" si="66"/>
        <v>1.8413586706021817E-2</v>
      </c>
      <c r="AP221">
        <f t="shared" si="63"/>
        <v>19.990333296907824</v>
      </c>
      <c r="AQ221" s="15">
        <f t="shared" si="64"/>
        <v>0.25346963643854048</v>
      </c>
      <c r="AR221">
        <f t="shared" si="65"/>
        <v>5.3369915371932093E-3</v>
      </c>
      <c r="AS221" s="15">
        <f t="shared" si="61"/>
        <v>-4.9371123173055032E-2</v>
      </c>
    </row>
    <row r="222" spans="1:45" x14ac:dyDescent="0.25">
      <c r="A222" t="s">
        <v>37</v>
      </c>
      <c r="B222">
        <v>25.3818265278931</v>
      </c>
      <c r="C222">
        <v>2.5408800051616501E-2</v>
      </c>
      <c r="D222">
        <v>26.570625739699199</v>
      </c>
      <c r="E222">
        <v>41.429592697698197</v>
      </c>
      <c r="F222" s="1">
        <v>0</v>
      </c>
      <c r="G222" s="1">
        <v>0</v>
      </c>
      <c r="H222">
        <v>4.5401873607537997</v>
      </c>
      <c r="I222">
        <v>126.22510739755501</v>
      </c>
      <c r="J222">
        <v>125.439745355553</v>
      </c>
      <c r="K222">
        <v>78.077061027706705</v>
      </c>
      <c r="L222">
        <v>160.603941675014</v>
      </c>
      <c r="M222">
        <v>31.430143593242001</v>
      </c>
      <c r="N222">
        <v>78.959824709847695</v>
      </c>
      <c r="O222">
        <v>63.006110274043699</v>
      </c>
      <c r="P222">
        <v>115626.481524544</v>
      </c>
      <c r="Q222">
        <v>153883.78382252899</v>
      </c>
      <c r="R222">
        <v>118.027582549624</v>
      </c>
      <c r="S222">
        <v>681.97780894763298</v>
      </c>
      <c r="T222">
        <v>8.3250807764935302E-4</v>
      </c>
      <c r="U222">
        <v>0.57577292079054099</v>
      </c>
      <c r="V222" s="1">
        <v>0</v>
      </c>
      <c r="W222">
        <v>8.7672015394742106E-2</v>
      </c>
      <c r="X222">
        <v>0.336555063814716</v>
      </c>
      <c r="Y222" s="1">
        <v>0</v>
      </c>
      <c r="Z222">
        <v>1</v>
      </c>
      <c r="AA222">
        <v>3.1968182868765099E-4</v>
      </c>
      <c r="AB222">
        <v>7.8072204717481901E-3</v>
      </c>
      <c r="AC222">
        <v>7.4315860447561003E-3</v>
      </c>
      <c r="AD222">
        <v>1.1434555806069001E-2</v>
      </c>
      <c r="AE222">
        <v>0.56133946726273598</v>
      </c>
      <c r="AF222">
        <v>1.1788128812517401E-2</v>
      </c>
      <c r="AG222">
        <v>4.5151071702406098E-3</v>
      </c>
      <c r="AH222">
        <v>7.1456798572126301</v>
      </c>
      <c r="AI222">
        <v>0.198243122441741</v>
      </c>
      <c r="AJ222">
        <v>3897.2717516237999</v>
      </c>
      <c r="AK222" t="s">
        <v>105</v>
      </c>
      <c r="AL222" t="s">
        <v>106</v>
      </c>
      <c r="AM222">
        <v>3387162149.7800002</v>
      </c>
      <c r="AN222">
        <v>29294</v>
      </c>
      <c r="AO222">
        <f t="shared" si="66"/>
        <v>1.9539396685961153E-2</v>
      </c>
      <c r="AP222">
        <f t="shared" si="63"/>
        <v>21.084598329272495</v>
      </c>
      <c r="AQ222" s="15">
        <f t="shared" si="64"/>
        <v>0.20380887183677632</v>
      </c>
      <c r="AR222">
        <f t="shared" si="65"/>
        <v>4.5641990275323667E-3</v>
      </c>
      <c r="AS222" s="15">
        <f>B222/D222-1</f>
        <v>-4.4741107095190191E-2</v>
      </c>
    </row>
    <row r="223" spans="1:45" x14ac:dyDescent="0.25">
      <c r="A223" t="s">
        <v>37</v>
      </c>
      <c r="B223">
        <v>23.9151867256221</v>
      </c>
      <c r="C223">
        <v>2.1878255886569602E-2</v>
      </c>
      <c r="D223">
        <v>23.314198150427998</v>
      </c>
      <c r="E223">
        <v>81.428442941246502</v>
      </c>
      <c r="F223" s="1">
        <v>0</v>
      </c>
      <c r="G223" s="1">
        <v>0</v>
      </c>
      <c r="H223">
        <v>4.9222874753281802</v>
      </c>
      <c r="I223">
        <v>143.17012256215</v>
      </c>
      <c r="J223">
        <v>134.680887964275</v>
      </c>
      <c r="K223">
        <v>101.584368477627</v>
      </c>
      <c r="L223">
        <v>184.68105548123401</v>
      </c>
      <c r="M223">
        <v>30.2797237603877</v>
      </c>
      <c r="N223">
        <v>79.752830654247205</v>
      </c>
      <c r="O223">
        <v>64.6400505957794</v>
      </c>
      <c r="P223">
        <v>95534.887915267798</v>
      </c>
      <c r="Q223">
        <v>128651.989896024</v>
      </c>
      <c r="R223">
        <v>111.98836759181501</v>
      </c>
      <c r="S223">
        <v>665.83503856829702</v>
      </c>
      <c r="T223">
        <v>1.09735804933643E-3</v>
      </c>
      <c r="U223">
        <v>0.68271447940015695</v>
      </c>
      <c r="V223" s="1">
        <v>0</v>
      </c>
      <c r="W223">
        <v>6.7068484595239397E-2</v>
      </c>
      <c r="X223">
        <v>0.25021703600460199</v>
      </c>
      <c r="Y223" s="1">
        <v>0</v>
      </c>
      <c r="Z223">
        <v>1</v>
      </c>
      <c r="AA223">
        <v>3.2401188808263198E-4</v>
      </c>
      <c r="AB223">
        <v>7.1701465076524796E-3</v>
      </c>
      <c r="AC223">
        <v>7.2664655331476603E-3</v>
      </c>
      <c r="AD223">
        <v>1.0406682463294299E-2</v>
      </c>
      <c r="AE223">
        <v>0.498085099002056</v>
      </c>
      <c r="AF223">
        <v>1.04597870790431E-2</v>
      </c>
      <c r="AG223">
        <v>3.16107707710377E-3</v>
      </c>
      <c r="AH223">
        <v>7.0178898260265301</v>
      </c>
      <c r="AI223">
        <v>0.19115727886278999</v>
      </c>
      <c r="AJ223">
        <v>4399.1414004513699</v>
      </c>
      <c r="AK223" t="s">
        <v>107</v>
      </c>
      <c r="AL223" t="s">
        <v>108</v>
      </c>
      <c r="AM223">
        <v>1422896620.6099999</v>
      </c>
      <c r="AN223">
        <v>14894</v>
      </c>
      <c r="AO223">
        <f t="shared" si="66"/>
        <v>1.8050264500273392E-2</v>
      </c>
      <c r="AP223">
        <f t="shared" si="63"/>
        <v>19.634233750745899</v>
      </c>
      <c r="AQ223" s="15">
        <f t="shared" si="64"/>
        <v>0.21803514357740439</v>
      </c>
      <c r="AR223">
        <f t="shared" si="65"/>
        <v>4.4690945585857643E-3</v>
      </c>
      <c r="AS223" s="15">
        <f t="shared" ref="AS223:AS225" si="67">B223/D223-1</f>
        <v>2.5777793056248388E-2</v>
      </c>
    </row>
    <row r="224" spans="1:45" x14ac:dyDescent="0.25">
      <c r="A224" t="s">
        <v>37</v>
      </c>
      <c r="B224">
        <v>16.971419111007201</v>
      </c>
      <c r="C224">
        <v>2.00590230607883E-2</v>
      </c>
      <c r="D224">
        <v>21.5850227819212</v>
      </c>
      <c r="E224">
        <v>128.73768644910101</v>
      </c>
      <c r="F224" s="1">
        <v>0</v>
      </c>
      <c r="G224" s="1">
        <v>0</v>
      </c>
      <c r="H224">
        <v>5.3475772702694098</v>
      </c>
      <c r="I224">
        <v>162.30947489309099</v>
      </c>
      <c r="J224">
        <v>147.85564693871399</v>
      </c>
      <c r="K224">
        <v>132.33311428217399</v>
      </c>
      <c r="L224">
        <v>208.25915233419099</v>
      </c>
      <c r="M224">
        <v>29.7926315993275</v>
      </c>
      <c r="N224">
        <v>83.132859511963304</v>
      </c>
      <c r="O224">
        <v>68.297242737509706</v>
      </c>
      <c r="P224">
        <v>86250.360425806401</v>
      </c>
      <c r="Q224">
        <v>116188.65929434101</v>
      </c>
      <c r="R224">
        <v>105.50406175092</v>
      </c>
      <c r="S224">
        <v>648.18874465414797</v>
      </c>
      <c r="T224">
        <v>2.4309941194597001E-3</v>
      </c>
      <c r="U224">
        <v>0.77257023556445603</v>
      </c>
      <c r="V224" s="1">
        <v>0</v>
      </c>
      <c r="W224">
        <v>4.5626832585131803E-2</v>
      </c>
      <c r="X224">
        <v>0.18180293185041099</v>
      </c>
      <c r="Y224" s="1">
        <v>0</v>
      </c>
      <c r="Z224">
        <v>1</v>
      </c>
      <c r="AA224">
        <v>3.2068765492940699E-4</v>
      </c>
      <c r="AB224">
        <v>6.8715397511197604E-3</v>
      </c>
      <c r="AC224">
        <v>7.2911726506933996E-3</v>
      </c>
      <c r="AD224">
        <v>9.6290140609399492E-3</v>
      </c>
      <c r="AE224">
        <v>0.43966291716717298</v>
      </c>
      <c r="AF224">
        <v>9.2329212605106407E-3</v>
      </c>
      <c r="AG224">
        <v>2.65686051374661E-3</v>
      </c>
      <c r="AH224">
        <v>6.7441476259693003</v>
      </c>
      <c r="AI224">
        <v>0.178005026992687</v>
      </c>
      <c r="AJ224">
        <v>4923.9504855581299</v>
      </c>
      <c r="AK224" t="s">
        <v>109</v>
      </c>
      <c r="AL224" t="s">
        <v>110</v>
      </c>
      <c r="AM224">
        <v>601596263.97000003</v>
      </c>
      <c r="AN224">
        <v>6975</v>
      </c>
      <c r="AO224">
        <f t="shared" si="66"/>
        <v>1.6844781566133449E-2</v>
      </c>
      <c r="AP224">
        <f t="shared" si="63"/>
        <v>18.442282175752169</v>
      </c>
      <c r="AQ224" s="15">
        <f t="shared" si="64"/>
        <v>-7.9754937633415679E-2</v>
      </c>
      <c r="AR224">
        <f t="shared" si="65"/>
        <v>-1.4654953467958531E-3</v>
      </c>
      <c r="AS224" s="15">
        <f t="shared" si="67"/>
        <v>-0.213740968333755</v>
      </c>
    </row>
    <row r="225" spans="1:45" x14ac:dyDescent="0.25">
      <c r="A225" t="s">
        <v>37</v>
      </c>
      <c r="B225">
        <v>19.042418600071102</v>
      </c>
      <c r="C225">
        <v>1.89214993944649E-2</v>
      </c>
      <c r="D225">
        <v>20.485724893898499</v>
      </c>
      <c r="E225">
        <v>143.13288175715201</v>
      </c>
      <c r="F225" s="1">
        <v>0</v>
      </c>
      <c r="G225" s="1">
        <v>0</v>
      </c>
      <c r="H225">
        <v>5.5047992462570798</v>
      </c>
      <c r="I225">
        <v>189.19757929565199</v>
      </c>
      <c r="J225">
        <v>182.48917915638799</v>
      </c>
      <c r="K225">
        <v>147.65426155643999</v>
      </c>
      <c r="L225">
        <v>236.82876823204199</v>
      </c>
      <c r="M225">
        <v>28.974668240953498</v>
      </c>
      <c r="N225">
        <v>78.779223236224396</v>
      </c>
      <c r="O225">
        <v>64.788256021572707</v>
      </c>
      <c r="P225">
        <v>82686.070497757799</v>
      </c>
      <c r="Q225">
        <v>105214.06780851301</v>
      </c>
      <c r="R225">
        <v>108.062253270149</v>
      </c>
      <c r="S225">
        <v>666.33208106796098</v>
      </c>
      <c r="T225" s="1">
        <v>0</v>
      </c>
      <c r="U225">
        <v>0.82962241613965704</v>
      </c>
      <c r="V225" s="1">
        <v>0</v>
      </c>
      <c r="W225">
        <v>5.7779552947438098E-2</v>
      </c>
      <c r="X225">
        <v>0.112598030912903</v>
      </c>
      <c r="Y225" s="1">
        <v>0</v>
      </c>
      <c r="Z225">
        <v>1</v>
      </c>
      <c r="AA225">
        <v>3.2649919194947802E-4</v>
      </c>
      <c r="AB225">
        <v>6.5610862662283803E-3</v>
      </c>
      <c r="AC225">
        <v>7.0417008836763401E-3</v>
      </c>
      <c r="AD225">
        <v>8.70064525882004E-3</v>
      </c>
      <c r="AE225">
        <v>0.45861109432575697</v>
      </c>
      <c r="AF225">
        <v>9.63083298084089E-3</v>
      </c>
      <c r="AG225">
        <v>2.9233561117001502E-3</v>
      </c>
      <c r="AH225">
        <v>6.7782554730092901</v>
      </c>
      <c r="AI225">
        <v>0.17417833908730601</v>
      </c>
      <c r="AJ225">
        <v>5336.2672894492498</v>
      </c>
      <c r="AK225" t="s">
        <v>111</v>
      </c>
      <c r="AL225" t="s">
        <v>112</v>
      </c>
      <c r="AM225">
        <v>184389937.21000001</v>
      </c>
      <c r="AN225">
        <v>2230</v>
      </c>
      <c r="AO225">
        <f t="shared" si="66"/>
        <v>1.699903305646671E-2</v>
      </c>
      <c r="AP225">
        <f t="shared" si="63"/>
        <v>18.595701075613423</v>
      </c>
      <c r="AQ225" s="15">
        <f t="shared" si="64"/>
        <v>2.4022623435451251E-2</v>
      </c>
      <c r="AR225">
        <f t="shared" si="65"/>
        <v>4.5066427940516213E-4</v>
      </c>
      <c r="AS225" s="15">
        <f t="shared" si="67"/>
        <v>-7.0454245641914048E-2</v>
      </c>
    </row>
    <row r="226" spans="1:45" x14ac:dyDescent="0.25">
      <c r="A226" t="s">
        <v>37</v>
      </c>
      <c r="B226">
        <v>11.922220593685299</v>
      </c>
      <c r="C226">
        <v>1.91143886074416E-2</v>
      </c>
      <c r="D226">
        <v>20.673121172150601</v>
      </c>
      <c r="E226">
        <v>169.49293854645299</v>
      </c>
      <c r="F226" s="1">
        <v>0</v>
      </c>
      <c r="G226" s="1">
        <v>0</v>
      </c>
      <c r="H226">
        <v>5.7584197962852297</v>
      </c>
      <c r="I226">
        <v>222.84453097641901</v>
      </c>
      <c r="J226">
        <v>213.29244388039999</v>
      </c>
      <c r="K226">
        <v>183.09997557397699</v>
      </c>
      <c r="L226">
        <v>269.90302951763198</v>
      </c>
      <c r="M226">
        <v>30.4100562767958</v>
      </c>
      <c r="N226">
        <v>78.956433199382403</v>
      </c>
      <c r="O226">
        <v>65.061845934705801</v>
      </c>
      <c r="P226">
        <v>83309.957375609694</v>
      </c>
      <c r="Q226">
        <v>107133.52034273</v>
      </c>
      <c r="R226">
        <v>113.00113547483301</v>
      </c>
      <c r="S226">
        <v>659.30396667527702</v>
      </c>
      <c r="T226" s="1">
        <v>0</v>
      </c>
      <c r="U226">
        <v>0.94621725650282795</v>
      </c>
      <c r="V226" s="1">
        <v>0</v>
      </c>
      <c r="W226">
        <v>2.3960876676892302E-2</v>
      </c>
      <c r="X226">
        <v>2.9821866820278702E-2</v>
      </c>
      <c r="Y226" s="1">
        <v>0</v>
      </c>
      <c r="Z226">
        <v>1</v>
      </c>
      <c r="AA226">
        <v>3.1730924328345002E-4</v>
      </c>
      <c r="AB226">
        <v>6.48947064892548E-3</v>
      </c>
      <c r="AC226">
        <v>6.9398540748247597E-3</v>
      </c>
      <c r="AD226">
        <v>8.7151801256371703E-3</v>
      </c>
      <c r="AE226">
        <v>0.44094912281452597</v>
      </c>
      <c r="AF226">
        <v>9.2599315791050494E-3</v>
      </c>
      <c r="AG226">
        <v>3.21899138541613E-3</v>
      </c>
      <c r="AH226">
        <v>6.5022939610760497</v>
      </c>
      <c r="AI226">
        <v>0.17326991404903599</v>
      </c>
      <c r="AJ226">
        <v>6006.0383552167896</v>
      </c>
      <c r="AK226" t="s">
        <v>113</v>
      </c>
      <c r="AL226" t="s">
        <v>114</v>
      </c>
      <c r="AM226">
        <v>170785412.62</v>
      </c>
      <c r="AN226">
        <v>2050</v>
      </c>
      <c r="AO226">
        <f t="shared" ref="AO226" si="68">SUM(AA226,AC226,AF226)</f>
        <v>1.6517094897213258E-2</v>
      </c>
      <c r="AP226">
        <f t="shared" si="63"/>
        <v>18.11548425867786</v>
      </c>
      <c r="AQ226" s="15">
        <f t="shared" ref="AQ226" si="69">B226/AP226-1</f>
        <v>-0.34187679316526143</v>
      </c>
      <c r="AR226">
        <f t="shared" ref="AR226" si="70">1-(1-B226/100)^(1/12)-AO226</f>
        <v>-5.9936986345468513E-3</v>
      </c>
      <c r="AS226" s="15">
        <f t="shared" ref="AS226" si="71">B226/D226-1</f>
        <v>-0.42329847078214344</v>
      </c>
    </row>
    <row r="229" spans="1:45" x14ac:dyDescent="0.25">
      <c r="AO229" t="s">
        <v>268</v>
      </c>
      <c r="AP229" t="s">
        <v>383</v>
      </c>
      <c r="AS229" s="15"/>
    </row>
    <row r="230" spans="1:45" x14ac:dyDescent="0.25">
      <c r="A230" t="s">
        <v>0</v>
      </c>
      <c r="B230" t="s">
        <v>1</v>
      </c>
      <c r="C230" t="s">
        <v>2</v>
      </c>
      <c r="D230" t="s">
        <v>3</v>
      </c>
      <c r="E230" t="s">
        <v>5</v>
      </c>
      <c r="F230" t="s">
        <v>6</v>
      </c>
      <c r="G230" t="s">
        <v>208</v>
      </c>
      <c r="H230" t="s">
        <v>7</v>
      </c>
      <c r="I230" t="s">
        <v>8</v>
      </c>
      <c r="J230" t="s">
        <v>134</v>
      </c>
      <c r="K230" t="s">
        <v>143</v>
      </c>
      <c r="L230" t="s">
        <v>9</v>
      </c>
      <c r="M230" t="s">
        <v>10</v>
      </c>
      <c r="N230" t="s">
        <v>11</v>
      </c>
      <c r="O230" t="s">
        <v>13</v>
      </c>
      <c r="P230" t="s">
        <v>14</v>
      </c>
      <c r="Q230" t="s">
        <v>15</v>
      </c>
      <c r="R230" t="s">
        <v>16</v>
      </c>
      <c r="S230" t="s">
        <v>17</v>
      </c>
      <c r="T230" t="s">
        <v>18</v>
      </c>
      <c r="U230" t="s">
        <v>20</v>
      </c>
      <c r="V230" t="s">
        <v>21</v>
      </c>
      <c r="W230" t="s">
        <v>22</v>
      </c>
      <c r="X230" t="s">
        <v>23</v>
      </c>
      <c r="Y230" t="s">
        <v>24</v>
      </c>
      <c r="Z230" t="s">
        <v>25</v>
      </c>
      <c r="AA230" t="s">
        <v>26</v>
      </c>
      <c r="AB230" t="s">
        <v>27</v>
      </c>
      <c r="AC230" t="s">
        <v>263</v>
      </c>
      <c r="AD230" t="s">
        <v>29</v>
      </c>
      <c r="AE230" t="s">
        <v>326</v>
      </c>
      <c r="AF230" t="s">
        <v>233</v>
      </c>
      <c r="AG230" t="s">
        <v>30</v>
      </c>
      <c r="AH230" t="s">
        <v>31</v>
      </c>
      <c r="AI230" t="s">
        <v>32</v>
      </c>
      <c r="AJ230" t="s">
        <v>33</v>
      </c>
      <c r="AK230" t="s">
        <v>34</v>
      </c>
      <c r="AL230" t="s">
        <v>74</v>
      </c>
      <c r="AM230" t="s">
        <v>35</v>
      </c>
      <c r="AN230" t="s">
        <v>36</v>
      </c>
      <c r="AO230" s="15">
        <v>0.95</v>
      </c>
      <c r="AP230" t="s">
        <v>67</v>
      </c>
      <c r="AS230" s="15"/>
    </row>
    <row r="231" spans="1:45" x14ac:dyDescent="0.25">
      <c r="A231" t="s">
        <v>37</v>
      </c>
      <c r="B231">
        <v>1.84129531364843</v>
      </c>
      <c r="C231">
        <v>6.16464316767288E-3</v>
      </c>
      <c r="D231">
        <v>7.1518363899901196</v>
      </c>
      <c r="E231">
        <v>-91.101296867610799</v>
      </c>
      <c r="F231" s="1">
        <v>0</v>
      </c>
      <c r="G231" s="1">
        <v>0</v>
      </c>
      <c r="H231">
        <v>2.9555344730910602</v>
      </c>
      <c r="I231">
        <v>-172.946184585472</v>
      </c>
      <c r="J231">
        <v>-188.04619475715899</v>
      </c>
      <c r="K231">
        <v>-174.80067848144901</v>
      </c>
      <c r="L231">
        <v>-156.83007364689001</v>
      </c>
      <c r="M231">
        <v>17.596135806804199</v>
      </c>
      <c r="N231">
        <v>90.660522480900596</v>
      </c>
      <c r="O231">
        <v>80.494148723631</v>
      </c>
      <c r="P231">
        <v>247642.30539344199</v>
      </c>
      <c r="Q231">
        <v>288826.69382529799</v>
      </c>
      <c r="R231">
        <v>81.046378555784898</v>
      </c>
      <c r="S231">
        <v>655.791026022491</v>
      </c>
      <c r="T231" s="1">
        <v>0</v>
      </c>
      <c r="U231">
        <v>0.71677091919671798</v>
      </c>
      <c r="V231" s="1">
        <v>0</v>
      </c>
      <c r="W231">
        <v>0.124872416815849</v>
      </c>
      <c r="X231">
        <v>0.15835666398743101</v>
      </c>
      <c r="Y231" s="1">
        <v>0</v>
      </c>
      <c r="Z231">
        <v>1</v>
      </c>
      <c r="AA231">
        <v>2.9724556831415698E-4</v>
      </c>
      <c r="AB231">
        <v>5.6789710563536497E-3</v>
      </c>
      <c r="AC231">
        <v>5.2260973201279301E-3</v>
      </c>
      <c r="AD231">
        <v>1.8836244549914999E-4</v>
      </c>
      <c r="AE231">
        <v>0.173540732433176</v>
      </c>
      <c r="AF231" s="1">
        <v>8.6770366216588196E-4</v>
      </c>
      <c r="AG231" s="1">
        <v>0</v>
      </c>
      <c r="AH231">
        <v>6.1829139679118796</v>
      </c>
      <c r="AI231">
        <v>9.4275287254023496E-2</v>
      </c>
      <c r="AJ231">
        <v>0.86827192614525694</v>
      </c>
      <c r="AK231" t="s">
        <v>79</v>
      </c>
      <c r="AL231" t="s">
        <v>80</v>
      </c>
      <c r="AM231">
        <v>151061806.28999999</v>
      </c>
      <c r="AN231">
        <v>610</v>
      </c>
      <c r="AO231">
        <f>SUM(AA231,AC231*$AO$230,AF231)</f>
        <v>6.1297416846015727E-3</v>
      </c>
      <c r="AP231">
        <f>100*(1-(1-AO231)^12)</f>
        <v>7.1127011601827554</v>
      </c>
      <c r="AQ231" s="15">
        <f>B231/AP231-1</f>
        <v>-0.74112573097319334</v>
      </c>
      <c r="AR231">
        <f>1-(1-B231/100)^(1/12)-AO231</f>
        <v>-4.5822251904951237E-3</v>
      </c>
      <c r="AS231" s="15">
        <f t="shared" ref="AS231:AS246" si="72">B231/D231-1</f>
        <v>-0.74254230476726923</v>
      </c>
    </row>
    <row r="232" spans="1:45" x14ac:dyDescent="0.25">
      <c r="A232" t="s">
        <v>37</v>
      </c>
      <c r="B232">
        <v>12.0596176510783</v>
      </c>
      <c r="C232">
        <v>5.6362261458852E-3</v>
      </c>
      <c r="D232">
        <v>6.5576983893065499</v>
      </c>
      <c r="E232">
        <v>-78.428746072831004</v>
      </c>
      <c r="F232" s="1">
        <v>0</v>
      </c>
      <c r="G232" s="1">
        <v>0</v>
      </c>
      <c r="H232">
        <v>3.21818978000656</v>
      </c>
      <c r="I232">
        <v>-151.41383320512401</v>
      </c>
      <c r="J232">
        <v>-175.041079946287</v>
      </c>
      <c r="K232">
        <v>-154.60317065400801</v>
      </c>
      <c r="L232">
        <v>-135.78958454361</v>
      </c>
      <c r="M232">
        <v>16.767196715001301</v>
      </c>
      <c r="N232">
        <v>92.160508210388898</v>
      </c>
      <c r="O232">
        <v>82.977174443123204</v>
      </c>
      <c r="P232">
        <v>255455.14539020299</v>
      </c>
      <c r="Q232">
        <v>296627.399338688</v>
      </c>
      <c r="R232">
        <v>82.056932128386194</v>
      </c>
      <c r="S232">
        <v>669.05612426794505</v>
      </c>
      <c r="T232" s="1">
        <v>0</v>
      </c>
      <c r="U232">
        <v>0.67878914267187795</v>
      </c>
      <c r="V232" s="1">
        <v>0</v>
      </c>
      <c r="W232">
        <v>0.131024098524789</v>
      </c>
      <c r="X232">
        <v>0.190186758803331</v>
      </c>
      <c r="Y232" s="1">
        <v>0</v>
      </c>
      <c r="Z232">
        <v>1</v>
      </c>
      <c r="AA232">
        <v>2.93982531791895E-4</v>
      </c>
      <c r="AB232">
        <v>5.2468232645070797E-3</v>
      </c>
      <c r="AC232">
        <v>4.9856835531820499E-3</v>
      </c>
      <c r="AD232">
        <v>9.4161957649982895E-5</v>
      </c>
      <c r="AE232">
        <v>0.10076411196908799</v>
      </c>
      <c r="AF232">
        <v>1.50138526833941E-3</v>
      </c>
      <c r="AG232" s="1">
        <v>0</v>
      </c>
      <c r="AH232">
        <v>5.6036660866382704</v>
      </c>
      <c r="AI232">
        <v>8.0610437080375005E-2</v>
      </c>
      <c r="AJ232">
        <v>5.0330361335302198</v>
      </c>
      <c r="AK232" t="s">
        <v>81</v>
      </c>
      <c r="AL232" t="s">
        <v>82</v>
      </c>
      <c r="AM232">
        <v>1090027105.3800001</v>
      </c>
      <c r="AN232">
        <v>4267</v>
      </c>
      <c r="AO232">
        <f t="shared" ref="AO232:AO247" si="73">SUM(AA232,AC232*$AO$230,AF232)</f>
        <v>6.5317671756542524E-3</v>
      </c>
      <c r="AP232">
        <f t="shared" ref="AP232:AP249" si="74">100*(1-(1-AO232)^12)</f>
        <v>7.5625799269314449</v>
      </c>
      <c r="AQ232" s="15">
        <f t="shared" ref="AQ232:AQ249" si="75">B232/AP232-1</f>
        <v>0.59464333171967554</v>
      </c>
      <c r="AR232">
        <f t="shared" ref="AR232:AR249" si="76">1-(1-B232/100)^(1/12)-AO232</f>
        <v>4.1203490979666961E-3</v>
      </c>
      <c r="AS232" s="15">
        <f t="shared" si="72"/>
        <v>0.83900157267732411</v>
      </c>
    </row>
    <row r="233" spans="1:45" x14ac:dyDescent="0.25">
      <c r="A233" t="s">
        <v>37</v>
      </c>
      <c r="B233">
        <v>12.780152201957801</v>
      </c>
      <c r="C233">
        <v>8.2245683644015608E-3</v>
      </c>
      <c r="D233">
        <v>9.4350506848102</v>
      </c>
      <c r="E233">
        <v>-46.188713482980901</v>
      </c>
      <c r="F233" s="1">
        <v>0</v>
      </c>
      <c r="G233" s="1">
        <v>0</v>
      </c>
      <c r="H233">
        <v>3.3055262164670101</v>
      </c>
      <c r="I233">
        <v>-125.682887375581</v>
      </c>
      <c r="J233">
        <v>-142.86235680642599</v>
      </c>
      <c r="K233">
        <v>-128.42484822791101</v>
      </c>
      <c r="L233">
        <v>-109.12245674077801</v>
      </c>
      <c r="M233">
        <v>17.939810914722699</v>
      </c>
      <c r="N233">
        <v>92.352450312995103</v>
      </c>
      <c r="O233">
        <v>80.959681380976505</v>
      </c>
      <c r="P233">
        <v>241005.648778854</v>
      </c>
      <c r="Q233">
        <v>285194.10780080699</v>
      </c>
      <c r="R233">
        <v>82.612627213889695</v>
      </c>
      <c r="S233">
        <v>663.702033697611</v>
      </c>
      <c r="T233">
        <v>2.9113497030035999E-4</v>
      </c>
      <c r="U233">
        <v>0.60342786280832605</v>
      </c>
      <c r="V233" s="1">
        <v>0</v>
      </c>
      <c r="W233">
        <v>0.201756194426709</v>
      </c>
      <c r="X233">
        <v>0.194815942764963</v>
      </c>
      <c r="Y233" s="1">
        <v>0</v>
      </c>
      <c r="Z233">
        <v>1</v>
      </c>
      <c r="AA233">
        <v>2.9311226750124001E-4</v>
      </c>
      <c r="AB233">
        <v>6.8833001978674197E-3</v>
      </c>
      <c r="AC233">
        <v>6.5022971571316998E-3</v>
      </c>
      <c r="AD233">
        <v>1.04303468188238E-3</v>
      </c>
      <c r="AE233">
        <v>0.16705630511193001</v>
      </c>
      <c r="AF233">
        <v>3.7420612345072401E-3</v>
      </c>
      <c r="AG233" s="1">
        <v>1.81336484950168E-8</v>
      </c>
      <c r="AH233">
        <v>7.0457096757379398</v>
      </c>
      <c r="AI233">
        <v>0.10772460990579399</v>
      </c>
      <c r="AJ233">
        <v>4.4897092889099799</v>
      </c>
      <c r="AK233" t="s">
        <v>83</v>
      </c>
      <c r="AL233" t="s">
        <v>84</v>
      </c>
      <c r="AM233">
        <v>17383496440.77</v>
      </c>
      <c r="AN233">
        <v>72129</v>
      </c>
      <c r="AO233">
        <f t="shared" si="73"/>
        <v>1.0212355801283594E-2</v>
      </c>
      <c r="AP233">
        <f t="shared" si="74"/>
        <v>11.589400179191568</v>
      </c>
      <c r="AQ233" s="15">
        <f t="shared" si="75"/>
        <v>0.10274492245976585</v>
      </c>
      <c r="AR233">
        <f t="shared" si="76"/>
        <v>1.1178244368185777E-3</v>
      </c>
      <c r="AS233" s="15">
        <f t="shared" si="72"/>
        <v>0.35453985663616949</v>
      </c>
    </row>
    <row r="234" spans="1:45" x14ac:dyDescent="0.25">
      <c r="A234" t="s">
        <v>37</v>
      </c>
      <c r="B234">
        <v>12.869969398302199</v>
      </c>
      <c r="C234">
        <v>9.8077715712260004E-3</v>
      </c>
      <c r="D234">
        <v>11.154760764349801</v>
      </c>
      <c r="E234">
        <v>-33.984955819345899</v>
      </c>
      <c r="F234" s="1">
        <v>0</v>
      </c>
      <c r="G234" s="1">
        <v>0</v>
      </c>
      <c r="H234">
        <v>3.4557026524590202</v>
      </c>
      <c r="I234">
        <v>-104.080022710238</v>
      </c>
      <c r="J234">
        <v>-119.64430284233001</v>
      </c>
      <c r="K234">
        <v>-113.314343595715</v>
      </c>
      <c r="L234">
        <v>-86.227173249015493</v>
      </c>
      <c r="M234">
        <v>17.599969698174601</v>
      </c>
      <c r="N234">
        <v>90.834620723976002</v>
      </c>
      <c r="O234">
        <v>79.752290311708606</v>
      </c>
      <c r="P234">
        <v>223562.96720934799</v>
      </c>
      <c r="Q234">
        <v>271889.61181461898</v>
      </c>
      <c r="R234">
        <v>82.182115201337197</v>
      </c>
      <c r="S234">
        <v>666.17726431733001</v>
      </c>
      <c r="T234">
        <v>4.1187606599033899E-4</v>
      </c>
      <c r="U234">
        <v>0.57347060423909402</v>
      </c>
      <c r="V234" s="1">
        <v>0</v>
      </c>
      <c r="W234">
        <v>0.19679545140208299</v>
      </c>
      <c r="X234">
        <v>0.229733944358821</v>
      </c>
      <c r="Y234" s="1">
        <v>0</v>
      </c>
      <c r="Z234">
        <v>1</v>
      </c>
      <c r="AA234">
        <v>2.9639922546194998E-4</v>
      </c>
      <c r="AB234">
        <v>7.38918011148996E-3</v>
      </c>
      <c r="AC234">
        <v>6.6116405356952896E-3</v>
      </c>
      <c r="AD234">
        <v>2.0253035147942298E-3</v>
      </c>
      <c r="AE234">
        <v>0.19704347375584999</v>
      </c>
      <c r="AF234">
        <v>5.1822433597788599E-3</v>
      </c>
      <c r="AG234">
        <v>1.6723636589073499E-6</v>
      </c>
      <c r="AH234">
        <v>7.1772450077534602</v>
      </c>
      <c r="AI234">
        <v>0.107771719354868</v>
      </c>
      <c r="AJ234">
        <v>15.2742226101625</v>
      </c>
      <c r="AK234" t="s">
        <v>85</v>
      </c>
      <c r="AL234" t="s">
        <v>86</v>
      </c>
      <c r="AM234">
        <v>37441655059.32</v>
      </c>
      <c r="AN234">
        <v>167477</v>
      </c>
      <c r="AO234">
        <f t="shared" si="73"/>
        <v>1.1759701094151333E-2</v>
      </c>
      <c r="AP234">
        <f t="shared" si="74"/>
        <v>13.233772096860697</v>
      </c>
      <c r="AQ234" s="15">
        <f t="shared" si="75"/>
        <v>-2.749047632796997E-2</v>
      </c>
      <c r="AR234">
        <f t="shared" si="76"/>
        <v>-3.446381401629138E-4</v>
      </c>
      <c r="AS234" s="15">
        <f t="shared" si="72"/>
        <v>0.15376471716310958</v>
      </c>
    </row>
    <row r="235" spans="1:45" x14ac:dyDescent="0.25">
      <c r="A235" t="s">
        <v>37</v>
      </c>
      <c r="B235">
        <v>13.696810388091899</v>
      </c>
      <c r="C235">
        <v>1.0650410092567199E-2</v>
      </c>
      <c r="D235">
        <v>12.057797741541499</v>
      </c>
      <c r="E235">
        <v>-25.865582981828702</v>
      </c>
      <c r="F235" s="1">
        <v>0</v>
      </c>
      <c r="G235" s="1">
        <v>0</v>
      </c>
      <c r="H235">
        <v>3.5785259266834801</v>
      </c>
      <c r="I235">
        <v>-80.002795259799896</v>
      </c>
      <c r="J235">
        <v>-93.791522465149697</v>
      </c>
      <c r="K235">
        <v>-95.188308262796298</v>
      </c>
      <c r="L235">
        <v>-61.280853408892099</v>
      </c>
      <c r="M235">
        <v>17.192088416798398</v>
      </c>
      <c r="N235">
        <v>89.258033371160295</v>
      </c>
      <c r="O235">
        <v>78.511997126970499</v>
      </c>
      <c r="P235">
        <v>213188.527365516</v>
      </c>
      <c r="Q235">
        <v>261943.44983165199</v>
      </c>
      <c r="R235">
        <v>81.810288845836993</v>
      </c>
      <c r="S235">
        <v>670.31281116135904</v>
      </c>
      <c r="T235">
        <v>4.7945799559829199E-4</v>
      </c>
      <c r="U235">
        <v>0.54858912024427597</v>
      </c>
      <c r="V235" s="1">
        <v>0</v>
      </c>
      <c r="W235">
        <v>0.195395591739251</v>
      </c>
      <c r="X235">
        <v>0.256015288016471</v>
      </c>
      <c r="Y235" s="1">
        <v>0</v>
      </c>
      <c r="Z235">
        <v>1</v>
      </c>
      <c r="AA235">
        <v>2.9926256982341101E-4</v>
      </c>
      <c r="AB235">
        <v>8.0453176470808609E-3</v>
      </c>
      <c r="AC235">
        <v>6.8733004276762101E-3</v>
      </c>
      <c r="AD235">
        <v>1.9978403693830201E-3</v>
      </c>
      <c r="AE235">
        <v>0.21383483507922299</v>
      </c>
      <c r="AF235">
        <v>6.2653606678212299E-3</v>
      </c>
      <c r="AG235">
        <v>1.8957138101324601E-5</v>
      </c>
      <c r="AH235">
        <v>7.3269045605406697</v>
      </c>
      <c r="AI235">
        <v>0.107179916478154</v>
      </c>
      <c r="AJ235">
        <v>35.034990604562601</v>
      </c>
      <c r="AK235" t="s">
        <v>87</v>
      </c>
      <c r="AL235" t="s">
        <v>88</v>
      </c>
      <c r="AM235">
        <v>64983060968.919998</v>
      </c>
      <c r="AN235">
        <v>304815</v>
      </c>
      <c r="AO235">
        <f t="shared" si="73"/>
        <v>1.309425864393704E-2</v>
      </c>
      <c r="AP235">
        <f t="shared" si="74"/>
        <v>14.629444759665377</v>
      </c>
      <c r="AQ235" s="15">
        <f t="shared" si="75"/>
        <v>-6.3750496816176505E-2</v>
      </c>
      <c r="AR235">
        <f t="shared" si="76"/>
        <v>-8.9399041572751914E-4</v>
      </c>
      <c r="AS235" s="15">
        <f t="shared" si="72"/>
        <v>0.1359296848133118</v>
      </c>
    </row>
    <row r="236" spans="1:45" x14ac:dyDescent="0.25">
      <c r="A236" t="s">
        <v>37</v>
      </c>
      <c r="B236">
        <v>15.3683679737454</v>
      </c>
      <c r="C236">
        <v>1.0727894478915499E-2</v>
      </c>
      <c r="D236">
        <v>12.140412176787001</v>
      </c>
      <c r="E236">
        <v>-23.237894709770501</v>
      </c>
      <c r="F236" s="1">
        <v>0</v>
      </c>
      <c r="G236" s="1">
        <v>0</v>
      </c>
      <c r="H236">
        <v>3.5835916141606901</v>
      </c>
      <c r="I236">
        <v>-56.6559894497383</v>
      </c>
      <c r="J236">
        <v>-72.186912641088099</v>
      </c>
      <c r="K236">
        <v>-75.836925390869197</v>
      </c>
      <c r="L236">
        <v>-37.7683237411497</v>
      </c>
      <c r="M236">
        <v>16.695109154898599</v>
      </c>
      <c r="N236">
        <v>88.243926070605099</v>
      </c>
      <c r="O236">
        <v>77.889354825962002</v>
      </c>
      <c r="P236">
        <v>211302.81359305</v>
      </c>
      <c r="Q236">
        <v>260289.17652037201</v>
      </c>
      <c r="R236">
        <v>81.775091072999302</v>
      </c>
      <c r="S236">
        <v>676.64066825479597</v>
      </c>
      <c r="T236">
        <v>3.9058800894768502E-4</v>
      </c>
      <c r="U236">
        <v>0.53055383874709505</v>
      </c>
      <c r="V236" s="1">
        <v>0</v>
      </c>
      <c r="W236">
        <v>0.195450261395478</v>
      </c>
      <c r="X236">
        <v>0.27399589985742601</v>
      </c>
      <c r="Y236" s="1">
        <v>0</v>
      </c>
      <c r="Z236">
        <v>1</v>
      </c>
      <c r="AA236">
        <v>3.0007590733954602E-4</v>
      </c>
      <c r="AB236">
        <v>8.0670229312893409E-3</v>
      </c>
      <c r="AC236">
        <v>6.8735599253280603E-3</v>
      </c>
      <c r="AD236">
        <v>1.8099257742836699E-3</v>
      </c>
      <c r="AE236">
        <v>0.209575488306255</v>
      </c>
      <c r="AF236">
        <v>6.7273731746308003E-3</v>
      </c>
      <c r="AG236">
        <v>8.0369203629808696E-5</v>
      </c>
      <c r="AH236">
        <v>7.3718645653135004</v>
      </c>
      <c r="AI236">
        <v>0.104380273292928</v>
      </c>
      <c r="AJ236">
        <v>69.896248149894106</v>
      </c>
      <c r="AK236" t="s">
        <v>89</v>
      </c>
      <c r="AL236" t="s">
        <v>90</v>
      </c>
      <c r="AM236">
        <v>93817604024.059998</v>
      </c>
      <c r="AN236">
        <v>443996</v>
      </c>
      <c r="AO236">
        <f t="shared" si="73"/>
        <v>1.3557331011032004E-2</v>
      </c>
      <c r="AP236">
        <f t="shared" si="74"/>
        <v>15.108893376561817</v>
      </c>
      <c r="AQ236" s="15">
        <f t="shared" si="75"/>
        <v>1.7173633483051898E-2</v>
      </c>
      <c r="AR236">
        <f t="shared" si="76"/>
        <v>2.5161262647128632E-4</v>
      </c>
      <c r="AS236" s="15">
        <f t="shared" si="72"/>
        <v>0.26588518988921916</v>
      </c>
    </row>
    <row r="237" spans="1:45" x14ac:dyDescent="0.25">
      <c r="A237" t="s">
        <v>37</v>
      </c>
      <c r="B237">
        <v>16.799066800424601</v>
      </c>
      <c r="C237">
        <v>1.14766676897535E-2</v>
      </c>
      <c r="D237">
        <v>12.935102292841901</v>
      </c>
      <c r="E237">
        <v>-14.6810809080915</v>
      </c>
      <c r="F237" s="1">
        <v>0</v>
      </c>
      <c r="G237" s="1">
        <v>0</v>
      </c>
      <c r="H237">
        <v>3.7205407161648298</v>
      </c>
      <c r="I237">
        <v>-31.642493051663902</v>
      </c>
      <c r="J237">
        <v>-47.1268559486887</v>
      </c>
      <c r="K237">
        <v>-52.745822259427797</v>
      </c>
      <c r="L237">
        <v>-12.3248988657636</v>
      </c>
      <c r="M237">
        <v>16.599550223096902</v>
      </c>
      <c r="N237">
        <v>87.021906162386301</v>
      </c>
      <c r="O237">
        <v>76.904320190285702</v>
      </c>
      <c r="P237">
        <v>206594.11599865</v>
      </c>
      <c r="Q237">
        <v>257384.45205655601</v>
      </c>
      <c r="R237">
        <v>81.548812150709296</v>
      </c>
      <c r="S237">
        <v>678.07005703202003</v>
      </c>
      <c r="T237">
        <v>4.4896006551308702E-4</v>
      </c>
      <c r="U237">
        <v>0.50444543377796403</v>
      </c>
      <c r="V237" s="1">
        <v>0</v>
      </c>
      <c r="W237">
        <v>0.20167431762486199</v>
      </c>
      <c r="X237">
        <v>0.29388024859717199</v>
      </c>
      <c r="Y237" s="1">
        <v>0</v>
      </c>
      <c r="Z237">
        <v>1</v>
      </c>
      <c r="AA237">
        <v>2.9958329331915599E-4</v>
      </c>
      <c r="AB237">
        <v>8.2428875906098101E-3</v>
      </c>
      <c r="AC237">
        <v>7.0576565588220796E-3</v>
      </c>
      <c r="AD237">
        <v>1.7880687069792599E-3</v>
      </c>
      <c r="AE237">
        <v>0.217462803913889</v>
      </c>
      <c r="AF237">
        <v>7.5677055762033499E-3</v>
      </c>
      <c r="AG237">
        <v>5.5001886849564204E-4</v>
      </c>
      <c r="AH237">
        <v>7.3988736373834998</v>
      </c>
      <c r="AI237">
        <v>0.10372497019625</v>
      </c>
      <c r="AJ237">
        <v>165.898652242938</v>
      </c>
      <c r="AK237" t="s">
        <v>91</v>
      </c>
      <c r="AL237" t="s">
        <v>92</v>
      </c>
      <c r="AM237">
        <v>105949106666.39999</v>
      </c>
      <c r="AN237">
        <v>512837</v>
      </c>
      <c r="AO237">
        <f t="shared" si="73"/>
        <v>1.4572062600403481E-2</v>
      </c>
      <c r="AP237">
        <f t="shared" si="74"/>
        <v>16.150891959954063</v>
      </c>
      <c r="AQ237" s="15">
        <f t="shared" si="75"/>
        <v>4.013244854077902E-2</v>
      </c>
      <c r="AR237">
        <f t="shared" si="76"/>
        <v>6.3706091712231044E-4</v>
      </c>
      <c r="AS237" s="15">
        <f t="shared" si="72"/>
        <v>0.29871928494303157</v>
      </c>
    </row>
    <row r="238" spans="1:45" x14ac:dyDescent="0.25">
      <c r="A238" t="s">
        <v>37</v>
      </c>
      <c r="B238">
        <v>18.848149068989301</v>
      </c>
      <c r="C238">
        <v>1.32245981289496E-2</v>
      </c>
      <c r="D238">
        <v>14.764643996271801</v>
      </c>
      <c r="E238">
        <v>-5.8715146220416896</v>
      </c>
      <c r="F238" s="1">
        <v>0</v>
      </c>
      <c r="G238" s="1">
        <v>0</v>
      </c>
      <c r="H238">
        <v>3.8209166610354002</v>
      </c>
      <c r="I238">
        <v>-8.6246936423589702</v>
      </c>
      <c r="J238">
        <v>-26.096580256729901</v>
      </c>
      <c r="K238">
        <v>-29.8210305734139</v>
      </c>
      <c r="L238">
        <v>11.5942193360156</v>
      </c>
      <c r="M238">
        <v>16.743989384158098</v>
      </c>
      <c r="N238">
        <v>86.724534615796003</v>
      </c>
      <c r="O238">
        <v>76.497057631898201</v>
      </c>
      <c r="P238">
        <v>197299.55786381799</v>
      </c>
      <c r="Q238">
        <v>246110.16244061899</v>
      </c>
      <c r="R238">
        <v>81.633135298708098</v>
      </c>
      <c r="S238">
        <v>678.02017240587497</v>
      </c>
      <c r="T238">
        <v>4.1011196178045102E-4</v>
      </c>
      <c r="U238">
        <v>0.54157336530961298</v>
      </c>
      <c r="V238" s="1">
        <v>0</v>
      </c>
      <c r="W238">
        <v>0.17238584806079199</v>
      </c>
      <c r="X238">
        <v>0.28604078662959398</v>
      </c>
      <c r="Y238" s="1">
        <v>0</v>
      </c>
      <c r="Z238">
        <v>1</v>
      </c>
      <c r="AA238">
        <v>2.9922413809726101E-4</v>
      </c>
      <c r="AB238">
        <v>8.2810727986774493E-3</v>
      </c>
      <c r="AC238">
        <v>7.2268385456148599E-3</v>
      </c>
      <c r="AD238">
        <v>1.91722620977836E-3</v>
      </c>
      <c r="AE238">
        <v>0.22119016371227401</v>
      </c>
      <c r="AF238">
        <v>8.2946311392102703E-3</v>
      </c>
      <c r="AG238">
        <v>2.0273242493457299E-3</v>
      </c>
      <c r="AH238">
        <v>7.4854993004655999</v>
      </c>
      <c r="AI238">
        <v>0.10582336592153201</v>
      </c>
      <c r="AJ238">
        <v>293.931345225965</v>
      </c>
      <c r="AK238" t="s">
        <v>93</v>
      </c>
      <c r="AL238" t="s">
        <v>94</v>
      </c>
      <c r="AM238">
        <v>115970115218.10001</v>
      </c>
      <c r="AN238">
        <v>587787</v>
      </c>
      <c r="AO238">
        <f t="shared" si="73"/>
        <v>1.5459351895641647E-2</v>
      </c>
      <c r="AP238">
        <f t="shared" si="74"/>
        <v>17.052401772406146</v>
      </c>
      <c r="AQ238" s="15">
        <f t="shared" si="75"/>
        <v>0.10530758778443738</v>
      </c>
      <c r="AR238">
        <f t="shared" si="76"/>
        <v>1.7940801368560924E-3</v>
      </c>
      <c r="AS238" s="15">
        <f t="shared" si="72"/>
        <v>0.27657321597111451</v>
      </c>
    </row>
    <row r="239" spans="1:45" x14ac:dyDescent="0.25">
      <c r="A239" t="s">
        <v>37</v>
      </c>
      <c r="B239">
        <v>21.643101169744</v>
      </c>
      <c r="C239">
        <v>1.5611439184726799E-2</v>
      </c>
      <c r="D239">
        <v>17.206031542024899</v>
      </c>
      <c r="E239">
        <v>5.2129420756779004</v>
      </c>
      <c r="F239" s="1">
        <v>0</v>
      </c>
      <c r="G239" s="1">
        <v>0</v>
      </c>
      <c r="H239">
        <v>3.9593484673760702</v>
      </c>
      <c r="I239">
        <v>14.448255460015901</v>
      </c>
      <c r="J239">
        <v>2.7088880329207599</v>
      </c>
      <c r="K239">
        <v>-14.0649008623644</v>
      </c>
      <c r="L239">
        <v>36.240170947769897</v>
      </c>
      <c r="M239">
        <v>16.934835872563099</v>
      </c>
      <c r="N239">
        <v>84.5712511239946</v>
      </c>
      <c r="O239">
        <v>74.389505518006899</v>
      </c>
      <c r="P239">
        <v>183065.44775996701</v>
      </c>
      <c r="Q239">
        <v>231672.793299048</v>
      </c>
      <c r="R239">
        <v>81.235494677897293</v>
      </c>
      <c r="S239">
        <v>686.36970053912398</v>
      </c>
      <c r="T239">
        <v>2.36966546370417E-4</v>
      </c>
      <c r="U239">
        <v>0.56863930654918704</v>
      </c>
      <c r="V239" s="1">
        <v>0</v>
      </c>
      <c r="W239">
        <v>0.139566344927472</v>
      </c>
      <c r="X239">
        <v>0.29179434852333902</v>
      </c>
      <c r="Y239" s="1">
        <v>0</v>
      </c>
      <c r="Z239">
        <v>1</v>
      </c>
      <c r="AA239">
        <v>3.0118907806044601E-4</v>
      </c>
      <c r="AB239">
        <v>8.3448598440032801E-3</v>
      </c>
      <c r="AC239">
        <v>7.3778997177432496E-3</v>
      </c>
      <c r="AD239">
        <v>2.2964463935827698E-3</v>
      </c>
      <c r="AE239">
        <v>0.25668839119835202</v>
      </c>
      <c r="AF239">
        <v>1.02675356479341E-2</v>
      </c>
      <c r="AG239">
        <v>3.9501245115388601E-3</v>
      </c>
      <c r="AH239">
        <v>7.6099470885817899</v>
      </c>
      <c r="AI239">
        <v>0.108925564070049</v>
      </c>
      <c r="AJ239">
        <v>548.27747513132795</v>
      </c>
      <c r="AK239" t="s">
        <v>95</v>
      </c>
      <c r="AL239" t="s">
        <v>96</v>
      </c>
      <c r="AM239">
        <v>76071565358.520004</v>
      </c>
      <c r="AN239">
        <v>415543</v>
      </c>
      <c r="AO239">
        <f t="shared" si="73"/>
        <v>1.7577729457850633E-2</v>
      </c>
      <c r="AP239">
        <f t="shared" si="74"/>
        <v>19.168918940222913</v>
      </c>
      <c r="AQ239" s="15">
        <f t="shared" si="75"/>
        <v>0.12907260118510977</v>
      </c>
      <c r="AR239">
        <f t="shared" si="76"/>
        <v>2.5417972671836209E-3</v>
      </c>
      <c r="AS239" s="15">
        <f t="shared" si="72"/>
        <v>0.25787873379644655</v>
      </c>
    </row>
    <row r="240" spans="1:45" x14ac:dyDescent="0.25">
      <c r="A240" t="s">
        <v>37</v>
      </c>
      <c r="B240">
        <v>25.5828306628208</v>
      </c>
      <c r="C240">
        <v>1.8656738457544099E-2</v>
      </c>
      <c r="D240">
        <v>20.2278427854786</v>
      </c>
      <c r="E240">
        <v>14.399155721785601</v>
      </c>
      <c r="F240" s="1">
        <v>0</v>
      </c>
      <c r="G240" s="1">
        <v>0</v>
      </c>
      <c r="H240">
        <v>4.0649830755362197</v>
      </c>
      <c r="I240">
        <v>37.099181714887997</v>
      </c>
      <c r="J240">
        <v>30.186111364947301</v>
      </c>
      <c r="K240">
        <v>-1.21690743131242</v>
      </c>
      <c r="L240">
        <v>60.730657902689003</v>
      </c>
      <c r="M240">
        <v>17.2014739961628</v>
      </c>
      <c r="N240">
        <v>81.755085834052096</v>
      </c>
      <c r="O240">
        <v>71.533312946056398</v>
      </c>
      <c r="P240">
        <v>168750.72256582699</v>
      </c>
      <c r="Q240">
        <v>214372.65598158</v>
      </c>
      <c r="R240">
        <v>80.999349621185701</v>
      </c>
      <c r="S240">
        <v>696.04156540353904</v>
      </c>
      <c r="T240">
        <v>3.9703418246894598E-4</v>
      </c>
      <c r="U240">
        <v>0.59494497523131495</v>
      </c>
      <c r="V240" s="1">
        <v>0</v>
      </c>
      <c r="W240">
        <v>0.110373191017874</v>
      </c>
      <c r="X240">
        <v>0.29468183375080997</v>
      </c>
      <c r="Y240" s="1">
        <v>0</v>
      </c>
      <c r="Z240">
        <v>1</v>
      </c>
      <c r="AA240">
        <v>3.0608342030722898E-4</v>
      </c>
      <c r="AB240">
        <v>8.4595967799562903E-3</v>
      </c>
      <c r="AC240">
        <v>7.5727781370172904E-3</v>
      </c>
      <c r="AD240">
        <v>3.1426834695685601E-3</v>
      </c>
      <c r="AE240">
        <v>0.29624880780796597</v>
      </c>
      <c r="AF240">
        <v>1.2323950404811299E-2</v>
      </c>
      <c r="AG240">
        <v>6.0784542464100604E-3</v>
      </c>
      <c r="AH240">
        <v>7.8515738624123603</v>
      </c>
      <c r="AI240">
        <v>0.11439648914275501</v>
      </c>
      <c r="AJ240">
        <v>855.20467688619601</v>
      </c>
      <c r="AK240" t="s">
        <v>97</v>
      </c>
      <c r="AL240" t="s">
        <v>98</v>
      </c>
      <c r="AM240">
        <v>43637418099.019997</v>
      </c>
      <c r="AN240">
        <v>258591</v>
      </c>
      <c r="AO240">
        <f t="shared" si="73"/>
        <v>1.9824173055284954E-2</v>
      </c>
      <c r="AP240">
        <f t="shared" si="74"/>
        <v>21.359212635111756</v>
      </c>
      <c r="AQ240" s="15">
        <f t="shared" si="75"/>
        <v>0.19774221549562032</v>
      </c>
      <c r="AR240">
        <f t="shared" si="76"/>
        <v>4.4987635683455436E-3</v>
      </c>
      <c r="AS240" s="15">
        <f t="shared" si="72"/>
        <v>0.26473351281860369</v>
      </c>
    </row>
    <row r="241" spans="1:45" s="9" customFormat="1" x14ac:dyDescent="0.25">
      <c r="A241" s="9" t="s">
        <v>37</v>
      </c>
      <c r="B241" s="9">
        <v>27.6656043041476</v>
      </c>
      <c r="C241" s="9">
        <v>2.0859836273859001E-2</v>
      </c>
      <c r="D241" s="9">
        <v>22.3505497888526</v>
      </c>
      <c r="E241" s="9">
        <v>29.309664388529701</v>
      </c>
      <c r="F241" s="13">
        <v>0</v>
      </c>
      <c r="G241" s="13">
        <v>0</v>
      </c>
      <c r="H241" s="9">
        <v>4.2171663150443601</v>
      </c>
      <c r="I241" s="9">
        <v>58.944716437104503</v>
      </c>
      <c r="J241" s="9">
        <v>55.178217777730197</v>
      </c>
      <c r="K241" s="9">
        <v>14.011768573196999</v>
      </c>
      <c r="L241" s="9">
        <v>85.012115911519402</v>
      </c>
      <c r="M241" s="9">
        <v>17.3743030338693</v>
      </c>
      <c r="N241" s="9">
        <v>78.3642977606671</v>
      </c>
      <c r="O241" s="9">
        <v>68.315250302149394</v>
      </c>
      <c r="P241" s="9">
        <v>152830.70383477001</v>
      </c>
      <c r="Q241" s="9">
        <v>197125.75412501101</v>
      </c>
      <c r="R241" s="9">
        <v>80.653777054401502</v>
      </c>
      <c r="S241" s="9">
        <v>699.18591226418096</v>
      </c>
      <c r="T241" s="9">
        <v>5.5746793700206802E-4</v>
      </c>
      <c r="U241" s="9">
        <v>0.61803674725990299</v>
      </c>
      <c r="V241" s="13">
        <v>0</v>
      </c>
      <c r="W241" s="9">
        <v>8.6396936607093106E-2</v>
      </c>
      <c r="X241" s="9">
        <v>0.29556631613300299</v>
      </c>
      <c r="Y241" s="13">
        <v>0</v>
      </c>
      <c r="Z241" s="9">
        <v>1</v>
      </c>
      <c r="AA241" s="9">
        <v>3.1085921727532E-4</v>
      </c>
      <c r="AB241" s="9">
        <v>8.40250842116925E-3</v>
      </c>
      <c r="AC241" s="9">
        <v>7.6246483506753199E-3</v>
      </c>
      <c r="AD241" s="9">
        <v>4.2359928784882197E-3</v>
      </c>
      <c r="AE241" s="9">
        <v>0.33041342728957401</v>
      </c>
      <c r="AF241" s="9">
        <v>1.3943446631619999E-2</v>
      </c>
      <c r="AG241" s="9">
        <v>7.24851150274147E-3</v>
      </c>
      <c r="AH241" s="9">
        <v>8.0161159419720693</v>
      </c>
      <c r="AI241" s="9">
        <v>0.118221298313351</v>
      </c>
      <c r="AJ241" s="9">
        <v>1222.0960052963701</v>
      </c>
      <c r="AK241" s="9" t="s">
        <v>99</v>
      </c>
      <c r="AL241" s="9" t="s">
        <v>100</v>
      </c>
      <c r="AM241" s="9">
        <v>17422547406.459999</v>
      </c>
      <c r="AN241" s="9">
        <v>113999</v>
      </c>
      <c r="AO241">
        <f t="shared" si="73"/>
        <v>2.1497721782036874E-2</v>
      </c>
      <c r="AP241" s="9">
        <f t="shared" si="74"/>
        <v>22.955419679889943</v>
      </c>
      <c r="AQ241" s="16">
        <f t="shared" si="75"/>
        <v>0.20518834723740675</v>
      </c>
      <c r="AR241" s="9">
        <f t="shared" si="76"/>
        <v>5.1305271082759153E-3</v>
      </c>
      <c r="AS241" s="16">
        <f t="shared" si="72"/>
        <v>0.23780419566886435</v>
      </c>
    </row>
    <row r="242" spans="1:45" x14ac:dyDescent="0.25">
      <c r="A242" t="s">
        <v>37</v>
      </c>
      <c r="B242">
        <v>27.449587471399099</v>
      </c>
      <c r="C242">
        <v>2.0896394294000298E-2</v>
      </c>
      <c r="D242">
        <v>22.385332886172801</v>
      </c>
      <c r="E242">
        <v>53.605093973259201</v>
      </c>
      <c r="F242" s="1">
        <v>0</v>
      </c>
      <c r="G242" s="1">
        <v>0</v>
      </c>
      <c r="H242">
        <v>4.4741791818208601</v>
      </c>
      <c r="I242">
        <v>80.022453666429996</v>
      </c>
      <c r="J242">
        <v>72.497937970184793</v>
      </c>
      <c r="K242">
        <v>37.026846330992498</v>
      </c>
      <c r="L242">
        <v>109.445801389602</v>
      </c>
      <c r="M242">
        <v>17.463600123505</v>
      </c>
      <c r="N242">
        <v>77.842567509779599</v>
      </c>
      <c r="O242">
        <v>67.8624526342102</v>
      </c>
      <c r="P242">
        <v>135323.62808858001</v>
      </c>
      <c r="Q242">
        <v>181048.784284386</v>
      </c>
      <c r="R242">
        <v>80.766736269820299</v>
      </c>
      <c r="S242">
        <v>693.26715525110001</v>
      </c>
      <c r="T242">
        <v>4.4559255105415698E-4</v>
      </c>
      <c r="U242">
        <v>0.668365790402486</v>
      </c>
      <c r="V242" s="1">
        <v>0</v>
      </c>
      <c r="W242">
        <v>6.4719344261494602E-2</v>
      </c>
      <c r="X242">
        <v>0.26691486533601899</v>
      </c>
      <c r="Y242" s="1">
        <v>0</v>
      </c>
      <c r="Z242">
        <v>1</v>
      </c>
      <c r="AA242">
        <v>3.0626971544583503E-4</v>
      </c>
      <c r="AB242">
        <v>8.3197857744376196E-3</v>
      </c>
      <c r="AC242">
        <v>7.75910983351663E-3</v>
      </c>
      <c r="AD242">
        <v>4.6847565134633101E-3</v>
      </c>
      <c r="AE242">
        <v>0.32770331600395702</v>
      </c>
      <c r="AF242">
        <v>1.39273909301681E-2</v>
      </c>
      <c r="AG242">
        <v>6.8597553897906498E-3</v>
      </c>
      <c r="AH242">
        <v>8.0728675934598595</v>
      </c>
      <c r="AI242">
        <v>0.119779705084383</v>
      </c>
      <c r="AJ242">
        <v>1634.0834846233899</v>
      </c>
      <c r="AK242" t="s">
        <v>101</v>
      </c>
      <c r="AL242" t="s">
        <v>102</v>
      </c>
      <c r="AM242">
        <v>5759373611.4499998</v>
      </c>
      <c r="AN242">
        <v>42560</v>
      </c>
      <c r="AO242">
        <f t="shared" si="73"/>
        <v>2.1604814987454733E-2</v>
      </c>
      <c r="AP242">
        <f t="shared" si="74"/>
        <v>23.056545488687018</v>
      </c>
      <c r="AQ242" s="15">
        <f t="shared" si="75"/>
        <v>0.19053339906741806</v>
      </c>
      <c r="AR242">
        <f t="shared" si="76"/>
        <v>4.7815279731807346E-3</v>
      </c>
      <c r="AS242" s="15">
        <f t="shared" si="72"/>
        <v>0.2262309258914097</v>
      </c>
    </row>
    <row r="243" spans="1:45" x14ac:dyDescent="0.25">
      <c r="A243" t="s">
        <v>37</v>
      </c>
      <c r="B243">
        <v>31.091577482145802</v>
      </c>
      <c r="C243">
        <v>2.1971539075713999E-2</v>
      </c>
      <c r="D243">
        <v>23.4019141650829</v>
      </c>
      <c r="E243">
        <v>77.841474395957107</v>
      </c>
      <c r="F243" s="1">
        <v>0</v>
      </c>
      <c r="G243" s="1">
        <v>0</v>
      </c>
      <c r="H243">
        <v>4.7101943256343102</v>
      </c>
      <c r="I243">
        <v>102.85787920062801</v>
      </c>
      <c r="J243">
        <v>93.233311942901096</v>
      </c>
      <c r="K243">
        <v>60.551233817097902</v>
      </c>
      <c r="L243">
        <v>134.208761219976</v>
      </c>
      <c r="M243">
        <v>17.5505891441213</v>
      </c>
      <c r="N243">
        <v>76.195049381836498</v>
      </c>
      <c r="O243">
        <v>66.482032684391498</v>
      </c>
      <c r="P243">
        <v>126921.411596126</v>
      </c>
      <c r="Q243">
        <v>173418.46756434999</v>
      </c>
      <c r="R243">
        <v>80.872884457251601</v>
      </c>
      <c r="S243">
        <v>681.621707904348</v>
      </c>
      <c r="T243">
        <v>5.6244955980315503E-4</v>
      </c>
      <c r="U243">
        <v>0.62285813052285899</v>
      </c>
      <c r="V243" s="1">
        <v>0</v>
      </c>
      <c r="W243">
        <v>6.7849605083548301E-2</v>
      </c>
      <c r="X243">
        <v>0.30929226439359198</v>
      </c>
      <c r="Y243" s="1">
        <v>0</v>
      </c>
      <c r="Z243">
        <v>1</v>
      </c>
      <c r="AA243">
        <v>3.06974886695617E-4</v>
      </c>
      <c r="AB243">
        <v>8.2005741427921709E-3</v>
      </c>
      <c r="AC243">
        <v>7.7380399913606597E-3</v>
      </c>
      <c r="AD243">
        <v>4.85236030364339E-3</v>
      </c>
      <c r="AE243">
        <v>0.32629048107626402</v>
      </c>
      <c r="AF243">
        <v>1.3867345445741201E-2</v>
      </c>
      <c r="AG243">
        <v>7.8746718625419005E-3</v>
      </c>
      <c r="AH243">
        <v>8.0782607644857993</v>
      </c>
      <c r="AI243">
        <v>0.120532397794889</v>
      </c>
      <c r="AJ243">
        <v>2044.8758431282699</v>
      </c>
      <c r="AK243" t="s">
        <v>103</v>
      </c>
      <c r="AL243" t="s">
        <v>104</v>
      </c>
      <c r="AM243">
        <v>1625355596.9000001</v>
      </c>
      <c r="AN243">
        <v>12806</v>
      </c>
      <c r="AO243">
        <f t="shared" si="73"/>
        <v>2.1525458324229443E-2</v>
      </c>
      <c r="AP243">
        <f t="shared" si="74"/>
        <v>22.981622383869393</v>
      </c>
      <c r="AQ243" s="15">
        <f t="shared" si="75"/>
        <v>0.35288871093664476</v>
      </c>
      <c r="AR243">
        <f t="shared" si="76"/>
        <v>9.0306192630722794E-3</v>
      </c>
      <c r="AS243" s="15">
        <f t="shared" si="72"/>
        <v>0.32859121107863709</v>
      </c>
    </row>
    <row r="244" spans="1:45" x14ac:dyDescent="0.25">
      <c r="A244" t="s">
        <v>37</v>
      </c>
      <c r="B244">
        <v>29.799284106120702</v>
      </c>
      <c r="C244">
        <v>1.8838524526807902E-2</v>
      </c>
      <c r="D244">
        <v>20.404988157944501</v>
      </c>
      <c r="E244">
        <v>113.66236889771</v>
      </c>
      <c r="F244" s="1">
        <v>0</v>
      </c>
      <c r="G244" s="1">
        <v>0</v>
      </c>
      <c r="H244">
        <v>5.07557223645642</v>
      </c>
      <c r="I244">
        <v>122.65955572039699</v>
      </c>
      <c r="J244">
        <v>107.40942296387099</v>
      </c>
      <c r="K244">
        <v>89.030910667005699</v>
      </c>
      <c r="L244">
        <v>160.33569464171799</v>
      </c>
      <c r="M244">
        <v>17.333796059138699</v>
      </c>
      <c r="N244">
        <v>76.025506399075098</v>
      </c>
      <c r="O244">
        <v>67.059660597614496</v>
      </c>
      <c r="P244">
        <v>105600.42773917801</v>
      </c>
      <c r="Q244">
        <v>149216.10428755701</v>
      </c>
      <c r="R244">
        <v>80.878017578480694</v>
      </c>
      <c r="S244">
        <v>652.09207446631001</v>
      </c>
      <c r="T244">
        <v>2.3721186967481399E-4</v>
      </c>
      <c r="U244">
        <v>0.68174182727295196</v>
      </c>
      <c r="V244" s="1">
        <v>0</v>
      </c>
      <c r="W244">
        <v>7.4024679998293194E-2</v>
      </c>
      <c r="X244">
        <v>0.244233492728754</v>
      </c>
      <c r="Y244" s="1">
        <v>0</v>
      </c>
      <c r="Z244">
        <v>1</v>
      </c>
      <c r="AA244">
        <v>3.0046127090720002E-4</v>
      </c>
      <c r="AB244">
        <v>7.5508621738067799E-3</v>
      </c>
      <c r="AC244">
        <v>7.5225295500807804E-3</v>
      </c>
      <c r="AD244">
        <v>3.3955952497777401E-3</v>
      </c>
      <c r="AE244">
        <v>0.29053365389318297</v>
      </c>
      <c r="AF244">
        <v>1.2347680290460201E-2</v>
      </c>
      <c r="AG244">
        <v>7.1129400211186701E-3</v>
      </c>
      <c r="AH244">
        <v>7.5592713563668097</v>
      </c>
      <c r="AI244">
        <v>0.111341892348989</v>
      </c>
      <c r="AJ244">
        <v>2458.5882921357502</v>
      </c>
      <c r="AK244" t="s">
        <v>105</v>
      </c>
      <c r="AL244" t="s">
        <v>106</v>
      </c>
      <c r="AM244">
        <v>568447102.51999998</v>
      </c>
      <c r="AN244">
        <v>5383</v>
      </c>
      <c r="AO244">
        <f t="shared" si="73"/>
        <v>1.9794544633944144E-2</v>
      </c>
      <c r="AP244">
        <f t="shared" si="74"/>
        <v>21.330682368698994</v>
      </c>
      <c r="AQ244" s="15">
        <f t="shared" si="75"/>
        <v>0.39701504110570207</v>
      </c>
      <c r="AR244">
        <f t="shared" si="76"/>
        <v>9.2593402279244064E-3</v>
      </c>
      <c r="AS244" s="15">
        <f t="shared" si="72"/>
        <v>0.46039212938815721</v>
      </c>
    </row>
    <row r="245" spans="1:45" x14ac:dyDescent="0.25">
      <c r="A245" t="s">
        <v>37</v>
      </c>
      <c r="B245">
        <v>21.2492252247465</v>
      </c>
      <c r="C245">
        <v>1.6621939044339999E-2</v>
      </c>
      <c r="D245">
        <v>18.2201743994965</v>
      </c>
      <c r="E245">
        <v>138.29241720643</v>
      </c>
      <c r="F245" s="1">
        <v>0</v>
      </c>
      <c r="G245" s="1">
        <v>0</v>
      </c>
      <c r="H245">
        <v>5.3385187350063203</v>
      </c>
      <c r="I245">
        <v>140.78432985217</v>
      </c>
      <c r="J245">
        <v>114.573391423484</v>
      </c>
      <c r="K245">
        <v>112.409956521967</v>
      </c>
      <c r="L245">
        <v>183.538911094437</v>
      </c>
      <c r="M245">
        <v>18.091273362300502</v>
      </c>
      <c r="N245">
        <v>78.405469723651393</v>
      </c>
      <c r="O245">
        <v>69.350197007042695</v>
      </c>
      <c r="P245">
        <v>93022.118617727407</v>
      </c>
      <c r="Q245">
        <v>126813.098086689</v>
      </c>
      <c r="R245">
        <v>81.595355576521996</v>
      </c>
      <c r="S245">
        <v>640.70980948968895</v>
      </c>
      <c r="T245" s="1">
        <v>0</v>
      </c>
      <c r="U245">
        <v>0.842442857113331</v>
      </c>
      <c r="V245" s="1">
        <v>0</v>
      </c>
      <c r="W245">
        <v>3.6177124647026299E-2</v>
      </c>
      <c r="X245">
        <v>0.12138001823964201</v>
      </c>
      <c r="Y245" s="1">
        <v>0</v>
      </c>
      <c r="Z245">
        <v>1</v>
      </c>
      <c r="AA245">
        <v>2.9744465384067399E-4</v>
      </c>
      <c r="AB245">
        <v>7.1356063145717602E-3</v>
      </c>
      <c r="AC245">
        <v>7.5566458817360503E-3</v>
      </c>
      <c r="AD245">
        <v>2.9354084347269901E-3</v>
      </c>
      <c r="AE245">
        <v>0.24827359382063199</v>
      </c>
      <c r="AF245">
        <v>1.0551627737376799E-2</v>
      </c>
      <c r="AG245">
        <v>5.9208239348735696E-3</v>
      </c>
      <c r="AH245">
        <v>7.10020688924266</v>
      </c>
      <c r="AI245">
        <v>0.109019874180295</v>
      </c>
      <c r="AJ245">
        <v>2880.57645055692</v>
      </c>
      <c r="AK245" t="s">
        <v>107</v>
      </c>
      <c r="AL245" t="s">
        <v>108</v>
      </c>
      <c r="AM245">
        <v>238229645.78</v>
      </c>
      <c r="AN245">
        <v>2561</v>
      </c>
      <c r="AO245">
        <f t="shared" si="73"/>
        <v>1.8027885978866721E-2</v>
      </c>
      <c r="AP245">
        <f t="shared" si="74"/>
        <v>19.612252676967788</v>
      </c>
      <c r="AQ245" s="15">
        <f t="shared" si="75"/>
        <v>8.3466829371474427E-2</v>
      </c>
      <c r="AR245">
        <f t="shared" si="76"/>
        <v>1.682120328507463E-3</v>
      </c>
      <c r="AS245" s="15">
        <f>B245/D245-1</f>
        <v>0.16624708187939774</v>
      </c>
    </row>
    <row r="246" spans="1:45" x14ac:dyDescent="0.25">
      <c r="A246" t="s">
        <v>37</v>
      </c>
      <c r="B246">
        <v>20.411981192685399</v>
      </c>
      <c r="C246">
        <v>1.6867162387383498E-2</v>
      </c>
      <c r="D246">
        <v>18.464558619792999</v>
      </c>
      <c r="E246">
        <v>155.67021099691399</v>
      </c>
      <c r="F246" s="1">
        <v>0</v>
      </c>
      <c r="G246" s="1">
        <v>0</v>
      </c>
      <c r="H246">
        <v>5.5009211252213399</v>
      </c>
      <c r="I246">
        <v>163.601911486354</v>
      </c>
      <c r="J246">
        <v>148.079652076136</v>
      </c>
      <c r="K246">
        <v>123.800696609981</v>
      </c>
      <c r="L246">
        <v>210.01206514219299</v>
      </c>
      <c r="M246">
        <v>17.754456298529799</v>
      </c>
      <c r="N246">
        <v>73.6239452101441</v>
      </c>
      <c r="O246">
        <v>65.012513511140497</v>
      </c>
      <c r="P246">
        <v>85445.834928825599</v>
      </c>
      <c r="Q246">
        <v>110380.719381891</v>
      </c>
      <c r="R246">
        <v>80.686983550982603</v>
      </c>
      <c r="S246">
        <v>660.97673558913198</v>
      </c>
      <c r="T246" s="1">
        <v>0</v>
      </c>
      <c r="U246">
        <v>0.93392463622085897</v>
      </c>
      <c r="V246" s="1">
        <v>0</v>
      </c>
      <c r="W246">
        <v>2.52051500317356E-3</v>
      </c>
      <c r="X246">
        <v>6.3554848775966594E-2</v>
      </c>
      <c r="Y246" s="1">
        <v>0</v>
      </c>
      <c r="Z246">
        <v>1</v>
      </c>
      <c r="AA246">
        <v>2.99252492452606E-4</v>
      </c>
      <c r="AB246">
        <v>7.0204440900701898E-3</v>
      </c>
      <c r="AC246">
        <v>7.4829744573293002E-3</v>
      </c>
      <c r="AD246">
        <v>3.3504641068419199E-3</v>
      </c>
      <c r="AE246">
        <v>0.284791581790454</v>
      </c>
      <c r="AF246">
        <v>1.2103642226094301E-2</v>
      </c>
      <c r="AG246">
        <v>5.8900785300168897E-3</v>
      </c>
      <c r="AH246">
        <v>7.2467720696881699</v>
      </c>
      <c r="AI246">
        <v>0.10956192484361001</v>
      </c>
      <c r="AJ246">
        <v>3159.0908716345002</v>
      </c>
      <c r="AK246" t="s">
        <v>109</v>
      </c>
      <c r="AL246" t="s">
        <v>110</v>
      </c>
      <c r="AM246">
        <v>48020559.229999997</v>
      </c>
      <c r="AN246">
        <v>562</v>
      </c>
      <c r="AO246">
        <f t="shared" si="73"/>
        <v>1.9511720453009744E-2</v>
      </c>
      <c r="AP246">
        <f t="shared" si="74"/>
        <v>21.057862893098434</v>
      </c>
      <c r="AQ246" s="15">
        <f t="shared" si="75"/>
        <v>-3.0671759223236172E-2</v>
      </c>
      <c r="AR246">
        <f t="shared" si="76"/>
        <v>-6.6601208763305414E-4</v>
      </c>
      <c r="AS246" s="15">
        <f t="shared" ref="AS246:AS249" si="77">B246/D246-1</f>
        <v>0.10546813563173218</v>
      </c>
    </row>
    <row r="247" spans="1:45" x14ac:dyDescent="0.25">
      <c r="A247" t="s">
        <v>37</v>
      </c>
      <c r="B247">
        <v>30.474644584468901</v>
      </c>
      <c r="C247">
        <v>1.6882059825796901E-2</v>
      </c>
      <c r="D247">
        <v>18.479383489140201</v>
      </c>
      <c r="E247">
        <v>161.06511662084199</v>
      </c>
      <c r="F247" s="1">
        <v>0</v>
      </c>
      <c r="G247" s="1">
        <v>0</v>
      </c>
      <c r="H247">
        <v>5.6102432316083304</v>
      </c>
      <c r="I247">
        <v>181.99785983336599</v>
      </c>
      <c r="J247">
        <v>176.58629265656199</v>
      </c>
      <c r="K247">
        <v>127.150892724532</v>
      </c>
      <c r="L247">
        <v>234.01953215660299</v>
      </c>
      <c r="M247">
        <v>18.1532787942011</v>
      </c>
      <c r="N247">
        <v>64.953705332313504</v>
      </c>
      <c r="O247">
        <v>57.358209485345597</v>
      </c>
      <c r="P247">
        <v>75492.348056426301</v>
      </c>
      <c r="Q247">
        <v>111463.177793494</v>
      </c>
      <c r="R247">
        <v>80.248424123225803</v>
      </c>
      <c r="S247">
        <v>688.802797918397</v>
      </c>
      <c r="T247" s="1">
        <v>0</v>
      </c>
      <c r="U247">
        <v>0.97770372752051105</v>
      </c>
      <c r="V247" s="1">
        <v>0</v>
      </c>
      <c r="W247" s="1">
        <v>0</v>
      </c>
      <c r="X247">
        <v>2.2296272479488202E-2</v>
      </c>
      <c r="Y247" s="1">
        <v>0</v>
      </c>
      <c r="Z247">
        <v>1</v>
      </c>
      <c r="AA247">
        <v>3.1982786847651001E-4</v>
      </c>
      <c r="AB247">
        <v>6.8770825066434204E-3</v>
      </c>
      <c r="AC247">
        <v>7.80062853621394E-3</v>
      </c>
      <c r="AD247">
        <v>2.26076220129043E-3</v>
      </c>
      <c r="AE247">
        <v>0.32306528094300002</v>
      </c>
      <c r="AF247">
        <v>1.3730274440077499E-2</v>
      </c>
      <c r="AG247">
        <v>7.3747575526572498E-3</v>
      </c>
      <c r="AH247">
        <v>6.8766946278556098</v>
      </c>
      <c r="AI247">
        <v>0.105540435391172</v>
      </c>
      <c r="AJ247">
        <v>3492.2639231537701</v>
      </c>
      <c r="AK247" t="s">
        <v>111</v>
      </c>
      <c r="AL247" t="s">
        <v>112</v>
      </c>
      <c r="AM247">
        <v>24082059.030000001</v>
      </c>
      <c r="AN247">
        <v>319</v>
      </c>
      <c r="AO247">
        <f t="shared" si="73"/>
        <v>2.1460699417957252E-2</v>
      </c>
      <c r="AP247">
        <f t="shared" si="74"/>
        <v>22.920431929197271</v>
      </c>
      <c r="AQ247" s="15">
        <f t="shared" si="75"/>
        <v>0.32958421894522294</v>
      </c>
      <c r="AR247">
        <f t="shared" si="76"/>
        <v>8.3750482178803765E-3</v>
      </c>
      <c r="AS247" s="15">
        <f t="shared" si="77"/>
        <v>0.6491158702549773</v>
      </c>
    </row>
    <row r="248" spans="1:45" x14ac:dyDescent="0.25">
      <c r="AN248" s="7">
        <f>SUM(AN231:AN247)</f>
        <v>2946242</v>
      </c>
      <c r="AQ248" s="15"/>
      <c r="AS248" s="15"/>
    </row>
    <row r="249" spans="1:45" x14ac:dyDescent="0.25">
      <c r="AQ249" s="15"/>
      <c r="AS249" s="15"/>
    </row>
    <row r="250" spans="1:45" x14ac:dyDescent="0.25">
      <c r="AO250" t="s">
        <v>268</v>
      </c>
      <c r="AP250" t="s">
        <v>384</v>
      </c>
      <c r="AS250" s="15"/>
    </row>
    <row r="251" spans="1:45" x14ac:dyDescent="0.25">
      <c r="A251" t="s">
        <v>0</v>
      </c>
      <c r="B251" t="s">
        <v>1</v>
      </c>
      <c r="C251" t="s">
        <v>2</v>
      </c>
      <c r="D251" t="s">
        <v>3</v>
      </c>
      <c r="E251" t="s">
        <v>5</v>
      </c>
      <c r="F251" t="s">
        <v>6</v>
      </c>
      <c r="G251" t="s">
        <v>208</v>
      </c>
      <c r="H251" t="s">
        <v>7</v>
      </c>
      <c r="I251" t="s">
        <v>8</v>
      </c>
      <c r="J251" t="s">
        <v>134</v>
      </c>
      <c r="K251" t="s">
        <v>143</v>
      </c>
      <c r="L251" t="s">
        <v>9</v>
      </c>
      <c r="M251" t="s">
        <v>10</v>
      </c>
      <c r="N251" t="s">
        <v>11</v>
      </c>
      <c r="O251" t="s">
        <v>13</v>
      </c>
      <c r="P251" t="s">
        <v>14</v>
      </c>
      <c r="Q251" t="s">
        <v>15</v>
      </c>
      <c r="R251" t="s">
        <v>16</v>
      </c>
      <c r="S251" t="s">
        <v>17</v>
      </c>
      <c r="T251" t="s">
        <v>18</v>
      </c>
      <c r="U251" t="s">
        <v>20</v>
      </c>
      <c r="V251" t="s">
        <v>21</v>
      </c>
      <c r="W251" t="s">
        <v>22</v>
      </c>
      <c r="X251" t="s">
        <v>23</v>
      </c>
      <c r="Y251" t="s">
        <v>24</v>
      </c>
      <c r="Z251" t="s">
        <v>25</v>
      </c>
      <c r="AA251" t="s">
        <v>26</v>
      </c>
      <c r="AB251" t="s">
        <v>27</v>
      </c>
      <c r="AC251" t="s">
        <v>263</v>
      </c>
      <c r="AD251" t="s">
        <v>29</v>
      </c>
      <c r="AE251" t="s">
        <v>326</v>
      </c>
      <c r="AF251" t="s">
        <v>233</v>
      </c>
      <c r="AG251" t="s">
        <v>30</v>
      </c>
      <c r="AH251" t="s">
        <v>31</v>
      </c>
      <c r="AI251" t="s">
        <v>32</v>
      </c>
      <c r="AJ251" t="s">
        <v>33</v>
      </c>
      <c r="AK251" t="s">
        <v>34</v>
      </c>
      <c r="AL251" t="s">
        <v>74</v>
      </c>
      <c r="AM251" t="s">
        <v>35</v>
      </c>
      <c r="AN251" t="s">
        <v>36</v>
      </c>
      <c r="AP251" t="s">
        <v>67</v>
      </c>
      <c r="AS251" s="15"/>
    </row>
    <row r="252" spans="1:45" x14ac:dyDescent="0.25">
      <c r="A252" t="s">
        <v>37</v>
      </c>
      <c r="B252">
        <v>25.446443243125699</v>
      </c>
      <c r="C252">
        <v>4.76741366101482E-3</v>
      </c>
      <c r="D252">
        <v>5.5732484864897502</v>
      </c>
      <c r="E252">
        <v>-95.382536155475094</v>
      </c>
      <c r="F252" s="1">
        <v>0</v>
      </c>
      <c r="G252" s="1">
        <v>0</v>
      </c>
      <c r="H252">
        <v>3.19899035733307</v>
      </c>
      <c r="I252">
        <v>-169.94407151881299</v>
      </c>
      <c r="J252">
        <v>-200.59587846067799</v>
      </c>
      <c r="K252">
        <v>-170.65407515667599</v>
      </c>
      <c r="L252">
        <v>-153.68168108296999</v>
      </c>
      <c r="M252">
        <v>11.572505283761499</v>
      </c>
      <c r="N252">
        <v>88.9855882757807</v>
      </c>
      <c r="O252">
        <v>84.962298230936895</v>
      </c>
      <c r="P252">
        <v>245446.441714285</v>
      </c>
      <c r="Q252">
        <v>298257.87878367602</v>
      </c>
      <c r="R252">
        <v>80.309440415956203</v>
      </c>
      <c r="S252">
        <v>661.27223522092595</v>
      </c>
      <c r="T252">
        <v>1.01884009580213E-2</v>
      </c>
      <c r="U252">
        <v>0.44028138629462099</v>
      </c>
      <c r="V252" s="1">
        <v>0</v>
      </c>
      <c r="W252">
        <v>0.186614105588845</v>
      </c>
      <c r="X252">
        <v>0.37310450811653301</v>
      </c>
      <c r="Y252" s="1">
        <v>0</v>
      </c>
      <c r="Z252">
        <v>1</v>
      </c>
      <c r="AA252">
        <v>2.8502972072760001E-4</v>
      </c>
      <c r="AB252">
        <v>4.4823464126255604E-3</v>
      </c>
      <c r="AC252">
        <v>4.0387142341693398E-3</v>
      </c>
      <c r="AD252" s="1">
        <v>0</v>
      </c>
      <c r="AE252">
        <v>5.0853295872406799E-2</v>
      </c>
      <c r="AF252" s="1">
        <v>3.5597307110684702E-4</v>
      </c>
      <c r="AG252" s="1">
        <v>0</v>
      </c>
      <c r="AH252">
        <v>3.3610282608955999</v>
      </c>
      <c r="AI252">
        <v>3.33329664392586E-2</v>
      </c>
      <c r="AJ252">
        <v>0.85000957820052903</v>
      </c>
      <c r="AK252" t="s">
        <v>79</v>
      </c>
      <c r="AL252" t="s">
        <v>80</v>
      </c>
      <c r="AM252">
        <v>51543752.759999998</v>
      </c>
      <c r="AN252">
        <v>210</v>
      </c>
      <c r="AO252">
        <f>SUM(AA252,AC252,AF252)</f>
        <v>4.6797170260037867E-3</v>
      </c>
      <c r="AP252">
        <f>100*(1-(1-AO252)^12)</f>
        <v>5.4733531703837439</v>
      </c>
      <c r="AQ252" s="15">
        <f>B252/AP252-1</f>
        <v>3.649150612245549</v>
      </c>
      <c r="AR252">
        <f>1-(1-B252/100)^(1/12)-AO252</f>
        <v>1.9494330986186022E-2</v>
      </c>
      <c r="AS252" s="15">
        <f t="shared" ref="AS252:AS267" si="78">B252/D252-1</f>
        <v>3.5658188944582419</v>
      </c>
    </row>
    <row r="253" spans="1:45" x14ac:dyDescent="0.25">
      <c r="A253" t="s">
        <v>37</v>
      </c>
      <c r="B253">
        <v>10.4767610214043</v>
      </c>
      <c r="C253">
        <v>5.16062444855395E-3</v>
      </c>
      <c r="D253">
        <v>6.0199666583301203</v>
      </c>
      <c r="E253">
        <v>-80.172682224794599</v>
      </c>
      <c r="F253" s="1">
        <v>0</v>
      </c>
      <c r="G253" s="1">
        <v>0</v>
      </c>
      <c r="H253">
        <v>3.3351563153163699</v>
      </c>
      <c r="I253">
        <v>-150.33208903715899</v>
      </c>
      <c r="J253">
        <v>-182.83732649435399</v>
      </c>
      <c r="K253">
        <v>-152.05312163939701</v>
      </c>
      <c r="L253">
        <v>-134.37419642661999</v>
      </c>
      <c r="M253">
        <v>11.674984540009</v>
      </c>
      <c r="N253">
        <v>90.628394419261994</v>
      </c>
      <c r="O253">
        <v>85.322751842806994</v>
      </c>
      <c r="P253">
        <v>250095.20116394901</v>
      </c>
      <c r="Q253">
        <v>301595.85205362597</v>
      </c>
      <c r="R253">
        <v>81.320484560896503</v>
      </c>
      <c r="S253">
        <v>671.44922210818697</v>
      </c>
      <c r="T253">
        <v>9.5265334835799005E-4</v>
      </c>
      <c r="U253">
        <v>0.50918653350968901</v>
      </c>
      <c r="V253" s="1">
        <v>0</v>
      </c>
      <c r="W253">
        <v>0.21662813230661199</v>
      </c>
      <c r="X253">
        <v>0.274185334183698</v>
      </c>
      <c r="Y253" s="1">
        <v>0</v>
      </c>
      <c r="Z253">
        <v>1</v>
      </c>
      <c r="AA253">
        <v>2.9107173577489599E-4</v>
      </c>
      <c r="AB253">
        <v>4.8497663807835203E-3</v>
      </c>
      <c r="AC253">
        <v>4.5292020353896196E-3</v>
      </c>
      <c r="AD253">
        <v>1.96323957344091E-5</v>
      </c>
      <c r="AE253">
        <v>4.4576472716070001E-2</v>
      </c>
      <c r="AF253" s="1">
        <v>9.36105927037471E-4</v>
      </c>
      <c r="AG253" s="1">
        <v>0</v>
      </c>
      <c r="AH253">
        <v>4.54922393400446</v>
      </c>
      <c r="AI253">
        <v>4.4634835136984997E-2</v>
      </c>
      <c r="AJ253">
        <v>2.4868682785719201</v>
      </c>
      <c r="AK253" t="s">
        <v>81</v>
      </c>
      <c r="AL253" t="s">
        <v>82</v>
      </c>
      <c r="AM253">
        <v>552210204.16999996</v>
      </c>
      <c r="AN253">
        <v>2208</v>
      </c>
      <c r="AO253">
        <f t="shared" ref="AO253:AO267" si="79">SUM(AA253,AC253,AF253)</f>
        <v>5.7563796982019865E-3</v>
      </c>
      <c r="AP253">
        <f t="shared" ref="AP253:AP268" si="80">100*(1-(1-AO253)^12)</f>
        <v>6.693101139935953</v>
      </c>
      <c r="AQ253" s="15">
        <f t="shared" ref="AQ253:AQ268" si="81">B253/AP253-1</f>
        <v>0.56530744155235535</v>
      </c>
      <c r="AR253">
        <f t="shared" ref="AR253:AR268" si="82">1-(1-B253/100)^(1/12)-AO253</f>
        <v>3.4238837503597231E-3</v>
      </c>
      <c r="AS253" s="15">
        <f t="shared" si="78"/>
        <v>0.74033538988245007</v>
      </c>
    </row>
    <row r="254" spans="1:45" x14ac:dyDescent="0.25">
      <c r="A254" t="s">
        <v>37</v>
      </c>
      <c r="B254">
        <v>9.1937424328075394</v>
      </c>
      <c r="C254">
        <v>6.3866674581453901E-3</v>
      </c>
      <c r="D254">
        <v>7.4004397880746904</v>
      </c>
      <c r="E254">
        <v>-69.049867988967506</v>
      </c>
      <c r="F254" s="1">
        <v>0</v>
      </c>
      <c r="G254" s="1">
        <v>0</v>
      </c>
      <c r="H254">
        <v>3.4451922269748998</v>
      </c>
      <c r="I254">
        <v>-124.55888260886501</v>
      </c>
      <c r="J254">
        <v>-161.19999594695</v>
      </c>
      <c r="K254">
        <v>-126.47743551401901</v>
      </c>
      <c r="L254">
        <v>-108.554110799565</v>
      </c>
      <c r="M254">
        <v>10.7374407009744</v>
      </c>
      <c r="N254">
        <v>91.137093263576006</v>
      </c>
      <c r="O254">
        <v>85.244481952727895</v>
      </c>
      <c r="P254">
        <v>249405.71891540501</v>
      </c>
      <c r="Q254">
        <v>293910.31925808499</v>
      </c>
      <c r="R254">
        <v>81.723158516314996</v>
      </c>
      <c r="S254">
        <v>670.19929366300198</v>
      </c>
      <c r="T254">
        <v>3.2611732607409699E-4</v>
      </c>
      <c r="U254">
        <v>0.60858647658143805</v>
      </c>
      <c r="V254" s="1">
        <v>0</v>
      </c>
      <c r="W254">
        <v>0.178316034226466</v>
      </c>
      <c r="X254">
        <v>0.21309748919209501</v>
      </c>
      <c r="Y254" s="1">
        <v>0</v>
      </c>
      <c r="Z254">
        <v>1</v>
      </c>
      <c r="AA254">
        <v>2.8962761985210398E-4</v>
      </c>
      <c r="AB254">
        <v>6.0380398046200696E-3</v>
      </c>
      <c r="AC254">
        <v>5.7128901076527799E-3</v>
      </c>
      <c r="AD254">
        <v>5.8799927877785102E-5</v>
      </c>
      <c r="AE254">
        <v>4.6111814071711402E-2</v>
      </c>
      <c r="AF254">
        <v>1.4525221432589101E-3</v>
      </c>
      <c r="AG254" s="1">
        <v>0</v>
      </c>
      <c r="AH254">
        <v>5.9764254744619603</v>
      </c>
      <c r="AI254">
        <v>5.26335172352628E-2</v>
      </c>
      <c r="AJ254">
        <v>7.4534911478090304</v>
      </c>
      <c r="AK254" t="s">
        <v>83</v>
      </c>
      <c r="AL254" t="s">
        <v>84</v>
      </c>
      <c r="AM254">
        <v>5486676410.4200001</v>
      </c>
      <c r="AN254">
        <v>21999</v>
      </c>
      <c r="AO254">
        <f t="shared" si="79"/>
        <v>7.4550398707637945E-3</v>
      </c>
      <c r="AP254">
        <f t="shared" si="80"/>
        <v>8.5881997993798027</v>
      </c>
      <c r="AQ254" s="15">
        <f t="shared" si="81"/>
        <v>7.0508680232551857E-2</v>
      </c>
      <c r="AR254">
        <f t="shared" si="82"/>
        <v>5.495833716647712E-4</v>
      </c>
      <c r="AS254" s="15">
        <f t="shared" si="78"/>
        <v>0.24232379373218271</v>
      </c>
    </row>
    <row r="255" spans="1:45" x14ac:dyDescent="0.25">
      <c r="A255" t="s">
        <v>37</v>
      </c>
      <c r="B255">
        <v>10.144860428305201</v>
      </c>
      <c r="C255">
        <v>6.9290969658926003E-3</v>
      </c>
      <c r="D255">
        <v>8.0052407819935194</v>
      </c>
      <c r="E255">
        <v>-48.614558578903399</v>
      </c>
      <c r="F255" s="1">
        <v>0</v>
      </c>
      <c r="G255" s="1">
        <v>0</v>
      </c>
      <c r="H255">
        <v>3.65199625339095</v>
      </c>
      <c r="I255">
        <v>-103.29029767175101</v>
      </c>
      <c r="J255">
        <v>-137.64990967040001</v>
      </c>
      <c r="K255">
        <v>-107.557146726147</v>
      </c>
      <c r="L255">
        <v>-86.159359177580299</v>
      </c>
      <c r="M255">
        <v>10.6057631577169</v>
      </c>
      <c r="N255">
        <v>89.759683788883706</v>
      </c>
      <c r="O255">
        <v>84.144357235477202</v>
      </c>
      <c r="P255">
        <v>233010.72839545901</v>
      </c>
      <c r="Q255">
        <v>281290.18066921498</v>
      </c>
      <c r="R255">
        <v>81.691460362985694</v>
      </c>
      <c r="S255">
        <v>666.78122755980098</v>
      </c>
      <c r="T255">
        <v>2.3094891360183101E-4</v>
      </c>
      <c r="U255">
        <v>0.501703777577028</v>
      </c>
      <c r="V255" s="1">
        <v>0</v>
      </c>
      <c r="W255">
        <v>0.22704315388122501</v>
      </c>
      <c r="X255">
        <v>0.27125306854174502</v>
      </c>
      <c r="Y255" s="1">
        <v>0</v>
      </c>
      <c r="Z255">
        <v>1</v>
      </c>
      <c r="AA255">
        <v>2.9138525908544197E-4</v>
      </c>
      <c r="AB255">
        <v>6.5457968089398799E-3</v>
      </c>
      <c r="AC255">
        <v>5.7952744778109397E-3</v>
      </c>
      <c r="AD255">
        <v>8.4682423019595603E-5</v>
      </c>
      <c r="AE255">
        <v>6.1792229076564002E-2</v>
      </c>
      <c r="AF255">
        <v>2.2924916987405201E-3</v>
      </c>
      <c r="AG255">
        <v>1.72358662782265E-6</v>
      </c>
      <c r="AH255">
        <v>5.8939198354538096</v>
      </c>
      <c r="AI255">
        <v>5.16448563605812E-2</v>
      </c>
      <c r="AJ255">
        <v>17.282759662039901</v>
      </c>
      <c r="AK255" t="s">
        <v>85</v>
      </c>
      <c r="AL255" t="s">
        <v>86</v>
      </c>
      <c r="AM255">
        <v>16052575100.620001</v>
      </c>
      <c r="AN255">
        <v>68892</v>
      </c>
      <c r="AO255">
        <f t="shared" si="79"/>
        <v>8.3791514356369029E-3</v>
      </c>
      <c r="AP255">
        <f t="shared" si="80"/>
        <v>9.6042964115158558</v>
      </c>
      <c r="AQ255" s="15">
        <f t="shared" si="81"/>
        <v>5.6283562442032808E-2</v>
      </c>
      <c r="AR255">
        <f t="shared" si="82"/>
        <v>4.9551521851536051E-4</v>
      </c>
      <c r="AS255" s="15">
        <f t="shared" si="78"/>
        <v>0.267277362990056</v>
      </c>
    </row>
    <row r="256" spans="1:45" x14ac:dyDescent="0.25">
      <c r="A256" t="s">
        <v>37</v>
      </c>
      <c r="B256">
        <v>11.7817301577818</v>
      </c>
      <c r="C256">
        <v>8.4901582272408193E-3</v>
      </c>
      <c r="D256">
        <v>9.7256536151865198</v>
      </c>
      <c r="E256">
        <v>-38.405546248782201</v>
      </c>
      <c r="F256" s="1">
        <v>0</v>
      </c>
      <c r="G256" s="1">
        <v>0</v>
      </c>
      <c r="H256">
        <v>3.6520078758738101</v>
      </c>
      <c r="I256">
        <v>-78.753540085119297</v>
      </c>
      <c r="J256">
        <v>-114.720842315607</v>
      </c>
      <c r="K256">
        <v>-83.285288922043804</v>
      </c>
      <c r="L256">
        <v>-60.937472643091397</v>
      </c>
      <c r="M256">
        <v>10.1936307450316</v>
      </c>
      <c r="N256">
        <v>89.384637597524701</v>
      </c>
      <c r="O256">
        <v>83.210733803633104</v>
      </c>
      <c r="P256">
        <v>224054.10829554201</v>
      </c>
      <c r="Q256">
        <v>271776.258584105</v>
      </c>
      <c r="R256">
        <v>81.663520208654205</v>
      </c>
      <c r="S256">
        <v>666.47166869328396</v>
      </c>
      <c r="T256">
        <v>2.33356678178244E-4</v>
      </c>
      <c r="U256">
        <v>0.50742842614468198</v>
      </c>
      <c r="V256" s="1">
        <v>0</v>
      </c>
      <c r="W256">
        <v>0.21787496604780299</v>
      </c>
      <c r="X256">
        <v>0.27469660780751298</v>
      </c>
      <c r="Y256" s="1">
        <v>0</v>
      </c>
      <c r="Z256">
        <v>1</v>
      </c>
      <c r="AA256">
        <v>2.9194993534869802E-4</v>
      </c>
      <c r="AB256">
        <v>8.0528903715608793E-3</v>
      </c>
      <c r="AC256">
        <v>6.8729059610016397E-3</v>
      </c>
      <c r="AD256">
        <v>1.11343561635629E-4</v>
      </c>
      <c r="AE256">
        <v>7.3565945593100798E-2</v>
      </c>
      <c r="AF256">
        <v>3.0309169584357499E-3</v>
      </c>
      <c r="AG256">
        <v>1.1628910788098399E-5</v>
      </c>
      <c r="AH256">
        <v>7.0542830088965696</v>
      </c>
      <c r="AI256">
        <v>5.9173329510317202E-2</v>
      </c>
      <c r="AJ256">
        <v>32.493485074971801</v>
      </c>
      <c r="AK256" t="s">
        <v>87</v>
      </c>
      <c r="AL256" t="s">
        <v>88</v>
      </c>
      <c r="AM256">
        <v>57351130100.410004</v>
      </c>
      <c r="AN256">
        <v>255970</v>
      </c>
      <c r="AO256">
        <f t="shared" si="79"/>
        <v>1.0195772854786088E-2</v>
      </c>
      <c r="AP256">
        <f t="shared" si="80"/>
        <v>11.571623719435442</v>
      </c>
      <c r="AQ256" s="15">
        <f t="shared" si="81"/>
        <v>1.815704031176435E-2</v>
      </c>
      <c r="AR256">
        <f t="shared" si="82"/>
        <v>1.9619556120812481E-4</v>
      </c>
      <c r="AS256" s="15">
        <f t="shared" si="78"/>
        <v>0.21140754379579541</v>
      </c>
    </row>
    <row r="257" spans="1:45" x14ac:dyDescent="0.25">
      <c r="A257" t="s">
        <v>37</v>
      </c>
      <c r="B257">
        <v>13.6523225035252</v>
      </c>
      <c r="C257">
        <v>9.1331399206147808E-3</v>
      </c>
      <c r="D257">
        <v>10.425654798249401</v>
      </c>
      <c r="E257">
        <v>-30.635269168300599</v>
      </c>
      <c r="F257" s="1">
        <v>0</v>
      </c>
      <c r="G257" s="1">
        <v>0</v>
      </c>
      <c r="H257">
        <v>3.5479038737685902</v>
      </c>
      <c r="I257">
        <v>-55.869776638192597</v>
      </c>
      <c r="J257">
        <v>-90.027480933614896</v>
      </c>
      <c r="K257">
        <v>-62.321276382054997</v>
      </c>
      <c r="L257">
        <v>-38.162648806150301</v>
      </c>
      <c r="M257">
        <v>10.440085325616399</v>
      </c>
      <c r="N257">
        <v>89.460804079156304</v>
      </c>
      <c r="O257">
        <v>82.4976488264967</v>
      </c>
      <c r="P257">
        <v>225414.52351961401</v>
      </c>
      <c r="Q257">
        <v>274577.17287000199</v>
      </c>
      <c r="R257">
        <v>81.984318818568894</v>
      </c>
      <c r="S257">
        <v>673.36458440153797</v>
      </c>
      <c r="T257">
        <v>4.1135630294755998E-4</v>
      </c>
      <c r="U257">
        <v>0.528322475811838</v>
      </c>
      <c r="V257" s="1">
        <v>0</v>
      </c>
      <c r="W257">
        <v>0.21061345137965301</v>
      </c>
      <c r="X257">
        <v>0.26106407280850802</v>
      </c>
      <c r="Y257" s="1">
        <v>0</v>
      </c>
      <c r="Z257">
        <v>1</v>
      </c>
      <c r="AA257">
        <v>2.9112640668441E-4</v>
      </c>
      <c r="AB257">
        <v>8.6229582631564897E-3</v>
      </c>
      <c r="AC257">
        <v>7.3713209896864697E-3</v>
      </c>
      <c r="AD257">
        <v>1.0079014199956401E-4</v>
      </c>
      <c r="AE257">
        <v>7.9861454253793193E-2</v>
      </c>
      <c r="AF257">
        <v>3.6057446595587602E-3</v>
      </c>
      <c r="AG257">
        <v>5.9338305604863301E-5</v>
      </c>
      <c r="AH257">
        <v>7.8788341091625496</v>
      </c>
      <c r="AI257">
        <v>6.7690172315764796E-2</v>
      </c>
      <c r="AJ257">
        <v>46.730465289586299</v>
      </c>
      <c r="AK257" t="s">
        <v>89</v>
      </c>
      <c r="AL257" t="s">
        <v>90</v>
      </c>
      <c r="AM257">
        <v>120620213193.44</v>
      </c>
      <c r="AN257">
        <v>535104</v>
      </c>
      <c r="AO257">
        <f t="shared" si="79"/>
        <v>1.1268192055929639E-2</v>
      </c>
      <c r="AP257">
        <f t="shared" si="80"/>
        <v>12.714506852790585</v>
      </c>
      <c r="AQ257" s="15">
        <f t="shared" si="81"/>
        <v>7.3759498625680653E-2</v>
      </c>
      <c r="AR257">
        <f t="shared" si="82"/>
        <v>8.8965330873293919E-4</v>
      </c>
      <c r="AS257" s="15">
        <f t="shared" si="78"/>
        <v>0.30949305033748065</v>
      </c>
    </row>
    <row r="258" spans="1:45" x14ac:dyDescent="0.25">
      <c r="A258" t="s">
        <v>37</v>
      </c>
      <c r="B258">
        <v>15.055857433439099</v>
      </c>
      <c r="C258">
        <v>9.5446561021265194E-3</v>
      </c>
      <c r="D258">
        <v>10.8710491716182</v>
      </c>
      <c r="E258">
        <v>-14.0059720368819</v>
      </c>
      <c r="F258" s="1">
        <v>0</v>
      </c>
      <c r="G258" s="1">
        <v>0</v>
      </c>
      <c r="H258">
        <v>3.7219431762222701</v>
      </c>
      <c r="I258">
        <v>-31.488575515130002</v>
      </c>
      <c r="J258">
        <v>-60.318305594820401</v>
      </c>
      <c r="K258">
        <v>-44.2402150795848</v>
      </c>
      <c r="L258">
        <v>-12.671503256172601</v>
      </c>
      <c r="M258">
        <v>10.5798401298589</v>
      </c>
      <c r="N258">
        <v>87.190436651924998</v>
      </c>
      <c r="O258">
        <v>80.317716635582201</v>
      </c>
      <c r="P258">
        <v>212111.26459770801</v>
      </c>
      <c r="Q258">
        <v>262831.03440188803</v>
      </c>
      <c r="R258">
        <v>81.525161887194997</v>
      </c>
      <c r="S258">
        <v>675.35888345571402</v>
      </c>
      <c r="T258">
        <v>3.23031624616563E-4</v>
      </c>
      <c r="U258">
        <v>0.53341023371291396</v>
      </c>
      <c r="V258" s="1">
        <v>0</v>
      </c>
      <c r="W258">
        <v>0.18220244627671001</v>
      </c>
      <c r="X258">
        <v>0.28438732001037398</v>
      </c>
      <c r="Y258" s="1">
        <v>0</v>
      </c>
      <c r="Z258">
        <v>1</v>
      </c>
      <c r="AA258">
        <v>2.9325919971850902E-4</v>
      </c>
      <c r="AB258">
        <v>8.5819022869802405E-3</v>
      </c>
      <c r="AC258">
        <v>7.4960392426211796E-3</v>
      </c>
      <c r="AD258">
        <v>1.3646444203360499E-4</v>
      </c>
      <c r="AE258">
        <v>0.109436039333696</v>
      </c>
      <c r="AF258">
        <v>5.3623659273511403E-3</v>
      </c>
      <c r="AG258">
        <v>4.55334807898811E-4</v>
      </c>
      <c r="AH258">
        <v>7.9358818894958301</v>
      </c>
      <c r="AI258">
        <v>6.9318969409343706E-2</v>
      </c>
      <c r="AJ258">
        <v>117.917072228652</v>
      </c>
      <c r="AK258" t="s">
        <v>91</v>
      </c>
      <c r="AL258" t="s">
        <v>92</v>
      </c>
      <c r="AM258">
        <v>126054118658.92</v>
      </c>
      <c r="AN258">
        <v>594283</v>
      </c>
      <c r="AO258">
        <f t="shared" si="79"/>
        <v>1.3151664369690829E-2</v>
      </c>
      <c r="AP258">
        <f t="shared" si="80"/>
        <v>14.689015082461109</v>
      </c>
      <c r="AQ258" s="15">
        <f t="shared" si="81"/>
        <v>2.497392431818013E-2</v>
      </c>
      <c r="AR258">
        <f t="shared" si="82"/>
        <v>3.5432445264606087E-4</v>
      </c>
      <c r="AS258" s="15">
        <f t="shared" si="78"/>
        <v>0.38494980528157918</v>
      </c>
    </row>
    <row r="259" spans="1:45" x14ac:dyDescent="0.25">
      <c r="A259" t="s">
        <v>37</v>
      </c>
      <c r="B259">
        <v>18.285774604359901</v>
      </c>
      <c r="C259">
        <v>1.05181363556955E-2</v>
      </c>
      <c r="D259">
        <v>11.916601932634901</v>
      </c>
      <c r="E259">
        <v>-1.2574085319419199</v>
      </c>
      <c r="F259" s="1">
        <v>0</v>
      </c>
      <c r="G259" s="1">
        <v>0</v>
      </c>
      <c r="H259">
        <v>3.8504895072547298</v>
      </c>
      <c r="I259">
        <v>-8.9559002135367596</v>
      </c>
      <c r="J259">
        <v>-34.8344892813709</v>
      </c>
      <c r="K259">
        <v>-26.918017225122199</v>
      </c>
      <c r="L259">
        <v>11.389097823019499</v>
      </c>
      <c r="M259">
        <v>10.575158745037101</v>
      </c>
      <c r="N259">
        <v>85.207554534620499</v>
      </c>
      <c r="O259">
        <v>78.363419237922798</v>
      </c>
      <c r="P259">
        <v>196099.313678684</v>
      </c>
      <c r="Q259">
        <v>245598.263790964</v>
      </c>
      <c r="R259">
        <v>81.328755834875807</v>
      </c>
      <c r="S259">
        <v>677.56550997435704</v>
      </c>
      <c r="T259">
        <v>3.7166941872910497E-4</v>
      </c>
      <c r="U259">
        <v>0.56499807570945104</v>
      </c>
      <c r="V259" s="1">
        <v>0</v>
      </c>
      <c r="W259">
        <v>0.153077659536938</v>
      </c>
      <c r="X259">
        <v>0.28192426475360999</v>
      </c>
      <c r="Y259" s="1">
        <v>0</v>
      </c>
      <c r="Z259">
        <v>1</v>
      </c>
      <c r="AA259">
        <v>2.95098131673867E-4</v>
      </c>
      <c r="AB259">
        <v>8.4004477046133799E-3</v>
      </c>
      <c r="AC259">
        <v>7.41160962572177E-3</v>
      </c>
      <c r="AD259">
        <v>1.5390589952337801E-4</v>
      </c>
      <c r="AE259">
        <v>0.12882458759863599</v>
      </c>
      <c r="AF259">
        <v>6.7967852417040696E-3</v>
      </c>
      <c r="AG259">
        <v>1.58107376789839E-3</v>
      </c>
      <c r="AH259">
        <v>8.2386894781577507</v>
      </c>
      <c r="AI259">
        <v>7.1729031384144007E-2</v>
      </c>
      <c r="AJ259">
        <v>189.80090772618601</v>
      </c>
      <c r="AK259" t="s">
        <v>93</v>
      </c>
      <c r="AL259" t="s">
        <v>94</v>
      </c>
      <c r="AM259">
        <v>115732520251.69</v>
      </c>
      <c r="AN259">
        <v>590173</v>
      </c>
      <c r="AO259">
        <f t="shared" si="79"/>
        <v>1.4503492999099706E-2</v>
      </c>
      <c r="AP259">
        <f t="shared" si="80"/>
        <v>16.08085090766329</v>
      </c>
      <c r="AQ259" s="15">
        <f t="shared" si="81"/>
        <v>0.13711486471439516</v>
      </c>
      <c r="AR259">
        <f t="shared" si="82"/>
        <v>2.1842054703139421E-3</v>
      </c>
      <c r="AS259" s="15">
        <f t="shared" si="78"/>
        <v>0.5344789318070895</v>
      </c>
    </row>
    <row r="260" spans="1:45" x14ac:dyDescent="0.25">
      <c r="A260" t="s">
        <v>37</v>
      </c>
      <c r="B260">
        <v>24.390289992756902</v>
      </c>
      <c r="C260">
        <v>1.2193433113103501E-2</v>
      </c>
      <c r="D260">
        <v>13.689643979764099</v>
      </c>
      <c r="E260">
        <v>10.752539733484999</v>
      </c>
      <c r="F260" s="1">
        <v>0</v>
      </c>
      <c r="G260" s="1">
        <v>0</v>
      </c>
      <c r="H260">
        <v>4.0084523538226904</v>
      </c>
      <c r="I260">
        <v>14.3277758148991</v>
      </c>
      <c r="J260">
        <v>-0.14864007468826501</v>
      </c>
      <c r="K260">
        <v>-13.448262588194099</v>
      </c>
      <c r="L260">
        <v>36.046899021272502</v>
      </c>
      <c r="M260">
        <v>10.5946833261366</v>
      </c>
      <c r="N260">
        <v>81.450359004365794</v>
      </c>
      <c r="O260">
        <v>74.8043579752445</v>
      </c>
      <c r="P260">
        <v>183676.096361567</v>
      </c>
      <c r="Q260">
        <v>236206.001654769</v>
      </c>
      <c r="R260">
        <v>80.880992892817403</v>
      </c>
      <c r="S260">
        <v>683.72980622756495</v>
      </c>
      <c r="T260">
        <v>4.5120483252520001E-4</v>
      </c>
      <c r="U260">
        <v>0.56937312326886902</v>
      </c>
      <c r="V260" s="1">
        <v>0</v>
      </c>
      <c r="W260">
        <v>0.13004329253997299</v>
      </c>
      <c r="X260">
        <v>0.30058358419115599</v>
      </c>
      <c r="Y260" s="1">
        <v>0</v>
      </c>
      <c r="Z260">
        <v>1</v>
      </c>
      <c r="AA260">
        <v>2.97915785957226E-4</v>
      </c>
      <c r="AB260">
        <v>8.2041300706351804E-3</v>
      </c>
      <c r="AC260">
        <v>7.2767736256899697E-3</v>
      </c>
      <c r="AD260">
        <v>1.9297655437873999E-4</v>
      </c>
      <c r="AE260">
        <v>0.162800962555426</v>
      </c>
      <c r="AF260">
        <v>9.17383423999827E-3</v>
      </c>
      <c r="AG260">
        <v>3.40525525683248E-3</v>
      </c>
      <c r="AH260">
        <v>8.4598917089546202</v>
      </c>
      <c r="AI260">
        <v>7.3793780225984096E-2</v>
      </c>
      <c r="AJ260">
        <v>352.10320839410502</v>
      </c>
      <c r="AK260" t="s">
        <v>95</v>
      </c>
      <c r="AL260" t="s">
        <v>96</v>
      </c>
      <c r="AM260">
        <v>61743270820.230003</v>
      </c>
      <c r="AN260">
        <v>336153</v>
      </c>
      <c r="AO260">
        <f t="shared" si="79"/>
        <v>1.6748523651645465E-2</v>
      </c>
      <c r="AP260">
        <f t="shared" si="80"/>
        <v>18.346409566687239</v>
      </c>
      <c r="AQ260" s="15">
        <f t="shared" si="81"/>
        <v>0.32943123852657941</v>
      </c>
      <c r="AR260">
        <f t="shared" si="82"/>
        <v>6.2809445466500795E-3</v>
      </c>
      <c r="AS260" s="15">
        <f t="shared" si="78"/>
        <v>0.7816599196305174</v>
      </c>
    </row>
    <row r="261" spans="1:45" x14ac:dyDescent="0.25">
      <c r="A261" t="s">
        <v>37</v>
      </c>
      <c r="B261">
        <v>32.621945718386002</v>
      </c>
      <c r="C261">
        <v>1.40413279277181E-2</v>
      </c>
      <c r="D261">
        <v>15.607367420069901</v>
      </c>
      <c r="E261">
        <v>22.057306093638701</v>
      </c>
      <c r="F261" s="1">
        <v>0</v>
      </c>
      <c r="G261" s="1">
        <v>0</v>
      </c>
      <c r="H261">
        <v>4.15713340998317</v>
      </c>
      <c r="I261">
        <v>37.729551956419101</v>
      </c>
      <c r="J261">
        <v>27.075369376520499</v>
      </c>
      <c r="K261">
        <v>2.9979626415045302</v>
      </c>
      <c r="L261">
        <v>60.6212891531991</v>
      </c>
      <c r="M261">
        <v>10.359090888250501</v>
      </c>
      <c r="N261">
        <v>78.674836863366096</v>
      </c>
      <c r="O261">
        <v>72.293354821888499</v>
      </c>
      <c r="P261">
        <v>174147.05604839299</v>
      </c>
      <c r="Q261">
        <v>227471.485817857</v>
      </c>
      <c r="R261">
        <v>80.7202522325057</v>
      </c>
      <c r="S261">
        <v>687.35306405410597</v>
      </c>
      <c r="T261">
        <v>4.3967572723440398E-4</v>
      </c>
      <c r="U261">
        <v>0.571550189965634</v>
      </c>
      <c r="V261" s="1">
        <v>0</v>
      </c>
      <c r="W261">
        <v>0.11261212510124299</v>
      </c>
      <c r="X261">
        <v>0.31583768493312198</v>
      </c>
      <c r="Y261" s="1">
        <v>0</v>
      </c>
      <c r="Z261">
        <v>1</v>
      </c>
      <c r="AA261">
        <v>2.9836973434307798E-4</v>
      </c>
      <c r="AB261">
        <v>7.9175221009682405E-3</v>
      </c>
      <c r="AC261">
        <v>7.0795740068010302E-3</v>
      </c>
      <c r="AD261">
        <v>2.05357404419796E-4</v>
      </c>
      <c r="AE261">
        <v>0.17852128954016799</v>
      </c>
      <c r="AF261">
        <v>1.04506362896814E-2</v>
      </c>
      <c r="AG261">
        <v>5.5403221878281101E-3</v>
      </c>
      <c r="AH261">
        <v>8.6978085798239206</v>
      </c>
      <c r="AI261">
        <v>7.4144788511442503E-2</v>
      </c>
      <c r="AJ261">
        <v>532.96482782166902</v>
      </c>
      <c r="AK261" t="s">
        <v>97</v>
      </c>
      <c r="AL261" t="s">
        <v>98</v>
      </c>
      <c r="AM261">
        <v>33258256470.009998</v>
      </c>
      <c r="AN261">
        <v>190978</v>
      </c>
      <c r="AO261">
        <f>SUM(AA261,AC261,AF261)</f>
        <v>1.7828580030825509E-2</v>
      </c>
      <c r="AP261">
        <f t="shared" si="80"/>
        <v>19.416243198419846</v>
      </c>
      <c r="AQ261" s="15">
        <f t="shared" si="81"/>
        <v>0.68013685165629134</v>
      </c>
      <c r="AR261">
        <f t="shared" si="82"/>
        <v>1.4540200034202793E-2</v>
      </c>
      <c r="AS261" s="15">
        <f t="shared" si="78"/>
        <v>1.0901632440866762</v>
      </c>
    </row>
    <row r="262" spans="1:45" x14ac:dyDescent="0.25">
      <c r="A262" t="s">
        <v>37</v>
      </c>
      <c r="B262">
        <v>37.248411370217298</v>
      </c>
      <c r="C262">
        <v>1.4885436219428999E-2</v>
      </c>
      <c r="D262">
        <v>16.4703087914483</v>
      </c>
      <c r="E262">
        <v>40.532812596327801</v>
      </c>
      <c r="F262" s="1">
        <v>0</v>
      </c>
      <c r="G262" s="1">
        <v>0</v>
      </c>
      <c r="H262">
        <v>4.36805937484203</v>
      </c>
      <c r="I262">
        <v>60.399500624518197</v>
      </c>
      <c r="J262">
        <v>51.361711145346803</v>
      </c>
      <c r="K262">
        <v>22.733961916783301</v>
      </c>
      <c r="L262">
        <v>85.278492664220394</v>
      </c>
      <c r="M262">
        <v>10.1924560259285</v>
      </c>
      <c r="N262">
        <v>75.4975943598497</v>
      </c>
      <c r="O262">
        <v>69.472103303368598</v>
      </c>
      <c r="P262">
        <v>160029.66870191501</v>
      </c>
      <c r="Q262">
        <v>217908.82854829199</v>
      </c>
      <c r="R262">
        <v>80.654522511553395</v>
      </c>
      <c r="S262">
        <v>681.39615216703305</v>
      </c>
      <c r="T262">
        <v>5.8563222002321004E-4</v>
      </c>
      <c r="U262">
        <v>0.57186609759354601</v>
      </c>
      <c r="V262" s="1">
        <v>0</v>
      </c>
      <c r="W262">
        <v>9.0957579221602802E-2</v>
      </c>
      <c r="X262">
        <v>0.33717632318485002</v>
      </c>
      <c r="Y262" s="1">
        <v>0</v>
      </c>
      <c r="Z262">
        <v>1</v>
      </c>
      <c r="AA262">
        <v>2.9707382287897603E-4</v>
      </c>
      <c r="AB262">
        <v>7.6414374308552196E-3</v>
      </c>
      <c r="AC262">
        <v>6.9191292258686402E-3</v>
      </c>
      <c r="AD262">
        <v>2.0959761799167599E-4</v>
      </c>
      <c r="AE262">
        <v>0.18545262856091399</v>
      </c>
      <c r="AF262">
        <v>1.10177406628039E-2</v>
      </c>
      <c r="AG262">
        <v>6.6632303858501401E-3</v>
      </c>
      <c r="AH262">
        <v>8.7648417960988798</v>
      </c>
      <c r="AI262">
        <v>7.3509777507990606E-2</v>
      </c>
      <c r="AJ262">
        <v>747.79883841004505</v>
      </c>
      <c r="AK262" t="s">
        <v>99</v>
      </c>
      <c r="AL262" t="s">
        <v>100</v>
      </c>
      <c r="AM262">
        <v>13807519845.27</v>
      </c>
      <c r="AN262">
        <v>86281</v>
      </c>
      <c r="AO262">
        <f t="shared" ref="AO262:AO268" si="83">SUM(AA262,AC262,AF262)</f>
        <v>1.8233943711551515E-2</v>
      </c>
      <c r="AP262">
        <f t="shared" si="80"/>
        <v>19.814442689163748</v>
      </c>
      <c r="AQ262" s="15">
        <f t="shared" si="81"/>
        <v>0.87986167234408019</v>
      </c>
      <c r="AR262">
        <f t="shared" si="82"/>
        <v>1.9853943134098717E-2</v>
      </c>
      <c r="AS262" s="15">
        <f t="shared" si="78"/>
        <v>1.2615490603040418</v>
      </c>
    </row>
    <row r="263" spans="1:45" x14ac:dyDescent="0.25">
      <c r="A263" t="s">
        <v>37</v>
      </c>
      <c r="B263">
        <v>46.282828039820203</v>
      </c>
      <c r="C263">
        <v>1.50284395303342E-2</v>
      </c>
      <c r="D263">
        <v>16.6156988670554</v>
      </c>
      <c r="E263">
        <v>60.9193373205418</v>
      </c>
      <c r="F263" s="1">
        <v>0</v>
      </c>
      <c r="G263" s="1">
        <v>0</v>
      </c>
      <c r="H263">
        <v>4.6161933324979101</v>
      </c>
      <c r="I263">
        <v>83.582395297523107</v>
      </c>
      <c r="J263">
        <v>74.076681987828096</v>
      </c>
      <c r="K263">
        <v>45.786123377738399</v>
      </c>
      <c r="L263">
        <v>109.676859933663</v>
      </c>
      <c r="M263">
        <v>9.9291830990001095</v>
      </c>
      <c r="N263">
        <v>74.678824748718199</v>
      </c>
      <c r="O263">
        <v>68.896431054876999</v>
      </c>
      <c r="P263">
        <v>152670.19373434701</v>
      </c>
      <c r="Q263">
        <v>208883.79556971099</v>
      </c>
      <c r="R263">
        <v>80.688037912137801</v>
      </c>
      <c r="S263">
        <v>676.18839081361205</v>
      </c>
      <c r="T263">
        <v>5.0844833873119497E-5</v>
      </c>
      <c r="U263">
        <v>0.59196213559963795</v>
      </c>
      <c r="V263" s="1">
        <v>0</v>
      </c>
      <c r="W263">
        <v>7.4005608383510404E-2</v>
      </c>
      <c r="X263">
        <v>0.33403225601684999</v>
      </c>
      <c r="Y263" s="1">
        <v>0</v>
      </c>
      <c r="Z263">
        <v>1</v>
      </c>
      <c r="AA263">
        <v>2.96154180623731E-4</v>
      </c>
      <c r="AB263">
        <v>7.3719790457199104E-3</v>
      </c>
      <c r="AC263">
        <v>6.7597229213998203E-3</v>
      </c>
      <c r="AD263">
        <v>1.7411008069998901E-4</v>
      </c>
      <c r="AE263">
        <v>0.179793516619945</v>
      </c>
      <c r="AF263">
        <v>1.0760641969703701E-2</v>
      </c>
      <c r="AG263">
        <v>7.1153490168647899E-3</v>
      </c>
      <c r="AH263">
        <v>8.8293620192700608</v>
      </c>
      <c r="AI263">
        <v>7.1910514528955694E-2</v>
      </c>
      <c r="AJ263">
        <v>965.552447795896</v>
      </c>
      <c r="AK263" t="s">
        <v>101</v>
      </c>
      <c r="AL263" t="s">
        <v>102</v>
      </c>
      <c r="AM263">
        <v>5218267221.8400002</v>
      </c>
      <c r="AN263">
        <v>34180</v>
      </c>
      <c r="AO263">
        <f t="shared" si="83"/>
        <v>1.7816519071727252E-2</v>
      </c>
      <c r="AP263">
        <f t="shared" si="80"/>
        <v>19.404367678276312</v>
      </c>
      <c r="AQ263" s="15">
        <f t="shared" si="81"/>
        <v>1.3851757917180172</v>
      </c>
      <c r="AR263">
        <f t="shared" si="82"/>
        <v>3.2651867989425723E-2</v>
      </c>
      <c r="AS263" s="15">
        <f t="shared" si="78"/>
        <v>1.7854878937164052</v>
      </c>
    </row>
    <row r="264" spans="1:45" x14ac:dyDescent="0.25">
      <c r="A264" t="s">
        <v>37</v>
      </c>
      <c r="B264">
        <v>53.153847403491802</v>
      </c>
      <c r="C264">
        <v>1.51555611946883E-2</v>
      </c>
      <c r="D264">
        <v>16.744747427225999</v>
      </c>
      <c r="E264">
        <v>81.789758151104806</v>
      </c>
      <c r="F264" s="1">
        <v>0</v>
      </c>
      <c r="G264" s="1">
        <v>0</v>
      </c>
      <c r="H264">
        <v>4.8170496676976597</v>
      </c>
      <c r="I264">
        <v>106.61179452959701</v>
      </c>
      <c r="J264">
        <v>97.736856375101695</v>
      </c>
      <c r="K264">
        <v>66.151695881365498</v>
      </c>
      <c r="L264">
        <v>134.95867765935699</v>
      </c>
      <c r="M264">
        <v>9.7926520185570993</v>
      </c>
      <c r="N264">
        <v>71.4248097884266</v>
      </c>
      <c r="O264">
        <v>65.935429033542107</v>
      </c>
      <c r="P264">
        <v>140354.88699291699</v>
      </c>
      <c r="Q264">
        <v>195185.85535236201</v>
      </c>
      <c r="R264">
        <v>80.572642342347507</v>
      </c>
      <c r="S264">
        <v>669.03965013905201</v>
      </c>
      <c r="T264" s="1">
        <v>0</v>
      </c>
      <c r="U264">
        <v>0.58206489676080297</v>
      </c>
      <c r="V264" s="1">
        <v>0</v>
      </c>
      <c r="W264">
        <v>6.8179153006289503E-2</v>
      </c>
      <c r="X264">
        <v>0.34975595023290601</v>
      </c>
      <c r="Y264" s="1">
        <v>0</v>
      </c>
      <c r="Z264">
        <v>1</v>
      </c>
      <c r="AA264">
        <v>2.9604621098343299E-4</v>
      </c>
      <c r="AB264">
        <v>7.2777780712523898E-3</v>
      </c>
      <c r="AC264">
        <v>6.7380479771937396E-3</v>
      </c>
      <c r="AD264">
        <v>1.9291150742454201E-4</v>
      </c>
      <c r="AE264">
        <v>0.185187475197887</v>
      </c>
      <c r="AF264">
        <v>1.10834703905935E-2</v>
      </c>
      <c r="AG264">
        <v>7.3233571629487603E-3</v>
      </c>
      <c r="AH264">
        <v>9.03323386683374</v>
      </c>
      <c r="AI264">
        <v>7.2083262696496994E-2</v>
      </c>
      <c r="AJ264">
        <v>1187.0887502534499</v>
      </c>
      <c r="AK264" t="s">
        <v>103</v>
      </c>
      <c r="AL264" t="s">
        <v>104</v>
      </c>
      <c r="AM264">
        <v>1644818920.6700001</v>
      </c>
      <c r="AN264">
        <v>11719</v>
      </c>
      <c r="AO264">
        <f t="shared" si="83"/>
        <v>1.8117564578770673E-2</v>
      </c>
      <c r="AP264">
        <f t="shared" si="80"/>
        <v>19.700305369393323</v>
      </c>
      <c r="AQ264" s="15">
        <f t="shared" si="81"/>
        <v>1.6981230192539241</v>
      </c>
      <c r="AR264">
        <f t="shared" si="82"/>
        <v>4.3119010540745073E-2</v>
      </c>
      <c r="AS264" s="15">
        <f t="shared" si="78"/>
        <v>2.1743594601532594</v>
      </c>
    </row>
    <row r="265" spans="1:45" x14ac:dyDescent="0.25">
      <c r="A265" t="s">
        <v>37</v>
      </c>
      <c r="B265">
        <v>58.019025459215896</v>
      </c>
      <c r="C265">
        <v>1.49575871431742E-2</v>
      </c>
      <c r="D265">
        <v>16.543692953619601</v>
      </c>
      <c r="E265">
        <v>103.380022101129</v>
      </c>
      <c r="F265" s="1">
        <v>0</v>
      </c>
      <c r="G265" s="1">
        <v>0</v>
      </c>
      <c r="H265">
        <v>5.0207306315286901</v>
      </c>
      <c r="I265">
        <v>127.66317325678</v>
      </c>
      <c r="J265">
        <v>117.87871806304</v>
      </c>
      <c r="K265">
        <v>83.952114949374106</v>
      </c>
      <c r="L265">
        <v>159.540696921164</v>
      </c>
      <c r="M265">
        <v>9.8182384173803605</v>
      </c>
      <c r="N265">
        <v>69.546676091097396</v>
      </c>
      <c r="O265">
        <v>64.196301920558795</v>
      </c>
      <c r="P265">
        <v>124965.427070789</v>
      </c>
      <c r="Q265">
        <v>174593.00465666599</v>
      </c>
      <c r="R265">
        <v>80.496627914497296</v>
      </c>
      <c r="S265">
        <v>666.14737992140101</v>
      </c>
      <c r="T265" s="1">
        <v>0</v>
      </c>
      <c r="U265">
        <v>0.63505858266385595</v>
      </c>
      <c r="V265" s="1">
        <v>0</v>
      </c>
      <c r="W265">
        <v>4.5120303841014398E-2</v>
      </c>
      <c r="X265">
        <v>0.31982111349512798</v>
      </c>
      <c r="Y265" s="1">
        <v>0</v>
      </c>
      <c r="Z265">
        <v>1</v>
      </c>
      <c r="AA265">
        <v>2.96743104872264E-4</v>
      </c>
      <c r="AB265">
        <v>7.0064943495305003E-3</v>
      </c>
      <c r="AC265">
        <v>6.6942276420669401E-3</v>
      </c>
      <c r="AD265">
        <v>1.9851709131380501E-4</v>
      </c>
      <c r="AE265">
        <v>0.18728512415057599</v>
      </c>
      <c r="AF265">
        <v>1.1209014680412001E-2</v>
      </c>
      <c r="AG265">
        <v>7.4071519040005201E-3</v>
      </c>
      <c r="AH265">
        <v>8.9632396679526103</v>
      </c>
      <c r="AI265">
        <v>7.1785232939197197E-2</v>
      </c>
      <c r="AJ265">
        <v>1412.78980775635</v>
      </c>
      <c r="AK265" t="s">
        <v>105</v>
      </c>
      <c r="AL265" t="s">
        <v>106</v>
      </c>
      <c r="AM265">
        <v>460747529.61000001</v>
      </c>
      <c r="AN265">
        <v>3687</v>
      </c>
      <c r="AO265">
        <f t="shared" si="83"/>
        <v>1.8199985427351205E-2</v>
      </c>
      <c r="AP265">
        <f t="shared" si="80"/>
        <v>19.781153919386064</v>
      </c>
      <c r="AQ265" s="15">
        <f t="shared" si="81"/>
        <v>1.933045549094873</v>
      </c>
      <c r="AR265">
        <f t="shared" si="82"/>
        <v>5.157565162980985E-2</v>
      </c>
      <c r="AS265" s="15">
        <f t="shared" si="78"/>
        <v>2.5070177874959829</v>
      </c>
    </row>
    <row r="266" spans="1:45" x14ac:dyDescent="0.25">
      <c r="A266" t="s">
        <v>37</v>
      </c>
      <c r="B266">
        <v>54.504591874838603</v>
      </c>
      <c r="C266">
        <v>1.43349935672357E-2</v>
      </c>
      <c r="D266">
        <v>15.9085077228088</v>
      </c>
      <c r="E266">
        <v>136.56357229995001</v>
      </c>
      <c r="F266" s="1">
        <v>0</v>
      </c>
      <c r="G266" s="1">
        <v>0</v>
      </c>
      <c r="H266">
        <v>5.3048831222681399</v>
      </c>
      <c r="I266">
        <v>148.92917397455801</v>
      </c>
      <c r="J266">
        <v>121.817804652137</v>
      </c>
      <c r="K266">
        <v>109.193892335936</v>
      </c>
      <c r="L266">
        <v>184.41829675295801</v>
      </c>
      <c r="M266">
        <v>9.9049558427429805</v>
      </c>
      <c r="N266">
        <v>72.333124343681007</v>
      </c>
      <c r="O266">
        <v>66.880604155635794</v>
      </c>
      <c r="P266">
        <v>112243.509777206</v>
      </c>
      <c r="Q266">
        <v>149525.43792395</v>
      </c>
      <c r="R266">
        <v>80.777968460832795</v>
      </c>
      <c r="S266">
        <v>652.84284994949303</v>
      </c>
      <c r="T266" s="1">
        <v>0</v>
      </c>
      <c r="U266">
        <v>0.74643746437983305</v>
      </c>
      <c r="V266" s="1">
        <v>0</v>
      </c>
      <c r="W266">
        <v>3.1455025397337702E-2</v>
      </c>
      <c r="X266">
        <v>0.22210751022282799</v>
      </c>
      <c r="Y266" s="1">
        <v>0</v>
      </c>
      <c r="Z266">
        <v>1</v>
      </c>
      <c r="AA266">
        <v>2.9292955671770101E-4</v>
      </c>
      <c r="AB266">
        <v>7.0273925462665896E-3</v>
      </c>
      <c r="AC266">
        <v>6.9281122591584102E-3</v>
      </c>
      <c r="AD266">
        <v>2.1053430227697701E-4</v>
      </c>
      <c r="AE266">
        <v>0.16849223293072399</v>
      </c>
      <c r="AF266">
        <v>1.00842601409038E-2</v>
      </c>
      <c r="AG266">
        <v>6.7583090074009502E-3</v>
      </c>
      <c r="AH266">
        <v>9.0884433937756501</v>
      </c>
      <c r="AI266">
        <v>7.2337273157292603E-2</v>
      </c>
      <c r="AJ266">
        <v>1644.15524848466</v>
      </c>
      <c r="AK266" t="s">
        <v>107</v>
      </c>
      <c r="AL266" t="s">
        <v>108</v>
      </c>
      <c r="AM266">
        <v>130988175.91</v>
      </c>
      <c r="AN266">
        <v>1167</v>
      </c>
      <c r="AO266">
        <f t="shared" si="83"/>
        <v>1.7305301956779911E-2</v>
      </c>
      <c r="AP266">
        <f t="shared" si="80"/>
        <v>18.899533042509866</v>
      </c>
      <c r="AQ266" s="15">
        <f t="shared" si="81"/>
        <v>1.8839120920206804</v>
      </c>
      <c r="AR266">
        <f t="shared" si="82"/>
        <v>4.6217306462547306E-2</v>
      </c>
      <c r="AS266" s="15">
        <f>B266/D266-1</f>
        <v>2.4261285108906052</v>
      </c>
    </row>
    <row r="267" spans="1:45" x14ac:dyDescent="0.25">
      <c r="A267" t="s">
        <v>37</v>
      </c>
      <c r="B267">
        <v>34.766190880257298</v>
      </c>
      <c r="C267">
        <v>1.39014651885474E-2</v>
      </c>
      <c r="D267">
        <v>15.463597522393499</v>
      </c>
      <c r="E267">
        <v>152.27152489598899</v>
      </c>
      <c r="F267" s="1">
        <v>0</v>
      </c>
      <c r="G267" s="1">
        <v>0</v>
      </c>
      <c r="H267">
        <v>5.4700672135118502</v>
      </c>
      <c r="I267">
        <v>169.07881243585501</v>
      </c>
      <c r="J267">
        <v>142.418036212966</v>
      </c>
      <c r="K267">
        <v>124.696559936303</v>
      </c>
      <c r="L267">
        <v>207.83690518432101</v>
      </c>
      <c r="M267">
        <v>10.03200326346</v>
      </c>
      <c r="N267">
        <v>67.838622583675601</v>
      </c>
      <c r="O267">
        <v>62.981567486103998</v>
      </c>
      <c r="P267">
        <v>102774.908610271</v>
      </c>
      <c r="Q267">
        <v>138045.82176593901</v>
      </c>
      <c r="R267">
        <v>80.598727808202</v>
      </c>
      <c r="S267">
        <v>646.20521241081599</v>
      </c>
      <c r="T267" s="1">
        <v>0</v>
      </c>
      <c r="U267">
        <v>0.76839776545374605</v>
      </c>
      <c r="V267" s="1">
        <v>0</v>
      </c>
      <c r="W267">
        <v>1.23259216223845E-2</v>
      </c>
      <c r="X267">
        <v>0.21927631292386901</v>
      </c>
      <c r="Y267" s="1">
        <v>0</v>
      </c>
      <c r="Z267">
        <v>1</v>
      </c>
      <c r="AA267">
        <v>2.8479678012688901E-4</v>
      </c>
      <c r="AB267">
        <v>6.8699400063855498E-3</v>
      </c>
      <c r="AC267">
        <v>6.8947440162267304E-3</v>
      </c>
      <c r="AD267" s="1">
        <v>0</v>
      </c>
      <c r="AE267">
        <v>0.16140514311756499</v>
      </c>
      <c r="AF267">
        <v>9.6600978155863201E-3</v>
      </c>
      <c r="AG267">
        <v>6.7301472139691997E-3</v>
      </c>
      <c r="AH267">
        <v>8.1083923190947793</v>
      </c>
      <c r="AI267">
        <v>6.6629258455593393E-2</v>
      </c>
      <c r="AJ267">
        <v>1837.3954497550301</v>
      </c>
      <c r="AK267" t="s">
        <v>109</v>
      </c>
      <c r="AL267" t="s">
        <v>110</v>
      </c>
      <c r="AM267">
        <v>34018494.75</v>
      </c>
      <c r="AN267">
        <v>331</v>
      </c>
      <c r="AO267">
        <f t="shared" si="83"/>
        <v>1.683963861193994E-2</v>
      </c>
      <c r="AP267">
        <f t="shared" si="80"/>
        <v>18.437162418459007</v>
      </c>
      <c r="AQ267" s="15">
        <f t="shared" si="81"/>
        <v>0.88565843762649266</v>
      </c>
      <c r="AR267">
        <f t="shared" si="82"/>
        <v>1.813351591722711E-2</v>
      </c>
      <c r="AS267" s="15">
        <f t="shared" ref="AS267:AS268" si="84">B267/D267-1</f>
        <v>1.2482602014124389</v>
      </c>
    </row>
    <row r="268" spans="1:45" x14ac:dyDescent="0.25">
      <c r="AN268">
        <f>SUM(AN252:AN267)</f>
        <v>2733335</v>
      </c>
      <c r="AQ268" s="15"/>
      <c r="AS268" s="15"/>
    </row>
    <row r="269" spans="1:45" x14ac:dyDescent="0.25">
      <c r="AO269" t="s">
        <v>268</v>
      </c>
      <c r="AP269" t="s">
        <v>384</v>
      </c>
      <c r="AR269" t="s">
        <v>385</v>
      </c>
      <c r="AS269" s="15"/>
    </row>
    <row r="270" spans="1:45" x14ac:dyDescent="0.25">
      <c r="A270" t="s">
        <v>0</v>
      </c>
      <c r="B270" t="s">
        <v>1</v>
      </c>
      <c r="C270" t="s">
        <v>2</v>
      </c>
      <c r="D270" t="s">
        <v>3</v>
      </c>
      <c r="E270" t="s">
        <v>5</v>
      </c>
      <c r="F270" t="s">
        <v>6</v>
      </c>
      <c r="G270" t="s">
        <v>208</v>
      </c>
      <c r="H270" t="s">
        <v>7</v>
      </c>
      <c r="I270" t="s">
        <v>8</v>
      </c>
      <c r="J270" t="s">
        <v>134</v>
      </c>
      <c r="K270" t="s">
        <v>143</v>
      </c>
      <c r="L270" t="s">
        <v>9</v>
      </c>
      <c r="M270" t="s">
        <v>10</v>
      </c>
      <c r="N270" t="s">
        <v>11</v>
      </c>
      <c r="O270" t="s">
        <v>13</v>
      </c>
      <c r="P270" t="s">
        <v>14</v>
      </c>
      <c r="Q270" t="s">
        <v>15</v>
      </c>
      <c r="R270" t="s">
        <v>16</v>
      </c>
      <c r="S270" t="s">
        <v>17</v>
      </c>
      <c r="T270" t="s">
        <v>18</v>
      </c>
      <c r="U270" t="s">
        <v>20</v>
      </c>
      <c r="V270" t="s">
        <v>21</v>
      </c>
      <c r="W270" t="s">
        <v>22</v>
      </c>
      <c r="X270" t="s">
        <v>23</v>
      </c>
      <c r="Y270" t="s">
        <v>24</v>
      </c>
      <c r="Z270" t="s">
        <v>25</v>
      </c>
      <c r="AA270" t="s">
        <v>26</v>
      </c>
      <c r="AB270" t="s">
        <v>27</v>
      </c>
      <c r="AC270" t="s">
        <v>263</v>
      </c>
      <c r="AD270" t="s">
        <v>29</v>
      </c>
      <c r="AE270" t="s">
        <v>326</v>
      </c>
      <c r="AF270" t="s">
        <v>233</v>
      </c>
      <c r="AG270" t="s">
        <v>30</v>
      </c>
      <c r="AH270" t="s">
        <v>31</v>
      </c>
      <c r="AI270" t="s">
        <v>32</v>
      </c>
      <c r="AJ270" t="s">
        <v>33</v>
      </c>
      <c r="AK270" t="s">
        <v>34</v>
      </c>
      <c r="AL270" t="s">
        <v>74</v>
      </c>
      <c r="AM270" t="s">
        <v>35</v>
      </c>
      <c r="AN270" t="s">
        <v>36</v>
      </c>
      <c r="AP270" t="s">
        <v>67</v>
      </c>
      <c r="AS270" s="15"/>
    </row>
    <row r="271" spans="1:45" x14ac:dyDescent="0.25">
      <c r="A271" t="s">
        <v>37</v>
      </c>
      <c r="B271">
        <v>23.032163970127101</v>
      </c>
      <c r="C271">
        <v>4.7251189361428702E-3</v>
      </c>
      <c r="D271">
        <v>5.5250826147842602</v>
      </c>
      <c r="E271">
        <v>-94.195969740741901</v>
      </c>
      <c r="F271" s="1">
        <v>0</v>
      </c>
      <c r="G271" s="1">
        <v>0</v>
      </c>
      <c r="H271">
        <v>3.2209492698269102</v>
      </c>
      <c r="I271">
        <v>-170.92347288608701</v>
      </c>
      <c r="J271">
        <v>-202.70664864117199</v>
      </c>
      <c r="K271">
        <v>-171.78269854986601</v>
      </c>
      <c r="L271">
        <v>-153.85368856417099</v>
      </c>
      <c r="M271">
        <v>11.3993715604198</v>
      </c>
      <c r="N271">
        <v>88.667840996650597</v>
      </c>
      <c r="O271">
        <v>85.423739168513507</v>
      </c>
      <c r="P271">
        <v>233843.91391566201</v>
      </c>
      <c r="Q271">
        <v>284844.679140024</v>
      </c>
      <c r="R271">
        <v>80.2853813757132</v>
      </c>
      <c r="S271">
        <v>658.91698322524098</v>
      </c>
      <c r="T271">
        <v>1.3528445730412E-2</v>
      </c>
      <c r="U271">
        <v>0.379141676469684</v>
      </c>
      <c r="V271" s="1">
        <v>0</v>
      </c>
      <c r="W271">
        <v>0.16509748052720399</v>
      </c>
      <c r="X271">
        <v>0.45576084300311098</v>
      </c>
      <c r="Y271" s="1">
        <v>0</v>
      </c>
      <c r="Z271">
        <v>1</v>
      </c>
      <c r="AA271">
        <v>2.8347500593016098E-4</v>
      </c>
      <c r="AB271">
        <v>4.4416291919230997E-3</v>
      </c>
      <c r="AC271">
        <v>3.9965210334762698E-3</v>
      </c>
      <c r="AD271" s="1">
        <v>0</v>
      </c>
      <c r="AE271">
        <v>4.63827779311368E-2</v>
      </c>
      <c r="AF271" s="1">
        <v>3.24679445517958E-4</v>
      </c>
      <c r="AG271" s="1">
        <v>0</v>
      </c>
      <c r="AH271">
        <v>2.64182203435985</v>
      </c>
      <c r="AI271">
        <v>2.6091467043363001E-2</v>
      </c>
      <c r="AJ271">
        <v>0.18036113130513901</v>
      </c>
      <c r="AK271" t="s">
        <v>79</v>
      </c>
      <c r="AL271" t="s">
        <v>80</v>
      </c>
      <c r="AM271">
        <v>38818089.710000001</v>
      </c>
      <c r="AN271">
        <v>166</v>
      </c>
      <c r="AO271">
        <f>SUM(AA271,AC271,AF271)</f>
        <v>4.6046754849243888E-3</v>
      </c>
      <c r="AP271">
        <f>100*(1-(1-AO271)^12)</f>
        <v>5.387796379844767</v>
      </c>
      <c r="AQ271" s="15">
        <f>B271/AP271-1</f>
        <v>3.2748764701443118</v>
      </c>
      <c r="AR271">
        <f>1-(1-B271/100)^(1/12)-AO271</f>
        <v>1.6974307441099505E-2</v>
      </c>
      <c r="AS271" s="15">
        <f t="shared" ref="AS271:AS286" si="85">B271/D271-1</f>
        <v>3.1686551271643646</v>
      </c>
    </row>
    <row r="272" spans="1:45" x14ac:dyDescent="0.25">
      <c r="A272" t="s">
        <v>37</v>
      </c>
      <c r="B272">
        <v>12.3088762766084</v>
      </c>
      <c r="C272">
        <v>5.2062366545637603E-3</v>
      </c>
      <c r="D272">
        <v>6.0716600989891401</v>
      </c>
      <c r="E272">
        <v>-79.371885440526697</v>
      </c>
      <c r="F272" s="1">
        <v>0</v>
      </c>
      <c r="G272" s="1">
        <v>0</v>
      </c>
      <c r="H272">
        <v>3.3537257744206701</v>
      </c>
      <c r="I272">
        <v>-150.388214048387</v>
      </c>
      <c r="J272">
        <v>-177.34595278636499</v>
      </c>
      <c r="K272">
        <v>-152.41191754384101</v>
      </c>
      <c r="L272">
        <v>-133.79187489513001</v>
      </c>
      <c r="M272">
        <v>11.3895941074948</v>
      </c>
      <c r="N272">
        <v>89.409680745682195</v>
      </c>
      <c r="O272">
        <v>84.675399917514298</v>
      </c>
      <c r="P272">
        <v>240467.20172670801</v>
      </c>
      <c r="Q272">
        <v>298200.22467454203</v>
      </c>
      <c r="R272">
        <v>80.792018792248399</v>
      </c>
      <c r="S272">
        <v>670.33634505221903</v>
      </c>
      <c r="T272">
        <v>1.35880645155308E-3</v>
      </c>
      <c r="U272">
        <v>0.38198954732527701</v>
      </c>
      <c r="V272" s="1">
        <v>0</v>
      </c>
      <c r="W272">
        <v>0.25497258440209503</v>
      </c>
      <c r="X272">
        <v>0.36303786827262602</v>
      </c>
      <c r="Y272" s="1">
        <v>0</v>
      </c>
      <c r="Z272">
        <v>1</v>
      </c>
      <c r="AA272">
        <v>2.9176887015647999E-4</v>
      </c>
      <c r="AB272">
        <v>4.8862407143172304E-3</v>
      </c>
      <c r="AC272">
        <v>4.4974143123033003E-3</v>
      </c>
      <c r="AD272">
        <v>2.8002448140594499E-5</v>
      </c>
      <c r="AE272">
        <v>5.2749293685244697E-2</v>
      </c>
      <c r="AF272">
        <v>1.1077351673901301E-3</v>
      </c>
      <c r="AG272" s="1">
        <v>0</v>
      </c>
      <c r="AH272">
        <v>4.2180173494881101</v>
      </c>
      <c r="AI272">
        <v>4.0343716910466502E-2</v>
      </c>
      <c r="AJ272">
        <v>1.5237097659012699</v>
      </c>
      <c r="AK272" t="s">
        <v>81</v>
      </c>
      <c r="AL272" t="s">
        <v>82</v>
      </c>
      <c r="AM272">
        <v>387152194.77999997</v>
      </c>
      <c r="AN272">
        <v>1610</v>
      </c>
      <c r="AO272">
        <f t="shared" ref="AO272:AO286" si="86">SUM(AA272,AC272,AF272)</f>
        <v>5.8969183498499105E-3</v>
      </c>
      <c r="AP272">
        <f t="shared" ref="AP272:AP286" si="87">100*(1-(1-AO272)^12)</f>
        <v>6.8512479229431378</v>
      </c>
      <c r="AQ272" s="15">
        <f t="shared" ref="AQ272:AQ286" si="88">B272/AP272-1</f>
        <v>0.79658894482405351</v>
      </c>
      <c r="AR272">
        <f t="shared" ref="AR272:AR286" si="89">1-(1-B272/100)^(1/12)-AO272</f>
        <v>4.9891864050684472E-3</v>
      </c>
      <c r="AS272" s="15">
        <f t="shared" si="85"/>
        <v>1.0272670202104499</v>
      </c>
    </row>
    <row r="273" spans="1:45" x14ac:dyDescent="0.25">
      <c r="A273" t="s">
        <v>37</v>
      </c>
      <c r="B273">
        <v>9.1398331653824094</v>
      </c>
      <c r="C273">
        <v>6.1039682608784503E-3</v>
      </c>
      <c r="D273">
        <v>7.0837915695069302</v>
      </c>
      <c r="E273">
        <v>-64.409320416239893</v>
      </c>
      <c r="F273" s="1">
        <v>0</v>
      </c>
      <c r="G273" s="1">
        <v>0</v>
      </c>
      <c r="H273">
        <v>3.4951864230432399</v>
      </c>
      <c r="I273">
        <v>-124.861764116058</v>
      </c>
      <c r="J273">
        <v>-154.924731339403</v>
      </c>
      <c r="K273">
        <v>-127.371989515474</v>
      </c>
      <c r="L273">
        <v>-108.28513963981101</v>
      </c>
      <c r="M273">
        <v>10.826916280890099</v>
      </c>
      <c r="N273">
        <v>89.300359952324897</v>
      </c>
      <c r="O273">
        <v>84.069360485716402</v>
      </c>
      <c r="P273">
        <v>240807.53084034799</v>
      </c>
      <c r="Q273">
        <v>293457.21981620602</v>
      </c>
      <c r="R273">
        <v>81.201605930503703</v>
      </c>
      <c r="S273">
        <v>667.33921836028105</v>
      </c>
      <c r="T273">
        <v>5.2560065476962403E-4</v>
      </c>
      <c r="U273">
        <v>0.460659156769196</v>
      </c>
      <c r="V273" s="1">
        <v>0</v>
      </c>
      <c r="W273">
        <v>0.22431481710704701</v>
      </c>
      <c r="X273">
        <v>0.31502602612375502</v>
      </c>
      <c r="Y273" s="1">
        <v>0</v>
      </c>
      <c r="Z273">
        <v>1</v>
      </c>
      <c r="AA273">
        <v>2.9129813014145903E-4</v>
      </c>
      <c r="AB273">
        <v>5.7587017501955096E-3</v>
      </c>
      <c r="AC273">
        <v>5.3497083449106997E-3</v>
      </c>
      <c r="AD273">
        <v>5.3742955015769999E-5</v>
      </c>
      <c r="AE273">
        <v>5.9430204668686801E-2</v>
      </c>
      <c r="AF273">
        <v>1.87205144706363E-3</v>
      </c>
      <c r="AG273" s="1">
        <v>0</v>
      </c>
      <c r="AH273">
        <v>5.2731112846281203</v>
      </c>
      <c r="AI273">
        <v>4.7046106310311503E-2</v>
      </c>
      <c r="AJ273">
        <v>7.0185539732314099</v>
      </c>
      <c r="AK273" t="s">
        <v>83</v>
      </c>
      <c r="AL273" t="s">
        <v>84</v>
      </c>
      <c r="AM273">
        <v>3404296063.4899998</v>
      </c>
      <c r="AN273">
        <v>14137</v>
      </c>
      <c r="AO273">
        <f t="shared" si="86"/>
        <v>7.5130579221157883E-3</v>
      </c>
      <c r="AP273">
        <f t="shared" si="87"/>
        <v>8.6522996235447795</v>
      </c>
      <c r="AQ273" s="15">
        <f t="shared" si="88"/>
        <v>5.6347279110740223E-2</v>
      </c>
      <c r="AR273">
        <f t="shared" si="89"/>
        <v>4.4250188965786093E-4</v>
      </c>
      <c r="AS273" s="15">
        <f t="shared" si="85"/>
        <v>0.29024591925120546</v>
      </c>
    </row>
    <row r="274" spans="1:45" x14ac:dyDescent="0.25">
      <c r="A274" t="s">
        <v>37</v>
      </c>
      <c r="B274">
        <v>9.6447328020691092</v>
      </c>
      <c r="C274">
        <v>6.9630001189828301E-3</v>
      </c>
      <c r="D274">
        <v>8.0429217994817996</v>
      </c>
      <c r="E274">
        <v>-47.533874295185697</v>
      </c>
      <c r="F274" s="1">
        <v>0</v>
      </c>
      <c r="G274" s="1">
        <v>0</v>
      </c>
      <c r="H274">
        <v>3.6639515513192902</v>
      </c>
      <c r="I274">
        <v>-102.899172909163</v>
      </c>
      <c r="J274">
        <v>-134.991465878263</v>
      </c>
      <c r="K274">
        <v>-107.341026880915</v>
      </c>
      <c r="L274">
        <v>-85.719560776428196</v>
      </c>
      <c r="M274">
        <v>10.6368943134076</v>
      </c>
      <c r="N274">
        <v>89.171245237450904</v>
      </c>
      <c r="O274">
        <v>83.730108622806597</v>
      </c>
      <c r="P274">
        <v>232354.851810767</v>
      </c>
      <c r="Q274">
        <v>283097.572065613</v>
      </c>
      <c r="R274">
        <v>81.519106637867196</v>
      </c>
      <c r="S274">
        <v>665.91179069163297</v>
      </c>
      <c r="T274">
        <v>2.81649493401371E-4</v>
      </c>
      <c r="U274">
        <v>0.48553615753242102</v>
      </c>
      <c r="V274" s="1">
        <v>0</v>
      </c>
      <c r="W274">
        <v>0.21225665566239901</v>
      </c>
      <c r="X274">
        <v>0.302207186805179</v>
      </c>
      <c r="Y274" s="1">
        <v>0</v>
      </c>
      <c r="Z274">
        <v>1</v>
      </c>
      <c r="AA274">
        <v>2.9223048493572302E-4</v>
      </c>
      <c r="AB274">
        <v>6.5700668237575503E-3</v>
      </c>
      <c r="AC274">
        <v>5.7789109458244196E-3</v>
      </c>
      <c r="AD274">
        <v>9.2832170768110598E-5</v>
      </c>
      <c r="AE274">
        <v>6.5835574475460304E-2</v>
      </c>
      <c r="AF274">
        <v>2.44249981303957E-3</v>
      </c>
      <c r="AG274">
        <v>1.86428343593301E-6</v>
      </c>
      <c r="AH274">
        <v>5.7164827782591496</v>
      </c>
      <c r="AI274">
        <v>5.0289016202634401E-2</v>
      </c>
      <c r="AJ274">
        <v>17.741374583715199</v>
      </c>
      <c r="AK274" t="s">
        <v>85</v>
      </c>
      <c r="AL274" t="s">
        <v>86</v>
      </c>
      <c r="AM274">
        <v>13162902355.08</v>
      </c>
      <c r="AN274">
        <v>56650</v>
      </c>
      <c r="AO274">
        <f t="shared" si="86"/>
        <v>8.5136412437997119E-3</v>
      </c>
      <c r="AP274">
        <f t="shared" si="87"/>
        <v>9.7513070712568872</v>
      </c>
      <c r="AQ274" s="15">
        <f t="shared" si="88"/>
        <v>-1.0929229118619155E-2</v>
      </c>
      <c r="AR274">
        <f t="shared" si="89"/>
        <v>-9.7517373208726166E-5</v>
      </c>
      <c r="AS274" s="15">
        <f t="shared" si="85"/>
        <v>0.19915784866769592</v>
      </c>
    </row>
    <row r="275" spans="1:45" x14ac:dyDescent="0.25">
      <c r="A275" t="s">
        <v>37</v>
      </c>
      <c r="B275">
        <v>11.439135967146701</v>
      </c>
      <c r="C275">
        <v>8.5144832910365696E-3</v>
      </c>
      <c r="D275">
        <v>9.7522268213699501</v>
      </c>
      <c r="E275">
        <v>-37.926289724038398</v>
      </c>
      <c r="F275" s="1">
        <v>0</v>
      </c>
      <c r="G275" s="1">
        <v>0</v>
      </c>
      <c r="H275">
        <v>3.66188707024128</v>
      </c>
      <c r="I275">
        <v>-78.623769268337497</v>
      </c>
      <c r="J275">
        <v>-112.35925511378299</v>
      </c>
      <c r="K275">
        <v>-83.491145636056402</v>
      </c>
      <c r="L275">
        <v>-60.967204073822799</v>
      </c>
      <c r="M275">
        <v>10.199760113399901</v>
      </c>
      <c r="N275">
        <v>88.897296078802796</v>
      </c>
      <c r="O275">
        <v>82.825502459757999</v>
      </c>
      <c r="P275">
        <v>226074.66040076601</v>
      </c>
      <c r="Q275">
        <v>275568.28796429897</v>
      </c>
      <c r="R275">
        <v>81.553434866434799</v>
      </c>
      <c r="S275">
        <v>665.81985767960202</v>
      </c>
      <c r="T275">
        <v>2.8011246242681798E-4</v>
      </c>
      <c r="U275">
        <v>0.49213069506391599</v>
      </c>
      <c r="V275" s="1">
        <v>0</v>
      </c>
      <c r="W275">
        <v>0.198287530779583</v>
      </c>
      <c r="X275">
        <v>0.30958177415650001</v>
      </c>
      <c r="Y275" s="1">
        <v>0</v>
      </c>
      <c r="Z275">
        <v>1</v>
      </c>
      <c r="AA275">
        <v>2.9242110028088799E-4</v>
      </c>
      <c r="AB275">
        <v>8.0644793722217493E-3</v>
      </c>
      <c r="AC275">
        <v>6.8560158065339898E-3</v>
      </c>
      <c r="AD275">
        <v>1.2284247641748301E-4</v>
      </c>
      <c r="AE275">
        <v>7.8625754214731503E-2</v>
      </c>
      <c r="AF275">
        <v>3.2393810736469301E-3</v>
      </c>
      <c r="AG275">
        <v>1.2291162710378501E-5</v>
      </c>
      <c r="AH275">
        <v>6.9826366550548302</v>
      </c>
      <c r="AI275">
        <v>5.8564425876678698E-2</v>
      </c>
      <c r="AJ275">
        <v>33.413520536869299</v>
      </c>
      <c r="AK275" t="s">
        <v>87</v>
      </c>
      <c r="AL275" t="s">
        <v>88</v>
      </c>
      <c r="AM275">
        <v>47407404136.720001</v>
      </c>
      <c r="AN275">
        <v>209698</v>
      </c>
      <c r="AO275">
        <f t="shared" si="86"/>
        <v>1.0387817980461808E-2</v>
      </c>
      <c r="AP275">
        <f t="shared" si="87"/>
        <v>11.777290185476641</v>
      </c>
      <c r="AQ275" s="15">
        <f t="shared" si="88"/>
        <v>-2.8712395891114295E-2</v>
      </c>
      <c r="AR275">
        <f t="shared" si="89"/>
        <v>-3.1554146762854084E-4</v>
      </c>
      <c r="AS275" s="15">
        <f t="shared" si="85"/>
        <v>0.17297681613395666</v>
      </c>
    </row>
    <row r="276" spans="1:45" x14ac:dyDescent="0.25">
      <c r="A276" t="s">
        <v>37</v>
      </c>
      <c r="B276">
        <v>13.5803281459046</v>
      </c>
      <c r="C276">
        <v>9.17358761020611E-3</v>
      </c>
      <c r="D276">
        <v>10.4695225928831</v>
      </c>
      <c r="E276">
        <v>-29.775137291293198</v>
      </c>
      <c r="F276" s="1">
        <v>0</v>
      </c>
      <c r="G276" s="1">
        <v>0</v>
      </c>
      <c r="H276">
        <v>3.5657523810701601</v>
      </c>
      <c r="I276">
        <v>-55.416234764085203</v>
      </c>
      <c r="J276">
        <v>-88.336772938848796</v>
      </c>
      <c r="K276">
        <v>-62.309175175269402</v>
      </c>
      <c r="L276">
        <v>-37.955528674709797</v>
      </c>
      <c r="M276">
        <v>10.419672940940099</v>
      </c>
      <c r="N276">
        <v>89.053582280464198</v>
      </c>
      <c r="O276">
        <v>82.178536088106696</v>
      </c>
      <c r="P276">
        <v>228591.63886401101</v>
      </c>
      <c r="Q276">
        <v>279432.27618783701</v>
      </c>
      <c r="R276">
        <v>81.898807304167093</v>
      </c>
      <c r="S276">
        <v>672.79694412985202</v>
      </c>
      <c r="T276">
        <v>4.4591971074978099E-4</v>
      </c>
      <c r="U276">
        <v>0.514831771083611</v>
      </c>
      <c r="V276" s="1">
        <v>0</v>
      </c>
      <c r="W276">
        <v>0.19582015802889699</v>
      </c>
      <c r="X276">
        <v>0.28934807088748998</v>
      </c>
      <c r="Y276" s="1">
        <v>0</v>
      </c>
      <c r="Z276">
        <v>1</v>
      </c>
      <c r="AA276">
        <v>2.91169383285484E-4</v>
      </c>
      <c r="AB276">
        <v>8.6501333764405306E-3</v>
      </c>
      <c r="AC276">
        <v>7.3750854863517202E-3</v>
      </c>
      <c r="AD276">
        <v>1.0896946877561E-4</v>
      </c>
      <c r="AE276">
        <v>8.5005820930483506E-2</v>
      </c>
      <c r="AF276">
        <v>3.8380128150113202E-3</v>
      </c>
      <c r="AG276">
        <v>6.4570298019163194E-5</v>
      </c>
      <c r="AH276">
        <v>7.8408197138691298</v>
      </c>
      <c r="AI276">
        <v>6.7216825590230303E-2</v>
      </c>
      <c r="AJ276">
        <v>49.614505770903698</v>
      </c>
      <c r="AK276" t="s">
        <v>89</v>
      </c>
      <c r="AL276" t="s">
        <v>90</v>
      </c>
      <c r="AM276">
        <v>101003901406.98</v>
      </c>
      <c r="AN276">
        <v>441853</v>
      </c>
      <c r="AO276">
        <f t="shared" si="86"/>
        <v>1.1504267684648524E-2</v>
      </c>
      <c r="AP276">
        <f t="shared" si="87"/>
        <v>12.964268484624908</v>
      </c>
      <c r="AQ276" s="15">
        <f t="shared" si="88"/>
        <v>4.7519816641433676E-2</v>
      </c>
      <c r="AR276">
        <f t="shared" si="89"/>
        <v>5.8496755636127523E-4</v>
      </c>
      <c r="AS276" s="15">
        <f t="shared" si="85"/>
        <v>0.29712964707064504</v>
      </c>
    </row>
    <row r="277" spans="1:45" x14ac:dyDescent="0.25">
      <c r="A277" t="s">
        <v>37</v>
      </c>
      <c r="B277">
        <v>14.7941170285234</v>
      </c>
      <c r="C277">
        <v>9.5788323104198207E-3</v>
      </c>
      <c r="D277">
        <v>10.9079474921962</v>
      </c>
      <c r="E277">
        <v>-14.0167659593612</v>
      </c>
      <c r="F277" s="1">
        <v>0</v>
      </c>
      <c r="G277" s="1">
        <v>0</v>
      </c>
      <c r="H277">
        <v>3.7216295720625099</v>
      </c>
      <c r="I277">
        <v>-31.369524219807101</v>
      </c>
      <c r="J277">
        <v>-59.524133725637903</v>
      </c>
      <c r="K277">
        <v>-44.406296663999399</v>
      </c>
      <c r="L277">
        <v>-12.700104711063901</v>
      </c>
      <c r="M277">
        <v>10.568467049572099</v>
      </c>
      <c r="N277">
        <v>87.061059077661497</v>
      </c>
      <c r="O277">
        <v>80.218915954108894</v>
      </c>
      <c r="P277">
        <v>213782.75995487199</v>
      </c>
      <c r="Q277">
        <v>265496.83570855699</v>
      </c>
      <c r="R277">
        <v>81.519567363329102</v>
      </c>
      <c r="S277">
        <v>675.92488194890598</v>
      </c>
      <c r="T277">
        <v>3.58530897361888E-4</v>
      </c>
      <c r="U277">
        <v>0.54500030775254205</v>
      </c>
      <c r="V277" s="1">
        <v>0</v>
      </c>
      <c r="W277">
        <v>0.16138937804936901</v>
      </c>
      <c r="X277">
        <v>0.29361031419808697</v>
      </c>
      <c r="Y277" s="1">
        <v>0</v>
      </c>
      <c r="Z277">
        <v>1</v>
      </c>
      <c r="AA277">
        <v>2.9322769579081398E-4</v>
      </c>
      <c r="AB277">
        <v>8.6008584776386295E-3</v>
      </c>
      <c r="AC277">
        <v>7.5044638531058597E-3</v>
      </c>
      <c r="AD277">
        <v>1.4084897404232E-4</v>
      </c>
      <c r="AE277">
        <v>0.111106531084572</v>
      </c>
      <c r="AF277">
        <v>5.4442200231440297E-3</v>
      </c>
      <c r="AG277">
        <v>4.6555686730705099E-4</v>
      </c>
      <c r="AH277">
        <v>7.9309691131475697</v>
      </c>
      <c r="AI277">
        <v>6.91667916652349E-2</v>
      </c>
      <c r="AJ277">
        <v>118.509985981884</v>
      </c>
      <c r="AK277" t="s">
        <v>91</v>
      </c>
      <c r="AL277" t="s">
        <v>92</v>
      </c>
      <c r="AM277">
        <v>111422505574.67999</v>
      </c>
      <c r="AN277">
        <v>521195</v>
      </c>
      <c r="AO277">
        <f t="shared" si="86"/>
        <v>1.3241911572040703E-2</v>
      </c>
      <c r="AP277">
        <f t="shared" si="87"/>
        <v>14.78258820222772</v>
      </c>
      <c r="AQ277" s="15">
        <f t="shared" si="88"/>
        <v>7.7989227177033271E-4</v>
      </c>
      <c r="AR277">
        <f t="shared" si="89"/>
        <v>1.1125335984669624E-5</v>
      </c>
      <c r="AS277" s="15">
        <f t="shared" si="85"/>
        <v>0.35626954925364807</v>
      </c>
    </row>
    <row r="278" spans="1:45" x14ac:dyDescent="0.25">
      <c r="A278" t="s">
        <v>37</v>
      </c>
      <c r="B278">
        <v>17.711119960482499</v>
      </c>
      <c r="C278">
        <v>1.05670812321213E-2</v>
      </c>
      <c r="D278">
        <v>11.9688724206004</v>
      </c>
      <c r="E278">
        <v>-1.2337283608673999</v>
      </c>
      <c r="F278" s="1">
        <v>0</v>
      </c>
      <c r="G278" s="1">
        <v>0</v>
      </c>
      <c r="H278">
        <v>3.8492578663550199</v>
      </c>
      <c r="I278">
        <v>-8.7003253851935103</v>
      </c>
      <c r="J278">
        <v>-33.683472837565098</v>
      </c>
      <c r="K278">
        <v>-27.2864393970038</v>
      </c>
      <c r="L278">
        <v>11.5663998933192</v>
      </c>
      <c r="M278">
        <v>10.5764494195911</v>
      </c>
      <c r="N278">
        <v>85.014372770236704</v>
      </c>
      <c r="O278">
        <v>78.208510261515499</v>
      </c>
      <c r="P278">
        <v>196850.26131563101</v>
      </c>
      <c r="Q278">
        <v>247351.610381153</v>
      </c>
      <c r="R278">
        <v>81.310203051259705</v>
      </c>
      <c r="S278">
        <v>678.72041716707497</v>
      </c>
      <c r="T278">
        <v>3.9285592965562999E-4</v>
      </c>
      <c r="U278">
        <v>0.57674631080251704</v>
      </c>
      <c r="V278" s="1">
        <v>0</v>
      </c>
      <c r="W278">
        <v>0.13617082933731001</v>
      </c>
      <c r="X278">
        <v>0.28708285986017201</v>
      </c>
      <c r="Y278" s="1">
        <v>0</v>
      </c>
      <c r="Z278">
        <v>1</v>
      </c>
      <c r="AA278">
        <v>2.9535545751840898E-4</v>
      </c>
      <c r="AB278">
        <v>8.4070757008482093E-3</v>
      </c>
      <c r="AC278">
        <v>7.4112552072691301E-3</v>
      </c>
      <c r="AD278">
        <v>1.6222645628019799E-4</v>
      </c>
      <c r="AE278">
        <v>0.131253975133337</v>
      </c>
      <c r="AF278">
        <v>6.9249597280348803E-3</v>
      </c>
      <c r="AG278">
        <v>1.6142148163622401E-3</v>
      </c>
      <c r="AH278">
        <v>8.2174937997932602</v>
      </c>
      <c r="AI278">
        <v>7.1538206889312797E-2</v>
      </c>
      <c r="AJ278">
        <v>192.308686862445</v>
      </c>
      <c r="AK278" t="s">
        <v>93</v>
      </c>
      <c r="AL278" t="s">
        <v>94</v>
      </c>
      <c r="AM278">
        <v>102603277454.24001</v>
      </c>
      <c r="AN278">
        <v>521225</v>
      </c>
      <c r="AO278">
        <f t="shared" si="86"/>
        <v>1.463157039282242E-2</v>
      </c>
      <c r="AP278">
        <f t="shared" si="87"/>
        <v>16.211633307653738</v>
      </c>
      <c r="AQ278" s="15">
        <f t="shared" si="88"/>
        <v>9.2494483706390795E-2</v>
      </c>
      <c r="AR278">
        <f t="shared" si="89"/>
        <v>1.4817158620222294E-3</v>
      </c>
      <c r="AS278" s="15">
        <f t="shared" si="85"/>
        <v>0.47976512223480183</v>
      </c>
    </row>
    <row r="279" spans="1:45" x14ac:dyDescent="0.25">
      <c r="A279" t="s">
        <v>37</v>
      </c>
      <c r="B279">
        <v>23.239476593375699</v>
      </c>
      <c r="C279">
        <v>1.2248820156752801E-2</v>
      </c>
      <c r="D279">
        <v>13.747699898552099</v>
      </c>
      <c r="E279">
        <v>9.6542114110739004</v>
      </c>
      <c r="F279" s="1">
        <v>0</v>
      </c>
      <c r="G279" s="1">
        <v>0</v>
      </c>
      <c r="H279">
        <v>3.9896526047124099</v>
      </c>
      <c r="I279">
        <v>14.436849522653</v>
      </c>
      <c r="J279">
        <v>-0.39703628956668302</v>
      </c>
      <c r="K279">
        <v>-13.9851760700545</v>
      </c>
      <c r="L279">
        <v>36.091661633168599</v>
      </c>
      <c r="M279">
        <v>10.609228145543501</v>
      </c>
      <c r="N279">
        <v>81.547510195614393</v>
      </c>
      <c r="O279">
        <v>74.8817149895265</v>
      </c>
      <c r="P279">
        <v>184215.555440328</v>
      </c>
      <c r="Q279">
        <v>237523.094775395</v>
      </c>
      <c r="R279">
        <v>80.917554214959694</v>
      </c>
      <c r="S279">
        <v>686.20866196445502</v>
      </c>
      <c r="T279">
        <v>4.7783682704989199E-4</v>
      </c>
      <c r="U279">
        <v>0.58205870833004103</v>
      </c>
      <c r="V279" s="1">
        <v>0</v>
      </c>
      <c r="W279">
        <v>0.122435880134939</v>
      </c>
      <c r="X279">
        <v>0.29550541153501902</v>
      </c>
      <c r="Y279" s="1">
        <v>0</v>
      </c>
      <c r="Z279">
        <v>1</v>
      </c>
      <c r="AA279">
        <v>2.9832485498210902E-4</v>
      </c>
      <c r="AB279">
        <v>8.2067256986325804E-3</v>
      </c>
      <c r="AC279">
        <v>7.27103442065121E-3</v>
      </c>
      <c r="AD279">
        <v>2.00017576168739E-4</v>
      </c>
      <c r="AE279">
        <v>0.16253569427307299</v>
      </c>
      <c r="AF279">
        <v>9.1588863722876796E-3</v>
      </c>
      <c r="AG279">
        <v>3.4491782364871001E-3</v>
      </c>
      <c r="AH279">
        <v>8.4713594917928994</v>
      </c>
      <c r="AI279">
        <v>7.3969468854639703E-2</v>
      </c>
      <c r="AJ279">
        <v>346.72916419942499</v>
      </c>
      <c r="AK279" t="s">
        <v>95</v>
      </c>
      <c r="AL279" t="s">
        <v>96</v>
      </c>
      <c r="AM279">
        <v>56060109400.489998</v>
      </c>
      <c r="AN279">
        <v>304318</v>
      </c>
      <c r="AO279">
        <f t="shared" si="86"/>
        <v>1.6728245647920997E-2</v>
      </c>
      <c r="AP279">
        <f t="shared" si="87"/>
        <v>18.326199563335845</v>
      </c>
      <c r="AQ279" s="15">
        <f t="shared" si="88"/>
        <v>0.26810125105641425</v>
      </c>
      <c r="AR279">
        <f t="shared" si="89"/>
        <v>5.0706233571907455E-3</v>
      </c>
      <c r="AS279" s="15">
        <f t="shared" si="85"/>
        <v>0.69042652697294238</v>
      </c>
    </row>
    <row r="280" spans="1:45" x14ac:dyDescent="0.25">
      <c r="A280" t="s">
        <v>37</v>
      </c>
      <c r="B280">
        <v>31.010532826133801</v>
      </c>
      <c r="C280">
        <v>1.40945682045448E-2</v>
      </c>
      <c r="D280">
        <v>15.6620360760115</v>
      </c>
      <c r="E280">
        <v>21.319279575415202</v>
      </c>
      <c r="F280" s="1">
        <v>0</v>
      </c>
      <c r="G280" s="1">
        <v>0</v>
      </c>
      <c r="H280">
        <v>4.1451482396928796</v>
      </c>
      <c r="I280">
        <v>37.714315365618397</v>
      </c>
      <c r="J280">
        <v>27.105380897366501</v>
      </c>
      <c r="K280">
        <v>2.4657400347815899</v>
      </c>
      <c r="L280">
        <v>60.656440457248102</v>
      </c>
      <c r="M280">
        <v>10.375142740808499</v>
      </c>
      <c r="N280">
        <v>78.7174131295927</v>
      </c>
      <c r="O280">
        <v>72.322140460342496</v>
      </c>
      <c r="P280">
        <v>173744.90323415899</v>
      </c>
      <c r="Q280">
        <v>227596.021475221</v>
      </c>
      <c r="R280">
        <v>80.747837964541404</v>
      </c>
      <c r="S280">
        <v>689.26879649242699</v>
      </c>
      <c r="T280">
        <v>4.80156237699499E-4</v>
      </c>
      <c r="U280">
        <v>0.58489079918984299</v>
      </c>
      <c r="V280" s="1">
        <v>0</v>
      </c>
      <c r="W280">
        <v>0.10555278424183299</v>
      </c>
      <c r="X280">
        <v>0.309556416568323</v>
      </c>
      <c r="Y280" s="1">
        <v>0</v>
      </c>
      <c r="Z280">
        <v>1</v>
      </c>
      <c r="AA280">
        <v>2.9877727095993398E-4</v>
      </c>
      <c r="AB280">
        <v>7.9185287416781696E-3</v>
      </c>
      <c r="AC280">
        <v>7.0801215007346404E-3</v>
      </c>
      <c r="AD280">
        <v>2.10746388870198E-4</v>
      </c>
      <c r="AE280">
        <v>0.178843560096727</v>
      </c>
      <c r="AF280">
        <v>1.04695020080624E-2</v>
      </c>
      <c r="AG280">
        <v>5.5860328740402702E-3</v>
      </c>
      <c r="AH280">
        <v>8.6986588362446504</v>
      </c>
      <c r="AI280">
        <v>7.4237770352936605E-2</v>
      </c>
      <c r="AJ280">
        <v>529.12081138369194</v>
      </c>
      <c r="AK280" t="s">
        <v>97</v>
      </c>
      <c r="AL280" t="s">
        <v>98</v>
      </c>
      <c r="AM280">
        <v>30454354128.689999</v>
      </c>
      <c r="AN280">
        <v>175282</v>
      </c>
      <c r="AO280">
        <f>SUM(AA280,AC280,AF280)</f>
        <v>1.7848400779756975E-2</v>
      </c>
      <c r="AP280">
        <f t="shared" si="87"/>
        <v>19.435755716617344</v>
      </c>
      <c r="AQ280" s="15">
        <f t="shared" si="88"/>
        <v>0.5955403678808413</v>
      </c>
      <c r="AR280">
        <f t="shared" si="89"/>
        <v>1.2612712692501353E-2</v>
      </c>
      <c r="AS280" s="15">
        <f t="shared" si="85"/>
        <v>0.97998093451148249</v>
      </c>
    </row>
    <row r="281" spans="1:45" x14ac:dyDescent="0.25">
      <c r="A281" t="s">
        <v>37</v>
      </c>
      <c r="B281">
        <v>34.890580315784199</v>
      </c>
      <c r="C281">
        <v>1.4995049097247E-2</v>
      </c>
      <c r="D281">
        <v>16.581771912603202</v>
      </c>
      <c r="E281">
        <v>38.491017654318703</v>
      </c>
      <c r="F281" s="1">
        <v>0</v>
      </c>
      <c r="G281" s="1">
        <v>0</v>
      </c>
      <c r="H281">
        <v>4.3385979691532803</v>
      </c>
      <c r="I281">
        <v>60.293228997097202</v>
      </c>
      <c r="J281">
        <v>50.881067985919202</v>
      </c>
      <c r="K281">
        <v>21.589028892382601</v>
      </c>
      <c r="L281">
        <v>85.213558595665006</v>
      </c>
      <c r="M281">
        <v>10.214467830006599</v>
      </c>
      <c r="N281">
        <v>75.550777433962807</v>
      </c>
      <c r="O281">
        <v>69.476884260817897</v>
      </c>
      <c r="P281">
        <v>159724.203102898</v>
      </c>
      <c r="Q281">
        <v>218677.71162663901</v>
      </c>
      <c r="R281">
        <v>80.703245487611198</v>
      </c>
      <c r="S281">
        <v>684.88161155036903</v>
      </c>
      <c r="T281">
        <v>6.50756063577271E-4</v>
      </c>
      <c r="U281">
        <v>0.58135114066649296</v>
      </c>
      <c r="V281" s="1">
        <v>0</v>
      </c>
      <c r="W281">
        <v>9.1463432903351599E-2</v>
      </c>
      <c r="X281">
        <v>0.32718542643015402</v>
      </c>
      <c r="Y281" s="1">
        <v>0</v>
      </c>
      <c r="Z281">
        <v>1</v>
      </c>
      <c r="AA281">
        <v>2.9747726625830001E-4</v>
      </c>
      <c r="AB281">
        <v>7.6486386106211701E-3</v>
      </c>
      <c r="AC281">
        <v>6.9146791375682198E-3</v>
      </c>
      <c r="AD281">
        <v>2.2489661107536301E-4</v>
      </c>
      <c r="AE281">
        <v>0.18634100836922399</v>
      </c>
      <c r="AF281">
        <v>1.1070519307215599E-2</v>
      </c>
      <c r="AG281">
        <v>6.7488278368937104E-3</v>
      </c>
      <c r="AH281">
        <v>8.8195669142395605</v>
      </c>
      <c r="AI281">
        <v>7.4079554511044102E-2</v>
      </c>
      <c r="AJ281">
        <v>735.82124655219104</v>
      </c>
      <c r="AK281" t="s">
        <v>99</v>
      </c>
      <c r="AL281" t="s">
        <v>100</v>
      </c>
      <c r="AM281">
        <v>12425744380.389999</v>
      </c>
      <c r="AN281">
        <v>77795</v>
      </c>
      <c r="AO281">
        <f t="shared" ref="AO281:AO286" si="90">SUM(AA281,AC281,AF281)</f>
        <v>1.8282675711042119E-2</v>
      </c>
      <c r="AP281">
        <f t="shared" si="87"/>
        <v>19.862191774379589</v>
      </c>
      <c r="AQ281" s="15">
        <f t="shared" si="88"/>
        <v>0.75663293921015584</v>
      </c>
      <c r="AR281">
        <f t="shared" si="89"/>
        <v>1.6843957747415893E-2</v>
      </c>
      <c r="AS281" s="15">
        <f t="shared" si="85"/>
        <v>1.1041527105595477</v>
      </c>
    </row>
    <row r="282" spans="1:45" x14ac:dyDescent="0.25">
      <c r="A282" t="s">
        <v>37</v>
      </c>
      <c r="B282">
        <v>42.359777597929103</v>
      </c>
      <c r="C282">
        <v>1.5075353892159299E-2</v>
      </c>
      <c r="D282">
        <v>16.663345684122199</v>
      </c>
      <c r="E282">
        <v>58.405551151242499</v>
      </c>
      <c r="F282" s="1">
        <v>0</v>
      </c>
      <c r="G282" s="1">
        <v>0</v>
      </c>
      <c r="H282">
        <v>4.5838546353567704</v>
      </c>
      <c r="I282">
        <v>83.540997492211503</v>
      </c>
      <c r="J282">
        <v>73.033486291980395</v>
      </c>
      <c r="K282">
        <v>44.422196182224397</v>
      </c>
      <c r="L282">
        <v>109.751950545261</v>
      </c>
      <c r="M282">
        <v>9.9556403434761407</v>
      </c>
      <c r="N282">
        <v>74.851332745061796</v>
      </c>
      <c r="O282">
        <v>69.012845334956495</v>
      </c>
      <c r="P282">
        <v>151968.89746628201</v>
      </c>
      <c r="Q282">
        <v>208916.645077719</v>
      </c>
      <c r="R282">
        <v>80.766361174494094</v>
      </c>
      <c r="S282">
        <v>681.13480415264803</v>
      </c>
      <c r="T282">
        <v>5.7855196402050501E-5</v>
      </c>
      <c r="U282">
        <v>0.60618558491293095</v>
      </c>
      <c r="V282" s="1">
        <v>0</v>
      </c>
      <c r="W282">
        <v>7.9223858310710799E-2</v>
      </c>
      <c r="X282">
        <v>0.314590556776358</v>
      </c>
      <c r="Y282" s="1">
        <v>0</v>
      </c>
      <c r="Z282">
        <v>1</v>
      </c>
      <c r="AA282">
        <v>2.9672272618261401E-4</v>
      </c>
      <c r="AB282">
        <v>7.3466854839138104E-3</v>
      </c>
      <c r="AC282">
        <v>6.7307147094235204E-3</v>
      </c>
      <c r="AD282">
        <v>1.87670063249789E-4</v>
      </c>
      <c r="AE282">
        <v>0.17966682490736099</v>
      </c>
      <c r="AF282">
        <v>1.07530594707056E-2</v>
      </c>
      <c r="AG282">
        <v>7.1721408132319701E-3</v>
      </c>
      <c r="AH282">
        <v>8.8874366300397902</v>
      </c>
      <c r="AI282">
        <v>7.2514815992068604E-2</v>
      </c>
      <c r="AJ282">
        <v>954.76528990902398</v>
      </c>
      <c r="AK282" t="s">
        <v>101</v>
      </c>
      <c r="AL282" t="s">
        <v>102</v>
      </c>
      <c r="AM282">
        <v>4585965418.8400002</v>
      </c>
      <c r="AN282">
        <v>30177</v>
      </c>
      <c r="AO282">
        <f t="shared" si="90"/>
        <v>1.7780496906311734E-2</v>
      </c>
      <c r="AP282">
        <f t="shared" si="87"/>
        <v>19.368889807336064</v>
      </c>
      <c r="AQ282" s="15">
        <f t="shared" si="88"/>
        <v>1.1870008048620901</v>
      </c>
      <c r="AR282">
        <f t="shared" si="89"/>
        <v>2.7093935767080128E-2</v>
      </c>
      <c r="AS282" s="15">
        <f t="shared" si="85"/>
        <v>1.5420931907025102</v>
      </c>
    </row>
    <row r="283" spans="1:45" x14ac:dyDescent="0.25">
      <c r="A283" t="s">
        <v>37</v>
      </c>
      <c r="B283">
        <v>47.494888268731799</v>
      </c>
      <c r="C283">
        <v>1.5117129329061899E-2</v>
      </c>
      <c r="D283">
        <v>16.705752336689802</v>
      </c>
      <c r="E283">
        <v>77.593774762811805</v>
      </c>
      <c r="F283" s="1">
        <v>0</v>
      </c>
      <c r="G283" s="1">
        <v>0</v>
      </c>
      <c r="H283">
        <v>4.7647939864712701</v>
      </c>
      <c r="I283">
        <v>106.05976855542001</v>
      </c>
      <c r="J283">
        <v>95.9812799662336</v>
      </c>
      <c r="K283">
        <v>62.874221314497497</v>
      </c>
      <c r="L283">
        <v>134.858094432391</v>
      </c>
      <c r="M283">
        <v>9.8418251252217992</v>
      </c>
      <c r="N283">
        <v>71.166230647307202</v>
      </c>
      <c r="O283">
        <v>65.642921889690896</v>
      </c>
      <c r="P283">
        <v>138114.818279475</v>
      </c>
      <c r="Q283">
        <v>193676.100311649</v>
      </c>
      <c r="R283">
        <v>80.6522317303573</v>
      </c>
      <c r="S283">
        <v>675.66123768458397</v>
      </c>
      <c r="T283" s="1">
        <v>0</v>
      </c>
      <c r="U283">
        <v>0.58105438315221902</v>
      </c>
      <c r="V283" s="1">
        <v>0</v>
      </c>
      <c r="W283">
        <v>7.3426780051546001E-2</v>
      </c>
      <c r="X283">
        <v>0.34551883679623402</v>
      </c>
      <c r="Y283" s="1">
        <v>0</v>
      </c>
      <c r="Z283">
        <v>1</v>
      </c>
      <c r="AA283">
        <v>2.9671774087427198E-4</v>
      </c>
      <c r="AB283">
        <v>7.2539264211987503E-3</v>
      </c>
      <c r="AC283">
        <v>6.73346520109181E-3</v>
      </c>
      <c r="AD283">
        <v>2.0025418220665501E-4</v>
      </c>
      <c r="AE283">
        <v>0.18557085373254301</v>
      </c>
      <c r="AF283">
        <v>1.1106415595892699E-2</v>
      </c>
      <c r="AG283">
        <v>7.3001516199187799E-3</v>
      </c>
      <c r="AH283">
        <v>9.1087178638138706</v>
      </c>
      <c r="AI283">
        <v>7.2864729799281894E-2</v>
      </c>
      <c r="AJ283">
        <v>1167.98799446268</v>
      </c>
      <c r="AK283" t="s">
        <v>103</v>
      </c>
      <c r="AL283" t="s">
        <v>104</v>
      </c>
      <c r="AM283">
        <v>1410428524.27</v>
      </c>
      <c r="AN283">
        <v>10212</v>
      </c>
      <c r="AO283">
        <f t="shared" si="90"/>
        <v>1.8136598537858782E-2</v>
      </c>
      <c r="AP283">
        <f t="shared" si="87"/>
        <v>19.718982857857227</v>
      </c>
      <c r="AQ283" s="15">
        <f t="shared" si="88"/>
        <v>1.4085871269879919</v>
      </c>
      <c r="AR283">
        <f t="shared" si="89"/>
        <v>3.4135938672754752E-2</v>
      </c>
      <c r="AS283" s="15">
        <f t="shared" si="85"/>
        <v>1.8430260015540716</v>
      </c>
    </row>
    <row r="284" spans="1:45" x14ac:dyDescent="0.25">
      <c r="A284" t="s">
        <v>37</v>
      </c>
      <c r="B284">
        <v>53.566091722759602</v>
      </c>
      <c r="C284">
        <v>1.49973339732969E-2</v>
      </c>
      <c r="D284">
        <v>16.584093905559101</v>
      </c>
      <c r="E284">
        <v>101.752681117137</v>
      </c>
      <c r="F284" s="1">
        <v>0</v>
      </c>
      <c r="G284" s="1">
        <v>0</v>
      </c>
      <c r="H284">
        <v>4.9936777972845698</v>
      </c>
      <c r="I284">
        <v>127.250352820098</v>
      </c>
      <c r="J284">
        <v>115.62994149402201</v>
      </c>
      <c r="K284">
        <v>82.145586880043197</v>
      </c>
      <c r="L284">
        <v>159.55572680272201</v>
      </c>
      <c r="M284">
        <v>9.8835850790559707</v>
      </c>
      <c r="N284">
        <v>69.917297528005093</v>
      </c>
      <c r="O284">
        <v>64.448647463183207</v>
      </c>
      <c r="P284">
        <v>123302.344632608</v>
      </c>
      <c r="Q284">
        <v>172965.33953574899</v>
      </c>
      <c r="R284">
        <v>80.569884689881903</v>
      </c>
      <c r="S284">
        <v>671.03539119366803</v>
      </c>
      <c r="T284" s="1">
        <v>0</v>
      </c>
      <c r="U284">
        <v>0.63499128928632798</v>
      </c>
      <c r="V284" s="1">
        <v>0</v>
      </c>
      <c r="W284">
        <v>5.2101842584619598E-2</v>
      </c>
      <c r="X284">
        <v>0.312906868129051</v>
      </c>
      <c r="Y284" s="1">
        <v>0</v>
      </c>
      <c r="Z284">
        <v>1</v>
      </c>
      <c r="AA284">
        <v>2.96850590658478E-4</v>
      </c>
      <c r="AB284">
        <v>7.0091603465896298E-3</v>
      </c>
      <c r="AC284">
        <v>6.7166491178374602E-3</v>
      </c>
      <c r="AD284">
        <v>2.32072724860993E-4</v>
      </c>
      <c r="AE284">
        <v>0.18812716998528001</v>
      </c>
      <c r="AF284">
        <v>1.1259411123618999E-2</v>
      </c>
      <c r="AG284">
        <v>7.4083768000464704E-3</v>
      </c>
      <c r="AH284">
        <v>9.0947243241288103</v>
      </c>
      <c r="AI284">
        <v>7.3143819644858402E-2</v>
      </c>
      <c r="AJ284">
        <v>1410.1059709987801</v>
      </c>
      <c r="AK284" t="s">
        <v>105</v>
      </c>
      <c r="AL284" t="s">
        <v>106</v>
      </c>
      <c r="AM284">
        <v>390991734.82999998</v>
      </c>
      <c r="AN284">
        <v>3171</v>
      </c>
      <c r="AO284">
        <f t="shared" si="90"/>
        <v>1.8272910832114936E-2</v>
      </c>
      <c r="AP284">
        <f t="shared" si="87"/>
        <v>19.852625939647904</v>
      </c>
      <c r="AQ284" s="15">
        <f t="shared" si="88"/>
        <v>1.6981867227842216</v>
      </c>
      <c r="AR284">
        <f t="shared" si="89"/>
        <v>4.3654880094359333E-2</v>
      </c>
      <c r="AS284" s="15">
        <f t="shared" si="85"/>
        <v>2.2299679456592973</v>
      </c>
    </row>
    <row r="285" spans="1:45" x14ac:dyDescent="0.25">
      <c r="A285" t="s">
        <v>37</v>
      </c>
      <c r="B285">
        <v>46.177106696606799</v>
      </c>
      <c r="C285">
        <v>1.44642917513855E-2</v>
      </c>
      <c r="D285">
        <v>16.040784340384501</v>
      </c>
      <c r="E285">
        <v>136.88770553494399</v>
      </c>
      <c r="F285" s="1">
        <v>0</v>
      </c>
      <c r="G285" s="1">
        <v>0</v>
      </c>
      <c r="H285">
        <v>5.2910683949864401</v>
      </c>
      <c r="I285">
        <v>148.48027738594399</v>
      </c>
      <c r="J285">
        <v>118.762252225002</v>
      </c>
      <c r="K285">
        <v>109.69752153636701</v>
      </c>
      <c r="L285">
        <v>184.38645396099599</v>
      </c>
      <c r="M285">
        <v>9.9921190431730693</v>
      </c>
      <c r="N285">
        <v>72.806634141021505</v>
      </c>
      <c r="O285">
        <v>67.272978681704302</v>
      </c>
      <c r="P285">
        <v>110939.450708294</v>
      </c>
      <c r="Q285">
        <v>148275.69173654399</v>
      </c>
      <c r="R285">
        <v>80.856068174832799</v>
      </c>
      <c r="S285">
        <v>652.62157096812496</v>
      </c>
      <c r="T285" s="1">
        <v>0</v>
      </c>
      <c r="U285">
        <v>0.74668055254715504</v>
      </c>
      <c r="V285" s="1">
        <v>0</v>
      </c>
      <c r="W285">
        <v>3.4612773572329801E-2</v>
      </c>
      <c r="X285">
        <v>0.21870667388051401</v>
      </c>
      <c r="Y285" s="1">
        <v>0</v>
      </c>
      <c r="Z285">
        <v>1</v>
      </c>
      <c r="AA285">
        <v>2.9412087518245302E-4</v>
      </c>
      <c r="AB285">
        <v>7.0228421879151796E-3</v>
      </c>
      <c r="AC285">
        <v>6.9484378204028897E-3</v>
      </c>
      <c r="AD285">
        <v>2.3166969480616599E-4</v>
      </c>
      <c r="AE285">
        <v>0.16722406689852201</v>
      </c>
      <c r="AF285">
        <v>1.0008360403876501E-2</v>
      </c>
      <c r="AG285">
        <v>6.87239196978774E-3</v>
      </c>
      <c r="AH285">
        <v>9.1213864503320305</v>
      </c>
      <c r="AI285">
        <v>7.3092065918650806E-2</v>
      </c>
      <c r="AJ285">
        <v>1651.85710903523</v>
      </c>
      <c r="AK285" t="s">
        <v>107</v>
      </c>
      <c r="AL285" t="s">
        <v>108</v>
      </c>
      <c r="AM285">
        <v>119038030.61</v>
      </c>
      <c r="AN285">
        <v>1073</v>
      </c>
      <c r="AO285">
        <f t="shared" si="90"/>
        <v>1.7250919099461845E-2</v>
      </c>
      <c r="AP285">
        <f t="shared" si="87"/>
        <v>18.845658920967644</v>
      </c>
      <c r="AQ285" s="15">
        <f t="shared" si="88"/>
        <v>1.4502781722972942</v>
      </c>
      <c r="AR285">
        <f t="shared" si="89"/>
        <v>3.3061876316081276E-2</v>
      </c>
      <c r="AS285" s="15">
        <f>B285/D285-1</f>
        <v>1.8787312214123268</v>
      </c>
    </row>
    <row r="286" spans="1:45" x14ac:dyDescent="0.25">
      <c r="A286" t="s">
        <v>37</v>
      </c>
      <c r="B286">
        <v>27.187115005834801</v>
      </c>
      <c r="C286">
        <v>1.4129567898646099E-2</v>
      </c>
      <c r="D286">
        <v>15.6979570871487</v>
      </c>
      <c r="E286">
        <v>152.63492565324901</v>
      </c>
      <c r="F286" s="1">
        <v>0</v>
      </c>
      <c r="G286" s="1">
        <v>0</v>
      </c>
      <c r="H286">
        <v>5.4478920867076397</v>
      </c>
      <c r="I286">
        <v>168.81928196655099</v>
      </c>
      <c r="J286">
        <v>138.43285166104999</v>
      </c>
      <c r="K286">
        <v>127.697559140723</v>
      </c>
      <c r="L286">
        <v>207.57450752245899</v>
      </c>
      <c r="M286">
        <v>10.111010156052</v>
      </c>
      <c r="N286">
        <v>68.658378170779699</v>
      </c>
      <c r="O286">
        <v>63.682998728754797</v>
      </c>
      <c r="P286">
        <v>102922.47024137899</v>
      </c>
      <c r="Q286">
        <v>138660.07264206401</v>
      </c>
      <c r="R286">
        <v>80.682395766117097</v>
      </c>
      <c r="S286">
        <v>641.61158085361899</v>
      </c>
      <c r="T286" s="1">
        <v>0</v>
      </c>
      <c r="U286">
        <v>0.75749350196268905</v>
      </c>
      <c r="V286" s="1">
        <v>0</v>
      </c>
      <c r="W286">
        <v>1.40483816074375E-2</v>
      </c>
      <c r="X286">
        <v>0.22845811642987199</v>
      </c>
      <c r="Y286" s="1">
        <v>0</v>
      </c>
      <c r="Z286">
        <v>1</v>
      </c>
      <c r="AA286">
        <v>2.8277252759052903E-4</v>
      </c>
      <c r="AB286">
        <v>6.8685886616574902E-3</v>
      </c>
      <c r="AC286">
        <v>6.90178441899E-3</v>
      </c>
      <c r="AD286" s="1">
        <v>0</v>
      </c>
      <c r="AE286">
        <v>0.159626013780059</v>
      </c>
      <c r="AF286">
        <v>9.5536169247365504E-3</v>
      </c>
      <c r="AG286">
        <v>6.9603640290555801E-3</v>
      </c>
      <c r="AH286">
        <v>8.2199506008954693</v>
      </c>
      <c r="AI286">
        <v>6.7771676706794501E-2</v>
      </c>
      <c r="AJ286">
        <v>1837.7343557724701</v>
      </c>
      <c r="AK286" t="s">
        <v>109</v>
      </c>
      <c r="AL286" t="s">
        <v>110</v>
      </c>
      <c r="AM286">
        <v>29847516.370000001</v>
      </c>
      <c r="AN286">
        <v>290</v>
      </c>
      <c r="AO286">
        <f t="shared" si="90"/>
        <v>1.673817387131708E-2</v>
      </c>
      <c r="AP286">
        <f t="shared" si="87"/>
        <v>18.336095066216906</v>
      </c>
      <c r="AQ286" s="15">
        <f t="shared" si="88"/>
        <v>0.48271019034610796</v>
      </c>
      <c r="AR286">
        <f t="shared" si="89"/>
        <v>9.3551268576389131E-3</v>
      </c>
      <c r="AS286" s="15">
        <f t="shared" ref="AS286" si="91">B286/D286-1</f>
        <v>0.73188873271234911</v>
      </c>
    </row>
    <row r="287" spans="1:45" x14ac:dyDescent="0.25">
      <c r="AN287">
        <f>SUM(AN271:AN286)</f>
        <v>2368852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62"/>
  <sheetViews>
    <sheetView topLeftCell="AE90" zoomScale="80" zoomScaleNormal="80" workbookViewId="0">
      <pane ySplit="3840" topLeftCell="A335"/>
      <selection activeCell="AO92" sqref="AO92:AT103"/>
      <selection pane="bottomLeft" activeCell="AW554" sqref="AW537:AW554"/>
    </sheetView>
  </sheetViews>
  <sheetFormatPr defaultRowHeight="15" x14ac:dyDescent="0.25"/>
  <cols>
    <col min="39" max="39" width="18.7109375" style="4" bestFit="1" customWidth="1"/>
    <col min="40" max="40" width="10.85546875" bestFit="1" customWidth="1"/>
    <col min="44" max="44" width="9.140625" style="3"/>
  </cols>
  <sheetData>
    <row r="1" spans="1:45" x14ac:dyDescent="0.25">
      <c r="AO1" t="s">
        <v>268</v>
      </c>
      <c r="AP1" t="s">
        <v>386</v>
      </c>
      <c r="AS1" s="15"/>
    </row>
    <row r="2" spans="1:45" x14ac:dyDescent="0.25">
      <c r="A2" t="s">
        <v>0</v>
      </c>
      <c r="B2" t="s">
        <v>1</v>
      </c>
      <c r="C2" t="s">
        <v>2</v>
      </c>
      <c r="D2" t="s">
        <v>3</v>
      </c>
      <c r="E2" t="s">
        <v>5</v>
      </c>
      <c r="F2" t="s">
        <v>6</v>
      </c>
      <c r="G2" t="s">
        <v>208</v>
      </c>
      <c r="H2" t="s">
        <v>7</v>
      </c>
      <c r="I2" t="s">
        <v>8</v>
      </c>
      <c r="J2" t="s">
        <v>134</v>
      </c>
      <c r="K2" t="s">
        <v>143</v>
      </c>
      <c r="L2" t="s">
        <v>9</v>
      </c>
      <c r="M2" t="s">
        <v>10</v>
      </c>
      <c r="N2" t="s">
        <v>11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263</v>
      </c>
      <c r="AD2" t="s">
        <v>29</v>
      </c>
      <c r="AE2" t="s">
        <v>326</v>
      </c>
      <c r="AF2" t="s">
        <v>233</v>
      </c>
      <c r="AG2" t="s">
        <v>30</v>
      </c>
      <c r="AH2" t="s">
        <v>31</v>
      </c>
      <c r="AI2" t="s">
        <v>32</v>
      </c>
      <c r="AJ2" t="s">
        <v>33</v>
      </c>
      <c r="AK2" t="s">
        <v>34</v>
      </c>
      <c r="AL2" t="s">
        <v>74</v>
      </c>
      <c r="AM2" s="4" t="s">
        <v>35</v>
      </c>
      <c r="AN2" t="s">
        <v>36</v>
      </c>
      <c r="AP2" t="s">
        <v>67</v>
      </c>
      <c r="AS2" s="15"/>
    </row>
    <row r="3" spans="1:45" x14ac:dyDescent="0.25">
      <c r="A3" t="s">
        <v>37</v>
      </c>
      <c r="B3">
        <v>4.8490925306326798</v>
      </c>
      <c r="C3">
        <v>4.6401165880126001E-3</v>
      </c>
      <c r="D3">
        <v>5.4282125346952697</v>
      </c>
      <c r="E3">
        <v>-83.994737224709993</v>
      </c>
      <c r="F3" s="1">
        <v>0</v>
      </c>
      <c r="G3" s="1">
        <v>0</v>
      </c>
      <c r="H3">
        <v>2.80429984026267</v>
      </c>
      <c r="I3">
        <v>-201.59142015759201</v>
      </c>
      <c r="J3">
        <v>-208.642785098986</v>
      </c>
      <c r="K3">
        <v>-207.02672861136401</v>
      </c>
      <c r="L3">
        <v>-185.512666297571</v>
      </c>
      <c r="M3">
        <v>26.484013068656601</v>
      </c>
      <c r="N3">
        <v>91.503969518239202</v>
      </c>
      <c r="O3">
        <v>78.221552577110003</v>
      </c>
      <c r="P3">
        <v>248192.394117647</v>
      </c>
      <c r="Q3">
        <v>282488.76372040802</v>
      </c>
      <c r="R3">
        <v>81.986157284243404</v>
      </c>
      <c r="S3">
        <v>652.14346469450197</v>
      </c>
      <c r="T3" s="1">
        <v>0</v>
      </c>
      <c r="U3">
        <v>0.74612273941086504</v>
      </c>
      <c r="V3" s="1">
        <v>0</v>
      </c>
      <c r="W3">
        <v>7.4160242669426196E-2</v>
      </c>
      <c r="X3">
        <v>0.17971701791970801</v>
      </c>
      <c r="Y3" s="1">
        <v>0</v>
      </c>
      <c r="Z3">
        <v>1</v>
      </c>
      <c r="AA3">
        <v>2.94863285178291E-4</v>
      </c>
      <c r="AB3">
        <v>4.3196334048013303E-3</v>
      </c>
      <c r="AC3">
        <v>3.8524510708327899E-3</v>
      </c>
      <c r="AD3">
        <v>2.5648243088782999E-5</v>
      </c>
      <c r="AE3">
        <v>0.23798414124438899</v>
      </c>
      <c r="AF3">
        <v>0</v>
      </c>
      <c r="AG3" s="1">
        <v>0</v>
      </c>
      <c r="AH3">
        <v>5.0248588743253597</v>
      </c>
      <c r="AI3">
        <v>0.114207294293377</v>
      </c>
      <c r="AJ3" s="1">
        <v>0</v>
      </c>
      <c r="AK3" t="s">
        <v>77</v>
      </c>
      <c r="AL3" t="s">
        <v>78</v>
      </c>
      <c r="AM3" s="4">
        <v>42192707</v>
      </c>
      <c r="AN3">
        <v>170</v>
      </c>
      <c r="AO3">
        <f>SUM(AA3,AC3,AF3)</f>
        <v>4.1473143560110809E-3</v>
      </c>
      <c r="AP3">
        <f>100*(1-(1-AO3)^12)</f>
        <v>4.8648106149405184</v>
      </c>
      <c r="AQ3" s="15">
        <f>B3/AP3-1</f>
        <v>-3.2309755819818209E-3</v>
      </c>
      <c r="AR3" s="3">
        <f>1-(1-B3/100)^(1/12)-AO3</f>
        <v>-1.3710061247354521E-5</v>
      </c>
      <c r="AS3" s="15">
        <f t="shared" ref="AS3:AS18" si="0">B3/D3-1</f>
        <v>-0.10668705404607015</v>
      </c>
    </row>
    <row r="4" spans="1:45" x14ac:dyDescent="0.25">
      <c r="A4" t="s">
        <v>37</v>
      </c>
      <c r="B4">
        <v>8.0404464290513395</v>
      </c>
      <c r="C4">
        <v>5.2427105813303296E-3</v>
      </c>
      <c r="D4">
        <v>6.1129781458783103</v>
      </c>
      <c r="E4">
        <v>-49.702934826625501</v>
      </c>
      <c r="F4" s="1">
        <v>0</v>
      </c>
      <c r="G4" s="1">
        <v>0</v>
      </c>
      <c r="H4">
        <v>3.1679204621066201</v>
      </c>
      <c r="I4">
        <v>-172.04113345201901</v>
      </c>
      <c r="J4">
        <v>-173.63183829489901</v>
      </c>
      <c r="K4">
        <v>-174.99572276603101</v>
      </c>
      <c r="L4">
        <v>-154.78715787143901</v>
      </c>
      <c r="M4">
        <v>27.3060278752241</v>
      </c>
      <c r="N4">
        <v>89.915376573289507</v>
      </c>
      <c r="O4">
        <v>77.062784574444805</v>
      </c>
      <c r="P4">
        <v>231308.18528227499</v>
      </c>
      <c r="Q4">
        <v>275923.663537657</v>
      </c>
      <c r="R4">
        <v>80.948788622860107</v>
      </c>
      <c r="S4">
        <v>621.44897980941903</v>
      </c>
      <c r="T4">
        <v>2.8939503261960202E-4</v>
      </c>
      <c r="U4">
        <v>0.52589719106497002</v>
      </c>
      <c r="V4" s="1">
        <v>0</v>
      </c>
      <c r="W4">
        <v>0.19287681528636799</v>
      </c>
      <c r="X4">
        <v>0.28122599364866102</v>
      </c>
      <c r="Y4" s="1">
        <v>0</v>
      </c>
      <c r="Z4">
        <v>1</v>
      </c>
      <c r="AA4">
        <v>3.05780700318244E-4</v>
      </c>
      <c r="AB4">
        <v>4.5425286809285302E-3</v>
      </c>
      <c r="AC4">
        <v>4.0206618012663901E-3</v>
      </c>
      <c r="AD4">
        <v>3.89797559551586E-4</v>
      </c>
      <c r="AE4">
        <v>0.24884715372782801</v>
      </c>
      <c r="AF4" s="1">
        <v>6.1153628613327602E-4</v>
      </c>
      <c r="AG4" s="1">
        <v>0</v>
      </c>
      <c r="AH4">
        <v>4.8019913655551401</v>
      </c>
      <c r="AI4">
        <v>0.113365485691287</v>
      </c>
      <c r="AJ4">
        <v>0.49683725969929599</v>
      </c>
      <c r="AK4" t="s">
        <v>79</v>
      </c>
      <c r="AL4" t="s">
        <v>80</v>
      </c>
      <c r="AM4" s="4">
        <v>528539203.37</v>
      </c>
      <c r="AN4">
        <v>2285</v>
      </c>
      <c r="AO4">
        <f t="shared" ref="AO4:AO18" si="1">SUM(AA4,AC4,AF4)</f>
        <v>4.93797878771791E-3</v>
      </c>
      <c r="AP4">
        <f t="shared" ref="AP4:AP21" si="2">100*(1-(1-AO4)^12)</f>
        <v>5.7672622870395092</v>
      </c>
      <c r="AQ4" s="15">
        <f t="shared" ref="AQ4:AQ18" si="3">B4/AP4-1</f>
        <v>0.39415307105422404</v>
      </c>
      <c r="AR4" s="3">
        <f t="shared" ref="AR4:AR18" si="4">1-(1-B4/100)^(1/12)-AO4</f>
        <v>2.0227937484378804E-3</v>
      </c>
      <c r="AS4" s="15">
        <f t="shared" si="0"/>
        <v>0.31530756976002428</v>
      </c>
    </row>
    <row r="5" spans="1:45" x14ac:dyDescent="0.25">
      <c r="A5" t="s">
        <v>37</v>
      </c>
      <c r="B5">
        <v>9.5184012708200392</v>
      </c>
      <c r="C5">
        <v>5.3159615565098201E-3</v>
      </c>
      <c r="D5">
        <v>6.1959072944371298</v>
      </c>
      <c r="E5">
        <v>-38.789836608382799</v>
      </c>
      <c r="F5" s="1">
        <v>0</v>
      </c>
      <c r="G5" s="1">
        <v>0</v>
      </c>
      <c r="H5">
        <v>3.2877870567047802</v>
      </c>
      <c r="I5">
        <v>-152.80925997601099</v>
      </c>
      <c r="J5">
        <v>-159.53868176298101</v>
      </c>
      <c r="K5">
        <v>-158.832212787359</v>
      </c>
      <c r="L5">
        <v>-136.00151182367699</v>
      </c>
      <c r="M5">
        <v>27.59526559083</v>
      </c>
      <c r="N5">
        <v>92.630576421978105</v>
      </c>
      <c r="O5">
        <v>78.661927496927106</v>
      </c>
      <c r="P5">
        <v>237431.08786255299</v>
      </c>
      <c r="Q5">
        <v>280590.66947788099</v>
      </c>
      <c r="R5">
        <v>82.891667437640095</v>
      </c>
      <c r="S5">
        <v>654.774946883594</v>
      </c>
      <c r="T5">
        <v>5.0970444601965397E-4</v>
      </c>
      <c r="U5">
        <v>0.54425900707698105</v>
      </c>
      <c r="V5" s="1">
        <v>0</v>
      </c>
      <c r="W5">
        <v>0.22711406122501701</v>
      </c>
      <c r="X5">
        <v>0.228626931698001</v>
      </c>
      <c r="Y5" s="1">
        <v>0</v>
      </c>
      <c r="Z5">
        <v>1</v>
      </c>
      <c r="AA5">
        <v>3.0122061806608702E-4</v>
      </c>
      <c r="AB5">
        <v>4.7619125941230104E-3</v>
      </c>
      <c r="AC5">
        <v>4.3779508445892E-3</v>
      </c>
      <c r="AD5">
        <v>2.4697073818765901E-4</v>
      </c>
      <c r="AE5">
        <v>0.239934617929836</v>
      </c>
      <c r="AF5">
        <v>1.73162572373387E-3</v>
      </c>
      <c r="AG5" s="1">
        <v>0</v>
      </c>
      <c r="AH5">
        <v>5.1905743822127102</v>
      </c>
      <c r="AI5">
        <v>0.123419066378052</v>
      </c>
      <c r="AJ5">
        <v>5.7346319516663398</v>
      </c>
      <c r="AK5" t="s">
        <v>81</v>
      </c>
      <c r="AL5" t="s">
        <v>82</v>
      </c>
      <c r="AM5" s="4">
        <v>5234168331.9300003</v>
      </c>
      <c r="AN5">
        <v>22045</v>
      </c>
      <c r="AO5">
        <f t="shared" si="1"/>
        <v>6.4107971863891569E-3</v>
      </c>
      <c r="AP5">
        <f t="shared" si="2"/>
        <v>7.4274213560508118</v>
      </c>
      <c r="AQ5" s="15">
        <f t="shared" si="3"/>
        <v>0.28152164991498596</v>
      </c>
      <c r="AR5" s="3">
        <f t="shared" si="4"/>
        <v>1.8898675362615178E-3</v>
      </c>
      <c r="AS5" s="15">
        <f t="shared" si="0"/>
        <v>0.53624010471653505</v>
      </c>
    </row>
    <row r="6" spans="1:45" x14ac:dyDescent="0.25">
      <c r="A6" t="s">
        <v>37</v>
      </c>
      <c r="B6">
        <v>11.0470084494241</v>
      </c>
      <c r="C6">
        <v>7.4245711039549397E-3</v>
      </c>
      <c r="D6">
        <v>8.5545206183338198</v>
      </c>
      <c r="E6">
        <v>-35.0152480107473</v>
      </c>
      <c r="F6" s="1">
        <v>0</v>
      </c>
      <c r="G6" s="1">
        <v>0</v>
      </c>
      <c r="H6">
        <v>3.3815173605810598</v>
      </c>
      <c r="I6">
        <v>-128.82270215238799</v>
      </c>
      <c r="J6">
        <v>-133.11521688822401</v>
      </c>
      <c r="K6">
        <v>-141.081632845526</v>
      </c>
      <c r="L6">
        <v>-111.115990483525</v>
      </c>
      <c r="M6">
        <v>28.541558577794099</v>
      </c>
      <c r="N6">
        <v>91.982477544952602</v>
      </c>
      <c r="O6">
        <v>77.069197741527304</v>
      </c>
      <c r="P6">
        <v>225368.30533835199</v>
      </c>
      <c r="Q6">
        <v>271121.27906443801</v>
      </c>
      <c r="R6">
        <v>82.656473441141003</v>
      </c>
      <c r="S6">
        <v>656.27394814871798</v>
      </c>
      <c r="T6">
        <v>4.34228652682455E-4</v>
      </c>
      <c r="U6">
        <v>0.53684687694089706</v>
      </c>
      <c r="V6" s="1">
        <v>0</v>
      </c>
      <c r="W6">
        <v>0.21463422833774901</v>
      </c>
      <c r="X6">
        <v>0.248518894721352</v>
      </c>
      <c r="Y6" s="1">
        <v>0</v>
      </c>
      <c r="Z6">
        <v>1</v>
      </c>
      <c r="AA6">
        <v>3.02595881335168E-4</v>
      </c>
      <c r="AB6">
        <v>5.4637119445768998E-3</v>
      </c>
      <c r="AC6">
        <v>5.1203245159180599E-3</v>
      </c>
      <c r="AD6">
        <v>1.6402515867043901E-3</v>
      </c>
      <c r="AE6">
        <v>0.30787865062929898</v>
      </c>
      <c r="AF6">
        <v>3.22131027975079E-3</v>
      </c>
      <c r="AG6" s="1">
        <v>4.9254753699730699E-8</v>
      </c>
      <c r="AH6">
        <v>5.6002920057985701</v>
      </c>
      <c r="AI6">
        <v>0.137685938149535</v>
      </c>
      <c r="AJ6">
        <v>20.979503141197998</v>
      </c>
      <c r="AK6" t="s">
        <v>83</v>
      </c>
      <c r="AL6" t="s">
        <v>84</v>
      </c>
      <c r="AM6" s="4">
        <v>15955850649.65</v>
      </c>
      <c r="AN6">
        <v>70799</v>
      </c>
      <c r="AO6">
        <f t="shared" si="1"/>
        <v>8.6442306770040181E-3</v>
      </c>
      <c r="AP6">
        <f t="shared" si="2"/>
        <v>9.893844485995217</v>
      </c>
      <c r="AQ6" s="15">
        <f t="shared" si="3"/>
        <v>0.11655367790156723</v>
      </c>
      <c r="AR6" s="3">
        <f t="shared" si="4"/>
        <v>1.0635203015343583E-3</v>
      </c>
      <c r="AS6" s="15">
        <f t="shared" si="0"/>
        <v>0.29136499194922116</v>
      </c>
    </row>
    <row r="7" spans="1:45" x14ac:dyDescent="0.25">
      <c r="A7" t="s">
        <v>37</v>
      </c>
      <c r="B7">
        <v>12.1528643219857</v>
      </c>
      <c r="C7">
        <v>1.0023391655818699E-2</v>
      </c>
      <c r="D7">
        <v>11.3866416957739</v>
      </c>
      <c r="E7">
        <v>-26.7676903655722</v>
      </c>
      <c r="F7" s="1">
        <v>0</v>
      </c>
      <c r="G7" s="1">
        <v>0</v>
      </c>
      <c r="H7">
        <v>3.5216885284585802</v>
      </c>
      <c r="I7">
        <v>-104.766087008474</v>
      </c>
      <c r="J7">
        <v>-107.039412483758</v>
      </c>
      <c r="K7">
        <v>-125.205475918285</v>
      </c>
      <c r="L7">
        <v>-86.379006215350103</v>
      </c>
      <c r="M7">
        <v>30.5751608181194</v>
      </c>
      <c r="N7">
        <v>91.115330416061695</v>
      </c>
      <c r="O7">
        <v>75.281474737027096</v>
      </c>
      <c r="P7">
        <v>217040.377405601</v>
      </c>
      <c r="Q7">
        <v>263871.70341834298</v>
      </c>
      <c r="R7">
        <v>82.518768992642606</v>
      </c>
      <c r="S7">
        <v>664.87282307049895</v>
      </c>
      <c r="T7">
        <v>4.46682235658813E-4</v>
      </c>
      <c r="U7">
        <v>0.485446003050297</v>
      </c>
      <c r="V7" s="1">
        <v>0</v>
      </c>
      <c r="W7">
        <v>0.22303570097209899</v>
      </c>
      <c r="X7">
        <v>0.29151829597760298</v>
      </c>
      <c r="Y7" s="1">
        <v>0</v>
      </c>
      <c r="Z7">
        <v>1</v>
      </c>
      <c r="AA7">
        <v>3.0683763530433401E-4</v>
      </c>
      <c r="AB7">
        <v>6.2922737179533401E-3</v>
      </c>
      <c r="AC7">
        <v>5.5989358861329901E-3</v>
      </c>
      <c r="AD7">
        <v>3.2580624715894601E-3</v>
      </c>
      <c r="AE7">
        <v>0.37065894263364402</v>
      </c>
      <c r="AF7">
        <v>4.3999053788312996E-3</v>
      </c>
      <c r="AG7">
        <v>1.59451994905749E-6</v>
      </c>
      <c r="AH7">
        <v>5.7371726950086597</v>
      </c>
      <c r="AI7">
        <v>0.15065161109892999</v>
      </c>
      <c r="AJ7">
        <v>72.715461784263496</v>
      </c>
      <c r="AK7" t="s">
        <v>85</v>
      </c>
      <c r="AL7" t="s">
        <v>86</v>
      </c>
      <c r="AM7" s="4">
        <v>33924713230.759998</v>
      </c>
      <c r="AN7">
        <v>156306</v>
      </c>
      <c r="AO7">
        <f t="shared" si="1"/>
        <v>1.0305678900268624E-2</v>
      </c>
      <c r="AP7">
        <f t="shared" si="2"/>
        <v>11.689378883940094</v>
      </c>
      <c r="AQ7" s="15">
        <f t="shared" si="3"/>
        <v>3.9650133907660701E-2</v>
      </c>
      <c r="AR7" s="3">
        <f t="shared" si="4"/>
        <v>4.3390028344386482E-4</v>
      </c>
      <c r="AS7" s="15">
        <f t="shared" si="0"/>
        <v>6.7291361815326134E-2</v>
      </c>
    </row>
    <row r="8" spans="1:45" x14ac:dyDescent="0.25">
      <c r="A8" t="s">
        <v>37</v>
      </c>
      <c r="B8">
        <v>13.070202796599199</v>
      </c>
      <c r="C8">
        <v>1.17473463361414E-2</v>
      </c>
      <c r="D8">
        <v>13.220754419331399</v>
      </c>
      <c r="E8">
        <v>-20.9558518906918</v>
      </c>
      <c r="F8" s="1">
        <v>0</v>
      </c>
      <c r="G8" s="1">
        <v>0</v>
      </c>
      <c r="H8">
        <v>3.64760192523948</v>
      </c>
      <c r="I8">
        <v>-80.511993445922499</v>
      </c>
      <c r="J8">
        <v>-82.138635621611698</v>
      </c>
      <c r="K8">
        <v>-105.75212216225</v>
      </c>
      <c r="L8">
        <v>-61.327778258672602</v>
      </c>
      <c r="M8">
        <v>32.311567197311803</v>
      </c>
      <c r="N8">
        <v>90.508395564733107</v>
      </c>
      <c r="O8">
        <v>73.624932385480193</v>
      </c>
      <c r="P8">
        <v>208015.62714277601</v>
      </c>
      <c r="Q8">
        <v>253560.03215476999</v>
      </c>
      <c r="R8">
        <v>82.592263983687403</v>
      </c>
      <c r="S8">
        <v>666.10416686924202</v>
      </c>
      <c r="T8">
        <v>6.2871915925898905E-4</v>
      </c>
      <c r="U8">
        <v>0.46523380855192098</v>
      </c>
      <c r="V8" s="1">
        <v>0</v>
      </c>
      <c r="W8">
        <v>0.21397588634898199</v>
      </c>
      <c r="X8">
        <v>0.32079030509909601</v>
      </c>
      <c r="Y8" s="1">
        <v>0</v>
      </c>
      <c r="Z8">
        <v>1</v>
      </c>
      <c r="AA8">
        <v>3.0978916929405402E-4</v>
      </c>
      <c r="AB8">
        <v>7.3119538456064897E-3</v>
      </c>
      <c r="AC8">
        <v>6.3458474098534202E-3</v>
      </c>
      <c r="AD8">
        <v>3.5389741969520301E-3</v>
      </c>
      <c r="AE8">
        <v>0.43337158948472698</v>
      </c>
      <c r="AF8">
        <v>5.48401373784473E-3</v>
      </c>
      <c r="AG8">
        <v>2.1261123189700101E-5</v>
      </c>
      <c r="AH8">
        <v>5.9446947136589401</v>
      </c>
      <c r="AI8">
        <v>0.16870615503248601</v>
      </c>
      <c r="AJ8">
        <v>162.88943616991901</v>
      </c>
      <c r="AK8" t="s">
        <v>87</v>
      </c>
      <c r="AL8" t="s">
        <v>88</v>
      </c>
      <c r="AM8" s="4">
        <v>69666305670.759995</v>
      </c>
      <c r="AN8">
        <v>334909</v>
      </c>
      <c r="AO8">
        <f t="shared" si="1"/>
        <v>1.2139650316992205E-2</v>
      </c>
      <c r="AP8">
        <f t="shared" si="2"/>
        <v>13.633235333332628</v>
      </c>
      <c r="AQ8" s="15">
        <f t="shared" si="3"/>
        <v>-4.1298526942965652E-2</v>
      </c>
      <c r="AR8" s="3">
        <f t="shared" si="4"/>
        <v>-5.35065522201221E-4</v>
      </c>
      <c r="AS8" s="15">
        <f t="shared" si="0"/>
        <v>-1.1387521313614535E-2</v>
      </c>
    </row>
    <row r="9" spans="1:45" x14ac:dyDescent="0.25">
      <c r="A9" t="s">
        <v>37</v>
      </c>
      <c r="B9">
        <v>14.990978826323399</v>
      </c>
      <c r="C9">
        <v>1.36292461166822E-2</v>
      </c>
      <c r="D9">
        <v>15.183129892767999</v>
      </c>
      <c r="E9">
        <v>-17.365728890392599</v>
      </c>
      <c r="F9" s="1">
        <v>0</v>
      </c>
      <c r="G9" s="1">
        <v>0</v>
      </c>
      <c r="H9">
        <v>3.7243627705605999</v>
      </c>
      <c r="I9">
        <v>-56.810848066560297</v>
      </c>
      <c r="J9">
        <v>-58.410241652634397</v>
      </c>
      <c r="K9">
        <v>-90.775356311131404</v>
      </c>
      <c r="L9">
        <v>-37.027626868952801</v>
      </c>
      <c r="M9">
        <v>33.3599027138347</v>
      </c>
      <c r="N9">
        <v>90.073790057021995</v>
      </c>
      <c r="O9">
        <v>72.028723889871799</v>
      </c>
      <c r="P9">
        <v>201720.44679427499</v>
      </c>
      <c r="Q9">
        <v>246875.52078307001</v>
      </c>
      <c r="R9">
        <v>82.714238018200504</v>
      </c>
      <c r="S9">
        <v>677.18108284996003</v>
      </c>
      <c r="T9">
        <v>7.0518704009755605E-4</v>
      </c>
      <c r="U9">
        <v>0.45279078733007599</v>
      </c>
      <c r="V9" s="1">
        <v>0</v>
      </c>
      <c r="W9">
        <v>0.20715380969643701</v>
      </c>
      <c r="X9">
        <v>0.34005540297348602</v>
      </c>
      <c r="Y9" s="1">
        <v>0</v>
      </c>
      <c r="Z9">
        <v>1</v>
      </c>
      <c r="AA9">
        <v>3.1049910559262199E-4</v>
      </c>
      <c r="AB9">
        <v>7.9795498172459192E-3</v>
      </c>
      <c r="AC9">
        <v>6.9709278361041096E-3</v>
      </c>
      <c r="AD9">
        <v>4.18451500467114E-3</v>
      </c>
      <c r="AE9">
        <v>0.50199337908381703</v>
      </c>
      <c r="AF9">
        <v>6.7981971848691302E-3</v>
      </c>
      <c r="AG9">
        <v>5.6024542943138397E-5</v>
      </c>
      <c r="AH9">
        <v>6.3212617832440197</v>
      </c>
      <c r="AI9">
        <v>0.18663508360487699</v>
      </c>
      <c r="AJ9">
        <v>299.04900780093999</v>
      </c>
      <c r="AK9" t="s">
        <v>89</v>
      </c>
      <c r="AL9" t="s">
        <v>90</v>
      </c>
      <c r="AM9" s="4">
        <v>104141609905.14</v>
      </c>
      <c r="AN9">
        <v>516267</v>
      </c>
      <c r="AO9">
        <f t="shared" si="1"/>
        <v>1.4079624126565861E-2</v>
      </c>
      <c r="AP9">
        <f t="shared" si="2"/>
        <v>15.646694342657931</v>
      </c>
      <c r="AQ9" s="15">
        <f t="shared" si="3"/>
        <v>-4.1907606934382224E-2</v>
      </c>
      <c r="AR9" s="3">
        <f t="shared" si="4"/>
        <v>-6.3640200532092545E-4</v>
      </c>
      <c r="AS9" s="15">
        <f t="shared" si="0"/>
        <v>-1.2655563628954036E-2</v>
      </c>
    </row>
    <row r="10" spans="1:45" x14ac:dyDescent="0.25">
      <c r="A10" t="s">
        <v>37</v>
      </c>
      <c r="B10">
        <v>16.598076478274901</v>
      </c>
      <c r="C10">
        <v>1.5328067959024401E-2</v>
      </c>
      <c r="D10">
        <v>16.919576248644798</v>
      </c>
      <c r="E10">
        <v>-13.017427769330901</v>
      </c>
      <c r="F10" s="1">
        <v>0</v>
      </c>
      <c r="G10" s="1">
        <v>0</v>
      </c>
      <c r="H10">
        <v>3.78870176848933</v>
      </c>
      <c r="I10">
        <v>-32.591166035449298</v>
      </c>
      <c r="J10">
        <v>-34.674563291926198</v>
      </c>
      <c r="K10">
        <v>-73.021635482789094</v>
      </c>
      <c r="L10">
        <v>-12.2783556307696</v>
      </c>
      <c r="M10">
        <v>33.3723934754941</v>
      </c>
      <c r="N10">
        <v>89.394703906314604</v>
      </c>
      <c r="O10">
        <v>70.873981886242504</v>
      </c>
      <c r="P10">
        <v>196440.96374067399</v>
      </c>
      <c r="Q10">
        <v>241930.424195242</v>
      </c>
      <c r="R10">
        <v>83.3586430277647</v>
      </c>
      <c r="S10">
        <v>685.34186181735197</v>
      </c>
      <c r="T10">
        <v>7.5828672207640003E-4</v>
      </c>
      <c r="U10">
        <v>0.44644134892748999</v>
      </c>
      <c r="V10" s="1">
        <v>0</v>
      </c>
      <c r="W10">
        <v>0.19541178917403801</v>
      </c>
      <c r="X10">
        <v>0.358146861898471</v>
      </c>
      <c r="Y10" s="1">
        <v>0</v>
      </c>
      <c r="Z10">
        <v>1</v>
      </c>
      <c r="AA10">
        <v>3.1215814518704797E-4</v>
      </c>
      <c r="AB10">
        <v>8.2678205897201793E-3</v>
      </c>
      <c r="AC10">
        <v>7.2770463687801797E-3</v>
      </c>
      <c r="AD10">
        <v>5.0477563492576103E-3</v>
      </c>
      <c r="AE10">
        <v>0.53582713048229602</v>
      </c>
      <c r="AF10">
        <v>7.9274466507224996E-3</v>
      </c>
      <c r="AG10">
        <v>3.1148309215737899E-4</v>
      </c>
      <c r="AH10">
        <v>6.64820219779795</v>
      </c>
      <c r="AI10">
        <v>0.19885769340880499</v>
      </c>
      <c r="AJ10">
        <v>511.14228972280699</v>
      </c>
      <c r="AK10" t="s">
        <v>91</v>
      </c>
      <c r="AL10" t="s">
        <v>92</v>
      </c>
      <c r="AM10" s="4">
        <v>134980479415.13</v>
      </c>
      <c r="AN10">
        <v>687130</v>
      </c>
      <c r="AO10">
        <f t="shared" si="1"/>
        <v>1.5516651164689726E-2</v>
      </c>
      <c r="AP10">
        <f t="shared" si="2"/>
        <v>17.110312828028672</v>
      </c>
      <c r="AQ10" s="15">
        <f t="shared" si="3"/>
        <v>-2.9937287231515008E-2</v>
      </c>
      <c r="AR10" s="3">
        <f t="shared" si="4"/>
        <v>-5.0555689644063428E-4</v>
      </c>
      <c r="AS10" s="15">
        <f t="shared" si="0"/>
        <v>-1.9001644346479885E-2</v>
      </c>
    </row>
    <row r="11" spans="1:45" x14ac:dyDescent="0.25">
      <c r="A11" t="s">
        <v>37</v>
      </c>
      <c r="B11">
        <v>18.947927580051399</v>
      </c>
      <c r="C11">
        <v>1.7379145763184101E-2</v>
      </c>
      <c r="D11">
        <v>18.972633581632898</v>
      </c>
      <c r="E11">
        <v>-8.7061352634968205</v>
      </c>
      <c r="F11" s="1">
        <v>0</v>
      </c>
      <c r="G11" s="1">
        <v>0</v>
      </c>
      <c r="H11">
        <v>3.8395289754096198</v>
      </c>
      <c r="I11">
        <v>-8.6638985954568408</v>
      </c>
      <c r="J11">
        <v>-13.0827952728112</v>
      </c>
      <c r="K11">
        <v>-47.426426080220303</v>
      </c>
      <c r="L11">
        <v>12.1134848411786</v>
      </c>
      <c r="M11">
        <v>32.0158650724387</v>
      </c>
      <c r="N11">
        <v>89.241080431997105</v>
      </c>
      <c r="O11">
        <v>71.185359897841096</v>
      </c>
      <c r="P11">
        <v>191956.895412449</v>
      </c>
      <c r="Q11">
        <v>237447.424969527</v>
      </c>
      <c r="R11">
        <v>84.269872143335903</v>
      </c>
      <c r="S11">
        <v>688.84580523802003</v>
      </c>
      <c r="T11">
        <v>7.3162200027028501E-4</v>
      </c>
      <c r="U11">
        <v>0.449910229151884</v>
      </c>
      <c r="V11" s="1">
        <v>0</v>
      </c>
      <c r="W11">
        <v>0.180811772810301</v>
      </c>
      <c r="X11">
        <v>0.36927799803781403</v>
      </c>
      <c r="Y11" s="1">
        <v>0</v>
      </c>
      <c r="Z11">
        <v>1</v>
      </c>
      <c r="AA11">
        <v>3.1017781383642498E-4</v>
      </c>
      <c r="AB11">
        <v>8.1377979998300091E-3</v>
      </c>
      <c r="AC11">
        <v>7.2431469474773498E-3</v>
      </c>
      <c r="AD11">
        <v>6.0382655109865596E-3</v>
      </c>
      <c r="AE11">
        <v>0.51777738633413095</v>
      </c>
      <c r="AF11">
        <v>8.5515034668872392E-3</v>
      </c>
      <c r="AG11">
        <v>1.41689666312721E-3</v>
      </c>
      <c r="AH11">
        <v>6.8195844059136697</v>
      </c>
      <c r="AI11">
        <v>0.19663205023171501</v>
      </c>
      <c r="AJ11">
        <v>702.65615197452905</v>
      </c>
      <c r="AK11" t="s">
        <v>93</v>
      </c>
      <c r="AL11" t="s">
        <v>94</v>
      </c>
      <c r="AM11" s="4">
        <v>159176224425.97</v>
      </c>
      <c r="AN11">
        <v>829229</v>
      </c>
      <c r="AO11">
        <f t="shared" si="1"/>
        <v>1.6104828228201015E-2</v>
      </c>
      <c r="AP11">
        <f t="shared" si="2"/>
        <v>17.702630758153994</v>
      </c>
      <c r="AQ11" s="15">
        <f t="shared" si="3"/>
        <v>7.0345297199615908E-2</v>
      </c>
      <c r="AR11" s="3">
        <f t="shared" si="4"/>
        <v>1.2493534997335548E-3</v>
      </c>
      <c r="AS11" s="15">
        <f t="shared" si="0"/>
        <v>-1.3021914683165603E-3</v>
      </c>
    </row>
    <row r="12" spans="1:45" x14ac:dyDescent="0.25">
      <c r="A12" t="s">
        <v>37</v>
      </c>
      <c r="B12">
        <v>21.045278180972701</v>
      </c>
      <c r="C12">
        <v>1.9972640004376801E-2</v>
      </c>
      <c r="D12">
        <v>21.502033981846601</v>
      </c>
      <c r="E12">
        <v>-2.7240924340122801</v>
      </c>
      <c r="F12" s="1">
        <v>0</v>
      </c>
      <c r="G12" s="1">
        <v>0</v>
      </c>
      <c r="H12">
        <v>3.8910928620395802</v>
      </c>
      <c r="I12">
        <v>15.364343093452501</v>
      </c>
      <c r="J12">
        <v>12.269520739324999</v>
      </c>
      <c r="K12">
        <v>-24.446793792850301</v>
      </c>
      <c r="L12">
        <v>36.859276858937399</v>
      </c>
      <c r="M12">
        <v>31.902367464698699</v>
      </c>
      <c r="N12">
        <v>88.794707461740899</v>
      </c>
      <c r="O12">
        <v>70.814201063049794</v>
      </c>
      <c r="P12">
        <v>185584.42058137199</v>
      </c>
      <c r="Q12">
        <v>231583.559394604</v>
      </c>
      <c r="R12">
        <v>87.675189889541201</v>
      </c>
      <c r="S12">
        <v>693.34133771920006</v>
      </c>
      <c r="T12">
        <v>7.9246183651597699E-4</v>
      </c>
      <c r="U12">
        <v>0.466667631328882</v>
      </c>
      <c r="V12">
        <v>1.10677871186046E-5</v>
      </c>
      <c r="W12">
        <v>0.16420431336899899</v>
      </c>
      <c r="X12">
        <v>0.369116987514999</v>
      </c>
      <c r="Y12" s="1">
        <v>0</v>
      </c>
      <c r="Z12">
        <v>1</v>
      </c>
      <c r="AA12">
        <v>3.0873779000743302E-4</v>
      </c>
      <c r="AB12">
        <v>7.8464146580022095E-3</v>
      </c>
      <c r="AC12">
        <v>7.0369092605782699E-3</v>
      </c>
      <c r="AD12">
        <v>7.0830534482292096E-3</v>
      </c>
      <c r="AE12">
        <v>0.52417478969333098</v>
      </c>
      <c r="AF12">
        <v>9.1115079426274791E-3</v>
      </c>
      <c r="AG12">
        <v>3.2337130851454502E-3</v>
      </c>
      <c r="AH12">
        <v>6.9172450634211504</v>
      </c>
      <c r="AI12">
        <v>0.19608523508981399</v>
      </c>
      <c r="AJ12">
        <v>964.52782366289705</v>
      </c>
      <c r="AK12" t="s">
        <v>95</v>
      </c>
      <c r="AL12" t="s">
        <v>96</v>
      </c>
      <c r="AM12" s="4">
        <v>123422362154.38</v>
      </c>
      <c r="AN12">
        <v>665047</v>
      </c>
      <c r="AO12">
        <f>SUM(AA12,AC12,AF12)</f>
        <v>1.645715499321318E-2</v>
      </c>
      <c r="AP12">
        <f t="shared" si="2"/>
        <v>18.055577221392927</v>
      </c>
      <c r="AQ12" s="15">
        <f t="shared" si="3"/>
        <v>0.1655832390690597</v>
      </c>
      <c r="AR12" s="3">
        <f t="shared" si="4"/>
        <v>3.0415408765275542E-3</v>
      </c>
      <c r="AS12" s="15">
        <f t="shared" si="0"/>
        <v>-2.1242446238319723E-2</v>
      </c>
    </row>
    <row r="13" spans="1:45" x14ac:dyDescent="0.25">
      <c r="A13" t="s">
        <v>37</v>
      </c>
      <c r="B13">
        <v>22.626894072262701</v>
      </c>
      <c r="C13">
        <v>2.1887392415890598E-2</v>
      </c>
      <c r="D13">
        <v>23.322793474112601</v>
      </c>
      <c r="E13">
        <v>2.1917253408589601</v>
      </c>
      <c r="F13" s="1">
        <v>0</v>
      </c>
      <c r="G13" s="1">
        <v>0</v>
      </c>
      <c r="H13">
        <v>3.9504523962525302</v>
      </c>
      <c r="I13">
        <v>38.587479002481103</v>
      </c>
      <c r="J13">
        <v>36.621789702696901</v>
      </c>
      <c r="K13">
        <v>-6.7627983444854802</v>
      </c>
      <c r="L13">
        <v>61.479339614995403</v>
      </c>
      <c r="M13">
        <v>32.251095383059301</v>
      </c>
      <c r="N13">
        <v>87.613493976842904</v>
      </c>
      <c r="O13">
        <v>69.537001709847601</v>
      </c>
      <c r="P13">
        <v>174241.542587687</v>
      </c>
      <c r="Q13">
        <v>218279.599458952</v>
      </c>
      <c r="R13">
        <v>91.722974236804902</v>
      </c>
      <c r="S13">
        <v>700.87259925136402</v>
      </c>
      <c r="T13">
        <v>5.5265486660866804E-4</v>
      </c>
      <c r="U13">
        <v>0.48111723860156602</v>
      </c>
      <c r="V13">
        <v>2.04116711921973E-6</v>
      </c>
      <c r="W13">
        <v>0.14364493999849701</v>
      </c>
      <c r="X13">
        <v>0.37523578023281701</v>
      </c>
      <c r="Y13" s="1">
        <v>0</v>
      </c>
      <c r="Z13">
        <v>1</v>
      </c>
      <c r="AA13">
        <v>3.1216985550756599E-4</v>
      </c>
      <c r="AB13">
        <v>7.6484622803319304E-3</v>
      </c>
      <c r="AC13">
        <v>6.93349555929314E-3</v>
      </c>
      <c r="AD13">
        <v>7.7473671559766099E-3</v>
      </c>
      <c r="AE13">
        <v>0.54352860555427296</v>
      </c>
      <c r="AF13">
        <v>9.4575236818078105E-3</v>
      </c>
      <c r="AG13">
        <v>4.8687090619323001E-3</v>
      </c>
      <c r="AH13">
        <v>7.0086704049678801</v>
      </c>
      <c r="AI13">
        <v>0.20059599305984299</v>
      </c>
      <c r="AJ13">
        <v>1366.3930744055999</v>
      </c>
      <c r="AK13" t="s">
        <v>97</v>
      </c>
      <c r="AL13" t="s">
        <v>98</v>
      </c>
      <c r="AM13" s="4">
        <v>88822065715.669998</v>
      </c>
      <c r="AN13">
        <v>509764</v>
      </c>
      <c r="AO13">
        <f t="shared" ref="AO13:AO21" si="5">SUM(AA13,AC13,AF13)</f>
        <v>1.6703189096608517E-2</v>
      </c>
      <c r="AP13">
        <f t="shared" si="2"/>
        <v>18.301220703400112</v>
      </c>
      <c r="AQ13" s="15">
        <f t="shared" ref="AQ13:AQ21" si="6">B13/AP13-1</f>
        <v>0.23635982752008111</v>
      </c>
      <c r="AR13" s="3">
        <f t="shared" ref="AR13:AR21" si="7">1-(1-B13/100)^(1/12)-AO13</f>
        <v>4.4475079497722121E-3</v>
      </c>
      <c r="AS13" s="15">
        <f t="shared" si="0"/>
        <v>-2.9837738031780803E-2</v>
      </c>
    </row>
    <row r="14" spans="1:45" x14ac:dyDescent="0.25">
      <c r="A14" t="s">
        <v>37</v>
      </c>
      <c r="B14">
        <v>23.650148321207102</v>
      </c>
      <c r="C14">
        <v>2.22089016167097E-2</v>
      </c>
      <c r="D14">
        <v>23.624696231838399</v>
      </c>
      <c r="E14">
        <v>10.494606991588901</v>
      </c>
      <c r="F14" s="1">
        <v>0</v>
      </c>
      <c r="G14" s="1">
        <v>0</v>
      </c>
      <c r="H14">
        <v>4.0698863688663502</v>
      </c>
      <c r="I14">
        <v>60.4286399594804</v>
      </c>
      <c r="J14">
        <v>59.2649266755094</v>
      </c>
      <c r="K14">
        <v>13.233264534018399</v>
      </c>
      <c r="L14">
        <v>85.966106748235404</v>
      </c>
      <c r="M14">
        <v>33.554075743009101</v>
      </c>
      <c r="N14">
        <v>85.805831929340997</v>
      </c>
      <c r="O14">
        <v>67.649085611831197</v>
      </c>
      <c r="P14">
        <v>156098.393019793</v>
      </c>
      <c r="Q14">
        <v>197005.10651773799</v>
      </c>
      <c r="R14">
        <v>99.540148255079401</v>
      </c>
      <c r="S14">
        <v>698.91386484242798</v>
      </c>
      <c r="T14">
        <v>7.2785548529761504E-4</v>
      </c>
      <c r="U14">
        <v>0.530332011339957</v>
      </c>
      <c r="V14">
        <v>1.1720303426051899E-5</v>
      </c>
      <c r="W14">
        <v>0.117404784017225</v>
      </c>
      <c r="X14">
        <v>0.35225148433939002</v>
      </c>
      <c r="Y14" s="1">
        <v>0</v>
      </c>
      <c r="Z14">
        <v>1</v>
      </c>
      <c r="AA14">
        <v>3.1810680590075002E-4</v>
      </c>
      <c r="AB14">
        <v>7.5179090899381504E-3</v>
      </c>
      <c r="AC14">
        <v>6.9118602935264103E-3</v>
      </c>
      <c r="AD14">
        <v>8.4594638399604193E-3</v>
      </c>
      <c r="AE14">
        <v>0.56605905799550704</v>
      </c>
      <c r="AF14">
        <v>9.3676801137586706E-3</v>
      </c>
      <c r="AG14">
        <v>4.7006132924458204E-3</v>
      </c>
      <c r="AH14">
        <v>6.9431483742689499</v>
      </c>
      <c r="AI14">
        <v>0.211108086017152</v>
      </c>
      <c r="AJ14">
        <v>2011.9898928866201</v>
      </c>
      <c r="AK14" t="s">
        <v>99</v>
      </c>
      <c r="AL14" t="s">
        <v>100</v>
      </c>
      <c r="AM14" s="4">
        <v>46607858187.849998</v>
      </c>
      <c r="AN14">
        <v>298580</v>
      </c>
      <c r="AO14">
        <f t="shared" si="5"/>
        <v>1.659764721318583E-2</v>
      </c>
      <c r="AP14">
        <f t="shared" si="2"/>
        <v>18.195929177194238</v>
      </c>
      <c r="AQ14" s="15">
        <f t="shared" si="6"/>
        <v>0.29974941597645244</v>
      </c>
      <c r="AR14" s="3">
        <f t="shared" si="7"/>
        <v>5.6384126462277404E-3</v>
      </c>
      <c r="AS14" s="15">
        <f t="shared" si="0"/>
        <v>1.0773509686190508E-3</v>
      </c>
    </row>
    <row r="15" spans="1:45" x14ac:dyDescent="0.25">
      <c r="A15" t="s">
        <v>37</v>
      </c>
      <c r="B15">
        <v>22.446153275797698</v>
      </c>
      <c r="C15">
        <v>2.18598839658335E-2</v>
      </c>
      <c r="D15">
        <v>23.296911823429099</v>
      </c>
      <c r="E15">
        <v>14.4187240963031</v>
      </c>
      <c r="F15" s="1">
        <v>0</v>
      </c>
      <c r="G15" s="1">
        <v>0</v>
      </c>
      <c r="H15">
        <v>4.2096520255774799</v>
      </c>
      <c r="I15">
        <v>82.383822000958602</v>
      </c>
      <c r="J15">
        <v>81.7595744397168</v>
      </c>
      <c r="K15">
        <v>37.358332256867399</v>
      </c>
      <c r="L15">
        <v>111.16406289297601</v>
      </c>
      <c r="M15">
        <v>35.717947406566601</v>
      </c>
      <c r="N15">
        <v>84.6292650491541</v>
      </c>
      <c r="O15">
        <v>66.3415144885616</v>
      </c>
      <c r="P15">
        <v>138394.321762023</v>
      </c>
      <c r="Q15">
        <v>177409.03371329099</v>
      </c>
      <c r="R15">
        <v>112.14922572060399</v>
      </c>
      <c r="S15">
        <v>688.58569561170304</v>
      </c>
      <c r="T15">
        <v>8.51334745462479E-4</v>
      </c>
      <c r="U15">
        <v>0.54019365068043801</v>
      </c>
      <c r="V15">
        <v>5.9296012801607299E-6</v>
      </c>
      <c r="W15">
        <v>0.11467108858825301</v>
      </c>
      <c r="X15">
        <v>0.34512933113002803</v>
      </c>
      <c r="Y15" s="1">
        <v>0</v>
      </c>
      <c r="Z15">
        <v>1</v>
      </c>
      <c r="AA15">
        <v>3.2194188811319698E-4</v>
      </c>
      <c r="AB15">
        <v>7.4828138302549703E-3</v>
      </c>
      <c r="AC15">
        <v>6.9685004795564404E-3</v>
      </c>
      <c r="AD15">
        <v>8.3603203828267608E-3</v>
      </c>
      <c r="AE15">
        <v>0.57946306189502395</v>
      </c>
      <c r="AF15">
        <v>8.9083489687094494E-3</v>
      </c>
      <c r="AG15">
        <v>4.2845358404816902E-3</v>
      </c>
      <c r="AH15">
        <v>6.6532522940562702</v>
      </c>
      <c r="AI15">
        <v>0.213746342529024</v>
      </c>
      <c r="AJ15">
        <v>2817.94035798697</v>
      </c>
      <c r="AK15" t="s">
        <v>101</v>
      </c>
      <c r="AL15" t="s">
        <v>102</v>
      </c>
      <c r="AM15" s="4">
        <v>25586895784.650002</v>
      </c>
      <c r="AN15">
        <v>184884</v>
      </c>
      <c r="AO15">
        <f t="shared" si="5"/>
        <v>1.6198791336379088E-2</v>
      </c>
      <c r="AP15">
        <f t="shared" si="2"/>
        <v>17.796895143553837</v>
      </c>
      <c r="AQ15" s="15">
        <f t="shared" si="6"/>
        <v>0.26123984519444998</v>
      </c>
      <c r="AR15" s="3">
        <f t="shared" si="7"/>
        <v>4.761563013369545E-3</v>
      </c>
      <c r="AS15" s="15">
        <f t="shared" si="0"/>
        <v>-3.6518082485757386E-2</v>
      </c>
    </row>
    <row r="16" spans="1:45" x14ac:dyDescent="0.25">
      <c r="A16" t="s">
        <v>37</v>
      </c>
      <c r="B16">
        <v>22.290490374415999</v>
      </c>
      <c r="C16">
        <v>2.2057053156336801E-2</v>
      </c>
      <c r="D16">
        <v>23.4822439237178</v>
      </c>
      <c r="E16">
        <v>17.1570841033992</v>
      </c>
      <c r="F16" s="1">
        <v>0</v>
      </c>
      <c r="G16" s="1">
        <v>0</v>
      </c>
      <c r="H16">
        <v>4.3432156657147001</v>
      </c>
      <c r="I16">
        <v>105.087013025727</v>
      </c>
      <c r="J16">
        <v>104.841377661625</v>
      </c>
      <c r="K16">
        <v>59.073223826537998</v>
      </c>
      <c r="L16">
        <v>136.400437946701</v>
      </c>
      <c r="M16">
        <v>36.962913558130303</v>
      </c>
      <c r="N16">
        <v>83.146872409876707</v>
      </c>
      <c r="O16">
        <v>64.943908359140906</v>
      </c>
      <c r="P16">
        <v>127120.876983599</v>
      </c>
      <c r="Q16">
        <v>162969.858053253</v>
      </c>
      <c r="R16">
        <v>120.630850875818</v>
      </c>
      <c r="S16">
        <v>684.42863172585703</v>
      </c>
      <c r="T16">
        <v>7.6360581415187004E-4</v>
      </c>
      <c r="U16">
        <v>0.50779709159658604</v>
      </c>
      <c r="V16">
        <v>3.87269173620368E-6</v>
      </c>
      <c r="W16">
        <v>0.116643726614213</v>
      </c>
      <c r="X16">
        <v>0.37555530909746299</v>
      </c>
      <c r="Y16" s="1">
        <v>0</v>
      </c>
      <c r="Z16">
        <v>1</v>
      </c>
      <c r="AA16">
        <v>3.2534300386739199E-4</v>
      </c>
      <c r="AB16">
        <v>7.3863061714628401E-3</v>
      </c>
      <c r="AC16">
        <v>6.9637378706924602E-3</v>
      </c>
      <c r="AD16">
        <v>8.2858128748722493E-3</v>
      </c>
      <c r="AE16">
        <v>0.59325161540346305</v>
      </c>
      <c r="AF16">
        <v>9.1019534681219694E-3</v>
      </c>
      <c r="AG16">
        <v>4.5981559112699298E-3</v>
      </c>
      <c r="AH16">
        <v>6.5265618151940297</v>
      </c>
      <c r="AI16">
        <v>0.224841987693356</v>
      </c>
      <c r="AJ16">
        <v>3563.2312658751598</v>
      </c>
      <c r="AK16" t="s">
        <v>103</v>
      </c>
      <c r="AL16" t="s">
        <v>104</v>
      </c>
      <c r="AM16" s="4">
        <v>14308471671.52</v>
      </c>
      <c r="AN16">
        <v>112558</v>
      </c>
      <c r="AO16">
        <f t="shared" si="5"/>
        <v>1.6391034342681823E-2</v>
      </c>
      <c r="AP16">
        <f t="shared" si="2"/>
        <v>17.989446224903517</v>
      </c>
      <c r="AQ16" s="15">
        <f t="shared" si="6"/>
        <v>0.23908707893177783</v>
      </c>
      <c r="AR16" s="3">
        <f t="shared" si="7"/>
        <v>4.4057131094418535E-3</v>
      </c>
      <c r="AS16" s="15">
        <f t="shared" si="0"/>
        <v>-5.0751263515242395E-2</v>
      </c>
    </row>
    <row r="17" spans="1:45" x14ac:dyDescent="0.25">
      <c r="A17" t="s">
        <v>37</v>
      </c>
      <c r="B17">
        <v>23.139643020327402</v>
      </c>
      <c r="C17">
        <v>2.2525815620022999E-2</v>
      </c>
      <c r="D17">
        <v>23.921217270479399</v>
      </c>
      <c r="E17">
        <v>19.9378116550531</v>
      </c>
      <c r="F17" s="1">
        <v>0</v>
      </c>
      <c r="G17" s="1">
        <v>0</v>
      </c>
      <c r="H17">
        <v>4.4412993559241096</v>
      </c>
      <c r="I17">
        <v>128.32299985929299</v>
      </c>
      <c r="J17">
        <v>128.17278908872299</v>
      </c>
      <c r="K17">
        <v>78.131401159793896</v>
      </c>
      <c r="L17">
        <v>161.52208484599899</v>
      </c>
      <c r="M17">
        <v>39.1826511936044</v>
      </c>
      <c r="N17">
        <v>82.047711334050206</v>
      </c>
      <c r="O17">
        <v>63.063034972776698</v>
      </c>
      <c r="P17">
        <v>119798.167281719</v>
      </c>
      <c r="Q17">
        <v>154880.25712469299</v>
      </c>
      <c r="R17">
        <v>127.213895071536</v>
      </c>
      <c r="S17">
        <v>683.80365311852995</v>
      </c>
      <c r="T17">
        <v>6.3798763581091901E-4</v>
      </c>
      <c r="U17">
        <v>0.50597346294616297</v>
      </c>
      <c r="V17" s="1">
        <v>0</v>
      </c>
      <c r="W17">
        <v>0.10725522949050501</v>
      </c>
      <c r="X17">
        <v>0.38677130756333</v>
      </c>
      <c r="Y17" s="1">
        <v>0</v>
      </c>
      <c r="Z17">
        <v>1</v>
      </c>
      <c r="AA17">
        <v>3.3272845289663699E-4</v>
      </c>
      <c r="AB17">
        <v>7.3996019938585003E-3</v>
      </c>
      <c r="AC17">
        <v>7.0389689768486597E-3</v>
      </c>
      <c r="AD17">
        <v>8.9774896737834908E-3</v>
      </c>
      <c r="AE17">
        <v>0.63076432846876695</v>
      </c>
      <c r="AF17">
        <v>8.9281820821967492E-3</v>
      </c>
      <c r="AG17">
        <v>4.3696867256950798E-3</v>
      </c>
      <c r="AH17">
        <v>6.5241291174634197</v>
      </c>
      <c r="AI17">
        <v>0.23002231710860599</v>
      </c>
      <c r="AJ17">
        <v>4405.5108429984102</v>
      </c>
      <c r="AK17" t="s">
        <v>105</v>
      </c>
      <c r="AL17" t="s">
        <v>106</v>
      </c>
      <c r="AM17" s="4">
        <v>9579780244.8500004</v>
      </c>
      <c r="AN17">
        <v>79966</v>
      </c>
      <c r="AO17">
        <f t="shared" si="5"/>
        <v>1.6299879511942048E-2</v>
      </c>
      <c r="AP17">
        <f t="shared" si="2"/>
        <v>17.898196917800181</v>
      </c>
      <c r="AQ17" s="15">
        <f t="shared" si="6"/>
        <v>0.29284771681746768</v>
      </c>
      <c r="AR17" s="3">
        <f t="shared" si="7"/>
        <v>5.3930331756066457E-3</v>
      </c>
      <c r="AS17" s="15">
        <f>B17/D17-1</f>
        <v>-3.2672846089505603E-2</v>
      </c>
    </row>
    <row r="18" spans="1:45" x14ac:dyDescent="0.25">
      <c r="A18" t="s">
        <v>37</v>
      </c>
      <c r="B18">
        <v>21.538679615975902</v>
      </c>
      <c r="C18">
        <v>2.1891214071347899E-2</v>
      </c>
      <c r="D18">
        <v>23.326388490458601</v>
      </c>
      <c r="E18">
        <v>38.543869853914003</v>
      </c>
      <c r="F18" s="1">
        <v>0</v>
      </c>
      <c r="G18" s="1">
        <v>0</v>
      </c>
      <c r="H18">
        <v>4.64325719764427</v>
      </c>
      <c r="I18">
        <v>148.865409351952</v>
      </c>
      <c r="J18">
        <v>147.93585915333799</v>
      </c>
      <c r="K18">
        <v>95.615204392982704</v>
      </c>
      <c r="L18">
        <v>185.156916155061</v>
      </c>
      <c r="M18">
        <v>40.0655302503177</v>
      </c>
      <c r="N18">
        <v>80.868196106898196</v>
      </c>
      <c r="O18">
        <v>61.457993792941302</v>
      </c>
      <c r="P18">
        <v>109384.517988149</v>
      </c>
      <c r="Q18">
        <v>146095.55875018699</v>
      </c>
      <c r="R18">
        <v>126.74579284914201</v>
      </c>
      <c r="S18">
        <v>684.70289779455697</v>
      </c>
      <c r="T18">
        <v>6.4075942242415097E-4</v>
      </c>
      <c r="U18">
        <v>0.53733216444225096</v>
      </c>
      <c r="V18" s="1">
        <v>0</v>
      </c>
      <c r="W18">
        <v>8.8658242210930494E-2</v>
      </c>
      <c r="X18">
        <v>0.37400959334681699</v>
      </c>
      <c r="Y18" s="1">
        <v>0</v>
      </c>
      <c r="Z18">
        <v>1</v>
      </c>
      <c r="AA18">
        <v>3.4745360257277901E-4</v>
      </c>
      <c r="AB18">
        <v>7.2401132165156199E-3</v>
      </c>
      <c r="AC18">
        <v>7.0342246128598596E-3</v>
      </c>
      <c r="AD18">
        <v>9.4692426356553401E-3</v>
      </c>
      <c r="AE18">
        <v>0.65375532955052795</v>
      </c>
      <c r="AF18">
        <v>8.6319285286216799E-3</v>
      </c>
      <c r="AG18">
        <v>3.5403149247357599E-3</v>
      </c>
      <c r="AH18">
        <v>6.68767352645364</v>
      </c>
      <c r="AI18">
        <v>0.243215316071895</v>
      </c>
      <c r="AJ18">
        <v>5265.7956392468604</v>
      </c>
      <c r="AK18" t="s">
        <v>107</v>
      </c>
      <c r="AL18" t="s">
        <v>108</v>
      </c>
      <c r="AM18" s="4">
        <v>4319703999.8699999</v>
      </c>
      <c r="AN18">
        <v>39491</v>
      </c>
      <c r="AO18">
        <f t="shared" si="5"/>
        <v>1.6013606744054318E-2</v>
      </c>
      <c r="AP18">
        <f t="shared" si="2"/>
        <v>17.611022004404109</v>
      </c>
      <c r="AQ18" s="15">
        <f t="shared" si="6"/>
        <v>0.22302269627450211</v>
      </c>
      <c r="AR18" s="3">
        <f t="shared" si="7"/>
        <v>3.9971673807662339E-3</v>
      </c>
      <c r="AS18" s="15">
        <f t="shared" ref="AS18:AS21" si="8">B18/D18-1</f>
        <v>-7.6638905127295764E-2</v>
      </c>
    </row>
    <row r="19" spans="1:45" x14ac:dyDescent="0.25">
      <c r="A19" t="s">
        <v>37</v>
      </c>
      <c r="B19">
        <v>18.7074752670874</v>
      </c>
      <c r="C19">
        <v>2.0357711110099701E-2</v>
      </c>
      <c r="D19">
        <v>21.871355033331501</v>
      </c>
      <c r="E19">
        <v>71.774600036436198</v>
      </c>
      <c r="F19" s="1">
        <v>0</v>
      </c>
      <c r="G19" s="1">
        <v>0</v>
      </c>
      <c r="H19">
        <v>4.9581375900646103</v>
      </c>
      <c r="I19">
        <v>169.905951484681</v>
      </c>
      <c r="J19">
        <v>167.07966356237199</v>
      </c>
      <c r="K19">
        <v>120.03906429625199</v>
      </c>
      <c r="L19">
        <v>210.284542059572</v>
      </c>
      <c r="M19">
        <v>39.606402312320299</v>
      </c>
      <c r="N19">
        <v>81.217204086066801</v>
      </c>
      <c r="O19">
        <v>62.263113426884402</v>
      </c>
      <c r="P19">
        <v>98153.221177228697</v>
      </c>
      <c r="Q19">
        <v>132041.45983248801</v>
      </c>
      <c r="R19">
        <v>123.14431904027199</v>
      </c>
      <c r="S19">
        <v>675.506514845129</v>
      </c>
      <c r="T19">
        <v>2.6819429486135801E-3</v>
      </c>
      <c r="U19">
        <v>0.586284829250314</v>
      </c>
      <c r="V19" s="1">
        <v>0</v>
      </c>
      <c r="W19">
        <v>7.4691575387849193E-2</v>
      </c>
      <c r="X19">
        <v>0.33902359536183602</v>
      </c>
      <c r="Y19" s="1">
        <v>0</v>
      </c>
      <c r="Z19">
        <v>1</v>
      </c>
      <c r="AA19">
        <v>3.5209986520839498E-4</v>
      </c>
      <c r="AB19">
        <v>6.9921490390124196E-3</v>
      </c>
      <c r="AC19">
        <v>7.0821838721987903E-3</v>
      </c>
      <c r="AD19">
        <v>9.1157068134491495E-3</v>
      </c>
      <c r="AE19">
        <v>0.63032605732234903</v>
      </c>
      <c r="AF19">
        <v>8.1982404516820501E-3</v>
      </c>
      <c r="AG19">
        <v>2.8800916811451802E-3</v>
      </c>
      <c r="AH19">
        <v>6.6068201349862301</v>
      </c>
      <c r="AI19">
        <v>0.23766974865353399</v>
      </c>
      <c r="AJ19">
        <v>5969.5483792586101</v>
      </c>
      <c r="AK19" t="s">
        <v>109</v>
      </c>
      <c r="AL19" t="s">
        <v>110</v>
      </c>
      <c r="AM19" s="4">
        <v>1827612978.3199999</v>
      </c>
      <c r="AN19">
        <v>18620</v>
      </c>
      <c r="AO19">
        <f t="shared" si="5"/>
        <v>1.5632524189089236E-2</v>
      </c>
      <c r="AP19">
        <f t="shared" si="2"/>
        <v>17.227309792673751</v>
      </c>
      <c r="AQ19" s="15">
        <f t="shared" si="6"/>
        <v>8.5919710751537037E-2</v>
      </c>
      <c r="AR19" s="3">
        <f t="shared" si="7"/>
        <v>1.4790575360969956E-3</v>
      </c>
      <c r="AS19" s="15">
        <f t="shared" si="8"/>
        <v>-0.14465860763644556</v>
      </c>
    </row>
    <row r="20" spans="1:45" x14ac:dyDescent="0.25">
      <c r="A20" t="s">
        <v>37</v>
      </c>
      <c r="B20">
        <v>21.167654868392301</v>
      </c>
      <c r="C20">
        <v>1.9657502591653501E-2</v>
      </c>
      <c r="D20">
        <v>21.198596208552399</v>
      </c>
      <c r="E20">
        <v>93.785291843606004</v>
      </c>
      <c r="F20" s="1">
        <v>0</v>
      </c>
      <c r="G20" s="1">
        <v>0</v>
      </c>
      <c r="H20">
        <v>5.1843208799559397</v>
      </c>
      <c r="I20">
        <v>191.02609442837499</v>
      </c>
      <c r="J20">
        <v>189.94663779245599</v>
      </c>
      <c r="K20">
        <v>141.396004254659</v>
      </c>
      <c r="L20">
        <v>234.47598761854701</v>
      </c>
      <c r="M20">
        <v>39.6691557024605</v>
      </c>
      <c r="N20">
        <v>80.015728630585897</v>
      </c>
      <c r="O20">
        <v>61.016037041272</v>
      </c>
      <c r="P20">
        <v>90714.484211095099</v>
      </c>
      <c r="Q20">
        <v>116938.456592926</v>
      </c>
      <c r="R20">
        <v>124.53183183021</v>
      </c>
      <c r="S20">
        <v>673.36814957018305</v>
      </c>
      <c r="T20" s="1">
        <v>0</v>
      </c>
      <c r="U20">
        <v>0.63734516025075505</v>
      </c>
      <c r="V20" s="1">
        <v>0</v>
      </c>
      <c r="W20">
        <v>8.3086526892191398E-2</v>
      </c>
      <c r="X20">
        <v>0.27956831285705303</v>
      </c>
      <c r="Y20" s="1">
        <v>0</v>
      </c>
      <c r="Z20">
        <v>1</v>
      </c>
      <c r="AA20">
        <v>3.6410781581372199E-4</v>
      </c>
      <c r="AB20">
        <v>6.7772157384920198E-3</v>
      </c>
      <c r="AC20">
        <v>6.97971283105719E-3</v>
      </c>
      <c r="AD20">
        <v>8.9529080251075296E-3</v>
      </c>
      <c r="AE20">
        <v>0.64215049324334195</v>
      </c>
      <c r="AF20">
        <v>8.1103680755761198E-3</v>
      </c>
      <c r="AG20">
        <v>2.8132770372092399E-3</v>
      </c>
      <c r="AH20">
        <v>6.7532229036541596</v>
      </c>
      <c r="AI20">
        <v>0.246883556900589</v>
      </c>
      <c r="AJ20">
        <v>6682.97931108591</v>
      </c>
      <c r="AK20" t="s">
        <v>111</v>
      </c>
      <c r="AL20" t="s">
        <v>112</v>
      </c>
      <c r="AM20" s="4">
        <v>503646816.33999997</v>
      </c>
      <c r="AN20">
        <v>5552</v>
      </c>
      <c r="AO20">
        <f t="shared" si="5"/>
        <v>1.5454188722447032E-2</v>
      </c>
      <c r="AP20">
        <f t="shared" si="2"/>
        <v>17.047181650682319</v>
      </c>
      <c r="AQ20" s="15">
        <f t="shared" si="6"/>
        <v>0.24170993787381034</v>
      </c>
      <c r="AR20" s="3">
        <f t="shared" si="7"/>
        <v>4.1712420492944716E-3</v>
      </c>
      <c r="AS20" s="15">
        <f t="shared" si="8"/>
        <v>-1.4595938266711572E-3</v>
      </c>
    </row>
    <row r="21" spans="1:45" x14ac:dyDescent="0.25">
      <c r="A21" t="s">
        <v>37</v>
      </c>
      <c r="B21">
        <v>15.130483370032399</v>
      </c>
      <c r="C21">
        <v>1.8623640149258099E-2</v>
      </c>
      <c r="D21">
        <v>20.1955505583473</v>
      </c>
      <c r="E21">
        <v>173.13687022267899</v>
      </c>
      <c r="F21" s="1">
        <v>0</v>
      </c>
      <c r="G21" s="1">
        <v>0</v>
      </c>
      <c r="H21">
        <v>5.8365443593182702</v>
      </c>
      <c r="I21">
        <v>235.71745004517501</v>
      </c>
      <c r="J21">
        <v>232.29474115065</v>
      </c>
      <c r="K21">
        <v>201.082309714579</v>
      </c>
      <c r="L21">
        <v>280.32173798547501</v>
      </c>
      <c r="M21">
        <v>37.966729340128701</v>
      </c>
      <c r="N21">
        <v>81.459364539111107</v>
      </c>
      <c r="O21">
        <v>64.459805634072893</v>
      </c>
      <c r="P21">
        <v>88465.295943270001</v>
      </c>
      <c r="Q21">
        <v>112623.184980433</v>
      </c>
      <c r="R21">
        <v>123.87538312046399</v>
      </c>
      <c r="S21">
        <v>641.37500277855895</v>
      </c>
      <c r="T21" s="1">
        <v>0</v>
      </c>
      <c r="U21">
        <v>0.87257501183935504</v>
      </c>
      <c r="V21" s="1">
        <v>0</v>
      </c>
      <c r="W21">
        <v>2.9543044617758901E-2</v>
      </c>
      <c r="X21">
        <v>9.7881943542885499E-2</v>
      </c>
      <c r="Y21" s="1">
        <v>0</v>
      </c>
      <c r="Z21">
        <v>1</v>
      </c>
      <c r="AA21">
        <v>3.2346214333902902E-4</v>
      </c>
      <c r="AB21">
        <v>6.5068349189052396E-3</v>
      </c>
      <c r="AC21">
        <v>6.8893696002448601E-3</v>
      </c>
      <c r="AD21">
        <v>8.2589736540179901E-3</v>
      </c>
      <c r="AE21">
        <v>0.551339495549661</v>
      </c>
      <c r="AF21">
        <v>7.6220480823062297E-3</v>
      </c>
      <c r="AG21">
        <v>3.0710863739212202E-3</v>
      </c>
      <c r="AH21">
        <v>6.3163316437364898</v>
      </c>
      <c r="AI21">
        <v>0.21568561738311201</v>
      </c>
      <c r="AJ21">
        <v>7335.2901218153302</v>
      </c>
      <c r="AK21" t="s">
        <v>113</v>
      </c>
      <c r="AL21" t="s">
        <v>114</v>
      </c>
      <c r="AM21" s="4">
        <v>330594810.94</v>
      </c>
      <c r="AN21">
        <v>3737</v>
      </c>
      <c r="AO21">
        <f t="shared" si="5"/>
        <v>1.4834879825890119E-2</v>
      </c>
      <c r="AP21">
        <f t="shared" si="2"/>
        <v>16.418853024410762</v>
      </c>
      <c r="AQ21" s="15">
        <f t="shared" si="6"/>
        <v>-7.8468919385713209E-2</v>
      </c>
      <c r="AR21" s="3">
        <f t="shared" si="7"/>
        <v>-1.2566398973711985E-3</v>
      </c>
      <c r="AS21" s="15">
        <f t="shared" si="8"/>
        <v>-0.25080114422636468</v>
      </c>
    </row>
    <row r="24" spans="1:45" x14ac:dyDescent="0.25">
      <c r="AO24" t="s">
        <v>268</v>
      </c>
      <c r="AP24" t="s">
        <v>242</v>
      </c>
      <c r="AS24" s="15"/>
    </row>
    <row r="25" spans="1:45" x14ac:dyDescent="0.25">
      <c r="A25" t="s">
        <v>0</v>
      </c>
      <c r="B25" t="s">
        <v>1</v>
      </c>
      <c r="C25" t="s">
        <v>2</v>
      </c>
      <c r="D25" t="s">
        <v>3</v>
      </c>
      <c r="E25" t="s">
        <v>5</v>
      </c>
      <c r="F25" t="s">
        <v>6</v>
      </c>
      <c r="G25" t="s">
        <v>208</v>
      </c>
      <c r="H25" t="s">
        <v>7</v>
      </c>
      <c r="I25" t="s">
        <v>8</v>
      </c>
      <c r="J25" t="s">
        <v>134</v>
      </c>
      <c r="K25" t="s">
        <v>143</v>
      </c>
      <c r="L25" t="s">
        <v>9</v>
      </c>
      <c r="M25" t="s">
        <v>10</v>
      </c>
      <c r="N25" t="s">
        <v>11</v>
      </c>
      <c r="O25" t="s">
        <v>13</v>
      </c>
      <c r="P25" t="s">
        <v>14</v>
      </c>
      <c r="Q25" t="s">
        <v>15</v>
      </c>
      <c r="R25" t="s">
        <v>16</v>
      </c>
      <c r="S25" t="s">
        <v>17</v>
      </c>
      <c r="T25" t="s">
        <v>18</v>
      </c>
      <c r="U25" t="s">
        <v>20</v>
      </c>
      <c r="V25" t="s">
        <v>21</v>
      </c>
      <c r="W25" t="s">
        <v>22</v>
      </c>
      <c r="X25" t="s">
        <v>23</v>
      </c>
      <c r="Y25" t="s">
        <v>24</v>
      </c>
      <c r="Z25" t="s">
        <v>25</v>
      </c>
      <c r="AA25" t="s">
        <v>26</v>
      </c>
      <c r="AB25" t="s">
        <v>27</v>
      </c>
      <c r="AC25" t="s">
        <v>263</v>
      </c>
      <c r="AD25" t="s">
        <v>29</v>
      </c>
      <c r="AE25" t="s">
        <v>326</v>
      </c>
      <c r="AF25" t="s">
        <v>233</v>
      </c>
      <c r="AG25" t="s">
        <v>30</v>
      </c>
      <c r="AH25" t="s">
        <v>31</v>
      </c>
      <c r="AI25" t="s">
        <v>32</v>
      </c>
      <c r="AJ25" t="s">
        <v>33</v>
      </c>
      <c r="AK25" t="s">
        <v>34</v>
      </c>
      <c r="AL25" t="s">
        <v>74</v>
      </c>
      <c r="AM25" s="4" t="s">
        <v>35</v>
      </c>
      <c r="AN25" t="s">
        <v>36</v>
      </c>
      <c r="AP25" t="s">
        <v>67</v>
      </c>
      <c r="AS25" s="15"/>
    </row>
    <row r="26" spans="1:45" x14ac:dyDescent="0.25">
      <c r="A26" t="s">
        <v>37</v>
      </c>
      <c r="B26">
        <v>7.7658476220101296</v>
      </c>
      <c r="C26">
        <v>5.1139798731625798E-3</v>
      </c>
      <c r="D26">
        <v>5.96707623832667</v>
      </c>
      <c r="E26">
        <v>-98.0761840559951</v>
      </c>
      <c r="F26" s="1">
        <v>0</v>
      </c>
      <c r="G26" s="1">
        <v>0</v>
      </c>
      <c r="H26">
        <v>2.78789020558176</v>
      </c>
      <c r="I26">
        <v>-202.58549001077199</v>
      </c>
      <c r="J26">
        <v>-207.87098018630701</v>
      </c>
      <c r="K26">
        <v>-206.44074323103001</v>
      </c>
      <c r="L26">
        <v>-184.12164662528801</v>
      </c>
      <c r="M26">
        <v>22.374161389710402</v>
      </c>
      <c r="N26">
        <v>90.499886070401402</v>
      </c>
      <c r="O26">
        <v>77.541513480964596</v>
      </c>
      <c r="P26">
        <v>216143.47111111099</v>
      </c>
      <c r="Q26">
        <v>262357.06956191099</v>
      </c>
      <c r="R26">
        <v>81.150106458480707</v>
      </c>
      <c r="S26">
        <v>645.73325682199595</v>
      </c>
      <c r="T26" s="1">
        <v>0</v>
      </c>
      <c r="U26">
        <v>0.73822238116386096</v>
      </c>
      <c r="V26" s="1">
        <v>0</v>
      </c>
      <c r="W26">
        <v>8.7150218956417003E-2</v>
      </c>
      <c r="X26">
        <v>0.17462739987972101</v>
      </c>
      <c r="Y26" s="1">
        <v>0</v>
      </c>
      <c r="Z26">
        <v>1</v>
      </c>
      <c r="AA26">
        <v>2.95718218927837E-4</v>
      </c>
      <c r="AB26">
        <v>4.78480509074403E-3</v>
      </c>
      <c r="AC26">
        <v>4.1923127457032701E-3</v>
      </c>
      <c r="AD26">
        <v>3.3476606738909097E-5</v>
      </c>
      <c r="AE26">
        <v>0.26392848715186201</v>
      </c>
      <c r="AF26">
        <v>0</v>
      </c>
      <c r="AG26" s="1">
        <v>0</v>
      </c>
      <c r="AH26">
        <v>6.2075570199699497</v>
      </c>
      <c r="AI26">
        <v>0.121367501154435</v>
      </c>
      <c r="AJ26" s="1">
        <v>0</v>
      </c>
      <c r="AK26" t="s">
        <v>77</v>
      </c>
      <c r="AL26" t="s">
        <v>78</v>
      </c>
      <c r="AM26" s="4">
        <v>15562329.92</v>
      </c>
      <c r="AN26">
        <v>72</v>
      </c>
      <c r="AO26">
        <f>SUM(AA26,AC26,AF26)</f>
        <v>4.4880309646311073E-3</v>
      </c>
      <c r="AP26">
        <f>100*(1-(1-AO26)^12)</f>
        <v>5.2546660291121094</v>
      </c>
      <c r="AQ26" s="15">
        <f>B26/AP26-1</f>
        <v>0.47789556538616762</v>
      </c>
      <c r="AR26" s="3">
        <f>1-(1-B26/100)^(1/12)-AO26</f>
        <v>2.2259710427408258E-3</v>
      </c>
      <c r="AS26" s="15">
        <f t="shared" ref="AS26:AS41" si="9">B26/D26-1</f>
        <v>0.30144937182634091</v>
      </c>
    </row>
    <row r="27" spans="1:45" x14ac:dyDescent="0.25">
      <c r="A27" t="s">
        <v>37</v>
      </c>
      <c r="B27">
        <v>6.9145113612969897</v>
      </c>
      <c r="C27">
        <v>5.7281703304897296E-3</v>
      </c>
      <c r="D27">
        <v>6.6613277675157097</v>
      </c>
      <c r="E27">
        <v>-74.433387119016302</v>
      </c>
      <c r="F27" s="1">
        <v>0</v>
      </c>
      <c r="G27" s="1">
        <v>0</v>
      </c>
      <c r="H27">
        <v>3.03920243755798</v>
      </c>
      <c r="I27">
        <v>-172.88518155400999</v>
      </c>
      <c r="J27">
        <v>-183.49101538218699</v>
      </c>
      <c r="K27">
        <v>-174.97040655876501</v>
      </c>
      <c r="L27">
        <v>-156.36930147628601</v>
      </c>
      <c r="M27">
        <v>20.932371120672499</v>
      </c>
      <c r="N27">
        <v>90.458862157087097</v>
      </c>
      <c r="O27">
        <v>79.205183507390302</v>
      </c>
      <c r="P27">
        <v>241649.182290039</v>
      </c>
      <c r="Q27">
        <v>284843.00472655299</v>
      </c>
      <c r="R27">
        <v>81.045939482228803</v>
      </c>
      <c r="S27">
        <v>652.30796798213601</v>
      </c>
      <c r="T27" s="1">
        <v>0</v>
      </c>
      <c r="U27">
        <v>0.66693053823599702</v>
      </c>
      <c r="V27" s="1">
        <v>0</v>
      </c>
      <c r="W27">
        <v>0.144179192091172</v>
      </c>
      <c r="X27">
        <v>0.18889026967283001</v>
      </c>
      <c r="Y27" s="1">
        <v>0</v>
      </c>
      <c r="Z27">
        <v>1</v>
      </c>
      <c r="AA27">
        <v>2.99575985794541E-4</v>
      </c>
      <c r="AB27">
        <v>5.2502801835793596E-3</v>
      </c>
      <c r="AC27">
        <v>4.7093709367020502E-3</v>
      </c>
      <c r="AD27">
        <v>1.7711883954217399E-4</v>
      </c>
      <c r="AE27">
        <v>0.19720480862137801</v>
      </c>
      <c r="AF27" s="1">
        <v>6.3515249243689296E-4</v>
      </c>
      <c r="AG27" s="1">
        <v>0</v>
      </c>
      <c r="AH27">
        <v>5.68479744079103</v>
      </c>
      <c r="AI27">
        <v>0.102044007855336</v>
      </c>
      <c r="AJ27">
        <v>0.43195733311528201</v>
      </c>
      <c r="AK27" t="s">
        <v>79</v>
      </c>
      <c r="AL27" t="s">
        <v>80</v>
      </c>
      <c r="AM27" s="4">
        <v>494897525.32999998</v>
      </c>
      <c r="AN27">
        <v>2048</v>
      </c>
      <c r="AO27">
        <f t="shared" ref="AO27:AO41" si="10">SUM(AA27,AC27,AF27)</f>
        <v>5.6440994149334848E-3</v>
      </c>
      <c r="AP27">
        <f t="shared" ref="AP27:AP44" si="11">100*(1-(1-AO27)^12)</f>
        <v>6.5665763999040783</v>
      </c>
      <c r="AQ27" s="15">
        <f t="shared" ref="AQ27:AQ44" si="12">B27/AP27-1</f>
        <v>5.2985747854543241E-2</v>
      </c>
      <c r="AR27" s="3">
        <f t="shared" ref="AR27:AR44" si="13">1-(1-B27/100)^(1/12)-AO27</f>
        <v>3.090998502141059E-4</v>
      </c>
      <c r="AS27" s="15">
        <f t="shared" si="9"/>
        <v>3.8007977180757102E-2</v>
      </c>
    </row>
    <row r="28" spans="1:45" x14ac:dyDescent="0.25">
      <c r="A28" t="s">
        <v>37</v>
      </c>
      <c r="B28">
        <v>10.061102984349899</v>
      </c>
      <c r="C28">
        <v>5.6230469619348699E-3</v>
      </c>
      <c r="D28">
        <v>6.5428356227084503</v>
      </c>
      <c r="E28">
        <v>-55.470731725064603</v>
      </c>
      <c r="F28" s="1">
        <v>0</v>
      </c>
      <c r="G28" s="1">
        <v>0</v>
      </c>
      <c r="H28">
        <v>3.2502584414200002</v>
      </c>
      <c r="I28">
        <v>-151.87309001629299</v>
      </c>
      <c r="J28">
        <v>-165.68514727211101</v>
      </c>
      <c r="K28">
        <v>-156.465520181161</v>
      </c>
      <c r="L28">
        <v>-135.58344110907399</v>
      </c>
      <c r="M28">
        <v>21.093611886465599</v>
      </c>
      <c r="N28">
        <v>92.282832005790794</v>
      </c>
      <c r="O28">
        <v>80.628025838236098</v>
      </c>
      <c r="P28">
        <v>245003.156466518</v>
      </c>
      <c r="Q28">
        <v>287525.11732949398</v>
      </c>
      <c r="R28">
        <v>82.477541894447597</v>
      </c>
      <c r="S28">
        <v>663.62343820638705</v>
      </c>
      <c r="T28">
        <v>4.1178431078643198E-5</v>
      </c>
      <c r="U28">
        <v>0.64172785585396097</v>
      </c>
      <c r="V28" s="1">
        <v>0</v>
      </c>
      <c r="W28">
        <v>0.17161102444999299</v>
      </c>
      <c r="X28">
        <v>0.18666111969604399</v>
      </c>
      <c r="Y28" s="1">
        <v>0</v>
      </c>
      <c r="Z28">
        <v>1</v>
      </c>
      <c r="AA28">
        <v>2.9626809796183301E-4</v>
      </c>
      <c r="AB28">
        <v>5.1321552928188397E-3</v>
      </c>
      <c r="AC28">
        <v>4.7452733629119196E-3</v>
      </c>
      <c r="AD28">
        <v>1.9159822853585901E-4</v>
      </c>
      <c r="AE28">
        <v>0.17037809789998201</v>
      </c>
      <c r="AF28">
        <v>1.47127170714588E-3</v>
      </c>
      <c r="AG28" s="1">
        <v>0</v>
      </c>
      <c r="AH28">
        <v>5.7680881716343002</v>
      </c>
      <c r="AI28">
        <v>0.10490876970858801</v>
      </c>
      <c r="AJ28">
        <v>2.2453384217012098</v>
      </c>
      <c r="AK28" t="s">
        <v>81</v>
      </c>
      <c r="AL28" t="s">
        <v>82</v>
      </c>
      <c r="AM28" s="4">
        <v>4533293404.1000004</v>
      </c>
      <c r="AN28">
        <v>18503</v>
      </c>
      <c r="AO28">
        <f t="shared" si="10"/>
        <v>6.5128131680196322E-3</v>
      </c>
      <c r="AP28">
        <f t="shared" si="11"/>
        <v>7.5414147598836685</v>
      </c>
      <c r="AQ28" s="15">
        <f t="shared" si="12"/>
        <v>0.33411346606602743</v>
      </c>
      <c r="AR28" s="3">
        <f t="shared" si="13"/>
        <v>2.284897510174605E-3</v>
      </c>
      <c r="AS28" s="15">
        <f t="shared" si="9"/>
        <v>0.53772822129757847</v>
      </c>
    </row>
    <row r="29" spans="1:45" x14ac:dyDescent="0.25">
      <c r="A29" t="s">
        <v>37</v>
      </c>
      <c r="B29">
        <v>12.617803938727199</v>
      </c>
      <c r="C29">
        <v>8.2899537387201693E-3</v>
      </c>
      <c r="D29">
        <v>9.50667346798725</v>
      </c>
      <c r="E29">
        <v>-41.779697033387002</v>
      </c>
      <c r="F29" s="1">
        <v>0</v>
      </c>
      <c r="G29" s="1">
        <v>0</v>
      </c>
      <c r="H29">
        <v>3.3120933642627302</v>
      </c>
      <c r="I29">
        <v>-126.680046149341</v>
      </c>
      <c r="J29">
        <v>-140.77235129150799</v>
      </c>
      <c r="K29">
        <v>-131.55886837851301</v>
      </c>
      <c r="L29">
        <v>-109.906476706635</v>
      </c>
      <c r="M29">
        <v>20.100792451277499</v>
      </c>
      <c r="N29">
        <v>92.274336574496004</v>
      </c>
      <c r="O29">
        <v>80.110503621011105</v>
      </c>
      <c r="P29">
        <v>237942.175288725</v>
      </c>
      <c r="Q29">
        <v>282228.06568710902</v>
      </c>
      <c r="R29">
        <v>82.649254217909601</v>
      </c>
      <c r="S29">
        <v>661.94545874240703</v>
      </c>
      <c r="T29">
        <v>3.6820689978399801E-4</v>
      </c>
      <c r="U29">
        <v>0.58791483085698504</v>
      </c>
      <c r="V29" s="1">
        <v>0</v>
      </c>
      <c r="W29">
        <v>0.20651909785445799</v>
      </c>
      <c r="X29">
        <v>0.205566071288556</v>
      </c>
      <c r="Y29" s="1">
        <v>0</v>
      </c>
      <c r="Z29">
        <v>1</v>
      </c>
      <c r="AA29">
        <v>2.9478147480060799E-4</v>
      </c>
      <c r="AB29">
        <v>6.5716608962216204E-3</v>
      </c>
      <c r="AC29">
        <v>6.1780750617228802E-3</v>
      </c>
      <c r="AD29">
        <v>1.41702167713631E-3</v>
      </c>
      <c r="AE29">
        <v>0.197191421924586</v>
      </c>
      <c r="AF29">
        <v>3.1061952558680901E-3</v>
      </c>
      <c r="AG29" s="1">
        <v>1.3367465057761801E-7</v>
      </c>
      <c r="AH29">
        <v>6.6696321948679103</v>
      </c>
      <c r="AI29">
        <v>0.11417193657283201</v>
      </c>
      <c r="AJ29">
        <v>4.9314390462267204</v>
      </c>
      <c r="AK29" t="s">
        <v>83</v>
      </c>
      <c r="AL29" t="s">
        <v>84</v>
      </c>
      <c r="AM29" s="4">
        <v>36780149687.43</v>
      </c>
      <c r="AN29">
        <v>154576</v>
      </c>
      <c r="AO29">
        <f t="shared" si="10"/>
        <v>9.5790517923915776E-3</v>
      </c>
      <c r="AP29">
        <f t="shared" si="11"/>
        <v>10.908184410503342</v>
      </c>
      <c r="AQ29" s="15">
        <f t="shared" si="12"/>
        <v>0.15672814685619807</v>
      </c>
      <c r="AR29" s="3">
        <f t="shared" si="13"/>
        <v>1.597902564619693E-3</v>
      </c>
      <c r="AS29" s="15">
        <f t="shared" si="9"/>
        <v>0.32725752927313256</v>
      </c>
    </row>
    <row r="30" spans="1:45" x14ac:dyDescent="0.25">
      <c r="A30" t="s">
        <v>37</v>
      </c>
      <c r="B30">
        <v>13.1315667939443</v>
      </c>
      <c r="C30">
        <v>1.06400244779519E-2</v>
      </c>
      <c r="D30">
        <v>12.046719110922499</v>
      </c>
      <c r="E30">
        <v>-30.688342564484401</v>
      </c>
      <c r="F30" s="1">
        <v>0</v>
      </c>
      <c r="G30" s="1">
        <v>0</v>
      </c>
      <c r="H30">
        <v>3.4536947181570499</v>
      </c>
      <c r="I30">
        <v>-104.50172817068901</v>
      </c>
      <c r="J30">
        <v>-116.74732895643101</v>
      </c>
      <c r="K30">
        <v>-116.989838894535</v>
      </c>
      <c r="L30">
        <v>-86.498079231061993</v>
      </c>
      <c r="M30">
        <v>19.538329749328501</v>
      </c>
      <c r="N30">
        <v>90.764991598646503</v>
      </c>
      <c r="O30">
        <v>78.802723608900905</v>
      </c>
      <c r="P30">
        <v>221684.44211024899</v>
      </c>
      <c r="Q30">
        <v>269980.23251310101</v>
      </c>
      <c r="R30">
        <v>82.212696993690798</v>
      </c>
      <c r="S30">
        <v>667.56723433708999</v>
      </c>
      <c r="T30">
        <v>4.4659485773853702E-4</v>
      </c>
      <c r="U30">
        <v>0.56402145833636996</v>
      </c>
      <c r="V30" s="1">
        <v>0</v>
      </c>
      <c r="W30">
        <v>0.20229806797490199</v>
      </c>
      <c r="X30">
        <v>0.23368047368872599</v>
      </c>
      <c r="Y30" s="1">
        <v>0</v>
      </c>
      <c r="Z30">
        <v>1</v>
      </c>
      <c r="AA30">
        <v>2.97785513978805E-4</v>
      </c>
      <c r="AB30">
        <v>7.29416155807048E-3</v>
      </c>
      <c r="AC30">
        <v>6.51438550888546E-3</v>
      </c>
      <c r="AD30">
        <v>2.9405761824410101E-3</v>
      </c>
      <c r="AE30">
        <v>0.232545427785287</v>
      </c>
      <c r="AF30">
        <v>4.4878581196235697E-3</v>
      </c>
      <c r="AG30">
        <v>1.45423104493827E-6</v>
      </c>
      <c r="AH30">
        <v>6.96485617346067</v>
      </c>
      <c r="AI30">
        <v>0.116355869362176</v>
      </c>
      <c r="AJ30">
        <v>17.025607410999001</v>
      </c>
      <c r="AK30" t="s">
        <v>85</v>
      </c>
      <c r="AL30" t="s">
        <v>86</v>
      </c>
      <c r="AM30" s="4">
        <v>70734185050.770004</v>
      </c>
      <c r="AN30">
        <v>319076</v>
      </c>
      <c r="AO30">
        <f t="shared" si="10"/>
        <v>1.1300029142487834E-2</v>
      </c>
      <c r="AP30">
        <f t="shared" si="11"/>
        <v>12.748227912673293</v>
      </c>
      <c r="AQ30" s="15">
        <f t="shared" si="12"/>
        <v>3.0069973952216555E-2</v>
      </c>
      <c r="AR30" s="3">
        <f t="shared" si="13"/>
        <v>3.6271707267155825E-4</v>
      </c>
      <c r="AS30" s="15">
        <f t="shared" si="9"/>
        <v>9.0053372460406456E-2</v>
      </c>
    </row>
    <row r="31" spans="1:45" x14ac:dyDescent="0.25">
      <c r="A31" t="s">
        <v>37</v>
      </c>
      <c r="B31">
        <v>14.0546804453248</v>
      </c>
      <c r="C31">
        <v>1.1682796126255701E-2</v>
      </c>
      <c r="D31">
        <v>13.152711520045999</v>
      </c>
      <c r="E31">
        <v>-23.3255418708478</v>
      </c>
      <c r="F31" s="1">
        <v>0</v>
      </c>
      <c r="G31" s="1">
        <v>0</v>
      </c>
      <c r="H31">
        <v>3.5708964846470299</v>
      </c>
      <c r="I31">
        <v>-80.309318405182296</v>
      </c>
      <c r="J31">
        <v>-91.858781093518502</v>
      </c>
      <c r="K31">
        <v>-99.245804896287893</v>
      </c>
      <c r="L31">
        <v>-61.458429015618101</v>
      </c>
      <c r="M31">
        <v>18.843040698637299</v>
      </c>
      <c r="N31">
        <v>89.070118947699001</v>
      </c>
      <c r="O31">
        <v>77.560636781648498</v>
      </c>
      <c r="P31">
        <v>211724.69489596901</v>
      </c>
      <c r="Q31">
        <v>260419.310263783</v>
      </c>
      <c r="R31">
        <v>81.818950626081502</v>
      </c>
      <c r="S31">
        <v>672.56145759197102</v>
      </c>
      <c r="T31">
        <v>4.4354714429931E-4</v>
      </c>
      <c r="U31">
        <v>0.53839331971883098</v>
      </c>
      <c r="V31" s="1">
        <v>0</v>
      </c>
      <c r="W31">
        <v>0.19700773766663601</v>
      </c>
      <c r="X31">
        <v>0.26459894261453198</v>
      </c>
      <c r="Y31" s="1">
        <v>0</v>
      </c>
      <c r="Z31">
        <v>1</v>
      </c>
      <c r="AA31">
        <v>3.0087468151043101E-4</v>
      </c>
      <c r="AB31">
        <v>8.0657133095169697E-3</v>
      </c>
      <c r="AC31">
        <v>6.8982224851645204E-3</v>
      </c>
      <c r="AD31">
        <v>2.9799116676129298E-3</v>
      </c>
      <c r="AE31">
        <v>0.248695282775973</v>
      </c>
      <c r="AF31">
        <v>5.5860612291521198E-3</v>
      </c>
      <c r="AG31">
        <v>1.7755508961404301E-5</v>
      </c>
      <c r="AH31">
        <v>7.1724151424778704</v>
      </c>
      <c r="AI31">
        <v>0.115242838550771</v>
      </c>
      <c r="AJ31">
        <v>44.107051944988697</v>
      </c>
      <c r="AK31" t="s">
        <v>87</v>
      </c>
      <c r="AL31" t="s">
        <v>88</v>
      </c>
      <c r="AM31" s="4">
        <v>114206205949.14</v>
      </c>
      <c r="AN31">
        <v>539409</v>
      </c>
      <c r="AO31">
        <f t="shared" si="10"/>
        <v>1.278515839582707E-2</v>
      </c>
      <c r="AP31">
        <f t="shared" si="11"/>
        <v>14.308033352739402</v>
      </c>
      <c r="AQ31" s="15">
        <f t="shared" si="12"/>
        <v>-1.7707039197395691E-2</v>
      </c>
      <c r="AR31" s="3">
        <f t="shared" si="13"/>
        <v>-2.4290050459320478E-4</v>
      </c>
      <c r="AS31" s="15">
        <f t="shared" si="9"/>
        <v>6.8576652343063538E-2</v>
      </c>
    </row>
    <row r="32" spans="1:45" x14ac:dyDescent="0.25">
      <c r="A32" t="s">
        <v>37</v>
      </c>
      <c r="B32">
        <v>15.6981712932867</v>
      </c>
      <c r="C32">
        <v>1.1776680671221999E-2</v>
      </c>
      <c r="D32">
        <v>13.2516598269094</v>
      </c>
      <c r="E32">
        <v>-21.374356370825002</v>
      </c>
      <c r="F32" s="1">
        <v>0</v>
      </c>
      <c r="G32" s="1">
        <v>0</v>
      </c>
      <c r="H32">
        <v>3.5879788999037601</v>
      </c>
      <c r="I32">
        <v>-56.820343932985999</v>
      </c>
      <c r="J32">
        <v>-71.198316568393807</v>
      </c>
      <c r="K32">
        <v>-78.354603991788906</v>
      </c>
      <c r="L32">
        <v>-37.782455401059998</v>
      </c>
      <c r="M32">
        <v>17.8470814360535</v>
      </c>
      <c r="N32">
        <v>88.060701071913201</v>
      </c>
      <c r="O32">
        <v>77.139876753009602</v>
      </c>
      <c r="P32">
        <v>209628.90288881399</v>
      </c>
      <c r="Q32">
        <v>258519.613785319</v>
      </c>
      <c r="R32">
        <v>81.769738873077401</v>
      </c>
      <c r="S32">
        <v>678.23209241956897</v>
      </c>
      <c r="T32">
        <v>4.1349915500097099E-4</v>
      </c>
      <c r="U32">
        <v>0.52317599460007302</v>
      </c>
      <c r="V32" s="1">
        <v>0</v>
      </c>
      <c r="W32">
        <v>0.19598354760875999</v>
      </c>
      <c r="X32">
        <v>0.28084045779116601</v>
      </c>
      <c r="Y32" s="1">
        <v>0</v>
      </c>
      <c r="Z32">
        <v>1</v>
      </c>
      <c r="AA32">
        <v>3.01335558087968E-4</v>
      </c>
      <c r="AB32">
        <v>8.1925117318655902E-3</v>
      </c>
      <c r="AC32">
        <v>6.9967406952903101E-3</v>
      </c>
      <c r="AD32">
        <v>2.7044559994056699E-3</v>
      </c>
      <c r="AE32">
        <v>0.237730305323438</v>
      </c>
      <c r="AF32">
        <v>6.1986741741693E-3</v>
      </c>
      <c r="AG32">
        <v>7.4806552391782505E-5</v>
      </c>
      <c r="AH32">
        <v>7.31829210352051</v>
      </c>
      <c r="AI32">
        <v>0.11094054470883501</v>
      </c>
      <c r="AJ32">
        <v>85.595158635367099</v>
      </c>
      <c r="AK32" t="s">
        <v>89</v>
      </c>
      <c r="AL32" t="s">
        <v>90</v>
      </c>
      <c r="AM32" s="4">
        <v>154700679980.47</v>
      </c>
      <c r="AN32">
        <v>737974</v>
      </c>
      <c r="AO32">
        <f t="shared" si="10"/>
        <v>1.3496750427547579E-2</v>
      </c>
      <c r="AP32">
        <f t="shared" si="11"/>
        <v>15.046311044676985</v>
      </c>
      <c r="AQ32" s="15">
        <f t="shared" si="12"/>
        <v>4.3323592518734078E-2</v>
      </c>
      <c r="AR32" s="3">
        <f t="shared" si="13"/>
        <v>6.3302622418906843E-4</v>
      </c>
      <c r="AS32" s="15">
        <f t="shared" si="9"/>
        <v>0.18461924757601356</v>
      </c>
    </row>
    <row r="33" spans="1:45" x14ac:dyDescent="0.25">
      <c r="A33" t="s">
        <v>37</v>
      </c>
      <c r="B33">
        <v>16.905354547769502</v>
      </c>
      <c r="C33">
        <v>1.23925223590888E-2</v>
      </c>
      <c r="D33">
        <v>13.8981596435131</v>
      </c>
      <c r="E33">
        <v>-13.409513152370801</v>
      </c>
      <c r="F33" s="1">
        <v>0</v>
      </c>
      <c r="G33" s="1">
        <v>0</v>
      </c>
      <c r="H33">
        <v>3.7224589142481501</v>
      </c>
      <c r="I33">
        <v>-31.651386852622998</v>
      </c>
      <c r="J33">
        <v>-46.991753469036198</v>
      </c>
      <c r="K33">
        <v>-53.356570859155198</v>
      </c>
      <c r="L33">
        <v>-12.2487102432593</v>
      </c>
      <c r="M33">
        <v>17.728677211157201</v>
      </c>
      <c r="N33">
        <v>87.304803131692495</v>
      </c>
      <c r="O33">
        <v>76.622230990667802</v>
      </c>
      <c r="P33">
        <v>205684.95114085299</v>
      </c>
      <c r="Q33">
        <v>255987.33771135699</v>
      </c>
      <c r="R33">
        <v>81.651857835409302</v>
      </c>
      <c r="S33">
        <v>678.91437700946199</v>
      </c>
      <c r="T33">
        <v>4.8861469600590803E-4</v>
      </c>
      <c r="U33">
        <v>0.49942191403842401</v>
      </c>
      <c r="V33" s="1">
        <v>0</v>
      </c>
      <c r="W33">
        <v>0.197675939882555</v>
      </c>
      <c r="X33">
        <v>0.30290214607902</v>
      </c>
      <c r="Y33" s="1">
        <v>0</v>
      </c>
      <c r="Z33">
        <v>1</v>
      </c>
      <c r="AA33">
        <v>2.9974252945264999E-4</v>
      </c>
      <c r="AB33">
        <v>8.2518551671830406E-3</v>
      </c>
      <c r="AC33">
        <v>7.12371962854981E-3</v>
      </c>
      <c r="AD33">
        <v>2.6785881817759098E-3</v>
      </c>
      <c r="AE33">
        <v>0.23762533097752001</v>
      </c>
      <c r="AF33">
        <v>6.9812263320435603E-3</v>
      </c>
      <c r="AG33">
        <v>5.2826908425032204E-4</v>
      </c>
      <c r="AH33">
        <v>7.3139070749370196</v>
      </c>
      <c r="AI33">
        <v>0.109530913696421</v>
      </c>
      <c r="AJ33">
        <v>185.53595854719799</v>
      </c>
      <c r="AK33" t="s">
        <v>91</v>
      </c>
      <c r="AL33" t="s">
        <v>92</v>
      </c>
      <c r="AM33" s="4">
        <v>173513356563.01001</v>
      </c>
      <c r="AN33">
        <v>843588</v>
      </c>
      <c r="AO33">
        <f t="shared" si="10"/>
        <v>1.440468849004602E-2</v>
      </c>
      <c r="AP33">
        <f t="shared" si="11"/>
        <v>15.97983180960788</v>
      </c>
      <c r="AQ33" s="15">
        <f t="shared" si="12"/>
        <v>5.791817768727392E-2</v>
      </c>
      <c r="AR33" s="3">
        <f t="shared" si="13"/>
        <v>9.0933423177512115E-4</v>
      </c>
      <c r="AS33" s="15">
        <f t="shared" si="9"/>
        <v>0.21637360495135738</v>
      </c>
    </row>
    <row r="34" spans="1:45" x14ac:dyDescent="0.25">
      <c r="A34" t="s">
        <v>37</v>
      </c>
      <c r="B34">
        <v>19.069912535291099</v>
      </c>
      <c r="C34">
        <v>1.4274499551388599E-2</v>
      </c>
      <c r="D34">
        <v>15.846554630723899</v>
      </c>
      <c r="E34">
        <v>-5.8655928428008197</v>
      </c>
      <c r="F34" s="1">
        <v>0</v>
      </c>
      <c r="G34" s="1">
        <v>0</v>
      </c>
      <c r="H34">
        <v>3.8242531446938801</v>
      </c>
      <c r="I34">
        <v>-8.5410721133291592</v>
      </c>
      <c r="J34">
        <v>-25.332910899203199</v>
      </c>
      <c r="K34">
        <v>-29.6822203187292</v>
      </c>
      <c r="L34">
        <v>11.650080315692</v>
      </c>
      <c r="M34">
        <v>18.030518410457098</v>
      </c>
      <c r="N34">
        <v>87.265640954617396</v>
      </c>
      <c r="O34">
        <v>76.366188362739095</v>
      </c>
      <c r="P34">
        <v>197568.67431077399</v>
      </c>
      <c r="Q34">
        <v>246066.61233836401</v>
      </c>
      <c r="R34">
        <v>81.798036066940696</v>
      </c>
      <c r="S34">
        <v>678.82935361777902</v>
      </c>
      <c r="T34">
        <v>4.7903042122613798E-4</v>
      </c>
      <c r="U34">
        <v>0.53146404700784</v>
      </c>
      <c r="V34" s="1">
        <v>0</v>
      </c>
      <c r="W34">
        <v>0.173184830056826</v>
      </c>
      <c r="X34">
        <v>0.295351122935332</v>
      </c>
      <c r="Y34" s="1">
        <v>0</v>
      </c>
      <c r="Z34">
        <v>1</v>
      </c>
      <c r="AA34">
        <v>2.9872596685098302E-4</v>
      </c>
      <c r="AB34">
        <v>8.2529612978480705E-3</v>
      </c>
      <c r="AC34">
        <v>7.2374615116363398E-3</v>
      </c>
      <c r="AD34">
        <v>2.97319204463553E-3</v>
      </c>
      <c r="AE34">
        <v>0.24180290639991001</v>
      </c>
      <c r="AF34">
        <v>7.6078005919868498E-3</v>
      </c>
      <c r="AG34">
        <v>1.9844500471580201E-3</v>
      </c>
      <c r="AH34">
        <v>7.3838385920554197</v>
      </c>
      <c r="AI34">
        <v>0.11251273528587</v>
      </c>
      <c r="AJ34">
        <v>318.55474093492103</v>
      </c>
      <c r="AK34" t="s">
        <v>93</v>
      </c>
      <c r="AL34" t="s">
        <v>94</v>
      </c>
      <c r="AM34" s="4">
        <v>191563179317.75</v>
      </c>
      <c r="AN34">
        <v>969603</v>
      </c>
      <c r="AO34">
        <f t="shared" si="10"/>
        <v>1.5143988070474172E-2</v>
      </c>
      <c r="AP34">
        <f t="shared" si="11"/>
        <v>16.73300645838086</v>
      </c>
      <c r="AQ34" s="15">
        <f t="shared" si="12"/>
        <v>0.13965846978680752</v>
      </c>
      <c r="AR34" s="3">
        <f t="shared" si="13"/>
        <v>2.3335205171736775E-3</v>
      </c>
      <c r="AS34" s="15">
        <f t="shared" si="9"/>
        <v>0.20341064538518872</v>
      </c>
    </row>
    <row r="35" spans="1:45" x14ac:dyDescent="0.25">
      <c r="A35" t="s">
        <v>37</v>
      </c>
      <c r="B35">
        <v>22.146166520051398</v>
      </c>
      <c r="C35">
        <v>1.7027516569200402E-2</v>
      </c>
      <c r="D35">
        <v>18.6240018928967</v>
      </c>
      <c r="E35">
        <v>3.67166579450859</v>
      </c>
      <c r="F35" s="1">
        <v>0</v>
      </c>
      <c r="G35" s="1">
        <v>0</v>
      </c>
      <c r="H35">
        <v>3.9524472196714902</v>
      </c>
      <c r="I35">
        <v>14.7318770220923</v>
      </c>
      <c r="J35">
        <v>3.9413776779471501</v>
      </c>
      <c r="K35">
        <v>-13.8813437047913</v>
      </c>
      <c r="L35">
        <v>36.316217133387703</v>
      </c>
      <c r="M35">
        <v>18.393827473129502</v>
      </c>
      <c r="N35">
        <v>85.318398514141194</v>
      </c>
      <c r="O35">
        <v>74.313274632998699</v>
      </c>
      <c r="P35">
        <v>184835.054228703</v>
      </c>
      <c r="Q35">
        <v>233054.16414848701</v>
      </c>
      <c r="R35">
        <v>81.440744474103397</v>
      </c>
      <c r="S35">
        <v>687.62487343894304</v>
      </c>
      <c r="T35">
        <v>3.25612864604941E-4</v>
      </c>
      <c r="U35">
        <v>0.55325450931170295</v>
      </c>
      <c r="V35" s="1">
        <v>0</v>
      </c>
      <c r="W35">
        <v>0.14465700895412401</v>
      </c>
      <c r="X35">
        <v>0.30208848173417202</v>
      </c>
      <c r="Y35" s="1">
        <v>0</v>
      </c>
      <c r="Z35">
        <v>1</v>
      </c>
      <c r="AA35">
        <v>3.0073516001977098E-4</v>
      </c>
      <c r="AB35">
        <v>8.2761586375539407E-3</v>
      </c>
      <c r="AC35">
        <v>7.3408364287283704E-3</v>
      </c>
      <c r="AD35">
        <v>3.6823412080799599E-3</v>
      </c>
      <c r="AE35">
        <v>0.28071032423105302</v>
      </c>
      <c r="AF35">
        <v>9.2601924928654693E-3</v>
      </c>
      <c r="AG35">
        <v>3.9605616262478804E-3</v>
      </c>
      <c r="AH35">
        <v>7.5234783546980699</v>
      </c>
      <c r="AI35">
        <v>0.117333112490802</v>
      </c>
      <c r="AJ35">
        <v>576.56072355146102</v>
      </c>
      <c r="AK35" t="s">
        <v>95</v>
      </c>
      <c r="AL35" t="s">
        <v>96</v>
      </c>
      <c r="AM35" s="4">
        <v>128383471306.39</v>
      </c>
      <c r="AN35">
        <v>694584</v>
      </c>
      <c r="AO35">
        <f>SUM(AA35,AC35,AF35)</f>
        <v>1.6901764081613611E-2</v>
      </c>
      <c r="AP35">
        <f t="shared" si="11"/>
        <v>18.498987965369384</v>
      </c>
      <c r="AQ35" s="15">
        <f t="shared" si="12"/>
        <v>0.19715557205127299</v>
      </c>
      <c r="AR35" s="3">
        <f t="shared" si="13"/>
        <v>3.743562356736653E-3</v>
      </c>
      <c r="AS35" s="15">
        <f t="shared" si="9"/>
        <v>0.18911964503708911</v>
      </c>
    </row>
    <row r="36" spans="1:45" x14ac:dyDescent="0.25">
      <c r="A36" t="s">
        <v>37</v>
      </c>
      <c r="B36">
        <v>25.507605209224302</v>
      </c>
      <c r="C36">
        <v>2.0328397669621499E-2</v>
      </c>
      <c r="D36">
        <v>21.8432966733527</v>
      </c>
      <c r="E36">
        <v>11.786119526063001</v>
      </c>
      <c r="F36" s="1">
        <v>0</v>
      </c>
      <c r="G36" s="1">
        <v>0</v>
      </c>
      <c r="H36">
        <v>4.0602237218878203</v>
      </c>
      <c r="I36">
        <v>37.597004693169701</v>
      </c>
      <c r="J36">
        <v>30.790766571575599</v>
      </c>
      <c r="K36">
        <v>0.27188535103248301</v>
      </c>
      <c r="L36">
        <v>60.883129242724301</v>
      </c>
      <c r="M36">
        <v>18.951751954999001</v>
      </c>
      <c r="N36">
        <v>82.948460317695094</v>
      </c>
      <c r="O36">
        <v>71.767008396330297</v>
      </c>
      <c r="P36">
        <v>171275.90204857901</v>
      </c>
      <c r="Q36">
        <v>216646.34791926999</v>
      </c>
      <c r="R36">
        <v>81.192933021022995</v>
      </c>
      <c r="S36">
        <v>695.395911546908</v>
      </c>
      <c r="T36">
        <v>4.1186772281059399E-4</v>
      </c>
      <c r="U36">
        <v>0.57645078375554903</v>
      </c>
      <c r="V36" s="1">
        <v>0</v>
      </c>
      <c r="W36">
        <v>0.120611718846275</v>
      </c>
      <c r="X36">
        <v>0.30293749739817499</v>
      </c>
      <c r="Y36" s="1">
        <v>0</v>
      </c>
      <c r="Z36">
        <v>1</v>
      </c>
      <c r="AA36">
        <v>3.0477953475132599E-4</v>
      </c>
      <c r="AB36">
        <v>8.3157065789803298E-3</v>
      </c>
      <c r="AC36">
        <v>7.4460080391726101E-3</v>
      </c>
      <c r="AD36">
        <v>4.9229378662342203E-3</v>
      </c>
      <c r="AE36">
        <v>0.32092742105352201</v>
      </c>
      <c r="AF36">
        <v>1.06278308214071E-2</v>
      </c>
      <c r="AG36">
        <v>6.0148876816972499E-3</v>
      </c>
      <c r="AH36">
        <v>7.6937464150201196</v>
      </c>
      <c r="AI36">
        <v>0.123726729434743</v>
      </c>
      <c r="AJ36">
        <v>901.76265741701502</v>
      </c>
      <c r="AK36" t="s">
        <v>97</v>
      </c>
      <c r="AL36" t="s">
        <v>98</v>
      </c>
      <c r="AM36" s="4">
        <v>78530514916.979996</v>
      </c>
      <c r="AN36">
        <v>458503</v>
      </c>
      <c r="AO36">
        <f t="shared" ref="AO36:AO44" si="14">SUM(AA36,AC36,AF36)</f>
        <v>1.8378618395331038E-2</v>
      </c>
      <c r="AP36">
        <f t="shared" si="11"/>
        <v>19.956123151850626</v>
      </c>
      <c r="AQ36" s="15">
        <f t="shared" si="12"/>
        <v>0.27818439559283137</v>
      </c>
      <c r="AR36" s="3">
        <f t="shared" si="13"/>
        <v>5.8621667490580606E-3</v>
      </c>
      <c r="AS36" s="15">
        <f t="shared" si="9"/>
        <v>0.16775437291669459</v>
      </c>
    </row>
    <row r="37" spans="1:45" x14ac:dyDescent="0.25">
      <c r="A37" t="s">
        <v>37</v>
      </c>
      <c r="B37">
        <v>27.598847343124898</v>
      </c>
      <c r="C37">
        <v>2.3007326508429599E-2</v>
      </c>
      <c r="D37">
        <v>24.3697243516343</v>
      </c>
      <c r="E37">
        <v>25.7781932136247</v>
      </c>
      <c r="F37" s="1">
        <v>0</v>
      </c>
      <c r="G37" s="1">
        <v>0</v>
      </c>
      <c r="H37">
        <v>4.21093406674684</v>
      </c>
      <c r="I37">
        <v>59.474800797548802</v>
      </c>
      <c r="J37">
        <v>55.821178201161402</v>
      </c>
      <c r="K37">
        <v>15.3316010462829</v>
      </c>
      <c r="L37">
        <v>85.121107748206597</v>
      </c>
      <c r="M37">
        <v>19.2687134081016</v>
      </c>
      <c r="N37">
        <v>79.741720164214698</v>
      </c>
      <c r="O37">
        <v>68.660784748326506</v>
      </c>
      <c r="P37">
        <v>155378.02401114101</v>
      </c>
      <c r="Q37">
        <v>199595.61745541901</v>
      </c>
      <c r="R37">
        <v>80.846607959119297</v>
      </c>
      <c r="S37">
        <v>698.40681390417797</v>
      </c>
      <c r="T37">
        <v>4.9025973243204302E-4</v>
      </c>
      <c r="U37">
        <v>0.60505985304256005</v>
      </c>
      <c r="V37" s="1">
        <v>0</v>
      </c>
      <c r="W37">
        <v>9.4921080085893797E-2</v>
      </c>
      <c r="X37">
        <v>0.300019066871545</v>
      </c>
      <c r="Y37" s="1">
        <v>0</v>
      </c>
      <c r="Z37">
        <v>1</v>
      </c>
      <c r="AA37">
        <v>3.0933965084853099E-4</v>
      </c>
      <c r="AB37">
        <v>8.2387680516602894E-3</v>
      </c>
      <c r="AC37">
        <v>7.4741247456066202E-3</v>
      </c>
      <c r="AD37">
        <v>6.5541935706216296E-3</v>
      </c>
      <c r="AE37">
        <v>0.35803866841825999</v>
      </c>
      <c r="AF37">
        <v>1.17162658991061E-2</v>
      </c>
      <c r="AG37">
        <v>7.1301148606719702E-3</v>
      </c>
      <c r="AH37">
        <v>7.8488428282624101</v>
      </c>
      <c r="AI37">
        <v>0.128797652831596</v>
      </c>
      <c r="AJ37">
        <v>1294.2726204537</v>
      </c>
      <c r="AK37" t="s">
        <v>99</v>
      </c>
      <c r="AL37" t="s">
        <v>100</v>
      </c>
      <c r="AM37" s="4">
        <v>32827336644.93</v>
      </c>
      <c r="AN37">
        <v>211274</v>
      </c>
      <c r="AO37">
        <f t="shared" si="14"/>
        <v>1.9499730295561252E-2</v>
      </c>
      <c r="AP37">
        <f t="shared" si="11"/>
        <v>21.046277738998707</v>
      </c>
      <c r="AQ37" s="15">
        <f t="shared" si="12"/>
        <v>0.31134102121936236</v>
      </c>
      <c r="AR37" s="3">
        <f t="shared" si="13"/>
        <v>7.0536903499306795E-3</v>
      </c>
      <c r="AS37" s="15">
        <f t="shared" si="9"/>
        <v>0.13250551975463942</v>
      </c>
    </row>
    <row r="38" spans="1:45" x14ac:dyDescent="0.25">
      <c r="A38" t="s">
        <v>37</v>
      </c>
      <c r="B38">
        <v>28.2619831494046</v>
      </c>
      <c r="C38">
        <v>2.3633819520406201E-2</v>
      </c>
      <c r="D38">
        <v>24.949647885562399</v>
      </c>
      <c r="E38">
        <v>46.651669682566897</v>
      </c>
      <c r="F38" s="1">
        <v>0</v>
      </c>
      <c r="G38" s="1">
        <v>0</v>
      </c>
      <c r="H38">
        <v>4.4372166829538902</v>
      </c>
      <c r="I38">
        <v>81.326149985490005</v>
      </c>
      <c r="J38">
        <v>75.973910004247202</v>
      </c>
      <c r="K38">
        <v>36.016613875768002</v>
      </c>
      <c r="L38">
        <v>109.915216710053</v>
      </c>
      <c r="M38">
        <v>19.584140887374598</v>
      </c>
      <c r="N38">
        <v>78.897247715281694</v>
      </c>
      <c r="O38">
        <v>67.847576774623505</v>
      </c>
      <c r="P38">
        <v>139300.87479481401</v>
      </c>
      <c r="Q38">
        <v>182926.69911988199</v>
      </c>
      <c r="R38">
        <v>80.835923213665396</v>
      </c>
      <c r="S38">
        <v>696.84877547725898</v>
      </c>
      <c r="T38">
        <v>3.6510009008648502E-4</v>
      </c>
      <c r="U38">
        <v>0.65224128487061495</v>
      </c>
      <c r="V38" s="1">
        <v>0</v>
      </c>
      <c r="W38">
        <v>7.04119676948574E-2</v>
      </c>
      <c r="X38">
        <v>0.27734674743452697</v>
      </c>
      <c r="Y38" s="1">
        <v>0</v>
      </c>
      <c r="Z38">
        <v>1</v>
      </c>
      <c r="AA38">
        <v>3.0639764339099697E-4</v>
      </c>
      <c r="AB38">
        <v>8.1490140330029298E-3</v>
      </c>
      <c r="AC38">
        <v>7.5694384737421102E-3</v>
      </c>
      <c r="AD38">
        <v>7.4859432751237598E-3</v>
      </c>
      <c r="AE38">
        <v>0.36480654149817998</v>
      </c>
      <c r="AF38">
        <v>1.15618305302717E-2</v>
      </c>
      <c r="AG38">
        <v>6.8396506093082402E-3</v>
      </c>
      <c r="AH38">
        <v>7.86960071329346</v>
      </c>
      <c r="AI38">
        <v>0.13155606266046899</v>
      </c>
      <c r="AJ38">
        <v>1747.4549235168299</v>
      </c>
      <c r="AK38" t="s">
        <v>101</v>
      </c>
      <c r="AL38" t="s">
        <v>102</v>
      </c>
      <c r="AM38" s="4">
        <v>11626190311.25</v>
      </c>
      <c r="AN38">
        <v>83461</v>
      </c>
      <c r="AO38">
        <f t="shared" si="14"/>
        <v>1.943766664740481E-2</v>
      </c>
      <c r="AP38">
        <f t="shared" si="11"/>
        <v>20.986285559687722</v>
      </c>
      <c r="AQ38" s="15">
        <f t="shared" si="12"/>
        <v>0.34668820115993593</v>
      </c>
      <c r="AR38" s="3">
        <f t="shared" si="13"/>
        <v>7.8618898459454425E-3</v>
      </c>
      <c r="AS38" s="15">
        <f t="shared" si="9"/>
        <v>0.13276080203756901</v>
      </c>
    </row>
    <row r="39" spans="1:45" x14ac:dyDescent="0.25">
      <c r="A39" t="s">
        <v>37</v>
      </c>
      <c r="B39">
        <v>30.709999669030399</v>
      </c>
      <c r="C39">
        <v>2.4417868296041801E-2</v>
      </c>
      <c r="D39">
        <v>25.669672106263299</v>
      </c>
      <c r="E39">
        <v>68.282173071081999</v>
      </c>
      <c r="F39" s="1">
        <v>0</v>
      </c>
      <c r="G39" s="1">
        <v>0</v>
      </c>
      <c r="H39">
        <v>4.65270894393442</v>
      </c>
      <c r="I39">
        <v>102.840297966836</v>
      </c>
      <c r="J39">
        <v>96.029400564686398</v>
      </c>
      <c r="K39">
        <v>56.532143369411401</v>
      </c>
      <c r="L39">
        <v>134.08723046135799</v>
      </c>
      <c r="M39">
        <v>19.779070186542299</v>
      </c>
      <c r="N39">
        <v>76.4125075584775</v>
      </c>
      <c r="O39">
        <v>65.675390786923998</v>
      </c>
      <c r="P39">
        <v>127275.987897506</v>
      </c>
      <c r="Q39">
        <v>171122.221161425</v>
      </c>
      <c r="R39">
        <v>80.8239618585595</v>
      </c>
      <c r="S39">
        <v>688.49175060637901</v>
      </c>
      <c r="T39">
        <v>8.44097292481195E-4</v>
      </c>
      <c r="U39">
        <v>0.63114626367625803</v>
      </c>
      <c r="V39" s="1">
        <v>0</v>
      </c>
      <c r="W39">
        <v>6.6658724919700096E-2</v>
      </c>
      <c r="X39">
        <v>0.30219501140404098</v>
      </c>
      <c r="Y39" s="1">
        <v>0</v>
      </c>
      <c r="Z39">
        <v>1</v>
      </c>
      <c r="AA39">
        <v>3.08261539201232E-4</v>
      </c>
      <c r="AB39">
        <v>7.9748585126867503E-3</v>
      </c>
      <c r="AC39">
        <v>7.5170315563074996E-3</v>
      </c>
      <c r="AD39">
        <v>8.0304555117275706E-3</v>
      </c>
      <c r="AE39">
        <v>0.37282515170056302</v>
      </c>
      <c r="AF39">
        <v>1.1539540661669E-2</v>
      </c>
      <c r="AG39">
        <v>7.2849275881456798E-3</v>
      </c>
      <c r="AH39">
        <v>7.8965046741403704</v>
      </c>
      <c r="AI39">
        <v>0.13412060556231301</v>
      </c>
      <c r="AJ39">
        <v>2206.7607180249101</v>
      </c>
      <c r="AK39" t="s">
        <v>103</v>
      </c>
      <c r="AL39" t="s">
        <v>104</v>
      </c>
      <c r="AM39" s="4">
        <v>3434797085.3899999</v>
      </c>
      <c r="AN39">
        <v>26987</v>
      </c>
      <c r="AO39">
        <f t="shared" si="14"/>
        <v>1.9364833757177732E-2</v>
      </c>
      <c r="AP39">
        <f t="shared" si="11"/>
        <v>20.915830288842606</v>
      </c>
      <c r="AQ39" s="15">
        <f t="shared" si="12"/>
        <v>0.46826586585053809</v>
      </c>
      <c r="AR39" s="3">
        <f t="shared" si="13"/>
        <v>1.0745020262036224E-2</v>
      </c>
      <c r="AS39" s="15">
        <f t="shared" si="9"/>
        <v>0.19635340653756472</v>
      </c>
    </row>
    <row r="40" spans="1:45" x14ac:dyDescent="0.25">
      <c r="A40" t="s">
        <v>37</v>
      </c>
      <c r="B40">
        <v>27.378819361399898</v>
      </c>
      <c r="C40">
        <v>2.2050892732262399E-2</v>
      </c>
      <c r="D40">
        <v>23.4764595597903</v>
      </c>
      <c r="E40">
        <v>103.65057423417799</v>
      </c>
      <c r="F40" s="1">
        <v>0</v>
      </c>
      <c r="G40" s="1">
        <v>0</v>
      </c>
      <c r="H40">
        <v>4.9955459447995301</v>
      </c>
      <c r="I40">
        <v>123.847524087168</v>
      </c>
      <c r="J40">
        <v>113.899103771502</v>
      </c>
      <c r="K40">
        <v>84.031331682264806</v>
      </c>
      <c r="L40">
        <v>160.09696003661799</v>
      </c>
      <c r="M40">
        <v>18.872059500510499</v>
      </c>
      <c r="N40">
        <v>75.345327137512001</v>
      </c>
      <c r="O40">
        <v>65.422299104675403</v>
      </c>
      <c r="P40">
        <v>109769.885950782</v>
      </c>
      <c r="Q40">
        <v>154697.35327048899</v>
      </c>
      <c r="R40">
        <v>80.828770979205501</v>
      </c>
      <c r="S40">
        <v>662.97464911340398</v>
      </c>
      <c r="T40">
        <v>2.6888881235696902E-4</v>
      </c>
      <c r="U40">
        <v>0.63583202089518398</v>
      </c>
      <c r="V40" s="1">
        <v>0</v>
      </c>
      <c r="W40">
        <v>7.8590025179190295E-2</v>
      </c>
      <c r="X40">
        <v>0.28557795392562402</v>
      </c>
      <c r="Y40" s="1">
        <v>0</v>
      </c>
      <c r="Z40">
        <v>1</v>
      </c>
      <c r="AA40">
        <v>3.0688875760758399E-4</v>
      </c>
      <c r="AB40">
        <v>7.6031171950126496E-3</v>
      </c>
      <c r="AC40">
        <v>7.4551084858493696E-3</v>
      </c>
      <c r="AD40">
        <v>6.4731862135456097E-3</v>
      </c>
      <c r="AE40">
        <v>0.34337594949212802</v>
      </c>
      <c r="AF40">
        <v>1.1514983279396099E-2</v>
      </c>
      <c r="AG40">
        <v>7.0332820512369696E-3</v>
      </c>
      <c r="AH40">
        <v>7.7390296697293799</v>
      </c>
      <c r="AI40">
        <v>0.12523512256584099</v>
      </c>
      <c r="AJ40">
        <v>2600.7730905022299</v>
      </c>
      <c r="AK40" t="s">
        <v>105</v>
      </c>
      <c r="AL40" t="s">
        <v>106</v>
      </c>
      <c r="AM40" s="4">
        <v>932275641.38</v>
      </c>
      <c r="AN40">
        <v>8493</v>
      </c>
      <c r="AO40">
        <f t="shared" si="14"/>
        <v>1.9276980522853052E-2</v>
      </c>
      <c r="AP40">
        <f t="shared" si="11"/>
        <v>20.830768384774323</v>
      </c>
      <c r="AQ40" s="15">
        <f t="shared" si="12"/>
        <v>0.3143451482765125</v>
      </c>
      <c r="AR40" s="3">
        <f t="shared" si="13"/>
        <v>7.0302565082826368E-3</v>
      </c>
      <c r="AS40" s="15">
        <f>B40/D40-1</f>
        <v>0.16622437432147685</v>
      </c>
    </row>
    <row r="41" spans="1:45" x14ac:dyDescent="0.25">
      <c r="A41" t="s">
        <v>37</v>
      </c>
      <c r="B41">
        <v>22.4174449713013</v>
      </c>
      <c r="C41">
        <v>1.7146956682546899E-2</v>
      </c>
      <c r="D41">
        <v>18.742577730769899</v>
      </c>
      <c r="E41">
        <v>141.465612814314</v>
      </c>
      <c r="F41" s="1">
        <v>0</v>
      </c>
      <c r="G41" s="1">
        <v>0</v>
      </c>
      <c r="H41">
        <v>5.3931025188940502</v>
      </c>
      <c r="I41">
        <v>139.368436136165</v>
      </c>
      <c r="J41">
        <v>112.607039146255</v>
      </c>
      <c r="K41">
        <v>117.94523066077601</v>
      </c>
      <c r="L41">
        <v>183.96924211429999</v>
      </c>
      <c r="M41">
        <v>20.313472036209799</v>
      </c>
      <c r="N41">
        <v>81.733708488130901</v>
      </c>
      <c r="O41">
        <v>71.397037467127305</v>
      </c>
      <c r="P41">
        <v>89148.617692432294</v>
      </c>
      <c r="Q41">
        <v>119639.22603854199</v>
      </c>
      <c r="R41">
        <v>82.617637919765798</v>
      </c>
      <c r="S41">
        <v>630.77900093993298</v>
      </c>
      <c r="T41">
        <v>1.86370765913355E-4</v>
      </c>
      <c r="U41">
        <v>0.85485608414162695</v>
      </c>
      <c r="V41" s="1">
        <v>0</v>
      </c>
      <c r="W41">
        <v>3.8859916121394E-2</v>
      </c>
      <c r="X41">
        <v>0.106283999736978</v>
      </c>
      <c r="Y41" s="1">
        <v>0</v>
      </c>
      <c r="Z41">
        <v>1</v>
      </c>
      <c r="AA41">
        <v>3.0248614039046301E-4</v>
      </c>
      <c r="AB41">
        <v>6.8851341443733399E-3</v>
      </c>
      <c r="AC41">
        <v>7.3914335367700097E-3</v>
      </c>
      <c r="AD41">
        <v>4.8743436524617996E-3</v>
      </c>
      <c r="AE41">
        <v>0.26062240739970199</v>
      </c>
      <c r="AF41">
        <v>7.9691142229297001E-3</v>
      </c>
      <c r="AG41">
        <v>4.7632642478081799E-3</v>
      </c>
      <c r="AH41">
        <v>6.9377495229130197</v>
      </c>
      <c r="AI41">
        <v>0.1201860936739</v>
      </c>
      <c r="AJ41">
        <v>3147.2629296192199</v>
      </c>
      <c r="AK41" t="s">
        <v>107</v>
      </c>
      <c r="AL41" t="s">
        <v>108</v>
      </c>
      <c r="AM41" s="4">
        <v>550136119.77999997</v>
      </c>
      <c r="AN41">
        <v>6171</v>
      </c>
      <c r="AO41">
        <f t="shared" si="14"/>
        <v>1.5663033900090172E-2</v>
      </c>
      <c r="AP41">
        <f t="shared" si="11"/>
        <v>17.25809025384838</v>
      </c>
      <c r="AQ41" s="15">
        <f t="shared" si="12"/>
        <v>0.29895281816030805</v>
      </c>
      <c r="AR41" s="3">
        <f t="shared" si="13"/>
        <v>5.2671244396735768E-3</v>
      </c>
      <c r="AS41" s="15">
        <f t="shared" ref="AS41:AS44" si="15">B41/D41-1</f>
        <v>0.19607053487089621</v>
      </c>
    </row>
    <row r="42" spans="1:45" x14ac:dyDescent="0.25">
      <c r="A42" t="s">
        <v>37</v>
      </c>
      <c r="B42">
        <v>23.8203148178407</v>
      </c>
      <c r="C42">
        <v>1.77989975419761E-2</v>
      </c>
      <c r="D42">
        <v>19.387112686377801</v>
      </c>
      <c r="E42">
        <v>158.93887992498401</v>
      </c>
      <c r="F42" s="1">
        <v>0</v>
      </c>
      <c r="G42" s="1">
        <v>0</v>
      </c>
      <c r="H42">
        <v>5.5817504142518297</v>
      </c>
      <c r="I42">
        <v>161.71711266776401</v>
      </c>
      <c r="J42">
        <v>136.91982164418701</v>
      </c>
      <c r="K42">
        <v>136.251812673762</v>
      </c>
      <c r="L42">
        <v>207.87500984778799</v>
      </c>
      <c r="M42">
        <v>20.772254954379701</v>
      </c>
      <c r="N42">
        <v>81.025161061881704</v>
      </c>
      <c r="O42">
        <v>70.562845335195803</v>
      </c>
      <c r="P42">
        <v>86038.651182662506</v>
      </c>
      <c r="Q42">
        <v>116155.87314541001</v>
      </c>
      <c r="R42">
        <v>82.360169185229793</v>
      </c>
      <c r="S42">
        <v>643.73564704068303</v>
      </c>
      <c r="T42" s="1">
        <v>0</v>
      </c>
      <c r="U42">
        <v>0.93987100476417795</v>
      </c>
      <c r="V42" s="1">
        <v>0</v>
      </c>
      <c r="W42">
        <v>5.1448497367627601E-3</v>
      </c>
      <c r="X42">
        <v>5.4984145499058702E-2</v>
      </c>
      <c r="Y42" s="1">
        <v>0</v>
      </c>
      <c r="Z42">
        <v>1</v>
      </c>
      <c r="AA42">
        <v>2.9601499008097401E-4</v>
      </c>
      <c r="AB42">
        <v>7.1478322695739697E-3</v>
      </c>
      <c r="AC42">
        <v>7.7237080535758496E-3</v>
      </c>
      <c r="AD42">
        <v>5.42551527718975E-3</v>
      </c>
      <c r="AE42">
        <v>0.27057173478531499</v>
      </c>
      <c r="AF42">
        <v>7.9661474768974502E-3</v>
      </c>
      <c r="AG42">
        <v>4.54050633801871E-3</v>
      </c>
      <c r="AH42">
        <v>6.9327569031258598</v>
      </c>
      <c r="AI42">
        <v>0.12281881492847301</v>
      </c>
      <c r="AJ42">
        <v>3562.76707586154</v>
      </c>
      <c r="AK42" t="s">
        <v>109</v>
      </c>
      <c r="AL42" t="s">
        <v>110</v>
      </c>
      <c r="AM42" s="4">
        <v>138952421.66</v>
      </c>
      <c r="AN42">
        <v>1615</v>
      </c>
      <c r="AO42">
        <f t="shared" si="14"/>
        <v>1.5985870520554273E-2</v>
      </c>
      <c r="AP42">
        <f t="shared" si="11"/>
        <v>17.583149504186391</v>
      </c>
      <c r="AQ42" s="15">
        <f t="shared" si="12"/>
        <v>0.35472401074502002</v>
      </c>
      <c r="AR42" s="3">
        <f t="shared" si="13"/>
        <v>6.4319762779352987E-3</v>
      </c>
      <c r="AS42" s="15">
        <f t="shared" si="15"/>
        <v>0.22866747633740503</v>
      </c>
    </row>
    <row r="43" spans="1:45" x14ac:dyDescent="0.25">
      <c r="A43" t="s">
        <v>37</v>
      </c>
      <c r="B43">
        <v>24.025559357106399</v>
      </c>
      <c r="C43">
        <v>1.6672241711405199E-2</v>
      </c>
      <c r="D43">
        <v>18.270359609055401</v>
      </c>
      <c r="E43">
        <v>160.69244060055701</v>
      </c>
      <c r="F43" s="1">
        <v>0</v>
      </c>
      <c r="G43" s="1">
        <v>0</v>
      </c>
      <c r="H43">
        <v>5.6148109089115597</v>
      </c>
      <c r="I43">
        <v>182.974111497633</v>
      </c>
      <c r="J43">
        <v>179.83349352452601</v>
      </c>
      <c r="K43">
        <v>129.27454477432701</v>
      </c>
      <c r="L43">
        <v>236.674492866864</v>
      </c>
      <c r="M43">
        <v>20.6979861274882</v>
      </c>
      <c r="N43">
        <v>70.604307491993794</v>
      </c>
      <c r="O43">
        <v>61.120451781716703</v>
      </c>
      <c r="P43">
        <v>73202.680728155305</v>
      </c>
      <c r="Q43">
        <v>97397.896488818005</v>
      </c>
      <c r="R43">
        <v>81.4650006537275</v>
      </c>
      <c r="S43">
        <v>688.92121992560703</v>
      </c>
      <c r="T43" s="1">
        <v>0</v>
      </c>
      <c r="U43">
        <v>0.98895558063820999</v>
      </c>
      <c r="V43" s="1">
        <v>0</v>
      </c>
      <c r="W43" s="1">
        <v>0</v>
      </c>
      <c r="X43">
        <v>1.10444193617894E-2</v>
      </c>
      <c r="Y43" s="1">
        <v>0</v>
      </c>
      <c r="Z43">
        <v>1</v>
      </c>
      <c r="AA43">
        <v>3.1262761494494501E-4</v>
      </c>
      <c r="AB43">
        <v>6.7587851964852497E-3</v>
      </c>
      <c r="AC43">
        <v>7.7046443943414302E-3</v>
      </c>
      <c r="AD43">
        <v>4.4692217044416298E-3</v>
      </c>
      <c r="AE43">
        <v>0.35594197167444003</v>
      </c>
      <c r="AF43">
        <v>1.03005279732463E-2</v>
      </c>
      <c r="AG43">
        <v>5.0404590674949798E-3</v>
      </c>
      <c r="AH43">
        <v>6.8875937183080698</v>
      </c>
      <c r="AI43">
        <v>0.121978872356761</v>
      </c>
      <c r="AJ43">
        <v>3826.6442926979998</v>
      </c>
      <c r="AK43" t="s">
        <v>111</v>
      </c>
      <c r="AL43" t="s">
        <v>112</v>
      </c>
      <c r="AM43" s="4">
        <v>60319008.920000002</v>
      </c>
      <c r="AN43">
        <v>824</v>
      </c>
      <c r="AO43">
        <f t="shared" si="14"/>
        <v>1.8317799982532676E-2</v>
      </c>
      <c r="AP43">
        <f t="shared" si="11"/>
        <v>19.896591431792775</v>
      </c>
      <c r="AQ43" s="15">
        <f t="shared" si="12"/>
        <v>0.20752137065627951</v>
      </c>
      <c r="AR43" s="3">
        <f t="shared" si="13"/>
        <v>4.3198031173258405E-3</v>
      </c>
      <c r="AS43" s="15">
        <f t="shared" si="15"/>
        <v>0.31500199619489311</v>
      </c>
    </row>
    <row r="44" spans="1:45" x14ac:dyDescent="0.25">
      <c r="A44" t="s">
        <v>37</v>
      </c>
      <c r="B44">
        <v>16.665173825529799</v>
      </c>
      <c r="C44">
        <v>1.7450591011114298E-2</v>
      </c>
      <c r="D44">
        <v>19.0433022119214</v>
      </c>
      <c r="E44">
        <v>174.51703247431499</v>
      </c>
      <c r="F44" s="1">
        <v>0</v>
      </c>
      <c r="G44" s="1">
        <v>0</v>
      </c>
      <c r="H44">
        <v>5.7482879997338001</v>
      </c>
      <c r="I44">
        <v>202.309804144602</v>
      </c>
      <c r="J44">
        <v>187.27151976281601</v>
      </c>
      <c r="K44">
        <v>141.83731781813199</v>
      </c>
      <c r="L44">
        <v>259.272476215778</v>
      </c>
      <c r="M44">
        <v>21.985747073842401</v>
      </c>
      <c r="N44">
        <v>65.853028502279997</v>
      </c>
      <c r="O44">
        <v>56.850248207830198</v>
      </c>
      <c r="P44">
        <v>68229.029746835397</v>
      </c>
      <c r="Q44">
        <v>91587.559262599694</v>
      </c>
      <c r="R44">
        <v>81.688603966849598</v>
      </c>
      <c r="S44">
        <v>701.13418834156096</v>
      </c>
      <c r="T44" s="1">
        <v>0</v>
      </c>
      <c r="U44">
        <v>1</v>
      </c>
      <c r="V44" s="1">
        <v>0</v>
      </c>
      <c r="W44" s="1">
        <v>0</v>
      </c>
      <c r="X44" s="1">
        <v>0</v>
      </c>
      <c r="Y44" s="1">
        <v>0</v>
      </c>
      <c r="Z44">
        <v>1</v>
      </c>
      <c r="AA44">
        <v>3.3415664050223199E-4</v>
      </c>
      <c r="AB44">
        <v>6.5113387580387804E-3</v>
      </c>
      <c r="AC44">
        <v>7.3695170216816798E-3</v>
      </c>
      <c r="AD44">
        <v>6.5652363252692997E-3</v>
      </c>
      <c r="AE44">
        <v>0.37257738687740199</v>
      </c>
      <c r="AF44">
        <v>8.6285948281069804E-3</v>
      </c>
      <c r="AG44">
        <v>3.9516753409779897E-3</v>
      </c>
      <c r="AH44">
        <v>6.5306757661105097</v>
      </c>
      <c r="AI44">
        <v>0.125231680596115</v>
      </c>
      <c r="AJ44">
        <v>4338.5839608030701</v>
      </c>
      <c r="AK44" t="s">
        <v>113</v>
      </c>
      <c r="AL44" t="s">
        <v>114</v>
      </c>
      <c r="AM44" s="4">
        <v>21560373.399999999</v>
      </c>
      <c r="AN44">
        <v>316</v>
      </c>
      <c r="AO44">
        <f t="shared" si="14"/>
        <v>1.6332268490290892E-2</v>
      </c>
      <c r="AP44">
        <f t="shared" si="11"/>
        <v>17.930630119303494</v>
      </c>
      <c r="AQ44" s="15">
        <f t="shared" si="12"/>
        <v>-7.0575115618014439E-2</v>
      </c>
      <c r="AR44" s="3">
        <f t="shared" si="13"/>
        <v>-1.2551140702530168E-3</v>
      </c>
      <c r="AS44" s="15">
        <f t="shared" si="15"/>
        <v>-0.12488004233335415</v>
      </c>
    </row>
    <row r="47" spans="1:45" x14ac:dyDescent="0.25">
      <c r="AO47" t="s">
        <v>268</v>
      </c>
      <c r="AP47" t="s">
        <v>242</v>
      </c>
      <c r="AR47" s="3" t="s">
        <v>387</v>
      </c>
      <c r="AS47" s="15"/>
    </row>
    <row r="48" spans="1:45" x14ac:dyDescent="0.25">
      <c r="A48" t="s">
        <v>0</v>
      </c>
      <c r="B48" t="s">
        <v>1</v>
      </c>
      <c r="C48" t="s">
        <v>2</v>
      </c>
      <c r="D48" t="s">
        <v>3</v>
      </c>
      <c r="E48" t="s">
        <v>5</v>
      </c>
      <c r="F48" t="s">
        <v>6</v>
      </c>
      <c r="G48" t="s">
        <v>208</v>
      </c>
      <c r="H48" t="s">
        <v>7</v>
      </c>
      <c r="I48" t="s">
        <v>8</v>
      </c>
      <c r="J48" t="s">
        <v>134</v>
      </c>
      <c r="K48" t="s">
        <v>143</v>
      </c>
      <c r="L48" t="s">
        <v>9</v>
      </c>
      <c r="M48" t="s">
        <v>10</v>
      </c>
      <c r="N48" t="s">
        <v>11</v>
      </c>
      <c r="O48" t="s">
        <v>13</v>
      </c>
      <c r="P48" t="s">
        <v>14</v>
      </c>
      <c r="Q48" t="s">
        <v>15</v>
      </c>
      <c r="R48" t="s">
        <v>16</v>
      </c>
      <c r="S48" t="s">
        <v>17</v>
      </c>
      <c r="T48" t="s">
        <v>18</v>
      </c>
      <c r="U48" t="s">
        <v>20</v>
      </c>
      <c r="V48" t="s">
        <v>21</v>
      </c>
      <c r="W48" t="s">
        <v>22</v>
      </c>
      <c r="X48" t="s">
        <v>23</v>
      </c>
      <c r="Y48" t="s">
        <v>24</v>
      </c>
      <c r="Z48" t="s">
        <v>25</v>
      </c>
      <c r="AA48" t="s">
        <v>26</v>
      </c>
      <c r="AB48" t="s">
        <v>27</v>
      </c>
      <c r="AC48" t="s">
        <v>263</v>
      </c>
      <c r="AD48" t="s">
        <v>29</v>
      </c>
      <c r="AE48" t="s">
        <v>326</v>
      </c>
      <c r="AF48" t="s">
        <v>233</v>
      </c>
      <c r="AG48" t="s">
        <v>30</v>
      </c>
      <c r="AH48" t="s">
        <v>31</v>
      </c>
      <c r="AI48" t="s">
        <v>32</v>
      </c>
      <c r="AJ48" t="s">
        <v>33</v>
      </c>
      <c r="AK48" t="s">
        <v>34</v>
      </c>
      <c r="AL48" t="s">
        <v>74</v>
      </c>
      <c r="AM48" s="4" t="s">
        <v>35</v>
      </c>
      <c r="AN48" t="s">
        <v>36</v>
      </c>
      <c r="AP48" t="s">
        <v>67</v>
      </c>
      <c r="AS48" s="15"/>
    </row>
    <row r="49" spans="1:45" x14ac:dyDescent="0.25">
      <c r="A49" t="s">
        <v>37</v>
      </c>
      <c r="B49">
        <v>5.6369039592010104</v>
      </c>
      <c r="C49">
        <v>5.6008243993548304E-3</v>
      </c>
      <c r="D49">
        <v>6.5177693179342802</v>
      </c>
      <c r="E49">
        <v>-73.264803019859102</v>
      </c>
      <c r="F49" s="1">
        <v>0</v>
      </c>
      <c r="G49" s="1">
        <v>0</v>
      </c>
      <c r="H49">
        <v>3.04018779724588</v>
      </c>
      <c r="I49">
        <v>-172.45551078535499</v>
      </c>
      <c r="J49">
        <v>-183.49420865995199</v>
      </c>
      <c r="K49">
        <v>-174.70602250061901</v>
      </c>
      <c r="L49">
        <v>-156.365925001938</v>
      </c>
      <c r="M49">
        <v>21.258301760787301</v>
      </c>
      <c r="N49">
        <v>90.118032630618004</v>
      </c>
      <c r="O49">
        <v>79.279941839867902</v>
      </c>
      <c r="P49">
        <v>248053.33964231299</v>
      </c>
      <c r="Q49">
        <v>294768.21277251199</v>
      </c>
      <c r="R49">
        <v>81.0260587403871</v>
      </c>
      <c r="S49">
        <v>655.08144179777196</v>
      </c>
      <c r="T49" s="1">
        <v>0</v>
      </c>
      <c r="U49">
        <v>0.58065876712309905</v>
      </c>
      <c r="V49" s="1">
        <v>0</v>
      </c>
      <c r="W49">
        <v>0.161194806125355</v>
      </c>
      <c r="X49">
        <v>0.25814642675154398</v>
      </c>
      <c r="Y49" s="1">
        <v>0</v>
      </c>
      <c r="Z49">
        <v>1</v>
      </c>
      <c r="AA49">
        <v>3.0016443991370199E-4</v>
      </c>
      <c r="AB49">
        <v>5.1549946544716101E-3</v>
      </c>
      <c r="AC49">
        <v>4.6121874118719699E-3</v>
      </c>
      <c r="AD49">
        <v>1.4408656992252199E-4</v>
      </c>
      <c r="AE49">
        <v>0.18493196112027599</v>
      </c>
      <c r="AF49" s="1">
        <v>5.7204518826227998E-4</v>
      </c>
      <c r="AG49" s="1">
        <v>0</v>
      </c>
      <c r="AH49">
        <v>5.2506597660281802</v>
      </c>
      <c r="AI49">
        <v>9.6369170529496506E-2</v>
      </c>
      <c r="AJ49">
        <v>0.217462057873409</v>
      </c>
      <c r="AK49" t="s">
        <v>79</v>
      </c>
      <c r="AL49" t="s">
        <v>80</v>
      </c>
      <c r="AM49" s="4">
        <v>325942088.29000002</v>
      </c>
      <c r="AN49">
        <v>1314</v>
      </c>
      <c r="AO49">
        <f>SUM(AA49,AC49,AF49)</f>
        <v>5.4843970400479522E-3</v>
      </c>
      <c r="AP49">
        <f>100*(1-(1-AO49)^12)</f>
        <v>6.386342409840962</v>
      </c>
      <c r="AQ49" s="15">
        <f>B49/AP49-1</f>
        <v>-0.11735018302261913</v>
      </c>
      <c r="AR49" s="3">
        <f>1-(1-B49/100)^(1/12)-AO49</f>
        <v>-6.6105679900314764E-4</v>
      </c>
      <c r="AS49" s="15">
        <f t="shared" ref="AS49:AS64" si="16">B49/D49-1</f>
        <v>-0.13514828705420467</v>
      </c>
    </row>
    <row r="50" spans="1:45" x14ac:dyDescent="0.25">
      <c r="A50" t="s">
        <v>37</v>
      </c>
      <c r="B50">
        <v>10.7686207470736</v>
      </c>
      <c r="C50">
        <v>5.7660002988577496E-3</v>
      </c>
      <c r="D50">
        <v>6.7039349511503197</v>
      </c>
      <c r="E50">
        <v>-52.681260865900697</v>
      </c>
      <c r="F50" s="1">
        <v>0</v>
      </c>
      <c r="G50" s="1">
        <v>0</v>
      </c>
      <c r="H50">
        <v>3.24746586903027</v>
      </c>
      <c r="I50">
        <v>-150.96298032334701</v>
      </c>
      <c r="J50">
        <v>-162.37773175224001</v>
      </c>
      <c r="K50">
        <v>-155.79429679436799</v>
      </c>
      <c r="L50">
        <v>-135.036536511832</v>
      </c>
      <c r="M50">
        <v>21.561187378246199</v>
      </c>
      <c r="N50">
        <v>91.583900598413905</v>
      </c>
      <c r="O50">
        <v>79.821719668350497</v>
      </c>
      <c r="P50">
        <v>250582.66362809099</v>
      </c>
      <c r="Q50">
        <v>296155.27925511298</v>
      </c>
      <c r="R50">
        <v>82.260115643260605</v>
      </c>
      <c r="S50">
        <v>660.87964036676101</v>
      </c>
      <c r="T50">
        <v>6.1622913145818902E-5</v>
      </c>
      <c r="U50">
        <v>0.55132435157749204</v>
      </c>
      <c r="V50" s="1">
        <v>0</v>
      </c>
      <c r="W50">
        <v>0.196338078101052</v>
      </c>
      <c r="X50">
        <v>0.25233757032145399</v>
      </c>
      <c r="Y50" s="1">
        <v>0</v>
      </c>
      <c r="Z50">
        <v>1</v>
      </c>
      <c r="AA50">
        <v>2.9674303688046898E-4</v>
      </c>
      <c r="AB50">
        <v>5.21483645213247E-3</v>
      </c>
      <c r="AC50">
        <v>4.76768598505281E-3</v>
      </c>
      <c r="AD50">
        <v>2.5050911937172702E-4</v>
      </c>
      <c r="AE50">
        <v>0.18701855336701201</v>
      </c>
      <c r="AF50">
        <v>1.60974483843584E-3</v>
      </c>
      <c r="AG50" s="1">
        <v>0</v>
      </c>
      <c r="AH50">
        <v>5.7281521851100701</v>
      </c>
      <c r="AI50">
        <v>0.106704094515697</v>
      </c>
      <c r="AJ50">
        <v>1.9031482018935699</v>
      </c>
      <c r="AK50" t="s">
        <v>81</v>
      </c>
      <c r="AL50" t="s">
        <v>82</v>
      </c>
      <c r="AM50" s="4">
        <v>3029293820.5999999</v>
      </c>
      <c r="AN50">
        <v>12089</v>
      </c>
      <c r="AO50">
        <f t="shared" ref="AO50:AO64" si="17">SUM(AA50,AC50,AF50)</f>
        <v>6.6741738603691182E-3</v>
      </c>
      <c r="AP50">
        <f t="shared" ref="AP50:AP67" si="18">100*(1-(1-AO50)^12)</f>
        <v>7.7214576803120387</v>
      </c>
      <c r="AQ50" s="15">
        <f t="shared" ref="AQ50:AQ67" si="19">B50/AP50-1</f>
        <v>0.39463572720616402</v>
      </c>
      <c r="AR50" s="3">
        <f t="shared" ref="AR50:AR67" si="20">1-(1-B50/100)^(1/12)-AO50</f>
        <v>2.7756782319947014E-3</v>
      </c>
      <c r="AS50" s="15">
        <f t="shared" si="16"/>
        <v>0.60631343017817096</v>
      </c>
    </row>
    <row r="51" spans="1:45" x14ac:dyDescent="0.25">
      <c r="A51" t="s">
        <v>37</v>
      </c>
      <c r="B51">
        <v>12.5025419884988</v>
      </c>
      <c r="C51">
        <v>8.3290022787946907E-3</v>
      </c>
      <c r="D51">
        <v>9.5494222591273008</v>
      </c>
      <c r="E51">
        <v>-40.421573025612503</v>
      </c>
      <c r="F51" s="1">
        <v>0</v>
      </c>
      <c r="G51" s="1">
        <v>0</v>
      </c>
      <c r="H51">
        <v>3.3192905452772701</v>
      </c>
      <c r="I51">
        <v>-126.082822556024</v>
      </c>
      <c r="J51">
        <v>-140.136241404804</v>
      </c>
      <c r="K51">
        <v>-131.033898430302</v>
      </c>
      <c r="L51">
        <v>-109.770565375028</v>
      </c>
      <c r="M51">
        <v>20.231368973089701</v>
      </c>
      <c r="N51">
        <v>91.9275985964032</v>
      </c>
      <c r="O51">
        <v>79.816317235655205</v>
      </c>
      <c r="P51">
        <v>244667.341452247</v>
      </c>
      <c r="Q51">
        <v>290510.26818985603</v>
      </c>
      <c r="R51">
        <v>82.572192652484503</v>
      </c>
      <c r="S51">
        <v>659.56923249598697</v>
      </c>
      <c r="T51">
        <v>4.9534205152372904E-4</v>
      </c>
      <c r="U51">
        <v>0.54058777600480401</v>
      </c>
      <c r="V51" s="1">
        <v>0</v>
      </c>
      <c r="W51">
        <v>0.206747096712214</v>
      </c>
      <c r="X51">
        <v>0.25266512728298002</v>
      </c>
      <c r="Y51" s="1">
        <v>0</v>
      </c>
      <c r="Z51">
        <v>1</v>
      </c>
      <c r="AA51">
        <v>2.9380407957712602E-4</v>
      </c>
      <c r="AB51">
        <v>6.57908474417742E-3</v>
      </c>
      <c r="AC51">
        <v>6.1513402389980999E-3</v>
      </c>
      <c r="AD51">
        <v>1.4485973662880999E-3</v>
      </c>
      <c r="AE51">
        <v>0.20394363259544801</v>
      </c>
      <c r="AF51">
        <v>3.1929263441897401E-3</v>
      </c>
      <c r="AG51" s="1">
        <v>1.7983007839526801E-7</v>
      </c>
      <c r="AH51">
        <v>6.61045016663887</v>
      </c>
      <c r="AI51">
        <v>0.11407091497725901</v>
      </c>
      <c r="AJ51">
        <v>5.21068583488118</v>
      </c>
      <c r="AK51" t="s">
        <v>83</v>
      </c>
      <c r="AL51" t="s">
        <v>84</v>
      </c>
      <c r="AM51" s="4">
        <v>27340107403.240002</v>
      </c>
      <c r="AN51">
        <v>111744</v>
      </c>
      <c r="AO51">
        <f t="shared" si="17"/>
        <v>9.6380706627649665E-3</v>
      </c>
      <c r="AP51">
        <f t="shared" si="18"/>
        <v>10.971870971589691</v>
      </c>
      <c r="AQ51" s="15">
        <f t="shared" si="19"/>
        <v>0.13950865999724127</v>
      </c>
      <c r="AR51" s="3">
        <f t="shared" si="20"/>
        <v>1.4302566597029082E-3</v>
      </c>
      <c r="AS51" s="15">
        <f t="shared" si="16"/>
        <v>0.30924590506498117</v>
      </c>
    </row>
    <row r="52" spans="1:45" x14ac:dyDescent="0.25">
      <c r="A52" t="s">
        <v>37</v>
      </c>
      <c r="B52">
        <v>12.979144804155</v>
      </c>
      <c r="C52">
        <v>1.0580292171375299E-2</v>
      </c>
      <c r="D52">
        <v>11.982976117248899</v>
      </c>
      <c r="E52">
        <v>-29.983159221716399</v>
      </c>
      <c r="F52" s="1">
        <v>0</v>
      </c>
      <c r="G52" s="1">
        <v>0</v>
      </c>
      <c r="H52">
        <v>3.4611108048700401</v>
      </c>
      <c r="I52">
        <v>-103.85579157457001</v>
      </c>
      <c r="J52">
        <v>-116.083763448426</v>
      </c>
      <c r="K52">
        <v>-116.303435293704</v>
      </c>
      <c r="L52">
        <v>-86.382112012902297</v>
      </c>
      <c r="M52">
        <v>19.5506144630872</v>
      </c>
      <c r="N52">
        <v>90.419785150608902</v>
      </c>
      <c r="O52">
        <v>78.600045773679994</v>
      </c>
      <c r="P52">
        <v>228401.59267564301</v>
      </c>
      <c r="Q52">
        <v>278066.73732941301</v>
      </c>
      <c r="R52">
        <v>82.1440231863604</v>
      </c>
      <c r="S52">
        <v>666.33710625980802</v>
      </c>
      <c r="T52">
        <v>5.4345995858723199E-4</v>
      </c>
      <c r="U52">
        <v>0.54512928936792604</v>
      </c>
      <c r="V52" s="1">
        <v>0</v>
      </c>
      <c r="W52">
        <v>0.19196046725361399</v>
      </c>
      <c r="X52">
        <v>0.26291024337845798</v>
      </c>
      <c r="Y52" s="1">
        <v>0</v>
      </c>
      <c r="Z52">
        <v>1</v>
      </c>
      <c r="AA52">
        <v>2.9668558168943201E-4</v>
      </c>
      <c r="AB52">
        <v>7.2979708667567497E-3</v>
      </c>
      <c r="AC52">
        <v>6.4917423716078001E-3</v>
      </c>
      <c r="AD52">
        <v>2.8718134110738199E-3</v>
      </c>
      <c r="AE52">
        <v>0.234551153015816</v>
      </c>
      <c r="AF52">
        <v>4.5375855897037297E-3</v>
      </c>
      <c r="AG52">
        <v>1.67943161149628E-6</v>
      </c>
      <c r="AH52">
        <v>6.8867736276831097</v>
      </c>
      <c r="AI52">
        <v>0.11518470671150401</v>
      </c>
      <c r="AJ52">
        <v>17.597463638402299</v>
      </c>
      <c r="AK52" t="s">
        <v>85</v>
      </c>
      <c r="AL52" t="s">
        <v>86</v>
      </c>
      <c r="AM52" s="4">
        <v>57027766462.440002</v>
      </c>
      <c r="AN52">
        <v>249682</v>
      </c>
      <c r="AO52">
        <f t="shared" si="17"/>
        <v>1.1326013543000963E-2</v>
      </c>
      <c r="AP52">
        <f t="shared" si="18"/>
        <v>12.775741100141147</v>
      </c>
      <c r="AQ52" s="15">
        <f t="shared" si="19"/>
        <v>1.5921088445632892E-2</v>
      </c>
      <c r="AR52" s="3">
        <f t="shared" si="20"/>
        <v>1.9233488204232693E-4</v>
      </c>
      <c r="AS52" s="15">
        <f t="shared" si="16"/>
        <v>8.3131993017341088E-2</v>
      </c>
    </row>
    <row r="53" spans="1:45" x14ac:dyDescent="0.25">
      <c r="A53" t="s">
        <v>37</v>
      </c>
      <c r="B53">
        <v>13.8841089172991</v>
      </c>
      <c r="C53">
        <v>1.1640517018900899E-2</v>
      </c>
      <c r="D53">
        <v>13.1081182676373</v>
      </c>
      <c r="E53">
        <v>-22.860727056017399</v>
      </c>
      <c r="F53" s="1">
        <v>0</v>
      </c>
      <c r="G53" s="1">
        <v>0</v>
      </c>
      <c r="H53">
        <v>3.5725557024488999</v>
      </c>
      <c r="I53">
        <v>-79.905509319896595</v>
      </c>
      <c r="J53">
        <v>-91.162572611522506</v>
      </c>
      <c r="K53">
        <v>-99.424931668854995</v>
      </c>
      <c r="L53">
        <v>-61.381447041596097</v>
      </c>
      <c r="M53">
        <v>18.9011987503531</v>
      </c>
      <c r="N53">
        <v>88.813142662441393</v>
      </c>
      <c r="O53">
        <v>77.391473564927495</v>
      </c>
      <c r="P53">
        <v>215454.73757940001</v>
      </c>
      <c r="Q53">
        <v>265379.29669208301</v>
      </c>
      <c r="R53">
        <v>81.792662838327999</v>
      </c>
      <c r="S53">
        <v>672.70825987763396</v>
      </c>
      <c r="T53">
        <v>5.1512030374222602E-4</v>
      </c>
      <c r="U53">
        <v>0.53428521859594902</v>
      </c>
      <c r="V53" s="1">
        <v>0</v>
      </c>
      <c r="W53">
        <v>0.17848185553593901</v>
      </c>
      <c r="X53">
        <v>0.28723292586811</v>
      </c>
      <c r="Y53" s="1">
        <v>0</v>
      </c>
      <c r="Z53">
        <v>1</v>
      </c>
      <c r="AA53">
        <v>3.0015909535150402E-4</v>
      </c>
      <c r="AB53">
        <v>8.0564239905373293E-3</v>
      </c>
      <c r="AC53">
        <v>6.8813846200697203E-3</v>
      </c>
      <c r="AD53">
        <v>2.9417429287769601E-3</v>
      </c>
      <c r="AE53">
        <v>0.250944396007869</v>
      </c>
      <c r="AF53">
        <v>5.6307188281872096E-3</v>
      </c>
      <c r="AG53">
        <v>1.7971904591898801E-5</v>
      </c>
      <c r="AH53">
        <v>7.1032979786464203</v>
      </c>
      <c r="AI53">
        <v>0.11452411484387499</v>
      </c>
      <c r="AJ53">
        <v>45.672994040453098</v>
      </c>
      <c r="AK53" t="s">
        <v>87</v>
      </c>
      <c r="AL53" t="s">
        <v>88</v>
      </c>
      <c r="AM53" s="4">
        <v>95142442112.949997</v>
      </c>
      <c r="AN53">
        <v>441589</v>
      </c>
      <c r="AO53">
        <f t="shared" si="17"/>
        <v>1.2812262543608434E-2</v>
      </c>
      <c r="AP53">
        <f t="shared" si="18"/>
        <v>14.336261336439149</v>
      </c>
      <c r="AQ53" s="15">
        <f t="shared" si="19"/>
        <v>-3.1539074834719405E-2</v>
      </c>
      <c r="AR53" s="3">
        <f t="shared" si="20"/>
        <v>-4.3316959597481525E-4</v>
      </c>
      <c r="AS53" s="15">
        <f t="shared" si="16"/>
        <v>5.9199240792451979E-2</v>
      </c>
    </row>
    <row r="54" spans="1:45" x14ac:dyDescent="0.25">
      <c r="A54" t="s">
        <v>37</v>
      </c>
      <c r="B54">
        <v>15.4205412039005</v>
      </c>
      <c r="C54">
        <v>1.1835609627140999E-2</v>
      </c>
      <c r="D54">
        <v>13.3137143778563</v>
      </c>
      <c r="E54">
        <v>-20.510696888512602</v>
      </c>
      <c r="F54" s="1">
        <v>0</v>
      </c>
      <c r="G54" s="1">
        <v>0</v>
      </c>
      <c r="H54">
        <v>3.5975896918042798</v>
      </c>
      <c r="I54">
        <v>-56.581359355698801</v>
      </c>
      <c r="J54">
        <v>-70.261307570797101</v>
      </c>
      <c r="K54">
        <v>-79.006402038949304</v>
      </c>
      <c r="L54">
        <v>-37.674087043885599</v>
      </c>
      <c r="M54">
        <v>17.929894276190598</v>
      </c>
      <c r="N54">
        <v>87.737623073155703</v>
      </c>
      <c r="O54">
        <v>76.858502089790306</v>
      </c>
      <c r="P54">
        <v>211070.88116071801</v>
      </c>
      <c r="Q54">
        <v>261269.806290623</v>
      </c>
      <c r="R54">
        <v>81.722728911058795</v>
      </c>
      <c r="S54">
        <v>678.48305585913204</v>
      </c>
      <c r="T54">
        <v>4.4562538869008202E-4</v>
      </c>
      <c r="U54">
        <v>0.52404245949810802</v>
      </c>
      <c r="V54" s="1">
        <v>0</v>
      </c>
      <c r="W54">
        <v>0.17767545463173501</v>
      </c>
      <c r="X54">
        <v>0.29828208587015598</v>
      </c>
      <c r="Y54" s="1">
        <v>0</v>
      </c>
      <c r="Z54">
        <v>1</v>
      </c>
      <c r="AA54">
        <v>3.0129605609697499E-4</v>
      </c>
      <c r="AB54">
        <v>8.2177208787383403E-3</v>
      </c>
      <c r="AC54">
        <v>7.0122443853119602E-3</v>
      </c>
      <c r="AD54">
        <v>2.7291978902756701E-3</v>
      </c>
      <c r="AE54">
        <v>0.24322412559013701</v>
      </c>
      <c r="AF54">
        <v>6.3331362691227897E-3</v>
      </c>
      <c r="AG54">
        <v>7.7040253654006701E-5</v>
      </c>
      <c r="AH54">
        <v>7.2840357982103301</v>
      </c>
      <c r="AI54">
        <v>0.110942262008774</v>
      </c>
      <c r="AJ54">
        <v>88.791280805853901</v>
      </c>
      <c r="AK54" t="s">
        <v>89</v>
      </c>
      <c r="AL54" t="s">
        <v>90</v>
      </c>
      <c r="AM54" s="4">
        <v>132404974823</v>
      </c>
      <c r="AN54">
        <v>627301</v>
      </c>
      <c r="AO54">
        <f t="shared" si="17"/>
        <v>1.3646676710531724E-2</v>
      </c>
      <c r="AP54">
        <f t="shared" si="18"/>
        <v>15.201114181854713</v>
      </c>
      <c r="AQ54" s="15">
        <f t="shared" si="19"/>
        <v>1.4434930191348228E-2</v>
      </c>
      <c r="AR54" s="3">
        <f t="shared" si="20"/>
        <v>2.129447049646245E-4</v>
      </c>
      <c r="AS54" s="15">
        <f t="shared" si="16"/>
        <v>0.1582448568634105</v>
      </c>
    </row>
    <row r="55" spans="1:45" x14ac:dyDescent="0.25">
      <c r="A55" t="s">
        <v>37</v>
      </c>
      <c r="B55">
        <v>16.7864405120472</v>
      </c>
      <c r="C55">
        <v>1.2397552289425399E-2</v>
      </c>
      <c r="D55">
        <v>13.9034217437382</v>
      </c>
      <c r="E55">
        <v>-13.214544333240299</v>
      </c>
      <c r="F55" s="1">
        <v>0</v>
      </c>
      <c r="G55" s="1">
        <v>0</v>
      </c>
      <c r="H55">
        <v>3.7227969734490398</v>
      </c>
      <c r="I55">
        <v>-31.565257853482201</v>
      </c>
      <c r="J55">
        <v>-46.525424326948901</v>
      </c>
      <c r="K55">
        <v>-53.781897792891499</v>
      </c>
      <c r="L55">
        <v>-12.247952926178501</v>
      </c>
      <c r="M55">
        <v>17.750329651115699</v>
      </c>
      <c r="N55">
        <v>87.157331323427201</v>
      </c>
      <c r="O55">
        <v>76.520290381903095</v>
      </c>
      <c r="P55">
        <v>206587.91555212601</v>
      </c>
      <c r="Q55">
        <v>258150.08928482799</v>
      </c>
      <c r="R55">
        <v>81.642904813318395</v>
      </c>
      <c r="S55">
        <v>679.73136239972598</v>
      </c>
      <c r="T55">
        <v>5.3432624331191403E-4</v>
      </c>
      <c r="U55">
        <v>0.51476338465681404</v>
      </c>
      <c r="V55" s="1">
        <v>0</v>
      </c>
      <c r="W55">
        <v>0.17433321527530801</v>
      </c>
      <c r="X55">
        <v>0.31090340006787598</v>
      </c>
      <c r="Y55" s="1">
        <v>0</v>
      </c>
      <c r="Z55">
        <v>1</v>
      </c>
      <c r="AA55">
        <v>2.9977306111677601E-4</v>
      </c>
      <c r="AB55">
        <v>8.2531915313465397E-3</v>
      </c>
      <c r="AC55">
        <v>7.1256755099412599E-3</v>
      </c>
      <c r="AD55">
        <v>2.6635717103228799E-3</v>
      </c>
      <c r="AE55">
        <v>0.239201373403189</v>
      </c>
      <c r="AF55">
        <v>7.0267786328862096E-3</v>
      </c>
      <c r="AG55">
        <v>5.3913801817279496E-4</v>
      </c>
      <c r="AH55">
        <v>7.2860089354102202</v>
      </c>
      <c r="AI55">
        <v>0.109194483084777</v>
      </c>
      <c r="AJ55">
        <v>187.280068850004</v>
      </c>
      <c r="AK55" t="s">
        <v>91</v>
      </c>
      <c r="AL55" t="s">
        <v>92</v>
      </c>
      <c r="AM55" s="4">
        <v>153294637565.06</v>
      </c>
      <c r="AN55">
        <v>742031</v>
      </c>
      <c r="AO55">
        <f t="shared" si="17"/>
        <v>1.4452227203944245E-2</v>
      </c>
      <c r="AP55">
        <f t="shared" si="18"/>
        <v>16.028449954516677</v>
      </c>
      <c r="AQ55" s="15">
        <f t="shared" si="19"/>
        <v>4.7290321876503505E-2</v>
      </c>
      <c r="AR55" s="3">
        <f t="shared" si="20"/>
        <v>7.4444313914189333E-4</v>
      </c>
      <c r="AS55" s="15">
        <f t="shared" si="16"/>
        <v>0.20736037656395268</v>
      </c>
    </row>
    <row r="56" spans="1:45" x14ac:dyDescent="0.25">
      <c r="A56" t="s">
        <v>37</v>
      </c>
      <c r="B56">
        <v>18.867818723751999</v>
      </c>
      <c r="C56">
        <v>1.4259515088570001E-2</v>
      </c>
      <c r="D56">
        <v>15.831202288427701</v>
      </c>
      <c r="E56">
        <v>-5.6665212790925903</v>
      </c>
      <c r="F56" s="1">
        <v>0</v>
      </c>
      <c r="G56" s="1">
        <v>0</v>
      </c>
      <c r="H56">
        <v>3.8245581090649199</v>
      </c>
      <c r="I56">
        <v>-8.4129488212495591</v>
      </c>
      <c r="J56">
        <v>-24.515321362335701</v>
      </c>
      <c r="K56">
        <v>-30.332996604397302</v>
      </c>
      <c r="L56">
        <v>11.6956416395911</v>
      </c>
      <c r="M56">
        <v>18.026585640481201</v>
      </c>
      <c r="N56">
        <v>87.006485328920704</v>
      </c>
      <c r="O56">
        <v>76.188769908946995</v>
      </c>
      <c r="P56">
        <v>198370.77498357199</v>
      </c>
      <c r="Q56">
        <v>248180.61167468099</v>
      </c>
      <c r="R56">
        <v>81.758270821264603</v>
      </c>
      <c r="S56">
        <v>679.98850481266197</v>
      </c>
      <c r="T56">
        <v>5.1880710040979098E-4</v>
      </c>
      <c r="U56">
        <v>0.54437450240462604</v>
      </c>
      <c r="V56" s="1">
        <v>0</v>
      </c>
      <c r="W56">
        <v>0.15079753382188599</v>
      </c>
      <c r="X56">
        <v>0.30482796377348598</v>
      </c>
      <c r="Y56" s="1">
        <v>0</v>
      </c>
      <c r="Z56">
        <v>1</v>
      </c>
      <c r="AA56">
        <v>2.9897390132034498E-4</v>
      </c>
      <c r="AB56">
        <v>8.2343198961271503E-3</v>
      </c>
      <c r="AC56">
        <v>7.2213986840960398E-3</v>
      </c>
      <c r="AD56">
        <v>2.9321194558023498E-3</v>
      </c>
      <c r="AE56">
        <v>0.244145912201222</v>
      </c>
      <c r="AF56">
        <v>7.7012677781764603E-3</v>
      </c>
      <c r="AG56">
        <v>2.0233456602876702E-3</v>
      </c>
      <c r="AH56">
        <v>7.3498125514074202</v>
      </c>
      <c r="AI56">
        <v>0.11192844428636201</v>
      </c>
      <c r="AJ56">
        <v>323.484728959145</v>
      </c>
      <c r="AK56" t="s">
        <v>93</v>
      </c>
      <c r="AL56" t="s">
        <v>94</v>
      </c>
      <c r="AM56" s="4">
        <v>168571120423.98999</v>
      </c>
      <c r="AN56">
        <v>849778</v>
      </c>
      <c r="AO56">
        <f t="shared" si="17"/>
        <v>1.5221640363592845E-2</v>
      </c>
      <c r="AP56">
        <f t="shared" si="18"/>
        <v>16.811755875848377</v>
      </c>
      <c r="AQ56" s="15">
        <f t="shared" si="19"/>
        <v>0.12229911397044169</v>
      </c>
      <c r="AR56" s="3">
        <f t="shared" si="20"/>
        <v>2.0516437869271403E-3</v>
      </c>
      <c r="AS56" s="15">
        <f t="shared" si="16"/>
        <v>0.19181211761433969</v>
      </c>
    </row>
    <row r="57" spans="1:45" x14ac:dyDescent="0.25">
      <c r="A57" t="s">
        <v>37</v>
      </c>
      <c r="B57">
        <v>21.959899544645499</v>
      </c>
      <c r="C57">
        <v>1.69853133497017E-2</v>
      </c>
      <c r="D57">
        <v>18.582066148876901</v>
      </c>
      <c r="E57">
        <v>3.7293796275065301</v>
      </c>
      <c r="F57" s="1">
        <v>0</v>
      </c>
      <c r="G57" s="1">
        <v>0</v>
      </c>
      <c r="H57">
        <v>3.9510682224406701</v>
      </c>
      <c r="I57">
        <v>14.7450133997897</v>
      </c>
      <c r="J57">
        <v>3.6138362037598402</v>
      </c>
      <c r="K57">
        <v>-13.8505935081663</v>
      </c>
      <c r="L57">
        <v>36.339926180968497</v>
      </c>
      <c r="M57">
        <v>18.385797284326902</v>
      </c>
      <c r="N57">
        <v>85.330692432634905</v>
      </c>
      <c r="O57">
        <v>74.360958767541206</v>
      </c>
      <c r="P57">
        <v>184737.499280052</v>
      </c>
      <c r="Q57">
        <v>233545.93451498801</v>
      </c>
      <c r="R57">
        <v>81.459439537772198</v>
      </c>
      <c r="S57">
        <v>687.95642296303799</v>
      </c>
      <c r="T57">
        <v>3.4372396469744702E-4</v>
      </c>
      <c r="U57">
        <v>0.57240371272906798</v>
      </c>
      <c r="V57" s="1">
        <v>0</v>
      </c>
      <c r="W57">
        <v>0.127756201223092</v>
      </c>
      <c r="X57">
        <v>0.29984008604783902</v>
      </c>
      <c r="Y57" s="1">
        <v>0</v>
      </c>
      <c r="Z57">
        <v>1</v>
      </c>
      <c r="AA57">
        <v>3.0076780019791597E-4</v>
      </c>
      <c r="AB57">
        <v>8.2554792433810094E-3</v>
      </c>
      <c r="AC57">
        <v>7.3315231047726198E-3</v>
      </c>
      <c r="AD57">
        <v>3.6489649088807898E-3</v>
      </c>
      <c r="AE57">
        <v>0.27921981343786301</v>
      </c>
      <c r="AF57">
        <v>9.2199829953686797E-3</v>
      </c>
      <c r="AG57">
        <v>3.9694199292945502E-3</v>
      </c>
      <c r="AH57">
        <v>7.5035243524449102</v>
      </c>
      <c r="AI57">
        <v>0.11694813728784299</v>
      </c>
      <c r="AJ57">
        <v>576.44684260307304</v>
      </c>
      <c r="AK57" t="s">
        <v>95</v>
      </c>
      <c r="AL57" t="s">
        <v>96</v>
      </c>
      <c r="AM57" s="4">
        <v>118094370102.27</v>
      </c>
      <c r="AN57">
        <v>639255</v>
      </c>
      <c r="AO57">
        <f t="shared" si="17"/>
        <v>1.6852273900339214E-2</v>
      </c>
      <c r="AP57">
        <f t="shared" si="18"/>
        <v>18.449740189173404</v>
      </c>
      <c r="AQ57" s="15">
        <f t="shared" si="19"/>
        <v>0.19025521874459295</v>
      </c>
      <c r="AR57" s="3">
        <f t="shared" si="20"/>
        <v>3.5980057307648042E-3</v>
      </c>
      <c r="AS57" s="15">
        <f t="shared" si="16"/>
        <v>0.18177921490031679</v>
      </c>
    </row>
    <row r="58" spans="1:45" x14ac:dyDescent="0.25">
      <c r="A58" t="s">
        <v>37</v>
      </c>
      <c r="B58">
        <v>25.372833777263999</v>
      </c>
      <c r="C58">
        <v>2.0265707185552699E-2</v>
      </c>
      <c r="D58">
        <v>21.783259333797801</v>
      </c>
      <c r="E58">
        <v>11.8130226171844</v>
      </c>
      <c r="F58" s="1">
        <v>0</v>
      </c>
      <c r="G58" s="1">
        <v>0</v>
      </c>
      <c r="H58">
        <v>4.0596917047703398</v>
      </c>
      <c r="I58">
        <v>37.598714877556901</v>
      </c>
      <c r="J58">
        <v>30.636327635345001</v>
      </c>
      <c r="K58">
        <v>0.27544943641938802</v>
      </c>
      <c r="L58">
        <v>60.921441080241102</v>
      </c>
      <c r="M58">
        <v>18.9426371105904</v>
      </c>
      <c r="N58">
        <v>82.966369227480897</v>
      </c>
      <c r="O58">
        <v>71.822156789400907</v>
      </c>
      <c r="P58">
        <v>170998.569060774</v>
      </c>
      <c r="Q58">
        <v>216735.40021777901</v>
      </c>
      <c r="R58">
        <v>81.206949492245897</v>
      </c>
      <c r="S58">
        <v>695.87000681097697</v>
      </c>
      <c r="T58">
        <v>4.4300597375884098E-4</v>
      </c>
      <c r="U58">
        <v>0.59257873616645196</v>
      </c>
      <c r="V58" s="1">
        <v>0</v>
      </c>
      <c r="W58">
        <v>0.107418480830878</v>
      </c>
      <c r="X58">
        <v>0.30000278300266803</v>
      </c>
      <c r="Y58" s="1">
        <v>0</v>
      </c>
      <c r="Z58">
        <v>1</v>
      </c>
      <c r="AA58">
        <v>3.0473244997861101E-4</v>
      </c>
      <c r="AB58">
        <v>8.2984582397919397E-3</v>
      </c>
      <c r="AC58">
        <v>7.4395053368382803E-3</v>
      </c>
      <c r="AD58">
        <v>4.8722075151750501E-3</v>
      </c>
      <c r="AE58">
        <v>0.319437240309982</v>
      </c>
      <c r="AF58">
        <v>1.0592236584241001E-2</v>
      </c>
      <c r="AG58">
        <v>6.0159961310246399E-3</v>
      </c>
      <c r="AH58">
        <v>7.6698119243717304</v>
      </c>
      <c r="AI58">
        <v>0.123251890627864</v>
      </c>
      <c r="AJ58">
        <v>901.21501259098602</v>
      </c>
      <c r="AK58" t="s">
        <v>97</v>
      </c>
      <c r="AL58" t="s">
        <v>98</v>
      </c>
      <c r="AM58" s="4">
        <v>72834446511.470001</v>
      </c>
      <c r="AN58">
        <v>425936</v>
      </c>
      <c r="AO58">
        <f>SUM(AA58,AC58,AF58)</f>
        <v>1.8336474371057891E-2</v>
      </c>
      <c r="AP58">
        <f t="shared" si="18"/>
        <v>19.914875055670912</v>
      </c>
      <c r="AQ58" s="15">
        <f t="shared" si="19"/>
        <v>0.27406442201297621</v>
      </c>
      <c r="AR58" s="3">
        <f t="shared" si="20"/>
        <v>5.7573208833408065E-3</v>
      </c>
      <c r="AS58" s="15">
        <f t="shared" si="16"/>
        <v>0.16478592062193353</v>
      </c>
    </row>
    <row r="59" spans="1:45" x14ac:dyDescent="0.25">
      <c r="A59" t="s">
        <v>37</v>
      </c>
      <c r="B59">
        <v>27.294731480681101</v>
      </c>
      <c r="C59">
        <v>2.2944310966422399E-2</v>
      </c>
      <c r="D59">
        <v>24.311166198776899</v>
      </c>
      <c r="E59">
        <v>25.4953658484635</v>
      </c>
      <c r="F59" s="1">
        <v>0</v>
      </c>
      <c r="G59" s="1">
        <v>0</v>
      </c>
      <c r="H59">
        <v>4.2070806647017402</v>
      </c>
      <c r="I59">
        <v>59.447852814318303</v>
      </c>
      <c r="J59">
        <v>55.579187782197501</v>
      </c>
      <c r="K59">
        <v>15.2698540945935</v>
      </c>
      <c r="L59">
        <v>85.158288643726095</v>
      </c>
      <c r="M59">
        <v>19.288028631380101</v>
      </c>
      <c r="N59">
        <v>79.855736415564493</v>
      </c>
      <c r="O59">
        <v>68.775924346427402</v>
      </c>
      <c r="P59">
        <v>154982.12745017701</v>
      </c>
      <c r="Q59">
        <v>199141.67633775299</v>
      </c>
      <c r="R59">
        <v>80.866419100330106</v>
      </c>
      <c r="S59">
        <v>699.14627228591905</v>
      </c>
      <c r="T59">
        <v>5.0088609921699202E-4</v>
      </c>
      <c r="U59">
        <v>0.61826958835319801</v>
      </c>
      <c r="V59" s="1">
        <v>0</v>
      </c>
      <c r="W59">
        <v>8.8412080342601201E-2</v>
      </c>
      <c r="X59">
        <v>0.29331833130419999</v>
      </c>
      <c r="Y59" s="1">
        <v>0</v>
      </c>
      <c r="Z59">
        <v>1</v>
      </c>
      <c r="AA59">
        <v>3.0889358866394699E-4</v>
      </c>
      <c r="AB59">
        <v>8.2240854311887296E-3</v>
      </c>
      <c r="AC59">
        <v>7.46977113185587E-3</v>
      </c>
      <c r="AD59">
        <v>6.5251452587636099E-3</v>
      </c>
      <c r="AE59">
        <v>0.35667749235635599</v>
      </c>
      <c r="AF59">
        <v>1.16618847052704E-2</v>
      </c>
      <c r="AG59">
        <v>7.1117045946039598E-3</v>
      </c>
      <c r="AH59">
        <v>7.8298336790584901</v>
      </c>
      <c r="AI59">
        <v>0.12860557841184</v>
      </c>
      <c r="AJ59">
        <v>1290.63710048437</v>
      </c>
      <c r="AK59" t="s">
        <v>99</v>
      </c>
      <c r="AL59" t="s">
        <v>100</v>
      </c>
      <c r="AM59" s="4">
        <v>30935982460.330002</v>
      </c>
      <c r="AN59">
        <v>199610</v>
      </c>
      <c r="AO59">
        <f t="shared" ref="AO59:AO67" si="21">SUM(AA59,AC59,AF59)</f>
        <v>1.9440549425790217E-2</v>
      </c>
      <c r="AP59">
        <f t="shared" si="18"/>
        <v>20.98907304605968</v>
      </c>
      <c r="AQ59" s="15">
        <f t="shared" si="19"/>
        <v>0.30042577015115945</v>
      </c>
      <c r="AR59" s="3">
        <f t="shared" si="20"/>
        <v>6.7727843980963584E-3</v>
      </c>
      <c r="AS59" s="15">
        <f t="shared" si="16"/>
        <v>0.12272407080390524</v>
      </c>
    </row>
    <row r="60" spans="1:45" x14ac:dyDescent="0.25">
      <c r="A60" t="s">
        <v>37</v>
      </c>
      <c r="B60">
        <v>27.752296444431501</v>
      </c>
      <c r="C60">
        <v>2.3585366624726999E-2</v>
      </c>
      <c r="D60">
        <v>24.904942532444998</v>
      </c>
      <c r="E60">
        <v>46.002654071440801</v>
      </c>
      <c r="F60" s="1">
        <v>0</v>
      </c>
      <c r="G60" s="1">
        <v>0</v>
      </c>
      <c r="H60">
        <v>4.4310850064929204</v>
      </c>
      <c r="I60">
        <v>81.263128161440505</v>
      </c>
      <c r="J60">
        <v>75.539706104072906</v>
      </c>
      <c r="K60">
        <v>35.660090814898801</v>
      </c>
      <c r="L60">
        <v>109.91341422753401</v>
      </c>
      <c r="M60">
        <v>19.635081886328699</v>
      </c>
      <c r="N60">
        <v>79.096687438878902</v>
      </c>
      <c r="O60">
        <v>68.006189456881103</v>
      </c>
      <c r="P60">
        <v>138991.89043416799</v>
      </c>
      <c r="Q60">
        <v>182628.056610887</v>
      </c>
      <c r="R60">
        <v>80.8560428249193</v>
      </c>
      <c r="S60">
        <v>698.47761557486206</v>
      </c>
      <c r="T60">
        <v>3.4496639898751901E-4</v>
      </c>
      <c r="U60">
        <v>0.66033273896368505</v>
      </c>
      <c r="V60" s="1">
        <v>0</v>
      </c>
      <c r="W60">
        <v>6.8147052351018797E-2</v>
      </c>
      <c r="X60">
        <v>0.27152020868529497</v>
      </c>
      <c r="Y60" s="1">
        <v>0</v>
      </c>
      <c r="Z60">
        <v>1</v>
      </c>
      <c r="AA60">
        <v>3.0652405920075603E-4</v>
      </c>
      <c r="AB60">
        <v>8.1354008078079205E-3</v>
      </c>
      <c r="AC60">
        <v>7.5685328435461698E-3</v>
      </c>
      <c r="AD60">
        <v>7.4851797675804504E-3</v>
      </c>
      <c r="AE60">
        <v>0.36406669650883999</v>
      </c>
      <c r="AF60">
        <v>1.1488691304285099E-2</v>
      </c>
      <c r="AG60">
        <v>6.8109311316914001E-3</v>
      </c>
      <c r="AH60">
        <v>7.8562152370642702</v>
      </c>
      <c r="AI60">
        <v>0.13163892033709701</v>
      </c>
      <c r="AJ60">
        <v>1745.5967682328201</v>
      </c>
      <c r="AK60" t="s">
        <v>101</v>
      </c>
      <c r="AL60" t="s">
        <v>102</v>
      </c>
      <c r="AM60" s="4">
        <v>11012605462.879999</v>
      </c>
      <c r="AN60">
        <v>79232</v>
      </c>
      <c r="AO60">
        <f t="shared" si="21"/>
        <v>1.9363748207032024E-2</v>
      </c>
      <c r="AP60">
        <f t="shared" si="18"/>
        <v>20.914779740900656</v>
      </c>
      <c r="AQ60" s="15">
        <f t="shared" si="19"/>
        <v>0.3269227210726724</v>
      </c>
      <c r="AR60" s="3">
        <f t="shared" si="20"/>
        <v>7.3617689189737698E-3</v>
      </c>
      <c r="AS60" s="15">
        <f t="shared" si="16"/>
        <v>0.11432886898964334</v>
      </c>
    </row>
    <row r="61" spans="1:45" x14ac:dyDescent="0.25">
      <c r="A61" t="s">
        <v>37</v>
      </c>
      <c r="B61">
        <v>30.2159627494433</v>
      </c>
      <c r="C61">
        <v>2.4277357725264799E-2</v>
      </c>
      <c r="D61">
        <v>25.541103033781901</v>
      </c>
      <c r="E61">
        <v>67.669161526469097</v>
      </c>
      <c r="F61" s="1">
        <v>0</v>
      </c>
      <c r="G61" s="1">
        <v>0</v>
      </c>
      <c r="H61">
        <v>4.6472742010011396</v>
      </c>
      <c r="I61">
        <v>102.68013257587199</v>
      </c>
      <c r="J61">
        <v>95.359313415607303</v>
      </c>
      <c r="K61">
        <v>56.089325033012599</v>
      </c>
      <c r="L61">
        <v>134.050969983985</v>
      </c>
      <c r="M61">
        <v>19.8286736753791</v>
      </c>
      <c r="N61">
        <v>76.526349332228307</v>
      </c>
      <c r="O61">
        <v>65.780201480506506</v>
      </c>
      <c r="P61">
        <v>126767.258158404</v>
      </c>
      <c r="Q61">
        <v>170613.710147292</v>
      </c>
      <c r="R61">
        <v>80.857721190088398</v>
      </c>
      <c r="S61">
        <v>690.07451014204503</v>
      </c>
      <c r="T61">
        <v>8.8578894926933001E-4</v>
      </c>
      <c r="U61">
        <v>0.63628812308466098</v>
      </c>
      <c r="V61" s="1">
        <v>0</v>
      </c>
      <c r="W61">
        <v>6.7100283016780102E-2</v>
      </c>
      <c r="X61">
        <v>0.29661159389855801</v>
      </c>
      <c r="Y61" s="1">
        <v>0</v>
      </c>
      <c r="Z61">
        <v>1</v>
      </c>
      <c r="AA61">
        <v>3.07814912018659E-4</v>
      </c>
      <c r="AB61">
        <v>7.9601525154224303E-3</v>
      </c>
      <c r="AC61">
        <v>7.5196995062699699E-3</v>
      </c>
      <c r="AD61">
        <v>7.9737649289696403E-3</v>
      </c>
      <c r="AE61">
        <v>0.37113906878589398</v>
      </c>
      <c r="AF61">
        <v>1.14189351848339E-2</v>
      </c>
      <c r="AG61">
        <v>7.2304413017473604E-3</v>
      </c>
      <c r="AH61">
        <v>7.87174390383987</v>
      </c>
      <c r="AI61">
        <v>0.13407999943909699</v>
      </c>
      <c r="AJ61">
        <v>2206.5280593142802</v>
      </c>
      <c r="AK61" t="s">
        <v>103</v>
      </c>
      <c r="AL61" t="s">
        <v>104</v>
      </c>
      <c r="AM61" s="4">
        <v>3273130605.6500001</v>
      </c>
      <c r="AN61">
        <v>25820</v>
      </c>
      <c r="AO61">
        <f t="shared" si="21"/>
        <v>1.924644960312253E-2</v>
      </c>
      <c r="AP61">
        <f t="shared" si="18"/>
        <v>20.801187881701033</v>
      </c>
      <c r="AQ61" s="15">
        <f t="shared" si="19"/>
        <v>0.45260755882237458</v>
      </c>
      <c r="AR61" s="3">
        <f t="shared" si="20"/>
        <v>1.0289003617152091E-2</v>
      </c>
      <c r="AS61" s="15">
        <f t="shared" si="16"/>
        <v>0.18303280439682656</v>
      </c>
    </row>
    <row r="62" spans="1:45" x14ac:dyDescent="0.25">
      <c r="A62" t="s">
        <v>37</v>
      </c>
      <c r="B62">
        <v>26.477630960814899</v>
      </c>
      <c r="C62">
        <v>2.1749347711479999E-2</v>
      </c>
      <c r="D62">
        <v>23.1928317197216</v>
      </c>
      <c r="E62">
        <v>102.892107233597</v>
      </c>
      <c r="F62" s="1">
        <v>0</v>
      </c>
      <c r="G62" s="1">
        <v>0</v>
      </c>
      <c r="H62">
        <v>4.9920176781472998</v>
      </c>
      <c r="I62">
        <v>123.499626766147</v>
      </c>
      <c r="J62">
        <v>112.264929629211</v>
      </c>
      <c r="K62">
        <v>83.201825354644598</v>
      </c>
      <c r="L62">
        <v>160.22502638346</v>
      </c>
      <c r="M62">
        <v>18.948680408872701</v>
      </c>
      <c r="N62">
        <v>75.672366097689107</v>
      </c>
      <c r="O62">
        <v>65.7007380119705</v>
      </c>
      <c r="P62">
        <v>108355.097724965</v>
      </c>
      <c r="Q62">
        <v>153218.3196853</v>
      </c>
      <c r="R62">
        <v>80.8544221991244</v>
      </c>
      <c r="S62">
        <v>665.36988681810794</v>
      </c>
      <c r="T62">
        <v>2.8635852299301501E-4</v>
      </c>
      <c r="U62">
        <v>0.64562843417884197</v>
      </c>
      <c r="V62" s="1">
        <v>0</v>
      </c>
      <c r="W62">
        <v>8.1250471241554406E-2</v>
      </c>
      <c r="X62">
        <v>0.27312109457960199</v>
      </c>
      <c r="Y62" s="1">
        <v>0</v>
      </c>
      <c r="Z62">
        <v>1</v>
      </c>
      <c r="AA62">
        <v>3.0532782055468701E-4</v>
      </c>
      <c r="AB62">
        <v>7.5513604923267896E-3</v>
      </c>
      <c r="AC62">
        <v>7.4491965600539198E-3</v>
      </c>
      <c r="AD62">
        <v>6.4264139585564302E-3</v>
      </c>
      <c r="AE62">
        <v>0.34111642486944599</v>
      </c>
      <c r="AF62">
        <v>1.1361746734898599E-2</v>
      </c>
      <c r="AG62">
        <v>6.85534282341352E-3</v>
      </c>
      <c r="AH62">
        <v>7.7112943296364698</v>
      </c>
      <c r="AI62">
        <v>0.12534523549429899</v>
      </c>
      <c r="AJ62">
        <v>2604.4984279502701</v>
      </c>
      <c r="AK62" t="s">
        <v>105</v>
      </c>
      <c r="AL62" t="s">
        <v>106</v>
      </c>
      <c r="AM62" s="4">
        <v>875400834.51999998</v>
      </c>
      <c r="AN62">
        <v>8079</v>
      </c>
      <c r="AO62">
        <f t="shared" si="21"/>
        <v>1.9116271115507205E-2</v>
      </c>
      <c r="AP62">
        <f t="shared" si="18"/>
        <v>20.674948075241307</v>
      </c>
      <c r="AQ62" s="15">
        <f t="shared" si="19"/>
        <v>0.28066251312729684</v>
      </c>
      <c r="AR62" s="3">
        <f t="shared" si="20"/>
        <v>6.1897325091016808E-3</v>
      </c>
      <c r="AS62" s="15">
        <f t="shared" si="16"/>
        <v>0.14162993466210216</v>
      </c>
    </row>
    <row r="63" spans="1:45" x14ac:dyDescent="0.25">
      <c r="A63" t="s">
        <v>37</v>
      </c>
      <c r="B63">
        <v>22.2342632710393</v>
      </c>
      <c r="C63">
        <v>1.69393228183808E-2</v>
      </c>
      <c r="D63">
        <v>18.536344540577101</v>
      </c>
      <c r="E63">
        <v>141.68157782358799</v>
      </c>
      <c r="F63" s="1">
        <v>0</v>
      </c>
      <c r="G63" s="1">
        <v>0</v>
      </c>
      <c r="H63">
        <v>5.3957693508708804</v>
      </c>
      <c r="I63">
        <v>139.168323596877</v>
      </c>
      <c r="J63">
        <v>111.63645212597</v>
      </c>
      <c r="K63">
        <v>118.036271446279</v>
      </c>
      <c r="L63">
        <v>184.00995210081999</v>
      </c>
      <c r="M63">
        <v>20.337047765779001</v>
      </c>
      <c r="N63">
        <v>81.947068600351898</v>
      </c>
      <c r="O63">
        <v>71.598984197819107</v>
      </c>
      <c r="P63">
        <v>88664.684178565498</v>
      </c>
      <c r="Q63">
        <v>119301.75220379401</v>
      </c>
      <c r="R63">
        <v>82.658130131588706</v>
      </c>
      <c r="S63">
        <v>630.57833357234404</v>
      </c>
      <c r="T63">
        <v>1.89786842461038E-4</v>
      </c>
      <c r="U63">
        <v>0.86043895397699699</v>
      </c>
      <c r="V63" s="1">
        <v>0</v>
      </c>
      <c r="W63">
        <v>3.9129113074961301E-2</v>
      </c>
      <c r="X63">
        <v>0.10043193294804099</v>
      </c>
      <c r="Y63" s="1">
        <v>0</v>
      </c>
      <c r="Z63">
        <v>1</v>
      </c>
      <c r="AA63">
        <v>3.0279020315402799E-4</v>
      </c>
      <c r="AB63">
        <v>6.8611560204333601E-3</v>
      </c>
      <c r="AC63">
        <v>7.3913022870378603E-3</v>
      </c>
      <c r="AD63">
        <v>4.7559515425207397E-3</v>
      </c>
      <c r="AE63">
        <v>0.25808347998563902</v>
      </c>
      <c r="AF63">
        <v>7.8656757695809397E-3</v>
      </c>
      <c r="AG63">
        <v>4.70565775007866E-3</v>
      </c>
      <c r="AH63">
        <v>6.9144104458223001</v>
      </c>
      <c r="AI63">
        <v>0.11991669377328699</v>
      </c>
      <c r="AJ63">
        <v>3148.6256883643</v>
      </c>
      <c r="AK63" t="s">
        <v>107</v>
      </c>
      <c r="AL63" t="s">
        <v>108</v>
      </c>
      <c r="AM63" s="4">
        <v>540233920.70000005</v>
      </c>
      <c r="AN63">
        <v>6093</v>
      </c>
      <c r="AO63">
        <f t="shared" si="21"/>
        <v>1.5559768259772828E-2</v>
      </c>
      <c r="AP63">
        <f t="shared" si="18"/>
        <v>17.15386584597579</v>
      </c>
      <c r="AQ63" s="15">
        <f t="shared" si="19"/>
        <v>0.29616632604453685</v>
      </c>
      <c r="AR63" s="3">
        <f t="shared" si="20"/>
        <v>5.1779564802465084E-3</v>
      </c>
      <c r="AS63" s="15">
        <f>B63/D63-1</f>
        <v>0.19949557596791778</v>
      </c>
    </row>
    <row r="64" spans="1:45" x14ac:dyDescent="0.25">
      <c r="A64" t="s">
        <v>37</v>
      </c>
      <c r="B64">
        <v>23.254614947652801</v>
      </c>
      <c r="C64">
        <v>1.77855988049151E-2</v>
      </c>
      <c r="D64">
        <v>19.3739154863637</v>
      </c>
      <c r="E64">
        <v>159.06771699096501</v>
      </c>
      <c r="F64" s="1">
        <v>0</v>
      </c>
      <c r="G64" s="1">
        <v>0</v>
      </c>
      <c r="H64">
        <v>5.5843358356794504</v>
      </c>
      <c r="I64">
        <v>161.54144498549201</v>
      </c>
      <c r="J64">
        <v>136.45175304621</v>
      </c>
      <c r="K64">
        <v>136.534743749493</v>
      </c>
      <c r="L64">
        <v>207.83647526690299</v>
      </c>
      <c r="M64">
        <v>20.825976304197098</v>
      </c>
      <c r="N64">
        <v>81.173645275064302</v>
      </c>
      <c r="O64">
        <v>70.680571007612897</v>
      </c>
      <c r="P64">
        <v>85779.537083072995</v>
      </c>
      <c r="Q64">
        <v>116135.004177644</v>
      </c>
      <c r="R64">
        <v>82.387999468397595</v>
      </c>
      <c r="S64">
        <v>643.23778808310499</v>
      </c>
      <c r="T64" s="1">
        <v>0</v>
      </c>
      <c r="U64">
        <v>0.94264340544115999</v>
      </c>
      <c r="V64" s="1">
        <v>0</v>
      </c>
      <c r="W64">
        <v>5.2055159915067196E-3</v>
      </c>
      <c r="X64">
        <v>5.2151078567333198E-2</v>
      </c>
      <c r="Y64" s="1">
        <v>0</v>
      </c>
      <c r="Z64">
        <v>1</v>
      </c>
      <c r="AA64">
        <v>2.95739211040758E-4</v>
      </c>
      <c r="AB64">
        <v>7.1384836344119398E-3</v>
      </c>
      <c r="AC64">
        <v>7.7278795243242498E-3</v>
      </c>
      <c r="AD64">
        <v>5.4555519268530304E-3</v>
      </c>
      <c r="AE64">
        <v>0.26986375995676698</v>
      </c>
      <c r="AF64">
        <v>7.8971109982922099E-3</v>
      </c>
      <c r="AG64">
        <v>4.5052159344414304E-3</v>
      </c>
      <c r="AH64">
        <v>6.92244530321834</v>
      </c>
      <c r="AI64">
        <v>0.123018633168927</v>
      </c>
      <c r="AJ64">
        <v>3569.7356337284</v>
      </c>
      <c r="AK64" t="s">
        <v>109</v>
      </c>
      <c r="AL64" t="s">
        <v>110</v>
      </c>
      <c r="AM64" s="4">
        <v>137333038.87</v>
      </c>
      <c r="AN64">
        <v>1601</v>
      </c>
      <c r="AO64">
        <f t="shared" si="21"/>
        <v>1.592072973365722E-2</v>
      </c>
      <c r="AP64">
        <f t="shared" si="18"/>
        <v>17.517654668532678</v>
      </c>
      <c r="AQ64" s="15">
        <f t="shared" si="19"/>
        <v>0.32749591127775468</v>
      </c>
      <c r="AR64" s="3">
        <f t="shared" si="20"/>
        <v>5.8942170821565318E-3</v>
      </c>
      <c r="AS64" s="15">
        <f t="shared" ref="AS64:AS67" si="22">B64/D64-1</f>
        <v>0.20030537781691704</v>
      </c>
    </row>
    <row r="65" spans="1:45" x14ac:dyDescent="0.25">
      <c r="A65" t="s">
        <v>37</v>
      </c>
      <c r="B65">
        <v>24.249624987430199</v>
      </c>
      <c r="C65">
        <v>1.6670312508731501E-2</v>
      </c>
      <c r="D65">
        <v>18.268435431801301</v>
      </c>
      <c r="E65">
        <v>160.83255652619499</v>
      </c>
      <c r="F65" s="1">
        <v>0</v>
      </c>
      <c r="G65" s="1">
        <v>0</v>
      </c>
      <c r="H65">
        <v>5.6187799842341297</v>
      </c>
      <c r="I65">
        <v>182.879102599915</v>
      </c>
      <c r="J65">
        <v>179.704315283211</v>
      </c>
      <c r="K65">
        <v>129.39896890436901</v>
      </c>
      <c r="L65">
        <v>236.76205748934001</v>
      </c>
      <c r="M65">
        <v>20.744341734764401</v>
      </c>
      <c r="N65">
        <v>70.696590236538597</v>
      </c>
      <c r="O65">
        <v>61.1970740973494</v>
      </c>
      <c r="P65">
        <v>72945.980904645403</v>
      </c>
      <c r="Q65">
        <v>97255.845348542003</v>
      </c>
      <c r="R65">
        <v>81.480939590311394</v>
      </c>
      <c r="S65">
        <v>688.82799180941504</v>
      </c>
      <c r="T65" s="1">
        <v>0</v>
      </c>
      <c r="U65">
        <v>0.99682896438830704</v>
      </c>
      <c r="V65" s="1">
        <v>0</v>
      </c>
      <c r="W65" s="1">
        <v>0</v>
      </c>
      <c r="X65">
        <v>3.1710356116926601E-3</v>
      </c>
      <c r="Y65" s="1">
        <v>0</v>
      </c>
      <c r="Z65">
        <v>1</v>
      </c>
      <c r="AA65">
        <v>3.1299007639027E-4</v>
      </c>
      <c r="AB65">
        <v>6.7464794918680104E-3</v>
      </c>
      <c r="AC65">
        <v>7.70783435183197E-3</v>
      </c>
      <c r="AD65">
        <v>4.5164467307495402E-3</v>
      </c>
      <c r="AE65">
        <v>0.355349271421185</v>
      </c>
      <c r="AF65">
        <v>1.0210873104515201E-2</v>
      </c>
      <c r="AG65">
        <v>5.0068959632594001E-3</v>
      </c>
      <c r="AH65">
        <v>6.8612793400597702</v>
      </c>
      <c r="AI65">
        <v>0.121925366804745</v>
      </c>
      <c r="AJ65">
        <v>3833.6731670873</v>
      </c>
      <c r="AK65" t="s">
        <v>111</v>
      </c>
      <c r="AL65" t="s">
        <v>112</v>
      </c>
      <c r="AM65" s="4">
        <v>59669812.380000003</v>
      </c>
      <c r="AN65">
        <v>818</v>
      </c>
      <c r="AO65">
        <f t="shared" si="21"/>
        <v>1.8231697532737443E-2</v>
      </c>
      <c r="AP65">
        <f t="shared" si="18"/>
        <v>19.812241186694202</v>
      </c>
      <c r="AQ65" s="15">
        <f t="shared" si="19"/>
        <v>0.22397182423339967</v>
      </c>
      <c r="AR65" s="3">
        <f t="shared" si="20"/>
        <v>4.6464359107735304E-3</v>
      </c>
      <c r="AS65" s="15">
        <f t="shared" si="22"/>
        <v>0.3274056816719495</v>
      </c>
    </row>
    <row r="66" spans="1:45" x14ac:dyDescent="0.25">
      <c r="A66" t="s">
        <v>37</v>
      </c>
      <c r="B66">
        <v>16.665173825529799</v>
      </c>
      <c r="C66">
        <v>1.7450591011114298E-2</v>
      </c>
      <c r="D66">
        <v>19.0433022119214</v>
      </c>
      <c r="E66">
        <v>174.51703247431499</v>
      </c>
      <c r="F66" s="1">
        <v>0</v>
      </c>
      <c r="G66" s="1">
        <v>0</v>
      </c>
      <c r="H66">
        <v>5.7482879997338001</v>
      </c>
      <c r="I66">
        <v>202.309804144602</v>
      </c>
      <c r="J66">
        <v>187.27151976281601</v>
      </c>
      <c r="K66">
        <v>141.83731781813199</v>
      </c>
      <c r="L66">
        <v>259.272476215778</v>
      </c>
      <c r="M66">
        <v>21.985747073842401</v>
      </c>
      <c r="N66">
        <v>65.853028502279997</v>
      </c>
      <c r="O66">
        <v>56.850248207830198</v>
      </c>
      <c r="P66">
        <v>68229.029746835397</v>
      </c>
      <c r="Q66">
        <v>91587.559262599694</v>
      </c>
      <c r="R66">
        <v>81.688603966849598</v>
      </c>
      <c r="S66">
        <v>701.13418834156096</v>
      </c>
      <c r="T66" s="1">
        <v>0</v>
      </c>
      <c r="U66">
        <v>1</v>
      </c>
      <c r="V66" s="1">
        <v>0</v>
      </c>
      <c r="W66" s="1">
        <v>0</v>
      </c>
      <c r="X66" s="1">
        <v>0</v>
      </c>
      <c r="Y66" s="1">
        <v>0</v>
      </c>
      <c r="Z66">
        <v>1</v>
      </c>
      <c r="AA66">
        <v>3.3415664050223199E-4</v>
      </c>
      <c r="AB66">
        <v>6.5113387580387804E-3</v>
      </c>
      <c r="AC66">
        <v>7.3695170216816798E-3</v>
      </c>
      <c r="AD66">
        <v>6.5652363252692997E-3</v>
      </c>
      <c r="AE66">
        <v>0.37257738687740199</v>
      </c>
      <c r="AF66">
        <v>8.6285948281069804E-3</v>
      </c>
      <c r="AG66">
        <v>3.9516753409779897E-3</v>
      </c>
      <c r="AH66">
        <v>6.5306757661105097</v>
      </c>
      <c r="AI66">
        <v>0.125231680596115</v>
      </c>
      <c r="AJ66">
        <v>4338.5839608030701</v>
      </c>
      <c r="AK66" t="s">
        <v>113</v>
      </c>
      <c r="AL66" t="s">
        <v>114</v>
      </c>
      <c r="AM66" s="4">
        <v>21560373.399999999</v>
      </c>
      <c r="AN66">
        <v>316</v>
      </c>
      <c r="AO66">
        <f t="shared" si="21"/>
        <v>1.6332268490290892E-2</v>
      </c>
      <c r="AP66">
        <f t="shared" si="18"/>
        <v>17.930630119303494</v>
      </c>
      <c r="AQ66" s="15">
        <f t="shared" si="19"/>
        <v>-7.0575115618014439E-2</v>
      </c>
      <c r="AR66" s="3">
        <f t="shared" si="20"/>
        <v>-1.2551140702530168E-3</v>
      </c>
      <c r="AS66" s="15">
        <f t="shared" si="22"/>
        <v>-0.12488004233335415</v>
      </c>
    </row>
    <row r="67" spans="1:45" x14ac:dyDescent="0.25">
      <c r="AQ67" s="15"/>
      <c r="AS67" s="15"/>
    </row>
    <row r="68" spans="1:45" x14ac:dyDescent="0.25">
      <c r="AO68" t="s">
        <v>268</v>
      </c>
      <c r="AP68" t="s">
        <v>388</v>
      </c>
      <c r="AR68" s="3" t="s">
        <v>67</v>
      </c>
      <c r="AS68" s="15"/>
    </row>
    <row r="69" spans="1:45" x14ac:dyDescent="0.25">
      <c r="A69" t="s">
        <v>0</v>
      </c>
      <c r="B69" t="s">
        <v>1</v>
      </c>
      <c r="C69" t="s">
        <v>2</v>
      </c>
      <c r="D69" t="s">
        <v>3</v>
      </c>
      <c r="E69" t="s">
        <v>5</v>
      </c>
      <c r="F69" t="s">
        <v>6</v>
      </c>
      <c r="G69" t="s">
        <v>208</v>
      </c>
      <c r="H69" t="s">
        <v>7</v>
      </c>
      <c r="I69" t="s">
        <v>8</v>
      </c>
      <c r="J69" t="s">
        <v>134</v>
      </c>
      <c r="K69" t="s">
        <v>143</v>
      </c>
      <c r="L69" t="s">
        <v>9</v>
      </c>
      <c r="M69" t="s">
        <v>10</v>
      </c>
      <c r="N69" t="s">
        <v>11</v>
      </c>
      <c r="O69" t="s">
        <v>13</v>
      </c>
      <c r="P69" t="s">
        <v>14</v>
      </c>
      <c r="Q69" t="s">
        <v>15</v>
      </c>
      <c r="R69" t="s">
        <v>16</v>
      </c>
      <c r="S69" t="s">
        <v>17</v>
      </c>
      <c r="T69" t="s">
        <v>18</v>
      </c>
      <c r="U69" t="s">
        <v>20</v>
      </c>
      <c r="V69" t="s">
        <v>21</v>
      </c>
      <c r="W69" t="s">
        <v>22</v>
      </c>
      <c r="X69" t="s">
        <v>23</v>
      </c>
      <c r="Y69" t="s">
        <v>24</v>
      </c>
      <c r="Z69" t="s">
        <v>25</v>
      </c>
      <c r="AA69" t="s">
        <v>26</v>
      </c>
      <c r="AB69" t="s">
        <v>27</v>
      </c>
      <c r="AC69" t="s">
        <v>263</v>
      </c>
      <c r="AD69" t="s">
        <v>29</v>
      </c>
      <c r="AE69" t="s">
        <v>326</v>
      </c>
      <c r="AF69" t="s">
        <v>233</v>
      </c>
      <c r="AG69" t="s">
        <v>30</v>
      </c>
      <c r="AH69" t="s">
        <v>31</v>
      </c>
      <c r="AI69" t="s">
        <v>32</v>
      </c>
      <c r="AJ69" t="s">
        <v>33</v>
      </c>
      <c r="AK69" t="s">
        <v>34</v>
      </c>
      <c r="AL69" t="s">
        <v>74</v>
      </c>
      <c r="AM69" s="4" t="s">
        <v>35</v>
      </c>
      <c r="AN69" t="s">
        <v>36</v>
      </c>
      <c r="AP69" t="s">
        <v>67</v>
      </c>
      <c r="AS69" s="15"/>
    </row>
    <row r="70" spans="1:45" x14ac:dyDescent="0.25">
      <c r="A70" t="s">
        <v>37</v>
      </c>
      <c r="B70">
        <v>8.3547770155824992</v>
      </c>
      <c r="C70">
        <v>5.0052146564618398E-3</v>
      </c>
      <c r="D70">
        <v>5.8436410346982299</v>
      </c>
      <c r="E70">
        <v>-28.598895120710299</v>
      </c>
      <c r="F70" s="1">
        <v>0</v>
      </c>
      <c r="G70" s="1">
        <v>0</v>
      </c>
      <c r="H70">
        <v>3.28013149721159</v>
      </c>
      <c r="I70">
        <v>-240.34632118143199</v>
      </c>
      <c r="J70">
        <v>-179.27159954099699</v>
      </c>
      <c r="K70">
        <v>-244.00629371972201</v>
      </c>
      <c r="L70">
        <v>-214.76165515215101</v>
      </c>
      <c r="M70">
        <v>67.705076975867797</v>
      </c>
      <c r="N70">
        <v>80.728049935103599</v>
      </c>
      <c r="O70">
        <v>53.550934138619198</v>
      </c>
      <c r="P70">
        <v>155476.00569704999</v>
      </c>
      <c r="Q70">
        <v>219462.20380765499</v>
      </c>
      <c r="R70">
        <v>122.37751073979</v>
      </c>
      <c r="S70">
        <v>604.92194259279404</v>
      </c>
      <c r="T70" s="1">
        <v>0</v>
      </c>
      <c r="U70">
        <v>0.50364792705345696</v>
      </c>
      <c r="V70">
        <v>0.42412563194728098</v>
      </c>
      <c r="W70">
        <v>1.6928695114870999E-2</v>
      </c>
      <c r="X70">
        <v>5.5297745884390001E-2</v>
      </c>
      <c r="Y70" s="1">
        <v>0</v>
      </c>
      <c r="Z70">
        <v>1</v>
      </c>
      <c r="AA70">
        <v>4.80686838687834E-4</v>
      </c>
      <c r="AB70">
        <v>4.52450144990575E-3</v>
      </c>
      <c r="AC70">
        <v>4.1472118633453497E-3</v>
      </c>
      <c r="AD70" s="1">
        <v>0</v>
      </c>
      <c r="AE70">
        <v>0.74535682408491899</v>
      </c>
      <c r="AF70">
        <v>0</v>
      </c>
      <c r="AG70" s="1">
        <v>0</v>
      </c>
      <c r="AH70">
        <v>5.0068356609176803</v>
      </c>
      <c r="AI70">
        <v>0.32609193412127602</v>
      </c>
      <c r="AJ70">
        <v>120.833885869002</v>
      </c>
      <c r="AK70" t="s">
        <v>75</v>
      </c>
      <c r="AL70" t="s">
        <v>76</v>
      </c>
      <c r="AM70" s="4">
        <v>115985100.25</v>
      </c>
      <c r="AN70">
        <v>746</v>
      </c>
      <c r="AO70">
        <f>SUM(AA70,AC70,AF70)</f>
        <v>4.6278987020331834E-3</v>
      </c>
      <c r="AP70">
        <f>100*(1-(1-AO70)^12)</f>
        <v>5.4142813484451713</v>
      </c>
      <c r="AQ70" s="15">
        <f>B70/AP70-1</f>
        <v>0.54309990151911025</v>
      </c>
      <c r="AR70" s="3">
        <f>1-(1-B70/100)^(1/12)-AO70</f>
        <v>2.6161801706502293E-3</v>
      </c>
      <c r="AS70" s="15">
        <f t="shared" ref="AS70:AS85" si="23">B70/D70-1</f>
        <v>0.42972112180979405</v>
      </c>
    </row>
    <row r="71" spans="1:45" x14ac:dyDescent="0.25">
      <c r="A71" t="s">
        <v>37</v>
      </c>
      <c r="B71">
        <v>3.1431366613400602</v>
      </c>
      <c r="C71">
        <v>5.3974182824657498E-3</v>
      </c>
      <c r="D71">
        <v>6.2880475123227502</v>
      </c>
      <c r="E71">
        <v>-27.4394674547442</v>
      </c>
      <c r="F71" s="1">
        <v>0</v>
      </c>
      <c r="G71" s="1">
        <v>0</v>
      </c>
      <c r="H71">
        <v>3.2957096920608202</v>
      </c>
      <c r="I71">
        <v>-210.744025196227</v>
      </c>
      <c r="J71">
        <v>-173.17903347428501</v>
      </c>
      <c r="K71">
        <v>-235.238023926777</v>
      </c>
      <c r="L71">
        <v>-186.01791202054301</v>
      </c>
      <c r="M71">
        <v>67.762438817818094</v>
      </c>
      <c r="N71">
        <v>82.667419505403899</v>
      </c>
      <c r="O71">
        <v>54.873086486807701</v>
      </c>
      <c r="P71">
        <v>160839.80712689899</v>
      </c>
      <c r="Q71">
        <v>222812.40090719899</v>
      </c>
      <c r="R71">
        <v>120.408712678469</v>
      </c>
      <c r="S71">
        <v>643.04972405917601</v>
      </c>
      <c r="T71">
        <v>8.53374476689218E-4</v>
      </c>
      <c r="U71">
        <v>0.27280707106827901</v>
      </c>
      <c r="V71">
        <v>0.50439650009575798</v>
      </c>
      <c r="W71">
        <v>5.7139436507925002E-2</v>
      </c>
      <c r="X71">
        <v>0.16565699232803599</v>
      </c>
      <c r="Y71" s="1">
        <v>0</v>
      </c>
      <c r="Z71">
        <v>1</v>
      </c>
      <c r="AA71">
        <v>5.0689133842298699E-4</v>
      </c>
      <c r="AB71">
        <v>4.8904769331813E-3</v>
      </c>
      <c r="AC71">
        <v>4.33539930368436E-3</v>
      </c>
      <c r="AD71" s="1">
        <v>0</v>
      </c>
      <c r="AE71">
        <v>0.73070994968200498</v>
      </c>
      <c r="AF71">
        <v>0</v>
      </c>
      <c r="AG71" s="1">
        <v>0</v>
      </c>
      <c r="AH71">
        <v>4.9608769384443301</v>
      </c>
      <c r="AI71">
        <v>0.32383571837359798</v>
      </c>
      <c r="AJ71">
        <v>325.417751000181</v>
      </c>
      <c r="AK71" t="s">
        <v>77</v>
      </c>
      <c r="AL71" t="s">
        <v>78</v>
      </c>
      <c r="AM71" s="4">
        <v>359959488.35000002</v>
      </c>
      <c r="AN71">
        <v>2238</v>
      </c>
      <c r="AO71">
        <f t="shared" ref="AO71:AO85" si="24">SUM(AA71,AC71,AF71)</f>
        <v>4.8422906421073473E-3</v>
      </c>
      <c r="AP71">
        <f t="shared" ref="AP71:AP89" si="25">100*(1-(1-AO71)^12)</f>
        <v>5.6584643271073265</v>
      </c>
      <c r="AQ71" s="15">
        <f t="shared" ref="AQ71:AQ87" si="26">B71/AP71-1</f>
        <v>-0.44452478982988153</v>
      </c>
      <c r="AR71" s="3">
        <f t="shared" ref="AR71:AR87" si="27">1-(1-B71/100)^(1/12)-AO71</f>
        <v>-2.1845010860739953E-3</v>
      </c>
      <c r="AS71" s="15">
        <f t="shared" si="23"/>
        <v>-0.50014107635471527</v>
      </c>
    </row>
    <row r="72" spans="1:45" x14ac:dyDescent="0.25">
      <c r="A72" t="s">
        <v>37</v>
      </c>
      <c r="B72">
        <v>5.2445466738975703</v>
      </c>
      <c r="C72">
        <v>5.0580970723027802E-3</v>
      </c>
      <c r="D72">
        <v>5.9036746415508796</v>
      </c>
      <c r="E72">
        <v>-28.536753611412099</v>
      </c>
      <c r="F72" s="1">
        <v>0</v>
      </c>
      <c r="G72" s="1">
        <v>0</v>
      </c>
      <c r="H72">
        <v>3.2827583581136501</v>
      </c>
      <c r="I72">
        <v>-180.91554720770799</v>
      </c>
      <c r="J72">
        <v>-173.129555498212</v>
      </c>
      <c r="K72">
        <v>-240.41942643259799</v>
      </c>
      <c r="L72">
        <v>-159.132736266026</v>
      </c>
      <c r="M72">
        <v>68.862393897526999</v>
      </c>
      <c r="N72">
        <v>84.4972701617247</v>
      </c>
      <c r="O72">
        <v>56.3194605485103</v>
      </c>
      <c r="P72">
        <v>182922.272884181</v>
      </c>
      <c r="Q72">
        <v>249997.528416318</v>
      </c>
      <c r="R72">
        <v>121.033281593762</v>
      </c>
      <c r="S72">
        <v>688.50497030914903</v>
      </c>
      <c r="T72">
        <v>1.25060181162316E-3</v>
      </c>
      <c r="U72">
        <v>0.130887075517647</v>
      </c>
      <c r="V72">
        <v>0.52082083834705495</v>
      </c>
      <c r="W72">
        <v>9.0093953823754402E-2</v>
      </c>
      <c r="X72">
        <v>0.25819813231154198</v>
      </c>
      <c r="Y72" s="1">
        <v>0</v>
      </c>
      <c r="Z72">
        <v>1</v>
      </c>
      <c r="AA72">
        <v>5.2780037595246798E-4</v>
      </c>
      <c r="AB72">
        <v>4.5303182406467701E-3</v>
      </c>
      <c r="AC72">
        <v>4.2587102967010897E-3</v>
      </c>
      <c r="AD72" s="1">
        <v>0</v>
      </c>
      <c r="AE72">
        <v>0.69922451431883603</v>
      </c>
      <c r="AF72" s="1">
        <v>1.3984490286376701E-4</v>
      </c>
      <c r="AG72" s="1">
        <v>0</v>
      </c>
      <c r="AH72">
        <v>4.6572483522470103</v>
      </c>
      <c r="AI72">
        <v>0.30829255325697502</v>
      </c>
      <c r="AJ72">
        <v>928.58165005705996</v>
      </c>
      <c r="AK72" t="s">
        <v>79</v>
      </c>
      <c r="AL72" t="s">
        <v>80</v>
      </c>
      <c r="AM72" s="4">
        <v>2106898739.0799999</v>
      </c>
      <c r="AN72">
        <v>11518</v>
      </c>
      <c r="AO72">
        <f t="shared" si="24"/>
        <v>4.9263555755173251E-3</v>
      </c>
      <c r="AP72">
        <f t="shared" si="25"/>
        <v>5.7540527690072008</v>
      </c>
      <c r="AQ72" s="15">
        <f t="shared" si="26"/>
        <v>-8.8547344899921776E-2</v>
      </c>
      <c r="AR72" s="3">
        <f t="shared" si="27"/>
        <v>-4.4718471838009824E-4</v>
      </c>
      <c r="AS72" s="15">
        <f t="shared" si="23"/>
        <v>-0.11164706859254669</v>
      </c>
    </row>
    <row r="73" spans="1:45" x14ac:dyDescent="0.25">
      <c r="A73" t="s">
        <v>37</v>
      </c>
      <c r="B73">
        <v>6.75168828720461</v>
      </c>
      <c r="C73">
        <v>5.5746789549042698E-3</v>
      </c>
      <c r="D73">
        <v>6.4882702434416597</v>
      </c>
      <c r="E73">
        <v>-25.286252158383402</v>
      </c>
      <c r="F73" s="1">
        <v>0</v>
      </c>
      <c r="G73" s="1">
        <v>0</v>
      </c>
      <c r="H73">
        <v>3.3123374864892998</v>
      </c>
      <c r="I73">
        <v>-159.90289644234801</v>
      </c>
      <c r="J73">
        <v>-157.42095700194801</v>
      </c>
      <c r="K73">
        <v>-231.43463566825699</v>
      </c>
      <c r="L73">
        <v>-137.394836687088</v>
      </c>
      <c r="M73">
        <v>68.297536872830193</v>
      </c>
      <c r="N73">
        <v>84.587912173844202</v>
      </c>
      <c r="O73">
        <v>53.403194497138898</v>
      </c>
      <c r="P73">
        <v>176964.49996702801</v>
      </c>
      <c r="Q73">
        <v>235079.59814351401</v>
      </c>
      <c r="R73">
        <v>120.95172123400999</v>
      </c>
      <c r="S73">
        <v>707.12299799440405</v>
      </c>
      <c r="T73">
        <v>1.05424524588865E-3</v>
      </c>
      <c r="U73">
        <v>0.11569175226211199</v>
      </c>
      <c r="V73">
        <v>0.55549973494634897</v>
      </c>
      <c r="W73">
        <v>8.4017460518339998E-2</v>
      </c>
      <c r="X73">
        <v>0.244791052273197</v>
      </c>
      <c r="Y73" s="1">
        <v>0</v>
      </c>
      <c r="Z73">
        <v>1</v>
      </c>
      <c r="AA73">
        <v>5.5437764947256004E-4</v>
      </c>
      <c r="AB73">
        <v>5.0184723199980102E-3</v>
      </c>
      <c r="AC73">
        <v>4.9254689262357597E-3</v>
      </c>
      <c r="AD73">
        <v>1.8034146091097E-6</v>
      </c>
      <c r="AE73">
        <v>0.78373475924701996</v>
      </c>
      <c r="AF73" s="1">
        <v>4.7025898367405701E-4</v>
      </c>
      <c r="AG73" s="1">
        <v>0</v>
      </c>
      <c r="AH73">
        <v>5.5663340935027401</v>
      </c>
      <c r="AI73">
        <v>0.37362306240948701</v>
      </c>
      <c r="AJ73">
        <v>1514.87294227537</v>
      </c>
      <c r="AK73" t="s">
        <v>81</v>
      </c>
      <c r="AL73" t="s">
        <v>82</v>
      </c>
      <c r="AM73" s="4">
        <v>10626895187.52</v>
      </c>
      <c r="AN73">
        <v>60051</v>
      </c>
      <c r="AO73">
        <f t="shared" si="24"/>
        <v>5.9501055593823762E-3</v>
      </c>
      <c r="AP73">
        <f t="shared" si="25"/>
        <v>6.9110348564629609</v>
      </c>
      <c r="AQ73" s="15">
        <f t="shared" si="26"/>
        <v>-2.305683194599073E-2</v>
      </c>
      <c r="AR73" s="3">
        <f t="shared" si="27"/>
        <v>-1.4168731208165884E-4</v>
      </c>
      <c r="AS73" s="15">
        <f t="shared" si="23"/>
        <v>4.0599117157490872E-2</v>
      </c>
    </row>
    <row r="74" spans="1:45" x14ac:dyDescent="0.25">
      <c r="A74" t="s">
        <v>37</v>
      </c>
      <c r="B74">
        <v>8.0728805425767405</v>
      </c>
      <c r="C74">
        <v>6.3418941150251698E-3</v>
      </c>
      <c r="D74">
        <v>7.3503556827871099</v>
      </c>
      <c r="E74">
        <v>-20.1981495505322</v>
      </c>
      <c r="F74" s="1">
        <v>0</v>
      </c>
      <c r="G74" s="1">
        <v>0</v>
      </c>
      <c r="H74">
        <v>3.3799784998110298</v>
      </c>
      <c r="I74">
        <v>-137.38645739071501</v>
      </c>
      <c r="J74">
        <v>-136.112540315096</v>
      </c>
      <c r="K74">
        <v>-213.502521764574</v>
      </c>
      <c r="L74">
        <v>-113.761916830818</v>
      </c>
      <c r="M74">
        <v>67.168613961628097</v>
      </c>
      <c r="N74">
        <v>84.533672410556704</v>
      </c>
      <c r="O74">
        <v>52.1852000157782</v>
      </c>
      <c r="P74">
        <v>168598.682557975</v>
      </c>
      <c r="Q74">
        <v>216253.24761823801</v>
      </c>
      <c r="R74">
        <v>119.715046038428</v>
      </c>
      <c r="S74">
        <v>716.84865710115196</v>
      </c>
      <c r="T74">
        <v>1.3738280003488699E-3</v>
      </c>
      <c r="U74">
        <v>0.107484734505592</v>
      </c>
      <c r="V74">
        <v>0.62131798943451</v>
      </c>
      <c r="W74">
        <v>6.5292488415781502E-2</v>
      </c>
      <c r="X74">
        <v>0.20590478764411599</v>
      </c>
      <c r="Y74" s="1">
        <v>0</v>
      </c>
      <c r="Z74">
        <v>1</v>
      </c>
      <c r="AA74">
        <v>5.6808660953636201E-4</v>
      </c>
      <c r="AB74">
        <v>5.7647340642880797E-3</v>
      </c>
      <c r="AC74">
        <v>5.8631923145909901E-3</v>
      </c>
      <c r="AD74">
        <v>9.0448420390537399E-6</v>
      </c>
      <c r="AE74">
        <v>0.83728186968268503</v>
      </c>
      <c r="AF74" s="1">
        <v>8.3756237777202398E-4</v>
      </c>
      <c r="AG74" s="1">
        <v>0</v>
      </c>
      <c r="AH74">
        <v>6.0952589771687498</v>
      </c>
      <c r="AI74">
        <v>0.40253545053703299</v>
      </c>
      <c r="AJ74">
        <v>1981.2802587323899</v>
      </c>
      <c r="AK74" t="s">
        <v>83</v>
      </c>
      <c r="AL74" t="s">
        <v>84</v>
      </c>
      <c r="AM74" s="4">
        <v>23715427885.970001</v>
      </c>
      <c r="AN74">
        <v>140662</v>
      </c>
      <c r="AO74">
        <f t="shared" si="24"/>
        <v>7.268841301899376E-3</v>
      </c>
      <c r="AP74">
        <f t="shared" si="25"/>
        <v>8.3822042652971653</v>
      </c>
      <c r="AQ74" s="15">
        <f t="shared" si="26"/>
        <v>-3.6902431977355099E-2</v>
      </c>
      <c r="AR74" s="3">
        <f t="shared" si="27"/>
        <v>-2.7887698742774542E-4</v>
      </c>
      <c r="AS74" s="15">
        <f t="shared" si="23"/>
        <v>9.8297945156806898E-2</v>
      </c>
    </row>
    <row r="75" spans="1:45" x14ac:dyDescent="0.25">
      <c r="A75" t="s">
        <v>37</v>
      </c>
      <c r="B75">
        <v>8.3486030478894495</v>
      </c>
      <c r="C75">
        <v>6.4148880766444396E-3</v>
      </c>
      <c r="D75">
        <v>7.43199502512614</v>
      </c>
      <c r="E75">
        <v>-6.5126633618143899</v>
      </c>
      <c r="F75" s="1">
        <v>0</v>
      </c>
      <c r="G75" s="1">
        <v>0</v>
      </c>
      <c r="H75">
        <v>3.6620131409538001</v>
      </c>
      <c r="I75">
        <v>-113.626179218579</v>
      </c>
      <c r="J75">
        <v>-111.211006784088</v>
      </c>
      <c r="K75">
        <v>-186.30886965497299</v>
      </c>
      <c r="L75">
        <v>-88.335072159555907</v>
      </c>
      <c r="M75">
        <v>70.587660052849898</v>
      </c>
      <c r="N75">
        <v>84.145741267096795</v>
      </c>
      <c r="O75">
        <v>52.479182818535399</v>
      </c>
      <c r="P75">
        <v>157335.10339426601</v>
      </c>
      <c r="Q75">
        <v>209628.862583699</v>
      </c>
      <c r="R75">
        <v>115.99720762499</v>
      </c>
      <c r="S75">
        <v>704.36572400300201</v>
      </c>
      <c r="T75">
        <v>2.9568785935411E-3</v>
      </c>
      <c r="U75">
        <v>0.110499663867965</v>
      </c>
      <c r="V75">
        <v>0.747357506245234</v>
      </c>
      <c r="W75">
        <v>3.2979434514521698E-2</v>
      </c>
      <c r="X75">
        <v>0.109163395372277</v>
      </c>
      <c r="Y75" s="1">
        <v>0</v>
      </c>
      <c r="Z75">
        <v>1</v>
      </c>
      <c r="AA75">
        <v>5.9266150195864302E-4</v>
      </c>
      <c r="AB75">
        <v>5.7764032165288403E-3</v>
      </c>
      <c r="AC75">
        <v>5.8042579683510896E-3</v>
      </c>
      <c r="AD75">
        <v>4.5440113346196E-5</v>
      </c>
      <c r="AE75">
        <v>0.81407551850322801</v>
      </c>
      <c r="AF75">
        <v>1.1410373876954199E-3</v>
      </c>
      <c r="AG75" s="1">
        <v>2.9006216553006502E-7</v>
      </c>
      <c r="AH75">
        <v>5.6883529392260801</v>
      </c>
      <c r="AI75">
        <v>0.39687318367109897</v>
      </c>
      <c r="AJ75">
        <v>2899.1897449983298</v>
      </c>
      <c r="AK75" t="s">
        <v>85</v>
      </c>
      <c r="AL75" t="s">
        <v>86</v>
      </c>
      <c r="AM75" s="4">
        <v>22662076287.599998</v>
      </c>
      <c r="AN75">
        <v>144037</v>
      </c>
      <c r="AO75">
        <f t="shared" si="24"/>
        <v>7.5379568580051532E-3</v>
      </c>
      <c r="AP75">
        <f t="shared" si="25"/>
        <v>8.6797959659136286</v>
      </c>
      <c r="AQ75" s="15">
        <f t="shared" si="26"/>
        <v>-3.8156763053510123E-2</v>
      </c>
      <c r="AR75" s="3">
        <f t="shared" si="27"/>
        <v>-2.9945115609528346E-4</v>
      </c>
      <c r="AS75" s="15">
        <f t="shared" si="23"/>
        <v>0.12333270133583718</v>
      </c>
    </row>
    <row r="76" spans="1:45" x14ac:dyDescent="0.25">
      <c r="A76" t="s">
        <v>37</v>
      </c>
      <c r="B76">
        <v>8.8770060328820097</v>
      </c>
      <c r="C76">
        <v>7.4345520969522801E-3</v>
      </c>
      <c r="D76">
        <v>8.5655545349797393</v>
      </c>
      <c r="E76">
        <v>-7.2365099421987296</v>
      </c>
      <c r="F76" s="1">
        <v>0</v>
      </c>
      <c r="G76" s="1">
        <v>0</v>
      </c>
      <c r="H76">
        <v>3.7932117488379502</v>
      </c>
      <c r="I76">
        <v>-89.391393645589105</v>
      </c>
      <c r="J76">
        <v>-86.603499011090094</v>
      </c>
      <c r="K76">
        <v>-161.05173531398901</v>
      </c>
      <c r="L76">
        <v>-63.290950231964601</v>
      </c>
      <c r="M76">
        <v>72.983793002290696</v>
      </c>
      <c r="N76">
        <v>84.829785573810199</v>
      </c>
      <c r="O76">
        <v>52.383717638111101</v>
      </c>
      <c r="P76">
        <v>152425.56985501701</v>
      </c>
      <c r="Q76">
        <v>197790.69758787099</v>
      </c>
      <c r="R76">
        <v>111.166190930678</v>
      </c>
      <c r="S76">
        <v>706.30172458501795</v>
      </c>
      <c r="T76">
        <v>2.4263758289512498E-3</v>
      </c>
      <c r="U76">
        <v>7.9310155889352099E-2</v>
      </c>
      <c r="V76">
        <v>0.86382722403438805</v>
      </c>
      <c r="W76">
        <v>1.4409304579032899E-2</v>
      </c>
      <c r="X76">
        <v>4.2453315497226203E-2</v>
      </c>
      <c r="Y76" s="1">
        <v>0</v>
      </c>
      <c r="Z76">
        <v>1</v>
      </c>
      <c r="AA76">
        <v>6.2237463490638699E-4</v>
      </c>
      <c r="AB76">
        <v>6.6275605885296601E-3</v>
      </c>
      <c r="AC76">
        <v>6.2904634383974499E-3</v>
      </c>
      <c r="AD76">
        <v>1.7437916055193999E-4</v>
      </c>
      <c r="AE76">
        <v>0.81997125682178396</v>
      </c>
      <c r="AF76">
        <v>1.4807082612092401E-3</v>
      </c>
      <c r="AG76">
        <v>9.6560218205370192E-6</v>
      </c>
      <c r="AH76">
        <v>5.65207623145242</v>
      </c>
      <c r="AI76">
        <v>0.40683917222015098</v>
      </c>
      <c r="AJ76">
        <v>3391.4162373803701</v>
      </c>
      <c r="AK76" t="s">
        <v>87</v>
      </c>
      <c r="AL76" t="s">
        <v>88</v>
      </c>
      <c r="AM76" s="4">
        <v>34357637998.740002</v>
      </c>
      <c r="AN76">
        <v>225406</v>
      </c>
      <c r="AO76">
        <f t="shared" si="24"/>
        <v>8.393546334513077E-3</v>
      </c>
      <c r="AP76">
        <f t="shared" si="25"/>
        <v>9.6200419432106887</v>
      </c>
      <c r="AQ76" s="15">
        <f t="shared" si="26"/>
        <v>-7.7238323358150618E-2</v>
      </c>
      <c r="AR76" s="3">
        <f t="shared" si="27"/>
        <v>-6.7680693398621504E-4</v>
      </c>
      <c r="AS76" s="15">
        <f t="shared" si="23"/>
        <v>3.6360926386070469E-2</v>
      </c>
    </row>
    <row r="77" spans="1:45" x14ac:dyDescent="0.25">
      <c r="A77" t="s">
        <v>37</v>
      </c>
      <c r="B77">
        <v>9.1471592913718798</v>
      </c>
      <c r="C77">
        <v>7.7059497571653202E-3</v>
      </c>
      <c r="D77">
        <v>8.8651153547217199</v>
      </c>
      <c r="E77">
        <v>-10.414875522980701</v>
      </c>
      <c r="F77" s="1">
        <v>0</v>
      </c>
      <c r="G77" s="1">
        <v>0</v>
      </c>
      <c r="H77">
        <v>3.9315057152497999</v>
      </c>
      <c r="I77">
        <v>-62.665560863158603</v>
      </c>
      <c r="J77">
        <v>-58.8674382041361</v>
      </c>
      <c r="K77">
        <v>-125.871454804525</v>
      </c>
      <c r="L77">
        <v>-36.877915366163897</v>
      </c>
      <c r="M77">
        <v>76.8544700352045</v>
      </c>
      <c r="N77">
        <v>86.330633570066894</v>
      </c>
      <c r="O77">
        <v>55.704833341611</v>
      </c>
      <c r="P77">
        <v>154341.27996396</v>
      </c>
      <c r="Q77">
        <v>201838.34326715101</v>
      </c>
      <c r="R77">
        <v>100.968883951992</v>
      </c>
      <c r="S77">
        <v>693.85405488290496</v>
      </c>
      <c r="T77">
        <v>3.8635514889924102E-3</v>
      </c>
      <c r="U77">
        <v>4.4152022747140203E-2</v>
      </c>
      <c r="V77">
        <v>0.88105059081114201</v>
      </c>
      <c r="W77">
        <v>2.0045098940718702E-2</v>
      </c>
      <c r="X77">
        <v>5.4752287500998101E-2</v>
      </c>
      <c r="Y77" s="1">
        <v>0</v>
      </c>
      <c r="Z77">
        <v>1</v>
      </c>
      <c r="AA77">
        <v>6.1290964952744401E-4</v>
      </c>
      <c r="AB77">
        <v>6.3622616323494897E-3</v>
      </c>
      <c r="AC77">
        <v>6.0737127853040702E-3</v>
      </c>
      <c r="AD77">
        <v>6.9255209128636197E-4</v>
      </c>
      <c r="AE77">
        <v>0.75349319045498997</v>
      </c>
      <c r="AF77">
        <v>1.67155409357259E-3</v>
      </c>
      <c r="AG77">
        <v>3.3385078111709598E-5</v>
      </c>
      <c r="AH77">
        <v>4.7870238567386103</v>
      </c>
      <c r="AI77">
        <v>0.35567566354449198</v>
      </c>
      <c r="AJ77">
        <v>3085.9626476544399</v>
      </c>
      <c r="AK77" t="s">
        <v>89</v>
      </c>
      <c r="AL77" t="s">
        <v>90</v>
      </c>
      <c r="AM77" s="4">
        <v>38928111973.790001</v>
      </c>
      <c r="AN77">
        <v>252221</v>
      </c>
      <c r="AO77">
        <f t="shared" si="24"/>
        <v>8.3581765284041036E-3</v>
      </c>
      <c r="AP77">
        <f t="shared" si="25"/>
        <v>9.581348986462757</v>
      </c>
      <c r="AQ77" s="15">
        <f t="shared" si="26"/>
        <v>-4.5316134054226853E-2</v>
      </c>
      <c r="AR77" s="3">
        <f t="shared" si="27"/>
        <v>-3.9595069398291535E-4</v>
      </c>
      <c r="AS77" s="15">
        <f t="shared" si="23"/>
        <v>3.1815032897450024E-2</v>
      </c>
    </row>
    <row r="78" spans="1:45" x14ac:dyDescent="0.25">
      <c r="A78" t="s">
        <v>37</v>
      </c>
      <c r="B78">
        <v>10.009699023362399</v>
      </c>
      <c r="C78">
        <v>8.8619514712482E-3</v>
      </c>
      <c r="D78">
        <v>10.1310263940124</v>
      </c>
      <c r="E78">
        <v>-13.943826545174501</v>
      </c>
      <c r="F78" s="1">
        <v>0</v>
      </c>
      <c r="G78" s="1">
        <v>0</v>
      </c>
      <c r="H78">
        <v>3.9248750487564701</v>
      </c>
      <c r="I78">
        <v>-36.747097779776603</v>
      </c>
      <c r="J78">
        <v>-34.4595800276727</v>
      </c>
      <c r="K78">
        <v>-99.870606244651498</v>
      </c>
      <c r="L78">
        <v>-11.6668418969812</v>
      </c>
      <c r="M78">
        <v>76.323639002946905</v>
      </c>
      <c r="N78">
        <v>87.761018772898197</v>
      </c>
      <c r="O78">
        <v>57.118498029760303</v>
      </c>
      <c r="P78">
        <v>158775.39767297899</v>
      </c>
      <c r="Q78">
        <v>202734.38054842301</v>
      </c>
      <c r="R78">
        <v>97.844515281719197</v>
      </c>
      <c r="S78">
        <v>699.79607195832102</v>
      </c>
      <c r="T78">
        <v>4.1317601398300503E-3</v>
      </c>
      <c r="U78">
        <v>5.0860621572376502E-2</v>
      </c>
      <c r="V78">
        <v>0.83724695265041404</v>
      </c>
      <c r="W78">
        <v>2.8914403757987601E-2</v>
      </c>
      <c r="X78">
        <v>8.2978022019220998E-2</v>
      </c>
      <c r="Y78" s="1">
        <v>0</v>
      </c>
      <c r="Z78">
        <v>1</v>
      </c>
      <c r="AA78">
        <v>5.8875846623569295E-4</v>
      </c>
      <c r="AB78">
        <v>6.7037796474672603E-3</v>
      </c>
      <c r="AC78">
        <v>6.3689290666573903E-3</v>
      </c>
      <c r="AD78">
        <v>1.4130239458715701E-3</v>
      </c>
      <c r="AE78">
        <v>0.750222214607143</v>
      </c>
      <c r="AF78">
        <v>1.9802874419585E-3</v>
      </c>
      <c r="AG78">
        <v>1.2215630360510899E-4</v>
      </c>
      <c r="AH78">
        <v>4.7832390666640698</v>
      </c>
      <c r="AI78">
        <v>0.34988236978575399</v>
      </c>
      <c r="AJ78">
        <v>2973.2446591607199</v>
      </c>
      <c r="AK78" t="s">
        <v>91</v>
      </c>
      <c r="AL78" t="s">
        <v>92</v>
      </c>
      <c r="AM78" s="4">
        <v>85469114118.160004</v>
      </c>
      <c r="AN78">
        <v>538302</v>
      </c>
      <c r="AO78">
        <f t="shared" si="24"/>
        <v>8.9379749748515827E-3</v>
      </c>
      <c r="AP78">
        <f t="shared" si="25"/>
        <v>10.213710408246957</v>
      </c>
      <c r="AQ78" s="15">
        <f t="shared" si="26"/>
        <v>-1.9974267600129991E-2</v>
      </c>
      <c r="AR78" s="3">
        <f t="shared" si="27"/>
        <v>-1.8746150794755195E-4</v>
      </c>
      <c r="AS78" s="15">
        <f t="shared" si="23"/>
        <v>-1.1975822185371743E-2</v>
      </c>
    </row>
    <row r="79" spans="1:45" x14ac:dyDescent="0.25">
      <c r="A79" t="s">
        <v>37</v>
      </c>
      <c r="B79">
        <v>11.1544463145291</v>
      </c>
      <c r="C79">
        <v>9.6794406352581196E-3</v>
      </c>
      <c r="D79">
        <v>11.016487935192901</v>
      </c>
      <c r="E79">
        <v>-13.968564851870299</v>
      </c>
      <c r="F79" s="1">
        <v>0</v>
      </c>
      <c r="G79" s="1">
        <v>0</v>
      </c>
      <c r="H79">
        <v>3.9586221029634601</v>
      </c>
      <c r="I79">
        <v>-12.1426360996709</v>
      </c>
      <c r="J79">
        <v>-10.322419618785601</v>
      </c>
      <c r="K79">
        <v>-73.715510099055194</v>
      </c>
      <c r="L79">
        <v>12.618817497034399</v>
      </c>
      <c r="M79">
        <v>75.975413769514503</v>
      </c>
      <c r="N79">
        <v>89.170106982031101</v>
      </c>
      <c r="O79">
        <v>58.558399441978601</v>
      </c>
      <c r="P79">
        <v>160826.40665470299</v>
      </c>
      <c r="Q79">
        <v>201781.20470517001</v>
      </c>
      <c r="R79">
        <v>96.039604447744907</v>
      </c>
      <c r="S79">
        <v>700.50024443116604</v>
      </c>
      <c r="T79">
        <v>6.01375875860606E-3</v>
      </c>
      <c r="U79">
        <v>6.9812492563017498E-2</v>
      </c>
      <c r="V79">
        <v>0.78350225567316201</v>
      </c>
      <c r="W79">
        <v>3.9462378223697497E-2</v>
      </c>
      <c r="X79">
        <v>0.107222873540122</v>
      </c>
      <c r="Y79" s="1">
        <v>0</v>
      </c>
      <c r="Z79">
        <v>1</v>
      </c>
      <c r="AA79">
        <v>5.62299398145129E-4</v>
      </c>
      <c r="AB79">
        <v>6.9138004850324902E-3</v>
      </c>
      <c r="AC79">
        <v>6.5403765176160998E-3</v>
      </c>
      <c r="AD79">
        <v>1.66581507996094E-3</v>
      </c>
      <c r="AE79">
        <v>0.74759123488655899</v>
      </c>
      <c r="AF79">
        <v>2.3061092506243201E-3</v>
      </c>
      <c r="AG79">
        <v>4.58355249768362E-4</v>
      </c>
      <c r="AH79">
        <v>4.8353435272828396</v>
      </c>
      <c r="AI79">
        <v>0.34467146483457201</v>
      </c>
      <c r="AJ79">
        <v>2996.0853732498199</v>
      </c>
      <c r="AK79" t="s">
        <v>93</v>
      </c>
      <c r="AL79" t="s">
        <v>94</v>
      </c>
      <c r="AM79" s="4">
        <v>134877387593.78</v>
      </c>
      <c r="AN79">
        <v>838652</v>
      </c>
      <c r="AO79">
        <f>SUM(AA79,AC79,AF79)</f>
        <v>9.4087851663855488E-3</v>
      </c>
      <c r="AP79">
        <f t="shared" si="25"/>
        <v>10.72421761432606</v>
      </c>
      <c r="AQ79" s="15">
        <f t="shared" si="26"/>
        <v>4.0117490680934509E-2</v>
      </c>
      <c r="AR79" s="3">
        <f t="shared" si="27"/>
        <v>3.9869435649297728E-4</v>
      </c>
      <c r="AS79" s="15">
        <f t="shared" si="23"/>
        <v>1.2522900233520096E-2</v>
      </c>
    </row>
    <row r="80" spans="1:45" x14ac:dyDescent="0.25">
      <c r="A80" t="s">
        <v>37</v>
      </c>
      <c r="B80">
        <v>12.0307755083244</v>
      </c>
      <c r="C80">
        <v>1.07631507735925E-2</v>
      </c>
      <c r="D80">
        <v>12.177979148356</v>
      </c>
      <c r="E80">
        <v>-10.457003858642899</v>
      </c>
      <c r="F80" s="1">
        <v>0</v>
      </c>
      <c r="G80" s="1">
        <v>0</v>
      </c>
      <c r="H80">
        <v>4.1132668812920201</v>
      </c>
      <c r="I80">
        <v>12.9793529408932</v>
      </c>
      <c r="J80">
        <v>14.1526171981736</v>
      </c>
      <c r="K80">
        <v>-46.663917631767298</v>
      </c>
      <c r="L80">
        <v>38.217790058907298</v>
      </c>
      <c r="M80">
        <v>77.108047253823898</v>
      </c>
      <c r="N80">
        <v>89.352092756695797</v>
      </c>
      <c r="O80">
        <v>59.3820643079113</v>
      </c>
      <c r="P80">
        <v>157842.05295169199</v>
      </c>
      <c r="Q80">
        <v>198552.93730828899</v>
      </c>
      <c r="R80">
        <v>90.592855608926399</v>
      </c>
      <c r="S80">
        <v>699.46695628768305</v>
      </c>
      <c r="T80">
        <v>6.5191632692645296E-3</v>
      </c>
      <c r="U80">
        <v>6.4431315042595902E-2</v>
      </c>
      <c r="V80">
        <v>0.82384490099784402</v>
      </c>
      <c r="W80">
        <v>2.7774236375873899E-2</v>
      </c>
      <c r="X80">
        <v>8.3949547583685599E-2</v>
      </c>
      <c r="Y80" s="1">
        <v>0</v>
      </c>
      <c r="Z80">
        <v>1</v>
      </c>
      <c r="AA80">
        <v>5.69579859021229E-4</v>
      </c>
      <c r="AB80">
        <v>6.7445104654826598E-3</v>
      </c>
      <c r="AC80">
        <v>6.4493694935239499E-3</v>
      </c>
      <c r="AD80">
        <v>2.3678525830782898E-3</v>
      </c>
      <c r="AE80">
        <v>0.73538022375928402</v>
      </c>
      <c r="AF80">
        <v>2.5866323974686198E-3</v>
      </c>
      <c r="AG80">
        <v>9.3452463708895001E-4</v>
      </c>
      <c r="AH80">
        <v>4.6390409530314196</v>
      </c>
      <c r="AI80">
        <v>0.33137549593999499</v>
      </c>
      <c r="AJ80">
        <v>3500.2396245391401</v>
      </c>
      <c r="AK80" t="s">
        <v>95</v>
      </c>
      <c r="AL80" t="s">
        <v>96</v>
      </c>
      <c r="AM80" s="4">
        <v>207906395306.91</v>
      </c>
      <c r="AN80">
        <v>1317180</v>
      </c>
      <c r="AO80">
        <f t="shared" ref="AO80:AO87" si="28">SUM(AA80,AC80,AF80)</f>
        <v>9.6055817500137995E-3</v>
      </c>
      <c r="AP80">
        <f t="shared" si="25"/>
        <v>10.936817737462478</v>
      </c>
      <c r="AQ80" s="15">
        <f t="shared" si="26"/>
        <v>0.10002523559615772</v>
      </c>
      <c r="AR80" s="3">
        <f t="shared" si="27"/>
        <v>1.0194985707395778E-3</v>
      </c>
      <c r="AS80" s="15">
        <f t="shared" si="23"/>
        <v>-1.208769026768064E-2</v>
      </c>
    </row>
    <row r="81" spans="1:46" x14ac:dyDescent="0.25">
      <c r="A81" t="s">
        <v>37</v>
      </c>
      <c r="B81">
        <v>13.3830042565809</v>
      </c>
      <c r="C81">
        <v>1.22129078733042E-2</v>
      </c>
      <c r="D81">
        <v>13.7100612309778</v>
      </c>
      <c r="E81">
        <v>-8.9873532761150194</v>
      </c>
      <c r="F81" s="1">
        <v>0</v>
      </c>
      <c r="G81" s="1">
        <v>0</v>
      </c>
      <c r="H81">
        <v>4.15224855205539</v>
      </c>
      <c r="I81">
        <v>37.359604706966202</v>
      </c>
      <c r="J81">
        <v>37.930223599273397</v>
      </c>
      <c r="K81">
        <v>-22.6957433983832</v>
      </c>
      <c r="L81">
        <v>62.5932357197862</v>
      </c>
      <c r="M81">
        <v>76.195755908791497</v>
      </c>
      <c r="N81">
        <v>89.8026375722729</v>
      </c>
      <c r="O81">
        <v>59.502261678388301</v>
      </c>
      <c r="P81">
        <v>157908.59118282801</v>
      </c>
      <c r="Q81">
        <v>196829.907000384</v>
      </c>
      <c r="R81">
        <v>90.187001924856304</v>
      </c>
      <c r="S81">
        <v>703.37850582350097</v>
      </c>
      <c r="T81">
        <v>6.5985461051238101E-3</v>
      </c>
      <c r="U81">
        <v>6.6672103097680305E-2</v>
      </c>
      <c r="V81">
        <v>0.81563159170225796</v>
      </c>
      <c r="W81">
        <v>3.0582259814056899E-2</v>
      </c>
      <c r="X81">
        <v>8.7114045386003897E-2</v>
      </c>
      <c r="Y81" s="1">
        <v>0</v>
      </c>
      <c r="Z81">
        <v>1</v>
      </c>
      <c r="AA81">
        <v>5.57258338371671E-4</v>
      </c>
      <c r="AB81">
        <v>6.8271092843120501E-3</v>
      </c>
      <c r="AC81">
        <v>6.5077818982593903E-3</v>
      </c>
      <c r="AD81">
        <v>3.0893796586388901E-3</v>
      </c>
      <c r="AE81">
        <v>0.74625505652275004</v>
      </c>
      <c r="AF81">
        <v>2.8367862521350702E-3</v>
      </c>
      <c r="AG81">
        <v>1.5859435723095E-3</v>
      </c>
      <c r="AH81">
        <v>4.8744285608957902</v>
      </c>
      <c r="AI81">
        <v>0.34380252065321698</v>
      </c>
      <c r="AJ81">
        <v>3844.5681895174198</v>
      </c>
      <c r="AK81" t="s">
        <v>97</v>
      </c>
      <c r="AL81" t="s">
        <v>98</v>
      </c>
      <c r="AM81" s="4">
        <v>274911593454.10999</v>
      </c>
      <c r="AN81">
        <v>1740954</v>
      </c>
      <c r="AO81">
        <f t="shared" si="28"/>
        <v>9.9018264887661307E-3</v>
      </c>
      <c r="AP81">
        <f t="shared" si="25"/>
        <v>11.255977080475654</v>
      </c>
      <c r="AQ81" s="15">
        <f t="shared" si="26"/>
        <v>0.18896868400653877</v>
      </c>
      <c r="AR81" s="3">
        <f t="shared" si="27"/>
        <v>1.9996287017487561E-3</v>
      </c>
      <c r="AS81" s="15">
        <f t="shared" si="23"/>
        <v>-2.3855252641608704E-2</v>
      </c>
    </row>
    <row r="82" spans="1:46" x14ac:dyDescent="0.25">
      <c r="A82" t="s">
        <v>37</v>
      </c>
      <c r="B82">
        <v>14.520358238064</v>
      </c>
      <c r="C82">
        <v>1.28518837497102E-2</v>
      </c>
      <c r="D82">
        <v>14.377510043887799</v>
      </c>
      <c r="E82">
        <v>-1.9890893750407199</v>
      </c>
      <c r="F82" s="1">
        <v>0</v>
      </c>
      <c r="G82" s="1">
        <v>0</v>
      </c>
      <c r="H82">
        <v>4.4125780126793703</v>
      </c>
      <c r="I82">
        <v>61.2037464179732</v>
      </c>
      <c r="J82">
        <v>61.744186507123999</v>
      </c>
      <c r="K82">
        <v>4.6727902032668904</v>
      </c>
      <c r="L82">
        <v>87.644504621860094</v>
      </c>
      <c r="M82">
        <v>78.977872792032301</v>
      </c>
      <c r="N82">
        <v>90.114463230498899</v>
      </c>
      <c r="O82">
        <v>60.267997380545502</v>
      </c>
      <c r="P82">
        <v>150691.36600648201</v>
      </c>
      <c r="Q82">
        <v>188491.85462473999</v>
      </c>
      <c r="R82">
        <v>83.260575814415304</v>
      </c>
      <c r="S82">
        <v>697.74780913802294</v>
      </c>
      <c r="T82">
        <v>7.9569457367064094E-3</v>
      </c>
      <c r="U82">
        <v>5.8309456924616899E-2</v>
      </c>
      <c r="V82">
        <v>0.86478017913617</v>
      </c>
      <c r="W82">
        <v>2.0524938435508299E-2</v>
      </c>
      <c r="X82">
        <v>5.6385425503704102E-2</v>
      </c>
      <c r="Y82" s="1">
        <v>0</v>
      </c>
      <c r="Z82">
        <v>1</v>
      </c>
      <c r="AA82">
        <v>5.7555111761385495E-4</v>
      </c>
      <c r="AB82">
        <v>6.5712248297605204E-3</v>
      </c>
      <c r="AC82">
        <v>6.36178771718074E-3</v>
      </c>
      <c r="AD82">
        <v>3.8841964104052102E-3</v>
      </c>
      <c r="AE82">
        <v>0.732147246071296</v>
      </c>
      <c r="AF82">
        <v>2.8394005071893502E-3</v>
      </c>
      <c r="AG82">
        <v>1.69072006730322E-3</v>
      </c>
      <c r="AH82">
        <v>4.5645521964403803</v>
      </c>
      <c r="AI82">
        <v>0.32645804014915802</v>
      </c>
      <c r="AJ82">
        <v>4715.8701424624296</v>
      </c>
      <c r="AK82" t="s">
        <v>99</v>
      </c>
      <c r="AL82" t="s">
        <v>100</v>
      </c>
      <c r="AM82" s="4">
        <v>274705387414.73999</v>
      </c>
      <c r="AN82">
        <v>1822967</v>
      </c>
      <c r="AO82">
        <f t="shared" si="28"/>
        <v>9.7767393419839442E-3</v>
      </c>
      <c r="AP82">
        <f t="shared" si="25"/>
        <v>11.121342512448196</v>
      </c>
      <c r="AQ82" s="15">
        <f t="shared" si="26"/>
        <v>0.30562998323370238</v>
      </c>
      <c r="AR82" s="3">
        <f t="shared" si="27"/>
        <v>3.2124917598571924E-3</v>
      </c>
      <c r="AS82" s="15">
        <f t="shared" si="23"/>
        <v>9.9355308214115201E-3</v>
      </c>
    </row>
    <row r="83" spans="1:46" x14ac:dyDescent="0.25">
      <c r="A83" t="s">
        <v>37</v>
      </c>
      <c r="B83">
        <v>16.2234691484955</v>
      </c>
      <c r="C83">
        <v>1.47866334847642E-2</v>
      </c>
      <c r="D83">
        <v>16.369721311046899</v>
      </c>
      <c r="E83">
        <v>1.40142747222969</v>
      </c>
      <c r="F83" s="1">
        <v>0</v>
      </c>
      <c r="G83" s="1">
        <v>0</v>
      </c>
      <c r="H83">
        <v>4.5849364007777798</v>
      </c>
      <c r="I83">
        <v>84.808553683980904</v>
      </c>
      <c r="J83">
        <v>84.299067559334901</v>
      </c>
      <c r="K83">
        <v>28.370521771489599</v>
      </c>
      <c r="L83">
        <v>112.047463450103</v>
      </c>
      <c r="M83">
        <v>81.633089777319896</v>
      </c>
      <c r="N83">
        <v>90.679397260702899</v>
      </c>
      <c r="O83">
        <v>59.909101545935599</v>
      </c>
      <c r="P83">
        <v>146271.82498366301</v>
      </c>
      <c r="Q83">
        <v>179957.12403547499</v>
      </c>
      <c r="R83">
        <v>78.610343428830603</v>
      </c>
      <c r="S83">
        <v>697.57797920773498</v>
      </c>
      <c r="T83">
        <v>8.4631038006108602E-3</v>
      </c>
      <c r="U83">
        <v>5.1579481110268902E-2</v>
      </c>
      <c r="V83">
        <v>0.90711159179259804</v>
      </c>
      <c r="W83">
        <v>1.0323736443480299E-2</v>
      </c>
      <c r="X83">
        <v>3.0985190653652302E-2</v>
      </c>
      <c r="Y83" s="1">
        <v>0</v>
      </c>
      <c r="Z83">
        <v>1</v>
      </c>
      <c r="AA83">
        <v>5.9419528204460203E-4</v>
      </c>
      <c r="AB83">
        <v>6.5181499902752004E-3</v>
      </c>
      <c r="AC83">
        <v>6.3175307538024996E-3</v>
      </c>
      <c r="AD83">
        <v>5.1698259241851601E-3</v>
      </c>
      <c r="AE83">
        <v>0.74648195801564499</v>
      </c>
      <c r="AF83">
        <v>2.8943513515343601E-3</v>
      </c>
      <c r="AG83">
        <v>2.4058737985833199E-3</v>
      </c>
      <c r="AH83">
        <v>4.5713462568915597</v>
      </c>
      <c r="AI83">
        <v>0.33934781379269502</v>
      </c>
      <c r="AJ83">
        <v>5575.49041254641</v>
      </c>
      <c r="AK83" t="s">
        <v>101</v>
      </c>
      <c r="AL83" t="s">
        <v>102</v>
      </c>
      <c r="AM83" s="4">
        <v>255264520108.34</v>
      </c>
      <c r="AN83">
        <v>1745138</v>
      </c>
      <c r="AO83">
        <f t="shared" si="28"/>
        <v>9.8060773873814618E-3</v>
      </c>
      <c r="AP83">
        <f t="shared" si="25"/>
        <v>11.152936614479536</v>
      </c>
      <c r="AQ83" s="15">
        <f t="shared" si="26"/>
        <v>0.45463654186226043</v>
      </c>
      <c r="AR83" s="3">
        <f t="shared" si="27"/>
        <v>4.8370930834258589E-3</v>
      </c>
      <c r="AS83" s="15">
        <f t="shared" si="23"/>
        <v>-8.9343098622395312E-3</v>
      </c>
    </row>
    <row r="84" spans="1:46" x14ac:dyDescent="0.25">
      <c r="A84" t="s">
        <v>37</v>
      </c>
      <c r="B84">
        <v>16.901197038375301</v>
      </c>
      <c r="C84">
        <v>1.5504829566691299E-2</v>
      </c>
      <c r="D84">
        <v>17.098368045673102</v>
      </c>
      <c r="E84">
        <v>9.5436767353870504</v>
      </c>
      <c r="F84" s="1">
        <v>0</v>
      </c>
      <c r="G84" s="1">
        <v>0</v>
      </c>
      <c r="H84">
        <v>4.8864091164666297</v>
      </c>
      <c r="I84">
        <v>107.864312043597</v>
      </c>
      <c r="J84">
        <v>106.952254400527</v>
      </c>
      <c r="K84">
        <v>57.107229959919799</v>
      </c>
      <c r="L84">
        <v>136.74162896975801</v>
      </c>
      <c r="M84">
        <v>86.023176094455295</v>
      </c>
      <c r="N84">
        <v>91.436200117284599</v>
      </c>
      <c r="O84">
        <v>60.759238453256202</v>
      </c>
      <c r="P84">
        <v>137959.79735186099</v>
      </c>
      <c r="Q84">
        <v>168387.87345276101</v>
      </c>
      <c r="R84">
        <v>71.370007291958103</v>
      </c>
      <c r="S84">
        <v>687.90237761906701</v>
      </c>
      <c r="T84">
        <v>1.0213525320966199E-2</v>
      </c>
      <c r="U84">
        <v>2.9123815575448901E-2</v>
      </c>
      <c r="V84">
        <v>0.95063516843878804</v>
      </c>
      <c r="W84">
        <v>4.6169776893942903E-3</v>
      </c>
      <c r="X84">
        <v>1.56240382963678E-2</v>
      </c>
      <c r="Y84" s="1">
        <v>0</v>
      </c>
      <c r="Z84">
        <v>1</v>
      </c>
      <c r="AA84">
        <v>6.2108085930895405E-4</v>
      </c>
      <c r="AB84">
        <v>6.3408988468494302E-3</v>
      </c>
      <c r="AC84">
        <v>6.1926640255035598E-3</v>
      </c>
      <c r="AD84">
        <v>5.5505546333976096E-3</v>
      </c>
      <c r="AE84">
        <v>0.73461971024762496</v>
      </c>
      <c r="AF84">
        <v>2.8190207848253798E-3</v>
      </c>
      <c r="AG84">
        <v>2.9429749617865299E-3</v>
      </c>
      <c r="AH84">
        <v>4.2013453851358404</v>
      </c>
      <c r="AI84">
        <v>0.33642386772642802</v>
      </c>
      <c r="AJ84">
        <v>6912.7989134196396</v>
      </c>
      <c r="AK84" t="s">
        <v>103</v>
      </c>
      <c r="AL84" t="s">
        <v>104</v>
      </c>
      <c r="AM84" s="4">
        <v>171394078320.48999</v>
      </c>
      <c r="AN84">
        <v>1242348</v>
      </c>
      <c r="AO84">
        <f t="shared" si="28"/>
        <v>9.6327656696378935E-3</v>
      </c>
      <c r="AP84">
        <f t="shared" si="25"/>
        <v>10.96614812405312</v>
      </c>
      <c r="AQ84" s="15">
        <f t="shared" si="26"/>
        <v>0.5412154611795057</v>
      </c>
      <c r="AR84" s="3">
        <f t="shared" si="27"/>
        <v>5.6771515456434055E-3</v>
      </c>
      <c r="AS84" s="15">
        <f>B84/D84-1</f>
        <v>-1.1531568788969659E-2</v>
      </c>
    </row>
    <row r="85" spans="1:46" x14ac:dyDescent="0.25">
      <c r="A85" t="s">
        <v>37</v>
      </c>
      <c r="B85">
        <v>18.269034242493799</v>
      </c>
      <c r="C85">
        <v>1.67815068546622E-2</v>
      </c>
      <c r="D85">
        <v>18.3792723715592</v>
      </c>
      <c r="E85">
        <v>13.671342602276701</v>
      </c>
      <c r="F85" s="1">
        <v>0</v>
      </c>
      <c r="G85" s="1">
        <v>0</v>
      </c>
      <c r="H85">
        <v>5.1049935721174897</v>
      </c>
      <c r="I85">
        <v>131.13218663315101</v>
      </c>
      <c r="J85">
        <v>129.457994450033</v>
      </c>
      <c r="K85">
        <v>81.148235772943195</v>
      </c>
      <c r="L85">
        <v>161.29406121021799</v>
      </c>
      <c r="M85">
        <v>89.379594750753895</v>
      </c>
      <c r="N85">
        <v>91.7327412899092</v>
      </c>
      <c r="O85">
        <v>60.019760867370699</v>
      </c>
      <c r="P85">
        <v>132026.19539001101</v>
      </c>
      <c r="Q85">
        <v>159610.38753648501</v>
      </c>
      <c r="R85">
        <v>67.210610930335704</v>
      </c>
      <c r="S85">
        <v>683.65589642887198</v>
      </c>
      <c r="T85">
        <v>1.27557411106384E-2</v>
      </c>
      <c r="U85">
        <v>1.19255262439879E-2</v>
      </c>
      <c r="V85">
        <v>0.97532338588462097</v>
      </c>
      <c r="W85">
        <v>2.65914272440832E-3</v>
      </c>
      <c r="X85">
        <v>1.0091945146982299E-2</v>
      </c>
      <c r="Y85" s="1">
        <v>0</v>
      </c>
      <c r="Z85">
        <v>1</v>
      </c>
      <c r="AA85">
        <v>6.5053096406483195E-4</v>
      </c>
      <c r="AB85">
        <v>6.25555069860233E-3</v>
      </c>
      <c r="AC85">
        <v>6.1218786019205896E-3</v>
      </c>
      <c r="AD85">
        <v>6.3550323326728303E-3</v>
      </c>
      <c r="AE85">
        <v>0.75909227879155705</v>
      </c>
      <c r="AF85">
        <v>2.89524546019673E-3</v>
      </c>
      <c r="AG85">
        <v>3.4986118104812598E-3</v>
      </c>
      <c r="AH85">
        <v>4.1703445971020496</v>
      </c>
      <c r="AI85">
        <v>0.35275091718000501</v>
      </c>
      <c r="AJ85">
        <v>8328.8731339367496</v>
      </c>
      <c r="AK85" t="s">
        <v>105</v>
      </c>
      <c r="AL85" t="s">
        <v>106</v>
      </c>
      <c r="AM85" s="4">
        <v>109334853188.33</v>
      </c>
      <c r="AN85">
        <v>828130</v>
      </c>
      <c r="AO85">
        <f t="shared" si="28"/>
        <v>9.6676550261821509E-3</v>
      </c>
      <c r="AP85">
        <f t="shared" si="25"/>
        <v>11.003779401287893</v>
      </c>
      <c r="AQ85" s="15">
        <f t="shared" si="26"/>
        <v>0.66025086256778032</v>
      </c>
      <c r="AR85" s="3">
        <f t="shared" si="27"/>
        <v>7.0032578527077366E-3</v>
      </c>
      <c r="AS85" s="15">
        <f t="shared" ref="AS85:AS87" si="29">B85/D85-1</f>
        <v>-5.9979593771072315E-3</v>
      </c>
    </row>
    <row r="86" spans="1:46" x14ac:dyDescent="0.25">
      <c r="A86" t="s">
        <v>37</v>
      </c>
      <c r="B86">
        <v>17.831467731671399</v>
      </c>
      <c r="C86">
        <v>1.7154597895905999E-2</v>
      </c>
      <c r="D86">
        <v>18.750158258772402</v>
      </c>
      <c r="E86">
        <v>19.6364197619395</v>
      </c>
      <c r="F86" s="1">
        <v>0</v>
      </c>
      <c r="G86" s="1">
        <v>0</v>
      </c>
      <c r="H86">
        <v>5.3661004914722197</v>
      </c>
      <c r="I86">
        <v>154.85353991113899</v>
      </c>
      <c r="J86">
        <v>150.97778406485199</v>
      </c>
      <c r="K86">
        <v>113.014283870879</v>
      </c>
      <c r="L86">
        <v>186.436716639059</v>
      </c>
      <c r="M86">
        <v>92.738954998385793</v>
      </c>
      <c r="N86">
        <v>92.321939517834096</v>
      </c>
      <c r="O86">
        <v>61.071250711381403</v>
      </c>
      <c r="P86">
        <v>126047.81239465</v>
      </c>
      <c r="Q86">
        <v>153153.48591014001</v>
      </c>
      <c r="R86">
        <v>64.491189452143999</v>
      </c>
      <c r="S86">
        <v>672.06638865819298</v>
      </c>
      <c r="T86">
        <v>1.6384283333020201E-2</v>
      </c>
      <c r="U86">
        <v>8.9879542996744305E-3</v>
      </c>
      <c r="V86">
        <v>0.98077371098296295</v>
      </c>
      <c r="W86">
        <v>1.9267683289831E-3</v>
      </c>
      <c r="X86">
        <v>8.3115663883794096E-3</v>
      </c>
      <c r="Y86" s="1">
        <v>0</v>
      </c>
      <c r="Z86">
        <v>1</v>
      </c>
      <c r="AA86">
        <v>6.7687248021873296E-4</v>
      </c>
      <c r="AB86">
        <v>6.1290122471536401E-3</v>
      </c>
      <c r="AC86">
        <v>6.0431322707066304E-3</v>
      </c>
      <c r="AD86">
        <v>6.3352052066485802E-3</v>
      </c>
      <c r="AE86">
        <v>0.73803770184653295</v>
      </c>
      <c r="AF86">
        <v>2.8109443279870998E-3</v>
      </c>
      <c r="AG86">
        <v>3.9957726097291099E-3</v>
      </c>
      <c r="AH86">
        <v>3.8643224343501101</v>
      </c>
      <c r="AI86">
        <v>0.331579908490791</v>
      </c>
      <c r="AJ86">
        <v>10280.5180956556</v>
      </c>
      <c r="AK86" t="s">
        <v>107</v>
      </c>
      <c r="AL86" t="s">
        <v>108</v>
      </c>
      <c r="AM86" s="4">
        <v>55025920405.260002</v>
      </c>
      <c r="AN86">
        <v>436548</v>
      </c>
      <c r="AO86">
        <f t="shared" si="28"/>
        <v>9.5309490789124637E-3</v>
      </c>
      <c r="AP86">
        <f t="shared" si="25"/>
        <v>10.856246457705298</v>
      </c>
      <c r="AQ86" s="15">
        <f t="shared" si="26"/>
        <v>0.64250763844951098</v>
      </c>
      <c r="AR86" s="3">
        <f t="shared" si="27"/>
        <v>6.7023291058060722E-3</v>
      </c>
      <c r="AS86" s="15">
        <f t="shared" si="29"/>
        <v>-4.8996414559391077E-2</v>
      </c>
    </row>
    <row r="87" spans="1:46" x14ac:dyDescent="0.25">
      <c r="A87" t="s">
        <v>37</v>
      </c>
      <c r="B87">
        <v>17.317825343309298</v>
      </c>
      <c r="C87">
        <v>1.6938195906271099E-2</v>
      </c>
      <c r="D87">
        <v>18.535223922563102</v>
      </c>
      <c r="E87">
        <v>24.080369233627302</v>
      </c>
      <c r="F87" s="1">
        <v>0</v>
      </c>
      <c r="G87" s="1">
        <v>0</v>
      </c>
      <c r="H87">
        <v>5.6692097302744298</v>
      </c>
      <c r="I87">
        <v>178.14562356122701</v>
      </c>
      <c r="J87">
        <v>171.906162140894</v>
      </c>
      <c r="K87">
        <v>140.55631226694999</v>
      </c>
      <c r="L87">
        <v>211.76116974455499</v>
      </c>
      <c r="M87">
        <v>96.548103618403701</v>
      </c>
      <c r="N87">
        <v>91.159198266483003</v>
      </c>
      <c r="O87">
        <v>60.120754506665598</v>
      </c>
      <c r="P87">
        <v>118255.754802314</v>
      </c>
      <c r="Q87">
        <v>145372.91943656799</v>
      </c>
      <c r="R87">
        <v>62.201433540779199</v>
      </c>
      <c r="S87">
        <v>663.20618471777004</v>
      </c>
      <c r="T87">
        <v>1.9269085434799799E-2</v>
      </c>
      <c r="U87">
        <v>7.4785450076529196E-3</v>
      </c>
      <c r="V87">
        <v>0.98429098408314597</v>
      </c>
      <c r="W87">
        <v>1.22525816519362E-3</v>
      </c>
      <c r="X87">
        <v>7.0052127440070203E-3</v>
      </c>
      <c r="Y87" s="1">
        <v>0</v>
      </c>
      <c r="Z87">
        <v>1</v>
      </c>
      <c r="AA87">
        <v>7.2625428024828103E-4</v>
      </c>
      <c r="AB87">
        <v>6.1232968168354702E-3</v>
      </c>
      <c r="AC87">
        <v>6.0527363585987197E-3</v>
      </c>
      <c r="AD87">
        <v>5.9069803673878103E-3</v>
      </c>
      <c r="AE87">
        <v>0.72431640152749599</v>
      </c>
      <c r="AF87">
        <v>2.7572242473954799E-3</v>
      </c>
      <c r="AG87">
        <v>4.1667631008474098E-3</v>
      </c>
      <c r="AH87">
        <v>3.76434697381108</v>
      </c>
      <c r="AI87">
        <v>0.335572047401344</v>
      </c>
      <c r="AJ87">
        <v>12693.7302087599</v>
      </c>
      <c r="AK87" t="s">
        <v>109</v>
      </c>
      <c r="AL87" t="s">
        <v>110</v>
      </c>
      <c r="AM87" s="4">
        <v>28588092211.950001</v>
      </c>
      <c r="AN87">
        <v>241748</v>
      </c>
      <c r="AO87">
        <f t="shared" si="28"/>
        <v>9.5362148862424799E-3</v>
      </c>
      <c r="AP87">
        <f t="shared" si="25"/>
        <v>10.861933461510331</v>
      </c>
      <c r="AQ87" s="15">
        <f t="shared" si="26"/>
        <v>0.59435936563924496</v>
      </c>
      <c r="AR87" s="3">
        <f t="shared" si="27"/>
        <v>6.1860583623641642E-3</v>
      </c>
      <c r="AS87" s="15">
        <f t="shared" si="29"/>
        <v>-6.5680273642221954E-2</v>
      </c>
    </row>
    <row r="88" spans="1:46" x14ac:dyDescent="0.25">
      <c r="A88" t="s">
        <v>37</v>
      </c>
      <c r="B88">
        <v>15.1532451610801</v>
      </c>
      <c r="C88">
        <v>1.5713836885350999E-2</v>
      </c>
      <c r="D88">
        <v>17.309320795560101</v>
      </c>
      <c r="E88">
        <v>26.652684952167899</v>
      </c>
      <c r="F88" s="1">
        <v>0</v>
      </c>
      <c r="G88" s="1">
        <v>0</v>
      </c>
      <c r="H88">
        <v>6.1018839267953497</v>
      </c>
      <c r="I88">
        <v>199.57063738195299</v>
      </c>
      <c r="J88">
        <v>188.593271281163</v>
      </c>
      <c r="K88">
        <v>180.26810053891799</v>
      </c>
      <c r="L88">
        <v>236.73415365183999</v>
      </c>
      <c r="M88">
        <v>103.97167907847501</v>
      </c>
      <c r="N88">
        <v>89.192694212538896</v>
      </c>
      <c r="O88">
        <v>62.1601872976211</v>
      </c>
      <c r="P88">
        <v>106788.384815292</v>
      </c>
      <c r="Q88">
        <v>131777.923247842</v>
      </c>
      <c r="R88">
        <v>57.103622289959198</v>
      </c>
      <c r="S88">
        <v>639.75245148255897</v>
      </c>
      <c r="T88">
        <v>1.3999678727445701E-2</v>
      </c>
      <c r="U88">
        <v>6.8958380764591E-3</v>
      </c>
      <c r="V88">
        <v>0.98857826262578197</v>
      </c>
      <c r="W88">
        <v>5.9531464034389195E-4</v>
      </c>
      <c r="X88">
        <v>3.9305846574145299E-3</v>
      </c>
      <c r="Y88" s="1">
        <v>0</v>
      </c>
      <c r="Z88">
        <v>1</v>
      </c>
      <c r="AA88">
        <v>8.1097862807310596E-4</v>
      </c>
      <c r="AB88">
        <v>5.9577198348497902E-3</v>
      </c>
      <c r="AC88">
        <v>5.9132773689664804E-3</v>
      </c>
      <c r="AD88">
        <v>4.6126816680164204E-3</v>
      </c>
      <c r="AE88">
        <v>0.60373562354185895</v>
      </c>
      <c r="AF88">
        <v>2.2970742561508198E-3</v>
      </c>
      <c r="AG88">
        <v>4.3253421910161103E-3</v>
      </c>
      <c r="AH88">
        <v>2.7262362229320098</v>
      </c>
      <c r="AI88">
        <v>0.25045353042172702</v>
      </c>
      <c r="AJ88">
        <v>15713.0638673871</v>
      </c>
      <c r="AK88" t="s">
        <v>111</v>
      </c>
      <c r="AL88" t="s">
        <v>112</v>
      </c>
      <c r="AM88" s="4">
        <v>15159038378.07</v>
      </c>
      <c r="AN88">
        <v>141954</v>
      </c>
      <c r="AO88">
        <f t="shared" ref="AO88:AO89" si="30">SUM(AA88,AC88,AF88)</f>
        <v>9.0213302531904072E-3</v>
      </c>
      <c r="AP88">
        <f t="shared" si="25"/>
        <v>10.304288392513151</v>
      </c>
      <c r="AQ88" s="15">
        <f t="shared" ref="AQ88:AQ89" si="31">B88/AP88-1</f>
        <v>0.47057657781493045</v>
      </c>
      <c r="AR88" s="3">
        <f t="shared" ref="AR88:AR89" si="32">1-(1-B88/100)^(1/12)-AO88</f>
        <v>4.5789587055415915E-3</v>
      </c>
      <c r="AS88" s="15">
        <f t="shared" ref="AS88:AS89" si="33">B88/D88-1</f>
        <v>-0.12456153883479015</v>
      </c>
    </row>
    <row r="89" spans="1:46" x14ac:dyDescent="0.25">
      <c r="A89" t="s">
        <v>37</v>
      </c>
      <c r="B89">
        <v>15.369627041874301</v>
      </c>
      <c r="C89">
        <v>1.4291886088350201E-2</v>
      </c>
      <c r="D89">
        <v>15.8643648026964</v>
      </c>
      <c r="E89">
        <v>52.298568644545703</v>
      </c>
      <c r="F89" s="1">
        <v>0</v>
      </c>
      <c r="G89" s="1">
        <v>0</v>
      </c>
      <c r="H89">
        <v>6.6420686616687501</v>
      </c>
      <c r="I89">
        <v>246.268471415861</v>
      </c>
      <c r="J89">
        <v>225.26192600379599</v>
      </c>
      <c r="K89">
        <v>237.281026998736</v>
      </c>
      <c r="L89">
        <v>287.25694963541702</v>
      </c>
      <c r="M89">
        <v>107.52511859216899</v>
      </c>
      <c r="N89">
        <v>89.691034744780197</v>
      </c>
      <c r="O89">
        <v>65.107424731007896</v>
      </c>
      <c r="P89">
        <v>96672.7098962733</v>
      </c>
      <c r="Q89">
        <v>119036.354790595</v>
      </c>
      <c r="R89">
        <v>53.685885960188202</v>
      </c>
      <c r="S89">
        <v>625.80367620262905</v>
      </c>
      <c r="T89">
        <v>7.9668347043860901E-3</v>
      </c>
      <c r="U89">
        <v>1.30404995475275E-2</v>
      </c>
      <c r="V89">
        <v>0.98548055480239705</v>
      </c>
      <c r="W89">
        <v>2.5419199797587898E-4</v>
      </c>
      <c r="X89">
        <v>1.2247536520987601E-3</v>
      </c>
      <c r="Y89" s="1">
        <v>0</v>
      </c>
      <c r="Z89">
        <v>1</v>
      </c>
      <c r="AA89">
        <v>8.3590024550606805E-4</v>
      </c>
      <c r="AB89">
        <v>5.7065314701052602E-3</v>
      </c>
      <c r="AC89">
        <v>5.7920303657211097E-3</v>
      </c>
      <c r="AD89">
        <v>3.8053771624698201E-3</v>
      </c>
      <c r="AE89">
        <v>0.54493191994971002</v>
      </c>
      <c r="AF89">
        <v>2.0755430132761801E-3</v>
      </c>
      <c r="AG89">
        <v>3.9409903875336104E-3</v>
      </c>
      <c r="AH89">
        <v>2.1615680203628198</v>
      </c>
      <c r="AI89">
        <v>0.206450947222697</v>
      </c>
      <c r="AJ89">
        <v>18322.5064640405</v>
      </c>
      <c r="AK89" t="s">
        <v>113</v>
      </c>
      <c r="AL89" t="s">
        <v>114</v>
      </c>
      <c r="AM89" s="4">
        <v>21491793500.59</v>
      </c>
      <c r="AN89">
        <v>222315</v>
      </c>
      <c r="AO89">
        <f t="shared" si="30"/>
        <v>8.7034736245033585E-3</v>
      </c>
      <c r="AP89">
        <f t="shared" si="25"/>
        <v>9.9584396623129336</v>
      </c>
      <c r="AQ89" s="15">
        <f t="shared" si="31"/>
        <v>0.54337703124713932</v>
      </c>
      <c r="AR89" s="3">
        <f t="shared" si="32"/>
        <v>5.1066926549413992E-3</v>
      </c>
      <c r="AS89" s="15">
        <f t="shared" si="33"/>
        <v>-3.1185475559538989E-2</v>
      </c>
    </row>
    <row r="91" spans="1:46" s="74" customFormat="1" x14ac:dyDescent="0.25">
      <c r="AM91" s="93"/>
      <c r="AR91" s="75"/>
    </row>
    <row r="92" spans="1:46" x14ac:dyDescent="0.25">
      <c r="AO92" t="s">
        <v>244</v>
      </c>
      <c r="AP92" t="s">
        <v>388</v>
      </c>
      <c r="AR92" s="3" t="s">
        <v>389</v>
      </c>
      <c r="AS92" s="15"/>
      <c r="AT92" t="s">
        <v>390</v>
      </c>
    </row>
    <row r="93" spans="1:46" x14ac:dyDescent="0.25">
      <c r="A93" t="s">
        <v>0</v>
      </c>
      <c r="B93" t="s">
        <v>1</v>
      </c>
      <c r="C93" t="s">
        <v>2</v>
      </c>
      <c r="D93" t="s">
        <v>3</v>
      </c>
      <c r="E93" t="s">
        <v>5</v>
      </c>
      <c r="F93" t="s">
        <v>6</v>
      </c>
      <c r="G93" t="s">
        <v>208</v>
      </c>
      <c r="H93" t="s">
        <v>7</v>
      </c>
      <c r="I93" t="s">
        <v>8</v>
      </c>
      <c r="J93" t="s">
        <v>134</v>
      </c>
      <c r="K93" t="s">
        <v>143</v>
      </c>
      <c r="L93" t="s">
        <v>9</v>
      </c>
      <c r="M93" t="s">
        <v>10</v>
      </c>
      <c r="N93" t="s">
        <v>11</v>
      </c>
      <c r="O93" t="s">
        <v>13</v>
      </c>
      <c r="P93" t="s">
        <v>14</v>
      </c>
      <c r="Q93" t="s">
        <v>15</v>
      </c>
      <c r="R93" t="s">
        <v>16</v>
      </c>
      <c r="S93" t="s">
        <v>17</v>
      </c>
      <c r="T93" t="s">
        <v>18</v>
      </c>
      <c r="U93" t="s">
        <v>20</v>
      </c>
      <c r="V93" t="s">
        <v>21</v>
      </c>
      <c r="W93" t="s">
        <v>22</v>
      </c>
      <c r="X93" t="s">
        <v>23</v>
      </c>
      <c r="Y93" t="s">
        <v>24</v>
      </c>
      <c r="Z93" t="s">
        <v>25</v>
      </c>
      <c r="AA93" t="s">
        <v>26</v>
      </c>
      <c r="AB93" t="s">
        <v>27</v>
      </c>
      <c r="AC93" t="s">
        <v>263</v>
      </c>
      <c r="AD93" t="s">
        <v>29</v>
      </c>
      <c r="AE93" t="s">
        <v>326</v>
      </c>
      <c r="AF93" t="s">
        <v>233</v>
      </c>
      <c r="AG93" t="s">
        <v>30</v>
      </c>
      <c r="AH93" t="s">
        <v>31</v>
      </c>
      <c r="AI93" t="s">
        <v>32</v>
      </c>
      <c r="AJ93" t="s">
        <v>33</v>
      </c>
      <c r="AK93" t="s">
        <v>34</v>
      </c>
      <c r="AL93" t="s">
        <v>74</v>
      </c>
      <c r="AM93" s="4" t="s">
        <v>35</v>
      </c>
      <c r="AN93" t="s">
        <v>36</v>
      </c>
      <c r="AP93" t="s">
        <v>67</v>
      </c>
      <c r="AS93" s="15"/>
    </row>
    <row r="94" spans="1:46" x14ac:dyDescent="0.25">
      <c r="A94" t="s">
        <v>37</v>
      </c>
      <c r="B94">
        <v>8.9375048797518399</v>
      </c>
      <c r="C94">
        <v>5.3463261940022303E-3</v>
      </c>
      <c r="D94">
        <v>6.2302641231021303</v>
      </c>
      <c r="E94">
        <v>-70.355088335581797</v>
      </c>
      <c r="F94" s="1">
        <v>0</v>
      </c>
      <c r="G94" s="1">
        <v>0</v>
      </c>
      <c r="H94">
        <v>2.9097567315959898</v>
      </c>
      <c r="I94">
        <v>-247.81975399779199</v>
      </c>
      <c r="J94">
        <v>-200.710350726462</v>
      </c>
      <c r="K94">
        <v>-264.17188763780098</v>
      </c>
      <c r="L94">
        <v>-217.13970910440199</v>
      </c>
      <c r="M94">
        <v>67.915026613278798</v>
      </c>
      <c r="N94">
        <v>84.0926826069268</v>
      </c>
      <c r="O94">
        <v>55.455024557446698</v>
      </c>
      <c r="P94">
        <v>128971.598851997</v>
      </c>
      <c r="Q94">
        <v>182014.179165218</v>
      </c>
      <c r="R94">
        <v>122.056094807989</v>
      </c>
      <c r="S94">
        <v>625.22179642825597</v>
      </c>
      <c r="T94">
        <v>0.39119929567148398</v>
      </c>
      <c r="U94">
        <v>0.32086175751616097</v>
      </c>
      <c r="V94">
        <v>0.48929008525398199</v>
      </c>
      <c r="W94">
        <v>1.20853335809715E-2</v>
      </c>
      <c r="X94">
        <v>0.17776282364888399</v>
      </c>
      <c r="Y94" s="1">
        <v>0</v>
      </c>
      <c r="Z94">
        <v>0.50608176662918003</v>
      </c>
      <c r="AA94">
        <v>5.05891223250369E-4</v>
      </c>
      <c r="AB94">
        <v>4.8404484116171898E-3</v>
      </c>
      <c r="AC94">
        <v>4.3056323054718503E-3</v>
      </c>
      <c r="AD94" s="1">
        <v>0</v>
      </c>
      <c r="AE94">
        <v>0.72181234038534003</v>
      </c>
      <c r="AF94">
        <v>0</v>
      </c>
      <c r="AG94" s="1">
        <v>0</v>
      </c>
      <c r="AH94">
        <v>4.8199511223336202</v>
      </c>
      <c r="AI94">
        <v>0.31452043918656503</v>
      </c>
      <c r="AJ94">
        <v>83.433503684036594</v>
      </c>
      <c r="AK94" t="s">
        <v>75</v>
      </c>
      <c r="AL94" t="s">
        <v>76</v>
      </c>
      <c r="AM94" s="4">
        <v>229182531.16</v>
      </c>
      <c r="AN94">
        <v>1777</v>
      </c>
      <c r="AO94">
        <f>SUM(AA94,AC94,AF94)</f>
        <v>4.8115235287222195E-3</v>
      </c>
      <c r="AP94">
        <f>100*(1-(1-AO94)^12)</f>
        <v>5.6234574896968814</v>
      </c>
      <c r="AQ94" s="15">
        <f>B94/AP94-1</f>
        <v>0.58932558770593535</v>
      </c>
      <c r="AR94" s="3">
        <f>1-(1-B94/100)^(1/12)-AO94</f>
        <v>2.9601327354939451E-3</v>
      </c>
      <c r="AS94" s="15">
        <f t="shared" ref="AS94:AS109" si="34">B94/D94-1</f>
        <v>0.434530656029674</v>
      </c>
    </row>
    <row r="95" spans="1:46" x14ac:dyDescent="0.25">
      <c r="A95" t="s">
        <v>37</v>
      </c>
      <c r="B95">
        <v>4.7830571951904197</v>
      </c>
      <c r="C95">
        <v>5.6881447814268599E-3</v>
      </c>
      <c r="D95">
        <v>6.6162283236109802</v>
      </c>
      <c r="E95">
        <v>-40.048883063850496</v>
      </c>
      <c r="F95" s="1">
        <v>0</v>
      </c>
      <c r="G95" s="1">
        <v>0</v>
      </c>
      <c r="H95">
        <v>3.1904385419123802</v>
      </c>
      <c r="I95">
        <v>-212.68949594001401</v>
      </c>
      <c r="J95">
        <v>-182.77749236234899</v>
      </c>
      <c r="K95">
        <v>-245.40484574128999</v>
      </c>
      <c r="L95">
        <v>-185.86561214376599</v>
      </c>
      <c r="M95">
        <v>68.282017171813393</v>
      </c>
      <c r="N95">
        <v>85.103223900874596</v>
      </c>
      <c r="O95">
        <v>55.543689688873599</v>
      </c>
      <c r="P95">
        <v>147624.81279261599</v>
      </c>
      <c r="Q95">
        <v>208739.41946318699</v>
      </c>
      <c r="R95">
        <v>121.105586059705</v>
      </c>
      <c r="S95">
        <v>655.91705627730403</v>
      </c>
      <c r="T95">
        <v>0.339671237749605</v>
      </c>
      <c r="U95">
        <v>0.21397033143730901</v>
      </c>
      <c r="V95">
        <v>0.55550250456425598</v>
      </c>
      <c r="W95">
        <v>3.4947236459524099E-2</v>
      </c>
      <c r="X95">
        <v>0.19557992753890899</v>
      </c>
      <c r="Y95" s="1">
        <v>0</v>
      </c>
      <c r="Z95">
        <v>0.52949837475593498</v>
      </c>
      <c r="AA95">
        <v>5.5451733319821395E-4</v>
      </c>
      <c r="AB95">
        <v>5.1335899486440401E-3</v>
      </c>
      <c r="AC95">
        <v>4.4039307737787602E-3</v>
      </c>
      <c r="AD95" s="1">
        <v>0</v>
      </c>
      <c r="AE95">
        <v>0.72158153712526296</v>
      </c>
      <c r="AF95">
        <v>0</v>
      </c>
      <c r="AG95" s="1">
        <v>0</v>
      </c>
      <c r="AH95">
        <v>4.8944737712896798</v>
      </c>
      <c r="AI95">
        <v>0.32304100886648301</v>
      </c>
      <c r="AJ95">
        <v>294.948916126781</v>
      </c>
      <c r="AK95" t="s">
        <v>77</v>
      </c>
      <c r="AL95" t="s">
        <v>78</v>
      </c>
      <c r="AM95" s="4">
        <v>679812262.90999997</v>
      </c>
      <c r="AN95">
        <v>4605</v>
      </c>
      <c r="AO95">
        <f t="shared" ref="AO95:AO109" si="35">SUM(AA95,AC95,AF95)</f>
        <v>4.958448106976974E-3</v>
      </c>
      <c r="AP95">
        <f t="shared" ref="AP95:AP113" si="36">100*(1-(1-AO95)^12)</f>
        <v>5.790521079758582</v>
      </c>
      <c r="AQ95" s="15">
        <f t="shared" ref="AQ95:AQ113" si="37">B95/AP95-1</f>
        <v>-0.17398501286695345</v>
      </c>
      <c r="AR95" s="3">
        <f t="shared" ref="AR95:AR113" si="38">1-(1-B95/100)^(1/12)-AO95</f>
        <v>-8.824203016801627E-4</v>
      </c>
      <c r="AS95" s="15">
        <f t="shared" si="34"/>
        <v>-0.27707192659579483</v>
      </c>
    </row>
    <row r="96" spans="1:46" x14ac:dyDescent="0.25">
      <c r="A96" t="s">
        <v>37</v>
      </c>
      <c r="B96">
        <v>6.2344548407565403</v>
      </c>
      <c r="C96">
        <v>5.5343706714579E-3</v>
      </c>
      <c r="D96">
        <v>6.4427749689750904</v>
      </c>
      <c r="E96">
        <v>-33.437549298157599</v>
      </c>
      <c r="F96" s="1">
        <v>0</v>
      </c>
      <c r="G96" s="1">
        <v>0</v>
      </c>
      <c r="H96">
        <v>3.2459393004549502</v>
      </c>
      <c r="I96">
        <v>-183.216917413755</v>
      </c>
      <c r="J96">
        <v>-176.250511047407</v>
      </c>
      <c r="K96">
        <v>-244.18830838735499</v>
      </c>
      <c r="L96">
        <v>-159.40507347488199</v>
      </c>
      <c r="M96">
        <v>69.094667065826698</v>
      </c>
      <c r="N96">
        <v>86.621589930690504</v>
      </c>
      <c r="O96">
        <v>55.956342957959301</v>
      </c>
      <c r="P96">
        <v>166655.055440923</v>
      </c>
      <c r="Q96">
        <v>236694.702451169</v>
      </c>
      <c r="R96">
        <v>122.031607652867</v>
      </c>
      <c r="S96">
        <v>691.17399456449903</v>
      </c>
      <c r="T96">
        <v>0.31268433678197799</v>
      </c>
      <c r="U96">
        <v>0.13092785265003801</v>
      </c>
      <c r="V96">
        <v>0.55732286071596104</v>
      </c>
      <c r="W96">
        <v>6.3444819781547299E-2</v>
      </c>
      <c r="X96">
        <v>0.248304466852452</v>
      </c>
      <c r="Y96" s="1">
        <v>0</v>
      </c>
      <c r="Z96">
        <v>0.55714923045292597</v>
      </c>
      <c r="AA96">
        <v>5.8215795385277999E-4</v>
      </c>
      <c r="AB96">
        <v>4.9522227949386098E-3</v>
      </c>
      <c r="AC96">
        <v>4.4460497180752604E-3</v>
      </c>
      <c r="AD96" s="1">
        <v>0</v>
      </c>
      <c r="AE96">
        <v>0.71869232572040098</v>
      </c>
      <c r="AF96" s="1">
        <v>1.4402036162617699E-4</v>
      </c>
      <c r="AG96" s="1">
        <v>0</v>
      </c>
      <c r="AH96">
        <v>4.8755468711080603</v>
      </c>
      <c r="AI96">
        <v>0.332067171541368</v>
      </c>
      <c r="AJ96">
        <v>850.80305957734004</v>
      </c>
      <c r="AK96" t="s">
        <v>79</v>
      </c>
      <c r="AL96" t="s">
        <v>80</v>
      </c>
      <c r="AM96" s="4">
        <v>3781569863.0100002</v>
      </c>
      <c r="AN96">
        <v>22691</v>
      </c>
      <c r="AO96">
        <f t="shared" si="35"/>
        <v>5.1722280335542176E-3</v>
      </c>
      <c r="AP96">
        <f t="shared" si="36"/>
        <v>6.0331197607661586</v>
      </c>
      <c r="AQ96" s="15">
        <f t="shared" si="37"/>
        <v>3.3371636561846385E-2</v>
      </c>
      <c r="AR96" s="3">
        <f t="shared" si="38"/>
        <v>1.7780262335076284E-4</v>
      </c>
      <c r="AS96" s="15">
        <f t="shared" si="34"/>
        <v>-3.2333913449050566E-2</v>
      </c>
    </row>
    <row r="97" spans="1:45" x14ac:dyDescent="0.25">
      <c r="A97" t="s">
        <v>37</v>
      </c>
      <c r="B97">
        <v>7.3044514696296101</v>
      </c>
      <c r="C97">
        <v>6.0753788442077898E-3</v>
      </c>
      <c r="D97">
        <v>7.0517136810439398</v>
      </c>
      <c r="E97">
        <v>-27.477030132199801</v>
      </c>
      <c r="F97" s="1">
        <v>0</v>
      </c>
      <c r="G97" s="1">
        <v>0</v>
      </c>
      <c r="H97">
        <v>3.30174326957192</v>
      </c>
      <c r="I97">
        <v>-161.88415019926501</v>
      </c>
      <c r="J97">
        <v>-159.380691105886</v>
      </c>
      <c r="K97">
        <v>-233.45776716108401</v>
      </c>
      <c r="L97">
        <v>-137.479842949882</v>
      </c>
      <c r="M97">
        <v>68.527831521960096</v>
      </c>
      <c r="N97">
        <v>86.387927075503001</v>
      </c>
      <c r="O97">
        <v>52.937981519965803</v>
      </c>
      <c r="P97">
        <v>162563.92716570501</v>
      </c>
      <c r="Q97">
        <v>226153.32178131599</v>
      </c>
      <c r="R97">
        <v>121.875411169386</v>
      </c>
      <c r="S97">
        <v>706.510725529664</v>
      </c>
      <c r="T97">
        <v>0.27094440131298902</v>
      </c>
      <c r="U97">
        <v>0.116121786575476</v>
      </c>
      <c r="V97">
        <v>0.58044250356730098</v>
      </c>
      <c r="W97">
        <v>6.5812839558150704E-2</v>
      </c>
      <c r="X97">
        <v>0.23762287029907</v>
      </c>
      <c r="Y97" s="1">
        <v>0</v>
      </c>
      <c r="Z97">
        <v>0.60329990708927805</v>
      </c>
      <c r="AA97">
        <v>6.0934761632062604E-4</v>
      </c>
      <c r="AB97">
        <v>5.4649009502781296E-3</v>
      </c>
      <c r="AC97">
        <v>5.0743953110712701E-3</v>
      </c>
      <c r="AD97">
        <v>1.0879998661193299E-6</v>
      </c>
      <c r="AE97">
        <v>0.79920740019110803</v>
      </c>
      <c r="AF97" s="1">
        <v>4.7962816974167201E-4</v>
      </c>
      <c r="AG97" s="1">
        <v>0</v>
      </c>
      <c r="AH97">
        <v>5.7812423072738701</v>
      </c>
      <c r="AI97">
        <v>0.39154550740001798</v>
      </c>
      <c r="AJ97">
        <v>1426.9060538625399</v>
      </c>
      <c r="AK97" t="s">
        <v>81</v>
      </c>
      <c r="AL97" t="s">
        <v>82</v>
      </c>
      <c r="AM97" s="4">
        <v>17614614328.040001</v>
      </c>
      <c r="AN97">
        <v>108355</v>
      </c>
      <c r="AO97">
        <f t="shared" si="35"/>
        <v>6.1633710971335685E-3</v>
      </c>
      <c r="AP97">
        <f t="shared" si="36"/>
        <v>7.1504102755632353</v>
      </c>
      <c r="AQ97" s="15">
        <f t="shared" si="37"/>
        <v>2.154298678396338E-2</v>
      </c>
      <c r="AR97" s="3">
        <f t="shared" si="38"/>
        <v>1.3750582617270708E-4</v>
      </c>
      <c r="AS97" s="15">
        <f t="shared" si="34"/>
        <v>3.5840619743973345E-2</v>
      </c>
    </row>
    <row r="98" spans="1:45" x14ac:dyDescent="0.25">
      <c r="A98" t="s">
        <v>37</v>
      </c>
      <c r="B98">
        <v>8.5178147587947297</v>
      </c>
      <c r="C98">
        <v>6.8892179102445997E-3</v>
      </c>
      <c r="D98">
        <v>7.96089984521244</v>
      </c>
      <c r="E98">
        <v>-22.287012842431299</v>
      </c>
      <c r="F98" s="1">
        <v>0</v>
      </c>
      <c r="G98" s="1">
        <v>0</v>
      </c>
      <c r="H98">
        <v>3.3750342616563498</v>
      </c>
      <c r="I98">
        <v>-139.47052189454499</v>
      </c>
      <c r="J98">
        <v>-138.154799103898</v>
      </c>
      <c r="K98">
        <v>-215.251414582423</v>
      </c>
      <c r="L98">
        <v>-113.825025472592</v>
      </c>
      <c r="M98">
        <v>67.541111758890295</v>
      </c>
      <c r="N98">
        <v>86.236043772058096</v>
      </c>
      <c r="O98">
        <v>51.709076663579403</v>
      </c>
      <c r="P98">
        <v>154556.511781106</v>
      </c>
      <c r="Q98">
        <v>207567.59599840001</v>
      </c>
      <c r="R98">
        <v>120.498570414057</v>
      </c>
      <c r="S98">
        <v>715.49915112972701</v>
      </c>
      <c r="T98">
        <v>0.25086964452756499</v>
      </c>
      <c r="U98">
        <v>0.10198872022331799</v>
      </c>
      <c r="V98">
        <v>0.64213661295483304</v>
      </c>
      <c r="W98">
        <v>5.3064161049251199E-2</v>
      </c>
      <c r="X98">
        <v>0.20281050577259599</v>
      </c>
      <c r="Y98" s="1">
        <v>0</v>
      </c>
      <c r="Z98">
        <v>0.63557237877886696</v>
      </c>
      <c r="AA98">
        <v>6.2518003765253899E-4</v>
      </c>
      <c r="AB98">
        <v>6.25540054651614E-3</v>
      </c>
      <c r="AC98">
        <v>5.9756090423375898E-3</v>
      </c>
      <c r="AD98">
        <v>8.5902439280836602E-6</v>
      </c>
      <c r="AE98">
        <v>0.84869096214743001</v>
      </c>
      <c r="AF98" s="1">
        <v>8.4903727316138801E-4</v>
      </c>
      <c r="AG98" s="1">
        <v>0</v>
      </c>
      <c r="AH98">
        <v>6.2937909869340096</v>
      </c>
      <c r="AI98">
        <v>0.42081862982413598</v>
      </c>
      <c r="AJ98">
        <v>1889.10477545359</v>
      </c>
      <c r="AK98" t="s">
        <v>83</v>
      </c>
      <c r="AL98" t="s">
        <v>84</v>
      </c>
      <c r="AM98" s="4">
        <v>37313496743.730003</v>
      </c>
      <c r="AN98">
        <v>241423</v>
      </c>
      <c r="AO98">
        <f t="shared" si="35"/>
        <v>7.4498263531515164E-3</v>
      </c>
      <c r="AP98">
        <f t="shared" si="36"/>
        <v>8.582437753513295</v>
      </c>
      <c r="AQ98" s="15">
        <f t="shared" si="37"/>
        <v>-7.5296782306532029E-3</v>
      </c>
      <c r="AR98" s="3">
        <f t="shared" si="38"/>
        <v>-5.8450468798170244E-5</v>
      </c>
      <c r="AS98" s="15">
        <f t="shared" si="34"/>
        <v>6.9956276854457489E-2</v>
      </c>
    </row>
    <row r="99" spans="1:45" x14ac:dyDescent="0.25">
      <c r="A99" t="s">
        <v>37</v>
      </c>
      <c r="B99">
        <v>8.8034380677083508</v>
      </c>
      <c r="C99">
        <v>7.0139842769889197E-3</v>
      </c>
      <c r="D99">
        <v>8.0995605415074898</v>
      </c>
      <c r="E99">
        <v>-11.201731335225601</v>
      </c>
      <c r="F99" s="1">
        <v>0</v>
      </c>
      <c r="G99" s="1">
        <v>0</v>
      </c>
      <c r="H99">
        <v>3.6382086173766801</v>
      </c>
      <c r="I99">
        <v>-115.68371679509799</v>
      </c>
      <c r="J99">
        <v>-113.12122984568001</v>
      </c>
      <c r="K99">
        <v>-186.27930245296</v>
      </c>
      <c r="L99">
        <v>-88.178827941093004</v>
      </c>
      <c r="M99">
        <v>71.166242362046901</v>
      </c>
      <c r="N99">
        <v>86.294948265048404</v>
      </c>
      <c r="O99">
        <v>52.440848447348699</v>
      </c>
      <c r="P99">
        <v>143890.73423848199</v>
      </c>
      <c r="Q99">
        <v>199916.133444823</v>
      </c>
      <c r="R99">
        <v>116.871251551005</v>
      </c>
      <c r="S99">
        <v>702.74787244330298</v>
      </c>
      <c r="T99">
        <v>0.28197852982833099</v>
      </c>
      <c r="U99">
        <v>9.0362192569615502E-2</v>
      </c>
      <c r="V99">
        <v>0.76869102263379296</v>
      </c>
      <c r="W99">
        <v>2.61107971713576E-2</v>
      </c>
      <c r="X99">
        <v>0.114835987625233</v>
      </c>
      <c r="Y99" s="1">
        <v>0</v>
      </c>
      <c r="Z99">
        <v>0.61066836535248203</v>
      </c>
      <c r="AA99">
        <v>6.4546921685922705E-4</v>
      </c>
      <c r="AB99">
        <v>6.3167441778208197E-3</v>
      </c>
      <c r="AC99">
        <v>5.9268657876460299E-3</v>
      </c>
      <c r="AD99">
        <v>5.1360556015995997E-5</v>
      </c>
      <c r="AE99">
        <v>0.81620675952702204</v>
      </c>
      <c r="AF99">
        <v>1.1446256136750999E-3</v>
      </c>
      <c r="AG99" s="1">
        <v>2.6032629847480302E-7</v>
      </c>
      <c r="AH99">
        <v>5.84118794295307</v>
      </c>
      <c r="AI99">
        <v>0.41703731460112398</v>
      </c>
      <c r="AJ99">
        <v>2701.2375645868201</v>
      </c>
      <c r="AK99" t="s">
        <v>85</v>
      </c>
      <c r="AL99" t="s">
        <v>86</v>
      </c>
      <c r="AM99" s="4">
        <v>37110283704.510002</v>
      </c>
      <c r="AN99">
        <v>257906</v>
      </c>
      <c r="AO99">
        <f t="shared" si="35"/>
        <v>7.7169606181803569E-3</v>
      </c>
      <c r="AP99">
        <f t="shared" si="36"/>
        <v>8.8772498099282675</v>
      </c>
      <c r="AQ99" s="15">
        <f t="shared" si="37"/>
        <v>-8.314708248647662E-3</v>
      </c>
      <c r="AR99" s="3">
        <f t="shared" si="38"/>
        <v>-6.6956350843716018E-5</v>
      </c>
      <c r="AS99" s="15">
        <f t="shared" si="34"/>
        <v>8.6903174881368894E-2</v>
      </c>
    </row>
    <row r="100" spans="1:45" x14ac:dyDescent="0.25">
      <c r="A100" t="s">
        <v>37</v>
      </c>
      <c r="B100">
        <v>9.2552197337235604</v>
      </c>
      <c r="C100">
        <v>8.0552960741743004E-3</v>
      </c>
      <c r="D100">
        <v>9.2493892768384498</v>
      </c>
      <c r="E100">
        <v>-14.313997530394699</v>
      </c>
      <c r="F100" s="1">
        <v>0</v>
      </c>
      <c r="G100" s="1">
        <v>0</v>
      </c>
      <c r="H100">
        <v>3.7110521841557498</v>
      </c>
      <c r="I100">
        <v>-90.947761331065294</v>
      </c>
      <c r="J100">
        <v>-88.111917738582093</v>
      </c>
      <c r="K100">
        <v>-156.32681842689999</v>
      </c>
      <c r="L100">
        <v>-62.829304949112199</v>
      </c>
      <c r="M100">
        <v>72.671984058678106</v>
      </c>
      <c r="N100">
        <v>87.814984182920696</v>
      </c>
      <c r="O100">
        <v>54.146103234766599</v>
      </c>
      <c r="P100">
        <v>140816.33970285999</v>
      </c>
      <c r="Q100">
        <v>187480.157364524</v>
      </c>
      <c r="R100">
        <v>113.516241473229</v>
      </c>
      <c r="S100">
        <v>700.52414899314704</v>
      </c>
      <c r="T100">
        <v>0.32470967229967201</v>
      </c>
      <c r="U100">
        <v>7.5491580995081894E-2</v>
      </c>
      <c r="V100">
        <v>0.82688219796544304</v>
      </c>
      <c r="W100">
        <v>1.58045195483974E-2</v>
      </c>
      <c r="X100">
        <v>8.1821701491077398E-2</v>
      </c>
      <c r="Y100" s="1">
        <v>0</v>
      </c>
      <c r="Z100">
        <v>0.55249756153284402</v>
      </c>
      <c r="AA100">
        <v>6.4765737757321005E-4</v>
      </c>
      <c r="AB100">
        <v>7.2589140891843604E-3</v>
      </c>
      <c r="AC100">
        <v>6.3816044604437603E-3</v>
      </c>
      <c r="AD100">
        <v>1.3723438343683501E-4</v>
      </c>
      <c r="AE100">
        <v>0.79667207611770197</v>
      </c>
      <c r="AF100">
        <v>1.44690416724678E-3</v>
      </c>
      <c r="AG100">
        <v>1.0116295516509E-5</v>
      </c>
      <c r="AH100">
        <v>5.5693972744312896</v>
      </c>
      <c r="AI100">
        <v>0.40747650654791401</v>
      </c>
      <c r="AJ100">
        <v>2844.4677014659901</v>
      </c>
      <c r="AK100" t="s">
        <v>87</v>
      </c>
      <c r="AL100" t="s">
        <v>88</v>
      </c>
      <c r="AM100" s="4">
        <v>62186044592.519997</v>
      </c>
      <c r="AN100">
        <v>441611</v>
      </c>
      <c r="AO100">
        <f t="shared" si="35"/>
        <v>8.4761660052637498E-3</v>
      </c>
      <c r="AP100">
        <f t="shared" si="36"/>
        <v>9.7103649713243261</v>
      </c>
      <c r="AQ100" s="15">
        <f t="shared" si="37"/>
        <v>-4.6872104081036592E-2</v>
      </c>
      <c r="AR100" s="3">
        <f t="shared" si="38"/>
        <v>-4.1555898323170949E-4</v>
      </c>
      <c r="AS100" s="15">
        <f t="shared" si="34"/>
        <v>6.3036128230775645E-4</v>
      </c>
    </row>
    <row r="101" spans="1:45" x14ac:dyDescent="0.25">
      <c r="A101" t="s">
        <v>37</v>
      </c>
      <c r="B101">
        <v>9.6737628654977108</v>
      </c>
      <c r="C101">
        <v>8.5049183676990207E-3</v>
      </c>
      <c r="D101">
        <v>9.7417787554746198</v>
      </c>
      <c r="E101">
        <v>-19.6285947835534</v>
      </c>
      <c r="F101" s="1">
        <v>0</v>
      </c>
      <c r="G101" s="1">
        <v>0</v>
      </c>
      <c r="H101">
        <v>3.7131640271780602</v>
      </c>
      <c r="I101">
        <v>-63.924609378599598</v>
      </c>
      <c r="J101">
        <v>-60.842146157852497</v>
      </c>
      <c r="K101">
        <v>-118.547227395454</v>
      </c>
      <c r="L101">
        <v>-36.3732962361956</v>
      </c>
      <c r="M101">
        <v>73.443074124392197</v>
      </c>
      <c r="N101">
        <v>90.560244839221298</v>
      </c>
      <c r="O101">
        <v>59.690195548245804</v>
      </c>
      <c r="P101">
        <v>144033.03275982299</v>
      </c>
      <c r="Q101">
        <v>188443.52251082601</v>
      </c>
      <c r="R101">
        <v>109.608142128041</v>
      </c>
      <c r="S101">
        <v>686.33526768412696</v>
      </c>
      <c r="T101">
        <v>0.41832195702851899</v>
      </c>
      <c r="U101">
        <v>7.8501785091817697E-2</v>
      </c>
      <c r="V101">
        <v>0.751415986296737</v>
      </c>
      <c r="W101">
        <v>2.5669326151472702E-2</v>
      </c>
      <c r="X101">
        <v>0.14441290245997099</v>
      </c>
      <c r="Y101" s="1">
        <v>0</v>
      </c>
      <c r="Z101">
        <v>0.42422576238002602</v>
      </c>
      <c r="AA101">
        <v>5.7581624746477105E-4</v>
      </c>
      <c r="AB101">
        <v>7.1909179051503598E-3</v>
      </c>
      <c r="AC101">
        <v>6.2978604160056602E-3</v>
      </c>
      <c r="AD101">
        <v>6.9315276719765398E-4</v>
      </c>
      <c r="AE101">
        <v>0.72504127751696401</v>
      </c>
      <c r="AF101">
        <v>1.65136509787206E-3</v>
      </c>
      <c r="AG101">
        <v>3.33233128053862E-5</v>
      </c>
      <c r="AH101">
        <v>4.6544135493196901</v>
      </c>
      <c r="AI101">
        <v>0.33336922867718299</v>
      </c>
      <c r="AJ101">
        <v>2087.2069556511901</v>
      </c>
      <c r="AK101" t="s">
        <v>89</v>
      </c>
      <c r="AL101" t="s">
        <v>90</v>
      </c>
      <c r="AM101" s="4">
        <v>91762725006.119995</v>
      </c>
      <c r="AN101">
        <v>637095</v>
      </c>
      <c r="AO101">
        <f t="shared" si="35"/>
        <v>8.5250417613424914E-3</v>
      </c>
      <c r="AP101">
        <f t="shared" si="36"/>
        <v>9.763758882409757</v>
      </c>
      <c r="AQ101" s="15">
        <f t="shared" si="37"/>
        <v>-9.2173534799371293E-3</v>
      </c>
      <c r="AR101" s="3">
        <f t="shared" si="38"/>
        <v>-8.2365313460277742E-5</v>
      </c>
      <c r="AS101" s="15">
        <f t="shared" si="34"/>
        <v>-6.9818758651941648E-3</v>
      </c>
    </row>
    <row r="102" spans="1:45" x14ac:dyDescent="0.25">
      <c r="A102" t="s">
        <v>37</v>
      </c>
      <c r="B102">
        <v>10.737393254256499</v>
      </c>
      <c r="C102">
        <v>9.7366792965339292E-3</v>
      </c>
      <c r="D102">
        <v>11.07818527063</v>
      </c>
      <c r="E102">
        <v>-20.7478985746856</v>
      </c>
      <c r="F102" s="1">
        <v>0</v>
      </c>
      <c r="G102" s="1">
        <v>0</v>
      </c>
      <c r="H102">
        <v>3.69773346199247</v>
      </c>
      <c r="I102">
        <v>-38.514778317938401</v>
      </c>
      <c r="J102">
        <v>-37.074921257743597</v>
      </c>
      <c r="K102">
        <v>-94.421978369600097</v>
      </c>
      <c r="L102">
        <v>-11.5031557593964</v>
      </c>
      <c r="M102">
        <v>71.679978298417197</v>
      </c>
      <c r="N102">
        <v>91.836176332393805</v>
      </c>
      <c r="O102">
        <v>60.7364307501525</v>
      </c>
      <c r="P102">
        <v>147121.497272426</v>
      </c>
      <c r="Q102">
        <v>188744.139308004</v>
      </c>
      <c r="R102">
        <v>109.260942033083</v>
      </c>
      <c r="S102">
        <v>692.56584082318102</v>
      </c>
      <c r="T102">
        <v>0.44329819138048099</v>
      </c>
      <c r="U102">
        <v>8.4924790674719502E-2</v>
      </c>
      <c r="V102">
        <v>0.71865157500375798</v>
      </c>
      <c r="W102">
        <v>3.0608547454419901E-2</v>
      </c>
      <c r="X102">
        <v>0.165815086867101</v>
      </c>
      <c r="Y102" s="1">
        <v>0</v>
      </c>
      <c r="Z102">
        <v>0.38539032709169202</v>
      </c>
      <c r="AA102">
        <v>5.3792882717300903E-4</v>
      </c>
      <c r="AB102">
        <v>7.6736529053314604E-3</v>
      </c>
      <c r="AC102">
        <v>6.6434760667959799E-3</v>
      </c>
      <c r="AD102">
        <v>1.3477821110906001E-3</v>
      </c>
      <c r="AE102">
        <v>0.737317919371415</v>
      </c>
      <c r="AF102">
        <v>2.0618876345728501E-3</v>
      </c>
      <c r="AG102">
        <v>1.1064448448006E-4</v>
      </c>
      <c r="AH102">
        <v>4.87378928173995</v>
      </c>
      <c r="AI102">
        <v>0.34260495141203201</v>
      </c>
      <c r="AJ102">
        <v>2012.1802876310501</v>
      </c>
      <c r="AK102" t="s">
        <v>91</v>
      </c>
      <c r="AL102" t="s">
        <v>92</v>
      </c>
      <c r="AM102" s="4">
        <v>221772857567.92001</v>
      </c>
      <c r="AN102">
        <v>1507413</v>
      </c>
      <c r="AO102">
        <f t="shared" si="35"/>
        <v>9.2432925285418389E-3</v>
      </c>
      <c r="AP102">
        <f t="shared" si="36"/>
        <v>10.545075287960803</v>
      </c>
      <c r="AQ102" s="15">
        <f t="shared" si="37"/>
        <v>1.8237704430167812E-2</v>
      </c>
      <c r="AR102" s="3">
        <f t="shared" si="38"/>
        <v>1.7767637881926576E-4</v>
      </c>
      <c r="AS102" s="15">
        <f t="shared" si="34"/>
        <v>-3.07624406027035E-2</v>
      </c>
    </row>
    <row r="103" spans="1:45" x14ac:dyDescent="0.25">
      <c r="A103" t="s">
        <v>37</v>
      </c>
      <c r="B103">
        <v>11.9412462761552</v>
      </c>
      <c r="C103">
        <v>1.0683367814994099E-2</v>
      </c>
      <c r="D103">
        <v>12.0929462117287</v>
      </c>
      <c r="E103">
        <v>-19.276880522899901</v>
      </c>
      <c r="F103" s="1">
        <v>0</v>
      </c>
      <c r="G103" s="1">
        <v>0</v>
      </c>
      <c r="H103">
        <v>3.7404304067482799</v>
      </c>
      <c r="I103">
        <v>-14.159884756146401</v>
      </c>
      <c r="J103">
        <v>-13.257504322450901</v>
      </c>
      <c r="K103">
        <v>-70.646867287596095</v>
      </c>
      <c r="L103">
        <v>12.7219560910314</v>
      </c>
      <c r="M103">
        <v>70.763253489393506</v>
      </c>
      <c r="N103">
        <v>92.884088560144306</v>
      </c>
      <c r="O103">
        <v>61.440216750009597</v>
      </c>
      <c r="P103">
        <v>147919.83248796899</v>
      </c>
      <c r="Q103">
        <v>187445.43594021699</v>
      </c>
      <c r="R103">
        <v>108.728650272181</v>
      </c>
      <c r="S103">
        <v>695.79027156696895</v>
      </c>
      <c r="T103">
        <v>0.46664503023540799</v>
      </c>
      <c r="U103">
        <v>9.6456504202893603E-2</v>
      </c>
      <c r="V103">
        <v>0.68357879591586601</v>
      </c>
      <c r="W103">
        <v>3.7183546704369998E-2</v>
      </c>
      <c r="X103">
        <v>0.18278115317686899</v>
      </c>
      <c r="Y103" s="1">
        <v>0</v>
      </c>
      <c r="Z103">
        <v>0.351101968502396</v>
      </c>
      <c r="AA103">
        <v>5.0688420256899997E-4</v>
      </c>
      <c r="AB103">
        <v>8.0463189455873899E-3</v>
      </c>
      <c r="AC103">
        <v>6.8594946657716998E-3</v>
      </c>
      <c r="AD103">
        <v>1.4972130716141799E-3</v>
      </c>
      <c r="AE103">
        <v>0.75159955914613297</v>
      </c>
      <c r="AF103">
        <v>2.5420099219317198E-3</v>
      </c>
      <c r="AG103">
        <v>4.6958627480359099E-4</v>
      </c>
      <c r="AH103">
        <v>5.1333771956108301</v>
      </c>
      <c r="AI103">
        <v>0.34775869180494401</v>
      </c>
      <c r="AJ103">
        <v>2151.7603232135398</v>
      </c>
      <c r="AK103" t="s">
        <v>93</v>
      </c>
      <c r="AL103" t="s">
        <v>94</v>
      </c>
      <c r="AM103" s="4">
        <v>384154461363.71997</v>
      </c>
      <c r="AN103">
        <v>2597045</v>
      </c>
      <c r="AO103">
        <f>SUM(AA103,AC103,AF103)</f>
        <v>9.9083887902724193E-3</v>
      </c>
      <c r="AP103">
        <f t="shared" si="36"/>
        <v>11.263035093371954</v>
      </c>
      <c r="AQ103" s="15">
        <f t="shared" si="37"/>
        <v>6.0215668082429952E-2</v>
      </c>
      <c r="AR103" s="3">
        <f t="shared" si="38"/>
        <v>6.3282064073414031E-4</v>
      </c>
      <c r="AS103" s="15">
        <f t="shared" si="34"/>
        <v>-1.2544497669754739E-2</v>
      </c>
    </row>
    <row r="104" spans="1:45" x14ac:dyDescent="0.25">
      <c r="A104" t="s">
        <v>37</v>
      </c>
      <c r="B104">
        <v>12.677289788119101</v>
      </c>
      <c r="C104">
        <v>1.1494107498760901E-2</v>
      </c>
      <c r="D104">
        <v>12.9535327878544</v>
      </c>
      <c r="E104">
        <v>-14.368726557607101</v>
      </c>
      <c r="F104" s="1">
        <v>0</v>
      </c>
      <c r="G104" s="1">
        <v>0</v>
      </c>
      <c r="H104">
        <v>3.9243375787035899</v>
      </c>
      <c r="I104">
        <v>10.7987847350705</v>
      </c>
      <c r="J104">
        <v>11.4171762794311</v>
      </c>
      <c r="K104">
        <v>-44.844220205034802</v>
      </c>
      <c r="L104">
        <v>38.206470897017603</v>
      </c>
      <c r="M104">
        <v>71.965019536668606</v>
      </c>
      <c r="N104">
        <v>92.861060781907</v>
      </c>
      <c r="O104">
        <v>61.670697261124303</v>
      </c>
      <c r="P104">
        <v>145117.91076439401</v>
      </c>
      <c r="Q104">
        <v>184629.16285676201</v>
      </c>
      <c r="R104">
        <v>103.22445747477499</v>
      </c>
      <c r="S104">
        <v>695.89319513586895</v>
      </c>
      <c r="T104">
        <v>0.462931240821298</v>
      </c>
      <c r="U104">
        <v>8.0442907648973105E-2</v>
      </c>
      <c r="V104">
        <v>0.74782204946923603</v>
      </c>
      <c r="W104">
        <v>2.8237009748684601E-2</v>
      </c>
      <c r="X104">
        <v>0.143498033133105</v>
      </c>
      <c r="Y104" s="1">
        <v>0</v>
      </c>
      <c r="Z104">
        <v>0.36673535256017398</v>
      </c>
      <c r="AA104">
        <v>5.1816966867793504E-4</v>
      </c>
      <c r="AB104">
        <v>7.8548601956959594E-3</v>
      </c>
      <c r="AC104">
        <v>6.7841270421885903E-3</v>
      </c>
      <c r="AD104">
        <v>1.7863355376087401E-3</v>
      </c>
      <c r="AE104">
        <v>0.74932424561340405</v>
      </c>
      <c r="AF104">
        <v>3.0152880328900501E-3</v>
      </c>
      <c r="AG104">
        <v>1.0109086644803701E-3</v>
      </c>
      <c r="AH104">
        <v>5.0687846581454004</v>
      </c>
      <c r="AI104">
        <v>0.34559902765940198</v>
      </c>
      <c r="AJ104">
        <v>2762.3170562979499</v>
      </c>
      <c r="AK104" t="s">
        <v>95</v>
      </c>
      <c r="AL104" t="s">
        <v>96</v>
      </c>
      <c r="AM104" s="4">
        <v>566911245004.10999</v>
      </c>
      <c r="AN104">
        <v>3906556</v>
      </c>
      <c r="AO104">
        <f t="shared" ref="AO104:AO113" si="39">SUM(AA104,AC104,AF104)</f>
        <v>1.0317584743756575E-2</v>
      </c>
      <c r="AP104">
        <f t="shared" si="36"/>
        <v>11.702126369882492</v>
      </c>
      <c r="AQ104" s="15">
        <f t="shared" si="37"/>
        <v>8.3332155833350408E-2</v>
      </c>
      <c r="AR104" s="3">
        <f t="shared" si="38"/>
        <v>9.1548262625404386E-4</v>
      </c>
      <c r="AS104" s="15">
        <f t="shared" si="34"/>
        <v>-2.1325688077488136E-2</v>
      </c>
    </row>
    <row r="105" spans="1:45" x14ac:dyDescent="0.25">
      <c r="A105" t="s">
        <v>37</v>
      </c>
      <c r="B105">
        <v>14.148933201979199</v>
      </c>
      <c r="C105">
        <v>1.2698254853034999E-2</v>
      </c>
      <c r="D105">
        <v>14.217468968094501</v>
      </c>
      <c r="E105">
        <v>-11.693381420906601</v>
      </c>
      <c r="F105" s="1">
        <v>0</v>
      </c>
      <c r="G105" s="1">
        <v>0</v>
      </c>
      <c r="H105">
        <v>4.0099422097242803</v>
      </c>
      <c r="I105">
        <v>35.072751693204999</v>
      </c>
      <c r="J105">
        <v>35.4208093866635</v>
      </c>
      <c r="K105">
        <v>-22.718680399002601</v>
      </c>
      <c r="L105">
        <v>62.677109165988497</v>
      </c>
      <c r="M105">
        <v>71.862562920648202</v>
      </c>
      <c r="N105">
        <v>93.059023416122997</v>
      </c>
      <c r="O105">
        <v>61.3260489041689</v>
      </c>
      <c r="P105">
        <v>144119.91575489001</v>
      </c>
      <c r="Q105">
        <v>183113.17589867901</v>
      </c>
      <c r="R105">
        <v>101.414059371888</v>
      </c>
      <c r="S105">
        <v>700.91396333532305</v>
      </c>
      <c r="T105">
        <v>0.46030885836415197</v>
      </c>
      <c r="U105">
        <v>7.9460981071535694E-2</v>
      </c>
      <c r="V105">
        <v>0.75335302713974595</v>
      </c>
      <c r="W105">
        <v>2.9271874412061999E-2</v>
      </c>
      <c r="X105">
        <v>0.13791411737665499</v>
      </c>
      <c r="Y105" s="1">
        <v>0</v>
      </c>
      <c r="Z105">
        <v>0.37024575017723199</v>
      </c>
      <c r="AA105">
        <v>5.1355615113938299E-4</v>
      </c>
      <c r="AB105">
        <v>7.9477202493147894E-3</v>
      </c>
      <c r="AC105">
        <v>6.8352119622135596E-3</v>
      </c>
      <c r="AD105">
        <v>2.1791108133055802E-3</v>
      </c>
      <c r="AE105">
        <v>0.76663765844850196</v>
      </c>
      <c r="AF105">
        <v>3.39948746653994E-3</v>
      </c>
      <c r="AG105">
        <v>1.7082382490834699E-3</v>
      </c>
      <c r="AH105">
        <v>5.3415357975370998</v>
      </c>
      <c r="AI105">
        <v>0.36035177526819401</v>
      </c>
      <c r="AJ105">
        <v>3248.1378269071702</v>
      </c>
      <c r="AK105" t="s">
        <v>97</v>
      </c>
      <c r="AL105" t="s">
        <v>98</v>
      </c>
      <c r="AM105" s="4">
        <v>742511138406.07996</v>
      </c>
      <c r="AN105">
        <v>5152037</v>
      </c>
      <c r="AO105">
        <f t="shared" si="39"/>
        <v>1.0748255579892882E-2</v>
      </c>
      <c r="AP105">
        <f t="shared" si="36"/>
        <v>12.162109529057242</v>
      </c>
      <c r="AQ105" s="15">
        <f t="shared" si="37"/>
        <v>0.16336176451750539</v>
      </c>
      <c r="AR105" s="3">
        <f t="shared" si="38"/>
        <v>1.8842897834278199E-3</v>
      </c>
      <c r="AS105" s="15">
        <f t="shared" si="34"/>
        <v>-4.8205321403621548E-3</v>
      </c>
    </row>
    <row r="106" spans="1:45" x14ac:dyDescent="0.25">
      <c r="A106" t="s">
        <v>37</v>
      </c>
      <c r="B106">
        <v>15.1638319481506</v>
      </c>
      <c r="C106">
        <v>1.3311375134721399E-2</v>
      </c>
      <c r="D106">
        <v>14.8545476468712</v>
      </c>
      <c r="E106">
        <v>-5.1829331811934303</v>
      </c>
      <c r="F106" s="1">
        <v>0</v>
      </c>
      <c r="G106" s="1">
        <v>0</v>
      </c>
      <c r="H106">
        <v>4.2855909807517403</v>
      </c>
      <c r="I106">
        <v>58.839919120203099</v>
      </c>
      <c r="J106">
        <v>59.080993403220901</v>
      </c>
      <c r="K106">
        <v>2.3883391670048701</v>
      </c>
      <c r="L106">
        <v>87.6238553503552</v>
      </c>
      <c r="M106">
        <v>75.330113750039501</v>
      </c>
      <c r="N106">
        <v>93.200481037311107</v>
      </c>
      <c r="O106">
        <v>61.380304808248198</v>
      </c>
      <c r="P106">
        <v>138155.919200656</v>
      </c>
      <c r="Q106">
        <v>176153.966374207</v>
      </c>
      <c r="R106">
        <v>93.396193534201601</v>
      </c>
      <c r="S106">
        <v>698.04481362242802</v>
      </c>
      <c r="T106">
        <v>0.47103819653814999</v>
      </c>
      <c r="U106">
        <v>6.5656711000210796E-2</v>
      </c>
      <c r="V106">
        <v>0.81065986706888304</v>
      </c>
      <c r="W106">
        <v>2.1359711260423301E-2</v>
      </c>
      <c r="X106">
        <v>0.102323710670482</v>
      </c>
      <c r="Y106" s="1">
        <v>0</v>
      </c>
      <c r="Z106">
        <v>0.369940308707709</v>
      </c>
      <c r="AA106">
        <v>5.4031908474644103E-4</v>
      </c>
      <c r="AB106">
        <v>7.73972661834685E-3</v>
      </c>
      <c r="AC106">
        <v>6.7518035428023601E-3</v>
      </c>
      <c r="AD106">
        <v>3.0066405136818198E-3</v>
      </c>
      <c r="AE106">
        <v>0.76495747128617997</v>
      </c>
      <c r="AF106">
        <v>3.3988201172039101E-3</v>
      </c>
      <c r="AG106">
        <v>1.74431713054062E-3</v>
      </c>
      <c r="AH106">
        <v>5.1452203163229404</v>
      </c>
      <c r="AI106">
        <v>0.35677450854280901</v>
      </c>
      <c r="AJ106">
        <v>4200.7946387843303</v>
      </c>
      <c r="AK106" t="s">
        <v>99</v>
      </c>
      <c r="AL106" t="s">
        <v>100</v>
      </c>
      <c r="AM106" s="4">
        <v>742566789691.96997</v>
      </c>
      <c r="AN106">
        <v>5374846</v>
      </c>
      <c r="AO106">
        <f t="shared" si="39"/>
        <v>1.0690942744752711E-2</v>
      </c>
      <c r="AP106">
        <f t="shared" si="36"/>
        <v>12.101022837894604</v>
      </c>
      <c r="AQ106" s="15">
        <f t="shared" si="37"/>
        <v>0.25310332451111051</v>
      </c>
      <c r="AR106" s="3">
        <f t="shared" si="38"/>
        <v>2.9196033347783385E-3</v>
      </c>
      <c r="AS106" s="15">
        <f t="shared" si="34"/>
        <v>2.0820849522438678E-2</v>
      </c>
    </row>
    <row r="107" spans="1:45" x14ac:dyDescent="0.25">
      <c r="A107" t="s">
        <v>37</v>
      </c>
      <c r="B107">
        <v>16.628417137322899</v>
      </c>
      <c r="C107">
        <v>1.48847471360681E-2</v>
      </c>
      <c r="D107">
        <v>16.469607644874099</v>
      </c>
      <c r="E107">
        <v>-0.98020055491021396</v>
      </c>
      <c r="F107" s="1">
        <v>0</v>
      </c>
      <c r="G107" s="1">
        <v>0</v>
      </c>
      <c r="H107">
        <v>4.4858398965947197</v>
      </c>
      <c r="I107">
        <v>82.312690063863002</v>
      </c>
      <c r="J107">
        <v>81.892591841348107</v>
      </c>
      <c r="K107">
        <v>24.993277645074201</v>
      </c>
      <c r="L107">
        <v>112.105663439438</v>
      </c>
      <c r="M107">
        <v>78.395168766367306</v>
      </c>
      <c r="N107">
        <v>93.574616292977794</v>
      </c>
      <c r="O107">
        <v>60.686916204154898</v>
      </c>
      <c r="P107">
        <v>133487.17613465499</v>
      </c>
      <c r="Q107">
        <v>168274.64136092999</v>
      </c>
      <c r="R107">
        <v>87.944861863130996</v>
      </c>
      <c r="S107">
        <v>699.06906142071205</v>
      </c>
      <c r="T107">
        <v>0.49011931359588201</v>
      </c>
      <c r="U107">
        <v>5.2092517526747199E-2</v>
      </c>
      <c r="V107">
        <v>0.86351696122243304</v>
      </c>
      <c r="W107">
        <v>1.3805584615920999E-2</v>
      </c>
      <c r="X107">
        <v>7.0584936634898399E-2</v>
      </c>
      <c r="Y107" s="1">
        <v>0</v>
      </c>
      <c r="Z107">
        <v>0.35568480685234299</v>
      </c>
      <c r="AA107">
        <v>5.6012849547796098E-4</v>
      </c>
      <c r="AB107">
        <v>7.7413740284050202E-3</v>
      </c>
      <c r="AC107">
        <v>6.7527553931134498E-3</v>
      </c>
      <c r="AD107">
        <v>4.0787208250386798E-3</v>
      </c>
      <c r="AE107">
        <v>0.780204545341591</v>
      </c>
      <c r="AF107">
        <v>3.3221235382535799E-3</v>
      </c>
      <c r="AG107">
        <v>2.3061086071767601E-3</v>
      </c>
      <c r="AH107">
        <v>5.1769466226441301</v>
      </c>
      <c r="AI107">
        <v>0.37801827676819599</v>
      </c>
      <c r="AJ107">
        <v>5166.0269027168797</v>
      </c>
      <c r="AK107" t="s">
        <v>101</v>
      </c>
      <c r="AL107" t="s">
        <v>102</v>
      </c>
      <c r="AM107" s="4">
        <v>717670575719.32996</v>
      </c>
      <c r="AN107">
        <v>5376326</v>
      </c>
      <c r="AO107">
        <f t="shared" si="39"/>
        <v>1.063500742684499E-2</v>
      </c>
      <c r="AP107">
        <f t="shared" si="36"/>
        <v>12.041366821480759</v>
      </c>
      <c r="AQ107" s="15">
        <f t="shared" si="37"/>
        <v>0.38094099979241869</v>
      </c>
      <c r="AR107" s="3">
        <f t="shared" si="38"/>
        <v>4.4059524562119912E-3</v>
      </c>
      <c r="AS107" s="15">
        <f t="shared" si="34"/>
        <v>9.6425789777832005E-3</v>
      </c>
    </row>
    <row r="108" spans="1:45" x14ac:dyDescent="0.25">
      <c r="A108" t="s">
        <v>37</v>
      </c>
      <c r="B108">
        <v>17.207783922037699</v>
      </c>
      <c r="C108">
        <v>1.5384311267448001E-2</v>
      </c>
      <c r="D108">
        <v>16.9765038413606</v>
      </c>
      <c r="E108">
        <v>6.7643821470527197</v>
      </c>
      <c r="F108" s="1">
        <v>0</v>
      </c>
      <c r="G108" s="1">
        <v>0</v>
      </c>
      <c r="H108">
        <v>4.7927162391896401</v>
      </c>
      <c r="I108">
        <v>105.080371707189</v>
      </c>
      <c r="J108">
        <v>104.35941888822001</v>
      </c>
      <c r="K108">
        <v>51.562353596370897</v>
      </c>
      <c r="L108">
        <v>136.81775118124301</v>
      </c>
      <c r="M108">
        <v>82.831143634208601</v>
      </c>
      <c r="N108">
        <v>94.032286498307101</v>
      </c>
      <c r="O108">
        <v>61.0739089304695</v>
      </c>
      <c r="P108">
        <v>125245.54179572299</v>
      </c>
      <c r="Q108">
        <v>157479.859063707</v>
      </c>
      <c r="R108">
        <v>79.406429443743704</v>
      </c>
      <c r="S108">
        <v>692.28884207023805</v>
      </c>
      <c r="T108">
        <v>0.52161957993252195</v>
      </c>
      <c r="U108">
        <v>3.33351400720713E-2</v>
      </c>
      <c r="V108">
        <v>0.90797077182004804</v>
      </c>
      <c r="W108">
        <v>8.7558973963230407E-3</v>
      </c>
      <c r="X108">
        <v>4.99381907115568E-2</v>
      </c>
      <c r="Y108" s="1">
        <v>0</v>
      </c>
      <c r="Z108">
        <v>0.33192277767484502</v>
      </c>
      <c r="AA108">
        <v>5.8959917731068697E-4</v>
      </c>
      <c r="AB108">
        <v>7.5751142687510804E-3</v>
      </c>
      <c r="AC108">
        <v>6.6692389947149103E-3</v>
      </c>
      <c r="AD108">
        <v>4.2427696359390301E-3</v>
      </c>
      <c r="AE108">
        <v>0.77129755510752596</v>
      </c>
      <c r="AF108">
        <v>3.1414602303796199E-3</v>
      </c>
      <c r="AG108">
        <v>2.84898429747793E-3</v>
      </c>
      <c r="AH108">
        <v>4.8319456406933199</v>
      </c>
      <c r="AI108">
        <v>0.376323558854403</v>
      </c>
      <c r="AJ108">
        <v>6425.9620704323597</v>
      </c>
      <c r="AK108" t="s">
        <v>103</v>
      </c>
      <c r="AL108" t="s">
        <v>104</v>
      </c>
      <c r="AM108" s="4">
        <v>516367329537.08002</v>
      </c>
      <c r="AN108">
        <v>4122840</v>
      </c>
      <c r="AO108">
        <f t="shared" si="39"/>
        <v>1.0400298402405217E-2</v>
      </c>
      <c r="AP108">
        <f t="shared" si="36"/>
        <v>11.790640630763338</v>
      </c>
      <c r="AQ108" s="15">
        <f t="shared" si="37"/>
        <v>0.45944435598692723</v>
      </c>
      <c r="AR108" s="3">
        <f t="shared" si="38"/>
        <v>5.2128770597394732E-3</v>
      </c>
      <c r="AS108" s="15">
        <f>B108/D108-1</f>
        <v>1.3623540090370145E-2</v>
      </c>
    </row>
    <row r="109" spans="1:45" x14ac:dyDescent="0.25">
      <c r="A109" t="s">
        <v>37</v>
      </c>
      <c r="B109">
        <v>18.2965501045868</v>
      </c>
      <c r="C109">
        <v>1.6379589588104201E-2</v>
      </c>
      <c r="D109">
        <v>17.977994714056798</v>
      </c>
      <c r="E109">
        <v>10.389517835437299</v>
      </c>
      <c r="F109" s="1">
        <v>0</v>
      </c>
      <c r="G109" s="1">
        <v>0</v>
      </c>
      <c r="H109">
        <v>4.9864839361150803</v>
      </c>
      <c r="I109">
        <v>128.27197740153801</v>
      </c>
      <c r="J109">
        <v>127.08231477766201</v>
      </c>
      <c r="K109">
        <v>74.234822562048706</v>
      </c>
      <c r="L109">
        <v>161.38224346226701</v>
      </c>
      <c r="M109">
        <v>85.440472215888803</v>
      </c>
      <c r="N109">
        <v>94.345777008748996</v>
      </c>
      <c r="O109">
        <v>60.262038520671297</v>
      </c>
      <c r="P109">
        <v>119988.75994666301</v>
      </c>
      <c r="Q109">
        <v>149923.09281490601</v>
      </c>
      <c r="R109">
        <v>75.029281876498104</v>
      </c>
      <c r="S109">
        <v>691.20659746685305</v>
      </c>
      <c r="T109">
        <v>0.55820508290692095</v>
      </c>
      <c r="U109">
        <v>2.1015134742615401E-2</v>
      </c>
      <c r="V109">
        <v>0.93574378775826295</v>
      </c>
      <c r="W109">
        <v>6.2517258877701903E-3</v>
      </c>
      <c r="X109">
        <v>3.6989351611351098E-2</v>
      </c>
      <c r="Y109" s="1">
        <v>0</v>
      </c>
      <c r="Z109">
        <v>0.29663435588343001</v>
      </c>
      <c r="AA109">
        <v>6.0926917160149501E-4</v>
      </c>
      <c r="AB109">
        <v>7.5305291651502999E-3</v>
      </c>
      <c r="AC109">
        <v>6.6184632554406103E-3</v>
      </c>
      <c r="AD109">
        <v>4.7027285241476001E-3</v>
      </c>
      <c r="AE109">
        <v>0.79656370261371001</v>
      </c>
      <c r="AF109">
        <v>3.16218401035894E-3</v>
      </c>
      <c r="AG109">
        <v>3.4436728760338701E-3</v>
      </c>
      <c r="AH109">
        <v>4.8612632227720098</v>
      </c>
      <c r="AI109">
        <v>0.39892735540145502</v>
      </c>
      <c r="AJ109">
        <v>7584.6887561284702</v>
      </c>
      <c r="AK109" t="s">
        <v>105</v>
      </c>
      <c r="AL109" t="s">
        <v>106</v>
      </c>
      <c r="AM109" s="4">
        <v>368584592511.91998</v>
      </c>
      <c r="AN109">
        <v>3071826</v>
      </c>
      <c r="AO109">
        <f t="shared" si="39"/>
        <v>1.0389916437401045E-2</v>
      </c>
      <c r="AP109">
        <f t="shared" si="36"/>
        <v>11.779535057581414</v>
      </c>
      <c r="AQ109" s="15">
        <f t="shared" si="37"/>
        <v>0.55324891985537028</v>
      </c>
      <c r="AR109" s="3">
        <f t="shared" si="38"/>
        <v>6.3085883128132375E-3</v>
      </c>
      <c r="AS109" s="15">
        <f t="shared" ref="AS109:AS113" si="40">B109/D109-1</f>
        <v>1.7719183679641759E-2</v>
      </c>
    </row>
    <row r="110" spans="1:45" x14ac:dyDescent="0.25">
      <c r="A110" t="s">
        <v>37</v>
      </c>
      <c r="B110">
        <v>18.480442280141499</v>
      </c>
      <c r="C110">
        <v>1.70065962775117E-2</v>
      </c>
      <c r="D110">
        <v>18.603216665214202</v>
      </c>
      <c r="E110">
        <v>17.168298374719701</v>
      </c>
      <c r="F110" s="1">
        <v>0</v>
      </c>
      <c r="G110" s="1">
        <v>0</v>
      </c>
      <c r="H110">
        <v>5.1922800021084798</v>
      </c>
      <c r="I110">
        <v>151.33789923376901</v>
      </c>
      <c r="J110">
        <v>149.06296458334199</v>
      </c>
      <c r="K110">
        <v>99.811986288851898</v>
      </c>
      <c r="L110">
        <v>186.257315556647</v>
      </c>
      <c r="M110">
        <v>87.219603066002506</v>
      </c>
      <c r="N110">
        <v>94.704478625850697</v>
      </c>
      <c r="O110">
        <v>59.900759352338298</v>
      </c>
      <c r="P110">
        <v>113725.44201620801</v>
      </c>
      <c r="Q110">
        <v>142576.46955618999</v>
      </c>
      <c r="R110">
        <v>72.797016987105806</v>
      </c>
      <c r="S110">
        <v>685.28352425129299</v>
      </c>
      <c r="T110">
        <v>0.59158721320946706</v>
      </c>
      <c r="U110">
        <v>1.5802678388097399E-2</v>
      </c>
      <c r="V110">
        <v>0.94871245370761703</v>
      </c>
      <c r="W110">
        <v>4.7881573202924301E-3</v>
      </c>
      <c r="X110">
        <v>3.0696710583992998E-2</v>
      </c>
      <c r="Y110" s="1">
        <v>0</v>
      </c>
      <c r="Z110">
        <v>0.26478806255923998</v>
      </c>
      <c r="AA110">
        <v>6.2165286534196799E-4</v>
      </c>
      <c r="AB110">
        <v>7.5045730390837602E-3</v>
      </c>
      <c r="AC110">
        <v>6.5926824836569399E-3</v>
      </c>
      <c r="AD110">
        <v>4.9398646096298002E-3</v>
      </c>
      <c r="AE110">
        <v>0.81372565859047097</v>
      </c>
      <c r="AF110">
        <v>3.1990305984414599E-3</v>
      </c>
      <c r="AG110">
        <v>3.8615597959019898E-3</v>
      </c>
      <c r="AH110">
        <v>4.9286082037463501</v>
      </c>
      <c r="AI110">
        <v>0.40857950446400199</v>
      </c>
      <c r="AJ110">
        <v>9072.9027775055401</v>
      </c>
      <c r="AK110" t="s">
        <v>107</v>
      </c>
      <c r="AL110" t="s">
        <v>108</v>
      </c>
      <c r="AM110" s="4">
        <v>207811182548.87</v>
      </c>
      <c r="AN110">
        <v>1827306</v>
      </c>
      <c r="AO110">
        <f t="shared" si="39"/>
        <v>1.0413365947440367E-2</v>
      </c>
      <c r="AP110">
        <f t="shared" si="36"/>
        <v>11.804617143437069</v>
      </c>
      <c r="AQ110" s="15">
        <f t="shared" si="37"/>
        <v>0.56552661179832864</v>
      </c>
      <c r="AR110" s="3">
        <f t="shared" si="38"/>
        <v>6.4697579472482343E-3</v>
      </c>
      <c r="AS110" s="15">
        <f t="shared" si="40"/>
        <v>-6.5996320573030731E-3</v>
      </c>
    </row>
    <row r="111" spans="1:45" x14ac:dyDescent="0.25">
      <c r="A111" t="s">
        <v>37</v>
      </c>
      <c r="B111">
        <v>17.838317421145401</v>
      </c>
      <c r="C111">
        <v>1.6833813261483099E-2</v>
      </c>
      <c r="D111">
        <v>18.431362986962402</v>
      </c>
      <c r="E111">
        <v>23.406279775893001</v>
      </c>
      <c r="F111" s="1">
        <v>0</v>
      </c>
      <c r="G111" s="1">
        <v>0</v>
      </c>
      <c r="H111">
        <v>5.4415463518174896</v>
      </c>
      <c r="I111">
        <v>174.02100417500199</v>
      </c>
      <c r="J111">
        <v>169.3648665899</v>
      </c>
      <c r="K111">
        <v>125.36404498453</v>
      </c>
      <c r="L111">
        <v>211.1880528538</v>
      </c>
      <c r="M111">
        <v>90.796188334167397</v>
      </c>
      <c r="N111">
        <v>94.482359753554505</v>
      </c>
      <c r="O111">
        <v>58.642117710869201</v>
      </c>
      <c r="P111">
        <v>106675.499511274</v>
      </c>
      <c r="Q111">
        <v>133812.23319438999</v>
      </c>
      <c r="R111">
        <v>69.854991121926105</v>
      </c>
      <c r="S111">
        <v>676.54179937221397</v>
      </c>
      <c r="T111">
        <v>0.60315541452030996</v>
      </c>
      <c r="U111">
        <v>1.2246795281818599E-2</v>
      </c>
      <c r="V111">
        <v>0.95997598976824505</v>
      </c>
      <c r="W111">
        <v>3.4521300864092598E-3</v>
      </c>
      <c r="X111">
        <v>2.4325084863526501E-2</v>
      </c>
      <c r="Y111" s="1">
        <v>0</v>
      </c>
      <c r="Z111">
        <v>0.25668103619793398</v>
      </c>
      <c r="AA111">
        <v>6.6004632014275201E-4</v>
      </c>
      <c r="AB111">
        <v>7.5336400068357996E-3</v>
      </c>
      <c r="AC111">
        <v>6.61480856478409E-3</v>
      </c>
      <c r="AD111">
        <v>4.7115151108660597E-3</v>
      </c>
      <c r="AE111">
        <v>0.82294863016603603</v>
      </c>
      <c r="AF111">
        <v>3.2089222710522899E-3</v>
      </c>
      <c r="AG111">
        <v>3.8635829875174701E-3</v>
      </c>
      <c r="AH111">
        <v>5.0258248076085197</v>
      </c>
      <c r="AI111">
        <v>0.43391886851963402</v>
      </c>
      <c r="AJ111">
        <v>11058.8316996836</v>
      </c>
      <c r="AK111" t="s">
        <v>109</v>
      </c>
      <c r="AL111" t="s">
        <v>110</v>
      </c>
      <c r="AM111" s="4">
        <v>111375942046.24001</v>
      </c>
      <c r="AN111">
        <v>1044063</v>
      </c>
      <c r="AO111">
        <f t="shared" si="39"/>
        <v>1.0483777155979132E-2</v>
      </c>
      <c r="AP111">
        <f t="shared" si="36"/>
        <v>11.87989116607875</v>
      </c>
      <c r="AQ111" s="15">
        <f t="shared" si="37"/>
        <v>0.50155562637476381</v>
      </c>
      <c r="AR111" s="3">
        <f t="shared" si="38"/>
        <v>5.7563353097054432E-3</v>
      </c>
      <c r="AS111" s="15">
        <f t="shared" si="40"/>
        <v>-3.2175893135873768E-2</v>
      </c>
    </row>
    <row r="112" spans="1:45" x14ac:dyDescent="0.25">
      <c r="A112" t="s">
        <v>37</v>
      </c>
      <c r="B112">
        <v>16.072260552798902</v>
      </c>
      <c r="C112">
        <v>1.5753155019885699E-2</v>
      </c>
      <c r="D112">
        <v>17.348949868831401</v>
      </c>
      <c r="E112">
        <v>28.333439155650701</v>
      </c>
      <c r="F112" s="1">
        <v>0</v>
      </c>
      <c r="G112" s="1">
        <v>0</v>
      </c>
      <c r="H112">
        <v>5.89531714766846</v>
      </c>
      <c r="I112">
        <v>195.59021183231999</v>
      </c>
      <c r="J112">
        <v>184.54065205033601</v>
      </c>
      <c r="K112">
        <v>166.13649998538</v>
      </c>
      <c r="L112">
        <v>236.27115583572501</v>
      </c>
      <c r="M112">
        <v>98.8542467227592</v>
      </c>
      <c r="N112">
        <v>93.464992222242998</v>
      </c>
      <c r="O112">
        <v>61.539440448567703</v>
      </c>
      <c r="P112">
        <v>97147.200629032304</v>
      </c>
      <c r="Q112">
        <v>122222.814597445</v>
      </c>
      <c r="R112">
        <v>63.215160765950003</v>
      </c>
      <c r="S112">
        <v>653.37857819512794</v>
      </c>
      <c r="T112">
        <v>0.53935514488636005</v>
      </c>
      <c r="U112">
        <v>1.06360270472265E-2</v>
      </c>
      <c r="V112">
        <v>0.96589210460181996</v>
      </c>
      <c r="W112">
        <v>2.6024035172371798E-3</v>
      </c>
      <c r="X112">
        <v>2.0869464833715601E-2</v>
      </c>
      <c r="Y112" s="1">
        <v>0</v>
      </c>
      <c r="Z112">
        <v>0.32772007518053903</v>
      </c>
      <c r="AA112">
        <v>7.47870637080598E-4</v>
      </c>
      <c r="AB112">
        <v>7.0792832851313599E-3</v>
      </c>
      <c r="AC112">
        <v>6.4621341769370202E-3</v>
      </c>
      <c r="AD112">
        <v>3.9639071558352596E-3</v>
      </c>
      <c r="AE112">
        <v>0.711764686314318</v>
      </c>
      <c r="AF112">
        <v>2.7723915163967599E-3</v>
      </c>
      <c r="AG112">
        <v>3.9146198642813403E-3</v>
      </c>
      <c r="AH112">
        <v>3.8568223141261302</v>
      </c>
      <c r="AI112">
        <v>0.34270460436775302</v>
      </c>
      <c r="AJ112">
        <v>14184.915305087299</v>
      </c>
      <c r="AK112" t="s">
        <v>111</v>
      </c>
      <c r="AL112" t="s">
        <v>112</v>
      </c>
      <c r="AM112" s="4">
        <v>46256056696.309998</v>
      </c>
      <c r="AN112">
        <v>476144</v>
      </c>
      <c r="AO112">
        <f t="shared" si="39"/>
        <v>9.9823963304143774E-3</v>
      </c>
      <c r="AP112">
        <f t="shared" si="36"/>
        <v>11.342597492018836</v>
      </c>
      <c r="AQ112" s="15">
        <f t="shared" si="37"/>
        <v>0.4169823591208337</v>
      </c>
      <c r="AR112" s="3">
        <f t="shared" si="38"/>
        <v>4.5126903954639148E-3</v>
      </c>
      <c r="AS112" s="15">
        <f t="shared" si="40"/>
        <v>-7.3588852678983185E-2</v>
      </c>
    </row>
    <row r="113" spans="1:45" x14ac:dyDescent="0.25">
      <c r="A113" t="s">
        <v>37</v>
      </c>
      <c r="B113">
        <v>15.920567705161</v>
      </c>
      <c r="C113">
        <v>1.4368200709445E-2</v>
      </c>
      <c r="D113">
        <v>15.942498022835499</v>
      </c>
      <c r="E113">
        <v>46.239063254562097</v>
      </c>
      <c r="F113" s="1">
        <v>0</v>
      </c>
      <c r="G113" s="1">
        <v>0</v>
      </c>
      <c r="H113">
        <v>6.5495628672822601</v>
      </c>
      <c r="I113">
        <v>242.39121821465201</v>
      </c>
      <c r="J113">
        <v>218.594418746298</v>
      </c>
      <c r="K113">
        <v>230.50563169105399</v>
      </c>
      <c r="L113">
        <v>287.07482416009299</v>
      </c>
      <c r="M113">
        <v>106.670593479308</v>
      </c>
      <c r="N113">
        <v>93.641340547374298</v>
      </c>
      <c r="O113">
        <v>65.843237287412705</v>
      </c>
      <c r="P113">
        <v>88027.357944489893</v>
      </c>
      <c r="Q113">
        <v>111017.333765751</v>
      </c>
      <c r="R113">
        <v>54.956079809347798</v>
      </c>
      <c r="S113">
        <v>632.846350323416</v>
      </c>
      <c r="T113">
        <v>0.46918434005957799</v>
      </c>
      <c r="U113">
        <v>7.3732948953055396E-3</v>
      </c>
      <c r="V113">
        <v>0.98746024041173797</v>
      </c>
      <c r="W113">
        <v>6.3126930453257597E-4</v>
      </c>
      <c r="X113">
        <v>4.5351953884233999E-3</v>
      </c>
      <c r="Y113" s="1">
        <v>0</v>
      </c>
      <c r="Z113">
        <v>0.35363518390104598</v>
      </c>
      <c r="AA113">
        <v>8.1656295189071995E-4</v>
      </c>
      <c r="AB113">
        <v>6.5131830793915702E-3</v>
      </c>
      <c r="AC113">
        <v>6.2764717310345103E-3</v>
      </c>
      <c r="AD113">
        <v>3.2211381656920401E-3</v>
      </c>
      <c r="AE113">
        <v>0.60675083806876995</v>
      </c>
      <c r="AF113">
        <v>2.31961164407895E-3</v>
      </c>
      <c r="AG113">
        <v>3.8111452508382501E-3</v>
      </c>
      <c r="AH113">
        <v>2.5979210053951398</v>
      </c>
      <c r="AI113">
        <v>0.25228593836204699</v>
      </c>
      <c r="AJ113">
        <v>17755.419712917101</v>
      </c>
      <c r="AK113" t="s">
        <v>113</v>
      </c>
      <c r="AL113" t="s">
        <v>114</v>
      </c>
      <c r="AM113" s="4">
        <v>60773911870.160004</v>
      </c>
      <c r="AN113">
        <v>690398</v>
      </c>
      <c r="AO113">
        <f t="shared" si="39"/>
        <v>9.4126463270041809E-3</v>
      </c>
      <c r="AP113">
        <f t="shared" si="36"/>
        <v>10.728393311508089</v>
      </c>
      <c r="AQ113" s="15">
        <f t="shared" si="37"/>
        <v>0.48396570137705441</v>
      </c>
      <c r="AR113" s="3">
        <f t="shared" si="38"/>
        <v>4.934127944491818E-3</v>
      </c>
      <c r="AS113" s="15">
        <f t="shared" si="40"/>
        <v>-1.3755885459786343E-3</v>
      </c>
    </row>
    <row r="114" spans="1:45" x14ac:dyDescent="0.25">
      <c r="AN114" s="7">
        <f>SUM(AN94:AN113)</f>
        <v>36862263</v>
      </c>
    </row>
    <row r="116" spans="1:45" x14ac:dyDescent="0.25">
      <c r="AO116" t="s">
        <v>244</v>
      </c>
      <c r="AP116" t="s">
        <v>388</v>
      </c>
      <c r="AR116" s="3" t="s">
        <v>392</v>
      </c>
      <c r="AS116" s="15"/>
    </row>
    <row r="117" spans="1:45" x14ac:dyDescent="0.25">
      <c r="A117" t="s">
        <v>0</v>
      </c>
      <c r="B117" t="s">
        <v>1</v>
      </c>
      <c r="C117" t="s">
        <v>2</v>
      </c>
      <c r="D117" t="s">
        <v>3</v>
      </c>
      <c r="E117" t="s">
        <v>5</v>
      </c>
      <c r="F117" t="s">
        <v>6</v>
      </c>
      <c r="G117" t="s">
        <v>208</v>
      </c>
      <c r="H117" t="s">
        <v>7</v>
      </c>
      <c r="I117" t="s">
        <v>8</v>
      </c>
      <c r="J117" t="s">
        <v>134</v>
      </c>
      <c r="K117" t="s">
        <v>143</v>
      </c>
      <c r="L117" t="s">
        <v>9</v>
      </c>
      <c r="M117" t="s">
        <v>10</v>
      </c>
      <c r="N117" t="s">
        <v>11</v>
      </c>
      <c r="O117" t="s">
        <v>13</v>
      </c>
      <c r="P117" t="s">
        <v>14</v>
      </c>
      <c r="Q117" t="s">
        <v>15</v>
      </c>
      <c r="R117" t="s">
        <v>16</v>
      </c>
      <c r="S117" t="s">
        <v>17</v>
      </c>
      <c r="T117" t="s">
        <v>18</v>
      </c>
      <c r="U117" t="s">
        <v>20</v>
      </c>
      <c r="V117" t="s">
        <v>21</v>
      </c>
      <c r="W117" t="s">
        <v>22</v>
      </c>
      <c r="X117" t="s">
        <v>23</v>
      </c>
      <c r="Y117" t="s">
        <v>24</v>
      </c>
      <c r="Z117" t="s">
        <v>25</v>
      </c>
      <c r="AA117" t="s">
        <v>26</v>
      </c>
      <c r="AB117" t="s">
        <v>27</v>
      </c>
      <c r="AC117" t="s">
        <v>263</v>
      </c>
      <c r="AD117" t="s">
        <v>29</v>
      </c>
      <c r="AE117" t="s">
        <v>326</v>
      </c>
      <c r="AF117" t="s">
        <v>233</v>
      </c>
      <c r="AG117" t="s">
        <v>30</v>
      </c>
      <c r="AH117" t="s">
        <v>31</v>
      </c>
      <c r="AI117" t="s">
        <v>32</v>
      </c>
      <c r="AJ117" t="s">
        <v>33</v>
      </c>
      <c r="AK117" t="s">
        <v>34</v>
      </c>
      <c r="AL117" t="s">
        <v>74</v>
      </c>
      <c r="AM117" s="4" t="s">
        <v>35</v>
      </c>
      <c r="AN117" t="s">
        <v>36</v>
      </c>
      <c r="AP117" t="s">
        <v>67</v>
      </c>
      <c r="AS117" s="15"/>
    </row>
    <row r="118" spans="1:45" x14ac:dyDescent="0.25">
      <c r="A118" t="s">
        <v>37</v>
      </c>
      <c r="B118">
        <v>8.6869458054181692</v>
      </c>
      <c r="C118">
        <v>5.2455615485449301E-3</v>
      </c>
      <c r="D118">
        <v>6.1162070493081702</v>
      </c>
      <c r="E118">
        <v>-68.3034613463184</v>
      </c>
      <c r="F118" s="1">
        <v>0</v>
      </c>
      <c r="G118" s="1">
        <v>0</v>
      </c>
      <c r="H118">
        <v>2.9163383551652098</v>
      </c>
      <c r="I118">
        <v>-236.60608546172301</v>
      </c>
      <c r="J118">
        <v>-190.59472487273499</v>
      </c>
      <c r="K118">
        <v>-252.08039803259399</v>
      </c>
      <c r="L118">
        <v>-216.832122836313</v>
      </c>
      <c r="M118">
        <v>67.477738581925607</v>
      </c>
      <c r="N118">
        <v>84.794689721026003</v>
      </c>
      <c r="O118">
        <v>56.671218094762402</v>
      </c>
      <c r="P118">
        <v>201723.41303834799</v>
      </c>
      <c r="Q118">
        <v>242678.04842081401</v>
      </c>
      <c r="R118">
        <v>123.34110327476699</v>
      </c>
      <c r="S118">
        <v>625.37963231807896</v>
      </c>
      <c r="T118">
        <v>0.30930166434135897</v>
      </c>
      <c r="U118">
        <v>0.331614709444922</v>
      </c>
      <c r="V118">
        <v>0.48763390882386098</v>
      </c>
      <c r="W118">
        <v>1.4551495539958499E-2</v>
      </c>
      <c r="X118">
        <v>0.166199886191257</v>
      </c>
      <c r="Y118" s="1">
        <v>0</v>
      </c>
      <c r="Z118">
        <v>0.59371533096326901</v>
      </c>
      <c r="AA118">
        <v>4.7866811084570601E-4</v>
      </c>
      <c r="AB118">
        <v>4.7668736686115598E-3</v>
      </c>
      <c r="AC118">
        <v>4.2373144193126096E-3</v>
      </c>
      <c r="AD118" s="1">
        <v>0</v>
      </c>
      <c r="AE118">
        <v>0.69841165432209895</v>
      </c>
      <c r="AF118">
        <v>0</v>
      </c>
      <c r="AG118" s="1">
        <v>0</v>
      </c>
      <c r="AH118">
        <v>4.6802293394755203</v>
      </c>
      <c r="AI118">
        <v>0.30412138885925499</v>
      </c>
      <c r="AJ118">
        <v>126.285131626028</v>
      </c>
      <c r="AK118" t="s">
        <v>75</v>
      </c>
      <c r="AL118" t="s">
        <v>76</v>
      </c>
      <c r="AM118" s="4">
        <v>136768474.03999999</v>
      </c>
      <c r="AN118">
        <v>678</v>
      </c>
      <c r="AO118">
        <f>SUM(AA118,AC118,AF118)</f>
        <v>4.7159825301583153E-3</v>
      </c>
      <c r="AP118">
        <f>100*(1-(1-AO118)^12)</f>
        <v>5.5146749800898736</v>
      </c>
      <c r="AQ118" s="15">
        <f>B118/AP118-1</f>
        <v>0.57524166642303132</v>
      </c>
      <c r="AR118" s="3">
        <f>1-(1-B118/100)^(1/12)-AO118</f>
        <v>2.828449892817551E-3</v>
      </c>
      <c r="AS118" s="15">
        <f t="shared" ref="AS118:AS133" si="41">B118/D118-1</f>
        <v>0.42031584859456084</v>
      </c>
    </row>
    <row r="119" spans="1:45" x14ac:dyDescent="0.25">
      <c r="A119" t="s">
        <v>37</v>
      </c>
      <c r="B119">
        <v>3.7243257161229999</v>
      </c>
      <c r="C119">
        <v>5.5999513331845396E-3</v>
      </c>
      <c r="D119">
        <v>6.5167844027908197</v>
      </c>
      <c r="E119">
        <v>-39.8874085565824</v>
      </c>
      <c r="F119" s="1">
        <v>0</v>
      </c>
      <c r="G119" s="1">
        <v>0</v>
      </c>
      <c r="H119">
        <v>3.1792886798653202</v>
      </c>
      <c r="I119">
        <v>-203.67420395736599</v>
      </c>
      <c r="J119">
        <v>-179.422095283402</v>
      </c>
      <c r="K119">
        <v>-240.22081420898101</v>
      </c>
      <c r="L119">
        <v>-185.39317725215</v>
      </c>
      <c r="M119">
        <v>68.227908141998299</v>
      </c>
      <c r="N119">
        <v>86.1722824424414</v>
      </c>
      <c r="O119">
        <v>56.469834208092301</v>
      </c>
      <c r="P119">
        <v>218044.21137190799</v>
      </c>
      <c r="Q119">
        <v>260976.782648219</v>
      </c>
      <c r="R119">
        <v>121.80578375420799</v>
      </c>
      <c r="S119">
        <v>666.81830922253198</v>
      </c>
      <c r="T119">
        <v>0.29743067311065902</v>
      </c>
      <c r="U119">
        <v>0.19857442201908199</v>
      </c>
      <c r="V119">
        <v>0.54542735724034497</v>
      </c>
      <c r="W119">
        <v>4.3720323496731203E-2</v>
      </c>
      <c r="X119">
        <v>0.21227789724384</v>
      </c>
      <c r="Y119" s="1">
        <v>0</v>
      </c>
      <c r="Z119">
        <v>0.55956571933093202</v>
      </c>
      <c r="AA119">
        <v>5.48013916978426E-4</v>
      </c>
      <c r="AB119">
        <v>5.0519153463142001E-3</v>
      </c>
      <c r="AC119">
        <v>4.32151142929543E-3</v>
      </c>
      <c r="AD119" s="1">
        <v>0</v>
      </c>
      <c r="AE119">
        <v>0.69880239916090703</v>
      </c>
      <c r="AF119">
        <v>0</v>
      </c>
      <c r="AG119" s="1">
        <v>0</v>
      </c>
      <c r="AH119">
        <v>4.8064643096447899</v>
      </c>
      <c r="AI119">
        <v>0.31832648426129201</v>
      </c>
      <c r="AJ119">
        <v>387.97028751133399</v>
      </c>
      <c r="AK119" t="s">
        <v>77</v>
      </c>
      <c r="AL119" t="s">
        <v>78</v>
      </c>
      <c r="AM119" s="4">
        <v>467268744.97000003</v>
      </c>
      <c r="AN119">
        <v>2143</v>
      </c>
      <c r="AO119">
        <f t="shared" ref="AO119:AO133" si="42">SUM(AA119,AC119,AF119)</f>
        <v>4.8695253462738564E-3</v>
      </c>
      <c r="AP119">
        <f t="shared" ref="AP119:AP137" si="43">100*(1-(1-AO119)^12)</f>
        <v>5.6894420555918312</v>
      </c>
      <c r="AQ119" s="15">
        <f t="shared" ref="AQ119:AQ137" si="44">B119/AP119-1</f>
        <v>-0.34539702140694617</v>
      </c>
      <c r="AR119" s="3">
        <f t="shared" ref="AR119:AR137" si="45">1-(1-B119/100)^(1/12)-AO119</f>
        <v>-1.7116467514687594E-3</v>
      </c>
      <c r="AS119" s="15">
        <f t="shared" si="41"/>
        <v>-0.42850254267610055</v>
      </c>
    </row>
    <row r="120" spans="1:45" x14ac:dyDescent="0.25">
      <c r="A120" t="s">
        <v>37</v>
      </c>
      <c r="B120">
        <v>5.5562528660356101</v>
      </c>
      <c r="C120">
        <v>5.5164916997695402E-3</v>
      </c>
      <c r="D120">
        <v>6.4225887824878001</v>
      </c>
      <c r="E120">
        <v>-33.178155163232603</v>
      </c>
      <c r="F120" s="1">
        <v>0</v>
      </c>
      <c r="G120" s="1">
        <v>0</v>
      </c>
      <c r="H120">
        <v>3.23939004156454</v>
      </c>
      <c r="I120">
        <v>-176.889227042942</v>
      </c>
      <c r="J120">
        <v>-172.06177991225599</v>
      </c>
      <c r="K120">
        <v>-239.549080431563</v>
      </c>
      <c r="L120">
        <v>-159.28437071466399</v>
      </c>
      <c r="M120">
        <v>68.998301551510494</v>
      </c>
      <c r="N120">
        <v>87.208821743908203</v>
      </c>
      <c r="O120">
        <v>56.2288847658536</v>
      </c>
      <c r="P120">
        <v>226482.51372996299</v>
      </c>
      <c r="Q120">
        <v>277495.31596331397</v>
      </c>
      <c r="R120">
        <v>122.63385102132401</v>
      </c>
      <c r="S120">
        <v>699.04635548920101</v>
      </c>
      <c r="T120">
        <v>0.27270764944806902</v>
      </c>
      <c r="U120">
        <v>0.11853723020173799</v>
      </c>
      <c r="V120">
        <v>0.55386225365097796</v>
      </c>
      <c r="W120">
        <v>7.1305477684081894E-2</v>
      </c>
      <c r="X120">
        <v>0.25629503846320101</v>
      </c>
      <c r="Y120" s="1">
        <v>0</v>
      </c>
      <c r="Z120">
        <v>0.58765344980546197</v>
      </c>
      <c r="AA120">
        <v>5.8018638821532697E-4</v>
      </c>
      <c r="AB120">
        <v>4.9363168816710396E-3</v>
      </c>
      <c r="AC120">
        <v>4.4393136745245199E-3</v>
      </c>
      <c r="AD120" s="1">
        <v>0</v>
      </c>
      <c r="AE120">
        <v>0.712819275918957</v>
      </c>
      <c r="AF120" s="1">
        <v>1.42802972521671E-4</v>
      </c>
      <c r="AG120" s="1">
        <v>0</v>
      </c>
      <c r="AH120">
        <v>4.9076510274245599</v>
      </c>
      <c r="AI120">
        <v>0.33597371507790902</v>
      </c>
      <c r="AJ120">
        <v>998.77171903895203</v>
      </c>
      <c r="AK120" t="s">
        <v>79</v>
      </c>
      <c r="AL120" t="s">
        <v>80</v>
      </c>
      <c r="AM120" s="4">
        <v>2938837098.1599998</v>
      </c>
      <c r="AN120">
        <v>12976</v>
      </c>
      <c r="AO120">
        <f t="shared" si="42"/>
        <v>5.1623030352615177E-3</v>
      </c>
      <c r="AP120">
        <f t="shared" si="43"/>
        <v>6.0218695042527415</v>
      </c>
      <c r="AQ120" s="15">
        <f t="shared" si="44"/>
        <v>-7.7320944581795614E-2</v>
      </c>
      <c r="AR120" s="3">
        <f t="shared" si="45"/>
        <v>-4.0981558233429451E-4</v>
      </c>
      <c r="AS120" s="15">
        <f t="shared" si="41"/>
        <v>-0.13488889695295314</v>
      </c>
    </row>
    <row r="121" spans="1:45" x14ac:dyDescent="0.25">
      <c r="A121" t="s">
        <v>37</v>
      </c>
      <c r="B121">
        <v>7.1271677418958204</v>
      </c>
      <c r="C121">
        <v>6.0825571084393796E-3</v>
      </c>
      <c r="D121">
        <v>7.0597687891620504</v>
      </c>
      <c r="E121">
        <v>-27.513745369949</v>
      </c>
      <c r="F121" s="1">
        <v>0</v>
      </c>
      <c r="G121" s="1">
        <v>0</v>
      </c>
      <c r="H121">
        <v>3.2964350471897301</v>
      </c>
      <c r="I121">
        <v>-155.76182635813399</v>
      </c>
      <c r="J121">
        <v>-154.044596805449</v>
      </c>
      <c r="K121">
        <v>-227.99821932398299</v>
      </c>
      <c r="L121">
        <v>-137.48355801445601</v>
      </c>
      <c r="M121">
        <v>68.459826306105896</v>
      </c>
      <c r="N121">
        <v>86.940402220751807</v>
      </c>
      <c r="O121">
        <v>53.066413178108199</v>
      </c>
      <c r="P121">
        <v>218057.34457022799</v>
      </c>
      <c r="Q121">
        <v>264407.87837053399</v>
      </c>
      <c r="R121">
        <v>122.245713699235</v>
      </c>
      <c r="S121">
        <v>711.57902247389404</v>
      </c>
      <c r="T121">
        <v>0.23354401019476501</v>
      </c>
      <c r="U121">
        <v>0.102357806929158</v>
      </c>
      <c r="V121">
        <v>0.583391507355837</v>
      </c>
      <c r="W121">
        <v>7.2692376469280104E-2</v>
      </c>
      <c r="X121">
        <v>0.241558309245723</v>
      </c>
      <c r="Y121" s="1">
        <v>0</v>
      </c>
      <c r="Z121">
        <v>0.63450167225661303</v>
      </c>
      <c r="AA121">
        <v>6.0245705896227802E-4</v>
      </c>
      <c r="AB121">
        <v>5.4792276606272002E-3</v>
      </c>
      <c r="AC121">
        <v>5.09865792142776E-3</v>
      </c>
      <c r="AD121" s="1">
        <v>8.3006751649880395E-7</v>
      </c>
      <c r="AE121">
        <v>0.799290492205322</v>
      </c>
      <c r="AF121" s="1">
        <v>4.79657950519997E-4</v>
      </c>
      <c r="AG121" s="1">
        <v>0</v>
      </c>
      <c r="AH121">
        <v>5.8707136414193997</v>
      </c>
      <c r="AI121">
        <v>0.39858686865641302</v>
      </c>
      <c r="AJ121">
        <v>1622.9683608344001</v>
      </c>
      <c r="AK121" t="s">
        <v>81</v>
      </c>
      <c r="AL121" t="s">
        <v>82</v>
      </c>
      <c r="AM121" s="4">
        <v>13651043942.129999</v>
      </c>
      <c r="AN121">
        <v>62603</v>
      </c>
      <c r="AO121">
        <f t="shared" si="42"/>
        <v>6.1807729309100359E-3</v>
      </c>
      <c r="AP121">
        <f t="shared" si="43"/>
        <v>7.1699176773125313</v>
      </c>
      <c r="AQ121" s="15">
        <f t="shared" si="44"/>
        <v>-5.9624025464033448E-3</v>
      </c>
      <c r="AR121" s="3">
        <f t="shared" si="45"/>
        <v>-3.8131266157833896E-5</v>
      </c>
      <c r="AS121" s="15">
        <f t="shared" si="41"/>
        <v>9.5469065271993614E-3</v>
      </c>
    </row>
    <row r="122" spans="1:45" x14ac:dyDescent="0.25">
      <c r="A122" t="s">
        <v>37</v>
      </c>
      <c r="B122">
        <v>8.1176489796692906</v>
      </c>
      <c r="C122">
        <v>6.9154685665556697E-3</v>
      </c>
      <c r="D122">
        <v>7.9900897677318401</v>
      </c>
      <c r="E122">
        <v>-22.529871444767199</v>
      </c>
      <c r="F122" s="1">
        <v>0</v>
      </c>
      <c r="G122" s="1">
        <v>0</v>
      </c>
      <c r="H122">
        <v>3.3681725108890399</v>
      </c>
      <c r="I122">
        <v>-133.06413447568099</v>
      </c>
      <c r="J122">
        <v>-132.211175818817</v>
      </c>
      <c r="K122">
        <v>-209.370549329624</v>
      </c>
      <c r="L122">
        <v>-113.92627816562501</v>
      </c>
      <c r="M122">
        <v>67.452789224767699</v>
      </c>
      <c r="N122">
        <v>86.802755706063905</v>
      </c>
      <c r="O122">
        <v>51.805177846227402</v>
      </c>
      <c r="P122">
        <v>208248.49812672701</v>
      </c>
      <c r="Q122">
        <v>244625.407146315</v>
      </c>
      <c r="R122">
        <v>120.688354000404</v>
      </c>
      <c r="S122">
        <v>719.79127827121602</v>
      </c>
      <c r="T122">
        <v>0.211209064684558</v>
      </c>
      <c r="U122">
        <v>8.9950533220383003E-2</v>
      </c>
      <c r="V122">
        <v>0.64885424127926805</v>
      </c>
      <c r="W122">
        <v>5.7936209284666897E-2</v>
      </c>
      <c r="X122">
        <v>0.20325901621568099</v>
      </c>
      <c r="Y122" s="1">
        <v>0</v>
      </c>
      <c r="Z122">
        <v>0.67088924767122304</v>
      </c>
      <c r="AA122">
        <v>6.1409585673220498E-4</v>
      </c>
      <c r="AB122">
        <v>6.2947935787712002E-3</v>
      </c>
      <c r="AC122">
        <v>6.0150876067020199E-3</v>
      </c>
      <c r="AD122">
        <v>6.5377490526590303E-6</v>
      </c>
      <c r="AE122">
        <v>0.85029741474377796</v>
      </c>
      <c r="AF122" s="1">
        <v>8.50588639673694E-4</v>
      </c>
      <c r="AG122" s="1">
        <v>0</v>
      </c>
      <c r="AH122">
        <v>6.4134216158186002</v>
      </c>
      <c r="AI122">
        <v>0.42905861303114301</v>
      </c>
      <c r="AJ122">
        <v>2126.0194337083799</v>
      </c>
      <c r="AK122" t="s">
        <v>83</v>
      </c>
      <c r="AL122" t="s">
        <v>84</v>
      </c>
      <c r="AM122" s="4">
        <v>28106675046.669998</v>
      </c>
      <c r="AN122">
        <v>134967</v>
      </c>
      <c r="AO122">
        <f t="shared" si="42"/>
        <v>7.4797721031079189E-3</v>
      </c>
      <c r="AP122">
        <f t="shared" si="43"/>
        <v>8.6155296412143141</v>
      </c>
      <c r="AQ122" s="15">
        <f t="shared" si="44"/>
        <v>-5.7788746865114371E-2</v>
      </c>
      <c r="AR122" s="3">
        <f t="shared" si="45"/>
        <v>-4.4949919645122065E-4</v>
      </c>
      <c r="AS122" s="15">
        <f t="shared" si="41"/>
        <v>1.5964678200813376E-2</v>
      </c>
    </row>
    <row r="123" spans="1:45" x14ac:dyDescent="0.25">
      <c r="A123" t="s">
        <v>37</v>
      </c>
      <c r="B123">
        <v>8.3475602471172792</v>
      </c>
      <c r="C123">
        <v>6.9542233231167302E-3</v>
      </c>
      <c r="D123">
        <v>8.0331683533769596</v>
      </c>
      <c r="E123">
        <v>-11.8352793594542</v>
      </c>
      <c r="F123" s="1">
        <v>0</v>
      </c>
      <c r="G123" s="1">
        <v>0</v>
      </c>
      <c r="H123">
        <v>3.6335613079053899</v>
      </c>
      <c r="I123">
        <v>-107.580825762115</v>
      </c>
      <c r="J123">
        <v>-105.74851126608699</v>
      </c>
      <c r="K123">
        <v>-178.49849524525601</v>
      </c>
      <c r="L123">
        <v>-88.180238215525506</v>
      </c>
      <c r="M123">
        <v>71.232729957870504</v>
      </c>
      <c r="N123">
        <v>86.839533257704602</v>
      </c>
      <c r="O123">
        <v>52.683434371298297</v>
      </c>
      <c r="P123">
        <v>205426.36631667099</v>
      </c>
      <c r="Q123">
        <v>245656.37403638399</v>
      </c>
      <c r="R123">
        <v>116.876327648466</v>
      </c>
      <c r="S123">
        <v>707.21712971704903</v>
      </c>
      <c r="T123">
        <v>0.23809216989044099</v>
      </c>
      <c r="U123">
        <v>8.14152087778824E-2</v>
      </c>
      <c r="V123">
        <v>0.781108500575172</v>
      </c>
      <c r="W123">
        <v>2.7298823118783299E-2</v>
      </c>
      <c r="X123">
        <v>0.110177467528162</v>
      </c>
      <c r="Y123" s="1">
        <v>0</v>
      </c>
      <c r="Z123">
        <v>0.64662977834221202</v>
      </c>
      <c r="AA123">
        <v>6.3204816197982101E-4</v>
      </c>
      <c r="AB123">
        <v>6.2772400682744303E-3</v>
      </c>
      <c r="AC123">
        <v>5.9357163406259803E-3</v>
      </c>
      <c r="AD123">
        <v>4.4387889729776102E-5</v>
      </c>
      <c r="AE123">
        <v>0.81052246908085701</v>
      </c>
      <c r="AF123">
        <v>1.13615369548049E-3</v>
      </c>
      <c r="AG123" s="1">
        <v>3.7165969328305102E-7</v>
      </c>
      <c r="AH123">
        <v>5.90343028225882</v>
      </c>
      <c r="AI123">
        <v>0.41907798952163</v>
      </c>
      <c r="AJ123">
        <v>3038.8978889783202</v>
      </c>
      <c r="AK123" t="s">
        <v>85</v>
      </c>
      <c r="AL123" t="s">
        <v>86</v>
      </c>
      <c r="AM123" s="4">
        <v>25993625261.880001</v>
      </c>
      <c r="AN123">
        <v>126535</v>
      </c>
      <c r="AO123">
        <f t="shared" si="42"/>
        <v>7.703918198086291E-3</v>
      </c>
      <c r="AP123">
        <f t="shared" si="43"/>
        <v>8.8628763250256704</v>
      </c>
      <c r="AQ123" s="15">
        <f t="shared" si="44"/>
        <v>-5.8143209835086918E-2</v>
      </c>
      <c r="AR123" s="3">
        <f t="shared" si="45"/>
        <v>-4.6635378666097863E-4</v>
      </c>
      <c r="AS123" s="15">
        <f t="shared" si="41"/>
        <v>3.9136724130542699E-2</v>
      </c>
    </row>
    <row r="124" spans="1:45" x14ac:dyDescent="0.25">
      <c r="A124" t="s">
        <v>37</v>
      </c>
      <c r="B124">
        <v>8.8335882813899502</v>
      </c>
      <c r="C124">
        <v>8.0115434898385702E-3</v>
      </c>
      <c r="D124">
        <v>9.2013438108765904</v>
      </c>
      <c r="E124">
        <v>-15.5379552444116</v>
      </c>
      <c r="F124" s="1">
        <v>0</v>
      </c>
      <c r="G124" s="1">
        <v>0</v>
      </c>
      <c r="H124">
        <v>3.7012435068333098</v>
      </c>
      <c r="I124">
        <v>-82.913929619189005</v>
      </c>
      <c r="J124">
        <v>-80.781700911764304</v>
      </c>
      <c r="K124">
        <v>-148.29246090633899</v>
      </c>
      <c r="L124">
        <v>-62.793289106596397</v>
      </c>
      <c r="M124">
        <v>72.781259564353604</v>
      </c>
      <c r="N124">
        <v>88.374868888945002</v>
      </c>
      <c r="O124">
        <v>54.536511462592998</v>
      </c>
      <c r="P124">
        <v>198050.75176905701</v>
      </c>
      <c r="Q124">
        <v>229514.54869624</v>
      </c>
      <c r="R124">
        <v>113.299152746137</v>
      </c>
      <c r="S124">
        <v>703.98807467279005</v>
      </c>
      <c r="T124">
        <v>0.28383406078503398</v>
      </c>
      <c r="U124">
        <v>6.8314730179729097E-2</v>
      </c>
      <c r="V124">
        <v>0.83465599767516196</v>
      </c>
      <c r="W124">
        <v>1.6724125451553499E-2</v>
      </c>
      <c r="X124">
        <v>8.0305146693554694E-2</v>
      </c>
      <c r="Y124" s="1">
        <v>0</v>
      </c>
      <c r="Z124">
        <v>0.58377517263420597</v>
      </c>
      <c r="AA124">
        <v>6.3198992079845605E-4</v>
      </c>
      <c r="AB124">
        <v>7.22560904729688E-3</v>
      </c>
      <c r="AC124">
        <v>6.3719267607864399E-3</v>
      </c>
      <c r="AD124">
        <v>1.3749970470941801E-4</v>
      </c>
      <c r="AE124">
        <v>0.78584365543832801</v>
      </c>
      <c r="AF124">
        <v>1.4255159771607701E-3</v>
      </c>
      <c r="AG124">
        <v>1.46147519636684E-5</v>
      </c>
      <c r="AH124">
        <v>5.5900744790999299</v>
      </c>
      <c r="AI124">
        <v>0.40788922174587899</v>
      </c>
      <c r="AJ124">
        <v>3129.1799780392898</v>
      </c>
      <c r="AK124" t="s">
        <v>87</v>
      </c>
      <c r="AL124" t="s">
        <v>88</v>
      </c>
      <c r="AM124" s="4">
        <v>42914825197.830002</v>
      </c>
      <c r="AN124">
        <v>216686</v>
      </c>
      <c r="AO124">
        <f t="shared" si="42"/>
        <v>8.4294326587456662E-3</v>
      </c>
      <c r="AP124">
        <f t="shared" si="43"/>
        <v>9.6592844345417923</v>
      </c>
      <c r="AQ124" s="15">
        <f t="shared" si="44"/>
        <v>-8.5482124348583821E-2</v>
      </c>
      <c r="AR124" s="3">
        <f t="shared" si="45"/>
        <v>-7.5208443384559495E-4</v>
      </c>
      <c r="AS124" s="15">
        <f t="shared" si="41"/>
        <v>-3.9967589196257314E-2</v>
      </c>
    </row>
    <row r="125" spans="1:45" x14ac:dyDescent="0.25">
      <c r="A125" t="s">
        <v>37</v>
      </c>
      <c r="B125">
        <v>9.4841158976189295</v>
      </c>
      <c r="C125">
        <v>8.4931949549811002E-3</v>
      </c>
      <c r="D125">
        <v>9.7289713915619807</v>
      </c>
      <c r="E125">
        <v>-21.0866624244061</v>
      </c>
      <c r="F125" s="1">
        <v>0</v>
      </c>
      <c r="G125" s="1">
        <v>0</v>
      </c>
      <c r="H125">
        <v>3.6933832548504202</v>
      </c>
      <c r="I125">
        <v>-56.188173630294699</v>
      </c>
      <c r="J125">
        <v>-54.037832434190101</v>
      </c>
      <c r="K125">
        <v>-110.648772991345</v>
      </c>
      <c r="L125">
        <v>-36.2833292389045</v>
      </c>
      <c r="M125">
        <v>73.452458736428596</v>
      </c>
      <c r="N125">
        <v>91.027553827472701</v>
      </c>
      <c r="O125">
        <v>60.418934619295001</v>
      </c>
      <c r="P125">
        <v>200316.430155726</v>
      </c>
      <c r="Q125">
        <v>229567.09594204201</v>
      </c>
      <c r="R125">
        <v>109.064673671172</v>
      </c>
      <c r="S125">
        <v>689.76533400143603</v>
      </c>
      <c r="T125">
        <v>0.37830324687981698</v>
      </c>
      <c r="U125">
        <v>7.3578364590532006E-2</v>
      </c>
      <c r="V125">
        <v>0.74592636055622796</v>
      </c>
      <c r="W125">
        <v>2.87665366539618E-2</v>
      </c>
      <c r="X125">
        <v>0.15172873819927701</v>
      </c>
      <c r="Y125" s="1">
        <v>0</v>
      </c>
      <c r="Z125">
        <v>0.44965944511792</v>
      </c>
      <c r="AA125">
        <v>5.6198029846762205E-4</v>
      </c>
      <c r="AB125">
        <v>7.1416605807108503E-3</v>
      </c>
      <c r="AC125">
        <v>6.2677293668533902E-3</v>
      </c>
      <c r="AD125">
        <v>7.2988414683350996E-4</v>
      </c>
      <c r="AE125">
        <v>0.70596337140770504</v>
      </c>
      <c r="AF125">
        <v>1.6055113472599901E-3</v>
      </c>
      <c r="AG125">
        <v>4.3670429413920702E-5</v>
      </c>
      <c r="AH125">
        <v>4.5630056969070196</v>
      </c>
      <c r="AI125">
        <v>0.325997149363211</v>
      </c>
      <c r="AJ125">
        <v>2227.5891382323998</v>
      </c>
      <c r="AK125" t="s">
        <v>89</v>
      </c>
      <c r="AL125" t="s">
        <v>90</v>
      </c>
      <c r="AM125" s="4">
        <v>63493297284.309998</v>
      </c>
      <c r="AN125">
        <v>316965</v>
      </c>
      <c r="AO125">
        <f t="shared" si="42"/>
        <v>8.4352210125810019E-3</v>
      </c>
      <c r="AP125">
        <f t="shared" si="43"/>
        <v>9.6656126647939757</v>
      </c>
      <c r="AQ125" s="15">
        <f t="shared" si="44"/>
        <v>-1.8777575045618167E-2</v>
      </c>
      <c r="AR125" s="3">
        <f t="shared" si="45"/>
        <v>-1.658654904866004E-4</v>
      </c>
      <c r="AS125" s="15">
        <f t="shared" si="41"/>
        <v>-2.5167665119810723E-2</v>
      </c>
    </row>
    <row r="126" spans="1:45" x14ac:dyDescent="0.25">
      <c r="A126" t="s">
        <v>37</v>
      </c>
      <c r="B126">
        <v>10.8151144120031</v>
      </c>
      <c r="C126">
        <v>9.8735094243778306E-3</v>
      </c>
      <c r="D126">
        <v>11.2255150643667</v>
      </c>
      <c r="E126">
        <v>-21.964400698472801</v>
      </c>
      <c r="F126" s="1">
        <v>0</v>
      </c>
      <c r="G126" s="1">
        <v>0</v>
      </c>
      <c r="H126">
        <v>3.6780348960871199</v>
      </c>
      <c r="I126">
        <v>-31.339710596831701</v>
      </c>
      <c r="J126">
        <v>-30.505464934997999</v>
      </c>
      <c r="K126">
        <v>-87.529284943407504</v>
      </c>
      <c r="L126">
        <v>-11.4679975596024</v>
      </c>
      <c r="M126">
        <v>71.670134138519501</v>
      </c>
      <c r="N126">
        <v>92.152825695647707</v>
      </c>
      <c r="O126">
        <v>61.131937449507603</v>
      </c>
      <c r="P126">
        <v>200693.75771225401</v>
      </c>
      <c r="Q126">
        <v>227499.24534459299</v>
      </c>
      <c r="R126">
        <v>108.83257314031999</v>
      </c>
      <c r="S126">
        <v>696.03830741136903</v>
      </c>
      <c r="T126">
        <v>0.39822609208649501</v>
      </c>
      <c r="U126">
        <v>7.9892436759575094E-2</v>
      </c>
      <c r="V126">
        <v>0.71410427239073204</v>
      </c>
      <c r="W126">
        <v>3.39597499368142E-2</v>
      </c>
      <c r="X126">
        <v>0.17204354091287699</v>
      </c>
      <c r="Y126" s="1">
        <v>0</v>
      </c>
      <c r="Z126">
        <v>0.41510414593797101</v>
      </c>
      <c r="AA126">
        <v>5.26965152060493E-4</v>
      </c>
      <c r="AB126">
        <v>7.6709716238079796E-3</v>
      </c>
      <c r="AC126">
        <v>6.6341653372128002E-3</v>
      </c>
      <c r="AD126">
        <v>1.43366904533027E-3</v>
      </c>
      <c r="AE126">
        <v>0.72398383385184195</v>
      </c>
      <c r="AF126">
        <v>2.0183651746531199E-3</v>
      </c>
      <c r="AG126">
        <v>1.5083430324190099E-4</v>
      </c>
      <c r="AH126">
        <v>4.8478153718633896</v>
      </c>
      <c r="AI126">
        <v>0.34255076287956998</v>
      </c>
      <c r="AJ126">
        <v>2167.4414848914598</v>
      </c>
      <c r="AK126" t="s">
        <v>91</v>
      </c>
      <c r="AL126" t="s">
        <v>92</v>
      </c>
      <c r="AM126" s="4">
        <v>155497924862.97</v>
      </c>
      <c r="AN126">
        <v>774802</v>
      </c>
      <c r="AO126">
        <f t="shared" si="42"/>
        <v>9.1794956639264132E-3</v>
      </c>
      <c r="AP126">
        <f t="shared" si="43"/>
        <v>10.47592856087325</v>
      </c>
      <c r="AQ126" s="15">
        <f t="shared" si="44"/>
        <v>3.2377640717853096E-2</v>
      </c>
      <c r="AR126" s="3">
        <f t="shared" si="45"/>
        <v>3.1337689675934796E-4</v>
      </c>
      <c r="AS126" s="15">
        <f t="shared" si="41"/>
        <v>-3.6559627777467463E-2</v>
      </c>
    </row>
    <row r="127" spans="1:45" x14ac:dyDescent="0.25">
      <c r="A127" t="s">
        <v>37</v>
      </c>
      <c r="B127">
        <v>12.2790038371012</v>
      </c>
      <c r="C127">
        <v>1.10860434926772E-2</v>
      </c>
      <c r="D127">
        <v>12.5213497647499</v>
      </c>
      <c r="E127">
        <v>-20.587618694383899</v>
      </c>
      <c r="F127" s="1">
        <v>0</v>
      </c>
      <c r="G127" s="1">
        <v>0</v>
      </c>
      <c r="H127">
        <v>3.7149586622067501</v>
      </c>
      <c r="I127">
        <v>-7.2152214456306796</v>
      </c>
      <c r="J127">
        <v>-6.8153917175184198</v>
      </c>
      <c r="K127">
        <v>-64.355844513211807</v>
      </c>
      <c r="L127">
        <v>12.665016558603901</v>
      </c>
      <c r="M127">
        <v>70.651509877702097</v>
      </c>
      <c r="N127">
        <v>93.113996038212306</v>
      </c>
      <c r="O127">
        <v>61.609961172851001</v>
      </c>
      <c r="P127">
        <v>200571.55552568001</v>
      </c>
      <c r="Q127">
        <v>225394.053635046</v>
      </c>
      <c r="R127">
        <v>108.527301630194</v>
      </c>
      <c r="S127">
        <v>699.37465512381698</v>
      </c>
      <c r="T127">
        <v>0.417490821957895</v>
      </c>
      <c r="U127">
        <v>9.0987174092063403E-2</v>
      </c>
      <c r="V127">
        <v>0.67944073843466402</v>
      </c>
      <c r="W127">
        <v>4.1092947580829001E-2</v>
      </c>
      <c r="X127">
        <v>0.188479139892443</v>
      </c>
      <c r="Y127" s="1">
        <v>0</v>
      </c>
      <c r="Z127">
        <v>0.38330474670433001</v>
      </c>
      <c r="AA127">
        <v>4.9701840934737696E-4</v>
      </c>
      <c r="AB127">
        <v>8.1190056578347505E-3</v>
      </c>
      <c r="AC127">
        <v>6.8898321300180504E-3</v>
      </c>
      <c r="AD127">
        <v>1.5935028036731999E-3</v>
      </c>
      <c r="AE127">
        <v>0.74295186809056102</v>
      </c>
      <c r="AF127">
        <v>2.5037652561341901E-3</v>
      </c>
      <c r="AG127">
        <v>6.5323601197056296E-4</v>
      </c>
      <c r="AH127">
        <v>5.1680821345422503</v>
      </c>
      <c r="AI127">
        <v>0.34977662589964797</v>
      </c>
      <c r="AJ127">
        <v>2334.10372897765</v>
      </c>
      <c r="AK127" t="s">
        <v>93</v>
      </c>
      <c r="AL127" t="s">
        <v>94</v>
      </c>
      <c r="AM127" s="4">
        <v>268931355937.72</v>
      </c>
      <c r="AN127">
        <v>1340825</v>
      </c>
      <c r="AO127">
        <f>SUM(AA127,AC127,AF127)</f>
        <v>9.8906157954996177E-3</v>
      </c>
      <c r="AP127">
        <f t="shared" si="43"/>
        <v>11.243918349260474</v>
      </c>
      <c r="AQ127" s="15">
        <f t="shared" si="44"/>
        <v>9.2057364318089752E-2</v>
      </c>
      <c r="AR127" s="3">
        <f t="shared" si="45"/>
        <v>9.6741444112495405E-4</v>
      </c>
      <c r="AS127" s="15">
        <f t="shared" si="41"/>
        <v>-1.9354616890500997E-2</v>
      </c>
    </row>
    <row r="128" spans="1:45" x14ac:dyDescent="0.25">
      <c r="A128" t="s">
        <v>37</v>
      </c>
      <c r="B128">
        <v>13.2479449795328</v>
      </c>
      <c r="C128">
        <v>1.21333275463216E-2</v>
      </c>
      <c r="D128">
        <v>13.626601645033</v>
      </c>
      <c r="E128">
        <v>-15.990973085092801</v>
      </c>
      <c r="F128" s="1">
        <v>0</v>
      </c>
      <c r="G128" s="1">
        <v>0</v>
      </c>
      <c r="H128">
        <v>3.8941870831474898</v>
      </c>
      <c r="I128">
        <v>18.203501066849</v>
      </c>
      <c r="J128">
        <v>18.369392138979599</v>
      </c>
      <c r="K128">
        <v>-37.85301388557</v>
      </c>
      <c r="L128">
        <v>38.216612589702798</v>
      </c>
      <c r="M128">
        <v>71.710315090833802</v>
      </c>
      <c r="N128">
        <v>93.078634174310807</v>
      </c>
      <c r="O128">
        <v>61.933426903028597</v>
      </c>
      <c r="P128">
        <v>199311.097207621</v>
      </c>
      <c r="Q128">
        <v>224436.65321028599</v>
      </c>
      <c r="R128">
        <v>102.902850632503</v>
      </c>
      <c r="S128">
        <v>699.59643063826104</v>
      </c>
      <c r="T128">
        <v>0.41070482841031702</v>
      </c>
      <c r="U128">
        <v>7.5188135672500794E-2</v>
      </c>
      <c r="V128">
        <v>0.74889624614971795</v>
      </c>
      <c r="W128">
        <v>3.0532326970242701E-2</v>
      </c>
      <c r="X128">
        <v>0.14538329120753701</v>
      </c>
      <c r="Y128" s="1">
        <v>0</v>
      </c>
      <c r="Z128">
        <v>0.40198458121421998</v>
      </c>
      <c r="AA128">
        <v>5.0721173456967996E-4</v>
      </c>
      <c r="AB128">
        <v>7.8831762485176496E-3</v>
      </c>
      <c r="AC128">
        <v>6.8002601552920204E-3</v>
      </c>
      <c r="AD128">
        <v>1.9382723647546399E-3</v>
      </c>
      <c r="AE128">
        <v>0.73887905578678603</v>
      </c>
      <c r="AF128">
        <v>2.9739818790232501E-3</v>
      </c>
      <c r="AG128">
        <v>1.35240763291441E-3</v>
      </c>
      <c r="AH128">
        <v>5.0937858635424504</v>
      </c>
      <c r="AI128">
        <v>0.344794826791399</v>
      </c>
      <c r="AJ128">
        <v>2980.8008988376801</v>
      </c>
      <c r="AK128" t="s">
        <v>95</v>
      </c>
      <c r="AL128" t="s">
        <v>96</v>
      </c>
      <c r="AM128" s="4">
        <v>387616036316.34003</v>
      </c>
      <c r="AN128">
        <v>1944779</v>
      </c>
      <c r="AO128">
        <f t="shared" ref="AO128:AO137" si="46">SUM(AA128,AC128,AF128)</f>
        <v>1.028145376888495E-2</v>
      </c>
      <c r="AP128">
        <f t="shared" si="43"/>
        <v>11.663436032053198</v>
      </c>
      <c r="AQ128" s="15">
        <f t="shared" si="44"/>
        <v>0.13585267181344229</v>
      </c>
      <c r="AR128" s="3">
        <f t="shared" si="45"/>
        <v>1.4917003922562695E-3</v>
      </c>
      <c r="AS128" s="15">
        <f t="shared" si="41"/>
        <v>-2.7788048360408601E-2</v>
      </c>
    </row>
    <row r="129" spans="1:45" x14ac:dyDescent="0.25">
      <c r="A129" t="s">
        <v>37</v>
      </c>
      <c r="B129">
        <v>15.060388099777199</v>
      </c>
      <c r="C129">
        <v>1.36643131777935E-2</v>
      </c>
      <c r="D129">
        <v>15.219307326284</v>
      </c>
      <c r="E129">
        <v>-13.7784676160442</v>
      </c>
      <c r="F129" s="1">
        <v>0</v>
      </c>
      <c r="G129" s="1">
        <v>0</v>
      </c>
      <c r="H129">
        <v>3.96532096018456</v>
      </c>
      <c r="I129">
        <v>42.628028374984503</v>
      </c>
      <c r="J129">
        <v>42.621699503428999</v>
      </c>
      <c r="K129">
        <v>-15.7100013942748</v>
      </c>
      <c r="L129">
        <v>62.667736015284703</v>
      </c>
      <c r="M129">
        <v>71.313614043498006</v>
      </c>
      <c r="N129">
        <v>93.223614559907205</v>
      </c>
      <c r="O129">
        <v>61.4499905396179</v>
      </c>
      <c r="P129">
        <v>199064.08705456599</v>
      </c>
      <c r="Q129">
        <v>223562.51487487301</v>
      </c>
      <c r="R129">
        <v>101.519363928861</v>
      </c>
      <c r="S129">
        <v>704.87404794904603</v>
      </c>
      <c r="T129">
        <v>0.40394621809235498</v>
      </c>
      <c r="U129">
        <v>7.3986219650629806E-2</v>
      </c>
      <c r="V129">
        <v>0.75356531104703095</v>
      </c>
      <c r="W129">
        <v>3.20559395742483E-2</v>
      </c>
      <c r="X129">
        <v>0.14039252972808999</v>
      </c>
      <c r="Y129" s="1">
        <v>0</v>
      </c>
      <c r="Z129">
        <v>0.409352939625243</v>
      </c>
      <c r="AA129">
        <v>5.0098530910345097E-4</v>
      </c>
      <c r="AB129">
        <v>7.9924636809577208E-3</v>
      </c>
      <c r="AC129">
        <v>6.85816378917007E-3</v>
      </c>
      <c r="AD129">
        <v>2.3966452661833698E-3</v>
      </c>
      <c r="AE129">
        <v>0.75955946583586398</v>
      </c>
      <c r="AF129">
        <v>3.37386623454015E-3</v>
      </c>
      <c r="AG129">
        <v>2.28507120676881E-3</v>
      </c>
      <c r="AH129">
        <v>5.4305066269540596</v>
      </c>
      <c r="AI129">
        <v>0.36356546979557097</v>
      </c>
      <c r="AJ129">
        <v>3465.5572066970199</v>
      </c>
      <c r="AK129" t="s">
        <v>97</v>
      </c>
      <c r="AL129" t="s">
        <v>98</v>
      </c>
      <c r="AM129" s="4">
        <v>502215202076.40002</v>
      </c>
      <c r="AN129">
        <v>2522882</v>
      </c>
      <c r="AO129">
        <f t="shared" si="46"/>
        <v>1.0733015332813671E-2</v>
      </c>
      <c r="AP129">
        <f t="shared" si="43"/>
        <v>12.145869562693235</v>
      </c>
      <c r="AQ129" s="15">
        <f t="shared" si="44"/>
        <v>0.23995964406172132</v>
      </c>
      <c r="AR129" s="3">
        <f t="shared" si="45"/>
        <v>2.7773583165590157E-3</v>
      </c>
      <c r="AS129" s="15">
        <f t="shared" si="41"/>
        <v>-1.0441948710263826E-2</v>
      </c>
    </row>
    <row r="130" spans="1:45" x14ac:dyDescent="0.25">
      <c r="A130" t="s">
        <v>37</v>
      </c>
      <c r="B130">
        <v>16.467859433635901</v>
      </c>
      <c r="C130">
        <v>1.4456086784644001E-2</v>
      </c>
      <c r="D130">
        <v>16.032396040162499</v>
      </c>
      <c r="E130">
        <v>-7.7538573039413903</v>
      </c>
      <c r="F130" s="1">
        <v>0</v>
      </c>
      <c r="G130" s="1">
        <v>0</v>
      </c>
      <c r="H130">
        <v>4.2377676143974998</v>
      </c>
      <c r="I130">
        <v>67.113505923588093</v>
      </c>
      <c r="J130">
        <v>66.944054605746601</v>
      </c>
      <c r="K130">
        <v>10.256058663265801</v>
      </c>
      <c r="L130">
        <v>87.503737081803195</v>
      </c>
      <c r="M130">
        <v>74.751141768343601</v>
      </c>
      <c r="N130">
        <v>93.424078328655398</v>
      </c>
      <c r="O130">
        <v>61.584543900560298</v>
      </c>
      <c r="P130">
        <v>195649.64187281599</v>
      </c>
      <c r="Q130">
        <v>219536.094722518</v>
      </c>
      <c r="R130">
        <v>93.316517970725101</v>
      </c>
      <c r="S130">
        <v>702.27474015200801</v>
      </c>
      <c r="T130">
        <v>0.41239280912894999</v>
      </c>
      <c r="U130">
        <v>6.19489110419182E-2</v>
      </c>
      <c r="V130">
        <v>0.81372516268939199</v>
      </c>
      <c r="W130">
        <v>2.3048902982336899E-2</v>
      </c>
      <c r="X130">
        <v>0.10127702328635201</v>
      </c>
      <c r="Y130" s="1">
        <v>0</v>
      </c>
      <c r="Z130">
        <v>0.409197334192763</v>
      </c>
      <c r="AA130">
        <v>5.2581838190470702E-4</v>
      </c>
      <c r="AB130">
        <v>7.7652432084002899E-3</v>
      </c>
      <c r="AC130">
        <v>6.7662790773261898E-3</v>
      </c>
      <c r="AD130">
        <v>3.3353549614889401E-3</v>
      </c>
      <c r="AE130">
        <v>0.75667766476750797</v>
      </c>
      <c r="AF130">
        <v>3.3626642481289601E-3</v>
      </c>
      <c r="AG130">
        <v>2.4219635594092698E-3</v>
      </c>
      <c r="AH130">
        <v>5.2278876654160404</v>
      </c>
      <c r="AI130">
        <v>0.35864856130501699</v>
      </c>
      <c r="AJ130">
        <v>4464.1207226820297</v>
      </c>
      <c r="AK130" t="s">
        <v>99</v>
      </c>
      <c r="AL130" t="s">
        <v>100</v>
      </c>
      <c r="AM130" s="4">
        <v>478584262824.71002</v>
      </c>
      <c r="AN130">
        <v>2446129</v>
      </c>
      <c r="AO130">
        <f t="shared" si="46"/>
        <v>1.0654761707359857E-2</v>
      </c>
      <c r="AP130">
        <f t="shared" si="43"/>
        <v>12.062439352568699</v>
      </c>
      <c r="AQ130" s="15">
        <f t="shared" si="44"/>
        <v>0.36521800875451182</v>
      </c>
      <c r="AR130" s="3">
        <f t="shared" si="45"/>
        <v>4.2282673185015038E-3</v>
      </c>
      <c r="AS130" s="15">
        <f t="shared" si="41"/>
        <v>2.716146684391596E-2</v>
      </c>
    </row>
    <row r="131" spans="1:45" x14ac:dyDescent="0.25">
      <c r="A131" t="s">
        <v>37</v>
      </c>
      <c r="B131">
        <v>18.4074252296836</v>
      </c>
      <c r="C131">
        <v>1.66373792452333E-2</v>
      </c>
      <c r="D131">
        <v>18.235581551028702</v>
      </c>
      <c r="E131">
        <v>-3.7592220237884999</v>
      </c>
      <c r="F131" s="1">
        <v>0</v>
      </c>
      <c r="G131" s="1">
        <v>0</v>
      </c>
      <c r="H131">
        <v>4.4386632947855897</v>
      </c>
      <c r="I131">
        <v>91.112852822813494</v>
      </c>
      <c r="J131">
        <v>90.321940708380893</v>
      </c>
      <c r="K131">
        <v>33.210309606120099</v>
      </c>
      <c r="L131">
        <v>111.96324669699401</v>
      </c>
      <c r="M131">
        <v>77.933437484644998</v>
      </c>
      <c r="N131">
        <v>93.776581447873198</v>
      </c>
      <c r="O131">
        <v>60.687185591380199</v>
      </c>
      <c r="P131">
        <v>191342.329202372</v>
      </c>
      <c r="Q131">
        <v>212485.682821191</v>
      </c>
      <c r="R131">
        <v>87.841882862290404</v>
      </c>
      <c r="S131">
        <v>703.09011090820695</v>
      </c>
      <c r="T131">
        <v>0.42653496303025501</v>
      </c>
      <c r="U131">
        <v>4.8187076843046399E-2</v>
      </c>
      <c r="V131">
        <v>0.871941695408472</v>
      </c>
      <c r="W131">
        <v>1.38231802854308E-2</v>
      </c>
      <c r="X131">
        <v>6.604804746305E-2</v>
      </c>
      <c r="Y131" s="1">
        <v>0</v>
      </c>
      <c r="Z131">
        <v>0.39872133808356902</v>
      </c>
      <c r="AA131">
        <v>5.4688417204824E-4</v>
      </c>
      <c r="AB131">
        <v>7.7727453193822604E-3</v>
      </c>
      <c r="AC131">
        <v>6.76920927414179E-3</v>
      </c>
      <c r="AD131">
        <v>4.6153045490476101E-3</v>
      </c>
      <c r="AE131">
        <v>0.77416561356560998</v>
      </c>
      <c r="AF131">
        <v>3.27853679745429E-3</v>
      </c>
      <c r="AG131">
        <v>3.40395479301751E-3</v>
      </c>
      <c r="AH131">
        <v>5.2886136665735197</v>
      </c>
      <c r="AI131">
        <v>0.38553182998289698</v>
      </c>
      <c r="AJ131">
        <v>5512.7571713820998</v>
      </c>
      <c r="AK131" t="s">
        <v>101</v>
      </c>
      <c r="AL131" t="s">
        <v>102</v>
      </c>
      <c r="AM131" s="4">
        <v>442780309106.65002</v>
      </c>
      <c r="AN131">
        <v>2314074</v>
      </c>
      <c r="AO131">
        <f t="shared" si="46"/>
        <v>1.0594630243644321E-2</v>
      </c>
      <c r="AP131">
        <f t="shared" si="43"/>
        <v>11.998280771399783</v>
      </c>
      <c r="AQ131" s="15">
        <f t="shared" si="44"/>
        <v>0.5341719018245723</v>
      </c>
      <c r="AR131" s="3">
        <f t="shared" si="45"/>
        <v>6.2151422943586554E-3</v>
      </c>
      <c r="AS131" s="15">
        <f t="shared" si="41"/>
        <v>9.4235370653810158E-3</v>
      </c>
    </row>
    <row r="132" spans="1:45" x14ac:dyDescent="0.25">
      <c r="A132" t="s">
        <v>37</v>
      </c>
      <c r="B132">
        <v>19.3889943669048</v>
      </c>
      <c r="C132">
        <v>1.75946297960618E-2</v>
      </c>
      <c r="D132">
        <v>19.185603537940001</v>
      </c>
      <c r="E132">
        <v>2.9472106026318401</v>
      </c>
      <c r="F132" s="1">
        <v>0</v>
      </c>
      <c r="G132" s="1">
        <v>0</v>
      </c>
      <c r="H132">
        <v>4.7485384365422698</v>
      </c>
      <c r="I132">
        <v>115.194941195749</v>
      </c>
      <c r="J132">
        <v>113.841709843196</v>
      </c>
      <c r="K132">
        <v>61.155006250736498</v>
      </c>
      <c r="L132">
        <v>136.592188689746</v>
      </c>
      <c r="M132">
        <v>82.549872161735806</v>
      </c>
      <c r="N132">
        <v>94.230017945304894</v>
      </c>
      <c r="O132">
        <v>61.1863204392101</v>
      </c>
      <c r="P132">
        <v>186470.48716551901</v>
      </c>
      <c r="Q132">
        <v>205516.36587386701</v>
      </c>
      <c r="R132">
        <v>78.953864317256901</v>
      </c>
      <c r="S132">
        <v>696.60507198941798</v>
      </c>
      <c r="T132">
        <v>0.45068676736264102</v>
      </c>
      <c r="U132">
        <v>3.05250648442652E-2</v>
      </c>
      <c r="V132">
        <v>0.91410225732227302</v>
      </c>
      <c r="W132">
        <v>8.6510281850733506E-3</v>
      </c>
      <c r="X132">
        <v>4.6721649648387799E-2</v>
      </c>
      <c r="Y132" s="1">
        <v>0</v>
      </c>
      <c r="Z132">
        <v>0.378872153968973</v>
      </c>
      <c r="AA132">
        <v>5.7681260630941598E-4</v>
      </c>
      <c r="AB132">
        <v>7.5939608290391597E-3</v>
      </c>
      <c r="AC132">
        <v>6.6643889713427296E-3</v>
      </c>
      <c r="AD132">
        <v>4.9121058234399897E-3</v>
      </c>
      <c r="AE132">
        <v>0.76094250196961399</v>
      </c>
      <c r="AF132">
        <v>3.0849498281476698E-3</v>
      </c>
      <c r="AG132">
        <v>4.3041404538524701E-3</v>
      </c>
      <c r="AH132">
        <v>4.8927061249512596</v>
      </c>
      <c r="AI132">
        <v>0.38072716083392799</v>
      </c>
      <c r="AJ132">
        <v>6911.75055817457</v>
      </c>
      <c r="AK132" t="s">
        <v>103</v>
      </c>
      <c r="AL132" t="s">
        <v>104</v>
      </c>
      <c r="AM132" s="4">
        <v>291023556966.78998</v>
      </c>
      <c r="AN132">
        <v>1560695</v>
      </c>
      <c r="AO132">
        <f t="shared" si="46"/>
        <v>1.0326151405799816E-2</v>
      </c>
      <c r="AP132">
        <f t="shared" si="43"/>
        <v>11.711297578995373</v>
      </c>
      <c r="AQ132" s="15">
        <f t="shared" si="44"/>
        <v>0.65558036896608707</v>
      </c>
      <c r="AR132" s="3">
        <f t="shared" si="45"/>
        <v>7.4747567160007578E-3</v>
      </c>
      <c r="AS132" s="15">
        <f>B132/D132-1</f>
        <v>1.0601221304432196E-2</v>
      </c>
    </row>
    <row r="133" spans="1:45" x14ac:dyDescent="0.25">
      <c r="A133" t="s">
        <v>37</v>
      </c>
      <c r="B133">
        <v>20.9754179911099</v>
      </c>
      <c r="C133">
        <v>1.9029085669128899E-2</v>
      </c>
      <c r="D133">
        <v>20.590297405487199</v>
      </c>
      <c r="E133">
        <v>5.7893188182269002</v>
      </c>
      <c r="F133" s="1">
        <v>0</v>
      </c>
      <c r="G133" s="1">
        <v>0</v>
      </c>
      <c r="H133">
        <v>4.9476808368724399</v>
      </c>
      <c r="I133">
        <v>139.36408474356799</v>
      </c>
      <c r="J133">
        <v>137.76599733292599</v>
      </c>
      <c r="K133">
        <v>84.1357668622299</v>
      </c>
      <c r="L133">
        <v>161.17236401193301</v>
      </c>
      <c r="M133">
        <v>85.436259663087398</v>
      </c>
      <c r="N133">
        <v>94.567250067937806</v>
      </c>
      <c r="O133">
        <v>60.152334055909002</v>
      </c>
      <c r="P133">
        <v>182967.344772401</v>
      </c>
      <c r="Q133">
        <v>199770.66538549299</v>
      </c>
      <c r="R133">
        <v>74.218092436260093</v>
      </c>
      <c r="S133">
        <v>695.51447310077799</v>
      </c>
      <c r="T133">
        <v>0.48500800469914601</v>
      </c>
      <c r="U133">
        <v>1.79727272709738E-2</v>
      </c>
      <c r="V133">
        <v>0.94136161252647799</v>
      </c>
      <c r="W133">
        <v>5.8719536543689497E-3</v>
      </c>
      <c r="X133">
        <v>3.4793706548178899E-2</v>
      </c>
      <c r="Y133" s="1">
        <v>0</v>
      </c>
      <c r="Z133">
        <v>0.342275779506444</v>
      </c>
      <c r="AA133">
        <v>5.9757687086830699E-4</v>
      </c>
      <c r="AB133">
        <v>7.5672910303645402E-3</v>
      </c>
      <c r="AC133">
        <v>6.6126499416275198E-3</v>
      </c>
      <c r="AD133">
        <v>5.6158739807183498E-3</v>
      </c>
      <c r="AE133">
        <v>0.79466506796066805</v>
      </c>
      <c r="AF133">
        <v>3.14233577699123E-3</v>
      </c>
      <c r="AG133">
        <v>5.0879504296359197E-3</v>
      </c>
      <c r="AH133">
        <v>4.9311717799503603</v>
      </c>
      <c r="AI133">
        <v>0.40464910095812401</v>
      </c>
      <c r="AJ133">
        <v>8198.9295414020999</v>
      </c>
      <c r="AK133" t="s">
        <v>105</v>
      </c>
      <c r="AL133" t="s">
        <v>106</v>
      </c>
      <c r="AM133" s="4">
        <v>194162567696.98999</v>
      </c>
      <c r="AN133">
        <v>1061187</v>
      </c>
      <c r="AO133">
        <f t="shared" si="46"/>
        <v>1.0352562589487057E-2</v>
      </c>
      <c r="AP133">
        <f t="shared" si="43"/>
        <v>11.73956709725652</v>
      </c>
      <c r="AQ133" s="15">
        <f t="shared" si="44"/>
        <v>0.78672840466253247</v>
      </c>
      <c r="AR133" s="3">
        <f t="shared" si="45"/>
        <v>9.0738658646816964E-3</v>
      </c>
      <c r="AS133" s="15">
        <f t="shared" ref="AS133:AS137" si="47">B133/D133-1</f>
        <v>1.8703983630662391E-2</v>
      </c>
    </row>
    <row r="134" spans="1:45" x14ac:dyDescent="0.25">
      <c r="A134" t="s">
        <v>37</v>
      </c>
      <c r="B134">
        <v>21.319855649357699</v>
      </c>
      <c r="C134">
        <v>2.02871475712533E-2</v>
      </c>
      <c r="D134">
        <v>21.8037970890182</v>
      </c>
      <c r="E134">
        <v>12.108154411932601</v>
      </c>
      <c r="F134" s="1">
        <v>0</v>
      </c>
      <c r="G134" s="1">
        <v>0</v>
      </c>
      <c r="H134">
        <v>5.1451939232070103</v>
      </c>
      <c r="I134">
        <v>163.94482213389099</v>
      </c>
      <c r="J134">
        <v>160.868804879697</v>
      </c>
      <c r="K134">
        <v>110.566942876033</v>
      </c>
      <c r="L134">
        <v>185.96673565272499</v>
      </c>
      <c r="M134">
        <v>86.977872743828399</v>
      </c>
      <c r="N134">
        <v>94.869065292506505</v>
      </c>
      <c r="O134">
        <v>59.506163637166701</v>
      </c>
      <c r="P134">
        <v>181212.96419593701</v>
      </c>
      <c r="Q134">
        <v>197348.19076530699</v>
      </c>
      <c r="R134">
        <v>72.623921454411203</v>
      </c>
      <c r="S134">
        <v>689.57301725478897</v>
      </c>
      <c r="T134">
        <v>0.51365023477151495</v>
      </c>
      <c r="U134">
        <v>1.41804207728759E-2</v>
      </c>
      <c r="V134">
        <v>0.95068571578400696</v>
      </c>
      <c r="W134">
        <v>4.9225060525029604E-3</v>
      </c>
      <c r="X134">
        <v>3.0211357390614001E-2</v>
      </c>
      <c r="Y134" s="1">
        <v>0</v>
      </c>
      <c r="Z134">
        <v>0.31329065273388601</v>
      </c>
      <c r="AA134">
        <v>6.0782778664163499E-4</v>
      </c>
      <c r="AB134">
        <v>7.6060008710966999E-3</v>
      </c>
      <c r="AC134">
        <v>6.60888456341098E-3</v>
      </c>
      <c r="AD134">
        <v>6.0746792097871004E-3</v>
      </c>
      <c r="AE134">
        <v>0.81674525937241504</v>
      </c>
      <c r="AF134">
        <v>3.2095818234639099E-3</v>
      </c>
      <c r="AG134">
        <v>5.8495403270978404E-3</v>
      </c>
      <c r="AH134">
        <v>5.0785533009005102</v>
      </c>
      <c r="AI134">
        <v>0.42341903362767402</v>
      </c>
      <c r="AJ134">
        <v>9854.6110601208293</v>
      </c>
      <c r="AK134" t="s">
        <v>107</v>
      </c>
      <c r="AL134" t="s">
        <v>108</v>
      </c>
      <c r="AM134" s="4">
        <v>98920170469.350006</v>
      </c>
      <c r="AN134">
        <v>545878</v>
      </c>
      <c r="AO134">
        <f t="shared" si="46"/>
        <v>1.0426294173516525E-2</v>
      </c>
      <c r="AP134">
        <f t="shared" si="43"/>
        <v>11.818442648568983</v>
      </c>
      <c r="AQ134" s="15">
        <f t="shared" si="44"/>
        <v>0.80394797210774471</v>
      </c>
      <c r="AR134" s="3">
        <f t="shared" si="45"/>
        <v>9.35700958921022E-3</v>
      </c>
      <c r="AS134" s="15">
        <f t="shared" si="47"/>
        <v>-2.2195282669560612E-2</v>
      </c>
    </row>
    <row r="135" spans="1:45" x14ac:dyDescent="0.25">
      <c r="A135" t="s">
        <v>37</v>
      </c>
      <c r="B135">
        <v>21.127447207617099</v>
      </c>
      <c r="C135">
        <v>2.0238717625582402E-2</v>
      </c>
      <c r="D135">
        <v>21.757398992185301</v>
      </c>
      <c r="E135">
        <v>18.416627220454998</v>
      </c>
      <c r="F135" s="1">
        <v>0</v>
      </c>
      <c r="G135" s="1">
        <v>0</v>
      </c>
      <c r="H135">
        <v>5.3875781371828797</v>
      </c>
      <c r="I135">
        <v>188.41283884677401</v>
      </c>
      <c r="J135">
        <v>182.51937976518599</v>
      </c>
      <c r="K135">
        <v>138.01953180840999</v>
      </c>
      <c r="L135">
        <v>210.85887979545299</v>
      </c>
      <c r="M135">
        <v>90.418802826466703</v>
      </c>
      <c r="N135">
        <v>94.7001688167597</v>
      </c>
      <c r="O135">
        <v>58.220219194177602</v>
      </c>
      <c r="P135">
        <v>177793.288061992</v>
      </c>
      <c r="Q135">
        <v>192383.45727335699</v>
      </c>
      <c r="R135">
        <v>70.0094058318235</v>
      </c>
      <c r="S135">
        <v>679.77422426054898</v>
      </c>
      <c r="T135">
        <v>0.52329016628537495</v>
      </c>
      <c r="U135">
        <v>1.1977998719125599E-2</v>
      </c>
      <c r="V135">
        <v>0.95922847915469001</v>
      </c>
      <c r="W135">
        <v>3.31263927663026E-3</v>
      </c>
      <c r="X135">
        <v>2.5480882849553899E-2</v>
      </c>
      <c r="Y135" s="1">
        <v>0</v>
      </c>
      <c r="Z135">
        <v>0.31025490501444603</v>
      </c>
      <c r="AA135">
        <v>6.4194716188295997E-4</v>
      </c>
      <c r="AB135">
        <v>7.6804805677204999E-3</v>
      </c>
      <c r="AC135">
        <v>6.6356368674434498E-3</v>
      </c>
      <c r="AD135">
        <v>6.0344672427837002E-3</v>
      </c>
      <c r="AE135">
        <v>0.82850403446999199</v>
      </c>
      <c r="AF135">
        <v>3.2350355992933999E-3</v>
      </c>
      <c r="AG135">
        <v>5.7453796707558902E-3</v>
      </c>
      <c r="AH135">
        <v>5.2075862281796903</v>
      </c>
      <c r="AI135">
        <v>0.45164874877683098</v>
      </c>
      <c r="AJ135">
        <v>11928.8247795437</v>
      </c>
      <c r="AK135" t="s">
        <v>109</v>
      </c>
      <c r="AL135" t="s">
        <v>110</v>
      </c>
      <c r="AM135" s="4">
        <v>47321461550.580002</v>
      </c>
      <c r="AN135">
        <v>266160</v>
      </c>
      <c r="AO135">
        <f t="shared" si="46"/>
        <v>1.051261962861981E-2</v>
      </c>
      <c r="AP135">
        <f t="shared" si="43"/>
        <v>11.910708581950546</v>
      </c>
      <c r="AQ135" s="15">
        <f t="shared" si="44"/>
        <v>0.77381950555263956</v>
      </c>
      <c r="AR135" s="3">
        <f t="shared" si="45"/>
        <v>9.0711516819022148E-3</v>
      </c>
      <c r="AS135" s="15">
        <f t="shared" si="47"/>
        <v>-2.8953450952223903E-2</v>
      </c>
    </row>
    <row r="136" spans="1:45" x14ac:dyDescent="0.25">
      <c r="A136" t="s">
        <v>37</v>
      </c>
      <c r="B136">
        <v>19.072687467429301</v>
      </c>
      <c r="C136">
        <v>1.9304967717803899E-2</v>
      </c>
      <c r="D136">
        <v>20.857875450955898</v>
      </c>
      <c r="E136">
        <v>21.1765016060899</v>
      </c>
      <c r="F136" s="1">
        <v>0</v>
      </c>
      <c r="G136" s="1">
        <v>0</v>
      </c>
      <c r="H136">
        <v>5.8719981207961496</v>
      </c>
      <c r="I136">
        <v>213.10677332490999</v>
      </c>
      <c r="J136">
        <v>197.309048026559</v>
      </c>
      <c r="K136">
        <v>184.71298550187601</v>
      </c>
      <c r="L136">
        <v>236.049717479908</v>
      </c>
      <c r="M136">
        <v>99.401753321877806</v>
      </c>
      <c r="N136">
        <v>93.680976780974802</v>
      </c>
      <c r="O136">
        <v>62.236812083333298</v>
      </c>
      <c r="P136">
        <v>173935.33625737499</v>
      </c>
      <c r="Q136">
        <v>187499.625257265</v>
      </c>
      <c r="R136">
        <v>62.455055102189696</v>
      </c>
      <c r="S136">
        <v>653.05206080208302</v>
      </c>
      <c r="T136">
        <v>0.45416064036613601</v>
      </c>
      <c r="U136">
        <v>1.06581739930427E-2</v>
      </c>
      <c r="V136">
        <v>0.96300685455735202</v>
      </c>
      <c r="W136">
        <v>2.50280080984724E-3</v>
      </c>
      <c r="X136">
        <v>2.3832170639757001E-2</v>
      </c>
      <c r="Y136" s="1">
        <v>0</v>
      </c>
      <c r="Z136">
        <v>0.39786179286474199</v>
      </c>
      <c r="AA136">
        <v>7.30068996666363E-4</v>
      </c>
      <c r="AB136">
        <v>7.2061849815234997E-3</v>
      </c>
      <c r="AC136">
        <v>6.4391483615453601E-3</v>
      </c>
      <c r="AD136">
        <v>5.1349981671989101E-3</v>
      </c>
      <c r="AE136">
        <v>0.68472896437128095</v>
      </c>
      <c r="AF136">
        <v>2.6817720526296201E-3</v>
      </c>
      <c r="AG136">
        <v>6.1162449504993397E-3</v>
      </c>
      <c r="AH136">
        <v>3.77293120057718</v>
      </c>
      <c r="AI136">
        <v>0.33673581893232302</v>
      </c>
      <c r="AJ136">
        <v>15253.8952039175</v>
      </c>
      <c r="AK136" t="s">
        <v>111</v>
      </c>
      <c r="AL136" t="s">
        <v>112</v>
      </c>
      <c r="AM136" s="4">
        <v>16184161232.74</v>
      </c>
      <c r="AN136">
        <v>93047</v>
      </c>
      <c r="AO136">
        <f t="shared" si="46"/>
        <v>9.8509894108413428E-3</v>
      </c>
      <c r="AP136">
        <f t="shared" si="43"/>
        <v>11.201282370086741</v>
      </c>
      <c r="AQ136" s="15">
        <f t="shared" si="44"/>
        <v>0.7027235665769227</v>
      </c>
      <c r="AR136" s="3">
        <f t="shared" si="45"/>
        <v>7.6293266165065547E-3</v>
      </c>
      <c r="AS136" s="15">
        <f t="shared" si="47"/>
        <v>-8.558819845886001E-2</v>
      </c>
    </row>
    <row r="137" spans="1:45" x14ac:dyDescent="0.25">
      <c r="A137" t="s">
        <v>37</v>
      </c>
      <c r="B137">
        <v>19.523834601921902</v>
      </c>
      <c r="C137">
        <v>1.7622769861831901E-2</v>
      </c>
      <c r="D137">
        <v>19.213377378732101</v>
      </c>
      <c r="E137">
        <v>36.331370294747302</v>
      </c>
      <c r="F137" s="1">
        <v>0</v>
      </c>
      <c r="G137" s="1">
        <v>0</v>
      </c>
      <c r="H137">
        <v>6.4878278195643198</v>
      </c>
      <c r="I137">
        <v>259.77962681428897</v>
      </c>
      <c r="J137">
        <v>230.19350275760499</v>
      </c>
      <c r="K137">
        <v>247.89382319609999</v>
      </c>
      <c r="L137">
        <v>283.21492433467</v>
      </c>
      <c r="M137">
        <v>106.865624850999</v>
      </c>
      <c r="N137">
        <v>93.860391376896501</v>
      </c>
      <c r="O137">
        <v>66.262053436995402</v>
      </c>
      <c r="P137">
        <v>170281.914023889</v>
      </c>
      <c r="Q137">
        <v>182490.147332872</v>
      </c>
      <c r="R137">
        <v>54.339881335866302</v>
      </c>
      <c r="S137">
        <v>633.85044554470699</v>
      </c>
      <c r="T137">
        <v>0.41099644268779201</v>
      </c>
      <c r="U137">
        <v>6.5720813038336297E-3</v>
      </c>
      <c r="V137">
        <v>0.98865903341704497</v>
      </c>
      <c r="W137">
        <v>3.5317398110696599E-4</v>
      </c>
      <c r="X137">
        <v>4.4157112980142401E-3</v>
      </c>
      <c r="Y137" s="1">
        <v>0</v>
      </c>
      <c r="Z137">
        <v>0.41547490661179398</v>
      </c>
      <c r="AA137">
        <v>7.9033211546893805E-4</v>
      </c>
      <c r="AB137">
        <v>6.72222385815998E-3</v>
      </c>
      <c r="AC137">
        <v>6.23405933482752E-3</v>
      </c>
      <c r="AD137">
        <v>4.3980628275212099E-3</v>
      </c>
      <c r="AE137">
        <v>0.58998812639940701</v>
      </c>
      <c r="AF137">
        <v>2.2535528489777E-3</v>
      </c>
      <c r="AG137">
        <v>5.6949004043031302E-3</v>
      </c>
      <c r="AH137">
        <v>2.5749276196775099</v>
      </c>
      <c r="AI137">
        <v>0.255138808576716</v>
      </c>
      <c r="AJ137">
        <v>18465.812203109599</v>
      </c>
      <c r="AK137" t="s">
        <v>113</v>
      </c>
      <c r="AL137" t="s">
        <v>114</v>
      </c>
      <c r="AM137" s="4">
        <v>17035854088.52</v>
      </c>
      <c r="AN137">
        <v>100045</v>
      </c>
      <c r="AO137">
        <f t="shared" si="46"/>
        <v>9.2779442992741573E-3</v>
      </c>
      <c r="AP137">
        <f t="shared" si="43"/>
        <v>10.582612358049492</v>
      </c>
      <c r="AQ137" s="15">
        <f t="shared" si="44"/>
        <v>0.84489745455633325</v>
      </c>
      <c r="AR137" s="3">
        <f t="shared" si="45"/>
        <v>8.6599815093908877E-3</v>
      </c>
      <c r="AS137" s="15">
        <f t="shared" si="47"/>
        <v>1.6158388869905504E-2</v>
      </c>
    </row>
    <row r="138" spans="1:45" x14ac:dyDescent="0.25">
      <c r="AN138" s="7">
        <f>SUM(AN118:AN137)</f>
        <v>15844056</v>
      </c>
    </row>
    <row r="139" spans="1:45" x14ac:dyDescent="0.25">
      <c r="AO139" t="s">
        <v>244</v>
      </c>
      <c r="AP139" t="s">
        <v>388</v>
      </c>
      <c r="AR139" s="3" t="s">
        <v>391</v>
      </c>
      <c r="AS139" s="15"/>
    </row>
    <row r="140" spans="1:45" x14ac:dyDescent="0.25">
      <c r="A140" t="s">
        <v>0</v>
      </c>
      <c r="B140" t="s">
        <v>1</v>
      </c>
      <c r="C140" t="s">
        <v>2</v>
      </c>
      <c r="D140" t="s">
        <v>3</v>
      </c>
      <c r="E140" t="s">
        <v>5</v>
      </c>
      <c r="F140" t="s">
        <v>6</v>
      </c>
      <c r="G140" t="s">
        <v>208</v>
      </c>
      <c r="H140" t="s">
        <v>7</v>
      </c>
      <c r="I140" t="s">
        <v>8</v>
      </c>
      <c r="J140" t="s">
        <v>134</v>
      </c>
      <c r="K140" t="s">
        <v>143</v>
      </c>
      <c r="L140" t="s">
        <v>9</v>
      </c>
      <c r="M140" t="s">
        <v>10</v>
      </c>
      <c r="N140" t="s">
        <v>11</v>
      </c>
      <c r="O140" t="s">
        <v>13</v>
      </c>
      <c r="P140" t="s">
        <v>14</v>
      </c>
      <c r="Q140" t="s">
        <v>15</v>
      </c>
      <c r="R140" t="s">
        <v>16</v>
      </c>
      <c r="S140" t="s">
        <v>17</v>
      </c>
      <c r="T140" t="s">
        <v>18</v>
      </c>
      <c r="U140" t="s">
        <v>20</v>
      </c>
      <c r="V140" t="s">
        <v>21</v>
      </c>
      <c r="W140" t="s">
        <v>22</v>
      </c>
      <c r="X140" t="s">
        <v>23</v>
      </c>
      <c r="Y140" t="s">
        <v>24</v>
      </c>
      <c r="Z140" t="s">
        <v>25</v>
      </c>
      <c r="AA140" t="s">
        <v>26</v>
      </c>
      <c r="AB140" t="s">
        <v>27</v>
      </c>
      <c r="AC140" t="s">
        <v>263</v>
      </c>
      <c r="AD140" t="s">
        <v>29</v>
      </c>
      <c r="AE140" t="s">
        <v>326</v>
      </c>
      <c r="AF140" t="s">
        <v>233</v>
      </c>
      <c r="AG140" t="s">
        <v>30</v>
      </c>
      <c r="AH140" t="s">
        <v>31</v>
      </c>
      <c r="AI140" t="s">
        <v>32</v>
      </c>
      <c r="AJ140" t="s">
        <v>33</v>
      </c>
      <c r="AK140" t="s">
        <v>34</v>
      </c>
      <c r="AL140" t="s">
        <v>74</v>
      </c>
      <c r="AM140" s="4" t="s">
        <v>35</v>
      </c>
      <c r="AN140" t="s">
        <v>36</v>
      </c>
      <c r="AP140" t="s">
        <v>67</v>
      </c>
      <c r="AS140" s="15"/>
    </row>
    <row r="141" spans="1:45" x14ac:dyDescent="0.25">
      <c r="A141" t="s">
        <v>37</v>
      </c>
      <c r="B141">
        <v>9.3071429035540199</v>
      </c>
      <c r="C141">
        <v>5.4954445447161302E-3</v>
      </c>
      <c r="D141">
        <v>6.3988204540200497</v>
      </c>
      <c r="E141">
        <v>-73.391400141008504</v>
      </c>
      <c r="F141" s="1">
        <v>0</v>
      </c>
      <c r="G141" s="1">
        <v>0</v>
      </c>
      <c r="H141">
        <v>2.9000162371266498</v>
      </c>
      <c r="I141">
        <v>-264.41545796171403</v>
      </c>
      <c r="J141">
        <v>-215.68100297449899</v>
      </c>
      <c r="K141">
        <v>-282.06672564959098</v>
      </c>
      <c r="L141">
        <v>-217.59492236776401</v>
      </c>
      <c r="M141">
        <v>68.562192408483199</v>
      </c>
      <c r="N141">
        <v>83.053744973922605</v>
      </c>
      <c r="O141">
        <v>53.655115112718001</v>
      </c>
      <c r="P141">
        <v>84089.223949044506</v>
      </c>
      <c r="Q141">
        <v>92234.495359360793</v>
      </c>
      <c r="R141">
        <v>120.15434249230501</v>
      </c>
      <c r="S141">
        <v>624.98820670746397</v>
      </c>
      <c r="T141">
        <v>0.51240395233932301</v>
      </c>
      <c r="U141">
        <v>0.304947892541999</v>
      </c>
      <c r="V141">
        <v>0.49174114876258501</v>
      </c>
      <c r="W141">
        <v>8.4355294453498098E-3</v>
      </c>
      <c r="X141">
        <v>0.19487542925006399</v>
      </c>
      <c r="Y141" s="1">
        <v>0</v>
      </c>
      <c r="Z141">
        <v>0.37638819789973499</v>
      </c>
      <c r="AA141">
        <v>5.4618015394162101E-4</v>
      </c>
      <c r="AB141">
        <v>4.9493355835730597E-3</v>
      </c>
      <c r="AC141">
        <v>4.4067395756299602E-3</v>
      </c>
      <c r="AD141" s="1">
        <v>0</v>
      </c>
      <c r="AE141">
        <v>0.75644425920914804</v>
      </c>
      <c r="AF141">
        <v>0</v>
      </c>
      <c r="AG141" s="1">
        <v>0</v>
      </c>
      <c r="AH141">
        <v>5.0267328136388496</v>
      </c>
      <c r="AI141">
        <v>0.329910546374311</v>
      </c>
      <c r="AJ141">
        <v>20.015102345528302</v>
      </c>
      <c r="AK141" t="s">
        <v>75</v>
      </c>
      <c r="AL141" t="s">
        <v>76</v>
      </c>
      <c r="AM141" s="4">
        <v>92414057.120000005</v>
      </c>
      <c r="AN141">
        <v>1099</v>
      </c>
      <c r="AO141">
        <f>SUM(AA141,AC141,AF141)</f>
        <v>4.9529197295715812E-3</v>
      </c>
      <c r="AP141">
        <f>100*(1-(1-AO141)^12)</f>
        <v>5.7842398369005066</v>
      </c>
      <c r="AQ141" s="15">
        <f>B141/AP141-1</f>
        <v>0.60905203898690097</v>
      </c>
      <c r="AR141" s="3">
        <f>1-(1-B141/100)^(1/12)-AO141</f>
        <v>3.1549977728482113E-3</v>
      </c>
      <c r="AS141" s="15">
        <f t="shared" ref="AS141:AS156" si="48">B141/D141-1</f>
        <v>0.45450915062116182</v>
      </c>
    </row>
    <row r="142" spans="1:45" x14ac:dyDescent="0.25">
      <c r="A142" t="s">
        <v>37</v>
      </c>
      <c r="B142">
        <v>7.0730738038638901</v>
      </c>
      <c r="C142">
        <v>5.8820223436433497E-3</v>
      </c>
      <c r="D142">
        <v>6.83449724056194</v>
      </c>
      <c r="E142">
        <v>-40.403878554125299</v>
      </c>
      <c r="F142" s="1">
        <v>0</v>
      </c>
      <c r="G142" s="1">
        <v>0</v>
      </c>
      <c r="H142">
        <v>3.2149510845474798</v>
      </c>
      <c r="I142">
        <v>-232.50926843225099</v>
      </c>
      <c r="J142">
        <v>-190.154203716105</v>
      </c>
      <c r="K142">
        <v>-256.80173957020702</v>
      </c>
      <c r="L142">
        <v>-186.904242072475</v>
      </c>
      <c r="M142">
        <v>68.400973791607498</v>
      </c>
      <c r="N142">
        <v>82.752939837361495</v>
      </c>
      <c r="O142">
        <v>53.507596603793601</v>
      </c>
      <c r="P142">
        <v>86329.617359869997</v>
      </c>
      <c r="Q142">
        <v>93897.586728949304</v>
      </c>
      <c r="R142">
        <v>119.566228373748</v>
      </c>
      <c r="S142">
        <v>631.951071185464</v>
      </c>
      <c r="T142">
        <v>0.43253549358278698</v>
      </c>
      <c r="U142">
        <v>0.24781764581909699</v>
      </c>
      <c r="V142">
        <v>0.57765232823830004</v>
      </c>
      <c r="W142">
        <v>1.5659942219172201E-2</v>
      </c>
      <c r="X142">
        <v>0.15887008372342901</v>
      </c>
      <c r="Y142" s="1">
        <v>0</v>
      </c>
      <c r="Z142">
        <v>0.463396474776538</v>
      </c>
      <c r="AA142">
        <v>5.6881484348923902E-4</v>
      </c>
      <c r="AB142">
        <v>5.31314841881748E-3</v>
      </c>
      <c r="AC142">
        <v>4.5851265309170596E-3</v>
      </c>
      <c r="AD142" s="1">
        <v>0</v>
      </c>
      <c r="AE142">
        <v>0.77166059534009701</v>
      </c>
      <c r="AF142">
        <v>0</v>
      </c>
      <c r="AG142" s="1">
        <v>0</v>
      </c>
      <c r="AH142">
        <v>5.0879591858855804</v>
      </c>
      <c r="AI142">
        <v>0.333405709783965</v>
      </c>
      <c r="AJ142">
        <v>90.445010839401803</v>
      </c>
      <c r="AK142" t="s">
        <v>77</v>
      </c>
      <c r="AL142" t="s">
        <v>78</v>
      </c>
      <c r="AM142" s="4">
        <v>212543517.94</v>
      </c>
      <c r="AN142">
        <v>2462</v>
      </c>
      <c r="AO142">
        <f t="shared" ref="AO142:AO156" si="49">SUM(AA142,AC142,AF142)</f>
        <v>5.1539413744062989E-3</v>
      </c>
      <c r="AP142">
        <f t="shared" ref="AP142:AP160" si="50">100*(1-(1-AO142)^12)</f>
        <v>6.0123903751264756</v>
      </c>
      <c r="AQ142" s="15">
        <f t="shared" ref="AQ142:AQ160" si="51">B142/AP142-1</f>
        <v>0.17641626084784989</v>
      </c>
      <c r="AR142" s="3">
        <f t="shared" ref="AR142:AR160" si="52">1-(1-B142/100)^(1/12)-AO142</f>
        <v>9.4047367199254998E-4</v>
      </c>
      <c r="AS142" s="15">
        <f t="shared" si="48"/>
        <v>3.4907697655655712E-2</v>
      </c>
    </row>
    <row r="143" spans="1:45" x14ac:dyDescent="0.25">
      <c r="A143" t="s">
        <v>37</v>
      </c>
      <c r="B143">
        <v>8.5646310709757092</v>
      </c>
      <c r="C143">
        <v>5.5967162286655403E-3</v>
      </c>
      <c r="D143">
        <v>6.5131347643765398</v>
      </c>
      <c r="E143">
        <v>-34.342126809034902</v>
      </c>
      <c r="F143" s="1">
        <v>0</v>
      </c>
      <c r="G143" s="1">
        <v>0</v>
      </c>
      <c r="H143">
        <v>3.2687783376864101</v>
      </c>
      <c r="I143">
        <v>-205.28328528628799</v>
      </c>
      <c r="J143">
        <v>-190.85774950738201</v>
      </c>
      <c r="K143">
        <v>-260.36655111383601</v>
      </c>
      <c r="L143">
        <v>-159.82599664812699</v>
      </c>
      <c r="M143">
        <v>69.430719679736896</v>
      </c>
      <c r="N143">
        <v>84.573753760216107</v>
      </c>
      <c r="O143">
        <v>55.005915955180903</v>
      </c>
      <c r="P143">
        <v>86745.523916623701</v>
      </c>
      <c r="Q143">
        <v>94411.927153448501</v>
      </c>
      <c r="R143">
        <v>119.931422128862</v>
      </c>
      <c r="S143">
        <v>663.72094265932299</v>
      </c>
      <c r="T143">
        <v>0.45209385863597401</v>
      </c>
      <c r="U143">
        <v>0.17413730461295199</v>
      </c>
      <c r="V143">
        <v>0.56939093359614201</v>
      </c>
      <c r="W143">
        <v>3.6032579480168699E-2</v>
      </c>
      <c r="X143">
        <v>0.220439182310736</v>
      </c>
      <c r="Y143" s="1">
        <v>0</v>
      </c>
      <c r="Z143">
        <v>0.45077276661672899</v>
      </c>
      <c r="AA143">
        <v>5.8903333651081204E-4</v>
      </c>
      <c r="AB143">
        <v>5.0076910168240698E-3</v>
      </c>
      <c r="AC143">
        <v>4.4695401239399002E-3</v>
      </c>
      <c r="AD143" s="1">
        <v>0</v>
      </c>
      <c r="AE143">
        <v>0.73917323895378895</v>
      </c>
      <c r="AF143" s="1">
        <v>1.48265726719885E-4</v>
      </c>
      <c r="AG143" s="1">
        <v>0</v>
      </c>
      <c r="AH143">
        <v>4.76359099431851</v>
      </c>
      <c r="AI143">
        <v>0.318443997565443</v>
      </c>
      <c r="AJ143">
        <v>334.796320634197</v>
      </c>
      <c r="AK143" t="s">
        <v>79</v>
      </c>
      <c r="AL143" t="s">
        <v>80</v>
      </c>
      <c r="AM143" s="4">
        <v>842732764.85000002</v>
      </c>
      <c r="AN143">
        <v>9715</v>
      </c>
      <c r="AO143">
        <f t="shared" si="49"/>
        <v>5.2068391871705972E-3</v>
      </c>
      <c r="AP143">
        <f t="shared" si="50"/>
        <v>6.0723427896259174</v>
      </c>
      <c r="AQ143" s="15">
        <f t="shared" si="51"/>
        <v>0.41043273867997954</v>
      </c>
      <c r="AR143" s="3">
        <f t="shared" si="52"/>
        <v>2.2268775260130052E-3</v>
      </c>
      <c r="AS143" s="15">
        <f t="shared" si="48"/>
        <v>0.31497832930155045</v>
      </c>
    </row>
    <row r="144" spans="1:45" x14ac:dyDescent="0.25">
      <c r="A144" t="s">
        <v>37</v>
      </c>
      <c r="B144">
        <v>7.9126443373138304</v>
      </c>
      <c r="C144">
        <v>6.0506569454253202E-3</v>
      </c>
      <c r="D144">
        <v>7.0239670396494596</v>
      </c>
      <c r="E144">
        <v>-27.350578152025101</v>
      </c>
      <c r="F144" s="1">
        <v>0</v>
      </c>
      <c r="G144" s="1">
        <v>0</v>
      </c>
      <c r="H144">
        <v>3.3200254671712099</v>
      </c>
      <c r="I144">
        <v>-182.97021746839599</v>
      </c>
      <c r="J144">
        <v>-177.75888316059999</v>
      </c>
      <c r="K144">
        <v>-252.26114900422201</v>
      </c>
      <c r="L144">
        <v>-137.46704779177901</v>
      </c>
      <c r="M144">
        <v>68.762050193393094</v>
      </c>
      <c r="N144">
        <v>84.485131931120804</v>
      </c>
      <c r="O144">
        <v>52.495646443718599</v>
      </c>
      <c r="P144">
        <v>86631.631096126905</v>
      </c>
      <c r="Q144">
        <v>94399.730412654899</v>
      </c>
      <c r="R144">
        <v>120.600041839547</v>
      </c>
      <c r="S144">
        <v>689.05486186103803</v>
      </c>
      <c r="T144">
        <v>0.39975613742411698</v>
      </c>
      <c r="U144">
        <v>0.16352669494758801</v>
      </c>
      <c r="V144">
        <v>0.57028575690123295</v>
      </c>
      <c r="W144">
        <v>4.2118833515220097E-2</v>
      </c>
      <c r="X144">
        <v>0.22406871463595701</v>
      </c>
      <c r="Y144" s="1">
        <v>0</v>
      </c>
      <c r="Z144">
        <v>0.49583703248372801</v>
      </c>
      <c r="AA144">
        <v>6.3307957819494097E-4</v>
      </c>
      <c r="AB144">
        <v>5.4155579253083799E-3</v>
      </c>
      <c r="AC144">
        <v>4.9908317741893197E-3</v>
      </c>
      <c r="AD144">
        <v>1.9763519063110598E-6</v>
      </c>
      <c r="AE144">
        <v>0.79892122065425997</v>
      </c>
      <c r="AF144" s="1">
        <v>4.7952560092770599E-4</v>
      </c>
      <c r="AG144" s="1">
        <v>0</v>
      </c>
      <c r="AH144">
        <v>5.4730915757204297</v>
      </c>
      <c r="AI144">
        <v>0.36729415759047401</v>
      </c>
      <c r="AJ144">
        <v>751.64236297851005</v>
      </c>
      <c r="AK144" t="s">
        <v>81</v>
      </c>
      <c r="AL144" t="s">
        <v>82</v>
      </c>
      <c r="AM144" s="4">
        <v>3963570385.9099998</v>
      </c>
      <c r="AN144">
        <v>45752</v>
      </c>
      <c r="AO144">
        <f t="shared" si="49"/>
        <v>6.1034369533119661E-3</v>
      </c>
      <c r="AP144">
        <f t="shared" si="50"/>
        <v>7.0831955245102556</v>
      </c>
      <c r="AQ144" s="15">
        <f t="shared" si="51"/>
        <v>0.11710093416642264</v>
      </c>
      <c r="AR144" s="3">
        <f t="shared" si="52"/>
        <v>7.4240124748135329E-4</v>
      </c>
      <c r="AS144" s="15">
        <f t="shared" si="48"/>
        <v>0.12652071011266042</v>
      </c>
    </row>
    <row r="145" spans="1:45" x14ac:dyDescent="0.25">
      <c r="A145" t="s">
        <v>37</v>
      </c>
      <c r="B145">
        <v>9.7295451018429802</v>
      </c>
      <c r="C145">
        <v>6.8090821586269104E-3</v>
      </c>
      <c r="D145">
        <v>7.8717388354127404</v>
      </c>
      <c r="E145">
        <v>-21.545611733260099</v>
      </c>
      <c r="F145" s="1">
        <v>0</v>
      </c>
      <c r="G145" s="1">
        <v>0</v>
      </c>
      <c r="H145">
        <v>3.3959818813033902</v>
      </c>
      <c r="I145">
        <v>-159.02800387147599</v>
      </c>
      <c r="J145">
        <v>-156.299550221099</v>
      </c>
      <c r="K145">
        <v>-233.20457736676099</v>
      </c>
      <c r="L145">
        <v>-113.515920264052</v>
      </c>
      <c r="M145">
        <v>67.810743652236994</v>
      </c>
      <c r="N145">
        <v>84.505980054276193</v>
      </c>
      <c r="O145">
        <v>51.4156980361698</v>
      </c>
      <c r="P145">
        <v>86484.760812542198</v>
      </c>
      <c r="Q145">
        <v>94437.148798806898</v>
      </c>
      <c r="R145">
        <v>119.919197231195</v>
      </c>
      <c r="S145">
        <v>702.39610354237595</v>
      </c>
      <c r="T145">
        <v>0.37194584937747999</v>
      </c>
      <c r="U145">
        <v>0.138739014882616</v>
      </c>
      <c r="V145">
        <v>0.62162897170666198</v>
      </c>
      <c r="W145">
        <v>3.81907246919184E-2</v>
      </c>
      <c r="X145">
        <v>0.20144128871880199</v>
      </c>
      <c r="Y145" s="1">
        <v>0</v>
      </c>
      <c r="Z145">
        <v>0.52775669707186801</v>
      </c>
      <c r="AA145">
        <v>6.5901793324096099E-4</v>
      </c>
      <c r="AB145">
        <v>6.1351411135514098E-3</v>
      </c>
      <c r="AC145">
        <v>5.8550884961154097E-3</v>
      </c>
      <c r="AD145">
        <v>1.48561202963571E-5</v>
      </c>
      <c r="AE145">
        <v>0.84378676799779895</v>
      </c>
      <c r="AF145" s="1">
        <v>8.4430124634623399E-4</v>
      </c>
      <c r="AG145" s="1">
        <v>0</v>
      </c>
      <c r="AH145">
        <v>5.9285814366325997</v>
      </c>
      <c r="AI145">
        <v>0.395663528746931</v>
      </c>
      <c r="AJ145">
        <v>1165.8493967286499</v>
      </c>
      <c r="AK145" t="s">
        <v>83</v>
      </c>
      <c r="AL145" t="s">
        <v>84</v>
      </c>
      <c r="AM145" s="4">
        <v>9206821697.0599995</v>
      </c>
      <c r="AN145">
        <v>106456</v>
      </c>
      <c r="AO145">
        <f t="shared" si="49"/>
        <v>7.3584076757026041E-3</v>
      </c>
      <c r="AP145">
        <f t="shared" si="50"/>
        <v>8.481346551186931</v>
      </c>
      <c r="AQ145" s="15">
        <f t="shared" si="51"/>
        <v>0.14716985600374599</v>
      </c>
      <c r="AR145" s="3">
        <f t="shared" si="52"/>
        <v>1.1353124009716564E-3</v>
      </c>
      <c r="AS145" s="15">
        <f t="shared" si="48"/>
        <v>0.23600964224987897</v>
      </c>
    </row>
    <row r="146" spans="1:45" x14ac:dyDescent="0.25">
      <c r="A146" t="s">
        <v>37</v>
      </c>
      <c r="B146">
        <v>9.8612562097150906</v>
      </c>
      <c r="C146">
        <v>7.1537153449386104E-3</v>
      </c>
      <c r="D146">
        <v>8.2546251138900395</v>
      </c>
      <c r="E146">
        <v>-9.7203320449450299</v>
      </c>
      <c r="F146" s="1">
        <v>0</v>
      </c>
      <c r="G146" s="1">
        <v>0</v>
      </c>
      <c r="H146">
        <v>3.6490752299919702</v>
      </c>
      <c r="I146">
        <v>-134.63037366471201</v>
      </c>
      <c r="J146">
        <v>-130.36055449600099</v>
      </c>
      <c r="K146">
        <v>-204.47284395967799</v>
      </c>
      <c r="L146">
        <v>-88.175530354385302</v>
      </c>
      <c r="M146">
        <v>71.010777151046597</v>
      </c>
      <c r="N146">
        <v>85.021567572873295</v>
      </c>
      <c r="O146">
        <v>51.873619757765802</v>
      </c>
      <c r="P146">
        <v>84620.338146394497</v>
      </c>
      <c r="Q146">
        <v>92963.609944965094</v>
      </c>
      <c r="R146">
        <v>116.859382321067</v>
      </c>
      <c r="S146">
        <v>692.297591959089</v>
      </c>
      <c r="T146">
        <v>0.38459620043687398</v>
      </c>
      <c r="U146">
        <v>0.111282556823552</v>
      </c>
      <c r="V146">
        <v>0.73965574463441897</v>
      </c>
      <c r="W146">
        <v>2.3332884956266901E-2</v>
      </c>
      <c r="X146">
        <v>0.12572881358575999</v>
      </c>
      <c r="Y146" s="1">
        <v>0</v>
      </c>
      <c r="Z146">
        <v>0.52658127227799301</v>
      </c>
      <c r="AA146">
        <v>6.7685111754051195E-4</v>
      </c>
      <c r="AB146">
        <v>6.4091150125597301E-3</v>
      </c>
      <c r="AC146">
        <v>5.9061709035935304E-3</v>
      </c>
      <c r="AD146">
        <v>6.7664454840943902E-5</v>
      </c>
      <c r="AE146">
        <v>0.82949810210984998</v>
      </c>
      <c r="AF146">
        <v>1.16443515158043E-3</v>
      </c>
      <c r="AG146" s="1">
        <v>0</v>
      </c>
      <c r="AH146">
        <v>5.6956492406814903</v>
      </c>
      <c r="AI146">
        <v>0.41226568835761701</v>
      </c>
      <c r="AJ146">
        <v>1911.70031440205</v>
      </c>
      <c r="AK146" t="s">
        <v>85</v>
      </c>
      <c r="AL146" t="s">
        <v>86</v>
      </c>
      <c r="AM146" s="4">
        <v>11116658442.629999</v>
      </c>
      <c r="AN146">
        <v>131371</v>
      </c>
      <c r="AO146">
        <f t="shared" si="49"/>
        <v>7.7474571727144722E-3</v>
      </c>
      <c r="AP146">
        <f t="shared" si="50"/>
        <v>8.9108506288946501</v>
      </c>
      <c r="AQ146" s="15">
        <f t="shared" si="51"/>
        <v>0.10665711057243188</v>
      </c>
      <c r="AR146" s="3">
        <f t="shared" si="52"/>
        <v>8.6690020141427272E-4</v>
      </c>
      <c r="AS146" s="15">
        <f t="shared" si="48"/>
        <v>0.19463404741683266</v>
      </c>
    </row>
    <row r="147" spans="1:45" x14ac:dyDescent="0.25">
      <c r="A147" t="s">
        <v>37</v>
      </c>
      <c r="B147">
        <v>10.1876999657842</v>
      </c>
      <c r="C147">
        <v>8.1527249162431006E-3</v>
      </c>
      <c r="D147">
        <v>9.35629384993433</v>
      </c>
      <c r="E147">
        <v>-11.5883821829278</v>
      </c>
      <c r="F147" s="1">
        <v>0</v>
      </c>
      <c r="G147" s="1">
        <v>0</v>
      </c>
      <c r="H147">
        <v>3.7328949987744702</v>
      </c>
      <c r="I147">
        <v>-108.83819558552401</v>
      </c>
      <c r="J147">
        <v>-104.43548125277</v>
      </c>
      <c r="K147">
        <v>-174.218423597808</v>
      </c>
      <c r="L147">
        <v>-62.909508155471897</v>
      </c>
      <c r="M147">
        <v>72.428639871243703</v>
      </c>
      <c r="N147">
        <v>86.568184289366002</v>
      </c>
      <c r="O147">
        <v>53.276708283164297</v>
      </c>
      <c r="P147">
        <v>85678.423450883594</v>
      </c>
      <c r="Q147">
        <v>93874.323745359594</v>
      </c>
      <c r="R147">
        <v>113.99967350649899</v>
      </c>
      <c r="S147">
        <v>692.81037842183002</v>
      </c>
      <c r="T147">
        <v>0.41573503437346299</v>
      </c>
      <c r="U147">
        <v>9.1473615753953005E-2</v>
      </c>
      <c r="V147">
        <v>0.80957082555911397</v>
      </c>
      <c r="W147">
        <v>1.37566612485895E-2</v>
      </c>
      <c r="X147">
        <v>8.5198897438342996E-2</v>
      </c>
      <c r="Y147" s="1">
        <v>0</v>
      </c>
      <c r="Z147">
        <v>0.48284586043755501</v>
      </c>
      <c r="AA147">
        <v>6.8254703115519196E-4</v>
      </c>
      <c r="AB147">
        <v>7.3330806492517197E-3</v>
      </c>
      <c r="AC147">
        <v>6.4031556026213701E-3</v>
      </c>
      <c r="AD147">
        <v>1.3664354298190899E-4</v>
      </c>
      <c r="AE147">
        <v>0.82078574381596303</v>
      </c>
      <c r="AF147">
        <v>1.4945332466547801E-3</v>
      </c>
      <c r="AG147" s="1">
        <v>9.8741975341468005E-8</v>
      </c>
      <c r="AH147">
        <v>5.5233514791050702</v>
      </c>
      <c r="AI147">
        <v>0.40655743649768</v>
      </c>
      <c r="AJ147">
        <v>2210.4456745990401</v>
      </c>
      <c r="AK147" t="s">
        <v>87</v>
      </c>
      <c r="AL147" t="s">
        <v>88</v>
      </c>
      <c r="AM147" s="4">
        <v>19271219394.689999</v>
      </c>
      <c r="AN147">
        <v>224925</v>
      </c>
      <c r="AO147">
        <f t="shared" si="49"/>
        <v>8.580235880431341E-3</v>
      </c>
      <c r="AP147">
        <f t="shared" si="50"/>
        <v>9.8240204370750099</v>
      </c>
      <c r="AQ147" s="15">
        <f t="shared" si="51"/>
        <v>3.7019418988247788E-2</v>
      </c>
      <c r="AR147" s="3">
        <f t="shared" si="52"/>
        <v>3.3381697535460678E-4</v>
      </c>
      <c r="AS147" s="15">
        <f t="shared" si="48"/>
        <v>8.8860624643133157E-2</v>
      </c>
    </row>
    <row r="148" spans="1:45" x14ac:dyDescent="0.25">
      <c r="A148" t="s">
        <v>37</v>
      </c>
      <c r="B148">
        <v>10.098370311237799</v>
      </c>
      <c r="C148">
        <v>8.5312483662417695E-3</v>
      </c>
      <c r="D148">
        <v>9.77053716451349</v>
      </c>
      <c r="E148">
        <v>-16.353766474600199</v>
      </c>
      <c r="F148" s="1">
        <v>0</v>
      </c>
      <c r="G148" s="1">
        <v>0</v>
      </c>
      <c r="H148">
        <v>3.7575917556156702</v>
      </c>
      <c r="I148">
        <v>-81.300688573478894</v>
      </c>
      <c r="J148">
        <v>-76.124673923311803</v>
      </c>
      <c r="K148">
        <v>-136.28720142328899</v>
      </c>
      <c r="L148">
        <v>-36.575362629650598</v>
      </c>
      <c r="M148">
        <v>73.421996231772795</v>
      </c>
      <c r="N148">
        <v>89.510666163393196</v>
      </c>
      <c r="O148">
        <v>58.053443402565698</v>
      </c>
      <c r="P148">
        <v>88306.087282697597</v>
      </c>
      <c r="Q148">
        <v>96079.740019155099</v>
      </c>
      <c r="R148">
        <v>110.82877540849501</v>
      </c>
      <c r="S148">
        <v>678.63131900384303</v>
      </c>
      <c r="T148">
        <v>0.508204210231891</v>
      </c>
      <c r="U148">
        <v>8.9559815859898001E-2</v>
      </c>
      <c r="V148">
        <v>0.76374571728923601</v>
      </c>
      <c r="W148">
        <v>1.8712973546042799E-2</v>
      </c>
      <c r="X148">
        <v>0.127981493304822</v>
      </c>
      <c r="Y148" s="1">
        <v>0</v>
      </c>
      <c r="Z148">
        <v>0.36710156464234001</v>
      </c>
      <c r="AA148">
        <v>6.0689186850427102E-4</v>
      </c>
      <c r="AB148">
        <v>7.30155013919643E-3</v>
      </c>
      <c r="AC148">
        <v>6.3655349257318201E-3</v>
      </c>
      <c r="AD148">
        <v>6.1065387723664504E-4</v>
      </c>
      <c r="AE148">
        <v>0.76789036438485403</v>
      </c>
      <c r="AF148">
        <v>1.75435288552249E-3</v>
      </c>
      <c r="AG148">
        <v>1.0083629380374901E-5</v>
      </c>
      <c r="AH148">
        <v>4.8597161116662297</v>
      </c>
      <c r="AI148">
        <v>0.34992696122457401</v>
      </c>
      <c r="AJ148">
        <v>1771.9077660191001</v>
      </c>
      <c r="AK148" t="s">
        <v>89</v>
      </c>
      <c r="AL148" t="s">
        <v>90</v>
      </c>
      <c r="AM148" s="4">
        <v>28269427721.810001</v>
      </c>
      <c r="AN148">
        <v>320130</v>
      </c>
      <c r="AO148">
        <f t="shared" si="49"/>
        <v>8.7267796797585815E-3</v>
      </c>
      <c r="AP148">
        <f t="shared" si="50"/>
        <v>9.9838396372723626</v>
      </c>
      <c r="AQ148" s="15">
        <f t="shared" si="51"/>
        <v>1.147160592782992E-2</v>
      </c>
      <c r="AR148" s="3">
        <f t="shared" si="52"/>
        <v>1.0516394085143509E-4</v>
      </c>
      <c r="AS148" s="15">
        <f t="shared" si="48"/>
        <v>3.3553236757032812E-2</v>
      </c>
    </row>
    <row r="149" spans="1:45" x14ac:dyDescent="0.25">
      <c r="A149" t="s">
        <v>37</v>
      </c>
      <c r="B149">
        <v>10.5548011720012</v>
      </c>
      <c r="C149">
        <v>9.4156503417630703E-3</v>
      </c>
      <c r="D149">
        <v>10.731641914473199</v>
      </c>
      <c r="E149">
        <v>-17.893673785315301</v>
      </c>
      <c r="F149" s="1">
        <v>0</v>
      </c>
      <c r="G149" s="1">
        <v>0</v>
      </c>
      <c r="H149">
        <v>3.7439513304389802</v>
      </c>
      <c r="I149">
        <v>-55.349320366444204</v>
      </c>
      <c r="J149">
        <v>-52.4885442366256</v>
      </c>
      <c r="K149">
        <v>-110.59399817777</v>
      </c>
      <c r="L149">
        <v>-11.585645878763801</v>
      </c>
      <c r="M149">
        <v>71.703075212644606</v>
      </c>
      <c r="N149">
        <v>91.093236024715594</v>
      </c>
      <c r="O149">
        <v>59.808470984536001</v>
      </c>
      <c r="P149">
        <v>90464.015289082396</v>
      </c>
      <c r="Q149">
        <v>97814.758913721205</v>
      </c>
      <c r="R149">
        <v>110.266004900472</v>
      </c>
      <c r="S149">
        <v>684.41854701870398</v>
      </c>
      <c r="T149">
        <v>0.549048851899961</v>
      </c>
      <c r="U149">
        <v>9.6731978687489104E-2</v>
      </c>
      <c r="V149">
        <v>0.72932070873486998</v>
      </c>
      <c r="W149">
        <v>2.2745770224183198E-2</v>
      </c>
      <c r="X149">
        <v>0.15120154235345601</v>
      </c>
      <c r="Y149" s="1">
        <v>0</v>
      </c>
      <c r="Z149">
        <v>0.31567411642543097</v>
      </c>
      <c r="AA149">
        <v>5.6365241012190398E-4</v>
      </c>
      <c r="AB149">
        <v>7.6799438768324103E-3</v>
      </c>
      <c r="AC149">
        <v>6.6653214172181204E-3</v>
      </c>
      <c r="AD149">
        <v>1.14626941991115E-3</v>
      </c>
      <c r="AE149">
        <v>0.768603090756943</v>
      </c>
      <c r="AF149">
        <v>2.16400244519933E-3</v>
      </c>
      <c r="AG149">
        <v>1.6348901474236401E-5</v>
      </c>
      <c r="AH149">
        <v>4.9347307104451898</v>
      </c>
      <c r="AI149">
        <v>0.34273209155394302</v>
      </c>
      <c r="AJ149">
        <v>1647.89785081266</v>
      </c>
      <c r="AK149" t="s">
        <v>91</v>
      </c>
      <c r="AL149" t="s">
        <v>92</v>
      </c>
      <c r="AM149" s="4">
        <v>66274932704.949997</v>
      </c>
      <c r="AN149">
        <v>732611</v>
      </c>
      <c r="AO149">
        <f t="shared" si="49"/>
        <v>9.3929762725393547E-3</v>
      </c>
      <c r="AP149">
        <f t="shared" si="50"/>
        <v>10.707119034408063</v>
      </c>
      <c r="AQ149" s="15">
        <f t="shared" si="51"/>
        <v>-1.4225849354749687E-2</v>
      </c>
      <c r="AR149" s="3">
        <f t="shared" si="52"/>
        <v>-1.4070672280345163E-4</v>
      </c>
      <c r="AS149" s="15">
        <f t="shared" si="48"/>
        <v>-1.6478442337281463E-2</v>
      </c>
    </row>
    <row r="150" spans="1:45" x14ac:dyDescent="0.25">
      <c r="A150" t="s">
        <v>37</v>
      </c>
      <c r="B150">
        <v>11.148296858593501</v>
      </c>
      <c r="C150">
        <v>9.7435465193281001E-3</v>
      </c>
      <c r="D150">
        <v>11.085584788839901</v>
      </c>
      <c r="E150">
        <v>-16.217610488185301</v>
      </c>
      <c r="F150" s="1">
        <v>0</v>
      </c>
      <c r="G150" s="1">
        <v>0</v>
      </c>
      <c r="H150">
        <v>3.7998815973087701</v>
      </c>
      <c r="I150">
        <v>-30.3687667657309</v>
      </c>
      <c r="J150">
        <v>-28.293430246706102</v>
      </c>
      <c r="K150">
        <v>-85.330148724033506</v>
      </c>
      <c r="L150">
        <v>12.8548532699918</v>
      </c>
      <c r="M150">
        <v>71.024063687994101</v>
      </c>
      <c r="N150">
        <v>92.347483253522498</v>
      </c>
      <c r="O150">
        <v>61.044032342126798</v>
      </c>
      <c r="P150">
        <v>91722.075294136303</v>
      </c>
      <c r="Q150">
        <v>98873.155450981503</v>
      </c>
      <c r="R150">
        <v>109.198599099766</v>
      </c>
      <c r="S150">
        <v>687.42430081326995</v>
      </c>
      <c r="T150">
        <v>0.58137122020610199</v>
      </c>
      <c r="U150">
        <v>0.10922195048503</v>
      </c>
      <c r="V150">
        <v>0.69323704462608404</v>
      </c>
      <c r="W150">
        <v>2.8058983755618001E-2</v>
      </c>
      <c r="X150">
        <v>0.16948202113326699</v>
      </c>
      <c r="Y150" s="1">
        <v>0</v>
      </c>
      <c r="Z150">
        <v>0.27594050869978998</v>
      </c>
      <c r="AA150">
        <v>5.2991101770892405E-4</v>
      </c>
      <c r="AB150">
        <v>7.8766677631178002E-3</v>
      </c>
      <c r="AC150">
        <v>6.78868685890588E-3</v>
      </c>
      <c r="AD150">
        <v>1.27247231228667E-3</v>
      </c>
      <c r="AE150">
        <v>0.77178331719280402</v>
      </c>
      <c r="AF150">
        <v>2.6312731803059099E-3</v>
      </c>
      <c r="AG150">
        <v>4.09467875122272E-5</v>
      </c>
      <c r="AH150">
        <v>5.0523756790308099</v>
      </c>
      <c r="AI150">
        <v>0.34304882263178399</v>
      </c>
      <c r="AJ150">
        <v>1726.1698205349301</v>
      </c>
      <c r="AK150" t="s">
        <v>93</v>
      </c>
      <c r="AL150" t="s">
        <v>94</v>
      </c>
      <c r="AM150" s="4">
        <v>115223105426</v>
      </c>
      <c r="AN150">
        <v>1256220</v>
      </c>
      <c r="AO150">
        <f>SUM(AA150,AC150,AF150)</f>
        <v>9.9498710569207137E-3</v>
      </c>
      <c r="AP150">
        <f t="shared" si="50"/>
        <v>11.30763899402516</v>
      </c>
      <c r="AQ150" s="15">
        <f t="shared" si="51"/>
        <v>-1.4091547803732896E-2</v>
      </c>
      <c r="AR150" s="3">
        <f t="shared" si="52"/>
        <v>-1.4810271096557179E-4</v>
      </c>
      <c r="AS150" s="15">
        <f t="shared" si="48"/>
        <v>5.6570826842381461E-3</v>
      </c>
    </row>
    <row r="151" spans="1:45" x14ac:dyDescent="0.25">
      <c r="A151" t="s">
        <v>37</v>
      </c>
      <c r="B151">
        <v>11.4318515187268</v>
      </c>
      <c r="C151">
        <v>1.01122221878983E-2</v>
      </c>
      <c r="D151">
        <v>11.482009866623599</v>
      </c>
      <c r="E151">
        <v>-10.861612376954399</v>
      </c>
      <c r="F151" s="1">
        <v>0</v>
      </c>
      <c r="G151" s="1">
        <v>0</v>
      </c>
      <c r="H151">
        <v>3.9895195524214602</v>
      </c>
      <c r="I151">
        <v>-5.2093775330525496</v>
      </c>
      <c r="J151">
        <v>-3.6127309602351598</v>
      </c>
      <c r="K151">
        <v>-59.958420425185899</v>
      </c>
      <c r="L151">
        <v>38.184545700304596</v>
      </c>
      <c r="M151">
        <v>72.515661845792394</v>
      </c>
      <c r="N151">
        <v>92.390691625984104</v>
      </c>
      <c r="O151">
        <v>61.102705382461799</v>
      </c>
      <c r="P151">
        <v>91394.286245465206</v>
      </c>
      <c r="Q151">
        <v>98569.854638414996</v>
      </c>
      <c r="R151">
        <v>103.919735225732</v>
      </c>
      <c r="S151">
        <v>687.88721729915596</v>
      </c>
      <c r="T151">
        <v>0.57583885903333898</v>
      </c>
      <c r="U151">
        <v>9.1803132499227502E-2</v>
      </c>
      <c r="V151">
        <v>0.74549975729779405</v>
      </c>
      <c r="W151">
        <v>2.3274792576120001E-2</v>
      </c>
      <c r="X151">
        <v>0.139422317626857</v>
      </c>
      <c r="Y151" s="1">
        <v>0</v>
      </c>
      <c r="Z151">
        <v>0.29053049246331097</v>
      </c>
      <c r="AA151">
        <v>5.4185948736491395E-4</v>
      </c>
      <c r="AB151">
        <v>7.7936440804456299E-3</v>
      </c>
      <c r="AC151">
        <v>6.7492490697076404E-3</v>
      </c>
      <c r="AD151">
        <v>1.45786523915623E-3</v>
      </c>
      <c r="AE151">
        <v>0.77190556894489304</v>
      </c>
      <c r="AF151">
        <v>3.10458728273899E-3</v>
      </c>
      <c r="AG151">
        <v>2.7262637841531199E-4</v>
      </c>
      <c r="AH151">
        <v>5.0147348694752996</v>
      </c>
      <c r="AI151">
        <v>0.347337619310227</v>
      </c>
      <c r="AJ151">
        <v>2289.9796097803801</v>
      </c>
      <c r="AK151" t="s">
        <v>95</v>
      </c>
      <c r="AL151" t="s">
        <v>96</v>
      </c>
      <c r="AM151" s="4">
        <v>179295208687.76999</v>
      </c>
      <c r="AN151">
        <v>1961777</v>
      </c>
      <c r="AO151">
        <f t="shared" ref="AO151:AO160" si="53">SUM(AA151,AC151,AF151)</f>
        <v>1.0395695839811543E-2</v>
      </c>
      <c r="AP151">
        <f t="shared" si="50"/>
        <v>11.785717434251408</v>
      </c>
      <c r="AQ151" s="15">
        <f t="shared" si="51"/>
        <v>-3.0024978750653797E-2</v>
      </c>
      <c r="AR151" s="3">
        <f t="shared" si="52"/>
        <v>-3.3020449640170507E-4</v>
      </c>
      <c r="AS151" s="15">
        <f t="shared" si="48"/>
        <v>-4.3684292627723664E-3</v>
      </c>
    </row>
    <row r="152" spans="1:45" x14ac:dyDescent="0.25">
      <c r="A152" t="s">
        <v>37</v>
      </c>
      <c r="B152">
        <v>12.2150377714076</v>
      </c>
      <c r="C152">
        <v>1.06792582031592E-2</v>
      </c>
      <c r="D152">
        <v>12.088564130877</v>
      </c>
      <c r="E152">
        <v>-7.3355799498028702</v>
      </c>
      <c r="F152" s="1">
        <v>0</v>
      </c>
      <c r="G152" s="1">
        <v>0</v>
      </c>
      <c r="H152">
        <v>4.10320000757463</v>
      </c>
      <c r="I152">
        <v>19.282327337974799</v>
      </c>
      <c r="J152">
        <v>20.371048078341801</v>
      </c>
      <c r="K152">
        <v>-37.366723126694801</v>
      </c>
      <c r="L152">
        <v>62.6966989220481</v>
      </c>
      <c r="M152">
        <v>73.009858524055204</v>
      </c>
      <c r="N152">
        <v>92.715030189278906</v>
      </c>
      <c r="O152">
        <v>61.067012590681998</v>
      </c>
      <c r="P152">
        <v>91396.641251535097</v>
      </c>
      <c r="Q152">
        <v>98574.6137487347</v>
      </c>
      <c r="R152">
        <v>101.19397429609501</v>
      </c>
      <c r="S152">
        <v>692.63744095671802</v>
      </c>
      <c r="T152">
        <v>0.57810600136212797</v>
      </c>
      <c r="U152">
        <v>9.0903157145408503E-2</v>
      </c>
      <c r="V152">
        <v>0.75290935669311798</v>
      </c>
      <c r="W152">
        <v>2.34532165130663E-2</v>
      </c>
      <c r="X152">
        <v>0.13273426964840601</v>
      </c>
      <c r="Y152" s="1">
        <v>0</v>
      </c>
      <c r="Z152">
        <v>0.288512262082257</v>
      </c>
      <c r="AA152">
        <v>5.3982903810441396E-4</v>
      </c>
      <c r="AB152">
        <v>7.8542070925491404E-3</v>
      </c>
      <c r="AC152">
        <v>6.7872429595369401E-3</v>
      </c>
      <c r="AD152">
        <v>1.72446679859902E-3</v>
      </c>
      <c r="AE152">
        <v>0.78143098366069397</v>
      </c>
      <c r="AF152">
        <v>3.4530354890439999E-3</v>
      </c>
      <c r="AG152">
        <v>5.0266530085512002E-4</v>
      </c>
      <c r="AH152">
        <v>5.1555879876946404</v>
      </c>
      <c r="AI152">
        <v>0.353635197904756</v>
      </c>
      <c r="AJ152">
        <v>2793.73431337177</v>
      </c>
      <c r="AK152" t="s">
        <v>97</v>
      </c>
      <c r="AL152" t="s">
        <v>98</v>
      </c>
      <c r="AM152" s="4">
        <v>240295936329.67999</v>
      </c>
      <c r="AN152">
        <v>2629155</v>
      </c>
      <c r="AO152">
        <f t="shared" si="53"/>
        <v>1.0780107486685354E-2</v>
      </c>
      <c r="AP152">
        <f t="shared" si="50"/>
        <v>12.196041950110237</v>
      </c>
      <c r="AQ152" s="15">
        <f t="shared" si="51"/>
        <v>1.5575398457194911E-3</v>
      </c>
      <c r="AR152" s="3">
        <f t="shared" si="52"/>
        <v>1.7836048481588776E-5</v>
      </c>
      <c r="AS152" s="15">
        <f t="shared" si="48"/>
        <v>1.0462255000786902E-2</v>
      </c>
    </row>
    <row r="153" spans="1:45" x14ac:dyDescent="0.25">
      <c r="A153" t="s">
        <v>37</v>
      </c>
      <c r="B153">
        <v>12.7520812752403</v>
      </c>
      <c r="C153">
        <v>1.1236132954970701E-2</v>
      </c>
      <c r="D153">
        <v>12.680538569365799</v>
      </c>
      <c r="E153">
        <v>-0.52200413916525901</v>
      </c>
      <c r="F153" s="1">
        <v>0</v>
      </c>
      <c r="G153" s="1">
        <v>0</v>
      </c>
      <c r="H153">
        <v>4.3722918347970703</v>
      </c>
      <c r="I153">
        <v>43.840409538247698</v>
      </c>
      <c r="J153">
        <v>44.825741762840302</v>
      </c>
      <c r="K153">
        <v>-11.875357676547999</v>
      </c>
      <c r="L153">
        <v>87.841622464296094</v>
      </c>
      <c r="M153">
        <v>76.379754733268001</v>
      </c>
      <c r="N153">
        <v>92.795112749805298</v>
      </c>
      <c r="O153">
        <v>61.010031758004601</v>
      </c>
      <c r="P153">
        <v>90135.894614351593</v>
      </c>
      <c r="Q153">
        <v>97504.806667575802</v>
      </c>
      <c r="R153">
        <v>93.540640484020898</v>
      </c>
      <c r="S153">
        <v>690.37621413599402</v>
      </c>
      <c r="T153">
        <v>0.57735871643913195</v>
      </c>
      <c r="U153">
        <v>7.2378726774509405E-2</v>
      </c>
      <c r="V153">
        <v>0.80510267257464796</v>
      </c>
      <c r="W153">
        <v>1.8297309424228601E-2</v>
      </c>
      <c r="X153">
        <v>0.104221291226613</v>
      </c>
      <c r="Y153" s="1">
        <v>0</v>
      </c>
      <c r="Z153">
        <v>0.29876970955702098</v>
      </c>
      <c r="AA153">
        <v>5.66607976902705E-4</v>
      </c>
      <c r="AB153">
        <v>7.6934665927858997E-3</v>
      </c>
      <c r="AC153">
        <v>6.7255602792754901E-3</v>
      </c>
      <c r="AD153">
        <v>2.4107012159164699E-3</v>
      </c>
      <c r="AE153">
        <v>0.77996825683360604</v>
      </c>
      <c r="AF153">
        <v>3.4643685084302499E-3</v>
      </c>
      <c r="AG153">
        <v>5.1578537707736298E-4</v>
      </c>
      <c r="AH153">
        <v>4.9953494411748602</v>
      </c>
      <c r="AI153">
        <v>0.35337696488588799</v>
      </c>
      <c r="AJ153">
        <v>3723.40046713118</v>
      </c>
      <c r="AK153" t="s">
        <v>99</v>
      </c>
      <c r="AL153" t="s">
        <v>100</v>
      </c>
      <c r="AM153" s="4">
        <v>263982526867.26001</v>
      </c>
      <c r="AN153">
        <v>2928717</v>
      </c>
      <c r="AO153">
        <f t="shared" si="53"/>
        <v>1.0756536764608445E-2</v>
      </c>
      <c r="AP153">
        <f t="shared" si="50"/>
        <v>12.170932783325561</v>
      </c>
      <c r="AQ153" s="15">
        <f t="shared" si="51"/>
        <v>4.7748886815883518E-2</v>
      </c>
      <c r="AR153" s="3">
        <f t="shared" si="52"/>
        <v>5.4713117367496782E-4</v>
      </c>
      <c r="AS153" s="15">
        <f t="shared" si="48"/>
        <v>5.6419295981116058E-3</v>
      </c>
    </row>
    <row r="154" spans="1:45" x14ac:dyDescent="0.25">
      <c r="A154" t="s">
        <v>37</v>
      </c>
      <c r="B154">
        <v>13.6880352833914</v>
      </c>
      <c r="C154">
        <v>1.20617484295997E-2</v>
      </c>
      <c r="D154">
        <v>13.551470097071499</v>
      </c>
      <c r="E154">
        <v>3.4961164866739098</v>
      </c>
      <c r="F154" s="1">
        <v>0</v>
      </c>
      <c r="G154" s="1">
        <v>0</v>
      </c>
      <c r="H154">
        <v>4.5618297473415304</v>
      </c>
      <c r="I154">
        <v>68.137801899899202</v>
      </c>
      <c r="J154">
        <v>68.314993249356206</v>
      </c>
      <c r="K154">
        <v>11.757669136688801</v>
      </c>
      <c r="L154">
        <v>112.335061628099</v>
      </c>
      <c r="M154">
        <v>79.138903792581502</v>
      </c>
      <c r="N154">
        <v>93.249300323026304</v>
      </c>
      <c r="O154">
        <v>60.686482287885902</v>
      </c>
      <c r="P154">
        <v>89767.356381081598</v>
      </c>
      <c r="Q154">
        <v>97061.575707778306</v>
      </c>
      <c r="R154">
        <v>88.110735592985293</v>
      </c>
      <c r="S154">
        <v>692.59214407858099</v>
      </c>
      <c r="T154">
        <v>0.59253799412873198</v>
      </c>
      <c r="U154">
        <v>5.8383217646599997E-2</v>
      </c>
      <c r="V154">
        <v>0.84994679574148502</v>
      </c>
      <c r="W154">
        <v>1.3777242339272E-2</v>
      </c>
      <c r="X154">
        <v>7.7892744272642506E-2</v>
      </c>
      <c r="Y154" s="1">
        <v>0</v>
      </c>
      <c r="Z154">
        <v>0.28636358702068598</v>
      </c>
      <c r="AA154">
        <v>5.8146182857259305E-4</v>
      </c>
      <c r="AB154">
        <v>7.6908426287773E-3</v>
      </c>
      <c r="AC154">
        <v>6.7262522556342502E-3</v>
      </c>
      <c r="AD154">
        <v>3.21441700626057E-3</v>
      </c>
      <c r="AE154">
        <v>0.78993177254170999</v>
      </c>
      <c r="AF154">
        <v>3.3923310097725601E-3</v>
      </c>
      <c r="AG154">
        <v>5.3774961975928005E-4</v>
      </c>
      <c r="AH154">
        <v>4.9970786017158</v>
      </c>
      <c r="AI154">
        <v>0.36591579872890601</v>
      </c>
      <c r="AJ154">
        <v>4607.5300980536103</v>
      </c>
      <c r="AK154" t="s">
        <v>101</v>
      </c>
      <c r="AL154" t="s">
        <v>102</v>
      </c>
      <c r="AM154" s="4">
        <v>274890266612.67999</v>
      </c>
      <c r="AN154">
        <v>3062252</v>
      </c>
      <c r="AO154">
        <f t="shared" si="53"/>
        <v>1.0700045093979402E-2</v>
      </c>
      <c r="AP154">
        <f t="shared" si="50"/>
        <v>12.110727146508271</v>
      </c>
      <c r="AQ154" s="15">
        <f t="shared" si="51"/>
        <v>0.1302405807514122</v>
      </c>
      <c r="AR154" s="3">
        <f t="shared" si="52"/>
        <v>1.4918537620742488E-3</v>
      </c>
      <c r="AS154" s="15">
        <f t="shared" si="48"/>
        <v>1.0077518183758682E-2</v>
      </c>
    </row>
    <row r="155" spans="1:45" x14ac:dyDescent="0.25">
      <c r="A155" t="s">
        <v>37</v>
      </c>
      <c r="B155">
        <v>14.310839792575599</v>
      </c>
      <c r="C155">
        <v>1.25298202759133E-2</v>
      </c>
      <c r="D155">
        <v>14.041689158709801</v>
      </c>
      <c r="E155">
        <v>11.694124947303701</v>
      </c>
      <c r="F155" s="1">
        <v>0</v>
      </c>
      <c r="G155" s="1">
        <v>0</v>
      </c>
      <c r="H155">
        <v>4.8497703175818101</v>
      </c>
      <c r="I155">
        <v>92.017760940652906</v>
      </c>
      <c r="J155">
        <v>92.113373610663103</v>
      </c>
      <c r="K155">
        <v>39.173780065457898</v>
      </c>
      <c r="L155">
        <v>137.10905720601099</v>
      </c>
      <c r="M155">
        <v>83.194395848630506</v>
      </c>
      <c r="N155">
        <v>93.776923288695698</v>
      </c>
      <c r="O155">
        <v>60.928733420427498</v>
      </c>
      <c r="P155">
        <v>87951.217659535207</v>
      </c>
      <c r="Q155">
        <v>95442.3999553506</v>
      </c>
      <c r="R155">
        <v>79.990901387951695</v>
      </c>
      <c r="S155">
        <v>686.71458293079604</v>
      </c>
      <c r="T155">
        <v>0.61322681266981205</v>
      </c>
      <c r="U155">
        <v>3.6964253398845397E-2</v>
      </c>
      <c r="V155">
        <v>0.90005217393737902</v>
      </c>
      <c r="W155">
        <v>8.8913322944170897E-3</v>
      </c>
      <c r="X155">
        <v>5.40922403693576E-2</v>
      </c>
      <c r="Y155" s="1">
        <v>0</v>
      </c>
      <c r="Z155">
        <v>0.27128930939372198</v>
      </c>
      <c r="AA155">
        <v>6.0611258405698497E-4</v>
      </c>
      <c r="AB155">
        <v>7.5507745989698101E-3</v>
      </c>
      <c r="AC155">
        <v>6.6755026293254301E-3</v>
      </c>
      <c r="AD155">
        <v>3.3783454902380199E-3</v>
      </c>
      <c r="AE155">
        <v>0.784670742049424</v>
      </c>
      <c r="AF155">
        <v>3.21444142739955E-3</v>
      </c>
      <c r="AG155">
        <v>9.6970129915079496E-4</v>
      </c>
      <c r="AH155">
        <v>4.7534756122115898</v>
      </c>
      <c r="AI155">
        <v>0.37063646177188803</v>
      </c>
      <c r="AJ155">
        <v>5798.5833236238204</v>
      </c>
      <c r="AK155" t="s">
        <v>103</v>
      </c>
      <c r="AL155" t="s">
        <v>104</v>
      </c>
      <c r="AM155" s="4">
        <v>225343772570.29001</v>
      </c>
      <c r="AN155">
        <v>2562145</v>
      </c>
      <c r="AO155">
        <f t="shared" si="53"/>
        <v>1.0496056640781966E-2</v>
      </c>
      <c r="AP155">
        <f t="shared" si="50"/>
        <v>11.89301267731201</v>
      </c>
      <c r="AQ155" s="15">
        <f t="shared" si="51"/>
        <v>0.2032981197334478</v>
      </c>
      <c r="AR155" s="3">
        <f t="shared" si="52"/>
        <v>2.2917960961399905E-3</v>
      </c>
      <c r="AS155" s="15">
        <f>B155/D155-1</f>
        <v>1.9167966960645266E-2</v>
      </c>
    </row>
    <row r="156" spans="1:45" x14ac:dyDescent="0.25">
      <c r="A156" t="s">
        <v>37</v>
      </c>
      <c r="B156">
        <v>15.216810728912399</v>
      </c>
      <c r="C156">
        <v>1.34302799944995E-2</v>
      </c>
      <c r="D156">
        <v>14.977595589566</v>
      </c>
      <c r="E156">
        <v>15.5103530857245</v>
      </c>
      <c r="F156" s="1">
        <v>0</v>
      </c>
      <c r="G156" s="1">
        <v>0</v>
      </c>
      <c r="H156">
        <v>5.0296786495782904</v>
      </c>
      <c r="I156">
        <v>115.924499810995</v>
      </c>
      <c r="J156">
        <v>115.189486222377</v>
      </c>
      <c r="K156">
        <v>63.213320145780997</v>
      </c>
      <c r="L156">
        <v>161.61587641674501</v>
      </c>
      <c r="M156">
        <v>85.445161532328896</v>
      </c>
      <c r="N156">
        <v>94.099238316783698</v>
      </c>
      <c r="O156">
        <v>60.384158995930399</v>
      </c>
      <c r="P156">
        <v>86749.548185890104</v>
      </c>
      <c r="Q156">
        <v>94433.926844974805</v>
      </c>
      <c r="R156">
        <v>75.932279217415399</v>
      </c>
      <c r="S156">
        <v>686.41116985219298</v>
      </c>
      <c r="T156">
        <v>0.639686379020864</v>
      </c>
      <c r="U156">
        <v>2.4401872439882798E-2</v>
      </c>
      <c r="V156">
        <v>0.92949015503598598</v>
      </c>
      <c r="W156">
        <v>6.67447956268851E-3</v>
      </c>
      <c r="X156">
        <v>3.9433492961441899E-2</v>
      </c>
      <c r="Y156" s="1">
        <v>0</v>
      </c>
      <c r="Z156">
        <v>0.245827377731483</v>
      </c>
      <c r="AA156">
        <v>6.2228477060655304E-4</v>
      </c>
      <c r="AB156">
        <v>7.4896067062412098E-3</v>
      </c>
      <c r="AC156">
        <v>6.6249345020504896E-3</v>
      </c>
      <c r="AD156">
        <v>3.6862361017213599E-3</v>
      </c>
      <c r="AE156">
        <v>0.79867721883819398</v>
      </c>
      <c r="AF156">
        <v>3.18427860511561E-3</v>
      </c>
      <c r="AG156">
        <v>1.61330109728262E-3</v>
      </c>
      <c r="AH156">
        <v>4.7834426322810097</v>
      </c>
      <c r="AI156">
        <v>0.39255804045874498</v>
      </c>
      <c r="AJ156">
        <v>6900.9301070731999</v>
      </c>
      <c r="AK156" t="s">
        <v>105</v>
      </c>
      <c r="AL156" t="s">
        <v>106</v>
      </c>
      <c r="AM156" s="4">
        <v>174422024814.92999</v>
      </c>
      <c r="AN156">
        <v>2010639</v>
      </c>
      <c r="AO156">
        <f t="shared" si="53"/>
        <v>1.0431497877772653E-2</v>
      </c>
      <c r="AP156">
        <f t="shared" si="50"/>
        <v>11.824006953336708</v>
      </c>
      <c r="AQ156" s="15">
        <f t="shared" si="51"/>
        <v>0.2869419638338635</v>
      </c>
      <c r="AR156" s="3">
        <f t="shared" si="52"/>
        <v>3.2303948886330727E-3</v>
      </c>
      <c r="AS156" s="15">
        <f t="shared" ref="AS156:AS160" si="54">B156/D156-1</f>
        <v>1.5971531472851686E-2</v>
      </c>
    </row>
    <row r="157" spans="1:45" x14ac:dyDescent="0.25">
      <c r="A157" t="s">
        <v>37</v>
      </c>
      <c r="B157">
        <v>15.819970208141401</v>
      </c>
      <c r="C157">
        <v>1.4026490590218901E-2</v>
      </c>
      <c r="D157">
        <v>15.5921262260802</v>
      </c>
      <c r="E157">
        <v>21.765099284539701</v>
      </c>
      <c r="F157" s="1">
        <v>0</v>
      </c>
      <c r="G157" s="1">
        <v>0</v>
      </c>
      <c r="H157">
        <v>5.2350545421069201</v>
      </c>
      <c r="I157">
        <v>139.885356562357</v>
      </c>
      <c r="J157">
        <v>138.33815165023699</v>
      </c>
      <c r="K157">
        <v>90.041830619644998</v>
      </c>
      <c r="L157">
        <v>186.52128788165399</v>
      </c>
      <c r="M157">
        <v>87.439198827125693</v>
      </c>
      <c r="N157">
        <v>94.554962694171294</v>
      </c>
      <c r="O157">
        <v>60.259223055318202</v>
      </c>
      <c r="P157">
        <v>84976.301500763206</v>
      </c>
      <c r="Q157">
        <v>92820.039751414806</v>
      </c>
      <c r="R157">
        <v>72.954262652056698</v>
      </c>
      <c r="S157">
        <v>681.38680797481197</v>
      </c>
      <c r="T157">
        <v>0.662387723239792</v>
      </c>
      <c r="U157">
        <v>1.7276390467527099E-2</v>
      </c>
      <c r="V157">
        <v>0.94691987765152597</v>
      </c>
      <c r="W157">
        <v>4.6661105210313398E-3</v>
      </c>
      <c r="X157">
        <v>3.1137621359914699E-2</v>
      </c>
      <c r="Y157" s="1">
        <v>0</v>
      </c>
      <c r="Z157">
        <v>0.220726717213518</v>
      </c>
      <c r="AA157">
        <v>6.3421202073663397E-4</v>
      </c>
      <c r="AB157">
        <v>7.4124326664171099E-3</v>
      </c>
      <c r="AC157">
        <v>6.5779639824636599E-3</v>
      </c>
      <c r="AD157">
        <v>3.9089617687535503E-3</v>
      </c>
      <c r="AE157">
        <v>0.81098255410099296</v>
      </c>
      <c r="AF157">
        <v>3.1894455192145099E-3</v>
      </c>
      <c r="AG157">
        <v>2.0556130122314198E-3</v>
      </c>
      <c r="AH157">
        <v>4.7923931545125704</v>
      </c>
      <c r="AI157">
        <v>0.39509878896212702</v>
      </c>
      <c r="AJ157">
        <v>8362.7733086276294</v>
      </c>
      <c r="AK157" t="s">
        <v>107</v>
      </c>
      <c r="AL157" t="s">
        <v>108</v>
      </c>
      <c r="AM157" s="4">
        <v>108891012079.52</v>
      </c>
      <c r="AN157">
        <v>1281428</v>
      </c>
      <c r="AO157">
        <f t="shared" si="53"/>
        <v>1.0401621522414804E-2</v>
      </c>
      <c r="AP157">
        <f t="shared" si="50"/>
        <v>11.792055878281737</v>
      </c>
      <c r="AQ157" s="15">
        <f t="shared" si="51"/>
        <v>0.34157863322867721</v>
      </c>
      <c r="AR157" s="3">
        <f t="shared" si="52"/>
        <v>3.8469322207868601E-3</v>
      </c>
      <c r="AS157" s="15">
        <f t="shared" si="54"/>
        <v>1.4612758950097282E-2</v>
      </c>
    </row>
    <row r="158" spans="1:45" x14ac:dyDescent="0.25">
      <c r="A158" t="s">
        <v>37</v>
      </c>
      <c r="B158">
        <v>15.328221628035401</v>
      </c>
      <c r="C158">
        <v>1.43184228650086E-2</v>
      </c>
      <c r="D158">
        <v>15.891541505020299</v>
      </c>
      <c r="E158">
        <v>27.0924801747692</v>
      </c>
      <c r="F158" s="1">
        <v>0</v>
      </c>
      <c r="G158" s="1">
        <v>0</v>
      </c>
      <c r="H158">
        <v>5.4814163932888</v>
      </c>
      <c r="I158">
        <v>163.38876352934199</v>
      </c>
      <c r="J158">
        <v>159.64672065188</v>
      </c>
      <c r="K158">
        <v>116.014564222123</v>
      </c>
      <c r="L158">
        <v>211.43123568977899</v>
      </c>
      <c r="M158">
        <v>91.0749890309215</v>
      </c>
      <c r="N158">
        <v>94.321449179772998</v>
      </c>
      <c r="O158">
        <v>58.953803236711899</v>
      </c>
      <c r="P158">
        <v>82342.503494214499</v>
      </c>
      <c r="Q158">
        <v>90541.631250924707</v>
      </c>
      <c r="R158">
        <v>69.740914328223099</v>
      </c>
      <c r="S158">
        <v>674.153784218787</v>
      </c>
      <c r="T158">
        <v>0.66215738041453198</v>
      </c>
      <c r="U158">
        <v>1.24453738372605E-2</v>
      </c>
      <c r="V158">
        <v>0.96052822740227595</v>
      </c>
      <c r="W158">
        <v>3.5551815660331402E-3</v>
      </c>
      <c r="X158">
        <v>2.3471217194429701E-2</v>
      </c>
      <c r="Y158" s="1">
        <v>0</v>
      </c>
      <c r="Z158">
        <v>0.21710232517414901</v>
      </c>
      <c r="AA158">
        <v>6.7341741635742797E-4</v>
      </c>
      <c r="AB158">
        <v>7.4251587592758898E-3</v>
      </c>
      <c r="AC158">
        <v>6.5994212614162101E-3</v>
      </c>
      <c r="AD158">
        <v>3.7341591482641799E-3</v>
      </c>
      <c r="AE158">
        <v>0.81884446993972004</v>
      </c>
      <c r="AF158">
        <v>3.1896305548638499E-3</v>
      </c>
      <c r="AG158">
        <v>2.4733700203244998E-3</v>
      </c>
      <c r="AH158">
        <v>4.8915451130675498</v>
      </c>
      <c r="AI158">
        <v>0.42082058342864398</v>
      </c>
      <c r="AJ158">
        <v>10416.107822145301</v>
      </c>
      <c r="AK158" t="s">
        <v>109</v>
      </c>
      <c r="AL158" t="s">
        <v>110</v>
      </c>
      <c r="AM158" s="4">
        <v>64054480495.660004</v>
      </c>
      <c r="AN158">
        <v>777903</v>
      </c>
      <c r="AO158">
        <f t="shared" si="53"/>
        <v>1.0462469232637488E-2</v>
      </c>
      <c r="AP158">
        <f t="shared" si="50"/>
        <v>11.857117868859223</v>
      </c>
      <c r="AQ158" s="15">
        <f t="shared" si="51"/>
        <v>0.29274430747563551</v>
      </c>
      <c r="AR158" s="3">
        <f t="shared" si="52"/>
        <v>3.3074982750650531E-3</v>
      </c>
      <c r="AS158" s="15">
        <f t="shared" si="54"/>
        <v>-3.5447780620082692E-2</v>
      </c>
    </row>
    <row r="159" spans="1:45" x14ac:dyDescent="0.25">
      <c r="A159" t="s">
        <v>37</v>
      </c>
      <c r="B159">
        <v>14.415623878006301</v>
      </c>
      <c r="C159">
        <v>1.3841656294658699E-2</v>
      </c>
      <c r="D159">
        <v>15.4020493239973</v>
      </c>
      <c r="E159">
        <v>32.185176116330801</v>
      </c>
      <c r="F159" s="1">
        <v>0</v>
      </c>
      <c r="G159" s="1">
        <v>0</v>
      </c>
      <c r="H159">
        <v>5.9078670346933402</v>
      </c>
      <c r="I159">
        <v>186.16310884898101</v>
      </c>
      <c r="J159">
        <v>177.66892760539699</v>
      </c>
      <c r="K159">
        <v>156.138964675349</v>
      </c>
      <c r="L159">
        <v>236.39033003470399</v>
      </c>
      <c r="M159">
        <v>98.559588373508902</v>
      </c>
      <c r="N159">
        <v>93.348753160208105</v>
      </c>
      <c r="O159">
        <v>61.164127392898799</v>
      </c>
      <c r="P159">
        <v>78496.817943157905</v>
      </c>
      <c r="Q159">
        <v>87091.9918743694</v>
      </c>
      <c r="R159">
        <v>63.624236164310503</v>
      </c>
      <c r="S159">
        <v>653.55430406983305</v>
      </c>
      <c r="T159">
        <v>0.58520531748253202</v>
      </c>
      <c r="U159">
        <v>1.06241079534556E-2</v>
      </c>
      <c r="V159">
        <v>0.967444895046074</v>
      </c>
      <c r="W159">
        <v>2.6560079292892698E-3</v>
      </c>
      <c r="X159">
        <v>1.9274989071180599E-2</v>
      </c>
      <c r="Y159" s="1">
        <v>0</v>
      </c>
      <c r="Z159">
        <v>0.28997104570823001</v>
      </c>
      <c r="AA159">
        <v>7.57451164487667E-4</v>
      </c>
      <c r="AB159">
        <v>7.0109870409652102E-3</v>
      </c>
      <c r="AC159">
        <v>6.4745047354478804E-3</v>
      </c>
      <c r="AD159">
        <v>3.3336467264891102E-3</v>
      </c>
      <c r="AE159">
        <v>0.72631483276250797</v>
      </c>
      <c r="AF159">
        <v>2.8211613059236102E-3</v>
      </c>
      <c r="AG159">
        <v>2.72974425800098E-3</v>
      </c>
      <c r="AH159">
        <v>3.9019710247990198</v>
      </c>
      <c r="AI159">
        <v>0.34591689891591898</v>
      </c>
      <c r="AJ159">
        <v>13609.609266989801</v>
      </c>
      <c r="AK159" t="s">
        <v>111</v>
      </c>
      <c r="AL159" t="s">
        <v>112</v>
      </c>
      <c r="AM159" s="4">
        <v>30071895463.57</v>
      </c>
      <c r="AN159">
        <v>383097</v>
      </c>
      <c r="AO159">
        <f t="shared" si="53"/>
        <v>1.0053117205859156E-2</v>
      </c>
      <c r="AP159">
        <f t="shared" si="50"/>
        <v>11.418565430096795</v>
      </c>
      <c r="AQ159" s="15">
        <f t="shared" si="51"/>
        <v>0.26247241531847143</v>
      </c>
      <c r="AR159" s="3">
        <f t="shared" si="52"/>
        <v>2.8353921214943692E-3</v>
      </c>
      <c r="AS159" s="15">
        <f t="shared" si="54"/>
        <v>-6.4045077719241617E-2</v>
      </c>
    </row>
    <row r="160" spans="1:45" x14ac:dyDescent="0.25">
      <c r="A160" t="s">
        <v>37</v>
      </c>
      <c r="B160">
        <v>14.4775407661001</v>
      </c>
      <c r="C160">
        <v>1.3100563826687299E-2</v>
      </c>
      <c r="D160">
        <v>14.6359895553736</v>
      </c>
      <c r="E160">
        <v>50.098082611569602</v>
      </c>
      <c r="F160" s="1">
        <v>0</v>
      </c>
      <c r="G160" s="1">
        <v>0</v>
      </c>
      <c r="H160">
        <v>6.5736084998140303</v>
      </c>
      <c r="I160">
        <v>235.61848054043099</v>
      </c>
      <c r="J160">
        <v>214.07660719271601</v>
      </c>
      <c r="K160">
        <v>223.732978574584</v>
      </c>
      <c r="L160">
        <v>288.57824460346302</v>
      </c>
      <c r="M160">
        <v>106.59462929252599</v>
      </c>
      <c r="N160">
        <v>93.556020847347</v>
      </c>
      <c r="O160">
        <v>65.680109540638298</v>
      </c>
      <c r="P160">
        <v>74087.974113183096</v>
      </c>
      <c r="Q160">
        <v>83178.868022615701</v>
      </c>
      <c r="R160">
        <v>55.196087432370398</v>
      </c>
      <c r="S160">
        <v>632.45525797619098</v>
      </c>
      <c r="T160">
        <v>0.49184836721625802</v>
      </c>
      <c r="U160">
        <v>7.6853654016411999E-3</v>
      </c>
      <c r="V160">
        <v>0.98699331380921895</v>
      </c>
      <c r="W160">
        <v>7.3958667372694303E-4</v>
      </c>
      <c r="X160">
        <v>4.5817341154119704E-3</v>
      </c>
      <c r="Y160" s="1">
        <v>0</v>
      </c>
      <c r="Z160">
        <v>0.32954878074536897</v>
      </c>
      <c r="AA160">
        <v>8.2677979105930501E-4</v>
      </c>
      <c r="AB160">
        <v>6.4317622668024904E-3</v>
      </c>
      <c r="AC160">
        <v>6.2929912435591099E-3</v>
      </c>
      <c r="AD160">
        <v>2.7627292232511001E-3</v>
      </c>
      <c r="AE160">
        <v>0.61327986849698202</v>
      </c>
      <c r="AF160">
        <v>2.3453413644114502E-3</v>
      </c>
      <c r="AG160">
        <v>3.0774277617549501E-3</v>
      </c>
      <c r="AH160">
        <v>2.6068768663536201</v>
      </c>
      <c r="AI160">
        <v>0.25117475320258698</v>
      </c>
      <c r="AJ160">
        <v>17478.723777562202</v>
      </c>
      <c r="AK160" t="s">
        <v>113</v>
      </c>
      <c r="AL160" t="s">
        <v>114</v>
      </c>
      <c r="AM160" s="4">
        <v>43738057781.639999</v>
      </c>
      <c r="AN160">
        <v>590353</v>
      </c>
      <c r="AO160">
        <f t="shared" si="53"/>
        <v>9.4651123990298642E-3</v>
      </c>
      <c r="AP160">
        <f t="shared" si="50"/>
        <v>10.785115615188868</v>
      </c>
      <c r="AQ160" s="15">
        <f t="shared" si="51"/>
        <v>0.34236305688843283</v>
      </c>
      <c r="AR160" s="3">
        <f t="shared" si="52"/>
        <v>3.4829279919005845E-3</v>
      </c>
      <c r="AS160" s="15">
        <f t="shared" si="54"/>
        <v>-1.0825970370778593E-2</v>
      </c>
    </row>
    <row r="162" spans="1:45" x14ac:dyDescent="0.25">
      <c r="AO162" t="s">
        <v>244</v>
      </c>
      <c r="AP162" t="s">
        <v>386</v>
      </c>
      <c r="AR162" s="3" t="s">
        <v>391</v>
      </c>
      <c r="AS162" s="15"/>
    </row>
    <row r="163" spans="1:45" x14ac:dyDescent="0.25">
      <c r="A163" t="s">
        <v>0</v>
      </c>
      <c r="B163" t="s">
        <v>1</v>
      </c>
      <c r="C163" t="s">
        <v>2</v>
      </c>
      <c r="D163" t="s">
        <v>3</v>
      </c>
      <c r="E163" t="s">
        <v>5</v>
      </c>
      <c r="F163" t="s">
        <v>6</v>
      </c>
      <c r="G163" t="s">
        <v>208</v>
      </c>
      <c r="H163" t="s">
        <v>7</v>
      </c>
      <c r="I163" t="s">
        <v>8</v>
      </c>
      <c r="J163" t="s">
        <v>134</v>
      </c>
      <c r="K163" t="s">
        <v>143</v>
      </c>
      <c r="L163" t="s">
        <v>9</v>
      </c>
      <c r="M163" t="s">
        <v>10</v>
      </c>
      <c r="N163" t="s">
        <v>11</v>
      </c>
      <c r="O163" t="s">
        <v>13</v>
      </c>
      <c r="P163" t="s">
        <v>14</v>
      </c>
      <c r="Q163" t="s">
        <v>15</v>
      </c>
      <c r="R163" t="s">
        <v>16</v>
      </c>
      <c r="S163" t="s">
        <v>17</v>
      </c>
      <c r="T163" t="s">
        <v>18</v>
      </c>
      <c r="U163" t="s">
        <v>20</v>
      </c>
      <c r="V163" t="s">
        <v>21</v>
      </c>
      <c r="W163" t="s">
        <v>22</v>
      </c>
      <c r="X163" t="s">
        <v>23</v>
      </c>
      <c r="Y163" t="s">
        <v>24</v>
      </c>
      <c r="Z163" t="s">
        <v>25</v>
      </c>
      <c r="AA163" t="s">
        <v>26</v>
      </c>
      <c r="AB163" t="s">
        <v>27</v>
      </c>
      <c r="AC163" t="s">
        <v>263</v>
      </c>
      <c r="AD163" t="s">
        <v>29</v>
      </c>
      <c r="AE163" t="s">
        <v>326</v>
      </c>
      <c r="AF163" t="s">
        <v>233</v>
      </c>
      <c r="AG163" t="s">
        <v>30</v>
      </c>
      <c r="AH163" t="s">
        <v>31</v>
      </c>
      <c r="AI163" t="s">
        <v>32</v>
      </c>
      <c r="AJ163" t="s">
        <v>33</v>
      </c>
      <c r="AK163" t="s">
        <v>34</v>
      </c>
      <c r="AL163" t="s">
        <v>74</v>
      </c>
      <c r="AM163" s="4" t="s">
        <v>35</v>
      </c>
      <c r="AN163" t="s">
        <v>36</v>
      </c>
      <c r="AP163" t="s">
        <v>67</v>
      </c>
      <c r="AS163" s="15"/>
    </row>
    <row r="164" spans="1:45" x14ac:dyDescent="0.25">
      <c r="A164" t="s">
        <v>37</v>
      </c>
      <c r="B164">
        <v>6.8603558731129297</v>
      </c>
      <c r="C164">
        <v>3.3754657740609098E-3</v>
      </c>
      <c r="D164">
        <v>3.9761997649008798</v>
      </c>
      <c r="E164">
        <v>-118.669140625512</v>
      </c>
      <c r="F164" s="1">
        <v>0</v>
      </c>
      <c r="G164" s="1">
        <v>0</v>
      </c>
      <c r="H164">
        <v>2.5087667823811</v>
      </c>
      <c r="I164">
        <v>-249.517692454349</v>
      </c>
      <c r="J164">
        <v>-275.52403118620703</v>
      </c>
      <c r="K164">
        <v>-252.67615004712201</v>
      </c>
      <c r="L164">
        <v>-212.64979354049899</v>
      </c>
      <c r="M164">
        <v>28.437267937213001</v>
      </c>
      <c r="N164">
        <v>95.347259497763801</v>
      </c>
      <c r="O164">
        <v>83.011199772644503</v>
      </c>
      <c r="P164">
        <v>108251.76550387499</v>
      </c>
      <c r="Q164">
        <v>113872.157703416</v>
      </c>
      <c r="R164">
        <v>86.810584438075296</v>
      </c>
      <c r="S164">
        <v>668.29175955613505</v>
      </c>
      <c r="T164">
        <v>0.95134583676070505</v>
      </c>
      <c r="U164">
        <v>2.37624733227134E-2</v>
      </c>
      <c r="V164" s="1">
        <v>0</v>
      </c>
      <c r="W164" s="1">
        <v>0</v>
      </c>
      <c r="X164">
        <v>0.97623752667728603</v>
      </c>
      <c r="Y164" s="1">
        <v>0</v>
      </c>
      <c r="Z164" s="1">
        <v>0</v>
      </c>
      <c r="AA164">
        <v>2.8664324927286998E-4</v>
      </c>
      <c r="AB164">
        <v>3.0888486447398999E-3</v>
      </c>
      <c r="AC164">
        <v>3.2440909869378399E-3</v>
      </c>
      <c r="AD164" s="1">
        <v>0</v>
      </c>
      <c r="AE164">
        <v>0.112423233545693</v>
      </c>
      <c r="AF164">
        <v>0</v>
      </c>
      <c r="AG164" s="1">
        <v>0</v>
      </c>
      <c r="AH164">
        <v>3.73104671281384</v>
      </c>
      <c r="AI164">
        <v>9.1426029572145906E-2</v>
      </c>
      <c r="AJ164" s="1">
        <v>0</v>
      </c>
      <c r="AK164" t="s">
        <v>75</v>
      </c>
      <c r="AL164" t="s">
        <v>76</v>
      </c>
      <c r="AM164" s="4">
        <v>13964477.75</v>
      </c>
      <c r="AN164">
        <v>129</v>
      </c>
      <c r="AO164">
        <f>SUM(AA164,AC164,AF164)</f>
        <v>3.5307342362107096E-3</v>
      </c>
      <c r="AP164">
        <f>100*(1-(1-AO164)^12)</f>
        <v>4.1555655957104642</v>
      </c>
      <c r="AQ164" s="15">
        <f>B164/AP164-1</f>
        <v>0.65088378828490989</v>
      </c>
      <c r="AR164" s="3">
        <f>1-(1-B164/100)^(1/12)-AO164</f>
        <v>2.3742846400572216E-3</v>
      </c>
      <c r="AS164" s="15">
        <f t="shared" ref="AS164:AS179" si="55">B164/D164-1</f>
        <v>0.72535493152818176</v>
      </c>
    </row>
    <row r="165" spans="1:45" x14ac:dyDescent="0.25">
      <c r="A165" t="s">
        <v>37</v>
      </c>
      <c r="B165">
        <v>1.9738608039690899</v>
      </c>
      <c r="C165">
        <v>4.1399361213214601E-3</v>
      </c>
      <c r="D165">
        <v>4.85635203424685</v>
      </c>
      <c r="E165">
        <v>-107.893470681143</v>
      </c>
      <c r="F165" s="1">
        <v>0</v>
      </c>
      <c r="G165" s="1">
        <v>0</v>
      </c>
      <c r="H165">
        <v>2.66646202348067</v>
      </c>
      <c r="I165">
        <v>-221.61073544280299</v>
      </c>
      <c r="J165">
        <v>-244.683230570098</v>
      </c>
      <c r="K165">
        <v>-226.89877496660301</v>
      </c>
      <c r="L165">
        <v>-186.42202102229101</v>
      </c>
      <c r="M165">
        <v>28.947843607001701</v>
      </c>
      <c r="N165">
        <v>95.077837225928803</v>
      </c>
      <c r="O165">
        <v>82.168104934208003</v>
      </c>
      <c r="P165">
        <v>113422.65796573801</v>
      </c>
      <c r="Q165">
        <v>117705.31416182101</v>
      </c>
      <c r="R165">
        <v>88.544956368269197</v>
      </c>
      <c r="S165">
        <v>667.760805484966</v>
      </c>
      <c r="T165">
        <v>0.91181898921563898</v>
      </c>
      <c r="U165">
        <v>0.11773076183341701</v>
      </c>
      <c r="V165" s="1">
        <v>0</v>
      </c>
      <c r="W165">
        <v>3.2889500457260199E-3</v>
      </c>
      <c r="X165">
        <v>0.87898028812085605</v>
      </c>
      <c r="Y165" s="1">
        <v>0</v>
      </c>
      <c r="Z165">
        <v>3.1528592340537599E-2</v>
      </c>
      <c r="AA165">
        <v>2.9011008140737498E-4</v>
      </c>
      <c r="AB165">
        <v>3.82944966675866E-3</v>
      </c>
      <c r="AC165">
        <v>3.6830867154033099E-3</v>
      </c>
      <c r="AD165">
        <v>2.0430467757615101E-5</v>
      </c>
      <c r="AE165">
        <v>0.13685199896754899</v>
      </c>
      <c r="AF165">
        <v>0</v>
      </c>
      <c r="AG165" s="1">
        <v>0</v>
      </c>
      <c r="AH165">
        <v>4.1019146313416899</v>
      </c>
      <c r="AI165">
        <v>9.9151907336234704E-2</v>
      </c>
      <c r="AJ165" s="1">
        <v>0</v>
      </c>
      <c r="AK165" t="s">
        <v>77</v>
      </c>
      <c r="AL165" t="s">
        <v>78</v>
      </c>
      <c r="AM165" s="4">
        <v>52968381.270000003</v>
      </c>
      <c r="AN165">
        <v>467</v>
      </c>
      <c r="AO165">
        <f t="shared" ref="AO165:AO179" si="56">SUM(AA165,AC165,AF165)</f>
        <v>3.9731967968106852E-3</v>
      </c>
      <c r="AP165">
        <f t="shared" ref="AP165:AP183" si="57">100*(1-(1-AO165)^12)</f>
        <v>4.6650142511474479</v>
      </c>
      <c r="AQ165" s="15">
        <f t="shared" ref="AQ165:AQ183" si="58">B165/AP165-1</f>
        <v>-0.57688000556834695</v>
      </c>
      <c r="AR165" s="3">
        <f t="shared" ref="AR165:AR183" si="59">1-(1-B165/100)^(1/12)-AO165</f>
        <v>-2.3132413500137061E-3</v>
      </c>
      <c r="AS165" s="15">
        <f t="shared" si="55"/>
        <v>-0.5935507166594427</v>
      </c>
    </row>
    <row r="166" spans="1:45" x14ac:dyDescent="0.25">
      <c r="A166" t="s">
        <v>37</v>
      </c>
      <c r="B166">
        <v>2.96650054213409</v>
      </c>
      <c r="C166">
        <v>4.35432437403437E-3</v>
      </c>
      <c r="D166">
        <v>5.1018509378719896</v>
      </c>
      <c r="E166">
        <v>-71.883791911789203</v>
      </c>
      <c r="F166" s="1">
        <v>0</v>
      </c>
      <c r="G166" s="1">
        <v>0</v>
      </c>
      <c r="H166">
        <v>3.0054641104739499</v>
      </c>
      <c r="I166">
        <v>-195.37209744040101</v>
      </c>
      <c r="J166">
        <v>-209.68180005276301</v>
      </c>
      <c r="K166">
        <v>-201.38438276295599</v>
      </c>
      <c r="L166">
        <v>-159.19309669884601</v>
      </c>
      <c r="M166">
        <v>28.733034597583799</v>
      </c>
      <c r="N166">
        <v>93.268956361515905</v>
      </c>
      <c r="O166">
        <v>80.036352226014401</v>
      </c>
      <c r="P166">
        <v>110227.504501891</v>
      </c>
      <c r="Q166">
        <v>115271.242455742</v>
      </c>
      <c r="R166">
        <v>86.420976753503595</v>
      </c>
      <c r="S166">
        <v>650.90697657318901</v>
      </c>
      <c r="T166">
        <v>0.71491374297838906</v>
      </c>
      <c r="U166">
        <v>0.30400743440869299</v>
      </c>
      <c r="V166" s="1">
        <v>0</v>
      </c>
      <c r="W166">
        <v>7.4241295980213395E-2</v>
      </c>
      <c r="X166">
        <v>0.62175126961109195</v>
      </c>
      <c r="Y166" s="1">
        <v>0</v>
      </c>
      <c r="Z166">
        <v>0.19085298313767499</v>
      </c>
      <c r="AA166">
        <v>2.9842999073079603E-4</v>
      </c>
      <c r="AB166">
        <v>3.8969890255688699E-3</v>
      </c>
      <c r="AC166">
        <v>3.8631000823006402E-3</v>
      </c>
      <c r="AD166">
        <v>1.58757575840697E-4</v>
      </c>
      <c r="AE166">
        <v>0.18338077134186301</v>
      </c>
      <c r="AF166" s="1">
        <v>2.0989614887547699E-4</v>
      </c>
      <c r="AG166" s="1">
        <v>0</v>
      </c>
      <c r="AH166">
        <v>4.5333029709338097</v>
      </c>
      <c r="AI166">
        <v>0.110039424651695</v>
      </c>
      <c r="AJ166">
        <v>0.261195780330441</v>
      </c>
      <c r="AK166" t="s">
        <v>79</v>
      </c>
      <c r="AL166" t="s">
        <v>80</v>
      </c>
      <c r="AM166" s="4">
        <v>262231233.21000001</v>
      </c>
      <c r="AN166">
        <v>2379</v>
      </c>
      <c r="AO166">
        <f t="shared" si="56"/>
        <v>4.3714262219069133E-3</v>
      </c>
      <c r="AP166">
        <f t="shared" si="57"/>
        <v>5.1214094668080907</v>
      </c>
      <c r="AQ166" s="15">
        <f t="shared" si="58"/>
        <v>-0.42076481848209724</v>
      </c>
      <c r="AR166" s="3">
        <f t="shared" si="59"/>
        <v>-1.8650797104452698E-3</v>
      </c>
      <c r="AS166" s="15">
        <f t="shared" si="55"/>
        <v>-0.41854425418171193</v>
      </c>
    </row>
    <row r="167" spans="1:45" x14ac:dyDescent="0.25">
      <c r="A167" t="s">
        <v>37</v>
      </c>
      <c r="B167">
        <v>6.8808921029936601</v>
      </c>
      <c r="C167">
        <v>4.3124487087399296E-3</v>
      </c>
      <c r="D167">
        <v>5.0539442262993601</v>
      </c>
      <c r="E167">
        <v>-44.326195767147198</v>
      </c>
      <c r="F167" s="1">
        <v>0</v>
      </c>
      <c r="G167" s="1">
        <v>0</v>
      </c>
      <c r="H167">
        <v>3.2628975277858898</v>
      </c>
      <c r="I167">
        <v>-173.865832821201</v>
      </c>
      <c r="J167">
        <v>-190.39161155291899</v>
      </c>
      <c r="K167">
        <v>-178.41194246153901</v>
      </c>
      <c r="L167">
        <v>-137.47104609690101</v>
      </c>
      <c r="M167">
        <v>28.526529275752299</v>
      </c>
      <c r="N167">
        <v>94.809695262709397</v>
      </c>
      <c r="O167">
        <v>80.645813714504698</v>
      </c>
      <c r="P167">
        <v>109603.88868603</v>
      </c>
      <c r="Q167">
        <v>114793.768963728</v>
      </c>
      <c r="R167">
        <v>84.978606975218</v>
      </c>
      <c r="S167">
        <v>659.40800272223998</v>
      </c>
      <c r="T167">
        <v>0.70469189232025098</v>
      </c>
      <c r="U167">
        <v>0.33115045124438802</v>
      </c>
      <c r="V167" s="1">
        <v>0</v>
      </c>
      <c r="W167">
        <v>0.15196693529157301</v>
      </c>
      <c r="X167">
        <v>0.51688261346403797</v>
      </c>
      <c r="Y167" s="1">
        <v>0</v>
      </c>
      <c r="Z167">
        <v>0.14105385357696701</v>
      </c>
      <c r="AA167">
        <v>2.93526977401445E-4</v>
      </c>
      <c r="AB167">
        <v>3.9582070049589699E-3</v>
      </c>
      <c r="AC167">
        <v>3.9906000204639903E-3</v>
      </c>
      <c r="AD167">
        <v>6.0483505637998001E-5</v>
      </c>
      <c r="AE167">
        <v>0.19157618193488399</v>
      </c>
      <c r="AF167" s="1">
        <v>4.9571524657414205E-4</v>
      </c>
      <c r="AG167" s="1">
        <v>0</v>
      </c>
      <c r="AH167">
        <v>4.9978195693957304</v>
      </c>
      <c r="AI167">
        <v>0.12215613741643799</v>
      </c>
      <c r="AJ167">
        <v>1.5153342997799599</v>
      </c>
      <c r="AK167" t="s">
        <v>81</v>
      </c>
      <c r="AL167" t="s">
        <v>82</v>
      </c>
      <c r="AM167" s="4">
        <v>2947029358.9899998</v>
      </c>
      <c r="AN167">
        <v>26888</v>
      </c>
      <c r="AO167">
        <f t="shared" si="56"/>
        <v>4.7798422444395774E-3</v>
      </c>
      <c r="AP167">
        <f t="shared" si="57"/>
        <v>5.5873980652376254</v>
      </c>
      <c r="AQ167" s="15">
        <f t="shared" si="58"/>
        <v>0.23150203773802969</v>
      </c>
      <c r="AR167" s="3">
        <f t="shared" si="59"/>
        <v>1.1434440289700785E-3</v>
      </c>
      <c r="AS167" s="15">
        <f t="shared" si="55"/>
        <v>0.36148952083550046</v>
      </c>
    </row>
    <row r="168" spans="1:45" x14ac:dyDescent="0.25">
      <c r="A168" t="s">
        <v>37</v>
      </c>
      <c r="B168">
        <v>6.7276593492514003</v>
      </c>
      <c r="C168">
        <v>5.1355612287290802E-3</v>
      </c>
      <c r="D168">
        <v>5.9915507910449097</v>
      </c>
      <c r="E168">
        <v>-37.1880441296138</v>
      </c>
      <c r="F168" s="1">
        <v>0</v>
      </c>
      <c r="G168" s="1">
        <v>0</v>
      </c>
      <c r="H168">
        <v>3.3910330365783601</v>
      </c>
      <c r="I168">
        <v>-148.50612467224599</v>
      </c>
      <c r="J168">
        <v>-161.64155862480601</v>
      </c>
      <c r="K168">
        <v>-156.66355398683601</v>
      </c>
      <c r="L168">
        <v>-111.74962265472401</v>
      </c>
      <c r="M168">
        <v>29.577619331151901</v>
      </c>
      <c r="N168">
        <v>94.671344540042597</v>
      </c>
      <c r="O168">
        <v>79.470840812442304</v>
      </c>
      <c r="P168">
        <v>108514.834541793</v>
      </c>
      <c r="Q168">
        <v>113910.742837586</v>
      </c>
      <c r="R168">
        <v>84.982473874183498</v>
      </c>
      <c r="S168">
        <v>660.63135961092098</v>
      </c>
      <c r="T168">
        <v>0.68287223513261297</v>
      </c>
      <c r="U168">
        <v>0.35969209112467898</v>
      </c>
      <c r="V168" s="1">
        <v>0</v>
      </c>
      <c r="W168">
        <v>0.14644402758550501</v>
      </c>
      <c r="X168">
        <v>0.49386388128981501</v>
      </c>
      <c r="Y168" s="1">
        <v>0</v>
      </c>
      <c r="Z168">
        <v>0.15967962753721199</v>
      </c>
      <c r="AA168">
        <v>2.9532580169685802E-4</v>
      </c>
      <c r="AB168">
        <v>4.5768432120641203E-3</v>
      </c>
      <c r="AC168">
        <v>4.7061872780096298E-3</v>
      </c>
      <c r="AD168">
        <v>2.6048666076732197E-4</v>
      </c>
      <c r="AE168">
        <v>0.24968610887019199</v>
      </c>
      <c r="AF168">
        <v>1.02961373651277E-3</v>
      </c>
      <c r="AG168" s="1">
        <v>0</v>
      </c>
      <c r="AH168">
        <v>5.3580893936671403</v>
      </c>
      <c r="AI168">
        <v>0.13625438390213801</v>
      </c>
      <c r="AJ168">
        <v>3.46023042067905</v>
      </c>
      <c r="AK168" t="s">
        <v>83</v>
      </c>
      <c r="AL168" t="s">
        <v>84</v>
      </c>
      <c r="AM168" s="4">
        <v>10644111605.370001</v>
      </c>
      <c r="AN168">
        <v>98089</v>
      </c>
      <c r="AO168">
        <f t="shared" si="56"/>
        <v>6.0311268162192583E-3</v>
      </c>
      <c r="AP168">
        <f t="shared" si="57"/>
        <v>7.0020420166237995</v>
      </c>
      <c r="AQ168" s="15">
        <f t="shared" si="58"/>
        <v>-3.9186092674248107E-2</v>
      </c>
      <c r="AR168" s="3">
        <f t="shared" si="59"/>
        <v>-2.4405528855303733E-4</v>
      </c>
      <c r="AS168" s="15">
        <f t="shared" si="55"/>
        <v>0.12285776819361915</v>
      </c>
    </row>
    <row r="169" spans="1:45" x14ac:dyDescent="0.25">
      <c r="A169" t="s">
        <v>37</v>
      </c>
      <c r="B169">
        <v>7.1070203413721504</v>
      </c>
      <c r="C169">
        <v>6.21842301349126E-3</v>
      </c>
      <c r="D169">
        <v>7.2121104466206098</v>
      </c>
      <c r="E169">
        <v>-26.6481959885833</v>
      </c>
      <c r="F169" s="1">
        <v>0</v>
      </c>
      <c r="G169" s="1">
        <v>0</v>
      </c>
      <c r="H169">
        <v>3.5543830614024801</v>
      </c>
      <c r="I169">
        <v>-123.968763607884</v>
      </c>
      <c r="J169">
        <v>-134.03362673781501</v>
      </c>
      <c r="K169">
        <v>-137.25321461994099</v>
      </c>
      <c r="L169">
        <v>-86.807287091025401</v>
      </c>
      <c r="M169">
        <v>31.2388021932186</v>
      </c>
      <c r="N169">
        <v>94.559976637564802</v>
      </c>
      <c r="O169">
        <v>78.298150565323994</v>
      </c>
      <c r="P169">
        <v>107324.967205787</v>
      </c>
      <c r="Q169">
        <v>112948.059701273</v>
      </c>
      <c r="R169">
        <v>85.377496472318001</v>
      </c>
      <c r="S169">
        <v>665.10974493063804</v>
      </c>
      <c r="T169">
        <v>0.67927811893314505</v>
      </c>
      <c r="U169">
        <v>0.37399640989157801</v>
      </c>
      <c r="V169" s="1">
        <v>0</v>
      </c>
      <c r="W169">
        <v>0.147052227792694</v>
      </c>
      <c r="X169">
        <v>0.47895136231572599</v>
      </c>
      <c r="Y169" s="1">
        <v>0</v>
      </c>
      <c r="Z169">
        <v>0.158878348674203</v>
      </c>
      <c r="AA169">
        <v>2.9798201368338902E-4</v>
      </c>
      <c r="AB169">
        <v>5.3950476850871702E-3</v>
      </c>
      <c r="AC169">
        <v>5.2758024484453698E-3</v>
      </c>
      <c r="AD169">
        <v>4.8430786978571601E-4</v>
      </c>
      <c r="AE169">
        <v>0.30885135701607003</v>
      </c>
      <c r="AF169">
        <v>1.5831199001767101E-3</v>
      </c>
      <c r="AG169" s="1">
        <v>0</v>
      </c>
      <c r="AH169">
        <v>5.5595129021031102</v>
      </c>
      <c r="AI169">
        <v>0.14994127503381799</v>
      </c>
      <c r="AJ169">
        <v>22.4830883229587</v>
      </c>
      <c r="AK169" t="s">
        <v>85</v>
      </c>
      <c r="AL169" t="s">
        <v>86</v>
      </c>
      <c r="AM169" s="4">
        <v>26390565486.099998</v>
      </c>
      <c r="AN169">
        <v>245894</v>
      </c>
      <c r="AO169">
        <f t="shared" si="56"/>
        <v>7.156904362305469E-3</v>
      </c>
      <c r="AP169">
        <f t="shared" si="57"/>
        <v>8.2581612797166351</v>
      </c>
      <c r="AQ169" s="15">
        <f t="shared" si="58"/>
        <v>-0.13939433965426062</v>
      </c>
      <c r="AR169" s="3">
        <f t="shared" si="59"/>
        <v>-1.0322278110011379E-3</v>
      </c>
      <c r="AS169" s="15">
        <f t="shared" si="55"/>
        <v>-1.4571338864853622E-2</v>
      </c>
    </row>
    <row r="170" spans="1:45" x14ac:dyDescent="0.25">
      <c r="A170" t="s">
        <v>37</v>
      </c>
      <c r="B170">
        <v>8.4581491718971709</v>
      </c>
      <c r="C170">
        <v>7.4393826558723699E-3</v>
      </c>
      <c r="D170">
        <v>8.5708942451797103</v>
      </c>
      <c r="E170">
        <v>-18.0025468477339</v>
      </c>
      <c r="F170" s="1">
        <v>0</v>
      </c>
      <c r="G170" s="1">
        <v>0</v>
      </c>
      <c r="H170">
        <v>3.6987103024134602</v>
      </c>
      <c r="I170">
        <v>-98.972299895290405</v>
      </c>
      <c r="J170">
        <v>-107.387135892327</v>
      </c>
      <c r="K170">
        <v>-116.03040217330999</v>
      </c>
      <c r="L170">
        <v>-61.519404494411901</v>
      </c>
      <c r="M170">
        <v>32.155967657783101</v>
      </c>
      <c r="N170">
        <v>94.273298094756299</v>
      </c>
      <c r="O170">
        <v>77.0867237508659</v>
      </c>
      <c r="P170">
        <v>106479.68180517601</v>
      </c>
      <c r="Q170">
        <v>112331.73711778699</v>
      </c>
      <c r="R170">
        <v>85.664607520517606</v>
      </c>
      <c r="S170">
        <v>666.658881598363</v>
      </c>
      <c r="T170">
        <v>0.65993412238137406</v>
      </c>
      <c r="U170">
        <v>0.38604859809816</v>
      </c>
      <c r="V170" s="1">
        <v>0</v>
      </c>
      <c r="W170">
        <v>0.14559313304100099</v>
      </c>
      <c r="X170">
        <v>0.46835826886083798</v>
      </c>
      <c r="Y170" s="1">
        <v>0</v>
      </c>
      <c r="Z170">
        <v>0.17886533373051899</v>
      </c>
      <c r="AA170">
        <v>3.0026963153029202E-4</v>
      </c>
      <c r="AB170">
        <v>6.4027883557975203E-3</v>
      </c>
      <c r="AC170">
        <v>6.0384735695682302E-3</v>
      </c>
      <c r="AD170">
        <v>6.5842294975673103E-4</v>
      </c>
      <c r="AE170">
        <v>0.36901621632852899</v>
      </c>
      <c r="AF170">
        <v>2.3140467506565102E-3</v>
      </c>
      <c r="AG170" s="1">
        <v>1.9490436991571001E-7</v>
      </c>
      <c r="AH170">
        <v>5.8617044006382297</v>
      </c>
      <c r="AI170">
        <v>0.16519638970832601</v>
      </c>
      <c r="AJ170">
        <v>68.309042056546801</v>
      </c>
      <c r="AK170" t="s">
        <v>87</v>
      </c>
      <c r="AL170" t="s">
        <v>88</v>
      </c>
      <c r="AM170" s="4">
        <v>55450146137.5</v>
      </c>
      <c r="AN170">
        <v>520758</v>
      </c>
      <c r="AO170">
        <f t="shared" si="56"/>
        <v>8.6527899517550334E-3</v>
      </c>
      <c r="AP170">
        <f t="shared" si="57"/>
        <v>9.903179662040829</v>
      </c>
      <c r="AQ170" s="15">
        <f t="shared" si="58"/>
        <v>-0.14591581082614313</v>
      </c>
      <c r="AR170" s="3">
        <f t="shared" si="59"/>
        <v>-1.3153470447711292E-3</v>
      </c>
      <c r="AS170" s="15">
        <f t="shared" si="55"/>
        <v>-1.3154411903512631E-2</v>
      </c>
    </row>
    <row r="171" spans="1:45" x14ac:dyDescent="0.25">
      <c r="A171" t="s">
        <v>37</v>
      </c>
      <c r="B171">
        <v>9.5396172532409995</v>
      </c>
      <c r="C171">
        <v>8.5669023270304196E-3</v>
      </c>
      <c r="D171">
        <v>9.8094660952161306</v>
      </c>
      <c r="E171">
        <v>-12.3495703655945</v>
      </c>
      <c r="F171" s="1">
        <v>0</v>
      </c>
      <c r="G171" s="1">
        <v>0</v>
      </c>
      <c r="H171">
        <v>3.7919968286243102</v>
      </c>
      <c r="I171">
        <v>-74.943302604001502</v>
      </c>
      <c r="J171">
        <v>-81.471985781318196</v>
      </c>
      <c r="K171">
        <v>-99.115880867621101</v>
      </c>
      <c r="L171">
        <v>-37.209769634195503</v>
      </c>
      <c r="M171">
        <v>32.844503166304598</v>
      </c>
      <c r="N171">
        <v>93.920430346501504</v>
      </c>
      <c r="O171">
        <v>75.795435322723193</v>
      </c>
      <c r="P171">
        <v>105678.767158366</v>
      </c>
      <c r="Q171">
        <v>111702.85932086399</v>
      </c>
      <c r="R171">
        <v>86.431842054398302</v>
      </c>
      <c r="S171">
        <v>675.13490584917804</v>
      </c>
      <c r="T171">
        <v>0.634847518053824</v>
      </c>
      <c r="U171">
        <v>0.39512510069143397</v>
      </c>
      <c r="V171" s="1">
        <v>0</v>
      </c>
      <c r="W171">
        <v>0.13933308870264699</v>
      </c>
      <c r="X171">
        <v>0.46554181060591798</v>
      </c>
      <c r="Y171" s="1">
        <v>0</v>
      </c>
      <c r="Z171">
        <v>0.20363404214677699</v>
      </c>
      <c r="AA171">
        <v>3.02468718908049E-4</v>
      </c>
      <c r="AB171">
        <v>6.9905679415222903E-3</v>
      </c>
      <c r="AC171">
        <v>6.6065351423033299E-3</v>
      </c>
      <c r="AD171">
        <v>1.1682597506982001E-3</v>
      </c>
      <c r="AE171">
        <v>0.43021236367252103</v>
      </c>
      <c r="AF171">
        <v>3.1943952213189502E-3</v>
      </c>
      <c r="AG171">
        <v>1.8011924433021299E-6</v>
      </c>
      <c r="AH171">
        <v>6.1982161472019603</v>
      </c>
      <c r="AI171">
        <v>0.17990629610929099</v>
      </c>
      <c r="AJ171">
        <v>162.165888958729</v>
      </c>
      <c r="AK171" t="s">
        <v>89</v>
      </c>
      <c r="AL171" t="s">
        <v>90</v>
      </c>
      <c r="AM171" s="4">
        <v>80579848600.720001</v>
      </c>
      <c r="AN171">
        <v>762498</v>
      </c>
      <c r="AO171">
        <f t="shared" si="56"/>
        <v>1.0103399082530329E-2</v>
      </c>
      <c r="AP171">
        <f t="shared" si="57"/>
        <v>11.472541619500676</v>
      </c>
      <c r="AQ171" s="15">
        <f t="shared" si="58"/>
        <v>-0.16848266324649031</v>
      </c>
      <c r="AR171" s="3">
        <f t="shared" si="59"/>
        <v>-1.7833546025232128E-3</v>
      </c>
      <c r="AS171" s="15">
        <f t="shared" si="55"/>
        <v>-2.750902438071845E-2</v>
      </c>
    </row>
    <row r="172" spans="1:45" x14ac:dyDescent="0.25">
      <c r="A172" t="s">
        <v>37</v>
      </c>
      <c r="B172">
        <v>10.1750404585631</v>
      </c>
      <c r="C172">
        <v>9.3858906787454895E-3</v>
      </c>
      <c r="D172">
        <v>10.6994544252263</v>
      </c>
      <c r="E172">
        <v>-6.0289513107535404</v>
      </c>
      <c r="F172" s="1">
        <v>0</v>
      </c>
      <c r="G172" s="1">
        <v>0</v>
      </c>
      <c r="H172">
        <v>3.8779494331547002</v>
      </c>
      <c r="I172">
        <v>-50.307244850415401</v>
      </c>
      <c r="J172">
        <v>-56.801479259674899</v>
      </c>
      <c r="K172">
        <v>-79.698608218174499</v>
      </c>
      <c r="L172">
        <v>-12.1636381921957</v>
      </c>
      <c r="M172">
        <v>33.333287882422901</v>
      </c>
      <c r="N172">
        <v>93.400403378890303</v>
      </c>
      <c r="O172">
        <v>74.908163294296102</v>
      </c>
      <c r="P172">
        <v>104516.14753320601</v>
      </c>
      <c r="Q172">
        <v>110816.57841361201</v>
      </c>
      <c r="R172">
        <v>88.617457652065994</v>
      </c>
      <c r="S172">
        <v>681.55589908885599</v>
      </c>
      <c r="T172">
        <v>0.61441638222161798</v>
      </c>
      <c r="U172">
        <v>0.39760747614722702</v>
      </c>
      <c r="V172" s="1">
        <v>0</v>
      </c>
      <c r="W172">
        <v>0.12995982515096899</v>
      </c>
      <c r="X172">
        <v>0.47243269870180299</v>
      </c>
      <c r="Y172" s="1">
        <v>0</v>
      </c>
      <c r="Z172">
        <v>0.22303123848328399</v>
      </c>
      <c r="AA172">
        <v>3.0607317923434099E-4</v>
      </c>
      <c r="AB172">
        <v>7.1844347604048701E-3</v>
      </c>
      <c r="AC172">
        <v>6.8297714581967602E-3</v>
      </c>
      <c r="AD172">
        <v>1.7486467006674099E-3</v>
      </c>
      <c r="AE172">
        <v>0.45729696934318598</v>
      </c>
      <c r="AF172">
        <v>3.9380825147540101E-3</v>
      </c>
      <c r="AG172">
        <v>4.6948594436216503E-6</v>
      </c>
      <c r="AH172">
        <v>6.3337916599053603</v>
      </c>
      <c r="AI172">
        <v>0.18975245426908899</v>
      </c>
      <c r="AJ172">
        <v>348.11794019786203</v>
      </c>
      <c r="AK172" t="s">
        <v>91</v>
      </c>
      <c r="AL172" t="s">
        <v>92</v>
      </c>
      <c r="AM172" s="4">
        <v>104181695861.10001</v>
      </c>
      <c r="AN172">
        <v>996800</v>
      </c>
      <c r="AO172">
        <f t="shared" si="56"/>
        <v>1.1073927152185113E-2</v>
      </c>
      <c r="AP172">
        <f t="shared" si="57"/>
        <v>12.50848725998528</v>
      </c>
      <c r="AQ172" s="15">
        <f t="shared" si="58"/>
        <v>-0.18654908086982591</v>
      </c>
      <c r="AR172" s="3">
        <f t="shared" si="59"/>
        <v>-2.1715151009835433E-3</v>
      </c>
      <c r="AS172" s="15">
        <f t="shared" si="55"/>
        <v>-4.9013150187058097E-2</v>
      </c>
    </row>
    <row r="173" spans="1:45" x14ac:dyDescent="0.25">
      <c r="A173" t="s">
        <v>37</v>
      </c>
      <c r="B173">
        <v>10.6887891729338</v>
      </c>
      <c r="C173">
        <v>9.69008288879015E-3</v>
      </c>
      <c r="D173">
        <v>11.0279621486793</v>
      </c>
      <c r="E173">
        <v>-0.586546573104469</v>
      </c>
      <c r="F173" s="1">
        <v>0</v>
      </c>
      <c r="G173" s="1">
        <v>0</v>
      </c>
      <c r="H173">
        <v>3.9476834481707699</v>
      </c>
      <c r="I173">
        <v>-26.182564482786901</v>
      </c>
      <c r="J173">
        <v>-34.553112289127498</v>
      </c>
      <c r="K173">
        <v>-55.723392255691898</v>
      </c>
      <c r="L173">
        <v>12.3072682280658</v>
      </c>
      <c r="M173">
        <v>32.9557967416144</v>
      </c>
      <c r="N173">
        <v>93.076923577853805</v>
      </c>
      <c r="O173">
        <v>74.681461979333605</v>
      </c>
      <c r="P173">
        <v>103531.87404003101</v>
      </c>
      <c r="Q173">
        <v>110144.446779647</v>
      </c>
      <c r="R173">
        <v>91.1138123312098</v>
      </c>
      <c r="S173">
        <v>683.70443946632599</v>
      </c>
      <c r="T173">
        <v>0.60124522244080902</v>
      </c>
      <c r="U173">
        <v>0.39532712402158199</v>
      </c>
      <c r="V173">
        <v>1.0297051778773901E-6</v>
      </c>
      <c r="W173">
        <v>0.12120291818562701</v>
      </c>
      <c r="X173">
        <v>0.48346892808761199</v>
      </c>
      <c r="Y173" s="1">
        <v>0</v>
      </c>
      <c r="Z173">
        <v>0.237030338979381</v>
      </c>
      <c r="AA173">
        <v>3.0737910992885398E-4</v>
      </c>
      <c r="AB173">
        <v>7.1205106825529604E-3</v>
      </c>
      <c r="AC173">
        <v>6.8080440415249997E-3</v>
      </c>
      <c r="AD173">
        <v>2.0016561927305499E-3</v>
      </c>
      <c r="AE173">
        <v>0.458251954814753</v>
      </c>
      <c r="AF173">
        <v>4.4811102299577603E-3</v>
      </c>
      <c r="AG173">
        <v>5.64838978909219E-5</v>
      </c>
      <c r="AH173">
        <v>6.4384398844166704</v>
      </c>
      <c r="AI173">
        <v>0.18998189981734501</v>
      </c>
      <c r="AJ173">
        <v>571.16799517651202</v>
      </c>
      <c r="AK173" t="s">
        <v>93</v>
      </c>
      <c r="AL173" t="s">
        <v>94</v>
      </c>
      <c r="AM173" s="4">
        <v>125758200290.82001</v>
      </c>
      <c r="AN173">
        <v>1214681</v>
      </c>
      <c r="AO173">
        <f>SUM(AA173,AC173,AF173)</f>
        <v>1.1596533381411613E-2</v>
      </c>
      <c r="AP173">
        <f t="shared" si="57"/>
        <v>13.061704913099103</v>
      </c>
      <c r="AQ173" s="15">
        <f t="shared" si="58"/>
        <v>-0.18166967910793885</v>
      </c>
      <c r="AR173" s="3">
        <f t="shared" si="59"/>
        <v>-2.2205013314206788E-3</v>
      </c>
      <c r="AS173" s="15">
        <f t="shared" si="55"/>
        <v>-3.075572541624283E-2</v>
      </c>
    </row>
    <row r="174" spans="1:45" x14ac:dyDescent="0.25">
      <c r="A174" t="s">
        <v>37</v>
      </c>
      <c r="B174">
        <v>11.4841136779522</v>
      </c>
      <c r="C174">
        <v>1.0247331049111999E-2</v>
      </c>
      <c r="D174">
        <v>11.626881937225599</v>
      </c>
      <c r="E174">
        <v>4.0354081876439896</v>
      </c>
      <c r="F174" s="1">
        <v>0</v>
      </c>
      <c r="G174" s="1">
        <v>0</v>
      </c>
      <c r="H174">
        <v>4.0142499587322904</v>
      </c>
      <c r="I174">
        <v>-1.7867652408033501</v>
      </c>
      <c r="J174">
        <v>-9.5899082049887898</v>
      </c>
      <c r="K174">
        <v>-32.349863455390803</v>
      </c>
      <c r="L174">
        <v>37.295897965595401</v>
      </c>
      <c r="M174">
        <v>33.859672710255602</v>
      </c>
      <c r="N174">
        <v>93.021072326242802</v>
      </c>
      <c r="O174">
        <v>74.2480837600841</v>
      </c>
      <c r="P174">
        <v>101935.53746352599</v>
      </c>
      <c r="Q174">
        <v>108906.861750731</v>
      </c>
      <c r="R174">
        <v>98.3588751984732</v>
      </c>
      <c r="S174">
        <v>685.90430339548595</v>
      </c>
      <c r="T174">
        <v>0.60864077014533802</v>
      </c>
      <c r="U174">
        <v>0.39185277270902502</v>
      </c>
      <c r="V174">
        <v>4.9200425531932404E-6</v>
      </c>
      <c r="W174">
        <v>0.110653426406704</v>
      </c>
      <c r="X174">
        <v>0.497488880841717</v>
      </c>
      <c r="Y174" s="1">
        <v>0</v>
      </c>
      <c r="Z174">
        <v>0.22354656322423899</v>
      </c>
      <c r="AA174">
        <v>3.0864844758877297E-4</v>
      </c>
      <c r="AB174">
        <v>7.04911865435205E-3</v>
      </c>
      <c r="AC174">
        <v>6.7294560566419801E-3</v>
      </c>
      <c r="AD174">
        <v>2.1537982136899899E-3</v>
      </c>
      <c r="AE174">
        <v>0.47368149385965203</v>
      </c>
      <c r="AF174">
        <v>4.8942784358036503E-3</v>
      </c>
      <c r="AG174">
        <v>4.1581413812871899E-4</v>
      </c>
      <c r="AH174">
        <v>6.44428020702117</v>
      </c>
      <c r="AI174">
        <v>0.19299402840401</v>
      </c>
      <c r="AJ174">
        <v>916.811150899278</v>
      </c>
      <c r="AK174" t="s">
        <v>95</v>
      </c>
      <c r="AL174" t="s">
        <v>96</v>
      </c>
      <c r="AM174" s="4">
        <v>114564025393.27</v>
      </c>
      <c r="AN174">
        <v>1123887</v>
      </c>
      <c r="AO174">
        <f t="shared" ref="AO174:AO183" si="60">SUM(AA174,AC174,AF174)</f>
        <v>1.1932382940034403E-2</v>
      </c>
      <c r="AP174">
        <f t="shared" si="57"/>
        <v>13.415532278885534</v>
      </c>
      <c r="AQ174" s="15">
        <f t="shared" si="58"/>
        <v>-0.14396883856581366</v>
      </c>
      <c r="AR174" s="3">
        <f t="shared" si="59"/>
        <v>-1.8182001715773E-3</v>
      </c>
      <c r="AS174" s="15">
        <f t="shared" si="55"/>
        <v>-1.2279152746558886E-2</v>
      </c>
    </row>
    <row r="175" spans="1:45" x14ac:dyDescent="0.25">
      <c r="A175" t="s">
        <v>37</v>
      </c>
      <c r="B175">
        <v>12.2184234916677</v>
      </c>
      <c r="C175">
        <v>1.0870761227366001E-2</v>
      </c>
      <c r="D175">
        <v>12.292551289402599</v>
      </c>
      <c r="E175">
        <v>4.9520544767768397</v>
      </c>
      <c r="F175" s="1">
        <v>0</v>
      </c>
      <c r="G175" s="1">
        <v>0</v>
      </c>
      <c r="H175">
        <v>4.0732618063578299</v>
      </c>
      <c r="I175">
        <v>22.4343330318945</v>
      </c>
      <c r="J175">
        <v>14.0210144909503</v>
      </c>
      <c r="K175">
        <v>-8.3408263540027203</v>
      </c>
      <c r="L175">
        <v>62.049260583239104</v>
      </c>
      <c r="M175">
        <v>34.628575321983099</v>
      </c>
      <c r="N175">
        <v>93.090851704406603</v>
      </c>
      <c r="O175">
        <v>73.993646890523607</v>
      </c>
      <c r="P175">
        <v>100558.893626012</v>
      </c>
      <c r="Q175">
        <v>107756.774135475</v>
      </c>
      <c r="R175">
        <v>106.734856510859</v>
      </c>
      <c r="S175">
        <v>687.68287185785505</v>
      </c>
      <c r="T175">
        <v>0.62349480481045305</v>
      </c>
      <c r="U175">
        <v>0.385293419389237</v>
      </c>
      <c r="V175">
        <v>7.3589809662678098E-6</v>
      </c>
      <c r="W175">
        <v>0.104820790876181</v>
      </c>
      <c r="X175">
        <v>0.50987843075361405</v>
      </c>
      <c r="Y175" s="1">
        <v>0</v>
      </c>
      <c r="Z175">
        <v>0.19582035708953499</v>
      </c>
      <c r="AA175">
        <v>3.1031106765465002E-4</v>
      </c>
      <c r="AB175">
        <v>7.0204062570408199E-3</v>
      </c>
      <c r="AC175">
        <v>6.7118862830328101E-3</v>
      </c>
      <c r="AD175">
        <v>2.3663204205298899E-3</v>
      </c>
      <c r="AE175">
        <v>0.48253943978318098</v>
      </c>
      <c r="AF175">
        <v>5.0317221516035099E-3</v>
      </c>
      <c r="AG175">
        <v>7.6504956091172902E-4</v>
      </c>
      <c r="AH175">
        <v>6.4134591328093196</v>
      </c>
      <c r="AI175">
        <v>0.19758928058806999</v>
      </c>
      <c r="AJ175">
        <v>1346.4023455265001</v>
      </c>
      <c r="AK175" t="s">
        <v>97</v>
      </c>
      <c r="AL175" t="s">
        <v>98</v>
      </c>
      <c r="AM175" s="4">
        <v>112605044611.25999</v>
      </c>
      <c r="AN175">
        <v>1119792</v>
      </c>
      <c r="AO175">
        <f t="shared" si="60"/>
        <v>1.2053919502290969E-2</v>
      </c>
      <c r="AP175">
        <f t="shared" si="57"/>
        <v>13.543248991093348</v>
      </c>
      <c r="AQ175" s="15">
        <f t="shared" si="58"/>
        <v>-9.7821837307791704E-2</v>
      </c>
      <c r="AR175" s="3">
        <f t="shared" si="59"/>
        <v>-1.2527965874937902E-3</v>
      </c>
      <c r="AS175" s="15">
        <f t="shared" si="55"/>
        <v>-6.0303020902426896E-3</v>
      </c>
    </row>
    <row r="176" spans="1:45" x14ac:dyDescent="0.25">
      <c r="A176" t="s">
        <v>37</v>
      </c>
      <c r="B176">
        <v>13.212385062327501</v>
      </c>
      <c r="C176">
        <v>1.14952669795312E-2</v>
      </c>
      <c r="D176">
        <v>12.954758007303299</v>
      </c>
      <c r="E176">
        <v>8.1402596078656497</v>
      </c>
      <c r="F176" s="1">
        <v>0</v>
      </c>
      <c r="G176" s="1">
        <v>0</v>
      </c>
      <c r="H176">
        <v>4.1733856793647099</v>
      </c>
      <c r="I176">
        <v>46.654655634113098</v>
      </c>
      <c r="J176">
        <v>37.722732396551102</v>
      </c>
      <c r="K176">
        <v>17.4216241687006</v>
      </c>
      <c r="L176">
        <v>86.961469928891304</v>
      </c>
      <c r="M176">
        <v>35.6868692987995</v>
      </c>
      <c r="N176">
        <v>93.191975173382602</v>
      </c>
      <c r="O176">
        <v>73.727173592054996</v>
      </c>
      <c r="P176">
        <v>98795.886870145507</v>
      </c>
      <c r="Q176">
        <v>106297.05934571099</v>
      </c>
      <c r="R176">
        <v>116.21617289807401</v>
      </c>
      <c r="S176">
        <v>685.24205848058602</v>
      </c>
      <c r="T176">
        <v>0.64803530129401099</v>
      </c>
      <c r="U176">
        <v>0.374550737855951</v>
      </c>
      <c r="V176">
        <v>9.6319915120092199E-6</v>
      </c>
      <c r="W176">
        <v>0.10357396849492299</v>
      </c>
      <c r="X176">
        <v>0.52186566165761294</v>
      </c>
      <c r="Y176" s="1">
        <v>0</v>
      </c>
      <c r="Z176">
        <v>0.158914610354289</v>
      </c>
      <c r="AA176">
        <v>3.1148527820899498E-4</v>
      </c>
      <c r="AB176">
        <v>6.9584459072164796E-3</v>
      </c>
      <c r="AC176">
        <v>6.7212636712398804E-3</v>
      </c>
      <c r="AD176">
        <v>2.8622076435344201E-3</v>
      </c>
      <c r="AE176">
        <v>0.49609147246974999</v>
      </c>
      <c r="AF176">
        <v>5.0283189680238004E-3</v>
      </c>
      <c r="AG176">
        <v>9.1864357905502498E-4</v>
      </c>
      <c r="AH176">
        <v>6.3567210509295604</v>
      </c>
      <c r="AI176">
        <v>0.20382610093126999</v>
      </c>
      <c r="AJ176">
        <v>1925.3966065848399</v>
      </c>
      <c r="AK176" t="s">
        <v>99</v>
      </c>
      <c r="AL176" t="s">
        <v>100</v>
      </c>
      <c r="AM176" s="4">
        <v>96363927318.949997</v>
      </c>
      <c r="AN176">
        <v>975384</v>
      </c>
      <c r="AO176">
        <f t="shared" si="60"/>
        <v>1.2061067917472676E-2</v>
      </c>
      <c r="AP176">
        <f t="shared" si="57"/>
        <v>13.550755524122238</v>
      </c>
      <c r="AQ176" s="15">
        <f t="shared" si="58"/>
        <v>-2.4970597483837009E-2</v>
      </c>
      <c r="AR176" s="3">
        <f t="shared" si="59"/>
        <v>-3.2166383529035059E-4</v>
      </c>
      <c r="AS176" s="15">
        <f t="shared" si="55"/>
        <v>1.9886674446482289E-2</v>
      </c>
    </row>
    <row r="177" spans="1:45" x14ac:dyDescent="0.25">
      <c r="A177" t="s">
        <v>37</v>
      </c>
      <c r="B177">
        <v>14.0574032222067</v>
      </c>
      <c r="C177">
        <v>1.21618928777548E-2</v>
      </c>
      <c r="D177">
        <v>13.6565679446943</v>
      </c>
      <c r="E177">
        <v>9.2378357323292395</v>
      </c>
      <c r="F177" s="1">
        <v>0</v>
      </c>
      <c r="G177" s="1">
        <v>0</v>
      </c>
      <c r="H177">
        <v>4.2609436810610397</v>
      </c>
      <c r="I177">
        <v>70.472293783842403</v>
      </c>
      <c r="J177">
        <v>62.789641837898998</v>
      </c>
      <c r="K177">
        <v>41.150977912428999</v>
      </c>
      <c r="L177">
        <v>111.615668618204</v>
      </c>
      <c r="M177">
        <v>37.408084762903798</v>
      </c>
      <c r="N177">
        <v>93.475933942146</v>
      </c>
      <c r="O177">
        <v>73.309929756523402</v>
      </c>
      <c r="P177">
        <v>96754.789548383094</v>
      </c>
      <c r="Q177">
        <v>104508.829434946</v>
      </c>
      <c r="R177">
        <v>124.804832722329</v>
      </c>
      <c r="S177">
        <v>685.00732282006504</v>
      </c>
      <c r="T177">
        <v>0.67208173433157803</v>
      </c>
      <c r="U177">
        <v>0.37412818665923298</v>
      </c>
      <c r="V177" s="1">
        <v>0</v>
      </c>
      <c r="W177">
        <v>0.10198246718324</v>
      </c>
      <c r="X177">
        <v>0.52388934615752603</v>
      </c>
      <c r="Y177" s="1">
        <v>0</v>
      </c>
      <c r="Z177">
        <v>0.12408445018667601</v>
      </c>
      <c r="AA177">
        <v>3.1391360145931202E-4</v>
      </c>
      <c r="AB177">
        <v>7.0183196355813196E-3</v>
      </c>
      <c r="AC177">
        <v>6.8344385707272597E-3</v>
      </c>
      <c r="AD177">
        <v>3.1947343078073502E-3</v>
      </c>
      <c r="AE177">
        <v>0.52176729954534196</v>
      </c>
      <c r="AF177">
        <v>5.1265899697619296E-3</v>
      </c>
      <c r="AG177">
        <v>1.1785875792739799E-3</v>
      </c>
      <c r="AH177">
        <v>6.2792449336568898</v>
      </c>
      <c r="AI177">
        <v>0.213089759310745</v>
      </c>
      <c r="AJ177">
        <v>2524.3861817410798</v>
      </c>
      <c r="AK177" t="s">
        <v>101</v>
      </c>
      <c r="AL177" t="s">
        <v>102</v>
      </c>
      <c r="AM177" s="4">
        <v>87776622361.820007</v>
      </c>
      <c r="AN177">
        <v>907207</v>
      </c>
      <c r="AO177">
        <f t="shared" si="60"/>
        <v>1.2274942141948502E-2</v>
      </c>
      <c r="AP177">
        <f t="shared" si="57"/>
        <v>13.775068171025584</v>
      </c>
      <c r="AQ177" s="15">
        <f t="shared" si="58"/>
        <v>2.049609103024097E-2</v>
      </c>
      <c r="AR177" s="3">
        <f t="shared" si="59"/>
        <v>2.6992270349586803E-4</v>
      </c>
      <c r="AS177" s="15">
        <f t="shared" si="55"/>
        <v>2.9351098982971502E-2</v>
      </c>
    </row>
    <row r="178" spans="1:45" x14ac:dyDescent="0.25">
      <c r="A178" t="s">
        <v>37</v>
      </c>
      <c r="B178">
        <v>15.7246515376973</v>
      </c>
      <c r="C178">
        <v>1.36375288202159E-2</v>
      </c>
      <c r="D178">
        <v>15.191676138197201</v>
      </c>
      <c r="E178">
        <v>15.2028321868658</v>
      </c>
      <c r="F178" s="1">
        <v>0</v>
      </c>
      <c r="G178" s="1">
        <v>0</v>
      </c>
      <c r="H178">
        <v>4.3741012265983601</v>
      </c>
      <c r="I178">
        <v>94.724969105719396</v>
      </c>
      <c r="J178">
        <v>89.712512063605004</v>
      </c>
      <c r="K178">
        <v>59.913162983539998</v>
      </c>
      <c r="L178">
        <v>136.68292144578101</v>
      </c>
      <c r="M178">
        <v>38.419013562905</v>
      </c>
      <c r="N178">
        <v>93.1815213892706</v>
      </c>
      <c r="O178">
        <v>71.966336591703495</v>
      </c>
      <c r="P178">
        <v>94829.919872091501</v>
      </c>
      <c r="Q178">
        <v>102927.039738148</v>
      </c>
      <c r="R178">
        <v>128.75365683644199</v>
      </c>
      <c r="S178">
        <v>690.750527050448</v>
      </c>
      <c r="T178">
        <v>0.67852346531560903</v>
      </c>
      <c r="U178">
        <v>0.35666726177526697</v>
      </c>
      <c r="V178" s="1">
        <v>9.1729513250545401E-7</v>
      </c>
      <c r="W178">
        <v>9.6229214431721402E-2</v>
      </c>
      <c r="X178">
        <v>0.54710260649787801</v>
      </c>
      <c r="Y178" s="1">
        <v>0</v>
      </c>
      <c r="Z178">
        <v>0.116873529864863</v>
      </c>
      <c r="AA178">
        <v>3.18951589603154E-4</v>
      </c>
      <c r="AB178">
        <v>7.1155510761166897E-3</v>
      </c>
      <c r="AC178">
        <v>6.9419591190207196E-3</v>
      </c>
      <c r="AD178">
        <v>3.6759784309063001E-3</v>
      </c>
      <c r="AE178">
        <v>0.57742894073864603</v>
      </c>
      <c r="AF178">
        <v>5.6370328561206199E-3</v>
      </c>
      <c r="AG178">
        <v>2.06747000942889E-3</v>
      </c>
      <c r="AH178">
        <v>6.5588112910766299</v>
      </c>
      <c r="AI178">
        <v>0.22687622537465499</v>
      </c>
      <c r="AJ178">
        <v>3147.0354111075499</v>
      </c>
      <c r="AK178" t="s">
        <v>103</v>
      </c>
      <c r="AL178" t="s">
        <v>104</v>
      </c>
      <c r="AM178" s="4">
        <v>60408365897.080002</v>
      </c>
      <c r="AN178">
        <v>637018</v>
      </c>
      <c r="AO178">
        <f t="shared" si="60"/>
        <v>1.2897943564744493E-2</v>
      </c>
      <c r="AP178">
        <f t="shared" si="57"/>
        <v>14.425438950213499</v>
      </c>
      <c r="AQ178" s="15">
        <f t="shared" si="58"/>
        <v>9.006398987010189E-2</v>
      </c>
      <c r="AR178" s="3">
        <f t="shared" si="59"/>
        <v>1.2576429696395976E-3</v>
      </c>
      <c r="AS178" s="15">
        <f>B178/D178-1</f>
        <v>3.5083383469452167E-2</v>
      </c>
    </row>
    <row r="179" spans="1:45" x14ac:dyDescent="0.25">
      <c r="A179" t="s">
        <v>37</v>
      </c>
      <c r="B179">
        <v>16.485058381495101</v>
      </c>
      <c r="C179">
        <v>1.52246656354746E-2</v>
      </c>
      <c r="D179">
        <v>16.8148225086744</v>
      </c>
      <c r="E179">
        <v>22.8573069516261</v>
      </c>
      <c r="F179" s="1">
        <v>0</v>
      </c>
      <c r="G179" s="1">
        <v>0</v>
      </c>
      <c r="H179">
        <v>4.4885604158564698</v>
      </c>
      <c r="I179">
        <v>118.40493999665701</v>
      </c>
      <c r="J179">
        <v>114.831233761858</v>
      </c>
      <c r="K179">
        <v>77.848022717908506</v>
      </c>
      <c r="L179">
        <v>161.34853686597799</v>
      </c>
      <c r="M179">
        <v>39.936292255549901</v>
      </c>
      <c r="N179">
        <v>92.702117207194902</v>
      </c>
      <c r="O179">
        <v>70.334655301119994</v>
      </c>
      <c r="P179">
        <v>92578.3327769561</v>
      </c>
      <c r="Q179">
        <v>101042.47494628</v>
      </c>
      <c r="R179">
        <v>131.594119422424</v>
      </c>
      <c r="S179">
        <v>695.01771110475295</v>
      </c>
      <c r="T179">
        <v>0.67645124201941897</v>
      </c>
      <c r="U179">
        <v>0.35086898915744302</v>
      </c>
      <c r="V179" s="1">
        <v>0</v>
      </c>
      <c r="W179">
        <v>9.3066811487623496E-2</v>
      </c>
      <c r="X179">
        <v>0.55606419935493201</v>
      </c>
      <c r="Y179" s="1">
        <v>0</v>
      </c>
      <c r="Z179">
        <v>0.120583705151076</v>
      </c>
      <c r="AA179">
        <v>3.2620463244030599E-4</v>
      </c>
      <c r="AB179">
        <v>7.2781578185439396E-3</v>
      </c>
      <c r="AC179">
        <v>7.0828674908049597E-3</v>
      </c>
      <c r="AD179">
        <v>4.5902322346095701E-3</v>
      </c>
      <c r="AE179">
        <v>0.630788042284956</v>
      </c>
      <c r="AF179">
        <v>6.0477203870750599E-3</v>
      </c>
      <c r="AG179">
        <v>2.59970581436491E-3</v>
      </c>
      <c r="AH179">
        <v>6.7865647130199998</v>
      </c>
      <c r="AI179">
        <v>0.25007212627875602</v>
      </c>
      <c r="AJ179">
        <v>3875.8754186429901</v>
      </c>
      <c r="AK179" t="s">
        <v>105</v>
      </c>
      <c r="AL179" t="s">
        <v>106</v>
      </c>
      <c r="AM179" s="4">
        <v>42942089345.260002</v>
      </c>
      <c r="AN179">
        <v>463846</v>
      </c>
      <c r="AO179">
        <f t="shared" si="60"/>
        <v>1.3456792510320326E-2</v>
      </c>
      <c r="AP179">
        <f t="shared" si="57"/>
        <v>15.005009664653723</v>
      </c>
      <c r="AQ179" s="15">
        <f t="shared" si="58"/>
        <v>9.8636971912642313E-2</v>
      </c>
      <c r="AR179" s="3">
        <f t="shared" si="59"/>
        <v>1.443140761826122E-3</v>
      </c>
      <c r="AS179" s="15">
        <f t="shared" ref="AS179:AS183" si="61">B179/D179-1</f>
        <v>-1.9611514008499364E-2</v>
      </c>
    </row>
    <row r="180" spans="1:45" x14ac:dyDescent="0.25">
      <c r="A180" t="s">
        <v>37</v>
      </c>
      <c r="B180">
        <v>17.661076722008598</v>
      </c>
      <c r="C180">
        <v>1.6128172435333901E-2</v>
      </c>
      <c r="D180">
        <v>17.726059060764101</v>
      </c>
      <c r="E180">
        <v>36.673528655016199</v>
      </c>
      <c r="F180" s="1">
        <v>0</v>
      </c>
      <c r="G180" s="1">
        <v>0</v>
      </c>
      <c r="H180">
        <v>4.6447224969159997</v>
      </c>
      <c r="I180">
        <v>141.06666087494401</v>
      </c>
      <c r="J180">
        <v>139.485102900323</v>
      </c>
      <c r="K180">
        <v>93.921172998686103</v>
      </c>
      <c r="L180">
        <v>185.53676681814699</v>
      </c>
      <c r="M180">
        <v>40.9189359346828</v>
      </c>
      <c r="N180">
        <v>91.886766693903496</v>
      </c>
      <c r="O180">
        <v>68.234271593128497</v>
      </c>
      <c r="P180">
        <v>89176.019482868505</v>
      </c>
      <c r="Q180">
        <v>98398.336995590798</v>
      </c>
      <c r="R180">
        <v>131.909599502953</v>
      </c>
      <c r="S180">
        <v>700.83963732569805</v>
      </c>
      <c r="T180">
        <v>0.66233883735718602</v>
      </c>
      <c r="U180">
        <v>0.34658337218528601</v>
      </c>
      <c r="V180" s="1">
        <v>0</v>
      </c>
      <c r="W180">
        <v>8.3764070171532007E-2</v>
      </c>
      <c r="X180">
        <v>0.56965255764318101</v>
      </c>
      <c r="Y180" s="1">
        <v>0</v>
      </c>
      <c r="Z180">
        <v>0.14051232405726699</v>
      </c>
      <c r="AA180">
        <v>3.4146623801837998E-4</v>
      </c>
      <c r="AB180">
        <v>7.4307212324429897E-3</v>
      </c>
      <c r="AC180">
        <v>7.2021559308617696E-3</v>
      </c>
      <c r="AD180">
        <v>5.5600008474208503E-3</v>
      </c>
      <c r="AE180">
        <v>0.69334374135774302</v>
      </c>
      <c r="AF180">
        <v>6.5261857130887403E-3</v>
      </c>
      <c r="AG180">
        <v>2.39796744762431E-3</v>
      </c>
      <c r="AH180">
        <v>7.1963351390658898</v>
      </c>
      <c r="AI180">
        <v>0.28767598554864299</v>
      </c>
      <c r="AJ180">
        <v>4661.4194325870403</v>
      </c>
      <c r="AK180" t="s">
        <v>107</v>
      </c>
      <c r="AL180" t="s">
        <v>108</v>
      </c>
      <c r="AM180" s="4">
        <v>18744620943.259998</v>
      </c>
      <c r="AN180">
        <v>210198</v>
      </c>
      <c r="AO180">
        <f t="shared" si="60"/>
        <v>1.406980788196889E-2</v>
      </c>
      <c r="AP180">
        <f t="shared" si="57"/>
        <v>15.636615500033058</v>
      </c>
      <c r="AQ180" s="15">
        <f t="shared" si="58"/>
        <v>0.12946927178526968</v>
      </c>
      <c r="AR180" s="3">
        <f t="shared" si="59"/>
        <v>1.993630448004366E-3</v>
      </c>
      <c r="AS180" s="15">
        <f t="shared" si="61"/>
        <v>-3.6659213721869088E-3</v>
      </c>
    </row>
    <row r="181" spans="1:45" x14ac:dyDescent="0.25">
      <c r="A181" t="s">
        <v>37</v>
      </c>
      <c r="B181">
        <v>17.2494357656776</v>
      </c>
      <c r="C181">
        <v>1.5945449234788099E-2</v>
      </c>
      <c r="D181">
        <v>17.542514138571502</v>
      </c>
      <c r="E181">
        <v>57.400971363929401</v>
      </c>
      <c r="F181" s="1">
        <v>0</v>
      </c>
      <c r="G181" s="1">
        <v>0</v>
      </c>
      <c r="H181">
        <v>4.8587682659145299</v>
      </c>
      <c r="I181">
        <v>164.49436807484099</v>
      </c>
      <c r="J181">
        <v>162.48720054619</v>
      </c>
      <c r="K181">
        <v>114.79944571099399</v>
      </c>
      <c r="L181">
        <v>210.64993109576099</v>
      </c>
      <c r="M181">
        <v>41.411558524536098</v>
      </c>
      <c r="N181">
        <v>91.606767287890904</v>
      </c>
      <c r="O181">
        <v>67.497640778222703</v>
      </c>
      <c r="P181">
        <v>85774.696659797293</v>
      </c>
      <c r="Q181">
        <v>95662.650019996101</v>
      </c>
      <c r="R181">
        <v>131.45949923912599</v>
      </c>
      <c r="S181">
        <v>699.64721324335505</v>
      </c>
      <c r="T181">
        <v>0.64604109547741195</v>
      </c>
      <c r="U181">
        <v>0.34992005963573197</v>
      </c>
      <c r="V181" s="1">
        <v>0</v>
      </c>
      <c r="W181">
        <v>8.5586606150469396E-2</v>
      </c>
      <c r="X181">
        <v>0.56449333421379699</v>
      </c>
      <c r="Y181" s="1">
        <v>0</v>
      </c>
      <c r="Z181">
        <v>0.15597293062011999</v>
      </c>
      <c r="AA181">
        <v>3.5032086937013198E-4</v>
      </c>
      <c r="AB181">
        <v>7.44241736839723E-3</v>
      </c>
      <c r="AC181">
        <v>7.28199579664784E-3</v>
      </c>
      <c r="AD181">
        <v>5.6525993047653201E-3</v>
      </c>
      <c r="AE181">
        <v>0.71254568444048105</v>
      </c>
      <c r="AF181">
        <v>6.6396792528439098E-3</v>
      </c>
      <c r="AG181">
        <v>2.1239856986731902E-3</v>
      </c>
      <c r="AH181">
        <v>7.3189700309809602</v>
      </c>
      <c r="AI181">
        <v>0.27875467727751202</v>
      </c>
      <c r="AJ181">
        <v>5510.6879004517295</v>
      </c>
      <c r="AK181" t="s">
        <v>109</v>
      </c>
      <c r="AL181" t="s">
        <v>110</v>
      </c>
      <c r="AM181" s="4">
        <v>7908255482.6400003</v>
      </c>
      <c r="AN181">
        <v>92198</v>
      </c>
      <c r="AO181">
        <f t="shared" si="60"/>
        <v>1.4271995918861882E-2</v>
      </c>
      <c r="AP181">
        <f t="shared" si="57"/>
        <v>15.843989710820471</v>
      </c>
      <c r="AQ181" s="15">
        <f t="shared" si="58"/>
        <v>8.8705312267231218E-2</v>
      </c>
      <c r="AR181" s="3">
        <f t="shared" si="59"/>
        <v>1.3824585681617464E-3</v>
      </c>
      <c r="AS181" s="15">
        <f t="shared" si="61"/>
        <v>-1.6706748564021212E-2</v>
      </c>
    </row>
    <row r="182" spans="1:45" x14ac:dyDescent="0.25">
      <c r="A182" t="s">
        <v>37</v>
      </c>
      <c r="B182">
        <v>17.920202613831599</v>
      </c>
      <c r="C182">
        <v>1.5792720386213099E-2</v>
      </c>
      <c r="D182">
        <v>17.3888105544811</v>
      </c>
      <c r="E182">
        <v>79.284194081345802</v>
      </c>
      <c r="F182" s="1">
        <v>0</v>
      </c>
      <c r="G182" s="1">
        <v>0</v>
      </c>
      <c r="H182">
        <v>5.0792213802847899</v>
      </c>
      <c r="I182">
        <v>186.16232548439001</v>
      </c>
      <c r="J182">
        <v>183.23517559657199</v>
      </c>
      <c r="K182">
        <v>136.36479096146999</v>
      </c>
      <c r="L182">
        <v>234.21948146684599</v>
      </c>
      <c r="M182">
        <v>41.931081662270202</v>
      </c>
      <c r="N182">
        <v>90.972382614282907</v>
      </c>
      <c r="O182">
        <v>66.758575580116897</v>
      </c>
      <c r="P182">
        <v>82047.640792707505</v>
      </c>
      <c r="Q182">
        <v>92477.512691310098</v>
      </c>
      <c r="R182">
        <v>131.67423622329599</v>
      </c>
      <c r="S182">
        <v>697.85930127135202</v>
      </c>
      <c r="T182">
        <v>0.602227231466686</v>
      </c>
      <c r="U182">
        <v>0.34861609801965698</v>
      </c>
      <c r="V182" s="1">
        <v>0</v>
      </c>
      <c r="W182">
        <v>0.14066858481564601</v>
      </c>
      <c r="X182">
        <v>0.51071531716469598</v>
      </c>
      <c r="Y182" s="1">
        <v>0</v>
      </c>
      <c r="Z182">
        <v>0.166770779977232</v>
      </c>
      <c r="AA182">
        <v>3.7020453496821898E-4</v>
      </c>
      <c r="AB182">
        <v>7.3624314825461602E-3</v>
      </c>
      <c r="AC182">
        <v>7.2291234071158398E-3</v>
      </c>
      <c r="AD182">
        <v>5.5307402953349303E-3</v>
      </c>
      <c r="AE182">
        <v>0.71292654006960698</v>
      </c>
      <c r="AF182">
        <v>6.4934457993382601E-3</v>
      </c>
      <c r="AG182">
        <v>2.2428455419784702E-3</v>
      </c>
      <c r="AH182">
        <v>7.29373238650349</v>
      </c>
      <c r="AI182">
        <v>0.28796786578198902</v>
      </c>
      <c r="AJ182">
        <v>6383.05414547293</v>
      </c>
      <c r="AK182" t="s">
        <v>111</v>
      </c>
      <c r="AL182" t="s">
        <v>112</v>
      </c>
      <c r="AM182" s="4">
        <v>2236700735.6500001</v>
      </c>
      <c r="AN182">
        <v>27261</v>
      </c>
      <c r="AO182">
        <f t="shared" si="60"/>
        <v>1.4092773741422319E-2</v>
      </c>
      <c r="AP182">
        <f t="shared" si="57"/>
        <v>15.660193998146054</v>
      </c>
      <c r="AQ182" s="15">
        <f t="shared" si="58"/>
        <v>0.14431549289575196</v>
      </c>
      <c r="AR182" s="3">
        <f t="shared" si="59"/>
        <v>2.2290801819066473E-3</v>
      </c>
      <c r="AS182" s="15">
        <f t="shared" si="61"/>
        <v>3.0559425423929198E-2</v>
      </c>
    </row>
    <row r="183" spans="1:45" x14ac:dyDescent="0.25">
      <c r="A183" t="s">
        <v>37</v>
      </c>
      <c r="B183">
        <v>16.342690565620799</v>
      </c>
      <c r="C183">
        <v>1.6205030486266099E-2</v>
      </c>
      <c r="D183">
        <v>17.803150792750699</v>
      </c>
      <c r="E183">
        <v>131.90942989291699</v>
      </c>
      <c r="F183" s="1">
        <v>0</v>
      </c>
      <c r="G183" s="1">
        <v>0</v>
      </c>
      <c r="H183">
        <v>5.54488354545588</v>
      </c>
      <c r="I183">
        <v>220.49543898733799</v>
      </c>
      <c r="J183">
        <v>218.98785141305601</v>
      </c>
      <c r="K183">
        <v>174.48040168023201</v>
      </c>
      <c r="L183">
        <v>272.087914968446</v>
      </c>
      <c r="M183">
        <v>40.990981310294003</v>
      </c>
      <c r="N183">
        <v>87.660010617238896</v>
      </c>
      <c r="O183">
        <v>65.901753782161407</v>
      </c>
      <c r="P183">
        <v>76289.869357672505</v>
      </c>
      <c r="Q183">
        <v>87608.063240490301</v>
      </c>
      <c r="R183">
        <v>129.165378522917</v>
      </c>
      <c r="S183">
        <v>683.97287137978299</v>
      </c>
      <c r="T183">
        <v>0.41940611038500403</v>
      </c>
      <c r="U183">
        <v>0.57428509290684904</v>
      </c>
      <c r="V183" s="1">
        <v>0</v>
      </c>
      <c r="W183">
        <v>8.6374964127176296E-2</v>
      </c>
      <c r="X183">
        <v>0.33933994296597297</v>
      </c>
      <c r="Y183" s="1">
        <v>0</v>
      </c>
      <c r="Z183">
        <v>0.38370604662608898</v>
      </c>
      <c r="AA183">
        <v>3.5241644482197801E-4</v>
      </c>
      <c r="AB183">
        <v>7.0509018614163099E-3</v>
      </c>
      <c r="AC183">
        <v>7.21996332241582E-3</v>
      </c>
      <c r="AD183">
        <v>6.0728205321248004E-3</v>
      </c>
      <c r="AE183">
        <v>0.66860542840899795</v>
      </c>
      <c r="AF183">
        <v>6.7865701857136697E-3</v>
      </c>
      <c r="AG183">
        <v>2.51297745365889E-3</v>
      </c>
      <c r="AH183">
        <v>6.92415679023396</v>
      </c>
      <c r="AI183">
        <v>0.260787237587153</v>
      </c>
      <c r="AJ183">
        <v>7245.5195000374297</v>
      </c>
      <c r="AK183" t="s">
        <v>113</v>
      </c>
      <c r="AL183" t="s">
        <v>114</v>
      </c>
      <c r="AM183" s="4">
        <v>668680704.91999996</v>
      </c>
      <c r="AN183">
        <v>8765</v>
      </c>
      <c r="AO183">
        <f t="shared" si="60"/>
        <v>1.4358949952951467E-2</v>
      </c>
      <c r="AP183">
        <f t="shared" si="57"/>
        <v>15.933030362102274</v>
      </c>
      <c r="AQ183" s="15">
        <f t="shared" si="58"/>
        <v>2.5711380334335399E-2</v>
      </c>
      <c r="AR183" s="3">
        <f t="shared" si="59"/>
        <v>4.0115096910934775E-4</v>
      </c>
      <c r="AS183" s="15">
        <f t="shared" si="61"/>
        <v>-8.2033806494779982E-2</v>
      </c>
    </row>
    <row r="184" spans="1:45" x14ac:dyDescent="0.25">
      <c r="AN184">
        <f>SUM(AN164:AN183)</f>
        <v>9434139</v>
      </c>
    </row>
    <row r="187" spans="1:45" x14ac:dyDescent="0.25">
      <c r="AO187" t="s">
        <v>244</v>
      </c>
      <c r="AP187" t="s">
        <v>386</v>
      </c>
      <c r="AR187" s="3" t="s">
        <v>392</v>
      </c>
      <c r="AS187" s="15"/>
    </row>
    <row r="188" spans="1:45" x14ac:dyDescent="0.25">
      <c r="A188" t="s">
        <v>0</v>
      </c>
      <c r="B188" t="s">
        <v>1</v>
      </c>
      <c r="C188" t="s">
        <v>2</v>
      </c>
      <c r="D188" t="s">
        <v>3</v>
      </c>
      <c r="E188" t="s">
        <v>5</v>
      </c>
      <c r="F188" t="s">
        <v>6</v>
      </c>
      <c r="G188" t="s">
        <v>208</v>
      </c>
      <c r="H188" t="s">
        <v>7</v>
      </c>
      <c r="I188" t="s">
        <v>8</v>
      </c>
      <c r="J188" t="s">
        <v>134</v>
      </c>
      <c r="K188" t="s">
        <v>143</v>
      </c>
      <c r="L188" t="s">
        <v>9</v>
      </c>
      <c r="M188" t="s">
        <v>10</v>
      </c>
      <c r="N188" t="s">
        <v>11</v>
      </c>
      <c r="O188" t="s">
        <v>13</v>
      </c>
      <c r="P188" t="s">
        <v>14</v>
      </c>
      <c r="Q188" t="s">
        <v>15</v>
      </c>
      <c r="R188" t="s">
        <v>16</v>
      </c>
      <c r="S188" t="s">
        <v>17</v>
      </c>
      <c r="T188" t="s">
        <v>18</v>
      </c>
      <c r="U188" t="s">
        <v>20</v>
      </c>
      <c r="V188" t="s">
        <v>21</v>
      </c>
      <c r="W188" t="s">
        <v>22</v>
      </c>
      <c r="X188" t="s">
        <v>23</v>
      </c>
      <c r="Y188" t="s">
        <v>24</v>
      </c>
      <c r="Z188" t="s">
        <v>25</v>
      </c>
      <c r="AA188" t="s">
        <v>26</v>
      </c>
      <c r="AB188" t="s">
        <v>27</v>
      </c>
      <c r="AC188" t="s">
        <v>263</v>
      </c>
      <c r="AD188" t="s">
        <v>29</v>
      </c>
      <c r="AE188" t="s">
        <v>326</v>
      </c>
      <c r="AF188" t="s">
        <v>233</v>
      </c>
      <c r="AG188" t="s">
        <v>30</v>
      </c>
      <c r="AH188" t="s">
        <v>31</v>
      </c>
      <c r="AI188" t="s">
        <v>32</v>
      </c>
      <c r="AJ188" t="s">
        <v>33</v>
      </c>
      <c r="AK188" t="s">
        <v>34</v>
      </c>
      <c r="AL188" t="s">
        <v>74</v>
      </c>
      <c r="AM188" s="4" t="s">
        <v>35</v>
      </c>
      <c r="AN188" t="s">
        <v>36</v>
      </c>
      <c r="AP188" t="s">
        <v>67</v>
      </c>
      <c r="AS188" s="15"/>
    </row>
    <row r="189" spans="1:45" x14ac:dyDescent="0.25">
      <c r="A189" t="s">
        <v>37</v>
      </c>
      <c r="B189">
        <v>0.269121604656541</v>
      </c>
      <c r="C189">
        <v>3.7825974035736098E-3</v>
      </c>
      <c r="D189">
        <v>4.4458644015970803</v>
      </c>
      <c r="E189">
        <v>-123.955273316519</v>
      </c>
      <c r="F189" s="1">
        <v>0</v>
      </c>
      <c r="G189" s="1">
        <v>0</v>
      </c>
      <c r="H189">
        <v>2.4413858187289499</v>
      </c>
      <c r="I189">
        <v>-230.2606496487</v>
      </c>
      <c r="J189">
        <v>-257.61274787017197</v>
      </c>
      <c r="K189">
        <v>-232.568677961763</v>
      </c>
      <c r="L189">
        <v>-210.969652137558</v>
      </c>
      <c r="M189">
        <v>28.805377535808798</v>
      </c>
      <c r="N189">
        <v>94.006188218140906</v>
      </c>
      <c r="O189">
        <v>82.016986535879099</v>
      </c>
      <c r="P189">
        <v>206845.81099999999</v>
      </c>
      <c r="Q189">
        <v>232252.49245021999</v>
      </c>
      <c r="R189">
        <v>88.542786142175103</v>
      </c>
      <c r="S189">
        <v>650.23233984285105</v>
      </c>
      <c r="T189">
        <v>0.65869814281883399</v>
      </c>
      <c r="U189">
        <v>0.319631963819551</v>
      </c>
      <c r="V189" s="1">
        <v>0</v>
      </c>
      <c r="W189" s="1">
        <v>0</v>
      </c>
      <c r="X189">
        <v>0.68036803618044805</v>
      </c>
      <c r="Y189" s="1">
        <v>0</v>
      </c>
      <c r="Z189">
        <v>0.30882981397836101</v>
      </c>
      <c r="AA189">
        <v>2.8839307666528698E-4</v>
      </c>
      <c r="AB189">
        <v>3.4941167959460402E-3</v>
      </c>
      <c r="AC189">
        <v>3.3717924805907202E-3</v>
      </c>
      <c r="AD189" s="1">
        <v>0</v>
      </c>
      <c r="AE189">
        <v>0.12970578129745999</v>
      </c>
      <c r="AF189">
        <v>0</v>
      </c>
      <c r="AG189" s="1">
        <v>0</v>
      </c>
      <c r="AH189">
        <v>3.42215851683524</v>
      </c>
      <c r="AI189">
        <v>8.3829786937151998E-2</v>
      </c>
      <c r="AJ189" s="1">
        <v>0</v>
      </c>
      <c r="AK189" t="s">
        <v>75</v>
      </c>
      <c r="AL189" t="s">
        <v>76</v>
      </c>
      <c r="AM189" s="4">
        <v>18616122.989999998</v>
      </c>
      <c r="AN189">
        <v>90</v>
      </c>
      <c r="AO189">
        <f>SUM(AA189,AC189,AF189)</f>
        <v>3.6601855572560072E-3</v>
      </c>
      <c r="AP189">
        <f>100*(1-(1-AO189)^12)</f>
        <v>4.3048726892326306</v>
      </c>
      <c r="AQ189" s="15">
        <f>B189/AP189-1</f>
        <v>-0.93748442193664183</v>
      </c>
      <c r="AR189" s="3">
        <f>1-(1-B189/100)^(1/12)-AO189</f>
        <v>-3.4356404480514525E-3</v>
      </c>
      <c r="AS189" s="15">
        <f t="shared" ref="AS189:AS204" si="62">B189/D189-1</f>
        <v>-0.93946697866901541</v>
      </c>
    </row>
    <row r="190" spans="1:45" x14ac:dyDescent="0.25">
      <c r="A190" t="s">
        <v>37</v>
      </c>
      <c r="B190">
        <v>5.3109338335147598</v>
      </c>
      <c r="C190">
        <v>4.14404945340556E-3</v>
      </c>
      <c r="D190">
        <v>4.8610677393158497</v>
      </c>
      <c r="E190">
        <v>-91.873878180211705</v>
      </c>
      <c r="F190" s="1">
        <v>0</v>
      </c>
      <c r="G190" s="1">
        <v>0</v>
      </c>
      <c r="H190">
        <v>2.76556363204074</v>
      </c>
      <c r="I190">
        <v>-204.511456906202</v>
      </c>
      <c r="J190">
        <v>-222.90546688539499</v>
      </c>
      <c r="K190">
        <v>-208.526433618727</v>
      </c>
      <c r="L190">
        <v>-186.52986813330401</v>
      </c>
      <c r="M190">
        <v>28.095944098446399</v>
      </c>
      <c r="N190">
        <v>94.456312890661906</v>
      </c>
      <c r="O190">
        <v>81.781570553399405</v>
      </c>
      <c r="P190">
        <v>221935.157787114</v>
      </c>
      <c r="Q190">
        <v>246211.57430730501</v>
      </c>
      <c r="R190">
        <v>86.546594888140504</v>
      </c>
      <c r="S190">
        <v>666.75815665200605</v>
      </c>
      <c r="T190">
        <v>0.59721019231410999</v>
      </c>
      <c r="U190">
        <v>0.311641790798867</v>
      </c>
      <c r="V190" s="1">
        <v>0</v>
      </c>
      <c r="W190">
        <v>8.7684529805998196E-2</v>
      </c>
      <c r="X190">
        <v>0.60067367939513405</v>
      </c>
      <c r="Y190" s="1">
        <v>0</v>
      </c>
      <c r="Z190">
        <v>0.25572543914251999</v>
      </c>
      <c r="AA190">
        <v>2.8875692053897999E-4</v>
      </c>
      <c r="AB190">
        <v>3.8550186485100699E-3</v>
      </c>
      <c r="AC190">
        <v>3.4835461697143898E-3</v>
      </c>
      <c r="AD190" s="1">
        <v>0</v>
      </c>
      <c r="AE190">
        <v>0.15046544343036</v>
      </c>
      <c r="AF190">
        <v>0</v>
      </c>
      <c r="AG190" s="1">
        <v>0</v>
      </c>
      <c r="AH190">
        <v>4.14959886915124</v>
      </c>
      <c r="AI190">
        <v>9.7692666749514198E-2</v>
      </c>
      <c r="AJ190">
        <v>0.34744054380969103</v>
      </c>
      <c r="AK190" t="s">
        <v>77</v>
      </c>
      <c r="AL190" t="s">
        <v>78</v>
      </c>
      <c r="AM190" s="4">
        <v>158461702.66</v>
      </c>
      <c r="AN190">
        <v>714</v>
      </c>
      <c r="AO190">
        <f t="shared" ref="AO190:AO204" si="63">SUM(AA190,AC190,AF190)</f>
        <v>3.7723030902533697E-3</v>
      </c>
      <c r="AP190">
        <f t="shared" ref="AP190:AP208" si="64">100*(1-(1-AO190)^12)</f>
        <v>4.4340149384310523</v>
      </c>
      <c r="AQ190" s="15">
        <f t="shared" ref="AQ190:AQ208" si="65">B190/AP190-1</f>
        <v>0.1977708481500966</v>
      </c>
      <c r="AR190" s="3">
        <f t="shared" ref="AR190:AR208" si="66">1-(1-B190/100)^(1/12)-AO190</f>
        <v>7.6500956755062377E-4</v>
      </c>
      <c r="AS190" s="15">
        <f t="shared" si="62"/>
        <v>9.2544707937401549E-2</v>
      </c>
    </row>
    <row r="191" spans="1:45" x14ac:dyDescent="0.25">
      <c r="A191" t="s">
        <v>37</v>
      </c>
      <c r="B191">
        <v>5.6980211344756304</v>
      </c>
      <c r="C191">
        <v>4.6063598856810597E-3</v>
      </c>
      <c r="D191">
        <v>5.3897175869902201</v>
      </c>
      <c r="E191">
        <v>-59.498290515823598</v>
      </c>
      <c r="F191" s="1">
        <v>0</v>
      </c>
      <c r="G191" s="1">
        <v>0</v>
      </c>
      <c r="H191">
        <v>3.0793653622622399</v>
      </c>
      <c r="I191">
        <v>-175.035975575604</v>
      </c>
      <c r="J191">
        <v>-186.67789108306499</v>
      </c>
      <c r="K191">
        <v>-178.55859870577299</v>
      </c>
      <c r="L191">
        <v>-158.33767413948601</v>
      </c>
      <c r="M191">
        <v>27.508764293186299</v>
      </c>
      <c r="N191">
        <v>93.056186298828493</v>
      </c>
      <c r="O191">
        <v>80.1628829078454</v>
      </c>
      <c r="P191">
        <v>239009.16862692899</v>
      </c>
      <c r="Q191">
        <v>268250.55961220298</v>
      </c>
      <c r="R191">
        <v>84.061470183947193</v>
      </c>
      <c r="S191">
        <v>653.37321445602697</v>
      </c>
      <c r="T191">
        <v>0.46850665494114502</v>
      </c>
      <c r="U191">
        <v>0.32476014179548401</v>
      </c>
      <c r="V191" s="1">
        <v>0</v>
      </c>
      <c r="W191">
        <v>0.169852984906777</v>
      </c>
      <c r="X191">
        <v>0.50538687329773802</v>
      </c>
      <c r="Y191" s="1">
        <v>0</v>
      </c>
      <c r="Z191">
        <v>0.35514991343929098</v>
      </c>
      <c r="AA191">
        <v>2.9269011081919601E-4</v>
      </c>
      <c r="AB191">
        <v>4.1873430685844702E-3</v>
      </c>
      <c r="AC191">
        <v>3.7725540487109099E-3</v>
      </c>
      <c r="AD191">
        <v>1.22016436874575E-4</v>
      </c>
      <c r="AE191">
        <v>0.18626317881989099</v>
      </c>
      <c r="AF191" s="1">
        <v>2.6109863065576798E-4</v>
      </c>
      <c r="AG191" s="1">
        <v>0</v>
      </c>
      <c r="AH191">
        <v>4.5721440621937299</v>
      </c>
      <c r="AI191">
        <v>0.10720114960745999</v>
      </c>
      <c r="AJ191">
        <v>1.72571397512733</v>
      </c>
      <c r="AK191" t="s">
        <v>79</v>
      </c>
      <c r="AL191" t="s">
        <v>80</v>
      </c>
      <c r="AM191" s="4">
        <v>1347294683.55</v>
      </c>
      <c r="AN191">
        <v>5637</v>
      </c>
      <c r="AO191">
        <f t="shared" si="63"/>
        <v>4.3263427901858737E-3</v>
      </c>
      <c r="AP191">
        <f t="shared" si="64"/>
        <v>5.069841827782307</v>
      </c>
      <c r="AQ191" s="15">
        <f t="shared" si="65"/>
        <v>0.12390510947520172</v>
      </c>
      <c r="AR191" s="3">
        <f t="shared" si="66"/>
        <v>5.5072647887629937E-4</v>
      </c>
      <c r="AS191" s="15">
        <f t="shared" si="62"/>
        <v>5.7202171080280362E-2</v>
      </c>
    </row>
    <row r="192" spans="1:45" x14ac:dyDescent="0.25">
      <c r="A192" t="s">
        <v>37</v>
      </c>
      <c r="B192">
        <v>7.1443297236055399</v>
      </c>
      <c r="C192">
        <v>4.8114135062616798E-3</v>
      </c>
      <c r="D192">
        <v>5.62333228472139</v>
      </c>
      <c r="E192">
        <v>-41.568309606673601</v>
      </c>
      <c r="F192" s="1">
        <v>0</v>
      </c>
      <c r="G192" s="1">
        <v>0</v>
      </c>
      <c r="H192">
        <v>3.2724521678301599</v>
      </c>
      <c r="I192">
        <v>-153.95686884550199</v>
      </c>
      <c r="J192">
        <v>-167.54744956813201</v>
      </c>
      <c r="K192">
        <v>-158.568096449954</v>
      </c>
      <c r="L192">
        <v>-137.34710700255599</v>
      </c>
      <c r="M192">
        <v>27.980665039049001</v>
      </c>
      <c r="N192">
        <v>94.674611437152393</v>
      </c>
      <c r="O192">
        <v>80.436607746367798</v>
      </c>
      <c r="P192">
        <v>240297.52732011001</v>
      </c>
      <c r="Q192">
        <v>269003.681225351</v>
      </c>
      <c r="R192">
        <v>84.332939240103599</v>
      </c>
      <c r="S192">
        <v>662.57156532230499</v>
      </c>
      <c r="T192">
        <v>0.49157722440724899</v>
      </c>
      <c r="U192">
        <v>0.32434499260697303</v>
      </c>
      <c r="V192" s="1">
        <v>0</v>
      </c>
      <c r="W192">
        <v>0.22973487931855299</v>
      </c>
      <c r="X192">
        <v>0.44592012807447301</v>
      </c>
      <c r="Y192" s="1">
        <v>0</v>
      </c>
      <c r="Z192">
        <v>0.28634044623289701</v>
      </c>
      <c r="AA192">
        <v>2.9047083417891499E-4</v>
      </c>
      <c r="AB192">
        <v>4.44985193051756E-3</v>
      </c>
      <c r="AC192">
        <v>4.04473326216919E-3</v>
      </c>
      <c r="AD192">
        <v>6.6237983512879898E-5</v>
      </c>
      <c r="AE192">
        <v>0.20679060599795701</v>
      </c>
      <c r="AF192" s="1">
        <v>7.0018131667482397E-4</v>
      </c>
      <c r="AG192" s="1">
        <v>0</v>
      </c>
      <c r="AH192">
        <v>5.1288219993586699</v>
      </c>
      <c r="AI192">
        <v>0.122970083925527</v>
      </c>
      <c r="AJ192">
        <v>8.6933298425337604</v>
      </c>
      <c r="AK192" t="s">
        <v>81</v>
      </c>
      <c r="AL192" t="s">
        <v>82</v>
      </c>
      <c r="AM192" s="4">
        <v>16827795540.700001</v>
      </c>
      <c r="AN192">
        <v>70029</v>
      </c>
      <c r="AO192">
        <f t="shared" si="63"/>
        <v>5.0353854130229291E-3</v>
      </c>
      <c r="AP192">
        <f t="shared" si="64"/>
        <v>5.8778960266882336</v>
      </c>
      <c r="AQ192" s="15">
        <f t="shared" si="65"/>
        <v>0.2154569749391857</v>
      </c>
      <c r="AR192" s="3">
        <f t="shared" si="66"/>
        <v>1.1225621330575265E-3</v>
      </c>
      <c r="AS192" s="15">
        <f t="shared" si="62"/>
        <v>0.27047973725769392</v>
      </c>
    </row>
    <row r="193" spans="1:45" x14ac:dyDescent="0.25">
      <c r="A193" t="s">
        <v>37</v>
      </c>
      <c r="B193">
        <v>7.9141116580977302</v>
      </c>
      <c r="C193">
        <v>6.0507833852705296E-3</v>
      </c>
      <c r="D193">
        <v>7.0241089688182301</v>
      </c>
      <c r="E193">
        <v>-36.966004426173903</v>
      </c>
      <c r="F193" s="1">
        <v>0</v>
      </c>
      <c r="G193" s="1">
        <v>0</v>
      </c>
      <c r="H193">
        <v>3.3799577185708398</v>
      </c>
      <c r="I193">
        <v>-128.435323805444</v>
      </c>
      <c r="J193">
        <v>-139.303026912728</v>
      </c>
      <c r="K193">
        <v>-137.91145996938599</v>
      </c>
      <c r="L193">
        <v>-111.678094767814</v>
      </c>
      <c r="M193">
        <v>29.006936978336999</v>
      </c>
      <c r="N193">
        <v>94.536683131597599</v>
      </c>
      <c r="O193">
        <v>79.247714434691602</v>
      </c>
      <c r="P193">
        <v>238188.99534659699</v>
      </c>
      <c r="Q193">
        <v>267647.09370300098</v>
      </c>
      <c r="R193">
        <v>84.297592169988803</v>
      </c>
      <c r="S193">
        <v>665.15783490572596</v>
      </c>
      <c r="T193">
        <v>0.50372434304678304</v>
      </c>
      <c r="U193">
        <v>0.32806411314004102</v>
      </c>
      <c r="V193" s="1">
        <v>0</v>
      </c>
      <c r="W193">
        <v>0.215471271735899</v>
      </c>
      <c r="X193">
        <v>0.456464615124059</v>
      </c>
      <c r="Y193" s="1">
        <v>0</v>
      </c>
      <c r="Z193">
        <v>0.267311955197996</v>
      </c>
      <c r="AA193">
        <v>2.9148928739015998E-4</v>
      </c>
      <c r="AB193">
        <v>5.1712341254497802E-3</v>
      </c>
      <c r="AC193">
        <v>4.7663823811680602E-3</v>
      </c>
      <c r="AD193">
        <v>4.3972501820074302E-4</v>
      </c>
      <c r="AE193">
        <v>0.266078468996582</v>
      </c>
      <c r="AF193">
        <v>1.31723249002756E-3</v>
      </c>
      <c r="AG193" s="1">
        <v>3.9504081742724397E-8</v>
      </c>
      <c r="AH193">
        <v>5.5205855382800699</v>
      </c>
      <c r="AI193">
        <v>0.13971981603999101</v>
      </c>
      <c r="AJ193">
        <v>24.215331298958802</v>
      </c>
      <c r="AK193" t="s">
        <v>83</v>
      </c>
      <c r="AL193" t="s">
        <v>84</v>
      </c>
      <c r="AM193" s="4">
        <v>53331707003.080002</v>
      </c>
      <c r="AN193">
        <v>223905</v>
      </c>
      <c r="AO193">
        <f t="shared" si="63"/>
        <v>6.3751041585857803E-3</v>
      </c>
      <c r="AP193">
        <f t="shared" si="64"/>
        <v>7.387507292618956</v>
      </c>
      <c r="AQ193" s="15">
        <f t="shared" si="65"/>
        <v>7.128309247219522E-2</v>
      </c>
      <c r="AR193" s="3">
        <f t="shared" si="66"/>
        <v>4.7205279581152403E-4</v>
      </c>
      <c r="AS193" s="15">
        <f t="shared" si="62"/>
        <v>0.12670684541348143</v>
      </c>
    </row>
    <row r="194" spans="1:45" x14ac:dyDescent="0.25">
      <c r="A194" t="s">
        <v>37</v>
      </c>
      <c r="B194">
        <v>9.0244221855846796</v>
      </c>
      <c r="C194">
        <v>7.6832335720242303E-3</v>
      </c>
      <c r="D194">
        <v>8.8400764349320298</v>
      </c>
      <c r="E194">
        <v>-28.297948381038299</v>
      </c>
      <c r="F194" s="1">
        <v>0</v>
      </c>
      <c r="G194" s="1">
        <v>0</v>
      </c>
      <c r="H194">
        <v>3.5275161712366798</v>
      </c>
      <c r="I194">
        <v>-103.710072019595</v>
      </c>
      <c r="J194">
        <v>-111.76892779638</v>
      </c>
      <c r="K194">
        <v>-119.93661208792101</v>
      </c>
      <c r="L194">
        <v>-86.764215173104205</v>
      </c>
      <c r="M194">
        <v>30.745177232832901</v>
      </c>
      <c r="N194">
        <v>94.333745203837594</v>
      </c>
      <c r="O194">
        <v>77.901223224679498</v>
      </c>
      <c r="P194">
        <v>235544.53733173601</v>
      </c>
      <c r="Q194">
        <v>265653.47086353198</v>
      </c>
      <c r="R194">
        <v>84.438832470019307</v>
      </c>
      <c r="S194">
        <v>670.85226572808995</v>
      </c>
      <c r="T194">
        <v>0.51646446322167605</v>
      </c>
      <c r="U194">
        <v>0.32649192310569503</v>
      </c>
      <c r="V194" s="1">
        <v>0</v>
      </c>
      <c r="W194">
        <v>0.206471914857835</v>
      </c>
      <c r="X194">
        <v>0.46703616203646803</v>
      </c>
      <c r="Y194" s="1">
        <v>0</v>
      </c>
      <c r="Z194">
        <v>0.25139696001594802</v>
      </c>
      <c r="AA194">
        <v>2.93794104223536E-4</v>
      </c>
      <c r="AB194">
        <v>6.1182956572010802E-3</v>
      </c>
      <c r="AC194">
        <v>5.3324239174154398E-3</v>
      </c>
      <c r="AD194">
        <v>8.3033970896714295E-4</v>
      </c>
      <c r="AE194">
        <v>0.32891296264076902</v>
      </c>
      <c r="AF194">
        <v>1.92782746769379E-3</v>
      </c>
      <c r="AG194" s="1">
        <v>9.5521153663137593E-7</v>
      </c>
      <c r="AH194">
        <v>5.75820742601082</v>
      </c>
      <c r="AI194">
        <v>0.15239338408707301</v>
      </c>
      <c r="AJ194">
        <v>80.959595094506398</v>
      </c>
      <c r="AK194" t="s">
        <v>85</v>
      </c>
      <c r="AL194" t="s">
        <v>86</v>
      </c>
      <c r="AM194" s="4">
        <v>118266441105.19</v>
      </c>
      <c r="AN194">
        <v>502098</v>
      </c>
      <c r="AO194">
        <f t="shared" si="63"/>
        <v>7.5540454893327658E-3</v>
      </c>
      <c r="AP194">
        <f t="shared" si="64"/>
        <v>8.6975588954034784</v>
      </c>
      <c r="AQ194" s="15">
        <f t="shared" si="65"/>
        <v>3.7581037864997224E-2</v>
      </c>
      <c r="AR194" s="3">
        <f t="shared" si="66"/>
        <v>2.9656714207697103E-4</v>
      </c>
      <c r="AS194" s="15">
        <f t="shared" si="62"/>
        <v>2.0853411394068599E-2</v>
      </c>
    </row>
    <row r="195" spans="1:45" x14ac:dyDescent="0.25">
      <c r="A195" t="s">
        <v>37</v>
      </c>
      <c r="B195">
        <v>10.5363554563191</v>
      </c>
      <c r="C195">
        <v>9.19867434454146E-3</v>
      </c>
      <c r="D195">
        <v>10.496720671544001</v>
      </c>
      <c r="E195">
        <v>-21.415484275958299</v>
      </c>
      <c r="F195" s="1">
        <v>0</v>
      </c>
      <c r="G195" s="1">
        <v>0</v>
      </c>
      <c r="H195">
        <v>3.65784162400699</v>
      </c>
      <c r="I195">
        <v>-78.687923068826393</v>
      </c>
      <c r="J195">
        <v>-85.450945902655704</v>
      </c>
      <c r="K195">
        <v>-99.750192509766094</v>
      </c>
      <c r="L195">
        <v>-61.564451550511798</v>
      </c>
      <c r="M195">
        <v>31.856471639293101</v>
      </c>
      <c r="N195">
        <v>94.068589532454595</v>
      </c>
      <c r="O195">
        <v>76.516657630468899</v>
      </c>
      <c r="P195">
        <v>233107.18185516301</v>
      </c>
      <c r="Q195">
        <v>263069.61063281301</v>
      </c>
      <c r="R195">
        <v>84.604583220297002</v>
      </c>
      <c r="S195">
        <v>673.46146943218503</v>
      </c>
      <c r="T195">
        <v>0.50734420779294398</v>
      </c>
      <c r="U195">
        <v>0.33594987544232802</v>
      </c>
      <c r="V195" s="1">
        <v>0</v>
      </c>
      <c r="W195">
        <v>0.193365514319458</v>
      </c>
      <c r="X195">
        <v>0.47068461023821201</v>
      </c>
      <c r="Y195" s="1">
        <v>0</v>
      </c>
      <c r="Z195">
        <v>0.26351423091102</v>
      </c>
      <c r="AA195">
        <v>2.95838265600203E-4</v>
      </c>
      <c r="AB195">
        <v>7.2755969467242802E-3</v>
      </c>
      <c r="AC195">
        <v>6.11231653691018E-3</v>
      </c>
      <c r="AD195">
        <v>9.3761936411163895E-4</v>
      </c>
      <c r="AE195">
        <v>0.39542463671448402</v>
      </c>
      <c r="AF195">
        <v>2.70327223874071E-3</v>
      </c>
      <c r="AG195">
        <v>9.5296047989978904E-6</v>
      </c>
      <c r="AH195">
        <v>6.10893485606071</v>
      </c>
      <c r="AI195">
        <v>0.170488310953955</v>
      </c>
      <c r="AJ195">
        <v>182.213965224887</v>
      </c>
      <c r="AK195" t="s">
        <v>87</v>
      </c>
      <c r="AL195" t="s">
        <v>88</v>
      </c>
      <c r="AM195" s="4">
        <v>226736129467.88</v>
      </c>
      <c r="AN195">
        <v>972669</v>
      </c>
      <c r="AO195">
        <f t="shared" si="63"/>
        <v>9.1114270412510929E-3</v>
      </c>
      <c r="AP195">
        <f t="shared" si="64"/>
        <v>10.402097832710734</v>
      </c>
      <c r="AQ195" s="15">
        <f t="shared" si="65"/>
        <v>1.2906783397688804E-2</v>
      </c>
      <c r="AR195" s="3">
        <f t="shared" si="66"/>
        <v>1.2381781620310166E-4</v>
      </c>
      <c r="AS195" s="15">
        <f t="shared" si="62"/>
        <v>3.7759206913590138E-3</v>
      </c>
    </row>
    <row r="196" spans="1:45" x14ac:dyDescent="0.25">
      <c r="A196" t="s">
        <v>37</v>
      </c>
      <c r="B196">
        <v>12.6731655032647</v>
      </c>
      <c r="C196">
        <v>1.0884471166319199E-2</v>
      </c>
      <c r="D196">
        <v>12.307138326850801</v>
      </c>
      <c r="E196">
        <v>-18.012305435127999</v>
      </c>
      <c r="F196" s="1">
        <v>0</v>
      </c>
      <c r="G196" s="1">
        <v>0</v>
      </c>
      <c r="H196">
        <v>3.7328235170950199</v>
      </c>
      <c r="I196">
        <v>-54.551847636309702</v>
      </c>
      <c r="J196">
        <v>-59.556087431241501</v>
      </c>
      <c r="K196">
        <v>-83.736857344969494</v>
      </c>
      <c r="L196">
        <v>-37.266794022179297</v>
      </c>
      <c r="M196">
        <v>32.641827444790202</v>
      </c>
      <c r="N196">
        <v>93.751797171596493</v>
      </c>
      <c r="O196">
        <v>74.943094154403497</v>
      </c>
      <c r="P196">
        <v>230930.78466182799</v>
      </c>
      <c r="Q196">
        <v>260590.8276822</v>
      </c>
      <c r="R196">
        <v>84.976112186391703</v>
      </c>
      <c r="S196">
        <v>681.82444323996003</v>
      </c>
      <c r="T196">
        <v>0.48661711141153902</v>
      </c>
      <c r="U196">
        <v>0.34161476333750301</v>
      </c>
      <c r="V196" s="1">
        <v>0</v>
      </c>
      <c r="W196">
        <v>0.18364124053767</v>
      </c>
      <c r="X196">
        <v>0.47474399612482499</v>
      </c>
      <c r="Y196" s="1">
        <v>0</v>
      </c>
      <c r="Z196">
        <v>0.28627802425868498</v>
      </c>
      <c r="AA196">
        <v>2.9747219907392598E-4</v>
      </c>
      <c r="AB196">
        <v>8.0416456756629302E-3</v>
      </c>
      <c r="AC196">
        <v>6.74788249664127E-3</v>
      </c>
      <c r="AD196">
        <v>1.48305731777645E-3</v>
      </c>
      <c r="AE196">
        <v>0.47066676698314502</v>
      </c>
      <c r="AF196">
        <v>3.7378047552349102E-3</v>
      </c>
      <c r="AG196">
        <v>4.0483062459889798E-5</v>
      </c>
      <c r="AH196">
        <v>6.5832529695196103</v>
      </c>
      <c r="AI196">
        <v>0.19200430105517899</v>
      </c>
      <c r="AJ196">
        <v>332.595329794647</v>
      </c>
      <c r="AK196" t="s">
        <v>89</v>
      </c>
      <c r="AL196" t="s">
        <v>90</v>
      </c>
      <c r="AM196" s="4">
        <v>306460161747.25</v>
      </c>
      <c r="AN196">
        <v>1327065</v>
      </c>
      <c r="AO196">
        <f t="shared" si="63"/>
        <v>1.0783159450950106E-2</v>
      </c>
      <c r="AP196">
        <f t="shared" si="64"/>
        <v>12.199292632760217</v>
      </c>
      <c r="AQ196" s="15">
        <f t="shared" si="65"/>
        <v>3.8844290793708325E-2</v>
      </c>
      <c r="AR196" s="3">
        <f t="shared" si="66"/>
        <v>4.4601635007367711E-4</v>
      </c>
      <c r="AS196" s="15">
        <f t="shared" si="62"/>
        <v>2.9741046756200706E-2</v>
      </c>
    </row>
    <row r="197" spans="1:45" x14ac:dyDescent="0.25">
      <c r="A197" t="s">
        <v>37</v>
      </c>
      <c r="B197">
        <v>14.384597671927899</v>
      </c>
      <c r="C197">
        <v>1.26085958688129E-2</v>
      </c>
      <c r="D197">
        <v>14.1239411207061</v>
      </c>
      <c r="E197">
        <v>-13.4264356171961</v>
      </c>
      <c r="F197" s="1">
        <v>0</v>
      </c>
      <c r="G197" s="1">
        <v>0</v>
      </c>
      <c r="H197">
        <v>3.80188349705525</v>
      </c>
      <c r="I197">
        <v>-29.837892719593501</v>
      </c>
      <c r="J197">
        <v>-34.962253454176299</v>
      </c>
      <c r="K197">
        <v>-64.163644098724404</v>
      </c>
      <c r="L197">
        <v>-12.383844652121599</v>
      </c>
      <c r="M197">
        <v>32.863429179341097</v>
      </c>
      <c r="N197">
        <v>93.377256661229794</v>
      </c>
      <c r="O197">
        <v>74.080779154314001</v>
      </c>
      <c r="P197">
        <v>228696.110692652</v>
      </c>
      <c r="Q197">
        <v>257937.01540666999</v>
      </c>
      <c r="R197">
        <v>86.490127134699307</v>
      </c>
      <c r="S197">
        <v>688.51732661004405</v>
      </c>
      <c r="T197">
        <v>0.46937712189303099</v>
      </c>
      <c r="U197">
        <v>0.34573555138962397</v>
      </c>
      <c r="V197" s="1">
        <v>4.3689222990046598E-7</v>
      </c>
      <c r="W197">
        <v>0.171032226163365</v>
      </c>
      <c r="X197">
        <v>0.48323178555478002</v>
      </c>
      <c r="Y197" s="1">
        <v>0</v>
      </c>
      <c r="Z197">
        <v>0.30961076252052999</v>
      </c>
      <c r="AA197">
        <v>2.9898275992036702E-4</v>
      </c>
      <c r="AB197">
        <v>8.3206164104302205E-3</v>
      </c>
      <c r="AC197">
        <v>7.0092766732386697E-3</v>
      </c>
      <c r="AD197">
        <v>2.2120381246326401E-3</v>
      </c>
      <c r="AE197">
        <v>0.50312250732645503</v>
      </c>
      <c r="AF197">
        <v>4.6318939593473999E-3</v>
      </c>
      <c r="AG197">
        <v>2.9866573301394201E-4</v>
      </c>
      <c r="AH197">
        <v>6.8356015758697897</v>
      </c>
      <c r="AI197">
        <v>0.20113667937906801</v>
      </c>
      <c r="AJ197">
        <v>567.10409997979605</v>
      </c>
      <c r="AK197" t="s">
        <v>91</v>
      </c>
      <c r="AL197" t="s">
        <v>92</v>
      </c>
      <c r="AM197" s="4">
        <v>360919968835.15997</v>
      </c>
      <c r="AN197">
        <v>1578164</v>
      </c>
      <c r="AO197">
        <f t="shared" si="63"/>
        <v>1.1940153392506436E-2</v>
      </c>
      <c r="AP197">
        <f t="shared" si="64"/>
        <v>13.423703032133638</v>
      </c>
      <c r="AQ197" s="15">
        <f t="shared" si="65"/>
        <v>7.15819351407041E-2</v>
      </c>
      <c r="AR197" s="3">
        <f t="shared" si="66"/>
        <v>9.1854009855884058E-4</v>
      </c>
      <c r="AS197" s="15">
        <f t="shared" si="62"/>
        <v>1.8454944621630442E-2</v>
      </c>
    </row>
    <row r="198" spans="1:45" x14ac:dyDescent="0.25">
      <c r="A198" t="s">
        <v>37</v>
      </c>
      <c r="B198">
        <v>16.6790024922093</v>
      </c>
      <c r="C198">
        <v>1.4700053634079399E-2</v>
      </c>
      <c r="D198">
        <v>16.281486238278902</v>
      </c>
      <c r="E198">
        <v>-8.8676597570152893</v>
      </c>
      <c r="F198" s="1">
        <v>0</v>
      </c>
      <c r="G198" s="1">
        <v>0</v>
      </c>
      <c r="H198">
        <v>3.8597835397787201</v>
      </c>
      <c r="I198">
        <v>-5.5762381362511899</v>
      </c>
      <c r="J198">
        <v>-12.957267790061801</v>
      </c>
      <c r="K198">
        <v>-38.010940333757297</v>
      </c>
      <c r="L198">
        <v>12.061318182733601</v>
      </c>
      <c r="M198">
        <v>31.971937111657201</v>
      </c>
      <c r="N198">
        <v>93.233169061701005</v>
      </c>
      <c r="O198">
        <v>74.234427965850003</v>
      </c>
      <c r="P198">
        <v>226225.67334432999</v>
      </c>
      <c r="Q198">
        <v>254604.72828693001</v>
      </c>
      <c r="R198">
        <v>88.281163799525601</v>
      </c>
      <c r="S198">
        <v>689.61051210213805</v>
      </c>
      <c r="T198">
        <v>0.45753103552649999</v>
      </c>
      <c r="U198">
        <v>0.351973619010224</v>
      </c>
      <c r="V198" s="1">
        <v>0</v>
      </c>
      <c r="W198">
        <v>0.16001255260081301</v>
      </c>
      <c r="X198">
        <v>0.48801382838896201</v>
      </c>
      <c r="Y198" s="1">
        <v>0</v>
      </c>
      <c r="Z198">
        <v>0.32895807539907701</v>
      </c>
      <c r="AA198">
        <v>2.9828154052130102E-4</v>
      </c>
      <c r="AB198">
        <v>8.1465080796079298E-3</v>
      </c>
      <c r="AC198">
        <v>6.9095441580340599E-3</v>
      </c>
      <c r="AD198">
        <v>2.68053091480774E-3</v>
      </c>
      <c r="AE198">
        <v>0.49399788551975299</v>
      </c>
      <c r="AF198">
        <v>5.2081279725785601E-3</v>
      </c>
      <c r="AG198">
        <v>1.4962991096713E-3</v>
      </c>
      <c r="AH198">
        <v>6.9743260650964496</v>
      </c>
      <c r="AI198">
        <v>0.20041293230962401</v>
      </c>
      <c r="AJ198">
        <v>790.917774708867</v>
      </c>
      <c r="AK198" t="s">
        <v>93</v>
      </c>
      <c r="AL198" t="s">
        <v>94</v>
      </c>
      <c r="AM198" s="4">
        <v>393265054899.95001</v>
      </c>
      <c r="AN198">
        <v>1738375</v>
      </c>
      <c r="AO198">
        <f>SUM(AA198,AC198,AF198)</f>
        <v>1.2415953671133921E-2</v>
      </c>
      <c r="AP198">
        <f t="shared" si="64"/>
        <v>13.922669978593571</v>
      </c>
      <c r="AQ198" s="15">
        <f t="shared" si="65"/>
        <v>0.19797441998220555</v>
      </c>
      <c r="AR198" s="3">
        <f t="shared" si="66"/>
        <v>2.6748217106430227E-3</v>
      </c>
      <c r="AS198" s="15">
        <f t="shared" si="62"/>
        <v>2.4415231393053682E-2</v>
      </c>
    </row>
    <row r="199" spans="1:45" x14ac:dyDescent="0.25">
      <c r="A199" t="s">
        <v>37</v>
      </c>
      <c r="B199">
        <v>18.876249451136498</v>
      </c>
      <c r="C199">
        <v>1.75609341904585E-2</v>
      </c>
      <c r="D199">
        <v>19.152334943909601</v>
      </c>
      <c r="E199">
        <v>-4.1661602457024101</v>
      </c>
      <c r="F199" s="1">
        <v>0</v>
      </c>
      <c r="G199" s="1">
        <v>0</v>
      </c>
      <c r="H199">
        <v>3.9145631533660001</v>
      </c>
      <c r="I199">
        <v>19.081062134240302</v>
      </c>
      <c r="J199">
        <v>12.9211574610908</v>
      </c>
      <c r="K199">
        <v>-14.4896610814017</v>
      </c>
      <c r="L199">
        <v>37.058529070007197</v>
      </c>
      <c r="M199">
        <v>32.528138612532302</v>
      </c>
      <c r="N199">
        <v>93.146106561152493</v>
      </c>
      <c r="O199">
        <v>73.775147783993702</v>
      </c>
      <c r="P199">
        <v>222039.22004403899</v>
      </c>
      <c r="Q199">
        <v>249789.91753743499</v>
      </c>
      <c r="R199">
        <v>94.436315847924305</v>
      </c>
      <c r="S199">
        <v>692.655902143807</v>
      </c>
      <c r="T199">
        <v>0.46373918368025202</v>
      </c>
      <c r="U199">
        <v>0.35168294900561597</v>
      </c>
      <c r="V199">
        <v>6.0744068024236204E-6</v>
      </c>
      <c r="W199">
        <v>0.14431536587958901</v>
      </c>
      <c r="X199">
        <v>0.50399561070799104</v>
      </c>
      <c r="Y199" s="1">
        <v>0</v>
      </c>
      <c r="Z199">
        <v>0.320131496623899</v>
      </c>
      <c r="AA199">
        <v>2.9943758882760798E-4</v>
      </c>
      <c r="AB199">
        <v>8.01748344602932E-3</v>
      </c>
      <c r="AC199">
        <v>6.7809285076931604E-3</v>
      </c>
      <c r="AD199">
        <v>3.1237774583125801E-3</v>
      </c>
      <c r="AE199">
        <v>0.51174681699381097</v>
      </c>
      <c r="AF199">
        <v>5.7473014886277804E-3</v>
      </c>
      <c r="AG199">
        <v>3.2098606654857799E-3</v>
      </c>
      <c r="AH199">
        <v>7.0792529800293602</v>
      </c>
      <c r="AI199">
        <v>0.20490837866373801</v>
      </c>
      <c r="AJ199">
        <v>1156.0123562978599</v>
      </c>
      <c r="AK199" t="s">
        <v>95</v>
      </c>
      <c r="AL199" t="s">
        <v>96</v>
      </c>
      <c r="AM199" s="4">
        <v>305536846702.38</v>
      </c>
      <c r="AN199">
        <v>1376049</v>
      </c>
      <c r="AO199">
        <f t="shared" ref="AO199:AO208" si="67">SUM(AA199,AC199,AF199)</f>
        <v>1.2827667585148549E-2</v>
      </c>
      <c r="AP199">
        <f t="shared" si="64"/>
        <v>14.352301327367279</v>
      </c>
      <c r="AQ199" s="15">
        <f t="shared" si="65"/>
        <v>0.31520715880894001</v>
      </c>
      <c r="AR199" s="3">
        <f t="shared" si="66"/>
        <v>4.4541268501985046E-3</v>
      </c>
      <c r="AS199" s="15">
        <f t="shared" si="62"/>
        <v>-1.4415239373249178E-2</v>
      </c>
    </row>
    <row r="200" spans="1:45" x14ac:dyDescent="0.25">
      <c r="A200" t="s">
        <v>37</v>
      </c>
      <c r="B200">
        <v>20.793953273842899</v>
      </c>
      <c r="C200">
        <v>1.9336365161583099E-2</v>
      </c>
      <c r="D200">
        <v>20.8882753957751</v>
      </c>
      <c r="E200">
        <v>-1.8966080773818299</v>
      </c>
      <c r="F200" s="1">
        <v>0</v>
      </c>
      <c r="G200" s="1">
        <v>0</v>
      </c>
      <c r="H200">
        <v>3.9796546637672501</v>
      </c>
      <c r="I200">
        <v>43.0335585311635</v>
      </c>
      <c r="J200">
        <v>36.466276203238301</v>
      </c>
      <c r="K200">
        <v>7.7727086421694001</v>
      </c>
      <c r="L200">
        <v>61.604892321325501</v>
      </c>
      <c r="M200">
        <v>33.422884663852201</v>
      </c>
      <c r="N200">
        <v>93.084417418241998</v>
      </c>
      <c r="O200">
        <v>73.249743869267704</v>
      </c>
      <c r="P200">
        <v>214944.70486687301</v>
      </c>
      <c r="Q200">
        <v>239780.48838454901</v>
      </c>
      <c r="R200">
        <v>102.644346719797</v>
      </c>
      <c r="S200">
        <v>695.64641077457998</v>
      </c>
      <c r="T200">
        <v>0.49463089292196999</v>
      </c>
      <c r="U200">
        <v>0.34862011467514997</v>
      </c>
      <c r="V200" s="1">
        <v>6.97236431173985E-7</v>
      </c>
      <c r="W200">
        <v>0.131002306604597</v>
      </c>
      <c r="X200">
        <v>0.52037688148382</v>
      </c>
      <c r="Y200" s="1">
        <v>0</v>
      </c>
      <c r="Z200">
        <v>0.27113815515716799</v>
      </c>
      <c r="AA200">
        <v>3.0141133567068902E-4</v>
      </c>
      <c r="AB200">
        <v>8.0060228351299702E-3</v>
      </c>
      <c r="AC200">
        <v>6.7794135480732298E-3</v>
      </c>
      <c r="AD200">
        <v>3.4489039344088399E-3</v>
      </c>
      <c r="AE200">
        <v>0.52828081808845295</v>
      </c>
      <c r="AF200">
        <v>5.8915748131669098E-3</v>
      </c>
      <c r="AG200">
        <v>4.4812106550901603E-3</v>
      </c>
      <c r="AH200">
        <v>7.1039629649509299</v>
      </c>
      <c r="AI200">
        <v>0.21415070970807801</v>
      </c>
      <c r="AJ200">
        <v>1662.3834644982601</v>
      </c>
      <c r="AK200" t="s">
        <v>97</v>
      </c>
      <c r="AL200" t="s">
        <v>98</v>
      </c>
      <c r="AM200" s="4">
        <v>246264512757.73001</v>
      </c>
      <c r="AN200">
        <v>1145711</v>
      </c>
      <c r="AO200">
        <f t="shared" si="67"/>
        <v>1.2972399696910828E-2</v>
      </c>
      <c r="AP200">
        <f t="shared" si="64"/>
        <v>14.502864478629062</v>
      </c>
      <c r="AQ200" s="15">
        <f t="shared" si="65"/>
        <v>0.43378249893213683</v>
      </c>
      <c r="AR200" s="3">
        <f t="shared" si="66"/>
        <v>6.2665844425004464E-3</v>
      </c>
      <c r="AS200" s="15">
        <f t="shared" si="62"/>
        <v>-4.5155533496690214E-3</v>
      </c>
    </row>
    <row r="201" spans="1:45" x14ac:dyDescent="0.25">
      <c r="A201" t="s">
        <v>37</v>
      </c>
      <c r="B201">
        <v>22.164183739488301</v>
      </c>
      <c r="C201">
        <v>2.0309522280868599E-2</v>
      </c>
      <c r="D201">
        <v>21.825224562314201</v>
      </c>
      <c r="E201">
        <v>3.3069942855082002</v>
      </c>
      <c r="F201" s="1">
        <v>0</v>
      </c>
      <c r="G201" s="1">
        <v>0</v>
      </c>
      <c r="H201">
        <v>4.1069149045037801</v>
      </c>
      <c r="I201">
        <v>67.300044844803594</v>
      </c>
      <c r="J201">
        <v>59.9994968617805</v>
      </c>
      <c r="K201">
        <v>34.467326371737101</v>
      </c>
      <c r="L201">
        <v>86.556209554401605</v>
      </c>
      <c r="M201">
        <v>34.842882369998598</v>
      </c>
      <c r="N201">
        <v>93.323557229959803</v>
      </c>
      <c r="O201">
        <v>72.953817186649204</v>
      </c>
      <c r="P201">
        <v>207302.80494986399</v>
      </c>
      <c r="Q201">
        <v>229033.244445149</v>
      </c>
      <c r="R201">
        <v>113.46976009632</v>
      </c>
      <c r="S201">
        <v>690.70774312945298</v>
      </c>
      <c r="T201">
        <v>0.55371304785183595</v>
      </c>
      <c r="U201">
        <v>0.34325693303435001</v>
      </c>
      <c r="V201">
        <v>2.2255579976899002E-6</v>
      </c>
      <c r="W201">
        <v>0.117039060927028</v>
      </c>
      <c r="X201">
        <v>0.539701780480624</v>
      </c>
      <c r="Y201" s="1">
        <v>0</v>
      </c>
      <c r="Z201">
        <v>0.19153124622061499</v>
      </c>
      <c r="AA201">
        <v>3.0363851669960097E-4</v>
      </c>
      <c r="AB201">
        <v>8.0258781606323808E-3</v>
      </c>
      <c r="AC201">
        <v>6.8498013221837102E-3</v>
      </c>
      <c r="AD201">
        <v>3.8876775836717199E-3</v>
      </c>
      <c r="AE201">
        <v>0.54675503579781304</v>
      </c>
      <c r="AF201">
        <v>5.7421475107838999E-3</v>
      </c>
      <c r="AG201">
        <v>4.6522140151131E-3</v>
      </c>
      <c r="AH201">
        <v>7.0330563521869598</v>
      </c>
      <c r="AI201">
        <v>0.22155331793164901</v>
      </c>
      <c r="AJ201">
        <v>2372.85726554025</v>
      </c>
      <c r="AK201" t="s">
        <v>99</v>
      </c>
      <c r="AL201" t="s">
        <v>100</v>
      </c>
      <c r="AM201" s="4">
        <v>163389644474.53</v>
      </c>
      <c r="AN201">
        <v>788169</v>
      </c>
      <c r="AO201">
        <f t="shared" si="67"/>
        <v>1.2895587349667212E-2</v>
      </c>
      <c r="AP201">
        <f t="shared" si="64"/>
        <v>14.422987717737822</v>
      </c>
      <c r="AQ201" s="15">
        <f t="shared" si="65"/>
        <v>0.53672624377472955</v>
      </c>
      <c r="AR201" s="3">
        <f t="shared" si="66"/>
        <v>7.7686282462717943E-3</v>
      </c>
      <c r="AS201" s="15">
        <f t="shared" si="62"/>
        <v>1.5530615788457158E-2</v>
      </c>
    </row>
    <row r="202" spans="1:45" x14ac:dyDescent="0.25">
      <c r="A202" t="s">
        <v>37</v>
      </c>
      <c r="B202">
        <v>23.0711369612327</v>
      </c>
      <c r="C202">
        <v>2.2050591251546101E-2</v>
      </c>
      <c r="D202">
        <v>23.4761764725327</v>
      </c>
      <c r="E202">
        <v>2.8430366876647999</v>
      </c>
      <c r="F202" s="1">
        <v>0</v>
      </c>
      <c r="G202" s="1">
        <v>0</v>
      </c>
      <c r="H202">
        <v>4.1925445654874398</v>
      </c>
      <c r="I202">
        <v>91.642159225249102</v>
      </c>
      <c r="J202">
        <v>85.160514994473502</v>
      </c>
      <c r="K202">
        <v>59.255469349532603</v>
      </c>
      <c r="L202">
        <v>111.383816980248</v>
      </c>
      <c r="M202">
        <v>37.153308245187901</v>
      </c>
      <c r="N202">
        <v>93.817318379285695</v>
      </c>
      <c r="O202">
        <v>72.554715079510999</v>
      </c>
      <c r="P202">
        <v>202205.27360669299</v>
      </c>
      <c r="Q202">
        <v>221962.698219932</v>
      </c>
      <c r="R202">
        <v>124.530369944939</v>
      </c>
      <c r="S202">
        <v>688.34396445154505</v>
      </c>
      <c r="T202">
        <v>0.59201011979010898</v>
      </c>
      <c r="U202">
        <v>0.33865131016599298</v>
      </c>
      <c r="V202">
        <v>1.2618491782334899E-6</v>
      </c>
      <c r="W202">
        <v>0.116116234694268</v>
      </c>
      <c r="X202">
        <v>0.54523119329056002</v>
      </c>
      <c r="Y202" s="1">
        <v>0</v>
      </c>
      <c r="Z202">
        <v>0.122219167900431</v>
      </c>
      <c r="AA202">
        <v>3.05762370472516E-4</v>
      </c>
      <c r="AB202">
        <v>8.1826633474530192E-3</v>
      </c>
      <c r="AC202">
        <v>6.9803921324224898E-3</v>
      </c>
      <c r="AD202">
        <v>3.8306758463097501E-3</v>
      </c>
      <c r="AE202">
        <v>0.57273572525782501</v>
      </c>
      <c r="AF202">
        <v>5.6402180413215501E-3</v>
      </c>
      <c r="AG202">
        <v>5.9503276956094303E-3</v>
      </c>
      <c r="AH202">
        <v>6.8649029218027904</v>
      </c>
      <c r="AI202">
        <v>0.237239990049877</v>
      </c>
      <c r="AJ202">
        <v>3071.09856217273</v>
      </c>
      <c r="AK202" t="s">
        <v>101</v>
      </c>
      <c r="AL202" t="s">
        <v>102</v>
      </c>
      <c r="AM202" s="4">
        <v>120236310818.38</v>
      </c>
      <c r="AN202">
        <v>594625</v>
      </c>
      <c r="AO202">
        <f t="shared" si="67"/>
        <v>1.2926372544216556E-2</v>
      </c>
      <c r="AP202">
        <f t="shared" si="64"/>
        <v>14.455009292199584</v>
      </c>
      <c r="AQ202" s="15">
        <f t="shared" si="65"/>
        <v>0.59606517677457815</v>
      </c>
      <c r="AR202" s="3">
        <f t="shared" si="66"/>
        <v>8.6939056033607208E-3</v>
      </c>
      <c r="AS202" s="15">
        <f t="shared" si="62"/>
        <v>-1.7253214626917646E-2</v>
      </c>
    </row>
    <row r="203" spans="1:45" x14ac:dyDescent="0.25">
      <c r="A203" t="s">
        <v>37</v>
      </c>
      <c r="B203">
        <v>25.510411404351199</v>
      </c>
      <c r="C203">
        <v>2.43764501341052E-2</v>
      </c>
      <c r="D203">
        <v>25.631795096143598</v>
      </c>
      <c r="E203">
        <v>8.8816172015879093</v>
      </c>
      <c r="F203" s="1">
        <v>0</v>
      </c>
      <c r="G203" s="1">
        <v>0</v>
      </c>
      <c r="H203">
        <v>4.3096699901178397</v>
      </c>
      <c r="I203">
        <v>116.37898021151901</v>
      </c>
      <c r="J203">
        <v>112.82130664637199</v>
      </c>
      <c r="K203">
        <v>77.875731725985005</v>
      </c>
      <c r="L203">
        <v>136.41669052552101</v>
      </c>
      <c r="M203">
        <v>38.378208170145399</v>
      </c>
      <c r="N203">
        <v>93.7414903228741</v>
      </c>
      <c r="O203">
        <v>70.974429088743904</v>
      </c>
      <c r="P203">
        <v>199221.37802728801</v>
      </c>
      <c r="Q203">
        <v>217910.97018187901</v>
      </c>
      <c r="R203">
        <v>128.540107167342</v>
      </c>
      <c r="S203">
        <v>693.62641865780404</v>
      </c>
      <c r="T203">
        <v>0.60773533816581704</v>
      </c>
      <c r="U203">
        <v>0.32977081685426901</v>
      </c>
      <c r="V203" s="1">
        <v>0</v>
      </c>
      <c r="W203">
        <v>0.105581826572621</v>
      </c>
      <c r="X203">
        <v>0.56464735657310905</v>
      </c>
      <c r="Y203" s="1">
        <v>0</v>
      </c>
      <c r="Z203">
        <v>0.10168416993865</v>
      </c>
      <c r="AA203">
        <v>3.0955931838328598E-4</v>
      </c>
      <c r="AB203">
        <v>8.4224100950229999E-3</v>
      </c>
      <c r="AC203">
        <v>7.1459380323648401E-3</v>
      </c>
      <c r="AD203">
        <v>4.3029600743789004E-3</v>
      </c>
      <c r="AE203">
        <v>0.64375827213848302</v>
      </c>
      <c r="AF203">
        <v>6.2318526520817596E-3</v>
      </c>
      <c r="AG203">
        <v>7.4107553493918503E-3</v>
      </c>
      <c r="AH203">
        <v>7.2709849662100101</v>
      </c>
      <c r="AI203">
        <v>0.255005816598601</v>
      </c>
      <c r="AJ203">
        <v>3767.7451217222301</v>
      </c>
      <c r="AK203" t="s">
        <v>103</v>
      </c>
      <c r="AL203" t="s">
        <v>104</v>
      </c>
      <c r="AM203" s="4">
        <v>71282803607.809998</v>
      </c>
      <c r="AN203">
        <v>357807</v>
      </c>
      <c r="AO203">
        <f t="shared" si="67"/>
        <v>1.3687350002829887E-2</v>
      </c>
      <c r="AP203">
        <f t="shared" si="64"/>
        <v>15.243065896203699</v>
      </c>
      <c r="AQ203" s="15">
        <f t="shared" si="65"/>
        <v>0.6735748292411825</v>
      </c>
      <c r="AR203" s="3">
        <f t="shared" si="66"/>
        <v>1.0556498337964852E-2</v>
      </c>
      <c r="AS203" s="15">
        <f>B203/D203-1</f>
        <v>-4.7356687792289298E-3</v>
      </c>
    </row>
    <row r="204" spans="1:45" x14ac:dyDescent="0.25">
      <c r="A204" t="s">
        <v>37</v>
      </c>
      <c r="B204">
        <v>26.4939211700102</v>
      </c>
      <c r="C204">
        <v>2.5105998166076501E-2</v>
      </c>
      <c r="D204">
        <v>26.2963866032581</v>
      </c>
      <c r="E204">
        <v>16.3815675581689</v>
      </c>
      <c r="F204" s="1">
        <v>0</v>
      </c>
      <c r="G204" s="1">
        <v>0</v>
      </c>
      <c r="H204">
        <v>4.4280974827494104</v>
      </c>
      <c r="I204">
        <v>140.72195944365001</v>
      </c>
      <c r="J204">
        <v>138.21160267945299</v>
      </c>
      <c r="K204">
        <v>96.564978755784907</v>
      </c>
      <c r="L204">
        <v>161.068415057707</v>
      </c>
      <c r="M204">
        <v>40.273652336162797</v>
      </c>
      <c r="N204">
        <v>93.527991617803394</v>
      </c>
      <c r="O204">
        <v>69.219433373203699</v>
      </c>
      <c r="P204">
        <v>196196.372138101</v>
      </c>
      <c r="Q204">
        <v>214547.291415032</v>
      </c>
      <c r="R204">
        <v>132.052263453016</v>
      </c>
      <c r="S204">
        <v>696.13897604169404</v>
      </c>
      <c r="T204">
        <v>0.602949981401393</v>
      </c>
      <c r="U204">
        <v>0.33512457621150599</v>
      </c>
      <c r="V204" s="1">
        <v>0</v>
      </c>
      <c r="W204">
        <v>9.7543854313498005E-2</v>
      </c>
      <c r="X204">
        <v>0.56733156947499497</v>
      </c>
      <c r="Y204" s="1">
        <v>0</v>
      </c>
      <c r="Z204">
        <v>0.103733154965192</v>
      </c>
      <c r="AA204">
        <v>3.1605936731874502E-4</v>
      </c>
      <c r="AB204">
        <v>8.6937525210011891E-3</v>
      </c>
      <c r="AC204">
        <v>7.3181749250911098E-3</v>
      </c>
      <c r="AD204">
        <v>5.1881678004998596E-3</v>
      </c>
      <c r="AE204">
        <v>0.705519829044437</v>
      </c>
      <c r="AF204">
        <v>6.64455118041451E-3</v>
      </c>
      <c r="AG204">
        <v>6.9970837460204298E-3</v>
      </c>
      <c r="AH204">
        <v>7.5265402726376101</v>
      </c>
      <c r="AI204">
        <v>0.28463728269255301</v>
      </c>
      <c r="AJ204">
        <v>4591.4695163577499</v>
      </c>
      <c r="AK204" t="s">
        <v>105</v>
      </c>
      <c r="AL204" t="s">
        <v>106</v>
      </c>
      <c r="AM204" s="4">
        <v>42432566580.540001</v>
      </c>
      <c r="AN204">
        <v>216276</v>
      </c>
      <c r="AO204">
        <f t="shared" si="67"/>
        <v>1.4278785472824365E-2</v>
      </c>
      <c r="AP204">
        <f t="shared" si="64"/>
        <v>15.850945302531105</v>
      </c>
      <c r="AQ204" s="15">
        <f t="shared" si="65"/>
        <v>0.67144108217820975</v>
      </c>
      <c r="AR204" s="3">
        <f t="shared" si="66"/>
        <v>1.1045216735048088E-2</v>
      </c>
      <c r="AS204" s="15">
        <f t="shared" ref="AS204:AS208" si="68">B204/D204-1</f>
        <v>7.5118520933072919E-3</v>
      </c>
    </row>
    <row r="205" spans="1:45" x14ac:dyDescent="0.25">
      <c r="A205" t="s">
        <v>37</v>
      </c>
      <c r="B205">
        <v>27.665981060268901</v>
      </c>
      <c r="C205">
        <v>2.5257877658053599E-2</v>
      </c>
      <c r="D205">
        <v>26.434056717416802</v>
      </c>
      <c r="E205">
        <v>30.862456494485698</v>
      </c>
      <c r="F205" s="1">
        <v>0</v>
      </c>
      <c r="G205" s="1">
        <v>0</v>
      </c>
      <c r="H205">
        <v>4.5892635990304296</v>
      </c>
      <c r="I205">
        <v>164.45040246348501</v>
      </c>
      <c r="J205">
        <v>163.576200634473</v>
      </c>
      <c r="K205">
        <v>114.56446054979</v>
      </c>
      <c r="L205">
        <v>185.13114592077201</v>
      </c>
      <c r="M205">
        <v>41.338023455404098</v>
      </c>
      <c r="N205">
        <v>93.219380828740995</v>
      </c>
      <c r="O205">
        <v>67.175383531354399</v>
      </c>
      <c r="P205">
        <v>193002.249657523</v>
      </c>
      <c r="Q205">
        <v>211933.47996172201</v>
      </c>
      <c r="R205">
        <v>132.706964305779</v>
      </c>
      <c r="S205">
        <v>699.94953640035703</v>
      </c>
      <c r="T205">
        <v>0.60417074048392005</v>
      </c>
      <c r="U205">
        <v>0.31846499345996998</v>
      </c>
      <c r="V205" s="1">
        <v>0</v>
      </c>
      <c r="W205">
        <v>7.9693084094295194E-2</v>
      </c>
      <c r="X205">
        <v>0.60184192244573398</v>
      </c>
      <c r="Y205" s="1">
        <v>0</v>
      </c>
      <c r="Z205">
        <v>0.109698988955047</v>
      </c>
      <c r="AA205">
        <v>3.2630155835488103E-4</v>
      </c>
      <c r="AB205">
        <v>8.9570268051764896E-3</v>
      </c>
      <c r="AC205">
        <v>7.4693403692000001E-3</v>
      </c>
      <c r="AD205">
        <v>6.2505749605872799E-3</v>
      </c>
      <c r="AE205">
        <v>0.779749982001953</v>
      </c>
      <c r="AF205">
        <v>7.1116747932650597E-3</v>
      </c>
      <c r="AG205">
        <v>5.8487884295915799E-3</v>
      </c>
      <c r="AH205">
        <v>8.0625743332875803</v>
      </c>
      <c r="AI205">
        <v>0.310780646109373</v>
      </c>
      <c r="AJ205">
        <v>5459.7711592170799</v>
      </c>
      <c r="AK205" t="s">
        <v>107</v>
      </c>
      <c r="AL205" t="s">
        <v>108</v>
      </c>
      <c r="AM205" s="4">
        <v>15367997131.23</v>
      </c>
      <c r="AN205">
        <v>79626</v>
      </c>
      <c r="AO205">
        <f t="shared" si="67"/>
        <v>1.4907316720819941E-2</v>
      </c>
      <c r="AP205">
        <f t="shared" si="64"/>
        <v>16.49256953152317</v>
      </c>
      <c r="AQ205" s="15">
        <f t="shared" si="65"/>
        <v>0.67748154751686007</v>
      </c>
      <c r="AR205" s="3">
        <f t="shared" si="66"/>
        <v>1.1721354657113848E-2</v>
      </c>
      <c r="AS205" s="15">
        <f t="shared" si="68"/>
        <v>4.660368085086275E-2</v>
      </c>
    </row>
    <row r="206" spans="1:45" x14ac:dyDescent="0.25">
      <c r="A206" t="s">
        <v>37</v>
      </c>
      <c r="B206">
        <v>27.823933137645501</v>
      </c>
      <c r="C206">
        <v>2.4352406867529E-2</v>
      </c>
      <c r="D206">
        <v>25.609799354627</v>
      </c>
      <c r="E206">
        <v>51.379282673590197</v>
      </c>
      <c r="F206" s="1">
        <v>0</v>
      </c>
      <c r="G206" s="1">
        <v>0</v>
      </c>
      <c r="H206">
        <v>4.8072847020123799</v>
      </c>
      <c r="I206">
        <v>189.14139337638301</v>
      </c>
      <c r="J206">
        <v>188.06967781491201</v>
      </c>
      <c r="K206">
        <v>137.320234077664</v>
      </c>
      <c r="L206">
        <v>210.22565029618499</v>
      </c>
      <c r="M206">
        <v>42.170508689772298</v>
      </c>
      <c r="N206">
        <v>93.171776859750295</v>
      </c>
      <c r="O206">
        <v>66.456003457909304</v>
      </c>
      <c r="P206">
        <v>189273.749073549</v>
      </c>
      <c r="Q206">
        <v>206890.05999364299</v>
      </c>
      <c r="R206">
        <v>132.88042588385599</v>
      </c>
      <c r="S206">
        <v>697.212719784402</v>
      </c>
      <c r="T206">
        <v>0.61742613636473598</v>
      </c>
      <c r="U206">
        <v>0.28693413477889601</v>
      </c>
      <c r="V206" s="1">
        <v>0</v>
      </c>
      <c r="W206">
        <v>7.6292210401857102E-2</v>
      </c>
      <c r="X206">
        <v>0.63677365481924497</v>
      </c>
      <c r="Y206" s="1">
        <v>0</v>
      </c>
      <c r="Z206">
        <v>0.113956545490113</v>
      </c>
      <c r="AA206">
        <v>3.2802132398758899E-4</v>
      </c>
      <c r="AB206">
        <v>9.0747701384138908E-3</v>
      </c>
      <c r="AC206">
        <v>7.5728777228641804E-3</v>
      </c>
      <c r="AD206">
        <v>6.1815792114404203E-3</v>
      </c>
      <c r="AE206">
        <v>0.80449730303151301</v>
      </c>
      <c r="AF206">
        <v>7.1632499746961103E-3</v>
      </c>
      <c r="AG206">
        <v>4.9546839859298001E-3</v>
      </c>
      <c r="AH206">
        <v>8.2083563662149199</v>
      </c>
      <c r="AI206">
        <v>0.32228007574239997</v>
      </c>
      <c r="AJ206">
        <v>6363.8695950888796</v>
      </c>
      <c r="AK206" t="s">
        <v>109</v>
      </c>
      <c r="AL206" t="s">
        <v>110</v>
      </c>
      <c r="AM206" s="4">
        <v>5213734691.9799995</v>
      </c>
      <c r="AN206">
        <v>27546</v>
      </c>
      <c r="AO206">
        <f t="shared" si="67"/>
        <v>1.506414902154788E-2</v>
      </c>
      <c r="AP206">
        <f t="shared" si="64"/>
        <v>16.651968145410233</v>
      </c>
      <c r="AQ206" s="15">
        <f t="shared" si="65"/>
        <v>0.67090958225947528</v>
      </c>
      <c r="AR206" s="3">
        <f t="shared" si="66"/>
        <v>1.1741824953986756E-2</v>
      </c>
      <c r="AS206" s="15">
        <f t="shared" si="68"/>
        <v>8.645650644734415E-2</v>
      </c>
    </row>
    <row r="207" spans="1:45" x14ac:dyDescent="0.25">
      <c r="A207" t="s">
        <v>37</v>
      </c>
      <c r="B207">
        <v>29.9917392239058</v>
      </c>
      <c r="C207">
        <v>2.4284838251562899E-2</v>
      </c>
      <c r="D207">
        <v>25.5479529506772</v>
      </c>
      <c r="E207">
        <v>72.904603156663299</v>
      </c>
      <c r="F207" s="1">
        <v>0</v>
      </c>
      <c r="G207" s="1">
        <v>0</v>
      </c>
      <c r="H207">
        <v>5.0272378436253202</v>
      </c>
      <c r="I207">
        <v>211.89308203202299</v>
      </c>
      <c r="J207">
        <v>210.11314489249199</v>
      </c>
      <c r="K207">
        <v>160.12291418640399</v>
      </c>
      <c r="L207">
        <v>233.513894895574</v>
      </c>
      <c r="M207">
        <v>42.692548985890703</v>
      </c>
      <c r="N207">
        <v>92.903985750956593</v>
      </c>
      <c r="O207">
        <v>65.7025420884939</v>
      </c>
      <c r="P207">
        <v>184666.70833023399</v>
      </c>
      <c r="Q207">
        <v>199092.860523449</v>
      </c>
      <c r="R207">
        <v>132.76694037026101</v>
      </c>
      <c r="S207">
        <v>696.49164913426898</v>
      </c>
      <c r="T207">
        <v>0.58652050301951697</v>
      </c>
      <c r="U207">
        <v>0.30911157568089898</v>
      </c>
      <c r="V207" s="1">
        <v>0</v>
      </c>
      <c r="W207">
        <v>0.105199066200346</v>
      </c>
      <c r="X207">
        <v>0.585689358118753</v>
      </c>
      <c r="Y207" s="1">
        <v>0</v>
      </c>
      <c r="Z207">
        <v>0.119551320896782</v>
      </c>
      <c r="AA207">
        <v>3.3850139276739402E-4</v>
      </c>
      <c r="AB207">
        <v>9.1993061239473203E-3</v>
      </c>
      <c r="AC207">
        <v>7.5891653921291904E-3</v>
      </c>
      <c r="AD207">
        <v>6.1623028325859704E-3</v>
      </c>
      <c r="AE207">
        <v>0.81737357480267503</v>
      </c>
      <c r="AF207">
        <v>7.0864456264108202E-3</v>
      </c>
      <c r="AG207">
        <v>5.36603882677434E-3</v>
      </c>
      <c r="AH207">
        <v>8.3311041757897808</v>
      </c>
      <c r="AI207">
        <v>0.334070305440473</v>
      </c>
      <c r="AJ207">
        <v>7175.4804315166002</v>
      </c>
      <c r="AK207" t="s">
        <v>111</v>
      </c>
      <c r="AL207" t="s">
        <v>112</v>
      </c>
      <c r="AM207" s="4">
        <v>1092672913.1900001</v>
      </c>
      <c r="AN207">
        <v>5917</v>
      </c>
      <c r="AO207">
        <f t="shared" si="67"/>
        <v>1.5014112411307404E-2</v>
      </c>
      <c r="AP207">
        <f t="shared" si="64"/>
        <v>16.60114308777214</v>
      </c>
      <c r="AQ207" s="15">
        <f t="shared" si="65"/>
        <v>0.80660687431799416</v>
      </c>
      <c r="AR207" s="3">
        <f t="shared" si="66"/>
        <v>1.4261872225957702E-2</v>
      </c>
      <c r="AS207" s="15">
        <f t="shared" si="68"/>
        <v>0.17393903463842131</v>
      </c>
    </row>
    <row r="208" spans="1:45" x14ac:dyDescent="0.25">
      <c r="A208" t="s">
        <v>37</v>
      </c>
      <c r="B208">
        <v>32.180209568533797</v>
      </c>
      <c r="C208">
        <v>2.3633492236169999E-2</v>
      </c>
      <c r="D208">
        <v>24.949345996665301</v>
      </c>
      <c r="E208">
        <v>130.44119758287201</v>
      </c>
      <c r="F208" s="1">
        <v>0</v>
      </c>
      <c r="G208" s="1">
        <v>0</v>
      </c>
      <c r="H208">
        <v>5.5293134437872702</v>
      </c>
      <c r="I208">
        <v>247.29872402041801</v>
      </c>
      <c r="J208">
        <v>242.90455246937501</v>
      </c>
      <c r="K208">
        <v>205.929585255706</v>
      </c>
      <c r="L208">
        <v>269.23987323569497</v>
      </c>
      <c r="M208">
        <v>42.006155672120499</v>
      </c>
      <c r="N208">
        <v>92.744481840975197</v>
      </c>
      <c r="O208">
        <v>68.078264807173895</v>
      </c>
      <c r="P208">
        <v>181998.56375</v>
      </c>
      <c r="Q208">
        <v>191931.22036406101</v>
      </c>
      <c r="R208">
        <v>131.77121280102199</v>
      </c>
      <c r="S208">
        <v>672.66582986118397</v>
      </c>
      <c r="T208">
        <v>0.36264821184695401</v>
      </c>
      <c r="U208">
        <v>0.55546334623786597</v>
      </c>
      <c r="V208" s="1">
        <v>0</v>
      </c>
      <c r="W208">
        <v>3.6819070371022902E-2</v>
      </c>
      <c r="X208">
        <v>0.40771758339110997</v>
      </c>
      <c r="Y208" s="1">
        <v>0</v>
      </c>
      <c r="Z208">
        <v>0.385128232789544</v>
      </c>
      <c r="AA208">
        <v>3.2909454133660401E-4</v>
      </c>
      <c r="AB208">
        <v>8.6237279782420007E-3</v>
      </c>
      <c r="AC208">
        <v>7.3655956955704198E-3</v>
      </c>
      <c r="AD208">
        <v>6.8336140726089796E-3</v>
      </c>
      <c r="AE208">
        <v>0.71457587000001599</v>
      </c>
      <c r="AF208">
        <v>6.7356931723772601E-3</v>
      </c>
      <c r="AG208">
        <v>5.0711718625925497E-3</v>
      </c>
      <c r="AH208">
        <v>7.5943305888947403</v>
      </c>
      <c r="AI208">
        <v>0.29827770168781798</v>
      </c>
      <c r="AJ208">
        <v>7804.0496253479396</v>
      </c>
      <c r="AK208" t="s">
        <v>113</v>
      </c>
      <c r="AL208" t="s">
        <v>114</v>
      </c>
      <c r="AM208" s="4">
        <v>192190483.31999999</v>
      </c>
      <c r="AN208">
        <v>1056</v>
      </c>
      <c r="AO208">
        <f t="shared" si="67"/>
        <v>1.4430383409284285E-2</v>
      </c>
      <c r="AP208">
        <f t="shared" si="64"/>
        <v>16.006113370159071</v>
      </c>
      <c r="AQ208" s="15">
        <f t="shared" si="65"/>
        <v>1.0104949168065267</v>
      </c>
      <c r="AR208" s="3">
        <f t="shared" si="66"/>
        <v>1.7411322653951601E-2</v>
      </c>
      <c r="AS208" s="15">
        <f t="shared" si="68"/>
        <v>0.28982176818722882</v>
      </c>
    </row>
    <row r="209" spans="1:45" x14ac:dyDescent="0.25">
      <c r="AN209">
        <f>SUM(AN189:AN208)</f>
        <v>11011528</v>
      </c>
    </row>
    <row r="211" spans="1:45" x14ac:dyDescent="0.25">
      <c r="AO211" t="s">
        <v>244</v>
      </c>
      <c r="AP211" t="s">
        <v>386</v>
      </c>
      <c r="AR211" s="3" t="s">
        <v>393</v>
      </c>
      <c r="AS211" s="15"/>
    </row>
    <row r="212" spans="1:45" x14ac:dyDescent="0.25">
      <c r="A212" t="s">
        <v>0</v>
      </c>
      <c r="B212" t="s">
        <v>1</v>
      </c>
      <c r="C212" t="s">
        <v>2</v>
      </c>
      <c r="D212" t="s">
        <v>3</v>
      </c>
      <c r="E212" t="s">
        <v>5</v>
      </c>
      <c r="F212" t="s">
        <v>6</v>
      </c>
      <c r="G212" t="s">
        <v>208</v>
      </c>
      <c r="H212" t="s">
        <v>7</v>
      </c>
      <c r="I212" t="s">
        <v>8</v>
      </c>
      <c r="J212" t="s">
        <v>134</v>
      </c>
      <c r="K212" t="s">
        <v>143</v>
      </c>
      <c r="L212" t="s">
        <v>9</v>
      </c>
      <c r="M212" t="s">
        <v>10</v>
      </c>
      <c r="N212" t="s">
        <v>11</v>
      </c>
      <c r="O212" t="s">
        <v>13</v>
      </c>
      <c r="P212" t="s">
        <v>14</v>
      </c>
      <c r="Q212" t="s">
        <v>15</v>
      </c>
      <c r="R212" t="s">
        <v>16</v>
      </c>
      <c r="S212" t="s">
        <v>17</v>
      </c>
      <c r="T212" t="s">
        <v>18</v>
      </c>
      <c r="U212" t="s">
        <v>20</v>
      </c>
      <c r="V212" t="s">
        <v>21</v>
      </c>
      <c r="W212" t="s">
        <v>22</v>
      </c>
      <c r="X212" t="s">
        <v>23</v>
      </c>
      <c r="Y212" t="s">
        <v>24</v>
      </c>
      <c r="Z212" t="s">
        <v>25</v>
      </c>
      <c r="AA212" t="s">
        <v>26</v>
      </c>
      <c r="AB212" t="s">
        <v>27</v>
      </c>
      <c r="AC212" t="s">
        <v>263</v>
      </c>
      <c r="AD212" t="s">
        <v>29</v>
      </c>
      <c r="AE212" t="s">
        <v>326</v>
      </c>
      <c r="AF212" t="s">
        <v>233</v>
      </c>
      <c r="AG212" t="s">
        <v>30</v>
      </c>
      <c r="AH212" t="s">
        <v>31</v>
      </c>
      <c r="AI212" t="s">
        <v>32</v>
      </c>
      <c r="AJ212" t="s">
        <v>33</v>
      </c>
      <c r="AK212" t="s">
        <v>34</v>
      </c>
      <c r="AL212" t="s">
        <v>74</v>
      </c>
      <c r="AM212" s="4" t="s">
        <v>35</v>
      </c>
      <c r="AN212" t="s">
        <v>36</v>
      </c>
      <c r="AP212" t="s">
        <v>67</v>
      </c>
      <c r="AS212" s="15"/>
    </row>
    <row r="213" spans="1:45" x14ac:dyDescent="0.25">
      <c r="A213" t="s">
        <v>37</v>
      </c>
      <c r="B213">
        <v>3.1445784678784601</v>
      </c>
      <c r="C213">
        <v>3.60811292859023E-3</v>
      </c>
      <c r="D213">
        <v>4.2448385995860596</v>
      </c>
      <c r="E213">
        <v>-121.689566709812</v>
      </c>
      <c r="F213" s="1">
        <v>0</v>
      </c>
      <c r="G213" s="1">
        <v>0</v>
      </c>
      <c r="H213">
        <v>2.4702661937472898</v>
      </c>
      <c r="I213">
        <v>-238.51447369375899</v>
      </c>
      <c r="J213">
        <v>-265.28976154271697</v>
      </c>
      <c r="K213">
        <v>-241.18700727942999</v>
      </c>
      <c r="L213">
        <v>-211.68978303463501</v>
      </c>
      <c r="M213">
        <v>28.647600877846699</v>
      </c>
      <c r="N213">
        <v>94.580989161650393</v>
      </c>
      <c r="O213">
        <v>82.443119520177305</v>
      </c>
      <c r="P213">
        <v>148769.86639269401</v>
      </c>
      <c r="Q213">
        <v>181513.11033134701</v>
      </c>
      <c r="R213">
        <v>87.800341509295293</v>
      </c>
      <c r="S213">
        <v>657.97284674070102</v>
      </c>
      <c r="T213">
        <v>0.78413082723286798</v>
      </c>
      <c r="U213">
        <v>0.19281837465591101</v>
      </c>
      <c r="V213" s="1">
        <v>0</v>
      </c>
      <c r="W213" s="1">
        <v>0</v>
      </c>
      <c r="X213">
        <v>0.80718162534408799</v>
      </c>
      <c r="Y213" s="1">
        <v>0</v>
      </c>
      <c r="Z213">
        <v>0.176461258215584</v>
      </c>
      <c r="AA213">
        <v>2.8764307742854E-4</v>
      </c>
      <c r="AB213">
        <v>3.3204134893230399E-3</v>
      </c>
      <c r="AC213">
        <v>3.3170579260934502E-3</v>
      </c>
      <c r="AD213" s="1">
        <v>0</v>
      </c>
      <c r="AE213">
        <v>0.122298252029697</v>
      </c>
      <c r="AF213">
        <v>0</v>
      </c>
      <c r="AG213" s="1">
        <v>0</v>
      </c>
      <c r="AH213">
        <v>3.55455209589792</v>
      </c>
      <c r="AI213">
        <v>8.7085637315924794E-2</v>
      </c>
      <c r="AJ213" s="1">
        <v>0</v>
      </c>
      <c r="AK213" t="s">
        <v>75</v>
      </c>
      <c r="AL213" t="s">
        <v>76</v>
      </c>
      <c r="AM213" s="4">
        <v>32580600.739999998</v>
      </c>
      <c r="AN213">
        <v>219</v>
      </c>
      <c r="AO213">
        <f>SUM(AA213,AC213,AF213)</f>
        <v>3.6047010035219901E-3</v>
      </c>
      <c r="AP213">
        <f>100*(1-(1-AO213)^12)</f>
        <v>4.2409038153751411</v>
      </c>
      <c r="AQ213" s="15">
        <f>B213/AP213-1</f>
        <v>-0.25851219344377008</v>
      </c>
      <c r="AR213" s="3">
        <f>1-(1-B213/100)^(1/12)-AO213</f>
        <v>-9.4567424009354972E-4</v>
      </c>
      <c r="AS213" s="15">
        <f t="shared" ref="AS213:AS228" si="69">B213/D213-1</f>
        <v>-0.25919952099354093</v>
      </c>
    </row>
    <row r="214" spans="1:45" x14ac:dyDescent="0.25">
      <c r="A214" t="s">
        <v>37</v>
      </c>
      <c r="B214">
        <v>4.4848276663412898</v>
      </c>
      <c r="C214">
        <v>4.1430189502386196E-3</v>
      </c>
      <c r="D214">
        <v>4.8598863452125096</v>
      </c>
      <c r="E214">
        <v>-95.887175945634397</v>
      </c>
      <c r="F214" s="1">
        <v>0</v>
      </c>
      <c r="G214" s="1">
        <v>0</v>
      </c>
      <c r="H214">
        <v>2.7407362674145301</v>
      </c>
      <c r="I214">
        <v>-208.795242298201</v>
      </c>
      <c r="J214">
        <v>-228.36132666002001</v>
      </c>
      <c r="K214">
        <v>-213.12915222550299</v>
      </c>
      <c r="L214">
        <v>-186.50284980748799</v>
      </c>
      <c r="M214">
        <v>28.309365656694599</v>
      </c>
      <c r="N214">
        <v>94.612019861718593</v>
      </c>
      <c r="O214">
        <v>81.878406822278805</v>
      </c>
      <c r="P214">
        <v>179026.32000846701</v>
      </c>
      <c r="Q214">
        <v>214017.62888361901</v>
      </c>
      <c r="R214">
        <v>87.047233069932005</v>
      </c>
      <c r="S214">
        <v>667.00934458457004</v>
      </c>
      <c r="T214">
        <v>0.67602735208354603</v>
      </c>
      <c r="U214">
        <v>0.26306235913151399</v>
      </c>
      <c r="V214" s="1">
        <v>0</v>
      </c>
      <c r="W214">
        <v>6.6541383271918303E-2</v>
      </c>
      <c r="X214">
        <v>0.67039625759656596</v>
      </c>
      <c r="Y214" s="1">
        <v>0</v>
      </c>
      <c r="Z214">
        <v>0.19955867308821101</v>
      </c>
      <c r="AA214">
        <v>2.8909592026628701E-4</v>
      </c>
      <c r="AB214">
        <v>3.84861299634875E-3</v>
      </c>
      <c r="AC214">
        <v>3.5335359323177798E-3</v>
      </c>
      <c r="AD214">
        <v>5.1183293578414403E-6</v>
      </c>
      <c r="AE214">
        <v>0.14705494430317301</v>
      </c>
      <c r="AF214">
        <v>0</v>
      </c>
      <c r="AG214" s="1">
        <v>0</v>
      </c>
      <c r="AH214">
        <v>4.1376528071627199</v>
      </c>
      <c r="AI214">
        <v>9.8058242027759202E-2</v>
      </c>
      <c r="AJ214">
        <v>0.26039823246453297</v>
      </c>
      <c r="AK214" t="s">
        <v>77</v>
      </c>
      <c r="AL214" t="s">
        <v>78</v>
      </c>
      <c r="AM214" s="4">
        <v>211430083.93000001</v>
      </c>
      <c r="AN214">
        <v>1181</v>
      </c>
      <c r="AO214">
        <f t="shared" ref="AO214:AO228" si="70">SUM(AA214,AC214,AF214)</f>
        <v>3.8226318525840667E-3</v>
      </c>
      <c r="AP214">
        <f t="shared" ref="AP214:AP232" si="71">100*(1-(1-AO214)^12)</f>
        <v>4.4919340054681562</v>
      </c>
      <c r="AQ214" s="15">
        <f t="shared" ref="AQ214:AQ232" si="72">B214/AP214-1</f>
        <v>-1.5820221575418847E-3</v>
      </c>
      <c r="AR214" s="3">
        <f t="shared" ref="AR214:AR232" si="73">1-(1-B214/100)^(1/12)-AO214</f>
        <v>-6.1765575575670542E-6</v>
      </c>
      <c r="AS214" s="15">
        <f t="shared" si="69"/>
        <v>-7.7174372450230511E-2</v>
      </c>
    </row>
    <row r="215" spans="1:45" x14ac:dyDescent="0.25">
      <c r="A215" t="s">
        <v>37</v>
      </c>
      <c r="B215">
        <v>5.25783963818182</v>
      </c>
      <c r="C215">
        <v>4.5652959970240896E-3</v>
      </c>
      <c r="D215">
        <v>5.3428704192902803</v>
      </c>
      <c r="E215">
        <v>-61.516192353357397</v>
      </c>
      <c r="F215" s="1">
        <v>0</v>
      </c>
      <c r="G215" s="1">
        <v>0</v>
      </c>
      <c r="H215">
        <v>3.0673250364803399</v>
      </c>
      <c r="I215">
        <v>-178.34922841594999</v>
      </c>
      <c r="J215">
        <v>-190.425791849967</v>
      </c>
      <c r="K215">
        <v>-182.27747855727</v>
      </c>
      <c r="L215">
        <v>-158.47704344713199</v>
      </c>
      <c r="M215">
        <v>27.7082279416815</v>
      </c>
      <c r="N215">
        <v>93.090851758606206</v>
      </c>
      <c r="O215">
        <v>80.142267957573395</v>
      </c>
      <c r="P215">
        <v>200789.16127245501</v>
      </c>
      <c r="Q215">
        <v>243326.47819429301</v>
      </c>
      <c r="R215">
        <v>84.445891653063697</v>
      </c>
      <c r="S215">
        <v>652.97140383920396</v>
      </c>
      <c r="T215">
        <v>0.50865241084034996</v>
      </c>
      <c r="U215">
        <v>0.32137901696001703</v>
      </c>
      <c r="V215" s="1">
        <v>0</v>
      </c>
      <c r="W215">
        <v>0.15427549663185999</v>
      </c>
      <c r="X215">
        <v>0.52434548640812095</v>
      </c>
      <c r="Y215" s="1">
        <v>0</v>
      </c>
      <c r="Z215">
        <v>0.328381915361734</v>
      </c>
      <c r="AA215">
        <v>2.9362527798365302E-4</v>
      </c>
      <c r="AB215">
        <v>4.1400372762547899E-3</v>
      </c>
      <c r="AC215">
        <v>3.7873062175348199E-3</v>
      </c>
      <c r="AD215">
        <v>1.28002469208879E-4</v>
      </c>
      <c r="AE215">
        <v>0.18579356397262001</v>
      </c>
      <c r="AF215" s="1">
        <v>2.5275649102269698E-4</v>
      </c>
      <c r="AG215" s="1">
        <v>0</v>
      </c>
      <c r="AH215">
        <v>4.5658158961454198</v>
      </c>
      <c r="AI215">
        <v>0.107663574199253</v>
      </c>
      <c r="AJ215">
        <v>1.48710805503556</v>
      </c>
      <c r="AK215" t="s">
        <v>79</v>
      </c>
      <c r="AL215" t="s">
        <v>80</v>
      </c>
      <c r="AM215" s="4">
        <v>1609525916.76</v>
      </c>
      <c r="AN215">
        <v>8016</v>
      </c>
      <c r="AO215">
        <f t="shared" si="70"/>
        <v>4.3336879865411701E-3</v>
      </c>
      <c r="AP215">
        <f t="shared" si="71"/>
        <v>5.0782452120347816</v>
      </c>
      <c r="AQ215" s="15">
        <f t="shared" si="72"/>
        <v>3.5365449805657923E-2</v>
      </c>
      <c r="AR215" s="3">
        <f t="shared" si="73"/>
        <v>1.5712184344977929E-4</v>
      </c>
      <c r="AS215" s="15">
        <f t="shared" si="69"/>
        <v>-1.5914812532502931E-2</v>
      </c>
    </row>
    <row r="216" spans="1:45" x14ac:dyDescent="0.25">
      <c r="A216" t="s">
        <v>37</v>
      </c>
      <c r="B216">
        <v>7.1051122551166896</v>
      </c>
      <c r="C216">
        <v>4.7370514003326602E-3</v>
      </c>
      <c r="D216">
        <v>5.5386737654192197</v>
      </c>
      <c r="E216">
        <v>-41.979315596607499</v>
      </c>
      <c r="F216" s="1">
        <v>0</v>
      </c>
      <c r="G216" s="1">
        <v>0</v>
      </c>
      <c r="H216">
        <v>3.27102824600694</v>
      </c>
      <c r="I216">
        <v>-156.92388886419201</v>
      </c>
      <c r="J216">
        <v>-170.95190024682</v>
      </c>
      <c r="K216">
        <v>-161.52541198058799</v>
      </c>
      <c r="L216">
        <v>-137.36557756558901</v>
      </c>
      <c r="M216">
        <v>28.062014833029401</v>
      </c>
      <c r="N216">
        <v>94.694742892265694</v>
      </c>
      <c r="O216">
        <v>80.467785576427204</v>
      </c>
      <c r="P216">
        <v>204038.764093915</v>
      </c>
      <c r="Q216">
        <v>246021.87778650501</v>
      </c>
      <c r="R216">
        <v>84.429162684871798</v>
      </c>
      <c r="S216">
        <v>662.10010163508196</v>
      </c>
      <c r="T216">
        <v>0.52333756546497801</v>
      </c>
      <c r="U216">
        <v>0.32535920570405902</v>
      </c>
      <c r="V216" s="1">
        <v>0</v>
      </c>
      <c r="W216">
        <v>0.218145172941967</v>
      </c>
      <c r="X216">
        <v>0.45649562135397198</v>
      </c>
      <c r="Y216" s="1">
        <v>0</v>
      </c>
      <c r="Z216">
        <v>0.26468847934082301</v>
      </c>
      <c r="AA216">
        <v>2.9092628922581197E-4</v>
      </c>
      <c r="AB216">
        <v>4.3765824053930997E-3</v>
      </c>
      <c r="AC216">
        <v>4.0366658201861803E-3</v>
      </c>
      <c r="AD216">
        <v>6.5380397398769695E-5</v>
      </c>
      <c r="AE216">
        <v>0.204523210224723</v>
      </c>
      <c r="AF216" s="1">
        <v>6.6970987055276605E-4</v>
      </c>
      <c r="AG216" s="1">
        <v>0</v>
      </c>
      <c r="AH216">
        <v>5.1092987919897999</v>
      </c>
      <c r="AI216">
        <v>0.122848782003962</v>
      </c>
      <c r="AJ216">
        <v>7.6235978115044301</v>
      </c>
      <c r="AK216" t="s">
        <v>81</v>
      </c>
      <c r="AL216" t="s">
        <v>82</v>
      </c>
      <c r="AM216" s="4">
        <v>19774824899.689999</v>
      </c>
      <c r="AN216">
        <v>96917</v>
      </c>
      <c r="AO216">
        <f t="shared" si="70"/>
        <v>4.9973019799647586E-3</v>
      </c>
      <c r="AP216">
        <f t="shared" si="71"/>
        <v>5.8346553225272269</v>
      </c>
      <c r="AQ216" s="15">
        <f t="shared" si="72"/>
        <v>0.21774327057235254</v>
      </c>
      <c r="AR216" s="3">
        <f t="shared" si="73"/>
        <v>1.1256733466274696E-3</v>
      </c>
      <c r="AS216" s="15">
        <f t="shared" si="69"/>
        <v>0.28281833450410976</v>
      </c>
    </row>
    <row r="217" spans="1:45" x14ac:dyDescent="0.25">
      <c r="A217" t="s">
        <v>37</v>
      </c>
      <c r="B217">
        <v>7.7176723528262201</v>
      </c>
      <c r="C217">
        <v>5.8985073492783804E-3</v>
      </c>
      <c r="D217">
        <v>6.8530346030003297</v>
      </c>
      <c r="E217">
        <v>-37.002946749627398</v>
      </c>
      <c r="F217" s="1">
        <v>0</v>
      </c>
      <c r="G217" s="1">
        <v>0</v>
      </c>
      <c r="H217">
        <v>3.3818003979378402</v>
      </c>
      <c r="I217">
        <v>-131.77464558486301</v>
      </c>
      <c r="J217">
        <v>-143.01964718919001</v>
      </c>
      <c r="K217">
        <v>-141.031379118491</v>
      </c>
      <c r="L217">
        <v>-111.68999537069401</v>
      </c>
      <c r="M217">
        <v>29.1018854571014</v>
      </c>
      <c r="N217">
        <v>94.559087707132605</v>
      </c>
      <c r="O217">
        <v>79.284837555872997</v>
      </c>
      <c r="P217">
        <v>198686.368716342</v>
      </c>
      <c r="Q217">
        <v>242068.88443569999</v>
      </c>
      <c r="R217">
        <v>84.411540806434402</v>
      </c>
      <c r="S217">
        <v>664.40473304216505</v>
      </c>
      <c r="T217">
        <v>0.53353045102171803</v>
      </c>
      <c r="U217">
        <v>0.33332628461112601</v>
      </c>
      <c r="V217" s="1">
        <v>0</v>
      </c>
      <c r="W217">
        <v>0.20398671856363401</v>
      </c>
      <c r="X217">
        <v>0.46268699682523901</v>
      </c>
      <c r="Y217" s="1">
        <v>0</v>
      </c>
      <c r="Z217">
        <v>0.24940439992341901</v>
      </c>
      <c r="AA217">
        <v>2.9212759554071401E-4</v>
      </c>
      <c r="AB217">
        <v>5.0723410849712203E-3</v>
      </c>
      <c r="AC217">
        <v>4.7563672940609102E-3</v>
      </c>
      <c r="AD217">
        <v>4.0990385886300901E-4</v>
      </c>
      <c r="AE217">
        <v>0.26335115554509497</v>
      </c>
      <c r="AF217">
        <v>1.26937931395574E-3</v>
      </c>
      <c r="AG217" s="1">
        <v>3.29315069154961E-8</v>
      </c>
      <c r="AH217">
        <v>5.4935498998728702</v>
      </c>
      <c r="AI217">
        <v>0.13914324746707599</v>
      </c>
      <c r="AJ217">
        <v>20.762157663444899</v>
      </c>
      <c r="AK217" t="s">
        <v>83</v>
      </c>
      <c r="AL217" t="s">
        <v>84</v>
      </c>
      <c r="AM217" s="4">
        <v>63975818608.449997</v>
      </c>
      <c r="AN217">
        <v>321994</v>
      </c>
      <c r="AO217">
        <f t="shared" si="70"/>
        <v>6.3178742035573639E-3</v>
      </c>
      <c r="AP217">
        <f t="shared" si="71"/>
        <v>7.3234764315546874</v>
      </c>
      <c r="AQ217" s="15">
        <f t="shared" si="72"/>
        <v>5.3826338482234837E-2</v>
      </c>
      <c r="AR217" s="3">
        <f t="shared" si="73"/>
        <v>3.5290414653940932E-4</v>
      </c>
      <c r="AS217" s="15">
        <f t="shared" si="69"/>
        <v>0.12616859536173108</v>
      </c>
    </row>
    <row r="218" spans="1:45" x14ac:dyDescent="0.25">
      <c r="A218" t="s">
        <v>37</v>
      </c>
      <c r="B218">
        <v>8.6773412247951498</v>
      </c>
      <c r="C218">
        <v>7.4159942708480198E-3</v>
      </c>
      <c r="D218">
        <v>8.5450380153832093</v>
      </c>
      <c r="E218">
        <v>-27.9969750678551</v>
      </c>
      <c r="F218" s="1">
        <v>0</v>
      </c>
      <c r="G218" s="1">
        <v>0</v>
      </c>
      <c r="H218">
        <v>3.5324176443214399</v>
      </c>
      <c r="I218">
        <v>-107.40597545090201</v>
      </c>
      <c r="J218">
        <v>-115.830798073445</v>
      </c>
      <c r="K218">
        <v>-123.09577419065501</v>
      </c>
      <c r="L218">
        <v>-86.772073017651707</v>
      </c>
      <c r="M218">
        <v>30.8352319225407</v>
      </c>
      <c r="N218">
        <v>94.375017836304394</v>
      </c>
      <c r="O218">
        <v>77.973636841021602</v>
      </c>
      <c r="P218">
        <v>193393.788424595</v>
      </c>
      <c r="Q218">
        <v>237794.59110151901</v>
      </c>
      <c r="R218">
        <v>84.610078055738498</v>
      </c>
      <c r="S218">
        <v>669.80462638637005</v>
      </c>
      <c r="T218">
        <v>0.54616744508431603</v>
      </c>
      <c r="U218">
        <v>0.33515842533015</v>
      </c>
      <c r="V218" s="1">
        <v>0</v>
      </c>
      <c r="W218">
        <v>0.19563165775859401</v>
      </c>
      <c r="X218">
        <v>0.46920991691125402</v>
      </c>
      <c r="Y218" s="1">
        <v>0</v>
      </c>
      <c r="Z218">
        <v>0.23451828591068499</v>
      </c>
      <c r="AA218">
        <v>2.9455812735282999E-4</v>
      </c>
      <c r="AB218">
        <v>5.9863495909819103E-3</v>
      </c>
      <c r="AC218">
        <v>5.32209415448182E-3</v>
      </c>
      <c r="AD218">
        <v>7.6721123612383095E-4</v>
      </c>
      <c r="AE218">
        <v>0.32525301467508999</v>
      </c>
      <c r="AF218">
        <v>1.86494058894193E-3</v>
      </c>
      <c r="AG218" s="1">
        <v>7.8094709410926403E-7</v>
      </c>
      <c r="AH218">
        <v>5.7219585019629804</v>
      </c>
      <c r="AI218">
        <v>0.15194603247878299</v>
      </c>
      <c r="AJ218">
        <v>70.291407512600401</v>
      </c>
      <c r="AK218" t="s">
        <v>85</v>
      </c>
      <c r="AL218" t="s">
        <v>86</v>
      </c>
      <c r="AM218" s="4">
        <v>144657006591.29001</v>
      </c>
      <c r="AN218">
        <v>747992</v>
      </c>
      <c r="AO218">
        <f t="shared" si="70"/>
        <v>7.4815928707765798E-3</v>
      </c>
      <c r="AP218">
        <f t="shared" si="71"/>
        <v>8.6175413468366777</v>
      </c>
      <c r="AQ218" s="15">
        <f t="shared" si="72"/>
        <v>6.9393201090266476E-3</v>
      </c>
      <c r="AR218" s="3">
        <f t="shared" si="73"/>
        <v>5.4140850704950325E-5</v>
      </c>
      <c r="AS218" s="15">
        <f t="shared" si="69"/>
        <v>1.5483045151321928E-2</v>
      </c>
    </row>
    <row r="219" spans="1:45" x14ac:dyDescent="0.25">
      <c r="A219" t="s">
        <v>37</v>
      </c>
      <c r="B219">
        <v>10.131422675627</v>
      </c>
      <c r="C219">
        <v>8.8529632413266897E-3</v>
      </c>
      <c r="D219">
        <v>10.1212460819073</v>
      </c>
      <c r="E219">
        <v>-20.744835504159699</v>
      </c>
      <c r="F219" s="1">
        <v>0</v>
      </c>
      <c r="G219" s="1">
        <v>0</v>
      </c>
      <c r="H219">
        <v>3.66587239795312</v>
      </c>
      <c r="I219">
        <v>-82.673842146295897</v>
      </c>
      <c r="J219">
        <v>-89.761449445103807</v>
      </c>
      <c r="K219">
        <v>-102.949285034928</v>
      </c>
      <c r="L219">
        <v>-61.555599717308901</v>
      </c>
      <c r="M219">
        <v>31.915323183214799</v>
      </c>
      <c r="N219">
        <v>94.1088151588458</v>
      </c>
      <c r="O219">
        <v>76.628676720044496</v>
      </c>
      <c r="P219">
        <v>188952.172155304</v>
      </c>
      <c r="Q219">
        <v>233449.32843825</v>
      </c>
      <c r="R219">
        <v>84.812880034982399</v>
      </c>
      <c r="S219">
        <v>672.12474783334301</v>
      </c>
      <c r="T219">
        <v>0.53732841962211697</v>
      </c>
      <c r="U219">
        <v>0.34579437084384401</v>
      </c>
      <c r="V219" s="1">
        <v>0</v>
      </c>
      <c r="W219">
        <v>0.18397814947492799</v>
      </c>
      <c r="X219">
        <v>0.47022747968122702</v>
      </c>
      <c r="Y219" s="1">
        <v>0</v>
      </c>
      <c r="Z219">
        <v>0.24688055973417999</v>
      </c>
      <c r="AA219">
        <v>2.9670903753227198E-4</v>
      </c>
      <c r="AB219">
        <v>7.1040883791544203E-3</v>
      </c>
      <c r="AC219">
        <v>6.0978062517393202E-3</v>
      </c>
      <c r="AD219">
        <v>8.8275673146292902E-4</v>
      </c>
      <c r="AE219">
        <v>0.39023533129373</v>
      </c>
      <c r="AF219">
        <v>2.62678868138695E-3</v>
      </c>
      <c r="AG219">
        <v>7.69531820291185E-6</v>
      </c>
      <c r="AH219">
        <v>6.06035359585091</v>
      </c>
      <c r="AI219">
        <v>0.16944843824650699</v>
      </c>
      <c r="AJ219">
        <v>159.83142864717701</v>
      </c>
      <c r="AK219" t="s">
        <v>87</v>
      </c>
      <c r="AL219" t="s">
        <v>88</v>
      </c>
      <c r="AM219" s="4">
        <v>282186275605.38</v>
      </c>
      <c r="AN219">
        <v>1493427</v>
      </c>
      <c r="AO219">
        <f t="shared" si="70"/>
        <v>9.021303970658541E-3</v>
      </c>
      <c r="AP219">
        <f t="shared" si="71"/>
        <v>10.3042598458151</v>
      </c>
      <c r="AQ219" s="15">
        <f t="shared" si="72"/>
        <v>-1.677337070049667E-2</v>
      </c>
      <c r="AR219" s="3">
        <f t="shared" si="73"/>
        <v>-1.5898829271760589E-4</v>
      </c>
      <c r="AS219" s="15">
        <f t="shared" si="69"/>
        <v>1.005468460834269E-3</v>
      </c>
    </row>
    <row r="220" spans="1:45" x14ac:dyDescent="0.25">
      <c r="A220" t="s">
        <v>37</v>
      </c>
      <c r="B220">
        <v>12.029086826464001</v>
      </c>
      <c r="C220">
        <v>1.0401955709224E-2</v>
      </c>
      <c r="D220">
        <v>11.7924133308882</v>
      </c>
      <c r="E220">
        <v>-16.833351522433698</v>
      </c>
      <c r="F220" s="1">
        <v>0</v>
      </c>
      <c r="G220" s="1">
        <v>0</v>
      </c>
      <c r="H220">
        <v>3.7451431128906698</v>
      </c>
      <c r="I220">
        <v>-58.797249429699797</v>
      </c>
      <c r="J220">
        <v>-64.118870925925194</v>
      </c>
      <c r="K220">
        <v>-86.938695278903097</v>
      </c>
      <c r="L220">
        <v>-37.254921821819103</v>
      </c>
      <c r="M220">
        <v>32.684023544723097</v>
      </c>
      <c r="N220">
        <v>93.786905778819502</v>
      </c>
      <c r="O220">
        <v>75.120547442082</v>
      </c>
      <c r="P220">
        <v>185225.33675604401</v>
      </c>
      <c r="Q220">
        <v>229593.07647234699</v>
      </c>
      <c r="R220">
        <v>85.279188068035197</v>
      </c>
      <c r="S220">
        <v>680.43171407567195</v>
      </c>
      <c r="T220">
        <v>0.51747796146815195</v>
      </c>
      <c r="U220">
        <v>0.35275535543979403</v>
      </c>
      <c r="V220" s="1">
        <v>0</v>
      </c>
      <c r="W220">
        <v>0.174416498724972</v>
      </c>
      <c r="X220">
        <v>0.47282814583523203</v>
      </c>
      <c r="Y220" s="1">
        <v>0</v>
      </c>
      <c r="Z220">
        <v>0.26907194894788999</v>
      </c>
      <c r="AA220">
        <v>2.9851245021334199E-4</v>
      </c>
      <c r="AB220">
        <v>7.8228164011171497E-3</v>
      </c>
      <c r="AC220">
        <v>6.7184546646132E-3</v>
      </c>
      <c r="AD220">
        <v>1.4175179946655501E-3</v>
      </c>
      <c r="AE220">
        <v>0.46224435687864002</v>
      </c>
      <c r="AF220">
        <v>3.62466953200109E-3</v>
      </c>
      <c r="AG220">
        <v>3.2429685170221399E-5</v>
      </c>
      <c r="AH220">
        <v>6.5030901749285199</v>
      </c>
      <c r="AI220">
        <v>0.189485555238606</v>
      </c>
      <c r="AJ220">
        <v>297.11274873715701</v>
      </c>
      <c r="AK220" t="s">
        <v>89</v>
      </c>
      <c r="AL220" t="s">
        <v>90</v>
      </c>
      <c r="AM220" s="4">
        <v>387040010347.96997</v>
      </c>
      <c r="AN220">
        <v>2089563</v>
      </c>
      <c r="AO220">
        <f t="shared" si="70"/>
        <v>1.0641636646827633E-2</v>
      </c>
      <c r="AP220">
        <f t="shared" si="71"/>
        <v>12.048438941212913</v>
      </c>
      <c r="AQ220" s="15">
        <f t="shared" si="72"/>
        <v>-1.60619270623652E-3</v>
      </c>
      <c r="AR220" s="3">
        <f t="shared" si="73"/>
        <v>-1.8139005310700146E-5</v>
      </c>
      <c r="AS220" s="15">
        <f t="shared" si="69"/>
        <v>2.0069979650041203E-2</v>
      </c>
    </row>
    <row r="221" spans="1:45" x14ac:dyDescent="0.25">
      <c r="A221" t="s">
        <v>37</v>
      </c>
      <c r="B221">
        <v>13.457688386389901</v>
      </c>
      <c r="C221">
        <v>1.18867054306767E-2</v>
      </c>
      <c r="D221">
        <v>13.367487365630399</v>
      </c>
      <c r="E221">
        <v>-11.7694162628268</v>
      </c>
      <c r="F221" s="1">
        <v>0</v>
      </c>
      <c r="G221" s="1">
        <v>0</v>
      </c>
      <c r="H221">
        <v>3.8189220905964598</v>
      </c>
      <c r="I221">
        <v>-34.422980196241703</v>
      </c>
      <c r="J221">
        <v>-39.854189461750501</v>
      </c>
      <c r="K221">
        <v>-67.6434400873339</v>
      </c>
      <c r="L221">
        <v>-12.3345189150279</v>
      </c>
      <c r="M221">
        <v>32.968676440784797</v>
      </c>
      <c r="N221">
        <v>93.382441472385196</v>
      </c>
      <c r="O221">
        <v>74.266111285705506</v>
      </c>
      <c r="P221">
        <v>180624.53094344601</v>
      </c>
      <c r="Q221">
        <v>224982.37820541899</v>
      </c>
      <c r="R221">
        <v>86.966644244353304</v>
      </c>
      <c r="S221">
        <v>686.95798296580006</v>
      </c>
      <c r="T221">
        <v>0.50186558034079798</v>
      </c>
      <c r="U221">
        <v>0.35735474241607501</v>
      </c>
      <c r="V221" s="1">
        <v>3.3902938210934297E-7</v>
      </c>
      <c r="W221">
        <v>0.16183210344749999</v>
      </c>
      <c r="X221">
        <v>0.48081281510704099</v>
      </c>
      <c r="Y221" s="1">
        <v>0</v>
      </c>
      <c r="Z221">
        <v>0.29021714962744799</v>
      </c>
      <c r="AA221">
        <v>3.0057099742749097E-4</v>
      </c>
      <c r="AB221">
        <v>8.0661143518680201E-3</v>
      </c>
      <c r="AC221">
        <v>6.96906792074755E-3</v>
      </c>
      <c r="AD221">
        <v>2.1082395187349001E-3</v>
      </c>
      <c r="AE221">
        <v>0.49285769293590198</v>
      </c>
      <c r="AF221">
        <v>4.4764818024100898E-3</v>
      </c>
      <c r="AG221">
        <v>2.3281693807934199E-4</v>
      </c>
      <c r="AH221">
        <v>6.7231973167295296</v>
      </c>
      <c r="AI221">
        <v>0.19858663931675899</v>
      </c>
      <c r="AJ221">
        <v>518.05170729250904</v>
      </c>
      <c r="AK221" t="s">
        <v>91</v>
      </c>
      <c r="AL221" t="s">
        <v>92</v>
      </c>
      <c r="AM221" s="4">
        <v>465101664696.26001</v>
      </c>
      <c r="AN221">
        <v>2574964</v>
      </c>
      <c r="AO221">
        <f t="shared" si="70"/>
        <v>1.1746120720585132E-2</v>
      </c>
      <c r="AP221">
        <f t="shared" si="71"/>
        <v>13.219462943289241</v>
      </c>
      <c r="AQ221" s="15">
        <f t="shared" si="72"/>
        <v>1.8020810990781788E-2</v>
      </c>
      <c r="AR221" s="3">
        <f t="shared" si="73"/>
        <v>2.2636023362886115E-4</v>
      </c>
      <c r="AS221" s="15">
        <f t="shared" si="69"/>
        <v>6.7477917346996374E-3</v>
      </c>
    </row>
    <row r="222" spans="1:45" x14ac:dyDescent="0.25">
      <c r="A222" t="s">
        <v>37</v>
      </c>
      <c r="B222">
        <v>15.2623819562702</v>
      </c>
      <c r="C222">
        <v>1.34861294505941E-2</v>
      </c>
      <c r="D222">
        <v>15.035334765335501</v>
      </c>
      <c r="E222">
        <v>-6.8611641327866097</v>
      </c>
      <c r="F222" s="1">
        <v>0</v>
      </c>
      <c r="G222" s="1">
        <v>0</v>
      </c>
      <c r="H222">
        <v>3.8810814954571198</v>
      </c>
      <c r="I222">
        <v>-10.5691059702621</v>
      </c>
      <c r="J222">
        <v>-18.189893709616602</v>
      </c>
      <c r="K222">
        <v>-42.3026287199</v>
      </c>
      <c r="L222">
        <v>12.1209113411386</v>
      </c>
      <c r="M222">
        <v>32.210324149549599</v>
      </c>
      <c r="N222">
        <v>93.195311122474394</v>
      </c>
      <c r="O222">
        <v>74.342743330223797</v>
      </c>
      <c r="P222">
        <v>175758.013119551</v>
      </c>
      <c r="Q222">
        <v>219602.317828108</v>
      </c>
      <c r="R222">
        <v>88.967508347363093</v>
      </c>
      <c r="S222">
        <v>688.17948361152901</v>
      </c>
      <c r="T222">
        <v>0.492352668896201</v>
      </c>
      <c r="U222">
        <v>0.362478078515653</v>
      </c>
      <c r="V222" s="1">
        <v>2.4949531394774098E-7</v>
      </c>
      <c r="W222">
        <v>0.150609063009186</v>
      </c>
      <c r="X222">
        <v>0.48691260897984501</v>
      </c>
      <c r="Y222" s="1">
        <v>0</v>
      </c>
      <c r="Z222">
        <v>0.30668418579330098</v>
      </c>
      <c r="AA222">
        <v>3.0048586170397003E-4</v>
      </c>
      <c r="AB222">
        <v>7.8979111528492702E-3</v>
      </c>
      <c r="AC222">
        <v>6.8849509016552001E-3</v>
      </c>
      <c r="AD222">
        <v>2.5160410534816298E-3</v>
      </c>
      <c r="AE222">
        <v>0.485336724640692</v>
      </c>
      <c r="AF222">
        <v>5.0319731626020997E-3</v>
      </c>
      <c r="AG222">
        <v>1.1474350308964599E-3</v>
      </c>
      <c r="AH222">
        <v>6.84448201481736</v>
      </c>
      <c r="AI222">
        <v>0.19788551593610901</v>
      </c>
      <c r="AJ222">
        <v>737.67288344067902</v>
      </c>
      <c r="AK222" t="s">
        <v>93</v>
      </c>
      <c r="AL222" t="s">
        <v>94</v>
      </c>
      <c r="AM222" s="4">
        <v>519023255190.77002</v>
      </c>
      <c r="AN222">
        <v>2953056</v>
      </c>
      <c r="AO222">
        <f>SUM(AA222,AC222,AF222)</f>
        <v>1.221740992596127E-2</v>
      </c>
      <c r="AP222">
        <f t="shared" si="71"/>
        <v>13.714780532695192</v>
      </c>
      <c r="AQ222" s="15">
        <f t="shared" si="72"/>
        <v>0.11284186574372246</v>
      </c>
      <c r="AR222" s="3">
        <f t="shared" si="73"/>
        <v>1.4886737109806539E-3</v>
      </c>
      <c r="AS222" s="15">
        <f t="shared" si="69"/>
        <v>1.5100906928801061E-2</v>
      </c>
    </row>
    <row r="223" spans="1:45" x14ac:dyDescent="0.25">
      <c r="A223" t="s">
        <v>37</v>
      </c>
      <c r="B223">
        <v>16.918614098093801</v>
      </c>
      <c r="C223">
        <v>1.5566444150858399E-2</v>
      </c>
      <c r="D223">
        <v>17.160607355996699</v>
      </c>
      <c r="E223">
        <v>-1.92954338372026</v>
      </c>
      <c r="F223" s="1">
        <v>0</v>
      </c>
      <c r="G223" s="1">
        <v>0</v>
      </c>
      <c r="H223">
        <v>3.9417483425906399</v>
      </c>
      <c r="I223">
        <v>13.3902805527335</v>
      </c>
      <c r="J223">
        <v>6.78225495005029</v>
      </c>
      <c r="K223">
        <v>-19.3602453010811</v>
      </c>
      <c r="L223">
        <v>37.123260990334103</v>
      </c>
      <c r="M223">
        <v>32.891255940574503</v>
      </c>
      <c r="N223">
        <v>93.112008975989696</v>
      </c>
      <c r="O223">
        <v>73.904120258875594</v>
      </c>
      <c r="P223">
        <v>168044.65078132</v>
      </c>
      <c r="Q223">
        <v>211370.26394301301</v>
      </c>
      <c r="R223">
        <v>95.506021289860598</v>
      </c>
      <c r="S223">
        <v>690.81470070428304</v>
      </c>
      <c r="T223">
        <v>0.50325471467284499</v>
      </c>
      <c r="U223">
        <v>0.36263750065851702</v>
      </c>
      <c r="V223">
        <v>5.7596047538056296E-6</v>
      </c>
      <c r="W223">
        <v>0.135135553256681</v>
      </c>
      <c r="X223">
        <v>0.50222118648004699</v>
      </c>
      <c r="Y223" s="1">
        <v>0</v>
      </c>
      <c r="Z223">
        <v>0.29379220647339799</v>
      </c>
      <c r="AA223">
        <v>3.0194944521044298E-4</v>
      </c>
      <c r="AB223">
        <v>7.7534045641402E-3</v>
      </c>
      <c r="AC223">
        <v>6.7668916618283401E-3</v>
      </c>
      <c r="AD223">
        <v>2.8592583054302101E-3</v>
      </c>
      <c r="AE223">
        <v>0.50136617525795601</v>
      </c>
      <c r="AF223">
        <v>5.5146769901417599E-3</v>
      </c>
      <c r="AG223">
        <v>2.4479074333648302E-3</v>
      </c>
      <c r="AH223">
        <v>6.9060920995768598</v>
      </c>
      <c r="AI223">
        <v>0.201659263947811</v>
      </c>
      <c r="AJ223">
        <v>1090.78075410508</v>
      </c>
      <c r="AK223" t="s">
        <v>95</v>
      </c>
      <c r="AL223" t="s">
        <v>96</v>
      </c>
      <c r="AM223" s="4">
        <v>420100872095.65002</v>
      </c>
      <c r="AN223">
        <v>2499936</v>
      </c>
      <c r="AO223">
        <f t="shared" ref="AO223:AO232" si="74">SUM(AA223,AC223,AF223)</f>
        <v>1.2583518097180543E-2</v>
      </c>
      <c r="AP223">
        <f t="shared" si="71"/>
        <v>14.097764497641641</v>
      </c>
      <c r="AQ223" s="15">
        <f t="shared" si="72"/>
        <v>0.20009197918748378</v>
      </c>
      <c r="AR223" s="3">
        <f t="shared" si="73"/>
        <v>2.7435995802066043E-3</v>
      </c>
      <c r="AS223" s="15">
        <f t="shared" si="69"/>
        <v>-1.4101672096024864E-2</v>
      </c>
    </row>
    <row r="224" spans="1:45" x14ac:dyDescent="0.25">
      <c r="A224" t="s">
        <v>37</v>
      </c>
      <c r="B224">
        <v>18.189643008916601</v>
      </c>
      <c r="C224">
        <v>1.66800259459714E-2</v>
      </c>
      <c r="D224">
        <v>18.278123144508498</v>
      </c>
      <c r="E224">
        <v>0.252345314185905</v>
      </c>
      <c r="F224" s="1">
        <v>0</v>
      </c>
      <c r="G224" s="1">
        <v>0</v>
      </c>
      <c r="H224">
        <v>4.0090264403665898</v>
      </c>
      <c r="I224">
        <v>36.569993543070602</v>
      </c>
      <c r="J224">
        <v>29.4234673482513</v>
      </c>
      <c r="K224">
        <v>2.7166505569096699</v>
      </c>
      <c r="L224">
        <v>61.744324900459397</v>
      </c>
      <c r="M224">
        <v>33.801202767348002</v>
      </c>
      <c r="N224">
        <v>93.086436349816793</v>
      </c>
      <c r="O224">
        <v>73.483163592882903</v>
      </c>
      <c r="P224">
        <v>158406.12763213701</v>
      </c>
      <c r="Q224">
        <v>198354.47180695599</v>
      </c>
      <c r="R224">
        <v>103.927854969653</v>
      </c>
      <c r="S224">
        <v>693.14763472470895</v>
      </c>
      <c r="T224">
        <v>0.53506543591683398</v>
      </c>
      <c r="U224">
        <v>0.36012735742833302</v>
      </c>
      <c r="V224">
        <v>2.7875392310622299E-6</v>
      </c>
      <c r="W224">
        <v>0.12278714684514901</v>
      </c>
      <c r="X224">
        <v>0.51708270818728597</v>
      </c>
      <c r="Y224" s="1">
        <v>0</v>
      </c>
      <c r="Z224">
        <v>0.24750515582001001</v>
      </c>
      <c r="AA224">
        <v>3.0420386765481601E-4</v>
      </c>
      <c r="AB224">
        <v>7.6967589355699103E-3</v>
      </c>
      <c r="AC224">
        <v>6.75822503950176E-3</v>
      </c>
      <c r="AD224">
        <v>3.1092140321237801E-3</v>
      </c>
      <c r="AE224">
        <v>0.51392822161187302</v>
      </c>
      <c r="AF224">
        <v>5.62177274908461E-3</v>
      </c>
      <c r="AG224">
        <v>3.3151644491637802E-3</v>
      </c>
      <c r="AH224">
        <v>6.8872986833869101</v>
      </c>
      <c r="AI224">
        <v>0.208954112708998</v>
      </c>
      <c r="AJ224">
        <v>1563.2358291875601</v>
      </c>
      <c r="AK224" t="s">
        <v>97</v>
      </c>
      <c r="AL224" t="s">
        <v>98</v>
      </c>
      <c r="AM224" s="4">
        <v>358869557368.98999</v>
      </c>
      <c r="AN224">
        <v>2265503</v>
      </c>
      <c r="AO224">
        <f t="shared" si="74"/>
        <v>1.2684201656241186E-2</v>
      </c>
      <c r="AP224">
        <f t="shared" si="71"/>
        <v>14.202815537045222</v>
      </c>
      <c r="AQ224" s="15">
        <f t="shared" si="72"/>
        <v>0.28070684023689041</v>
      </c>
      <c r="AR224" s="3">
        <f t="shared" si="73"/>
        <v>3.9071483815747918E-3</v>
      </c>
      <c r="AS224" s="15">
        <f t="shared" si="69"/>
        <v>-4.8407670137883274E-3</v>
      </c>
    </row>
    <row r="225" spans="1:45" x14ac:dyDescent="0.25">
      <c r="A225" t="s">
        <v>37</v>
      </c>
      <c r="B225">
        <v>18.947003306608099</v>
      </c>
      <c r="C225">
        <v>1.7039569274128301E-2</v>
      </c>
      <c r="D225">
        <v>18.635974574971002</v>
      </c>
      <c r="E225">
        <v>5.1000492376347299</v>
      </c>
      <c r="F225" s="1">
        <v>0</v>
      </c>
      <c r="G225" s="1">
        <v>0</v>
      </c>
      <c r="H225">
        <v>4.1315743726039003</v>
      </c>
      <c r="I225">
        <v>59.640974859224499</v>
      </c>
      <c r="J225">
        <v>51.735215847252299</v>
      </c>
      <c r="K225">
        <v>28.1436758561637</v>
      </c>
      <c r="L225">
        <v>86.706553901942002</v>
      </c>
      <c r="M225">
        <v>35.155986418976902</v>
      </c>
      <c r="N225">
        <v>93.274742641390603</v>
      </c>
      <c r="O225">
        <v>73.240718575252302</v>
      </c>
      <c r="P225">
        <v>147289.91518456201</v>
      </c>
      <c r="Q225">
        <v>183500.315913445</v>
      </c>
      <c r="R225">
        <v>114.488630103723</v>
      </c>
      <c r="S225">
        <v>688.68007192318203</v>
      </c>
      <c r="T225">
        <v>0.58870491615418197</v>
      </c>
      <c r="U225">
        <v>0.35486637467760002</v>
      </c>
      <c r="V225">
        <v>4.9732123068824098E-6</v>
      </c>
      <c r="W225">
        <v>0.112043752567988</v>
      </c>
      <c r="X225">
        <v>0.53308489954210403</v>
      </c>
      <c r="Y225" s="1">
        <v>0</v>
      </c>
      <c r="Z225">
        <v>0.17943105792942099</v>
      </c>
      <c r="AA225">
        <v>3.0654952481610001E-4</v>
      </c>
      <c r="AB225">
        <v>7.6298798943684803E-3</v>
      </c>
      <c r="AC225">
        <v>6.8021161536303901E-3</v>
      </c>
      <c r="AD225">
        <v>3.5072465847951202E-3</v>
      </c>
      <c r="AE225">
        <v>0.52795976033516701</v>
      </c>
      <c r="AF225">
        <v>5.4773298940798002E-3</v>
      </c>
      <c r="AG225">
        <v>3.2671261887692502E-3</v>
      </c>
      <c r="AH225">
        <v>6.7821480572071797</v>
      </c>
      <c r="AI225">
        <v>0.214976837620726</v>
      </c>
      <c r="AJ225">
        <v>2206.8573675602102</v>
      </c>
      <c r="AK225" t="s">
        <v>99</v>
      </c>
      <c r="AL225" t="s">
        <v>100</v>
      </c>
      <c r="AM225" s="4">
        <v>259753571793.48001</v>
      </c>
      <c r="AN225">
        <v>1763553</v>
      </c>
      <c r="AO225">
        <f t="shared" si="74"/>
        <v>1.2585995572526289E-2</v>
      </c>
      <c r="AP225">
        <f t="shared" si="71"/>
        <v>14.100350855933053</v>
      </c>
      <c r="AQ225" s="15">
        <f t="shared" si="72"/>
        <v>0.34372566329693166</v>
      </c>
      <c r="AR225" s="3">
        <f t="shared" si="73"/>
        <v>4.7672523640608123E-3</v>
      </c>
      <c r="AS225" s="15">
        <f t="shared" si="69"/>
        <v>1.6689694997482185E-2</v>
      </c>
    </row>
    <row r="226" spans="1:45" x14ac:dyDescent="0.25">
      <c r="A226" t="s">
        <v>37</v>
      </c>
      <c r="B226">
        <v>19.378883144181302</v>
      </c>
      <c r="C226">
        <v>1.7877765771826402E-2</v>
      </c>
      <c r="D226">
        <v>19.464656094957199</v>
      </c>
      <c r="E226">
        <v>5.5414932318882997</v>
      </c>
      <c r="F226" s="1">
        <v>0</v>
      </c>
      <c r="G226" s="1">
        <v>0</v>
      </c>
      <c r="H226">
        <v>4.2214074022630097</v>
      </c>
      <c r="I226">
        <v>82.708968120775097</v>
      </c>
      <c r="J226">
        <v>75.720526552660004</v>
      </c>
      <c r="K226">
        <v>51.615794817609299</v>
      </c>
      <c r="L226">
        <v>111.48165298187401</v>
      </c>
      <c r="M226">
        <v>37.260818013163899</v>
      </c>
      <c r="N226">
        <v>93.673262082588806</v>
      </c>
      <c r="O226">
        <v>72.873398117592998</v>
      </c>
      <c r="P226">
        <v>138506.12663746599</v>
      </c>
      <c r="Q226">
        <v>172399.895909254</v>
      </c>
      <c r="R226">
        <v>124.646186856874</v>
      </c>
      <c r="S226">
        <v>686.93597924617598</v>
      </c>
      <c r="T226">
        <v>0.62579847979279701</v>
      </c>
      <c r="U226">
        <v>0.353621727355516</v>
      </c>
      <c r="V226" s="1">
        <v>7.2937815779255403E-7</v>
      </c>
      <c r="W226">
        <v>0.110152113356243</v>
      </c>
      <c r="X226">
        <v>0.53622542991008204</v>
      </c>
      <c r="Y226" s="1">
        <v>0</v>
      </c>
      <c r="Z226">
        <v>0.12300627366512901</v>
      </c>
      <c r="AA226">
        <v>3.0920200046654202E-4</v>
      </c>
      <c r="AB226">
        <v>7.6913373672180098E-3</v>
      </c>
      <c r="AC226">
        <v>6.9188031222036598E-3</v>
      </c>
      <c r="AD226">
        <v>3.5623233000718602E-3</v>
      </c>
      <c r="AE226">
        <v>0.55122823441221702</v>
      </c>
      <c r="AF226">
        <v>5.4234789348513697E-3</v>
      </c>
      <c r="AG226">
        <v>3.9367642897346596E-3</v>
      </c>
      <c r="AH226">
        <v>6.61776886493079</v>
      </c>
      <c r="AI226">
        <v>0.22704915407092699</v>
      </c>
      <c r="AJ226">
        <v>2840.39864643187</v>
      </c>
      <c r="AK226" t="s">
        <v>101</v>
      </c>
      <c r="AL226" t="s">
        <v>102</v>
      </c>
      <c r="AM226" s="4">
        <v>208012933180.20001</v>
      </c>
      <c r="AN226">
        <v>1501832</v>
      </c>
      <c r="AO226">
        <f t="shared" si="74"/>
        <v>1.2651484057521572E-2</v>
      </c>
      <c r="AP226">
        <f t="shared" si="71"/>
        <v>14.168691628227082</v>
      </c>
      <c r="AQ226" s="15">
        <f t="shared" si="72"/>
        <v>0.36772566251455419</v>
      </c>
      <c r="AR226" s="3">
        <f t="shared" si="73"/>
        <v>5.1391580313307102E-3</v>
      </c>
      <c r="AS226" s="15">
        <f t="shared" si="69"/>
        <v>-4.4065998575807397E-3</v>
      </c>
    </row>
    <row r="227" spans="1:45" x14ac:dyDescent="0.25">
      <c r="A227" t="s">
        <v>37</v>
      </c>
      <c r="B227">
        <v>21.158766577446301</v>
      </c>
      <c r="C227">
        <v>1.94503549380249E-2</v>
      </c>
      <c r="D227">
        <v>20.998553756297898</v>
      </c>
      <c r="E227">
        <v>11.781236585183599</v>
      </c>
      <c r="F227" s="1">
        <v>0</v>
      </c>
      <c r="G227" s="1">
        <v>0</v>
      </c>
      <c r="H227">
        <v>4.3392253940462098</v>
      </c>
      <c r="I227">
        <v>106.44601788051</v>
      </c>
      <c r="J227">
        <v>102.22101716724799</v>
      </c>
      <c r="K227">
        <v>69.6360795980208</v>
      </c>
      <c r="L227">
        <v>136.538813936716</v>
      </c>
      <c r="M227">
        <v>38.396926107769197</v>
      </c>
      <c r="N227">
        <v>93.484625657161999</v>
      </c>
      <c r="O227">
        <v>71.429429310855397</v>
      </c>
      <c r="P227">
        <v>132376.216424888</v>
      </c>
      <c r="Q227">
        <v>165166.42118407099</v>
      </c>
      <c r="R227">
        <v>128.63806503799199</v>
      </c>
      <c r="S227">
        <v>692.307211658955</v>
      </c>
      <c r="T227">
        <v>0.64020672635464204</v>
      </c>
      <c r="U227">
        <v>0.34210854832272602</v>
      </c>
      <c r="V227" s="1">
        <v>4.2077460628779899E-7</v>
      </c>
      <c r="W227">
        <v>0.101291667874623</v>
      </c>
      <c r="X227">
        <v>0.55659936302804403</v>
      </c>
      <c r="Y227" s="1">
        <v>0</v>
      </c>
      <c r="Z227">
        <v>0.108651716932232</v>
      </c>
      <c r="AA227">
        <v>3.1386766919061499E-4</v>
      </c>
      <c r="AB227">
        <v>7.8229377227538796E-3</v>
      </c>
      <c r="AC227">
        <v>7.0523703855825404E-3</v>
      </c>
      <c r="AD227">
        <v>4.01535585101267E-3</v>
      </c>
      <c r="AE227">
        <v>0.61333218862829397</v>
      </c>
      <c r="AF227">
        <v>5.9590014653823197E-3</v>
      </c>
      <c r="AG227">
        <v>4.9597243719731203E-3</v>
      </c>
      <c r="AH227">
        <v>6.9443021057610599</v>
      </c>
      <c r="AI227">
        <v>0.24210242569107099</v>
      </c>
      <c r="AJ227">
        <v>3483.0179114191101</v>
      </c>
      <c r="AK227" t="s">
        <v>103</v>
      </c>
      <c r="AL227" t="s">
        <v>104</v>
      </c>
      <c r="AM227" s="4">
        <v>131691169504.89</v>
      </c>
      <c r="AN227">
        <v>994825</v>
      </c>
      <c r="AO227">
        <f t="shared" si="74"/>
        <v>1.3325239520155475E-2</v>
      </c>
      <c r="AP227">
        <f t="shared" si="71"/>
        <v>14.868903521001997</v>
      </c>
      <c r="AQ227" s="15">
        <f t="shared" si="72"/>
        <v>0.42302131072140003</v>
      </c>
      <c r="AR227" s="3">
        <f t="shared" si="73"/>
        <v>6.2909803495111872E-3</v>
      </c>
      <c r="AS227" s="15">
        <f>B227/D227-1</f>
        <v>7.6297074078424121E-3</v>
      </c>
    </row>
    <row r="228" spans="1:45" x14ac:dyDescent="0.25">
      <c r="A228" t="s">
        <v>37</v>
      </c>
      <c r="B228">
        <v>21.605979222617702</v>
      </c>
      <c r="C228">
        <v>2.01358342102659E-2</v>
      </c>
      <c r="D228">
        <v>21.658748225288502</v>
      </c>
      <c r="E228">
        <v>19.638761119828999</v>
      </c>
      <c r="F228" s="1">
        <v>0</v>
      </c>
      <c r="G228" s="1">
        <v>0</v>
      </c>
      <c r="H228">
        <v>4.4585093731096599</v>
      </c>
      <c r="I228">
        <v>129.49685484298701</v>
      </c>
      <c r="J228">
        <v>126.451650266209</v>
      </c>
      <c r="K228">
        <v>87.150648592646903</v>
      </c>
      <c r="L228">
        <v>161.20931185650301</v>
      </c>
      <c r="M228">
        <v>40.103965599904697</v>
      </c>
      <c r="N228">
        <v>93.112589970280098</v>
      </c>
      <c r="O228">
        <v>69.780372203926504</v>
      </c>
      <c r="P228">
        <v>125528.443317228</v>
      </c>
      <c r="Q228">
        <v>157456.18027597701</v>
      </c>
      <c r="R228">
        <v>131.821824317638</v>
      </c>
      <c r="S228">
        <v>695.57499767387901</v>
      </c>
      <c r="T228">
        <v>0.63991994240705397</v>
      </c>
      <c r="U228">
        <v>0.34304376464139202</v>
      </c>
      <c r="V228" s="1">
        <v>0</v>
      </c>
      <c r="W228">
        <v>9.5291973225996501E-2</v>
      </c>
      <c r="X228">
        <v>0.56166426213261</v>
      </c>
      <c r="Y228" s="1">
        <v>0</v>
      </c>
      <c r="Z228">
        <v>0.112208712772744</v>
      </c>
      <c r="AA228">
        <v>3.2116227375575699E-4</v>
      </c>
      <c r="AB228">
        <v>7.9817309786546203E-3</v>
      </c>
      <c r="AC228">
        <v>7.1998190411681302E-3</v>
      </c>
      <c r="AD228">
        <v>4.8874157539500604E-3</v>
      </c>
      <c r="AE228">
        <v>0.66793093302890505</v>
      </c>
      <c r="AF228">
        <v>6.3443548168255299E-3</v>
      </c>
      <c r="AG228">
        <v>4.7852728288538399E-3</v>
      </c>
      <c r="AH228">
        <v>7.1543443762111201</v>
      </c>
      <c r="AI228">
        <v>0.26725156067870198</v>
      </c>
      <c r="AJ228">
        <v>4231.5371061385504</v>
      </c>
      <c r="AK228" t="s">
        <v>105</v>
      </c>
      <c r="AL228" t="s">
        <v>106</v>
      </c>
      <c r="AM228" s="4">
        <v>85374655925.800003</v>
      </c>
      <c r="AN228">
        <v>680122</v>
      </c>
      <c r="AO228">
        <f t="shared" si="74"/>
        <v>1.3865336131749416E-2</v>
      </c>
      <c r="AP228">
        <f t="shared" si="71"/>
        <v>15.426422705719943</v>
      </c>
      <c r="AQ228" s="15">
        <f t="shared" si="72"/>
        <v>0.40058260004806234</v>
      </c>
      <c r="AR228" s="3">
        <f t="shared" si="73"/>
        <v>6.2155137445138245E-3</v>
      </c>
      <c r="AS228" s="15">
        <f t="shared" ref="AS228:AS232" si="75">B228/D228-1</f>
        <v>-2.4363828473331628E-3</v>
      </c>
    </row>
    <row r="229" spans="1:45" x14ac:dyDescent="0.25">
      <c r="A229" t="s">
        <v>37</v>
      </c>
      <c r="B229">
        <v>22.3156316456745</v>
      </c>
      <c r="C229">
        <v>2.0241169961462802E-2</v>
      </c>
      <c r="D229">
        <v>21.759749048263402</v>
      </c>
      <c r="E229">
        <v>34.055595897776797</v>
      </c>
      <c r="F229" s="1">
        <v>0</v>
      </c>
      <c r="G229" s="1">
        <v>0</v>
      </c>
      <c r="H229">
        <v>4.6197378363500601</v>
      </c>
      <c r="I229">
        <v>151.601216530139</v>
      </c>
      <c r="J229">
        <v>150.33832794620301</v>
      </c>
      <c r="K229">
        <v>103.22113300679101</v>
      </c>
      <c r="L229">
        <v>185.354031480343</v>
      </c>
      <c r="M229">
        <v>41.107738090006002</v>
      </c>
      <c r="N229">
        <v>92.487119623617104</v>
      </c>
      <c r="O229">
        <v>67.757234367193504</v>
      </c>
      <c r="P229">
        <v>117701.149920261</v>
      </c>
      <c r="Q229">
        <v>149546.79319403399</v>
      </c>
      <c r="R229">
        <v>132.268818486838</v>
      </c>
      <c r="S229">
        <v>700.43864000449298</v>
      </c>
      <c r="T229">
        <v>0.63613366178474995</v>
      </c>
      <c r="U229">
        <v>0.33391582604028203</v>
      </c>
      <c r="V229" s="1">
        <v>0</v>
      </c>
      <c r="W229">
        <v>8.1930059594576707E-2</v>
      </c>
      <c r="X229">
        <v>0.58415411436513998</v>
      </c>
      <c r="Y229" s="1">
        <v>0</v>
      </c>
      <c r="Z229">
        <v>0.12663067931160399</v>
      </c>
      <c r="AA229">
        <v>3.3463443305237602E-4</v>
      </c>
      <c r="AB229">
        <v>8.1183336464748998E-3</v>
      </c>
      <c r="AC229">
        <v>7.3225245778218203E-3</v>
      </c>
      <c r="AD229">
        <v>5.8711098032585103E-3</v>
      </c>
      <c r="AE229">
        <v>0.73227041815050398</v>
      </c>
      <c r="AF229">
        <v>6.7899530523433402E-3</v>
      </c>
      <c r="AG229">
        <v>3.9525888734983803E-3</v>
      </c>
      <c r="AH229">
        <v>7.5865825666508604</v>
      </c>
      <c r="AI229">
        <v>0.29808481305170897</v>
      </c>
      <c r="AJ229">
        <v>5021.0830332456499</v>
      </c>
      <c r="AK229" t="s">
        <v>107</v>
      </c>
      <c r="AL229" t="s">
        <v>108</v>
      </c>
      <c r="AM229" s="4">
        <v>34112618074.490002</v>
      </c>
      <c r="AN229">
        <v>289824</v>
      </c>
      <c r="AO229">
        <f t="shared" si="74"/>
        <v>1.4447112063217537E-2</v>
      </c>
      <c r="AP229">
        <f t="shared" si="71"/>
        <v>16.023219905984032</v>
      </c>
      <c r="AQ229" s="15">
        <f t="shared" si="72"/>
        <v>0.39270582171442991</v>
      </c>
      <c r="AR229" s="3">
        <f t="shared" si="73"/>
        <v>6.3760393493970564E-3</v>
      </c>
      <c r="AS229" s="15">
        <f t="shared" si="75"/>
        <v>2.5546369867508245E-2</v>
      </c>
    </row>
    <row r="230" spans="1:45" x14ac:dyDescent="0.25">
      <c r="A230" t="s">
        <v>37</v>
      </c>
      <c r="B230">
        <v>21.610231691662801</v>
      </c>
      <c r="C230">
        <v>1.9285779595977499E-2</v>
      </c>
      <c r="D230">
        <v>20.839291665701602</v>
      </c>
      <c r="E230">
        <v>55.008385573867699</v>
      </c>
      <c r="F230" s="1">
        <v>0</v>
      </c>
      <c r="G230" s="1">
        <v>0</v>
      </c>
      <c r="H230">
        <v>4.8383124021612902</v>
      </c>
      <c r="I230">
        <v>174.28732243303699</v>
      </c>
      <c r="J230">
        <v>172.65183620494099</v>
      </c>
      <c r="K230">
        <v>123.74758650637</v>
      </c>
      <c r="L230">
        <v>210.48135243547799</v>
      </c>
      <c r="M230">
        <v>41.713110709328099</v>
      </c>
      <c r="N230">
        <v>92.228589480218602</v>
      </c>
      <c r="O230">
        <v>67.083769058985894</v>
      </c>
      <c r="P230">
        <v>109583.696674739</v>
      </c>
      <c r="Q230">
        <v>139856.41928529501</v>
      </c>
      <c r="R230">
        <v>132.02407324381599</v>
      </c>
      <c r="S230">
        <v>698.67992071871197</v>
      </c>
      <c r="T230">
        <v>0.63467156973855698</v>
      </c>
      <c r="U230">
        <v>0.32489398530078201</v>
      </c>
      <c r="V230" s="1">
        <v>0</v>
      </c>
      <c r="W230">
        <v>8.1893682065732804E-2</v>
      </c>
      <c r="X230">
        <v>0.59321233263348405</v>
      </c>
      <c r="Y230" s="1">
        <v>0</v>
      </c>
      <c r="Z230">
        <v>0.139278642492424</v>
      </c>
      <c r="AA230">
        <v>3.4146063461693E-4</v>
      </c>
      <c r="AB230">
        <v>8.0909969019382997E-3</v>
      </c>
      <c r="AC230">
        <v>7.3975713434820001E-3</v>
      </c>
      <c r="AD230">
        <v>5.8627778565010702E-3</v>
      </c>
      <c r="AE230">
        <v>0.74908064121548501</v>
      </c>
      <c r="AF230">
        <v>6.8477085837533097E-3</v>
      </c>
      <c r="AG230">
        <v>3.24870151284469E-3</v>
      </c>
      <c r="AH230">
        <v>7.6723481640899802</v>
      </c>
      <c r="AI230">
        <v>0.29604853872221598</v>
      </c>
      <c r="AJ230">
        <v>5849.6809145217803</v>
      </c>
      <c r="AK230" t="s">
        <v>109</v>
      </c>
      <c r="AL230" t="s">
        <v>110</v>
      </c>
      <c r="AM230" s="4">
        <v>13121990174.620001</v>
      </c>
      <c r="AN230">
        <v>119744</v>
      </c>
      <c r="AO230">
        <f t="shared" si="74"/>
        <v>1.4586740561852239E-2</v>
      </c>
      <c r="AP230">
        <f t="shared" si="71"/>
        <v>16.165877934376795</v>
      </c>
      <c r="AQ230" s="15">
        <f t="shared" si="72"/>
        <v>0.33678058063945726</v>
      </c>
      <c r="AR230" s="3">
        <f t="shared" si="73"/>
        <v>5.4985390521827063E-3</v>
      </c>
      <c r="AS230" s="15">
        <f t="shared" si="75"/>
        <v>3.6994540809179854E-2</v>
      </c>
    </row>
    <row r="231" spans="1:45" x14ac:dyDescent="0.25">
      <c r="A231" t="s">
        <v>37</v>
      </c>
      <c r="B231">
        <v>22.077476825845501</v>
      </c>
      <c r="C231">
        <v>1.8579800457946799E-2</v>
      </c>
      <c r="D231">
        <v>20.152760098511699</v>
      </c>
      <c r="E231">
        <v>77.190465069265102</v>
      </c>
      <c r="F231" s="1">
        <v>0</v>
      </c>
      <c r="G231" s="1">
        <v>0</v>
      </c>
      <c r="H231">
        <v>5.0621608132140397</v>
      </c>
      <c r="I231">
        <v>194.606947110227</v>
      </c>
      <c r="J231">
        <v>192.056302964309</v>
      </c>
      <c r="K231">
        <v>144.162010635255</v>
      </c>
      <c r="L231">
        <v>233.98791378605799</v>
      </c>
      <c r="M231">
        <v>42.180988944106602</v>
      </c>
      <c r="N231">
        <v>91.606318798409205</v>
      </c>
      <c r="O231">
        <v>66.411994116627497</v>
      </c>
      <c r="P231">
        <v>100348.835036469</v>
      </c>
      <c r="Q231">
        <v>127467.78863918901</v>
      </c>
      <c r="R231">
        <v>132.03285269277399</v>
      </c>
      <c r="S231">
        <v>697.41044914405302</v>
      </c>
      <c r="T231">
        <v>0.597072413011559</v>
      </c>
      <c r="U231">
        <v>0.33565104030584098</v>
      </c>
      <c r="V231" s="1">
        <v>0</v>
      </c>
      <c r="W231">
        <v>0.12902778197324599</v>
      </c>
      <c r="X231">
        <v>0.53532117772091203</v>
      </c>
      <c r="Y231" s="1">
        <v>0</v>
      </c>
      <c r="Z231">
        <v>0.15127374379126099</v>
      </c>
      <c r="AA231">
        <v>3.59799825734721E-4</v>
      </c>
      <c r="AB231">
        <v>7.9652785574859004E-3</v>
      </c>
      <c r="AC231">
        <v>7.3472862107327704E-3</v>
      </c>
      <c r="AD231">
        <v>5.7380138999903298E-3</v>
      </c>
      <c r="AE231">
        <v>0.747205193580186</v>
      </c>
      <c r="AF231">
        <v>6.6880634412464597E-3</v>
      </c>
      <c r="AG231">
        <v>3.2678517638371602E-3</v>
      </c>
      <c r="AH231">
        <v>7.6341892335310098</v>
      </c>
      <c r="AI231">
        <v>0.30309830542620098</v>
      </c>
      <c r="AJ231">
        <v>6643.1219028907099</v>
      </c>
      <c r="AK231" t="s">
        <v>111</v>
      </c>
      <c r="AL231" t="s">
        <v>112</v>
      </c>
      <c r="AM231" s="4">
        <v>3329373648.8400002</v>
      </c>
      <c r="AN231">
        <v>33178</v>
      </c>
      <c r="AO231">
        <f t="shared" si="74"/>
        <v>1.4395149477713951E-2</v>
      </c>
      <c r="AP231">
        <f t="shared" si="71"/>
        <v>15.970073093317339</v>
      </c>
      <c r="AQ231" s="15">
        <f t="shared" si="72"/>
        <v>0.38242803879738019</v>
      </c>
      <c r="AR231" s="3">
        <f t="shared" si="73"/>
        <v>6.1781997889333827E-3</v>
      </c>
      <c r="AS231" s="15">
        <f t="shared" si="75"/>
        <v>9.5506358331330699E-2</v>
      </c>
    </row>
    <row r="232" spans="1:45" x14ac:dyDescent="0.25">
      <c r="A232" t="s">
        <v>37</v>
      </c>
      <c r="B232">
        <v>20.146692154809799</v>
      </c>
      <c r="C232">
        <v>1.78634416173017E-2</v>
      </c>
      <c r="D232">
        <v>19.450559765028899</v>
      </c>
      <c r="E232">
        <v>131.58164534030499</v>
      </c>
      <c r="F232" s="1">
        <v>0</v>
      </c>
      <c r="G232" s="1">
        <v>0</v>
      </c>
      <c r="H232">
        <v>5.5414075023429099</v>
      </c>
      <c r="I232">
        <v>226.47930321167499</v>
      </c>
      <c r="J232">
        <v>224.32728244318699</v>
      </c>
      <c r="K232">
        <v>181.50146809987399</v>
      </c>
      <c r="L232">
        <v>271.45208637456301</v>
      </c>
      <c r="M232">
        <v>41.217620154663301</v>
      </c>
      <c r="N232">
        <v>88.7951246682902</v>
      </c>
      <c r="O232">
        <v>66.387662372857406</v>
      </c>
      <c r="P232">
        <v>87656.164162508896</v>
      </c>
      <c r="Q232">
        <v>110898.32810582699</v>
      </c>
      <c r="R232">
        <v>129.747134023858</v>
      </c>
      <c r="S232">
        <v>681.44856135051896</v>
      </c>
      <c r="T232">
        <v>0.406734844228964</v>
      </c>
      <c r="U232">
        <v>0.57008311630610597</v>
      </c>
      <c r="V232" s="1">
        <v>0</v>
      </c>
      <c r="W232">
        <v>7.5311553825547703E-2</v>
      </c>
      <c r="X232">
        <v>0.35460532986834498</v>
      </c>
      <c r="Y232" s="1">
        <v>0</v>
      </c>
      <c r="Z232">
        <v>0.38402355132349197</v>
      </c>
      <c r="AA232">
        <v>3.4720980303395402E-4</v>
      </c>
      <c r="AB232">
        <v>7.4020371017407601E-3</v>
      </c>
      <c r="AC232">
        <v>7.2524759172917699E-3</v>
      </c>
      <c r="AD232">
        <v>6.2426685654308296E-3</v>
      </c>
      <c r="AE232">
        <v>0.67886838238922598</v>
      </c>
      <c r="AF232">
        <v>6.7752118339456302E-3</v>
      </c>
      <c r="AG232">
        <v>3.0840972989921401E-3</v>
      </c>
      <c r="AH232">
        <v>7.0737738619080002</v>
      </c>
      <c r="AI232">
        <v>0.26915702683533199</v>
      </c>
      <c r="AJ232">
        <v>7370.2119931753004</v>
      </c>
      <c r="AK232" t="s">
        <v>113</v>
      </c>
      <c r="AL232" t="s">
        <v>114</v>
      </c>
      <c r="AM232" s="4">
        <v>860871188.24000001</v>
      </c>
      <c r="AN232">
        <v>9821</v>
      </c>
      <c r="AO232">
        <f t="shared" si="74"/>
        <v>1.4374897554271354E-2</v>
      </c>
      <c r="AP232">
        <f t="shared" si="71"/>
        <v>15.949351279948887</v>
      </c>
      <c r="AQ232" s="15">
        <f t="shared" si="72"/>
        <v>0.26316687125310856</v>
      </c>
      <c r="AR232" s="3">
        <f t="shared" si="73"/>
        <v>4.1986879162487726E-3</v>
      </c>
      <c r="AS232" s="15">
        <f t="shared" si="75"/>
        <v>3.5789838348637693E-2</v>
      </c>
    </row>
    <row r="233" spans="1:45" x14ac:dyDescent="0.25">
      <c r="AN233">
        <f>SUM(AN213:AN232)</f>
        <v>20445667</v>
      </c>
    </row>
    <row r="237" spans="1:45" x14ac:dyDescent="0.25">
      <c r="AO237" t="s">
        <v>244</v>
      </c>
      <c r="AP237" t="s">
        <v>242</v>
      </c>
      <c r="AR237" s="3" t="s">
        <v>393</v>
      </c>
      <c r="AS237" s="15"/>
    </row>
    <row r="238" spans="1:45" x14ac:dyDescent="0.25">
      <c r="A238" t="s">
        <v>0</v>
      </c>
      <c r="B238" t="s">
        <v>1</v>
      </c>
      <c r="C238" t="s">
        <v>2</v>
      </c>
      <c r="D238" t="s">
        <v>3</v>
      </c>
      <c r="E238" t="s">
        <v>5</v>
      </c>
      <c r="F238" t="s">
        <v>6</v>
      </c>
      <c r="G238" t="s">
        <v>208</v>
      </c>
      <c r="H238" t="s">
        <v>7</v>
      </c>
      <c r="I238" t="s">
        <v>8</v>
      </c>
      <c r="J238" t="s">
        <v>134</v>
      </c>
      <c r="K238" t="s">
        <v>143</v>
      </c>
      <c r="L238" t="s">
        <v>9</v>
      </c>
      <c r="M238" t="s">
        <v>10</v>
      </c>
      <c r="N238" t="s">
        <v>11</v>
      </c>
      <c r="O238" t="s">
        <v>13</v>
      </c>
      <c r="P238" t="s">
        <v>14</v>
      </c>
      <c r="Q238" t="s">
        <v>15</v>
      </c>
      <c r="R238" t="s">
        <v>16</v>
      </c>
      <c r="S238" t="s">
        <v>17</v>
      </c>
      <c r="T238" t="s">
        <v>18</v>
      </c>
      <c r="U238" t="s">
        <v>20</v>
      </c>
      <c r="V238" t="s">
        <v>21</v>
      </c>
      <c r="W238" t="s">
        <v>22</v>
      </c>
      <c r="X238" t="s">
        <v>23</v>
      </c>
      <c r="Y238" t="s">
        <v>24</v>
      </c>
      <c r="Z238" t="s">
        <v>25</v>
      </c>
      <c r="AA238" t="s">
        <v>26</v>
      </c>
      <c r="AB238" t="s">
        <v>27</v>
      </c>
      <c r="AC238" t="s">
        <v>263</v>
      </c>
      <c r="AD238" t="s">
        <v>29</v>
      </c>
      <c r="AE238" t="s">
        <v>326</v>
      </c>
      <c r="AF238" t="s">
        <v>233</v>
      </c>
      <c r="AG238" t="s">
        <v>30</v>
      </c>
      <c r="AH238" t="s">
        <v>31</v>
      </c>
      <c r="AI238" t="s">
        <v>32</v>
      </c>
      <c r="AJ238" t="s">
        <v>33</v>
      </c>
      <c r="AK238" t="s">
        <v>34</v>
      </c>
      <c r="AL238" t="s">
        <v>74</v>
      </c>
      <c r="AM238" s="4" t="s">
        <v>35</v>
      </c>
      <c r="AN238" t="s">
        <v>36</v>
      </c>
      <c r="AP238" t="s">
        <v>67</v>
      </c>
      <c r="AS238" s="15"/>
    </row>
    <row r="239" spans="1:45" x14ac:dyDescent="0.25">
      <c r="A239" t="s">
        <v>37</v>
      </c>
      <c r="B239">
        <v>0.26682480036829198</v>
      </c>
      <c r="C239">
        <v>2.6690380130941099E-3</v>
      </c>
      <c r="D239">
        <v>3.1562445716662602</v>
      </c>
      <c r="E239">
        <v>-123.34739818109</v>
      </c>
      <c r="F239" s="1">
        <v>0</v>
      </c>
      <c r="G239" s="1">
        <v>0</v>
      </c>
      <c r="H239">
        <v>2.5081190310122201</v>
      </c>
      <c r="I239">
        <v>-240.335855614411</v>
      </c>
      <c r="J239">
        <v>-292.36609862688999</v>
      </c>
      <c r="K239">
        <v>-240.859446035178</v>
      </c>
      <c r="L239">
        <v>-210.44824016632401</v>
      </c>
      <c r="M239">
        <v>21.868262370013699</v>
      </c>
      <c r="N239">
        <v>95.728059539954501</v>
      </c>
      <c r="O239">
        <v>86.776318462555594</v>
      </c>
      <c r="P239">
        <v>133150.003097345</v>
      </c>
      <c r="Q239">
        <v>170280.85083620701</v>
      </c>
      <c r="R239">
        <v>84.564936235483401</v>
      </c>
      <c r="S239">
        <v>662.030230828855</v>
      </c>
      <c r="T239">
        <v>0.98435086288849805</v>
      </c>
      <c r="U239">
        <v>3.2956552325722602E-2</v>
      </c>
      <c r="V239" s="1">
        <v>0</v>
      </c>
      <c r="W239" s="1">
        <v>0</v>
      </c>
      <c r="X239">
        <v>0.96704344767427697</v>
      </c>
      <c r="Y239" s="1">
        <v>0</v>
      </c>
      <c r="Z239">
        <v>5.7498568044922404E-3</v>
      </c>
      <c r="AA239">
        <v>2.8162225104632802E-4</v>
      </c>
      <c r="AB239">
        <v>2.38741019632846E-3</v>
      </c>
      <c r="AC239">
        <v>2.7411902877806302E-3</v>
      </c>
      <c r="AD239" s="1">
        <v>0</v>
      </c>
      <c r="AE239">
        <v>1.77764369166423E-2</v>
      </c>
      <c r="AF239">
        <v>0</v>
      </c>
      <c r="AG239" s="1">
        <v>0</v>
      </c>
      <c r="AH239">
        <v>3.2012429156626201</v>
      </c>
      <c r="AI239">
        <v>6.0498142661938301E-2</v>
      </c>
      <c r="AJ239" s="1">
        <v>0</v>
      </c>
      <c r="AK239" t="s">
        <v>75</v>
      </c>
      <c r="AL239" t="s">
        <v>76</v>
      </c>
      <c r="AM239" s="4">
        <v>15045950.35</v>
      </c>
      <c r="AN239">
        <v>113</v>
      </c>
      <c r="AO239">
        <f>SUM(AA239,AC239,AF239)</f>
        <v>3.022812538826958E-3</v>
      </c>
      <c r="AP239">
        <f>100*(1-(1-AO239)^12)</f>
        <v>3.5676717763511778</v>
      </c>
      <c r="AQ239" s="15">
        <f>B239/AP239-1</f>
        <v>-0.92521038450426452</v>
      </c>
      <c r="AR239" s="3">
        <f>1-(1-B239/100)^(1/12)-AO239</f>
        <v>-2.8001861469002412E-3</v>
      </c>
      <c r="AS239" s="15">
        <f t="shared" ref="AS239:AS254" si="76">B239/D239-1</f>
        <v>-0.91546130399285608</v>
      </c>
    </row>
    <row r="240" spans="1:45" x14ac:dyDescent="0.25">
      <c r="A240" t="s">
        <v>37</v>
      </c>
      <c r="B240">
        <v>4.6015290295054401</v>
      </c>
      <c r="C240">
        <v>3.1426538735036102E-3</v>
      </c>
      <c r="D240">
        <v>3.7066792694846602</v>
      </c>
      <c r="E240">
        <v>-108.987376900463</v>
      </c>
      <c r="F240" s="1">
        <v>0</v>
      </c>
      <c r="G240" s="1">
        <v>0</v>
      </c>
      <c r="H240">
        <v>2.6507771644715898</v>
      </c>
      <c r="I240">
        <v>-212.81647137927601</v>
      </c>
      <c r="J240">
        <v>-257.11942183129003</v>
      </c>
      <c r="K240">
        <v>-213.88586109226901</v>
      </c>
      <c r="L240">
        <v>-184.632143060538</v>
      </c>
      <c r="M240">
        <v>20.6561912392851</v>
      </c>
      <c r="N240">
        <v>95.510990944822098</v>
      </c>
      <c r="O240">
        <v>86.0791370424718</v>
      </c>
      <c r="P240">
        <v>141342.501125654</v>
      </c>
      <c r="Q240">
        <v>166777.99610364201</v>
      </c>
      <c r="R240">
        <v>84.441510457751406</v>
      </c>
      <c r="S240">
        <v>668.667852176981</v>
      </c>
      <c r="T240">
        <v>0.89089036240179698</v>
      </c>
      <c r="U240">
        <v>6.1104965446955997E-2</v>
      </c>
      <c r="V240" s="1">
        <v>0</v>
      </c>
      <c r="W240">
        <v>1.67380750205583E-2</v>
      </c>
      <c r="X240">
        <v>0.922156959532485</v>
      </c>
      <c r="Y240" s="1">
        <v>0</v>
      </c>
      <c r="Z240">
        <v>4.8979896479572599E-2</v>
      </c>
      <c r="AA240">
        <v>2.8130004521826599E-4</v>
      </c>
      <c r="AB240">
        <v>2.8585938558176099E-3</v>
      </c>
      <c r="AC240">
        <v>3.0187200454793498E-3</v>
      </c>
      <c r="AD240">
        <v>2.71070314093214E-6</v>
      </c>
      <c r="AE240">
        <v>4.7398357019642803E-2</v>
      </c>
      <c r="AF240">
        <v>0</v>
      </c>
      <c r="AG240" s="1">
        <v>0</v>
      </c>
      <c r="AH240">
        <v>3.95408938758789</v>
      </c>
      <c r="AI240">
        <v>7.1047658299901104E-2</v>
      </c>
      <c r="AJ240" s="1">
        <v>0</v>
      </c>
      <c r="AK240" t="s">
        <v>77</v>
      </c>
      <c r="AL240" t="s">
        <v>78</v>
      </c>
      <c r="AM240" s="4">
        <v>161978506.28999999</v>
      </c>
      <c r="AN240">
        <v>1146</v>
      </c>
      <c r="AO240">
        <f t="shared" ref="AO240:AO254" si="77">SUM(AA240,AC240,AF240)</f>
        <v>3.3000200906976159E-3</v>
      </c>
      <c r="AP240">
        <f t="shared" ref="AP240:AP258" si="78">100*(1-(1-AO240)^12)</f>
        <v>3.888934022549051</v>
      </c>
      <c r="AQ240" s="15">
        <f t="shared" ref="AQ240:AQ258" si="79">B240/AP240-1</f>
        <v>0.18323658946759647</v>
      </c>
      <c r="AR240" s="3">
        <f t="shared" ref="AR240:AR258" si="80">1-(1-B240/100)^(1/12)-AO240</f>
        <v>6.1792094087599701E-4</v>
      </c>
      <c r="AS240" s="15">
        <f t="shared" si="76"/>
        <v>0.24141548134138691</v>
      </c>
    </row>
    <row r="241" spans="1:45" x14ac:dyDescent="0.25">
      <c r="A241" t="s">
        <v>37</v>
      </c>
      <c r="B241">
        <v>4.9376123624809898</v>
      </c>
      <c r="C241">
        <v>4.2010339751081503E-3</v>
      </c>
      <c r="D241">
        <v>4.9263752646454799</v>
      </c>
      <c r="E241">
        <v>-80.152619346579101</v>
      </c>
      <c r="F241" s="1">
        <v>0</v>
      </c>
      <c r="G241" s="1">
        <v>0</v>
      </c>
      <c r="H241">
        <v>2.9362234544229699</v>
      </c>
      <c r="I241">
        <v>-178.17049512600599</v>
      </c>
      <c r="J241">
        <v>-205.837312249077</v>
      </c>
      <c r="K241">
        <v>-180.340335107085</v>
      </c>
      <c r="L241">
        <v>-158.06236213255099</v>
      </c>
      <c r="M241">
        <v>20.869057246103399</v>
      </c>
      <c r="N241">
        <v>93.908542187907997</v>
      </c>
      <c r="O241">
        <v>83.2064975614487</v>
      </c>
      <c r="P241">
        <v>198471.39595712299</v>
      </c>
      <c r="Q241">
        <v>240482.03634417299</v>
      </c>
      <c r="R241">
        <v>83.272585379009698</v>
      </c>
      <c r="S241">
        <v>668.13629490675305</v>
      </c>
      <c r="T241">
        <v>0.57124911294714198</v>
      </c>
      <c r="U241">
        <v>0.25130064849371803</v>
      </c>
      <c r="V241" s="1">
        <v>0</v>
      </c>
      <c r="W241">
        <v>0.11769590664162</v>
      </c>
      <c r="X241">
        <v>0.63100344486466098</v>
      </c>
      <c r="Y241" s="1">
        <v>0</v>
      </c>
      <c r="Z241">
        <v>0.27722185774709901</v>
      </c>
      <c r="AA241">
        <v>2.8666220288539699E-4</v>
      </c>
      <c r="AB241">
        <v>3.87391450492527E-3</v>
      </c>
      <c r="AC241">
        <v>3.7390446624944599E-3</v>
      </c>
      <c r="AD241">
        <v>3.9943946590329097E-5</v>
      </c>
      <c r="AE241">
        <v>0.11643075970088999</v>
      </c>
      <c r="AF241" s="1">
        <v>1.9116521874651499E-4</v>
      </c>
      <c r="AG241" s="1">
        <v>0</v>
      </c>
      <c r="AH241">
        <v>4.9808645846174597</v>
      </c>
      <c r="AI241">
        <v>9.0059103250637804E-2</v>
      </c>
      <c r="AJ241">
        <v>0.29594679537998397</v>
      </c>
      <c r="AK241" t="s">
        <v>79</v>
      </c>
      <c r="AL241" t="s">
        <v>80</v>
      </c>
      <c r="AM241" s="4">
        <v>1175744549.6500001</v>
      </c>
      <c r="AN241">
        <v>5924</v>
      </c>
      <c r="AO241">
        <f t="shared" si="77"/>
        <v>4.2168720841263716E-3</v>
      </c>
      <c r="AP241">
        <f t="shared" si="78"/>
        <v>4.944519345165876</v>
      </c>
      <c r="AQ241" s="15">
        <f t="shared" si="79"/>
        <v>-1.3968966855472109E-3</v>
      </c>
      <c r="AR241" s="3">
        <f t="shared" si="80"/>
        <v>-6.0294855589613713E-6</v>
      </c>
      <c r="AS241" s="15">
        <f t="shared" si="76"/>
        <v>2.2810072785468538E-3</v>
      </c>
    </row>
    <row r="242" spans="1:45" x14ac:dyDescent="0.25">
      <c r="A242" t="s">
        <v>37</v>
      </c>
      <c r="B242">
        <v>6.5887919261041397</v>
      </c>
      <c r="C242">
        <v>4.46221332901747E-3</v>
      </c>
      <c r="D242">
        <v>5.2251762849045704</v>
      </c>
      <c r="E242">
        <v>-55.021305905888902</v>
      </c>
      <c r="F242" s="1">
        <v>0</v>
      </c>
      <c r="G242" s="1">
        <v>0</v>
      </c>
      <c r="H242">
        <v>3.1977151917322701</v>
      </c>
      <c r="I242">
        <v>-154.62787357566401</v>
      </c>
      <c r="J242">
        <v>-176.478944682101</v>
      </c>
      <c r="K242">
        <v>-158.06275215086799</v>
      </c>
      <c r="L242">
        <v>-135.74598953449299</v>
      </c>
      <c r="M242">
        <v>21.2580002546059</v>
      </c>
      <c r="N242">
        <v>94.554280488775106</v>
      </c>
      <c r="O242">
        <v>82.659510396868598</v>
      </c>
      <c r="P242">
        <v>211358.13258131899</v>
      </c>
      <c r="Q242">
        <v>255056.862743423</v>
      </c>
      <c r="R242">
        <v>83.818991251910205</v>
      </c>
      <c r="S242">
        <v>669.802695369704</v>
      </c>
      <c r="T242">
        <v>0.54229695567679204</v>
      </c>
      <c r="U242">
        <v>0.30528195807909297</v>
      </c>
      <c r="V242" s="1">
        <v>0</v>
      </c>
      <c r="W242">
        <v>0.198360786606184</v>
      </c>
      <c r="X242">
        <v>0.49635725531472102</v>
      </c>
      <c r="Y242" s="1">
        <v>0</v>
      </c>
      <c r="Z242">
        <v>0.26519105978722401</v>
      </c>
      <c r="AA242">
        <v>2.8591311587885702E-4</v>
      </c>
      <c r="AB242">
        <v>4.1076645339028E-3</v>
      </c>
      <c r="AC242">
        <v>3.9149391344006799E-3</v>
      </c>
      <c r="AD242">
        <v>6.6432778852552795E-5</v>
      </c>
      <c r="AE242">
        <v>0.13480788711554301</v>
      </c>
      <c r="AF242" s="1">
        <v>5.54708297814225E-4</v>
      </c>
      <c r="AG242" s="1">
        <v>0</v>
      </c>
      <c r="AH242">
        <v>5.7396059442517897</v>
      </c>
      <c r="AI242">
        <v>0.10500063909930001</v>
      </c>
      <c r="AJ242">
        <v>2.4401211356393699</v>
      </c>
      <c r="AK242" t="s">
        <v>81</v>
      </c>
      <c r="AL242" t="s">
        <v>82</v>
      </c>
      <c r="AM242" s="4">
        <v>11423061633.49</v>
      </c>
      <c r="AN242">
        <v>54046</v>
      </c>
      <c r="AO242">
        <f t="shared" si="77"/>
        <v>4.755560548093762E-3</v>
      </c>
      <c r="AP242">
        <f t="shared" si="78"/>
        <v>5.5597522531558363</v>
      </c>
      <c r="AQ242" s="15">
        <f t="shared" si="79"/>
        <v>0.18508732513471227</v>
      </c>
      <c r="AR242" s="3">
        <f t="shared" si="80"/>
        <v>9.0824322458673591E-4</v>
      </c>
      <c r="AS242" s="15">
        <f t="shared" si="76"/>
        <v>0.26097026527870981</v>
      </c>
    </row>
    <row r="243" spans="1:45" x14ac:dyDescent="0.25">
      <c r="A243" t="s">
        <v>37</v>
      </c>
      <c r="B243">
        <v>7.5955197584554801</v>
      </c>
      <c r="C243">
        <v>5.7849091827518202E-3</v>
      </c>
      <c r="D243">
        <v>6.7252249888245599</v>
      </c>
      <c r="E243">
        <v>-40.5382069733582</v>
      </c>
      <c r="F243" s="1">
        <v>0</v>
      </c>
      <c r="G243" s="1">
        <v>0</v>
      </c>
      <c r="H243">
        <v>3.3094816206381101</v>
      </c>
      <c r="I243">
        <v>-128.833829351275</v>
      </c>
      <c r="J243">
        <v>-152.29287431671</v>
      </c>
      <c r="K243">
        <v>-132.35367443625401</v>
      </c>
      <c r="L243">
        <v>-109.95292775423501</v>
      </c>
      <c r="M243">
        <v>20.3503109680079</v>
      </c>
      <c r="N243">
        <v>94.503988609540997</v>
      </c>
      <c r="O243">
        <v>82.166194130129497</v>
      </c>
      <c r="P243">
        <v>211375.26895298201</v>
      </c>
      <c r="Q243">
        <v>255634.13090620199</v>
      </c>
      <c r="R243">
        <v>83.899692117740798</v>
      </c>
      <c r="S243">
        <v>666.92769404401099</v>
      </c>
      <c r="T243">
        <v>0.50862493212862603</v>
      </c>
      <c r="U243">
        <v>0.33755437501566399</v>
      </c>
      <c r="V243" s="1">
        <v>0</v>
      </c>
      <c r="W243">
        <v>0.221336040880424</v>
      </c>
      <c r="X243">
        <v>0.44110958410390999</v>
      </c>
      <c r="Y243" s="1">
        <v>0</v>
      </c>
      <c r="Z243">
        <v>0.28742967190917801</v>
      </c>
      <c r="AA243">
        <v>2.8500803423069798E-4</v>
      </c>
      <c r="AB243">
        <v>4.9827340799862103E-3</v>
      </c>
      <c r="AC243">
        <v>4.8628157860958797E-3</v>
      </c>
      <c r="AD243">
        <v>4.1666418062191502E-4</v>
      </c>
      <c r="AE243">
        <v>0.15458503384052499</v>
      </c>
      <c r="AF243">
        <v>1.1576557276297499E-3</v>
      </c>
      <c r="AG243" s="1">
        <v>8.3264354969049497E-8</v>
      </c>
      <c r="AH243">
        <v>6.5217176718047201</v>
      </c>
      <c r="AI243">
        <v>0.113493841381917</v>
      </c>
      <c r="AJ243">
        <v>6.91078330136855</v>
      </c>
      <c r="AK243" t="s">
        <v>83</v>
      </c>
      <c r="AL243" t="s">
        <v>84</v>
      </c>
      <c r="AM243" s="4">
        <v>95119293779.380005</v>
      </c>
      <c r="AN243">
        <v>450002</v>
      </c>
      <c r="AO243">
        <f t="shared" si="77"/>
        <v>6.3054795479563271E-3</v>
      </c>
      <c r="AP243">
        <f t="shared" si="78"/>
        <v>7.3096035154129773</v>
      </c>
      <c r="AQ243" s="15">
        <f t="shared" si="79"/>
        <v>3.9115150697246692E-2</v>
      </c>
      <c r="AR243" s="3">
        <f t="shared" si="80"/>
        <v>2.5579409649914044E-4</v>
      </c>
      <c r="AS243" s="15">
        <f t="shared" si="76"/>
        <v>0.12940753225016355</v>
      </c>
    </row>
    <row r="244" spans="1:45" x14ac:dyDescent="0.25">
      <c r="A244" t="s">
        <v>37</v>
      </c>
      <c r="B244">
        <v>7.6980311526143597</v>
      </c>
      <c r="C244">
        <v>6.6066461164032003E-3</v>
      </c>
      <c r="D244">
        <v>7.6461507624324003</v>
      </c>
      <c r="E244">
        <v>-29.307313124146301</v>
      </c>
      <c r="F244" s="1">
        <v>0</v>
      </c>
      <c r="G244" s="1">
        <v>0</v>
      </c>
      <c r="H244">
        <v>3.4869613513012099</v>
      </c>
      <c r="I244">
        <v>-105.837563047567</v>
      </c>
      <c r="J244">
        <v>-129.42589760378499</v>
      </c>
      <c r="K244">
        <v>-114.515491557218</v>
      </c>
      <c r="L244">
        <v>-86.658239510601007</v>
      </c>
      <c r="M244">
        <v>19.569907042732599</v>
      </c>
      <c r="N244">
        <v>94.200475668610096</v>
      </c>
      <c r="O244">
        <v>82.172630348835099</v>
      </c>
      <c r="P244">
        <v>208093.04847501701</v>
      </c>
      <c r="Q244">
        <v>254741.75516631501</v>
      </c>
      <c r="R244">
        <v>83.7849530539429</v>
      </c>
      <c r="S244">
        <v>673.45712831337801</v>
      </c>
      <c r="T244">
        <v>0.52292322568987004</v>
      </c>
      <c r="U244">
        <v>0.35735821899450099</v>
      </c>
      <c r="V244" s="1">
        <v>0</v>
      </c>
      <c r="W244">
        <v>0.206130671352106</v>
      </c>
      <c r="X244">
        <v>0.43651110965339202</v>
      </c>
      <c r="Y244" s="1">
        <v>0</v>
      </c>
      <c r="Z244">
        <v>0.27665684939954899</v>
      </c>
      <c r="AA244">
        <v>2.8545232024929898E-4</v>
      </c>
      <c r="AB244">
        <v>5.2836627085526902E-3</v>
      </c>
      <c r="AC244">
        <v>4.9385388484031196E-3</v>
      </c>
      <c r="AD244">
        <v>7.9484528949242599E-4</v>
      </c>
      <c r="AE244">
        <v>0.15919896752305401</v>
      </c>
      <c r="AF244">
        <v>1.58543487890156E-3</v>
      </c>
      <c r="AG244" s="1">
        <v>7.0909032666820002E-7</v>
      </c>
      <c r="AH244">
        <v>6.7023256339784201</v>
      </c>
      <c r="AI244">
        <v>0.1125674815623</v>
      </c>
      <c r="AJ244">
        <v>20.9786319144544</v>
      </c>
      <c r="AK244" t="s">
        <v>85</v>
      </c>
      <c r="AL244" t="s">
        <v>86</v>
      </c>
      <c r="AM244" s="4">
        <v>206131771493.14001</v>
      </c>
      <c r="AN244">
        <v>990575</v>
      </c>
      <c r="AO244">
        <f t="shared" si="77"/>
        <v>6.8094260475539785E-3</v>
      </c>
      <c r="AP244">
        <f t="shared" si="78"/>
        <v>7.8721216237927933</v>
      </c>
      <c r="AQ244" s="15">
        <f t="shared" si="79"/>
        <v>-2.2114809640676913E-2</v>
      </c>
      <c r="AR244" s="3">
        <f t="shared" si="80"/>
        <v>-1.562641754627829E-4</v>
      </c>
      <c r="AS244" s="15">
        <f t="shared" si="76"/>
        <v>6.7851644302989733E-3</v>
      </c>
    </row>
    <row r="245" spans="1:45" x14ac:dyDescent="0.25">
      <c r="A245" t="s">
        <v>37</v>
      </c>
      <c r="B245">
        <v>8.144526555074</v>
      </c>
      <c r="C245">
        <v>7.0580770478496802E-3</v>
      </c>
      <c r="D245">
        <v>8.1485177933536299</v>
      </c>
      <c r="E245">
        <v>-21.183147706504599</v>
      </c>
      <c r="F245" s="1">
        <v>0</v>
      </c>
      <c r="G245" s="1">
        <v>0</v>
      </c>
      <c r="H245">
        <v>3.6231878264537598</v>
      </c>
      <c r="I245">
        <v>-81.053079728178901</v>
      </c>
      <c r="J245">
        <v>-105.607510259657</v>
      </c>
      <c r="K245">
        <v>-94.379117294459505</v>
      </c>
      <c r="L245">
        <v>-61.565110762816701</v>
      </c>
      <c r="M245">
        <v>18.787861306818701</v>
      </c>
      <c r="N245">
        <v>93.801828077947604</v>
      </c>
      <c r="O245">
        <v>82.034563155028295</v>
      </c>
      <c r="P245">
        <v>204804.717667283</v>
      </c>
      <c r="Q245">
        <v>252511.65977476499</v>
      </c>
      <c r="R245">
        <v>83.740240794526301</v>
      </c>
      <c r="S245">
        <v>679.94042355246302</v>
      </c>
      <c r="T245">
        <v>0.53210162490613899</v>
      </c>
      <c r="U245">
        <v>0.36174151716209002</v>
      </c>
      <c r="V245" s="1">
        <v>0</v>
      </c>
      <c r="W245">
        <v>0.19169307615478201</v>
      </c>
      <c r="X245">
        <v>0.446565406683127</v>
      </c>
      <c r="Y245" s="1">
        <v>0</v>
      </c>
      <c r="Z245">
        <v>0.26519021882965599</v>
      </c>
      <c r="AA245">
        <v>2.8591812979527497E-4</v>
      </c>
      <c r="AB245">
        <v>5.6718890365737903E-3</v>
      </c>
      <c r="AC245">
        <v>5.1028055488170996E-3</v>
      </c>
      <c r="AD245">
        <v>7.8102959586276595E-4</v>
      </c>
      <c r="AE245">
        <v>0.15882306280768299</v>
      </c>
      <c r="AF245">
        <v>1.9084493440384999E-3</v>
      </c>
      <c r="AG245">
        <v>6.9060666094559097E-6</v>
      </c>
      <c r="AH245">
        <v>6.9685516683064099</v>
      </c>
      <c r="AI245">
        <v>0.112030930845626</v>
      </c>
      <c r="AJ245">
        <v>55.205466362407201</v>
      </c>
      <c r="AK245" t="s">
        <v>87</v>
      </c>
      <c r="AL245" t="s">
        <v>88</v>
      </c>
      <c r="AM245" s="4">
        <v>358770555463.29999</v>
      </c>
      <c r="AN245">
        <v>1751769</v>
      </c>
      <c r="AO245">
        <f t="shared" si="77"/>
        <v>7.2971730226508748E-3</v>
      </c>
      <c r="AP245">
        <f t="shared" si="78"/>
        <v>8.4135756881089883</v>
      </c>
      <c r="AQ245" s="15">
        <f t="shared" si="79"/>
        <v>-3.1977977379491374E-2</v>
      </c>
      <c r="AR245" s="3">
        <f t="shared" si="80"/>
        <v>-2.4269144289701741E-4</v>
      </c>
      <c r="AS245" s="15">
        <f t="shared" si="76"/>
        <v>-4.8981156829353001E-4</v>
      </c>
    </row>
    <row r="246" spans="1:45" x14ac:dyDescent="0.25">
      <c r="A246" t="s">
        <v>37</v>
      </c>
      <c r="B246">
        <v>8.7075875292205591</v>
      </c>
      <c r="C246">
        <v>6.9942672231607904E-3</v>
      </c>
      <c r="D246">
        <v>8.0776604891219694</v>
      </c>
      <c r="E246">
        <v>-17.152126283162001</v>
      </c>
      <c r="F246" s="1">
        <v>0</v>
      </c>
      <c r="G246" s="1">
        <v>0</v>
      </c>
      <c r="H246">
        <v>3.6663871436289299</v>
      </c>
      <c r="I246">
        <v>-57.639819806131001</v>
      </c>
      <c r="J246">
        <v>-85.694882125288402</v>
      </c>
      <c r="K246">
        <v>-71.750302367715193</v>
      </c>
      <c r="L246">
        <v>-37.7824960307805</v>
      </c>
      <c r="M246">
        <v>17.8937822435506</v>
      </c>
      <c r="N246">
        <v>93.409659499172704</v>
      </c>
      <c r="O246">
        <v>82.090574766215497</v>
      </c>
      <c r="P246">
        <v>200985.07607192299</v>
      </c>
      <c r="Q246">
        <v>248731.54177343901</v>
      </c>
      <c r="R246">
        <v>83.742384534636997</v>
      </c>
      <c r="S246">
        <v>683.37471141096</v>
      </c>
      <c r="T246">
        <v>0.53469914159835696</v>
      </c>
      <c r="U246">
        <v>0.36063372150616302</v>
      </c>
      <c r="V246" s="1">
        <v>0</v>
      </c>
      <c r="W246">
        <v>0.179159183112058</v>
      </c>
      <c r="X246">
        <v>0.46020709538177701</v>
      </c>
      <c r="Y246" s="1">
        <v>0</v>
      </c>
      <c r="Z246">
        <v>0.25938033138314098</v>
      </c>
      <c r="AA246">
        <v>2.8591721946009198E-4</v>
      </c>
      <c r="AB246">
        <v>5.5235521192842901E-3</v>
      </c>
      <c r="AC246">
        <v>5.0230884227272397E-3</v>
      </c>
      <c r="AD246">
        <v>7.5821668446704503E-4</v>
      </c>
      <c r="AE246">
        <v>0.14645411980664499</v>
      </c>
      <c r="AF246">
        <v>2.1012070944885098E-3</v>
      </c>
      <c r="AG246">
        <v>4.7664672615255603E-5</v>
      </c>
      <c r="AH246">
        <v>7.1183502593636296</v>
      </c>
      <c r="AI246">
        <v>0.10862270452463101</v>
      </c>
      <c r="AJ246">
        <v>110.438944990818</v>
      </c>
      <c r="AK246" t="s">
        <v>89</v>
      </c>
      <c r="AL246" t="s">
        <v>90</v>
      </c>
      <c r="AM246" s="4">
        <v>510466518864.21997</v>
      </c>
      <c r="AN246">
        <v>2539823</v>
      </c>
      <c r="AO246">
        <f t="shared" si="77"/>
        <v>7.4102127366758412E-3</v>
      </c>
      <c r="AP246">
        <f t="shared" si="78"/>
        <v>8.5386454046912021</v>
      </c>
      <c r="AQ246" s="15">
        <f t="shared" si="79"/>
        <v>1.9785588523975717E-2</v>
      </c>
      <c r="AR246" s="3">
        <f t="shared" si="80"/>
        <v>1.5291737481628112E-4</v>
      </c>
      <c r="AS246" s="15">
        <f t="shared" si="76"/>
        <v>7.7983847049142518E-2</v>
      </c>
    </row>
    <row r="247" spans="1:45" x14ac:dyDescent="0.25">
      <c r="A247" t="s">
        <v>37</v>
      </c>
      <c r="B247">
        <v>9.7928928391040202</v>
      </c>
      <c r="C247">
        <v>7.4697160320904401E-3</v>
      </c>
      <c r="D247">
        <v>8.6044182916284395</v>
      </c>
      <c r="E247">
        <v>-9.1275007569505604</v>
      </c>
      <c r="F247" s="1">
        <v>0</v>
      </c>
      <c r="G247" s="1">
        <v>0</v>
      </c>
      <c r="H247">
        <v>3.7937487416677098</v>
      </c>
      <c r="I247">
        <v>-32.717738441418398</v>
      </c>
      <c r="J247">
        <v>-63.519301900087697</v>
      </c>
      <c r="K247">
        <v>-46.7971463444254</v>
      </c>
      <c r="L247">
        <v>-12.480242313839</v>
      </c>
      <c r="M247">
        <v>17.592543897683299</v>
      </c>
      <c r="N247">
        <v>93.205392293732302</v>
      </c>
      <c r="O247">
        <v>82.023013541238996</v>
      </c>
      <c r="P247">
        <v>197210.25894399799</v>
      </c>
      <c r="Q247">
        <v>245823.33939948899</v>
      </c>
      <c r="R247">
        <v>83.740803972249395</v>
      </c>
      <c r="S247">
        <v>684.41935778109405</v>
      </c>
      <c r="T247">
        <v>0.53819393460890796</v>
      </c>
      <c r="U247">
        <v>0.37270572391594498</v>
      </c>
      <c r="V247" s="1">
        <v>0</v>
      </c>
      <c r="W247">
        <v>0.16540780500549701</v>
      </c>
      <c r="X247">
        <v>0.46188647107855602</v>
      </c>
      <c r="Y247" s="1">
        <v>0</v>
      </c>
      <c r="Z247">
        <v>0.253812161883812</v>
      </c>
      <c r="AA247">
        <v>2.8543391834593199E-4</v>
      </c>
      <c r="AB247">
        <v>5.4602412767754196E-3</v>
      </c>
      <c r="AC247">
        <v>5.04892074427204E-3</v>
      </c>
      <c r="AD247">
        <v>7.8330958009623596E-4</v>
      </c>
      <c r="AE247">
        <v>0.139680753970575</v>
      </c>
      <c r="AF247">
        <v>2.2967773615917902E-3</v>
      </c>
      <c r="AG247">
        <v>3.97934678501355E-4</v>
      </c>
      <c r="AH247">
        <v>7.2512853759350397</v>
      </c>
      <c r="AI247">
        <v>0.10804725474790799</v>
      </c>
      <c r="AJ247">
        <v>209.43734796232701</v>
      </c>
      <c r="AK247" t="s">
        <v>91</v>
      </c>
      <c r="AL247" t="s">
        <v>92</v>
      </c>
      <c r="AM247" s="4">
        <v>603968842262.31006</v>
      </c>
      <c r="AN247">
        <v>3062563</v>
      </c>
      <c r="AO247">
        <f t="shared" si="77"/>
        <v>7.6311320242097623E-3</v>
      </c>
      <c r="AP247">
        <f t="shared" si="78"/>
        <v>8.7826236728395521</v>
      </c>
      <c r="AQ247" s="15">
        <f t="shared" si="79"/>
        <v>0.11503045147986324</v>
      </c>
      <c r="AR247" s="3">
        <f t="shared" si="80"/>
        <v>9.2058957910431515E-4</v>
      </c>
      <c r="AS247" s="15">
        <f t="shared" si="76"/>
        <v>0.13812375307600888</v>
      </c>
    </row>
    <row r="248" spans="1:45" x14ac:dyDescent="0.25">
      <c r="A248" t="s">
        <v>37</v>
      </c>
      <c r="B248">
        <v>11.4910093196887</v>
      </c>
      <c r="C248">
        <v>9.4784689016010094E-3</v>
      </c>
      <c r="D248">
        <v>10.7995503673132</v>
      </c>
      <c r="E248">
        <v>-0.64363870775049603</v>
      </c>
      <c r="F248" s="1">
        <v>0</v>
      </c>
      <c r="G248" s="1">
        <v>0</v>
      </c>
      <c r="H248">
        <v>3.89387585591128</v>
      </c>
      <c r="I248">
        <v>-9.1418062746109108</v>
      </c>
      <c r="J248">
        <v>-40.775386943346497</v>
      </c>
      <c r="K248">
        <v>-22.821418028592099</v>
      </c>
      <c r="L248">
        <v>11.6791424286279</v>
      </c>
      <c r="M248">
        <v>17.973246818700499</v>
      </c>
      <c r="N248">
        <v>93.008114660435695</v>
      </c>
      <c r="O248">
        <v>81.491613416963503</v>
      </c>
      <c r="P248">
        <v>191606.779970359</v>
      </c>
      <c r="Q248">
        <v>239794.84026403399</v>
      </c>
      <c r="R248">
        <v>83.772613429484807</v>
      </c>
      <c r="S248">
        <v>683.27949962287903</v>
      </c>
      <c r="T248">
        <v>0.53676691129332699</v>
      </c>
      <c r="U248">
        <v>0.39059598301113202</v>
      </c>
      <c r="V248" s="1">
        <v>0</v>
      </c>
      <c r="W248">
        <v>0.14574605223964299</v>
      </c>
      <c r="X248">
        <v>0.46365796474922299</v>
      </c>
      <c r="Y248" s="1">
        <v>0</v>
      </c>
      <c r="Z248">
        <v>0.25796126725326501</v>
      </c>
      <c r="AA248">
        <v>2.8565627221945202E-4</v>
      </c>
      <c r="AB248">
        <v>5.6119862602287103E-3</v>
      </c>
      <c r="AC248">
        <v>5.2271501574608099E-3</v>
      </c>
      <c r="AD248">
        <v>8.9339243367940197E-4</v>
      </c>
      <c r="AE248">
        <v>0.150519356899948</v>
      </c>
      <c r="AF248">
        <v>2.64317255546876E-3</v>
      </c>
      <c r="AG248">
        <v>1.7732371806346301E-3</v>
      </c>
      <c r="AH248">
        <v>7.4021263668316797</v>
      </c>
      <c r="AI248">
        <v>0.112547834957046</v>
      </c>
      <c r="AJ248">
        <v>339.65350568073598</v>
      </c>
      <c r="AK248" t="s">
        <v>93</v>
      </c>
      <c r="AL248" t="s">
        <v>94</v>
      </c>
      <c r="AM248" s="4">
        <v>653474539875.34998</v>
      </c>
      <c r="AN248">
        <v>3410498</v>
      </c>
      <c r="AO248">
        <f>SUM(AA248,AC248,AF248)</f>
        <v>8.1559789851490226E-3</v>
      </c>
      <c r="AP248">
        <f t="shared" si="78"/>
        <v>9.3598624099424761</v>
      </c>
      <c r="AQ248" s="15">
        <f t="shared" si="79"/>
        <v>0.22768998265214058</v>
      </c>
      <c r="AR248" s="3">
        <f t="shared" si="80"/>
        <v>1.9646302584240306E-3</v>
      </c>
      <c r="AS248" s="15">
        <f t="shared" si="76"/>
        <v>6.4026642671006551E-2</v>
      </c>
    </row>
    <row r="249" spans="1:45" x14ac:dyDescent="0.25">
      <c r="A249" t="s">
        <v>37</v>
      </c>
      <c r="B249">
        <v>14.4817524407653</v>
      </c>
      <c r="C249">
        <v>1.21876223175918E-2</v>
      </c>
      <c r="D249">
        <v>13.683551110091001</v>
      </c>
      <c r="E249">
        <v>11.714574992121801</v>
      </c>
      <c r="F249" s="1">
        <v>0</v>
      </c>
      <c r="G249" s="1">
        <v>0</v>
      </c>
      <c r="H249">
        <v>4.0427320667817996</v>
      </c>
      <c r="I249">
        <v>14.370553799504799</v>
      </c>
      <c r="J249">
        <v>-12.8013858961141</v>
      </c>
      <c r="K249">
        <v>-4.3593899008444303</v>
      </c>
      <c r="L249">
        <v>36.310346918268301</v>
      </c>
      <c r="M249">
        <v>18.321347704973601</v>
      </c>
      <c r="N249">
        <v>92.21653219849</v>
      </c>
      <c r="O249">
        <v>80.293016135886703</v>
      </c>
      <c r="P249">
        <v>181866.64820659501</v>
      </c>
      <c r="Q249">
        <v>229810.05683333799</v>
      </c>
      <c r="R249">
        <v>83.613820838703006</v>
      </c>
      <c r="S249">
        <v>689.19576058341499</v>
      </c>
      <c r="T249">
        <v>0.53295828327728501</v>
      </c>
      <c r="U249">
        <v>0.402837426880366</v>
      </c>
      <c r="V249" s="1">
        <v>0</v>
      </c>
      <c r="W249">
        <v>0.12499524255755</v>
      </c>
      <c r="X249">
        <v>0.47216733056208299</v>
      </c>
      <c r="Y249" s="1">
        <v>0</v>
      </c>
      <c r="Z249">
        <v>0.270153440529805</v>
      </c>
      <c r="AA249">
        <v>2.8705088325745802E-4</v>
      </c>
      <c r="AB249">
        <v>5.8035850801426503E-3</v>
      </c>
      <c r="AC249">
        <v>5.4384577433878398E-3</v>
      </c>
      <c r="AD249">
        <v>1.2499606706750099E-3</v>
      </c>
      <c r="AE249">
        <v>0.17944052691708401</v>
      </c>
      <c r="AF249">
        <v>3.3748809638735702E-3</v>
      </c>
      <c r="AG249">
        <v>3.6092964409991202E-3</v>
      </c>
      <c r="AH249">
        <v>7.6896851604836698</v>
      </c>
      <c r="AI249">
        <v>0.119374424302504</v>
      </c>
      <c r="AJ249">
        <v>597.24401006225003</v>
      </c>
      <c r="AK249" t="s">
        <v>95</v>
      </c>
      <c r="AL249" t="s">
        <v>96</v>
      </c>
      <c r="AM249" s="4">
        <v>437138131095.69</v>
      </c>
      <c r="AN249">
        <v>2403619</v>
      </c>
      <c r="AO249">
        <f t="shared" ref="AO249:AO258" si="81">SUM(AA249,AC249,AF249)</f>
        <v>9.1003895905188686E-3</v>
      </c>
      <c r="AP249">
        <f t="shared" si="78"/>
        <v>10.390120788515055</v>
      </c>
      <c r="AQ249" s="15">
        <f t="shared" si="79"/>
        <v>0.39380020074194122</v>
      </c>
      <c r="AR249" s="3">
        <f t="shared" si="80"/>
        <v>3.8517016228540608E-3</v>
      </c>
      <c r="AS249" s="15">
        <f t="shared" si="76"/>
        <v>5.8332908194106192E-2</v>
      </c>
    </row>
    <row r="250" spans="1:45" x14ac:dyDescent="0.25">
      <c r="A250" t="s">
        <v>37</v>
      </c>
      <c r="B250">
        <v>17.482312091796199</v>
      </c>
      <c r="C250">
        <v>1.4777037616263601E-2</v>
      </c>
      <c r="D250">
        <v>16.3599461921699</v>
      </c>
      <c r="E250">
        <v>25.580616533859502</v>
      </c>
      <c r="F250" s="1">
        <v>0</v>
      </c>
      <c r="G250" s="1">
        <v>0</v>
      </c>
      <c r="H250">
        <v>4.2064629318364704</v>
      </c>
      <c r="I250">
        <v>37.2851635968808</v>
      </c>
      <c r="J250">
        <v>11.7841965153495</v>
      </c>
      <c r="K250">
        <v>14.7626133828931</v>
      </c>
      <c r="L250">
        <v>60.908027333414701</v>
      </c>
      <c r="M250">
        <v>18.909885568377501</v>
      </c>
      <c r="N250">
        <v>91.386247487998503</v>
      </c>
      <c r="O250">
        <v>79.008664431116699</v>
      </c>
      <c r="P250">
        <v>168878.0078776</v>
      </c>
      <c r="Q250">
        <v>212476.76343270601</v>
      </c>
      <c r="R250">
        <v>83.595677780597299</v>
      </c>
      <c r="S250">
        <v>691.48226838307596</v>
      </c>
      <c r="T250">
        <v>0.54713778982373895</v>
      </c>
      <c r="U250">
        <v>0.39236525376577203</v>
      </c>
      <c r="V250" s="1">
        <v>0</v>
      </c>
      <c r="W250">
        <v>0.100466180449007</v>
      </c>
      <c r="X250">
        <v>0.50716856578521896</v>
      </c>
      <c r="Y250" s="1">
        <v>0</v>
      </c>
      <c r="Z250">
        <v>0.26772833470569302</v>
      </c>
      <c r="AA250">
        <v>2.8921574916689302E-4</v>
      </c>
      <c r="AB250">
        <v>5.9891138314635299E-3</v>
      </c>
      <c r="AC250">
        <v>5.6694688276901703E-3</v>
      </c>
      <c r="AD250">
        <v>2.1731123989958299E-3</v>
      </c>
      <c r="AE250">
        <v>0.21052269191815201</v>
      </c>
      <c r="AF250">
        <v>3.9764695216912404E-3</v>
      </c>
      <c r="AG250">
        <v>5.0238840997633202E-3</v>
      </c>
      <c r="AH250">
        <v>7.8970913882956397</v>
      </c>
      <c r="AI250">
        <v>0.12697529077563999</v>
      </c>
      <c r="AJ250">
        <v>960.28283435752098</v>
      </c>
      <c r="AK250" t="s">
        <v>97</v>
      </c>
      <c r="AL250" t="s">
        <v>98</v>
      </c>
      <c r="AM250" s="4">
        <v>272046089524.04999</v>
      </c>
      <c r="AN250">
        <v>1610903</v>
      </c>
      <c r="AO250">
        <f t="shared" si="81"/>
        <v>9.9351540985483031E-3</v>
      </c>
      <c r="AP250">
        <f t="shared" si="78"/>
        <v>11.291816904202623</v>
      </c>
      <c r="AQ250" s="15">
        <f t="shared" si="79"/>
        <v>0.54822844189844933</v>
      </c>
      <c r="AR250" s="3">
        <f t="shared" si="80"/>
        <v>5.9504438053406897E-3</v>
      </c>
      <c r="AS250" s="15">
        <f t="shared" si="76"/>
        <v>6.8604498232609057E-2</v>
      </c>
    </row>
    <row r="251" spans="1:45" x14ac:dyDescent="0.25">
      <c r="A251" t="s">
        <v>37</v>
      </c>
      <c r="B251">
        <v>19.319172815830299</v>
      </c>
      <c r="C251">
        <v>1.6801314361038999E-2</v>
      </c>
      <c r="D251">
        <v>18.399001747779899</v>
      </c>
      <c r="E251">
        <v>45.332941107734797</v>
      </c>
      <c r="F251" s="1">
        <v>0</v>
      </c>
      <c r="G251" s="1">
        <v>0</v>
      </c>
      <c r="H251">
        <v>4.4039830477049398</v>
      </c>
      <c r="I251">
        <v>59.737910076626697</v>
      </c>
      <c r="J251">
        <v>33.481696917236299</v>
      </c>
      <c r="K251">
        <v>36.1982583862669</v>
      </c>
      <c r="L251">
        <v>85.2044636413669</v>
      </c>
      <c r="M251">
        <v>19.082884034666002</v>
      </c>
      <c r="N251">
        <v>90.831627834693904</v>
      </c>
      <c r="O251">
        <v>78.258138933706306</v>
      </c>
      <c r="P251">
        <v>156605.33739734901</v>
      </c>
      <c r="Q251">
        <v>197139.66023911099</v>
      </c>
      <c r="R251">
        <v>83.633384556525201</v>
      </c>
      <c r="S251">
        <v>688.75799828151003</v>
      </c>
      <c r="T251">
        <v>0.58543661912071199</v>
      </c>
      <c r="U251">
        <v>0.364599881235596</v>
      </c>
      <c r="V251" s="1">
        <v>0</v>
      </c>
      <c r="W251">
        <v>8.2149581927394993E-2</v>
      </c>
      <c r="X251">
        <v>0.55325053683700798</v>
      </c>
      <c r="Y251" s="1">
        <v>0</v>
      </c>
      <c r="Z251">
        <v>0.24200632139398101</v>
      </c>
      <c r="AA251">
        <v>2.9083202849511901E-4</v>
      </c>
      <c r="AB251">
        <v>5.9145751524402098E-3</v>
      </c>
      <c r="AC251">
        <v>5.6962873014520703E-3</v>
      </c>
      <c r="AD251">
        <v>3.4937280714042499E-3</v>
      </c>
      <c r="AE251">
        <v>0.225337038514178</v>
      </c>
      <c r="AF251">
        <v>4.1255513555275101E-3</v>
      </c>
      <c r="AG251">
        <v>5.7904558423501401E-3</v>
      </c>
      <c r="AH251">
        <v>8.0778461117304499</v>
      </c>
      <c r="AI251">
        <v>0.13150078060678</v>
      </c>
      <c r="AJ251">
        <v>1364.8628189865999</v>
      </c>
      <c r="AK251" t="s">
        <v>99</v>
      </c>
      <c r="AL251" t="s">
        <v>100</v>
      </c>
      <c r="AM251" s="4">
        <v>127831299125.31</v>
      </c>
      <c r="AN251">
        <v>816264</v>
      </c>
      <c r="AO251">
        <f t="shared" si="81"/>
        <v>1.0112670685474699E-2</v>
      </c>
      <c r="AP251">
        <f t="shared" si="78"/>
        <v>11.482491133361316</v>
      </c>
      <c r="AQ251" s="15">
        <f t="shared" si="79"/>
        <v>0.68248967854198717</v>
      </c>
      <c r="AR251" s="3">
        <f t="shared" si="80"/>
        <v>7.617370919486801E-3</v>
      </c>
      <c r="AS251" s="15">
        <f t="shared" si="76"/>
        <v>5.0012010470156687E-2</v>
      </c>
    </row>
    <row r="252" spans="1:45" x14ac:dyDescent="0.25">
      <c r="A252" t="s">
        <v>37</v>
      </c>
      <c r="B252">
        <v>20.5442159531515</v>
      </c>
      <c r="C252">
        <v>1.86318974247234E-2</v>
      </c>
      <c r="D252">
        <v>20.203607856508501</v>
      </c>
      <c r="E252">
        <v>61.483889823926297</v>
      </c>
      <c r="F252" s="1">
        <v>0</v>
      </c>
      <c r="G252" s="1">
        <v>0</v>
      </c>
      <c r="H252">
        <v>4.5856091695686603</v>
      </c>
      <c r="I252">
        <v>82.465178397115395</v>
      </c>
      <c r="J252">
        <v>61.707798505097699</v>
      </c>
      <c r="K252">
        <v>53.3124368841031</v>
      </c>
      <c r="L252">
        <v>110.11514730180799</v>
      </c>
      <c r="M252">
        <v>19.550568123371999</v>
      </c>
      <c r="N252">
        <v>90.462928721158505</v>
      </c>
      <c r="O252">
        <v>77.435981717716899</v>
      </c>
      <c r="P252">
        <v>144158.653544609</v>
      </c>
      <c r="Q252">
        <v>181789.51547630801</v>
      </c>
      <c r="R252">
        <v>83.635633905970394</v>
      </c>
      <c r="S252">
        <v>698.16668213408002</v>
      </c>
      <c r="T252">
        <v>0.59254403320437699</v>
      </c>
      <c r="U252">
        <v>0.36125968409380599</v>
      </c>
      <c r="V252" s="1">
        <v>0</v>
      </c>
      <c r="W252">
        <v>6.5531212743041994E-2</v>
      </c>
      <c r="X252">
        <v>0.57320910316315099</v>
      </c>
      <c r="Y252" s="1">
        <v>0</v>
      </c>
      <c r="Z252">
        <v>0.24145806400792999</v>
      </c>
      <c r="AA252">
        <v>2.9233374334603E-4</v>
      </c>
      <c r="AB252">
        <v>6.0490968778259702E-3</v>
      </c>
      <c r="AC252">
        <v>5.9070509228843103E-3</v>
      </c>
      <c r="AD252">
        <v>4.8285359223658999E-3</v>
      </c>
      <c r="AE252">
        <v>0.251772216847296</v>
      </c>
      <c r="AF252">
        <v>4.3307582431332701E-3</v>
      </c>
      <c r="AG252">
        <v>6.3697977692771602E-3</v>
      </c>
      <c r="AH252">
        <v>8.2799616797307003</v>
      </c>
      <c r="AI252">
        <v>0.13849619689338399</v>
      </c>
      <c r="AJ252">
        <v>1811.1862445439001</v>
      </c>
      <c r="AK252" t="s">
        <v>101</v>
      </c>
      <c r="AL252" t="s">
        <v>102</v>
      </c>
      <c r="AM252" s="4">
        <v>45608770649.790001</v>
      </c>
      <c r="AN252">
        <v>316379</v>
      </c>
      <c r="AO252">
        <f t="shared" si="81"/>
        <v>1.0530142909363611E-2</v>
      </c>
      <c r="AP252">
        <f t="shared" si="78"/>
        <v>11.929426917191732</v>
      </c>
      <c r="AQ252" s="15">
        <f t="shared" si="79"/>
        <v>0.72214609266307894</v>
      </c>
      <c r="AR252" s="3">
        <f t="shared" si="80"/>
        <v>8.4515172518041456E-3</v>
      </c>
      <c r="AS252" s="15">
        <f t="shared" si="76"/>
        <v>1.6858775871225085E-2</v>
      </c>
    </row>
    <row r="253" spans="1:45" x14ac:dyDescent="0.25">
      <c r="A253" t="s">
        <v>37</v>
      </c>
      <c r="B253">
        <v>21.865618549970399</v>
      </c>
      <c r="C253">
        <v>1.9637132154748299E-2</v>
      </c>
      <c r="D253">
        <v>21.178945086724902</v>
      </c>
      <c r="E253">
        <v>82.183005582657202</v>
      </c>
      <c r="F253" s="1">
        <v>0</v>
      </c>
      <c r="G253" s="1">
        <v>0</v>
      </c>
      <c r="H253">
        <v>4.7855649846290103</v>
      </c>
      <c r="I253">
        <v>104.02033149667</v>
      </c>
      <c r="J253">
        <v>80.425114530005999</v>
      </c>
      <c r="K253">
        <v>74.271667275284301</v>
      </c>
      <c r="L253">
        <v>134.09515457686999</v>
      </c>
      <c r="M253">
        <v>19.740975937734</v>
      </c>
      <c r="N253">
        <v>90.159658494431397</v>
      </c>
      <c r="O253">
        <v>77.074490430173697</v>
      </c>
      <c r="P253">
        <v>132402.446441985</v>
      </c>
      <c r="Q253">
        <v>168457.78743569201</v>
      </c>
      <c r="R253">
        <v>83.670388454047398</v>
      </c>
      <c r="S253">
        <v>695.63926938237296</v>
      </c>
      <c r="T253">
        <v>0.62078107592222398</v>
      </c>
      <c r="U253">
        <v>0.32194654000067302</v>
      </c>
      <c r="V253" s="1">
        <v>0</v>
      </c>
      <c r="W253">
        <v>6.5378897162299998E-2</v>
      </c>
      <c r="X253">
        <v>0.61267456283702604</v>
      </c>
      <c r="Y253" s="1">
        <v>0</v>
      </c>
      <c r="Z253">
        <v>0.210259695737159</v>
      </c>
      <c r="AA253">
        <v>2.9546209472729998E-4</v>
      </c>
      <c r="AB253">
        <v>5.9228257223086899E-3</v>
      </c>
      <c r="AC253">
        <v>5.8482275083183398E-3</v>
      </c>
      <c r="AD253">
        <v>5.28178410889468E-3</v>
      </c>
      <c r="AE253">
        <v>0.25852291366441699</v>
      </c>
      <c r="AF253">
        <v>4.11557143446609E-3</v>
      </c>
      <c r="AG253">
        <v>7.2763124275326699E-3</v>
      </c>
      <c r="AH253">
        <v>8.2659600322371407</v>
      </c>
      <c r="AI253">
        <v>0.140446630392665</v>
      </c>
      <c r="AJ253">
        <v>2240.5478750503798</v>
      </c>
      <c r="AK253" t="s">
        <v>103</v>
      </c>
      <c r="AL253" t="s">
        <v>104</v>
      </c>
      <c r="AM253" s="4">
        <v>15567085237.969999</v>
      </c>
      <c r="AN253">
        <v>117574</v>
      </c>
      <c r="AO253">
        <f t="shared" si="81"/>
        <v>1.0259261037511729E-2</v>
      </c>
      <c r="AP253">
        <f t="shared" si="78"/>
        <v>11.639663559331492</v>
      </c>
      <c r="AQ253" s="15">
        <f t="shared" si="79"/>
        <v>0.87854386327522183</v>
      </c>
      <c r="AR253" s="3">
        <f t="shared" si="80"/>
        <v>1.0092456205481055E-2</v>
      </c>
      <c r="AS253" s="15">
        <f>B253/D253-1</f>
        <v>3.242245826851442E-2</v>
      </c>
    </row>
    <row r="254" spans="1:45" x14ac:dyDescent="0.25">
      <c r="A254" t="s">
        <v>37</v>
      </c>
      <c r="B254">
        <v>21.3105369609825</v>
      </c>
      <c r="C254">
        <v>1.90770682574131E-2</v>
      </c>
      <c r="D254">
        <v>20.6368952173625</v>
      </c>
      <c r="E254">
        <v>108.323516011449</v>
      </c>
      <c r="F254" s="1">
        <v>0</v>
      </c>
      <c r="G254" s="1">
        <v>0</v>
      </c>
      <c r="H254">
        <v>5.0425555279553897</v>
      </c>
      <c r="I254">
        <v>125.493885800157</v>
      </c>
      <c r="J254">
        <v>101.97409052147501</v>
      </c>
      <c r="K254">
        <v>93.929295937504904</v>
      </c>
      <c r="L254">
        <v>159.55654946556899</v>
      </c>
      <c r="M254">
        <v>19.346639648924199</v>
      </c>
      <c r="N254">
        <v>88.320161404212996</v>
      </c>
      <c r="O254">
        <v>75.856973363925306</v>
      </c>
      <c r="P254">
        <v>116766.10624328</v>
      </c>
      <c r="Q254">
        <v>154998.33342469501</v>
      </c>
      <c r="R254">
        <v>83.318966710852493</v>
      </c>
      <c r="S254">
        <v>687.59531958708396</v>
      </c>
      <c r="T254">
        <v>0.56267030450868205</v>
      </c>
      <c r="U254">
        <v>0.40109350905436802</v>
      </c>
      <c r="V254" s="1">
        <v>0</v>
      </c>
      <c r="W254">
        <v>8.46546318455208E-2</v>
      </c>
      <c r="X254">
        <v>0.51425185910010995</v>
      </c>
      <c r="Y254" s="1">
        <v>0</v>
      </c>
      <c r="Z254">
        <v>0.263414697245827</v>
      </c>
      <c r="AA254">
        <v>3.0482271094887302E-4</v>
      </c>
      <c r="AB254">
        <v>5.7721243307405799E-3</v>
      </c>
      <c r="AC254">
        <v>5.8564052878042798E-3</v>
      </c>
      <c r="AD254">
        <v>5.0774223708141396E-3</v>
      </c>
      <c r="AE254">
        <v>0.25935547462347103</v>
      </c>
      <c r="AF254">
        <v>4.6031048273457E-3</v>
      </c>
      <c r="AG254">
        <v>7.3022455599942599E-3</v>
      </c>
      <c r="AH254">
        <v>8.0864308780158201</v>
      </c>
      <c r="AI254">
        <v>0.13496880119567001</v>
      </c>
      <c r="AJ254">
        <v>2626.8720237360299</v>
      </c>
      <c r="AK254" t="s">
        <v>105</v>
      </c>
      <c r="AL254" t="s">
        <v>106</v>
      </c>
      <c r="AM254" s="4">
        <v>3323280149.79</v>
      </c>
      <c r="AN254">
        <v>28461</v>
      </c>
      <c r="AO254">
        <f t="shared" si="81"/>
        <v>1.0764332826098854E-2</v>
      </c>
      <c r="AP254">
        <f t="shared" si="78"/>
        <v>12.179238416742988</v>
      </c>
      <c r="AQ254" s="15">
        <f t="shared" si="79"/>
        <v>0.74974298324652011</v>
      </c>
      <c r="AR254" s="3">
        <f t="shared" si="80"/>
        <v>9.0092969180662237E-3</v>
      </c>
      <c r="AS254" s="15">
        <f t="shared" ref="AS254:AS258" si="82">B254/D254-1</f>
        <v>3.2642591655611231E-2</v>
      </c>
    </row>
    <row r="255" spans="1:45" x14ac:dyDescent="0.25">
      <c r="A255" t="s">
        <v>37</v>
      </c>
      <c r="B255">
        <v>22.0496209856443</v>
      </c>
      <c r="C255">
        <v>1.6799900067030901E-2</v>
      </c>
      <c r="D255">
        <v>18.397593177354</v>
      </c>
      <c r="E255">
        <v>140.32075173891801</v>
      </c>
      <c r="F255" s="1">
        <v>0</v>
      </c>
      <c r="G255" s="1">
        <v>0</v>
      </c>
      <c r="H255">
        <v>5.3723271504847103</v>
      </c>
      <c r="I255">
        <v>144.01502384809999</v>
      </c>
      <c r="J255">
        <v>111.282314656837</v>
      </c>
      <c r="K255">
        <v>120.244807973495</v>
      </c>
      <c r="L255">
        <v>183.72527021759799</v>
      </c>
      <c r="M255">
        <v>19.703693084345598</v>
      </c>
      <c r="N255">
        <v>87.885837213298998</v>
      </c>
      <c r="O255">
        <v>76.263195841723999</v>
      </c>
      <c r="P255">
        <v>100079.927258551</v>
      </c>
      <c r="Q255">
        <v>132241.65154546901</v>
      </c>
      <c r="R255">
        <v>83.373488082293704</v>
      </c>
      <c r="S255">
        <v>660.561084537802</v>
      </c>
      <c r="T255">
        <v>0.40316522381552999</v>
      </c>
      <c r="U255">
        <v>0.62151015432581802</v>
      </c>
      <c r="V255" s="1">
        <v>0</v>
      </c>
      <c r="W255">
        <v>9.88470570421911E-2</v>
      </c>
      <c r="X255">
        <v>0.27964278863198999</v>
      </c>
      <c r="Y255" s="1">
        <v>0</v>
      </c>
      <c r="Z255">
        <v>0.45255069700119899</v>
      </c>
      <c r="AA255">
        <v>3.03816188484407E-4</v>
      </c>
      <c r="AB255">
        <v>5.7895700886397301E-3</v>
      </c>
      <c r="AC255">
        <v>6.1465882061371496E-3</v>
      </c>
      <c r="AD255">
        <v>4.2346851739195196E-3</v>
      </c>
      <c r="AE255">
        <v>0.22569569094921599</v>
      </c>
      <c r="AF255">
        <v>4.5941654577829E-3</v>
      </c>
      <c r="AG255">
        <v>6.10837384929434E-3</v>
      </c>
      <c r="AH255">
        <v>7.4647970710787099</v>
      </c>
      <c r="AI255">
        <v>0.12593811055446599</v>
      </c>
      <c r="AJ255">
        <v>3086.6210762400501</v>
      </c>
      <c r="AK255" t="s">
        <v>107</v>
      </c>
      <c r="AL255" t="s">
        <v>108</v>
      </c>
      <c r="AM255" s="4">
        <v>1193753372.3399999</v>
      </c>
      <c r="AN255">
        <v>11928</v>
      </c>
      <c r="AO255">
        <f t="shared" si="81"/>
        <v>1.1044569852404457E-2</v>
      </c>
      <c r="AP255">
        <f t="shared" si="78"/>
        <v>12.477314851254651</v>
      </c>
      <c r="AQ255" s="15">
        <f t="shared" si="79"/>
        <v>0.76717677228663583</v>
      </c>
      <c r="AR255" s="3">
        <f t="shared" si="80"/>
        <v>9.4996069725843124E-3</v>
      </c>
      <c r="AS255" s="15">
        <f t="shared" si="82"/>
        <v>0.19850573784758208</v>
      </c>
    </row>
    <row r="256" spans="1:45" x14ac:dyDescent="0.25">
      <c r="A256" t="s">
        <v>37</v>
      </c>
      <c r="B256">
        <v>23.210829593265601</v>
      </c>
      <c r="C256">
        <v>1.5640094921935899E-2</v>
      </c>
      <c r="D256">
        <v>17.234948688917299</v>
      </c>
      <c r="E256">
        <v>168.638017199975</v>
      </c>
      <c r="F256" s="1">
        <v>0</v>
      </c>
      <c r="G256" s="1">
        <v>0</v>
      </c>
      <c r="H256">
        <v>5.6466824614637998</v>
      </c>
      <c r="I256">
        <v>165.69809468767301</v>
      </c>
      <c r="J256">
        <v>125.37552298089</v>
      </c>
      <c r="K256">
        <v>146.51000492125999</v>
      </c>
      <c r="L256">
        <v>209.262955941477</v>
      </c>
      <c r="M256">
        <v>19.859822737048699</v>
      </c>
      <c r="N256">
        <v>87.221805681105394</v>
      </c>
      <c r="O256">
        <v>76.183170404501197</v>
      </c>
      <c r="P256">
        <v>91251.614683110602</v>
      </c>
      <c r="Q256">
        <v>117315.213371404</v>
      </c>
      <c r="R256">
        <v>83.108486762040599</v>
      </c>
      <c r="S256">
        <v>651.346984231428</v>
      </c>
      <c r="T256">
        <v>0.35905757580064501</v>
      </c>
      <c r="U256">
        <v>0.89807937290745898</v>
      </c>
      <c r="V256" s="1">
        <v>0</v>
      </c>
      <c r="W256">
        <v>2.93482796563935E-2</v>
      </c>
      <c r="X256">
        <v>7.25723474361466E-2</v>
      </c>
      <c r="Y256" s="1">
        <v>0</v>
      </c>
      <c r="Z256">
        <v>0.51558512263353395</v>
      </c>
      <c r="AA256">
        <v>2.9477255045213402E-4</v>
      </c>
      <c r="AB256">
        <v>5.7700941650015297E-3</v>
      </c>
      <c r="AC256">
        <v>6.3072156900714198E-3</v>
      </c>
      <c r="AD256">
        <v>4.1706041523975898E-3</v>
      </c>
      <c r="AE256">
        <v>0.20856796642627401</v>
      </c>
      <c r="AF256">
        <v>4.7312200957239899E-3</v>
      </c>
      <c r="AG256">
        <v>5.0430287586424897E-3</v>
      </c>
      <c r="AH256">
        <v>7.05338919413634</v>
      </c>
      <c r="AI256">
        <v>0.119480721763567</v>
      </c>
      <c r="AJ256">
        <v>3482.27402990583</v>
      </c>
      <c r="AK256" t="s">
        <v>109</v>
      </c>
      <c r="AL256" t="s">
        <v>110</v>
      </c>
      <c r="AM256" s="4">
        <v>266363463.25999999</v>
      </c>
      <c r="AN256">
        <v>2919</v>
      </c>
      <c r="AO256">
        <f t="shared" si="81"/>
        <v>1.1333208336247545E-2</v>
      </c>
      <c r="AP256">
        <f t="shared" si="78"/>
        <v>12.783357791590422</v>
      </c>
      <c r="AQ256" s="15">
        <f t="shared" si="79"/>
        <v>0.8157067940736924</v>
      </c>
      <c r="AR256" s="3">
        <f t="shared" si="80"/>
        <v>1.0435243845044653E-2</v>
      </c>
      <c r="AS256" s="15">
        <f t="shared" si="82"/>
        <v>0.34673041459015264</v>
      </c>
    </row>
    <row r="257" spans="1:45" x14ac:dyDescent="0.25">
      <c r="A257" t="s">
        <v>37</v>
      </c>
      <c r="B257">
        <v>30.652117390708799</v>
      </c>
      <c r="C257">
        <v>1.4964491894943499E-2</v>
      </c>
      <c r="D257">
        <v>16.550712625392599</v>
      </c>
      <c r="E257">
        <v>172.40642904313199</v>
      </c>
      <c r="F257" s="1">
        <v>0</v>
      </c>
      <c r="G257" s="1">
        <v>0</v>
      </c>
      <c r="H257">
        <v>5.7234850340055896</v>
      </c>
      <c r="I257">
        <v>185.32034966171099</v>
      </c>
      <c r="J257">
        <v>165.338529544327</v>
      </c>
      <c r="K257">
        <v>144.499752780709</v>
      </c>
      <c r="L257">
        <v>236.28881783387399</v>
      </c>
      <c r="M257">
        <v>20.4477456725926</v>
      </c>
      <c r="N257">
        <v>77.7595442749695</v>
      </c>
      <c r="O257">
        <v>67.678026569333198</v>
      </c>
      <c r="P257">
        <v>77058.178839966102</v>
      </c>
      <c r="Q257">
        <v>100755.903916904</v>
      </c>
      <c r="R257">
        <v>82.154517000109806</v>
      </c>
      <c r="S257">
        <v>675.70934246367995</v>
      </c>
      <c r="T257">
        <v>0.21058873191984401</v>
      </c>
      <c r="U257">
        <v>0.97154297018856195</v>
      </c>
      <c r="V257" s="1">
        <v>0</v>
      </c>
      <c r="W257">
        <v>2.0179223105248899E-2</v>
      </c>
      <c r="X257">
        <v>8.2778067061887294E-3</v>
      </c>
      <c r="Y257" s="1">
        <v>0</v>
      </c>
      <c r="Z257">
        <v>0.65567108808865004</v>
      </c>
      <c r="AA257">
        <v>3.1740533919488002E-4</v>
      </c>
      <c r="AB257">
        <v>5.9002706609933399E-3</v>
      </c>
      <c r="AC257">
        <v>6.7610852226934496E-3</v>
      </c>
      <c r="AD257">
        <v>3.5498210131442898E-3</v>
      </c>
      <c r="AE257">
        <v>0.28721786931087301</v>
      </c>
      <c r="AF257">
        <v>7.2101177245056701E-3</v>
      </c>
      <c r="AG257">
        <v>5.0871190482735902E-3</v>
      </c>
      <c r="AH257">
        <v>6.7305993690620696</v>
      </c>
      <c r="AI257">
        <v>0.117732435248498</v>
      </c>
      <c r="AJ257">
        <v>3824.3228951393999</v>
      </c>
      <c r="AK257" t="s">
        <v>111</v>
      </c>
      <c r="AL257" t="s">
        <v>112</v>
      </c>
      <c r="AM257" s="4">
        <v>91005709.209999993</v>
      </c>
      <c r="AN257">
        <v>1181</v>
      </c>
      <c r="AO257">
        <f t="shared" si="81"/>
        <v>1.4288608286394E-2</v>
      </c>
      <c r="AP257">
        <f t="shared" si="78"/>
        <v>15.861007399145045</v>
      </c>
      <c r="AQ257" s="15">
        <f t="shared" si="79"/>
        <v>0.9325454316578301</v>
      </c>
      <c r="AR257" s="3">
        <f t="shared" si="80"/>
        <v>1.5753754069520065E-2</v>
      </c>
      <c r="AS257" s="15">
        <f t="shared" si="82"/>
        <v>0.85201193957542354</v>
      </c>
    </row>
    <row r="258" spans="1:45" x14ac:dyDescent="0.25">
      <c r="A258" t="s">
        <v>37</v>
      </c>
      <c r="B258">
        <v>15.241107758525899</v>
      </c>
      <c r="C258">
        <v>1.71266613584144E-2</v>
      </c>
      <c r="D258">
        <v>18.722440441149701</v>
      </c>
      <c r="E258">
        <v>178.623229971764</v>
      </c>
      <c r="F258" s="1">
        <v>0</v>
      </c>
      <c r="G258" s="1">
        <v>0</v>
      </c>
      <c r="H258">
        <v>5.7776870800247098</v>
      </c>
      <c r="I258">
        <v>203.04934702665801</v>
      </c>
      <c r="J258">
        <v>192.19354547214701</v>
      </c>
      <c r="K258">
        <v>146.20755850731501</v>
      </c>
      <c r="L258">
        <v>258.93795328298501</v>
      </c>
      <c r="M258">
        <v>21.609193769854102</v>
      </c>
      <c r="N258">
        <v>66.259470365528401</v>
      </c>
      <c r="O258">
        <v>57.165921705677803</v>
      </c>
      <c r="P258">
        <v>69131.394825581301</v>
      </c>
      <c r="Q258">
        <v>92641.392950330002</v>
      </c>
      <c r="R258">
        <v>81.530912330982602</v>
      </c>
      <c r="S258">
        <v>693.49349996210503</v>
      </c>
      <c r="T258">
        <v>7.98993042563821E-2</v>
      </c>
      <c r="U258">
        <v>0.99855472725261296</v>
      </c>
      <c r="V258" s="1">
        <v>0</v>
      </c>
      <c r="W258">
        <v>1.4452727473865501E-3</v>
      </c>
      <c r="X258" s="1">
        <v>0</v>
      </c>
      <c r="Y258" s="1">
        <v>0</v>
      </c>
      <c r="Z258">
        <v>0.90661419790382902</v>
      </c>
      <c r="AA258">
        <v>3.4993272325990201E-4</v>
      </c>
      <c r="AB258">
        <v>6.3017054102419597E-3</v>
      </c>
      <c r="AC258">
        <v>7.1216488020465199E-3</v>
      </c>
      <c r="AD258">
        <v>6.07022002934084E-3</v>
      </c>
      <c r="AE258">
        <v>0.37363186353761602</v>
      </c>
      <c r="AF258">
        <v>8.1633617694995692E-3</v>
      </c>
      <c r="AG258">
        <v>4.3088401277557699E-3</v>
      </c>
      <c r="AH258">
        <v>6.6999846045323403</v>
      </c>
      <c r="AI258">
        <v>0.12499759809418701</v>
      </c>
      <c r="AJ258">
        <v>4268.8361975999496</v>
      </c>
      <c r="AK258" t="s">
        <v>113</v>
      </c>
      <c r="AL258" t="s">
        <v>114</v>
      </c>
      <c r="AM258" s="4">
        <v>23781199.82</v>
      </c>
      <c r="AN258">
        <v>344</v>
      </c>
      <c r="AO258">
        <f t="shared" si="81"/>
        <v>1.563494329480599E-2</v>
      </c>
      <c r="AP258">
        <f t="shared" si="78"/>
        <v>17.229750749164698</v>
      </c>
      <c r="AQ258" s="15">
        <f t="shared" si="79"/>
        <v>-0.11541913865092956</v>
      </c>
      <c r="AR258" s="3">
        <f t="shared" si="80"/>
        <v>-1.9494921685814445E-3</v>
      </c>
      <c r="AS258" s="15">
        <f t="shared" si="82"/>
        <v>-0.18594438548578562</v>
      </c>
    </row>
    <row r="259" spans="1:45" x14ac:dyDescent="0.25">
      <c r="AN259">
        <f>SUM(AN239:AN258)</f>
        <v>17576031</v>
      </c>
    </row>
    <row r="261" spans="1:45" x14ac:dyDescent="0.25">
      <c r="AO261" t="s">
        <v>244</v>
      </c>
      <c r="AP261" t="s">
        <v>242</v>
      </c>
      <c r="AR261" s="3" t="s">
        <v>391</v>
      </c>
      <c r="AS261" s="15"/>
    </row>
    <row r="262" spans="1:45" x14ac:dyDescent="0.25">
      <c r="A262" t="s">
        <v>0</v>
      </c>
      <c r="B262" t="s">
        <v>1</v>
      </c>
      <c r="C262" t="s">
        <v>2</v>
      </c>
      <c r="D262" t="s">
        <v>3</v>
      </c>
      <c r="E262" t="s">
        <v>5</v>
      </c>
      <c r="F262" t="s">
        <v>6</v>
      </c>
      <c r="G262" t="s">
        <v>208</v>
      </c>
      <c r="H262" t="s">
        <v>7</v>
      </c>
      <c r="I262" t="s">
        <v>8</v>
      </c>
      <c r="J262" t="s">
        <v>134</v>
      </c>
      <c r="K262" t="s">
        <v>143</v>
      </c>
      <c r="L262" t="s">
        <v>9</v>
      </c>
      <c r="M262" t="s">
        <v>10</v>
      </c>
      <c r="N262" t="s">
        <v>11</v>
      </c>
      <c r="O262" t="s">
        <v>13</v>
      </c>
      <c r="P262" t="s">
        <v>14</v>
      </c>
      <c r="Q262" t="s">
        <v>15</v>
      </c>
      <c r="R262" t="s">
        <v>16</v>
      </c>
      <c r="S262" t="s">
        <v>17</v>
      </c>
      <c r="T262" t="s">
        <v>18</v>
      </c>
      <c r="U262" t="s">
        <v>20</v>
      </c>
      <c r="V262" t="s">
        <v>21</v>
      </c>
      <c r="W262" t="s">
        <v>22</v>
      </c>
      <c r="X262" t="s">
        <v>23</v>
      </c>
      <c r="Y262" t="s">
        <v>24</v>
      </c>
      <c r="Z262" t="s">
        <v>25</v>
      </c>
      <c r="AA262" t="s">
        <v>26</v>
      </c>
      <c r="AB262" t="s">
        <v>27</v>
      </c>
      <c r="AC262" t="s">
        <v>263</v>
      </c>
      <c r="AD262" t="s">
        <v>29</v>
      </c>
      <c r="AE262" t="s">
        <v>326</v>
      </c>
      <c r="AF262" t="s">
        <v>233</v>
      </c>
      <c r="AG262" t="s">
        <v>30</v>
      </c>
      <c r="AH262" t="s">
        <v>31</v>
      </c>
      <c r="AI262" t="s">
        <v>32</v>
      </c>
      <c r="AJ262" t="s">
        <v>33</v>
      </c>
      <c r="AK262" t="s">
        <v>34</v>
      </c>
      <c r="AL262" t="s">
        <v>74</v>
      </c>
      <c r="AM262" s="4" t="s">
        <v>35</v>
      </c>
      <c r="AN262" t="s">
        <v>36</v>
      </c>
      <c r="AP262" t="s">
        <v>67</v>
      </c>
      <c r="AS262" s="15"/>
    </row>
    <row r="263" spans="1:45" x14ac:dyDescent="0.25">
      <c r="A263" t="s">
        <v>37</v>
      </c>
      <c r="B263">
        <v>0.20521868242101499</v>
      </c>
      <c r="C263">
        <v>3.10401251009305E-3</v>
      </c>
      <c r="D263">
        <v>3.6618780918031901</v>
      </c>
      <c r="E263">
        <v>-112.950912776213</v>
      </c>
      <c r="F263" s="1">
        <v>0</v>
      </c>
      <c r="G263" s="1">
        <v>0</v>
      </c>
      <c r="H263">
        <v>2.5894074666359601</v>
      </c>
      <c r="I263">
        <v>-221.93724890646101</v>
      </c>
      <c r="J263">
        <v>-262.07894825093001</v>
      </c>
      <c r="K263">
        <v>-223.350923573312</v>
      </c>
      <c r="L263">
        <v>-184.698365572196</v>
      </c>
      <c r="M263">
        <v>20.578427895815199</v>
      </c>
      <c r="N263">
        <v>95.5811515543692</v>
      </c>
      <c r="O263">
        <v>85.838539839788695</v>
      </c>
      <c r="P263">
        <v>106849.896487252</v>
      </c>
      <c r="Q263">
        <v>113882.180922353</v>
      </c>
      <c r="R263">
        <v>84.719828830958704</v>
      </c>
      <c r="S263">
        <v>672.58370493155303</v>
      </c>
      <c r="T263">
        <v>0.94404016419797898</v>
      </c>
      <c r="U263">
        <v>1.96859991257874E-2</v>
      </c>
      <c r="V263" s="1">
        <v>0</v>
      </c>
      <c r="W263">
        <v>1.20658859852901E-3</v>
      </c>
      <c r="X263">
        <v>0.97910741227568299</v>
      </c>
      <c r="Y263" s="1">
        <v>0</v>
      </c>
      <c r="Z263">
        <v>2.3115674316321701E-2</v>
      </c>
      <c r="AA263">
        <v>2.81542718197105E-4</v>
      </c>
      <c r="AB263">
        <v>2.8224456494104801E-3</v>
      </c>
      <c r="AC263">
        <v>3.1326344289068502E-3</v>
      </c>
      <c r="AD263" s="1">
        <v>0</v>
      </c>
      <c r="AE263">
        <v>4.0237030172409198E-2</v>
      </c>
      <c r="AF263">
        <v>0</v>
      </c>
      <c r="AG263" s="1">
        <v>0</v>
      </c>
      <c r="AH263">
        <v>4.2773803130644898</v>
      </c>
      <c r="AI263">
        <v>7.52728041847288E-2</v>
      </c>
      <c r="AJ263" s="1">
        <v>0</v>
      </c>
      <c r="AK263" t="s">
        <v>77</v>
      </c>
      <c r="AL263" t="s">
        <v>78</v>
      </c>
      <c r="AM263" s="4">
        <v>75436026.920000002</v>
      </c>
      <c r="AN263">
        <v>706</v>
      </c>
      <c r="AO263">
        <f>SUM(AA263,AC263,AF263)</f>
        <v>3.4141771471039553E-3</v>
      </c>
      <c r="AP263">
        <f>100*(1-(1-AO263)^12)</f>
        <v>4.0209478400910932</v>
      </c>
      <c r="AQ263" s="15">
        <f>B263/AP263-1</f>
        <v>-0.94896261016497896</v>
      </c>
      <c r="AR263" s="3">
        <f>1-(1-B263/100)^(1/12)-AO263</f>
        <v>-3.2430005124178232E-3</v>
      </c>
      <c r="AS263" s="15">
        <f t="shared" ref="AS263:AS278" si="83">B263/D263-1</f>
        <v>-0.94395807908505203</v>
      </c>
    </row>
    <row r="264" spans="1:45" x14ac:dyDescent="0.25">
      <c r="A264" t="s">
        <v>37</v>
      </c>
      <c r="B264">
        <v>5.1336809321890904</v>
      </c>
      <c r="C264">
        <v>3.5037560995143401E-3</v>
      </c>
      <c r="D264">
        <v>4.1244225661907503</v>
      </c>
      <c r="E264">
        <v>-88.111486628892905</v>
      </c>
      <c r="F264" s="1">
        <v>0</v>
      </c>
      <c r="G264" s="1">
        <v>0</v>
      </c>
      <c r="H264">
        <v>2.8640696722593</v>
      </c>
      <c r="I264">
        <v>-194.25417020887801</v>
      </c>
      <c r="J264">
        <v>-229.49132540029601</v>
      </c>
      <c r="K264">
        <v>-197.64614855274701</v>
      </c>
      <c r="L264">
        <v>-159.43464844438799</v>
      </c>
      <c r="M264">
        <v>20.453452069164399</v>
      </c>
      <c r="N264">
        <v>94.741450969526596</v>
      </c>
      <c r="O264">
        <v>84.566079699307096</v>
      </c>
      <c r="P264">
        <v>114598.67074014001</v>
      </c>
      <c r="Q264">
        <v>119157.269694434</v>
      </c>
      <c r="R264">
        <v>84.098206878330402</v>
      </c>
      <c r="S264">
        <v>669.86406119718299</v>
      </c>
      <c r="T264">
        <v>0.80252457701568203</v>
      </c>
      <c r="U264">
        <v>0.117876807740216</v>
      </c>
      <c r="V264" s="1">
        <v>0</v>
      </c>
      <c r="W264">
        <v>3.9713487655122601E-2</v>
      </c>
      <c r="X264">
        <v>0.84240970460466003</v>
      </c>
      <c r="Y264" s="1">
        <v>0</v>
      </c>
      <c r="Z264">
        <v>0.11747426640160299</v>
      </c>
      <c r="AA264">
        <v>2.8745780333112902E-4</v>
      </c>
      <c r="AB264">
        <v>3.1863394607771801E-3</v>
      </c>
      <c r="AC264">
        <v>3.4262268738302899E-3</v>
      </c>
      <c r="AD264">
        <v>2.9974972014990901E-5</v>
      </c>
      <c r="AE264">
        <v>7.6730202016823401E-2</v>
      </c>
      <c r="AF264" s="1">
        <v>9.9979189260032396E-5</v>
      </c>
      <c r="AG264" s="1">
        <v>0</v>
      </c>
      <c r="AH264">
        <v>4.7326856810943996</v>
      </c>
      <c r="AI264">
        <v>8.3419100953737099E-2</v>
      </c>
      <c r="AJ264">
        <v>2.56982182850935E-3</v>
      </c>
      <c r="AK264" t="s">
        <v>79</v>
      </c>
      <c r="AL264" t="s">
        <v>80</v>
      </c>
      <c r="AM264" s="4">
        <v>212122139.53999999</v>
      </c>
      <c r="AN264">
        <v>1851</v>
      </c>
      <c r="AO264">
        <f t="shared" ref="AO264:AO278" si="84">SUM(AA264,AC264,AF264)</f>
        <v>3.8136638664214516E-3</v>
      </c>
      <c r="AP264">
        <f t="shared" ref="AP264:AP281" si="85">100*(1-(1-AO264)^12)</f>
        <v>4.4816158739581784</v>
      </c>
      <c r="AQ264" s="15">
        <f t="shared" ref="AQ264:AQ281" si="86">B264/AP264-1</f>
        <v>0.1454977571861833</v>
      </c>
      <c r="AR264" s="3">
        <f t="shared" ref="AR264:AR281" si="87">1-(1-B264/100)^(1/12)-AO264</f>
        <v>5.6849409331439235E-4</v>
      </c>
      <c r="AS264" s="15">
        <f t="shared" si="83"/>
        <v>0.24470294927381175</v>
      </c>
    </row>
    <row r="265" spans="1:45" x14ac:dyDescent="0.25">
      <c r="A265" t="s">
        <v>37</v>
      </c>
      <c r="B265">
        <v>5.6714991728713597</v>
      </c>
      <c r="C265">
        <v>3.9649886748607298E-3</v>
      </c>
      <c r="D265">
        <v>4.6555861114005701</v>
      </c>
      <c r="E265">
        <v>-56.451243868311401</v>
      </c>
      <c r="F265" s="1">
        <v>0</v>
      </c>
      <c r="G265" s="1">
        <v>0</v>
      </c>
      <c r="H265">
        <v>3.1698745611991801</v>
      </c>
      <c r="I265">
        <v>-171.575776092827</v>
      </c>
      <c r="J265">
        <v>-197.27938580533001</v>
      </c>
      <c r="K265">
        <v>-175.22415267722801</v>
      </c>
      <c r="L265">
        <v>-135.77245845147499</v>
      </c>
      <c r="M265">
        <v>21.2585323620916</v>
      </c>
      <c r="N265">
        <v>94.727748236489006</v>
      </c>
      <c r="O265">
        <v>83.016292222852201</v>
      </c>
      <c r="P265">
        <v>111421.79021725401</v>
      </c>
      <c r="Q265">
        <v>116640.23204711601</v>
      </c>
      <c r="R265">
        <v>84.150563218565097</v>
      </c>
      <c r="S265">
        <v>667.62749776009298</v>
      </c>
      <c r="T265">
        <v>0.71774720041545703</v>
      </c>
      <c r="U265">
        <v>0.270664646561383</v>
      </c>
      <c r="V265" s="1">
        <v>0</v>
      </c>
      <c r="W265">
        <v>0.13158951924936699</v>
      </c>
      <c r="X265">
        <v>0.59774583418924898</v>
      </c>
      <c r="Y265" s="1">
        <v>0</v>
      </c>
      <c r="Z265">
        <v>0.13526283393798999</v>
      </c>
      <c r="AA265">
        <v>2.8787890538975003E-4</v>
      </c>
      <c r="AB265">
        <v>3.6210351219727898E-3</v>
      </c>
      <c r="AC265">
        <v>3.7756250986956102E-3</v>
      </c>
      <c r="AD265">
        <v>5.5975248042332901E-5</v>
      </c>
      <c r="AE265">
        <v>0.11784209770967401</v>
      </c>
      <c r="AF265" s="1">
        <v>3.7371853195274302E-4</v>
      </c>
      <c r="AG265" s="1">
        <v>0</v>
      </c>
      <c r="AH265">
        <v>5.6743916272295296</v>
      </c>
      <c r="AI265">
        <v>0.103516892716624</v>
      </c>
      <c r="AJ265">
        <v>0.28582488816569601</v>
      </c>
      <c r="AK265" t="s">
        <v>81</v>
      </c>
      <c r="AL265" t="s">
        <v>82</v>
      </c>
      <c r="AM265" s="4">
        <v>1595002926.96</v>
      </c>
      <c r="AN265">
        <v>14315</v>
      </c>
      <c r="AO265">
        <f t="shared" si="84"/>
        <v>4.4372225360381039E-3</v>
      </c>
      <c r="AP265">
        <f t="shared" si="85"/>
        <v>5.1966229735274645</v>
      </c>
      <c r="AQ265" s="15">
        <f t="shared" si="86"/>
        <v>9.1381691872394866E-2</v>
      </c>
      <c r="AR265" s="3">
        <f t="shared" si="87"/>
        <v>4.1652695845813617E-4</v>
      </c>
      <c r="AS265" s="15">
        <f t="shared" si="83"/>
        <v>0.21821378386343837</v>
      </c>
    </row>
    <row r="266" spans="1:45" x14ac:dyDescent="0.25">
      <c r="A266" t="s">
        <v>37</v>
      </c>
      <c r="B266">
        <v>6.1543619392790001</v>
      </c>
      <c r="C266">
        <v>4.7030166634775099E-3</v>
      </c>
      <c r="D266">
        <v>5.4999032539819996</v>
      </c>
      <c r="E266">
        <v>-40.378439384664802</v>
      </c>
      <c r="F266" s="1">
        <v>0</v>
      </c>
      <c r="G266" s="1">
        <v>0</v>
      </c>
      <c r="H266">
        <v>3.30652377503112</v>
      </c>
      <c r="I266">
        <v>-145.78554247324601</v>
      </c>
      <c r="J266">
        <v>-174.30460527148799</v>
      </c>
      <c r="K266">
        <v>-149.024983693526</v>
      </c>
      <c r="L266">
        <v>-109.919688054015</v>
      </c>
      <c r="M266">
        <v>20.465976652938501</v>
      </c>
      <c r="N266">
        <v>94.659341863395795</v>
      </c>
      <c r="O266">
        <v>82.732142892982793</v>
      </c>
      <c r="P266">
        <v>111227.560551836</v>
      </c>
      <c r="Q266">
        <v>116616.33323981101</v>
      </c>
      <c r="R266">
        <v>84.137308318347294</v>
      </c>
      <c r="S266">
        <v>664.21275508466897</v>
      </c>
      <c r="T266">
        <v>0.67832191624540805</v>
      </c>
      <c r="U266">
        <v>0.34012432905944801</v>
      </c>
      <c r="V266" s="1">
        <v>0</v>
      </c>
      <c r="W266">
        <v>0.159578722817415</v>
      </c>
      <c r="X266">
        <v>0.50029694812313497</v>
      </c>
      <c r="Y266" s="1">
        <v>0</v>
      </c>
      <c r="Z266">
        <v>0.16105404652639199</v>
      </c>
      <c r="AA266">
        <v>2.8841873343095798E-4</v>
      </c>
      <c r="AB266">
        <v>4.23348451830161E-3</v>
      </c>
      <c r="AC266">
        <v>4.5786210630844402E-3</v>
      </c>
      <c r="AD266">
        <v>1.78546430867898E-4</v>
      </c>
      <c r="AE266">
        <v>0.12708630017608499</v>
      </c>
      <c r="AF266" s="1">
        <v>7.4661243978971399E-4</v>
      </c>
      <c r="AG266" s="1">
        <v>0</v>
      </c>
      <c r="AH266">
        <v>6.2213573583182002</v>
      </c>
      <c r="AI266">
        <v>0.108833539995412</v>
      </c>
      <c r="AJ266">
        <v>1.1547641307443499</v>
      </c>
      <c r="AK266" t="s">
        <v>83</v>
      </c>
      <c r="AL266" t="s">
        <v>84</v>
      </c>
      <c r="AM266" s="4">
        <v>13357317746.67</v>
      </c>
      <c r="AN266">
        <v>120090</v>
      </c>
      <c r="AO266">
        <f t="shared" si="84"/>
        <v>5.613652236305112E-3</v>
      </c>
      <c r="AP266">
        <f t="shared" si="85"/>
        <v>6.5322394393584897</v>
      </c>
      <c r="AQ266" s="15">
        <f t="shared" si="86"/>
        <v>-5.7848078532252933E-2</v>
      </c>
      <c r="AR266" s="3">
        <f t="shared" si="87"/>
        <v>-3.3439493777171012E-4</v>
      </c>
      <c r="AS266" s="15">
        <f t="shared" si="83"/>
        <v>0.1189945813725295</v>
      </c>
    </row>
    <row r="267" spans="1:45" x14ac:dyDescent="0.25">
      <c r="A267" t="s">
        <v>37</v>
      </c>
      <c r="B267">
        <v>6.0537237234646799</v>
      </c>
      <c r="C267">
        <v>5.26727739216791E-3</v>
      </c>
      <c r="D267">
        <v>6.1407982961574703</v>
      </c>
      <c r="E267">
        <v>-27.3561528913214</v>
      </c>
      <c r="F267" s="1">
        <v>0</v>
      </c>
      <c r="G267" s="1">
        <v>0</v>
      </c>
      <c r="H267">
        <v>3.4972815008027598</v>
      </c>
      <c r="I267">
        <v>-122.48447902550799</v>
      </c>
      <c r="J267">
        <v>-150.46417227100801</v>
      </c>
      <c r="K267">
        <v>-129.968799488521</v>
      </c>
      <c r="L267">
        <v>-86.445297104030601</v>
      </c>
      <c r="M267">
        <v>19.768247497409</v>
      </c>
      <c r="N267">
        <v>94.361914557492597</v>
      </c>
      <c r="O267">
        <v>82.820850558597101</v>
      </c>
      <c r="P267">
        <v>110694.40717275999</v>
      </c>
      <c r="Q267">
        <v>116308.830440576</v>
      </c>
      <c r="R267">
        <v>84.0047125131602</v>
      </c>
      <c r="S267">
        <v>670.98671710034205</v>
      </c>
      <c r="T267">
        <v>0.64942010658526605</v>
      </c>
      <c r="U267">
        <v>0.37581630473411898</v>
      </c>
      <c r="V267" s="1">
        <v>0</v>
      </c>
      <c r="W267">
        <v>0.15595975130546999</v>
      </c>
      <c r="X267">
        <v>0.46822394396040901</v>
      </c>
      <c r="Y267" s="1">
        <v>0</v>
      </c>
      <c r="Z267">
        <v>0.198951013804432</v>
      </c>
      <c r="AA267">
        <v>2.89344162298371E-4</v>
      </c>
      <c r="AB267">
        <v>4.5501537449801803E-3</v>
      </c>
      <c r="AC267">
        <v>4.7350687521042802E-3</v>
      </c>
      <c r="AD267">
        <v>4.0235025206986698E-4</v>
      </c>
      <c r="AE267">
        <v>0.12735428102479701</v>
      </c>
      <c r="AF267">
        <v>1.1541209800711701E-3</v>
      </c>
      <c r="AG267" s="1">
        <v>0</v>
      </c>
      <c r="AH267">
        <v>6.2990979215207004</v>
      </c>
      <c r="AI267">
        <v>0.106766339743615</v>
      </c>
      <c r="AJ267">
        <v>3.1447794049583102</v>
      </c>
      <c r="AK267" t="s">
        <v>85</v>
      </c>
      <c r="AL267" t="s">
        <v>86</v>
      </c>
      <c r="AM267" s="4">
        <v>31274490858.52</v>
      </c>
      <c r="AN267">
        <v>282530</v>
      </c>
      <c r="AO267">
        <f t="shared" si="84"/>
        <v>6.1785338944738213E-3</v>
      </c>
      <c r="AP267">
        <f t="shared" si="85"/>
        <v>7.1674079350183995</v>
      </c>
      <c r="AQ267" s="15">
        <f t="shared" si="86"/>
        <v>-0.1553817253951042</v>
      </c>
      <c r="AR267" s="3">
        <f t="shared" si="87"/>
        <v>-9.881261802274291E-4</v>
      </c>
      <c r="AS267" s="15">
        <f t="shared" si="83"/>
        <v>-1.417968291635241E-2</v>
      </c>
    </row>
    <row r="268" spans="1:45" x14ac:dyDescent="0.25">
      <c r="A268" t="s">
        <v>37</v>
      </c>
      <c r="B268">
        <v>6.4856452295589504</v>
      </c>
      <c r="C268">
        <v>5.8115514343112899E-3</v>
      </c>
      <c r="D268">
        <v>6.7552146819996199</v>
      </c>
      <c r="E268">
        <v>-17.453888064422799</v>
      </c>
      <c r="F268" s="1">
        <v>0</v>
      </c>
      <c r="G268" s="1">
        <v>0</v>
      </c>
      <c r="H268">
        <v>3.6501015960023899</v>
      </c>
      <c r="I268">
        <v>-97.6055381088498</v>
      </c>
      <c r="J268">
        <v>-126.273865686061</v>
      </c>
      <c r="K268">
        <v>-108.91375640657201</v>
      </c>
      <c r="L268">
        <v>-61.3799093558819</v>
      </c>
      <c r="M268">
        <v>19.055675537866598</v>
      </c>
      <c r="N268">
        <v>93.938944188893998</v>
      </c>
      <c r="O268">
        <v>82.655744757855899</v>
      </c>
      <c r="P268">
        <v>110131.30321976201</v>
      </c>
      <c r="Q268">
        <v>115901.857857439</v>
      </c>
      <c r="R268">
        <v>83.941826694882394</v>
      </c>
      <c r="S268">
        <v>676.20215479591195</v>
      </c>
      <c r="T268">
        <v>0.62674270488780903</v>
      </c>
      <c r="U268">
        <v>0.39977723201569298</v>
      </c>
      <c r="V268" s="1">
        <v>0</v>
      </c>
      <c r="W268">
        <v>0.14389450696292899</v>
      </c>
      <c r="X268">
        <v>0.45632826102137702</v>
      </c>
      <c r="Y268" s="1">
        <v>0</v>
      </c>
      <c r="Z268">
        <v>0.22653699219679699</v>
      </c>
      <c r="AA268">
        <v>2.9100158806338302E-4</v>
      </c>
      <c r="AB268">
        <v>4.9792342184080797E-3</v>
      </c>
      <c r="AC268">
        <v>4.9889440385537196E-3</v>
      </c>
      <c r="AD268">
        <v>5.0233802712605895E-4</v>
      </c>
      <c r="AE268">
        <v>0.130284768171921</v>
      </c>
      <c r="AF268">
        <v>1.55125111211836E-3</v>
      </c>
      <c r="AG268" s="1">
        <v>2.16572272639934E-7</v>
      </c>
      <c r="AH268">
        <v>6.5144689241974296</v>
      </c>
      <c r="AI268">
        <v>0.10613110835991001</v>
      </c>
      <c r="AJ268">
        <v>15.000010399687101</v>
      </c>
      <c r="AK268" t="s">
        <v>87</v>
      </c>
      <c r="AL268" t="s">
        <v>88</v>
      </c>
      <c r="AM268" s="4">
        <v>58590403969.43</v>
      </c>
      <c r="AN268">
        <v>532005</v>
      </c>
      <c r="AO268">
        <f t="shared" si="84"/>
        <v>6.831196738735462E-3</v>
      </c>
      <c r="AP268">
        <f t="shared" si="85"/>
        <v>7.8963519681526488</v>
      </c>
      <c r="AQ268" s="15">
        <f t="shared" si="86"/>
        <v>-0.17865297092674215</v>
      </c>
      <c r="AR268" s="3">
        <f t="shared" si="87"/>
        <v>-1.2588440042023029E-3</v>
      </c>
      <c r="AS268" s="15">
        <f t="shared" si="83"/>
        <v>-3.9905386450408753E-2</v>
      </c>
    </row>
    <row r="269" spans="1:45" x14ac:dyDescent="0.25">
      <c r="A269" t="s">
        <v>37</v>
      </c>
      <c r="B269">
        <v>6.5611117364205196</v>
      </c>
      <c r="C269">
        <v>5.7345142706123099E-3</v>
      </c>
      <c r="D269">
        <v>6.66847407279261</v>
      </c>
      <c r="E269">
        <v>-12.241785981344201</v>
      </c>
      <c r="F269" s="1">
        <v>0</v>
      </c>
      <c r="G269" s="1">
        <v>0</v>
      </c>
      <c r="H269">
        <v>3.7172355501685699</v>
      </c>
      <c r="I269">
        <v>-74.137842871980297</v>
      </c>
      <c r="J269">
        <v>-106.489494365336</v>
      </c>
      <c r="K269">
        <v>-86.572441385255303</v>
      </c>
      <c r="L269">
        <v>-37.673638168776797</v>
      </c>
      <c r="M269">
        <v>18.2030108748421</v>
      </c>
      <c r="N269">
        <v>93.459744442387901</v>
      </c>
      <c r="O269">
        <v>82.672347134797505</v>
      </c>
      <c r="P269">
        <v>109394.21716968701</v>
      </c>
      <c r="Q269">
        <v>115407.40756276999</v>
      </c>
      <c r="R269">
        <v>83.906279762548394</v>
      </c>
      <c r="S269">
        <v>679.26932535000697</v>
      </c>
      <c r="T269">
        <v>0.628592442707675</v>
      </c>
      <c r="U269">
        <v>0.401860325199418</v>
      </c>
      <c r="V269" s="1">
        <v>0</v>
      </c>
      <c r="W269">
        <v>0.13172164692785401</v>
      </c>
      <c r="X269">
        <v>0.46641802787272701</v>
      </c>
      <c r="Y269" s="1">
        <v>0</v>
      </c>
      <c r="Z269">
        <v>0.22448227504704901</v>
      </c>
      <c r="AA269">
        <v>2.9126475907861302E-4</v>
      </c>
      <c r="AB269">
        <v>4.8426600404867697E-3</v>
      </c>
      <c r="AC269">
        <v>4.9231967908673901E-3</v>
      </c>
      <c r="AD269">
        <v>5.55059735586098E-4</v>
      </c>
      <c r="AE269">
        <v>0.12246750365282499</v>
      </c>
      <c r="AF269">
        <v>1.8103294957051101E-3</v>
      </c>
      <c r="AG269">
        <v>1.8927298110168599E-6</v>
      </c>
      <c r="AH269">
        <v>6.5880328517894702</v>
      </c>
      <c r="AI269">
        <v>0.102293498476952</v>
      </c>
      <c r="AJ269">
        <v>45.655839625621198</v>
      </c>
      <c r="AK269" t="s">
        <v>89</v>
      </c>
      <c r="AL269" t="s">
        <v>90</v>
      </c>
      <c r="AM269" s="4">
        <v>89495846643.389999</v>
      </c>
      <c r="AN269">
        <v>818104</v>
      </c>
      <c r="AO269">
        <f t="shared" si="84"/>
        <v>7.0247910456511129E-3</v>
      </c>
      <c r="AP269">
        <f t="shared" si="85"/>
        <v>8.1115617660416195</v>
      </c>
      <c r="AQ269" s="15">
        <f t="shared" si="86"/>
        <v>-0.19114075369701677</v>
      </c>
      <c r="AR269" s="3">
        <f t="shared" si="87"/>
        <v>-1.3855379288561951E-3</v>
      </c>
      <c r="AS269" s="15">
        <f t="shared" si="83"/>
        <v>-1.6099985573930442E-2</v>
      </c>
    </row>
    <row r="270" spans="1:45" x14ac:dyDescent="0.25">
      <c r="A270" t="s">
        <v>37</v>
      </c>
      <c r="B270">
        <v>6.9636072128028799</v>
      </c>
      <c r="C270">
        <v>5.6938131343741098E-3</v>
      </c>
      <c r="D270">
        <v>6.6226164471531002</v>
      </c>
      <c r="E270">
        <v>-4.6329301480525897</v>
      </c>
      <c r="F270" s="1">
        <v>0</v>
      </c>
      <c r="G270" s="1">
        <v>0</v>
      </c>
      <c r="H270">
        <v>3.8417290667431101</v>
      </c>
      <c r="I270">
        <v>-49.113175407771401</v>
      </c>
      <c r="J270">
        <v>-84.705932622328007</v>
      </c>
      <c r="K270">
        <v>-62.000342665256198</v>
      </c>
      <c r="L270">
        <v>-12.3815013261665</v>
      </c>
      <c r="M270">
        <v>17.791110780695199</v>
      </c>
      <c r="N270">
        <v>93.161844287338496</v>
      </c>
      <c r="O270">
        <v>82.628025385759102</v>
      </c>
      <c r="P270">
        <v>108595.027934028</v>
      </c>
      <c r="Q270">
        <v>114836.384151077</v>
      </c>
      <c r="R270">
        <v>83.922401270548505</v>
      </c>
      <c r="S270">
        <v>680.79892687639699</v>
      </c>
      <c r="T270">
        <v>0.62654431024643997</v>
      </c>
      <c r="U270">
        <v>0.41110621578284601</v>
      </c>
      <c r="V270" s="1">
        <v>0</v>
      </c>
      <c r="W270">
        <v>0.12561696687749799</v>
      </c>
      <c r="X270">
        <v>0.46327681733965398</v>
      </c>
      <c r="Y270" s="1">
        <v>0</v>
      </c>
      <c r="Z270">
        <v>0.222266706408288</v>
      </c>
      <c r="AA270">
        <v>2.9029843494941902E-4</v>
      </c>
      <c r="AB270">
        <v>4.7569306559158697E-3</v>
      </c>
      <c r="AC270">
        <v>4.9163617202222301E-3</v>
      </c>
      <c r="AD270">
        <v>5.8296253179770301E-4</v>
      </c>
      <c r="AE270">
        <v>0.115083921405694</v>
      </c>
      <c r="AF270">
        <v>1.9930025173677101E-3</v>
      </c>
      <c r="AG270">
        <v>5.9897312467512298E-6</v>
      </c>
      <c r="AH270">
        <v>6.6660774191480296</v>
      </c>
      <c r="AI270">
        <v>0.100555721550997</v>
      </c>
      <c r="AJ270">
        <v>104.443958630189</v>
      </c>
      <c r="AK270" t="s">
        <v>91</v>
      </c>
      <c r="AL270" t="s">
        <v>92</v>
      </c>
      <c r="AM270" s="4">
        <v>113461279730.78</v>
      </c>
      <c r="AN270">
        <v>1044811</v>
      </c>
      <c r="AO270">
        <f t="shared" si="84"/>
        <v>7.1996626725393592E-3</v>
      </c>
      <c r="AP270">
        <f t="shared" si="85"/>
        <v>8.3055620864529658</v>
      </c>
      <c r="AQ270" s="15">
        <f t="shared" si="86"/>
        <v>-0.16157303499529807</v>
      </c>
      <c r="AR270" s="3">
        <f t="shared" si="87"/>
        <v>-1.2027622028414403E-3</v>
      </c>
      <c r="AS270" s="15">
        <f t="shared" si="83"/>
        <v>5.1488828980329027E-2</v>
      </c>
    </row>
    <row r="271" spans="1:45" x14ac:dyDescent="0.25">
      <c r="A271" t="s">
        <v>37</v>
      </c>
      <c r="B271">
        <v>7.3919413050445897</v>
      </c>
      <c r="C271">
        <v>6.0090955005284198E-3</v>
      </c>
      <c r="D271">
        <v>6.9773034090041097</v>
      </c>
      <c r="E271">
        <v>4.1751707306014501</v>
      </c>
      <c r="F271" s="1">
        <v>0</v>
      </c>
      <c r="G271" s="1">
        <v>0</v>
      </c>
      <c r="H271">
        <v>3.9400741545585598</v>
      </c>
      <c r="I271">
        <v>-25.1225469241271</v>
      </c>
      <c r="J271">
        <v>-61.459507617752301</v>
      </c>
      <c r="K271">
        <v>-37.811445382504999</v>
      </c>
      <c r="L271">
        <v>11.8858032359178</v>
      </c>
      <c r="M271">
        <v>18.058002054461902</v>
      </c>
      <c r="N271">
        <v>92.853705614721704</v>
      </c>
      <c r="O271">
        <v>82.084447074215205</v>
      </c>
      <c r="P271">
        <v>107745.007190647</v>
      </c>
      <c r="Q271">
        <v>114180.23233357701</v>
      </c>
      <c r="R271">
        <v>83.918561269953202</v>
      </c>
      <c r="S271">
        <v>680.11898053825996</v>
      </c>
      <c r="T271">
        <v>0.61454531292137105</v>
      </c>
      <c r="U271">
        <v>0.42341694076414299</v>
      </c>
      <c r="V271" s="1">
        <v>0</v>
      </c>
      <c r="W271">
        <v>0.117808063169104</v>
      </c>
      <c r="X271">
        <v>0.45877499606675198</v>
      </c>
      <c r="Y271" s="1">
        <v>0</v>
      </c>
      <c r="Z271">
        <v>0.23404684796112599</v>
      </c>
      <c r="AA271">
        <v>2.9016092394486699E-4</v>
      </c>
      <c r="AB271">
        <v>4.8949390299868004E-3</v>
      </c>
      <c r="AC271">
        <v>5.0760492663595403E-3</v>
      </c>
      <c r="AD271">
        <v>6.3384366095972102E-4</v>
      </c>
      <c r="AE271">
        <v>0.121874671406491</v>
      </c>
      <c r="AF271">
        <v>2.2974410825520901E-3</v>
      </c>
      <c r="AG271">
        <v>9.3309403840119803E-5</v>
      </c>
      <c r="AH271">
        <v>6.7987736406571599</v>
      </c>
      <c r="AI271">
        <v>0.103856906707316</v>
      </c>
      <c r="AJ271">
        <v>199.096483149135</v>
      </c>
      <c r="AK271" t="s">
        <v>93</v>
      </c>
      <c r="AL271" t="s">
        <v>94</v>
      </c>
      <c r="AM271" s="4">
        <v>134066465977.28</v>
      </c>
      <c r="AN271">
        <v>1244294</v>
      </c>
      <c r="AO271">
        <f t="shared" si="84"/>
        <v>7.6636512728564974E-3</v>
      </c>
      <c r="AP271">
        <f t="shared" si="85"/>
        <v>8.818486780667822</v>
      </c>
      <c r="AQ271" s="15">
        <f t="shared" si="86"/>
        <v>-0.16176760379689548</v>
      </c>
      <c r="AR271" s="3">
        <f t="shared" si="87"/>
        <v>-1.2845827086715887E-3</v>
      </c>
      <c r="AS271" s="15">
        <f t="shared" si="83"/>
        <v>5.9426668403927518E-2</v>
      </c>
    </row>
    <row r="272" spans="1:45" x14ac:dyDescent="0.25">
      <c r="A272" t="s">
        <v>37</v>
      </c>
      <c r="B272">
        <v>8.7278082466798406</v>
      </c>
      <c r="C272">
        <v>6.9629096105616097E-3</v>
      </c>
      <c r="D272">
        <v>8.0428212244481703</v>
      </c>
      <c r="E272">
        <v>17.1151494502746</v>
      </c>
      <c r="F272" s="1">
        <v>0</v>
      </c>
      <c r="G272" s="1">
        <v>0</v>
      </c>
      <c r="H272">
        <v>4.0955478391910498</v>
      </c>
      <c r="I272">
        <v>-1.15991349741511</v>
      </c>
      <c r="J272">
        <v>-33.9281089333032</v>
      </c>
      <c r="K272">
        <v>-17.7188833333724</v>
      </c>
      <c r="L272">
        <v>36.492313011299998</v>
      </c>
      <c r="M272">
        <v>18.2668008346837</v>
      </c>
      <c r="N272">
        <v>92.043471381504801</v>
      </c>
      <c r="O272">
        <v>80.985734178234296</v>
      </c>
      <c r="P272">
        <v>105886.24138989201</v>
      </c>
      <c r="Q272">
        <v>112779.837289328</v>
      </c>
      <c r="R272">
        <v>83.706703400569893</v>
      </c>
      <c r="S272">
        <v>684.54635859785196</v>
      </c>
      <c r="T272">
        <v>0.58890324882705103</v>
      </c>
      <c r="U272">
        <v>0.439909934298995</v>
      </c>
      <c r="V272" s="1">
        <v>0</v>
      </c>
      <c r="W272">
        <v>0.103955527133514</v>
      </c>
      <c r="X272">
        <v>0.45613453856748998</v>
      </c>
      <c r="Y272" s="1">
        <v>0</v>
      </c>
      <c r="Z272">
        <v>0.26329051847375801</v>
      </c>
      <c r="AA272">
        <v>2.9164528416547901E-4</v>
      </c>
      <c r="AB272">
        <v>5.0787503413056399E-3</v>
      </c>
      <c r="AC272">
        <v>5.2957404199417499E-3</v>
      </c>
      <c r="AD272">
        <v>8.2246463512380898E-4</v>
      </c>
      <c r="AE272">
        <v>0.143775448134627</v>
      </c>
      <c r="AF272">
        <v>2.9562829748614999E-3</v>
      </c>
      <c r="AG272">
        <v>6.1990354046563599E-4</v>
      </c>
      <c r="AH272">
        <v>7.0546381580426596</v>
      </c>
      <c r="AI272">
        <v>0.109052728056863</v>
      </c>
      <c r="AJ272">
        <v>394.74208789872102</v>
      </c>
      <c r="AK272" t="s">
        <v>95</v>
      </c>
      <c r="AL272" t="s">
        <v>96</v>
      </c>
      <c r="AM272" s="4">
        <v>104285453192.56</v>
      </c>
      <c r="AN272">
        <v>984882</v>
      </c>
      <c r="AO272">
        <f>SUM(AA272,AC272,AF272)</f>
        <v>8.5436686789687293E-3</v>
      </c>
      <c r="AP272">
        <f t="shared" si="85"/>
        <v>9.7841000843670312</v>
      </c>
      <c r="AQ272" s="15">
        <f t="shared" si="86"/>
        <v>-0.10796004012417315</v>
      </c>
      <c r="AR272" s="3">
        <f t="shared" si="87"/>
        <v>-9.6221847700207405E-4</v>
      </c>
      <c r="AS272" s="15">
        <f t="shared" si="83"/>
        <v>8.5167505669463406E-2</v>
      </c>
    </row>
    <row r="273" spans="1:45" x14ac:dyDescent="0.25">
      <c r="A273" t="s">
        <v>37</v>
      </c>
      <c r="B273">
        <v>10.283057808803999</v>
      </c>
      <c r="C273">
        <v>8.4771921539916004E-3</v>
      </c>
      <c r="D273">
        <v>9.711486276494</v>
      </c>
      <c r="E273">
        <v>30.823885879476101</v>
      </c>
      <c r="F273" s="1">
        <v>0</v>
      </c>
      <c r="G273" s="1">
        <v>0</v>
      </c>
      <c r="H273">
        <v>4.2574776206246803</v>
      </c>
      <c r="I273">
        <v>22.7550511991737</v>
      </c>
      <c r="J273">
        <v>-8.2591064630185098</v>
      </c>
      <c r="K273">
        <v>3.2768815582408202</v>
      </c>
      <c r="L273">
        <v>61.185580321431999</v>
      </c>
      <c r="M273">
        <v>18.850280106539699</v>
      </c>
      <c r="N273">
        <v>91.272019687450495</v>
      </c>
      <c r="O273">
        <v>79.772348419768207</v>
      </c>
      <c r="P273">
        <v>103714.744238732</v>
      </c>
      <c r="Q273">
        <v>111073.868895272</v>
      </c>
      <c r="R273">
        <v>83.701228293267903</v>
      </c>
      <c r="S273">
        <v>686.27480837320297</v>
      </c>
      <c r="T273">
        <v>0.58802065444252305</v>
      </c>
      <c r="U273">
        <v>0.42435171105751401</v>
      </c>
      <c r="V273" s="1">
        <v>0</v>
      </c>
      <c r="W273">
        <v>8.9133121089678094E-2</v>
      </c>
      <c r="X273">
        <v>0.48651516785280702</v>
      </c>
      <c r="Y273" s="1">
        <v>0</v>
      </c>
      <c r="Z273">
        <v>0.26775343882699598</v>
      </c>
      <c r="AA273">
        <v>2.93339536483546E-4</v>
      </c>
      <c r="AB273">
        <v>5.3012456122893299E-3</v>
      </c>
      <c r="AC273">
        <v>5.5408445176666696E-3</v>
      </c>
      <c r="AD273">
        <v>1.4243832550702099E-3</v>
      </c>
      <c r="AE273">
        <v>0.16938430622623801</v>
      </c>
      <c r="AF273">
        <v>3.4984684827746798E-3</v>
      </c>
      <c r="AG273">
        <v>1.25228763673799E-3</v>
      </c>
      <c r="AH273">
        <v>7.2508242582352498</v>
      </c>
      <c r="AI273">
        <v>0.11594153970634601</v>
      </c>
      <c r="AJ273">
        <v>710.15626011833695</v>
      </c>
      <c r="AK273" t="s">
        <v>97</v>
      </c>
      <c r="AL273" t="s">
        <v>98</v>
      </c>
      <c r="AM273" s="4">
        <v>77539424517.25</v>
      </c>
      <c r="AN273">
        <v>747622</v>
      </c>
      <c r="AO273">
        <f t="shared" ref="AO273:AO281" si="88">SUM(AA273,AC273,AF273)</f>
        <v>9.3326525369248955E-3</v>
      </c>
      <c r="AP273">
        <f t="shared" si="85"/>
        <v>10.641846516175191</v>
      </c>
      <c r="AQ273" s="15">
        <f t="shared" si="86"/>
        <v>-3.3714892131346486E-2</v>
      </c>
      <c r="AR273" s="3">
        <f t="shared" si="87"/>
        <v>-3.3086685758460486E-4</v>
      </c>
      <c r="AS273" s="15">
        <f t="shared" si="83"/>
        <v>5.8855206714697239E-2</v>
      </c>
    </row>
    <row r="274" spans="1:45" x14ac:dyDescent="0.25">
      <c r="A274" t="s">
        <v>37</v>
      </c>
      <c r="B274">
        <v>12.019132389649499</v>
      </c>
      <c r="C274">
        <v>1.0184266092513E-2</v>
      </c>
      <c r="D274">
        <v>11.5592868632581</v>
      </c>
      <c r="E274">
        <v>48.404089210490902</v>
      </c>
      <c r="F274" s="1">
        <v>0</v>
      </c>
      <c r="G274" s="1">
        <v>0</v>
      </c>
      <c r="H274">
        <v>4.4311621347046204</v>
      </c>
      <c r="I274">
        <v>46.079188706493198</v>
      </c>
      <c r="J274">
        <v>15.9300835778002</v>
      </c>
      <c r="K274">
        <v>24.129441424032901</v>
      </c>
      <c r="L274">
        <v>85.463787304030205</v>
      </c>
      <c r="M274">
        <v>19.038955527627898</v>
      </c>
      <c r="N274">
        <v>90.3242550618792</v>
      </c>
      <c r="O274">
        <v>78.608843997803802</v>
      </c>
      <c r="P274">
        <v>101161.242774353</v>
      </c>
      <c r="Q274">
        <v>109061.161310907</v>
      </c>
      <c r="R274">
        <v>83.612914901035793</v>
      </c>
      <c r="S274">
        <v>685.88078982798402</v>
      </c>
      <c r="T274">
        <v>0.60071704718754204</v>
      </c>
      <c r="U274">
        <v>0.39365997650502199</v>
      </c>
      <c r="V274" s="1">
        <v>0</v>
      </c>
      <c r="W274">
        <v>7.9226910369369505E-2</v>
      </c>
      <c r="X274">
        <v>0.52711311312560705</v>
      </c>
      <c r="Y274" s="1">
        <v>0</v>
      </c>
      <c r="Z274">
        <v>0.25767309592128002</v>
      </c>
      <c r="AA274">
        <v>2.9517971341352201E-4</v>
      </c>
      <c r="AB274">
        <v>5.3272800064162601E-3</v>
      </c>
      <c r="AC274">
        <v>5.5979812000383601E-3</v>
      </c>
      <c r="AD274">
        <v>2.4480209424645799E-3</v>
      </c>
      <c r="AE274">
        <v>0.190425147364746</v>
      </c>
      <c r="AF274">
        <v>3.8359815000386299E-3</v>
      </c>
      <c r="AG274">
        <v>1.8947271512652301E-3</v>
      </c>
      <c r="AH274">
        <v>7.4636629479997403</v>
      </c>
      <c r="AI274">
        <v>0.12097281061375099</v>
      </c>
      <c r="AJ274">
        <v>1087.6160786635301</v>
      </c>
      <c r="AK274" t="s">
        <v>99</v>
      </c>
      <c r="AL274" t="s">
        <v>100</v>
      </c>
      <c r="AM274" s="4">
        <v>43360338845.400002</v>
      </c>
      <c r="AN274">
        <v>428626</v>
      </c>
      <c r="AO274">
        <f t="shared" si="88"/>
        <v>9.7291424134905123E-3</v>
      </c>
      <c r="AP274">
        <f t="shared" si="85"/>
        <v>11.070063535423857</v>
      </c>
      <c r="AQ274" s="15">
        <f t="shared" si="86"/>
        <v>8.5732918441583594E-2</v>
      </c>
      <c r="AR274" s="3">
        <f t="shared" si="87"/>
        <v>8.8502622107014886E-4</v>
      </c>
      <c r="AS274" s="15">
        <f t="shared" si="83"/>
        <v>3.9781478894952205E-2</v>
      </c>
    </row>
    <row r="275" spans="1:45" x14ac:dyDescent="0.25">
      <c r="A275" t="s">
        <v>37</v>
      </c>
      <c r="B275">
        <v>13.829295699900401</v>
      </c>
      <c r="C275">
        <v>1.2162367318729699E-2</v>
      </c>
      <c r="D275">
        <v>13.6570655738533</v>
      </c>
      <c r="E275">
        <v>65.024386735418005</v>
      </c>
      <c r="F275" s="1">
        <v>0</v>
      </c>
      <c r="G275" s="1">
        <v>0</v>
      </c>
      <c r="H275">
        <v>4.6189278276813397</v>
      </c>
      <c r="I275">
        <v>69.546235364142504</v>
      </c>
      <c r="J275">
        <v>44.565825324787497</v>
      </c>
      <c r="K275">
        <v>42.649829403949603</v>
      </c>
      <c r="L275">
        <v>110.292465040971</v>
      </c>
      <c r="M275">
        <v>19.510120059848699</v>
      </c>
      <c r="N275">
        <v>89.653347195399405</v>
      </c>
      <c r="O275">
        <v>77.497842688302299</v>
      </c>
      <c r="P275">
        <v>97716.345705734799</v>
      </c>
      <c r="Q275">
        <v>106283.67286513701</v>
      </c>
      <c r="R275">
        <v>83.545886094506201</v>
      </c>
      <c r="S275">
        <v>692.84452300868998</v>
      </c>
      <c r="T275">
        <v>0.58781645239876101</v>
      </c>
      <c r="U275">
        <v>0.405716302133242</v>
      </c>
      <c r="V275" s="1">
        <v>0</v>
      </c>
      <c r="W275">
        <v>7.0685583457121698E-2</v>
      </c>
      <c r="X275">
        <v>0.523598114409635</v>
      </c>
      <c r="Y275" s="1">
        <v>0</v>
      </c>
      <c r="Z275">
        <v>0.26954323131003999</v>
      </c>
      <c r="AA275">
        <v>2.9754855441421697E-4</v>
      </c>
      <c r="AB275">
        <v>5.53612402139081E-3</v>
      </c>
      <c r="AC275">
        <v>5.8523967548719802E-3</v>
      </c>
      <c r="AD275">
        <v>3.5685957614880501E-3</v>
      </c>
      <c r="AE275">
        <v>0.22032922956867601</v>
      </c>
      <c r="AF275">
        <v>4.16557708685413E-3</v>
      </c>
      <c r="AG275">
        <v>2.5648281692723499E-3</v>
      </c>
      <c r="AH275">
        <v>7.6729712573431099</v>
      </c>
      <c r="AI275">
        <v>0.12793307681410501</v>
      </c>
      <c r="AJ275">
        <v>1541.0953661389001</v>
      </c>
      <c r="AK275" t="s">
        <v>101</v>
      </c>
      <c r="AL275" t="s">
        <v>102</v>
      </c>
      <c r="AM275" s="4">
        <v>18202698594.41</v>
      </c>
      <c r="AN275">
        <v>186281</v>
      </c>
      <c r="AO275">
        <f t="shared" si="88"/>
        <v>1.0315522396140326E-2</v>
      </c>
      <c r="AP275">
        <f t="shared" si="85"/>
        <v>11.69991835252061</v>
      </c>
      <c r="AQ275" s="15">
        <f t="shared" si="86"/>
        <v>0.18199933394586809</v>
      </c>
      <c r="AR275" s="3">
        <f t="shared" si="87"/>
        <v>2.0112003361656243E-3</v>
      </c>
      <c r="AS275" s="15">
        <f t="shared" si="83"/>
        <v>1.2611063856707183E-2</v>
      </c>
    </row>
    <row r="276" spans="1:45" x14ac:dyDescent="0.25">
      <c r="A276" t="s">
        <v>37</v>
      </c>
      <c r="B276">
        <v>14.1596036811977</v>
      </c>
      <c r="C276">
        <v>1.28698803885602E-2</v>
      </c>
      <c r="D276">
        <v>14.396239908294501</v>
      </c>
      <c r="E276">
        <v>86.713851349377094</v>
      </c>
      <c r="F276" s="1">
        <v>0</v>
      </c>
      <c r="G276" s="1">
        <v>0</v>
      </c>
      <c r="H276">
        <v>4.8252329364699804</v>
      </c>
      <c r="I276">
        <v>92.139155978759106</v>
      </c>
      <c r="J276">
        <v>64.157713346442506</v>
      </c>
      <c r="K276">
        <v>65.117436337538805</v>
      </c>
      <c r="L276">
        <v>134.37148460683201</v>
      </c>
      <c r="M276">
        <v>19.604688590938999</v>
      </c>
      <c r="N276">
        <v>89.162274926416799</v>
      </c>
      <c r="O276">
        <v>77.018929567246701</v>
      </c>
      <c r="P276">
        <v>94161.011104663907</v>
      </c>
      <c r="Q276">
        <v>103505.44778405099</v>
      </c>
      <c r="R276">
        <v>83.4603876598037</v>
      </c>
      <c r="S276">
        <v>688.69061135917104</v>
      </c>
      <c r="T276">
        <v>0.61662766207712005</v>
      </c>
      <c r="U276">
        <v>0.35539291784954402</v>
      </c>
      <c r="V276" s="1">
        <v>0</v>
      </c>
      <c r="W276">
        <v>7.4284207204645694E-2</v>
      </c>
      <c r="X276">
        <v>0.57032287494580902</v>
      </c>
      <c r="Y276" s="1">
        <v>0</v>
      </c>
      <c r="Z276">
        <v>0.230771079986827</v>
      </c>
      <c r="AA276">
        <v>3.0110339586957502E-4</v>
      </c>
      <c r="AB276">
        <v>5.3676087396209403E-3</v>
      </c>
      <c r="AC276">
        <v>5.7164298448154202E-3</v>
      </c>
      <c r="AD276">
        <v>3.80856760032187E-3</v>
      </c>
      <c r="AE276">
        <v>0.22401688057365499</v>
      </c>
      <c r="AF276">
        <v>3.8867911507391899E-3</v>
      </c>
      <c r="AG276">
        <v>3.2145874437043099E-3</v>
      </c>
      <c r="AH276">
        <v>7.67229342085884</v>
      </c>
      <c r="AI276">
        <v>0.12916852762231501</v>
      </c>
      <c r="AJ276">
        <v>1981.0185715456601</v>
      </c>
      <c r="AK276" t="s">
        <v>103</v>
      </c>
      <c r="AL276" t="s">
        <v>104</v>
      </c>
      <c r="AM276" s="4">
        <v>7286273200.29</v>
      </c>
      <c r="AN276">
        <v>77381</v>
      </c>
      <c r="AO276">
        <f t="shared" si="88"/>
        <v>9.9043243914241838E-3</v>
      </c>
      <c r="AP276">
        <f t="shared" si="85"/>
        <v>11.258663733505959</v>
      </c>
      <c r="AQ276" s="15">
        <f t="shared" si="86"/>
        <v>0.25766289999926895</v>
      </c>
      <c r="AR276" s="3">
        <f t="shared" si="87"/>
        <v>2.7384482609755859E-3</v>
      </c>
      <c r="AS276" s="15">
        <f t="shared" si="83"/>
        <v>-1.6437363409070538E-2</v>
      </c>
    </row>
    <row r="277" spans="1:45" x14ac:dyDescent="0.25">
      <c r="A277" t="s">
        <v>37</v>
      </c>
      <c r="B277">
        <v>15.4767534198905</v>
      </c>
      <c r="C277">
        <v>1.35478050996786E-2</v>
      </c>
      <c r="D277">
        <v>15.0990555039699</v>
      </c>
      <c r="E277">
        <v>109.88058058729101</v>
      </c>
      <c r="F277" s="1">
        <v>0</v>
      </c>
      <c r="G277" s="1">
        <v>0</v>
      </c>
      <c r="H277">
        <v>5.0562896475974703</v>
      </c>
      <c r="I277">
        <v>114.33529244912</v>
      </c>
      <c r="J277">
        <v>89.7963507822829</v>
      </c>
      <c r="K277">
        <v>83.360761822317002</v>
      </c>
      <c r="L277">
        <v>159.89574751081901</v>
      </c>
      <c r="M277">
        <v>19.291062172927401</v>
      </c>
      <c r="N277">
        <v>87.192567653585201</v>
      </c>
      <c r="O277">
        <v>75.413685074254801</v>
      </c>
      <c r="P277">
        <v>87186.513779476096</v>
      </c>
      <c r="Q277">
        <v>97385.249047983001</v>
      </c>
      <c r="R277">
        <v>83.065386833112797</v>
      </c>
      <c r="S277">
        <v>684.97253995544804</v>
      </c>
      <c r="T277">
        <v>0.559747640312239</v>
      </c>
      <c r="U277">
        <v>0.42846627303970802</v>
      </c>
      <c r="V277" s="1">
        <v>0</v>
      </c>
      <c r="W277">
        <v>9.0999396416089506E-2</v>
      </c>
      <c r="X277">
        <v>0.48053433054420103</v>
      </c>
      <c r="Y277" s="1">
        <v>0</v>
      </c>
      <c r="Z277">
        <v>0.28817386439795301</v>
      </c>
      <c r="AA277">
        <v>3.0951724625895798E-4</v>
      </c>
      <c r="AB277">
        <v>5.3387188422048398E-3</v>
      </c>
      <c r="AC277">
        <v>5.82071571528784E-3</v>
      </c>
      <c r="AD277">
        <v>3.8243155739057901E-3</v>
      </c>
      <c r="AE277">
        <v>0.239407172468178</v>
      </c>
      <c r="AF277">
        <v>4.4936122299747503E-3</v>
      </c>
      <c r="AG277">
        <v>3.9612208756821697E-3</v>
      </c>
      <c r="AH277">
        <v>7.6693851780921003</v>
      </c>
      <c r="AI277">
        <v>0.12710368272094999</v>
      </c>
      <c r="AJ277">
        <v>2388.32732784573</v>
      </c>
      <c r="AK277" t="s">
        <v>105</v>
      </c>
      <c r="AL277" t="s">
        <v>106</v>
      </c>
      <c r="AM277" s="4">
        <v>1870848212.6800001</v>
      </c>
      <c r="AN277">
        <v>21458</v>
      </c>
      <c r="AO277">
        <f t="shared" si="88"/>
        <v>1.0623845191521548E-2</v>
      </c>
      <c r="AP277">
        <f t="shared" si="85"/>
        <v>12.029457656765363</v>
      </c>
      <c r="AQ277" s="15">
        <f t="shared" si="86"/>
        <v>0.28657117066174465</v>
      </c>
      <c r="AR277" s="3">
        <f t="shared" si="87"/>
        <v>3.2904092967559959E-3</v>
      </c>
      <c r="AS277" s="15">
        <f>B277/D277-1</f>
        <v>2.5014671667462407E-2</v>
      </c>
    </row>
    <row r="278" spans="1:45" x14ac:dyDescent="0.25">
      <c r="A278" t="s">
        <v>37</v>
      </c>
      <c r="B278">
        <v>14.8925090826885</v>
      </c>
      <c r="C278">
        <v>1.26408381369989E-2</v>
      </c>
      <c r="D278">
        <v>14.1575854285907</v>
      </c>
      <c r="E278">
        <v>140.622210624861</v>
      </c>
      <c r="F278" s="1">
        <v>0</v>
      </c>
      <c r="G278" s="1">
        <v>0</v>
      </c>
      <c r="H278">
        <v>5.3742458439299003</v>
      </c>
      <c r="I278">
        <v>134.075568576309</v>
      </c>
      <c r="J278">
        <v>101.70078840416301</v>
      </c>
      <c r="K278">
        <v>110.61877662259801</v>
      </c>
      <c r="L278">
        <v>183.72648391512399</v>
      </c>
      <c r="M278">
        <v>19.837192848316199</v>
      </c>
      <c r="N278">
        <v>86.905732750080006</v>
      </c>
      <c r="O278">
        <v>75.706586580074799</v>
      </c>
      <c r="P278">
        <v>79964.805574198705</v>
      </c>
      <c r="Q278">
        <v>90318.239840690396</v>
      </c>
      <c r="R278">
        <v>83.217040533823507</v>
      </c>
      <c r="S278">
        <v>659.30707191372801</v>
      </c>
      <c r="T278">
        <v>0.38222993529576799</v>
      </c>
      <c r="U278">
        <v>0.652616043896727</v>
      </c>
      <c r="V278" s="1">
        <v>0</v>
      </c>
      <c r="W278">
        <v>0.101778178891411</v>
      </c>
      <c r="X278">
        <v>0.245605777211861</v>
      </c>
      <c r="Y278" s="1">
        <v>0</v>
      </c>
      <c r="Z278">
        <v>0.51119545291186497</v>
      </c>
      <c r="AA278">
        <v>3.0751425952711502E-4</v>
      </c>
      <c r="AB278">
        <v>5.48836206882469E-3</v>
      </c>
      <c r="AC278">
        <v>6.2163089144681698E-3</v>
      </c>
      <c r="AD278">
        <v>3.2854076641798901E-3</v>
      </c>
      <c r="AE278">
        <v>0.21536883044027599</v>
      </c>
      <c r="AF278">
        <v>4.63356436545937E-3</v>
      </c>
      <c r="AG278">
        <v>3.4866482105325699E-3</v>
      </c>
      <c r="AH278">
        <v>7.1643883142948797</v>
      </c>
      <c r="AI278">
        <v>0.121435231875844</v>
      </c>
      <c r="AJ278">
        <v>2906.19304736187</v>
      </c>
      <c r="AK278" t="s">
        <v>107</v>
      </c>
      <c r="AL278" t="s">
        <v>108</v>
      </c>
      <c r="AM278" s="4">
        <v>795889709.88</v>
      </c>
      <c r="AN278">
        <v>9953</v>
      </c>
      <c r="AO278">
        <f t="shared" si="88"/>
        <v>1.1157387539454656E-2</v>
      </c>
      <c r="AP278">
        <f t="shared" si="85"/>
        <v>12.59705226723864</v>
      </c>
      <c r="AQ278" s="15">
        <f t="shared" si="86"/>
        <v>0.18222174257541912</v>
      </c>
      <c r="AR278" s="3">
        <f t="shared" si="87"/>
        <v>2.1906540407388812E-3</v>
      </c>
      <c r="AS278" s="15">
        <f t="shared" ref="AS278:AS281" si="89">B278/D278-1</f>
        <v>5.1910239765436961E-2</v>
      </c>
    </row>
    <row r="279" spans="1:45" x14ac:dyDescent="0.25">
      <c r="A279" t="s">
        <v>37</v>
      </c>
      <c r="B279">
        <v>18.062494753392802</v>
      </c>
      <c r="C279">
        <v>1.3137231211050499E-2</v>
      </c>
      <c r="D279">
        <v>14.674041279665101</v>
      </c>
      <c r="E279">
        <v>168.222650794549</v>
      </c>
      <c r="F279" s="1">
        <v>0</v>
      </c>
      <c r="G279" s="1">
        <v>0</v>
      </c>
      <c r="H279">
        <v>5.6445124491663803</v>
      </c>
      <c r="I279">
        <v>159.43542297544101</v>
      </c>
      <c r="J279">
        <v>121.09562231921799</v>
      </c>
      <c r="K279">
        <v>139.56417359802899</v>
      </c>
      <c r="L279">
        <v>209.59982348005701</v>
      </c>
      <c r="M279">
        <v>19.889624495367102</v>
      </c>
      <c r="N279">
        <v>87.378328618165895</v>
      </c>
      <c r="O279">
        <v>76.286658754672104</v>
      </c>
      <c r="P279">
        <v>79204.474347826006</v>
      </c>
      <c r="Q279">
        <v>89669.132491843193</v>
      </c>
      <c r="R279">
        <v>82.978808657832602</v>
      </c>
      <c r="S279">
        <v>653.88704491125804</v>
      </c>
      <c r="T279">
        <v>0.38471108919826802</v>
      </c>
      <c r="U279">
        <v>0.89215418756130904</v>
      </c>
      <c r="V279" s="1">
        <v>0</v>
      </c>
      <c r="W279">
        <v>3.5316566721859698E-2</v>
      </c>
      <c r="X279">
        <v>7.2529245716831003E-2</v>
      </c>
      <c r="Y279" s="1">
        <v>0</v>
      </c>
      <c r="Z279">
        <v>0.51392387080553703</v>
      </c>
      <c r="AA279">
        <v>2.9788439255862802E-4</v>
      </c>
      <c r="AB279">
        <v>5.4731126505725997E-3</v>
      </c>
      <c r="AC279">
        <v>6.2994357056515501E-3</v>
      </c>
      <c r="AD279">
        <v>3.5098583887058499E-3</v>
      </c>
      <c r="AE279">
        <v>0.20727962748619699</v>
      </c>
      <c r="AF279">
        <v>4.6412684933495804E-3</v>
      </c>
      <c r="AG279">
        <v>3.7678164620913602E-3</v>
      </c>
      <c r="AH279">
        <v>7.0305935494504901</v>
      </c>
      <c r="AI279">
        <v>0.118992052878845</v>
      </c>
      <c r="AJ279">
        <v>3372.1367285206802</v>
      </c>
      <c r="AK279" t="s">
        <v>109</v>
      </c>
      <c r="AL279" t="s">
        <v>110</v>
      </c>
      <c r="AM279" s="4">
        <v>207674131.74000001</v>
      </c>
      <c r="AN279">
        <v>2622</v>
      </c>
      <c r="AO279">
        <f t="shared" si="88"/>
        <v>1.1238588591559759E-2</v>
      </c>
      <c r="AP279">
        <f t="shared" si="85"/>
        <v>12.683140872415088</v>
      </c>
      <c r="AQ279" s="15">
        <f t="shared" si="86"/>
        <v>0.4241342058005062</v>
      </c>
      <c r="AR279" s="3">
        <f t="shared" si="87"/>
        <v>5.2254856770706324E-3</v>
      </c>
      <c r="AS279" s="15">
        <f t="shared" si="89"/>
        <v>0.23091481134262115</v>
      </c>
    </row>
    <row r="280" spans="1:45" x14ac:dyDescent="0.25">
      <c r="A280" t="s">
        <v>37</v>
      </c>
      <c r="B280">
        <v>23.9625662434097</v>
      </c>
      <c r="C280">
        <v>1.31681795720783E-2</v>
      </c>
      <c r="D280">
        <v>14.7061459641323</v>
      </c>
      <c r="E280">
        <v>170.23750174098501</v>
      </c>
      <c r="F280" s="1">
        <v>0</v>
      </c>
      <c r="G280" s="1">
        <v>0</v>
      </c>
      <c r="H280">
        <v>5.7009517414877102</v>
      </c>
      <c r="I280">
        <v>179.274036343673</v>
      </c>
      <c r="J280">
        <v>163.319681792133</v>
      </c>
      <c r="K280">
        <v>136.34833188002301</v>
      </c>
      <c r="L280">
        <v>236.36975165261001</v>
      </c>
      <c r="M280">
        <v>20.5966043648552</v>
      </c>
      <c r="N280">
        <v>76.874375567914299</v>
      </c>
      <c r="O280">
        <v>66.676997041844302</v>
      </c>
      <c r="P280">
        <v>68703.629164395999</v>
      </c>
      <c r="Q280">
        <v>79342.871581003506</v>
      </c>
      <c r="R280">
        <v>82.051957805616297</v>
      </c>
      <c r="S280">
        <v>677.92210714220698</v>
      </c>
      <c r="T280">
        <v>0.210744580033423</v>
      </c>
      <c r="U280">
        <v>0.96576335420502901</v>
      </c>
      <c r="V280" s="1">
        <v>0</v>
      </c>
      <c r="W280">
        <v>2.4277618516406502E-2</v>
      </c>
      <c r="X280">
        <v>9.9590272785639103E-3</v>
      </c>
      <c r="Y280" s="1">
        <v>0</v>
      </c>
      <c r="Z280">
        <v>0.675715186116018</v>
      </c>
      <c r="AA280">
        <v>3.23817255553998E-4</v>
      </c>
      <c r="AB280">
        <v>5.7491936727089802E-3</v>
      </c>
      <c r="AC280">
        <v>6.8200795850487401E-3</v>
      </c>
      <c r="AD280">
        <v>3.5041267181717202E-3</v>
      </c>
      <c r="AE280">
        <v>0.29594152509013499</v>
      </c>
      <c r="AF280">
        <v>7.2061257187188603E-3</v>
      </c>
      <c r="AG280">
        <v>3.5535714784470898E-3</v>
      </c>
      <c r="AH280">
        <v>6.8271101145012896</v>
      </c>
      <c r="AI280">
        <v>0.120182689272994</v>
      </c>
      <c r="AJ280">
        <v>3774.2935147415001</v>
      </c>
      <c r="AK280" t="s">
        <v>111</v>
      </c>
      <c r="AL280" t="s">
        <v>112</v>
      </c>
      <c r="AM280" s="4">
        <v>75642695.709999993</v>
      </c>
      <c r="AN280">
        <v>1101</v>
      </c>
      <c r="AO280">
        <f t="shared" si="88"/>
        <v>1.4350022559321598E-2</v>
      </c>
      <c r="AP280">
        <f t="shared" si="85"/>
        <v>15.92389271934087</v>
      </c>
      <c r="AQ280" s="15">
        <f t="shared" si="86"/>
        <v>0.50481836732705454</v>
      </c>
      <c r="AR280" s="3">
        <f t="shared" si="87"/>
        <v>8.2200756931862882E-3</v>
      </c>
      <c r="AS280" s="15">
        <f t="shared" si="89"/>
        <v>0.62942529618932364</v>
      </c>
    </row>
    <row r="281" spans="1:45" x14ac:dyDescent="0.25">
      <c r="A281" t="s">
        <v>37</v>
      </c>
      <c r="B281">
        <v>17.393390514030798</v>
      </c>
      <c r="C281">
        <v>1.5829881253860201E-2</v>
      </c>
      <c r="D281">
        <v>17.426232745250498</v>
      </c>
      <c r="E281">
        <v>174.75656316170901</v>
      </c>
      <c r="F281" s="1">
        <v>0</v>
      </c>
      <c r="G281" s="1">
        <v>0</v>
      </c>
      <c r="H281">
        <v>5.7497928765532302</v>
      </c>
      <c r="I281">
        <v>196.60875762209801</v>
      </c>
      <c r="J281">
        <v>195.22421478902501</v>
      </c>
      <c r="K281">
        <v>137.258232655743</v>
      </c>
      <c r="L281">
        <v>258.11909569472698</v>
      </c>
      <c r="M281">
        <v>21.8875349816023</v>
      </c>
      <c r="N281">
        <v>64.307021184255106</v>
      </c>
      <c r="O281">
        <v>54.987614037379302</v>
      </c>
      <c r="P281">
        <v>62709.487439024299</v>
      </c>
      <c r="Q281">
        <v>74373.596420240297</v>
      </c>
      <c r="R281">
        <v>81.467473285449103</v>
      </c>
      <c r="S281">
        <v>696.76387093570304</v>
      </c>
      <c r="T281">
        <v>9.23782359870364E-2</v>
      </c>
      <c r="U281">
        <v>0.99832899988095902</v>
      </c>
      <c r="V281" s="1">
        <v>0</v>
      </c>
      <c r="W281">
        <v>1.6710001190409899E-3</v>
      </c>
      <c r="X281" s="1">
        <v>0</v>
      </c>
      <c r="Y281" s="1">
        <v>0</v>
      </c>
      <c r="Z281">
        <v>0.89202890132563795</v>
      </c>
      <c r="AA281">
        <v>3.6025207184352303E-4</v>
      </c>
      <c r="AB281">
        <v>6.1881372666097601E-3</v>
      </c>
      <c r="AC281">
        <v>7.2103470823609702E-3</v>
      </c>
      <c r="AD281">
        <v>5.9025643360423197E-3</v>
      </c>
      <c r="AE281">
        <v>0.38933336873058799</v>
      </c>
      <c r="AF281">
        <v>8.4138667604083603E-3</v>
      </c>
      <c r="AG281">
        <v>3.3253238838950399E-3</v>
      </c>
      <c r="AH281">
        <v>6.8927450775537897</v>
      </c>
      <c r="AI281">
        <v>0.12891659144595699</v>
      </c>
      <c r="AJ281">
        <v>4284.9896824931102</v>
      </c>
      <c r="AK281" t="s">
        <v>113</v>
      </c>
      <c r="AL281" t="s">
        <v>114</v>
      </c>
      <c r="AM281" s="4">
        <v>20568711.879999999</v>
      </c>
      <c r="AN281">
        <v>328</v>
      </c>
      <c r="AO281">
        <f t="shared" si="88"/>
        <v>1.5984465914612854E-2</v>
      </c>
      <c r="AP281">
        <f t="shared" si="85"/>
        <v>17.581737767058879</v>
      </c>
      <c r="AQ281" s="15">
        <f t="shared" si="86"/>
        <v>-1.0712664215761891E-2</v>
      </c>
      <c r="AR281" s="3">
        <f t="shared" si="87"/>
        <v>-1.871983799826768E-4</v>
      </c>
      <c r="AS281" s="15">
        <f t="shared" si="89"/>
        <v>-1.8846432100277921E-3</v>
      </c>
    </row>
    <row r="282" spans="1:45" x14ac:dyDescent="0.25">
      <c r="AM282" s="4">
        <f>SUM(AM263:AM281)</f>
        <v>695773177831.29016</v>
      </c>
      <c r="AN282">
        <f>SUM(AN263:AN281)</f>
        <v>6518960</v>
      </c>
      <c r="AQ282" s="15"/>
      <c r="AS282" s="15"/>
    </row>
    <row r="285" spans="1:45" x14ac:dyDescent="0.25">
      <c r="AO285" t="s">
        <v>244</v>
      </c>
      <c r="AP285" t="s">
        <v>242</v>
      </c>
      <c r="AR285" s="3" t="s">
        <v>392</v>
      </c>
      <c r="AS285" s="15"/>
    </row>
    <row r="286" spans="1:45" x14ac:dyDescent="0.25">
      <c r="A286" t="s">
        <v>0</v>
      </c>
      <c r="B286" t="s">
        <v>1</v>
      </c>
      <c r="C286" t="s">
        <v>2</v>
      </c>
      <c r="D286" t="s">
        <v>3</v>
      </c>
      <c r="E286" t="s">
        <v>5</v>
      </c>
      <c r="F286" t="s">
        <v>6</v>
      </c>
      <c r="G286" t="s">
        <v>208</v>
      </c>
      <c r="H286" t="s">
        <v>7</v>
      </c>
      <c r="I286" t="s">
        <v>8</v>
      </c>
      <c r="J286" t="s">
        <v>134</v>
      </c>
      <c r="K286" t="s">
        <v>143</v>
      </c>
      <c r="L286" t="s">
        <v>9</v>
      </c>
      <c r="M286" t="s">
        <v>10</v>
      </c>
      <c r="N286" t="s">
        <v>11</v>
      </c>
      <c r="O286" t="s">
        <v>13</v>
      </c>
      <c r="P286" t="s">
        <v>14</v>
      </c>
      <c r="Q286" t="s">
        <v>15</v>
      </c>
      <c r="R286" t="s">
        <v>16</v>
      </c>
      <c r="S286" t="s">
        <v>17</v>
      </c>
      <c r="T286" t="s">
        <v>18</v>
      </c>
      <c r="U286" t="s">
        <v>20</v>
      </c>
      <c r="V286" t="s">
        <v>21</v>
      </c>
      <c r="W286" t="s">
        <v>22</v>
      </c>
      <c r="X286" t="s">
        <v>23</v>
      </c>
      <c r="Y286" t="s">
        <v>24</v>
      </c>
      <c r="Z286" t="s">
        <v>25</v>
      </c>
      <c r="AA286" t="s">
        <v>26</v>
      </c>
      <c r="AB286" t="s">
        <v>27</v>
      </c>
      <c r="AC286" t="s">
        <v>263</v>
      </c>
      <c r="AD286" t="s">
        <v>29</v>
      </c>
      <c r="AE286" t="s">
        <v>326</v>
      </c>
      <c r="AF286" t="s">
        <v>233</v>
      </c>
      <c r="AG286" t="s">
        <v>30</v>
      </c>
      <c r="AH286" t="s">
        <v>31</v>
      </c>
      <c r="AI286" t="s">
        <v>32</v>
      </c>
      <c r="AJ286" t="s">
        <v>33</v>
      </c>
      <c r="AK286" t="s">
        <v>34</v>
      </c>
      <c r="AL286" t="s">
        <v>74</v>
      </c>
      <c r="AM286" s="4" t="s">
        <v>35</v>
      </c>
      <c r="AN286" t="s">
        <v>36</v>
      </c>
      <c r="AP286" t="s">
        <v>67</v>
      </c>
      <c r="AS286" s="15"/>
    </row>
    <row r="287" spans="1:45" x14ac:dyDescent="0.25">
      <c r="A287" t="s">
        <v>37</v>
      </c>
      <c r="B287">
        <v>8.2883687219784097</v>
      </c>
      <c r="C287">
        <v>3.1763391521626699E-3</v>
      </c>
      <c r="D287">
        <v>3.7457187317708698</v>
      </c>
      <c r="E287">
        <v>-105.532502471188</v>
      </c>
      <c r="F287" s="1">
        <v>0</v>
      </c>
      <c r="G287" s="1">
        <v>0</v>
      </c>
      <c r="H287">
        <v>2.7042709655702102</v>
      </c>
      <c r="I287">
        <v>-204.86621129797601</v>
      </c>
      <c r="J287">
        <v>-252.796377573418</v>
      </c>
      <c r="K287">
        <v>-205.63549995959599</v>
      </c>
      <c r="L287">
        <v>-184.57441923278901</v>
      </c>
      <c r="M287">
        <v>20.723974803080502</v>
      </c>
      <c r="N287">
        <v>95.449834416039295</v>
      </c>
      <c r="O287">
        <v>86.288857138205103</v>
      </c>
      <c r="P287">
        <v>196687.453113636</v>
      </c>
      <c r="Q287">
        <v>212885.412565693</v>
      </c>
      <c r="R287">
        <v>84.198910148094996</v>
      </c>
      <c r="S287">
        <v>665.254541442657</v>
      </c>
      <c r="T287">
        <v>0.84456155476563299</v>
      </c>
      <c r="U287">
        <v>9.7208417545248296E-2</v>
      </c>
      <c r="V287" s="1">
        <v>0</v>
      </c>
      <c r="W287">
        <v>3.0276323940267E-2</v>
      </c>
      <c r="X287">
        <v>0.87251525851448397</v>
      </c>
      <c r="Y287" s="1">
        <v>0</v>
      </c>
      <c r="Z287">
        <v>7.1524826710080799E-2</v>
      </c>
      <c r="AA287">
        <v>2.8108851574167103E-4</v>
      </c>
      <c r="AB287">
        <v>2.8901029723981402E-3</v>
      </c>
      <c r="AC287">
        <v>2.9194248951974499E-3</v>
      </c>
      <c r="AD287">
        <v>5.0735274625839501E-6</v>
      </c>
      <c r="AE287">
        <v>5.36406330529096E-2</v>
      </c>
      <c r="AF287">
        <v>0</v>
      </c>
      <c r="AG287" s="1">
        <v>0</v>
      </c>
      <c r="AH287">
        <v>3.6722880902969099</v>
      </c>
      <c r="AI287">
        <v>6.7364747652678705E-2</v>
      </c>
      <c r="AJ287" s="1">
        <v>0</v>
      </c>
      <c r="AK287" t="s">
        <v>77</v>
      </c>
      <c r="AL287" t="s">
        <v>78</v>
      </c>
      <c r="AM287" s="4">
        <v>86542479.370000005</v>
      </c>
      <c r="AN287">
        <v>440</v>
      </c>
      <c r="AO287">
        <f>SUM(AA287,AC287,AF287)</f>
        <v>3.2005134109391207E-3</v>
      </c>
      <c r="AP287">
        <f>100*(1-(1-AO287)^12)</f>
        <v>3.7737264806628201</v>
      </c>
      <c r="AQ287" s="15">
        <f>B287/AP287-1</f>
        <v>1.1963353105873837</v>
      </c>
      <c r="AR287" s="3">
        <f>1-(1-B287/100)^(1/12)-AO287</f>
        <v>3.9836374962546996E-3</v>
      </c>
      <c r="AS287" s="15">
        <f t="shared" ref="AS287:AS302" si="90">B287/D287-1</f>
        <v>1.2127579018886725</v>
      </c>
    </row>
    <row r="288" spans="1:45" x14ac:dyDescent="0.25">
      <c r="A288" t="s">
        <v>37</v>
      </c>
      <c r="B288">
        <v>4.8944007526575204</v>
      </c>
      <c r="C288">
        <v>4.3545299495060998E-3</v>
      </c>
      <c r="D288">
        <v>5.1020860662120899</v>
      </c>
      <c r="E288">
        <v>-78.400634400477003</v>
      </c>
      <c r="F288" s="1">
        <v>0</v>
      </c>
      <c r="G288" s="1">
        <v>0</v>
      </c>
      <c r="H288">
        <v>2.9521066618783798</v>
      </c>
      <c r="I288">
        <v>-174.62999675812799</v>
      </c>
      <c r="J288">
        <v>-200.63035584613101</v>
      </c>
      <c r="K288">
        <v>-176.53080749952801</v>
      </c>
      <c r="L288">
        <v>-157.76028083444601</v>
      </c>
      <c r="M288">
        <v>20.960544387136299</v>
      </c>
      <c r="N288">
        <v>93.725194031052197</v>
      </c>
      <c r="O288">
        <v>82.907212832350297</v>
      </c>
      <c r="P288">
        <v>236587.8738301</v>
      </c>
      <c r="Q288">
        <v>267189.24947135203</v>
      </c>
      <c r="R288">
        <v>83.0908413711403</v>
      </c>
      <c r="S288">
        <v>667.75596182368395</v>
      </c>
      <c r="T288">
        <v>0.52033845982552696</v>
      </c>
      <c r="U288">
        <v>0.28067123002995098</v>
      </c>
      <c r="V288" s="1">
        <v>0</v>
      </c>
      <c r="W288">
        <v>0.134862171548257</v>
      </c>
      <c r="X288">
        <v>0.58446659842179105</v>
      </c>
      <c r="Y288" s="1">
        <v>0</v>
      </c>
      <c r="Z288">
        <v>0.31238708481845801</v>
      </c>
      <c r="AA288">
        <v>2.86487067410136E-4</v>
      </c>
      <c r="AB288">
        <v>4.0252703554418201E-3</v>
      </c>
      <c r="AC288">
        <v>3.8079052223169E-3</v>
      </c>
      <c r="AD288">
        <v>4.2138416326352803E-5</v>
      </c>
      <c r="AE288">
        <v>0.12517004092610901</v>
      </c>
      <c r="AF288" s="1">
        <v>2.11237993588501E-4</v>
      </c>
      <c r="AG288" s="1">
        <v>0</v>
      </c>
      <c r="AH288">
        <v>5.0354961907856897</v>
      </c>
      <c r="AI288">
        <v>9.1520766531806505E-2</v>
      </c>
      <c r="AJ288">
        <v>0.36052784981437003</v>
      </c>
      <c r="AK288" t="s">
        <v>79</v>
      </c>
      <c r="AL288" t="s">
        <v>80</v>
      </c>
      <c r="AM288" s="4">
        <v>963622410.11000001</v>
      </c>
      <c r="AN288">
        <v>4073</v>
      </c>
      <c r="AO288">
        <f t="shared" ref="AO288:AO302" si="91">SUM(AA288,AC288,AF288)</f>
        <v>4.3056302833155372E-3</v>
      </c>
      <c r="AP288">
        <f t="shared" ref="AP288:AP304" si="92">100*(1-(1-AO288)^12)</f>
        <v>5.0461416944725501</v>
      </c>
      <c r="AQ288" s="15">
        <f t="shared" ref="AQ288:AQ304" si="93">B288/AP288-1</f>
        <v>-3.0070685882888304E-2</v>
      </c>
      <c r="AR288" s="3">
        <f t="shared" ref="AR288:AR304" si="94">1-(1-B288/100)^(1/12)-AO288</f>
        <v>-1.3250036603695316E-4</v>
      </c>
      <c r="AS288" s="15">
        <f t="shared" si="90"/>
        <v>-4.0705960436445587E-2</v>
      </c>
    </row>
    <row r="289" spans="1:45" x14ac:dyDescent="0.25">
      <c r="A289" t="s">
        <v>37</v>
      </c>
      <c r="B289">
        <v>6.7368899278982797</v>
      </c>
      <c r="C289">
        <v>4.5429101706499098E-3</v>
      </c>
      <c r="D289">
        <v>5.3173229052030004</v>
      </c>
      <c r="E289">
        <v>-54.789240214836497</v>
      </c>
      <c r="F289" s="1">
        <v>0</v>
      </c>
      <c r="G289" s="1">
        <v>0</v>
      </c>
      <c r="H289">
        <v>3.2022334682825702</v>
      </c>
      <c r="I289">
        <v>-151.877385923128</v>
      </c>
      <c r="J289">
        <v>-173.10322568567599</v>
      </c>
      <c r="K289">
        <v>-155.277615748285</v>
      </c>
      <c r="L289">
        <v>-135.741693874351</v>
      </c>
      <c r="M289">
        <v>21.257913898487899</v>
      </c>
      <c r="N289">
        <v>94.526128279513998</v>
      </c>
      <c r="O289">
        <v>82.601608010067494</v>
      </c>
      <c r="P289">
        <v>247364.99726989001</v>
      </c>
      <c r="Q289">
        <v>277520.60026198899</v>
      </c>
      <c r="R289">
        <v>83.765180191851996</v>
      </c>
      <c r="S289">
        <v>670.15570980090001</v>
      </c>
      <c r="T289">
        <v>0.51382300550511895</v>
      </c>
      <c r="U289">
        <v>0.31090002720576099</v>
      </c>
      <c r="V289" s="1">
        <v>0</v>
      </c>
      <c r="W289">
        <v>0.20919714504187301</v>
      </c>
      <c r="X289">
        <v>0.47990282775236498</v>
      </c>
      <c r="Y289" s="1">
        <v>0</v>
      </c>
      <c r="Z289">
        <v>0.28627720779594101</v>
      </c>
      <c r="AA289">
        <v>2.8559408644310698E-4</v>
      </c>
      <c r="AB289">
        <v>4.1866399816031198E-3</v>
      </c>
      <c r="AC289">
        <v>3.9375485124428103E-3</v>
      </c>
      <c r="AD289">
        <v>6.8129939273460006E-5</v>
      </c>
      <c r="AE289">
        <v>0.13756127764449599</v>
      </c>
      <c r="AF289" s="1">
        <v>5.8408126097195105E-4</v>
      </c>
      <c r="AG289" s="1">
        <v>0</v>
      </c>
      <c r="AH289">
        <v>5.7501896240644701</v>
      </c>
      <c r="AI289">
        <v>0.105241437398731</v>
      </c>
      <c r="AJ289">
        <v>2.7897434692927501</v>
      </c>
      <c r="AK289" t="s">
        <v>81</v>
      </c>
      <c r="AL289" t="s">
        <v>82</v>
      </c>
      <c r="AM289" s="4">
        <v>9828058706.5300007</v>
      </c>
      <c r="AN289">
        <v>39731</v>
      </c>
      <c r="AO289">
        <f t="shared" si="91"/>
        <v>4.8072238598578683E-3</v>
      </c>
      <c r="AP289">
        <f t="shared" si="92"/>
        <v>5.6185643760770727</v>
      </c>
      <c r="AQ289" s="15">
        <f t="shared" si="93"/>
        <v>0.19904115659559829</v>
      </c>
      <c r="AR289" s="3">
        <f t="shared" si="94"/>
        <v>9.880472913082021E-4</v>
      </c>
      <c r="AS289" s="15">
        <f t="shared" si="90"/>
        <v>0.26697024950398118</v>
      </c>
    </row>
    <row r="290" spans="1:45" x14ac:dyDescent="0.25">
      <c r="A290" t="s">
        <v>37</v>
      </c>
      <c r="B290">
        <v>7.82902770948622</v>
      </c>
      <c r="C290">
        <v>5.9616604631373502E-3</v>
      </c>
      <c r="D290">
        <v>6.9240188960818898</v>
      </c>
      <c r="E290">
        <v>-40.564307938028399</v>
      </c>
      <c r="F290" s="1">
        <v>0</v>
      </c>
      <c r="G290" s="1">
        <v>0</v>
      </c>
      <c r="H290">
        <v>3.3099648389449001</v>
      </c>
      <c r="I290">
        <v>-126.06445623301801</v>
      </c>
      <c r="J290">
        <v>-148.69685451895501</v>
      </c>
      <c r="K290">
        <v>-129.630110430006</v>
      </c>
      <c r="L290">
        <v>-109.95835806865701</v>
      </c>
      <c r="M290">
        <v>20.331414857847999</v>
      </c>
      <c r="N290">
        <v>94.478608807395801</v>
      </c>
      <c r="O290">
        <v>82.073736024044294</v>
      </c>
      <c r="P290">
        <v>247829.65164258899</v>
      </c>
      <c r="Q290">
        <v>278345.23680131102</v>
      </c>
      <c r="R290">
        <v>83.860873155097494</v>
      </c>
      <c r="S290">
        <v>667.37122909664004</v>
      </c>
      <c r="T290">
        <v>0.480901818678033</v>
      </c>
      <c r="U290">
        <v>0.33713452590703402</v>
      </c>
      <c r="V290" s="1">
        <v>0</v>
      </c>
      <c r="W290">
        <v>0.23142523099759801</v>
      </c>
      <c r="X290">
        <v>0.43144024309536699</v>
      </c>
      <c r="Y290" s="1">
        <v>0</v>
      </c>
      <c r="Z290">
        <v>0.308075447189814</v>
      </c>
      <c r="AA290">
        <v>2.8445083398717701E-4</v>
      </c>
      <c r="AB290">
        <v>5.1051377320575596E-3</v>
      </c>
      <c r="AC290">
        <v>4.90924420430916E-3</v>
      </c>
      <c r="AD290">
        <v>4.5556508051349703E-4</v>
      </c>
      <c r="AE290">
        <v>0.15907745612542701</v>
      </c>
      <c r="AF290">
        <v>1.2248071844526501E-3</v>
      </c>
      <c r="AG290" s="1">
        <v>9.6867113858440406E-8</v>
      </c>
      <c r="AH290">
        <v>6.57078703558971</v>
      </c>
      <c r="AI290">
        <v>0.114255187051815</v>
      </c>
      <c r="AJ290">
        <v>7.8511345593566402</v>
      </c>
      <c r="AK290" t="s">
        <v>83</v>
      </c>
      <c r="AL290" t="s">
        <v>84</v>
      </c>
      <c r="AM290" s="4">
        <v>81761976032.710007</v>
      </c>
      <c r="AN290">
        <v>329912</v>
      </c>
      <c r="AO290">
        <f t="shared" si="91"/>
        <v>6.4185022227489872E-3</v>
      </c>
      <c r="AP290">
        <f t="shared" si="92"/>
        <v>7.4360355156389506</v>
      </c>
      <c r="AQ290" s="15">
        <f t="shared" si="93"/>
        <v>5.2849692960819761E-2</v>
      </c>
      <c r="AR290" s="3">
        <f t="shared" si="94"/>
        <v>3.5221739400014516E-4</v>
      </c>
      <c r="AS290" s="15">
        <f t="shared" si="90"/>
        <v>0.13070571108875062</v>
      </c>
    </row>
    <row r="291" spans="1:45" x14ac:dyDescent="0.25">
      <c r="A291" t="s">
        <v>37</v>
      </c>
      <c r="B291">
        <v>7.9893371146025203</v>
      </c>
      <c r="C291">
        <v>6.8462070026536802E-3</v>
      </c>
      <c r="D291">
        <v>7.9130546895433502</v>
      </c>
      <c r="E291">
        <v>-29.656292260980202</v>
      </c>
      <c r="F291" s="1">
        <v>0</v>
      </c>
      <c r="G291" s="1">
        <v>0</v>
      </c>
      <c r="H291">
        <v>3.4851155178302</v>
      </c>
      <c r="I291">
        <v>-102.860141577411</v>
      </c>
      <c r="J291">
        <v>-125.663049832327</v>
      </c>
      <c r="K291">
        <v>-111.751555529634</v>
      </c>
      <c r="L291">
        <v>-86.696325802024006</v>
      </c>
      <c r="M291">
        <v>19.534432416144899</v>
      </c>
      <c r="N291">
        <v>94.171601154284801</v>
      </c>
      <c r="O291">
        <v>82.056691470276903</v>
      </c>
      <c r="P291">
        <v>246957.86374399901</v>
      </c>
      <c r="Q291">
        <v>279501.48620605399</v>
      </c>
      <c r="R291">
        <v>83.745647483288906</v>
      </c>
      <c r="S291">
        <v>673.89897924814204</v>
      </c>
      <c r="T291">
        <v>0.50029834252323102</v>
      </c>
      <c r="U291">
        <v>0.35405685669700698</v>
      </c>
      <c r="V291" s="1">
        <v>0</v>
      </c>
      <c r="W291">
        <v>0.215104103711727</v>
      </c>
      <c r="X291">
        <v>0.43083903959126502</v>
      </c>
      <c r="Y291" s="1">
        <v>0</v>
      </c>
      <c r="Z291">
        <v>0.29055510079722102</v>
      </c>
      <c r="AA291">
        <v>2.8475623611631503E-4</v>
      </c>
      <c r="AB291">
        <v>5.4148560983425399E-3</v>
      </c>
      <c r="AC291">
        <v>4.97493094854094E-3</v>
      </c>
      <c r="AD291">
        <v>8.6504586916137498E-4</v>
      </c>
      <c r="AE291">
        <v>0.16489462030438301</v>
      </c>
      <c r="AF291">
        <v>1.66257849303743E-3</v>
      </c>
      <c r="AG291" s="1">
        <v>8.3591626642182796E-7</v>
      </c>
      <c r="AH291">
        <v>6.7744458302973403</v>
      </c>
      <c r="AI291">
        <v>0.113605057785142</v>
      </c>
      <c r="AJ291">
        <v>24.168345578398998</v>
      </c>
      <c r="AK291" t="s">
        <v>85</v>
      </c>
      <c r="AL291" t="s">
        <v>86</v>
      </c>
      <c r="AM291" s="4">
        <v>174857280634.62</v>
      </c>
      <c r="AN291">
        <v>708045</v>
      </c>
      <c r="AO291">
        <f t="shared" si="91"/>
        <v>6.9222656776946855E-3</v>
      </c>
      <c r="AP291">
        <f t="shared" si="92"/>
        <v>7.9976465630328786</v>
      </c>
      <c r="AQ291" s="15">
        <f t="shared" si="93"/>
        <v>-1.0389867025090149E-3</v>
      </c>
      <c r="AR291" s="3">
        <f t="shared" si="94"/>
        <v>-7.4740720736564403E-6</v>
      </c>
      <c r="AS291" s="15">
        <f t="shared" si="90"/>
        <v>9.6400730251458011E-3</v>
      </c>
    </row>
    <row r="292" spans="1:45" x14ac:dyDescent="0.25">
      <c r="A292" t="s">
        <v>37</v>
      </c>
      <c r="B292">
        <v>8.4651572030850293</v>
      </c>
      <c r="C292">
        <v>7.3013843925748599E-3</v>
      </c>
      <c r="D292">
        <v>8.4182380539596195</v>
      </c>
      <c r="E292">
        <v>-21.911040033326</v>
      </c>
      <c r="F292" s="1">
        <v>0</v>
      </c>
      <c r="G292" s="1">
        <v>0</v>
      </c>
      <c r="H292">
        <v>3.6179346855570498</v>
      </c>
      <c r="I292">
        <v>-77.822302415340801</v>
      </c>
      <c r="J292">
        <v>-101.573765500109</v>
      </c>
      <c r="K292">
        <v>-91.542186295222606</v>
      </c>
      <c r="L292">
        <v>-61.601259139696502</v>
      </c>
      <c r="M292">
        <v>18.735588217116501</v>
      </c>
      <c r="N292">
        <v>93.775065188092697</v>
      </c>
      <c r="O292">
        <v>81.913318359638197</v>
      </c>
      <c r="P292">
        <v>246096.910134968</v>
      </c>
      <c r="Q292">
        <v>279175.72613853699</v>
      </c>
      <c r="R292">
        <v>83.700894424429407</v>
      </c>
      <c r="S292">
        <v>680.67007431552202</v>
      </c>
      <c r="T292">
        <v>0.51362918733611995</v>
      </c>
      <c r="U292">
        <v>0.35431754896349898</v>
      </c>
      <c r="V292" s="1">
        <v>0</v>
      </c>
      <c r="W292">
        <v>0.20102259865710001</v>
      </c>
      <c r="X292">
        <v>0.44465985237939898</v>
      </c>
      <c r="Y292" s="1">
        <v>0</v>
      </c>
      <c r="Z292">
        <v>0.27273471553228801</v>
      </c>
      <c r="AA292">
        <v>2.84925919377604E-4</v>
      </c>
      <c r="AB292">
        <v>5.8070842698553296E-3</v>
      </c>
      <c r="AC292">
        <v>5.1250295094943804E-3</v>
      </c>
      <c r="AD292">
        <v>8.3542576934025003E-4</v>
      </c>
      <c r="AE292">
        <v>0.16439328523240601</v>
      </c>
      <c r="AF292">
        <v>1.97816877285888E-3</v>
      </c>
      <c r="AG292">
        <v>8.2117497920205802E-6</v>
      </c>
      <c r="AH292">
        <v>7.0571814170772402</v>
      </c>
      <c r="AI292">
        <v>0.113182482609011</v>
      </c>
      <c r="AJ292">
        <v>63.052933608018797</v>
      </c>
      <c r="AK292" t="s">
        <v>87</v>
      </c>
      <c r="AL292" t="s">
        <v>88</v>
      </c>
      <c r="AM292" s="4">
        <v>300180151493.87</v>
      </c>
      <c r="AN292">
        <v>1219764</v>
      </c>
      <c r="AO292">
        <f t="shared" si="91"/>
        <v>7.388124201730864E-3</v>
      </c>
      <c r="AP292">
        <f t="shared" si="92"/>
        <v>8.5142184605013771</v>
      </c>
      <c r="AQ292" s="15">
        <f t="shared" si="93"/>
        <v>-5.7622737358631326E-3</v>
      </c>
      <c r="AR292" s="3">
        <f t="shared" si="94"/>
        <v>-4.4348258544393837E-5</v>
      </c>
      <c r="AS292" s="15">
        <f t="shared" si="90"/>
        <v>5.5735117995789896E-3</v>
      </c>
    </row>
    <row r="293" spans="1:45" x14ac:dyDescent="0.25">
      <c r="A293" t="s">
        <v>37</v>
      </c>
      <c r="B293">
        <v>9.1580577833150993</v>
      </c>
      <c r="C293">
        <v>7.2620886674619597E-3</v>
      </c>
      <c r="D293">
        <v>8.3747256891772199</v>
      </c>
      <c r="E293">
        <v>-18.196035257390601</v>
      </c>
      <c r="F293" s="1">
        <v>0</v>
      </c>
      <c r="G293" s="1">
        <v>0</v>
      </c>
      <c r="H293">
        <v>3.6555770765767002</v>
      </c>
      <c r="I293">
        <v>-54.132438794453698</v>
      </c>
      <c r="J293">
        <v>-81.274071957619896</v>
      </c>
      <c r="K293">
        <v>-68.599204279473696</v>
      </c>
      <c r="L293">
        <v>-37.805638561048497</v>
      </c>
      <c r="M293">
        <v>17.828042086361499</v>
      </c>
      <c r="N293">
        <v>93.399011739856206</v>
      </c>
      <c r="O293">
        <v>81.966893440850697</v>
      </c>
      <c r="P293">
        <v>244506.02695377701</v>
      </c>
      <c r="Q293">
        <v>277075.45515399298</v>
      </c>
      <c r="R293">
        <v>83.707541389613795</v>
      </c>
      <c r="S293">
        <v>684.24749192886395</v>
      </c>
      <c r="T293">
        <v>0.51473798745763999</v>
      </c>
      <c r="U293">
        <v>0.35186919218089002</v>
      </c>
      <c r="V293" s="1">
        <v>0</v>
      </c>
      <c r="W293">
        <v>0.18924411953075199</v>
      </c>
      <c r="X293">
        <v>0.45888668828835599</v>
      </c>
      <c r="Y293" s="1">
        <v>0</v>
      </c>
      <c r="Z293">
        <v>0.26679944939801498</v>
      </c>
      <c r="AA293">
        <v>2.8478036452648402E-4</v>
      </c>
      <c r="AB293">
        <v>5.6683057021010798E-3</v>
      </c>
      <c r="AC293">
        <v>5.0443247861031602E-3</v>
      </c>
      <c r="AD293">
        <v>8.0140663650258898E-4</v>
      </c>
      <c r="AE293">
        <v>0.15155353091163001</v>
      </c>
      <c r="AF293">
        <v>2.1630459319433399E-3</v>
      </c>
      <c r="AG293">
        <v>5.7395513845043997E-5</v>
      </c>
      <c r="AH293">
        <v>7.23109256782468</v>
      </c>
      <c r="AI293">
        <v>0.10996825586869299</v>
      </c>
      <c r="AJ293">
        <v>124.211445655199</v>
      </c>
      <c r="AK293" t="s">
        <v>89</v>
      </c>
      <c r="AL293" t="s">
        <v>90</v>
      </c>
      <c r="AM293" s="4">
        <v>420970672220.83002</v>
      </c>
      <c r="AN293">
        <v>1721719</v>
      </c>
      <c r="AO293">
        <f t="shared" si="91"/>
        <v>7.4921510825729839E-3</v>
      </c>
      <c r="AP293">
        <f t="shared" si="92"/>
        <v>8.6292059636037592</v>
      </c>
      <c r="AQ293" s="15">
        <f t="shared" si="93"/>
        <v>6.1286266887350838E-2</v>
      </c>
      <c r="AR293" s="3">
        <f t="shared" si="94"/>
        <v>4.7999217259583372E-4</v>
      </c>
      <c r="AS293" s="15">
        <f t="shared" si="90"/>
        <v>9.3535253954668773E-2</v>
      </c>
    </row>
    <row r="294" spans="1:45" x14ac:dyDescent="0.25">
      <c r="A294" t="s">
        <v>37</v>
      </c>
      <c r="B294">
        <v>10.436022878819299</v>
      </c>
      <c r="C294">
        <v>7.8805145525510899E-3</v>
      </c>
      <c r="D294">
        <v>9.0573191711079009</v>
      </c>
      <c r="E294">
        <v>-10.167157985666799</v>
      </c>
      <c r="F294" s="1">
        <v>0</v>
      </c>
      <c r="G294" s="1">
        <v>0</v>
      </c>
      <c r="H294">
        <v>3.7826502194413498</v>
      </c>
      <c r="I294">
        <v>-28.925243886702599</v>
      </c>
      <c r="J294">
        <v>-58.618537021922698</v>
      </c>
      <c r="K294">
        <v>-43.280433774986001</v>
      </c>
      <c r="L294">
        <v>-12.5030824893612</v>
      </c>
      <c r="M294">
        <v>17.5466125922771</v>
      </c>
      <c r="N294">
        <v>93.215465558473994</v>
      </c>
      <c r="O294">
        <v>81.883065814893499</v>
      </c>
      <c r="P294">
        <v>243096.060631598</v>
      </c>
      <c r="Q294">
        <v>276122.45954724</v>
      </c>
      <c r="R294">
        <v>83.698797969825407</v>
      </c>
      <c r="S294">
        <v>685.256814234373</v>
      </c>
      <c r="T294">
        <v>0.51775725340303003</v>
      </c>
      <c r="U294">
        <v>0.36382315149030597</v>
      </c>
      <c r="V294" s="1">
        <v>0</v>
      </c>
      <c r="W294">
        <v>0.17461198402419001</v>
      </c>
      <c r="X294">
        <v>0.46156486448550199</v>
      </c>
      <c r="Y294" s="1">
        <v>0</v>
      </c>
      <c r="Z294">
        <v>0.261109068234186</v>
      </c>
      <c r="AA294">
        <v>2.8430868741930799E-4</v>
      </c>
      <c r="AB294">
        <v>5.6229268889587099E-3</v>
      </c>
      <c r="AC294">
        <v>5.0795835059855099E-3</v>
      </c>
      <c r="AD294">
        <v>8.2965266270421296E-4</v>
      </c>
      <c r="AE294">
        <v>0.14537034637100901</v>
      </c>
      <c r="AF294">
        <v>2.3670447442144002E-3</v>
      </c>
      <c r="AG294">
        <v>4.88597042747088E-4</v>
      </c>
      <c r="AH294">
        <v>7.3866521852519096</v>
      </c>
      <c r="AI294">
        <v>0.10978015146265099</v>
      </c>
      <c r="AJ294">
        <v>233.72379169301101</v>
      </c>
      <c r="AK294" t="s">
        <v>91</v>
      </c>
      <c r="AL294" t="s">
        <v>92</v>
      </c>
      <c r="AM294" s="4">
        <v>490507562531.53003</v>
      </c>
      <c r="AN294">
        <v>2017752</v>
      </c>
      <c r="AO294">
        <f t="shared" si="91"/>
        <v>7.7309369376192174E-3</v>
      </c>
      <c r="AP294">
        <f t="shared" si="92"/>
        <v>8.8926501982356179</v>
      </c>
      <c r="AQ294" s="15">
        <f t="shared" si="93"/>
        <v>0.17355598681818174</v>
      </c>
      <c r="AR294" s="3">
        <f t="shared" si="94"/>
        <v>1.4117610884936769E-3</v>
      </c>
      <c r="AS294" s="15">
        <f t="shared" si="90"/>
        <v>0.15221984360552843</v>
      </c>
    </row>
    <row r="295" spans="1:45" x14ac:dyDescent="0.25">
      <c r="A295" t="s">
        <v>37</v>
      </c>
      <c r="B295">
        <v>12.5216969327056</v>
      </c>
      <c r="C295">
        <v>1.0373978760722999E-2</v>
      </c>
      <c r="D295">
        <v>11.762484053523</v>
      </c>
      <c r="E295">
        <v>-1.8874406124251299</v>
      </c>
      <c r="F295" s="1">
        <v>0</v>
      </c>
      <c r="G295" s="1">
        <v>0</v>
      </c>
      <c r="H295">
        <v>3.8819514308877698</v>
      </c>
      <c r="I295">
        <v>-5.0169542935834697</v>
      </c>
      <c r="J295">
        <v>-35.436526998690802</v>
      </c>
      <c r="K295">
        <v>-18.952282962670399</v>
      </c>
      <c r="L295">
        <v>11.6258003927957</v>
      </c>
      <c r="M295">
        <v>17.951370310608699</v>
      </c>
      <c r="N295">
        <v>93.047969788059106</v>
      </c>
      <c r="O295">
        <v>81.338594784150104</v>
      </c>
      <c r="P295">
        <v>239778.00516390399</v>
      </c>
      <c r="Q295">
        <v>272217.72201473801</v>
      </c>
      <c r="R295">
        <v>83.734942256909903</v>
      </c>
      <c r="S295">
        <v>684.09527366572104</v>
      </c>
      <c r="T295">
        <v>0.51669122136926204</v>
      </c>
      <c r="U295">
        <v>0.38212443619262998</v>
      </c>
      <c r="V295" s="1">
        <v>0</v>
      </c>
      <c r="W295">
        <v>0.152957236757992</v>
      </c>
      <c r="X295">
        <v>0.46491832704937702</v>
      </c>
      <c r="Y295" s="1">
        <v>0</v>
      </c>
      <c r="Z295">
        <v>0.26413391231119498</v>
      </c>
      <c r="AA295">
        <v>2.8449355880078698E-4</v>
      </c>
      <c r="AB295">
        <v>5.7970661481401096E-3</v>
      </c>
      <c r="AC295">
        <v>5.2661514042530401E-3</v>
      </c>
      <c r="AD295">
        <v>9.6038559080559695E-4</v>
      </c>
      <c r="AE295">
        <v>0.15791294961851601</v>
      </c>
      <c r="AF295">
        <v>2.73241066916076E-3</v>
      </c>
      <c r="AG295">
        <v>2.2068499630499201E-3</v>
      </c>
      <c r="AH295">
        <v>7.55786011800138</v>
      </c>
      <c r="AI295">
        <v>0.114791084715871</v>
      </c>
      <c r="AJ295">
        <v>375.93323298200698</v>
      </c>
      <c r="AK295" t="s">
        <v>93</v>
      </c>
      <c r="AL295" t="s">
        <v>94</v>
      </c>
      <c r="AM295" s="4">
        <v>519408073898.07001</v>
      </c>
      <c r="AN295">
        <v>2166204</v>
      </c>
      <c r="AO295">
        <f t="shared" si="91"/>
        <v>8.2830556322145872E-3</v>
      </c>
      <c r="AP295">
        <f t="shared" si="92"/>
        <v>9.4991197703499282</v>
      </c>
      <c r="AQ295" s="15">
        <f t="shared" si="93"/>
        <v>0.31819549973358496</v>
      </c>
      <c r="AR295" s="3">
        <f t="shared" si="94"/>
        <v>2.8033149115585625E-3</v>
      </c>
      <c r="AS295" s="15">
        <f t="shared" si="90"/>
        <v>6.4545284459298191E-2</v>
      </c>
    </row>
    <row r="296" spans="1:45" x14ac:dyDescent="0.25">
      <c r="A296" t="s">
        <v>37</v>
      </c>
      <c r="B296">
        <v>16.214915289890399</v>
      </c>
      <c r="C296">
        <v>1.38245966104314E-2</v>
      </c>
      <c r="D296">
        <v>15.3844859987131</v>
      </c>
      <c r="E296">
        <v>10.022531057199499</v>
      </c>
      <c r="F296" s="1">
        <v>0</v>
      </c>
      <c r="G296" s="1">
        <v>0</v>
      </c>
      <c r="H296">
        <v>4.0261844553997497</v>
      </c>
      <c r="I296">
        <v>19.236375611588599</v>
      </c>
      <c r="J296">
        <v>-6.1822116107019696</v>
      </c>
      <c r="K296">
        <v>-0.17375187079777099</v>
      </c>
      <c r="L296">
        <v>36.253335460235199</v>
      </c>
      <c r="M296">
        <v>18.338437683411701</v>
      </c>
      <c r="N296">
        <v>92.270753561054605</v>
      </c>
      <c r="O296">
        <v>80.075981934942405</v>
      </c>
      <c r="P296">
        <v>234611.96677264999</v>
      </c>
      <c r="Q296">
        <v>266476.57716676901</v>
      </c>
      <c r="R296">
        <v>83.584719976066097</v>
      </c>
      <c r="S296">
        <v>690.65245606861595</v>
      </c>
      <c r="T296">
        <v>0.515430270214709</v>
      </c>
      <c r="U296">
        <v>0.391222308559877</v>
      </c>
      <c r="V296" s="1">
        <v>0</v>
      </c>
      <c r="W296">
        <v>0.13158715664957499</v>
      </c>
      <c r="X296">
        <v>0.47719053479054602</v>
      </c>
      <c r="Y296" s="1">
        <v>0</v>
      </c>
      <c r="Z296">
        <v>0.27230364986971201</v>
      </c>
      <c r="AA296">
        <v>2.8561142005752301E-4</v>
      </c>
      <c r="AB296">
        <v>6.0306817035062398E-3</v>
      </c>
      <c r="AC296">
        <v>5.4831722424502098E-3</v>
      </c>
      <c r="AD296">
        <v>1.38389865815443E-3</v>
      </c>
      <c r="AE296">
        <v>0.19061468639030199</v>
      </c>
      <c r="AF296">
        <v>3.5060311209479298E-3</v>
      </c>
      <c r="AG296">
        <v>4.5458975684609304E-3</v>
      </c>
      <c r="AH296">
        <v>7.8886505552202797</v>
      </c>
      <c r="AI296">
        <v>0.122608295748195</v>
      </c>
      <c r="AJ296">
        <v>660.68951051075203</v>
      </c>
      <c r="AK296" t="s">
        <v>95</v>
      </c>
      <c r="AL296" t="s">
        <v>96</v>
      </c>
      <c r="AM296" s="4">
        <v>332852677903.13</v>
      </c>
      <c r="AN296">
        <v>1418737</v>
      </c>
      <c r="AO296">
        <f>SUM(AA296,AC296,AF296)</f>
        <v>9.2748147834556625E-3</v>
      </c>
      <c r="AP296">
        <f t="shared" si="92"/>
        <v>10.579222854534898</v>
      </c>
      <c r="AQ296" s="15">
        <f t="shared" si="93"/>
        <v>0.53271327325709006</v>
      </c>
      <c r="AR296" s="3">
        <f t="shared" si="94"/>
        <v>5.35997206596899E-3</v>
      </c>
      <c r="AS296" s="15">
        <f t="shared" si="90"/>
        <v>5.3978357889029605E-2</v>
      </c>
    </row>
    <row r="297" spans="1:45" x14ac:dyDescent="0.25">
      <c r="A297" t="s">
        <v>37</v>
      </c>
      <c r="B297">
        <v>20.2016024104373</v>
      </c>
      <c r="C297">
        <v>1.7288482436624699E-2</v>
      </c>
      <c r="D297">
        <v>18.882874366841101</v>
      </c>
      <c r="E297">
        <v>23.490404932967401</v>
      </c>
      <c r="F297" s="1">
        <v>0</v>
      </c>
      <c r="G297" s="1">
        <v>0</v>
      </c>
      <c r="H297">
        <v>4.1861260985951798</v>
      </c>
      <c r="I297">
        <v>43.077543788324498</v>
      </c>
      <c r="J297">
        <v>19.774391495625402</v>
      </c>
      <c r="K297">
        <v>19.341361549758599</v>
      </c>
      <c r="L297">
        <v>60.7973817729495</v>
      </c>
      <c r="M297">
        <v>18.9336470842557</v>
      </c>
      <c r="N297">
        <v>91.431784014564599</v>
      </c>
      <c r="O297">
        <v>78.704224390509296</v>
      </c>
      <c r="P297">
        <v>225310.95322009799</v>
      </c>
      <c r="Q297">
        <v>252900.684569501</v>
      </c>
      <c r="R297">
        <v>83.553600425511803</v>
      </c>
      <c r="S297">
        <v>693.55820471332004</v>
      </c>
      <c r="T297">
        <v>0.53083997403914296</v>
      </c>
      <c r="U297">
        <v>0.37961396068971998</v>
      </c>
      <c r="V297" s="1">
        <v>0</v>
      </c>
      <c r="W297">
        <v>0.10498406625364699</v>
      </c>
      <c r="X297">
        <v>0.51540197305663105</v>
      </c>
      <c r="Y297" s="1">
        <v>0</v>
      </c>
      <c r="Z297">
        <v>0.26771832703259502</v>
      </c>
      <c r="AA297">
        <v>2.8757181529268002E-4</v>
      </c>
      <c r="AB297">
        <v>6.2633301718475901E-3</v>
      </c>
      <c r="AC297">
        <v>5.7207444740943799E-3</v>
      </c>
      <c r="AD297">
        <v>2.47159074130486E-3</v>
      </c>
      <c r="AE297">
        <v>0.22692237031481899</v>
      </c>
      <c r="AF297">
        <v>4.1670230200762199E-3</v>
      </c>
      <c r="AG297">
        <v>6.5274182806823004E-3</v>
      </c>
      <c r="AH297">
        <v>8.1547235951279493</v>
      </c>
      <c r="AI297">
        <v>0.131373858342206</v>
      </c>
      <c r="AJ297">
        <v>1059.9949476791801</v>
      </c>
      <c r="AK297" t="s">
        <v>97</v>
      </c>
      <c r="AL297" t="s">
        <v>98</v>
      </c>
      <c r="AM297" s="4">
        <v>194506665006.79999</v>
      </c>
      <c r="AN297">
        <v>863281</v>
      </c>
      <c r="AO297">
        <f t="shared" ref="AO297:AO304" si="95">SUM(AA297,AC297,AF297)</f>
        <v>1.017533930946328E-2</v>
      </c>
      <c r="AP297">
        <f t="shared" si="92"/>
        <v>11.549715018393126</v>
      </c>
      <c r="AQ297" s="15">
        <f t="shared" si="93"/>
        <v>0.74909964256831363</v>
      </c>
      <c r="AR297" s="3">
        <f t="shared" si="94"/>
        <v>8.454502823782864E-3</v>
      </c>
      <c r="AS297" s="15">
        <f t="shared" si="90"/>
        <v>6.983725136210861E-2</v>
      </c>
    </row>
    <row r="298" spans="1:45" x14ac:dyDescent="0.25">
      <c r="A298" t="s">
        <v>37</v>
      </c>
      <c r="B298">
        <v>22.846728251931101</v>
      </c>
      <c r="C298">
        <v>2.01979762510721E-2</v>
      </c>
      <c r="D298">
        <v>21.718347353975702</v>
      </c>
      <c r="E298">
        <v>43.756470070367101</v>
      </c>
      <c r="F298" s="1">
        <v>0</v>
      </c>
      <c r="G298" s="1">
        <v>0</v>
      </c>
      <c r="H298">
        <v>4.3900315735189004</v>
      </c>
      <c r="I298">
        <v>66.749157312852901</v>
      </c>
      <c r="J298">
        <v>42.491229887614899</v>
      </c>
      <c r="K298">
        <v>42.393381434608003</v>
      </c>
      <c r="L298">
        <v>85.071348522911407</v>
      </c>
      <c r="M298">
        <v>19.105433262753799</v>
      </c>
      <c r="N298">
        <v>91.092070657615295</v>
      </c>
      <c r="O298">
        <v>78.078116232843499</v>
      </c>
      <c r="P298">
        <v>217911.97013685401</v>
      </c>
      <c r="Q298">
        <v>242351.808246731</v>
      </c>
      <c r="R298">
        <v>83.643891968719004</v>
      </c>
      <c r="S298">
        <v>690.23491689425396</v>
      </c>
      <c r="T298">
        <v>0.57759292305658605</v>
      </c>
      <c r="U298">
        <v>0.34968285444216801</v>
      </c>
      <c r="V298" s="1">
        <v>0</v>
      </c>
      <c r="W298">
        <v>8.3649837502445507E-2</v>
      </c>
      <c r="X298">
        <v>0.56666730805538501</v>
      </c>
      <c r="Y298" s="1">
        <v>0</v>
      </c>
      <c r="Z298">
        <v>0.23396430731166101</v>
      </c>
      <c r="AA298">
        <v>2.8860029002984901E-4</v>
      </c>
      <c r="AB298">
        <v>6.2160434493492697E-3</v>
      </c>
      <c r="AC298">
        <v>5.7467494467117498E-3</v>
      </c>
      <c r="AD298">
        <v>4.0305068092524399E-3</v>
      </c>
      <c r="AE298">
        <v>0.243257888768005</v>
      </c>
      <c r="AF298">
        <v>4.2741923442389598E-3</v>
      </c>
      <c r="AG298">
        <v>7.7901977126383498E-3</v>
      </c>
      <c r="AH298">
        <v>8.3931164721508402</v>
      </c>
      <c r="AI298">
        <v>0.13690496146064099</v>
      </c>
      <c r="AJ298">
        <v>1507.1781491823899</v>
      </c>
      <c r="AK298" t="s">
        <v>99</v>
      </c>
      <c r="AL298" t="s">
        <v>100</v>
      </c>
      <c r="AM298" s="4">
        <v>84470960279.910004</v>
      </c>
      <c r="AN298">
        <v>387638</v>
      </c>
      <c r="AO298">
        <f t="shared" si="95"/>
        <v>1.0309542080980559E-2</v>
      </c>
      <c r="AP298">
        <f t="shared" si="92"/>
        <v>11.693515343734152</v>
      </c>
      <c r="AQ298" s="15">
        <f t="shared" si="93"/>
        <v>0.95379469563643937</v>
      </c>
      <c r="AR298" s="3">
        <f t="shared" si="94"/>
        <v>1.1073218009932108E-2</v>
      </c>
      <c r="AS298" s="15">
        <f t="shared" si="90"/>
        <v>5.195519159743256E-2</v>
      </c>
    </row>
    <row r="299" spans="1:45" x14ac:dyDescent="0.25">
      <c r="A299" t="s">
        <v>37</v>
      </c>
      <c r="B299">
        <v>24.735284595258001</v>
      </c>
      <c r="C299">
        <v>2.2928820620682099E-2</v>
      </c>
      <c r="D299">
        <v>24.296765196369599</v>
      </c>
      <c r="E299">
        <v>59.132345318602901</v>
      </c>
      <c r="F299" s="1">
        <v>0</v>
      </c>
      <c r="G299" s="1">
        <v>0</v>
      </c>
      <c r="H299">
        <v>4.5634794207316203</v>
      </c>
      <c r="I299">
        <v>91.0457449851462</v>
      </c>
      <c r="J299">
        <v>73.093237851682005</v>
      </c>
      <c r="K299">
        <v>60.394379520739903</v>
      </c>
      <c r="L299">
        <v>109.99737554105</v>
      </c>
      <c r="M299">
        <v>19.577433115464</v>
      </c>
      <c r="N299">
        <v>91.000640527185098</v>
      </c>
      <c r="O299">
        <v>77.394894596583796</v>
      </c>
      <c r="P299">
        <v>210657.13581592299</v>
      </c>
      <c r="Q299">
        <v>231939.35425622601</v>
      </c>
      <c r="R299">
        <v>83.695243045079806</v>
      </c>
      <c r="S299">
        <v>701.70157973761798</v>
      </c>
      <c r="T299">
        <v>0.595684020879789</v>
      </c>
      <c r="U299">
        <v>0.33173227071390099</v>
      </c>
      <c r="V299" s="1">
        <v>0</v>
      </c>
      <c r="W299">
        <v>6.2107757664815001E-2</v>
      </c>
      <c r="X299">
        <v>0.60615997162128299</v>
      </c>
      <c r="Y299" s="1">
        <v>0</v>
      </c>
      <c r="Z299">
        <v>0.22280432062066699</v>
      </c>
      <c r="AA299">
        <v>2.8887014469865003E-4</v>
      </c>
      <c r="AB299">
        <v>6.38980569133031E-3</v>
      </c>
      <c r="AC299">
        <v>5.9433513947376596E-3</v>
      </c>
      <c r="AD299">
        <v>5.6653691230197003E-3</v>
      </c>
      <c r="AE299">
        <v>0.27265617348230797</v>
      </c>
      <c r="AF299">
        <v>4.4404690690827003E-3</v>
      </c>
      <c r="AG299">
        <v>8.8970010346638897E-3</v>
      </c>
      <c r="AH299">
        <v>8.6831155387035892</v>
      </c>
      <c r="AI299">
        <v>0.14551206150291801</v>
      </c>
      <c r="AJ299">
        <v>1990.57652136908</v>
      </c>
      <c r="AK299" t="s">
        <v>101</v>
      </c>
      <c r="AL299" t="s">
        <v>102</v>
      </c>
      <c r="AM299" s="4">
        <v>27406072055.380001</v>
      </c>
      <c r="AN299">
        <v>130098</v>
      </c>
      <c r="AO299">
        <f t="shared" si="95"/>
        <v>1.067269060851901E-2</v>
      </c>
      <c r="AP299">
        <f t="shared" si="92"/>
        <v>12.081560686209691</v>
      </c>
      <c r="AQ299" s="15">
        <f t="shared" si="93"/>
        <v>1.0473583866935092</v>
      </c>
      <c r="AR299" s="3">
        <f t="shared" si="94"/>
        <v>1.2729036317503816E-2</v>
      </c>
      <c r="AS299" s="15">
        <f t="shared" si="90"/>
        <v>1.8048468400802875E-2</v>
      </c>
    </row>
    <row r="300" spans="1:45" x14ac:dyDescent="0.25">
      <c r="A300" t="s">
        <v>37</v>
      </c>
      <c r="B300">
        <v>28.116129009651502</v>
      </c>
      <c r="C300">
        <v>2.5591714642200999E-2</v>
      </c>
      <c r="D300">
        <v>26.735832829854001</v>
      </c>
      <c r="E300">
        <v>78.196321675996899</v>
      </c>
      <c r="F300" s="1">
        <v>0</v>
      </c>
      <c r="G300" s="1">
        <v>0</v>
      </c>
      <c r="H300">
        <v>4.7506612175716203</v>
      </c>
      <c r="I300">
        <v>114.474558735518</v>
      </c>
      <c r="J300">
        <v>94.738774681066801</v>
      </c>
      <c r="K300">
        <v>82.326460361693805</v>
      </c>
      <c r="L300">
        <v>133.85201222771701</v>
      </c>
      <c r="M300">
        <v>19.8608949550927</v>
      </c>
      <c r="N300">
        <v>91.037254692602104</v>
      </c>
      <c r="O300">
        <v>77.123378344147298</v>
      </c>
      <c r="P300">
        <v>206026.22440922499</v>
      </c>
      <c r="Q300">
        <v>225609.24668225099</v>
      </c>
      <c r="R300">
        <v>83.855167815319703</v>
      </c>
      <c r="S300">
        <v>701.75338240680196</v>
      </c>
      <c r="T300">
        <v>0.624435658087789</v>
      </c>
      <c r="U300">
        <v>0.29251712589755102</v>
      </c>
      <c r="V300" s="1">
        <v>0</v>
      </c>
      <c r="W300">
        <v>5.7543129171604701E-2</v>
      </c>
      <c r="X300">
        <v>0.64993974493084306</v>
      </c>
      <c r="Y300" s="1">
        <v>0</v>
      </c>
      <c r="Z300">
        <v>0.19221176170856899</v>
      </c>
      <c r="AA300">
        <v>2.9049832292078E-4</v>
      </c>
      <c r="AB300">
        <v>6.4113602528469496E-3</v>
      </c>
      <c r="AC300">
        <v>5.9641960605656998E-3</v>
      </c>
      <c r="AD300">
        <v>6.5780649465462301E-3</v>
      </c>
      <c r="AE300">
        <v>0.288884716711449</v>
      </c>
      <c r="AF300">
        <v>4.3168748383459197E-3</v>
      </c>
      <c r="AG300">
        <v>1.08502177114531E-2</v>
      </c>
      <c r="AH300">
        <v>8.7883263292512392</v>
      </c>
      <c r="AI300">
        <v>0.15037021489039201</v>
      </c>
      <c r="AJ300">
        <v>2468.9072920027002</v>
      </c>
      <c r="AK300" t="s">
        <v>103</v>
      </c>
      <c r="AL300" t="s">
        <v>104</v>
      </c>
      <c r="AM300" s="4">
        <v>8280812037.6800003</v>
      </c>
      <c r="AN300">
        <v>40193</v>
      </c>
      <c r="AO300">
        <f t="shared" si="95"/>
        <v>1.0571569221832399E-2</v>
      </c>
      <c r="AP300">
        <f t="shared" si="92"/>
        <v>11.973663928113043</v>
      </c>
      <c r="AQ300" s="15">
        <f t="shared" si="93"/>
        <v>1.3481642025744067</v>
      </c>
      <c r="AR300" s="3">
        <f t="shared" si="94"/>
        <v>1.6563336831312326E-2</v>
      </c>
      <c r="AS300" s="15">
        <f t="shared" si="90"/>
        <v>5.1627199668013324E-2</v>
      </c>
    </row>
    <row r="301" spans="1:45" x14ac:dyDescent="0.25">
      <c r="A301" t="s">
        <v>37</v>
      </c>
      <c r="B301">
        <v>28.280951386268299</v>
      </c>
      <c r="C301">
        <v>2.61992184346381E-2</v>
      </c>
      <c r="D301">
        <v>27.282083803030801</v>
      </c>
      <c r="E301">
        <v>106.317892612299</v>
      </c>
      <c r="F301" s="1">
        <v>0</v>
      </c>
      <c r="G301" s="1">
        <v>0</v>
      </c>
      <c r="H301">
        <v>5.02486488612315</v>
      </c>
      <c r="I301">
        <v>139.86704428932401</v>
      </c>
      <c r="J301">
        <v>117.659990867955</v>
      </c>
      <c r="K301">
        <v>107.54241105489101</v>
      </c>
      <c r="L301">
        <v>159.119635321445</v>
      </c>
      <c r="M301">
        <v>19.418227872080902</v>
      </c>
      <c r="N301">
        <v>89.772592116517799</v>
      </c>
      <c r="O301">
        <v>76.427964047373294</v>
      </c>
      <c r="P301">
        <v>207401.39041982</v>
      </c>
      <c r="Q301">
        <v>229208.58257938101</v>
      </c>
      <c r="R301">
        <v>83.6455978244486</v>
      </c>
      <c r="S301">
        <v>690.97366900279906</v>
      </c>
      <c r="T301">
        <v>0.56643492916920901</v>
      </c>
      <c r="U301">
        <v>0.365835205191964</v>
      </c>
      <c r="V301" s="1">
        <v>0</v>
      </c>
      <c r="W301">
        <v>7.6482068881680701E-2</v>
      </c>
      <c r="X301">
        <v>0.55768272592635404</v>
      </c>
      <c r="Y301" s="1">
        <v>0</v>
      </c>
      <c r="Z301">
        <v>0.231522914622148</v>
      </c>
      <c r="AA301">
        <v>2.9877577493085103E-4</v>
      </c>
      <c r="AB301">
        <v>6.3303851778589498E-3</v>
      </c>
      <c r="AC301">
        <v>5.9023763045849701E-3</v>
      </c>
      <c r="AD301">
        <v>6.6915239003893703E-3</v>
      </c>
      <c r="AE301">
        <v>0.28505047931159999</v>
      </c>
      <c r="AF301">
        <v>4.7441400282796104E-3</v>
      </c>
      <c r="AG301">
        <v>1.1605751906461801E-2</v>
      </c>
      <c r="AH301">
        <v>8.6236190121879801</v>
      </c>
      <c r="AI301">
        <v>0.14509970128468</v>
      </c>
      <c r="AJ301">
        <v>2934.1366235758501</v>
      </c>
      <c r="AK301" t="s">
        <v>105</v>
      </c>
      <c r="AL301" t="s">
        <v>106</v>
      </c>
      <c r="AM301" s="4">
        <v>1452431937.1099999</v>
      </c>
      <c r="AN301">
        <v>7003</v>
      </c>
      <c r="AO301">
        <f t="shared" si="95"/>
        <v>1.0945292107795431E-2</v>
      </c>
      <c r="AP301">
        <f t="shared" si="92"/>
        <v>12.371823498575029</v>
      </c>
      <c r="AQ301" s="15">
        <f t="shared" si="93"/>
        <v>1.2859161698779218</v>
      </c>
      <c r="AR301" s="3">
        <f t="shared" si="94"/>
        <v>1.6375699613303599E-2</v>
      </c>
      <c r="AS301" s="15">
        <f>B301/D301-1</f>
        <v>3.6612583937834398E-2</v>
      </c>
    </row>
    <row r="302" spans="1:45" x14ac:dyDescent="0.25">
      <c r="A302" t="s">
        <v>37</v>
      </c>
      <c r="B302">
        <v>34.738346368798801</v>
      </c>
      <c r="C302">
        <v>2.5119403965730799E-2</v>
      </c>
      <c r="D302">
        <v>26.3085476933772</v>
      </c>
      <c r="E302">
        <v>139.717710928934</v>
      </c>
      <c r="F302" s="1">
        <v>0</v>
      </c>
      <c r="G302" s="1">
        <v>0</v>
      </c>
      <c r="H302">
        <v>5.3684889804945097</v>
      </c>
      <c r="I302">
        <v>163.897991103062</v>
      </c>
      <c r="J302">
        <v>130.449277787618</v>
      </c>
      <c r="K302">
        <v>139.50079946513199</v>
      </c>
      <c r="L302">
        <v>183.722842327184</v>
      </c>
      <c r="M302">
        <v>19.436639069514001</v>
      </c>
      <c r="N302">
        <v>89.846446161752297</v>
      </c>
      <c r="O302">
        <v>77.376641540764297</v>
      </c>
      <c r="P302">
        <v>201449.95567594899</v>
      </c>
      <c r="Q302">
        <v>216105.58566951301</v>
      </c>
      <c r="R302">
        <v>83.686447032084601</v>
      </c>
      <c r="S302">
        <v>663.06962160145099</v>
      </c>
      <c r="T302">
        <v>0.445044345430268</v>
      </c>
      <c r="U302">
        <v>0.55928567955705499</v>
      </c>
      <c r="V302" s="1">
        <v>0</v>
      </c>
      <c r="W302">
        <v>9.29836170291609E-2</v>
      </c>
      <c r="X302">
        <v>0.34773070341378298</v>
      </c>
      <c r="Y302" s="1">
        <v>0</v>
      </c>
      <c r="Z302">
        <v>0.33523724977877101</v>
      </c>
      <c r="AA302">
        <v>2.9641853706005198E-4</v>
      </c>
      <c r="AB302">
        <v>6.3921090639808796E-3</v>
      </c>
      <c r="AC302">
        <v>6.0071183335102E-3</v>
      </c>
      <c r="AD302">
        <v>6.1336276336327001E-3</v>
      </c>
      <c r="AE302">
        <v>0.24635362679491199</v>
      </c>
      <c r="AF302">
        <v>4.51535156207215E-3</v>
      </c>
      <c r="AG302">
        <v>1.13528951637504E-2</v>
      </c>
      <c r="AH302">
        <v>8.0657371941444396</v>
      </c>
      <c r="AI302">
        <v>0.13494570572662901</v>
      </c>
      <c r="AJ302">
        <v>3447.5507742933601</v>
      </c>
      <c r="AK302" t="s">
        <v>107</v>
      </c>
      <c r="AL302" t="s">
        <v>108</v>
      </c>
      <c r="AM302" s="4">
        <v>397863662.45999998</v>
      </c>
      <c r="AN302">
        <v>1975</v>
      </c>
      <c r="AO302">
        <f t="shared" si="95"/>
        <v>1.0818888432642403E-2</v>
      </c>
      <c r="AP302">
        <f t="shared" si="92"/>
        <v>12.237339782427281</v>
      </c>
      <c r="AQ302" s="15">
        <f t="shared" si="93"/>
        <v>1.8387171547432866</v>
      </c>
      <c r="AR302" s="3">
        <f t="shared" si="94"/>
        <v>2.4119946666690529E-2</v>
      </c>
      <c r="AS302" s="15">
        <f t="shared" ref="AS302:AS304" si="96">B302/D302-1</f>
        <v>0.32042052543796173</v>
      </c>
    </row>
    <row r="303" spans="1:45" x14ac:dyDescent="0.25">
      <c r="A303" t="s">
        <v>37</v>
      </c>
      <c r="B303">
        <v>39.139906546491602</v>
      </c>
      <c r="C303">
        <v>2.4496544895978099E-2</v>
      </c>
      <c r="D303">
        <v>25.7415733524352</v>
      </c>
      <c r="E303">
        <v>170.10780490016899</v>
      </c>
      <c r="F303" s="1">
        <v>0</v>
      </c>
      <c r="G303" s="1">
        <v>0</v>
      </c>
      <c r="H303">
        <v>5.6543611214188498</v>
      </c>
      <c r="I303">
        <v>187.858764719622</v>
      </c>
      <c r="J303">
        <v>140.520092374108</v>
      </c>
      <c r="K303">
        <v>171.08805772754999</v>
      </c>
      <c r="L303">
        <v>208.07093906593801</v>
      </c>
      <c r="M303">
        <v>19.7543682341127</v>
      </c>
      <c r="N303">
        <v>86.667944115305502</v>
      </c>
      <c r="O303">
        <v>75.816973470402502</v>
      </c>
      <c r="P303">
        <v>197607.176835016</v>
      </c>
      <c r="Q303">
        <v>215141.780721558</v>
      </c>
      <c r="R303">
        <v>83.567357003012503</v>
      </c>
      <c r="S303">
        <v>642.35889589256601</v>
      </c>
      <c r="T303">
        <v>0.26828177408417597</v>
      </c>
      <c r="U303">
        <v>0.91904583632238301</v>
      </c>
      <c r="V303" s="1">
        <v>0</v>
      </c>
      <c r="W303">
        <v>8.2292993886872601E-3</v>
      </c>
      <c r="X303">
        <v>7.2724864288929603E-2</v>
      </c>
      <c r="Y303" s="1">
        <v>0</v>
      </c>
      <c r="Z303">
        <v>0.521463516918244</v>
      </c>
      <c r="AA303">
        <v>2.8376119471096501E-4</v>
      </c>
      <c r="AB303">
        <v>6.8209730309644204E-3</v>
      </c>
      <c r="AC303">
        <v>6.33474542107195E-3</v>
      </c>
      <c r="AD303">
        <v>6.5086747901386896E-3</v>
      </c>
      <c r="AE303">
        <v>0.213126796180132</v>
      </c>
      <c r="AF303">
        <v>5.04951680209151E-3</v>
      </c>
      <c r="AG303">
        <v>9.5554094522303703E-3</v>
      </c>
      <c r="AH303">
        <v>7.1340523333301098</v>
      </c>
      <c r="AI303">
        <v>0.121209892699999</v>
      </c>
      <c r="AJ303">
        <v>3871.9984967717401</v>
      </c>
      <c r="AK303" t="s">
        <v>109</v>
      </c>
      <c r="AL303" t="s">
        <v>110</v>
      </c>
      <c r="AM303" s="4">
        <v>58689331.520000003</v>
      </c>
      <c r="AN303">
        <v>297</v>
      </c>
      <c r="AO303">
        <f t="shared" si="95"/>
        <v>1.1668023417874426E-2</v>
      </c>
      <c r="AP303">
        <f t="shared" si="92"/>
        <v>13.137132613111957</v>
      </c>
      <c r="AQ303" s="15">
        <f t="shared" si="93"/>
        <v>1.9793340525029564</v>
      </c>
      <c r="AR303" s="3">
        <f t="shared" si="94"/>
        <v>2.8870111436345106E-2</v>
      </c>
      <c r="AS303" s="15">
        <f t="shared" si="96"/>
        <v>0.52049395002457755</v>
      </c>
    </row>
    <row r="304" spans="1:45" x14ac:dyDescent="0.25">
      <c r="A304" t="s">
        <v>37</v>
      </c>
      <c r="B304">
        <v>56.398462227848803</v>
      </c>
      <c r="C304">
        <v>2.38093217472829E-2</v>
      </c>
      <c r="D304">
        <v>25.111371922439801</v>
      </c>
      <c r="E304">
        <v>183.08555185542301</v>
      </c>
      <c r="F304" s="1">
        <v>0</v>
      </c>
      <c r="G304" s="1">
        <v>0</v>
      </c>
      <c r="H304">
        <v>5.8344319513713803</v>
      </c>
      <c r="I304">
        <v>215.09051412089099</v>
      </c>
      <c r="J304">
        <v>175.278707374936</v>
      </c>
      <c r="K304">
        <v>184.634811621522</v>
      </c>
      <c r="L304">
        <v>235.89032490647</v>
      </c>
      <c r="M304">
        <v>19.714811814101399</v>
      </c>
      <c r="N304">
        <v>82.117839420631796</v>
      </c>
      <c r="O304">
        <v>72.606784325392894</v>
      </c>
      <c r="P304">
        <v>192037.66875000001</v>
      </c>
      <c r="Q304">
        <v>206187.00890245501</v>
      </c>
      <c r="R304">
        <v>82.659486545396803</v>
      </c>
      <c r="S304">
        <v>664.81437805740302</v>
      </c>
      <c r="T304">
        <v>0.20982138432671399</v>
      </c>
      <c r="U304">
        <v>1</v>
      </c>
      <c r="V304" s="1">
        <v>0</v>
      </c>
      <c r="W304" s="1">
        <v>0</v>
      </c>
      <c r="X304" s="1">
        <v>0</v>
      </c>
      <c r="Y304" s="1">
        <v>0</v>
      </c>
      <c r="Z304">
        <v>0.55698018946608296</v>
      </c>
      <c r="AA304">
        <v>2.8583505917978202E-4</v>
      </c>
      <c r="AB304">
        <v>6.64412671850297E-3</v>
      </c>
      <c r="AC304">
        <v>6.47061534839134E-3</v>
      </c>
      <c r="AD304">
        <v>3.7748054961881401E-3</v>
      </c>
      <c r="AE304">
        <v>0.24426530407427399</v>
      </c>
      <c r="AF304">
        <v>7.22977311822149E-3</v>
      </c>
      <c r="AG304">
        <v>1.2637829862997199E-2</v>
      </c>
      <c r="AH304">
        <v>6.2554105039345496</v>
      </c>
      <c r="AI304">
        <v>0.10566814723709</v>
      </c>
      <c r="AJ304">
        <v>4070.6519892326701</v>
      </c>
      <c r="AK304" t="s">
        <v>111</v>
      </c>
      <c r="AL304" t="s">
        <v>112</v>
      </c>
      <c r="AM304" s="4">
        <v>15363013.5</v>
      </c>
      <c r="AN304">
        <v>80</v>
      </c>
      <c r="AO304">
        <f t="shared" si="95"/>
        <v>1.3986223525792612E-2</v>
      </c>
      <c r="AP304">
        <f t="shared" si="92"/>
        <v>15.550750418567427</v>
      </c>
      <c r="AQ304" s="15">
        <f t="shared" si="93"/>
        <v>2.6267357336344137</v>
      </c>
      <c r="AR304" s="3">
        <f t="shared" si="94"/>
        <v>5.2848685296069106E-2</v>
      </c>
      <c r="AS304" s="15">
        <f t="shared" si="96"/>
        <v>1.2459331334840575</v>
      </c>
    </row>
    <row r="305" spans="1:45" x14ac:dyDescent="0.25">
      <c r="AM305" s="4">
        <f>SUM(AM287:AM304)</f>
        <v>2648005475635.1299</v>
      </c>
      <c r="AN305">
        <f>SUM(AN287:AN304)</f>
        <v>11056942</v>
      </c>
      <c r="AQ305" s="15"/>
      <c r="AS305" s="15"/>
    </row>
    <row r="308" spans="1:45" s="74" customFormat="1" x14ac:dyDescent="0.25">
      <c r="A308" s="74" t="s">
        <v>252</v>
      </c>
      <c r="AM308" s="93"/>
      <c r="AR308" s="75"/>
    </row>
    <row r="309" spans="1:45" x14ac:dyDescent="0.25">
      <c r="AO309" t="s">
        <v>244</v>
      </c>
      <c r="AP309" t="s">
        <v>242</v>
      </c>
      <c r="AR309" s="3" t="s">
        <v>67</v>
      </c>
      <c r="AS309" s="15"/>
    </row>
    <row r="310" spans="1:45" x14ac:dyDescent="0.25">
      <c r="A310" t="s">
        <v>0</v>
      </c>
      <c r="B310" t="s">
        <v>1</v>
      </c>
      <c r="C310" t="s">
        <v>2</v>
      </c>
      <c r="D310" t="s">
        <v>3</v>
      </c>
      <c r="E310" t="s">
        <v>5</v>
      </c>
      <c r="F310" t="s">
        <v>6</v>
      </c>
      <c r="G310" t="s">
        <v>208</v>
      </c>
      <c r="H310" t="s">
        <v>7</v>
      </c>
      <c r="I310" t="s">
        <v>8</v>
      </c>
      <c r="J310" t="s">
        <v>134</v>
      </c>
      <c r="K310" t="s">
        <v>143</v>
      </c>
      <c r="L310" t="s">
        <v>9</v>
      </c>
      <c r="M310" t="s">
        <v>10</v>
      </c>
      <c r="N310" t="s">
        <v>11</v>
      </c>
      <c r="O310" t="s">
        <v>13</v>
      </c>
      <c r="P310" t="s">
        <v>14</v>
      </c>
      <c r="Q310" t="s">
        <v>15</v>
      </c>
      <c r="R310" t="s">
        <v>16</v>
      </c>
      <c r="S310" t="s">
        <v>17</v>
      </c>
      <c r="T310" t="s">
        <v>18</v>
      </c>
      <c r="U310" t="s">
        <v>20</v>
      </c>
      <c r="V310" t="s">
        <v>21</v>
      </c>
      <c r="W310" t="s">
        <v>22</v>
      </c>
      <c r="X310" t="s">
        <v>23</v>
      </c>
      <c r="Y310" t="s">
        <v>24</v>
      </c>
      <c r="Z310" t="s">
        <v>25</v>
      </c>
      <c r="AA310" t="s">
        <v>26</v>
      </c>
      <c r="AB310" t="s">
        <v>27</v>
      </c>
      <c r="AC310" t="s">
        <v>263</v>
      </c>
      <c r="AD310" t="s">
        <v>29</v>
      </c>
      <c r="AE310" t="s">
        <v>326</v>
      </c>
      <c r="AF310" t="s">
        <v>233</v>
      </c>
      <c r="AG310" t="s">
        <v>30</v>
      </c>
      <c r="AH310" t="s">
        <v>31</v>
      </c>
      <c r="AI310" t="s">
        <v>32</v>
      </c>
      <c r="AJ310" t="s">
        <v>33</v>
      </c>
      <c r="AK310" t="s">
        <v>34</v>
      </c>
      <c r="AL310" t="s">
        <v>74</v>
      </c>
      <c r="AM310" s="4" t="s">
        <v>35</v>
      </c>
      <c r="AN310" t="s">
        <v>36</v>
      </c>
      <c r="AP310" t="s">
        <v>67</v>
      </c>
      <c r="AS310" s="15"/>
    </row>
    <row r="311" spans="1:45" x14ac:dyDescent="0.25">
      <c r="A311" t="s">
        <v>37</v>
      </c>
      <c r="B311">
        <v>0.32969423431034001</v>
      </c>
      <c r="C311">
        <v>3.1702707069990099E-3</v>
      </c>
      <c r="D311">
        <v>3.7386867953260801</v>
      </c>
      <c r="E311">
        <v>-111.711571149957</v>
      </c>
      <c r="F311" s="1">
        <v>0</v>
      </c>
      <c r="G311" s="1">
        <v>0</v>
      </c>
      <c r="H311">
        <v>2.8034910835788902</v>
      </c>
      <c r="I311">
        <v>-80.937000142562695</v>
      </c>
      <c r="J311">
        <v>-141.81436715466899</v>
      </c>
      <c r="K311">
        <v>-81.540421877870003</v>
      </c>
      <c r="L311">
        <v>-57.487302879571502</v>
      </c>
      <c r="M311">
        <v>14.560822968692399</v>
      </c>
      <c r="N311">
        <v>95.141924828850406</v>
      </c>
      <c r="O311">
        <v>88.624147911860106</v>
      </c>
      <c r="P311">
        <v>170218.930297029</v>
      </c>
      <c r="Q311">
        <v>209185.75747615701</v>
      </c>
      <c r="R311">
        <v>102.06462211100499</v>
      </c>
      <c r="S311">
        <v>683.55277894592598</v>
      </c>
      <c r="T311">
        <v>0.86886885885542997</v>
      </c>
      <c r="U311">
        <v>0.48859449042931802</v>
      </c>
      <c r="V311" s="1">
        <v>0</v>
      </c>
      <c r="W311">
        <v>3.6329987493869197E-2</v>
      </c>
      <c r="X311">
        <v>0.47507552207681097</v>
      </c>
      <c r="Y311" s="1">
        <v>0</v>
      </c>
      <c r="Z311">
        <v>2.2227510988126399E-2</v>
      </c>
      <c r="AA311">
        <v>2.78026714702079E-4</v>
      </c>
      <c r="AB311">
        <v>2.84748063052866E-3</v>
      </c>
      <c r="AC311">
        <v>3.02811206870581E-3</v>
      </c>
      <c r="AD311" s="1">
        <v>0</v>
      </c>
      <c r="AE311">
        <v>1.8135838314187001E-2</v>
      </c>
      <c r="AF311" s="1">
        <v>1.69984045376347E-4</v>
      </c>
      <c r="AG311">
        <v>2.98658645932875E-6</v>
      </c>
      <c r="AH311">
        <v>3.9794477517503402</v>
      </c>
      <c r="AI311">
        <v>4.7414220832026399E-2</v>
      </c>
      <c r="AJ311">
        <v>4.9331642556380796E-3</v>
      </c>
      <c r="AK311" t="s">
        <v>87</v>
      </c>
      <c r="AL311" t="s">
        <v>88</v>
      </c>
      <c r="AM311" s="4">
        <v>68768447.840000004</v>
      </c>
      <c r="AN311">
        <v>404</v>
      </c>
      <c r="AO311">
        <f>SUM(AA311,AC311,AF311)</f>
        <v>3.476122828784236E-3</v>
      </c>
      <c r="AP311">
        <f>100*(1-(1-AO311)^12)</f>
        <v>4.0925136463448979</v>
      </c>
      <c r="AQ311" s="15">
        <f>B311/AP311-1</f>
        <v>-0.91943967380419211</v>
      </c>
      <c r="AR311" s="3">
        <f>1-(1-B311/100)^(1/12)-AO311</f>
        <v>-3.2009615898455656E-3</v>
      </c>
      <c r="AS311" s="15">
        <f t="shared" ref="AS311:AS320" si="97">B311/D311-1</f>
        <v>-0.91181549769761205</v>
      </c>
    </row>
    <row r="312" spans="1:45" x14ac:dyDescent="0.25">
      <c r="A312" t="s">
        <v>37</v>
      </c>
      <c r="B312">
        <v>8.0073416251000005</v>
      </c>
      <c r="C312">
        <v>5.6701811262762697E-3</v>
      </c>
      <c r="D312">
        <v>6.5959809870156496</v>
      </c>
      <c r="E312">
        <v>-72.075758987023093</v>
      </c>
      <c r="F312" s="1">
        <v>0</v>
      </c>
      <c r="G312" s="1">
        <v>0</v>
      </c>
      <c r="H312">
        <v>3.17732721058074</v>
      </c>
      <c r="I312">
        <v>-50.132054180021498</v>
      </c>
      <c r="J312">
        <v>-93.251721264352696</v>
      </c>
      <c r="K312">
        <v>-50.794766215176502</v>
      </c>
      <c r="L312">
        <v>-29.327145284502599</v>
      </c>
      <c r="M312">
        <v>13.875809779027801</v>
      </c>
      <c r="N312">
        <v>93.731856185935101</v>
      </c>
      <c r="O312">
        <v>85.232375380943395</v>
      </c>
      <c r="P312">
        <v>191845.87269436399</v>
      </c>
      <c r="Q312">
        <v>234073.19487673699</v>
      </c>
      <c r="R312">
        <v>93.4199784624561</v>
      </c>
      <c r="S312">
        <v>677.05249031705205</v>
      </c>
      <c r="T312">
        <v>0.48649848558891001</v>
      </c>
      <c r="U312">
        <v>0.33664150718459501</v>
      </c>
      <c r="V312" s="1">
        <v>0</v>
      </c>
      <c r="W312">
        <v>0.140607240129758</v>
      </c>
      <c r="X312">
        <v>0.52275125268564504</v>
      </c>
      <c r="Y312" s="1">
        <v>0</v>
      </c>
      <c r="Z312">
        <v>0.32282504618455898</v>
      </c>
      <c r="AA312">
        <v>2.80526520376014E-4</v>
      </c>
      <c r="AB312">
        <v>5.0875108401659003E-3</v>
      </c>
      <c r="AC312">
        <v>4.8372060648989102E-3</v>
      </c>
      <c r="AD312">
        <v>3.04935269934833E-5</v>
      </c>
      <c r="AE312">
        <v>4.9558354577356599E-2</v>
      </c>
      <c r="AF312">
        <v>1.1565087247098599E-3</v>
      </c>
      <c r="AG312">
        <v>1.3901816928800999E-4</v>
      </c>
      <c r="AH312">
        <v>6.5949396119598704</v>
      </c>
      <c r="AI312">
        <v>7.5871553695285796E-2</v>
      </c>
      <c r="AJ312">
        <v>2.2630585502815399</v>
      </c>
      <c r="AK312" t="s">
        <v>89</v>
      </c>
      <c r="AL312" t="s">
        <v>90</v>
      </c>
      <c r="AM312" s="4">
        <v>932754633.03999996</v>
      </c>
      <c r="AN312">
        <v>4862</v>
      </c>
      <c r="AO312">
        <f t="shared" ref="AO312:AO320" si="98">SUM(AA312,AC312,AF312)</f>
        <v>6.2742413099847842E-3</v>
      </c>
      <c r="AP312">
        <f t="shared" ref="AP312:AP324" si="99">100*(1-(1-AO312)^12)</f>
        <v>7.2746311738723364</v>
      </c>
      <c r="AQ312" s="15">
        <f t="shared" ref="AQ312:AQ320" si="100">B312/AP312-1</f>
        <v>0.10072131957140007</v>
      </c>
      <c r="AR312" s="3">
        <f t="shared" ref="AR312:AR320" si="101">1-(1-B312/100)^(1/12)-AO312</f>
        <v>6.567455353018066E-4</v>
      </c>
      <c r="AS312" s="15">
        <f t="shared" si="97"/>
        <v>0.21397281782082889</v>
      </c>
    </row>
    <row r="313" spans="1:45" x14ac:dyDescent="0.25">
      <c r="A313" t="s">
        <v>37</v>
      </c>
      <c r="B313">
        <v>10.1828296571673</v>
      </c>
      <c r="C313">
        <v>6.43759374064512E-3</v>
      </c>
      <c r="D313">
        <v>7.4573764907819697</v>
      </c>
      <c r="E313">
        <v>-57.860611009885503</v>
      </c>
      <c r="F313" s="1">
        <v>0</v>
      </c>
      <c r="G313" s="1">
        <v>0</v>
      </c>
      <c r="H313">
        <v>3.31176097466978</v>
      </c>
      <c r="I313">
        <v>-28.366100370459101</v>
      </c>
      <c r="J313">
        <v>-68.457900566705902</v>
      </c>
      <c r="K313">
        <v>-29.622918989137499</v>
      </c>
      <c r="L313">
        <v>-8.7176009994307595</v>
      </c>
      <c r="M313">
        <v>14.802255458974299</v>
      </c>
      <c r="N313">
        <v>94.633887320944098</v>
      </c>
      <c r="O313">
        <v>85.375729079586904</v>
      </c>
      <c r="P313">
        <v>203124.91595435099</v>
      </c>
      <c r="Q313">
        <v>247424.75162013399</v>
      </c>
      <c r="R313">
        <v>89.298892452400196</v>
      </c>
      <c r="S313">
        <v>679.22052930662403</v>
      </c>
      <c r="T313">
        <v>0.487622447689397</v>
      </c>
      <c r="U313">
        <v>0.28654523193831499</v>
      </c>
      <c r="V313" s="1">
        <v>0</v>
      </c>
      <c r="W313">
        <v>0.19306345282446</v>
      </c>
      <c r="X313">
        <v>0.52039131523722404</v>
      </c>
      <c r="Y313" s="1">
        <v>0</v>
      </c>
      <c r="Z313">
        <v>0.27485432169665103</v>
      </c>
      <c r="AA313">
        <v>2.8021753915129601E-4</v>
      </c>
      <c r="AB313">
        <v>5.2752452685125703E-3</v>
      </c>
      <c r="AC313">
        <v>4.9507466591098802E-3</v>
      </c>
      <c r="AD313">
        <v>8.5085542792572705E-5</v>
      </c>
      <c r="AE313">
        <v>4.4826908028143299E-2</v>
      </c>
      <c r="AF313" s="1">
        <v>9.4932867977688196E-4</v>
      </c>
      <c r="AG313">
        <v>4.9073210726675301E-4</v>
      </c>
      <c r="AH313">
        <v>6.7084534076609099</v>
      </c>
      <c r="AI313">
        <v>8.2932027339016307E-2</v>
      </c>
      <c r="AJ313">
        <v>4.8933223864411497</v>
      </c>
      <c r="AK313" t="s">
        <v>91</v>
      </c>
      <c r="AL313" t="s">
        <v>92</v>
      </c>
      <c r="AM313" s="4">
        <v>15956680897.709999</v>
      </c>
      <c r="AN313">
        <v>78556</v>
      </c>
      <c r="AO313">
        <f t="shared" si="98"/>
        <v>6.1802928780380576E-3</v>
      </c>
      <c r="AP313">
        <f t="shared" si="99"/>
        <v>7.1693795899243522</v>
      </c>
      <c r="AQ313" s="15">
        <f t="shared" si="100"/>
        <v>0.42032229280731159</v>
      </c>
      <c r="AR313" s="3">
        <f t="shared" si="101"/>
        <v>2.7292814018164465E-3</v>
      </c>
      <c r="AS313" s="15">
        <f t="shared" si="97"/>
        <v>0.36547077511162951</v>
      </c>
    </row>
    <row r="314" spans="1:45" x14ac:dyDescent="0.25">
      <c r="A314" t="s">
        <v>37</v>
      </c>
      <c r="B314">
        <v>12.3776811370924</v>
      </c>
      <c r="C314">
        <v>8.7295893957294608E-3</v>
      </c>
      <c r="D314">
        <v>9.9869013469449204</v>
      </c>
      <c r="E314">
        <v>-41.211184275884399</v>
      </c>
      <c r="F314" s="1">
        <v>0</v>
      </c>
      <c r="G314" s="1">
        <v>0</v>
      </c>
      <c r="H314">
        <v>3.48424549845243</v>
      </c>
      <c r="I314">
        <v>-4.9721505485681297</v>
      </c>
      <c r="J314">
        <v>-42.954145218082999</v>
      </c>
      <c r="K314">
        <v>-8.6784711089370301</v>
      </c>
      <c r="L314">
        <v>14.4174527339829</v>
      </c>
      <c r="M314">
        <v>15.233082422216301</v>
      </c>
      <c r="N314">
        <v>94.419040909177099</v>
      </c>
      <c r="O314">
        <v>85.030768393604404</v>
      </c>
      <c r="P314">
        <v>205778.70943693101</v>
      </c>
      <c r="Q314">
        <v>252460.35898516001</v>
      </c>
      <c r="R314">
        <v>88.130040096546196</v>
      </c>
      <c r="S314">
        <v>681.50317802166899</v>
      </c>
      <c r="T314">
        <v>0.46147332991384798</v>
      </c>
      <c r="U314">
        <v>0.29681956212285199</v>
      </c>
      <c r="V314" s="1">
        <v>0</v>
      </c>
      <c r="W314">
        <v>0.209867882492835</v>
      </c>
      <c r="X314">
        <v>0.49331255538431101</v>
      </c>
      <c r="Y314" s="1">
        <v>0</v>
      </c>
      <c r="Z314">
        <v>0.32414182854828899</v>
      </c>
      <c r="AA314">
        <v>2.8028074641806803E-4</v>
      </c>
      <c r="AB314">
        <v>5.5459345638125997E-3</v>
      </c>
      <c r="AC314">
        <v>5.1022579811003501E-3</v>
      </c>
      <c r="AD314">
        <v>1.60697060275965E-4</v>
      </c>
      <c r="AE314">
        <v>5.3483228447799999E-2</v>
      </c>
      <c r="AF314">
        <v>1.2988474936237099E-3</v>
      </c>
      <c r="AG314">
        <v>2.2104388648254299E-3</v>
      </c>
      <c r="AH314">
        <v>6.6551815676572401</v>
      </c>
      <c r="AI314">
        <v>8.4843932057826102E-2</v>
      </c>
      <c r="AJ314">
        <v>17.2147133229739</v>
      </c>
      <c r="AK314" t="s">
        <v>93</v>
      </c>
      <c r="AL314" t="s">
        <v>94</v>
      </c>
      <c r="AM314" s="4">
        <v>53437438381.419998</v>
      </c>
      <c r="AN314">
        <v>259684</v>
      </c>
      <c r="AO314">
        <f t="shared" si="98"/>
        <v>6.6813862211421281E-3</v>
      </c>
      <c r="AP314">
        <f t="shared" si="99"/>
        <v>7.7294975746992733</v>
      </c>
      <c r="AQ314" s="15">
        <f t="shared" si="100"/>
        <v>0.60135649406345415</v>
      </c>
      <c r="AR314" s="3">
        <f t="shared" si="101"/>
        <v>4.2694156274444162E-3</v>
      </c>
      <c r="AS314" s="15">
        <f t="shared" si="97"/>
        <v>0.23939154970013199</v>
      </c>
    </row>
    <row r="315" spans="1:45" x14ac:dyDescent="0.25">
      <c r="A315" t="s">
        <v>37</v>
      </c>
      <c r="B315">
        <v>18.427066550535599</v>
      </c>
      <c r="C315">
        <v>1.1510087643968599E-2</v>
      </c>
      <c r="D315">
        <v>12.970417561419</v>
      </c>
      <c r="E315">
        <v>-22.3261957456792</v>
      </c>
      <c r="F315" s="1">
        <v>0</v>
      </c>
      <c r="G315" s="1">
        <v>0</v>
      </c>
      <c r="H315">
        <v>3.6901118551766001</v>
      </c>
      <c r="I315">
        <v>19.805468276847201</v>
      </c>
      <c r="J315">
        <v>-19.488299539200199</v>
      </c>
      <c r="K315">
        <v>13.8981477757275</v>
      </c>
      <c r="L315">
        <v>39.320228121871999</v>
      </c>
      <c r="M315">
        <v>15.2777786056167</v>
      </c>
      <c r="N315">
        <v>94.161005845648205</v>
      </c>
      <c r="O315">
        <v>84.716105355579401</v>
      </c>
      <c r="P315">
        <v>204522.59377254601</v>
      </c>
      <c r="Q315">
        <v>253665.63838671401</v>
      </c>
      <c r="R315">
        <v>87.905343495876593</v>
      </c>
      <c r="S315">
        <v>681.70421536027197</v>
      </c>
      <c r="T315">
        <v>0.429252465381805</v>
      </c>
      <c r="U315">
        <v>0.34933598325468701</v>
      </c>
      <c r="V315" s="1">
        <v>0</v>
      </c>
      <c r="W315">
        <v>0.18777182718486399</v>
      </c>
      <c r="X315">
        <v>0.46289218956044698</v>
      </c>
      <c r="Y315" s="1">
        <v>0</v>
      </c>
      <c r="Z315">
        <v>0.37830328917064299</v>
      </c>
      <c r="AA315">
        <v>2.8039986949547797E-4</v>
      </c>
      <c r="AB315">
        <v>5.6762772975597403E-3</v>
      </c>
      <c r="AC315">
        <v>5.2803811666023697E-3</v>
      </c>
      <c r="AD315">
        <v>2.66506022458277E-4</v>
      </c>
      <c r="AE315">
        <v>6.0098671932436599E-2</v>
      </c>
      <c r="AF315">
        <v>1.6418702084955801E-3</v>
      </c>
      <c r="AG315">
        <v>4.5533682502404303E-3</v>
      </c>
      <c r="AH315">
        <v>6.7722032109617496</v>
      </c>
      <c r="AI315">
        <v>8.6827295623353895E-2</v>
      </c>
      <c r="AJ315">
        <v>99.438764138446302</v>
      </c>
      <c r="AK315" t="s">
        <v>95</v>
      </c>
      <c r="AL315" t="s">
        <v>96</v>
      </c>
      <c r="AM315" s="4">
        <v>130102957576.53</v>
      </c>
      <c r="AN315">
        <v>636130</v>
      </c>
      <c r="AO315">
        <f t="shared" si="98"/>
        <v>7.202651244593428E-3</v>
      </c>
      <c r="AP315">
        <f t="shared" si="99"/>
        <v>8.308874304074676</v>
      </c>
      <c r="AQ315" s="15">
        <f t="shared" si="100"/>
        <v>1.2177572889144512</v>
      </c>
      <c r="AR315" s="3">
        <f t="shared" si="101"/>
        <v>9.6268466235397195E-3</v>
      </c>
      <c r="AS315" s="15">
        <f t="shared" si="97"/>
        <v>0.42069956215963389</v>
      </c>
    </row>
    <row r="316" spans="1:45" x14ac:dyDescent="0.25">
      <c r="A316" t="s">
        <v>37</v>
      </c>
      <c r="B316">
        <v>24.006791459893002</v>
      </c>
      <c r="C316">
        <v>1.3595531646553499E-2</v>
      </c>
      <c r="D316">
        <v>15.1483345366818</v>
      </c>
      <c r="E316">
        <v>-10.582767764101501</v>
      </c>
      <c r="F316" s="1">
        <v>0</v>
      </c>
      <c r="G316" s="1">
        <v>0</v>
      </c>
      <c r="H316">
        <v>3.8345107926683402</v>
      </c>
      <c r="I316">
        <v>41.889255659592102</v>
      </c>
      <c r="J316">
        <v>4.6923789122288602</v>
      </c>
      <c r="K316">
        <v>32.466512883313897</v>
      </c>
      <c r="L316">
        <v>62.2876841175352</v>
      </c>
      <c r="M316">
        <v>15.693227605383701</v>
      </c>
      <c r="N316">
        <v>93.693196394100198</v>
      </c>
      <c r="O316">
        <v>84.036644373314104</v>
      </c>
      <c r="P316">
        <v>195668.994725086</v>
      </c>
      <c r="Q316">
        <v>244700.721641646</v>
      </c>
      <c r="R316">
        <v>90.127267143247593</v>
      </c>
      <c r="S316">
        <v>684.38504558249895</v>
      </c>
      <c r="T316">
        <v>0.430685975762163</v>
      </c>
      <c r="U316">
        <v>0.38022705054319</v>
      </c>
      <c r="V316" s="1">
        <v>0</v>
      </c>
      <c r="W316">
        <v>0.15988441904832101</v>
      </c>
      <c r="X316">
        <v>0.45988853040848798</v>
      </c>
      <c r="Y316" s="1">
        <v>0</v>
      </c>
      <c r="Z316">
        <v>0.380197616055654</v>
      </c>
      <c r="AA316">
        <v>2.8096559578594103E-4</v>
      </c>
      <c r="AB316">
        <v>5.5927532561367297E-3</v>
      </c>
      <c r="AC316">
        <v>5.2584030351058497E-3</v>
      </c>
      <c r="AD316">
        <v>5.3332589890284405E-4</v>
      </c>
      <c r="AE316">
        <v>7.5378961356263E-2</v>
      </c>
      <c r="AF316">
        <v>2.1303300831886202E-3</v>
      </c>
      <c r="AG316">
        <v>6.37187103651384E-3</v>
      </c>
      <c r="AH316">
        <v>6.8304199514048403</v>
      </c>
      <c r="AI316">
        <v>9.0211924068967997E-2</v>
      </c>
      <c r="AJ316">
        <v>271.63495011347499</v>
      </c>
      <c r="AK316" t="s">
        <v>97</v>
      </c>
      <c r="AL316" t="s">
        <v>98</v>
      </c>
      <c r="AM316" s="4">
        <v>160385178920.28</v>
      </c>
      <c r="AN316">
        <v>819676</v>
      </c>
      <c r="AO316">
        <f t="shared" si="98"/>
        <v>7.6696987140804102E-3</v>
      </c>
      <c r="AP316">
        <f t="shared" si="99"/>
        <v>8.8251546371151175</v>
      </c>
      <c r="AQ316" s="15">
        <f t="shared" si="100"/>
        <v>1.7202686465039276</v>
      </c>
      <c r="AR316" s="3">
        <f t="shared" si="101"/>
        <v>1.4947786917819393E-2</v>
      </c>
      <c r="AS316" s="15">
        <f t="shared" si="97"/>
        <v>0.58478091448009595</v>
      </c>
    </row>
    <row r="317" spans="1:45" x14ac:dyDescent="0.25">
      <c r="A317" t="s">
        <v>37</v>
      </c>
      <c r="B317">
        <v>26.166142046983602</v>
      </c>
      <c r="C317">
        <v>1.5947992344381101E-2</v>
      </c>
      <c r="D317">
        <v>17.545071258307299</v>
      </c>
      <c r="E317">
        <v>-5.8790558830677897</v>
      </c>
      <c r="F317" s="1">
        <v>0</v>
      </c>
      <c r="G317" s="1">
        <v>0</v>
      </c>
      <c r="H317">
        <v>3.94743510266595</v>
      </c>
      <c r="I317">
        <v>65.207682397455599</v>
      </c>
      <c r="J317">
        <v>31.486828787155599</v>
      </c>
      <c r="K317">
        <v>51.244594496263701</v>
      </c>
      <c r="L317">
        <v>87.497656212633999</v>
      </c>
      <c r="M317">
        <v>16.7837203659513</v>
      </c>
      <c r="N317">
        <v>93.2455667270807</v>
      </c>
      <c r="O317">
        <v>83.097661919107296</v>
      </c>
      <c r="P317">
        <v>179038.30661738</v>
      </c>
      <c r="Q317">
        <v>223905.15091324199</v>
      </c>
      <c r="R317">
        <v>101.145553112767</v>
      </c>
      <c r="S317">
        <v>688.30545035134298</v>
      </c>
      <c r="T317">
        <v>0.49140913863885699</v>
      </c>
      <c r="U317">
        <v>0.37579083719329398</v>
      </c>
      <c r="V317" s="1">
        <v>0</v>
      </c>
      <c r="W317">
        <v>0.14171773125339401</v>
      </c>
      <c r="X317">
        <v>0.48249143155331098</v>
      </c>
      <c r="Y317" s="1">
        <v>0</v>
      </c>
      <c r="Z317">
        <v>0.29151106272603899</v>
      </c>
      <c r="AA317">
        <v>2.8203177797939702E-4</v>
      </c>
      <c r="AB317">
        <v>5.4763787991381303E-3</v>
      </c>
      <c r="AC317">
        <v>5.2443241282499704E-3</v>
      </c>
      <c r="AD317">
        <v>9.7684881330807193E-4</v>
      </c>
      <c r="AE317">
        <v>9.7060824977803495E-2</v>
      </c>
      <c r="AF317">
        <v>2.41544448610369E-3</v>
      </c>
      <c r="AG317">
        <v>8.3125036178527591E-3</v>
      </c>
      <c r="AH317">
        <v>6.8328730633681998</v>
      </c>
      <c r="AI317">
        <v>9.5993989809336197E-2</v>
      </c>
      <c r="AJ317">
        <v>589.560672726598</v>
      </c>
      <c r="AK317" t="s">
        <v>99</v>
      </c>
      <c r="AL317" t="s">
        <v>100</v>
      </c>
      <c r="AM317" s="4">
        <v>142785197987.04001</v>
      </c>
      <c r="AN317">
        <v>797512</v>
      </c>
      <c r="AO317">
        <f t="shared" si="98"/>
        <v>7.9418003923330573E-3</v>
      </c>
      <c r="AP317">
        <f t="shared" si="99"/>
        <v>9.1247095059785561</v>
      </c>
      <c r="AQ317" s="15">
        <f t="shared" si="100"/>
        <v>1.8676137064790295</v>
      </c>
      <c r="AR317" s="3">
        <f t="shared" si="101"/>
        <v>1.7020749457460568E-2</v>
      </c>
      <c r="AS317" s="15">
        <f t="shared" si="97"/>
        <v>0.49136710029572384</v>
      </c>
    </row>
    <row r="318" spans="1:45" x14ac:dyDescent="0.25">
      <c r="A318" t="s">
        <v>37</v>
      </c>
      <c r="B318">
        <v>26.950977670531401</v>
      </c>
      <c r="C318">
        <v>1.7821184908872099E-2</v>
      </c>
      <c r="D318">
        <v>19.408961967762199</v>
      </c>
      <c r="E318">
        <v>5.2450956655890497</v>
      </c>
      <c r="F318" s="1">
        <v>0</v>
      </c>
      <c r="G318" s="1">
        <v>0</v>
      </c>
      <c r="H318">
        <v>4.1097781167499301</v>
      </c>
      <c r="I318">
        <v>88.129342747711604</v>
      </c>
      <c r="J318">
        <v>53.301553744769997</v>
      </c>
      <c r="K318">
        <v>73.470862515364502</v>
      </c>
      <c r="L318">
        <v>112.44223685999501</v>
      </c>
      <c r="M318">
        <v>17.8342081370348</v>
      </c>
      <c r="N318">
        <v>92.979812953447905</v>
      </c>
      <c r="O318">
        <v>82.300582493716206</v>
      </c>
      <c r="P318">
        <v>164113.378566053</v>
      </c>
      <c r="Q318">
        <v>204279.752726251</v>
      </c>
      <c r="R318">
        <v>109.225583716367</v>
      </c>
      <c r="S318">
        <v>684.46106443971905</v>
      </c>
      <c r="T318">
        <v>0.55762209697307097</v>
      </c>
      <c r="U318">
        <v>0.36488524467740702</v>
      </c>
      <c r="V318" s="1">
        <v>0</v>
      </c>
      <c r="W318">
        <v>0.12460689339189999</v>
      </c>
      <c r="X318">
        <v>0.51050786193069098</v>
      </c>
      <c r="Y318" s="1">
        <v>0</v>
      </c>
      <c r="Z318">
        <v>0.21047386726641601</v>
      </c>
      <c r="AA318">
        <v>2.8332553855026798E-4</v>
      </c>
      <c r="AB318">
        <v>5.3801524361853396E-3</v>
      </c>
      <c r="AC318">
        <v>5.2295849735987899E-3</v>
      </c>
      <c r="AD318">
        <v>1.52049131696138E-3</v>
      </c>
      <c r="AE318">
        <v>0.11807930992174299</v>
      </c>
      <c r="AF318">
        <v>2.4686738909861301E-3</v>
      </c>
      <c r="AG318">
        <v>9.5520379563365492E-3</v>
      </c>
      <c r="AH318">
        <v>6.8738664674929097</v>
      </c>
      <c r="AI318">
        <v>0.102644819540944</v>
      </c>
      <c r="AJ318">
        <v>979.13370737635103</v>
      </c>
      <c r="AK318" t="s">
        <v>101</v>
      </c>
      <c r="AL318" t="s">
        <v>102</v>
      </c>
      <c r="AM318" s="4">
        <v>119419233387.50999</v>
      </c>
      <c r="AN318">
        <v>727663</v>
      </c>
      <c r="AO318">
        <f t="shared" si="98"/>
        <v>7.9815844031351883E-3</v>
      </c>
      <c r="AP318">
        <f t="shared" si="99"/>
        <v>9.1684317741784653</v>
      </c>
      <c r="AQ318" s="15">
        <f t="shared" si="100"/>
        <v>1.9395406253046295</v>
      </c>
      <c r="AR318" s="3">
        <f t="shared" si="101"/>
        <v>1.7848902720568317E-2</v>
      </c>
      <c r="AS318" s="15">
        <f t="shared" si="97"/>
        <v>0.38858418679454898</v>
      </c>
    </row>
    <row r="319" spans="1:45" x14ac:dyDescent="0.25">
      <c r="A319" t="s">
        <v>37</v>
      </c>
      <c r="B319">
        <v>26.912163719677402</v>
      </c>
      <c r="C319">
        <v>2.1461146882228801E-2</v>
      </c>
      <c r="D319">
        <v>22.920854889411601</v>
      </c>
      <c r="E319">
        <v>11.099043483483999</v>
      </c>
      <c r="F319" s="1">
        <v>0</v>
      </c>
      <c r="G319" s="1">
        <v>0</v>
      </c>
      <c r="H319">
        <v>4.2315216426388904</v>
      </c>
      <c r="I319">
        <v>110.00329347348401</v>
      </c>
      <c r="J319">
        <v>78.460653477380603</v>
      </c>
      <c r="K319">
        <v>94.104370605703707</v>
      </c>
      <c r="L319">
        <v>136.20315263412701</v>
      </c>
      <c r="M319">
        <v>19.412330415332999</v>
      </c>
      <c r="N319">
        <v>93.253507215458498</v>
      </c>
      <c r="O319">
        <v>81.593121861803297</v>
      </c>
      <c r="P319">
        <v>152249.80833787</v>
      </c>
      <c r="Q319">
        <v>190328.67497284</v>
      </c>
      <c r="R319">
        <v>121.088639252077</v>
      </c>
      <c r="S319">
        <v>683.51444563432403</v>
      </c>
      <c r="T319">
        <v>0.60267599119162796</v>
      </c>
      <c r="U319">
        <v>0.36156065475246701</v>
      </c>
      <c r="V319" s="1">
        <v>0</v>
      </c>
      <c r="W319">
        <v>0.118631057527784</v>
      </c>
      <c r="X319">
        <v>0.51980828771974796</v>
      </c>
      <c r="Y319" s="1">
        <v>0</v>
      </c>
      <c r="Z319">
        <v>0.141668761539297</v>
      </c>
      <c r="AA319">
        <v>2.84308436641747E-4</v>
      </c>
      <c r="AB319">
        <v>5.7107553107398103E-3</v>
      </c>
      <c r="AC319">
        <v>5.5704549945983202E-3</v>
      </c>
      <c r="AD319">
        <v>2.4155670913221599E-3</v>
      </c>
      <c r="AE319">
        <v>0.15120253877180301</v>
      </c>
      <c r="AF319">
        <v>2.4231641481095001E-3</v>
      </c>
      <c r="AG319">
        <v>1.1790307167037301E-2</v>
      </c>
      <c r="AH319">
        <v>6.9382922331166297</v>
      </c>
      <c r="AI319">
        <v>0.11353579518286699</v>
      </c>
      <c r="AJ319">
        <v>1421.55035175378</v>
      </c>
      <c r="AK319" t="s">
        <v>103</v>
      </c>
      <c r="AL319" t="s">
        <v>104</v>
      </c>
      <c r="AM319" s="4">
        <v>88526107807.479996</v>
      </c>
      <c r="AN319">
        <v>581453</v>
      </c>
      <c r="AO319">
        <f t="shared" si="98"/>
        <v>8.2779275793495675E-3</v>
      </c>
      <c r="AP319">
        <f t="shared" si="99"/>
        <v>9.4935039764511782</v>
      </c>
      <c r="AQ319" s="15">
        <f t="shared" si="100"/>
        <v>1.8347977508023958</v>
      </c>
      <c r="AR319" s="3">
        <f t="shared" si="101"/>
        <v>1.750943535042012E-2</v>
      </c>
      <c r="AS319" s="15">
        <f t="shared" si="97"/>
        <v>0.17413437891051808</v>
      </c>
    </row>
    <row r="320" spans="1:45" x14ac:dyDescent="0.25">
      <c r="A320" t="s">
        <v>37</v>
      </c>
      <c r="B320">
        <v>28.282164826391998</v>
      </c>
      <c r="C320">
        <v>2.3755323863863899E-2</v>
      </c>
      <c r="D320">
        <v>25.061647318589401</v>
      </c>
      <c r="E320">
        <v>22.361762938201402</v>
      </c>
      <c r="F320" s="1">
        <v>0</v>
      </c>
      <c r="G320" s="1">
        <v>0</v>
      </c>
      <c r="H320">
        <v>4.3642564604652003</v>
      </c>
      <c r="I320">
        <v>132.86946535945901</v>
      </c>
      <c r="J320">
        <v>108.392356684717</v>
      </c>
      <c r="K320">
        <v>110.48635260565401</v>
      </c>
      <c r="L320">
        <v>160.839939408265</v>
      </c>
      <c r="M320">
        <v>20.085367322038501</v>
      </c>
      <c r="N320">
        <v>92.5514757778502</v>
      </c>
      <c r="O320">
        <v>80.176164790173402</v>
      </c>
      <c r="P320">
        <v>142560.87142229101</v>
      </c>
      <c r="Q320">
        <v>178650.51087292301</v>
      </c>
      <c r="R320">
        <v>124.432336839499</v>
      </c>
      <c r="S320">
        <v>690.376186554838</v>
      </c>
      <c r="T320">
        <v>0.61209178518584495</v>
      </c>
      <c r="U320">
        <v>0.35005936954451999</v>
      </c>
      <c r="V320" s="1">
        <v>0</v>
      </c>
      <c r="W320">
        <v>0.101200123439597</v>
      </c>
      <c r="X320">
        <v>0.54874050701588095</v>
      </c>
      <c r="Y320" s="1">
        <v>0</v>
      </c>
      <c r="Z320">
        <v>0.13923245006655499</v>
      </c>
      <c r="AA320">
        <v>2.8635101381262998E-4</v>
      </c>
      <c r="AB320">
        <v>5.9372229915145899E-3</v>
      </c>
      <c r="AC320">
        <v>5.7857028777923702E-3</v>
      </c>
      <c r="AD320">
        <v>3.6156929454985499E-3</v>
      </c>
      <c r="AE320">
        <v>0.19517410670157501</v>
      </c>
      <c r="AF320">
        <v>2.84856132822619E-3</v>
      </c>
      <c r="AG320">
        <v>1.2679438097594699E-2</v>
      </c>
      <c r="AH320">
        <v>7.2547279591027003</v>
      </c>
      <c r="AI320">
        <v>0.12405777918371499</v>
      </c>
      <c r="AJ320">
        <v>1849.27553480953</v>
      </c>
      <c r="AK320" t="s">
        <v>105</v>
      </c>
      <c r="AL320" t="s">
        <v>106</v>
      </c>
      <c r="AM320" s="4">
        <v>47572705354.489998</v>
      </c>
      <c r="AN320">
        <v>333701</v>
      </c>
      <c r="AO320">
        <f>SUM(AA320,AC320,AF320)</f>
        <v>8.9206152198311895E-3</v>
      </c>
      <c r="AP320">
        <f t="shared" si="99"/>
        <v>10.194835890335085</v>
      </c>
      <c r="AQ320" s="15">
        <f t="shared" si="100"/>
        <v>1.7741657767344812</v>
      </c>
      <c r="AR320" s="3">
        <f t="shared" si="101"/>
        <v>1.8401747937113397E-2</v>
      </c>
      <c r="AS320" s="15">
        <f t="shared" si="97"/>
        <v>0.12850382366580471</v>
      </c>
    </row>
    <row r="321" spans="1:45" x14ac:dyDescent="0.25">
      <c r="A321" t="s">
        <v>37</v>
      </c>
      <c r="B321">
        <v>28.9762145409479</v>
      </c>
      <c r="C321">
        <v>2.5807725387596601E-2</v>
      </c>
      <c r="D321">
        <v>26.930493314509899</v>
      </c>
      <c r="E321">
        <v>34.859006293872604</v>
      </c>
      <c r="F321" s="1">
        <v>0</v>
      </c>
      <c r="G321" s="1">
        <v>0</v>
      </c>
      <c r="H321">
        <v>4.5165137462790597</v>
      </c>
      <c r="I321">
        <v>155.189085721509</v>
      </c>
      <c r="J321">
        <v>133.05200674400299</v>
      </c>
      <c r="K321">
        <v>127.364381000557</v>
      </c>
      <c r="L321">
        <v>185.32669265006399</v>
      </c>
      <c r="M321">
        <v>20.8258134075162</v>
      </c>
      <c r="N321">
        <v>91.711077019644506</v>
      </c>
      <c r="O321">
        <v>78.714367085895105</v>
      </c>
      <c r="P321">
        <v>132209.71506793101</v>
      </c>
      <c r="Q321">
        <v>166050.36273594201</v>
      </c>
      <c r="R321">
        <v>129.212891497931</v>
      </c>
      <c r="S321">
        <v>692.740090668878</v>
      </c>
      <c r="T321">
        <v>0.60975878595834998</v>
      </c>
      <c r="U321">
        <v>0.34576006730624897</v>
      </c>
      <c r="V321" s="1">
        <v>0</v>
      </c>
      <c r="W321">
        <v>9.5571742169693705E-2</v>
      </c>
      <c r="X321">
        <v>0.55866819052405603</v>
      </c>
      <c r="Y321" s="1">
        <v>0</v>
      </c>
      <c r="Z321">
        <v>0.147065815161459</v>
      </c>
      <c r="AA321">
        <v>2.9059111063106202E-4</v>
      </c>
      <c r="AB321">
        <v>6.2499804152167E-3</v>
      </c>
      <c r="AC321">
        <v>6.1478607406196097E-3</v>
      </c>
      <c r="AD321">
        <v>4.8660283666564497E-3</v>
      </c>
      <c r="AE321">
        <v>0.23573079429345201</v>
      </c>
      <c r="AF321">
        <v>3.2835383555974199E-3</v>
      </c>
      <c r="AG321">
        <v>1.32998057831349E-2</v>
      </c>
      <c r="AH321">
        <v>7.48047364839032</v>
      </c>
      <c r="AI321">
        <v>0.133763005844727</v>
      </c>
      <c r="AJ321">
        <v>2347.3091850475198</v>
      </c>
      <c r="AK321" t="s">
        <v>107</v>
      </c>
      <c r="AL321" t="s">
        <v>108</v>
      </c>
      <c r="AM321" s="4">
        <v>23237708359.200001</v>
      </c>
      <c r="AN321">
        <v>175764</v>
      </c>
      <c r="AO321">
        <f t="shared" ref="AO321:AO324" si="102">SUM(AA321,AC321,AF321)</f>
        <v>9.7219902068480923E-3</v>
      </c>
      <c r="AP321">
        <f t="shared" si="99"/>
        <v>11.062355698190629</v>
      </c>
      <c r="AQ321" s="15">
        <f t="shared" ref="AQ321:AQ324" si="103">B321/AP321-1</f>
        <v>1.6193529960067439</v>
      </c>
      <c r="AR321" s="3">
        <f t="shared" ref="AR321:AR324" si="104">1-(1-B321/100)^(1/12)-AO321</f>
        <v>1.8388298345864931E-2</v>
      </c>
      <c r="AS321" s="15">
        <f t="shared" ref="AS321:AS324" si="105">B321/D321-1</f>
        <v>7.5963006044742043E-2</v>
      </c>
    </row>
    <row r="322" spans="1:45" x14ac:dyDescent="0.25">
      <c r="A322" t="s">
        <v>37</v>
      </c>
      <c r="B322">
        <v>29.377473676802701</v>
      </c>
      <c r="C322">
        <v>2.6451526378155201E-2</v>
      </c>
      <c r="D322">
        <v>27.507852999853998</v>
      </c>
      <c r="E322">
        <v>45.602490864631903</v>
      </c>
      <c r="F322" s="1">
        <v>0</v>
      </c>
      <c r="G322" s="1">
        <v>0</v>
      </c>
      <c r="H322">
        <v>4.6250542121625502</v>
      </c>
      <c r="I322">
        <v>177.14017081513401</v>
      </c>
      <c r="J322">
        <v>162.50129874799299</v>
      </c>
      <c r="K322">
        <v>139.62740411547099</v>
      </c>
      <c r="L322">
        <v>209.64289197700899</v>
      </c>
      <c r="M322">
        <v>21.255662062275199</v>
      </c>
      <c r="N322">
        <v>89.311034266674199</v>
      </c>
      <c r="O322">
        <v>75.8685040920398</v>
      </c>
      <c r="P322">
        <v>122337.09416142901</v>
      </c>
      <c r="Q322">
        <v>155670.50238211101</v>
      </c>
      <c r="R322">
        <v>130.61397770221899</v>
      </c>
      <c r="S322">
        <v>701.71455807416999</v>
      </c>
      <c r="T322">
        <v>0.58332234944358097</v>
      </c>
      <c r="U322">
        <v>0.37094149665479398</v>
      </c>
      <c r="V322" s="1">
        <v>0</v>
      </c>
      <c r="W322">
        <v>9.0302384882993497E-2</v>
      </c>
      <c r="X322">
        <v>0.53875611846221105</v>
      </c>
      <c r="Y322" s="1">
        <v>0</v>
      </c>
      <c r="Z322">
        <v>0.19793528741634001</v>
      </c>
      <c r="AA322">
        <v>2.9950901064316798E-4</v>
      </c>
      <c r="AB322">
        <v>6.5200828010358704E-3</v>
      </c>
      <c r="AC322">
        <v>6.3843222168351501E-3</v>
      </c>
      <c r="AD322">
        <v>6.3523355434659898E-3</v>
      </c>
      <c r="AE322">
        <v>0.28956858272269498</v>
      </c>
      <c r="AF322">
        <v>4.1261386831269497E-3</v>
      </c>
      <c r="AG322">
        <v>1.23221357469839E-2</v>
      </c>
      <c r="AH322">
        <v>7.7966499690746298</v>
      </c>
      <c r="AI322">
        <v>0.142393796923069</v>
      </c>
      <c r="AJ322">
        <v>2813.21812387104</v>
      </c>
      <c r="AK322" t="s">
        <v>109</v>
      </c>
      <c r="AL322" t="s">
        <v>110</v>
      </c>
      <c r="AM322" s="4">
        <v>7805718292.9700003</v>
      </c>
      <c r="AN322">
        <v>63805</v>
      </c>
      <c r="AO322">
        <f t="shared" si="102"/>
        <v>1.0809969910605267E-2</v>
      </c>
      <c r="AP322">
        <f t="shared" si="99"/>
        <v>12.227844024475488</v>
      </c>
      <c r="AQ322" s="15">
        <f t="shared" si="103"/>
        <v>1.402506412250613</v>
      </c>
      <c r="AR322" s="3">
        <f t="shared" si="104"/>
        <v>1.7759077052465676E-2</v>
      </c>
      <c r="AS322" s="15">
        <f t="shared" si="105"/>
        <v>6.7966797588987715E-2</v>
      </c>
    </row>
    <row r="323" spans="1:45" x14ac:dyDescent="0.25">
      <c r="A323" t="s">
        <v>37</v>
      </c>
      <c r="B323">
        <v>32.533266909692003</v>
      </c>
      <c r="C323">
        <v>2.45082582678234E-2</v>
      </c>
      <c r="D323">
        <v>25.7522725554104</v>
      </c>
      <c r="E323">
        <v>73.929064501378093</v>
      </c>
      <c r="F323" s="1">
        <v>0</v>
      </c>
      <c r="G323" s="1">
        <v>0</v>
      </c>
      <c r="H323">
        <v>4.9033485930728</v>
      </c>
      <c r="I323">
        <v>199.804393532044</v>
      </c>
      <c r="J323">
        <v>181.58027512994801</v>
      </c>
      <c r="K323">
        <v>160.932141430152</v>
      </c>
      <c r="L323">
        <v>235.368361141029</v>
      </c>
      <c r="M323">
        <v>20.979439194464099</v>
      </c>
      <c r="N323">
        <v>89.177489597039497</v>
      </c>
      <c r="O323">
        <v>75.894059775676297</v>
      </c>
      <c r="P323">
        <v>111620.06692111499</v>
      </c>
      <c r="Q323">
        <v>145633.885709845</v>
      </c>
      <c r="R323">
        <v>128.673849946584</v>
      </c>
      <c r="S323">
        <v>698.17903353385998</v>
      </c>
      <c r="T323">
        <v>0.53950381258515201</v>
      </c>
      <c r="U323">
        <v>0.38248670208602598</v>
      </c>
      <c r="V323" s="1">
        <v>0</v>
      </c>
      <c r="W323">
        <v>0.117200711829375</v>
      </c>
      <c r="X323">
        <v>0.50031258608459706</v>
      </c>
      <c r="Y323" s="1">
        <v>0</v>
      </c>
      <c r="Z323">
        <v>0.24904182833372299</v>
      </c>
      <c r="AA323">
        <v>3.0398202305069298E-4</v>
      </c>
      <c r="AB323">
        <v>6.4813612058565902E-3</v>
      </c>
      <c r="AC323">
        <v>6.5297042667192499E-3</v>
      </c>
      <c r="AD323">
        <v>6.1887356679365402E-3</v>
      </c>
      <c r="AE323">
        <v>0.28888703041776698</v>
      </c>
      <c r="AF323">
        <v>4.0619533603796099E-3</v>
      </c>
      <c r="AG323">
        <v>1.09305980792007E-2</v>
      </c>
      <c r="AH323">
        <v>7.8396164056678099</v>
      </c>
      <c r="AI323">
        <v>0.142325695119286</v>
      </c>
      <c r="AJ323">
        <v>3268.3136613873498</v>
      </c>
      <c r="AK323" t="s">
        <v>111</v>
      </c>
      <c r="AL323" t="s">
        <v>112</v>
      </c>
      <c r="AM323" s="4">
        <v>2494596875.6199999</v>
      </c>
      <c r="AN323">
        <v>22349</v>
      </c>
      <c r="AO323">
        <f t="shared" si="102"/>
        <v>1.0895639650149553E-2</v>
      </c>
      <c r="AP323">
        <f t="shared" si="99"/>
        <v>12.319019674882981</v>
      </c>
      <c r="AQ323" s="15">
        <f t="shared" si="103"/>
        <v>1.6408973902382407</v>
      </c>
      <c r="AR323" s="3">
        <f t="shared" si="104"/>
        <v>2.1367076373135015E-2</v>
      </c>
      <c r="AS323" s="15">
        <f t="shared" si="105"/>
        <v>0.26331634770062085</v>
      </c>
    </row>
    <row r="324" spans="1:45" x14ac:dyDescent="0.25">
      <c r="A324" t="s">
        <v>37</v>
      </c>
      <c r="B324">
        <v>33.873738270535597</v>
      </c>
      <c r="C324">
        <v>2.1202291263791799E-2</v>
      </c>
      <c r="D324">
        <v>22.6758190427431</v>
      </c>
      <c r="E324">
        <v>120.32714888253</v>
      </c>
      <c r="F324" s="1">
        <v>0</v>
      </c>
      <c r="G324" s="1">
        <v>0</v>
      </c>
      <c r="H324">
        <v>5.3505029201928096</v>
      </c>
      <c r="I324">
        <v>231.37386497296001</v>
      </c>
      <c r="J324">
        <v>196.826250613366</v>
      </c>
      <c r="K324">
        <v>201.962543006076</v>
      </c>
      <c r="L324">
        <v>270.92578367254299</v>
      </c>
      <c r="M324">
        <v>20.5793001299633</v>
      </c>
      <c r="N324">
        <v>87.608305448029896</v>
      </c>
      <c r="O324">
        <v>75.807441037019899</v>
      </c>
      <c r="P324">
        <v>100190.12329669201</v>
      </c>
      <c r="Q324">
        <v>130370.976816815</v>
      </c>
      <c r="R324">
        <v>128.26178838828699</v>
      </c>
      <c r="S324">
        <v>665.05540412414098</v>
      </c>
      <c r="T324">
        <v>0.40104793590263998</v>
      </c>
      <c r="U324">
        <v>0.45912805894845499</v>
      </c>
      <c r="V324" s="1">
        <v>0</v>
      </c>
      <c r="W324">
        <v>0.246137786963086</v>
      </c>
      <c r="X324">
        <v>0.29473415408845699</v>
      </c>
      <c r="Y324" s="1">
        <v>0</v>
      </c>
      <c r="Z324">
        <v>0.36218307415748002</v>
      </c>
      <c r="AA324">
        <v>3.0964948439116097E-4</v>
      </c>
      <c r="AB324">
        <v>6.1863276860374301E-3</v>
      </c>
      <c r="AC324">
        <v>6.4063818498242301E-3</v>
      </c>
      <c r="AD324">
        <v>5.21950925487903E-3</v>
      </c>
      <c r="AE324">
        <v>0.24407086968484501</v>
      </c>
      <c r="AF324">
        <v>4.29561433630211E-3</v>
      </c>
      <c r="AG324">
        <v>9.1406518140100396E-3</v>
      </c>
      <c r="AH324">
        <v>7.1581550970296801</v>
      </c>
      <c r="AI324">
        <v>0.12687691381982</v>
      </c>
      <c r="AJ324">
        <v>3782.3793790425302</v>
      </c>
      <c r="AK324" t="s">
        <v>113</v>
      </c>
      <c r="AL324" t="s">
        <v>114</v>
      </c>
      <c r="AM324" s="4">
        <v>1011719865.05</v>
      </c>
      <c r="AN324">
        <v>10098</v>
      </c>
      <c r="AO324">
        <f t="shared" si="102"/>
        <v>1.1011645670517501E-2</v>
      </c>
      <c r="AP324">
        <f t="shared" si="99"/>
        <v>12.442342915237237</v>
      </c>
      <c r="AQ324" s="15">
        <f t="shared" si="103"/>
        <v>1.7224565744007005</v>
      </c>
      <c r="AR324" s="3">
        <f t="shared" si="104"/>
        <v>2.2868150512745142E-2</v>
      </c>
      <c r="AS324" s="15">
        <f t="shared" si="105"/>
        <v>0.49382645040008577</v>
      </c>
    </row>
    <row r="327" spans="1:45" x14ac:dyDescent="0.25">
      <c r="AO327" t="s">
        <v>244</v>
      </c>
      <c r="AP327" t="s">
        <v>386</v>
      </c>
      <c r="AR327" s="3" t="s">
        <v>67</v>
      </c>
      <c r="AS327" s="15"/>
    </row>
    <row r="328" spans="1:45" x14ac:dyDescent="0.25">
      <c r="A328" t="s">
        <v>0</v>
      </c>
      <c r="B328" t="s">
        <v>1</v>
      </c>
      <c r="C328" t="s">
        <v>2</v>
      </c>
      <c r="D328" t="s">
        <v>3</v>
      </c>
      <c r="E328" t="s">
        <v>5</v>
      </c>
      <c r="F328" t="s">
        <v>6</v>
      </c>
      <c r="G328" t="s">
        <v>208</v>
      </c>
      <c r="H328" t="s">
        <v>7</v>
      </c>
      <c r="I328" t="s">
        <v>8</v>
      </c>
      <c r="J328" t="s">
        <v>134</v>
      </c>
      <c r="K328" t="s">
        <v>143</v>
      </c>
      <c r="L328" t="s">
        <v>9</v>
      </c>
      <c r="M328" t="s">
        <v>10</v>
      </c>
      <c r="N328" t="s">
        <v>11</v>
      </c>
      <c r="O328" t="s">
        <v>13</v>
      </c>
      <c r="P328" t="s">
        <v>14</v>
      </c>
      <c r="Q328" t="s">
        <v>15</v>
      </c>
      <c r="R328" t="s">
        <v>16</v>
      </c>
      <c r="S328" t="s">
        <v>17</v>
      </c>
      <c r="T328" t="s">
        <v>18</v>
      </c>
      <c r="U328" t="s">
        <v>20</v>
      </c>
      <c r="V328" t="s">
        <v>21</v>
      </c>
      <c r="W328" t="s">
        <v>22</v>
      </c>
      <c r="X328" t="s">
        <v>23</v>
      </c>
      <c r="Y328" t="s">
        <v>24</v>
      </c>
      <c r="Z328" t="s">
        <v>25</v>
      </c>
      <c r="AA328" t="s">
        <v>26</v>
      </c>
      <c r="AB328" t="s">
        <v>27</v>
      </c>
      <c r="AC328" t="s">
        <v>263</v>
      </c>
      <c r="AD328" t="s">
        <v>29</v>
      </c>
      <c r="AE328" t="s">
        <v>326</v>
      </c>
      <c r="AF328" t="s">
        <v>233</v>
      </c>
      <c r="AG328" t="s">
        <v>30</v>
      </c>
      <c r="AH328" t="s">
        <v>31</v>
      </c>
      <c r="AI328" t="s">
        <v>32</v>
      </c>
      <c r="AJ328" t="s">
        <v>33</v>
      </c>
      <c r="AK328" t="s">
        <v>34</v>
      </c>
      <c r="AL328" t="s">
        <v>74</v>
      </c>
      <c r="AM328" s="4" t="s">
        <v>35</v>
      </c>
      <c r="AN328" t="s">
        <v>36</v>
      </c>
      <c r="AP328" t="s">
        <v>67</v>
      </c>
      <c r="AS328" s="15"/>
    </row>
    <row r="329" spans="1:45" x14ac:dyDescent="0.25">
      <c r="A329" t="s">
        <v>37</v>
      </c>
      <c r="B329">
        <v>4.0040307672502804</v>
      </c>
      <c r="C329">
        <v>6.8109807927207401E-3</v>
      </c>
      <c r="D329">
        <v>7.8738522178299002</v>
      </c>
      <c r="E329">
        <v>-113.385528717984</v>
      </c>
      <c r="F329" s="1">
        <v>0</v>
      </c>
      <c r="G329" s="1">
        <v>0</v>
      </c>
      <c r="H329">
        <v>2.5817672228452402</v>
      </c>
      <c r="I329">
        <v>-89.428444231612602</v>
      </c>
      <c r="J329">
        <v>-111.766636668364</v>
      </c>
      <c r="K329">
        <v>-98.457245188890496</v>
      </c>
      <c r="L329">
        <v>-57.929987591940602</v>
      </c>
      <c r="M329">
        <v>36.837693575070801</v>
      </c>
      <c r="N329">
        <v>89.633839531085698</v>
      </c>
      <c r="O329">
        <v>73.808073966140597</v>
      </c>
      <c r="P329">
        <v>123462.96713903701</v>
      </c>
      <c r="Q329">
        <v>210214.39390059601</v>
      </c>
      <c r="R329">
        <v>92.207581077488598</v>
      </c>
      <c r="S329">
        <v>693.30937127177106</v>
      </c>
      <c r="T329">
        <v>0.59913139824663397</v>
      </c>
      <c r="U329">
        <v>1.41701673759446E-3</v>
      </c>
      <c r="V329">
        <v>0.182283431734649</v>
      </c>
      <c r="W329">
        <v>5.1589524126309502E-2</v>
      </c>
      <c r="X329">
        <v>0.764710027401446</v>
      </c>
      <c r="Y329" s="1">
        <v>0</v>
      </c>
      <c r="Z329">
        <v>0.29630755538269299</v>
      </c>
      <c r="AA329">
        <v>9.3747605651222602E-4</v>
      </c>
      <c r="AB329">
        <v>5.7710164957057502E-3</v>
      </c>
      <c r="AC329">
        <v>5.61536239151146E-3</v>
      </c>
      <c r="AD329">
        <v>6.5134653605256198E-5</v>
      </c>
      <c r="AE329">
        <v>0.224971541812961</v>
      </c>
      <c r="AF329">
        <v>1.4571074517697701E-3</v>
      </c>
      <c r="AG329" s="1">
        <v>0</v>
      </c>
      <c r="AH329">
        <v>3.2845587902644202</v>
      </c>
      <c r="AI329">
        <v>0.106565509967272</v>
      </c>
      <c r="AJ329" s="1">
        <v>0</v>
      </c>
      <c r="AK329" t="s">
        <v>87</v>
      </c>
      <c r="AL329" t="s">
        <v>88</v>
      </c>
      <c r="AM329" s="4">
        <v>46175149.710000001</v>
      </c>
      <c r="AN329">
        <v>374</v>
      </c>
      <c r="AO329">
        <f>SUM(AA329,AC329,AF329)</f>
        <v>8.009945899793456E-3</v>
      </c>
      <c r="AP329">
        <f>100*(1-(1-AO329)^12)</f>
        <v>9.1995890285926141</v>
      </c>
      <c r="AQ329" s="15">
        <f>B329/AP329-1</f>
        <v>-0.56475982190012775</v>
      </c>
      <c r="AR329" s="3">
        <f>1-(1-B329/100)^(1/12)-AO329</f>
        <v>-4.6104055864162642E-3</v>
      </c>
      <c r="AS329" s="15">
        <f t="shared" ref="AS329:AS344" si="106">B329/D329-1</f>
        <v>-0.49147753139392492</v>
      </c>
    </row>
    <row r="330" spans="1:45" x14ac:dyDescent="0.25">
      <c r="A330" t="s">
        <v>37</v>
      </c>
      <c r="B330">
        <v>3.97221613717779</v>
      </c>
      <c r="C330">
        <v>7.7205971949984298E-3</v>
      </c>
      <c r="D330">
        <v>8.8812571528548094</v>
      </c>
      <c r="E330">
        <v>-92.251973656283297</v>
      </c>
      <c r="F330" s="1">
        <v>0</v>
      </c>
      <c r="G330" s="1">
        <v>0</v>
      </c>
      <c r="H330">
        <v>2.73542001410837</v>
      </c>
      <c r="I330">
        <v>-64.149530551746096</v>
      </c>
      <c r="J330">
        <v>-85.574074914345303</v>
      </c>
      <c r="K330">
        <v>-71.258530084372694</v>
      </c>
      <c r="L330">
        <v>-34.526403780379397</v>
      </c>
      <c r="M330">
        <v>38.530279335515999</v>
      </c>
      <c r="N330">
        <v>91.479810454564202</v>
      </c>
      <c r="O330">
        <v>75.749909478278099</v>
      </c>
      <c r="P330">
        <v>134203.41978723399</v>
      </c>
      <c r="Q330">
        <v>184731.540831071</v>
      </c>
      <c r="R330">
        <v>107.14785754992199</v>
      </c>
      <c r="S330">
        <v>672.53474144875804</v>
      </c>
      <c r="T330">
        <v>0.65123066311596201</v>
      </c>
      <c r="U330">
        <v>2.6722876986660999E-2</v>
      </c>
      <c r="V330">
        <v>0.32960252607825402</v>
      </c>
      <c r="W330">
        <v>3.37405155335656E-2</v>
      </c>
      <c r="X330">
        <v>0.60993408140151795</v>
      </c>
      <c r="Y330" s="1">
        <v>0</v>
      </c>
      <c r="Z330">
        <v>0.202801642891864</v>
      </c>
      <c r="AA330">
        <v>6.3834950091156404E-4</v>
      </c>
      <c r="AB330">
        <v>6.4791582533932903E-3</v>
      </c>
      <c r="AC330">
        <v>6.3105212332692402E-3</v>
      </c>
      <c r="AD330">
        <v>3.0357670938414302E-4</v>
      </c>
      <c r="AE330">
        <v>0.258551789551343</v>
      </c>
      <c r="AF330">
        <v>1.71382998773019E-3</v>
      </c>
      <c r="AG330">
        <v>1.12274139580939E-4</v>
      </c>
      <c r="AH330">
        <v>3.4532232301549</v>
      </c>
      <c r="AI330">
        <v>0.118336721162565</v>
      </c>
      <c r="AJ330">
        <v>0.48874422782483501</v>
      </c>
      <c r="AK330" t="s">
        <v>89</v>
      </c>
      <c r="AL330" t="s">
        <v>90</v>
      </c>
      <c r="AM330" s="4">
        <v>239687307.74000001</v>
      </c>
      <c r="AN330">
        <v>1786</v>
      </c>
      <c r="AO330">
        <f t="shared" ref="AO330:AO344" si="107">SUM(AA330,AC330,AF330)</f>
        <v>8.6627007219109934E-3</v>
      </c>
      <c r="AP330">
        <f t="shared" ref="AP330:AP360" si="108">100*(1-(1-AO330)^12)</f>
        <v>9.9139877394494924</v>
      </c>
      <c r="AQ330" s="15">
        <f t="shared" ref="AQ330:AQ342" si="109">B330/AP330-1</f>
        <v>-0.5993321515446659</v>
      </c>
      <c r="AR330" s="3">
        <f t="shared" ref="AR330:AR342" si="110">1-(1-B330/100)^(1/12)-AO330</f>
        <v>-5.2906803659180605E-3</v>
      </c>
      <c r="AS330" s="15">
        <f t="shared" si="106"/>
        <v>-0.55274168185739869</v>
      </c>
    </row>
    <row r="331" spans="1:45" x14ac:dyDescent="0.25">
      <c r="A331" t="s">
        <v>37</v>
      </c>
      <c r="B331">
        <v>12.785341006630899</v>
      </c>
      <c r="C331">
        <v>8.61946065858658E-3</v>
      </c>
      <c r="D331">
        <v>9.8668240606953397</v>
      </c>
      <c r="E331">
        <v>-67.5868459834563</v>
      </c>
      <c r="F331" s="1">
        <v>0</v>
      </c>
      <c r="G331" s="1">
        <v>0</v>
      </c>
      <c r="H331">
        <v>2.9145818250041202</v>
      </c>
      <c r="I331">
        <v>-37.394472108218999</v>
      </c>
      <c r="J331">
        <v>-53.567466694148401</v>
      </c>
      <c r="K331">
        <v>-44.810337919425798</v>
      </c>
      <c r="L331">
        <v>-9.2820812203626399</v>
      </c>
      <c r="M331">
        <v>39.7487556116522</v>
      </c>
      <c r="N331">
        <v>94.150447529667503</v>
      </c>
      <c r="O331">
        <v>77.384141907331895</v>
      </c>
      <c r="P331">
        <v>141707.61451734501</v>
      </c>
      <c r="Q331">
        <v>175069.39854676899</v>
      </c>
      <c r="R331">
        <v>118.400693788072</v>
      </c>
      <c r="S331">
        <v>667.12261580027405</v>
      </c>
      <c r="T331">
        <v>0.70302607545187701</v>
      </c>
      <c r="U331">
        <v>8.4009381786169193E-2</v>
      </c>
      <c r="V331">
        <v>0.49706600957202401</v>
      </c>
      <c r="W331">
        <v>1.23704018426761E-2</v>
      </c>
      <c r="X331">
        <v>0.40655420679912901</v>
      </c>
      <c r="Y331" s="1">
        <v>0</v>
      </c>
      <c r="Z331">
        <v>0.113808664961351</v>
      </c>
      <c r="AA331">
        <v>4.3692978897268202E-4</v>
      </c>
      <c r="AB331">
        <v>7.0074816100269199E-3</v>
      </c>
      <c r="AC331">
        <v>6.5988334748951901E-3</v>
      </c>
      <c r="AD331">
        <v>3.6059072064037202E-4</v>
      </c>
      <c r="AE331">
        <v>0.284601341174128</v>
      </c>
      <c r="AF331">
        <v>2.0492665275576799E-3</v>
      </c>
      <c r="AG331">
        <v>2.5330808324353402E-4</v>
      </c>
      <c r="AH331">
        <v>3.6598370339693602</v>
      </c>
      <c r="AI331">
        <v>0.127191963977803</v>
      </c>
      <c r="AJ331">
        <v>3.99791374448355</v>
      </c>
      <c r="AK331" t="s">
        <v>91</v>
      </c>
      <c r="AL331" t="s">
        <v>92</v>
      </c>
      <c r="AM331" s="4">
        <v>1127425781.0999999</v>
      </c>
      <c r="AN331">
        <v>7956</v>
      </c>
      <c r="AO331">
        <f t="shared" si="107"/>
        <v>9.0850297914255515E-3</v>
      </c>
      <c r="AP331">
        <f t="shared" si="108"/>
        <v>10.373451001866796</v>
      </c>
      <c r="AQ331" s="15">
        <f t="shared" si="109"/>
        <v>0.23250603915033308</v>
      </c>
      <c r="AR331" s="3">
        <f t="shared" si="110"/>
        <v>2.2500520015735839E-3</v>
      </c>
      <c r="AS331" s="15">
        <f t="shared" si="106"/>
        <v>0.29579091792682521</v>
      </c>
    </row>
    <row r="332" spans="1:45" x14ac:dyDescent="0.25">
      <c r="A332" t="s">
        <v>37</v>
      </c>
      <c r="B332">
        <v>10.9874164889891</v>
      </c>
      <c r="C332">
        <v>1.0852323068407299E-2</v>
      </c>
      <c r="D332">
        <v>12.2729300351498</v>
      </c>
      <c r="E332">
        <v>-35.086715776808603</v>
      </c>
      <c r="F332" s="1">
        <v>0</v>
      </c>
      <c r="G332" s="1">
        <v>0</v>
      </c>
      <c r="H332">
        <v>3.21389118347015</v>
      </c>
      <c r="I332">
        <v>-6.80985250409773</v>
      </c>
      <c r="J332">
        <v>-21.954939933696501</v>
      </c>
      <c r="K332">
        <v>-10.063995387916099</v>
      </c>
      <c r="L332">
        <v>18.057405655547399</v>
      </c>
      <c r="M332">
        <v>39.282770781759801</v>
      </c>
      <c r="N332">
        <v>95.014489795744197</v>
      </c>
      <c r="O332">
        <v>78.290712431742406</v>
      </c>
      <c r="P332">
        <v>160285.48260886199</v>
      </c>
      <c r="Q332">
        <v>199243.68598704101</v>
      </c>
      <c r="R332">
        <v>123.979714828526</v>
      </c>
      <c r="S332">
        <v>662.22956894398499</v>
      </c>
      <c r="T332">
        <v>0.60757256574853202</v>
      </c>
      <c r="U332">
        <v>0.14700636833029199</v>
      </c>
      <c r="V332">
        <v>0.53014051438041498</v>
      </c>
      <c r="W332">
        <v>3.7249718757772103E-2</v>
      </c>
      <c r="X332">
        <v>0.28560339853152</v>
      </c>
      <c r="Y332" s="1">
        <v>0</v>
      </c>
      <c r="Z332">
        <v>0.160373593448465</v>
      </c>
      <c r="AA332">
        <v>3.2473525100543799E-4</v>
      </c>
      <c r="AB332">
        <v>6.9246470013140998E-3</v>
      </c>
      <c r="AC332">
        <v>6.5322401793869202E-3</v>
      </c>
      <c r="AD332">
        <v>3.7812744792517999E-4</v>
      </c>
      <c r="AE332">
        <v>0.28646025075020898</v>
      </c>
      <c r="AF332">
        <v>2.3972071738824199E-3</v>
      </c>
      <c r="AG332">
        <v>2.0122368550992398E-3</v>
      </c>
      <c r="AH332">
        <v>3.8233591504693298</v>
      </c>
      <c r="AI332">
        <v>0.13155264821501</v>
      </c>
      <c r="AJ332">
        <v>10.5774976246988</v>
      </c>
      <c r="AK332" t="s">
        <v>93</v>
      </c>
      <c r="AL332" t="s">
        <v>94</v>
      </c>
      <c r="AM332" s="4">
        <v>17513753542.740002</v>
      </c>
      <c r="AN332">
        <v>109266</v>
      </c>
      <c r="AO332">
        <f t="shared" si="107"/>
        <v>9.2541826042747792E-3</v>
      </c>
      <c r="AP332">
        <f t="shared" si="108"/>
        <v>10.556873688196255</v>
      </c>
      <c r="AQ332" s="15">
        <f t="shared" si="109"/>
        <v>4.0783172510081123E-2</v>
      </c>
      <c r="AR332" s="3">
        <f t="shared" si="110"/>
        <v>3.9830009605381148E-4</v>
      </c>
      <c r="AS332" s="15">
        <f t="shared" si="106"/>
        <v>-0.10474381769300212</v>
      </c>
    </row>
    <row r="333" spans="1:45" x14ac:dyDescent="0.25">
      <c r="A333" t="s">
        <v>37</v>
      </c>
      <c r="B333">
        <v>12.627387448287299</v>
      </c>
      <c r="C333">
        <v>1.3834745485020099E-2</v>
      </c>
      <c r="D333">
        <v>15.3949348940971</v>
      </c>
      <c r="E333">
        <v>-28.5657137220377</v>
      </c>
      <c r="F333" s="1">
        <v>0</v>
      </c>
      <c r="G333" s="1">
        <v>0</v>
      </c>
      <c r="H333">
        <v>3.2986945766497402</v>
      </c>
      <c r="I333">
        <v>14.565853283258299</v>
      </c>
      <c r="J333">
        <v>3.7538844937750402</v>
      </c>
      <c r="K333">
        <v>5.6575969425446404</v>
      </c>
      <c r="L333">
        <v>39.293906361069901</v>
      </c>
      <c r="M333">
        <v>39.978034079737803</v>
      </c>
      <c r="N333">
        <v>94.972446867458999</v>
      </c>
      <c r="O333">
        <v>77.544801695756803</v>
      </c>
      <c r="P333">
        <v>161256.06075642901</v>
      </c>
      <c r="Q333">
        <v>201348.091089886</v>
      </c>
      <c r="R333">
        <v>125.239191276146</v>
      </c>
      <c r="S333">
        <v>667.13611750722703</v>
      </c>
      <c r="T333">
        <v>0.58069253229481399</v>
      </c>
      <c r="U333">
        <v>0.17274102044027601</v>
      </c>
      <c r="V333">
        <v>0.43885216629535501</v>
      </c>
      <c r="W333">
        <v>5.5466992810756399E-2</v>
      </c>
      <c r="X333">
        <v>0.33293982045361098</v>
      </c>
      <c r="Y333" s="1">
        <v>0</v>
      </c>
      <c r="Z333">
        <v>0.184369794232177</v>
      </c>
      <c r="AA333">
        <v>3.12532562156884E-4</v>
      </c>
      <c r="AB333">
        <v>7.1506468907245498E-3</v>
      </c>
      <c r="AC333">
        <v>6.6648141672207596E-3</v>
      </c>
      <c r="AD333">
        <v>6.2773300889426E-4</v>
      </c>
      <c r="AE333">
        <v>0.33081182623904598</v>
      </c>
      <c r="AF333">
        <v>3.0461075591775399E-3</v>
      </c>
      <c r="AG333">
        <v>3.8794785694903E-3</v>
      </c>
      <c r="AH333">
        <v>4.0620403678172199</v>
      </c>
      <c r="AI333">
        <v>0.14427673046025</v>
      </c>
      <c r="AJ333">
        <v>64.597275628861894</v>
      </c>
      <c r="AK333" t="s">
        <v>95</v>
      </c>
      <c r="AL333" t="s">
        <v>96</v>
      </c>
      <c r="AM333" s="4">
        <v>62295635111.120003</v>
      </c>
      <c r="AN333">
        <v>386315</v>
      </c>
      <c r="AO333">
        <f t="shared" si="107"/>
        <v>1.0023454288555184E-2</v>
      </c>
      <c r="AP333">
        <f t="shared" si="108"/>
        <v>11.386708971244664</v>
      </c>
      <c r="AQ333" s="15">
        <f t="shared" si="109"/>
        <v>0.10895847783374224</v>
      </c>
      <c r="AR333" s="3">
        <f t="shared" si="110"/>
        <v>1.1625378281692571E-3</v>
      </c>
      <c r="AS333" s="15">
        <f t="shared" si="106"/>
        <v>-0.17976999999337218</v>
      </c>
    </row>
    <row r="334" spans="1:45" x14ac:dyDescent="0.25">
      <c r="A334" t="s">
        <v>37</v>
      </c>
      <c r="B334">
        <v>15.2392161542565</v>
      </c>
      <c r="C334">
        <v>1.91879256470328E-2</v>
      </c>
      <c r="D334">
        <v>20.744457430154402</v>
      </c>
      <c r="E334">
        <v>-21.4267311543794</v>
      </c>
      <c r="F334" s="1">
        <v>0</v>
      </c>
      <c r="G334" s="1">
        <v>0</v>
      </c>
      <c r="H334">
        <v>3.3969875641154701</v>
      </c>
      <c r="I334">
        <v>39.689453360633799</v>
      </c>
      <c r="J334">
        <v>33.521391997833</v>
      </c>
      <c r="K334">
        <v>15.920244569099101</v>
      </c>
      <c r="L334">
        <v>64.119492564991901</v>
      </c>
      <c r="M334">
        <v>40.556071011439499</v>
      </c>
      <c r="N334">
        <v>94.611212087252994</v>
      </c>
      <c r="O334">
        <v>75.655594012168905</v>
      </c>
      <c r="P334">
        <v>163236.83715673699</v>
      </c>
      <c r="Q334">
        <v>206894.358957994</v>
      </c>
      <c r="R334">
        <v>124.845804842329</v>
      </c>
      <c r="S334">
        <v>682.35078147012405</v>
      </c>
      <c r="T334">
        <v>0.54231267213721501</v>
      </c>
      <c r="U334">
        <v>0.153404131300096</v>
      </c>
      <c r="V334">
        <v>0.48269329881216499</v>
      </c>
      <c r="W334">
        <v>5.4864976480395303E-2</v>
      </c>
      <c r="X334">
        <v>0.30903759340734199</v>
      </c>
      <c r="Y334" s="1">
        <v>0</v>
      </c>
      <c r="Z334">
        <v>0.23526913643210401</v>
      </c>
      <c r="AA334">
        <v>3.1010667564712401E-4</v>
      </c>
      <c r="AB334">
        <v>7.4479926361280301E-3</v>
      </c>
      <c r="AC334">
        <v>6.8555152430739303E-3</v>
      </c>
      <c r="AD334">
        <v>1.0882990250806999E-3</v>
      </c>
      <c r="AE334">
        <v>0.413036403974745</v>
      </c>
      <c r="AF334">
        <v>4.0498834912316801E-3</v>
      </c>
      <c r="AG334">
        <v>8.0628178558816294E-3</v>
      </c>
      <c r="AH334">
        <v>4.6884794122572204</v>
      </c>
      <c r="AI334">
        <v>0.169715496871016</v>
      </c>
      <c r="AJ334">
        <v>256.46226090036203</v>
      </c>
      <c r="AK334" t="s">
        <v>97</v>
      </c>
      <c r="AL334" t="s">
        <v>98</v>
      </c>
      <c r="AM334" s="4">
        <v>116815218932.42999</v>
      </c>
      <c r="AN334">
        <v>715618</v>
      </c>
      <c r="AO334">
        <f t="shared" si="107"/>
        <v>1.1215505409952736E-2</v>
      </c>
      <c r="AP334">
        <f t="shared" si="108"/>
        <v>12.658676207294006</v>
      </c>
      <c r="AQ334" s="15">
        <f t="shared" si="109"/>
        <v>0.20385543517382732</v>
      </c>
      <c r="AR334" s="3">
        <f t="shared" si="110"/>
        <v>2.4681113976942233E-3</v>
      </c>
      <c r="AS334" s="15">
        <f t="shared" si="106"/>
        <v>-0.2653837196963954</v>
      </c>
    </row>
    <row r="335" spans="1:45" x14ac:dyDescent="0.25">
      <c r="A335" t="s">
        <v>37</v>
      </c>
      <c r="B335">
        <v>18.9127841793192</v>
      </c>
      <c r="C335">
        <v>2.5077908312354302E-2</v>
      </c>
      <c r="D335">
        <v>26.270898886602598</v>
      </c>
      <c r="E335">
        <v>-20.155849120569101</v>
      </c>
      <c r="F335" s="1">
        <v>0</v>
      </c>
      <c r="G335" s="1">
        <v>0</v>
      </c>
      <c r="H335">
        <v>3.44274964324637</v>
      </c>
      <c r="I335">
        <v>64.766203349347805</v>
      </c>
      <c r="J335">
        <v>60.617615261408602</v>
      </c>
      <c r="K335">
        <v>22.020965210478</v>
      </c>
      <c r="L335">
        <v>88.517004102016898</v>
      </c>
      <c r="M335">
        <v>40.239970357231698</v>
      </c>
      <c r="N335">
        <v>93.894946127199603</v>
      </c>
      <c r="O335">
        <v>72.287475059235703</v>
      </c>
      <c r="P335">
        <v>167891.299964192</v>
      </c>
      <c r="Q335">
        <v>212450.490179808</v>
      </c>
      <c r="R335">
        <v>124.89892576151701</v>
      </c>
      <c r="S335">
        <v>704.57321298205795</v>
      </c>
      <c r="T335">
        <v>0.48118199944141499</v>
      </c>
      <c r="U335">
        <v>0.15566096096009399</v>
      </c>
      <c r="V335">
        <v>0.48524113723143603</v>
      </c>
      <c r="W335">
        <v>6.2706183611047198E-2</v>
      </c>
      <c r="X335">
        <v>0.29639171819742199</v>
      </c>
      <c r="Y335" s="1">
        <v>0</v>
      </c>
      <c r="Z335">
        <v>0.305023930759524</v>
      </c>
      <c r="AA335">
        <v>3.1252783854079301E-4</v>
      </c>
      <c r="AB335">
        <v>8.13763151298217E-3</v>
      </c>
      <c r="AC335">
        <v>7.2799656840489601E-3</v>
      </c>
      <c r="AD335">
        <v>2.55876342331474E-3</v>
      </c>
      <c r="AE335">
        <v>0.54236858674868005</v>
      </c>
      <c r="AF335">
        <v>5.6288956946423403E-3</v>
      </c>
      <c r="AG335">
        <v>1.1910720867158799E-2</v>
      </c>
      <c r="AH335">
        <v>5.9594084971589396</v>
      </c>
      <c r="AI335">
        <v>0.222457437504367</v>
      </c>
      <c r="AJ335">
        <v>638.46188374607095</v>
      </c>
      <c r="AK335" t="s">
        <v>99</v>
      </c>
      <c r="AL335" t="s">
        <v>100</v>
      </c>
      <c r="AM335" s="4">
        <v>215259983444.79001</v>
      </c>
      <c r="AN335">
        <v>1282139</v>
      </c>
      <c r="AO335">
        <f t="shared" si="107"/>
        <v>1.3221389217232093E-2</v>
      </c>
      <c r="AP335">
        <f t="shared" si="108"/>
        <v>14.761317797129758</v>
      </c>
      <c r="AQ335" s="15">
        <f t="shared" si="109"/>
        <v>0.28123955050928218</v>
      </c>
      <c r="AR335" s="3">
        <f t="shared" si="110"/>
        <v>4.0972940816985104E-3</v>
      </c>
      <c r="AS335" s="15">
        <f t="shared" si="106"/>
        <v>-0.28008614166741841</v>
      </c>
    </row>
    <row r="336" spans="1:45" x14ac:dyDescent="0.25">
      <c r="A336" t="s">
        <v>37</v>
      </c>
      <c r="B336">
        <v>22.032104925095599</v>
      </c>
      <c r="C336">
        <v>2.6550751195562699E-2</v>
      </c>
      <c r="D336">
        <v>27.596464788137698</v>
      </c>
      <c r="E336">
        <v>-14.287163519495699</v>
      </c>
      <c r="F336" s="1">
        <v>0</v>
      </c>
      <c r="G336" s="1">
        <v>0</v>
      </c>
      <c r="H336">
        <v>3.5754593892274298</v>
      </c>
      <c r="I336">
        <v>87.761830749575395</v>
      </c>
      <c r="J336">
        <v>83.432716702171703</v>
      </c>
      <c r="K336">
        <v>38.9057081629525</v>
      </c>
      <c r="L336">
        <v>112.019734654302</v>
      </c>
      <c r="M336">
        <v>40.130289308910903</v>
      </c>
      <c r="N336">
        <v>93.5209062592739</v>
      </c>
      <c r="O336">
        <v>70.420884751554993</v>
      </c>
      <c r="P336">
        <v>164345.97911938699</v>
      </c>
      <c r="Q336">
        <v>207854.54401633801</v>
      </c>
      <c r="R336">
        <v>125.436778929498</v>
      </c>
      <c r="S336">
        <v>711.11348799578502</v>
      </c>
      <c r="T336">
        <v>0.46918111155412601</v>
      </c>
      <c r="U336">
        <v>0.17826445110939301</v>
      </c>
      <c r="V336">
        <v>0.44898039857897698</v>
      </c>
      <c r="W336">
        <v>6.9546075340853303E-2</v>
      </c>
      <c r="X336">
        <v>0.30320907497077398</v>
      </c>
      <c r="Y336" s="1">
        <v>0</v>
      </c>
      <c r="Z336">
        <v>0.323071408211763</v>
      </c>
      <c r="AA336">
        <v>3.1752513845314297E-4</v>
      </c>
      <c r="AB336">
        <v>8.2897963164380098E-3</v>
      </c>
      <c r="AC336">
        <v>7.3103684871388798E-3</v>
      </c>
      <c r="AD336">
        <v>3.6971317386353801E-3</v>
      </c>
      <c r="AE336">
        <v>0.60495847731222696</v>
      </c>
      <c r="AF336">
        <v>6.0544920991611002E-3</v>
      </c>
      <c r="AG336">
        <v>1.21408687907004E-2</v>
      </c>
      <c r="AH336">
        <v>6.6578463100193499</v>
      </c>
      <c r="AI336">
        <v>0.25266383021695599</v>
      </c>
      <c r="AJ336">
        <v>1112.0990419898301</v>
      </c>
      <c r="AK336" t="s">
        <v>101</v>
      </c>
      <c r="AL336" t="s">
        <v>102</v>
      </c>
      <c r="AM336" s="4">
        <v>229829141461.57001</v>
      </c>
      <c r="AN336">
        <v>1398447</v>
      </c>
      <c r="AO336">
        <f t="shared" si="107"/>
        <v>1.3682385724753124E-2</v>
      </c>
      <c r="AP336">
        <f t="shared" si="108"/>
        <v>15.237946602994679</v>
      </c>
      <c r="AQ336" s="15">
        <f t="shared" si="109"/>
        <v>0.44587098899307587</v>
      </c>
      <c r="AR336" s="3">
        <f t="shared" si="110"/>
        <v>6.8434520395006387E-3</v>
      </c>
      <c r="AS336" s="15">
        <f t="shared" si="106"/>
        <v>-0.20163306806725234</v>
      </c>
    </row>
    <row r="337" spans="1:45" x14ac:dyDescent="0.25">
      <c r="A337" t="s">
        <v>37</v>
      </c>
      <c r="B337">
        <v>23.943704770039901</v>
      </c>
      <c r="C337">
        <v>2.7490007729472601E-2</v>
      </c>
      <c r="D337">
        <v>28.430354294284101</v>
      </c>
      <c r="E337">
        <v>-2.19251728387805</v>
      </c>
      <c r="F337" s="1">
        <v>0</v>
      </c>
      <c r="G337" s="1">
        <v>0</v>
      </c>
      <c r="H337">
        <v>3.8850706056156601</v>
      </c>
      <c r="I337">
        <v>111.614228822671</v>
      </c>
      <c r="J337">
        <v>103.567233736758</v>
      </c>
      <c r="K337">
        <v>68.404689599817104</v>
      </c>
      <c r="L337">
        <v>137.38452943357001</v>
      </c>
      <c r="M337">
        <v>37.899577213115897</v>
      </c>
      <c r="N337">
        <v>93.580593231816493</v>
      </c>
      <c r="O337">
        <v>71.540409479868501</v>
      </c>
      <c r="P337">
        <v>154682.66204475501</v>
      </c>
      <c r="Q337">
        <v>196827.74445923101</v>
      </c>
      <c r="R337">
        <v>126.858866343453</v>
      </c>
      <c r="S337">
        <v>701.81646520530205</v>
      </c>
      <c r="T337">
        <v>0.51268763933324601</v>
      </c>
      <c r="U337">
        <v>0.23036730598525501</v>
      </c>
      <c r="V337">
        <v>0.37491038206489402</v>
      </c>
      <c r="W337">
        <v>7.3005604519092604E-2</v>
      </c>
      <c r="X337">
        <v>0.32171670743075698</v>
      </c>
      <c r="Y337" s="1">
        <v>0</v>
      </c>
      <c r="Z337">
        <v>0.27306828270282102</v>
      </c>
      <c r="AA337">
        <v>3.1429541507841898E-4</v>
      </c>
      <c r="AB337">
        <v>8.1222463119084397E-3</v>
      </c>
      <c r="AC337">
        <v>7.2845603544185802E-3</v>
      </c>
      <c r="AD337">
        <v>3.9987416949103698E-3</v>
      </c>
      <c r="AE337">
        <v>0.55744557156418195</v>
      </c>
      <c r="AF337">
        <v>5.3295782038079199E-3</v>
      </c>
      <c r="AG337">
        <v>1.2879312411826299E-2</v>
      </c>
      <c r="AH337">
        <v>6.7638378825009999</v>
      </c>
      <c r="AI337">
        <v>0.24879286714532201</v>
      </c>
      <c r="AJ337">
        <v>1734.22699205086</v>
      </c>
      <c r="AK337" t="s">
        <v>103</v>
      </c>
      <c r="AL337" t="s">
        <v>104</v>
      </c>
      <c r="AM337" s="4">
        <v>193699507353.60001</v>
      </c>
      <c r="AN337">
        <v>1252238</v>
      </c>
      <c r="AO337">
        <f t="shared" si="107"/>
        <v>1.2928433973304919E-2</v>
      </c>
      <c r="AP337">
        <f t="shared" si="108"/>
        <v>14.457153118983179</v>
      </c>
      <c r="AQ337" s="15">
        <f t="shared" si="109"/>
        <v>0.65618393697444244</v>
      </c>
      <c r="AR337" s="3">
        <f t="shared" si="110"/>
        <v>9.6214618698039281E-3</v>
      </c>
      <c r="AS337" s="15">
        <f t="shared" si="106"/>
        <v>-0.15781194556362732</v>
      </c>
    </row>
    <row r="338" spans="1:45" x14ac:dyDescent="0.25">
      <c r="A338" t="s">
        <v>37</v>
      </c>
      <c r="B338">
        <v>25.686616106990598</v>
      </c>
      <c r="C338">
        <v>2.7594094351077101E-2</v>
      </c>
      <c r="D338">
        <v>28.522220402503599</v>
      </c>
      <c r="E338">
        <v>5.8527529781202698</v>
      </c>
      <c r="F338" s="1">
        <v>0</v>
      </c>
      <c r="G338" s="1">
        <v>0</v>
      </c>
      <c r="H338">
        <v>4.1069612411718603</v>
      </c>
      <c r="I338">
        <v>133.50491492189099</v>
      </c>
      <c r="J338">
        <v>125.46288937065199</v>
      </c>
      <c r="K338">
        <v>93.952961233058502</v>
      </c>
      <c r="L338">
        <v>160.89225065018101</v>
      </c>
      <c r="M338">
        <v>35.582569564291802</v>
      </c>
      <c r="N338">
        <v>93.504320681069601</v>
      </c>
      <c r="O338">
        <v>72.550879807658404</v>
      </c>
      <c r="P338">
        <v>145501.708404829</v>
      </c>
      <c r="Q338">
        <v>185169.92383877299</v>
      </c>
      <c r="R338">
        <v>129.09144946345</v>
      </c>
      <c r="S338">
        <v>699.09782393724697</v>
      </c>
      <c r="T338">
        <v>0.54767830433085196</v>
      </c>
      <c r="U338">
        <v>0.28125820392897799</v>
      </c>
      <c r="V338">
        <v>0.23238463079692501</v>
      </c>
      <c r="W338">
        <v>8.5056561503972297E-2</v>
      </c>
      <c r="X338">
        <v>0.401300603770123</v>
      </c>
      <c r="Y338" s="1">
        <v>0</v>
      </c>
      <c r="Z338">
        <v>0.219640006221997</v>
      </c>
      <c r="AA338">
        <v>3.1166132953274497E-4</v>
      </c>
      <c r="AB338">
        <v>7.9548905678152402E-3</v>
      </c>
      <c r="AC338">
        <v>7.17863944418383E-3</v>
      </c>
      <c r="AD338">
        <v>4.69737304376422E-3</v>
      </c>
      <c r="AE338">
        <v>0.52324781299231804</v>
      </c>
      <c r="AF338">
        <v>4.9639588254995802E-3</v>
      </c>
      <c r="AG338">
        <v>1.2490765494566699E-2</v>
      </c>
      <c r="AH338">
        <v>6.8921143546512598</v>
      </c>
      <c r="AI338">
        <v>0.23254780951092799</v>
      </c>
      <c r="AJ338">
        <v>2217.0539987203001</v>
      </c>
      <c r="AK338" t="s">
        <v>105</v>
      </c>
      <c r="AL338" t="s">
        <v>106</v>
      </c>
      <c r="AM338" s="4">
        <v>119796649089.49001</v>
      </c>
      <c r="AN338">
        <v>823335</v>
      </c>
      <c r="AO338">
        <f>SUM(AA338,AC338,AF338)</f>
        <v>1.2454259599216155E-2</v>
      </c>
      <c r="AP338">
        <f t="shared" si="108"/>
        <v>13.962726138331593</v>
      </c>
      <c r="AQ338" s="15">
        <f t="shared" si="109"/>
        <v>0.83965622848346522</v>
      </c>
      <c r="AR338" s="3">
        <f t="shared" si="110"/>
        <v>1.1982143069160612E-2</v>
      </c>
      <c r="AS338" s="15">
        <f t="shared" si="106"/>
        <v>-9.9417375488203508E-2</v>
      </c>
    </row>
    <row r="339" spans="1:45" x14ac:dyDescent="0.25">
      <c r="A339" t="s">
        <v>37</v>
      </c>
      <c r="B339">
        <v>26.839828894740499</v>
      </c>
      <c r="C339">
        <v>2.84600751804218E-2</v>
      </c>
      <c r="D339">
        <v>29.282348696914902</v>
      </c>
      <c r="E339">
        <v>16.047699110245102</v>
      </c>
      <c r="F339" s="1">
        <v>0</v>
      </c>
      <c r="G339" s="1">
        <v>0</v>
      </c>
      <c r="H339">
        <v>4.3883858740894803</v>
      </c>
      <c r="I339">
        <v>157.15367058010699</v>
      </c>
      <c r="J339">
        <v>148.79143247911</v>
      </c>
      <c r="K339">
        <v>121.358967202958</v>
      </c>
      <c r="L339">
        <v>186.639848009996</v>
      </c>
      <c r="M339">
        <v>32.620476701230899</v>
      </c>
      <c r="N339">
        <v>93.528810793975396</v>
      </c>
      <c r="O339">
        <v>74.838924981169995</v>
      </c>
      <c r="P339">
        <v>135140.23078531801</v>
      </c>
      <c r="Q339">
        <v>171538.61599628799</v>
      </c>
      <c r="R339">
        <v>131.55482293713399</v>
      </c>
      <c r="S339">
        <v>697.313174248363</v>
      </c>
      <c r="T339">
        <v>0.60559192343614598</v>
      </c>
      <c r="U339">
        <v>0.308379262810623</v>
      </c>
      <c r="V339">
        <v>9.0805094377132398E-2</v>
      </c>
      <c r="W339">
        <v>9.3681389582461999E-2</v>
      </c>
      <c r="X339">
        <v>0.50713425322978101</v>
      </c>
      <c r="Y339" s="1">
        <v>0</v>
      </c>
      <c r="Z339">
        <v>0.13888699061389501</v>
      </c>
      <c r="AA339">
        <v>3.0340966090261099E-4</v>
      </c>
      <c r="AB339">
        <v>7.6646709554062898E-3</v>
      </c>
      <c r="AC339">
        <v>7.1027198099242296E-3</v>
      </c>
      <c r="AD339">
        <v>5.0640094207852603E-3</v>
      </c>
      <c r="AE339">
        <v>0.45260711768255701</v>
      </c>
      <c r="AF339">
        <v>4.5119001559771801E-3</v>
      </c>
      <c r="AG339">
        <v>1.34537492513637E-2</v>
      </c>
      <c r="AH339">
        <v>6.70262777316157</v>
      </c>
      <c r="AI339">
        <v>0.199224998279039</v>
      </c>
      <c r="AJ339">
        <v>2719.1247488868398</v>
      </c>
      <c r="AK339" t="s">
        <v>107</v>
      </c>
      <c r="AL339" t="s">
        <v>108</v>
      </c>
      <c r="AM339" s="4">
        <v>66806167668.029999</v>
      </c>
      <c r="AN339">
        <v>494347</v>
      </c>
      <c r="AO339">
        <f t="shared" ref="AO339:AO342" si="111">SUM(AA339,AC339,AF339)</f>
        <v>1.191802962680402E-2</v>
      </c>
      <c r="AP339">
        <f t="shared" si="108"/>
        <v>13.400437684999467</v>
      </c>
      <c r="AQ339" s="15">
        <f t="shared" si="109"/>
        <v>1.0029068845105837</v>
      </c>
      <c r="AR339" s="3">
        <f t="shared" si="110"/>
        <v>1.3789021768948114E-2</v>
      </c>
      <c r="AS339" s="15">
        <f t="shared" si="106"/>
        <v>-8.3412701196053263E-2</v>
      </c>
    </row>
    <row r="340" spans="1:45" x14ac:dyDescent="0.25">
      <c r="A340" t="s">
        <v>37</v>
      </c>
      <c r="B340">
        <v>27.787968434776701</v>
      </c>
      <c r="C340">
        <v>2.9275928637860701E-2</v>
      </c>
      <c r="D340">
        <v>29.9916907600117</v>
      </c>
      <c r="E340">
        <v>24.8749937954674</v>
      </c>
      <c r="F340" s="1">
        <v>0</v>
      </c>
      <c r="G340" s="1">
        <v>0</v>
      </c>
      <c r="H340">
        <v>4.5279399126508197</v>
      </c>
      <c r="I340">
        <v>179.50768461397999</v>
      </c>
      <c r="J340">
        <v>174.387563255381</v>
      </c>
      <c r="K340">
        <v>137.10248390367499</v>
      </c>
      <c r="L340">
        <v>210.46222078626701</v>
      </c>
      <c r="M340">
        <v>32.203710294103999</v>
      </c>
      <c r="N340">
        <v>92.530551737385395</v>
      </c>
      <c r="O340">
        <v>73.528200880455799</v>
      </c>
      <c r="P340">
        <v>128580.80244576299</v>
      </c>
      <c r="Q340">
        <v>163835.092317056</v>
      </c>
      <c r="R340">
        <v>132.52504288433499</v>
      </c>
      <c r="S340">
        <v>705.51965930987103</v>
      </c>
      <c r="T340">
        <v>0.61282066459314499</v>
      </c>
      <c r="U340">
        <v>0.32011813788490701</v>
      </c>
      <c r="V340">
        <v>3.1395002079316697E-2</v>
      </c>
      <c r="W340">
        <v>9.2563004020043499E-2</v>
      </c>
      <c r="X340">
        <v>0.55592385601573102</v>
      </c>
      <c r="Y340" s="1">
        <v>0</v>
      </c>
      <c r="Z340">
        <v>0.12826955575733301</v>
      </c>
      <c r="AA340">
        <v>3.0714993130742099E-4</v>
      </c>
      <c r="AB340">
        <v>7.6988053997232497E-3</v>
      </c>
      <c r="AC340">
        <v>7.2209937737017799E-3</v>
      </c>
      <c r="AD340">
        <v>5.9347689859088597E-3</v>
      </c>
      <c r="AE340">
        <v>0.50128845914067999</v>
      </c>
      <c r="AF340">
        <v>5.2969036011584298E-3</v>
      </c>
      <c r="AG340">
        <v>1.35636258356912E-2</v>
      </c>
      <c r="AH340">
        <v>7.09482931392761</v>
      </c>
      <c r="AI340">
        <v>0.2037929969459</v>
      </c>
      <c r="AJ340">
        <v>3273.7478285064799</v>
      </c>
      <c r="AK340" t="s">
        <v>109</v>
      </c>
      <c r="AL340" t="s">
        <v>110</v>
      </c>
      <c r="AM340" s="4">
        <v>34843725912.370003</v>
      </c>
      <c r="AN340">
        <v>270987</v>
      </c>
      <c r="AO340">
        <f t="shared" si="111"/>
        <v>1.2825047306167632E-2</v>
      </c>
      <c r="AP340">
        <f t="shared" si="108"/>
        <v>14.34957324271341</v>
      </c>
      <c r="AQ340" s="15">
        <f t="shared" si="109"/>
        <v>0.93650138333467114</v>
      </c>
      <c r="AR340" s="3">
        <f t="shared" si="110"/>
        <v>1.3940524723036522E-2</v>
      </c>
      <c r="AS340" s="15">
        <f t="shared" si="106"/>
        <v>-7.3477762319863915E-2</v>
      </c>
    </row>
    <row r="341" spans="1:45" x14ac:dyDescent="0.25">
      <c r="A341" t="s">
        <v>37</v>
      </c>
      <c r="B341">
        <v>27.912396516790601</v>
      </c>
      <c r="C341">
        <v>2.6847417738079402E-2</v>
      </c>
      <c r="D341">
        <v>27.860808176189</v>
      </c>
      <c r="E341">
        <v>44.770865498645101</v>
      </c>
      <c r="F341" s="1">
        <v>0</v>
      </c>
      <c r="G341" s="1">
        <v>0</v>
      </c>
      <c r="H341">
        <v>4.7346215834207204</v>
      </c>
      <c r="I341">
        <v>202.459865640028</v>
      </c>
      <c r="J341">
        <v>199.19698002085801</v>
      </c>
      <c r="K341">
        <v>155.23323832846</v>
      </c>
      <c r="L341">
        <v>235.685634575557</v>
      </c>
      <c r="M341">
        <v>32.4879121590822</v>
      </c>
      <c r="N341">
        <v>91.977619860647195</v>
      </c>
      <c r="O341">
        <v>72.608925889048805</v>
      </c>
      <c r="P341">
        <v>119609.399867106</v>
      </c>
      <c r="Q341">
        <v>153877.495243301</v>
      </c>
      <c r="R341">
        <v>132.537412580297</v>
      </c>
      <c r="S341">
        <v>708.72553160924599</v>
      </c>
      <c r="T341">
        <v>0.62172616361643596</v>
      </c>
      <c r="U341">
        <v>0.30691409469411501</v>
      </c>
      <c r="V341">
        <v>1.81452012174383E-2</v>
      </c>
      <c r="W341">
        <v>7.9528727955829395E-2</v>
      </c>
      <c r="X341">
        <v>0.59541197613261598</v>
      </c>
      <c r="Y341" s="1">
        <v>0</v>
      </c>
      <c r="Z341">
        <v>0.133559913803526</v>
      </c>
      <c r="AA341">
        <v>3.14351015213571E-4</v>
      </c>
      <c r="AB341">
        <v>7.6322688555252099E-3</v>
      </c>
      <c r="AC341">
        <v>7.3252040290120602E-3</v>
      </c>
      <c r="AD341">
        <v>6.0985588800072498E-3</v>
      </c>
      <c r="AE341">
        <v>0.529973602769369</v>
      </c>
      <c r="AF341">
        <v>5.6762819266335598E-3</v>
      </c>
      <c r="AG341">
        <v>1.1177904786545E-2</v>
      </c>
      <c r="AH341">
        <v>7.2679404065158204</v>
      </c>
      <c r="AI341">
        <v>0.210566933303304</v>
      </c>
      <c r="AJ341">
        <v>3913.55466982503</v>
      </c>
      <c r="AK341" t="s">
        <v>111</v>
      </c>
      <c r="AL341" t="s">
        <v>112</v>
      </c>
      <c r="AM341" s="4">
        <v>12762562184.620001</v>
      </c>
      <c r="AN341">
        <v>106702</v>
      </c>
      <c r="AO341">
        <f t="shared" si="111"/>
        <v>1.3315836970859191E-2</v>
      </c>
      <c r="AP341">
        <f t="shared" si="108"/>
        <v>14.859167896033899</v>
      </c>
      <c r="AQ341" s="15">
        <f t="shared" si="109"/>
        <v>0.87846296051616557</v>
      </c>
      <c r="AR341" s="3">
        <f t="shared" si="110"/>
        <v>1.3589593372186298E-2</v>
      </c>
      <c r="AS341" s="15">
        <f t="shared" si="106"/>
        <v>1.8516455185133562E-3</v>
      </c>
    </row>
    <row r="342" spans="1:45" x14ac:dyDescent="0.25">
      <c r="A342" t="s">
        <v>37</v>
      </c>
      <c r="B342">
        <v>27.655175744570599</v>
      </c>
      <c r="C342">
        <v>2.4801291152721401E-2</v>
      </c>
      <c r="D342">
        <v>26.019474596539698</v>
      </c>
      <c r="E342">
        <v>79.624823309614101</v>
      </c>
      <c r="F342" s="1">
        <v>0</v>
      </c>
      <c r="G342" s="1">
        <v>0</v>
      </c>
      <c r="H342">
        <v>5.0526214258194599</v>
      </c>
      <c r="I342">
        <v>234.37156453624999</v>
      </c>
      <c r="J342">
        <v>231.31209338981901</v>
      </c>
      <c r="K342">
        <v>184.23309987214901</v>
      </c>
      <c r="L342">
        <v>270.87549713330901</v>
      </c>
      <c r="M342">
        <v>33.351477935839497</v>
      </c>
      <c r="N342">
        <v>90.600743249082498</v>
      </c>
      <c r="O342">
        <v>70.936252474114099</v>
      </c>
      <c r="P342">
        <v>108585.647587156</v>
      </c>
      <c r="Q342">
        <v>140161.14919688401</v>
      </c>
      <c r="R342">
        <v>131.99796576560601</v>
      </c>
      <c r="S342">
        <v>705.17688352927803</v>
      </c>
      <c r="T342">
        <v>0.57431827252142797</v>
      </c>
      <c r="U342">
        <v>0.32728997072201099</v>
      </c>
      <c r="V342">
        <v>3.7497477679297002E-2</v>
      </c>
      <c r="W342">
        <v>9.3578608114279802E-2</v>
      </c>
      <c r="X342">
        <v>0.54163394348441096</v>
      </c>
      <c r="Y342" s="1">
        <v>0</v>
      </c>
      <c r="Z342">
        <v>0.19730100731587299</v>
      </c>
      <c r="AA342">
        <v>3.2639831976241797E-4</v>
      </c>
      <c r="AB342">
        <v>7.4727201054150304E-3</v>
      </c>
      <c r="AC342">
        <v>7.3423831264944096E-3</v>
      </c>
      <c r="AD342">
        <v>6.3616502584559198E-3</v>
      </c>
      <c r="AE342">
        <v>0.55918543242538599</v>
      </c>
      <c r="AF342">
        <v>6.1522040436518899E-3</v>
      </c>
      <c r="AG342">
        <v>9.5446431688244807E-3</v>
      </c>
      <c r="AH342">
        <v>7.3800014121973296</v>
      </c>
      <c r="AI342">
        <v>0.22281428334596601</v>
      </c>
      <c r="AJ342">
        <v>4928.5444545598702</v>
      </c>
      <c r="AK342" t="s">
        <v>113</v>
      </c>
      <c r="AL342" t="s">
        <v>114</v>
      </c>
      <c r="AM342" s="4">
        <v>6110983074.9099998</v>
      </c>
      <c r="AN342">
        <v>56278</v>
      </c>
      <c r="AO342">
        <f t="shared" si="111"/>
        <v>1.3820985489908719E-2</v>
      </c>
      <c r="AP342">
        <f t="shared" si="108"/>
        <v>15.380767841006559</v>
      </c>
      <c r="AQ342" s="15">
        <f t="shared" si="109"/>
        <v>0.79803609484562443</v>
      </c>
      <c r="AR342" s="3">
        <f t="shared" si="110"/>
        <v>1.2795569799563547E-2</v>
      </c>
      <c r="AS342" s="15">
        <f t="shared" si="106"/>
        <v>6.2864495666965947E-2</v>
      </c>
    </row>
    <row r="343" spans="1:45" x14ac:dyDescent="0.25">
      <c r="AQ343" s="15"/>
      <c r="AS343" s="15"/>
    </row>
    <row r="344" spans="1:45" x14ac:dyDescent="0.25">
      <c r="AQ344" s="15"/>
      <c r="AS344" s="15"/>
    </row>
    <row r="345" spans="1:45" x14ac:dyDescent="0.25">
      <c r="AO345" t="s">
        <v>244</v>
      </c>
      <c r="AP345" t="s">
        <v>388</v>
      </c>
      <c r="AR345" s="3" t="s">
        <v>67</v>
      </c>
      <c r="AS345" s="15"/>
    </row>
    <row r="346" spans="1:45" x14ac:dyDescent="0.25">
      <c r="A346" t="s">
        <v>0</v>
      </c>
      <c r="B346" t="s">
        <v>1</v>
      </c>
      <c r="C346" t="s">
        <v>2</v>
      </c>
      <c r="D346" t="s">
        <v>3</v>
      </c>
      <c r="E346" t="s">
        <v>5</v>
      </c>
      <c r="F346" t="s">
        <v>6</v>
      </c>
      <c r="G346" t="s">
        <v>208</v>
      </c>
      <c r="H346" t="s">
        <v>7</v>
      </c>
      <c r="I346" t="s">
        <v>8</v>
      </c>
      <c r="J346" t="s">
        <v>134</v>
      </c>
      <c r="K346" t="s">
        <v>143</v>
      </c>
      <c r="L346" t="s">
        <v>9</v>
      </c>
      <c r="M346" t="s">
        <v>10</v>
      </c>
      <c r="N346" t="s">
        <v>11</v>
      </c>
      <c r="O346" t="s">
        <v>13</v>
      </c>
      <c r="P346" t="s">
        <v>14</v>
      </c>
      <c r="Q346" t="s">
        <v>15</v>
      </c>
      <c r="R346" t="s">
        <v>16</v>
      </c>
      <c r="S346" t="s">
        <v>17</v>
      </c>
      <c r="T346" t="s">
        <v>18</v>
      </c>
      <c r="U346" t="s">
        <v>20</v>
      </c>
      <c r="V346" t="s">
        <v>21</v>
      </c>
      <c r="W346" t="s">
        <v>22</v>
      </c>
      <c r="X346" t="s">
        <v>23</v>
      </c>
      <c r="Y346" t="s">
        <v>24</v>
      </c>
      <c r="Z346" t="s">
        <v>25</v>
      </c>
      <c r="AA346" t="s">
        <v>26</v>
      </c>
      <c r="AB346" t="s">
        <v>27</v>
      </c>
      <c r="AC346" t="s">
        <v>263</v>
      </c>
      <c r="AD346" t="s">
        <v>29</v>
      </c>
      <c r="AE346" t="s">
        <v>326</v>
      </c>
      <c r="AF346" t="s">
        <v>233</v>
      </c>
      <c r="AG346" t="s">
        <v>30</v>
      </c>
      <c r="AH346" t="s">
        <v>31</v>
      </c>
      <c r="AI346" t="s">
        <v>32</v>
      </c>
      <c r="AJ346" t="s">
        <v>33</v>
      </c>
      <c r="AK346" t="s">
        <v>34</v>
      </c>
      <c r="AL346" t="s">
        <v>74</v>
      </c>
      <c r="AM346" s="4" t="s">
        <v>35</v>
      </c>
      <c r="AN346" t="s">
        <v>36</v>
      </c>
      <c r="AP346" t="s">
        <v>67</v>
      </c>
      <c r="AS346" s="15"/>
    </row>
    <row r="347" spans="1:45" x14ac:dyDescent="0.25">
      <c r="A347" t="s">
        <v>37</v>
      </c>
      <c r="B347">
        <v>6.2523282922783503</v>
      </c>
      <c r="C347">
        <v>7.90878824267955E-3</v>
      </c>
      <c r="D347">
        <v>9.0884148070107909</v>
      </c>
      <c r="E347">
        <v>-171.32760767826699</v>
      </c>
      <c r="F347" s="1">
        <v>0</v>
      </c>
      <c r="G347" s="1">
        <v>0</v>
      </c>
      <c r="H347">
        <v>2.9704816651019499</v>
      </c>
      <c r="I347">
        <v>-105.888143363349</v>
      </c>
      <c r="J347">
        <v>-105.054335060599</v>
      </c>
      <c r="K347">
        <v>-128.802052674404</v>
      </c>
      <c r="L347">
        <v>-61.470062432190801</v>
      </c>
      <c r="M347">
        <v>69.836417030134001</v>
      </c>
      <c r="N347">
        <v>90.575189769106998</v>
      </c>
      <c r="O347">
        <v>67.862527548372697</v>
      </c>
      <c r="P347">
        <v>88426.7341237113</v>
      </c>
      <c r="Q347">
        <v>98442.054909323706</v>
      </c>
      <c r="R347">
        <v>56.850257081195402</v>
      </c>
      <c r="S347">
        <v>648.22447660936803</v>
      </c>
      <c r="T347">
        <v>0.96689198185890302</v>
      </c>
      <c r="U347" s="1">
        <v>0</v>
      </c>
      <c r="V347">
        <v>1</v>
      </c>
      <c r="W347" s="1">
        <v>0</v>
      </c>
      <c r="X347" s="1">
        <v>0</v>
      </c>
      <c r="Y347" s="1">
        <v>0</v>
      </c>
      <c r="Z347" s="1">
        <v>0</v>
      </c>
      <c r="AA347">
        <v>4.4048158819220002E-4</v>
      </c>
      <c r="AB347">
        <v>7.4400387960745903E-3</v>
      </c>
      <c r="AC347">
        <v>6.5273745339124297E-3</v>
      </c>
      <c r="AD347">
        <v>2.82407890923365E-5</v>
      </c>
      <c r="AE347">
        <v>0.49844864845202802</v>
      </c>
      <c r="AF347" s="1">
        <v>8.9720756721365096E-4</v>
      </c>
      <c r="AG347" s="1">
        <v>0</v>
      </c>
      <c r="AH347">
        <v>2.6179755217758398</v>
      </c>
      <c r="AI347">
        <v>0.161163281453054</v>
      </c>
      <c r="AJ347">
        <v>7.36596545225889</v>
      </c>
      <c r="AK347" t="s">
        <v>87</v>
      </c>
      <c r="AL347" t="s">
        <v>88</v>
      </c>
      <c r="AM347" s="4">
        <v>17154786.420000002</v>
      </c>
      <c r="AN347">
        <v>194</v>
      </c>
      <c r="AO347">
        <f>SUM(AA347,AC347,AF347)</f>
        <v>7.8650636893182815E-3</v>
      </c>
      <c r="AP347">
        <f>100*(1-(1-AO347)^12)</f>
        <v>9.0403220657283239</v>
      </c>
      <c r="AQ347" s="15">
        <f>B347/AP347-1</f>
        <v>-0.30839540374553698</v>
      </c>
      <c r="AR347" s="3">
        <f>1-(1-B347/100)^(1/12)-AO347</f>
        <v>-2.4992317579333248E-3</v>
      </c>
      <c r="AS347" s="15">
        <f t="shared" ref="AS347:AS360" si="112">B347/D347-1</f>
        <v>-0.31205513557157261</v>
      </c>
    </row>
    <row r="348" spans="1:45" x14ac:dyDescent="0.25">
      <c r="A348" t="s">
        <v>37</v>
      </c>
      <c r="B348">
        <v>2.5537195763266398</v>
      </c>
      <c r="C348">
        <v>8.6586175642135096E-3</v>
      </c>
      <c r="D348">
        <v>9.9095350423392592</v>
      </c>
      <c r="E348">
        <v>-105.631312028918</v>
      </c>
      <c r="F348" s="1">
        <v>0</v>
      </c>
      <c r="G348" s="1">
        <v>0</v>
      </c>
      <c r="H348">
        <v>3.4552339680094102</v>
      </c>
      <c r="I348">
        <v>-70.862465094430306</v>
      </c>
      <c r="J348">
        <v>-56.124239034252199</v>
      </c>
      <c r="K348">
        <v>-88.751444936337194</v>
      </c>
      <c r="L348">
        <v>-35.154949148013898</v>
      </c>
      <c r="M348">
        <v>66.707485851914498</v>
      </c>
      <c r="N348">
        <v>85.818355364517103</v>
      </c>
      <c r="O348">
        <v>63.785470187500898</v>
      </c>
      <c r="P348">
        <v>111437.70271028001</v>
      </c>
      <c r="Q348">
        <v>164995.35907563299</v>
      </c>
      <c r="R348">
        <v>58.9760303665376</v>
      </c>
      <c r="S348">
        <v>650.47031583512796</v>
      </c>
      <c r="T348">
        <v>0.60532618535179405</v>
      </c>
      <c r="U348" s="1">
        <v>0</v>
      </c>
      <c r="V348">
        <v>1</v>
      </c>
      <c r="W348" s="1">
        <v>0</v>
      </c>
      <c r="X348" s="1">
        <v>0</v>
      </c>
      <c r="Y348" s="1">
        <v>0</v>
      </c>
      <c r="Z348">
        <v>0.32356267820594298</v>
      </c>
      <c r="AA348">
        <v>6.5376943616503303E-4</v>
      </c>
      <c r="AB348">
        <v>7.0943655845450999E-3</v>
      </c>
      <c r="AC348">
        <v>6.4859171922620404E-3</v>
      </c>
      <c r="AD348">
        <v>4.4689282681366203E-4</v>
      </c>
      <c r="AE348">
        <v>0.508113384978225</v>
      </c>
      <c r="AF348">
        <v>1.1861873606464101E-3</v>
      </c>
      <c r="AG348">
        <v>4.63297917848218E-4</v>
      </c>
      <c r="AH348">
        <v>3.09553677869232</v>
      </c>
      <c r="AI348">
        <v>0.182393529091988</v>
      </c>
      <c r="AJ348">
        <v>32.297359559463104</v>
      </c>
      <c r="AK348" t="s">
        <v>89</v>
      </c>
      <c r="AL348" t="s">
        <v>90</v>
      </c>
      <c r="AM348" s="4">
        <v>23847668.379999999</v>
      </c>
      <c r="AN348">
        <v>214</v>
      </c>
      <c r="AO348">
        <f t="shared" ref="AO348:AO360" si="113">SUM(AA348,AC348,AF348)</f>
        <v>8.3258739890734838E-3</v>
      </c>
      <c r="AP348">
        <f t="shared" si="108"/>
        <v>9.5459982139837756</v>
      </c>
      <c r="AQ348" s="15">
        <f t="shared" ref="AQ348:AQ360" si="114">B348/AP348-1</f>
        <v>-0.73248270960435147</v>
      </c>
      <c r="AR348" s="3">
        <f t="shared" ref="AR348:AR360" si="115">1-(1-B348/100)^(1/12)-AO348</f>
        <v>-6.1724517835548658E-3</v>
      </c>
      <c r="AS348" s="15">
        <f t="shared" si="112"/>
        <v>-0.74229673083392167</v>
      </c>
    </row>
    <row r="349" spans="1:45" x14ac:dyDescent="0.25">
      <c r="A349" t="s">
        <v>37</v>
      </c>
      <c r="B349">
        <v>16.0604894279588</v>
      </c>
      <c r="C349">
        <v>1.0291693573775299E-2</v>
      </c>
      <c r="D349">
        <v>11.6744027584521</v>
      </c>
      <c r="E349">
        <v>-61.789397013972597</v>
      </c>
      <c r="F349" s="1">
        <v>0</v>
      </c>
      <c r="G349" s="1">
        <v>0</v>
      </c>
      <c r="H349">
        <v>3.79922770263043</v>
      </c>
      <c r="I349">
        <v>-35.610793839302197</v>
      </c>
      <c r="J349">
        <v>-21.7825538402452</v>
      </c>
      <c r="K349">
        <v>-46.3276386500687</v>
      </c>
      <c r="L349">
        <v>-8.4401318351012993</v>
      </c>
      <c r="M349">
        <v>62.862481109990199</v>
      </c>
      <c r="N349">
        <v>85.318168529941602</v>
      </c>
      <c r="O349">
        <v>66.455470766422195</v>
      </c>
      <c r="P349">
        <v>145333.467625772</v>
      </c>
      <c r="Q349">
        <v>204323.155689237</v>
      </c>
      <c r="R349">
        <v>72.335298149003194</v>
      </c>
      <c r="S349">
        <v>641.61609862224498</v>
      </c>
      <c r="T349">
        <v>0.39376960503074099</v>
      </c>
      <c r="U349">
        <v>3.9480959008156898E-4</v>
      </c>
      <c r="V349">
        <v>0.99369157793214002</v>
      </c>
      <c r="W349" s="1">
        <v>0</v>
      </c>
      <c r="X349">
        <v>5.9136124777776902E-3</v>
      </c>
      <c r="Y349" s="1">
        <v>0</v>
      </c>
      <c r="Z349">
        <v>0.493862370222722</v>
      </c>
      <c r="AA349">
        <v>5.7883989420475597E-4</v>
      </c>
      <c r="AB349">
        <v>7.19946039751367E-3</v>
      </c>
      <c r="AC349">
        <v>6.6478770420953497E-3</v>
      </c>
      <c r="AD349">
        <v>8.0892142556174805E-4</v>
      </c>
      <c r="AE349">
        <v>0.40533873970510598</v>
      </c>
      <c r="AF349">
        <v>1.2401370505778499E-3</v>
      </c>
      <c r="AG349">
        <v>1.6015754986761601E-3</v>
      </c>
      <c r="AH349">
        <v>2.6583548045424998</v>
      </c>
      <c r="AI349">
        <v>0.15060317130154199</v>
      </c>
      <c r="AJ349">
        <v>231.03263777096799</v>
      </c>
      <c r="AK349" t="s">
        <v>91</v>
      </c>
      <c r="AL349" t="s">
        <v>92</v>
      </c>
      <c r="AM349" s="4">
        <v>164662818.81999999</v>
      </c>
      <c r="AN349">
        <v>1133</v>
      </c>
      <c r="AO349">
        <f t="shared" si="113"/>
        <v>8.466853986877956E-3</v>
      </c>
      <c r="AP349">
        <f t="shared" si="108"/>
        <v>9.700188850769397</v>
      </c>
      <c r="AQ349" s="15">
        <f t="shared" si="114"/>
        <v>0.65568832473657634</v>
      </c>
      <c r="AR349" s="3">
        <f t="shared" si="115"/>
        <v>6.0167151368774128E-3</v>
      </c>
      <c r="AS349" s="15">
        <f t="shared" si="112"/>
        <v>0.37570116092930195</v>
      </c>
    </row>
    <row r="350" spans="1:45" x14ac:dyDescent="0.25">
      <c r="A350" t="s">
        <v>37</v>
      </c>
      <c r="B350">
        <v>12.307781229089001</v>
      </c>
      <c r="C350">
        <v>1.06395615133417E-2</v>
      </c>
      <c r="D350">
        <v>12.0462252236151</v>
      </c>
      <c r="E350">
        <v>-42.514934761957697</v>
      </c>
      <c r="F350" s="1">
        <v>0</v>
      </c>
      <c r="G350" s="1">
        <v>0</v>
      </c>
      <c r="H350">
        <v>4.0767067740959799</v>
      </c>
      <c r="I350">
        <v>-10.6680548319561</v>
      </c>
      <c r="J350">
        <v>-1.2680160901538799</v>
      </c>
      <c r="K350">
        <v>-25.777827770452301</v>
      </c>
      <c r="L350">
        <v>16.148740354226899</v>
      </c>
      <c r="M350">
        <v>65.882404018871298</v>
      </c>
      <c r="N350">
        <v>86.448551643787894</v>
      </c>
      <c r="O350">
        <v>68.0363462129108</v>
      </c>
      <c r="P350">
        <v>148423.656051075</v>
      </c>
      <c r="Q350">
        <v>197859.08651229701</v>
      </c>
      <c r="R350">
        <v>67.238482187612107</v>
      </c>
      <c r="S350">
        <v>643.211649062476</v>
      </c>
      <c r="T350">
        <v>0.324924957060721</v>
      </c>
      <c r="U350">
        <v>9.0866409735991895E-4</v>
      </c>
      <c r="V350">
        <v>0.99665037332869899</v>
      </c>
      <c r="W350">
        <v>2.2118105235872899E-4</v>
      </c>
      <c r="X350">
        <v>2.2197815215819101E-3</v>
      </c>
      <c r="Y350" s="1">
        <v>0</v>
      </c>
      <c r="Z350">
        <v>0.57944854894098496</v>
      </c>
      <c r="AA350">
        <v>4.9630616116547698E-4</v>
      </c>
      <c r="AB350">
        <v>7.03688752182816E-3</v>
      </c>
      <c r="AC350">
        <v>6.5386350587102399E-3</v>
      </c>
      <c r="AD350">
        <v>7.2361066702785999E-4</v>
      </c>
      <c r="AE350">
        <v>0.36752572256709598</v>
      </c>
      <c r="AF350">
        <v>1.1907691370319801E-3</v>
      </c>
      <c r="AG350">
        <v>2.3556203667431902E-3</v>
      </c>
      <c r="AH350">
        <v>2.2851276891853201</v>
      </c>
      <c r="AI350">
        <v>0.135292774903393</v>
      </c>
      <c r="AJ350">
        <v>494.18345550881799</v>
      </c>
      <c r="AK350" t="s">
        <v>93</v>
      </c>
      <c r="AL350" t="s">
        <v>94</v>
      </c>
      <c r="AM350" s="4">
        <v>1179819641.95</v>
      </c>
      <c r="AN350">
        <v>7949</v>
      </c>
      <c r="AO350">
        <f t="shared" si="113"/>
        <v>8.2257103569076968E-3</v>
      </c>
      <c r="AP350">
        <f t="shared" si="108"/>
        <v>9.4363020629163241</v>
      </c>
      <c r="AQ350" s="15">
        <f t="shared" si="114"/>
        <v>0.30430131920609949</v>
      </c>
      <c r="AR350" s="3">
        <f t="shared" si="115"/>
        <v>2.6593651029196124E-3</v>
      </c>
      <c r="AS350" s="15">
        <f t="shared" si="112"/>
        <v>2.1712694277137734E-2</v>
      </c>
    </row>
    <row r="351" spans="1:45" x14ac:dyDescent="0.25">
      <c r="A351" t="s">
        <v>37</v>
      </c>
      <c r="B351">
        <v>12.4071696274742</v>
      </c>
      <c r="C351">
        <v>1.19008952161756E-2</v>
      </c>
      <c r="D351">
        <v>13.3824152046521</v>
      </c>
      <c r="E351">
        <v>-33.813743225782801</v>
      </c>
      <c r="F351" s="1">
        <v>0</v>
      </c>
      <c r="G351" s="1">
        <v>0</v>
      </c>
      <c r="H351">
        <v>4.0725651526700899</v>
      </c>
      <c r="I351">
        <v>16.171664660163401</v>
      </c>
      <c r="J351">
        <v>16.131972674821601</v>
      </c>
      <c r="K351">
        <v>-5.7545696764120002</v>
      </c>
      <c r="L351">
        <v>41.3423607792041</v>
      </c>
      <c r="M351">
        <v>64.182067615761298</v>
      </c>
      <c r="N351">
        <v>89.326909376607901</v>
      </c>
      <c r="O351">
        <v>70.195171126013904</v>
      </c>
      <c r="P351">
        <v>158259.61274642701</v>
      </c>
      <c r="Q351">
        <v>205622.276915478</v>
      </c>
      <c r="R351">
        <v>71.634001040629101</v>
      </c>
      <c r="S351">
        <v>662.418540130309</v>
      </c>
      <c r="T351">
        <v>0.38121692431652598</v>
      </c>
      <c r="U351">
        <v>8.0792637688958003E-4</v>
      </c>
      <c r="V351">
        <v>0.99756260845468703</v>
      </c>
      <c r="W351">
        <v>1.3866592942805701E-4</v>
      </c>
      <c r="X351">
        <v>1.4907992389945101E-3</v>
      </c>
      <c r="Y351" s="1">
        <v>0</v>
      </c>
      <c r="Z351">
        <v>0.50198066649124196</v>
      </c>
      <c r="AA351">
        <v>4.66748131933623E-4</v>
      </c>
      <c r="AB351">
        <v>6.9842832631452998E-3</v>
      </c>
      <c r="AC351">
        <v>6.4726829353492299E-3</v>
      </c>
      <c r="AD351">
        <v>7.6895801766689803E-4</v>
      </c>
      <c r="AE351">
        <v>0.37767190207528001</v>
      </c>
      <c r="AF351">
        <v>1.4587599028909801E-3</v>
      </c>
      <c r="AG351">
        <v>3.40293471994506E-3</v>
      </c>
      <c r="AH351">
        <v>2.49191512570235</v>
      </c>
      <c r="AI351">
        <v>0.145181774611787</v>
      </c>
      <c r="AJ351">
        <v>761.75229448487698</v>
      </c>
      <c r="AK351" t="s">
        <v>95</v>
      </c>
      <c r="AL351" t="s">
        <v>96</v>
      </c>
      <c r="AM351" s="4">
        <v>6512066545.29</v>
      </c>
      <c r="AN351">
        <v>41148</v>
      </c>
      <c r="AO351">
        <f t="shared" si="113"/>
        <v>8.3981909701738335E-3</v>
      </c>
      <c r="AP351">
        <f t="shared" si="108"/>
        <v>9.6251218354665102</v>
      </c>
      <c r="AQ351" s="15">
        <f t="shared" si="114"/>
        <v>0.28904026770408664</v>
      </c>
      <c r="AR351" s="3">
        <f t="shared" si="115"/>
        <v>2.5803531133442269E-3</v>
      </c>
      <c r="AS351" s="15">
        <f t="shared" si="112"/>
        <v>-7.2875154616251714E-2</v>
      </c>
    </row>
    <row r="352" spans="1:45" x14ac:dyDescent="0.25">
      <c r="A352" t="s">
        <v>37</v>
      </c>
      <c r="B352">
        <v>14.7609357451605</v>
      </c>
      <c r="C352">
        <v>1.4646172913631799E-2</v>
      </c>
      <c r="D352">
        <v>16.2265323640251</v>
      </c>
      <c r="E352">
        <v>-24.268511897739899</v>
      </c>
      <c r="F352" s="1">
        <v>0</v>
      </c>
      <c r="G352" s="1">
        <v>0</v>
      </c>
      <c r="H352">
        <v>4.1660865192848204</v>
      </c>
      <c r="I352">
        <v>40.182379714404298</v>
      </c>
      <c r="J352">
        <v>38.674471766288697</v>
      </c>
      <c r="K352">
        <v>16.927904275052398</v>
      </c>
      <c r="L352">
        <v>65.3749714234729</v>
      </c>
      <c r="M352">
        <v>63.589991591390799</v>
      </c>
      <c r="N352">
        <v>90.704195938259701</v>
      </c>
      <c r="O352">
        <v>70.760049336477095</v>
      </c>
      <c r="P352">
        <v>158137.616338572</v>
      </c>
      <c r="Q352">
        <v>202577.58601489599</v>
      </c>
      <c r="R352">
        <v>75.521808999232704</v>
      </c>
      <c r="S352">
        <v>666.87474188263502</v>
      </c>
      <c r="T352">
        <v>0.400744999475182</v>
      </c>
      <c r="U352">
        <v>1.22384676883962E-3</v>
      </c>
      <c r="V352">
        <v>0.99759585611475998</v>
      </c>
      <c r="W352">
        <v>1.2441330111757399E-4</v>
      </c>
      <c r="X352">
        <v>1.05588381528218E-3</v>
      </c>
      <c r="Y352" s="1">
        <v>0</v>
      </c>
      <c r="Z352">
        <v>0.47216350390447098</v>
      </c>
      <c r="AA352">
        <v>4.48561499535112E-4</v>
      </c>
      <c r="AB352">
        <v>7.1363023149072597E-3</v>
      </c>
      <c r="AC352">
        <v>6.6139229713190204E-3</v>
      </c>
      <c r="AD352">
        <v>1.03741860844224E-3</v>
      </c>
      <c r="AE352">
        <v>0.41401264194829401</v>
      </c>
      <c r="AF352">
        <v>1.8247108542791899E-3</v>
      </c>
      <c r="AG352">
        <v>5.4920897873369E-3</v>
      </c>
      <c r="AH352">
        <v>2.8029272358952801</v>
      </c>
      <c r="AI352">
        <v>0.158311343224108</v>
      </c>
      <c r="AJ352">
        <v>1079.6302544304399</v>
      </c>
      <c r="AK352" t="s">
        <v>97</v>
      </c>
      <c r="AL352" t="s">
        <v>98</v>
      </c>
      <c r="AM352" s="4">
        <v>32510089304.5</v>
      </c>
      <c r="AN352">
        <v>205581</v>
      </c>
      <c r="AO352">
        <f t="shared" si="113"/>
        <v>8.8871953251333218E-3</v>
      </c>
      <c r="AP352">
        <f t="shared" si="108"/>
        <v>10.158489629495836</v>
      </c>
      <c r="AQ352" s="15">
        <f t="shared" si="114"/>
        <v>0.45306401675118724</v>
      </c>
      <c r="AR352" s="3">
        <f t="shared" si="115"/>
        <v>4.3338253192794513E-3</v>
      </c>
      <c r="AS352" s="15">
        <f t="shared" si="112"/>
        <v>-9.0320999335254726E-2</v>
      </c>
    </row>
    <row r="353" spans="1:46" x14ac:dyDescent="0.25">
      <c r="A353" t="s">
        <v>37</v>
      </c>
      <c r="B353">
        <v>17.015846268310799</v>
      </c>
      <c r="C353">
        <v>1.62179149983155E-2</v>
      </c>
      <c r="D353">
        <v>17.8160679965595</v>
      </c>
      <c r="E353">
        <v>-18.659006265714499</v>
      </c>
      <c r="F353" s="1">
        <v>0</v>
      </c>
      <c r="G353" s="1">
        <v>0</v>
      </c>
      <c r="H353">
        <v>4.2087766636646604</v>
      </c>
      <c r="I353">
        <v>63.226253014550203</v>
      </c>
      <c r="J353">
        <v>61.551963038863803</v>
      </c>
      <c r="K353">
        <v>34.438761950684999</v>
      </c>
      <c r="L353">
        <v>89.075068305671095</v>
      </c>
      <c r="M353">
        <v>63.4874260763048</v>
      </c>
      <c r="N353">
        <v>91.449970494461098</v>
      </c>
      <c r="O353">
        <v>70.404596693198201</v>
      </c>
      <c r="P353">
        <v>154074.17175081701</v>
      </c>
      <c r="Q353">
        <v>195318.91906886001</v>
      </c>
      <c r="R353">
        <v>80.120137653805799</v>
      </c>
      <c r="S353">
        <v>675.20775207729901</v>
      </c>
      <c r="T353">
        <v>0.42287603158667397</v>
      </c>
      <c r="U353">
        <v>1.2134777056208199E-3</v>
      </c>
      <c r="V353">
        <v>0.99789632282981999</v>
      </c>
      <c r="W353">
        <v>1.63235593077558E-4</v>
      </c>
      <c r="X353">
        <v>7.2696387148106403E-4</v>
      </c>
      <c r="Y353" s="1">
        <v>0</v>
      </c>
      <c r="Z353">
        <v>0.43994815842839002</v>
      </c>
      <c r="AA353">
        <v>4.4866063549393501E-4</v>
      </c>
      <c r="AB353">
        <v>7.1525030721887803E-3</v>
      </c>
      <c r="AC353">
        <v>6.5951805693830797E-3</v>
      </c>
      <c r="AD353">
        <v>1.6178437496962099E-3</v>
      </c>
      <c r="AE353">
        <v>0.45812464365310801</v>
      </c>
      <c r="AF353">
        <v>2.1343036724962398E-3</v>
      </c>
      <c r="AG353">
        <v>6.3587896378346602E-3</v>
      </c>
      <c r="AH353">
        <v>3.0966844856059699</v>
      </c>
      <c r="AI353">
        <v>0.17598978787349701</v>
      </c>
      <c r="AJ353">
        <v>1493.8012706301799</v>
      </c>
      <c r="AK353" t="s">
        <v>99</v>
      </c>
      <c r="AL353" t="s">
        <v>100</v>
      </c>
      <c r="AM353" s="4">
        <v>86590608968.990005</v>
      </c>
      <c r="AN353">
        <v>562006</v>
      </c>
      <c r="AO353">
        <f t="shared" si="113"/>
        <v>9.1781448773732548E-3</v>
      </c>
      <c r="AP353">
        <f t="shared" si="108"/>
        <v>10.474463970852032</v>
      </c>
      <c r="AQ353" s="15">
        <f t="shared" si="114"/>
        <v>0.62450759443747139</v>
      </c>
      <c r="AR353" s="3">
        <f t="shared" si="115"/>
        <v>6.2450565722808899E-3</v>
      </c>
      <c r="AS353" s="15">
        <f t="shared" si="112"/>
        <v>-4.4915731597074848E-2</v>
      </c>
    </row>
    <row r="354" spans="1:46" x14ac:dyDescent="0.25">
      <c r="A354" t="s">
        <v>37</v>
      </c>
      <c r="B354">
        <v>19.1584871652644</v>
      </c>
      <c r="C354">
        <v>1.91408833316856E-2</v>
      </c>
      <c r="D354">
        <v>20.6988297548478</v>
      </c>
      <c r="E354">
        <v>-15.050035118656099</v>
      </c>
      <c r="F354" s="1">
        <v>0</v>
      </c>
      <c r="G354" s="1">
        <v>0</v>
      </c>
      <c r="H354">
        <v>4.3594883033441896</v>
      </c>
      <c r="I354">
        <v>87.890675420804101</v>
      </c>
      <c r="J354">
        <v>85.554167343704094</v>
      </c>
      <c r="K354">
        <v>52.4556830349675</v>
      </c>
      <c r="L354">
        <v>114.03054044362</v>
      </c>
      <c r="M354">
        <v>65.455554810600503</v>
      </c>
      <c r="N354">
        <v>92.291414659233297</v>
      </c>
      <c r="O354">
        <v>70.509866982707507</v>
      </c>
      <c r="P354">
        <v>152377.358217264</v>
      </c>
      <c r="Q354">
        <v>193807.206895479</v>
      </c>
      <c r="R354">
        <v>78.0191015233287</v>
      </c>
      <c r="S354">
        <v>685.65077193963498</v>
      </c>
      <c r="T354">
        <v>0.41419639465603703</v>
      </c>
      <c r="U354">
        <v>9.3534974101445697E-4</v>
      </c>
      <c r="V354">
        <v>0.99838888711829898</v>
      </c>
      <c r="W354">
        <v>1.54114414497097E-4</v>
      </c>
      <c r="X354">
        <v>5.2164872618920099E-4</v>
      </c>
      <c r="Y354" s="1">
        <v>0</v>
      </c>
      <c r="Z354">
        <v>0.44221832584670101</v>
      </c>
      <c r="AA354">
        <v>4.5414290746739299E-4</v>
      </c>
      <c r="AB354">
        <v>7.2501455012125302E-3</v>
      </c>
      <c r="AC354">
        <v>6.6872163966202897E-3</v>
      </c>
      <c r="AD354">
        <v>2.2659309609699501E-3</v>
      </c>
      <c r="AE354">
        <v>0.47877393406871399</v>
      </c>
      <c r="AF354">
        <v>2.24151796727168E-3</v>
      </c>
      <c r="AG354">
        <v>8.6368553398344493E-3</v>
      </c>
      <c r="AH354">
        <v>3.2404546199136401</v>
      </c>
      <c r="AI354">
        <v>0.18467892320120499</v>
      </c>
      <c r="AJ354">
        <v>2107.18031061582</v>
      </c>
      <c r="AK354" t="s">
        <v>101</v>
      </c>
      <c r="AL354" t="s">
        <v>102</v>
      </c>
      <c r="AM354" s="4">
        <v>174588948592.51999</v>
      </c>
      <c r="AN354">
        <v>1145767</v>
      </c>
      <c r="AO354">
        <f t="shared" si="113"/>
        <v>9.3828772713593633E-3</v>
      </c>
      <c r="AP354">
        <f t="shared" si="108"/>
        <v>10.696194587636265</v>
      </c>
      <c r="AQ354" s="15">
        <f t="shared" si="114"/>
        <v>0.79114983448503273</v>
      </c>
      <c r="AR354" s="3">
        <f t="shared" si="115"/>
        <v>8.1842871479011758E-3</v>
      </c>
      <c r="AS354" s="15">
        <f t="shared" si="112"/>
        <v>-7.441689254063466E-2</v>
      </c>
    </row>
    <row r="355" spans="1:46" x14ac:dyDescent="0.25">
      <c r="A355" t="s">
        <v>37</v>
      </c>
      <c r="B355">
        <v>22.6351990355802</v>
      </c>
      <c r="C355">
        <v>2.1656708274731099E-2</v>
      </c>
      <c r="D355">
        <v>23.105503426501901</v>
      </c>
      <c r="E355">
        <v>-12.1565708273093</v>
      </c>
      <c r="F355" s="1">
        <v>0</v>
      </c>
      <c r="G355" s="1">
        <v>0</v>
      </c>
      <c r="H355">
        <v>4.42214156670956</v>
      </c>
      <c r="I355">
        <v>111.93315104859199</v>
      </c>
      <c r="J355">
        <v>110.125262594633</v>
      </c>
      <c r="K355">
        <v>65.068911911701207</v>
      </c>
      <c r="L355">
        <v>138.38415376283999</v>
      </c>
      <c r="M355">
        <v>66.053428683430795</v>
      </c>
      <c r="N355">
        <v>92.672019031793795</v>
      </c>
      <c r="O355">
        <v>68.144324228544406</v>
      </c>
      <c r="P355">
        <v>150573.99719614699</v>
      </c>
      <c r="Q355">
        <v>189987.19891643699</v>
      </c>
      <c r="R355">
        <v>79.343844905803394</v>
      </c>
      <c r="S355">
        <v>699.27992230335099</v>
      </c>
      <c r="T355">
        <v>0.42116828685367202</v>
      </c>
      <c r="U355">
        <v>6.8655996073216201E-4</v>
      </c>
      <c r="V355">
        <v>0.99870303673220095</v>
      </c>
      <c r="W355">
        <v>1.3674202686555299E-4</v>
      </c>
      <c r="X355">
        <v>4.7366128020117298E-4</v>
      </c>
      <c r="Y355" s="1">
        <v>0</v>
      </c>
      <c r="Z355">
        <v>0.43116214911870698</v>
      </c>
      <c r="AA355">
        <v>4.6207552011311398E-4</v>
      </c>
      <c r="AB355">
        <v>7.63988384213957E-3</v>
      </c>
      <c r="AC355">
        <v>6.9079467441221197E-3</v>
      </c>
      <c r="AD355">
        <v>3.17868684426208E-3</v>
      </c>
      <c r="AE355">
        <v>0.57119216470206502</v>
      </c>
      <c r="AF355">
        <v>2.6896601690044701E-3</v>
      </c>
      <c r="AG355">
        <v>9.9284028835165197E-3</v>
      </c>
      <c r="AH355">
        <v>4.0531750313569903</v>
      </c>
      <c r="AI355">
        <v>0.234783910320676</v>
      </c>
      <c r="AJ355">
        <v>2890.8497771087</v>
      </c>
      <c r="AK355" t="s">
        <v>103</v>
      </c>
      <c r="AL355" t="s">
        <v>104</v>
      </c>
      <c r="AM355" s="4">
        <v>305341931936.20001</v>
      </c>
      <c r="AN355">
        <v>2027853</v>
      </c>
      <c r="AO355">
        <f t="shared" si="113"/>
        <v>1.0059682433239705E-2</v>
      </c>
      <c r="AP355">
        <f t="shared" si="108"/>
        <v>11.425614730106792</v>
      </c>
      <c r="AQ355" s="15">
        <f t="shared" si="114"/>
        <v>0.98109244625025394</v>
      </c>
      <c r="AR355" s="3">
        <f t="shared" si="115"/>
        <v>1.1099770570624754E-2</v>
      </c>
      <c r="AS355" s="15">
        <f t="shared" si="112"/>
        <v>-2.0354648078442783E-2</v>
      </c>
    </row>
    <row r="356" spans="1:46" x14ac:dyDescent="0.25">
      <c r="A356" t="s">
        <v>37</v>
      </c>
      <c r="B356">
        <v>23.693929288011201</v>
      </c>
      <c r="C356">
        <v>2.1730013340188599E-2</v>
      </c>
      <c r="D356">
        <v>23.174613324554201</v>
      </c>
      <c r="E356">
        <v>-4.6437822600788001</v>
      </c>
      <c r="F356" s="1">
        <v>0</v>
      </c>
      <c r="G356" s="1">
        <v>0</v>
      </c>
      <c r="H356">
        <v>4.6091060434463804</v>
      </c>
      <c r="I356">
        <v>134.38830573489901</v>
      </c>
      <c r="J356">
        <v>131.134051243469</v>
      </c>
      <c r="K356">
        <v>86.336796515098698</v>
      </c>
      <c r="L356">
        <v>162.31788501298101</v>
      </c>
      <c r="M356">
        <v>68.3490826641289</v>
      </c>
      <c r="N356">
        <v>93.154583028389297</v>
      </c>
      <c r="O356">
        <v>67.088970030211499</v>
      </c>
      <c r="P356">
        <v>142550.73846037299</v>
      </c>
      <c r="Q356">
        <v>177902.476687499</v>
      </c>
      <c r="R356">
        <v>77.507503894411698</v>
      </c>
      <c r="S356">
        <v>698.05361318084294</v>
      </c>
      <c r="T356">
        <v>0.449056118917324</v>
      </c>
      <c r="U356">
        <v>6.7392730834016595E-4</v>
      </c>
      <c r="V356">
        <v>0.99869459494784696</v>
      </c>
      <c r="W356">
        <v>1.08852429144373E-4</v>
      </c>
      <c r="X356">
        <v>5.2262531466782996E-4</v>
      </c>
      <c r="Y356" s="1">
        <v>0</v>
      </c>
      <c r="Z356">
        <v>0.407692842234612</v>
      </c>
      <c r="AA356">
        <v>4.7761914412401598E-4</v>
      </c>
      <c r="AB356">
        <v>7.8129148930647305E-3</v>
      </c>
      <c r="AC356">
        <v>6.9830261241706996E-3</v>
      </c>
      <c r="AD356">
        <v>3.6988643213667501E-3</v>
      </c>
      <c r="AE356">
        <v>0.61168184289064098</v>
      </c>
      <c r="AF356">
        <v>2.8529099050193301E-3</v>
      </c>
      <c r="AG356">
        <v>9.3839754074892898E-3</v>
      </c>
      <c r="AH356">
        <v>4.3915163000730502</v>
      </c>
      <c r="AI356">
        <v>0.26229833523853002</v>
      </c>
      <c r="AJ356">
        <v>3844.2687897482201</v>
      </c>
      <c r="AK356" t="s">
        <v>105</v>
      </c>
      <c r="AL356" t="s">
        <v>106</v>
      </c>
      <c r="AM356" s="4">
        <v>352261548882.32001</v>
      </c>
      <c r="AN356">
        <v>2471131</v>
      </c>
      <c r="AO356">
        <f>SUM(AA356,AC356,AF356)</f>
        <v>1.0313555173314046E-2</v>
      </c>
      <c r="AP356">
        <f t="shared" si="108"/>
        <v>11.697812131730089</v>
      </c>
      <c r="AQ356" s="15">
        <f t="shared" si="114"/>
        <v>1.0255009245482647</v>
      </c>
      <c r="AR356" s="3">
        <f t="shared" si="115"/>
        <v>1.196923988427652E-2</v>
      </c>
      <c r="AS356" s="15">
        <f t="shared" si="112"/>
        <v>2.240882970447533E-2</v>
      </c>
    </row>
    <row r="357" spans="1:46" x14ac:dyDescent="0.25">
      <c r="A357" t="s">
        <v>37</v>
      </c>
      <c r="B357">
        <v>24.631790392380001</v>
      </c>
      <c r="C357">
        <v>2.1952511745932698E-2</v>
      </c>
      <c r="D357">
        <v>23.384029863454501</v>
      </c>
      <c r="E357">
        <v>3.2266599571818402</v>
      </c>
      <c r="F357" s="1">
        <v>0</v>
      </c>
      <c r="G357" s="1">
        <v>0</v>
      </c>
      <c r="H357">
        <v>4.8471726821050298</v>
      </c>
      <c r="I357">
        <v>157.12062377750701</v>
      </c>
      <c r="J357">
        <v>154.396626402945</v>
      </c>
      <c r="K357">
        <v>106.91281932710601</v>
      </c>
      <c r="L357">
        <v>186.92143670003</v>
      </c>
      <c r="M357">
        <v>71.306804879259303</v>
      </c>
      <c r="N357">
        <v>93.528021371534194</v>
      </c>
      <c r="O357">
        <v>66.466635544820804</v>
      </c>
      <c r="P357">
        <v>133513.85782491401</v>
      </c>
      <c r="Q357">
        <v>166477.811242372</v>
      </c>
      <c r="R357">
        <v>73.238002811428203</v>
      </c>
      <c r="S357">
        <v>696.49247539037594</v>
      </c>
      <c r="T357">
        <v>0.490909036241782</v>
      </c>
      <c r="U357">
        <v>7.2763003311013296E-4</v>
      </c>
      <c r="V357">
        <v>0.99857199461531798</v>
      </c>
      <c r="W357">
        <v>1.2255664777252099E-4</v>
      </c>
      <c r="X357">
        <v>5.7781870379889895E-4</v>
      </c>
      <c r="Y357" s="1">
        <v>0</v>
      </c>
      <c r="Z357">
        <v>0.36564040824821498</v>
      </c>
      <c r="AA357">
        <v>4.9611803734297803E-4</v>
      </c>
      <c r="AB357">
        <v>7.8100790712809804E-3</v>
      </c>
      <c r="AC357">
        <v>6.9883913966175097E-3</v>
      </c>
      <c r="AD357">
        <v>4.0793830413177199E-3</v>
      </c>
      <c r="AE357">
        <v>0.64831631251478705</v>
      </c>
      <c r="AF357">
        <v>2.8753713993103398E-3</v>
      </c>
      <c r="AG357">
        <v>9.3818145481421693E-3</v>
      </c>
      <c r="AH357">
        <v>4.3716725991444401</v>
      </c>
      <c r="AI357">
        <v>0.27838510029661101</v>
      </c>
      <c r="AJ357">
        <v>4923.1588466444</v>
      </c>
      <c r="AK357" t="s">
        <v>107</v>
      </c>
      <c r="AL357" t="s">
        <v>108</v>
      </c>
      <c r="AM357" s="4">
        <v>298301868192.88</v>
      </c>
      <c r="AN357">
        <v>2234239</v>
      </c>
      <c r="AO357">
        <f t="shared" ref="AO357:AO360" si="116">SUM(AA357,AC357,AF357)</f>
        <v>1.0359880833270827E-2</v>
      </c>
      <c r="AP357">
        <f t="shared" si="108"/>
        <v>11.747398796553355</v>
      </c>
      <c r="AQ357" s="15">
        <f t="shared" si="114"/>
        <v>1.0967867711792403</v>
      </c>
      <c r="AR357" s="3">
        <f t="shared" si="115"/>
        <v>1.2930009030531932E-2</v>
      </c>
      <c r="AS357" s="15">
        <f t="shared" si="112"/>
        <v>5.3359516567995424E-2</v>
      </c>
    </row>
    <row r="358" spans="1:46" x14ac:dyDescent="0.25">
      <c r="A358" t="s">
        <v>37</v>
      </c>
      <c r="B358">
        <v>25.424301877448102</v>
      </c>
      <c r="C358">
        <v>2.2825946439376101E-2</v>
      </c>
      <c r="D358">
        <v>24.201061793174599</v>
      </c>
      <c r="E358">
        <v>8.3677875348065491</v>
      </c>
      <c r="F358" s="1">
        <v>0</v>
      </c>
      <c r="G358" s="1">
        <v>0</v>
      </c>
      <c r="H358">
        <v>5.0240106226204597</v>
      </c>
      <c r="I358">
        <v>179.806831559263</v>
      </c>
      <c r="J358">
        <v>175.430483190904</v>
      </c>
      <c r="K358">
        <v>126.010875398698</v>
      </c>
      <c r="L358">
        <v>211.260597421786</v>
      </c>
      <c r="M358">
        <v>73.1998695534907</v>
      </c>
      <c r="N358">
        <v>93.925411451971101</v>
      </c>
      <c r="O358">
        <v>64.662018464586097</v>
      </c>
      <c r="P358">
        <v>126420.824385222</v>
      </c>
      <c r="Q358">
        <v>158101.18542044499</v>
      </c>
      <c r="R358">
        <v>72.028355275360198</v>
      </c>
      <c r="S358">
        <v>695.194817075944</v>
      </c>
      <c r="T358">
        <v>0.53986099258791598</v>
      </c>
      <c r="U358">
        <v>7.1707383819724505E-4</v>
      </c>
      <c r="V358">
        <v>0.99865145040901804</v>
      </c>
      <c r="W358">
        <v>1.1330317575134E-4</v>
      </c>
      <c r="X358">
        <v>5.18172577033128E-4</v>
      </c>
      <c r="Y358" s="1">
        <v>0</v>
      </c>
      <c r="Z358">
        <v>0.31066507341390898</v>
      </c>
      <c r="AA358">
        <v>5.1076098263994497E-4</v>
      </c>
      <c r="AB358">
        <v>7.99708051625048E-3</v>
      </c>
      <c r="AC358">
        <v>7.0822147529779099E-3</v>
      </c>
      <c r="AD358">
        <v>4.4108473464266598E-3</v>
      </c>
      <c r="AE358">
        <v>0.71900651113997904</v>
      </c>
      <c r="AF358">
        <v>3.0964376782903402E-3</v>
      </c>
      <c r="AG358">
        <v>9.82821172981636E-3</v>
      </c>
      <c r="AH358">
        <v>4.7708328278116099</v>
      </c>
      <c r="AI358">
        <v>0.31985208014888</v>
      </c>
      <c r="AJ358">
        <v>6234.9077124940304</v>
      </c>
      <c r="AK358" t="s">
        <v>109</v>
      </c>
      <c r="AL358" t="s">
        <v>110</v>
      </c>
      <c r="AM358" s="4">
        <v>206158104528.89001</v>
      </c>
      <c r="AN358">
        <v>1630729</v>
      </c>
      <c r="AO358">
        <f t="shared" si="116"/>
        <v>1.0689413413908194E-2</v>
      </c>
      <c r="AP358">
        <f t="shared" si="108"/>
        <v>12.099392272494413</v>
      </c>
      <c r="AQ358" s="15">
        <f t="shared" si="114"/>
        <v>1.1012875113773481</v>
      </c>
      <c r="AR358" s="3">
        <f t="shared" si="115"/>
        <v>1.346048732780078E-2</v>
      </c>
      <c r="AS358" s="15">
        <f t="shared" si="112"/>
        <v>5.054489322524236E-2</v>
      </c>
    </row>
    <row r="359" spans="1:46" x14ac:dyDescent="0.25">
      <c r="A359" t="s">
        <v>37</v>
      </c>
      <c r="B359">
        <v>24.7384260787749</v>
      </c>
      <c r="C359">
        <v>2.2760924237958599E-2</v>
      </c>
      <c r="D359">
        <v>24.140514733459199</v>
      </c>
      <c r="E359">
        <v>16.314657703074701</v>
      </c>
      <c r="F359" s="1">
        <v>0</v>
      </c>
      <c r="G359" s="1">
        <v>0</v>
      </c>
      <c r="H359">
        <v>5.23824355291476</v>
      </c>
      <c r="I359">
        <v>202.36138043025201</v>
      </c>
      <c r="J359">
        <v>195.82438669588601</v>
      </c>
      <c r="K359">
        <v>149.27569439969901</v>
      </c>
      <c r="L359">
        <v>235.91289911926199</v>
      </c>
      <c r="M359">
        <v>75.326268543360797</v>
      </c>
      <c r="N359">
        <v>94.2091959321817</v>
      </c>
      <c r="O359">
        <v>63.724585352899602</v>
      </c>
      <c r="P359">
        <v>118455.89217812099</v>
      </c>
      <c r="Q359">
        <v>148773.85333382999</v>
      </c>
      <c r="R359">
        <v>70.807747718186505</v>
      </c>
      <c r="S359">
        <v>687.565881019936</v>
      </c>
      <c r="T359">
        <v>0.57362122102972302</v>
      </c>
      <c r="U359">
        <v>7.3143009455486896E-4</v>
      </c>
      <c r="V359">
        <v>0.99862051584024802</v>
      </c>
      <c r="W359">
        <v>8.66187414988359E-5</v>
      </c>
      <c r="X359">
        <v>5.6143532369733E-4</v>
      </c>
      <c r="Y359" s="1">
        <v>0</v>
      </c>
      <c r="Z359">
        <v>0.27394994411902701</v>
      </c>
      <c r="AA359">
        <v>5.2641397271726903E-4</v>
      </c>
      <c r="AB359">
        <v>8.1386465288735693E-3</v>
      </c>
      <c r="AC359">
        <v>7.1601092041357998E-3</v>
      </c>
      <c r="AD359">
        <v>4.3928434743861801E-3</v>
      </c>
      <c r="AE359">
        <v>0.75292962650572504</v>
      </c>
      <c r="AF359">
        <v>3.1654493159373998E-3</v>
      </c>
      <c r="AG359">
        <v>9.67828629730174E-3</v>
      </c>
      <c r="AH359">
        <v>4.9897693372202498</v>
      </c>
      <c r="AI359">
        <v>0.34165078983052399</v>
      </c>
      <c r="AJ359">
        <v>7726.66156646328</v>
      </c>
      <c r="AK359" t="s">
        <v>111</v>
      </c>
      <c r="AL359" t="s">
        <v>112</v>
      </c>
      <c r="AM359" s="4">
        <v>119200861284.03</v>
      </c>
      <c r="AN359">
        <v>1006289</v>
      </c>
      <c r="AO359">
        <f t="shared" si="116"/>
        <v>1.085197249279047E-2</v>
      </c>
      <c r="AP359">
        <f t="shared" si="108"/>
        <v>12.272556925665711</v>
      </c>
      <c r="AQ359" s="15">
        <f t="shared" si="114"/>
        <v>1.0157515853146464</v>
      </c>
      <c r="AR359" s="3">
        <f t="shared" si="115"/>
        <v>1.2553151361498698E-2</v>
      </c>
      <c r="AS359" s="15">
        <f t="shared" si="112"/>
        <v>2.4767961740558286E-2</v>
      </c>
    </row>
    <row r="360" spans="1:46" x14ac:dyDescent="0.25">
      <c r="A360" t="s">
        <v>37</v>
      </c>
      <c r="B360">
        <v>19.3364932246233</v>
      </c>
      <c r="C360">
        <v>1.9100691445931899E-2</v>
      </c>
      <c r="D360">
        <v>20.659827432136101</v>
      </c>
      <c r="E360">
        <v>26.0053319851542</v>
      </c>
      <c r="F360" s="1">
        <v>0</v>
      </c>
      <c r="G360" s="1">
        <v>0</v>
      </c>
      <c r="H360">
        <v>6.0550070582435103</v>
      </c>
      <c r="I360">
        <v>251.79641312726699</v>
      </c>
      <c r="J360">
        <v>219.90293818927501</v>
      </c>
      <c r="K360">
        <v>227.50188102183299</v>
      </c>
      <c r="L360">
        <v>291.29289190089901</v>
      </c>
      <c r="M360">
        <v>90.167206308209202</v>
      </c>
      <c r="N360">
        <v>93.351316209206203</v>
      </c>
      <c r="O360">
        <v>68.808177666724603</v>
      </c>
      <c r="P360">
        <v>100165.024538764</v>
      </c>
      <c r="Q360">
        <v>126000.268760583</v>
      </c>
      <c r="R360">
        <v>59.597367655049503</v>
      </c>
      <c r="S360">
        <v>648.59060241875795</v>
      </c>
      <c r="T360">
        <v>0.44604809836104697</v>
      </c>
      <c r="U360">
        <v>1.3747370611591099E-3</v>
      </c>
      <c r="V360">
        <v>0.99738751419460603</v>
      </c>
      <c r="W360">
        <v>7.9369546441385405E-5</v>
      </c>
      <c r="X360">
        <v>1.1583791977930801E-3</v>
      </c>
      <c r="Y360" s="1">
        <v>0</v>
      </c>
      <c r="Z360">
        <v>0.34087527825219399</v>
      </c>
      <c r="AA360">
        <v>6.6721764171060502E-4</v>
      </c>
      <c r="AB360">
        <v>7.38250450921577E-3</v>
      </c>
      <c r="AC360">
        <v>6.8117336386868104E-3</v>
      </c>
      <c r="AD360">
        <v>2.5145397444526398E-3</v>
      </c>
      <c r="AE360">
        <v>0.51501325540162401</v>
      </c>
      <c r="AF360">
        <v>2.05013829100604E-3</v>
      </c>
      <c r="AG360">
        <v>8.5321712972692195E-3</v>
      </c>
      <c r="AH360">
        <v>3.01015728674109</v>
      </c>
      <c r="AI360">
        <v>0.22399528678531799</v>
      </c>
      <c r="AJ360">
        <v>12611.9274795326</v>
      </c>
      <c r="AK360" t="s">
        <v>113</v>
      </c>
      <c r="AL360" t="s">
        <v>114</v>
      </c>
      <c r="AM360" s="4">
        <v>140833727306.92001</v>
      </c>
      <c r="AN360">
        <v>1406017</v>
      </c>
      <c r="AO360">
        <f t="shared" si="116"/>
        <v>9.5290895714034551E-3</v>
      </c>
      <c r="AP360">
        <f t="shared" si="108"/>
        <v>10.8542381341873</v>
      </c>
      <c r="AQ360" s="15">
        <f t="shared" si="114"/>
        <v>0.78146941181617069</v>
      </c>
      <c r="AR360" s="3">
        <f t="shared" si="115"/>
        <v>8.218526419008625E-3</v>
      </c>
      <c r="AS360" s="15">
        <f t="shared" si="112"/>
        <v>-6.4053497632529655E-2</v>
      </c>
    </row>
    <row r="362" spans="1:46" s="74" customFormat="1" x14ac:dyDescent="0.25">
      <c r="B362" s="74" t="s">
        <v>394</v>
      </c>
      <c r="AM362" s="93"/>
      <c r="AR362" s="75"/>
    </row>
    <row r="363" spans="1:46" x14ac:dyDescent="0.25">
      <c r="AO363" t="s">
        <v>244</v>
      </c>
      <c r="AP363" t="s">
        <v>67</v>
      </c>
      <c r="AR363" s="3" t="s">
        <v>67</v>
      </c>
      <c r="AS363" s="15"/>
    </row>
    <row r="364" spans="1:46" x14ac:dyDescent="0.25">
      <c r="A364" t="s">
        <v>0</v>
      </c>
      <c r="B364" t="s">
        <v>1</v>
      </c>
      <c r="C364" t="s">
        <v>2</v>
      </c>
      <c r="D364" t="s">
        <v>3</v>
      </c>
      <c r="E364" t="s">
        <v>5</v>
      </c>
      <c r="F364" t="s">
        <v>6</v>
      </c>
      <c r="G364" t="s">
        <v>208</v>
      </c>
      <c r="H364" t="s">
        <v>7</v>
      </c>
      <c r="I364" t="s">
        <v>8</v>
      </c>
      <c r="J364" t="s">
        <v>134</v>
      </c>
      <c r="K364" t="s">
        <v>143</v>
      </c>
      <c r="L364" t="s">
        <v>9</v>
      </c>
      <c r="M364" t="s">
        <v>10</v>
      </c>
      <c r="N364" t="s">
        <v>11</v>
      </c>
      <c r="O364" t="s">
        <v>13</v>
      </c>
      <c r="P364" t="s">
        <v>14</v>
      </c>
      <c r="Q364" t="s">
        <v>15</v>
      </c>
      <c r="R364" t="s">
        <v>16</v>
      </c>
      <c r="S364" t="s">
        <v>17</v>
      </c>
      <c r="T364" t="s">
        <v>18</v>
      </c>
      <c r="U364" t="s">
        <v>20</v>
      </c>
      <c r="V364" t="s">
        <v>21</v>
      </c>
      <c r="W364" t="s">
        <v>22</v>
      </c>
      <c r="X364" t="s">
        <v>23</v>
      </c>
      <c r="Y364" t="s">
        <v>24</v>
      </c>
      <c r="Z364" t="s">
        <v>25</v>
      </c>
      <c r="AA364" t="s">
        <v>26</v>
      </c>
      <c r="AB364" t="s">
        <v>27</v>
      </c>
      <c r="AC364" t="s">
        <v>263</v>
      </c>
      <c r="AD364" t="s">
        <v>29</v>
      </c>
      <c r="AE364" t="s">
        <v>326</v>
      </c>
      <c r="AF364" t="s">
        <v>233</v>
      </c>
      <c r="AG364" t="s">
        <v>30</v>
      </c>
      <c r="AH364" t="s">
        <v>31</v>
      </c>
      <c r="AI364" t="s">
        <v>32</v>
      </c>
      <c r="AJ364" t="s">
        <v>33</v>
      </c>
      <c r="AK364" t="s">
        <v>34</v>
      </c>
      <c r="AL364" t="s">
        <v>74</v>
      </c>
      <c r="AM364" s="4" t="s">
        <v>35</v>
      </c>
      <c r="AN364" t="s">
        <v>36</v>
      </c>
      <c r="AP364" t="s">
        <v>67</v>
      </c>
      <c r="AS364" s="15"/>
    </row>
    <row r="365" spans="1:46" x14ac:dyDescent="0.25">
      <c r="A365" t="s">
        <v>37</v>
      </c>
      <c r="B365">
        <v>7.2468480250880898</v>
      </c>
      <c r="C365">
        <v>5.1212143767929404E-3</v>
      </c>
      <c r="D365">
        <v>5.9752812504527997</v>
      </c>
      <c r="E365">
        <v>-56.694565511877201</v>
      </c>
      <c r="F365" s="1">
        <v>0</v>
      </c>
      <c r="G365" s="1">
        <v>0</v>
      </c>
      <c r="H365">
        <v>3.0837366762036802</v>
      </c>
      <c r="I365">
        <v>-220.06141302879701</v>
      </c>
      <c r="J365">
        <v>-214.152142613639</v>
      </c>
      <c r="K365">
        <v>-250.78288417840699</v>
      </c>
      <c r="L365">
        <v>-167.059994317704</v>
      </c>
      <c r="M365">
        <v>54.148487076952897</v>
      </c>
      <c r="N365">
        <v>87.642484503108193</v>
      </c>
      <c r="O365">
        <v>63.269250066091601</v>
      </c>
      <c r="P365">
        <v>70755.9748177601</v>
      </c>
      <c r="Q365">
        <v>106285.86512633201</v>
      </c>
      <c r="R365">
        <v>108.474955301695</v>
      </c>
      <c r="S365">
        <v>657.41935352053304</v>
      </c>
      <c r="T365">
        <v>0.59972304719479197</v>
      </c>
      <c r="U365">
        <v>0.224180424719194</v>
      </c>
      <c r="V365">
        <v>0.39017232618169101</v>
      </c>
      <c r="W365">
        <v>2.49407628163528E-2</v>
      </c>
      <c r="X365">
        <v>0.36070648628276097</v>
      </c>
      <c r="Y365" s="1">
        <v>0</v>
      </c>
      <c r="Z365">
        <v>0.29046279322227597</v>
      </c>
      <c r="AA365">
        <v>5.9087940460202896E-4</v>
      </c>
      <c r="AB365">
        <v>4.5183966670969203E-3</v>
      </c>
      <c r="AC365">
        <v>4.4200857452493898E-3</v>
      </c>
      <c r="AD365" s="1">
        <v>1.16183071217389E-5</v>
      </c>
      <c r="AE365">
        <v>0.544053196263659</v>
      </c>
      <c r="AF365" s="1">
        <v>2.2636375028197201E-4</v>
      </c>
      <c r="AG365" s="1">
        <v>0</v>
      </c>
      <c r="AH365">
        <v>4.7330031191984796</v>
      </c>
      <c r="AI365">
        <v>0.24751594900861301</v>
      </c>
      <c r="AJ365">
        <v>49.447452373452499</v>
      </c>
      <c r="AK365" t="s">
        <v>75</v>
      </c>
      <c r="AL365" t="s">
        <v>76</v>
      </c>
      <c r="AM365" s="4">
        <v>2028644554</v>
      </c>
      <c r="AN365">
        <v>28671</v>
      </c>
      <c r="AO365">
        <f>SUM(AA365,AC365,AF365)</f>
        <v>5.2373289001333909E-3</v>
      </c>
      <c r="AP365">
        <f>100*(1-(1-AO365)^12)</f>
        <v>6.106882768923116</v>
      </c>
      <c r="AQ365" s="15">
        <f>B365/AP365-1</f>
        <v>0.18666892738895569</v>
      </c>
      <c r="AR365" s="3">
        <f>1-(1-B365/100)^(1/12)-AO365</f>
        <v>1.0121034496496442E-3</v>
      </c>
      <c r="AS365" s="15">
        <f t="shared" ref="AS365:AS375" si="117">B365/D365-1</f>
        <v>0.21280450598688261</v>
      </c>
      <c r="AT365">
        <f t="shared" ref="AT365:AT374" si="118">I365</f>
        <v>-220.06141302879701</v>
      </c>
    </row>
    <row r="366" spans="1:46" x14ac:dyDescent="0.25">
      <c r="A366" t="s">
        <v>37</v>
      </c>
      <c r="B366">
        <v>5.6909382398633701</v>
      </c>
      <c r="C366">
        <v>4.4700678233830999E-3</v>
      </c>
      <c r="D366">
        <v>5.2341488345433396</v>
      </c>
      <c r="E366">
        <v>-51.606568375576799</v>
      </c>
      <c r="F366" s="1">
        <v>0</v>
      </c>
      <c r="G366" s="1">
        <v>0</v>
      </c>
      <c r="H366">
        <v>3.1757921758813001</v>
      </c>
      <c r="I366">
        <v>-184.37841339314301</v>
      </c>
      <c r="J366">
        <v>-200.37037062342</v>
      </c>
      <c r="K366">
        <v>-201.41581781586501</v>
      </c>
      <c r="L366">
        <v>-142.115880683612</v>
      </c>
      <c r="M366">
        <v>36.278667992993803</v>
      </c>
      <c r="N366">
        <v>92.821017315304999</v>
      </c>
      <c r="O366">
        <v>75.915086980084496</v>
      </c>
      <c r="P366">
        <v>92585.139394362093</v>
      </c>
      <c r="Q366">
        <v>126255.447066536</v>
      </c>
      <c r="R366">
        <v>93.032281676735806</v>
      </c>
      <c r="S366">
        <v>661.92947219672305</v>
      </c>
      <c r="T366">
        <v>0.65612198062304605</v>
      </c>
      <c r="U366">
        <v>0.28234941490758497</v>
      </c>
      <c r="V366">
        <v>0.153577195182522</v>
      </c>
      <c r="W366">
        <v>8.75551811081417E-2</v>
      </c>
      <c r="X366">
        <v>0.47651820880175</v>
      </c>
      <c r="Y366" s="1">
        <v>0</v>
      </c>
      <c r="Z366">
        <v>0.20517022949771699</v>
      </c>
      <c r="AA366">
        <v>3.97379452705889E-4</v>
      </c>
      <c r="AB366">
        <v>4.0256863628830098E-3</v>
      </c>
      <c r="AC366">
        <v>4.2056328621585103E-3</v>
      </c>
      <c r="AD366">
        <v>4.6841377125315501E-5</v>
      </c>
      <c r="AE366">
        <v>0.28853107606629802</v>
      </c>
      <c r="AF366" s="1">
        <v>3.9574922076200198E-4</v>
      </c>
      <c r="AG366" s="1">
        <v>0</v>
      </c>
      <c r="AH366">
        <v>4.7842229781860697</v>
      </c>
      <c r="AI366">
        <v>0.14987690344018001</v>
      </c>
      <c r="AJ366">
        <v>28.772125959346798</v>
      </c>
      <c r="AK366" t="s">
        <v>77</v>
      </c>
      <c r="AL366" t="s">
        <v>78</v>
      </c>
      <c r="AM366" s="4">
        <v>5110514524.29</v>
      </c>
      <c r="AN366">
        <v>55198</v>
      </c>
      <c r="AO366">
        <f t="shared" ref="AO366:AO378" si="119">SUM(AA366,AC366,AF366)</f>
        <v>4.9987615356264017E-3</v>
      </c>
      <c r="AP366">
        <f t="shared" ref="AP366:AP375" si="120">100*(1-(1-AO366)^12)</f>
        <v>5.8363128672159759</v>
      </c>
      <c r="AQ366" s="15">
        <f t="shared" ref="AQ366:AQ375" si="121">B366/AP366-1</f>
        <v>-2.4908641921719377E-2</v>
      </c>
      <c r="AR366" s="3">
        <f t="shared" ref="AR366:AR375" si="122">1-(1-B366/100)^(1/12)-AO366</f>
        <v>-1.2792058073730211E-4</v>
      </c>
      <c r="AS366" s="15">
        <f t="shared" si="117"/>
        <v>8.7271000454820502E-2</v>
      </c>
      <c r="AT366">
        <f t="shared" si="118"/>
        <v>-184.37841339314301</v>
      </c>
    </row>
    <row r="367" spans="1:46" x14ac:dyDescent="0.25">
      <c r="A367" t="s">
        <v>37</v>
      </c>
      <c r="B367">
        <v>6.4439688500623697</v>
      </c>
      <c r="C367">
        <v>4.5369636760946097E-3</v>
      </c>
      <c r="D367">
        <v>5.3105354883073401</v>
      </c>
      <c r="E367">
        <v>-44.031932615662797</v>
      </c>
      <c r="F367" s="1">
        <v>0</v>
      </c>
      <c r="G367" s="1">
        <v>0</v>
      </c>
      <c r="H367">
        <v>3.2817237645027202</v>
      </c>
      <c r="I367">
        <v>-159.377628013948</v>
      </c>
      <c r="J367">
        <v>-178.11372580373401</v>
      </c>
      <c r="K367">
        <v>-165.220049920929</v>
      </c>
      <c r="L367">
        <v>-129.325449225764</v>
      </c>
      <c r="M367">
        <v>27.304750485867299</v>
      </c>
      <c r="N367">
        <v>94.431240437663106</v>
      </c>
      <c r="O367">
        <v>80.493018060208598</v>
      </c>
      <c r="P367">
        <v>131922.84297300101</v>
      </c>
      <c r="Q367">
        <v>177264.99220597601</v>
      </c>
      <c r="R367">
        <v>85.523788844034399</v>
      </c>
      <c r="S367">
        <v>662.13725758119904</v>
      </c>
      <c r="T367">
        <v>0.61259628678051703</v>
      </c>
      <c r="U367">
        <v>0.32303226492634701</v>
      </c>
      <c r="V367">
        <v>2.7962650818259702E-2</v>
      </c>
      <c r="W367">
        <v>0.16886716552643599</v>
      </c>
      <c r="X367">
        <v>0.480137918728956</v>
      </c>
      <c r="Y367" s="1">
        <v>0</v>
      </c>
      <c r="Z367">
        <v>0.19716392820899301</v>
      </c>
      <c r="AA367">
        <v>3.1436120731186102E-4</v>
      </c>
      <c r="AB367">
        <v>4.1454680866350596E-3</v>
      </c>
      <c r="AC367">
        <v>4.1815866099377602E-3</v>
      </c>
      <c r="AD367">
        <v>7.5955442403027407E-5</v>
      </c>
      <c r="AE367">
        <v>0.19280159648886599</v>
      </c>
      <c r="AF367" s="1">
        <v>6.1791353647105995E-4</v>
      </c>
      <c r="AG367" s="1">
        <v>0</v>
      </c>
      <c r="AH367">
        <v>5.3005878072529899</v>
      </c>
      <c r="AI367">
        <v>0.122063340142161</v>
      </c>
      <c r="AJ367">
        <v>7.4980498517093901</v>
      </c>
      <c r="AK367" t="s">
        <v>79</v>
      </c>
      <c r="AL367" t="s">
        <v>80</v>
      </c>
      <c r="AM367" s="4">
        <v>29591876752.959999</v>
      </c>
      <c r="AN367">
        <v>224312</v>
      </c>
      <c r="AO367">
        <f t="shared" si="119"/>
        <v>5.1138613537206811E-3</v>
      </c>
      <c r="AP367">
        <f t="shared" si="120"/>
        <v>5.9669418140402053</v>
      </c>
      <c r="AQ367" s="15">
        <f t="shared" si="121"/>
        <v>7.9944978665573707E-2</v>
      </c>
      <c r="AR367" s="3">
        <f t="shared" si="122"/>
        <v>4.2156685288977872E-4</v>
      </c>
      <c r="AS367" s="15">
        <f t="shared" si="117"/>
        <v>0.21343108698748114</v>
      </c>
      <c r="AT367">
        <f t="shared" si="118"/>
        <v>-159.377628013948</v>
      </c>
    </row>
    <row r="368" spans="1:46" x14ac:dyDescent="0.25">
      <c r="A368" t="s">
        <v>37</v>
      </c>
      <c r="B368">
        <v>7.0093208122325796</v>
      </c>
      <c r="C368">
        <v>5.3250118604952403E-3</v>
      </c>
      <c r="D368">
        <v>6.2061486941802597</v>
      </c>
      <c r="E368">
        <v>-37.553363733772898</v>
      </c>
      <c r="F368" s="1">
        <v>0</v>
      </c>
      <c r="G368" s="1">
        <v>0</v>
      </c>
      <c r="H368">
        <v>3.3656384577585898</v>
      </c>
      <c r="I368">
        <v>-134.618527182241</v>
      </c>
      <c r="J368">
        <v>-153.81446016904101</v>
      </c>
      <c r="K368">
        <v>-140.75685469570601</v>
      </c>
      <c r="L368">
        <v>-108.971377461492</v>
      </c>
      <c r="M368">
        <v>24.852209732005701</v>
      </c>
      <c r="N368">
        <v>94.532416571153504</v>
      </c>
      <c r="O368">
        <v>80.9032740914583</v>
      </c>
      <c r="P368">
        <v>155178.49881790401</v>
      </c>
      <c r="Q368">
        <v>198956.42230675399</v>
      </c>
      <c r="R368">
        <v>84.532886495840998</v>
      </c>
      <c r="S368">
        <v>664.69576015809798</v>
      </c>
      <c r="T368">
        <v>0.57778059991327302</v>
      </c>
      <c r="U368">
        <v>0.33827353791829601</v>
      </c>
      <c r="V368">
        <v>7.8179270374198195E-3</v>
      </c>
      <c r="W368">
        <v>0.191047005280337</v>
      </c>
      <c r="X368">
        <v>0.46286152976394601</v>
      </c>
      <c r="Y368" s="1">
        <v>0</v>
      </c>
      <c r="Z368">
        <v>0.222457460023152</v>
      </c>
      <c r="AA368">
        <v>2.96601508130889E-4</v>
      </c>
      <c r="AB368">
        <v>4.7379605518915796E-3</v>
      </c>
      <c r="AC368">
        <v>4.7324675094317301E-3</v>
      </c>
      <c r="AD368">
        <v>2.4925781407023599E-4</v>
      </c>
      <c r="AE368">
        <v>0.196658767683483</v>
      </c>
      <c r="AF368">
        <v>1.0598311790670899E-3</v>
      </c>
      <c r="AG368" s="1">
        <v>0</v>
      </c>
      <c r="AH368">
        <v>5.9005216578056796</v>
      </c>
      <c r="AI368">
        <v>0.12379039703755999</v>
      </c>
      <c r="AJ368">
        <v>7.5529833223840299</v>
      </c>
      <c r="AK368" t="s">
        <v>81</v>
      </c>
      <c r="AL368" t="s">
        <v>82</v>
      </c>
      <c r="AM368" s="4">
        <v>123522395416.05</v>
      </c>
      <c r="AN368">
        <v>796002</v>
      </c>
      <c r="AO368">
        <f t="shared" si="119"/>
        <v>6.0889001966297086E-3</v>
      </c>
      <c r="AP368">
        <f t="shared" si="120"/>
        <v>7.0668861697244401</v>
      </c>
      <c r="AQ368" s="15">
        <f t="shared" si="121"/>
        <v>-8.1457881320459169E-3</v>
      </c>
      <c r="AR368" s="3">
        <f t="shared" si="122"/>
        <v>-5.1290123522606049E-5</v>
      </c>
      <c r="AS368" s="15">
        <f t="shared" si="117"/>
        <v>0.12941554539379396</v>
      </c>
      <c r="AT368">
        <f t="shared" si="118"/>
        <v>-134.618527182241</v>
      </c>
    </row>
    <row r="369" spans="1:49" x14ac:dyDescent="0.25">
      <c r="A369" t="s">
        <v>37</v>
      </c>
      <c r="B369">
        <v>7.5666823756854997</v>
      </c>
      <c r="C369">
        <v>6.4470104005683801E-3</v>
      </c>
      <c r="D369">
        <v>7.4679010072179697</v>
      </c>
      <c r="E369">
        <v>-29.287955562970101</v>
      </c>
      <c r="F369" s="1">
        <v>0</v>
      </c>
      <c r="G369" s="1">
        <v>0</v>
      </c>
      <c r="H369">
        <v>3.4945039878067701</v>
      </c>
      <c r="I369">
        <v>-111.14941732003</v>
      </c>
      <c r="J369">
        <v>-129.62901559188899</v>
      </c>
      <c r="K369">
        <v>-121.691314339846</v>
      </c>
      <c r="L369">
        <v>-87.571654762509695</v>
      </c>
      <c r="M369">
        <v>24.598825231001701</v>
      </c>
      <c r="N369">
        <v>94.331032538594897</v>
      </c>
      <c r="O369">
        <v>80.542846383319898</v>
      </c>
      <c r="P369">
        <v>168948.69613655601</v>
      </c>
      <c r="Q369">
        <v>217923.955109528</v>
      </c>
      <c r="R369">
        <v>84.683871115932902</v>
      </c>
      <c r="S369">
        <v>670.46256934362498</v>
      </c>
      <c r="T369">
        <v>0.55453124248754704</v>
      </c>
      <c r="U369">
        <v>0.35610387780194003</v>
      </c>
      <c r="V369">
        <v>7.9050704884590598E-3</v>
      </c>
      <c r="W369">
        <v>0.18820114571378499</v>
      </c>
      <c r="X369">
        <v>0.44778990599581497</v>
      </c>
      <c r="Y369" s="1">
        <v>0</v>
      </c>
      <c r="Z369">
        <v>0.244691771106922</v>
      </c>
      <c r="AA369">
        <v>2.9460770162181301E-4</v>
      </c>
      <c r="AB369">
        <v>5.3301778253250004E-3</v>
      </c>
      <c r="AC369">
        <v>5.0866292588437204E-3</v>
      </c>
      <c r="AD369">
        <v>6.3550912298604597E-4</v>
      </c>
      <c r="AE369">
        <v>0.21914593465020199</v>
      </c>
      <c r="AF369">
        <v>1.5595833625493901E-3</v>
      </c>
      <c r="AG369" s="1">
        <v>9.1077370514713806E-8</v>
      </c>
      <c r="AH369">
        <v>6.1801006478311296</v>
      </c>
      <c r="AI369">
        <v>0.128073695276468</v>
      </c>
      <c r="AJ369">
        <v>20.6387197149641</v>
      </c>
      <c r="AK369" t="s">
        <v>83</v>
      </c>
      <c r="AL369" t="s">
        <v>84</v>
      </c>
      <c r="AM369" s="4">
        <v>306927406784.32001</v>
      </c>
      <c r="AN369">
        <v>1816690</v>
      </c>
      <c r="AO369">
        <f t="shared" si="119"/>
        <v>6.9408203230149242E-3</v>
      </c>
      <c r="AP369">
        <f t="shared" si="120"/>
        <v>8.0182720858904215</v>
      </c>
      <c r="AQ369" s="15">
        <f t="shared" si="121"/>
        <v>-5.6320078112536809E-2</v>
      </c>
      <c r="AR369" s="3">
        <f t="shared" si="122"/>
        <v>-4.053788278256705E-4</v>
      </c>
      <c r="AS369" s="15">
        <f t="shared" si="117"/>
        <v>1.3227460885201214E-2</v>
      </c>
      <c r="AT369">
        <f t="shared" si="118"/>
        <v>-111.14941732003</v>
      </c>
    </row>
    <row r="370" spans="1:49" x14ac:dyDescent="0.25">
      <c r="A370" t="s">
        <v>37</v>
      </c>
      <c r="B370">
        <v>8.3888182619823599</v>
      </c>
      <c r="C370">
        <v>7.4339286186782504E-3</v>
      </c>
      <c r="D370">
        <v>8.5648653199279696</v>
      </c>
      <c r="E370">
        <v>-23.123217639802402</v>
      </c>
      <c r="F370" s="1">
        <v>0</v>
      </c>
      <c r="G370" s="1">
        <v>0</v>
      </c>
      <c r="H370">
        <v>3.60250938512154</v>
      </c>
      <c r="I370">
        <v>-86.383558377673495</v>
      </c>
      <c r="J370">
        <v>-104.268498628071</v>
      </c>
      <c r="K370">
        <v>-102.84377478067999</v>
      </c>
      <c r="L370">
        <v>-62.957152081173</v>
      </c>
      <c r="M370">
        <v>24.976181574995799</v>
      </c>
      <c r="N370">
        <v>93.974791748547403</v>
      </c>
      <c r="O370">
        <v>79.811504869650307</v>
      </c>
      <c r="P370">
        <v>170112.336981917</v>
      </c>
      <c r="Q370">
        <v>218920.02450711999</v>
      </c>
      <c r="R370">
        <v>85.2857240996277</v>
      </c>
      <c r="S370">
        <v>676.94447366661996</v>
      </c>
      <c r="T370">
        <v>0.55142084246559397</v>
      </c>
      <c r="U370">
        <v>0.36045641155542202</v>
      </c>
      <c r="V370">
        <v>1.38294212529632E-2</v>
      </c>
      <c r="W370">
        <v>0.17689787570023</v>
      </c>
      <c r="X370">
        <v>0.44881629149138402</v>
      </c>
      <c r="Y370" s="1">
        <v>0</v>
      </c>
      <c r="Z370">
        <v>0.24614468510242901</v>
      </c>
      <c r="AA370">
        <v>2.9606561583737202E-4</v>
      </c>
      <c r="AB370">
        <v>6.0576745593410699E-3</v>
      </c>
      <c r="AC370">
        <v>5.4737111926154002E-3</v>
      </c>
      <c r="AD370">
        <v>7.7580820821842201E-4</v>
      </c>
      <c r="AE370">
        <v>0.24997583762783901</v>
      </c>
      <c r="AF370">
        <v>2.0648372834308599E-3</v>
      </c>
      <c r="AG370">
        <v>3.4641677673187299E-6</v>
      </c>
      <c r="AH370">
        <v>6.4040405109448102</v>
      </c>
      <c r="AI370">
        <v>0.13435793117214301</v>
      </c>
      <c r="AJ370">
        <v>49.084784494571103</v>
      </c>
      <c r="AK370" t="s">
        <v>85</v>
      </c>
      <c r="AL370" t="s">
        <v>86</v>
      </c>
      <c r="AM370" s="4">
        <v>529229857203.29999</v>
      </c>
      <c r="AN370">
        <v>3111061</v>
      </c>
      <c r="AO370">
        <f t="shared" si="119"/>
        <v>7.8346140918836328E-3</v>
      </c>
      <c r="AP370">
        <f t="shared" si="120"/>
        <v>9.0068167061681201</v>
      </c>
      <c r="AQ370" s="15">
        <f t="shared" si="121"/>
        <v>-6.8614524348268091E-2</v>
      </c>
      <c r="AR370" s="3">
        <f t="shared" si="122"/>
        <v>-5.5980038964337578E-4</v>
      </c>
      <c r="AS370" s="15">
        <f t="shared" si="117"/>
        <v>-2.0554562315883596E-2</v>
      </c>
      <c r="AT370">
        <f t="shared" si="118"/>
        <v>-86.383558377673495</v>
      </c>
    </row>
    <row r="371" spans="1:49" x14ac:dyDescent="0.25">
      <c r="A371" t="s">
        <v>37</v>
      </c>
      <c r="B371">
        <v>9.0278681152871005</v>
      </c>
      <c r="C371">
        <v>7.7609609547774697E-3</v>
      </c>
      <c r="D371">
        <v>8.9257253415613995</v>
      </c>
      <c r="E371">
        <v>-22.857134923916099</v>
      </c>
      <c r="F371" s="1">
        <v>0</v>
      </c>
      <c r="G371" s="1">
        <v>0</v>
      </c>
      <c r="H371">
        <v>3.6125196896405201</v>
      </c>
      <c r="I371">
        <v>-62.500093164135798</v>
      </c>
      <c r="J371">
        <v>-82.375348901271394</v>
      </c>
      <c r="K371">
        <v>-83.327962865211703</v>
      </c>
      <c r="L371">
        <v>-39.605080771162598</v>
      </c>
      <c r="M371">
        <v>24.289439694480599</v>
      </c>
      <c r="N371">
        <v>93.623334907968001</v>
      </c>
      <c r="O371">
        <v>79.544908372700306</v>
      </c>
      <c r="P371">
        <v>174078.50725944599</v>
      </c>
      <c r="Q371">
        <v>224644.580641087</v>
      </c>
      <c r="R371">
        <v>86.175927349733101</v>
      </c>
      <c r="S371">
        <v>684.91868497515304</v>
      </c>
      <c r="T371">
        <v>0.53683300251815402</v>
      </c>
      <c r="U371">
        <v>0.34995988277249401</v>
      </c>
      <c r="V371">
        <v>2.4724364979859099E-2</v>
      </c>
      <c r="W371">
        <v>0.17160504966746801</v>
      </c>
      <c r="X371">
        <v>0.45371070258017798</v>
      </c>
      <c r="Y371" s="1">
        <v>0</v>
      </c>
      <c r="Z371">
        <v>0.25538032578254799</v>
      </c>
      <c r="AA371">
        <v>2.9747804073124498E-4</v>
      </c>
      <c r="AB371">
        <v>6.2096738275353898E-3</v>
      </c>
      <c r="AC371">
        <v>5.5752947044729302E-3</v>
      </c>
      <c r="AD371">
        <v>8.6957875235131902E-4</v>
      </c>
      <c r="AE371">
        <v>0.25799887984362202</v>
      </c>
      <c r="AF371">
        <v>2.4722231886595298E-3</v>
      </c>
      <c r="AG371">
        <v>7.42395894664645E-6</v>
      </c>
      <c r="AH371">
        <v>6.68224002450558</v>
      </c>
      <c r="AI371">
        <v>0.13590839625510601</v>
      </c>
      <c r="AJ371">
        <v>67.086058937208904</v>
      </c>
      <c r="AK371" t="s">
        <v>87</v>
      </c>
      <c r="AL371" t="s">
        <v>88</v>
      </c>
      <c r="AM371" s="4">
        <v>669741641218.66003</v>
      </c>
      <c r="AN371">
        <v>3847354</v>
      </c>
      <c r="AO371">
        <f t="shared" si="119"/>
        <v>8.344995933863706E-3</v>
      </c>
      <c r="AP371">
        <f t="shared" si="120"/>
        <v>9.5669261332451132</v>
      </c>
      <c r="AQ371" s="15">
        <f t="shared" si="121"/>
        <v>-5.6345999796610036E-2</v>
      </c>
      <c r="AR371" s="3">
        <f t="shared" si="122"/>
        <v>-4.9125156783511384E-4</v>
      </c>
      <c r="AS371" s="15">
        <f t="shared" si="117"/>
        <v>1.1443638451441807E-2</v>
      </c>
      <c r="AT371">
        <f t="shared" si="118"/>
        <v>-62.500093164135798</v>
      </c>
    </row>
    <row r="372" spans="1:49" x14ac:dyDescent="0.25">
      <c r="A372" t="s">
        <v>37</v>
      </c>
      <c r="B372">
        <v>9.6337623550753104</v>
      </c>
      <c r="C372">
        <v>7.7776617645340896E-3</v>
      </c>
      <c r="D372">
        <v>8.9441185707509305</v>
      </c>
      <c r="E372">
        <v>-21.931176179490102</v>
      </c>
      <c r="F372" s="1">
        <v>0</v>
      </c>
      <c r="G372" s="1">
        <v>0</v>
      </c>
      <c r="H372">
        <v>3.6295073830234701</v>
      </c>
      <c r="I372">
        <v>-37.739493587464501</v>
      </c>
      <c r="J372">
        <v>-61.264955055690102</v>
      </c>
      <c r="K372">
        <v>-56.018230870911097</v>
      </c>
      <c r="L372">
        <v>-14.1808580924026</v>
      </c>
      <c r="M372">
        <v>23.836977585736498</v>
      </c>
      <c r="N372">
        <v>93.626985122401194</v>
      </c>
      <c r="O372">
        <v>80.017374823518793</v>
      </c>
      <c r="P372">
        <v>169164.32518332801</v>
      </c>
      <c r="Q372">
        <v>218657.17962598501</v>
      </c>
      <c r="R372">
        <v>87.679102194588395</v>
      </c>
      <c r="S372">
        <v>685.87299513158405</v>
      </c>
      <c r="T372">
        <v>0.53221138637843701</v>
      </c>
      <c r="U372">
        <v>0.34787400213894099</v>
      </c>
      <c r="V372">
        <v>4.1138000563764203E-2</v>
      </c>
      <c r="W372">
        <v>0.16685763007618701</v>
      </c>
      <c r="X372">
        <v>0.44413036722110699</v>
      </c>
      <c r="Y372" s="1">
        <v>0</v>
      </c>
      <c r="Z372">
        <v>0.25801830774741302</v>
      </c>
      <c r="AA372">
        <v>2.9723137845188199E-4</v>
      </c>
      <c r="AB372">
        <v>6.0247256298889404E-3</v>
      </c>
      <c r="AC372">
        <v>5.4488644905742196E-3</v>
      </c>
      <c r="AD372">
        <v>8.8239764152442802E-4</v>
      </c>
      <c r="AE372">
        <v>0.232134541078446</v>
      </c>
      <c r="AF372">
        <v>2.5604793346805802E-3</v>
      </c>
      <c r="AG372">
        <v>1.00633248031605E-4</v>
      </c>
      <c r="AH372">
        <v>6.6032989639327697</v>
      </c>
      <c r="AI372">
        <v>0.13007855721666101</v>
      </c>
      <c r="AJ372">
        <v>84.926953532910304</v>
      </c>
      <c r="AK372" t="s">
        <v>89</v>
      </c>
      <c r="AL372" t="s">
        <v>90</v>
      </c>
      <c r="AM372" s="4">
        <v>629063087007.31006</v>
      </c>
      <c r="AN372">
        <v>3718651</v>
      </c>
      <c r="AO372">
        <f t="shared" si="119"/>
        <v>8.3065752037066818E-3</v>
      </c>
      <c r="AP372">
        <f t="shared" si="120"/>
        <v>9.5248722512020443</v>
      </c>
      <c r="AQ372" s="15">
        <f t="shared" si="121"/>
        <v>1.1432185230570768E-2</v>
      </c>
      <c r="AR372" s="3">
        <f t="shared" si="122"/>
        <v>9.9516496663417872E-5</v>
      </c>
      <c r="AS372" s="15">
        <f t="shared" si="117"/>
        <v>7.710584099138118E-2</v>
      </c>
      <c r="AT372">
        <f t="shared" si="118"/>
        <v>-37.739493587464501</v>
      </c>
      <c r="AV372" s="3">
        <f>AR372</f>
        <v>9.9516496663417872E-5</v>
      </c>
      <c r="AW372" s="2">
        <f t="shared" ref="AW372:AW374" si="123">100*AV372</f>
        <v>9.9516496663417872E-3</v>
      </c>
    </row>
    <row r="373" spans="1:49" x14ac:dyDescent="0.25">
      <c r="A373" t="s">
        <v>37</v>
      </c>
      <c r="B373">
        <v>10.755745745059899</v>
      </c>
      <c r="C373">
        <v>8.9528030037876096E-3</v>
      </c>
      <c r="D373">
        <v>10.2298294092619</v>
      </c>
      <c r="E373">
        <v>-17.016487492959001</v>
      </c>
      <c r="F373" s="1">
        <v>0</v>
      </c>
      <c r="G373" s="1">
        <v>0</v>
      </c>
      <c r="H373">
        <v>3.6791007161904901</v>
      </c>
      <c r="I373">
        <v>-13.2923255306754</v>
      </c>
      <c r="J373">
        <v>-38.696750166669901</v>
      </c>
      <c r="K373">
        <v>-26.618850543957802</v>
      </c>
      <c r="L373">
        <v>9.5033461983601608</v>
      </c>
      <c r="M373">
        <v>23.759327114483099</v>
      </c>
      <c r="N373">
        <v>93.743211663327003</v>
      </c>
      <c r="O373">
        <v>80.389752588982702</v>
      </c>
      <c r="P373">
        <v>174844.40572642299</v>
      </c>
      <c r="Q373">
        <v>221928.65710490799</v>
      </c>
      <c r="R373">
        <v>88.181407174304894</v>
      </c>
      <c r="S373">
        <v>681.88581326434598</v>
      </c>
      <c r="T373">
        <v>0.52390383533774898</v>
      </c>
      <c r="U373">
        <v>0.35865231168502498</v>
      </c>
      <c r="V373">
        <v>4.4279278004896297E-2</v>
      </c>
      <c r="W373">
        <v>0.1617013471366</v>
      </c>
      <c r="X373">
        <v>0.43536706317347701</v>
      </c>
      <c r="Y373" s="1">
        <v>0</v>
      </c>
      <c r="Z373">
        <v>0.26332341001152199</v>
      </c>
      <c r="AA373">
        <v>2.9490235627914398E-4</v>
      </c>
      <c r="AB373">
        <v>5.8694934867398298E-3</v>
      </c>
      <c r="AC373">
        <v>5.3270619807667301E-3</v>
      </c>
      <c r="AD373">
        <v>8.7293630428778404E-4</v>
      </c>
      <c r="AE373">
        <v>0.21030454250720301</v>
      </c>
      <c r="AF373">
        <v>2.6040215983108498E-3</v>
      </c>
      <c r="AG373">
        <v>1.1670492384527301E-3</v>
      </c>
      <c r="AH373">
        <v>6.4999805968218798</v>
      </c>
      <c r="AI373">
        <v>0.125395484120296</v>
      </c>
      <c r="AJ373">
        <v>127.336848622068</v>
      </c>
      <c r="AK373" t="s">
        <v>91</v>
      </c>
      <c r="AL373" t="s">
        <v>92</v>
      </c>
      <c r="AM373" s="4">
        <v>513913517664.26001</v>
      </c>
      <c r="AN373">
        <v>2939262</v>
      </c>
      <c r="AO373">
        <f t="shared" si="119"/>
        <v>8.2259859353567243E-3</v>
      </c>
      <c r="AP373">
        <f t="shared" si="120"/>
        <v>9.4366040352365061</v>
      </c>
      <c r="AQ373" s="15">
        <f t="shared" si="121"/>
        <v>0.13978987619886207</v>
      </c>
      <c r="AR373" s="3">
        <f t="shared" si="122"/>
        <v>1.2119565837055458E-3</v>
      </c>
      <c r="AS373" s="15">
        <f t="shared" si="117"/>
        <v>5.1410078776274126E-2</v>
      </c>
      <c r="AT373">
        <f t="shared" si="118"/>
        <v>-13.2923255306754</v>
      </c>
      <c r="AV373" s="3">
        <f>AR373</f>
        <v>1.2119565837055458E-3</v>
      </c>
      <c r="AW373" s="2">
        <f t="shared" si="123"/>
        <v>0.12119565837055458</v>
      </c>
    </row>
    <row r="374" spans="1:49" x14ac:dyDescent="0.25">
      <c r="A374" t="s">
        <v>37</v>
      </c>
      <c r="B374">
        <v>13.7571671192183</v>
      </c>
      <c r="C374">
        <v>1.19355903584701E-2</v>
      </c>
      <c r="D374">
        <v>13.418905015589401</v>
      </c>
      <c r="E374">
        <v>-14.3240052135742</v>
      </c>
      <c r="F374" s="1">
        <v>0</v>
      </c>
      <c r="G374" s="1">
        <v>0</v>
      </c>
      <c r="H374">
        <v>3.6722122792049299</v>
      </c>
      <c r="I374">
        <v>7.7553555693589598</v>
      </c>
      <c r="J374">
        <v>-4.0709680019343502</v>
      </c>
      <c r="K374">
        <v>-19.495459388738901</v>
      </c>
      <c r="L374">
        <v>30.617923571875</v>
      </c>
      <c r="M374">
        <v>26.0170521263382</v>
      </c>
      <c r="N374">
        <v>92.917280854948899</v>
      </c>
      <c r="O374">
        <v>78.065009547474602</v>
      </c>
      <c r="P374">
        <v>174402.18966700099</v>
      </c>
      <c r="Q374">
        <v>223277.617995807</v>
      </c>
      <c r="R374">
        <v>89.990567339265098</v>
      </c>
      <c r="S374">
        <v>699.40683566749203</v>
      </c>
      <c r="T374">
        <v>0.49247135501813899</v>
      </c>
      <c r="U374">
        <v>0.35055434046225697</v>
      </c>
      <c r="V374">
        <v>7.2054856199517306E-2</v>
      </c>
      <c r="W374">
        <v>0.14637252573139001</v>
      </c>
      <c r="X374">
        <v>0.43101827760683398</v>
      </c>
      <c r="Y374" s="1">
        <v>0</v>
      </c>
      <c r="Z374">
        <v>0.29849858290939701</v>
      </c>
      <c r="AA374">
        <v>3.0276298229603801E-4</v>
      </c>
      <c r="AB374">
        <v>6.2138643171472498E-3</v>
      </c>
      <c r="AC374">
        <v>5.48637883941852E-3</v>
      </c>
      <c r="AD374">
        <v>1.4480228669243699E-3</v>
      </c>
      <c r="AE374">
        <v>0.29374474080487201</v>
      </c>
      <c r="AF374">
        <v>3.73384258717153E-3</v>
      </c>
      <c r="AG374">
        <v>2.8803228167869101E-3</v>
      </c>
      <c r="AH374">
        <v>6.7195191104129304</v>
      </c>
      <c r="AI374">
        <v>0.14278206210637501</v>
      </c>
      <c r="AJ374">
        <v>169.54053568469601</v>
      </c>
      <c r="AK374" t="s">
        <v>93</v>
      </c>
      <c r="AL374" t="s">
        <v>94</v>
      </c>
      <c r="AM374" s="4">
        <v>137349049254.73</v>
      </c>
      <c r="AN374">
        <v>787542</v>
      </c>
      <c r="AO374">
        <f>SUM(AA374,AC374,AF374)</f>
        <v>9.5229844088860881E-3</v>
      </c>
      <c r="AP374">
        <f t="shared" si="120"/>
        <v>10.847644085121456</v>
      </c>
      <c r="AQ374" s="15">
        <f t="shared" si="121"/>
        <v>0.26821704429697535</v>
      </c>
      <c r="AR374" s="3">
        <f t="shared" si="122"/>
        <v>2.7348709937325012E-3</v>
      </c>
      <c r="AS374" s="15">
        <f t="shared" si="117"/>
        <v>2.5207876740756641E-2</v>
      </c>
      <c r="AT374">
        <f t="shared" si="118"/>
        <v>7.7553555693589598</v>
      </c>
      <c r="AU374">
        <f>(12.5-AT374)/(AT375-AT374)</f>
        <v>0.22277459797113175</v>
      </c>
      <c r="AV374">
        <f>AU374*(AR375-AR374)+AR374</f>
        <v>3.2523058847102257E-3</v>
      </c>
      <c r="AW374" s="2">
        <f t="shared" si="123"/>
        <v>0.3252305884710226</v>
      </c>
    </row>
    <row r="375" spans="1:49" x14ac:dyDescent="0.25">
      <c r="A375" t="s">
        <v>37</v>
      </c>
      <c r="B375">
        <v>17.488434268027699</v>
      </c>
      <c r="C375">
        <v>1.5601579979445401E-2</v>
      </c>
      <c r="D375">
        <v>17.196080255748399</v>
      </c>
      <c r="E375">
        <v>-3.2410315869233601</v>
      </c>
      <c r="F375" s="1">
        <v>0</v>
      </c>
      <c r="G375" s="1">
        <v>0</v>
      </c>
      <c r="H375">
        <v>3.7585054849372299</v>
      </c>
      <c r="I375">
        <v>29.053315363032901</v>
      </c>
      <c r="J375">
        <v>29.053315363032901</v>
      </c>
      <c r="K375">
        <v>-14.960817895722901</v>
      </c>
      <c r="L375">
        <v>52.938973135115802</v>
      </c>
      <c r="M375">
        <v>18.522636448263199</v>
      </c>
      <c r="N375">
        <v>90.511119708008096</v>
      </c>
      <c r="O375">
        <v>78.021165808316795</v>
      </c>
      <c r="P375">
        <v>166942.90571882299</v>
      </c>
      <c r="Q375">
        <v>198462.45035332799</v>
      </c>
      <c r="R375">
        <v>84.181939953148301</v>
      </c>
      <c r="S375">
        <v>734.40705086528999</v>
      </c>
      <c r="T375">
        <v>0.37270665906622602</v>
      </c>
      <c r="U375">
        <v>0.459133504974229</v>
      </c>
      <c r="V375">
        <v>9.2892483363044807E-3</v>
      </c>
      <c r="W375">
        <v>0.102246573146156</v>
      </c>
      <c r="X375">
        <v>0.429330673543309</v>
      </c>
      <c r="Y375" s="1">
        <v>0</v>
      </c>
      <c r="Z375">
        <v>0.41626046398358502</v>
      </c>
      <c r="AA375">
        <v>3.1896618043322702E-4</v>
      </c>
      <c r="AB375">
        <v>5.9703930856530498E-3</v>
      </c>
      <c r="AC375">
        <v>5.4727046802816202E-3</v>
      </c>
      <c r="AD375">
        <v>1.45655570060767E-3</v>
      </c>
      <c r="AE375">
        <v>0.23773284278745499</v>
      </c>
      <c r="AF375">
        <v>5.0424571953059201E-3</v>
      </c>
      <c r="AG375">
        <v>7.0828666575930297E-3</v>
      </c>
      <c r="AH375">
        <v>7.58021362144531</v>
      </c>
      <c r="AI375">
        <v>0.12126077913644601</v>
      </c>
      <c r="AJ375">
        <v>206.93236941094901</v>
      </c>
      <c r="AK375" t="s">
        <v>95</v>
      </c>
      <c r="AL375" t="s">
        <v>96</v>
      </c>
      <c r="AM375" s="4">
        <v>3048210515.52</v>
      </c>
      <c r="AN375">
        <v>18259</v>
      </c>
      <c r="AO375">
        <f t="shared" ref="AO375" si="124">SUM(AA375,AC375,AF375)</f>
        <v>1.0834128056020766E-2</v>
      </c>
      <c r="AP375">
        <f t="shared" si="120"/>
        <v>12.253563584703963</v>
      </c>
      <c r="AQ375" s="15">
        <f t="shared" si="121"/>
        <v>0.42721210422887812</v>
      </c>
      <c r="AR375" s="3">
        <f t="shared" si="122"/>
        <v>5.0575545298723636E-3</v>
      </c>
      <c r="AS375" s="15">
        <f t="shared" si="117"/>
        <v>1.7001200734776178E-2</v>
      </c>
      <c r="AT375">
        <f>I375</f>
        <v>29.053315363032901</v>
      </c>
      <c r="AU375">
        <f>(37.5-AT375)/(AT375-AT374)</f>
        <v>0.39659595185619556</v>
      </c>
      <c r="AV375">
        <f>AU375*(AR375-AR374)+AR375</f>
        <v>5.9787214177484662E-3</v>
      </c>
      <c r="AW375" s="2">
        <f>100*AV375</f>
        <v>0.5978721417748466</v>
      </c>
    </row>
    <row r="376" spans="1:49" x14ac:dyDescent="0.25">
      <c r="AN376">
        <f>SUM(AN365:AN375)</f>
        <v>17343002</v>
      </c>
      <c r="AQ376" s="15"/>
      <c r="AS376" s="15"/>
    </row>
    <row r="377" spans="1:49" x14ac:dyDescent="0.25">
      <c r="AQ377" s="15"/>
      <c r="AS377" s="15"/>
    </row>
    <row r="378" spans="1:49" x14ac:dyDescent="0.25">
      <c r="AO378" t="s">
        <v>244</v>
      </c>
      <c r="AP378" t="s">
        <v>67</v>
      </c>
      <c r="AR378" s="3" t="s">
        <v>67</v>
      </c>
      <c r="AS378" s="15"/>
    </row>
    <row r="379" spans="1:49" x14ac:dyDescent="0.25">
      <c r="A379" t="s">
        <v>0</v>
      </c>
      <c r="B379" t="s">
        <v>1</v>
      </c>
      <c r="C379" t="s">
        <v>2</v>
      </c>
      <c r="D379" t="s">
        <v>3</v>
      </c>
      <c r="E379" t="s">
        <v>5</v>
      </c>
      <c r="F379" t="s">
        <v>6</v>
      </c>
      <c r="G379" t="s">
        <v>208</v>
      </c>
      <c r="H379" t="s">
        <v>7</v>
      </c>
      <c r="I379" t="s">
        <v>8</v>
      </c>
      <c r="J379" t="s">
        <v>134</v>
      </c>
      <c r="K379" t="s">
        <v>143</v>
      </c>
      <c r="L379" t="s">
        <v>9</v>
      </c>
      <c r="M379" t="s">
        <v>10</v>
      </c>
      <c r="N379" t="s">
        <v>11</v>
      </c>
      <c r="O379" t="s">
        <v>13</v>
      </c>
      <c r="P379" t="s">
        <v>14</v>
      </c>
      <c r="Q379" t="s">
        <v>15</v>
      </c>
      <c r="R379" t="s">
        <v>16</v>
      </c>
      <c r="S379" t="s">
        <v>17</v>
      </c>
      <c r="T379" t="s">
        <v>18</v>
      </c>
      <c r="U379" t="s">
        <v>20</v>
      </c>
      <c r="V379" t="s">
        <v>21</v>
      </c>
      <c r="W379" t="s">
        <v>22</v>
      </c>
      <c r="X379" t="s">
        <v>23</v>
      </c>
      <c r="Y379" t="s">
        <v>24</v>
      </c>
      <c r="Z379" t="s">
        <v>25</v>
      </c>
      <c r="AA379" t="s">
        <v>26</v>
      </c>
      <c r="AB379" t="s">
        <v>27</v>
      </c>
      <c r="AC379" t="s">
        <v>263</v>
      </c>
      <c r="AD379" t="s">
        <v>29</v>
      </c>
      <c r="AE379" t="s">
        <v>326</v>
      </c>
      <c r="AF379" t="s">
        <v>233</v>
      </c>
      <c r="AG379" t="s">
        <v>30</v>
      </c>
      <c r="AH379" t="s">
        <v>31</v>
      </c>
      <c r="AI379" t="s">
        <v>32</v>
      </c>
      <c r="AJ379" t="s">
        <v>33</v>
      </c>
      <c r="AK379" t="s">
        <v>34</v>
      </c>
      <c r="AL379" t="s">
        <v>74</v>
      </c>
      <c r="AM379" s="4" t="s">
        <v>35</v>
      </c>
      <c r="AN379" t="s">
        <v>36</v>
      </c>
      <c r="AP379" t="s">
        <v>67</v>
      </c>
      <c r="AS379" s="15"/>
    </row>
    <row r="380" spans="1:49" x14ac:dyDescent="0.25">
      <c r="A380" t="s">
        <v>37</v>
      </c>
      <c r="B380">
        <v>9.4063956374613493</v>
      </c>
      <c r="C380">
        <v>6.2281778548341996E-3</v>
      </c>
      <c r="D380">
        <v>7.2230393947686</v>
      </c>
      <c r="E380">
        <v>-29.4214963984045</v>
      </c>
      <c r="F380" s="1">
        <v>0</v>
      </c>
      <c r="G380" s="1">
        <v>0</v>
      </c>
      <c r="H380">
        <v>3.3131160707612</v>
      </c>
      <c r="I380">
        <v>-210.95946296721999</v>
      </c>
      <c r="J380">
        <v>-197.71293306509801</v>
      </c>
      <c r="K380">
        <v>-274.00889380046902</v>
      </c>
      <c r="L380">
        <v>-155.361839579666</v>
      </c>
      <c r="M380">
        <v>70.323531629257999</v>
      </c>
      <c r="N380">
        <v>84.126338000758906</v>
      </c>
      <c r="O380">
        <v>47.131298849233701</v>
      </c>
      <c r="P380">
        <v>67781.803757178001</v>
      </c>
      <c r="Q380">
        <v>99096.782539263499</v>
      </c>
      <c r="R380">
        <v>121.65136513743801</v>
      </c>
      <c r="S380">
        <v>692.64949057781496</v>
      </c>
      <c r="T380">
        <v>0.50491325524325303</v>
      </c>
      <c r="U380">
        <v>0.19208514098840199</v>
      </c>
      <c r="V380">
        <v>0.58842325423488095</v>
      </c>
      <c r="W380">
        <v>3.0955339465285999E-2</v>
      </c>
      <c r="X380">
        <v>0.18853626531143</v>
      </c>
      <c r="Y380" s="1">
        <v>0</v>
      </c>
      <c r="Z380">
        <v>0.338708538221064</v>
      </c>
      <c r="AA380">
        <v>1.0616318025128801E-3</v>
      </c>
      <c r="AB380">
        <v>5.1647087887870596E-3</v>
      </c>
      <c r="AC380">
        <v>4.6844012860472002E-3</v>
      </c>
      <c r="AD380" s="1">
        <v>1.2237395647577099E-6</v>
      </c>
      <c r="AE380">
        <v>0.81965380165374702</v>
      </c>
      <c r="AF380" s="1">
        <v>3.46697051161544E-4</v>
      </c>
      <c r="AG380" s="1">
        <v>0</v>
      </c>
      <c r="AH380">
        <v>5.9327992809604604</v>
      </c>
      <c r="AI380">
        <v>0.44425236373862398</v>
      </c>
      <c r="AJ380">
        <v>442.28781465490499</v>
      </c>
      <c r="AK380" t="s">
        <v>75</v>
      </c>
      <c r="AL380" t="s">
        <v>76</v>
      </c>
      <c r="AM380" s="4">
        <v>495756112.68000001</v>
      </c>
      <c r="AN380">
        <v>7314</v>
      </c>
      <c r="AO380">
        <f>SUM(AA380,AC380,AF380)</f>
        <v>6.0927301397216242E-3</v>
      </c>
      <c r="AP380">
        <f>100*(1-(1-AO380)^12)</f>
        <v>7.0711833869791407</v>
      </c>
      <c r="AQ380" s="15">
        <f>B380/AP380-1</f>
        <v>0.3302434858049732</v>
      </c>
      <c r="AR380" s="3">
        <f>1-(1-B380/100)^(1/12)-AO380</f>
        <v>2.1056919325479935E-3</v>
      </c>
      <c r="AS380" s="15">
        <f t="shared" ref="AS380:AS390" si="125">B380/D380-1</f>
        <v>0.30227666268497444</v>
      </c>
    </row>
    <row r="381" spans="1:49" x14ac:dyDescent="0.25">
      <c r="A381" t="s">
        <v>37</v>
      </c>
      <c r="B381">
        <v>8.5545896652783693</v>
      </c>
      <c r="C381">
        <v>6.0623230187188404E-3</v>
      </c>
      <c r="D381">
        <v>7.0370614115818899</v>
      </c>
      <c r="E381">
        <v>-27.712937726254602</v>
      </c>
      <c r="F381" s="1">
        <v>0</v>
      </c>
      <c r="G381" s="1">
        <v>0</v>
      </c>
      <c r="H381">
        <v>3.3176834091646499</v>
      </c>
      <c r="I381">
        <v>-185.04654514834999</v>
      </c>
      <c r="J381">
        <v>-178.338073773844</v>
      </c>
      <c r="K381">
        <v>-251.167039712769</v>
      </c>
      <c r="L381">
        <v>-141.32975422369401</v>
      </c>
      <c r="M381">
        <v>68.865910041102495</v>
      </c>
      <c r="N381">
        <v>85.779401498626299</v>
      </c>
      <c r="O381">
        <v>53.647336617807397</v>
      </c>
      <c r="P381">
        <v>88940.257121536895</v>
      </c>
      <c r="Q381">
        <v>126517.76567480501</v>
      </c>
      <c r="R381">
        <v>121.27121831095999</v>
      </c>
      <c r="S381">
        <v>685.413731227281</v>
      </c>
      <c r="T381">
        <v>0.41878594057462298</v>
      </c>
      <c r="U381">
        <v>0.14743183762950501</v>
      </c>
      <c r="V381">
        <v>0.59227997236146801</v>
      </c>
      <c r="W381">
        <v>3.8921872216188001E-2</v>
      </c>
      <c r="X381">
        <v>0.221366317792838</v>
      </c>
      <c r="Y381" s="1">
        <v>0</v>
      </c>
      <c r="Z381">
        <v>0.44996786513130199</v>
      </c>
      <c r="AA381">
        <v>6.5504123719562195E-4</v>
      </c>
      <c r="AB381">
        <v>5.4026449361125302E-3</v>
      </c>
      <c r="AC381">
        <v>5.0478505820590698E-3</v>
      </c>
      <c r="AD381" s="1">
        <v>4.5632584142555601E-6</v>
      </c>
      <c r="AE381">
        <v>0.77960177234549699</v>
      </c>
      <c r="AF381" s="1">
        <v>4.6577063822908298E-4</v>
      </c>
      <c r="AG381" s="1">
        <v>0</v>
      </c>
      <c r="AH381">
        <v>5.1771577137673299</v>
      </c>
      <c r="AI381">
        <v>0.34430246283612698</v>
      </c>
      <c r="AJ381">
        <v>476.11821044652203</v>
      </c>
      <c r="AK381" t="s">
        <v>77</v>
      </c>
      <c r="AL381" t="s">
        <v>78</v>
      </c>
      <c r="AM381" s="4">
        <v>2157334876.7399998</v>
      </c>
      <c r="AN381">
        <v>24256</v>
      </c>
      <c r="AO381">
        <f t="shared" ref="AO381:AO390" si="126">SUM(AA381,AC381,AF381)</f>
        <v>6.1686624574837749E-3</v>
      </c>
      <c r="AP381">
        <f t="shared" ref="AP381:AP392" si="127">100*(1-(1-AO381)^12)</f>
        <v>7.1563422716700131</v>
      </c>
      <c r="AQ381" s="15">
        <f t="shared" ref="AQ381:AQ390" si="128">B381/AP381-1</f>
        <v>0.1953857628000315</v>
      </c>
      <c r="AR381" s="3">
        <f t="shared" ref="AR381:AR390" si="129">1-(1-B381/100)^(1/12)-AO381</f>
        <v>1.2559711011023607E-3</v>
      </c>
      <c r="AS381" s="15">
        <f t="shared" si="125"/>
        <v>0.21564800489006219</v>
      </c>
    </row>
    <row r="382" spans="1:49" x14ac:dyDescent="0.25">
      <c r="A382" t="s">
        <v>37</v>
      </c>
      <c r="B382">
        <v>8.3966489696223192</v>
      </c>
      <c r="C382">
        <v>6.1408477506100902E-3</v>
      </c>
      <c r="D382">
        <v>7.12515609457291</v>
      </c>
      <c r="E382">
        <v>-25.899721771411802</v>
      </c>
      <c r="F382" s="1">
        <v>0</v>
      </c>
      <c r="G382" s="1">
        <v>0</v>
      </c>
      <c r="H382">
        <v>3.3382437664076501</v>
      </c>
      <c r="I382">
        <v>-161.69806585914</v>
      </c>
      <c r="J382">
        <v>-159.930398365608</v>
      </c>
      <c r="K382">
        <v>-229.062208846174</v>
      </c>
      <c r="L382">
        <v>-125.623857412053</v>
      </c>
      <c r="M382">
        <v>67.080284059450506</v>
      </c>
      <c r="N382">
        <v>87.483273826036907</v>
      </c>
      <c r="O382">
        <v>57.646182938398503</v>
      </c>
      <c r="P382">
        <v>108444.477891652</v>
      </c>
      <c r="Q382">
        <v>148509.08898468301</v>
      </c>
      <c r="R382">
        <v>120.221329732979</v>
      </c>
      <c r="S382">
        <v>677.03944337697305</v>
      </c>
      <c r="T382">
        <v>0.36076013137934598</v>
      </c>
      <c r="U382">
        <v>0.117741422598361</v>
      </c>
      <c r="V382">
        <v>0.61270106761163401</v>
      </c>
      <c r="W382">
        <v>4.3760887390046403E-2</v>
      </c>
      <c r="X382">
        <v>0.22579662239995801</v>
      </c>
      <c r="Y382" s="1">
        <v>0</v>
      </c>
      <c r="Z382">
        <v>0.52724545373269505</v>
      </c>
      <c r="AA382">
        <v>5.9113772154129204E-4</v>
      </c>
      <c r="AB382">
        <v>5.5431146335406696E-3</v>
      </c>
      <c r="AC382">
        <v>5.3914818391398896E-3</v>
      </c>
      <c r="AD382" s="1">
        <v>6.5611753371443003E-6</v>
      </c>
      <c r="AE382">
        <v>0.74662059801152902</v>
      </c>
      <c r="AF382" s="1">
        <v>6.2151975221565701E-4</v>
      </c>
      <c r="AG382" s="1">
        <v>0</v>
      </c>
      <c r="AH382">
        <v>4.6003570436038199</v>
      </c>
      <c r="AI382">
        <v>0.28956739449964197</v>
      </c>
      <c r="AJ382">
        <v>507.50554898524001</v>
      </c>
      <c r="AK382" t="s">
        <v>79</v>
      </c>
      <c r="AL382" t="s">
        <v>80</v>
      </c>
      <c r="AM382" s="4">
        <v>4107659933.5799999</v>
      </c>
      <c r="AN382">
        <v>37878</v>
      </c>
      <c r="AO382">
        <f t="shared" si="126"/>
        <v>6.6041393128968388E-3</v>
      </c>
      <c r="AP382">
        <f t="shared" si="127"/>
        <v>7.6433540918236176</v>
      </c>
      <c r="AQ382" s="15">
        <f t="shared" si="128"/>
        <v>9.8555538412714583E-2</v>
      </c>
      <c r="AR382" s="3">
        <f t="shared" si="129"/>
        <v>6.777459835924822E-4</v>
      </c>
      <c r="AS382" s="15">
        <f t="shared" si="125"/>
        <v>0.17845123084642034</v>
      </c>
    </row>
    <row r="383" spans="1:49" x14ac:dyDescent="0.25">
      <c r="A383" t="s">
        <v>37</v>
      </c>
      <c r="B383">
        <v>8.3771493950321201</v>
      </c>
      <c r="C383">
        <v>6.2722252379181498E-3</v>
      </c>
      <c r="D383">
        <v>7.2723736925464904</v>
      </c>
      <c r="E383">
        <v>-25.620484426752999</v>
      </c>
      <c r="F383" s="1">
        <v>0</v>
      </c>
      <c r="G383" s="1">
        <v>0</v>
      </c>
      <c r="H383">
        <v>3.4457789037208402</v>
      </c>
      <c r="I383">
        <v>-138.437810069476</v>
      </c>
      <c r="J383">
        <v>-136.79602658590301</v>
      </c>
      <c r="K383">
        <v>-190.77358609437599</v>
      </c>
      <c r="L383">
        <v>-108.092280921105</v>
      </c>
      <c r="M383">
        <v>59.229137032942702</v>
      </c>
      <c r="N383">
        <v>89.678630565267198</v>
      </c>
      <c r="O383">
        <v>62.511111863278799</v>
      </c>
      <c r="P383">
        <v>128990.217869019</v>
      </c>
      <c r="Q383">
        <v>183289.758537905</v>
      </c>
      <c r="R383">
        <v>109.230094498155</v>
      </c>
      <c r="S383">
        <v>666.17561150696497</v>
      </c>
      <c r="T383">
        <v>0.40918047388100998</v>
      </c>
      <c r="U383">
        <v>0.124648901739542</v>
      </c>
      <c r="V383">
        <v>0.59565534961252298</v>
      </c>
      <c r="W383">
        <v>7.8880207158635501E-2</v>
      </c>
      <c r="X383">
        <v>0.200815541489299</v>
      </c>
      <c r="Y383" s="1">
        <v>0</v>
      </c>
      <c r="Z383">
        <v>0.44866299747598998</v>
      </c>
      <c r="AA383">
        <v>5.71433631922267E-4</v>
      </c>
      <c r="AB383">
        <v>5.5794116124464801E-3</v>
      </c>
      <c r="AC383">
        <v>5.3635334844174699E-3</v>
      </c>
      <c r="AD383">
        <v>9.43254907698603E-5</v>
      </c>
      <c r="AE383">
        <v>0.66275791003872797</v>
      </c>
      <c r="AF383" s="1">
        <v>9.6550871786344795E-4</v>
      </c>
      <c r="AG383" s="1">
        <v>0</v>
      </c>
      <c r="AH383">
        <v>4.9865292127213099</v>
      </c>
      <c r="AI383">
        <v>0.25360539220108302</v>
      </c>
      <c r="AJ383">
        <v>500.42790003501398</v>
      </c>
      <c r="AK383" t="s">
        <v>81</v>
      </c>
      <c r="AL383" t="s">
        <v>82</v>
      </c>
      <c r="AM383" s="4">
        <v>3413339145.25</v>
      </c>
      <c r="AN383">
        <v>26462</v>
      </c>
      <c r="AO383">
        <f t="shared" si="126"/>
        <v>6.9004758342031845E-3</v>
      </c>
      <c r="AP383">
        <f t="shared" si="127"/>
        <v>7.9734193498883998</v>
      </c>
      <c r="AQ383" s="15">
        <f t="shared" si="128"/>
        <v>5.0634492860252012E-2</v>
      </c>
      <c r="AR383" s="3">
        <f t="shared" si="129"/>
        <v>3.6380121584798659E-4</v>
      </c>
      <c r="AS383" s="15">
        <f t="shared" si="125"/>
        <v>0.15191404473864178</v>
      </c>
    </row>
    <row r="384" spans="1:49" x14ac:dyDescent="0.25">
      <c r="A384" t="s">
        <v>37</v>
      </c>
      <c r="B384">
        <v>10.498229345946999</v>
      </c>
      <c r="C384">
        <v>7.2260191892629701E-3</v>
      </c>
      <c r="D384">
        <v>8.3347690847094995</v>
      </c>
      <c r="E384">
        <v>-21.293041058961201</v>
      </c>
      <c r="F384" s="1">
        <v>0</v>
      </c>
      <c r="G384" s="1">
        <v>0</v>
      </c>
      <c r="H384">
        <v>3.6856997858170799</v>
      </c>
      <c r="I384">
        <v>-108.213649103088</v>
      </c>
      <c r="J384">
        <v>-113.541908591648</v>
      </c>
      <c r="K384">
        <v>-121.10300276282101</v>
      </c>
      <c r="L384">
        <v>-84.948640032594895</v>
      </c>
      <c r="M384">
        <v>35.622702706050802</v>
      </c>
      <c r="N384">
        <v>93.600565784329902</v>
      </c>
      <c r="O384">
        <v>74.929550358571603</v>
      </c>
      <c r="P384">
        <v>168949.73854411999</v>
      </c>
      <c r="Q384">
        <v>223911.028151968</v>
      </c>
      <c r="R384">
        <v>86.894864577376893</v>
      </c>
      <c r="S384">
        <v>658.787163866333</v>
      </c>
      <c r="T384">
        <v>0.55556220925055899</v>
      </c>
      <c r="U384">
        <v>0.29492409044560203</v>
      </c>
      <c r="V384">
        <v>0.15866728433574001</v>
      </c>
      <c r="W384">
        <v>0.17374070816982501</v>
      </c>
      <c r="X384">
        <v>0.37266791704883201</v>
      </c>
      <c r="Y384" s="1">
        <v>0</v>
      </c>
      <c r="Z384">
        <v>0.243404472951428</v>
      </c>
      <c r="AA384">
        <v>3.7895971187065401E-4</v>
      </c>
      <c r="AB384">
        <v>5.7505691325350303E-3</v>
      </c>
      <c r="AC384">
        <v>5.16541621994025E-3</v>
      </c>
      <c r="AD384">
        <v>7.6594871339139903E-4</v>
      </c>
      <c r="AE384">
        <v>0.39233058686725603</v>
      </c>
      <c r="AF384">
        <v>1.7334861486871501E-3</v>
      </c>
      <c r="AG384" s="1">
        <v>2.24475024829095E-7</v>
      </c>
      <c r="AH384">
        <v>6.41455435255111</v>
      </c>
      <c r="AI384">
        <v>0.18134526627944</v>
      </c>
      <c r="AJ384">
        <v>374.27647419084099</v>
      </c>
      <c r="AK384" t="s">
        <v>83</v>
      </c>
      <c r="AL384" t="s">
        <v>84</v>
      </c>
      <c r="AM384" s="4">
        <v>10340906647.07</v>
      </c>
      <c r="AN384">
        <v>61207</v>
      </c>
      <c r="AO384">
        <f t="shared" si="126"/>
        <v>7.2778620804980539E-3</v>
      </c>
      <c r="AP384">
        <f t="shared" si="127"/>
        <v>8.3921939492962672</v>
      </c>
      <c r="AQ384" s="15">
        <f t="shared" si="128"/>
        <v>0.2509517069523084</v>
      </c>
      <c r="AR384" s="3">
        <f t="shared" si="129"/>
        <v>1.9222040269655464E-3</v>
      </c>
      <c r="AS384" s="15">
        <f t="shared" si="125"/>
        <v>0.25957050990248343</v>
      </c>
    </row>
    <row r="385" spans="1:49" x14ac:dyDescent="0.25">
      <c r="A385" t="s">
        <v>37</v>
      </c>
      <c r="B385">
        <v>10.654968002331801</v>
      </c>
      <c r="C385">
        <v>7.9409759013869697E-3</v>
      </c>
      <c r="D385">
        <v>9.1238031938680297</v>
      </c>
      <c r="E385">
        <v>-7.7047186793446203</v>
      </c>
      <c r="F385" s="1">
        <v>0</v>
      </c>
      <c r="G385" s="1">
        <v>0</v>
      </c>
      <c r="H385">
        <v>3.8217234886472302</v>
      </c>
      <c r="I385">
        <v>-85.1450796299481</v>
      </c>
      <c r="J385">
        <v>-93.742645560846896</v>
      </c>
      <c r="K385">
        <v>-99.1682768123014</v>
      </c>
      <c r="L385">
        <v>-63.518938970909502</v>
      </c>
      <c r="M385">
        <v>32.953467224093203</v>
      </c>
      <c r="N385">
        <v>94.058328613373007</v>
      </c>
      <c r="O385">
        <v>76.362825648150704</v>
      </c>
      <c r="P385">
        <v>183788.494024249</v>
      </c>
      <c r="Q385">
        <v>234320.19988401301</v>
      </c>
      <c r="R385">
        <v>85.953720965753504</v>
      </c>
      <c r="S385">
        <v>661.52598157325804</v>
      </c>
      <c r="T385">
        <v>0.57394721063522403</v>
      </c>
      <c r="U385">
        <v>0.35381600696362497</v>
      </c>
      <c r="V385">
        <v>6.0366754881771199E-2</v>
      </c>
      <c r="W385">
        <v>0.15418760450052599</v>
      </c>
      <c r="X385">
        <v>0.43162963365407703</v>
      </c>
      <c r="Y385" s="1">
        <v>0</v>
      </c>
      <c r="Z385">
        <v>0.21889767610845501</v>
      </c>
      <c r="AA385">
        <v>3.2200061971226698E-4</v>
      </c>
      <c r="AB385">
        <v>6.2623850129209999E-3</v>
      </c>
      <c r="AC385">
        <v>5.4979861391567398E-3</v>
      </c>
      <c r="AD385">
        <v>8.61301384397604E-4</v>
      </c>
      <c r="AE385">
        <v>0.37705754435536298</v>
      </c>
      <c r="AF385">
        <v>2.3124316569712298E-3</v>
      </c>
      <c r="AG385">
        <v>4.8299873837229697E-6</v>
      </c>
      <c r="AH385">
        <v>6.5038079156764299</v>
      </c>
      <c r="AI385">
        <v>0.17434617367858099</v>
      </c>
      <c r="AJ385">
        <v>408.50074992470502</v>
      </c>
      <c r="AK385" t="s">
        <v>85</v>
      </c>
      <c r="AL385" t="s">
        <v>86</v>
      </c>
      <c r="AM385" s="4">
        <v>48324611464.760002</v>
      </c>
      <c r="AN385">
        <v>262936</v>
      </c>
      <c r="AO385">
        <f t="shared" si="126"/>
        <v>8.1324184158402361E-3</v>
      </c>
      <c r="AP385">
        <f t="shared" si="127"/>
        <v>9.3340219081055942</v>
      </c>
      <c r="AQ385" s="15">
        <f t="shared" si="128"/>
        <v>0.14151949794322927</v>
      </c>
      <c r="AR385" s="3">
        <f t="shared" si="129"/>
        <v>1.2123575277782524E-3</v>
      </c>
      <c r="AS385" s="15">
        <f t="shared" si="125"/>
        <v>0.16782089397684996</v>
      </c>
    </row>
    <row r="386" spans="1:49" x14ac:dyDescent="0.25">
      <c r="A386" t="s">
        <v>37</v>
      </c>
      <c r="B386">
        <v>10.7336742629354</v>
      </c>
      <c r="C386">
        <v>9.1664893123823091E-3</v>
      </c>
      <c r="D386">
        <v>10.4618255146523</v>
      </c>
      <c r="E386">
        <v>-2.6947778771583901</v>
      </c>
      <c r="F386" s="1">
        <v>0</v>
      </c>
      <c r="G386" s="1">
        <v>0</v>
      </c>
      <c r="H386">
        <v>3.8810781607714802</v>
      </c>
      <c r="I386">
        <v>-60.396184389664803</v>
      </c>
      <c r="J386">
        <v>-72.489548874273495</v>
      </c>
      <c r="K386">
        <v>-79.901621456311702</v>
      </c>
      <c r="L386">
        <v>-38.581318120166301</v>
      </c>
      <c r="M386">
        <v>32.190820936934102</v>
      </c>
      <c r="N386">
        <v>93.941942170927902</v>
      </c>
      <c r="O386">
        <v>76.291383595874095</v>
      </c>
      <c r="P386">
        <v>182659.411127812</v>
      </c>
      <c r="Q386">
        <v>233280.19331941899</v>
      </c>
      <c r="R386">
        <v>87.351510977931795</v>
      </c>
      <c r="S386">
        <v>668.54651927650502</v>
      </c>
      <c r="T386">
        <v>0.57102658224445801</v>
      </c>
      <c r="U386">
        <v>0.36342424204826601</v>
      </c>
      <c r="V386">
        <v>4.9780387430317201E-2</v>
      </c>
      <c r="W386">
        <v>0.142284191290176</v>
      </c>
      <c r="X386">
        <v>0.44451117923123901</v>
      </c>
      <c r="Y386" s="1">
        <v>0</v>
      </c>
      <c r="Z386">
        <v>0.22344239665655199</v>
      </c>
      <c r="AA386">
        <v>3.1062007328736999E-4</v>
      </c>
      <c r="AB386">
        <v>7.0691251713085003E-3</v>
      </c>
      <c r="AC386">
        <v>6.2079632777978398E-3</v>
      </c>
      <c r="AD386">
        <v>1.15811968150217E-3</v>
      </c>
      <c r="AE386">
        <v>0.38899360354029699</v>
      </c>
      <c r="AF386">
        <v>2.81084395337617E-3</v>
      </c>
      <c r="AG386">
        <v>2.1267947521496399E-5</v>
      </c>
      <c r="AH386">
        <v>6.5615203971314804</v>
      </c>
      <c r="AI386">
        <v>0.17601311154782401</v>
      </c>
      <c r="AJ386">
        <v>413.18049906255197</v>
      </c>
      <c r="AK386" t="s">
        <v>87</v>
      </c>
      <c r="AL386" t="s">
        <v>88</v>
      </c>
      <c r="AM386" s="4">
        <v>203810822958.17999</v>
      </c>
      <c r="AN386">
        <v>1115797</v>
      </c>
      <c r="AO386">
        <f t="shared" si="126"/>
        <v>9.329427304461381E-3</v>
      </c>
      <c r="AP386">
        <f t="shared" si="127"/>
        <v>10.638355463658467</v>
      </c>
      <c r="AQ386" s="15">
        <f t="shared" si="128"/>
        <v>8.959918626760599E-3</v>
      </c>
      <c r="AR386" s="3">
        <f t="shared" si="129"/>
        <v>8.8102420648848712E-5</v>
      </c>
      <c r="AS386" s="15">
        <f t="shared" si="125"/>
        <v>2.5984829120153208E-2</v>
      </c>
      <c r="AT386">
        <f t="shared" ref="AT386:AT387" si="130">I386</f>
        <v>-60.396184389664803</v>
      </c>
      <c r="AV386" s="3">
        <f>AR386</f>
        <v>8.8102420648848712E-5</v>
      </c>
      <c r="AW386" s="2">
        <f t="shared" ref="AW386:AW393" si="131">100*AV386</f>
        <v>8.8102420648848712E-3</v>
      </c>
    </row>
    <row r="387" spans="1:49" x14ac:dyDescent="0.25">
      <c r="A387" t="s">
        <v>37</v>
      </c>
      <c r="B387">
        <v>12.043561000292399</v>
      </c>
      <c r="C387">
        <v>1.02373260162944E-2</v>
      </c>
      <c r="D387">
        <v>11.6161613788433</v>
      </c>
      <c r="E387">
        <v>-3.1166955106138401</v>
      </c>
      <c r="F387" s="1">
        <v>0</v>
      </c>
      <c r="G387" s="1">
        <v>0</v>
      </c>
      <c r="H387">
        <v>3.8813989538791498</v>
      </c>
      <c r="I387">
        <v>-36.336442483455798</v>
      </c>
      <c r="J387">
        <v>-49.6793424826596</v>
      </c>
      <c r="K387">
        <v>-68.474418761627007</v>
      </c>
      <c r="L387">
        <v>-14.301693806885201</v>
      </c>
      <c r="M387">
        <v>31.2695170241184</v>
      </c>
      <c r="N387">
        <v>93.275182273542001</v>
      </c>
      <c r="O387">
        <v>75.518747986016393</v>
      </c>
      <c r="P387">
        <v>180889.67426099401</v>
      </c>
      <c r="Q387">
        <v>231415.40379181301</v>
      </c>
      <c r="R387">
        <v>88.9298472109096</v>
      </c>
      <c r="S387">
        <v>685.21314239661297</v>
      </c>
      <c r="T387">
        <v>0.54731141360806701</v>
      </c>
      <c r="U387">
        <v>0.34867585637014797</v>
      </c>
      <c r="V387">
        <v>7.0904853842758006E-2</v>
      </c>
      <c r="W387">
        <v>0.13077537475890899</v>
      </c>
      <c r="X387">
        <v>0.44964391502818402</v>
      </c>
      <c r="Y387" s="1">
        <v>0</v>
      </c>
      <c r="Z387">
        <v>0.25071202052210501</v>
      </c>
      <c r="AA387">
        <v>3.1327217804553401E-4</v>
      </c>
      <c r="AB387">
        <v>7.3204861396071099E-3</v>
      </c>
      <c r="AC387">
        <v>6.4204321656343199E-3</v>
      </c>
      <c r="AD387">
        <v>1.7313955532063401E-3</v>
      </c>
      <c r="AE387">
        <v>0.41456931589853602</v>
      </c>
      <c r="AF387">
        <v>3.5378258600973801E-3</v>
      </c>
      <c r="AG387">
        <v>9.8717618015805602E-5</v>
      </c>
      <c r="AH387">
        <v>7.0316939640417599</v>
      </c>
      <c r="AI387">
        <v>0.18195110043333901</v>
      </c>
      <c r="AJ387">
        <v>445.37310608704399</v>
      </c>
      <c r="AK387" t="s">
        <v>89</v>
      </c>
      <c r="AL387" t="s">
        <v>90</v>
      </c>
      <c r="AM387" s="4">
        <v>367274415046.69</v>
      </c>
      <c r="AN387">
        <v>2030378</v>
      </c>
      <c r="AO387">
        <f t="shared" si="126"/>
        <v>1.0271530203777234E-2</v>
      </c>
      <c r="AP387">
        <f t="shared" si="127"/>
        <v>11.652806804285742</v>
      </c>
      <c r="AQ387" s="15">
        <f t="shared" si="128"/>
        <v>3.3533053672780699E-2</v>
      </c>
      <c r="AR387" s="3">
        <f t="shared" si="129"/>
        <v>3.6553393659101256E-4</v>
      </c>
      <c r="AS387" s="15">
        <f t="shared" si="125"/>
        <v>3.6793533380788723E-2</v>
      </c>
      <c r="AT387">
        <f t="shared" si="130"/>
        <v>-36.336442483455798</v>
      </c>
      <c r="AV387" s="3">
        <f>AR387</f>
        <v>3.6553393659101256E-4</v>
      </c>
      <c r="AW387" s="2">
        <f t="shared" si="131"/>
        <v>3.6553393659101256E-2</v>
      </c>
    </row>
    <row r="388" spans="1:49" x14ac:dyDescent="0.25">
      <c r="A388" t="s">
        <v>37</v>
      </c>
      <c r="B388">
        <v>12.975101006755001</v>
      </c>
      <c r="C388">
        <v>1.07840585242005E-2</v>
      </c>
      <c r="D388">
        <v>12.200250225104201</v>
      </c>
      <c r="E388">
        <v>-4.6220330998038799</v>
      </c>
      <c r="F388" s="1">
        <v>0</v>
      </c>
      <c r="G388" s="1">
        <v>0</v>
      </c>
      <c r="H388">
        <v>3.87824784663652</v>
      </c>
      <c r="I388">
        <v>-12.323679695040999</v>
      </c>
      <c r="J388">
        <v>-31.472989817689701</v>
      </c>
      <c r="K388">
        <v>-38.089303208081901</v>
      </c>
      <c r="L388">
        <v>9.5585150841045294</v>
      </c>
      <c r="M388">
        <v>27.924593035608101</v>
      </c>
      <c r="N388">
        <v>93.216256824627393</v>
      </c>
      <c r="O388">
        <v>77.169415921812003</v>
      </c>
      <c r="P388">
        <v>182109.81920400399</v>
      </c>
      <c r="Q388">
        <v>235536.82352762899</v>
      </c>
      <c r="R388">
        <v>90.036008065409405</v>
      </c>
      <c r="S388">
        <v>686.64561768411602</v>
      </c>
      <c r="T388">
        <v>0.52209880672136899</v>
      </c>
      <c r="U388">
        <v>0.35281900396112598</v>
      </c>
      <c r="V388">
        <v>8.1605232940911904E-2</v>
      </c>
      <c r="W388">
        <v>0.12921188484986401</v>
      </c>
      <c r="X388">
        <v>0.43636387824809603</v>
      </c>
      <c r="Y388" s="1">
        <v>0</v>
      </c>
      <c r="Z388">
        <v>0.27376443268659201</v>
      </c>
      <c r="AA388">
        <v>3.0591170212687597E-4</v>
      </c>
      <c r="AB388">
        <v>6.8214748222485497E-3</v>
      </c>
      <c r="AC388">
        <v>6.1000509107188199E-3</v>
      </c>
      <c r="AD388">
        <v>1.58396079353294E-3</v>
      </c>
      <c r="AE388">
        <v>0.34073518097869698</v>
      </c>
      <c r="AF388">
        <v>3.6287683316121302E-3</v>
      </c>
      <c r="AG388">
        <v>1.0560478778386801E-3</v>
      </c>
      <c r="AH388">
        <v>7.1069604094919496</v>
      </c>
      <c r="AI388">
        <v>0.16069035956054201</v>
      </c>
      <c r="AJ388">
        <v>457.21684766328298</v>
      </c>
      <c r="AK388" t="s">
        <v>91</v>
      </c>
      <c r="AL388" t="s">
        <v>92</v>
      </c>
      <c r="AM388" s="4">
        <v>477908431109.41998</v>
      </c>
      <c r="AN388">
        <v>2624287</v>
      </c>
      <c r="AO388">
        <f t="shared" si="126"/>
        <v>1.0034730944457827E-2</v>
      </c>
      <c r="AP388">
        <f t="shared" si="127"/>
        <v>11.398820761101369</v>
      </c>
      <c r="AQ388" s="15">
        <f t="shared" si="128"/>
        <v>0.13828450141375237</v>
      </c>
      <c r="AR388" s="3">
        <f t="shared" si="129"/>
        <v>1.4797897253577934E-3</v>
      </c>
      <c r="AS388" s="15">
        <f t="shared" si="125"/>
        <v>6.3511056523775755E-2</v>
      </c>
      <c r="AT388">
        <f t="shared" ref="AT388:AT393" si="132">I388</f>
        <v>-12.323679695040999</v>
      </c>
      <c r="AV388" s="3">
        <f t="shared" ref="AV388:AV393" si="133">AR388</f>
        <v>1.4797897253577934E-3</v>
      </c>
      <c r="AW388" s="2">
        <f t="shared" si="131"/>
        <v>0.14797897253577935</v>
      </c>
    </row>
    <row r="389" spans="1:49" x14ac:dyDescent="0.25">
      <c r="A389" t="s">
        <v>37</v>
      </c>
      <c r="B389">
        <v>14.4688233686835</v>
      </c>
      <c r="C389">
        <v>1.30040966407418E-2</v>
      </c>
      <c r="D389">
        <v>14.535806041368099</v>
      </c>
      <c r="E389">
        <v>-4.87172982206308</v>
      </c>
      <c r="F389" s="1">
        <v>0</v>
      </c>
      <c r="G389" s="1">
        <v>0</v>
      </c>
      <c r="H389">
        <v>3.8414115147572399</v>
      </c>
      <c r="I389">
        <v>12.0061844992403</v>
      </c>
      <c r="J389">
        <v>-7.3749376952227301</v>
      </c>
      <c r="K389">
        <v>-8.8036334445595408</v>
      </c>
      <c r="L389">
        <v>34.590349636835803</v>
      </c>
      <c r="M389">
        <v>28.148068302209001</v>
      </c>
      <c r="N389">
        <v>93.324260413406293</v>
      </c>
      <c r="O389">
        <v>77.648480806865706</v>
      </c>
      <c r="P389">
        <v>176525.078240431</v>
      </c>
      <c r="Q389">
        <v>231289.057337915</v>
      </c>
      <c r="R389">
        <v>91.742608832778004</v>
      </c>
      <c r="S389">
        <v>686.16614484531499</v>
      </c>
      <c r="T389">
        <v>0.51462867624212905</v>
      </c>
      <c r="U389">
        <v>0.34768195274759101</v>
      </c>
      <c r="V389">
        <v>0.100176094395548</v>
      </c>
      <c r="W389">
        <v>0.128194151809917</v>
      </c>
      <c r="X389">
        <v>0.42394780104694202</v>
      </c>
      <c r="Y389" s="1">
        <v>0</v>
      </c>
      <c r="Z389">
        <v>0.280498491311377</v>
      </c>
      <c r="AA389">
        <v>3.0420149384248501E-4</v>
      </c>
      <c r="AB389">
        <v>6.5466469797203003E-3</v>
      </c>
      <c r="AC389">
        <v>5.8674220210517703E-3</v>
      </c>
      <c r="AD389">
        <v>1.59528298979921E-3</v>
      </c>
      <c r="AE389">
        <v>0.31023395989791303</v>
      </c>
      <c r="AF389">
        <v>3.5735755147946798E-3</v>
      </c>
      <c r="AG389">
        <v>3.1563393885506901E-3</v>
      </c>
      <c r="AH389">
        <v>6.80010804094095</v>
      </c>
      <c r="AI389">
        <v>0.15338548675428301</v>
      </c>
      <c r="AJ389">
        <v>472.16005635642301</v>
      </c>
      <c r="AK389" t="s">
        <v>93</v>
      </c>
      <c r="AL389" t="s">
        <v>94</v>
      </c>
      <c r="AM389" s="4">
        <v>529479381603.81</v>
      </c>
      <c r="AN389">
        <v>2999457</v>
      </c>
      <c r="AO389">
        <f>SUM(AA389,AC389,AF389)</f>
        <v>9.7451990296889349E-3</v>
      </c>
      <c r="AP389">
        <f t="shared" si="127"/>
        <v>11.087365305108465</v>
      </c>
      <c r="AQ389" s="15">
        <f t="shared" si="128"/>
        <v>0.30498301179064069</v>
      </c>
      <c r="AR389" s="3">
        <f t="shared" si="129"/>
        <v>3.19445747947502E-3</v>
      </c>
      <c r="AS389" s="15">
        <f t="shared" si="125"/>
        <v>-4.6081154697558135E-3</v>
      </c>
      <c r="AT389">
        <f t="shared" si="132"/>
        <v>12.0061844992403</v>
      </c>
      <c r="AV389" s="3">
        <f t="shared" si="133"/>
        <v>3.19445747947502E-3</v>
      </c>
      <c r="AW389" s="2">
        <f t="shared" si="131"/>
        <v>0.31944574794750202</v>
      </c>
    </row>
    <row r="390" spans="1:49" x14ac:dyDescent="0.25">
      <c r="A390" t="s">
        <v>37</v>
      </c>
      <c r="B390">
        <v>17.8972311415048</v>
      </c>
      <c r="C390">
        <v>1.8834838371220401E-2</v>
      </c>
      <c r="D390">
        <v>20.401399688552502</v>
      </c>
      <c r="E390">
        <v>-5.7005837017408201</v>
      </c>
      <c r="F390" s="1">
        <v>0</v>
      </c>
      <c r="G390" s="1">
        <v>0</v>
      </c>
      <c r="H390">
        <v>3.7939222620089499</v>
      </c>
      <c r="I390">
        <v>33.544125456962</v>
      </c>
      <c r="J390">
        <v>25.580711979533501</v>
      </c>
      <c r="K390">
        <v>-3.35696368800191</v>
      </c>
      <c r="L390">
        <v>56.110081927849599</v>
      </c>
      <c r="M390">
        <v>30.6425088736428</v>
      </c>
      <c r="N390">
        <v>92.6928803627966</v>
      </c>
      <c r="O390">
        <v>75.372542559209606</v>
      </c>
      <c r="P390">
        <v>176695.126311851</v>
      </c>
      <c r="Q390">
        <v>229645.516924878</v>
      </c>
      <c r="R390">
        <v>93.679169093784694</v>
      </c>
      <c r="S390">
        <v>705.09974901286898</v>
      </c>
      <c r="T390">
        <v>0.48071532601954498</v>
      </c>
      <c r="U390">
        <v>0.33698753375180501</v>
      </c>
      <c r="V390">
        <v>0.12008786178603199</v>
      </c>
      <c r="W390">
        <v>0.11858084323979499</v>
      </c>
      <c r="X390">
        <v>0.424343761222366</v>
      </c>
      <c r="Y390" s="1">
        <v>0</v>
      </c>
      <c r="Z390">
        <v>0.31011498119445502</v>
      </c>
      <c r="AA390">
        <v>3.1270420813954701E-4</v>
      </c>
      <c r="AB390">
        <v>6.9157117483029202E-3</v>
      </c>
      <c r="AC390">
        <v>6.0288840940991503E-3</v>
      </c>
      <c r="AD390">
        <v>2.3017600850539399E-3</v>
      </c>
      <c r="AE390">
        <v>0.391555714899323</v>
      </c>
      <c r="AF390">
        <v>4.5647379942070302E-3</v>
      </c>
      <c r="AG390">
        <v>7.8262482136648801E-3</v>
      </c>
      <c r="AH390">
        <v>6.9332693916793398</v>
      </c>
      <c r="AI390">
        <v>0.17371067078386099</v>
      </c>
      <c r="AJ390">
        <v>567.43779139882702</v>
      </c>
      <c r="AK390" t="s">
        <v>95</v>
      </c>
      <c r="AL390" t="s">
        <v>96</v>
      </c>
      <c r="AM390" s="4">
        <v>210429759827.31</v>
      </c>
      <c r="AN390">
        <v>1190920</v>
      </c>
      <c r="AO390">
        <f t="shared" ref="AO390" si="134">SUM(AA390,AC390,AF390)</f>
        <v>1.0906326296445727E-2</v>
      </c>
      <c r="AP390">
        <f t="shared" si="127"/>
        <v>12.330387049028356</v>
      </c>
      <c r="AQ390" s="15">
        <f t="shared" si="128"/>
        <v>0.45147358881286004</v>
      </c>
      <c r="AR390" s="3">
        <f t="shared" si="129"/>
        <v>5.3925889358860078E-3</v>
      </c>
      <c r="AS390" s="15">
        <f t="shared" si="125"/>
        <v>-0.12274493835110856</v>
      </c>
      <c r="AT390">
        <f t="shared" si="132"/>
        <v>33.544125456962</v>
      </c>
      <c r="AU390">
        <f>(37.5-AT390)/(AT390-AT389)*(AR390-AR389)+AR390</f>
        <v>5.79631983512732E-3</v>
      </c>
      <c r="AV390" s="3">
        <f>AU390</f>
        <v>5.79631983512732E-3</v>
      </c>
      <c r="AW390" s="2">
        <f t="shared" si="131"/>
        <v>0.57963198351273204</v>
      </c>
    </row>
    <row r="391" spans="1:49" x14ac:dyDescent="0.25">
      <c r="A391" t="s">
        <v>37</v>
      </c>
      <c r="B391">
        <v>24.204674929452199</v>
      </c>
      <c r="C391">
        <v>2.2316904019743702E-2</v>
      </c>
      <c r="D391">
        <v>23.725867621832101</v>
      </c>
      <c r="E391">
        <v>14.144692184436799</v>
      </c>
      <c r="F391" s="1">
        <v>0</v>
      </c>
      <c r="G391" s="1">
        <v>0</v>
      </c>
      <c r="H391">
        <v>3.9741580185257002</v>
      </c>
      <c r="I391">
        <v>54.526284129802498</v>
      </c>
      <c r="J391">
        <v>50.595491795061299</v>
      </c>
      <c r="K391">
        <v>10.280137527467801</v>
      </c>
      <c r="L391">
        <v>76.242807625273102</v>
      </c>
      <c r="M391">
        <v>21.230435558113101</v>
      </c>
      <c r="N391">
        <v>90.615804170121905</v>
      </c>
      <c r="O391">
        <v>76.249617207887397</v>
      </c>
      <c r="P391">
        <v>183610.095761164</v>
      </c>
      <c r="Q391">
        <v>230811.87271611401</v>
      </c>
      <c r="R391">
        <v>85.988809385227697</v>
      </c>
      <c r="S391">
        <v>722.905781656258</v>
      </c>
      <c r="T391">
        <v>0.45202400676681798</v>
      </c>
      <c r="U391">
        <v>0.41972895388661002</v>
      </c>
      <c r="V391">
        <v>1.7343102909381201E-2</v>
      </c>
      <c r="W391">
        <v>9.4888086442043107E-2</v>
      </c>
      <c r="X391">
        <v>0.46803985676196502</v>
      </c>
      <c r="Y391" s="1">
        <v>0</v>
      </c>
      <c r="Z391">
        <v>0.35748279928259502</v>
      </c>
      <c r="AA391">
        <v>3.1518272505715402E-4</v>
      </c>
      <c r="AB391">
        <v>6.3027509400738098E-3</v>
      </c>
      <c r="AC391">
        <v>5.6643237046492398E-3</v>
      </c>
      <c r="AD391">
        <v>2.78631984920328E-3</v>
      </c>
      <c r="AE391">
        <v>0.30829966254143198</v>
      </c>
      <c r="AF391">
        <v>5.54547982429659E-3</v>
      </c>
      <c r="AG391">
        <v>1.1786665168234499E-2</v>
      </c>
      <c r="AH391">
        <v>7.9705779095137101</v>
      </c>
      <c r="AI391">
        <v>0.14691217801621201</v>
      </c>
      <c r="AJ391">
        <v>651.68703359600602</v>
      </c>
      <c r="AK391" t="s">
        <v>97</v>
      </c>
      <c r="AL391" t="s">
        <v>98</v>
      </c>
      <c r="AM391" s="4">
        <v>6294704912.9799995</v>
      </c>
      <c r="AN391">
        <v>34283</v>
      </c>
      <c r="AO391">
        <f t="shared" ref="AO391:AO392" si="135">SUM(AA391,AC391,AF391)</f>
        <v>1.1524986254002983E-2</v>
      </c>
      <c r="AP391">
        <f t="shared" si="127"/>
        <v>12.986156870206955</v>
      </c>
      <c r="AQ391" s="15">
        <f t="shared" ref="AQ391:AQ392" si="136">B391/AP391-1</f>
        <v>0.86388283857735804</v>
      </c>
      <c r="AR391" s="3">
        <f t="shared" ref="AR391:AR392" si="137">1-(1-B391/100)^(1/12)-AO391</f>
        <v>1.1304841880205769E-2</v>
      </c>
      <c r="AS391" s="15">
        <f t="shared" ref="AS391:AS392" si="138">B391/D391-1</f>
        <v>2.0180813416471599E-2</v>
      </c>
      <c r="AT391">
        <f t="shared" si="132"/>
        <v>54.526284129802498</v>
      </c>
      <c r="AU391">
        <f>(62.5-AT391)/(AT391-AT390)*(AR391-AR390)+AR391</f>
        <v>1.3551637639679566E-2</v>
      </c>
      <c r="AV391" s="3">
        <f t="shared" si="133"/>
        <v>1.1304841880205769E-2</v>
      </c>
      <c r="AW391" s="2">
        <f t="shared" si="131"/>
        <v>1.1304841880205769</v>
      </c>
    </row>
    <row r="392" spans="1:49" x14ac:dyDescent="0.25">
      <c r="A392" t="s">
        <v>37</v>
      </c>
      <c r="B392">
        <v>30.492296239611999</v>
      </c>
      <c r="C392">
        <v>1.86293425068252E-2</v>
      </c>
      <c r="D392">
        <v>20.2011148940915</v>
      </c>
      <c r="E392">
        <v>50.884414483963297</v>
      </c>
      <c r="F392" s="1">
        <v>0</v>
      </c>
      <c r="G392" s="1">
        <v>0</v>
      </c>
      <c r="H392">
        <v>4.18545593362182</v>
      </c>
      <c r="I392">
        <v>78.384744368648199</v>
      </c>
      <c r="J392">
        <v>78.384744368648199</v>
      </c>
      <c r="K392">
        <v>26.262413281568602</v>
      </c>
      <c r="L392">
        <v>101.83240290780699</v>
      </c>
      <c r="M392">
        <v>14.1489483714646</v>
      </c>
      <c r="N392">
        <v>89.035445248117796</v>
      </c>
      <c r="O392">
        <v>76.755224880082594</v>
      </c>
      <c r="P392">
        <v>170268.85601895701</v>
      </c>
      <c r="Q392">
        <v>206739.855104488</v>
      </c>
      <c r="R392">
        <v>83.622145764408799</v>
      </c>
      <c r="S392">
        <v>744.36827577233396</v>
      </c>
      <c r="T392">
        <v>0.60995204411127302</v>
      </c>
      <c r="U392">
        <v>0.282648666885496</v>
      </c>
      <c r="V392" s="1">
        <v>0</v>
      </c>
      <c r="W392">
        <v>6.4968423779632106E-2</v>
      </c>
      <c r="X392">
        <v>0.65238290933487098</v>
      </c>
      <c r="Y392" s="1">
        <v>0</v>
      </c>
      <c r="Z392">
        <v>0.25094881850670397</v>
      </c>
      <c r="AA392">
        <v>3.61611296122624E-4</v>
      </c>
      <c r="AB392">
        <v>4.1166342182040998E-3</v>
      </c>
      <c r="AC392">
        <v>4.07844236943288E-3</v>
      </c>
      <c r="AD392">
        <v>7.1183667997293905E-4</v>
      </c>
      <c r="AE392">
        <v>0.17381130335516401</v>
      </c>
      <c r="AF392">
        <v>3.7957088499846301E-3</v>
      </c>
      <c r="AG392">
        <v>1.3078370293228499E-2</v>
      </c>
      <c r="AH392">
        <v>9.3210211850749296</v>
      </c>
      <c r="AI392">
        <v>0.110066355241001</v>
      </c>
      <c r="AJ392">
        <v>685.43263660086598</v>
      </c>
      <c r="AK392" t="s">
        <v>99</v>
      </c>
      <c r="AL392" t="s">
        <v>100</v>
      </c>
      <c r="AM392" s="4">
        <v>35926728.619999997</v>
      </c>
      <c r="AN392">
        <v>211</v>
      </c>
      <c r="AO392">
        <f t="shared" si="135"/>
        <v>8.2357625155401338E-3</v>
      </c>
      <c r="AP392">
        <f t="shared" si="127"/>
        <v>9.4473163824540958</v>
      </c>
      <c r="AQ392" s="15">
        <f t="shared" si="136"/>
        <v>2.227614595002176</v>
      </c>
      <c r="AR392" s="3">
        <f t="shared" si="137"/>
        <v>2.1620513599671334E-2</v>
      </c>
      <c r="AS392" s="15">
        <f t="shared" si="138"/>
        <v>0.50943630584124366</v>
      </c>
      <c r="AT392">
        <f t="shared" si="132"/>
        <v>78.384744368648199</v>
      </c>
      <c r="AV392" s="3">
        <f t="shared" si="133"/>
        <v>2.1620513599671334E-2</v>
      </c>
      <c r="AW392" s="2">
        <f t="shared" si="131"/>
        <v>2.1620513599671334</v>
      </c>
    </row>
    <row r="393" spans="1:49" x14ac:dyDescent="0.25">
      <c r="AN393">
        <f>SUM(AN380:AN392)</f>
        <v>10415386</v>
      </c>
      <c r="AV393" s="3"/>
      <c r="AW393" s="2"/>
    </row>
    <row r="394" spans="1:49" x14ac:dyDescent="0.25">
      <c r="AO394" t="s">
        <v>244</v>
      </c>
      <c r="AP394" t="s">
        <v>67</v>
      </c>
      <c r="AR394" s="3" t="s">
        <v>67</v>
      </c>
      <c r="AS394" s="15"/>
    </row>
    <row r="395" spans="1:49" x14ac:dyDescent="0.25">
      <c r="A395" t="s">
        <v>0</v>
      </c>
      <c r="B395" t="s">
        <v>1</v>
      </c>
      <c r="C395" t="s">
        <v>2</v>
      </c>
      <c r="D395" t="s">
        <v>3</v>
      </c>
      <c r="E395" t="s">
        <v>5</v>
      </c>
      <c r="F395" t="s">
        <v>6</v>
      </c>
      <c r="G395" t="s">
        <v>208</v>
      </c>
      <c r="H395" t="s">
        <v>7</v>
      </c>
      <c r="I395" t="s">
        <v>8</v>
      </c>
      <c r="J395" t="s">
        <v>134</v>
      </c>
      <c r="K395" t="s">
        <v>143</v>
      </c>
      <c r="L395" t="s">
        <v>9</v>
      </c>
      <c r="M395" t="s">
        <v>10</v>
      </c>
      <c r="N395" t="s">
        <v>11</v>
      </c>
      <c r="O395" t="s">
        <v>13</v>
      </c>
      <c r="P395" t="s">
        <v>14</v>
      </c>
      <c r="Q395" t="s">
        <v>15</v>
      </c>
      <c r="R395" t="s">
        <v>16</v>
      </c>
      <c r="S395" t="s">
        <v>17</v>
      </c>
      <c r="T395" t="s">
        <v>18</v>
      </c>
      <c r="U395" t="s">
        <v>20</v>
      </c>
      <c r="V395" t="s">
        <v>21</v>
      </c>
      <c r="W395" t="s">
        <v>22</v>
      </c>
      <c r="X395" t="s">
        <v>23</v>
      </c>
      <c r="Y395" t="s">
        <v>24</v>
      </c>
      <c r="Z395" t="s">
        <v>25</v>
      </c>
      <c r="AA395" t="s">
        <v>26</v>
      </c>
      <c r="AB395" t="s">
        <v>27</v>
      </c>
      <c r="AC395" t="s">
        <v>263</v>
      </c>
      <c r="AD395" t="s">
        <v>29</v>
      </c>
      <c r="AE395" t="s">
        <v>326</v>
      </c>
      <c r="AF395" t="s">
        <v>233</v>
      </c>
      <c r="AG395" t="s">
        <v>30</v>
      </c>
      <c r="AH395" t="s">
        <v>31</v>
      </c>
      <c r="AI395" t="s">
        <v>32</v>
      </c>
      <c r="AJ395" t="s">
        <v>33</v>
      </c>
      <c r="AK395" t="s">
        <v>34</v>
      </c>
      <c r="AL395" t="s">
        <v>74</v>
      </c>
      <c r="AM395" s="4" t="s">
        <v>35</v>
      </c>
      <c r="AN395" t="s">
        <v>36</v>
      </c>
      <c r="AP395" t="s">
        <v>67</v>
      </c>
      <c r="AS395" s="15"/>
    </row>
    <row r="396" spans="1:49" x14ac:dyDescent="0.25">
      <c r="A396" t="s">
        <v>37</v>
      </c>
      <c r="B396">
        <v>17.287879177917301</v>
      </c>
      <c r="C396">
        <v>7.4838478175172796E-3</v>
      </c>
      <c r="D396">
        <v>8.6200327062024407</v>
      </c>
      <c r="E396">
        <v>-21.410027920078001</v>
      </c>
      <c r="F396" s="1">
        <v>0</v>
      </c>
      <c r="G396" s="1">
        <v>0</v>
      </c>
      <c r="H396">
        <v>3.3994970750887199</v>
      </c>
      <c r="I396">
        <v>-208.057483970465</v>
      </c>
      <c r="J396">
        <v>-193.13689872298801</v>
      </c>
      <c r="K396">
        <v>-271.94765127629603</v>
      </c>
      <c r="L396">
        <v>-149.371401010044</v>
      </c>
      <c r="M396">
        <v>70.525147510640195</v>
      </c>
      <c r="N396">
        <v>82.011500868895297</v>
      </c>
      <c r="O396">
        <v>39.665060307208698</v>
      </c>
      <c r="P396">
        <v>62006.7044884973</v>
      </c>
      <c r="Q396">
        <v>89376.4573614244</v>
      </c>
      <c r="R396">
        <v>121.435783274618</v>
      </c>
      <c r="S396">
        <v>703.87769847612606</v>
      </c>
      <c r="T396">
        <v>0.47325512100191602</v>
      </c>
      <c r="U396">
        <v>0.191464490069822</v>
      </c>
      <c r="V396">
        <v>0.59231292343614805</v>
      </c>
      <c r="W396">
        <v>3.6594368789179502E-2</v>
      </c>
      <c r="X396">
        <v>0.17962821770484899</v>
      </c>
      <c r="Y396" s="1">
        <v>0</v>
      </c>
      <c r="Z396">
        <v>0.37140948442369098</v>
      </c>
      <c r="AA396">
        <v>2.0014630960349701E-3</v>
      </c>
      <c r="AB396">
        <v>5.4791606243826197E-3</v>
      </c>
      <c r="AC396">
        <v>4.7289570445562699E-3</v>
      </c>
      <c r="AD396">
        <v>1.5856520135185801E-6</v>
      </c>
      <c r="AE396">
        <v>0.83610441088100396</v>
      </c>
      <c r="AF396" s="1">
        <v>4.2607806108723898E-4</v>
      </c>
      <c r="AG396" s="1">
        <v>0</v>
      </c>
      <c r="AH396">
        <v>6.5232073243502899</v>
      </c>
      <c r="AI396">
        <v>0.46519367271893303</v>
      </c>
      <c r="AJ396">
        <v>948.743373603843</v>
      </c>
      <c r="AK396" t="s">
        <v>75</v>
      </c>
      <c r="AL396" t="s">
        <v>76</v>
      </c>
      <c r="AM396" s="4">
        <v>126679697.27</v>
      </c>
      <c r="AN396">
        <v>2043</v>
      </c>
      <c r="AO396">
        <f>SUM(AA396,AC396,AF396)</f>
        <v>7.1564982016784793E-3</v>
      </c>
      <c r="AP396">
        <f>100*(1-(1-AO396)^12)</f>
        <v>8.2577109124020165</v>
      </c>
      <c r="AQ396" s="15">
        <f>B396/AP396-1</f>
        <v>1.0935437630727827</v>
      </c>
      <c r="AR396" s="3">
        <f>1-(1-B396/100)^(1/12)-AO396</f>
        <v>8.5360725023006338E-3</v>
      </c>
      <c r="AS396" s="15">
        <f t="shared" ref="AS396:AS408" si="139">B396/D396-1</f>
        <v>1.0055468195008141</v>
      </c>
    </row>
    <row r="397" spans="1:49" x14ac:dyDescent="0.25">
      <c r="A397" t="s">
        <v>37</v>
      </c>
      <c r="B397">
        <v>8.9461111560204394</v>
      </c>
      <c r="C397">
        <v>6.1068915382464896E-3</v>
      </c>
      <c r="D397">
        <v>7.0870709723418601</v>
      </c>
      <c r="E397">
        <v>-25.963955925299199</v>
      </c>
      <c r="F397" s="1">
        <v>0</v>
      </c>
      <c r="G397" s="1">
        <v>0</v>
      </c>
      <c r="H397">
        <v>3.3346509993817999</v>
      </c>
      <c r="I397">
        <v>-184.07688433242299</v>
      </c>
      <c r="J397">
        <v>-179.45688060421799</v>
      </c>
      <c r="K397">
        <v>-256.76549345755802</v>
      </c>
      <c r="L397">
        <v>-142.39461969544701</v>
      </c>
      <c r="M397">
        <v>69.8342724707218</v>
      </c>
      <c r="N397">
        <v>85.366161555106302</v>
      </c>
      <c r="O397">
        <v>49.9263285233678</v>
      </c>
      <c r="P397">
        <v>93477.934740078999</v>
      </c>
      <c r="Q397">
        <v>126004.542047079</v>
      </c>
      <c r="R397">
        <v>121.577596704413</v>
      </c>
      <c r="S397">
        <v>709.52948823743202</v>
      </c>
      <c r="T397">
        <v>0.39341203764649602</v>
      </c>
      <c r="U397">
        <v>0.14549946378684001</v>
      </c>
      <c r="V397">
        <v>0.56935078374456605</v>
      </c>
      <c r="W397">
        <v>4.5001408082509103E-2</v>
      </c>
      <c r="X397">
        <v>0.24014834438608301</v>
      </c>
      <c r="Y397" s="1">
        <v>0</v>
      </c>
      <c r="Z397">
        <v>0.47964195561922102</v>
      </c>
      <c r="AA397">
        <v>7.94749604012739E-4</v>
      </c>
      <c r="AB397">
        <v>5.3089547715001297E-3</v>
      </c>
      <c r="AC397">
        <v>4.8238359476704597E-3</v>
      </c>
      <c r="AD397">
        <v>2.96436791705001E-6</v>
      </c>
      <c r="AE397">
        <v>0.81492856223418997</v>
      </c>
      <c r="AF397" s="1">
        <v>4.7624848959361101E-4</v>
      </c>
      <c r="AG397" s="1">
        <v>0</v>
      </c>
      <c r="AH397">
        <v>5.8649465874739404</v>
      </c>
      <c r="AI397">
        <v>0.40368533443982102</v>
      </c>
      <c r="AJ397">
        <v>984.36638520187398</v>
      </c>
      <c r="AK397" t="s">
        <v>77</v>
      </c>
      <c r="AL397" t="s">
        <v>78</v>
      </c>
      <c r="AM397" s="4">
        <v>1276721632.6800001</v>
      </c>
      <c r="AN397">
        <v>13658</v>
      </c>
      <c r="AO397">
        <f t="shared" ref="AO397:AO406" si="140">SUM(AA397,AC397,AF397)</f>
        <v>6.0948340412768096E-3</v>
      </c>
      <c r="AP397">
        <f t="shared" ref="AP397:AP409" si="141">100*(1-(1-AO397)^12)</f>
        <v>7.0735438986062942</v>
      </c>
      <c r="AQ397" s="15">
        <f t="shared" ref="AQ397:AQ408" si="142">B397/AP397-1</f>
        <v>0.26472830087095356</v>
      </c>
      <c r="AR397" s="3">
        <f t="shared" ref="AR397:AR408" si="143">1-(1-B397/100)^(1/12)-AO397</f>
        <v>1.6846371500749959E-3</v>
      </c>
      <c r="AS397" s="15">
        <f t="shared" si="139"/>
        <v>0.26231431728759391</v>
      </c>
    </row>
    <row r="398" spans="1:49" x14ac:dyDescent="0.25">
      <c r="A398" t="s">
        <v>37</v>
      </c>
      <c r="B398">
        <v>8.9647785247629894</v>
      </c>
      <c r="C398">
        <v>6.5796392974479196E-3</v>
      </c>
      <c r="D398">
        <v>7.6160169993593598</v>
      </c>
      <c r="E398">
        <v>-24.1774329788024</v>
      </c>
      <c r="F398" s="1">
        <v>0</v>
      </c>
      <c r="G398" s="1">
        <v>0</v>
      </c>
      <c r="H398">
        <v>3.3578984466121402</v>
      </c>
      <c r="I398">
        <v>-161.003514767903</v>
      </c>
      <c r="J398">
        <v>-157.66744451159201</v>
      </c>
      <c r="K398">
        <v>-232.708579220643</v>
      </c>
      <c r="L398">
        <v>-125.211433943636</v>
      </c>
      <c r="M398">
        <v>68.189792105034698</v>
      </c>
      <c r="N398">
        <v>86.529380550132601</v>
      </c>
      <c r="O398">
        <v>53.2961340264809</v>
      </c>
      <c r="P398">
        <v>109560.84300708</v>
      </c>
      <c r="Q398">
        <v>148233.05411686699</v>
      </c>
      <c r="R398">
        <v>121.026644248982</v>
      </c>
      <c r="S398">
        <v>700.78066682174699</v>
      </c>
      <c r="T398">
        <v>0.34083909770902099</v>
      </c>
      <c r="U398">
        <v>0.12099544349703099</v>
      </c>
      <c r="V398">
        <v>0.60279506575879105</v>
      </c>
      <c r="W398">
        <v>4.3069383420253099E-2</v>
      </c>
      <c r="X398">
        <v>0.23314010732392301</v>
      </c>
      <c r="Y398" s="1">
        <v>0</v>
      </c>
      <c r="Z398">
        <v>0.53800325022064299</v>
      </c>
      <c r="AA398">
        <v>6.53330851688206E-4</v>
      </c>
      <c r="AB398">
        <v>5.9179092773562801E-3</v>
      </c>
      <c r="AC398">
        <v>5.5475636519888996E-3</v>
      </c>
      <c r="AD398">
        <v>8.3337961333527494E-6</v>
      </c>
      <c r="AE398">
        <v>0.81374855587420003</v>
      </c>
      <c r="AF398" s="1">
        <v>6.86428891194528E-4</v>
      </c>
      <c r="AG398" s="1">
        <v>0</v>
      </c>
      <c r="AH398">
        <v>5.53662418893766</v>
      </c>
      <c r="AI398">
        <v>0.36564041428327798</v>
      </c>
      <c r="AJ398">
        <v>1000.70508075756</v>
      </c>
      <c r="AK398" t="s">
        <v>79</v>
      </c>
      <c r="AL398" t="s">
        <v>80</v>
      </c>
      <c r="AM398" s="4">
        <v>4286129739.2800002</v>
      </c>
      <c r="AN398">
        <v>39121</v>
      </c>
      <c r="AO398">
        <f t="shared" si="140"/>
        <v>6.8873233948716335E-3</v>
      </c>
      <c r="AP398">
        <f t="shared" si="141"/>
        <v>7.9587928739925262</v>
      </c>
      <c r="AQ398" s="15">
        <f t="shared" si="142"/>
        <v>0.12639927520388028</v>
      </c>
      <c r="AR398" s="3">
        <f t="shared" si="143"/>
        <v>9.0910102364927508E-4</v>
      </c>
      <c r="AS398" s="15">
        <f t="shared" si="139"/>
        <v>0.17709539323731605</v>
      </c>
    </row>
    <row r="399" spans="1:49" x14ac:dyDescent="0.25">
      <c r="A399" t="s">
        <v>37</v>
      </c>
      <c r="B399">
        <v>9.6105309857372507</v>
      </c>
      <c r="C399">
        <v>6.4205976586125396E-3</v>
      </c>
      <c r="D399">
        <v>7.4383780665195003</v>
      </c>
      <c r="E399">
        <v>-20.567248390941799</v>
      </c>
      <c r="F399" s="1">
        <v>0</v>
      </c>
      <c r="G399" s="1">
        <v>0</v>
      </c>
      <c r="H399">
        <v>3.42458456477164</v>
      </c>
      <c r="I399">
        <v>-138.814261150123</v>
      </c>
      <c r="J399">
        <v>-137.69123912978799</v>
      </c>
      <c r="K399">
        <v>-211.201425612294</v>
      </c>
      <c r="L399">
        <v>-108.31898055009</v>
      </c>
      <c r="M399">
        <v>67.629189470264095</v>
      </c>
      <c r="N399">
        <v>87.527264539958395</v>
      </c>
      <c r="O399">
        <v>57.0297503022745</v>
      </c>
      <c r="P399">
        <v>129306.083626083</v>
      </c>
      <c r="Q399">
        <v>173740.936183274</v>
      </c>
      <c r="R399">
        <v>119.772922538641</v>
      </c>
      <c r="S399">
        <v>685.27888649869305</v>
      </c>
      <c r="T399">
        <v>0.28134611585520602</v>
      </c>
      <c r="U399">
        <v>8.8417781820455996E-2</v>
      </c>
      <c r="V399">
        <v>0.68028255202966303</v>
      </c>
      <c r="W399">
        <v>3.9030598618559703E-2</v>
      </c>
      <c r="X399">
        <v>0.19226906753132</v>
      </c>
      <c r="Y399" s="1">
        <v>0</v>
      </c>
      <c r="Z399">
        <v>0.607977495907569</v>
      </c>
      <c r="AA399">
        <v>6.0747400618955602E-4</v>
      </c>
      <c r="AB399">
        <v>5.7971793096292601E-3</v>
      </c>
      <c r="AC399">
        <v>5.70103455320974E-3</v>
      </c>
      <c r="AD399">
        <v>1.5905317641205599E-5</v>
      </c>
      <c r="AE399">
        <v>0.76907082602573595</v>
      </c>
      <c r="AF399" s="1">
        <v>8.4067660155616496E-4</v>
      </c>
      <c r="AG399" s="1">
        <v>0</v>
      </c>
      <c r="AH399">
        <v>4.7178938997677902</v>
      </c>
      <c r="AI399">
        <v>0.30227760861604502</v>
      </c>
      <c r="AJ399">
        <v>1012.06812258013</v>
      </c>
      <c r="AK399" t="s">
        <v>81</v>
      </c>
      <c r="AL399" t="s">
        <v>82</v>
      </c>
      <c r="AM399" s="4">
        <v>4699629609.3900003</v>
      </c>
      <c r="AN399">
        <v>36345</v>
      </c>
      <c r="AO399">
        <f t="shared" si="140"/>
        <v>7.1491851609554614E-3</v>
      </c>
      <c r="AP399">
        <f t="shared" si="141"/>
        <v>8.2496015705918921</v>
      </c>
      <c r="AQ399" s="15">
        <f t="shared" si="142"/>
        <v>0.16496910832600542</v>
      </c>
      <c r="AR399" s="3">
        <f t="shared" si="143"/>
        <v>1.2356657797222958E-3</v>
      </c>
      <c r="AS399" s="15">
        <f t="shared" si="139"/>
        <v>0.29201969835261754</v>
      </c>
    </row>
    <row r="400" spans="1:49" x14ac:dyDescent="0.25">
      <c r="A400" t="s">
        <v>37</v>
      </c>
      <c r="B400">
        <v>9.0307389647951304</v>
      </c>
      <c r="C400">
        <v>6.9162146731389903E-3</v>
      </c>
      <c r="D400">
        <v>7.9909192912686704</v>
      </c>
      <c r="E400">
        <v>-18.022749674556898</v>
      </c>
      <c r="F400" s="1">
        <v>0</v>
      </c>
      <c r="G400" s="1">
        <v>0</v>
      </c>
      <c r="H400">
        <v>3.6999594591474598</v>
      </c>
      <c r="I400">
        <v>-113.164829699348</v>
      </c>
      <c r="J400">
        <v>-107.382679605478</v>
      </c>
      <c r="K400">
        <v>-176.034397100272</v>
      </c>
      <c r="L400">
        <v>-74.452935166783604</v>
      </c>
      <c r="M400">
        <v>72.137806528808895</v>
      </c>
      <c r="N400">
        <v>87.204487355550299</v>
      </c>
      <c r="O400">
        <v>55.873212737535802</v>
      </c>
      <c r="P400">
        <v>100025.472713838</v>
      </c>
      <c r="Q400">
        <v>142501.73209391799</v>
      </c>
      <c r="R400">
        <v>109.58464961396101</v>
      </c>
      <c r="S400">
        <v>672.07565785912197</v>
      </c>
      <c r="T400">
        <v>0.35869699997069698</v>
      </c>
      <c r="U400">
        <v>1.9688944372163401E-2</v>
      </c>
      <c r="V400">
        <v>0.925909810084101</v>
      </c>
      <c r="W400">
        <v>8.0486701214340407E-3</v>
      </c>
      <c r="X400">
        <v>4.63525754223005E-2</v>
      </c>
      <c r="Y400" s="1">
        <v>0</v>
      </c>
      <c r="Z400">
        <v>0.52920809630955001</v>
      </c>
      <c r="AA400">
        <v>7.3897151933145896E-4</v>
      </c>
      <c r="AB400">
        <v>5.9945772438640497E-3</v>
      </c>
      <c r="AC400">
        <v>5.5868040670475697E-3</v>
      </c>
      <c r="AD400">
        <v>1.8046027061707E-4</v>
      </c>
      <c r="AE400">
        <v>0.75087750390796204</v>
      </c>
      <c r="AF400">
        <v>1.2385370503576699E-3</v>
      </c>
      <c r="AG400" s="1">
        <v>7.2692636880630605E-10</v>
      </c>
      <c r="AH400">
        <v>4.5415878032761299</v>
      </c>
      <c r="AI400">
        <v>0.31208889953835001</v>
      </c>
      <c r="AJ400">
        <v>1018.98805572266</v>
      </c>
      <c r="AK400" t="s">
        <v>83</v>
      </c>
      <c r="AL400" t="s">
        <v>84</v>
      </c>
      <c r="AM400" s="4">
        <v>2267477440.9499998</v>
      </c>
      <c r="AN400">
        <v>22669</v>
      </c>
      <c r="AO400">
        <f t="shared" si="140"/>
        <v>7.5643126367366982E-3</v>
      </c>
      <c r="AP400">
        <f t="shared" si="141"/>
        <v>8.7088928601067757</v>
      </c>
      <c r="AQ400" s="15">
        <f t="shared" si="142"/>
        <v>3.6956029871793472E-2</v>
      </c>
      <c r="AR400" s="3">
        <f t="shared" si="143"/>
        <v>2.920409017650831E-4</v>
      </c>
      <c r="AS400" s="15">
        <f t="shared" si="139"/>
        <v>0.13012516277853359</v>
      </c>
      <c r="AT400">
        <f t="shared" ref="AT400:AT404" si="144">I400</f>
        <v>-113.164829699348</v>
      </c>
    </row>
    <row r="401" spans="1:50" x14ac:dyDescent="0.25">
      <c r="A401" t="s">
        <v>37</v>
      </c>
      <c r="B401">
        <v>8.8010554647509807</v>
      </c>
      <c r="C401">
        <v>7.3215884076812399E-3</v>
      </c>
      <c r="D401">
        <v>8.4406026930937905</v>
      </c>
      <c r="E401">
        <v>-6.2706975128158096</v>
      </c>
      <c r="F401" s="1">
        <v>0</v>
      </c>
      <c r="G401" s="1">
        <v>0</v>
      </c>
      <c r="H401">
        <v>3.98953258861164</v>
      </c>
      <c r="I401">
        <v>-84.064302302286706</v>
      </c>
      <c r="J401">
        <v>-78.582389220713296</v>
      </c>
      <c r="K401">
        <v>-113.84707512515899</v>
      </c>
      <c r="L401">
        <v>-50.005840108416102</v>
      </c>
      <c r="M401">
        <v>61.102177560936298</v>
      </c>
      <c r="N401">
        <v>90.312085593045595</v>
      </c>
      <c r="O401">
        <v>64.887086123898001</v>
      </c>
      <c r="P401">
        <v>114642.111315503</v>
      </c>
      <c r="Q401">
        <v>165977.27919657901</v>
      </c>
      <c r="R401">
        <v>92.5939627095822</v>
      </c>
      <c r="S401">
        <v>654.78781439248996</v>
      </c>
      <c r="T401">
        <v>0.47253066198828902</v>
      </c>
      <c r="U401">
        <v>0.177708707982182</v>
      </c>
      <c r="V401">
        <v>0.56521659374733502</v>
      </c>
      <c r="W401">
        <v>5.8337615978257602E-2</v>
      </c>
      <c r="X401">
        <v>0.19873708229222301</v>
      </c>
      <c r="Y401" s="1">
        <v>0</v>
      </c>
      <c r="Z401">
        <v>0.38362150934199102</v>
      </c>
      <c r="AA401">
        <v>5.6877361657209303E-4</v>
      </c>
      <c r="AB401">
        <v>5.9978893978280398E-3</v>
      </c>
      <c r="AC401">
        <v>5.4040951996875697E-3</v>
      </c>
      <c r="AD401">
        <v>5.5525206642597399E-4</v>
      </c>
      <c r="AE401">
        <v>0.56335907408783903</v>
      </c>
      <c r="AF401">
        <v>1.77206488588172E-3</v>
      </c>
      <c r="AG401">
        <v>1.4617774942445599E-5</v>
      </c>
      <c r="AH401">
        <v>4.5819782608784498</v>
      </c>
      <c r="AI401">
        <v>0.25565063071347699</v>
      </c>
      <c r="AJ401">
        <v>953.54259090682694</v>
      </c>
      <c r="AK401" t="s">
        <v>85</v>
      </c>
      <c r="AL401" t="s">
        <v>86</v>
      </c>
      <c r="AM401" s="4">
        <v>4950819577.1599998</v>
      </c>
      <c r="AN401">
        <v>43185</v>
      </c>
      <c r="AO401">
        <f t="shared" si="140"/>
        <v>7.7449337021413822E-3</v>
      </c>
      <c r="AP401">
        <f t="shared" si="141"/>
        <v>8.9080707236599217</v>
      </c>
      <c r="AQ401" s="15">
        <f t="shared" si="142"/>
        <v>-1.2013292465753223E-2</v>
      </c>
      <c r="AR401" s="3">
        <f t="shared" si="143"/>
        <v>-9.7089921699683446E-5</v>
      </c>
      <c r="AS401" s="15">
        <f t="shared" si="139"/>
        <v>4.2704624866671814E-2</v>
      </c>
      <c r="AT401">
        <f t="shared" si="144"/>
        <v>-84.064302302286706</v>
      </c>
      <c r="AV401" s="3">
        <f>AR401</f>
        <v>-9.7089921699683446E-5</v>
      </c>
      <c r="AW401" s="2">
        <f t="shared" ref="AW401:AW403" si="145">100*AV401</f>
        <v>-9.7089921699683446E-3</v>
      </c>
    </row>
    <row r="402" spans="1:50" x14ac:dyDescent="0.25">
      <c r="A402" t="s">
        <v>37</v>
      </c>
      <c r="B402">
        <v>10.1189414587953</v>
      </c>
      <c r="C402">
        <v>8.5686668100267201E-3</v>
      </c>
      <c r="D402">
        <v>9.8113922536968001</v>
      </c>
      <c r="E402">
        <v>3.97887417580678</v>
      </c>
      <c r="F402" s="1">
        <v>0</v>
      </c>
      <c r="G402" s="1">
        <v>0</v>
      </c>
      <c r="H402">
        <v>3.9914791381171901</v>
      </c>
      <c r="I402">
        <v>-59.287945358610401</v>
      </c>
      <c r="J402">
        <v>-62.286187859770799</v>
      </c>
      <c r="K402">
        <v>-86.352601739104202</v>
      </c>
      <c r="L402">
        <v>-32.030713091976601</v>
      </c>
      <c r="M402">
        <v>48.231056602846301</v>
      </c>
      <c r="N402">
        <v>93.220947153798804</v>
      </c>
      <c r="O402">
        <v>70.614944431487899</v>
      </c>
      <c r="P402">
        <v>145568.34924530899</v>
      </c>
      <c r="Q402">
        <v>195631.37425303401</v>
      </c>
      <c r="R402">
        <v>92.434380689002595</v>
      </c>
      <c r="S402">
        <v>664.95406803266303</v>
      </c>
      <c r="T402">
        <v>0.56801932673851296</v>
      </c>
      <c r="U402">
        <v>0.28938193089644998</v>
      </c>
      <c r="V402">
        <v>0.24790761545173501</v>
      </c>
      <c r="W402">
        <v>9.3231433919873097E-2</v>
      </c>
      <c r="X402">
        <v>0.36947901973194103</v>
      </c>
      <c r="Y402" s="1">
        <v>0</v>
      </c>
      <c r="Z402">
        <v>0.24633174271893901</v>
      </c>
      <c r="AA402">
        <v>3.96900351589736E-4</v>
      </c>
      <c r="AB402">
        <v>6.7216212880666197E-3</v>
      </c>
      <c r="AC402">
        <v>5.9420652590211299E-3</v>
      </c>
      <c r="AD402">
        <v>9.780559184025539E-4</v>
      </c>
      <c r="AE402">
        <v>0.51792010690291301</v>
      </c>
      <c r="AF402">
        <v>2.63182174098409E-3</v>
      </c>
      <c r="AG402">
        <v>3.0754325573394901E-5</v>
      </c>
      <c r="AH402">
        <v>5.5775932387942602</v>
      </c>
      <c r="AI402">
        <v>0.228868079201442</v>
      </c>
      <c r="AJ402">
        <v>942.52498390020298</v>
      </c>
      <c r="AK402" t="s">
        <v>87</v>
      </c>
      <c r="AL402" t="s">
        <v>88</v>
      </c>
      <c r="AM402" s="4">
        <v>25983513635.240002</v>
      </c>
      <c r="AN402">
        <v>178497</v>
      </c>
      <c r="AO402">
        <f t="shared" si="140"/>
        <v>8.9707873515949554E-3</v>
      </c>
      <c r="AP402">
        <f t="shared" si="141"/>
        <v>10.249375967895746</v>
      </c>
      <c r="AQ402" s="15">
        <f t="shared" si="142"/>
        <v>-1.2726092740573458E-2</v>
      </c>
      <c r="AR402" s="3">
        <f t="shared" si="143"/>
        <v>-1.1994195739040148E-4</v>
      </c>
      <c r="AS402" s="15">
        <f t="shared" si="139"/>
        <v>3.1346132857201781E-2</v>
      </c>
      <c r="AT402">
        <f t="shared" si="144"/>
        <v>-59.287945358610401</v>
      </c>
      <c r="AV402" s="3">
        <f>AR402</f>
        <v>-1.1994195739040148E-4</v>
      </c>
      <c r="AW402" s="2">
        <f t="shared" si="145"/>
        <v>-1.1994195739040148E-2</v>
      </c>
    </row>
    <row r="403" spans="1:50" x14ac:dyDescent="0.25">
      <c r="A403" t="s">
        <v>37</v>
      </c>
      <c r="B403">
        <v>11.9951641967596</v>
      </c>
      <c r="C403">
        <v>1.05297446249429E-2</v>
      </c>
      <c r="D403">
        <v>11.929001511025801</v>
      </c>
      <c r="E403">
        <v>5.4212526637817602</v>
      </c>
      <c r="F403" s="1">
        <v>0</v>
      </c>
      <c r="G403" s="1">
        <v>0</v>
      </c>
      <c r="H403">
        <v>3.9657123559324599</v>
      </c>
      <c r="I403">
        <v>-35.585223769374501</v>
      </c>
      <c r="J403">
        <v>-41.815309245139296</v>
      </c>
      <c r="K403">
        <v>-68.867582096934697</v>
      </c>
      <c r="L403">
        <v>-10.4449813560514</v>
      </c>
      <c r="M403">
        <v>42.264480400630099</v>
      </c>
      <c r="N403">
        <v>93.484342465497704</v>
      </c>
      <c r="O403">
        <v>71.623172211718398</v>
      </c>
      <c r="P403">
        <v>158385.429075066</v>
      </c>
      <c r="Q403">
        <v>205984.849880658</v>
      </c>
      <c r="R403">
        <v>93.615699304200405</v>
      </c>
      <c r="S403">
        <v>677.13961474306404</v>
      </c>
      <c r="T403">
        <v>0.56640927538701702</v>
      </c>
      <c r="U403">
        <v>0.31714395626286601</v>
      </c>
      <c r="V403">
        <v>0.15762423847770901</v>
      </c>
      <c r="W403">
        <v>0.10158785185314501</v>
      </c>
      <c r="X403">
        <v>0.42364395340627897</v>
      </c>
      <c r="Y403" s="1">
        <v>0</v>
      </c>
      <c r="Z403">
        <v>0.23580043011334101</v>
      </c>
      <c r="AA403">
        <v>3.4848052159198301E-4</v>
      </c>
      <c r="AB403">
        <v>7.7309829168516302E-3</v>
      </c>
      <c r="AC403">
        <v>6.7552697624435002E-3</v>
      </c>
      <c r="AD403">
        <v>1.6806194094733801E-3</v>
      </c>
      <c r="AE403">
        <v>0.53596212538005905</v>
      </c>
      <c r="AF403">
        <v>3.5092273344497198E-3</v>
      </c>
      <c r="AG403">
        <v>6.2406518328117906E-5</v>
      </c>
      <c r="AH403">
        <v>6.3411827413390904</v>
      </c>
      <c r="AI403">
        <v>0.22864640839960201</v>
      </c>
      <c r="AJ403">
        <v>959.77264886056696</v>
      </c>
      <c r="AK403" t="s">
        <v>89</v>
      </c>
      <c r="AL403" t="s">
        <v>90</v>
      </c>
      <c r="AM403" s="4">
        <v>114252913117.59</v>
      </c>
      <c r="AN403">
        <v>721360</v>
      </c>
      <c r="AO403">
        <f t="shared" si="140"/>
        <v>1.0612977618485203E-2</v>
      </c>
      <c r="AP403">
        <f t="shared" si="141"/>
        <v>12.017861451844048</v>
      </c>
      <c r="AQ403" s="15">
        <f t="shared" si="142"/>
        <v>-1.8886267890004804E-3</v>
      </c>
      <c r="AR403" s="3">
        <f t="shared" si="143"/>
        <v>-2.1267304190469849E-5</v>
      </c>
      <c r="AS403" s="15">
        <f t="shared" si="139"/>
        <v>5.5463724832833794E-3</v>
      </c>
      <c r="AT403">
        <f t="shared" si="144"/>
        <v>-35.585223769374501</v>
      </c>
      <c r="AU403" t="s">
        <v>67</v>
      </c>
      <c r="AV403" s="3">
        <f t="shared" ref="AV403:AV404" si="146">AR403</f>
        <v>-2.1267304190469849E-5</v>
      </c>
      <c r="AW403" s="2">
        <f t="shared" si="145"/>
        <v>-2.1267304190469849E-3</v>
      </c>
    </row>
    <row r="404" spans="1:50" x14ac:dyDescent="0.25">
      <c r="A404" t="s">
        <v>37</v>
      </c>
      <c r="B404">
        <v>14.1645286888419</v>
      </c>
      <c r="C404">
        <v>1.2392157108604199E-2</v>
      </c>
      <c r="D404">
        <v>13.897777522434501</v>
      </c>
      <c r="E404">
        <v>2.2223066661441302</v>
      </c>
      <c r="F404" s="1">
        <v>0</v>
      </c>
      <c r="G404" s="1">
        <v>0</v>
      </c>
      <c r="H404">
        <v>3.9239102770008301</v>
      </c>
      <c r="I404">
        <v>-11.8324993808176</v>
      </c>
      <c r="J404">
        <v>-17.781418213729101</v>
      </c>
      <c r="K404">
        <v>-58.447232230889597</v>
      </c>
      <c r="L404">
        <v>12.0601603332726</v>
      </c>
      <c r="M404">
        <v>40.479749030494403</v>
      </c>
      <c r="N404">
        <v>92.982107482123197</v>
      </c>
      <c r="O404">
        <v>71.044135062378899</v>
      </c>
      <c r="P404">
        <v>166699.07026636499</v>
      </c>
      <c r="Q404">
        <v>214182.041848016</v>
      </c>
      <c r="R404">
        <v>94.438115727158404</v>
      </c>
      <c r="S404">
        <v>694.81642005735102</v>
      </c>
      <c r="T404">
        <v>0.52912339011361897</v>
      </c>
      <c r="U404">
        <v>0.30906710886587202</v>
      </c>
      <c r="V404">
        <v>0.16308723865469699</v>
      </c>
      <c r="W404">
        <v>9.0903869706542101E-2</v>
      </c>
      <c r="X404">
        <v>0.43694178277288798</v>
      </c>
      <c r="Y404" s="1">
        <v>0</v>
      </c>
      <c r="Z404">
        <v>0.27419790170739899</v>
      </c>
      <c r="AA404">
        <v>3.4364452165181402E-4</v>
      </c>
      <c r="AB404">
        <v>8.1408799643235708E-3</v>
      </c>
      <c r="AC404">
        <v>7.0986536951630199E-3</v>
      </c>
      <c r="AD404">
        <v>2.30726954136463E-3</v>
      </c>
      <c r="AE404">
        <v>0.57200258277669502</v>
      </c>
      <c r="AF404">
        <v>4.4713200495281403E-3</v>
      </c>
      <c r="AG404">
        <v>5.7515124479090595E-4</v>
      </c>
      <c r="AH404">
        <v>6.9271999889028297</v>
      </c>
      <c r="AI404">
        <v>0.23177736288404899</v>
      </c>
      <c r="AJ404">
        <v>972.49844242416498</v>
      </c>
      <c r="AK404" t="s">
        <v>91</v>
      </c>
      <c r="AL404" t="s">
        <v>92</v>
      </c>
      <c r="AM404" s="4">
        <v>199401760473.07999</v>
      </c>
      <c r="AN404">
        <v>1196178</v>
      </c>
      <c r="AO404">
        <f t="shared" si="140"/>
        <v>1.1913618266342975E-2</v>
      </c>
      <c r="AP404">
        <f t="shared" si="141"/>
        <v>13.395798014073424</v>
      </c>
      <c r="AQ404" s="15">
        <f t="shared" si="142"/>
        <v>5.7385955951325895E-2</v>
      </c>
      <c r="AR404" s="3">
        <f t="shared" si="143"/>
        <v>7.3387523037769971E-4</v>
      </c>
      <c r="AS404" s="15">
        <f t="shared" si="139"/>
        <v>1.919380030201201E-2</v>
      </c>
      <c r="AT404">
        <f>I404</f>
        <v>-11.8324993808176</v>
      </c>
      <c r="AU404" t="s">
        <v>67</v>
      </c>
      <c r="AV404" s="3">
        <f t="shared" si="146"/>
        <v>7.3387523037769971E-4</v>
      </c>
      <c r="AW404" s="2">
        <f>100*AV404</f>
        <v>7.3387523037769964E-2</v>
      </c>
    </row>
    <row r="405" spans="1:50" x14ac:dyDescent="0.25">
      <c r="A405" t="s">
        <v>37</v>
      </c>
      <c r="B405">
        <v>14.431822204796701</v>
      </c>
      <c r="C405">
        <v>1.23164458694904E-2</v>
      </c>
      <c r="D405">
        <v>13.818535681887999</v>
      </c>
      <c r="E405">
        <v>4.7653424488343203</v>
      </c>
      <c r="F405" s="1">
        <v>0</v>
      </c>
      <c r="G405" s="1">
        <v>0</v>
      </c>
      <c r="H405">
        <v>3.9846022912007002</v>
      </c>
      <c r="I405">
        <v>13.7542786044663</v>
      </c>
      <c r="J405">
        <v>-2.2730156310598302</v>
      </c>
      <c r="K405">
        <v>-14.716198088483701</v>
      </c>
      <c r="L405">
        <v>37.883446597344197</v>
      </c>
      <c r="M405">
        <v>34.405755562494797</v>
      </c>
      <c r="N405">
        <v>93.070336747577699</v>
      </c>
      <c r="O405">
        <v>74.596361460725504</v>
      </c>
      <c r="P405">
        <v>165168.879874715</v>
      </c>
      <c r="Q405">
        <v>212410.084231888</v>
      </c>
      <c r="R405">
        <v>97.048444925413804</v>
      </c>
      <c r="S405">
        <v>685.98791918886695</v>
      </c>
      <c r="T405">
        <v>0.54426643353066895</v>
      </c>
      <c r="U405">
        <v>0.30481353864510302</v>
      </c>
      <c r="V405">
        <v>0.19215665220153999</v>
      </c>
      <c r="W405">
        <v>8.9390017140944494E-2</v>
      </c>
      <c r="X405">
        <v>0.41363979201241102</v>
      </c>
      <c r="Y405" s="1">
        <v>0</v>
      </c>
      <c r="Z405">
        <v>0.26194978994036799</v>
      </c>
      <c r="AA405">
        <v>3.2477525101671698E-4</v>
      </c>
      <c r="AB405">
        <v>6.9236831462433498E-3</v>
      </c>
      <c r="AC405">
        <v>6.1946762333116197E-3</v>
      </c>
      <c r="AD405">
        <v>1.94806105073783E-3</v>
      </c>
      <c r="AE405">
        <v>0.42610779320970599</v>
      </c>
      <c r="AF405">
        <v>4.0610007655457201E-3</v>
      </c>
      <c r="AG405">
        <v>1.7842226348988501E-3</v>
      </c>
      <c r="AH405">
        <v>6.8697396495814296</v>
      </c>
      <c r="AI405">
        <v>0.19022007232844201</v>
      </c>
      <c r="AJ405">
        <v>964.98837465069005</v>
      </c>
      <c r="AK405" t="s">
        <v>93</v>
      </c>
      <c r="AL405" t="s">
        <v>94</v>
      </c>
      <c r="AM405" s="4">
        <v>245648572775.82999</v>
      </c>
      <c r="AN405">
        <v>1487257</v>
      </c>
      <c r="AO405">
        <f>SUM(AA405,AC405,AF405)</f>
        <v>1.0580452249874056E-2</v>
      </c>
      <c r="AP405">
        <f t="shared" si="141"/>
        <v>11.983147000691696</v>
      </c>
      <c r="AQ405" s="15">
        <f t="shared" si="142"/>
        <v>0.20434325006308129</v>
      </c>
      <c r="AR405" s="3">
        <f t="shared" si="143"/>
        <v>2.3236274249844591E-3</v>
      </c>
      <c r="AS405" s="15">
        <f t="shared" si="139"/>
        <v>4.4381440771075198E-2</v>
      </c>
      <c r="AT405">
        <f t="shared" ref="AT405:AT409" si="147">I405</f>
        <v>13.7542786044663</v>
      </c>
      <c r="AV405" s="3">
        <f t="shared" ref="AV405" si="148">AR405</f>
        <v>2.3236274249844591E-3</v>
      </c>
      <c r="AW405" s="2">
        <f>100*AV405</f>
        <v>0.23236274249844591</v>
      </c>
    </row>
    <row r="406" spans="1:50" x14ac:dyDescent="0.25">
      <c r="A406" t="s">
        <v>37</v>
      </c>
      <c r="B406">
        <v>17.123988504508102</v>
      </c>
      <c r="C406">
        <v>1.5940953301061701E-2</v>
      </c>
      <c r="D406">
        <v>17.537993258620101</v>
      </c>
      <c r="E406">
        <v>3.57215495560727</v>
      </c>
      <c r="F406" s="1">
        <v>0</v>
      </c>
      <c r="G406" s="1">
        <v>0</v>
      </c>
      <c r="H406">
        <v>3.9403068685464802</v>
      </c>
      <c r="I406">
        <v>37.115239713618898</v>
      </c>
      <c r="J406">
        <v>22.014636665363302</v>
      </c>
      <c r="K406">
        <v>6.6230764187228797</v>
      </c>
      <c r="L406">
        <v>61.051540710177001</v>
      </c>
      <c r="M406">
        <v>33.990817655484797</v>
      </c>
      <c r="N406">
        <v>92.957613908056302</v>
      </c>
      <c r="O406">
        <v>74.513309621201003</v>
      </c>
      <c r="P406">
        <v>166581.075901498</v>
      </c>
      <c r="Q406">
        <v>212381.38682853899</v>
      </c>
      <c r="R406">
        <v>97.2743276373632</v>
      </c>
      <c r="S406">
        <v>691.46563331984396</v>
      </c>
      <c r="T406">
        <v>0.52333958449683504</v>
      </c>
      <c r="U406">
        <v>0.30628339755953699</v>
      </c>
      <c r="V406">
        <v>0.180563668790124</v>
      </c>
      <c r="W406">
        <v>9.5073682578484794E-2</v>
      </c>
      <c r="X406">
        <v>0.41807925107185301</v>
      </c>
      <c r="Y406" s="1">
        <v>0</v>
      </c>
      <c r="Z406">
        <v>0.276887792611543</v>
      </c>
      <c r="AA406">
        <v>3.2059169744701199E-4</v>
      </c>
      <c r="AB406">
        <v>6.9359891738259996E-3</v>
      </c>
      <c r="AC406">
        <v>6.1741666327921902E-3</v>
      </c>
      <c r="AD406">
        <v>2.4506304580695902E-3</v>
      </c>
      <c r="AE406">
        <v>0.41902320411881999</v>
      </c>
      <c r="AF406">
        <v>4.2385623161187496E-3</v>
      </c>
      <c r="AG406">
        <v>4.7674112027267599E-3</v>
      </c>
      <c r="AH406">
        <v>6.8396760053561199</v>
      </c>
      <c r="AI406">
        <v>0.18830698407914101</v>
      </c>
      <c r="AJ406">
        <v>994.74739961217006</v>
      </c>
      <c r="AK406" t="s">
        <v>95</v>
      </c>
      <c r="AL406" t="s">
        <v>96</v>
      </c>
      <c r="AM406" s="4">
        <v>334658549607.82001</v>
      </c>
      <c r="AN406">
        <v>2008983</v>
      </c>
      <c r="AO406">
        <f t="shared" ref="AO406:AO408" si="149">SUM(AA406,AC406,AF406)</f>
        <v>1.0733320646357951E-2</v>
      </c>
      <c r="AP406">
        <f t="shared" si="141"/>
        <v>12.146194931001153</v>
      </c>
      <c r="AQ406" s="15">
        <f t="shared" si="142"/>
        <v>0.40982329048597377</v>
      </c>
      <c r="AR406" s="3">
        <f t="shared" si="143"/>
        <v>4.7968670776197889E-3</v>
      </c>
      <c r="AS406" s="15">
        <f t="shared" si="139"/>
        <v>-2.3606164514204719E-2</v>
      </c>
      <c r="AT406">
        <f t="shared" si="147"/>
        <v>37.115239713618898</v>
      </c>
      <c r="AV406" s="3">
        <f>AR406</f>
        <v>4.7968670776197889E-3</v>
      </c>
      <c r="AW406" s="2">
        <f t="shared" ref="AW406:AW408" si="150">100*AV406</f>
        <v>0.47968670776197886</v>
      </c>
    </row>
    <row r="407" spans="1:50" x14ac:dyDescent="0.25">
      <c r="A407" t="s">
        <v>37</v>
      </c>
      <c r="B407">
        <v>20.825576053078802</v>
      </c>
      <c r="C407">
        <v>2.1184429228294901E-2</v>
      </c>
      <c r="D407">
        <v>22.6588843169522</v>
      </c>
      <c r="E407">
        <v>10.660955103630499</v>
      </c>
      <c r="F407" s="1">
        <v>0</v>
      </c>
      <c r="G407" s="1">
        <v>0</v>
      </c>
      <c r="H407">
        <v>3.9920996522543701</v>
      </c>
      <c r="I407">
        <v>57.208550001128799</v>
      </c>
      <c r="J407">
        <v>47.062905182892599</v>
      </c>
      <c r="K407">
        <v>17.197169143288399</v>
      </c>
      <c r="L407">
        <v>80.201846344657298</v>
      </c>
      <c r="M407">
        <v>31.169062688335401</v>
      </c>
      <c r="N407">
        <v>92.251354993605403</v>
      </c>
      <c r="O407">
        <v>74.152307646028703</v>
      </c>
      <c r="P407">
        <v>173437.58134267799</v>
      </c>
      <c r="Q407">
        <v>222114.142266087</v>
      </c>
      <c r="R407">
        <v>94.296269401003798</v>
      </c>
      <c r="S407">
        <v>703.17727941268504</v>
      </c>
      <c r="T407">
        <v>0.505256900403246</v>
      </c>
      <c r="U407">
        <v>0.33869127041747299</v>
      </c>
      <c r="V407">
        <v>0.12075983098472901</v>
      </c>
      <c r="W407">
        <v>9.5013505640935095E-2</v>
      </c>
      <c r="X407">
        <v>0.44553539295686101</v>
      </c>
      <c r="Y407" s="1">
        <v>0</v>
      </c>
      <c r="Z407">
        <v>0.29406797596071999</v>
      </c>
      <c r="AA407">
        <v>3.1680052242353401E-4</v>
      </c>
      <c r="AB407">
        <v>6.97018950646863E-3</v>
      </c>
      <c r="AC407">
        <v>6.1507277420876499E-3</v>
      </c>
      <c r="AD407">
        <v>3.20557590270438E-3</v>
      </c>
      <c r="AE407">
        <v>0.42618035922277397</v>
      </c>
      <c r="AF407">
        <v>4.9402259810081397E-3</v>
      </c>
      <c r="AG407">
        <v>9.2846321929101801E-3</v>
      </c>
      <c r="AH407">
        <v>7.3426632703081998</v>
      </c>
      <c r="AI407">
        <v>0.18870331167295801</v>
      </c>
      <c r="AJ407">
        <v>1059.2568129670001</v>
      </c>
      <c r="AK407" t="s">
        <v>97</v>
      </c>
      <c r="AL407" t="s">
        <v>98</v>
      </c>
      <c r="AM407" s="4">
        <v>100641145638.46001</v>
      </c>
      <c r="AN407">
        <v>580273</v>
      </c>
      <c r="AO407">
        <f t="shared" si="149"/>
        <v>1.1407754245519323E-2</v>
      </c>
      <c r="AP407">
        <f t="shared" si="141"/>
        <v>12.862239150390064</v>
      </c>
      <c r="AQ407" s="15">
        <f t="shared" si="142"/>
        <v>0.61912524013730841</v>
      </c>
      <c r="AR407" s="3">
        <f t="shared" si="143"/>
        <v>7.8638663603044466E-3</v>
      </c>
      <c r="AS407" s="15">
        <f t="shared" si="139"/>
        <v>-8.0909026156323671E-2</v>
      </c>
      <c r="AT407">
        <f t="shared" si="147"/>
        <v>57.208550001128799</v>
      </c>
      <c r="AU407">
        <f>(62.5-AT407)/(AT407-AT406)*(AR407-AR406)+AR407</f>
        <v>8.6715418064447301E-3</v>
      </c>
      <c r="AV407" s="3">
        <f>AU407</f>
        <v>8.6715418064447301E-3</v>
      </c>
      <c r="AW407" s="2">
        <f t="shared" si="150"/>
        <v>0.86715418064447303</v>
      </c>
    </row>
    <row r="408" spans="1:50" x14ac:dyDescent="0.25">
      <c r="A408" t="s">
        <v>37</v>
      </c>
      <c r="B408">
        <v>22.499664454159699</v>
      </c>
      <c r="C408">
        <v>1.8411676073171599E-2</v>
      </c>
      <c r="D408">
        <v>19.9884644356599</v>
      </c>
      <c r="E408">
        <v>59.450211586053499</v>
      </c>
      <c r="F408" s="1">
        <v>0</v>
      </c>
      <c r="G408" s="1">
        <v>0</v>
      </c>
      <c r="H408">
        <v>4.3868742126937796</v>
      </c>
      <c r="I408">
        <v>80.760914449612699</v>
      </c>
      <c r="J408">
        <v>61.219054932570302</v>
      </c>
      <c r="K408">
        <v>46.421442144495302</v>
      </c>
      <c r="L408">
        <v>103.284870407482</v>
      </c>
      <c r="M408">
        <v>16.0010593451081</v>
      </c>
      <c r="N408">
        <v>90.2493781093265</v>
      </c>
      <c r="O408">
        <v>79.170697856399997</v>
      </c>
      <c r="P408">
        <v>177187.21881591901</v>
      </c>
      <c r="Q408">
        <v>222068.31940841701</v>
      </c>
      <c r="R408">
        <v>83.519553016101298</v>
      </c>
      <c r="S408">
        <v>712.90684286149497</v>
      </c>
      <c r="T408">
        <v>0.567029131833379</v>
      </c>
      <c r="U408">
        <v>0.37266993224621398</v>
      </c>
      <c r="V408">
        <v>4.7542466323976699E-4</v>
      </c>
      <c r="W408">
        <v>6.0682490074212198E-2</v>
      </c>
      <c r="X408">
        <v>0.56617215301633295</v>
      </c>
      <c r="Y408" s="1">
        <v>0</v>
      </c>
      <c r="Z408">
        <v>0.25245441253441803</v>
      </c>
      <c r="AA408">
        <v>2.9787871973193302E-4</v>
      </c>
      <c r="AB408">
        <v>4.8906552676604501E-3</v>
      </c>
      <c r="AC408">
        <v>4.7690245729001103E-3</v>
      </c>
      <c r="AD408">
        <v>1.8487945247286999E-3</v>
      </c>
      <c r="AE408">
        <v>0.16746399116723201</v>
      </c>
      <c r="AF408">
        <v>3.9933580525802499E-3</v>
      </c>
      <c r="AG408">
        <v>1.07749703963586E-2</v>
      </c>
      <c r="AH408">
        <v>8.1605492798443002</v>
      </c>
      <c r="AI408">
        <v>0.112537469538632</v>
      </c>
      <c r="AJ408">
        <v>1126.2550358445501</v>
      </c>
      <c r="AK408" t="s">
        <v>99</v>
      </c>
      <c r="AL408" t="s">
        <v>100</v>
      </c>
      <c r="AM408" s="4">
        <v>2698029780.9099998</v>
      </c>
      <c r="AN408">
        <v>15227</v>
      </c>
      <c r="AO408">
        <f t="shared" si="149"/>
        <v>9.0602613452122928E-3</v>
      </c>
      <c r="AP408">
        <f t="shared" si="141"/>
        <v>10.346564147190907</v>
      </c>
      <c r="AQ408" s="15">
        <f t="shared" si="142"/>
        <v>1.174602518679436</v>
      </c>
      <c r="AR408" s="3">
        <f t="shared" si="143"/>
        <v>1.1956404567964454E-2</v>
      </c>
      <c r="AS408" s="15">
        <f t="shared" si="139"/>
        <v>0.12563246299299302</v>
      </c>
      <c r="AT408">
        <f t="shared" si="147"/>
        <v>80.760914449612699</v>
      </c>
      <c r="AU408">
        <f>(87.5-AT408)/(AT408-AT407)*(AR408-AR407)+AR408</f>
        <v>1.3127410780948937E-2</v>
      </c>
      <c r="AV408" s="3">
        <f>AU408</f>
        <v>1.3127410780948937E-2</v>
      </c>
      <c r="AW408" s="2">
        <f t="shared" si="150"/>
        <v>1.3127410780948936</v>
      </c>
      <c r="AX408">
        <f>(AW408*AN408+AW391*AN391)/(AN391+AN408)</f>
        <v>1.1865380289650653</v>
      </c>
    </row>
    <row r="409" spans="1:50" x14ac:dyDescent="0.25">
      <c r="A409" t="s">
        <v>37</v>
      </c>
      <c r="B409">
        <v>22.087801308209599</v>
      </c>
      <c r="C409">
        <v>2.0310765946427899E-2</v>
      </c>
      <c r="D409">
        <v>21.826415419213099</v>
      </c>
      <c r="E409">
        <v>79.955802211447093</v>
      </c>
      <c r="F409" s="1">
        <v>0</v>
      </c>
      <c r="G409" s="1">
        <v>0</v>
      </c>
      <c r="H409">
        <v>4.5066903137401999</v>
      </c>
      <c r="I409">
        <v>105.087074922567</v>
      </c>
      <c r="J409">
        <v>105.087074922567</v>
      </c>
      <c r="K409">
        <v>57.930425407827798</v>
      </c>
      <c r="L409">
        <v>128.05557919695099</v>
      </c>
      <c r="M409">
        <v>14.025262006046299</v>
      </c>
      <c r="N409">
        <v>90.860809556790599</v>
      </c>
      <c r="O409">
        <v>78.879906287298596</v>
      </c>
      <c r="P409">
        <v>173836.550903614</v>
      </c>
      <c r="Q409">
        <v>202141.056374034</v>
      </c>
      <c r="R409">
        <v>83.461436449159606</v>
      </c>
      <c r="S409">
        <v>747.07228016792203</v>
      </c>
      <c r="T409">
        <v>0.627217933698482</v>
      </c>
      <c r="U409">
        <v>0.21150339379612701</v>
      </c>
      <c r="V409" s="1">
        <v>0</v>
      </c>
      <c r="W409">
        <v>4.7990973982174202E-2</v>
      </c>
      <c r="X409">
        <v>0.74050563222169796</v>
      </c>
      <c r="Y409" s="1">
        <v>0</v>
      </c>
      <c r="Z409">
        <v>0.16272501192779301</v>
      </c>
      <c r="AA409">
        <v>3.4155674044387399E-4</v>
      </c>
      <c r="AB409">
        <v>3.8878561750435902E-3</v>
      </c>
      <c r="AC409">
        <v>3.9710424060850598E-3</v>
      </c>
      <c r="AD409">
        <v>1.2024125649840399E-3</v>
      </c>
      <c r="AE409">
        <v>0.15172873804256201</v>
      </c>
      <c r="AF409">
        <v>2.8948000407932402E-3</v>
      </c>
      <c r="AG409">
        <v>1.47584323189709E-2</v>
      </c>
      <c r="AH409">
        <v>9.5100928097599002</v>
      </c>
      <c r="AI409">
        <v>0.11311333005874299</v>
      </c>
      <c r="AJ409">
        <v>1151.0985794030701</v>
      </c>
      <c r="AK409" t="s">
        <v>101</v>
      </c>
      <c r="AL409" t="s">
        <v>102</v>
      </c>
      <c r="AM409" s="4">
        <v>57713734.899999999</v>
      </c>
      <c r="AN409">
        <v>332</v>
      </c>
      <c r="AO409">
        <f>SUM(AA409,AC409,AF409)</f>
        <v>7.2073991873221731E-3</v>
      </c>
      <c r="AP409">
        <f t="shared" si="141"/>
        <v>8.3141361968065546</v>
      </c>
      <c r="AQ409" s="15">
        <f t="shared" ref="AQ409" si="151">B409/AP409-1</f>
        <v>1.656656179952102</v>
      </c>
      <c r="AR409" s="3">
        <f t="shared" ref="AR409" si="152">1-(1-B409/100)^(1/12)-AO409</f>
        <v>1.3376764974797882E-2</v>
      </c>
      <c r="AS409" s="15">
        <f t="shared" ref="AS409" si="153">B409/D409-1</f>
        <v>1.1975667280959446E-2</v>
      </c>
      <c r="AT409">
        <f>I409</f>
        <v>105.087074922567</v>
      </c>
      <c r="AU409">
        <f>(37.5-AT409)/(AT409-AT408)</f>
        <v>-2.778370018470854</v>
      </c>
      <c r="AV409">
        <f>AU409*(AR409-AR408)+AR409</f>
        <v>9.4304782050288194E-3</v>
      </c>
      <c r="AW409" s="2">
        <f>100*AV409</f>
        <v>0.94304782050288194</v>
      </c>
    </row>
    <row r="410" spans="1:50" x14ac:dyDescent="0.25">
      <c r="AN410">
        <f>SUM(AN396:AN409)</f>
        <v>6345128</v>
      </c>
    </row>
    <row r="412" spans="1:50" x14ac:dyDescent="0.25">
      <c r="AO412" t="s">
        <v>244</v>
      </c>
      <c r="AP412" t="s">
        <v>67</v>
      </c>
      <c r="AR412" s="3" t="s">
        <v>67</v>
      </c>
      <c r="AS412" s="15"/>
    </row>
    <row r="413" spans="1:50" x14ac:dyDescent="0.25">
      <c r="A413" t="s">
        <v>0</v>
      </c>
      <c r="B413" t="s">
        <v>1</v>
      </c>
      <c r="C413" t="s">
        <v>2</v>
      </c>
      <c r="D413" t="s">
        <v>3</v>
      </c>
      <c r="E413" t="s">
        <v>5</v>
      </c>
      <c r="F413" t="s">
        <v>6</v>
      </c>
      <c r="G413" t="s">
        <v>208</v>
      </c>
      <c r="H413" t="s">
        <v>7</v>
      </c>
      <c r="I413" t="s">
        <v>8</v>
      </c>
      <c r="J413" t="s">
        <v>134</v>
      </c>
      <c r="K413" t="s">
        <v>143</v>
      </c>
      <c r="L413" t="s">
        <v>9</v>
      </c>
      <c r="M413" t="s">
        <v>10</v>
      </c>
      <c r="N413" t="s">
        <v>11</v>
      </c>
      <c r="O413" t="s">
        <v>13</v>
      </c>
      <c r="P413" t="s">
        <v>14</v>
      </c>
      <c r="Q413" t="s">
        <v>15</v>
      </c>
      <c r="R413" t="s">
        <v>16</v>
      </c>
      <c r="S413" t="s">
        <v>17</v>
      </c>
      <c r="T413" t="s">
        <v>18</v>
      </c>
      <c r="U413" t="s">
        <v>20</v>
      </c>
      <c r="V413" t="s">
        <v>21</v>
      </c>
      <c r="W413" t="s">
        <v>22</v>
      </c>
      <c r="X413" t="s">
        <v>23</v>
      </c>
      <c r="Y413" t="s">
        <v>24</v>
      </c>
      <c r="Z413" t="s">
        <v>25</v>
      </c>
      <c r="AA413" t="s">
        <v>26</v>
      </c>
      <c r="AB413" t="s">
        <v>27</v>
      </c>
      <c r="AC413" t="s">
        <v>263</v>
      </c>
      <c r="AD413" t="s">
        <v>29</v>
      </c>
      <c r="AE413" t="s">
        <v>326</v>
      </c>
      <c r="AF413" t="s">
        <v>233</v>
      </c>
      <c r="AG413" t="s">
        <v>30</v>
      </c>
      <c r="AH413" t="s">
        <v>31</v>
      </c>
      <c r="AI413" t="s">
        <v>32</v>
      </c>
      <c r="AJ413" t="s">
        <v>33</v>
      </c>
      <c r="AK413" t="s">
        <v>34</v>
      </c>
      <c r="AL413" t="s">
        <v>74</v>
      </c>
      <c r="AM413" s="4" t="s">
        <v>35</v>
      </c>
      <c r="AN413" t="s">
        <v>36</v>
      </c>
      <c r="AP413" t="s">
        <v>67</v>
      </c>
      <c r="AS413" s="15"/>
    </row>
    <row r="414" spans="1:50" x14ac:dyDescent="0.25">
      <c r="A414" t="s">
        <v>37</v>
      </c>
      <c r="B414">
        <v>43.276839172031899</v>
      </c>
      <c r="C414">
        <v>1.1334835926599601E-2</v>
      </c>
      <c r="D414">
        <v>12.785080738265499</v>
      </c>
      <c r="E414">
        <v>-17.7134644722146</v>
      </c>
      <c r="F414" s="1">
        <v>0</v>
      </c>
      <c r="G414" s="1">
        <v>0</v>
      </c>
      <c r="H414">
        <v>3.4221210351661799</v>
      </c>
      <c r="I414">
        <v>-209.66552197987201</v>
      </c>
      <c r="J414">
        <v>-198.26749187188099</v>
      </c>
      <c r="K414">
        <v>-278.815789937028</v>
      </c>
      <c r="L414">
        <v>-137.72455525544299</v>
      </c>
      <c r="M414">
        <v>69.870229991639704</v>
      </c>
      <c r="N414">
        <v>86.117437291777804</v>
      </c>
      <c r="O414">
        <v>27.7176255329002</v>
      </c>
      <c r="P414">
        <v>48172.934029574797</v>
      </c>
      <c r="Q414">
        <v>67238.492312332703</v>
      </c>
      <c r="R414">
        <v>123.070503997445</v>
      </c>
      <c r="S414">
        <v>720.00896721931099</v>
      </c>
      <c r="T414">
        <v>0.49435127366914799</v>
      </c>
      <c r="U414">
        <v>0.178857144051458</v>
      </c>
      <c r="V414">
        <v>0.61336302162827205</v>
      </c>
      <c r="W414">
        <v>5.8914717249488803E-2</v>
      </c>
      <c r="X414">
        <v>0.14886511707078001</v>
      </c>
      <c r="Y414" s="1">
        <v>0</v>
      </c>
      <c r="Z414">
        <v>0.314168696928111</v>
      </c>
      <c r="AA414">
        <v>4.8508673418547997E-3</v>
      </c>
      <c r="AB414">
        <v>6.4774495568040297E-3</v>
      </c>
      <c r="AC414">
        <v>5.2059322053801199E-3</v>
      </c>
      <c r="AD414">
        <v>1.9640009547533799E-6</v>
      </c>
      <c r="AE414">
        <v>0.87423611967318104</v>
      </c>
      <c r="AF414" s="1">
        <v>6.00380968944326E-4</v>
      </c>
      <c r="AG414" s="1">
        <v>0</v>
      </c>
      <c r="AH414">
        <v>7.7143943907065902</v>
      </c>
      <c r="AI414">
        <v>0.60250692821288698</v>
      </c>
      <c r="AJ414">
        <v>1432.31331007317</v>
      </c>
      <c r="AK414" t="s">
        <v>75</v>
      </c>
      <c r="AL414" t="s">
        <v>76</v>
      </c>
      <c r="AM414" s="4">
        <v>26061557.309999999</v>
      </c>
      <c r="AN414">
        <v>541</v>
      </c>
      <c r="AO414">
        <f>SUM(AA414,AC414,AF414)</f>
        <v>1.0657180516179244E-2</v>
      </c>
      <c r="AP414">
        <f>100*(1-(1-AO414)^12)</f>
        <v>12.065019256273091</v>
      </c>
      <c r="AQ414" s="15">
        <f>B414/AP414-1</f>
        <v>2.5869680978362735</v>
      </c>
      <c r="AR414" s="3">
        <f>1-(1-B414/100)^(1/12)-AO414</f>
        <v>3.5492926572658359E-2</v>
      </c>
      <c r="AS414" s="15">
        <f t="shared" ref="AS414:AS427" si="154">B414/D414-1</f>
        <v>2.384948445613265</v>
      </c>
    </row>
    <row r="415" spans="1:50" x14ac:dyDescent="0.25">
      <c r="A415" t="s">
        <v>37</v>
      </c>
      <c r="B415">
        <v>8.3335938066854194</v>
      </c>
      <c r="C415">
        <v>6.3339643466040199E-3</v>
      </c>
      <c r="D415">
        <v>7.3414827418750903</v>
      </c>
      <c r="E415">
        <v>-24.830937691610298</v>
      </c>
      <c r="F415" s="1">
        <v>0</v>
      </c>
      <c r="G415" s="1">
        <v>0</v>
      </c>
      <c r="H415">
        <v>3.3441068148520898</v>
      </c>
      <c r="I415">
        <v>-182.519491974506</v>
      </c>
      <c r="J415">
        <v>-178.601315312</v>
      </c>
      <c r="K415">
        <v>-258.345328948663</v>
      </c>
      <c r="L415">
        <v>-143.688862975132</v>
      </c>
      <c r="M415">
        <v>70.432177192465005</v>
      </c>
      <c r="N415">
        <v>84.542903563451404</v>
      </c>
      <c r="O415">
        <v>47.0537781751514</v>
      </c>
      <c r="P415">
        <v>100647.745826812</v>
      </c>
      <c r="Q415">
        <v>133014.879416101</v>
      </c>
      <c r="R415">
        <v>121.78583103085499</v>
      </c>
      <c r="S415">
        <v>725.18637518634398</v>
      </c>
      <c r="T415">
        <v>0.37835809610341797</v>
      </c>
      <c r="U415">
        <v>0.14151720764164399</v>
      </c>
      <c r="V415">
        <v>0.58457499524536605</v>
      </c>
      <c r="W415">
        <v>5.7832995968495199E-2</v>
      </c>
      <c r="X415">
        <v>0.21607480114449301</v>
      </c>
      <c r="Y415" s="1">
        <v>0</v>
      </c>
      <c r="Z415">
        <v>0.49678621762868402</v>
      </c>
      <c r="AA415">
        <v>8.7048954647204102E-4</v>
      </c>
      <c r="AB415">
        <v>5.4607166598142701E-3</v>
      </c>
      <c r="AC415">
        <v>4.7644699807356302E-3</v>
      </c>
      <c r="AD415">
        <v>2.4642028082056999E-6</v>
      </c>
      <c r="AE415">
        <v>0.84374725225903202</v>
      </c>
      <c r="AF415" s="1">
        <v>4.8254149793019899E-4</v>
      </c>
      <c r="AG415" s="1">
        <v>0</v>
      </c>
      <c r="AH415">
        <v>6.5245342181899204</v>
      </c>
      <c r="AI415">
        <v>0.49141095923372102</v>
      </c>
      <c r="AJ415">
        <v>1470.20517755427</v>
      </c>
      <c r="AK415" t="s">
        <v>77</v>
      </c>
      <c r="AL415" t="s">
        <v>78</v>
      </c>
      <c r="AM415" s="4">
        <v>784549178.72000003</v>
      </c>
      <c r="AN415">
        <v>7795</v>
      </c>
      <c r="AO415">
        <f t="shared" ref="AO415:AO424" si="155">SUM(AA415,AC415,AF415)</f>
        <v>6.1175010251378701E-3</v>
      </c>
      <c r="AP415">
        <f t="shared" ref="AP415:AP428" si="156">100*(1-(1-AO415)^12)</f>
        <v>7.0989720585446836</v>
      </c>
      <c r="AQ415" s="15">
        <f t="shared" ref="AQ415:AQ427" si="157">B415/AP415-1</f>
        <v>0.17391556664245256</v>
      </c>
      <c r="AR415" s="3">
        <f t="shared" ref="AR415:AR427" si="158">1-(1-B415/100)^(1/12)-AO415</f>
        <v>1.1074574397058525E-3</v>
      </c>
      <c r="AS415" s="15">
        <f t="shared" si="154"/>
        <v>0.13513769625193373</v>
      </c>
    </row>
    <row r="416" spans="1:50" x14ac:dyDescent="0.25">
      <c r="A416" t="s">
        <v>37</v>
      </c>
      <c r="B416">
        <v>8.0504254084502307</v>
      </c>
      <c r="C416">
        <v>6.70120755806667E-3</v>
      </c>
      <c r="D416">
        <v>7.7515898699094299</v>
      </c>
      <c r="E416">
        <v>-23.686640920778899</v>
      </c>
      <c r="F416" s="1">
        <v>0</v>
      </c>
      <c r="G416" s="1">
        <v>0</v>
      </c>
      <c r="H416">
        <v>3.3555225533355202</v>
      </c>
      <c r="I416">
        <v>-160.30940532205801</v>
      </c>
      <c r="J416">
        <v>-158.02223260855101</v>
      </c>
      <c r="K416">
        <v>-235.76647026714301</v>
      </c>
      <c r="L416">
        <v>-127.370799000536</v>
      </c>
      <c r="M416">
        <v>68.770844060752296</v>
      </c>
      <c r="N416">
        <v>85.820699352260505</v>
      </c>
      <c r="O416">
        <v>50.775042062466802</v>
      </c>
      <c r="P416">
        <v>119515.589576281</v>
      </c>
      <c r="Q416">
        <v>161195.81100172299</v>
      </c>
      <c r="R416">
        <v>121.472524871068</v>
      </c>
      <c r="S416">
        <v>717.82385832438695</v>
      </c>
      <c r="T416">
        <v>0.32269153131719502</v>
      </c>
      <c r="U416">
        <v>0.127997821407074</v>
      </c>
      <c r="V416">
        <v>0.59270224419755002</v>
      </c>
      <c r="W416">
        <v>5.4873555611113699E-2</v>
      </c>
      <c r="X416">
        <v>0.224426378784261</v>
      </c>
      <c r="Y416" s="1">
        <v>0</v>
      </c>
      <c r="Z416">
        <v>0.55664099449764703</v>
      </c>
      <c r="AA416">
        <v>6.83670096954658E-4</v>
      </c>
      <c r="AB416">
        <v>6.0118961862200802E-3</v>
      </c>
      <c r="AC416">
        <v>5.4462112774047496E-3</v>
      </c>
      <c r="AD416">
        <v>5.5407910372038503E-6</v>
      </c>
      <c r="AE416">
        <v>0.83915900642980201</v>
      </c>
      <c r="AF416" s="1">
        <v>6.8612266516660599E-4</v>
      </c>
      <c r="AG416" s="1">
        <v>0</v>
      </c>
      <c r="AH416">
        <v>6.1189349142429998</v>
      </c>
      <c r="AI416">
        <v>0.418709888037538</v>
      </c>
      <c r="AJ416">
        <v>1490.1172140997901</v>
      </c>
      <c r="AK416" t="s">
        <v>79</v>
      </c>
      <c r="AL416" t="s">
        <v>80</v>
      </c>
      <c r="AM416" s="4">
        <v>3813503432.1999998</v>
      </c>
      <c r="AN416">
        <v>31908</v>
      </c>
      <c r="AO416">
        <f t="shared" si="155"/>
        <v>6.8160040395260132E-3</v>
      </c>
      <c r="AP416">
        <f t="shared" si="156"/>
        <v>7.879443413411547</v>
      </c>
      <c r="AQ416" s="15">
        <f t="shared" si="157"/>
        <v>2.1699755435473644E-2</v>
      </c>
      <c r="AR416" s="3">
        <f t="shared" si="158"/>
        <v>1.5374890386873376E-4</v>
      </c>
      <c r="AS416" s="15">
        <f t="shared" si="154"/>
        <v>3.855151569626214E-2</v>
      </c>
    </row>
    <row r="417" spans="1:49" x14ac:dyDescent="0.25">
      <c r="A417" t="s">
        <v>37</v>
      </c>
      <c r="B417">
        <v>9.0075548263089296</v>
      </c>
      <c r="C417">
        <v>6.8814343238554603E-3</v>
      </c>
      <c r="D417">
        <v>7.9522431050098001</v>
      </c>
      <c r="E417">
        <v>-20.693780604523401</v>
      </c>
      <c r="F417" s="1">
        <v>0</v>
      </c>
      <c r="G417" s="1">
        <v>0</v>
      </c>
      <c r="H417">
        <v>3.4127353787574202</v>
      </c>
      <c r="I417">
        <v>-138.22084084161699</v>
      </c>
      <c r="J417">
        <v>-136.73540026379601</v>
      </c>
      <c r="K417">
        <v>-213.41821417269699</v>
      </c>
      <c r="L417">
        <v>-109.541720303283</v>
      </c>
      <c r="M417">
        <v>67.725110128037102</v>
      </c>
      <c r="N417">
        <v>87.363160162030297</v>
      </c>
      <c r="O417">
        <v>54.2596494972288</v>
      </c>
      <c r="P417">
        <v>137936.900373874</v>
      </c>
      <c r="Q417">
        <v>180940.47562513</v>
      </c>
      <c r="R417">
        <v>120.298133513834</v>
      </c>
      <c r="S417">
        <v>704.73947912055803</v>
      </c>
      <c r="T417">
        <v>0.27334375424476498</v>
      </c>
      <c r="U417">
        <v>0.100565910827146</v>
      </c>
      <c r="V417">
        <v>0.65584164292320102</v>
      </c>
      <c r="W417">
        <v>4.5158284627223301E-2</v>
      </c>
      <c r="X417">
        <v>0.198434161622429</v>
      </c>
      <c r="Y417" s="1">
        <v>0</v>
      </c>
      <c r="Z417">
        <v>0.62032507440321105</v>
      </c>
      <c r="AA417">
        <v>6.1787306591589396E-4</v>
      </c>
      <c r="AB417">
        <v>6.2452117251203601E-3</v>
      </c>
      <c r="AC417">
        <v>5.9317705913578397E-3</v>
      </c>
      <c r="AD417">
        <v>1.8322455484021199E-5</v>
      </c>
      <c r="AE417">
        <v>0.82125882622004798</v>
      </c>
      <c r="AF417" s="1">
        <v>8.8453739281849704E-4</v>
      </c>
      <c r="AG417" s="1">
        <v>0</v>
      </c>
      <c r="AH417">
        <v>5.5745403665007096</v>
      </c>
      <c r="AI417">
        <v>0.36516497842074602</v>
      </c>
      <c r="AJ417">
        <v>1513.3580467455199</v>
      </c>
      <c r="AK417" t="s">
        <v>81</v>
      </c>
      <c r="AL417" t="s">
        <v>82</v>
      </c>
      <c r="AM417" s="4">
        <v>6663041972.5600004</v>
      </c>
      <c r="AN417">
        <v>48305</v>
      </c>
      <c r="AO417">
        <f t="shared" si="155"/>
        <v>7.4341810500922305E-3</v>
      </c>
      <c r="AP417">
        <f t="shared" si="156"/>
        <v>8.5651443671618246</v>
      </c>
      <c r="AQ417" s="15">
        <f t="shared" si="157"/>
        <v>5.1652422911080853E-2</v>
      </c>
      <c r="AR417" s="3">
        <f t="shared" si="158"/>
        <v>4.0110373303688454E-4</v>
      </c>
      <c r="AS417" s="15">
        <f t="shared" si="154"/>
        <v>0.13270616948748692</v>
      </c>
    </row>
    <row r="418" spans="1:49" x14ac:dyDescent="0.25">
      <c r="A418" t="s">
        <v>37</v>
      </c>
      <c r="B418">
        <v>9.3888547304757601</v>
      </c>
      <c r="C418">
        <v>6.8905567168855101E-3</v>
      </c>
      <c r="D418">
        <v>7.9623887624260901</v>
      </c>
      <c r="E418">
        <v>-12.447074005488499</v>
      </c>
      <c r="F418" s="1">
        <v>0</v>
      </c>
      <c r="G418" s="1">
        <v>0</v>
      </c>
      <c r="H418">
        <v>3.6642626505720699</v>
      </c>
      <c r="I418">
        <v>-113.380691904236</v>
      </c>
      <c r="J418">
        <v>-111.656962363912</v>
      </c>
      <c r="K418">
        <v>-183.657389951704</v>
      </c>
      <c r="L418">
        <v>-80.373942228815807</v>
      </c>
      <c r="M418">
        <v>70.863338693005602</v>
      </c>
      <c r="N418">
        <v>87.177499567013101</v>
      </c>
      <c r="O418">
        <v>55.954011326085599</v>
      </c>
      <c r="P418">
        <v>118644.70344674301</v>
      </c>
      <c r="Q418">
        <v>164215.100723248</v>
      </c>
      <c r="R418">
        <v>114.794945463719</v>
      </c>
      <c r="S418">
        <v>680.48266070217801</v>
      </c>
      <c r="T418">
        <v>0.29619747327816198</v>
      </c>
      <c r="U418">
        <v>4.00638823279683E-2</v>
      </c>
      <c r="V418">
        <v>0.86346480706346596</v>
      </c>
      <c r="W418">
        <v>1.77754291945681E-2</v>
      </c>
      <c r="X418">
        <v>7.8695881413997096E-2</v>
      </c>
      <c r="Y418" s="1">
        <v>0</v>
      </c>
      <c r="Z418">
        <v>0.61557250499749505</v>
      </c>
      <c r="AA418">
        <v>6.7147744516345403E-4</v>
      </c>
      <c r="AB418">
        <v>6.1446966475041404E-3</v>
      </c>
      <c r="AC418">
        <v>5.8481735515452599E-3</v>
      </c>
      <c r="AD418">
        <v>7.4248042349832298E-5</v>
      </c>
      <c r="AE418">
        <v>0.78020518495389102</v>
      </c>
      <c r="AF418">
        <v>1.1993423763824701E-3</v>
      </c>
      <c r="AG418" s="1">
        <v>0</v>
      </c>
      <c r="AH418">
        <v>4.7245995620169401</v>
      </c>
      <c r="AI418">
        <v>0.31580596157024499</v>
      </c>
      <c r="AJ418">
        <v>1513.92875968168</v>
      </c>
      <c r="AK418" t="s">
        <v>83</v>
      </c>
      <c r="AL418" t="s">
        <v>84</v>
      </c>
      <c r="AM418" s="4">
        <v>3658053496.6700001</v>
      </c>
      <c r="AN418">
        <v>30832</v>
      </c>
      <c r="AO418">
        <f t="shared" si="155"/>
        <v>7.7189933730911842E-3</v>
      </c>
      <c r="AP418">
        <f t="shared" si="156"/>
        <v>8.8794898336746577</v>
      </c>
      <c r="AQ418" s="15">
        <f t="shared" si="157"/>
        <v>5.7364207442344606E-2</v>
      </c>
      <c r="AR418" s="3">
        <f t="shared" si="158"/>
        <v>4.6342724257946496E-4</v>
      </c>
      <c r="AS418" s="15">
        <f t="shared" si="154"/>
        <v>0.17915050503198926</v>
      </c>
    </row>
    <row r="419" spans="1:49" x14ac:dyDescent="0.25">
      <c r="A419" t="s">
        <v>37</v>
      </c>
      <c r="B419">
        <v>9.4969262393916694</v>
      </c>
      <c r="C419">
        <v>7.4361110759138998E-3</v>
      </c>
      <c r="D419">
        <v>8.5672778649114996</v>
      </c>
      <c r="E419">
        <v>-19.0992354707708</v>
      </c>
      <c r="F419" s="1">
        <v>0</v>
      </c>
      <c r="G419" s="1">
        <v>0</v>
      </c>
      <c r="H419">
        <v>3.8552646189398101</v>
      </c>
      <c r="I419">
        <v>-86.704746317459794</v>
      </c>
      <c r="J419">
        <v>-79.235069400394906</v>
      </c>
      <c r="K419">
        <v>-146.464320584353</v>
      </c>
      <c r="L419">
        <v>-49.497040191447198</v>
      </c>
      <c r="M419">
        <v>75.224134198997007</v>
      </c>
      <c r="N419">
        <v>87.292257774234301</v>
      </c>
      <c r="O419">
        <v>55.165082046791802</v>
      </c>
      <c r="P419">
        <v>104663.81217594699</v>
      </c>
      <c r="Q419">
        <v>146197.090490804</v>
      </c>
      <c r="R419">
        <v>101.102752753099</v>
      </c>
      <c r="S419">
        <v>680.88491128034298</v>
      </c>
      <c r="T419">
        <v>0.35446532596208202</v>
      </c>
      <c r="U419">
        <v>7.9694938019587297E-3</v>
      </c>
      <c r="V419">
        <v>0.97710653217999099</v>
      </c>
      <c r="W419">
        <v>2.5761521952687399E-3</v>
      </c>
      <c r="X419">
        <v>1.2347821822781E-2</v>
      </c>
      <c r="Y419" s="1">
        <v>0</v>
      </c>
      <c r="Z419">
        <v>0.54662450757067804</v>
      </c>
      <c r="AA419">
        <v>7.4943373810782495E-4</v>
      </c>
      <c r="AB419">
        <v>6.2890311225595498E-3</v>
      </c>
      <c r="AC419">
        <v>5.6157731523495003E-3</v>
      </c>
      <c r="AD419">
        <v>3.9139099509860798E-4</v>
      </c>
      <c r="AE419">
        <v>0.74496126163917498</v>
      </c>
      <c r="AF419">
        <v>1.5289145273888001E-3</v>
      </c>
      <c r="AG419">
        <v>4.6821605304393403E-6</v>
      </c>
      <c r="AH419">
        <v>4.6638536663733303</v>
      </c>
      <c r="AI419">
        <v>0.33001508223863901</v>
      </c>
      <c r="AJ419">
        <v>1507.61953240547</v>
      </c>
      <c r="AK419" t="s">
        <v>85</v>
      </c>
      <c r="AL419" t="s">
        <v>86</v>
      </c>
      <c r="AM419" s="4">
        <v>3400213266.1599998</v>
      </c>
      <c r="AN419">
        <v>32487</v>
      </c>
      <c r="AO419">
        <f t="shared" si="155"/>
        <v>7.8941214178461245E-3</v>
      </c>
      <c r="AP419">
        <f t="shared" si="156"/>
        <v>9.0722853297631403</v>
      </c>
      <c r="AQ419" s="15">
        <f t="shared" si="157"/>
        <v>4.6806388268612276E-2</v>
      </c>
      <c r="AR419" s="3">
        <f t="shared" si="158"/>
        <v>3.8693116050475367E-4</v>
      </c>
      <c r="AS419" s="15">
        <f t="shared" si="154"/>
        <v>0.10851152362965566</v>
      </c>
    </row>
    <row r="420" spans="1:49" x14ac:dyDescent="0.25">
      <c r="A420" t="s">
        <v>37</v>
      </c>
      <c r="B420">
        <v>9.5588376890611109</v>
      </c>
      <c r="C420">
        <v>8.1239513663645992E-3</v>
      </c>
      <c r="D420">
        <v>9.3247338614317901</v>
      </c>
      <c r="E420">
        <v>-4.7929158449231597</v>
      </c>
      <c r="F420" s="1">
        <v>0</v>
      </c>
      <c r="G420" s="1">
        <v>0</v>
      </c>
      <c r="H420">
        <v>4.0503519215951496</v>
      </c>
      <c r="I420">
        <v>-59.623346657523697</v>
      </c>
      <c r="J420">
        <v>-56.909486900885703</v>
      </c>
      <c r="K420">
        <v>-97.388700560006797</v>
      </c>
      <c r="L420">
        <v>-27.558472640162201</v>
      </c>
      <c r="M420">
        <v>65.145352408064497</v>
      </c>
      <c r="N420">
        <v>91.037501900903706</v>
      </c>
      <c r="O420">
        <v>64.0944330736897</v>
      </c>
      <c r="P420">
        <v>122791.649739524</v>
      </c>
      <c r="Q420">
        <v>164051.037892447</v>
      </c>
      <c r="R420">
        <v>94.706781549641093</v>
      </c>
      <c r="S420">
        <v>666.77608781553795</v>
      </c>
      <c r="T420">
        <v>0.47851099036769101</v>
      </c>
      <c r="U420">
        <v>0.166347436191186</v>
      </c>
      <c r="V420">
        <v>0.56498758515651204</v>
      </c>
      <c r="W420">
        <v>5.74609938996756E-2</v>
      </c>
      <c r="X420">
        <v>0.211203984752625</v>
      </c>
      <c r="Y420" s="1">
        <v>0</v>
      </c>
      <c r="Z420">
        <v>0.37068418155202398</v>
      </c>
      <c r="AA420">
        <v>5.47440518836915E-4</v>
      </c>
      <c r="AB420">
        <v>6.5186069965179503E-3</v>
      </c>
      <c r="AC420">
        <v>5.7849186347629401E-3</v>
      </c>
      <c r="AD420">
        <v>8.4949814613001495E-4</v>
      </c>
      <c r="AE420">
        <v>0.59959443904759602</v>
      </c>
      <c r="AF420">
        <v>2.0491858644875799E-3</v>
      </c>
      <c r="AG420">
        <v>1.5677764819458798E-5</v>
      </c>
      <c r="AH420">
        <v>4.5918785546813101</v>
      </c>
      <c r="AI420">
        <v>0.29992072768834299</v>
      </c>
      <c r="AJ420">
        <v>1471.28894083053</v>
      </c>
      <c r="AK420" t="s">
        <v>87</v>
      </c>
      <c r="AL420" t="s">
        <v>88</v>
      </c>
      <c r="AM420" s="4">
        <v>9828980395.0499992</v>
      </c>
      <c r="AN420">
        <v>80046</v>
      </c>
      <c r="AO420">
        <f t="shared" si="155"/>
        <v>8.381545018087435E-3</v>
      </c>
      <c r="AP420">
        <f t="shared" si="156"/>
        <v>9.6069147513484268</v>
      </c>
      <c r="AQ420" s="15">
        <f t="shared" si="157"/>
        <v>-5.004422702987732E-3</v>
      </c>
      <c r="AR420" s="3">
        <f t="shared" si="158"/>
        <v>-4.3940017113077573E-5</v>
      </c>
      <c r="AS420" s="15">
        <f t="shared" si="154"/>
        <v>2.5105684634882941E-2</v>
      </c>
      <c r="AT420">
        <f t="shared" ref="AT420" si="159">I420</f>
        <v>-59.623346657523697</v>
      </c>
      <c r="AU420" t="s">
        <v>67</v>
      </c>
      <c r="AV420" s="3">
        <f t="shared" ref="AV420" si="160">AR420</f>
        <v>-4.3940017113077573E-5</v>
      </c>
      <c r="AW420" s="2">
        <f t="shared" ref="AW420:AW428" si="161">100*AV420</f>
        <v>-4.3940017113077573E-3</v>
      </c>
    </row>
    <row r="421" spans="1:49" x14ac:dyDescent="0.25">
      <c r="A421" t="s">
        <v>37</v>
      </c>
      <c r="B421">
        <v>10.6224866014954</v>
      </c>
      <c r="C421">
        <v>9.80234682464632E-3</v>
      </c>
      <c r="D421">
        <v>11.148919747830901</v>
      </c>
      <c r="E421">
        <v>-0.67594800874703498</v>
      </c>
      <c r="F421" s="1">
        <v>0</v>
      </c>
      <c r="G421" s="1">
        <v>0</v>
      </c>
      <c r="H421">
        <v>3.95130541227166</v>
      </c>
      <c r="I421">
        <v>-34.4384736480417</v>
      </c>
      <c r="J421">
        <v>-35.672120978411499</v>
      </c>
      <c r="K421">
        <v>-73.255630343300595</v>
      </c>
      <c r="L421">
        <v>-7.3770338202226204</v>
      </c>
      <c r="M421">
        <v>55.289345610896099</v>
      </c>
      <c r="N421">
        <v>93.136781895750801</v>
      </c>
      <c r="O421">
        <v>67.405357040609999</v>
      </c>
      <c r="P421">
        <v>146838.690047171</v>
      </c>
      <c r="Q421">
        <v>186930.759772641</v>
      </c>
      <c r="R421">
        <v>100.88018061519701</v>
      </c>
      <c r="S421">
        <v>677.85056612078699</v>
      </c>
      <c r="T421">
        <v>0.54415743023661201</v>
      </c>
      <c r="U421">
        <v>0.24588469136160601</v>
      </c>
      <c r="V421">
        <v>0.330020760579676</v>
      </c>
      <c r="W421">
        <v>8.06923248243262E-2</v>
      </c>
      <c r="X421">
        <v>0.34340222323439001</v>
      </c>
      <c r="Y421" s="1">
        <v>0</v>
      </c>
      <c r="Z421">
        <v>0.26225146428305002</v>
      </c>
      <c r="AA421">
        <v>4.1572842822773699E-4</v>
      </c>
      <c r="AB421">
        <v>7.48366329877625E-3</v>
      </c>
      <c r="AC421">
        <v>6.5150942008681597E-3</v>
      </c>
      <c r="AD421">
        <v>1.41077950456666E-3</v>
      </c>
      <c r="AE421">
        <v>0.60887716436809602</v>
      </c>
      <c r="AF421">
        <v>3.02145228618984E-3</v>
      </c>
      <c r="AG421">
        <v>3.0623711997717303E-5</v>
      </c>
      <c r="AH421">
        <v>5.4904915528216902</v>
      </c>
      <c r="AI421">
        <v>0.27326474524587802</v>
      </c>
      <c r="AJ421">
        <v>1462.4417003267299</v>
      </c>
      <c r="AK421" t="s">
        <v>89</v>
      </c>
      <c r="AL421" t="s">
        <v>90</v>
      </c>
      <c r="AM421" s="4">
        <v>44887706515.279999</v>
      </c>
      <c r="AN421">
        <v>305694</v>
      </c>
      <c r="AO421">
        <f t="shared" si="155"/>
        <v>9.9522749152857366E-3</v>
      </c>
      <c r="AP421">
        <f t="shared" si="156"/>
        <v>11.310223118047558</v>
      </c>
      <c r="AQ421" s="15">
        <f t="shared" si="157"/>
        <v>-6.0806626834332467E-2</v>
      </c>
      <c r="AR421" s="3">
        <f t="shared" si="158"/>
        <v>-6.3750671080499768E-4</v>
      </c>
      <c r="AS421" s="15">
        <f t="shared" si="154"/>
        <v>-4.7218309777314671E-2</v>
      </c>
      <c r="AT421">
        <f t="shared" ref="AT421:AT428" si="162">I421</f>
        <v>-34.4384736480417</v>
      </c>
      <c r="AU421" t="s">
        <v>67</v>
      </c>
      <c r="AV421" s="3">
        <f t="shared" ref="AV421:AV428" si="163">AR421</f>
        <v>-6.3750671080499768E-4</v>
      </c>
      <c r="AW421" s="2">
        <f t="shared" si="161"/>
        <v>-6.3750671080499768E-2</v>
      </c>
    </row>
    <row r="422" spans="1:49" x14ac:dyDescent="0.25">
      <c r="A422" t="s">
        <v>37</v>
      </c>
      <c r="B422">
        <v>13.290270124379701</v>
      </c>
      <c r="C422">
        <v>1.18130870881965E-2</v>
      </c>
      <c r="D422">
        <v>13.2900020478532</v>
      </c>
      <c r="E422">
        <v>1.9570884454978399</v>
      </c>
      <c r="F422" s="1">
        <v>0</v>
      </c>
      <c r="G422" s="1">
        <v>0</v>
      </c>
      <c r="H422">
        <v>3.9261833711539902</v>
      </c>
      <c r="I422">
        <v>-11.5774169736525</v>
      </c>
      <c r="J422">
        <v>-14.517002926676501</v>
      </c>
      <c r="K422">
        <v>-58.708570587763496</v>
      </c>
      <c r="L422">
        <v>13.7747333559587</v>
      </c>
      <c r="M422">
        <v>50.077547355993097</v>
      </c>
      <c r="N422">
        <v>93.120945116088194</v>
      </c>
      <c r="O422">
        <v>67.691819763803807</v>
      </c>
      <c r="P422">
        <v>157000.648354971</v>
      </c>
      <c r="Q422">
        <v>197396.62441486499</v>
      </c>
      <c r="R422">
        <v>100.826690601834</v>
      </c>
      <c r="S422">
        <v>690.30023479111003</v>
      </c>
      <c r="T422">
        <v>0.53810711840316905</v>
      </c>
      <c r="U422">
        <v>0.25861768116240802</v>
      </c>
      <c r="V422">
        <v>0.27157030137767002</v>
      </c>
      <c r="W422">
        <v>8.0219161201411995E-2</v>
      </c>
      <c r="X422">
        <v>0.38959285625850798</v>
      </c>
      <c r="Y422" s="1">
        <v>0</v>
      </c>
      <c r="Z422">
        <v>0.26235214887328201</v>
      </c>
      <c r="AA422">
        <v>3.7883814906934101E-4</v>
      </c>
      <c r="AB422">
        <v>8.3849704174866601E-3</v>
      </c>
      <c r="AC422">
        <v>7.2368126714445298E-3</v>
      </c>
      <c r="AD422">
        <v>1.9952156073532899E-3</v>
      </c>
      <c r="AE422">
        <v>0.65863271615631502</v>
      </c>
      <c r="AF422">
        <v>4.0535131205636302E-3</v>
      </c>
      <c r="AG422">
        <v>2.1106555615849201E-4</v>
      </c>
      <c r="AH422">
        <v>6.3244754582424898</v>
      </c>
      <c r="AI422">
        <v>0.2756017353504</v>
      </c>
      <c r="AJ422">
        <v>1481.38368220643</v>
      </c>
      <c r="AK422" t="s">
        <v>91</v>
      </c>
      <c r="AL422" t="s">
        <v>92</v>
      </c>
      <c r="AM422" s="4">
        <v>117068946451.72</v>
      </c>
      <c r="AN422">
        <v>745659</v>
      </c>
      <c r="AO422">
        <f t="shared" si="155"/>
        <v>1.16691639410775E-2</v>
      </c>
      <c r="AP422">
        <f t="shared" si="156"/>
        <v>13.138335469916829</v>
      </c>
      <c r="AQ422" s="15">
        <f t="shared" si="157"/>
        <v>1.1564224007733825E-2</v>
      </c>
      <c r="AR422" s="3">
        <f t="shared" si="158"/>
        <v>1.4417774106892725E-4</v>
      </c>
      <c r="AS422" s="15">
        <f t="shared" si="154"/>
        <v>2.0171293092063891E-5</v>
      </c>
      <c r="AT422">
        <f t="shared" si="162"/>
        <v>-11.5774169736525</v>
      </c>
      <c r="AU422" t="s">
        <v>67</v>
      </c>
      <c r="AV422" s="3">
        <f t="shared" si="163"/>
        <v>1.4417774106892725E-4</v>
      </c>
      <c r="AW422" s="2">
        <f t="shared" si="161"/>
        <v>1.4417774106892725E-2</v>
      </c>
    </row>
    <row r="423" spans="1:49" x14ac:dyDescent="0.25">
      <c r="A423" t="s">
        <v>37</v>
      </c>
      <c r="B423">
        <v>15.0613428025034</v>
      </c>
      <c r="C423">
        <v>1.2643912346632201E-2</v>
      </c>
      <c r="D423">
        <v>14.1607926877391</v>
      </c>
      <c r="E423">
        <v>3.5968716140485602</v>
      </c>
      <c r="F423" s="1">
        <v>0</v>
      </c>
      <c r="G423" s="1">
        <v>0</v>
      </c>
      <c r="H423">
        <v>3.9848318064474801</v>
      </c>
      <c r="I423">
        <v>12.350972970830099</v>
      </c>
      <c r="J423">
        <v>7.9397973487118803</v>
      </c>
      <c r="K423">
        <v>-35.2687320041316</v>
      </c>
      <c r="L423">
        <v>37.578388457505703</v>
      </c>
      <c r="M423">
        <v>46.1367546869525</v>
      </c>
      <c r="N423">
        <v>92.950542431868001</v>
      </c>
      <c r="O423">
        <v>69.064007229752804</v>
      </c>
      <c r="P423">
        <v>157866.28732692299</v>
      </c>
      <c r="Q423">
        <v>201402.228701955</v>
      </c>
      <c r="R423">
        <v>99.464154127400207</v>
      </c>
      <c r="S423">
        <v>693.89684635292701</v>
      </c>
      <c r="T423">
        <v>0.528051431109965</v>
      </c>
      <c r="U423">
        <v>0.25665680290040899</v>
      </c>
      <c r="V423">
        <v>0.28886007197927499</v>
      </c>
      <c r="W423">
        <v>6.9703657542819306E-2</v>
      </c>
      <c r="X423">
        <v>0.38477946757749498</v>
      </c>
      <c r="Y423" s="1">
        <v>0</v>
      </c>
      <c r="Z423">
        <v>0.28186328063175398</v>
      </c>
      <c r="AA423">
        <v>3.6667832923071198E-4</v>
      </c>
      <c r="AB423">
        <v>8.0789593507295497E-3</v>
      </c>
      <c r="AC423">
        <v>7.0664782887369104E-3</v>
      </c>
      <c r="AD423">
        <v>2.4191088507846299E-3</v>
      </c>
      <c r="AE423">
        <v>0.63273441098264405</v>
      </c>
      <c r="AF423">
        <v>4.7292679113174804E-3</v>
      </c>
      <c r="AG423">
        <v>4.7238899424765899E-4</v>
      </c>
      <c r="AH423">
        <v>6.6310508576077902</v>
      </c>
      <c r="AI423">
        <v>0.25537345937246397</v>
      </c>
      <c r="AJ423">
        <v>1485.44313505994</v>
      </c>
      <c r="AK423" t="s">
        <v>93</v>
      </c>
      <c r="AL423" t="s">
        <v>94</v>
      </c>
      <c r="AM423" s="4">
        <v>134505549860.86</v>
      </c>
      <c r="AN423">
        <v>852022</v>
      </c>
      <c r="AO423">
        <f>SUM(AA423,AC423,AF423)</f>
        <v>1.2162424529285103E-2</v>
      </c>
      <c r="AP423">
        <f t="shared" si="156"/>
        <v>13.657125580382601</v>
      </c>
      <c r="AQ423" s="15">
        <f t="shared" si="157"/>
        <v>0.10281938273584079</v>
      </c>
      <c r="AR423" s="3">
        <f t="shared" si="158"/>
        <v>1.3488731188815058E-3</v>
      </c>
      <c r="AS423" s="15">
        <f t="shared" si="154"/>
        <v>6.3594611871129691E-2</v>
      </c>
      <c r="AT423">
        <f t="shared" si="162"/>
        <v>12.350972970830099</v>
      </c>
      <c r="AU423" t="s">
        <v>67</v>
      </c>
      <c r="AV423" s="3">
        <f t="shared" si="163"/>
        <v>1.3488731188815058E-3</v>
      </c>
      <c r="AW423" s="2">
        <f t="shared" si="161"/>
        <v>0.13488731188815056</v>
      </c>
    </row>
    <row r="424" spans="1:49" x14ac:dyDescent="0.25">
      <c r="A424" t="s">
        <v>37</v>
      </c>
      <c r="B424">
        <v>15.945565144833999</v>
      </c>
      <c r="C424">
        <v>1.3202171624186399E-2</v>
      </c>
      <c r="D424">
        <v>14.741395300720001</v>
      </c>
      <c r="E424">
        <v>0.47959864628384802</v>
      </c>
      <c r="F424" s="1">
        <v>0</v>
      </c>
      <c r="G424" s="1">
        <v>0</v>
      </c>
      <c r="H424">
        <v>3.9362831142466201</v>
      </c>
      <c r="I424">
        <v>38.962994017297198</v>
      </c>
      <c r="J424">
        <v>27.5408189176412</v>
      </c>
      <c r="K424">
        <v>7.3317337043094302</v>
      </c>
      <c r="L424">
        <v>63.934535769512699</v>
      </c>
      <c r="M424">
        <v>42.296604737760802</v>
      </c>
      <c r="N424">
        <v>93.360425699884004</v>
      </c>
      <c r="O424">
        <v>71.512744426009903</v>
      </c>
      <c r="P424">
        <v>159622.42993284899</v>
      </c>
      <c r="Q424">
        <v>201567.841299939</v>
      </c>
      <c r="R424">
        <v>106.990691983771</v>
      </c>
      <c r="S424">
        <v>688.91227030178698</v>
      </c>
      <c r="T424">
        <v>0.53997435674206495</v>
      </c>
      <c r="U424">
        <v>0.24119645424650299</v>
      </c>
      <c r="V424">
        <v>0.30583570719377501</v>
      </c>
      <c r="W424">
        <v>7.8490414752624596E-2</v>
      </c>
      <c r="X424">
        <v>0.37447742380709598</v>
      </c>
      <c r="Y424" s="1">
        <v>0</v>
      </c>
      <c r="Z424">
        <v>0.258849361926486</v>
      </c>
      <c r="AA424">
        <v>3.4380246082666701E-4</v>
      </c>
      <c r="AB424">
        <v>7.2652675254300499E-3</v>
      </c>
      <c r="AC424">
        <v>6.4129115748659399E-3</v>
      </c>
      <c r="AD424">
        <v>2.3936557864251301E-3</v>
      </c>
      <c r="AE424">
        <v>0.52564716296022296</v>
      </c>
      <c r="AF424">
        <v>4.0769092914369996E-3</v>
      </c>
      <c r="AG424">
        <v>1.67194943495088E-3</v>
      </c>
      <c r="AH424">
        <v>6.4138417611680199</v>
      </c>
      <c r="AI424">
        <v>0.22949088619685001</v>
      </c>
      <c r="AJ424">
        <v>1473.5868969140399</v>
      </c>
      <c r="AK424" t="s">
        <v>95</v>
      </c>
      <c r="AL424" t="s">
        <v>96</v>
      </c>
      <c r="AM424" s="4">
        <v>224110210870.57999</v>
      </c>
      <c r="AN424">
        <v>1404002</v>
      </c>
      <c r="AO424">
        <f t="shared" ref="AO424:AO426" si="164">SUM(AA424,AC424,AF424)</f>
        <v>1.0833623327129607E-2</v>
      </c>
      <c r="AP424">
        <f t="shared" si="156"/>
        <v>12.253026304309078</v>
      </c>
      <c r="AQ424" s="15">
        <f t="shared" si="157"/>
        <v>0.30135729319591431</v>
      </c>
      <c r="AR424" s="3">
        <f t="shared" si="158"/>
        <v>3.5375744413334662E-3</v>
      </c>
      <c r="AS424" s="15">
        <f t="shared" si="154"/>
        <v>8.1686286782851836E-2</v>
      </c>
      <c r="AT424">
        <f t="shared" si="162"/>
        <v>38.962994017297198</v>
      </c>
      <c r="AU424">
        <f>(37.5-AT423)/(AT424-AT423)*(AR424-AR423)+AR423</f>
        <v>3.4172507374401547E-3</v>
      </c>
      <c r="AV424" s="3">
        <f>AU424</f>
        <v>3.4172507374401547E-3</v>
      </c>
      <c r="AW424" s="2">
        <f t="shared" si="161"/>
        <v>0.34172507374401545</v>
      </c>
    </row>
    <row r="425" spans="1:49" x14ac:dyDescent="0.25">
      <c r="A425" t="s">
        <v>37</v>
      </c>
      <c r="B425">
        <v>18.9644631285882</v>
      </c>
      <c r="C425">
        <v>1.9143365402036001E-2</v>
      </c>
      <c r="D425">
        <v>20.701237786835101</v>
      </c>
      <c r="E425">
        <v>8.4035818816335102</v>
      </c>
      <c r="F425" s="1">
        <v>0</v>
      </c>
      <c r="G425" s="1">
        <v>0</v>
      </c>
      <c r="H425">
        <v>4.0229702039796598</v>
      </c>
      <c r="I425">
        <v>60.571120782064099</v>
      </c>
      <c r="J425">
        <v>50.524288798466202</v>
      </c>
      <c r="K425">
        <v>22.6780534628524</v>
      </c>
      <c r="L425">
        <v>84.815551348878699</v>
      </c>
      <c r="M425">
        <v>38.772765591850998</v>
      </c>
      <c r="N425">
        <v>92.931698983342798</v>
      </c>
      <c r="O425">
        <v>72.021648742650001</v>
      </c>
      <c r="P425">
        <v>164458.02587852901</v>
      </c>
      <c r="Q425">
        <v>207540.37533784</v>
      </c>
      <c r="R425">
        <v>101.65824483978901</v>
      </c>
      <c r="S425">
        <v>693.05642693404695</v>
      </c>
      <c r="T425">
        <v>0.53437408301207701</v>
      </c>
      <c r="U425">
        <v>0.27840499210262798</v>
      </c>
      <c r="V425">
        <v>0.22622285379564799</v>
      </c>
      <c r="W425">
        <v>8.1333054971594806E-2</v>
      </c>
      <c r="X425">
        <v>0.41403909913012699</v>
      </c>
      <c r="Y425" s="1">
        <v>0</v>
      </c>
      <c r="Z425">
        <v>0.26404860261441698</v>
      </c>
      <c r="AA425">
        <v>3.3368980034067901E-4</v>
      </c>
      <c r="AB425">
        <v>7.2917490819923297E-3</v>
      </c>
      <c r="AC425">
        <v>6.4345039672834402E-3</v>
      </c>
      <c r="AD425">
        <v>3.7039889688808298E-3</v>
      </c>
      <c r="AE425">
        <v>0.51278787531178704</v>
      </c>
      <c r="AF425">
        <v>4.6038361364416601E-3</v>
      </c>
      <c r="AG425">
        <v>6.1833099748286402E-3</v>
      </c>
      <c r="AH425">
        <v>6.8934887111374996</v>
      </c>
      <c r="AI425">
        <v>0.219969378939952</v>
      </c>
      <c r="AJ425">
        <v>1507.3419691353199</v>
      </c>
      <c r="AK425" t="s">
        <v>97</v>
      </c>
      <c r="AL425" t="s">
        <v>98</v>
      </c>
      <c r="AM425" s="4">
        <v>198823832798.20999</v>
      </c>
      <c r="AN425">
        <v>1208964</v>
      </c>
      <c r="AO425">
        <f t="shared" si="164"/>
        <v>1.1372029904065779E-2</v>
      </c>
      <c r="AP425">
        <f t="shared" si="156"/>
        <v>12.824445312815691</v>
      </c>
      <c r="AQ425" s="15">
        <f t="shared" si="157"/>
        <v>0.47877453301131734</v>
      </c>
      <c r="AR425" s="3">
        <f t="shared" si="158"/>
        <v>5.9988593003747412E-3</v>
      </c>
      <c r="AS425" s="15">
        <f t="shared" si="154"/>
        <v>-8.3897140650758484E-2</v>
      </c>
      <c r="AT425">
        <f t="shared" si="162"/>
        <v>60.571120782064099</v>
      </c>
      <c r="AU425">
        <f>(62.5-AT425)/(AT425-AT424)*(AR425-AR424)+AR425</f>
        <v>6.2185692856829575E-3</v>
      </c>
      <c r="AV425" s="3">
        <f t="shared" ref="AV425:AV426" si="165">AU425</f>
        <v>6.2185692856829575E-3</v>
      </c>
      <c r="AW425" s="2">
        <f t="shared" si="161"/>
        <v>0.62185692856829577</v>
      </c>
    </row>
    <row r="426" spans="1:49" x14ac:dyDescent="0.25">
      <c r="A426" t="s">
        <v>37</v>
      </c>
      <c r="B426">
        <v>22.601846323217998</v>
      </c>
      <c r="C426">
        <v>2.1899449782565E-2</v>
      </c>
      <c r="D426">
        <v>23.3341352665534</v>
      </c>
      <c r="E426">
        <v>35.401861125939099</v>
      </c>
      <c r="F426" s="1">
        <v>0</v>
      </c>
      <c r="G426" s="1">
        <v>0</v>
      </c>
      <c r="H426">
        <v>4.2955883568873903</v>
      </c>
      <c r="I426">
        <v>81.787905121878893</v>
      </c>
      <c r="J426">
        <v>69.405678717153805</v>
      </c>
      <c r="K426">
        <v>43.806998876921803</v>
      </c>
      <c r="L426">
        <v>104.688597466457</v>
      </c>
      <c r="M426">
        <v>25.772733308614999</v>
      </c>
      <c r="N426">
        <v>92.025991930493603</v>
      </c>
      <c r="O426">
        <v>75.606986135361794</v>
      </c>
      <c r="P426">
        <v>174201.91074256299</v>
      </c>
      <c r="Q426">
        <v>218832.82898671</v>
      </c>
      <c r="R426">
        <v>91.470061375111499</v>
      </c>
      <c r="S426">
        <v>704.252914732563</v>
      </c>
      <c r="T426">
        <v>0.55825513875657695</v>
      </c>
      <c r="U426">
        <v>0.36485421200470702</v>
      </c>
      <c r="V426">
        <v>3.9752442182579298E-2</v>
      </c>
      <c r="W426">
        <v>8.0651938437126605E-2</v>
      </c>
      <c r="X426">
        <v>0.51474140737558605</v>
      </c>
      <c r="Y426" s="1">
        <v>0</v>
      </c>
      <c r="Z426">
        <v>0.24379352828671699</v>
      </c>
      <c r="AA426">
        <v>3.0301919002996601E-4</v>
      </c>
      <c r="AB426">
        <v>6.7297837330690001E-3</v>
      </c>
      <c r="AC426">
        <v>6.0988383692295901E-3</v>
      </c>
      <c r="AD426">
        <v>4.1232101118433397E-3</v>
      </c>
      <c r="AE426">
        <v>0.36965669702176601</v>
      </c>
      <c r="AF426">
        <v>4.8092315409402403E-3</v>
      </c>
      <c r="AG426">
        <v>9.1701324330900006E-3</v>
      </c>
      <c r="AH426">
        <v>7.98009495676384</v>
      </c>
      <c r="AI426">
        <v>0.17524633977288401</v>
      </c>
      <c r="AJ426">
        <v>1566.7585018786301</v>
      </c>
      <c r="AK426" t="s">
        <v>99</v>
      </c>
      <c r="AL426" t="s">
        <v>100</v>
      </c>
      <c r="AM426" s="4">
        <v>27858195364.040001</v>
      </c>
      <c r="AN426">
        <v>159919</v>
      </c>
      <c r="AO426">
        <f t="shared" si="164"/>
        <v>1.1211089100199797E-2</v>
      </c>
      <c r="AP426">
        <f t="shared" si="156"/>
        <v>12.653994873986552</v>
      </c>
      <c r="AQ426" s="15">
        <f t="shared" si="157"/>
        <v>0.78614315465558948</v>
      </c>
      <c r="AR426" s="3">
        <f t="shared" si="158"/>
        <v>9.9132052162936336E-3</v>
      </c>
      <c r="AS426" s="15">
        <f t="shared" si="154"/>
        <v>-3.1382733277673602E-2</v>
      </c>
      <c r="AT426">
        <f t="shared" si="162"/>
        <v>81.787905121878893</v>
      </c>
      <c r="AU426">
        <f>(87.5-AT426)/(AT426-AT425)*(AR426-AR425)+AR426</f>
        <v>1.09670461235397E-2</v>
      </c>
      <c r="AV426" s="3">
        <f t="shared" si="165"/>
        <v>1.09670461235397E-2</v>
      </c>
      <c r="AW426" s="2">
        <f t="shared" si="161"/>
        <v>1.0967046123539701</v>
      </c>
    </row>
    <row r="427" spans="1:49" x14ac:dyDescent="0.25">
      <c r="A427" t="s">
        <v>37</v>
      </c>
      <c r="B427">
        <v>25.910174654462502</v>
      </c>
      <c r="C427">
        <v>1.9502192191167E-2</v>
      </c>
      <c r="D427">
        <v>21.048656603873798</v>
      </c>
      <c r="E427">
        <v>89.689485527549493</v>
      </c>
      <c r="F427" s="1">
        <v>0</v>
      </c>
      <c r="G427" s="1">
        <v>0</v>
      </c>
      <c r="H427">
        <v>4.6912556408768697</v>
      </c>
      <c r="I427">
        <v>106.578659540614</v>
      </c>
      <c r="J427">
        <v>79.335673278143702</v>
      </c>
      <c r="K427">
        <v>75.081807521805999</v>
      </c>
      <c r="L427">
        <v>129.63625321694099</v>
      </c>
      <c r="M427">
        <v>15.391141003678101</v>
      </c>
      <c r="N427">
        <v>90.505696562329405</v>
      </c>
      <c r="O427">
        <v>79.831150030797204</v>
      </c>
      <c r="P427">
        <v>173154.17153117701</v>
      </c>
      <c r="Q427">
        <v>215506.07908773501</v>
      </c>
      <c r="R427">
        <v>83.556634553265795</v>
      </c>
      <c r="S427">
        <v>708.38529272184599</v>
      </c>
      <c r="T427">
        <v>0.61516784119540702</v>
      </c>
      <c r="U427">
        <v>0.33004116560935898</v>
      </c>
      <c r="V427" s="1">
        <v>0</v>
      </c>
      <c r="W427">
        <v>6.7553779756188995E-2</v>
      </c>
      <c r="X427">
        <v>0.60240505463445104</v>
      </c>
      <c r="Y427" s="1">
        <v>0</v>
      </c>
      <c r="Z427">
        <v>0.198020281157435</v>
      </c>
      <c r="AA427">
        <v>2.9383729494842601E-4</v>
      </c>
      <c r="AB427">
        <v>4.64623421024865E-3</v>
      </c>
      <c r="AC427">
        <v>4.6096500697764701E-3</v>
      </c>
      <c r="AD427">
        <v>1.6831370482854101E-3</v>
      </c>
      <c r="AE427">
        <v>0.14502620472977901</v>
      </c>
      <c r="AF427">
        <v>3.2352268209819902E-3</v>
      </c>
      <c r="AG427">
        <v>1.2407345294404E-2</v>
      </c>
      <c r="AH427">
        <v>8.2416204348078494</v>
      </c>
      <c r="AI427">
        <v>0.108469153037621</v>
      </c>
      <c r="AJ427">
        <v>1595.90866107839</v>
      </c>
      <c r="AK427" t="s">
        <v>101</v>
      </c>
      <c r="AL427" t="s">
        <v>102</v>
      </c>
      <c r="AM427" s="4">
        <v>1188530233.3900001</v>
      </c>
      <c r="AN427">
        <v>6864</v>
      </c>
      <c r="AO427">
        <f>SUM(AA427,AC427,AF427)</f>
        <v>8.1387141857068857E-3</v>
      </c>
      <c r="AP427">
        <f t="shared" si="156"/>
        <v>9.3409275743424942</v>
      </c>
      <c r="AQ427" s="15">
        <f t="shared" si="157"/>
        <v>1.7738331603846436</v>
      </c>
      <c r="AR427" s="3">
        <f t="shared" si="158"/>
        <v>1.6542593753903212E-2</v>
      </c>
      <c r="AS427" s="15">
        <f t="shared" si="154"/>
        <v>0.23096571634381591</v>
      </c>
      <c r="AT427">
        <f t="shared" si="162"/>
        <v>106.578659540614</v>
      </c>
      <c r="AU427" t="s">
        <v>67</v>
      </c>
      <c r="AV427" s="3">
        <f t="shared" si="163"/>
        <v>1.6542593753903212E-2</v>
      </c>
      <c r="AW427" s="2">
        <f t="shared" si="161"/>
        <v>1.6542593753903212</v>
      </c>
    </row>
    <row r="428" spans="1:49" x14ac:dyDescent="0.25">
      <c r="A428" t="s">
        <v>37</v>
      </c>
      <c r="B428">
        <v>17.542856893708901</v>
      </c>
      <c r="C428">
        <v>1.9035801617999001E-2</v>
      </c>
      <c r="D428">
        <v>20.5968210413705</v>
      </c>
      <c r="E428">
        <v>118.009372157911</v>
      </c>
      <c r="F428" s="1">
        <v>0</v>
      </c>
      <c r="G428" s="1">
        <v>0</v>
      </c>
      <c r="H428">
        <v>4.89316314237609</v>
      </c>
      <c r="I428">
        <v>130.664678736507</v>
      </c>
      <c r="J428">
        <v>118.19605007346</v>
      </c>
      <c r="K428">
        <v>91.691182048849299</v>
      </c>
      <c r="L428">
        <v>157.13453001263099</v>
      </c>
      <c r="M428">
        <v>13.4741800421041</v>
      </c>
      <c r="N428">
        <v>87.097640264313398</v>
      </c>
      <c r="O428">
        <v>78.297548869074006</v>
      </c>
      <c r="P428">
        <v>150006.08288372</v>
      </c>
      <c r="Q428">
        <v>202836.00793103201</v>
      </c>
      <c r="R428">
        <v>83.428206423971304</v>
      </c>
      <c r="S428">
        <v>720.70098814988103</v>
      </c>
      <c r="T428">
        <v>0.57649074492632402</v>
      </c>
      <c r="U428">
        <v>0.36704156110714797</v>
      </c>
      <c r="V428" s="1">
        <v>0</v>
      </c>
      <c r="W428">
        <v>2.1897969655731001E-2</v>
      </c>
      <c r="X428">
        <v>0.61106046923711999</v>
      </c>
      <c r="Y428" s="1">
        <v>0</v>
      </c>
      <c r="Z428">
        <v>0.22362270951156701</v>
      </c>
      <c r="AA428">
        <v>2.97074114146382E-4</v>
      </c>
      <c r="AB428">
        <v>3.9418372030051597E-3</v>
      </c>
      <c r="AC428">
        <v>4.05010460174031E-3</v>
      </c>
      <c r="AD428">
        <v>4.3665909329933299E-4</v>
      </c>
      <c r="AE428">
        <v>0.13016291816276099</v>
      </c>
      <c r="AF428">
        <v>3.54680236976186E-3</v>
      </c>
      <c r="AG428">
        <v>1.4137471732366701E-2</v>
      </c>
      <c r="AH428">
        <v>7.7906565398506604</v>
      </c>
      <c r="AI428">
        <v>8.7689043785154006E-2</v>
      </c>
      <c r="AJ428">
        <v>1641.6611220741399</v>
      </c>
      <c r="AK428" t="s">
        <v>103</v>
      </c>
      <c r="AL428" t="s">
        <v>104</v>
      </c>
      <c r="AM428" s="4">
        <v>32251307.82</v>
      </c>
      <c r="AN428">
        <v>215</v>
      </c>
      <c r="AO428">
        <f>SUM(AA428,AC428,AF428)</f>
        <v>7.8939810856485521E-3</v>
      </c>
      <c r="AP428">
        <f t="shared" si="156"/>
        <v>9.0721309902367153</v>
      </c>
      <c r="AQ428" s="15">
        <f t="shared" ref="AQ428" si="166">B428/AP428-1</f>
        <v>0.93370850934452432</v>
      </c>
      <c r="AR428" s="3">
        <f t="shared" ref="AR428" si="167">1-(1-B428/100)^(1/12)-AO428</f>
        <v>8.0518090221681632E-3</v>
      </c>
      <c r="AS428" s="15">
        <f t="shared" ref="AS428" si="168">B428/D428-1</f>
        <v>-0.14827356811652859</v>
      </c>
      <c r="AT428">
        <f t="shared" si="162"/>
        <v>130.664678736507</v>
      </c>
      <c r="AU428" t="s">
        <v>67</v>
      </c>
      <c r="AV428" s="3">
        <f t="shared" si="163"/>
        <v>8.0518090221681632E-3</v>
      </c>
      <c r="AW428" s="2">
        <f t="shared" si="161"/>
        <v>0.80518090221681637</v>
      </c>
    </row>
    <row r="429" spans="1:49" x14ac:dyDescent="0.25">
      <c r="AN429">
        <f>SUM(AN414:AN428)</f>
        <v>4915253</v>
      </c>
    </row>
    <row r="430" spans="1:49" x14ac:dyDescent="0.25">
      <c r="AO430" t="s">
        <v>244</v>
      </c>
      <c r="AP430" t="s">
        <v>67</v>
      </c>
      <c r="AR430" s="3" t="s">
        <v>67</v>
      </c>
      <c r="AS430" s="15"/>
    </row>
    <row r="431" spans="1:49" x14ac:dyDescent="0.25">
      <c r="A431" t="s">
        <v>0</v>
      </c>
      <c r="B431" t="s">
        <v>1</v>
      </c>
      <c r="C431" t="s">
        <v>2</v>
      </c>
      <c r="D431" t="s">
        <v>3</v>
      </c>
      <c r="E431" t="s">
        <v>5</v>
      </c>
      <c r="F431" t="s">
        <v>6</v>
      </c>
      <c r="G431" t="s">
        <v>208</v>
      </c>
      <c r="H431" t="s">
        <v>7</v>
      </c>
      <c r="I431" t="s">
        <v>8</v>
      </c>
      <c r="J431" t="s">
        <v>134</v>
      </c>
      <c r="K431" t="s">
        <v>143</v>
      </c>
      <c r="L431" t="s">
        <v>9</v>
      </c>
      <c r="M431" t="s">
        <v>10</v>
      </c>
      <c r="N431" t="s">
        <v>11</v>
      </c>
      <c r="O431" t="s">
        <v>13</v>
      </c>
      <c r="P431" t="s">
        <v>14</v>
      </c>
      <c r="Q431" t="s">
        <v>15</v>
      </c>
      <c r="R431" t="s">
        <v>16</v>
      </c>
      <c r="S431" t="s">
        <v>17</v>
      </c>
      <c r="T431" t="s">
        <v>18</v>
      </c>
      <c r="U431" t="s">
        <v>20</v>
      </c>
      <c r="V431" t="s">
        <v>21</v>
      </c>
      <c r="W431" t="s">
        <v>22</v>
      </c>
      <c r="X431" t="s">
        <v>23</v>
      </c>
      <c r="Y431" t="s">
        <v>24</v>
      </c>
      <c r="Z431" t="s">
        <v>25</v>
      </c>
      <c r="AA431" t="s">
        <v>26</v>
      </c>
      <c r="AB431" t="s">
        <v>27</v>
      </c>
      <c r="AC431" t="s">
        <v>263</v>
      </c>
      <c r="AD431" t="s">
        <v>29</v>
      </c>
      <c r="AE431" t="s">
        <v>326</v>
      </c>
      <c r="AF431" t="s">
        <v>233</v>
      </c>
      <c r="AG431" t="s">
        <v>30</v>
      </c>
      <c r="AH431" t="s">
        <v>31</v>
      </c>
      <c r="AI431" t="s">
        <v>32</v>
      </c>
      <c r="AJ431" t="s">
        <v>33</v>
      </c>
      <c r="AK431" t="s">
        <v>34</v>
      </c>
      <c r="AL431" t="s">
        <v>74</v>
      </c>
      <c r="AM431" s="4" t="s">
        <v>35</v>
      </c>
      <c r="AN431" t="s">
        <v>36</v>
      </c>
      <c r="AP431" t="s">
        <v>67</v>
      </c>
      <c r="AS431" s="15"/>
    </row>
    <row r="432" spans="1:49" x14ac:dyDescent="0.25">
      <c r="A432" t="s">
        <v>37</v>
      </c>
      <c r="B432">
        <v>11.1036645595764</v>
      </c>
      <c r="C432">
        <v>7.0047889055454404E-3</v>
      </c>
      <c r="D432">
        <v>8.0893476880946107</v>
      </c>
      <c r="E432">
        <v>-22.921034504472999</v>
      </c>
      <c r="F432" s="1">
        <v>0</v>
      </c>
      <c r="G432" s="1">
        <v>0</v>
      </c>
      <c r="H432">
        <v>3.3821234052481599</v>
      </c>
      <c r="I432">
        <v>-180.51932021187699</v>
      </c>
      <c r="J432">
        <v>-176.694977059731</v>
      </c>
      <c r="K432">
        <v>-258.17436899105502</v>
      </c>
      <c r="L432">
        <v>-139.89773730400799</v>
      </c>
      <c r="M432">
        <v>70.516810841760602</v>
      </c>
      <c r="N432">
        <v>82.222649477296599</v>
      </c>
      <c r="O432">
        <v>42.505362247527998</v>
      </c>
      <c r="P432">
        <v>94398.067305768505</v>
      </c>
      <c r="Q432">
        <v>136841.03485932099</v>
      </c>
      <c r="R432">
        <v>122.74890032728599</v>
      </c>
      <c r="S432">
        <v>733.19748299214496</v>
      </c>
      <c r="T432">
        <v>0.34747341471886301</v>
      </c>
      <c r="U432">
        <v>0.14643222943370399</v>
      </c>
      <c r="V432">
        <v>0.56667732025346595</v>
      </c>
      <c r="W432">
        <v>5.97086978871815E-2</v>
      </c>
      <c r="X432">
        <v>0.227181752425647</v>
      </c>
      <c r="Y432" s="1">
        <v>0</v>
      </c>
      <c r="Z432">
        <v>0.52913535259590005</v>
      </c>
      <c r="AA432">
        <v>1.16792710772985E-3</v>
      </c>
      <c r="AB432">
        <v>5.8335124710187898E-3</v>
      </c>
      <c r="AC432">
        <v>4.9130504190351499E-3</v>
      </c>
      <c r="AD432">
        <v>2.92273570276724E-6</v>
      </c>
      <c r="AE432">
        <v>0.871339361384036</v>
      </c>
      <c r="AF432" s="1">
        <v>5.6682235820297198E-4</v>
      </c>
      <c r="AG432" s="1">
        <v>0</v>
      </c>
      <c r="AH432">
        <v>7.1102945041838703</v>
      </c>
      <c r="AI432">
        <v>0.51914331421255699</v>
      </c>
      <c r="AJ432">
        <v>1954.1876869149301</v>
      </c>
      <c r="AK432" t="s">
        <v>77</v>
      </c>
      <c r="AL432" t="s">
        <v>78</v>
      </c>
      <c r="AM432" s="4">
        <v>283099803.85000002</v>
      </c>
      <c r="AN432">
        <v>2999</v>
      </c>
      <c r="AO432">
        <f>SUM(AA432,AC432,AF432)</f>
        <v>6.6477998849679724E-3</v>
      </c>
      <c r="AP432">
        <f>100*(1-(1-AO432)^12)</f>
        <v>7.6920521332852658</v>
      </c>
      <c r="AQ432" s="15">
        <f>B432/AP432-1</f>
        <v>0.44352435048227346</v>
      </c>
      <c r="AR432" s="3">
        <f>1-(1-B432/100)^(1/12)-AO432</f>
        <v>3.1125280137605212E-3</v>
      </c>
      <c r="AS432" s="15">
        <f t="shared" ref="AS432:AS446" si="169">B432/D432-1</f>
        <v>0.37262792844447379</v>
      </c>
    </row>
    <row r="433" spans="1:49" x14ac:dyDescent="0.25">
      <c r="A433" t="s">
        <v>37</v>
      </c>
      <c r="B433">
        <v>8.9404916572722506</v>
      </c>
      <c r="C433">
        <v>6.4095823349345901E-3</v>
      </c>
      <c r="D433">
        <v>7.42606309626556</v>
      </c>
      <c r="E433">
        <v>-23.754139232514799</v>
      </c>
      <c r="F433" s="1">
        <v>0</v>
      </c>
      <c r="G433" s="1">
        <v>0</v>
      </c>
      <c r="H433">
        <v>3.3564251082224001</v>
      </c>
      <c r="I433">
        <v>-160.400422182402</v>
      </c>
      <c r="J433">
        <v>-159.022501556751</v>
      </c>
      <c r="K433">
        <v>-239.95187822331499</v>
      </c>
      <c r="L433">
        <v>-132.316336293414</v>
      </c>
      <c r="M433">
        <v>69.7710432334014</v>
      </c>
      <c r="N433">
        <v>86.016914532622906</v>
      </c>
      <c r="O433">
        <v>48.782612796871099</v>
      </c>
      <c r="P433">
        <v>139929.02306342899</v>
      </c>
      <c r="Q433">
        <v>193465.58118976699</v>
      </c>
      <c r="R433">
        <v>121.673527435892</v>
      </c>
      <c r="S433">
        <v>728.90446073667601</v>
      </c>
      <c r="T433">
        <v>0.267320462721932</v>
      </c>
      <c r="U433">
        <v>0.117160004060249</v>
      </c>
      <c r="V433">
        <v>0.57400511454443204</v>
      </c>
      <c r="W433">
        <v>6.8178273385129398E-2</v>
      </c>
      <c r="X433">
        <v>0.24065660801018801</v>
      </c>
      <c r="Y433" s="1">
        <v>0</v>
      </c>
      <c r="Z433">
        <v>0.60842987911194701</v>
      </c>
      <c r="AA433">
        <v>7.08201547984424E-4</v>
      </c>
      <c r="AB433">
        <v>5.6972410470208E-3</v>
      </c>
      <c r="AC433">
        <v>5.12764441564088E-3</v>
      </c>
      <c r="AD433">
        <v>3.9959136798547802E-6</v>
      </c>
      <c r="AE433">
        <v>0.85599263817197302</v>
      </c>
      <c r="AF433" s="1">
        <v>6.3434011108259901E-4</v>
      </c>
      <c r="AG433" s="1">
        <v>0</v>
      </c>
      <c r="AH433">
        <v>6.7006627985038998</v>
      </c>
      <c r="AI433">
        <v>0.47311533293943597</v>
      </c>
      <c r="AJ433">
        <v>1990.3455809754</v>
      </c>
      <c r="AK433" t="s">
        <v>79</v>
      </c>
      <c r="AL433" t="s">
        <v>80</v>
      </c>
      <c r="AM433" s="4">
        <v>3095090061.1399999</v>
      </c>
      <c r="AN433">
        <v>22119</v>
      </c>
      <c r="AO433">
        <f t="shared" ref="AO433:AO442" si="170">SUM(AA433,AC433,AF433)</f>
        <v>6.4701860747079024E-3</v>
      </c>
      <c r="AP433">
        <f t="shared" ref="AP433:AP446" si="171">100*(1-(1-AO433)^12)</f>
        <v>7.493798593275292</v>
      </c>
      <c r="AQ433" s="15">
        <f t="shared" ref="AQ433:AQ446" si="172">B433/AP433-1</f>
        <v>0.19305203442419416</v>
      </c>
      <c r="AR433" s="3">
        <f t="shared" ref="AR433:AR446" si="173">1-(1-B433/100)^(1/12)-AO433</f>
        <v>1.3041822554182222E-3</v>
      </c>
      <c r="AS433" s="15">
        <f t="shared" si="169"/>
        <v>0.20393424367324209</v>
      </c>
    </row>
    <row r="434" spans="1:49" x14ac:dyDescent="0.25">
      <c r="A434" t="s">
        <v>37</v>
      </c>
      <c r="B434">
        <v>9.0067357482047399</v>
      </c>
      <c r="C434">
        <v>7.3010685514743497E-3</v>
      </c>
      <c r="D434">
        <v>8.4178883969581904</v>
      </c>
      <c r="E434">
        <v>-21.246480155901601</v>
      </c>
      <c r="F434" s="1">
        <v>0</v>
      </c>
      <c r="G434" s="1">
        <v>0</v>
      </c>
      <c r="H434">
        <v>3.3936713312136901</v>
      </c>
      <c r="I434">
        <v>-136.50981691988201</v>
      </c>
      <c r="J434">
        <v>-135.293373557693</v>
      </c>
      <c r="K434">
        <v>-214.06185316521899</v>
      </c>
      <c r="L434">
        <v>-110.65824985706899</v>
      </c>
      <c r="M434">
        <v>67.660941020447297</v>
      </c>
      <c r="N434">
        <v>86.843541566841793</v>
      </c>
      <c r="O434">
        <v>50.887545097734602</v>
      </c>
      <c r="P434">
        <v>153274.12947696101</v>
      </c>
      <c r="Q434">
        <v>203694.066335615</v>
      </c>
      <c r="R434">
        <v>120.56919984980701</v>
      </c>
      <c r="S434">
        <v>722.34222410727796</v>
      </c>
      <c r="T434">
        <v>0.245969214306312</v>
      </c>
      <c r="U434">
        <v>9.7646351810493304E-2</v>
      </c>
      <c r="V434">
        <v>0.63021652769758096</v>
      </c>
      <c r="W434">
        <v>5.8110217988937202E-2</v>
      </c>
      <c r="X434">
        <v>0.214026902502987</v>
      </c>
      <c r="Y434" s="1">
        <v>0</v>
      </c>
      <c r="Z434">
        <v>0.63871850863962398</v>
      </c>
      <c r="AA434">
        <v>6.1983258744703498E-4</v>
      </c>
      <c r="AB434">
        <v>6.6661808912035804E-3</v>
      </c>
      <c r="AC434">
        <v>6.2307203213053403E-3</v>
      </c>
      <c r="AD434">
        <v>1.5020290306106901E-5</v>
      </c>
      <c r="AE434">
        <v>0.87872550841974395</v>
      </c>
      <c r="AF434" s="1">
        <v>9.3443766867124401E-4</v>
      </c>
      <c r="AG434" s="1">
        <v>0</v>
      </c>
      <c r="AH434">
        <v>6.6748905755064198</v>
      </c>
      <c r="AI434">
        <v>0.46215414373104502</v>
      </c>
      <c r="AJ434">
        <v>2002.58997007737</v>
      </c>
      <c r="AK434" t="s">
        <v>81</v>
      </c>
      <c r="AL434" t="s">
        <v>82</v>
      </c>
      <c r="AM434" s="4">
        <v>8419194658.04</v>
      </c>
      <c r="AN434">
        <v>54929</v>
      </c>
      <c r="AO434">
        <f t="shared" si="170"/>
        <v>7.7849905774236196E-3</v>
      </c>
      <c r="AP434">
        <f t="shared" si="171"/>
        <v>8.9521889926611244</v>
      </c>
      <c r="AQ434" s="15">
        <f t="shared" si="172"/>
        <v>6.0931193016962037E-3</v>
      </c>
      <c r="AR434" s="3">
        <f t="shared" si="173"/>
        <v>4.9549952487884866E-5</v>
      </c>
      <c r="AS434" s="15">
        <f t="shared" si="169"/>
        <v>6.9951907589952178E-2</v>
      </c>
    </row>
    <row r="435" spans="1:49" x14ac:dyDescent="0.25">
      <c r="A435" t="s">
        <v>37</v>
      </c>
      <c r="B435">
        <v>9.4601838694268796</v>
      </c>
      <c r="C435">
        <v>7.1615048555404301E-3</v>
      </c>
      <c r="D435">
        <v>8.2632623510245793</v>
      </c>
      <c r="E435">
        <v>-11.458993049952401</v>
      </c>
      <c r="F435" s="1">
        <v>0</v>
      </c>
      <c r="G435" s="1">
        <v>0</v>
      </c>
      <c r="H435">
        <v>3.6334364368727599</v>
      </c>
      <c r="I435">
        <v>-113.43894181460399</v>
      </c>
      <c r="J435">
        <v>-112.24675605886399</v>
      </c>
      <c r="K435">
        <v>-187.57762712903701</v>
      </c>
      <c r="L435">
        <v>-83.624647039835693</v>
      </c>
      <c r="M435">
        <v>70.011906594839004</v>
      </c>
      <c r="N435">
        <v>87.212831352785898</v>
      </c>
      <c r="O435">
        <v>54.159681582560097</v>
      </c>
      <c r="P435">
        <v>131911.230501076</v>
      </c>
      <c r="Q435">
        <v>184515.92539747199</v>
      </c>
      <c r="R435">
        <v>116.795579654994</v>
      </c>
      <c r="S435">
        <v>694.67023293166903</v>
      </c>
      <c r="T435">
        <v>0.27284322338997002</v>
      </c>
      <c r="U435">
        <v>6.6292761770535599E-2</v>
      </c>
      <c r="V435">
        <v>0.80076360537374902</v>
      </c>
      <c r="W435">
        <v>2.3760155014388801E-2</v>
      </c>
      <c r="X435">
        <v>0.109183477841326</v>
      </c>
      <c r="Y435" s="1">
        <v>0</v>
      </c>
      <c r="Z435">
        <v>0.629656877154948</v>
      </c>
      <c r="AA435">
        <v>6.5552246960281797E-4</v>
      </c>
      <c r="AB435">
        <v>6.4537927409332903E-3</v>
      </c>
      <c r="AC435">
        <v>6.1073048825279804E-3</v>
      </c>
      <c r="AD435">
        <v>5.21162720867977E-5</v>
      </c>
      <c r="AE435">
        <v>0.82260427632905297</v>
      </c>
      <c r="AF435">
        <v>1.21183808159742E-3</v>
      </c>
      <c r="AG435" s="1">
        <v>0</v>
      </c>
      <c r="AH435">
        <v>5.4542483606399896</v>
      </c>
      <c r="AI435">
        <v>0.385356503835461</v>
      </c>
      <c r="AJ435">
        <v>2012.9356915871999</v>
      </c>
      <c r="AK435" t="s">
        <v>83</v>
      </c>
      <c r="AL435" t="s">
        <v>84</v>
      </c>
      <c r="AM435" s="4">
        <v>5025554059.6300001</v>
      </c>
      <c r="AN435">
        <v>38098</v>
      </c>
      <c r="AO435">
        <f t="shared" si="170"/>
        <v>7.9746654337282188E-3</v>
      </c>
      <c r="AP435">
        <f t="shared" si="171"/>
        <v>9.1608292747833211</v>
      </c>
      <c r="AQ435" s="15">
        <f t="shared" si="172"/>
        <v>3.2677674221872177E-2</v>
      </c>
      <c r="AR435" s="3">
        <f t="shared" si="173"/>
        <v>2.7284194321480076E-4</v>
      </c>
      <c r="AS435" s="15">
        <f t="shared" si="169"/>
        <v>0.14484854377809886</v>
      </c>
    </row>
    <row r="436" spans="1:49" x14ac:dyDescent="0.25">
      <c r="A436" t="s">
        <v>37</v>
      </c>
      <c r="B436">
        <v>9.1689760854269</v>
      </c>
      <c r="C436">
        <v>7.4683493125477099E-3</v>
      </c>
      <c r="D436">
        <v>8.6029080536958702</v>
      </c>
      <c r="E436">
        <v>-16.160223366896499</v>
      </c>
      <c r="F436" s="1">
        <v>0</v>
      </c>
      <c r="G436" s="1">
        <v>0</v>
      </c>
      <c r="H436">
        <v>3.8298028978483498</v>
      </c>
      <c r="I436">
        <v>-87.272019873140806</v>
      </c>
      <c r="J436">
        <v>-83.769929840858794</v>
      </c>
      <c r="K436">
        <v>-156.120201989973</v>
      </c>
      <c r="L436">
        <v>-53.168140912415701</v>
      </c>
      <c r="M436">
        <v>74.677488590020502</v>
      </c>
      <c r="N436">
        <v>86.954575809311393</v>
      </c>
      <c r="O436">
        <v>53.796282569444898</v>
      </c>
      <c r="P436">
        <v>114664.83599319099</v>
      </c>
      <c r="Q436">
        <v>160978.733717536</v>
      </c>
      <c r="R436">
        <v>105.53677782376199</v>
      </c>
      <c r="S436">
        <v>691.47090209542705</v>
      </c>
      <c r="T436">
        <v>0.30224429605372799</v>
      </c>
      <c r="U436">
        <v>8.7156800830310993E-3</v>
      </c>
      <c r="V436">
        <v>0.97610064828893195</v>
      </c>
      <c r="W436">
        <v>1.9405199853219999E-3</v>
      </c>
      <c r="X436">
        <v>1.3243151642714199E-2</v>
      </c>
      <c r="Y436" s="1">
        <v>0</v>
      </c>
      <c r="Z436">
        <v>0.59547582915979302</v>
      </c>
      <c r="AA436">
        <v>7.3849116868439195E-4</v>
      </c>
      <c r="AB436">
        <v>6.4583696378520596E-3</v>
      </c>
      <c r="AC436">
        <v>5.8479608495707099E-3</v>
      </c>
      <c r="AD436">
        <v>2.6948481760906E-4</v>
      </c>
      <c r="AE436">
        <v>0.78843202312011496</v>
      </c>
      <c r="AF436">
        <v>1.5558910815622201E-3</v>
      </c>
      <c r="AG436">
        <v>1.84084513015399E-6</v>
      </c>
      <c r="AH436">
        <v>5.0423422836802603</v>
      </c>
      <c r="AI436">
        <v>0.35682548790681401</v>
      </c>
      <c r="AJ436">
        <v>2008.1441489434501</v>
      </c>
      <c r="AK436" t="s">
        <v>85</v>
      </c>
      <c r="AL436" t="s">
        <v>86</v>
      </c>
      <c r="AM436" s="4">
        <v>4008453336.6500001</v>
      </c>
      <c r="AN436">
        <v>34958</v>
      </c>
      <c r="AO436">
        <f t="shared" si="170"/>
        <v>8.1423430998173226E-3</v>
      </c>
      <c r="AP436">
        <f t="shared" si="171"/>
        <v>9.3449078168018289</v>
      </c>
      <c r="AQ436" s="15">
        <f t="shared" si="172"/>
        <v>-1.8826481204941348E-2</v>
      </c>
      <c r="AR436" s="3">
        <f t="shared" si="173"/>
        <v>-1.6026330332575243E-4</v>
      </c>
      <c r="AS436" s="15">
        <f t="shared" si="169"/>
        <v>6.5799614292964881E-2</v>
      </c>
    </row>
    <row r="437" spans="1:49" x14ac:dyDescent="0.25">
      <c r="A437" t="s">
        <v>37</v>
      </c>
      <c r="B437">
        <v>9.9026029121037595</v>
      </c>
      <c r="C437">
        <v>8.3509270835209395E-3</v>
      </c>
      <c r="D437">
        <v>9.5734165491516201</v>
      </c>
      <c r="E437">
        <v>-14.9471547187495</v>
      </c>
      <c r="F437" s="1">
        <v>0</v>
      </c>
      <c r="G437" s="1">
        <v>0</v>
      </c>
      <c r="H437">
        <v>4.07026381462292</v>
      </c>
      <c r="I437">
        <v>-60.631166215637798</v>
      </c>
      <c r="J437">
        <v>-53.597403125711097</v>
      </c>
      <c r="K437">
        <v>-114.551831518852</v>
      </c>
      <c r="L437">
        <v>-24.875245799967399</v>
      </c>
      <c r="M437">
        <v>77.195491959313699</v>
      </c>
      <c r="N437">
        <v>88.377967330585705</v>
      </c>
      <c r="O437">
        <v>56.7523800013998</v>
      </c>
      <c r="P437">
        <v>109602.029011484</v>
      </c>
      <c r="Q437">
        <v>150741.33374038301</v>
      </c>
      <c r="R437">
        <v>92.174196452649895</v>
      </c>
      <c r="S437">
        <v>680.64437687649195</v>
      </c>
      <c r="T437">
        <v>0.36548806232374398</v>
      </c>
      <c r="U437">
        <v>4.0398556182190001E-2</v>
      </c>
      <c r="V437">
        <v>0.89310298094521201</v>
      </c>
      <c r="W437">
        <v>1.6662829946805301E-2</v>
      </c>
      <c r="X437">
        <v>4.9835632925792503E-2</v>
      </c>
      <c r="Y437" s="1">
        <v>0</v>
      </c>
      <c r="Z437">
        <v>0.51678402432102899</v>
      </c>
      <c r="AA437">
        <v>7.1006212046568302E-4</v>
      </c>
      <c r="AB437">
        <v>6.7576702296162101E-3</v>
      </c>
      <c r="AC437">
        <v>5.9769772972382397E-3</v>
      </c>
      <c r="AD437">
        <v>8.32073046869529E-4</v>
      </c>
      <c r="AE437">
        <v>0.71935553227765103</v>
      </c>
      <c r="AF437">
        <v>1.8502056384845499E-3</v>
      </c>
      <c r="AG437">
        <v>1.5283138446821701E-5</v>
      </c>
      <c r="AH437">
        <v>4.5931674534920601</v>
      </c>
      <c r="AI437">
        <v>0.34331722974400197</v>
      </c>
      <c r="AJ437">
        <v>1992.9653690135599</v>
      </c>
      <c r="AK437" t="s">
        <v>87</v>
      </c>
      <c r="AL437" t="s">
        <v>88</v>
      </c>
      <c r="AM437" s="4">
        <v>6098147292.1700001</v>
      </c>
      <c r="AN437">
        <v>55639</v>
      </c>
      <c r="AO437">
        <f t="shared" si="170"/>
        <v>8.5372450561884729E-3</v>
      </c>
      <c r="AP437">
        <f t="shared" si="171"/>
        <v>9.7770857535178664</v>
      </c>
      <c r="AQ437" s="15">
        <f t="shared" si="172"/>
        <v>1.2837890732494639E-2</v>
      </c>
      <c r="AR437" s="3">
        <f t="shared" si="173"/>
        <v>1.1501605914243304E-4</v>
      </c>
      <c r="AS437" s="15">
        <f t="shared" si="169"/>
        <v>3.438546325254288E-2</v>
      </c>
      <c r="AT437">
        <f t="shared" ref="AT437" si="174">I437</f>
        <v>-60.631166215637798</v>
      </c>
      <c r="AU437" t="s">
        <v>67</v>
      </c>
      <c r="AV437" s="3">
        <f t="shared" ref="AV437" si="175">AR437</f>
        <v>1.1501605914243304E-4</v>
      </c>
      <c r="AW437" s="2">
        <f t="shared" ref="AW437:AW444" si="176">100*AV437</f>
        <v>1.1501605914243304E-2</v>
      </c>
    </row>
    <row r="438" spans="1:49" x14ac:dyDescent="0.25">
      <c r="A438" t="s">
        <v>37</v>
      </c>
      <c r="B438">
        <v>9.99646944100577</v>
      </c>
      <c r="C438">
        <v>9.3576953606448899E-3</v>
      </c>
      <c r="D438">
        <v>10.6689490876942</v>
      </c>
      <c r="E438">
        <v>-8.9105892101087907</v>
      </c>
      <c r="F438" s="1">
        <v>0</v>
      </c>
      <c r="G438" s="1">
        <v>0</v>
      </c>
      <c r="H438">
        <v>3.9493166899954</v>
      </c>
      <c r="I438">
        <v>-35.0907422017413</v>
      </c>
      <c r="J438">
        <v>-33.411603549005797</v>
      </c>
      <c r="K438">
        <v>-87.4235573630299</v>
      </c>
      <c r="L438">
        <v>-6.0986481926560296</v>
      </c>
      <c r="M438">
        <v>68.588736394264004</v>
      </c>
      <c r="N438">
        <v>92.142973228283395</v>
      </c>
      <c r="O438">
        <v>61.378824584490403</v>
      </c>
      <c r="P438">
        <v>136561.90043042201</v>
      </c>
      <c r="Q438">
        <v>179422.911994138</v>
      </c>
      <c r="R438">
        <v>100.67027370358601</v>
      </c>
      <c r="S438">
        <v>687.95604315859896</v>
      </c>
      <c r="T438">
        <v>0.47299221496175597</v>
      </c>
      <c r="U438">
        <v>0.13584351800324501</v>
      </c>
      <c r="V438">
        <v>0.597711828068899</v>
      </c>
      <c r="W438">
        <v>5.1947710051480397E-2</v>
      </c>
      <c r="X438">
        <v>0.214496943876374</v>
      </c>
      <c r="Y438" s="1">
        <v>0</v>
      </c>
      <c r="Z438">
        <v>0.361525629950123</v>
      </c>
      <c r="AA438">
        <v>5.2658333872863505E-4</v>
      </c>
      <c r="AB438">
        <v>7.2764492493662802E-3</v>
      </c>
      <c r="AC438">
        <v>6.2746411907669596E-3</v>
      </c>
      <c r="AD438">
        <v>1.3221297020253699E-3</v>
      </c>
      <c r="AE438">
        <v>0.69842141421902304</v>
      </c>
      <c r="AF438">
        <v>2.4753926902474099E-3</v>
      </c>
      <c r="AG438">
        <v>1.93109832333562E-5</v>
      </c>
      <c r="AH438">
        <v>5.31020149265954</v>
      </c>
      <c r="AI438">
        <v>0.34384352412411101</v>
      </c>
      <c r="AJ438">
        <v>1974.17560354035</v>
      </c>
      <c r="AK438" t="s">
        <v>89</v>
      </c>
      <c r="AL438" t="s">
        <v>90</v>
      </c>
      <c r="AM438" s="4">
        <v>20165959274.66</v>
      </c>
      <c r="AN438">
        <v>147669</v>
      </c>
      <c r="AO438">
        <f t="shared" si="170"/>
        <v>9.2766172197430042E-3</v>
      </c>
      <c r="AP438">
        <f t="shared" si="171"/>
        <v>10.581175044424462</v>
      </c>
      <c r="AQ438" s="15">
        <f t="shared" si="172"/>
        <v>-5.5259042683240667E-2</v>
      </c>
      <c r="AR438" s="3">
        <f t="shared" si="173"/>
        <v>-5.3824666624920255E-4</v>
      </c>
      <c r="AS438" s="15">
        <f t="shared" si="169"/>
        <v>-6.3031479591938666E-2</v>
      </c>
      <c r="AT438">
        <f t="shared" ref="AT438:AT439" si="177">I438</f>
        <v>-35.0907422017413</v>
      </c>
      <c r="AU438" t="s">
        <v>67</v>
      </c>
      <c r="AV438" s="3">
        <f t="shared" ref="AV438:AV439" si="178">AR438</f>
        <v>-5.3824666624920255E-4</v>
      </c>
      <c r="AW438" s="2">
        <f t="shared" si="176"/>
        <v>-5.3824666624920255E-2</v>
      </c>
    </row>
    <row r="439" spans="1:49" x14ac:dyDescent="0.25">
      <c r="A439" t="s">
        <v>37</v>
      </c>
      <c r="B439">
        <v>12.796075812718801</v>
      </c>
      <c r="C439">
        <v>1.1283721392078E-2</v>
      </c>
      <c r="D439">
        <v>12.7309566362313</v>
      </c>
      <c r="E439">
        <v>-3.0671191375745699</v>
      </c>
      <c r="F439" s="1">
        <v>0</v>
      </c>
      <c r="G439" s="1">
        <v>0</v>
      </c>
      <c r="H439">
        <v>3.9029187775192198</v>
      </c>
      <c r="I439">
        <v>-10.543954625123501</v>
      </c>
      <c r="J439">
        <v>-11.818600985129899</v>
      </c>
      <c r="K439">
        <v>-62.1385307086259</v>
      </c>
      <c r="L439">
        <v>15.9259987582934</v>
      </c>
      <c r="M439">
        <v>58.758955595266002</v>
      </c>
      <c r="N439">
        <v>93.2894732626023</v>
      </c>
      <c r="O439">
        <v>64.013922841455397</v>
      </c>
      <c r="P439">
        <v>150230.148794387</v>
      </c>
      <c r="Q439">
        <v>192751.40138723201</v>
      </c>
      <c r="R439">
        <v>105.793276335965</v>
      </c>
      <c r="S439">
        <v>693.50376133884697</v>
      </c>
      <c r="T439">
        <v>0.52479623437763201</v>
      </c>
      <c r="U439">
        <v>0.203781850758363</v>
      </c>
      <c r="V439">
        <v>0.406681427658654</v>
      </c>
      <c r="W439">
        <v>6.8836801372523307E-2</v>
      </c>
      <c r="X439">
        <v>0.32069992021045801</v>
      </c>
      <c r="Y439" s="1">
        <v>0</v>
      </c>
      <c r="Z439">
        <v>0.28245478210883401</v>
      </c>
      <c r="AA439">
        <v>4.2314050028720198E-4</v>
      </c>
      <c r="AB439">
        <v>8.3869736322260205E-3</v>
      </c>
      <c r="AC439">
        <v>7.1604007852451397E-3</v>
      </c>
      <c r="AD439">
        <v>1.7054333645899499E-3</v>
      </c>
      <c r="AE439">
        <v>0.71768055700829303</v>
      </c>
      <c r="AF439">
        <v>3.46901722622386E-3</v>
      </c>
      <c r="AG439">
        <v>1.71747751090171E-4</v>
      </c>
      <c r="AH439">
        <v>6.1573148577272301</v>
      </c>
      <c r="AI439">
        <v>0.33966027644803498</v>
      </c>
      <c r="AJ439">
        <v>1975.27566665564</v>
      </c>
      <c r="AK439" t="s">
        <v>91</v>
      </c>
      <c r="AL439" t="s">
        <v>92</v>
      </c>
      <c r="AM439" s="4">
        <v>69267666315.669998</v>
      </c>
      <c r="AN439">
        <v>461077</v>
      </c>
      <c r="AO439">
        <f t="shared" si="170"/>
        <v>1.1052558511756202E-2</v>
      </c>
      <c r="AP439">
        <f t="shared" si="171"/>
        <v>12.485798443128736</v>
      </c>
      <c r="AQ439" s="15">
        <f t="shared" si="172"/>
        <v>2.4850422742553446E-2</v>
      </c>
      <c r="AR439" s="3">
        <f t="shared" si="173"/>
        <v>2.9266466217629274E-4</v>
      </c>
      <c r="AS439" s="15">
        <f t="shared" si="169"/>
        <v>5.1150261797434649E-3</v>
      </c>
      <c r="AT439">
        <f t="shared" si="177"/>
        <v>-10.543954625123501</v>
      </c>
      <c r="AU439" t="s">
        <v>67</v>
      </c>
      <c r="AV439" s="3">
        <f t="shared" si="178"/>
        <v>2.9266466217629274E-4</v>
      </c>
      <c r="AW439" s="2">
        <f t="shared" si="176"/>
        <v>2.9266466217629274E-2</v>
      </c>
    </row>
    <row r="440" spans="1:49" x14ac:dyDescent="0.25">
      <c r="A440" t="s">
        <v>37</v>
      </c>
      <c r="B440">
        <v>14.9339095448317</v>
      </c>
      <c r="C440">
        <v>1.25125269839132E-2</v>
      </c>
      <c r="D440">
        <v>14.0236230493169</v>
      </c>
      <c r="E440">
        <v>1.10859047492466</v>
      </c>
      <c r="F440" s="1">
        <v>0</v>
      </c>
      <c r="G440" s="1">
        <v>0</v>
      </c>
      <c r="H440">
        <v>4.0031085603068304</v>
      </c>
      <c r="I440">
        <v>12.790084306288</v>
      </c>
      <c r="J440">
        <v>11.6334033014612</v>
      </c>
      <c r="K440">
        <v>-41.465832570073601</v>
      </c>
      <c r="L440">
        <v>39.213710981329001</v>
      </c>
      <c r="M440">
        <v>54.78418262516</v>
      </c>
      <c r="N440">
        <v>93.061967489659594</v>
      </c>
      <c r="O440">
        <v>66.006870498877404</v>
      </c>
      <c r="P440">
        <v>150633.07179358599</v>
      </c>
      <c r="Q440">
        <v>192887.03008697901</v>
      </c>
      <c r="R440">
        <v>102.921624130742</v>
      </c>
      <c r="S440">
        <v>692.41189796599497</v>
      </c>
      <c r="T440">
        <v>0.52490672333254096</v>
      </c>
      <c r="U440">
        <v>0.22822208158131899</v>
      </c>
      <c r="V440">
        <v>0.357314059508549</v>
      </c>
      <c r="W440">
        <v>6.2361502582446202E-2</v>
      </c>
      <c r="X440">
        <v>0.352102356327684</v>
      </c>
      <c r="Y440" s="1">
        <v>0</v>
      </c>
      <c r="Z440">
        <v>0.28408774419001498</v>
      </c>
      <c r="AA440">
        <v>4.0533406111175902E-4</v>
      </c>
      <c r="AB440">
        <v>8.4603243749825901E-3</v>
      </c>
      <c r="AC440">
        <v>7.3400733994858497E-3</v>
      </c>
      <c r="AD440">
        <v>2.2437687241726499E-3</v>
      </c>
      <c r="AE440">
        <v>0.71787267963229795</v>
      </c>
      <c r="AF440">
        <v>4.5106338760242098E-3</v>
      </c>
      <c r="AG440">
        <v>2.4836149205556898E-4</v>
      </c>
      <c r="AH440">
        <v>6.2494962255454896</v>
      </c>
      <c r="AI440">
        <v>0.29589884653808701</v>
      </c>
      <c r="AJ440">
        <v>1988.64612457363</v>
      </c>
      <c r="AK440" t="s">
        <v>93</v>
      </c>
      <c r="AL440" t="s">
        <v>94</v>
      </c>
      <c r="AM440" s="4">
        <v>102622094086.96001</v>
      </c>
      <c r="AN440">
        <v>681272</v>
      </c>
      <c r="AO440">
        <f t="shared" si="170"/>
        <v>1.2256041336621819E-2</v>
      </c>
      <c r="AP440">
        <f t="shared" si="171"/>
        <v>13.755266399216104</v>
      </c>
      <c r="AQ440" s="15">
        <f t="shared" si="172"/>
        <v>8.5686682570012884E-2</v>
      </c>
      <c r="AR440" s="3">
        <f t="shared" si="173"/>
        <v>1.1320054933152864E-3</v>
      </c>
      <c r="AS440" s="15">
        <f t="shared" si="169"/>
        <v>6.4910935805504222E-2</v>
      </c>
      <c r="AT440">
        <f t="shared" ref="AT440:AT444" si="179">I440</f>
        <v>12.790084306288</v>
      </c>
      <c r="AU440" t="s">
        <v>67</v>
      </c>
      <c r="AV440" s="3">
        <f t="shared" ref="AV440:AV444" si="180">AR440</f>
        <v>1.1320054933152864E-3</v>
      </c>
      <c r="AW440" s="2">
        <f t="shared" si="176"/>
        <v>0.11320054933152864</v>
      </c>
    </row>
    <row r="441" spans="1:49" x14ac:dyDescent="0.25">
      <c r="A441" t="s">
        <v>37</v>
      </c>
      <c r="B441">
        <v>15.273790606398199</v>
      </c>
      <c r="C441">
        <v>1.2800402439761899E-2</v>
      </c>
      <c r="D441">
        <v>14.3239105188545</v>
      </c>
      <c r="E441">
        <v>-1.74122045621004</v>
      </c>
      <c r="F441" s="1">
        <v>0</v>
      </c>
      <c r="G441" s="1">
        <v>0</v>
      </c>
      <c r="H441">
        <v>3.95552129940969</v>
      </c>
      <c r="I441">
        <v>38.889777664428699</v>
      </c>
      <c r="J441">
        <v>34.188398395408299</v>
      </c>
      <c r="K441">
        <v>-5.14367365174994</v>
      </c>
      <c r="L441">
        <v>64.861253153127805</v>
      </c>
      <c r="M441">
        <v>50.911630117656301</v>
      </c>
      <c r="N441">
        <v>93.213517523993403</v>
      </c>
      <c r="O441">
        <v>67.170509319048506</v>
      </c>
      <c r="P441">
        <v>153356.881783333</v>
      </c>
      <c r="Q441">
        <v>197646.054816085</v>
      </c>
      <c r="R441">
        <v>106.167582444654</v>
      </c>
      <c r="S441">
        <v>699.81759036701897</v>
      </c>
      <c r="T441">
        <v>0.51627806130255705</v>
      </c>
      <c r="U441">
        <v>0.17697894473589301</v>
      </c>
      <c r="V441">
        <v>0.45504460795483898</v>
      </c>
      <c r="W441">
        <v>5.8691972591131403E-2</v>
      </c>
      <c r="X441">
        <v>0.30928447471813503</v>
      </c>
      <c r="Y441" s="1">
        <v>0</v>
      </c>
      <c r="Z441">
        <v>0.30083788866781103</v>
      </c>
      <c r="AA441">
        <v>3.8275365691860198E-4</v>
      </c>
      <c r="AB441">
        <v>7.75501668427822E-3</v>
      </c>
      <c r="AC441">
        <v>6.7964958408405296E-3</v>
      </c>
      <c r="AD441">
        <v>2.5052335056675299E-3</v>
      </c>
      <c r="AE441">
        <v>0.66464457079392103</v>
      </c>
      <c r="AF441">
        <v>4.3505106783190703E-3</v>
      </c>
      <c r="AG441">
        <v>9.40738483294357E-4</v>
      </c>
      <c r="AH441">
        <v>6.5213376811614303</v>
      </c>
      <c r="AI441">
        <v>0.290856887539862</v>
      </c>
      <c r="AJ441">
        <v>1975.8648458001401</v>
      </c>
      <c r="AK441" t="s">
        <v>95</v>
      </c>
      <c r="AL441" t="s">
        <v>96</v>
      </c>
      <c r="AM441" s="4">
        <v>117074637192.86</v>
      </c>
      <c r="AN441">
        <v>763413</v>
      </c>
      <c r="AO441">
        <f>SUM(AA441,AC441,AF441)</f>
        <v>1.1529760176078201E-2</v>
      </c>
      <c r="AP441">
        <f t="shared" si="171"/>
        <v>12.99119962313714</v>
      </c>
      <c r="AQ441" s="15">
        <f t="shared" si="172"/>
        <v>0.17570286420630454</v>
      </c>
      <c r="AR441" s="3">
        <f t="shared" si="173"/>
        <v>2.1873899514489661E-3</v>
      </c>
      <c r="AS441" s="15">
        <f t="shared" si="169"/>
        <v>6.6314299177824054E-2</v>
      </c>
      <c r="AT441">
        <f t="shared" si="179"/>
        <v>38.889777664428699</v>
      </c>
      <c r="AU441" t="s">
        <v>67</v>
      </c>
      <c r="AV441" s="3">
        <f t="shared" si="180"/>
        <v>2.1873899514489661E-3</v>
      </c>
      <c r="AW441" s="2">
        <f t="shared" si="176"/>
        <v>0.21873899514489661</v>
      </c>
    </row>
    <row r="442" spans="1:49" x14ac:dyDescent="0.25">
      <c r="A442" t="s">
        <v>37</v>
      </c>
      <c r="B442">
        <v>17.449183086215399</v>
      </c>
      <c r="C442">
        <v>1.6288115193054901E-2</v>
      </c>
      <c r="D442">
        <v>17.886413627675601</v>
      </c>
      <c r="E442">
        <v>0.15530638668194199</v>
      </c>
      <c r="F442" s="1">
        <v>0</v>
      </c>
      <c r="G442" s="1">
        <v>0</v>
      </c>
      <c r="H442">
        <v>3.9789953970708498</v>
      </c>
      <c r="I442">
        <v>62.030325010988399</v>
      </c>
      <c r="J442">
        <v>55.2012703392706</v>
      </c>
      <c r="K442">
        <v>22.970714538825099</v>
      </c>
      <c r="L442">
        <v>88.024033035311902</v>
      </c>
      <c r="M442">
        <v>47.549566941592602</v>
      </c>
      <c r="N442">
        <v>93.743567569057802</v>
      </c>
      <c r="O442">
        <v>69.347367657526902</v>
      </c>
      <c r="P442">
        <v>153320.85484578999</v>
      </c>
      <c r="Q442">
        <v>196653.897883992</v>
      </c>
      <c r="R442">
        <v>110.859939088947</v>
      </c>
      <c r="S442">
        <v>693.98338451919096</v>
      </c>
      <c r="T442">
        <v>0.54382938043378604</v>
      </c>
      <c r="U442">
        <v>0.215348178583575</v>
      </c>
      <c r="V442">
        <v>0.36452508839723702</v>
      </c>
      <c r="W442">
        <v>7.3807173835960499E-2</v>
      </c>
      <c r="X442">
        <v>0.34631955918322699</v>
      </c>
      <c r="Y442" s="1">
        <v>0</v>
      </c>
      <c r="Z442">
        <v>0.25179160807024997</v>
      </c>
      <c r="AA442">
        <v>3.5960018324985199E-4</v>
      </c>
      <c r="AB442">
        <v>7.5216114803627002E-3</v>
      </c>
      <c r="AC442">
        <v>6.6197973051203797E-3</v>
      </c>
      <c r="AD442">
        <v>3.2244942170168E-3</v>
      </c>
      <c r="AE442">
        <v>0.60648092807439202</v>
      </c>
      <c r="AF442">
        <v>4.2717341562417801E-3</v>
      </c>
      <c r="AG442">
        <v>3.7421716220433299E-3</v>
      </c>
      <c r="AH442">
        <v>6.3523085808181099</v>
      </c>
      <c r="AI442">
        <v>0.26437427655518703</v>
      </c>
      <c r="AJ442">
        <v>1989.8130108492801</v>
      </c>
      <c r="AK442" t="s">
        <v>97</v>
      </c>
      <c r="AL442" t="s">
        <v>98</v>
      </c>
      <c r="AM442" s="4">
        <v>183376648662.92001</v>
      </c>
      <c r="AN442">
        <v>1196032</v>
      </c>
      <c r="AO442">
        <f t="shared" ref="AO442:AO444" si="181">SUM(AA442,AC442,AF442)</f>
        <v>1.1251131644612011E-2</v>
      </c>
      <c r="AP442">
        <f t="shared" si="171"/>
        <v>12.696431968598421</v>
      </c>
      <c r="AQ442" s="15">
        <f t="shared" si="172"/>
        <v>0.3743375406076106</v>
      </c>
      <c r="AR442" s="3">
        <f t="shared" si="173"/>
        <v>4.6015473233127387E-3</v>
      </c>
      <c r="AS442" s="15">
        <f t="shared" si="169"/>
        <v>-2.444484123880919E-2</v>
      </c>
      <c r="AT442">
        <f t="shared" si="179"/>
        <v>62.030325010988399</v>
      </c>
      <c r="AU442" t="s">
        <v>67</v>
      </c>
      <c r="AV442" s="3">
        <f t="shared" si="180"/>
        <v>4.6015473233127387E-3</v>
      </c>
      <c r="AW442" s="2">
        <f t="shared" si="176"/>
        <v>0.46015473233127385</v>
      </c>
    </row>
    <row r="443" spans="1:49" x14ac:dyDescent="0.25">
      <c r="A443" t="s">
        <v>37</v>
      </c>
      <c r="B443">
        <v>20.904638448835399</v>
      </c>
      <c r="C443">
        <v>2.13160940820303E-2</v>
      </c>
      <c r="D443">
        <v>22.783633982996999</v>
      </c>
      <c r="E443">
        <v>13.1496265430179</v>
      </c>
      <c r="F443" s="1">
        <v>0</v>
      </c>
      <c r="G443" s="1">
        <v>0</v>
      </c>
      <c r="H443">
        <v>4.1450997940021397</v>
      </c>
      <c r="I443">
        <v>83.755930853858004</v>
      </c>
      <c r="J443">
        <v>77.713321732202701</v>
      </c>
      <c r="K443">
        <v>40.619735268014402</v>
      </c>
      <c r="L443">
        <v>109.063479402471</v>
      </c>
      <c r="M443">
        <v>39.529185838392898</v>
      </c>
      <c r="N443">
        <v>93.279774868755993</v>
      </c>
      <c r="O443">
        <v>71.402970168573603</v>
      </c>
      <c r="P443">
        <v>157534.07318068299</v>
      </c>
      <c r="Q443">
        <v>197806.87567673301</v>
      </c>
      <c r="R443">
        <v>106.092067148859</v>
      </c>
      <c r="S443">
        <v>696.78599360063504</v>
      </c>
      <c r="T443">
        <v>0.56136061230354595</v>
      </c>
      <c r="U443">
        <v>0.29608555211085902</v>
      </c>
      <c r="V443">
        <v>0.18350246365951201</v>
      </c>
      <c r="W443">
        <v>7.7903973013251901E-2</v>
      </c>
      <c r="X443">
        <v>0.44250801121637601</v>
      </c>
      <c r="Y443" s="1">
        <v>0</v>
      </c>
      <c r="Z443">
        <v>0.224909405495856</v>
      </c>
      <c r="AA443">
        <v>3.3420428683728298E-4</v>
      </c>
      <c r="AB443">
        <v>7.5924804626327997E-3</v>
      </c>
      <c r="AC443">
        <v>6.68832827708064E-3</v>
      </c>
      <c r="AD443">
        <v>4.81421851116722E-3</v>
      </c>
      <c r="AE443">
        <v>0.56290543611335297</v>
      </c>
      <c r="AF443">
        <v>4.9683150573424503E-3</v>
      </c>
      <c r="AG443">
        <v>6.62491847630151E-3</v>
      </c>
      <c r="AH443">
        <v>7.0841063777090598</v>
      </c>
      <c r="AI443">
        <v>0.23475170880340299</v>
      </c>
      <c r="AJ443">
        <v>2024.1359359577</v>
      </c>
      <c r="AK443" t="s">
        <v>99</v>
      </c>
      <c r="AL443" t="s">
        <v>100</v>
      </c>
      <c r="AM443" s="4">
        <v>80609397576.190002</v>
      </c>
      <c r="AN443">
        <v>511695</v>
      </c>
      <c r="AO443">
        <f t="shared" si="181"/>
        <v>1.1990847621260374E-2</v>
      </c>
      <c r="AP443">
        <f t="shared" si="171"/>
        <v>13.47699146802961</v>
      </c>
      <c r="AQ443" s="15">
        <f t="shared" si="172"/>
        <v>0.55113539237787634</v>
      </c>
      <c r="AR443" s="3">
        <f t="shared" si="173"/>
        <v>7.3624220853222028E-3</v>
      </c>
      <c r="AS443" s="15">
        <f t="shared" si="169"/>
        <v>-8.2471283359092706E-2</v>
      </c>
      <c r="AT443">
        <f t="shared" si="179"/>
        <v>83.755930853858004</v>
      </c>
      <c r="AU443">
        <f>(87.5-AT443)/(AT443-AT442)*(AR443-AR442)+AR443</f>
        <v>7.8382157680191734E-3</v>
      </c>
      <c r="AV443" s="3">
        <f t="shared" si="180"/>
        <v>7.3624220853222028E-3</v>
      </c>
      <c r="AW443" s="2">
        <f t="shared" si="176"/>
        <v>0.73624220853222033</v>
      </c>
    </row>
    <row r="444" spans="1:49" x14ac:dyDescent="0.25">
      <c r="A444" t="s">
        <v>37</v>
      </c>
      <c r="B444">
        <v>24.870351805907202</v>
      </c>
      <c r="C444">
        <v>2.3286569178144999E-2</v>
      </c>
      <c r="D444">
        <v>24.6287154311186</v>
      </c>
      <c r="E444">
        <v>68.131765140055705</v>
      </c>
      <c r="F444" s="1">
        <v>0</v>
      </c>
      <c r="G444" s="1">
        <v>0</v>
      </c>
      <c r="H444">
        <v>4.6306267238291401</v>
      </c>
      <c r="I444">
        <v>107.152808782454</v>
      </c>
      <c r="J444">
        <v>90.898763265611095</v>
      </c>
      <c r="K444">
        <v>70.747878003407806</v>
      </c>
      <c r="L444">
        <v>129.586062810616</v>
      </c>
      <c r="M444">
        <v>20.449207829952002</v>
      </c>
      <c r="N444">
        <v>91.429128753209497</v>
      </c>
      <c r="O444">
        <v>77.358313462119497</v>
      </c>
      <c r="P444">
        <v>177945.90440720701</v>
      </c>
      <c r="Q444">
        <v>215913.692161371</v>
      </c>
      <c r="R444">
        <v>85.258208523975298</v>
      </c>
      <c r="S444">
        <v>709.44826444645605</v>
      </c>
      <c r="T444">
        <v>0.61033764401980495</v>
      </c>
      <c r="U444">
        <v>0.31867520222531198</v>
      </c>
      <c r="V444">
        <v>2.3799241649512099E-4</v>
      </c>
      <c r="W444">
        <v>6.7749555495716596E-2</v>
      </c>
      <c r="X444">
        <v>0.61333724986247595</v>
      </c>
      <c r="Y444" s="1">
        <v>0</v>
      </c>
      <c r="Z444">
        <v>0.204813555701477</v>
      </c>
      <c r="AA444">
        <v>2.9258587151409401E-4</v>
      </c>
      <c r="AB444">
        <v>6.2277728495782302E-3</v>
      </c>
      <c r="AC444">
        <v>5.8589008732860097E-3</v>
      </c>
      <c r="AD444">
        <v>4.2690635078969303E-3</v>
      </c>
      <c r="AE444">
        <v>0.28341866310747099</v>
      </c>
      <c r="AF444">
        <v>4.400831314057E-3</v>
      </c>
      <c r="AG444">
        <v>1.1165137282124199E-2</v>
      </c>
      <c r="AH444">
        <v>8.4331602487376305</v>
      </c>
      <c r="AI444">
        <v>0.14955010591807999</v>
      </c>
      <c r="AJ444">
        <v>2052.8370414620699</v>
      </c>
      <c r="AK444" t="s">
        <v>101</v>
      </c>
      <c r="AL444" t="s">
        <v>102</v>
      </c>
      <c r="AM444" s="4">
        <v>6063684638.5799999</v>
      </c>
      <c r="AN444">
        <v>34076</v>
      </c>
      <c r="AO444">
        <f t="shared" si="181"/>
        <v>1.0552318058857105E-2</v>
      </c>
      <c r="AP444">
        <f t="shared" si="171"/>
        <v>11.953109143404038</v>
      </c>
      <c r="AQ444" s="15">
        <f t="shared" si="172"/>
        <v>1.0806596432386089</v>
      </c>
      <c r="AR444" s="3">
        <f t="shared" si="173"/>
        <v>1.2995576322638633E-2</v>
      </c>
      <c r="AS444" s="15">
        <f t="shared" si="169"/>
        <v>9.8111643485592204E-3</v>
      </c>
      <c r="AT444">
        <f t="shared" si="179"/>
        <v>107.152808782454</v>
      </c>
      <c r="AU444">
        <f>(112.5-AT444)/(AT444-AT443)*(AR444-AR443)+AR444</f>
        <v>1.4282993941210957E-2</v>
      </c>
      <c r="AV444" s="3">
        <f t="shared" si="180"/>
        <v>1.2995576322638633E-2</v>
      </c>
      <c r="AW444" s="2">
        <f t="shared" si="176"/>
        <v>1.2995576322638633</v>
      </c>
    </row>
    <row r="445" spans="1:49" x14ac:dyDescent="0.25">
      <c r="A445" t="s">
        <v>37</v>
      </c>
      <c r="B445">
        <v>35.205857353900299</v>
      </c>
      <c r="C445">
        <v>1.94890770437431E-2</v>
      </c>
      <c r="D445">
        <v>21.035983025047599</v>
      </c>
      <c r="E445">
        <v>123.924507546673</v>
      </c>
      <c r="F445" s="1">
        <v>0</v>
      </c>
      <c r="G445" s="1">
        <v>0</v>
      </c>
      <c r="H445">
        <v>5.0198045003124996</v>
      </c>
      <c r="I445">
        <v>132.78524106882</v>
      </c>
      <c r="J445">
        <v>96.406759869831106</v>
      </c>
      <c r="K445">
        <v>106.237008184196</v>
      </c>
      <c r="L445">
        <v>156.65229255903199</v>
      </c>
      <c r="M445">
        <v>14.896250979074701</v>
      </c>
      <c r="N445">
        <v>89.095939253615498</v>
      </c>
      <c r="O445">
        <v>79.606452767729905</v>
      </c>
      <c r="P445">
        <v>167178.16445566199</v>
      </c>
      <c r="Q445">
        <v>218394.87897738701</v>
      </c>
      <c r="R445">
        <v>83.412067691827303</v>
      </c>
      <c r="S445">
        <v>687.18730822388795</v>
      </c>
      <c r="T445">
        <v>0.55172050533234496</v>
      </c>
      <c r="U445">
        <v>0.44028955850279</v>
      </c>
      <c r="V445" s="1">
        <v>0</v>
      </c>
      <c r="W445">
        <v>5.6995485509231801E-2</v>
      </c>
      <c r="X445">
        <v>0.502714955987977</v>
      </c>
      <c r="Y445" s="1">
        <v>0</v>
      </c>
      <c r="Z445">
        <v>0.23934359028653901</v>
      </c>
      <c r="AA445">
        <v>2.8633024440067098E-4</v>
      </c>
      <c r="AB445">
        <v>4.6028647242802199E-3</v>
      </c>
      <c r="AC445">
        <v>4.6213828380950901E-3</v>
      </c>
      <c r="AD445">
        <v>7.2045996826983498E-4</v>
      </c>
      <c r="AE445">
        <v>0.123395072010447</v>
      </c>
      <c r="AF445">
        <v>3.2324449644761102E-3</v>
      </c>
      <c r="AG445">
        <v>1.33833161855836E-2</v>
      </c>
      <c r="AH445">
        <v>7.7658947771379196</v>
      </c>
      <c r="AI445">
        <v>9.7898615419528295E-2</v>
      </c>
      <c r="AJ445">
        <v>2057.9101439475899</v>
      </c>
      <c r="AK445" t="s">
        <v>103</v>
      </c>
      <c r="AL445" t="s">
        <v>104</v>
      </c>
      <c r="AM445" s="4">
        <v>380831858.63</v>
      </c>
      <c r="AN445">
        <v>2278</v>
      </c>
      <c r="AO445">
        <f>SUM(AA445,AC445,AF445)</f>
        <v>8.1401580469718723E-3</v>
      </c>
      <c r="AP445">
        <f t="shared" si="171"/>
        <v>9.3425112402463757</v>
      </c>
      <c r="AQ445" s="15">
        <f t="shared" si="172"/>
        <v>2.7683505482163988</v>
      </c>
      <c r="AR445" s="3">
        <f t="shared" si="173"/>
        <v>2.7376689880199152E-2</v>
      </c>
      <c r="AS445" s="15">
        <f t="shared" si="169"/>
        <v>0.67360171911056366</v>
      </c>
    </row>
    <row r="446" spans="1:49" x14ac:dyDescent="0.25">
      <c r="A446" t="s">
        <v>37</v>
      </c>
      <c r="B446">
        <v>22.067642272526701</v>
      </c>
      <c r="C446">
        <v>1.9549711981011599E-2</v>
      </c>
      <c r="D446">
        <v>21.094560853586199</v>
      </c>
      <c r="E446">
        <v>152.797441723709</v>
      </c>
      <c r="F446" s="1">
        <v>0</v>
      </c>
      <c r="G446" s="1">
        <v>0</v>
      </c>
      <c r="H446">
        <v>5.2333273020295596</v>
      </c>
      <c r="I446">
        <v>155.26527124958801</v>
      </c>
      <c r="J446">
        <v>114.644781394144</v>
      </c>
      <c r="K446">
        <v>124.876639384927</v>
      </c>
      <c r="L446">
        <v>182.20625042122001</v>
      </c>
      <c r="M446">
        <v>13.732604663264601</v>
      </c>
      <c r="N446">
        <v>89.324657712348298</v>
      </c>
      <c r="O446">
        <v>79.645621447319996</v>
      </c>
      <c r="P446">
        <v>147265.09468750001</v>
      </c>
      <c r="Q446">
        <v>182864.11209444099</v>
      </c>
      <c r="R446">
        <v>82.961231041999795</v>
      </c>
      <c r="S446">
        <v>687.51697643566797</v>
      </c>
      <c r="T446">
        <v>0.51353100858451906</v>
      </c>
      <c r="U446">
        <v>0.472719019354572</v>
      </c>
      <c r="V446" s="1">
        <v>0</v>
      </c>
      <c r="W446">
        <v>9.6121010328603707E-2</v>
      </c>
      <c r="X446">
        <v>0.43115997031682302</v>
      </c>
      <c r="Y446" s="1">
        <v>0</v>
      </c>
      <c r="Z446">
        <v>0.23570828080697201</v>
      </c>
      <c r="AA446">
        <v>3.2107385204425802E-4</v>
      </c>
      <c r="AB446">
        <v>4.0425557797008202E-3</v>
      </c>
      <c r="AC446">
        <v>4.2292468280599703E-3</v>
      </c>
      <c r="AD446">
        <v>1.0902495188790399E-3</v>
      </c>
      <c r="AE446">
        <v>0.124116749880823</v>
      </c>
      <c r="AF446">
        <v>3.6319937588135099E-3</v>
      </c>
      <c r="AG446">
        <v>1.38069579582263E-2</v>
      </c>
      <c r="AH446">
        <v>8.1127720120654505</v>
      </c>
      <c r="AI446">
        <v>9.3858792064386104E-2</v>
      </c>
      <c r="AJ446">
        <v>2136.0245208343599</v>
      </c>
      <c r="AK446" t="s">
        <v>105</v>
      </c>
      <c r="AL446" t="s">
        <v>106</v>
      </c>
      <c r="AM446" s="4">
        <v>14137449.09</v>
      </c>
      <c r="AN446">
        <v>96</v>
      </c>
      <c r="AO446">
        <f>SUM(AA446,AC446,AF446)</f>
        <v>8.1823144389177385E-3</v>
      </c>
      <c r="AP446">
        <f t="shared" si="171"/>
        <v>9.388738328390712</v>
      </c>
      <c r="AQ446" s="15">
        <f t="shared" si="172"/>
        <v>1.3504374603556806</v>
      </c>
      <c r="AR446" s="3">
        <f t="shared" si="173"/>
        <v>1.2380734354381438E-2</v>
      </c>
      <c r="AS446" s="15">
        <f t="shared" si="169"/>
        <v>4.6129494029029328E-2</v>
      </c>
    </row>
    <row r="447" spans="1:49" x14ac:dyDescent="0.25">
      <c r="AN447">
        <f>SUM(AN432:AN446)</f>
        <v>4006350</v>
      </c>
    </row>
    <row r="448" spans="1:49" x14ac:dyDescent="0.25">
      <c r="AO448" t="s">
        <v>244</v>
      </c>
      <c r="AP448" t="s">
        <v>67</v>
      </c>
      <c r="AR448" s="3" t="s">
        <v>67</v>
      </c>
      <c r="AS448" s="15"/>
    </row>
    <row r="449" spans="1:49" x14ac:dyDescent="0.25">
      <c r="A449" t="s">
        <v>0</v>
      </c>
      <c r="B449" t="s">
        <v>1</v>
      </c>
      <c r="C449" t="s">
        <v>2</v>
      </c>
      <c r="D449" t="s">
        <v>3</v>
      </c>
      <c r="E449" t="s">
        <v>5</v>
      </c>
      <c r="F449" t="s">
        <v>6</v>
      </c>
      <c r="G449" t="s">
        <v>208</v>
      </c>
      <c r="H449" t="s">
        <v>7</v>
      </c>
      <c r="I449" t="s">
        <v>8</v>
      </c>
      <c r="J449" t="s">
        <v>134</v>
      </c>
      <c r="K449" t="s">
        <v>143</v>
      </c>
      <c r="L449" t="s">
        <v>9</v>
      </c>
      <c r="M449" t="s">
        <v>10</v>
      </c>
      <c r="N449" t="s">
        <v>11</v>
      </c>
      <c r="O449" t="s">
        <v>13</v>
      </c>
      <c r="P449" t="s">
        <v>14</v>
      </c>
      <c r="Q449" t="s">
        <v>15</v>
      </c>
      <c r="R449" t="s">
        <v>16</v>
      </c>
      <c r="S449" t="s">
        <v>17</v>
      </c>
      <c r="T449" t="s">
        <v>18</v>
      </c>
      <c r="U449" t="s">
        <v>20</v>
      </c>
      <c r="V449" t="s">
        <v>21</v>
      </c>
      <c r="W449" t="s">
        <v>22</v>
      </c>
      <c r="X449" t="s">
        <v>23</v>
      </c>
      <c r="Y449" t="s">
        <v>24</v>
      </c>
      <c r="Z449" t="s">
        <v>25</v>
      </c>
      <c r="AA449" t="s">
        <v>26</v>
      </c>
      <c r="AB449" t="s">
        <v>27</v>
      </c>
      <c r="AC449" t="s">
        <v>263</v>
      </c>
      <c r="AD449" t="s">
        <v>29</v>
      </c>
      <c r="AE449" t="s">
        <v>326</v>
      </c>
      <c r="AF449" t="s">
        <v>233</v>
      </c>
      <c r="AG449" t="s">
        <v>30</v>
      </c>
      <c r="AH449" t="s">
        <v>31</v>
      </c>
      <c r="AI449" t="s">
        <v>32</v>
      </c>
      <c r="AJ449" t="s">
        <v>33</v>
      </c>
      <c r="AK449" t="s">
        <v>34</v>
      </c>
      <c r="AL449" t="s">
        <v>74</v>
      </c>
      <c r="AM449" s="4" t="s">
        <v>35</v>
      </c>
      <c r="AN449" t="s">
        <v>36</v>
      </c>
      <c r="AP449" t="s">
        <v>67</v>
      </c>
      <c r="AS449" s="15"/>
    </row>
    <row r="450" spans="1:49" x14ac:dyDescent="0.25">
      <c r="A450" t="s">
        <v>37</v>
      </c>
      <c r="B450">
        <v>19.770592071796202</v>
      </c>
      <c r="C450">
        <v>8.6030385661531109E-3</v>
      </c>
      <c r="D450">
        <v>9.8489058932591806</v>
      </c>
      <c r="E450">
        <v>-18.084205970422801</v>
      </c>
      <c r="F450" s="1">
        <v>0</v>
      </c>
      <c r="G450" s="1">
        <v>0</v>
      </c>
      <c r="H450">
        <v>3.47221542693848</v>
      </c>
      <c r="I450">
        <v>-180.43973214444901</v>
      </c>
      <c r="J450">
        <v>-177.485543868653</v>
      </c>
      <c r="K450">
        <v>-258.76533045832298</v>
      </c>
      <c r="L450">
        <v>-130.89775210707799</v>
      </c>
      <c r="M450">
        <v>71.938339153474402</v>
      </c>
      <c r="N450">
        <v>81.856411781971303</v>
      </c>
      <c r="O450">
        <v>34.318769421968398</v>
      </c>
      <c r="P450">
        <v>71146.322392444898</v>
      </c>
      <c r="Q450">
        <v>164294.202646736</v>
      </c>
      <c r="R450">
        <v>124.70732137270601</v>
      </c>
      <c r="S450">
        <v>739.48433557349904</v>
      </c>
      <c r="T450">
        <v>0.42035280422579602</v>
      </c>
      <c r="U450">
        <v>8.8631809940310599E-2</v>
      </c>
      <c r="V450">
        <v>0.69219414792303402</v>
      </c>
      <c r="W450">
        <v>3.8535312712565502E-2</v>
      </c>
      <c r="X450">
        <v>0.18063872942408901</v>
      </c>
      <c r="Y450" s="1">
        <v>0</v>
      </c>
      <c r="Z450">
        <v>0.43669521409136702</v>
      </c>
      <c r="AA450">
        <v>2.4739567673759E-3</v>
      </c>
      <c r="AB450">
        <v>6.1247101196014696E-3</v>
      </c>
      <c r="AC450">
        <v>5.1759195307485902E-3</v>
      </c>
      <c r="AD450">
        <v>2.4748339454549098E-6</v>
      </c>
      <c r="AE450">
        <v>0.89707892329430505</v>
      </c>
      <c r="AF450" s="1">
        <v>7.0897192908310198E-4</v>
      </c>
      <c r="AG450" s="1">
        <v>0</v>
      </c>
      <c r="AH450">
        <v>7.6987321325333102</v>
      </c>
      <c r="AI450">
        <v>0.57494201808158396</v>
      </c>
      <c r="AJ450">
        <v>2516.1309624739201</v>
      </c>
      <c r="AK450" t="s">
        <v>77</v>
      </c>
      <c r="AL450" t="s">
        <v>78</v>
      </c>
      <c r="AM450" s="4">
        <v>67802445.239999995</v>
      </c>
      <c r="AN450">
        <v>953</v>
      </c>
      <c r="AO450">
        <f>SUM(AA450,AC450,AF450)</f>
        <v>8.3588482272075916E-3</v>
      </c>
      <c r="AP450">
        <f>100*(1-(1-AO450)^12)</f>
        <v>9.5820839357801173</v>
      </c>
      <c r="AQ450" s="15">
        <f>B450/AP450-1</f>
        <v>1.06328729786759</v>
      </c>
      <c r="AR450" s="3">
        <f>1-(1-B450/100)^(1/12)-AO450</f>
        <v>9.8303656286688711E-3</v>
      </c>
      <c r="AS450" s="15">
        <f t="shared" ref="AS450:AS464" si="182">B450/D450-1</f>
        <v>1.0073896822719823</v>
      </c>
    </row>
    <row r="451" spans="1:49" x14ac:dyDescent="0.25">
      <c r="A451" t="s">
        <v>37</v>
      </c>
      <c r="B451">
        <v>8.0057902278719304</v>
      </c>
      <c r="C451">
        <v>6.4099082436735802E-3</v>
      </c>
      <c r="D451">
        <v>7.4264274790141096</v>
      </c>
      <c r="E451">
        <v>-21.689122891467498</v>
      </c>
      <c r="F451" s="1">
        <v>0</v>
      </c>
      <c r="G451" s="1">
        <v>0</v>
      </c>
      <c r="H451">
        <v>3.3859541659097299</v>
      </c>
      <c r="I451">
        <v>-158.81728092518401</v>
      </c>
      <c r="J451">
        <v>-157.60684535725801</v>
      </c>
      <c r="K451">
        <v>-240.095276186951</v>
      </c>
      <c r="L451">
        <v>-132.672024455181</v>
      </c>
      <c r="M451">
        <v>70.648521097880106</v>
      </c>
      <c r="N451">
        <v>84.444561170248406</v>
      </c>
      <c r="O451">
        <v>45.691213415502098</v>
      </c>
      <c r="P451">
        <v>149956.27181914501</v>
      </c>
      <c r="Q451">
        <v>218251.71385625299</v>
      </c>
      <c r="R451">
        <v>121.950103604719</v>
      </c>
      <c r="S451">
        <v>741.59238945609104</v>
      </c>
      <c r="T451">
        <v>0.24096180027080999</v>
      </c>
      <c r="U451">
        <v>9.6140844752317905E-2</v>
      </c>
      <c r="V451">
        <v>0.61682312954476204</v>
      </c>
      <c r="W451">
        <v>6.9313800143129004E-2</v>
      </c>
      <c r="X451">
        <v>0.21772222555979101</v>
      </c>
      <c r="Y451" s="1">
        <v>0</v>
      </c>
      <c r="Z451">
        <v>0.64133034278309198</v>
      </c>
      <c r="AA451">
        <v>7.5484007139370399E-4</v>
      </c>
      <c r="AB451">
        <v>5.65049507800166E-3</v>
      </c>
      <c r="AC451">
        <v>5.0953651766925401E-3</v>
      </c>
      <c r="AD451">
        <v>4.3972312715589897E-6</v>
      </c>
      <c r="AE451">
        <v>0.88206152556037298</v>
      </c>
      <c r="AF451" s="1">
        <v>6.5032459058232499E-4</v>
      </c>
      <c r="AG451" s="1">
        <v>0</v>
      </c>
      <c r="AH451">
        <v>7.3340323519999702</v>
      </c>
      <c r="AI451">
        <v>0.537573727515406</v>
      </c>
      <c r="AJ451">
        <v>2590.7112222175801</v>
      </c>
      <c r="AK451" t="s">
        <v>79</v>
      </c>
      <c r="AL451" t="s">
        <v>80</v>
      </c>
      <c r="AM451" s="4">
        <v>2545507714.1300001</v>
      </c>
      <c r="AN451">
        <v>16975</v>
      </c>
      <c r="AO451">
        <f t="shared" ref="AO451:AO460" si="183">SUM(AA451,AC451,AF451)</f>
        <v>6.5005298386685692E-3</v>
      </c>
      <c r="AP451">
        <f t="shared" ref="AP451:AP465" si="184">100*(1-(1-AO451)^12)</f>
        <v>7.5276960949509757</v>
      </c>
      <c r="AQ451" s="15">
        <f t="shared" ref="AQ451:AQ464" si="185">B451/AP451-1</f>
        <v>6.3511348876268414E-2</v>
      </c>
      <c r="AR451" s="3">
        <f t="shared" ref="AR451:AR464" si="186">1-(1-B451/100)^(1/12)-AO451</f>
        <v>4.2906139469888003E-4</v>
      </c>
      <c r="AS451" s="15">
        <f t="shared" si="182"/>
        <v>7.8013654680532118E-2</v>
      </c>
    </row>
    <row r="452" spans="1:49" x14ac:dyDescent="0.25">
      <c r="A452" t="s">
        <v>37</v>
      </c>
      <c r="B452">
        <v>8.4101015980834593</v>
      </c>
      <c r="C452">
        <v>7.3686022591122101E-3</v>
      </c>
      <c r="D452">
        <v>8.4926248436236609</v>
      </c>
      <c r="E452">
        <v>-17.669799939361599</v>
      </c>
      <c r="F452" s="1">
        <v>0</v>
      </c>
      <c r="G452" s="1">
        <v>0</v>
      </c>
      <c r="H452">
        <v>3.4519629783340702</v>
      </c>
      <c r="I452">
        <v>-134.893607564268</v>
      </c>
      <c r="J452">
        <v>-133.90482041040201</v>
      </c>
      <c r="K452">
        <v>-213.68784290670899</v>
      </c>
      <c r="L452">
        <v>-109.081648539694</v>
      </c>
      <c r="M452">
        <v>68.930908967041105</v>
      </c>
      <c r="N452">
        <v>84.829047377351998</v>
      </c>
      <c r="O452">
        <v>47.839168544127197</v>
      </c>
      <c r="P452">
        <v>153377.882636903</v>
      </c>
      <c r="Q452">
        <v>215795.98516710001</v>
      </c>
      <c r="R452">
        <v>120.798022154237</v>
      </c>
      <c r="S452">
        <v>733.34478477124696</v>
      </c>
      <c r="T452">
        <v>0.233542879885099</v>
      </c>
      <c r="U452">
        <v>9.5653435238290493E-2</v>
      </c>
      <c r="V452">
        <v>0.65138034824376101</v>
      </c>
      <c r="W452">
        <v>5.8514036559187299E-2</v>
      </c>
      <c r="X452">
        <v>0.19445217995875999</v>
      </c>
      <c r="Y452" s="1">
        <v>0</v>
      </c>
      <c r="Z452">
        <v>0.65281732613419596</v>
      </c>
      <c r="AA452">
        <v>6.4377617785253704E-4</v>
      </c>
      <c r="AB452">
        <v>6.7105214741593E-3</v>
      </c>
      <c r="AC452">
        <v>6.1898063631424397E-3</v>
      </c>
      <c r="AD452">
        <v>1.4260902851593899E-5</v>
      </c>
      <c r="AE452">
        <v>0.89975923724353302</v>
      </c>
      <c r="AF452" s="1">
        <v>9.8326199720386509E-4</v>
      </c>
      <c r="AG452" s="1">
        <v>0</v>
      </c>
      <c r="AH452">
        <v>7.1767741857503804</v>
      </c>
      <c r="AI452">
        <v>0.50660933464314295</v>
      </c>
      <c r="AJ452">
        <v>2639.1387966212701</v>
      </c>
      <c r="AK452" t="s">
        <v>81</v>
      </c>
      <c r="AL452" t="s">
        <v>82</v>
      </c>
      <c r="AM452" s="4">
        <v>9657285002.3500004</v>
      </c>
      <c r="AN452">
        <v>62964</v>
      </c>
      <c r="AO452">
        <f t="shared" si="183"/>
        <v>7.8168445381988413E-3</v>
      </c>
      <c r="AP452">
        <f t="shared" si="184"/>
        <v>8.9872586660224236</v>
      </c>
      <c r="AQ452" s="15">
        <f t="shared" si="185"/>
        <v>-6.421947886300261E-2</v>
      </c>
      <c r="AR452" s="3">
        <f t="shared" si="186"/>
        <v>-5.2280942514013572E-4</v>
      </c>
      <c r="AS452" s="15">
        <f t="shared" si="182"/>
        <v>-9.7170482694948213E-3</v>
      </c>
    </row>
    <row r="453" spans="1:49" x14ac:dyDescent="0.25">
      <c r="A453" t="s">
        <v>37</v>
      </c>
      <c r="B453">
        <v>8.9758120646531303</v>
      </c>
      <c r="C453">
        <v>7.6416352037619499E-3</v>
      </c>
      <c r="D453">
        <v>8.7942082770369492</v>
      </c>
      <c r="E453">
        <v>-8.20567286997181</v>
      </c>
      <c r="F453" s="1">
        <v>0</v>
      </c>
      <c r="G453" s="1">
        <v>0</v>
      </c>
      <c r="H453">
        <v>3.65602084594489</v>
      </c>
      <c r="I453">
        <v>-112.85158602828299</v>
      </c>
      <c r="J453">
        <v>-111.502149529118</v>
      </c>
      <c r="K453">
        <v>-189.40128919339099</v>
      </c>
      <c r="L453">
        <v>-84.075812958185594</v>
      </c>
      <c r="M453">
        <v>70.305626073616494</v>
      </c>
      <c r="N453">
        <v>86.551083964834802</v>
      </c>
      <c r="O453">
        <v>51.264641334084303</v>
      </c>
      <c r="P453">
        <v>137272.900966785</v>
      </c>
      <c r="Q453">
        <v>189923.078098525</v>
      </c>
      <c r="R453">
        <v>117.867659894779</v>
      </c>
      <c r="S453">
        <v>711.49822824416799</v>
      </c>
      <c r="T453">
        <v>0.254231286904335</v>
      </c>
      <c r="U453">
        <v>8.94364185611458E-2</v>
      </c>
      <c r="V453">
        <v>0.75553731000083801</v>
      </c>
      <c r="W453">
        <v>2.96108714732599E-2</v>
      </c>
      <c r="X453">
        <v>0.12541539996475501</v>
      </c>
      <c r="Y453" s="1">
        <v>0</v>
      </c>
      <c r="Z453">
        <v>0.64413558478024902</v>
      </c>
      <c r="AA453">
        <v>6.6095383299759195E-4</v>
      </c>
      <c r="AB453">
        <v>6.9314037191675702E-3</v>
      </c>
      <c r="AC453">
        <v>6.3932892407470403E-3</v>
      </c>
      <c r="AD453">
        <v>4.9206364804052299E-5</v>
      </c>
      <c r="AE453">
        <v>0.86289391327314202</v>
      </c>
      <c r="AF453">
        <v>1.26775643056458E-3</v>
      </c>
      <c r="AG453" s="1">
        <v>1.9287370349064999E-9</v>
      </c>
      <c r="AH453">
        <v>6.2527410977460303</v>
      </c>
      <c r="AI453">
        <v>0.444241013295746</v>
      </c>
      <c r="AJ453">
        <v>2746.6607666384102</v>
      </c>
      <c r="AK453" t="s">
        <v>83</v>
      </c>
      <c r="AL453" t="s">
        <v>84</v>
      </c>
      <c r="AM453" s="4">
        <v>11481230891.059999</v>
      </c>
      <c r="AN453">
        <v>83638</v>
      </c>
      <c r="AO453">
        <f t="shared" si="183"/>
        <v>8.3219995043092125E-3</v>
      </c>
      <c r="AP453">
        <f t="shared" si="184"/>
        <v>9.5417572621593791</v>
      </c>
      <c r="AQ453" s="15">
        <f t="shared" si="185"/>
        <v>-5.9312470644235504E-2</v>
      </c>
      <c r="AR453" s="3">
        <f t="shared" si="186"/>
        <v>-5.1555320841443694E-4</v>
      </c>
      <c r="AS453" s="15">
        <f t="shared" si="182"/>
        <v>2.0650385105203561E-2</v>
      </c>
    </row>
    <row r="454" spans="1:49" x14ac:dyDescent="0.25">
      <c r="A454" t="s">
        <v>37</v>
      </c>
      <c r="B454">
        <v>9.8916327287734802</v>
      </c>
      <c r="C454">
        <v>7.7944003915669698E-3</v>
      </c>
      <c r="D454">
        <v>8.9625500327816194</v>
      </c>
      <c r="E454">
        <v>-8.5553172655409302</v>
      </c>
      <c r="F454" s="1">
        <v>0</v>
      </c>
      <c r="G454" s="1">
        <v>0</v>
      </c>
      <c r="H454">
        <v>3.8634623709251499</v>
      </c>
      <c r="I454">
        <v>-87.925024906708998</v>
      </c>
      <c r="J454">
        <v>-86.289983760102203</v>
      </c>
      <c r="K454">
        <v>-161.65432966299801</v>
      </c>
      <c r="L454">
        <v>-57.043336751495303</v>
      </c>
      <c r="M454">
        <v>74.525134309981098</v>
      </c>
      <c r="N454">
        <v>86.849491879878101</v>
      </c>
      <c r="O454">
        <v>53.169011440903098</v>
      </c>
      <c r="P454">
        <v>127559.539934899</v>
      </c>
      <c r="Q454">
        <v>175145.643750991</v>
      </c>
      <c r="R454">
        <v>109.652438338941</v>
      </c>
      <c r="S454">
        <v>698.06646668857104</v>
      </c>
      <c r="T454">
        <v>0.25674197473864402</v>
      </c>
      <c r="U454">
        <v>3.6421205829210802E-2</v>
      </c>
      <c r="V454">
        <v>0.92787699683152303</v>
      </c>
      <c r="W454">
        <v>6.0285572069752498E-3</v>
      </c>
      <c r="X454">
        <v>2.9673240132289901E-2</v>
      </c>
      <c r="Y454" s="1">
        <v>0</v>
      </c>
      <c r="Z454">
        <v>0.64354188935506096</v>
      </c>
      <c r="AA454">
        <v>7.1240224273338797E-4</v>
      </c>
      <c r="AB454">
        <v>6.8850308744220403E-3</v>
      </c>
      <c r="AC454">
        <v>6.2517091276163301E-3</v>
      </c>
      <c r="AD454">
        <v>1.9614602300847001E-4</v>
      </c>
      <c r="AE454">
        <v>0.81893018207566703</v>
      </c>
      <c r="AF454">
        <v>1.56333902460753E-3</v>
      </c>
      <c r="AG454" s="1">
        <v>6.8950792660089098E-7</v>
      </c>
      <c r="AH454">
        <v>5.2549156647495998</v>
      </c>
      <c r="AI454">
        <v>0.380357380947278</v>
      </c>
      <c r="AJ454">
        <v>2765.7390273639899</v>
      </c>
      <c r="AK454" t="s">
        <v>85</v>
      </c>
      <c r="AL454" t="s">
        <v>86</v>
      </c>
      <c r="AM454" s="4">
        <v>9366059219.7199993</v>
      </c>
      <c r="AN454">
        <v>73425</v>
      </c>
      <c r="AO454">
        <f t="shared" si="183"/>
        <v>8.5274503949572481E-3</v>
      </c>
      <c r="AP454">
        <f t="shared" si="184"/>
        <v>9.7663894255753281</v>
      </c>
      <c r="AQ454" s="15">
        <f t="shared" si="185"/>
        <v>1.2823910427959939E-2</v>
      </c>
      <c r="AR454" s="3">
        <f t="shared" si="186"/>
        <v>1.1475247606421678E-4</v>
      </c>
      <c r="AS454" s="15">
        <f t="shared" si="182"/>
        <v>0.10366276256128315</v>
      </c>
    </row>
    <row r="455" spans="1:49" x14ac:dyDescent="0.25">
      <c r="A455" t="s">
        <v>37</v>
      </c>
      <c r="B455">
        <v>10.317001585434101</v>
      </c>
      <c r="C455">
        <v>8.4591795642640997E-3</v>
      </c>
      <c r="D455">
        <v>9.6918014952839204</v>
      </c>
      <c r="E455">
        <v>-14.310455193043699</v>
      </c>
      <c r="F455" s="1">
        <v>0</v>
      </c>
      <c r="G455" s="1">
        <v>0</v>
      </c>
      <c r="H455">
        <v>4.0779558492103103</v>
      </c>
      <c r="I455">
        <v>-61.451252936484302</v>
      </c>
      <c r="J455">
        <v>-57.100228354174398</v>
      </c>
      <c r="K455">
        <v>-127.453288563686</v>
      </c>
      <c r="L455">
        <v>-26.274558518326401</v>
      </c>
      <c r="M455">
        <v>79.616573475579102</v>
      </c>
      <c r="N455">
        <v>86.697300957863405</v>
      </c>
      <c r="O455">
        <v>53.032610859506001</v>
      </c>
      <c r="P455">
        <v>111583.699079595</v>
      </c>
      <c r="Q455">
        <v>154236.52525247901</v>
      </c>
      <c r="R455">
        <v>92.523972191697993</v>
      </c>
      <c r="S455">
        <v>698.50723563940596</v>
      </c>
      <c r="T455">
        <v>0.299390428898756</v>
      </c>
      <c r="U455">
        <v>3.3142632761418698E-3</v>
      </c>
      <c r="V455">
        <v>0.992646515325604</v>
      </c>
      <c r="W455">
        <v>7.9106138816999996E-4</v>
      </c>
      <c r="X455">
        <v>3.2481600100832701E-3</v>
      </c>
      <c r="Y455" s="1">
        <v>0</v>
      </c>
      <c r="Z455">
        <v>0.59540488920551904</v>
      </c>
      <c r="AA455">
        <v>7.6478499699012003E-4</v>
      </c>
      <c r="AB455">
        <v>6.9093255985713201E-3</v>
      </c>
      <c r="AC455">
        <v>6.1287856966476401E-3</v>
      </c>
      <c r="AD455">
        <v>7.7761423549453201E-4</v>
      </c>
      <c r="AE455">
        <v>0.78598451398179303</v>
      </c>
      <c r="AF455">
        <v>1.8886481488643999E-3</v>
      </c>
      <c r="AG455">
        <v>7.0803350065028597E-6</v>
      </c>
      <c r="AH455">
        <v>4.9930811886805504</v>
      </c>
      <c r="AI455">
        <v>0.38208466119120799</v>
      </c>
      <c r="AJ455">
        <v>2743.3816274434998</v>
      </c>
      <c r="AK455" t="s">
        <v>87</v>
      </c>
      <c r="AL455" t="s">
        <v>88</v>
      </c>
      <c r="AM455" s="4">
        <v>10643076385.610001</v>
      </c>
      <c r="AN455">
        <v>95382</v>
      </c>
      <c r="AO455">
        <f t="shared" si="183"/>
        <v>8.7822188425021597E-3</v>
      </c>
      <c r="AP455">
        <f t="shared" si="184"/>
        <v>10.044233309115647</v>
      </c>
      <c r="AQ455" s="15">
        <f t="shared" si="185"/>
        <v>2.7156704541192012E-2</v>
      </c>
      <c r="AR455" s="3">
        <f t="shared" si="186"/>
        <v>2.5081702560450503E-4</v>
      </c>
      <c r="AS455" s="15">
        <f t="shared" si="182"/>
        <v>6.4508140251779311E-2</v>
      </c>
      <c r="AT455">
        <f t="shared" ref="AT455" si="187">I455</f>
        <v>-61.451252936484302</v>
      </c>
      <c r="AU455" t="s">
        <v>67</v>
      </c>
      <c r="AV455" s="3">
        <f t="shared" ref="AV455" si="188">AR455</f>
        <v>2.5081702560450503E-4</v>
      </c>
      <c r="AW455" s="2">
        <f t="shared" ref="AW455:AW463" si="189">100*AV455</f>
        <v>2.5081702560450503E-2</v>
      </c>
    </row>
    <row r="456" spans="1:49" x14ac:dyDescent="0.25">
      <c r="A456" t="s">
        <v>37</v>
      </c>
      <c r="B456">
        <v>9.8965763779968103</v>
      </c>
      <c r="C456">
        <v>9.1870965319260992E-3</v>
      </c>
      <c r="D456">
        <v>10.4841693908221</v>
      </c>
      <c r="E456">
        <v>-13.478599446004299</v>
      </c>
      <c r="F456" s="1">
        <v>0</v>
      </c>
      <c r="G456" s="1">
        <v>0</v>
      </c>
      <c r="H456">
        <v>4.1094381135440896</v>
      </c>
      <c r="I456">
        <v>-35.893309307543497</v>
      </c>
      <c r="J456">
        <v>-32.555061873573997</v>
      </c>
      <c r="K456">
        <v>-97.456673731326404</v>
      </c>
      <c r="L456">
        <v>-4.3245434063890098</v>
      </c>
      <c r="M456">
        <v>79.003212245005898</v>
      </c>
      <c r="N456">
        <v>89.571933721692005</v>
      </c>
      <c r="O456">
        <v>56.346851764878402</v>
      </c>
      <c r="P456">
        <v>125092.83420064799</v>
      </c>
      <c r="Q456">
        <v>166870.01891208999</v>
      </c>
      <c r="R456">
        <v>91.189034673437007</v>
      </c>
      <c r="S456">
        <v>696.88605679735599</v>
      </c>
      <c r="T456">
        <v>0.34893308088792702</v>
      </c>
      <c r="U456">
        <v>4.1341057332755698E-2</v>
      </c>
      <c r="V456">
        <v>0.873767450777437</v>
      </c>
      <c r="W456">
        <v>1.93886546851307E-2</v>
      </c>
      <c r="X456">
        <v>6.5502837204675701E-2</v>
      </c>
      <c r="Y456" s="1">
        <v>0</v>
      </c>
      <c r="Z456">
        <v>0.52514283347492197</v>
      </c>
      <c r="AA456">
        <v>6.7008174554618902E-4</v>
      </c>
      <c r="AB456">
        <v>7.1537930651367704E-3</v>
      </c>
      <c r="AC456">
        <v>6.2846756751485404E-3</v>
      </c>
      <c r="AD456">
        <v>1.2988948499949001E-3</v>
      </c>
      <c r="AE456">
        <v>0.74900574599379599</v>
      </c>
      <c r="AF456">
        <v>2.1666873688472401E-3</v>
      </c>
      <c r="AG456">
        <v>1.5210628018861601E-5</v>
      </c>
      <c r="AH456">
        <v>4.9542604337050804</v>
      </c>
      <c r="AI456">
        <v>0.37750935515203399</v>
      </c>
      <c r="AJ456">
        <v>2708.92519559431</v>
      </c>
      <c r="AK456" t="s">
        <v>89</v>
      </c>
      <c r="AL456" t="s">
        <v>90</v>
      </c>
      <c r="AM456" s="4">
        <v>22602273654.709999</v>
      </c>
      <c r="AN456">
        <v>180684</v>
      </c>
      <c r="AO456">
        <f t="shared" si="183"/>
        <v>9.1214447895419694E-3</v>
      </c>
      <c r="AP456">
        <f t="shared" si="184"/>
        <v>10.412967099130588</v>
      </c>
      <c r="AQ456" s="15">
        <f t="shared" si="185"/>
        <v>-4.9591121936502947E-2</v>
      </c>
      <c r="AR456" s="3">
        <f t="shared" si="186"/>
        <v>-4.747093682573901E-4</v>
      </c>
      <c r="AS456" s="15">
        <f t="shared" si="182"/>
        <v>-5.6045738190730776E-2</v>
      </c>
      <c r="AT456">
        <f t="shared" ref="AT456:AT464" si="190">I456</f>
        <v>-35.893309307543497</v>
      </c>
      <c r="AU456" t="s">
        <v>67</v>
      </c>
      <c r="AV456" s="3">
        <f t="shared" ref="AV456:AV463" si="191">AR456</f>
        <v>-4.747093682573901E-4</v>
      </c>
      <c r="AW456" s="2">
        <f t="shared" si="189"/>
        <v>-4.747093682573901E-2</v>
      </c>
    </row>
    <row r="457" spans="1:49" x14ac:dyDescent="0.25">
      <c r="A457" t="s">
        <v>37</v>
      </c>
      <c r="B457">
        <v>11.8583588066665</v>
      </c>
      <c r="C457">
        <v>1.0394526158079301E-2</v>
      </c>
      <c r="D457">
        <v>11.7844662274182</v>
      </c>
      <c r="E457">
        <v>-8.8381830370432297</v>
      </c>
      <c r="F457" s="1">
        <v>0</v>
      </c>
      <c r="G457" s="1">
        <v>0</v>
      </c>
      <c r="H457">
        <v>4.0199465250278399</v>
      </c>
      <c r="I457">
        <v>-10.0976644586137</v>
      </c>
      <c r="J457">
        <v>-8.6614153388762904</v>
      </c>
      <c r="K457">
        <v>-67.627078463791193</v>
      </c>
      <c r="L457">
        <v>19.1560284202906</v>
      </c>
      <c r="M457">
        <v>71.854535503674597</v>
      </c>
      <c r="N457">
        <v>92.810873910681806</v>
      </c>
      <c r="O457">
        <v>60.361921694405098</v>
      </c>
      <c r="P457">
        <v>135590.1039824</v>
      </c>
      <c r="Q457">
        <v>178241.914913299</v>
      </c>
      <c r="R457">
        <v>101.725762027269</v>
      </c>
      <c r="S457">
        <v>698.17764310125699</v>
      </c>
      <c r="T457">
        <v>0.476110822451149</v>
      </c>
      <c r="U457">
        <v>0.11632405664162</v>
      </c>
      <c r="V457">
        <v>0.65740772068447495</v>
      </c>
      <c r="W457">
        <v>4.4213820589755301E-2</v>
      </c>
      <c r="X457">
        <v>0.182054402084148</v>
      </c>
      <c r="Y457" s="1">
        <v>0</v>
      </c>
      <c r="Z457">
        <v>0.353667137706621</v>
      </c>
      <c r="AA457">
        <v>5.2791917165300004E-4</v>
      </c>
      <c r="AB457">
        <v>7.8875103083636006E-3</v>
      </c>
      <c r="AC457">
        <v>6.7691395574867698E-3</v>
      </c>
      <c r="AD457">
        <v>1.5734369242355901E-3</v>
      </c>
      <c r="AE457">
        <v>0.74689390684088597</v>
      </c>
      <c r="AF457">
        <v>2.8137135366155001E-3</v>
      </c>
      <c r="AG457">
        <v>1.5713165773984401E-4</v>
      </c>
      <c r="AH457">
        <v>5.5263141592483001</v>
      </c>
      <c r="AI457">
        <v>0.37846997013779798</v>
      </c>
      <c r="AJ457">
        <v>2657.7279526940501</v>
      </c>
      <c r="AK457" t="s">
        <v>91</v>
      </c>
      <c r="AL457" t="s">
        <v>92</v>
      </c>
      <c r="AM457" s="4">
        <v>59785066598.440002</v>
      </c>
      <c r="AN457">
        <v>440925</v>
      </c>
      <c r="AO457">
        <f t="shared" si="183"/>
        <v>1.0110772265755269E-2</v>
      </c>
      <c r="AP457">
        <f t="shared" si="184"/>
        <v>11.480453990524186</v>
      </c>
      <c r="AQ457" s="15">
        <f t="shared" si="185"/>
        <v>3.2917236239458081E-2</v>
      </c>
      <c r="AR457" s="3">
        <f t="shared" si="186"/>
        <v>3.5285792511632885E-4</v>
      </c>
      <c r="AS457" s="15">
        <f t="shared" si="182"/>
        <v>6.2703373935069084E-3</v>
      </c>
      <c r="AT457">
        <f t="shared" si="190"/>
        <v>-10.0976644586137</v>
      </c>
      <c r="AU457" t="s">
        <v>67</v>
      </c>
      <c r="AV457" s="3">
        <f t="shared" si="191"/>
        <v>3.5285792511632885E-4</v>
      </c>
      <c r="AW457" s="2">
        <f t="shared" si="189"/>
        <v>3.5285792511632885E-2</v>
      </c>
    </row>
    <row r="458" spans="1:49" x14ac:dyDescent="0.25">
      <c r="A458" t="s">
        <v>37</v>
      </c>
      <c r="B458">
        <v>13.4790463472424</v>
      </c>
      <c r="C458">
        <v>1.15438062189638E-2</v>
      </c>
      <c r="D458">
        <v>13.0060350783539</v>
      </c>
      <c r="E458">
        <v>-2.2243469885167602</v>
      </c>
      <c r="F458" s="1">
        <v>0</v>
      </c>
      <c r="G458" s="1">
        <v>0</v>
      </c>
      <c r="H458">
        <v>4.0597121640699996</v>
      </c>
      <c r="I458">
        <v>13.4303017716779</v>
      </c>
      <c r="J458">
        <v>13.1505068113207</v>
      </c>
      <c r="K458">
        <v>-44.027130084623302</v>
      </c>
      <c r="L458">
        <v>41.969998016109997</v>
      </c>
      <c r="M458">
        <v>65.113998109893402</v>
      </c>
      <c r="N458">
        <v>93.359832633074603</v>
      </c>
      <c r="O458">
        <v>63.1241845561063</v>
      </c>
      <c r="P458">
        <v>139394.55110100101</v>
      </c>
      <c r="Q458">
        <v>180351.61594337699</v>
      </c>
      <c r="R458">
        <v>104.01228775749701</v>
      </c>
      <c r="S458">
        <v>696.27534136358895</v>
      </c>
      <c r="T458">
        <v>0.52306689084508995</v>
      </c>
      <c r="U458">
        <v>0.16838459298240699</v>
      </c>
      <c r="V458">
        <v>0.51982033479542999</v>
      </c>
      <c r="W458">
        <v>5.1880995120123501E-2</v>
      </c>
      <c r="X458">
        <v>0.25991407710203801</v>
      </c>
      <c r="Y458" s="1">
        <v>0</v>
      </c>
      <c r="Z458">
        <v>0.291715493746736</v>
      </c>
      <c r="AA458">
        <v>4.64074625162893E-4</v>
      </c>
      <c r="AB458">
        <v>8.3164205851693294E-3</v>
      </c>
      <c r="AC458">
        <v>7.1781089672763396E-3</v>
      </c>
      <c r="AD458">
        <v>1.90543315982731E-3</v>
      </c>
      <c r="AE458">
        <v>0.75073756929801605</v>
      </c>
      <c r="AF458">
        <v>3.6580045629713898E-3</v>
      </c>
      <c r="AG458">
        <v>2.20166396764522E-4</v>
      </c>
      <c r="AH458">
        <v>5.7327855737365701</v>
      </c>
      <c r="AI458">
        <v>0.34083381784448902</v>
      </c>
      <c r="AJ458">
        <v>2698.7162170268598</v>
      </c>
      <c r="AK458" t="s">
        <v>93</v>
      </c>
      <c r="AL458" t="s">
        <v>94</v>
      </c>
      <c r="AM458" s="4">
        <v>130547039548.07001</v>
      </c>
      <c r="AN458">
        <v>936529</v>
      </c>
      <c r="AO458">
        <f t="shared" si="183"/>
        <v>1.1300188155410623E-2</v>
      </c>
      <c r="AP458">
        <f t="shared" si="184"/>
        <v>12.748396305279009</v>
      </c>
      <c r="AQ458" s="15">
        <f t="shared" si="185"/>
        <v>5.7313094483957494E-2</v>
      </c>
      <c r="AR458" s="3">
        <f t="shared" si="186"/>
        <v>6.9261488172083809E-4</v>
      </c>
      <c r="AS458" s="15">
        <f t="shared" si="182"/>
        <v>3.6368598580495792E-2</v>
      </c>
      <c r="AT458">
        <f t="shared" si="190"/>
        <v>13.4303017716779</v>
      </c>
      <c r="AU458" t="s">
        <v>67</v>
      </c>
      <c r="AV458" s="3">
        <f t="shared" si="191"/>
        <v>6.9261488172083809E-4</v>
      </c>
      <c r="AW458" s="2">
        <f t="shared" si="189"/>
        <v>6.9261488172083802E-2</v>
      </c>
    </row>
    <row r="459" spans="1:49" x14ac:dyDescent="0.25">
      <c r="A459" t="s">
        <v>37</v>
      </c>
      <c r="B459">
        <v>15.470979162652</v>
      </c>
      <c r="C459">
        <v>1.2440043051053999E-2</v>
      </c>
      <c r="D459">
        <v>13.947862017942001</v>
      </c>
      <c r="E459">
        <v>-0.48812628547224801</v>
      </c>
      <c r="F459" s="1">
        <v>0</v>
      </c>
      <c r="G459" s="1">
        <v>0</v>
      </c>
      <c r="H459">
        <v>4.1352213128395601</v>
      </c>
      <c r="I459">
        <v>37.420230668166496</v>
      </c>
      <c r="J459">
        <v>36.693582129417102</v>
      </c>
      <c r="K459">
        <v>-18.0215106701061</v>
      </c>
      <c r="L459">
        <v>65.623625344659501</v>
      </c>
      <c r="M459">
        <v>60.131767335914603</v>
      </c>
      <c r="N459">
        <v>93.199033041250402</v>
      </c>
      <c r="O459">
        <v>64.982621164424202</v>
      </c>
      <c r="P459">
        <v>141138.00771170601</v>
      </c>
      <c r="Q459">
        <v>180756.61612319801</v>
      </c>
      <c r="R459">
        <v>102.772866482219</v>
      </c>
      <c r="S459">
        <v>696.23157102701305</v>
      </c>
      <c r="T459">
        <v>0.52108440951706902</v>
      </c>
      <c r="U459">
        <v>0.180700650903903</v>
      </c>
      <c r="V459">
        <v>0.47898511756214002</v>
      </c>
      <c r="W459">
        <v>4.9412358239738198E-2</v>
      </c>
      <c r="X459">
        <v>0.29090187329421802</v>
      </c>
      <c r="Y459" s="1">
        <v>0</v>
      </c>
      <c r="Z459">
        <v>0.29310084062702102</v>
      </c>
      <c r="AA459">
        <v>4.35201385180412E-4</v>
      </c>
      <c r="AB459">
        <v>8.2305619290304992E-3</v>
      </c>
      <c r="AC459">
        <v>7.1544373982535903E-3</v>
      </c>
      <c r="AD459">
        <v>2.4134794074735801E-3</v>
      </c>
      <c r="AE459">
        <v>0.73717380294832602</v>
      </c>
      <c r="AF459">
        <v>4.4080544592330099E-3</v>
      </c>
      <c r="AG459">
        <v>3.1930878628104502E-4</v>
      </c>
      <c r="AH459">
        <v>5.93205087676695</v>
      </c>
      <c r="AI459">
        <v>0.309893212276525</v>
      </c>
      <c r="AJ459">
        <v>2725.8904367529199</v>
      </c>
      <c r="AK459" t="s">
        <v>95</v>
      </c>
      <c r="AL459" t="s">
        <v>96</v>
      </c>
      <c r="AM459" s="4">
        <v>152751830952.28</v>
      </c>
      <c r="AN459">
        <v>1082287</v>
      </c>
      <c r="AO459">
        <f>SUM(AA459,AC459,AF459)</f>
        <v>1.1997693242667012E-2</v>
      </c>
      <c r="AP459">
        <f t="shared" si="184"/>
        <v>13.484185100036372</v>
      </c>
      <c r="AQ459" s="15">
        <f t="shared" si="185"/>
        <v>0.14734253852761703</v>
      </c>
      <c r="AR459" s="3">
        <f t="shared" si="186"/>
        <v>1.9109476671888732E-3</v>
      </c>
      <c r="AS459" s="15">
        <f t="shared" si="182"/>
        <v>0.10920076085859742</v>
      </c>
      <c r="AT459">
        <f t="shared" si="190"/>
        <v>37.420230668166496</v>
      </c>
      <c r="AU459" t="s">
        <v>67</v>
      </c>
      <c r="AV459" s="3">
        <f t="shared" si="191"/>
        <v>1.9109476671888732E-3</v>
      </c>
      <c r="AW459" s="2">
        <f t="shared" si="189"/>
        <v>0.19109476671888731</v>
      </c>
    </row>
    <row r="460" spans="1:49" x14ac:dyDescent="0.25">
      <c r="A460" t="s">
        <v>37</v>
      </c>
      <c r="B460">
        <v>16.0895140788497</v>
      </c>
      <c r="C460">
        <v>1.28601530820128E-2</v>
      </c>
      <c r="D460">
        <v>14.3861167547478</v>
      </c>
      <c r="E460">
        <v>-2.5044707628820402</v>
      </c>
      <c r="F460" s="1">
        <v>0</v>
      </c>
      <c r="G460" s="1">
        <v>0</v>
      </c>
      <c r="H460">
        <v>4.1005517509759697</v>
      </c>
      <c r="I460">
        <v>63.811208612680197</v>
      </c>
      <c r="J460">
        <v>59.244991741895099</v>
      </c>
      <c r="K460">
        <v>20.992185516226101</v>
      </c>
      <c r="L460">
        <v>91.379032717230103</v>
      </c>
      <c r="M460">
        <v>57.480679353666503</v>
      </c>
      <c r="N460">
        <v>93.8531279155589</v>
      </c>
      <c r="O460">
        <v>66.651861995854603</v>
      </c>
      <c r="P460">
        <v>144514.47368763</v>
      </c>
      <c r="Q460">
        <v>184044.42585160601</v>
      </c>
      <c r="R460">
        <v>106.730621355937</v>
      </c>
      <c r="S460">
        <v>697.07027329011305</v>
      </c>
      <c r="T460">
        <v>0.52928725645286101</v>
      </c>
      <c r="U460">
        <v>0.146739625791766</v>
      </c>
      <c r="V460">
        <v>0.569421815801467</v>
      </c>
      <c r="W460">
        <v>4.9526900851237302E-2</v>
      </c>
      <c r="X460">
        <v>0.23431165755552799</v>
      </c>
      <c r="Y460" s="1">
        <v>0</v>
      </c>
      <c r="Z460">
        <v>0.28148177189870999</v>
      </c>
      <c r="AA460">
        <v>4.1048161817052597E-4</v>
      </c>
      <c r="AB460">
        <v>7.5748234444178997E-3</v>
      </c>
      <c r="AC460">
        <v>6.68410998206491E-3</v>
      </c>
      <c r="AD460">
        <v>2.9065040147034098E-3</v>
      </c>
      <c r="AE460">
        <v>0.66965249253953796</v>
      </c>
      <c r="AF460">
        <v>3.9151205789082801E-3</v>
      </c>
      <c r="AG460">
        <v>1.0776460780958E-3</v>
      </c>
      <c r="AH460">
        <v>5.8557240144460998</v>
      </c>
      <c r="AI460">
        <v>0.301458531303119</v>
      </c>
      <c r="AJ460">
        <v>2678.2601138816799</v>
      </c>
      <c r="AK460" t="s">
        <v>97</v>
      </c>
      <c r="AL460" t="s">
        <v>98</v>
      </c>
      <c r="AM460" s="4">
        <v>218202692849.89999</v>
      </c>
      <c r="AN460">
        <v>1509902</v>
      </c>
      <c r="AO460">
        <f t="shared" ref="AO460:AO462" si="192">SUM(AA460,AC460,AF460)</f>
        <v>1.1009712179143715E-2</v>
      </c>
      <c r="AP460">
        <f t="shared" si="184"/>
        <v>12.44028877017943</v>
      </c>
      <c r="AQ460" s="15">
        <f t="shared" si="185"/>
        <v>0.29333927661050874</v>
      </c>
      <c r="AR460" s="3">
        <f t="shared" si="186"/>
        <v>3.5022591480195937E-3</v>
      </c>
      <c r="AS460" s="15">
        <f t="shared" si="182"/>
        <v>0.1184056374031397</v>
      </c>
      <c r="AT460">
        <f t="shared" si="190"/>
        <v>63.811208612680197</v>
      </c>
      <c r="AU460" t="s">
        <v>67</v>
      </c>
      <c r="AV460" s="3">
        <f t="shared" si="191"/>
        <v>3.5022591480195937E-3</v>
      </c>
      <c r="AW460" s="2">
        <f t="shared" si="189"/>
        <v>0.35022591480195936</v>
      </c>
    </row>
    <row r="461" spans="1:49" x14ac:dyDescent="0.25">
      <c r="A461" t="s">
        <v>37</v>
      </c>
      <c r="B461">
        <v>18.649830597004801</v>
      </c>
      <c r="C461">
        <v>1.7050221613448199E-2</v>
      </c>
      <c r="D461">
        <v>18.646554844809099</v>
      </c>
      <c r="E461">
        <v>2.0884732189371298</v>
      </c>
      <c r="F461" s="1">
        <v>0</v>
      </c>
      <c r="G461" s="1">
        <v>0</v>
      </c>
      <c r="H461">
        <v>4.1532673279292096</v>
      </c>
      <c r="I461">
        <v>86.266159677012894</v>
      </c>
      <c r="J461">
        <v>81.863028785205898</v>
      </c>
      <c r="K461">
        <v>43.959690012565702</v>
      </c>
      <c r="L461">
        <v>113.64805598194999</v>
      </c>
      <c r="M461">
        <v>52.370041976508197</v>
      </c>
      <c r="N461">
        <v>94.3090172960232</v>
      </c>
      <c r="O461">
        <v>68.643032951672595</v>
      </c>
      <c r="P461">
        <v>145554.13431019901</v>
      </c>
      <c r="Q461">
        <v>182226.58998811099</v>
      </c>
      <c r="R461">
        <v>112.874234411651</v>
      </c>
      <c r="S461">
        <v>692.45911975528202</v>
      </c>
      <c r="T461">
        <v>0.56022696441971798</v>
      </c>
      <c r="U461">
        <v>0.21173833433351499</v>
      </c>
      <c r="V461">
        <v>0.409119935303973</v>
      </c>
      <c r="W461">
        <v>6.4552493578540898E-2</v>
      </c>
      <c r="X461">
        <v>0.31458923678396999</v>
      </c>
      <c r="Y461" s="1">
        <v>0</v>
      </c>
      <c r="Z461">
        <v>0.22610309694853101</v>
      </c>
      <c r="AA461">
        <v>3.8059199369213899E-4</v>
      </c>
      <c r="AB461">
        <v>7.6396780112953297E-3</v>
      </c>
      <c r="AC461">
        <v>6.7580133028251202E-3</v>
      </c>
      <c r="AD461">
        <v>3.8667351856900198E-3</v>
      </c>
      <c r="AE461">
        <v>0.64677152506842805</v>
      </c>
      <c r="AF461">
        <v>4.3109038400594799E-3</v>
      </c>
      <c r="AG461">
        <v>3.7508559843879002E-3</v>
      </c>
      <c r="AH461">
        <v>6.0183544087978902</v>
      </c>
      <c r="AI461">
        <v>0.28336915509048199</v>
      </c>
      <c r="AJ461">
        <v>2765.3176316161298</v>
      </c>
      <c r="AK461" t="s">
        <v>99</v>
      </c>
      <c r="AL461" t="s">
        <v>100</v>
      </c>
      <c r="AM461" s="4">
        <v>234371849282.82001</v>
      </c>
      <c r="AN461">
        <v>1610204</v>
      </c>
      <c r="AO461">
        <f t="shared" si="192"/>
        <v>1.144950913657674E-2</v>
      </c>
      <c r="AP461">
        <f t="shared" si="184"/>
        <v>12.906393847723031</v>
      </c>
      <c r="AQ461" s="15">
        <f t="shared" si="185"/>
        <v>0.44500708850559656</v>
      </c>
      <c r="AR461" s="3">
        <f t="shared" si="186"/>
        <v>5.6040107999211011E-3</v>
      </c>
      <c r="AS461" s="15">
        <f t="shared" si="182"/>
        <v>1.7567600143642004E-4</v>
      </c>
      <c r="AT461">
        <f t="shared" si="190"/>
        <v>86.266159677012894</v>
      </c>
      <c r="AU461" t="s">
        <v>67</v>
      </c>
      <c r="AV461" s="3">
        <f t="shared" si="191"/>
        <v>5.6040107999211011E-3</v>
      </c>
      <c r="AW461" s="2">
        <f t="shared" si="189"/>
        <v>0.56040107999211008</v>
      </c>
    </row>
    <row r="462" spans="1:49" x14ac:dyDescent="0.25">
      <c r="A462" t="s">
        <v>37</v>
      </c>
      <c r="B462">
        <v>22.888511301154001</v>
      </c>
      <c r="C462">
        <v>2.40317573229187E-2</v>
      </c>
      <c r="D462">
        <v>25.315885672482899</v>
      </c>
      <c r="E462">
        <v>11.8992452815826</v>
      </c>
      <c r="F462" s="1">
        <v>0</v>
      </c>
      <c r="G462" s="1">
        <v>0</v>
      </c>
      <c r="H462">
        <v>4.2600825991763802</v>
      </c>
      <c r="I462">
        <v>108.51589868440701</v>
      </c>
      <c r="J462">
        <v>105.732315277626</v>
      </c>
      <c r="K462">
        <v>62.384110665454699</v>
      </c>
      <c r="L462">
        <v>135.145267381449</v>
      </c>
      <c r="M462">
        <v>40.390826715217997</v>
      </c>
      <c r="N462">
        <v>93.847296885407403</v>
      </c>
      <c r="O462">
        <v>70.428490316295793</v>
      </c>
      <c r="P462">
        <v>149714.87260921201</v>
      </c>
      <c r="Q462">
        <v>185588.11405773301</v>
      </c>
      <c r="R462">
        <v>116.900477877603</v>
      </c>
      <c r="S462">
        <v>699.72508236738497</v>
      </c>
      <c r="T462">
        <v>0.61171840593849902</v>
      </c>
      <c r="U462">
        <v>0.31503835788529999</v>
      </c>
      <c r="V462">
        <v>9.4910057983273996E-2</v>
      </c>
      <c r="W462">
        <v>9.1296734775820898E-2</v>
      </c>
      <c r="X462">
        <v>0.49875484935560399</v>
      </c>
      <c r="Y462" s="1">
        <v>0</v>
      </c>
      <c r="Z462">
        <v>0.149565921434761</v>
      </c>
      <c r="AA462">
        <v>3.2971092009593497E-4</v>
      </c>
      <c r="AB462">
        <v>8.1143171204586407E-3</v>
      </c>
      <c r="AC462">
        <v>7.0946671756687597E-3</v>
      </c>
      <c r="AD462">
        <v>5.1152055722657004E-3</v>
      </c>
      <c r="AE462">
        <v>0.64339362046850201</v>
      </c>
      <c r="AF462">
        <v>5.7331237735029402E-3</v>
      </c>
      <c r="AG462">
        <v>8.0927506878872499E-3</v>
      </c>
      <c r="AH462">
        <v>7.33118958861703</v>
      </c>
      <c r="AI462">
        <v>0.25767610897005899</v>
      </c>
      <c r="AJ462">
        <v>2877.46796290676</v>
      </c>
      <c r="AK462" t="s">
        <v>101</v>
      </c>
      <c r="AL462" t="s">
        <v>102</v>
      </c>
      <c r="AM462" s="4">
        <v>67799428065.190002</v>
      </c>
      <c r="AN462">
        <v>452857</v>
      </c>
      <c r="AO462">
        <f t="shared" si="192"/>
        <v>1.3157501869267636E-2</v>
      </c>
      <c r="AP462">
        <f t="shared" si="184"/>
        <v>14.695070561731116</v>
      </c>
      <c r="AQ462" s="15">
        <f t="shared" si="185"/>
        <v>0.55756389225923364</v>
      </c>
      <c r="AR462" s="3">
        <f t="shared" si="186"/>
        <v>8.2694341028577804E-3</v>
      </c>
      <c r="AS462" s="15">
        <f t="shared" si="182"/>
        <v>-9.5883446573126752E-2</v>
      </c>
      <c r="AT462">
        <f t="shared" si="190"/>
        <v>108.51589868440701</v>
      </c>
      <c r="AU462">
        <f>(112.5-AT462)/(AT462-AT461)*(AR462-AR461)+AR462</f>
        <v>8.7467123524728966E-3</v>
      </c>
      <c r="AV462" s="3">
        <f t="shared" si="191"/>
        <v>8.2694341028577804E-3</v>
      </c>
      <c r="AW462" s="2">
        <f t="shared" si="189"/>
        <v>0.826943410285778</v>
      </c>
    </row>
    <row r="463" spans="1:49" x14ac:dyDescent="0.25">
      <c r="A463" t="s">
        <v>37</v>
      </c>
      <c r="B463">
        <v>26.309068216857899</v>
      </c>
      <c r="C463">
        <v>2.53333731664106E-2</v>
      </c>
      <c r="D463">
        <v>26.502401354135799</v>
      </c>
      <c r="E463">
        <v>73.604547343367699</v>
      </c>
      <c r="F463" s="1">
        <v>0</v>
      </c>
      <c r="G463" s="1">
        <v>0</v>
      </c>
      <c r="H463">
        <v>4.7663892016095302</v>
      </c>
      <c r="I463">
        <v>132.04085721496099</v>
      </c>
      <c r="J463">
        <v>119.854161524438</v>
      </c>
      <c r="K463">
        <v>90.617906284215593</v>
      </c>
      <c r="L463">
        <v>156.626763882586</v>
      </c>
      <c r="M463">
        <v>25.269636165671201</v>
      </c>
      <c r="N463">
        <v>91.135498260918098</v>
      </c>
      <c r="O463">
        <v>74.028522528182506</v>
      </c>
      <c r="P463">
        <v>162173.85814916401</v>
      </c>
      <c r="Q463">
        <v>204211.26180305</v>
      </c>
      <c r="R463">
        <v>93.965793530492704</v>
      </c>
      <c r="S463">
        <v>702.02728328563705</v>
      </c>
      <c r="T463">
        <v>0.59289122217950296</v>
      </c>
      <c r="U463">
        <v>0.37060639452973898</v>
      </c>
      <c r="V463" s="1">
        <v>0</v>
      </c>
      <c r="W463">
        <v>7.8811929362769706E-2</v>
      </c>
      <c r="X463">
        <v>0.55058167610748998</v>
      </c>
      <c r="Y463" s="1">
        <v>0</v>
      </c>
      <c r="Z463">
        <v>0.19849388017491501</v>
      </c>
      <c r="AA463">
        <v>3.0056791838484399E-4</v>
      </c>
      <c r="AB463">
        <v>7.1051270296068102E-3</v>
      </c>
      <c r="AC463">
        <v>6.49544105596782E-3</v>
      </c>
      <c r="AD463">
        <v>6.2777335801053602E-3</v>
      </c>
      <c r="AE463">
        <v>0.43617534111838502</v>
      </c>
      <c r="AF463">
        <v>5.5847389739168904E-3</v>
      </c>
      <c r="AG463">
        <v>1.0035220166835199E-2</v>
      </c>
      <c r="AH463">
        <v>8.4685297374661506</v>
      </c>
      <c r="AI463">
        <v>0.18983405598776901</v>
      </c>
      <c r="AJ463">
        <v>2908.20943634678</v>
      </c>
      <c r="AK463" t="s">
        <v>103</v>
      </c>
      <c r="AL463" t="s">
        <v>104</v>
      </c>
      <c r="AM463" s="4">
        <v>3544309669.8499999</v>
      </c>
      <c r="AN463">
        <v>21855</v>
      </c>
      <c r="AO463">
        <f>SUM(AA463,AC463,AF463)</f>
        <v>1.2380747948269554E-2</v>
      </c>
      <c r="AP463">
        <f t="shared" si="184"/>
        <v>13.885840600457245</v>
      </c>
      <c r="AQ463" s="15">
        <f t="shared" si="185"/>
        <v>0.89466874738512914</v>
      </c>
      <c r="AR463" s="3">
        <f t="shared" si="186"/>
        <v>1.2739229862717406E-2</v>
      </c>
      <c r="AS463" s="15">
        <f t="shared" si="182"/>
        <v>-7.2949290403727662E-3</v>
      </c>
      <c r="AT463">
        <f t="shared" si="190"/>
        <v>132.04085721496099</v>
      </c>
      <c r="AU463">
        <f>(137.5-AT463)/(AT463-AT462)*(AR463-AR462)+AR463</f>
        <v>1.3776479439219039E-2</v>
      </c>
      <c r="AV463" s="3">
        <f t="shared" si="191"/>
        <v>1.2739229862717406E-2</v>
      </c>
      <c r="AW463" s="2">
        <f t="shared" si="189"/>
        <v>1.2739229862717405</v>
      </c>
    </row>
    <row r="464" spans="1:49" x14ac:dyDescent="0.25">
      <c r="A464" t="s">
        <v>37</v>
      </c>
      <c r="B464">
        <v>27.945667767112202</v>
      </c>
      <c r="C464">
        <v>2.0885645431805301E-2</v>
      </c>
      <c r="D464">
        <v>22.3751073729787</v>
      </c>
      <c r="E464">
        <v>144.887075665906</v>
      </c>
      <c r="F464" s="1">
        <v>0</v>
      </c>
      <c r="G464" s="1">
        <v>0</v>
      </c>
      <c r="H464">
        <v>5.3642349480601998</v>
      </c>
      <c r="I464">
        <v>158.262402991909</v>
      </c>
      <c r="J464">
        <v>117.196646941493</v>
      </c>
      <c r="K464">
        <v>132.31054366266201</v>
      </c>
      <c r="L464">
        <v>182.757916764756</v>
      </c>
      <c r="M464">
        <v>16.796893080613501</v>
      </c>
      <c r="N464">
        <v>89.310259515479302</v>
      </c>
      <c r="O464">
        <v>78.619684889926106</v>
      </c>
      <c r="P464">
        <v>162892.771750513</v>
      </c>
      <c r="Q464">
        <v>208157.31934064499</v>
      </c>
      <c r="R464">
        <v>83.200232301751399</v>
      </c>
      <c r="S464">
        <v>670.98886595288297</v>
      </c>
      <c r="T464">
        <v>0.48507769707160098</v>
      </c>
      <c r="U464">
        <v>0.56342138831882704</v>
      </c>
      <c r="V464" s="1">
        <v>0</v>
      </c>
      <c r="W464">
        <v>8.86876410297536E-2</v>
      </c>
      <c r="X464">
        <v>0.347890970651418</v>
      </c>
      <c r="Y464" s="1">
        <v>0</v>
      </c>
      <c r="Z464">
        <v>0.27193767980965</v>
      </c>
      <c r="AA464">
        <v>2.9045226664794398E-4</v>
      </c>
      <c r="AB464">
        <v>5.3128330825653403E-3</v>
      </c>
      <c r="AC464">
        <v>5.2731707425461398E-3</v>
      </c>
      <c r="AD464">
        <v>2.36906007560712E-3</v>
      </c>
      <c r="AE464">
        <v>0.171557753216528</v>
      </c>
      <c r="AF464">
        <v>3.9548547342674496E-3</v>
      </c>
      <c r="AG464">
        <v>1.22525274748819E-2</v>
      </c>
      <c r="AH464">
        <v>7.8890029863469397</v>
      </c>
      <c r="AI464">
        <v>0.113018918826693</v>
      </c>
      <c r="AJ464">
        <v>2853.8178998618</v>
      </c>
      <c r="AK464" t="s">
        <v>105</v>
      </c>
      <c r="AL464" t="s">
        <v>106</v>
      </c>
      <c r="AM464" s="4">
        <v>317315119.37</v>
      </c>
      <c r="AN464">
        <v>1948</v>
      </c>
      <c r="AO464">
        <f>SUM(AA464,AC464,AF464)</f>
        <v>9.5184777434615328E-3</v>
      </c>
      <c r="AP464">
        <f t="shared" si="184"/>
        <v>10.842776250068853</v>
      </c>
      <c r="AQ464" s="15">
        <f t="shared" si="185"/>
        <v>1.5773535414359161</v>
      </c>
      <c r="AR464" s="3">
        <f t="shared" si="186"/>
        <v>1.7424387288147831E-2</v>
      </c>
      <c r="AS464" s="15">
        <f t="shared" si="182"/>
        <v>0.24896239831504841</v>
      </c>
      <c r="AT464">
        <f t="shared" si="190"/>
        <v>158.262402991909</v>
      </c>
    </row>
    <row r="465" spans="1:49" x14ac:dyDescent="0.25">
      <c r="A465" t="s">
        <v>37</v>
      </c>
      <c r="B465">
        <v>47.440263547589502</v>
      </c>
      <c r="C465">
        <v>1.6613279775714401E-2</v>
      </c>
      <c r="D465">
        <v>18.211532501080299</v>
      </c>
      <c r="E465">
        <v>192.78287498396199</v>
      </c>
      <c r="F465" s="1">
        <v>0</v>
      </c>
      <c r="G465" s="1">
        <v>0</v>
      </c>
      <c r="H465">
        <v>5.7290356320566103</v>
      </c>
      <c r="I465">
        <v>183.46686683502799</v>
      </c>
      <c r="J465">
        <v>112.905757594318</v>
      </c>
      <c r="K465">
        <v>171.667705972227</v>
      </c>
      <c r="L465">
        <v>210.9235958152</v>
      </c>
      <c r="M465">
        <v>14.7479295588985</v>
      </c>
      <c r="N465">
        <v>89.822100714378706</v>
      </c>
      <c r="O465">
        <v>80.968217807673796</v>
      </c>
      <c r="P465">
        <v>145484.91440476099</v>
      </c>
      <c r="Q465">
        <v>175439.754764629</v>
      </c>
      <c r="R465">
        <v>83.199150593054</v>
      </c>
      <c r="S465">
        <v>638.99753695485003</v>
      </c>
      <c r="T465">
        <v>0.49601702594898001</v>
      </c>
      <c r="U465">
        <v>0.902204151045505</v>
      </c>
      <c r="V465" s="1">
        <v>0</v>
      </c>
      <c r="W465">
        <v>4.28600740623944E-2</v>
      </c>
      <c r="X465">
        <v>5.49357748921004E-2</v>
      </c>
      <c r="Y465" s="1">
        <v>0</v>
      </c>
      <c r="Z465">
        <v>0.28560226059526</v>
      </c>
      <c r="AA465">
        <v>2.84201538263039E-4</v>
      </c>
      <c r="AB465">
        <v>4.5782787806513897E-3</v>
      </c>
      <c r="AC465">
        <v>4.66328853925819E-3</v>
      </c>
      <c r="AD465">
        <v>1.5293169970062199E-4</v>
      </c>
      <c r="AE465">
        <v>8.8239787224307795E-2</v>
      </c>
      <c r="AF465">
        <v>2.5322573892354299E-3</v>
      </c>
      <c r="AG465">
        <v>1.1216927002039899E-2</v>
      </c>
      <c r="AH465">
        <v>7.3130759722830598</v>
      </c>
      <c r="AI465">
        <v>9.0745178401941698E-2</v>
      </c>
      <c r="AJ465">
        <v>2878.0405003867099</v>
      </c>
      <c r="AK465" t="s">
        <v>107</v>
      </c>
      <c r="AL465" t="s">
        <v>108</v>
      </c>
      <c r="AM465" s="4">
        <v>36662198.43</v>
      </c>
      <c r="AN465">
        <v>252</v>
      </c>
      <c r="AO465">
        <f>SUM(AA465,AC465,AF465)</f>
        <v>7.4797474667566586E-3</v>
      </c>
      <c r="AP465">
        <f t="shared" si="184"/>
        <v>8.6155024210510582</v>
      </c>
      <c r="AQ465" s="15">
        <f t="shared" ref="AQ465" si="193">B465/AP465-1</f>
        <v>4.5063838681855968</v>
      </c>
      <c r="AR465" s="3">
        <f t="shared" ref="AR465" si="194">1-(1-B465/100)^(1/12)-AO465</f>
        <v>4.4710663328651659E-2</v>
      </c>
      <c r="AS465" s="15">
        <f t="shared" ref="AS465" si="195">B465/D465-1</f>
        <v>1.6049572458976402</v>
      </c>
    </row>
    <row r="466" spans="1:49" x14ac:dyDescent="0.25">
      <c r="AN466">
        <f>SUM(AN450:AN465)</f>
        <v>6570780</v>
      </c>
    </row>
    <row r="467" spans="1:49" x14ac:dyDescent="0.25">
      <c r="AO467" t="s">
        <v>244</v>
      </c>
      <c r="AP467" t="s">
        <v>67</v>
      </c>
      <c r="AR467" s="3" t="s">
        <v>67</v>
      </c>
      <c r="AS467" s="15"/>
    </row>
    <row r="468" spans="1:49" x14ac:dyDescent="0.25">
      <c r="A468" t="s">
        <v>0</v>
      </c>
      <c r="B468" t="s">
        <v>1</v>
      </c>
      <c r="C468" t="s">
        <v>2</v>
      </c>
      <c r="D468" t="s">
        <v>3</v>
      </c>
      <c r="E468" t="s">
        <v>5</v>
      </c>
      <c r="F468" t="s">
        <v>6</v>
      </c>
      <c r="G468" t="s">
        <v>208</v>
      </c>
      <c r="H468" t="s">
        <v>7</v>
      </c>
      <c r="I468" t="s">
        <v>8</v>
      </c>
      <c r="J468" t="s">
        <v>134</v>
      </c>
      <c r="K468" t="s">
        <v>143</v>
      </c>
      <c r="L468" t="s">
        <v>9</v>
      </c>
      <c r="M468" t="s">
        <v>10</v>
      </c>
      <c r="N468" t="s">
        <v>11</v>
      </c>
      <c r="O468" t="s">
        <v>13</v>
      </c>
      <c r="P468" t="s">
        <v>14</v>
      </c>
      <c r="Q468" t="s">
        <v>15</v>
      </c>
      <c r="R468" t="s">
        <v>16</v>
      </c>
      <c r="S468" t="s">
        <v>17</v>
      </c>
      <c r="T468" t="s">
        <v>18</v>
      </c>
      <c r="U468" t="s">
        <v>20</v>
      </c>
      <c r="V468" t="s">
        <v>21</v>
      </c>
      <c r="W468" t="s">
        <v>22</v>
      </c>
      <c r="X468" t="s">
        <v>23</v>
      </c>
      <c r="Y468" t="s">
        <v>24</v>
      </c>
      <c r="Z468" t="s">
        <v>25</v>
      </c>
      <c r="AA468" t="s">
        <v>26</v>
      </c>
      <c r="AB468" t="s">
        <v>27</v>
      </c>
      <c r="AC468" t="s">
        <v>263</v>
      </c>
      <c r="AD468" t="s">
        <v>29</v>
      </c>
      <c r="AE468" t="s">
        <v>326</v>
      </c>
      <c r="AF468" t="s">
        <v>233</v>
      </c>
      <c r="AG468" t="s">
        <v>30</v>
      </c>
      <c r="AH468" t="s">
        <v>31</v>
      </c>
      <c r="AI468" t="s">
        <v>32</v>
      </c>
      <c r="AJ468" t="s">
        <v>33</v>
      </c>
      <c r="AK468" t="s">
        <v>34</v>
      </c>
      <c r="AL468" t="s">
        <v>74</v>
      </c>
      <c r="AM468" s="4" t="s">
        <v>35</v>
      </c>
      <c r="AN468" t="s">
        <v>36</v>
      </c>
      <c r="AP468" t="s">
        <v>67</v>
      </c>
      <c r="AS468" s="15"/>
    </row>
    <row r="469" spans="1:49" x14ac:dyDescent="0.25">
      <c r="A469" t="s">
        <v>37</v>
      </c>
      <c r="B469">
        <v>13.983339241382501</v>
      </c>
      <c r="C469">
        <v>7.3478581396117402E-3</v>
      </c>
      <c r="D469">
        <v>8.4696742322139897</v>
      </c>
      <c r="E469">
        <v>-17.051721493661301</v>
      </c>
      <c r="F469" s="1">
        <v>0</v>
      </c>
      <c r="G469" s="1">
        <v>0</v>
      </c>
      <c r="H469">
        <v>3.4992253518694598</v>
      </c>
      <c r="I469">
        <v>-156.624784623289</v>
      </c>
      <c r="J469">
        <v>-155.579223323246</v>
      </c>
      <c r="K469">
        <v>-236.77894239923401</v>
      </c>
      <c r="L469">
        <v>-125.220738001122</v>
      </c>
      <c r="M469">
        <v>71.958100360126195</v>
      </c>
      <c r="N469">
        <v>80.276777723362102</v>
      </c>
      <c r="O469">
        <v>40.202507347360502</v>
      </c>
      <c r="P469">
        <v>115311.119079254</v>
      </c>
      <c r="Q469">
        <v>313931.20264074497</v>
      </c>
      <c r="R469">
        <v>128.845373308354</v>
      </c>
      <c r="S469">
        <v>744.82790248531899</v>
      </c>
      <c r="T469">
        <v>0.29768801773526599</v>
      </c>
      <c r="U469">
        <v>8.9677569956056302E-2</v>
      </c>
      <c r="V469">
        <v>0.666492042709524</v>
      </c>
      <c r="W469">
        <v>8.96745282879714E-2</v>
      </c>
      <c r="X469">
        <v>0.15415585904644699</v>
      </c>
      <c r="Y469" s="1">
        <v>0</v>
      </c>
      <c r="Z469">
        <v>0.52710644379869798</v>
      </c>
      <c r="AA469">
        <v>1.5276164061128301E-3</v>
      </c>
      <c r="AB469">
        <v>5.8088644983275099E-3</v>
      </c>
      <c r="AC469">
        <v>5.2075925232320701E-3</v>
      </c>
      <c r="AD469">
        <v>8.8262201337401598E-6</v>
      </c>
      <c r="AE469">
        <v>0.89102011857253705</v>
      </c>
      <c r="AF469" s="1">
        <v>7.5951227016261098E-4</v>
      </c>
      <c r="AG469" s="1">
        <v>0</v>
      </c>
      <c r="AH469">
        <v>7.4107650600511503</v>
      </c>
      <c r="AI469">
        <v>0.56002584139884104</v>
      </c>
      <c r="AJ469">
        <v>3650.69754686341</v>
      </c>
      <c r="AK469" t="s">
        <v>79</v>
      </c>
      <c r="AL469" t="s">
        <v>80</v>
      </c>
      <c r="AM469" s="4">
        <v>296810820.50999999</v>
      </c>
      <c r="AN469">
        <v>2574</v>
      </c>
      <c r="AO469">
        <f>SUM(AA469,AC469,AF469)</f>
        <v>7.4947211995075105E-3</v>
      </c>
      <c r="AP469">
        <f>100*(1-(1-AO469)^12)</f>
        <v>8.6320451989502995</v>
      </c>
      <c r="AQ469" s="15">
        <f>B469/AP469-1</f>
        <v>0.61993350580265094</v>
      </c>
      <c r="AR469" s="3">
        <f>1-(1-B469/100)^(1/12)-AO469</f>
        <v>4.9792571960492402E-3</v>
      </c>
      <c r="AS469" s="15">
        <f t="shared" ref="AS469:AS484" si="196">B469/D469-1</f>
        <v>0.65098902956592553</v>
      </c>
    </row>
    <row r="470" spans="1:49" x14ac:dyDescent="0.25">
      <c r="A470" t="s">
        <v>37</v>
      </c>
      <c r="B470">
        <v>8.6320100356024199</v>
      </c>
      <c r="C470">
        <v>6.8554354237734703E-3</v>
      </c>
      <c r="D470">
        <v>7.9233222676853599</v>
      </c>
      <c r="E470">
        <v>-8.4397740910963801</v>
      </c>
      <c r="F470" s="1">
        <v>0</v>
      </c>
      <c r="G470" s="1">
        <v>0</v>
      </c>
      <c r="H470">
        <v>3.6490030981420798</v>
      </c>
      <c r="I470">
        <v>-133.832871910466</v>
      </c>
      <c r="J470">
        <v>-132.84538659372799</v>
      </c>
      <c r="K470">
        <v>-213.46797803489901</v>
      </c>
      <c r="L470">
        <v>-104.16319896688</v>
      </c>
      <c r="M470">
        <v>72.873589640642194</v>
      </c>
      <c r="N470">
        <v>82.942518446037695</v>
      </c>
      <c r="O470">
        <v>45.4410441178292</v>
      </c>
      <c r="P470">
        <v>132198.02960171999</v>
      </c>
      <c r="Q470">
        <v>219029.57977815199</v>
      </c>
      <c r="R470">
        <v>121.26514724694</v>
      </c>
      <c r="S470">
        <v>735.50746916522496</v>
      </c>
      <c r="T470">
        <v>0.27705068105736902</v>
      </c>
      <c r="U470">
        <v>0.10546798834662301</v>
      </c>
      <c r="V470">
        <v>0.71566693200697695</v>
      </c>
      <c r="W470">
        <v>4.8491077487335901E-2</v>
      </c>
      <c r="X470">
        <v>0.130374002159063</v>
      </c>
      <c r="Y470" s="1">
        <v>0</v>
      </c>
      <c r="Z470">
        <v>0.60009964311819197</v>
      </c>
      <c r="AA470">
        <v>7.8555015120075698E-4</v>
      </c>
      <c r="AB470">
        <v>6.0529137429376203E-3</v>
      </c>
      <c r="AC470">
        <v>5.5647836659497999E-3</v>
      </c>
      <c r="AD470">
        <v>1.6682979501729699E-5</v>
      </c>
      <c r="AE470">
        <v>0.87765545241679299</v>
      </c>
      <c r="AF470">
        <v>1.03577986634969E-3</v>
      </c>
      <c r="AG470" s="1">
        <v>0</v>
      </c>
      <c r="AH470">
        <v>6.9978341740982701</v>
      </c>
      <c r="AI470">
        <v>0.52420588115770095</v>
      </c>
      <c r="AJ470">
        <v>3808.4723325895402</v>
      </c>
      <c r="AK470" t="s">
        <v>81</v>
      </c>
      <c r="AL470" t="s">
        <v>82</v>
      </c>
      <c r="AM470" s="4">
        <v>3166539403.0500002</v>
      </c>
      <c r="AN470">
        <v>23953</v>
      </c>
      <c r="AO470">
        <f t="shared" ref="AO470:AO479" si="197">SUM(AA470,AC470,AF470)</f>
        <v>7.3861136835002474E-3</v>
      </c>
      <c r="AP470">
        <f t="shared" ref="AP470:AP484" si="198">100*(1-(1-AO470)^12)</f>
        <v>8.511994801262535</v>
      </c>
      <c r="AQ470" s="15">
        <f t="shared" ref="AQ470:AQ484" si="199">B470/AP470-1</f>
        <v>1.4099542720830138E-2</v>
      </c>
      <c r="AR470" s="3">
        <f t="shared" ref="AR470:AR484" si="200">1-(1-B470/100)^(1/12)-AO470</f>
        <v>1.0857568518810902E-4</v>
      </c>
      <c r="AS470" s="15">
        <f t="shared" si="196"/>
        <v>8.9443259276148268E-2</v>
      </c>
    </row>
    <row r="471" spans="1:49" x14ac:dyDescent="0.25">
      <c r="A471" t="s">
        <v>37</v>
      </c>
      <c r="B471">
        <v>9.4186651456852903</v>
      </c>
      <c r="C471">
        <v>7.8244757035845006E-3</v>
      </c>
      <c r="D471">
        <v>8.9956583720410599</v>
      </c>
      <c r="E471">
        <v>-5.0677063668359104</v>
      </c>
      <c r="F471" s="1">
        <v>0</v>
      </c>
      <c r="G471" s="1">
        <v>0</v>
      </c>
      <c r="H471">
        <v>3.7481002506763201</v>
      </c>
      <c r="I471">
        <v>-110.75512457376</v>
      </c>
      <c r="J471">
        <v>-109.942168613257</v>
      </c>
      <c r="K471">
        <v>-189.55309025840401</v>
      </c>
      <c r="L471">
        <v>-82.403503364142196</v>
      </c>
      <c r="M471">
        <v>73.057816036372202</v>
      </c>
      <c r="N471">
        <v>84.550278373397404</v>
      </c>
      <c r="O471">
        <v>47.553935697000099</v>
      </c>
      <c r="P471">
        <v>139362.462259719</v>
      </c>
      <c r="Q471">
        <v>196059.91457411001</v>
      </c>
      <c r="R471">
        <v>117.233920606037</v>
      </c>
      <c r="S471">
        <v>727.08634078214504</v>
      </c>
      <c r="T471">
        <v>0.25887120950453402</v>
      </c>
      <c r="U471">
        <v>9.5385395739985807E-2</v>
      </c>
      <c r="V471">
        <v>0.78544210513336399</v>
      </c>
      <c r="W471">
        <v>2.57940863705763E-2</v>
      </c>
      <c r="X471">
        <v>9.3378412756072907E-2</v>
      </c>
      <c r="Y471" s="1">
        <v>0</v>
      </c>
      <c r="Z471">
        <v>0.63663392925149398</v>
      </c>
      <c r="AA471">
        <v>7.0107638535515601E-4</v>
      </c>
      <c r="AB471">
        <v>7.08165217027577E-3</v>
      </c>
      <c r="AC471">
        <v>6.3221257982821501E-3</v>
      </c>
      <c r="AD471">
        <v>4.1626419251632899E-5</v>
      </c>
      <c r="AE471">
        <v>0.88343280758616405</v>
      </c>
      <c r="AF471">
        <v>1.3462778178737801E-3</v>
      </c>
      <c r="AG471" s="1">
        <v>0</v>
      </c>
      <c r="AH471">
        <v>6.79665036939753</v>
      </c>
      <c r="AI471">
        <v>0.50783415427449796</v>
      </c>
      <c r="AJ471">
        <v>3953.1939742846798</v>
      </c>
      <c r="AK471" t="s">
        <v>83</v>
      </c>
      <c r="AL471" t="s">
        <v>84</v>
      </c>
      <c r="AM471" s="4">
        <v>11950888588.620001</v>
      </c>
      <c r="AN471">
        <v>85754</v>
      </c>
      <c r="AO471">
        <f t="shared" si="197"/>
        <v>8.3694800015110867E-3</v>
      </c>
      <c r="AP471">
        <f t="shared" si="198"/>
        <v>9.5937161217713118</v>
      </c>
      <c r="AQ471" s="15">
        <f t="shared" si="199"/>
        <v>-1.8246420246766815E-2</v>
      </c>
      <c r="AR471" s="3">
        <f t="shared" si="200"/>
        <v>-1.5986354715861149E-4</v>
      </c>
      <c r="AS471" s="15">
        <f t="shared" si="196"/>
        <v>4.7023436879167768E-2</v>
      </c>
    </row>
    <row r="472" spans="1:49" x14ac:dyDescent="0.25">
      <c r="A472" t="s">
        <v>37</v>
      </c>
      <c r="B472">
        <v>9.7062205851559096</v>
      </c>
      <c r="C472">
        <v>8.6090921175746796E-3</v>
      </c>
      <c r="D472">
        <v>9.8555113114056692</v>
      </c>
      <c r="E472">
        <v>-4.0251458500415902</v>
      </c>
      <c r="F472" s="1">
        <v>0</v>
      </c>
      <c r="G472" s="1">
        <v>0</v>
      </c>
      <c r="H472">
        <v>3.87221223374616</v>
      </c>
      <c r="I472">
        <v>-87.394154118284405</v>
      </c>
      <c r="J472">
        <v>-86.369011283601793</v>
      </c>
      <c r="K472">
        <v>-165.17931397406801</v>
      </c>
      <c r="L472">
        <v>-60.562484936663601</v>
      </c>
      <c r="M472">
        <v>74.277588909947397</v>
      </c>
      <c r="N472">
        <v>86.298357640940594</v>
      </c>
      <c r="O472">
        <v>49.5963250721436</v>
      </c>
      <c r="P472">
        <v>147388.44645318401</v>
      </c>
      <c r="Q472">
        <v>198294.76448830799</v>
      </c>
      <c r="R472">
        <v>113.25832185077</v>
      </c>
      <c r="S472">
        <v>716.82997323659004</v>
      </c>
      <c r="T472">
        <v>0.23746298426957199</v>
      </c>
      <c r="U472">
        <v>6.4877894745526299E-2</v>
      </c>
      <c r="V472">
        <v>0.88215256919291896</v>
      </c>
      <c r="W472">
        <v>1.0512414240490899E-2</v>
      </c>
      <c r="X472">
        <v>4.2457121821063599E-2</v>
      </c>
      <c r="Y472" s="1">
        <v>0</v>
      </c>
      <c r="Z472">
        <v>0.66232796056481502</v>
      </c>
      <c r="AA472">
        <v>6.9444307141958497E-4</v>
      </c>
      <c r="AB472">
        <v>7.7648785658991004E-3</v>
      </c>
      <c r="AC472">
        <v>6.8413692394860698E-3</v>
      </c>
      <c r="AD472">
        <v>1.4928519361988101E-4</v>
      </c>
      <c r="AE472">
        <v>0.87870697549215104</v>
      </c>
      <c r="AF472">
        <v>1.62820116264311E-3</v>
      </c>
      <c r="AG472" s="1">
        <v>3.9241095647445802E-7</v>
      </c>
      <c r="AH472">
        <v>6.4049087235925501</v>
      </c>
      <c r="AI472">
        <v>0.48168790202383899</v>
      </c>
      <c r="AJ472">
        <v>4104.3740096454903</v>
      </c>
      <c r="AK472" t="s">
        <v>85</v>
      </c>
      <c r="AL472" t="s">
        <v>86</v>
      </c>
      <c r="AM472" s="4">
        <v>19004413674.119999</v>
      </c>
      <c r="AN472">
        <v>128941</v>
      </c>
      <c r="AO472">
        <f t="shared" si="197"/>
        <v>9.1640134735487648E-3</v>
      </c>
      <c r="AP472">
        <f t="shared" si="198"/>
        <v>10.459140682534262</v>
      </c>
      <c r="AQ472" s="15">
        <f t="shared" si="199"/>
        <v>-7.198680276245395E-2</v>
      </c>
      <c r="AR472" s="3">
        <f t="shared" si="200"/>
        <v>-6.9164005128195469E-4</v>
      </c>
      <c r="AS472" s="15">
        <f t="shared" si="196"/>
        <v>-1.5147943270785724E-2</v>
      </c>
    </row>
    <row r="473" spans="1:49" x14ac:dyDescent="0.25">
      <c r="A473" t="s">
        <v>37</v>
      </c>
      <c r="B473">
        <v>10.506184981768</v>
      </c>
      <c r="C473">
        <v>8.7813609204274393E-3</v>
      </c>
      <c r="D473">
        <v>10.043298998934601</v>
      </c>
      <c r="E473">
        <v>-6.5410090025985301</v>
      </c>
      <c r="F473" s="1">
        <v>0</v>
      </c>
      <c r="G473" s="1">
        <v>0</v>
      </c>
      <c r="H473">
        <v>4.1148929983564502</v>
      </c>
      <c r="I473">
        <v>-61.936039063251201</v>
      </c>
      <c r="J473">
        <v>-60.0074241837697</v>
      </c>
      <c r="K473">
        <v>-134.997497310726</v>
      </c>
      <c r="L473">
        <v>-30.786970725318199</v>
      </c>
      <c r="M473">
        <v>79.515313410923795</v>
      </c>
      <c r="N473">
        <v>85.829400367935406</v>
      </c>
      <c r="O473">
        <v>50.651730504594902</v>
      </c>
      <c r="P473">
        <v>126282.87429105199</v>
      </c>
      <c r="Q473">
        <v>177639.85009065201</v>
      </c>
      <c r="R473">
        <v>99.069450978404504</v>
      </c>
      <c r="S473">
        <v>707.96841578786496</v>
      </c>
      <c r="T473">
        <v>0.248070098362247</v>
      </c>
      <c r="U473">
        <v>8.8668604072953995E-3</v>
      </c>
      <c r="V473">
        <v>0.98213422949239204</v>
      </c>
      <c r="W473">
        <v>1.5912894420775101E-3</v>
      </c>
      <c r="X473">
        <v>7.4076206582345304E-3</v>
      </c>
      <c r="Y473" s="1">
        <v>0</v>
      </c>
      <c r="Z473">
        <v>0.65689360151101595</v>
      </c>
      <c r="AA473">
        <v>7.6060873533084902E-4</v>
      </c>
      <c r="AB473">
        <v>7.3085297573253598E-3</v>
      </c>
      <c r="AC473">
        <v>6.5193740825384401E-3</v>
      </c>
      <c r="AD473">
        <v>7.0970714996556998E-4</v>
      </c>
      <c r="AE473">
        <v>0.83623592658583001</v>
      </c>
      <c r="AF473">
        <v>1.9446479863915499E-3</v>
      </c>
      <c r="AG473">
        <v>2.3595071295150701E-6</v>
      </c>
      <c r="AH473">
        <v>5.56670228345941</v>
      </c>
      <c r="AI473">
        <v>0.43854166999460398</v>
      </c>
      <c r="AJ473">
        <v>4093.7008413603498</v>
      </c>
      <c r="AK473" t="s">
        <v>87</v>
      </c>
      <c r="AL473" t="s">
        <v>88</v>
      </c>
      <c r="AM473" s="4">
        <v>16254121315.75</v>
      </c>
      <c r="AN473">
        <v>128712</v>
      </c>
      <c r="AO473">
        <f t="shared" si="197"/>
        <v>9.2246308042608395E-3</v>
      </c>
      <c r="AP473">
        <f t="shared" si="198"/>
        <v>10.524853700779923</v>
      </c>
      <c r="AQ473" s="15">
        <f t="shared" si="199"/>
        <v>-1.7737746806437693E-3</v>
      </c>
      <c r="AR473" s="3">
        <f t="shared" si="200"/>
        <v>-1.7225210159569487E-5</v>
      </c>
      <c r="AS473" s="15">
        <f t="shared" si="196"/>
        <v>4.6089037365361962E-2</v>
      </c>
      <c r="AT473">
        <f t="shared" ref="AT473" si="201">I473</f>
        <v>-61.936039063251201</v>
      </c>
      <c r="AU473" t="s">
        <v>67</v>
      </c>
      <c r="AV473" s="3">
        <f t="shared" ref="AV473" si="202">AR473</f>
        <v>-1.7225210159569487E-5</v>
      </c>
      <c r="AW473" s="2">
        <f t="shared" ref="AW473:AW483" si="203">100*AV473</f>
        <v>-1.7225210159569487E-3</v>
      </c>
    </row>
    <row r="474" spans="1:49" x14ac:dyDescent="0.25">
      <c r="A474" t="s">
        <v>37</v>
      </c>
      <c r="B474">
        <v>10.5006920245986</v>
      </c>
      <c r="C474">
        <v>9.4377849583552106E-3</v>
      </c>
      <c r="D474">
        <v>10.7555754005569</v>
      </c>
      <c r="E474">
        <v>-11.6149033763704</v>
      </c>
      <c r="F474" s="1">
        <v>0</v>
      </c>
      <c r="G474" s="1">
        <v>0</v>
      </c>
      <c r="H474">
        <v>4.2355652006892299</v>
      </c>
      <c r="I474">
        <v>-35.980938925928101</v>
      </c>
      <c r="J474">
        <v>-32.957409905842901</v>
      </c>
      <c r="K474">
        <v>-103.245019434631</v>
      </c>
      <c r="L474">
        <v>-5.1440082661438202</v>
      </c>
      <c r="M474">
        <v>82.058710165250901</v>
      </c>
      <c r="N474">
        <v>86.220653374438896</v>
      </c>
      <c r="O474">
        <v>51.997960860760301</v>
      </c>
      <c r="P474">
        <v>127966.935564463</v>
      </c>
      <c r="Q474">
        <v>174494.936649543</v>
      </c>
      <c r="R474">
        <v>86.486837358199494</v>
      </c>
      <c r="S474">
        <v>708.35949094728096</v>
      </c>
      <c r="T474">
        <v>0.257972880902202</v>
      </c>
      <c r="U474">
        <v>2.3490476469406199E-3</v>
      </c>
      <c r="V474">
        <v>0.994959566869416</v>
      </c>
      <c r="W474">
        <v>6.6849926022156904E-4</v>
      </c>
      <c r="X474">
        <v>2.0228862234217102E-3</v>
      </c>
      <c r="Y474" s="1">
        <v>0</v>
      </c>
      <c r="Z474">
        <v>0.64491826805262198</v>
      </c>
      <c r="AA474">
        <v>7.4973579274484E-4</v>
      </c>
      <c r="AB474">
        <v>7.2994509569012499E-3</v>
      </c>
      <c r="AC474">
        <v>6.4803609541072898E-3</v>
      </c>
      <c r="AD474">
        <v>1.3721298094405501E-3</v>
      </c>
      <c r="AE474">
        <v>0.80096438438415696</v>
      </c>
      <c r="AF474">
        <v>2.1886334543124498E-3</v>
      </c>
      <c r="AG474">
        <v>1.5583189449795102E-5</v>
      </c>
      <c r="AH474">
        <v>5.2175183082497396</v>
      </c>
      <c r="AI474">
        <v>0.442345214171736</v>
      </c>
      <c r="AJ474">
        <v>4067.22715562748</v>
      </c>
      <c r="AK474" t="s">
        <v>89</v>
      </c>
      <c r="AL474" t="s">
        <v>90</v>
      </c>
      <c r="AM474" s="4">
        <v>28889047571.419998</v>
      </c>
      <c r="AN474">
        <v>225754</v>
      </c>
      <c r="AO474">
        <f t="shared" si="197"/>
        <v>9.4187302011645799E-3</v>
      </c>
      <c r="AP474">
        <f t="shared" si="198"/>
        <v>10.73497242488093</v>
      </c>
      <c r="AQ474" s="15">
        <f t="shared" si="199"/>
        <v>-2.1824033729171743E-2</v>
      </c>
      <c r="AR474" s="3">
        <f t="shared" si="200"/>
        <v>-2.1639220883618894E-4</v>
      </c>
      <c r="AS474" s="15">
        <f t="shared" si="196"/>
        <v>-2.3697790816947228E-2</v>
      </c>
      <c r="AT474">
        <f t="shared" ref="AT474:AT478" si="204">I474</f>
        <v>-35.980938925928101</v>
      </c>
      <c r="AU474" t="s">
        <v>67</v>
      </c>
      <c r="AV474" s="3">
        <f t="shared" ref="AV474:AV478" si="205">AR474</f>
        <v>-2.1639220883618894E-4</v>
      </c>
      <c r="AW474" s="2">
        <f t="shared" si="203"/>
        <v>-2.1639220883618894E-2</v>
      </c>
    </row>
    <row r="475" spans="1:49" x14ac:dyDescent="0.25">
      <c r="A475" t="s">
        <v>37</v>
      </c>
      <c r="B475">
        <v>10.8818813970009</v>
      </c>
      <c r="C475">
        <v>9.65488961110301E-3</v>
      </c>
      <c r="D475">
        <v>10.9900124563089</v>
      </c>
      <c r="E475">
        <v>-9.4133473876946194</v>
      </c>
      <c r="F475" s="1">
        <v>0</v>
      </c>
      <c r="G475" s="1">
        <v>0</v>
      </c>
      <c r="H475">
        <v>4.3351377246777503</v>
      </c>
      <c r="I475">
        <v>-11.332828902871199</v>
      </c>
      <c r="J475">
        <v>-8.6485178773066593</v>
      </c>
      <c r="K475">
        <v>-75.340856684022896</v>
      </c>
      <c r="L475">
        <v>19.068182733014901</v>
      </c>
      <c r="M475">
        <v>84.454956149944806</v>
      </c>
      <c r="N475">
        <v>89.665162215606898</v>
      </c>
      <c r="O475">
        <v>55.312667543081801</v>
      </c>
      <c r="P475">
        <v>130101.467263392</v>
      </c>
      <c r="Q475">
        <v>172523.66667869201</v>
      </c>
      <c r="R475">
        <v>84.622852687885597</v>
      </c>
      <c r="S475">
        <v>699.68379383477804</v>
      </c>
      <c r="T475">
        <v>0.34705544586831999</v>
      </c>
      <c r="U475">
        <v>2.3703765494704002E-2</v>
      </c>
      <c r="V475">
        <v>0.93339021047964499</v>
      </c>
      <c r="W475">
        <v>9.2401298062041101E-3</v>
      </c>
      <c r="X475">
        <v>3.3665894219446199E-2</v>
      </c>
      <c r="Y475" s="1">
        <v>0</v>
      </c>
      <c r="Z475">
        <v>0.53357376948351998</v>
      </c>
      <c r="AA475">
        <v>7.0001520851683196E-4</v>
      </c>
      <c r="AB475">
        <v>7.2186257769161002E-3</v>
      </c>
      <c r="AC475">
        <v>6.3882046818695198E-3</v>
      </c>
      <c r="AD475">
        <v>1.5924007714017601E-3</v>
      </c>
      <c r="AE475">
        <v>0.76754405458145702</v>
      </c>
      <c r="AF475">
        <v>2.4348693182498298E-3</v>
      </c>
      <c r="AG475">
        <v>1.0878713793355299E-4</v>
      </c>
      <c r="AH475">
        <v>4.9371782043906602</v>
      </c>
      <c r="AI475">
        <v>0.40201333051230698</v>
      </c>
      <c r="AJ475">
        <v>4039.7457349260799</v>
      </c>
      <c r="AK475" t="s">
        <v>91</v>
      </c>
      <c r="AL475" t="s">
        <v>92</v>
      </c>
      <c r="AM475" s="4">
        <v>48603696444.660004</v>
      </c>
      <c r="AN475">
        <v>373583</v>
      </c>
      <c r="AO475">
        <f t="shared" si="197"/>
        <v>9.5230892086361815E-3</v>
      </c>
      <c r="AP475">
        <f t="shared" si="198"/>
        <v>10.847757280751868</v>
      </c>
      <c r="AQ475" s="15">
        <f t="shared" si="199"/>
        <v>3.145730068055741E-3</v>
      </c>
      <c r="AR475" s="3">
        <f t="shared" si="200"/>
        <v>3.1598644391528721E-5</v>
      </c>
      <c r="AS475" s="15">
        <f t="shared" si="196"/>
        <v>-9.8390297315747999E-3</v>
      </c>
      <c r="AT475">
        <f t="shared" si="204"/>
        <v>-11.332828902871199</v>
      </c>
      <c r="AU475" t="s">
        <v>67</v>
      </c>
      <c r="AV475" s="3">
        <f t="shared" si="205"/>
        <v>3.1598644391528721E-5</v>
      </c>
      <c r="AW475" s="2">
        <f t="shared" si="203"/>
        <v>3.1598644391528721E-3</v>
      </c>
    </row>
    <row r="476" spans="1:49" x14ac:dyDescent="0.25">
      <c r="A476" t="s">
        <v>37</v>
      </c>
      <c r="B476">
        <v>12.1274805345776</v>
      </c>
      <c r="C476">
        <v>1.07208933019641E-2</v>
      </c>
      <c r="D476">
        <v>12.1329503939911</v>
      </c>
      <c r="E476">
        <v>-6.95811113086158</v>
      </c>
      <c r="F476" s="1">
        <v>0</v>
      </c>
      <c r="G476" s="1">
        <v>0</v>
      </c>
      <c r="H476">
        <v>4.27988686056257</v>
      </c>
      <c r="I476">
        <v>14.3755368257253</v>
      </c>
      <c r="J476">
        <v>15.4190035559773</v>
      </c>
      <c r="K476">
        <v>-47.128891736315502</v>
      </c>
      <c r="L476">
        <v>43.938511799767099</v>
      </c>
      <c r="M476">
        <v>80.016963772317595</v>
      </c>
      <c r="N476">
        <v>92.662403700458498</v>
      </c>
      <c r="O476">
        <v>58.941742115904397</v>
      </c>
      <c r="P476">
        <v>134384.54779551001</v>
      </c>
      <c r="Q476">
        <v>170828.67097484801</v>
      </c>
      <c r="R476">
        <v>92.449262052441398</v>
      </c>
      <c r="S476">
        <v>700.32347816547599</v>
      </c>
      <c r="T476">
        <v>0.46199128590702998</v>
      </c>
      <c r="U476">
        <v>7.1611392164916299E-2</v>
      </c>
      <c r="V476">
        <v>0.80109410888285604</v>
      </c>
      <c r="W476">
        <v>2.37320035412815E-2</v>
      </c>
      <c r="X476">
        <v>0.103562495410945</v>
      </c>
      <c r="Y476" s="1">
        <v>0</v>
      </c>
      <c r="Z476">
        <v>0.37947769858081398</v>
      </c>
      <c r="AA476">
        <v>5.9126673150189997E-4</v>
      </c>
      <c r="AB476">
        <v>7.8929192394559203E-3</v>
      </c>
      <c r="AC476">
        <v>6.7971429557507701E-3</v>
      </c>
      <c r="AD476">
        <v>1.85101005552932E-3</v>
      </c>
      <c r="AE476">
        <v>0.76448628622431503</v>
      </c>
      <c r="AF476">
        <v>2.89307659955737E-3</v>
      </c>
      <c r="AG476">
        <v>1.9777123036162701E-4</v>
      </c>
      <c r="AH476">
        <v>5.1171592836859396</v>
      </c>
      <c r="AI476">
        <v>0.39313639375948001</v>
      </c>
      <c r="AJ476">
        <v>3981.7065692558699</v>
      </c>
      <c r="AK476" t="s">
        <v>93</v>
      </c>
      <c r="AL476" t="s">
        <v>94</v>
      </c>
      <c r="AM476" s="4">
        <v>109691118368.99001</v>
      </c>
      <c r="AN476">
        <v>816248</v>
      </c>
      <c r="AO476">
        <f t="shared" si="197"/>
        <v>1.028148628681004E-2</v>
      </c>
      <c r="AP476">
        <f t="shared" si="198"/>
        <v>11.66347086039422</v>
      </c>
      <c r="AQ476" s="15">
        <f t="shared" si="199"/>
        <v>3.978315543780564E-2</v>
      </c>
      <c r="AR476" s="3">
        <f t="shared" si="200"/>
        <v>4.3427514900683251E-4</v>
      </c>
      <c r="AS476" s="15">
        <f t="shared" si="196"/>
        <v>-4.5082681754049503E-4</v>
      </c>
      <c r="AT476">
        <f t="shared" si="204"/>
        <v>14.3755368257253</v>
      </c>
      <c r="AU476" t="s">
        <v>67</v>
      </c>
      <c r="AV476" s="3">
        <f t="shared" si="205"/>
        <v>4.3427514900683251E-4</v>
      </c>
      <c r="AW476" s="2">
        <f t="shared" si="203"/>
        <v>4.3427514900683251E-2</v>
      </c>
    </row>
    <row r="477" spans="1:49" x14ac:dyDescent="0.25">
      <c r="A477" t="s">
        <v>37</v>
      </c>
      <c r="B477">
        <v>14.082080883303</v>
      </c>
      <c r="C477">
        <v>1.16871699523823E-2</v>
      </c>
      <c r="D477">
        <v>13.157323549773199</v>
      </c>
      <c r="E477">
        <v>-2.5231072460686299</v>
      </c>
      <c r="F477" s="1">
        <v>0</v>
      </c>
      <c r="G477" s="1">
        <v>0</v>
      </c>
      <c r="H477">
        <v>4.2993270522621403</v>
      </c>
      <c r="I477">
        <v>37.814458549468299</v>
      </c>
      <c r="J477">
        <v>38.151888238595603</v>
      </c>
      <c r="K477">
        <v>-23.2320568376228</v>
      </c>
      <c r="L477">
        <v>66.547515822971704</v>
      </c>
      <c r="M477">
        <v>74.569936574594905</v>
      </c>
      <c r="N477">
        <v>93.300931745096705</v>
      </c>
      <c r="O477">
        <v>60.9706756839728</v>
      </c>
      <c r="P477">
        <v>138453.53797092999</v>
      </c>
      <c r="Q477">
        <v>176020.49956018099</v>
      </c>
      <c r="R477">
        <v>97.157823236823305</v>
      </c>
      <c r="S477">
        <v>697.19366151218105</v>
      </c>
      <c r="T477">
        <v>0.49589229824157899</v>
      </c>
      <c r="U477">
        <v>0.11040688363335199</v>
      </c>
      <c r="V477">
        <v>0.69267766755918103</v>
      </c>
      <c r="W477">
        <v>3.0768199649166598E-2</v>
      </c>
      <c r="X477">
        <v>0.16614724915829901</v>
      </c>
      <c r="Y477" s="1">
        <v>0</v>
      </c>
      <c r="Z477">
        <v>0.33147039781083398</v>
      </c>
      <c r="AA477">
        <v>5.3245702692979202E-4</v>
      </c>
      <c r="AB477">
        <v>8.1942168542771601E-3</v>
      </c>
      <c r="AC477">
        <v>7.1007688479952803E-3</v>
      </c>
      <c r="AD477">
        <v>2.3044147827547298E-3</v>
      </c>
      <c r="AE477">
        <v>0.77541424311958096</v>
      </c>
      <c r="AF477">
        <v>3.43231162374415E-3</v>
      </c>
      <c r="AG477">
        <v>2.5920139522359498E-4</v>
      </c>
      <c r="AH477">
        <v>5.3323131375727497</v>
      </c>
      <c r="AI477">
        <v>0.37142435782976302</v>
      </c>
      <c r="AJ477">
        <v>4039.75533696005</v>
      </c>
      <c r="AK477" t="s">
        <v>95</v>
      </c>
      <c r="AL477" t="s">
        <v>96</v>
      </c>
      <c r="AM477" s="4">
        <v>182226316268.13</v>
      </c>
      <c r="AN477">
        <v>1316155</v>
      </c>
      <c r="AO477">
        <f t="shared" si="197"/>
        <v>1.1065537498669223E-2</v>
      </c>
      <c r="AP477">
        <f t="shared" si="198"/>
        <v>12.499579928106952</v>
      </c>
      <c r="AQ477" s="15">
        <f t="shared" si="199"/>
        <v>0.12660433104936475</v>
      </c>
      <c r="AR477" s="3">
        <f t="shared" si="200"/>
        <v>1.5029587120416552E-3</v>
      </c>
      <c r="AS477" s="15">
        <f t="shared" si="196"/>
        <v>7.0284608418384797E-2</v>
      </c>
      <c r="AT477">
        <f t="shared" si="204"/>
        <v>37.814458549468299</v>
      </c>
      <c r="AU477" t="s">
        <v>67</v>
      </c>
      <c r="AV477" s="3">
        <f t="shared" si="205"/>
        <v>1.5029587120416552E-3</v>
      </c>
      <c r="AW477" s="2">
        <f t="shared" si="203"/>
        <v>0.15029587120416552</v>
      </c>
    </row>
    <row r="478" spans="1:49" x14ac:dyDescent="0.25">
      <c r="A478" t="s">
        <v>37</v>
      </c>
      <c r="B478">
        <v>16.050900224978601</v>
      </c>
      <c r="C478">
        <v>1.2528535780272699E-2</v>
      </c>
      <c r="D478">
        <v>14.040347380078799</v>
      </c>
      <c r="E478">
        <v>-2.53525244340564</v>
      </c>
      <c r="F478" s="1">
        <v>0</v>
      </c>
      <c r="G478" s="1">
        <v>0</v>
      </c>
      <c r="H478">
        <v>4.3846049698363103</v>
      </c>
      <c r="I478">
        <v>62.996206766513701</v>
      </c>
      <c r="J478">
        <v>62.2957744168937</v>
      </c>
      <c r="K478">
        <v>8.1580645865948807</v>
      </c>
      <c r="L478">
        <v>91.936383316456997</v>
      </c>
      <c r="M478">
        <v>70.358246889166097</v>
      </c>
      <c r="N478">
        <v>93.472807063524797</v>
      </c>
      <c r="O478">
        <v>63.417912533404198</v>
      </c>
      <c r="P478">
        <v>137569.78067989901</v>
      </c>
      <c r="Q478">
        <v>174433.84783279401</v>
      </c>
      <c r="R478">
        <v>95.581731303192498</v>
      </c>
      <c r="S478">
        <v>697.42307867173201</v>
      </c>
      <c r="T478">
        <v>0.50640695132386304</v>
      </c>
      <c r="U478">
        <v>0.11492348839685</v>
      </c>
      <c r="V478">
        <v>0.66868819263707102</v>
      </c>
      <c r="W478">
        <v>3.1800746360255899E-2</v>
      </c>
      <c r="X478">
        <v>0.18458757260582101</v>
      </c>
      <c r="Y478" s="1">
        <v>0</v>
      </c>
      <c r="Z478">
        <v>0.32059915139112899</v>
      </c>
      <c r="AA478">
        <v>5.01797121980282E-4</v>
      </c>
      <c r="AB478">
        <v>7.9493962152225092E-3</v>
      </c>
      <c r="AC478">
        <v>6.9243014777530497E-3</v>
      </c>
      <c r="AD478">
        <v>2.9633788610183998E-3</v>
      </c>
      <c r="AE478">
        <v>0.74687890921305999</v>
      </c>
      <c r="AF478">
        <v>3.79489945321665E-3</v>
      </c>
      <c r="AG478">
        <v>5.0995247410523395E-4</v>
      </c>
      <c r="AH478">
        <v>5.2958651882871903</v>
      </c>
      <c r="AI478">
        <v>0.32781408626006198</v>
      </c>
      <c r="AJ478">
        <v>4044.0178179438199</v>
      </c>
      <c r="AK478" t="s">
        <v>97</v>
      </c>
      <c r="AL478" t="s">
        <v>98</v>
      </c>
      <c r="AM478" s="4">
        <v>207548639146.37</v>
      </c>
      <c r="AN478">
        <v>1508679</v>
      </c>
      <c r="AO478">
        <f>SUM(AA478,AC478,AF478)</f>
        <v>1.1220998052949981E-2</v>
      </c>
      <c r="AP478">
        <f t="shared" si="198"/>
        <v>12.664498143901358</v>
      </c>
      <c r="AQ478" s="15">
        <f t="shared" si="199"/>
        <v>0.26739331022824464</v>
      </c>
      <c r="AR478" s="3">
        <f t="shared" si="200"/>
        <v>3.2531894912891449E-3</v>
      </c>
      <c r="AS478" s="15">
        <f t="shared" si="196"/>
        <v>0.14319822654477066</v>
      </c>
      <c r="AT478">
        <f t="shared" si="204"/>
        <v>62.996206766513701</v>
      </c>
      <c r="AU478" t="s">
        <v>67</v>
      </c>
      <c r="AV478" s="3">
        <f t="shared" si="205"/>
        <v>3.2531894912891449E-3</v>
      </c>
      <c r="AW478" s="2">
        <f t="shared" si="203"/>
        <v>0.32531894912891446</v>
      </c>
    </row>
    <row r="479" spans="1:49" x14ac:dyDescent="0.25">
      <c r="A479" t="s">
        <v>37</v>
      </c>
      <c r="B479">
        <v>17.845076911586101</v>
      </c>
      <c r="C479">
        <v>1.51698241332187E-2</v>
      </c>
      <c r="D479">
        <v>16.759215133052798</v>
      </c>
      <c r="E479">
        <v>-1.5812574368908401</v>
      </c>
      <c r="F479" s="1">
        <v>0</v>
      </c>
      <c r="G479" s="1">
        <v>0</v>
      </c>
      <c r="H479">
        <v>4.33247396185737</v>
      </c>
      <c r="I479">
        <v>87.917681083488105</v>
      </c>
      <c r="J479">
        <v>86.387472087748307</v>
      </c>
      <c r="K479">
        <v>36.968327283594398</v>
      </c>
      <c r="L479">
        <v>114.959984532806</v>
      </c>
      <c r="M479">
        <v>68.414339497490303</v>
      </c>
      <c r="N479">
        <v>94.237090660921893</v>
      </c>
      <c r="O479">
        <v>63.383848361522901</v>
      </c>
      <c r="P479">
        <v>147401.01906823201</v>
      </c>
      <c r="Q479">
        <v>186549.50998884</v>
      </c>
      <c r="R479">
        <v>97.310759915344903</v>
      </c>
      <c r="S479">
        <v>701.52440217996696</v>
      </c>
      <c r="T479">
        <v>0.51369056183584305</v>
      </c>
      <c r="U479">
        <v>8.4863643069480896E-2</v>
      </c>
      <c r="V479">
        <v>0.76208600901627799</v>
      </c>
      <c r="W479">
        <v>2.5501713748257101E-2</v>
      </c>
      <c r="X479">
        <v>0.127548634165983</v>
      </c>
      <c r="Y479" s="1">
        <v>0</v>
      </c>
      <c r="Z479">
        <v>0.30870011423733001</v>
      </c>
      <c r="AA479">
        <v>4.7073071779553703E-4</v>
      </c>
      <c r="AB479">
        <v>7.7352234167740097E-3</v>
      </c>
      <c r="AC479">
        <v>6.7615453459114799E-3</v>
      </c>
      <c r="AD479">
        <v>3.9243629922564001E-3</v>
      </c>
      <c r="AE479">
        <v>0.740164351167236</v>
      </c>
      <c r="AF479">
        <v>3.60399549116609E-3</v>
      </c>
      <c r="AG479">
        <v>2.4739087501710901E-3</v>
      </c>
      <c r="AH479">
        <v>5.6678840325830997</v>
      </c>
      <c r="AI479">
        <v>0.35609962486777302</v>
      </c>
      <c r="AJ479">
        <v>4027.55322605026</v>
      </c>
      <c r="AK479" t="s">
        <v>99</v>
      </c>
      <c r="AL479" t="s">
        <v>100</v>
      </c>
      <c r="AM479" s="4">
        <v>273204398619.53</v>
      </c>
      <c r="AN479">
        <v>1853477</v>
      </c>
      <c r="AO479">
        <f t="shared" ref="AO479:AO481" si="206">SUM(AA479,AC479,AF479)</f>
        <v>1.0836271554873107E-2</v>
      </c>
      <c r="AP479">
        <f t="shared" si="198"/>
        <v>12.255845290728518</v>
      </c>
      <c r="AQ479" s="15">
        <f t="shared" si="199"/>
        <v>0.4560461957761337</v>
      </c>
      <c r="AR479" s="3">
        <f t="shared" si="200"/>
        <v>5.410585707679598E-3</v>
      </c>
      <c r="AS479" s="15">
        <f t="shared" si="196"/>
        <v>6.4791923124833506E-2</v>
      </c>
      <c r="AT479">
        <f t="shared" ref="AT479:AT480" si="207">I479</f>
        <v>87.917681083488105</v>
      </c>
      <c r="AU479" t="s">
        <v>67</v>
      </c>
      <c r="AV479" s="3">
        <f t="shared" ref="AV479:AV480" si="208">AR479</f>
        <v>5.410585707679598E-3</v>
      </c>
      <c r="AW479" s="2">
        <f t="shared" si="203"/>
        <v>0.54105857076795982</v>
      </c>
    </row>
    <row r="480" spans="1:49" x14ac:dyDescent="0.25">
      <c r="A480" t="s">
        <v>37</v>
      </c>
      <c r="B480">
        <v>19.567169855548201</v>
      </c>
      <c r="C480">
        <v>1.77918210679083E-2</v>
      </c>
      <c r="D480">
        <v>19.380044403498999</v>
      </c>
      <c r="E480">
        <v>4.9827877233449902</v>
      </c>
      <c r="F480" s="1">
        <v>0</v>
      </c>
      <c r="G480" s="1">
        <v>0</v>
      </c>
      <c r="H480">
        <v>4.4511911773843096</v>
      </c>
      <c r="I480">
        <v>111.0935405715</v>
      </c>
      <c r="J480">
        <v>108.938404243523</v>
      </c>
      <c r="K480">
        <v>62.6199196684558</v>
      </c>
      <c r="L480">
        <v>139.44328953469901</v>
      </c>
      <c r="M480">
        <v>63.714876594351402</v>
      </c>
      <c r="N480">
        <v>94.548506814551303</v>
      </c>
      <c r="O480">
        <v>65.675781731266596</v>
      </c>
      <c r="P480">
        <v>140598.229513992</v>
      </c>
      <c r="Q480">
        <v>177245.10416275699</v>
      </c>
      <c r="R480">
        <v>102.462859713193</v>
      </c>
      <c r="S480">
        <v>692.81862796726296</v>
      </c>
      <c r="T480">
        <v>0.55901741965720197</v>
      </c>
      <c r="U480">
        <v>0.14348864597296301</v>
      </c>
      <c r="V480">
        <v>0.59227493504624495</v>
      </c>
      <c r="W480">
        <v>4.25064739471765E-2</v>
      </c>
      <c r="X480">
        <v>0.22172994503361401</v>
      </c>
      <c r="Y480" s="1">
        <v>0</v>
      </c>
      <c r="Z480">
        <v>0.244890878063041</v>
      </c>
      <c r="AA480">
        <v>4.45415276529045E-4</v>
      </c>
      <c r="AB480">
        <v>7.6106600932926999E-3</v>
      </c>
      <c r="AC480">
        <v>6.7240981750025103E-3</v>
      </c>
      <c r="AD480">
        <v>4.2694529503678903E-3</v>
      </c>
      <c r="AE480">
        <v>0.71546959749493</v>
      </c>
      <c r="AF480">
        <v>4.0542250016127896E-3</v>
      </c>
      <c r="AG480">
        <v>4.44195568522757E-3</v>
      </c>
      <c r="AH480">
        <v>5.6855283996927897</v>
      </c>
      <c r="AI480">
        <v>0.32423465544393099</v>
      </c>
      <c r="AJ480">
        <v>4111.3410842661297</v>
      </c>
      <c r="AK480" t="s">
        <v>101</v>
      </c>
      <c r="AL480" t="s">
        <v>102</v>
      </c>
      <c r="AM480" s="4">
        <v>216679727656.20999</v>
      </c>
      <c r="AN480">
        <v>1541127</v>
      </c>
      <c r="AO480">
        <f t="shared" si="206"/>
        <v>1.1223738453144345E-2</v>
      </c>
      <c r="AP480">
        <f t="shared" si="198"/>
        <v>12.667402702888953</v>
      </c>
      <c r="AQ480" s="15">
        <f t="shared" si="199"/>
        <v>0.5446868086924932</v>
      </c>
      <c r="AR480" s="3">
        <f t="shared" si="200"/>
        <v>6.758267090194052E-3</v>
      </c>
      <c r="AS480" s="15">
        <f t="shared" si="196"/>
        <v>9.6555739580976851E-3</v>
      </c>
      <c r="AT480">
        <f t="shared" si="207"/>
        <v>111.0935405715</v>
      </c>
      <c r="AU480" t="s">
        <v>67</v>
      </c>
      <c r="AV480" s="3">
        <f t="shared" si="208"/>
        <v>6.758267090194052E-3</v>
      </c>
      <c r="AW480" s="2">
        <f t="shared" si="203"/>
        <v>0.67582670901940523</v>
      </c>
    </row>
    <row r="481" spans="1:49" x14ac:dyDescent="0.25">
      <c r="A481" t="s">
        <v>37</v>
      </c>
      <c r="B481">
        <v>22.823411564354501</v>
      </c>
      <c r="C481">
        <v>2.1809680602955499E-2</v>
      </c>
      <c r="D481">
        <v>23.249656750841702</v>
      </c>
      <c r="E481">
        <v>13.0348644923231</v>
      </c>
      <c r="F481" s="1">
        <v>0</v>
      </c>
      <c r="G481" s="1">
        <v>0</v>
      </c>
      <c r="H481">
        <v>4.4690686145417002</v>
      </c>
      <c r="I481">
        <v>134.56855460136001</v>
      </c>
      <c r="J481">
        <v>133.033773806889</v>
      </c>
      <c r="K481">
        <v>86.323999701824803</v>
      </c>
      <c r="L481">
        <v>162.05486703469899</v>
      </c>
      <c r="M481">
        <v>48.465051765019403</v>
      </c>
      <c r="N481">
        <v>94.307511966698101</v>
      </c>
      <c r="O481">
        <v>68.556455313280395</v>
      </c>
      <c r="P481">
        <v>145103.20677594101</v>
      </c>
      <c r="Q481">
        <v>176751.480659377</v>
      </c>
      <c r="R481">
        <v>121.52230804227599</v>
      </c>
      <c r="S481">
        <v>696.98374224091594</v>
      </c>
      <c r="T481">
        <v>0.61196096608838302</v>
      </c>
      <c r="U481">
        <v>0.28284809642271003</v>
      </c>
      <c r="V481">
        <v>0.17351860891186599</v>
      </c>
      <c r="W481">
        <v>8.09282386906372E-2</v>
      </c>
      <c r="X481">
        <v>0.46270505597478501</v>
      </c>
      <c r="Y481" s="1">
        <v>0</v>
      </c>
      <c r="Z481">
        <v>0.139447393779738</v>
      </c>
      <c r="AA481">
        <v>3.63515692696854E-4</v>
      </c>
      <c r="AB481">
        <v>8.1065033330797402E-3</v>
      </c>
      <c r="AC481">
        <v>7.06806149118102E-3</v>
      </c>
      <c r="AD481">
        <v>5.0946362705042696E-3</v>
      </c>
      <c r="AE481">
        <v>0.71537173671579002</v>
      </c>
      <c r="AF481">
        <v>5.8022165951487799E-3</v>
      </c>
      <c r="AG481">
        <v>5.8559593897421899E-3</v>
      </c>
      <c r="AH481">
        <v>6.8062658018822901</v>
      </c>
      <c r="AI481">
        <v>0.29219929664705202</v>
      </c>
      <c r="AJ481">
        <v>4250.0176141219899</v>
      </c>
      <c r="AK481" t="s">
        <v>103</v>
      </c>
      <c r="AL481" t="s">
        <v>104</v>
      </c>
      <c r="AM481" s="4">
        <v>79380450505.259995</v>
      </c>
      <c r="AN481">
        <v>547062</v>
      </c>
      <c r="AO481">
        <f t="shared" si="206"/>
        <v>1.3233793779026653E-2</v>
      </c>
      <c r="AP481">
        <f t="shared" si="198"/>
        <v>14.774175093239828</v>
      </c>
      <c r="AQ481" s="15">
        <f t="shared" si="199"/>
        <v>0.54481799628851935</v>
      </c>
      <c r="AR481" s="3">
        <f t="shared" si="200"/>
        <v>8.1243238567842053E-3</v>
      </c>
      <c r="AS481" s="15">
        <f t="shared" si="196"/>
        <v>-1.833339696388292E-2</v>
      </c>
      <c r="AT481">
        <f t="shared" ref="AT481:AT483" si="209">I481</f>
        <v>134.56855460136001</v>
      </c>
      <c r="AU481">
        <f>(137.5-AT481)/(AT481-AT480)*(AR481-AR480)+AR481</f>
        <v>8.2949103713484997E-3</v>
      </c>
      <c r="AV481" s="3">
        <f t="shared" ref="AV481:AV483" si="210">AR481</f>
        <v>8.1243238567842053E-3</v>
      </c>
      <c r="AW481" s="2">
        <f t="shared" si="203"/>
        <v>0.81243238567842058</v>
      </c>
    </row>
    <row r="482" spans="1:49" x14ac:dyDescent="0.25">
      <c r="A482" t="s">
        <v>37</v>
      </c>
      <c r="B482">
        <v>27.210549505792301</v>
      </c>
      <c r="C482">
        <v>2.4982072750576099E-2</v>
      </c>
      <c r="D482">
        <v>26.183880348467401</v>
      </c>
      <c r="E482">
        <v>29.7493055708692</v>
      </c>
      <c r="F482" s="1">
        <v>0</v>
      </c>
      <c r="G482" s="1">
        <v>0</v>
      </c>
      <c r="H482">
        <v>4.5421623606503196</v>
      </c>
      <c r="I482">
        <v>157.03555333810601</v>
      </c>
      <c r="J482">
        <v>155.77765118854199</v>
      </c>
      <c r="K482">
        <v>105.373857772544</v>
      </c>
      <c r="L482">
        <v>182.92327231384999</v>
      </c>
      <c r="M482">
        <v>40.156437295724103</v>
      </c>
      <c r="N482">
        <v>94.298696865299604</v>
      </c>
      <c r="O482">
        <v>68.545992127648503</v>
      </c>
      <c r="P482">
        <v>154140.127450892</v>
      </c>
      <c r="Q482">
        <v>188189.56718223999</v>
      </c>
      <c r="R482">
        <v>130.08366279987899</v>
      </c>
      <c r="S482">
        <v>700.773216315946</v>
      </c>
      <c r="T482">
        <v>0.63637647607308401</v>
      </c>
      <c r="U482">
        <v>0.34819238524389901</v>
      </c>
      <c r="V482">
        <v>1.5827732265180899E-4</v>
      </c>
      <c r="W482">
        <v>8.1323996546646404E-2</v>
      </c>
      <c r="X482">
        <v>0.57032534088680198</v>
      </c>
      <c r="Y482" s="1">
        <v>0</v>
      </c>
      <c r="Z482">
        <v>9.3446209481075196E-2</v>
      </c>
      <c r="AA482">
        <v>3.2023286529852803E-4</v>
      </c>
      <c r="AB482">
        <v>8.8150625513440505E-3</v>
      </c>
      <c r="AC482">
        <v>7.5784102850089902E-3</v>
      </c>
      <c r="AD482">
        <v>6.3439997477010802E-3</v>
      </c>
      <c r="AE482">
        <v>0.75962651973887896</v>
      </c>
      <c r="AF482">
        <v>6.8890174519296099E-3</v>
      </c>
      <c r="AG482">
        <v>6.2168482048704501E-3</v>
      </c>
      <c r="AH482">
        <v>8.0724309561809093</v>
      </c>
      <c r="AI482">
        <v>0.30271646901509403</v>
      </c>
      <c r="AJ482">
        <v>4593.7024717890499</v>
      </c>
      <c r="AK482" t="s">
        <v>105</v>
      </c>
      <c r="AL482" t="s">
        <v>106</v>
      </c>
      <c r="AM482" s="4">
        <v>12720105737.629999</v>
      </c>
      <c r="AN482">
        <v>82523</v>
      </c>
      <c r="AO482">
        <f>SUM(AA482,AC482,AF482)</f>
        <v>1.4787660602237129E-2</v>
      </c>
      <c r="AP482">
        <f t="shared" si="198"/>
        <v>16.370767552978517</v>
      </c>
      <c r="AQ482" s="15">
        <f t="shared" si="199"/>
        <v>0.66214256098466073</v>
      </c>
      <c r="AR482" s="3">
        <f t="shared" si="200"/>
        <v>1.1331764605325589E-2</v>
      </c>
      <c r="AS482" s="15">
        <f t="shared" si="196"/>
        <v>3.9209969785284127E-2</v>
      </c>
      <c r="AT482">
        <f t="shared" si="209"/>
        <v>157.03555333810601</v>
      </c>
      <c r="AU482">
        <f>(162.5-AT482)/(AT482-AT481)*(AR482-AR481)+AR482</f>
        <v>1.2111881660431999E-2</v>
      </c>
      <c r="AV482" s="3">
        <f t="shared" si="210"/>
        <v>1.1331764605325589E-2</v>
      </c>
      <c r="AW482" s="2">
        <f t="shared" si="203"/>
        <v>1.1331764605325589</v>
      </c>
    </row>
    <row r="483" spans="1:49" x14ac:dyDescent="0.25">
      <c r="A483" t="s">
        <v>37</v>
      </c>
      <c r="B483">
        <v>21.893839052394</v>
      </c>
      <c r="C483">
        <v>2.30564773996716E-2</v>
      </c>
      <c r="D483">
        <v>24.4153697346439</v>
      </c>
      <c r="E483">
        <v>131.01343508456301</v>
      </c>
      <c r="F483" s="1">
        <v>0</v>
      </c>
      <c r="G483" s="1">
        <v>0</v>
      </c>
      <c r="H483">
        <v>5.3502670366802603</v>
      </c>
      <c r="I483">
        <v>182.731867731714</v>
      </c>
      <c r="J483">
        <v>163.45266906159301</v>
      </c>
      <c r="K483">
        <v>146.288758553919</v>
      </c>
      <c r="L483">
        <v>212.22042864831499</v>
      </c>
      <c r="M483">
        <v>25.483447369796998</v>
      </c>
      <c r="N483">
        <v>88.270283072834005</v>
      </c>
      <c r="O483">
        <v>72.447870832086906</v>
      </c>
      <c r="P483">
        <v>135258.307462981</v>
      </c>
      <c r="Q483">
        <v>178273.067638926</v>
      </c>
      <c r="R483">
        <v>96.207930387762303</v>
      </c>
      <c r="S483">
        <v>678.93006264104497</v>
      </c>
      <c r="T483">
        <v>0.39797972171435703</v>
      </c>
      <c r="U483">
        <v>0.73395296770930396</v>
      </c>
      <c r="V483" s="1">
        <v>0</v>
      </c>
      <c r="W483">
        <v>3.30801969583999E-2</v>
      </c>
      <c r="X483">
        <v>0.23296683533229501</v>
      </c>
      <c r="Y483" s="1">
        <v>0</v>
      </c>
      <c r="Z483">
        <v>0.433810887934303</v>
      </c>
      <c r="AA483">
        <v>3.1491176645100202E-4</v>
      </c>
      <c r="AB483">
        <v>7.2505213188871504E-3</v>
      </c>
      <c r="AC483">
        <v>7.0280822045208097E-3</v>
      </c>
      <c r="AD483">
        <v>7.5214859180613904E-3</v>
      </c>
      <c r="AE483">
        <v>0.40930920514726299</v>
      </c>
      <c r="AF483">
        <v>6.2537420684227003E-3</v>
      </c>
      <c r="AG483">
        <v>6.6365278078405901E-3</v>
      </c>
      <c r="AH483">
        <v>7.6407174362665904</v>
      </c>
      <c r="AI483">
        <v>0.17427035503160199</v>
      </c>
      <c r="AJ483">
        <v>4405.7388464200603</v>
      </c>
      <c r="AK483" t="s">
        <v>107</v>
      </c>
      <c r="AL483" t="s">
        <v>108</v>
      </c>
      <c r="AM483" s="4">
        <v>274033330.92000002</v>
      </c>
      <c r="AN483">
        <v>2026</v>
      </c>
      <c r="AO483">
        <f>SUM(AA483,AC483,AF483)</f>
        <v>1.3596736039394512E-2</v>
      </c>
      <c r="AP483">
        <f t="shared" si="198"/>
        <v>15.149577767694222</v>
      </c>
      <c r="AQ483" s="15">
        <f t="shared" si="199"/>
        <v>0.44517816853494141</v>
      </c>
      <c r="AR483" s="3">
        <f t="shared" si="200"/>
        <v>6.7844717896017055E-3</v>
      </c>
      <c r="AS483" s="15">
        <f t="shared" si="196"/>
        <v>-0.10327636688098163</v>
      </c>
      <c r="AT483">
        <f t="shared" si="209"/>
        <v>182.731867731714</v>
      </c>
      <c r="AU483" t="s">
        <v>67</v>
      </c>
      <c r="AV483" s="3">
        <f t="shared" si="210"/>
        <v>6.7844717896017055E-3</v>
      </c>
      <c r="AW483" s="2">
        <f t="shared" si="203"/>
        <v>0.67844717896017059</v>
      </c>
    </row>
    <row r="484" spans="1:49" x14ac:dyDescent="0.25">
      <c r="A484" t="s">
        <v>37</v>
      </c>
      <c r="B484">
        <v>32.828336125809201</v>
      </c>
      <c r="C484">
        <v>2.1316420792370502E-2</v>
      </c>
      <c r="D484">
        <v>22.783943304591698</v>
      </c>
      <c r="E484">
        <v>171.17266207823999</v>
      </c>
      <c r="F484" s="1">
        <v>0</v>
      </c>
      <c r="G484" s="1">
        <v>0</v>
      </c>
      <c r="H484">
        <v>5.7292675121079899</v>
      </c>
      <c r="I484">
        <v>209.55564100905701</v>
      </c>
      <c r="J484">
        <v>192.068046884371</v>
      </c>
      <c r="K484">
        <v>164.29164910704301</v>
      </c>
      <c r="L484">
        <v>242.953168469811</v>
      </c>
      <c r="M484">
        <v>22.190390025273</v>
      </c>
      <c r="N484">
        <v>76.367844784305802</v>
      </c>
      <c r="O484">
        <v>65.940165798532306</v>
      </c>
      <c r="P484">
        <v>119600.301360759</v>
      </c>
      <c r="Q484">
        <v>140215.95676579</v>
      </c>
      <c r="R484">
        <v>81.792087015779202</v>
      </c>
      <c r="S484">
        <v>684.490658149914</v>
      </c>
      <c r="T484">
        <v>9.2995416262184799E-2</v>
      </c>
      <c r="U484">
        <v>1</v>
      </c>
      <c r="V484" s="1">
        <v>0</v>
      </c>
      <c r="W484" s="1">
        <v>0</v>
      </c>
      <c r="X484" s="1">
        <v>0</v>
      </c>
      <c r="Y484" s="1">
        <v>0</v>
      </c>
      <c r="Z484">
        <v>0.75451327070459595</v>
      </c>
      <c r="AA484">
        <v>2.9396223078982002E-4</v>
      </c>
      <c r="AB484">
        <v>6.8845422824882199E-3</v>
      </c>
      <c r="AC484">
        <v>6.94578429402433E-3</v>
      </c>
      <c r="AD484">
        <v>7.1782761527062599E-3</v>
      </c>
      <c r="AE484">
        <v>0.34197521961699001</v>
      </c>
      <c r="AF484">
        <v>7.6618962847956797E-3</v>
      </c>
      <c r="AG484">
        <v>6.5930331434113703E-3</v>
      </c>
      <c r="AH484">
        <v>6.7098733449140502</v>
      </c>
      <c r="AI484">
        <v>0.12869535709348801</v>
      </c>
      <c r="AJ484">
        <v>4417.66063470064</v>
      </c>
      <c r="AK484" t="s">
        <v>109</v>
      </c>
      <c r="AL484" t="s">
        <v>110</v>
      </c>
      <c r="AM484" s="4">
        <v>37793695.229999997</v>
      </c>
      <c r="AN484">
        <v>316</v>
      </c>
      <c r="AO484">
        <f>SUM(AA484,AC484,AF484)</f>
        <v>1.490164280960983E-2</v>
      </c>
      <c r="AP484">
        <f t="shared" si="198"/>
        <v>16.486797541569064</v>
      </c>
      <c r="AQ484" s="15">
        <f t="shared" si="199"/>
        <v>0.99118937701741783</v>
      </c>
      <c r="AR484" s="3">
        <f t="shared" si="200"/>
        <v>1.7714486258637682E-2</v>
      </c>
      <c r="AS484" s="15">
        <f t="shared" si="196"/>
        <v>0.44085401227246002</v>
      </c>
    </row>
    <row r="485" spans="1:49" x14ac:dyDescent="0.25">
      <c r="AN485">
        <f>SUM(AN469:AN484)</f>
        <v>8636884</v>
      </c>
    </row>
    <row r="487" spans="1:49" x14ac:dyDescent="0.25">
      <c r="AO487" t="s">
        <v>244</v>
      </c>
      <c r="AP487" t="s">
        <v>67</v>
      </c>
      <c r="AR487" s="3" t="s">
        <v>67</v>
      </c>
      <c r="AS487" s="15"/>
    </row>
    <row r="488" spans="1:49" x14ac:dyDescent="0.25">
      <c r="A488" t="s">
        <v>0</v>
      </c>
      <c r="B488" t="s">
        <v>1</v>
      </c>
      <c r="C488" t="s">
        <v>2</v>
      </c>
      <c r="D488" t="s">
        <v>3</v>
      </c>
      <c r="E488" t="s">
        <v>5</v>
      </c>
      <c r="F488" t="s">
        <v>6</v>
      </c>
      <c r="G488" t="s">
        <v>208</v>
      </c>
      <c r="H488" t="s">
        <v>7</v>
      </c>
      <c r="I488" t="s">
        <v>8</v>
      </c>
      <c r="J488" t="s">
        <v>134</v>
      </c>
      <c r="K488" t="s">
        <v>143</v>
      </c>
      <c r="L488" t="s">
        <v>9</v>
      </c>
      <c r="M488" t="s">
        <v>10</v>
      </c>
      <c r="N488" t="s">
        <v>11</v>
      </c>
      <c r="O488" t="s">
        <v>13</v>
      </c>
      <c r="P488" t="s">
        <v>14</v>
      </c>
      <c r="Q488" t="s">
        <v>15</v>
      </c>
      <c r="R488" t="s">
        <v>16</v>
      </c>
      <c r="S488" t="s">
        <v>17</v>
      </c>
      <c r="T488" t="s">
        <v>18</v>
      </c>
      <c r="U488" t="s">
        <v>20</v>
      </c>
      <c r="V488" t="s">
        <v>21</v>
      </c>
      <c r="W488" t="s">
        <v>22</v>
      </c>
      <c r="X488" t="s">
        <v>23</v>
      </c>
      <c r="Y488" t="s">
        <v>24</v>
      </c>
      <c r="Z488" t="s">
        <v>25</v>
      </c>
      <c r="AA488" t="s">
        <v>26</v>
      </c>
      <c r="AB488" t="s">
        <v>27</v>
      </c>
      <c r="AC488" t="s">
        <v>263</v>
      </c>
      <c r="AD488" t="s">
        <v>29</v>
      </c>
      <c r="AE488" t="s">
        <v>326</v>
      </c>
      <c r="AF488" t="s">
        <v>233</v>
      </c>
      <c r="AG488" t="s">
        <v>30</v>
      </c>
      <c r="AH488" t="s">
        <v>31</v>
      </c>
      <c r="AI488" t="s">
        <v>32</v>
      </c>
      <c r="AJ488" t="s">
        <v>33</v>
      </c>
      <c r="AK488" t="s">
        <v>34</v>
      </c>
      <c r="AL488" t="s">
        <v>74</v>
      </c>
      <c r="AM488" s="4" t="s">
        <v>35</v>
      </c>
      <c r="AN488" t="s">
        <v>36</v>
      </c>
      <c r="AP488" t="s">
        <v>67</v>
      </c>
      <c r="AS488" s="15"/>
    </row>
    <row r="489" spans="1:49" x14ac:dyDescent="0.25">
      <c r="A489" t="s">
        <v>37</v>
      </c>
      <c r="B489">
        <v>14.576241521331299</v>
      </c>
      <c r="C489">
        <v>8.0786748396957202E-3</v>
      </c>
      <c r="D489">
        <v>9.2750523474502309</v>
      </c>
      <c r="E489">
        <v>-6.8335357438297804</v>
      </c>
      <c r="F489" s="1">
        <v>0</v>
      </c>
      <c r="G489" s="1">
        <v>0</v>
      </c>
      <c r="H489">
        <v>3.7999374356225499</v>
      </c>
      <c r="I489">
        <v>-130.58642267344501</v>
      </c>
      <c r="J489">
        <v>-129.42970404863399</v>
      </c>
      <c r="K489">
        <v>-211.435827111848</v>
      </c>
      <c r="L489">
        <v>-95.056425345972798</v>
      </c>
      <c r="M489">
        <v>76.764730663405899</v>
      </c>
      <c r="N489">
        <v>83.088350454093202</v>
      </c>
      <c r="O489">
        <v>39.396588329466802</v>
      </c>
      <c r="P489">
        <v>104141.772886519</v>
      </c>
      <c r="Q489">
        <v>232672.07722578401</v>
      </c>
      <c r="R489">
        <v>120.101074763132</v>
      </c>
      <c r="S489">
        <v>750.51641516911002</v>
      </c>
      <c r="T489">
        <v>0.34920638906006801</v>
      </c>
      <c r="U489">
        <v>4.0809989529490998E-2</v>
      </c>
      <c r="V489">
        <v>0.87868169968000598</v>
      </c>
      <c r="W489">
        <v>3.2997233197859598E-2</v>
      </c>
      <c r="X489">
        <v>4.7511077592642302E-2</v>
      </c>
      <c r="Y489" s="1">
        <v>0</v>
      </c>
      <c r="Z489">
        <v>0.47219653161047098</v>
      </c>
      <c r="AA489">
        <v>1.6598431620263099E-3</v>
      </c>
      <c r="AB489">
        <v>6.3773709538870703E-3</v>
      </c>
      <c r="AC489">
        <v>5.6397656767839298E-3</v>
      </c>
      <c r="AD489">
        <v>3.9062046784622298E-5</v>
      </c>
      <c r="AE489">
        <v>0.90377694429081001</v>
      </c>
      <c r="AF489">
        <v>1.2283299298200699E-3</v>
      </c>
      <c r="AG489" s="1">
        <v>0</v>
      </c>
      <c r="AH489">
        <v>7.6078053402599304</v>
      </c>
      <c r="AI489">
        <v>0.61889710687829003</v>
      </c>
      <c r="AJ489">
        <v>5398.8849275916</v>
      </c>
      <c r="AK489" t="s">
        <v>81</v>
      </c>
      <c r="AL489" t="s">
        <v>82</v>
      </c>
      <c r="AM489" s="4">
        <v>136738147.80000001</v>
      </c>
      <c r="AN489">
        <v>1313</v>
      </c>
      <c r="AO489">
        <f>SUM(AA489,AC489,AF489)</f>
        <v>8.5279387686303092E-3</v>
      </c>
      <c r="AP489">
        <f>100*(1-(1-AO489)^12)</f>
        <v>9.7669227849765292</v>
      </c>
      <c r="AQ489" s="15">
        <f>B489/AP489-1</f>
        <v>0.49240880083053984</v>
      </c>
      <c r="AR489" s="3">
        <f>1-(1-B489/100)^(1/12)-AO489</f>
        <v>4.5150809074576987E-3</v>
      </c>
      <c r="AS489" s="15">
        <f t="shared" ref="AS489:AS504" si="211">B489/D489-1</f>
        <v>0.57155355843769429</v>
      </c>
    </row>
    <row r="490" spans="1:49" x14ac:dyDescent="0.25">
      <c r="A490" t="s">
        <v>37</v>
      </c>
      <c r="B490">
        <v>9.8927629415860299</v>
      </c>
      <c r="C490">
        <v>7.1712958440979697E-3</v>
      </c>
      <c r="D490">
        <v>8.2741178281756707</v>
      </c>
      <c r="E490">
        <v>-4.7600628625572998</v>
      </c>
      <c r="F490" s="1">
        <v>0</v>
      </c>
      <c r="G490" s="1">
        <v>0</v>
      </c>
      <c r="H490">
        <v>3.8555823860209202</v>
      </c>
      <c r="I490">
        <v>-109.289290031796</v>
      </c>
      <c r="J490">
        <v>-108.664104039083</v>
      </c>
      <c r="K490">
        <v>-191.018723052658</v>
      </c>
      <c r="L490">
        <v>-83.748444246959195</v>
      </c>
      <c r="M490">
        <v>77.391578872133195</v>
      </c>
      <c r="N490">
        <v>83.991091074776193</v>
      </c>
      <c r="O490">
        <v>44.704022994140303</v>
      </c>
      <c r="P490">
        <v>154043.98027569201</v>
      </c>
      <c r="Q490">
        <v>227147.366710512</v>
      </c>
      <c r="R490">
        <v>115.7135203749</v>
      </c>
      <c r="S490">
        <v>743.39547876116501</v>
      </c>
      <c r="T490">
        <v>0.24459670684094301</v>
      </c>
      <c r="U490">
        <v>5.20318667723575E-2</v>
      </c>
      <c r="V490">
        <v>0.892500852534023</v>
      </c>
      <c r="W490">
        <v>1.3884150706400301E-2</v>
      </c>
      <c r="X490">
        <v>4.1583129987218699E-2</v>
      </c>
      <c r="Y490" s="1">
        <v>0</v>
      </c>
      <c r="Z490">
        <v>0.62354741881322395</v>
      </c>
      <c r="AA490">
        <v>7.8761599648549804E-4</v>
      </c>
      <c r="AB490">
        <v>6.3446903370564401E-3</v>
      </c>
      <c r="AC490">
        <v>5.7402731808687104E-3</v>
      </c>
      <c r="AD490">
        <v>3.87430156245546E-5</v>
      </c>
      <c r="AE490">
        <v>0.88252305233947903</v>
      </c>
      <c r="AF490">
        <v>1.3377676780153801E-3</v>
      </c>
      <c r="AG490" s="1">
        <v>0</v>
      </c>
      <c r="AH490">
        <v>7.10459226716047</v>
      </c>
      <c r="AI490">
        <v>0.57400374150788702</v>
      </c>
      <c r="AJ490">
        <v>5564.5030168854701</v>
      </c>
      <c r="AK490" t="s">
        <v>83</v>
      </c>
      <c r="AL490" t="s">
        <v>84</v>
      </c>
      <c r="AM490" s="4">
        <v>2380287583.2199998</v>
      </c>
      <c r="AN490">
        <v>15452</v>
      </c>
      <c r="AO490">
        <f t="shared" ref="AO490:AO499" si="212">SUM(AA490,AC490,AF490)</f>
        <v>7.865656855369588E-3</v>
      </c>
      <c r="AP490">
        <f t="shared" ref="AP490:AP505" si="213">100*(1-(1-AO490)^12)</f>
        <v>9.040974646504484</v>
      </c>
      <c r="AQ490" s="15">
        <f t="shared" ref="AQ490:AQ504" si="214">B490/AP490-1</f>
        <v>9.4214211231183231E-2</v>
      </c>
      <c r="AR490" s="3">
        <f t="shared" ref="AR490:AR504" si="215">1-(1-B490/100)^(1/12)-AO490</f>
        <v>7.7758222327547165E-4</v>
      </c>
      <c r="AS490" s="15">
        <f t="shared" si="211"/>
        <v>0.19562751546737989</v>
      </c>
    </row>
    <row r="491" spans="1:49" x14ac:dyDescent="0.25">
      <c r="A491" t="s">
        <v>37</v>
      </c>
      <c r="B491">
        <v>9.4478885040056308</v>
      </c>
      <c r="C491">
        <v>8.7773458551651997E-3</v>
      </c>
      <c r="D491">
        <v>10.038926319998801</v>
      </c>
      <c r="E491">
        <v>-1.54070954794741</v>
      </c>
      <c r="F491" s="1">
        <v>0</v>
      </c>
      <c r="G491" s="1">
        <v>0</v>
      </c>
      <c r="H491">
        <v>3.9350585398456901</v>
      </c>
      <c r="I491">
        <v>-85.327638113973194</v>
      </c>
      <c r="J491">
        <v>-84.770092542136297</v>
      </c>
      <c r="K491">
        <v>-165.161712311771</v>
      </c>
      <c r="L491">
        <v>-59.555196238466699</v>
      </c>
      <c r="M491">
        <v>76.164709186436298</v>
      </c>
      <c r="N491">
        <v>83.627300256191702</v>
      </c>
      <c r="O491">
        <v>45.6206235606669</v>
      </c>
      <c r="P491">
        <v>153480.746518339</v>
      </c>
      <c r="Q491">
        <v>216917.167588579</v>
      </c>
      <c r="R491">
        <v>113.574067167276</v>
      </c>
      <c r="S491">
        <v>735.97264398506798</v>
      </c>
      <c r="T491">
        <v>0.22418074402714799</v>
      </c>
      <c r="U491">
        <v>4.2528187851739903E-2</v>
      </c>
      <c r="V491">
        <v>0.916815811640187</v>
      </c>
      <c r="W491">
        <v>8.6977180369702603E-3</v>
      </c>
      <c r="X491">
        <v>3.1958282471102599E-2</v>
      </c>
      <c r="Y491" s="1">
        <v>0</v>
      </c>
      <c r="Z491">
        <v>0.66593906980865503</v>
      </c>
      <c r="AA491">
        <v>7.0356491009973597E-4</v>
      </c>
      <c r="AB491">
        <v>7.9172807115284703E-3</v>
      </c>
      <c r="AC491">
        <v>6.88635057395899E-3</v>
      </c>
      <c r="AD491">
        <v>1.5628401738030401E-4</v>
      </c>
      <c r="AE491">
        <v>0.90747170420061096</v>
      </c>
      <c r="AF491">
        <v>1.70505473602354E-3</v>
      </c>
      <c r="AG491" s="1">
        <v>1.1305728965008001E-7</v>
      </c>
      <c r="AH491">
        <v>7.0847352608174896</v>
      </c>
      <c r="AI491">
        <v>0.56154376043597698</v>
      </c>
      <c r="AJ491">
        <v>5646.2337768799598</v>
      </c>
      <c r="AK491" t="s">
        <v>85</v>
      </c>
      <c r="AL491" t="s">
        <v>86</v>
      </c>
      <c r="AM491" s="4">
        <v>8381430086.6199999</v>
      </c>
      <c r="AN491">
        <v>54609</v>
      </c>
      <c r="AO491">
        <f t="shared" si="212"/>
        <v>9.2949702200822663E-3</v>
      </c>
      <c r="AP491">
        <f t="shared" si="213"/>
        <v>10.601050661255639</v>
      </c>
      <c r="AQ491" s="15">
        <f t="shared" si="214"/>
        <v>-0.10877810078434458</v>
      </c>
      <c r="AR491" s="3">
        <f t="shared" si="215"/>
        <v>-1.0586855303090451E-3</v>
      </c>
      <c r="AS491" s="15">
        <f t="shared" si="211"/>
        <v>-5.8874604430131927E-2</v>
      </c>
    </row>
    <row r="492" spans="1:49" x14ac:dyDescent="0.25">
      <c r="A492" t="s">
        <v>37</v>
      </c>
      <c r="B492">
        <v>10.332165623111999</v>
      </c>
      <c r="C492">
        <v>9.4321179729139493E-3</v>
      </c>
      <c r="D492">
        <v>10.749448422228101</v>
      </c>
      <c r="E492">
        <v>2.6545413898595802</v>
      </c>
      <c r="F492" s="1">
        <v>0</v>
      </c>
      <c r="G492" s="1">
        <v>0</v>
      </c>
      <c r="H492">
        <v>4.1571260147198199</v>
      </c>
      <c r="I492">
        <v>-62.4067151931865</v>
      </c>
      <c r="J492">
        <v>-61.314360825201199</v>
      </c>
      <c r="K492">
        <v>-140.42551364307499</v>
      </c>
      <c r="L492">
        <v>-33.514321888077099</v>
      </c>
      <c r="M492">
        <v>79.277312589412702</v>
      </c>
      <c r="N492">
        <v>84.650449772263102</v>
      </c>
      <c r="O492">
        <v>47.241011962789301</v>
      </c>
      <c r="P492">
        <v>136335.88941669601</v>
      </c>
      <c r="Q492">
        <v>193431.53139535</v>
      </c>
      <c r="R492">
        <v>106.48285093766999</v>
      </c>
      <c r="S492">
        <v>720.72427481491297</v>
      </c>
      <c r="T492">
        <v>0.22663460366907201</v>
      </c>
      <c r="U492">
        <v>1.4608660336452001E-2</v>
      </c>
      <c r="V492">
        <v>0.97219569681271401</v>
      </c>
      <c r="W492">
        <v>3.04996450986401E-3</v>
      </c>
      <c r="X492">
        <v>1.0145678340969201E-2</v>
      </c>
      <c r="Y492" s="1">
        <v>0</v>
      </c>
      <c r="Z492">
        <v>0.68143556821039097</v>
      </c>
      <c r="AA492">
        <v>7.5088759283239298E-4</v>
      </c>
      <c r="AB492">
        <v>7.99664705962028E-3</v>
      </c>
      <c r="AC492">
        <v>7.0344188640079396E-3</v>
      </c>
      <c r="AD492">
        <v>6.8366106589048904E-4</v>
      </c>
      <c r="AE492">
        <v>0.88929124949531302</v>
      </c>
      <c r="AF492">
        <v>2.0302607833928201E-3</v>
      </c>
      <c r="AG492" s="1">
        <v>7.8691013222004598E-7</v>
      </c>
      <c r="AH492">
        <v>6.5013135281824397</v>
      </c>
      <c r="AI492">
        <v>0.52898747806906099</v>
      </c>
      <c r="AJ492">
        <v>5850.4351617441198</v>
      </c>
      <c r="AK492" t="s">
        <v>87</v>
      </c>
      <c r="AL492" t="s">
        <v>88</v>
      </c>
      <c r="AM492" s="4">
        <v>11317242180.48</v>
      </c>
      <c r="AN492">
        <v>83010</v>
      </c>
      <c r="AO492">
        <f t="shared" si="212"/>
        <v>9.8155672402331536E-3</v>
      </c>
      <c r="AP492">
        <f t="shared" si="213"/>
        <v>11.163154020547793</v>
      </c>
      <c r="AQ492" s="15">
        <f t="shared" si="214"/>
        <v>-7.4440287745399791E-2</v>
      </c>
      <c r="AR492" s="3">
        <f t="shared" si="215"/>
        <v>-7.6856716362851477E-4</v>
      </c>
      <c r="AS492" s="15">
        <f t="shared" si="211"/>
        <v>-3.8818996354569091E-2</v>
      </c>
      <c r="AT492">
        <f t="shared" ref="AT492" si="216">I492</f>
        <v>-62.4067151931865</v>
      </c>
      <c r="AU492" t="s">
        <v>67</v>
      </c>
      <c r="AV492" s="3">
        <f t="shared" ref="AV492" si="217">AR492</f>
        <v>-7.6856716362851477E-4</v>
      </c>
      <c r="AW492" s="2">
        <f t="shared" ref="AW492:AW503" si="218">100*AV492</f>
        <v>-7.6856716362851477E-2</v>
      </c>
    </row>
    <row r="493" spans="1:49" x14ac:dyDescent="0.25">
      <c r="A493" t="s">
        <v>37</v>
      </c>
      <c r="B493">
        <v>11.0365480960079</v>
      </c>
      <c r="C493">
        <v>9.7792735368557801E-3</v>
      </c>
      <c r="D493">
        <v>11.124071989849501</v>
      </c>
      <c r="E493">
        <v>-1.64853176856116</v>
      </c>
      <c r="F493" s="1">
        <v>0</v>
      </c>
      <c r="G493" s="1">
        <v>0</v>
      </c>
      <c r="H493">
        <v>4.3613655509006799</v>
      </c>
      <c r="I493">
        <v>-36.391063774135297</v>
      </c>
      <c r="J493">
        <v>-34.5828827280327</v>
      </c>
      <c r="K493">
        <v>-108.82645996387799</v>
      </c>
      <c r="L493">
        <v>-5.9399899444645898</v>
      </c>
      <c r="M493">
        <v>83.555889454619901</v>
      </c>
      <c r="N493">
        <v>84.746309701221605</v>
      </c>
      <c r="O493">
        <v>49.2420546208565</v>
      </c>
      <c r="P493">
        <v>129579.796881616</v>
      </c>
      <c r="Q493">
        <v>179326.14075423501</v>
      </c>
      <c r="R493">
        <v>91.791400545961906</v>
      </c>
      <c r="S493">
        <v>713.29011076849804</v>
      </c>
      <c r="T493">
        <v>0.23284759197958699</v>
      </c>
      <c r="U493">
        <v>2.28412229835774E-3</v>
      </c>
      <c r="V493">
        <v>0.99432187312576703</v>
      </c>
      <c r="W493">
        <v>7.6701602636849498E-4</v>
      </c>
      <c r="X493">
        <v>2.6269885495064501E-3</v>
      </c>
      <c r="Y493" s="1">
        <v>0</v>
      </c>
      <c r="Z493">
        <v>0.67665080660328203</v>
      </c>
      <c r="AA493">
        <v>7.7967831153962701E-4</v>
      </c>
      <c r="AB493">
        <v>7.5902967388165E-3</v>
      </c>
      <c r="AC493">
        <v>6.7362397461443397E-3</v>
      </c>
      <c r="AD493">
        <v>1.4011629573188601E-3</v>
      </c>
      <c r="AE493">
        <v>0.84507581059988102</v>
      </c>
      <c r="AF493">
        <v>2.2982567141159498E-3</v>
      </c>
      <c r="AG493">
        <v>7.9880155496199502E-6</v>
      </c>
      <c r="AH493">
        <v>5.6156636394620199</v>
      </c>
      <c r="AI493">
        <v>0.46457850038517001</v>
      </c>
      <c r="AJ493">
        <v>5842.9968622530896</v>
      </c>
      <c r="AK493" t="s">
        <v>89</v>
      </c>
      <c r="AL493" t="s">
        <v>90</v>
      </c>
      <c r="AM493" s="4">
        <v>15826487651.73</v>
      </c>
      <c r="AN493">
        <v>122137</v>
      </c>
      <c r="AO493">
        <f t="shared" si="212"/>
        <v>9.8141747717999175E-3</v>
      </c>
      <c r="AP493">
        <f t="shared" si="213"/>
        <v>11.161654863949222</v>
      </c>
      <c r="AQ493" s="15">
        <f t="shared" si="214"/>
        <v>-1.120862179186366E-2</v>
      </c>
      <c r="AR493" s="3">
        <f t="shared" si="215"/>
        <v>-1.1612765337477154E-4</v>
      </c>
      <c r="AS493" s="15">
        <f t="shared" si="211"/>
        <v>-7.8679726202297573E-3</v>
      </c>
      <c r="AT493">
        <f t="shared" ref="AT493:AT503" si="219">I493</f>
        <v>-36.391063774135297</v>
      </c>
      <c r="AU493" t="s">
        <v>67</v>
      </c>
      <c r="AV493" s="3">
        <f t="shared" ref="AV493:AV503" si="220">AR493</f>
        <v>-1.1612765337477154E-4</v>
      </c>
      <c r="AW493" s="2">
        <f t="shared" si="218"/>
        <v>-1.1612765337477154E-2</v>
      </c>
    </row>
    <row r="494" spans="1:49" x14ac:dyDescent="0.25">
      <c r="A494" t="s">
        <v>37</v>
      </c>
      <c r="B494">
        <v>10.389059839044901</v>
      </c>
      <c r="C494">
        <v>9.8201233524962406E-3</v>
      </c>
      <c r="D494">
        <v>11.1680590510102</v>
      </c>
      <c r="E494">
        <v>-4.3040716412589202</v>
      </c>
      <c r="F494" s="1">
        <v>0</v>
      </c>
      <c r="G494" s="1">
        <v>0</v>
      </c>
      <c r="H494">
        <v>4.51772610084699</v>
      </c>
      <c r="I494">
        <v>-11.3340415758309</v>
      </c>
      <c r="J494">
        <v>-8.4031116593396007</v>
      </c>
      <c r="K494">
        <v>-77.968400157745606</v>
      </c>
      <c r="L494">
        <v>19.442682421137501</v>
      </c>
      <c r="M494">
        <v>87.412317613702697</v>
      </c>
      <c r="N494">
        <v>85.299335063682904</v>
      </c>
      <c r="O494">
        <v>50.966465653371301</v>
      </c>
      <c r="P494">
        <v>128263.191481218</v>
      </c>
      <c r="Q494">
        <v>176136.60489895</v>
      </c>
      <c r="R494">
        <v>79.237116366650397</v>
      </c>
      <c r="S494">
        <v>706.987845608371</v>
      </c>
      <c r="T494">
        <v>0.24733409422879099</v>
      </c>
      <c r="U494">
        <v>1.1663838253801E-3</v>
      </c>
      <c r="V494">
        <v>0.99805670390938095</v>
      </c>
      <c r="W494">
        <v>1.69394831576123E-4</v>
      </c>
      <c r="X494">
        <v>6.0751743366270396E-4</v>
      </c>
      <c r="Y494" s="1">
        <v>0</v>
      </c>
      <c r="Z494">
        <v>0.66635004945927301</v>
      </c>
      <c r="AA494">
        <v>7.7343395288062696E-4</v>
      </c>
      <c r="AB494">
        <v>7.2619768872341098E-3</v>
      </c>
      <c r="AC494">
        <v>6.5188725624058504E-3</v>
      </c>
      <c r="AD494">
        <v>1.7205344863172E-3</v>
      </c>
      <c r="AE494">
        <v>0.80804825156715698</v>
      </c>
      <c r="AF494">
        <v>2.5123460960531402E-3</v>
      </c>
      <c r="AG494">
        <v>6.4091654941250207E-5</v>
      </c>
      <c r="AH494">
        <v>5.0926994302194801</v>
      </c>
      <c r="AI494">
        <v>0.42751900825835398</v>
      </c>
      <c r="AJ494">
        <v>5855.9907097943897</v>
      </c>
      <c r="AK494" t="s">
        <v>91</v>
      </c>
      <c r="AL494" t="s">
        <v>92</v>
      </c>
      <c r="AM494" s="4">
        <v>29826963863</v>
      </c>
      <c r="AN494">
        <v>232545</v>
      </c>
      <c r="AO494">
        <f t="shared" si="212"/>
        <v>9.8046526113396183E-3</v>
      </c>
      <c r="AP494">
        <f t="shared" si="213"/>
        <v>11.151402512931874</v>
      </c>
      <c r="AQ494" s="15">
        <f t="shared" si="214"/>
        <v>-6.8362941163939928E-2</v>
      </c>
      <c r="AR494" s="3">
        <f t="shared" si="215"/>
        <v>-7.0524067410432725E-4</v>
      </c>
      <c r="AS494" s="15">
        <f t="shared" si="211"/>
        <v>-6.9752425950401431E-2</v>
      </c>
      <c r="AT494">
        <f t="shared" si="219"/>
        <v>-11.3340415758309</v>
      </c>
      <c r="AU494" t="s">
        <v>67</v>
      </c>
      <c r="AV494" s="3">
        <f t="shared" si="220"/>
        <v>-7.0524067410432725E-4</v>
      </c>
      <c r="AW494" s="2">
        <f t="shared" si="218"/>
        <v>-7.0524067410432725E-2</v>
      </c>
    </row>
    <row r="495" spans="1:49" x14ac:dyDescent="0.25">
      <c r="A495" t="s">
        <v>37</v>
      </c>
      <c r="B495">
        <v>11.867998959612301</v>
      </c>
      <c r="C495">
        <v>1.03661054388548E-2</v>
      </c>
      <c r="D495">
        <v>11.75405962552</v>
      </c>
      <c r="E495">
        <v>-4.3511909153674999</v>
      </c>
      <c r="F495" s="1">
        <v>0</v>
      </c>
      <c r="G495" s="1">
        <v>0</v>
      </c>
      <c r="H495">
        <v>4.5916677729728201</v>
      </c>
      <c r="I495">
        <v>13.943499175496299</v>
      </c>
      <c r="J495">
        <v>15.7185905403416</v>
      </c>
      <c r="K495">
        <v>-52.628012527891002</v>
      </c>
      <c r="L495">
        <v>44.4994328516552</v>
      </c>
      <c r="M495">
        <v>90.469043278668593</v>
      </c>
      <c r="N495">
        <v>89.413248099297604</v>
      </c>
      <c r="O495">
        <v>53.623430235203799</v>
      </c>
      <c r="P495">
        <v>129804.563875687</v>
      </c>
      <c r="Q495">
        <v>167331.78126282501</v>
      </c>
      <c r="R495">
        <v>76.704382313307093</v>
      </c>
      <c r="S495">
        <v>703.33897398007502</v>
      </c>
      <c r="T495">
        <v>0.34029414009863002</v>
      </c>
      <c r="U495">
        <v>5.5337229642528499E-3</v>
      </c>
      <c r="V495">
        <v>0.98619932906678998</v>
      </c>
      <c r="W495">
        <v>1.9549235966143598E-3</v>
      </c>
      <c r="X495">
        <v>6.3120243723418599E-3</v>
      </c>
      <c r="Y495" s="1">
        <v>0</v>
      </c>
      <c r="Z495">
        <v>0.54829634916676295</v>
      </c>
      <c r="AA495">
        <v>7.4435933144057604E-4</v>
      </c>
      <c r="AB495">
        <v>7.4518084412863997E-3</v>
      </c>
      <c r="AC495">
        <v>6.5500015126293901E-3</v>
      </c>
      <c r="AD495">
        <v>2.0414259698606201E-3</v>
      </c>
      <c r="AE495">
        <v>0.79661368962650803</v>
      </c>
      <c r="AF495">
        <v>2.76042396258521E-3</v>
      </c>
      <c r="AG495">
        <v>1.2350035284762099E-4</v>
      </c>
      <c r="AH495">
        <v>4.9254853268601799</v>
      </c>
      <c r="AI495">
        <v>0.43342028691399898</v>
      </c>
      <c r="AJ495">
        <v>5868.9627006657001</v>
      </c>
      <c r="AK495" t="s">
        <v>93</v>
      </c>
      <c r="AL495" t="s">
        <v>94</v>
      </c>
      <c r="AM495" s="4">
        <v>52680922639.82</v>
      </c>
      <c r="AN495">
        <v>405848</v>
      </c>
      <c r="AO495">
        <f t="shared" si="212"/>
        <v>1.0054784806655177E-2</v>
      </c>
      <c r="AP495">
        <f t="shared" si="213"/>
        <v>11.420356036499356</v>
      </c>
      <c r="AQ495" s="15">
        <f t="shared" si="214"/>
        <v>3.9196932362028036E-2</v>
      </c>
      <c r="AR495" s="3">
        <f t="shared" si="215"/>
        <v>4.1786473084608894E-4</v>
      </c>
      <c r="AS495" s="15">
        <f t="shared" si="211"/>
        <v>9.6936154590299139E-3</v>
      </c>
      <c r="AT495">
        <f t="shared" si="219"/>
        <v>13.943499175496299</v>
      </c>
      <c r="AU495" t="s">
        <v>67</v>
      </c>
      <c r="AV495" s="3">
        <f t="shared" si="220"/>
        <v>4.1786473084608894E-4</v>
      </c>
      <c r="AW495" s="2">
        <f t="shared" si="218"/>
        <v>4.1786473084608894E-2</v>
      </c>
    </row>
    <row r="496" spans="1:49" x14ac:dyDescent="0.25">
      <c r="A496" t="s">
        <v>37</v>
      </c>
      <c r="B496">
        <v>13.0144202460038</v>
      </c>
      <c r="C496">
        <v>1.1337941184015E-2</v>
      </c>
      <c r="D496">
        <v>12.7883678381602</v>
      </c>
      <c r="E496">
        <v>-3.2387316451225101</v>
      </c>
      <c r="F496" s="1">
        <v>0</v>
      </c>
      <c r="G496" s="1">
        <v>0</v>
      </c>
      <c r="H496">
        <v>4.55214066352233</v>
      </c>
      <c r="I496">
        <v>38.520875345474202</v>
      </c>
      <c r="J496">
        <v>39.502869444976803</v>
      </c>
      <c r="K496">
        <v>-27.179741103530102</v>
      </c>
      <c r="L496">
        <v>67.612806600311501</v>
      </c>
      <c r="M496">
        <v>88.071763133393006</v>
      </c>
      <c r="N496">
        <v>92.111974850367602</v>
      </c>
      <c r="O496">
        <v>56.038873918170701</v>
      </c>
      <c r="P496">
        <v>136649.020498789</v>
      </c>
      <c r="Q496">
        <v>175502.67400898301</v>
      </c>
      <c r="R496">
        <v>80.759392584795904</v>
      </c>
      <c r="S496">
        <v>705.58685858872002</v>
      </c>
      <c r="T496">
        <v>0.42596778384563</v>
      </c>
      <c r="U496">
        <v>1.8514372860405599E-2</v>
      </c>
      <c r="V496">
        <v>0.95017921866672705</v>
      </c>
      <c r="W496">
        <v>5.8529959210317801E-3</v>
      </c>
      <c r="X496">
        <v>2.54534125518351E-2</v>
      </c>
      <c r="Y496" s="1">
        <v>0</v>
      </c>
      <c r="Z496">
        <v>0.43418811109843802</v>
      </c>
      <c r="AA496">
        <v>6.5818983420644697E-4</v>
      </c>
      <c r="AB496">
        <v>7.9320310329368104E-3</v>
      </c>
      <c r="AC496">
        <v>6.9066057994026696E-3</v>
      </c>
      <c r="AD496">
        <v>2.4792655538457501E-3</v>
      </c>
      <c r="AE496">
        <v>0.80220038919870196</v>
      </c>
      <c r="AF496">
        <v>2.98261151877412E-3</v>
      </c>
      <c r="AG496">
        <v>2.4116337406552101E-4</v>
      </c>
      <c r="AH496">
        <v>5.1490025493258198</v>
      </c>
      <c r="AI496">
        <v>0.44090124375909501</v>
      </c>
      <c r="AJ496">
        <v>5849.9195026304196</v>
      </c>
      <c r="AK496" t="s">
        <v>95</v>
      </c>
      <c r="AL496" t="s">
        <v>96</v>
      </c>
      <c r="AM496" s="4">
        <v>96768550462.300003</v>
      </c>
      <c r="AN496">
        <v>708154</v>
      </c>
      <c r="AO496">
        <f t="shared" si="212"/>
        <v>1.0547407152383236E-2</v>
      </c>
      <c r="AP496">
        <f t="shared" si="213"/>
        <v>11.947864983158185</v>
      </c>
      <c r="AQ496" s="15">
        <f t="shared" si="214"/>
        <v>8.9267435173484122E-2</v>
      </c>
      <c r="AR496" s="3">
        <f t="shared" si="215"/>
        <v>1.0043390207020615E-3</v>
      </c>
      <c r="AS496" s="15">
        <f t="shared" si="211"/>
        <v>1.7676408022067047E-2</v>
      </c>
      <c r="AT496">
        <f t="shared" si="219"/>
        <v>38.520875345474202</v>
      </c>
      <c r="AU496" t="s">
        <v>67</v>
      </c>
      <c r="AV496" s="3">
        <f t="shared" si="220"/>
        <v>1.0043390207020615E-3</v>
      </c>
      <c r="AW496" s="2">
        <f t="shared" si="218"/>
        <v>0.10043390207020615</v>
      </c>
    </row>
    <row r="497" spans="1:49" x14ac:dyDescent="0.25">
      <c r="A497" t="s">
        <v>37</v>
      </c>
      <c r="B497">
        <v>14.3267766289576</v>
      </c>
      <c r="C497">
        <v>1.20796258717014E-2</v>
      </c>
      <c r="D497">
        <v>13.570240397086099</v>
      </c>
      <c r="E497">
        <v>1.17084258210829</v>
      </c>
      <c r="F497" s="1">
        <v>0</v>
      </c>
      <c r="G497" s="1">
        <v>0</v>
      </c>
      <c r="H497">
        <v>4.6795616132858298</v>
      </c>
      <c r="I497">
        <v>62.983814736953597</v>
      </c>
      <c r="J497">
        <v>63.495027395489799</v>
      </c>
      <c r="K497">
        <v>1.0059909515498</v>
      </c>
      <c r="L497">
        <v>93.185259369565202</v>
      </c>
      <c r="M497">
        <v>85.432382510250406</v>
      </c>
      <c r="N497">
        <v>92.651183504881502</v>
      </c>
      <c r="O497">
        <v>58.920493814644203</v>
      </c>
      <c r="P497">
        <v>131733.63046224299</v>
      </c>
      <c r="Q497">
        <v>167316.51171471301</v>
      </c>
      <c r="R497">
        <v>80.823665594420305</v>
      </c>
      <c r="S497">
        <v>696.431292423728</v>
      </c>
      <c r="T497">
        <v>0.476036520489451</v>
      </c>
      <c r="U497">
        <v>4.6182646401801301E-2</v>
      </c>
      <c r="V497">
        <v>0.86882706228575202</v>
      </c>
      <c r="W497">
        <v>1.32727285568914E-2</v>
      </c>
      <c r="X497">
        <v>7.1717562755554604E-2</v>
      </c>
      <c r="Y497" s="1">
        <v>0</v>
      </c>
      <c r="Z497">
        <v>0.37875582634906302</v>
      </c>
      <c r="AA497">
        <v>6.2620829513651598E-4</v>
      </c>
      <c r="AB497">
        <v>7.8496828451326203E-3</v>
      </c>
      <c r="AC497">
        <v>6.8975279072208398E-3</v>
      </c>
      <c r="AD497">
        <v>3.1406158357752301E-3</v>
      </c>
      <c r="AE497">
        <v>0.783962542587334</v>
      </c>
      <c r="AF497">
        <v>3.1651887059934401E-3</v>
      </c>
      <c r="AG497">
        <v>3.4821708663130099E-4</v>
      </c>
      <c r="AH497">
        <v>4.8007527640580498</v>
      </c>
      <c r="AI497">
        <v>0.387286366772567</v>
      </c>
      <c r="AJ497">
        <v>5897.3501529387804</v>
      </c>
      <c r="AK497" t="s">
        <v>97</v>
      </c>
      <c r="AL497" t="s">
        <v>98</v>
      </c>
      <c r="AM497" s="4">
        <v>134465785958.03</v>
      </c>
      <c r="AN497">
        <v>1020740</v>
      </c>
      <c r="AO497">
        <f t="shared" si="212"/>
        <v>1.0688924908350796E-2</v>
      </c>
      <c r="AP497">
        <f t="shared" si="213"/>
        <v>12.098871424309021</v>
      </c>
      <c r="AQ497" s="15">
        <f t="shared" si="214"/>
        <v>0.1841415720950863</v>
      </c>
      <c r="AR497" s="3">
        <f t="shared" si="215"/>
        <v>2.1142296276499863E-3</v>
      </c>
      <c r="AS497" s="15">
        <f t="shared" si="211"/>
        <v>5.5749655845002577E-2</v>
      </c>
      <c r="AT497">
        <f t="shared" si="219"/>
        <v>62.983814736953597</v>
      </c>
      <c r="AU497" t="s">
        <v>67</v>
      </c>
      <c r="AV497" s="3">
        <f t="shared" si="220"/>
        <v>2.1142296276499863E-3</v>
      </c>
      <c r="AW497" s="2">
        <f t="shared" si="218"/>
        <v>0.21142296276499861</v>
      </c>
    </row>
    <row r="498" spans="1:49" x14ac:dyDescent="0.25">
      <c r="A498" t="s">
        <v>37</v>
      </c>
      <c r="B498">
        <v>16.9788967086083</v>
      </c>
      <c r="C498">
        <v>1.38526946087584E-2</v>
      </c>
      <c r="D498">
        <v>15.413411733752</v>
      </c>
      <c r="E498">
        <v>2.0195947667021299</v>
      </c>
      <c r="F498" s="1">
        <v>0</v>
      </c>
      <c r="G498" s="1">
        <v>0</v>
      </c>
      <c r="H498">
        <v>4.7072574728144803</v>
      </c>
      <c r="I498">
        <v>87.898786578473107</v>
      </c>
      <c r="J498">
        <v>86.521630368265505</v>
      </c>
      <c r="K498">
        <v>32.848960034752999</v>
      </c>
      <c r="L498">
        <v>117.254361034506</v>
      </c>
      <c r="M498">
        <v>80.203426412812107</v>
      </c>
      <c r="N498">
        <v>93.2889302420772</v>
      </c>
      <c r="O498">
        <v>61.555549900432801</v>
      </c>
      <c r="P498">
        <v>135721.27251505901</v>
      </c>
      <c r="Q498">
        <v>168867.48140511601</v>
      </c>
      <c r="R498">
        <v>82.871808176844894</v>
      </c>
      <c r="S498">
        <v>697.11041124003202</v>
      </c>
      <c r="T498">
        <v>0.476376527556788</v>
      </c>
      <c r="U498">
        <v>6.2672354128763499E-2</v>
      </c>
      <c r="V498">
        <v>0.815401458393337</v>
      </c>
      <c r="W498">
        <v>1.62636853083853E-2</v>
      </c>
      <c r="X498">
        <v>0.10566250216951301</v>
      </c>
      <c r="Y498" s="1">
        <v>0</v>
      </c>
      <c r="Z498">
        <v>0.36708088801291799</v>
      </c>
      <c r="AA498">
        <v>5.7590528310491704E-4</v>
      </c>
      <c r="AB498">
        <v>7.63541324171489E-3</v>
      </c>
      <c r="AC498">
        <v>6.7321604343721902E-3</v>
      </c>
      <c r="AD498">
        <v>3.9546656086317704E-3</v>
      </c>
      <c r="AE498">
        <v>0.76089090881413901</v>
      </c>
      <c r="AF498">
        <v>3.3468411076067101E-3</v>
      </c>
      <c r="AG498">
        <v>1.43074556710197E-3</v>
      </c>
      <c r="AH498">
        <v>4.82022408589207</v>
      </c>
      <c r="AI498">
        <v>0.34992372739390998</v>
      </c>
      <c r="AJ498">
        <v>5885.6852210059396</v>
      </c>
      <c r="AK498" t="s">
        <v>99</v>
      </c>
      <c r="AL498" t="s">
        <v>100</v>
      </c>
      <c r="AM498" s="4">
        <v>157060049586.23999</v>
      </c>
      <c r="AN498">
        <v>1157225</v>
      </c>
      <c r="AO498">
        <f>SUM(AA498,AC498,AF498)</f>
        <v>1.0654906825083818E-2</v>
      </c>
      <c r="AP498">
        <f t="shared" si="213"/>
        <v>12.062594137222593</v>
      </c>
      <c r="AQ498" s="15">
        <f t="shared" si="214"/>
        <v>0.40756594439458471</v>
      </c>
      <c r="AR498" s="3">
        <f t="shared" si="215"/>
        <v>4.7317693208483256E-3</v>
      </c>
      <c r="AS498" s="15">
        <f t="shared" si="211"/>
        <v>0.10156641513885156</v>
      </c>
      <c r="AT498">
        <f t="shared" si="219"/>
        <v>87.898786578473107</v>
      </c>
      <c r="AU498" t="s">
        <v>67</v>
      </c>
      <c r="AV498" s="3">
        <f t="shared" si="220"/>
        <v>4.7317693208483256E-3</v>
      </c>
      <c r="AW498" s="2">
        <f t="shared" si="218"/>
        <v>0.47317693208483258</v>
      </c>
    </row>
    <row r="499" spans="1:49" x14ac:dyDescent="0.25">
      <c r="A499" t="s">
        <v>37</v>
      </c>
      <c r="B499">
        <v>18.603631132016901</v>
      </c>
      <c r="C499">
        <v>1.6259914880029001E-2</v>
      </c>
      <c r="D499">
        <v>17.858161526446299</v>
      </c>
      <c r="E499">
        <v>5.59764114757452</v>
      </c>
      <c r="F499" s="1">
        <v>0</v>
      </c>
      <c r="G499" s="1">
        <v>0</v>
      </c>
      <c r="H499">
        <v>4.7009066443474499</v>
      </c>
      <c r="I499">
        <v>112.47542227393799</v>
      </c>
      <c r="J499">
        <v>111.878880996378</v>
      </c>
      <c r="K499">
        <v>59.8972879519388</v>
      </c>
      <c r="L499">
        <v>140.846807636286</v>
      </c>
      <c r="M499">
        <v>77.609905103147895</v>
      </c>
      <c r="N499">
        <v>94.614918485046005</v>
      </c>
      <c r="O499">
        <v>61.973162656983199</v>
      </c>
      <c r="P499">
        <v>140521.95156455299</v>
      </c>
      <c r="Q499">
        <v>176095.56039378399</v>
      </c>
      <c r="R499">
        <v>84.0939394374182</v>
      </c>
      <c r="S499">
        <v>701.70972887491803</v>
      </c>
      <c r="T499">
        <v>0.53537244843812004</v>
      </c>
      <c r="U499">
        <v>3.8688070593059801E-2</v>
      </c>
      <c r="V499">
        <v>0.88290617145747197</v>
      </c>
      <c r="W499">
        <v>1.00330793120036E-2</v>
      </c>
      <c r="X499">
        <v>6.8372678637464407E-2</v>
      </c>
      <c r="Y499" s="1">
        <v>0</v>
      </c>
      <c r="Z499">
        <v>0.30062257535056602</v>
      </c>
      <c r="AA499">
        <v>5.3122845489197805E-4</v>
      </c>
      <c r="AB499">
        <v>7.7038184273353896E-3</v>
      </c>
      <c r="AC499">
        <v>6.7347411718653204E-3</v>
      </c>
      <c r="AD499">
        <v>4.3659061909410001E-3</v>
      </c>
      <c r="AE499">
        <v>0.76823777369179003</v>
      </c>
      <c r="AF499">
        <v>3.2757195622494101E-3</v>
      </c>
      <c r="AG499">
        <v>3.4322054750663901E-3</v>
      </c>
      <c r="AH499">
        <v>5.2576145084969301</v>
      </c>
      <c r="AI499">
        <v>0.37944043686011902</v>
      </c>
      <c r="AJ499">
        <v>5911.7826416726102</v>
      </c>
      <c r="AK499" t="s">
        <v>101</v>
      </c>
      <c r="AL499" t="s">
        <v>102</v>
      </c>
      <c r="AM499" s="4">
        <v>172914650273.35999</v>
      </c>
      <c r="AN499">
        <v>1230517</v>
      </c>
      <c r="AO499">
        <f t="shared" ref="AO499:AO501" si="221">SUM(AA499,AC499,AF499)</f>
        <v>1.054168918900671E-2</v>
      </c>
      <c r="AP499">
        <f t="shared" si="213"/>
        <v>11.941758638420186</v>
      </c>
      <c r="AQ499" s="15">
        <f t="shared" si="214"/>
        <v>0.55786360244826017</v>
      </c>
      <c r="AR499" s="3">
        <f t="shared" si="215"/>
        <v>6.46532420069219E-3</v>
      </c>
      <c r="AS499" s="15">
        <f t="shared" si="211"/>
        <v>4.1743916610152088E-2</v>
      </c>
      <c r="AT499">
        <f t="shared" si="219"/>
        <v>112.47542227393799</v>
      </c>
      <c r="AU499" t="s">
        <v>67</v>
      </c>
      <c r="AV499" s="3">
        <f t="shared" si="220"/>
        <v>6.46532420069219E-3</v>
      </c>
      <c r="AW499" s="2">
        <f t="shared" si="218"/>
        <v>0.64653242006921896</v>
      </c>
    </row>
    <row r="500" spans="1:49" x14ac:dyDescent="0.25">
      <c r="A500" t="s">
        <v>37</v>
      </c>
      <c r="B500">
        <v>19.683611264613798</v>
      </c>
      <c r="C500">
        <v>1.76717009204382E-2</v>
      </c>
      <c r="D500">
        <v>19.261650796879401</v>
      </c>
      <c r="E500">
        <v>9.0232669399404699</v>
      </c>
      <c r="F500" s="1">
        <v>0</v>
      </c>
      <c r="G500" s="1">
        <v>0</v>
      </c>
      <c r="H500">
        <v>4.8125336017930103</v>
      </c>
      <c r="I500">
        <v>135.84211515760501</v>
      </c>
      <c r="J500">
        <v>135.23369086928</v>
      </c>
      <c r="K500">
        <v>79.142937821903402</v>
      </c>
      <c r="L500">
        <v>165.290834026483</v>
      </c>
      <c r="M500">
        <v>77.576615675480696</v>
      </c>
      <c r="N500">
        <v>94.874202909711002</v>
      </c>
      <c r="O500">
        <v>61.923665297004298</v>
      </c>
      <c r="P500">
        <v>135401.50587952099</v>
      </c>
      <c r="Q500">
        <v>166401.657781733</v>
      </c>
      <c r="R500">
        <v>83.458384701842604</v>
      </c>
      <c r="S500">
        <v>693.61559778446997</v>
      </c>
      <c r="T500">
        <v>0.57958206882459395</v>
      </c>
      <c r="U500">
        <v>4.9185889735645701E-2</v>
      </c>
      <c r="V500">
        <v>0.85368657200405396</v>
      </c>
      <c r="W500">
        <v>1.44058868306503E-2</v>
      </c>
      <c r="X500">
        <v>8.2721651429649101E-2</v>
      </c>
      <c r="Y500" s="1">
        <v>0</v>
      </c>
      <c r="Z500">
        <v>0.248135674174048</v>
      </c>
      <c r="AA500">
        <v>5.31590401727159E-4</v>
      </c>
      <c r="AB500">
        <v>7.6513657249336403E-3</v>
      </c>
      <c r="AC500">
        <v>6.6875462256803598E-3</v>
      </c>
      <c r="AD500">
        <v>4.9632898550639503E-3</v>
      </c>
      <c r="AE500">
        <v>0.79487240996967201</v>
      </c>
      <c r="AF500">
        <v>3.4858307854548401E-3</v>
      </c>
      <c r="AG500">
        <v>4.2112637907233798E-3</v>
      </c>
      <c r="AH500">
        <v>5.2298738829652196</v>
      </c>
      <c r="AI500">
        <v>0.37944864491584301</v>
      </c>
      <c r="AJ500">
        <v>6043.1243843926404</v>
      </c>
      <c r="AK500" t="s">
        <v>103</v>
      </c>
      <c r="AL500" t="s">
        <v>104</v>
      </c>
      <c r="AM500" s="4">
        <v>131211506280.08</v>
      </c>
      <c r="AN500">
        <v>969055</v>
      </c>
      <c r="AO500">
        <f t="shared" si="221"/>
        <v>1.0704967412862358E-2</v>
      </c>
      <c r="AP500">
        <f t="shared" si="213"/>
        <v>12.115974580553623</v>
      </c>
      <c r="AQ500" s="15">
        <f t="shared" si="214"/>
        <v>0.62459991424927397</v>
      </c>
      <c r="AR500" s="3">
        <f t="shared" si="215"/>
        <v>7.3955878789691634E-3</v>
      </c>
      <c r="AS500" s="15">
        <f t="shared" si="211"/>
        <v>2.190676553033355E-2</v>
      </c>
      <c r="AT500">
        <f t="shared" si="219"/>
        <v>135.84211515760501</v>
      </c>
      <c r="AU500" t="s">
        <v>67</v>
      </c>
      <c r="AV500" s="3">
        <f t="shared" si="220"/>
        <v>7.3955878789691634E-3</v>
      </c>
      <c r="AW500" s="2">
        <f t="shared" si="218"/>
        <v>0.73955878789691631</v>
      </c>
    </row>
    <row r="501" spans="1:49" x14ac:dyDescent="0.25">
      <c r="A501" t="s">
        <v>37</v>
      </c>
      <c r="B501">
        <v>22.9514769210098</v>
      </c>
      <c r="C501">
        <v>2.0209314084361701E-2</v>
      </c>
      <c r="D501">
        <v>21.729216747851599</v>
      </c>
      <c r="E501">
        <v>26.192805791748601</v>
      </c>
      <c r="F501" s="1">
        <v>0</v>
      </c>
      <c r="G501" s="1">
        <v>0</v>
      </c>
      <c r="H501">
        <v>4.7710165958693604</v>
      </c>
      <c r="I501">
        <v>159.57054172920499</v>
      </c>
      <c r="J501">
        <v>158.682221734341</v>
      </c>
      <c r="K501">
        <v>105.56850192537</v>
      </c>
      <c r="L501">
        <v>187.69801415017201</v>
      </c>
      <c r="M501">
        <v>59.172611897598799</v>
      </c>
      <c r="N501">
        <v>93.8984414829619</v>
      </c>
      <c r="O501">
        <v>64.901983506294599</v>
      </c>
      <c r="P501">
        <v>141794.618225571</v>
      </c>
      <c r="Q501">
        <v>173692.882524591</v>
      </c>
      <c r="R501">
        <v>110.73105272368301</v>
      </c>
      <c r="S501">
        <v>693.34714209711206</v>
      </c>
      <c r="T501">
        <v>0.58916448113542996</v>
      </c>
      <c r="U501">
        <v>0.19887986481672901</v>
      </c>
      <c r="V501">
        <v>0.36763230979091999</v>
      </c>
      <c r="W501">
        <v>5.6214145702418901E-2</v>
      </c>
      <c r="X501">
        <v>0.37727367968993097</v>
      </c>
      <c r="Y501" s="1">
        <v>0</v>
      </c>
      <c r="Z501">
        <v>0.18186420547048601</v>
      </c>
      <c r="AA501">
        <v>4.2320265918170902E-4</v>
      </c>
      <c r="AB501">
        <v>7.8451742226098194E-3</v>
      </c>
      <c r="AC501">
        <v>6.8104877459641798E-3</v>
      </c>
      <c r="AD501">
        <v>5.6396972339927296E-3</v>
      </c>
      <c r="AE501">
        <v>0.78999865679381298</v>
      </c>
      <c r="AF501">
        <v>5.2743787017728904E-3</v>
      </c>
      <c r="AG501">
        <v>4.6585494632994402E-3</v>
      </c>
      <c r="AH501">
        <v>6.4242703301164701</v>
      </c>
      <c r="AI501">
        <v>0.33252239564024999</v>
      </c>
      <c r="AJ501">
        <v>6000.4722502656896</v>
      </c>
      <c r="AK501" t="s">
        <v>105</v>
      </c>
      <c r="AL501" t="s">
        <v>106</v>
      </c>
      <c r="AM501" s="4">
        <v>35277083068.339996</v>
      </c>
      <c r="AN501">
        <v>248790</v>
      </c>
      <c r="AO501">
        <f t="shared" si="221"/>
        <v>1.250806910691878E-2</v>
      </c>
      <c r="AP501">
        <f t="shared" si="213"/>
        <v>14.018965390686288</v>
      </c>
      <c r="AQ501" s="15">
        <f t="shared" si="214"/>
        <v>0.63717337773427696</v>
      </c>
      <c r="AR501" s="3">
        <f t="shared" si="215"/>
        <v>8.9854798658568873E-3</v>
      </c>
      <c r="AS501" s="15">
        <f t="shared" si="211"/>
        <v>5.6249619456672173E-2</v>
      </c>
      <c r="AT501">
        <f t="shared" si="219"/>
        <v>159.57054172920499</v>
      </c>
      <c r="AU501">
        <f>(162.5-AT501)/(AT501-AT500)*(AR501-AR500)+AR501</f>
        <v>9.1817643610215792E-3</v>
      </c>
      <c r="AV501" s="3">
        <f t="shared" si="220"/>
        <v>8.9854798658568873E-3</v>
      </c>
      <c r="AW501" s="2">
        <f t="shared" si="218"/>
        <v>0.89854798658568868</v>
      </c>
    </row>
    <row r="502" spans="1:49" x14ac:dyDescent="0.25">
      <c r="A502" t="s">
        <v>37</v>
      </c>
      <c r="B502">
        <v>25.4121734339851</v>
      </c>
      <c r="C502">
        <v>2.2520689388265899E-2</v>
      </c>
      <c r="D502">
        <v>23.916429313179801</v>
      </c>
      <c r="E502">
        <v>50.6164495576216</v>
      </c>
      <c r="F502" s="1">
        <v>0</v>
      </c>
      <c r="G502" s="1">
        <v>0</v>
      </c>
      <c r="H502">
        <v>4.7867162145933602</v>
      </c>
      <c r="I502">
        <v>184.54002461296901</v>
      </c>
      <c r="J502">
        <v>183.47342886748899</v>
      </c>
      <c r="K502">
        <v>131.500565505579</v>
      </c>
      <c r="L502">
        <v>210.69218452982</v>
      </c>
      <c r="M502">
        <v>43.434110182251104</v>
      </c>
      <c r="N502">
        <v>94.052300208715593</v>
      </c>
      <c r="O502">
        <v>66.806890661665904</v>
      </c>
      <c r="P502">
        <v>152632.92571443599</v>
      </c>
      <c r="Q502">
        <v>185008.68600716899</v>
      </c>
      <c r="R502">
        <v>133.09830805258599</v>
      </c>
      <c r="S502">
        <v>697.79735401133496</v>
      </c>
      <c r="T502">
        <v>0.64856755903232999</v>
      </c>
      <c r="U502">
        <v>0.29188309866644302</v>
      </c>
      <c r="V502">
        <v>1.2858149018623499E-3</v>
      </c>
      <c r="W502">
        <v>7.8367205325587594E-2</v>
      </c>
      <c r="X502">
        <v>0.62846388110610596</v>
      </c>
      <c r="Y502" s="1">
        <v>0</v>
      </c>
      <c r="Z502">
        <v>8.9406825079306002E-2</v>
      </c>
      <c r="AA502">
        <v>3.2800878373840498E-4</v>
      </c>
      <c r="AB502">
        <v>8.7050913400175609E-3</v>
      </c>
      <c r="AC502">
        <v>7.4027832675881899E-3</v>
      </c>
      <c r="AD502">
        <v>5.9987446651522799E-3</v>
      </c>
      <c r="AE502">
        <v>0.806412503095285</v>
      </c>
      <c r="AF502">
        <v>6.8505479583084198E-3</v>
      </c>
      <c r="AG502">
        <v>4.3629262143781902E-3</v>
      </c>
      <c r="AH502">
        <v>8.0420868030348398</v>
      </c>
      <c r="AI502">
        <v>0.32543221258147598</v>
      </c>
      <c r="AJ502">
        <v>6100.7071804641</v>
      </c>
      <c r="AK502" t="s">
        <v>107</v>
      </c>
      <c r="AL502" t="s">
        <v>108</v>
      </c>
      <c r="AM502" s="4">
        <v>10146884268.57</v>
      </c>
      <c r="AN502">
        <v>66479</v>
      </c>
      <c r="AO502">
        <f>SUM(AA502,AC502,AF502)</f>
        <v>1.4581340009635015E-2</v>
      </c>
      <c r="AP502">
        <f t="shared" si="213"/>
        <v>16.160364338571053</v>
      </c>
      <c r="AQ502" s="15">
        <f t="shared" si="214"/>
        <v>0.57250003165659558</v>
      </c>
      <c r="AR502" s="3">
        <f t="shared" si="215"/>
        <v>9.5553362937673119E-3</v>
      </c>
      <c r="AS502" s="15">
        <f t="shared" si="211"/>
        <v>6.2540444529527894E-2</v>
      </c>
      <c r="AT502">
        <f t="shared" si="219"/>
        <v>184.54002461296901</v>
      </c>
      <c r="AU502">
        <f>(187.5-AT502)/(AT502-AT501)*(AR502-AR501)+AR502</f>
        <v>9.6228891945866167E-3</v>
      </c>
      <c r="AV502" s="3">
        <f t="shared" si="220"/>
        <v>9.5553362937673119E-3</v>
      </c>
      <c r="AW502" s="2">
        <f t="shared" si="218"/>
        <v>0.95553362937673114</v>
      </c>
    </row>
    <row r="503" spans="1:49" x14ac:dyDescent="0.25">
      <c r="A503" t="s">
        <v>37</v>
      </c>
      <c r="B503">
        <v>23.860477971370099</v>
      </c>
      <c r="C503">
        <v>2.4369024759942098E-2</v>
      </c>
      <c r="D503">
        <v>25.625002703358899</v>
      </c>
      <c r="E503">
        <v>72.850462811069207</v>
      </c>
      <c r="F503" s="1">
        <v>0</v>
      </c>
      <c r="G503" s="1">
        <v>0</v>
      </c>
      <c r="H503">
        <v>4.9876186068548902</v>
      </c>
      <c r="I503">
        <v>206.80992470892701</v>
      </c>
      <c r="J503">
        <v>203.93431888896899</v>
      </c>
      <c r="K503">
        <v>153.10695466852999</v>
      </c>
      <c r="L503">
        <v>231.83610992581001</v>
      </c>
      <c r="M503">
        <v>41.916716018151298</v>
      </c>
      <c r="N503">
        <v>93.781011062754203</v>
      </c>
      <c r="O503">
        <v>66.699554187275893</v>
      </c>
      <c r="P503">
        <v>159475.16298365599</v>
      </c>
      <c r="Q503">
        <v>193531.74190886301</v>
      </c>
      <c r="R503">
        <v>132.24226812183301</v>
      </c>
      <c r="S503">
        <v>695.35450221581004</v>
      </c>
      <c r="T503">
        <v>0.61490476857714704</v>
      </c>
      <c r="U503">
        <v>0.332827295728576</v>
      </c>
      <c r="V503" s="1">
        <v>0</v>
      </c>
      <c r="W503">
        <v>8.2404423994946199E-2</v>
      </c>
      <c r="X503">
        <v>0.58476828027647698</v>
      </c>
      <c r="Y503" s="1">
        <v>0</v>
      </c>
      <c r="Z503">
        <v>0.12631717768164799</v>
      </c>
      <c r="AA503">
        <v>3.24468398968328E-4</v>
      </c>
      <c r="AB503">
        <v>9.0620798279021694E-3</v>
      </c>
      <c r="AC503">
        <v>7.6994378237113404E-3</v>
      </c>
      <c r="AD503">
        <v>6.4041823796900498E-3</v>
      </c>
      <c r="AE503">
        <v>0.80843854351198696</v>
      </c>
      <c r="AF503">
        <v>7.1731926701474403E-3</v>
      </c>
      <c r="AG503">
        <v>5.0851143814392898E-3</v>
      </c>
      <c r="AH503">
        <v>8.3398088880007109</v>
      </c>
      <c r="AI503">
        <v>0.32937320363029099</v>
      </c>
      <c r="AJ503">
        <v>6544.41913463329</v>
      </c>
      <c r="AK503" t="s">
        <v>109</v>
      </c>
      <c r="AL503" t="s">
        <v>110</v>
      </c>
      <c r="AM503" s="4">
        <v>1258737461.4300001</v>
      </c>
      <c r="AN503">
        <v>7893</v>
      </c>
      <c r="AO503">
        <f>SUM(AA503,AC503,AF503)</f>
        <v>1.519709889282711E-2</v>
      </c>
      <c r="AP503">
        <f t="shared" si="213"/>
        <v>16.78687504831986</v>
      </c>
      <c r="AQ503" s="15">
        <f t="shared" si="214"/>
        <v>0.42137699260221817</v>
      </c>
      <c r="AR503" s="3">
        <f t="shared" si="215"/>
        <v>7.2637080385547503E-3</v>
      </c>
      <c r="AS503" s="15">
        <f t="shared" si="211"/>
        <v>-6.8859494471682825E-2</v>
      </c>
      <c r="AT503">
        <f t="shared" si="219"/>
        <v>206.80992470892701</v>
      </c>
      <c r="AU503" t="s">
        <v>67</v>
      </c>
      <c r="AV503" s="3">
        <f t="shared" si="220"/>
        <v>7.2637080385547503E-3</v>
      </c>
      <c r="AW503" s="2">
        <f t="shared" si="218"/>
        <v>0.72637080385547503</v>
      </c>
    </row>
    <row r="504" spans="1:49" x14ac:dyDescent="0.25">
      <c r="A504" t="s">
        <v>37</v>
      </c>
      <c r="B504">
        <v>16.204563562599901</v>
      </c>
      <c r="C504">
        <v>2.3018596582909799E-2</v>
      </c>
      <c r="D504">
        <v>24.380192861215502</v>
      </c>
      <c r="E504">
        <v>153.08253754445099</v>
      </c>
      <c r="F504" s="1">
        <v>0</v>
      </c>
      <c r="G504" s="1">
        <v>0</v>
      </c>
      <c r="H504">
        <v>5.6407816595733697</v>
      </c>
      <c r="I504">
        <v>233.22417750590699</v>
      </c>
      <c r="J504">
        <v>221.52063125449499</v>
      </c>
      <c r="K504">
        <v>196.033363320408</v>
      </c>
      <c r="L504">
        <v>262.89545322173001</v>
      </c>
      <c r="M504">
        <v>31.779614482518902</v>
      </c>
      <c r="N504">
        <v>87.691513024475597</v>
      </c>
      <c r="O504">
        <v>70.327141739461595</v>
      </c>
      <c r="P504">
        <v>134609.218927835</v>
      </c>
      <c r="Q504">
        <v>165064.69799761701</v>
      </c>
      <c r="R504">
        <v>120.631815675072</v>
      </c>
      <c r="S504">
        <v>670.50280866809499</v>
      </c>
      <c r="T504">
        <v>0.21836533936768601</v>
      </c>
      <c r="U504">
        <v>0.784025718354323</v>
      </c>
      <c r="V504" s="1">
        <v>0</v>
      </c>
      <c r="W504">
        <v>6.1531137899340498E-2</v>
      </c>
      <c r="X504">
        <v>0.154443143746335</v>
      </c>
      <c r="Y504" s="1">
        <v>0</v>
      </c>
      <c r="Z504">
        <v>0.66911933191932504</v>
      </c>
      <c r="AA504">
        <v>3.0296940796882598E-4</v>
      </c>
      <c r="AB504">
        <v>7.5792592063841299E-3</v>
      </c>
      <c r="AC504">
        <v>7.2211009982452896E-3</v>
      </c>
      <c r="AD504">
        <v>9.1667247236723991E-3</v>
      </c>
      <c r="AE504">
        <v>0.50400906712892501</v>
      </c>
      <c r="AF504">
        <v>8.2697403528899597E-3</v>
      </c>
      <c r="AG504">
        <v>4.7462868947452204E-3</v>
      </c>
      <c r="AH504">
        <v>7.0608888350746204</v>
      </c>
      <c r="AI504">
        <v>0.200819112558629</v>
      </c>
      <c r="AJ504">
        <v>6305.0831875103204</v>
      </c>
      <c r="AK504" t="s">
        <v>111</v>
      </c>
      <c r="AL504" t="s">
        <v>112</v>
      </c>
      <c r="AM504" s="4">
        <v>65285471.18</v>
      </c>
      <c r="AN504">
        <v>485</v>
      </c>
      <c r="AO504">
        <f>SUM(AA504,AC504,AF504)</f>
        <v>1.5793810759104077E-2</v>
      </c>
      <c r="AP504">
        <f t="shared" si="213"/>
        <v>17.389908816456725</v>
      </c>
      <c r="AQ504" s="15">
        <f t="shared" si="214"/>
        <v>-6.8162821689731201E-2</v>
      </c>
      <c r="AR504" s="3">
        <f t="shared" si="215"/>
        <v>-1.1691685697096665E-3</v>
      </c>
      <c r="AS504" s="15">
        <f t="shared" si="211"/>
        <v>-0.33533899199056605</v>
      </c>
    </row>
    <row r="505" spans="1:49" x14ac:dyDescent="0.25">
      <c r="A505" t="s">
        <v>37</v>
      </c>
      <c r="B505">
        <v>4.4110188144906601</v>
      </c>
      <c r="C505">
        <v>2.1860357697333601E-2</v>
      </c>
      <c r="D505">
        <v>23.297357607074598</v>
      </c>
      <c r="E505">
        <v>187.64089907382501</v>
      </c>
      <c r="F505" s="1">
        <v>0</v>
      </c>
      <c r="G505" s="1">
        <v>0</v>
      </c>
      <c r="H505">
        <v>5.9971451645489502</v>
      </c>
      <c r="I505">
        <v>275.53365460263802</v>
      </c>
      <c r="J505">
        <v>265.26937855555502</v>
      </c>
      <c r="K505">
        <v>234.934096248055</v>
      </c>
      <c r="L505">
        <v>310.764750698819</v>
      </c>
      <c r="M505">
        <v>31.146648070711699</v>
      </c>
      <c r="N505">
        <v>79.080492316970094</v>
      </c>
      <c r="O505">
        <v>64.788956565738104</v>
      </c>
      <c r="P505">
        <v>113381.856768292</v>
      </c>
      <c r="Q505">
        <v>130242.95998666</v>
      </c>
      <c r="R505">
        <v>131.58148094005199</v>
      </c>
      <c r="S505">
        <v>650.21665051627303</v>
      </c>
      <c r="T505">
        <v>7.2554197546417606E-2</v>
      </c>
      <c r="U505">
        <v>0.92245017374647698</v>
      </c>
      <c r="V505" s="1">
        <v>0</v>
      </c>
      <c r="W505">
        <v>4.6574747961931201E-2</v>
      </c>
      <c r="X505">
        <v>3.0975078291591698E-2</v>
      </c>
      <c r="Y505" s="1">
        <v>0</v>
      </c>
      <c r="Z505">
        <v>0.89435247111639504</v>
      </c>
      <c r="AA505">
        <v>2.9363379670975097E-4</v>
      </c>
      <c r="AB505">
        <v>7.5360514229743901E-3</v>
      </c>
      <c r="AC505">
        <v>7.5254087910856396E-3</v>
      </c>
      <c r="AD505">
        <v>9.2590238938474092E-3</v>
      </c>
      <c r="AE505">
        <v>0.48024539974978198</v>
      </c>
      <c r="AF505">
        <v>9.6103276670650491E-3</v>
      </c>
      <c r="AG505">
        <v>4.1856984928279103E-3</v>
      </c>
      <c r="AH505">
        <v>6.7085087569745099</v>
      </c>
      <c r="AI505">
        <v>0.185032877070404</v>
      </c>
      <c r="AJ505">
        <v>6397.6317847079299</v>
      </c>
      <c r="AK505" t="s">
        <v>113</v>
      </c>
      <c r="AL505" t="s">
        <v>114</v>
      </c>
      <c r="AM505" s="4">
        <v>18594624.510000002</v>
      </c>
      <c r="AN505">
        <v>164</v>
      </c>
      <c r="AO505">
        <f>SUM(AA505,AC505,AF505)</f>
        <v>1.7429370254860438E-2</v>
      </c>
      <c r="AP505">
        <f t="shared" si="213"/>
        <v>19.022318028267616</v>
      </c>
      <c r="AQ505" s="15">
        <f t="shared" ref="AQ505" si="222">B505/AP505-1</f>
        <v>-0.76811349658144812</v>
      </c>
      <c r="AR505" s="3">
        <f t="shared" ref="AR505" si="223">1-(1-B505/100)^(1/12)-AO505</f>
        <v>-1.3677041887926372E-2</v>
      </c>
      <c r="AS505" s="15">
        <f t="shared" ref="AS505" si="224">B505/D505-1</f>
        <v>-0.81066441572965398</v>
      </c>
    </row>
    <row r="506" spans="1:49" x14ac:dyDescent="0.25">
      <c r="AN506">
        <f>SUM(AN489:AN505)</f>
        <v>6324416</v>
      </c>
    </row>
    <row r="508" spans="1:49" x14ac:dyDescent="0.25">
      <c r="AO508" t="s">
        <v>244</v>
      </c>
      <c r="AP508" t="s">
        <v>67</v>
      </c>
      <c r="AR508" s="3" t="s">
        <v>67</v>
      </c>
      <c r="AS508" s="15"/>
    </row>
    <row r="509" spans="1:49" x14ac:dyDescent="0.25">
      <c r="A509" t="s">
        <v>0</v>
      </c>
      <c r="B509" t="s">
        <v>1</v>
      </c>
      <c r="C509" t="s">
        <v>2</v>
      </c>
      <c r="D509" t="s">
        <v>3</v>
      </c>
      <c r="E509" t="s">
        <v>5</v>
      </c>
      <c r="F509" t="s">
        <v>6</v>
      </c>
      <c r="G509" t="s">
        <v>208</v>
      </c>
      <c r="H509" t="s">
        <v>7</v>
      </c>
      <c r="I509" t="s">
        <v>8</v>
      </c>
      <c r="J509" t="s">
        <v>134</v>
      </c>
      <c r="K509" t="s">
        <v>143</v>
      </c>
      <c r="L509" t="s">
        <v>9</v>
      </c>
      <c r="M509" t="s">
        <v>10</v>
      </c>
      <c r="N509" t="s">
        <v>11</v>
      </c>
      <c r="O509" t="s">
        <v>13</v>
      </c>
      <c r="P509" t="s">
        <v>14</v>
      </c>
      <c r="Q509" t="s">
        <v>15</v>
      </c>
      <c r="R509" t="s">
        <v>16</v>
      </c>
      <c r="S509" t="s">
        <v>17</v>
      </c>
      <c r="T509" t="s">
        <v>18</v>
      </c>
      <c r="U509" t="s">
        <v>20</v>
      </c>
      <c r="V509" t="s">
        <v>21</v>
      </c>
      <c r="W509" t="s">
        <v>22</v>
      </c>
      <c r="X509" t="s">
        <v>23</v>
      </c>
      <c r="Y509" t="s">
        <v>24</v>
      </c>
      <c r="Z509" t="s">
        <v>25</v>
      </c>
      <c r="AA509" t="s">
        <v>26</v>
      </c>
      <c r="AB509" t="s">
        <v>27</v>
      </c>
      <c r="AC509" t="s">
        <v>263</v>
      </c>
      <c r="AD509" t="s">
        <v>29</v>
      </c>
      <c r="AE509" t="s">
        <v>326</v>
      </c>
      <c r="AF509" t="s">
        <v>233</v>
      </c>
      <c r="AG509" t="s">
        <v>30</v>
      </c>
      <c r="AH509" t="s">
        <v>31</v>
      </c>
      <c r="AI509" t="s">
        <v>32</v>
      </c>
      <c r="AJ509" t="s">
        <v>33</v>
      </c>
      <c r="AK509" t="s">
        <v>34</v>
      </c>
      <c r="AL509" t="s">
        <v>74</v>
      </c>
      <c r="AM509" s="4" t="s">
        <v>35</v>
      </c>
      <c r="AN509" t="s">
        <v>36</v>
      </c>
      <c r="AP509" t="s">
        <v>67</v>
      </c>
      <c r="AS509" s="15"/>
    </row>
    <row r="510" spans="1:49" x14ac:dyDescent="0.25">
      <c r="A510" t="s">
        <v>37</v>
      </c>
      <c r="B510">
        <v>16.486298166233102</v>
      </c>
      <c r="C510">
        <v>7.6505009654085198E-3</v>
      </c>
      <c r="D510">
        <v>8.8039858224156493</v>
      </c>
      <c r="E510">
        <v>0.43605882224734199</v>
      </c>
      <c r="F510" s="1">
        <v>0</v>
      </c>
      <c r="G510" s="1">
        <v>0</v>
      </c>
      <c r="H510">
        <v>3.96907300024683</v>
      </c>
      <c r="I510">
        <v>-106.857136575422</v>
      </c>
      <c r="J510">
        <v>-105.31640699053</v>
      </c>
      <c r="K510">
        <v>-187.58838693273299</v>
      </c>
      <c r="L510">
        <v>-80.459081891699896</v>
      </c>
      <c r="M510">
        <v>78.909218997989001</v>
      </c>
      <c r="N510">
        <v>84.318310471203105</v>
      </c>
      <c r="O510">
        <v>40.369793424724499</v>
      </c>
      <c r="P510">
        <v>134045.75242646999</v>
      </c>
      <c r="Q510">
        <v>353176.35165891098</v>
      </c>
      <c r="R510">
        <v>118.463781845714</v>
      </c>
      <c r="S510">
        <v>746.73918044841798</v>
      </c>
      <c r="T510">
        <v>0.31036019606606002</v>
      </c>
      <c r="U510">
        <v>1.5393212522969E-2</v>
      </c>
      <c r="V510">
        <v>0.94679669639918496</v>
      </c>
      <c r="W510">
        <v>2.35230594323384E-2</v>
      </c>
      <c r="X510">
        <v>1.4287031645506701E-2</v>
      </c>
      <c r="Y510" s="1">
        <v>0</v>
      </c>
      <c r="Z510">
        <v>0.50026287071983599</v>
      </c>
      <c r="AA510">
        <v>1.61611844764858E-3</v>
      </c>
      <c r="AB510">
        <v>5.91875751686698E-3</v>
      </c>
      <c r="AC510">
        <v>5.8593519843436999E-3</v>
      </c>
      <c r="AD510">
        <v>1.14940898419096E-4</v>
      </c>
      <c r="AE510">
        <v>0.91250118658957902</v>
      </c>
      <c r="AF510">
        <v>1.4324931919166401E-3</v>
      </c>
      <c r="AG510" s="1">
        <v>0</v>
      </c>
      <c r="AH510">
        <v>7.8362085293836099</v>
      </c>
      <c r="AI510">
        <v>0.67599140068045604</v>
      </c>
      <c r="AJ510">
        <v>7347.2566142648202</v>
      </c>
      <c r="AK510" t="s">
        <v>83</v>
      </c>
      <c r="AL510" t="s">
        <v>84</v>
      </c>
      <c r="AM510" s="4">
        <v>54690666.990000002</v>
      </c>
      <c r="AN510">
        <v>408</v>
      </c>
      <c r="AO510">
        <f>SUM(AA510,AC510,AF510)</f>
        <v>8.9079636239089207E-3</v>
      </c>
      <c r="AP510">
        <f>100*(1-(1-AO510)^12)</f>
        <v>10.181078060961024</v>
      </c>
      <c r="AQ510" s="15">
        <f>B510/AP510-1</f>
        <v>0.61930770666116541</v>
      </c>
      <c r="AR510" s="3">
        <f>1-(1-B510/100)^(1/12)-AO510</f>
        <v>5.9931883127407274E-3</v>
      </c>
      <c r="AS510" s="15">
        <f t="shared" ref="AS510:AS526" si="225">B510/D510-1</f>
        <v>0.87259481089322888</v>
      </c>
    </row>
    <row r="511" spans="1:49" x14ac:dyDescent="0.25">
      <c r="A511" t="s">
        <v>37</v>
      </c>
      <c r="B511">
        <v>10.129309841621399</v>
      </c>
      <c r="C511">
        <v>8.3186074513522806E-3</v>
      </c>
      <c r="D511">
        <v>9.5380442231827907</v>
      </c>
      <c r="E511">
        <v>8.1634413587947101</v>
      </c>
      <c r="F511" s="1">
        <v>0</v>
      </c>
      <c r="G511" s="1">
        <v>0</v>
      </c>
      <c r="H511">
        <v>4.1792977013730503</v>
      </c>
      <c r="I511">
        <v>-83.311368074772403</v>
      </c>
      <c r="J511">
        <v>-82.320084060603705</v>
      </c>
      <c r="K511">
        <v>-164.38711895432999</v>
      </c>
      <c r="L511">
        <v>-51.765125019224101</v>
      </c>
      <c r="M511">
        <v>81.010213587116596</v>
      </c>
      <c r="N511">
        <v>83.847932389444694</v>
      </c>
      <c r="O511">
        <v>43.387752318123503</v>
      </c>
      <c r="P511">
        <v>122912.972763078</v>
      </c>
      <c r="Q511">
        <v>206777.51265030901</v>
      </c>
      <c r="R511">
        <v>112.38505161304499</v>
      </c>
      <c r="S511">
        <v>737.77531183915596</v>
      </c>
      <c r="T511">
        <v>0.29177716385846197</v>
      </c>
      <c r="U511">
        <v>1.3129934790694501E-2</v>
      </c>
      <c r="V511">
        <v>0.964127673582166</v>
      </c>
      <c r="W511">
        <v>9.6385378902711198E-3</v>
      </c>
      <c r="X511">
        <v>1.3103853736867999E-2</v>
      </c>
      <c r="Y511" s="1">
        <v>0</v>
      </c>
      <c r="Z511">
        <v>0.585819621484162</v>
      </c>
      <c r="AA511">
        <v>9.5890936563849103E-4</v>
      </c>
      <c r="AB511">
        <v>7.1118513011675802E-3</v>
      </c>
      <c r="AC511">
        <v>6.2081771527218799E-3</v>
      </c>
      <c r="AD511">
        <v>2.47183784263003E-4</v>
      </c>
      <c r="AE511">
        <v>0.89290215443986498</v>
      </c>
      <c r="AF511">
        <v>1.8032009269965299E-3</v>
      </c>
      <c r="AG511" s="1">
        <v>1.3485514986297099E-7</v>
      </c>
      <c r="AH511">
        <v>7.0955770983560402</v>
      </c>
      <c r="AI511">
        <v>0.60403035476684996</v>
      </c>
      <c r="AJ511">
        <v>7542.7727615576496</v>
      </c>
      <c r="AK511" t="s">
        <v>85</v>
      </c>
      <c r="AL511" t="s">
        <v>86</v>
      </c>
      <c r="AM511" s="4">
        <v>608542128.14999998</v>
      </c>
      <c r="AN511">
        <v>4951</v>
      </c>
      <c r="AO511">
        <f t="shared" ref="AO511:AO520" si="226">SUM(AA511,AC511,AF511)</f>
        <v>8.9702874453569011E-3</v>
      </c>
      <c r="AP511">
        <f t="shared" ref="AP511:AP526" si="227">100*(1-(1-AO511)^12)</f>
        <v>10.248832690009746</v>
      </c>
      <c r="AQ511" s="15">
        <f t="shared" ref="AQ511:AQ526" si="228">B511/AP511-1</f>
        <v>-1.1662093821167896E-2</v>
      </c>
      <c r="AR511" s="3">
        <f t="shared" ref="AR511:AR526" si="229">1-(1-B511/100)^(1/12)-AO511</f>
        <v>-1.0991357223546008E-4</v>
      </c>
      <c r="AS511" s="15">
        <f t="shared" si="225"/>
        <v>6.199023663588199E-2</v>
      </c>
    </row>
    <row r="512" spans="1:49" x14ac:dyDescent="0.25">
      <c r="A512" t="s">
        <v>37</v>
      </c>
      <c r="B512">
        <v>12.7104575348658</v>
      </c>
      <c r="C512">
        <v>9.5499002445970007E-3</v>
      </c>
      <c r="D512">
        <v>10.8767119162335</v>
      </c>
      <c r="E512">
        <v>9.9824323720280201</v>
      </c>
      <c r="F512" s="1">
        <v>0</v>
      </c>
      <c r="G512" s="1">
        <v>0</v>
      </c>
      <c r="H512">
        <v>4.3191771934884002</v>
      </c>
      <c r="I512">
        <v>-60.272364304796596</v>
      </c>
      <c r="J512">
        <v>-59.596679229500602</v>
      </c>
      <c r="K512">
        <v>-140.160092325645</v>
      </c>
      <c r="L512">
        <v>-28.395072852876101</v>
      </c>
      <c r="M512">
        <v>82.256503241012595</v>
      </c>
      <c r="N512">
        <v>83.751168512929397</v>
      </c>
      <c r="O512">
        <v>44.959253428837101</v>
      </c>
      <c r="P512">
        <v>123183.18229297901</v>
      </c>
      <c r="Q512">
        <v>172029.48625789801</v>
      </c>
      <c r="R512">
        <v>107.811051402994</v>
      </c>
      <c r="S512">
        <v>728.86503543319895</v>
      </c>
      <c r="T512">
        <v>0.269670940300128</v>
      </c>
      <c r="U512">
        <v>9.3943367003352894E-3</v>
      </c>
      <c r="V512">
        <v>0.97838176832797097</v>
      </c>
      <c r="W512">
        <v>2.6900859018730598E-3</v>
      </c>
      <c r="X512">
        <v>9.5338090698196907E-3</v>
      </c>
      <c r="Y512" s="1">
        <v>0</v>
      </c>
      <c r="Z512">
        <v>0.63198972674867104</v>
      </c>
      <c r="AA512">
        <v>8.3938004339002197E-4</v>
      </c>
      <c r="AB512">
        <v>7.9344711500962499E-3</v>
      </c>
      <c r="AC512">
        <v>6.7240970959988999E-3</v>
      </c>
      <c r="AD512">
        <v>7.7560940369420601E-4</v>
      </c>
      <c r="AE512">
        <v>0.88856050862022995</v>
      </c>
      <c r="AF512">
        <v>2.12735656486629E-3</v>
      </c>
      <c r="AG512" s="1">
        <v>1.7732300236782301E-7</v>
      </c>
      <c r="AH512">
        <v>6.6575486010854901</v>
      </c>
      <c r="AI512">
        <v>0.57110051537353801</v>
      </c>
      <c r="AJ512">
        <v>7714.8443861953001</v>
      </c>
      <c r="AK512" t="s">
        <v>87</v>
      </c>
      <c r="AL512" t="s">
        <v>88</v>
      </c>
      <c r="AM512" s="4">
        <v>2737130310.5500002</v>
      </c>
      <c r="AN512">
        <v>22220</v>
      </c>
      <c r="AO512">
        <f t="shared" si="226"/>
        <v>9.6908337042552126E-3</v>
      </c>
      <c r="AP512">
        <f t="shared" si="227"/>
        <v>11.028771608048583</v>
      </c>
      <c r="AQ512" s="15">
        <f t="shared" si="228"/>
        <v>0.1524817075357654</v>
      </c>
      <c r="AR512" s="3">
        <f t="shared" si="229"/>
        <v>1.5735360247322652E-3</v>
      </c>
      <c r="AS512" s="15">
        <f t="shared" si="225"/>
        <v>0.16859374715031605</v>
      </c>
    </row>
    <row r="513" spans="1:49" x14ac:dyDescent="0.25">
      <c r="A513" t="s">
        <v>37</v>
      </c>
      <c r="B513">
        <v>11.3637473121001</v>
      </c>
      <c r="C513">
        <v>1.04544596701618E-2</v>
      </c>
      <c r="D513">
        <v>11.848556083223601</v>
      </c>
      <c r="E513">
        <v>8.8846313461268593</v>
      </c>
      <c r="F513" s="1">
        <v>0</v>
      </c>
      <c r="G513" s="1">
        <v>0</v>
      </c>
      <c r="H513">
        <v>4.4792977241997596</v>
      </c>
      <c r="I513">
        <v>-36.487447339112201</v>
      </c>
      <c r="J513">
        <v>-35.273763703996103</v>
      </c>
      <c r="K513">
        <v>-112.386728129701</v>
      </c>
      <c r="L513">
        <v>-5.51837221093023</v>
      </c>
      <c r="M513">
        <v>84.528621700784896</v>
      </c>
      <c r="N513">
        <v>84.2364379892892</v>
      </c>
      <c r="O513">
        <v>47.112579974052103</v>
      </c>
      <c r="P513">
        <v>127513.901237778</v>
      </c>
      <c r="Q513">
        <v>171191.043627206</v>
      </c>
      <c r="R513">
        <v>99.4357972057702</v>
      </c>
      <c r="S513">
        <v>717.73587551903699</v>
      </c>
      <c r="T513">
        <v>0.26151943726135801</v>
      </c>
      <c r="U513">
        <v>2.8773553425724199E-3</v>
      </c>
      <c r="V513">
        <v>0.99133013510594603</v>
      </c>
      <c r="W513">
        <v>7.12058089439405E-4</v>
      </c>
      <c r="X513">
        <v>5.08045146204194E-3</v>
      </c>
      <c r="Y513" s="1">
        <v>0</v>
      </c>
      <c r="Z513">
        <v>0.65051937098431001</v>
      </c>
      <c r="AA513">
        <v>7.9672987053259895E-4</v>
      </c>
      <c r="AB513">
        <v>8.2241046770477402E-3</v>
      </c>
      <c r="AC513">
        <v>7.1007509328916201E-3</v>
      </c>
      <c r="AD513">
        <v>1.43132654829774E-3</v>
      </c>
      <c r="AE513">
        <v>0.87171844429971501</v>
      </c>
      <c r="AF513">
        <v>2.38547898006037E-3</v>
      </c>
      <c r="AG513">
        <v>2.1823691107539801E-6</v>
      </c>
      <c r="AH513">
        <v>6.0966063529206602</v>
      </c>
      <c r="AI513">
        <v>0.52639530877266205</v>
      </c>
      <c r="AJ513">
        <v>7843.8670939535996</v>
      </c>
      <c r="AK513" t="s">
        <v>89</v>
      </c>
      <c r="AL513" t="s">
        <v>90</v>
      </c>
      <c r="AM513" s="4">
        <v>6638501212.3400002</v>
      </c>
      <c r="AN513">
        <v>52061</v>
      </c>
      <c r="AO513">
        <f t="shared" si="226"/>
        <v>1.0282959783484589E-2</v>
      </c>
      <c r="AP513">
        <f t="shared" si="227"/>
        <v>11.665049036584318</v>
      </c>
      <c r="AQ513" s="15">
        <f t="shared" si="228"/>
        <v>-2.5829443454482237E-2</v>
      </c>
      <c r="AR513" s="3">
        <f t="shared" si="229"/>
        <v>-2.8088002059400811E-4</v>
      </c>
      <c r="AS513" s="15">
        <f t="shared" si="225"/>
        <v>-4.0917118315365264E-2</v>
      </c>
    </row>
    <row r="514" spans="1:49" x14ac:dyDescent="0.25">
      <c r="A514" t="s">
        <v>37</v>
      </c>
      <c r="B514">
        <v>11.312398676362999</v>
      </c>
      <c r="C514">
        <v>9.92390274857528E-3</v>
      </c>
      <c r="D514">
        <v>11.279718918453799</v>
      </c>
      <c r="E514">
        <v>2.0176950244229102</v>
      </c>
      <c r="F514" s="1">
        <v>0</v>
      </c>
      <c r="G514" s="1">
        <v>0</v>
      </c>
      <c r="H514">
        <v>4.7555148856532998</v>
      </c>
      <c r="I514">
        <v>-10.883056525360599</v>
      </c>
      <c r="J514">
        <v>-9.3329360145095404</v>
      </c>
      <c r="K514">
        <v>-78.708620411841594</v>
      </c>
      <c r="L514">
        <v>21.623275025005501</v>
      </c>
      <c r="M514">
        <v>92.634138762678205</v>
      </c>
      <c r="N514">
        <v>85.262793736299997</v>
      </c>
      <c r="O514">
        <v>49.937706206671201</v>
      </c>
      <c r="P514">
        <v>121416.484395145</v>
      </c>
      <c r="Q514">
        <v>160407.29003906299</v>
      </c>
      <c r="R514">
        <v>77.934506894275103</v>
      </c>
      <c r="S514">
        <v>705.04954014998305</v>
      </c>
      <c r="T514">
        <v>0.27101817294254199</v>
      </c>
      <c r="U514">
        <v>1.0110475126326301E-3</v>
      </c>
      <c r="V514">
        <v>0.99642134377591096</v>
      </c>
      <c r="W514">
        <v>1.3562746034120101E-4</v>
      </c>
      <c r="X514">
        <v>2.43198125111418E-3</v>
      </c>
      <c r="Y514" s="1">
        <v>0</v>
      </c>
      <c r="Z514">
        <v>0.64402142115871996</v>
      </c>
      <c r="AA514">
        <v>8.6401994588825601E-4</v>
      </c>
      <c r="AB514">
        <v>7.4131068542082901E-3</v>
      </c>
      <c r="AC514">
        <v>6.5296488483158003E-3</v>
      </c>
      <c r="AD514">
        <v>1.62652155731201E-3</v>
      </c>
      <c r="AE514">
        <v>0.81086444002654101</v>
      </c>
      <c r="AF514">
        <v>2.5601833403364601E-3</v>
      </c>
      <c r="AG514">
        <v>2.01031048505795E-5</v>
      </c>
      <c r="AH514">
        <v>4.87510668428264</v>
      </c>
      <c r="AI514">
        <v>0.44397258597636702</v>
      </c>
      <c r="AJ514">
        <v>7849.1825454108903</v>
      </c>
      <c r="AK514" t="s">
        <v>91</v>
      </c>
      <c r="AL514" t="s">
        <v>92</v>
      </c>
      <c r="AM514" s="4">
        <v>11115800562.860001</v>
      </c>
      <c r="AN514">
        <v>91551</v>
      </c>
      <c r="AO514">
        <f t="shared" si="226"/>
        <v>9.9538521345405168E-3</v>
      </c>
      <c r="AP514">
        <f t="shared" si="227"/>
        <v>11.311918575685997</v>
      </c>
      <c r="AQ514" s="15">
        <f t="shared" si="228"/>
        <v>4.2442020227628774E-5</v>
      </c>
      <c r="AR514" s="3">
        <f t="shared" si="229"/>
        <v>4.4662427907404822E-7</v>
      </c>
      <c r="AS514" s="15">
        <f t="shared" si="225"/>
        <v>2.8972138530629632E-3</v>
      </c>
      <c r="AT514">
        <f t="shared" ref="AT514" si="230">I514</f>
        <v>-10.883056525360599</v>
      </c>
      <c r="AU514" t="s">
        <v>67</v>
      </c>
      <c r="AV514" s="3">
        <f t="shared" ref="AV514" si="231">AR514</f>
        <v>4.4662427907404822E-7</v>
      </c>
      <c r="AW514" s="2">
        <f t="shared" ref="AW514:AW526" si="232">100*AV514</f>
        <v>4.4662427907404822E-5</v>
      </c>
    </row>
    <row r="515" spans="1:49" x14ac:dyDescent="0.25">
      <c r="A515" t="s">
        <v>37</v>
      </c>
      <c r="B515">
        <v>11.9542248136813</v>
      </c>
      <c r="C515">
        <v>1.0299552771480701E-2</v>
      </c>
      <c r="D515">
        <v>11.682819032333301</v>
      </c>
      <c r="E515">
        <v>1.1237084729995599</v>
      </c>
      <c r="F515" s="1">
        <v>0</v>
      </c>
      <c r="G515" s="1">
        <v>0</v>
      </c>
      <c r="H515">
        <v>4.8481102943777801</v>
      </c>
      <c r="I515">
        <v>13.8762190718874</v>
      </c>
      <c r="J515">
        <v>15.7208614575782</v>
      </c>
      <c r="K515">
        <v>-50.0040640366215</v>
      </c>
      <c r="L515">
        <v>44.976121336060501</v>
      </c>
      <c r="M515">
        <v>94.813561921968002</v>
      </c>
      <c r="N515">
        <v>85.675671423824596</v>
      </c>
      <c r="O515">
        <v>51.440882649816203</v>
      </c>
      <c r="P515">
        <v>127578.677564301</v>
      </c>
      <c r="Q515">
        <v>163010.34941684801</v>
      </c>
      <c r="R515">
        <v>69.131752823766604</v>
      </c>
      <c r="S515">
        <v>700.53777049432199</v>
      </c>
      <c r="T515">
        <v>0.261641609588319</v>
      </c>
      <c r="U515">
        <v>7.3733224205501204E-4</v>
      </c>
      <c r="V515">
        <v>0.99842932219633795</v>
      </c>
      <c r="W515">
        <v>1.5827046184551199E-4</v>
      </c>
      <c r="X515">
        <v>6.7507509976095299E-4</v>
      </c>
      <c r="Y515" s="1">
        <v>0</v>
      </c>
      <c r="Z515">
        <v>0.65607790294291701</v>
      </c>
      <c r="AA515">
        <v>8.2063893481443598E-4</v>
      </c>
      <c r="AB515">
        <v>7.2965158828991799E-3</v>
      </c>
      <c r="AC515">
        <v>6.4959898266679899E-3</v>
      </c>
      <c r="AD515">
        <v>2.1305612940974599E-3</v>
      </c>
      <c r="AE515">
        <v>0.79288840194848997</v>
      </c>
      <c r="AF515">
        <v>2.7472427994085099E-3</v>
      </c>
      <c r="AG515">
        <v>5.17771698530824E-5</v>
      </c>
      <c r="AH515">
        <v>4.5220040584745096</v>
      </c>
      <c r="AI515">
        <v>0.42099874425773098</v>
      </c>
      <c r="AJ515">
        <v>7856.1193206723801</v>
      </c>
      <c r="AK515" t="s">
        <v>93</v>
      </c>
      <c r="AL515" t="s">
        <v>94</v>
      </c>
      <c r="AM515" s="4">
        <v>24607502907.279999</v>
      </c>
      <c r="AN515">
        <v>192881</v>
      </c>
      <c r="AO515">
        <f t="shared" si="226"/>
        <v>1.0063871560890936E-2</v>
      </c>
      <c r="AP515">
        <f t="shared" si="227"/>
        <v>11.430112465141473</v>
      </c>
      <c r="AQ515" s="15">
        <f t="shared" si="228"/>
        <v>4.5853647559305877E-2</v>
      </c>
      <c r="AR515" s="3">
        <f t="shared" si="229"/>
        <v>4.8949130466903121E-4</v>
      </c>
      <c r="AS515" s="15">
        <f t="shared" si="225"/>
        <v>2.3231189372775463E-2</v>
      </c>
      <c r="AT515">
        <f t="shared" ref="AT515:AT525" si="233">I515</f>
        <v>13.8762190718874</v>
      </c>
      <c r="AU515" t="s">
        <v>67</v>
      </c>
      <c r="AV515" s="3">
        <f t="shared" ref="AV515:AV526" si="234">AR515</f>
        <v>4.8949130466903121E-4</v>
      </c>
      <c r="AW515" s="2">
        <f t="shared" si="232"/>
        <v>4.8949130466903121E-2</v>
      </c>
    </row>
    <row r="516" spans="1:49" x14ac:dyDescent="0.25">
      <c r="A516" t="s">
        <v>37</v>
      </c>
      <c r="B516">
        <v>12.3587481588213</v>
      </c>
      <c r="C516">
        <v>1.0872690493229401E-2</v>
      </c>
      <c r="D516">
        <v>12.294604115240601</v>
      </c>
      <c r="E516">
        <v>1.77170679983088</v>
      </c>
      <c r="F516" s="1">
        <v>0</v>
      </c>
      <c r="G516" s="1">
        <v>0</v>
      </c>
      <c r="H516">
        <v>4.88753065859202</v>
      </c>
      <c r="I516">
        <v>38.712142110302203</v>
      </c>
      <c r="J516">
        <v>39.780674954476503</v>
      </c>
      <c r="K516">
        <v>-23.4779700330268</v>
      </c>
      <c r="L516">
        <v>68.695993985509602</v>
      </c>
      <c r="M516">
        <v>95.801803605581</v>
      </c>
      <c r="N516">
        <v>89.601633110862196</v>
      </c>
      <c r="O516">
        <v>54.2473765695241</v>
      </c>
      <c r="P516">
        <v>132593.29950293599</v>
      </c>
      <c r="Q516">
        <v>167263.865166131</v>
      </c>
      <c r="R516">
        <v>68.596003714661194</v>
      </c>
      <c r="S516">
        <v>696.96194363980305</v>
      </c>
      <c r="T516">
        <v>0.355680304198847</v>
      </c>
      <c r="U516">
        <v>1.5494506092605101E-3</v>
      </c>
      <c r="V516">
        <v>0.99667147658427302</v>
      </c>
      <c r="W516">
        <v>4.1309859584923598E-4</v>
      </c>
      <c r="X516">
        <v>1.3659742106164499E-3</v>
      </c>
      <c r="Y516" s="1">
        <v>0</v>
      </c>
      <c r="Z516">
        <v>0.54049248093287505</v>
      </c>
      <c r="AA516">
        <v>7.6834730675674301E-4</v>
      </c>
      <c r="AB516">
        <v>7.3855665918125101E-3</v>
      </c>
      <c r="AC516">
        <v>6.55697085106663E-3</v>
      </c>
      <c r="AD516">
        <v>2.5659089187314199E-3</v>
      </c>
      <c r="AE516">
        <v>0.78341030614664697</v>
      </c>
      <c r="AF516">
        <v>2.8691537842456E-3</v>
      </c>
      <c r="AG516">
        <v>1.5241027554653501E-4</v>
      </c>
      <c r="AH516">
        <v>4.5118800044749898</v>
      </c>
      <c r="AI516">
        <v>0.45707029978305902</v>
      </c>
      <c r="AJ516">
        <v>7872.6525889966097</v>
      </c>
      <c r="AK516" t="s">
        <v>95</v>
      </c>
      <c r="AL516" t="s">
        <v>96</v>
      </c>
      <c r="AM516" s="4">
        <v>42555156508.970001</v>
      </c>
      <c r="AN516">
        <v>320945</v>
      </c>
      <c r="AO516">
        <f t="shared" si="226"/>
        <v>1.0194471942068973E-2</v>
      </c>
      <c r="AP516">
        <f t="shared" si="227"/>
        <v>11.570229038414571</v>
      </c>
      <c r="AQ516" s="15">
        <f t="shared" si="228"/>
        <v>6.8150692418339265E-2</v>
      </c>
      <c r="AR516" s="3">
        <f t="shared" si="229"/>
        <v>7.3852261628675094E-4</v>
      </c>
      <c r="AS516" s="15">
        <f t="shared" si="225"/>
        <v>5.2172516479147557E-3</v>
      </c>
      <c r="AT516">
        <f t="shared" si="233"/>
        <v>38.712142110302203</v>
      </c>
      <c r="AU516" t="s">
        <v>67</v>
      </c>
      <c r="AV516" s="3">
        <f t="shared" si="234"/>
        <v>7.3852261628675094E-4</v>
      </c>
      <c r="AW516" s="2">
        <f t="shared" si="232"/>
        <v>7.3852261628675087E-2</v>
      </c>
    </row>
    <row r="517" spans="1:49" x14ac:dyDescent="0.25">
      <c r="A517" t="s">
        <v>37</v>
      </c>
      <c r="B517">
        <v>13.5946654715568</v>
      </c>
      <c r="C517">
        <v>1.19189913437323E-2</v>
      </c>
      <c r="D517">
        <v>13.401449145445699</v>
      </c>
      <c r="E517">
        <v>3.54966493011319</v>
      </c>
      <c r="F517" s="1">
        <v>0</v>
      </c>
      <c r="G517" s="1">
        <v>0</v>
      </c>
      <c r="H517">
        <v>4.8897874714773302</v>
      </c>
      <c r="I517">
        <v>63.5589452955222</v>
      </c>
      <c r="J517">
        <v>63.878638900188299</v>
      </c>
      <c r="K517">
        <v>1.8970485126577701</v>
      </c>
      <c r="L517">
        <v>93.579508211324693</v>
      </c>
      <c r="M517">
        <v>93.969928884885803</v>
      </c>
      <c r="N517">
        <v>91.849136294346195</v>
      </c>
      <c r="O517">
        <v>56.395942992673803</v>
      </c>
      <c r="P517">
        <v>132602.86387139399</v>
      </c>
      <c r="Q517">
        <v>163375.69730753501</v>
      </c>
      <c r="R517">
        <v>70.6980501554402</v>
      </c>
      <c r="S517">
        <v>699.00089107878205</v>
      </c>
      <c r="T517">
        <v>0.44065646172508599</v>
      </c>
      <c r="U517">
        <v>5.1838625587129596E-3</v>
      </c>
      <c r="V517">
        <v>0.98672900614740899</v>
      </c>
      <c r="W517">
        <v>1.6437439064634399E-3</v>
      </c>
      <c r="X517">
        <v>6.4433873874138996E-3</v>
      </c>
      <c r="Y517" s="1">
        <v>0</v>
      </c>
      <c r="Z517">
        <v>0.433671309856141</v>
      </c>
      <c r="AA517">
        <v>7.0644157795673795E-4</v>
      </c>
      <c r="AB517">
        <v>7.7155624452023503E-3</v>
      </c>
      <c r="AC517">
        <v>6.7360432044270297E-3</v>
      </c>
      <c r="AD517">
        <v>3.23660948149817E-3</v>
      </c>
      <c r="AE517">
        <v>0.78741690290440003</v>
      </c>
      <c r="AF517">
        <v>2.9688567215634299E-3</v>
      </c>
      <c r="AG517">
        <v>2.56928734969804E-4</v>
      </c>
      <c r="AH517">
        <v>4.5801471461216803</v>
      </c>
      <c r="AI517">
        <v>0.425887918020175</v>
      </c>
      <c r="AJ517">
        <v>7887.6724058769696</v>
      </c>
      <c r="AK517" t="s">
        <v>97</v>
      </c>
      <c r="AL517" t="s">
        <v>98</v>
      </c>
      <c r="AM517" s="4">
        <v>71239297380.539993</v>
      </c>
      <c r="AN517">
        <v>537238</v>
      </c>
      <c r="AO517">
        <f t="shared" si="226"/>
        <v>1.0411341503947198E-2</v>
      </c>
      <c r="AP517">
        <f t="shared" si="227"/>
        <v>11.802452014219378</v>
      </c>
      <c r="AQ517" s="15">
        <f t="shared" si="228"/>
        <v>0.15185094209052452</v>
      </c>
      <c r="AR517" s="3">
        <f t="shared" si="229"/>
        <v>1.6915529298305691E-3</v>
      </c>
      <c r="AS517" s="15">
        <f t="shared" si="225"/>
        <v>1.4417569623562887E-2</v>
      </c>
      <c r="AT517">
        <f t="shared" si="233"/>
        <v>63.5589452955222</v>
      </c>
      <c r="AU517" t="s">
        <v>67</v>
      </c>
      <c r="AV517" s="3">
        <f t="shared" si="234"/>
        <v>1.6915529298305691E-3</v>
      </c>
      <c r="AW517" s="2">
        <f t="shared" si="232"/>
        <v>0.16915529298305693</v>
      </c>
    </row>
    <row r="518" spans="1:49" x14ac:dyDescent="0.25">
      <c r="A518" t="s">
        <v>37</v>
      </c>
      <c r="B518">
        <v>15.650821016998901</v>
      </c>
      <c r="C518">
        <v>1.36640163551324E-2</v>
      </c>
      <c r="D518">
        <v>15.2190011643217</v>
      </c>
      <c r="E518">
        <v>6.0351906999467602</v>
      </c>
      <c r="F518" s="1">
        <v>0</v>
      </c>
      <c r="G518" s="1">
        <v>0</v>
      </c>
      <c r="H518">
        <v>4.9671599688395904</v>
      </c>
      <c r="I518">
        <v>87.392381602135004</v>
      </c>
      <c r="J518">
        <v>87.379043398925006</v>
      </c>
      <c r="K518">
        <v>24.678618713953401</v>
      </c>
      <c r="L518">
        <v>117.048906371358</v>
      </c>
      <c r="M518">
        <v>92.319980173933104</v>
      </c>
      <c r="N518">
        <v>92.353094541706099</v>
      </c>
      <c r="O518">
        <v>57.225887480697097</v>
      </c>
      <c r="P518">
        <v>134340.61053377899</v>
      </c>
      <c r="Q518">
        <v>166352.90292101199</v>
      </c>
      <c r="R518">
        <v>70.029799129133494</v>
      </c>
      <c r="S518">
        <v>693.88223437090005</v>
      </c>
      <c r="T518">
        <v>0.47514037693578298</v>
      </c>
      <c r="U518">
        <v>1.3973629192345001E-2</v>
      </c>
      <c r="V518">
        <v>0.95997335418839802</v>
      </c>
      <c r="W518">
        <v>4.0933223540736497E-3</v>
      </c>
      <c r="X518">
        <v>2.1959694265182499E-2</v>
      </c>
      <c r="Y518" s="1">
        <v>0</v>
      </c>
      <c r="Z518">
        <v>0.38954265311896202</v>
      </c>
      <c r="AA518">
        <v>6.7922078450473799E-4</v>
      </c>
      <c r="AB518">
        <v>7.8013737651314802E-3</v>
      </c>
      <c r="AC518">
        <v>6.8649540581522603E-3</v>
      </c>
      <c r="AD518">
        <v>4.2277859466307499E-3</v>
      </c>
      <c r="AE518">
        <v>0.806465848413919</v>
      </c>
      <c r="AF518">
        <v>3.11134084617826E-3</v>
      </c>
      <c r="AG518">
        <v>9.3422455097533902E-4</v>
      </c>
      <c r="AH518">
        <v>4.5892093691793896</v>
      </c>
      <c r="AI518">
        <v>0.41642123633877298</v>
      </c>
      <c r="AJ518">
        <v>7930.8723263408101</v>
      </c>
      <c r="AK518" t="s">
        <v>99</v>
      </c>
      <c r="AL518" t="s">
        <v>100</v>
      </c>
      <c r="AM518" s="4">
        <v>90896066152.649994</v>
      </c>
      <c r="AN518">
        <v>676609</v>
      </c>
      <c r="AO518">
        <f t="shared" si="226"/>
        <v>1.0655515688835259E-2</v>
      </c>
      <c r="AP518">
        <f t="shared" si="227"/>
        <v>12.063243557344649</v>
      </c>
      <c r="AQ518" s="15">
        <f t="shared" si="228"/>
        <v>0.29739741576136658</v>
      </c>
      <c r="AR518" s="3">
        <f t="shared" si="229"/>
        <v>3.4281279043410062E-3</v>
      </c>
      <c r="AS518" s="15">
        <f t="shared" si="225"/>
        <v>2.837373149622513E-2</v>
      </c>
      <c r="AT518">
        <f t="shared" si="233"/>
        <v>87.392381602135004</v>
      </c>
      <c r="AU518" t="s">
        <v>67</v>
      </c>
      <c r="AV518" s="3">
        <f t="shared" si="234"/>
        <v>3.4281279043410062E-3</v>
      </c>
      <c r="AW518" s="2">
        <f t="shared" si="232"/>
        <v>0.34281279043410062</v>
      </c>
    </row>
    <row r="519" spans="1:49" x14ac:dyDescent="0.25">
      <c r="A519" t="s">
        <v>37</v>
      </c>
      <c r="B519">
        <v>17.594134749530699</v>
      </c>
      <c r="C519">
        <v>1.4422943675063801E-2</v>
      </c>
      <c r="D519">
        <v>15.998504554381499</v>
      </c>
      <c r="E519">
        <v>8.7203002103907092</v>
      </c>
      <c r="F519" s="1">
        <v>0</v>
      </c>
      <c r="G519" s="1">
        <v>0</v>
      </c>
      <c r="H519">
        <v>5.0266140806391899</v>
      </c>
      <c r="I519">
        <v>112.819355083857</v>
      </c>
      <c r="J519">
        <v>108.51078362107</v>
      </c>
      <c r="K519">
        <v>65.253093714505596</v>
      </c>
      <c r="L519">
        <v>141.58177642152299</v>
      </c>
      <c r="M519">
        <v>88.332820786190396</v>
      </c>
      <c r="N519">
        <v>93.625206659333301</v>
      </c>
      <c r="O519">
        <v>61.9268809992031</v>
      </c>
      <c r="P519">
        <v>138551.852143417</v>
      </c>
      <c r="Q519">
        <v>168716.87839297799</v>
      </c>
      <c r="R519">
        <v>70.025060597304005</v>
      </c>
      <c r="S519">
        <v>688.33876514571398</v>
      </c>
      <c r="T519">
        <v>0.45531780245790199</v>
      </c>
      <c r="U519">
        <v>1.97325754598409E-2</v>
      </c>
      <c r="V519">
        <v>0.93514981333627101</v>
      </c>
      <c r="W519">
        <v>5.6796955637111596E-3</v>
      </c>
      <c r="X519">
        <v>3.9437915640175902E-2</v>
      </c>
      <c r="Y519" s="1">
        <v>0</v>
      </c>
      <c r="Z519">
        <v>0.40782069485345701</v>
      </c>
      <c r="AA519">
        <v>6.3419171332380702E-4</v>
      </c>
      <c r="AB519">
        <v>7.1877473677617902E-3</v>
      </c>
      <c r="AC519">
        <v>6.4547654792876403E-3</v>
      </c>
      <c r="AD519">
        <v>4.1741619493661499E-3</v>
      </c>
      <c r="AE519">
        <v>0.72659811055937396</v>
      </c>
      <c r="AF519">
        <v>2.8866249340308101E-3</v>
      </c>
      <c r="AG519">
        <v>2.37977804604763E-3</v>
      </c>
      <c r="AH519">
        <v>4.13287361886906</v>
      </c>
      <c r="AI519">
        <v>0.339300459252523</v>
      </c>
      <c r="AJ519">
        <v>7863.0738576608001</v>
      </c>
      <c r="AK519" t="s">
        <v>101</v>
      </c>
      <c r="AL519" t="s">
        <v>102</v>
      </c>
      <c r="AM519" s="4">
        <v>91063759028.669998</v>
      </c>
      <c r="AN519">
        <v>657254</v>
      </c>
      <c r="AO519">
        <f>SUM(AA519,AC519,AF519)</f>
        <v>9.9755821266422576E-3</v>
      </c>
      <c r="AP519">
        <f t="shared" si="227"/>
        <v>11.335274561903375</v>
      </c>
      <c r="AQ519" s="15">
        <f t="shared" si="228"/>
        <v>0.55215779321858438</v>
      </c>
      <c r="AR519" s="3">
        <f t="shared" si="229"/>
        <v>6.021218902453029E-3</v>
      </c>
      <c r="AS519" s="15">
        <f t="shared" si="225"/>
        <v>9.973620907662939E-2</v>
      </c>
      <c r="AT519">
        <f t="shared" si="233"/>
        <v>112.819355083857</v>
      </c>
      <c r="AU519" t="s">
        <v>67</v>
      </c>
      <c r="AV519" s="3">
        <f t="shared" si="234"/>
        <v>6.021218902453029E-3</v>
      </c>
      <c r="AW519" s="2">
        <f t="shared" si="232"/>
        <v>0.60212189024530294</v>
      </c>
    </row>
    <row r="520" spans="1:49" x14ac:dyDescent="0.25">
      <c r="A520" t="s">
        <v>37</v>
      </c>
      <c r="B520">
        <v>20.130656638355401</v>
      </c>
      <c r="C520">
        <v>1.7322063231434499E-2</v>
      </c>
      <c r="D520">
        <v>18.916130909867402</v>
      </c>
      <c r="E520">
        <v>9.8262994737990397</v>
      </c>
      <c r="F520" s="1">
        <v>0</v>
      </c>
      <c r="G520" s="1">
        <v>0</v>
      </c>
      <c r="H520">
        <v>4.9470950830310398</v>
      </c>
      <c r="I520">
        <v>137.597748696195</v>
      </c>
      <c r="J520">
        <v>136.743339049773</v>
      </c>
      <c r="K520">
        <v>83.915484348006103</v>
      </c>
      <c r="L520">
        <v>165.151105358965</v>
      </c>
      <c r="M520">
        <v>83.288153410002195</v>
      </c>
      <c r="N520">
        <v>95.045012288792606</v>
      </c>
      <c r="O520">
        <v>60.678018503155798</v>
      </c>
      <c r="P520">
        <v>144778.18748242699</v>
      </c>
      <c r="Q520">
        <v>176954.041790227</v>
      </c>
      <c r="R520">
        <v>76.317312814331601</v>
      </c>
      <c r="S520">
        <v>704.09812600635303</v>
      </c>
      <c r="T520">
        <v>0.55413490693573597</v>
      </c>
      <c r="U520">
        <v>1.6405337977934E-2</v>
      </c>
      <c r="V520">
        <v>0.94220928835673401</v>
      </c>
      <c r="W520">
        <v>4.5993028596425503E-3</v>
      </c>
      <c r="X520">
        <v>3.67860708056892E-2</v>
      </c>
      <c r="Y520" s="1">
        <v>0</v>
      </c>
      <c r="Z520">
        <v>0.27989365923864001</v>
      </c>
      <c r="AA520">
        <v>5.7279631264765102E-4</v>
      </c>
      <c r="AB520">
        <v>7.5983730323241697E-3</v>
      </c>
      <c r="AC520">
        <v>6.6247432836335799E-3</v>
      </c>
      <c r="AD520">
        <v>4.9676047428405699E-3</v>
      </c>
      <c r="AE520">
        <v>0.79454230148254001</v>
      </c>
      <c r="AF520">
        <v>3.16286503793882E-3</v>
      </c>
      <c r="AG520">
        <v>4.1027343734513404E-3</v>
      </c>
      <c r="AH520">
        <v>5.1071453306677004</v>
      </c>
      <c r="AI520">
        <v>0.41164109903426399</v>
      </c>
      <c r="AJ520">
        <v>7871.7523266159997</v>
      </c>
      <c r="AK520" t="s">
        <v>103</v>
      </c>
      <c r="AL520" t="s">
        <v>104</v>
      </c>
      <c r="AM520" s="4">
        <v>102284341674.46001</v>
      </c>
      <c r="AN520">
        <v>706490</v>
      </c>
      <c r="AO520">
        <f t="shared" ref="AO520:AO522" si="235">SUM(AA520,AC520,AF520)</f>
        <v>1.0360404634220052E-2</v>
      </c>
      <c r="AP520">
        <f t="shared" si="227"/>
        <v>11.747959323486212</v>
      </c>
      <c r="AQ520" s="15">
        <f t="shared" si="228"/>
        <v>0.7135449727094918</v>
      </c>
      <c r="AR520" s="3">
        <f t="shared" si="229"/>
        <v>8.1967588166091988E-3</v>
      </c>
      <c r="AS520" s="15">
        <f t="shared" si="225"/>
        <v>6.4205821701860621E-2</v>
      </c>
      <c r="AT520">
        <f t="shared" si="233"/>
        <v>137.597748696195</v>
      </c>
      <c r="AU520" t="s">
        <v>67</v>
      </c>
      <c r="AV520" s="3">
        <f t="shared" si="234"/>
        <v>8.1967588166091988E-3</v>
      </c>
      <c r="AW520" s="2">
        <f t="shared" si="232"/>
        <v>0.81967588166091987</v>
      </c>
    </row>
    <row r="521" spans="1:49" x14ac:dyDescent="0.25">
      <c r="A521" t="s">
        <v>37</v>
      </c>
      <c r="B521">
        <v>20.868771733958798</v>
      </c>
      <c r="C521">
        <v>1.9173542205165001E-2</v>
      </c>
      <c r="D521">
        <v>20.730509076914299</v>
      </c>
      <c r="E521">
        <v>15.3968035692354</v>
      </c>
      <c r="F521" s="1">
        <v>0</v>
      </c>
      <c r="G521" s="1">
        <v>0</v>
      </c>
      <c r="H521">
        <v>5.0555460629671103</v>
      </c>
      <c r="I521">
        <v>160.29565915776601</v>
      </c>
      <c r="J521">
        <v>160.29917399607999</v>
      </c>
      <c r="K521">
        <v>97.898377941652896</v>
      </c>
      <c r="L521">
        <v>189.185066416132</v>
      </c>
      <c r="M521">
        <v>83.322877009614999</v>
      </c>
      <c r="N521">
        <v>95.379514331880301</v>
      </c>
      <c r="O521">
        <v>58.433643501618803</v>
      </c>
      <c r="P521">
        <v>138084.66442690999</v>
      </c>
      <c r="Q521">
        <v>168402.22337255499</v>
      </c>
      <c r="R521">
        <v>75.166807338834502</v>
      </c>
      <c r="S521">
        <v>692.34143358240897</v>
      </c>
      <c r="T521">
        <v>0.618472542073217</v>
      </c>
      <c r="U521">
        <v>1.21190436090382E-2</v>
      </c>
      <c r="V521">
        <v>0.96192358866569605</v>
      </c>
      <c r="W521">
        <v>3.4703330510255899E-3</v>
      </c>
      <c r="X521">
        <v>2.24870346742394E-2</v>
      </c>
      <c r="Y521" s="1">
        <v>0</v>
      </c>
      <c r="Z521">
        <v>0.22100311034794201</v>
      </c>
      <c r="AA521">
        <v>5.6959838920978099E-4</v>
      </c>
      <c r="AB521">
        <v>7.9884511052621399E-3</v>
      </c>
      <c r="AC521">
        <v>6.8468300784647104E-3</v>
      </c>
      <c r="AD521">
        <v>5.6657686562272E-3</v>
      </c>
      <c r="AE521">
        <v>0.87675266990315404</v>
      </c>
      <c r="AF521">
        <v>3.4334695071880999E-3</v>
      </c>
      <c r="AG521">
        <v>4.8826125421037201E-3</v>
      </c>
      <c r="AH521">
        <v>5.6098653656588002</v>
      </c>
      <c r="AI521">
        <v>0.46424821078369599</v>
      </c>
      <c r="AJ521">
        <v>8053.6890809240303</v>
      </c>
      <c r="AK521" t="s">
        <v>105</v>
      </c>
      <c r="AL521" t="s">
        <v>106</v>
      </c>
      <c r="AM521" s="4">
        <v>70403708920.039993</v>
      </c>
      <c r="AN521">
        <v>509859</v>
      </c>
      <c r="AO521">
        <f t="shared" si="235"/>
        <v>1.0849897974862591E-2</v>
      </c>
      <c r="AP521">
        <f t="shared" si="227"/>
        <v>12.270349034660555</v>
      </c>
      <c r="AQ521" s="15">
        <f t="shared" si="228"/>
        <v>0.70074801254715147</v>
      </c>
      <c r="AR521" s="3">
        <f t="shared" si="229"/>
        <v>8.4663222891769724E-3</v>
      </c>
      <c r="AS521" s="15">
        <f t="shared" si="225"/>
        <v>6.6695254097002277E-3</v>
      </c>
      <c r="AT521">
        <f t="shared" si="233"/>
        <v>160.29565915776601</v>
      </c>
      <c r="AU521">
        <f>(187.5-AT521)/(AT521-AT520)*(AR521-AR520)+AR521</f>
        <v>8.7894047420206227E-3</v>
      </c>
      <c r="AV521" s="3">
        <f t="shared" si="234"/>
        <v>8.4663222891769724E-3</v>
      </c>
      <c r="AW521" s="2">
        <f t="shared" si="232"/>
        <v>0.84663222891769729</v>
      </c>
    </row>
    <row r="522" spans="1:49" x14ac:dyDescent="0.25">
      <c r="A522" t="s">
        <v>37</v>
      </c>
      <c r="B522">
        <v>21.100292662996502</v>
      </c>
      <c r="C522">
        <v>1.8983472746893298E-2</v>
      </c>
      <c r="D522">
        <v>20.545977619989898</v>
      </c>
      <c r="E522">
        <v>32.732048663400803</v>
      </c>
      <c r="F522" s="1">
        <v>0</v>
      </c>
      <c r="G522" s="1">
        <v>0</v>
      </c>
      <c r="H522">
        <v>5.1039326460454202</v>
      </c>
      <c r="I522">
        <v>182.16273866484701</v>
      </c>
      <c r="J522">
        <v>181.89289896336899</v>
      </c>
      <c r="K522">
        <v>119.69643101081699</v>
      </c>
      <c r="L522">
        <v>211.08980195500399</v>
      </c>
      <c r="M522">
        <v>75.267356708168094</v>
      </c>
      <c r="N522">
        <v>94.167185858288093</v>
      </c>
      <c r="O522">
        <v>59.7080824233269</v>
      </c>
      <c r="P522">
        <v>137892.04742082101</v>
      </c>
      <c r="Q522">
        <v>164786.33582914501</v>
      </c>
      <c r="R522">
        <v>88.921377082395395</v>
      </c>
      <c r="S522">
        <v>683.49377740052398</v>
      </c>
      <c r="T522">
        <v>0.58639369202673597</v>
      </c>
      <c r="U522">
        <v>8.2146484241086101E-2</v>
      </c>
      <c r="V522">
        <v>0.735710570375949</v>
      </c>
      <c r="W522">
        <v>2.91265569143562E-2</v>
      </c>
      <c r="X522">
        <v>0.15301638846860799</v>
      </c>
      <c r="Y522" s="1">
        <v>0</v>
      </c>
      <c r="Z522">
        <v>0.227318152769653</v>
      </c>
      <c r="AA522">
        <v>5.1969938941055901E-4</v>
      </c>
      <c r="AB522">
        <v>7.8359362214036107E-3</v>
      </c>
      <c r="AC522">
        <v>6.7442005669517899E-3</v>
      </c>
      <c r="AD522">
        <v>5.7715128314479404E-3</v>
      </c>
      <c r="AE522">
        <v>0.87758285749795495</v>
      </c>
      <c r="AF522">
        <v>4.0876738456395098E-3</v>
      </c>
      <c r="AG522">
        <v>4.3111021176601497E-3</v>
      </c>
      <c r="AH522">
        <v>5.8989413873990797</v>
      </c>
      <c r="AI522">
        <v>0.42015903172250602</v>
      </c>
      <c r="AJ522">
        <v>8283.8620236294191</v>
      </c>
      <c r="AK522" t="s">
        <v>107</v>
      </c>
      <c r="AL522" t="s">
        <v>108</v>
      </c>
      <c r="AM522" s="4">
        <v>9978971687.75</v>
      </c>
      <c r="AN522">
        <v>72368</v>
      </c>
      <c r="AO522">
        <f t="shared" si="235"/>
        <v>1.1351573802001858E-2</v>
      </c>
      <c r="AP522">
        <f t="shared" si="227"/>
        <v>12.802797432480407</v>
      </c>
      <c r="AQ522" s="15">
        <f t="shared" si="228"/>
        <v>0.64810017297200506</v>
      </c>
      <c r="AR522" s="3">
        <f t="shared" si="229"/>
        <v>8.2040734915400093E-3</v>
      </c>
      <c r="AS522" s="15">
        <f t="shared" si="225"/>
        <v>2.6979248846610737E-2</v>
      </c>
      <c r="AT522">
        <f t="shared" si="233"/>
        <v>182.16273866484701</v>
      </c>
      <c r="AU522" t="s">
        <v>67</v>
      </c>
      <c r="AV522" s="3">
        <f t="shared" si="234"/>
        <v>8.2040734915400093E-3</v>
      </c>
      <c r="AW522" s="2">
        <f t="shared" si="232"/>
        <v>0.82040734915400093</v>
      </c>
    </row>
    <row r="523" spans="1:49" x14ac:dyDescent="0.25">
      <c r="A523" t="s">
        <v>37</v>
      </c>
      <c r="B523">
        <v>23.856234561655899</v>
      </c>
      <c r="C523">
        <v>2.1487120190762099E-2</v>
      </c>
      <c r="D523">
        <v>22.945402201017298</v>
      </c>
      <c r="E523">
        <v>75.0117732674899</v>
      </c>
      <c r="F523" s="1">
        <v>0</v>
      </c>
      <c r="G523" s="1">
        <v>0</v>
      </c>
      <c r="H523">
        <v>5.0288810902308896</v>
      </c>
      <c r="I523">
        <v>210.30218987049</v>
      </c>
      <c r="J523">
        <v>209.695734274008</v>
      </c>
      <c r="K523">
        <v>155.47238577673201</v>
      </c>
      <c r="L523">
        <v>236.03211894121799</v>
      </c>
      <c r="M523">
        <v>46.920983215641101</v>
      </c>
      <c r="N523">
        <v>92.598588417754797</v>
      </c>
      <c r="O523">
        <v>64.647745521038402</v>
      </c>
      <c r="P523">
        <v>155111.75129936499</v>
      </c>
      <c r="Q523">
        <v>190734.161585575</v>
      </c>
      <c r="R523">
        <v>132.889924871001</v>
      </c>
      <c r="S523">
        <v>698.89189076800699</v>
      </c>
      <c r="T523">
        <v>0.59089778948717397</v>
      </c>
      <c r="U523">
        <v>0.29325627293538398</v>
      </c>
      <c r="V523">
        <v>5.3650241129712404E-3</v>
      </c>
      <c r="W523">
        <v>0.105395386068959</v>
      </c>
      <c r="X523">
        <v>0.59598331688268402</v>
      </c>
      <c r="Y523" s="1">
        <v>0</v>
      </c>
      <c r="Z523">
        <v>0.12619414214046601</v>
      </c>
      <c r="AA523">
        <v>3.3578620420292201E-4</v>
      </c>
      <c r="AB523">
        <v>8.2950350391415607E-3</v>
      </c>
      <c r="AC523">
        <v>6.8594252082514098E-3</v>
      </c>
      <c r="AD523">
        <v>5.5128308293697801E-3</v>
      </c>
      <c r="AE523">
        <v>0.816011959258789</v>
      </c>
      <c r="AF523">
        <v>6.1267004576242897E-3</v>
      </c>
      <c r="AG523">
        <v>4.8390981352419496E-3</v>
      </c>
      <c r="AH523">
        <v>7.81066239763922</v>
      </c>
      <c r="AI523">
        <v>0.346925223143004</v>
      </c>
      <c r="AJ523">
        <v>7680.1345098271004</v>
      </c>
      <c r="AK523" t="s">
        <v>109</v>
      </c>
      <c r="AL523" t="s">
        <v>110</v>
      </c>
      <c r="AM523" s="4">
        <v>1881350431.51</v>
      </c>
      <c r="AN523">
        <v>12129</v>
      </c>
      <c r="AO523">
        <f>SUM(AA523,AC523,AF523)</f>
        <v>1.3321911870078623E-2</v>
      </c>
      <c r="AP523">
        <f t="shared" si="227"/>
        <v>14.865458109007179</v>
      </c>
      <c r="AQ523" s="15">
        <f t="shared" si="228"/>
        <v>0.60480991481864188</v>
      </c>
      <c r="AR523" s="3">
        <f t="shared" si="229"/>
        <v>9.1343551574063105E-3</v>
      </c>
      <c r="AS523" s="15">
        <f t="shared" si="225"/>
        <v>3.969563717641944E-2</v>
      </c>
      <c r="AT523">
        <f t="shared" si="233"/>
        <v>210.30218987049</v>
      </c>
      <c r="AU523" t="s">
        <v>67</v>
      </c>
      <c r="AV523" s="3">
        <f t="shared" si="234"/>
        <v>9.1343551574063105E-3</v>
      </c>
      <c r="AW523" s="2">
        <f t="shared" si="232"/>
        <v>0.91343551574063109</v>
      </c>
    </row>
    <row r="524" spans="1:49" x14ac:dyDescent="0.25">
      <c r="A524" t="s">
        <v>37</v>
      </c>
      <c r="B524">
        <v>28.6630984066955</v>
      </c>
      <c r="C524">
        <v>2.1661466900725301E-2</v>
      </c>
      <c r="D524">
        <v>23.109991450670702</v>
      </c>
      <c r="E524">
        <v>103.681117858061</v>
      </c>
      <c r="F524" s="1">
        <v>0</v>
      </c>
      <c r="G524" s="1">
        <v>0</v>
      </c>
      <c r="H524">
        <v>5.3054846566745697</v>
      </c>
      <c r="I524">
        <v>233.564119565325</v>
      </c>
      <c r="J524">
        <v>232.015858737678</v>
      </c>
      <c r="K524">
        <v>181.370252766547</v>
      </c>
      <c r="L524">
        <v>262.07098885166602</v>
      </c>
      <c r="M524">
        <v>45.845335286521099</v>
      </c>
      <c r="N524">
        <v>93.255701616539199</v>
      </c>
      <c r="O524">
        <v>65.971170767000402</v>
      </c>
      <c r="P524">
        <v>139975.832915451</v>
      </c>
      <c r="Q524">
        <v>171034.73073170599</v>
      </c>
      <c r="R524">
        <v>132.89335266104999</v>
      </c>
      <c r="S524">
        <v>692.17664245018204</v>
      </c>
      <c r="T524">
        <v>0.57245700442151803</v>
      </c>
      <c r="U524">
        <v>0.40155234333309198</v>
      </c>
      <c r="V524">
        <v>1.48829637546914E-3</v>
      </c>
      <c r="W524">
        <v>7.8085630461212696E-2</v>
      </c>
      <c r="X524">
        <v>0.51887372983022495</v>
      </c>
      <c r="Y524" s="1">
        <v>0</v>
      </c>
      <c r="Z524">
        <v>0.17284541366547099</v>
      </c>
      <c r="AA524">
        <v>3.3364785893137802E-4</v>
      </c>
      <c r="AB524">
        <v>8.4646597982237001E-3</v>
      </c>
      <c r="AC524">
        <v>7.1926358153779598E-3</v>
      </c>
      <c r="AD524">
        <v>5.7609804420084097E-3</v>
      </c>
      <c r="AE524">
        <v>0.79820337133982999</v>
      </c>
      <c r="AF524">
        <v>6.3110755520027796E-3</v>
      </c>
      <c r="AG524">
        <v>4.50220658153386E-3</v>
      </c>
      <c r="AH524">
        <v>7.7533638671648299</v>
      </c>
      <c r="AI524">
        <v>0.33602429067002199</v>
      </c>
      <c r="AJ524">
        <v>8001.4726807217703</v>
      </c>
      <c r="AK524" t="s">
        <v>111</v>
      </c>
      <c r="AL524" t="s">
        <v>112</v>
      </c>
      <c r="AM524" s="4">
        <v>384093685.51999998</v>
      </c>
      <c r="AN524">
        <v>2744</v>
      </c>
      <c r="AO524">
        <f>SUM(AA524,AC524,AF524)</f>
        <v>1.3837359226312117E-2</v>
      </c>
      <c r="AP524">
        <f t="shared" si="227"/>
        <v>15.397625711211038</v>
      </c>
      <c r="AQ524" s="15">
        <f t="shared" si="228"/>
        <v>0.86152715647749822</v>
      </c>
      <c r="AR524" s="3">
        <f t="shared" si="229"/>
        <v>1.3916591924357803E-2</v>
      </c>
      <c r="AS524" s="15">
        <f t="shared" si="225"/>
        <v>0.24029030767398374</v>
      </c>
      <c r="AT524">
        <f t="shared" si="233"/>
        <v>233.564119565325</v>
      </c>
      <c r="AU524" t="s">
        <v>67</v>
      </c>
      <c r="AV524" s="3">
        <f t="shared" si="234"/>
        <v>1.3916591924357803E-2</v>
      </c>
      <c r="AW524" s="2">
        <f t="shared" si="232"/>
        <v>1.3916591924357802</v>
      </c>
    </row>
    <row r="525" spans="1:49" x14ac:dyDescent="0.25">
      <c r="A525" t="s">
        <v>37</v>
      </c>
      <c r="B525">
        <v>22.558639756642801</v>
      </c>
      <c r="C525">
        <v>1.9447773162344899E-2</v>
      </c>
      <c r="D525">
        <v>20.9960576016075</v>
      </c>
      <c r="E525">
        <v>171.70503826857501</v>
      </c>
      <c r="F525" s="1">
        <v>0</v>
      </c>
      <c r="G525" s="1">
        <v>0</v>
      </c>
      <c r="H525">
        <v>5.9255895006818999</v>
      </c>
      <c r="I525">
        <v>270.29936855314497</v>
      </c>
      <c r="J525">
        <v>271.93012047335401</v>
      </c>
      <c r="K525">
        <v>231.531013987043</v>
      </c>
      <c r="L525">
        <v>305.384981872617</v>
      </c>
      <c r="M525">
        <v>43.314916760225003</v>
      </c>
      <c r="N525">
        <v>89.054870487941201</v>
      </c>
      <c r="O525">
        <v>66.3169374442042</v>
      </c>
      <c r="P525">
        <v>113835.339104278</v>
      </c>
      <c r="Q525">
        <v>139945.52969653701</v>
      </c>
      <c r="R525">
        <v>132.61528596404901</v>
      </c>
      <c r="S525">
        <v>657.59645285311501</v>
      </c>
      <c r="T525">
        <v>0.279684912278302</v>
      </c>
      <c r="U525">
        <v>0.77592266796716103</v>
      </c>
      <c r="V525" s="1">
        <v>0</v>
      </c>
      <c r="W525">
        <v>6.4127685088966505E-2</v>
      </c>
      <c r="X525">
        <v>0.15994964694387201</v>
      </c>
      <c r="Y525" s="1">
        <v>0</v>
      </c>
      <c r="Z525">
        <v>0.50337925245321302</v>
      </c>
      <c r="AA525">
        <v>3.4193581500747099E-4</v>
      </c>
      <c r="AB525">
        <v>7.3768265291267003E-3</v>
      </c>
      <c r="AC525">
        <v>6.9212678453226496E-3</v>
      </c>
      <c r="AD525">
        <v>6.6858596049565299E-3</v>
      </c>
      <c r="AE525">
        <v>0.68058468609446998</v>
      </c>
      <c r="AF525">
        <v>6.9688829546597601E-3</v>
      </c>
      <c r="AG525">
        <v>3.7497558080941099E-3</v>
      </c>
      <c r="AH525">
        <v>6.79299258572662</v>
      </c>
      <c r="AI525">
        <v>0.27514933639763101</v>
      </c>
      <c r="AJ525">
        <v>8270.1069179858696</v>
      </c>
      <c r="AK525" t="s">
        <v>113</v>
      </c>
      <c r="AL525" t="s">
        <v>114</v>
      </c>
      <c r="AM525" s="4">
        <v>85148833.650000006</v>
      </c>
      <c r="AN525">
        <v>748</v>
      </c>
      <c r="AO525">
        <f>SUM(AA525,AC525,AF525)</f>
        <v>1.423208661498988E-2</v>
      </c>
      <c r="AP525">
        <f t="shared" si="227"/>
        <v>15.803093774822962</v>
      </c>
      <c r="AQ525" s="15">
        <f t="shared" si="228"/>
        <v>0.42748249666040605</v>
      </c>
      <c r="AR525" s="3">
        <f t="shared" si="229"/>
        <v>6.8466822389722133E-3</v>
      </c>
      <c r="AS525" s="15">
        <f t="shared" si="225"/>
        <v>7.4422645654947495E-2</v>
      </c>
      <c r="AT525">
        <f t="shared" si="233"/>
        <v>270.29936855314497</v>
      </c>
      <c r="AU525" t="s">
        <v>67</v>
      </c>
      <c r="AV525" s="3">
        <f t="shared" si="234"/>
        <v>6.8466822389722133E-3</v>
      </c>
      <c r="AW525" s="2">
        <f t="shared" si="232"/>
        <v>0.68466822389722137</v>
      </c>
    </row>
    <row r="526" spans="1:49" x14ac:dyDescent="0.25">
      <c r="AN526">
        <f>SUM(AN510:AN525)</f>
        <v>3860456</v>
      </c>
      <c r="AO526" t="s">
        <v>395</v>
      </c>
      <c r="AQ526" s="15"/>
      <c r="AR526" s="3">
        <f>SUMPRODUCT(AR523:AR525,AM523:AM525)/SUM(AM523:AM525)</f>
        <v>9.8329168814152573E-3</v>
      </c>
      <c r="AS526" s="15" t="s">
        <v>67</v>
      </c>
      <c r="AV526" s="3">
        <f t="shared" si="234"/>
        <v>9.8329168814152573E-3</v>
      </c>
      <c r="AW526" s="2">
        <f t="shared" si="232"/>
        <v>0.98329168814152568</v>
      </c>
    </row>
    <row r="528" spans="1:49" x14ac:dyDescent="0.25">
      <c r="AO528" t="s">
        <v>244</v>
      </c>
      <c r="AP528" t="s">
        <v>67</v>
      </c>
      <c r="AR528" s="3" t="s">
        <v>67</v>
      </c>
      <c r="AS528" s="15"/>
    </row>
    <row r="529" spans="1:50" x14ac:dyDescent="0.25">
      <c r="A529" t="s">
        <v>0</v>
      </c>
      <c r="B529" t="s">
        <v>1</v>
      </c>
      <c r="C529" t="s">
        <v>2</v>
      </c>
      <c r="D529" t="s">
        <v>3</v>
      </c>
      <c r="E529" t="s">
        <v>5</v>
      </c>
      <c r="F529" t="s">
        <v>6</v>
      </c>
      <c r="G529" t="s">
        <v>208</v>
      </c>
      <c r="H529" t="s">
        <v>7</v>
      </c>
      <c r="I529" t="s">
        <v>8</v>
      </c>
      <c r="J529" t="s">
        <v>134</v>
      </c>
      <c r="K529" t="s">
        <v>143</v>
      </c>
      <c r="L529" t="s">
        <v>9</v>
      </c>
      <c r="M529" t="s">
        <v>10</v>
      </c>
      <c r="N529" t="s">
        <v>11</v>
      </c>
      <c r="O529" t="s">
        <v>13</v>
      </c>
      <c r="P529" t="s">
        <v>14</v>
      </c>
      <c r="Q529" t="s">
        <v>15</v>
      </c>
      <c r="R529" t="s">
        <v>16</v>
      </c>
      <c r="S529" t="s">
        <v>17</v>
      </c>
      <c r="T529" t="s">
        <v>18</v>
      </c>
      <c r="U529" t="s">
        <v>20</v>
      </c>
      <c r="V529" t="s">
        <v>21</v>
      </c>
      <c r="W529" t="s">
        <v>22</v>
      </c>
      <c r="X529" t="s">
        <v>23</v>
      </c>
      <c r="Y529" t="s">
        <v>24</v>
      </c>
      <c r="Z529" t="s">
        <v>25</v>
      </c>
      <c r="AA529" t="s">
        <v>26</v>
      </c>
      <c r="AB529" t="s">
        <v>27</v>
      </c>
      <c r="AC529" t="s">
        <v>263</v>
      </c>
      <c r="AD529" t="s">
        <v>29</v>
      </c>
      <c r="AE529" t="s">
        <v>326</v>
      </c>
      <c r="AF529" t="s">
        <v>233</v>
      </c>
      <c r="AG529" t="s">
        <v>30</v>
      </c>
      <c r="AH529" t="s">
        <v>31</v>
      </c>
      <c r="AI529" t="s">
        <v>32</v>
      </c>
      <c r="AJ529" t="s">
        <v>33</v>
      </c>
      <c r="AK529" t="s">
        <v>34</v>
      </c>
      <c r="AL529" t="s">
        <v>74</v>
      </c>
      <c r="AM529" s="4" t="s">
        <v>35</v>
      </c>
      <c r="AN529" t="s">
        <v>36</v>
      </c>
      <c r="AP529" t="s">
        <v>67</v>
      </c>
      <c r="AS529" s="15"/>
    </row>
    <row r="530" spans="1:50" x14ac:dyDescent="0.25">
      <c r="A530" t="s">
        <v>37</v>
      </c>
      <c r="B530">
        <v>18.902125952053002</v>
      </c>
      <c r="C530">
        <v>1.0010467593577901E-2</v>
      </c>
      <c r="D530">
        <v>11.3727586187448</v>
      </c>
      <c r="E530">
        <v>-0.73802737182839795</v>
      </c>
      <c r="F530" s="1">
        <v>0</v>
      </c>
      <c r="G530" s="1">
        <v>0</v>
      </c>
      <c r="H530">
        <v>4.38425474275732</v>
      </c>
      <c r="I530">
        <v>-81.023107013680502</v>
      </c>
      <c r="J530">
        <v>-76.947609063706594</v>
      </c>
      <c r="K530">
        <v>-160.077408077982</v>
      </c>
      <c r="L530">
        <v>-39.163309745339703</v>
      </c>
      <c r="M530">
        <v>85.880847981964493</v>
      </c>
      <c r="N530">
        <v>92.132314507694005</v>
      </c>
      <c r="O530">
        <v>43.127701783516599</v>
      </c>
      <c r="P530">
        <v>88070.935869565204</v>
      </c>
      <c r="Q530">
        <v>131223.61212188</v>
      </c>
      <c r="R530">
        <v>109.38289011620699</v>
      </c>
      <c r="S530">
        <v>755.52340881345594</v>
      </c>
      <c r="T530">
        <v>0.41505809996712001</v>
      </c>
      <c r="U530" s="1">
        <v>0</v>
      </c>
      <c r="V530">
        <v>1</v>
      </c>
      <c r="W530" s="1">
        <v>0</v>
      </c>
      <c r="X530" s="1">
        <v>0</v>
      </c>
      <c r="Y530" s="1">
        <v>0</v>
      </c>
      <c r="Z530">
        <v>0.37066095226771301</v>
      </c>
      <c r="AA530">
        <v>1.92255437032737E-3</v>
      </c>
      <c r="AB530">
        <v>7.6922507841389503E-3</v>
      </c>
      <c r="AC530">
        <v>6.0915375004008E-3</v>
      </c>
      <c r="AD530">
        <v>3.92930845830571E-4</v>
      </c>
      <c r="AE530">
        <v>0.898349786364117</v>
      </c>
      <c r="AF530">
        <v>2.01689962233275E-3</v>
      </c>
      <c r="AG530" s="1">
        <v>2.8249098291457498E-7</v>
      </c>
      <c r="AH530">
        <v>7.0621433301985999</v>
      </c>
      <c r="AI530">
        <v>0.64392165739046703</v>
      </c>
      <c r="AJ530">
        <v>9486.6251606900605</v>
      </c>
      <c r="AK530" t="s">
        <v>85</v>
      </c>
      <c r="AL530" t="s">
        <v>86</v>
      </c>
      <c r="AM530" s="4">
        <v>20256315.25</v>
      </c>
      <c r="AN530">
        <v>230</v>
      </c>
      <c r="AO530">
        <f>SUM(AA530,AC530,AF530)</f>
        <v>1.003099149306092E-2</v>
      </c>
      <c r="AP530">
        <f>100*(1-(1-AO530)^12)</f>
        <v>11.394804539152137</v>
      </c>
      <c r="AQ530" s="15">
        <f>B530/AP530-1</f>
        <v>0.65883722595731942</v>
      </c>
      <c r="AR530" s="3">
        <f>1-(1-B530/100)^(1/12)-AO530</f>
        <v>7.2769286934026237E-3</v>
      </c>
      <c r="AS530" s="15">
        <f t="shared" ref="AS530:AS545" si="236">B530/D530-1</f>
        <v>0.66205285680627668</v>
      </c>
    </row>
    <row r="531" spans="1:50" x14ac:dyDescent="0.25">
      <c r="A531" t="s">
        <v>37</v>
      </c>
      <c r="B531">
        <v>9.0423509733949992</v>
      </c>
      <c r="C531">
        <v>9.5082585696871502E-3</v>
      </c>
      <c r="D531">
        <v>10.831737196690799</v>
      </c>
      <c r="E531">
        <v>5.9741240266481901</v>
      </c>
      <c r="F531" s="1">
        <v>0</v>
      </c>
      <c r="G531" s="1">
        <v>0</v>
      </c>
      <c r="H531">
        <v>4.4367697575359601</v>
      </c>
      <c r="I531">
        <v>-58.701781072925598</v>
      </c>
      <c r="J531">
        <v>-57.816625025595101</v>
      </c>
      <c r="K531">
        <v>-140.59879491979399</v>
      </c>
      <c r="L531">
        <v>-25.940045649860501</v>
      </c>
      <c r="M531">
        <v>85.511329126002593</v>
      </c>
      <c r="N531">
        <v>87.415726252709405</v>
      </c>
      <c r="O531">
        <v>44.592718925678298</v>
      </c>
      <c r="P531">
        <v>118682.715570987</v>
      </c>
      <c r="Q531">
        <v>164913.79965052899</v>
      </c>
      <c r="R531">
        <v>107.199861102547</v>
      </c>
      <c r="S531">
        <v>745.48177438921596</v>
      </c>
      <c r="T531">
        <v>0.364058506546375</v>
      </c>
      <c r="U531">
        <v>2.17205971379935E-3</v>
      </c>
      <c r="V531">
        <v>0.99363462592874796</v>
      </c>
      <c r="W531">
        <v>2.5485084894109901E-3</v>
      </c>
      <c r="X531">
        <v>1.64480586804075E-3</v>
      </c>
      <c r="Y531" s="1">
        <v>0</v>
      </c>
      <c r="Z531">
        <v>0.48069574354690398</v>
      </c>
      <c r="AA531">
        <v>1.03973028646701E-3</v>
      </c>
      <c r="AB531">
        <v>7.6602185171686498E-3</v>
      </c>
      <c r="AC531">
        <v>6.2919815522308603E-3</v>
      </c>
      <c r="AD531">
        <v>8.0711158503636398E-4</v>
      </c>
      <c r="AE531">
        <v>0.888414842014151</v>
      </c>
      <c r="AF531">
        <v>2.1713689079776001E-3</v>
      </c>
      <c r="AG531" s="1">
        <v>1.18762327285067E-7</v>
      </c>
      <c r="AH531">
        <v>6.8537621577400802</v>
      </c>
      <c r="AI531">
        <v>0.62230693348225996</v>
      </c>
      <c r="AJ531">
        <v>9590.8581914618007</v>
      </c>
      <c r="AK531" t="s">
        <v>87</v>
      </c>
      <c r="AL531" t="s">
        <v>88</v>
      </c>
      <c r="AM531" s="4">
        <v>307625598.75999999</v>
      </c>
      <c r="AN531">
        <v>2592</v>
      </c>
      <c r="AO531">
        <f t="shared" ref="AO531:AO540" si="237">SUM(AA531,AC531,AF531)</f>
        <v>9.5030807466754703E-3</v>
      </c>
      <c r="AP531">
        <f t="shared" ref="AP531:AP545" si="238">100*(1-(1-AO531)^12)</f>
        <v>10.826143481103978</v>
      </c>
      <c r="AQ531" s="15">
        <f t="shared" ref="AQ531:AQ545" si="239">B531/AP531-1</f>
        <v>-0.16476712236655855</v>
      </c>
      <c r="AR531" s="3">
        <f t="shared" ref="AR531:AR545" si="240">1-(1-B531/100)^(1/12)-AO531</f>
        <v>-1.6361728603790666E-3</v>
      </c>
      <c r="AS531" s="15">
        <f t="shared" si="236"/>
        <v>-0.16519845254761856</v>
      </c>
    </row>
    <row r="532" spans="1:50" x14ac:dyDescent="0.25">
      <c r="A532" t="s">
        <v>37</v>
      </c>
      <c r="B532">
        <v>11.2330245581387</v>
      </c>
      <c r="C532">
        <v>1.0483518401677799E-2</v>
      </c>
      <c r="D532">
        <v>11.879614649258</v>
      </c>
      <c r="E532">
        <v>9.13438786659394</v>
      </c>
      <c r="F532" s="1">
        <v>0</v>
      </c>
      <c r="G532" s="1">
        <v>0</v>
      </c>
      <c r="H532">
        <v>4.59947722012177</v>
      </c>
      <c r="I532">
        <v>-34.777703459258603</v>
      </c>
      <c r="J532">
        <v>-34.061313993065099</v>
      </c>
      <c r="K532">
        <v>-113.53398026923701</v>
      </c>
      <c r="L532">
        <v>-1.7040171012244001</v>
      </c>
      <c r="M532">
        <v>86.3977444173522</v>
      </c>
      <c r="N532">
        <v>85.145709252082298</v>
      </c>
      <c r="O532">
        <v>45.579823290679698</v>
      </c>
      <c r="P532">
        <v>119256.954992324</v>
      </c>
      <c r="Q532">
        <v>158854.79835331501</v>
      </c>
      <c r="R532">
        <v>100.808485210219</v>
      </c>
      <c r="S532">
        <v>730.08365089677204</v>
      </c>
      <c r="T532">
        <v>0.353893191091601</v>
      </c>
      <c r="U532">
        <v>2.6626816767766001E-3</v>
      </c>
      <c r="V532">
        <v>0.99092227077122397</v>
      </c>
      <c r="W532">
        <v>1.68706184143369E-3</v>
      </c>
      <c r="X532">
        <v>4.7279857105649798E-3</v>
      </c>
      <c r="Y532" s="1">
        <v>0</v>
      </c>
      <c r="Z532">
        <v>0.51862949084889898</v>
      </c>
      <c r="AA532">
        <v>8.9411448101769605E-4</v>
      </c>
      <c r="AB532">
        <v>8.1564209070752701E-3</v>
      </c>
      <c r="AC532">
        <v>6.7591514326764699E-3</v>
      </c>
      <c r="AD532">
        <v>1.43196872433639E-3</v>
      </c>
      <c r="AE532">
        <v>0.87997325824643402</v>
      </c>
      <c r="AF532">
        <v>2.4793152370048499E-3</v>
      </c>
      <c r="AG532" s="1">
        <v>9.08074622048611E-7</v>
      </c>
      <c r="AH532">
        <v>6.3444403489420598</v>
      </c>
      <c r="AI532">
        <v>0.57114833497408801</v>
      </c>
      <c r="AJ532">
        <v>9701.3084159720402</v>
      </c>
      <c r="AK532" t="s">
        <v>89</v>
      </c>
      <c r="AL532" t="s">
        <v>90</v>
      </c>
      <c r="AM532" s="4">
        <v>1398407054.24</v>
      </c>
      <c r="AN532">
        <v>11726</v>
      </c>
      <c r="AO532">
        <f t="shared" si="237"/>
        <v>1.0132581150699016E-2</v>
      </c>
      <c r="AP532">
        <f t="shared" si="238"/>
        <v>11.503853926144814</v>
      </c>
      <c r="AQ532" s="15">
        <f t="shared" si="239"/>
        <v>-2.3542490172845376E-2</v>
      </c>
      <c r="AR532" s="3">
        <f t="shared" si="240"/>
        <v>-2.520918331971652E-4</v>
      </c>
      <c r="AS532" s="15">
        <f t="shared" si="236"/>
        <v>-5.4428540841574002E-2</v>
      </c>
      <c r="AT532">
        <f t="shared" ref="AT532" si="241">I532</f>
        <v>-34.777703459258603</v>
      </c>
      <c r="AU532" t="s">
        <v>67</v>
      </c>
      <c r="AV532" s="3">
        <f t="shared" ref="AV532" si="242">AR532</f>
        <v>-2.520918331971652E-4</v>
      </c>
      <c r="AW532" s="2">
        <f t="shared" ref="AW532:AW543" si="243">100*AV532</f>
        <v>-2.520918331971652E-2</v>
      </c>
    </row>
    <row r="533" spans="1:50" x14ac:dyDescent="0.25">
      <c r="A533" t="s">
        <v>37</v>
      </c>
      <c r="B533">
        <v>10.998934382622901</v>
      </c>
      <c r="C533">
        <v>1.06099257599326E-2</v>
      </c>
      <c r="D533">
        <v>12.0146047251074</v>
      </c>
      <c r="E533">
        <v>8.8072032129875506</v>
      </c>
      <c r="F533" s="1">
        <v>0</v>
      </c>
      <c r="G533" s="1">
        <v>0</v>
      </c>
      <c r="H533">
        <v>4.8083126780993402</v>
      </c>
      <c r="I533">
        <v>-10.6901811912232</v>
      </c>
      <c r="J533">
        <v>-9.3009921377805007</v>
      </c>
      <c r="K533">
        <v>-85.167110796029306</v>
      </c>
      <c r="L533">
        <v>22.348083028791201</v>
      </c>
      <c r="M533">
        <v>90.862430677762305</v>
      </c>
      <c r="N533">
        <v>83.938439368991197</v>
      </c>
      <c r="O533">
        <v>46.715341822958202</v>
      </c>
      <c r="P533">
        <v>119711.274482665</v>
      </c>
      <c r="Q533">
        <v>155277.328608632</v>
      </c>
      <c r="R533">
        <v>86.6761704748792</v>
      </c>
      <c r="S533">
        <v>715.75683314470598</v>
      </c>
      <c r="T533">
        <v>0.31040911415026401</v>
      </c>
      <c r="U533">
        <v>2.0294683952341301E-3</v>
      </c>
      <c r="V533">
        <v>0.99529591036680998</v>
      </c>
      <c r="W533">
        <v>3.5812990382600303E-4</v>
      </c>
      <c r="X533">
        <v>2.3164913341294801E-3</v>
      </c>
      <c r="Y533" s="1">
        <v>0</v>
      </c>
      <c r="Z533">
        <v>0.57935088812603897</v>
      </c>
      <c r="AA533">
        <v>8.7031174137559505E-4</v>
      </c>
      <c r="AB533">
        <v>8.0328806051123396E-3</v>
      </c>
      <c r="AC533">
        <v>6.7808553392067197E-3</v>
      </c>
      <c r="AD533">
        <v>1.6925171666774201E-3</v>
      </c>
      <c r="AE533">
        <v>0.85774998960814597</v>
      </c>
      <c r="AF533">
        <v>2.72618835215281E-3</v>
      </c>
      <c r="AG533">
        <v>1.40408564660027E-5</v>
      </c>
      <c r="AH533">
        <v>5.5993822758494396</v>
      </c>
      <c r="AI533">
        <v>0.51860265404827099</v>
      </c>
      <c r="AJ533">
        <v>9805.5607689934695</v>
      </c>
      <c r="AK533" t="s">
        <v>91</v>
      </c>
      <c r="AL533" t="s">
        <v>92</v>
      </c>
      <c r="AM533" s="4">
        <v>3970822974.5900002</v>
      </c>
      <c r="AN533">
        <v>33170</v>
      </c>
      <c r="AO533">
        <f t="shared" si="237"/>
        <v>1.0377355432735125E-2</v>
      </c>
      <c r="AP533">
        <f t="shared" si="238"/>
        <v>11.766096855362274</v>
      </c>
      <c r="AQ533" s="15">
        <f t="shared" si="239"/>
        <v>-6.5201101280221718E-2</v>
      </c>
      <c r="AR533" s="3">
        <f t="shared" si="240"/>
        <v>-7.1419316192291617E-4</v>
      </c>
      <c r="AS533" s="15">
        <f t="shared" si="236"/>
        <v>-8.4536309410330635E-2</v>
      </c>
      <c r="AT533">
        <f t="shared" ref="AT533:AT543" si="244">I533</f>
        <v>-10.6901811912232</v>
      </c>
      <c r="AU533" t="s">
        <v>67</v>
      </c>
      <c r="AV533" s="3">
        <f t="shared" ref="AV533:AV543" si="245">AR533</f>
        <v>-7.1419316192291617E-4</v>
      </c>
      <c r="AW533" s="2">
        <f t="shared" si="243"/>
        <v>-7.141931619229161E-2</v>
      </c>
    </row>
    <row r="534" spans="1:50" x14ac:dyDescent="0.25">
      <c r="A534" t="s">
        <v>37</v>
      </c>
      <c r="B534">
        <v>11.224538848976101</v>
      </c>
      <c r="C534">
        <v>1.0574023271048401E-2</v>
      </c>
      <c r="D534">
        <v>11.976283840872499</v>
      </c>
      <c r="E534">
        <v>7.1006316040273196</v>
      </c>
      <c r="F534" s="1">
        <v>0</v>
      </c>
      <c r="G534" s="1">
        <v>0</v>
      </c>
      <c r="H534">
        <v>5.00767777446171</v>
      </c>
      <c r="I534">
        <v>13.9627102106301</v>
      </c>
      <c r="J534">
        <v>15.8426414372558</v>
      </c>
      <c r="K534">
        <v>-53.387617108684601</v>
      </c>
      <c r="L534">
        <v>45.184214053450802</v>
      </c>
      <c r="M534">
        <v>97.372794144996703</v>
      </c>
      <c r="N534">
        <v>84.509332437814606</v>
      </c>
      <c r="O534">
        <v>49.0827459240585</v>
      </c>
      <c r="P534">
        <v>126977.845746284</v>
      </c>
      <c r="Q534">
        <v>162783.92961610199</v>
      </c>
      <c r="R534">
        <v>68.861638552618302</v>
      </c>
      <c r="S534">
        <v>701.90042268741502</v>
      </c>
      <c r="T534">
        <v>0.266126322226798</v>
      </c>
      <c r="U534">
        <v>1.52732612166123E-3</v>
      </c>
      <c r="V534">
        <v>0.997591624871632</v>
      </c>
      <c r="W534">
        <v>7.5057547681321894E-5</v>
      </c>
      <c r="X534">
        <v>8.0599145902462705E-4</v>
      </c>
      <c r="Y534" s="1">
        <v>0</v>
      </c>
      <c r="Z534">
        <v>0.64026650808788399</v>
      </c>
      <c r="AA534">
        <v>8.7107929932448401E-4</v>
      </c>
      <c r="AB534">
        <v>7.49381107940206E-3</v>
      </c>
      <c r="AC534">
        <v>6.5694887194470003E-3</v>
      </c>
      <c r="AD534">
        <v>2.1703572980278601E-3</v>
      </c>
      <c r="AE534">
        <v>0.81887749675265997</v>
      </c>
      <c r="AF534">
        <v>2.8424306886877201E-3</v>
      </c>
      <c r="AG534">
        <v>3.8657401088568797E-5</v>
      </c>
      <c r="AH534">
        <v>4.6862036535828002</v>
      </c>
      <c r="AI534">
        <v>0.45476714297805798</v>
      </c>
      <c r="AJ534">
        <v>9819.6676142616507</v>
      </c>
      <c r="AK534" t="s">
        <v>93</v>
      </c>
      <c r="AL534" t="s">
        <v>94</v>
      </c>
      <c r="AM534" s="4">
        <v>8560084493.1400003</v>
      </c>
      <c r="AN534">
        <v>67414</v>
      </c>
      <c r="AO534">
        <f t="shared" si="237"/>
        <v>1.0282998707459204E-2</v>
      </c>
      <c r="AP534">
        <f t="shared" si="238"/>
        <v>11.665090725428728</v>
      </c>
      <c r="AQ534" s="15">
        <f t="shared" si="239"/>
        <v>-3.7766690960428506E-2</v>
      </c>
      <c r="AR534" s="3">
        <f t="shared" si="240"/>
        <v>-4.1039661196075328E-4</v>
      </c>
      <c r="AS534" s="15">
        <f t="shared" si="236"/>
        <v>-6.2769470220040424E-2</v>
      </c>
      <c r="AT534">
        <f t="shared" si="244"/>
        <v>13.9627102106301</v>
      </c>
      <c r="AU534" t="s">
        <v>67</v>
      </c>
      <c r="AV534" s="3">
        <f t="shared" si="245"/>
        <v>-4.1039661196075328E-4</v>
      </c>
      <c r="AW534" s="2">
        <f t="shared" si="243"/>
        <v>-4.1039661196075328E-2</v>
      </c>
    </row>
    <row r="535" spans="1:50" x14ac:dyDescent="0.25">
      <c r="A535" t="s">
        <v>37</v>
      </c>
      <c r="B535">
        <v>12.599131985221099</v>
      </c>
      <c r="C535">
        <v>1.0918313755103499E-2</v>
      </c>
      <c r="D535">
        <v>12.343136488296899</v>
      </c>
      <c r="E535">
        <v>8.1794405044265197</v>
      </c>
      <c r="F535" s="1">
        <v>0</v>
      </c>
      <c r="G535" s="1">
        <v>0</v>
      </c>
      <c r="H535">
        <v>5.0953474566492698</v>
      </c>
      <c r="I535">
        <v>38.434391499714899</v>
      </c>
      <c r="J535">
        <v>40.192530381929799</v>
      </c>
      <c r="K535">
        <v>-23.909362365193001</v>
      </c>
      <c r="L535">
        <v>68.917141190781805</v>
      </c>
      <c r="M535">
        <v>98.950889503366</v>
      </c>
      <c r="N535">
        <v>85.308649436001602</v>
      </c>
      <c r="O535">
        <v>51.3075263519803</v>
      </c>
      <c r="P535">
        <v>130348.707337876</v>
      </c>
      <c r="Q535">
        <v>165769.78564274</v>
      </c>
      <c r="R535">
        <v>62.832423803526702</v>
      </c>
      <c r="S535">
        <v>695.26744361602402</v>
      </c>
      <c r="T535">
        <v>0.28278078903871701</v>
      </c>
      <c r="U535">
        <v>1.0439645999572799E-3</v>
      </c>
      <c r="V535">
        <v>0.99811044318280095</v>
      </c>
      <c r="W535">
        <v>1.19298049935258E-4</v>
      </c>
      <c r="X535">
        <v>7.2629416730554002E-4</v>
      </c>
      <c r="Y535" s="1">
        <v>0</v>
      </c>
      <c r="Z535">
        <v>0.628490337351162</v>
      </c>
      <c r="AA535">
        <v>8.3270462041509601E-4</v>
      </c>
      <c r="AB535">
        <v>7.2452526430894296E-3</v>
      </c>
      <c r="AC535">
        <v>6.4849872613521996E-3</v>
      </c>
      <c r="AD535">
        <v>2.7158326011592401E-3</v>
      </c>
      <c r="AE535">
        <v>0.78984206364702603</v>
      </c>
      <c r="AF535">
        <v>2.8950685258795198E-3</v>
      </c>
      <c r="AG535">
        <v>1.24500712926004E-4</v>
      </c>
      <c r="AH535">
        <v>4.2805472072949202</v>
      </c>
      <c r="AI535">
        <v>0.42234280589129702</v>
      </c>
      <c r="AJ535">
        <v>9836.7651348310392</v>
      </c>
      <c r="AK535" t="s">
        <v>95</v>
      </c>
      <c r="AL535" t="s">
        <v>96</v>
      </c>
      <c r="AM535" s="4">
        <v>16562628149.18</v>
      </c>
      <c r="AN535">
        <v>127064</v>
      </c>
      <c r="AO535">
        <f t="shared" si="237"/>
        <v>1.0212760407646815E-2</v>
      </c>
      <c r="AP535">
        <f t="shared" si="238"/>
        <v>11.589833865076315</v>
      </c>
      <c r="AQ535" s="15">
        <f t="shared" si="239"/>
        <v>8.7084778944597874E-2</v>
      </c>
      <c r="AR535" s="3">
        <f t="shared" si="240"/>
        <v>9.4658791254112994E-4</v>
      </c>
      <c r="AS535" s="15">
        <f t="shared" si="236"/>
        <v>2.0739906519458895E-2</v>
      </c>
      <c r="AT535">
        <f t="shared" si="244"/>
        <v>38.434391499714899</v>
      </c>
      <c r="AU535" t="s">
        <v>67</v>
      </c>
      <c r="AV535" s="3">
        <f t="shared" si="245"/>
        <v>9.4658791254112994E-4</v>
      </c>
      <c r="AW535" s="2">
        <f t="shared" si="243"/>
        <v>9.4658791254113001E-2</v>
      </c>
      <c r="AX535" s="94">
        <f>(AW535*AM535+AW516*AM516)/SUM(AM516,AM535)</f>
        <v>7.9681485698111135E-2</v>
      </c>
    </row>
    <row r="536" spans="1:50" x14ac:dyDescent="0.25">
      <c r="A536" t="s">
        <v>37</v>
      </c>
      <c r="B536">
        <v>13.391098361179001</v>
      </c>
      <c r="C536">
        <v>1.1783376349572701E-2</v>
      </c>
      <c r="D536">
        <v>13.2587126943416</v>
      </c>
      <c r="E536">
        <v>10.241088402132</v>
      </c>
      <c r="F536" s="1">
        <v>0</v>
      </c>
      <c r="G536" s="1">
        <v>0</v>
      </c>
      <c r="H536">
        <v>5.0851206030193801</v>
      </c>
      <c r="I536">
        <v>63.679019162516603</v>
      </c>
      <c r="J536">
        <v>64.161216239298298</v>
      </c>
      <c r="K536">
        <v>3.2430050079131099</v>
      </c>
      <c r="L536">
        <v>93.227964498416796</v>
      </c>
      <c r="M536">
        <v>97.517355299725395</v>
      </c>
      <c r="N536">
        <v>90.177030789429196</v>
      </c>
      <c r="O536">
        <v>54.524294462316703</v>
      </c>
      <c r="P536">
        <v>134687.032119665</v>
      </c>
      <c r="Q536">
        <v>168563.45094816401</v>
      </c>
      <c r="R536">
        <v>66.936865694729207</v>
      </c>
      <c r="S536">
        <v>694.88074957955303</v>
      </c>
      <c r="T536">
        <v>0.39737129542653798</v>
      </c>
      <c r="U536">
        <v>1.3573856041726E-3</v>
      </c>
      <c r="V536">
        <v>0.99763122675262295</v>
      </c>
      <c r="W536">
        <v>1.6484562712643501E-4</v>
      </c>
      <c r="X536">
        <v>8.4654201607735401E-4</v>
      </c>
      <c r="Y536" s="1">
        <v>0</v>
      </c>
      <c r="Z536">
        <v>0.48574014132055399</v>
      </c>
      <c r="AA536">
        <v>7.6103119553394202E-4</v>
      </c>
      <c r="AB536">
        <v>7.4143528773725504E-3</v>
      </c>
      <c r="AC536">
        <v>6.5668478924733103E-3</v>
      </c>
      <c r="AD536">
        <v>3.35474470818261E-3</v>
      </c>
      <c r="AE536">
        <v>0.78672102872263405</v>
      </c>
      <c r="AF536">
        <v>2.9546746105356498E-3</v>
      </c>
      <c r="AG536">
        <v>2.5324045114147699E-4</v>
      </c>
      <c r="AH536">
        <v>4.5082557212101504</v>
      </c>
      <c r="AI536">
        <v>0.43421784717374401</v>
      </c>
      <c r="AJ536">
        <v>9818.0632647232997</v>
      </c>
      <c r="AK536" t="s">
        <v>97</v>
      </c>
      <c r="AL536" t="s">
        <v>98</v>
      </c>
      <c r="AM536" s="4">
        <v>29975137746.360001</v>
      </c>
      <c r="AN536">
        <v>222554</v>
      </c>
      <c r="AO536">
        <f t="shared" si="237"/>
        <v>1.0282553698542902E-2</v>
      </c>
      <c r="AP536">
        <f t="shared" si="238"/>
        <v>11.664614105311177</v>
      </c>
      <c r="AQ536" s="15">
        <f t="shared" si="239"/>
        <v>0.14801040482614125</v>
      </c>
      <c r="AR536" s="3">
        <f t="shared" si="240"/>
        <v>1.6265963978337062E-3</v>
      </c>
      <c r="AS536" s="15">
        <f t="shared" si="236"/>
        <v>9.9848054550497611E-3</v>
      </c>
      <c r="AT536">
        <f t="shared" si="244"/>
        <v>63.679019162516603</v>
      </c>
      <c r="AU536" t="s">
        <v>67</v>
      </c>
      <c r="AV536" s="3">
        <f t="shared" si="245"/>
        <v>1.6265963978337062E-3</v>
      </c>
      <c r="AW536" s="2">
        <f t="shared" si="243"/>
        <v>0.16265963978337061</v>
      </c>
    </row>
    <row r="537" spans="1:50" x14ac:dyDescent="0.25">
      <c r="A537" t="s">
        <v>37</v>
      </c>
      <c r="B537">
        <v>15.0874162204382</v>
      </c>
      <c r="C537">
        <v>1.39418974486313E-2</v>
      </c>
      <c r="D537">
        <v>15.5051823376477</v>
      </c>
      <c r="E537">
        <v>8.4948874755656494</v>
      </c>
      <c r="F537" s="1">
        <v>0</v>
      </c>
      <c r="G537" s="1">
        <v>0</v>
      </c>
      <c r="H537">
        <v>5.0717351425856103</v>
      </c>
      <c r="I537">
        <v>88.354926422949703</v>
      </c>
      <c r="J537">
        <v>88.212429547542101</v>
      </c>
      <c r="K537">
        <v>25.189529591897099</v>
      </c>
      <c r="L537">
        <v>117.68460252937101</v>
      </c>
      <c r="M537">
        <v>95.870564194777501</v>
      </c>
      <c r="N537">
        <v>91.6197800729649</v>
      </c>
      <c r="O537">
        <v>54.6330605634138</v>
      </c>
      <c r="P537">
        <v>135784.110246016</v>
      </c>
      <c r="Q537">
        <v>168656.28265946399</v>
      </c>
      <c r="R537">
        <v>67.899604676225394</v>
      </c>
      <c r="S537">
        <v>699.76139306094694</v>
      </c>
      <c r="T537">
        <v>0.47165259375695101</v>
      </c>
      <c r="U537">
        <v>1.85087605181022E-3</v>
      </c>
      <c r="V537">
        <v>0.99583423035379903</v>
      </c>
      <c r="W537">
        <v>5.3481141697335499E-4</v>
      </c>
      <c r="X537">
        <v>1.78008217741643E-3</v>
      </c>
      <c r="Y537" s="1">
        <v>0</v>
      </c>
      <c r="Z537">
        <v>0.39138145100699501</v>
      </c>
      <c r="AA537">
        <v>7.1312955684272304E-4</v>
      </c>
      <c r="AB537">
        <v>7.8885610264189006E-3</v>
      </c>
      <c r="AC537">
        <v>6.8326950340353498E-3</v>
      </c>
      <c r="AD537">
        <v>4.3490729921210596E-3</v>
      </c>
      <c r="AE537">
        <v>0.82621206850309103</v>
      </c>
      <c r="AF537">
        <v>3.1367728233036001E-3</v>
      </c>
      <c r="AG537">
        <v>9.9092334287820207E-4</v>
      </c>
      <c r="AH537">
        <v>4.8214852107333597</v>
      </c>
      <c r="AI537">
        <v>0.46951152780438599</v>
      </c>
      <c r="AJ537">
        <v>9836.1604560387295</v>
      </c>
      <c r="AK537" t="s">
        <v>99</v>
      </c>
      <c r="AL537" t="s">
        <v>100</v>
      </c>
      <c r="AM537" s="4">
        <v>46880957687.650002</v>
      </c>
      <c r="AN537">
        <v>345261</v>
      </c>
      <c r="AO537">
        <f t="shared" si="237"/>
        <v>1.0682597414181674E-2</v>
      </c>
      <c r="AP537">
        <f t="shared" si="238"/>
        <v>12.092124748263789</v>
      </c>
      <c r="AQ537" s="15">
        <f t="shared" si="239"/>
        <v>0.24770596851512638</v>
      </c>
      <c r="AR537" s="3">
        <f t="shared" si="240"/>
        <v>2.8539387929825445E-3</v>
      </c>
      <c r="AS537" s="15">
        <f t="shared" si="236"/>
        <v>-2.6943644267577116E-2</v>
      </c>
      <c r="AT537">
        <f t="shared" si="244"/>
        <v>88.354926422949703</v>
      </c>
      <c r="AU537" t="s">
        <v>67</v>
      </c>
      <c r="AV537" s="3">
        <f t="shared" si="245"/>
        <v>2.8539387929825445E-3</v>
      </c>
      <c r="AW537" s="2">
        <f t="shared" si="243"/>
        <v>0.28539387929825444</v>
      </c>
    </row>
    <row r="538" spans="1:50" x14ac:dyDescent="0.25">
      <c r="A538" t="s">
        <v>37</v>
      </c>
      <c r="B538">
        <v>16.236157514816501</v>
      </c>
      <c r="C538">
        <v>1.55399586276201E-2</v>
      </c>
      <c r="D538">
        <v>17.133858539854099</v>
      </c>
      <c r="E538">
        <v>14.9369293483229</v>
      </c>
      <c r="F538" s="1">
        <v>0</v>
      </c>
      <c r="G538" s="1">
        <v>0</v>
      </c>
      <c r="H538">
        <v>5.1944664010300103</v>
      </c>
      <c r="I538">
        <v>111.997381593846</v>
      </c>
      <c r="J538">
        <v>111.69118593582201</v>
      </c>
      <c r="K538">
        <v>49.924847791621502</v>
      </c>
      <c r="L538">
        <v>141.74903625283099</v>
      </c>
      <c r="M538">
        <v>94.645107058572407</v>
      </c>
      <c r="N538">
        <v>92.008847960074704</v>
      </c>
      <c r="O538">
        <v>55.651225203344097</v>
      </c>
      <c r="P538">
        <v>133860.91284950799</v>
      </c>
      <c r="Q538">
        <v>164944.60371202201</v>
      </c>
      <c r="R538">
        <v>66.550368164335296</v>
      </c>
      <c r="S538">
        <v>687.68539376344302</v>
      </c>
      <c r="T538">
        <v>0.48867068297128802</v>
      </c>
      <c r="U538">
        <v>4.1408606596994597E-3</v>
      </c>
      <c r="V538">
        <v>0.98838663260663495</v>
      </c>
      <c r="W538">
        <v>1.4729855477807201E-3</v>
      </c>
      <c r="X538">
        <v>5.9995211858846096E-3</v>
      </c>
      <c r="Y538" s="1">
        <v>0</v>
      </c>
      <c r="Z538">
        <v>0.38010271503839599</v>
      </c>
      <c r="AA538">
        <v>6.9875490462472105E-4</v>
      </c>
      <c r="AB538">
        <v>7.9171158612242297E-3</v>
      </c>
      <c r="AC538">
        <v>6.8979127375927499E-3</v>
      </c>
      <c r="AD538">
        <v>4.7395664485708399E-3</v>
      </c>
      <c r="AE538">
        <v>0.82861230533300501</v>
      </c>
      <c r="AF538">
        <v>3.1587481881070602E-3</v>
      </c>
      <c r="AG538">
        <v>2.18230000845622E-3</v>
      </c>
      <c r="AH538">
        <v>4.7546449675071898</v>
      </c>
      <c r="AI538">
        <v>0.44947388083761503</v>
      </c>
      <c r="AJ538">
        <v>9935.2526563134197</v>
      </c>
      <c r="AK538" t="s">
        <v>101</v>
      </c>
      <c r="AL538" t="s">
        <v>102</v>
      </c>
      <c r="AM538" s="4">
        <v>49620232479.620003</v>
      </c>
      <c r="AN538">
        <v>370685</v>
      </c>
      <c r="AO538">
        <f t="shared" si="237"/>
        <v>1.075541583032453E-2</v>
      </c>
      <c r="AP538">
        <f t="shared" si="238"/>
        <v>12.169738522501561</v>
      </c>
      <c r="AQ538" s="15">
        <f t="shared" si="239"/>
        <v>0.3341418539762564</v>
      </c>
      <c r="AR538" s="3">
        <f t="shared" si="240"/>
        <v>3.9001919307512425E-3</v>
      </c>
      <c r="AS538" s="15">
        <f t="shared" si="236"/>
        <v>-5.2393395390157305E-2</v>
      </c>
      <c r="AT538">
        <f t="shared" si="244"/>
        <v>111.997381593846</v>
      </c>
      <c r="AU538" t="s">
        <v>67</v>
      </c>
      <c r="AV538" s="3">
        <f t="shared" si="245"/>
        <v>3.9001919307512425E-3</v>
      </c>
      <c r="AW538" s="2">
        <f t="shared" si="243"/>
        <v>0.39001919307512423</v>
      </c>
    </row>
    <row r="539" spans="1:50" x14ac:dyDescent="0.25">
      <c r="A539" t="s">
        <v>37</v>
      </c>
      <c r="B539">
        <v>18.5023566227283</v>
      </c>
      <c r="C539">
        <v>1.6152185940327898E-2</v>
      </c>
      <c r="D539">
        <v>17.7501526930014</v>
      </c>
      <c r="E539">
        <v>14.279169655811099</v>
      </c>
      <c r="F539" s="1">
        <v>0</v>
      </c>
      <c r="G539" s="1">
        <v>0</v>
      </c>
      <c r="H539">
        <v>5.2217625054891004</v>
      </c>
      <c r="I539">
        <v>137.72061602365201</v>
      </c>
      <c r="J539">
        <v>131.74991073188301</v>
      </c>
      <c r="K539">
        <v>90.8843360019481</v>
      </c>
      <c r="L539">
        <v>167.99123086023801</v>
      </c>
      <c r="M539">
        <v>91.268949666808098</v>
      </c>
      <c r="N539">
        <v>93.900281019145595</v>
      </c>
      <c r="O539">
        <v>60.255162214119501</v>
      </c>
      <c r="P539">
        <v>131567.96318655199</v>
      </c>
      <c r="Q539">
        <v>163019.799918598</v>
      </c>
      <c r="R539">
        <v>66.174640021367694</v>
      </c>
      <c r="S539">
        <v>684.96513350308999</v>
      </c>
      <c r="T539">
        <v>0.48096174790412599</v>
      </c>
      <c r="U539">
        <v>6.6874269187271003E-3</v>
      </c>
      <c r="V539">
        <v>0.97940578206484796</v>
      </c>
      <c r="W539">
        <v>2.29768640846339E-3</v>
      </c>
      <c r="X539">
        <v>1.16091046079611E-2</v>
      </c>
      <c r="Y539" s="1">
        <v>0</v>
      </c>
      <c r="Z539">
        <v>0.37749285725074999</v>
      </c>
      <c r="AA539">
        <v>6.5208312924230503E-4</v>
      </c>
      <c r="AB539">
        <v>7.1795364323064903E-3</v>
      </c>
      <c r="AC539">
        <v>6.4245988433620097E-3</v>
      </c>
      <c r="AD539">
        <v>4.8160495535176599E-3</v>
      </c>
      <c r="AE539">
        <v>0.76926809469194801</v>
      </c>
      <c r="AF539">
        <v>2.95084589349839E-3</v>
      </c>
      <c r="AG539">
        <v>3.4959711273967798E-3</v>
      </c>
      <c r="AH539">
        <v>4.3720750740123302</v>
      </c>
      <c r="AI539">
        <v>0.38389938322892098</v>
      </c>
      <c r="AJ539">
        <v>9898.7290525418193</v>
      </c>
      <c r="AK539" t="s">
        <v>103</v>
      </c>
      <c r="AL539" t="s">
        <v>104</v>
      </c>
      <c r="AM539" s="4">
        <v>43126662652.919998</v>
      </c>
      <c r="AN539">
        <v>327790</v>
      </c>
      <c r="AO539">
        <f>SUM(AA539,AC539,AF539)</f>
        <v>1.0027527866102705E-2</v>
      </c>
      <c r="AP539">
        <f t="shared" si="238"/>
        <v>11.391084407552288</v>
      </c>
      <c r="AQ539" s="15">
        <f t="shared" si="239"/>
        <v>0.62428404186534148</v>
      </c>
      <c r="AR539" s="3">
        <f t="shared" si="240"/>
        <v>6.8776224555133977E-3</v>
      </c>
      <c r="AS539" s="15">
        <f t="shared" si="236"/>
        <v>4.2377321634167187E-2</v>
      </c>
      <c r="AT539">
        <f t="shared" si="244"/>
        <v>137.72061602365201</v>
      </c>
      <c r="AU539" t="s">
        <v>67</v>
      </c>
      <c r="AV539" s="3">
        <f t="shared" si="245"/>
        <v>6.8776224555133977E-3</v>
      </c>
      <c r="AW539" s="2">
        <f t="shared" si="243"/>
        <v>0.6877622455513398</v>
      </c>
    </row>
    <row r="540" spans="1:50" x14ac:dyDescent="0.25">
      <c r="A540" t="s">
        <v>37</v>
      </c>
      <c r="B540">
        <v>20.514631457017099</v>
      </c>
      <c r="C540">
        <v>1.9411289612877601E-2</v>
      </c>
      <c r="D540">
        <v>20.960776247989301</v>
      </c>
      <c r="E540">
        <v>16.491223549428302</v>
      </c>
      <c r="F540" s="1">
        <v>0</v>
      </c>
      <c r="G540" s="1">
        <v>0</v>
      </c>
      <c r="H540">
        <v>5.1125628444962299</v>
      </c>
      <c r="I540">
        <v>162.50675941839</v>
      </c>
      <c r="J540">
        <v>161.872802846707</v>
      </c>
      <c r="K540">
        <v>104.298153001888</v>
      </c>
      <c r="L540">
        <v>190.53199390585999</v>
      </c>
      <c r="M540">
        <v>85.068464460151205</v>
      </c>
      <c r="N540">
        <v>95.324566913819794</v>
      </c>
      <c r="O540">
        <v>58.129759134822002</v>
      </c>
      <c r="P540">
        <v>142332.97536415901</v>
      </c>
      <c r="Q540">
        <v>174184.245509047</v>
      </c>
      <c r="R540">
        <v>74.401269371247594</v>
      </c>
      <c r="S540">
        <v>708.40379826993205</v>
      </c>
      <c r="T540">
        <v>0.59136839363721405</v>
      </c>
      <c r="U540">
        <v>4.9294524698004598E-3</v>
      </c>
      <c r="V540">
        <v>0.98473506254610699</v>
      </c>
      <c r="W540">
        <v>1.1867927857827901E-3</v>
      </c>
      <c r="X540">
        <v>9.1486921983095701E-3</v>
      </c>
      <c r="Y540" s="1">
        <v>0</v>
      </c>
      <c r="Z540">
        <v>0.23272320513924499</v>
      </c>
      <c r="AA540">
        <v>5.84919340772697E-4</v>
      </c>
      <c r="AB540">
        <v>7.6860957182152403E-3</v>
      </c>
      <c r="AC540">
        <v>6.6175698951497202E-3</v>
      </c>
      <c r="AD540">
        <v>5.5425426407787401E-3</v>
      </c>
      <c r="AE540">
        <v>0.85435036732306802</v>
      </c>
      <c r="AF540">
        <v>3.2746544441155201E-3</v>
      </c>
      <c r="AG540">
        <v>5.5892695735307403E-3</v>
      </c>
      <c r="AH540">
        <v>5.5763812525445298</v>
      </c>
      <c r="AI540">
        <v>0.470648632401445</v>
      </c>
      <c r="AJ540">
        <v>9850.1814085231708</v>
      </c>
      <c r="AK540" t="s">
        <v>105</v>
      </c>
      <c r="AL540" t="s">
        <v>106</v>
      </c>
      <c r="AM540" s="4">
        <v>43781480889.040001</v>
      </c>
      <c r="AN540">
        <v>307599</v>
      </c>
      <c r="AO540">
        <f t="shared" ref="AO540:AO542" si="246">SUM(AA540,AC540,AF540)</f>
        <v>1.0477143680037937E-2</v>
      </c>
      <c r="AP540">
        <f t="shared" si="238"/>
        <v>11.872802075535137</v>
      </c>
      <c r="AQ540" s="15">
        <f t="shared" si="239"/>
        <v>0.72786772040015268</v>
      </c>
      <c r="AR540" s="3">
        <f t="shared" si="240"/>
        <v>8.4740823830046219E-3</v>
      </c>
      <c r="AS540" s="15">
        <f t="shared" si="236"/>
        <v>-2.1284745645572145E-2</v>
      </c>
      <c r="AT540">
        <f t="shared" si="244"/>
        <v>162.50675941839</v>
      </c>
      <c r="AU540" t="s">
        <v>67</v>
      </c>
      <c r="AV540" s="3">
        <f t="shared" si="245"/>
        <v>8.4740823830046219E-3</v>
      </c>
      <c r="AW540" s="2">
        <f t="shared" si="243"/>
        <v>0.84740823830046219</v>
      </c>
    </row>
    <row r="541" spans="1:50" x14ac:dyDescent="0.25">
      <c r="A541" t="s">
        <v>37</v>
      </c>
      <c r="B541">
        <v>20.9393246569776</v>
      </c>
      <c r="C541">
        <v>2.0157099676179398E-2</v>
      </c>
      <c r="D541">
        <v>21.679148167686499</v>
      </c>
      <c r="E541">
        <v>25.544964084547601</v>
      </c>
      <c r="F541" s="1">
        <v>0</v>
      </c>
      <c r="G541" s="1">
        <v>0</v>
      </c>
      <c r="H541">
        <v>5.2120075124485901</v>
      </c>
      <c r="I541">
        <v>184.89691837756999</v>
      </c>
      <c r="J541">
        <v>184.92326616818301</v>
      </c>
      <c r="K541">
        <v>118.934060377663</v>
      </c>
      <c r="L541">
        <v>211.95352647371499</v>
      </c>
      <c r="M541">
        <v>84.496201122781301</v>
      </c>
      <c r="N541">
        <v>95.611023559394198</v>
      </c>
      <c r="O541">
        <v>55.395469178713398</v>
      </c>
      <c r="P541">
        <v>147460.27864963299</v>
      </c>
      <c r="Q541">
        <v>178375.13398973001</v>
      </c>
      <c r="R541">
        <v>74.626362594238302</v>
      </c>
      <c r="S541">
        <v>690.60049004134805</v>
      </c>
      <c r="T541">
        <v>0.63968771219487397</v>
      </c>
      <c r="U541">
        <v>4.2095953268396699E-3</v>
      </c>
      <c r="V541">
        <v>0.99048486827236404</v>
      </c>
      <c r="W541">
        <v>7.5197651426416599E-4</v>
      </c>
      <c r="X541">
        <v>4.5535598865320799E-3</v>
      </c>
      <c r="Y541" s="1">
        <v>0</v>
      </c>
      <c r="Z541">
        <v>0.201036440411275</v>
      </c>
      <c r="AA541">
        <v>5.7648863485239299E-4</v>
      </c>
      <c r="AB541">
        <v>8.3032657542297002E-3</v>
      </c>
      <c r="AC541">
        <v>7.0235122803886498E-3</v>
      </c>
      <c r="AD541">
        <v>6.0969353046594899E-3</v>
      </c>
      <c r="AE541">
        <v>0.93246844812303198</v>
      </c>
      <c r="AF541">
        <v>3.5605333386874299E-3</v>
      </c>
      <c r="AG541">
        <v>5.1738460301302301E-3</v>
      </c>
      <c r="AH541">
        <v>6.3454734739468197</v>
      </c>
      <c r="AI541">
        <v>0.54299762737290802</v>
      </c>
      <c r="AJ541">
        <v>9996.6098306914791</v>
      </c>
      <c r="AK541" t="s">
        <v>107</v>
      </c>
      <c r="AL541" t="s">
        <v>108</v>
      </c>
      <c r="AM541" s="4">
        <v>30785724754.52</v>
      </c>
      <c r="AN541">
        <v>208773</v>
      </c>
      <c r="AO541">
        <f t="shared" si="246"/>
        <v>1.1160534253928472E-2</v>
      </c>
      <c r="AP541">
        <f t="shared" si="238"/>
        <v>12.600389833443081</v>
      </c>
      <c r="AQ541" s="15">
        <f t="shared" si="239"/>
        <v>0.66179974856030999</v>
      </c>
      <c r="AR541" s="3">
        <f t="shared" si="240"/>
        <v>8.2285801118831166E-3</v>
      </c>
      <c r="AS541" s="15">
        <f t="shared" si="236"/>
        <v>-3.4126041530157081E-2</v>
      </c>
      <c r="AT541">
        <f t="shared" si="244"/>
        <v>184.89691837756999</v>
      </c>
      <c r="AU541" t="s">
        <v>67</v>
      </c>
      <c r="AV541" s="3">
        <f t="shared" si="245"/>
        <v>8.2285801118831166E-3</v>
      </c>
      <c r="AW541" s="2">
        <f t="shared" si="243"/>
        <v>0.8228580111883117</v>
      </c>
    </row>
    <row r="542" spans="1:50" x14ac:dyDescent="0.25">
      <c r="A542" t="s">
        <v>37</v>
      </c>
      <c r="B542">
        <v>22.318032502261801</v>
      </c>
      <c r="C542">
        <v>2.0082220775688799E-2</v>
      </c>
      <c r="D542">
        <v>21.607295284145099</v>
      </c>
      <c r="E542">
        <v>43.375995396704504</v>
      </c>
      <c r="F542" s="1">
        <v>0</v>
      </c>
      <c r="G542" s="1">
        <v>0</v>
      </c>
      <c r="H542">
        <v>5.2678282352232904</v>
      </c>
      <c r="I542">
        <v>205.45957909667999</v>
      </c>
      <c r="J542">
        <v>205.60974892486999</v>
      </c>
      <c r="K542">
        <v>139.373863302356</v>
      </c>
      <c r="L542">
        <v>233.59558874698399</v>
      </c>
      <c r="M542">
        <v>79.419758986156594</v>
      </c>
      <c r="N542">
        <v>95.3040646499921</v>
      </c>
      <c r="O542">
        <v>56.0572201537409</v>
      </c>
      <c r="P542">
        <v>141687.60044589901</v>
      </c>
      <c r="Q542">
        <v>173469.75982998201</v>
      </c>
      <c r="R542">
        <v>85.396942909920199</v>
      </c>
      <c r="S542">
        <v>677.85341868627404</v>
      </c>
      <c r="T542">
        <v>0.58009044474433402</v>
      </c>
      <c r="U542">
        <v>2.2624737289428501E-2</v>
      </c>
      <c r="V542">
        <v>0.94844808594260599</v>
      </c>
      <c r="W542">
        <v>5.6182608308779896E-3</v>
      </c>
      <c r="X542">
        <v>2.33089159370868E-2</v>
      </c>
      <c r="Y542" s="1">
        <v>0</v>
      </c>
      <c r="Z542">
        <v>0.26510931418968398</v>
      </c>
      <c r="AA542">
        <v>5.3779264504370003E-4</v>
      </c>
      <c r="AB542">
        <v>8.4178833356258996E-3</v>
      </c>
      <c r="AC542">
        <v>7.23411811505076E-3</v>
      </c>
      <c r="AD542">
        <v>6.3322619914717299E-3</v>
      </c>
      <c r="AE542">
        <v>0.94521435728707104</v>
      </c>
      <c r="AF542">
        <v>3.6904364429735099E-3</v>
      </c>
      <c r="AG542">
        <v>4.7271303725006401E-3</v>
      </c>
      <c r="AH542">
        <v>6.6467987049623796</v>
      </c>
      <c r="AI542">
        <v>0.52820191984845499</v>
      </c>
      <c r="AJ542">
        <v>10469.4926699487</v>
      </c>
      <c r="AK542" t="s">
        <v>109</v>
      </c>
      <c r="AL542" t="s">
        <v>110</v>
      </c>
      <c r="AM542" s="4">
        <v>2510279217.0999999</v>
      </c>
      <c r="AN542">
        <v>17717</v>
      </c>
      <c r="AO542">
        <f t="shared" si="246"/>
        <v>1.146234720306797E-2</v>
      </c>
      <c r="AP542">
        <f t="shared" si="238"/>
        <v>12.919965641862241</v>
      </c>
      <c r="AQ542" s="15">
        <f t="shared" si="239"/>
        <v>0.72740649014953207</v>
      </c>
      <c r="AR542" s="3">
        <f t="shared" si="240"/>
        <v>9.3633260558945927E-3</v>
      </c>
      <c r="AS542" s="15">
        <f t="shared" si="236"/>
        <v>3.2893391272262651E-2</v>
      </c>
      <c r="AT542">
        <f t="shared" si="244"/>
        <v>205.45957909667999</v>
      </c>
      <c r="AU542" t="s">
        <v>67</v>
      </c>
      <c r="AV542" s="3">
        <f t="shared" si="245"/>
        <v>9.3633260558945927E-3</v>
      </c>
      <c r="AW542" s="2">
        <f t="shared" si="243"/>
        <v>0.9363326055894593</v>
      </c>
    </row>
    <row r="543" spans="1:50" x14ac:dyDescent="0.25">
      <c r="A543" t="s">
        <v>37</v>
      </c>
      <c r="B543">
        <v>15.0711379992321</v>
      </c>
      <c r="C543">
        <v>1.7752411738002599E-2</v>
      </c>
      <c r="D543">
        <v>19.3412190743556</v>
      </c>
      <c r="E543">
        <v>147.33579665826699</v>
      </c>
      <c r="F543" s="1">
        <v>0</v>
      </c>
      <c r="G543" s="1">
        <v>0</v>
      </c>
      <c r="H543">
        <v>5.5860757513330697</v>
      </c>
      <c r="I543">
        <v>235.41422366861801</v>
      </c>
      <c r="J543">
        <v>241.80103688103799</v>
      </c>
      <c r="K543">
        <v>185.75488928914299</v>
      </c>
      <c r="L543">
        <v>273.50639864673002</v>
      </c>
      <c r="M543">
        <v>54.005704604462998</v>
      </c>
      <c r="N543">
        <v>88.9904127310121</v>
      </c>
      <c r="O543">
        <v>61.012283117448497</v>
      </c>
      <c r="P543">
        <v>104827.773302277</v>
      </c>
      <c r="Q543">
        <v>139650.33894423101</v>
      </c>
      <c r="R543">
        <v>126.78624931214</v>
      </c>
      <c r="S543">
        <v>675.90253490224904</v>
      </c>
      <c r="T543">
        <v>0.43081356214966199</v>
      </c>
      <c r="U543">
        <v>0.38291447767658798</v>
      </c>
      <c r="V543">
        <v>0.26476100700827498</v>
      </c>
      <c r="W543">
        <v>4.8470489039211598E-2</v>
      </c>
      <c r="X543">
        <v>0.30385402627592401</v>
      </c>
      <c r="Y543" s="1">
        <v>0</v>
      </c>
      <c r="Z543">
        <v>0.38755293962578002</v>
      </c>
      <c r="AA543">
        <v>3.65383551126149E-4</v>
      </c>
      <c r="AB543">
        <v>7.2382934082026703E-3</v>
      </c>
      <c r="AC543">
        <v>6.5226219802790204E-3</v>
      </c>
      <c r="AD543">
        <v>5.3709974836753296E-3</v>
      </c>
      <c r="AE543">
        <v>0.81322802690078699</v>
      </c>
      <c r="AF543">
        <v>4.4067088120145698E-3</v>
      </c>
      <c r="AG543">
        <v>3.9843896551726597E-3</v>
      </c>
      <c r="AH543">
        <v>7.1433448766205796</v>
      </c>
      <c r="AI543">
        <v>0.36997526347436299</v>
      </c>
      <c r="AJ543">
        <v>9782.4583804613703</v>
      </c>
      <c r="AK543" t="s">
        <v>111</v>
      </c>
      <c r="AL543" t="s">
        <v>112</v>
      </c>
      <c r="AM543" s="4">
        <v>101263629.01000001</v>
      </c>
      <c r="AN543">
        <v>966</v>
      </c>
      <c r="AO543">
        <f>SUM(AA543,AC543,AF543)</f>
        <v>1.1294714343419738E-2</v>
      </c>
      <c r="AP543">
        <f t="shared" si="238"/>
        <v>12.742599438582081</v>
      </c>
      <c r="AQ543" s="15">
        <f t="shared" si="239"/>
        <v>0.18273654224738967</v>
      </c>
      <c r="AR543" s="3">
        <f t="shared" si="240"/>
        <v>2.2260640307989847E-3</v>
      </c>
      <c r="AS543" s="15">
        <f t="shared" si="236"/>
        <v>-0.22077621160835581</v>
      </c>
      <c r="AT543">
        <f t="shared" si="244"/>
        <v>235.41422366861801</v>
      </c>
      <c r="AU543" t="s">
        <v>67</v>
      </c>
      <c r="AV543" s="3">
        <f t="shared" si="245"/>
        <v>2.2260640307989847E-3</v>
      </c>
      <c r="AW543" s="2">
        <f t="shared" si="243"/>
        <v>0.22260640307989848</v>
      </c>
    </row>
    <row r="544" spans="1:50" x14ac:dyDescent="0.25">
      <c r="A544" t="s">
        <v>37</v>
      </c>
      <c r="B544">
        <v>28.2400117272492</v>
      </c>
      <c r="C544">
        <v>1.7854331914348699E-2</v>
      </c>
      <c r="D544">
        <v>19.4415937746837</v>
      </c>
      <c r="E544">
        <v>259.87466383675002</v>
      </c>
      <c r="F544" s="1">
        <v>0</v>
      </c>
      <c r="G544" s="1">
        <v>0</v>
      </c>
      <c r="H544">
        <v>6.3826006740054897</v>
      </c>
      <c r="I544">
        <v>281.79511918836198</v>
      </c>
      <c r="J544">
        <v>293.98837191169901</v>
      </c>
      <c r="K544">
        <v>269.072660256066</v>
      </c>
      <c r="L544">
        <v>318.95528799089402</v>
      </c>
      <c r="M544">
        <v>50.723774825208103</v>
      </c>
      <c r="N544">
        <v>89.014155810120997</v>
      </c>
      <c r="O544">
        <v>65.686188827585497</v>
      </c>
      <c r="P544">
        <v>107474.709519397</v>
      </c>
      <c r="Q544">
        <v>130729.16383598</v>
      </c>
      <c r="R544">
        <v>126.806437921788</v>
      </c>
      <c r="S544">
        <v>589.78460829641199</v>
      </c>
      <c r="T544">
        <v>5.4436812852864599E-2</v>
      </c>
      <c r="U544">
        <v>0.75968469662515503</v>
      </c>
      <c r="V544">
        <v>0.18291351865212399</v>
      </c>
      <c r="W544">
        <v>1.0950979126012001E-2</v>
      </c>
      <c r="X544">
        <v>4.6450805596707598E-2</v>
      </c>
      <c r="Y544" s="1">
        <v>0</v>
      </c>
      <c r="Z544">
        <v>0.89491187892361101</v>
      </c>
      <c r="AA544">
        <v>3.44456896514504E-4</v>
      </c>
      <c r="AB544">
        <v>6.7723067033356402E-3</v>
      </c>
      <c r="AC544">
        <v>6.9138667619580698E-3</v>
      </c>
      <c r="AD544">
        <v>6.7318718883154797E-3</v>
      </c>
      <c r="AE544">
        <v>0.70166799948157699</v>
      </c>
      <c r="AF544">
        <v>3.29656534920432E-3</v>
      </c>
      <c r="AG544">
        <v>3.5391295667590102E-3</v>
      </c>
      <c r="AH544">
        <v>6.1377016011051504</v>
      </c>
      <c r="AI544">
        <v>0.29280433255173099</v>
      </c>
      <c r="AJ544">
        <v>10070.691887676299</v>
      </c>
      <c r="AK544" t="s">
        <v>113</v>
      </c>
      <c r="AL544" t="s">
        <v>114</v>
      </c>
      <c r="AM544" s="4">
        <v>185608823.34</v>
      </c>
      <c r="AN544">
        <v>1727</v>
      </c>
      <c r="AO544">
        <f>SUM(AA544,AC544,AF544)</f>
        <v>1.0554889007676893E-2</v>
      </c>
      <c r="AP544">
        <f t="shared" si="238"/>
        <v>11.955854442455005</v>
      </c>
      <c r="AQ544" s="15">
        <f t="shared" si="239"/>
        <v>1.362023715090531</v>
      </c>
      <c r="AR544" s="3">
        <f t="shared" si="240"/>
        <v>1.6719844974592092E-2</v>
      </c>
      <c r="AS544" s="15">
        <f t="shared" si="236"/>
        <v>0.45255641356021714</v>
      </c>
    </row>
    <row r="545" spans="1:50" x14ac:dyDescent="0.25">
      <c r="AN545">
        <f>SUM(AN530:AN544)</f>
        <v>2045268</v>
      </c>
      <c r="AQ545" s="15"/>
      <c r="AS545" s="15"/>
    </row>
    <row r="546" spans="1:50" x14ac:dyDescent="0.25">
      <c r="AO546" t="s">
        <v>244</v>
      </c>
      <c r="AP546" t="s">
        <v>67</v>
      </c>
      <c r="AR546" s="3" t="s">
        <v>67</v>
      </c>
      <c r="AS546" s="15"/>
    </row>
    <row r="547" spans="1:50" x14ac:dyDescent="0.25">
      <c r="A547" t="s">
        <v>0</v>
      </c>
      <c r="B547" t="s">
        <v>1</v>
      </c>
      <c r="C547" t="s">
        <v>2</v>
      </c>
      <c r="D547" t="s">
        <v>3</v>
      </c>
      <c r="E547" t="s">
        <v>5</v>
      </c>
      <c r="F547" t="s">
        <v>6</v>
      </c>
      <c r="G547" t="s">
        <v>208</v>
      </c>
      <c r="H547" t="s">
        <v>7</v>
      </c>
      <c r="I547" t="s">
        <v>8</v>
      </c>
      <c r="J547" t="s">
        <v>134</v>
      </c>
      <c r="K547" t="s">
        <v>143</v>
      </c>
      <c r="L547" t="s">
        <v>9</v>
      </c>
      <c r="M547" t="s">
        <v>10</v>
      </c>
      <c r="N547" t="s">
        <v>11</v>
      </c>
      <c r="O547" t="s">
        <v>13</v>
      </c>
      <c r="P547" t="s">
        <v>14</v>
      </c>
      <c r="Q547" t="s">
        <v>15</v>
      </c>
      <c r="R547" t="s">
        <v>16</v>
      </c>
      <c r="S547" t="s">
        <v>17</v>
      </c>
      <c r="T547" t="s">
        <v>18</v>
      </c>
      <c r="U547" t="s">
        <v>20</v>
      </c>
      <c r="V547" t="s">
        <v>21</v>
      </c>
      <c r="W547" t="s">
        <v>22</v>
      </c>
      <c r="X547" t="s">
        <v>23</v>
      </c>
      <c r="Y547" t="s">
        <v>24</v>
      </c>
      <c r="Z547" t="s">
        <v>25</v>
      </c>
      <c r="AA547" t="s">
        <v>26</v>
      </c>
      <c r="AB547" t="s">
        <v>27</v>
      </c>
      <c r="AC547" t="s">
        <v>263</v>
      </c>
      <c r="AD547" t="s">
        <v>29</v>
      </c>
      <c r="AE547" t="s">
        <v>326</v>
      </c>
      <c r="AF547" t="s">
        <v>233</v>
      </c>
      <c r="AG547" t="s">
        <v>30</v>
      </c>
      <c r="AH547" t="s">
        <v>31</v>
      </c>
      <c r="AI547" t="s">
        <v>32</v>
      </c>
      <c r="AJ547" t="s">
        <v>33</v>
      </c>
      <c r="AK547" t="s">
        <v>34</v>
      </c>
      <c r="AL547" t="s">
        <v>74</v>
      </c>
      <c r="AM547" s="4" t="s">
        <v>35</v>
      </c>
      <c r="AN547" t="s">
        <v>36</v>
      </c>
      <c r="AP547" t="s">
        <v>67</v>
      </c>
      <c r="AS547" s="15"/>
    </row>
    <row r="548" spans="1:50" x14ac:dyDescent="0.25">
      <c r="A548" t="s">
        <v>37</v>
      </c>
      <c r="B548">
        <v>19.493511960296001</v>
      </c>
      <c r="C548">
        <v>1.06529329413344E-2</v>
      </c>
      <c r="D548">
        <v>12.060488742989699</v>
      </c>
      <c r="E548">
        <v>-6.7319897752188202</v>
      </c>
      <c r="F548" s="1">
        <v>0</v>
      </c>
      <c r="G548" s="1">
        <v>0</v>
      </c>
      <c r="H548">
        <v>4.5247157381611203</v>
      </c>
      <c r="I548">
        <v>-56.999714802745302</v>
      </c>
      <c r="J548">
        <v>-55.454195127488397</v>
      </c>
      <c r="K548">
        <v>-139.63470879455801</v>
      </c>
      <c r="L548">
        <v>-20.577837663920199</v>
      </c>
      <c r="M548">
        <v>88.157797657956195</v>
      </c>
      <c r="N548">
        <v>93.445281179951806</v>
      </c>
      <c r="O548">
        <v>44.426378024388001</v>
      </c>
      <c r="P548">
        <v>100683.52</v>
      </c>
      <c r="Q548">
        <v>141536.564006348</v>
      </c>
      <c r="R548">
        <v>104.553263194145</v>
      </c>
      <c r="S548">
        <v>755.70634529498795</v>
      </c>
      <c r="T548">
        <v>0.55890034878046002</v>
      </c>
      <c r="U548">
        <v>6.79685168318462E-4</v>
      </c>
      <c r="V548">
        <v>0.99932031483168104</v>
      </c>
      <c r="W548" s="1">
        <v>0</v>
      </c>
      <c r="X548" s="1">
        <v>0</v>
      </c>
      <c r="Y548" s="1">
        <v>0</v>
      </c>
      <c r="Z548">
        <v>0.22769377701912799</v>
      </c>
      <c r="AA548">
        <v>1.4311548457386701E-3</v>
      </c>
      <c r="AB548">
        <v>8.2878189796951295E-3</v>
      </c>
      <c r="AC548">
        <v>6.2555619614602298E-3</v>
      </c>
      <c r="AD548">
        <v>9.33037395877751E-4</v>
      </c>
      <c r="AE548">
        <v>0.90922494591997405</v>
      </c>
      <c r="AF548">
        <v>2.3118933781398998E-3</v>
      </c>
      <c r="AG548" s="1">
        <v>1.33433896077972E-7</v>
      </c>
      <c r="AH548">
        <v>7.1943247730831104</v>
      </c>
      <c r="AI548">
        <v>0.69032636702197403</v>
      </c>
      <c r="AJ548">
        <v>11506.395022689099</v>
      </c>
      <c r="AK548" t="s">
        <v>87</v>
      </c>
      <c r="AL548" t="s">
        <v>88</v>
      </c>
      <c r="AM548" s="4">
        <v>12686123.52</v>
      </c>
      <c r="AN548">
        <v>126</v>
      </c>
      <c r="AO548">
        <f>SUM(AA548,AC548,AF548)</f>
        <v>9.9986101853387997E-3</v>
      </c>
      <c r="AP548">
        <f>100*(1-(1-AO548)^12)</f>
        <v>11.360019591778469</v>
      </c>
      <c r="AQ548" s="15">
        <f>B548/AP548-1</f>
        <v>0.7159752060994633</v>
      </c>
      <c r="AR548" s="3">
        <f>1-(1-B548/100)^(1/12)-AO548</f>
        <v>7.9084849888065491E-3</v>
      </c>
      <c r="AS548" s="15">
        <f t="shared" ref="AS548:AS562" si="247">B548/D548-1</f>
        <v>0.61631194022935709</v>
      </c>
    </row>
    <row r="549" spans="1:50" x14ac:dyDescent="0.25">
      <c r="A549" t="s">
        <v>37</v>
      </c>
      <c r="B549">
        <v>8.8248593649830607</v>
      </c>
      <c r="C549">
        <v>1.03793587954566E-2</v>
      </c>
      <c r="D549">
        <v>11.7682402486471</v>
      </c>
      <c r="E549">
        <v>4.3223062595998396</v>
      </c>
      <c r="F549" s="1">
        <v>0</v>
      </c>
      <c r="G549" s="1">
        <v>0</v>
      </c>
      <c r="H549">
        <v>4.7086783682757503</v>
      </c>
      <c r="I549">
        <v>-33.272210212785502</v>
      </c>
      <c r="J549">
        <v>-32.936093598785902</v>
      </c>
      <c r="K549">
        <v>-115.820932909695</v>
      </c>
      <c r="L549">
        <v>0.79136868390057602</v>
      </c>
      <c r="M549">
        <v>88.941299749249296</v>
      </c>
      <c r="N549">
        <v>89.275874929095806</v>
      </c>
      <c r="O549">
        <v>45.544542366704903</v>
      </c>
      <c r="P549">
        <v>115699.94985886999</v>
      </c>
      <c r="Q549">
        <v>139851.56359397201</v>
      </c>
      <c r="R549">
        <v>98.898285835814093</v>
      </c>
      <c r="S549">
        <v>745.23705972386995</v>
      </c>
      <c r="T549">
        <v>0.47943650965579998</v>
      </c>
      <c r="U549">
        <v>6.7514620201402704E-5</v>
      </c>
      <c r="V549">
        <v>0.99993248537979795</v>
      </c>
      <c r="W549" s="1">
        <v>0</v>
      </c>
      <c r="X549" s="1">
        <v>0</v>
      </c>
      <c r="Y549" s="1">
        <v>0</v>
      </c>
      <c r="Z549">
        <v>0.369603841426558</v>
      </c>
      <c r="AA549">
        <v>9.6452263416428304E-4</v>
      </c>
      <c r="AB549">
        <v>8.0063617968958393E-3</v>
      </c>
      <c r="AC549">
        <v>6.2748863159904902E-3</v>
      </c>
      <c r="AD549">
        <v>1.40796900726766E-3</v>
      </c>
      <c r="AE549">
        <v>0.88123928630972104</v>
      </c>
      <c r="AF549">
        <v>2.53306361464181E-3</v>
      </c>
      <c r="AG549" s="1">
        <v>2.5625796641124802E-7</v>
      </c>
      <c r="AH549">
        <v>6.6130663822335096</v>
      </c>
      <c r="AI549">
        <v>0.62612656438762504</v>
      </c>
      <c r="AJ549">
        <v>11733.2186990923</v>
      </c>
      <c r="AK549" t="s">
        <v>89</v>
      </c>
      <c r="AL549" t="s">
        <v>90</v>
      </c>
      <c r="AM549" s="4">
        <v>172161525.38999999</v>
      </c>
      <c r="AN549">
        <v>1488</v>
      </c>
      <c r="AO549">
        <f t="shared" ref="AO549:AO558" si="248">SUM(AA549,AC549,AF549)</f>
        <v>9.7724725647965836E-3</v>
      </c>
      <c r="AP549">
        <f t="shared" ref="AP549:AP562" si="249">100*(1-(1-AO549)^12)</f>
        <v>11.1167467680662</v>
      </c>
      <c r="AQ549" s="15">
        <f t="shared" ref="AQ549:AQ562" si="250">B549/AP549-1</f>
        <v>-0.20616529735720712</v>
      </c>
      <c r="AR549" s="3">
        <f t="shared" ref="AR549:AR562" si="251">1-(1-B549/100)^(1/12)-AO549</f>
        <v>-2.1030416576312636E-3</v>
      </c>
      <c r="AS549" s="15">
        <f t="shared" si="247"/>
        <v>-0.25011223610959299</v>
      </c>
      <c r="AT549">
        <f t="shared" ref="AT549" si="252">I549</f>
        <v>-33.272210212785502</v>
      </c>
      <c r="AU549" t="s">
        <v>67</v>
      </c>
      <c r="AV549" s="3">
        <f t="shared" ref="AV549" si="253">AR549</f>
        <v>-2.1030416576312636E-3</v>
      </c>
      <c r="AW549" s="2">
        <f t="shared" ref="AW549:AW561" si="254">100*AV549</f>
        <v>-0.21030416576312636</v>
      </c>
    </row>
    <row r="550" spans="1:50" x14ac:dyDescent="0.25">
      <c r="A550" t="s">
        <v>37</v>
      </c>
      <c r="B550">
        <v>8.9210317215973696</v>
      </c>
      <c r="C550">
        <v>1.05109314031042E-2</v>
      </c>
      <c r="D550">
        <v>11.9089050300762</v>
      </c>
      <c r="E550">
        <v>11.5086249577306</v>
      </c>
      <c r="F550" s="1">
        <v>0</v>
      </c>
      <c r="G550" s="1">
        <v>0</v>
      </c>
      <c r="H550">
        <v>4.8584362292040302</v>
      </c>
      <c r="I550">
        <v>-9.9688768276773505</v>
      </c>
      <c r="J550">
        <v>-9.1394158325424204</v>
      </c>
      <c r="K550">
        <v>-87.483510223018598</v>
      </c>
      <c r="L550">
        <v>20.8853969035139</v>
      </c>
      <c r="M550">
        <v>90.426474623847696</v>
      </c>
      <c r="N550">
        <v>86.493697481546207</v>
      </c>
      <c r="O550">
        <v>46.5395058643767</v>
      </c>
      <c r="P550">
        <v>128437.360285598</v>
      </c>
      <c r="Q550">
        <v>160043.77379954199</v>
      </c>
      <c r="R550">
        <v>91.3253559399175</v>
      </c>
      <c r="S550">
        <v>729.83969270176397</v>
      </c>
      <c r="T550">
        <v>0.36329708381010001</v>
      </c>
      <c r="U550">
        <v>6.99811464688172E-4</v>
      </c>
      <c r="V550">
        <v>0.99858319577967902</v>
      </c>
      <c r="W550" s="1">
        <v>0</v>
      </c>
      <c r="X550">
        <v>7.1699275563201395E-4</v>
      </c>
      <c r="Y550" s="1">
        <v>0</v>
      </c>
      <c r="Z550">
        <v>0.51044495076749496</v>
      </c>
      <c r="AA550">
        <v>8.8834874973052296E-4</v>
      </c>
      <c r="AB550">
        <v>7.9064614807049897E-3</v>
      </c>
      <c r="AC550">
        <v>6.4947418630901099E-3</v>
      </c>
      <c r="AD550">
        <v>1.6998373529966101E-3</v>
      </c>
      <c r="AE550">
        <v>0.86106723023836995</v>
      </c>
      <c r="AF550">
        <v>2.7302546429637002E-3</v>
      </c>
      <c r="AG550">
        <v>1.60021962816186E-5</v>
      </c>
      <c r="AH550">
        <v>6.0093885497932904</v>
      </c>
      <c r="AI550">
        <v>0.56684462404043401</v>
      </c>
      <c r="AJ550">
        <v>11867.6232045902</v>
      </c>
      <c r="AK550" t="s">
        <v>91</v>
      </c>
      <c r="AL550" t="s">
        <v>92</v>
      </c>
      <c r="AM550" s="4">
        <v>953390525.39999998</v>
      </c>
      <c r="AN550">
        <v>7423</v>
      </c>
      <c r="AO550">
        <f t="shared" si="248"/>
        <v>1.0113345255784334E-2</v>
      </c>
      <c r="AP550">
        <f t="shared" si="249"/>
        <v>11.483214986161016</v>
      </c>
      <c r="AQ550" s="15">
        <f t="shared" si="250"/>
        <v>-0.22312420934829302</v>
      </c>
      <c r="AR550" s="3">
        <f t="shared" si="251"/>
        <v>-2.3566455509386186E-3</v>
      </c>
      <c r="AS550" s="15">
        <f t="shared" si="247"/>
        <v>-0.25089404113416736</v>
      </c>
      <c r="AT550">
        <f t="shared" ref="AT550:AT561" si="255">I550</f>
        <v>-9.9688768276773505</v>
      </c>
      <c r="AU550" t="s">
        <v>67</v>
      </c>
      <c r="AV550" s="3">
        <f t="shared" ref="AV550:AV561" si="256">AR550</f>
        <v>-2.3566455509386186E-3</v>
      </c>
      <c r="AW550" s="2">
        <f t="shared" si="254"/>
        <v>-0.23566455509386186</v>
      </c>
    </row>
    <row r="551" spans="1:50" x14ac:dyDescent="0.25">
      <c r="A551" t="s">
        <v>37</v>
      </c>
      <c r="B551">
        <v>11.504798507213801</v>
      </c>
      <c r="C551">
        <v>1.08380486024098E-2</v>
      </c>
      <c r="D551">
        <v>12.257736876384101</v>
      </c>
      <c r="E551">
        <v>16.673144484740199</v>
      </c>
      <c r="F551" s="1">
        <v>0</v>
      </c>
      <c r="G551" s="1">
        <v>0</v>
      </c>
      <c r="H551">
        <v>5.0570168200938301</v>
      </c>
      <c r="I551">
        <v>14.202902446573599</v>
      </c>
      <c r="J551">
        <v>15.7457735478863</v>
      </c>
      <c r="K551">
        <v>-55.143439974737802</v>
      </c>
      <c r="L551">
        <v>44.435974262243498</v>
      </c>
      <c r="M551">
        <v>94.914759000208903</v>
      </c>
      <c r="N551">
        <v>83.906690234324998</v>
      </c>
      <c r="O551">
        <v>47.605953058641298</v>
      </c>
      <c r="P551">
        <v>131167.82633975099</v>
      </c>
      <c r="Q551">
        <v>167474.57541421699</v>
      </c>
      <c r="R551">
        <v>77.739350354957196</v>
      </c>
      <c r="S551">
        <v>709.70038460287299</v>
      </c>
      <c r="T551">
        <v>0.27091338678935001</v>
      </c>
      <c r="U551">
        <v>1.05712666000974E-3</v>
      </c>
      <c r="V551">
        <v>0.99801463593256001</v>
      </c>
      <c r="W551" s="1">
        <v>0</v>
      </c>
      <c r="X551">
        <v>9.2823740742990703E-4</v>
      </c>
      <c r="Y551" s="1">
        <v>0</v>
      </c>
      <c r="Z551">
        <v>0.63513821521028402</v>
      </c>
      <c r="AA551">
        <v>8.6399202373005802E-4</v>
      </c>
      <c r="AB551">
        <v>7.7103715652996401E-3</v>
      </c>
      <c r="AC551">
        <v>6.6701596472145399E-3</v>
      </c>
      <c r="AD551">
        <v>2.2241486390019399E-3</v>
      </c>
      <c r="AE551">
        <v>0.83030792125721897</v>
      </c>
      <c r="AF551">
        <v>2.8786802243136499E-3</v>
      </c>
      <c r="AG551">
        <v>3.9434888808678202E-5</v>
      </c>
      <c r="AH551">
        <v>5.2049410075978999</v>
      </c>
      <c r="AI551">
        <v>0.49807654585879102</v>
      </c>
      <c r="AJ551">
        <v>11985.818111839901</v>
      </c>
      <c r="AK551" t="s">
        <v>93</v>
      </c>
      <c r="AL551" t="s">
        <v>94</v>
      </c>
      <c r="AM551" s="4">
        <v>3045323424.1300001</v>
      </c>
      <c r="AN551">
        <v>23217</v>
      </c>
      <c r="AO551">
        <f t="shared" si="248"/>
        <v>1.0412831895258247E-2</v>
      </c>
      <c r="AP551">
        <f t="shared" si="249"/>
        <v>11.804045982814815</v>
      </c>
      <c r="AQ551" s="15">
        <f t="shared" si="250"/>
        <v>-2.5351263120855339E-2</v>
      </c>
      <c r="AR551" s="3">
        <f t="shared" si="251"/>
        <v>-2.7937027815819887E-4</v>
      </c>
      <c r="AS551" s="15">
        <f t="shared" si="247"/>
        <v>-6.1425561403664952E-2</v>
      </c>
      <c r="AT551">
        <f t="shared" si="255"/>
        <v>14.202902446573599</v>
      </c>
      <c r="AU551" t="s">
        <v>67</v>
      </c>
      <c r="AV551" s="3">
        <f t="shared" si="256"/>
        <v>-2.7937027815819887E-4</v>
      </c>
      <c r="AW551" s="2">
        <f t="shared" si="254"/>
        <v>-2.7937027815819887E-2</v>
      </c>
    </row>
    <row r="552" spans="1:50" x14ac:dyDescent="0.25">
      <c r="A552" t="s">
        <v>37</v>
      </c>
      <c r="B552">
        <v>11.4578085412153</v>
      </c>
      <c r="C552">
        <v>1.0943659189095E-2</v>
      </c>
      <c r="D552">
        <v>12.370087404671199</v>
      </c>
      <c r="E552">
        <v>20.170854670459899</v>
      </c>
      <c r="F552" s="1">
        <v>0</v>
      </c>
      <c r="G552" s="1">
        <v>0</v>
      </c>
      <c r="H552">
        <v>5.3261019560863003</v>
      </c>
      <c r="I552">
        <v>39.3748953216652</v>
      </c>
      <c r="J552">
        <v>41.452353065294901</v>
      </c>
      <c r="K552">
        <v>-17.377057339652101</v>
      </c>
      <c r="L552">
        <v>70.816245896704999</v>
      </c>
      <c r="M552">
        <v>103.219445936239</v>
      </c>
      <c r="N552">
        <v>83.761198045835101</v>
      </c>
      <c r="O552">
        <v>49.7634544099853</v>
      </c>
      <c r="P552">
        <v>126108.27240288501</v>
      </c>
      <c r="Q552">
        <v>160934.85854688799</v>
      </c>
      <c r="R552">
        <v>60.294494151641302</v>
      </c>
      <c r="S552">
        <v>682.42472554997005</v>
      </c>
      <c r="T552">
        <v>0.23837049864505</v>
      </c>
      <c r="U552">
        <v>1.13208980152267E-3</v>
      </c>
      <c r="V552">
        <v>0.99824929378731997</v>
      </c>
      <c r="W552">
        <v>3.7814292823658802E-5</v>
      </c>
      <c r="X552">
        <v>5.8080211833303602E-4</v>
      </c>
      <c r="Y552" s="1">
        <v>0</v>
      </c>
      <c r="Z552">
        <v>0.69139630841220001</v>
      </c>
      <c r="AA552">
        <v>8.9000768892724105E-4</v>
      </c>
      <c r="AB552">
        <v>7.1091810112356296E-3</v>
      </c>
      <c r="AC552">
        <v>6.3944405489636796E-3</v>
      </c>
      <c r="AD552">
        <v>2.8286432752595201E-3</v>
      </c>
      <c r="AE552">
        <v>0.78186441985343402</v>
      </c>
      <c r="AF552">
        <v>2.8725961629113899E-3</v>
      </c>
      <c r="AG552">
        <v>1.15773796633181E-4</v>
      </c>
      <c r="AH552">
        <v>4.1841991013080202</v>
      </c>
      <c r="AI552">
        <v>0.42792312018676198</v>
      </c>
      <c r="AJ552">
        <v>12239.642158357499</v>
      </c>
      <c r="AK552" t="s">
        <v>95</v>
      </c>
      <c r="AL552" t="s">
        <v>96</v>
      </c>
      <c r="AM552" s="4">
        <v>6853101847.1899996</v>
      </c>
      <c r="AN552">
        <v>54343</v>
      </c>
      <c r="AO552">
        <f t="shared" si="248"/>
        <v>1.015704440080231E-2</v>
      </c>
      <c r="AP552">
        <f t="shared" si="249"/>
        <v>11.53009512660611</v>
      </c>
      <c r="AQ552" s="15">
        <f t="shared" si="250"/>
        <v>-6.2693832615487999E-3</v>
      </c>
      <c r="AR552" s="3">
        <f t="shared" si="251"/>
        <v>-6.7372802801861018E-5</v>
      </c>
      <c r="AS552" s="15">
        <f t="shared" si="247"/>
        <v>-7.3748780716893281E-2</v>
      </c>
      <c r="AT552">
        <f t="shared" si="255"/>
        <v>39.3748953216652</v>
      </c>
      <c r="AU552" t="s">
        <v>67</v>
      </c>
      <c r="AV552" s="3">
        <f t="shared" si="256"/>
        <v>-6.7372802801861018E-5</v>
      </c>
      <c r="AW552" s="2">
        <f t="shared" si="254"/>
        <v>-6.7372802801861018E-3</v>
      </c>
    </row>
    <row r="553" spans="1:50" x14ac:dyDescent="0.25">
      <c r="A553" t="s">
        <v>37</v>
      </c>
      <c r="B553">
        <v>12.0567745987024</v>
      </c>
      <c r="C553">
        <v>1.18109329917925E-2</v>
      </c>
      <c r="D553">
        <v>13.287733846179499</v>
      </c>
      <c r="E553">
        <v>19.177767470534601</v>
      </c>
      <c r="F553" s="1">
        <v>0</v>
      </c>
      <c r="G553" s="1">
        <v>0</v>
      </c>
      <c r="H553">
        <v>5.3857822319363198</v>
      </c>
      <c r="I553">
        <v>63.879645776580297</v>
      </c>
      <c r="J553">
        <v>65.144912417555204</v>
      </c>
      <c r="K553">
        <v>10.5065765569866</v>
      </c>
      <c r="L553">
        <v>94.754682078559398</v>
      </c>
      <c r="M553">
        <v>104.19095647581101</v>
      </c>
      <c r="N553">
        <v>85.530877250764306</v>
      </c>
      <c r="O553">
        <v>51.591194562892099</v>
      </c>
      <c r="P553">
        <v>128465.861753333</v>
      </c>
      <c r="Q553">
        <v>163054.51619327601</v>
      </c>
      <c r="R553">
        <v>58.485777114229798</v>
      </c>
      <c r="S553">
        <v>678.85608186072795</v>
      </c>
      <c r="T553">
        <v>0.275390530583149</v>
      </c>
      <c r="U553">
        <v>8.6026963972423104E-4</v>
      </c>
      <c r="V553">
        <v>0.99862148726486999</v>
      </c>
      <c r="W553">
        <v>5.1362713269275302E-5</v>
      </c>
      <c r="X553">
        <v>4.66880382136072E-4</v>
      </c>
      <c r="Y553" s="1">
        <v>0</v>
      </c>
      <c r="Z553">
        <v>0.63625378306789304</v>
      </c>
      <c r="AA553">
        <v>8.5481464800604495E-4</v>
      </c>
      <c r="AB553">
        <v>7.0853060729254604E-3</v>
      </c>
      <c r="AC553">
        <v>6.42836448393002E-3</v>
      </c>
      <c r="AD553">
        <v>3.6341142419758199E-3</v>
      </c>
      <c r="AE553">
        <v>0.78238987822752304</v>
      </c>
      <c r="AF553">
        <v>2.9401106571503399E-3</v>
      </c>
      <c r="AG553">
        <v>2.3666298768769E-4</v>
      </c>
      <c r="AH553">
        <v>4.0266115422224296</v>
      </c>
      <c r="AI553">
        <v>0.413081934478709</v>
      </c>
      <c r="AJ553">
        <v>12521.6073067248</v>
      </c>
      <c r="AK553" t="s">
        <v>97</v>
      </c>
      <c r="AL553" t="s">
        <v>98</v>
      </c>
      <c r="AM553" s="4">
        <v>14212820615.08</v>
      </c>
      <c r="AN553">
        <v>110635</v>
      </c>
      <c r="AO553">
        <f t="shared" si="248"/>
        <v>1.0223289789086406E-2</v>
      </c>
      <c r="AP553">
        <f t="shared" si="249"/>
        <v>11.601119319493003</v>
      </c>
      <c r="AQ553" s="15">
        <f t="shared" si="250"/>
        <v>3.9276837575816792E-2</v>
      </c>
      <c r="AR553" s="3">
        <f t="shared" si="251"/>
        <v>4.2616111236356939E-4</v>
      </c>
      <c r="AS553" s="15">
        <f t="shared" si="247"/>
        <v>-9.263876457241238E-2</v>
      </c>
      <c r="AT553">
        <f t="shared" si="255"/>
        <v>63.879645776580297</v>
      </c>
      <c r="AU553" t="s">
        <v>67</v>
      </c>
      <c r="AV553" s="3">
        <f t="shared" si="256"/>
        <v>4.2616111236356939E-4</v>
      </c>
      <c r="AW553" s="2">
        <f t="shared" si="254"/>
        <v>4.2616111236356939E-2</v>
      </c>
      <c r="AX553">
        <f>(AW553*AM553+AW536*AM536+AW517*AM517)/(AM517+AM536+AM553)</f>
        <v>0.15188738881652714</v>
      </c>
    </row>
    <row r="554" spans="1:50" x14ac:dyDescent="0.25">
      <c r="A554" t="s">
        <v>37</v>
      </c>
      <c r="B554">
        <v>13.292040470249599</v>
      </c>
      <c r="C554">
        <v>1.34965380555512E-2</v>
      </c>
      <c r="D554">
        <v>15.046091580959301</v>
      </c>
      <c r="E554">
        <v>19.132502346412199</v>
      </c>
      <c r="F554" s="1">
        <v>0</v>
      </c>
      <c r="G554" s="1">
        <v>0</v>
      </c>
      <c r="H554">
        <v>5.3852961554986303</v>
      </c>
      <c r="I554">
        <v>88.603718817373107</v>
      </c>
      <c r="J554">
        <v>88.851837721736104</v>
      </c>
      <c r="K554">
        <v>38.744066880617702</v>
      </c>
      <c r="L554">
        <v>119.546092365085</v>
      </c>
      <c r="M554">
        <v>103.15551479968001</v>
      </c>
      <c r="N554">
        <v>90.269999959881602</v>
      </c>
      <c r="O554">
        <v>54.319568012382298</v>
      </c>
      <c r="P554">
        <v>128227.866603528</v>
      </c>
      <c r="Q554">
        <v>161127.326682443</v>
      </c>
      <c r="R554">
        <v>62.207138746396602</v>
      </c>
      <c r="S554">
        <v>677.39321968570505</v>
      </c>
      <c r="T554">
        <v>0.40086461401851298</v>
      </c>
      <c r="U554">
        <v>1.1653551606838201E-3</v>
      </c>
      <c r="V554">
        <v>0.99814520546880803</v>
      </c>
      <c r="W554">
        <v>2.6621063692167302E-5</v>
      </c>
      <c r="X554">
        <v>6.6281830681546097E-4</v>
      </c>
      <c r="Y554" s="1">
        <v>0</v>
      </c>
      <c r="Z554">
        <v>0.484418461145459</v>
      </c>
      <c r="AA554">
        <v>8.0031733605807301E-4</v>
      </c>
      <c r="AB554">
        <v>7.3694391016286996E-3</v>
      </c>
      <c r="AC554">
        <v>6.5599412613483402E-3</v>
      </c>
      <c r="AD554">
        <v>4.41735258290401E-3</v>
      </c>
      <c r="AE554">
        <v>0.79175479756024403</v>
      </c>
      <c r="AF554">
        <v>3.00501800484372E-3</v>
      </c>
      <c r="AG554">
        <v>9.0944114079458105E-4</v>
      </c>
      <c r="AH554">
        <v>4.29840799182531</v>
      </c>
      <c r="AI554">
        <v>0.44466581977082098</v>
      </c>
      <c r="AJ554">
        <v>12725.287735316901</v>
      </c>
      <c r="AK554" t="s">
        <v>99</v>
      </c>
      <c r="AL554" t="s">
        <v>100</v>
      </c>
      <c r="AM554" s="4">
        <v>26530345600.27</v>
      </c>
      <c r="AN554">
        <v>206900</v>
      </c>
      <c r="AO554">
        <f t="shared" si="248"/>
        <v>1.0365276602250133E-2</v>
      </c>
      <c r="AP554">
        <f t="shared" si="249"/>
        <v>11.753172730239847</v>
      </c>
      <c r="AQ554" s="15">
        <f t="shared" si="250"/>
        <v>0.13093211299876373</v>
      </c>
      <c r="AR554" s="3">
        <f t="shared" si="251"/>
        <v>1.4497464065312115E-3</v>
      </c>
      <c r="AS554" s="15">
        <f t="shared" si="247"/>
        <v>-0.11657852148988901</v>
      </c>
      <c r="AT554">
        <f t="shared" si="255"/>
        <v>88.603718817373107</v>
      </c>
      <c r="AU554" t="s">
        <v>67</v>
      </c>
      <c r="AV554" s="3">
        <f t="shared" si="256"/>
        <v>1.4497464065312115E-3</v>
      </c>
      <c r="AW554" s="2">
        <f t="shared" si="254"/>
        <v>0.14497464065312116</v>
      </c>
    </row>
    <row r="555" spans="1:50" x14ac:dyDescent="0.25">
      <c r="A555" t="s">
        <v>37</v>
      </c>
      <c r="B555">
        <v>14.7411766397555</v>
      </c>
      <c r="C555">
        <v>1.54430444234672E-2</v>
      </c>
      <c r="D555">
        <v>17.035913406346001</v>
      </c>
      <c r="E555">
        <v>18.5980163219124</v>
      </c>
      <c r="F555" s="1">
        <v>0</v>
      </c>
      <c r="G555" s="1">
        <v>0</v>
      </c>
      <c r="H555">
        <v>5.4142070455010902</v>
      </c>
      <c r="I555">
        <v>113.398082799234</v>
      </c>
      <c r="J555">
        <v>112.470629910357</v>
      </c>
      <c r="K555">
        <v>62.129511259815402</v>
      </c>
      <c r="L555">
        <v>144.57771627629</v>
      </c>
      <c r="M555">
        <v>100.976324842297</v>
      </c>
      <c r="N555">
        <v>91.3089233997989</v>
      </c>
      <c r="O555">
        <v>54.537180584931903</v>
      </c>
      <c r="P555">
        <v>127270.91839761801</v>
      </c>
      <c r="Q555">
        <v>160335.749036744</v>
      </c>
      <c r="R555">
        <v>63.827558921448599</v>
      </c>
      <c r="S555">
        <v>680.47572518415302</v>
      </c>
      <c r="T555">
        <v>0.45816071879228798</v>
      </c>
      <c r="U555">
        <v>9.1947735757818303E-4</v>
      </c>
      <c r="V555">
        <v>0.99801401695244096</v>
      </c>
      <c r="W555">
        <v>1.05184326461067E-4</v>
      </c>
      <c r="X555">
        <v>9.6132136351963595E-4</v>
      </c>
      <c r="Y555" s="1">
        <v>0</v>
      </c>
      <c r="Z555">
        <v>0.41221223683427299</v>
      </c>
      <c r="AA555">
        <v>7.7173885305105395E-4</v>
      </c>
      <c r="AB555">
        <v>7.7743236659683201E-3</v>
      </c>
      <c r="AC555">
        <v>6.78211171912329E-3</v>
      </c>
      <c r="AD555">
        <v>4.7072355193827804E-3</v>
      </c>
      <c r="AE555">
        <v>0.80989204157938099</v>
      </c>
      <c r="AF555">
        <v>3.0775952788674602E-3</v>
      </c>
      <c r="AG555">
        <v>2.1897960016374501E-3</v>
      </c>
      <c r="AH555">
        <v>4.5528404147543799</v>
      </c>
      <c r="AI555">
        <v>0.47228584201565799</v>
      </c>
      <c r="AJ555">
        <v>12891.071153180499</v>
      </c>
      <c r="AK555" t="s">
        <v>101</v>
      </c>
      <c r="AL555" t="s">
        <v>102</v>
      </c>
      <c r="AM555" s="4">
        <v>41176087500.099998</v>
      </c>
      <c r="AN555">
        <v>323531</v>
      </c>
      <c r="AO555">
        <f t="shared" si="248"/>
        <v>1.0631445851041803E-2</v>
      </c>
      <c r="AP555">
        <f t="shared" si="249"/>
        <v>12.037567080702782</v>
      </c>
      <c r="AQ555" s="15">
        <f t="shared" si="250"/>
        <v>0.22459767334437775</v>
      </c>
      <c r="AR555" s="3">
        <f t="shared" si="251"/>
        <v>2.5705148717424312E-3</v>
      </c>
      <c r="AS555" s="15">
        <f t="shared" si="247"/>
        <v>-0.13469995484572583</v>
      </c>
      <c r="AT555">
        <f t="shared" si="255"/>
        <v>113.398082799234</v>
      </c>
      <c r="AU555" t="s">
        <v>67</v>
      </c>
      <c r="AV555" s="3">
        <f t="shared" si="256"/>
        <v>2.5705148717424312E-3</v>
      </c>
      <c r="AW555" s="2">
        <f t="shared" si="254"/>
        <v>0.25705148717424309</v>
      </c>
    </row>
    <row r="556" spans="1:50" x14ac:dyDescent="0.25">
      <c r="A556" t="s">
        <v>37</v>
      </c>
      <c r="B556">
        <v>15.686030913688301</v>
      </c>
      <c r="C556">
        <v>1.6500660023543601E-2</v>
      </c>
      <c r="D556">
        <v>18.099062392751001</v>
      </c>
      <c r="E556">
        <v>19.152874526869599</v>
      </c>
      <c r="F556" s="1">
        <v>0</v>
      </c>
      <c r="G556" s="1">
        <v>0</v>
      </c>
      <c r="H556">
        <v>5.5778929164912103</v>
      </c>
      <c r="I556">
        <v>137.34148359045</v>
      </c>
      <c r="J556">
        <v>134.294234366805</v>
      </c>
      <c r="K556">
        <v>93.164404204258901</v>
      </c>
      <c r="L556">
        <v>168.85142677474099</v>
      </c>
      <c r="M556">
        <v>101.423534127281</v>
      </c>
      <c r="N556">
        <v>90.836181019691097</v>
      </c>
      <c r="O556">
        <v>55.931319403120497</v>
      </c>
      <c r="P556">
        <v>125795.779065922</v>
      </c>
      <c r="Q556">
        <v>161360.88332310499</v>
      </c>
      <c r="R556">
        <v>61.1557606498016</v>
      </c>
      <c r="S556">
        <v>667.88209947941095</v>
      </c>
      <c r="T556">
        <v>0.42965392781901102</v>
      </c>
      <c r="U556">
        <v>1.37842841803523E-3</v>
      </c>
      <c r="V556">
        <v>0.997342666288621</v>
      </c>
      <c r="W556">
        <v>8.4305275063614003E-5</v>
      </c>
      <c r="X556">
        <v>1.1946000182791901E-3</v>
      </c>
      <c r="Y556" s="1">
        <v>0</v>
      </c>
      <c r="Z556">
        <v>0.44793663464762001</v>
      </c>
      <c r="AA556">
        <v>7.7996196801637704E-4</v>
      </c>
      <c r="AB556">
        <v>7.4876607699495296E-3</v>
      </c>
      <c r="AC556">
        <v>6.6700652927405898E-3</v>
      </c>
      <c r="AD556">
        <v>4.9558335137296896E-3</v>
      </c>
      <c r="AE556">
        <v>0.77199900738769001</v>
      </c>
      <c r="AF556">
        <v>2.93372422977062E-3</v>
      </c>
      <c r="AG556">
        <v>3.2772899718086601E-3</v>
      </c>
      <c r="AH556">
        <v>4.2084421483788699</v>
      </c>
      <c r="AI556">
        <v>0.41842259529047598</v>
      </c>
      <c r="AJ556">
        <v>13445.3054790851</v>
      </c>
      <c r="AK556" t="s">
        <v>103</v>
      </c>
      <c r="AL556" t="s">
        <v>104</v>
      </c>
      <c r="AM556" s="4">
        <v>45351391085.730003</v>
      </c>
      <c r="AN556">
        <v>360516</v>
      </c>
      <c r="AO556">
        <f t="shared" si="248"/>
        <v>1.0383751490527587E-2</v>
      </c>
      <c r="AP556">
        <f t="shared" si="249"/>
        <v>11.772939816197091</v>
      </c>
      <c r="AQ556" s="15">
        <f t="shared" si="250"/>
        <v>0.33238011563667547</v>
      </c>
      <c r="AR556" s="3">
        <f t="shared" si="251"/>
        <v>3.7341946064437803E-3</v>
      </c>
      <c r="AS556" s="15">
        <f t="shared" si="247"/>
        <v>-0.13332356266306722</v>
      </c>
      <c r="AT556">
        <f t="shared" si="255"/>
        <v>137.34148359045</v>
      </c>
      <c r="AU556" t="s">
        <v>67</v>
      </c>
      <c r="AV556" s="3">
        <f t="shared" si="256"/>
        <v>3.7341946064437803E-3</v>
      </c>
      <c r="AW556" s="2">
        <f t="shared" si="254"/>
        <v>0.37341946064437803</v>
      </c>
    </row>
    <row r="557" spans="1:50" x14ac:dyDescent="0.25">
      <c r="A557" t="s">
        <v>37</v>
      </c>
      <c r="B557">
        <v>16.345331169585499</v>
      </c>
      <c r="C557">
        <v>1.6324741537995902E-2</v>
      </c>
      <c r="D557">
        <v>17.9230939375974</v>
      </c>
      <c r="E557">
        <v>16.488068216171801</v>
      </c>
      <c r="F557" s="1">
        <v>0</v>
      </c>
      <c r="G557" s="1">
        <v>0</v>
      </c>
      <c r="H557">
        <v>5.7188794092333</v>
      </c>
      <c r="I557">
        <v>162.59348458493</v>
      </c>
      <c r="J557">
        <v>151.459346348574</v>
      </c>
      <c r="K557">
        <v>136.64353583844499</v>
      </c>
      <c r="L557">
        <v>196.218037727655</v>
      </c>
      <c r="M557">
        <v>102.123505585223</v>
      </c>
      <c r="N557">
        <v>92.548800344893394</v>
      </c>
      <c r="O557">
        <v>61.4109932671496</v>
      </c>
      <c r="P557">
        <v>117839.328956301</v>
      </c>
      <c r="Q557">
        <v>150387.04316031901</v>
      </c>
      <c r="R557">
        <v>57.923415433146303</v>
      </c>
      <c r="S557">
        <v>654.87712875342197</v>
      </c>
      <c r="T557">
        <v>0.42604985729846501</v>
      </c>
      <c r="U557">
        <v>1.40330184224583E-3</v>
      </c>
      <c r="V557">
        <v>0.99692730865303203</v>
      </c>
      <c r="W557">
        <v>1.02017369455291E-4</v>
      </c>
      <c r="X557">
        <v>1.5673721352665599E-3</v>
      </c>
      <c r="Y557" s="1">
        <v>0</v>
      </c>
      <c r="Z557">
        <v>0.447360326462376</v>
      </c>
      <c r="AA557">
        <v>7.7559425969827601E-4</v>
      </c>
      <c r="AB557">
        <v>6.8559428961098203E-3</v>
      </c>
      <c r="AC557">
        <v>6.2879475849811801E-3</v>
      </c>
      <c r="AD557">
        <v>4.4286419694513296E-3</v>
      </c>
      <c r="AE557">
        <v>0.674319758895495</v>
      </c>
      <c r="AF557">
        <v>2.5628516398895399E-3</v>
      </c>
      <c r="AG557">
        <v>4.2646226627229998E-3</v>
      </c>
      <c r="AH557">
        <v>3.3298950500356299</v>
      </c>
      <c r="AI557">
        <v>0.31999528099115199</v>
      </c>
      <c r="AJ557">
        <v>13747.8014626614</v>
      </c>
      <c r="AK557" t="s">
        <v>105</v>
      </c>
      <c r="AL557" t="s">
        <v>106</v>
      </c>
      <c r="AM557" s="4">
        <v>48933252706.419998</v>
      </c>
      <c r="AN557">
        <v>415254</v>
      </c>
      <c r="AO557">
        <f>SUM(AA557,AC557,AF557)</f>
        <v>9.6263934845689965E-3</v>
      </c>
      <c r="AP557">
        <f t="shared" si="249"/>
        <v>10.959273580074369</v>
      </c>
      <c r="AQ557" s="15">
        <f t="shared" si="250"/>
        <v>0.49146118583113063</v>
      </c>
      <c r="AR557" s="3">
        <f t="shared" si="251"/>
        <v>5.1362990281530012E-3</v>
      </c>
      <c r="AS557" s="15">
        <f t="shared" si="247"/>
        <v>-8.8029598768224804E-2</v>
      </c>
      <c r="AT557">
        <f t="shared" si="255"/>
        <v>162.59348458493</v>
      </c>
      <c r="AU557" t="s">
        <v>67</v>
      </c>
      <c r="AV557" s="3">
        <f t="shared" si="256"/>
        <v>5.1362990281530012E-3</v>
      </c>
      <c r="AW557" s="2">
        <f t="shared" si="254"/>
        <v>0.51362990281530008</v>
      </c>
    </row>
    <row r="558" spans="1:50" x14ac:dyDescent="0.25">
      <c r="A558" t="s">
        <v>37</v>
      </c>
      <c r="B558">
        <v>17.3777285238722</v>
      </c>
      <c r="C558">
        <v>1.6853451101318299E-2</v>
      </c>
      <c r="D558">
        <v>18.450911940814802</v>
      </c>
      <c r="E558">
        <v>18.180089425696199</v>
      </c>
      <c r="F558" s="1">
        <v>0</v>
      </c>
      <c r="G558" s="1">
        <v>0</v>
      </c>
      <c r="H558">
        <v>5.83075696873476</v>
      </c>
      <c r="I558">
        <v>187.373867334826</v>
      </c>
      <c r="J558">
        <v>175.388108417534</v>
      </c>
      <c r="K558">
        <v>160.23110414305199</v>
      </c>
      <c r="L558">
        <v>221.411735036865</v>
      </c>
      <c r="M558">
        <v>101.475044387374</v>
      </c>
      <c r="N558">
        <v>93.333867267469302</v>
      </c>
      <c r="O558">
        <v>61.5379250933468</v>
      </c>
      <c r="P558">
        <v>116544.73549171801</v>
      </c>
      <c r="Q558">
        <v>148292.01404057399</v>
      </c>
      <c r="R558">
        <v>59.156743691006497</v>
      </c>
      <c r="S558">
        <v>659.25059503771104</v>
      </c>
      <c r="T558">
        <v>0.47412779421537699</v>
      </c>
      <c r="U558">
        <v>1.7242268818867001E-3</v>
      </c>
      <c r="V558">
        <v>0.99633759698761704</v>
      </c>
      <c r="W558">
        <v>1.87226842806269E-4</v>
      </c>
      <c r="X558">
        <v>1.75094928768947E-3</v>
      </c>
      <c r="Y558" s="1">
        <v>0</v>
      </c>
      <c r="Z558">
        <v>0.37542950036103201</v>
      </c>
      <c r="AA558">
        <v>7.5804562034109799E-4</v>
      </c>
      <c r="AB558">
        <v>6.8970466914247998E-3</v>
      </c>
      <c r="AC558">
        <v>6.2905866281438502E-3</v>
      </c>
      <c r="AD558">
        <v>4.4380984066522099E-3</v>
      </c>
      <c r="AE558">
        <v>0.69291588708454099</v>
      </c>
      <c r="AF558">
        <v>2.63359128691559E-3</v>
      </c>
      <c r="AG558">
        <v>4.7603195171027502E-3</v>
      </c>
      <c r="AH558">
        <v>3.5622634747851301</v>
      </c>
      <c r="AI558">
        <v>0.33617060512171798</v>
      </c>
      <c r="AJ558">
        <v>14601.041289044</v>
      </c>
      <c r="AK558" t="s">
        <v>107</v>
      </c>
      <c r="AL558" t="s">
        <v>108</v>
      </c>
      <c r="AM558" s="4">
        <v>47461095357.970001</v>
      </c>
      <c r="AN558">
        <v>407235</v>
      </c>
      <c r="AO558">
        <f t="shared" ref="AO558:AO560" si="257">SUM(AA558,AC558,AF558)</f>
        <v>9.6822235354005384E-3</v>
      </c>
      <c r="AP558">
        <f t="shared" si="249"/>
        <v>11.019488519989052</v>
      </c>
      <c r="AQ558" s="15">
        <f t="shared" si="250"/>
        <v>0.57699955786055535</v>
      </c>
      <c r="AR558" s="3">
        <f t="shared" si="251"/>
        <v>6.0994951685924923E-3</v>
      </c>
      <c r="AS558" s="15">
        <f t="shared" si="247"/>
        <v>-5.8164247945308278E-2</v>
      </c>
      <c r="AT558">
        <f t="shared" si="255"/>
        <v>187.373867334826</v>
      </c>
      <c r="AU558" t="s">
        <v>67</v>
      </c>
      <c r="AV558" s="3">
        <f t="shared" si="256"/>
        <v>6.0994951685924923E-3</v>
      </c>
      <c r="AW558" s="2">
        <f t="shared" si="254"/>
        <v>0.60994951685924925</v>
      </c>
    </row>
    <row r="559" spans="1:50" x14ac:dyDescent="0.25">
      <c r="A559" t="s">
        <v>37</v>
      </c>
      <c r="B559">
        <v>16.8162628548145</v>
      </c>
      <c r="C559">
        <v>1.6707350157412901E-2</v>
      </c>
      <c r="D559">
        <v>18.305369347093801</v>
      </c>
      <c r="E559">
        <v>26.1384722428487</v>
      </c>
      <c r="F559" s="1">
        <v>0</v>
      </c>
      <c r="G559" s="1">
        <v>0</v>
      </c>
      <c r="H559">
        <v>6.0957266356089503</v>
      </c>
      <c r="I559">
        <v>211.34745604123799</v>
      </c>
      <c r="J559">
        <v>194.664962074915</v>
      </c>
      <c r="K559">
        <v>189.377626464456</v>
      </c>
      <c r="L559">
        <v>246.64460846717799</v>
      </c>
      <c r="M559">
        <v>103.59505835093201</v>
      </c>
      <c r="N559">
        <v>93.406353480945299</v>
      </c>
      <c r="O559">
        <v>62.970636602381603</v>
      </c>
      <c r="P559">
        <v>112451.276440318</v>
      </c>
      <c r="Q559">
        <v>143958.87248728701</v>
      </c>
      <c r="R559">
        <v>57.3536304728567</v>
      </c>
      <c r="S559">
        <v>646.51594460085903</v>
      </c>
      <c r="T559">
        <v>0.47532506587433199</v>
      </c>
      <c r="U559">
        <v>2.30276805918771E-3</v>
      </c>
      <c r="V559">
        <v>0.99603018701926305</v>
      </c>
      <c r="W559">
        <v>1.1095187844967899E-4</v>
      </c>
      <c r="X559">
        <v>1.55609304309932E-3</v>
      </c>
      <c r="Y559" s="1">
        <v>0</v>
      </c>
      <c r="Z559">
        <v>0.37021788010019202</v>
      </c>
      <c r="AA559">
        <v>7.7233682677732996E-4</v>
      </c>
      <c r="AB559">
        <v>6.8978645346217896E-3</v>
      </c>
      <c r="AC559">
        <v>6.3646247674507203E-3</v>
      </c>
      <c r="AD559">
        <v>4.1139934935806198E-3</v>
      </c>
      <c r="AE559">
        <v>0.66029685576831898</v>
      </c>
      <c r="AF559">
        <v>2.50951688969185E-3</v>
      </c>
      <c r="AG559">
        <v>4.9232254664373998E-3</v>
      </c>
      <c r="AH559">
        <v>3.2581164846908601</v>
      </c>
      <c r="AI559">
        <v>0.309431914796435</v>
      </c>
      <c r="AJ559">
        <v>15959.6584094588</v>
      </c>
      <c r="AK559" t="s">
        <v>109</v>
      </c>
      <c r="AL559" t="s">
        <v>110</v>
      </c>
      <c r="AM559" s="4">
        <v>34503200247.629997</v>
      </c>
      <c r="AN559">
        <v>306828</v>
      </c>
      <c r="AO559">
        <f t="shared" si="257"/>
        <v>9.6464784839199007E-3</v>
      </c>
      <c r="AP559">
        <f t="shared" si="249"/>
        <v>10.980940354579971</v>
      </c>
      <c r="AQ559" s="15">
        <f t="shared" si="250"/>
        <v>0.53140462581610426</v>
      </c>
      <c r="AR559" s="3">
        <f t="shared" si="251"/>
        <v>5.5796081064362797E-3</v>
      </c>
      <c r="AS559" s="15">
        <f t="shared" si="247"/>
        <v>-8.1348071379707787E-2</v>
      </c>
      <c r="AT559">
        <f t="shared" si="255"/>
        <v>211.34745604123799</v>
      </c>
      <c r="AU559" t="s">
        <v>67</v>
      </c>
      <c r="AV559" s="3">
        <f t="shared" si="256"/>
        <v>5.5796081064362797E-3</v>
      </c>
      <c r="AW559" s="2">
        <f t="shared" si="254"/>
        <v>0.55796081064362801</v>
      </c>
    </row>
    <row r="560" spans="1:50" x14ac:dyDescent="0.25">
      <c r="A560" t="s">
        <v>37</v>
      </c>
      <c r="B560">
        <v>16.820255068368901</v>
      </c>
      <c r="C560">
        <v>1.54956706717354E-2</v>
      </c>
      <c r="D560">
        <v>17.089112627707699</v>
      </c>
      <c r="E560">
        <v>34.453504785101202</v>
      </c>
      <c r="F560" s="1">
        <v>0</v>
      </c>
      <c r="G560" s="1">
        <v>0</v>
      </c>
      <c r="H560">
        <v>6.4405456840922097</v>
      </c>
      <c r="I560">
        <v>236.75130510916301</v>
      </c>
      <c r="J560">
        <v>212.55516183465301</v>
      </c>
      <c r="K560">
        <v>224.92479297869201</v>
      </c>
      <c r="L560">
        <v>274.82588113498502</v>
      </c>
      <c r="M560">
        <v>107.09736911484499</v>
      </c>
      <c r="N560">
        <v>93.604027879887695</v>
      </c>
      <c r="O560">
        <v>65.880492915734095</v>
      </c>
      <c r="P560">
        <v>104236.342864345</v>
      </c>
      <c r="Q560">
        <v>129411.747121148</v>
      </c>
      <c r="R560">
        <v>54.110902119960599</v>
      </c>
      <c r="S560">
        <v>635.18883868377804</v>
      </c>
      <c r="T560">
        <v>0.449080588331076</v>
      </c>
      <c r="U560">
        <v>2.8255529344129201E-3</v>
      </c>
      <c r="V560">
        <v>0.99546382235738595</v>
      </c>
      <c r="W560">
        <v>2.19478964841579E-5</v>
      </c>
      <c r="X560">
        <v>1.68867681171688E-3</v>
      </c>
      <c r="Y560" s="1">
        <v>0</v>
      </c>
      <c r="Z560">
        <v>0.37150600613409002</v>
      </c>
      <c r="AA560">
        <v>7.9887512462842401E-4</v>
      </c>
      <c r="AB560">
        <v>6.6309410196945303E-3</v>
      </c>
      <c r="AC560">
        <v>6.2658885825235501E-3</v>
      </c>
      <c r="AD560">
        <v>3.5168474362923898E-3</v>
      </c>
      <c r="AE560">
        <v>0.59872419815909395</v>
      </c>
      <c r="AF560">
        <v>2.2755843142834601E-3</v>
      </c>
      <c r="AG560">
        <v>4.5490177404991202E-3</v>
      </c>
      <c r="AH560">
        <v>2.5446476861327501</v>
      </c>
      <c r="AI560">
        <v>0.25056517251139598</v>
      </c>
      <c r="AJ560">
        <v>17688.7796022156</v>
      </c>
      <c r="AK560" t="s">
        <v>111</v>
      </c>
      <c r="AL560" t="s">
        <v>112</v>
      </c>
      <c r="AM560" s="4">
        <v>21150075148.889999</v>
      </c>
      <c r="AN560">
        <v>202905</v>
      </c>
      <c r="AO560">
        <f t="shared" si="257"/>
        <v>9.3403480214354351E-3</v>
      </c>
      <c r="AP560">
        <f t="shared" si="249"/>
        <v>10.650175748900315</v>
      </c>
      <c r="AQ560" s="15">
        <f t="shared" si="250"/>
        <v>0.5793406104219152</v>
      </c>
      <c r="AR560" s="3">
        <f t="shared" si="251"/>
        <v>5.8896771535337511E-3</v>
      </c>
      <c r="AS560" s="15">
        <f t="shared" si="247"/>
        <v>-1.5732681104979163E-2</v>
      </c>
      <c r="AT560">
        <f t="shared" si="255"/>
        <v>236.75130510916301</v>
      </c>
      <c r="AU560" t="s">
        <v>67</v>
      </c>
      <c r="AV560" s="3">
        <f t="shared" si="256"/>
        <v>5.8896771535337511E-3</v>
      </c>
      <c r="AW560" s="2">
        <f t="shared" si="254"/>
        <v>0.58896771535337511</v>
      </c>
    </row>
    <row r="561" spans="1:49" x14ac:dyDescent="0.25">
      <c r="A561" t="s">
        <v>37</v>
      </c>
      <c r="B561">
        <v>17.238132457302601</v>
      </c>
      <c r="C561">
        <v>1.51290395635124E-2</v>
      </c>
      <c r="D561">
        <v>16.717838907391599</v>
      </c>
      <c r="E561">
        <v>55.152199070061997</v>
      </c>
      <c r="F561" s="1">
        <v>0</v>
      </c>
      <c r="G561" s="1">
        <v>0</v>
      </c>
      <c r="H561">
        <v>6.7877756667299698</v>
      </c>
      <c r="I561">
        <v>275.826571305046</v>
      </c>
      <c r="J561">
        <v>245.00498816313899</v>
      </c>
      <c r="K561">
        <v>269.49767203999102</v>
      </c>
      <c r="L561">
        <v>312.355551628125</v>
      </c>
      <c r="M561">
        <v>108.61913909950501</v>
      </c>
      <c r="N561">
        <v>94.376257355573003</v>
      </c>
      <c r="O561">
        <v>67.970966920400201</v>
      </c>
      <c r="P561">
        <v>108788.53270756399</v>
      </c>
      <c r="Q561">
        <v>133752.18974664499</v>
      </c>
      <c r="R561">
        <v>52.697148601315703</v>
      </c>
      <c r="S561">
        <v>624.23046676323895</v>
      </c>
      <c r="T561">
        <v>0.42527077846199401</v>
      </c>
      <c r="U561">
        <v>3.8959756036175E-3</v>
      </c>
      <c r="V561">
        <v>0.99476494280177896</v>
      </c>
      <c r="W561">
        <v>1.23906165319503E-4</v>
      </c>
      <c r="X561">
        <v>1.21517542928324E-3</v>
      </c>
      <c r="Y561" s="1">
        <v>0</v>
      </c>
      <c r="Z561">
        <v>0.38353361045165701</v>
      </c>
      <c r="AA561">
        <v>8.0319593400816902E-4</v>
      </c>
      <c r="AB561">
        <v>6.4645036155018603E-3</v>
      </c>
      <c r="AC561">
        <v>6.2023676381483999E-3</v>
      </c>
      <c r="AD561">
        <v>3.5052024364167502E-3</v>
      </c>
      <c r="AE561">
        <v>0.57348511516296197</v>
      </c>
      <c r="AF561">
        <v>2.18076249572665E-3</v>
      </c>
      <c r="AG561">
        <v>4.3557004518252401E-3</v>
      </c>
      <c r="AH561">
        <v>2.2490048357741599</v>
      </c>
      <c r="AI561">
        <v>0.22697873624571799</v>
      </c>
      <c r="AJ561">
        <v>19306.674017621001</v>
      </c>
      <c r="AK561" t="s">
        <v>113</v>
      </c>
      <c r="AL561" t="s">
        <v>114</v>
      </c>
      <c r="AM561" s="4">
        <v>22446664319.150002</v>
      </c>
      <c r="AN561">
        <v>206333</v>
      </c>
      <c r="AO561">
        <f>SUM(AA561,AC561,AF561)</f>
        <v>9.186326067883218E-3</v>
      </c>
      <c r="AP561">
        <f t="shared" si="249"/>
        <v>10.483334088534434</v>
      </c>
      <c r="AQ561" s="15">
        <f t="shared" si="250"/>
        <v>0.64433684090597221</v>
      </c>
      <c r="AR561" s="3">
        <f t="shared" si="251"/>
        <v>6.4569244021496809E-3</v>
      </c>
      <c r="AS561" s="15">
        <f t="shared" si="247"/>
        <v>3.1122057868434139E-2</v>
      </c>
      <c r="AT561">
        <f t="shared" si="255"/>
        <v>275.826571305046</v>
      </c>
      <c r="AU561" t="s">
        <v>67</v>
      </c>
      <c r="AV561" s="3">
        <f t="shared" si="256"/>
        <v>6.4569244021496809E-3</v>
      </c>
      <c r="AW561" s="2">
        <f t="shared" si="254"/>
        <v>0.64569244021496808</v>
      </c>
    </row>
    <row r="562" spans="1:49" x14ac:dyDescent="0.25">
      <c r="AN562">
        <f>SUM(AN548:AN561)</f>
        <v>2626734</v>
      </c>
      <c r="AO562" t="s">
        <v>395</v>
      </c>
      <c r="AP562" t="s">
        <v>67</v>
      </c>
      <c r="AQ562" s="15" t="s">
        <v>67</v>
      </c>
      <c r="AR562" s="3" t="s">
        <v>67</v>
      </c>
      <c r="AS562" s="15" t="s">
        <v>67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91"/>
  <sheetViews>
    <sheetView topLeftCell="A30" zoomScale="80" zoomScaleNormal="80" workbookViewId="0">
      <pane xSplit="6465" topLeftCell="AF1" activePane="topRight"/>
      <selection activeCell="U37" sqref="U37"/>
      <selection pane="topRight" activeCell="AF40" sqref="AF40"/>
    </sheetView>
  </sheetViews>
  <sheetFormatPr defaultRowHeight="15" x14ac:dyDescent="0.25"/>
  <cols>
    <col min="40" max="40" width="10.85546875" bestFit="1" customWidth="1"/>
  </cols>
  <sheetData>
    <row r="1" spans="1:40" x14ac:dyDescent="0.25">
      <c r="A1" t="s">
        <v>397</v>
      </c>
    </row>
    <row r="2" spans="1:40" x14ac:dyDescent="0.25">
      <c r="A2" t="s">
        <v>0</v>
      </c>
      <c r="B2" t="s">
        <v>1</v>
      </c>
      <c r="C2" t="s">
        <v>2</v>
      </c>
      <c r="D2" t="s">
        <v>3</v>
      </c>
      <c r="E2" t="s">
        <v>5</v>
      </c>
      <c r="F2" t="s">
        <v>6</v>
      </c>
      <c r="G2" t="s">
        <v>208</v>
      </c>
      <c r="H2" t="s">
        <v>7</v>
      </c>
      <c r="I2" t="s">
        <v>8</v>
      </c>
      <c r="J2" t="s">
        <v>134</v>
      </c>
      <c r="K2" t="s">
        <v>143</v>
      </c>
      <c r="L2" t="s">
        <v>9</v>
      </c>
      <c r="M2" t="s">
        <v>10</v>
      </c>
      <c r="N2" t="s">
        <v>11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263</v>
      </c>
      <c r="AD2" t="s">
        <v>29</v>
      </c>
      <c r="AE2" t="s">
        <v>326</v>
      </c>
      <c r="AF2" t="s">
        <v>233</v>
      </c>
      <c r="AG2" t="s">
        <v>30</v>
      </c>
      <c r="AH2" t="s">
        <v>31</v>
      </c>
      <c r="AI2" t="s">
        <v>32</v>
      </c>
      <c r="AJ2" t="s">
        <v>33</v>
      </c>
      <c r="AK2" t="s">
        <v>34</v>
      </c>
      <c r="AL2" t="s">
        <v>74</v>
      </c>
      <c r="AM2" t="s">
        <v>35</v>
      </c>
      <c r="AN2" t="s">
        <v>36</v>
      </c>
    </row>
    <row r="3" spans="1:40" x14ac:dyDescent="0.25">
      <c r="A3" t="s">
        <v>396</v>
      </c>
      <c r="B3">
        <v>4.3852539812156701</v>
      </c>
      <c r="C3">
        <v>3.4339561660928302E-3</v>
      </c>
      <c r="D3">
        <v>4.0438038459980898</v>
      </c>
      <c r="E3">
        <v>-89.826738888617896</v>
      </c>
      <c r="F3" s="1">
        <v>0</v>
      </c>
      <c r="G3" s="1">
        <v>0</v>
      </c>
      <c r="H3">
        <v>2.8450218415247601</v>
      </c>
      <c r="I3">
        <v>-213.4574363863</v>
      </c>
      <c r="J3">
        <v>-254.70453135037701</v>
      </c>
      <c r="K3">
        <v>-215.64426422515999</v>
      </c>
      <c r="L3">
        <v>-164.19975162114801</v>
      </c>
      <c r="M3">
        <v>20.673513370023201</v>
      </c>
      <c r="N3">
        <v>94.870600597005193</v>
      </c>
      <c r="O3">
        <v>85.290229916164407</v>
      </c>
      <c r="P3">
        <v>78419.161858723906</v>
      </c>
      <c r="Q3">
        <v>107715.646685871</v>
      </c>
      <c r="R3">
        <v>84.3768972306557</v>
      </c>
      <c r="S3">
        <v>667.26881979553104</v>
      </c>
      <c r="T3">
        <v>0.87492433570393102</v>
      </c>
      <c r="U3">
        <v>0.19607699714698101</v>
      </c>
      <c r="V3" s="1">
        <v>0</v>
      </c>
      <c r="W3">
        <v>2.3275127485697301E-2</v>
      </c>
      <c r="X3">
        <v>0.78064787536732105</v>
      </c>
      <c r="Y3" s="1">
        <v>0</v>
      </c>
      <c r="Z3">
        <v>5.9199675548249002E-2</v>
      </c>
      <c r="AA3">
        <v>2.9187649969545699E-4</v>
      </c>
      <c r="AB3">
        <v>2.93844194014379E-3</v>
      </c>
      <c r="AC3">
        <v>3.2808382413047101E-3</v>
      </c>
      <c r="AD3">
        <v>2.0353681826860301E-4</v>
      </c>
      <c r="AE3">
        <v>5.2790449851729301E-2</v>
      </c>
      <c r="AF3" s="1">
        <v>1.8319372838659001E-4</v>
      </c>
      <c r="AG3" s="1">
        <v>0</v>
      </c>
      <c r="AH3">
        <v>4.2981688176183797</v>
      </c>
      <c r="AI3">
        <v>7.6355802661075306E-2</v>
      </c>
      <c r="AJ3" s="1">
        <v>0</v>
      </c>
      <c r="AK3" t="s">
        <v>75</v>
      </c>
      <c r="AL3" t="s">
        <v>76</v>
      </c>
      <c r="AM3">
        <v>240903665.22999999</v>
      </c>
      <c r="AN3">
        <v>3072</v>
      </c>
    </row>
    <row r="4" spans="1:40" x14ac:dyDescent="0.25">
      <c r="A4" t="s">
        <v>396</v>
      </c>
      <c r="B4">
        <v>3.8746172046671901</v>
      </c>
      <c r="C4">
        <v>4.2846376206705401E-3</v>
      </c>
      <c r="D4">
        <v>5.0221154606881004</v>
      </c>
      <c r="E4">
        <v>-63.926401056341703</v>
      </c>
      <c r="F4" s="1">
        <v>0</v>
      </c>
      <c r="G4" s="1">
        <v>0</v>
      </c>
      <c r="H4">
        <v>3.0890506178023198</v>
      </c>
      <c r="I4">
        <v>-183.46254725194899</v>
      </c>
      <c r="J4">
        <v>-214.56488133096499</v>
      </c>
      <c r="K4">
        <v>-186.07719228860901</v>
      </c>
      <c r="L4">
        <v>-141.23586610189699</v>
      </c>
      <c r="M4">
        <v>21.098396461146901</v>
      </c>
      <c r="N4">
        <v>94.495191264244099</v>
      </c>
      <c r="O4">
        <v>83.420618154905497</v>
      </c>
      <c r="P4">
        <v>93241.927258781507</v>
      </c>
      <c r="Q4">
        <v>127988.711565536</v>
      </c>
      <c r="R4">
        <v>84.008370837851999</v>
      </c>
      <c r="S4">
        <v>665.60555292621802</v>
      </c>
      <c r="T4">
        <v>0.715015719253834</v>
      </c>
      <c r="U4">
        <v>0.31498067964021298</v>
      </c>
      <c r="V4" s="1">
        <v>0</v>
      </c>
      <c r="W4">
        <v>8.7831053023355796E-2</v>
      </c>
      <c r="X4">
        <v>0.59718826733643104</v>
      </c>
      <c r="Y4" s="1">
        <v>0</v>
      </c>
      <c r="Z4">
        <v>0.14321150675664199</v>
      </c>
      <c r="AA4">
        <v>2.9157067794510397E-4</v>
      </c>
      <c r="AB4">
        <v>3.6204051608296401E-3</v>
      </c>
      <c r="AC4">
        <v>3.8306644446473299E-3</v>
      </c>
      <c r="AD4">
        <v>3.7260617111866702E-4</v>
      </c>
      <c r="AE4">
        <v>0.104203887612365</v>
      </c>
      <c r="AF4" s="1">
        <v>3.5859115261315801E-4</v>
      </c>
      <c r="AG4" s="1">
        <v>0</v>
      </c>
      <c r="AH4">
        <v>5.28498118140842</v>
      </c>
      <c r="AI4">
        <v>9.5805356940554295E-2</v>
      </c>
      <c r="AJ4">
        <v>3.9496944990303803E-2</v>
      </c>
      <c r="AK4" t="s">
        <v>77</v>
      </c>
      <c r="AL4" t="s">
        <v>78</v>
      </c>
      <c r="AM4">
        <v>1489166820.25</v>
      </c>
      <c r="AN4">
        <v>15971</v>
      </c>
    </row>
    <row r="5" spans="1:40" x14ac:dyDescent="0.25">
      <c r="A5" t="s">
        <v>396</v>
      </c>
      <c r="B5">
        <v>5.9315267958473097</v>
      </c>
      <c r="C5">
        <v>4.7927906392444203E-3</v>
      </c>
      <c r="D5">
        <v>5.6021373668003296</v>
      </c>
      <c r="E5">
        <v>-49.990744414149901</v>
      </c>
      <c r="F5" s="1">
        <v>0</v>
      </c>
      <c r="G5" s="1">
        <v>0</v>
      </c>
      <c r="H5">
        <v>3.2399740592841502</v>
      </c>
      <c r="I5">
        <v>-158.728383417288</v>
      </c>
      <c r="J5">
        <v>-184.720929262813</v>
      </c>
      <c r="K5">
        <v>-161.823287648719</v>
      </c>
      <c r="L5">
        <v>-127.354400479457</v>
      </c>
      <c r="M5">
        <v>21.035314892194499</v>
      </c>
      <c r="N5">
        <v>94.575251222737506</v>
      </c>
      <c r="O5">
        <v>82.846014521136297</v>
      </c>
      <c r="P5">
        <v>126680.053431608</v>
      </c>
      <c r="Q5">
        <v>171330.303929986</v>
      </c>
      <c r="R5">
        <v>83.9415339039885</v>
      </c>
      <c r="S5">
        <v>666.41319809170295</v>
      </c>
      <c r="T5">
        <v>0.62231015323460404</v>
      </c>
      <c r="U5">
        <v>0.32970087233168399</v>
      </c>
      <c r="V5" s="1">
        <v>0</v>
      </c>
      <c r="W5">
        <v>0.16386658276639901</v>
      </c>
      <c r="X5">
        <v>0.50643254490191503</v>
      </c>
      <c r="Y5" s="1">
        <v>0</v>
      </c>
      <c r="Z5">
        <v>0.19930757694272699</v>
      </c>
      <c r="AA5">
        <v>2.8877096620361998E-4</v>
      </c>
      <c r="AB5">
        <v>3.9215838427366896E-3</v>
      </c>
      <c r="AC5">
        <v>4.0773916305504197E-3</v>
      </c>
      <c r="AD5">
        <v>5.8186594058482995E-4</v>
      </c>
      <c r="AE5">
        <v>0.123345337503383</v>
      </c>
      <c r="AF5" s="1">
        <v>5.6770353092124904E-4</v>
      </c>
      <c r="AG5" s="1">
        <v>0</v>
      </c>
      <c r="AH5">
        <v>5.7851888339675197</v>
      </c>
      <c r="AI5">
        <v>0.104295705265379</v>
      </c>
      <c r="AJ5">
        <v>1.0495733691595599</v>
      </c>
      <c r="AK5" t="s">
        <v>79</v>
      </c>
      <c r="AL5" t="s">
        <v>80</v>
      </c>
      <c r="AM5">
        <v>11618461100.48</v>
      </c>
      <c r="AN5">
        <v>91715</v>
      </c>
    </row>
    <row r="6" spans="1:40" x14ac:dyDescent="0.25">
      <c r="A6" t="s">
        <v>396</v>
      </c>
      <c r="B6">
        <v>7.0887225170218802</v>
      </c>
      <c r="C6">
        <v>5.85125671534457E-3</v>
      </c>
      <c r="D6">
        <v>6.7998922956212402</v>
      </c>
      <c r="E6">
        <v>-39.7008130462821</v>
      </c>
      <c r="F6" s="1">
        <v>0</v>
      </c>
      <c r="G6" s="1">
        <v>0</v>
      </c>
      <c r="H6">
        <v>3.3295181010272499</v>
      </c>
      <c r="I6">
        <v>-133.99545244925</v>
      </c>
      <c r="J6">
        <v>-159.06688762041199</v>
      </c>
      <c r="K6">
        <v>-137.75747383695199</v>
      </c>
      <c r="L6">
        <v>-109.161502034791</v>
      </c>
      <c r="M6">
        <v>20.457635637449599</v>
      </c>
      <c r="N6">
        <v>94.535309029682594</v>
      </c>
      <c r="O6">
        <v>82.423656441377005</v>
      </c>
      <c r="P6">
        <v>160463.801901131</v>
      </c>
      <c r="Q6">
        <v>200479.356339861</v>
      </c>
      <c r="R6">
        <v>83.945993827890504</v>
      </c>
      <c r="S6">
        <v>666.14015759759502</v>
      </c>
      <c r="T6">
        <v>0.56463303862481096</v>
      </c>
      <c r="U6">
        <v>0.33537401399389599</v>
      </c>
      <c r="V6" s="1">
        <v>0</v>
      </c>
      <c r="W6">
        <v>0.20282008630531101</v>
      </c>
      <c r="X6">
        <v>0.461805899700791</v>
      </c>
      <c r="Y6" s="1">
        <v>0</v>
      </c>
      <c r="Z6">
        <v>0.241334451670672</v>
      </c>
      <c r="AA6">
        <v>2.8701458895982502E-4</v>
      </c>
      <c r="AB6">
        <v>4.5739846552663999E-3</v>
      </c>
      <c r="AC6">
        <v>4.7051453056446901E-3</v>
      </c>
      <c r="AD6">
        <v>9.5046102693238698E-4</v>
      </c>
      <c r="AE6">
        <v>0.143274285304169</v>
      </c>
      <c r="AF6" s="1">
        <v>9.9484692268908006E-4</v>
      </c>
      <c r="AG6" s="1">
        <v>0</v>
      </c>
      <c r="AH6">
        <v>6.3225327867788002</v>
      </c>
      <c r="AI6">
        <v>0.110834842890319</v>
      </c>
      <c r="AJ6">
        <v>4.3734330553126997</v>
      </c>
      <c r="AK6" t="s">
        <v>81</v>
      </c>
      <c r="AL6" t="s">
        <v>82</v>
      </c>
      <c r="AM6">
        <v>70091070061.820007</v>
      </c>
      <c r="AN6">
        <v>436803</v>
      </c>
    </row>
    <row r="7" spans="1:40" x14ac:dyDescent="0.25">
      <c r="A7" t="s">
        <v>396</v>
      </c>
      <c r="B7">
        <v>7.3545291166216398</v>
      </c>
      <c r="C7">
        <v>6.6043183455227802E-3</v>
      </c>
      <c r="D7">
        <v>7.6435538289529799</v>
      </c>
      <c r="E7">
        <v>-30.098633579179499</v>
      </c>
      <c r="F7" s="1">
        <v>0</v>
      </c>
      <c r="G7" s="1">
        <v>0</v>
      </c>
      <c r="H7">
        <v>3.47402824907256</v>
      </c>
      <c r="I7">
        <v>-111.149406263618</v>
      </c>
      <c r="J7">
        <v>-136.023252416003</v>
      </c>
      <c r="K7">
        <v>-118.490418797065</v>
      </c>
      <c r="L7">
        <v>-89.143021722134407</v>
      </c>
      <c r="M7">
        <v>19.651354085347101</v>
      </c>
      <c r="N7">
        <v>94.311519720217206</v>
      </c>
      <c r="O7">
        <v>82.355610577775593</v>
      </c>
      <c r="P7">
        <v>181222.70783643899</v>
      </c>
      <c r="Q7">
        <v>228550.95333825701</v>
      </c>
      <c r="R7">
        <v>83.857265554871702</v>
      </c>
      <c r="S7">
        <v>671.74694876816795</v>
      </c>
      <c r="T7">
        <v>0.53339216692262403</v>
      </c>
      <c r="U7">
        <v>0.36141476316583399</v>
      </c>
      <c r="V7" s="1">
        <v>0</v>
      </c>
      <c r="W7">
        <v>0.20050502795275099</v>
      </c>
      <c r="X7">
        <v>0.43808020888141402</v>
      </c>
      <c r="Y7" s="1">
        <v>0</v>
      </c>
      <c r="Z7">
        <v>0.27321795562615497</v>
      </c>
      <c r="AA7">
        <v>2.8664604864790102E-4</v>
      </c>
      <c r="AB7">
        <v>4.8056950156372897E-3</v>
      </c>
      <c r="AC7">
        <v>4.9131661983432403E-3</v>
      </c>
      <c r="AD7">
        <v>1.34948993423761E-3</v>
      </c>
      <c r="AE7">
        <v>0.15145695554358399</v>
      </c>
      <c r="AF7">
        <v>1.4599816214950301E-3</v>
      </c>
      <c r="AG7" s="1">
        <v>9.7402033221321995E-8</v>
      </c>
      <c r="AH7">
        <v>6.6037347845270196</v>
      </c>
      <c r="AI7">
        <v>0.11129371598872401</v>
      </c>
      <c r="AJ7">
        <v>13.1030700642133</v>
      </c>
      <c r="AK7" t="s">
        <v>83</v>
      </c>
      <c r="AL7" t="s">
        <v>84</v>
      </c>
      <c r="AM7">
        <v>188256142350.28</v>
      </c>
      <c r="AN7">
        <v>1038811</v>
      </c>
    </row>
    <row r="8" spans="1:40" x14ac:dyDescent="0.25">
      <c r="A8" t="s">
        <v>396</v>
      </c>
      <c r="B8">
        <v>7.7995020430032103</v>
      </c>
      <c r="C8">
        <v>7.2285833468308299E-3</v>
      </c>
      <c r="D8">
        <v>8.3376101030423406</v>
      </c>
      <c r="E8">
        <v>-21.805166241714598</v>
      </c>
      <c r="F8" s="1">
        <v>0</v>
      </c>
      <c r="G8" s="1">
        <v>0</v>
      </c>
      <c r="H8">
        <v>3.60734253614695</v>
      </c>
      <c r="I8">
        <v>-86.323717257526496</v>
      </c>
      <c r="J8">
        <v>-111.65325775354199</v>
      </c>
      <c r="K8">
        <v>-98.595300165591496</v>
      </c>
      <c r="L8">
        <v>-64.552981807941507</v>
      </c>
      <c r="M8">
        <v>18.904509131504899</v>
      </c>
      <c r="N8">
        <v>93.864682680444702</v>
      </c>
      <c r="O8">
        <v>82.159523968392705</v>
      </c>
      <c r="P8">
        <v>183233.404095929</v>
      </c>
      <c r="Q8">
        <v>231521.32391393199</v>
      </c>
      <c r="R8">
        <v>83.771133609619895</v>
      </c>
      <c r="S8">
        <v>678.23196383734705</v>
      </c>
      <c r="T8">
        <v>0.53827655520337903</v>
      </c>
      <c r="U8">
        <v>0.370428800690906</v>
      </c>
      <c r="V8" s="1">
        <v>0</v>
      </c>
      <c r="W8">
        <v>0.18636387400895499</v>
      </c>
      <c r="X8">
        <v>0.44320732530013701</v>
      </c>
      <c r="Y8" s="1">
        <v>0</v>
      </c>
      <c r="Z8">
        <v>0.266176562249057</v>
      </c>
      <c r="AA8">
        <v>2.8696174318563198E-4</v>
      </c>
      <c r="AB8">
        <v>4.97155167574336E-3</v>
      </c>
      <c r="AC8">
        <v>5.05770077828203E-3</v>
      </c>
      <c r="AD8">
        <v>1.71051412195574E-3</v>
      </c>
      <c r="AE8">
        <v>0.154930985779136</v>
      </c>
      <c r="AF8">
        <v>1.8373574167673001E-3</v>
      </c>
      <c r="AG8">
        <v>2.95340610194359E-6</v>
      </c>
      <c r="AH8">
        <v>6.8466879749732898</v>
      </c>
      <c r="AI8">
        <v>0.11091350119281</v>
      </c>
      <c r="AJ8">
        <v>41.1823734952035</v>
      </c>
      <c r="AK8" t="s">
        <v>85</v>
      </c>
      <c r="AL8" t="s">
        <v>86</v>
      </c>
      <c r="AM8">
        <v>327341162648.65997</v>
      </c>
      <c r="AN8">
        <v>1786471</v>
      </c>
    </row>
    <row r="9" spans="1:40" x14ac:dyDescent="0.25">
      <c r="A9" t="s">
        <v>396</v>
      </c>
      <c r="B9">
        <v>8.2683410667426198</v>
      </c>
      <c r="C9">
        <v>7.53776621355622E-3</v>
      </c>
      <c r="D9">
        <v>8.6795854626487206</v>
      </c>
      <c r="E9">
        <v>-16.994293055838099</v>
      </c>
      <c r="F9" s="1">
        <v>0</v>
      </c>
      <c r="G9" s="1">
        <v>0</v>
      </c>
      <c r="H9">
        <v>3.6707181280188199</v>
      </c>
      <c r="I9">
        <v>-62.012751210048997</v>
      </c>
      <c r="J9">
        <v>-90.022794362078301</v>
      </c>
      <c r="K9">
        <v>-75.922512045430494</v>
      </c>
      <c r="L9">
        <v>-41.177296966758703</v>
      </c>
      <c r="M9">
        <v>18.079951956735801</v>
      </c>
      <c r="N9">
        <v>93.480791128567901</v>
      </c>
      <c r="O9">
        <v>82.096062778375895</v>
      </c>
      <c r="P9">
        <v>191504.37478652899</v>
      </c>
      <c r="Q9">
        <v>240266.31206555601</v>
      </c>
      <c r="R9">
        <v>83.751777440687206</v>
      </c>
      <c r="S9">
        <v>682.26387174739705</v>
      </c>
      <c r="T9">
        <v>0.53975348389038003</v>
      </c>
      <c r="U9">
        <v>0.36400048885825198</v>
      </c>
      <c r="V9" s="1">
        <v>0</v>
      </c>
      <c r="W9">
        <v>0.17774797171244699</v>
      </c>
      <c r="X9">
        <v>0.45825153942930003</v>
      </c>
      <c r="Y9" s="1">
        <v>0</v>
      </c>
      <c r="Z9">
        <v>0.25806859903080198</v>
      </c>
      <c r="AA9">
        <v>2.8649201067407101E-4</v>
      </c>
      <c r="AB9">
        <v>4.9724063505269603E-3</v>
      </c>
      <c r="AC9">
        <v>5.03976736178434E-3</v>
      </c>
      <c r="AD9">
        <v>1.94434949853344E-3</v>
      </c>
      <c r="AE9">
        <v>0.148185486521974</v>
      </c>
      <c r="AF9">
        <v>2.0668957022199298E-3</v>
      </c>
      <c r="AG9">
        <v>9.8235509835614499E-6</v>
      </c>
      <c r="AH9">
        <v>7.06680211268921</v>
      </c>
      <c r="AI9">
        <v>0.109083293178436</v>
      </c>
      <c r="AJ9">
        <v>92.520103821795999</v>
      </c>
      <c r="AK9" t="s">
        <v>87</v>
      </c>
      <c r="AL9" t="s">
        <v>88</v>
      </c>
      <c r="AM9">
        <v>498374049014.46002</v>
      </c>
      <c r="AN9">
        <v>2602416</v>
      </c>
    </row>
    <row r="10" spans="1:40" x14ac:dyDescent="0.25">
      <c r="A10" t="s">
        <v>396</v>
      </c>
      <c r="B10">
        <v>9.1808293905074105</v>
      </c>
      <c r="C10">
        <v>7.9269205383151794E-3</v>
      </c>
      <c r="D10">
        <v>9.1083517244015493</v>
      </c>
      <c r="E10">
        <v>-9.8737622625278192</v>
      </c>
      <c r="F10" s="1">
        <v>0</v>
      </c>
      <c r="G10" s="1">
        <v>0</v>
      </c>
      <c r="H10">
        <v>3.7766782338100602</v>
      </c>
      <c r="I10">
        <v>-36.985083350787797</v>
      </c>
      <c r="J10">
        <v>-67.583219080249705</v>
      </c>
      <c r="K10">
        <v>-51.09098309678</v>
      </c>
      <c r="L10">
        <v>-15.950914835751901</v>
      </c>
      <c r="M10">
        <v>17.668499198368199</v>
      </c>
      <c r="N10">
        <v>93.210169065719398</v>
      </c>
      <c r="O10">
        <v>82.034012761757296</v>
      </c>
      <c r="P10">
        <v>189712.802522785</v>
      </c>
      <c r="Q10">
        <v>238127.636980115</v>
      </c>
      <c r="R10">
        <v>83.756033223963399</v>
      </c>
      <c r="S10">
        <v>683.88723384209698</v>
      </c>
      <c r="T10">
        <v>0.54213555571509897</v>
      </c>
      <c r="U10">
        <v>0.37086568975803103</v>
      </c>
      <c r="V10" s="1">
        <v>0</v>
      </c>
      <c r="W10">
        <v>0.16747562867187199</v>
      </c>
      <c r="X10">
        <v>0.46165868157009499</v>
      </c>
      <c r="Y10" s="1">
        <v>0</v>
      </c>
      <c r="Z10">
        <v>0.25335873029887801</v>
      </c>
      <c r="AA10">
        <v>2.8594120084332998E-4</v>
      </c>
      <c r="AB10">
        <v>4.96212734929323E-3</v>
      </c>
      <c r="AC10">
        <v>5.0414570030443296E-3</v>
      </c>
      <c r="AD10">
        <v>2.1142340503036601E-3</v>
      </c>
      <c r="AE10">
        <v>0.139905673587399</v>
      </c>
      <c r="AF10">
        <v>2.2545074392859E-3</v>
      </c>
      <c r="AG10">
        <v>1.197776015091E-4</v>
      </c>
      <c r="AH10">
        <v>7.1925415834408701</v>
      </c>
      <c r="AI10">
        <v>0.10780337051576901</v>
      </c>
      <c r="AJ10">
        <v>180.178457862199</v>
      </c>
      <c r="AK10" t="s">
        <v>89</v>
      </c>
      <c r="AL10" t="s">
        <v>90</v>
      </c>
      <c r="AM10">
        <v>592291906552.25</v>
      </c>
      <c r="AN10">
        <v>3122045</v>
      </c>
    </row>
    <row r="11" spans="1:40" x14ac:dyDescent="0.25">
      <c r="A11" t="s">
        <v>396</v>
      </c>
      <c r="B11">
        <v>10.963728865677901</v>
      </c>
      <c r="C11">
        <v>9.7968024939282198E-3</v>
      </c>
      <c r="D11">
        <v>11.1429496071079</v>
      </c>
      <c r="E11">
        <v>-2.0312840092052098</v>
      </c>
      <c r="F11" s="1">
        <v>0</v>
      </c>
      <c r="G11" s="1">
        <v>0</v>
      </c>
      <c r="H11">
        <v>3.8787557757587399</v>
      </c>
      <c r="I11">
        <v>-12.5666152598696</v>
      </c>
      <c r="J11">
        <v>-43.7901824422826</v>
      </c>
      <c r="K11">
        <v>-26.475992915825401</v>
      </c>
      <c r="L11">
        <v>7.70609574828927</v>
      </c>
      <c r="M11">
        <v>17.869765934771699</v>
      </c>
      <c r="N11">
        <v>93.004296564577899</v>
      </c>
      <c r="O11">
        <v>81.552779658028001</v>
      </c>
      <c r="P11">
        <v>196808.82598365401</v>
      </c>
      <c r="Q11">
        <v>244467.49645210299</v>
      </c>
      <c r="R11">
        <v>83.739088979839593</v>
      </c>
      <c r="S11">
        <v>683.87885162886005</v>
      </c>
      <c r="T11">
        <v>0.52903379203475798</v>
      </c>
      <c r="U11">
        <v>0.38755245591299198</v>
      </c>
      <c r="V11" s="1">
        <v>0</v>
      </c>
      <c r="W11">
        <v>0.152252957736636</v>
      </c>
      <c r="X11">
        <v>0.46019458635037003</v>
      </c>
      <c r="Y11" s="1">
        <v>0</v>
      </c>
      <c r="Z11">
        <v>0.26409390014224798</v>
      </c>
      <c r="AA11">
        <v>2.8561288211974398E-4</v>
      </c>
      <c r="AB11">
        <v>5.1384730421514101E-3</v>
      </c>
      <c r="AC11">
        <v>5.2117017792029296E-3</v>
      </c>
      <c r="AD11">
        <v>2.4298009689083899E-3</v>
      </c>
      <c r="AE11">
        <v>0.14867900204412399</v>
      </c>
      <c r="AF11">
        <v>2.6002821661145399E-3</v>
      </c>
      <c r="AG11">
        <v>1.17841130983824E-3</v>
      </c>
      <c r="AH11">
        <v>7.3925921094570501</v>
      </c>
      <c r="AI11">
        <v>0.11171002579038999</v>
      </c>
      <c r="AJ11">
        <v>314.36334283589201</v>
      </c>
      <c r="AK11" t="s">
        <v>91</v>
      </c>
      <c r="AL11" t="s">
        <v>92</v>
      </c>
      <c r="AM11">
        <v>655068140036.46997</v>
      </c>
      <c r="AN11">
        <v>3328449</v>
      </c>
    </row>
    <row r="12" spans="1:40" x14ac:dyDescent="0.25">
      <c r="A12" t="s">
        <v>396</v>
      </c>
      <c r="B12">
        <v>13.830962973327299</v>
      </c>
      <c r="C12">
        <v>1.29370808161311E-2</v>
      </c>
      <c r="D12">
        <v>14.466145049543201</v>
      </c>
      <c r="E12">
        <v>9.2955416648947899</v>
      </c>
      <c r="F12" s="1">
        <v>0</v>
      </c>
      <c r="G12" s="1">
        <v>0</v>
      </c>
      <c r="H12">
        <v>4.0128453270179003</v>
      </c>
      <c r="I12">
        <v>11.610189515046599</v>
      </c>
      <c r="J12">
        <v>-16.2185217354331</v>
      </c>
      <c r="K12">
        <v>-5.76695002410667</v>
      </c>
      <c r="L12">
        <v>31.782263257008999</v>
      </c>
      <c r="M12">
        <v>18.230856189910501</v>
      </c>
      <c r="N12">
        <v>92.394516960454297</v>
      </c>
      <c r="O12">
        <v>80.500985950259604</v>
      </c>
      <c r="P12">
        <v>197883.287818376</v>
      </c>
      <c r="Q12">
        <v>248252.587395162</v>
      </c>
      <c r="R12">
        <v>83.644763263905304</v>
      </c>
      <c r="S12">
        <v>687.83291557369398</v>
      </c>
      <c r="T12">
        <v>0.52686981827433099</v>
      </c>
      <c r="U12">
        <v>0.39635627331850098</v>
      </c>
      <c r="V12" s="1">
        <v>0</v>
      </c>
      <c r="W12">
        <v>0.13260868305920701</v>
      </c>
      <c r="X12">
        <v>0.47103504362229098</v>
      </c>
      <c r="Y12" s="1">
        <v>0</v>
      </c>
      <c r="Z12">
        <v>0.27028766483379402</v>
      </c>
      <c r="AA12">
        <v>2.8625260324599599E-4</v>
      </c>
      <c r="AB12">
        <v>5.3983312138927396E-3</v>
      </c>
      <c r="AC12">
        <v>5.4066087612457299E-3</v>
      </c>
      <c r="AD12">
        <v>3.0436458460383598E-3</v>
      </c>
      <c r="AE12">
        <v>0.17435861596330501</v>
      </c>
      <c r="AF12">
        <v>3.2151133013018302E-3</v>
      </c>
      <c r="AG12">
        <v>2.9662088821593101E-3</v>
      </c>
      <c r="AH12">
        <v>7.6811545784624098</v>
      </c>
      <c r="AI12">
        <v>0.11853355347328901</v>
      </c>
      <c r="AJ12">
        <v>551.48423622919995</v>
      </c>
      <c r="AK12" t="s">
        <v>93</v>
      </c>
      <c r="AL12" t="s">
        <v>94</v>
      </c>
      <c r="AM12">
        <v>489119203964.79999</v>
      </c>
      <c r="AN12">
        <v>2471756</v>
      </c>
    </row>
    <row r="13" spans="1:40" x14ac:dyDescent="0.25">
      <c r="A13" t="s">
        <v>396</v>
      </c>
      <c r="B13">
        <v>17.7981128538046</v>
      </c>
      <c r="C13">
        <v>1.68287625186118E-2</v>
      </c>
      <c r="D13">
        <v>18.426334410616501</v>
      </c>
      <c r="E13">
        <v>22.555897932569899</v>
      </c>
      <c r="F13" s="1">
        <v>0</v>
      </c>
      <c r="G13" s="1">
        <v>0</v>
      </c>
      <c r="H13">
        <v>4.1702285945170496</v>
      </c>
      <c r="I13">
        <v>36.373433977053203</v>
      </c>
      <c r="J13">
        <v>11.711872400667501</v>
      </c>
      <c r="K13">
        <v>14.0165733724077</v>
      </c>
      <c r="L13">
        <v>57.039556081133597</v>
      </c>
      <c r="M13">
        <v>18.781829888689799</v>
      </c>
      <c r="N13">
        <v>91.547976881946198</v>
      </c>
      <c r="O13">
        <v>79.133144302421897</v>
      </c>
      <c r="P13">
        <v>193163.41894414701</v>
      </c>
      <c r="Q13">
        <v>240563.781218449</v>
      </c>
      <c r="R13">
        <v>83.567723119838803</v>
      </c>
      <c r="S13">
        <v>692.45336716894803</v>
      </c>
      <c r="T13">
        <v>0.53428718239222595</v>
      </c>
      <c r="U13">
        <v>0.38502333013476497</v>
      </c>
      <c r="V13" s="1">
        <v>0</v>
      </c>
      <c r="W13">
        <v>0.110799899026159</v>
      </c>
      <c r="X13">
        <v>0.50417677083907497</v>
      </c>
      <c r="Y13" s="1">
        <v>0</v>
      </c>
      <c r="Z13">
        <v>0.26967652103040302</v>
      </c>
      <c r="AA13">
        <v>2.8773442776503698E-4</v>
      </c>
      <c r="AB13">
        <v>5.7117937214467502E-3</v>
      </c>
      <c r="AC13">
        <v>5.6410913370867101E-3</v>
      </c>
      <c r="AD13">
        <v>3.8320798295112001E-3</v>
      </c>
      <c r="AE13">
        <v>0.210406581295457</v>
      </c>
      <c r="AF13">
        <v>3.9293762153074499E-3</v>
      </c>
      <c r="AG13">
        <v>5.5195015404392103E-3</v>
      </c>
      <c r="AH13">
        <v>7.9614123544985897</v>
      </c>
      <c r="AI13">
        <v>0.12698960010000501</v>
      </c>
      <c r="AJ13">
        <v>930.83870975042396</v>
      </c>
      <c r="AK13" t="s">
        <v>95</v>
      </c>
      <c r="AL13" t="s">
        <v>96</v>
      </c>
      <c r="AM13">
        <v>300689188243.34003</v>
      </c>
      <c r="AN13">
        <v>1556657</v>
      </c>
    </row>
    <row r="14" spans="1:40" x14ac:dyDescent="0.25">
      <c r="A14" t="s">
        <v>396</v>
      </c>
      <c r="B14">
        <v>21.512233318088601</v>
      </c>
      <c r="C14">
        <v>1.9255163111068702E-2</v>
      </c>
      <c r="D14">
        <v>20.8096311742027</v>
      </c>
      <c r="E14">
        <v>40.292163228202902</v>
      </c>
      <c r="F14" s="1">
        <v>0</v>
      </c>
      <c r="G14" s="1">
        <v>0</v>
      </c>
      <c r="H14">
        <v>4.3546967180691496</v>
      </c>
      <c r="I14">
        <v>60.609287681031603</v>
      </c>
      <c r="J14">
        <v>36.979593844107498</v>
      </c>
      <c r="K14">
        <v>35.684571424349699</v>
      </c>
      <c r="L14">
        <v>81.606357671578493</v>
      </c>
      <c r="M14">
        <v>19.106831926203999</v>
      </c>
      <c r="N14">
        <v>90.723348829276205</v>
      </c>
      <c r="O14">
        <v>77.955491712649305</v>
      </c>
      <c r="P14">
        <v>190139.48871002899</v>
      </c>
      <c r="Q14">
        <v>233919.239369405</v>
      </c>
      <c r="R14">
        <v>83.565618474873006</v>
      </c>
      <c r="S14">
        <v>692.04263497378702</v>
      </c>
      <c r="T14">
        <v>0.56166922749972403</v>
      </c>
      <c r="U14">
        <v>0.36489693465467798</v>
      </c>
      <c r="V14" s="1">
        <v>0</v>
      </c>
      <c r="W14">
        <v>9.0260164763095604E-2</v>
      </c>
      <c r="X14">
        <v>0.54484290058222595</v>
      </c>
      <c r="Y14" s="1">
        <v>0</v>
      </c>
      <c r="Z14">
        <v>0.25325528744595299</v>
      </c>
      <c r="AA14">
        <v>2.8834325759636502E-4</v>
      </c>
      <c r="AB14">
        <v>5.8968436377789804E-3</v>
      </c>
      <c r="AC14">
        <v>5.7507434338731397E-3</v>
      </c>
      <c r="AD14">
        <v>4.2776416862692901E-3</v>
      </c>
      <c r="AE14">
        <v>0.23820724615049399</v>
      </c>
      <c r="AF14">
        <v>4.3235698413904098E-3</v>
      </c>
      <c r="AG14">
        <v>7.1892277312458099E-3</v>
      </c>
      <c r="AH14">
        <v>8.2268264122445505</v>
      </c>
      <c r="AI14">
        <v>0.13418114290763</v>
      </c>
      <c r="AJ14">
        <v>1376.34794704551</v>
      </c>
      <c r="AK14" t="s">
        <v>97</v>
      </c>
      <c r="AL14" t="s">
        <v>98</v>
      </c>
      <c r="AM14">
        <v>140047620688.35001</v>
      </c>
      <c r="AN14">
        <v>736552</v>
      </c>
    </row>
    <row r="15" spans="1:40" x14ac:dyDescent="0.25">
      <c r="A15" t="s">
        <v>396</v>
      </c>
      <c r="B15">
        <v>23.155867647272199</v>
      </c>
      <c r="C15">
        <v>1.9991044607547099E-2</v>
      </c>
      <c r="D15">
        <v>21.519722157824599</v>
      </c>
      <c r="E15">
        <v>59.208580860389098</v>
      </c>
      <c r="F15" s="1">
        <v>0</v>
      </c>
      <c r="G15" s="1">
        <v>0</v>
      </c>
      <c r="H15">
        <v>4.5560564740763496</v>
      </c>
      <c r="I15">
        <v>85.347076550595304</v>
      </c>
      <c r="J15">
        <v>64.413644437439103</v>
      </c>
      <c r="K15">
        <v>56.6694732931985</v>
      </c>
      <c r="L15">
        <v>107.22954266010299</v>
      </c>
      <c r="M15">
        <v>19.419216233312</v>
      </c>
      <c r="N15">
        <v>90.6049174470525</v>
      </c>
      <c r="O15">
        <v>77.488299177164706</v>
      </c>
      <c r="P15">
        <v>182445.42223102899</v>
      </c>
      <c r="Q15">
        <v>225325.792011857</v>
      </c>
      <c r="R15">
        <v>83.617277590685902</v>
      </c>
      <c r="S15">
        <v>697.15714333775304</v>
      </c>
      <c r="T15">
        <v>0.58579717718552204</v>
      </c>
      <c r="U15">
        <v>0.34926995389111998</v>
      </c>
      <c r="V15" s="1">
        <v>0</v>
      </c>
      <c r="W15">
        <v>7.1654784055681098E-2</v>
      </c>
      <c r="X15">
        <v>0.57907526205319704</v>
      </c>
      <c r="Y15" s="1">
        <v>0</v>
      </c>
      <c r="Z15">
        <v>0.233902448933548</v>
      </c>
      <c r="AA15">
        <v>2.8771660116372002E-4</v>
      </c>
      <c r="AB15">
        <v>6.0468778994929003E-3</v>
      </c>
      <c r="AC15">
        <v>5.8462064521851397E-3</v>
      </c>
      <c r="AD15">
        <v>4.3271278242449796E-3</v>
      </c>
      <c r="AE15">
        <v>0.25595338397529999</v>
      </c>
      <c r="AF15">
        <v>4.3596515029397497E-3</v>
      </c>
      <c r="AG15">
        <v>7.82109479251639E-3</v>
      </c>
      <c r="AH15">
        <v>8.4202078482993592</v>
      </c>
      <c r="AI15">
        <v>0.139859133803583</v>
      </c>
      <c r="AJ15">
        <v>1859.81784029097</v>
      </c>
      <c r="AK15" t="s">
        <v>99</v>
      </c>
      <c r="AL15" t="s">
        <v>100</v>
      </c>
      <c r="AM15">
        <v>49462413530.209999</v>
      </c>
      <c r="AN15">
        <v>271108</v>
      </c>
    </row>
    <row r="16" spans="1:40" x14ac:dyDescent="0.25">
      <c r="A16" t="s">
        <v>396</v>
      </c>
      <c r="B16">
        <v>25.6614730393412</v>
      </c>
      <c r="C16">
        <v>2.2341342209305899E-2</v>
      </c>
      <c r="D16">
        <v>23.748743076776201</v>
      </c>
      <c r="E16">
        <v>77.499975920379896</v>
      </c>
      <c r="F16" s="1">
        <v>0</v>
      </c>
      <c r="G16" s="1">
        <v>0</v>
      </c>
      <c r="H16">
        <v>4.7418055751259303</v>
      </c>
      <c r="I16">
        <v>109.641596843429</v>
      </c>
      <c r="J16">
        <v>90.051221051985493</v>
      </c>
      <c r="K16">
        <v>77.513829588439506</v>
      </c>
      <c r="L16">
        <v>132.14501191828199</v>
      </c>
      <c r="M16">
        <v>19.802429597719101</v>
      </c>
      <c r="N16">
        <v>90.367213493969302</v>
      </c>
      <c r="O16">
        <v>76.871412409636505</v>
      </c>
      <c r="P16">
        <v>177429.61960178899</v>
      </c>
      <c r="Q16">
        <v>216102.40144966199</v>
      </c>
      <c r="R16">
        <v>83.667084961178702</v>
      </c>
      <c r="S16">
        <v>700.38921238723503</v>
      </c>
      <c r="T16">
        <v>0.60576225200359601</v>
      </c>
      <c r="U16">
        <v>0.31820712744553997</v>
      </c>
      <c r="V16" s="1">
        <v>0</v>
      </c>
      <c r="W16">
        <v>6.3873128244617397E-2</v>
      </c>
      <c r="X16">
        <v>0.61791974430984098</v>
      </c>
      <c r="Y16" s="1">
        <v>0</v>
      </c>
      <c r="Z16">
        <v>0.218149415161561</v>
      </c>
      <c r="AA16">
        <v>2.8881858526701799E-4</v>
      </c>
      <c r="AB16">
        <v>6.2036785923065101E-3</v>
      </c>
      <c r="AC16">
        <v>5.9464186122192703E-3</v>
      </c>
      <c r="AD16">
        <v>4.4765706933825302E-3</v>
      </c>
      <c r="AE16">
        <v>0.27929063707653601</v>
      </c>
      <c r="AF16">
        <v>4.4084423199647702E-3</v>
      </c>
      <c r="AG16">
        <v>1.0057612620618999E-2</v>
      </c>
      <c r="AH16">
        <v>8.5621535588418194</v>
      </c>
      <c r="AI16">
        <v>0.14573634783877901</v>
      </c>
      <c r="AJ16">
        <v>2356.43116824252</v>
      </c>
      <c r="AK16" t="s">
        <v>101</v>
      </c>
      <c r="AL16" t="s">
        <v>102</v>
      </c>
      <c r="AM16">
        <v>15033434239.24</v>
      </c>
      <c r="AN16">
        <v>84729</v>
      </c>
    </row>
    <row r="17" spans="1:40" x14ac:dyDescent="0.25">
      <c r="A17" t="s">
        <v>396</v>
      </c>
      <c r="B17">
        <v>27.158483498328099</v>
      </c>
      <c r="C17">
        <v>2.2656248171643498E-2</v>
      </c>
      <c r="D17">
        <v>24.042949839304399</v>
      </c>
      <c r="E17">
        <v>106.36113272157</v>
      </c>
      <c r="F17" s="1">
        <v>0</v>
      </c>
      <c r="G17" s="1">
        <v>0</v>
      </c>
      <c r="H17">
        <v>5.0243531488989897</v>
      </c>
      <c r="I17">
        <v>134.71069808383601</v>
      </c>
      <c r="J17">
        <v>112.502700067501</v>
      </c>
      <c r="K17">
        <v>102.793577940088</v>
      </c>
      <c r="L17">
        <v>158.95134268953899</v>
      </c>
      <c r="M17">
        <v>19.521917097513501</v>
      </c>
      <c r="N17">
        <v>88.819707457208395</v>
      </c>
      <c r="O17">
        <v>76.0374663239283</v>
      </c>
      <c r="P17">
        <v>164588.52301715699</v>
      </c>
      <c r="Q17">
        <v>213228.34457550701</v>
      </c>
      <c r="R17">
        <v>83.479649242641997</v>
      </c>
      <c r="S17">
        <v>690.07097040596</v>
      </c>
      <c r="T17">
        <v>0.53789751279593101</v>
      </c>
      <c r="U17">
        <v>0.40655927389135899</v>
      </c>
      <c r="V17" s="1">
        <v>0</v>
      </c>
      <c r="W17">
        <v>7.9977252262405499E-2</v>
      </c>
      <c r="X17">
        <v>0.51346347384623503</v>
      </c>
      <c r="Y17" s="1">
        <v>0</v>
      </c>
      <c r="Z17">
        <v>0.27493552021370099</v>
      </c>
      <c r="AA17">
        <v>2.8839362846841898E-4</v>
      </c>
      <c r="AB17">
        <v>6.1241441660087898E-3</v>
      </c>
      <c r="AC17">
        <v>5.9246384111975399E-3</v>
      </c>
      <c r="AD17">
        <v>4.8004052853537899E-3</v>
      </c>
      <c r="AE17">
        <v>0.27709458863049202</v>
      </c>
      <c r="AF17">
        <v>4.7736328631949E-3</v>
      </c>
      <c r="AG17">
        <v>1.03161822316257E-2</v>
      </c>
      <c r="AH17">
        <v>8.3464486329312404</v>
      </c>
      <c r="AI17">
        <v>0.140668394111505</v>
      </c>
      <c r="AJ17">
        <v>2836.2603751729898</v>
      </c>
      <c r="AK17" t="s">
        <v>103</v>
      </c>
      <c r="AL17" t="s">
        <v>104</v>
      </c>
      <c r="AM17">
        <v>3213590911.9099998</v>
      </c>
      <c r="AN17">
        <v>19525</v>
      </c>
    </row>
    <row r="18" spans="1:40" x14ac:dyDescent="0.25">
      <c r="A18" t="s">
        <v>396</v>
      </c>
      <c r="B18">
        <v>28.948298614038201</v>
      </c>
      <c r="C18">
        <v>2.2034570558637698E-2</v>
      </c>
      <c r="D18">
        <v>23.461131827497599</v>
      </c>
      <c r="E18">
        <v>139.667683321201</v>
      </c>
      <c r="F18" s="1">
        <v>0</v>
      </c>
      <c r="G18" s="1">
        <v>0</v>
      </c>
      <c r="H18">
        <v>5.3638980433008898</v>
      </c>
      <c r="I18">
        <v>159.76630998367801</v>
      </c>
      <c r="J18">
        <v>128.56457367130099</v>
      </c>
      <c r="K18">
        <v>133.068517839278</v>
      </c>
      <c r="L18">
        <v>185.49572631865701</v>
      </c>
      <c r="M18">
        <v>19.527913046458501</v>
      </c>
      <c r="N18">
        <v>88.710475994072894</v>
      </c>
      <c r="O18">
        <v>76.567206809775001</v>
      </c>
      <c r="P18">
        <v>154914.91247547101</v>
      </c>
      <c r="Q18">
        <v>198676.05042131399</v>
      </c>
      <c r="R18">
        <v>83.480516297382593</v>
      </c>
      <c r="S18">
        <v>669.59199686831903</v>
      </c>
      <c r="T18">
        <v>0.44002895865673503</v>
      </c>
      <c r="U18">
        <v>0.587169434408226</v>
      </c>
      <c r="V18" s="1">
        <v>0</v>
      </c>
      <c r="W18">
        <v>8.1322630674450003E-2</v>
      </c>
      <c r="X18">
        <v>0.331507934917323</v>
      </c>
      <c r="Y18" s="1">
        <v>0</v>
      </c>
      <c r="Z18">
        <v>0.37317413860920601</v>
      </c>
      <c r="AA18">
        <v>2.92842650343144E-4</v>
      </c>
      <c r="AB18">
        <v>6.13647383275408E-3</v>
      </c>
      <c r="AC18">
        <v>6.0431920782659E-3</v>
      </c>
      <c r="AD18">
        <v>4.6037362038013801E-3</v>
      </c>
      <c r="AE18">
        <v>0.24811448225531901</v>
      </c>
      <c r="AF18">
        <v>4.6534664495864898E-3</v>
      </c>
      <c r="AG18">
        <v>1.02230294919546E-2</v>
      </c>
      <c r="AH18">
        <v>7.8604331160465497</v>
      </c>
      <c r="AI18">
        <v>0.131819278504063</v>
      </c>
      <c r="AJ18">
        <v>3371.2588296691902</v>
      </c>
      <c r="AK18" t="s">
        <v>105</v>
      </c>
      <c r="AL18" t="s">
        <v>106</v>
      </c>
      <c r="AM18">
        <v>821049036.12</v>
      </c>
      <c r="AN18">
        <v>5300</v>
      </c>
    </row>
    <row r="19" spans="1:40" x14ac:dyDescent="0.25">
      <c r="A19" t="s">
        <v>396</v>
      </c>
      <c r="B19">
        <v>30.977365346946399</v>
      </c>
      <c r="C19">
        <v>2.08126750246913E-2</v>
      </c>
      <c r="D19">
        <v>22.3056571516147</v>
      </c>
      <c r="E19">
        <v>167.387986133834</v>
      </c>
      <c r="F19" s="1">
        <v>0</v>
      </c>
      <c r="G19" s="1">
        <v>0</v>
      </c>
      <c r="H19">
        <v>5.6343881226218997</v>
      </c>
      <c r="I19">
        <v>184.64886053025299</v>
      </c>
      <c r="J19">
        <v>146.43178434568401</v>
      </c>
      <c r="K19">
        <v>159.58281316495399</v>
      </c>
      <c r="L19">
        <v>214.480238414404</v>
      </c>
      <c r="M19">
        <v>19.8396224723692</v>
      </c>
      <c r="N19">
        <v>85.666421621691896</v>
      </c>
      <c r="O19">
        <v>74.547043357990503</v>
      </c>
      <c r="P19">
        <v>133862.79884414599</v>
      </c>
      <c r="Q19">
        <v>176345.36978434399</v>
      </c>
      <c r="R19">
        <v>83.171401782513001</v>
      </c>
      <c r="S19">
        <v>656.371291412235</v>
      </c>
      <c r="T19">
        <v>0.35672465558129501</v>
      </c>
      <c r="U19">
        <v>0.87827908296363499</v>
      </c>
      <c r="V19" s="1">
        <v>0</v>
      </c>
      <c r="W19">
        <v>3.0975914654164799E-2</v>
      </c>
      <c r="X19">
        <v>9.0745002382199902E-2</v>
      </c>
      <c r="Y19" s="1">
        <v>0</v>
      </c>
      <c r="Z19">
        <v>0.47317034321482299</v>
      </c>
      <c r="AA19">
        <v>2.8974612467151201E-4</v>
      </c>
      <c r="AB19">
        <v>6.1969301920847099E-3</v>
      </c>
      <c r="AC19">
        <v>6.25596998160745E-3</v>
      </c>
      <c r="AD19">
        <v>5.0765084787095602E-3</v>
      </c>
      <c r="AE19">
        <v>0.235442468617338</v>
      </c>
      <c r="AF19">
        <v>5.2332232717426704E-3</v>
      </c>
      <c r="AG19">
        <v>8.4875583380586202E-3</v>
      </c>
      <c r="AH19">
        <v>7.2955087364177098</v>
      </c>
      <c r="AI19">
        <v>0.12399548696797801</v>
      </c>
      <c r="AJ19">
        <v>3802.2384193242801</v>
      </c>
      <c r="AK19" t="s">
        <v>107</v>
      </c>
      <c r="AL19" t="s">
        <v>108</v>
      </c>
      <c r="AM19">
        <v>179510013.25</v>
      </c>
      <c r="AN19">
        <v>1341</v>
      </c>
    </row>
    <row r="20" spans="1:40" x14ac:dyDescent="0.25">
      <c r="A20" t="s">
        <v>396</v>
      </c>
      <c r="B20">
        <v>29.438365576843999</v>
      </c>
      <c r="C20">
        <v>2.2939858798698299E-2</v>
      </c>
      <c r="D20">
        <v>24.3070273825493</v>
      </c>
      <c r="E20">
        <v>177.71289224164801</v>
      </c>
      <c r="F20" s="1">
        <v>0</v>
      </c>
      <c r="G20" s="1">
        <v>0</v>
      </c>
      <c r="H20">
        <v>5.7672334596432098</v>
      </c>
      <c r="I20">
        <v>209.646866441079</v>
      </c>
      <c r="J20">
        <v>184.68556174842499</v>
      </c>
      <c r="K20">
        <v>169.45453100727201</v>
      </c>
      <c r="L20">
        <v>240.60292910930099</v>
      </c>
      <c r="M20">
        <v>20.427660875524101</v>
      </c>
      <c r="N20">
        <v>76.578496917265895</v>
      </c>
      <c r="O20">
        <v>67.1336438454139</v>
      </c>
      <c r="P20">
        <v>129035.4106993</v>
      </c>
      <c r="Q20">
        <v>152052.935970455</v>
      </c>
      <c r="R20">
        <v>81.711987081078604</v>
      </c>
      <c r="S20">
        <v>679.11423870905901</v>
      </c>
      <c r="T20">
        <v>0.168141813587807</v>
      </c>
      <c r="U20">
        <v>1</v>
      </c>
      <c r="V20" s="1">
        <v>0</v>
      </c>
      <c r="W20" s="1">
        <v>0</v>
      </c>
      <c r="X20" s="1">
        <v>0</v>
      </c>
      <c r="Y20" s="1">
        <v>0</v>
      </c>
      <c r="Z20">
        <v>0.65253256986230801</v>
      </c>
      <c r="AA20">
        <v>2.8764204560163798E-4</v>
      </c>
      <c r="AB20">
        <v>6.3053810924769398E-3</v>
      </c>
      <c r="AC20">
        <v>6.5110163895913198E-3</v>
      </c>
      <c r="AD20">
        <v>7.6848520497986399E-3</v>
      </c>
      <c r="AE20">
        <v>0.29801190353839202</v>
      </c>
      <c r="AF20">
        <v>6.93605051487803E-3</v>
      </c>
      <c r="AG20">
        <v>8.30753927628523E-3</v>
      </c>
      <c r="AH20">
        <v>6.67242297364648</v>
      </c>
      <c r="AI20">
        <v>0.116972671052006</v>
      </c>
      <c r="AJ20">
        <v>4136.9278233761097</v>
      </c>
      <c r="AK20" t="s">
        <v>109</v>
      </c>
      <c r="AL20" t="s">
        <v>110</v>
      </c>
      <c r="AM20">
        <v>36904127.460000001</v>
      </c>
      <c r="AN20">
        <v>286</v>
      </c>
    </row>
    <row r="21" spans="1:40" x14ac:dyDescent="0.25">
      <c r="AN21" s="7">
        <f>SUM(AN3:AN20)</f>
        <v>17573007</v>
      </c>
    </row>
    <row r="23" spans="1:40" x14ac:dyDescent="0.25">
      <c r="A23" t="s">
        <v>0</v>
      </c>
      <c r="B23" t="s">
        <v>1</v>
      </c>
      <c r="C23" t="s">
        <v>2</v>
      </c>
      <c r="D23" t="s">
        <v>3</v>
      </c>
      <c r="E23" t="s">
        <v>5</v>
      </c>
      <c r="F23" t="s">
        <v>6</v>
      </c>
      <c r="G23" t="s">
        <v>208</v>
      </c>
      <c r="H23" t="s">
        <v>7</v>
      </c>
      <c r="I23" t="s">
        <v>8</v>
      </c>
      <c r="J23" t="s">
        <v>134</v>
      </c>
      <c r="K23" t="s">
        <v>143</v>
      </c>
      <c r="L23" t="s">
        <v>9</v>
      </c>
      <c r="M23" t="s">
        <v>10</v>
      </c>
      <c r="N23" t="s">
        <v>11</v>
      </c>
      <c r="O23" t="s">
        <v>13</v>
      </c>
      <c r="P23" t="s">
        <v>14</v>
      </c>
      <c r="Q23" t="s">
        <v>15</v>
      </c>
      <c r="R23" t="s">
        <v>16</v>
      </c>
      <c r="S23" t="s">
        <v>17</v>
      </c>
      <c r="T23" t="s">
        <v>18</v>
      </c>
      <c r="U23" t="s">
        <v>20</v>
      </c>
      <c r="V23" t="s">
        <v>21</v>
      </c>
      <c r="W23" t="s">
        <v>22</v>
      </c>
      <c r="X23" t="s">
        <v>23</v>
      </c>
      <c r="Y23" t="s">
        <v>24</v>
      </c>
      <c r="Z23" t="s">
        <v>25</v>
      </c>
      <c r="AA23" t="s">
        <v>26</v>
      </c>
      <c r="AB23" t="s">
        <v>27</v>
      </c>
      <c r="AC23" t="s">
        <v>263</v>
      </c>
      <c r="AD23" t="s">
        <v>29</v>
      </c>
      <c r="AE23" t="s">
        <v>326</v>
      </c>
      <c r="AF23" t="s">
        <v>233</v>
      </c>
      <c r="AG23" t="s">
        <v>30</v>
      </c>
      <c r="AH23" t="s">
        <v>31</v>
      </c>
      <c r="AI23" t="s">
        <v>32</v>
      </c>
      <c r="AJ23" t="s">
        <v>33</v>
      </c>
      <c r="AK23" t="s">
        <v>34</v>
      </c>
      <c r="AL23" t="s">
        <v>74</v>
      </c>
      <c r="AM23" t="s">
        <v>35</v>
      </c>
      <c r="AN23" t="s">
        <v>36</v>
      </c>
    </row>
    <row r="24" spans="1:40" x14ac:dyDescent="0.25">
      <c r="A24" t="s">
        <v>396</v>
      </c>
      <c r="B24">
        <v>4.4418841787949299</v>
      </c>
      <c r="C24">
        <v>3.9372247868461E-3</v>
      </c>
      <c r="D24">
        <v>4.6236891905002304</v>
      </c>
      <c r="E24">
        <v>-65.959733903748202</v>
      </c>
      <c r="F24" s="1">
        <v>0</v>
      </c>
      <c r="G24" s="1">
        <v>0</v>
      </c>
      <c r="H24">
        <v>3.0509031095917698</v>
      </c>
      <c r="I24">
        <v>-211.58909309976099</v>
      </c>
      <c r="J24">
        <v>-236.85359942924001</v>
      </c>
      <c r="K24">
        <v>-214.845044941428</v>
      </c>
      <c r="L24">
        <v>-158.53382584904301</v>
      </c>
      <c r="M24">
        <v>28.599798966117898</v>
      </c>
      <c r="N24">
        <v>94.704390701949094</v>
      </c>
      <c r="O24">
        <v>82.328619619063403</v>
      </c>
      <c r="P24">
        <v>73228.422355120405</v>
      </c>
      <c r="Q24">
        <v>99604.498551129</v>
      </c>
      <c r="R24">
        <v>86.082787264292307</v>
      </c>
      <c r="S24">
        <v>662.74709272664597</v>
      </c>
      <c r="T24">
        <v>0.81526558638216495</v>
      </c>
      <c r="U24">
        <v>0.31517583784993097</v>
      </c>
      <c r="V24" s="1">
        <v>0</v>
      </c>
      <c r="W24">
        <v>5.6777210876298001E-2</v>
      </c>
      <c r="X24">
        <v>0.62804695127376997</v>
      </c>
      <c r="Y24" s="1">
        <v>0</v>
      </c>
      <c r="Z24">
        <v>6.2922580338486897E-2</v>
      </c>
      <c r="AA24">
        <v>2.9850176594044199E-4</v>
      </c>
      <c r="AB24">
        <v>3.3354764808658601E-3</v>
      </c>
      <c r="AC24">
        <v>3.7004196045585598E-3</v>
      </c>
      <c r="AD24">
        <v>3.0324359257951603E-4</v>
      </c>
      <c r="AE24">
        <v>0.12962284212269701</v>
      </c>
      <c r="AF24" s="1">
        <v>2.6116518298408697E-4</v>
      </c>
      <c r="AG24" s="1">
        <v>0</v>
      </c>
      <c r="AH24">
        <v>3.9928477276366201</v>
      </c>
      <c r="AI24">
        <v>9.7903649649559304E-2</v>
      </c>
      <c r="AJ24">
        <v>2.7592715511176001E-2</v>
      </c>
      <c r="AK24" t="s">
        <v>75</v>
      </c>
      <c r="AL24" t="s">
        <v>76</v>
      </c>
      <c r="AM24">
        <v>276730208.07999998</v>
      </c>
      <c r="AN24">
        <v>3779</v>
      </c>
    </row>
    <row r="25" spans="1:40" x14ac:dyDescent="0.25">
      <c r="A25" t="s">
        <v>396</v>
      </c>
      <c r="B25">
        <v>5.4937348731672797</v>
      </c>
      <c r="C25">
        <v>4.3953890225559098E-3</v>
      </c>
      <c r="D25">
        <v>5.1488083086033498</v>
      </c>
      <c r="E25">
        <v>-51.657383267340698</v>
      </c>
      <c r="F25" s="1">
        <v>0</v>
      </c>
      <c r="G25" s="1">
        <v>0</v>
      </c>
      <c r="H25">
        <v>3.1945477562795701</v>
      </c>
      <c r="I25">
        <v>-183.16617790542901</v>
      </c>
      <c r="J25">
        <v>-201.45678563385599</v>
      </c>
      <c r="K25">
        <v>-187.07645822249901</v>
      </c>
      <c r="L25">
        <v>-143.966418353162</v>
      </c>
      <c r="M25">
        <v>28.656037220406599</v>
      </c>
      <c r="N25">
        <v>94.719879342704701</v>
      </c>
      <c r="O25">
        <v>80.925464197148997</v>
      </c>
      <c r="P25">
        <v>100803.746667841</v>
      </c>
      <c r="Q25">
        <v>129580.45702258201</v>
      </c>
      <c r="R25">
        <v>85.612838966785603</v>
      </c>
      <c r="S25">
        <v>658.30840849527704</v>
      </c>
      <c r="T25">
        <v>0.72187134757849203</v>
      </c>
      <c r="U25">
        <v>0.33944579553198001</v>
      </c>
      <c r="V25" s="1">
        <v>0</v>
      </c>
      <c r="W25">
        <v>0.11931051869315799</v>
      </c>
      <c r="X25">
        <v>0.54124368577486104</v>
      </c>
      <c r="Y25" s="1">
        <v>0</v>
      </c>
      <c r="Z25">
        <v>0.11704364707617899</v>
      </c>
      <c r="AA25">
        <v>2.9522695295623199E-4</v>
      </c>
      <c r="AB25">
        <v>3.6618302027647E-3</v>
      </c>
      <c r="AC25">
        <v>3.9678146655532697E-3</v>
      </c>
      <c r="AD25">
        <v>4.3810143687958002E-4</v>
      </c>
      <c r="AE25">
        <v>0.17590647005214999</v>
      </c>
      <c r="AF25" s="1">
        <v>3.9626327186243702E-4</v>
      </c>
      <c r="AG25" s="1">
        <v>0</v>
      </c>
      <c r="AH25">
        <v>4.7543537805362597</v>
      </c>
      <c r="AI25">
        <v>0.116454334914879</v>
      </c>
      <c r="AJ25">
        <v>0.83640179685818306</v>
      </c>
      <c r="AK25" t="s">
        <v>77</v>
      </c>
      <c r="AL25" t="s">
        <v>78</v>
      </c>
      <c r="AM25">
        <v>2288849871.8400002</v>
      </c>
      <c r="AN25">
        <v>22706</v>
      </c>
    </row>
    <row r="26" spans="1:40" x14ac:dyDescent="0.25">
      <c r="A26" t="s">
        <v>396</v>
      </c>
      <c r="B26">
        <v>6.6079296627132003</v>
      </c>
      <c r="C26">
        <v>4.8859757155781704E-3</v>
      </c>
      <c r="D26">
        <v>5.7081487779510596</v>
      </c>
      <c r="E26">
        <v>-40.397323410092099</v>
      </c>
      <c r="F26" s="1">
        <v>0</v>
      </c>
      <c r="G26" s="1">
        <v>0</v>
      </c>
      <c r="H26">
        <v>3.3087159851916899</v>
      </c>
      <c r="I26">
        <v>-159.50626599338699</v>
      </c>
      <c r="J26">
        <v>-175.056827004654</v>
      </c>
      <c r="K26">
        <v>-163.98192276391799</v>
      </c>
      <c r="L26">
        <v>-131.50498268266099</v>
      </c>
      <c r="M26">
        <v>28.638256305949898</v>
      </c>
      <c r="N26">
        <v>94.805647221478495</v>
      </c>
      <c r="O26">
        <v>80.452812808389993</v>
      </c>
      <c r="P26">
        <v>141889.37374013799</v>
      </c>
      <c r="Q26">
        <v>185693.77953631899</v>
      </c>
      <c r="R26">
        <v>84.836149067163305</v>
      </c>
      <c r="S26">
        <v>659.50618400443898</v>
      </c>
      <c r="T26">
        <v>0.61637971454162499</v>
      </c>
      <c r="U26">
        <v>0.33395027453776499</v>
      </c>
      <c r="V26" s="1">
        <v>0</v>
      </c>
      <c r="W26">
        <v>0.183706272176546</v>
      </c>
      <c r="X26">
        <v>0.48234345328568801</v>
      </c>
      <c r="Y26" s="1">
        <v>0</v>
      </c>
      <c r="Z26">
        <v>0.178015939034433</v>
      </c>
      <c r="AA26">
        <v>2.9313306396408701E-4</v>
      </c>
      <c r="AB26">
        <v>3.9132204887528301E-3</v>
      </c>
      <c r="AC26">
        <v>4.1738974936245702E-3</v>
      </c>
      <c r="AD26">
        <v>6.7794902446845695E-4</v>
      </c>
      <c r="AE26">
        <v>0.204880459060891</v>
      </c>
      <c r="AF26" s="1">
        <v>6.5001006747946995E-4</v>
      </c>
      <c r="AG26" s="1">
        <v>0</v>
      </c>
      <c r="AH26">
        <v>5.0580821377748499</v>
      </c>
      <c r="AI26">
        <v>0.12428352122377601</v>
      </c>
      <c r="AJ26">
        <v>4.7755137932299503</v>
      </c>
      <c r="AK26" t="s">
        <v>79</v>
      </c>
      <c r="AL26" t="s">
        <v>80</v>
      </c>
      <c r="AM26">
        <v>16780263006.629999</v>
      </c>
      <c r="AN26">
        <v>118263</v>
      </c>
    </row>
    <row r="27" spans="1:40" x14ac:dyDescent="0.25">
      <c r="A27" t="s">
        <v>396</v>
      </c>
      <c r="B27">
        <v>6.9646868939820603</v>
      </c>
      <c r="C27">
        <v>6.0488639618682897E-3</v>
      </c>
      <c r="D27">
        <v>7.0219543879576696</v>
      </c>
      <c r="E27">
        <v>-34.468503771597597</v>
      </c>
      <c r="F27" s="1">
        <v>0</v>
      </c>
      <c r="G27" s="1">
        <v>0</v>
      </c>
      <c r="H27">
        <v>3.4144352160238398</v>
      </c>
      <c r="I27">
        <v>-135.390922257477</v>
      </c>
      <c r="J27">
        <v>-147.51979444516201</v>
      </c>
      <c r="K27">
        <v>-144.10064721645901</v>
      </c>
      <c r="L27">
        <v>-109.51755423010999</v>
      </c>
      <c r="M27">
        <v>29.477064077621101</v>
      </c>
      <c r="N27">
        <v>94.669894573858201</v>
      </c>
      <c r="O27">
        <v>79.385467885757905</v>
      </c>
      <c r="P27">
        <v>153884.93955856399</v>
      </c>
      <c r="Q27">
        <v>200268.81361215501</v>
      </c>
      <c r="R27">
        <v>84.7983036215238</v>
      </c>
      <c r="S27">
        <v>663.16512943964096</v>
      </c>
      <c r="T27">
        <v>0.59545855984947504</v>
      </c>
      <c r="U27">
        <v>0.34797399892106201</v>
      </c>
      <c r="V27" s="1">
        <v>0</v>
      </c>
      <c r="W27">
        <v>0.18134992259246099</v>
      </c>
      <c r="X27">
        <v>0.47067607848647602</v>
      </c>
      <c r="Y27" s="1">
        <v>0</v>
      </c>
      <c r="Z27">
        <v>0.19446175228616899</v>
      </c>
      <c r="AA27">
        <v>2.9412852982313599E-4</v>
      </c>
      <c r="AB27">
        <v>4.5298776687905801E-3</v>
      </c>
      <c r="AC27">
        <v>4.7502072172019797E-3</v>
      </c>
      <c r="AD27">
        <v>1.17954198806736E-3</v>
      </c>
      <c r="AE27">
        <v>0.25795931866730598</v>
      </c>
      <c r="AF27">
        <v>1.15205018254385E-3</v>
      </c>
      <c r="AG27" s="1">
        <v>0</v>
      </c>
      <c r="AH27">
        <v>5.4094308594880101</v>
      </c>
      <c r="AI27">
        <v>0.13766826812657099</v>
      </c>
      <c r="AJ27">
        <v>15.2878923173916</v>
      </c>
      <c r="AK27" t="s">
        <v>81</v>
      </c>
      <c r="AL27" t="s">
        <v>82</v>
      </c>
      <c r="AM27">
        <v>52750372316.220001</v>
      </c>
      <c r="AN27">
        <v>342791</v>
      </c>
    </row>
    <row r="28" spans="1:40" x14ac:dyDescent="0.25">
      <c r="A28" t="s">
        <v>396</v>
      </c>
      <c r="B28">
        <v>8.0941643660149296</v>
      </c>
      <c r="C28">
        <v>7.4252890413147796E-3</v>
      </c>
      <c r="D28">
        <v>8.5553143337084396</v>
      </c>
      <c r="E28">
        <v>-27.073864368076499</v>
      </c>
      <c r="F28" s="1">
        <v>0</v>
      </c>
      <c r="G28" s="1">
        <v>0</v>
      </c>
      <c r="H28">
        <v>3.54338165898645</v>
      </c>
      <c r="I28">
        <v>-110.94090314083201</v>
      </c>
      <c r="J28">
        <v>-120.032647860884</v>
      </c>
      <c r="K28">
        <v>-125.475186640345</v>
      </c>
      <c r="L28">
        <v>-86.195633078609703</v>
      </c>
      <c r="M28">
        <v>30.804620276790899</v>
      </c>
      <c r="N28">
        <v>94.442769960693198</v>
      </c>
      <c r="O28">
        <v>78.172639269303303</v>
      </c>
      <c r="P28">
        <v>161018.436004427</v>
      </c>
      <c r="Q28">
        <v>207460.983821712</v>
      </c>
      <c r="R28">
        <v>84.920891117058105</v>
      </c>
      <c r="S28">
        <v>668.41873222444497</v>
      </c>
      <c r="T28">
        <v>0.58490380059481795</v>
      </c>
      <c r="U28">
        <v>0.35385777625113601</v>
      </c>
      <c r="V28" s="1">
        <v>0</v>
      </c>
      <c r="W28">
        <v>0.17655453234691901</v>
      </c>
      <c r="X28">
        <v>0.46958769140194401</v>
      </c>
      <c r="Y28" s="1">
        <v>0</v>
      </c>
      <c r="Z28">
        <v>0.20050610991436399</v>
      </c>
      <c r="AA28">
        <v>2.9633032372759299E-4</v>
      </c>
      <c r="AB28">
        <v>5.1348427654920002E-3</v>
      </c>
      <c r="AC28">
        <v>5.32693338495723E-3</v>
      </c>
      <c r="AD28">
        <v>1.74893181532251E-3</v>
      </c>
      <c r="AE28">
        <v>0.315601174315286</v>
      </c>
      <c r="AF28">
        <v>1.7406189746783699E-3</v>
      </c>
      <c r="AG28" s="1">
        <v>9.6327263624495502E-8</v>
      </c>
      <c r="AH28">
        <v>5.6592649826998196</v>
      </c>
      <c r="AI28">
        <v>0.15146481805068299</v>
      </c>
      <c r="AJ28">
        <v>54.375688108316403</v>
      </c>
      <c r="AK28" t="s">
        <v>83</v>
      </c>
      <c r="AL28" t="s">
        <v>84</v>
      </c>
      <c r="AM28">
        <v>122922279137.96001</v>
      </c>
      <c r="AN28">
        <v>763405</v>
      </c>
    </row>
    <row r="29" spans="1:40" x14ac:dyDescent="0.25">
      <c r="A29" t="s">
        <v>396</v>
      </c>
      <c r="B29">
        <v>9.68324809515744</v>
      </c>
      <c r="C29">
        <v>9.0242676969434898E-3</v>
      </c>
      <c r="D29">
        <v>10.3074788363081</v>
      </c>
      <c r="E29">
        <v>-20.738636665150199</v>
      </c>
      <c r="F29" s="1">
        <v>0</v>
      </c>
      <c r="G29" s="1">
        <v>0</v>
      </c>
      <c r="H29">
        <v>3.6605066341670298</v>
      </c>
      <c r="I29">
        <v>-86.245550423829599</v>
      </c>
      <c r="J29">
        <v>-93.501980760349099</v>
      </c>
      <c r="K29">
        <v>-106.493962961704</v>
      </c>
      <c r="L29">
        <v>-62.344261120412</v>
      </c>
      <c r="M29">
        <v>31.8112613618704</v>
      </c>
      <c r="N29">
        <v>94.136361775745399</v>
      </c>
      <c r="O29">
        <v>76.838175936171893</v>
      </c>
      <c r="P29">
        <v>166781.91628651199</v>
      </c>
      <c r="Q29">
        <v>211707.60878046599</v>
      </c>
      <c r="R29">
        <v>85.140196787222294</v>
      </c>
      <c r="S29">
        <v>672.97023322905</v>
      </c>
      <c r="T29">
        <v>0.566615753953159</v>
      </c>
      <c r="U29">
        <v>0.36077673500159502</v>
      </c>
      <c r="V29" s="1">
        <v>0</v>
      </c>
      <c r="W29">
        <v>0.16982918539924399</v>
      </c>
      <c r="X29">
        <v>0.46939407959915902</v>
      </c>
      <c r="Y29" s="1">
        <v>0</v>
      </c>
      <c r="Z29">
        <v>0.21873052323345399</v>
      </c>
      <c r="AA29">
        <v>2.9826440720521E-4</v>
      </c>
      <c r="AB29">
        <v>5.8394294255725001E-3</v>
      </c>
      <c r="AC29">
        <v>6.0060655157933001E-3</v>
      </c>
      <c r="AD29">
        <v>2.4565524441653801E-3</v>
      </c>
      <c r="AE29">
        <v>0.37909705348968797</v>
      </c>
      <c r="AF29">
        <v>2.47724573345608E-3</v>
      </c>
      <c r="AG29">
        <v>3.4872687908613801E-6</v>
      </c>
      <c r="AH29">
        <v>5.9867400685809304</v>
      </c>
      <c r="AI29">
        <v>0.16654938144552101</v>
      </c>
      <c r="AJ29">
        <v>133.206396192526</v>
      </c>
      <c r="AK29" t="s">
        <v>85</v>
      </c>
      <c r="AL29" t="s">
        <v>86</v>
      </c>
      <c r="AM29">
        <v>234029052060.89999</v>
      </c>
      <c r="AN29">
        <v>1403204</v>
      </c>
    </row>
    <row r="30" spans="1:40" x14ac:dyDescent="0.25">
      <c r="A30" t="s">
        <v>396</v>
      </c>
      <c r="B30">
        <v>11.098958736883</v>
      </c>
      <c r="C30">
        <v>1.0735948493617101E-2</v>
      </c>
      <c r="D30">
        <v>12.1489953448362</v>
      </c>
      <c r="E30">
        <v>-16.110769049373701</v>
      </c>
      <c r="F30" s="1">
        <v>0</v>
      </c>
      <c r="G30" s="1">
        <v>0</v>
      </c>
      <c r="H30">
        <v>3.74890509280148</v>
      </c>
      <c r="I30">
        <v>-62.000280089655597</v>
      </c>
      <c r="J30">
        <v>-67.886407985161597</v>
      </c>
      <c r="K30">
        <v>-88.529079588956407</v>
      </c>
      <c r="L30">
        <v>-38.880289810524403</v>
      </c>
      <c r="M30">
        <v>32.515137392735802</v>
      </c>
      <c r="N30">
        <v>93.821328923506599</v>
      </c>
      <c r="O30">
        <v>75.501524336127602</v>
      </c>
      <c r="P30">
        <v>172467.224065705</v>
      </c>
      <c r="Q30">
        <v>219264.49387128101</v>
      </c>
      <c r="R30">
        <v>85.692731474108996</v>
      </c>
      <c r="S30">
        <v>679.42030519499394</v>
      </c>
      <c r="T30">
        <v>0.53902060172474997</v>
      </c>
      <c r="U30">
        <v>0.36813503109458601</v>
      </c>
      <c r="V30" s="1">
        <v>0</v>
      </c>
      <c r="W30">
        <v>0.16189156422895301</v>
      </c>
      <c r="X30">
        <v>0.46997340467645898</v>
      </c>
      <c r="Y30" s="1">
        <v>0</v>
      </c>
      <c r="Z30">
        <v>0.245177457224068</v>
      </c>
      <c r="AA30">
        <v>2.9966569474463499E-4</v>
      </c>
      <c r="AB30">
        <v>6.4920550861144498E-3</v>
      </c>
      <c r="AC30">
        <v>6.5981837081922302E-3</v>
      </c>
      <c r="AD30">
        <v>3.2803631337050602E-3</v>
      </c>
      <c r="AE30">
        <v>0.442624284259581</v>
      </c>
      <c r="AF30">
        <v>3.3657602857705702E-3</v>
      </c>
      <c r="AG30">
        <v>9.3667508211102592E-6</v>
      </c>
      <c r="AH30">
        <v>6.3705156981448496</v>
      </c>
      <c r="AI30">
        <v>0.184187232932853</v>
      </c>
      <c r="AJ30">
        <v>268.402564819818</v>
      </c>
      <c r="AK30" t="s">
        <v>87</v>
      </c>
      <c r="AL30" t="s">
        <v>88</v>
      </c>
      <c r="AM30">
        <v>347106327884.07001</v>
      </c>
      <c r="AN30">
        <v>2012593</v>
      </c>
    </row>
    <row r="31" spans="1:40" x14ac:dyDescent="0.25">
      <c r="A31" t="s">
        <v>396</v>
      </c>
      <c r="B31">
        <v>12.663980008692</v>
      </c>
      <c r="C31">
        <v>1.22439645634514E-2</v>
      </c>
      <c r="D31">
        <v>13.7426117659627</v>
      </c>
      <c r="E31">
        <v>-11.369702479219599</v>
      </c>
      <c r="F31" s="1">
        <v>0</v>
      </c>
      <c r="G31" s="1">
        <v>0</v>
      </c>
      <c r="H31">
        <v>3.82151340899037</v>
      </c>
      <c r="I31">
        <v>-37.121887122340802</v>
      </c>
      <c r="J31">
        <v>-42.892325328298597</v>
      </c>
      <c r="K31">
        <v>-69.122418000448505</v>
      </c>
      <c r="L31">
        <v>-13.9159285149816</v>
      </c>
      <c r="M31">
        <v>32.910247834920099</v>
      </c>
      <c r="N31">
        <v>93.436241644599804</v>
      </c>
      <c r="O31">
        <v>74.516769159774398</v>
      </c>
      <c r="P31">
        <v>171844.18044794799</v>
      </c>
      <c r="Q31">
        <v>217870.05502690101</v>
      </c>
      <c r="R31">
        <v>87.287517209072107</v>
      </c>
      <c r="S31">
        <v>685.86451067610994</v>
      </c>
      <c r="T31">
        <v>0.52006382403889195</v>
      </c>
      <c r="U31">
        <v>0.37125435678692698</v>
      </c>
      <c r="V31" s="1">
        <v>3.7048833945559498E-7</v>
      </c>
      <c r="W31">
        <v>0.151406001152638</v>
      </c>
      <c r="X31">
        <v>0.47733927157209399</v>
      </c>
      <c r="Y31" s="1">
        <v>0</v>
      </c>
      <c r="Z31">
        <v>0.26981658133909803</v>
      </c>
      <c r="AA31">
        <v>3.0120130584441302E-4</v>
      </c>
      <c r="AB31">
        <v>6.8134877362723599E-3</v>
      </c>
      <c r="AC31">
        <v>6.8927064518073998E-3</v>
      </c>
      <c r="AD31">
        <v>4.0830150030709E-3</v>
      </c>
      <c r="AE31">
        <v>0.48126287664766199</v>
      </c>
      <c r="AF31">
        <v>4.2429992487277197E-3</v>
      </c>
      <c r="AG31">
        <v>6.9465658376539904E-5</v>
      </c>
      <c r="AH31">
        <v>6.6333423964838003</v>
      </c>
      <c r="AI31">
        <v>0.19556654762859699</v>
      </c>
      <c r="AJ31">
        <v>483.033260112851</v>
      </c>
      <c r="AK31" t="s">
        <v>89</v>
      </c>
      <c r="AL31" t="s">
        <v>90</v>
      </c>
      <c r="AM31">
        <v>425608887533.96002</v>
      </c>
      <c r="AN31">
        <v>2476714</v>
      </c>
    </row>
    <row r="32" spans="1:40" x14ac:dyDescent="0.25">
      <c r="A32" t="s">
        <v>396</v>
      </c>
      <c r="B32">
        <v>14.457891843670099</v>
      </c>
      <c r="C32">
        <v>1.40313864217088E-2</v>
      </c>
      <c r="D32">
        <v>15.597155595776201</v>
      </c>
      <c r="E32">
        <v>-7.05864808724598</v>
      </c>
      <c r="F32" s="1">
        <v>0</v>
      </c>
      <c r="G32" s="1">
        <v>0</v>
      </c>
      <c r="H32">
        <v>3.88026955370561</v>
      </c>
      <c r="I32">
        <v>-12.458705235956099</v>
      </c>
      <c r="J32">
        <v>-19.6731178110489</v>
      </c>
      <c r="K32">
        <v>-44.945760378874397</v>
      </c>
      <c r="L32">
        <v>10.342210827641299</v>
      </c>
      <c r="M32">
        <v>32.488877902914297</v>
      </c>
      <c r="N32">
        <v>93.216821737319606</v>
      </c>
      <c r="O32">
        <v>74.320246871486603</v>
      </c>
      <c r="P32">
        <v>174860.42588325101</v>
      </c>
      <c r="Q32">
        <v>220000.723671908</v>
      </c>
      <c r="R32">
        <v>89.539868108971703</v>
      </c>
      <c r="S32">
        <v>688.88158879785203</v>
      </c>
      <c r="T32">
        <v>0.50332514212989699</v>
      </c>
      <c r="U32">
        <v>0.37260406338687502</v>
      </c>
      <c r="V32">
        <v>1.58014717938188E-6</v>
      </c>
      <c r="W32">
        <v>0.143260568680146</v>
      </c>
      <c r="X32">
        <v>0.48413378778579902</v>
      </c>
      <c r="Y32" s="1">
        <v>0</v>
      </c>
      <c r="Z32">
        <v>0.290030146679359</v>
      </c>
      <c r="AA32">
        <v>3.0083062677697898E-4</v>
      </c>
      <c r="AB32">
        <v>6.8103621523049104E-3</v>
      </c>
      <c r="AC32">
        <v>6.9017670078742703E-3</v>
      </c>
      <c r="AD32">
        <v>4.69959671497537E-3</v>
      </c>
      <c r="AE32">
        <v>0.48611474512624397</v>
      </c>
      <c r="AF32">
        <v>4.8735253476138796E-3</v>
      </c>
      <c r="AG32">
        <v>7.7341183617997097E-4</v>
      </c>
      <c r="AH32">
        <v>6.7864678262739098</v>
      </c>
      <c r="AI32">
        <v>0.19642418489719299</v>
      </c>
      <c r="AJ32">
        <v>730.75098271985303</v>
      </c>
      <c r="AK32" t="s">
        <v>91</v>
      </c>
      <c r="AL32" t="s">
        <v>92</v>
      </c>
      <c r="AM32">
        <v>474392138771.03998</v>
      </c>
      <c r="AN32">
        <v>2712976</v>
      </c>
    </row>
    <row r="33" spans="1:40" x14ac:dyDescent="0.25">
      <c r="A33" t="s">
        <v>396</v>
      </c>
      <c r="B33">
        <v>16.431669123627898</v>
      </c>
      <c r="C33">
        <v>1.62029641448251E-2</v>
      </c>
      <c r="D33">
        <v>17.801079035242001</v>
      </c>
      <c r="E33">
        <v>-2.6666070540459401</v>
      </c>
      <c r="F33" s="1">
        <v>0</v>
      </c>
      <c r="G33" s="1">
        <v>0</v>
      </c>
      <c r="H33">
        <v>3.94035118380167</v>
      </c>
      <c r="I33">
        <v>12.1799147648351</v>
      </c>
      <c r="J33">
        <v>5.0011644093788803</v>
      </c>
      <c r="K33">
        <v>-19.750253828216302</v>
      </c>
      <c r="L33">
        <v>35.5794712649285</v>
      </c>
      <c r="M33">
        <v>32.779710939292201</v>
      </c>
      <c r="N33">
        <v>93.207855210012198</v>
      </c>
      <c r="O33">
        <v>74.126895502278003</v>
      </c>
      <c r="P33">
        <v>170423.09242111299</v>
      </c>
      <c r="Q33">
        <v>217006.07822517399</v>
      </c>
      <c r="R33">
        <v>95.348710363312193</v>
      </c>
      <c r="S33">
        <v>690.327752782517</v>
      </c>
      <c r="T33">
        <v>0.50706167881474595</v>
      </c>
      <c r="U33">
        <v>0.372148240585852</v>
      </c>
      <c r="V33">
        <v>4.6698053857227496E-6</v>
      </c>
      <c r="W33">
        <v>0.13243340068058199</v>
      </c>
      <c r="X33">
        <v>0.495413688928179</v>
      </c>
      <c r="Y33" s="1">
        <v>0</v>
      </c>
      <c r="Z33">
        <v>0.287154037666495</v>
      </c>
      <c r="AA33">
        <v>3.0125867297203503E-4</v>
      </c>
      <c r="AB33">
        <v>6.6796782957064902E-3</v>
      </c>
      <c r="AC33">
        <v>6.7790832624910601E-3</v>
      </c>
      <c r="AD33">
        <v>5.2677322476333199E-3</v>
      </c>
      <c r="AE33">
        <v>0.494020276400019</v>
      </c>
      <c r="AF33">
        <v>5.3361134183718302E-3</v>
      </c>
      <c r="AG33">
        <v>1.8632721614967201E-3</v>
      </c>
      <c r="AH33">
        <v>6.8620375566235801</v>
      </c>
      <c r="AI33">
        <v>0.200858537309336</v>
      </c>
      <c r="AJ33">
        <v>1065.5137764952999</v>
      </c>
      <c r="AK33" t="s">
        <v>93</v>
      </c>
      <c r="AL33" t="s">
        <v>94</v>
      </c>
      <c r="AM33">
        <v>417429721152.78003</v>
      </c>
      <c r="AN33">
        <v>2449373</v>
      </c>
    </row>
    <row r="34" spans="1:40" x14ac:dyDescent="0.25">
      <c r="A34" t="s">
        <v>396</v>
      </c>
      <c r="B34">
        <v>18.192742437667</v>
      </c>
      <c r="C34">
        <v>1.8311062245475199E-2</v>
      </c>
      <c r="D34">
        <v>19.8899937437197</v>
      </c>
      <c r="E34">
        <v>-9.1434979455934703E-3</v>
      </c>
      <c r="F34" s="1">
        <v>0</v>
      </c>
      <c r="G34" s="1">
        <v>0</v>
      </c>
      <c r="H34">
        <v>4.0050610268654703</v>
      </c>
      <c r="I34">
        <v>37.049749416097001</v>
      </c>
      <c r="J34">
        <v>29.888176487648099</v>
      </c>
      <c r="K34">
        <v>3.7527098399438299</v>
      </c>
      <c r="L34">
        <v>61.3143672404398</v>
      </c>
      <c r="M34">
        <v>33.695849649397303</v>
      </c>
      <c r="N34">
        <v>93.169623568236304</v>
      </c>
      <c r="O34">
        <v>73.629791989202005</v>
      </c>
      <c r="P34">
        <v>164361.217012109</v>
      </c>
      <c r="Q34">
        <v>208649.80413757401</v>
      </c>
      <c r="R34">
        <v>103.58060642067301</v>
      </c>
      <c r="S34">
        <v>693.20998139732296</v>
      </c>
      <c r="T34">
        <v>0.52851753401299095</v>
      </c>
      <c r="U34">
        <v>0.36544719353555299</v>
      </c>
      <c r="V34">
        <v>4.3905831272041699E-6</v>
      </c>
      <c r="W34">
        <v>0.122561112611961</v>
      </c>
      <c r="X34">
        <v>0.51198730326935704</v>
      </c>
      <c r="Y34" s="1">
        <v>0</v>
      </c>
      <c r="Z34">
        <v>0.25391772322598899</v>
      </c>
      <c r="AA34">
        <v>3.0324225987884003E-4</v>
      </c>
      <c r="AB34">
        <v>6.6338703981335097E-3</v>
      </c>
      <c r="AC34">
        <v>6.7441373141048297E-3</v>
      </c>
      <c r="AD34">
        <v>5.6881320483307997E-3</v>
      </c>
      <c r="AE34">
        <v>0.51101865572007599</v>
      </c>
      <c r="AF34">
        <v>5.5556400335123202E-3</v>
      </c>
      <c r="AG34">
        <v>3.30932076512582E-3</v>
      </c>
      <c r="AH34">
        <v>6.8795866862424404</v>
      </c>
      <c r="AI34">
        <v>0.20808996796002599</v>
      </c>
      <c r="AJ34">
        <v>1546.69825563677</v>
      </c>
      <c r="AK34" t="s">
        <v>95</v>
      </c>
      <c r="AL34" t="s">
        <v>96</v>
      </c>
      <c r="AM34">
        <v>353367576709.09998</v>
      </c>
      <c r="AN34">
        <v>2149945</v>
      </c>
    </row>
    <row r="35" spans="1:40" x14ac:dyDescent="0.25">
      <c r="A35" t="s">
        <v>396</v>
      </c>
      <c r="B35">
        <v>19.243588332647899</v>
      </c>
      <c r="C35">
        <v>1.87513327641139E-2</v>
      </c>
      <c r="D35">
        <v>20.320067305418601</v>
      </c>
      <c r="E35">
        <v>4.2994831932428603</v>
      </c>
      <c r="F35" s="1">
        <v>0</v>
      </c>
      <c r="G35" s="1">
        <v>0</v>
      </c>
      <c r="H35">
        <v>4.1244249324343798</v>
      </c>
      <c r="I35">
        <v>61.872243955903897</v>
      </c>
      <c r="J35">
        <v>54.299124344417699</v>
      </c>
      <c r="K35">
        <v>29.946875904685399</v>
      </c>
      <c r="L35">
        <v>87.744655468850894</v>
      </c>
      <c r="M35">
        <v>35.0657057167451</v>
      </c>
      <c r="N35">
        <v>93.275621504388795</v>
      </c>
      <c r="O35">
        <v>73.2909603799949</v>
      </c>
      <c r="P35">
        <v>154133.42327945301</v>
      </c>
      <c r="Q35">
        <v>194544.69534790399</v>
      </c>
      <c r="R35">
        <v>113.845320803175</v>
      </c>
      <c r="S35">
        <v>690.54262454234799</v>
      </c>
      <c r="T35">
        <v>0.57745050534140496</v>
      </c>
      <c r="U35">
        <v>0.36281732885207602</v>
      </c>
      <c r="V35">
        <v>2.4453296795890601E-6</v>
      </c>
      <c r="W35">
        <v>0.11326107981031699</v>
      </c>
      <c r="X35">
        <v>0.523919146007926</v>
      </c>
      <c r="Y35" s="1">
        <v>0</v>
      </c>
      <c r="Z35">
        <v>0.19160580110273401</v>
      </c>
      <c r="AA35">
        <v>3.0519504030721099E-4</v>
      </c>
      <c r="AB35">
        <v>6.6511105015006396E-3</v>
      </c>
      <c r="AC35">
        <v>6.7968778779461296E-3</v>
      </c>
      <c r="AD35">
        <v>5.6993558370686996E-3</v>
      </c>
      <c r="AE35">
        <v>0.52723097005119401</v>
      </c>
      <c r="AF35">
        <v>5.5336442855522796E-3</v>
      </c>
      <c r="AG35">
        <v>3.7314083678831301E-3</v>
      </c>
      <c r="AH35">
        <v>6.7916272962386497</v>
      </c>
      <c r="AI35">
        <v>0.21475000588373599</v>
      </c>
      <c r="AJ35">
        <v>2209.0685259127299</v>
      </c>
      <c r="AK35" t="s">
        <v>97</v>
      </c>
      <c r="AL35" t="s">
        <v>98</v>
      </c>
      <c r="AM35">
        <v>264291193696.47</v>
      </c>
      <c r="AN35">
        <v>1714691</v>
      </c>
    </row>
    <row r="36" spans="1:40" x14ac:dyDescent="0.25">
      <c r="A36" t="s">
        <v>396</v>
      </c>
      <c r="B36">
        <v>20.317637242175302</v>
      </c>
      <c r="C36">
        <v>1.9451151358279399E-2</v>
      </c>
      <c r="D36">
        <v>20.9993237497949</v>
      </c>
      <c r="E36">
        <v>5.7165415316165404</v>
      </c>
      <c r="F36" s="1">
        <v>0</v>
      </c>
      <c r="G36" s="1">
        <v>0</v>
      </c>
      <c r="H36">
        <v>4.2228306244289104</v>
      </c>
      <c r="I36">
        <v>86.760190011179304</v>
      </c>
      <c r="J36">
        <v>80.375108956831298</v>
      </c>
      <c r="K36">
        <v>54.3534257933443</v>
      </c>
      <c r="L36">
        <v>113.42616022640399</v>
      </c>
      <c r="M36">
        <v>37.158777123722402</v>
      </c>
      <c r="N36">
        <v>93.6002445806689</v>
      </c>
      <c r="O36">
        <v>72.713255397201706</v>
      </c>
      <c r="P36">
        <v>149554.22013430699</v>
      </c>
      <c r="Q36">
        <v>185736.21045949799</v>
      </c>
      <c r="R36">
        <v>124.073001291968</v>
      </c>
      <c r="S36">
        <v>689.56343153776504</v>
      </c>
      <c r="T36">
        <v>0.61370685063173303</v>
      </c>
      <c r="U36">
        <v>0.35621215093547998</v>
      </c>
      <c r="V36" s="1">
        <v>7.8717817581558895E-7</v>
      </c>
      <c r="W36">
        <v>0.109953226987015</v>
      </c>
      <c r="X36">
        <v>0.53383383489932801</v>
      </c>
      <c r="Y36" s="1">
        <v>0</v>
      </c>
      <c r="Z36">
        <v>0.130891007185717</v>
      </c>
      <c r="AA36">
        <v>3.0862034536220401E-4</v>
      </c>
      <c r="AB36">
        <v>6.7468859608771402E-3</v>
      </c>
      <c r="AC36">
        <v>6.9141660936519996E-3</v>
      </c>
      <c r="AD36">
        <v>5.7017975211940798E-3</v>
      </c>
      <c r="AE36">
        <v>0.55877202005905702</v>
      </c>
      <c r="AF36">
        <v>5.5326375927980502E-3</v>
      </c>
      <c r="AG36">
        <v>4.1025041853421599E-3</v>
      </c>
      <c r="AH36">
        <v>6.6953036178795404</v>
      </c>
      <c r="AI36">
        <v>0.22528179840172299</v>
      </c>
      <c r="AJ36">
        <v>2913.4358781481901</v>
      </c>
      <c r="AK36" t="s">
        <v>99</v>
      </c>
      <c r="AL36" t="s">
        <v>100</v>
      </c>
      <c r="AM36">
        <v>192739197631.85001</v>
      </c>
      <c r="AN36">
        <v>1288758</v>
      </c>
    </row>
    <row r="37" spans="1:40" x14ac:dyDescent="0.25">
      <c r="A37" t="s">
        <v>396</v>
      </c>
      <c r="B37">
        <v>22.3136331315512</v>
      </c>
      <c r="C37">
        <v>2.2091577974089199E-2</v>
      </c>
      <c r="D37">
        <v>23.5146537738413</v>
      </c>
      <c r="E37">
        <v>11.3938713718704</v>
      </c>
      <c r="F37" s="1">
        <v>0</v>
      </c>
      <c r="G37" s="1">
        <v>0</v>
      </c>
      <c r="H37">
        <v>4.3372397769069204</v>
      </c>
      <c r="I37">
        <v>111.53636881772501</v>
      </c>
      <c r="J37">
        <v>107.605478034086</v>
      </c>
      <c r="K37">
        <v>73.508874391942996</v>
      </c>
      <c r="L37">
        <v>138.766889458115</v>
      </c>
      <c r="M37">
        <v>38.530929266121802</v>
      </c>
      <c r="N37">
        <v>93.468402784977698</v>
      </c>
      <c r="O37">
        <v>71.220558069731794</v>
      </c>
      <c r="P37">
        <v>146483.31810779599</v>
      </c>
      <c r="Q37">
        <v>180626.31591835199</v>
      </c>
      <c r="R37">
        <v>128.603573822968</v>
      </c>
      <c r="S37">
        <v>694.04433620830002</v>
      </c>
      <c r="T37">
        <v>0.63010312354070697</v>
      </c>
      <c r="U37">
        <v>0.34338883367595902</v>
      </c>
      <c r="V37" s="1">
        <v>0</v>
      </c>
      <c r="W37">
        <v>0.10436266169238401</v>
      </c>
      <c r="X37">
        <v>0.55224850463165598</v>
      </c>
      <c r="Y37" s="1">
        <v>0</v>
      </c>
      <c r="Z37">
        <v>0.11109246930800599</v>
      </c>
      <c r="AA37">
        <v>3.1241429645075702E-4</v>
      </c>
      <c r="AB37">
        <v>6.9955652128983904E-3</v>
      </c>
      <c r="AC37">
        <v>7.0774708917035502E-3</v>
      </c>
      <c r="AD37">
        <v>6.2243970943188899E-3</v>
      </c>
      <c r="AE37">
        <v>0.62295473271288804</v>
      </c>
      <c r="AF37">
        <v>6.0445896844149704E-3</v>
      </c>
      <c r="AG37">
        <v>5.8796848726988598E-3</v>
      </c>
      <c r="AH37">
        <v>7.0195884308932301</v>
      </c>
      <c r="AI37">
        <v>0.249876972740529</v>
      </c>
      <c r="AJ37">
        <v>3614.50581529086</v>
      </c>
      <c r="AK37" t="s">
        <v>101</v>
      </c>
      <c r="AL37" t="s">
        <v>102</v>
      </c>
      <c r="AM37">
        <v>124207892889.78</v>
      </c>
      <c r="AN37">
        <v>847932</v>
      </c>
    </row>
    <row r="38" spans="1:40" x14ac:dyDescent="0.25">
      <c r="A38" t="s">
        <v>396</v>
      </c>
      <c r="B38">
        <v>23.666477468354501</v>
      </c>
      <c r="C38">
        <v>2.3164701867773699E-2</v>
      </c>
      <c r="D38">
        <v>24.515786482131599</v>
      </c>
      <c r="E38">
        <v>18.969666198424001</v>
      </c>
      <c r="F38" s="1">
        <v>0</v>
      </c>
      <c r="G38" s="1">
        <v>0</v>
      </c>
      <c r="H38">
        <v>4.4532631974064296</v>
      </c>
      <c r="I38">
        <v>136.103105082312</v>
      </c>
      <c r="J38">
        <v>133.65445079778601</v>
      </c>
      <c r="K38">
        <v>91.910795521696897</v>
      </c>
      <c r="L38">
        <v>162.79566897121501</v>
      </c>
      <c r="M38">
        <v>40.1835485602356</v>
      </c>
      <c r="N38">
        <v>93.244920439818003</v>
      </c>
      <c r="O38">
        <v>69.453565383103296</v>
      </c>
      <c r="P38">
        <v>149470.36510425899</v>
      </c>
      <c r="Q38">
        <v>181716.583556122</v>
      </c>
      <c r="R38">
        <v>131.566903201922</v>
      </c>
      <c r="S38">
        <v>698.17666614673999</v>
      </c>
      <c r="T38">
        <v>0.62489743240706497</v>
      </c>
      <c r="U38">
        <v>0.34224702057033102</v>
      </c>
      <c r="V38" s="1">
        <v>0</v>
      </c>
      <c r="W38">
        <v>9.6951394568263599E-2</v>
      </c>
      <c r="X38">
        <v>0.56080158486140397</v>
      </c>
      <c r="Y38" s="1">
        <v>0</v>
      </c>
      <c r="Z38">
        <v>0.112273517055162</v>
      </c>
      <c r="AA38">
        <v>3.1770399083560499E-4</v>
      </c>
      <c r="AB38">
        <v>7.2589722923313699E-3</v>
      </c>
      <c r="AC38">
        <v>7.25037872943786E-3</v>
      </c>
      <c r="AD38">
        <v>6.8528139089821397E-3</v>
      </c>
      <c r="AE38">
        <v>0.68866627763721</v>
      </c>
      <c r="AF38">
        <v>6.5223833951847899E-3</v>
      </c>
      <c r="AG38">
        <v>5.91914702739326E-3</v>
      </c>
      <c r="AH38">
        <v>7.3468174105700497</v>
      </c>
      <c r="AI38">
        <v>0.27953652339711299</v>
      </c>
      <c r="AJ38">
        <v>4423.9810314367696</v>
      </c>
      <c r="AK38" t="s">
        <v>103</v>
      </c>
      <c r="AL38" t="s">
        <v>104</v>
      </c>
      <c r="AM38">
        <v>72427659055.649994</v>
      </c>
      <c r="AN38">
        <v>484562</v>
      </c>
    </row>
    <row r="39" spans="1:40" x14ac:dyDescent="0.25">
      <c r="A39" t="s">
        <v>396</v>
      </c>
      <c r="B39">
        <v>25.7526761485877</v>
      </c>
      <c r="C39">
        <v>2.3630094419775701E-2</v>
      </c>
      <c r="D39">
        <v>24.946211765146099</v>
      </c>
      <c r="E39">
        <v>32.906959774192998</v>
      </c>
      <c r="F39" s="1">
        <v>0</v>
      </c>
      <c r="G39" s="1">
        <v>0</v>
      </c>
      <c r="H39">
        <v>4.6106534714504104</v>
      </c>
      <c r="I39">
        <v>160.24689758119899</v>
      </c>
      <c r="J39">
        <v>159.077080706766</v>
      </c>
      <c r="K39">
        <v>110.729601108819</v>
      </c>
      <c r="L39">
        <v>186.475718732872</v>
      </c>
      <c r="M39">
        <v>41.268676937033099</v>
      </c>
      <c r="N39">
        <v>92.883308450492194</v>
      </c>
      <c r="O39">
        <v>67.613685011575299</v>
      </c>
      <c r="P39">
        <v>152147.45057561999</v>
      </c>
      <c r="Q39">
        <v>186617.05254236801</v>
      </c>
      <c r="R39">
        <v>132.38675427082899</v>
      </c>
      <c r="S39">
        <v>701.17645258616403</v>
      </c>
      <c r="T39">
        <v>0.61485469056398301</v>
      </c>
      <c r="U39">
        <v>0.33159556203041901</v>
      </c>
      <c r="V39" s="1">
        <v>0</v>
      </c>
      <c r="W39">
        <v>8.3957184992239295E-2</v>
      </c>
      <c r="X39">
        <v>0.58444725297734101</v>
      </c>
      <c r="Y39" s="1">
        <v>0</v>
      </c>
      <c r="Z39">
        <v>0.120259622236508</v>
      </c>
      <c r="AA39">
        <v>3.2210234765715599E-4</v>
      </c>
      <c r="AB39">
        <v>7.5347500579469899E-3</v>
      </c>
      <c r="AC39">
        <v>7.4064781838062603E-3</v>
      </c>
      <c r="AD39">
        <v>7.5040880103575897E-3</v>
      </c>
      <c r="AE39">
        <v>0.75471472856344402</v>
      </c>
      <c r="AF39">
        <v>6.9497549048102699E-3</v>
      </c>
      <c r="AG39">
        <v>5.3710134174200499E-3</v>
      </c>
      <c r="AH39">
        <v>7.7963459661607803</v>
      </c>
      <c r="AI39">
        <v>0.29970766747432098</v>
      </c>
      <c r="AJ39">
        <v>5308.3438749914503</v>
      </c>
      <c r="AK39" t="s">
        <v>105</v>
      </c>
      <c r="AL39" t="s">
        <v>106</v>
      </c>
      <c r="AM39">
        <v>29180815988.25</v>
      </c>
      <c r="AN39">
        <v>191793</v>
      </c>
    </row>
    <row r="40" spans="1:40" s="9" customFormat="1" x14ac:dyDescent="0.25">
      <c r="A40" s="9" t="s">
        <v>396</v>
      </c>
      <c r="B40" s="9">
        <v>25.719112377668399</v>
      </c>
      <c r="C40" s="9">
        <v>2.30647399402279E-2</v>
      </c>
      <c r="D40" s="9">
        <v>24.423040499745699</v>
      </c>
      <c r="E40" s="9">
        <v>53.4604436180243</v>
      </c>
      <c r="F40" s="13">
        <v>0</v>
      </c>
      <c r="G40" s="13">
        <v>0</v>
      </c>
      <c r="H40" s="9">
        <v>4.8268023618454601</v>
      </c>
      <c r="I40" s="9">
        <v>185.12083533260801</v>
      </c>
      <c r="J40" s="9">
        <v>183.66593063250301</v>
      </c>
      <c r="K40" s="9">
        <v>133.57660278221201</v>
      </c>
      <c r="L40" s="9">
        <v>211.53792997298001</v>
      </c>
      <c r="M40" s="9">
        <v>42.066048042932401</v>
      </c>
      <c r="N40" s="9">
        <v>92.808677570894801</v>
      </c>
      <c r="O40" s="9">
        <v>66.766513059779797</v>
      </c>
      <c r="P40" s="9">
        <v>151093.22489407301</v>
      </c>
      <c r="Q40" s="9">
        <v>184740.09159654201</v>
      </c>
      <c r="R40" s="9">
        <v>132.59402439550101</v>
      </c>
      <c r="S40" s="9">
        <v>698.97078759435794</v>
      </c>
      <c r="T40" s="9">
        <v>0.62625485282989002</v>
      </c>
      <c r="U40" s="9">
        <v>0.30674881336584497</v>
      </c>
      <c r="V40" s="13">
        <v>0</v>
      </c>
      <c r="W40" s="9">
        <v>8.3766126098775998E-2</v>
      </c>
      <c r="X40" s="9">
        <v>0.60948506053537799</v>
      </c>
      <c r="Y40" s="13">
        <v>0</v>
      </c>
      <c r="Z40" s="9">
        <v>0.123559257687217</v>
      </c>
      <c r="AA40" s="9">
        <v>3.2550613938656201E-4</v>
      </c>
      <c r="AB40" s="9">
        <v>7.6793766716381001E-3</v>
      </c>
      <c r="AC40" s="9">
        <v>7.4969759952280002E-3</v>
      </c>
      <c r="AD40" s="84">
        <v>7.7162988684056797E-3</v>
      </c>
      <c r="AE40" s="9">
        <v>0.78313291089244397</v>
      </c>
      <c r="AF40" s="84">
        <v>7.0295787851673598E-3</v>
      </c>
      <c r="AG40" s="9">
        <v>4.39430380899632E-3</v>
      </c>
      <c r="AH40" s="9">
        <v>7.9886313625188397</v>
      </c>
      <c r="AI40" s="9">
        <v>0.31165114843095398</v>
      </c>
      <c r="AJ40" s="9">
        <v>6238.2643868341302</v>
      </c>
      <c r="AK40" s="9" t="s">
        <v>107</v>
      </c>
      <c r="AL40" s="9" t="s">
        <v>108</v>
      </c>
      <c r="AM40" s="9">
        <v>9799302193.7299995</v>
      </c>
      <c r="AN40" s="9">
        <v>64856</v>
      </c>
    </row>
    <row r="41" spans="1:40" x14ac:dyDescent="0.25">
      <c r="A41" t="s">
        <v>396</v>
      </c>
      <c r="B41">
        <v>24.531541141631699</v>
      </c>
      <c r="C41">
        <v>2.3612169281070901E-2</v>
      </c>
      <c r="D41">
        <v>24.9296751790332</v>
      </c>
      <c r="E41">
        <v>75.799840668981005</v>
      </c>
      <c r="F41" s="1">
        <v>0</v>
      </c>
      <c r="G41" s="1">
        <v>0</v>
      </c>
      <c r="H41">
        <v>5.0497903286072203</v>
      </c>
      <c r="I41">
        <v>208.788260726559</v>
      </c>
      <c r="J41">
        <v>206.62305811148201</v>
      </c>
      <c r="K41">
        <v>157.19994285826701</v>
      </c>
      <c r="L41">
        <v>234.46777383479301</v>
      </c>
      <c r="M41">
        <v>42.464022728901298</v>
      </c>
      <c r="N41">
        <v>92.256912591399399</v>
      </c>
      <c r="O41">
        <v>66.3060484906662</v>
      </c>
      <c r="P41">
        <v>155412.52588859401</v>
      </c>
      <c r="Q41">
        <v>189808.340737336</v>
      </c>
      <c r="R41">
        <v>132.287500643523</v>
      </c>
      <c r="S41">
        <v>697.79916926384101</v>
      </c>
      <c r="T41">
        <v>0.574769290739226</v>
      </c>
      <c r="U41">
        <v>0.33183685471546298</v>
      </c>
      <c r="V41" s="1">
        <v>0</v>
      </c>
      <c r="W41">
        <v>0.10674875262846401</v>
      </c>
      <c r="X41">
        <v>0.56141439265607196</v>
      </c>
      <c r="Y41" s="1">
        <v>0</v>
      </c>
      <c r="Z41">
        <v>0.156101667558249</v>
      </c>
      <c r="AA41">
        <v>3.25483749521578E-4</v>
      </c>
      <c r="AB41">
        <v>7.6890854274547799E-3</v>
      </c>
      <c r="AC41">
        <v>7.50371808785573E-3</v>
      </c>
      <c r="AD41">
        <v>7.8340631927510205E-3</v>
      </c>
      <c r="AE41">
        <v>0.78263069783016104</v>
      </c>
      <c r="AF41">
        <v>6.9203119713564104E-3</v>
      </c>
      <c r="AG41">
        <v>5.0065020713119896E-3</v>
      </c>
      <c r="AH41">
        <v>7.9606831000074001</v>
      </c>
      <c r="AI41">
        <v>0.31596130799746303</v>
      </c>
      <c r="AJ41">
        <v>7070.7824700306501</v>
      </c>
      <c r="AK41" t="s">
        <v>109</v>
      </c>
      <c r="AL41" t="s">
        <v>110</v>
      </c>
      <c r="AM41">
        <v>2226439845.8800001</v>
      </c>
      <c r="AN41">
        <v>14326</v>
      </c>
    </row>
    <row r="42" spans="1:40" x14ac:dyDescent="0.25">
      <c r="A42" t="s">
        <v>396</v>
      </c>
      <c r="B42">
        <v>28.826966524393001</v>
      </c>
      <c r="C42">
        <v>2.2121920789552201E-2</v>
      </c>
      <c r="D42">
        <v>23.5431274183764</v>
      </c>
      <c r="E42">
        <v>115.736466376057</v>
      </c>
      <c r="F42" s="1">
        <v>0</v>
      </c>
      <c r="G42" s="1">
        <v>0</v>
      </c>
      <c r="H42">
        <v>5.4195465799906204</v>
      </c>
      <c r="I42">
        <v>233.71020709286501</v>
      </c>
      <c r="J42">
        <v>229.98650965520201</v>
      </c>
      <c r="K42">
        <v>187.547524164864</v>
      </c>
      <c r="L42">
        <v>262.71084155977201</v>
      </c>
      <c r="M42">
        <v>41.705572232468398</v>
      </c>
      <c r="N42">
        <v>90.994798237095395</v>
      </c>
      <c r="O42">
        <v>66.988727194757701</v>
      </c>
      <c r="P42">
        <v>137654.46024770199</v>
      </c>
      <c r="Q42">
        <v>170162.14695050399</v>
      </c>
      <c r="R42">
        <v>130.53524585350101</v>
      </c>
      <c r="S42">
        <v>684.81044496207801</v>
      </c>
      <c r="T42">
        <v>0.45628969000918601</v>
      </c>
      <c r="U42">
        <v>0.51418559616438297</v>
      </c>
      <c r="V42" s="1">
        <v>0</v>
      </c>
      <c r="W42">
        <v>8.1590965780280605E-2</v>
      </c>
      <c r="X42">
        <v>0.404223438055336</v>
      </c>
      <c r="Y42" s="1">
        <v>0</v>
      </c>
      <c r="Z42">
        <v>0.30840587022957699</v>
      </c>
      <c r="AA42">
        <v>3.2474644998781301E-4</v>
      </c>
      <c r="AB42">
        <v>7.4346893955352699E-3</v>
      </c>
      <c r="AC42">
        <v>7.3718229350458698E-3</v>
      </c>
      <c r="AD42">
        <v>7.5882894447024101E-3</v>
      </c>
      <c r="AE42">
        <v>0.71694863640975304</v>
      </c>
      <c r="AF42">
        <v>6.89147139187364E-3</v>
      </c>
      <c r="AG42">
        <v>4.5733862150062797E-3</v>
      </c>
      <c r="AH42">
        <v>7.5004519673027703</v>
      </c>
      <c r="AI42">
        <v>0.29243124412920501</v>
      </c>
      <c r="AJ42">
        <v>7635.5044397183901</v>
      </c>
      <c r="AK42" t="s">
        <v>111</v>
      </c>
      <c r="AL42" t="s">
        <v>112</v>
      </c>
      <c r="AM42">
        <v>344549114</v>
      </c>
      <c r="AN42">
        <v>2503</v>
      </c>
    </row>
    <row r="43" spans="1:40" x14ac:dyDescent="0.25">
      <c r="A43" t="s">
        <v>396</v>
      </c>
      <c r="B43">
        <v>18.798991855506198</v>
      </c>
      <c r="C43">
        <v>1.91423444450168E-2</v>
      </c>
      <c r="D43">
        <v>20.7002472923403</v>
      </c>
      <c r="E43">
        <v>202.558737384008</v>
      </c>
      <c r="F43" s="1">
        <v>0</v>
      </c>
      <c r="G43" s="1">
        <v>0</v>
      </c>
      <c r="H43">
        <v>6.1320045061830299</v>
      </c>
      <c r="I43">
        <v>276.62861297461501</v>
      </c>
      <c r="J43">
        <v>278.96044626293201</v>
      </c>
      <c r="K43">
        <v>248.49270910836401</v>
      </c>
      <c r="L43">
        <v>312.29864102580899</v>
      </c>
      <c r="M43">
        <v>42.271038352420497</v>
      </c>
      <c r="N43">
        <v>86.420313608319205</v>
      </c>
      <c r="O43">
        <v>66.288887028327295</v>
      </c>
      <c r="P43">
        <v>111978.42492635</v>
      </c>
      <c r="Q43">
        <v>137240.97317653199</v>
      </c>
      <c r="R43">
        <v>131.13409796292601</v>
      </c>
      <c r="S43">
        <v>631.25341958426895</v>
      </c>
      <c r="T43">
        <v>0.15523258319715499</v>
      </c>
      <c r="U43">
        <v>0.86072214845142703</v>
      </c>
      <c r="V43" s="1">
        <v>0</v>
      </c>
      <c r="W43">
        <v>4.2378748646024998E-2</v>
      </c>
      <c r="X43">
        <v>9.6899102902547399E-2</v>
      </c>
      <c r="Y43" s="1">
        <v>0</v>
      </c>
      <c r="Z43">
        <v>0.71953912651968699</v>
      </c>
      <c r="AA43">
        <v>3.2352303725615198E-4</v>
      </c>
      <c r="AB43">
        <v>6.8285680730809702E-3</v>
      </c>
      <c r="AC43">
        <v>7.0838510611415601E-3</v>
      </c>
      <c r="AD43">
        <v>7.4106542275720298E-3</v>
      </c>
      <c r="AE43">
        <v>0.63006835566366304</v>
      </c>
      <c r="AF43">
        <v>6.3429439253565199E-3</v>
      </c>
      <c r="AG43">
        <v>3.7611479853329201E-3</v>
      </c>
      <c r="AH43">
        <v>6.3867676136640297</v>
      </c>
      <c r="AI43">
        <v>0.24740577272806399</v>
      </c>
      <c r="AJ43">
        <v>8347.7897068645598</v>
      </c>
      <c r="AK43" t="s">
        <v>113</v>
      </c>
      <c r="AL43" t="s">
        <v>114</v>
      </c>
      <c r="AM43">
        <v>136837635.25999999</v>
      </c>
      <c r="AN43">
        <v>1222</v>
      </c>
    </row>
    <row r="44" spans="1:40" x14ac:dyDescent="0.25">
      <c r="AN44" s="7">
        <f>SUM(AN24:AN43)</f>
        <v>19066392</v>
      </c>
    </row>
    <row r="48" spans="1:40" x14ac:dyDescent="0.25">
      <c r="A48" t="s">
        <v>0</v>
      </c>
      <c r="B48" t="s">
        <v>1</v>
      </c>
      <c r="C48" t="s">
        <v>2</v>
      </c>
      <c r="D48" t="s">
        <v>3</v>
      </c>
      <c r="E48" t="s">
        <v>5</v>
      </c>
      <c r="F48" t="s">
        <v>6</v>
      </c>
      <c r="G48" t="s">
        <v>208</v>
      </c>
      <c r="H48" t="s">
        <v>7</v>
      </c>
      <c r="I48" t="s">
        <v>8</v>
      </c>
      <c r="J48" t="s">
        <v>134</v>
      </c>
      <c r="K48" t="s">
        <v>143</v>
      </c>
      <c r="L48" t="s">
        <v>9</v>
      </c>
      <c r="M48" t="s">
        <v>10</v>
      </c>
      <c r="N48" t="s">
        <v>11</v>
      </c>
      <c r="O48" t="s">
        <v>13</v>
      </c>
      <c r="P48" t="s">
        <v>14</v>
      </c>
      <c r="Q48" t="s">
        <v>15</v>
      </c>
      <c r="R48" t="s">
        <v>16</v>
      </c>
      <c r="S48" t="s">
        <v>17</v>
      </c>
      <c r="T48" t="s">
        <v>18</v>
      </c>
      <c r="U48" t="s">
        <v>20</v>
      </c>
      <c r="V48" t="s">
        <v>21</v>
      </c>
      <c r="W48" t="s">
        <v>22</v>
      </c>
      <c r="X48" t="s">
        <v>23</v>
      </c>
      <c r="Y48" t="s">
        <v>24</v>
      </c>
      <c r="Z48" t="s">
        <v>25</v>
      </c>
      <c r="AA48" t="s">
        <v>26</v>
      </c>
      <c r="AB48" t="s">
        <v>27</v>
      </c>
      <c r="AC48" t="s">
        <v>263</v>
      </c>
      <c r="AD48" t="s">
        <v>29</v>
      </c>
      <c r="AE48" t="s">
        <v>326</v>
      </c>
      <c r="AF48" t="s">
        <v>233</v>
      </c>
      <c r="AG48" t="s">
        <v>30</v>
      </c>
      <c r="AH48" t="s">
        <v>31</v>
      </c>
      <c r="AI48" t="s">
        <v>32</v>
      </c>
      <c r="AJ48" t="s">
        <v>33</v>
      </c>
      <c r="AK48" t="s">
        <v>34</v>
      </c>
      <c r="AL48" t="s">
        <v>74</v>
      </c>
      <c r="AM48" t="s">
        <v>35</v>
      </c>
      <c r="AN48" t="s">
        <v>36</v>
      </c>
    </row>
    <row r="49" spans="1:41" x14ac:dyDescent="0.25">
      <c r="A49" t="s">
        <v>396</v>
      </c>
      <c r="B49">
        <v>11.315561608610199</v>
      </c>
      <c r="C49">
        <v>6.3963881220999701E-3</v>
      </c>
      <c r="D49">
        <v>7.4113101829746499</v>
      </c>
      <c r="E49">
        <v>-28.2476495025793</v>
      </c>
      <c r="F49" s="1">
        <v>0</v>
      </c>
      <c r="G49" s="1">
        <v>0</v>
      </c>
      <c r="H49">
        <v>3.3288928846263701</v>
      </c>
      <c r="I49">
        <v>-217.72907038671499</v>
      </c>
      <c r="J49">
        <v>-194.74353453089199</v>
      </c>
      <c r="K49">
        <v>-266.94076958386802</v>
      </c>
      <c r="L49">
        <v>-156.193619326141</v>
      </c>
      <c r="M49">
        <v>68.987020553886893</v>
      </c>
      <c r="N49">
        <v>83.068900583889103</v>
      </c>
      <c r="O49">
        <v>48.989329226568103</v>
      </c>
      <c r="P49">
        <v>59786.501088815203</v>
      </c>
      <c r="Q49">
        <v>85791.092348867794</v>
      </c>
      <c r="R49">
        <v>120.002356538222</v>
      </c>
      <c r="S49">
        <v>663.26304753658496</v>
      </c>
      <c r="T49">
        <v>0.477836586797103</v>
      </c>
      <c r="U49">
        <v>0.22368099129070701</v>
      </c>
      <c r="V49">
        <v>0.59607043137945004</v>
      </c>
      <c r="W49">
        <v>2.21979794506603E-2</v>
      </c>
      <c r="X49">
        <v>0.15805059787918099</v>
      </c>
      <c r="Y49" s="1">
        <v>0</v>
      </c>
      <c r="Z49">
        <v>0.39123712170309699</v>
      </c>
      <c r="AA49">
        <v>1.0650323723679299E-3</v>
      </c>
      <c r="AB49">
        <v>4.7622621225528201E-3</v>
      </c>
      <c r="AC49">
        <v>4.9239111422644402E-3</v>
      </c>
      <c r="AD49">
        <v>5.6833916323365203E-4</v>
      </c>
      <c r="AE49">
        <v>0.80513150302026903</v>
      </c>
      <c r="AF49" s="1">
        <v>3.4574430535472798E-4</v>
      </c>
      <c r="AG49" s="1">
        <v>0</v>
      </c>
      <c r="AH49">
        <v>5.5390388549317802</v>
      </c>
      <c r="AI49">
        <v>0.38808616229599302</v>
      </c>
      <c r="AJ49">
        <v>264.91182668754601</v>
      </c>
      <c r="AK49" t="s">
        <v>75</v>
      </c>
      <c r="AL49" t="s">
        <v>76</v>
      </c>
      <c r="AM49">
        <v>1713182188.7</v>
      </c>
      <c r="AN49">
        <v>28655</v>
      </c>
      <c r="AO49">
        <f>AB49/AC49</f>
        <v>0.96717060583727754</v>
      </c>
    </row>
    <row r="50" spans="1:41" x14ac:dyDescent="0.25">
      <c r="A50" t="s">
        <v>396</v>
      </c>
      <c r="B50">
        <v>8.8955209387143306</v>
      </c>
      <c r="C50">
        <v>6.0098365340486301E-3</v>
      </c>
      <c r="D50">
        <v>6.9781356015728599</v>
      </c>
      <c r="E50">
        <v>-28.049918148785299</v>
      </c>
      <c r="F50" s="1">
        <v>0</v>
      </c>
      <c r="G50" s="1">
        <v>0</v>
      </c>
      <c r="H50">
        <v>3.3210519812831398</v>
      </c>
      <c r="I50">
        <v>-184.514583931429</v>
      </c>
      <c r="J50">
        <v>-178.97378233354701</v>
      </c>
      <c r="K50">
        <v>-252.492106875866</v>
      </c>
      <c r="L50">
        <v>-140.05928782750601</v>
      </c>
      <c r="M50">
        <v>69.185920212356294</v>
      </c>
      <c r="N50">
        <v>85.6254047556411</v>
      </c>
      <c r="O50">
        <v>51.960957866087803</v>
      </c>
      <c r="P50">
        <v>86984.493917873493</v>
      </c>
      <c r="Q50">
        <v>119175.138749559</v>
      </c>
      <c r="R50">
        <v>120.509456223274</v>
      </c>
      <c r="S50">
        <v>693.92959157397797</v>
      </c>
      <c r="T50">
        <v>0.41981620998743902</v>
      </c>
      <c r="U50">
        <v>0.14357440670952301</v>
      </c>
      <c r="V50">
        <v>0.59365771205656703</v>
      </c>
      <c r="W50">
        <v>4.0864545921582403E-2</v>
      </c>
      <c r="X50">
        <v>0.221903335312327</v>
      </c>
      <c r="Y50" s="1">
        <v>0</v>
      </c>
      <c r="Z50">
        <v>0.45992771897697399</v>
      </c>
      <c r="AA50">
        <v>7.8822978957787096E-4</v>
      </c>
      <c r="AB50">
        <v>4.6657386000082098E-3</v>
      </c>
      <c r="AC50">
        <v>4.9878458888582902E-3</v>
      </c>
      <c r="AD50">
        <v>5.5562750866216897E-4</v>
      </c>
      <c r="AE50">
        <v>0.78936717214475205</v>
      </c>
      <c r="AF50" s="1">
        <v>4.87507369202007E-4</v>
      </c>
      <c r="AG50" s="1">
        <v>0</v>
      </c>
      <c r="AH50">
        <v>5.4614134566680796</v>
      </c>
      <c r="AI50">
        <v>0.37598300068692297</v>
      </c>
      <c r="AJ50">
        <v>742.73042805874297</v>
      </c>
      <c r="AK50" t="s">
        <v>77</v>
      </c>
      <c r="AL50" t="s">
        <v>78</v>
      </c>
      <c r="AM50">
        <v>5723666684.29</v>
      </c>
      <c r="AN50">
        <v>65801</v>
      </c>
      <c r="AO50">
        <f t="shared" ref="AO50:AO68" si="0">AB50/AC50</f>
        <v>0.93542156353114381</v>
      </c>
    </row>
    <row r="51" spans="1:41" x14ac:dyDescent="0.25">
      <c r="A51" t="s">
        <v>396</v>
      </c>
      <c r="B51">
        <v>8.6201259697248407</v>
      </c>
      <c r="C51">
        <v>6.4242926844253903E-3</v>
      </c>
      <c r="D51">
        <v>7.4425087147915496</v>
      </c>
      <c r="E51">
        <v>-24.731987779919699</v>
      </c>
      <c r="F51" s="1">
        <v>0</v>
      </c>
      <c r="G51" s="1">
        <v>0</v>
      </c>
      <c r="H51">
        <v>3.3559270741347702</v>
      </c>
      <c r="I51">
        <v>-160.741303118807</v>
      </c>
      <c r="J51">
        <v>-158.33641133030699</v>
      </c>
      <c r="K51">
        <v>-233.694261191176</v>
      </c>
      <c r="L51">
        <v>-127.381796814829</v>
      </c>
      <c r="M51">
        <v>68.798806554090405</v>
      </c>
      <c r="N51">
        <v>86.215815307001606</v>
      </c>
      <c r="O51">
        <v>52.085940700406397</v>
      </c>
      <c r="P51">
        <v>117205.897148926</v>
      </c>
      <c r="Q51">
        <v>167878.59334431199</v>
      </c>
      <c r="R51">
        <v>120.650394955452</v>
      </c>
      <c r="S51">
        <v>706.99811355565305</v>
      </c>
      <c r="T51">
        <v>0.32359346413421902</v>
      </c>
      <c r="U51">
        <v>0.11622920920485399</v>
      </c>
      <c r="V51">
        <v>0.60687872776166096</v>
      </c>
      <c r="W51">
        <v>5.1613759784793801E-2</v>
      </c>
      <c r="X51">
        <v>0.22527830324869</v>
      </c>
      <c r="Y51" s="1">
        <v>0</v>
      </c>
      <c r="Z51">
        <v>0.558354344561936</v>
      </c>
      <c r="AA51">
        <v>6.9666320696944997E-4</v>
      </c>
      <c r="AB51">
        <v>5.0236100043790704E-3</v>
      </c>
      <c r="AC51">
        <v>5.3479108892507503E-3</v>
      </c>
      <c r="AD51">
        <v>7.0386867605391702E-4</v>
      </c>
      <c r="AE51">
        <v>0.81451726580719797</v>
      </c>
      <c r="AF51" s="1">
        <v>6.5895551635079504E-4</v>
      </c>
      <c r="AG51" s="1">
        <v>0</v>
      </c>
      <c r="AH51">
        <v>5.8107449309491397</v>
      </c>
      <c r="AI51">
        <v>0.39667699361799702</v>
      </c>
      <c r="AJ51">
        <v>1346.8125873379699</v>
      </c>
      <c r="AK51" t="s">
        <v>79</v>
      </c>
      <c r="AL51" t="s">
        <v>80</v>
      </c>
      <c r="AM51">
        <v>19339090235.470001</v>
      </c>
      <c r="AN51">
        <v>165001</v>
      </c>
      <c r="AO51">
        <f t="shared" si="0"/>
        <v>0.93935933272120864</v>
      </c>
    </row>
    <row r="52" spans="1:41" x14ac:dyDescent="0.25">
      <c r="A52" t="s">
        <v>396</v>
      </c>
      <c r="B52">
        <v>8.7404684320461605</v>
      </c>
      <c r="C52">
        <v>7.3307758854952304E-3</v>
      </c>
      <c r="D52">
        <v>8.4507710267971792</v>
      </c>
      <c r="E52">
        <v>-19.9989524220424</v>
      </c>
      <c r="F52" s="1">
        <v>0</v>
      </c>
      <c r="G52" s="1">
        <v>0</v>
      </c>
      <c r="H52">
        <v>3.4429278370818102</v>
      </c>
      <c r="I52">
        <v>-136.66111683886101</v>
      </c>
      <c r="J52">
        <v>-134.76139982018401</v>
      </c>
      <c r="K52">
        <v>-210.845107425127</v>
      </c>
      <c r="L52">
        <v>-107.715835487033</v>
      </c>
      <c r="M52">
        <v>68.658273683155798</v>
      </c>
      <c r="N52">
        <v>86.349749733058502</v>
      </c>
      <c r="O52">
        <v>51.875749159088798</v>
      </c>
      <c r="P52">
        <v>136085.061211797</v>
      </c>
      <c r="Q52">
        <v>193608.602409438</v>
      </c>
      <c r="R52">
        <v>119.56653364040601</v>
      </c>
      <c r="S52">
        <v>711.73935869659704</v>
      </c>
      <c r="T52">
        <v>0.27624177011833501</v>
      </c>
      <c r="U52">
        <v>9.5429968550097694E-2</v>
      </c>
      <c r="V52">
        <v>0.66654479619695595</v>
      </c>
      <c r="W52">
        <v>4.8371071125804903E-2</v>
      </c>
      <c r="X52">
        <v>0.18965416412714001</v>
      </c>
      <c r="Y52" s="1">
        <v>0</v>
      </c>
      <c r="Z52">
        <v>0.61001597866065305</v>
      </c>
      <c r="AA52">
        <v>6.5393575327044799E-4</v>
      </c>
      <c r="AB52">
        <v>5.6782524630736497E-3</v>
      </c>
      <c r="AC52">
        <v>5.95781733009902E-3</v>
      </c>
      <c r="AD52">
        <v>9.9851652948489199E-4</v>
      </c>
      <c r="AE52">
        <v>0.84123264369854001</v>
      </c>
      <c r="AF52" s="1">
        <v>9.3306573580036396E-4</v>
      </c>
      <c r="AG52" s="1">
        <v>0</v>
      </c>
      <c r="AH52">
        <v>6.1201720242206203</v>
      </c>
      <c r="AI52">
        <v>0.42109473904769701</v>
      </c>
      <c r="AJ52">
        <v>1941.9384479401699</v>
      </c>
      <c r="AK52" t="s">
        <v>81</v>
      </c>
      <c r="AL52" t="s">
        <v>82</v>
      </c>
      <c r="AM52">
        <v>36828836200.809998</v>
      </c>
      <c r="AN52">
        <v>270631</v>
      </c>
      <c r="AO52">
        <f t="shared" si="0"/>
        <v>0.95307595860433614</v>
      </c>
    </row>
    <row r="53" spans="1:41" x14ac:dyDescent="0.25">
      <c r="A53" t="s">
        <v>396</v>
      </c>
      <c r="B53">
        <v>9.1896437817208199</v>
      </c>
      <c r="C53">
        <v>7.8425246440512394E-3</v>
      </c>
      <c r="D53">
        <v>9.0155222075259296</v>
      </c>
      <c r="E53">
        <v>-12.2275638052443</v>
      </c>
      <c r="F53" s="1">
        <v>0</v>
      </c>
      <c r="G53" s="1">
        <v>0</v>
      </c>
      <c r="H53">
        <v>3.6663657863606902</v>
      </c>
      <c r="I53">
        <v>-111.84163465976199</v>
      </c>
      <c r="J53">
        <v>-108.906986615081</v>
      </c>
      <c r="K53">
        <v>-181.60979856686299</v>
      </c>
      <c r="L53">
        <v>-79.623905842028194</v>
      </c>
      <c r="M53">
        <v>71.700479973125397</v>
      </c>
      <c r="N53">
        <v>86.708715462302706</v>
      </c>
      <c r="O53">
        <v>52.459894028417303</v>
      </c>
      <c r="P53">
        <v>121717.83715462701</v>
      </c>
      <c r="Q53">
        <v>177358.666173809</v>
      </c>
      <c r="R53">
        <v>115.542184256041</v>
      </c>
      <c r="S53">
        <v>702.56818883945698</v>
      </c>
      <c r="T53">
        <v>0.315014538413801</v>
      </c>
      <c r="U53">
        <v>8.4344821183002502E-2</v>
      </c>
      <c r="V53">
        <v>0.78304535485836402</v>
      </c>
      <c r="W53">
        <v>2.3214920350068301E-2</v>
      </c>
      <c r="X53">
        <v>0.10939490360856401</v>
      </c>
      <c r="Y53" s="1">
        <v>0</v>
      </c>
      <c r="Z53">
        <v>0.57481731125425595</v>
      </c>
      <c r="AA53">
        <v>6.8323816980431998E-4</v>
      </c>
      <c r="AB53">
        <v>5.7839877304649897E-3</v>
      </c>
      <c r="AC53">
        <v>6.1209346095302004E-3</v>
      </c>
      <c r="AD53">
        <v>1.37514392065698E-3</v>
      </c>
      <c r="AE53">
        <v>0.82356919356825697</v>
      </c>
      <c r="AF53">
        <v>1.28211518922864E-3</v>
      </c>
      <c r="AG53" s="1">
        <v>2.8468567309994E-9</v>
      </c>
      <c r="AH53">
        <v>5.8226041604758798</v>
      </c>
      <c r="AI53">
        <v>0.419439089906117</v>
      </c>
      <c r="AJ53">
        <v>2598.6499437860102</v>
      </c>
      <c r="AK53" t="s">
        <v>83</v>
      </c>
      <c r="AL53" t="s">
        <v>84</v>
      </c>
      <c r="AM53">
        <v>42883993539.830002</v>
      </c>
      <c r="AN53">
        <v>352323</v>
      </c>
      <c r="AO53">
        <f t="shared" si="0"/>
        <v>0.94495172705478836</v>
      </c>
    </row>
    <row r="54" spans="1:41" x14ac:dyDescent="0.25">
      <c r="A54" t="s">
        <v>396</v>
      </c>
      <c r="B54">
        <v>9.2504297401873199</v>
      </c>
      <c r="C54">
        <v>8.2657521895069894E-3</v>
      </c>
      <c r="D54">
        <v>9.4801692773796393</v>
      </c>
      <c r="E54">
        <v>-14.2956642608777</v>
      </c>
      <c r="F54" s="1">
        <v>0</v>
      </c>
      <c r="G54" s="1">
        <v>0</v>
      </c>
      <c r="H54">
        <v>3.7514971395563799</v>
      </c>
      <c r="I54">
        <v>-86.505674245814006</v>
      </c>
      <c r="J54">
        <v>-83.220178387533807</v>
      </c>
      <c r="K54">
        <v>-149.49071874149899</v>
      </c>
      <c r="L54">
        <v>-53.283489543398296</v>
      </c>
      <c r="M54">
        <v>73.340535767521303</v>
      </c>
      <c r="N54">
        <v>88.330146050831303</v>
      </c>
      <c r="O54">
        <v>54.993173447213103</v>
      </c>
      <c r="P54">
        <v>118325.294608885</v>
      </c>
      <c r="Q54">
        <v>169431.364368599</v>
      </c>
      <c r="R54">
        <v>111.837540205061</v>
      </c>
      <c r="S54">
        <v>695.40833605410705</v>
      </c>
      <c r="T54">
        <v>0.37177692047643401</v>
      </c>
      <c r="U54">
        <v>7.6411757576399994E-2</v>
      </c>
      <c r="V54">
        <v>0.81969149789773599</v>
      </c>
      <c r="W54">
        <v>1.4553974274414599E-2</v>
      </c>
      <c r="X54">
        <v>8.9342770251448905E-2</v>
      </c>
      <c r="Y54" s="1">
        <v>0</v>
      </c>
      <c r="Z54">
        <v>0.50380747407640003</v>
      </c>
      <c r="AA54">
        <v>6.5571467397945097E-4</v>
      </c>
      <c r="AB54">
        <v>5.9234513838067101E-3</v>
      </c>
      <c r="AC54">
        <v>6.3852454830927901E-3</v>
      </c>
      <c r="AD54">
        <v>1.67965379217245E-3</v>
      </c>
      <c r="AE54">
        <v>0.79113944825495497</v>
      </c>
      <c r="AF54">
        <v>1.58748059985599E-3</v>
      </c>
      <c r="AG54">
        <v>5.9899298750596702E-6</v>
      </c>
      <c r="AH54">
        <v>5.3875560149402597</v>
      </c>
      <c r="AI54">
        <v>0.392840715078004</v>
      </c>
      <c r="AJ54">
        <v>2655.99550755786</v>
      </c>
      <c r="AK54" t="s">
        <v>85</v>
      </c>
      <c r="AL54" t="s">
        <v>86</v>
      </c>
      <c r="AM54">
        <v>65854061039.870003</v>
      </c>
      <c r="AN54">
        <v>556551</v>
      </c>
      <c r="AO54">
        <f t="shared" si="0"/>
        <v>0.92767794119915292</v>
      </c>
    </row>
    <row r="55" spans="1:41" x14ac:dyDescent="0.25">
      <c r="A55" t="s">
        <v>396</v>
      </c>
      <c r="B55">
        <v>9.9621468586232105</v>
      </c>
      <c r="C55">
        <v>8.4024104023350706E-3</v>
      </c>
      <c r="D55">
        <v>9.6297364508055008</v>
      </c>
      <c r="E55">
        <v>-18.227976344338401</v>
      </c>
      <c r="F55" s="1">
        <v>0</v>
      </c>
      <c r="G55" s="1">
        <v>0</v>
      </c>
      <c r="H55">
        <v>3.7623885253543699</v>
      </c>
      <c r="I55">
        <v>-61.025433369288699</v>
      </c>
      <c r="J55">
        <v>-58.217554190081302</v>
      </c>
      <c r="K55">
        <v>-116.87175565048599</v>
      </c>
      <c r="L55">
        <v>-25.7969775436069</v>
      </c>
      <c r="M55">
        <v>73.555728812169704</v>
      </c>
      <c r="N55">
        <v>90.649241141903005</v>
      </c>
      <c r="O55">
        <v>59.047676004452498</v>
      </c>
      <c r="P55">
        <v>111840.420627938</v>
      </c>
      <c r="Q55">
        <v>152801.13105685599</v>
      </c>
      <c r="R55">
        <v>108.47941819236</v>
      </c>
      <c r="S55">
        <v>687.07429346688195</v>
      </c>
      <c r="T55">
        <v>0.46924632648620701</v>
      </c>
      <c r="U55">
        <v>8.1020852187247E-2</v>
      </c>
      <c r="V55">
        <v>0.76111435671875904</v>
      </c>
      <c r="W55">
        <v>2.0815003275773101E-2</v>
      </c>
      <c r="X55">
        <v>0.137049787818219</v>
      </c>
      <c r="Y55" s="1">
        <v>0</v>
      </c>
      <c r="Z55">
        <v>0.38288458246546397</v>
      </c>
      <c r="AA55">
        <v>6.0566026082904602E-4</v>
      </c>
      <c r="AB55">
        <v>5.8240111469028202E-3</v>
      </c>
      <c r="AC55">
        <v>6.4397896972759197E-3</v>
      </c>
      <c r="AD55">
        <v>1.9451451909241299E-3</v>
      </c>
      <c r="AE55">
        <v>0.74792782120319901</v>
      </c>
      <c r="AF55">
        <v>1.90230596633495E-3</v>
      </c>
      <c r="AG55">
        <v>2.0959719251887101E-5</v>
      </c>
      <c r="AH55">
        <v>4.8198635250938899</v>
      </c>
      <c r="AI55">
        <v>0.34699749910939598</v>
      </c>
      <c r="AJ55">
        <v>2041.9970673861301</v>
      </c>
      <c r="AK55" t="s">
        <v>87</v>
      </c>
      <c r="AL55" t="s">
        <v>88</v>
      </c>
      <c r="AM55">
        <v>111051610141.25</v>
      </c>
      <c r="AN55">
        <v>992947</v>
      </c>
      <c r="AO55">
        <f t="shared" si="0"/>
        <v>0.90437909010699857</v>
      </c>
    </row>
    <row r="56" spans="1:41" x14ac:dyDescent="0.25">
      <c r="A56" t="s">
        <v>396</v>
      </c>
      <c r="B56">
        <v>10.687130168344201</v>
      </c>
      <c r="C56">
        <v>8.9121778922272108E-3</v>
      </c>
      <c r="D56">
        <v>10.185661032119601</v>
      </c>
      <c r="E56">
        <v>-19.012941745685598</v>
      </c>
      <c r="F56" s="1">
        <v>0</v>
      </c>
      <c r="G56" s="1">
        <v>0</v>
      </c>
      <c r="H56">
        <v>3.7562642827706001</v>
      </c>
      <c r="I56">
        <v>-36.108918047380797</v>
      </c>
      <c r="J56">
        <v>-34.604984534272901</v>
      </c>
      <c r="K56">
        <v>-92.083986488796299</v>
      </c>
      <c r="L56">
        <v>-3.5400488062402302</v>
      </c>
      <c r="M56">
        <v>72.303960093615004</v>
      </c>
      <c r="N56">
        <v>91.961797617495293</v>
      </c>
      <c r="O56">
        <v>60.649152885183597</v>
      </c>
      <c r="P56">
        <v>121503.319690556</v>
      </c>
      <c r="Q56">
        <v>160054.701553444</v>
      </c>
      <c r="R56">
        <v>107.90788773904799</v>
      </c>
      <c r="S56">
        <v>691.22014299498801</v>
      </c>
      <c r="T56">
        <v>0.48668209195991902</v>
      </c>
      <c r="U56">
        <v>8.6946943508281901E-2</v>
      </c>
      <c r="V56">
        <v>0.72490177767519204</v>
      </c>
      <c r="W56">
        <v>2.6239109063024301E-2</v>
      </c>
      <c r="X56">
        <v>0.16191216975350101</v>
      </c>
      <c r="Y56" s="1">
        <v>0</v>
      </c>
      <c r="Z56">
        <v>0.349882047247769</v>
      </c>
      <c r="AA56">
        <v>5.54318187133291E-4</v>
      </c>
      <c r="AB56">
        <v>6.0273045389799803E-3</v>
      </c>
      <c r="AC56">
        <v>6.6488692323991901E-3</v>
      </c>
      <c r="AD56">
        <v>2.2530475563516902E-3</v>
      </c>
      <c r="AE56">
        <v>0.74701266232296304</v>
      </c>
      <c r="AF56">
        <v>2.2499281878005199E-3</v>
      </c>
      <c r="AG56">
        <v>3.8134455307384302E-5</v>
      </c>
      <c r="AH56">
        <v>4.8697664246169703</v>
      </c>
      <c r="AI56">
        <v>0.343579033468837</v>
      </c>
      <c r="AJ56">
        <v>1964.7634108116199</v>
      </c>
      <c r="AK56" t="s">
        <v>89</v>
      </c>
      <c r="AL56" t="s">
        <v>90</v>
      </c>
      <c r="AM56">
        <v>232728309058.53</v>
      </c>
      <c r="AN56">
        <v>1915407</v>
      </c>
      <c r="AO56">
        <f t="shared" si="0"/>
        <v>0.90651572896179167</v>
      </c>
    </row>
    <row r="57" spans="1:41" x14ac:dyDescent="0.25">
      <c r="A57" t="s">
        <v>396</v>
      </c>
      <c r="B57">
        <v>11.630467631310299</v>
      </c>
      <c r="C57">
        <v>9.8346104247828397E-3</v>
      </c>
      <c r="D57">
        <v>11.1836539290123</v>
      </c>
      <c r="E57">
        <v>-17.041958035558899</v>
      </c>
      <c r="F57" s="1">
        <v>0</v>
      </c>
      <c r="G57" s="1">
        <v>0</v>
      </c>
      <c r="H57">
        <v>3.81818748378035</v>
      </c>
      <c r="I57">
        <v>-11.655333749836799</v>
      </c>
      <c r="J57">
        <v>-10.694132129912999</v>
      </c>
      <c r="K57">
        <v>-68.154201980884295</v>
      </c>
      <c r="L57">
        <v>18.952886438306901</v>
      </c>
      <c r="M57">
        <v>71.823974265543299</v>
      </c>
      <c r="N57">
        <v>92.710275229316693</v>
      </c>
      <c r="O57">
        <v>61.204038010912001</v>
      </c>
      <c r="P57">
        <v>129538.828689509</v>
      </c>
      <c r="Q57">
        <v>169260.06942159199</v>
      </c>
      <c r="R57">
        <v>106.602416925407</v>
      </c>
      <c r="S57">
        <v>694.47481642023502</v>
      </c>
      <c r="T57">
        <v>0.48675964383808801</v>
      </c>
      <c r="U57">
        <v>9.0774102071994198E-2</v>
      </c>
      <c r="V57">
        <v>0.70686944411970998</v>
      </c>
      <c r="W57">
        <v>3.1230770101855099E-2</v>
      </c>
      <c r="X57">
        <v>0.17112568370643999</v>
      </c>
      <c r="Y57" s="1">
        <v>0</v>
      </c>
      <c r="Z57">
        <v>0.34060890659417797</v>
      </c>
      <c r="AA57">
        <v>5.2791653703615005E-4</v>
      </c>
      <c r="AB57">
        <v>6.2497862054567499E-3</v>
      </c>
      <c r="AC57">
        <v>6.8093057724546296E-3</v>
      </c>
      <c r="AD57">
        <v>2.6140307590001499E-3</v>
      </c>
      <c r="AE57">
        <v>0.75538048242721501</v>
      </c>
      <c r="AF57">
        <v>2.6589907427692198E-3</v>
      </c>
      <c r="AG57">
        <v>3.3281159243469301E-4</v>
      </c>
      <c r="AH57">
        <v>5.0533584176196502</v>
      </c>
      <c r="AI57">
        <v>0.347298182401093</v>
      </c>
      <c r="AJ57">
        <v>2241.2262761239899</v>
      </c>
      <c r="AK57" t="s">
        <v>91</v>
      </c>
      <c r="AL57" t="s">
        <v>92</v>
      </c>
      <c r="AM57">
        <v>401226184269.65002</v>
      </c>
      <c r="AN57">
        <v>3097343</v>
      </c>
      <c r="AO57">
        <f t="shared" si="0"/>
        <v>0.91783015982902716</v>
      </c>
    </row>
    <row r="58" spans="1:41" x14ac:dyDescent="0.25">
      <c r="A58" t="s">
        <v>396</v>
      </c>
      <c r="B58">
        <v>12.5154000352612</v>
      </c>
      <c r="C58">
        <v>1.07444898482439E-2</v>
      </c>
      <c r="D58">
        <v>12.158097031514201</v>
      </c>
      <c r="E58">
        <v>-12.8424070188548</v>
      </c>
      <c r="F58" s="1">
        <v>0</v>
      </c>
      <c r="G58" s="1">
        <v>0</v>
      </c>
      <c r="H58">
        <v>3.9733759850817401</v>
      </c>
      <c r="I58">
        <v>13.2490715681674</v>
      </c>
      <c r="J58">
        <v>13.824418911274201</v>
      </c>
      <c r="K58">
        <v>-42.841356980240199</v>
      </c>
      <c r="L58">
        <v>43.330058822949503</v>
      </c>
      <c r="M58">
        <v>72.720621492115797</v>
      </c>
      <c r="N58">
        <v>92.885161030020001</v>
      </c>
      <c r="O58">
        <v>61.590418386673498</v>
      </c>
      <c r="P58">
        <v>132087.511987201</v>
      </c>
      <c r="Q58">
        <v>169773.93652744999</v>
      </c>
      <c r="R58">
        <v>102.034820603131</v>
      </c>
      <c r="S58">
        <v>695.38682511068896</v>
      </c>
      <c r="T58">
        <v>0.48268807028655802</v>
      </c>
      <c r="U58">
        <v>8.0591811622864107E-2</v>
      </c>
      <c r="V58">
        <v>0.74991406613374301</v>
      </c>
      <c r="W58">
        <v>2.6390005199492899E-2</v>
      </c>
      <c r="X58">
        <v>0.143104117043899</v>
      </c>
      <c r="Y58" s="1">
        <v>0</v>
      </c>
      <c r="Z58">
        <v>0.35026560183879701</v>
      </c>
      <c r="AA58">
        <v>5.2793880579942798E-4</v>
      </c>
      <c r="AB58">
        <v>6.21558357010598E-3</v>
      </c>
      <c r="AC58">
        <v>6.7758609199012098E-3</v>
      </c>
      <c r="AD58">
        <v>3.0169728521831501E-3</v>
      </c>
      <c r="AE58">
        <v>0.752978566006412</v>
      </c>
      <c r="AF58">
        <v>3.0553501977194498E-3</v>
      </c>
      <c r="AG58">
        <v>7.4238378068059905E-4</v>
      </c>
      <c r="AH58">
        <v>5.0141613337194197</v>
      </c>
      <c r="AI58">
        <v>0.34489332696032099</v>
      </c>
      <c r="AJ58">
        <v>2813.9000275827002</v>
      </c>
      <c r="AK58" t="s">
        <v>93</v>
      </c>
      <c r="AL58" t="s">
        <v>94</v>
      </c>
      <c r="AM58">
        <v>570285059166.98999</v>
      </c>
      <c r="AN58">
        <v>4317479</v>
      </c>
      <c r="AO58">
        <f t="shared" si="0"/>
        <v>0.91731274351431069</v>
      </c>
    </row>
    <row r="59" spans="1:41" x14ac:dyDescent="0.25">
      <c r="A59" t="s">
        <v>396</v>
      </c>
      <c r="B59">
        <v>13.815571194907299</v>
      </c>
      <c r="C59">
        <v>1.1931558036822901E-2</v>
      </c>
      <c r="D59">
        <v>13.414664838655</v>
      </c>
      <c r="E59">
        <v>-10.0670599696073</v>
      </c>
      <c r="F59" s="1">
        <v>0</v>
      </c>
      <c r="G59" s="1">
        <v>0</v>
      </c>
      <c r="H59">
        <v>4.07487539689859</v>
      </c>
      <c r="I59">
        <v>37.805362643263003</v>
      </c>
      <c r="J59">
        <v>38.182519474544797</v>
      </c>
      <c r="K59">
        <v>-19.470378764423799</v>
      </c>
      <c r="L59">
        <v>66.520773126863403</v>
      </c>
      <c r="M59">
        <v>72.8896957072471</v>
      </c>
      <c r="N59">
        <v>93.096886854425406</v>
      </c>
      <c r="O59">
        <v>61.445081093931996</v>
      </c>
      <c r="P59">
        <v>138535.78661148</v>
      </c>
      <c r="Q59">
        <v>177154.58784415299</v>
      </c>
      <c r="R59">
        <v>99.464572421915804</v>
      </c>
      <c r="S59">
        <v>699.53771809426496</v>
      </c>
      <c r="T59">
        <v>0.47009045468449301</v>
      </c>
      <c r="U59">
        <v>7.4264394881881704E-2</v>
      </c>
      <c r="V59">
        <v>0.76965118159791102</v>
      </c>
      <c r="W59">
        <v>2.5538586506731801E-2</v>
      </c>
      <c r="X59">
        <v>0.130545837013475</v>
      </c>
      <c r="Y59" s="1">
        <v>0</v>
      </c>
      <c r="Z59">
        <v>0.363247603559266</v>
      </c>
      <c r="AA59">
        <v>5.2042628779207505E-4</v>
      </c>
      <c r="AB59">
        <v>6.3260031923879903E-3</v>
      </c>
      <c r="AC59">
        <v>6.8114360481486896E-3</v>
      </c>
      <c r="AD59">
        <v>3.3246076865232101E-3</v>
      </c>
      <c r="AE59">
        <v>0.76434374916004599</v>
      </c>
      <c r="AF59">
        <v>3.35319004250199E-3</v>
      </c>
      <c r="AG59">
        <v>1.4334791955975599E-3</v>
      </c>
      <c r="AH59">
        <v>5.2220177965332901</v>
      </c>
      <c r="AI59">
        <v>0.35698868731398598</v>
      </c>
      <c r="AJ59">
        <v>3390.7447009044199</v>
      </c>
      <c r="AK59" t="s">
        <v>95</v>
      </c>
      <c r="AL59" t="s">
        <v>96</v>
      </c>
      <c r="AM59">
        <v>730564037550.46997</v>
      </c>
      <c r="AN59">
        <v>5273468</v>
      </c>
      <c r="AO59">
        <f t="shared" si="0"/>
        <v>0.92873267071300813</v>
      </c>
    </row>
    <row r="60" spans="1:41" x14ac:dyDescent="0.25">
      <c r="A60" t="s">
        <v>396</v>
      </c>
      <c r="B60">
        <v>15.031630055651799</v>
      </c>
      <c r="C60">
        <v>1.2228798322534901E-2</v>
      </c>
      <c r="D60">
        <v>13.7267174264927</v>
      </c>
      <c r="E60">
        <v>-5.2441980657854099</v>
      </c>
      <c r="F60" s="1">
        <v>0</v>
      </c>
      <c r="G60" s="1">
        <v>0</v>
      </c>
      <c r="H60">
        <v>4.2936070855826696</v>
      </c>
      <c r="I60">
        <v>62.451182608879101</v>
      </c>
      <c r="J60">
        <v>62.538044012465001</v>
      </c>
      <c r="K60">
        <v>5.5785036179544099</v>
      </c>
      <c r="L60">
        <v>91.151976783102697</v>
      </c>
      <c r="M60">
        <v>75.501901655978898</v>
      </c>
      <c r="N60">
        <v>93.336783226229798</v>
      </c>
      <c r="O60">
        <v>61.352275392020999</v>
      </c>
      <c r="P60">
        <v>138689.32127202401</v>
      </c>
      <c r="Q60">
        <v>177189.195272735</v>
      </c>
      <c r="R60">
        <v>93.085896671874295</v>
      </c>
      <c r="S60">
        <v>699.33248331835</v>
      </c>
      <c r="T60">
        <v>0.47433723269237199</v>
      </c>
      <c r="U60">
        <v>6.2171390748276198E-2</v>
      </c>
      <c r="V60">
        <v>0.81232804868208297</v>
      </c>
      <c r="W60">
        <v>2.19316188734416E-2</v>
      </c>
      <c r="X60">
        <v>0.103568941696198</v>
      </c>
      <c r="Y60" s="1">
        <v>0</v>
      </c>
      <c r="Z60">
        <v>0.36431783227689102</v>
      </c>
      <c r="AA60">
        <v>5.3602708492928996E-4</v>
      </c>
      <c r="AB60">
        <v>6.2683117968769303E-3</v>
      </c>
      <c r="AC60">
        <v>6.7594343733725602E-3</v>
      </c>
      <c r="AD60">
        <v>3.3511683031208499E-3</v>
      </c>
      <c r="AE60">
        <v>0.76952638779503402</v>
      </c>
      <c r="AF60">
        <v>3.3971945964501901E-3</v>
      </c>
      <c r="AG60">
        <v>1.77865018548753E-3</v>
      </c>
      <c r="AH60">
        <v>5.1764890493878699</v>
      </c>
      <c r="AI60">
        <v>0.358932827587093</v>
      </c>
      <c r="AJ60">
        <v>4267.6851035101799</v>
      </c>
      <c r="AK60" t="s">
        <v>97</v>
      </c>
      <c r="AL60" t="s">
        <v>98</v>
      </c>
      <c r="AM60">
        <v>757099318561.81006</v>
      </c>
      <c r="AN60">
        <v>5458959</v>
      </c>
      <c r="AO60">
        <f t="shared" si="0"/>
        <v>0.92734265185999742</v>
      </c>
    </row>
    <row r="61" spans="1:41" x14ac:dyDescent="0.25">
      <c r="A61" t="s">
        <v>396</v>
      </c>
      <c r="B61">
        <v>16.796446805599398</v>
      </c>
      <c r="C61">
        <v>1.2608996860517601E-2</v>
      </c>
      <c r="D61">
        <v>14.1243596235635</v>
      </c>
      <c r="E61">
        <v>3.0701578815490699E-2</v>
      </c>
      <c r="F61" s="1">
        <v>0</v>
      </c>
      <c r="G61" s="1">
        <v>0</v>
      </c>
      <c r="H61">
        <v>4.5175059895492202</v>
      </c>
      <c r="I61">
        <v>87.093141966655907</v>
      </c>
      <c r="J61">
        <v>86.795133722071597</v>
      </c>
      <c r="K61">
        <v>30.405853184104899</v>
      </c>
      <c r="L61">
        <v>115.516533559585</v>
      </c>
      <c r="M61">
        <v>78.737433502965899</v>
      </c>
      <c r="N61">
        <v>93.7114422560538</v>
      </c>
      <c r="O61">
        <v>60.837555532414598</v>
      </c>
      <c r="P61">
        <v>140149.67845191699</v>
      </c>
      <c r="Q61">
        <v>176452.51352237599</v>
      </c>
      <c r="R61">
        <v>86.873933570586999</v>
      </c>
      <c r="S61">
        <v>698.78850631754699</v>
      </c>
      <c r="T61">
        <v>0.48406002997591002</v>
      </c>
      <c r="U61">
        <v>4.7696007635698701E-2</v>
      </c>
      <c r="V61">
        <v>0.87130361761131803</v>
      </c>
      <c r="W61">
        <v>1.2955088344901101E-2</v>
      </c>
      <c r="X61">
        <v>6.8045286408081398E-2</v>
      </c>
      <c r="Y61" s="1">
        <v>0</v>
      </c>
      <c r="Z61">
        <v>0.35798669820609702</v>
      </c>
      <c r="AA61">
        <v>5.5386853637948901E-4</v>
      </c>
      <c r="AB61">
        <v>6.2647591336574297E-3</v>
      </c>
      <c r="AC61">
        <v>6.74773434649629E-3</v>
      </c>
      <c r="AD61">
        <v>3.3029389173179998E-3</v>
      </c>
      <c r="AE61">
        <v>0.77993020498173904</v>
      </c>
      <c r="AF61">
        <v>3.2997197623379801E-3</v>
      </c>
      <c r="AG61">
        <v>2.2625330011366799E-3</v>
      </c>
      <c r="AH61">
        <v>5.1543472872773703</v>
      </c>
      <c r="AI61">
        <v>0.38001957368052802</v>
      </c>
      <c r="AJ61">
        <v>5364.6115328535097</v>
      </c>
      <c r="AK61" t="s">
        <v>99</v>
      </c>
      <c r="AL61" t="s">
        <v>100</v>
      </c>
      <c r="AM61">
        <v>695065322798.35999</v>
      </c>
      <c r="AN61">
        <v>4959450</v>
      </c>
      <c r="AO61">
        <f t="shared" si="0"/>
        <v>0.92842409199324194</v>
      </c>
    </row>
    <row r="62" spans="1:41" x14ac:dyDescent="0.25">
      <c r="A62" t="s">
        <v>396</v>
      </c>
      <c r="B62">
        <v>17.859089534994201</v>
      </c>
      <c r="C62">
        <v>1.3497697155827E-2</v>
      </c>
      <c r="D62">
        <v>15.047289380656601</v>
      </c>
      <c r="E62">
        <v>6.1616767587532602</v>
      </c>
      <c r="F62" s="1">
        <v>0</v>
      </c>
      <c r="G62" s="1">
        <v>0</v>
      </c>
      <c r="H62">
        <v>4.7835719816258697</v>
      </c>
      <c r="I62">
        <v>111.68051480400599</v>
      </c>
      <c r="J62">
        <v>110.809556314066</v>
      </c>
      <c r="K62">
        <v>57.613432857217099</v>
      </c>
      <c r="L62">
        <v>140.637424289427</v>
      </c>
      <c r="M62">
        <v>82.533747779607495</v>
      </c>
      <c r="N62">
        <v>94.167740101786606</v>
      </c>
      <c r="O62">
        <v>60.889278390185702</v>
      </c>
      <c r="P62">
        <v>137569.03748312101</v>
      </c>
      <c r="Q62">
        <v>172307.697341669</v>
      </c>
      <c r="R62">
        <v>79.715962702714705</v>
      </c>
      <c r="S62">
        <v>694.35407803538305</v>
      </c>
      <c r="T62">
        <v>0.50719373768017295</v>
      </c>
      <c r="U62">
        <v>3.1867922445506701E-2</v>
      </c>
      <c r="V62">
        <v>0.91163794820541999</v>
      </c>
      <c r="W62">
        <v>8.52372175398434E-3</v>
      </c>
      <c r="X62">
        <v>4.79704075950887E-2</v>
      </c>
      <c r="Y62" s="1">
        <v>0</v>
      </c>
      <c r="Z62">
        <v>0.33889199910364098</v>
      </c>
      <c r="AA62">
        <v>5.78284717502034E-4</v>
      </c>
      <c r="AB62">
        <v>6.1607476206156503E-3</v>
      </c>
      <c r="AC62">
        <v>6.6759318688977701E-3</v>
      </c>
      <c r="AD62">
        <v>3.1966324543606199E-3</v>
      </c>
      <c r="AE62">
        <v>0.777773733439731</v>
      </c>
      <c r="AF62">
        <v>3.15822288035118E-3</v>
      </c>
      <c r="AG62">
        <v>3.3975778928471401E-3</v>
      </c>
      <c r="AH62">
        <v>4.9535189577257199</v>
      </c>
      <c r="AI62">
        <v>0.38419796152505198</v>
      </c>
      <c r="AJ62">
        <v>6645.9882369820198</v>
      </c>
      <c r="AK62" t="s">
        <v>101</v>
      </c>
      <c r="AL62" t="s">
        <v>102</v>
      </c>
      <c r="AM62">
        <v>504548614580.21002</v>
      </c>
      <c r="AN62">
        <v>3667603</v>
      </c>
      <c r="AO62">
        <f t="shared" si="0"/>
        <v>0.92282961264444729</v>
      </c>
    </row>
    <row r="63" spans="1:41" x14ac:dyDescent="0.25">
      <c r="A63" t="s">
        <v>396</v>
      </c>
      <c r="B63">
        <v>19.056105152918001</v>
      </c>
      <c r="C63">
        <v>1.40247232351074E-2</v>
      </c>
      <c r="D63">
        <v>15.5903105972852</v>
      </c>
      <c r="E63">
        <v>10.089977822611599</v>
      </c>
      <c r="F63" s="1">
        <v>0</v>
      </c>
      <c r="G63" s="1">
        <v>0</v>
      </c>
      <c r="H63">
        <v>5.0030979120643</v>
      </c>
      <c r="I63">
        <v>136.436352801477</v>
      </c>
      <c r="J63">
        <v>135.17459760463501</v>
      </c>
      <c r="K63">
        <v>82.671199492529297</v>
      </c>
      <c r="L63">
        <v>165.81615267911201</v>
      </c>
      <c r="M63">
        <v>85.440458958213696</v>
      </c>
      <c r="N63">
        <v>94.518545005601496</v>
      </c>
      <c r="O63">
        <v>60.373506344103298</v>
      </c>
      <c r="P63">
        <v>135589.67993037301</v>
      </c>
      <c r="Q63">
        <v>167646.71386501499</v>
      </c>
      <c r="R63">
        <v>74.7484163763216</v>
      </c>
      <c r="S63">
        <v>692.38549016699699</v>
      </c>
      <c r="T63">
        <v>0.53788955940613403</v>
      </c>
      <c r="U63">
        <v>1.93037022436338E-2</v>
      </c>
      <c r="V63">
        <v>0.93889396609532905</v>
      </c>
      <c r="W63">
        <v>5.8266944195019101E-3</v>
      </c>
      <c r="X63">
        <v>3.59756372415347E-2</v>
      </c>
      <c r="Y63" s="1">
        <v>0</v>
      </c>
      <c r="Z63">
        <v>0.30354998253269599</v>
      </c>
      <c r="AA63">
        <v>5.9905893090454504E-4</v>
      </c>
      <c r="AB63">
        <v>6.09147818606455E-3</v>
      </c>
      <c r="AC63">
        <v>6.6061393808363299E-3</v>
      </c>
      <c r="AD63">
        <v>3.2255991359721602E-3</v>
      </c>
      <c r="AE63">
        <v>0.79711428295419395</v>
      </c>
      <c r="AF63">
        <v>3.1570815869898798E-3</v>
      </c>
      <c r="AG63">
        <v>3.99325323797104E-3</v>
      </c>
      <c r="AH63">
        <v>4.8892202624820804</v>
      </c>
      <c r="AI63">
        <v>0.39855349032274101</v>
      </c>
      <c r="AJ63">
        <v>8028.6877693133101</v>
      </c>
      <c r="AK63" t="s">
        <v>103</v>
      </c>
      <c r="AL63" t="s">
        <v>104</v>
      </c>
      <c r="AM63">
        <v>327880387803.71002</v>
      </c>
      <c r="AN63">
        <v>2418181</v>
      </c>
      <c r="AO63">
        <f t="shared" si="0"/>
        <v>0.92209350043918925</v>
      </c>
    </row>
    <row r="64" spans="1:41" x14ac:dyDescent="0.25">
      <c r="A64" t="s">
        <v>396</v>
      </c>
      <c r="B64">
        <v>19.7027703713294</v>
      </c>
      <c r="C64">
        <v>1.5039525432547499E-2</v>
      </c>
      <c r="D64">
        <v>16.626960101699101</v>
      </c>
      <c r="E64">
        <v>16.0970585639352</v>
      </c>
      <c r="F64" s="1">
        <v>0</v>
      </c>
      <c r="G64" s="1">
        <v>0</v>
      </c>
      <c r="H64">
        <v>5.22061951777453</v>
      </c>
      <c r="I64">
        <v>161.076614802157</v>
      </c>
      <c r="J64">
        <v>158.41667286163499</v>
      </c>
      <c r="K64">
        <v>109.249962864146</v>
      </c>
      <c r="L64">
        <v>191.120408622556</v>
      </c>
      <c r="M64">
        <v>87.807503900575398</v>
      </c>
      <c r="N64">
        <v>94.747725860746499</v>
      </c>
      <c r="O64">
        <v>59.465016124530202</v>
      </c>
      <c r="P64">
        <v>132499.76945626599</v>
      </c>
      <c r="Q64">
        <v>164257.77468251501</v>
      </c>
      <c r="R64">
        <v>72.082356416133294</v>
      </c>
      <c r="S64">
        <v>686.09773802826498</v>
      </c>
      <c r="T64">
        <v>0.56020152386280297</v>
      </c>
      <c r="U64">
        <v>1.45073488809629E-2</v>
      </c>
      <c r="V64">
        <v>0.95072956693455501</v>
      </c>
      <c r="W64">
        <v>4.6279503684575002E-3</v>
      </c>
      <c r="X64">
        <v>3.0135133816024399E-2</v>
      </c>
      <c r="Y64" s="1">
        <v>0</v>
      </c>
      <c r="Z64">
        <v>0.27972805491625402</v>
      </c>
      <c r="AA64">
        <v>6.20890174809259E-4</v>
      </c>
      <c r="AB64">
        <v>6.1516279945470903E-3</v>
      </c>
      <c r="AC64">
        <v>6.6032519068605E-3</v>
      </c>
      <c r="AD64">
        <v>3.3109367960143399E-3</v>
      </c>
      <c r="AE64">
        <v>0.82090961596761802</v>
      </c>
      <c r="AF64">
        <v>3.22203736191388E-3</v>
      </c>
      <c r="AG64">
        <v>4.8456074934440201E-3</v>
      </c>
      <c r="AH64">
        <v>5.0127262682597102</v>
      </c>
      <c r="AI64">
        <v>0.42171165388945903</v>
      </c>
      <c r="AJ64">
        <v>9789.7671772614194</v>
      </c>
      <c r="AK64" t="s">
        <v>105</v>
      </c>
      <c r="AL64" t="s">
        <v>106</v>
      </c>
      <c r="AM64">
        <v>179654317409.44</v>
      </c>
      <c r="AN64">
        <v>1355884</v>
      </c>
      <c r="AO64">
        <f t="shared" si="0"/>
        <v>0.93160583320406243</v>
      </c>
    </row>
    <row r="65" spans="1:41" x14ac:dyDescent="0.25">
      <c r="A65" t="s">
        <v>396</v>
      </c>
      <c r="B65">
        <v>19.126967663483398</v>
      </c>
      <c r="C65">
        <v>1.50183169569788E-2</v>
      </c>
      <c r="D65">
        <v>16.605414979276901</v>
      </c>
      <c r="E65">
        <v>22.553846680900602</v>
      </c>
      <c r="F65" s="1">
        <v>0</v>
      </c>
      <c r="G65" s="1">
        <v>0</v>
      </c>
      <c r="H65">
        <v>5.5130474441901098</v>
      </c>
      <c r="I65">
        <v>185.808382162692</v>
      </c>
      <c r="J65">
        <v>180.193833141033</v>
      </c>
      <c r="K65">
        <v>140.229955551275</v>
      </c>
      <c r="L65">
        <v>216.741281234995</v>
      </c>
      <c r="M65">
        <v>92.138949324778807</v>
      </c>
      <c r="N65">
        <v>94.512774329491705</v>
      </c>
      <c r="O65">
        <v>59.014268116764498</v>
      </c>
      <c r="P65">
        <v>128549.537440892</v>
      </c>
      <c r="Q65">
        <v>160998.704988913</v>
      </c>
      <c r="R65">
        <v>68.587672222061002</v>
      </c>
      <c r="S65">
        <v>673.76757165483002</v>
      </c>
      <c r="T65">
        <v>0.55266477817362603</v>
      </c>
      <c r="U65">
        <v>1.21760086058598E-2</v>
      </c>
      <c r="V65">
        <v>0.95911085553650499</v>
      </c>
      <c r="W65">
        <v>3.4621597235526299E-3</v>
      </c>
      <c r="X65">
        <v>2.5250976134082202E-2</v>
      </c>
      <c r="Y65" s="1">
        <v>0</v>
      </c>
      <c r="Z65">
        <v>0.287070629801918</v>
      </c>
      <c r="AA65">
        <v>6.6214732108005499E-4</v>
      </c>
      <c r="AB65">
        <v>6.1582417270005397E-3</v>
      </c>
      <c r="AC65">
        <v>6.6032307238825597E-3</v>
      </c>
      <c r="AD65">
        <v>3.2466408182338399E-3</v>
      </c>
      <c r="AE65">
        <v>0.81250986154484806</v>
      </c>
      <c r="AF65">
        <v>3.1717368934549798E-3</v>
      </c>
      <c r="AG65">
        <v>4.8516090219885401E-3</v>
      </c>
      <c r="AH65">
        <v>4.9044445950230999</v>
      </c>
      <c r="AI65">
        <v>0.42596745949561698</v>
      </c>
      <c r="AJ65">
        <v>12161.2498788021</v>
      </c>
      <c r="AK65" t="s">
        <v>107</v>
      </c>
      <c r="AL65" t="s">
        <v>108</v>
      </c>
      <c r="AM65">
        <v>87292463246</v>
      </c>
      <c r="AN65">
        <v>679057</v>
      </c>
      <c r="AO65">
        <f t="shared" si="0"/>
        <v>0.93261041216194607</v>
      </c>
    </row>
    <row r="66" spans="1:41" x14ac:dyDescent="0.25">
      <c r="A66" t="s">
        <v>396</v>
      </c>
      <c r="B66">
        <v>17.506099483874099</v>
      </c>
      <c r="C66">
        <v>1.4214252455483901E-2</v>
      </c>
      <c r="D66">
        <v>15.7848128331428</v>
      </c>
      <c r="E66">
        <v>28.840779059296199</v>
      </c>
      <c r="F66" s="1">
        <v>0</v>
      </c>
      <c r="G66" s="1">
        <v>0</v>
      </c>
      <c r="H66">
        <v>5.99874875851879</v>
      </c>
      <c r="I66">
        <v>210.87356174853301</v>
      </c>
      <c r="J66">
        <v>197.30854963205201</v>
      </c>
      <c r="K66">
        <v>184.124399343081</v>
      </c>
      <c r="L66">
        <v>245.635818756996</v>
      </c>
      <c r="M66">
        <v>100.287957536132</v>
      </c>
      <c r="N66">
        <v>93.912929933694102</v>
      </c>
      <c r="O66">
        <v>62.113773616042103</v>
      </c>
      <c r="P66">
        <v>114214.793432309</v>
      </c>
      <c r="Q66">
        <v>146400.39888519101</v>
      </c>
      <c r="R66">
        <v>61.452915192795501</v>
      </c>
      <c r="S66">
        <v>650.88458901477304</v>
      </c>
      <c r="T66">
        <v>0.49751321891742101</v>
      </c>
      <c r="U66">
        <v>1.02164332030942E-2</v>
      </c>
      <c r="V66">
        <v>0.96787285377649002</v>
      </c>
      <c r="W66">
        <v>2.2500257519090798E-3</v>
      </c>
      <c r="X66">
        <v>1.96606872685057E-2</v>
      </c>
      <c r="Y66" s="1">
        <v>0</v>
      </c>
      <c r="Z66">
        <v>0.34251620937890098</v>
      </c>
      <c r="AA66">
        <v>7.4144267688390801E-4</v>
      </c>
      <c r="AB66">
        <v>5.7295976393448101E-3</v>
      </c>
      <c r="AC66">
        <v>6.4434778166932204E-3</v>
      </c>
      <c r="AD66">
        <v>2.77749388280943E-3</v>
      </c>
      <c r="AE66">
        <v>0.71005247803696103</v>
      </c>
      <c r="AF66">
        <v>2.7630776130614801E-3</v>
      </c>
      <c r="AG66">
        <v>4.8798824122065904E-3</v>
      </c>
      <c r="AH66">
        <v>3.74854178181939</v>
      </c>
      <c r="AI66">
        <v>0.33936018211720398</v>
      </c>
      <c r="AJ66">
        <v>15304.3448530893</v>
      </c>
      <c r="AK66" t="s">
        <v>109</v>
      </c>
      <c r="AL66" t="s">
        <v>110</v>
      </c>
      <c r="AM66">
        <v>36565409258.18</v>
      </c>
      <c r="AN66">
        <v>320146</v>
      </c>
      <c r="AO66">
        <f t="shared" si="0"/>
        <v>0.88920887172158025</v>
      </c>
    </row>
    <row r="67" spans="1:41" x14ac:dyDescent="0.25">
      <c r="A67" t="s">
        <v>396</v>
      </c>
      <c r="B67">
        <v>17.0311702383325</v>
      </c>
      <c r="C67">
        <v>1.3029859437278E-2</v>
      </c>
      <c r="D67">
        <v>14.562571873710301</v>
      </c>
      <c r="E67">
        <v>35.416954550463799</v>
      </c>
      <c r="F67" s="1">
        <v>0</v>
      </c>
      <c r="G67" s="1">
        <v>0</v>
      </c>
      <c r="H67">
        <v>6.4228183613780496</v>
      </c>
      <c r="I67">
        <v>236.726538127998</v>
      </c>
      <c r="J67">
        <v>214.17973068699101</v>
      </c>
      <c r="K67">
        <v>224.09207595680201</v>
      </c>
      <c r="L67">
        <v>275.00102855186702</v>
      </c>
      <c r="M67">
        <v>106.355389051581</v>
      </c>
      <c r="N67">
        <v>93.935041931417601</v>
      </c>
      <c r="O67">
        <v>65.551814413678301</v>
      </c>
      <c r="P67">
        <v>103694.493467842</v>
      </c>
      <c r="Q67">
        <v>128673.310238702</v>
      </c>
      <c r="R67">
        <v>55.014815903439001</v>
      </c>
      <c r="S67">
        <v>636.25493230973098</v>
      </c>
      <c r="T67">
        <v>0.46032671611178499</v>
      </c>
      <c r="U67">
        <v>6.1225618739568603E-3</v>
      </c>
      <c r="V67">
        <v>0.98679557064957402</v>
      </c>
      <c r="W67">
        <v>5.4724170631239503E-4</v>
      </c>
      <c r="X67">
        <v>6.5346257701557903E-3</v>
      </c>
      <c r="Y67" s="1">
        <v>0</v>
      </c>
      <c r="Z67">
        <v>0.35800721940521801</v>
      </c>
      <c r="AA67">
        <v>7.9174245656764503E-4</v>
      </c>
      <c r="AB67">
        <v>5.3264105808651999E-3</v>
      </c>
      <c r="AC67">
        <v>6.2808052819720399E-3</v>
      </c>
      <c r="AD67">
        <v>2.36028655614275E-3</v>
      </c>
      <c r="AE67">
        <v>0.62322074895972701</v>
      </c>
      <c r="AF67">
        <v>2.3865989042836299E-3</v>
      </c>
      <c r="AG67">
        <v>4.5320068165443303E-3</v>
      </c>
      <c r="AH67">
        <v>2.7017096790432902</v>
      </c>
      <c r="AI67">
        <v>0.26225837328104001</v>
      </c>
      <c r="AJ67">
        <v>17552.471840348298</v>
      </c>
      <c r="AK67" t="s">
        <v>111</v>
      </c>
      <c r="AL67" t="s">
        <v>112</v>
      </c>
      <c r="AM67">
        <v>20593622708.220001</v>
      </c>
      <c r="AN67">
        <v>198599</v>
      </c>
      <c r="AO67">
        <f t="shared" si="0"/>
        <v>0.84804580650728589</v>
      </c>
    </row>
    <row r="68" spans="1:41" x14ac:dyDescent="0.25">
      <c r="A68" t="s">
        <v>396</v>
      </c>
      <c r="B68">
        <v>17.459838562312701</v>
      </c>
      <c r="C68">
        <v>1.2548737333733699E-2</v>
      </c>
      <c r="D68">
        <v>14.061447612794</v>
      </c>
      <c r="E68">
        <v>56.773652419294898</v>
      </c>
      <c r="F68" s="1">
        <v>0</v>
      </c>
      <c r="G68" s="1">
        <v>0</v>
      </c>
      <c r="H68">
        <v>6.7837935958814404</v>
      </c>
      <c r="I68">
        <v>275.99299404305702</v>
      </c>
      <c r="J68">
        <v>246.90784358672599</v>
      </c>
      <c r="K68">
        <v>269.43892470426499</v>
      </c>
      <c r="L68">
        <v>312.78577801242301</v>
      </c>
      <c r="M68">
        <v>108.10166218589799</v>
      </c>
      <c r="N68">
        <v>94.541448974280399</v>
      </c>
      <c r="O68">
        <v>67.670543982883999</v>
      </c>
      <c r="P68">
        <v>108003.73250668601</v>
      </c>
      <c r="Q68">
        <v>132645.77755335701</v>
      </c>
      <c r="R68">
        <v>53.289536254847199</v>
      </c>
      <c r="S68">
        <v>624.27873524188703</v>
      </c>
      <c r="T68">
        <v>0.43008511988127501</v>
      </c>
      <c r="U68">
        <v>8.8393147851938206E-3</v>
      </c>
      <c r="V68">
        <v>0.98929730002820304</v>
      </c>
      <c r="W68">
        <v>2.4358514599387199E-4</v>
      </c>
      <c r="X68">
        <v>1.61980004060853E-3</v>
      </c>
      <c r="Y68" s="1">
        <v>0</v>
      </c>
      <c r="Z68">
        <v>0.37829219394034502</v>
      </c>
      <c r="AA68">
        <v>7.9807382628740802E-4</v>
      </c>
      <c r="AB68">
        <v>5.1731448515910097E-3</v>
      </c>
      <c r="AC68">
        <v>6.2142577535350997E-3</v>
      </c>
      <c r="AD68">
        <v>2.23883410808517E-3</v>
      </c>
      <c r="AE68">
        <v>0.592003481759244</v>
      </c>
      <c r="AF68">
        <v>2.2554820056147101E-3</v>
      </c>
      <c r="AG68">
        <v>4.3338614375244703E-3</v>
      </c>
      <c r="AH68">
        <v>2.3545651314038301</v>
      </c>
      <c r="AI68">
        <v>0.235267235003668</v>
      </c>
      <c r="AJ68">
        <v>19223.595002685699</v>
      </c>
      <c r="AK68" t="s">
        <v>113</v>
      </c>
      <c r="AL68" t="s">
        <v>114</v>
      </c>
      <c r="AM68">
        <v>21927889807.099998</v>
      </c>
      <c r="AN68">
        <v>203029</v>
      </c>
      <c r="AO68">
        <f t="shared" si="0"/>
        <v>0.83246383667432644</v>
      </c>
    </row>
    <row r="71" spans="1:41" x14ac:dyDescent="0.25">
      <c r="A71" t="s">
        <v>0</v>
      </c>
      <c r="B71" t="s">
        <v>1</v>
      </c>
      <c r="C71" t="s">
        <v>2</v>
      </c>
      <c r="D71" t="s">
        <v>3</v>
      </c>
      <c r="E71" t="s">
        <v>5</v>
      </c>
      <c r="F71" t="s">
        <v>6</v>
      </c>
      <c r="G71" t="s">
        <v>208</v>
      </c>
      <c r="H71" t="s">
        <v>7</v>
      </c>
      <c r="I71" t="s">
        <v>8</v>
      </c>
      <c r="J71" t="s">
        <v>134</v>
      </c>
      <c r="K71" t="s">
        <v>143</v>
      </c>
      <c r="L71" t="s">
        <v>9</v>
      </c>
      <c r="M71" t="s">
        <v>10</v>
      </c>
      <c r="N71" t="s">
        <v>11</v>
      </c>
      <c r="O71" t="s">
        <v>13</v>
      </c>
      <c r="P71" t="s">
        <v>14</v>
      </c>
      <c r="Q71" t="s">
        <v>15</v>
      </c>
      <c r="R71" t="s">
        <v>16</v>
      </c>
      <c r="S71" t="s">
        <v>17</v>
      </c>
      <c r="T71" t="s">
        <v>18</v>
      </c>
      <c r="U71" t="s">
        <v>20</v>
      </c>
      <c r="V71" t="s">
        <v>21</v>
      </c>
      <c r="W71" t="s">
        <v>22</v>
      </c>
      <c r="X71" t="s">
        <v>23</v>
      </c>
      <c r="Y71" t="s">
        <v>24</v>
      </c>
      <c r="Z71" t="s">
        <v>25</v>
      </c>
      <c r="AA71" t="s">
        <v>26</v>
      </c>
      <c r="AB71" t="s">
        <v>27</v>
      </c>
      <c r="AC71" t="s">
        <v>263</v>
      </c>
      <c r="AD71" t="s">
        <v>29</v>
      </c>
      <c r="AE71" t="s">
        <v>326</v>
      </c>
      <c r="AF71" t="s">
        <v>233</v>
      </c>
      <c r="AG71" t="s">
        <v>30</v>
      </c>
      <c r="AH71" t="s">
        <v>31</v>
      </c>
      <c r="AI71" t="s">
        <v>32</v>
      </c>
      <c r="AJ71" t="s">
        <v>33</v>
      </c>
      <c r="AK71" t="s">
        <v>34</v>
      </c>
      <c r="AL71" t="s">
        <v>74</v>
      </c>
      <c r="AM71" t="s">
        <v>35</v>
      </c>
      <c r="AN71" t="s">
        <v>36</v>
      </c>
    </row>
    <row r="72" spans="1:41" x14ac:dyDescent="0.25">
      <c r="A72" t="s">
        <v>396</v>
      </c>
      <c r="B72">
        <v>8.2974528208046507</v>
      </c>
      <c r="C72">
        <v>5.8101570209515398E-3</v>
      </c>
      <c r="D72">
        <v>6.7536452880573998</v>
      </c>
      <c r="E72">
        <v>-21.216737801758399</v>
      </c>
      <c r="F72" s="1">
        <v>0</v>
      </c>
      <c r="G72" s="1">
        <v>0</v>
      </c>
      <c r="H72">
        <v>3.3838184076603302</v>
      </c>
      <c r="I72">
        <v>-218.07836301095</v>
      </c>
      <c r="J72">
        <v>-183.37526284144701</v>
      </c>
      <c r="K72">
        <v>-252.64276290625401</v>
      </c>
      <c r="L72">
        <v>-166.08033134237201</v>
      </c>
      <c r="M72">
        <v>68.340808938374096</v>
      </c>
      <c r="N72">
        <v>79.694881534010307</v>
      </c>
      <c r="O72">
        <v>51.000452379685598</v>
      </c>
      <c r="P72">
        <v>74102.871029297894</v>
      </c>
      <c r="Q72">
        <v>108904.110733686</v>
      </c>
      <c r="R72">
        <v>118.46300238832499</v>
      </c>
      <c r="S72">
        <v>640.96324876589097</v>
      </c>
      <c r="T72">
        <v>1.1612743054776301E-3</v>
      </c>
      <c r="U72">
        <v>0.30063143364694001</v>
      </c>
      <c r="V72">
        <v>0.54887404096091996</v>
      </c>
      <c r="W72">
        <v>2.86141509942631E-2</v>
      </c>
      <c r="X72">
        <v>0.121880374397875</v>
      </c>
      <c r="Y72" s="1">
        <v>0</v>
      </c>
      <c r="Z72">
        <v>1</v>
      </c>
      <c r="AA72">
        <v>8.2244622175960504E-4</v>
      </c>
      <c r="AB72">
        <v>4.4223986743892598E-3</v>
      </c>
      <c r="AC72">
        <v>4.5867766389119796E-3</v>
      </c>
      <c r="AD72">
        <v>5.6481239457021302E-4</v>
      </c>
      <c r="AE72">
        <v>0.77396632934909804</v>
      </c>
      <c r="AF72" s="1">
        <v>2.39103688259777E-4</v>
      </c>
      <c r="AG72" s="1">
        <v>0</v>
      </c>
      <c r="AH72">
        <v>5.0657172746328696</v>
      </c>
      <c r="AI72">
        <v>0.34086629499014298</v>
      </c>
      <c r="AJ72">
        <v>246.017590305407</v>
      </c>
      <c r="AK72" t="s">
        <v>75</v>
      </c>
      <c r="AL72" t="s">
        <v>76</v>
      </c>
      <c r="AM72">
        <v>670260468.46000004</v>
      </c>
      <c r="AN72">
        <v>9045</v>
      </c>
      <c r="AO72">
        <f>AB72/AC72</f>
        <v>0.96416264024539211</v>
      </c>
    </row>
    <row r="73" spans="1:41" x14ac:dyDescent="0.25">
      <c r="A73" t="s">
        <v>396</v>
      </c>
      <c r="B73">
        <v>7.6481517408201798</v>
      </c>
      <c r="C73">
        <v>5.4047240879698498E-3</v>
      </c>
      <c r="D73">
        <v>6.2963074583799497</v>
      </c>
      <c r="E73">
        <v>-24.609689237939001</v>
      </c>
      <c r="F73" s="1">
        <v>0</v>
      </c>
      <c r="G73" s="1">
        <v>0</v>
      </c>
      <c r="H73">
        <v>3.3358345685861499</v>
      </c>
      <c r="I73">
        <v>-183.979976498415</v>
      </c>
      <c r="J73">
        <v>-177.10918001914499</v>
      </c>
      <c r="K73">
        <v>-249.22448720159201</v>
      </c>
      <c r="L73">
        <v>-144.41134256800299</v>
      </c>
      <c r="M73">
        <v>68.893277592539505</v>
      </c>
      <c r="N73">
        <v>82.957550702472204</v>
      </c>
      <c r="O73">
        <v>53.285510457401102</v>
      </c>
      <c r="P73">
        <v>99436.162358918096</v>
      </c>
      <c r="Q73">
        <v>132787.848470875</v>
      </c>
      <c r="R73">
        <v>119.07437141206699</v>
      </c>
      <c r="S73">
        <v>687.81020136484597</v>
      </c>
      <c r="T73">
        <v>1.7108513608748101E-3</v>
      </c>
      <c r="U73">
        <v>0.15900659786677299</v>
      </c>
      <c r="V73">
        <v>0.55401041636580195</v>
      </c>
      <c r="W73">
        <v>6.1166174094312201E-2</v>
      </c>
      <c r="X73">
        <v>0.22581681167311099</v>
      </c>
      <c r="Y73" s="1">
        <v>0</v>
      </c>
      <c r="Z73">
        <v>1</v>
      </c>
      <c r="AA73">
        <v>6.7475796461626003E-4</v>
      </c>
      <c r="AB73">
        <v>4.2396066676490297E-3</v>
      </c>
      <c r="AC73">
        <v>4.6448936848885302E-3</v>
      </c>
      <c r="AD73">
        <v>4.9014488497508397E-4</v>
      </c>
      <c r="AE73">
        <v>0.757757144192447</v>
      </c>
      <c r="AF73" s="1">
        <v>4.12367552913238E-4</v>
      </c>
      <c r="AG73" s="1">
        <v>0</v>
      </c>
      <c r="AH73">
        <v>5.0167480537303</v>
      </c>
      <c r="AI73">
        <v>0.33398244594809801</v>
      </c>
      <c r="AJ73">
        <v>771.22927201151197</v>
      </c>
      <c r="AK73" t="s">
        <v>77</v>
      </c>
      <c r="AL73" t="s">
        <v>78</v>
      </c>
      <c r="AM73">
        <v>2632472962.29</v>
      </c>
      <c r="AN73">
        <v>26474</v>
      </c>
      <c r="AO73">
        <f t="shared" ref="AO73:AO91" si="1">AB73/AC73</f>
        <v>0.91274568488875396</v>
      </c>
    </row>
    <row r="74" spans="1:41" x14ac:dyDescent="0.25">
      <c r="A74" t="s">
        <v>396</v>
      </c>
      <c r="B74">
        <v>7.76555170040597</v>
      </c>
      <c r="C74">
        <v>5.9433441330164804E-3</v>
      </c>
      <c r="D74">
        <v>6.9034363920317299</v>
      </c>
      <c r="E74">
        <v>-23.090565889725202</v>
      </c>
      <c r="F74" s="1">
        <v>0</v>
      </c>
      <c r="G74" s="1">
        <v>0</v>
      </c>
      <c r="H74">
        <v>3.3485139217002802</v>
      </c>
      <c r="I74">
        <v>-160.522893567696</v>
      </c>
      <c r="J74">
        <v>-158.08407703619801</v>
      </c>
      <c r="K74">
        <v>-233.40448182347799</v>
      </c>
      <c r="L74">
        <v>-130.77394143065399</v>
      </c>
      <c r="M74">
        <v>68.424499241288601</v>
      </c>
      <c r="N74">
        <v>84.109108021967202</v>
      </c>
      <c r="O74">
        <v>52.868875143501597</v>
      </c>
      <c r="P74">
        <v>133079.431265097</v>
      </c>
      <c r="Q74">
        <v>180604.786319915</v>
      </c>
      <c r="R74">
        <v>119.77546018313799</v>
      </c>
      <c r="S74">
        <v>707.09913953298496</v>
      </c>
      <c r="T74">
        <v>1.2550050887518199E-3</v>
      </c>
      <c r="U74">
        <v>0.124339392279881</v>
      </c>
      <c r="V74">
        <v>0.56754943841188299</v>
      </c>
      <c r="W74">
        <v>7.1087426923530206E-2</v>
      </c>
      <c r="X74">
        <v>0.237023742384704</v>
      </c>
      <c r="Y74" s="1">
        <v>0</v>
      </c>
      <c r="Z74">
        <v>1</v>
      </c>
      <c r="AA74">
        <v>6.1161055661808296E-4</v>
      </c>
      <c r="AB74">
        <v>4.6916963075584097E-3</v>
      </c>
      <c r="AC74">
        <v>5.0904137947869301E-3</v>
      </c>
      <c r="AD74">
        <v>6.3992606760658697E-4</v>
      </c>
      <c r="AE74">
        <v>0.79476371720518502</v>
      </c>
      <c r="AF74" s="1">
        <v>5.9847642742377803E-4</v>
      </c>
      <c r="AG74" s="1">
        <v>0</v>
      </c>
      <c r="AH74">
        <v>5.5223480862108998</v>
      </c>
      <c r="AI74">
        <v>0.37049477677699499</v>
      </c>
      <c r="AJ74">
        <v>1407.5425844589499</v>
      </c>
      <c r="AK74" t="s">
        <v>79</v>
      </c>
      <c r="AL74" t="s">
        <v>80</v>
      </c>
      <c r="AM74">
        <v>10798065052.85</v>
      </c>
      <c r="AN74">
        <v>81140</v>
      </c>
      <c r="AO74">
        <f t="shared" si="1"/>
        <v>0.92167287310967816</v>
      </c>
    </row>
    <row r="75" spans="1:41" x14ac:dyDescent="0.25">
      <c r="A75" t="s">
        <v>396</v>
      </c>
      <c r="B75">
        <v>8.1545718457954592</v>
      </c>
      <c r="C75">
        <v>6.9920524918605804E-3</v>
      </c>
      <c r="D75">
        <v>8.0752002522098092</v>
      </c>
      <c r="E75">
        <v>-18.014219650754399</v>
      </c>
      <c r="F75" s="1">
        <v>0</v>
      </c>
      <c r="G75" s="1">
        <v>0</v>
      </c>
      <c r="H75">
        <v>3.4295918837597998</v>
      </c>
      <c r="I75">
        <v>-136.58113552317801</v>
      </c>
      <c r="J75">
        <v>-134.83089579359199</v>
      </c>
      <c r="K75">
        <v>-211.66489175462101</v>
      </c>
      <c r="L75">
        <v>-110.624567268307</v>
      </c>
      <c r="M75">
        <v>67.921120035457406</v>
      </c>
      <c r="N75">
        <v>84.339138184169997</v>
      </c>
      <c r="O75">
        <v>52.345520112981099</v>
      </c>
      <c r="P75">
        <v>153072.73082667799</v>
      </c>
      <c r="Q75">
        <v>204246.119713277</v>
      </c>
      <c r="R75">
        <v>119.00247062353699</v>
      </c>
      <c r="S75">
        <v>713.77608496315202</v>
      </c>
      <c r="T75">
        <v>1.55708265826054E-3</v>
      </c>
      <c r="U75">
        <v>0.107378118118098</v>
      </c>
      <c r="V75">
        <v>0.62768094085174897</v>
      </c>
      <c r="W75">
        <v>6.2839449068616507E-2</v>
      </c>
      <c r="X75">
        <v>0.20210149196153501</v>
      </c>
      <c r="Y75" s="1">
        <v>0</v>
      </c>
      <c r="Z75">
        <v>1</v>
      </c>
      <c r="AA75">
        <v>5.8682263299024396E-4</v>
      </c>
      <c r="AB75">
        <v>5.4594482348207501E-3</v>
      </c>
      <c r="AC75">
        <v>5.8039775236148504E-3</v>
      </c>
      <c r="AD75">
        <v>9.4574480255347495E-4</v>
      </c>
      <c r="AE75">
        <v>0.82999215641584001</v>
      </c>
      <c r="AF75" s="1">
        <v>8.8196796717360303E-4</v>
      </c>
      <c r="AG75" s="1">
        <v>0</v>
      </c>
      <c r="AH75">
        <v>5.9114983543565502</v>
      </c>
      <c r="AI75">
        <v>0.39602515838609298</v>
      </c>
      <c r="AJ75">
        <v>1999.2929635381799</v>
      </c>
      <c r="AK75" t="s">
        <v>81</v>
      </c>
      <c r="AL75" t="s">
        <v>82</v>
      </c>
      <c r="AM75">
        <v>22466178557.970001</v>
      </c>
      <c r="AN75">
        <v>146768</v>
      </c>
      <c r="AO75">
        <f t="shared" si="1"/>
        <v>0.94063910699304021</v>
      </c>
    </row>
    <row r="76" spans="1:41" x14ac:dyDescent="0.25">
      <c r="A76" t="s">
        <v>396</v>
      </c>
      <c r="B76">
        <v>8.6688786831567892</v>
      </c>
      <c r="C76">
        <v>7.4927599943168796E-3</v>
      </c>
      <c r="D76">
        <v>8.6298786421548694</v>
      </c>
      <c r="E76">
        <v>-6.9707647234781804</v>
      </c>
      <c r="F76" s="1">
        <v>0</v>
      </c>
      <c r="G76" s="1">
        <v>0</v>
      </c>
      <c r="H76">
        <v>3.6851462576268599</v>
      </c>
      <c r="I76">
        <v>-112.02365067874899</v>
      </c>
      <c r="J76">
        <v>-109.304414319488</v>
      </c>
      <c r="K76">
        <v>-185.151212963669</v>
      </c>
      <c r="L76">
        <v>-84.064369532429396</v>
      </c>
      <c r="M76">
        <v>71.066881389175194</v>
      </c>
      <c r="N76">
        <v>84.115166851374397</v>
      </c>
      <c r="O76">
        <v>52.110844158421699</v>
      </c>
      <c r="P76">
        <v>141856.01661042401</v>
      </c>
      <c r="Q76">
        <v>193881.02963053499</v>
      </c>
      <c r="R76">
        <v>114.74577152337299</v>
      </c>
      <c r="S76">
        <v>705.95969951997995</v>
      </c>
      <c r="T76">
        <v>1.9341043618619901E-3</v>
      </c>
      <c r="U76">
        <v>0.100616445113435</v>
      </c>
      <c r="V76">
        <v>0.76335088637727899</v>
      </c>
      <c r="W76">
        <v>3.0481382482564899E-2</v>
      </c>
      <c r="X76">
        <v>0.10555128602672</v>
      </c>
      <c r="Y76" s="1">
        <v>0</v>
      </c>
      <c r="Z76">
        <v>1</v>
      </c>
      <c r="AA76">
        <v>6.2206773893457696E-4</v>
      </c>
      <c r="AB76">
        <v>5.5591881864781997E-3</v>
      </c>
      <c r="AC76">
        <v>5.9344405146326698E-3</v>
      </c>
      <c r="AD76">
        <v>1.31141291384432E-3</v>
      </c>
      <c r="AE76">
        <v>0.82478219265313102</v>
      </c>
      <c r="AF76">
        <v>1.2205057957001E-3</v>
      </c>
      <c r="AG76" s="1">
        <v>4.0542976838702097E-9</v>
      </c>
      <c r="AH76">
        <v>5.7084851981407096</v>
      </c>
      <c r="AI76">
        <v>0.396773165721376</v>
      </c>
      <c r="AJ76">
        <v>2851.1048618957998</v>
      </c>
      <c r="AK76" t="s">
        <v>83</v>
      </c>
      <c r="AL76" t="s">
        <v>84</v>
      </c>
      <c r="AM76">
        <v>24650461862.41</v>
      </c>
      <c r="AN76">
        <v>173771</v>
      </c>
      <c r="AO76">
        <f t="shared" si="1"/>
        <v>0.93676702509205323</v>
      </c>
    </row>
    <row r="77" spans="1:41" x14ac:dyDescent="0.25">
      <c r="A77" t="s">
        <v>396</v>
      </c>
      <c r="B77">
        <v>8.7862037838001008</v>
      </c>
      <c r="C77">
        <v>8.0928798405397392E-3</v>
      </c>
      <c r="D77">
        <v>9.2906420490539308</v>
      </c>
      <c r="E77">
        <v>-6.2681125950261602</v>
      </c>
      <c r="F77" s="1">
        <v>0</v>
      </c>
      <c r="G77" s="1">
        <v>0</v>
      </c>
      <c r="H77">
        <v>3.8560204202088499</v>
      </c>
      <c r="I77">
        <v>-86.878513213164496</v>
      </c>
      <c r="J77">
        <v>-83.512236599379406</v>
      </c>
      <c r="K77">
        <v>-157.56252035748199</v>
      </c>
      <c r="L77">
        <v>-58.718885418768103</v>
      </c>
      <c r="M77">
        <v>74.280220529404403</v>
      </c>
      <c r="N77">
        <v>84.667466704758894</v>
      </c>
      <c r="O77">
        <v>52.410085491069601</v>
      </c>
      <c r="P77">
        <v>140882.24267588099</v>
      </c>
      <c r="Q77">
        <v>190306.12958518899</v>
      </c>
      <c r="R77">
        <v>108.78417098575299</v>
      </c>
      <c r="S77">
        <v>702.86942288769797</v>
      </c>
      <c r="T77">
        <v>1.85926869615803E-3</v>
      </c>
      <c r="U77">
        <v>6.8151926208104896E-2</v>
      </c>
      <c r="V77">
        <v>0.87976200832093698</v>
      </c>
      <c r="W77">
        <v>1.2074641717512401E-2</v>
      </c>
      <c r="X77">
        <v>4.0011423753444901E-2</v>
      </c>
      <c r="Y77" s="1">
        <v>0</v>
      </c>
      <c r="Z77">
        <v>1</v>
      </c>
      <c r="AA77">
        <v>6.4201702102195104E-4</v>
      </c>
      <c r="AB77">
        <v>5.7896836972275599E-3</v>
      </c>
      <c r="AC77">
        <v>6.2340417455966496E-3</v>
      </c>
      <c r="AD77">
        <v>1.65520745425604E-3</v>
      </c>
      <c r="AE77">
        <v>0.81683332159800803</v>
      </c>
      <c r="AF77">
        <v>1.54120564562277E-3</v>
      </c>
      <c r="AG77">
        <v>5.6676197443518899E-6</v>
      </c>
      <c r="AH77">
        <v>5.4904014277582496</v>
      </c>
      <c r="AI77">
        <v>0.40075284253358401</v>
      </c>
      <c r="AJ77">
        <v>3392.1577318219802</v>
      </c>
      <c r="AK77" t="s">
        <v>85</v>
      </c>
      <c r="AL77" t="s">
        <v>86</v>
      </c>
      <c r="AM77">
        <v>33177768150.169998</v>
      </c>
      <c r="AN77">
        <v>235500</v>
      </c>
      <c r="AO77">
        <f t="shared" si="1"/>
        <v>0.92872071338262097</v>
      </c>
    </row>
    <row r="78" spans="1:41" x14ac:dyDescent="0.25">
      <c r="A78" t="s">
        <v>396</v>
      </c>
      <c r="B78">
        <v>9.4273595126352099</v>
      </c>
      <c r="C78">
        <v>8.2001425820972494E-3</v>
      </c>
      <c r="D78">
        <v>9.4082814868445599</v>
      </c>
      <c r="E78">
        <v>-9.1196462992778802</v>
      </c>
      <c r="F78" s="1">
        <v>0</v>
      </c>
      <c r="G78" s="1">
        <v>0</v>
      </c>
      <c r="H78">
        <v>4.0081953807719604</v>
      </c>
      <c r="I78">
        <v>-61.469064596200603</v>
      </c>
      <c r="J78">
        <v>-57.677492251867399</v>
      </c>
      <c r="K78">
        <v>-126.42573067274201</v>
      </c>
      <c r="L78">
        <v>-30.7283712351283</v>
      </c>
      <c r="M78">
        <v>78.037674447817906</v>
      </c>
      <c r="N78">
        <v>85.692305508640999</v>
      </c>
      <c r="O78">
        <v>54.480770347687503</v>
      </c>
      <c r="P78">
        <v>128987.090297289</v>
      </c>
      <c r="Q78">
        <v>174189.91066959899</v>
      </c>
      <c r="R78">
        <v>98.274587848284099</v>
      </c>
      <c r="S78">
        <v>694.37223839088995</v>
      </c>
      <c r="T78">
        <v>2.5587609953385401E-3</v>
      </c>
      <c r="U78">
        <v>3.9255801189262397E-2</v>
      </c>
      <c r="V78">
        <v>0.90268198166942804</v>
      </c>
      <c r="W78">
        <v>1.4184131430523E-2</v>
      </c>
      <c r="X78">
        <v>4.3878085710786101E-2</v>
      </c>
      <c r="Y78" s="1">
        <v>0</v>
      </c>
      <c r="Z78">
        <v>1</v>
      </c>
      <c r="AA78">
        <v>6.5692351023278095E-4</v>
      </c>
      <c r="AB78">
        <v>5.5790668889243496E-3</v>
      </c>
      <c r="AC78">
        <v>6.1594642278943196E-3</v>
      </c>
      <c r="AD78">
        <v>1.94139273314034E-3</v>
      </c>
      <c r="AE78">
        <v>0.77478413855476103</v>
      </c>
      <c r="AF78">
        <v>1.8160098462754301E-3</v>
      </c>
      <c r="AG78">
        <v>2.0585374202322601E-5</v>
      </c>
      <c r="AH78">
        <v>4.8678149178050596</v>
      </c>
      <c r="AI78">
        <v>0.36755201113251901</v>
      </c>
      <c r="AJ78">
        <v>3210.2863512461399</v>
      </c>
      <c r="AK78" t="s">
        <v>87</v>
      </c>
      <c r="AL78" t="s">
        <v>88</v>
      </c>
      <c r="AM78">
        <v>42519949381.050003</v>
      </c>
      <c r="AN78">
        <v>329645</v>
      </c>
      <c r="AO78">
        <f t="shared" si="1"/>
        <v>0.90577145714370266</v>
      </c>
    </row>
    <row r="79" spans="1:41" x14ac:dyDescent="0.25">
      <c r="A79" t="s">
        <v>396</v>
      </c>
      <c r="B79">
        <v>9.7686589729070707</v>
      </c>
      <c r="C79">
        <v>8.5503976387074597E-3</v>
      </c>
      <c r="D79">
        <v>9.7914472944769102</v>
      </c>
      <c r="E79">
        <v>-12.7688906511617</v>
      </c>
      <c r="F79" s="1">
        <v>0</v>
      </c>
      <c r="G79" s="1">
        <v>0</v>
      </c>
      <c r="H79">
        <v>4.0070352726623399</v>
      </c>
      <c r="I79">
        <v>-36.191474462364802</v>
      </c>
      <c r="J79">
        <v>-33.677099697737297</v>
      </c>
      <c r="K79">
        <v>-99.312609092675899</v>
      </c>
      <c r="L79">
        <v>-7.1350837512916403</v>
      </c>
      <c r="M79">
        <v>77.894439822135098</v>
      </c>
      <c r="N79">
        <v>87.314769097224996</v>
      </c>
      <c r="O79">
        <v>56.683910084085802</v>
      </c>
      <c r="P79">
        <v>136740.030035567</v>
      </c>
      <c r="Q79">
        <v>178414.37681800101</v>
      </c>
      <c r="R79">
        <v>94.741573308417898</v>
      </c>
      <c r="S79">
        <v>697.14985397047701</v>
      </c>
      <c r="T79">
        <v>3.2986991246059701E-3</v>
      </c>
      <c r="U79">
        <v>4.9919730656363598E-2</v>
      </c>
      <c r="V79">
        <v>0.85066142055654603</v>
      </c>
      <c r="W79">
        <v>2.36690633236025E-2</v>
      </c>
      <c r="X79">
        <v>7.5749785463487596E-2</v>
      </c>
      <c r="Y79" s="1">
        <v>0</v>
      </c>
      <c r="Z79">
        <v>1</v>
      </c>
      <c r="AA79">
        <v>6.1848496216203698E-4</v>
      </c>
      <c r="AB79">
        <v>5.64264646659033E-3</v>
      </c>
      <c r="AC79">
        <v>6.3012900319215697E-3</v>
      </c>
      <c r="AD79">
        <v>2.2202600747450898E-3</v>
      </c>
      <c r="AE79">
        <v>0.75467520056577597</v>
      </c>
      <c r="AF79">
        <v>2.06659143542752E-3</v>
      </c>
      <c r="AG79">
        <v>4.9374270869975699E-5</v>
      </c>
      <c r="AH79">
        <v>4.6693907919808497</v>
      </c>
      <c r="AI79">
        <v>0.34643161562522301</v>
      </c>
      <c r="AJ79">
        <v>3030.1880247897402</v>
      </c>
      <c r="AK79" t="s">
        <v>89</v>
      </c>
      <c r="AL79" t="s">
        <v>90</v>
      </c>
      <c r="AM79">
        <v>81427457225.910004</v>
      </c>
      <c r="AN79">
        <v>595491</v>
      </c>
      <c r="AO79">
        <f t="shared" si="1"/>
        <v>0.89547480563588866</v>
      </c>
    </row>
    <row r="80" spans="1:41" x14ac:dyDescent="0.25">
      <c r="A80" t="s">
        <v>396</v>
      </c>
      <c r="B80">
        <v>10.916227862257699</v>
      </c>
      <c r="C80">
        <v>9.3301400897857403E-3</v>
      </c>
      <c r="D80">
        <v>10.6391270067141</v>
      </c>
      <c r="E80">
        <v>-12.6844355729604</v>
      </c>
      <c r="F80" s="1">
        <v>0</v>
      </c>
      <c r="G80" s="1">
        <v>0</v>
      </c>
      <c r="H80">
        <v>4.0348822716933004</v>
      </c>
      <c r="I80">
        <v>-11.6680962634252</v>
      </c>
      <c r="J80">
        <v>-9.8130885855444703</v>
      </c>
      <c r="K80">
        <v>-73.747722010443596</v>
      </c>
      <c r="L80">
        <v>16.003038767901</v>
      </c>
      <c r="M80">
        <v>77.474375715604197</v>
      </c>
      <c r="N80">
        <v>88.647077680345404</v>
      </c>
      <c r="O80">
        <v>58.048446251274001</v>
      </c>
      <c r="P80">
        <v>143732.113231461</v>
      </c>
      <c r="Q80">
        <v>185426.010541675</v>
      </c>
      <c r="R80">
        <v>93.4632248728729</v>
      </c>
      <c r="S80">
        <v>699.18299507576205</v>
      </c>
      <c r="T80">
        <v>4.0323732000737402E-3</v>
      </c>
      <c r="U80">
        <v>6.4900152470874495E-2</v>
      </c>
      <c r="V80">
        <v>0.80172058357292897</v>
      </c>
      <c r="W80">
        <v>3.3171517142180897E-2</v>
      </c>
      <c r="X80">
        <v>0.100207746814014</v>
      </c>
      <c r="Y80" s="1">
        <v>0</v>
      </c>
      <c r="Z80">
        <v>1</v>
      </c>
      <c r="AA80">
        <v>5.8809736150805102E-4</v>
      </c>
      <c r="AB80">
        <v>5.8261579479304999E-3</v>
      </c>
      <c r="AC80">
        <v>6.4681561251885098E-3</v>
      </c>
      <c r="AD80">
        <v>2.55858843867655E-3</v>
      </c>
      <c r="AE80">
        <v>0.75208080879941697</v>
      </c>
      <c r="AF80">
        <v>2.3543094525190701E-3</v>
      </c>
      <c r="AG80">
        <v>3.05545806919886E-4</v>
      </c>
      <c r="AH80">
        <v>4.72003296822907</v>
      </c>
      <c r="AI80">
        <v>0.34347341263480202</v>
      </c>
      <c r="AJ80">
        <v>3142.3133682631301</v>
      </c>
      <c r="AK80" t="s">
        <v>91</v>
      </c>
      <c r="AL80" t="s">
        <v>92</v>
      </c>
      <c r="AM80">
        <v>136661211921.03999</v>
      </c>
      <c r="AN80">
        <v>950805</v>
      </c>
      <c r="AO80">
        <f t="shared" si="1"/>
        <v>0.90074479266851348</v>
      </c>
    </row>
    <row r="81" spans="1:41" x14ac:dyDescent="0.25">
      <c r="A81" t="s">
        <v>396</v>
      </c>
      <c r="B81">
        <v>11.7231452186201</v>
      </c>
      <c r="C81">
        <v>1.0033148087303E-2</v>
      </c>
      <c r="D81">
        <v>11.397120771235199</v>
      </c>
      <c r="E81">
        <v>-9.4445889537431107</v>
      </c>
      <c r="F81" s="1">
        <v>0</v>
      </c>
      <c r="G81" s="1">
        <v>0</v>
      </c>
      <c r="H81">
        <v>4.1634382145578801</v>
      </c>
      <c r="I81">
        <v>13.3952715938644</v>
      </c>
      <c r="J81">
        <v>14.4298541427271</v>
      </c>
      <c r="K81">
        <v>-46.602616336743701</v>
      </c>
      <c r="L81">
        <v>40.866418279839202</v>
      </c>
      <c r="M81">
        <v>78.194859636866198</v>
      </c>
      <c r="N81">
        <v>89.136508695016104</v>
      </c>
      <c r="O81">
        <v>59.2126690913856</v>
      </c>
      <c r="P81">
        <v>144963.35441219201</v>
      </c>
      <c r="Q81">
        <v>183379.17181991899</v>
      </c>
      <c r="R81">
        <v>88.905322203344198</v>
      </c>
      <c r="S81">
        <v>698.06621013603501</v>
      </c>
      <c r="T81">
        <v>4.5150636630260799E-3</v>
      </c>
      <c r="U81">
        <v>6.6356547814264297E-2</v>
      </c>
      <c r="V81">
        <v>0.82216023427584894</v>
      </c>
      <c r="W81">
        <v>2.6774816079053E-2</v>
      </c>
      <c r="X81">
        <v>8.4708401830832697E-2</v>
      </c>
      <c r="Y81" s="1">
        <v>0</v>
      </c>
      <c r="Z81">
        <v>1</v>
      </c>
      <c r="AA81">
        <v>5.8382916987512103E-4</v>
      </c>
      <c r="AB81">
        <v>5.7218192380375102E-3</v>
      </c>
      <c r="AC81">
        <v>6.4082869515352699E-3</v>
      </c>
      <c r="AD81">
        <v>2.9712055030304899E-3</v>
      </c>
      <c r="AE81">
        <v>0.73652482809733599</v>
      </c>
      <c r="AF81">
        <v>2.5942985547679999E-3</v>
      </c>
      <c r="AG81">
        <v>6.4737397565015704E-4</v>
      </c>
      <c r="AH81">
        <v>4.5204211348900101</v>
      </c>
      <c r="AI81">
        <v>0.32718647485371899</v>
      </c>
      <c r="AJ81">
        <v>3576.3398605994898</v>
      </c>
      <c r="AK81" t="s">
        <v>93</v>
      </c>
      <c r="AL81" t="s">
        <v>94</v>
      </c>
      <c r="AM81">
        <v>199751239468.79999</v>
      </c>
      <c r="AN81">
        <v>1377943</v>
      </c>
      <c r="AO81">
        <f t="shared" si="1"/>
        <v>0.89287812504505615</v>
      </c>
    </row>
    <row r="82" spans="1:41" x14ac:dyDescent="0.25">
      <c r="A82" t="s">
        <v>396</v>
      </c>
      <c r="B82">
        <v>13.0506328971216</v>
      </c>
      <c r="C82">
        <v>1.1145186935920899E-2</v>
      </c>
      <c r="D82">
        <v>12.584110578843299</v>
      </c>
      <c r="E82">
        <v>-7.7448296877455096</v>
      </c>
      <c r="F82" s="1">
        <v>0</v>
      </c>
      <c r="G82" s="1">
        <v>0</v>
      </c>
      <c r="H82">
        <v>4.2016459684356597</v>
      </c>
      <c r="I82">
        <v>37.852680130011599</v>
      </c>
      <c r="J82">
        <v>38.4938630987794</v>
      </c>
      <c r="K82">
        <v>-21.542713954130001</v>
      </c>
      <c r="L82">
        <v>63.922729814953399</v>
      </c>
      <c r="M82">
        <v>77.018731534857494</v>
      </c>
      <c r="N82">
        <v>89.753162619698301</v>
      </c>
      <c r="O82">
        <v>59.7094565886689</v>
      </c>
      <c r="P82">
        <v>152876.100740883</v>
      </c>
      <c r="Q82">
        <v>191563.60070196001</v>
      </c>
      <c r="R82">
        <v>88.593186802705802</v>
      </c>
      <c r="S82">
        <v>701.48223430385099</v>
      </c>
      <c r="T82">
        <v>3.80427494316276E-3</v>
      </c>
      <c r="U82">
        <v>6.4857762991371706E-2</v>
      </c>
      <c r="V82">
        <v>0.82603836300192901</v>
      </c>
      <c r="W82">
        <v>2.6406547282959599E-2</v>
      </c>
      <c r="X82">
        <v>8.2697326723739403E-2</v>
      </c>
      <c r="Y82" s="1">
        <v>0</v>
      </c>
      <c r="Z82">
        <v>1</v>
      </c>
      <c r="AA82">
        <v>5.6255501255031502E-4</v>
      </c>
      <c r="AB82">
        <v>5.8533574302622998E-3</v>
      </c>
      <c r="AC82">
        <v>6.46546456460093E-3</v>
      </c>
      <c r="AD82">
        <v>3.3117003418601902E-3</v>
      </c>
      <c r="AE82">
        <v>0.74127046462278801</v>
      </c>
      <c r="AF82">
        <v>2.7978828177188E-3</v>
      </c>
      <c r="AG82">
        <v>1.2723537252599499E-3</v>
      </c>
      <c r="AH82">
        <v>4.7172043170304496</v>
      </c>
      <c r="AI82">
        <v>0.33722041024306099</v>
      </c>
      <c r="AJ82">
        <v>3942.8636106160802</v>
      </c>
      <c r="AK82" t="s">
        <v>95</v>
      </c>
      <c r="AL82" t="s">
        <v>96</v>
      </c>
      <c r="AM82">
        <v>265375635886.79001</v>
      </c>
      <c r="AN82">
        <v>1735887</v>
      </c>
      <c r="AO82">
        <f t="shared" si="1"/>
        <v>0.90532665855289374</v>
      </c>
    </row>
    <row r="83" spans="1:41" x14ac:dyDescent="0.25">
      <c r="A83" t="s">
        <v>396</v>
      </c>
      <c r="B83">
        <v>14.2783368523082</v>
      </c>
      <c r="C83">
        <v>1.14223750793282E-2</v>
      </c>
      <c r="D83">
        <v>12.8777026310868</v>
      </c>
      <c r="E83">
        <v>-3.0971454746313598</v>
      </c>
      <c r="F83" s="1">
        <v>0</v>
      </c>
      <c r="G83" s="1">
        <v>0</v>
      </c>
      <c r="H83">
        <v>4.38430945397762</v>
      </c>
      <c r="I83">
        <v>62.436368772969097</v>
      </c>
      <c r="J83">
        <v>62.7109830401198</v>
      </c>
      <c r="K83">
        <v>5.5245943251163103</v>
      </c>
      <c r="L83">
        <v>88.481848053390095</v>
      </c>
      <c r="M83">
        <v>78.544103507017994</v>
      </c>
      <c r="N83">
        <v>90.251567247193293</v>
      </c>
      <c r="O83">
        <v>60.347503443273297</v>
      </c>
      <c r="P83">
        <v>153061.07551356501</v>
      </c>
      <c r="Q83">
        <v>191099.83561179999</v>
      </c>
      <c r="R83">
        <v>84.062681760077595</v>
      </c>
      <c r="S83">
        <v>699.52615052875899</v>
      </c>
      <c r="T83">
        <v>4.0505278854706698E-3</v>
      </c>
      <c r="U83">
        <v>5.77198132938051E-2</v>
      </c>
      <c r="V83">
        <v>0.85423809627317204</v>
      </c>
      <c r="W83">
        <v>2.3519608097235599E-2</v>
      </c>
      <c r="X83">
        <v>6.4522482335786294E-2</v>
      </c>
      <c r="Y83" s="1">
        <v>0</v>
      </c>
      <c r="Z83">
        <v>1</v>
      </c>
      <c r="AA83">
        <v>5.6826483293447396E-4</v>
      </c>
      <c r="AB83">
        <v>5.7420709081543002E-3</v>
      </c>
      <c r="AC83">
        <v>6.3652014330697502E-3</v>
      </c>
      <c r="AD83">
        <v>3.2776137948847999E-3</v>
      </c>
      <c r="AE83">
        <v>0.73565435234788201</v>
      </c>
      <c r="AF83">
        <v>2.8516106091254299E-3</v>
      </c>
      <c r="AG83">
        <v>1.6977490447242999E-3</v>
      </c>
      <c r="AH83">
        <v>4.6075006921699897</v>
      </c>
      <c r="AI83">
        <v>0.32592251271959799</v>
      </c>
      <c r="AJ83">
        <v>4663.8372800605002</v>
      </c>
      <c r="AK83" t="s">
        <v>97</v>
      </c>
      <c r="AL83" t="s">
        <v>98</v>
      </c>
      <c r="AM83">
        <v>275824782556.75</v>
      </c>
      <c r="AN83">
        <v>1802057</v>
      </c>
      <c r="AO83">
        <f t="shared" si="1"/>
        <v>0.9021035655402766</v>
      </c>
    </row>
    <row r="84" spans="1:41" x14ac:dyDescent="0.25">
      <c r="A84" t="s">
        <v>396</v>
      </c>
      <c r="B84">
        <v>16.214568948905399</v>
      </c>
      <c r="C84">
        <v>1.1926236303944401E-2</v>
      </c>
      <c r="D84">
        <v>13.409068493437699</v>
      </c>
      <c r="E84">
        <v>1.7161591759890999</v>
      </c>
      <c r="F84" s="1">
        <v>0</v>
      </c>
      <c r="G84" s="1">
        <v>0</v>
      </c>
      <c r="H84">
        <v>4.5794945610374098</v>
      </c>
      <c r="I84">
        <v>87.038054009617198</v>
      </c>
      <c r="J84">
        <v>86.764809349732801</v>
      </c>
      <c r="K84">
        <v>31.193183355772199</v>
      </c>
      <c r="L84">
        <v>112.810461503865</v>
      </c>
      <c r="M84">
        <v>81.245207011057303</v>
      </c>
      <c r="N84">
        <v>90.930966832092693</v>
      </c>
      <c r="O84">
        <v>60.263694795368103</v>
      </c>
      <c r="P84">
        <v>154739.84086361001</v>
      </c>
      <c r="Q84">
        <v>190170.41234556501</v>
      </c>
      <c r="R84">
        <v>78.945091527745902</v>
      </c>
      <c r="S84">
        <v>698.04020691476705</v>
      </c>
      <c r="T84">
        <v>3.6885275642414101E-3</v>
      </c>
      <c r="U84">
        <v>4.9526530967403302E-2</v>
      </c>
      <c r="V84">
        <v>0.90661331861104799</v>
      </c>
      <c r="W84">
        <v>1.07520482835351E-2</v>
      </c>
      <c r="X84">
        <v>3.3108102138012803E-2</v>
      </c>
      <c r="Y84" s="1">
        <v>0</v>
      </c>
      <c r="Z84">
        <v>1</v>
      </c>
      <c r="AA84">
        <v>5.8150383571356403E-4</v>
      </c>
      <c r="AB84">
        <v>5.7000206426552199E-3</v>
      </c>
      <c r="AC84">
        <v>6.3173319800373696E-3</v>
      </c>
      <c r="AD84">
        <v>3.17941491893583E-3</v>
      </c>
      <c r="AE84">
        <v>0.74589903965077897</v>
      </c>
      <c r="AF84">
        <v>2.89039607311314E-3</v>
      </c>
      <c r="AG84">
        <v>2.3516985322686599E-3</v>
      </c>
      <c r="AH84">
        <v>4.5690992270060704</v>
      </c>
      <c r="AI84">
        <v>0.33817042586759499</v>
      </c>
      <c r="AJ84">
        <v>5633.3158481729597</v>
      </c>
      <c r="AK84" t="s">
        <v>99</v>
      </c>
      <c r="AL84" t="s">
        <v>100</v>
      </c>
      <c r="AM84">
        <v>248824139946.14001</v>
      </c>
      <c r="AN84">
        <v>1608016</v>
      </c>
      <c r="AO84">
        <f t="shared" si="1"/>
        <v>0.9022829037111173</v>
      </c>
    </row>
    <row r="85" spans="1:41" x14ac:dyDescent="0.25">
      <c r="A85" t="s">
        <v>396</v>
      </c>
      <c r="B85">
        <v>17.624994632322199</v>
      </c>
      <c r="C85">
        <v>1.2781938366254301E-2</v>
      </c>
      <c r="D85">
        <v>14.3046792425063</v>
      </c>
      <c r="E85">
        <v>8.1313069269892502</v>
      </c>
      <c r="F85" s="1">
        <v>0</v>
      </c>
      <c r="G85" s="1">
        <v>0</v>
      </c>
      <c r="H85">
        <v>4.84099798742524</v>
      </c>
      <c r="I85">
        <v>111.501642085963</v>
      </c>
      <c r="J85">
        <v>110.45692586059999</v>
      </c>
      <c r="K85">
        <v>59.849129876625199</v>
      </c>
      <c r="L85">
        <v>137.70193397738501</v>
      </c>
      <c r="M85">
        <v>85.171464016853903</v>
      </c>
      <c r="N85">
        <v>91.754847469722804</v>
      </c>
      <c r="O85">
        <v>60.703335969309698</v>
      </c>
      <c r="P85">
        <v>152196.00063736501</v>
      </c>
      <c r="Q85">
        <v>185675.03124640099</v>
      </c>
      <c r="R85">
        <v>72.829269937193303</v>
      </c>
      <c r="S85">
        <v>691.184751336521</v>
      </c>
      <c r="T85">
        <v>3.8062984522805499E-3</v>
      </c>
      <c r="U85">
        <v>3.00258782260233E-2</v>
      </c>
      <c r="V85">
        <v>0.94768998106119595</v>
      </c>
      <c r="W85">
        <v>5.1019346428111401E-3</v>
      </c>
      <c r="X85">
        <v>1.7182206069969001E-2</v>
      </c>
      <c r="Y85" s="1">
        <v>0</v>
      </c>
      <c r="Z85">
        <v>1</v>
      </c>
      <c r="AA85">
        <v>6.0563095072373803E-4</v>
      </c>
      <c r="AB85">
        <v>5.5752496069341002E-3</v>
      </c>
      <c r="AC85">
        <v>6.2239840843052998E-3</v>
      </c>
      <c r="AD85">
        <v>3.02572615205531E-3</v>
      </c>
      <c r="AE85">
        <v>0.74291860694345202</v>
      </c>
      <c r="AF85">
        <v>2.8534856595884301E-3</v>
      </c>
      <c r="AG85">
        <v>3.4988587656663902E-3</v>
      </c>
      <c r="AH85">
        <v>4.3595804494474502</v>
      </c>
      <c r="AI85">
        <v>0.34510023524060301</v>
      </c>
      <c r="AJ85">
        <v>6964.6772047506302</v>
      </c>
      <c r="AK85" t="s">
        <v>101</v>
      </c>
      <c r="AL85" t="s">
        <v>102</v>
      </c>
      <c r="AM85">
        <v>170987488640.06</v>
      </c>
      <c r="AN85">
        <v>1123469</v>
      </c>
      <c r="AO85">
        <f t="shared" si="1"/>
        <v>0.89576861563526811</v>
      </c>
    </row>
    <row r="86" spans="1:41" x14ac:dyDescent="0.25">
      <c r="A86" t="s">
        <v>396</v>
      </c>
      <c r="B86">
        <v>18.739956187461701</v>
      </c>
      <c r="C86">
        <v>1.3093254717383001E-2</v>
      </c>
      <c r="D86">
        <v>14.628402638904401</v>
      </c>
      <c r="E86">
        <v>12.861843910828201</v>
      </c>
      <c r="F86" s="1">
        <v>0</v>
      </c>
      <c r="G86" s="1">
        <v>0</v>
      </c>
      <c r="H86">
        <v>5.0978475145465003</v>
      </c>
      <c r="I86">
        <v>136.19180000268901</v>
      </c>
      <c r="J86">
        <v>134.600946939876</v>
      </c>
      <c r="K86">
        <v>86.824274493404005</v>
      </c>
      <c r="L86">
        <v>163.03682740214401</v>
      </c>
      <c r="M86">
        <v>89.191263406338194</v>
      </c>
      <c r="N86">
        <v>92.244804766228199</v>
      </c>
      <c r="O86">
        <v>60.435847758972798</v>
      </c>
      <c r="P86">
        <v>148497.74032408101</v>
      </c>
      <c r="Q86">
        <v>179199.19647833001</v>
      </c>
      <c r="R86">
        <v>67.585957384998196</v>
      </c>
      <c r="S86">
        <v>685.36290508738398</v>
      </c>
      <c r="T86">
        <v>4.5689300730932404E-3</v>
      </c>
      <c r="U86">
        <v>1.11027592794664E-2</v>
      </c>
      <c r="V86">
        <v>0.97687360875103402</v>
      </c>
      <c r="W86">
        <v>2.2402898095618099E-3</v>
      </c>
      <c r="X86">
        <v>9.7833421599373398E-3</v>
      </c>
      <c r="Y86" s="1">
        <v>0</v>
      </c>
      <c r="Z86">
        <v>1</v>
      </c>
      <c r="AA86">
        <v>6.3577832012690701E-4</v>
      </c>
      <c r="AB86">
        <v>5.4504044894896197E-3</v>
      </c>
      <c r="AC86">
        <v>6.1344074406995998E-3</v>
      </c>
      <c r="AD86">
        <v>2.9896274658103099E-3</v>
      </c>
      <c r="AE86">
        <v>0.75817892966994005</v>
      </c>
      <c r="AF86">
        <v>2.8910363337125199E-3</v>
      </c>
      <c r="AG86">
        <v>3.9858111372706598E-3</v>
      </c>
      <c r="AH86">
        <v>4.19455807203882</v>
      </c>
      <c r="AI86">
        <v>0.35317273590193599</v>
      </c>
      <c r="AJ86">
        <v>8615.7747610342103</v>
      </c>
      <c r="AK86" t="s">
        <v>103</v>
      </c>
      <c r="AL86" t="s">
        <v>104</v>
      </c>
      <c r="AM86">
        <v>99528085990.630005</v>
      </c>
      <c r="AN86">
        <v>670233</v>
      </c>
      <c r="AO86">
        <f t="shared" si="1"/>
        <v>0.88849730673709981</v>
      </c>
    </row>
    <row r="87" spans="1:41" x14ac:dyDescent="0.25">
      <c r="A87" t="s">
        <v>396</v>
      </c>
      <c r="B87">
        <v>19.503607309751199</v>
      </c>
      <c r="C87">
        <v>1.3756005233014901E-2</v>
      </c>
      <c r="D87">
        <v>15.313835904877999</v>
      </c>
      <c r="E87">
        <v>18.019866650849</v>
      </c>
      <c r="F87" s="1">
        <v>0</v>
      </c>
      <c r="G87" s="1">
        <v>0</v>
      </c>
      <c r="H87">
        <v>5.3744730955837596</v>
      </c>
      <c r="I87">
        <v>160.947309480754</v>
      </c>
      <c r="J87">
        <v>157.10488322414599</v>
      </c>
      <c r="K87">
        <v>118.04547122475</v>
      </c>
      <c r="L87">
        <v>189.06807274217201</v>
      </c>
      <c r="M87">
        <v>92.972960451278894</v>
      </c>
      <c r="N87">
        <v>92.595903407150402</v>
      </c>
      <c r="O87">
        <v>60.790927809471398</v>
      </c>
      <c r="P87">
        <v>141664.91261582301</v>
      </c>
      <c r="Q87">
        <v>172247.43166714799</v>
      </c>
      <c r="R87">
        <v>64.064415714157704</v>
      </c>
      <c r="S87">
        <v>674.601808236887</v>
      </c>
      <c r="T87">
        <v>4.55852767292727E-3</v>
      </c>
      <c r="U87">
        <v>7.3569238155285904E-3</v>
      </c>
      <c r="V87">
        <v>0.98284294815037199</v>
      </c>
      <c r="W87">
        <v>1.8460379520060901E-3</v>
      </c>
      <c r="X87">
        <v>7.9540900820923594E-3</v>
      </c>
      <c r="Y87" s="1">
        <v>0</v>
      </c>
      <c r="Z87">
        <v>1</v>
      </c>
      <c r="AA87">
        <v>6.7248012477705895E-4</v>
      </c>
      <c r="AB87">
        <v>5.3400453283116E-3</v>
      </c>
      <c r="AC87">
        <v>6.0642599403544998E-3</v>
      </c>
      <c r="AD87">
        <v>2.94317069135052E-3</v>
      </c>
      <c r="AE87">
        <v>0.75201305763997695</v>
      </c>
      <c r="AF87">
        <v>2.8629485245425198E-3</v>
      </c>
      <c r="AG87">
        <v>4.7759436228164897E-3</v>
      </c>
      <c r="AH87">
        <v>3.94406004064267</v>
      </c>
      <c r="AI87">
        <v>0.34225321014169102</v>
      </c>
      <c r="AJ87">
        <v>10695.381903683399</v>
      </c>
      <c r="AK87" t="s">
        <v>105</v>
      </c>
      <c r="AL87" t="s">
        <v>106</v>
      </c>
      <c r="AM87">
        <v>50254352766.25</v>
      </c>
      <c r="AN87">
        <v>354741</v>
      </c>
      <c r="AO87">
        <f t="shared" si="1"/>
        <v>0.88057658821258178</v>
      </c>
    </row>
    <row r="88" spans="1:41" x14ac:dyDescent="0.25">
      <c r="A88" t="s">
        <v>396</v>
      </c>
      <c r="B88">
        <v>18.2603551092561</v>
      </c>
      <c r="C88">
        <v>1.36930133431619E-2</v>
      </c>
      <c r="D88">
        <v>15.2489057345717</v>
      </c>
      <c r="E88">
        <v>23.604163678372402</v>
      </c>
      <c r="F88" s="1">
        <v>0</v>
      </c>
      <c r="G88" s="1">
        <v>0</v>
      </c>
      <c r="H88">
        <v>5.7075852416551998</v>
      </c>
      <c r="I88">
        <v>186.10833760236901</v>
      </c>
      <c r="J88">
        <v>180.17343656645801</v>
      </c>
      <c r="K88">
        <v>149.99343754851</v>
      </c>
      <c r="L88">
        <v>216.30441046166399</v>
      </c>
      <c r="M88">
        <v>97.204820965746407</v>
      </c>
      <c r="N88">
        <v>91.707864981464695</v>
      </c>
      <c r="O88">
        <v>60.414505167679998</v>
      </c>
      <c r="P88">
        <v>131905.98020281401</v>
      </c>
      <c r="Q88">
        <v>163537.25708536501</v>
      </c>
      <c r="R88">
        <v>61.392324075503602</v>
      </c>
      <c r="S88">
        <v>662.90200028114805</v>
      </c>
      <c r="T88">
        <v>4.1059786014496303E-3</v>
      </c>
      <c r="U88">
        <v>7.0753301827361304E-3</v>
      </c>
      <c r="V88">
        <v>0.98604834625735804</v>
      </c>
      <c r="W88">
        <v>9.1849708348255398E-4</v>
      </c>
      <c r="X88">
        <v>5.9578264764224599E-3</v>
      </c>
      <c r="Y88" s="1">
        <v>0</v>
      </c>
      <c r="Z88">
        <v>1</v>
      </c>
      <c r="AA88">
        <v>7.1706337854402099E-4</v>
      </c>
      <c r="AB88">
        <v>5.3325089047116699E-3</v>
      </c>
      <c r="AC88">
        <v>6.06242854395288E-3</v>
      </c>
      <c r="AD88">
        <v>2.8479219761410701E-3</v>
      </c>
      <c r="AE88">
        <v>0.73183015649468797</v>
      </c>
      <c r="AF88">
        <v>2.7847593606953099E-3</v>
      </c>
      <c r="AG88">
        <v>4.7768262433939097E-3</v>
      </c>
      <c r="AH88">
        <v>3.7472645440293402</v>
      </c>
      <c r="AI88">
        <v>0.337533720622892</v>
      </c>
      <c r="AJ88">
        <v>13321.469717982</v>
      </c>
      <c r="AK88" t="s">
        <v>107</v>
      </c>
      <c r="AL88" t="s">
        <v>108</v>
      </c>
      <c r="AM88">
        <v>25059102400.990002</v>
      </c>
      <c r="AN88">
        <v>189977</v>
      </c>
      <c r="AO88">
        <f t="shared" si="1"/>
        <v>0.87959946514020582</v>
      </c>
    </row>
    <row r="89" spans="1:41" x14ac:dyDescent="0.25">
      <c r="A89" t="s">
        <v>396</v>
      </c>
      <c r="B89">
        <v>16.408201472720702</v>
      </c>
      <c r="C89">
        <v>1.3272689163350299E-2</v>
      </c>
      <c r="D89">
        <v>14.8144785325792</v>
      </c>
      <c r="E89">
        <v>29.4370757047048</v>
      </c>
      <c r="F89" s="1">
        <v>0</v>
      </c>
      <c r="G89" s="1">
        <v>0</v>
      </c>
      <c r="H89">
        <v>6.1360353821027003</v>
      </c>
      <c r="I89">
        <v>210.99941055480599</v>
      </c>
      <c r="J89">
        <v>199.172541571214</v>
      </c>
      <c r="K89">
        <v>190.35920712831299</v>
      </c>
      <c r="L89">
        <v>244.27191917309301</v>
      </c>
      <c r="M89">
        <v>103.582903242828</v>
      </c>
      <c r="N89">
        <v>90.443445534021606</v>
      </c>
      <c r="O89">
        <v>62.288991128507803</v>
      </c>
      <c r="P89">
        <v>119672.877993196</v>
      </c>
      <c r="Q89">
        <v>150086.92066874701</v>
      </c>
      <c r="R89">
        <v>56.776685593727798</v>
      </c>
      <c r="S89">
        <v>642.42458808092897</v>
      </c>
      <c r="T89">
        <v>2.3192775934796702E-3</v>
      </c>
      <c r="U89">
        <v>7.0617417195559E-3</v>
      </c>
      <c r="V89">
        <v>0.98839757247111504</v>
      </c>
      <c r="W89">
        <v>3.6819252038586698E-4</v>
      </c>
      <c r="X89">
        <v>4.1724932889426599E-3</v>
      </c>
      <c r="Y89" s="1">
        <v>0</v>
      </c>
      <c r="Z89">
        <v>1</v>
      </c>
      <c r="AA89">
        <v>7.8133262519382003E-4</v>
      </c>
      <c r="AB89">
        <v>5.0705706434550904E-3</v>
      </c>
      <c r="AC89">
        <v>5.9243018691030602E-3</v>
      </c>
      <c r="AD89">
        <v>2.4416669162220998E-3</v>
      </c>
      <c r="AE89">
        <v>0.63986506551425804</v>
      </c>
      <c r="AF89">
        <v>2.4342722982701598E-3</v>
      </c>
      <c r="AG89">
        <v>4.9626983426226297E-3</v>
      </c>
      <c r="AH89">
        <v>2.9198702037861999</v>
      </c>
      <c r="AI89">
        <v>0.27161758681313403</v>
      </c>
      <c r="AJ89">
        <v>16171.3324999702</v>
      </c>
      <c r="AK89" t="s">
        <v>109</v>
      </c>
      <c r="AL89" t="s">
        <v>110</v>
      </c>
      <c r="AM89">
        <v>12524245373.5</v>
      </c>
      <c r="AN89">
        <v>104654</v>
      </c>
      <c r="AO89">
        <f t="shared" si="1"/>
        <v>0.85589336186590625</v>
      </c>
    </row>
    <row r="90" spans="1:41" x14ac:dyDescent="0.25">
      <c r="A90" t="s">
        <v>396</v>
      </c>
      <c r="B90">
        <v>16.4843494519126</v>
      </c>
      <c r="C90">
        <v>1.23692861847701E-2</v>
      </c>
      <c r="D90">
        <v>13.8738471145363</v>
      </c>
      <c r="E90">
        <v>39.576458556398599</v>
      </c>
      <c r="F90" s="1">
        <v>0</v>
      </c>
      <c r="G90" s="1">
        <v>0</v>
      </c>
      <c r="H90">
        <v>6.4934234219960301</v>
      </c>
      <c r="I90">
        <v>236.777965551054</v>
      </c>
      <c r="J90">
        <v>218.08423352559601</v>
      </c>
      <c r="K90">
        <v>226.24109432884001</v>
      </c>
      <c r="L90">
        <v>272.85261976546298</v>
      </c>
      <c r="M90">
        <v>107.28898705069101</v>
      </c>
      <c r="N90">
        <v>90.385454408067403</v>
      </c>
      <c r="O90">
        <v>64.714606383087002</v>
      </c>
      <c r="P90">
        <v>110392.381685532</v>
      </c>
      <c r="Q90">
        <v>133456.43194307</v>
      </c>
      <c r="R90">
        <v>53.367715114660101</v>
      </c>
      <c r="S90">
        <v>630.84435075747695</v>
      </c>
      <c r="T90">
        <v>6.3388044317917898E-4</v>
      </c>
      <c r="U90">
        <v>8.4086735417203493E-3</v>
      </c>
      <c r="V90">
        <v>0.99022575736674701</v>
      </c>
      <c r="W90">
        <v>2.3932603687086901E-4</v>
      </c>
      <c r="X90">
        <v>1.1262430546612201E-3</v>
      </c>
      <c r="Y90" s="1">
        <v>0</v>
      </c>
      <c r="Z90">
        <v>1</v>
      </c>
      <c r="AA90">
        <v>8.0734451597795295E-4</v>
      </c>
      <c r="AB90">
        <v>4.82749465862496E-3</v>
      </c>
      <c r="AC90">
        <v>5.7855945301735099E-3</v>
      </c>
      <c r="AD90">
        <v>2.1645924035605698E-3</v>
      </c>
      <c r="AE90">
        <v>0.57703373615618303</v>
      </c>
      <c r="AF90">
        <v>2.1952755257143501E-3</v>
      </c>
      <c r="AG90">
        <v>4.5668567319701297E-3</v>
      </c>
      <c r="AH90">
        <v>2.3043739182874901</v>
      </c>
      <c r="AI90">
        <v>0.22242826838594401</v>
      </c>
      <c r="AJ90">
        <v>17995.575198504401</v>
      </c>
      <c r="AK90" t="s">
        <v>111</v>
      </c>
      <c r="AL90" t="s">
        <v>112</v>
      </c>
      <c r="AM90">
        <v>7372665603.25</v>
      </c>
      <c r="AN90">
        <v>66786</v>
      </c>
      <c r="AO90">
        <f t="shared" si="1"/>
        <v>0.83439906364820615</v>
      </c>
    </row>
    <row r="91" spans="1:41" x14ac:dyDescent="0.25">
      <c r="A91" t="s">
        <v>396</v>
      </c>
      <c r="B91">
        <v>17.725696866208601</v>
      </c>
      <c r="C91">
        <v>1.1981269455225501E-2</v>
      </c>
      <c r="D91">
        <v>13.4669254568593</v>
      </c>
      <c r="E91">
        <v>66.8195666117673</v>
      </c>
      <c r="F91" s="1">
        <v>0</v>
      </c>
      <c r="G91" s="1">
        <v>0</v>
      </c>
      <c r="H91">
        <v>6.8245227099405597</v>
      </c>
      <c r="I91">
        <v>277.06603246261102</v>
      </c>
      <c r="J91">
        <v>251.62703855763601</v>
      </c>
      <c r="K91">
        <v>271.71791808031298</v>
      </c>
      <c r="L91">
        <v>311.75030069028799</v>
      </c>
      <c r="M91">
        <v>107.501597770643</v>
      </c>
      <c r="N91">
        <v>91.871381264075893</v>
      </c>
      <c r="O91">
        <v>67.246893879502807</v>
      </c>
      <c r="P91">
        <v>114939.02651531099</v>
      </c>
      <c r="Q91">
        <v>137937.20344598001</v>
      </c>
      <c r="R91">
        <v>53.8729163270417</v>
      </c>
      <c r="S91">
        <v>619.01392069727399</v>
      </c>
      <c r="T91" s="1">
        <v>0</v>
      </c>
      <c r="U91">
        <v>1.9097508321840002E-2</v>
      </c>
      <c r="V91">
        <v>0.97991385543514897</v>
      </c>
      <c r="W91">
        <v>1.0959437985060799E-4</v>
      </c>
      <c r="X91">
        <v>8.7904186315930499E-4</v>
      </c>
      <c r="Y91" s="1">
        <v>0</v>
      </c>
      <c r="Z91">
        <v>1</v>
      </c>
      <c r="AA91">
        <v>7.9437573817214499E-4</v>
      </c>
      <c r="AB91">
        <v>4.7870548664196598E-3</v>
      </c>
      <c r="AC91">
        <v>5.7754236987038899E-3</v>
      </c>
      <c r="AD91">
        <v>2.1051208451294502E-3</v>
      </c>
      <c r="AE91">
        <v>0.55345339117547798</v>
      </c>
      <c r="AF91">
        <v>2.1113956135850498E-3</v>
      </c>
      <c r="AG91">
        <v>4.2884155097056304E-3</v>
      </c>
      <c r="AH91">
        <v>2.1522515763501699</v>
      </c>
      <c r="AI91">
        <v>0.20531000337909799</v>
      </c>
      <c r="AJ91">
        <v>19289.536801425598</v>
      </c>
      <c r="AK91" t="s">
        <v>113</v>
      </c>
      <c r="AL91" t="s">
        <v>114</v>
      </c>
      <c r="AM91">
        <v>8295149543.6099997</v>
      </c>
      <c r="AN91">
        <v>72170</v>
      </c>
      <c r="AO91">
        <f t="shared" si="1"/>
        <v>0.82886643753842026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68"/>
  <sheetViews>
    <sheetView tabSelected="1" topLeftCell="AA22" zoomScale="80" zoomScaleNormal="80" workbookViewId="0">
      <pane xSplit="7995" ySplit="2880" topLeftCell="AN330" activePane="topRight"/>
      <selection activeCell="AN350" sqref="AN350"/>
      <selection pane="topRight" activeCell="AP24" sqref="AP24"/>
      <selection pane="bottomLeft" activeCell="A192" sqref="A192:XFD192"/>
      <selection pane="bottomRight" activeCell="AP332" sqref="AP332"/>
    </sheetView>
  </sheetViews>
  <sheetFormatPr defaultRowHeight="15" x14ac:dyDescent="0.25"/>
  <cols>
    <col min="32" max="33" width="9.140625" style="3"/>
    <col min="41" max="41" width="20.85546875" bestFit="1" customWidth="1"/>
  </cols>
  <sheetData>
    <row r="1" spans="1:46" x14ac:dyDescent="0.25">
      <c r="AO1" t="s">
        <v>244</v>
      </c>
      <c r="AP1" t="s">
        <v>398</v>
      </c>
      <c r="AR1" s="3" t="s">
        <v>389</v>
      </c>
      <c r="AS1" s="15"/>
      <c r="AT1" t="s">
        <v>390</v>
      </c>
    </row>
    <row r="2" spans="1:46" x14ac:dyDescent="0.25">
      <c r="A2" t="s">
        <v>0</v>
      </c>
      <c r="B2" t="s">
        <v>1</v>
      </c>
      <c r="C2" t="s">
        <v>2</v>
      </c>
      <c r="D2" t="s">
        <v>3</v>
      </c>
      <c r="E2" t="s">
        <v>5</v>
      </c>
      <c r="F2" t="s">
        <v>6</v>
      </c>
      <c r="G2" t="s">
        <v>208</v>
      </c>
      <c r="H2" t="s">
        <v>7</v>
      </c>
      <c r="I2" t="s">
        <v>8</v>
      </c>
      <c r="J2" t="s">
        <v>134</v>
      </c>
      <c r="K2" t="s">
        <v>143</v>
      </c>
      <c r="L2" t="s">
        <v>9</v>
      </c>
      <c r="M2" t="s">
        <v>10</v>
      </c>
      <c r="N2" t="s">
        <v>11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263</v>
      </c>
      <c r="AD2" t="s">
        <v>29</v>
      </c>
      <c r="AE2" t="s">
        <v>326</v>
      </c>
      <c r="AF2" s="3" t="s">
        <v>233</v>
      </c>
      <c r="AG2" s="3" t="s">
        <v>30</v>
      </c>
      <c r="AH2" t="s">
        <v>31</v>
      </c>
      <c r="AI2" t="s">
        <v>32</v>
      </c>
      <c r="AJ2" t="s">
        <v>33</v>
      </c>
      <c r="AK2" t="s">
        <v>34</v>
      </c>
      <c r="AL2" t="s">
        <v>74</v>
      </c>
      <c r="AM2" t="s">
        <v>35</v>
      </c>
      <c r="AN2" t="s">
        <v>36</v>
      </c>
      <c r="AP2" t="s">
        <v>67</v>
      </c>
      <c r="AR2" s="3"/>
      <c r="AS2" s="15"/>
    </row>
    <row r="3" spans="1:46" x14ac:dyDescent="0.25">
      <c r="A3" t="s">
        <v>396</v>
      </c>
      <c r="B3">
        <v>4.2262351987044902</v>
      </c>
      <c r="C3">
        <v>6.4764980120793902E-3</v>
      </c>
      <c r="D3">
        <v>7.5008506970741999</v>
      </c>
      <c r="E3">
        <v>-31.025222343848199</v>
      </c>
      <c r="F3" s="1">
        <v>0</v>
      </c>
      <c r="G3" s="1">
        <v>0</v>
      </c>
      <c r="H3">
        <v>3.24724693085729</v>
      </c>
      <c r="I3">
        <v>-166.37693852090001</v>
      </c>
      <c r="J3">
        <v>-165.24081496481199</v>
      </c>
      <c r="K3">
        <v>-232.73933296498399</v>
      </c>
      <c r="L3">
        <v>-158.715907323355</v>
      </c>
      <c r="M3">
        <v>68.804820553117096</v>
      </c>
      <c r="N3">
        <v>85.648609184641799</v>
      </c>
      <c r="O3">
        <v>45.306370590562999</v>
      </c>
      <c r="P3">
        <v>520462.54590831901</v>
      </c>
      <c r="Q3">
        <v>536655.72913016798</v>
      </c>
      <c r="R3">
        <v>130.84069432488101</v>
      </c>
      <c r="S3">
        <v>731.08539681572597</v>
      </c>
      <c r="T3">
        <v>0.22775344637532999</v>
      </c>
      <c r="U3">
        <v>8.4388686414692299E-2</v>
      </c>
      <c r="V3">
        <v>0.52042968286077695</v>
      </c>
      <c r="W3">
        <v>0.118518026326974</v>
      </c>
      <c r="X3">
        <v>0.276663604397555</v>
      </c>
      <c r="Y3" s="1">
        <v>0</v>
      </c>
      <c r="Z3">
        <v>0.59338199784987999</v>
      </c>
      <c r="AA3">
        <v>5.4691599697133299E-4</v>
      </c>
      <c r="AB3">
        <v>5.6247884822602998E-3</v>
      </c>
      <c r="AC3">
        <v>5.27767074513314E-3</v>
      </c>
      <c r="AD3">
        <v>3.0483619663966799E-4</v>
      </c>
      <c r="AE3">
        <v>0.97275653891791303</v>
      </c>
      <c r="AF3" s="3">
        <v>1.9455130778358199E-4</v>
      </c>
      <c r="AG3" s="3">
        <v>0</v>
      </c>
      <c r="AH3">
        <v>8.5228738569361298</v>
      </c>
      <c r="AI3">
        <v>0.60142974718380804</v>
      </c>
      <c r="AJ3">
        <v>2117.1456747327102</v>
      </c>
      <c r="AK3" t="s">
        <v>79</v>
      </c>
      <c r="AL3" t="s">
        <v>80</v>
      </c>
      <c r="AM3">
        <v>306552439.54000002</v>
      </c>
      <c r="AN3">
        <v>589</v>
      </c>
      <c r="AO3">
        <f>SUM(AA3,AC3,AF3)</f>
        <v>6.0191380498880549E-3</v>
      </c>
      <c r="AP3">
        <f>100*(1-(1-AO3)^12)</f>
        <v>6.9885807731194127</v>
      </c>
      <c r="AQ3" s="15">
        <f>B3/AP3-1</f>
        <v>-0.39526560028323543</v>
      </c>
      <c r="AR3" s="3">
        <f>1-(1-B3/100)^(1/12)-AO3</f>
        <v>-2.4271553460932611E-3</v>
      </c>
      <c r="AS3" s="15">
        <f t="shared" ref="AS3:AS12" si="0">B3/D3-1</f>
        <v>-0.43656588174018907</v>
      </c>
    </row>
    <row r="4" spans="1:46" x14ac:dyDescent="0.25">
      <c r="A4" t="s">
        <v>396</v>
      </c>
      <c r="B4">
        <v>4.3736371454553504</v>
      </c>
      <c r="C4">
        <v>7.7032976201480401E-3</v>
      </c>
      <c r="D4">
        <v>8.8621923612303295</v>
      </c>
      <c r="E4">
        <v>-27.322564755399402</v>
      </c>
      <c r="F4" s="1">
        <v>0</v>
      </c>
      <c r="G4" s="1">
        <v>0</v>
      </c>
      <c r="H4">
        <v>3.2877531706329801</v>
      </c>
      <c r="I4">
        <v>-143.90880139975701</v>
      </c>
      <c r="J4">
        <v>-143.77807636548201</v>
      </c>
      <c r="K4">
        <v>-217.67549464796201</v>
      </c>
      <c r="L4">
        <v>-135.71480768066201</v>
      </c>
      <c r="M4">
        <v>68.062145994585194</v>
      </c>
      <c r="N4">
        <v>86.117793954609297</v>
      </c>
      <c r="O4">
        <v>44.900844955751403</v>
      </c>
      <c r="P4">
        <v>486622.84424644202</v>
      </c>
      <c r="Q4">
        <v>506094.99603977997</v>
      </c>
      <c r="R4">
        <v>128.283147874675</v>
      </c>
      <c r="S4">
        <v>735.40832462539402</v>
      </c>
      <c r="T4">
        <v>0.23164108835311001</v>
      </c>
      <c r="U4">
        <v>5.86437108798342E-2</v>
      </c>
      <c r="V4">
        <v>0.59636185801605401</v>
      </c>
      <c r="W4">
        <v>0.11252383215951001</v>
      </c>
      <c r="X4">
        <v>0.23247059894460001</v>
      </c>
      <c r="Y4" s="1">
        <v>0</v>
      </c>
      <c r="Z4">
        <v>0.584435579359744</v>
      </c>
      <c r="AA4">
        <v>5.7069955075826704E-4</v>
      </c>
      <c r="AB4">
        <v>6.42680954720036E-3</v>
      </c>
      <c r="AC4">
        <v>6.0298546609058304E-3</v>
      </c>
      <c r="AD4">
        <v>7.0578535440436599E-4</v>
      </c>
      <c r="AE4">
        <v>0.988821411427384</v>
      </c>
      <c r="AF4" s="3">
        <v>5.9329284685642996E-4</v>
      </c>
      <c r="AG4" s="3">
        <v>0</v>
      </c>
      <c r="AH4">
        <v>8.8007709911539997</v>
      </c>
      <c r="AI4">
        <v>0.61622523611264701</v>
      </c>
      <c r="AJ4">
        <v>2614.0295617960801</v>
      </c>
      <c r="AK4" t="s">
        <v>81</v>
      </c>
      <c r="AL4" t="s">
        <v>82</v>
      </c>
      <c r="AM4">
        <v>1504637834.4100001</v>
      </c>
      <c r="AN4">
        <v>3092</v>
      </c>
      <c r="AO4">
        <f t="shared" ref="AO4:AO12" si="1">SUM(AA4,AC4,AF4)</f>
        <v>7.1938470585205276E-3</v>
      </c>
      <c r="AP4">
        <f t="shared" ref="AP4:AP20" si="2">100*(1-(1-AO4)^12)</f>
        <v>8.2991163597222695</v>
      </c>
      <c r="AQ4" s="15">
        <f t="shared" ref="AQ4:AQ12" si="3">B4/AP4-1</f>
        <v>-0.47299965973706215</v>
      </c>
      <c r="AR4" s="3">
        <f t="shared" ref="AR4:AR12" si="4">1-(1-B4/100)^(1/12)-AO4</f>
        <v>-3.4739794825998397E-3</v>
      </c>
      <c r="AS4" s="15">
        <f t="shared" si="0"/>
        <v>-0.50648361407851872</v>
      </c>
    </row>
    <row r="5" spans="1:46" x14ac:dyDescent="0.25">
      <c r="A5" t="s">
        <v>396</v>
      </c>
      <c r="B5">
        <v>6.8549972746422903</v>
      </c>
      <c r="C5">
        <v>8.9981983776923208E-3</v>
      </c>
      <c r="D5">
        <v>10.2791605487969</v>
      </c>
      <c r="E5">
        <v>-19.636921153436599</v>
      </c>
      <c r="F5" s="1">
        <v>0</v>
      </c>
      <c r="G5" s="1">
        <v>0</v>
      </c>
      <c r="H5">
        <v>3.39701988447823</v>
      </c>
      <c r="I5">
        <v>-122.232286683963</v>
      </c>
      <c r="J5">
        <v>-122.091482500759</v>
      </c>
      <c r="K5">
        <v>-198.36702545747801</v>
      </c>
      <c r="L5">
        <v>-113.386721985395</v>
      </c>
      <c r="M5">
        <v>67.5631864030087</v>
      </c>
      <c r="N5">
        <v>86.269603712274801</v>
      </c>
      <c r="O5">
        <v>44.278579339289401</v>
      </c>
      <c r="P5">
        <v>450786.320316647</v>
      </c>
      <c r="Q5">
        <v>471122.42757642502</v>
      </c>
      <c r="R5">
        <v>123.14698492594199</v>
      </c>
      <c r="S5">
        <v>732.80022133391299</v>
      </c>
      <c r="T5">
        <v>0.231003291718374</v>
      </c>
      <c r="U5">
        <v>5.4540367957843498E-2</v>
      </c>
      <c r="V5">
        <v>0.68602204756645402</v>
      </c>
      <c r="W5">
        <v>8.1651759149153902E-2</v>
      </c>
      <c r="X5">
        <v>0.17778582532654799</v>
      </c>
      <c r="Y5" s="1">
        <v>0</v>
      </c>
      <c r="Z5">
        <v>0.59380092791162897</v>
      </c>
      <c r="AA5">
        <v>5.9706626537801095E-4</v>
      </c>
      <c r="AB5">
        <v>7.2884811674899302E-3</v>
      </c>
      <c r="AC5">
        <v>6.79559956050206E-3</v>
      </c>
      <c r="AD5">
        <v>1.1126571761353699E-3</v>
      </c>
      <c r="AE5">
        <v>1.00598270124977</v>
      </c>
      <c r="AF5" s="3">
        <v>1.0059827012497699E-3</v>
      </c>
      <c r="AG5" s="3">
        <v>0</v>
      </c>
      <c r="AH5">
        <v>9.1213011550654208</v>
      </c>
      <c r="AI5">
        <v>0.636932300137522</v>
      </c>
      <c r="AJ5">
        <v>2993.6891191144</v>
      </c>
      <c r="AK5" t="s">
        <v>83</v>
      </c>
      <c r="AL5" t="s">
        <v>84</v>
      </c>
      <c r="AM5">
        <v>2377447053.3499999</v>
      </c>
      <c r="AN5">
        <v>5274</v>
      </c>
      <c r="AO5">
        <f t="shared" si="1"/>
        <v>8.3986485271298414E-3</v>
      </c>
      <c r="AP5">
        <f t="shared" si="2"/>
        <v>9.6256222566899687</v>
      </c>
      <c r="AQ5" s="15">
        <f t="shared" si="3"/>
        <v>-0.28783853221770128</v>
      </c>
      <c r="AR5" s="3">
        <f t="shared" si="4"/>
        <v>-2.4983956265756599E-3</v>
      </c>
      <c r="AS5" s="15">
        <f t="shared" si="0"/>
        <v>-0.33311701455576381</v>
      </c>
    </row>
    <row r="6" spans="1:46" x14ac:dyDescent="0.25">
      <c r="A6" t="s">
        <v>396</v>
      </c>
      <c r="B6">
        <v>6.4404303955077102</v>
      </c>
      <c r="C6">
        <v>9.6890030372724107E-3</v>
      </c>
      <c r="D6">
        <v>11.0267979414186</v>
      </c>
      <c r="E6">
        <v>-8.19561362818418</v>
      </c>
      <c r="F6" s="1">
        <v>0</v>
      </c>
      <c r="G6" s="1">
        <v>0</v>
      </c>
      <c r="H6">
        <v>3.6549109998756002</v>
      </c>
      <c r="I6">
        <v>-95.988844961507496</v>
      </c>
      <c r="J6">
        <v>-95.595899347368004</v>
      </c>
      <c r="K6">
        <v>-169.70802843924599</v>
      </c>
      <c r="L6">
        <v>-87.514915660343803</v>
      </c>
      <c r="M6">
        <v>70.650987350767295</v>
      </c>
      <c r="N6">
        <v>85.467317423530702</v>
      </c>
      <c r="O6">
        <v>42.900131539263803</v>
      </c>
      <c r="P6">
        <v>470436.77610519697</v>
      </c>
      <c r="Q6">
        <v>490816.701911429</v>
      </c>
      <c r="R6">
        <v>119.448895424086</v>
      </c>
      <c r="S6">
        <v>724.15383384241898</v>
      </c>
      <c r="T6">
        <v>0.22180153170820199</v>
      </c>
      <c r="U6">
        <v>5.49283705457436E-2</v>
      </c>
      <c r="V6">
        <v>0.82184932594742199</v>
      </c>
      <c r="W6">
        <v>3.3807168743127697E-2</v>
      </c>
      <c r="X6">
        <v>8.9415134763706494E-2</v>
      </c>
      <c r="Y6" s="1">
        <v>0</v>
      </c>
      <c r="Z6">
        <v>0.60348221881306197</v>
      </c>
      <c r="AA6">
        <v>6.0252037825249004E-4</v>
      </c>
      <c r="AB6">
        <v>7.5421591379091499E-3</v>
      </c>
      <c r="AC6">
        <v>6.9608642687012997E-3</v>
      </c>
      <c r="AD6">
        <v>1.54252350169176E-3</v>
      </c>
      <c r="AE6">
        <v>1.0006478253362301</v>
      </c>
      <c r="AF6" s="3">
        <v>1.40090695547073E-3</v>
      </c>
      <c r="AG6" s="3">
        <v>1.8034717129844201E-6</v>
      </c>
      <c r="AH6">
        <v>9.2290842610515202</v>
      </c>
      <c r="AI6">
        <v>0.68404042159494804</v>
      </c>
      <c r="AJ6">
        <v>4203.17666463978</v>
      </c>
      <c r="AK6" t="s">
        <v>85</v>
      </c>
      <c r="AL6" t="s">
        <v>86</v>
      </c>
      <c r="AM6">
        <v>2253862594.3200002</v>
      </c>
      <c r="AN6">
        <v>4791</v>
      </c>
      <c r="AO6">
        <f t="shared" si="1"/>
        <v>8.9642916024245192E-3</v>
      </c>
      <c r="AP6">
        <f t="shared" si="2"/>
        <v>10.242316415442264</v>
      </c>
      <c r="AQ6" s="15">
        <f t="shared" si="3"/>
        <v>-0.37119396294010976</v>
      </c>
      <c r="AR6" s="3">
        <f t="shared" si="4"/>
        <v>-3.4319977088849221E-3</v>
      </c>
      <c r="AS6" s="15">
        <f t="shared" si="0"/>
        <v>-0.41592922716790548</v>
      </c>
    </row>
    <row r="7" spans="1:46" x14ac:dyDescent="0.25">
      <c r="A7" t="s">
        <v>396</v>
      </c>
      <c r="B7">
        <v>7.1866708833622202</v>
      </c>
      <c r="C7">
        <v>1.06606085373186E-2</v>
      </c>
      <c r="D7">
        <v>12.068675467919901</v>
      </c>
      <c r="E7">
        <v>-10.4132436934996</v>
      </c>
      <c r="F7" s="1">
        <v>0</v>
      </c>
      <c r="G7" s="1">
        <v>0</v>
      </c>
      <c r="H7">
        <v>3.7536757883089802</v>
      </c>
      <c r="I7">
        <v>-72.755224311163701</v>
      </c>
      <c r="J7">
        <v>-72.460093136042701</v>
      </c>
      <c r="K7">
        <v>-147.98578936269399</v>
      </c>
      <c r="L7">
        <v>-63.815571599936398</v>
      </c>
      <c r="M7">
        <v>72.159376348139205</v>
      </c>
      <c r="N7">
        <v>85.616826058009906</v>
      </c>
      <c r="O7">
        <v>42.142415380277001</v>
      </c>
      <c r="P7">
        <v>446053.955674603</v>
      </c>
      <c r="Q7">
        <v>464380.26822681603</v>
      </c>
      <c r="R7">
        <v>114.11539726731399</v>
      </c>
      <c r="S7">
        <v>728.51004393248002</v>
      </c>
      <c r="T7">
        <v>0.200181409819217</v>
      </c>
      <c r="U7">
        <v>2.7291804595197401E-2</v>
      </c>
      <c r="V7">
        <v>0.92800142259121399</v>
      </c>
      <c r="W7">
        <v>8.7656043144862892E-3</v>
      </c>
      <c r="X7">
        <v>3.5941168499101402E-2</v>
      </c>
      <c r="Y7" s="1">
        <v>0</v>
      </c>
      <c r="Z7">
        <v>0.623771939436637</v>
      </c>
      <c r="AA7">
        <v>6.1836095578984601E-4</v>
      </c>
      <c r="AB7">
        <v>8.0417928250204208E-3</v>
      </c>
      <c r="AC7">
        <v>7.4313980606097504E-3</v>
      </c>
      <c r="AD7">
        <v>1.9897528301679799E-3</v>
      </c>
      <c r="AE7">
        <v>1.0045892258204201</v>
      </c>
      <c r="AF7" s="3">
        <v>1.80826060647676E-3</v>
      </c>
      <c r="AG7" s="3">
        <v>1.07262963842699E-5</v>
      </c>
      <c r="AH7">
        <v>9.3554684024145001</v>
      </c>
      <c r="AI7">
        <v>0.71288117315144695</v>
      </c>
      <c r="AJ7">
        <v>4559.5156569543096</v>
      </c>
      <c r="AK7" t="s">
        <v>87</v>
      </c>
      <c r="AL7" t="s">
        <v>88</v>
      </c>
      <c r="AM7">
        <v>2472923130.2600002</v>
      </c>
      <c r="AN7">
        <v>5544</v>
      </c>
      <c r="AO7">
        <f t="shared" si="1"/>
        <v>9.8580196228763572E-3</v>
      </c>
      <c r="AP7">
        <f t="shared" si="2"/>
        <v>11.208847891181151</v>
      </c>
      <c r="AQ7" s="15">
        <f t="shared" si="3"/>
        <v>-0.3588394674338905</v>
      </c>
      <c r="AR7" s="3">
        <f t="shared" si="4"/>
        <v>-3.662299098806443E-3</v>
      </c>
      <c r="AS7" s="15">
        <f t="shared" si="0"/>
        <v>-0.40451867295087018</v>
      </c>
    </row>
    <row r="8" spans="1:46" x14ac:dyDescent="0.25">
      <c r="A8" t="s">
        <v>396</v>
      </c>
      <c r="B8">
        <v>8.3702330733105494</v>
      </c>
      <c r="C8">
        <v>1.10233749582561E-2</v>
      </c>
      <c r="D8">
        <v>12.454803186931899</v>
      </c>
      <c r="E8">
        <v>-13.5517206015104</v>
      </c>
      <c r="F8" s="1">
        <v>0</v>
      </c>
      <c r="G8" s="1">
        <v>0</v>
      </c>
      <c r="H8">
        <v>3.8832167863439602</v>
      </c>
      <c r="I8">
        <v>-45.530836575598897</v>
      </c>
      <c r="J8">
        <v>-44.382259485623202</v>
      </c>
      <c r="K8">
        <v>-114.074280891941</v>
      </c>
      <c r="L8">
        <v>-36.962059562874103</v>
      </c>
      <c r="M8">
        <v>75.222661049166703</v>
      </c>
      <c r="N8">
        <v>85.783038844901199</v>
      </c>
      <c r="O8">
        <v>42.971405883624797</v>
      </c>
      <c r="P8">
        <v>465360.01438088901</v>
      </c>
      <c r="Q8">
        <v>487255.80653292401</v>
      </c>
      <c r="R8">
        <v>102.34752873315</v>
      </c>
      <c r="S8">
        <v>719.24582811368805</v>
      </c>
      <c r="T8">
        <v>0.20681658793899399</v>
      </c>
      <c r="U8">
        <v>6.70140547767513E-3</v>
      </c>
      <c r="V8">
        <v>0.94295131092028694</v>
      </c>
      <c r="W8">
        <v>1.0135435265005099E-2</v>
      </c>
      <c r="X8">
        <v>4.0211848337031703E-2</v>
      </c>
      <c r="Y8" s="1">
        <v>0</v>
      </c>
      <c r="Z8">
        <v>0.63436010287021405</v>
      </c>
      <c r="AA8">
        <v>5.9944541503251095E-4</v>
      </c>
      <c r="AB8">
        <v>7.88597859591662E-3</v>
      </c>
      <c r="AC8">
        <v>7.3441274315563399E-3</v>
      </c>
      <c r="AD8">
        <v>2.43172156781067E-3</v>
      </c>
      <c r="AE8">
        <v>0.99751694726045004</v>
      </c>
      <c r="AF8" s="3">
        <v>2.19453728397299E-3</v>
      </c>
      <c r="AG8" s="3">
        <v>1.0619810312723E-4</v>
      </c>
      <c r="AH8">
        <v>8.9788741898459197</v>
      </c>
      <c r="AI8">
        <v>0.70231106520837305</v>
      </c>
      <c r="AJ8">
        <v>4369.6917024207496</v>
      </c>
      <c r="AK8" t="s">
        <v>89</v>
      </c>
      <c r="AL8" t="s">
        <v>90</v>
      </c>
      <c r="AM8">
        <v>2123437745.6199999</v>
      </c>
      <c r="AN8">
        <v>4563</v>
      </c>
      <c r="AO8">
        <f t="shared" si="1"/>
        <v>1.0138110130561841E-2</v>
      </c>
      <c r="AP8">
        <f t="shared" si="2"/>
        <v>11.509785367496949</v>
      </c>
      <c r="AQ8" s="15">
        <f t="shared" si="3"/>
        <v>-0.27277244483223262</v>
      </c>
      <c r="AR8" s="3">
        <f t="shared" si="4"/>
        <v>-2.8800777400551335E-3</v>
      </c>
      <c r="AS8" s="15">
        <f t="shared" si="0"/>
        <v>-0.3279513977312023</v>
      </c>
    </row>
    <row r="9" spans="1:46" x14ac:dyDescent="0.25">
      <c r="A9" t="s">
        <v>396</v>
      </c>
      <c r="B9">
        <v>9.6823449248036493</v>
      </c>
      <c r="C9">
        <v>1.19417690190176E-2</v>
      </c>
      <c r="D9">
        <v>13.4254018001161</v>
      </c>
      <c r="E9">
        <v>-17.290620987756999</v>
      </c>
      <c r="F9" s="1">
        <v>0</v>
      </c>
      <c r="G9" s="1">
        <v>0</v>
      </c>
      <c r="H9">
        <v>3.7930237159811502</v>
      </c>
      <c r="I9">
        <v>-20.3904776176017</v>
      </c>
      <c r="J9">
        <v>-19.679877204760899</v>
      </c>
      <c r="K9">
        <v>-90.435428515221602</v>
      </c>
      <c r="L9">
        <v>-11.6763286784547</v>
      </c>
      <c r="M9">
        <v>73.790429039333304</v>
      </c>
      <c r="N9">
        <v>88.292256587743495</v>
      </c>
      <c r="O9">
        <v>45.415178359795803</v>
      </c>
      <c r="P9">
        <v>457666.11361718399</v>
      </c>
      <c r="Q9">
        <v>474412.98901211499</v>
      </c>
      <c r="R9">
        <v>103.688336940252</v>
      </c>
      <c r="S9">
        <v>721.76280383342601</v>
      </c>
      <c r="T9">
        <v>0.25697598355467399</v>
      </c>
      <c r="U9">
        <v>2.7531399021881901E-2</v>
      </c>
      <c r="V9">
        <v>0.85354684223298505</v>
      </c>
      <c r="W9">
        <v>2.5479775766941E-2</v>
      </c>
      <c r="X9">
        <v>9.3441982978191895E-2</v>
      </c>
      <c r="Y9" s="1">
        <v>0</v>
      </c>
      <c r="Z9">
        <v>0.55583480140597097</v>
      </c>
      <c r="AA9">
        <v>5.5421807253348495E-4</v>
      </c>
      <c r="AB9">
        <v>8.1336378469537701E-3</v>
      </c>
      <c r="AC9">
        <v>7.6661595208740501E-3</v>
      </c>
      <c r="AD9">
        <v>2.8602429393346398E-3</v>
      </c>
      <c r="AE9">
        <v>0.99468196169645895</v>
      </c>
      <c r="AF9" s="3">
        <v>2.5861731004107901E-3</v>
      </c>
      <c r="AG9" s="3">
        <v>3.9368816386546498E-4</v>
      </c>
      <c r="AH9">
        <v>8.8728360972498397</v>
      </c>
      <c r="AI9">
        <v>0.85602178780662597</v>
      </c>
      <c r="AJ9">
        <v>3918.8078569322902</v>
      </c>
      <c r="AK9" t="s">
        <v>91</v>
      </c>
      <c r="AL9" t="s">
        <v>92</v>
      </c>
      <c r="AM9">
        <v>4772542232.8000002</v>
      </c>
      <c r="AN9">
        <v>10428</v>
      </c>
      <c r="AO9">
        <f t="shared" si="1"/>
        <v>1.0806550693818326E-2</v>
      </c>
      <c r="AP9">
        <f t="shared" si="2"/>
        <v>12.224203255051247</v>
      </c>
      <c r="AQ9" s="15">
        <f t="shared" si="3"/>
        <v>-0.2079365237319053</v>
      </c>
      <c r="AR9" s="3">
        <f t="shared" si="4"/>
        <v>-2.3560230993434818E-3</v>
      </c>
      <c r="AS9" s="15">
        <f t="shared" si="0"/>
        <v>-0.27880408579503979</v>
      </c>
    </row>
    <row r="10" spans="1:46" x14ac:dyDescent="0.25">
      <c r="A10" t="s">
        <v>396</v>
      </c>
      <c r="B10">
        <v>13.978417898838201</v>
      </c>
      <c r="C10">
        <v>1.28754635196375E-2</v>
      </c>
      <c r="D10">
        <v>14.402049745963801</v>
      </c>
      <c r="E10">
        <v>-16.642568750350399</v>
      </c>
      <c r="F10" s="1">
        <v>0</v>
      </c>
      <c r="G10" s="1">
        <v>0</v>
      </c>
      <c r="H10">
        <v>3.7577035345088898</v>
      </c>
      <c r="I10">
        <v>3.4548458082900999</v>
      </c>
      <c r="J10">
        <v>4.1397544028012296</v>
      </c>
      <c r="K10">
        <v>-69.029281171221996</v>
      </c>
      <c r="L10">
        <v>12.3294041456285</v>
      </c>
      <c r="M10">
        <v>73.649416129122002</v>
      </c>
      <c r="N10">
        <v>90.972364425034797</v>
      </c>
      <c r="O10">
        <v>47.880883206733998</v>
      </c>
      <c r="P10">
        <v>449227.89116294897</v>
      </c>
      <c r="Q10">
        <v>464341.69471791701</v>
      </c>
      <c r="R10">
        <v>105.206416017819</v>
      </c>
      <c r="S10">
        <v>718.78168961616802</v>
      </c>
      <c r="T10">
        <v>0.333188166785295</v>
      </c>
      <c r="U10">
        <v>4.8073281742001303E-2</v>
      </c>
      <c r="V10">
        <v>0.76157942095800801</v>
      </c>
      <c r="W10">
        <v>4.1202396876666901E-2</v>
      </c>
      <c r="X10">
        <v>0.14914490042332301</v>
      </c>
      <c r="Y10" s="1">
        <v>0</v>
      </c>
      <c r="Z10">
        <v>0.465910177280079</v>
      </c>
      <c r="AA10">
        <v>5.2167941394342797E-4</v>
      </c>
      <c r="AB10">
        <v>8.4536713919215502E-3</v>
      </c>
      <c r="AC10">
        <v>7.9963815078756498E-3</v>
      </c>
      <c r="AD10">
        <v>3.2755406270140999E-3</v>
      </c>
      <c r="AE10">
        <v>1.00510861848029</v>
      </c>
      <c r="AF10" s="3">
        <v>3.0153258554408602E-3</v>
      </c>
      <c r="AG10" s="3">
        <v>6.2460703240756405E-4</v>
      </c>
      <c r="AH10">
        <v>8.6075905397129997</v>
      </c>
      <c r="AI10">
        <v>0.64924264699206102</v>
      </c>
      <c r="AJ10">
        <v>3733.42151410828</v>
      </c>
      <c r="AK10" t="s">
        <v>93</v>
      </c>
      <c r="AL10" t="s">
        <v>94</v>
      </c>
      <c r="AM10">
        <v>6586130112.3400002</v>
      </c>
      <c r="AN10">
        <v>14661</v>
      </c>
      <c r="AO10">
        <f t="shared" si="1"/>
        <v>1.1533386777259938E-2</v>
      </c>
      <c r="AP10">
        <f t="shared" si="2"/>
        <v>12.995030267762363</v>
      </c>
      <c r="AQ10" s="15">
        <f t="shared" si="3"/>
        <v>7.5674131634413611E-2</v>
      </c>
      <c r="AR10" s="3">
        <f t="shared" si="4"/>
        <v>9.3588339632474059E-4</v>
      </c>
      <c r="AS10" s="15">
        <f t="shared" si="0"/>
        <v>-2.9414691283393468E-2</v>
      </c>
    </row>
    <row r="11" spans="1:46" x14ac:dyDescent="0.25">
      <c r="A11" t="s">
        <v>396</v>
      </c>
      <c r="B11">
        <v>15.3717092437236</v>
      </c>
      <c r="C11">
        <v>1.3418191680348E-2</v>
      </c>
      <c r="D11">
        <v>14.9650935216939</v>
      </c>
      <c r="E11">
        <v>-9.3497432338919904</v>
      </c>
      <c r="F11" s="1">
        <v>0</v>
      </c>
      <c r="G11" s="1">
        <v>0</v>
      </c>
      <c r="H11">
        <v>4.0276298840288103</v>
      </c>
      <c r="I11">
        <v>28.8807544160648</v>
      </c>
      <c r="J11">
        <v>29.548370276061799</v>
      </c>
      <c r="K11">
        <v>-42.682338436681903</v>
      </c>
      <c r="L11">
        <v>37.653118480579799</v>
      </c>
      <c r="M11">
        <v>78.163560694689195</v>
      </c>
      <c r="N11">
        <v>91.193704100627002</v>
      </c>
      <c r="O11">
        <v>47.235171680250801</v>
      </c>
      <c r="P11">
        <v>454643.15885972697</v>
      </c>
      <c r="Q11">
        <v>470854.68801233399</v>
      </c>
      <c r="R11">
        <v>94.866151992544204</v>
      </c>
      <c r="S11">
        <v>714.18926822064896</v>
      </c>
      <c r="T11">
        <v>0.32487100664381802</v>
      </c>
      <c r="U11">
        <v>3.3336978836026702E-2</v>
      </c>
      <c r="V11">
        <v>0.86261563701424704</v>
      </c>
      <c r="W11">
        <v>2.15515785346874E-2</v>
      </c>
      <c r="X11">
        <v>8.2495805615037901E-2</v>
      </c>
      <c r="Y11" s="1">
        <v>0</v>
      </c>
      <c r="Z11">
        <v>0.48594132216648001</v>
      </c>
      <c r="AA11">
        <v>5.49039632645096E-4</v>
      </c>
      <c r="AB11">
        <v>8.2673007810639496E-3</v>
      </c>
      <c r="AC11">
        <v>7.8769149058820799E-3</v>
      </c>
      <c r="AD11">
        <v>3.69009163100515E-3</v>
      </c>
      <c r="AE11">
        <v>1.00544890859167</v>
      </c>
      <c r="AF11" s="3">
        <v>3.4185262892117E-3</v>
      </c>
      <c r="AG11" s="3">
        <v>9.1177882373848695E-4</v>
      </c>
      <c r="AH11">
        <v>8.3501485138371301</v>
      </c>
      <c r="AI11">
        <v>0.67263273082285902</v>
      </c>
      <c r="AJ11">
        <v>4812.1385592513398</v>
      </c>
      <c r="AK11" t="s">
        <v>95</v>
      </c>
      <c r="AL11" t="s">
        <v>96</v>
      </c>
      <c r="AM11">
        <v>7587539678.21</v>
      </c>
      <c r="AN11">
        <v>16689</v>
      </c>
      <c r="AO11">
        <f t="shared" si="1"/>
        <v>1.1844480827738875E-2</v>
      </c>
      <c r="AP11">
        <f t="shared" si="2"/>
        <v>13.323052582714901</v>
      </c>
      <c r="AQ11" s="15">
        <f t="shared" si="3"/>
        <v>0.15376781321621369</v>
      </c>
      <c r="AR11" s="3">
        <f t="shared" si="4"/>
        <v>1.9677074498176059E-3</v>
      </c>
      <c r="AS11" s="15">
        <f t="shared" si="0"/>
        <v>2.7170944267087771E-2</v>
      </c>
    </row>
    <row r="12" spans="1:46" x14ac:dyDescent="0.25">
      <c r="A12" t="s">
        <v>396</v>
      </c>
      <c r="B12">
        <v>16.417574581309701</v>
      </c>
      <c r="C12">
        <v>1.4778696483726801E-2</v>
      </c>
      <c r="D12">
        <v>16.361636122075499</v>
      </c>
      <c r="E12">
        <v>-6.26163213881083</v>
      </c>
      <c r="F12" s="1">
        <v>0</v>
      </c>
      <c r="G12" s="1">
        <v>0</v>
      </c>
      <c r="H12">
        <v>4.1522320207092003</v>
      </c>
      <c r="I12">
        <v>53.210843692253597</v>
      </c>
      <c r="J12">
        <v>53.823248254848899</v>
      </c>
      <c r="K12">
        <v>-17.4323899825092</v>
      </c>
      <c r="L12">
        <v>62.084962161539998</v>
      </c>
      <c r="M12">
        <v>78.562948952238202</v>
      </c>
      <c r="N12">
        <v>91.936180441027105</v>
      </c>
      <c r="O12">
        <v>47.769627860382002</v>
      </c>
      <c r="P12">
        <v>449425.71104201401</v>
      </c>
      <c r="Q12">
        <v>464531.30192841799</v>
      </c>
      <c r="R12">
        <v>91.380750301220601</v>
      </c>
      <c r="S12">
        <v>713.77215328811894</v>
      </c>
      <c r="T12">
        <v>0.34932651930466602</v>
      </c>
      <c r="U12">
        <v>2.4360664306251702E-2</v>
      </c>
      <c r="V12">
        <v>0.923793000883952</v>
      </c>
      <c r="W12">
        <v>1.21748692714023E-2</v>
      </c>
      <c r="X12">
        <v>3.9671465538393298E-2</v>
      </c>
      <c r="Y12" s="1">
        <v>0</v>
      </c>
      <c r="Z12">
        <v>0.45681436006944298</v>
      </c>
      <c r="AA12">
        <v>5.4167426599096397E-4</v>
      </c>
      <c r="AB12">
        <v>8.1988520656498098E-3</v>
      </c>
      <c r="AC12">
        <v>7.8016317692051699E-3</v>
      </c>
      <c r="AD12">
        <v>3.95871159493736E-3</v>
      </c>
      <c r="AE12">
        <v>1.00847979731685</v>
      </c>
      <c r="AF12" s="3">
        <v>3.68095126020651E-3</v>
      </c>
      <c r="AG12" s="3">
        <v>2.0794946005686901E-3</v>
      </c>
      <c r="AH12">
        <v>8.3367912690881099</v>
      </c>
      <c r="AI12">
        <v>0.672353330959236</v>
      </c>
      <c r="AJ12">
        <v>5460.21047471974</v>
      </c>
      <c r="AK12" t="s">
        <v>97</v>
      </c>
      <c r="AL12" t="s">
        <v>98</v>
      </c>
      <c r="AM12">
        <v>8354374542.5600004</v>
      </c>
      <c r="AN12">
        <v>18589</v>
      </c>
      <c r="AO12">
        <f>SUM(AA12,AC12,AF12)</f>
        <v>1.2024257295402643E-2</v>
      </c>
      <c r="AP12">
        <f t="shared" si="2"/>
        <v>13.512094397408791</v>
      </c>
      <c r="AQ12" s="15">
        <f t="shared" si="3"/>
        <v>0.21502811469834704</v>
      </c>
      <c r="AR12" s="3">
        <f t="shared" si="4"/>
        <v>2.8093667960233243E-3</v>
      </c>
      <c r="AS12" s="15">
        <f t="shared" si="0"/>
        <v>3.4188793111422644E-3</v>
      </c>
    </row>
    <row r="13" spans="1:46" x14ac:dyDescent="0.25">
      <c r="A13" t="s">
        <v>396</v>
      </c>
      <c r="B13">
        <v>22.7277436773287</v>
      </c>
      <c r="C13">
        <v>1.8473487162440301E-2</v>
      </c>
      <c r="D13">
        <v>20.0489038792686</v>
      </c>
      <c r="E13">
        <v>-6.6616239340135799</v>
      </c>
      <c r="F13" s="1">
        <v>0</v>
      </c>
      <c r="G13" s="1">
        <v>0</v>
      </c>
      <c r="H13">
        <v>4.33789153411659</v>
      </c>
      <c r="I13">
        <v>79.158412277512994</v>
      </c>
      <c r="J13">
        <v>79.839344438210603</v>
      </c>
      <c r="K13">
        <v>13.997101280159701</v>
      </c>
      <c r="L13">
        <v>87.848090550867298</v>
      </c>
      <c r="M13">
        <v>79.631967862329006</v>
      </c>
      <c r="N13">
        <v>92.203297058078405</v>
      </c>
      <c r="O13">
        <v>48.282838345870204</v>
      </c>
      <c r="P13">
        <v>459010.34597734601</v>
      </c>
      <c r="Q13">
        <v>475001.13868989103</v>
      </c>
      <c r="R13">
        <v>82.439377646558697</v>
      </c>
      <c r="S13">
        <v>712.10599049309201</v>
      </c>
      <c r="T13">
        <v>0.35154739991877898</v>
      </c>
      <c r="U13">
        <v>6.6713200358877204E-3</v>
      </c>
      <c r="V13">
        <v>0.97994372056262502</v>
      </c>
      <c r="W13">
        <v>3.41106639243217E-3</v>
      </c>
      <c r="X13">
        <v>9.9738930090541092E-3</v>
      </c>
      <c r="Y13" s="1">
        <v>0</v>
      </c>
      <c r="Z13">
        <v>0.45544424017931301</v>
      </c>
      <c r="AA13">
        <v>5.5192978491872598E-4</v>
      </c>
      <c r="AB13">
        <v>7.9140381318636797E-3</v>
      </c>
      <c r="AC13">
        <v>7.5892315921744103E-3</v>
      </c>
      <c r="AD13">
        <v>4.0652110940502702E-3</v>
      </c>
      <c r="AE13">
        <v>1.0086160596492599</v>
      </c>
      <c r="AF13" s="3">
        <v>3.7823102236847501E-3</v>
      </c>
      <c r="AG13" s="3">
        <v>5.9423336654144997E-3</v>
      </c>
      <c r="AH13">
        <v>8.1603469472585104</v>
      </c>
      <c r="AI13">
        <v>0.66250456386989698</v>
      </c>
      <c r="AJ13">
        <v>6008.3160834896698</v>
      </c>
      <c r="AK13" t="s">
        <v>99</v>
      </c>
      <c r="AL13" t="s">
        <v>100</v>
      </c>
      <c r="AM13">
        <v>8348021162.29</v>
      </c>
      <c r="AN13">
        <v>18187</v>
      </c>
      <c r="AO13">
        <f t="shared" ref="AO13:AO20" si="5">SUM(AA13,AC13,AF13)</f>
        <v>1.1923471600777885E-2</v>
      </c>
      <c r="AP13">
        <f t="shared" si="2"/>
        <v>13.406160995043791</v>
      </c>
      <c r="AQ13" s="15">
        <f t="shared" ref="AQ13:AQ20" si="6">B13/AP13-1</f>
        <v>0.69532080703275634</v>
      </c>
      <c r="AR13" s="3">
        <f t="shared" ref="AR13:AR20" si="7">1-(1-B13/100)^(1/12)-AO13</f>
        <v>9.3336099432953564E-3</v>
      </c>
      <c r="AS13" s="15">
        <f t="shared" ref="AS13:AS20" si="8">B13/D13-1</f>
        <v>0.1336152746400332</v>
      </c>
    </row>
    <row r="14" spans="1:46" x14ac:dyDescent="0.25">
      <c r="A14" t="s">
        <v>396</v>
      </c>
      <c r="B14">
        <v>25.436652421869201</v>
      </c>
      <c r="C14">
        <v>2.1814186652986602E-2</v>
      </c>
      <c r="D14">
        <v>23.253899264197599</v>
      </c>
      <c r="E14">
        <v>-4.6054582530608901</v>
      </c>
      <c r="F14" s="1">
        <v>0</v>
      </c>
      <c r="G14" s="1">
        <v>0</v>
      </c>
      <c r="H14">
        <v>4.3729591224801796</v>
      </c>
      <c r="I14">
        <v>103.064046689953</v>
      </c>
      <c r="J14">
        <v>103.311825796552</v>
      </c>
      <c r="K14">
        <v>37.5229537224319</v>
      </c>
      <c r="L14">
        <v>111.945509221031</v>
      </c>
      <c r="M14">
        <v>78.435771903832503</v>
      </c>
      <c r="N14">
        <v>93.186830692075006</v>
      </c>
      <c r="O14">
        <v>49.150570762364403</v>
      </c>
      <c r="P14">
        <v>449122.37905629998</v>
      </c>
      <c r="Q14">
        <v>462945.65639473998</v>
      </c>
      <c r="R14">
        <v>84.769053967867407</v>
      </c>
      <c r="S14">
        <v>712.46750503337103</v>
      </c>
      <c r="T14">
        <v>0.38047516385274699</v>
      </c>
      <c r="U14">
        <v>2.3615028252567801E-3</v>
      </c>
      <c r="V14">
        <v>0.99252683377714701</v>
      </c>
      <c r="W14">
        <v>1.81825301621961E-3</v>
      </c>
      <c r="X14">
        <v>3.2934103813758299E-3</v>
      </c>
      <c r="Y14" s="1">
        <v>0</v>
      </c>
      <c r="Z14">
        <v>0.41927256328239199</v>
      </c>
      <c r="AA14">
        <v>5.3127549719873997E-4</v>
      </c>
      <c r="AB14">
        <v>7.82051585613203E-3</v>
      </c>
      <c r="AC14">
        <v>7.4494249114060301E-3</v>
      </c>
      <c r="AD14">
        <v>4.0740152623117403E-3</v>
      </c>
      <c r="AE14">
        <v>1.0026769296807101</v>
      </c>
      <c r="AF14" s="3">
        <v>3.8101723327866998E-3</v>
      </c>
      <c r="AG14" s="3">
        <v>9.3884361959269604E-3</v>
      </c>
      <c r="AH14">
        <v>8.2791944802788198</v>
      </c>
      <c r="AI14">
        <v>0.65773186048587895</v>
      </c>
      <c r="AJ14">
        <v>6400.1947898791404</v>
      </c>
      <c r="AK14" t="s">
        <v>101</v>
      </c>
      <c r="AL14" t="s">
        <v>102</v>
      </c>
      <c r="AM14">
        <v>8671205772.4400005</v>
      </c>
      <c r="AN14">
        <v>19307</v>
      </c>
      <c r="AO14">
        <f t="shared" si="5"/>
        <v>1.179087274139147E-2</v>
      </c>
      <c r="AP14">
        <f t="shared" si="2"/>
        <v>13.266608366592269</v>
      </c>
      <c r="AQ14" s="15">
        <f t="shared" si="6"/>
        <v>0.91734403541475706</v>
      </c>
      <c r="AR14" s="3">
        <f t="shared" si="7"/>
        <v>1.2372496636020788E-2</v>
      </c>
      <c r="AS14" s="15">
        <f t="shared" si="8"/>
        <v>9.3866113930932693E-2</v>
      </c>
    </row>
    <row r="15" spans="1:46" x14ac:dyDescent="0.25">
      <c r="A15" t="s">
        <v>396</v>
      </c>
      <c r="B15">
        <v>25.050610502569501</v>
      </c>
      <c r="C15">
        <v>2.2687205482396899E-2</v>
      </c>
      <c r="D15">
        <v>24.071816035839301</v>
      </c>
      <c r="E15">
        <v>3.9953106995935599</v>
      </c>
      <c r="F15" s="1">
        <v>0</v>
      </c>
      <c r="G15" s="1">
        <v>0</v>
      </c>
      <c r="H15">
        <v>4.6739307475800498</v>
      </c>
      <c r="I15">
        <v>127.766580574158</v>
      </c>
      <c r="J15">
        <v>128.200347151556</v>
      </c>
      <c r="K15">
        <v>63.580779253044298</v>
      </c>
      <c r="L15">
        <v>136.60887563089901</v>
      </c>
      <c r="M15">
        <v>81.794696230445794</v>
      </c>
      <c r="N15">
        <v>93.313969397441696</v>
      </c>
      <c r="O15">
        <v>49.453527917874801</v>
      </c>
      <c r="P15">
        <v>451181.89696818002</v>
      </c>
      <c r="Q15">
        <v>465377.82890693803</v>
      </c>
      <c r="R15">
        <v>77.815178597014494</v>
      </c>
      <c r="S15">
        <v>705.20769788890095</v>
      </c>
      <c r="T15">
        <v>0.407895078294295</v>
      </c>
      <c r="U15">
        <v>3.8576420643211302E-4</v>
      </c>
      <c r="V15">
        <v>0.99617343865783603</v>
      </c>
      <c r="W15">
        <v>1.1275435883393099E-3</v>
      </c>
      <c r="X15">
        <v>2.3132535473920301E-3</v>
      </c>
      <c r="Y15" s="1">
        <v>0</v>
      </c>
      <c r="Z15">
        <v>0.373049237532942</v>
      </c>
      <c r="AA15">
        <v>5.5474951007224301E-4</v>
      </c>
      <c r="AB15">
        <v>7.7679220003709602E-3</v>
      </c>
      <c r="AC15">
        <v>7.4377439603233696E-3</v>
      </c>
      <c r="AD15">
        <v>4.0380287228806199E-3</v>
      </c>
      <c r="AE15">
        <v>1.00721816759146</v>
      </c>
      <c r="AF15" s="3">
        <v>3.82742903684756E-3</v>
      </c>
      <c r="AG15" s="3">
        <v>1.03265025283307E-2</v>
      </c>
      <c r="AH15">
        <v>7.8318970619207597</v>
      </c>
      <c r="AI15">
        <v>0.650073942225315</v>
      </c>
      <c r="AJ15">
        <v>7963.9636315195303</v>
      </c>
      <c r="AK15" t="s">
        <v>103</v>
      </c>
      <c r="AL15" t="s">
        <v>104</v>
      </c>
      <c r="AM15">
        <v>5771067644.1199999</v>
      </c>
      <c r="AN15">
        <v>12791</v>
      </c>
      <c r="AO15">
        <f t="shared" si="5"/>
        <v>1.1819922507243173E-2</v>
      </c>
      <c r="AP15">
        <f t="shared" si="2"/>
        <v>13.29719918777319</v>
      </c>
      <c r="AQ15" s="15">
        <f t="shared" si="6"/>
        <v>0.88390127490935111</v>
      </c>
      <c r="AR15" s="3">
        <f t="shared" si="7"/>
        <v>1.1923420502528705E-2</v>
      </c>
      <c r="AS15" s="15">
        <f t="shared" si="8"/>
        <v>4.0661430166835988E-2</v>
      </c>
    </row>
    <row r="16" spans="1:46" x14ac:dyDescent="0.25">
      <c r="A16" t="s">
        <v>396</v>
      </c>
      <c r="B16">
        <v>29.984095589974199</v>
      </c>
      <c r="C16">
        <v>2.3713463017062699E-2</v>
      </c>
      <c r="D16">
        <v>25.023078428223801</v>
      </c>
      <c r="E16">
        <v>5.9231334716157704</v>
      </c>
      <c r="F16" s="1">
        <v>0</v>
      </c>
      <c r="G16" s="1">
        <v>0</v>
      </c>
      <c r="H16">
        <v>4.9127830553825902</v>
      </c>
      <c r="I16">
        <v>151.96995426265701</v>
      </c>
      <c r="J16">
        <v>152.27056150178299</v>
      </c>
      <c r="K16">
        <v>88.225683605696005</v>
      </c>
      <c r="L16">
        <v>161.02660112045601</v>
      </c>
      <c r="M16">
        <v>85.380292433047401</v>
      </c>
      <c r="N16">
        <v>94.093966317182094</v>
      </c>
      <c r="O16">
        <v>50.104284039939799</v>
      </c>
      <c r="P16">
        <v>440514.35909867601</v>
      </c>
      <c r="Q16">
        <v>453553.77292262099</v>
      </c>
      <c r="R16">
        <v>71.266910894627998</v>
      </c>
      <c r="S16">
        <v>700.41659253395596</v>
      </c>
      <c r="T16">
        <v>0.47525898713565001</v>
      </c>
      <c r="U16">
        <v>7.3456918914898697E-4</v>
      </c>
      <c r="V16">
        <v>0.99698404024163301</v>
      </c>
      <c r="W16">
        <v>7.6330787516295704E-4</v>
      </c>
      <c r="X16">
        <v>1.51808269405421E-3</v>
      </c>
      <c r="Y16" s="1">
        <v>0</v>
      </c>
      <c r="Z16">
        <v>0.29473973675391502</v>
      </c>
      <c r="AA16">
        <v>5.8463760676964499E-4</v>
      </c>
      <c r="AB16">
        <v>7.57263958438053E-3</v>
      </c>
      <c r="AC16">
        <v>7.2980923603763199E-3</v>
      </c>
      <c r="AD16">
        <v>3.9867308415303202E-3</v>
      </c>
      <c r="AE16">
        <v>1.0064013874520099</v>
      </c>
      <c r="AF16" s="3">
        <v>3.8243252723176701E-3</v>
      </c>
      <c r="AG16" s="3">
        <v>1.15695410747818E-2</v>
      </c>
      <c r="AH16">
        <v>7.3437358094567697</v>
      </c>
      <c r="AI16">
        <v>0.63827135609849905</v>
      </c>
      <c r="AJ16">
        <v>9176.4818067752094</v>
      </c>
      <c r="AK16" t="s">
        <v>105</v>
      </c>
      <c r="AL16" t="s">
        <v>106</v>
      </c>
      <c r="AM16">
        <v>3660674324.1100001</v>
      </c>
      <c r="AN16">
        <v>8310</v>
      </c>
      <c r="AO16">
        <f t="shared" si="5"/>
        <v>1.1707055239463636E-2</v>
      </c>
      <c r="AP16">
        <f t="shared" si="2"/>
        <v>13.178288981897257</v>
      </c>
      <c r="AQ16" s="15">
        <f t="shared" si="6"/>
        <v>1.2752646896090023</v>
      </c>
      <c r="AR16" s="3">
        <f t="shared" si="7"/>
        <v>1.7560097716531164E-2</v>
      </c>
      <c r="AS16" s="15">
        <f t="shared" si="8"/>
        <v>0.19825766745608786</v>
      </c>
    </row>
    <row r="17" spans="1:49" x14ac:dyDescent="0.25">
      <c r="A17" t="s">
        <v>396</v>
      </c>
      <c r="B17">
        <v>25.242607937911298</v>
      </c>
      <c r="C17">
        <v>2.38444352410788E-2</v>
      </c>
      <c r="D17">
        <v>25.1436903775007</v>
      </c>
      <c r="E17">
        <v>15.050060177052501</v>
      </c>
      <c r="F17" s="1">
        <v>0</v>
      </c>
      <c r="G17" s="1">
        <v>0</v>
      </c>
      <c r="H17">
        <v>5.1317031721272102</v>
      </c>
      <c r="I17">
        <v>177.01768717528901</v>
      </c>
      <c r="J17">
        <v>176.99255613161799</v>
      </c>
      <c r="K17">
        <v>115.05253506446201</v>
      </c>
      <c r="L17">
        <v>186.06283434104799</v>
      </c>
      <c r="M17">
        <v>86.685727803357594</v>
      </c>
      <c r="N17">
        <v>94.731348088721802</v>
      </c>
      <c r="O17">
        <v>50.8063860022976</v>
      </c>
      <c r="P17">
        <v>441105.57576484198</v>
      </c>
      <c r="Q17">
        <v>453387.265513219</v>
      </c>
      <c r="R17">
        <v>68.846051253842703</v>
      </c>
      <c r="S17">
        <v>694.37964899798305</v>
      </c>
      <c r="T17">
        <v>0.53221328949508995</v>
      </c>
      <c r="U17">
        <v>2.3557962346772401E-4</v>
      </c>
      <c r="V17">
        <v>0.99910271760435798</v>
      </c>
      <c r="W17" s="1">
        <v>0</v>
      </c>
      <c r="X17">
        <v>6.6170277217400195E-4</v>
      </c>
      <c r="Y17" s="1">
        <v>0</v>
      </c>
      <c r="Z17">
        <v>0.25332649007179098</v>
      </c>
      <c r="AA17">
        <v>5.8287519161362802E-4</v>
      </c>
      <c r="AB17">
        <v>7.4580835550982598E-3</v>
      </c>
      <c r="AC17">
        <v>7.2071677087924002E-3</v>
      </c>
      <c r="AD17">
        <v>3.96050235734391E-3</v>
      </c>
      <c r="AE17">
        <v>1.00520247615758</v>
      </c>
      <c r="AF17" s="3">
        <v>3.8197694093988102E-3</v>
      </c>
      <c r="AG17" s="3">
        <v>1.1843000966987901E-2</v>
      </c>
      <c r="AH17">
        <v>7.1625070043819603</v>
      </c>
      <c r="AI17">
        <v>0.63387369748275801</v>
      </c>
      <c r="AJ17">
        <v>10589.648406971701</v>
      </c>
      <c r="AK17" t="s">
        <v>107</v>
      </c>
      <c r="AL17" t="s">
        <v>108</v>
      </c>
      <c r="AM17">
        <v>1894548447.9100001</v>
      </c>
      <c r="AN17">
        <v>4295</v>
      </c>
      <c r="AO17">
        <f t="shared" si="5"/>
        <v>1.1609812309804839E-2</v>
      </c>
      <c r="AP17">
        <f t="shared" si="2"/>
        <v>13.07571978214358</v>
      </c>
      <c r="AQ17" s="15">
        <f t="shared" si="6"/>
        <v>0.93049471528007377</v>
      </c>
      <c r="AR17" s="3">
        <f t="shared" si="7"/>
        <v>1.2342181731263453E-2</v>
      </c>
      <c r="AS17" s="15">
        <f t="shared" si="8"/>
        <v>3.9340907768699029E-3</v>
      </c>
    </row>
    <row r="18" spans="1:49" x14ac:dyDescent="0.25">
      <c r="A18" t="s">
        <v>396</v>
      </c>
      <c r="B18">
        <v>28.044468248483</v>
      </c>
      <c r="C18">
        <v>2.3222032209341398E-2</v>
      </c>
      <c r="D18">
        <v>24.568931233819502</v>
      </c>
      <c r="E18">
        <v>25.032598328271501</v>
      </c>
      <c r="F18" s="1">
        <v>0</v>
      </c>
      <c r="G18" s="1">
        <v>0</v>
      </c>
      <c r="H18">
        <v>5.3147191001491496</v>
      </c>
      <c r="I18">
        <v>200.19480365458199</v>
      </c>
      <c r="J18">
        <v>200.12874900394701</v>
      </c>
      <c r="K18">
        <v>138.257115972744</v>
      </c>
      <c r="L18">
        <v>209.559016076201</v>
      </c>
      <c r="M18">
        <v>88.790449982952694</v>
      </c>
      <c r="N18">
        <v>94.829656416896597</v>
      </c>
      <c r="O18">
        <v>50.562962706217597</v>
      </c>
      <c r="P18">
        <v>426095.81668950903</v>
      </c>
      <c r="Q18">
        <v>436063.47996363702</v>
      </c>
      <c r="R18">
        <v>67.136204186344202</v>
      </c>
      <c r="S18">
        <v>683.71857455610302</v>
      </c>
      <c r="T18">
        <v>0.48442869938689098</v>
      </c>
      <c r="U18" s="1">
        <v>0</v>
      </c>
      <c r="V18">
        <v>1</v>
      </c>
      <c r="W18" s="1">
        <v>0</v>
      </c>
      <c r="X18" s="1">
        <v>0</v>
      </c>
      <c r="Y18" s="1">
        <v>0</v>
      </c>
      <c r="Z18">
        <v>0.33304088682111999</v>
      </c>
      <c r="AA18">
        <v>6.0254399513211699E-4</v>
      </c>
      <c r="AB18">
        <v>7.3104222535058903E-3</v>
      </c>
      <c r="AC18">
        <v>7.0974124880218E-3</v>
      </c>
      <c r="AD18">
        <v>3.8802129239266202E-3</v>
      </c>
      <c r="AE18">
        <v>0.99983667102400997</v>
      </c>
      <c r="AF18" s="3">
        <v>3.79937934989123E-3</v>
      </c>
      <c r="AG18" s="3">
        <v>1.14289455221325E-2</v>
      </c>
      <c r="AH18">
        <v>7.0870847250048197</v>
      </c>
      <c r="AI18">
        <v>0.64227352778132796</v>
      </c>
      <c r="AJ18">
        <v>11966.052776578699</v>
      </c>
      <c r="AK18" t="s">
        <v>109</v>
      </c>
      <c r="AL18" t="s">
        <v>110</v>
      </c>
      <c r="AM18">
        <v>808303764.25999999</v>
      </c>
      <c r="AN18">
        <v>1897</v>
      </c>
      <c r="AO18">
        <f t="shared" si="5"/>
        <v>1.1499335833045146E-2</v>
      </c>
      <c r="AP18">
        <f t="shared" si="2"/>
        <v>12.95905742611928</v>
      </c>
      <c r="AQ18" s="15">
        <f t="shared" si="6"/>
        <v>1.1640824117314832</v>
      </c>
      <c r="AR18" s="3">
        <f t="shared" si="7"/>
        <v>1.5554786660968919E-2</v>
      </c>
      <c r="AS18" s="15">
        <f t="shared" si="8"/>
        <v>0.141460651323708</v>
      </c>
    </row>
    <row r="19" spans="1:49" x14ac:dyDescent="0.25">
      <c r="A19" t="s">
        <v>396</v>
      </c>
      <c r="B19">
        <v>21.711884334490399</v>
      </c>
      <c r="C19">
        <v>2.3257862404782E-2</v>
      </c>
      <c r="D19">
        <v>24.602128109471501</v>
      </c>
      <c r="E19">
        <v>40.909266293682101</v>
      </c>
      <c r="F19" s="1">
        <v>0</v>
      </c>
      <c r="G19" s="1">
        <v>0</v>
      </c>
      <c r="H19">
        <v>5.7423269451081103</v>
      </c>
      <c r="I19">
        <v>226.07207081243999</v>
      </c>
      <c r="J19">
        <v>226.07207081243999</v>
      </c>
      <c r="K19">
        <v>172.70815788240699</v>
      </c>
      <c r="L19">
        <v>235.20894650640699</v>
      </c>
      <c r="M19">
        <v>93.617373592127393</v>
      </c>
      <c r="N19">
        <v>92.791169561954803</v>
      </c>
      <c r="O19">
        <v>49.819735520441199</v>
      </c>
      <c r="P19">
        <v>436710.46595180698</v>
      </c>
      <c r="Q19">
        <v>451223.60937428998</v>
      </c>
      <c r="R19">
        <v>64.115733234735501</v>
      </c>
      <c r="S19">
        <v>668.85889808242996</v>
      </c>
      <c r="T19">
        <v>0.465827891260642</v>
      </c>
      <c r="U19" s="1">
        <v>0</v>
      </c>
      <c r="V19">
        <v>1</v>
      </c>
      <c r="W19" s="1">
        <v>0</v>
      </c>
      <c r="X19" s="1">
        <v>0</v>
      </c>
      <c r="Y19" s="1">
        <v>0</v>
      </c>
      <c r="Z19">
        <v>0.29797900208266098</v>
      </c>
      <c r="AA19">
        <v>6.4790648825836404E-4</v>
      </c>
      <c r="AB19">
        <v>7.0672792481236701E-3</v>
      </c>
      <c r="AC19">
        <v>7.0222600034403702E-3</v>
      </c>
      <c r="AD19">
        <v>3.84830442002769E-3</v>
      </c>
      <c r="AE19">
        <v>1.00367036743366</v>
      </c>
      <c r="AF19" s="3">
        <v>3.8139473962479102E-3</v>
      </c>
      <c r="AG19" s="3">
        <v>1.16945673389959E-2</v>
      </c>
      <c r="AH19">
        <v>6.64491034817034</v>
      </c>
      <c r="AI19">
        <v>0.628856111779725</v>
      </c>
      <c r="AJ19">
        <v>14753.2524584276</v>
      </c>
      <c r="AK19" t="s">
        <v>111</v>
      </c>
      <c r="AL19" t="s">
        <v>112</v>
      </c>
      <c r="AM19">
        <v>181234843.37</v>
      </c>
      <c r="AN19">
        <v>415</v>
      </c>
      <c r="AO19">
        <f t="shared" si="5"/>
        <v>1.1484113887946644E-2</v>
      </c>
      <c r="AP19">
        <f t="shared" si="2"/>
        <v>12.942971917417411</v>
      </c>
      <c r="AQ19" s="15">
        <f t="shared" si="6"/>
        <v>0.67750378143621148</v>
      </c>
      <c r="AR19" s="3">
        <f t="shared" si="7"/>
        <v>8.7071214903223018E-3</v>
      </c>
      <c r="AS19" s="15">
        <f t="shared" si="8"/>
        <v>-0.11747942137852685</v>
      </c>
    </row>
    <row r="20" spans="1:49" x14ac:dyDescent="0.25">
      <c r="A20" t="s">
        <v>396</v>
      </c>
      <c r="B20">
        <v>34.646673375983603</v>
      </c>
      <c r="C20">
        <v>2.25450219127761E-2</v>
      </c>
      <c r="D20">
        <v>23.939153704987898</v>
      </c>
      <c r="E20">
        <v>41.248189499980001</v>
      </c>
      <c r="F20" s="1">
        <v>0</v>
      </c>
      <c r="G20" s="1">
        <v>0</v>
      </c>
      <c r="H20">
        <v>6.5355938096157997</v>
      </c>
      <c r="I20">
        <v>279.912026016558</v>
      </c>
      <c r="J20">
        <v>280.22357546946603</v>
      </c>
      <c r="K20">
        <v>257.52427070832601</v>
      </c>
      <c r="L20">
        <v>289.465023100064</v>
      </c>
      <c r="M20">
        <v>105.991079121402</v>
      </c>
      <c r="N20">
        <v>90.872533616337606</v>
      </c>
      <c r="O20">
        <v>51.7220107850519</v>
      </c>
      <c r="P20">
        <v>417705.15291970799</v>
      </c>
      <c r="Q20">
        <v>425642.61526084802</v>
      </c>
      <c r="R20">
        <v>52.660194598312202</v>
      </c>
      <c r="S20">
        <v>634.68001893722101</v>
      </c>
      <c r="T20">
        <v>0.41320153395422399</v>
      </c>
      <c r="U20" s="1">
        <v>0</v>
      </c>
      <c r="V20">
        <v>1</v>
      </c>
      <c r="W20" s="1">
        <v>0</v>
      </c>
      <c r="X20" s="1">
        <v>0</v>
      </c>
      <c r="Y20" s="1">
        <v>0</v>
      </c>
      <c r="Z20">
        <v>0.24781234235813801</v>
      </c>
      <c r="AA20">
        <v>7.6993730453435503E-4</v>
      </c>
      <c r="AB20">
        <v>5.7878256522237099E-3</v>
      </c>
      <c r="AC20">
        <v>6.4586831498841804E-3</v>
      </c>
      <c r="AD20">
        <v>3.8052032869022099E-3</v>
      </c>
      <c r="AE20">
        <v>1.0048023407861699</v>
      </c>
      <c r="AF20" s="3">
        <v>3.8182488949874398E-3</v>
      </c>
      <c r="AG20" s="3">
        <v>1.2182187418834201E-2</v>
      </c>
      <c r="AH20">
        <v>4.9393990983642899</v>
      </c>
      <c r="AI20">
        <v>0.52605001198296697</v>
      </c>
      <c r="AJ20">
        <v>19104.244727564299</v>
      </c>
      <c r="AK20" t="s">
        <v>113</v>
      </c>
      <c r="AL20" t="s">
        <v>114</v>
      </c>
      <c r="AM20">
        <v>171676817.84999999</v>
      </c>
      <c r="AN20">
        <v>411</v>
      </c>
      <c r="AO20">
        <f t="shared" si="5"/>
        <v>1.1046869349405975E-2</v>
      </c>
      <c r="AP20">
        <f t="shared" si="2"/>
        <v>12.479756889455762</v>
      </c>
      <c r="AQ20" s="15">
        <f t="shared" si="6"/>
        <v>1.7762298322699563</v>
      </c>
      <c r="AR20" s="3">
        <f t="shared" si="7"/>
        <v>2.3779070028682667E-2</v>
      </c>
      <c r="AS20" s="15">
        <f t="shared" si="8"/>
        <v>0.44728062666495649</v>
      </c>
    </row>
    <row r="22" spans="1:49" x14ac:dyDescent="0.25">
      <c r="AO22" t="s">
        <v>244</v>
      </c>
      <c r="AP22" t="s">
        <v>399</v>
      </c>
      <c r="AR22" s="3" t="s">
        <v>67</v>
      </c>
      <c r="AS22" s="15"/>
    </row>
    <row r="23" spans="1:49" x14ac:dyDescent="0.25">
      <c r="A23" t="s">
        <v>0</v>
      </c>
      <c r="B23" t="s">
        <v>1</v>
      </c>
      <c r="C23" t="s">
        <v>2</v>
      </c>
      <c r="D23" t="s">
        <v>3</v>
      </c>
      <c r="E23" t="s">
        <v>5</v>
      </c>
      <c r="F23" t="s">
        <v>6</v>
      </c>
      <c r="G23" t="s">
        <v>208</v>
      </c>
      <c r="H23" t="s">
        <v>7</v>
      </c>
      <c r="I23" t="s">
        <v>8</v>
      </c>
      <c r="J23" t="s">
        <v>134</v>
      </c>
      <c r="K23" t="s">
        <v>143</v>
      </c>
      <c r="L23" t="s">
        <v>9</v>
      </c>
      <c r="M23" t="s">
        <v>10</v>
      </c>
      <c r="N23" t="s">
        <v>11</v>
      </c>
      <c r="O23" t="s">
        <v>13</v>
      </c>
      <c r="P23" t="s">
        <v>14</v>
      </c>
      <c r="Q23" t="s">
        <v>15</v>
      </c>
      <c r="R23" t="s">
        <v>16</v>
      </c>
      <c r="S23" t="s">
        <v>17</v>
      </c>
      <c r="T23" t="s">
        <v>18</v>
      </c>
      <c r="U23" t="s">
        <v>20</v>
      </c>
      <c r="V23" t="s">
        <v>21</v>
      </c>
      <c r="W23" t="s">
        <v>22</v>
      </c>
      <c r="X23" t="s">
        <v>23</v>
      </c>
      <c r="Y23" t="s">
        <v>24</v>
      </c>
      <c r="Z23" t="s">
        <v>25</v>
      </c>
      <c r="AA23" t="s">
        <v>26</v>
      </c>
      <c r="AB23" t="s">
        <v>27</v>
      </c>
      <c r="AC23" t="s">
        <v>263</v>
      </c>
      <c r="AD23" t="s">
        <v>29</v>
      </c>
      <c r="AE23" t="s">
        <v>326</v>
      </c>
      <c r="AF23" s="3" t="s">
        <v>233</v>
      </c>
      <c r="AG23" s="3" t="s">
        <v>30</v>
      </c>
      <c r="AH23" t="s">
        <v>31</v>
      </c>
      <c r="AI23" t="s">
        <v>32</v>
      </c>
      <c r="AJ23" t="s">
        <v>33</v>
      </c>
      <c r="AK23" t="s">
        <v>34</v>
      </c>
      <c r="AL23" t="s">
        <v>74</v>
      </c>
      <c r="AM23" t="s">
        <v>35</v>
      </c>
      <c r="AN23" t="s">
        <v>36</v>
      </c>
      <c r="AO23" s="89">
        <v>0.85</v>
      </c>
      <c r="AP23" s="89">
        <v>1.25</v>
      </c>
      <c r="AR23" s="3"/>
      <c r="AS23" s="15"/>
      <c r="AT23" t="s">
        <v>416</v>
      </c>
      <c r="AV23">
        <f>AV32+AV243</f>
        <v>3.0444021786124521E-2</v>
      </c>
    </row>
    <row r="24" spans="1:49" x14ac:dyDescent="0.25">
      <c r="A24" t="s">
        <v>396</v>
      </c>
      <c r="B24">
        <v>0.83555437592175397</v>
      </c>
      <c r="C24">
        <v>5.1750109715546803E-3</v>
      </c>
      <c r="D24">
        <v>6.0362740753413604</v>
      </c>
      <c r="E24">
        <v>-25.240366067862102</v>
      </c>
      <c r="F24" s="1">
        <v>0</v>
      </c>
      <c r="G24" s="1">
        <v>0</v>
      </c>
      <c r="H24">
        <v>3.3015886602400402</v>
      </c>
      <c r="I24">
        <v>-226.18690263035401</v>
      </c>
      <c r="J24">
        <v>-161.20863801399099</v>
      </c>
      <c r="K24">
        <v>-226.18690263035401</v>
      </c>
      <c r="L24">
        <v>-213.46162916201499</v>
      </c>
      <c r="M24">
        <v>67.0163393329901</v>
      </c>
      <c r="N24">
        <v>83.91479996164</v>
      </c>
      <c r="O24">
        <v>54.5345185018667</v>
      </c>
      <c r="P24">
        <v>313479.559285714</v>
      </c>
      <c r="Q24">
        <v>314725.233903969</v>
      </c>
      <c r="R24">
        <v>121.663596461927</v>
      </c>
      <c r="S24">
        <v>562.09867360463795</v>
      </c>
      <c r="T24">
        <v>0.25200013781714198</v>
      </c>
      <c r="U24">
        <v>0.57379301944597205</v>
      </c>
      <c r="V24">
        <v>0.30057275421244101</v>
      </c>
      <c r="W24">
        <v>2.3071077447459499E-2</v>
      </c>
      <c r="X24">
        <v>0.102563148894126</v>
      </c>
      <c r="Y24" s="1">
        <v>0</v>
      </c>
      <c r="Z24">
        <v>0.56943067607881204</v>
      </c>
      <c r="AA24">
        <v>4.6637174611659102E-4</v>
      </c>
      <c r="AB24">
        <v>4.3633541370590601E-3</v>
      </c>
      <c r="AC24">
        <v>4.3500991430459697E-3</v>
      </c>
      <c r="AD24">
        <v>3.45494802958372E-4</v>
      </c>
      <c r="AE24">
        <v>0.76711297832742398</v>
      </c>
      <c r="AF24" s="3">
        <v>0</v>
      </c>
      <c r="AG24" s="3">
        <v>0</v>
      </c>
      <c r="AH24">
        <v>5.3850772215208202</v>
      </c>
      <c r="AI24">
        <v>0.35046601087797702</v>
      </c>
      <c r="AJ24">
        <v>208.545006189394</v>
      </c>
      <c r="AK24" t="s">
        <v>75</v>
      </c>
      <c r="AL24" t="s">
        <v>76</v>
      </c>
      <c r="AM24">
        <v>13166141.49</v>
      </c>
      <c r="AN24">
        <v>42</v>
      </c>
      <c r="AO24">
        <f>SUM(AA24,AC24*$AO$23,AF24*$AP$23)</f>
        <v>4.163956017705665E-3</v>
      </c>
      <c r="AP24">
        <f>100*(1-(1-AO24)^12)</f>
        <v>4.8838864741088228</v>
      </c>
      <c r="AQ24" s="15">
        <f>B24/AP24-1</f>
        <v>-0.82891609369887742</v>
      </c>
      <c r="AR24" s="3">
        <f>1-(1-B24/100)^(1/12)-AO24</f>
        <v>-3.4649798329967323E-3</v>
      </c>
      <c r="AS24" s="15">
        <f t="shared" ref="AS24:AS41" si="9">B24/D24-1</f>
        <v>-0.86157779360366404</v>
      </c>
    </row>
    <row r="25" spans="1:49" x14ac:dyDescent="0.25">
      <c r="A25" t="s">
        <v>396</v>
      </c>
      <c r="B25">
        <v>0.68655828424800602</v>
      </c>
      <c r="C25">
        <v>6.3511469343518904E-3</v>
      </c>
      <c r="D25">
        <v>7.3607080546195496</v>
      </c>
      <c r="E25">
        <v>-16.053231940575198</v>
      </c>
      <c r="F25" s="1">
        <v>0</v>
      </c>
      <c r="G25" s="1">
        <v>0</v>
      </c>
      <c r="H25">
        <v>3.3965483342998102</v>
      </c>
      <c r="I25">
        <v>-202.35709864185199</v>
      </c>
      <c r="J25">
        <v>-137.622595322405</v>
      </c>
      <c r="K25">
        <v>-202.35709864185199</v>
      </c>
      <c r="L25">
        <v>-189.601910313796</v>
      </c>
      <c r="M25">
        <v>66.153340286234297</v>
      </c>
      <c r="N25">
        <v>83.309475227916295</v>
      </c>
      <c r="O25">
        <v>54.094734748002502</v>
      </c>
      <c r="P25">
        <v>312773.07171875</v>
      </c>
      <c r="Q25">
        <v>314142.56810174201</v>
      </c>
      <c r="R25">
        <v>121.20357795557599</v>
      </c>
      <c r="S25">
        <v>577.67579278282994</v>
      </c>
      <c r="T25">
        <v>0.21781304453619901</v>
      </c>
      <c r="U25">
        <v>0.39598559960149299</v>
      </c>
      <c r="V25">
        <v>0.49215418115795501</v>
      </c>
      <c r="W25">
        <v>4.5784034060408998E-2</v>
      </c>
      <c r="X25">
        <v>6.6076185180142105E-2</v>
      </c>
      <c r="Y25" s="1">
        <v>0</v>
      </c>
      <c r="Z25">
        <v>0.55780914341511401</v>
      </c>
      <c r="AA25">
        <v>4.5917117684490301E-4</v>
      </c>
      <c r="AB25">
        <v>5.2256015729690098E-3</v>
      </c>
      <c r="AC25">
        <v>4.8481010194703798E-3</v>
      </c>
      <c r="AD25">
        <v>6.6637063736523601E-4</v>
      </c>
      <c r="AE25">
        <v>0.80483683048817301</v>
      </c>
      <c r="AF25" s="3">
        <v>0</v>
      </c>
      <c r="AG25" s="3">
        <v>0</v>
      </c>
      <c r="AH25">
        <v>5.5963032845768703</v>
      </c>
      <c r="AI25">
        <v>0.35763596728408997</v>
      </c>
      <c r="AJ25">
        <v>391.37693091215903</v>
      </c>
      <c r="AK25" t="s">
        <v>77</v>
      </c>
      <c r="AL25" t="s">
        <v>78</v>
      </c>
      <c r="AM25">
        <v>20017476.59</v>
      </c>
      <c r="AN25">
        <v>64</v>
      </c>
      <c r="AO25">
        <f t="shared" ref="AO25:AO43" si="10">SUM(AA25,AC25*$AO$23,AF25*$AP$23)</f>
        <v>4.5800570433947255E-3</v>
      </c>
      <c r="AP25">
        <f t="shared" ref="AP25:AP43" si="11">100*(1-(1-AO25)^12)</f>
        <v>5.3597128016943056</v>
      </c>
      <c r="AQ25" s="15">
        <f t="shared" ref="AQ25:AQ41" si="12">B25/AP25-1</f>
        <v>-0.87190390424819553</v>
      </c>
      <c r="AR25" s="3">
        <f t="shared" ref="AR25:AR41" si="13">1-(1-B25/100)^(1/12)-AO25</f>
        <v>-4.0061168611543966E-3</v>
      </c>
      <c r="AS25" s="15">
        <f t="shared" si="9"/>
        <v>-0.90672659761079299</v>
      </c>
    </row>
    <row r="26" spans="1:49" x14ac:dyDescent="0.25">
      <c r="A26" t="s">
        <v>396</v>
      </c>
      <c r="B26">
        <v>6.4588156861004702</v>
      </c>
      <c r="C26">
        <v>4.8022588086923303E-3</v>
      </c>
      <c r="D26">
        <v>5.6129137540846603</v>
      </c>
      <c r="E26">
        <v>-34.248655913266496</v>
      </c>
      <c r="F26" s="1">
        <v>0</v>
      </c>
      <c r="G26" s="1">
        <v>0</v>
      </c>
      <c r="H26">
        <v>3.2225596916862198</v>
      </c>
      <c r="I26">
        <v>-172.675942111137</v>
      </c>
      <c r="J26">
        <v>-169.84629367115599</v>
      </c>
      <c r="K26">
        <v>-236.84053697869001</v>
      </c>
      <c r="L26">
        <v>-159.598140278882</v>
      </c>
      <c r="M26">
        <v>69.033098556572696</v>
      </c>
      <c r="N26">
        <v>88.493185266575395</v>
      </c>
      <c r="O26">
        <v>57.627543597772501</v>
      </c>
      <c r="P26">
        <v>304948.13742304902</v>
      </c>
      <c r="Q26">
        <v>308136.58816551202</v>
      </c>
      <c r="R26">
        <v>121.430958242522</v>
      </c>
      <c r="S26">
        <v>702.96678928177801</v>
      </c>
      <c r="T26">
        <v>0.239060939925133</v>
      </c>
      <c r="U26">
        <v>9.9499078679696401E-2</v>
      </c>
      <c r="V26">
        <v>0.57123360779838905</v>
      </c>
      <c r="W26">
        <v>8.78283469757246E-2</v>
      </c>
      <c r="X26">
        <v>0.24143896654618899</v>
      </c>
      <c r="Y26" s="1">
        <v>0</v>
      </c>
      <c r="Z26">
        <v>0.60638929145375198</v>
      </c>
      <c r="AA26">
        <v>5.8867243282127995E-4</v>
      </c>
      <c r="AB26">
        <v>4.0014360813910802E-3</v>
      </c>
      <c r="AC26">
        <v>4.3943684283148203E-3</v>
      </c>
      <c r="AD26">
        <v>2.12130233292275E-4</v>
      </c>
      <c r="AE26">
        <v>0.67812679252464103</v>
      </c>
      <c r="AF26" s="3">
        <v>1.35625358504928E-4</v>
      </c>
      <c r="AG26" s="3">
        <v>0</v>
      </c>
      <c r="AH26">
        <v>4.6580940402096402</v>
      </c>
      <c r="AI26">
        <v>0.35865583986686</v>
      </c>
      <c r="AJ26">
        <v>1010.00558456173</v>
      </c>
      <c r="AK26" t="s">
        <v>79</v>
      </c>
      <c r="AL26" t="s">
        <v>80</v>
      </c>
      <c r="AM26">
        <v>426012547.98000002</v>
      </c>
      <c r="AN26">
        <v>1397</v>
      </c>
      <c r="AO26">
        <f t="shared" si="10"/>
        <v>4.4934172950200375E-3</v>
      </c>
      <c r="AP26">
        <f t="shared" si="11"/>
        <v>5.2608174105255863</v>
      </c>
      <c r="AQ26" s="15">
        <f t="shared" si="12"/>
        <v>0.2277209380386378</v>
      </c>
      <c r="AR26" s="3">
        <f t="shared" si="13"/>
        <v>1.0551632139040017E-3</v>
      </c>
      <c r="AS26" s="15">
        <f t="shared" si="9"/>
        <v>0.15070638336465181</v>
      </c>
    </row>
    <row r="27" spans="1:49" x14ac:dyDescent="0.25">
      <c r="A27" t="s">
        <v>396</v>
      </c>
      <c r="B27">
        <v>7.6475230248205701</v>
      </c>
      <c r="C27">
        <v>5.9468497214377799E-3</v>
      </c>
      <c r="D27">
        <v>6.9073760295187796</v>
      </c>
      <c r="E27">
        <v>-28.635372952306898</v>
      </c>
      <c r="F27" s="1">
        <v>0</v>
      </c>
      <c r="G27" s="1">
        <v>0</v>
      </c>
      <c r="H27">
        <v>3.2847536278727798</v>
      </c>
      <c r="I27">
        <v>-151.349110737232</v>
      </c>
      <c r="J27">
        <v>-150.21129915863199</v>
      </c>
      <c r="K27">
        <v>-224.50002893193999</v>
      </c>
      <c r="L27">
        <v>-138.17212226928299</v>
      </c>
      <c r="M27">
        <v>68.574488027432196</v>
      </c>
      <c r="N27">
        <v>87.829330451837095</v>
      </c>
      <c r="O27">
        <v>53.161698096059297</v>
      </c>
      <c r="P27">
        <v>302485.70769193</v>
      </c>
      <c r="Q27">
        <v>306282.59837774298</v>
      </c>
      <c r="R27">
        <v>121.10009808612899</v>
      </c>
      <c r="S27">
        <v>713.76564574996303</v>
      </c>
      <c r="T27">
        <v>0.20642430657772801</v>
      </c>
      <c r="U27">
        <v>9.1862496121384696E-2</v>
      </c>
      <c r="V27">
        <v>0.59022977976519098</v>
      </c>
      <c r="W27">
        <v>8.3273417349522302E-2</v>
      </c>
      <c r="X27">
        <v>0.23463430676390101</v>
      </c>
      <c r="Y27" s="1">
        <v>0</v>
      </c>
      <c r="Z27">
        <v>0.64209667992184905</v>
      </c>
      <c r="AA27">
        <v>6.0770529438373304E-4</v>
      </c>
      <c r="AB27">
        <v>4.8234849602920302E-3</v>
      </c>
      <c r="AC27">
        <v>5.0908276776734799E-3</v>
      </c>
      <c r="AD27">
        <v>5.1562855244779797E-4</v>
      </c>
      <c r="AE27">
        <v>0.79244423669891795</v>
      </c>
      <c r="AF27" s="3">
        <v>4.7546654201935102E-4</v>
      </c>
      <c r="AG27" s="3">
        <v>0</v>
      </c>
      <c r="AH27">
        <v>5.9632336707774201</v>
      </c>
      <c r="AI27">
        <v>0.40797135215387298</v>
      </c>
      <c r="AJ27">
        <v>1758.7712163178301</v>
      </c>
      <c r="AK27" t="s">
        <v>81</v>
      </c>
      <c r="AL27" t="s">
        <v>82</v>
      </c>
      <c r="AM27">
        <v>1851817502.49</v>
      </c>
      <c r="AN27">
        <v>6122</v>
      </c>
      <c r="AO27">
        <f t="shared" si="10"/>
        <v>5.5292419979303797E-3</v>
      </c>
      <c r="AP27">
        <f t="shared" si="11"/>
        <v>6.4369848675238543</v>
      </c>
      <c r="AQ27" s="15">
        <f t="shared" si="12"/>
        <v>0.18805981095344393</v>
      </c>
      <c r="AR27" s="3">
        <f t="shared" si="13"/>
        <v>1.0786341751436324E-3</v>
      </c>
      <c r="AS27" s="15">
        <f t="shared" si="9"/>
        <v>0.10715313487187617</v>
      </c>
    </row>
    <row r="28" spans="1:49" x14ac:dyDescent="0.25">
      <c r="A28" t="s">
        <v>396</v>
      </c>
      <c r="B28">
        <v>6.6490546569288798</v>
      </c>
      <c r="C28">
        <v>7.5016779822608499E-3</v>
      </c>
      <c r="D28">
        <v>8.6397300246788102</v>
      </c>
      <c r="E28">
        <v>-24.451181950374199</v>
      </c>
      <c r="F28" s="1">
        <v>0</v>
      </c>
      <c r="G28" s="1">
        <v>0</v>
      </c>
      <c r="H28">
        <v>3.3461725793222801</v>
      </c>
      <c r="I28">
        <v>-127.542869034822</v>
      </c>
      <c r="J28">
        <v>-127.00826549287601</v>
      </c>
      <c r="K28">
        <v>-205.10040908569999</v>
      </c>
      <c r="L28">
        <v>-114.372025376313</v>
      </c>
      <c r="M28">
        <v>67.349921676477507</v>
      </c>
      <c r="N28">
        <v>87.472969949718802</v>
      </c>
      <c r="O28">
        <v>51.456472722886197</v>
      </c>
      <c r="P28">
        <v>302778.983610139</v>
      </c>
      <c r="Q28">
        <v>306220.72086989402</v>
      </c>
      <c r="R28">
        <v>120.436874334683</v>
      </c>
      <c r="S28">
        <v>723.14136870284904</v>
      </c>
      <c r="T28">
        <v>0.17468815432941801</v>
      </c>
      <c r="U28">
        <v>7.8645411272596999E-2</v>
      </c>
      <c r="V28">
        <v>0.65123597221923102</v>
      </c>
      <c r="W28">
        <v>6.1431703572337799E-2</v>
      </c>
      <c r="X28">
        <v>0.208686912935833</v>
      </c>
      <c r="Y28" s="1">
        <v>0</v>
      </c>
      <c r="Z28">
        <v>0.69475773716672495</v>
      </c>
      <c r="AA28">
        <v>5.9609008264987595E-4</v>
      </c>
      <c r="AB28">
        <v>5.9888607716189601E-3</v>
      </c>
      <c r="AC28">
        <v>6.1089055695545099E-3</v>
      </c>
      <c r="AD28">
        <v>9.1673219236740203E-4</v>
      </c>
      <c r="AE28">
        <v>0.85730153255174102</v>
      </c>
      <c r="AF28" s="3">
        <v>8.5730153255174097E-4</v>
      </c>
      <c r="AG28" s="3">
        <v>0</v>
      </c>
      <c r="AH28">
        <v>6.7171290958924903</v>
      </c>
      <c r="AI28">
        <v>0.45165974341528697</v>
      </c>
      <c r="AJ28">
        <v>2355.2326878828799</v>
      </c>
      <c r="AK28" t="s">
        <v>83</v>
      </c>
      <c r="AL28" t="s">
        <v>84</v>
      </c>
      <c r="AM28">
        <v>3810170729.75</v>
      </c>
      <c r="AN28">
        <v>12584</v>
      </c>
      <c r="AO28">
        <f t="shared" si="10"/>
        <v>6.8602867324608855E-3</v>
      </c>
      <c r="AP28">
        <f t="shared" si="11"/>
        <v>7.9287194322277159</v>
      </c>
      <c r="AQ28" s="15">
        <f t="shared" si="12"/>
        <v>-0.16139614804597657</v>
      </c>
      <c r="AR28" s="3">
        <f t="shared" si="13"/>
        <v>-1.1430104866260397E-3</v>
      </c>
      <c r="AS28" s="15">
        <f t="shared" si="9"/>
        <v>-0.2304094412746347</v>
      </c>
    </row>
    <row r="29" spans="1:49" x14ac:dyDescent="0.25">
      <c r="A29" t="s">
        <v>396</v>
      </c>
      <c r="B29">
        <v>5.5372298746028399</v>
      </c>
      <c r="C29">
        <v>7.5218491566548199E-3</v>
      </c>
      <c r="D29">
        <v>8.6620088084510396</v>
      </c>
      <c r="E29">
        <v>-13.641628493851201</v>
      </c>
      <c r="F29" s="1">
        <v>0</v>
      </c>
      <c r="G29" s="1">
        <v>0</v>
      </c>
      <c r="H29">
        <v>3.6199873683486499</v>
      </c>
      <c r="I29">
        <v>-101.570288233497</v>
      </c>
      <c r="J29">
        <v>-100.448900497064</v>
      </c>
      <c r="K29">
        <v>-173.13697910553199</v>
      </c>
      <c r="L29">
        <v>-88.3944951712255</v>
      </c>
      <c r="M29">
        <v>71.360642478595807</v>
      </c>
      <c r="N29">
        <v>87.473216982070596</v>
      </c>
      <c r="O29">
        <v>52.838379988661202</v>
      </c>
      <c r="P29">
        <v>302483.25756555801</v>
      </c>
      <c r="Q29">
        <v>306482.611675066</v>
      </c>
      <c r="R29">
        <v>116.360466175943</v>
      </c>
      <c r="S29">
        <v>709.54191101635195</v>
      </c>
      <c r="T29">
        <v>0.208134848395854</v>
      </c>
      <c r="U29">
        <v>7.1067147848871901E-2</v>
      </c>
      <c r="V29">
        <v>0.79699751254138895</v>
      </c>
      <c r="W29">
        <v>2.19743634360463E-2</v>
      </c>
      <c r="X29">
        <v>0.10996097617369199</v>
      </c>
      <c r="Y29" s="1">
        <v>0</v>
      </c>
      <c r="Z29">
        <v>0.665369628160833</v>
      </c>
      <c r="AA29">
        <v>6.1309508399295595E-4</v>
      </c>
      <c r="AB29">
        <v>5.7031055446625E-3</v>
      </c>
      <c r="AC29">
        <v>5.9473966175282002E-3</v>
      </c>
      <c r="AD29">
        <v>1.20429523321827E-3</v>
      </c>
      <c r="AE29">
        <v>0.80269315760293802</v>
      </c>
      <c r="AF29" s="3">
        <v>1.1237704206441101E-3</v>
      </c>
      <c r="AG29" s="3">
        <v>1.3095701555404301E-6</v>
      </c>
      <c r="AH29">
        <v>6.0278636219809298</v>
      </c>
      <c r="AI29">
        <v>0.430745452993892</v>
      </c>
      <c r="AJ29">
        <v>3267.94670739296</v>
      </c>
      <c r="AK29" t="s">
        <v>85</v>
      </c>
      <c r="AL29" t="s">
        <v>86</v>
      </c>
      <c r="AM29">
        <v>3010615862.5500002</v>
      </c>
      <c r="AN29">
        <v>9953</v>
      </c>
      <c r="AO29">
        <f t="shared" si="10"/>
        <v>7.0730952346970636E-3</v>
      </c>
      <c r="AP29">
        <f t="shared" si="11"/>
        <v>8.1651873843210598</v>
      </c>
      <c r="AQ29" s="15">
        <f t="shared" si="12"/>
        <v>-0.32184901411625544</v>
      </c>
      <c r="AR29" s="3">
        <f t="shared" si="13"/>
        <v>-2.3373115850769347E-3</v>
      </c>
      <c r="AS29" s="15">
        <f t="shared" si="9"/>
        <v>-0.36074529626424845</v>
      </c>
    </row>
    <row r="30" spans="1:49" x14ac:dyDescent="0.25">
      <c r="A30" t="s">
        <v>396</v>
      </c>
      <c r="B30">
        <v>8.6417649155437601</v>
      </c>
      <c r="C30">
        <v>8.2411805034369994E-3</v>
      </c>
      <c r="D30">
        <v>9.4532524537632696</v>
      </c>
      <c r="E30">
        <v>-17.272385827242001</v>
      </c>
      <c r="F30" s="1">
        <v>0</v>
      </c>
      <c r="G30" s="1">
        <v>0</v>
      </c>
      <c r="H30">
        <v>3.6917115845617401</v>
      </c>
      <c r="I30">
        <v>-75.983501086997705</v>
      </c>
      <c r="J30">
        <v>-74.5661456024839</v>
      </c>
      <c r="K30">
        <v>-142.72449974088801</v>
      </c>
      <c r="L30">
        <v>-62.806670690351702</v>
      </c>
      <c r="M30">
        <v>73.198347749656705</v>
      </c>
      <c r="N30">
        <v>88.857353264013796</v>
      </c>
      <c r="O30">
        <v>54.209300006228702</v>
      </c>
      <c r="P30">
        <v>302464.97127835499</v>
      </c>
      <c r="Q30">
        <v>306728.34036617598</v>
      </c>
      <c r="R30">
        <v>112.096122521523</v>
      </c>
      <c r="S30">
        <v>707.36812137501101</v>
      </c>
      <c r="T30">
        <v>0.25105139878227001</v>
      </c>
      <c r="U30">
        <v>5.5620138251080802E-2</v>
      </c>
      <c r="V30">
        <v>0.85728311947330005</v>
      </c>
      <c r="W30">
        <v>1.6966163331115301E-2</v>
      </c>
      <c r="X30">
        <v>7.0130578944503502E-2</v>
      </c>
      <c r="Y30" s="1">
        <v>0</v>
      </c>
      <c r="Z30">
        <v>0.61205606717115302</v>
      </c>
      <c r="AA30">
        <v>6.2067970995102002E-4</v>
      </c>
      <c r="AB30">
        <v>6.08545426193017E-3</v>
      </c>
      <c r="AC30">
        <v>6.3797500047436699E-3</v>
      </c>
      <c r="AD30">
        <v>1.51248666871499E-3</v>
      </c>
      <c r="AE30">
        <v>0.77821109271528499</v>
      </c>
      <c r="AF30" s="3">
        <v>1.4007799668875099E-3</v>
      </c>
      <c r="AG30" s="3">
        <v>2.2506088533314802E-5</v>
      </c>
      <c r="AH30">
        <v>5.8050876924472998</v>
      </c>
      <c r="AI30">
        <v>0.42795385974951</v>
      </c>
      <c r="AJ30">
        <v>3401.24544553225</v>
      </c>
      <c r="AK30" t="s">
        <v>87</v>
      </c>
      <c r="AL30" t="s">
        <v>88</v>
      </c>
      <c r="AM30">
        <v>4826736011.6599998</v>
      </c>
      <c r="AN30">
        <v>15958</v>
      </c>
      <c r="AO30">
        <f t="shared" si="10"/>
        <v>7.7944421725925257E-3</v>
      </c>
      <c r="AP30">
        <f t="shared" si="11"/>
        <v>8.9625960349869356</v>
      </c>
      <c r="AQ30" s="15">
        <f t="shared" si="12"/>
        <v>-3.5796672994159229E-2</v>
      </c>
      <c r="AR30" s="3">
        <f t="shared" si="13"/>
        <v>-2.9092199059212523E-4</v>
      </c>
      <c r="AS30" s="15">
        <f t="shared" si="9"/>
        <v>-8.5842152443147968E-2</v>
      </c>
    </row>
    <row r="31" spans="1:49" x14ac:dyDescent="0.25">
      <c r="A31" t="s">
        <v>396</v>
      </c>
      <c r="B31">
        <v>8.6571469818965401</v>
      </c>
      <c r="C31">
        <v>7.8771742503391806E-3</v>
      </c>
      <c r="D31">
        <v>9.0536448354941506</v>
      </c>
      <c r="E31">
        <v>-22.4172901130509</v>
      </c>
      <c r="F31" s="1">
        <v>0</v>
      </c>
      <c r="G31" s="1">
        <v>0</v>
      </c>
      <c r="H31">
        <v>3.67911592190843</v>
      </c>
      <c r="I31">
        <v>-49.153370920095803</v>
      </c>
      <c r="J31">
        <v>-47.8133858003428</v>
      </c>
      <c r="K31">
        <v>-106.534086614263</v>
      </c>
      <c r="L31">
        <v>-36.221623698453101</v>
      </c>
      <c r="M31">
        <v>74.536911833669905</v>
      </c>
      <c r="N31">
        <v>91.290262836832795</v>
      </c>
      <c r="O31">
        <v>60.234928719834102</v>
      </c>
      <c r="P31">
        <v>308374.42526122398</v>
      </c>
      <c r="Q31">
        <v>311534.44935742399</v>
      </c>
      <c r="R31">
        <v>106.74779277698001</v>
      </c>
      <c r="S31">
        <v>696.09233974951201</v>
      </c>
      <c r="T31">
        <v>0.32124410500852402</v>
      </c>
      <c r="U31">
        <v>4.9591158857348702E-2</v>
      </c>
      <c r="V31">
        <v>0.78079841900060798</v>
      </c>
      <c r="W31">
        <v>2.74621540479284E-2</v>
      </c>
      <c r="X31">
        <v>0.14214826809411399</v>
      </c>
      <c r="Y31" s="1">
        <v>0</v>
      </c>
      <c r="Z31">
        <v>0.49956250195066298</v>
      </c>
      <c r="AA31">
        <v>5.5879843513489903E-4</v>
      </c>
      <c r="AB31">
        <v>5.64479536762334E-3</v>
      </c>
      <c r="AC31">
        <v>6.2457742444804402E-3</v>
      </c>
      <c r="AD31">
        <v>1.6394117208096001E-3</v>
      </c>
      <c r="AE31">
        <v>0.69652816943459706</v>
      </c>
      <c r="AF31" s="3">
        <v>1.5323619727561099E-3</v>
      </c>
      <c r="AG31" s="3">
        <v>3.4167961918037797E-5</v>
      </c>
      <c r="AH31">
        <v>4.6060742596493398</v>
      </c>
      <c r="AI31">
        <v>0.33529800064332099</v>
      </c>
      <c r="AJ31">
        <v>2376.2531501490198</v>
      </c>
      <c r="AK31" t="s">
        <v>89</v>
      </c>
      <c r="AL31" t="s">
        <v>90</v>
      </c>
      <c r="AM31">
        <v>6882300422.9799995</v>
      </c>
      <c r="AN31">
        <v>22318</v>
      </c>
      <c r="AO31">
        <f t="shared" si="10"/>
        <v>7.7831590088884104E-3</v>
      </c>
      <c r="AP31">
        <f t="shared" si="11"/>
        <v>8.9501721475539586</v>
      </c>
      <c r="AQ31" s="15">
        <f t="shared" si="12"/>
        <v>-3.2739612247290828E-2</v>
      </c>
      <c r="AR31" s="3">
        <f t="shared" si="13"/>
        <v>-2.6571212673246782E-4</v>
      </c>
      <c r="AS31" s="15">
        <f t="shared" si="9"/>
        <v>-4.3794279630140709E-2</v>
      </c>
      <c r="AT31" s="102">
        <f>SUMPRODUCT(AP24:AP31,$AM24:$AM31)/SUM($AM24:$AM31)</f>
        <v>8.3481658553505778</v>
      </c>
      <c r="AU31" s="102">
        <f>SUMPRODUCT(B24:B31,$AM24:$AM31)/SUM($AM24:$AM31)</f>
        <v>7.6885208513958405</v>
      </c>
      <c r="AV31" s="90">
        <f>(AT31-AU31)^2</f>
        <v>0.4351315312424453</v>
      </c>
      <c r="AW31" s="88">
        <f>AU31/AT31-1</f>
        <v>-7.9016758337635551E-2</v>
      </c>
    </row>
    <row r="32" spans="1:49" x14ac:dyDescent="0.25">
      <c r="A32" t="s">
        <v>396</v>
      </c>
      <c r="B32">
        <v>10.343919121600401</v>
      </c>
      <c r="C32">
        <v>8.8868702603212505E-3</v>
      </c>
      <c r="D32">
        <v>10.1581360346329</v>
      </c>
      <c r="E32">
        <v>-22.083235492545001</v>
      </c>
      <c r="F32" s="1">
        <v>0</v>
      </c>
      <c r="G32" s="1">
        <v>0</v>
      </c>
      <c r="H32">
        <v>3.7040585672596702</v>
      </c>
      <c r="I32">
        <v>-24.4994625994694</v>
      </c>
      <c r="J32">
        <v>-23.614892930975302</v>
      </c>
      <c r="K32">
        <v>-87.901321905450999</v>
      </c>
      <c r="L32">
        <v>-11.628861637164899</v>
      </c>
      <c r="M32">
        <v>74.520847915326598</v>
      </c>
      <c r="N32">
        <v>91.980467197935695</v>
      </c>
      <c r="O32">
        <v>59.401493737480898</v>
      </c>
      <c r="P32">
        <v>309899.06546698802</v>
      </c>
      <c r="Q32">
        <v>312769.063685172</v>
      </c>
      <c r="R32">
        <v>104.79862585814401</v>
      </c>
      <c r="S32">
        <v>705.24934698604704</v>
      </c>
      <c r="T32">
        <v>0.31939621068348301</v>
      </c>
      <c r="U32">
        <v>5.5388538886818703E-2</v>
      </c>
      <c r="V32">
        <v>0.75981823103856305</v>
      </c>
      <c r="W32">
        <v>3.5672589539994803E-2</v>
      </c>
      <c r="X32">
        <v>0.14912064053462301</v>
      </c>
      <c r="Y32" s="1">
        <v>0</v>
      </c>
      <c r="Z32">
        <v>0.49831877681341502</v>
      </c>
      <c r="AA32">
        <v>5.4288073623473196E-4</v>
      </c>
      <c r="AB32">
        <v>6.1177883639623801E-3</v>
      </c>
      <c r="AC32">
        <v>6.6654341817239402E-3</v>
      </c>
      <c r="AD32">
        <v>2.05576211744959E-3</v>
      </c>
      <c r="AE32">
        <v>0.74037496305603101</v>
      </c>
      <c r="AF32" s="3">
        <v>1.9249749039456799E-3</v>
      </c>
      <c r="AG32" s="3">
        <v>1.7043692435362901E-4</v>
      </c>
      <c r="AH32">
        <v>5.0835795215425099</v>
      </c>
      <c r="AI32">
        <v>0.36657131679281901</v>
      </c>
      <c r="AJ32">
        <v>2620.2655686887902</v>
      </c>
      <c r="AK32" t="s">
        <v>91</v>
      </c>
      <c r="AL32" t="s">
        <v>92</v>
      </c>
      <c r="AM32">
        <v>15395785572.4</v>
      </c>
      <c r="AN32">
        <v>49680</v>
      </c>
      <c r="AO32">
        <f>SUM(AA32,AC32*$AO$23,AF32*$AP$23)</f>
        <v>8.6147184206321805E-3</v>
      </c>
      <c r="AP32">
        <f t="shared" si="11"/>
        <v>9.8616501336738711</v>
      </c>
      <c r="AQ32" s="15">
        <f t="shared" si="12"/>
        <v>4.8903477753663216E-2</v>
      </c>
      <c r="AR32" s="3">
        <f t="shared" si="13"/>
        <v>4.4310666776818143E-4</v>
      </c>
      <c r="AS32" s="15">
        <f t="shared" si="9"/>
        <v>1.8289092244295313E-2</v>
      </c>
      <c r="AT32" s="5">
        <f>SUMPRODUCT(AP24:AP32,$AM24:$AM32)/SUM($AM24:$AM32)</f>
        <v>8.9911970750929235</v>
      </c>
      <c r="AU32" s="5">
        <f>SUMPRODUCT(B24:B32,$AM24:$AM32)/SUM($AM24:$AM32)</f>
        <v>8.8167149218905845</v>
      </c>
      <c r="AV32">
        <f>(AT32-AU32)^2</f>
        <v>3.0444021786124521E-2</v>
      </c>
      <c r="AW32" s="10">
        <f>AU32/AT32-1</f>
        <v>-1.9405886863016586E-2</v>
      </c>
    </row>
    <row r="33" spans="1:48" x14ac:dyDescent="0.25">
      <c r="A33" t="s">
        <v>396</v>
      </c>
      <c r="B33">
        <v>12.407534043974501</v>
      </c>
      <c r="C33">
        <v>1.0335850599595599E-2</v>
      </c>
      <c r="D33">
        <v>11.721680188330501</v>
      </c>
      <c r="E33">
        <v>-19.952956518636899</v>
      </c>
      <c r="F33" s="1">
        <v>0</v>
      </c>
      <c r="G33" s="1">
        <v>0</v>
      </c>
      <c r="H33">
        <v>3.7779284486511302</v>
      </c>
      <c r="I33">
        <v>-0.67436754083587602</v>
      </c>
      <c r="J33">
        <v>-0.33289123629060302</v>
      </c>
      <c r="K33">
        <v>-66.821735804476106</v>
      </c>
      <c r="L33">
        <v>12.1328020958228</v>
      </c>
      <c r="M33">
        <v>75.222587685295295</v>
      </c>
      <c r="N33">
        <v>92.918403266139904</v>
      </c>
      <c r="O33">
        <v>58.587813056381698</v>
      </c>
      <c r="P33">
        <v>311334.66333355801</v>
      </c>
      <c r="Q33">
        <v>313806.21519229998</v>
      </c>
      <c r="R33">
        <v>102.346236985231</v>
      </c>
      <c r="S33">
        <v>708.84981103369705</v>
      </c>
      <c r="T33">
        <v>0.33254589160710601</v>
      </c>
      <c r="U33">
        <v>5.4077300252423098E-2</v>
      </c>
      <c r="V33">
        <v>0.78286951188447695</v>
      </c>
      <c r="W33">
        <v>3.4220005021653802E-2</v>
      </c>
      <c r="X33">
        <v>0.12883318284144499</v>
      </c>
      <c r="Y33" s="1">
        <v>0</v>
      </c>
      <c r="Z33">
        <v>0.47425961052180898</v>
      </c>
      <c r="AA33">
        <v>5.2670534864877796E-4</v>
      </c>
      <c r="AB33">
        <v>6.74447550002909E-3</v>
      </c>
      <c r="AC33">
        <v>7.0792325354101298E-3</v>
      </c>
      <c r="AD33">
        <v>2.4842110041228401E-3</v>
      </c>
      <c r="AE33">
        <v>0.78135257592082397</v>
      </c>
      <c r="AF33" s="3">
        <v>2.3440577277624702E-3</v>
      </c>
      <c r="AG33" s="3">
        <v>5.8045028347888201E-4</v>
      </c>
      <c r="AH33">
        <v>5.6511045491898599</v>
      </c>
      <c r="AI33">
        <v>0.40656729550600701</v>
      </c>
      <c r="AJ33">
        <v>3058.1754729049198</v>
      </c>
      <c r="AK33" t="s">
        <v>93</v>
      </c>
      <c r="AL33" t="s">
        <v>94</v>
      </c>
      <c r="AM33">
        <v>23049661799.900002</v>
      </c>
      <c r="AN33">
        <v>74035</v>
      </c>
      <c r="AO33" s="55">
        <f t="shared" si="10"/>
        <v>9.4741251634504753E-3</v>
      </c>
      <c r="AP33">
        <f t="shared" si="11"/>
        <v>10.794856200904368</v>
      </c>
      <c r="AQ33" s="15">
        <f t="shared" si="12"/>
        <v>0.14939317514345629</v>
      </c>
      <c r="AR33" s="3">
        <f t="shared" si="13"/>
        <v>1.5047618100273441E-3</v>
      </c>
      <c r="AS33" s="15">
        <f t="shared" si="9"/>
        <v>5.851156528965884E-2</v>
      </c>
    </row>
    <row r="34" spans="1:48" x14ac:dyDescent="0.25">
      <c r="A34" t="s">
        <v>396</v>
      </c>
      <c r="B34">
        <v>13.141088945792101</v>
      </c>
      <c r="C34">
        <v>1.04119481312798E-2</v>
      </c>
      <c r="D34">
        <v>11.803100803339101</v>
      </c>
      <c r="E34">
        <v>-14.4619117686218</v>
      </c>
      <c r="F34" s="1">
        <v>0</v>
      </c>
      <c r="G34" s="1">
        <v>0</v>
      </c>
      <c r="H34">
        <v>4.0956924454521797</v>
      </c>
      <c r="I34">
        <v>25.046202907335701</v>
      </c>
      <c r="J34">
        <v>25.146581888315701</v>
      </c>
      <c r="K34">
        <v>-37.064748486031</v>
      </c>
      <c r="L34">
        <v>37.926297653294498</v>
      </c>
      <c r="M34">
        <v>80.502706175294506</v>
      </c>
      <c r="N34">
        <v>92.885482938745199</v>
      </c>
      <c r="O34">
        <v>59.416514371580597</v>
      </c>
      <c r="P34">
        <v>309701.73330260097</v>
      </c>
      <c r="Q34">
        <v>312199.21237018303</v>
      </c>
      <c r="R34">
        <v>89.760025870993204</v>
      </c>
      <c r="S34">
        <v>703.71412295418895</v>
      </c>
      <c r="T34">
        <v>0.332701989655804</v>
      </c>
      <c r="U34">
        <v>3.4013031906022097E-2</v>
      </c>
      <c r="V34">
        <v>0.90570266869790805</v>
      </c>
      <c r="W34">
        <v>1.0762929888487699E-2</v>
      </c>
      <c r="X34">
        <v>4.9521369507581299E-2</v>
      </c>
      <c r="Y34" s="1">
        <v>0</v>
      </c>
      <c r="Z34">
        <v>0.48553827291789498</v>
      </c>
      <c r="AA34">
        <v>5.6745503491140495E-4</v>
      </c>
      <c r="AB34">
        <v>6.3316289159408802E-3</v>
      </c>
      <c r="AC34">
        <v>6.8234020850061698E-3</v>
      </c>
      <c r="AD34">
        <v>2.6554432213580698E-3</v>
      </c>
      <c r="AE34">
        <v>0.74094085215793604</v>
      </c>
      <c r="AF34" s="3">
        <v>2.5191988973369802E-3</v>
      </c>
      <c r="AG34" s="3">
        <v>8.5741631018273199E-4</v>
      </c>
      <c r="AH34">
        <v>4.9897428236147698</v>
      </c>
      <c r="AI34">
        <v>0.38678889172827602</v>
      </c>
      <c r="AJ34">
        <v>4126.2403124849998</v>
      </c>
      <c r="AK34" t="s">
        <v>95</v>
      </c>
      <c r="AL34" t="s">
        <v>96</v>
      </c>
      <c r="AM34">
        <v>25764706596.91</v>
      </c>
      <c r="AN34">
        <v>83192</v>
      </c>
      <c r="AO34">
        <f t="shared" si="10"/>
        <v>9.5163454288378739E-3</v>
      </c>
      <c r="AP34">
        <f t="shared" si="11"/>
        <v>10.840472964257831</v>
      </c>
      <c r="AQ34" s="15">
        <f t="shared" si="12"/>
        <v>0.21222468697810881</v>
      </c>
      <c r="AR34" s="3">
        <f t="shared" si="13"/>
        <v>2.1554293539227283E-3</v>
      </c>
      <c r="AS34" s="15">
        <f t="shared" si="9"/>
        <v>0.11335903715017692</v>
      </c>
    </row>
    <row r="35" spans="1:48" x14ac:dyDescent="0.25">
      <c r="A35" t="s">
        <v>396</v>
      </c>
      <c r="B35">
        <v>15.3404014448718</v>
      </c>
      <c r="C35">
        <v>1.1015490428609999E-2</v>
      </c>
      <c r="D35">
        <v>12.446427462579701</v>
      </c>
      <c r="E35">
        <v>-12.581144304183701</v>
      </c>
      <c r="F35" s="1">
        <v>0</v>
      </c>
      <c r="G35" s="1">
        <v>0</v>
      </c>
      <c r="H35">
        <v>4.2448673845815899</v>
      </c>
      <c r="I35">
        <v>49.437553849910401</v>
      </c>
      <c r="J35">
        <v>49.097877821677898</v>
      </c>
      <c r="K35">
        <v>-9.8302942929484107</v>
      </c>
      <c r="L35">
        <v>62.293346973790797</v>
      </c>
      <c r="M35">
        <v>81.477771281229394</v>
      </c>
      <c r="N35">
        <v>93.252352419020497</v>
      </c>
      <c r="O35">
        <v>59.9723030590308</v>
      </c>
      <c r="P35">
        <v>310273.11899558402</v>
      </c>
      <c r="Q35">
        <v>312661.91498594102</v>
      </c>
      <c r="R35">
        <v>84.837605508803094</v>
      </c>
      <c r="S35">
        <v>703.74217187756506</v>
      </c>
      <c r="T35">
        <v>0.34510997624440198</v>
      </c>
      <c r="U35">
        <v>1.7286871838984599E-2</v>
      </c>
      <c r="V35">
        <v>0.95884967316075898</v>
      </c>
      <c r="W35">
        <v>3.8518621560308798E-3</v>
      </c>
      <c r="X35">
        <v>2.00115928442254E-2</v>
      </c>
      <c r="Y35" s="1">
        <v>0</v>
      </c>
      <c r="Z35">
        <v>0.47421933474001698</v>
      </c>
      <c r="AA35">
        <v>5.7062577549915096E-4</v>
      </c>
      <c r="AB35">
        <v>6.2484956961686702E-3</v>
      </c>
      <c r="AC35">
        <v>6.7348368580895804E-3</v>
      </c>
      <c r="AD35">
        <v>2.7826175652401002E-3</v>
      </c>
      <c r="AE35">
        <v>0.72869789674698904</v>
      </c>
      <c r="AF35" s="3">
        <v>2.65974732312651E-3</v>
      </c>
      <c r="AG35" s="3">
        <v>1.4137696525296599E-3</v>
      </c>
      <c r="AH35">
        <v>4.9213329827758496</v>
      </c>
      <c r="AI35">
        <v>0.38588331749454702</v>
      </c>
      <c r="AJ35">
        <v>4824.7277233630703</v>
      </c>
      <c r="AK35" t="s">
        <v>97</v>
      </c>
      <c r="AL35" t="s">
        <v>98</v>
      </c>
      <c r="AM35">
        <v>28883014374.18</v>
      </c>
      <c r="AN35">
        <v>93089</v>
      </c>
      <c r="AO35">
        <f>SUM(AA35,AC35*$AO$23,AF35*$AP$23)</f>
        <v>9.6199212587834322E-3</v>
      </c>
      <c r="AP35">
        <f t="shared" si="11"/>
        <v>10.952290610464232</v>
      </c>
      <c r="AQ35" s="15">
        <f t="shared" si="12"/>
        <v>0.40065690278661914</v>
      </c>
      <c r="AR35" s="3">
        <f t="shared" si="13"/>
        <v>4.161869248877164E-3</v>
      </c>
      <c r="AS35" s="15">
        <f t="shared" si="9"/>
        <v>0.23251442962190216</v>
      </c>
    </row>
    <row r="36" spans="1:48" x14ac:dyDescent="0.25">
      <c r="A36" t="s">
        <v>396</v>
      </c>
      <c r="B36">
        <v>17.472244421556901</v>
      </c>
      <c r="C36">
        <v>1.18789217699624E-2</v>
      </c>
      <c r="D36">
        <v>13.359297851680299</v>
      </c>
      <c r="E36">
        <v>-11.735969793726101</v>
      </c>
      <c r="F36" s="1">
        <v>0</v>
      </c>
      <c r="G36" s="1">
        <v>0</v>
      </c>
      <c r="H36">
        <v>4.42387043562195</v>
      </c>
      <c r="I36">
        <v>74.978527006336705</v>
      </c>
      <c r="J36">
        <v>74.301504337001205</v>
      </c>
      <c r="K36">
        <v>19.476391378954901</v>
      </c>
      <c r="L36">
        <v>87.785583389258605</v>
      </c>
      <c r="M36">
        <v>82.535955879566202</v>
      </c>
      <c r="N36">
        <v>93.646546118482405</v>
      </c>
      <c r="O36">
        <v>61.414940250612098</v>
      </c>
      <c r="P36">
        <v>311500.41505178</v>
      </c>
      <c r="Q36">
        <v>313814.804573728</v>
      </c>
      <c r="R36">
        <v>78.139343880477199</v>
      </c>
      <c r="S36">
        <v>703.69293956075001</v>
      </c>
      <c r="T36">
        <v>0.35493199027676797</v>
      </c>
      <c r="U36">
        <v>4.1760227287597103E-3</v>
      </c>
      <c r="V36">
        <v>0.98915338943773001</v>
      </c>
      <c r="W36">
        <v>1.0681649394371699E-3</v>
      </c>
      <c r="X36">
        <v>5.6024228940724698E-3</v>
      </c>
      <c r="Y36" s="1">
        <v>0</v>
      </c>
      <c r="Z36">
        <v>0.45637226047026702</v>
      </c>
      <c r="AA36">
        <v>5.7331537767204199E-4</v>
      </c>
      <c r="AB36">
        <v>6.03667318327395E-3</v>
      </c>
      <c r="AC36">
        <v>6.6070936816747996E-3</v>
      </c>
      <c r="AD36">
        <v>2.7613809867586001E-3</v>
      </c>
      <c r="AE36">
        <v>0.70559786639445998</v>
      </c>
      <c r="AF36" s="3">
        <v>2.64599199897922E-3</v>
      </c>
      <c r="AG36" s="3">
        <v>2.5075597416151399E-3</v>
      </c>
      <c r="AH36">
        <v>4.5784232990436404</v>
      </c>
      <c r="AI36">
        <v>0.36089984760155702</v>
      </c>
      <c r="AJ36">
        <v>5412.4530263210499</v>
      </c>
      <c r="AK36" t="s">
        <v>99</v>
      </c>
      <c r="AL36" t="s">
        <v>100</v>
      </c>
      <c r="AM36">
        <v>29417476196.66</v>
      </c>
      <c r="AN36">
        <v>94438</v>
      </c>
      <c r="AO36">
        <f t="shared" si="10"/>
        <v>9.4968350058196455E-3</v>
      </c>
      <c r="AP36">
        <f t="shared" si="11"/>
        <v>10.819395642465611</v>
      </c>
      <c r="AQ36" s="15">
        <f t="shared" si="12"/>
        <v>0.61490022168883218</v>
      </c>
      <c r="AR36" s="3">
        <f t="shared" si="13"/>
        <v>6.3787577852905258E-3</v>
      </c>
      <c r="AS36" s="15">
        <f t="shared" si="9"/>
        <v>0.30787146267266485</v>
      </c>
    </row>
    <row r="37" spans="1:48" x14ac:dyDescent="0.25">
      <c r="A37" t="s">
        <v>396</v>
      </c>
      <c r="B37">
        <v>20.3013662763612</v>
      </c>
      <c r="C37">
        <v>1.57994762715154E-2</v>
      </c>
      <c r="D37">
        <v>17.395615104643401</v>
      </c>
      <c r="E37">
        <v>-9.7668578099131302</v>
      </c>
      <c r="F37" s="1">
        <v>0</v>
      </c>
      <c r="G37" s="1">
        <v>0</v>
      </c>
      <c r="H37">
        <v>4.47387428015299</v>
      </c>
      <c r="I37">
        <v>99.109379517739598</v>
      </c>
      <c r="J37">
        <v>97.933470498944899</v>
      </c>
      <c r="K37">
        <v>40.586265918617698</v>
      </c>
      <c r="L37">
        <v>111.897018587993</v>
      </c>
      <c r="M37">
        <v>81.810814005664895</v>
      </c>
      <c r="N37">
        <v>94.115179087773996</v>
      </c>
      <c r="O37">
        <v>59.807302147227801</v>
      </c>
      <c r="P37">
        <v>311953.89060999901</v>
      </c>
      <c r="Q37">
        <v>314161.88741952297</v>
      </c>
      <c r="R37">
        <v>79.616607677038601</v>
      </c>
      <c r="S37">
        <v>707.92558207263903</v>
      </c>
      <c r="T37">
        <v>0.37082363367826499</v>
      </c>
      <c r="U37">
        <v>1.82724801826415E-3</v>
      </c>
      <c r="V37">
        <v>0.994491593577008</v>
      </c>
      <c r="W37">
        <v>8.8401036959667603E-4</v>
      </c>
      <c r="X37">
        <v>2.79714803513075E-3</v>
      </c>
      <c r="Y37" s="1">
        <v>0</v>
      </c>
      <c r="Z37">
        <v>0.43618260998066499</v>
      </c>
      <c r="AA37">
        <v>5.6324243318318901E-4</v>
      </c>
      <c r="AB37">
        <v>6.3044938362017897E-3</v>
      </c>
      <c r="AC37">
        <v>6.7109624238350504E-3</v>
      </c>
      <c r="AD37">
        <v>3.0107014249654701E-3</v>
      </c>
      <c r="AE37">
        <v>0.75404368317658599</v>
      </c>
      <c r="AF37" s="3">
        <v>2.8653659960710199E-3</v>
      </c>
      <c r="AG37" s="3">
        <v>5.9210421675613897E-3</v>
      </c>
      <c r="AH37">
        <v>5.2125274710005103</v>
      </c>
      <c r="AI37">
        <v>0.40993333787576502</v>
      </c>
      <c r="AJ37">
        <v>6139.1234009395303</v>
      </c>
      <c r="AK37" t="s">
        <v>101</v>
      </c>
      <c r="AL37" t="s">
        <v>102</v>
      </c>
      <c r="AM37">
        <v>30285107608.200001</v>
      </c>
      <c r="AN37">
        <v>97082</v>
      </c>
      <c r="AO37">
        <f t="shared" si="10"/>
        <v>9.8492679885317565E-3</v>
      </c>
      <c r="AP37">
        <f t="shared" si="11"/>
        <v>11.199429781594105</v>
      </c>
      <c r="AQ37" s="15">
        <f t="shared" si="12"/>
        <v>0.81271427851852152</v>
      </c>
      <c r="AR37" s="3">
        <f t="shared" si="13"/>
        <v>8.8828750984840058E-3</v>
      </c>
      <c r="AS37" s="15">
        <f t="shared" si="9"/>
        <v>0.16703928859302986</v>
      </c>
    </row>
    <row r="38" spans="1:48" x14ac:dyDescent="0.25">
      <c r="A38" t="s">
        <v>396</v>
      </c>
      <c r="B38">
        <v>22.013591887018102</v>
      </c>
      <c r="C38">
        <v>1.72452739020117E-2</v>
      </c>
      <c r="D38">
        <v>18.840064653671199</v>
      </c>
      <c r="E38">
        <v>-1.9163748418861799</v>
      </c>
      <c r="F38" s="1">
        <v>0</v>
      </c>
      <c r="G38" s="1">
        <v>0</v>
      </c>
      <c r="H38">
        <v>4.7519452930215902</v>
      </c>
      <c r="I38">
        <v>123.542454631371</v>
      </c>
      <c r="J38">
        <v>121.493427333371</v>
      </c>
      <c r="K38">
        <v>68.2335503919399</v>
      </c>
      <c r="L38">
        <v>136.32242855325501</v>
      </c>
      <c r="M38">
        <v>84.7452278087694</v>
      </c>
      <c r="N38">
        <v>94.452395273018993</v>
      </c>
      <c r="O38">
        <v>60.191127787063998</v>
      </c>
      <c r="P38">
        <v>312182.41013762599</v>
      </c>
      <c r="Q38">
        <v>314180.34831685701</v>
      </c>
      <c r="R38">
        <v>73.526263545382207</v>
      </c>
      <c r="S38">
        <v>701.75133701914206</v>
      </c>
      <c r="T38">
        <v>0.41063189841426001</v>
      </c>
      <c r="U38">
        <v>1.78626271060982E-3</v>
      </c>
      <c r="V38">
        <v>0.99528538477711803</v>
      </c>
      <c r="W38">
        <v>6.7928231533305797E-4</v>
      </c>
      <c r="X38">
        <v>2.2490701969389501E-3</v>
      </c>
      <c r="Y38" s="1">
        <v>0</v>
      </c>
      <c r="Z38">
        <v>0.39283448250932501</v>
      </c>
      <c r="AA38">
        <v>5.8220642494364499E-4</v>
      </c>
      <c r="AB38">
        <v>6.3013517742519596E-3</v>
      </c>
      <c r="AC38">
        <v>6.7236415458552497E-3</v>
      </c>
      <c r="AD38">
        <v>2.9623897160350001E-3</v>
      </c>
      <c r="AE38">
        <v>0.74974428456557296</v>
      </c>
      <c r="AF38" s="3">
        <v>2.8490282813491701E-3</v>
      </c>
      <c r="AG38" s="3">
        <v>7.3993372412751602E-3</v>
      </c>
      <c r="AH38">
        <v>4.9922224071744701</v>
      </c>
      <c r="AI38">
        <v>0.40755492949178701</v>
      </c>
      <c r="AJ38">
        <v>7577.69475560921</v>
      </c>
      <c r="AK38" t="s">
        <v>103</v>
      </c>
      <c r="AL38" t="s">
        <v>104</v>
      </c>
      <c r="AM38">
        <v>19439598679.27</v>
      </c>
      <c r="AN38">
        <v>62270</v>
      </c>
      <c r="AO38">
        <f t="shared" si="10"/>
        <v>9.858587090607069E-3</v>
      </c>
      <c r="AP38">
        <f t="shared" si="11"/>
        <v>11.209458542450557</v>
      </c>
      <c r="AQ38" s="15">
        <f t="shared" si="12"/>
        <v>0.96384078710420895</v>
      </c>
      <c r="AR38" s="3">
        <f t="shared" si="13"/>
        <v>1.0647871896706556E-2</v>
      </c>
      <c r="AS38" s="15">
        <f t="shared" si="9"/>
        <v>0.16844566574926834</v>
      </c>
    </row>
    <row r="39" spans="1:48" x14ac:dyDescent="0.25">
      <c r="A39" t="s">
        <v>396</v>
      </c>
      <c r="B39">
        <v>24.088592813043601</v>
      </c>
      <c r="C39">
        <v>1.9476782055389299E-2</v>
      </c>
      <c r="D39">
        <v>21.024100298121098</v>
      </c>
      <c r="E39">
        <v>1.13708201529928</v>
      </c>
      <c r="F39" s="1">
        <v>0</v>
      </c>
      <c r="G39" s="1">
        <v>0</v>
      </c>
      <c r="H39">
        <v>4.9280483778111304</v>
      </c>
      <c r="I39">
        <v>148.148485791512</v>
      </c>
      <c r="J39">
        <v>146.36031545619801</v>
      </c>
      <c r="K39">
        <v>89.481929666357203</v>
      </c>
      <c r="L39">
        <v>160.96220008137701</v>
      </c>
      <c r="M39">
        <v>86.878682545315101</v>
      </c>
      <c r="N39">
        <v>94.740770004448507</v>
      </c>
      <c r="O39">
        <v>58.249078945582198</v>
      </c>
      <c r="P39">
        <v>311396.06021269201</v>
      </c>
      <c r="Q39">
        <v>313282.43869934301</v>
      </c>
      <c r="R39">
        <v>70.157474720964998</v>
      </c>
      <c r="S39">
        <v>700.61148271816501</v>
      </c>
      <c r="T39">
        <v>0.44781014664476598</v>
      </c>
      <c r="U39" s="1">
        <v>1.28810778981458E-3</v>
      </c>
      <c r="V39">
        <v>0.99767939557865104</v>
      </c>
      <c r="W39">
        <v>1.7361416182390399E-4</v>
      </c>
      <c r="X39">
        <v>8.5888246970969697E-4</v>
      </c>
      <c r="Y39" s="1">
        <v>0</v>
      </c>
      <c r="Z39">
        <v>0.33938799039008799</v>
      </c>
      <c r="AA39">
        <v>5.9898629646801997E-4</v>
      </c>
      <c r="AB39">
        <v>6.4236892361118399E-3</v>
      </c>
      <c r="AC39">
        <v>6.7516364352313398E-3</v>
      </c>
      <c r="AD39">
        <v>3.2188300924425499E-3</v>
      </c>
      <c r="AE39">
        <v>0.81625957929549298</v>
      </c>
      <c r="AF39" s="3">
        <v>3.1017864013228699E-3</v>
      </c>
      <c r="AG39" s="3">
        <v>9.2352936209907192E-3</v>
      </c>
      <c r="AH39">
        <v>5.2735907283955097</v>
      </c>
      <c r="AI39">
        <v>0.45142803742390297</v>
      </c>
      <c r="AJ39">
        <v>8863.1931222520197</v>
      </c>
      <c r="AK39" t="s">
        <v>105</v>
      </c>
      <c r="AL39" t="s">
        <v>106</v>
      </c>
      <c r="AM39">
        <v>12561717068.98</v>
      </c>
      <c r="AN39">
        <v>40340</v>
      </c>
      <c r="AO39">
        <f t="shared" si="10"/>
        <v>1.0215110268068246E-2</v>
      </c>
      <c r="AP39">
        <f t="shared" si="11"/>
        <v>11.592352574098474</v>
      </c>
      <c r="AQ39" s="15">
        <f t="shared" si="12"/>
        <v>1.077972754802702</v>
      </c>
      <c r="AR39" s="3">
        <f t="shared" si="13"/>
        <v>1.2490092286093617E-2</v>
      </c>
      <c r="AS39" s="15">
        <f t="shared" si="9"/>
        <v>0.1457609349017599</v>
      </c>
    </row>
    <row r="40" spans="1:48" x14ac:dyDescent="0.25">
      <c r="A40" t="s">
        <v>396</v>
      </c>
      <c r="B40">
        <v>23.372994505459602</v>
      </c>
      <c r="C40">
        <v>2.06008831344947E-2</v>
      </c>
      <c r="D40">
        <v>22.103759673087598</v>
      </c>
      <c r="E40">
        <v>7.9521011576531899</v>
      </c>
      <c r="F40" s="1">
        <v>0</v>
      </c>
      <c r="G40" s="1">
        <v>0</v>
      </c>
      <c r="H40">
        <v>5.1250156294720499</v>
      </c>
      <c r="I40">
        <v>172.97785236308499</v>
      </c>
      <c r="J40">
        <v>169.41165106661299</v>
      </c>
      <c r="K40">
        <v>115.932825278181</v>
      </c>
      <c r="L40">
        <v>185.75590289902399</v>
      </c>
      <c r="M40">
        <v>88.088570144451296</v>
      </c>
      <c r="N40">
        <v>95.086088389868394</v>
      </c>
      <c r="O40">
        <v>57.532704528169802</v>
      </c>
      <c r="P40">
        <v>312284.09927845199</v>
      </c>
      <c r="Q40">
        <v>313915.597825306</v>
      </c>
      <c r="R40">
        <v>68.790644143614699</v>
      </c>
      <c r="S40">
        <v>694.71401412560704</v>
      </c>
      <c r="T40">
        <v>0.47953307521514199</v>
      </c>
      <c r="U40" s="1">
        <v>5.2424958557232299E-5</v>
      </c>
      <c r="V40">
        <v>0.99903665776788997</v>
      </c>
      <c r="W40" s="1">
        <v>3.78886674078224E-4</v>
      </c>
      <c r="X40" s="1">
        <v>5.3203059947390895E-4</v>
      </c>
      <c r="Y40" s="1">
        <v>0</v>
      </c>
      <c r="Z40">
        <v>0.30397609385352797</v>
      </c>
      <c r="AA40">
        <v>6.0563848320011201E-4</v>
      </c>
      <c r="AB40">
        <v>6.5061699430636498E-3</v>
      </c>
      <c r="AC40">
        <v>6.7488267870313501E-3</v>
      </c>
      <c r="AD40">
        <v>3.32800990261138E-3</v>
      </c>
      <c r="AE40">
        <v>0.84227217589093994</v>
      </c>
      <c r="AF40" s="3">
        <v>3.2006342683855698E-3</v>
      </c>
      <c r="AG40" s="3">
        <v>1.0161093937416999E-2</v>
      </c>
      <c r="AH40">
        <v>5.4505308237246402</v>
      </c>
      <c r="AI40">
        <v>0.47544702064625499</v>
      </c>
      <c r="AJ40">
        <v>10488.092577773899</v>
      </c>
      <c r="AK40" t="s">
        <v>107</v>
      </c>
      <c r="AL40" t="s">
        <v>108</v>
      </c>
      <c r="AM40">
        <v>6020212865.8900003</v>
      </c>
      <c r="AN40">
        <v>19278</v>
      </c>
      <c r="AO40">
        <f t="shared" si="10"/>
        <v>1.0342934087658722E-2</v>
      </c>
      <c r="AP40">
        <f t="shared" si="11"/>
        <v>11.729262079329727</v>
      </c>
      <c r="AQ40" s="15">
        <f t="shared" si="12"/>
        <v>0.99270801073235626</v>
      </c>
      <c r="AR40" s="3">
        <f t="shared" si="13"/>
        <v>1.159783903544E-2</v>
      </c>
      <c r="AS40" s="15">
        <f t="shared" si="9"/>
        <v>5.7421671749234626E-2</v>
      </c>
    </row>
    <row r="41" spans="1:48" x14ac:dyDescent="0.25">
      <c r="A41" t="s">
        <v>396</v>
      </c>
      <c r="B41">
        <v>22.489025642150501</v>
      </c>
      <c r="C41">
        <v>2.08587570763351E-2</v>
      </c>
      <c r="D41">
        <v>22.3495227701824</v>
      </c>
      <c r="E41">
        <v>15.9217627361651</v>
      </c>
      <c r="F41" s="1">
        <v>0</v>
      </c>
      <c r="G41" s="1">
        <v>0</v>
      </c>
      <c r="H41">
        <v>5.3271212859032904</v>
      </c>
      <c r="I41">
        <v>197.64944090719399</v>
      </c>
      <c r="J41">
        <v>192.94119009535601</v>
      </c>
      <c r="K41">
        <v>141.63855538138</v>
      </c>
      <c r="L41">
        <v>210.472456531993</v>
      </c>
      <c r="M41">
        <v>90.470236131002494</v>
      </c>
      <c r="N41">
        <v>94.999727583268395</v>
      </c>
      <c r="O41">
        <v>55.651541039173999</v>
      </c>
      <c r="P41">
        <v>311198.276446904</v>
      </c>
      <c r="Q41">
        <v>312894.31467453501</v>
      </c>
      <c r="R41">
        <v>67.790917104858295</v>
      </c>
      <c r="S41">
        <v>684.93410249267401</v>
      </c>
      <c r="T41">
        <v>0.47867897917804197</v>
      </c>
      <c r="U41" s="1">
        <v>0</v>
      </c>
      <c r="V41">
        <v>0.99930621036330602</v>
      </c>
      <c r="W41" s="1">
        <v>4.4297318338342801E-4</v>
      </c>
      <c r="X41" s="1">
        <v>2.5081645331032602E-4</v>
      </c>
      <c r="Y41" s="1">
        <v>0</v>
      </c>
      <c r="Z41">
        <v>0.30157331176121899</v>
      </c>
      <c r="AA41">
        <v>6.2493208115709496E-4</v>
      </c>
      <c r="AB41">
        <v>6.6610828725819403E-3</v>
      </c>
      <c r="AC41">
        <v>6.8155863232634397E-3</v>
      </c>
      <c r="AD41">
        <v>3.4388995870385701E-3</v>
      </c>
      <c r="AE41">
        <v>0.87776558189296905</v>
      </c>
      <c r="AF41" s="3">
        <v>3.3355092111932798E-3</v>
      </c>
      <c r="AG41" s="3">
        <v>1.0133865397322301E-2</v>
      </c>
      <c r="AH41">
        <v>5.8038564767734302</v>
      </c>
      <c r="AI41">
        <v>0.52055328192533501</v>
      </c>
      <c r="AJ41">
        <v>12322.9102473615</v>
      </c>
      <c r="AK41" t="s">
        <v>109</v>
      </c>
      <c r="AL41" t="s">
        <v>110</v>
      </c>
      <c r="AM41">
        <v>2558361030.6700001</v>
      </c>
      <c r="AN41">
        <v>8221</v>
      </c>
      <c r="AO41">
        <f t="shared" si="10"/>
        <v>1.0587566969922618E-2</v>
      </c>
      <c r="AP41">
        <f t="shared" si="11"/>
        <v>11.990741641459213</v>
      </c>
      <c r="AQ41" s="15">
        <f t="shared" si="12"/>
        <v>0.87553249954051227</v>
      </c>
      <c r="AR41" s="3">
        <f t="shared" si="13"/>
        <v>1.0417900535384123E-2</v>
      </c>
      <c r="AS41" s="15">
        <f t="shared" si="9"/>
        <v>6.2418725179322898E-3</v>
      </c>
    </row>
    <row r="42" spans="1:48" x14ac:dyDescent="0.25">
      <c r="A42" t="s">
        <v>396</v>
      </c>
      <c r="B42">
        <v>19.736515155332</v>
      </c>
      <c r="C42">
        <v>2.00800207916512E-2</v>
      </c>
      <c r="D42">
        <v>21.605183292723801</v>
      </c>
      <c r="E42">
        <v>20.731842315454202</v>
      </c>
      <c r="F42" s="1">
        <v>0</v>
      </c>
      <c r="G42" s="1">
        <v>0</v>
      </c>
      <c r="H42">
        <v>5.8604055357180203</v>
      </c>
      <c r="I42">
        <v>222.72678577523601</v>
      </c>
      <c r="J42">
        <v>204.460081262822</v>
      </c>
      <c r="K42">
        <v>191.221245736176</v>
      </c>
      <c r="L42">
        <v>235.680398522334</v>
      </c>
      <c r="M42">
        <v>100.23491600898799</v>
      </c>
      <c r="N42">
        <v>93.999657844876594</v>
      </c>
      <c r="O42">
        <v>60.730466055886097</v>
      </c>
      <c r="P42">
        <v>308061.12934857601</v>
      </c>
      <c r="Q42">
        <v>309665.99434478401</v>
      </c>
      <c r="R42">
        <v>58.895654387986703</v>
      </c>
      <c r="S42">
        <v>654.06555613960904</v>
      </c>
      <c r="T42">
        <v>0.455965152543237</v>
      </c>
      <c r="U42" s="1">
        <v>0</v>
      </c>
      <c r="V42">
        <v>1</v>
      </c>
      <c r="W42" s="1">
        <v>0</v>
      </c>
      <c r="X42" s="1">
        <v>0</v>
      </c>
      <c r="Y42" s="1">
        <v>0</v>
      </c>
      <c r="Z42">
        <v>0.371416820972573</v>
      </c>
      <c r="AA42">
        <v>7.1585584844963298E-4</v>
      </c>
      <c r="AB42">
        <v>6.0010742957601103E-3</v>
      </c>
      <c r="AC42">
        <v>6.5583678374043801E-3</v>
      </c>
      <c r="AD42">
        <v>2.7404558936579902E-3</v>
      </c>
      <c r="AE42">
        <v>0.716367886421864</v>
      </c>
      <c r="AF42" s="3">
        <v>2.7221979684030799E-3</v>
      </c>
      <c r="AG42" s="3">
        <v>1.0622722188924001E-2</v>
      </c>
      <c r="AH42">
        <v>4.0628326535126096</v>
      </c>
      <c r="AI42">
        <v>0.38585144881287597</v>
      </c>
      <c r="AJ42">
        <v>15658.3863367383</v>
      </c>
      <c r="AK42" t="s">
        <v>111</v>
      </c>
      <c r="AL42" t="s">
        <v>112</v>
      </c>
      <c r="AM42">
        <v>714085697.83000004</v>
      </c>
      <c r="AN42">
        <v>2318</v>
      </c>
      <c r="AO42">
        <f t="shared" si="10"/>
        <v>9.6932159707472064E-3</v>
      </c>
      <c r="AP42">
        <f t="shared" si="11"/>
        <v>11.031339901415215</v>
      </c>
      <c r="AQ42" s="15">
        <f t="shared" ref="AQ42:AQ43" si="14">B42/AP42-1</f>
        <v>0.78913126888602125</v>
      </c>
      <c r="AR42" s="3">
        <f t="shared" ref="AR42:AR43" si="15">1-(1-B42/100)^(1/12)-AO42</f>
        <v>8.4612531724916097E-3</v>
      </c>
      <c r="AS42" s="15">
        <f t="shared" ref="AS42:AS43" si="16">B42/D42-1</f>
        <v>-8.6491658602180443E-2</v>
      </c>
    </row>
    <row r="43" spans="1:48" x14ac:dyDescent="0.25">
      <c r="A43" t="s">
        <v>396</v>
      </c>
      <c r="B43">
        <v>23.205461061308601</v>
      </c>
      <c r="C43">
        <v>1.8818172381814699E-2</v>
      </c>
      <c r="D43">
        <v>20.385173510676399</v>
      </c>
      <c r="E43">
        <v>34.876292681097198</v>
      </c>
      <c r="F43" s="1">
        <v>0</v>
      </c>
      <c r="G43" s="1">
        <v>0</v>
      </c>
      <c r="H43">
        <v>6.4785019312749696</v>
      </c>
      <c r="I43">
        <v>271.80809201741499</v>
      </c>
      <c r="J43">
        <v>239.11474833633901</v>
      </c>
      <c r="K43">
        <v>257.41574345577999</v>
      </c>
      <c r="L43">
        <v>284.74429871900998</v>
      </c>
      <c r="M43">
        <v>107.068105136654</v>
      </c>
      <c r="N43">
        <v>93.717686273743396</v>
      </c>
      <c r="O43">
        <v>64.5485422008813</v>
      </c>
      <c r="P43">
        <v>308500.36817316402</v>
      </c>
      <c r="Q43">
        <v>310065.681559049</v>
      </c>
      <c r="R43">
        <v>53.143621996781498</v>
      </c>
      <c r="S43">
        <v>638.48929769486301</v>
      </c>
      <c r="T43">
        <v>0.441967741944717</v>
      </c>
      <c r="U43">
        <v>3.1062687544645101E-3</v>
      </c>
      <c r="V43">
        <v>0.99689373124553504</v>
      </c>
      <c r="W43" s="1">
        <v>0</v>
      </c>
      <c r="X43" s="1">
        <v>0</v>
      </c>
      <c r="Y43" s="1">
        <v>0</v>
      </c>
      <c r="Z43">
        <v>0.383708315256231</v>
      </c>
      <c r="AA43">
        <v>7.7029613143022202E-4</v>
      </c>
      <c r="AB43">
        <v>5.3743548243941697E-3</v>
      </c>
      <c r="AC43">
        <v>6.26466070500148E-3</v>
      </c>
      <c r="AD43">
        <v>2.4606241915891302E-3</v>
      </c>
      <c r="AE43">
        <v>0.64270156561138403</v>
      </c>
      <c r="AF43" s="3">
        <v>2.4422659493232601E-3</v>
      </c>
      <c r="AG43" s="3">
        <v>1.0212950246946099E-2</v>
      </c>
      <c r="AH43">
        <v>2.9189537732315798</v>
      </c>
      <c r="AI43">
        <v>0.299716765273353</v>
      </c>
      <c r="AJ43">
        <v>18868.802106163701</v>
      </c>
      <c r="AK43" t="s">
        <v>113</v>
      </c>
      <c r="AL43" t="s">
        <v>114</v>
      </c>
      <c r="AM43">
        <v>680551812.19000006</v>
      </c>
      <c r="AN43">
        <v>2206</v>
      </c>
      <c r="AO43">
        <f t="shared" si="10"/>
        <v>9.1480901673355545E-3</v>
      </c>
      <c r="AP43">
        <f t="shared" si="11"/>
        <v>10.441871476688036</v>
      </c>
      <c r="AQ43" s="15">
        <f t="shared" si="14"/>
        <v>1.2223469339874442</v>
      </c>
      <c r="AR43" s="3">
        <f t="shared" si="15"/>
        <v>1.2614662969172885E-2</v>
      </c>
      <c r="AS43" s="15">
        <f t="shared" si="16"/>
        <v>0.13834994090951058</v>
      </c>
    </row>
    <row r="44" spans="1:48" x14ac:dyDescent="0.25">
      <c r="F44" s="1"/>
      <c r="G44" s="1"/>
      <c r="W44" s="1"/>
      <c r="X44" s="1"/>
      <c r="Y44" s="1"/>
      <c r="AQ44" s="15"/>
      <c r="AR44" s="3"/>
      <c r="AS44" s="15"/>
    </row>
    <row r="45" spans="1:48" x14ac:dyDescent="0.25">
      <c r="AN45">
        <f>SUM(AN24:AN41)</f>
        <v>690063</v>
      </c>
    </row>
    <row r="46" spans="1:48" x14ac:dyDescent="0.25">
      <c r="AO46" t="s">
        <v>244</v>
      </c>
      <c r="AP46" t="s">
        <v>402</v>
      </c>
      <c r="AQ46" t="s">
        <v>400</v>
      </c>
      <c r="AR46" s="3" t="s">
        <v>67</v>
      </c>
      <c r="AS46" s="15"/>
    </row>
    <row r="47" spans="1:48" x14ac:dyDescent="0.25">
      <c r="A47" t="s">
        <v>0</v>
      </c>
      <c r="B47" t="s">
        <v>1</v>
      </c>
      <c r="C47" t="s">
        <v>2</v>
      </c>
      <c r="D47" t="s">
        <v>3</v>
      </c>
      <c r="E47" t="s">
        <v>5</v>
      </c>
      <c r="F47" t="s">
        <v>6</v>
      </c>
      <c r="G47" t="s">
        <v>208</v>
      </c>
      <c r="H47" t="s">
        <v>7</v>
      </c>
      <c r="I47" t="s">
        <v>8</v>
      </c>
      <c r="J47" t="s">
        <v>134</v>
      </c>
      <c r="K47" t="s">
        <v>143</v>
      </c>
      <c r="L47" t="s">
        <v>9</v>
      </c>
      <c r="M47" t="s">
        <v>10</v>
      </c>
      <c r="N47" t="s">
        <v>11</v>
      </c>
      <c r="O47" t="s">
        <v>13</v>
      </c>
      <c r="P47" t="s">
        <v>14</v>
      </c>
      <c r="Q47" t="s">
        <v>15</v>
      </c>
      <c r="R47" t="s">
        <v>16</v>
      </c>
      <c r="S47" t="s">
        <v>17</v>
      </c>
      <c r="T47" t="s">
        <v>18</v>
      </c>
      <c r="U47" t="s">
        <v>20</v>
      </c>
      <c r="V47" t="s">
        <v>21</v>
      </c>
      <c r="W47" t="s">
        <v>22</v>
      </c>
      <c r="X47" t="s">
        <v>23</v>
      </c>
      <c r="Y47" t="s">
        <v>24</v>
      </c>
      <c r="Z47" t="s">
        <v>25</v>
      </c>
      <c r="AA47" t="s">
        <v>26</v>
      </c>
      <c r="AB47" t="s">
        <v>27</v>
      </c>
      <c r="AC47" t="s">
        <v>263</v>
      </c>
      <c r="AD47" t="s">
        <v>29</v>
      </c>
      <c r="AE47" t="s">
        <v>326</v>
      </c>
      <c r="AF47" s="3" t="s">
        <v>233</v>
      </c>
      <c r="AG47" s="3" t="s">
        <v>30</v>
      </c>
      <c r="AH47" t="s">
        <v>31</v>
      </c>
      <c r="AI47" t="s">
        <v>32</v>
      </c>
      <c r="AJ47" t="s">
        <v>33</v>
      </c>
      <c r="AK47" t="s">
        <v>34</v>
      </c>
      <c r="AL47" t="s">
        <v>74</v>
      </c>
      <c r="AM47" t="s">
        <v>35</v>
      </c>
      <c r="AN47" t="s">
        <v>36</v>
      </c>
      <c r="AO47" s="101">
        <v>0.9</v>
      </c>
      <c r="AP47" s="101">
        <v>1.2</v>
      </c>
      <c r="AR47" s="3"/>
      <c r="AS47" s="15"/>
      <c r="AT47" t="s">
        <v>416</v>
      </c>
      <c r="AV47">
        <f>AV56+AV267</f>
        <v>3.082235187474297E-2</v>
      </c>
    </row>
    <row r="48" spans="1:48" x14ac:dyDescent="0.25">
      <c r="A48" t="s">
        <v>396</v>
      </c>
      <c r="B48">
        <v>1.51287591331644</v>
      </c>
      <c r="C48">
        <v>5.4636547554006596E-3</v>
      </c>
      <c r="D48">
        <v>6.3629100910110701</v>
      </c>
      <c r="E48">
        <v>-26.732703304871499</v>
      </c>
      <c r="F48" s="1">
        <v>0</v>
      </c>
      <c r="G48" s="1">
        <v>0</v>
      </c>
      <c r="H48">
        <v>3.3185762680446498</v>
      </c>
      <c r="I48">
        <v>-231.348643463239</v>
      </c>
      <c r="J48">
        <v>-165.26182807497699</v>
      </c>
      <c r="K48">
        <v>-231.348643463239</v>
      </c>
      <c r="L48">
        <v>-214.16263280423499</v>
      </c>
      <c r="M48">
        <v>67.910499556869297</v>
      </c>
      <c r="N48">
        <v>84.108809225403107</v>
      </c>
      <c r="O48">
        <v>52.0855816161584</v>
      </c>
      <c r="P48">
        <v>232096.24505747101</v>
      </c>
      <c r="Q48">
        <v>236109.497661431</v>
      </c>
      <c r="R48">
        <v>122.199519102888</v>
      </c>
      <c r="S48">
        <v>600.34650202425996</v>
      </c>
      <c r="T48">
        <v>7.3829580424971994E-2</v>
      </c>
      <c r="U48">
        <v>0.46973265151577498</v>
      </c>
      <c r="V48">
        <v>0.50756592786686805</v>
      </c>
      <c r="W48" s="1">
        <v>2.27014206173561E-2</v>
      </c>
      <c r="X48" s="1">
        <v>0</v>
      </c>
      <c r="Y48" s="1">
        <v>0</v>
      </c>
      <c r="Z48">
        <v>0.75122494119973005</v>
      </c>
      <c r="AA48">
        <v>5.3275467094509904E-4</v>
      </c>
      <c r="AB48">
        <v>4.5608759689674599E-3</v>
      </c>
      <c r="AC48">
        <v>4.3795388596086201E-3</v>
      </c>
      <c r="AD48">
        <v>3.7007716972045298E-4</v>
      </c>
      <c r="AE48">
        <v>0.81509053199775605</v>
      </c>
      <c r="AF48" s="3">
        <v>0</v>
      </c>
      <c r="AG48" s="3">
        <v>0</v>
      </c>
      <c r="AH48">
        <v>5.9790755413327901</v>
      </c>
      <c r="AI48">
        <v>0.39862628715850301</v>
      </c>
      <c r="AJ48">
        <v>179.076738668107</v>
      </c>
      <c r="AK48" t="s">
        <v>75</v>
      </c>
      <c r="AL48" t="s">
        <v>76</v>
      </c>
      <c r="AM48">
        <v>20192373.32</v>
      </c>
      <c r="AN48">
        <v>87</v>
      </c>
      <c r="AO48">
        <f>SUM(AA48,AC48*$AO$47,AF48*$AP$47)</f>
        <v>4.4743396445928573E-3</v>
      </c>
      <c r="AP48">
        <f>100*(1-(1-AO48)^12)</f>
        <v>5.2390284051840208</v>
      </c>
      <c r="AQ48" s="15">
        <f>B48/AP48-1</f>
        <v>-0.71122967918642155</v>
      </c>
      <c r="AR48" s="3">
        <f>1-(1-B48/100)^(1/12)-AO48</f>
        <v>-3.2047823579430656E-3</v>
      </c>
      <c r="AS48" s="15">
        <f t="shared" ref="AS48:AS65" si="17">B48/D48-1</f>
        <v>-0.76223522072806105</v>
      </c>
    </row>
    <row r="49" spans="1:49" x14ac:dyDescent="0.25">
      <c r="A49" t="s">
        <v>396</v>
      </c>
      <c r="B49">
        <v>2.3205054683031201</v>
      </c>
      <c r="C49">
        <v>6.36930128369163E-3</v>
      </c>
      <c r="D49">
        <v>7.3810166826483004</v>
      </c>
      <c r="E49">
        <v>-15.4045657882918</v>
      </c>
      <c r="F49" s="1">
        <v>0</v>
      </c>
      <c r="G49" s="1">
        <v>0</v>
      </c>
      <c r="H49">
        <v>3.4395654492665901</v>
      </c>
      <c r="I49">
        <v>-205.73103529482401</v>
      </c>
      <c r="J49">
        <v>-141.33758884220001</v>
      </c>
      <c r="K49">
        <v>-205.73103529482401</v>
      </c>
      <c r="L49">
        <v>-188.15534254432899</v>
      </c>
      <c r="M49">
        <v>67.420204887422599</v>
      </c>
      <c r="N49">
        <v>83.011553211432698</v>
      </c>
      <c r="O49">
        <v>52.723301147186099</v>
      </c>
      <c r="P49">
        <v>226979.02027322401</v>
      </c>
      <c r="Q49">
        <v>230648.53353096999</v>
      </c>
      <c r="R49">
        <v>120.278482680382</v>
      </c>
      <c r="S49">
        <v>602.16711652557206</v>
      </c>
      <c r="T49">
        <v>0.15184736660350301</v>
      </c>
      <c r="U49">
        <v>0.37192723734438399</v>
      </c>
      <c r="V49">
        <v>0.60171997345939898</v>
      </c>
      <c r="W49">
        <v>2.6352789196216499E-2</v>
      </c>
      <c r="X49" s="1">
        <v>0</v>
      </c>
      <c r="Y49" s="1">
        <v>0</v>
      </c>
      <c r="Z49">
        <v>0.67848884705340695</v>
      </c>
      <c r="AA49">
        <v>5.1046205882462404E-4</v>
      </c>
      <c r="AB49">
        <v>5.1709294553916102E-3</v>
      </c>
      <c r="AC49">
        <v>4.7586796557185004E-3</v>
      </c>
      <c r="AD49">
        <v>6.8792421893445501E-4</v>
      </c>
      <c r="AE49">
        <v>0.81670052518938496</v>
      </c>
      <c r="AF49" s="3">
        <v>0</v>
      </c>
      <c r="AG49" s="3">
        <v>0</v>
      </c>
      <c r="AH49">
        <v>5.7048675619128</v>
      </c>
      <c r="AI49">
        <v>0.37287800584026398</v>
      </c>
      <c r="AJ49">
        <v>388.24980719491901</v>
      </c>
      <c r="AK49" t="s">
        <v>77</v>
      </c>
      <c r="AL49" t="s">
        <v>78</v>
      </c>
      <c r="AM49">
        <v>41537160.710000001</v>
      </c>
      <c r="AN49">
        <v>183</v>
      </c>
      <c r="AO49">
        <f t="shared" ref="AO49:AO67" si="18">SUM(AA49,AC49*$AO$47,AF49*$AP$47)</f>
        <v>4.7932737489712746E-3</v>
      </c>
      <c r="AP49">
        <f t="shared" ref="AP49:AP67" si="19">100*(1-(1-AO49)^12)</f>
        <v>5.602687255146666</v>
      </c>
      <c r="AQ49" s="15">
        <f t="shared" ref="AQ49:AQ65" si="20">B49/AP49-1</f>
        <v>-0.58582277349650602</v>
      </c>
      <c r="AR49" s="3">
        <f t="shared" ref="AR49:AR65" si="21">1-(1-B49/100)^(1/12)-AO49</f>
        <v>-2.8386422893124791E-3</v>
      </c>
      <c r="AS49" s="15">
        <f t="shared" si="17"/>
        <v>-0.68561167545410218</v>
      </c>
    </row>
    <row r="50" spans="1:49" x14ac:dyDescent="0.25">
      <c r="A50" t="s">
        <v>396</v>
      </c>
      <c r="B50">
        <v>4.9146676426651004</v>
      </c>
      <c r="C50">
        <v>4.7855520791451897E-3</v>
      </c>
      <c r="D50">
        <v>5.5938978934815697</v>
      </c>
      <c r="E50">
        <v>-33.743856199093997</v>
      </c>
      <c r="F50" s="1">
        <v>0</v>
      </c>
      <c r="G50" s="1">
        <v>0</v>
      </c>
      <c r="H50">
        <v>3.23034720681627</v>
      </c>
      <c r="I50">
        <v>-177.07648338220599</v>
      </c>
      <c r="J50">
        <v>-173.05394008534799</v>
      </c>
      <c r="K50">
        <v>-241.57088698167701</v>
      </c>
      <c r="L50">
        <v>-159.24638925410099</v>
      </c>
      <c r="M50">
        <v>69.095734741243703</v>
      </c>
      <c r="N50">
        <v>87.876196862976599</v>
      </c>
      <c r="O50">
        <v>57.4874412887484</v>
      </c>
      <c r="P50">
        <v>223641.03209140201</v>
      </c>
      <c r="Q50">
        <v>227050.53919443101</v>
      </c>
      <c r="R50">
        <v>121.487338075631</v>
      </c>
      <c r="S50">
        <v>697.154963256619</v>
      </c>
      <c r="T50">
        <v>0.28057726349343198</v>
      </c>
      <c r="U50">
        <v>0.10638270807938301</v>
      </c>
      <c r="V50">
        <v>0.56822860000081599</v>
      </c>
      <c r="W50">
        <v>6.6439568329169696E-2</v>
      </c>
      <c r="X50">
        <v>0.25894912359062899</v>
      </c>
      <c r="Y50" s="1">
        <v>0</v>
      </c>
      <c r="Z50">
        <v>0.58254307751985501</v>
      </c>
      <c r="AA50">
        <v>5.7480647814195699E-4</v>
      </c>
      <c r="AB50">
        <v>3.9772478893696896E-3</v>
      </c>
      <c r="AC50">
        <v>4.3549685109160099E-3</v>
      </c>
      <c r="AD50">
        <v>2.3351577060464501E-4</v>
      </c>
      <c r="AE50">
        <v>0.68834883713556605</v>
      </c>
      <c r="AF50" s="3">
        <v>1.37669767427113E-4</v>
      </c>
      <c r="AG50" s="3">
        <v>0</v>
      </c>
      <c r="AH50">
        <v>4.5876381132735302</v>
      </c>
      <c r="AI50">
        <v>0.30502420013936898</v>
      </c>
      <c r="AJ50">
        <v>879.24322379397495</v>
      </c>
      <c r="AK50" t="s">
        <v>79</v>
      </c>
      <c r="AL50" t="s">
        <v>80</v>
      </c>
      <c r="AM50">
        <v>866161717.28999996</v>
      </c>
      <c r="AN50">
        <v>3873</v>
      </c>
      <c r="AO50">
        <f t="shared" si="18"/>
        <v>4.6594818588789021E-3</v>
      </c>
      <c r="AP50">
        <f t="shared" si="19"/>
        <v>5.4502895223620396</v>
      </c>
      <c r="AQ50" s="15">
        <f t="shared" si="20"/>
        <v>-9.8274023333867255E-2</v>
      </c>
      <c r="AR50" s="3">
        <f t="shared" si="21"/>
        <v>-4.6866608741727087E-4</v>
      </c>
      <c r="AS50" s="15">
        <f t="shared" si="17"/>
        <v>-0.12142342669642925</v>
      </c>
    </row>
    <row r="51" spans="1:49" x14ac:dyDescent="0.25">
      <c r="A51" t="s">
        <v>396</v>
      </c>
      <c r="B51">
        <v>6.5264240347875901</v>
      </c>
      <c r="C51">
        <v>5.7865639881204403E-3</v>
      </c>
      <c r="D51">
        <v>6.7270879682166598</v>
      </c>
      <c r="E51">
        <v>-27.908195502391901</v>
      </c>
      <c r="F51" s="1">
        <v>0</v>
      </c>
      <c r="G51" s="1">
        <v>0</v>
      </c>
      <c r="H51">
        <v>3.2918859368841802</v>
      </c>
      <c r="I51">
        <v>-155.865322685124</v>
      </c>
      <c r="J51">
        <v>-154.41779514195201</v>
      </c>
      <c r="K51">
        <v>-229.15492794550599</v>
      </c>
      <c r="L51">
        <v>-137.891350974799</v>
      </c>
      <c r="M51">
        <v>68.562921906786997</v>
      </c>
      <c r="N51">
        <v>87.4064924984784</v>
      </c>
      <c r="O51">
        <v>53.910256627504602</v>
      </c>
      <c r="P51">
        <v>221777.28319528801</v>
      </c>
      <c r="Q51">
        <v>225906.03005637301</v>
      </c>
      <c r="R51">
        <v>121.17419262658601</v>
      </c>
      <c r="S51">
        <v>709.80452112247895</v>
      </c>
      <c r="T51">
        <v>0.22969840563314001</v>
      </c>
      <c r="U51">
        <v>0.10101377425666801</v>
      </c>
      <c r="V51">
        <v>0.57899446736931404</v>
      </c>
      <c r="W51">
        <v>6.8964054532588207E-2</v>
      </c>
      <c r="X51">
        <v>0.25102770384142797</v>
      </c>
      <c r="Y51" s="1">
        <v>0</v>
      </c>
      <c r="Z51">
        <v>0.64751339630076699</v>
      </c>
      <c r="AA51">
        <v>6.0225016170400102E-4</v>
      </c>
      <c r="AB51">
        <v>4.6675014795013901E-3</v>
      </c>
      <c r="AC51">
        <v>4.9952705600073101E-3</v>
      </c>
      <c r="AD51">
        <v>5.1679276413119503E-4</v>
      </c>
      <c r="AE51">
        <v>0.78509951811977996</v>
      </c>
      <c r="AF51" s="3">
        <v>4.7105971087186698E-4</v>
      </c>
      <c r="AG51" s="3">
        <v>0</v>
      </c>
      <c r="AH51">
        <v>5.6473342888688203</v>
      </c>
      <c r="AI51">
        <v>0.38313924449437398</v>
      </c>
      <c r="AJ51">
        <v>1562.0690117530301</v>
      </c>
      <c r="AK51" t="s">
        <v>81</v>
      </c>
      <c r="AL51" t="s">
        <v>82</v>
      </c>
      <c r="AM51">
        <v>4198465748.1700001</v>
      </c>
      <c r="AN51">
        <v>18931</v>
      </c>
      <c r="AO51">
        <f t="shared" si="18"/>
        <v>5.6632653187568211E-3</v>
      </c>
      <c r="AP51">
        <f t="shared" si="19"/>
        <v>6.5881849147351623</v>
      </c>
      <c r="AQ51" s="15">
        <f t="shared" si="20"/>
        <v>-9.3744909632753615E-3</v>
      </c>
      <c r="AR51" s="3">
        <f t="shared" si="21"/>
        <v>-5.4768687245737059E-5</v>
      </c>
      <c r="AS51" s="15">
        <f t="shared" si="17"/>
        <v>-2.9829241772538539E-2</v>
      </c>
    </row>
    <row r="52" spans="1:49" x14ac:dyDescent="0.25">
      <c r="A52" t="s">
        <v>396</v>
      </c>
      <c r="B52">
        <v>8.1650270225791406</v>
      </c>
      <c r="C52">
        <v>7.2887328306232499E-3</v>
      </c>
      <c r="D52">
        <v>8.4042309802760808</v>
      </c>
      <c r="E52">
        <v>-23.361408950163302</v>
      </c>
      <c r="F52" s="1">
        <v>0</v>
      </c>
      <c r="G52" s="1">
        <v>0</v>
      </c>
      <c r="H52">
        <v>3.3583156441840099</v>
      </c>
      <c r="I52">
        <v>-132.104233070871</v>
      </c>
      <c r="J52">
        <v>-131.339979954288</v>
      </c>
      <c r="K52">
        <v>-209.10931918359799</v>
      </c>
      <c r="L52">
        <v>-114.083393148944</v>
      </c>
      <c r="M52">
        <v>67.401404661091902</v>
      </c>
      <c r="N52">
        <v>87.053678008250898</v>
      </c>
      <c r="O52">
        <v>52.241372466631901</v>
      </c>
      <c r="P52">
        <v>221209.996185556</v>
      </c>
      <c r="Q52">
        <v>225488.133904802</v>
      </c>
      <c r="R52">
        <v>120.375602676363</v>
      </c>
      <c r="S52">
        <v>719.69837582152502</v>
      </c>
      <c r="T52">
        <v>0.20238050228743201</v>
      </c>
      <c r="U52">
        <v>8.7173246590894898E-2</v>
      </c>
      <c r="V52">
        <v>0.64702412003810394</v>
      </c>
      <c r="W52">
        <v>5.8021644035923602E-2</v>
      </c>
      <c r="X52">
        <v>0.20778098933507599</v>
      </c>
      <c r="Y52" s="1">
        <v>0</v>
      </c>
      <c r="Z52">
        <v>0.68240863432457799</v>
      </c>
      <c r="AA52">
        <v>6.0722279460208501E-4</v>
      </c>
      <c r="AB52">
        <v>5.7780561712520804E-3</v>
      </c>
      <c r="AC52">
        <v>6.0009164751348302E-3</v>
      </c>
      <c r="AD52">
        <v>9.0342792996962696E-4</v>
      </c>
      <c r="AE52">
        <v>0.84498203085619294</v>
      </c>
      <c r="AF52" s="3">
        <v>8.4498203085619302E-4</v>
      </c>
      <c r="AG52" s="3">
        <v>0</v>
      </c>
      <c r="AH52">
        <v>6.3214845521211496</v>
      </c>
      <c r="AI52">
        <v>0.42185799786866202</v>
      </c>
      <c r="AJ52">
        <v>2131.5559484966402</v>
      </c>
      <c r="AK52" t="s">
        <v>83</v>
      </c>
      <c r="AL52" t="s">
        <v>84</v>
      </c>
      <c r="AM52">
        <v>9100800453.0699997</v>
      </c>
      <c r="AN52">
        <v>41141</v>
      </c>
      <c r="AO52">
        <f t="shared" si="18"/>
        <v>7.0220260592508636E-3</v>
      </c>
      <c r="AP52">
        <f t="shared" si="19"/>
        <v>8.1084913066276076</v>
      </c>
      <c r="AQ52" s="15">
        <f t="shared" si="20"/>
        <v>6.9724087766269705E-3</v>
      </c>
      <c r="AR52" s="3">
        <f t="shared" si="21"/>
        <v>5.0924688335651433E-5</v>
      </c>
      <c r="AS52" s="15">
        <f t="shared" si="17"/>
        <v>-2.8462325495137941E-2</v>
      </c>
    </row>
    <row r="53" spans="1:49" x14ac:dyDescent="0.25">
      <c r="A53" t="s">
        <v>396</v>
      </c>
      <c r="B53">
        <v>8.4971303475628996</v>
      </c>
      <c r="C53">
        <v>7.3988969889574501E-3</v>
      </c>
      <c r="D53">
        <v>8.5261324589822802</v>
      </c>
      <c r="E53">
        <v>-12.688156126521299</v>
      </c>
      <c r="F53" s="1">
        <v>0</v>
      </c>
      <c r="G53" s="1">
        <v>0</v>
      </c>
      <c r="H53">
        <v>3.6274115758830598</v>
      </c>
      <c r="I53">
        <v>-106.415280971613</v>
      </c>
      <c r="J53">
        <v>-104.676814068384</v>
      </c>
      <c r="K53">
        <v>-177.51430868677801</v>
      </c>
      <c r="L53">
        <v>-88.340422702272704</v>
      </c>
      <c r="M53">
        <v>71.403062193695703</v>
      </c>
      <c r="N53">
        <v>87.343186283698202</v>
      </c>
      <c r="O53">
        <v>53.418250205963503</v>
      </c>
      <c r="P53">
        <v>220580.268050363</v>
      </c>
      <c r="Q53">
        <v>224638.635035335</v>
      </c>
      <c r="R53">
        <v>116.567009947732</v>
      </c>
      <c r="S53">
        <v>706.42944574480305</v>
      </c>
      <c r="T53">
        <v>0.230762218071732</v>
      </c>
      <c r="U53">
        <v>8.3495079375842496E-2</v>
      </c>
      <c r="V53">
        <v>0.78801312054100303</v>
      </c>
      <c r="W53">
        <v>2.4976318736014701E-2</v>
      </c>
      <c r="X53">
        <v>0.10351548134713801</v>
      </c>
      <c r="Y53" s="1">
        <v>0</v>
      </c>
      <c r="Z53">
        <v>0.65462298422430498</v>
      </c>
      <c r="AA53">
        <v>6.2732755243204597E-4</v>
      </c>
      <c r="AB53">
        <v>5.5695779475799304E-3</v>
      </c>
      <c r="AC53">
        <v>5.8864186101663801E-3</v>
      </c>
      <c r="AD53">
        <v>1.2018156346239801E-3</v>
      </c>
      <c r="AE53">
        <v>0.79960038351834795</v>
      </c>
      <c r="AF53" s="3">
        <v>1.1194405369256801E-3</v>
      </c>
      <c r="AG53" s="3">
        <v>1.53092243865437E-7</v>
      </c>
      <c r="AH53">
        <v>5.7431036151507397</v>
      </c>
      <c r="AI53">
        <v>0.40731123289058502</v>
      </c>
      <c r="AJ53">
        <v>3024.30992242204</v>
      </c>
      <c r="AK53" t="s">
        <v>85</v>
      </c>
      <c r="AL53" t="s">
        <v>86</v>
      </c>
      <c r="AM53">
        <v>7918611042.7399998</v>
      </c>
      <c r="AN53">
        <v>35899</v>
      </c>
      <c r="AO53">
        <f t="shared" si="18"/>
        <v>7.2684329458926038E-3</v>
      </c>
      <c r="AP53">
        <f t="shared" si="19"/>
        <v>8.3817520248910977</v>
      </c>
      <c r="AQ53" s="15">
        <f t="shared" si="20"/>
        <v>1.3765418295502707E-2</v>
      </c>
      <c r="AR53" s="3">
        <f t="shared" si="21"/>
        <v>1.0424221407737307E-4</v>
      </c>
      <c r="AS53" s="15">
        <f t="shared" si="17"/>
        <v>-3.4015553428127232E-3</v>
      </c>
    </row>
    <row r="54" spans="1:49" x14ac:dyDescent="0.25">
      <c r="A54" t="s">
        <v>396</v>
      </c>
      <c r="B54">
        <v>8.5812206725947409</v>
      </c>
      <c r="C54">
        <v>8.06744466841928E-3</v>
      </c>
      <c r="D54">
        <v>9.2627257228973292</v>
      </c>
      <c r="E54">
        <v>-15.9993189367413</v>
      </c>
      <c r="F54" s="1">
        <v>0</v>
      </c>
      <c r="G54" s="1">
        <v>0</v>
      </c>
      <c r="H54">
        <v>3.6994215944892801</v>
      </c>
      <c r="I54">
        <v>-80.961253195400602</v>
      </c>
      <c r="J54">
        <v>-79.258145951943305</v>
      </c>
      <c r="K54">
        <v>-147.344003202816</v>
      </c>
      <c r="L54">
        <v>-62.8528084184289</v>
      </c>
      <c r="M54">
        <v>73.173290877347597</v>
      </c>
      <c r="N54">
        <v>88.724541770249999</v>
      </c>
      <c r="O54">
        <v>54.936622395749097</v>
      </c>
      <c r="P54">
        <v>220128.52663182601</v>
      </c>
      <c r="Q54">
        <v>224327.548390354</v>
      </c>
      <c r="R54">
        <v>112.966899476311</v>
      </c>
      <c r="S54">
        <v>704.61785110283301</v>
      </c>
      <c r="T54">
        <v>0.270420724183075</v>
      </c>
      <c r="U54">
        <v>6.0650709972946103E-2</v>
      </c>
      <c r="V54">
        <v>0.85105900262575096</v>
      </c>
      <c r="W54">
        <v>1.4548346216756601E-2</v>
      </c>
      <c r="X54">
        <v>7.3741941184545107E-2</v>
      </c>
      <c r="Y54" s="1">
        <v>0</v>
      </c>
      <c r="Z54">
        <v>0.59097937961009295</v>
      </c>
      <c r="AA54">
        <v>6.2922225775464697E-4</v>
      </c>
      <c r="AB54">
        <v>5.9109914572867198E-3</v>
      </c>
      <c r="AC54">
        <v>6.32072785338303E-3</v>
      </c>
      <c r="AD54">
        <v>1.5124112659963801E-3</v>
      </c>
      <c r="AE54">
        <v>0.77882112125526404</v>
      </c>
      <c r="AF54" s="3">
        <v>1.40187801825947E-3</v>
      </c>
      <c r="AG54" s="3">
        <v>1.47779955422791E-5</v>
      </c>
      <c r="AH54">
        <v>5.4829688403332799</v>
      </c>
      <c r="AI54">
        <v>0.400697711881143</v>
      </c>
      <c r="AJ54">
        <v>3189.7754255713598</v>
      </c>
      <c r="AK54" t="s">
        <v>87</v>
      </c>
      <c r="AL54" t="s">
        <v>88</v>
      </c>
      <c r="AM54">
        <v>13289379281.290001</v>
      </c>
      <c r="AN54">
        <v>60371</v>
      </c>
      <c r="AO54">
        <f t="shared" si="18"/>
        <v>8.0001309477107374E-3</v>
      </c>
      <c r="AP54">
        <f t="shared" si="19"/>
        <v>9.1888076682970947</v>
      </c>
      <c r="AQ54" s="15">
        <f t="shared" si="20"/>
        <v>-6.6122506601006492E-2</v>
      </c>
      <c r="AR54" s="3">
        <f t="shared" si="21"/>
        <v>-5.5140577475204511E-4</v>
      </c>
      <c r="AS54" s="15">
        <f t="shared" si="17"/>
        <v>-7.3575000565753279E-2</v>
      </c>
    </row>
    <row r="55" spans="1:49" x14ac:dyDescent="0.25">
      <c r="A55" t="s">
        <v>396</v>
      </c>
      <c r="B55">
        <v>8.8653039380451606</v>
      </c>
      <c r="C55">
        <v>7.8490067710860999E-3</v>
      </c>
      <c r="D55">
        <v>9.0226551689652101</v>
      </c>
      <c r="E55">
        <v>-20.425664164281901</v>
      </c>
      <c r="F55" s="1">
        <v>0</v>
      </c>
      <c r="G55" s="1">
        <v>0</v>
      </c>
      <c r="H55">
        <v>3.7046528481704799</v>
      </c>
      <c r="I55">
        <v>-54.142097296949999</v>
      </c>
      <c r="J55">
        <v>-52.2419901124034</v>
      </c>
      <c r="K55">
        <v>-111.769483077201</v>
      </c>
      <c r="L55">
        <v>-36.3628488419265</v>
      </c>
      <c r="M55">
        <v>74.773844487647594</v>
      </c>
      <c r="N55">
        <v>91.091365208825096</v>
      </c>
      <c r="O55">
        <v>60.113772148377102</v>
      </c>
      <c r="P55">
        <v>224301.32794002199</v>
      </c>
      <c r="Q55">
        <v>227859.74488896501</v>
      </c>
      <c r="R55">
        <v>107.61563310161699</v>
      </c>
      <c r="S55">
        <v>692.07334593777603</v>
      </c>
      <c r="T55">
        <v>0.35178903227053399</v>
      </c>
      <c r="U55">
        <v>5.6742133535094802E-2</v>
      </c>
      <c r="V55">
        <v>0.78797171313289804</v>
      </c>
      <c r="W55">
        <v>2.37425600095717E-2</v>
      </c>
      <c r="X55">
        <v>0.13154359332243501</v>
      </c>
      <c r="Y55" s="1">
        <v>0</v>
      </c>
      <c r="Z55">
        <v>0.47243722498096702</v>
      </c>
      <c r="AA55">
        <v>5.6809552985120199E-4</v>
      </c>
      <c r="AB55">
        <v>5.5810774264776798E-3</v>
      </c>
      <c r="AC55">
        <v>6.2271525914036297E-3</v>
      </c>
      <c r="AD55">
        <v>1.67003296756509E-3</v>
      </c>
      <c r="AE55">
        <v>0.710189920563007</v>
      </c>
      <c r="AF55" s="3">
        <v>1.5624178252386101E-3</v>
      </c>
      <c r="AG55" s="3">
        <v>2.9785862978929399E-5</v>
      </c>
      <c r="AH55">
        <v>4.5210394869163197</v>
      </c>
      <c r="AI55">
        <v>0.32729986673873401</v>
      </c>
      <c r="AJ55">
        <v>2338.2987152976002</v>
      </c>
      <c r="AK55" t="s">
        <v>89</v>
      </c>
      <c r="AL55" t="s">
        <v>90</v>
      </c>
      <c r="AM55">
        <v>19042958440.779999</v>
      </c>
      <c r="AN55">
        <v>84899</v>
      </c>
      <c r="AO55">
        <f t="shared" si="18"/>
        <v>8.0474342524008008E-3</v>
      </c>
      <c r="AP55">
        <f t="shared" si="19"/>
        <v>9.2407577929330849</v>
      </c>
      <c r="AQ55" s="15">
        <f t="shared" si="20"/>
        <v>-4.0630201905633156E-2</v>
      </c>
      <c r="AR55" s="3">
        <f t="shared" si="21"/>
        <v>-3.4131338413274925E-4</v>
      </c>
      <c r="AS55" s="15">
        <f t="shared" si="17"/>
        <v>-1.7439570500409118E-2</v>
      </c>
      <c r="AT55" s="5">
        <f>SUMPRODUCT(AP45:AP55,$AM45:$AM55)/SUM($AM45:$AM55)</f>
        <v>8.6451265294816686</v>
      </c>
      <c r="AU55" s="5">
        <f>SUMPRODUCT(B45:B55,$AM45:$AM55)/SUM($AM45:$AM55)</f>
        <v>8.3747269256499859</v>
      </c>
      <c r="AV55">
        <f>(AT55-AU55)^2</f>
        <v>7.3115945752330963E-2</v>
      </c>
      <c r="AW55" s="10">
        <f>AU55/AT55-1</f>
        <v>-3.1277691877564129E-2</v>
      </c>
    </row>
    <row r="56" spans="1:49" x14ac:dyDescent="0.25">
      <c r="A56" t="s">
        <v>396</v>
      </c>
      <c r="B56">
        <v>10.873966098570699</v>
      </c>
      <c r="C56">
        <v>8.7445612249491891E-3</v>
      </c>
      <c r="D56">
        <v>10.003214338209199</v>
      </c>
      <c r="E56">
        <v>-21.0262569767056</v>
      </c>
      <c r="F56" s="1">
        <v>0</v>
      </c>
      <c r="G56" s="1">
        <v>0</v>
      </c>
      <c r="H56">
        <v>3.7224498737872498</v>
      </c>
      <c r="I56">
        <v>-29.264541165806001</v>
      </c>
      <c r="J56">
        <v>-28.2332255342574</v>
      </c>
      <c r="K56">
        <v>-92.747809134865307</v>
      </c>
      <c r="L56">
        <v>-11.5812113862287</v>
      </c>
      <c r="M56">
        <v>74.743579092638797</v>
      </c>
      <c r="N56">
        <v>91.934389493655104</v>
      </c>
      <c r="O56">
        <v>59.532154654153601</v>
      </c>
      <c r="P56">
        <v>225550.66822203001</v>
      </c>
      <c r="Q56">
        <v>228950.58697742701</v>
      </c>
      <c r="R56">
        <v>105.473212466433</v>
      </c>
      <c r="S56">
        <v>702.14455790740396</v>
      </c>
      <c r="T56">
        <v>0.35287352468933397</v>
      </c>
      <c r="U56">
        <v>5.72119133006549E-2</v>
      </c>
      <c r="V56">
        <v>0.76881868825408906</v>
      </c>
      <c r="W56">
        <v>2.8173493821329301E-2</v>
      </c>
      <c r="X56">
        <v>0.145795904623925</v>
      </c>
      <c r="Y56" s="1">
        <v>0</v>
      </c>
      <c r="Z56">
        <v>0.45887085757073798</v>
      </c>
      <c r="AA56">
        <v>5.5188657756682403E-4</v>
      </c>
      <c r="AB56">
        <v>6.05038551874816E-3</v>
      </c>
      <c r="AC56">
        <v>6.6390690113325096E-3</v>
      </c>
      <c r="AD56">
        <v>2.0739245729787799E-3</v>
      </c>
      <c r="AE56">
        <v>0.74953992125912505</v>
      </c>
      <c r="AF56" s="3">
        <v>1.94880379527372E-3</v>
      </c>
      <c r="AG56" s="3">
        <v>6.8357915232619397E-5</v>
      </c>
      <c r="AH56">
        <v>4.9555742620207699</v>
      </c>
      <c r="AI56">
        <v>0.35631975341978001</v>
      </c>
      <c r="AJ56">
        <v>2489.3630378326002</v>
      </c>
      <c r="AK56" t="s">
        <v>91</v>
      </c>
      <c r="AL56" t="s">
        <v>92</v>
      </c>
      <c r="AM56">
        <v>43123032257.370003</v>
      </c>
      <c r="AN56">
        <v>191190</v>
      </c>
      <c r="AO56">
        <f t="shared" si="18"/>
        <v>8.8656132420945472E-3</v>
      </c>
      <c r="AP56">
        <f t="shared" si="19"/>
        <v>10.135010576453418</v>
      </c>
      <c r="AQ56" s="15">
        <f t="shared" si="20"/>
        <v>7.2911174245253507E-2</v>
      </c>
      <c r="AR56" s="3">
        <f t="shared" si="21"/>
        <v>6.8174412338663226E-4</v>
      </c>
      <c r="AS56" s="15">
        <f t="shared" si="17"/>
        <v>8.7047196123299697E-2</v>
      </c>
      <c r="AT56" s="5">
        <f>SUMPRODUCT(AP46:AP56,$AM46:$AM56)/SUM($AM46:$AM56)</f>
        <v>9.3034007957591243</v>
      </c>
      <c r="AU56" s="5">
        <f>SUMPRODUCT(B46:B56,$AM46:$AM56)/SUM($AM46:$AM56)</f>
        <v>9.4789637527709694</v>
      </c>
      <c r="AV56">
        <f>(AT56-AU56)^2</f>
        <v>3.082235187474297E-2</v>
      </c>
      <c r="AW56" s="10">
        <f>AU56/AT56-1</f>
        <v>1.8870836682847614E-2</v>
      </c>
    </row>
    <row r="57" spans="1:49" x14ac:dyDescent="0.25">
      <c r="A57" t="s">
        <v>396</v>
      </c>
      <c r="B57">
        <v>12.207842173651001</v>
      </c>
      <c r="C57">
        <v>1.00066955078083E-2</v>
      </c>
      <c r="D57">
        <v>11.3687062539344</v>
      </c>
      <c r="E57">
        <v>-18.968473978362201</v>
      </c>
      <c r="F57" s="1">
        <v>0</v>
      </c>
      <c r="G57" s="1">
        <v>0</v>
      </c>
      <c r="H57">
        <v>3.8022485995689701</v>
      </c>
      <c r="I57">
        <v>-5.3741738441383804</v>
      </c>
      <c r="J57">
        <v>-4.8312323155073802</v>
      </c>
      <c r="K57">
        <v>-71.2868326635936</v>
      </c>
      <c r="L57">
        <v>12.188458876480899</v>
      </c>
      <c r="M57">
        <v>75.641258581718304</v>
      </c>
      <c r="N57">
        <v>92.878984477356894</v>
      </c>
      <c r="O57">
        <v>59.0511540200186</v>
      </c>
      <c r="P57">
        <v>227030.06364190101</v>
      </c>
      <c r="Q57">
        <v>230221.46068221101</v>
      </c>
      <c r="R57">
        <v>102.648886654831</v>
      </c>
      <c r="S57">
        <v>706.26264021556904</v>
      </c>
      <c r="T57">
        <v>0.363501651501211</v>
      </c>
      <c r="U57">
        <v>5.4387860112050303E-2</v>
      </c>
      <c r="V57">
        <v>0.78851054056606595</v>
      </c>
      <c r="W57">
        <v>2.70087043671772E-2</v>
      </c>
      <c r="X57">
        <v>0.130092894954705</v>
      </c>
      <c r="Y57" s="1">
        <v>0</v>
      </c>
      <c r="Z57">
        <v>0.43860752587964502</v>
      </c>
      <c r="AA57">
        <v>5.3596620292193796E-4</v>
      </c>
      <c r="AB57">
        <v>6.5601378172473399E-3</v>
      </c>
      <c r="AC57">
        <v>6.9805244932279204E-3</v>
      </c>
      <c r="AD57">
        <v>2.4883407162660698E-3</v>
      </c>
      <c r="AE57">
        <v>0.78460122030090895</v>
      </c>
      <c r="AF57" s="3">
        <v>2.3538036609027199E-3</v>
      </c>
      <c r="AG57" s="3">
        <v>4.2224538839568998E-4</v>
      </c>
      <c r="AH57">
        <v>5.4094915310954601</v>
      </c>
      <c r="AI57">
        <v>0.390030489776857</v>
      </c>
      <c r="AJ57">
        <v>2883.1051512613799</v>
      </c>
      <c r="AK57" t="s">
        <v>93</v>
      </c>
      <c r="AL57" t="s">
        <v>94</v>
      </c>
      <c r="AM57">
        <v>66791790663.32</v>
      </c>
      <c r="AN57">
        <v>294198</v>
      </c>
      <c r="AO57">
        <f t="shared" si="18"/>
        <v>9.6430026399103308E-3</v>
      </c>
      <c r="AP57">
        <f t="shared" si="19"/>
        <v>10.977191119608975</v>
      </c>
      <c r="AQ57" s="15">
        <f t="shared" si="20"/>
        <v>0.11210983216313575</v>
      </c>
      <c r="AR57" s="3">
        <f t="shared" si="21"/>
        <v>1.1481842020446831E-3</v>
      </c>
      <c r="AS57" s="15">
        <f t="shared" si="17"/>
        <v>7.3811030118418053E-2</v>
      </c>
    </row>
    <row r="58" spans="1:49" x14ac:dyDescent="0.25">
      <c r="A58" t="s">
        <v>396</v>
      </c>
      <c r="B58">
        <v>13.0991439537465</v>
      </c>
      <c r="C58">
        <v>1.00833874335634E-2</v>
      </c>
      <c r="D58">
        <v>11.451063286388001</v>
      </c>
      <c r="E58">
        <v>-13.3815616909043</v>
      </c>
      <c r="F58" s="1">
        <v>0</v>
      </c>
      <c r="G58" s="1">
        <v>0</v>
      </c>
      <c r="H58">
        <v>4.1194968566590502</v>
      </c>
      <c r="I58">
        <v>20.288795990620901</v>
      </c>
      <c r="J58">
        <v>20.548093970392301</v>
      </c>
      <c r="K58">
        <v>-42.325814653311298</v>
      </c>
      <c r="L58">
        <v>37.989842488078502</v>
      </c>
      <c r="M58">
        <v>80.977552967278498</v>
      </c>
      <c r="N58">
        <v>92.849999094235201</v>
      </c>
      <c r="O58">
        <v>59.496980011779897</v>
      </c>
      <c r="P58">
        <v>225336.48945147899</v>
      </c>
      <c r="Q58">
        <v>228548.974209368</v>
      </c>
      <c r="R58">
        <v>90.415950999329297</v>
      </c>
      <c r="S58">
        <v>701.30629464666595</v>
      </c>
      <c r="T58">
        <v>0.36138698708179801</v>
      </c>
      <c r="U58">
        <v>3.1742978625144698E-2</v>
      </c>
      <c r="V58">
        <v>0.90866451031698803</v>
      </c>
      <c r="W58">
        <v>9.2790616652663697E-3</v>
      </c>
      <c r="X58">
        <v>5.0313449392599997E-2</v>
      </c>
      <c r="Y58" s="1">
        <v>0</v>
      </c>
      <c r="Z58">
        <v>0.46157031715110802</v>
      </c>
      <c r="AA58">
        <v>5.80693957015456E-4</v>
      </c>
      <c r="AB58">
        <v>6.2114223707339499E-3</v>
      </c>
      <c r="AC58">
        <v>6.7672505255411E-3</v>
      </c>
      <c r="AD58">
        <v>2.6923054109369601E-3</v>
      </c>
      <c r="AE58">
        <v>0.75383645593366799</v>
      </c>
      <c r="AF58" s="3">
        <v>2.56304395017447E-3</v>
      </c>
      <c r="AG58" s="3">
        <v>5.9896413145008303E-4</v>
      </c>
      <c r="AH58">
        <v>4.8539743196173104</v>
      </c>
      <c r="AI58">
        <v>0.37925031473863002</v>
      </c>
      <c r="AJ58">
        <v>3966.6001731125002</v>
      </c>
      <c r="AK58" t="s">
        <v>95</v>
      </c>
      <c r="AL58" t="s">
        <v>96</v>
      </c>
      <c r="AM58">
        <v>81537107362.059998</v>
      </c>
      <c r="AN58">
        <v>361846</v>
      </c>
      <c r="AO58">
        <f t="shared" si="18"/>
        <v>9.7468721702118101E-3</v>
      </c>
      <c r="AP58">
        <f t="shared" si="19"/>
        <v>11.089168016283891</v>
      </c>
      <c r="AQ58" s="15">
        <f t="shared" si="20"/>
        <v>0.18125579254557778</v>
      </c>
      <c r="AR58" s="3">
        <f t="shared" si="21"/>
        <v>1.8851386566514604E-3</v>
      </c>
      <c r="AS58" s="15">
        <f t="shared" si="17"/>
        <v>0.14392381092833451</v>
      </c>
    </row>
    <row r="59" spans="1:49" x14ac:dyDescent="0.25">
      <c r="A59" t="s">
        <v>396</v>
      </c>
      <c r="B59">
        <v>14.2182130612096</v>
      </c>
      <c r="C59">
        <v>1.05433572130413E-2</v>
      </c>
      <c r="D59">
        <v>11.943539999792</v>
      </c>
      <c r="E59">
        <v>-11.430884350677101</v>
      </c>
      <c r="F59" s="1">
        <v>0</v>
      </c>
      <c r="G59" s="1">
        <v>0</v>
      </c>
      <c r="H59">
        <v>4.2816544874003997</v>
      </c>
      <c r="I59">
        <v>44.670083250964403</v>
      </c>
      <c r="J59">
        <v>44.548653542009703</v>
      </c>
      <c r="K59">
        <v>-14.864562330934</v>
      </c>
      <c r="L59">
        <v>62.348745648558797</v>
      </c>
      <c r="M59">
        <v>82.466134365609705</v>
      </c>
      <c r="N59">
        <v>93.230492040644094</v>
      </c>
      <c r="O59">
        <v>60.106641091158103</v>
      </c>
      <c r="P59">
        <v>225638.09517707099</v>
      </c>
      <c r="Q59">
        <v>228721.191409616</v>
      </c>
      <c r="R59">
        <v>84.882726759175995</v>
      </c>
      <c r="S59">
        <v>701.05505775133497</v>
      </c>
      <c r="T59">
        <v>0.368850126341777</v>
      </c>
      <c r="U59">
        <v>1.61725893705096E-2</v>
      </c>
      <c r="V59">
        <v>0.96010642870519203</v>
      </c>
      <c r="W59">
        <v>3.9862735627057598E-3</v>
      </c>
      <c r="X59">
        <v>1.9734708361592201E-2</v>
      </c>
      <c r="Y59" s="1">
        <v>0</v>
      </c>
      <c r="Z59">
        <v>0.45366461193764401</v>
      </c>
      <c r="AA59">
        <v>5.8562283822843897E-4</v>
      </c>
      <c r="AB59">
        <v>6.14271929805467E-3</v>
      </c>
      <c r="AC59">
        <v>6.7031822842295802E-3</v>
      </c>
      <c r="AD59">
        <v>2.8169537213567301E-3</v>
      </c>
      <c r="AE59">
        <v>0.74042392971651905</v>
      </c>
      <c r="AF59" s="3">
        <v>2.7025473434652901E-3</v>
      </c>
      <c r="AG59" s="3">
        <v>9.9805695204550904E-4</v>
      </c>
      <c r="AH59">
        <v>4.7399950964719597</v>
      </c>
      <c r="AI59">
        <v>0.38768187518577202</v>
      </c>
      <c r="AJ59">
        <v>4678.0377355022201</v>
      </c>
      <c r="AK59" t="s">
        <v>97</v>
      </c>
      <c r="AL59" t="s">
        <v>98</v>
      </c>
      <c r="AM59">
        <v>95927328507.389999</v>
      </c>
      <c r="AN59">
        <v>425138</v>
      </c>
      <c r="AO59">
        <f t="shared" si="18"/>
        <v>9.8615437061934097E-3</v>
      </c>
      <c r="AP59">
        <f t="shared" si="19"/>
        <v>11.212640090265612</v>
      </c>
      <c r="AQ59" s="15">
        <f t="shared" si="20"/>
        <v>0.26805221132115986</v>
      </c>
      <c r="AR59" s="3">
        <f t="shared" si="21"/>
        <v>2.8374248190998763E-3</v>
      </c>
      <c r="AS59" s="15">
        <f t="shared" si="17"/>
        <v>0.19045216589530534</v>
      </c>
    </row>
    <row r="60" spans="1:49" x14ac:dyDescent="0.25">
      <c r="A60" t="s">
        <v>396</v>
      </c>
      <c r="B60">
        <v>15.9894538574012</v>
      </c>
      <c r="C60">
        <v>1.09317114118406E-2</v>
      </c>
      <c r="D60">
        <v>12.357383753352099</v>
      </c>
      <c r="E60">
        <v>-10.0202692469363</v>
      </c>
      <c r="F60" s="1">
        <v>0</v>
      </c>
      <c r="G60" s="1">
        <v>0</v>
      </c>
      <c r="H60">
        <v>4.4677944322037897</v>
      </c>
      <c r="I60">
        <v>70.270852552056397</v>
      </c>
      <c r="J60">
        <v>69.788688739116495</v>
      </c>
      <c r="K60">
        <v>14.769390007375099</v>
      </c>
      <c r="L60">
        <v>87.908311723036604</v>
      </c>
      <c r="M60">
        <v>83.544957477108397</v>
      </c>
      <c r="N60">
        <v>93.606725101572493</v>
      </c>
      <c r="O60">
        <v>61.7174457701961</v>
      </c>
      <c r="P60">
        <v>226190.65795156601</v>
      </c>
      <c r="Q60">
        <v>229150.29925632401</v>
      </c>
      <c r="R60">
        <v>78.176193387415097</v>
      </c>
      <c r="S60">
        <v>700.02951283446305</v>
      </c>
      <c r="T60">
        <v>0.37765491586682098</v>
      </c>
      <c r="U60">
        <v>4.5004600421538902E-3</v>
      </c>
      <c r="V60">
        <v>0.98823667989325203</v>
      </c>
      <c r="W60">
        <v>1.14156534127396E-3</v>
      </c>
      <c r="X60">
        <v>6.1212947233195703E-3</v>
      </c>
      <c r="Y60" s="1">
        <v>0</v>
      </c>
      <c r="Z60">
        <v>0.44205285082312401</v>
      </c>
      <c r="AA60">
        <v>5.8829578506109596E-4</v>
      </c>
      <c r="AB60">
        <v>5.89104106011253E-3</v>
      </c>
      <c r="AC60">
        <v>6.54908664849598E-3</v>
      </c>
      <c r="AD60">
        <v>2.77142881697826E-3</v>
      </c>
      <c r="AE60">
        <v>0.71349393056556298</v>
      </c>
      <c r="AF60" s="3">
        <v>2.6756022396208601E-3</v>
      </c>
      <c r="AG60" s="3">
        <v>1.68094543175872E-3</v>
      </c>
      <c r="AH60">
        <v>4.35042097392654</v>
      </c>
      <c r="AI60">
        <v>0.34686974970463202</v>
      </c>
      <c r="AJ60">
        <v>5290.4586241939296</v>
      </c>
      <c r="AK60" t="s">
        <v>99</v>
      </c>
      <c r="AL60" t="s">
        <v>100</v>
      </c>
      <c r="AM60">
        <v>102780130210.56</v>
      </c>
      <c r="AN60">
        <v>454396</v>
      </c>
      <c r="AO60">
        <f t="shared" si="18"/>
        <v>9.6931964562525091E-3</v>
      </c>
      <c r="AP60">
        <f t="shared" si="19"/>
        <v>11.031318863345074</v>
      </c>
      <c r="AQ60" s="15">
        <f t="shared" si="20"/>
        <v>0.4494598565662935</v>
      </c>
      <c r="AR60" s="3">
        <f t="shared" si="21"/>
        <v>4.7208984489497813E-3</v>
      </c>
      <c r="AS60" s="15">
        <f t="shared" si="17"/>
        <v>0.29391901850291369</v>
      </c>
      <c r="AU60" t="s">
        <v>67</v>
      </c>
    </row>
    <row r="61" spans="1:49" x14ac:dyDescent="0.25">
      <c r="A61" t="s">
        <v>396</v>
      </c>
      <c r="B61">
        <v>18.566127965015799</v>
      </c>
      <c r="C61">
        <v>1.3407860481265301E-2</v>
      </c>
      <c r="D61">
        <v>14.954407375167699</v>
      </c>
      <c r="E61">
        <v>-8.1825016697754407</v>
      </c>
      <c r="F61" s="1">
        <v>0</v>
      </c>
      <c r="G61" s="1">
        <v>0</v>
      </c>
      <c r="H61">
        <v>4.5362543640527999</v>
      </c>
      <c r="I61">
        <v>94.483773308918003</v>
      </c>
      <c r="J61">
        <v>93.450735769477802</v>
      </c>
      <c r="K61">
        <v>37.130211240506704</v>
      </c>
      <c r="L61">
        <v>112.081012393305</v>
      </c>
      <c r="M61">
        <v>83.134550119008793</v>
      </c>
      <c r="N61">
        <v>94.014903078255003</v>
      </c>
      <c r="O61">
        <v>60.581070406054899</v>
      </c>
      <c r="P61">
        <v>226717.69005570401</v>
      </c>
      <c r="Q61">
        <v>229639.69484865101</v>
      </c>
      <c r="R61">
        <v>78.394882797982305</v>
      </c>
      <c r="S61">
        <v>704.34502745470002</v>
      </c>
      <c r="T61">
        <v>0.390096092460682</v>
      </c>
      <c r="U61">
        <v>1.5596715579760899E-3</v>
      </c>
      <c r="V61">
        <v>0.99491302353586897</v>
      </c>
      <c r="W61">
        <v>5.7280267933900602E-4</v>
      </c>
      <c r="X61">
        <v>2.9545022268155298E-3</v>
      </c>
      <c r="Y61" s="1">
        <v>0</v>
      </c>
      <c r="Z61">
        <v>0.42608643940480101</v>
      </c>
      <c r="AA61">
        <v>5.8095950557372799E-4</v>
      </c>
      <c r="AB61">
        <v>6.08503791389767E-3</v>
      </c>
      <c r="AC61">
        <v>6.6171637441266098E-3</v>
      </c>
      <c r="AD61">
        <v>2.9761845073564401E-3</v>
      </c>
      <c r="AE61">
        <v>0.75065580828531597</v>
      </c>
      <c r="AF61" s="3">
        <v>2.8524920714841999E-3</v>
      </c>
      <c r="AG61" s="3">
        <v>3.7656967718021099E-3</v>
      </c>
      <c r="AH61">
        <v>4.8224203773548098</v>
      </c>
      <c r="AI61">
        <v>0.38144570054172799</v>
      </c>
      <c r="AJ61">
        <v>6002.28388665495</v>
      </c>
      <c r="AK61" t="s">
        <v>101</v>
      </c>
      <c r="AL61" t="s">
        <v>102</v>
      </c>
      <c r="AM61">
        <v>110338738678.62</v>
      </c>
      <c r="AN61">
        <v>486679</v>
      </c>
      <c r="AO61">
        <f t="shared" si="18"/>
        <v>9.9593973610687166E-3</v>
      </c>
      <c r="AP61">
        <f t="shared" si="19"/>
        <v>11.317879271800068</v>
      </c>
      <c r="AQ61" s="15">
        <f t="shared" si="20"/>
        <v>0.64042463425773244</v>
      </c>
      <c r="AR61" s="3">
        <f t="shared" si="21"/>
        <v>7.0098813730308743E-3</v>
      </c>
      <c r="AS61" s="15">
        <f t="shared" si="17"/>
        <v>0.24151546090990439</v>
      </c>
    </row>
    <row r="62" spans="1:49" x14ac:dyDescent="0.25">
      <c r="A62" t="s">
        <v>396</v>
      </c>
      <c r="B62">
        <v>20.341345004535501</v>
      </c>
      <c r="C62">
        <v>1.4638426675343E-2</v>
      </c>
      <c r="D62">
        <v>16.218629124190599</v>
      </c>
      <c r="E62">
        <v>-0.64548950896024804</v>
      </c>
      <c r="F62" s="1">
        <v>0</v>
      </c>
      <c r="G62" s="1">
        <v>0</v>
      </c>
      <c r="H62">
        <v>4.7830244238362303</v>
      </c>
      <c r="I62">
        <v>118.982311712225</v>
      </c>
      <c r="J62">
        <v>117.309556803314</v>
      </c>
      <c r="K62">
        <v>65.190197613888898</v>
      </c>
      <c r="L62">
        <v>136.560422820811</v>
      </c>
      <c r="M62">
        <v>85.346302448282898</v>
      </c>
      <c r="N62">
        <v>94.391905039994995</v>
      </c>
      <c r="O62">
        <v>61.111172129712202</v>
      </c>
      <c r="P62">
        <v>226983.09075213599</v>
      </c>
      <c r="Q62">
        <v>229704.65977490801</v>
      </c>
      <c r="R62">
        <v>73.548921340374804</v>
      </c>
      <c r="S62">
        <v>698.52468319486502</v>
      </c>
      <c r="T62">
        <v>0.41216921462036199</v>
      </c>
      <c r="U62">
        <v>1.25089661642124E-3</v>
      </c>
      <c r="V62">
        <v>0.99609967272649202</v>
      </c>
      <c r="W62">
        <v>4.0054801245560401E-4</v>
      </c>
      <c r="X62">
        <v>2.2488826446311E-3</v>
      </c>
      <c r="Y62" s="1">
        <v>0</v>
      </c>
      <c r="Z62">
        <v>0.40354629797915897</v>
      </c>
      <c r="AA62">
        <v>5.9152197288354295E-4</v>
      </c>
      <c r="AB62">
        <v>6.0614761042309499E-3</v>
      </c>
      <c r="AC62">
        <v>6.6134428344282103E-3</v>
      </c>
      <c r="AD62">
        <v>2.9267751615121001E-3</v>
      </c>
      <c r="AE62">
        <v>0.74469700091431701</v>
      </c>
      <c r="AF62" s="3">
        <v>2.82984860347441E-3</v>
      </c>
      <c r="AG62" s="3">
        <v>5.0586664849618596E-3</v>
      </c>
      <c r="AH62">
        <v>4.6541937293247901</v>
      </c>
      <c r="AI62">
        <v>0.38556281531151299</v>
      </c>
      <c r="AJ62">
        <v>7281.7285708859199</v>
      </c>
      <c r="AK62" t="s">
        <v>103</v>
      </c>
      <c r="AL62" t="s">
        <v>104</v>
      </c>
      <c r="AM62">
        <v>76677384870.070007</v>
      </c>
      <c r="AN62">
        <v>337811</v>
      </c>
      <c r="AO62">
        <f t="shared" si="18"/>
        <v>9.9394388480382248E-3</v>
      </c>
      <c r="AP62">
        <f t="shared" si="19"/>
        <v>11.296423672700195</v>
      </c>
      <c r="AQ62" s="15">
        <f t="shared" si="20"/>
        <v>0.80068892544230241</v>
      </c>
      <c r="AR62" s="3">
        <f t="shared" si="21"/>
        <v>8.8337326118865175E-3</v>
      </c>
      <c r="AS62" s="15">
        <f t="shared" si="17"/>
        <v>0.25419632256068669</v>
      </c>
    </row>
    <row r="63" spans="1:49" x14ac:dyDescent="0.25">
      <c r="A63" t="s">
        <v>396</v>
      </c>
      <c r="B63">
        <v>22.1711293393532</v>
      </c>
      <c r="C63">
        <v>1.6069962697617599E-2</v>
      </c>
      <c r="D63">
        <v>17.667628239693499</v>
      </c>
      <c r="E63">
        <v>2.6525705320423598</v>
      </c>
      <c r="F63" s="1">
        <v>0</v>
      </c>
      <c r="G63" s="1">
        <v>0</v>
      </c>
      <c r="H63">
        <v>4.9532173674350197</v>
      </c>
      <c r="I63">
        <v>143.43282716402399</v>
      </c>
      <c r="J63">
        <v>141.78241304235601</v>
      </c>
      <c r="K63">
        <v>87.070744435877302</v>
      </c>
      <c r="L63">
        <v>161.04570007484801</v>
      </c>
      <c r="M63">
        <v>87.196888073265299</v>
      </c>
      <c r="N63">
        <v>94.671596989101204</v>
      </c>
      <c r="O63">
        <v>59.606975562318901</v>
      </c>
      <c r="P63">
        <v>226545.546847085</v>
      </c>
      <c r="Q63">
        <v>229243.64946522599</v>
      </c>
      <c r="R63">
        <v>70.5898333428065</v>
      </c>
      <c r="S63">
        <v>697.948000201029</v>
      </c>
      <c r="T63">
        <v>0.440778812894698</v>
      </c>
      <c r="U63">
        <v>8.4357059194131397E-4</v>
      </c>
      <c r="V63">
        <v>0.99761128444540104</v>
      </c>
      <c r="W63">
        <v>3.03921626655942E-4</v>
      </c>
      <c r="X63">
        <v>1.24122333600112E-3</v>
      </c>
      <c r="Y63" s="1">
        <v>0</v>
      </c>
      <c r="Z63">
        <v>0.36511730115968599</v>
      </c>
      <c r="AA63">
        <v>6.0582220575302096E-4</v>
      </c>
      <c r="AB63">
        <v>6.1426973203721801E-3</v>
      </c>
      <c r="AC63">
        <v>6.6209984475295103E-3</v>
      </c>
      <c r="AD63">
        <v>3.1303290700503798E-3</v>
      </c>
      <c r="AE63">
        <v>0.797585262865946</v>
      </c>
      <c r="AF63" s="3">
        <v>3.0308239988905898E-3</v>
      </c>
      <c r="AG63" s="3">
        <v>6.1910666351088399E-3</v>
      </c>
      <c r="AH63">
        <v>4.8924025243220202</v>
      </c>
      <c r="AI63">
        <v>0.42207929575612901</v>
      </c>
      <c r="AJ63">
        <v>8552.9714762377698</v>
      </c>
      <c r="AK63" t="s">
        <v>105</v>
      </c>
      <c r="AL63" t="s">
        <v>106</v>
      </c>
      <c r="AM63">
        <v>51093043725.970001</v>
      </c>
      <c r="AN63">
        <v>225531</v>
      </c>
      <c r="AO63">
        <f t="shared" si="18"/>
        <v>1.0201709607198288E-2</v>
      </c>
      <c r="AP63">
        <f t="shared" si="19"/>
        <v>11.577988130222094</v>
      </c>
      <c r="AQ63" s="15">
        <f t="shared" si="20"/>
        <v>0.91493799181567348</v>
      </c>
      <c r="AR63" s="3">
        <f t="shared" si="21"/>
        <v>1.046978878929012E-2</v>
      </c>
      <c r="AS63" s="15">
        <f t="shared" si="17"/>
        <v>0.25490128264878109</v>
      </c>
    </row>
    <row r="64" spans="1:49" x14ac:dyDescent="0.25">
      <c r="A64" t="s">
        <v>396</v>
      </c>
      <c r="B64">
        <v>22.660379038417901</v>
      </c>
      <c r="C64">
        <v>1.7243526629254598E-2</v>
      </c>
      <c r="D64">
        <v>18.838333072918299</v>
      </c>
      <c r="E64">
        <v>8.9939195242613703</v>
      </c>
      <c r="F64" s="1">
        <v>0</v>
      </c>
      <c r="G64" s="1">
        <v>0</v>
      </c>
      <c r="H64">
        <v>5.1413310579140097</v>
      </c>
      <c r="I64">
        <v>168.33515593618901</v>
      </c>
      <c r="J64">
        <v>165.06689351319099</v>
      </c>
      <c r="K64">
        <v>113.686558536959</v>
      </c>
      <c r="L64">
        <v>185.88372421283799</v>
      </c>
      <c r="M64">
        <v>88.279586081391002</v>
      </c>
      <c r="N64">
        <v>95.060917808445595</v>
      </c>
      <c r="O64">
        <v>58.825609142425698</v>
      </c>
      <c r="P64">
        <v>227410.14849608499</v>
      </c>
      <c r="Q64">
        <v>230014.65135085001</v>
      </c>
      <c r="R64">
        <v>70.048221810232107</v>
      </c>
      <c r="S64">
        <v>691.48017931091704</v>
      </c>
      <c r="T64">
        <v>0.47902964235128698</v>
      </c>
      <c r="U64">
        <v>8.4287555503494995E-4</v>
      </c>
      <c r="V64">
        <v>0.99811758899705905</v>
      </c>
      <c r="W64" s="1">
        <v>1.14252581676706E-4</v>
      </c>
      <c r="X64">
        <v>9.2528286622872605E-4</v>
      </c>
      <c r="Y64" s="1">
        <v>0</v>
      </c>
      <c r="Z64">
        <v>0.32519221850047503</v>
      </c>
      <c r="AA64">
        <v>6.1121419527799896E-4</v>
      </c>
      <c r="AB64">
        <v>6.2541181631012698E-3</v>
      </c>
      <c r="AC64">
        <v>6.6515227893758E-3</v>
      </c>
      <c r="AD64">
        <v>3.2447466228203801E-3</v>
      </c>
      <c r="AE64">
        <v>0.82585637372354004</v>
      </c>
      <c r="AF64" s="3">
        <v>3.1382542201494499E-3</v>
      </c>
      <c r="AG64" s="3">
        <v>7.1334932635221697E-3</v>
      </c>
      <c r="AH64">
        <v>5.1198117096711</v>
      </c>
      <c r="AI64">
        <v>0.44084944572200102</v>
      </c>
      <c r="AJ64">
        <v>10236.5204560568</v>
      </c>
      <c r="AK64" t="s">
        <v>107</v>
      </c>
      <c r="AL64" t="s">
        <v>108</v>
      </c>
      <c r="AM64">
        <v>25211598702.869999</v>
      </c>
      <c r="AN64">
        <v>110864</v>
      </c>
      <c r="AO64">
        <f t="shared" si="18"/>
        <v>1.0363489769895559E-2</v>
      </c>
      <c r="AP64">
        <f t="shared" si="19"/>
        <v>11.751260705348599</v>
      </c>
      <c r="AQ64" s="15">
        <f t="shared" si="20"/>
        <v>0.92833599786480825</v>
      </c>
      <c r="AR64" s="3">
        <f t="shared" si="21"/>
        <v>1.0822515883382991E-2</v>
      </c>
      <c r="AS64" s="15">
        <f t="shared" si="17"/>
        <v>0.20288663284089159</v>
      </c>
    </row>
    <row r="65" spans="1:48" x14ac:dyDescent="0.25">
      <c r="A65" t="s">
        <v>396</v>
      </c>
      <c r="B65">
        <v>24.138231072048399</v>
      </c>
      <c r="C65">
        <v>1.7419477537790801E-2</v>
      </c>
      <c r="D65">
        <v>19.012533893049099</v>
      </c>
      <c r="E65">
        <v>15.4680094756984</v>
      </c>
      <c r="F65" s="1">
        <v>0</v>
      </c>
      <c r="G65" s="1">
        <v>0</v>
      </c>
      <c r="H65">
        <v>5.3717121552588303</v>
      </c>
      <c r="I65">
        <v>193.088748063304</v>
      </c>
      <c r="J65">
        <v>186.91508588801301</v>
      </c>
      <c r="K65">
        <v>141.01904045467799</v>
      </c>
      <c r="L65">
        <v>210.683816048441</v>
      </c>
      <c r="M65">
        <v>91.312836084703903</v>
      </c>
      <c r="N65">
        <v>94.941983259146696</v>
      </c>
      <c r="O65">
        <v>57.492431137718903</v>
      </c>
      <c r="P65">
        <v>226809.31804268601</v>
      </c>
      <c r="Q65">
        <v>229397.605933043</v>
      </c>
      <c r="R65">
        <v>68.000655479928696</v>
      </c>
      <c r="S65">
        <v>682.54405271876499</v>
      </c>
      <c r="T65">
        <v>0.48917781002982202</v>
      </c>
      <c r="U65">
        <v>1.8594074502280701E-3</v>
      </c>
      <c r="V65">
        <v>0.99767286936206501</v>
      </c>
      <c r="W65" s="1">
        <v>0</v>
      </c>
      <c r="X65">
        <v>4.6772318770603601E-4</v>
      </c>
      <c r="Y65" s="1">
        <v>0</v>
      </c>
      <c r="Z65">
        <v>0.318564782326829</v>
      </c>
      <c r="AA65">
        <v>6.4149036889167403E-4</v>
      </c>
      <c r="AB65">
        <v>6.3531035265212898E-3</v>
      </c>
      <c r="AC65">
        <v>6.6850242093003899E-3</v>
      </c>
      <c r="AD65">
        <v>3.31078129613512E-3</v>
      </c>
      <c r="AE65">
        <v>0.84487961158740599</v>
      </c>
      <c r="AF65" s="3">
        <v>3.21054252403214E-3</v>
      </c>
      <c r="AG65" s="3">
        <v>7.1141392182449102E-3</v>
      </c>
      <c r="AH65">
        <v>5.2983521030969101</v>
      </c>
      <c r="AI65">
        <v>0.47054409761023802</v>
      </c>
      <c r="AJ65">
        <v>12293.8517272383</v>
      </c>
      <c r="AK65" t="s">
        <v>109</v>
      </c>
      <c r="AL65" t="s">
        <v>110</v>
      </c>
      <c r="AM65">
        <v>11338651427.59</v>
      </c>
      <c r="AN65">
        <v>49992</v>
      </c>
      <c r="AO65">
        <f t="shared" si="18"/>
        <v>1.0510663186100593E-2</v>
      </c>
      <c r="AP65">
        <f t="shared" si="19"/>
        <v>11.908618487469457</v>
      </c>
      <c r="AQ65" s="15">
        <f t="shared" si="20"/>
        <v>1.0269547720793342</v>
      </c>
      <c r="AR65" s="3">
        <f t="shared" si="21"/>
        <v>1.2247809532043203E-2</v>
      </c>
      <c r="AS65" s="15">
        <f t="shared" si="17"/>
        <v>0.26959568923494381</v>
      </c>
    </row>
    <row r="66" spans="1:48" x14ac:dyDescent="0.25">
      <c r="A66" t="s">
        <v>396</v>
      </c>
      <c r="B66">
        <v>20.184201838968399</v>
      </c>
      <c r="C66">
        <v>1.7018122612724298E-2</v>
      </c>
      <c r="D66">
        <v>18.614669186896901</v>
      </c>
      <c r="E66">
        <v>18.804025898844401</v>
      </c>
      <c r="F66" s="1">
        <v>0</v>
      </c>
      <c r="G66" s="1">
        <v>0</v>
      </c>
      <c r="H66">
        <v>5.8590498156631003</v>
      </c>
      <c r="I66">
        <v>217.90894230419599</v>
      </c>
      <c r="J66">
        <v>201.05903870004201</v>
      </c>
      <c r="K66">
        <v>187.64606715604799</v>
      </c>
      <c r="L66">
        <v>235.70220441747301</v>
      </c>
      <c r="M66">
        <v>100.166417523737</v>
      </c>
      <c r="N66">
        <v>94.333876488961593</v>
      </c>
      <c r="O66">
        <v>61.534503600833297</v>
      </c>
      <c r="P66">
        <v>224277.800008836</v>
      </c>
      <c r="Q66">
        <v>226808.05703103801</v>
      </c>
      <c r="R66">
        <v>60.209817428556001</v>
      </c>
      <c r="S66">
        <v>653.35405224770705</v>
      </c>
      <c r="T66">
        <v>0.45788001721106902</v>
      </c>
      <c r="U66">
        <v>2.1746100822892401E-3</v>
      </c>
      <c r="V66">
        <v>0.99714398750093303</v>
      </c>
      <c r="W66" s="1">
        <v>0</v>
      </c>
      <c r="X66">
        <v>6.8140241677722602E-4</v>
      </c>
      <c r="Y66" s="1">
        <v>0</v>
      </c>
      <c r="Z66">
        <v>0.385465426646871</v>
      </c>
      <c r="AA66">
        <v>7.2764021200132404E-4</v>
      </c>
      <c r="AB66">
        <v>5.8212202045324303E-3</v>
      </c>
      <c r="AC66">
        <v>6.4794452999437603E-3</v>
      </c>
      <c r="AD66">
        <v>2.7422512222967902E-3</v>
      </c>
      <c r="AE66">
        <v>0.71581622196045203</v>
      </c>
      <c r="AF66" s="3">
        <v>2.7201016434497101E-3</v>
      </c>
      <c r="AG66" s="3">
        <v>7.7270449226622597E-3</v>
      </c>
      <c r="AH66">
        <v>3.88757106104118</v>
      </c>
      <c r="AI66">
        <v>0.36234006546074898</v>
      </c>
      <c r="AJ66">
        <v>15500.4718278293</v>
      </c>
      <c r="AK66" t="s">
        <v>111</v>
      </c>
      <c r="AL66" t="s">
        <v>112</v>
      </c>
      <c r="AM66">
        <v>3553233185.54</v>
      </c>
      <c r="AN66">
        <v>15843</v>
      </c>
      <c r="AO66">
        <f t="shared" si="18"/>
        <v>9.8232629540903615E-3</v>
      </c>
      <c r="AP66">
        <f t="shared" si="19"/>
        <v>11.171438946477819</v>
      </c>
      <c r="AQ66" s="15">
        <f t="shared" ref="AQ66:AQ67" si="22">B66/AP66-1</f>
        <v>0.80676830761646534</v>
      </c>
      <c r="AR66" s="3">
        <f t="shared" ref="AR66:AR67" si="23">1-(1-B66/100)^(1/12)-AO66</f>
        <v>8.7887481035303083E-3</v>
      </c>
      <c r="AS66" s="15">
        <f t="shared" ref="AS66:AS67" si="24">B66/D66-1</f>
        <v>8.4316977987248354E-2</v>
      </c>
    </row>
    <row r="67" spans="1:48" x14ac:dyDescent="0.25">
      <c r="A67" t="s">
        <v>396</v>
      </c>
      <c r="B67">
        <v>21.662663239203301</v>
      </c>
      <c r="C67">
        <v>1.56103827341788E-2</v>
      </c>
      <c r="D67">
        <v>17.204965277099301</v>
      </c>
      <c r="E67">
        <v>34.344700015913602</v>
      </c>
      <c r="F67" s="1">
        <v>0</v>
      </c>
      <c r="G67" s="1">
        <v>0</v>
      </c>
      <c r="H67">
        <v>6.4582247357834399</v>
      </c>
      <c r="I67">
        <v>264.117609409713</v>
      </c>
      <c r="J67">
        <v>231.48662958339901</v>
      </c>
      <c r="K67">
        <v>250.84828005991801</v>
      </c>
      <c r="L67">
        <v>282.00078510323101</v>
      </c>
      <c r="M67">
        <v>106.551005199952</v>
      </c>
      <c r="N67">
        <v>94.214194634453406</v>
      </c>
      <c r="O67">
        <v>65.730593516141496</v>
      </c>
      <c r="P67">
        <v>223176.139846657</v>
      </c>
      <c r="Q67">
        <v>225535.14193809501</v>
      </c>
      <c r="R67">
        <v>54.075739391282397</v>
      </c>
      <c r="S67">
        <v>635.86918313835895</v>
      </c>
      <c r="T67">
        <v>0.42240475589309801</v>
      </c>
      <c r="U67">
        <v>3.7533572527702298E-3</v>
      </c>
      <c r="V67">
        <v>0.99460063645919605</v>
      </c>
      <c r="W67" s="1">
        <v>0</v>
      </c>
      <c r="X67">
        <v>1.6460062880328499E-3</v>
      </c>
      <c r="Y67" s="1">
        <v>0</v>
      </c>
      <c r="Z67">
        <v>0.40130049021338099</v>
      </c>
      <c r="AA67">
        <v>7.81895411921413E-4</v>
      </c>
      <c r="AB67">
        <v>5.3336049034850598E-3</v>
      </c>
      <c r="AC67">
        <v>6.25330745478194E-3</v>
      </c>
      <c r="AD67">
        <v>2.3163926349171302E-3</v>
      </c>
      <c r="AE67">
        <v>0.61553255088651004</v>
      </c>
      <c r="AF67" s="3">
        <v>2.33902369336873E-3</v>
      </c>
      <c r="AG67" s="3">
        <v>7.1780794783588503E-3</v>
      </c>
      <c r="AH67">
        <v>2.7346370158872801</v>
      </c>
      <c r="AI67">
        <v>0.27539705325132402</v>
      </c>
      <c r="AJ67">
        <v>18607.717456792001</v>
      </c>
      <c r="AK67" t="s">
        <v>113</v>
      </c>
      <c r="AL67" t="s">
        <v>114</v>
      </c>
      <c r="AM67">
        <v>3478423315.6500001</v>
      </c>
      <c r="AN67">
        <v>15586</v>
      </c>
      <c r="AO67">
        <f t="shared" si="18"/>
        <v>9.2167005532676344E-3</v>
      </c>
      <c r="AP67">
        <f t="shared" si="19"/>
        <v>10.516259321541533</v>
      </c>
      <c r="AQ67" s="15">
        <f t="shared" si="22"/>
        <v>1.0599209830086109</v>
      </c>
      <c r="AR67" s="3">
        <f t="shared" si="23"/>
        <v>1.0923214382484545E-2</v>
      </c>
      <c r="AS67" s="15">
        <f t="shared" si="24"/>
        <v>0.25909369128674875</v>
      </c>
    </row>
    <row r="68" spans="1:48" x14ac:dyDescent="0.25">
      <c r="F68" s="1"/>
      <c r="G68" s="1"/>
      <c r="W68" s="1"/>
      <c r="Y68" s="1"/>
      <c r="AQ68" s="15"/>
      <c r="AR68" s="3"/>
      <c r="AS68" s="15"/>
    </row>
    <row r="69" spans="1:48" x14ac:dyDescent="0.25">
      <c r="F69" s="1"/>
      <c r="G69" s="1"/>
      <c r="W69" s="1"/>
      <c r="Y69" s="1"/>
      <c r="AQ69" s="15"/>
      <c r="AR69" s="3"/>
      <c r="AS69" s="15"/>
    </row>
    <row r="70" spans="1:48" x14ac:dyDescent="0.25">
      <c r="F70" s="1"/>
      <c r="G70" s="1"/>
      <c r="W70" s="1"/>
      <c r="Y70" s="1"/>
      <c r="AQ70" s="15"/>
      <c r="AR70" s="3"/>
      <c r="AS70" s="15"/>
    </row>
    <row r="71" spans="1:48" x14ac:dyDescent="0.25">
      <c r="F71" s="1"/>
      <c r="G71" s="1"/>
      <c r="W71" s="1"/>
      <c r="Y71" s="1"/>
      <c r="AQ71" s="15"/>
      <c r="AR71" s="3"/>
      <c r="AS71" s="15"/>
    </row>
    <row r="72" spans="1:48" x14ac:dyDescent="0.25">
      <c r="AN72">
        <f>SUM(AN48:AN67)</f>
        <v>3214458</v>
      </c>
    </row>
    <row r="73" spans="1:48" x14ac:dyDescent="0.25">
      <c r="AO73" t="s">
        <v>244</v>
      </c>
      <c r="AP73" t="s">
        <v>401</v>
      </c>
      <c r="AR73" s="3" t="s">
        <v>67</v>
      </c>
      <c r="AS73" s="15"/>
    </row>
    <row r="74" spans="1:48" x14ac:dyDescent="0.25">
      <c r="A74" t="s">
        <v>0</v>
      </c>
      <c r="B74" t="s">
        <v>1</v>
      </c>
      <c r="C74" t="s">
        <v>2</v>
      </c>
      <c r="D74" t="s">
        <v>3</v>
      </c>
      <c r="E74" t="s">
        <v>5</v>
      </c>
      <c r="F74" t="s">
        <v>6</v>
      </c>
      <c r="G74" t="s">
        <v>208</v>
      </c>
      <c r="H74" t="s">
        <v>7</v>
      </c>
      <c r="I74" t="s">
        <v>8</v>
      </c>
      <c r="J74" t="s">
        <v>134</v>
      </c>
      <c r="K74" t="s">
        <v>143</v>
      </c>
      <c r="L74" t="s">
        <v>9</v>
      </c>
      <c r="M74" t="s">
        <v>10</v>
      </c>
      <c r="N74" t="s">
        <v>11</v>
      </c>
      <c r="O74" t="s">
        <v>13</v>
      </c>
      <c r="P74" t="s">
        <v>14</v>
      </c>
      <c r="Q74" t="s">
        <v>15</v>
      </c>
      <c r="R74" t="s">
        <v>16</v>
      </c>
      <c r="S74" t="s">
        <v>17</v>
      </c>
      <c r="T74" t="s">
        <v>18</v>
      </c>
      <c r="U74" t="s">
        <v>20</v>
      </c>
      <c r="V74" t="s">
        <v>21</v>
      </c>
      <c r="W74" t="s">
        <v>22</v>
      </c>
      <c r="X74" t="s">
        <v>23</v>
      </c>
      <c r="Y74" t="s">
        <v>24</v>
      </c>
      <c r="Z74" t="s">
        <v>25</v>
      </c>
      <c r="AA74" t="s">
        <v>26</v>
      </c>
      <c r="AB74" t="s">
        <v>27</v>
      </c>
      <c r="AC74" t="s">
        <v>263</v>
      </c>
      <c r="AD74" t="s">
        <v>29</v>
      </c>
      <c r="AE74" t="s">
        <v>326</v>
      </c>
      <c r="AF74" s="3" t="s">
        <v>233</v>
      </c>
      <c r="AG74" s="3" t="s">
        <v>30</v>
      </c>
      <c r="AH74" t="s">
        <v>31</v>
      </c>
      <c r="AI74" t="s">
        <v>32</v>
      </c>
      <c r="AJ74" t="s">
        <v>33</v>
      </c>
      <c r="AK74" t="s">
        <v>34</v>
      </c>
      <c r="AL74" t="s">
        <v>74</v>
      </c>
      <c r="AM74" t="s">
        <v>35</v>
      </c>
      <c r="AN74" t="s">
        <v>36</v>
      </c>
      <c r="AO74" s="100">
        <v>1.05</v>
      </c>
      <c r="AP74" s="100">
        <v>1.1599999999999999</v>
      </c>
      <c r="AR74" s="3"/>
      <c r="AS74" s="15"/>
      <c r="AT74" t="s">
        <v>416</v>
      </c>
      <c r="AV74">
        <f>AV83+AV294</f>
        <v>3.6852049368884296E-2</v>
      </c>
    </row>
    <row r="75" spans="1:48" x14ac:dyDescent="0.25">
      <c r="A75" t="s">
        <v>396</v>
      </c>
      <c r="B75">
        <v>29.807939573668602</v>
      </c>
      <c r="C75">
        <v>4.85434694127552E-3</v>
      </c>
      <c r="D75">
        <v>5.6721787442156701</v>
      </c>
      <c r="E75">
        <v>-23.829209228546699</v>
      </c>
      <c r="F75" s="1">
        <v>0</v>
      </c>
      <c r="G75" s="1">
        <v>0</v>
      </c>
      <c r="H75">
        <v>3.32463210465203</v>
      </c>
      <c r="I75">
        <v>-235.78378474068799</v>
      </c>
      <c r="J75">
        <v>-171.361654486123</v>
      </c>
      <c r="K75">
        <v>-235.78378474068799</v>
      </c>
      <c r="L75">
        <v>-212.56589488110299</v>
      </c>
      <c r="M75">
        <v>69.013909567137205</v>
      </c>
      <c r="N75">
        <v>81.980587557058101</v>
      </c>
      <c r="O75">
        <v>54.251572319879301</v>
      </c>
      <c r="P75">
        <v>171835.800458015</v>
      </c>
      <c r="Q75">
        <v>173063.45059441199</v>
      </c>
      <c r="R75">
        <v>120.71695511960699</v>
      </c>
      <c r="S75">
        <v>602.14464570918904</v>
      </c>
      <c r="T75">
        <v>0.17746227535894199</v>
      </c>
      <c r="U75">
        <v>0.308799502953153</v>
      </c>
      <c r="V75">
        <v>0.62978427604951204</v>
      </c>
      <c r="W75">
        <v>7.85975698886901E-3</v>
      </c>
      <c r="X75" s="1">
        <v>5.3556464008464699E-2</v>
      </c>
      <c r="Y75" s="1">
        <v>0</v>
      </c>
      <c r="Z75">
        <v>0.70365892472852598</v>
      </c>
      <c r="AA75">
        <v>4.8149788901524499E-4</v>
      </c>
      <c r="AB75">
        <v>4.0416503027737999E-3</v>
      </c>
      <c r="AC75">
        <v>4.17116197299404E-3</v>
      </c>
      <c r="AD75">
        <v>3.31293120514184E-4</v>
      </c>
      <c r="AE75">
        <v>0.74900927008746898</v>
      </c>
      <c r="AF75" s="3">
        <v>0</v>
      </c>
      <c r="AG75" s="3">
        <v>0</v>
      </c>
      <c r="AH75">
        <v>4.8496257258840796</v>
      </c>
      <c r="AI75">
        <v>0.32189923908201701</v>
      </c>
      <c r="AJ75">
        <v>114.815233945446</v>
      </c>
      <c r="AK75" t="s">
        <v>75</v>
      </c>
      <c r="AL75" t="s">
        <v>76</v>
      </c>
      <c r="AM75">
        <v>22510489.859999999</v>
      </c>
      <c r="AN75">
        <v>131</v>
      </c>
      <c r="AO75" s="1">
        <f>SUM(AA75,AC75*$AO$74,AF75*$AP$74)</f>
        <v>4.8612179606589874E-3</v>
      </c>
      <c r="AP75">
        <f>100*(1-(1-AO75)^12)</f>
        <v>5.6799939259331245</v>
      </c>
      <c r="AQ75" s="15">
        <f>B75/AP75-1</f>
        <v>4.2478822974747592</v>
      </c>
      <c r="AR75" s="3">
        <f>1-(1-B75/100)^(1/12)-AO75</f>
        <v>2.4202643612790547E-2</v>
      </c>
      <c r="AS75" s="15">
        <f t="shared" ref="AS75:AS96" si="25">B75/D75-1</f>
        <v>4.2551128795202207</v>
      </c>
    </row>
    <row r="76" spans="1:48" x14ac:dyDescent="0.25">
      <c r="A76" t="s">
        <v>396</v>
      </c>
      <c r="B76">
        <v>11.2309410093262</v>
      </c>
      <c r="C76">
        <v>6.1026094241412197E-3</v>
      </c>
      <c r="D76">
        <v>7.0822671576624803</v>
      </c>
      <c r="E76">
        <v>-15.660229244530001</v>
      </c>
      <c r="F76" s="1">
        <v>0</v>
      </c>
      <c r="G76" s="1">
        <v>0</v>
      </c>
      <c r="H76">
        <v>3.4293296975093299</v>
      </c>
      <c r="I76">
        <v>-211.254423990037</v>
      </c>
      <c r="J76">
        <v>-147.034739628441</v>
      </c>
      <c r="K76">
        <v>-211.254423990037</v>
      </c>
      <c r="L76">
        <v>-188.11821372733399</v>
      </c>
      <c r="M76">
        <v>67.393445413490795</v>
      </c>
      <c r="N76">
        <v>81.275306042817405</v>
      </c>
      <c r="O76">
        <v>53.131597596923001</v>
      </c>
      <c r="P76">
        <v>172450.314740259</v>
      </c>
      <c r="Q76">
        <v>173770.19887366399</v>
      </c>
      <c r="R76">
        <v>120.03282047155299</v>
      </c>
      <c r="S76">
        <v>601.37002428314997</v>
      </c>
      <c r="T76">
        <v>0.190338093643277</v>
      </c>
      <c r="U76">
        <v>0.27047723695437098</v>
      </c>
      <c r="V76">
        <v>0.65639539992826701</v>
      </c>
      <c r="W76">
        <v>2.3550473824844102E-2</v>
      </c>
      <c r="X76">
        <v>4.9576889292517502E-2</v>
      </c>
      <c r="Y76" s="1">
        <v>0</v>
      </c>
      <c r="Z76">
        <v>0.69927330889144201</v>
      </c>
      <c r="AA76">
        <v>4.7203676070997798E-4</v>
      </c>
      <c r="AB76">
        <v>4.9744812428586804E-3</v>
      </c>
      <c r="AC76">
        <v>4.7122785605095696E-3</v>
      </c>
      <c r="AD76">
        <v>6.5615339518395395E-4</v>
      </c>
      <c r="AE76">
        <v>0.78805340021696002</v>
      </c>
      <c r="AF76" s="3">
        <v>0</v>
      </c>
      <c r="AG76" s="3">
        <v>0</v>
      </c>
      <c r="AH76">
        <v>5.3396386911392</v>
      </c>
      <c r="AI76">
        <v>0.35081053291778602</v>
      </c>
      <c r="AJ76">
        <v>277.22811227719302</v>
      </c>
      <c r="AK76" t="s">
        <v>77</v>
      </c>
      <c r="AL76" t="s">
        <v>78</v>
      </c>
      <c r="AM76">
        <v>53114696.939999998</v>
      </c>
      <c r="AN76">
        <v>308</v>
      </c>
      <c r="AO76" s="1">
        <f>SUM(AA76,AC76*$AO$74,AF76*$AP$74)</f>
        <v>5.4199292492450261E-3</v>
      </c>
      <c r="AP76">
        <f t="shared" ref="AP76:AP96" si="26">100*(1-(1-AO76)^12)</f>
        <v>6.3134962787768867</v>
      </c>
      <c r="AQ76" s="15">
        <f t="shared" ref="AQ76:AQ96" si="27">B76/AP76-1</f>
        <v>0.77887821793441669</v>
      </c>
      <c r="AR76" s="3">
        <f t="shared" ref="AR76:AR96" si="28">1-(1-B76/100)^(1/12)-AO76</f>
        <v>4.4586234056941728E-3</v>
      </c>
      <c r="AS76" s="15">
        <f t="shared" si="25"/>
        <v>0.58578330346874408</v>
      </c>
    </row>
    <row r="77" spans="1:48" x14ac:dyDescent="0.25">
      <c r="A77" t="s">
        <v>396</v>
      </c>
      <c r="B77">
        <v>6.0465640074332399</v>
      </c>
      <c r="C77">
        <v>4.8424777331091996E-3</v>
      </c>
      <c r="D77">
        <v>5.6586771629302399</v>
      </c>
      <c r="E77">
        <v>-31.9158328132905</v>
      </c>
      <c r="F77" s="1">
        <v>0</v>
      </c>
      <c r="G77" s="1">
        <v>0</v>
      </c>
      <c r="H77">
        <v>3.2540515809899402</v>
      </c>
      <c r="I77">
        <v>-183.26579297807299</v>
      </c>
      <c r="J77">
        <v>-176.12608219481899</v>
      </c>
      <c r="K77">
        <v>-244.614407479786</v>
      </c>
      <c r="L77">
        <v>-159.28444953718599</v>
      </c>
      <c r="M77">
        <v>69.258704333027396</v>
      </c>
      <c r="N77">
        <v>86.882049763692294</v>
      </c>
      <c r="O77">
        <v>56.884599645145698</v>
      </c>
      <c r="P77">
        <v>166329.90931896499</v>
      </c>
      <c r="Q77">
        <v>168193.596654708</v>
      </c>
      <c r="R77">
        <v>121.137231085777</v>
      </c>
      <c r="S77">
        <v>686.35585020718599</v>
      </c>
      <c r="T77">
        <v>0.29817884384438897</v>
      </c>
      <c r="U77">
        <v>0.129485658947953</v>
      </c>
      <c r="V77">
        <v>0.56375005489123298</v>
      </c>
      <c r="W77">
        <v>5.5420785381534901E-2</v>
      </c>
      <c r="X77">
        <v>0.25134350077927797</v>
      </c>
      <c r="Y77" s="1">
        <v>0</v>
      </c>
      <c r="Z77">
        <v>0.58148051983594295</v>
      </c>
      <c r="AA77">
        <v>5.8317089135187603E-4</v>
      </c>
      <c r="AB77">
        <v>3.9855692509665596E-3</v>
      </c>
      <c r="AC77">
        <v>4.3382017984822099E-3</v>
      </c>
      <c r="AD77">
        <v>2.7371156058362699E-4</v>
      </c>
      <c r="AE77">
        <v>0.69137953030057497</v>
      </c>
      <c r="AF77" s="3">
        <v>1.38275906060115E-4</v>
      </c>
      <c r="AG77" s="3">
        <v>0</v>
      </c>
      <c r="AH77">
        <v>4.5616590368792496</v>
      </c>
      <c r="AI77">
        <v>0.30431123446921399</v>
      </c>
      <c r="AJ77">
        <v>737.91215203646004</v>
      </c>
      <c r="AK77" t="s">
        <v>79</v>
      </c>
      <c r="AL77" t="s">
        <v>80</v>
      </c>
      <c r="AM77">
        <v>578828084.42999995</v>
      </c>
      <c r="AN77">
        <v>3480</v>
      </c>
      <c r="AO77" s="1">
        <f>SUM(AA77,AC77*$AO$74,AF77*$AP$74)</f>
        <v>5.2986828307879296E-3</v>
      </c>
      <c r="AP77">
        <f t="shared" si="26"/>
        <v>6.1763516970025574</v>
      </c>
      <c r="AQ77" s="15">
        <f t="shared" si="27"/>
        <v>-2.1013649470820295E-2</v>
      </c>
      <c r="AR77" s="3">
        <f t="shared" si="28"/>
        <v>-1.14592827835539E-4</v>
      </c>
      <c r="AS77" s="15">
        <f t="shared" si="25"/>
        <v>6.8547265259101708E-2</v>
      </c>
    </row>
    <row r="78" spans="1:48" x14ac:dyDescent="0.25">
      <c r="A78" t="s">
        <v>396</v>
      </c>
      <c r="B78">
        <v>7.6665185789945296</v>
      </c>
      <c r="C78">
        <v>5.7544972889083902E-3</v>
      </c>
      <c r="D78">
        <v>6.6909812136040596</v>
      </c>
      <c r="E78">
        <v>-27.712389235772601</v>
      </c>
      <c r="F78" s="1">
        <v>0</v>
      </c>
      <c r="G78" s="1">
        <v>0</v>
      </c>
      <c r="H78">
        <v>3.2980661236211999</v>
      </c>
      <c r="I78">
        <v>-161.97167896418799</v>
      </c>
      <c r="J78">
        <v>-159.600508879731</v>
      </c>
      <c r="K78">
        <v>-234.48835628068301</v>
      </c>
      <c r="L78">
        <v>-137.775855602863</v>
      </c>
      <c r="M78">
        <v>68.669073285664794</v>
      </c>
      <c r="N78">
        <v>86.759246016848607</v>
      </c>
      <c r="O78">
        <v>53.631192644486099</v>
      </c>
      <c r="P78">
        <v>164757.10089726499</v>
      </c>
      <c r="Q78">
        <v>167159.05140199201</v>
      </c>
      <c r="R78">
        <v>121.18069919560099</v>
      </c>
      <c r="S78">
        <v>704.918192786487</v>
      </c>
      <c r="T78">
        <v>0.25360160212643101</v>
      </c>
      <c r="U78">
        <v>0.11069098823370301</v>
      </c>
      <c r="V78">
        <v>0.57693911509265805</v>
      </c>
      <c r="W78">
        <v>6.0195918539130699E-2</v>
      </c>
      <c r="X78">
        <v>0.25217397813450698</v>
      </c>
      <c r="Y78" s="1">
        <v>0</v>
      </c>
      <c r="Z78">
        <v>0.63751408076213401</v>
      </c>
      <c r="AA78">
        <v>6.1855727303497098E-4</v>
      </c>
      <c r="AB78">
        <v>4.6089537019815699E-3</v>
      </c>
      <c r="AC78">
        <v>4.9497161115764901E-3</v>
      </c>
      <c r="AD78">
        <v>5.2695516688564101E-4</v>
      </c>
      <c r="AE78">
        <v>0.78371266884197199</v>
      </c>
      <c r="AF78" s="3">
        <v>4.7022760130518401E-4</v>
      </c>
      <c r="AG78" s="3">
        <v>0</v>
      </c>
      <c r="AH78">
        <v>5.53951519913893</v>
      </c>
      <c r="AI78">
        <v>0.37388250928790301</v>
      </c>
      <c r="AJ78">
        <v>1362.3761653179899</v>
      </c>
      <c r="AK78" t="s">
        <v>81</v>
      </c>
      <c r="AL78" t="s">
        <v>82</v>
      </c>
      <c r="AM78">
        <v>2976501784.8099999</v>
      </c>
      <c r="AN78">
        <v>18066</v>
      </c>
      <c r="AO78" s="1">
        <f>SUM(AA78,AC78*$AO$74,AF78*$AP$74)</f>
        <v>6.3612232077042991E-3</v>
      </c>
      <c r="AP78">
        <f t="shared" si="26"/>
        <v>7.3719805289776064</v>
      </c>
      <c r="AQ78" s="15">
        <f t="shared" si="27"/>
        <v>3.9953720558425276E-2</v>
      </c>
      <c r="AR78" s="3">
        <f t="shared" si="28"/>
        <v>2.636817570172683E-4</v>
      </c>
      <c r="AS78" s="15">
        <f t="shared" si="25"/>
        <v>0.14579884986181302</v>
      </c>
    </row>
    <row r="79" spans="1:48" x14ac:dyDescent="0.25">
      <c r="A79" t="s">
        <v>396</v>
      </c>
      <c r="B79">
        <v>9.3819605468363196</v>
      </c>
      <c r="C79">
        <v>7.1991164200506204E-3</v>
      </c>
      <c r="D79">
        <v>8.3049566660320693</v>
      </c>
      <c r="E79">
        <v>-22.947229610897701</v>
      </c>
      <c r="F79" s="1">
        <v>0</v>
      </c>
      <c r="G79" s="1">
        <v>0</v>
      </c>
      <c r="H79">
        <v>3.3645597577104902</v>
      </c>
      <c r="I79">
        <v>-138.13632341931199</v>
      </c>
      <c r="J79">
        <v>-137.023518125675</v>
      </c>
      <c r="K79">
        <v>-214.76033757178399</v>
      </c>
      <c r="L79">
        <v>-113.919254716094</v>
      </c>
      <c r="M79">
        <v>67.476916407566705</v>
      </c>
      <c r="N79">
        <v>86.677562349136593</v>
      </c>
      <c r="O79">
        <v>52.2659705533314</v>
      </c>
      <c r="P79">
        <v>164573.39579678699</v>
      </c>
      <c r="Q79">
        <v>167193.89965307</v>
      </c>
      <c r="R79">
        <v>120.46438715502801</v>
      </c>
      <c r="S79">
        <v>716.681051377215</v>
      </c>
      <c r="T79">
        <v>0.23190727249535101</v>
      </c>
      <c r="U79">
        <v>9.7915411671177705E-2</v>
      </c>
      <c r="V79">
        <v>0.63767911187912696</v>
      </c>
      <c r="W79">
        <v>5.0912445787464497E-2</v>
      </c>
      <c r="X79">
        <v>0.21349303066222999</v>
      </c>
      <c r="Y79" s="1">
        <v>0</v>
      </c>
      <c r="Z79">
        <v>0.66505437231324305</v>
      </c>
      <c r="AA79">
        <v>6.28959008770046E-4</v>
      </c>
      <c r="AB79">
        <v>5.6654348505619E-3</v>
      </c>
      <c r="AC79">
        <v>5.9389372933197999E-3</v>
      </c>
      <c r="AD79">
        <v>9.0470439035285203E-4</v>
      </c>
      <c r="AE79">
        <v>0.842751920280154</v>
      </c>
      <c r="AF79" s="3">
        <v>8.4275192028015295E-4</v>
      </c>
      <c r="AG79" s="3">
        <v>0</v>
      </c>
      <c r="AH79">
        <v>6.1471390176008596</v>
      </c>
      <c r="AI79">
        <v>0.40810291026294598</v>
      </c>
      <c r="AJ79">
        <v>1885.99072610082</v>
      </c>
      <c r="AK79" t="s">
        <v>83</v>
      </c>
      <c r="AL79" t="s">
        <v>84</v>
      </c>
      <c r="AM79">
        <v>6750965268.9799995</v>
      </c>
      <c r="AN79">
        <v>41021</v>
      </c>
      <c r="AO79" s="1">
        <f>SUM(AA79,AC79*$AO$74,AF79*$AP$74)</f>
        <v>7.8424353942808129E-3</v>
      </c>
      <c r="AP79">
        <f t="shared" si="26"/>
        <v>9.0154239931037097</v>
      </c>
      <c r="AQ79" s="15">
        <f t="shared" si="27"/>
        <v>4.0656607388958044E-2</v>
      </c>
      <c r="AR79" s="3">
        <f t="shared" si="28"/>
        <v>3.3369687235878902E-4</v>
      </c>
      <c r="AS79" s="15">
        <f t="shared" si="25"/>
        <v>0.12968205905387586</v>
      </c>
    </row>
    <row r="80" spans="1:48" x14ac:dyDescent="0.25">
      <c r="A80" t="s">
        <v>396</v>
      </c>
      <c r="B80">
        <v>9.0936452014768498</v>
      </c>
      <c r="C80">
        <v>7.3203448957980897E-3</v>
      </c>
      <c r="D80">
        <v>8.4392263442378201</v>
      </c>
      <c r="E80">
        <v>-12.0242557197391</v>
      </c>
      <c r="F80" s="1">
        <v>0</v>
      </c>
      <c r="G80" s="1">
        <v>0</v>
      </c>
      <c r="H80">
        <v>3.6343484875842802</v>
      </c>
      <c r="I80">
        <v>-112.538215525591</v>
      </c>
      <c r="J80">
        <v>-110.27604673915801</v>
      </c>
      <c r="K80">
        <v>-183.87071747757099</v>
      </c>
      <c r="L80">
        <v>-88.334359119841906</v>
      </c>
      <c r="M80">
        <v>71.459388777885394</v>
      </c>
      <c r="N80">
        <v>86.940425941807703</v>
      </c>
      <c r="O80">
        <v>53.312238324966998</v>
      </c>
      <c r="P80">
        <v>164648.534099318</v>
      </c>
      <c r="Q80">
        <v>167229.468301377</v>
      </c>
      <c r="R80">
        <v>116.846095939298</v>
      </c>
      <c r="S80">
        <v>704.26693931991497</v>
      </c>
      <c r="T80">
        <v>0.25948099459143698</v>
      </c>
      <c r="U80">
        <v>9.0004711781706395E-2</v>
      </c>
      <c r="V80">
        <v>0.76977409442368006</v>
      </c>
      <c r="W80">
        <v>2.4002152094669101E-2</v>
      </c>
      <c r="X80">
        <v>0.116219041699943</v>
      </c>
      <c r="Y80" s="1">
        <v>0</v>
      </c>
      <c r="Z80">
        <v>0.64286029795208999</v>
      </c>
      <c r="AA80">
        <v>6.4295543601609905E-4</v>
      </c>
      <c r="AB80">
        <v>5.4665672561057402E-3</v>
      </c>
      <c r="AC80">
        <v>5.8286186905827696E-3</v>
      </c>
      <c r="AD80">
        <v>1.210802427248E-3</v>
      </c>
      <c r="AE80">
        <v>0.80240224903583801</v>
      </c>
      <c r="AF80" s="3">
        <v>1.1233631486501699E-3</v>
      </c>
      <c r="AG80" s="3">
        <v>2.8162926327622E-9</v>
      </c>
      <c r="AH80">
        <v>5.6118538709646204</v>
      </c>
      <c r="AI80">
        <v>0.39704860248288099</v>
      </c>
      <c r="AJ80">
        <v>2802.6937130205101</v>
      </c>
      <c r="AK80" t="s">
        <v>85</v>
      </c>
      <c r="AL80" t="s">
        <v>86</v>
      </c>
      <c r="AM80">
        <v>6594667736.2799997</v>
      </c>
      <c r="AN80">
        <v>40053</v>
      </c>
      <c r="AO80" s="1">
        <f>SUM(AA80,AC80*$AO$74,AF80*$AP$74)</f>
        <v>8.0661063135622039E-3</v>
      </c>
      <c r="AP80">
        <f t="shared" si="26"/>
        <v>9.2612565959219069</v>
      </c>
      <c r="AQ80" s="15">
        <f t="shared" si="27"/>
        <v>-1.8098126610471277E-2</v>
      </c>
      <c r="AR80" s="3">
        <f t="shared" si="28"/>
        <v>-1.5256146660592648E-4</v>
      </c>
      <c r="AS80" s="15">
        <f t="shared" si="25"/>
        <v>7.7544887474887636E-2</v>
      </c>
    </row>
    <row r="81" spans="1:49" x14ac:dyDescent="0.25">
      <c r="A81" t="s">
        <v>396</v>
      </c>
      <c r="B81">
        <v>9.60008832373369</v>
      </c>
      <c r="C81">
        <v>8.1071454595122803E-3</v>
      </c>
      <c r="D81">
        <v>9.3062958064384205</v>
      </c>
      <c r="E81">
        <v>-14.8753267763616</v>
      </c>
      <c r="F81" s="1">
        <v>0</v>
      </c>
      <c r="G81" s="1">
        <v>0</v>
      </c>
      <c r="H81">
        <v>3.7124283168551</v>
      </c>
      <c r="I81">
        <v>-86.982075867194297</v>
      </c>
      <c r="J81">
        <v>-84.372079679746804</v>
      </c>
      <c r="K81">
        <v>-153.37928209514499</v>
      </c>
      <c r="L81">
        <v>-62.802889459109799</v>
      </c>
      <c r="M81">
        <v>73.230719588662694</v>
      </c>
      <c r="N81">
        <v>88.353591253265293</v>
      </c>
      <c r="O81">
        <v>54.626294833637999</v>
      </c>
      <c r="P81">
        <v>164801.972366628</v>
      </c>
      <c r="Q81">
        <v>167298.44291037699</v>
      </c>
      <c r="R81">
        <v>113.40734248626001</v>
      </c>
      <c r="S81">
        <v>702.46873640424099</v>
      </c>
      <c r="T81">
        <v>0.302474249400072</v>
      </c>
      <c r="U81">
        <v>6.7599678099135196E-2</v>
      </c>
      <c r="V81">
        <v>0.84432746012526605</v>
      </c>
      <c r="W81">
        <v>1.29207028718442E-2</v>
      </c>
      <c r="X81">
        <v>7.5152158903753902E-2</v>
      </c>
      <c r="Y81" s="1">
        <v>0</v>
      </c>
      <c r="Z81">
        <v>0.57853908153150502</v>
      </c>
      <c r="AA81">
        <v>6.4186070549870997E-4</v>
      </c>
      <c r="AB81">
        <v>5.9091763517513602E-3</v>
      </c>
      <c r="AC81">
        <v>6.3423336173062004E-3</v>
      </c>
      <c r="AD81">
        <v>1.5481282743708201E-3</v>
      </c>
      <c r="AE81">
        <v>0.79365826937156103</v>
      </c>
      <c r="AF81" s="3">
        <v>1.4285848848688101E-3</v>
      </c>
      <c r="AG81" s="3">
        <v>7.9645682351477192E-6</v>
      </c>
      <c r="AH81">
        <v>5.44346327386444</v>
      </c>
      <c r="AI81">
        <v>0.40031206323544</v>
      </c>
      <c r="AJ81">
        <v>3016.3999633624699</v>
      </c>
      <c r="AK81" t="s">
        <v>87</v>
      </c>
      <c r="AL81" t="s">
        <v>88</v>
      </c>
      <c r="AM81">
        <v>11707861720.870001</v>
      </c>
      <c r="AN81">
        <v>71042</v>
      </c>
      <c r="AO81" s="1">
        <f>SUM(AA81,AC81*$AO$74,AF81*$AP$74)</f>
        <v>8.9584694701180401E-3</v>
      </c>
      <c r="AP81">
        <f t="shared" si="26"/>
        <v>10.235988514351657</v>
      </c>
      <c r="AQ81" s="15">
        <f t="shared" si="27"/>
        <v>-6.2123964844859381E-2</v>
      </c>
      <c r="AR81" s="3">
        <f t="shared" si="28"/>
        <v>-5.831647683244446E-4</v>
      </c>
      <c r="AS81" s="15">
        <f t="shared" si="25"/>
        <v>3.1569221890842325E-2</v>
      </c>
    </row>
    <row r="82" spans="1:49" x14ac:dyDescent="0.25">
      <c r="A82" t="s">
        <v>396</v>
      </c>
      <c r="B82">
        <v>9.8739787104681298</v>
      </c>
      <c r="C82">
        <v>7.9447267889947402E-3</v>
      </c>
      <c r="D82">
        <v>9.1279262466776192</v>
      </c>
      <c r="E82">
        <v>-19.450285428494801</v>
      </c>
      <c r="F82" s="1">
        <v>0</v>
      </c>
      <c r="G82" s="1">
        <v>0</v>
      </c>
      <c r="H82">
        <v>3.7222781928500002</v>
      </c>
      <c r="I82">
        <v>-60.150398397075797</v>
      </c>
      <c r="J82">
        <v>-57.330012028709397</v>
      </c>
      <c r="K82">
        <v>-117.736095636945</v>
      </c>
      <c r="L82">
        <v>-36.399379096865701</v>
      </c>
      <c r="M82">
        <v>74.821181997960807</v>
      </c>
      <c r="N82">
        <v>90.944433593561001</v>
      </c>
      <c r="O82">
        <v>59.653075307696398</v>
      </c>
      <c r="P82">
        <v>167873.72933632601</v>
      </c>
      <c r="Q82">
        <v>169865.25404258401</v>
      </c>
      <c r="R82">
        <v>108.56071631714801</v>
      </c>
      <c r="S82">
        <v>689.34387580396503</v>
      </c>
      <c r="T82">
        <v>0.40226100809876802</v>
      </c>
      <c r="U82">
        <v>6.06182366436726E-2</v>
      </c>
      <c r="V82">
        <v>0.78987009370193195</v>
      </c>
      <c r="W82">
        <v>1.9429593393572999E-2</v>
      </c>
      <c r="X82">
        <v>0.13008207626082099</v>
      </c>
      <c r="Y82" s="1">
        <v>0</v>
      </c>
      <c r="Z82">
        <v>0.44056247074919302</v>
      </c>
      <c r="AA82">
        <v>5.80368760733684E-4</v>
      </c>
      <c r="AB82">
        <v>5.6141308297559403E-3</v>
      </c>
      <c r="AC82">
        <v>6.2656674760288803E-3</v>
      </c>
      <c r="AD82">
        <v>1.7205107007092499E-3</v>
      </c>
      <c r="AE82">
        <v>0.72921485221254501</v>
      </c>
      <c r="AF82" s="3">
        <v>1.6042726748676001E-3</v>
      </c>
      <c r="AG82" s="3">
        <v>2.9710761413960401E-5</v>
      </c>
      <c r="AH82">
        <v>4.5728693574737296</v>
      </c>
      <c r="AI82">
        <v>0.33172455470999002</v>
      </c>
      <c r="AJ82">
        <v>2246.32496539151</v>
      </c>
      <c r="AK82" t="s">
        <v>89</v>
      </c>
      <c r="AL82" t="s">
        <v>90</v>
      </c>
      <c r="AM82">
        <v>16416204118.07</v>
      </c>
      <c r="AN82">
        <v>97789</v>
      </c>
      <c r="AO82" s="1">
        <f>SUM(AA82,AC82*$AO$74,AF82*$AP$74)</f>
        <v>9.0202759134104249E-3</v>
      </c>
      <c r="AP82">
        <f t="shared" si="26"/>
        <v>10.303143217790856</v>
      </c>
      <c r="AQ82" s="15">
        <f t="shared" si="27"/>
        <v>-4.1653745682353582E-2</v>
      </c>
      <c r="AR82" s="3">
        <f t="shared" si="28"/>
        <v>-3.9425714553581459E-4</v>
      </c>
      <c r="AS82" s="15">
        <f t="shared" si="25"/>
        <v>8.1732963613948773E-2</v>
      </c>
      <c r="AT82" s="5"/>
      <c r="AU82" s="5"/>
    </row>
    <row r="83" spans="1:49" x14ac:dyDescent="0.25">
      <c r="A83" t="s">
        <v>396</v>
      </c>
      <c r="B83">
        <v>11.233751885177499</v>
      </c>
      <c r="C83">
        <v>8.7324464377543497E-3</v>
      </c>
      <c r="D83">
        <v>9.9900145292960794</v>
      </c>
      <c r="E83">
        <v>-19.997517135496899</v>
      </c>
      <c r="F83" s="1">
        <v>0</v>
      </c>
      <c r="G83" s="1">
        <v>0</v>
      </c>
      <c r="H83">
        <v>3.7410565514658898</v>
      </c>
      <c r="I83">
        <v>-35.211851013927102</v>
      </c>
      <c r="J83">
        <v>-33.690690162477097</v>
      </c>
      <c r="K83">
        <v>-98.571135695763402</v>
      </c>
      <c r="L83">
        <v>-11.608619600223101</v>
      </c>
      <c r="M83">
        <v>74.824099090685905</v>
      </c>
      <c r="N83">
        <v>91.768331556178197</v>
      </c>
      <c r="O83">
        <v>59.276575531126802</v>
      </c>
      <c r="P83">
        <v>168939.322490363</v>
      </c>
      <c r="Q83">
        <v>170823.16023221501</v>
      </c>
      <c r="R83">
        <v>106.21011507769001</v>
      </c>
      <c r="S83">
        <v>698.85742247780399</v>
      </c>
      <c r="T83">
        <v>0.40426846382685699</v>
      </c>
      <c r="U83">
        <v>6.0839277793720503E-2</v>
      </c>
      <c r="V83">
        <v>0.77323854215480803</v>
      </c>
      <c r="W83">
        <v>2.28244183169681E-2</v>
      </c>
      <c r="X83">
        <v>0.143097761734502</v>
      </c>
      <c r="Y83" s="1">
        <v>0</v>
      </c>
      <c r="Z83">
        <v>0.42614481113972802</v>
      </c>
      <c r="AA83">
        <v>5.6344433744486098E-4</v>
      </c>
      <c r="AB83">
        <v>6.0275754847354899E-3</v>
      </c>
      <c r="AC83">
        <v>6.6367601036282104E-3</v>
      </c>
      <c r="AD83">
        <v>2.11323155700499E-3</v>
      </c>
      <c r="AE83">
        <v>0.76505863403052299</v>
      </c>
      <c r="AF83" s="3">
        <v>1.9891524484793501E-3</v>
      </c>
      <c r="AG83" s="3">
        <v>2.8192295596084699E-5</v>
      </c>
      <c r="AH83">
        <v>4.9426223564177896</v>
      </c>
      <c r="AI83">
        <v>0.35873391278920203</v>
      </c>
      <c r="AJ83">
        <v>2341.1823906238801</v>
      </c>
      <c r="AK83" t="s">
        <v>91</v>
      </c>
      <c r="AL83" t="s">
        <v>92</v>
      </c>
      <c r="AM83">
        <v>37079140378.830002</v>
      </c>
      <c r="AN83">
        <v>219482</v>
      </c>
      <c r="AO83" s="1">
        <f>SUM(AA83,AC83*$AO$74,AF83*$AP$74)</f>
        <v>9.8394592864905275E-3</v>
      </c>
      <c r="AP83">
        <f t="shared" si="26"/>
        <v>11.188873015662249</v>
      </c>
      <c r="AQ83" s="15">
        <f t="shared" si="27"/>
        <v>4.0110267988946458E-3</v>
      </c>
      <c r="AR83" s="3">
        <f t="shared" si="28"/>
        <v>4.1706092681635665E-5</v>
      </c>
      <c r="AS83" s="15">
        <f t="shared" si="25"/>
        <v>0.12449805275398895</v>
      </c>
      <c r="AT83" s="5">
        <f>SUMPRODUCT(AP73:AP83,$AM73:$AM83)/SUM($AM73:$AM83)</f>
        <v>10.364743829893891</v>
      </c>
      <c r="AU83" s="5">
        <f>SUMPRODUCT(B73:B83,$AM73:$AM83)/SUM($AM73:$AM83)</f>
        <v>10.2448701916967</v>
      </c>
      <c r="AV83">
        <f>(AT83-AU83)^2</f>
        <v>1.4369689134631099E-2</v>
      </c>
      <c r="AW83" s="10">
        <f>AU83/AT83-1</f>
        <v>-1.1565518662550289E-2</v>
      </c>
    </row>
    <row r="84" spans="1:49" x14ac:dyDescent="0.25">
      <c r="A84" t="s">
        <v>396</v>
      </c>
      <c r="B84">
        <v>12.5065829819822</v>
      </c>
      <c r="C84">
        <v>9.7702789825557402E-3</v>
      </c>
      <c r="D84">
        <v>11.1143839765348</v>
      </c>
      <c r="E84">
        <v>-17.974344641091399</v>
      </c>
      <c r="F84" s="1">
        <v>0</v>
      </c>
      <c r="G84" s="1">
        <v>0</v>
      </c>
      <c r="H84">
        <v>3.8306418214325602</v>
      </c>
      <c r="I84">
        <v>-11.1548752782961</v>
      </c>
      <c r="J84">
        <v>-10.0783207310407</v>
      </c>
      <c r="K84">
        <v>-76.654763920410801</v>
      </c>
      <c r="L84">
        <v>12.291847751882999</v>
      </c>
      <c r="M84">
        <v>75.980484355725295</v>
      </c>
      <c r="N84">
        <v>92.715222115374701</v>
      </c>
      <c r="O84">
        <v>59.014382923947998</v>
      </c>
      <c r="P84">
        <v>170047.52947230201</v>
      </c>
      <c r="Q84">
        <v>171661.86980926801</v>
      </c>
      <c r="R84">
        <v>102.814204907554</v>
      </c>
      <c r="S84">
        <v>703.38572481723099</v>
      </c>
      <c r="T84">
        <v>0.41601757564733399</v>
      </c>
      <c r="U84">
        <v>5.6728599994361903E-2</v>
      </c>
      <c r="V84">
        <v>0.79369460216704701</v>
      </c>
      <c r="W84">
        <v>2.3100189627394602E-2</v>
      </c>
      <c r="X84">
        <v>0.126476608211195</v>
      </c>
      <c r="Y84" s="1">
        <v>0</v>
      </c>
      <c r="Z84">
        <v>0.40910505430205701</v>
      </c>
      <c r="AA84">
        <v>5.48065852421968E-4</v>
      </c>
      <c r="AB84">
        <v>6.4466045784837001E-3</v>
      </c>
      <c r="AC84">
        <v>6.9172965372464503E-3</v>
      </c>
      <c r="AD84">
        <v>2.5151900494725099E-3</v>
      </c>
      <c r="AE84">
        <v>0.79357863688396602</v>
      </c>
      <c r="AF84" s="3">
        <v>2.3807359106519E-3</v>
      </c>
      <c r="AG84" s="3">
        <v>2.6041385837605901E-4</v>
      </c>
      <c r="AH84">
        <v>5.2971215735942696</v>
      </c>
      <c r="AI84">
        <v>0.381429956429092</v>
      </c>
      <c r="AJ84">
        <v>2700.61011134923</v>
      </c>
      <c r="AK84" t="s">
        <v>93</v>
      </c>
      <c r="AL84" t="s">
        <v>94</v>
      </c>
      <c r="AM84">
        <v>58545323826.959999</v>
      </c>
      <c r="AN84">
        <v>344288</v>
      </c>
      <c r="AO84" s="1">
        <f>SUM(AA84,AC84*$AO$74,AF84*$AP$74)</f>
        <v>1.0572880872886947E-2</v>
      </c>
      <c r="AP84">
        <f t="shared" si="26"/>
        <v>11.975064239538646</v>
      </c>
      <c r="AQ84" s="15">
        <f t="shared" si="27"/>
        <v>4.4385460638166174E-2</v>
      </c>
      <c r="AR84" s="3">
        <f t="shared" si="28"/>
        <v>4.9925260876353475E-4</v>
      </c>
      <c r="AS84" s="15">
        <f t="shared" si="25"/>
        <v>0.12526101387055499</v>
      </c>
      <c r="AT84" s="5"/>
      <c r="AU84" s="5"/>
      <c r="AW84" s="10"/>
    </row>
    <row r="85" spans="1:49" x14ac:dyDescent="0.25">
      <c r="A85" t="s">
        <v>396</v>
      </c>
      <c r="B85">
        <v>12.8140218862876</v>
      </c>
      <c r="C85">
        <v>9.9408822948605299E-3</v>
      </c>
      <c r="D85">
        <v>11.297975551933</v>
      </c>
      <c r="E85">
        <v>-12.476139418075499</v>
      </c>
      <c r="F85" s="1">
        <v>0</v>
      </c>
      <c r="G85" s="1">
        <v>0</v>
      </c>
      <c r="H85">
        <v>4.1447063091111902</v>
      </c>
      <c r="I85">
        <v>14.4214201388967</v>
      </c>
      <c r="J85">
        <v>15.1790591867481</v>
      </c>
      <c r="K85">
        <v>-48.510183995955799</v>
      </c>
      <c r="L85">
        <v>38.025697641780802</v>
      </c>
      <c r="M85">
        <v>81.339244343865403</v>
      </c>
      <c r="N85">
        <v>92.607609825025307</v>
      </c>
      <c r="O85">
        <v>59.042285367714499</v>
      </c>
      <c r="P85">
        <v>168961.77618083099</v>
      </c>
      <c r="Q85">
        <v>170603.84106807</v>
      </c>
      <c r="R85">
        <v>90.9392817804614</v>
      </c>
      <c r="S85">
        <v>698.57941862264295</v>
      </c>
      <c r="T85">
        <v>0.40591443715742997</v>
      </c>
      <c r="U85">
        <v>3.1527196105499797E-2</v>
      </c>
      <c r="V85">
        <v>0.90636630987520095</v>
      </c>
      <c r="W85">
        <v>8.8390304948166992E-3</v>
      </c>
      <c r="X85">
        <v>5.3267463524482202E-2</v>
      </c>
      <c r="Y85" s="1">
        <v>0</v>
      </c>
      <c r="Z85">
        <v>0.437081060523964</v>
      </c>
      <c r="AA85">
        <v>5.9408419686659804E-4</v>
      </c>
      <c r="AB85">
        <v>6.1660800011499699E-3</v>
      </c>
      <c r="AC85">
        <v>6.7458874954372102E-3</v>
      </c>
      <c r="AD85">
        <v>2.7619438675086901E-3</v>
      </c>
      <c r="AE85">
        <v>0.773359080541835</v>
      </c>
      <c r="AF85" s="3">
        <v>2.6294208738422298E-3</v>
      </c>
      <c r="AG85" s="3">
        <v>4.1877336213660098E-4</v>
      </c>
      <c r="AH85">
        <v>4.8512857532147304</v>
      </c>
      <c r="AI85">
        <v>0.37665803643420198</v>
      </c>
      <c r="AJ85">
        <v>3773.6984906457701</v>
      </c>
      <c r="AK85" t="s">
        <v>95</v>
      </c>
      <c r="AL85" t="s">
        <v>96</v>
      </c>
      <c r="AM85">
        <v>75285312383.550003</v>
      </c>
      <c r="AN85">
        <v>445576</v>
      </c>
      <c r="AO85" s="1">
        <f>SUM(AA85,AC85*$AO$74,AF85*$AP$74)</f>
        <v>1.0727394280732654E-2</v>
      </c>
      <c r="AP85">
        <f t="shared" si="26"/>
        <v>12.13987908994687</v>
      </c>
      <c r="AQ85" s="15">
        <f t="shared" si="27"/>
        <v>5.5531261172031998E-2</v>
      </c>
      <c r="AR85" s="3">
        <f t="shared" si="28"/>
        <v>6.3478545532037051E-4</v>
      </c>
      <c r="AS85" s="15">
        <f t="shared" si="25"/>
        <v>0.13418743272950495</v>
      </c>
    </row>
    <row r="86" spans="1:49" x14ac:dyDescent="0.25">
      <c r="A86" t="s">
        <v>396</v>
      </c>
      <c r="B86">
        <v>14.1746638116408</v>
      </c>
      <c r="C86">
        <v>1.02574021930022E-2</v>
      </c>
      <c r="D86">
        <v>11.637672130872501</v>
      </c>
      <c r="E86">
        <v>-10.1166179025813</v>
      </c>
      <c r="F86" s="1">
        <v>0</v>
      </c>
      <c r="G86" s="1">
        <v>0</v>
      </c>
      <c r="H86">
        <v>4.3109613840205299</v>
      </c>
      <c r="I86">
        <v>38.846447390148199</v>
      </c>
      <c r="J86">
        <v>39.127362693022498</v>
      </c>
      <c r="K86">
        <v>-21.2906799536247</v>
      </c>
      <c r="L86">
        <v>62.387405788485403</v>
      </c>
      <c r="M86">
        <v>83.005223298716601</v>
      </c>
      <c r="N86">
        <v>93.021075677461994</v>
      </c>
      <c r="O86">
        <v>59.685616675112797</v>
      </c>
      <c r="P86">
        <v>169429.48570546799</v>
      </c>
      <c r="Q86">
        <v>170993.037634045</v>
      </c>
      <c r="R86">
        <v>85.218151622518505</v>
      </c>
      <c r="S86">
        <v>698.252446632692</v>
      </c>
      <c r="T86">
        <v>0.41070567732519703</v>
      </c>
      <c r="U86">
        <v>1.8466359816043099E-2</v>
      </c>
      <c r="V86">
        <v>0.95444739351442398</v>
      </c>
      <c r="W86">
        <v>3.7661670427519499E-3</v>
      </c>
      <c r="X86">
        <v>2.3320079626780298E-2</v>
      </c>
      <c r="Y86" s="1">
        <v>0</v>
      </c>
      <c r="Z86">
        <v>0.43546956385954</v>
      </c>
      <c r="AA86">
        <v>5.9993061599430898E-4</v>
      </c>
      <c r="AB86">
        <v>6.0963956456205996E-3</v>
      </c>
      <c r="AC86">
        <v>6.6891353297029001E-3</v>
      </c>
      <c r="AD86">
        <v>2.8892447691905598E-3</v>
      </c>
      <c r="AE86">
        <v>0.76082077614892696</v>
      </c>
      <c r="AF86" s="3">
        <v>2.77699583294358E-3</v>
      </c>
      <c r="AG86" s="3">
        <v>6.7183081556965098E-4</v>
      </c>
      <c r="AH86">
        <v>4.71782839112399</v>
      </c>
      <c r="AI86">
        <v>0.37393479639118898</v>
      </c>
      <c r="AJ86">
        <v>4489.8021832720196</v>
      </c>
      <c r="AK86" t="s">
        <v>97</v>
      </c>
      <c r="AL86" t="s">
        <v>98</v>
      </c>
      <c r="AM86">
        <v>91493616575.809998</v>
      </c>
      <c r="AN86">
        <v>540010</v>
      </c>
      <c r="AO86" s="1">
        <f>SUM(AA86,AC86*$AO$74,AF86*$AP$74)</f>
        <v>1.0844837878396907E-2</v>
      </c>
      <c r="AP86">
        <f t="shared" si="26"/>
        <v>12.2649634052867</v>
      </c>
      <c r="AQ86" s="15">
        <f t="shared" si="27"/>
        <v>0.15570371824598683</v>
      </c>
      <c r="AR86" s="3">
        <f t="shared" si="28"/>
        <v>1.8123713768025129E-3</v>
      </c>
      <c r="AS86" s="15">
        <f t="shared" si="25"/>
        <v>0.21799820894061361</v>
      </c>
    </row>
    <row r="87" spans="1:49" x14ac:dyDescent="0.25">
      <c r="A87" t="s">
        <v>396</v>
      </c>
      <c r="B87">
        <v>15.283961710462201</v>
      </c>
      <c r="C87">
        <v>1.0388305989094701E-2</v>
      </c>
      <c r="D87">
        <v>11.777812248499</v>
      </c>
      <c r="E87">
        <v>-8.4542052422862906</v>
      </c>
      <c r="F87" s="1">
        <v>0</v>
      </c>
      <c r="G87" s="1">
        <v>0</v>
      </c>
      <c r="H87">
        <v>4.5138685046568696</v>
      </c>
      <c r="I87">
        <v>64.556695698527307</v>
      </c>
      <c r="J87">
        <v>64.591156140119594</v>
      </c>
      <c r="K87">
        <v>8.5775262851168304</v>
      </c>
      <c r="L87">
        <v>88.042853578177102</v>
      </c>
      <c r="M87">
        <v>84.664642448789806</v>
      </c>
      <c r="N87">
        <v>93.422925271140102</v>
      </c>
      <c r="O87">
        <v>61.195775777713202</v>
      </c>
      <c r="P87">
        <v>169848.92263336899</v>
      </c>
      <c r="Q87">
        <v>171285.40321477101</v>
      </c>
      <c r="R87">
        <v>78.034639988650994</v>
      </c>
      <c r="S87">
        <v>696.47036760259698</v>
      </c>
      <c r="T87">
        <v>0.41909137619106102</v>
      </c>
      <c r="U87">
        <v>5.1318240331202003E-3</v>
      </c>
      <c r="V87">
        <v>0.98599495642218504</v>
      </c>
      <c r="W87">
        <v>1.1588561614210601E-3</v>
      </c>
      <c r="X87">
        <v>7.7143633832733897E-3</v>
      </c>
      <c r="Y87" s="1">
        <v>0</v>
      </c>
      <c r="Z87">
        <v>0.42663154217580901</v>
      </c>
      <c r="AA87">
        <v>6.0650235163186195E-4</v>
      </c>
      <c r="AB87">
        <v>5.8490287546163503E-3</v>
      </c>
      <c r="AC87">
        <v>6.5401362064868599E-3</v>
      </c>
      <c r="AD87">
        <v>2.8491364751200799E-3</v>
      </c>
      <c r="AE87">
        <v>0.735444063715327</v>
      </c>
      <c r="AF87" s="3">
        <v>2.7579152389324698E-3</v>
      </c>
      <c r="AG87" s="3">
        <v>1.0836353159040201E-3</v>
      </c>
      <c r="AH87">
        <v>4.3194658059482798</v>
      </c>
      <c r="AI87">
        <v>0.345944948913877</v>
      </c>
      <c r="AJ87">
        <v>5189.72393178741</v>
      </c>
      <c r="AK87" t="s">
        <v>99</v>
      </c>
      <c r="AL87" t="s">
        <v>100</v>
      </c>
      <c r="AM87">
        <v>101789270391.72</v>
      </c>
      <c r="AN87">
        <v>599293</v>
      </c>
      <c r="AO87" s="1">
        <f>SUM(AA87,AC87*$AO$74,AF87*$AP$74)</f>
        <v>1.0672827045604729E-2</v>
      </c>
      <c r="AP87">
        <f t="shared" si="26"/>
        <v>12.081706182970041</v>
      </c>
      <c r="AQ87" s="15">
        <f t="shared" si="27"/>
        <v>0.26504994236707624</v>
      </c>
      <c r="AR87" s="3">
        <f t="shared" si="28"/>
        <v>3.0541902937812424E-3</v>
      </c>
      <c r="AS87" s="15">
        <f t="shared" si="25"/>
        <v>0.29769106417960045</v>
      </c>
    </row>
    <row r="88" spans="1:49" x14ac:dyDescent="0.25">
      <c r="A88" t="s">
        <v>396</v>
      </c>
      <c r="B88">
        <v>17.259861728228699</v>
      </c>
      <c r="C88">
        <v>1.16898646575435E-2</v>
      </c>
      <c r="D88">
        <v>13.160164899905</v>
      </c>
      <c r="E88">
        <v>-6.7104456543728404</v>
      </c>
      <c r="F88" s="1">
        <v>0</v>
      </c>
      <c r="G88" s="1">
        <v>0</v>
      </c>
      <c r="H88">
        <v>4.5936148410287903</v>
      </c>
      <c r="I88">
        <v>88.841001722403107</v>
      </c>
      <c r="J88">
        <v>88.180976610820196</v>
      </c>
      <c r="K88">
        <v>31.958402558651699</v>
      </c>
      <c r="L88">
        <v>112.246369629711</v>
      </c>
      <c r="M88">
        <v>84.439436753128902</v>
      </c>
      <c r="N88">
        <v>93.903721549736005</v>
      </c>
      <c r="O88">
        <v>60.6788667842169</v>
      </c>
      <c r="P88">
        <v>170445.54208940899</v>
      </c>
      <c r="Q88">
        <v>171817.245612322</v>
      </c>
      <c r="R88">
        <v>77.441714709563001</v>
      </c>
      <c r="S88">
        <v>700.76920935104397</v>
      </c>
      <c r="T88">
        <v>0.43271390787791197</v>
      </c>
      <c r="U88">
        <v>1.90179317779859E-3</v>
      </c>
      <c r="V88">
        <v>0.99410277470762498</v>
      </c>
      <c r="W88">
        <v>5.5780088498975997E-4</v>
      </c>
      <c r="X88">
        <v>3.4376312295857801E-3</v>
      </c>
      <c r="Y88" s="1">
        <v>0</v>
      </c>
      <c r="Z88">
        <v>0.40936707998902599</v>
      </c>
      <c r="AA88">
        <v>5.9926395763174598E-4</v>
      </c>
      <c r="AB88">
        <v>5.9656843143251004E-3</v>
      </c>
      <c r="AC88">
        <v>6.5724339138822597E-3</v>
      </c>
      <c r="AD88">
        <v>2.9934376305030199E-3</v>
      </c>
      <c r="AE88">
        <v>0.75947191724289098</v>
      </c>
      <c r="AF88" s="3">
        <v>2.8859932855229802E-3</v>
      </c>
      <c r="AG88" s="3">
        <v>2.1314865735851001E-3</v>
      </c>
      <c r="AH88">
        <v>4.62220832762159</v>
      </c>
      <c r="AI88">
        <v>0.38318899298134401</v>
      </c>
      <c r="AJ88">
        <v>5874.87458804977</v>
      </c>
      <c r="AK88" t="s">
        <v>101</v>
      </c>
      <c r="AL88" t="s">
        <v>102</v>
      </c>
      <c r="AM88">
        <v>114061134092.98</v>
      </c>
      <c r="AN88">
        <v>669194</v>
      </c>
      <c r="AO88" s="1">
        <f>SUM(AA88,AC88*$AO$74,AF88*$AP$74)</f>
        <v>1.0848071778414774E-2</v>
      </c>
      <c r="AP88">
        <f t="shared" si="26"/>
        <v>12.268405387845249</v>
      </c>
      <c r="AQ88" s="15">
        <f t="shared" si="27"/>
        <v>0.40685453264600024</v>
      </c>
      <c r="AR88" s="3">
        <f t="shared" si="28"/>
        <v>4.8167183304631163E-3</v>
      </c>
      <c r="AS88" s="15">
        <f t="shared" si="25"/>
        <v>0.3115232111075823</v>
      </c>
    </row>
    <row r="89" spans="1:49" x14ac:dyDescent="0.25">
      <c r="A89" t="s">
        <v>396</v>
      </c>
      <c r="B89">
        <v>18.4715511936528</v>
      </c>
      <c r="C89">
        <v>1.28584222378232E-2</v>
      </c>
      <c r="D89">
        <v>14.384315359877199</v>
      </c>
      <c r="E89">
        <v>0.74697101054773896</v>
      </c>
      <c r="F89" s="1">
        <v>0</v>
      </c>
      <c r="G89" s="1">
        <v>0</v>
      </c>
      <c r="H89">
        <v>4.8297310774404396</v>
      </c>
      <c r="I89">
        <v>113.516899619499</v>
      </c>
      <c r="J89">
        <v>112.459577412272</v>
      </c>
      <c r="K89">
        <v>60.316441473729498</v>
      </c>
      <c r="L89">
        <v>136.893212760903</v>
      </c>
      <c r="M89">
        <v>86.374712407600398</v>
      </c>
      <c r="N89">
        <v>94.357728442888003</v>
      </c>
      <c r="O89">
        <v>61.272996482614303</v>
      </c>
      <c r="P89">
        <v>170685.06487436799</v>
      </c>
      <c r="Q89">
        <v>171917.988380033</v>
      </c>
      <c r="R89">
        <v>72.547180681296197</v>
      </c>
      <c r="S89">
        <v>695.24990521149402</v>
      </c>
      <c r="T89">
        <v>0.45086810307314301</v>
      </c>
      <c r="U89">
        <v>1.3445633314983199E-3</v>
      </c>
      <c r="V89">
        <v>0.995892560692067</v>
      </c>
      <c r="W89">
        <v>3.5373301365315999E-4</v>
      </c>
      <c r="X89">
        <v>2.4091429627806499E-3</v>
      </c>
      <c r="Y89" s="1">
        <v>0</v>
      </c>
      <c r="Z89">
        <v>0.39606131088829999</v>
      </c>
      <c r="AA89">
        <v>6.0694092891202503E-4</v>
      </c>
      <c r="AB89">
        <v>5.9453327932311303E-3</v>
      </c>
      <c r="AC89">
        <v>6.5711926756385902E-3</v>
      </c>
      <c r="AD89">
        <v>2.9493064514147199E-3</v>
      </c>
      <c r="AE89">
        <v>0.75453788444597203</v>
      </c>
      <c r="AF89" s="3">
        <v>2.86724396089469E-3</v>
      </c>
      <c r="AG89" s="3">
        <v>3.3568511781263198E-3</v>
      </c>
      <c r="AH89">
        <v>4.47811006007821</v>
      </c>
      <c r="AI89">
        <v>0.36687094508583501</v>
      </c>
      <c r="AJ89">
        <v>7052.8068746230401</v>
      </c>
      <c r="AK89" t="s">
        <v>103</v>
      </c>
      <c r="AL89" t="s">
        <v>104</v>
      </c>
      <c r="AM89">
        <v>86618744667.25</v>
      </c>
      <c r="AN89">
        <v>507477</v>
      </c>
      <c r="AO89" s="1">
        <f>SUM(AA89,AC89*$AO$74,AF89*$AP$74)</f>
        <v>1.0832696232970385E-2</v>
      </c>
      <c r="AP89">
        <f t="shared" si="26"/>
        <v>12.25203941116677</v>
      </c>
      <c r="AQ89" s="15">
        <f t="shared" si="27"/>
        <v>0.5076307358934411</v>
      </c>
      <c r="AR89" s="3">
        <f t="shared" si="28"/>
        <v>6.0414926481499702E-3</v>
      </c>
      <c r="AS89" s="15">
        <f t="shared" si="25"/>
        <v>0.28414531602778315</v>
      </c>
    </row>
    <row r="90" spans="1:49" x14ac:dyDescent="0.25">
      <c r="A90" t="s">
        <v>396</v>
      </c>
      <c r="B90">
        <v>20.4586363559653</v>
      </c>
      <c r="C90">
        <v>1.38559475173941E-2</v>
      </c>
      <c r="D90">
        <v>15.416759884075001</v>
      </c>
      <c r="E90">
        <v>4.1098029997560301</v>
      </c>
      <c r="F90" s="1">
        <v>0</v>
      </c>
      <c r="G90" s="1">
        <v>0</v>
      </c>
      <c r="H90">
        <v>4.98551562856668</v>
      </c>
      <c r="I90">
        <v>137.85105949531399</v>
      </c>
      <c r="J90">
        <v>136.55679502080301</v>
      </c>
      <c r="K90">
        <v>82.991395559413604</v>
      </c>
      <c r="L90">
        <v>161.22534637208099</v>
      </c>
      <c r="M90">
        <v>87.873420145688698</v>
      </c>
      <c r="N90">
        <v>94.658876743486999</v>
      </c>
      <c r="O90">
        <v>60.162415442462297</v>
      </c>
      <c r="P90">
        <v>170706.55737868001</v>
      </c>
      <c r="Q90">
        <v>171890.61101236701</v>
      </c>
      <c r="R90">
        <v>70.037766946575303</v>
      </c>
      <c r="S90">
        <v>695.11184254516002</v>
      </c>
      <c r="T90">
        <v>0.48012718490071299</v>
      </c>
      <c r="U90">
        <v>1.0746107331374101E-3</v>
      </c>
      <c r="V90">
        <v>0.99727783299117001</v>
      </c>
      <c r="W90">
        <v>1.60969516072355E-4</v>
      </c>
      <c r="X90">
        <v>1.48658675962017E-3</v>
      </c>
      <c r="Y90" s="1">
        <v>0</v>
      </c>
      <c r="Z90">
        <v>0.36176547701595302</v>
      </c>
      <c r="AA90">
        <v>6.16261411622038E-4</v>
      </c>
      <c r="AB90">
        <v>5.9994382399491102E-3</v>
      </c>
      <c r="AC90">
        <v>6.5634311412794497E-3</v>
      </c>
      <c r="AD90">
        <v>3.1106614062514598E-3</v>
      </c>
      <c r="AE90">
        <v>0.79498490119547804</v>
      </c>
      <c r="AF90" s="3">
        <v>3.0209426245428098E-3</v>
      </c>
      <c r="AG90" s="3">
        <v>4.1296049413347101E-3</v>
      </c>
      <c r="AH90">
        <v>4.6794928378800398</v>
      </c>
      <c r="AI90">
        <v>0.39840191860449498</v>
      </c>
      <c r="AJ90">
        <v>8230.7094966263994</v>
      </c>
      <c r="AK90" t="s">
        <v>105</v>
      </c>
      <c r="AL90" t="s">
        <v>106</v>
      </c>
      <c r="AM90">
        <v>62414585041.580002</v>
      </c>
      <c r="AN90">
        <v>365625</v>
      </c>
      <c r="AO90" s="1">
        <f>SUM(AA90,AC90*$AO$74,AF90*$AP$74)</f>
        <v>1.1012157554435119E-2</v>
      </c>
      <c r="AP90">
        <f t="shared" si="26"/>
        <v>12.44288673432764</v>
      </c>
      <c r="AQ90" s="15">
        <f t="shared" si="27"/>
        <v>0.64420337440858311</v>
      </c>
      <c r="AR90" s="3">
        <f t="shared" si="28"/>
        <v>7.8814937655812944E-3</v>
      </c>
      <c r="AS90" s="15">
        <f t="shared" si="25"/>
        <v>0.3270386585639431</v>
      </c>
    </row>
    <row r="91" spans="1:49" x14ac:dyDescent="0.25">
      <c r="A91" t="s">
        <v>396</v>
      </c>
      <c r="B91">
        <v>20.933118516877201</v>
      </c>
      <c r="C91">
        <v>1.49327971134689E-2</v>
      </c>
      <c r="D91">
        <v>16.518485867790599</v>
      </c>
      <c r="E91">
        <v>10.6702350877074</v>
      </c>
      <c r="F91" s="1">
        <v>0</v>
      </c>
      <c r="G91" s="1">
        <v>0</v>
      </c>
      <c r="H91">
        <v>5.1757835410132298</v>
      </c>
      <c r="I91">
        <v>162.63980646727501</v>
      </c>
      <c r="J91">
        <v>160.016843621693</v>
      </c>
      <c r="K91">
        <v>109.60814251978</v>
      </c>
      <c r="L91">
        <v>185.98540732483301</v>
      </c>
      <c r="M91">
        <v>88.947884469948306</v>
      </c>
      <c r="N91">
        <v>94.998534266466706</v>
      </c>
      <c r="O91">
        <v>59.477457368075001</v>
      </c>
      <c r="P91">
        <v>170937.65393166599</v>
      </c>
      <c r="Q91">
        <v>172052.71993073801</v>
      </c>
      <c r="R91">
        <v>69.247406816622004</v>
      </c>
      <c r="S91">
        <v>689.22388997310998</v>
      </c>
      <c r="T91">
        <v>0.50901469580212899</v>
      </c>
      <c r="U91">
        <v>8.1025436434636303E-4</v>
      </c>
      <c r="V91">
        <v>0.99799797537879997</v>
      </c>
      <c r="W91" s="1">
        <v>1.17215579202799E-4</v>
      </c>
      <c r="X91">
        <v>1.0745546776501E-3</v>
      </c>
      <c r="Y91" s="1">
        <v>0</v>
      </c>
      <c r="Z91">
        <v>0.327774981645852</v>
      </c>
      <c r="AA91">
        <v>6.22176010009373E-4</v>
      </c>
      <c r="AB91">
        <v>6.0975400590465396E-3</v>
      </c>
      <c r="AC91">
        <v>6.5829260086381998E-3</v>
      </c>
      <c r="AD91">
        <v>3.2167832115309299E-3</v>
      </c>
      <c r="AE91">
        <v>0.82044038155673304</v>
      </c>
      <c r="AF91" s="3">
        <v>3.1176734499155801E-3</v>
      </c>
      <c r="AG91" s="3">
        <v>4.9963126197311702E-3</v>
      </c>
      <c r="AH91">
        <v>4.8787673974154204</v>
      </c>
      <c r="AI91">
        <v>0.41967123186170102</v>
      </c>
      <c r="AJ91">
        <v>9930.7330114850502</v>
      </c>
      <c r="AK91" t="s">
        <v>107</v>
      </c>
      <c r="AL91" t="s">
        <v>108</v>
      </c>
      <c r="AM91">
        <v>31949615021.060001</v>
      </c>
      <c r="AN91">
        <v>186908</v>
      </c>
      <c r="AO91" s="1">
        <f>SUM(AA91,AC91*$AO$74,AF91*$AP$74)</f>
        <v>1.1150749520981555E-2</v>
      </c>
      <c r="AP91">
        <f t="shared" si="26"/>
        <v>12.590011262381996</v>
      </c>
      <c r="AQ91" s="15">
        <f t="shared" si="27"/>
        <v>0.66267671097513481</v>
      </c>
      <c r="AR91" s="3">
        <f t="shared" si="28"/>
        <v>8.2319503731106934E-3</v>
      </c>
      <c r="AS91" s="15">
        <f t="shared" si="25"/>
        <v>0.26725407427896863</v>
      </c>
    </row>
    <row r="92" spans="1:49" x14ac:dyDescent="0.25">
      <c r="A92" t="s">
        <v>396</v>
      </c>
      <c r="B92">
        <v>20.164882872240302</v>
      </c>
      <c r="C92">
        <v>1.50950199199021E-2</v>
      </c>
      <c r="D92">
        <v>16.683311325054099</v>
      </c>
      <c r="E92">
        <v>16.5107190119253</v>
      </c>
      <c r="F92" s="1">
        <v>0</v>
      </c>
      <c r="G92" s="1">
        <v>0</v>
      </c>
      <c r="H92">
        <v>5.4109862939324804</v>
      </c>
      <c r="I92">
        <v>187.462809445473</v>
      </c>
      <c r="J92">
        <v>181.968120098242</v>
      </c>
      <c r="K92">
        <v>137.43759527184699</v>
      </c>
      <c r="L92">
        <v>210.89680105317501</v>
      </c>
      <c r="M92">
        <v>92.122725250251904</v>
      </c>
      <c r="N92">
        <v>94.890542031892707</v>
      </c>
      <c r="O92">
        <v>58.098045943202003</v>
      </c>
      <c r="P92">
        <v>170305.658196056</v>
      </c>
      <c r="Q92">
        <v>171448.11514422699</v>
      </c>
      <c r="R92">
        <v>67.306594535215993</v>
      </c>
      <c r="S92">
        <v>679.485277743702</v>
      </c>
      <c r="T92">
        <v>0.52280342824727</v>
      </c>
      <c r="U92">
        <v>1.2018540969762699E-3</v>
      </c>
      <c r="V92">
        <v>0.99780435567758397</v>
      </c>
      <c r="W92" s="1">
        <v>5.9535974945383098E-5</v>
      </c>
      <c r="X92">
        <v>9.3425425049387903E-4</v>
      </c>
      <c r="Y92" s="1">
        <v>0</v>
      </c>
      <c r="Z92">
        <v>0.315058678756171</v>
      </c>
      <c r="AA92">
        <v>6.5392441778824796E-4</v>
      </c>
      <c r="AB92">
        <v>6.2212012660907302E-3</v>
      </c>
      <c r="AC92">
        <v>6.6261403171935596E-3</v>
      </c>
      <c r="AD92">
        <v>3.26740164872622E-3</v>
      </c>
      <c r="AE92">
        <v>0.835988427675463</v>
      </c>
      <c r="AF92" s="3">
        <v>3.1767560251667599E-3</v>
      </c>
      <c r="AG92" s="3">
        <v>4.9525185963742802E-3</v>
      </c>
      <c r="AH92">
        <v>5.0718108388141596</v>
      </c>
      <c r="AI92">
        <v>0.45518043219540699</v>
      </c>
      <c r="AJ92">
        <v>12053.7408100588</v>
      </c>
      <c r="AK92" t="s">
        <v>109</v>
      </c>
      <c r="AL92" t="s">
        <v>110</v>
      </c>
      <c r="AM92">
        <v>15668801776.67</v>
      </c>
      <c r="AN92">
        <v>92004</v>
      </c>
      <c r="AO92" s="1">
        <f>SUM(AA92,AC92*$AO$74,AF92*$AP$74)</f>
        <v>1.1296408740034927E-2</v>
      </c>
      <c r="AP92">
        <f t="shared" si="26"/>
        <v>12.74439387321582</v>
      </c>
      <c r="AQ92" s="15">
        <f t="shared" si="27"/>
        <v>0.58225515256709914</v>
      </c>
      <c r="AR92" s="3">
        <f t="shared" si="28"/>
        <v>7.2958095579146211E-3</v>
      </c>
      <c r="AS92" s="15">
        <f t="shared" si="25"/>
        <v>0.20868588251768494</v>
      </c>
    </row>
    <row r="93" spans="1:49" x14ac:dyDescent="0.25">
      <c r="A93" t="s">
        <v>396</v>
      </c>
      <c r="B93">
        <v>19.4680542557529</v>
      </c>
      <c r="C93">
        <v>1.4653179715460899E-2</v>
      </c>
      <c r="D93">
        <v>16.233680591761299</v>
      </c>
      <c r="E93">
        <v>18.424159717113302</v>
      </c>
      <c r="F93" s="1">
        <v>0</v>
      </c>
      <c r="G93" s="1">
        <v>0</v>
      </c>
      <c r="H93">
        <v>5.8983415705444102</v>
      </c>
      <c r="I93">
        <v>212.403062221699</v>
      </c>
      <c r="J93">
        <v>198.30138677200699</v>
      </c>
      <c r="K93">
        <v>185.192878915736</v>
      </c>
      <c r="L93">
        <v>236.09383710972401</v>
      </c>
      <c r="M93">
        <v>101.290010775</v>
      </c>
      <c r="N93">
        <v>94.062836565408304</v>
      </c>
      <c r="O93">
        <v>61.882668552412099</v>
      </c>
      <c r="P93">
        <v>168444.91073809299</v>
      </c>
      <c r="Q93">
        <v>169655.36985531601</v>
      </c>
      <c r="R93">
        <v>59.928641581497203</v>
      </c>
      <c r="S93">
        <v>651.95321011665396</v>
      </c>
      <c r="T93">
        <v>0.450343218789446</v>
      </c>
      <c r="U93">
        <v>1.53175701087733E-3</v>
      </c>
      <c r="V93">
        <v>0.99685582135828599</v>
      </c>
      <c r="W93" s="1">
        <v>0</v>
      </c>
      <c r="X93">
        <v>1.61242163083607E-3</v>
      </c>
      <c r="Y93" s="1">
        <v>0</v>
      </c>
      <c r="Z93">
        <v>0.39472742392199001</v>
      </c>
      <c r="AA93">
        <v>7.4419408292529304E-4</v>
      </c>
      <c r="AB93">
        <v>5.71384237603835E-3</v>
      </c>
      <c r="AC93">
        <v>6.43231716562779E-3</v>
      </c>
      <c r="AD93">
        <v>2.7080402458019301E-3</v>
      </c>
      <c r="AE93">
        <v>0.70715143559999105</v>
      </c>
      <c r="AF93" s="3">
        <v>2.68717545527996E-3</v>
      </c>
      <c r="AG93" s="3">
        <v>5.4871181081678801E-3</v>
      </c>
      <c r="AH93">
        <v>3.6868249433218399</v>
      </c>
      <c r="AI93">
        <v>0.34302969325106702</v>
      </c>
      <c r="AJ93">
        <v>15482.9120453328</v>
      </c>
      <c r="AK93" t="s">
        <v>111</v>
      </c>
      <c r="AL93" t="s">
        <v>112</v>
      </c>
      <c r="AM93">
        <v>5255818104.8500004</v>
      </c>
      <c r="AN93">
        <v>31202</v>
      </c>
      <c r="AO93" s="1">
        <f>SUM(AA93,AC93*$AO$74,AF93*$AP$74)</f>
        <v>1.0615250634959226E-2</v>
      </c>
      <c r="AP93">
        <f t="shared" si="26"/>
        <v>12.020286981820371</v>
      </c>
      <c r="AQ93" s="15">
        <f t="shared" si="27"/>
        <v>0.61959978869028864</v>
      </c>
      <c r="AR93" s="3">
        <f t="shared" si="28"/>
        <v>7.2659685624644667E-3</v>
      </c>
      <c r="AS93" s="15">
        <f t="shared" si="25"/>
        <v>0.19923846879388929</v>
      </c>
    </row>
    <row r="94" spans="1:49" x14ac:dyDescent="0.25">
      <c r="A94" t="s">
        <v>396</v>
      </c>
      <c r="B94">
        <v>18.8448975985959</v>
      </c>
      <c r="C94">
        <v>1.3513722717169101E-2</v>
      </c>
      <c r="D94">
        <v>15.063848408325899</v>
      </c>
      <c r="E94">
        <v>33.225456791846199</v>
      </c>
      <c r="F94" s="1">
        <v>0</v>
      </c>
      <c r="G94" s="1">
        <v>0</v>
      </c>
      <c r="H94">
        <v>6.4888717719338302</v>
      </c>
      <c r="I94">
        <v>259.44225525851101</v>
      </c>
      <c r="J94">
        <v>231.739846514508</v>
      </c>
      <c r="K94">
        <v>248.080380173669</v>
      </c>
      <c r="L94">
        <v>283.14731574027098</v>
      </c>
      <c r="M94">
        <v>107.544564743595</v>
      </c>
      <c r="N94">
        <v>94.268413152619502</v>
      </c>
      <c r="O94">
        <v>66.029739827417799</v>
      </c>
      <c r="P94">
        <v>168350.27507340899</v>
      </c>
      <c r="Q94">
        <v>169437.586061068</v>
      </c>
      <c r="R94">
        <v>53.481636133745504</v>
      </c>
      <c r="S94">
        <v>634.45491619164602</v>
      </c>
      <c r="T94">
        <v>0.422274464656966</v>
      </c>
      <c r="U94">
        <v>1.8983020991100901E-3</v>
      </c>
      <c r="V94">
        <v>0.99670016735928901</v>
      </c>
      <c r="W94" s="1">
        <v>0</v>
      </c>
      <c r="X94">
        <v>1.40153054160082E-3</v>
      </c>
      <c r="Y94" s="1">
        <v>0</v>
      </c>
      <c r="Z94">
        <v>0.398573341489597</v>
      </c>
      <c r="AA94">
        <v>7.9392057730029398E-4</v>
      </c>
      <c r="AB94">
        <v>5.2644921983403103E-3</v>
      </c>
      <c r="AC94">
        <v>6.2280536756058897E-3</v>
      </c>
      <c r="AD94">
        <v>2.3012483793984702E-3</v>
      </c>
      <c r="AE94">
        <v>0.612072826237676</v>
      </c>
      <c r="AF94" s="3">
        <v>2.32587673970316E-3</v>
      </c>
      <c r="AG94" s="3">
        <v>5.1540605464297203E-3</v>
      </c>
      <c r="AH94">
        <v>2.60161279609527</v>
      </c>
      <c r="AI94">
        <v>0.26235359627452498</v>
      </c>
      <c r="AJ94">
        <v>18541.737478594401</v>
      </c>
      <c r="AK94" t="s">
        <v>113</v>
      </c>
      <c r="AL94" t="s">
        <v>114</v>
      </c>
      <c r="AM94">
        <v>5675929524.1000004</v>
      </c>
      <c r="AN94">
        <v>33715</v>
      </c>
      <c r="AO94" s="1">
        <f>SUM(AA94,AC94*$AO$74,AF94*$AP$74)</f>
        <v>1.0031393954742144E-2</v>
      </c>
      <c r="AP94">
        <f t="shared" si="26"/>
        <v>11.395236796516429</v>
      </c>
      <c r="AQ94" s="15">
        <f t="shared" ref="AQ94" si="29">B94/AP94-1</f>
        <v>0.65375217164042287</v>
      </c>
      <c r="AR94" s="3">
        <f t="shared" ref="AR94" si="30">1-(1-B94/100)^(1/12)-AO94</f>
        <v>7.2187568703076261E-3</v>
      </c>
      <c r="AS94" s="15">
        <f t="shared" ref="AS94" si="31">B94/D94-1</f>
        <v>0.25100154275186326</v>
      </c>
    </row>
    <row r="95" spans="1:49" x14ac:dyDescent="0.25">
      <c r="F95" s="1"/>
      <c r="G95" s="1"/>
      <c r="W95" s="1"/>
      <c r="Y95" s="1"/>
      <c r="AQ95" s="15"/>
      <c r="AR95" s="3"/>
      <c r="AS95" s="15"/>
    </row>
    <row r="96" spans="1:49" x14ac:dyDescent="0.25">
      <c r="AN96">
        <f>SUM(AN75:AN93)</f>
        <v>4272949</v>
      </c>
      <c r="AQ96" s="15"/>
      <c r="AR96" s="3"/>
      <c r="AS96" s="15"/>
    </row>
    <row r="98" spans="1:49" x14ac:dyDescent="0.25">
      <c r="AO98" t="s">
        <v>244</v>
      </c>
      <c r="AP98" t="s">
        <v>403</v>
      </c>
      <c r="AR98" s="3" t="s">
        <v>67</v>
      </c>
      <c r="AS98" s="15"/>
      <c r="AT98" t="s">
        <v>416</v>
      </c>
      <c r="AV98">
        <f>SUM(AV108,AV270)</f>
        <v>5.4806405002045741E-2</v>
      </c>
    </row>
    <row r="99" spans="1:49" x14ac:dyDescent="0.25">
      <c r="A99" t="s">
        <v>0</v>
      </c>
      <c r="B99" t="s">
        <v>1</v>
      </c>
      <c r="C99" t="s">
        <v>2</v>
      </c>
      <c r="D99" t="s">
        <v>3</v>
      </c>
      <c r="E99" t="s">
        <v>5</v>
      </c>
      <c r="F99" t="s">
        <v>6</v>
      </c>
      <c r="G99" t="s">
        <v>208</v>
      </c>
      <c r="H99" t="s">
        <v>7</v>
      </c>
      <c r="I99" t="s">
        <v>8</v>
      </c>
      <c r="J99" t="s">
        <v>134</v>
      </c>
      <c r="K99" t="s">
        <v>143</v>
      </c>
      <c r="L99" t="s">
        <v>9</v>
      </c>
      <c r="M99" t="s">
        <v>10</v>
      </c>
      <c r="N99" t="s">
        <v>11</v>
      </c>
      <c r="O99" t="s">
        <v>13</v>
      </c>
      <c r="P99" t="s">
        <v>14</v>
      </c>
      <c r="Q99" t="s">
        <v>15</v>
      </c>
      <c r="R99" t="s">
        <v>16</v>
      </c>
      <c r="S99" t="s">
        <v>17</v>
      </c>
      <c r="T99" t="s">
        <v>18</v>
      </c>
      <c r="U99" t="s">
        <v>20</v>
      </c>
      <c r="V99" t="s">
        <v>21</v>
      </c>
      <c r="W99" t="s">
        <v>22</v>
      </c>
      <c r="X99" t="s">
        <v>23</v>
      </c>
      <c r="Y99" t="s">
        <v>24</v>
      </c>
      <c r="Z99" t="s">
        <v>25</v>
      </c>
      <c r="AA99" t="s">
        <v>26</v>
      </c>
      <c r="AB99" t="s">
        <v>27</v>
      </c>
      <c r="AC99" t="s">
        <v>263</v>
      </c>
      <c r="AD99" t="s">
        <v>29</v>
      </c>
      <c r="AE99" t="s">
        <v>326</v>
      </c>
      <c r="AF99" s="3" t="s">
        <v>233</v>
      </c>
      <c r="AG99" s="3" t="s">
        <v>30</v>
      </c>
      <c r="AH99" t="s">
        <v>31</v>
      </c>
      <c r="AI99" t="s">
        <v>32</v>
      </c>
      <c r="AJ99" t="s">
        <v>33</v>
      </c>
      <c r="AK99" t="s">
        <v>34</v>
      </c>
      <c r="AL99" t="s">
        <v>74</v>
      </c>
      <c r="AM99" t="s">
        <v>35</v>
      </c>
      <c r="AN99" t="s">
        <v>36</v>
      </c>
      <c r="AO99" s="97">
        <v>1.075</v>
      </c>
      <c r="AP99" s="97">
        <v>1.1000000000000001</v>
      </c>
      <c r="AR99" s="3"/>
      <c r="AS99" s="15"/>
    </row>
    <row r="100" spans="1:49" x14ac:dyDescent="0.25">
      <c r="A100" t="s">
        <v>396</v>
      </c>
      <c r="B100">
        <v>10.327028964138499</v>
      </c>
      <c r="C100">
        <v>5.4626094995276599E-3</v>
      </c>
      <c r="D100">
        <v>6.3617291352696999</v>
      </c>
      <c r="E100">
        <v>-25.6517878944214</v>
      </c>
      <c r="F100" s="1">
        <v>0</v>
      </c>
      <c r="G100" s="1">
        <v>0</v>
      </c>
      <c r="H100">
        <v>3.3134730466400599</v>
      </c>
      <c r="I100">
        <v>-242.00947752440501</v>
      </c>
      <c r="J100">
        <v>-173.17773284768199</v>
      </c>
      <c r="K100">
        <v>-242.00947752440501</v>
      </c>
      <c r="L100">
        <v>-213.11467663320201</v>
      </c>
      <c r="M100">
        <v>68.576221829115198</v>
      </c>
      <c r="N100">
        <v>81.342716402091895</v>
      </c>
      <c r="O100">
        <v>51.574898233400397</v>
      </c>
      <c r="P100">
        <v>138073.566203703</v>
      </c>
      <c r="Q100">
        <v>138810.31312699299</v>
      </c>
      <c r="R100">
        <v>120.511205082456</v>
      </c>
      <c r="S100">
        <v>604.24700799680704</v>
      </c>
      <c r="T100">
        <v>0.186664831583021</v>
      </c>
      <c r="U100">
        <v>0.43371506768182999</v>
      </c>
      <c r="V100">
        <v>0.51535728455921703</v>
      </c>
      <c r="W100" s="1">
        <v>0</v>
      </c>
      <c r="X100">
        <v>5.0927647758951103E-2</v>
      </c>
      <c r="Y100" s="1">
        <v>0</v>
      </c>
      <c r="Z100">
        <v>0.71322012608127106</v>
      </c>
      <c r="AA100">
        <v>5.2304778213846902E-4</v>
      </c>
      <c r="AB100">
        <v>4.5358860330744297E-3</v>
      </c>
      <c r="AC100">
        <v>4.4331534943738704E-3</v>
      </c>
      <c r="AD100">
        <v>4.0348207548605402E-4</v>
      </c>
      <c r="AE100">
        <v>0.80128118482406696</v>
      </c>
      <c r="AF100" s="3">
        <v>0</v>
      </c>
      <c r="AG100" s="3">
        <v>0</v>
      </c>
      <c r="AH100">
        <v>5.5634440193360302</v>
      </c>
      <c r="AI100">
        <v>0.36779926991712197</v>
      </c>
      <c r="AJ100">
        <v>76.756836086920501</v>
      </c>
      <c r="AK100" t="s">
        <v>75</v>
      </c>
      <c r="AL100" t="s">
        <v>76</v>
      </c>
      <c r="AM100">
        <v>14911945.15</v>
      </c>
      <c r="AN100">
        <v>108</v>
      </c>
      <c r="AO100">
        <f>SUM(AA100,AC100*$AO$99,AF100*$AP$99)</f>
        <v>5.2886877885903799E-3</v>
      </c>
      <c r="AP100">
        <f>100*(1-(1-AO100)^12)</f>
        <v>6.1650378708005267</v>
      </c>
      <c r="AQ100" s="15">
        <f>B100/AP100-1</f>
        <v>0.67509578701055739</v>
      </c>
      <c r="AR100" s="3">
        <f>1-(1-B100/100)^(1/12)-AO100</f>
        <v>3.7535818161821216E-3</v>
      </c>
      <c r="AS100" s="15">
        <f t="shared" ref="AS100:AS122" si="32">B100/D100-1</f>
        <v>0.62330535371036255</v>
      </c>
    </row>
    <row r="101" spans="1:49" x14ac:dyDescent="0.25">
      <c r="A101" t="s">
        <v>396</v>
      </c>
      <c r="B101">
        <v>11.916827039246</v>
      </c>
      <c r="C101">
        <v>6.1250587248991104E-3</v>
      </c>
      <c r="D101">
        <v>7.1074489806758301</v>
      </c>
      <c r="E101">
        <v>-20.0735581649773</v>
      </c>
      <c r="F101" s="1">
        <v>0</v>
      </c>
      <c r="G101" s="1">
        <v>0</v>
      </c>
      <c r="H101">
        <v>3.4326019415337599</v>
      </c>
      <c r="I101">
        <v>-217.20304471725001</v>
      </c>
      <c r="J101">
        <v>-149.81710647325301</v>
      </c>
      <c r="K101">
        <v>-217.20304471725001</v>
      </c>
      <c r="L101">
        <v>-188.50087086770901</v>
      </c>
      <c r="M101">
        <v>68.705542366002902</v>
      </c>
      <c r="N101">
        <v>79.770177552733799</v>
      </c>
      <c r="O101">
        <v>52.210725306647298</v>
      </c>
      <c r="P101">
        <v>138866.22101941699</v>
      </c>
      <c r="Q101">
        <v>139969.074257931</v>
      </c>
      <c r="R101">
        <v>119.410539848784</v>
      </c>
      <c r="S101">
        <v>604.60998826616299</v>
      </c>
      <c r="T101">
        <v>0.249996218246862</v>
      </c>
      <c r="U101">
        <v>0.26655132138694898</v>
      </c>
      <c r="V101">
        <v>0.68551885523526002</v>
      </c>
      <c r="W101">
        <v>5.0848047579583004E-3</v>
      </c>
      <c r="X101">
        <v>4.2845018619832503E-2</v>
      </c>
      <c r="Y101" s="1">
        <v>0</v>
      </c>
      <c r="Z101">
        <v>0.638993560972279</v>
      </c>
      <c r="AA101">
        <v>5.2016120303170397E-4</v>
      </c>
      <c r="AB101">
        <v>4.9261251533860998E-3</v>
      </c>
      <c r="AC101">
        <v>4.7339492776847401E-3</v>
      </c>
      <c r="AD101">
        <v>6.7884059554155899E-4</v>
      </c>
      <c r="AE101">
        <v>0.78685033139808103</v>
      </c>
      <c r="AF101" s="3">
        <v>0</v>
      </c>
      <c r="AG101" s="3">
        <v>0</v>
      </c>
      <c r="AH101">
        <v>5.0392972348819702</v>
      </c>
      <c r="AI101">
        <v>0.33060086582731901</v>
      </c>
      <c r="AJ101">
        <v>207.24664705471599</v>
      </c>
      <c r="AK101" t="s">
        <v>77</v>
      </c>
      <c r="AL101" t="s">
        <v>78</v>
      </c>
      <c r="AM101">
        <v>28606441.530000001</v>
      </c>
      <c r="AN101">
        <v>206</v>
      </c>
      <c r="AO101">
        <f t="shared" ref="AO101:AO117" si="33">SUM(AA101,AC101*$AO$99,AF101*$AP$99)</f>
        <v>5.6091566765427998E-3</v>
      </c>
      <c r="AP101">
        <f t="shared" ref="AP101:AP119" si="34">100*(1-(1-AO101)^12)</f>
        <v>6.5271685690355792</v>
      </c>
      <c r="AQ101" s="15">
        <f t="shared" ref="AQ101:AQ122" si="35">B101/AP101-1</f>
        <v>0.8257268696534934</v>
      </c>
      <c r="AR101" s="3">
        <f t="shared" ref="AR101:AR122" si="36">1-(1-B101/100)^(1/12)-AO101</f>
        <v>4.9091904066893826E-3</v>
      </c>
      <c r="AS101" s="15">
        <f t="shared" si="32"/>
        <v>0.6766672643934839</v>
      </c>
    </row>
    <row r="102" spans="1:49" x14ac:dyDescent="0.25">
      <c r="A102" t="s">
        <v>396</v>
      </c>
      <c r="B102">
        <v>9.3139324011770608</v>
      </c>
      <c r="C102">
        <v>4.89290306987465E-3</v>
      </c>
      <c r="D102">
        <v>5.7160252789693002</v>
      </c>
      <c r="E102">
        <v>-33.9597113804465</v>
      </c>
      <c r="F102" s="1">
        <v>0</v>
      </c>
      <c r="G102" s="1">
        <v>0</v>
      </c>
      <c r="H102">
        <v>3.24832248108391</v>
      </c>
      <c r="I102">
        <v>-189.03578657748099</v>
      </c>
      <c r="J102">
        <v>-180.05115871262799</v>
      </c>
      <c r="K102">
        <v>-249.524057973412</v>
      </c>
      <c r="L102">
        <v>-159.48001353767799</v>
      </c>
      <c r="M102">
        <v>69.3605798377246</v>
      </c>
      <c r="N102">
        <v>86.480793200908593</v>
      </c>
      <c r="O102">
        <v>56.620818427687702</v>
      </c>
      <c r="P102">
        <v>134797.01853951099</v>
      </c>
      <c r="Q102">
        <v>136153.399472441</v>
      </c>
      <c r="R102">
        <v>121.097638197444</v>
      </c>
      <c r="S102">
        <v>678.54691546506206</v>
      </c>
      <c r="T102">
        <v>0.38023587911538298</v>
      </c>
      <c r="U102">
        <v>0.143113834791287</v>
      </c>
      <c r="V102">
        <v>0.57676845536830301</v>
      </c>
      <c r="W102">
        <v>4.1456876661635202E-2</v>
      </c>
      <c r="X102">
        <v>0.23866083317877401</v>
      </c>
      <c r="Y102" s="1">
        <v>0</v>
      </c>
      <c r="Z102">
        <v>0.51199460317063406</v>
      </c>
      <c r="AA102">
        <v>5.9378620852002201E-4</v>
      </c>
      <c r="AB102">
        <v>4.0048989652214598E-3</v>
      </c>
      <c r="AC102">
        <v>4.3649712169052304E-3</v>
      </c>
      <c r="AD102">
        <v>2.9422918461803897E-4</v>
      </c>
      <c r="AE102">
        <v>0.70560284047326305</v>
      </c>
      <c r="AF102" s="3">
        <v>1.41120568094652E-4</v>
      </c>
      <c r="AG102" s="3">
        <v>0</v>
      </c>
      <c r="AH102">
        <v>4.5045590353878797</v>
      </c>
      <c r="AI102">
        <v>0.300441509011661</v>
      </c>
      <c r="AJ102">
        <v>579.29045373883901</v>
      </c>
      <c r="AK102" t="s">
        <v>79</v>
      </c>
      <c r="AL102" t="s">
        <v>80</v>
      </c>
      <c r="AM102">
        <v>325804393.81</v>
      </c>
      <c r="AN102">
        <v>2417</v>
      </c>
      <c r="AO102">
        <f t="shared" si="33"/>
        <v>5.4413628915972621E-3</v>
      </c>
      <c r="AP102">
        <f t="shared" si="34"/>
        <v>6.3377212366089619</v>
      </c>
      <c r="AQ102" s="15">
        <f t="shared" si="35"/>
        <v>0.46960272524711733</v>
      </c>
      <c r="AR102" s="3">
        <f t="shared" si="36"/>
        <v>2.6727427865284982E-3</v>
      </c>
      <c r="AS102" s="15">
        <f t="shared" si="32"/>
        <v>0.62944212920914966</v>
      </c>
    </row>
    <row r="103" spans="1:49" x14ac:dyDescent="0.25">
      <c r="A103" t="s">
        <v>396</v>
      </c>
      <c r="B103">
        <v>10.327214291332799</v>
      </c>
      <c r="C103">
        <v>5.8075729481553004E-3</v>
      </c>
      <c r="D103">
        <v>6.7507368840152902</v>
      </c>
      <c r="E103">
        <v>-27.545660790007599</v>
      </c>
      <c r="F103" s="1">
        <v>0</v>
      </c>
      <c r="G103" s="1">
        <v>0</v>
      </c>
      <c r="H103">
        <v>3.3060164944938202</v>
      </c>
      <c r="I103">
        <v>-167.535790378131</v>
      </c>
      <c r="J103">
        <v>-164.26334267707199</v>
      </c>
      <c r="K103">
        <v>-239.149563497819</v>
      </c>
      <c r="L103">
        <v>-137.69251936809599</v>
      </c>
      <c r="M103">
        <v>68.771675419170094</v>
      </c>
      <c r="N103">
        <v>86.593437281806999</v>
      </c>
      <c r="O103">
        <v>53.5188335344168</v>
      </c>
      <c r="P103">
        <v>133499.423864524</v>
      </c>
      <c r="Q103">
        <v>135261.10904404099</v>
      </c>
      <c r="R103">
        <v>121.127942159559</v>
      </c>
      <c r="S103">
        <v>700.04927773697204</v>
      </c>
      <c r="T103">
        <v>0.31006386456247997</v>
      </c>
      <c r="U103">
        <v>0.13414050546391099</v>
      </c>
      <c r="V103">
        <v>0.58558683869278505</v>
      </c>
      <c r="W103">
        <v>4.4477649766919897E-2</v>
      </c>
      <c r="X103">
        <v>0.23579500607638201</v>
      </c>
      <c r="Y103" s="1">
        <v>0</v>
      </c>
      <c r="Z103">
        <v>0.58314222856969899</v>
      </c>
      <c r="AA103">
        <v>6.3610499711680901E-4</v>
      </c>
      <c r="AB103">
        <v>4.6301469086726397E-3</v>
      </c>
      <c r="AC103">
        <v>4.9690232240893403E-3</v>
      </c>
      <c r="AD103">
        <v>5.41293380513752E-4</v>
      </c>
      <c r="AE103">
        <v>0.79067659964783898</v>
      </c>
      <c r="AF103" s="3">
        <v>4.7440595978870398E-4</v>
      </c>
      <c r="AG103" s="3">
        <v>0</v>
      </c>
      <c r="AH103">
        <v>5.4754903972971203</v>
      </c>
      <c r="AI103">
        <v>0.36819614215222901</v>
      </c>
      <c r="AJ103">
        <v>1145.29226969353</v>
      </c>
      <c r="AK103" t="s">
        <v>81</v>
      </c>
      <c r="AL103" t="s">
        <v>82</v>
      </c>
      <c r="AM103">
        <v>1570754221.1900001</v>
      </c>
      <c r="AN103">
        <v>11766</v>
      </c>
      <c r="AO103">
        <f t="shared" si="33"/>
        <v>6.4996515187804244E-3</v>
      </c>
      <c r="AP103">
        <f t="shared" si="34"/>
        <v>7.5267150698655865</v>
      </c>
      <c r="AQ103" s="15">
        <f t="shared" si="35"/>
        <v>0.37207456313571141</v>
      </c>
      <c r="AR103" s="3">
        <f t="shared" si="36"/>
        <v>2.5427887539087651E-3</v>
      </c>
      <c r="AS103" s="15">
        <f t="shared" si="32"/>
        <v>0.52979066859886936</v>
      </c>
    </row>
    <row r="104" spans="1:49" x14ac:dyDescent="0.25">
      <c r="A104" t="s">
        <v>396</v>
      </c>
      <c r="B104">
        <v>9.4535883432598702</v>
      </c>
      <c r="C104">
        <v>7.1359034695795097E-3</v>
      </c>
      <c r="D104">
        <v>8.2348719843912903</v>
      </c>
      <c r="E104">
        <v>-22.274939748969199</v>
      </c>
      <c r="F104" s="1">
        <v>0</v>
      </c>
      <c r="G104" s="1">
        <v>0</v>
      </c>
      <c r="H104">
        <v>3.3759491314989698</v>
      </c>
      <c r="I104">
        <v>-143.65406421757399</v>
      </c>
      <c r="J104">
        <v>-142.14126496087999</v>
      </c>
      <c r="K104">
        <v>-219.70087444636499</v>
      </c>
      <c r="L104">
        <v>-113.800831521456</v>
      </c>
      <c r="M104">
        <v>67.631719445614095</v>
      </c>
      <c r="N104">
        <v>86.6045903267391</v>
      </c>
      <c r="O104">
        <v>52.382475240940998</v>
      </c>
      <c r="P104">
        <v>133378.17165430199</v>
      </c>
      <c r="Q104">
        <v>135395.23130994101</v>
      </c>
      <c r="R104">
        <v>120.4338753439</v>
      </c>
      <c r="S104">
        <v>713.91406092640898</v>
      </c>
      <c r="T104">
        <v>0.26456811629216398</v>
      </c>
      <c r="U104">
        <v>0.107720517926923</v>
      </c>
      <c r="V104">
        <v>0.63450744977669704</v>
      </c>
      <c r="W104">
        <v>4.1855019774297397E-2</v>
      </c>
      <c r="X104">
        <v>0.21591701252208101</v>
      </c>
      <c r="Y104" s="1">
        <v>0</v>
      </c>
      <c r="Z104">
        <v>0.64214757632305297</v>
      </c>
      <c r="AA104">
        <v>6.5262228393001497E-4</v>
      </c>
      <c r="AB104">
        <v>5.5765048367132398E-3</v>
      </c>
      <c r="AC104">
        <v>5.8847451413913598E-3</v>
      </c>
      <c r="AD104">
        <v>9.0675712125743097E-4</v>
      </c>
      <c r="AE104">
        <v>0.84255240920714802</v>
      </c>
      <c r="AF104" s="3">
        <v>8.4255240920714798E-4</v>
      </c>
      <c r="AG104" s="3">
        <v>0</v>
      </c>
      <c r="AH104">
        <v>5.9973069658608402</v>
      </c>
      <c r="AI104">
        <v>0.39683702487287897</v>
      </c>
      <c r="AJ104">
        <v>1656.201248051</v>
      </c>
      <c r="AK104" t="s">
        <v>83</v>
      </c>
      <c r="AL104" t="s">
        <v>84</v>
      </c>
      <c r="AM104">
        <v>3541857348.2800002</v>
      </c>
      <c r="AN104">
        <v>26555</v>
      </c>
      <c r="AO104">
        <f t="shared" si="33"/>
        <v>7.90553096105359E-3</v>
      </c>
      <c r="AP104">
        <f t="shared" si="34"/>
        <v>9.0848329188139569</v>
      </c>
      <c r="AQ104" s="15">
        <f t="shared" si="35"/>
        <v>4.0590226341119751E-2</v>
      </c>
      <c r="AR104" s="3">
        <f t="shared" si="36"/>
        <v>3.3595612613338162E-4</v>
      </c>
      <c r="AS104" s="15">
        <f t="shared" si="32"/>
        <v>0.1479945724934868</v>
      </c>
    </row>
    <row r="105" spans="1:49" x14ac:dyDescent="0.25">
      <c r="A105" t="s">
        <v>396</v>
      </c>
      <c r="B105">
        <v>10.4235724735461</v>
      </c>
      <c r="C105">
        <v>7.4115785842559104E-3</v>
      </c>
      <c r="D105">
        <v>8.5401556518366508</v>
      </c>
      <c r="E105">
        <v>-11.3544688303962</v>
      </c>
      <c r="F105" s="1">
        <v>0</v>
      </c>
      <c r="G105" s="1">
        <v>0</v>
      </c>
      <c r="H105">
        <v>3.6413057512481499</v>
      </c>
      <c r="I105">
        <v>-118.121975696845</v>
      </c>
      <c r="J105">
        <v>-114.97487670298599</v>
      </c>
      <c r="K105">
        <v>-189.04079454204299</v>
      </c>
      <c r="L105">
        <v>-88.341875871353196</v>
      </c>
      <c r="M105">
        <v>71.463480375064805</v>
      </c>
      <c r="N105">
        <v>86.769911598758398</v>
      </c>
      <c r="O105">
        <v>52.8137263677459</v>
      </c>
      <c r="P105">
        <v>133746.74587392301</v>
      </c>
      <c r="Q105">
        <v>135662.83764955701</v>
      </c>
      <c r="R105">
        <v>116.857711270734</v>
      </c>
      <c r="S105">
        <v>701.05082110685703</v>
      </c>
      <c r="T105">
        <v>0.28666466935696799</v>
      </c>
      <c r="U105">
        <v>8.8879141883080506E-2</v>
      </c>
      <c r="V105">
        <v>0.76320308929851099</v>
      </c>
      <c r="W105">
        <v>2.4832084820348099E-2</v>
      </c>
      <c r="X105">
        <v>0.12308568399806</v>
      </c>
      <c r="Y105" s="1">
        <v>0</v>
      </c>
      <c r="Z105">
        <v>0.61174879132849302</v>
      </c>
      <c r="AA105">
        <v>6.6740830876550305E-4</v>
      </c>
      <c r="AB105">
        <v>5.5052513924893397E-3</v>
      </c>
      <c r="AC105">
        <v>5.8580452941475398E-3</v>
      </c>
      <c r="AD105">
        <v>1.23888553379983E-3</v>
      </c>
      <c r="AE105">
        <v>0.81702302934053594</v>
      </c>
      <c r="AF105" s="3">
        <v>1.1438322410767499E-3</v>
      </c>
      <c r="AG105" s="3">
        <v>0</v>
      </c>
      <c r="AH105">
        <v>5.6585748361914501</v>
      </c>
      <c r="AI105">
        <v>0.39808686576063101</v>
      </c>
      <c r="AJ105">
        <v>2547.7253160732798</v>
      </c>
      <c r="AK105" t="s">
        <v>85</v>
      </c>
      <c r="AL105" t="s">
        <v>86</v>
      </c>
      <c r="AM105">
        <v>3835990418.4099998</v>
      </c>
      <c r="AN105">
        <v>28681</v>
      </c>
      <c r="AO105">
        <f t="shared" si="33"/>
        <v>8.2230224651585332E-3</v>
      </c>
      <c r="AP105">
        <f t="shared" si="34"/>
        <v>9.4333566865636431</v>
      </c>
      <c r="AQ105" s="15">
        <f t="shared" si="35"/>
        <v>0.10496961154801521</v>
      </c>
      <c r="AR105" s="3">
        <f t="shared" si="36"/>
        <v>9.0819792839376412E-4</v>
      </c>
      <c r="AS105" s="15">
        <f t="shared" si="32"/>
        <v>0.22053659189506702</v>
      </c>
    </row>
    <row r="106" spans="1:49" x14ac:dyDescent="0.25">
      <c r="A106" t="s">
        <v>396</v>
      </c>
      <c r="B106">
        <v>9.7302474907774705</v>
      </c>
      <c r="C106">
        <v>8.1869783968832807E-3</v>
      </c>
      <c r="D106">
        <v>9.3938513187144803</v>
      </c>
      <c r="E106">
        <v>-13.6408735657105</v>
      </c>
      <c r="F106" s="1">
        <v>0</v>
      </c>
      <c r="G106" s="1">
        <v>0</v>
      </c>
      <c r="H106">
        <v>3.7259482935114701</v>
      </c>
      <c r="I106">
        <v>-92.574706201226704</v>
      </c>
      <c r="J106">
        <v>-89.270156373355803</v>
      </c>
      <c r="K106">
        <v>-159.100112088511</v>
      </c>
      <c r="L106">
        <v>-62.826787037562902</v>
      </c>
      <c r="M106">
        <v>73.273252614137107</v>
      </c>
      <c r="N106">
        <v>88.1520437976734</v>
      </c>
      <c r="O106">
        <v>54.060001696160498</v>
      </c>
      <c r="P106">
        <v>133864.43708378801</v>
      </c>
      <c r="Q106">
        <v>135791.068987634</v>
      </c>
      <c r="R106">
        <v>113.468621240479</v>
      </c>
      <c r="S106">
        <v>699.72776178182596</v>
      </c>
      <c r="T106">
        <v>0.33009156868766398</v>
      </c>
      <c r="U106">
        <v>7.3079054155065895E-2</v>
      </c>
      <c r="V106">
        <v>0.83510960085298802</v>
      </c>
      <c r="W106">
        <v>1.3254766209929001E-2</v>
      </c>
      <c r="X106">
        <v>7.8556578782016703E-2</v>
      </c>
      <c r="Y106" s="1">
        <v>0</v>
      </c>
      <c r="Z106">
        <v>0.55622655676884103</v>
      </c>
      <c r="AA106">
        <v>6.7365576630957797E-4</v>
      </c>
      <c r="AB106">
        <v>5.9361355081915101E-3</v>
      </c>
      <c r="AC106">
        <v>6.3700364815848596E-3</v>
      </c>
      <c r="AD106">
        <v>1.5747991210079699E-3</v>
      </c>
      <c r="AE106">
        <v>0.80693128276533499</v>
      </c>
      <c r="AF106" s="3">
        <v>1.4524763089776001E-3</v>
      </c>
      <c r="AG106" s="3">
        <v>2.3588749747267399E-6</v>
      </c>
      <c r="AH106">
        <v>5.4858193349409499</v>
      </c>
      <c r="AI106">
        <v>0.39782774437035501</v>
      </c>
      <c r="AJ106">
        <v>2809.1996488055001</v>
      </c>
      <c r="AK106" t="s">
        <v>87</v>
      </c>
      <c r="AL106" t="s">
        <v>88</v>
      </c>
      <c r="AM106">
        <v>6740476000.4799995</v>
      </c>
      <c r="AN106">
        <v>50353</v>
      </c>
      <c r="AO106">
        <f t="shared" si="33"/>
        <v>9.1191689238886622E-3</v>
      </c>
      <c r="AP106">
        <f t="shared" si="34"/>
        <v>10.410497888843672</v>
      </c>
      <c r="AQ106" s="15">
        <f t="shared" si="35"/>
        <v>-6.5342734356171994E-2</v>
      </c>
      <c r="AR106" s="3">
        <f t="shared" si="36"/>
        <v>-6.2480594073601424E-4</v>
      </c>
      <c r="AS106" s="15">
        <f t="shared" si="32"/>
        <v>3.5810250838526736E-2</v>
      </c>
      <c r="AT106" s="5"/>
      <c r="AU106" s="5"/>
    </row>
    <row r="107" spans="1:49" x14ac:dyDescent="0.25">
      <c r="A107" t="s">
        <v>396</v>
      </c>
      <c r="B107">
        <v>11.108126483823</v>
      </c>
      <c r="C107">
        <v>8.0423275964552707E-3</v>
      </c>
      <c r="D107">
        <v>9.2351507988510608</v>
      </c>
      <c r="E107">
        <v>-18.293830018287899</v>
      </c>
      <c r="F107" s="1">
        <v>0</v>
      </c>
      <c r="G107" s="1">
        <v>0</v>
      </c>
      <c r="H107">
        <v>3.7422185441504801</v>
      </c>
      <c r="I107">
        <v>-65.573612818138002</v>
      </c>
      <c r="J107">
        <v>-61.8451454965398</v>
      </c>
      <c r="K107">
        <v>-123.353585315931</v>
      </c>
      <c r="L107">
        <v>-36.445600059300098</v>
      </c>
      <c r="M107">
        <v>75.086744411249299</v>
      </c>
      <c r="N107">
        <v>90.708023329787295</v>
      </c>
      <c r="O107">
        <v>58.9243003078142</v>
      </c>
      <c r="P107">
        <v>136826.643726393</v>
      </c>
      <c r="Q107">
        <v>138235.35220773099</v>
      </c>
      <c r="R107">
        <v>108.728826728904</v>
      </c>
      <c r="S107">
        <v>686.38465355105905</v>
      </c>
      <c r="T107">
        <v>0.43653010284084698</v>
      </c>
      <c r="U107">
        <v>6.4282892515492795E-2</v>
      </c>
      <c r="V107">
        <v>0.79577990984355196</v>
      </c>
      <c r="W107">
        <v>1.8599241071282E-2</v>
      </c>
      <c r="X107">
        <v>0.121337956569672</v>
      </c>
      <c r="Y107" s="1">
        <v>0</v>
      </c>
      <c r="Z107">
        <v>0.41964776192707998</v>
      </c>
      <c r="AA107">
        <v>5.9988200389472898E-4</v>
      </c>
      <c r="AB107">
        <v>5.6470212445341797E-3</v>
      </c>
      <c r="AC107">
        <v>6.28385710218996E-3</v>
      </c>
      <c r="AD107">
        <v>1.77002090025785E-3</v>
      </c>
      <c r="AE107">
        <v>0.74826421504358598</v>
      </c>
      <c r="AF107" s="3">
        <v>1.6461812730958899E-3</v>
      </c>
      <c r="AG107" s="3">
        <v>2.53871068747319E-5</v>
      </c>
      <c r="AH107">
        <v>4.6694656884000603</v>
      </c>
      <c r="AI107">
        <v>0.34038951431498699</v>
      </c>
      <c r="AJ107">
        <v>2153.8841079782701</v>
      </c>
      <c r="AK107" t="s">
        <v>89</v>
      </c>
      <c r="AL107" t="s">
        <v>90</v>
      </c>
      <c r="AM107">
        <v>9802671236.4899998</v>
      </c>
      <c r="AN107">
        <v>71643</v>
      </c>
      <c r="AO107">
        <f t="shared" si="33"/>
        <v>9.1658277891544151E-3</v>
      </c>
      <c r="AP107">
        <f t="shared" si="34"/>
        <v>10.461108157408338</v>
      </c>
      <c r="AQ107" s="15">
        <f t="shared" si="35"/>
        <v>6.1849884035130254E-2</v>
      </c>
      <c r="AR107" s="3">
        <f t="shared" si="36"/>
        <v>5.9864208388261432E-4</v>
      </c>
      <c r="AS107" s="15">
        <f t="shared" si="32"/>
        <v>0.20280943167760235</v>
      </c>
      <c r="AT107" s="5"/>
      <c r="AU107" s="5"/>
      <c r="AW107" s="10"/>
    </row>
    <row r="108" spans="1:49" x14ac:dyDescent="0.25">
      <c r="A108" t="s">
        <v>396</v>
      </c>
      <c r="B108">
        <v>11.2644601458751</v>
      </c>
      <c r="C108">
        <v>8.7948662579244805E-3</v>
      </c>
      <c r="D108">
        <v>10.0580057995001</v>
      </c>
      <c r="E108">
        <v>-18.970798557323199</v>
      </c>
      <c r="F108" s="1">
        <v>0</v>
      </c>
      <c r="G108" s="1">
        <v>0</v>
      </c>
      <c r="H108">
        <v>3.7588190758703099</v>
      </c>
      <c r="I108">
        <v>-40.538722265932101</v>
      </c>
      <c r="J108">
        <v>-38.295047118893699</v>
      </c>
      <c r="K108">
        <v>-103.11315842960001</v>
      </c>
      <c r="L108">
        <v>-11.617496501556399</v>
      </c>
      <c r="M108">
        <v>74.923056510162695</v>
      </c>
      <c r="N108">
        <v>91.704783860560894</v>
      </c>
      <c r="O108">
        <v>58.993254053111897</v>
      </c>
      <c r="P108">
        <v>137848.05767180899</v>
      </c>
      <c r="Q108">
        <v>139023.94879879701</v>
      </c>
      <c r="R108">
        <v>106.741049164307</v>
      </c>
      <c r="S108">
        <v>695.55519655429396</v>
      </c>
      <c r="T108">
        <v>0.45446677252958501</v>
      </c>
      <c r="U108">
        <v>6.8183669614486506E-2</v>
      </c>
      <c r="V108">
        <v>0.77584182585231298</v>
      </c>
      <c r="W108">
        <v>2.1883445491766702E-2</v>
      </c>
      <c r="X108">
        <v>0.13409105904143301</v>
      </c>
      <c r="Y108" s="1">
        <v>0</v>
      </c>
      <c r="Z108">
        <v>0.39391149772627199</v>
      </c>
      <c r="AA108">
        <v>5.76206924673146E-4</v>
      </c>
      <c r="AB108">
        <v>6.0414642193589302E-3</v>
      </c>
      <c r="AC108">
        <v>6.6558675644462599E-3</v>
      </c>
      <c r="AD108">
        <v>2.1518100052773498E-3</v>
      </c>
      <c r="AE108">
        <v>0.77873580487307104</v>
      </c>
      <c r="AF108" s="3">
        <v>2.0247130926699798E-3</v>
      </c>
      <c r="AG108" s="3">
        <v>2.53649793030672E-5</v>
      </c>
      <c r="AH108">
        <v>4.9651390873122399</v>
      </c>
      <c r="AI108">
        <v>0.36152830219440202</v>
      </c>
      <c r="AJ108">
        <v>2195.7096411564198</v>
      </c>
      <c r="AK108" t="s">
        <v>91</v>
      </c>
      <c r="AL108" t="s">
        <v>92</v>
      </c>
      <c r="AM108">
        <v>22362952548.040001</v>
      </c>
      <c r="AN108">
        <v>162229</v>
      </c>
      <c r="AO108">
        <f t="shared" si="33"/>
        <v>9.9584489583898535E-3</v>
      </c>
      <c r="AP108">
        <f t="shared" si="34"/>
        <v>11.31685983719769</v>
      </c>
      <c r="AQ108" s="15">
        <f t="shared" si="35"/>
        <v>-4.6302324210427681E-3</v>
      </c>
      <c r="AR108" s="3">
        <f t="shared" si="36"/>
        <v>-4.8735144478151068E-5</v>
      </c>
      <c r="AS108" s="15">
        <f t="shared" si="32"/>
        <v>0.1199496570617371</v>
      </c>
      <c r="AT108" s="5">
        <f>SUMPRODUCT(AP100:AP108,$AM100:$AM108)/SUM($AM100:$AM108)</f>
        <v>10.540938799893221</v>
      </c>
      <c r="AU108" s="5">
        <f>SUMPRODUCT(B100:B108,$AM100:$AM108)/SUM($AM100:$AM108)</f>
        <v>10.774739755136499</v>
      </c>
      <c r="AV108">
        <f>(AT108-AU108)^2</f>
        <v>5.4662886672669615E-2</v>
      </c>
      <c r="AW108" s="10">
        <f>AU108/AT108-1</f>
        <v>2.2180278216362259E-2</v>
      </c>
    </row>
    <row r="109" spans="1:49" x14ac:dyDescent="0.25">
      <c r="A109" t="s">
        <v>396</v>
      </c>
      <c r="B109">
        <v>12.7008855763592</v>
      </c>
      <c r="C109">
        <v>9.5935484665319402E-3</v>
      </c>
      <c r="D109">
        <v>10.9238314670925</v>
      </c>
      <c r="E109">
        <v>-16.933048363589499</v>
      </c>
      <c r="F109" s="1">
        <v>0</v>
      </c>
      <c r="G109" s="1">
        <v>0</v>
      </c>
      <c r="H109">
        <v>3.8529880367071301</v>
      </c>
      <c r="I109">
        <v>-16.333232458178198</v>
      </c>
      <c r="J109">
        <v>-14.691808371982299</v>
      </c>
      <c r="K109">
        <v>-81.035691737367401</v>
      </c>
      <c r="L109">
        <v>12.389566671230501</v>
      </c>
      <c r="M109">
        <v>76.202760002852202</v>
      </c>
      <c r="N109">
        <v>92.641980200100903</v>
      </c>
      <c r="O109">
        <v>58.943756674394997</v>
      </c>
      <c r="P109">
        <v>138781.54258118401</v>
      </c>
      <c r="Q109">
        <v>139737.096998033</v>
      </c>
      <c r="R109">
        <v>103.13478522758599</v>
      </c>
      <c r="S109">
        <v>700.23568539093105</v>
      </c>
      <c r="T109">
        <v>0.476577753074793</v>
      </c>
      <c r="U109">
        <v>6.2587875620298605E-2</v>
      </c>
      <c r="V109">
        <v>0.795843722799908</v>
      </c>
      <c r="W109">
        <v>2.0771037454048302E-2</v>
      </c>
      <c r="X109">
        <v>0.120797364125744</v>
      </c>
      <c r="Y109" s="1">
        <v>0</v>
      </c>
      <c r="Z109">
        <v>0.36595113815906999</v>
      </c>
      <c r="AA109">
        <v>5.6094403872635E-4</v>
      </c>
      <c r="AB109">
        <v>6.3757646404930301E-3</v>
      </c>
      <c r="AC109">
        <v>6.87895178831603E-3</v>
      </c>
      <c r="AD109">
        <v>2.53646650647576E-3</v>
      </c>
      <c r="AE109">
        <v>0.801483020950299</v>
      </c>
      <c r="AF109" s="3">
        <v>2.4044490628508902E-3</v>
      </c>
      <c r="AG109" s="3">
        <v>1.20376647595707E-4</v>
      </c>
      <c r="AH109">
        <v>5.2343444631339198</v>
      </c>
      <c r="AI109">
        <v>0.37951801071284502</v>
      </c>
      <c r="AJ109">
        <v>2519.9014888198999</v>
      </c>
      <c r="AK109" t="s">
        <v>93</v>
      </c>
      <c r="AL109" t="s">
        <v>94</v>
      </c>
      <c r="AM109">
        <v>35347242550.800003</v>
      </c>
      <c r="AN109">
        <v>254697</v>
      </c>
      <c r="AO109">
        <f t="shared" si="33"/>
        <v>1.060071118030206E-2</v>
      </c>
      <c r="AP109">
        <f t="shared" si="34"/>
        <v>12.004770909511485</v>
      </c>
      <c r="AQ109" s="15">
        <f t="shared" si="35"/>
        <v>5.7986501541331004E-2</v>
      </c>
      <c r="AR109" s="3">
        <f t="shared" si="36"/>
        <v>6.5462380778344778E-4</v>
      </c>
      <c r="AS109" s="15">
        <f t="shared" si="32"/>
        <v>0.16267681487214336</v>
      </c>
    </row>
    <row r="110" spans="1:49" x14ac:dyDescent="0.25">
      <c r="A110" t="s">
        <v>396</v>
      </c>
      <c r="B110">
        <v>12.834935295744801</v>
      </c>
      <c r="C110">
        <v>9.9075696603540698E-3</v>
      </c>
      <c r="D110">
        <v>11.2621541150938</v>
      </c>
      <c r="E110">
        <v>-11.2484602087659</v>
      </c>
      <c r="F110" s="1">
        <v>0</v>
      </c>
      <c r="G110" s="1">
        <v>0</v>
      </c>
      <c r="H110">
        <v>4.15289692605824</v>
      </c>
      <c r="I110">
        <v>9.2192991270809994</v>
      </c>
      <c r="J110">
        <v>10.5064191917103</v>
      </c>
      <c r="K110">
        <v>-53.349831018023899</v>
      </c>
      <c r="L110">
        <v>38.0892120601548</v>
      </c>
      <c r="M110">
        <v>81.145929349213702</v>
      </c>
      <c r="N110">
        <v>92.554613684555804</v>
      </c>
      <c r="O110">
        <v>58.826304130743701</v>
      </c>
      <c r="P110">
        <v>138097.886895787</v>
      </c>
      <c r="Q110">
        <v>139102.12933646899</v>
      </c>
      <c r="R110">
        <v>92.287247878413993</v>
      </c>
      <c r="S110">
        <v>696.16861331261896</v>
      </c>
      <c r="T110">
        <v>0.45949191412694801</v>
      </c>
      <c r="U110">
        <v>3.3403174901013202E-2</v>
      </c>
      <c r="V110">
        <v>0.90284227333677403</v>
      </c>
      <c r="W110">
        <v>8.2855966391246205E-3</v>
      </c>
      <c r="X110">
        <v>5.5468955123087402E-2</v>
      </c>
      <c r="Y110" s="1">
        <v>0</v>
      </c>
      <c r="Z110">
        <v>0.39984342435676401</v>
      </c>
      <c r="AA110">
        <v>6.0441280982213798E-4</v>
      </c>
      <c r="AB110">
        <v>6.1502543492327798E-3</v>
      </c>
      <c r="AC110">
        <v>6.7468899412254403E-3</v>
      </c>
      <c r="AD110">
        <v>2.8094596485487701E-3</v>
      </c>
      <c r="AE110">
        <v>0.787419501281026</v>
      </c>
      <c r="AF110" s="3">
        <v>2.6772263043554801E-3</v>
      </c>
      <c r="AG110" s="3">
        <v>3.4343660965084502E-4</v>
      </c>
      <c r="AH110">
        <v>4.8739016587537503</v>
      </c>
      <c r="AI110">
        <v>0.37680823824795101</v>
      </c>
      <c r="AJ110">
        <v>3544.1601326772702</v>
      </c>
      <c r="AK110" t="s">
        <v>95</v>
      </c>
      <c r="AL110" t="s">
        <v>96</v>
      </c>
      <c r="AM110">
        <v>47943029099.949997</v>
      </c>
      <c r="AN110">
        <v>347167</v>
      </c>
      <c r="AO110">
        <f t="shared" si="33"/>
        <v>1.0802268431430515E-2</v>
      </c>
      <c r="AP110">
        <f t="shared" si="34"/>
        <v>12.219643322597983</v>
      </c>
      <c r="AQ110" s="15">
        <f t="shared" si="35"/>
        <v>5.0352694993064828E-2</v>
      </c>
      <c r="AR110" s="3">
        <f t="shared" si="36"/>
        <v>5.7967562668092242E-4</v>
      </c>
      <c r="AS110" s="15">
        <f t="shared" si="32"/>
        <v>0.13965189648249643</v>
      </c>
    </row>
    <row r="111" spans="1:49" x14ac:dyDescent="0.25">
      <c r="A111" t="s">
        <v>396</v>
      </c>
      <c r="B111">
        <v>13.3693310770699</v>
      </c>
      <c r="C111">
        <v>1.0183055994286301E-2</v>
      </c>
      <c r="D111">
        <v>11.557989377278499</v>
      </c>
      <c r="E111">
        <v>-8.4122194489611299</v>
      </c>
      <c r="F111" s="1">
        <v>0</v>
      </c>
      <c r="G111" s="1">
        <v>0</v>
      </c>
      <c r="H111">
        <v>4.3164451942997299</v>
      </c>
      <c r="I111">
        <v>33.643581234484401</v>
      </c>
      <c r="J111">
        <v>34.383084871972997</v>
      </c>
      <c r="K111">
        <v>-26.417805141700299</v>
      </c>
      <c r="L111">
        <v>62.424263312141399</v>
      </c>
      <c r="M111">
        <v>82.744289752690506</v>
      </c>
      <c r="N111">
        <v>93.051912437827298</v>
      </c>
      <c r="O111">
        <v>59.471649228759802</v>
      </c>
      <c r="P111">
        <v>138560.08915198001</v>
      </c>
      <c r="Q111">
        <v>139441.59643137499</v>
      </c>
      <c r="R111">
        <v>86.843361408228901</v>
      </c>
      <c r="S111">
        <v>695.92916870027398</v>
      </c>
      <c r="T111">
        <v>0.468477260549931</v>
      </c>
      <c r="U111">
        <v>1.9436979205525201E-2</v>
      </c>
      <c r="V111">
        <v>0.95132185716539897</v>
      </c>
      <c r="W111">
        <v>3.7522149192095199E-3</v>
      </c>
      <c r="X111">
        <v>2.5488948709865698E-2</v>
      </c>
      <c r="Y111" s="1">
        <v>0</v>
      </c>
      <c r="Z111">
        <v>0.39270896898046498</v>
      </c>
      <c r="AA111">
        <v>6.0648664505413797E-4</v>
      </c>
      <c r="AB111">
        <v>6.1008793065361099E-3</v>
      </c>
      <c r="AC111">
        <v>6.7053718967902297E-3</v>
      </c>
      <c r="AD111">
        <v>2.94686496849582E-3</v>
      </c>
      <c r="AE111">
        <v>0.77705442068687502</v>
      </c>
      <c r="AF111" s="3">
        <v>2.8362486355070901E-3</v>
      </c>
      <c r="AG111" s="3">
        <v>5.2876870005126597E-4</v>
      </c>
      <c r="AH111">
        <v>4.7613063920337799</v>
      </c>
      <c r="AI111">
        <v>0.37559878966381399</v>
      </c>
      <c r="AJ111">
        <v>4241.6987495421399</v>
      </c>
      <c r="AK111" t="s">
        <v>97</v>
      </c>
      <c r="AL111" t="s">
        <v>98</v>
      </c>
      <c r="AM111">
        <v>59148115176.93</v>
      </c>
      <c r="AN111">
        <v>426877</v>
      </c>
      <c r="AO111">
        <f t="shared" si="33"/>
        <v>1.0934634933161434E-2</v>
      </c>
      <c r="AP111">
        <f t="shared" si="34"/>
        <v>12.360492386736521</v>
      </c>
      <c r="AQ111" s="15">
        <f t="shared" si="35"/>
        <v>8.1618001837525211E-2</v>
      </c>
      <c r="AR111" s="3">
        <f t="shared" si="36"/>
        <v>9.538229319263087E-4</v>
      </c>
      <c r="AS111" s="15">
        <f t="shared" si="32"/>
        <v>0.15671771626233388</v>
      </c>
    </row>
    <row r="112" spans="1:49" x14ac:dyDescent="0.25">
      <c r="A112" t="s">
        <v>396</v>
      </c>
      <c r="B112">
        <v>14.471023776963699</v>
      </c>
      <c r="C112">
        <v>1.01352285208967E-2</v>
      </c>
      <c r="D112">
        <v>11.506694047265199</v>
      </c>
      <c r="E112">
        <v>-6.2864857808861601</v>
      </c>
      <c r="F112" s="1">
        <v>0</v>
      </c>
      <c r="G112" s="1">
        <v>0</v>
      </c>
      <c r="H112">
        <v>4.5358164024439702</v>
      </c>
      <c r="I112">
        <v>59.403021112742302</v>
      </c>
      <c r="J112">
        <v>60.036002484446797</v>
      </c>
      <c r="K112">
        <v>3.4985493594455201</v>
      </c>
      <c r="L112">
        <v>88.115451451801604</v>
      </c>
      <c r="M112">
        <v>84.911638104653207</v>
      </c>
      <c r="N112">
        <v>93.428682820530199</v>
      </c>
      <c r="O112">
        <v>60.911357612832802</v>
      </c>
      <c r="P112">
        <v>138898.045714306</v>
      </c>
      <c r="Q112">
        <v>139707.93381738101</v>
      </c>
      <c r="R112">
        <v>79.161129018601798</v>
      </c>
      <c r="S112">
        <v>693.297093161117</v>
      </c>
      <c r="T112">
        <v>0.47361142050593702</v>
      </c>
      <c r="U112">
        <v>5.7907306641218504E-3</v>
      </c>
      <c r="V112">
        <v>0.98359185793216197</v>
      </c>
      <c r="W112">
        <v>1.33457232777273E-3</v>
      </c>
      <c r="X112">
        <v>9.2828390759426508E-3</v>
      </c>
      <c r="Y112" s="1">
        <v>0</v>
      </c>
      <c r="Z112">
        <v>0.39044695077950597</v>
      </c>
      <c r="AA112">
        <v>6.1843513107343203E-4</v>
      </c>
      <c r="AB112">
        <v>5.8416509971964603E-3</v>
      </c>
      <c r="AC112">
        <v>6.5494468935766203E-3</v>
      </c>
      <c r="AD112">
        <v>2.89972455273994E-3</v>
      </c>
      <c r="AE112">
        <v>0.75027798715406602</v>
      </c>
      <c r="AF112" s="3">
        <v>2.8135424518277402E-3</v>
      </c>
      <c r="AG112" s="3">
        <v>7.7541584408583595E-4</v>
      </c>
      <c r="AH112">
        <v>4.3431913705876699</v>
      </c>
      <c r="AI112">
        <v>0.35172724085444002</v>
      </c>
      <c r="AJ112">
        <v>5006.7942856770296</v>
      </c>
      <c r="AK112" t="s">
        <v>99</v>
      </c>
      <c r="AL112" t="s">
        <v>100</v>
      </c>
      <c r="AM112">
        <v>68166993895.209999</v>
      </c>
      <c r="AN112">
        <v>490770</v>
      </c>
      <c r="AO112">
        <f t="shared" si="33"/>
        <v>1.0753987238678812E-2</v>
      </c>
      <c r="AP112">
        <f t="shared" si="34"/>
        <v>12.168216457163217</v>
      </c>
      <c r="AQ112" s="15">
        <f t="shared" si="35"/>
        <v>0.18924772812081758</v>
      </c>
      <c r="AR112" s="3">
        <f t="shared" si="36"/>
        <v>2.1877854202609973E-3</v>
      </c>
      <c r="AS112" s="15">
        <f t="shared" si="32"/>
        <v>0.25761784553601075</v>
      </c>
    </row>
    <row r="113" spans="1:48" x14ac:dyDescent="0.25">
      <c r="A113" t="s">
        <v>396</v>
      </c>
      <c r="B113">
        <v>16.1843931615659</v>
      </c>
      <c r="C113">
        <v>1.07659830327123E-2</v>
      </c>
      <c r="D113">
        <v>12.180996393048099</v>
      </c>
      <c r="E113">
        <v>-4.8241751422826198</v>
      </c>
      <c r="F113" s="1">
        <v>0</v>
      </c>
      <c r="G113" s="1">
        <v>0</v>
      </c>
      <c r="H113">
        <v>4.6192545528431701</v>
      </c>
      <c r="I113">
        <v>83.777769659471303</v>
      </c>
      <c r="J113">
        <v>83.486653803114905</v>
      </c>
      <c r="K113">
        <v>27.211215598227199</v>
      </c>
      <c r="L113">
        <v>112.370337457446</v>
      </c>
      <c r="M113">
        <v>84.760872222678401</v>
      </c>
      <c r="N113">
        <v>93.962391348508106</v>
      </c>
      <c r="O113">
        <v>60.687994202194098</v>
      </c>
      <c r="P113">
        <v>139514.14386087001</v>
      </c>
      <c r="Q113">
        <v>140205.37823264199</v>
      </c>
      <c r="R113">
        <v>78.134070749242596</v>
      </c>
      <c r="S113">
        <v>698.13948792844701</v>
      </c>
      <c r="T113">
        <v>0.49336696377128803</v>
      </c>
      <c r="U113">
        <v>2.2908041341932E-3</v>
      </c>
      <c r="V113">
        <v>0.99263685369254995</v>
      </c>
      <c r="W113">
        <v>6.5735177327111796E-4</v>
      </c>
      <c r="X113">
        <v>4.4149903999851402E-3</v>
      </c>
      <c r="Y113" s="1">
        <v>0</v>
      </c>
      <c r="Z113">
        <v>0.36592299613124601</v>
      </c>
      <c r="AA113">
        <v>6.0824229334068903E-4</v>
      </c>
      <c r="AB113">
        <v>5.9395198432619402E-3</v>
      </c>
      <c r="AC113">
        <v>6.5746786877695501E-3</v>
      </c>
      <c r="AD113">
        <v>3.01613745854775E-3</v>
      </c>
      <c r="AE113">
        <v>0.76802637856688405</v>
      </c>
      <c r="AF113" s="3">
        <v>2.91850023855415E-3</v>
      </c>
      <c r="AG113" s="3">
        <v>1.2020907439169099E-3</v>
      </c>
      <c r="AH113">
        <v>4.5839550936243896</v>
      </c>
      <c r="AI113">
        <v>0.367442761379565</v>
      </c>
      <c r="AJ113">
        <v>5673.5329580726502</v>
      </c>
      <c r="AK113" t="s">
        <v>101</v>
      </c>
      <c r="AL113" t="s">
        <v>102</v>
      </c>
      <c r="AM113">
        <v>77906511615.779999</v>
      </c>
      <c r="AN113">
        <v>558413</v>
      </c>
      <c r="AO113">
        <f t="shared" si="33"/>
        <v>1.088637214510252E-2</v>
      </c>
      <c r="AP113">
        <f t="shared" si="34"/>
        <v>12.309160745901238</v>
      </c>
      <c r="AQ113" s="15">
        <f t="shared" si="35"/>
        <v>0.31482507180313291</v>
      </c>
      <c r="AR113" s="3">
        <f t="shared" si="36"/>
        <v>3.7185064145979756E-3</v>
      </c>
      <c r="AS113" s="15">
        <f t="shared" si="32"/>
        <v>0.32865921960231481</v>
      </c>
    </row>
    <row r="114" spans="1:48" x14ac:dyDescent="0.25">
      <c r="A114" t="s">
        <v>396</v>
      </c>
      <c r="B114">
        <v>17.286476880143201</v>
      </c>
      <c r="C114">
        <v>1.2006964300446199E-2</v>
      </c>
      <c r="D114">
        <v>13.493926596207301</v>
      </c>
      <c r="E114">
        <v>2.7327755938463398</v>
      </c>
      <c r="F114" s="1">
        <v>0</v>
      </c>
      <c r="G114" s="1">
        <v>0</v>
      </c>
      <c r="H114">
        <v>4.8523232986344702</v>
      </c>
      <c r="I114">
        <v>108.575776921092</v>
      </c>
      <c r="J114">
        <v>108.013722131549</v>
      </c>
      <c r="K114">
        <v>55.946061295812697</v>
      </c>
      <c r="L114">
        <v>137.08204199146601</v>
      </c>
      <c r="M114">
        <v>86.569618213049395</v>
      </c>
      <c r="N114">
        <v>94.435718859652397</v>
      </c>
      <c r="O114">
        <v>61.3642268936471</v>
      </c>
      <c r="P114">
        <v>139958.04979474199</v>
      </c>
      <c r="Q114">
        <v>140550.93613393599</v>
      </c>
      <c r="R114">
        <v>73.154720708103895</v>
      </c>
      <c r="S114">
        <v>692.65201189457196</v>
      </c>
      <c r="T114">
        <v>0.50474779529880598</v>
      </c>
      <c r="U114">
        <v>1.46996774395228E-3</v>
      </c>
      <c r="V114">
        <v>0.99499432841092605</v>
      </c>
      <c r="W114">
        <v>3.3786561590745098E-4</v>
      </c>
      <c r="X114">
        <v>3.1978382292135702E-3</v>
      </c>
      <c r="Y114" s="1">
        <v>0</v>
      </c>
      <c r="Z114">
        <v>0.35872995750815001</v>
      </c>
      <c r="AA114">
        <v>6.1404472270562495E-4</v>
      </c>
      <c r="AB114">
        <v>5.9267993872501503E-3</v>
      </c>
      <c r="AC114">
        <v>6.5794792006668304E-3</v>
      </c>
      <c r="AD114">
        <v>2.96617841810317E-3</v>
      </c>
      <c r="AE114">
        <v>0.761186517806824</v>
      </c>
      <c r="AF114" s="3">
        <v>2.8925087676659202E-3</v>
      </c>
      <c r="AG114" s="3">
        <v>2.4999565504866001E-3</v>
      </c>
      <c r="AH114">
        <v>4.4400573308675302</v>
      </c>
      <c r="AI114">
        <v>0.363921048347568</v>
      </c>
      <c r="AJ114">
        <v>6790.2000313170602</v>
      </c>
      <c r="AK114" t="s">
        <v>103</v>
      </c>
      <c r="AL114" t="s">
        <v>104</v>
      </c>
      <c r="AM114">
        <v>63699946951.379997</v>
      </c>
      <c r="AN114">
        <v>455136</v>
      </c>
      <c r="AO114">
        <f t="shared" si="33"/>
        <v>1.086874450785498E-2</v>
      </c>
      <c r="AP114">
        <f t="shared" si="34"/>
        <v>12.290405361857282</v>
      </c>
      <c r="AQ114" s="15">
        <f t="shared" si="35"/>
        <v>0.40650176875296573</v>
      </c>
      <c r="AR114" s="3">
        <f t="shared" si="36"/>
        <v>4.8224355480769726E-3</v>
      </c>
      <c r="AS114" s="15">
        <f t="shared" si="32"/>
        <v>0.28105609267222942</v>
      </c>
    </row>
    <row r="115" spans="1:48" x14ac:dyDescent="0.25">
      <c r="A115" t="s">
        <v>396</v>
      </c>
      <c r="B115">
        <v>18.762266879735702</v>
      </c>
      <c r="C115">
        <v>1.3037004132710001E-2</v>
      </c>
      <c r="D115">
        <v>14.569993376033301</v>
      </c>
      <c r="E115">
        <v>5.9995347731903399</v>
      </c>
      <c r="F115" s="1">
        <v>0</v>
      </c>
      <c r="G115" s="1">
        <v>0</v>
      </c>
      <c r="H115">
        <v>4.9949322300004404</v>
      </c>
      <c r="I115">
        <v>132.82137270381801</v>
      </c>
      <c r="J115">
        <v>131.821464816559</v>
      </c>
      <c r="K115">
        <v>78.916046384114296</v>
      </c>
      <c r="L115">
        <v>161.298131353434</v>
      </c>
      <c r="M115">
        <v>87.716228765935995</v>
      </c>
      <c r="N115">
        <v>94.694073667094699</v>
      </c>
      <c r="O115">
        <v>60.410202448269999</v>
      </c>
      <c r="P115">
        <v>140118.40169794601</v>
      </c>
      <c r="Q115">
        <v>140650.58464901199</v>
      </c>
      <c r="R115">
        <v>71.092565105443299</v>
      </c>
      <c r="S115">
        <v>693.315125427574</v>
      </c>
      <c r="T115">
        <v>0.53499623247938</v>
      </c>
      <c r="U115">
        <v>1.27719978115422E-3</v>
      </c>
      <c r="V115">
        <v>0.99651268590245101</v>
      </c>
      <c r="W115" s="1">
        <v>1.93123150847404E-4</v>
      </c>
      <c r="X115">
        <v>2.0169911655465202E-3</v>
      </c>
      <c r="Y115" s="1">
        <v>0</v>
      </c>
      <c r="Z115">
        <v>0.32724512167612801</v>
      </c>
      <c r="AA115">
        <v>6.2038366946455005E-4</v>
      </c>
      <c r="AB115">
        <v>5.9773186597331602E-3</v>
      </c>
      <c r="AC115">
        <v>6.5642243080830899E-3</v>
      </c>
      <c r="AD115">
        <v>3.1021216759630202E-3</v>
      </c>
      <c r="AE115">
        <v>0.79371836133248896</v>
      </c>
      <c r="AF115" s="3">
        <v>3.0161297730634498E-3</v>
      </c>
      <c r="AG115" s="3">
        <v>3.3371950186418101E-3</v>
      </c>
      <c r="AH115">
        <v>4.6459266015539296</v>
      </c>
      <c r="AI115">
        <v>0.38973736591315</v>
      </c>
      <c r="AJ115">
        <v>7897.6095685173996</v>
      </c>
      <c r="AK115" t="s">
        <v>105</v>
      </c>
      <c r="AL115" t="s">
        <v>106</v>
      </c>
      <c r="AM115">
        <v>47826614051.559998</v>
      </c>
      <c r="AN115">
        <v>341330</v>
      </c>
      <c r="AO115">
        <f t="shared" si="33"/>
        <v>1.0994667551023667E-2</v>
      </c>
      <c r="AP115">
        <f t="shared" si="34"/>
        <v>12.424303818296433</v>
      </c>
      <c r="AQ115" s="15">
        <f t="shared" si="35"/>
        <v>0.51012621343867792</v>
      </c>
      <c r="AR115" s="3">
        <f t="shared" si="36"/>
        <v>6.1721372562591643E-3</v>
      </c>
      <c r="AS115" s="15">
        <f t="shared" si="32"/>
        <v>0.28773338432661344</v>
      </c>
    </row>
    <row r="116" spans="1:48" x14ac:dyDescent="0.25">
      <c r="A116" t="s">
        <v>396</v>
      </c>
      <c r="B116">
        <v>19.3714053190008</v>
      </c>
      <c r="C116">
        <v>1.40662426778333E-2</v>
      </c>
      <c r="D116">
        <v>15.632954648524301</v>
      </c>
      <c r="E116">
        <v>12.507254857317699</v>
      </c>
      <c r="F116" s="1">
        <v>0</v>
      </c>
      <c r="G116" s="1">
        <v>0</v>
      </c>
      <c r="H116">
        <v>5.18791339247759</v>
      </c>
      <c r="I116">
        <v>157.700359508124</v>
      </c>
      <c r="J116">
        <v>155.77274258700899</v>
      </c>
      <c r="K116">
        <v>105.486653199294</v>
      </c>
      <c r="L116">
        <v>186.124712085185</v>
      </c>
      <c r="M116">
        <v>88.794602046952093</v>
      </c>
      <c r="N116">
        <v>94.994536344874007</v>
      </c>
      <c r="O116">
        <v>59.792499225581402</v>
      </c>
      <c r="P116">
        <v>140397.99879308301</v>
      </c>
      <c r="Q116">
        <v>140876.148991644</v>
      </c>
      <c r="R116">
        <v>70.0139857735183</v>
      </c>
      <c r="S116">
        <v>687.730256427423</v>
      </c>
      <c r="T116">
        <v>0.55947646213994795</v>
      </c>
      <c r="U116">
        <v>8.9961758671500797E-4</v>
      </c>
      <c r="V116">
        <v>0.99756978768960403</v>
      </c>
      <c r="W116" s="1">
        <v>1.5755998054474001E-4</v>
      </c>
      <c r="X116">
        <v>1.3730347431362101E-3</v>
      </c>
      <c r="Y116" s="1">
        <v>0</v>
      </c>
      <c r="Z116">
        <v>0.29776123626414802</v>
      </c>
      <c r="AA116">
        <v>6.2682487904916603E-4</v>
      </c>
      <c r="AB116">
        <v>6.0539756841679598E-3</v>
      </c>
      <c r="AC116">
        <v>6.5714018880820299E-3</v>
      </c>
      <c r="AD116">
        <v>3.20422834319625E-3</v>
      </c>
      <c r="AE116">
        <v>0.81769626756659397</v>
      </c>
      <c r="AF116" s="3">
        <v>3.10724581675305E-3</v>
      </c>
      <c r="AG116" s="3">
        <v>4.1812549931308498E-3</v>
      </c>
      <c r="AH116">
        <v>4.8190644061475201</v>
      </c>
      <c r="AI116">
        <v>0.41334188563586099</v>
      </c>
      <c r="AJ116">
        <v>9571.7345286974796</v>
      </c>
      <c r="AK116" t="s">
        <v>107</v>
      </c>
      <c r="AL116" t="s">
        <v>108</v>
      </c>
      <c r="AM116">
        <v>26338945369.580002</v>
      </c>
      <c r="AN116">
        <v>187602</v>
      </c>
      <c r="AO116">
        <f t="shared" si="33"/>
        <v>1.1109052307165702E-2</v>
      </c>
      <c r="AP116">
        <f t="shared" si="34"/>
        <v>12.545770766864594</v>
      </c>
      <c r="AQ116" s="15">
        <f t="shared" si="35"/>
        <v>0.54405860580234799</v>
      </c>
      <c r="AR116" s="3">
        <f t="shared" si="36"/>
        <v>6.6739982246862162E-3</v>
      </c>
      <c r="AS116" s="15">
        <f t="shared" si="32"/>
        <v>0.23913909779232911</v>
      </c>
    </row>
    <row r="117" spans="1:48" x14ac:dyDescent="0.25">
      <c r="A117" t="s">
        <v>396</v>
      </c>
      <c r="B117">
        <v>18.8673289206024</v>
      </c>
      <c r="C117">
        <v>1.44715460084798E-2</v>
      </c>
      <c r="D117">
        <v>16.048200048297499</v>
      </c>
      <c r="E117">
        <v>17.494076338657798</v>
      </c>
      <c r="F117" s="1">
        <v>0</v>
      </c>
      <c r="G117" s="1">
        <v>0</v>
      </c>
      <c r="H117">
        <v>5.4204992472280704</v>
      </c>
      <c r="I117">
        <v>182.35924624620199</v>
      </c>
      <c r="J117">
        <v>177.84160512407101</v>
      </c>
      <c r="K117">
        <v>132.95252461127899</v>
      </c>
      <c r="L117">
        <v>210.860853074293</v>
      </c>
      <c r="M117">
        <v>92.068804674748705</v>
      </c>
      <c r="N117">
        <v>94.928474221920695</v>
      </c>
      <c r="O117">
        <v>58.364490445943403</v>
      </c>
      <c r="P117">
        <v>140019.75338190299</v>
      </c>
      <c r="Q117">
        <v>140533.53473915</v>
      </c>
      <c r="R117">
        <v>67.923593991787797</v>
      </c>
      <c r="S117">
        <v>678.88110371432902</v>
      </c>
      <c r="T117">
        <v>0.56938005126442903</v>
      </c>
      <c r="U117">
        <v>1.2603993268182701E-3</v>
      </c>
      <c r="V117">
        <v>0.99734561002550204</v>
      </c>
      <c r="W117" s="1">
        <v>2.0390890852656302E-5</v>
      </c>
      <c r="X117">
        <v>1.37359975682634E-3</v>
      </c>
      <c r="Y117" s="1">
        <v>0</v>
      </c>
      <c r="Z117">
        <v>0.28700248141017498</v>
      </c>
      <c r="AA117">
        <v>6.60627826549458E-4</v>
      </c>
      <c r="AB117">
        <v>6.1904315467421599E-3</v>
      </c>
      <c r="AC117">
        <v>6.6170447304145803E-3</v>
      </c>
      <c r="AD117">
        <v>3.24843086515338E-3</v>
      </c>
      <c r="AE117">
        <v>0.83274044582361995</v>
      </c>
      <c r="AF117" s="3">
        <v>3.1644136941297498E-3</v>
      </c>
      <c r="AG117" s="3">
        <v>4.3720928611023198E-3</v>
      </c>
      <c r="AH117">
        <v>5.0116562989873401</v>
      </c>
      <c r="AI117">
        <v>0.44345310574659702</v>
      </c>
      <c r="AJ117">
        <v>11727.992247077</v>
      </c>
      <c r="AK117" t="s">
        <v>109</v>
      </c>
      <c r="AL117" t="s">
        <v>110</v>
      </c>
      <c r="AM117">
        <v>13501404719.85</v>
      </c>
      <c r="AN117">
        <v>96425</v>
      </c>
      <c r="AO117">
        <f t="shared" si="33"/>
        <v>1.1254805975287857E-2</v>
      </c>
      <c r="AP117">
        <f t="shared" si="34"/>
        <v>12.700325077945941</v>
      </c>
      <c r="AQ117" s="15">
        <f t="shared" si="35"/>
        <v>0.48557842455272548</v>
      </c>
      <c r="AR117" s="3">
        <f t="shared" si="36"/>
        <v>6.0179837749202159E-3</v>
      </c>
      <c r="AS117" s="15">
        <f t="shared" si="32"/>
        <v>0.17566635908205619</v>
      </c>
    </row>
    <row r="118" spans="1:48" x14ac:dyDescent="0.25">
      <c r="A118" t="s">
        <v>396</v>
      </c>
      <c r="B118">
        <v>18.296496189287499</v>
      </c>
      <c r="C118">
        <v>1.3815857594264999E-2</v>
      </c>
      <c r="D118">
        <v>15.3754876921252</v>
      </c>
      <c r="E118">
        <v>18.9222803036077</v>
      </c>
      <c r="F118" s="1">
        <v>0</v>
      </c>
      <c r="G118" s="1">
        <v>0</v>
      </c>
      <c r="H118">
        <v>5.8925415373331598</v>
      </c>
      <c r="I118">
        <v>207.70603543631401</v>
      </c>
      <c r="J118">
        <v>195.666328898866</v>
      </c>
      <c r="K118">
        <v>180.80372596577899</v>
      </c>
      <c r="L118">
        <v>236.422428817905</v>
      </c>
      <c r="M118">
        <v>100.736226687529</v>
      </c>
      <c r="N118">
        <v>94.290509821297405</v>
      </c>
      <c r="O118">
        <v>62.106521922389</v>
      </c>
      <c r="P118">
        <v>138963.45153272801</v>
      </c>
      <c r="Q118">
        <v>139555.75277518999</v>
      </c>
      <c r="R118">
        <v>60.958437070878801</v>
      </c>
      <c r="S118">
        <v>653.95134931171799</v>
      </c>
      <c r="T118">
        <v>0.47423177165546898</v>
      </c>
      <c r="U118">
        <v>2.4989199594966198E-3</v>
      </c>
      <c r="V118">
        <v>0.995066266203951</v>
      </c>
      <c r="W118" s="1">
        <v>5.7950388418418E-5</v>
      </c>
      <c r="X118">
        <v>2.37686344813324E-3</v>
      </c>
      <c r="Y118" s="1">
        <v>0</v>
      </c>
      <c r="Z118">
        <v>0.38009410547448302</v>
      </c>
      <c r="AA118">
        <v>7.4569816271968597E-4</v>
      </c>
      <c r="AB118">
        <v>5.7091152121882703E-3</v>
      </c>
      <c r="AC118">
        <v>6.4386090201214502E-3</v>
      </c>
      <c r="AD118">
        <v>2.7150577105418002E-3</v>
      </c>
      <c r="AE118">
        <v>0.70827898380336296</v>
      </c>
      <c r="AF118" s="3">
        <v>2.6914601384527802E-3</v>
      </c>
      <c r="AG118" s="3">
        <v>4.6460224571194999E-3</v>
      </c>
      <c r="AH118">
        <v>3.7153018301681202</v>
      </c>
      <c r="AI118">
        <v>0.34044849226252799</v>
      </c>
      <c r="AJ118">
        <v>15195.323854260299</v>
      </c>
      <c r="AK118" t="s">
        <v>111</v>
      </c>
      <c r="AL118" t="s">
        <v>112</v>
      </c>
      <c r="AM118">
        <v>4791598772.3000002</v>
      </c>
      <c r="AN118">
        <v>34481</v>
      </c>
      <c r="AO118">
        <f>SUM(AA118,AC118*$AO$99,AF118*$AP$99)</f>
        <v>1.0627809011648304E-2</v>
      </c>
      <c r="AP118">
        <f t="shared" si="34"/>
        <v>12.033686888137929</v>
      </c>
      <c r="AQ118" s="15">
        <f t="shared" ref="AQ118:AQ119" si="37">B118/AP118-1</f>
        <v>0.52043977538779607</v>
      </c>
      <c r="AR118" s="3">
        <f t="shared" ref="AR118:AR119" si="38">1-(1-B118/100)^(1/12)-AO118</f>
        <v>6.0706416660039949E-3</v>
      </c>
      <c r="AS118" s="15">
        <f t="shared" ref="AS118:AS119" si="39">B118/D118-1</f>
        <v>0.18997826642327187</v>
      </c>
    </row>
    <row r="119" spans="1:48" x14ac:dyDescent="0.25">
      <c r="A119" t="s">
        <v>396</v>
      </c>
      <c r="B119">
        <v>18.4384561952184</v>
      </c>
      <c r="C119">
        <v>1.29334064883931E-2</v>
      </c>
      <c r="D119">
        <v>14.4623241885519</v>
      </c>
      <c r="E119">
        <v>34.864804396554597</v>
      </c>
      <c r="F119" s="1">
        <v>0</v>
      </c>
      <c r="G119" s="1">
        <v>0</v>
      </c>
      <c r="H119">
        <v>6.5029380791579001</v>
      </c>
      <c r="I119">
        <v>255.68300430018101</v>
      </c>
      <c r="J119">
        <v>230.28540722649299</v>
      </c>
      <c r="K119">
        <v>244.62223366838899</v>
      </c>
      <c r="L119">
        <v>284.35606414980703</v>
      </c>
      <c r="M119">
        <v>107.563687810015</v>
      </c>
      <c r="N119">
        <v>94.527663218628405</v>
      </c>
      <c r="O119">
        <v>66.301818978084299</v>
      </c>
      <c r="P119">
        <v>139191.560380109</v>
      </c>
      <c r="Q119">
        <v>139649.255776562</v>
      </c>
      <c r="R119">
        <v>53.688210610372003</v>
      </c>
      <c r="S119">
        <v>633.22658197987801</v>
      </c>
      <c r="T119">
        <v>0.41983522048521899</v>
      </c>
      <c r="U119">
        <v>2.1626782588897299E-3</v>
      </c>
      <c r="V119">
        <v>0.99646917339238295</v>
      </c>
      <c r="W119" s="1">
        <v>0</v>
      </c>
      <c r="X119">
        <v>1.3681483487267699E-3</v>
      </c>
      <c r="Y119" s="1">
        <v>0</v>
      </c>
      <c r="Z119">
        <v>0.39757854904683099</v>
      </c>
      <c r="AA119">
        <v>7.9787517854139605E-4</v>
      </c>
      <c r="AB119">
        <v>5.2607876562751803E-3</v>
      </c>
      <c r="AC119">
        <v>6.2415552381892402E-3</v>
      </c>
      <c r="AD119">
        <v>2.3005564691293101E-3</v>
      </c>
      <c r="AE119">
        <v>0.61191992182779797</v>
      </c>
      <c r="AF119" s="3">
        <v>2.3252957029456299E-3</v>
      </c>
      <c r="AG119" s="3">
        <v>4.5741991913693901E-3</v>
      </c>
      <c r="AH119">
        <v>2.57267379406664</v>
      </c>
      <c r="AI119">
        <v>0.25623584328819299</v>
      </c>
      <c r="AJ119">
        <v>18373.0033660872</v>
      </c>
      <c r="AK119" t="s">
        <v>113</v>
      </c>
      <c r="AL119" t="s">
        <v>114</v>
      </c>
      <c r="AM119">
        <v>5785775590.3199997</v>
      </c>
      <c r="AN119">
        <v>41567</v>
      </c>
      <c r="AO119">
        <f>SUM(AA119,AC119*$AO$99,AF119*$AP$99)</f>
        <v>1.0065372332835023E-2</v>
      </c>
      <c r="AP119">
        <f t="shared" si="34"/>
        <v>11.431723745992706</v>
      </c>
      <c r="AQ119" s="15">
        <f t="shared" si="37"/>
        <v>0.61292002893980402</v>
      </c>
      <c r="AR119" s="3">
        <f t="shared" si="38"/>
        <v>6.7755658898424921E-3</v>
      </c>
      <c r="AS119" s="15">
        <f t="shared" si="39"/>
        <v>0.27493036076552135</v>
      </c>
    </row>
    <row r="120" spans="1:48" x14ac:dyDescent="0.25">
      <c r="F120" s="1"/>
      <c r="G120" s="1"/>
      <c r="W120" s="1"/>
      <c r="Y120" s="1"/>
      <c r="AQ120" s="15"/>
      <c r="AR120" s="3"/>
      <c r="AS120" s="15"/>
    </row>
    <row r="121" spans="1:48" x14ac:dyDescent="0.25">
      <c r="F121" s="1"/>
      <c r="G121" s="1"/>
      <c r="W121" s="1"/>
      <c r="Y121" s="1"/>
      <c r="AQ121" s="15"/>
      <c r="AR121" s="3"/>
      <c r="AS121" s="15"/>
    </row>
    <row r="122" spans="1:48" x14ac:dyDescent="0.25">
      <c r="AN122">
        <f>SUM(AN100:AN117)</f>
        <v>3512375</v>
      </c>
      <c r="AQ122" s="15"/>
      <c r="AR122" s="3"/>
      <c r="AS122" s="15"/>
    </row>
    <row r="123" spans="1:48" x14ac:dyDescent="0.25">
      <c r="AO123" t="s">
        <v>244</v>
      </c>
      <c r="AP123" t="s">
        <v>404</v>
      </c>
      <c r="AR123" s="3" t="s">
        <v>67</v>
      </c>
      <c r="AS123" s="15"/>
    </row>
    <row r="124" spans="1:48" x14ac:dyDescent="0.25">
      <c r="A124" t="s">
        <v>0</v>
      </c>
      <c r="B124" t="s">
        <v>1</v>
      </c>
      <c r="C124" t="s">
        <v>2</v>
      </c>
      <c r="D124" t="s">
        <v>3</v>
      </c>
      <c r="E124" t="s">
        <v>5</v>
      </c>
      <c r="F124" t="s">
        <v>6</v>
      </c>
      <c r="G124" t="s">
        <v>208</v>
      </c>
      <c r="H124" t="s">
        <v>7</v>
      </c>
      <c r="I124" t="s">
        <v>8</v>
      </c>
      <c r="J124" t="s">
        <v>134</v>
      </c>
      <c r="K124" t="s">
        <v>143</v>
      </c>
      <c r="L124" t="s">
        <v>9</v>
      </c>
      <c r="M124" t="s">
        <v>10</v>
      </c>
      <c r="N124" t="s">
        <v>11</v>
      </c>
      <c r="O124" t="s">
        <v>13</v>
      </c>
      <c r="P124" t="s">
        <v>14</v>
      </c>
      <c r="Q124" t="s">
        <v>15</v>
      </c>
      <c r="R124" t="s">
        <v>16</v>
      </c>
      <c r="S124" t="s">
        <v>17</v>
      </c>
      <c r="T124" t="s">
        <v>18</v>
      </c>
      <c r="U124" t="s">
        <v>20</v>
      </c>
      <c r="V124" t="s">
        <v>21</v>
      </c>
      <c r="W124" t="s">
        <v>22</v>
      </c>
      <c r="X124" t="s">
        <v>23</v>
      </c>
      <c r="Y124" t="s">
        <v>24</v>
      </c>
      <c r="Z124" t="s">
        <v>25</v>
      </c>
      <c r="AA124" t="s">
        <v>26</v>
      </c>
      <c r="AB124" t="s">
        <v>27</v>
      </c>
      <c r="AC124" t="s">
        <v>263</v>
      </c>
      <c r="AD124" t="s">
        <v>29</v>
      </c>
      <c r="AE124" t="s">
        <v>326</v>
      </c>
      <c r="AF124" s="3" t="s">
        <v>233</v>
      </c>
      <c r="AG124" s="3" t="s">
        <v>30</v>
      </c>
      <c r="AH124" t="s">
        <v>31</v>
      </c>
      <c r="AI124" t="s">
        <v>32</v>
      </c>
      <c r="AJ124" t="s">
        <v>33</v>
      </c>
      <c r="AK124" t="s">
        <v>34</v>
      </c>
      <c r="AL124" t="s">
        <v>74</v>
      </c>
      <c r="AM124" t="s">
        <v>35</v>
      </c>
      <c r="AN124" t="s">
        <v>36</v>
      </c>
      <c r="AO124" s="16">
        <v>1.1000000000000001</v>
      </c>
      <c r="AP124" s="16">
        <v>0.85</v>
      </c>
      <c r="AR124" s="3"/>
      <c r="AS124" s="15"/>
      <c r="AT124" t="s">
        <v>416</v>
      </c>
      <c r="AV124">
        <f>SUM(AV133,AV249)</f>
        <v>0.36325549468719875</v>
      </c>
    </row>
    <row r="125" spans="1:48" x14ac:dyDescent="0.25">
      <c r="A125" t="s">
        <v>396</v>
      </c>
      <c r="B125">
        <v>9.8328692563257807</v>
      </c>
      <c r="C125">
        <v>5.4407833128394404E-3</v>
      </c>
      <c r="D125">
        <v>6.3370662545196099</v>
      </c>
      <c r="E125">
        <v>-30.9292304241966</v>
      </c>
      <c r="F125" s="1">
        <v>0</v>
      </c>
      <c r="G125" s="1">
        <v>0</v>
      </c>
      <c r="H125">
        <v>3.29967827093901</v>
      </c>
      <c r="I125">
        <v>-250.38330561308101</v>
      </c>
      <c r="J125">
        <v>-181.37964461611799</v>
      </c>
      <c r="K125">
        <v>-250.38330561308101</v>
      </c>
      <c r="L125">
        <v>-213.937142099792</v>
      </c>
      <c r="M125">
        <v>68.858258681343202</v>
      </c>
      <c r="N125">
        <v>80.833915406113505</v>
      </c>
      <c r="O125">
        <v>51.131567451091698</v>
      </c>
      <c r="P125">
        <v>109462.839814814</v>
      </c>
      <c r="Q125">
        <v>110788.060573797</v>
      </c>
      <c r="R125">
        <v>119.561329775476</v>
      </c>
      <c r="S125">
        <v>597.61124718910401</v>
      </c>
      <c r="T125">
        <v>0.31380021769098998</v>
      </c>
      <c r="U125">
        <v>0.44741902238817399</v>
      </c>
      <c r="V125">
        <v>0.472338142623692</v>
      </c>
      <c r="W125" s="1">
        <v>3.5725592552053802E-3</v>
      </c>
      <c r="X125">
        <v>7.6670275732927298E-2</v>
      </c>
      <c r="Y125" s="1">
        <v>0</v>
      </c>
      <c r="Z125">
        <v>0.55984742090768802</v>
      </c>
      <c r="AA125">
        <v>5.47942039554519E-4</v>
      </c>
      <c r="AB125">
        <v>4.4946821144049697E-3</v>
      </c>
      <c r="AC125">
        <v>4.3886289301471003E-3</v>
      </c>
      <c r="AD125">
        <v>3.9820108112735E-4</v>
      </c>
      <c r="AE125">
        <v>0.81166133561600795</v>
      </c>
      <c r="AF125" s="3">
        <v>0</v>
      </c>
      <c r="AG125" s="3">
        <v>0</v>
      </c>
      <c r="AH125">
        <v>5.4432873295147104</v>
      </c>
      <c r="AI125">
        <v>0.35873429248737498</v>
      </c>
      <c r="AJ125">
        <v>46.255802897741297</v>
      </c>
      <c r="AK125" t="s">
        <v>75</v>
      </c>
      <c r="AL125" t="s">
        <v>76</v>
      </c>
      <c r="AM125">
        <v>29554966.75</v>
      </c>
      <c r="AN125">
        <v>270</v>
      </c>
      <c r="AO125" s="1">
        <f>SUM(AA125,AC125*$AO$124,AF125*$AP$124)</f>
        <v>5.3754338627163296E-3</v>
      </c>
      <c r="AP125">
        <f>100*(1-(1-AO125)^12)</f>
        <v>6.2631878940364487</v>
      </c>
      <c r="AQ125" s="15">
        <f>B125/AP125-1</f>
        <v>0.56994639513980361</v>
      </c>
      <c r="AR125" s="3">
        <f>1-(1-B125/100)^(1/12)-AO125</f>
        <v>3.2129095804004342E-3</v>
      </c>
      <c r="AS125" s="15">
        <f t="shared" ref="AS125:AS142" si="40">B125/D125-1</f>
        <v>0.55164375144617694</v>
      </c>
    </row>
    <row r="126" spans="1:48" x14ac:dyDescent="0.25">
      <c r="A126" t="s">
        <v>396</v>
      </c>
      <c r="B126">
        <v>2.6142966026488801</v>
      </c>
      <c r="C126">
        <v>6.4321372408540902E-3</v>
      </c>
      <c r="D126">
        <v>7.4512775395095998</v>
      </c>
      <c r="E126">
        <v>-17.218361246808101</v>
      </c>
      <c r="F126" s="1">
        <v>0</v>
      </c>
      <c r="G126" s="1">
        <v>0</v>
      </c>
      <c r="H126">
        <v>3.44375994540004</v>
      </c>
      <c r="I126">
        <v>-224.238713160515</v>
      </c>
      <c r="J126">
        <v>-156.73994298350601</v>
      </c>
      <c r="K126">
        <v>-224.238713160515</v>
      </c>
      <c r="L126">
        <v>-187.864000137483</v>
      </c>
      <c r="M126">
        <v>68.1481410603825</v>
      </c>
      <c r="N126">
        <v>81.319162562417105</v>
      </c>
      <c r="O126">
        <v>51.715654482353798</v>
      </c>
      <c r="P126">
        <v>109683.287431693</v>
      </c>
      <c r="Q126">
        <v>111033.853054619</v>
      </c>
      <c r="R126">
        <v>119.789924888192</v>
      </c>
      <c r="S126">
        <v>600.48895454062801</v>
      </c>
      <c r="T126">
        <v>0.27847473107402598</v>
      </c>
      <c r="U126">
        <v>0.33143024341546401</v>
      </c>
      <c r="V126">
        <v>0.59190178093293699</v>
      </c>
      <c r="W126" s="1">
        <v>1.7214890254777699E-2</v>
      </c>
      <c r="X126">
        <v>5.9453085396820399E-2</v>
      </c>
      <c r="Y126" s="1">
        <v>0</v>
      </c>
      <c r="Z126">
        <v>0.600399572873211</v>
      </c>
      <c r="AA126">
        <v>5.4185946799494597E-4</v>
      </c>
      <c r="AB126">
        <v>5.1650466445059603E-3</v>
      </c>
      <c r="AC126">
        <v>4.7669901763177499E-3</v>
      </c>
      <c r="AD126">
        <v>7.2521627311116605E-4</v>
      </c>
      <c r="AE126">
        <v>0.82450585350594796</v>
      </c>
      <c r="AF126" s="3">
        <v>0</v>
      </c>
      <c r="AG126" s="3">
        <v>0</v>
      </c>
      <c r="AH126">
        <v>5.5150634438606501</v>
      </c>
      <c r="AI126">
        <v>0.36248662973418699</v>
      </c>
      <c r="AJ126">
        <v>156.30571549115999</v>
      </c>
      <c r="AK126" t="s">
        <v>77</v>
      </c>
      <c r="AL126" t="s">
        <v>78</v>
      </c>
      <c r="AM126">
        <v>60216124.799999997</v>
      </c>
      <c r="AN126">
        <v>549</v>
      </c>
      <c r="AO126" s="1">
        <f t="shared" ref="AO126:AO144" si="41">SUM(AA126,AC126*$AO$124,AF126*$AP$124)</f>
        <v>5.7855486619444712E-3</v>
      </c>
      <c r="AP126">
        <f t="shared" ref="AP126:AP144" si="42">100*(1-(1-AO126)^12)</f>
        <v>6.7259449183531661</v>
      </c>
      <c r="AQ126" s="15">
        <f t="shared" ref="AQ126:AQ142" si="43">B126/AP126-1</f>
        <v>-0.61131162470343492</v>
      </c>
      <c r="AR126" s="3">
        <f t="shared" ref="AR126:AR142" si="44">1-(1-B126/100)^(1/12)-AO126</f>
        <v>-3.580419499290664E-3</v>
      </c>
      <c r="AS126" s="15">
        <f t="shared" si="40"/>
        <v>-0.64914786910206301</v>
      </c>
    </row>
    <row r="127" spans="1:48" x14ac:dyDescent="0.25">
      <c r="A127" t="s">
        <v>396</v>
      </c>
      <c r="B127">
        <v>9.13844906469396</v>
      </c>
      <c r="C127">
        <v>5.0457495298755102E-3</v>
      </c>
      <c r="D127">
        <v>5.8896605045548096</v>
      </c>
      <c r="E127">
        <v>-34.539955025587901</v>
      </c>
      <c r="F127" s="1">
        <v>0</v>
      </c>
      <c r="G127" s="1">
        <v>0</v>
      </c>
      <c r="H127">
        <v>3.26001706737352</v>
      </c>
      <c r="I127">
        <v>-196.34458629330501</v>
      </c>
      <c r="J127">
        <v>-184.50551852266301</v>
      </c>
      <c r="K127">
        <v>-253.88289546883601</v>
      </c>
      <c r="L127">
        <v>-159.60335261718399</v>
      </c>
      <c r="M127">
        <v>69.497298900453799</v>
      </c>
      <c r="N127">
        <v>86.105354046963797</v>
      </c>
      <c r="O127">
        <v>56.156125839380401</v>
      </c>
      <c r="P127">
        <v>108328.04686112401</v>
      </c>
      <c r="Q127">
        <v>110094.48166553301</v>
      </c>
      <c r="R127">
        <v>120.31252077432499</v>
      </c>
      <c r="S127">
        <v>669.63240904175598</v>
      </c>
      <c r="T127">
        <v>0.44033831327794798</v>
      </c>
      <c r="U127">
        <v>0.164242264863971</v>
      </c>
      <c r="V127">
        <v>0.56302079363669699</v>
      </c>
      <c r="W127">
        <v>4.2239377262620302E-2</v>
      </c>
      <c r="X127">
        <v>0.230497564236711</v>
      </c>
      <c r="Y127" s="1">
        <v>0</v>
      </c>
      <c r="Z127">
        <v>0.45342791605453697</v>
      </c>
      <c r="AA127">
        <v>5.8578233298738503E-4</v>
      </c>
      <c r="AB127">
        <v>4.1232636268578697E-3</v>
      </c>
      <c r="AC127">
        <v>4.4260728307879997E-3</v>
      </c>
      <c r="AD127">
        <v>3.36717663978258E-4</v>
      </c>
      <c r="AE127">
        <v>0.72727343342814399</v>
      </c>
      <c r="AF127" s="3">
        <v>1.4545468668562901E-4</v>
      </c>
      <c r="AG127" s="3">
        <v>0</v>
      </c>
      <c r="AH127">
        <v>4.6535855692253101</v>
      </c>
      <c r="AI127">
        <v>0.31051240213472198</v>
      </c>
      <c r="AJ127">
        <v>434.15473192511001</v>
      </c>
      <c r="AK127" t="s">
        <v>79</v>
      </c>
      <c r="AL127" t="s">
        <v>80</v>
      </c>
      <c r="AM127">
        <v>458660950.41000003</v>
      </c>
      <c r="AN127">
        <v>4234</v>
      </c>
      <c r="AO127" s="1">
        <f t="shared" si="41"/>
        <v>5.5780989305369696E-3</v>
      </c>
      <c r="AP127">
        <f t="shared" si="42"/>
        <v>6.4921293783351874</v>
      </c>
      <c r="AQ127" s="15">
        <f t="shared" si="43"/>
        <v>0.407619677942614</v>
      </c>
      <c r="AR127" s="3">
        <f t="shared" si="44"/>
        <v>2.3762015470185508E-3</v>
      </c>
      <c r="AS127" s="15">
        <f t="shared" si="40"/>
        <v>0.55160879945909902</v>
      </c>
    </row>
    <row r="128" spans="1:48" x14ac:dyDescent="0.25">
      <c r="A128" t="s">
        <v>396</v>
      </c>
      <c r="B128">
        <v>8.5822862580887094</v>
      </c>
      <c r="C128">
        <v>5.8164617061219502E-3</v>
      </c>
      <c r="D128">
        <v>6.7607409357511798</v>
      </c>
      <c r="E128">
        <v>-27.689070430879099</v>
      </c>
      <c r="F128" s="1">
        <v>0</v>
      </c>
      <c r="G128" s="1">
        <v>0</v>
      </c>
      <c r="H128">
        <v>3.3099068246443699</v>
      </c>
      <c r="I128">
        <v>-174.68008489979999</v>
      </c>
      <c r="J128">
        <v>-170.82367850433701</v>
      </c>
      <c r="K128">
        <v>-245.56660462841501</v>
      </c>
      <c r="L128">
        <v>-137.54484723072699</v>
      </c>
      <c r="M128">
        <v>68.800367350636705</v>
      </c>
      <c r="N128">
        <v>85.898971183952796</v>
      </c>
      <c r="O128">
        <v>53.240599226803099</v>
      </c>
      <c r="P128">
        <v>107160.934105117</v>
      </c>
      <c r="Q128">
        <v>109327.583541389</v>
      </c>
      <c r="R128">
        <v>120.871490006817</v>
      </c>
      <c r="S128">
        <v>694.75950091949005</v>
      </c>
      <c r="T128">
        <v>0.37284176517721401</v>
      </c>
      <c r="U128">
        <v>0.14705294063871999</v>
      </c>
      <c r="V128">
        <v>0.57292252260110199</v>
      </c>
      <c r="W128">
        <v>4.4619750243223399E-2</v>
      </c>
      <c r="X128">
        <v>0.23540478651695301</v>
      </c>
      <c r="Y128" s="1">
        <v>0</v>
      </c>
      <c r="Z128">
        <v>0.52065866401581296</v>
      </c>
      <c r="AA128">
        <v>6.36742504621321E-4</v>
      </c>
      <c r="AB128">
        <v>4.6309518655739297E-3</v>
      </c>
      <c r="AC128">
        <v>4.9605154130308599E-3</v>
      </c>
      <c r="AD128">
        <v>5.4870927747198601E-4</v>
      </c>
      <c r="AE128">
        <v>0.79402368401581702</v>
      </c>
      <c r="AF128" s="3">
        <v>4.7641421040949E-4</v>
      </c>
      <c r="AG128" s="3">
        <v>0</v>
      </c>
      <c r="AH128">
        <v>5.4551476674010502</v>
      </c>
      <c r="AI128">
        <v>0.36642213047592398</v>
      </c>
      <c r="AJ128">
        <v>929.02216731050896</v>
      </c>
      <c r="AK128" t="s">
        <v>81</v>
      </c>
      <c r="AL128" t="s">
        <v>82</v>
      </c>
      <c r="AM128">
        <v>2248879363.1300001</v>
      </c>
      <c r="AN128">
        <v>20986</v>
      </c>
      <c r="AO128" s="1">
        <f t="shared" si="41"/>
        <v>6.498261537803334E-3</v>
      </c>
      <c r="AP128">
        <f t="shared" si="42"/>
        <v>7.5251625337696808</v>
      </c>
      <c r="AQ128" s="15">
        <f t="shared" si="43"/>
        <v>0.14047852382923476</v>
      </c>
      <c r="AR128" s="3">
        <f t="shared" si="44"/>
        <v>9.5142774586529175E-4</v>
      </c>
      <c r="AS128" s="15">
        <f t="shared" si="40"/>
        <v>0.26942983611531313</v>
      </c>
    </row>
    <row r="129" spans="1:49" x14ac:dyDescent="0.25">
      <c r="A129" t="s">
        <v>396</v>
      </c>
      <c r="B129">
        <v>10.348000357705899</v>
      </c>
      <c r="C129">
        <v>7.1159566104928703E-3</v>
      </c>
      <c r="D129">
        <v>8.21274655933831</v>
      </c>
      <c r="E129">
        <v>-22.183136124749701</v>
      </c>
      <c r="F129" s="1">
        <v>0</v>
      </c>
      <c r="G129" s="1">
        <v>0</v>
      </c>
      <c r="H129">
        <v>3.3832857858366499</v>
      </c>
      <c r="I129">
        <v>-150.931303994328</v>
      </c>
      <c r="J129">
        <v>-148.91252073691399</v>
      </c>
      <c r="K129">
        <v>-226.08539432262799</v>
      </c>
      <c r="L129">
        <v>-113.678257712429</v>
      </c>
      <c r="M129">
        <v>67.753890413960207</v>
      </c>
      <c r="N129">
        <v>85.887101345955799</v>
      </c>
      <c r="O129">
        <v>52.064004407453901</v>
      </c>
      <c r="P129">
        <v>106728.515850004</v>
      </c>
      <c r="Q129">
        <v>109133.10952517</v>
      </c>
      <c r="R129">
        <v>120.18178926592</v>
      </c>
      <c r="S129">
        <v>707.43643960020199</v>
      </c>
      <c r="T129">
        <v>0.33460525324533802</v>
      </c>
      <c r="U129">
        <v>0.124975878518298</v>
      </c>
      <c r="V129">
        <v>0.62947010298543404</v>
      </c>
      <c r="W129">
        <v>4.0245218694967201E-2</v>
      </c>
      <c r="X129">
        <v>0.20530879980129901</v>
      </c>
      <c r="Y129" s="1">
        <v>0</v>
      </c>
      <c r="Z129">
        <v>0.56360531654586699</v>
      </c>
      <c r="AA129">
        <v>6.6211141393486398E-4</v>
      </c>
      <c r="AB129">
        <v>5.5500600195056904E-3</v>
      </c>
      <c r="AC129">
        <v>5.8701483702020404E-3</v>
      </c>
      <c r="AD129">
        <v>9.03734332660959E-4</v>
      </c>
      <c r="AE129">
        <v>0.84318562709380596</v>
      </c>
      <c r="AF129" s="3">
        <v>8.4318562709380601E-4</v>
      </c>
      <c r="AG129" s="3">
        <v>0</v>
      </c>
      <c r="AH129">
        <v>5.9471960573590197</v>
      </c>
      <c r="AI129">
        <v>0.395024746427033</v>
      </c>
      <c r="AJ129">
        <v>1378.4228863144499</v>
      </c>
      <c r="AK129" t="s">
        <v>83</v>
      </c>
      <c r="AL129" t="s">
        <v>84</v>
      </c>
      <c r="AM129">
        <v>5249762237.6300001</v>
      </c>
      <c r="AN129">
        <v>49188</v>
      </c>
      <c r="AO129" s="1">
        <f t="shared" si="41"/>
        <v>7.8359824041868437E-3</v>
      </c>
      <c r="AP129">
        <f t="shared" si="42"/>
        <v>9.0083225778653802</v>
      </c>
      <c r="AQ129" s="15">
        <f t="shared" si="43"/>
        <v>0.14871556477476533</v>
      </c>
      <c r="AR129" s="3">
        <f t="shared" si="44"/>
        <v>1.2256018207238133E-3</v>
      </c>
      <c r="AS129" s="15">
        <f t="shared" si="40"/>
        <v>0.25999265689499418</v>
      </c>
    </row>
    <row r="130" spans="1:49" x14ac:dyDescent="0.25">
      <c r="A130" t="s">
        <v>396</v>
      </c>
      <c r="B130">
        <v>10.1708740680414</v>
      </c>
      <c r="C130">
        <v>7.4345315772788804E-3</v>
      </c>
      <c r="D130">
        <v>8.5655318518789905</v>
      </c>
      <c r="E130">
        <v>-10.601330878211099</v>
      </c>
      <c r="F130" s="1">
        <v>0</v>
      </c>
      <c r="G130" s="1">
        <v>0</v>
      </c>
      <c r="H130">
        <v>3.6429299601119598</v>
      </c>
      <c r="I130">
        <v>-125.430408303893</v>
      </c>
      <c r="J130">
        <v>-121.753900168488</v>
      </c>
      <c r="K130">
        <v>-196.04722657331101</v>
      </c>
      <c r="L130">
        <v>-88.292722588678302</v>
      </c>
      <c r="M130">
        <v>71.284901457890697</v>
      </c>
      <c r="N130">
        <v>86.352524964214297</v>
      </c>
      <c r="O130">
        <v>52.6283964881248</v>
      </c>
      <c r="P130">
        <v>107081.19373932799</v>
      </c>
      <c r="Q130">
        <v>109359.588036188</v>
      </c>
      <c r="R130">
        <v>116.94052093381001</v>
      </c>
      <c r="S130">
        <v>696.53850317325805</v>
      </c>
      <c r="T130">
        <v>0.34454611999982299</v>
      </c>
      <c r="U130">
        <v>0.10427030577466299</v>
      </c>
      <c r="V130">
        <v>0.75307597372104196</v>
      </c>
      <c r="W130">
        <v>2.27689025835442E-2</v>
      </c>
      <c r="X130">
        <v>0.119884817920749</v>
      </c>
      <c r="Y130" s="1">
        <v>0</v>
      </c>
      <c r="Z130">
        <v>0.56559091586853905</v>
      </c>
      <c r="AA130">
        <v>6.7257288887139898E-4</v>
      </c>
      <c r="AB130">
        <v>5.5142866043438E-3</v>
      </c>
      <c r="AC130">
        <v>5.8735477739957397E-3</v>
      </c>
      <c r="AD130">
        <v>1.2476376447807401E-3</v>
      </c>
      <c r="AE130">
        <v>0.82483291798682901</v>
      </c>
      <c r="AF130" s="3">
        <v>1.15476608518155E-3</v>
      </c>
      <c r="AG130" s="3">
        <v>0</v>
      </c>
      <c r="AH130">
        <v>5.6719446380157796</v>
      </c>
      <c r="AI130">
        <v>0.40912093185837201</v>
      </c>
      <c r="AJ130">
        <v>2223.5422372861399</v>
      </c>
      <c r="AK130" t="s">
        <v>85</v>
      </c>
      <c r="AL130" t="s">
        <v>86</v>
      </c>
      <c r="AM130">
        <v>6008218699.5200005</v>
      </c>
      <c r="AN130">
        <v>56109</v>
      </c>
      <c r="AO130" s="1">
        <f t="shared" si="41"/>
        <v>8.1150266126710311E-3</v>
      </c>
      <c r="AP130">
        <f t="shared" si="42"/>
        <v>9.3149427856145444</v>
      </c>
      <c r="AQ130" s="15">
        <f t="shared" si="43"/>
        <v>9.1887980648545309E-2</v>
      </c>
      <c r="AR130" s="3">
        <f t="shared" si="44"/>
        <v>7.8355464376868821E-4</v>
      </c>
      <c r="AS130" s="15">
        <f t="shared" si="40"/>
        <v>0.18741886013887754</v>
      </c>
    </row>
    <row r="131" spans="1:49" x14ac:dyDescent="0.25">
      <c r="A131" t="s">
        <v>396</v>
      </c>
      <c r="B131">
        <v>10.511106778897799</v>
      </c>
      <c r="C131">
        <v>8.1784030566363995E-3</v>
      </c>
      <c r="D131">
        <v>9.3844501656455197</v>
      </c>
      <c r="E131">
        <v>-12.1845896255215</v>
      </c>
      <c r="F131" s="1">
        <v>0</v>
      </c>
      <c r="G131" s="1">
        <v>0</v>
      </c>
      <c r="H131">
        <v>3.73117347045689</v>
      </c>
      <c r="I131">
        <v>-100.027261315088</v>
      </c>
      <c r="J131">
        <v>-96.168161881630098</v>
      </c>
      <c r="K131">
        <v>-166.507212121186</v>
      </c>
      <c r="L131">
        <v>-62.948770495183403</v>
      </c>
      <c r="M131">
        <v>72.953313297017601</v>
      </c>
      <c r="N131">
        <v>87.719676490648894</v>
      </c>
      <c r="O131">
        <v>53.889903922959803</v>
      </c>
      <c r="P131">
        <v>107288.30598436799</v>
      </c>
      <c r="Q131">
        <v>109562.11223607999</v>
      </c>
      <c r="R131">
        <v>113.799257302138</v>
      </c>
      <c r="S131">
        <v>696.51653003925401</v>
      </c>
      <c r="T131">
        <v>0.37774035698362501</v>
      </c>
      <c r="U131">
        <v>8.4696427473617802E-2</v>
      </c>
      <c r="V131">
        <v>0.82700207495974098</v>
      </c>
      <c r="W131">
        <v>1.22322983048458E-2</v>
      </c>
      <c r="X131">
        <v>7.6069199261795006E-2</v>
      </c>
      <c r="Y131" s="1">
        <v>0</v>
      </c>
      <c r="Z131">
        <v>0.52115849281148696</v>
      </c>
      <c r="AA131">
        <v>6.7654360193647001E-4</v>
      </c>
      <c r="AB131">
        <v>5.9085427828348197E-3</v>
      </c>
      <c r="AC131">
        <v>6.3642930272588497E-3</v>
      </c>
      <c r="AD131">
        <v>1.5931551534396199E-3</v>
      </c>
      <c r="AE131">
        <v>0.81818316846516304</v>
      </c>
      <c r="AF131" s="3">
        <v>1.4727297032372899E-3</v>
      </c>
      <c r="AG131" s="3">
        <v>1.2389489101435399E-7</v>
      </c>
      <c r="AH131">
        <v>5.4804370595269303</v>
      </c>
      <c r="AI131">
        <v>0.40543455094275699</v>
      </c>
      <c r="AJ131">
        <v>2510.9803798717699</v>
      </c>
      <c r="AK131" t="s">
        <v>87</v>
      </c>
      <c r="AL131" t="s">
        <v>88</v>
      </c>
      <c r="AM131">
        <v>10555881849.190001</v>
      </c>
      <c r="AN131">
        <v>98388</v>
      </c>
      <c r="AO131" s="1">
        <f t="shared" si="41"/>
        <v>8.9290861796729008E-3</v>
      </c>
      <c r="AP131">
        <f t="shared" si="42"/>
        <v>10.20404645638493</v>
      </c>
      <c r="AQ131" s="15">
        <f t="shared" si="43"/>
        <v>3.0092015341691702E-2</v>
      </c>
      <c r="AR131" s="3">
        <f t="shared" si="44"/>
        <v>2.8286032699455579E-4</v>
      </c>
      <c r="AS131" s="15">
        <f t="shared" si="40"/>
        <v>0.12005568715967296</v>
      </c>
    </row>
    <row r="132" spans="1:49" x14ac:dyDescent="0.25">
      <c r="A132" t="s">
        <v>396</v>
      </c>
      <c r="B132">
        <v>10.7645484688992</v>
      </c>
      <c r="C132">
        <v>8.1687305191109599E-3</v>
      </c>
      <c r="D132">
        <v>9.3738450811484295</v>
      </c>
      <c r="E132">
        <v>-16.335273692226099</v>
      </c>
      <c r="F132" s="1">
        <v>0</v>
      </c>
      <c r="G132" s="1">
        <v>0</v>
      </c>
      <c r="H132">
        <v>3.7646051312492999</v>
      </c>
      <c r="I132">
        <v>-72.954598707859006</v>
      </c>
      <c r="J132">
        <v>-68.281535436072204</v>
      </c>
      <c r="K132">
        <v>-131.01292557333099</v>
      </c>
      <c r="L132">
        <v>-36.538658019851297</v>
      </c>
      <c r="M132">
        <v>74.913784940686497</v>
      </c>
      <c r="N132">
        <v>90.214115256657607</v>
      </c>
      <c r="O132">
        <v>58.0404705059129</v>
      </c>
      <c r="P132">
        <v>109372.66074326199</v>
      </c>
      <c r="Q132">
        <v>111203.49543030599</v>
      </c>
      <c r="R132">
        <v>109.44456052965</v>
      </c>
      <c r="S132">
        <v>683.17242801463897</v>
      </c>
      <c r="T132">
        <v>0.47246754650646</v>
      </c>
      <c r="U132">
        <v>6.7446642334142298E-2</v>
      </c>
      <c r="V132">
        <v>0.80538942420401605</v>
      </c>
      <c r="W132">
        <v>1.57705326419522E-2</v>
      </c>
      <c r="X132">
        <v>0.11139340081988899</v>
      </c>
      <c r="Y132" s="1">
        <v>0</v>
      </c>
      <c r="Z132">
        <v>0.40212871314308102</v>
      </c>
      <c r="AA132">
        <v>6.0876763295256197E-4</v>
      </c>
      <c r="AB132">
        <v>5.7103656041882899E-3</v>
      </c>
      <c r="AC132">
        <v>6.3294542575101399E-3</v>
      </c>
      <c r="AD132">
        <v>1.8332007476011001E-3</v>
      </c>
      <c r="AE132">
        <v>0.77339706071373704</v>
      </c>
      <c r="AF132" s="3">
        <v>1.7014735335702199E-3</v>
      </c>
      <c r="AG132" s="3">
        <v>1.6369536562597201E-5</v>
      </c>
      <c r="AH132">
        <v>4.82929331689063</v>
      </c>
      <c r="AI132">
        <v>0.352261756592542</v>
      </c>
      <c r="AJ132">
        <v>2021.9426001459799</v>
      </c>
      <c r="AK132" t="s">
        <v>89</v>
      </c>
      <c r="AL132" t="s">
        <v>90</v>
      </c>
      <c r="AM132">
        <v>15068380843.26</v>
      </c>
      <c r="AN132">
        <v>137771</v>
      </c>
      <c r="AO132" s="1">
        <f t="shared" si="41"/>
        <v>9.0174198197484033E-3</v>
      </c>
      <c r="AP132">
        <f t="shared" si="42"/>
        <v>10.300040994661408</v>
      </c>
      <c r="AQ132" s="15">
        <f t="shared" si="43"/>
        <v>4.5097633541317794E-2</v>
      </c>
      <c r="AR132" s="3">
        <f t="shared" si="44"/>
        <v>4.2866518286061375E-4</v>
      </c>
      <c r="AS132" s="15">
        <f t="shared" si="40"/>
        <v>0.14835997135770773</v>
      </c>
      <c r="AT132" s="5"/>
      <c r="AU132" s="5"/>
    </row>
    <row r="133" spans="1:49" x14ac:dyDescent="0.25">
      <c r="A133" t="s">
        <v>396</v>
      </c>
      <c r="B133">
        <v>11.268313847470999</v>
      </c>
      <c r="C133">
        <v>8.8513748088166599E-3</v>
      </c>
      <c r="D133">
        <v>10.1195175683229</v>
      </c>
      <c r="E133">
        <v>-17.083032430175699</v>
      </c>
      <c r="F133" s="1">
        <v>0</v>
      </c>
      <c r="G133" s="1">
        <v>0</v>
      </c>
      <c r="H133">
        <v>3.7845129425317499</v>
      </c>
      <c r="I133">
        <v>-47.820413465850599</v>
      </c>
      <c r="J133">
        <v>-45.054424702678297</v>
      </c>
      <c r="K133">
        <v>-110.35759652805601</v>
      </c>
      <c r="L133">
        <v>-11.6910369507147</v>
      </c>
      <c r="M133">
        <v>74.868914456247794</v>
      </c>
      <c r="N133">
        <v>91.270530437254095</v>
      </c>
      <c r="O133">
        <v>58.421720297965798</v>
      </c>
      <c r="P133">
        <v>110275.843630934</v>
      </c>
      <c r="Q133">
        <v>111959.993665945</v>
      </c>
      <c r="R133">
        <v>107.180480026156</v>
      </c>
      <c r="S133">
        <v>691.97670916087998</v>
      </c>
      <c r="T133">
        <v>0.49862983662406601</v>
      </c>
      <c r="U133">
        <v>6.7208678904974797E-2</v>
      </c>
      <c r="V133">
        <v>0.78826760668154106</v>
      </c>
      <c r="W133">
        <v>1.8237112160790998E-2</v>
      </c>
      <c r="X133">
        <v>0.126286602252692</v>
      </c>
      <c r="Y133" s="1">
        <v>0</v>
      </c>
      <c r="Z133">
        <v>0.370444909208691</v>
      </c>
      <c r="AA133">
        <v>5.8610530462115595E-4</v>
      </c>
      <c r="AB133">
        <v>6.0566904930578402E-3</v>
      </c>
      <c r="AC133">
        <v>6.6723261927879004E-3</v>
      </c>
      <c r="AD133">
        <v>2.1883718326524602E-3</v>
      </c>
      <c r="AE133">
        <v>0.79485890119471103</v>
      </c>
      <c r="AF133" s="3">
        <v>2.06663314310624E-3</v>
      </c>
      <c r="AG133" s="3">
        <v>2.01937140139498E-5</v>
      </c>
      <c r="AH133">
        <v>5.0204600351094104</v>
      </c>
      <c r="AI133">
        <v>0.362147397978486</v>
      </c>
      <c r="AJ133">
        <v>2033.6372968153801</v>
      </c>
      <c r="AK133" t="s">
        <v>91</v>
      </c>
      <c r="AL133" t="s">
        <v>92</v>
      </c>
      <c r="AM133">
        <v>32870141262.759998</v>
      </c>
      <c r="AN133">
        <v>298072</v>
      </c>
      <c r="AO133" s="1">
        <f t="shared" si="41"/>
        <v>9.6823022883281516E-3</v>
      </c>
      <c r="AP133">
        <f t="shared" si="42"/>
        <v>11.019573431796715</v>
      </c>
      <c r="AQ133" s="15">
        <f t="shared" si="43"/>
        <v>2.2572599312832731E-2</v>
      </c>
      <c r="AR133" s="3">
        <f t="shared" si="44"/>
        <v>2.3099482158891148E-4</v>
      </c>
      <c r="AS133" s="15">
        <f t="shared" si="40"/>
        <v>0.11352283064799185</v>
      </c>
      <c r="AT133" s="5">
        <f>SUMPRODUCT(AP125:AP133,$AM125:$AM133)/SUM($AM125:$AM133)</f>
        <v>10.322322152846708</v>
      </c>
      <c r="AU133" s="5">
        <f>SUMPRODUCT(B125:B133,$AM125:$AM133)/SUM($AM125:$AM133)</f>
        <v>10.79153754617858</v>
      </c>
      <c r="AV133">
        <f>(AT133-AU133)^2</f>
        <v>0.22016308533958345</v>
      </c>
      <c r="AW133" s="10">
        <f>AU133/AT133-1</f>
        <v>4.5456379522360812E-2</v>
      </c>
    </row>
    <row r="134" spans="1:49" x14ac:dyDescent="0.25">
      <c r="A134" t="s">
        <v>396</v>
      </c>
      <c r="B134">
        <v>12.004000215869601</v>
      </c>
      <c r="C134">
        <v>9.4886845499305705E-3</v>
      </c>
      <c r="D134">
        <v>10.8105892639975</v>
      </c>
      <c r="E134">
        <v>-15.071714772156099</v>
      </c>
      <c r="F134" s="1">
        <v>0</v>
      </c>
      <c r="G134" s="1">
        <v>0</v>
      </c>
      <c r="H134">
        <v>3.88194750675305</v>
      </c>
      <c r="I134">
        <v>-23.414895041980301</v>
      </c>
      <c r="J134">
        <v>-21.229541119888601</v>
      </c>
      <c r="K134">
        <v>-87.526034775711693</v>
      </c>
      <c r="L134">
        <v>12.4582997357012</v>
      </c>
      <c r="M134">
        <v>76.219987755077796</v>
      </c>
      <c r="N134">
        <v>92.255195465710401</v>
      </c>
      <c r="O134">
        <v>58.6146291225607</v>
      </c>
      <c r="P134">
        <v>111079.852722639</v>
      </c>
      <c r="Q134">
        <v>112558.570536082</v>
      </c>
      <c r="R134">
        <v>103.390422266844</v>
      </c>
      <c r="S134">
        <v>695.89920836379201</v>
      </c>
      <c r="T134">
        <v>0.52504032495966602</v>
      </c>
      <c r="U134">
        <v>6.0716313369593801E-2</v>
      </c>
      <c r="V134">
        <v>0.80685927201675001</v>
      </c>
      <c r="W134">
        <v>1.6894225365196799E-2</v>
      </c>
      <c r="X134">
        <v>0.11553018924845899</v>
      </c>
      <c r="Y134" s="1">
        <v>0</v>
      </c>
      <c r="Z134">
        <v>0.34219410467545702</v>
      </c>
      <c r="AA134">
        <v>5.6998902849038401E-4</v>
      </c>
      <c r="AB134">
        <v>6.3173628093450198E-3</v>
      </c>
      <c r="AC134">
        <v>6.8464638483175999E-3</v>
      </c>
      <c r="AD134">
        <v>2.56012517905016E-3</v>
      </c>
      <c r="AE134">
        <v>0.81293393993844998</v>
      </c>
      <c r="AF134" s="3">
        <v>2.4388018198153501E-3</v>
      </c>
      <c r="AG134" s="3">
        <v>4.1209377481993998E-5</v>
      </c>
      <c r="AH134">
        <v>5.2174925454869898</v>
      </c>
      <c r="AI134">
        <v>0.37800248130922898</v>
      </c>
      <c r="AJ134">
        <v>2291.0463134572401</v>
      </c>
      <c r="AK134" t="s">
        <v>93</v>
      </c>
      <c r="AL134" t="s">
        <v>94</v>
      </c>
      <c r="AM134">
        <v>51372765686.43</v>
      </c>
      <c r="AN134">
        <v>462485</v>
      </c>
      <c r="AO134" s="1">
        <f t="shared" si="41"/>
        <v>1.0174080808482793E-2</v>
      </c>
      <c r="AP134">
        <f t="shared" si="42"/>
        <v>11.548365500000134</v>
      </c>
      <c r="AQ134" s="15">
        <f t="shared" si="43"/>
        <v>3.9454476555098816E-2</v>
      </c>
      <c r="AR134" s="3">
        <f t="shared" si="44"/>
        <v>4.2590824869194813E-4</v>
      </c>
      <c r="AS134" s="15">
        <f t="shared" si="40"/>
        <v>0.11039277533617131</v>
      </c>
    </row>
    <row r="135" spans="1:49" x14ac:dyDescent="0.25">
      <c r="A135" t="s">
        <v>396</v>
      </c>
      <c r="B135">
        <v>12.2123274908492</v>
      </c>
      <c r="C135">
        <v>9.8689005813799996E-3</v>
      </c>
      <c r="D135">
        <v>11.220556205367201</v>
      </c>
      <c r="E135">
        <v>-9.2380101808869899</v>
      </c>
      <c r="F135" s="1">
        <v>0</v>
      </c>
      <c r="G135" s="1">
        <v>0</v>
      </c>
      <c r="H135">
        <v>4.1736139988102101</v>
      </c>
      <c r="I135">
        <v>1.9961012436180801</v>
      </c>
      <c r="J135">
        <v>3.8487595521573001</v>
      </c>
      <c r="K135">
        <v>-60.468270450065702</v>
      </c>
      <c r="L135">
        <v>38.078858443454202</v>
      </c>
      <c r="M135">
        <v>80.986873744368907</v>
      </c>
      <c r="N135">
        <v>92.146894531928595</v>
      </c>
      <c r="O135">
        <v>58.310228099844302</v>
      </c>
      <c r="P135">
        <v>110442.542684506</v>
      </c>
      <c r="Q135">
        <v>111943.034210061</v>
      </c>
      <c r="R135">
        <v>92.977375446499593</v>
      </c>
      <c r="S135">
        <v>692.36220978836104</v>
      </c>
      <c r="T135">
        <v>0.506020605147395</v>
      </c>
      <c r="U135">
        <v>3.4706012290862502E-2</v>
      </c>
      <c r="V135">
        <v>0.90115340088166596</v>
      </c>
      <c r="W135">
        <v>8.1547982409794408E-3</v>
      </c>
      <c r="X135">
        <v>5.5985788586491302E-2</v>
      </c>
      <c r="Y135" s="1">
        <v>0</v>
      </c>
      <c r="Z135">
        <v>0.37453364599239303</v>
      </c>
      <c r="AA135">
        <v>6.12013560086508E-4</v>
      </c>
      <c r="AB135">
        <v>6.1348121708183498E-3</v>
      </c>
      <c r="AC135">
        <v>6.7373405419658703E-3</v>
      </c>
      <c r="AD135">
        <v>2.8569297165804801E-3</v>
      </c>
      <c r="AE135">
        <v>0.80440543024128497</v>
      </c>
      <c r="AF135" s="3">
        <v>2.73497846282037E-3</v>
      </c>
      <c r="AG135" s="3">
        <v>2.65141935182171E-4</v>
      </c>
      <c r="AH135">
        <v>4.9272863201559298</v>
      </c>
      <c r="AI135">
        <v>0.38767821096081001</v>
      </c>
      <c r="AJ135">
        <v>3222.5508579135599</v>
      </c>
      <c r="AK135" t="s">
        <v>95</v>
      </c>
      <c r="AL135" t="s">
        <v>96</v>
      </c>
      <c r="AM135">
        <v>71562239515.309998</v>
      </c>
      <c r="AN135">
        <v>647959</v>
      </c>
      <c r="AO135" s="1">
        <f t="shared" si="41"/>
        <v>1.0347819849646282E-2</v>
      </c>
      <c r="AP135">
        <f t="shared" si="42"/>
        <v>11.734491261691083</v>
      </c>
      <c r="AQ135" s="15">
        <f t="shared" si="43"/>
        <v>4.072066001856256E-2</v>
      </c>
      <c r="AR135" s="3">
        <f t="shared" si="44"/>
        <v>4.4757866234079388E-4</v>
      </c>
      <c r="AS135" s="15">
        <f t="shared" si="40"/>
        <v>8.8388781030979358E-2</v>
      </c>
    </row>
    <row r="136" spans="1:49" x14ac:dyDescent="0.25">
      <c r="A136" t="s">
        <v>396</v>
      </c>
      <c r="B136">
        <v>12.783641236111</v>
      </c>
      <c r="C136">
        <v>1.0092290610052001E-2</v>
      </c>
      <c r="D136">
        <v>11.4606195799792</v>
      </c>
      <c r="E136">
        <v>-6.2630738032015998</v>
      </c>
      <c r="F136" s="1">
        <v>0</v>
      </c>
      <c r="G136" s="1">
        <v>0</v>
      </c>
      <c r="H136">
        <v>4.3467683272083697</v>
      </c>
      <c r="I136">
        <v>26.436181032325401</v>
      </c>
      <c r="J136">
        <v>27.664855513682198</v>
      </c>
      <c r="K136">
        <v>-33.844916085814901</v>
      </c>
      <c r="L136">
        <v>62.474827305272001</v>
      </c>
      <c r="M136">
        <v>82.960294400523296</v>
      </c>
      <c r="N136">
        <v>92.671775177385001</v>
      </c>
      <c r="O136">
        <v>58.934177623368498</v>
      </c>
      <c r="P136">
        <v>110614.514214981</v>
      </c>
      <c r="Q136">
        <v>112027.73374927</v>
      </c>
      <c r="R136">
        <v>86.937500749469606</v>
      </c>
      <c r="S136">
        <v>692.28401143783105</v>
      </c>
      <c r="T136">
        <v>0.51881619985641403</v>
      </c>
      <c r="U136">
        <v>2.14910005576858E-2</v>
      </c>
      <c r="V136">
        <v>0.94711548003065704</v>
      </c>
      <c r="W136">
        <v>4.1695597201078004E-3</v>
      </c>
      <c r="X136">
        <v>2.7223959691548699E-2</v>
      </c>
      <c r="Y136" s="1">
        <v>0</v>
      </c>
      <c r="Z136">
        <v>0.36569696316717498</v>
      </c>
      <c r="AA136">
        <v>6.1905525923011695E-4</v>
      </c>
      <c r="AB136">
        <v>6.0795777297830396E-3</v>
      </c>
      <c r="AC136">
        <v>6.7004893735094903E-3</v>
      </c>
      <c r="AD136">
        <v>2.9984021065326801E-3</v>
      </c>
      <c r="AE136">
        <v>0.79357834755836598</v>
      </c>
      <c r="AF136" s="3">
        <v>2.8965609685880299E-3</v>
      </c>
      <c r="AG136" s="3">
        <v>3.9524962727886603E-4</v>
      </c>
      <c r="AH136">
        <v>4.78503150874442</v>
      </c>
      <c r="AI136">
        <v>0.37828728566598002</v>
      </c>
      <c r="AJ136">
        <v>3908.1283273865702</v>
      </c>
      <c r="AK136" t="s">
        <v>97</v>
      </c>
      <c r="AL136" t="s">
        <v>98</v>
      </c>
      <c r="AM136">
        <v>89947187764.539993</v>
      </c>
      <c r="AN136">
        <v>813159</v>
      </c>
      <c r="AO136" s="1">
        <f t="shared" si="41"/>
        <v>1.0451670393390382E-2</v>
      </c>
      <c r="AP136">
        <f t="shared" si="42"/>
        <v>11.845574319452833</v>
      </c>
      <c r="AQ136" s="15">
        <f t="shared" si="43"/>
        <v>7.9191341116966463E-2</v>
      </c>
      <c r="AR136" s="3">
        <f t="shared" si="44"/>
        <v>8.8180569814163071E-4</v>
      </c>
      <c r="AS136" s="15">
        <f t="shared" si="40"/>
        <v>0.11544067464232177</v>
      </c>
    </row>
    <row r="137" spans="1:49" x14ac:dyDescent="0.25">
      <c r="A137" t="s">
        <v>396</v>
      </c>
      <c r="B137">
        <v>13.6000717102166</v>
      </c>
      <c r="C137">
        <v>9.9709346232941705E-3</v>
      </c>
      <c r="D137">
        <v>11.3302797730046</v>
      </c>
      <c r="E137">
        <v>-3.64568107028833</v>
      </c>
      <c r="F137" s="1">
        <v>0</v>
      </c>
      <c r="G137" s="1">
        <v>0</v>
      </c>
      <c r="H137">
        <v>4.56938037960981</v>
      </c>
      <c r="I137">
        <v>52.203061473882997</v>
      </c>
      <c r="J137">
        <v>53.093385073381199</v>
      </c>
      <c r="K137">
        <v>-3.9023472740247902</v>
      </c>
      <c r="L137">
        <v>88.155772538366705</v>
      </c>
      <c r="M137">
        <v>85.264132779283301</v>
      </c>
      <c r="N137">
        <v>93.076683281621797</v>
      </c>
      <c r="O137">
        <v>60.298706973310303</v>
      </c>
      <c r="P137">
        <v>110910.42683337499</v>
      </c>
      <c r="Q137">
        <v>112227.038418953</v>
      </c>
      <c r="R137">
        <v>79.3387510772979</v>
      </c>
      <c r="S137">
        <v>689.28055422733496</v>
      </c>
      <c r="T137">
        <v>0.52564833396772803</v>
      </c>
      <c r="U137">
        <v>7.4079723745161304E-3</v>
      </c>
      <c r="V137">
        <v>0.98110905329169695</v>
      </c>
      <c r="W137">
        <v>1.5524737249237399E-3</v>
      </c>
      <c r="X137">
        <v>9.9305006088628404E-3</v>
      </c>
      <c r="Y137" s="1">
        <v>0</v>
      </c>
      <c r="Z137">
        <v>0.360273526957676</v>
      </c>
      <c r="AA137">
        <v>6.2933965445682296E-4</v>
      </c>
      <c r="AB137">
        <v>5.8449049770978702E-3</v>
      </c>
      <c r="AC137">
        <v>6.56133234725327E-3</v>
      </c>
      <c r="AD137">
        <v>2.9528801083896499E-3</v>
      </c>
      <c r="AE137">
        <v>0.76708572665341201</v>
      </c>
      <c r="AF137" s="3">
        <v>2.8765714749503001E-3</v>
      </c>
      <c r="AG137" s="3">
        <v>5.4380398647611503E-4</v>
      </c>
      <c r="AH137">
        <v>4.3888210018069396</v>
      </c>
      <c r="AI137">
        <v>0.35686266858555798</v>
      </c>
      <c r="AJ137">
        <v>4692.6058566045804</v>
      </c>
      <c r="AK137" t="s">
        <v>99</v>
      </c>
      <c r="AL137" t="s">
        <v>100</v>
      </c>
      <c r="AM137">
        <v>105650943482.50999</v>
      </c>
      <c r="AN137">
        <v>952579</v>
      </c>
      <c r="AO137" s="1">
        <f t="shared" si="41"/>
        <v>1.0291890990143176E-2</v>
      </c>
      <c r="AP137">
        <f t="shared" si="42"/>
        <v>11.67461417710175</v>
      </c>
      <c r="AQ137" s="15">
        <f t="shared" si="43"/>
        <v>0.16492686643909704</v>
      </c>
      <c r="AR137" s="3">
        <f t="shared" si="44"/>
        <v>1.8161545151496993E-3</v>
      </c>
      <c r="AS137" s="15">
        <f t="shared" si="40"/>
        <v>0.20032973436542867</v>
      </c>
    </row>
    <row r="138" spans="1:49" x14ac:dyDescent="0.25">
      <c r="A138" t="s">
        <v>396</v>
      </c>
      <c r="B138">
        <v>14.7275609521484</v>
      </c>
      <c r="C138">
        <v>1.02152219741349E-2</v>
      </c>
      <c r="D138">
        <v>11.592472305137299</v>
      </c>
      <c r="E138">
        <v>-1.9665241687927699</v>
      </c>
      <c r="F138" s="1">
        <v>0</v>
      </c>
      <c r="G138" s="1">
        <v>0</v>
      </c>
      <c r="H138">
        <v>4.6718206165483398</v>
      </c>
      <c r="I138">
        <v>76.641961361274696</v>
      </c>
      <c r="J138">
        <v>76.641520210992496</v>
      </c>
      <c r="K138">
        <v>20.667716059706901</v>
      </c>
      <c r="L138">
        <v>112.461763336727</v>
      </c>
      <c r="M138">
        <v>85.538037815484202</v>
      </c>
      <c r="N138">
        <v>93.706515081598496</v>
      </c>
      <c r="O138">
        <v>60.460592437490597</v>
      </c>
      <c r="P138">
        <v>111349.00290504401</v>
      </c>
      <c r="Q138">
        <v>112574.465521669</v>
      </c>
      <c r="R138">
        <v>77.318217600259402</v>
      </c>
      <c r="S138">
        <v>693.37014814675899</v>
      </c>
      <c r="T138">
        <v>0.54955943098092896</v>
      </c>
      <c r="U138">
        <v>2.96010491945065E-3</v>
      </c>
      <c r="V138">
        <v>0.99151248427962202</v>
      </c>
      <c r="W138">
        <v>7.4675292467525102E-4</v>
      </c>
      <c r="X138">
        <v>4.7806578762519996E-3</v>
      </c>
      <c r="Y138" s="1">
        <v>0</v>
      </c>
      <c r="Z138">
        <v>0.33301346393462899</v>
      </c>
      <c r="AA138">
        <v>6.2195671447836504E-4</v>
      </c>
      <c r="AB138">
        <v>5.8881345876933798E-3</v>
      </c>
      <c r="AC138">
        <v>6.5604445467511404E-3</v>
      </c>
      <c r="AD138">
        <v>3.0335985634792899E-3</v>
      </c>
      <c r="AE138">
        <v>0.77649751508311005</v>
      </c>
      <c r="AF138" s="3">
        <v>2.95069055731582E-3</v>
      </c>
      <c r="AG138" s="3">
        <v>6.7153367448715795E-4</v>
      </c>
      <c r="AH138">
        <v>4.5100355536450003</v>
      </c>
      <c r="AI138">
        <v>0.36648770029754202</v>
      </c>
      <c r="AJ138">
        <v>5351.3968157714899</v>
      </c>
      <c r="AK138" t="s">
        <v>101</v>
      </c>
      <c r="AL138" t="s">
        <v>102</v>
      </c>
      <c r="AM138">
        <v>122905581869.55</v>
      </c>
      <c r="AN138">
        <v>1103787</v>
      </c>
      <c r="AO138" s="1">
        <f t="shared" si="41"/>
        <v>1.0346532689623067E-2</v>
      </c>
      <c r="AP138">
        <f t="shared" si="42"/>
        <v>11.733113654698213</v>
      </c>
      <c r="AQ138" s="15">
        <f t="shared" si="43"/>
        <v>0.25521335474758144</v>
      </c>
      <c r="AR138" s="3">
        <f t="shared" si="44"/>
        <v>2.8422964983425333E-3</v>
      </c>
      <c r="AS138" s="15">
        <f t="shared" si="40"/>
        <v>0.27044176293798516</v>
      </c>
    </row>
    <row r="139" spans="1:49" x14ac:dyDescent="0.25">
      <c r="A139" t="s">
        <v>396</v>
      </c>
      <c r="B139">
        <v>15.820993657220701</v>
      </c>
      <c r="C139">
        <v>1.10624305223195E-2</v>
      </c>
      <c r="D139">
        <v>12.496281026789299</v>
      </c>
      <c r="E139">
        <v>5.9609087682233097</v>
      </c>
      <c r="F139" s="1">
        <v>0</v>
      </c>
      <c r="G139" s="1">
        <v>0</v>
      </c>
      <c r="H139">
        <v>4.8935525020937298</v>
      </c>
      <c r="I139">
        <v>101.450274392403</v>
      </c>
      <c r="J139">
        <v>101.30998905801</v>
      </c>
      <c r="K139">
        <v>49.0408230039736</v>
      </c>
      <c r="L139">
        <v>137.19264907711201</v>
      </c>
      <c r="M139">
        <v>87.074926017955207</v>
      </c>
      <c r="N139">
        <v>94.226057407321306</v>
      </c>
      <c r="O139">
        <v>61.0065894703678</v>
      </c>
      <c r="P139">
        <v>111618.00160198</v>
      </c>
      <c r="Q139">
        <v>112741.89984667199</v>
      </c>
      <c r="R139">
        <v>72.914551608480707</v>
      </c>
      <c r="S139">
        <v>688.49579470348704</v>
      </c>
      <c r="T139">
        <v>0.56636342811558105</v>
      </c>
      <c r="U139">
        <v>2.08137406079042E-3</v>
      </c>
      <c r="V139">
        <v>0.99419458259527405</v>
      </c>
      <c r="W139">
        <v>4.40279841799143E-4</v>
      </c>
      <c r="X139">
        <v>3.2837635021354802E-3</v>
      </c>
      <c r="Y139" s="1">
        <v>0</v>
      </c>
      <c r="Z139">
        <v>0.31923527916568201</v>
      </c>
      <c r="AA139">
        <v>6.2395779557531197E-4</v>
      </c>
      <c r="AB139">
        <v>5.9160617973407197E-3</v>
      </c>
      <c r="AC139">
        <v>6.5911779084162798E-3</v>
      </c>
      <c r="AD139">
        <v>3.0042943855671002E-3</v>
      </c>
      <c r="AE139">
        <v>0.77366330266935401</v>
      </c>
      <c r="AF139" s="3">
        <v>2.93992055014354E-3</v>
      </c>
      <c r="AG139" s="3">
        <v>1.51810813496007E-3</v>
      </c>
      <c r="AH139">
        <v>4.4378815206646696</v>
      </c>
      <c r="AI139">
        <v>0.36839024856810498</v>
      </c>
      <c r="AJ139">
        <v>6440.8561712983401</v>
      </c>
      <c r="AK139" t="s">
        <v>103</v>
      </c>
      <c r="AL139" t="s">
        <v>104</v>
      </c>
      <c r="AM139">
        <v>106735830211.91</v>
      </c>
      <c r="AN139">
        <v>956260</v>
      </c>
      <c r="AO139" s="1">
        <f t="shared" si="41"/>
        <v>1.037318596245523E-2</v>
      </c>
      <c r="AP139">
        <f t="shared" si="42"/>
        <v>11.761635795415016</v>
      </c>
      <c r="AQ139" s="15">
        <f t="shared" si="43"/>
        <v>0.34513548390846505</v>
      </c>
      <c r="AR139" s="3">
        <f t="shared" si="44"/>
        <v>3.8763665053789843E-3</v>
      </c>
      <c r="AS139" s="15">
        <f t="shared" si="40"/>
        <v>0.26605616689509004</v>
      </c>
    </row>
    <row r="140" spans="1:49" x14ac:dyDescent="0.25">
      <c r="A140" t="s">
        <v>396</v>
      </c>
      <c r="B140">
        <v>17.026394202513199</v>
      </c>
      <c r="C140">
        <v>1.2192455688831001E-2</v>
      </c>
      <c r="D140">
        <v>13.688619135845601</v>
      </c>
      <c r="E140">
        <v>9.4204957903793591</v>
      </c>
      <c r="F140" s="1">
        <v>0</v>
      </c>
      <c r="G140" s="1">
        <v>0</v>
      </c>
      <c r="H140">
        <v>5.0328748005986803</v>
      </c>
      <c r="I140">
        <v>125.796175114829</v>
      </c>
      <c r="J140">
        <v>124.885378228664</v>
      </c>
      <c r="K140">
        <v>72.740667624813796</v>
      </c>
      <c r="L140">
        <v>161.50530386205901</v>
      </c>
      <c r="M140">
        <v>88.026040505069304</v>
      </c>
      <c r="N140">
        <v>94.522723321944198</v>
      </c>
      <c r="O140">
        <v>60.316335575683503</v>
      </c>
      <c r="P140">
        <v>111729.473158497</v>
      </c>
      <c r="Q140">
        <v>112830.866379962</v>
      </c>
      <c r="R140">
        <v>70.981022616238505</v>
      </c>
      <c r="S140">
        <v>689.07794386417697</v>
      </c>
      <c r="T140">
        <v>0.59300695901135403</v>
      </c>
      <c r="U140">
        <v>1.43231897551803E-3</v>
      </c>
      <c r="V140">
        <v>0.99638471476905</v>
      </c>
      <c r="W140">
        <v>2.3322474507726901E-4</v>
      </c>
      <c r="X140">
        <v>1.9497415103539499E-3</v>
      </c>
      <c r="Y140" s="1">
        <v>0</v>
      </c>
      <c r="Z140">
        <v>0.29110149229829901</v>
      </c>
      <c r="AA140">
        <v>6.2949594111937003E-4</v>
      </c>
      <c r="AB140">
        <v>5.95819037300384E-3</v>
      </c>
      <c r="AC140">
        <v>6.5714603043188899E-3</v>
      </c>
      <c r="AD140">
        <v>3.1088848562603401E-3</v>
      </c>
      <c r="AE140">
        <v>0.79834508807170601</v>
      </c>
      <c r="AF140" s="3">
        <v>3.03371133467248E-3</v>
      </c>
      <c r="AG140" s="3">
        <v>2.4958994454471499E-3</v>
      </c>
      <c r="AH140">
        <v>4.61630530993299</v>
      </c>
      <c r="AI140">
        <v>0.39456272360984601</v>
      </c>
      <c r="AJ140">
        <v>7497.7760650559203</v>
      </c>
      <c r="AK140" t="s">
        <v>105</v>
      </c>
      <c r="AL140" t="s">
        <v>106</v>
      </c>
      <c r="AM140">
        <v>84050619043.470001</v>
      </c>
      <c r="AN140">
        <v>752269</v>
      </c>
      <c r="AO140" s="1">
        <f t="shared" si="41"/>
        <v>1.0436756910341759E-2</v>
      </c>
      <c r="AP140">
        <f t="shared" si="42"/>
        <v>11.829630093492849</v>
      </c>
      <c r="AQ140" s="15">
        <f t="shared" si="43"/>
        <v>0.43930064321106244</v>
      </c>
      <c r="AR140" s="3">
        <f t="shared" si="44"/>
        <v>4.9968740971373174E-3</v>
      </c>
      <c r="AS140" s="15">
        <f t="shared" si="40"/>
        <v>0.24383577580350368</v>
      </c>
    </row>
    <row r="141" spans="1:49" x14ac:dyDescent="0.25">
      <c r="A141" t="s">
        <v>396</v>
      </c>
      <c r="B141">
        <v>17.963783313218801</v>
      </c>
      <c r="C141">
        <v>1.2947214479334701E-2</v>
      </c>
      <c r="D141">
        <v>14.476682035430599</v>
      </c>
      <c r="E141">
        <v>16.049022843844899</v>
      </c>
      <c r="F141" s="1">
        <v>0</v>
      </c>
      <c r="G141" s="1">
        <v>0</v>
      </c>
      <c r="H141">
        <v>5.2279602211655503</v>
      </c>
      <c r="I141">
        <v>150.681704380658</v>
      </c>
      <c r="J141">
        <v>148.946953973994</v>
      </c>
      <c r="K141">
        <v>100.06211589034901</v>
      </c>
      <c r="L141">
        <v>186.38593609482999</v>
      </c>
      <c r="M141">
        <v>89.238395313141993</v>
      </c>
      <c r="N141">
        <v>94.898691808155803</v>
      </c>
      <c r="O141">
        <v>59.944621626091497</v>
      </c>
      <c r="P141">
        <v>111761.810429476</v>
      </c>
      <c r="Q141">
        <v>112803.98702541299</v>
      </c>
      <c r="R141">
        <v>69.493767223620097</v>
      </c>
      <c r="S141">
        <v>683.77435014573996</v>
      </c>
      <c r="T141">
        <v>0.61677395503351995</v>
      </c>
      <c r="U141">
        <v>1.2215185463223699E-3</v>
      </c>
      <c r="V141">
        <v>0.997261843264315</v>
      </c>
      <c r="W141">
        <v>1.4502252263953299E-4</v>
      </c>
      <c r="X141">
        <v>1.37161566672299E-3</v>
      </c>
      <c r="Y141" s="1">
        <v>0</v>
      </c>
      <c r="Z141">
        <v>0.26344494707620297</v>
      </c>
      <c r="AA141">
        <v>6.3579115231869403E-4</v>
      </c>
      <c r="AB141">
        <v>6.0152202642353297E-3</v>
      </c>
      <c r="AC141">
        <v>6.5639575675213498E-3</v>
      </c>
      <c r="AD141">
        <v>3.1909215397959798E-3</v>
      </c>
      <c r="AE141">
        <v>0.817338452406844</v>
      </c>
      <c r="AF141" s="3">
        <v>3.1058861191459999E-3</v>
      </c>
      <c r="AG141" s="3">
        <v>3.1052939081854499E-3</v>
      </c>
      <c r="AH141">
        <v>4.7405019643474402</v>
      </c>
      <c r="AI141">
        <v>0.40404728116426802</v>
      </c>
      <c r="AJ141">
        <v>9118.3323941789695</v>
      </c>
      <c r="AK141" t="s">
        <v>107</v>
      </c>
      <c r="AL141" t="s">
        <v>108</v>
      </c>
      <c r="AM141">
        <v>50179823502.919998</v>
      </c>
      <c r="AN141">
        <v>448989</v>
      </c>
      <c r="AO141" s="1">
        <f t="shared" si="41"/>
        <v>1.049614767786628E-2</v>
      </c>
      <c r="AP141">
        <f t="shared" si="42"/>
        <v>11.893109950284742</v>
      </c>
      <c r="AQ141" s="15">
        <f t="shared" si="43"/>
        <v>0.51043615911317763</v>
      </c>
      <c r="AR141" s="3">
        <f t="shared" si="44"/>
        <v>5.8692409305497965E-3</v>
      </c>
      <c r="AS141" s="15">
        <f t="shared" si="40"/>
        <v>0.24087710631854597</v>
      </c>
    </row>
    <row r="142" spans="1:49" x14ac:dyDescent="0.25">
      <c r="A142" t="s">
        <v>396</v>
      </c>
      <c r="B142">
        <v>17.215946943952599</v>
      </c>
      <c r="C142">
        <v>1.36882294138765E-2</v>
      </c>
      <c r="D142">
        <v>15.2439727382922</v>
      </c>
      <c r="E142">
        <v>20.948615246947799</v>
      </c>
      <c r="F142" s="1">
        <v>0</v>
      </c>
      <c r="G142" s="1">
        <v>0</v>
      </c>
      <c r="H142">
        <v>5.4617827034447801</v>
      </c>
      <c r="I142">
        <v>175.35469437938499</v>
      </c>
      <c r="J142">
        <v>171.328686422141</v>
      </c>
      <c r="K142">
        <v>127.127245876328</v>
      </c>
      <c r="L142">
        <v>211.20214982079901</v>
      </c>
      <c r="M142">
        <v>92.507724287343194</v>
      </c>
      <c r="N142">
        <v>94.819087534288997</v>
      </c>
      <c r="O142">
        <v>58.557053724070897</v>
      </c>
      <c r="P142">
        <v>111309.62639714799</v>
      </c>
      <c r="Q142">
        <v>112377.129346111</v>
      </c>
      <c r="R142">
        <v>67.184341588064996</v>
      </c>
      <c r="S142">
        <v>675.99179760700201</v>
      </c>
      <c r="T142">
        <v>0.62305258193923496</v>
      </c>
      <c r="U142">
        <v>1.2066757284317001E-3</v>
      </c>
      <c r="V142">
        <v>0.99757462757020898</v>
      </c>
      <c r="W142">
        <v>1.13013721425347E-4</v>
      </c>
      <c r="X142">
        <v>1.10568297993358E-3</v>
      </c>
      <c r="Y142" s="1">
        <v>0</v>
      </c>
      <c r="Z142">
        <v>0.251188044806616</v>
      </c>
      <c r="AA142">
        <v>6.6853853169374501E-4</v>
      </c>
      <c r="AB142">
        <v>6.1539153695538704E-3</v>
      </c>
      <c r="AC142">
        <v>6.6087241342112201E-3</v>
      </c>
      <c r="AD142">
        <v>3.2318999028326401E-3</v>
      </c>
      <c r="AE142">
        <v>0.83101023906122296</v>
      </c>
      <c r="AF142" s="3">
        <v>3.1578389084326399E-3</v>
      </c>
      <c r="AG142" s="3">
        <v>3.6338923113651798E-3</v>
      </c>
      <c r="AH142">
        <v>4.92244213273145</v>
      </c>
      <c r="AI142">
        <v>0.43537921470827901</v>
      </c>
      <c r="AJ142">
        <v>11255.6082024307</v>
      </c>
      <c r="AK142" t="s">
        <v>109</v>
      </c>
      <c r="AL142" t="s">
        <v>110</v>
      </c>
      <c r="AM142">
        <v>27526091440.630001</v>
      </c>
      <c r="AN142">
        <v>247293</v>
      </c>
      <c r="AO142" s="1">
        <f t="shared" si="41"/>
        <v>1.0622298151493832E-2</v>
      </c>
      <c r="AP142">
        <f t="shared" si="42"/>
        <v>12.027806978769517</v>
      </c>
      <c r="AQ142" s="15">
        <f t="shared" si="43"/>
        <v>0.43134546258854622</v>
      </c>
      <c r="AR142" s="3">
        <f t="shared" si="44"/>
        <v>4.9989657666604948E-3</v>
      </c>
      <c r="AS142" s="15">
        <f t="shared" si="40"/>
        <v>0.12936091132640803</v>
      </c>
    </row>
    <row r="143" spans="1:49" x14ac:dyDescent="0.25">
      <c r="A143" t="s">
        <v>396</v>
      </c>
      <c r="B143">
        <v>16.481369747859699</v>
      </c>
      <c r="C143">
        <v>1.3043624462686299E-2</v>
      </c>
      <c r="D143">
        <v>14.5768696699279</v>
      </c>
      <c r="E143">
        <v>23.758836142390201</v>
      </c>
      <c r="F143" s="1">
        <v>0</v>
      </c>
      <c r="G143" s="1">
        <v>0</v>
      </c>
      <c r="H143">
        <v>5.9122414143230397</v>
      </c>
      <c r="I143">
        <v>200.123740959831</v>
      </c>
      <c r="J143">
        <v>190.442846407454</v>
      </c>
      <c r="K143">
        <v>172.049553912867</v>
      </c>
      <c r="L143">
        <v>236.314144910165</v>
      </c>
      <c r="M143">
        <v>100.658348234998</v>
      </c>
      <c r="N143">
        <v>94.116362120505499</v>
      </c>
      <c r="O143">
        <v>61.482824425982002</v>
      </c>
      <c r="P143">
        <v>110229.902373562</v>
      </c>
      <c r="Q143">
        <v>111377.217790799</v>
      </c>
      <c r="R143">
        <v>60.811994311149199</v>
      </c>
      <c r="S143">
        <v>652.47514932937804</v>
      </c>
      <c r="T143">
        <v>0.54122290971688602</v>
      </c>
      <c r="U143">
        <v>1.6772582551683301E-3</v>
      </c>
      <c r="V143">
        <v>0.99620125309556196</v>
      </c>
      <c r="W143">
        <v>1.5490198801012601E-4</v>
      </c>
      <c r="X143">
        <v>1.9665866612590299E-3</v>
      </c>
      <c r="Y143" s="1">
        <v>0</v>
      </c>
      <c r="Z143">
        <v>0.330111019608678</v>
      </c>
      <c r="AA143">
        <v>7.5525145504255905E-4</v>
      </c>
      <c r="AB143">
        <v>5.7412116173522001E-3</v>
      </c>
      <c r="AC143">
        <v>6.4592895121443903E-3</v>
      </c>
      <c r="AD143">
        <v>2.7781050386983101E-3</v>
      </c>
      <c r="AE143">
        <v>0.72767274831372397</v>
      </c>
      <c r="AF143" s="3">
        <v>2.7651564435921499E-3</v>
      </c>
      <c r="AG143" s="3">
        <v>3.7690736298821299E-3</v>
      </c>
      <c r="AH143">
        <v>3.7922100629389499</v>
      </c>
      <c r="AI143">
        <v>0.34947950780443798</v>
      </c>
      <c r="AJ143">
        <v>14704.57964362</v>
      </c>
      <c r="AK143" t="s">
        <v>111</v>
      </c>
      <c r="AL143" t="s">
        <v>112</v>
      </c>
      <c r="AM143">
        <v>11470854330.700001</v>
      </c>
      <c r="AN143">
        <v>104063</v>
      </c>
      <c r="AO143" s="1">
        <f t="shared" si="41"/>
        <v>1.0210852895454715E-2</v>
      </c>
      <c r="AP143">
        <f t="shared" si="42"/>
        <v>11.587789240729329</v>
      </c>
      <c r="AQ143" s="15">
        <f t="shared" ref="AQ143:AQ144" si="45">B143/AP143-1</f>
        <v>0.42230492853029933</v>
      </c>
      <c r="AR143" s="3">
        <f t="shared" ref="AR143:AR144" si="46">1-(1-B143/100)^(1/12)-AO143</f>
        <v>4.6854546784890639E-3</v>
      </c>
      <c r="AS143" s="15">
        <f t="shared" ref="AS143:AS144" si="47">B143/D143-1</f>
        <v>0.13065219906992676</v>
      </c>
    </row>
    <row r="144" spans="1:49" x14ac:dyDescent="0.25">
      <c r="A144" t="s">
        <v>396</v>
      </c>
      <c r="B144">
        <v>17.134858994814699</v>
      </c>
      <c r="C144">
        <v>1.2336905483136099E-2</v>
      </c>
      <c r="D144">
        <v>13.83995596674</v>
      </c>
      <c r="E144">
        <v>39.947110104157801</v>
      </c>
      <c r="F144" s="1">
        <v>0</v>
      </c>
      <c r="G144" s="1">
        <v>0</v>
      </c>
      <c r="H144">
        <v>6.5272184300477898</v>
      </c>
      <c r="I144">
        <v>249.16278375348699</v>
      </c>
      <c r="J144">
        <v>227.017974316009</v>
      </c>
      <c r="K144">
        <v>237.93849950015201</v>
      </c>
      <c r="L144">
        <v>285.32154033098902</v>
      </c>
      <c r="M144">
        <v>107.45042660845201</v>
      </c>
      <c r="N144">
        <v>94.307828687009703</v>
      </c>
      <c r="O144">
        <v>65.865367409138997</v>
      </c>
      <c r="P144">
        <v>110332.646822112</v>
      </c>
      <c r="Q144">
        <v>111417.267524899</v>
      </c>
      <c r="R144">
        <v>53.897689018601497</v>
      </c>
      <c r="S144">
        <v>632.92033146492895</v>
      </c>
      <c r="T144">
        <v>0.45380673595370702</v>
      </c>
      <c r="U144">
        <v>2.0895579878131999E-3</v>
      </c>
      <c r="V144">
        <v>0.99574029365457295</v>
      </c>
      <c r="W144">
        <v>1.1681343790225099E-4</v>
      </c>
      <c r="X144">
        <v>2.05333491971153E-3</v>
      </c>
      <c r="Y144" s="1">
        <v>0</v>
      </c>
      <c r="Z144">
        <v>0.36987864601510301</v>
      </c>
      <c r="AA144">
        <v>8.1203701558149404E-4</v>
      </c>
      <c r="AB144">
        <v>5.2654851316902996E-3</v>
      </c>
      <c r="AC144">
        <v>6.2538008776320099E-3</v>
      </c>
      <c r="AD144">
        <v>2.3341439559262898E-3</v>
      </c>
      <c r="AE144">
        <v>0.62333556912616706</v>
      </c>
      <c r="AF144" s="3">
        <v>2.36867516267943E-3</v>
      </c>
      <c r="AG144" s="3">
        <v>3.9252503524745902E-3</v>
      </c>
      <c r="AH144">
        <v>2.6021560795382999</v>
      </c>
      <c r="AI144">
        <v>0.25754910869492398</v>
      </c>
      <c r="AJ144">
        <v>18139.3881498829</v>
      </c>
      <c r="AK144" t="s">
        <v>113</v>
      </c>
      <c r="AL144" t="s">
        <v>114</v>
      </c>
      <c r="AM144">
        <v>14607270110.719999</v>
      </c>
      <c r="AN144">
        <v>132393</v>
      </c>
      <c r="AO144" s="1">
        <f t="shared" si="41"/>
        <v>9.7045918692542209E-3</v>
      </c>
      <c r="AP144">
        <f t="shared" si="42"/>
        <v>11.043603186152284</v>
      </c>
      <c r="AQ144" s="15">
        <f t="shared" si="45"/>
        <v>0.55156416850438084</v>
      </c>
      <c r="AR144" s="3">
        <f t="shared" si="46"/>
        <v>5.8363572246011731E-3</v>
      </c>
      <c r="AS144" s="15">
        <f t="shared" si="47"/>
        <v>0.23807178548782715</v>
      </c>
    </row>
    <row r="145" spans="1:49" x14ac:dyDescent="0.25">
      <c r="F145" s="1"/>
      <c r="G145" s="1"/>
      <c r="Y145" s="1"/>
      <c r="AO145" s="1"/>
      <c r="AQ145" s="15"/>
      <c r="AR145" s="3"/>
      <c r="AS145" s="15"/>
    </row>
    <row r="146" spans="1:49" x14ac:dyDescent="0.25">
      <c r="AN146">
        <f>SUM(AN125:AN144)</f>
        <v>7286803</v>
      </c>
    </row>
    <row r="147" spans="1:49" x14ac:dyDescent="0.25">
      <c r="AO147" t="s">
        <v>244</v>
      </c>
      <c r="AP147" t="s">
        <v>405</v>
      </c>
      <c r="AR147" s="3" t="s">
        <v>67</v>
      </c>
      <c r="AS147" s="15"/>
    </row>
    <row r="148" spans="1:49" x14ac:dyDescent="0.25">
      <c r="A148" t="s">
        <v>0</v>
      </c>
      <c r="B148" t="s">
        <v>1</v>
      </c>
      <c r="C148" t="s">
        <v>2</v>
      </c>
      <c r="D148" t="s">
        <v>3</v>
      </c>
      <c r="E148" t="s">
        <v>5</v>
      </c>
      <c r="F148" t="s">
        <v>6</v>
      </c>
      <c r="G148" t="s">
        <v>208</v>
      </c>
      <c r="H148" t="s">
        <v>7</v>
      </c>
      <c r="I148" t="s">
        <v>8</v>
      </c>
      <c r="J148" t="s">
        <v>134</v>
      </c>
      <c r="K148" t="s">
        <v>143</v>
      </c>
      <c r="L148" t="s">
        <v>9</v>
      </c>
      <c r="M148" t="s">
        <v>10</v>
      </c>
      <c r="N148" t="s">
        <v>11</v>
      </c>
      <c r="O148" t="s">
        <v>13</v>
      </c>
      <c r="P148" t="s">
        <v>14</v>
      </c>
      <c r="Q148" t="s">
        <v>15</v>
      </c>
      <c r="R148" t="s">
        <v>16</v>
      </c>
      <c r="S148" t="s">
        <v>17</v>
      </c>
      <c r="T148" t="s">
        <v>18</v>
      </c>
      <c r="U148" t="s">
        <v>20</v>
      </c>
      <c r="V148" t="s">
        <v>21</v>
      </c>
      <c r="W148" t="s">
        <v>22</v>
      </c>
      <c r="X148" t="s">
        <v>23</v>
      </c>
      <c r="Y148" t="s">
        <v>24</v>
      </c>
      <c r="Z148" t="s">
        <v>25</v>
      </c>
      <c r="AA148" t="s">
        <v>26</v>
      </c>
      <c r="AB148" t="s">
        <v>27</v>
      </c>
      <c r="AC148" t="s">
        <v>263</v>
      </c>
      <c r="AD148" t="s">
        <v>29</v>
      </c>
      <c r="AE148" t="s">
        <v>326</v>
      </c>
      <c r="AF148" s="3" t="s">
        <v>233</v>
      </c>
      <c r="AG148" s="3" t="s">
        <v>30</v>
      </c>
      <c r="AH148" t="s">
        <v>31</v>
      </c>
      <c r="AI148" t="s">
        <v>32</v>
      </c>
      <c r="AJ148" t="s">
        <v>33</v>
      </c>
      <c r="AK148" t="s">
        <v>34</v>
      </c>
      <c r="AL148" t="s">
        <v>74</v>
      </c>
      <c r="AM148" t="s">
        <v>35</v>
      </c>
      <c r="AN148" t="s">
        <v>36</v>
      </c>
      <c r="AO148" s="96">
        <v>1.1019450084823164</v>
      </c>
      <c r="AP148" s="96">
        <v>0.55549358950333783</v>
      </c>
      <c r="AR148" s="3"/>
      <c r="AS148" s="15"/>
      <c r="AT148" t="s">
        <v>416</v>
      </c>
      <c r="AV148">
        <f>SUM(AV157,AV227)</f>
        <v>3.3894811293265319E-3</v>
      </c>
    </row>
    <row r="149" spans="1:49" x14ac:dyDescent="0.25">
      <c r="A149" t="s">
        <v>396</v>
      </c>
      <c r="B149">
        <v>19.026796683092499</v>
      </c>
      <c r="C149">
        <v>5.4132144104319596E-3</v>
      </c>
      <c r="D149">
        <v>6.3059057812344799</v>
      </c>
      <c r="E149">
        <v>-29.153163053179998</v>
      </c>
      <c r="F149" s="1">
        <v>0</v>
      </c>
      <c r="G149" s="1">
        <v>0</v>
      </c>
      <c r="H149">
        <v>3.2917950093042299</v>
      </c>
      <c r="I149">
        <v>-263.19056201601097</v>
      </c>
      <c r="J149">
        <v>-193.88878782315601</v>
      </c>
      <c r="K149">
        <v>-263.19056201601097</v>
      </c>
      <c r="L149">
        <v>-214.26581089153299</v>
      </c>
      <c r="M149">
        <v>68.932155371545306</v>
      </c>
      <c r="N149">
        <v>78.246903851412895</v>
      </c>
      <c r="O149">
        <v>49.761140839335503</v>
      </c>
      <c r="P149">
        <v>81543.609578947304</v>
      </c>
      <c r="Q149">
        <v>82405.0455632347</v>
      </c>
      <c r="R149">
        <v>120.736187754651</v>
      </c>
      <c r="S149">
        <v>600.43034694882999</v>
      </c>
      <c r="T149">
        <v>0.38210634004814298</v>
      </c>
      <c r="U149">
        <v>0.39344832276514402</v>
      </c>
      <c r="V149">
        <v>0.57699255754128898</v>
      </c>
      <c r="W149" s="1">
        <v>2.34025709079702E-2</v>
      </c>
      <c r="X149">
        <v>6.15654878559517E-3</v>
      </c>
      <c r="Y149" s="1">
        <v>0</v>
      </c>
      <c r="Z149">
        <v>0.48737094040133</v>
      </c>
      <c r="AA149">
        <v>5.4858133801557205E-4</v>
      </c>
      <c r="AB149">
        <v>4.4658237106574702E-3</v>
      </c>
      <c r="AC149">
        <v>4.3963548986107603E-3</v>
      </c>
      <c r="AD149">
        <v>3.9890779763640798E-4</v>
      </c>
      <c r="AE149">
        <v>0.81713253348465298</v>
      </c>
      <c r="AF149" s="3">
        <v>0</v>
      </c>
      <c r="AG149" s="3">
        <v>0</v>
      </c>
      <c r="AH149">
        <v>5.3069087489518401</v>
      </c>
      <c r="AI149">
        <v>0.35108633990056498</v>
      </c>
      <c r="AJ149">
        <v>10.602692444403599</v>
      </c>
      <c r="AK149" t="s">
        <v>75</v>
      </c>
      <c r="AL149" t="s">
        <v>76</v>
      </c>
      <c r="AM149">
        <v>15493285.82</v>
      </c>
      <c r="AN149">
        <v>190</v>
      </c>
      <c r="AO149">
        <f>SUM(AA149,AC149*$AO$148,AF149*$AP$148)</f>
        <v>5.3931226740564801E-3</v>
      </c>
      <c r="AP149">
        <f>100*(1-(1-AO149)^12)</f>
        <v>6.2831905844896845</v>
      </c>
      <c r="AQ149" s="15">
        <f>B149/AP149-1</f>
        <v>2.0282061998980154</v>
      </c>
      <c r="AR149" s="3">
        <f>1-(1-B149/100)^(1/12)-AO149</f>
        <v>1.204077630417141E-2</v>
      </c>
      <c r="AS149" s="15">
        <f t="shared" ref="AS149:AS169" si="48">B149/D149-1</f>
        <v>2.0172979653000311</v>
      </c>
    </row>
    <row r="150" spans="1:49" x14ac:dyDescent="0.25">
      <c r="A150" t="s">
        <v>396</v>
      </c>
      <c r="B150">
        <v>6.5669554565467401</v>
      </c>
      <c r="C150">
        <v>6.4313625318066702E-3</v>
      </c>
      <c r="D150">
        <v>7.4504115858957798</v>
      </c>
      <c r="E150">
        <v>-18.872651067343401</v>
      </c>
      <c r="F150" s="1">
        <v>0</v>
      </c>
      <c r="G150" s="1">
        <v>0</v>
      </c>
      <c r="H150">
        <v>3.4286734964053101</v>
      </c>
      <c r="I150">
        <v>-236.37168801287399</v>
      </c>
      <c r="J150">
        <v>-167.91815456703699</v>
      </c>
      <c r="K150">
        <v>-236.37168801287399</v>
      </c>
      <c r="L150">
        <v>-188.530391685377</v>
      </c>
      <c r="M150">
        <v>68.110832503557504</v>
      </c>
      <c r="N150">
        <v>78.411224828951802</v>
      </c>
      <c r="O150">
        <v>49.931322212106103</v>
      </c>
      <c r="P150">
        <v>83397.1708229426</v>
      </c>
      <c r="Q150">
        <v>84173.707451784401</v>
      </c>
      <c r="R150">
        <v>119.370457630928</v>
      </c>
      <c r="S150">
        <v>599.36161794810198</v>
      </c>
      <c r="T150">
        <v>0.28655650377514003</v>
      </c>
      <c r="U150">
        <v>0.32181390552024602</v>
      </c>
      <c r="V150">
        <v>0.64490052864391001</v>
      </c>
      <c r="W150">
        <v>1.8513865037044198E-2</v>
      </c>
      <c r="X150">
        <v>1.4771700798799E-2</v>
      </c>
      <c r="Y150" s="1">
        <v>0</v>
      </c>
      <c r="Z150">
        <v>0.612957513300048</v>
      </c>
      <c r="AA150">
        <v>5.3075153841970399E-4</v>
      </c>
      <c r="AB150">
        <v>5.1652871847248502E-3</v>
      </c>
      <c r="AC150">
        <v>4.7947485198968198E-3</v>
      </c>
      <c r="AD150">
        <v>7.3540855290722695E-4</v>
      </c>
      <c r="AE150">
        <v>0.835858357330721</v>
      </c>
      <c r="AF150" s="3">
        <v>0</v>
      </c>
      <c r="AG150" s="3">
        <v>0</v>
      </c>
      <c r="AH150">
        <v>5.5172822473916998</v>
      </c>
      <c r="AI150">
        <v>0.363828706211134</v>
      </c>
      <c r="AJ150">
        <v>71.455679821120299</v>
      </c>
      <c r="AK150" t="s">
        <v>77</v>
      </c>
      <c r="AL150" t="s">
        <v>78</v>
      </c>
      <c r="AM150">
        <v>33442265.5</v>
      </c>
      <c r="AN150">
        <v>401</v>
      </c>
      <c r="AO150">
        <f t="shared" ref="AO150:AO167" si="49">SUM(AA150,AC150*$AO$148,AF150*$AP$148)</f>
        <v>5.814300736847979E-3</v>
      </c>
      <c r="AP150">
        <f t="shared" ref="AP150:AP169" si="50">100*(1-(1-AO150)^12)</f>
        <v>6.7583089150028419</v>
      </c>
      <c r="AQ150" s="15">
        <f t="shared" ref="AQ150:AQ169" si="51">B150/AP150-1</f>
        <v>-2.8313807620026665E-2</v>
      </c>
      <c r="AR150" s="3">
        <f t="shared" ref="AR150:AR169" si="52">1-(1-B150/100)^(1/12)-AO150</f>
        <v>-1.6986514857698833E-4</v>
      </c>
      <c r="AS150" s="15">
        <f t="shared" si="48"/>
        <v>-0.11857816432873214</v>
      </c>
    </row>
    <row r="151" spans="1:49" x14ac:dyDescent="0.25">
      <c r="A151" t="s">
        <v>396</v>
      </c>
      <c r="B151">
        <v>6.3792480200771102</v>
      </c>
      <c r="C151">
        <v>5.2278991092889497E-3</v>
      </c>
      <c r="D151">
        <v>6.0962015644986201</v>
      </c>
      <c r="E151">
        <v>-34.761468156952297</v>
      </c>
      <c r="F151" s="1">
        <v>0</v>
      </c>
      <c r="G151" s="1">
        <v>0</v>
      </c>
      <c r="H151">
        <v>3.2723146362515001</v>
      </c>
      <c r="I151">
        <v>-207.842747620561</v>
      </c>
      <c r="J151">
        <v>-192.54451687191701</v>
      </c>
      <c r="K151">
        <v>-263.11111374178802</v>
      </c>
      <c r="L151">
        <v>-159.89217056097999</v>
      </c>
      <c r="M151">
        <v>69.720511694053499</v>
      </c>
      <c r="N151">
        <v>83.405071576789695</v>
      </c>
      <c r="O151">
        <v>53.9485678796526</v>
      </c>
      <c r="P151">
        <v>83019.003588920095</v>
      </c>
      <c r="Q151">
        <v>84177.759732539096</v>
      </c>
      <c r="R151">
        <v>119.515020121364</v>
      </c>
      <c r="S151">
        <v>661.01535532471303</v>
      </c>
      <c r="T151">
        <v>0.453757876920034</v>
      </c>
      <c r="U151">
        <v>0.16865363324560501</v>
      </c>
      <c r="V151">
        <v>0.58194205013783096</v>
      </c>
      <c r="W151">
        <v>3.2272232465772502E-2</v>
      </c>
      <c r="X151">
        <v>0.21713208415078999</v>
      </c>
      <c r="Y151" s="1">
        <v>0</v>
      </c>
      <c r="Z151">
        <v>0.45915559837019798</v>
      </c>
      <c r="AA151">
        <v>5.7516433833251497E-4</v>
      </c>
      <c r="AB151">
        <v>4.2628221846688803E-3</v>
      </c>
      <c r="AC151">
        <v>4.5096501820369901E-3</v>
      </c>
      <c r="AD151">
        <v>3.8991486811037899E-4</v>
      </c>
      <c r="AE151">
        <v>0.75486990225909301</v>
      </c>
      <c r="AF151" s="3">
        <v>1.5097398045181801E-4</v>
      </c>
      <c r="AG151" s="3">
        <v>0</v>
      </c>
      <c r="AH151">
        <v>4.8696408895529499</v>
      </c>
      <c r="AI151">
        <v>0.32753919112053198</v>
      </c>
      <c r="AJ151">
        <v>276.56039861023402</v>
      </c>
      <c r="AK151" t="s">
        <v>79</v>
      </c>
      <c r="AL151" t="s">
        <v>80</v>
      </c>
      <c r="AM151">
        <v>206800337.94</v>
      </c>
      <c r="AN151">
        <v>2491</v>
      </c>
      <c r="AO151">
        <f t="shared" si="49"/>
        <v>5.6284159247523332E-3</v>
      </c>
      <c r="AP151">
        <f t="shared" si="50"/>
        <v>6.5488907084222836</v>
      </c>
      <c r="AQ151" s="15">
        <f t="shared" si="51"/>
        <v>-2.5904034117870123E-2</v>
      </c>
      <c r="AR151" s="3">
        <f t="shared" si="52"/>
        <v>-1.5029933960858909E-4</v>
      </c>
      <c r="AS151" s="15">
        <f t="shared" si="48"/>
        <v>4.6429969971271579E-2</v>
      </c>
    </row>
    <row r="152" spans="1:49" x14ac:dyDescent="0.25">
      <c r="A152" t="s">
        <v>396</v>
      </c>
      <c r="B152">
        <v>7.2960254319672497</v>
      </c>
      <c r="C152">
        <v>5.8989528677751502E-3</v>
      </c>
      <c r="D152">
        <v>6.8535355409108201</v>
      </c>
      <c r="E152">
        <v>-27.221372473026999</v>
      </c>
      <c r="F152" s="1">
        <v>0</v>
      </c>
      <c r="G152" s="1">
        <v>0</v>
      </c>
      <c r="H152">
        <v>3.3261625383787199</v>
      </c>
      <c r="I152">
        <v>-185.83713209627101</v>
      </c>
      <c r="J152">
        <v>-179.60472280048299</v>
      </c>
      <c r="K152">
        <v>-254.37367109087401</v>
      </c>
      <c r="L152">
        <v>-137.409311296498</v>
      </c>
      <c r="M152">
        <v>68.803269472117705</v>
      </c>
      <c r="N152">
        <v>83.560305216475996</v>
      </c>
      <c r="O152">
        <v>52.164903127079299</v>
      </c>
      <c r="P152">
        <v>82036.210855652695</v>
      </c>
      <c r="Q152">
        <v>83497.134586332206</v>
      </c>
      <c r="R152">
        <v>120.546028765828</v>
      </c>
      <c r="S152">
        <v>684.73106207989304</v>
      </c>
      <c r="T152">
        <v>0.41092373557990602</v>
      </c>
      <c r="U152">
        <v>0.168973139144208</v>
      </c>
      <c r="V152">
        <v>0.56774998393069798</v>
      </c>
      <c r="W152">
        <v>3.9236364563819702E-2</v>
      </c>
      <c r="X152">
        <v>0.22404051236127301</v>
      </c>
      <c r="Y152" s="1">
        <v>0</v>
      </c>
      <c r="Z152">
        <v>0.48693190551822102</v>
      </c>
      <c r="AA152">
        <v>6.0969885782270099E-4</v>
      </c>
      <c r="AB152">
        <v>4.7041175438382304E-3</v>
      </c>
      <c r="AC152">
        <v>5.0088164105648201E-3</v>
      </c>
      <c r="AD152">
        <v>5.8510762810378802E-4</v>
      </c>
      <c r="AE152">
        <v>0.80599176633384095</v>
      </c>
      <c r="AF152" s="3">
        <v>4.83595059800304E-4</v>
      </c>
      <c r="AG152" s="3">
        <v>0</v>
      </c>
      <c r="AH152">
        <v>5.4729420338812202</v>
      </c>
      <c r="AI152">
        <v>0.36694466009605198</v>
      </c>
      <c r="AJ152">
        <v>635.97842281028397</v>
      </c>
      <c r="AK152" t="s">
        <v>81</v>
      </c>
      <c r="AL152" t="s">
        <v>82</v>
      </c>
      <c r="AM152">
        <v>928075653.40999997</v>
      </c>
      <c r="AN152">
        <v>11313</v>
      </c>
      <c r="AO152">
        <f t="shared" si="49"/>
        <v>6.3977730554834701E-3</v>
      </c>
      <c r="AP152">
        <f t="shared" si="50"/>
        <v>7.4128588269156692</v>
      </c>
      <c r="AQ152" s="15">
        <f t="shared" si="51"/>
        <v>-1.5760909208766272E-2</v>
      </c>
      <c r="AR152" s="3">
        <f t="shared" si="52"/>
        <v>-1.0442310043575886E-4</v>
      </c>
      <c r="AS152" s="15">
        <f t="shared" si="48"/>
        <v>6.4563740629208777E-2</v>
      </c>
    </row>
    <row r="153" spans="1:49" x14ac:dyDescent="0.25">
      <c r="A153" t="s">
        <v>396</v>
      </c>
      <c r="B153">
        <v>8.4618256095582893</v>
      </c>
      <c r="C153">
        <v>7.0786616491116004E-3</v>
      </c>
      <c r="D153">
        <v>8.1713651788089905</v>
      </c>
      <c r="E153">
        <v>-20.911974109164099</v>
      </c>
      <c r="F153" s="1">
        <v>0</v>
      </c>
      <c r="G153" s="1">
        <v>0</v>
      </c>
      <c r="H153">
        <v>3.40748017308906</v>
      </c>
      <c r="I153">
        <v>-161.944872703524</v>
      </c>
      <c r="J153">
        <v>-158.645636193417</v>
      </c>
      <c r="K153">
        <v>-235.77420912799101</v>
      </c>
      <c r="L153">
        <v>-113.452565022556</v>
      </c>
      <c r="M153">
        <v>67.904565044671997</v>
      </c>
      <c r="N153">
        <v>83.548511815302206</v>
      </c>
      <c r="O153">
        <v>51.171425083069401</v>
      </c>
      <c r="P153">
        <v>81846.253621184602</v>
      </c>
      <c r="Q153">
        <v>83501.377328663395</v>
      </c>
      <c r="R153">
        <v>119.770791547462</v>
      </c>
      <c r="S153">
        <v>697.89315955000802</v>
      </c>
      <c r="T153">
        <v>0.38708017164417502</v>
      </c>
      <c r="U153">
        <v>0.146068153007234</v>
      </c>
      <c r="V153">
        <v>0.61027213790532298</v>
      </c>
      <c r="W153">
        <v>3.5522811186097902E-2</v>
      </c>
      <c r="X153">
        <v>0.20813689790134299</v>
      </c>
      <c r="Y153" s="1">
        <v>0</v>
      </c>
      <c r="Z153">
        <v>0.51381167168189401</v>
      </c>
      <c r="AA153">
        <v>6.3124061244159996E-4</v>
      </c>
      <c r="AB153">
        <v>5.53028411632033E-3</v>
      </c>
      <c r="AC153">
        <v>5.8360884957937504E-3</v>
      </c>
      <c r="AD153">
        <v>9.1710034097169403E-4</v>
      </c>
      <c r="AE153">
        <v>0.84875130351818096</v>
      </c>
      <c r="AF153" s="3">
        <v>8.4875130351818099E-4</v>
      </c>
      <c r="AG153" s="3">
        <v>0</v>
      </c>
      <c r="AH153">
        <v>5.91265381557736</v>
      </c>
      <c r="AI153">
        <v>0.39394543706670498</v>
      </c>
      <c r="AJ153">
        <v>1054.33480637652</v>
      </c>
      <c r="AK153" t="s">
        <v>83</v>
      </c>
      <c r="AL153" t="s">
        <v>84</v>
      </c>
      <c r="AM153">
        <v>2166634025.8600001</v>
      </c>
      <c r="AN153">
        <v>26472</v>
      </c>
      <c r="AO153">
        <f t="shared" si="49"/>
        <v>7.5337651076295446E-3</v>
      </c>
      <c r="AP153">
        <f t="shared" si="50"/>
        <v>8.6751674718228973</v>
      </c>
      <c r="AQ153" s="15">
        <f t="shared" si="51"/>
        <v>-2.4592247118864985E-2</v>
      </c>
      <c r="AR153" s="3">
        <f t="shared" si="52"/>
        <v>-1.9299992313454289E-4</v>
      </c>
      <c r="AS153" s="15">
        <f t="shared" si="48"/>
        <v>3.5546132671020247E-2</v>
      </c>
    </row>
    <row r="154" spans="1:49" x14ac:dyDescent="0.25">
      <c r="A154" t="s">
        <v>396</v>
      </c>
      <c r="B154">
        <v>9.4882354786615704</v>
      </c>
      <c r="C154">
        <v>7.4963290169185702E-3</v>
      </c>
      <c r="D154">
        <v>8.6338213307188401</v>
      </c>
      <c r="E154">
        <v>-8.5347641500682805</v>
      </c>
      <c r="F154" s="1">
        <v>0</v>
      </c>
      <c r="G154" s="1">
        <v>0</v>
      </c>
      <c r="H154">
        <v>3.6608304188784202</v>
      </c>
      <c r="I154">
        <v>-136.67305161077201</v>
      </c>
      <c r="J154">
        <v>-131.944655927827</v>
      </c>
      <c r="K154">
        <v>-206.74418210620701</v>
      </c>
      <c r="L154">
        <v>-88.104596028900602</v>
      </c>
      <c r="M154">
        <v>70.997085002907198</v>
      </c>
      <c r="N154">
        <v>84.143193252388897</v>
      </c>
      <c r="O154">
        <v>51.464467966837802</v>
      </c>
      <c r="P154">
        <v>81746.109592213907</v>
      </c>
      <c r="Q154">
        <v>83378.066682189106</v>
      </c>
      <c r="R154">
        <v>116.749767417033</v>
      </c>
      <c r="S154">
        <v>689.38698624841504</v>
      </c>
      <c r="T154">
        <v>0.386692877102286</v>
      </c>
      <c r="U154">
        <v>0.118167546626105</v>
      </c>
      <c r="V154">
        <v>0.72675617265639003</v>
      </c>
      <c r="W154">
        <v>2.4466745796850799E-2</v>
      </c>
      <c r="X154">
        <v>0.130609534920653</v>
      </c>
      <c r="Y154" s="1">
        <v>0</v>
      </c>
      <c r="Z154">
        <v>0.52477274986747502</v>
      </c>
      <c r="AA154">
        <v>6.5904268612426004E-4</v>
      </c>
      <c r="AB154">
        <v>5.5669774829343001E-3</v>
      </c>
      <c r="AC154">
        <v>5.9150873421393996E-3</v>
      </c>
      <c r="AD154">
        <v>1.27026541441952E-3</v>
      </c>
      <c r="AE154">
        <v>0.83764794064182202</v>
      </c>
      <c r="AF154" s="3">
        <v>1.1727071168985499E-3</v>
      </c>
      <c r="AG154" s="3">
        <v>0</v>
      </c>
      <c r="AH154">
        <v>5.7181547055994901</v>
      </c>
      <c r="AI154">
        <v>0.43236796912709802</v>
      </c>
      <c r="AJ154">
        <v>1828.33685991128</v>
      </c>
      <c r="AK154" t="s">
        <v>85</v>
      </c>
      <c r="AL154" t="s">
        <v>86</v>
      </c>
      <c r="AM154">
        <v>2742336738.4899998</v>
      </c>
      <c r="AN154">
        <v>33547</v>
      </c>
      <c r="AO154">
        <f t="shared" si="49"/>
        <v>7.8285749433337892E-3</v>
      </c>
      <c r="AP154">
        <f t="shared" si="50"/>
        <v>9.0001701560371465</v>
      </c>
      <c r="AQ154" s="15">
        <f t="shared" si="51"/>
        <v>5.4228455036157142E-2</v>
      </c>
      <c r="AR154" s="3">
        <f t="shared" si="52"/>
        <v>4.445419811821439E-4</v>
      </c>
      <c r="AS154" s="15">
        <f t="shared" si="48"/>
        <v>9.8961295956259132E-2</v>
      </c>
    </row>
    <row r="155" spans="1:49" x14ac:dyDescent="0.25">
      <c r="A155" t="s">
        <v>396</v>
      </c>
      <c r="B155">
        <v>10.055341684379799</v>
      </c>
      <c r="C155">
        <v>8.3069301554884092E-3</v>
      </c>
      <c r="D155">
        <v>9.52526085006253</v>
      </c>
      <c r="E155">
        <v>-8.9819927922433909</v>
      </c>
      <c r="F155" s="1">
        <v>0</v>
      </c>
      <c r="G155" s="1">
        <v>0</v>
      </c>
      <c r="H155">
        <v>3.76662220279476</v>
      </c>
      <c r="I155">
        <v>-111.77978441754701</v>
      </c>
      <c r="J155">
        <v>-106.84342558966399</v>
      </c>
      <c r="K155">
        <v>-178.821745668137</v>
      </c>
      <c r="L155">
        <v>-63.052098862615701</v>
      </c>
      <c r="M155">
        <v>72.8915940591382</v>
      </c>
      <c r="N155">
        <v>85.567036002488905</v>
      </c>
      <c r="O155">
        <v>52.238765967202099</v>
      </c>
      <c r="P155">
        <v>81480.686357086597</v>
      </c>
      <c r="Q155">
        <v>83118.553426922503</v>
      </c>
      <c r="R155">
        <v>113.64538110800601</v>
      </c>
      <c r="S155">
        <v>691.67035680986703</v>
      </c>
      <c r="T155">
        <v>0.415139369749912</v>
      </c>
      <c r="U155">
        <v>8.6156776724287398E-2</v>
      </c>
      <c r="V155">
        <v>0.83122367305844702</v>
      </c>
      <c r="W155">
        <v>1.26187454161273E-2</v>
      </c>
      <c r="X155">
        <v>7.0000804801137503E-2</v>
      </c>
      <c r="Y155" s="1">
        <v>0</v>
      </c>
      <c r="Z155">
        <v>0.48941931764003899</v>
      </c>
      <c r="AA155">
        <v>6.7737596479316498E-4</v>
      </c>
      <c r="AB155">
        <v>5.9972325027044101E-3</v>
      </c>
      <c r="AC155">
        <v>6.4267373071218697E-3</v>
      </c>
      <c r="AD155">
        <v>1.6322621197652099E-3</v>
      </c>
      <c r="AE155">
        <v>0.83866426260104798</v>
      </c>
      <c r="AF155" s="3">
        <v>1.5095956726818799E-3</v>
      </c>
      <c r="AG155" s="3">
        <v>0</v>
      </c>
      <c r="AH155">
        <v>5.6220623546101196</v>
      </c>
      <c r="AI155">
        <v>0.424331203673117</v>
      </c>
      <c r="AJ155">
        <v>2205.1022786182498</v>
      </c>
      <c r="AK155" t="s">
        <v>87</v>
      </c>
      <c r="AL155" t="s">
        <v>88</v>
      </c>
      <c r="AM155">
        <v>4557703672.0699997</v>
      </c>
      <c r="AN155">
        <v>55936</v>
      </c>
      <c r="AO155">
        <f t="shared" si="49"/>
        <v>8.5978577801199552E-3</v>
      </c>
      <c r="AP155">
        <f t="shared" si="50"/>
        <v>9.8432524530553955</v>
      </c>
      <c r="AQ155" s="15">
        <f t="shared" si="51"/>
        <v>2.1546661770172282E-2</v>
      </c>
      <c r="AR155" s="3">
        <f t="shared" si="52"/>
        <v>1.9456185580996044E-4</v>
      </c>
      <c r="AS155" s="15">
        <f t="shared" si="48"/>
        <v>5.5650007140097379E-2</v>
      </c>
      <c r="AT155" s="5" t="s">
        <v>67</v>
      </c>
      <c r="AU155" s="5" t="s">
        <v>67</v>
      </c>
      <c r="AV155" t="s">
        <v>67</v>
      </c>
    </row>
    <row r="156" spans="1:49" x14ac:dyDescent="0.25">
      <c r="A156" t="s">
        <v>396</v>
      </c>
      <c r="B156">
        <v>9.6775640685279498</v>
      </c>
      <c r="C156">
        <v>8.3060729538020506E-3</v>
      </c>
      <c r="D156">
        <v>9.5243223887176107</v>
      </c>
      <c r="E156">
        <v>-12.265712516962999</v>
      </c>
      <c r="F156" s="1">
        <v>0</v>
      </c>
      <c r="G156" s="1">
        <v>0</v>
      </c>
      <c r="H156">
        <v>3.8241192713546699</v>
      </c>
      <c r="I156">
        <v>-84.865380828059102</v>
      </c>
      <c r="J156">
        <v>-78.633009071342997</v>
      </c>
      <c r="K156">
        <v>-143.47836877960299</v>
      </c>
      <c r="L156">
        <v>-36.827733053563101</v>
      </c>
      <c r="M156">
        <v>75.0308751086055</v>
      </c>
      <c r="N156">
        <v>88.292853905885096</v>
      </c>
      <c r="O156">
        <v>56.149508806082103</v>
      </c>
      <c r="P156">
        <v>82759.078964667497</v>
      </c>
      <c r="Q156">
        <v>84078.419656306607</v>
      </c>
      <c r="R156">
        <v>109.288142775738</v>
      </c>
      <c r="S156">
        <v>678.98419859297098</v>
      </c>
      <c r="T156">
        <v>0.496355431157539</v>
      </c>
      <c r="U156">
        <v>7.0348331691696298E-2</v>
      </c>
      <c r="V156">
        <v>0.82742578946265899</v>
      </c>
      <c r="W156">
        <v>1.2528283941774399E-2</v>
      </c>
      <c r="X156">
        <v>8.9697594903869707E-2</v>
      </c>
      <c r="Y156" s="1">
        <v>0</v>
      </c>
      <c r="Z156">
        <v>0.39715231389775202</v>
      </c>
      <c r="AA156">
        <v>6.2065905185677297E-4</v>
      </c>
      <c r="AB156">
        <v>5.7873875358732899E-3</v>
      </c>
      <c r="AC156">
        <v>6.3742142368777999E-3</v>
      </c>
      <c r="AD156">
        <v>1.89677179902545E-3</v>
      </c>
      <c r="AE156">
        <v>0.79803778757670796</v>
      </c>
      <c r="AF156" s="3">
        <v>1.75568313266875E-3</v>
      </c>
      <c r="AG156" s="3">
        <v>1.22263943238148E-6</v>
      </c>
      <c r="AH156">
        <v>5.0197289885563103</v>
      </c>
      <c r="AI156">
        <v>0.37276811378321301</v>
      </c>
      <c r="AJ156">
        <v>1916.3351617297701</v>
      </c>
      <c r="AK156" t="s">
        <v>89</v>
      </c>
      <c r="AL156" t="s">
        <v>90</v>
      </c>
      <c r="AM156">
        <v>6146185758.3900003</v>
      </c>
      <c r="AN156">
        <v>74266</v>
      </c>
      <c r="AO156">
        <f t="shared" si="49"/>
        <v>8.6199633385778112E-3</v>
      </c>
      <c r="AP156">
        <f t="shared" si="50"/>
        <v>9.8673724840216419</v>
      </c>
      <c r="AQ156" s="15">
        <f t="shared" si="51"/>
        <v>-1.9235963353065988E-2</v>
      </c>
      <c r="AR156" s="3">
        <f t="shared" si="52"/>
        <v>-1.7380951106657321E-4</v>
      </c>
      <c r="AS156" s="15">
        <f t="shared" si="48"/>
        <v>1.6089509946856317E-2</v>
      </c>
      <c r="AT156" s="5"/>
      <c r="AU156" s="5"/>
    </row>
    <row r="157" spans="1:49" x14ac:dyDescent="0.25">
      <c r="A157" t="s">
        <v>396</v>
      </c>
      <c r="B157">
        <v>10.381856891943899</v>
      </c>
      <c r="C157">
        <v>8.91010059280525E-3</v>
      </c>
      <c r="D157">
        <v>10.1834020182838</v>
      </c>
      <c r="E157">
        <v>-13.1762084930104</v>
      </c>
      <c r="F157" s="1">
        <v>0</v>
      </c>
      <c r="G157" s="1">
        <v>0</v>
      </c>
      <c r="H157">
        <v>3.8505098040313799</v>
      </c>
      <c r="I157">
        <v>-59.564104140355397</v>
      </c>
      <c r="J157">
        <v>-55.421840499375797</v>
      </c>
      <c r="K157">
        <v>-121.4015577735</v>
      </c>
      <c r="L157">
        <v>-11.8044462651402</v>
      </c>
      <c r="M157">
        <v>75.162345219077494</v>
      </c>
      <c r="N157">
        <v>89.608954865466004</v>
      </c>
      <c r="O157">
        <v>57.005119014958098</v>
      </c>
      <c r="P157">
        <v>83297.254684946194</v>
      </c>
      <c r="Q157">
        <v>84495.013912122304</v>
      </c>
      <c r="R157">
        <v>106.73900632660499</v>
      </c>
      <c r="S157">
        <v>687.04463503004399</v>
      </c>
      <c r="T157">
        <v>0.52736353429621396</v>
      </c>
      <c r="U157">
        <v>6.6043950754695505E-2</v>
      </c>
      <c r="V157">
        <v>0.81044246922813101</v>
      </c>
      <c r="W157">
        <v>1.4757150057070101E-2</v>
      </c>
      <c r="X157">
        <v>0.108756429960102</v>
      </c>
      <c r="Y157" s="1">
        <v>0</v>
      </c>
      <c r="Z157">
        <v>0.35684345625366298</v>
      </c>
      <c r="AA157">
        <v>5.9974523750686102E-4</v>
      </c>
      <c r="AB157">
        <v>6.0682468820867702E-3</v>
      </c>
      <c r="AC157">
        <v>6.6790251292541299E-3</v>
      </c>
      <c r="AD157">
        <v>2.2334959887280398E-3</v>
      </c>
      <c r="AE157">
        <v>0.80987276033118105</v>
      </c>
      <c r="AF157" s="3">
        <v>2.1056691768610702E-3</v>
      </c>
      <c r="AG157" s="3">
        <v>8.5912955802613993E-6</v>
      </c>
      <c r="AH157">
        <v>5.1033904778992198</v>
      </c>
      <c r="AI157">
        <v>0.37360151616942999</v>
      </c>
      <c r="AJ157">
        <v>1901.05902441742</v>
      </c>
      <c r="AK157" t="s">
        <v>91</v>
      </c>
      <c r="AL157" t="s">
        <v>92</v>
      </c>
      <c r="AM157">
        <v>13138892467.73</v>
      </c>
      <c r="AN157">
        <v>157735</v>
      </c>
      <c r="AO157">
        <f t="shared" si="49"/>
        <v>9.1293493695775007E-3</v>
      </c>
      <c r="AP157">
        <f t="shared" si="50"/>
        <v>10.421542722835952</v>
      </c>
      <c r="AQ157" s="15">
        <f t="shared" si="51"/>
        <v>-3.8080572087558773E-3</v>
      </c>
      <c r="AR157" s="3">
        <f t="shared" si="52"/>
        <v>-3.6574588447481002E-5</v>
      </c>
      <c r="AS157" s="15">
        <f t="shared" si="48"/>
        <v>1.9488072188820871E-2</v>
      </c>
      <c r="AT157" s="5">
        <f>SUMPRODUCT(AP150:AP157,$AM150:$AM157)/SUM($AM150:$AM157)</f>
        <v>9.8386896250644504</v>
      </c>
      <c r="AU157" s="5">
        <f>SUMPRODUCT(B150:B157,$AM150:$AM157)/SUM($AM150:$AM157)</f>
        <v>9.8388536708987431</v>
      </c>
      <c r="AV157">
        <f>(AT157-AU157)^2</f>
        <v>2.6911035748767163E-8</v>
      </c>
      <c r="AW157" s="10">
        <f>AU157/AT157-1</f>
        <v>1.6673545008893953E-5</v>
      </c>
    </row>
    <row r="158" spans="1:49" x14ac:dyDescent="0.25">
      <c r="A158" t="s">
        <v>396</v>
      </c>
      <c r="B158">
        <v>10.633988061628999</v>
      </c>
      <c r="C158">
        <v>9.4182649727503794E-3</v>
      </c>
      <c r="D158">
        <v>10.7344693416618</v>
      </c>
      <c r="E158">
        <v>-10.9137812992122</v>
      </c>
      <c r="F158" s="1">
        <v>0</v>
      </c>
      <c r="G158" s="1">
        <v>0</v>
      </c>
      <c r="H158">
        <v>3.9557858354304298</v>
      </c>
      <c r="I158">
        <v>-34.982351787394798</v>
      </c>
      <c r="J158">
        <v>-31.591402376554299</v>
      </c>
      <c r="K158">
        <v>-97.716190412646398</v>
      </c>
      <c r="L158">
        <v>12.5732125122234</v>
      </c>
      <c r="M158">
        <v>76.693710925073105</v>
      </c>
      <c r="N158">
        <v>90.930987077666799</v>
      </c>
      <c r="O158">
        <v>57.647061139944903</v>
      </c>
      <c r="P158">
        <v>83704.283075699001</v>
      </c>
      <c r="Q158">
        <v>84758.492180300804</v>
      </c>
      <c r="R158">
        <v>102.67908196137</v>
      </c>
      <c r="S158">
        <v>689.96680662948802</v>
      </c>
      <c r="T158">
        <v>0.56142199439930796</v>
      </c>
      <c r="U158">
        <v>5.9181657382295097E-2</v>
      </c>
      <c r="V158">
        <v>0.82131701289020298</v>
      </c>
      <c r="W158">
        <v>1.4290777059438001E-2</v>
      </c>
      <c r="X158">
        <v>0.10521055266806301</v>
      </c>
      <c r="Y158" s="1">
        <v>0</v>
      </c>
      <c r="Z158">
        <v>0.32122789176379302</v>
      </c>
      <c r="AA158">
        <v>5.8826125649398195E-4</v>
      </c>
      <c r="AB158">
        <v>6.2350870182130104E-3</v>
      </c>
      <c r="AC158">
        <v>6.7956467684304502E-3</v>
      </c>
      <c r="AD158">
        <v>2.58042215221959E-3</v>
      </c>
      <c r="AE158">
        <v>0.82150654999797501</v>
      </c>
      <c r="AF158" s="3">
        <v>2.4645196499939199E-3</v>
      </c>
      <c r="AG158" s="3">
        <v>1.44720722268846E-5</v>
      </c>
      <c r="AH158">
        <v>5.1829525080625496</v>
      </c>
      <c r="AI158">
        <v>0.37986101744707701</v>
      </c>
      <c r="AJ158">
        <v>2082.1566521045102</v>
      </c>
      <c r="AK158" t="s">
        <v>93</v>
      </c>
      <c r="AL158" t="s">
        <v>94</v>
      </c>
      <c r="AM158">
        <v>20199852408.959999</v>
      </c>
      <c r="AN158">
        <v>241324</v>
      </c>
      <c r="AO158">
        <f t="shared" si="49"/>
        <v>9.4457151591515326E-3</v>
      </c>
      <c r="AP158">
        <f t="shared" si="50"/>
        <v>10.764148653621753</v>
      </c>
      <c r="AQ158" s="15">
        <f t="shared" si="51"/>
        <v>-1.2092047051854737E-2</v>
      </c>
      <c r="AR158" s="3">
        <f t="shared" si="52"/>
        <v>-1.2032254595033265E-4</v>
      </c>
      <c r="AS158" s="15">
        <f t="shared" si="48"/>
        <v>-9.3606192196963312E-3</v>
      </c>
    </row>
    <row r="159" spans="1:49" x14ac:dyDescent="0.25">
      <c r="A159" t="s">
        <v>396</v>
      </c>
      <c r="B159">
        <v>10.918501897146699</v>
      </c>
      <c r="C159">
        <v>9.7259457370543496E-3</v>
      </c>
      <c r="D159">
        <v>11.0666185957592</v>
      </c>
      <c r="E159">
        <v>-5.6245959231169698</v>
      </c>
      <c r="F159" s="1">
        <v>0</v>
      </c>
      <c r="G159" s="1">
        <v>0</v>
      </c>
      <c r="H159">
        <v>4.22145322035158</v>
      </c>
      <c r="I159">
        <v>-9.6929631433431602</v>
      </c>
      <c r="J159">
        <v>-6.8665757226128603</v>
      </c>
      <c r="K159">
        <v>-71.445089042636098</v>
      </c>
      <c r="L159">
        <v>38.038539126300599</v>
      </c>
      <c r="M159">
        <v>81.001909599953805</v>
      </c>
      <c r="N159">
        <v>90.942753913207596</v>
      </c>
      <c r="O159">
        <v>57.312981736088197</v>
      </c>
      <c r="P159">
        <v>83402.350879415593</v>
      </c>
      <c r="Q159">
        <v>84441.683093830099</v>
      </c>
      <c r="R159">
        <v>93.111160968229498</v>
      </c>
      <c r="S159">
        <v>687.26725490022704</v>
      </c>
      <c r="T159">
        <v>0.55189704098473102</v>
      </c>
      <c r="U159">
        <v>3.3435870261024701E-2</v>
      </c>
      <c r="V159">
        <v>0.90263126654443304</v>
      </c>
      <c r="W159">
        <v>7.5693059093797001E-3</v>
      </c>
      <c r="X159">
        <v>5.6363557285161903E-2</v>
      </c>
      <c r="Y159" s="1">
        <v>0</v>
      </c>
      <c r="Z159">
        <v>0.34572334534583299</v>
      </c>
      <c r="AA159">
        <v>6.2461999394289704E-4</v>
      </c>
      <c r="AB159">
        <v>6.1324636605746604E-3</v>
      </c>
      <c r="AC159">
        <v>6.7366206750071999E-3</v>
      </c>
      <c r="AD159">
        <v>2.8925424348074701E-3</v>
      </c>
      <c r="AE159">
        <v>0.81762572028696601</v>
      </c>
      <c r="AF159" s="3">
        <v>2.7799274489756802E-3</v>
      </c>
      <c r="AG159" s="3">
        <v>7.6290890024803494E-5</v>
      </c>
      <c r="AH159">
        <v>4.9795349703436802</v>
      </c>
      <c r="AI159">
        <v>0.38811750114767801</v>
      </c>
      <c r="AJ159">
        <v>2840.5352682173602</v>
      </c>
      <c r="AK159" t="s">
        <v>95</v>
      </c>
      <c r="AL159" t="s">
        <v>96</v>
      </c>
      <c r="AM159">
        <v>29070806824.880001</v>
      </c>
      <c r="AN159">
        <v>348561</v>
      </c>
      <c r="AO159">
        <f t="shared" si="49"/>
        <v>9.5922373979962106E-3</v>
      </c>
      <c r="AP159">
        <f t="shared" si="50"/>
        <v>10.922416462431428</v>
      </c>
      <c r="AQ159" s="15">
        <f t="shared" si="51"/>
        <v>-3.583973654724959E-4</v>
      </c>
      <c r="AR159" s="3">
        <f t="shared" si="52"/>
        <v>-3.6269298474712192E-6</v>
      </c>
      <c r="AS159" s="15">
        <f t="shared" si="48"/>
        <v>-1.3384097168511855E-2</v>
      </c>
    </row>
    <row r="160" spans="1:49" x14ac:dyDescent="0.25">
      <c r="A160" t="s">
        <v>396</v>
      </c>
      <c r="B160">
        <v>11.4099681734525</v>
      </c>
      <c r="C160">
        <v>9.95623945065543E-3</v>
      </c>
      <c r="D160">
        <v>11.3144848036764</v>
      </c>
      <c r="E160">
        <v>-2.4016830679511401</v>
      </c>
      <c r="F160" s="1">
        <v>0</v>
      </c>
      <c r="G160" s="1">
        <v>0</v>
      </c>
      <c r="H160">
        <v>4.3961881752306304</v>
      </c>
      <c r="I160">
        <v>14.8779875598561</v>
      </c>
      <c r="J160">
        <v>16.945965494971301</v>
      </c>
      <c r="K160">
        <v>-44.735823344365002</v>
      </c>
      <c r="L160">
        <v>62.507675533198302</v>
      </c>
      <c r="M160">
        <v>83.154943716229894</v>
      </c>
      <c r="N160">
        <v>91.676349481107195</v>
      </c>
      <c r="O160">
        <v>57.998184759652901</v>
      </c>
      <c r="P160">
        <v>83635.588360109206</v>
      </c>
      <c r="Q160">
        <v>84588.897311770095</v>
      </c>
      <c r="R160">
        <v>87.052066023460597</v>
      </c>
      <c r="S160">
        <v>686.88612527560201</v>
      </c>
      <c r="T160">
        <v>0.57061356058816703</v>
      </c>
      <c r="U160">
        <v>2.1287522506677599E-2</v>
      </c>
      <c r="V160">
        <v>0.94562353609891703</v>
      </c>
      <c r="W160">
        <v>4.57115544253737E-3</v>
      </c>
      <c r="X160">
        <v>2.8517785951867301E-2</v>
      </c>
      <c r="Y160" s="1">
        <v>0</v>
      </c>
      <c r="Z160">
        <v>0.32825256930054802</v>
      </c>
      <c r="AA160">
        <v>6.3154407859700699E-4</v>
      </c>
      <c r="AB160">
        <v>6.0944263648934202E-3</v>
      </c>
      <c r="AC160">
        <v>6.7143249100497801E-3</v>
      </c>
      <c r="AD160">
        <v>3.0375947232994002E-3</v>
      </c>
      <c r="AE160">
        <v>0.807834349188157</v>
      </c>
      <c r="AF160" s="3">
        <v>2.9485953745367701E-3</v>
      </c>
      <c r="AG160" s="3">
        <v>1.92664844918241E-4</v>
      </c>
      <c r="AH160">
        <v>4.8406119222926396</v>
      </c>
      <c r="AI160">
        <v>0.38497718140421</v>
      </c>
      <c r="AJ160">
        <v>3479.0088602054898</v>
      </c>
      <c r="AK160" t="s">
        <v>97</v>
      </c>
      <c r="AL160" t="s">
        <v>98</v>
      </c>
      <c r="AM160">
        <v>37107605114.790001</v>
      </c>
      <c r="AN160">
        <v>443682</v>
      </c>
      <c r="AO160">
        <f t="shared" si="49"/>
        <v>9.6682867271492088E-3</v>
      </c>
      <c r="AP160">
        <f t="shared" si="50"/>
        <v>11.00446061262077</v>
      </c>
      <c r="AQ160" s="15">
        <f t="shared" si="51"/>
        <v>3.6849380910742857E-2</v>
      </c>
      <c r="AR160" s="3">
        <f t="shared" si="52"/>
        <v>3.768242404489832E-4</v>
      </c>
      <c r="AS160" s="15">
        <f t="shared" si="48"/>
        <v>8.4390382269172726E-3</v>
      </c>
    </row>
    <row r="161" spans="1:48" x14ac:dyDescent="0.25">
      <c r="A161" t="s">
        <v>396</v>
      </c>
      <c r="B161">
        <v>11.685951465051501</v>
      </c>
      <c r="C161">
        <v>9.8201984920195905E-3</v>
      </c>
      <c r="D161">
        <v>11.1681399428206</v>
      </c>
      <c r="E161">
        <v>1.3326816470293501</v>
      </c>
      <c r="F161" s="1">
        <v>0</v>
      </c>
      <c r="G161" s="1">
        <v>0</v>
      </c>
      <c r="H161">
        <v>4.6274739844455501</v>
      </c>
      <c r="I161">
        <v>40.539359937697299</v>
      </c>
      <c r="J161">
        <v>42.2851477946421</v>
      </c>
      <c r="K161">
        <v>-15.1676121319512</v>
      </c>
      <c r="L161">
        <v>88.134732940710194</v>
      </c>
      <c r="M161">
        <v>85.688270845345997</v>
      </c>
      <c r="N161">
        <v>92.078868839179705</v>
      </c>
      <c r="O161">
        <v>59.125960645929901</v>
      </c>
      <c r="P161">
        <v>83713.170014581498</v>
      </c>
      <c r="Q161">
        <v>84619.490640652599</v>
      </c>
      <c r="R161">
        <v>79.402794739322303</v>
      </c>
      <c r="S161">
        <v>683.41300929239401</v>
      </c>
      <c r="T161">
        <v>0.57894035261814802</v>
      </c>
      <c r="U161">
        <v>8.6532523915119307E-3</v>
      </c>
      <c r="V161">
        <v>0.97894397037910696</v>
      </c>
      <c r="W161">
        <v>1.91256612584777E-3</v>
      </c>
      <c r="X161">
        <v>1.0490211103532999E-2</v>
      </c>
      <c r="Y161" s="1">
        <v>0</v>
      </c>
      <c r="Z161">
        <v>0.324436632420736</v>
      </c>
      <c r="AA161">
        <v>6.4681709348983095E-4</v>
      </c>
      <c r="AB161">
        <v>5.8857254944014803E-3</v>
      </c>
      <c r="AC161">
        <v>6.5910051338685799E-3</v>
      </c>
      <c r="AD161">
        <v>3.0033032303167602E-3</v>
      </c>
      <c r="AE161">
        <v>0.783909941772583</v>
      </c>
      <c r="AF161" s="3">
        <v>2.93966228164718E-3</v>
      </c>
      <c r="AG161" s="3">
        <v>2.8433732844633801E-4</v>
      </c>
      <c r="AH161">
        <v>4.4787943684667102</v>
      </c>
      <c r="AI161">
        <v>0.36638324585196602</v>
      </c>
      <c r="AJ161">
        <v>4281.5436710609401</v>
      </c>
      <c r="AK161" t="s">
        <v>99</v>
      </c>
      <c r="AL161" t="s">
        <v>100</v>
      </c>
      <c r="AM161">
        <v>45067068790.519997</v>
      </c>
      <c r="AN161">
        <v>538351</v>
      </c>
      <c r="AO161">
        <f t="shared" si="49"/>
        <v>9.5427058543973986E-3</v>
      </c>
      <c r="AP161">
        <f t="shared" si="50"/>
        <v>10.868943165517331</v>
      </c>
      <c r="AQ161" s="15">
        <f t="shared" si="51"/>
        <v>7.5169065390478851E-2</v>
      </c>
      <c r="AR161" s="3">
        <f t="shared" si="52"/>
        <v>7.5977218827252835E-4</v>
      </c>
      <c r="AS161" s="15">
        <f t="shared" si="48"/>
        <v>4.636506391234585E-2</v>
      </c>
    </row>
    <row r="162" spans="1:48" x14ac:dyDescent="0.25">
      <c r="A162" t="s">
        <v>396</v>
      </c>
      <c r="B162">
        <v>12.618924578873701</v>
      </c>
      <c r="C162">
        <v>9.8894995324007896E-3</v>
      </c>
      <c r="D162">
        <v>11.2427175637148</v>
      </c>
      <c r="E162">
        <v>2.6908753886404599</v>
      </c>
      <c r="F162" s="1">
        <v>0</v>
      </c>
      <c r="G162" s="1">
        <v>0</v>
      </c>
      <c r="H162">
        <v>4.7323084280827397</v>
      </c>
      <c r="I162">
        <v>65.196077581530005</v>
      </c>
      <c r="J162">
        <v>65.636566554710399</v>
      </c>
      <c r="K162">
        <v>9.8435499156670705</v>
      </c>
      <c r="L162">
        <v>112.555591629636</v>
      </c>
      <c r="M162">
        <v>86.138431537157601</v>
      </c>
      <c r="N162">
        <v>92.983512368438596</v>
      </c>
      <c r="O162">
        <v>59.704130862880497</v>
      </c>
      <c r="P162">
        <v>84169.349983578504</v>
      </c>
      <c r="Q162">
        <v>84978.525142519706</v>
      </c>
      <c r="R162">
        <v>76.988667650572793</v>
      </c>
      <c r="S162">
        <v>687.57420685038699</v>
      </c>
      <c r="T162">
        <v>0.61326888592810402</v>
      </c>
      <c r="U162">
        <v>3.9251140531962403E-3</v>
      </c>
      <c r="V162">
        <v>0.98954837472615098</v>
      </c>
      <c r="W162">
        <v>1.0177934725924299E-3</v>
      </c>
      <c r="X162">
        <v>5.5087177480593798E-3</v>
      </c>
      <c r="Y162" s="1">
        <v>0</v>
      </c>
      <c r="Z162">
        <v>0.28683334056627902</v>
      </c>
      <c r="AA162">
        <v>6.3756301527463004E-4</v>
      </c>
      <c r="AB162">
        <v>5.9070393704509401E-3</v>
      </c>
      <c r="AC162">
        <v>6.5848701161206396E-3</v>
      </c>
      <c r="AD162">
        <v>3.0567836573064601E-3</v>
      </c>
      <c r="AE162">
        <v>0.78709669770770196</v>
      </c>
      <c r="AF162" s="3">
        <v>2.99096745128927E-3</v>
      </c>
      <c r="AG162" s="3">
        <v>2.8810473609745699E-4</v>
      </c>
      <c r="AH162">
        <v>4.5294629992680999</v>
      </c>
      <c r="AI162">
        <v>0.36980985115252302</v>
      </c>
      <c r="AJ162">
        <v>4912.2913399172403</v>
      </c>
      <c r="AK162" t="s">
        <v>101</v>
      </c>
      <c r="AL162" t="s">
        <v>102</v>
      </c>
      <c r="AM162">
        <v>52434643281.870003</v>
      </c>
      <c r="AN162">
        <v>622966</v>
      </c>
      <c r="AO162">
        <f t="shared" si="49"/>
        <v>9.555191016842466E-3</v>
      </c>
      <c r="AP162">
        <f t="shared" si="50"/>
        <v>10.882424678533065</v>
      </c>
      <c r="AQ162" s="15">
        <f t="shared" si="51"/>
        <v>0.15956920921916407</v>
      </c>
      <c r="AR162" s="3">
        <f t="shared" si="52"/>
        <v>1.6228201165738552E-3</v>
      </c>
      <c r="AS162" s="15">
        <f t="shared" si="48"/>
        <v>0.12240875103013593</v>
      </c>
    </row>
    <row r="163" spans="1:48" x14ac:dyDescent="0.25">
      <c r="A163" t="s">
        <v>396</v>
      </c>
      <c r="B163">
        <v>13.4625497186675</v>
      </c>
      <c r="C163">
        <v>1.00508829508559E-2</v>
      </c>
      <c r="D163">
        <v>11.4161663199194</v>
      </c>
      <c r="E163">
        <v>11.010905794061101</v>
      </c>
      <c r="F163" s="1">
        <v>0</v>
      </c>
      <c r="G163" s="1">
        <v>0</v>
      </c>
      <c r="H163">
        <v>4.9513894010962796</v>
      </c>
      <c r="I163">
        <v>90.086578718843001</v>
      </c>
      <c r="J163">
        <v>90.392488122688803</v>
      </c>
      <c r="K163">
        <v>38.2615780388657</v>
      </c>
      <c r="L163">
        <v>137.341332364767</v>
      </c>
      <c r="M163">
        <v>87.620367129857897</v>
      </c>
      <c r="N163">
        <v>93.675156417802398</v>
      </c>
      <c r="O163">
        <v>60.309163820695197</v>
      </c>
      <c r="P163">
        <v>84377.543145799296</v>
      </c>
      <c r="Q163">
        <v>85121.213242766593</v>
      </c>
      <c r="R163">
        <v>72.744009484833498</v>
      </c>
      <c r="S163">
        <v>682.70812911105497</v>
      </c>
      <c r="T163">
        <v>0.63637727972364899</v>
      </c>
      <c r="U163">
        <v>2.3774893313094699E-3</v>
      </c>
      <c r="V163">
        <v>0.99292519954881098</v>
      </c>
      <c r="W163">
        <v>7.3463275118240104E-4</v>
      </c>
      <c r="X163">
        <v>3.96267836869694E-3</v>
      </c>
      <c r="Y163" s="1">
        <v>0</v>
      </c>
      <c r="Z163">
        <v>0.26514994825143801</v>
      </c>
      <c r="AA163">
        <v>6.395813918337E-4</v>
      </c>
      <c r="AB163">
        <v>5.9451338801828303E-3</v>
      </c>
      <c r="AC163">
        <v>6.6229228974635903E-3</v>
      </c>
      <c r="AD163">
        <v>3.0317021187890002E-3</v>
      </c>
      <c r="AE163">
        <v>0.78495997866804701</v>
      </c>
      <c r="AF163" s="3">
        <v>2.98284791893858E-3</v>
      </c>
      <c r="AG163" s="3">
        <v>4.3446436324755901E-4</v>
      </c>
      <c r="AH163">
        <v>4.4735696107118104</v>
      </c>
      <c r="AI163">
        <v>0.37777056279461702</v>
      </c>
      <c r="AJ163">
        <v>5964.7822020739404</v>
      </c>
      <c r="AK163" t="s">
        <v>103</v>
      </c>
      <c r="AL163" t="s">
        <v>104</v>
      </c>
      <c r="AM163">
        <v>49188057531.93</v>
      </c>
      <c r="AN163">
        <v>582952</v>
      </c>
      <c r="AO163">
        <f t="shared" si="49"/>
        <v>9.5946311176906968E-3</v>
      </c>
      <c r="AP163">
        <f t="shared" si="50"/>
        <v>10.924999930853696</v>
      </c>
      <c r="AQ163" s="15">
        <f t="shared" si="51"/>
        <v>0.23227000493129668</v>
      </c>
      <c r="AR163" s="3">
        <f t="shared" si="52"/>
        <v>2.3824749861998812E-3</v>
      </c>
      <c r="AS163" s="15">
        <f t="shared" si="48"/>
        <v>0.17925311714997405</v>
      </c>
    </row>
    <row r="164" spans="1:48" x14ac:dyDescent="0.25">
      <c r="A164" t="s">
        <v>396</v>
      </c>
      <c r="B164">
        <v>14.413605352595701</v>
      </c>
      <c r="C164">
        <v>1.08624507505732E-2</v>
      </c>
      <c r="D164">
        <v>12.2837080640106</v>
      </c>
      <c r="E164">
        <v>15.0262932215822</v>
      </c>
      <c r="F164" s="1">
        <v>0</v>
      </c>
      <c r="G164" s="1">
        <v>0</v>
      </c>
      <c r="H164">
        <v>5.0870606323962804</v>
      </c>
      <c r="I164">
        <v>114.524581548485</v>
      </c>
      <c r="J164">
        <v>113.95273762805201</v>
      </c>
      <c r="K164">
        <v>62.548010716076597</v>
      </c>
      <c r="L164">
        <v>161.698576324865</v>
      </c>
      <c r="M164">
        <v>88.300200947636398</v>
      </c>
      <c r="N164">
        <v>94.028589665066093</v>
      </c>
      <c r="O164">
        <v>59.7966009468308</v>
      </c>
      <c r="P164">
        <v>84542.537545683401</v>
      </c>
      <c r="Q164">
        <v>85248.756548121906</v>
      </c>
      <c r="R164">
        <v>71.182348613177794</v>
      </c>
      <c r="S164">
        <v>683.39731837493298</v>
      </c>
      <c r="T164">
        <v>0.66045584188440498</v>
      </c>
      <c r="U164">
        <v>1.5246040161478801E-3</v>
      </c>
      <c r="V164">
        <v>0.99586373787582105</v>
      </c>
      <c r="W164">
        <v>3.9391892543708199E-4</v>
      </c>
      <c r="X164">
        <v>2.2177391825936501E-3</v>
      </c>
      <c r="Y164" s="1">
        <v>0</v>
      </c>
      <c r="Z164">
        <v>0.24021521725264799</v>
      </c>
      <c r="AA164">
        <v>6.4282548874263E-4</v>
      </c>
      <c r="AB164">
        <v>6.0053384319394302E-3</v>
      </c>
      <c r="AC164">
        <v>6.6173048634451002E-3</v>
      </c>
      <c r="AD164">
        <v>3.1090604830794101E-3</v>
      </c>
      <c r="AE164">
        <v>0.80245795626113003</v>
      </c>
      <c r="AF164" s="3">
        <v>3.04934023379229E-3</v>
      </c>
      <c r="AG164" s="3">
        <v>1.10523467035762E-3</v>
      </c>
      <c r="AH164">
        <v>4.6568462352610203</v>
      </c>
      <c r="AI164">
        <v>0.39611650407054699</v>
      </c>
      <c r="AJ164">
        <v>6997.7155146223704</v>
      </c>
      <c r="AK164" t="s">
        <v>105</v>
      </c>
      <c r="AL164" t="s">
        <v>106</v>
      </c>
      <c r="AM164">
        <v>40556238856.190002</v>
      </c>
      <c r="AN164">
        <v>479714</v>
      </c>
      <c r="AO164">
        <f t="shared" si="49"/>
        <v>9.6286205047079413E-3</v>
      </c>
      <c r="AP164">
        <f t="shared" si="50"/>
        <v>10.961676225345018</v>
      </c>
      <c r="AQ164" s="15">
        <f t="shared" si="51"/>
        <v>0.31490887490996244</v>
      </c>
      <c r="AR164" s="3">
        <f t="shared" si="52"/>
        <v>3.2579487410376636E-3</v>
      </c>
      <c r="AS164" s="15">
        <f t="shared" si="48"/>
        <v>0.17339204721295642</v>
      </c>
    </row>
    <row r="165" spans="1:48" x14ac:dyDescent="0.25">
      <c r="A165" t="s">
        <v>396</v>
      </c>
      <c r="B165">
        <v>14.9629043754548</v>
      </c>
      <c r="C165">
        <v>1.1647426432115001E-2</v>
      </c>
      <c r="D165">
        <v>13.115407301752599</v>
      </c>
      <c r="E165">
        <v>20.685938198678901</v>
      </c>
      <c r="F165" s="1">
        <v>0</v>
      </c>
      <c r="G165" s="1">
        <v>0</v>
      </c>
      <c r="H165">
        <v>5.2747657737119598</v>
      </c>
      <c r="I165">
        <v>139.478212429368</v>
      </c>
      <c r="J165">
        <v>138.17231041575701</v>
      </c>
      <c r="K165">
        <v>90.282633838843395</v>
      </c>
      <c r="L165">
        <v>186.624159295239</v>
      </c>
      <c r="M165">
        <v>89.556126881915503</v>
      </c>
      <c r="N165">
        <v>94.602950294230396</v>
      </c>
      <c r="O165">
        <v>59.843047807420497</v>
      </c>
      <c r="P165">
        <v>84618.202088890306</v>
      </c>
      <c r="Q165">
        <v>85272.500587744405</v>
      </c>
      <c r="R165">
        <v>69.333813004570899</v>
      </c>
      <c r="S165">
        <v>679.10301552314002</v>
      </c>
      <c r="T165">
        <v>0.68167187870317003</v>
      </c>
      <c r="U165">
        <v>1.21434987680094E-3</v>
      </c>
      <c r="V165">
        <v>0.99699963551618098</v>
      </c>
      <c r="W165">
        <v>1.7374573129274299E-4</v>
      </c>
      <c r="X165">
        <v>1.6122688757243299E-3</v>
      </c>
      <c r="Y165" s="1">
        <v>0</v>
      </c>
      <c r="Z165">
        <v>0.21252362620717599</v>
      </c>
      <c r="AA165">
        <v>6.4752405318275704E-4</v>
      </c>
      <c r="AB165">
        <v>6.0200614078986404E-3</v>
      </c>
      <c r="AC165">
        <v>6.5871483049829297E-3</v>
      </c>
      <c r="AD165">
        <v>3.1686653133259999E-3</v>
      </c>
      <c r="AE165">
        <v>0.81621606820788395</v>
      </c>
      <c r="AF165" s="3">
        <v>3.1016210591899599E-3</v>
      </c>
      <c r="AG165" s="3">
        <v>1.81116892892698E-3</v>
      </c>
      <c r="AH165">
        <v>4.70494066152163</v>
      </c>
      <c r="AI165">
        <v>0.401548445830953</v>
      </c>
      <c r="AJ165">
        <v>8469.7623883621509</v>
      </c>
      <c r="AK165" t="s">
        <v>107</v>
      </c>
      <c r="AL165" t="s">
        <v>108</v>
      </c>
      <c r="AM165">
        <v>26635271471.52</v>
      </c>
      <c r="AN165">
        <v>314770</v>
      </c>
      <c r="AO165">
        <f t="shared" si="49"/>
        <v>9.6291298634400228E-3</v>
      </c>
      <c r="AP165">
        <f t="shared" si="50"/>
        <v>10.96222574428738</v>
      </c>
      <c r="AQ165" s="15">
        <f t="shared" si="51"/>
        <v>0.36495130865666092</v>
      </c>
      <c r="AR165" s="3">
        <f t="shared" si="52"/>
        <v>3.7869452876876149E-3</v>
      </c>
      <c r="AS165" s="15">
        <f t="shared" si="48"/>
        <v>0.14086463585887432</v>
      </c>
    </row>
    <row r="166" spans="1:48" x14ac:dyDescent="0.25">
      <c r="A166" t="s">
        <v>396</v>
      </c>
      <c r="B166">
        <v>14.8317717793096</v>
      </c>
      <c r="C166">
        <v>1.2484153433403899E-2</v>
      </c>
      <c r="D166">
        <v>13.9939739770277</v>
      </c>
      <c r="E166">
        <v>25.454564906300298</v>
      </c>
      <c r="F166" s="1">
        <v>0</v>
      </c>
      <c r="G166" s="1">
        <v>0</v>
      </c>
      <c r="H166">
        <v>5.50755978203249</v>
      </c>
      <c r="I166">
        <v>164.10585788341001</v>
      </c>
      <c r="J166">
        <v>160.78247839323501</v>
      </c>
      <c r="K166">
        <v>116.98805086230399</v>
      </c>
      <c r="L166">
        <v>211.45088209458299</v>
      </c>
      <c r="M166">
        <v>92.681397676808501</v>
      </c>
      <c r="N166">
        <v>94.361173752759299</v>
      </c>
      <c r="O166">
        <v>58.406050998661101</v>
      </c>
      <c r="P166">
        <v>84250.743338217493</v>
      </c>
      <c r="Q166">
        <v>84937.591945530105</v>
      </c>
      <c r="R166">
        <v>67.045030873308605</v>
      </c>
      <c r="S166">
        <v>672.40848035382498</v>
      </c>
      <c r="T166">
        <v>0.678557708890695</v>
      </c>
      <c r="U166">
        <v>1.21367694492086E-3</v>
      </c>
      <c r="V166">
        <v>0.99752048003680704</v>
      </c>
      <c r="W166">
        <v>1.5809567218884901E-4</v>
      </c>
      <c r="X166">
        <v>1.1077473460829499E-3</v>
      </c>
      <c r="Y166" s="1">
        <v>0</v>
      </c>
      <c r="Z166">
        <v>0.209584359300267</v>
      </c>
      <c r="AA166">
        <v>6.8170864993873299E-4</v>
      </c>
      <c r="AB166">
        <v>6.1498606890224503E-3</v>
      </c>
      <c r="AC166">
        <v>6.6220714095459902E-3</v>
      </c>
      <c r="AD166">
        <v>3.2019941203960101E-3</v>
      </c>
      <c r="AE166">
        <v>0.82766924643414597</v>
      </c>
      <c r="AF166" s="3">
        <v>3.1451431364497599E-3</v>
      </c>
      <c r="AG166" s="3">
        <v>2.4506189667030699E-3</v>
      </c>
      <c r="AH166">
        <v>4.87634252412591</v>
      </c>
      <c r="AI166">
        <v>0.43185385848720798</v>
      </c>
      <c r="AJ166">
        <v>10618.063375912299</v>
      </c>
      <c r="AK166" t="s">
        <v>109</v>
      </c>
      <c r="AL166" t="s">
        <v>110</v>
      </c>
      <c r="AM166">
        <v>16099474544.5</v>
      </c>
      <c r="AN166">
        <v>191090</v>
      </c>
      <c r="AO166">
        <f t="shared" si="49"/>
        <v>9.725974035869658E-3</v>
      </c>
      <c r="AP166">
        <f t="shared" si="50"/>
        <v>11.066649092879876</v>
      </c>
      <c r="AQ166" s="15">
        <f t="shared" si="51"/>
        <v>0.34022246976748804</v>
      </c>
      <c r="AR166" s="3">
        <f t="shared" si="52"/>
        <v>3.5634093833867928E-3</v>
      </c>
      <c r="AS166" s="15">
        <f t="shared" si="48"/>
        <v>5.9868469360970344E-2</v>
      </c>
    </row>
    <row r="167" spans="1:48" x14ac:dyDescent="0.25">
      <c r="A167" t="s">
        <v>396</v>
      </c>
      <c r="B167">
        <v>14.190748649392599</v>
      </c>
      <c r="C167">
        <v>1.23702093438262E-2</v>
      </c>
      <c r="D167">
        <v>13.8748131565374</v>
      </c>
      <c r="E167">
        <v>30.453804216905699</v>
      </c>
      <c r="F167" s="1">
        <v>0</v>
      </c>
      <c r="G167" s="1">
        <v>0</v>
      </c>
      <c r="H167">
        <v>5.9324632529564401</v>
      </c>
      <c r="I167">
        <v>188.630674476107</v>
      </c>
      <c r="J167">
        <v>181.41205191354601</v>
      </c>
      <c r="K167">
        <v>159.019916470037</v>
      </c>
      <c r="L167">
        <v>236.42346680144601</v>
      </c>
      <c r="M167">
        <v>99.886270136340201</v>
      </c>
      <c r="N167">
        <v>93.357072899681697</v>
      </c>
      <c r="O167">
        <v>60.590079109614301</v>
      </c>
      <c r="P167">
        <v>83442.228828152394</v>
      </c>
      <c r="Q167">
        <v>84184.613549770205</v>
      </c>
      <c r="R167">
        <v>61.535682233366401</v>
      </c>
      <c r="S167">
        <v>651.74928030532305</v>
      </c>
      <c r="T167">
        <v>0.58178304490361998</v>
      </c>
      <c r="U167">
        <v>2.3680814872604102E-3</v>
      </c>
      <c r="V167">
        <v>0.99548563536447698</v>
      </c>
      <c r="W167">
        <v>2.03969915985946E-4</v>
      </c>
      <c r="X167">
        <v>1.94231323227604E-3</v>
      </c>
      <c r="Y167" s="1">
        <v>0</v>
      </c>
      <c r="Z167">
        <v>0.29988043415735299</v>
      </c>
      <c r="AA167">
        <v>7.5797187569608701E-4</v>
      </c>
      <c r="AB167">
        <v>5.7887663459926901E-3</v>
      </c>
      <c r="AC167">
        <v>6.48420664219979E-3</v>
      </c>
      <c r="AD167">
        <v>2.8255899682685598E-3</v>
      </c>
      <c r="AE167">
        <v>0.74120107368149402</v>
      </c>
      <c r="AF167" s="3">
        <v>2.81656407998967E-3</v>
      </c>
      <c r="AG167" s="3">
        <v>2.9978928696269198E-3</v>
      </c>
      <c r="AH167">
        <v>3.9105509987273401</v>
      </c>
      <c r="AI167">
        <v>0.35636414969953301</v>
      </c>
      <c r="AJ167">
        <v>13988.839829788099</v>
      </c>
      <c r="AK167" t="s">
        <v>111</v>
      </c>
      <c r="AL167" t="s">
        <v>112</v>
      </c>
      <c r="AM167">
        <v>7601920815.1599998</v>
      </c>
      <c r="AN167">
        <v>91104</v>
      </c>
      <c r="AO167">
        <f t="shared" si="49"/>
        <v>9.4677943098956541E-3</v>
      </c>
      <c r="AP167">
        <f t="shared" si="50"/>
        <v>10.788014204318674</v>
      </c>
      <c r="AQ167" s="15">
        <f t="shared" si="51"/>
        <v>0.3154180538353144</v>
      </c>
      <c r="AR167" s="3">
        <f t="shared" si="52"/>
        <v>3.204836394677375E-3</v>
      </c>
      <c r="AS167" s="15">
        <f t="shared" si="48"/>
        <v>2.2770432242277927E-2</v>
      </c>
    </row>
    <row r="168" spans="1:48" x14ac:dyDescent="0.25">
      <c r="A168" t="s">
        <v>396</v>
      </c>
      <c r="B168">
        <v>14.6181823884982</v>
      </c>
      <c r="C168">
        <v>1.1707926149570801E-2</v>
      </c>
      <c r="D168">
        <v>13.1792070927417</v>
      </c>
      <c r="E168">
        <v>45.992810095653198</v>
      </c>
      <c r="F168" s="1">
        <v>0</v>
      </c>
      <c r="G168" s="1">
        <v>0</v>
      </c>
      <c r="H168">
        <v>6.5684226364159901</v>
      </c>
      <c r="I168">
        <v>239.45143935620101</v>
      </c>
      <c r="J168">
        <v>219.32159346833799</v>
      </c>
      <c r="K168">
        <v>227.92249906622499</v>
      </c>
      <c r="L168">
        <v>287.44049169208898</v>
      </c>
      <c r="M168">
        <v>107.287210828364</v>
      </c>
      <c r="N168">
        <v>93.555496854096205</v>
      </c>
      <c r="O168">
        <v>65.307257393344301</v>
      </c>
      <c r="P168">
        <v>83115.631543495794</v>
      </c>
      <c r="Q168">
        <v>83820.980674307895</v>
      </c>
      <c r="R168">
        <v>54.1620240677873</v>
      </c>
      <c r="S168">
        <v>632.08686841653696</v>
      </c>
      <c r="T168">
        <v>0.46944166373568802</v>
      </c>
      <c r="U168">
        <v>2.7593831982877901E-3</v>
      </c>
      <c r="V168">
        <v>0.99603017974301999</v>
      </c>
      <c r="W168">
        <v>2.11411859247057E-4</v>
      </c>
      <c r="X168">
        <v>9.9902519944431302E-4</v>
      </c>
      <c r="Y168" s="1">
        <v>0</v>
      </c>
      <c r="Z168">
        <v>0.35416487569720501</v>
      </c>
      <c r="AA168">
        <v>8.2503880791498605E-4</v>
      </c>
      <c r="AB168">
        <v>5.2818790659181101E-3</v>
      </c>
      <c r="AC168">
        <v>6.26763485289484E-3</v>
      </c>
      <c r="AD168">
        <v>2.3462092846980799E-3</v>
      </c>
      <c r="AE168">
        <v>0.62677733506987798</v>
      </c>
      <c r="AF168" s="3">
        <v>2.3817538732655301E-3</v>
      </c>
      <c r="AG168" s="3">
        <v>3.2547877753319201E-3</v>
      </c>
      <c r="AH168">
        <v>2.6160279794390999</v>
      </c>
      <c r="AI168">
        <v>0.256110024398228</v>
      </c>
      <c r="AJ168">
        <v>17778.2793390072</v>
      </c>
      <c r="AK168" t="s">
        <v>113</v>
      </c>
      <c r="AL168" t="s">
        <v>114</v>
      </c>
      <c r="AM168">
        <v>10871025912.1</v>
      </c>
      <c r="AN168">
        <v>130794</v>
      </c>
      <c r="AO168">
        <f t="shared" ref="AO168" si="53">SUM(AA168,AC168*$AO$148,AF168*$AP$148)</f>
        <v>9.0546767574259997E-3</v>
      </c>
      <c r="AP168">
        <f t="shared" si="50"/>
        <v>10.340500896529015</v>
      </c>
      <c r="AQ168" s="15">
        <f t="shared" ref="AQ168" si="54">B168/AP168-1</f>
        <v>0.41368223210590016</v>
      </c>
      <c r="AR168" s="3">
        <f t="shared" ref="AR168" si="55">1-(1-B168/100)^(1/12)-AO168</f>
        <v>4.0287328817122329E-3</v>
      </c>
      <c r="AS168" s="15">
        <f t="shared" ref="AS168" si="56">B168/D168-1</f>
        <v>0.10918527083082252</v>
      </c>
    </row>
    <row r="169" spans="1:48" ht="15.75" customHeight="1" x14ac:dyDescent="0.25">
      <c r="AN169">
        <f>SUM(AN149:AN168)</f>
        <v>4347659</v>
      </c>
      <c r="AQ169" s="15"/>
      <c r="AR169" s="3"/>
      <c r="AS169" s="15"/>
    </row>
    <row r="170" spans="1:48" x14ac:dyDescent="0.25">
      <c r="AO170" t="s">
        <v>244</v>
      </c>
      <c r="AP170" t="s">
        <v>406</v>
      </c>
      <c r="AR170" s="3" t="s">
        <v>67</v>
      </c>
      <c r="AS170" s="15"/>
    </row>
    <row r="171" spans="1:48" x14ac:dyDescent="0.25">
      <c r="A171" t="s">
        <v>0</v>
      </c>
      <c r="B171" t="s">
        <v>1</v>
      </c>
      <c r="C171" t="s">
        <v>2</v>
      </c>
      <c r="D171" t="s">
        <v>3</v>
      </c>
      <c r="E171" t="s">
        <v>5</v>
      </c>
      <c r="F171" t="s">
        <v>6</v>
      </c>
      <c r="G171" t="s">
        <v>208</v>
      </c>
      <c r="H171" t="s">
        <v>7</v>
      </c>
      <c r="I171" t="s">
        <v>8</v>
      </c>
      <c r="J171" t="s">
        <v>134</v>
      </c>
      <c r="K171" t="s">
        <v>143</v>
      </c>
      <c r="L171" t="s">
        <v>9</v>
      </c>
      <c r="M171" t="s">
        <v>10</v>
      </c>
      <c r="N171" t="s">
        <v>11</v>
      </c>
      <c r="O171" t="s">
        <v>13</v>
      </c>
      <c r="P171" t="s">
        <v>14</v>
      </c>
      <c r="Q171" t="s">
        <v>15</v>
      </c>
      <c r="R171" t="s">
        <v>16</v>
      </c>
      <c r="S171" t="s">
        <v>17</v>
      </c>
      <c r="T171" t="s">
        <v>18</v>
      </c>
      <c r="U171" t="s">
        <v>20</v>
      </c>
      <c r="V171" t="s">
        <v>21</v>
      </c>
      <c r="W171" t="s">
        <v>22</v>
      </c>
      <c r="X171" t="s">
        <v>23</v>
      </c>
      <c r="Y171" t="s">
        <v>24</v>
      </c>
      <c r="Z171" t="s">
        <v>25</v>
      </c>
      <c r="AA171" t="s">
        <v>26</v>
      </c>
      <c r="AB171" t="s">
        <v>27</v>
      </c>
      <c r="AC171" t="s">
        <v>263</v>
      </c>
      <c r="AD171" t="s">
        <v>29</v>
      </c>
      <c r="AE171" t="s">
        <v>326</v>
      </c>
      <c r="AF171" s="3" t="s">
        <v>233</v>
      </c>
      <c r="AG171" s="3" t="s">
        <v>30</v>
      </c>
      <c r="AH171" t="s">
        <v>31</v>
      </c>
      <c r="AI171" t="s">
        <v>32</v>
      </c>
      <c r="AJ171" t="s">
        <v>33</v>
      </c>
      <c r="AK171" t="s">
        <v>34</v>
      </c>
      <c r="AL171" t="s">
        <v>74</v>
      </c>
      <c r="AM171" t="s">
        <v>35</v>
      </c>
      <c r="AN171" t="s">
        <v>36</v>
      </c>
      <c r="AO171" s="95">
        <v>1.1499999999999999</v>
      </c>
      <c r="AP171" s="95">
        <v>0</v>
      </c>
      <c r="AR171" s="3"/>
      <c r="AS171" s="15"/>
      <c r="AT171" t="s">
        <v>416</v>
      </c>
      <c r="AV171">
        <f>SUM(AV181,AV207)</f>
        <v>1.712041723276082E-2</v>
      </c>
    </row>
    <row r="172" spans="1:48" x14ac:dyDescent="0.25">
      <c r="A172" t="s">
        <v>396</v>
      </c>
      <c r="B172">
        <v>6.5240825738787303</v>
      </c>
      <c r="C172">
        <v>5.7535178047096996E-3</v>
      </c>
      <c r="D172">
        <v>6.68987812341829</v>
      </c>
      <c r="E172">
        <v>-32.6794793705647</v>
      </c>
      <c r="F172" s="1">
        <v>0</v>
      </c>
      <c r="G172" s="1">
        <v>0</v>
      </c>
      <c r="H172">
        <v>3.2660015031537699</v>
      </c>
      <c r="I172">
        <v>-283.36638567459801</v>
      </c>
      <c r="J172">
        <v>-213.46143331647301</v>
      </c>
      <c r="K172">
        <v>-283.36638567459801</v>
      </c>
      <c r="L172">
        <v>-215.02594930729799</v>
      </c>
      <c r="M172">
        <v>68.964787013468495</v>
      </c>
      <c r="N172">
        <v>74.793873816314701</v>
      </c>
      <c r="O172">
        <v>46.439137501697402</v>
      </c>
      <c r="P172">
        <v>55419.100082644603</v>
      </c>
      <c r="Q172">
        <v>59581.688838638198</v>
      </c>
      <c r="R172">
        <v>119.73720451923801</v>
      </c>
      <c r="S172">
        <v>600.07716905731695</v>
      </c>
      <c r="T172">
        <v>0.46143729713998899</v>
      </c>
      <c r="U172">
        <v>0.36550959917508202</v>
      </c>
      <c r="V172">
        <v>0.58400623673750796</v>
      </c>
      <c r="W172" s="1">
        <v>0</v>
      </c>
      <c r="X172">
        <v>5.0484164087408703E-2</v>
      </c>
      <c r="Y172" s="1">
        <v>0</v>
      </c>
      <c r="Z172">
        <v>0.323905457507846</v>
      </c>
      <c r="AA172">
        <v>5.4144180817979602E-4</v>
      </c>
      <c r="AB172">
        <v>4.8072457768010904E-3</v>
      </c>
      <c r="AC172">
        <v>4.61432004999712E-3</v>
      </c>
      <c r="AD172">
        <v>4.0490774339306399E-4</v>
      </c>
      <c r="AE172">
        <v>0.83374123945319201</v>
      </c>
      <c r="AF172" s="3">
        <v>0</v>
      </c>
      <c r="AG172" s="3">
        <v>0</v>
      </c>
      <c r="AH172">
        <v>5.96264614786549</v>
      </c>
      <c r="AI172">
        <v>0.406561445976035</v>
      </c>
      <c r="AJ172">
        <v>1.74811027607033</v>
      </c>
      <c r="AK172" t="s">
        <v>75</v>
      </c>
      <c r="AL172" t="s">
        <v>76</v>
      </c>
      <c r="AM172">
        <v>13411422.220000001</v>
      </c>
      <c r="AN172">
        <v>242</v>
      </c>
      <c r="AO172" s="1">
        <f>SUM(AA172,AC172*$AO$171,AF172*$AP$171)</f>
        <v>5.8479098656764837E-3</v>
      </c>
      <c r="AP172">
        <f>100*(1-(1-AO172)^12)</f>
        <v>6.7961270740405482</v>
      </c>
      <c r="AQ172" s="15">
        <f>B172/AP172-1</f>
        <v>-4.0029342770966925E-2</v>
      </c>
      <c r="AR172" s="3">
        <f>1-(1-B172/100)^(1/12)-AO172</f>
        <v>-2.4148895634864762E-4</v>
      </c>
      <c r="AS172" s="15">
        <f t="shared" ref="AS172:AS194" si="57">B172/D172-1</f>
        <v>-2.4783044844895352E-2</v>
      </c>
    </row>
    <row r="173" spans="1:48" x14ac:dyDescent="0.25">
      <c r="A173" t="s">
        <v>396</v>
      </c>
      <c r="B173">
        <v>8.5871872295169602</v>
      </c>
      <c r="C173">
        <v>6.3476809388167098E-3</v>
      </c>
      <c r="D173">
        <v>7.35683030406787</v>
      </c>
      <c r="E173">
        <v>-16.7635915394855</v>
      </c>
      <c r="F173" s="1">
        <v>0</v>
      </c>
      <c r="G173" s="1">
        <v>0</v>
      </c>
      <c r="H173">
        <v>3.4437242592920301</v>
      </c>
      <c r="I173">
        <v>-257.23614992529002</v>
      </c>
      <c r="J173">
        <v>-188.601584726114</v>
      </c>
      <c r="K173">
        <v>-257.450151453469</v>
      </c>
      <c r="L173">
        <v>-188.70615628748101</v>
      </c>
      <c r="M173">
        <v>68.502566987674697</v>
      </c>
      <c r="N173">
        <v>76.3982251272312</v>
      </c>
      <c r="O173">
        <v>48.8586472064001</v>
      </c>
      <c r="P173">
        <v>55854.036427015199</v>
      </c>
      <c r="Q173">
        <v>59705.055313290097</v>
      </c>
      <c r="R173">
        <v>119.520129309406</v>
      </c>
      <c r="S173">
        <v>599.54635221843102</v>
      </c>
      <c r="T173">
        <v>0.39872367810085402</v>
      </c>
      <c r="U173">
        <v>0.25315161412909498</v>
      </c>
      <c r="V173">
        <v>0.71002160973363504</v>
      </c>
      <c r="W173">
        <v>7.7903482782795399E-3</v>
      </c>
      <c r="X173">
        <v>2.9036427858989501E-2</v>
      </c>
      <c r="Y173" s="1">
        <v>0</v>
      </c>
      <c r="Z173">
        <v>0.45642193659680602</v>
      </c>
      <c r="AA173">
        <v>5.5594226755052505E-4</v>
      </c>
      <c r="AB173">
        <v>5.0701500850484499E-3</v>
      </c>
      <c r="AC173">
        <v>4.7452400018897396E-3</v>
      </c>
      <c r="AD173">
        <v>7.2165871673000295E-4</v>
      </c>
      <c r="AE173">
        <v>0.82250024518922904</v>
      </c>
      <c r="AF173" s="3">
        <v>0</v>
      </c>
      <c r="AG173" s="3">
        <v>0</v>
      </c>
      <c r="AH173">
        <v>5.5268260775013003</v>
      </c>
      <c r="AI173">
        <v>0.36588462661837001</v>
      </c>
      <c r="AJ173">
        <v>27.0751575448013</v>
      </c>
      <c r="AK173" t="s">
        <v>77</v>
      </c>
      <c r="AL173" t="s">
        <v>78</v>
      </c>
      <c r="AM173">
        <v>25637002.719999999</v>
      </c>
      <c r="AN173">
        <v>459</v>
      </c>
      <c r="AO173" s="1">
        <f t="shared" ref="AO173:AO189" si="58">SUM(AA173,AC173*$AO$171,AF173*$AP$171)</f>
        <v>6.0129682697237256E-3</v>
      </c>
      <c r="AP173">
        <f t="shared" ref="AP173:AP194" si="59">100*(1-(1-AO173)^12)</f>
        <v>6.9816525157702873</v>
      </c>
      <c r="AQ173" s="15">
        <f t="shared" ref="AQ173:AQ194" si="60">B173/AP173-1</f>
        <v>0.22996485575872772</v>
      </c>
      <c r="AR173" s="3">
        <f t="shared" ref="AR173:AR194" si="61">1-(1-B173/100)^(1/12)-AO173</f>
        <v>1.441155402757935E-3</v>
      </c>
      <c r="AS173" s="15">
        <f t="shared" si="57"/>
        <v>0.16724008500899901</v>
      </c>
    </row>
    <row r="174" spans="1:48" x14ac:dyDescent="0.25">
      <c r="A174" t="s">
        <v>396</v>
      </c>
      <c r="B174">
        <v>8.7501349339048495</v>
      </c>
      <c r="C174">
        <v>5.3145717358163E-3</v>
      </c>
      <c r="D174">
        <v>6.1943344709148196</v>
      </c>
      <c r="E174">
        <v>-30.877126030238401</v>
      </c>
      <c r="F174" s="1">
        <v>0</v>
      </c>
      <c r="G174" s="1">
        <v>0</v>
      </c>
      <c r="H174">
        <v>3.3089300793863798</v>
      </c>
      <c r="I174">
        <v>-229.78729495265901</v>
      </c>
      <c r="J174">
        <v>-212.12695344621</v>
      </c>
      <c r="K174">
        <v>-281.60760823754498</v>
      </c>
      <c r="L174">
        <v>-160.12635459171901</v>
      </c>
      <c r="M174">
        <v>69.364865307986307</v>
      </c>
      <c r="N174">
        <v>81.704527174014501</v>
      </c>
      <c r="O174">
        <v>52.953478235418601</v>
      </c>
      <c r="P174">
        <v>55228.687406168698</v>
      </c>
      <c r="Q174">
        <v>58760.808821836901</v>
      </c>
      <c r="R174">
        <v>119.277298431018</v>
      </c>
      <c r="S174">
        <v>653.36090592132905</v>
      </c>
      <c r="T174">
        <v>0.50894425633754103</v>
      </c>
      <c r="U174">
        <v>0.209575881702452</v>
      </c>
      <c r="V174">
        <v>0.569976384993232</v>
      </c>
      <c r="W174">
        <v>1.7950241415788298E-2</v>
      </c>
      <c r="X174">
        <v>0.202497491888526</v>
      </c>
      <c r="Y174" s="1">
        <v>0</v>
      </c>
      <c r="Z174">
        <v>0.39041420676439498</v>
      </c>
      <c r="AA174">
        <v>6.2846101087720698E-4</v>
      </c>
      <c r="AB174">
        <v>4.2757560305644602E-3</v>
      </c>
      <c r="AC174">
        <v>4.5076058568435298E-3</v>
      </c>
      <c r="AD174">
        <v>4.1026394836510499E-4</v>
      </c>
      <c r="AE174">
        <v>0.75302464947812797</v>
      </c>
      <c r="AF174" s="3">
        <v>1.50604929895625E-4</v>
      </c>
      <c r="AG174" s="3">
        <v>0</v>
      </c>
      <c r="AH174">
        <v>4.8654498040779002</v>
      </c>
      <c r="AI174">
        <v>0.32541691516531401</v>
      </c>
      <c r="AJ174">
        <v>106.184267515301</v>
      </c>
      <c r="AK174" t="s">
        <v>79</v>
      </c>
      <c r="AL174" t="s">
        <v>80</v>
      </c>
      <c r="AM174">
        <v>148620397.81</v>
      </c>
      <c r="AN174">
        <v>2691</v>
      </c>
      <c r="AO174" s="1">
        <f t="shared" si="58"/>
        <v>5.8122077462472652E-3</v>
      </c>
      <c r="AP174">
        <f t="shared" si="59"/>
        <v>6.7559533440927799</v>
      </c>
      <c r="AQ174" s="15">
        <f t="shared" si="60"/>
        <v>0.29517397297536507</v>
      </c>
      <c r="AR174" s="3">
        <f t="shared" si="61"/>
        <v>1.7894748897165705E-3</v>
      </c>
      <c r="AS174" s="15">
        <f t="shared" si="57"/>
        <v>0.41260291561436668</v>
      </c>
    </row>
    <row r="175" spans="1:48" x14ac:dyDescent="0.25">
      <c r="A175" t="s">
        <v>396</v>
      </c>
      <c r="B175">
        <v>6.5038593823764703</v>
      </c>
      <c r="C175">
        <v>5.9904448754358802E-3</v>
      </c>
      <c r="D175">
        <v>6.9563562093669997</v>
      </c>
      <c r="E175">
        <v>-26.970947733586598</v>
      </c>
      <c r="F175" s="1">
        <v>0</v>
      </c>
      <c r="G175" s="1">
        <v>0</v>
      </c>
      <c r="H175">
        <v>3.3402432686349801</v>
      </c>
      <c r="I175">
        <v>-207.36605291714099</v>
      </c>
      <c r="J175">
        <v>-200.01995363203801</v>
      </c>
      <c r="K175">
        <v>-274.12052852440502</v>
      </c>
      <c r="L175">
        <v>-137.24211865813899</v>
      </c>
      <c r="M175">
        <v>68.805761418380598</v>
      </c>
      <c r="N175">
        <v>81.361254061142205</v>
      </c>
      <c r="O175">
        <v>50.6956857704592</v>
      </c>
      <c r="P175">
        <v>54845.266943192</v>
      </c>
      <c r="Q175">
        <v>58350.521296204497</v>
      </c>
      <c r="R175">
        <v>119.90496613080001</v>
      </c>
      <c r="S175">
        <v>678.40649434993099</v>
      </c>
      <c r="T175">
        <v>0.50207590222640297</v>
      </c>
      <c r="U175">
        <v>0.202428486306583</v>
      </c>
      <c r="V175">
        <v>0.56816258642415396</v>
      </c>
      <c r="W175">
        <v>2.45806715668896E-2</v>
      </c>
      <c r="X175">
        <v>0.20482825570237201</v>
      </c>
      <c r="Y175" s="1">
        <v>0</v>
      </c>
      <c r="Z175">
        <v>0.38477781671369499</v>
      </c>
      <c r="AA175">
        <v>6.5681876600584598E-4</v>
      </c>
      <c r="AB175">
        <v>4.7360154901740104E-3</v>
      </c>
      <c r="AC175">
        <v>5.0327845287523303E-3</v>
      </c>
      <c r="AD175">
        <v>5.9754552389840903E-4</v>
      </c>
      <c r="AE175">
        <v>0.80404944026915404</v>
      </c>
      <c r="AF175" s="3">
        <v>4.8242966416149201E-4</v>
      </c>
      <c r="AG175" s="3">
        <v>0</v>
      </c>
      <c r="AH175">
        <v>5.4326598134562296</v>
      </c>
      <c r="AI175">
        <v>0.36371312523189703</v>
      </c>
      <c r="AJ175">
        <v>296.24444055342701</v>
      </c>
      <c r="AK175" t="s">
        <v>81</v>
      </c>
      <c r="AL175" t="s">
        <v>82</v>
      </c>
      <c r="AM175">
        <v>669057411.44000006</v>
      </c>
      <c r="AN175">
        <v>12199</v>
      </c>
      <c r="AO175" s="1">
        <f t="shared" si="58"/>
        <v>6.4445209740710257E-3</v>
      </c>
      <c r="AP175">
        <f t="shared" si="59"/>
        <v>7.4651188099611687</v>
      </c>
      <c r="AQ175" s="15">
        <f t="shared" si="60"/>
        <v>-0.1287667955534787</v>
      </c>
      <c r="AR175" s="3">
        <f t="shared" si="61"/>
        <v>-8.5602608831372544E-4</v>
      </c>
      <c r="AS175" s="15">
        <f t="shared" si="57"/>
        <v>-6.5047966689978476E-2</v>
      </c>
    </row>
    <row r="176" spans="1:48" x14ac:dyDescent="0.25">
      <c r="A176" t="s">
        <v>396</v>
      </c>
      <c r="B176">
        <v>9.6037181316274598</v>
      </c>
      <c r="C176">
        <v>7.0976141663041097E-3</v>
      </c>
      <c r="D176">
        <v>8.1923964651640695</v>
      </c>
      <c r="E176">
        <v>-19.683771347096901</v>
      </c>
      <c r="F176" s="1">
        <v>0</v>
      </c>
      <c r="G176" s="1">
        <v>0</v>
      </c>
      <c r="H176">
        <v>3.4317219602577498</v>
      </c>
      <c r="I176">
        <v>-183.62311959387</v>
      </c>
      <c r="J176">
        <v>-179.288851351105</v>
      </c>
      <c r="K176">
        <v>-255.977452752989</v>
      </c>
      <c r="L176">
        <v>-113.15812577064899</v>
      </c>
      <c r="M176">
        <v>68.210268352182197</v>
      </c>
      <c r="N176">
        <v>81.313723686960103</v>
      </c>
      <c r="O176">
        <v>49.527150966131103</v>
      </c>
      <c r="P176">
        <v>54385.603872855099</v>
      </c>
      <c r="Q176">
        <v>58041.704230243398</v>
      </c>
      <c r="R176">
        <v>119.30709438104201</v>
      </c>
      <c r="S176">
        <v>692.76279325582004</v>
      </c>
      <c r="T176">
        <v>0.50324233442058097</v>
      </c>
      <c r="U176">
        <v>0.16678078916557201</v>
      </c>
      <c r="V176">
        <v>0.61746445784123505</v>
      </c>
      <c r="W176">
        <v>2.29960404433939E-2</v>
      </c>
      <c r="X176">
        <v>0.19275871254979701</v>
      </c>
      <c r="Y176" s="1">
        <v>0</v>
      </c>
      <c r="Z176">
        <v>0.38781674228734803</v>
      </c>
      <c r="AA176">
        <v>6.9538870988697995E-4</v>
      </c>
      <c r="AB176">
        <v>5.4785929410158E-3</v>
      </c>
      <c r="AC176">
        <v>5.7948871773940503E-3</v>
      </c>
      <c r="AD176">
        <v>9.2349516760728795E-4</v>
      </c>
      <c r="AE176">
        <v>0.84166235975648995</v>
      </c>
      <c r="AF176" s="3">
        <v>8.4166235975649095E-4</v>
      </c>
      <c r="AG176" s="3">
        <v>0</v>
      </c>
      <c r="AH176">
        <v>5.8183351405551704</v>
      </c>
      <c r="AI176">
        <v>0.39681680573926598</v>
      </c>
      <c r="AJ176">
        <v>581.159973941869</v>
      </c>
      <c r="AK176" t="s">
        <v>83</v>
      </c>
      <c r="AL176" t="s">
        <v>84</v>
      </c>
      <c r="AM176">
        <v>1515074152.6900001</v>
      </c>
      <c r="AN176">
        <v>27858</v>
      </c>
      <c r="AO176" s="1">
        <f t="shared" si="58"/>
        <v>7.3595089638901368E-3</v>
      </c>
      <c r="AP176">
        <f t="shared" si="59"/>
        <v>8.4825649703757495</v>
      </c>
      <c r="AQ176" s="15">
        <f t="shared" si="60"/>
        <v>0.13217147940124141</v>
      </c>
      <c r="AR176" s="3">
        <f t="shared" si="61"/>
        <v>1.0191138397713916E-3</v>
      </c>
      <c r="AS176" s="15">
        <f t="shared" si="57"/>
        <v>0.17227213947282105</v>
      </c>
    </row>
    <row r="177" spans="1:48" x14ac:dyDescent="0.25">
      <c r="A177" t="s">
        <v>396</v>
      </c>
      <c r="B177">
        <v>9.1195810354322209</v>
      </c>
      <c r="C177">
        <v>7.6295065672651102E-3</v>
      </c>
      <c r="D177">
        <v>8.7808307356565507</v>
      </c>
      <c r="E177">
        <v>-6.8385870263496198</v>
      </c>
      <c r="F177" s="1">
        <v>0</v>
      </c>
      <c r="G177" s="1">
        <v>0</v>
      </c>
      <c r="H177">
        <v>3.6762523097982198</v>
      </c>
      <c r="I177">
        <v>-158.94933602176599</v>
      </c>
      <c r="J177">
        <v>-153.54006114450701</v>
      </c>
      <c r="K177">
        <v>-228.05155764502899</v>
      </c>
      <c r="L177">
        <v>-87.999593345131998</v>
      </c>
      <c r="M177">
        <v>70.919932666882005</v>
      </c>
      <c r="N177">
        <v>82.291134979115199</v>
      </c>
      <c r="O177">
        <v>49.852270886063003</v>
      </c>
      <c r="P177">
        <v>53958.868403724096</v>
      </c>
      <c r="Q177">
        <v>57613.739168767403</v>
      </c>
      <c r="R177">
        <v>116.68845376419701</v>
      </c>
      <c r="S177">
        <v>685.41960692790497</v>
      </c>
      <c r="T177">
        <v>0.50438826784520696</v>
      </c>
      <c r="U177">
        <v>0.12208988726978399</v>
      </c>
      <c r="V177">
        <v>0.73875101292494405</v>
      </c>
      <c r="W177">
        <v>1.76111106074111E-2</v>
      </c>
      <c r="X177">
        <v>0.121547989197859</v>
      </c>
      <c r="Y177" s="1">
        <v>0</v>
      </c>
      <c r="Z177">
        <v>0.40471767635543798</v>
      </c>
      <c r="AA177">
        <v>7.1537337176146595E-4</v>
      </c>
      <c r="AB177">
        <v>5.6314073655570297E-3</v>
      </c>
      <c r="AC177">
        <v>5.9660688955326599E-3</v>
      </c>
      <c r="AD177">
        <v>1.28262009345765E-3</v>
      </c>
      <c r="AE177">
        <v>0.84144961173531596</v>
      </c>
      <c r="AF177" s="3">
        <v>1.17802945642944E-3</v>
      </c>
      <c r="AG177" s="3">
        <v>0</v>
      </c>
      <c r="AH177">
        <v>5.7340863204704897</v>
      </c>
      <c r="AI177">
        <v>0.39931812774113301</v>
      </c>
      <c r="AJ177">
        <v>1161.4227180601299</v>
      </c>
      <c r="AK177" t="s">
        <v>85</v>
      </c>
      <c r="AL177" t="s">
        <v>86</v>
      </c>
      <c r="AM177">
        <v>2074826407.8599999</v>
      </c>
      <c r="AN177">
        <v>38452</v>
      </c>
      <c r="AO177" s="1">
        <f t="shared" si="58"/>
        <v>7.5763526016240246E-3</v>
      </c>
      <c r="AP177">
        <f t="shared" si="59"/>
        <v>8.7221822055231222</v>
      </c>
      <c r="AQ177" s="15">
        <f t="shared" si="60"/>
        <v>4.5561858322273441E-2</v>
      </c>
      <c r="AR177" s="3">
        <f t="shared" si="61"/>
        <v>3.6078241390870118E-4</v>
      </c>
      <c r="AS177" s="15">
        <f t="shared" si="57"/>
        <v>3.8578388534480812E-2</v>
      </c>
      <c r="AT177" s="5" t="s">
        <v>67</v>
      </c>
      <c r="AU177" s="5" t="s">
        <v>67</v>
      </c>
      <c r="AV177" t="s">
        <v>67</v>
      </c>
    </row>
    <row r="178" spans="1:48" x14ac:dyDescent="0.25">
      <c r="A178" t="s">
        <v>396</v>
      </c>
      <c r="B178">
        <v>9.4593723349178909</v>
      </c>
      <c r="C178">
        <v>8.4219992878917498E-3</v>
      </c>
      <c r="D178">
        <v>9.65115716147033</v>
      </c>
      <c r="E178">
        <v>-5.7640238697275299</v>
      </c>
      <c r="F178" s="1">
        <v>0</v>
      </c>
      <c r="G178" s="1">
        <v>0</v>
      </c>
      <c r="H178">
        <v>3.78996717166092</v>
      </c>
      <c r="I178">
        <v>-133.62908702114299</v>
      </c>
      <c r="J178">
        <v>-128.188226295671</v>
      </c>
      <c r="K178">
        <v>-199.986975585723</v>
      </c>
      <c r="L178">
        <v>-63.039115630820902</v>
      </c>
      <c r="M178">
        <v>72.623546675218407</v>
      </c>
      <c r="N178">
        <v>83.523249531808204</v>
      </c>
      <c r="O178">
        <v>50.6321194108383</v>
      </c>
      <c r="P178">
        <v>54259.228860435098</v>
      </c>
      <c r="Q178">
        <v>57923.383992978997</v>
      </c>
      <c r="R178">
        <v>113.58564723390499</v>
      </c>
      <c r="S178">
        <v>687.94567393235104</v>
      </c>
      <c r="T178">
        <v>0.51533470691258199</v>
      </c>
      <c r="U178">
        <v>8.8036428226033706E-2</v>
      </c>
      <c r="V178">
        <v>0.82741357444692898</v>
      </c>
      <c r="W178">
        <v>1.16542289343272E-2</v>
      </c>
      <c r="X178">
        <v>7.2895768392709004E-2</v>
      </c>
      <c r="Y178" s="1">
        <v>0</v>
      </c>
      <c r="Z178">
        <v>0.38116656982964198</v>
      </c>
      <c r="AA178">
        <v>7.35680537306483E-4</v>
      </c>
      <c r="AB178">
        <v>6.0468521168732499E-3</v>
      </c>
      <c r="AC178">
        <v>6.4640509958159599E-3</v>
      </c>
      <c r="AD178">
        <v>1.6393995072320399E-3</v>
      </c>
      <c r="AE178">
        <v>0.84215805596037496</v>
      </c>
      <c r="AF178" s="3">
        <v>1.51588450072867E-3</v>
      </c>
      <c r="AG178" s="3">
        <v>0</v>
      </c>
      <c r="AH178">
        <v>5.6708525593088597</v>
      </c>
      <c r="AI178">
        <v>0.41055525820885103</v>
      </c>
      <c r="AJ178">
        <v>1557.5660619847099</v>
      </c>
      <c r="AK178" t="s">
        <v>87</v>
      </c>
      <c r="AL178" t="s">
        <v>88</v>
      </c>
      <c r="AM178">
        <v>3366785150.79</v>
      </c>
      <c r="AN178">
        <v>62050</v>
      </c>
      <c r="AO178" s="1">
        <f>SUM(AA178,AC178*$AO$171,AF178*$AP$171)</f>
        <v>8.1693391824948364E-3</v>
      </c>
      <c r="AP178">
        <f t="shared" si="59"/>
        <v>9.374512460421192</v>
      </c>
      <c r="AQ178" s="15">
        <f t="shared" si="60"/>
        <v>9.0521906984468714E-3</v>
      </c>
      <c r="AR178" s="3">
        <f t="shared" si="61"/>
        <v>7.7427417167222345E-5</v>
      </c>
      <c r="AS178" s="15">
        <f t="shared" si="57"/>
        <v>-1.987169241405462E-2</v>
      </c>
      <c r="AT178" s="5"/>
      <c r="AU178" s="5"/>
    </row>
    <row r="179" spans="1:48" x14ac:dyDescent="0.25">
      <c r="A179" t="s">
        <v>396</v>
      </c>
      <c r="B179">
        <v>9.0928793415646503</v>
      </c>
      <c r="C179">
        <v>8.4850455097627408E-3</v>
      </c>
      <c r="D179">
        <v>9.7200674640560596</v>
      </c>
      <c r="E179">
        <v>-8.2819951738047006</v>
      </c>
      <c r="F179" s="1">
        <v>0</v>
      </c>
      <c r="G179" s="1">
        <v>0</v>
      </c>
      <c r="H179">
        <v>3.8641546038647698</v>
      </c>
      <c r="I179">
        <v>-106.182164755271</v>
      </c>
      <c r="J179">
        <v>-99.029307317634505</v>
      </c>
      <c r="K179">
        <v>-163.94867579971799</v>
      </c>
      <c r="L179">
        <v>-36.901700449326903</v>
      </c>
      <c r="M179">
        <v>74.744394958445099</v>
      </c>
      <c r="N179">
        <v>86.586978478692799</v>
      </c>
      <c r="O179">
        <v>54.548396433469897</v>
      </c>
      <c r="P179">
        <v>55750.002209067898</v>
      </c>
      <c r="Q179">
        <v>59071.915880866698</v>
      </c>
      <c r="R179">
        <v>109.973527985818</v>
      </c>
      <c r="S179">
        <v>675.39003540336</v>
      </c>
      <c r="T179">
        <v>0.57030016393779204</v>
      </c>
      <c r="U179">
        <v>7.2818679311778794E-2</v>
      </c>
      <c r="V179">
        <v>0.83317993429152104</v>
      </c>
      <c r="W179">
        <v>9.9224875651528401E-3</v>
      </c>
      <c r="X179">
        <v>8.4078898831546803E-2</v>
      </c>
      <c r="Y179" s="1">
        <v>0</v>
      </c>
      <c r="Z179">
        <v>0.31816214579006102</v>
      </c>
      <c r="AA179">
        <v>6.6590023265437101E-4</v>
      </c>
      <c r="AB179">
        <v>5.89372508241413E-3</v>
      </c>
      <c r="AC179">
        <v>6.4482925444280404E-3</v>
      </c>
      <c r="AD179">
        <v>1.92531695881572E-3</v>
      </c>
      <c r="AE179">
        <v>0.80779496574380605</v>
      </c>
      <c r="AF179" s="3">
        <v>1.77714892463637E-3</v>
      </c>
      <c r="AG179" s="3">
        <v>0</v>
      </c>
      <c r="AH179">
        <v>5.1450274118732597</v>
      </c>
      <c r="AI179">
        <v>0.380074842051976</v>
      </c>
      <c r="AJ179">
        <v>1481.6229401109399</v>
      </c>
      <c r="AK179" t="s">
        <v>89</v>
      </c>
      <c r="AL179" t="s">
        <v>90</v>
      </c>
      <c r="AM179">
        <v>4591347181.9300003</v>
      </c>
      <c r="AN179">
        <v>82356</v>
      </c>
      <c r="AO179" s="1">
        <f t="shared" si="58"/>
        <v>8.0814366587466172E-3</v>
      </c>
      <c r="AP179">
        <f t="shared" si="59"/>
        <v>9.2780835804169737</v>
      </c>
      <c r="AQ179" s="15">
        <f t="shared" si="60"/>
        <v>-1.9961475583517019E-2</v>
      </c>
      <c r="AR179" s="3">
        <f t="shared" si="61"/>
        <v>-1.6858831270539359E-4</v>
      </c>
      <c r="AS179" s="15">
        <f t="shared" si="57"/>
        <v>-6.4525079153071152E-2</v>
      </c>
      <c r="AT179" s="5"/>
      <c r="AU179" s="5"/>
    </row>
    <row r="180" spans="1:48" x14ac:dyDescent="0.25">
      <c r="A180" t="s">
        <v>396</v>
      </c>
      <c r="B180">
        <v>9.0594949637703692</v>
      </c>
      <c r="C180">
        <v>8.98182183590014E-3</v>
      </c>
      <c r="D180">
        <v>10.2613670316547</v>
      </c>
      <c r="E180">
        <v>-9.3162306187063795</v>
      </c>
      <c r="F180" s="1">
        <v>0</v>
      </c>
      <c r="G180" s="1">
        <v>0</v>
      </c>
      <c r="H180">
        <v>3.8842989858422601</v>
      </c>
      <c r="I180">
        <v>-80.204457299782405</v>
      </c>
      <c r="J180">
        <v>-75.325280204078197</v>
      </c>
      <c r="K180">
        <v>-140.689304263076</v>
      </c>
      <c r="L180">
        <v>-11.8168704795871</v>
      </c>
      <c r="M180">
        <v>74.830998578838503</v>
      </c>
      <c r="N180">
        <v>88.439397372116204</v>
      </c>
      <c r="O180">
        <v>56.040900911877898</v>
      </c>
      <c r="P180">
        <v>56733.085438708702</v>
      </c>
      <c r="Q180">
        <v>59849.918951582797</v>
      </c>
      <c r="R180">
        <v>108.072770381734</v>
      </c>
      <c r="S180">
        <v>682.97903509558</v>
      </c>
      <c r="T180">
        <v>0.60376441361170896</v>
      </c>
      <c r="U180">
        <v>7.31475004994354E-2</v>
      </c>
      <c r="V180">
        <v>0.81766228123843498</v>
      </c>
      <c r="W180">
        <v>1.22007238772602E-2</v>
      </c>
      <c r="X180">
        <v>9.6989494384868702E-2</v>
      </c>
      <c r="Y180" s="1">
        <v>0</v>
      </c>
      <c r="Z180">
        <v>0.27859433125897698</v>
      </c>
      <c r="AA180">
        <v>6.3711723118308199E-4</v>
      </c>
      <c r="AB180">
        <v>6.0984534856030597E-3</v>
      </c>
      <c r="AC180">
        <v>6.7059223787235001E-3</v>
      </c>
      <c r="AD180">
        <v>2.2461951311036799E-3</v>
      </c>
      <c r="AE180">
        <v>0.81466472045666904</v>
      </c>
      <c r="AF180" s="3">
        <v>2.1181282731873299E-3</v>
      </c>
      <c r="AG180" s="3">
        <v>0</v>
      </c>
      <c r="AH180">
        <v>5.1544464692739398</v>
      </c>
      <c r="AI180">
        <v>0.37683883393494499</v>
      </c>
      <c r="AJ180">
        <v>1463.2189352637399</v>
      </c>
      <c r="AK180" t="s">
        <v>91</v>
      </c>
      <c r="AL180" t="s">
        <v>92</v>
      </c>
      <c r="AM180">
        <v>9219750447.7299995</v>
      </c>
      <c r="AN180">
        <v>162511</v>
      </c>
      <c r="AO180" s="1">
        <f t="shared" si="58"/>
        <v>8.3489279667151063E-3</v>
      </c>
      <c r="AP180">
        <f t="shared" si="59"/>
        <v>9.5712289772132202</v>
      </c>
      <c r="AQ180" s="15">
        <f t="shared" si="60"/>
        <v>-5.3465862603555458E-2</v>
      </c>
      <c r="AR180" s="3">
        <f t="shared" si="61"/>
        <v>-4.6643536422791634E-4</v>
      </c>
      <c r="AS180" s="15">
        <f t="shared" si="57"/>
        <v>-0.11712592134914823</v>
      </c>
    </row>
    <row r="181" spans="1:48" x14ac:dyDescent="0.25">
      <c r="A181" t="s">
        <v>396</v>
      </c>
      <c r="B181">
        <v>9.6043429635184498</v>
      </c>
      <c r="C181">
        <v>9.4176038464131497E-3</v>
      </c>
      <c r="D181">
        <v>10.733754416184601</v>
      </c>
      <c r="E181">
        <v>-6.5031423780875404</v>
      </c>
      <c r="F181" s="1">
        <v>0</v>
      </c>
      <c r="G181" s="1">
        <v>0</v>
      </c>
      <c r="H181">
        <v>3.9986550464520998</v>
      </c>
      <c r="I181">
        <v>-55.245893327737399</v>
      </c>
      <c r="J181">
        <v>-50.903155026026198</v>
      </c>
      <c r="K181">
        <v>-116.159633752102</v>
      </c>
      <c r="L181">
        <v>12.7144456870332</v>
      </c>
      <c r="M181">
        <v>76.413214799419293</v>
      </c>
      <c r="N181">
        <v>89.988656600862001</v>
      </c>
      <c r="O181">
        <v>57.0422290934034</v>
      </c>
      <c r="P181">
        <v>57280.761782677298</v>
      </c>
      <c r="Q181">
        <v>60222.286131245899</v>
      </c>
      <c r="R181">
        <v>103.811955037063</v>
      </c>
      <c r="S181">
        <v>685.32174356604799</v>
      </c>
      <c r="T181">
        <v>0.63347026011790197</v>
      </c>
      <c r="U181">
        <v>6.3641263126580402E-2</v>
      </c>
      <c r="V181">
        <v>0.83034131441784997</v>
      </c>
      <c r="W181">
        <v>1.17561886306096E-2</v>
      </c>
      <c r="X181">
        <v>9.42612338249596E-2</v>
      </c>
      <c r="Y181" s="1">
        <v>0</v>
      </c>
      <c r="Z181">
        <v>0.24767128691255999</v>
      </c>
      <c r="AA181">
        <v>6.2413434620428999E-4</v>
      </c>
      <c r="AB181">
        <v>6.2103871580628097E-3</v>
      </c>
      <c r="AC181">
        <v>6.7935961907404597E-3</v>
      </c>
      <c r="AD181">
        <v>2.5827665484807298E-3</v>
      </c>
      <c r="AE181">
        <v>0.82256918528119505</v>
      </c>
      <c r="AF181" s="3">
        <v>2.4677075558435799E-3</v>
      </c>
      <c r="AG181" s="3">
        <v>2.7464911973589102E-7</v>
      </c>
      <c r="AH181">
        <v>5.1594190313220896</v>
      </c>
      <c r="AI181">
        <v>0.38439895574250099</v>
      </c>
      <c r="AJ181">
        <v>1576.0128898957601</v>
      </c>
      <c r="AK181" t="s">
        <v>93</v>
      </c>
      <c r="AL181" t="s">
        <v>94</v>
      </c>
      <c r="AM181">
        <v>14327923348.51</v>
      </c>
      <c r="AN181">
        <v>250135</v>
      </c>
      <c r="AO181" s="1">
        <f t="shared" si="58"/>
        <v>8.4367699655558178E-3</v>
      </c>
      <c r="AP181">
        <f t="shared" si="59"/>
        <v>9.6673060187991382</v>
      </c>
      <c r="AQ181" s="15">
        <f t="shared" si="60"/>
        <v>-6.5129887435289024E-3</v>
      </c>
      <c r="AR181" s="3">
        <f t="shared" si="61"/>
        <v>-5.7575974478923583E-5</v>
      </c>
      <c r="AS181" s="15">
        <f t="shared" si="57"/>
        <v>-0.10522054156215821</v>
      </c>
      <c r="AT181" s="5">
        <f>SUMPRODUCT(AP175:AP181,$AM175:$AM181)/SUM($AM175:$AM181)</f>
        <v>9.41879430675972</v>
      </c>
      <c r="AU181" s="5">
        <f>SUMPRODUCT(B175:B181,$AM175:$AM181)/SUM($AM175:$AM181)</f>
        <v>9.2984301490704677</v>
      </c>
      <c r="AV181">
        <f>(AT181-AU181)^2</f>
        <v>1.4487530456243179E-2</v>
      </c>
    </row>
    <row r="182" spans="1:48" x14ac:dyDescent="0.25">
      <c r="A182" t="s">
        <v>396</v>
      </c>
      <c r="B182">
        <v>9.4313445602022092</v>
      </c>
      <c r="C182">
        <v>9.7101136771469403E-3</v>
      </c>
      <c r="D182">
        <v>11.049555168557101</v>
      </c>
      <c r="E182">
        <v>-0.87752823079235798</v>
      </c>
      <c r="F182" s="1">
        <v>0</v>
      </c>
      <c r="G182" s="1">
        <v>0</v>
      </c>
      <c r="H182">
        <v>4.2399645670167203</v>
      </c>
      <c r="I182">
        <v>-30.229771370264299</v>
      </c>
      <c r="J182">
        <v>-26.556242451368501</v>
      </c>
      <c r="K182">
        <v>-90.621685945982705</v>
      </c>
      <c r="L182">
        <v>37.948900124488198</v>
      </c>
      <c r="M182">
        <v>80.129297552971906</v>
      </c>
      <c r="N182">
        <v>90.202787304579701</v>
      </c>
      <c r="O182">
        <v>56.858080061691297</v>
      </c>
      <c r="P182">
        <v>57139.782600765597</v>
      </c>
      <c r="Q182">
        <v>60027.472447325403</v>
      </c>
      <c r="R182">
        <v>95.557621326347601</v>
      </c>
      <c r="S182">
        <v>683.55031465609602</v>
      </c>
      <c r="T182">
        <v>0.63034475972995196</v>
      </c>
      <c r="U182">
        <v>3.7707685365409901E-2</v>
      </c>
      <c r="V182">
        <v>0.89741285405984805</v>
      </c>
      <c r="W182">
        <v>7.6004870401082903E-3</v>
      </c>
      <c r="X182">
        <v>5.7278973534633203E-2</v>
      </c>
      <c r="Y182" s="1">
        <v>0</v>
      </c>
      <c r="Z182">
        <v>0.263661320048451</v>
      </c>
      <c r="AA182">
        <v>6.53727121532119E-4</v>
      </c>
      <c r="AB182">
        <v>6.1497325206278201E-3</v>
      </c>
      <c r="AC182">
        <v>6.7630309604171596E-3</v>
      </c>
      <c r="AD182">
        <v>2.9017102246599799E-3</v>
      </c>
      <c r="AE182">
        <v>0.82177783230245105</v>
      </c>
      <c r="AF182" s="3">
        <v>2.79404462982833E-3</v>
      </c>
      <c r="AG182" s="3">
        <v>4.9092429176662203E-6</v>
      </c>
      <c r="AH182">
        <v>5.0002435515217796</v>
      </c>
      <c r="AI182">
        <v>0.387554802181175</v>
      </c>
      <c r="AJ182">
        <v>2122.94592140539</v>
      </c>
      <c r="AK182" t="s">
        <v>95</v>
      </c>
      <c r="AL182" t="s">
        <v>96</v>
      </c>
      <c r="AM182">
        <v>20971157311.220001</v>
      </c>
      <c r="AN182">
        <v>367015</v>
      </c>
      <c r="AO182" s="1">
        <f t="shared" si="58"/>
        <v>8.4312127260118518E-3</v>
      </c>
      <c r="AP182">
        <f t="shared" si="59"/>
        <v>9.6612305709209636</v>
      </c>
      <c r="AQ182" s="15">
        <f t="shared" si="60"/>
        <v>-2.3794692511602156E-2</v>
      </c>
      <c r="AR182" s="3">
        <f t="shared" si="61"/>
        <v>-2.1002644119502353E-4</v>
      </c>
      <c r="AS182" s="15">
        <f t="shared" si="57"/>
        <v>-0.1464502944842262</v>
      </c>
    </row>
    <row r="183" spans="1:48" x14ac:dyDescent="0.25">
      <c r="A183" t="s">
        <v>396</v>
      </c>
      <c r="B183">
        <v>9.9518120222266298</v>
      </c>
      <c r="C183">
        <v>9.8345979130123797E-3</v>
      </c>
      <c r="D183">
        <v>11.183640461567601</v>
      </c>
      <c r="E183">
        <v>2.6726484889666899</v>
      </c>
      <c r="F183" s="1">
        <v>0</v>
      </c>
      <c r="G183" s="1">
        <v>0</v>
      </c>
      <c r="H183">
        <v>4.4134945972184303</v>
      </c>
      <c r="I183">
        <v>-5.3880097769115904</v>
      </c>
      <c r="J183">
        <v>-2.6913398554189101</v>
      </c>
      <c r="K183">
        <v>-63.828016475924102</v>
      </c>
      <c r="L183">
        <v>62.657013234127298</v>
      </c>
      <c r="M183">
        <v>82.335154124023504</v>
      </c>
      <c r="N183">
        <v>91.2703000199798</v>
      </c>
      <c r="O183">
        <v>57.772597024755697</v>
      </c>
      <c r="P183">
        <v>57353.259822251901</v>
      </c>
      <c r="Q183">
        <v>60148.085136799797</v>
      </c>
      <c r="R183">
        <v>89.543953099188101</v>
      </c>
      <c r="S183">
        <v>683.80668521857501</v>
      </c>
      <c r="T183">
        <v>0.65188450779882601</v>
      </c>
      <c r="U183">
        <v>2.3541324659186898E-2</v>
      </c>
      <c r="V183">
        <v>0.94134847464090299</v>
      </c>
      <c r="W183">
        <v>4.7469333211106104E-3</v>
      </c>
      <c r="X183">
        <v>3.0363267378798402E-2</v>
      </c>
      <c r="Y183" s="1">
        <v>0</v>
      </c>
      <c r="Z183">
        <v>0.23990484458869599</v>
      </c>
      <c r="AA183">
        <v>6.56808005643891E-4</v>
      </c>
      <c r="AB183">
        <v>6.1133032574862602E-3</v>
      </c>
      <c r="AC183">
        <v>6.74864211885607E-3</v>
      </c>
      <c r="AD183">
        <v>3.0555266104567102E-3</v>
      </c>
      <c r="AE183">
        <v>0.81277548592316395</v>
      </c>
      <c r="AF183" s="3">
        <v>2.9666305236195501E-3</v>
      </c>
      <c r="AG183" s="3">
        <v>8.9054531477162706E-6</v>
      </c>
      <c r="AH183">
        <v>4.8536277909817001</v>
      </c>
      <c r="AI183">
        <v>0.38553244182507301</v>
      </c>
      <c r="AJ183">
        <v>2619.5300043932598</v>
      </c>
      <c r="AK183" t="s">
        <v>97</v>
      </c>
      <c r="AL183" t="s">
        <v>98</v>
      </c>
      <c r="AM183">
        <v>27303994343.799999</v>
      </c>
      <c r="AN183">
        <v>476067</v>
      </c>
      <c r="AO183" s="1">
        <f t="shared" si="58"/>
        <v>8.4177464423283704E-3</v>
      </c>
      <c r="AP183">
        <f t="shared" si="59"/>
        <v>9.646507013049721</v>
      </c>
      <c r="AQ183" s="15">
        <f t="shared" si="60"/>
        <v>3.1649280798105917E-2</v>
      </c>
      <c r="AR183" s="3">
        <f t="shared" si="61"/>
        <v>2.796469020101295E-4</v>
      </c>
      <c r="AS183" s="15">
        <f t="shared" si="57"/>
        <v>-0.11014556875054504</v>
      </c>
    </row>
    <row r="184" spans="1:48" x14ac:dyDescent="0.25">
      <c r="A184" t="s">
        <v>396</v>
      </c>
      <c r="B184">
        <v>10.033461288150001</v>
      </c>
      <c r="C184">
        <v>9.6828072586538395E-3</v>
      </c>
      <c r="D184">
        <v>11.0201178916088</v>
      </c>
      <c r="E184">
        <v>7.5302745256013299</v>
      </c>
      <c r="F184" s="1">
        <v>0</v>
      </c>
      <c r="G184" s="1">
        <v>0</v>
      </c>
      <c r="H184">
        <v>4.6581795005502498</v>
      </c>
      <c r="I184">
        <v>19.929357138092598</v>
      </c>
      <c r="J184">
        <v>22.395683854890098</v>
      </c>
      <c r="K184">
        <v>-34.9172699875242</v>
      </c>
      <c r="L184">
        <v>88.112380003090394</v>
      </c>
      <c r="M184">
        <v>85.166309360971994</v>
      </c>
      <c r="N184">
        <v>91.582055666575599</v>
      </c>
      <c r="O184">
        <v>58.5948954417713</v>
      </c>
      <c r="P184">
        <v>57235.325255945201</v>
      </c>
      <c r="Q184">
        <v>60042.326359733699</v>
      </c>
      <c r="R184">
        <v>81.574405720676793</v>
      </c>
      <c r="S184">
        <v>679.879079965747</v>
      </c>
      <c r="T184">
        <v>0.65394221080334902</v>
      </c>
      <c r="U184">
        <v>1.00128024054831E-2</v>
      </c>
      <c r="V184">
        <v>0.97614464208088902</v>
      </c>
      <c r="W184">
        <v>2.0715069660564699E-3</v>
      </c>
      <c r="X184">
        <v>1.17710485475707E-2</v>
      </c>
      <c r="Y184" s="1">
        <v>0</v>
      </c>
      <c r="Z184">
        <v>0.24356253942842199</v>
      </c>
      <c r="AA184">
        <v>6.7890362827519805E-4</v>
      </c>
      <c r="AB184">
        <v>5.9416887055186102E-3</v>
      </c>
      <c r="AC184">
        <v>6.6503875174532198E-3</v>
      </c>
      <c r="AD184">
        <v>3.0318847287314401E-3</v>
      </c>
      <c r="AE184">
        <v>0.79202167522311895</v>
      </c>
      <c r="AF184" s="3">
        <v>2.9700812820866898E-3</v>
      </c>
      <c r="AG184" s="3">
        <v>3.0298524215799001E-5</v>
      </c>
      <c r="AH184">
        <v>4.5249518208487096</v>
      </c>
      <c r="AI184">
        <v>0.36878115726368799</v>
      </c>
      <c r="AJ184">
        <v>3376.5485025339799</v>
      </c>
      <c r="AK184" t="s">
        <v>99</v>
      </c>
      <c r="AL184" t="s">
        <v>100</v>
      </c>
      <c r="AM184">
        <v>34226667267.73</v>
      </c>
      <c r="AN184">
        <v>597999</v>
      </c>
      <c r="AO184" s="1">
        <f t="shared" si="58"/>
        <v>8.3268492733464001E-3</v>
      </c>
      <c r="AP184">
        <f t="shared" si="59"/>
        <v>9.5470657165336767</v>
      </c>
      <c r="AQ184" s="15">
        <f t="shared" si="60"/>
        <v>5.0947127217735755E-2</v>
      </c>
      <c r="AR184" s="3">
        <f t="shared" si="61"/>
        <v>4.4547875176378753E-4</v>
      </c>
      <c r="AS184" s="15">
        <f t="shared" si="57"/>
        <v>-8.9532309287733036E-2</v>
      </c>
    </row>
    <row r="185" spans="1:48" x14ac:dyDescent="0.25">
      <c r="A185" t="s">
        <v>396</v>
      </c>
      <c r="B185">
        <v>10.6639096048858</v>
      </c>
      <c r="C185">
        <v>9.7301142142184795E-3</v>
      </c>
      <c r="D185">
        <v>11.0711107847885</v>
      </c>
      <c r="E185">
        <v>9.4176777260737499</v>
      </c>
      <c r="F185" s="1">
        <v>0</v>
      </c>
      <c r="G185" s="1">
        <v>0</v>
      </c>
      <c r="H185">
        <v>4.7713182948978101</v>
      </c>
      <c r="I185">
        <v>44.9068435495399</v>
      </c>
      <c r="J185">
        <v>45.751239694212003</v>
      </c>
      <c r="K185">
        <v>-9.4549475143972508</v>
      </c>
      <c r="L185">
        <v>112.68668567652701</v>
      </c>
      <c r="M185">
        <v>85.7097455275849</v>
      </c>
      <c r="N185">
        <v>92.627562342236004</v>
      </c>
      <c r="O185">
        <v>59.543959887389903</v>
      </c>
      <c r="P185">
        <v>57727.158480152502</v>
      </c>
      <c r="Q185">
        <v>60396.269462633703</v>
      </c>
      <c r="R185">
        <v>78.838768504119003</v>
      </c>
      <c r="S185">
        <v>683.72208388817603</v>
      </c>
      <c r="T185">
        <v>0.68582820932336996</v>
      </c>
      <c r="U185">
        <v>5.0097172072208198E-3</v>
      </c>
      <c r="V185">
        <v>0.98744408618410895</v>
      </c>
      <c r="W185">
        <v>1.17841056593277E-3</v>
      </c>
      <c r="X185">
        <v>6.3677860427372402E-3</v>
      </c>
      <c r="Y185" s="1">
        <v>0</v>
      </c>
      <c r="Z185">
        <v>0.207157273322917</v>
      </c>
      <c r="AA185">
        <v>6.6359294876493897E-4</v>
      </c>
      <c r="AB185">
        <v>5.9273114308800202E-3</v>
      </c>
      <c r="AC185">
        <v>6.6270373821296202E-3</v>
      </c>
      <c r="AD185">
        <v>3.06185521833598E-3</v>
      </c>
      <c r="AE185">
        <v>0.79002405301320699</v>
      </c>
      <c r="AF185" s="3">
        <v>3.0020914014501901E-3</v>
      </c>
      <c r="AG185" s="3">
        <v>7.7340504134208894E-5</v>
      </c>
      <c r="AH185">
        <v>4.5120063419032501</v>
      </c>
      <c r="AI185">
        <v>0.37025570222570803</v>
      </c>
      <c r="AJ185">
        <v>3973.8164143926901</v>
      </c>
      <c r="AK185" t="s">
        <v>101</v>
      </c>
      <c r="AL185" t="s">
        <v>102</v>
      </c>
      <c r="AM185">
        <v>39777244913.699997</v>
      </c>
      <c r="AN185">
        <v>689056</v>
      </c>
      <c r="AO185" s="1">
        <f>SUM(AA185,AC185*$AO$171,AF185*$AP$171)</f>
        <v>8.2846859382140012E-3</v>
      </c>
      <c r="AP185">
        <f t="shared" si="59"/>
        <v>9.500905071627308</v>
      </c>
      <c r="AQ185" s="15">
        <f t="shared" si="60"/>
        <v>0.12240986774318907</v>
      </c>
      <c r="AR185" s="3">
        <f t="shared" si="61"/>
        <v>1.0683524043929218E-3</v>
      </c>
      <c r="AS185" s="15">
        <f t="shared" si="57"/>
        <v>-3.6780517133130575E-2</v>
      </c>
    </row>
    <row r="186" spans="1:48" x14ac:dyDescent="0.25">
      <c r="A186" t="s">
        <v>396</v>
      </c>
      <c r="B186">
        <v>11.0716173705625</v>
      </c>
      <c r="C186">
        <v>9.7579771885837902E-3</v>
      </c>
      <c r="D186">
        <v>11.1011321757284</v>
      </c>
      <c r="E186">
        <v>17.370972315286298</v>
      </c>
      <c r="F186" s="1">
        <v>0</v>
      </c>
      <c r="G186" s="1">
        <v>0</v>
      </c>
      <c r="H186">
        <v>4.9899960801528103</v>
      </c>
      <c r="I186">
        <v>69.664070747175103</v>
      </c>
      <c r="J186">
        <v>70.354293342116705</v>
      </c>
      <c r="K186">
        <v>18.559501044206801</v>
      </c>
      <c r="L186">
        <v>137.50004814748499</v>
      </c>
      <c r="M186">
        <v>87.299007917035595</v>
      </c>
      <c r="N186">
        <v>93.357684681700206</v>
      </c>
      <c r="O186">
        <v>60.1786845444582</v>
      </c>
      <c r="P186">
        <v>57715.024274386298</v>
      </c>
      <c r="Q186">
        <v>60368.416890784501</v>
      </c>
      <c r="R186">
        <v>74.304207081654198</v>
      </c>
      <c r="S186">
        <v>679.60546141634097</v>
      </c>
      <c r="T186">
        <v>0.70471500427150702</v>
      </c>
      <c r="U186">
        <v>3.2356970847975501E-3</v>
      </c>
      <c r="V186">
        <v>0.99161444073899796</v>
      </c>
      <c r="W186">
        <v>6.7666219392710698E-4</v>
      </c>
      <c r="X186">
        <v>4.4731999822771196E-3</v>
      </c>
      <c r="Y186" s="1">
        <v>0</v>
      </c>
      <c r="Z186">
        <v>0.18759954925803499</v>
      </c>
      <c r="AA186">
        <v>6.63798221664315E-4</v>
      </c>
      <c r="AB186">
        <v>5.9579081071024801E-3</v>
      </c>
      <c r="AC186">
        <v>6.6610745968488398E-3</v>
      </c>
      <c r="AD186">
        <v>3.0455695286651101E-3</v>
      </c>
      <c r="AE186">
        <v>0.789113843122069</v>
      </c>
      <c r="AF186" s="3">
        <v>2.9986326038638602E-3</v>
      </c>
      <c r="AG186" s="3">
        <v>9.0688080441628303E-5</v>
      </c>
      <c r="AH186">
        <v>4.4435216876599499</v>
      </c>
      <c r="AI186">
        <v>0.371233474649516</v>
      </c>
      <c r="AJ186">
        <v>4913.3976342119904</v>
      </c>
      <c r="AK186" t="s">
        <v>103</v>
      </c>
      <c r="AL186" t="s">
        <v>104</v>
      </c>
      <c r="AM186">
        <v>40504750325.910004</v>
      </c>
      <c r="AN186">
        <v>701806</v>
      </c>
      <c r="AO186" s="1">
        <f t="shared" si="58"/>
        <v>8.3240340080404807E-3</v>
      </c>
      <c r="AP186">
        <f t="shared" si="59"/>
        <v>9.5439842215837789</v>
      </c>
      <c r="AQ186" s="15">
        <f t="shared" si="60"/>
        <v>0.16006241350692596</v>
      </c>
      <c r="AR186" s="3">
        <f t="shared" si="61"/>
        <v>1.4065502989592093E-3</v>
      </c>
      <c r="AS186" s="15">
        <f t="shared" si="57"/>
        <v>-2.6587202727332837E-3</v>
      </c>
    </row>
    <row r="187" spans="1:48" x14ac:dyDescent="0.25">
      <c r="A187" t="s">
        <v>396</v>
      </c>
      <c r="B187">
        <v>12.0437415182277</v>
      </c>
      <c r="C187">
        <v>9.8991369134165206E-3</v>
      </c>
      <c r="D187">
        <v>11.2530841879246</v>
      </c>
      <c r="E187">
        <v>22.1954564355831</v>
      </c>
      <c r="F187" s="1">
        <v>0</v>
      </c>
      <c r="G187" s="1">
        <v>0</v>
      </c>
      <c r="H187">
        <v>5.1330595535238404</v>
      </c>
      <c r="I187">
        <v>93.853638756221002</v>
      </c>
      <c r="J187">
        <v>93.456421353789693</v>
      </c>
      <c r="K187">
        <v>42.788105162876199</v>
      </c>
      <c r="L187">
        <v>161.92399213205101</v>
      </c>
      <c r="M187">
        <v>88.056385312410498</v>
      </c>
      <c r="N187">
        <v>93.706161653358805</v>
      </c>
      <c r="O187">
        <v>59.853846300150501</v>
      </c>
      <c r="P187">
        <v>57476.524408552999</v>
      </c>
      <c r="Q187">
        <v>60188.1567153711</v>
      </c>
      <c r="R187">
        <v>72.450219072947704</v>
      </c>
      <c r="S187">
        <v>680.49246899129901</v>
      </c>
      <c r="T187">
        <v>0.72155416641043901</v>
      </c>
      <c r="U187">
        <v>1.7223172566590301E-3</v>
      </c>
      <c r="V187">
        <v>0.99529276955898105</v>
      </c>
      <c r="W187">
        <v>3.6246627742826399E-4</v>
      </c>
      <c r="X187">
        <v>2.62244690693083E-3</v>
      </c>
      <c r="Y187" s="1">
        <v>0</v>
      </c>
      <c r="Z187">
        <v>0.16925948037809899</v>
      </c>
      <c r="AA187">
        <v>6.6874527427623605E-4</v>
      </c>
      <c r="AB187">
        <v>6.0165501254987397E-3</v>
      </c>
      <c r="AC187">
        <v>6.6638123681242402E-3</v>
      </c>
      <c r="AD187">
        <v>3.0995470089707601E-3</v>
      </c>
      <c r="AE187">
        <v>0.80090598201664798</v>
      </c>
      <c r="AF187" s="3">
        <v>3.0434427316632599E-3</v>
      </c>
      <c r="AG187" s="3">
        <v>1.14283481932942E-4</v>
      </c>
      <c r="AH187">
        <v>4.5877549450437796</v>
      </c>
      <c r="AI187">
        <v>0.40248130759535999</v>
      </c>
      <c r="AJ187">
        <v>5901.1946037451899</v>
      </c>
      <c r="AK187" t="s">
        <v>105</v>
      </c>
      <c r="AL187" t="s">
        <v>106</v>
      </c>
      <c r="AM187">
        <v>35255755213.059998</v>
      </c>
      <c r="AN187">
        <v>613394</v>
      </c>
      <c r="AO187" s="1">
        <f t="shared" si="58"/>
        <v>8.3321294976191115E-3</v>
      </c>
      <c r="AP187">
        <f t="shared" si="59"/>
        <v>9.5528450133772207</v>
      </c>
      <c r="AQ187" s="15">
        <f t="shared" si="60"/>
        <v>0.26074918009895276</v>
      </c>
      <c r="AR187" s="3">
        <f t="shared" si="61"/>
        <v>2.3051038533307925E-3</v>
      </c>
      <c r="AS187" s="15">
        <f t="shared" si="57"/>
        <v>7.0261389419936426E-2</v>
      </c>
    </row>
    <row r="188" spans="1:48" x14ac:dyDescent="0.25">
      <c r="A188" t="s">
        <v>396</v>
      </c>
      <c r="B188">
        <v>12.3886509878742</v>
      </c>
      <c r="C188">
        <v>1.0025805123520901E-2</v>
      </c>
      <c r="D188">
        <v>11.3892340310941</v>
      </c>
      <c r="E188">
        <v>28.270553130255198</v>
      </c>
      <c r="F188" s="1">
        <v>0</v>
      </c>
      <c r="G188" s="1">
        <v>0</v>
      </c>
      <c r="H188">
        <v>5.3242582819941697</v>
      </c>
      <c r="I188">
        <v>118.693384201246</v>
      </c>
      <c r="J188">
        <v>117.53671473092101</v>
      </c>
      <c r="K188">
        <v>70.907022927719495</v>
      </c>
      <c r="L188">
        <v>186.87528792210401</v>
      </c>
      <c r="M188">
        <v>89.473361760536207</v>
      </c>
      <c r="N188">
        <v>94.345874299388896</v>
      </c>
      <c r="O188">
        <v>60.3075180877074</v>
      </c>
      <c r="P188">
        <v>57435.344237933503</v>
      </c>
      <c r="Q188">
        <v>60103.776843635504</v>
      </c>
      <c r="R188">
        <v>70.226188237136796</v>
      </c>
      <c r="S188">
        <v>676.36619660739404</v>
      </c>
      <c r="T188">
        <v>0.73438589477477401</v>
      </c>
      <c r="U188">
        <v>1.51650309775409E-3</v>
      </c>
      <c r="V188">
        <v>0.99682615141634601</v>
      </c>
      <c r="W188">
        <v>2.32131286929304E-4</v>
      </c>
      <c r="X188">
        <v>1.4252141989702801E-3</v>
      </c>
      <c r="Y188" s="1">
        <v>0</v>
      </c>
      <c r="Z188">
        <v>0.15301564184191099</v>
      </c>
      <c r="AA188">
        <v>6.7068430002567298E-4</v>
      </c>
      <c r="AB188">
        <v>5.9762912545583899E-3</v>
      </c>
      <c r="AC188">
        <v>6.6131384794835997E-3</v>
      </c>
      <c r="AD188">
        <v>3.12637470451315E-3</v>
      </c>
      <c r="AE188">
        <v>0.80776861307685999</v>
      </c>
      <c r="AF188" s="3">
        <v>3.0695207296920599E-3</v>
      </c>
      <c r="AG188" s="3">
        <v>2.52462434843114E-4</v>
      </c>
      <c r="AH188">
        <v>4.5518496547348501</v>
      </c>
      <c r="AI188">
        <v>0.38501282640792001</v>
      </c>
      <c r="AJ188">
        <v>7236.4643963545304</v>
      </c>
      <c r="AK188" t="s">
        <v>107</v>
      </c>
      <c r="AL188" t="s">
        <v>108</v>
      </c>
      <c r="AM188">
        <v>25265578188.889999</v>
      </c>
      <c r="AN188">
        <v>439896</v>
      </c>
      <c r="AO188" s="1">
        <f t="shared" si="58"/>
        <v>8.2757935514318117E-3</v>
      </c>
      <c r="AP188">
        <f t="shared" si="59"/>
        <v>9.4911668820512602</v>
      </c>
      <c r="AQ188" s="15">
        <f t="shared" si="60"/>
        <v>0.30528217887543097</v>
      </c>
      <c r="AR188" s="3">
        <f t="shared" si="61"/>
        <v>2.6853275332400315E-3</v>
      </c>
      <c r="AS188" s="15">
        <f t="shared" si="57"/>
        <v>8.7751024700305713E-2</v>
      </c>
    </row>
    <row r="189" spans="1:48" x14ac:dyDescent="0.25">
      <c r="A189" t="s">
        <v>396</v>
      </c>
      <c r="B189">
        <v>12.9060793027746</v>
      </c>
      <c r="C189">
        <v>1.05864980425015E-2</v>
      </c>
      <c r="D189">
        <v>11.9896006482949</v>
      </c>
      <c r="E189">
        <v>33.038884890748697</v>
      </c>
      <c r="F189" s="1">
        <v>0</v>
      </c>
      <c r="G189" s="1">
        <v>0</v>
      </c>
      <c r="H189">
        <v>5.5583006849856602</v>
      </c>
      <c r="I189">
        <v>142.80594760879401</v>
      </c>
      <c r="J189">
        <v>139.65092752209799</v>
      </c>
      <c r="K189">
        <v>97.001173651687196</v>
      </c>
      <c r="L189">
        <v>211.749249970009</v>
      </c>
      <c r="M189">
        <v>92.526590933073294</v>
      </c>
      <c r="N189">
        <v>94.041582919681503</v>
      </c>
      <c r="O189">
        <v>59.1740450214091</v>
      </c>
      <c r="P189">
        <v>56652.077368831298</v>
      </c>
      <c r="Q189">
        <v>59457.278816157501</v>
      </c>
      <c r="R189">
        <v>67.750485095492195</v>
      </c>
      <c r="S189">
        <v>671.41988762684298</v>
      </c>
      <c r="T189">
        <v>0.718450703702743</v>
      </c>
      <c r="U189">
        <v>1.3967350506934801E-3</v>
      </c>
      <c r="V189">
        <v>0.99727476795349002</v>
      </c>
      <c r="W189">
        <v>2.2545611122489899E-4</v>
      </c>
      <c r="X189">
        <v>1.1030408845913899E-3</v>
      </c>
      <c r="Y189" s="1">
        <v>0</v>
      </c>
      <c r="Z189">
        <v>0.15885751365057699</v>
      </c>
      <c r="AA189">
        <v>7.0817931447241195E-4</v>
      </c>
      <c r="AB189">
        <v>6.0519661117823904E-3</v>
      </c>
      <c r="AC189">
        <v>6.6181233436578696E-3</v>
      </c>
      <c r="AD189">
        <v>3.1512323679317002E-3</v>
      </c>
      <c r="AE189">
        <v>0.81512352171769398</v>
      </c>
      <c r="AF189" s="3">
        <v>3.0974693825272402E-3</v>
      </c>
      <c r="AG189" s="3">
        <v>6.7512629961624204E-4</v>
      </c>
      <c r="AH189">
        <v>4.6431877168976001</v>
      </c>
      <c r="AI189">
        <v>0.40599007464951298</v>
      </c>
      <c r="AJ189">
        <v>9279.0292959702092</v>
      </c>
      <c r="AK189" t="s">
        <v>109</v>
      </c>
      <c r="AL189" t="s">
        <v>110</v>
      </c>
      <c r="AM189">
        <v>16931663015.299999</v>
      </c>
      <c r="AN189">
        <v>298871</v>
      </c>
      <c r="AO189" s="1">
        <f t="shared" si="58"/>
        <v>8.3190211596789621E-3</v>
      </c>
      <c r="AP189">
        <f t="shared" si="59"/>
        <v>9.53849708772686</v>
      </c>
      <c r="AQ189" s="15">
        <f t="shared" si="60"/>
        <v>0.35305165835619867</v>
      </c>
      <c r="AR189" s="3">
        <f t="shared" si="61"/>
        <v>3.1301904588381235E-3</v>
      </c>
      <c r="AS189" s="15">
        <f t="shared" si="57"/>
        <v>7.6439464613029973E-2</v>
      </c>
    </row>
    <row r="190" spans="1:48" x14ac:dyDescent="0.25">
      <c r="A190" t="s">
        <v>396</v>
      </c>
      <c r="B190">
        <v>12.374061370553999</v>
      </c>
      <c r="C190">
        <v>1.06885031620525E-2</v>
      </c>
      <c r="D190">
        <v>12.098421753056501</v>
      </c>
      <c r="E190">
        <v>39.508101542769303</v>
      </c>
      <c r="F190" s="1">
        <v>0</v>
      </c>
      <c r="G190" s="1">
        <v>0</v>
      </c>
      <c r="H190">
        <v>5.9439615271463699</v>
      </c>
      <c r="I190">
        <v>166.519484542166</v>
      </c>
      <c r="J190">
        <v>159.99444149276101</v>
      </c>
      <c r="K190">
        <v>135.32809991524201</v>
      </c>
      <c r="L190">
        <v>236.595268235128</v>
      </c>
      <c r="M190">
        <v>98.809826880737603</v>
      </c>
      <c r="N190">
        <v>93.071400775329295</v>
      </c>
      <c r="O190">
        <v>60.541451692842699</v>
      </c>
      <c r="P190">
        <v>55482.174206802199</v>
      </c>
      <c r="Q190">
        <v>58465.290731893198</v>
      </c>
      <c r="R190">
        <v>62.796426715291403</v>
      </c>
      <c r="S190">
        <v>654.00559347454998</v>
      </c>
      <c r="T190">
        <v>0.64925894561734199</v>
      </c>
      <c r="U190">
        <v>2.36957167665033E-3</v>
      </c>
      <c r="V190">
        <v>0.99567290802231201</v>
      </c>
      <c r="W190">
        <v>3.6268577997285401E-4</v>
      </c>
      <c r="X190">
        <v>1.5948345210638399E-3</v>
      </c>
      <c r="Y190" s="1">
        <v>0</v>
      </c>
      <c r="Z190">
        <v>0.22139783408083699</v>
      </c>
      <c r="AA190">
        <v>7.8341971974371703E-4</v>
      </c>
      <c r="AB190">
        <v>5.7925218727628404E-3</v>
      </c>
      <c r="AC190">
        <v>6.5171052823234403E-3</v>
      </c>
      <c r="AD190">
        <v>2.8484537825515799E-3</v>
      </c>
      <c r="AE190">
        <v>0.74569606202572103</v>
      </c>
      <c r="AF190" s="3">
        <v>2.83364503569774E-3</v>
      </c>
      <c r="AG190" s="3">
        <v>1.2641104772042899E-3</v>
      </c>
      <c r="AH190">
        <v>3.9004457507739798</v>
      </c>
      <c r="AI190">
        <v>0.34990357245471998</v>
      </c>
      <c r="AJ190">
        <v>12414.851828863901</v>
      </c>
      <c r="AK190" t="s">
        <v>111</v>
      </c>
      <c r="AL190" t="s">
        <v>112</v>
      </c>
      <c r="AM190">
        <v>9291821643.1100006</v>
      </c>
      <c r="AN190">
        <v>167474</v>
      </c>
      <c r="AO190" s="1">
        <f t="shared" ref="AO190:AO191" si="62">SUM(AA190,AC190*$AO$171,AF190*$AP$171)</f>
        <v>8.2780907944156722E-3</v>
      </c>
      <c r="AP190">
        <f t="shared" si="59"/>
        <v>9.4936827202033225</v>
      </c>
      <c r="AQ190" s="15">
        <f t="shared" ref="AQ190:AQ191" si="63">B190/AP190-1</f>
        <v>0.3033995063075996</v>
      </c>
      <c r="AR190" s="3">
        <f t="shared" ref="AR190:AR191" si="64">1-(1-B190/100)^(1/12)-AO190</f>
        <v>2.6693062334835916E-3</v>
      </c>
      <c r="AS190" s="15">
        <f t="shared" ref="AS190:AS191" si="65">B190/D190-1</f>
        <v>2.2783105360652645E-2</v>
      </c>
    </row>
    <row r="191" spans="1:48" x14ac:dyDescent="0.25">
      <c r="A191" t="s">
        <v>396</v>
      </c>
      <c r="B191">
        <v>12.1715825021718</v>
      </c>
      <c r="C191">
        <v>1.07172849782857E-2</v>
      </c>
      <c r="D191">
        <v>12.1291044526716</v>
      </c>
      <c r="E191">
        <v>57.174094647170001</v>
      </c>
      <c r="F191" s="1">
        <v>0</v>
      </c>
      <c r="G191" s="1">
        <v>0</v>
      </c>
      <c r="H191">
        <v>6.6402373091707201</v>
      </c>
      <c r="I191">
        <v>221.45759977155799</v>
      </c>
      <c r="J191">
        <v>200.376508874911</v>
      </c>
      <c r="K191">
        <v>209.71283467498799</v>
      </c>
      <c r="L191">
        <v>292.75407802296002</v>
      </c>
      <c r="M191">
        <v>107.009550317525</v>
      </c>
      <c r="N191">
        <v>93.423079719750703</v>
      </c>
      <c r="O191">
        <v>65.597059136032598</v>
      </c>
      <c r="P191">
        <v>54226.504511080602</v>
      </c>
      <c r="Q191">
        <v>57449.479777722401</v>
      </c>
      <c r="R191">
        <v>54.721386315307299</v>
      </c>
      <c r="S191">
        <v>632.17348949440498</v>
      </c>
      <c r="T191">
        <v>0.55293151335373103</v>
      </c>
      <c r="U191">
        <v>1.8251325966445501E-3</v>
      </c>
      <c r="V191">
        <v>0.99656302515185802</v>
      </c>
      <c r="W191">
        <v>2.0775621517107399E-4</v>
      </c>
      <c r="X191">
        <v>1.4040860363256501E-3</v>
      </c>
      <c r="Y191" s="1">
        <v>0</v>
      </c>
      <c r="Z191">
        <v>0.25516022060597199</v>
      </c>
      <c r="AA191">
        <v>8.5134827924921504E-4</v>
      </c>
      <c r="AB191">
        <v>5.3160612774824697E-3</v>
      </c>
      <c r="AC191">
        <v>6.3315154036897303E-3</v>
      </c>
      <c r="AD191">
        <v>2.3148199484443101E-3</v>
      </c>
      <c r="AE191">
        <v>0.61788773411331499</v>
      </c>
      <c r="AF191" s="3">
        <v>2.3479733896305901E-3</v>
      </c>
      <c r="AG191" s="3">
        <v>2.2349970358633699E-3</v>
      </c>
      <c r="AH191">
        <v>2.5594596962320799</v>
      </c>
      <c r="AI191">
        <v>0.248665357070535</v>
      </c>
      <c r="AJ191">
        <v>16946.046437737099</v>
      </c>
      <c r="AK191" t="s">
        <v>113</v>
      </c>
      <c r="AL191" t="s">
        <v>114</v>
      </c>
      <c r="AM191">
        <v>16572866988.190001</v>
      </c>
      <c r="AN191">
        <v>305623</v>
      </c>
      <c r="AO191" s="1">
        <f t="shared" si="62"/>
        <v>8.132590993492405E-3</v>
      </c>
      <c r="AP191">
        <f t="shared" si="59"/>
        <v>9.334211210471544</v>
      </c>
      <c r="AQ191" s="15">
        <f t="shared" si="63"/>
        <v>0.30397547556210891</v>
      </c>
      <c r="AR191" s="3">
        <f t="shared" si="64"/>
        <v>2.6245556036779034E-3</v>
      </c>
      <c r="AS191" s="15">
        <f t="shared" si="65"/>
        <v>3.5021587674466392E-3</v>
      </c>
    </row>
    <row r="192" spans="1:48" x14ac:dyDescent="0.25">
      <c r="F192" s="1"/>
      <c r="G192" s="1"/>
      <c r="Y192" s="1"/>
      <c r="AO192" s="1"/>
      <c r="AQ192" s="15"/>
      <c r="AR192" s="3"/>
      <c r="AS192" s="15"/>
    </row>
    <row r="193" spans="1:48" x14ac:dyDescent="0.25">
      <c r="F193" s="1"/>
      <c r="G193" s="1"/>
      <c r="Y193" s="1"/>
      <c r="AO193" s="1"/>
      <c r="AQ193" s="15"/>
      <c r="AR193" s="3"/>
      <c r="AS193" s="15"/>
    </row>
    <row r="194" spans="1:48" x14ac:dyDescent="0.25">
      <c r="AN194">
        <f>SUM(AN172:AN191)</f>
        <v>5296154</v>
      </c>
      <c r="AQ194" s="15"/>
      <c r="AR194" s="3"/>
      <c r="AS194" s="15"/>
    </row>
    <row r="195" spans="1:48" s="12" customFormat="1" x14ac:dyDescent="0.25">
      <c r="B195" s="12" t="s">
        <v>407</v>
      </c>
      <c r="AF195" s="66"/>
      <c r="AG195" s="66"/>
    </row>
    <row r="198" spans="1:48" x14ac:dyDescent="0.25">
      <c r="AO198" t="s">
        <v>244</v>
      </c>
      <c r="AP198" t="s">
        <v>408</v>
      </c>
      <c r="AR198" s="3" t="s">
        <v>67</v>
      </c>
      <c r="AS198" s="15"/>
    </row>
    <row r="199" spans="1:48" x14ac:dyDescent="0.25">
      <c r="A199" t="s">
        <v>0</v>
      </c>
      <c r="B199" t="s">
        <v>1</v>
      </c>
      <c r="C199" t="s">
        <v>2</v>
      </c>
      <c r="D199" t="s">
        <v>3</v>
      </c>
      <c r="E199" t="s">
        <v>5</v>
      </c>
      <c r="F199" t="s">
        <v>6</v>
      </c>
      <c r="G199" t="s">
        <v>208</v>
      </c>
      <c r="H199" t="s">
        <v>7</v>
      </c>
      <c r="I199" t="s">
        <v>8</v>
      </c>
      <c r="J199" t="s">
        <v>134</v>
      </c>
      <c r="K199" t="s">
        <v>143</v>
      </c>
      <c r="L199" t="s">
        <v>9</v>
      </c>
      <c r="M199" t="s">
        <v>10</v>
      </c>
      <c r="N199" t="s">
        <v>11</v>
      </c>
      <c r="O199" t="s">
        <v>13</v>
      </c>
      <c r="P199" t="s">
        <v>14</v>
      </c>
      <c r="Q199" t="s">
        <v>15</v>
      </c>
      <c r="R199" t="s">
        <v>16</v>
      </c>
      <c r="S199" t="s">
        <v>17</v>
      </c>
      <c r="T199" t="s">
        <v>18</v>
      </c>
      <c r="U199" t="s">
        <v>20</v>
      </c>
      <c r="V199" t="s">
        <v>21</v>
      </c>
      <c r="W199" t="s">
        <v>22</v>
      </c>
      <c r="X199" t="s">
        <v>23</v>
      </c>
      <c r="Y199" t="s">
        <v>24</v>
      </c>
      <c r="Z199" t="s">
        <v>25</v>
      </c>
      <c r="AA199" t="s">
        <v>26</v>
      </c>
      <c r="AB199" t="s">
        <v>27</v>
      </c>
      <c r="AC199" t="s">
        <v>263</v>
      </c>
      <c r="AD199" t="s">
        <v>29</v>
      </c>
      <c r="AE199" t="s">
        <v>326</v>
      </c>
      <c r="AF199" s="3" t="s">
        <v>233</v>
      </c>
      <c r="AG199" s="3" t="s">
        <v>30</v>
      </c>
      <c r="AH199" t="s">
        <v>31</v>
      </c>
      <c r="AI199" t="s">
        <v>32</v>
      </c>
      <c r="AJ199" t="s">
        <v>33</v>
      </c>
      <c r="AK199" t="s">
        <v>34</v>
      </c>
      <c r="AL199" t="s">
        <v>74</v>
      </c>
      <c r="AM199" t="s">
        <v>35</v>
      </c>
      <c r="AN199" t="s">
        <v>36</v>
      </c>
      <c r="AO199" s="95">
        <v>0.95</v>
      </c>
      <c r="AP199" s="95">
        <f>AP171</f>
        <v>0</v>
      </c>
      <c r="AR199" s="3"/>
      <c r="AS199" s="15"/>
    </row>
    <row r="200" spans="1:48" x14ac:dyDescent="0.25">
      <c r="A200" t="s">
        <v>396</v>
      </c>
      <c r="B200">
        <v>4.18625528064414</v>
      </c>
      <c r="C200">
        <v>4.1532534250307103E-3</v>
      </c>
      <c r="D200">
        <v>4.8716188017109898</v>
      </c>
      <c r="E200">
        <v>-64.730472235276295</v>
      </c>
      <c r="F200" s="1">
        <v>0</v>
      </c>
      <c r="G200" s="1">
        <v>0</v>
      </c>
      <c r="H200">
        <v>3.0505949780899999</v>
      </c>
      <c r="I200">
        <v>-218.29487064404401</v>
      </c>
      <c r="J200">
        <v>-231.14429730105101</v>
      </c>
      <c r="K200">
        <v>-223.419045908285</v>
      </c>
      <c r="L200">
        <v>-158.94745840343501</v>
      </c>
      <c r="M200">
        <v>28.039257514596201</v>
      </c>
      <c r="N200">
        <v>92.470466950931097</v>
      </c>
      <c r="O200">
        <v>79.755527654299001</v>
      </c>
      <c r="P200">
        <v>67067.636775244202</v>
      </c>
      <c r="Q200">
        <v>68777.397167388903</v>
      </c>
      <c r="R200">
        <v>84.078795451535498</v>
      </c>
      <c r="S200">
        <v>661.56717322753605</v>
      </c>
      <c r="T200">
        <v>0.75223163030943396</v>
      </c>
      <c r="U200">
        <v>0.35315602679824498</v>
      </c>
      <c r="V200" s="1">
        <v>0</v>
      </c>
      <c r="W200">
        <v>5.8950114295357799E-2</v>
      </c>
      <c r="X200">
        <v>0.58789385890639601</v>
      </c>
      <c r="Y200" s="1">
        <v>0</v>
      </c>
      <c r="Z200">
        <v>0.124061521016455</v>
      </c>
      <c r="AA200">
        <v>2.95095233294725E-4</v>
      </c>
      <c r="AB200">
        <v>3.47450253100035E-3</v>
      </c>
      <c r="AC200">
        <v>3.7203346365289802E-3</v>
      </c>
      <c r="AD200">
        <v>3.8377166497020399E-4</v>
      </c>
      <c r="AE200">
        <v>0.167676864051758</v>
      </c>
      <c r="AF200" s="3">
        <v>1.4701034940058501E-4</v>
      </c>
      <c r="AG200" s="3">
        <v>0</v>
      </c>
      <c r="AH200">
        <v>4.55046554112855</v>
      </c>
      <c r="AI200">
        <v>0.10832929578393601</v>
      </c>
      <c r="AJ200" s="1">
        <v>0</v>
      </c>
      <c r="AK200" t="s">
        <v>79</v>
      </c>
      <c r="AL200" t="s">
        <v>80</v>
      </c>
      <c r="AM200">
        <v>20589764.489999998</v>
      </c>
      <c r="AN200">
        <v>307</v>
      </c>
      <c r="AO200" s="1">
        <f>SUM(AA200,AC200*$AO$199,AF200*$AP$199)</f>
        <v>3.8294131379972562E-3</v>
      </c>
      <c r="AP200">
        <f>100*(1-(1-AO200)^12)</f>
        <v>4.4997355463652688</v>
      </c>
      <c r="AQ200" s="15">
        <f>B200/AP200-1</f>
        <v>-6.9666375388293122E-2</v>
      </c>
      <c r="AR200" s="3">
        <f>1-(1-B200/100)^(1/12)-AO200</f>
        <v>-2.7208561981087453E-4</v>
      </c>
      <c r="AS200" s="15">
        <f t="shared" ref="AS200:AS217" si="66">B200/D200-1</f>
        <v>-0.14068496509335648</v>
      </c>
    </row>
    <row r="201" spans="1:48" x14ac:dyDescent="0.25">
      <c r="A201" t="s">
        <v>396</v>
      </c>
      <c r="B201">
        <v>4.5904011799385502</v>
      </c>
      <c r="C201">
        <v>4.3944302436387103E-3</v>
      </c>
      <c r="D201">
        <v>5.1477121890771604</v>
      </c>
      <c r="E201">
        <v>-43.083876015606599</v>
      </c>
      <c r="F201" s="1">
        <v>0</v>
      </c>
      <c r="G201" s="1">
        <v>0</v>
      </c>
      <c r="H201">
        <v>3.2725298115458301</v>
      </c>
      <c r="I201">
        <v>-196.96826697543801</v>
      </c>
      <c r="J201">
        <v>-215.541485610141</v>
      </c>
      <c r="K201">
        <v>-200.85951360521199</v>
      </c>
      <c r="L201">
        <v>-137.55125766395801</v>
      </c>
      <c r="M201">
        <v>28.208065783646301</v>
      </c>
      <c r="N201">
        <v>94.525986240303993</v>
      </c>
      <c r="O201">
        <v>80.835351963101502</v>
      </c>
      <c r="P201">
        <v>66917.015521181704</v>
      </c>
      <c r="Q201">
        <v>68877.5349607604</v>
      </c>
      <c r="R201">
        <v>84.418142182574499</v>
      </c>
      <c r="S201">
        <v>659.79671562147303</v>
      </c>
      <c r="T201">
        <v>0.761943670402908</v>
      </c>
      <c r="U201">
        <v>0.417722989126526</v>
      </c>
      <c r="V201" s="1">
        <v>0</v>
      </c>
      <c r="W201">
        <v>9.2093838936191302E-2</v>
      </c>
      <c r="X201">
        <v>0.490183171937281</v>
      </c>
      <c r="Y201" s="1">
        <v>0</v>
      </c>
      <c r="Z201">
        <v>9.0544402955789804E-2</v>
      </c>
      <c r="AA201">
        <v>2.9388171156158099E-4</v>
      </c>
      <c r="AB201">
        <v>3.6538924150622898E-3</v>
      </c>
      <c r="AC201">
        <v>3.9131726252786001E-3</v>
      </c>
      <c r="AD201">
        <v>4.46674410426131E-4</v>
      </c>
      <c r="AE201">
        <v>0.174504774469047</v>
      </c>
      <c r="AF201" s="3">
        <v>3.9998350438548598E-4</v>
      </c>
      <c r="AG201" s="3">
        <v>0</v>
      </c>
      <c r="AH201">
        <v>4.9036760123739302</v>
      </c>
      <c r="AI201">
        <v>0.119017613249534</v>
      </c>
      <c r="AJ201">
        <v>0.10574774177898499</v>
      </c>
      <c r="AK201" t="s">
        <v>81</v>
      </c>
      <c r="AL201" t="s">
        <v>82</v>
      </c>
      <c r="AM201">
        <v>240098251.69</v>
      </c>
      <c r="AN201">
        <v>3588</v>
      </c>
      <c r="AO201" s="1">
        <f t="shared" ref="AO201:AO217" si="67">SUM(AA201,AC201*$AO$199,AF201*$AP$199)</f>
        <v>4.0113957055762511E-3</v>
      </c>
      <c r="AP201">
        <f t="shared" ref="AP201:AP217" si="68">100*(1-(1-AO201)^12)</f>
        <v>4.708879629382789</v>
      </c>
      <c r="AQ201" s="15">
        <f t="shared" ref="AQ201:AQ217" si="69">B201/AP201-1</f>
        <v>-2.5160645157491168E-2</v>
      </c>
      <c r="AR201" s="3">
        <f t="shared" ref="AR201:AR217" si="70">1-(1-B201/100)^(1/12)-AO201</f>
        <v>-1.0313657163103784E-4</v>
      </c>
      <c r="AS201" s="15">
        <f t="shared" ref="AS201:AS217" si="71">B201/D201-1</f>
        <v>-0.10826382452405914</v>
      </c>
    </row>
    <row r="202" spans="1:48" x14ac:dyDescent="0.25">
      <c r="A202" t="s">
        <v>396</v>
      </c>
      <c r="B202">
        <v>5.8004760031796803</v>
      </c>
      <c r="C202">
        <v>5.6081015942137198E-3</v>
      </c>
      <c r="D202">
        <v>6.5259784280495703</v>
      </c>
      <c r="E202">
        <v>-35.891417814938002</v>
      </c>
      <c r="F202" s="1">
        <v>0</v>
      </c>
      <c r="G202" s="1">
        <v>0</v>
      </c>
      <c r="H202">
        <v>3.4048925512506898</v>
      </c>
      <c r="I202">
        <v>-171.24169126342599</v>
      </c>
      <c r="J202">
        <v>-185.793544125008</v>
      </c>
      <c r="K202">
        <v>-178.03594207668499</v>
      </c>
      <c r="L202">
        <v>-111.783437764222</v>
      </c>
      <c r="M202">
        <v>29.311072547168202</v>
      </c>
      <c r="N202">
        <v>94.351499376691095</v>
      </c>
      <c r="O202">
        <v>79.586498518643396</v>
      </c>
      <c r="P202">
        <v>66791.243949914598</v>
      </c>
      <c r="Q202">
        <v>68838.141606545207</v>
      </c>
      <c r="R202">
        <v>84.614365048242504</v>
      </c>
      <c r="S202">
        <v>660.21293984486499</v>
      </c>
      <c r="T202">
        <v>0.75697898527669905</v>
      </c>
      <c r="U202">
        <v>0.45051459110235698</v>
      </c>
      <c r="V202" s="1">
        <v>0</v>
      </c>
      <c r="W202">
        <v>8.9848702136076403E-2</v>
      </c>
      <c r="X202">
        <v>0.45963670676156498</v>
      </c>
      <c r="Y202" s="1">
        <v>0</v>
      </c>
      <c r="Z202">
        <v>9.9511223740455498E-2</v>
      </c>
      <c r="AA202">
        <v>2.97067329353089E-4</v>
      </c>
      <c r="AB202">
        <v>4.4278353228555303E-3</v>
      </c>
      <c r="AC202">
        <v>4.6486596139709698E-3</v>
      </c>
      <c r="AD202">
        <v>8.8319225637008302E-4</v>
      </c>
      <c r="AE202">
        <v>0.23395923801567201</v>
      </c>
      <c r="AF202" s="3">
        <v>8.5563841196551501E-4</v>
      </c>
      <c r="AG202" s="3">
        <v>0</v>
      </c>
      <c r="AH202">
        <v>5.2772875299253101</v>
      </c>
      <c r="AI202">
        <v>0.133506019781888</v>
      </c>
      <c r="AJ202">
        <v>0.32796537596285602</v>
      </c>
      <c r="AK202" t="s">
        <v>83</v>
      </c>
      <c r="AL202" t="s">
        <v>84</v>
      </c>
      <c r="AM202">
        <v>938817724.96000004</v>
      </c>
      <c r="AN202">
        <v>14056</v>
      </c>
      <c r="AO202" s="1">
        <f t="shared" si="67"/>
        <v>4.71329396262551E-3</v>
      </c>
      <c r="AP202">
        <f t="shared" si="68"/>
        <v>5.511612128317811</v>
      </c>
      <c r="AQ202" s="15">
        <f t="shared" si="69"/>
        <v>5.2410051385461509E-2</v>
      </c>
      <c r="AR202" s="3">
        <f t="shared" si="70"/>
        <v>2.5391656961696197E-4</v>
      </c>
      <c r="AS202" s="15">
        <f t="shared" si="71"/>
        <v>-0.11117144086035879</v>
      </c>
    </row>
    <row r="203" spans="1:48" x14ac:dyDescent="0.25">
      <c r="A203" t="s">
        <v>396</v>
      </c>
      <c r="B203">
        <v>5.3767082071452901</v>
      </c>
      <c r="C203">
        <v>6.6250860921032197E-3</v>
      </c>
      <c r="D203">
        <v>7.6667206066681501</v>
      </c>
      <c r="E203">
        <v>-24.182129688995602</v>
      </c>
      <c r="F203" s="1">
        <v>0</v>
      </c>
      <c r="G203" s="1">
        <v>0</v>
      </c>
      <c r="H203">
        <v>3.5799759562145499</v>
      </c>
      <c r="I203">
        <v>-146.549138311299</v>
      </c>
      <c r="J203">
        <v>-158.07988081429701</v>
      </c>
      <c r="K203">
        <v>-157.37745866755401</v>
      </c>
      <c r="L203">
        <v>-86.741943005230496</v>
      </c>
      <c r="M203">
        <v>30.861581271330699</v>
      </c>
      <c r="N203">
        <v>94.322027061961194</v>
      </c>
      <c r="O203">
        <v>78.632321604842105</v>
      </c>
      <c r="P203">
        <v>66372.5023690331</v>
      </c>
      <c r="Q203">
        <v>68470.589464291406</v>
      </c>
      <c r="R203">
        <v>84.939113017030706</v>
      </c>
      <c r="S203">
        <v>663.05745725214501</v>
      </c>
      <c r="T203">
        <v>0.74738468213539799</v>
      </c>
      <c r="U203">
        <v>0.46537221746255603</v>
      </c>
      <c r="V203" s="1">
        <v>0</v>
      </c>
      <c r="W203">
        <v>9.6119055007833104E-2</v>
      </c>
      <c r="X203">
        <v>0.43850872752961001</v>
      </c>
      <c r="Y203" s="1">
        <v>0</v>
      </c>
      <c r="Z203">
        <v>0.102025664191641</v>
      </c>
      <c r="AA203">
        <v>3.0046864342803299E-4</v>
      </c>
      <c r="AB203">
        <v>4.9990244261433501E-3</v>
      </c>
      <c r="AC203">
        <v>5.2205015319564396E-3</v>
      </c>
      <c r="AD203">
        <v>1.32560209510038E-3</v>
      </c>
      <c r="AE203">
        <v>0.284231686879648</v>
      </c>
      <c r="AF203" s="3">
        <v>1.3230713879284601E-3</v>
      </c>
      <c r="AG203" s="3">
        <v>0</v>
      </c>
      <c r="AH203">
        <v>5.4361239760472504</v>
      </c>
      <c r="AI203">
        <v>0.144989433746635</v>
      </c>
      <c r="AJ203">
        <v>2.3789344102237</v>
      </c>
      <c r="AK203" t="s">
        <v>85</v>
      </c>
      <c r="AL203" t="s">
        <v>86</v>
      </c>
      <c r="AM203">
        <v>2511137254.6300001</v>
      </c>
      <c r="AN203">
        <v>37834</v>
      </c>
      <c r="AO203" s="1">
        <f t="shared" si="67"/>
        <v>5.2599450987866501E-3</v>
      </c>
      <c r="AP203">
        <f t="shared" si="68"/>
        <v>6.1324957913055815</v>
      </c>
      <c r="AQ203" s="15">
        <f t="shared" si="69"/>
        <v>-0.1232430660990943</v>
      </c>
      <c r="AR203" s="3">
        <f t="shared" si="70"/>
        <v>-6.6499045503261561E-4</v>
      </c>
      <c r="AS203" s="15">
        <f t="shared" si="71"/>
        <v>-0.29869516798761597</v>
      </c>
    </row>
    <row r="204" spans="1:48" x14ac:dyDescent="0.25">
      <c r="A204" t="s">
        <v>396</v>
      </c>
      <c r="B204">
        <v>6.6112625790316004</v>
      </c>
      <c r="C204">
        <v>7.9452006828870294E-3</v>
      </c>
      <c r="D204">
        <v>9.1284471483904497</v>
      </c>
      <c r="E204">
        <v>-14.4614311345373</v>
      </c>
      <c r="F204" s="1">
        <v>0</v>
      </c>
      <c r="G204" s="1">
        <v>0</v>
      </c>
      <c r="H204">
        <v>3.7315260030076298</v>
      </c>
      <c r="I204">
        <v>-121.730624782888</v>
      </c>
      <c r="J204">
        <v>-131.82144860682101</v>
      </c>
      <c r="K204">
        <v>-135.54282064017801</v>
      </c>
      <c r="L204">
        <v>-61.630066396502997</v>
      </c>
      <c r="M204">
        <v>31.708294473414998</v>
      </c>
      <c r="N204">
        <v>93.980829008982298</v>
      </c>
      <c r="O204">
        <v>77.560046949384898</v>
      </c>
      <c r="P204">
        <v>66035.759390771098</v>
      </c>
      <c r="Q204">
        <v>68182.5000448637</v>
      </c>
      <c r="R204">
        <v>85.318769079664605</v>
      </c>
      <c r="S204">
        <v>664.79133220511505</v>
      </c>
      <c r="T204">
        <v>0.73059851665426301</v>
      </c>
      <c r="U204">
        <v>0.47020891654986602</v>
      </c>
      <c r="V204" s="1">
        <v>0</v>
      </c>
      <c r="W204">
        <v>0.10338586117738401</v>
      </c>
      <c r="X204">
        <v>0.42640522227274902</v>
      </c>
      <c r="Y204" s="1">
        <v>0</v>
      </c>
      <c r="Z204">
        <v>0.11741912780057701</v>
      </c>
      <c r="AA204">
        <v>3.02796062823523E-4</v>
      </c>
      <c r="AB204">
        <v>5.7319210045007696E-3</v>
      </c>
      <c r="AC204">
        <v>5.9494907515179199E-3</v>
      </c>
      <c r="AD204">
        <v>1.9104998151696401E-3</v>
      </c>
      <c r="AE204">
        <v>0.33414721592607899</v>
      </c>
      <c r="AF204" s="3">
        <v>1.93851596015766E-3</v>
      </c>
      <c r="AG204" s="3">
        <v>0</v>
      </c>
      <c r="AH204">
        <v>5.6773177800583996</v>
      </c>
      <c r="AI204">
        <v>0.157772805018142</v>
      </c>
      <c r="AJ204">
        <v>13.5612245478237</v>
      </c>
      <c r="AK204" t="s">
        <v>87</v>
      </c>
      <c r="AL204" t="s">
        <v>88</v>
      </c>
      <c r="AM204">
        <v>5697103069.9200001</v>
      </c>
      <c r="AN204">
        <v>86273</v>
      </c>
      <c r="AO204" s="1">
        <f t="shared" si="67"/>
        <v>5.9548122767655465E-3</v>
      </c>
      <c r="AP204">
        <f t="shared" si="68"/>
        <v>6.9163239113842252</v>
      </c>
      <c r="AQ204" s="15">
        <f t="shared" si="69"/>
        <v>-4.4107438613523509E-2</v>
      </c>
      <c r="AR204" s="3">
        <f t="shared" si="70"/>
        <v>-2.7107348783896208E-4</v>
      </c>
      <c r="AS204" s="15">
        <f t="shared" si="71"/>
        <v>-0.27575167259446587</v>
      </c>
    </row>
    <row r="205" spans="1:48" x14ac:dyDescent="0.25">
      <c r="A205" t="s">
        <v>396</v>
      </c>
      <c r="B205">
        <v>7.4339439865184502</v>
      </c>
      <c r="C205">
        <v>9.2042624323106607E-3</v>
      </c>
      <c r="D205">
        <v>10.502778031217201</v>
      </c>
      <c r="E205">
        <v>-7.1377266904989201</v>
      </c>
      <c r="F205" s="1">
        <v>0</v>
      </c>
      <c r="G205" s="1">
        <v>0</v>
      </c>
      <c r="H205">
        <v>3.8406598631843298</v>
      </c>
      <c r="I205">
        <v>-97.466760955139904</v>
      </c>
      <c r="J205">
        <v>-105.626158169318</v>
      </c>
      <c r="K205">
        <v>-117.65817089998799</v>
      </c>
      <c r="L205">
        <v>-37.163072748790199</v>
      </c>
      <c r="M205">
        <v>32.221584081834997</v>
      </c>
      <c r="N205">
        <v>93.508416567804602</v>
      </c>
      <c r="O205">
        <v>76.425763067837806</v>
      </c>
      <c r="P205">
        <v>65811.352286166206</v>
      </c>
      <c r="Q205">
        <v>67995.943462484895</v>
      </c>
      <c r="R205">
        <v>85.920521558784799</v>
      </c>
      <c r="S205">
        <v>671.97354612130505</v>
      </c>
      <c r="T205">
        <v>0.70599244249446802</v>
      </c>
      <c r="U205">
        <v>0.470605614326287</v>
      </c>
      <c r="V205" s="1">
        <v>0</v>
      </c>
      <c r="W205">
        <v>0.108114459618918</v>
      </c>
      <c r="X205">
        <v>0.42127992605479297</v>
      </c>
      <c r="Y205" s="1">
        <v>0</v>
      </c>
      <c r="Z205">
        <v>0.14269551803241201</v>
      </c>
      <c r="AA205">
        <v>3.05285262516746E-4</v>
      </c>
      <c r="AB205">
        <v>6.2998390351343596E-3</v>
      </c>
      <c r="AC205">
        <v>6.4835573123088403E-3</v>
      </c>
      <c r="AD205">
        <v>2.5991536871562701E-3</v>
      </c>
      <c r="AE205">
        <v>0.383137340783825</v>
      </c>
      <c r="AF205" s="3">
        <v>2.69974083034454E-3</v>
      </c>
      <c r="AG205" s="3">
        <v>0</v>
      </c>
      <c r="AH205">
        <v>5.9282985101855799</v>
      </c>
      <c r="AI205">
        <v>0.166980592227681</v>
      </c>
      <c r="AJ205">
        <v>54.256300346761599</v>
      </c>
      <c r="AK205" t="s">
        <v>89</v>
      </c>
      <c r="AL205" t="s">
        <v>90</v>
      </c>
      <c r="AM205">
        <v>8694469373.2299995</v>
      </c>
      <c r="AN205">
        <v>132112</v>
      </c>
      <c r="AO205" s="1">
        <f t="shared" si="67"/>
        <v>6.4646647092101439E-3</v>
      </c>
      <c r="AP205">
        <f t="shared" si="68"/>
        <v>7.4876293632820889</v>
      </c>
      <c r="AQ205" s="15">
        <f t="shared" si="69"/>
        <v>-7.1698763599199467E-3</v>
      </c>
      <c r="AR205" s="3">
        <f t="shared" si="70"/>
        <v>-4.8033339701825106E-5</v>
      </c>
      <c r="AS205" s="15">
        <f t="shared" si="71"/>
        <v>-0.29219260233600242</v>
      </c>
      <c r="AT205" s="5"/>
      <c r="AU205" s="5"/>
    </row>
    <row r="206" spans="1:48" x14ac:dyDescent="0.25">
      <c r="A206" t="s">
        <v>396</v>
      </c>
      <c r="B206">
        <v>7.6543912022181901</v>
      </c>
      <c r="C206">
        <v>1.01037287091836E-2</v>
      </c>
      <c r="D206">
        <v>11.4728953650094</v>
      </c>
      <c r="E206">
        <v>1.56358551656156</v>
      </c>
      <c r="F206" s="1">
        <v>0</v>
      </c>
      <c r="G206" s="1">
        <v>0</v>
      </c>
      <c r="H206">
        <v>3.9562459448657199</v>
      </c>
      <c r="I206">
        <v>-72.526983494696296</v>
      </c>
      <c r="J206">
        <v>-80.263672888815606</v>
      </c>
      <c r="K206">
        <v>-98.888113781208304</v>
      </c>
      <c r="L206">
        <v>-12.060414586303599</v>
      </c>
      <c r="M206">
        <v>32.4367934561227</v>
      </c>
      <c r="N206">
        <v>92.751006578178007</v>
      </c>
      <c r="O206">
        <v>75.387322683353403</v>
      </c>
      <c r="P206">
        <v>65601.938262611598</v>
      </c>
      <c r="Q206">
        <v>67836.987262496696</v>
      </c>
      <c r="R206">
        <v>86.854346302343998</v>
      </c>
      <c r="S206">
        <v>678.88276879933699</v>
      </c>
      <c r="T206">
        <v>0.68706228284682103</v>
      </c>
      <c r="U206">
        <v>0.46047608403158302</v>
      </c>
      <c r="V206" s="1">
        <v>0</v>
      </c>
      <c r="W206">
        <v>0.105775092767701</v>
      </c>
      <c r="X206">
        <v>0.43374882320071501</v>
      </c>
      <c r="Y206" s="1">
        <v>0</v>
      </c>
      <c r="Z206">
        <v>0.16348613905471601</v>
      </c>
      <c r="AA206">
        <v>3.0864745374368201E-4</v>
      </c>
      <c r="AB206">
        <v>6.5238365552324198E-3</v>
      </c>
      <c r="AC206">
        <v>6.7156597313189599E-3</v>
      </c>
      <c r="AD206">
        <v>3.2712376065193202E-3</v>
      </c>
      <c r="AE206">
        <v>0.41150683998369703</v>
      </c>
      <c r="AF206" s="3">
        <v>3.4202901331679102E-3</v>
      </c>
      <c r="AG206" s="3">
        <v>2.5005884951353901E-8</v>
      </c>
      <c r="AH206">
        <v>6.0916078933843201</v>
      </c>
      <c r="AI206">
        <v>0.17414396499207499</v>
      </c>
      <c r="AJ206">
        <v>161.02684743958201</v>
      </c>
      <c r="AK206" t="s">
        <v>91</v>
      </c>
      <c r="AL206" t="s">
        <v>92</v>
      </c>
      <c r="AM206">
        <v>11755867336.66</v>
      </c>
      <c r="AN206">
        <v>179200</v>
      </c>
      <c r="AO206" s="1">
        <f t="shared" si="67"/>
        <v>6.6885241984966934E-3</v>
      </c>
      <c r="AP206">
        <f t="shared" si="68"/>
        <v>7.737453918827053</v>
      </c>
      <c r="AQ206" s="15">
        <f t="shared" si="69"/>
        <v>-1.0735148471353262E-2</v>
      </c>
      <c r="AR206" s="3">
        <f t="shared" si="70"/>
        <v>-7.4491336283400746E-5</v>
      </c>
      <c r="AS206" s="15">
        <f t="shared" si="71"/>
        <v>-0.33282829149101034</v>
      </c>
    </row>
    <row r="207" spans="1:48" x14ac:dyDescent="0.25">
      <c r="A207" t="s">
        <v>396</v>
      </c>
      <c r="B207">
        <v>8.2255478809988496</v>
      </c>
      <c r="C207">
        <v>1.06622085744208E-2</v>
      </c>
      <c r="D207">
        <v>12.070381965788499</v>
      </c>
      <c r="E207">
        <v>9.2156750010401094</v>
      </c>
      <c r="F207" s="1">
        <v>0</v>
      </c>
      <c r="G207" s="1">
        <v>0</v>
      </c>
      <c r="H207">
        <v>4.0499522390322698</v>
      </c>
      <c r="I207">
        <v>-48.375316297279497</v>
      </c>
      <c r="J207">
        <v>-58.001538102757898</v>
      </c>
      <c r="K207">
        <v>-75.788153127900301</v>
      </c>
      <c r="L207">
        <v>12.316519507854</v>
      </c>
      <c r="M207">
        <v>31.848219993749201</v>
      </c>
      <c r="N207">
        <v>92.120970286177496</v>
      </c>
      <c r="O207">
        <v>74.892480304894406</v>
      </c>
      <c r="P207">
        <v>65334.346576500902</v>
      </c>
      <c r="Q207">
        <v>67620.593869688193</v>
      </c>
      <c r="R207">
        <v>88.069342083305898</v>
      </c>
      <c r="S207">
        <v>680.99848879342005</v>
      </c>
      <c r="T207">
        <v>0.668509561068938</v>
      </c>
      <c r="U207">
        <v>0.45391371732310998</v>
      </c>
      <c r="V207" s="1">
        <v>0</v>
      </c>
      <c r="W207">
        <v>0.104596091169035</v>
      </c>
      <c r="X207">
        <v>0.44149019150785301</v>
      </c>
      <c r="Y207" s="1">
        <v>0</v>
      </c>
      <c r="Z207">
        <v>0.181093690936761</v>
      </c>
      <c r="AA207">
        <v>3.1108746665092898E-4</v>
      </c>
      <c r="AB207">
        <v>6.5540778170763E-3</v>
      </c>
      <c r="AC207">
        <v>6.7236228182964803E-3</v>
      </c>
      <c r="AD207">
        <v>3.7965080907418698E-3</v>
      </c>
      <c r="AE207">
        <v>0.414813636796663</v>
      </c>
      <c r="AF207" s="3">
        <v>3.9881077147576501E-3</v>
      </c>
      <c r="AG207" s="3">
        <v>5.5271655887981698E-7</v>
      </c>
      <c r="AH207">
        <v>6.2440770134834498</v>
      </c>
      <c r="AI207">
        <v>0.18014590134639699</v>
      </c>
      <c r="AJ207">
        <v>314.579750802413</v>
      </c>
      <c r="AK207" t="s">
        <v>93</v>
      </c>
      <c r="AL207" t="s">
        <v>94</v>
      </c>
      <c r="AM207">
        <v>14864021186.58</v>
      </c>
      <c r="AN207">
        <v>227507</v>
      </c>
      <c r="AO207" s="1">
        <f t="shared" si="67"/>
        <v>6.6985291440325844E-3</v>
      </c>
      <c r="AP207">
        <f t="shared" si="68"/>
        <v>7.7486048695946224</v>
      </c>
      <c r="AQ207" s="15">
        <f t="shared" si="69"/>
        <v>6.1552114145830616E-2</v>
      </c>
      <c r="AR207" s="3">
        <f t="shared" si="70"/>
        <v>4.2896777668553938E-4</v>
      </c>
      <c r="AS207" s="15">
        <f t="shared" si="71"/>
        <v>-0.31853458288952208</v>
      </c>
      <c r="AT207" s="5">
        <f>SUMPRODUCT(AP202:AP207,$AM202:$AM207)/SUM($AM202:$AM207)</f>
        <v>7.4494663263446856</v>
      </c>
      <c r="AU207" s="5">
        <f>SUMPRODUCT(B202:B207,$AM202:$AM207)/SUM($AM202:$AM207)</f>
        <v>7.5007779895073394</v>
      </c>
      <c r="AV207">
        <f>(AT207-AU207)^2</f>
        <v>2.6328867765176415E-3</v>
      </c>
    </row>
    <row r="208" spans="1:48" x14ac:dyDescent="0.25">
      <c r="A208" t="s">
        <v>396</v>
      </c>
      <c r="B208">
        <v>8.4100428420627598</v>
      </c>
      <c r="C208">
        <v>1.08940369242078E-2</v>
      </c>
      <c r="D208">
        <v>12.3173147405225</v>
      </c>
      <c r="E208">
        <v>15.7850074725637</v>
      </c>
      <c r="F208" s="1">
        <v>0</v>
      </c>
      <c r="G208" s="1">
        <v>0</v>
      </c>
      <c r="H208">
        <v>4.1410276838159303</v>
      </c>
      <c r="I208">
        <v>-23.860063960858501</v>
      </c>
      <c r="J208">
        <v>-33.906900189958002</v>
      </c>
      <c r="K208">
        <v>-52.310555341698702</v>
      </c>
      <c r="L208">
        <v>37.202239582638398</v>
      </c>
      <c r="M208">
        <v>31.646549026107799</v>
      </c>
      <c r="N208">
        <v>91.765105048106406</v>
      </c>
      <c r="O208">
        <v>74.668254837716404</v>
      </c>
      <c r="P208">
        <v>64874.779018532798</v>
      </c>
      <c r="Q208">
        <v>67271.669303364193</v>
      </c>
      <c r="R208">
        <v>92.438113471281994</v>
      </c>
      <c r="S208">
        <v>683.59696263497904</v>
      </c>
      <c r="T208">
        <v>0.66222930614113196</v>
      </c>
      <c r="U208">
        <v>0.45176682566774501</v>
      </c>
      <c r="V208" s="1">
        <v>0</v>
      </c>
      <c r="W208">
        <v>0.100222264524054</v>
      </c>
      <c r="X208">
        <v>0.44801090980819902</v>
      </c>
      <c r="Y208" s="1">
        <v>0</v>
      </c>
      <c r="Z208">
        <v>0.186524262432577</v>
      </c>
      <c r="AA208">
        <v>3.12702282732903E-4</v>
      </c>
      <c r="AB208">
        <v>6.4044988279304202E-3</v>
      </c>
      <c r="AC208">
        <v>6.5939436259002098E-3</v>
      </c>
      <c r="AD208">
        <v>4.1752015815655803E-3</v>
      </c>
      <c r="AE208">
        <v>0.41162271115717702</v>
      </c>
      <c r="AF208" s="3">
        <v>4.42108044476415E-3</v>
      </c>
      <c r="AG208" s="3">
        <v>1.6425081636118901E-6</v>
      </c>
      <c r="AH208">
        <v>6.2708795259348102</v>
      </c>
      <c r="AI208">
        <v>0.17528091255577799</v>
      </c>
      <c r="AJ208">
        <v>532.90838920346096</v>
      </c>
      <c r="AK208" t="s">
        <v>95</v>
      </c>
      <c r="AL208" t="s">
        <v>96</v>
      </c>
      <c r="AM208">
        <v>13596066938.030001</v>
      </c>
      <c r="AN208">
        <v>209574</v>
      </c>
      <c r="AO208" s="1">
        <f t="shared" si="67"/>
        <v>6.5769487273381021E-3</v>
      </c>
      <c r="AP208">
        <f t="shared" si="68"/>
        <v>7.6130144119853416</v>
      </c>
      <c r="AQ208" s="15">
        <f t="shared" si="69"/>
        <v>0.10469288338961213</v>
      </c>
      <c r="AR208" s="3">
        <f t="shared" si="70"/>
        <v>7.1703331633549486E-4</v>
      </c>
      <c r="AS208" s="15">
        <f t="shared" si="71"/>
        <v>-0.31721783365698053</v>
      </c>
    </row>
    <row r="209" spans="1:45" x14ac:dyDescent="0.25">
      <c r="A209" t="s">
        <v>396</v>
      </c>
      <c r="B209">
        <v>8.4717763017132395</v>
      </c>
      <c r="C209">
        <v>1.0844512237848899E-2</v>
      </c>
      <c r="D209">
        <v>12.2646168048152</v>
      </c>
      <c r="E209">
        <v>17.377241119767699</v>
      </c>
      <c r="F209" s="1">
        <v>0</v>
      </c>
      <c r="G209" s="1">
        <v>0</v>
      </c>
      <c r="H209">
        <v>4.2001578928764696</v>
      </c>
      <c r="I209">
        <v>0.90115905737747504</v>
      </c>
      <c r="J209">
        <v>-10.5601307847733</v>
      </c>
      <c r="K209">
        <v>-25.7570976888024</v>
      </c>
      <c r="L209">
        <v>62.145259460150399</v>
      </c>
      <c r="M209">
        <v>31.793370286162499</v>
      </c>
      <c r="N209">
        <v>91.925465137069096</v>
      </c>
      <c r="O209">
        <v>74.936438827690395</v>
      </c>
      <c r="P209">
        <v>64679.430151856002</v>
      </c>
      <c r="Q209">
        <v>67114.635664530797</v>
      </c>
      <c r="R209">
        <v>100.029833806624</v>
      </c>
      <c r="S209">
        <v>683.50880355959498</v>
      </c>
      <c r="T209">
        <v>0.66713775982768297</v>
      </c>
      <c r="U209">
        <v>0.44840035001987399</v>
      </c>
      <c r="V209" s="1">
        <v>0</v>
      </c>
      <c r="W209">
        <v>9.7115009968276905E-2</v>
      </c>
      <c r="X209">
        <v>0.45448464001184802</v>
      </c>
      <c r="Y209" s="1">
        <v>0</v>
      </c>
      <c r="Z209">
        <v>0.17066137416555399</v>
      </c>
      <c r="AA209">
        <v>3.1289164298479403E-4</v>
      </c>
      <c r="AB209">
        <v>6.2456426395169204E-3</v>
      </c>
      <c r="AC209">
        <v>6.4810641844117098E-3</v>
      </c>
      <c r="AD209">
        <v>4.2697916419989204E-3</v>
      </c>
      <c r="AE209">
        <v>0.399407371333519</v>
      </c>
      <c r="AF209" s="3">
        <v>4.5027459480397602E-3</v>
      </c>
      <c r="AG209" s="3">
        <v>1.6206318802961E-5</v>
      </c>
      <c r="AH209">
        <v>6.1856033185992096</v>
      </c>
      <c r="AI209">
        <v>0.173075324596384</v>
      </c>
      <c r="AJ209">
        <v>794.38889968655405</v>
      </c>
      <c r="AK209" t="s">
        <v>97</v>
      </c>
      <c r="AL209" t="s">
        <v>98</v>
      </c>
      <c r="AM209">
        <v>13740368782.6</v>
      </c>
      <c r="AN209">
        <v>212438</v>
      </c>
      <c r="AO209" s="1">
        <f t="shared" si="67"/>
        <v>6.469902618175918E-3</v>
      </c>
      <c r="AP209">
        <f t="shared" si="68"/>
        <v>7.4934818857806507</v>
      </c>
      <c r="AQ209" s="15">
        <f t="shared" si="69"/>
        <v>0.1305527164600162</v>
      </c>
      <c r="AR209" s="3">
        <f t="shared" si="70"/>
        <v>8.7985529776447337E-4</v>
      </c>
      <c r="AS209" s="15">
        <f t="shared" si="71"/>
        <v>-0.30925063240564166</v>
      </c>
    </row>
    <row r="210" spans="1:45" x14ac:dyDescent="0.25">
      <c r="A210" t="s">
        <v>396</v>
      </c>
      <c r="B210">
        <v>8.9786675593025098</v>
      </c>
      <c r="C210">
        <v>1.0707962020328501E-2</v>
      </c>
      <c r="D210">
        <v>12.1191668389014</v>
      </c>
      <c r="E210">
        <v>17.451145941271299</v>
      </c>
      <c r="F210" s="1">
        <v>0</v>
      </c>
      <c r="G210" s="1">
        <v>0</v>
      </c>
      <c r="H210">
        <v>4.26522152157004</v>
      </c>
      <c r="I210">
        <v>25.459528123562698</v>
      </c>
      <c r="J210">
        <v>12.655236429833</v>
      </c>
      <c r="K210">
        <v>1.39728276879283</v>
      </c>
      <c r="L210">
        <v>86.9670014262758</v>
      </c>
      <c r="M210">
        <v>32.608825693700098</v>
      </c>
      <c r="N210">
        <v>91.933581989850694</v>
      </c>
      <c r="O210">
        <v>74.860460650993105</v>
      </c>
      <c r="P210">
        <v>64369.230246106097</v>
      </c>
      <c r="Q210">
        <v>66842.304262545003</v>
      </c>
      <c r="R210">
        <v>110.875403743947</v>
      </c>
      <c r="S210">
        <v>681.10719179505804</v>
      </c>
      <c r="T210">
        <v>0.67471351362532805</v>
      </c>
      <c r="U210">
        <v>0.42771953367018001</v>
      </c>
      <c r="V210" s="1">
        <v>0</v>
      </c>
      <c r="W210">
        <v>0.103564939064977</v>
      </c>
      <c r="X210">
        <v>0.468715527264841</v>
      </c>
      <c r="Y210" s="1">
        <v>0</v>
      </c>
      <c r="Z210">
        <v>0.14626164505332201</v>
      </c>
      <c r="AA210">
        <v>3.13762692820742E-4</v>
      </c>
      <c r="AB210">
        <v>6.1173999963929897E-3</v>
      </c>
      <c r="AC210">
        <v>6.4470921094664704E-3</v>
      </c>
      <c r="AD210">
        <v>4.19082740235338E-3</v>
      </c>
      <c r="AE210">
        <v>0.39915515169395599</v>
      </c>
      <c r="AF210" s="3">
        <v>4.4635891408728303E-3</v>
      </c>
      <c r="AG210" s="3">
        <v>8.5982903271503904E-5</v>
      </c>
      <c r="AH210">
        <v>6.0569228645120097</v>
      </c>
      <c r="AI210">
        <v>0.17357825634598301</v>
      </c>
      <c r="AJ210">
        <v>1227.0191566523999</v>
      </c>
      <c r="AK210" t="s">
        <v>99</v>
      </c>
      <c r="AL210" t="s">
        <v>100</v>
      </c>
      <c r="AM210">
        <v>12588432882.309999</v>
      </c>
      <c r="AN210">
        <v>195566</v>
      </c>
      <c r="AO210" s="1">
        <f t="shared" si="67"/>
        <v>6.4385001968138887E-3</v>
      </c>
      <c r="AP210">
        <f t="shared" si="68"/>
        <v>7.4583896379443182</v>
      </c>
      <c r="AQ210" s="15">
        <f t="shared" si="69"/>
        <v>0.20383460708781231</v>
      </c>
      <c r="AR210" s="3">
        <f t="shared" si="70"/>
        <v>1.370539955528406E-3</v>
      </c>
      <c r="AS210" s="15">
        <f t="shared" si="71"/>
        <v>-0.25913491590182414</v>
      </c>
    </row>
    <row r="211" spans="1:45" x14ac:dyDescent="0.25">
      <c r="A211" t="s">
        <v>396</v>
      </c>
      <c r="B211">
        <v>9.49466459817131</v>
      </c>
      <c r="C211">
        <v>1.1083608980954099E-2</v>
      </c>
      <c r="D211">
        <v>12.518765466914299</v>
      </c>
      <c r="E211">
        <v>18.933257740512001</v>
      </c>
      <c r="F211" s="1">
        <v>0</v>
      </c>
      <c r="G211" s="1">
        <v>0</v>
      </c>
      <c r="H211">
        <v>4.3417057393110596</v>
      </c>
      <c r="I211">
        <v>49.6915668576559</v>
      </c>
      <c r="J211">
        <v>38.571211499449802</v>
      </c>
      <c r="K211">
        <v>26.496430335007801</v>
      </c>
      <c r="L211">
        <v>111.620776726881</v>
      </c>
      <c r="M211">
        <v>34.271046873171997</v>
      </c>
      <c r="N211">
        <v>92.468578594047997</v>
      </c>
      <c r="O211">
        <v>74.702519636926695</v>
      </c>
      <c r="P211">
        <v>63925.900815790003</v>
      </c>
      <c r="Q211">
        <v>66423.648787143204</v>
      </c>
      <c r="R211">
        <v>120.899128707809</v>
      </c>
      <c r="S211">
        <v>680.68361930147796</v>
      </c>
      <c r="T211">
        <v>0.68582856245884305</v>
      </c>
      <c r="U211">
        <v>0.43413304433210598</v>
      </c>
      <c r="V211" s="1">
        <v>0</v>
      </c>
      <c r="W211">
        <v>0.102493943861815</v>
      </c>
      <c r="X211">
        <v>0.46337301180607698</v>
      </c>
      <c r="Y211" s="1">
        <v>0</v>
      </c>
      <c r="Z211">
        <v>0.129921326123076</v>
      </c>
      <c r="AA211">
        <v>3.1465100643450602E-4</v>
      </c>
      <c r="AB211">
        <v>6.2453037882313099E-3</v>
      </c>
      <c r="AC211">
        <v>6.6199657887912201E-3</v>
      </c>
      <c r="AD211">
        <v>4.4008864800298498E-3</v>
      </c>
      <c r="AE211">
        <v>0.42460229451773601</v>
      </c>
      <c r="AF211" s="3">
        <v>4.6375826849364499E-3</v>
      </c>
      <c r="AG211" s="3">
        <v>1.22732217909565E-4</v>
      </c>
      <c r="AH211">
        <v>5.9860217084006697</v>
      </c>
      <c r="AI211">
        <v>0.182059645948044</v>
      </c>
      <c r="AJ211">
        <v>1767.5238055954501</v>
      </c>
      <c r="AK211" t="s">
        <v>101</v>
      </c>
      <c r="AL211" t="s">
        <v>102</v>
      </c>
      <c r="AM211">
        <v>12425660896.969999</v>
      </c>
      <c r="AN211">
        <v>194376</v>
      </c>
      <c r="AO211" s="1">
        <f t="shared" si="67"/>
        <v>6.6036185057861642E-3</v>
      </c>
      <c r="AP211">
        <f t="shared" si="68"/>
        <v>7.6427730529225357</v>
      </c>
      <c r="AQ211" s="15">
        <f t="shared" si="69"/>
        <v>0.24230623262333117</v>
      </c>
      <c r="AR211" s="3">
        <f t="shared" si="70"/>
        <v>1.6753688694466405E-3</v>
      </c>
      <c r="AS211" s="15">
        <f t="shared" si="71"/>
        <v>-0.24156542246400814</v>
      </c>
    </row>
    <row r="212" spans="1:45" x14ac:dyDescent="0.25">
      <c r="A212" t="s">
        <v>396</v>
      </c>
      <c r="B212">
        <v>11.022028977365601</v>
      </c>
      <c r="C212">
        <v>1.1844927081556701E-2</v>
      </c>
      <c r="D212">
        <v>13.3235223041934</v>
      </c>
      <c r="E212">
        <v>25.4972954494969</v>
      </c>
      <c r="F212" s="1">
        <v>0</v>
      </c>
      <c r="G212" s="1">
        <v>0</v>
      </c>
      <c r="H212">
        <v>4.4528424332054604</v>
      </c>
      <c r="I212">
        <v>74.105805859263</v>
      </c>
      <c r="J212">
        <v>65.882611354404702</v>
      </c>
      <c r="K212">
        <v>44.903091419000098</v>
      </c>
      <c r="L212">
        <v>136.69711606178899</v>
      </c>
      <c r="M212">
        <v>35.384359119793899</v>
      </c>
      <c r="N212">
        <v>91.712050721718995</v>
      </c>
      <c r="O212">
        <v>73.050432465930697</v>
      </c>
      <c r="P212">
        <v>63179.687211013697</v>
      </c>
      <c r="Q212">
        <v>65765.900679579499</v>
      </c>
      <c r="R212">
        <v>126.16076452590001</v>
      </c>
      <c r="S212">
        <v>686.72926965669205</v>
      </c>
      <c r="T212">
        <v>0.67257939004034395</v>
      </c>
      <c r="U212">
        <v>0.40960371534712797</v>
      </c>
      <c r="V212" s="1">
        <v>0</v>
      </c>
      <c r="W212">
        <v>0.10328267061893801</v>
      </c>
      <c r="X212">
        <v>0.487113614033933</v>
      </c>
      <c r="Y212" s="1">
        <v>0</v>
      </c>
      <c r="Z212">
        <v>0.14011442353137199</v>
      </c>
      <c r="AA212">
        <v>3.2268134035192401E-4</v>
      </c>
      <c r="AB212">
        <v>6.4443367890528597E-3</v>
      </c>
      <c r="AC212">
        <v>6.7853927843093296E-3</v>
      </c>
      <c r="AD212">
        <v>4.9500079405192902E-3</v>
      </c>
      <c r="AE212">
        <v>0.48047921963766999</v>
      </c>
      <c r="AF212" s="3">
        <v>5.19267213518351E-3</v>
      </c>
      <c r="AG212" s="3">
        <v>1.27894208850173E-4</v>
      </c>
      <c r="AH212">
        <v>6.1986399443748201</v>
      </c>
      <c r="AI212">
        <v>0.19842235860717</v>
      </c>
      <c r="AJ212">
        <v>2423.2382008998702</v>
      </c>
      <c r="AK212" t="s">
        <v>103</v>
      </c>
      <c r="AL212" t="s">
        <v>104</v>
      </c>
      <c r="AM212">
        <v>9297585949.6599998</v>
      </c>
      <c r="AN212">
        <v>147161</v>
      </c>
      <c r="AO212" s="1">
        <f t="shared" si="67"/>
        <v>6.7688044854457867E-3</v>
      </c>
      <c r="AP212">
        <f t="shared" si="68"/>
        <v>7.8268950129604882</v>
      </c>
      <c r="AQ212" s="15">
        <f t="shared" si="69"/>
        <v>0.40822496777001827</v>
      </c>
      <c r="AR212" s="3">
        <f t="shared" si="70"/>
        <v>2.915775270978996E-3</v>
      </c>
      <c r="AS212" s="15">
        <f t="shared" si="71"/>
        <v>-0.17273910564201445</v>
      </c>
    </row>
    <row r="213" spans="1:45" x14ac:dyDescent="0.25">
      <c r="A213" t="s">
        <v>396</v>
      </c>
      <c r="B213">
        <v>12.0412693091045</v>
      </c>
      <c r="C213">
        <v>1.27609189586224E-2</v>
      </c>
      <c r="D213">
        <v>14.282781638741</v>
      </c>
      <c r="E213">
        <v>33.402786630131601</v>
      </c>
      <c r="F213" s="1">
        <v>0</v>
      </c>
      <c r="G213" s="1">
        <v>0</v>
      </c>
      <c r="H213">
        <v>4.5622341093991601</v>
      </c>
      <c r="I213">
        <v>97.646490234520499</v>
      </c>
      <c r="J213">
        <v>91.683395900293704</v>
      </c>
      <c r="K213">
        <v>62.833533529158998</v>
      </c>
      <c r="L213">
        <v>161.002218302523</v>
      </c>
      <c r="M213">
        <v>36.605399990732998</v>
      </c>
      <c r="N213">
        <v>90.739858374953002</v>
      </c>
      <c r="O213">
        <v>71.244138280345297</v>
      </c>
      <c r="P213">
        <v>62309.772829192603</v>
      </c>
      <c r="Q213">
        <v>65062.684878541098</v>
      </c>
      <c r="R213">
        <v>129.886503732314</v>
      </c>
      <c r="S213">
        <v>691.15402258749396</v>
      </c>
      <c r="T213">
        <v>0.66880840663638796</v>
      </c>
      <c r="U213">
        <v>0.39846997935927903</v>
      </c>
      <c r="V213" s="1">
        <v>0</v>
      </c>
      <c r="W213">
        <v>0.10030363149774101</v>
      </c>
      <c r="X213">
        <v>0.50122638914297901</v>
      </c>
      <c r="Y213" s="1">
        <v>0</v>
      </c>
      <c r="Z213">
        <v>0.14875775560740101</v>
      </c>
      <c r="AA213">
        <v>3.3122607192530301E-4</v>
      </c>
      <c r="AB213">
        <v>6.71585833149388E-3</v>
      </c>
      <c r="AC213">
        <v>6.9910321125213302E-3</v>
      </c>
      <c r="AD213">
        <v>5.53257704375226E-3</v>
      </c>
      <c r="AE213">
        <v>0.531179839160693</v>
      </c>
      <c r="AF213" s="3">
        <v>5.6906649486944301E-3</v>
      </c>
      <c r="AG213" s="3">
        <v>1.81256416283576E-4</v>
      </c>
      <c r="AH213">
        <v>6.3923765406158397</v>
      </c>
      <c r="AI213">
        <v>0.21124468354104101</v>
      </c>
      <c r="AJ213">
        <v>3135.7589206425801</v>
      </c>
      <c r="AK213" t="s">
        <v>105</v>
      </c>
      <c r="AL213" t="s">
        <v>106</v>
      </c>
      <c r="AM213">
        <v>6668828056.5900002</v>
      </c>
      <c r="AN213">
        <v>107027</v>
      </c>
      <c r="AO213" s="1">
        <f t="shared" si="67"/>
        <v>6.9727065788205665E-3</v>
      </c>
      <c r="AP213">
        <f t="shared" si="68"/>
        <v>8.0537072550471045</v>
      </c>
      <c r="AQ213" s="15">
        <f t="shared" si="69"/>
        <v>0.49512130597476922</v>
      </c>
      <c r="AR213" s="3">
        <f t="shared" si="70"/>
        <v>3.6622094458894396E-3</v>
      </c>
      <c r="AS213" s="15">
        <f t="shared" si="71"/>
        <v>-0.15693808015355792</v>
      </c>
    </row>
    <row r="214" spans="1:45" x14ac:dyDescent="0.25">
      <c r="A214" t="s">
        <v>396</v>
      </c>
      <c r="B214">
        <v>12.061157968549299</v>
      </c>
      <c r="C214">
        <v>1.39875320572593E-2</v>
      </c>
      <c r="D214">
        <v>15.5520952723188</v>
      </c>
      <c r="E214">
        <v>48.453290053259501</v>
      </c>
      <c r="F214" s="1">
        <v>0</v>
      </c>
      <c r="G214" s="1">
        <v>0</v>
      </c>
      <c r="H214">
        <v>4.7238205276986296</v>
      </c>
      <c r="I214">
        <v>120.70383461388801</v>
      </c>
      <c r="J214">
        <v>117.518940388188</v>
      </c>
      <c r="K214">
        <v>77.131458952462694</v>
      </c>
      <c r="L214">
        <v>185.60114595088001</v>
      </c>
      <c r="M214">
        <v>36.963896931473897</v>
      </c>
      <c r="N214">
        <v>89.055534583675396</v>
      </c>
      <c r="O214">
        <v>68.827037588688597</v>
      </c>
      <c r="P214">
        <v>60525.994546481903</v>
      </c>
      <c r="Q214">
        <v>63662.515765361299</v>
      </c>
      <c r="R214">
        <v>129.64330630926599</v>
      </c>
      <c r="S214">
        <v>699.73177699695998</v>
      </c>
      <c r="T214">
        <v>0.61732048988930099</v>
      </c>
      <c r="U214">
        <v>0.42055043989892299</v>
      </c>
      <c r="V214" s="1">
        <v>0</v>
      </c>
      <c r="W214">
        <v>0.10045295856255899</v>
      </c>
      <c r="X214">
        <v>0.47899660153851698</v>
      </c>
      <c r="Y214" s="1">
        <v>0</v>
      </c>
      <c r="Z214">
        <v>0.20206071240731399</v>
      </c>
      <c r="AA214">
        <v>3.5092434508725398E-4</v>
      </c>
      <c r="AB214">
        <v>6.9267175145769702E-3</v>
      </c>
      <c r="AC214">
        <v>7.0976861146809598E-3</v>
      </c>
      <c r="AD214">
        <v>6.2761556458146702E-3</v>
      </c>
      <c r="AE214">
        <v>0.58522082149924304</v>
      </c>
      <c r="AF214" s="3">
        <v>6.4253499119223297E-3</v>
      </c>
      <c r="AG214" s="3">
        <v>4.3316717167161202E-4</v>
      </c>
      <c r="AH214">
        <v>6.7492095810313399</v>
      </c>
      <c r="AI214">
        <v>0.226564120090406</v>
      </c>
      <c r="AJ214">
        <v>3889.1816242878199</v>
      </c>
      <c r="AK214" t="s">
        <v>107</v>
      </c>
      <c r="AL214" t="s">
        <v>108</v>
      </c>
      <c r="AM214">
        <v>2945436998.6100001</v>
      </c>
      <c r="AN214">
        <v>48664</v>
      </c>
      <c r="AO214" s="1">
        <f t="shared" si="67"/>
        <v>7.0937261540341655E-3</v>
      </c>
      <c r="AP214">
        <f t="shared" si="68"/>
        <v>8.1880823640182676</v>
      </c>
      <c r="AQ214" s="15">
        <f t="shared" si="69"/>
        <v>0.47301375735433315</v>
      </c>
      <c r="AR214" s="3">
        <f t="shared" si="70"/>
        <v>3.5598342059320644E-3</v>
      </c>
      <c r="AS214" s="15">
        <f t="shared" si="71"/>
        <v>-0.22446733013416054</v>
      </c>
    </row>
    <row r="215" spans="1:45" x14ac:dyDescent="0.25">
      <c r="A215" t="s">
        <v>396</v>
      </c>
      <c r="B215">
        <v>11.891449684204099</v>
      </c>
      <c r="C215">
        <v>1.4806013817103499E-2</v>
      </c>
      <c r="D215">
        <v>16.3894604738243</v>
      </c>
      <c r="E215">
        <v>73.967471344366899</v>
      </c>
      <c r="F215" s="1">
        <v>0</v>
      </c>
      <c r="G215" s="1">
        <v>0</v>
      </c>
      <c r="H215">
        <v>4.9685725104682499</v>
      </c>
      <c r="I215">
        <v>143.943075825894</v>
      </c>
      <c r="J215">
        <v>139.11404960906901</v>
      </c>
      <c r="K215">
        <v>99.153846570553398</v>
      </c>
      <c r="L215">
        <v>210.25211517285999</v>
      </c>
      <c r="M215">
        <v>36.909674231202999</v>
      </c>
      <c r="N215">
        <v>88.676105919136006</v>
      </c>
      <c r="O215">
        <v>68.469221599830007</v>
      </c>
      <c r="P215">
        <v>59164.3765954314</v>
      </c>
      <c r="Q215">
        <v>62431.905814547797</v>
      </c>
      <c r="R215">
        <v>127.731827652818</v>
      </c>
      <c r="S215">
        <v>695.51587958284995</v>
      </c>
      <c r="T215">
        <v>0.556933247285614</v>
      </c>
      <c r="U215">
        <v>0.44397024113956501</v>
      </c>
      <c r="V215" s="1">
        <v>0</v>
      </c>
      <c r="W215">
        <v>0.109102757072399</v>
      </c>
      <c r="X215">
        <v>0.44692700178803502</v>
      </c>
      <c r="Y215" s="1">
        <v>0</v>
      </c>
      <c r="Z215">
        <v>0.26203601717899799</v>
      </c>
      <c r="AA215">
        <v>3.6023826196940502E-4</v>
      </c>
      <c r="AB215">
        <v>7.0581421251239901E-3</v>
      </c>
      <c r="AC215">
        <v>7.1964285855235796E-3</v>
      </c>
      <c r="AD215">
        <v>6.5417849630358699E-3</v>
      </c>
      <c r="AE215">
        <v>0.58922619776381802</v>
      </c>
      <c r="AF215" s="3">
        <v>6.6002480197362703E-3</v>
      </c>
      <c r="AG215" s="3">
        <v>8.4583756795894799E-4</v>
      </c>
      <c r="AH215">
        <v>6.8121853305310198</v>
      </c>
      <c r="AI215">
        <v>0.22832021466661201</v>
      </c>
      <c r="AJ215">
        <v>4706.3100248291303</v>
      </c>
      <c r="AK215" t="s">
        <v>109</v>
      </c>
      <c r="AL215" t="s">
        <v>110</v>
      </c>
      <c r="AM215">
        <v>1326110337.01</v>
      </c>
      <c r="AN215">
        <v>22414</v>
      </c>
      <c r="AO215" s="1">
        <f t="shared" si="67"/>
        <v>7.1968454182168053E-3</v>
      </c>
      <c r="AP215">
        <f t="shared" si="68"/>
        <v>8.3024396388832642</v>
      </c>
      <c r="AQ215" s="15">
        <f>B215/AP215-1</f>
        <v>0.43228378662486522</v>
      </c>
      <c r="AR215" s="3">
        <f t="shared" si="70"/>
        <v>3.2977484410499601E-3</v>
      </c>
      <c r="AS215" s="15">
        <f t="shared" si="71"/>
        <v>-0.27444532398146959</v>
      </c>
    </row>
    <row r="216" spans="1:45" x14ac:dyDescent="0.25">
      <c r="A216" t="s">
        <v>396</v>
      </c>
      <c r="B216">
        <v>13.8903502562379</v>
      </c>
      <c r="C216">
        <v>1.53210854284705E-2</v>
      </c>
      <c r="D216">
        <v>16.912506268835799</v>
      </c>
      <c r="E216">
        <v>97.162014730001104</v>
      </c>
      <c r="F216" s="1">
        <v>0</v>
      </c>
      <c r="G216" s="1">
        <v>0</v>
      </c>
      <c r="H216">
        <v>5.1999755326594297</v>
      </c>
      <c r="I216">
        <v>167.21922870717</v>
      </c>
      <c r="J216">
        <v>161.74558044069599</v>
      </c>
      <c r="K216">
        <v>123.10889871319699</v>
      </c>
      <c r="L216">
        <v>234.81605257895501</v>
      </c>
      <c r="M216">
        <v>36.665676143626499</v>
      </c>
      <c r="N216">
        <v>87.445450094383503</v>
      </c>
      <c r="O216">
        <v>67.240217086973601</v>
      </c>
      <c r="P216">
        <v>57629.471121394403</v>
      </c>
      <c r="Q216">
        <v>61315.302838194999</v>
      </c>
      <c r="R216">
        <v>128.92868582454801</v>
      </c>
      <c r="S216">
        <v>690.45883412665899</v>
      </c>
      <c r="T216">
        <v>0.49672683520857602</v>
      </c>
      <c r="U216">
        <v>0.43085969071886399</v>
      </c>
      <c r="V216" s="1">
        <v>0</v>
      </c>
      <c r="W216">
        <v>0.20662881442124201</v>
      </c>
      <c r="X216">
        <v>0.36251149485989298</v>
      </c>
      <c r="Y216" s="1">
        <v>0</v>
      </c>
      <c r="Z216">
        <v>0.25839138877780499</v>
      </c>
      <c r="AA216">
        <v>3.7846091166438798E-4</v>
      </c>
      <c r="AB216">
        <v>6.9859830715826602E-3</v>
      </c>
      <c r="AC216">
        <v>7.0799826943329699E-3</v>
      </c>
      <c r="AD216">
        <v>6.7425438641410601E-3</v>
      </c>
      <c r="AE216">
        <v>0.59795120132610202</v>
      </c>
      <c r="AF216" s="3">
        <v>6.7539300620402401E-3</v>
      </c>
      <c r="AG216" s="3">
        <v>1.2140759217732901E-3</v>
      </c>
      <c r="AH216">
        <v>6.9690837942034101</v>
      </c>
      <c r="AI216">
        <v>0.246826127193783</v>
      </c>
      <c r="AJ216">
        <v>5555.2930874080703</v>
      </c>
      <c r="AK216" t="s">
        <v>111</v>
      </c>
      <c r="AL216" t="s">
        <v>112</v>
      </c>
      <c r="AM216">
        <v>373611861.27999997</v>
      </c>
      <c r="AN216">
        <v>6483</v>
      </c>
      <c r="AO216" s="1">
        <f t="shared" si="67"/>
        <v>7.1044444712807086E-3</v>
      </c>
      <c r="AP216">
        <f t="shared" si="68"/>
        <v>8.1999748561357499</v>
      </c>
      <c r="AQ216" s="15">
        <f t="shared" si="69"/>
        <v>0.69395034740188799</v>
      </c>
      <c r="AR216" s="3">
        <f t="shared" si="70"/>
        <v>5.280613579033604E-3</v>
      </c>
      <c r="AS216" s="15">
        <f t="shared" si="71"/>
        <v>-0.17869356348247101</v>
      </c>
    </row>
    <row r="217" spans="1:45" x14ac:dyDescent="0.25">
      <c r="A217" t="s">
        <v>396</v>
      </c>
      <c r="B217">
        <v>12.1062728886362</v>
      </c>
      <c r="C217">
        <v>1.65003219433465E-2</v>
      </c>
      <c r="D217">
        <v>18.098724548447201</v>
      </c>
      <c r="E217">
        <v>141.74688864586</v>
      </c>
      <c r="F217" s="1">
        <v>0</v>
      </c>
      <c r="G217" s="1">
        <v>0</v>
      </c>
      <c r="H217">
        <v>5.5966720695151997</v>
      </c>
      <c r="I217">
        <v>201.08001740361999</v>
      </c>
      <c r="J217">
        <v>196.777563404007</v>
      </c>
      <c r="K217">
        <v>154.269642818156</v>
      </c>
      <c r="L217">
        <v>271.17828267414001</v>
      </c>
      <c r="M217">
        <v>35.466247291218302</v>
      </c>
      <c r="N217">
        <v>83.366623290146194</v>
      </c>
      <c r="O217">
        <v>64.9482639364129</v>
      </c>
      <c r="P217">
        <v>55442.8108425959</v>
      </c>
      <c r="Q217">
        <v>59309.838582285098</v>
      </c>
      <c r="R217">
        <v>124.02287706180999</v>
      </c>
      <c r="S217">
        <v>687.93505991362304</v>
      </c>
      <c r="T217">
        <v>0.34185032620730799</v>
      </c>
      <c r="U217">
        <v>0.64508909966532901</v>
      </c>
      <c r="V217" s="1">
        <v>0</v>
      </c>
      <c r="W217">
        <v>0.11522388588582599</v>
      </c>
      <c r="X217">
        <v>0.23968701444884299</v>
      </c>
      <c r="Y217" s="1">
        <v>0</v>
      </c>
      <c r="Z217">
        <v>0.48650427971572302</v>
      </c>
      <c r="AA217">
        <v>3.67587055623471E-4</v>
      </c>
      <c r="AB217">
        <v>6.9482937317043997E-3</v>
      </c>
      <c r="AC217">
        <v>7.0504301890966401E-3</v>
      </c>
      <c r="AD217">
        <v>7.5053334768701704E-3</v>
      </c>
      <c r="AE217">
        <v>0.57488136678442803</v>
      </c>
      <c r="AF217" s="3">
        <v>7.6548390279668598E-3</v>
      </c>
      <c r="AG217" s="3">
        <v>1.6791910046787999E-3</v>
      </c>
      <c r="AH217">
        <v>6.90152946045965</v>
      </c>
      <c r="AI217">
        <v>0.22047757632936299</v>
      </c>
      <c r="AJ217">
        <v>6281.4792995933904</v>
      </c>
      <c r="AK217" t="s">
        <v>113</v>
      </c>
      <c r="AL217" t="s">
        <v>114</v>
      </c>
      <c r="AM217">
        <v>154629999.44</v>
      </c>
      <c r="AN217">
        <v>2789</v>
      </c>
      <c r="AO217" s="1">
        <f t="shared" si="67"/>
        <v>7.065495735265279E-3</v>
      </c>
      <c r="AP217">
        <f t="shared" si="68"/>
        <v>8.1567525883852845</v>
      </c>
      <c r="AQ217" s="15">
        <f t="shared" si="69"/>
        <v>0.48420253740131702</v>
      </c>
      <c r="AR217" s="3">
        <f t="shared" si="70"/>
        <v>3.6303712845934168E-3</v>
      </c>
      <c r="AS217" s="15">
        <f t="shared" si="71"/>
        <v>-0.33109800880002505</v>
      </c>
    </row>
    <row r="218" spans="1:45" x14ac:dyDescent="0.25">
      <c r="AN218">
        <f>SUM(AN200:AN217)</f>
        <v>1827369</v>
      </c>
    </row>
    <row r="219" spans="1:45" x14ac:dyDescent="0.25">
      <c r="AO219" s="15">
        <f>AO148</f>
        <v>1.1019450084823164</v>
      </c>
      <c r="AP219" t="s">
        <v>409</v>
      </c>
      <c r="AR219" s="3" t="s">
        <v>67</v>
      </c>
      <c r="AS219" s="15"/>
    </row>
    <row r="220" spans="1:45" x14ac:dyDescent="0.25">
      <c r="A220" t="s">
        <v>0</v>
      </c>
      <c r="B220" t="s">
        <v>1</v>
      </c>
      <c r="C220" t="s">
        <v>2</v>
      </c>
      <c r="D220" t="s">
        <v>3</v>
      </c>
      <c r="E220" t="s">
        <v>5</v>
      </c>
      <c r="F220" t="s">
        <v>6</v>
      </c>
      <c r="G220" t="s">
        <v>208</v>
      </c>
      <c r="H220" t="s">
        <v>7</v>
      </c>
      <c r="I220" t="s">
        <v>8</v>
      </c>
      <c r="J220" t="s">
        <v>134</v>
      </c>
      <c r="K220" t="s">
        <v>143</v>
      </c>
      <c r="L220" t="s">
        <v>9</v>
      </c>
      <c r="M220" t="s">
        <v>10</v>
      </c>
      <c r="N220" t="s">
        <v>11</v>
      </c>
      <c r="O220" t="s">
        <v>13</v>
      </c>
      <c r="P220" t="s">
        <v>14</v>
      </c>
      <c r="Q220" t="s">
        <v>15</v>
      </c>
      <c r="R220" t="s">
        <v>16</v>
      </c>
      <c r="S220" t="s">
        <v>17</v>
      </c>
      <c r="T220" t="s">
        <v>18</v>
      </c>
      <c r="U220" t="s">
        <v>20</v>
      </c>
      <c r="V220" t="s">
        <v>21</v>
      </c>
      <c r="W220" t="s">
        <v>22</v>
      </c>
      <c r="X220" t="s">
        <v>23</v>
      </c>
      <c r="Y220" t="s">
        <v>24</v>
      </c>
      <c r="Z220" t="s">
        <v>25</v>
      </c>
      <c r="AA220" t="s">
        <v>26</v>
      </c>
      <c r="AB220" t="s">
        <v>27</v>
      </c>
      <c r="AC220" t="s">
        <v>263</v>
      </c>
      <c r="AD220" t="s">
        <v>29</v>
      </c>
      <c r="AE220" t="s">
        <v>326</v>
      </c>
      <c r="AF220" s="3" t="s">
        <v>233</v>
      </c>
      <c r="AG220" s="3" t="s">
        <v>30</v>
      </c>
      <c r="AH220" t="s">
        <v>31</v>
      </c>
      <c r="AI220" t="s">
        <v>32</v>
      </c>
      <c r="AJ220" t="s">
        <v>33</v>
      </c>
      <c r="AK220" t="s">
        <v>34</v>
      </c>
      <c r="AL220" t="s">
        <v>74</v>
      </c>
      <c r="AM220" t="s">
        <v>35</v>
      </c>
      <c r="AN220" t="s">
        <v>36</v>
      </c>
      <c r="AO220" s="99">
        <f>AO148*95/115</f>
        <v>0.91030239831147874</v>
      </c>
      <c r="AP220" s="96">
        <f>AP148</f>
        <v>0.55549358950333783</v>
      </c>
      <c r="AR220" s="3"/>
      <c r="AS220" s="15"/>
    </row>
    <row r="221" spans="1:45" x14ac:dyDescent="0.25">
      <c r="A221" t="s">
        <v>396</v>
      </c>
      <c r="B221">
        <v>8.2938808887047806</v>
      </c>
      <c r="C221">
        <v>4.2531451397825803E-3</v>
      </c>
      <c r="D221">
        <v>4.98606166828875</v>
      </c>
      <c r="E221">
        <v>-70.976457910605703</v>
      </c>
      <c r="F221" s="1">
        <v>0</v>
      </c>
      <c r="G221" s="1">
        <v>0</v>
      </c>
      <c r="H221">
        <v>3.0131668966858798</v>
      </c>
      <c r="I221">
        <v>-201.238416019314</v>
      </c>
      <c r="J221">
        <v>-216.31549234951299</v>
      </c>
      <c r="K221">
        <v>-206.10769272318001</v>
      </c>
      <c r="L221">
        <v>-158.97569556413401</v>
      </c>
      <c r="M221">
        <v>28.4996308564982</v>
      </c>
      <c r="N221">
        <v>93.370712613274307</v>
      </c>
      <c r="O221">
        <v>80.487111460597504</v>
      </c>
      <c r="P221">
        <v>94448.185868131797</v>
      </c>
      <c r="Q221">
        <v>94989.546148057299</v>
      </c>
      <c r="R221">
        <v>86.570277067436095</v>
      </c>
      <c r="S221">
        <v>660.06675181051503</v>
      </c>
      <c r="T221">
        <v>0.75481031333694604</v>
      </c>
      <c r="U221">
        <v>0.31772655759562102</v>
      </c>
      <c r="V221" s="1">
        <v>0</v>
      </c>
      <c r="W221">
        <v>8.27361172054107E-2</v>
      </c>
      <c r="X221">
        <v>0.59953732519896696</v>
      </c>
      <c r="Y221" s="1">
        <v>0</v>
      </c>
      <c r="Z221">
        <v>0.15051231752092201</v>
      </c>
      <c r="AA221">
        <v>2.9768819087783101E-4</v>
      </c>
      <c r="AB221">
        <v>3.5317976698640099E-3</v>
      </c>
      <c r="AC221">
        <v>3.8237282847588699E-3</v>
      </c>
      <c r="AD221">
        <v>4.23609326770091E-4</v>
      </c>
      <c r="AE221">
        <v>0.166122994279011</v>
      </c>
      <c r="AF221" s="3">
        <v>1.6192969148859501E-4</v>
      </c>
      <c r="AG221" s="3">
        <v>0</v>
      </c>
      <c r="AH221">
        <v>4.3883644601755298</v>
      </c>
      <c r="AI221">
        <v>0.105588500548491</v>
      </c>
      <c r="AJ221">
        <v>0.21702736267682701</v>
      </c>
      <c r="AK221" t="s">
        <v>79</v>
      </c>
      <c r="AL221" t="s">
        <v>80</v>
      </c>
      <c r="AM221">
        <v>42973924.57</v>
      </c>
      <c r="AN221">
        <v>455</v>
      </c>
      <c r="AO221" s="1">
        <f>SUM(AA221,AC221*$AO$220,AF221*$AP$220)</f>
        <v>3.8683881245574346E-3</v>
      </c>
      <c r="AP221">
        <f>100*(1-(1-AO221)^12)</f>
        <v>4.5445630575598361</v>
      </c>
      <c r="AQ221" s="15">
        <f>B221/AP221-1</f>
        <v>0.82501173020539142</v>
      </c>
      <c r="AR221" s="3">
        <f>1-(1-B221/100)^(1/12)-AO221</f>
        <v>3.3207355408831209E-3</v>
      </c>
      <c r="AS221" s="15">
        <f t="shared" ref="AS221:AS238" si="72">B221/D221-1</f>
        <v>0.66341321878421455</v>
      </c>
    </row>
    <row r="222" spans="1:45" x14ac:dyDescent="0.25">
      <c r="A222" t="s">
        <v>396</v>
      </c>
      <c r="B222">
        <v>7.0157974309237696</v>
      </c>
      <c r="C222">
        <v>4.5622461939302198E-3</v>
      </c>
      <c r="D222">
        <v>5.3393902456116296</v>
      </c>
      <c r="E222">
        <v>-43.799344578174697</v>
      </c>
      <c r="F222" s="1">
        <v>0</v>
      </c>
      <c r="G222" s="1">
        <v>0</v>
      </c>
      <c r="H222">
        <v>3.26660137967799</v>
      </c>
      <c r="I222">
        <v>-179.821703260102</v>
      </c>
      <c r="J222">
        <v>-196.193938838073</v>
      </c>
      <c r="K222">
        <v>-184.00272059710699</v>
      </c>
      <c r="L222">
        <v>-137.55527818798399</v>
      </c>
      <c r="M222">
        <v>28.2893195629782</v>
      </c>
      <c r="N222">
        <v>94.754765428982594</v>
      </c>
      <c r="O222">
        <v>80.565978610577204</v>
      </c>
      <c r="P222">
        <v>94447.899947447397</v>
      </c>
      <c r="Q222">
        <v>94985.450859937497</v>
      </c>
      <c r="R222">
        <v>84.892034511760599</v>
      </c>
      <c r="S222">
        <v>659.401074049101</v>
      </c>
      <c r="T222">
        <v>0.73477914636311303</v>
      </c>
      <c r="U222">
        <v>0.36067576332944201</v>
      </c>
      <c r="V222" s="1">
        <v>0</v>
      </c>
      <c r="W222">
        <v>0.13480274651712601</v>
      </c>
      <c r="X222">
        <v>0.50452149015343095</v>
      </c>
      <c r="Y222" s="1">
        <v>0</v>
      </c>
      <c r="Z222">
        <v>0.11819097938261799</v>
      </c>
      <c r="AA222">
        <v>2.9286513814229801E-4</v>
      </c>
      <c r="AB222">
        <v>3.7399733877705199E-3</v>
      </c>
      <c r="AC222">
        <v>3.9796900699570498E-3</v>
      </c>
      <c r="AD222">
        <v>5.2938548294723499E-4</v>
      </c>
      <c r="AE222">
        <v>0.19288681433397101</v>
      </c>
      <c r="AF222" s="3">
        <v>4.7271805990206802E-4</v>
      </c>
      <c r="AG222" s="3">
        <v>0</v>
      </c>
      <c r="AH222">
        <v>5.0340041559187201</v>
      </c>
      <c r="AI222">
        <v>0.12247626230487101</v>
      </c>
      <c r="AJ222">
        <v>0.60742026832121099</v>
      </c>
      <c r="AK222" t="s">
        <v>81</v>
      </c>
      <c r="AL222" t="s">
        <v>82</v>
      </c>
      <c r="AM222">
        <v>503218410.92000002</v>
      </c>
      <c r="AN222">
        <v>5328</v>
      </c>
      <c r="AO222" s="1">
        <f t="shared" ref="AO222:AO238" si="73">SUM(AA222,AC222*$AO$220,AF222*$AP$220)</f>
        <v>4.1781784052786312E-3</v>
      </c>
      <c r="AP222">
        <f t="shared" ref="AP222:AP238" si="74">100*(1-(1-AO222)^12)</f>
        <v>4.9001864100256309</v>
      </c>
      <c r="AQ222" s="15">
        <f t="shared" ref="AQ222:AQ238" si="75">B222/AP222-1</f>
        <v>0.43174092654305229</v>
      </c>
      <c r="AR222" s="3">
        <f t="shared" ref="AR222:AR238" si="76">1-(1-B222/100)^(1/12)-AO222</f>
        <v>1.865200813149271E-3</v>
      </c>
      <c r="AS222" s="15">
        <f t="shared" si="72"/>
        <v>0.31396978085465022</v>
      </c>
    </row>
    <row r="223" spans="1:45" x14ac:dyDescent="0.25">
      <c r="A223" t="s">
        <v>396</v>
      </c>
      <c r="B223">
        <v>6.6191834780204397</v>
      </c>
      <c r="C223">
        <v>5.7413027647328797E-3</v>
      </c>
      <c r="D223">
        <v>6.67612060260657</v>
      </c>
      <c r="E223">
        <v>-37.493989408120299</v>
      </c>
      <c r="F223" s="1">
        <v>0</v>
      </c>
      <c r="G223" s="1">
        <v>0</v>
      </c>
      <c r="H223">
        <v>3.3908279982043998</v>
      </c>
      <c r="I223">
        <v>-154.061287531587</v>
      </c>
      <c r="J223">
        <v>-167.27760281197001</v>
      </c>
      <c r="K223">
        <v>-161.52076233141901</v>
      </c>
      <c r="L223">
        <v>-111.688344750959</v>
      </c>
      <c r="M223">
        <v>29.378840295380702</v>
      </c>
      <c r="N223">
        <v>94.629186603911705</v>
      </c>
      <c r="O223">
        <v>79.508562791168501</v>
      </c>
      <c r="P223">
        <v>94213.338722216504</v>
      </c>
      <c r="Q223">
        <v>94748.515440476403</v>
      </c>
      <c r="R223">
        <v>84.742392730587298</v>
      </c>
      <c r="S223">
        <v>660.97492972733801</v>
      </c>
      <c r="T223">
        <v>0.73221399669452802</v>
      </c>
      <c r="U223">
        <v>0.37375968100983198</v>
      </c>
      <c r="V223" s="1">
        <v>0</v>
      </c>
      <c r="W223">
        <v>0.13321346759630401</v>
      </c>
      <c r="X223">
        <v>0.49302685139386199</v>
      </c>
      <c r="Y223" s="1">
        <v>0</v>
      </c>
      <c r="Z223">
        <v>0.12046563772627</v>
      </c>
      <c r="AA223">
        <v>2.93768972025448E-4</v>
      </c>
      <c r="AB223">
        <v>4.4853905132925297E-3</v>
      </c>
      <c r="AC223">
        <v>4.7027884836865503E-3</v>
      </c>
      <c r="AD223">
        <v>9.6209160209053096E-4</v>
      </c>
      <c r="AE223">
        <v>0.24406824853971301</v>
      </c>
      <c r="AF223" s="3">
        <v>9.2880852505729402E-4</v>
      </c>
      <c r="AG223" s="3">
        <v>0</v>
      </c>
      <c r="AH223">
        <v>5.33898347329208</v>
      </c>
      <c r="AI223">
        <v>0.13503390232606399</v>
      </c>
      <c r="AJ223">
        <v>1.3052627870467399</v>
      </c>
      <c r="AK223" t="s">
        <v>83</v>
      </c>
      <c r="AL223" t="s">
        <v>84</v>
      </c>
      <c r="AM223">
        <v>1856568052.8599999</v>
      </c>
      <c r="AN223">
        <v>19706</v>
      </c>
      <c r="AO223" s="1">
        <f t="shared" si="73"/>
        <v>5.0906757890222939E-3</v>
      </c>
      <c r="AP223">
        <f t="shared" si="74"/>
        <v>5.9406414492999771</v>
      </c>
      <c r="AQ223" s="15">
        <f t="shared" si="75"/>
        <v>0.11422033033157053</v>
      </c>
      <c r="AR223" s="3">
        <f t="shared" si="76"/>
        <v>6.0009113580032723E-4</v>
      </c>
      <c r="AS223" s="15">
        <f t="shared" si="72"/>
        <v>-8.5284745401243978E-3</v>
      </c>
    </row>
    <row r="224" spans="1:45" x14ac:dyDescent="0.25">
      <c r="A224" t="s">
        <v>396</v>
      </c>
      <c r="B224">
        <v>6.8360895131286998</v>
      </c>
      <c r="C224">
        <v>6.8134299541077904E-3</v>
      </c>
      <c r="D224">
        <v>7.8765783302539996</v>
      </c>
      <c r="E224">
        <v>-25.9196529165017</v>
      </c>
      <c r="F224" s="1">
        <v>0</v>
      </c>
      <c r="G224" s="1">
        <v>0</v>
      </c>
      <c r="H224">
        <v>3.5615799636225902</v>
      </c>
      <c r="I224">
        <v>-129.30817008261599</v>
      </c>
      <c r="J224">
        <v>-139.765901241552</v>
      </c>
      <c r="K224">
        <v>-141.31476198059599</v>
      </c>
      <c r="L224">
        <v>-86.7935812972039</v>
      </c>
      <c r="M224">
        <v>30.810616741935</v>
      </c>
      <c r="N224">
        <v>94.484213438989102</v>
      </c>
      <c r="O224">
        <v>78.471315369837598</v>
      </c>
      <c r="P224">
        <v>93902.3428945224</v>
      </c>
      <c r="Q224">
        <v>94444.751963084302</v>
      </c>
      <c r="R224">
        <v>85.037487858760002</v>
      </c>
      <c r="S224">
        <v>664.13688904054504</v>
      </c>
      <c r="T224">
        <v>0.72378301584778604</v>
      </c>
      <c r="U224">
        <v>0.40049839864000603</v>
      </c>
      <c r="V224" s="1">
        <v>0</v>
      </c>
      <c r="W224">
        <v>0.130394505978811</v>
      </c>
      <c r="X224">
        <v>0.469107095381182</v>
      </c>
      <c r="Y224" s="1">
        <v>0</v>
      </c>
      <c r="Z224">
        <v>0.12666054505251101</v>
      </c>
      <c r="AA224">
        <v>2.9729804122371599E-4</v>
      </c>
      <c r="AB224">
        <v>5.0547455382261497E-3</v>
      </c>
      <c r="AC224">
        <v>5.2667453758266499E-3</v>
      </c>
      <c r="AD224">
        <v>1.4583408656491999E-3</v>
      </c>
      <c r="AE224">
        <v>0.29680542041109798</v>
      </c>
      <c r="AF224" s="3">
        <v>1.45462330915267E-3</v>
      </c>
      <c r="AG224" s="3">
        <v>0</v>
      </c>
      <c r="AH224">
        <v>5.5142793029126498</v>
      </c>
      <c r="AI224">
        <v>0.146774549726885</v>
      </c>
      <c r="AJ224">
        <v>11.3339609133737</v>
      </c>
      <c r="AK224" t="s">
        <v>85</v>
      </c>
      <c r="AL224" t="s">
        <v>86</v>
      </c>
      <c r="AM224">
        <v>4726386624.9099998</v>
      </c>
      <c r="AN224">
        <v>50333</v>
      </c>
      <c r="AO224" s="1">
        <f t="shared" si="73"/>
        <v>5.8996629115110463E-3</v>
      </c>
      <c r="AP224">
        <f t="shared" si="74"/>
        <v>6.8543339040631039</v>
      </c>
      <c r="AQ224" s="15">
        <f t="shared" si="75"/>
        <v>-2.6617306932755769E-3</v>
      </c>
      <c r="AR224" s="3">
        <f t="shared" si="76"/>
        <v>-1.62247011783875E-5</v>
      </c>
      <c r="AS224" s="15">
        <f t="shared" si="72"/>
        <v>-0.13209908839841966</v>
      </c>
    </row>
    <row r="225" spans="1:49" x14ac:dyDescent="0.25">
      <c r="A225" t="s">
        <v>396</v>
      </c>
      <c r="B225">
        <v>7.9893964603112799</v>
      </c>
      <c r="C225">
        <v>8.2736868885191894E-3</v>
      </c>
      <c r="D225">
        <v>9.4888597023519399</v>
      </c>
      <c r="E225">
        <v>-16.931222712910301</v>
      </c>
      <c r="F225" s="1">
        <v>0</v>
      </c>
      <c r="G225" s="1">
        <v>0</v>
      </c>
      <c r="H225">
        <v>3.70830517356681</v>
      </c>
      <c r="I225">
        <v>-104.036886139098</v>
      </c>
      <c r="J225">
        <v>-112.81778126805899</v>
      </c>
      <c r="K225">
        <v>-119.75480363209201</v>
      </c>
      <c r="L225">
        <v>-61.491161073457697</v>
      </c>
      <c r="M225">
        <v>31.593132668085399</v>
      </c>
      <c r="N225">
        <v>94.100199320008798</v>
      </c>
      <c r="O225">
        <v>77.278890158000607</v>
      </c>
      <c r="P225">
        <v>93833.523769940497</v>
      </c>
      <c r="Q225">
        <v>94382.140580457606</v>
      </c>
      <c r="R225">
        <v>85.377099000777605</v>
      </c>
      <c r="S225">
        <v>665.82814325439995</v>
      </c>
      <c r="T225">
        <v>0.69758221654078001</v>
      </c>
      <c r="U225">
        <v>0.41284475688446098</v>
      </c>
      <c r="V225" s="1">
        <v>0</v>
      </c>
      <c r="W225">
        <v>0.12858908465490901</v>
      </c>
      <c r="X225">
        <v>0.45856615846062798</v>
      </c>
      <c r="Y225" s="1">
        <v>0</v>
      </c>
      <c r="Z225">
        <v>0.150058774618341</v>
      </c>
      <c r="AA225">
        <v>2.98982334665388E-4</v>
      </c>
      <c r="AB225">
        <v>5.8261999977546998E-3</v>
      </c>
      <c r="AC225">
        <v>6.0190200781873003E-3</v>
      </c>
      <c r="AD225">
        <v>2.1408177851993302E-3</v>
      </c>
      <c r="AE225">
        <v>0.35403519336080902</v>
      </c>
      <c r="AF225" s="3">
        <v>2.1613617497331298E-3</v>
      </c>
      <c r="AG225" s="3">
        <v>0</v>
      </c>
      <c r="AH225">
        <v>5.8106818482015701</v>
      </c>
      <c r="AI225">
        <v>0.16164364026771599</v>
      </c>
      <c r="AJ225">
        <v>42.468011593838497</v>
      </c>
      <c r="AK225" t="s">
        <v>87</v>
      </c>
      <c r="AL225" t="s">
        <v>88</v>
      </c>
      <c r="AM225">
        <v>10128953556.870001</v>
      </c>
      <c r="AN225">
        <v>107946</v>
      </c>
      <c r="AO225" s="1">
        <f t="shared" si="73"/>
        <v>6.9787333438987029E-3</v>
      </c>
      <c r="AP225">
        <f t="shared" si="74"/>
        <v>8.0604033877287549</v>
      </c>
      <c r="AQ225" s="15">
        <f t="shared" si="75"/>
        <v>-8.8093515922015309E-3</v>
      </c>
      <c r="AR225" s="3">
        <f t="shared" si="76"/>
        <v>-6.3888360983200589E-5</v>
      </c>
      <c r="AS225" s="15">
        <f t="shared" si="72"/>
        <v>-0.15802354435370125</v>
      </c>
    </row>
    <row r="226" spans="1:49" x14ac:dyDescent="0.25">
      <c r="A226" t="s">
        <v>396</v>
      </c>
      <c r="B226">
        <v>8.7268425668672407</v>
      </c>
      <c r="C226">
        <v>9.6418141314292098E-3</v>
      </c>
      <c r="D226">
        <v>10.9759090963141</v>
      </c>
      <c r="E226">
        <v>-10.917207264154101</v>
      </c>
      <c r="F226" s="1">
        <v>0</v>
      </c>
      <c r="G226" s="1">
        <v>0</v>
      </c>
      <c r="H226">
        <v>3.8040036315803198</v>
      </c>
      <c r="I226">
        <v>-79.796184606710696</v>
      </c>
      <c r="J226">
        <v>-86.658171659626205</v>
      </c>
      <c r="K226">
        <v>-102.45918296909601</v>
      </c>
      <c r="L226">
        <v>-37.174827833218302</v>
      </c>
      <c r="M226">
        <v>32.213311875889197</v>
      </c>
      <c r="N226">
        <v>93.728833785640404</v>
      </c>
      <c r="O226">
        <v>76.089898599749205</v>
      </c>
      <c r="P226">
        <v>93668.738824505606</v>
      </c>
      <c r="Q226">
        <v>94226.432752133202</v>
      </c>
      <c r="R226">
        <v>85.737051542862602</v>
      </c>
      <c r="S226">
        <v>674.12310278858797</v>
      </c>
      <c r="T226">
        <v>0.67257279763510902</v>
      </c>
      <c r="U226">
        <v>0.41822307231767403</v>
      </c>
      <c r="V226" s="1">
        <v>0</v>
      </c>
      <c r="W226">
        <v>0.12428752373119099</v>
      </c>
      <c r="X226">
        <v>0.45748940395113302</v>
      </c>
      <c r="Y226" s="1">
        <v>0</v>
      </c>
      <c r="Z226">
        <v>0.17706671362270399</v>
      </c>
      <c r="AA226">
        <v>3.0109864534587599E-4</v>
      </c>
      <c r="AB226">
        <v>6.42821874256476E-3</v>
      </c>
      <c r="AC226">
        <v>6.5716150617095397E-3</v>
      </c>
      <c r="AD226">
        <v>2.9017127864361101E-3</v>
      </c>
      <c r="AE226">
        <v>0.40997313622035098</v>
      </c>
      <c r="AF226" s="3">
        <v>2.99424756695162E-3</v>
      </c>
      <c r="AG226" s="3">
        <v>6.3072038643228898E-7</v>
      </c>
      <c r="AH226">
        <v>6.1020320432723896</v>
      </c>
      <c r="AI226">
        <v>0.17218958245972699</v>
      </c>
      <c r="AJ226">
        <v>117.350208430213</v>
      </c>
      <c r="AK226" t="s">
        <v>89</v>
      </c>
      <c r="AL226" t="s">
        <v>90</v>
      </c>
      <c r="AM226">
        <v>14955993859.370001</v>
      </c>
      <c r="AN226">
        <v>159669</v>
      </c>
      <c r="AO226" s="1">
        <f t="shared" si="73"/>
        <v>7.9465409256274967E-3</v>
      </c>
      <c r="AP226">
        <f t="shared" si="74"/>
        <v>9.1299203214550868</v>
      </c>
      <c r="AQ226" s="15">
        <f t="shared" si="75"/>
        <v>-4.4149098830646216E-2</v>
      </c>
      <c r="AR226" s="3">
        <f t="shared" si="76"/>
        <v>-3.6596571991607055E-4</v>
      </c>
      <c r="AS226" s="15">
        <f t="shared" si="72"/>
        <v>-0.20490936192266151</v>
      </c>
      <c r="AT226" s="5"/>
      <c r="AU226" s="5"/>
    </row>
    <row r="227" spans="1:49" x14ac:dyDescent="0.25">
      <c r="A227" t="s">
        <v>396</v>
      </c>
      <c r="B227">
        <v>9.94319688252377</v>
      </c>
      <c r="C227">
        <v>1.0622054262279799E-2</v>
      </c>
      <c r="D227">
        <v>12.0275467485493</v>
      </c>
      <c r="E227">
        <v>-2.9005651447758698</v>
      </c>
      <c r="F227" s="1">
        <v>0</v>
      </c>
      <c r="G227" s="1">
        <v>0</v>
      </c>
      <c r="H227">
        <v>3.91190164629898</v>
      </c>
      <c r="I227">
        <v>-54.815491217101297</v>
      </c>
      <c r="J227">
        <v>-61.591740706560799</v>
      </c>
      <c r="K227">
        <v>-83.498782932733803</v>
      </c>
      <c r="L227">
        <v>-12.1741698696505</v>
      </c>
      <c r="M227">
        <v>32.326746353806698</v>
      </c>
      <c r="N227">
        <v>93.066865290252906</v>
      </c>
      <c r="O227">
        <v>75.132004033927004</v>
      </c>
      <c r="P227">
        <v>93619.193263999303</v>
      </c>
      <c r="Q227">
        <v>94191.705374638899</v>
      </c>
      <c r="R227">
        <v>86.306878567922297</v>
      </c>
      <c r="S227">
        <v>680.948430166614</v>
      </c>
      <c r="T227">
        <v>0.64224149597781299</v>
      </c>
      <c r="U227">
        <v>0.42118830271493002</v>
      </c>
      <c r="V227" s="1">
        <v>0</v>
      </c>
      <c r="W227">
        <v>0.116798019413809</v>
      </c>
      <c r="X227">
        <v>0.46201367787125902</v>
      </c>
      <c r="Y227" s="1">
        <v>0</v>
      </c>
      <c r="Z227">
        <v>0.20780096510440901</v>
      </c>
      <c r="AA227">
        <v>3.04178265364362E-4</v>
      </c>
      <c r="AB227">
        <v>6.6575889215320701E-3</v>
      </c>
      <c r="AC227">
        <v>6.8063716372250603E-3</v>
      </c>
      <c r="AD227">
        <v>3.6434184682987499E-3</v>
      </c>
      <c r="AE227">
        <v>0.43868375412457</v>
      </c>
      <c r="AF227" s="3">
        <v>3.8106875546876102E-3</v>
      </c>
      <c r="AG227" s="3">
        <v>2.9865097176733202E-6</v>
      </c>
      <c r="AH227">
        <v>6.3065819540794799</v>
      </c>
      <c r="AI227">
        <v>0.1837065332784</v>
      </c>
      <c r="AJ227">
        <v>279.67797937122702</v>
      </c>
      <c r="AK227" t="s">
        <v>91</v>
      </c>
      <c r="AL227" t="s">
        <v>92</v>
      </c>
      <c r="AM227">
        <v>19182759938.18</v>
      </c>
      <c r="AN227">
        <v>204902</v>
      </c>
      <c r="AO227" s="1">
        <f t="shared" si="73"/>
        <v>8.6168471987586783E-3</v>
      </c>
      <c r="AP227">
        <f t="shared" si="74"/>
        <v>9.8639727295603112</v>
      </c>
      <c r="AQ227" s="15">
        <f t="shared" si="75"/>
        <v>8.0316678822560661E-3</v>
      </c>
      <c r="AR227" s="3">
        <f t="shared" si="76"/>
        <v>7.2643121495999732E-5</v>
      </c>
      <c r="AS227" s="15">
        <f t="shared" si="72"/>
        <v>-0.17329800578633658</v>
      </c>
      <c r="AT227" s="5">
        <f>SUMPRODUCT(AP222:AP227,$AM222:$AM227)/SUM($AM222:$AM227)</f>
        <v>8.8269864333193055</v>
      </c>
      <c r="AU227" s="5">
        <f>SUMPRODUCT(B222:B227,$AM222:$AM227)/SUM($AM222:$AM227)</f>
        <v>8.7687674139331051</v>
      </c>
      <c r="AV227">
        <f>(AT227-AU227)^2</f>
        <v>3.3894542182907831E-3</v>
      </c>
      <c r="AW227" s="10">
        <f>AU227/AT227-1</f>
        <v>-6.5955714134147136E-3</v>
      </c>
    </row>
    <row r="228" spans="1:49" x14ac:dyDescent="0.25">
      <c r="A228" t="s">
        <v>396</v>
      </c>
      <c r="B228">
        <v>9.4398514422129303</v>
      </c>
      <c r="C228">
        <v>1.1168029385944399E-2</v>
      </c>
      <c r="D228">
        <v>12.608339083012099</v>
      </c>
      <c r="E228">
        <v>3.6622328323951701</v>
      </c>
      <c r="F228" s="1">
        <v>0</v>
      </c>
      <c r="G228" s="1">
        <v>0</v>
      </c>
      <c r="H228">
        <v>3.9943209721880799</v>
      </c>
      <c r="I228">
        <v>-30.3644580897409</v>
      </c>
      <c r="J228">
        <v>-39.243397777624899</v>
      </c>
      <c r="K228">
        <v>-60.044140677799</v>
      </c>
      <c r="L228">
        <v>12.2923472733266</v>
      </c>
      <c r="M228">
        <v>31.631211550731201</v>
      </c>
      <c r="N228">
        <v>92.530378380300604</v>
      </c>
      <c r="O228">
        <v>74.805079881097697</v>
      </c>
      <c r="P228">
        <v>93551.965202022999</v>
      </c>
      <c r="Q228">
        <v>94151.981489297294</v>
      </c>
      <c r="R228">
        <v>87.434961258328997</v>
      </c>
      <c r="S228">
        <v>683.87050091542596</v>
      </c>
      <c r="T228">
        <v>0.62319421609194003</v>
      </c>
      <c r="U228">
        <v>0.41391349334291899</v>
      </c>
      <c r="V228" s="1">
        <v>0</v>
      </c>
      <c r="W228">
        <v>0.112894359358053</v>
      </c>
      <c r="X228">
        <v>0.47319214729902598</v>
      </c>
      <c r="Y228" s="1">
        <v>0</v>
      </c>
      <c r="Z228">
        <v>0.227233897860076</v>
      </c>
      <c r="AA228">
        <v>3.0599026690423902E-4</v>
      </c>
      <c r="AB228">
        <v>6.6432544317007102E-3</v>
      </c>
      <c r="AC228">
        <v>6.7763277357369301E-3</v>
      </c>
      <c r="AD228">
        <v>4.1926321767769602E-3</v>
      </c>
      <c r="AE228">
        <v>0.43666381473951399</v>
      </c>
      <c r="AF228" s="3">
        <v>4.3948073775778203E-3</v>
      </c>
      <c r="AG228" s="3">
        <v>6.5097514765195002E-6</v>
      </c>
      <c r="AH228">
        <v>6.4451504375936404</v>
      </c>
      <c r="AI228">
        <v>0.18204641665585999</v>
      </c>
      <c r="AJ228">
        <v>487.83084466072597</v>
      </c>
      <c r="AK228" t="s">
        <v>93</v>
      </c>
      <c r="AL228" t="s">
        <v>94</v>
      </c>
      <c r="AM228">
        <v>23084321621.459999</v>
      </c>
      <c r="AN228">
        <v>246754</v>
      </c>
      <c r="AO228" s="1">
        <f t="shared" si="73"/>
        <v>8.9157849818366133E-3</v>
      </c>
      <c r="AP228">
        <f t="shared" si="74"/>
        <v>10.189583532750246</v>
      </c>
      <c r="AQ228" s="15">
        <f t="shared" si="75"/>
        <v>-7.3578285915965935E-2</v>
      </c>
      <c r="AR228" s="3">
        <f t="shared" si="76"/>
        <v>-6.868354256641309E-4</v>
      </c>
      <c r="AS228" s="15">
        <f t="shared" si="72"/>
        <v>-0.25130095407001263</v>
      </c>
    </row>
    <row r="229" spans="1:49" x14ac:dyDescent="0.25">
      <c r="A229" t="s">
        <v>396</v>
      </c>
      <c r="B229">
        <v>10.392259805039201</v>
      </c>
      <c r="C229">
        <v>1.16487238260169E-2</v>
      </c>
      <c r="D229">
        <v>13.116775915301</v>
      </c>
      <c r="E229">
        <v>10.168201148338699</v>
      </c>
      <c r="F229" s="1">
        <v>0</v>
      </c>
      <c r="G229" s="1">
        <v>0</v>
      </c>
      <c r="H229">
        <v>4.0851435092477404</v>
      </c>
      <c r="I229">
        <v>-5.57151700876378</v>
      </c>
      <c r="J229">
        <v>-14.597293331688</v>
      </c>
      <c r="K229">
        <v>-35.540954810365697</v>
      </c>
      <c r="L229">
        <v>37.073172537683199</v>
      </c>
      <c r="M229">
        <v>31.352867016448599</v>
      </c>
      <c r="N229">
        <v>92.336258364372696</v>
      </c>
      <c r="O229">
        <v>74.687821687137202</v>
      </c>
      <c r="P229">
        <v>93584.107804140396</v>
      </c>
      <c r="Q229">
        <v>94194.645836638505</v>
      </c>
      <c r="R229">
        <v>91.768248236697204</v>
      </c>
      <c r="S229">
        <v>685.56279677562702</v>
      </c>
      <c r="T229">
        <v>0.61887228326539501</v>
      </c>
      <c r="U229">
        <v>0.41753752916297099</v>
      </c>
      <c r="V229" s="1">
        <v>0</v>
      </c>
      <c r="W229">
        <v>0.10348688434012999</v>
      </c>
      <c r="X229">
        <v>0.47897558649689698</v>
      </c>
      <c r="Y229" s="1">
        <v>0</v>
      </c>
      <c r="Z229">
        <v>0.23130447849664099</v>
      </c>
      <c r="AA229">
        <v>3.0557502686771897E-4</v>
      </c>
      <c r="AB229">
        <v>6.5131132850486696E-3</v>
      </c>
      <c r="AC229">
        <v>6.6475469731554796E-3</v>
      </c>
      <c r="AD229">
        <v>4.6188668156369999E-3</v>
      </c>
      <c r="AE229">
        <v>0.43543448901493398</v>
      </c>
      <c r="AF229" s="3">
        <v>4.8770784719740397E-3</v>
      </c>
      <c r="AG229" s="3">
        <v>1.79118587167346E-4</v>
      </c>
      <c r="AH229">
        <v>6.5201889543362697</v>
      </c>
      <c r="AI229">
        <v>0.18171384330752</v>
      </c>
      <c r="AJ229">
        <v>762.54482845534994</v>
      </c>
      <c r="AK229" t="s">
        <v>95</v>
      </c>
      <c r="AL229" t="s">
        <v>96</v>
      </c>
      <c r="AM229">
        <v>19835900321.950001</v>
      </c>
      <c r="AN229">
        <v>211958</v>
      </c>
      <c r="AO229" s="1">
        <f t="shared" si="73"/>
        <v>9.0660388061056772E-3</v>
      </c>
      <c r="AP229">
        <f t="shared" si="74"/>
        <v>10.352836406827471</v>
      </c>
      <c r="AQ229" s="15">
        <f t="shared" si="75"/>
        <v>3.8079804087052249E-3</v>
      </c>
      <c r="AR229" s="3">
        <f t="shared" si="76"/>
        <v>3.6321896907057921E-5</v>
      </c>
      <c r="AS229" s="15">
        <f t="shared" si="72"/>
        <v>-0.20771233173874637</v>
      </c>
    </row>
    <row r="230" spans="1:49" x14ac:dyDescent="0.25">
      <c r="A230" t="s">
        <v>396</v>
      </c>
      <c r="B230">
        <v>11.079642181350099</v>
      </c>
      <c r="C230">
        <v>1.19123687174915E-2</v>
      </c>
      <c r="D230">
        <v>13.394483753266</v>
      </c>
      <c r="E230">
        <v>10.940539352063601</v>
      </c>
      <c r="F230" s="1">
        <v>0</v>
      </c>
      <c r="G230" s="1">
        <v>0</v>
      </c>
      <c r="H230">
        <v>4.1402595603868804</v>
      </c>
      <c r="I230">
        <v>19.351566727727299</v>
      </c>
      <c r="J230">
        <v>9.1518661716096403</v>
      </c>
      <c r="K230">
        <v>-8.6437519878903792</v>
      </c>
      <c r="L230">
        <v>62.041298993679902</v>
      </c>
      <c r="M230">
        <v>31.564166705410599</v>
      </c>
      <c r="N230">
        <v>92.486629061082894</v>
      </c>
      <c r="O230">
        <v>74.956524098871</v>
      </c>
      <c r="P230">
        <v>93510.267759953407</v>
      </c>
      <c r="Q230">
        <v>94108.542734562201</v>
      </c>
      <c r="R230">
        <v>100.010327268173</v>
      </c>
      <c r="S230">
        <v>685.99980699695004</v>
      </c>
      <c r="T230">
        <v>0.63429182127740402</v>
      </c>
      <c r="U230">
        <v>0.40523078106559601</v>
      </c>
      <c r="V230" s="1">
        <v>0</v>
      </c>
      <c r="W230">
        <v>9.8058894382944906E-2</v>
      </c>
      <c r="X230">
        <v>0.49671032455145803</v>
      </c>
      <c r="Y230" s="1">
        <v>0</v>
      </c>
      <c r="Z230">
        <v>0.204463233082984</v>
      </c>
      <c r="AA230">
        <v>3.0436127909845399E-4</v>
      </c>
      <c r="AB230">
        <v>6.3374740156254498E-3</v>
      </c>
      <c r="AC230">
        <v>6.5258571538533497E-3</v>
      </c>
      <c r="AD230">
        <v>4.7152658009356101E-3</v>
      </c>
      <c r="AE230">
        <v>0.42388961113894502</v>
      </c>
      <c r="AF230" s="3">
        <v>4.9346711124213299E-3</v>
      </c>
      <c r="AG230" s="3">
        <v>5.1064756154836101E-4</v>
      </c>
      <c r="AH230">
        <v>6.4330854193957396</v>
      </c>
      <c r="AI230">
        <v>0.18068245408582001</v>
      </c>
      <c r="AJ230">
        <v>1116.52698912549</v>
      </c>
      <c r="AK230" t="s">
        <v>97</v>
      </c>
      <c r="AL230" t="s">
        <v>98</v>
      </c>
      <c r="AM230">
        <v>18944619186.560001</v>
      </c>
      <c r="AN230">
        <v>202594</v>
      </c>
      <c r="AO230" s="1">
        <f t="shared" si="73"/>
        <v>8.9860428665466327E-3</v>
      </c>
      <c r="AP230">
        <f t="shared" si="74"/>
        <v>10.265953595108623</v>
      </c>
      <c r="AQ230" s="15">
        <f t="shared" si="75"/>
        <v>7.9260886843397715E-2</v>
      </c>
      <c r="AR230" s="3">
        <f t="shared" si="76"/>
        <v>7.5198849423824959E-4</v>
      </c>
      <c r="AS230" s="15">
        <f t="shared" si="72"/>
        <v>-0.17282051436670476</v>
      </c>
    </row>
    <row r="231" spans="1:49" x14ac:dyDescent="0.25">
      <c r="A231" t="s">
        <v>396</v>
      </c>
      <c r="B231">
        <v>12.1529362241154</v>
      </c>
      <c r="C231">
        <v>1.1842494540511599E-2</v>
      </c>
      <c r="D231">
        <v>13.320961812018</v>
      </c>
      <c r="E231">
        <v>11.653337998588199</v>
      </c>
      <c r="F231" s="1">
        <v>0</v>
      </c>
      <c r="G231" s="1">
        <v>0</v>
      </c>
      <c r="H231">
        <v>4.2142186723193999</v>
      </c>
      <c r="I231">
        <v>44.061051554311199</v>
      </c>
      <c r="J231">
        <v>32.467841697527803</v>
      </c>
      <c r="K231">
        <v>19.0155193917345</v>
      </c>
      <c r="L231">
        <v>86.858128297601795</v>
      </c>
      <c r="M231">
        <v>32.570868302761902</v>
      </c>
      <c r="N231">
        <v>92.708084474888295</v>
      </c>
      <c r="O231">
        <v>75.012949243527999</v>
      </c>
      <c r="P231">
        <v>93274.262487070693</v>
      </c>
      <c r="Q231">
        <v>93880.210259038897</v>
      </c>
      <c r="R231">
        <v>111.446649445258</v>
      </c>
      <c r="S231">
        <v>683.33968476204495</v>
      </c>
      <c r="T231">
        <v>0.659832340721902</v>
      </c>
      <c r="U231">
        <v>0.38398020761269502</v>
      </c>
      <c r="V231" s="1">
        <v>0</v>
      </c>
      <c r="W231">
        <v>0.10404710257757201</v>
      </c>
      <c r="X231">
        <v>0.51197268980973198</v>
      </c>
      <c r="Y231" s="1">
        <v>0</v>
      </c>
      <c r="Z231">
        <v>0.16121706193493601</v>
      </c>
      <c r="AA231">
        <v>3.0382733442548698E-4</v>
      </c>
      <c r="AB231">
        <v>6.2395393904895301E-3</v>
      </c>
      <c r="AC231">
        <v>6.5128248527987096E-3</v>
      </c>
      <c r="AD231">
        <v>4.5901007924735804E-3</v>
      </c>
      <c r="AE231">
        <v>0.42625399789701801</v>
      </c>
      <c r="AF231" s="3">
        <v>4.8290237399766199E-3</v>
      </c>
      <c r="AG231" s="3">
        <v>6.5873343010699505E-4</v>
      </c>
      <c r="AH231">
        <v>6.2739384871696204</v>
      </c>
      <c r="AI231">
        <v>0.187966177206871</v>
      </c>
      <c r="AJ231">
        <v>1643.0324358120499</v>
      </c>
      <c r="AK231" t="s">
        <v>99</v>
      </c>
      <c r="AL231" t="s">
        <v>100</v>
      </c>
      <c r="AM231">
        <v>16412352678.700001</v>
      </c>
      <c r="AN231">
        <v>175958</v>
      </c>
      <c r="AO231" s="1">
        <f t="shared" si="73"/>
        <v>8.9149591488272006E-3</v>
      </c>
      <c r="AP231">
        <f t="shared" si="74"/>
        <v>10.188685501136497</v>
      </c>
      <c r="AQ231" s="15">
        <f t="shared" si="75"/>
        <v>0.19278745258746088</v>
      </c>
      <c r="AR231" s="3">
        <f t="shared" si="76"/>
        <v>1.8246875100105531E-3</v>
      </c>
      <c r="AS231" s="15">
        <f t="shared" si="72"/>
        <v>-8.7683277257714409E-2</v>
      </c>
    </row>
    <row r="232" spans="1:49" x14ac:dyDescent="0.25">
      <c r="A232" t="s">
        <v>396</v>
      </c>
      <c r="B232">
        <v>13.149417108776699</v>
      </c>
      <c r="C232">
        <v>1.24076108134003E-2</v>
      </c>
      <c r="D232">
        <v>13.9139436616188</v>
      </c>
      <c r="E232">
        <v>12.4381093478481</v>
      </c>
      <c r="F232" s="1">
        <v>0</v>
      </c>
      <c r="G232" s="1">
        <v>0</v>
      </c>
      <c r="H232">
        <v>4.2875033475485296</v>
      </c>
      <c r="I232">
        <v>68.505757931190502</v>
      </c>
      <c r="J232">
        <v>58.874527760559602</v>
      </c>
      <c r="K232">
        <v>43.677502139158399</v>
      </c>
      <c r="L232">
        <v>111.499920105576</v>
      </c>
      <c r="M232">
        <v>34.476729819919797</v>
      </c>
      <c r="N232">
        <v>93.128361892357105</v>
      </c>
      <c r="O232">
        <v>74.621832068485702</v>
      </c>
      <c r="P232">
        <v>92859.444799035002</v>
      </c>
      <c r="Q232">
        <v>93440.046348086893</v>
      </c>
      <c r="R232">
        <v>121.936020909626</v>
      </c>
      <c r="S232">
        <v>682.83562058915595</v>
      </c>
      <c r="T232">
        <v>0.67611955009848501</v>
      </c>
      <c r="U232">
        <v>0.38523803702316201</v>
      </c>
      <c r="V232" s="1">
        <v>0</v>
      </c>
      <c r="W232">
        <v>0.102361084006467</v>
      </c>
      <c r="X232">
        <v>0.51240087897037001</v>
      </c>
      <c r="Y232" s="1">
        <v>0</v>
      </c>
      <c r="Z232">
        <v>0.13208992040435799</v>
      </c>
      <c r="AA232">
        <v>3.0495979800892499E-4</v>
      </c>
      <c r="AB232">
        <v>6.3766754678015597E-3</v>
      </c>
      <c r="AC232">
        <v>6.6922648880956203E-3</v>
      </c>
      <c r="AD232">
        <v>4.7843562760463898E-3</v>
      </c>
      <c r="AE232">
        <v>0.45823566038938002</v>
      </c>
      <c r="AF232" s="3">
        <v>4.98894869065506E-3</v>
      </c>
      <c r="AG232" s="3">
        <v>8.9134683730728102E-4</v>
      </c>
      <c r="AH232">
        <v>6.1818877193652</v>
      </c>
      <c r="AI232">
        <v>0.187514674737809</v>
      </c>
      <c r="AJ232">
        <v>2251.65200635777</v>
      </c>
      <c r="AK232" t="s">
        <v>101</v>
      </c>
      <c r="AL232" t="s">
        <v>102</v>
      </c>
      <c r="AM232">
        <v>14897069291.33</v>
      </c>
      <c r="AN232">
        <v>160426</v>
      </c>
      <c r="AO232" s="1">
        <f>SUM(AA232,AC232*$AO$220,AF232*$AP$220)</f>
        <v>9.1682735917980249E-3</v>
      </c>
      <c r="AP232">
        <f t="shared" si="74"/>
        <v>10.46376036490858</v>
      </c>
      <c r="AQ232" s="15">
        <f t="shared" si="75"/>
        <v>0.2566626767251643</v>
      </c>
      <c r="AR232" s="3">
        <f t="shared" si="76"/>
        <v>2.5113984043662399E-3</v>
      </c>
      <c r="AS232" s="15">
        <f t="shared" si="72"/>
        <v>-5.4946790890854635E-2</v>
      </c>
    </row>
    <row r="233" spans="1:49" x14ac:dyDescent="0.25">
      <c r="A233" t="s">
        <v>396</v>
      </c>
      <c r="B233">
        <v>14.4414157824274</v>
      </c>
      <c r="C233">
        <v>1.3813517793898999E-2</v>
      </c>
      <c r="D233">
        <v>15.3730783199988</v>
      </c>
      <c r="E233">
        <v>18.322103302818999</v>
      </c>
      <c r="F233" s="1">
        <v>0</v>
      </c>
      <c r="G233" s="1">
        <v>0</v>
      </c>
      <c r="H233">
        <v>4.3910354967026297</v>
      </c>
      <c r="I233">
        <v>93.444813573234995</v>
      </c>
      <c r="J233">
        <v>87.235734141609299</v>
      </c>
      <c r="K233">
        <v>61.108597127930402</v>
      </c>
      <c r="L233">
        <v>136.59559791295999</v>
      </c>
      <c r="M233">
        <v>35.6160556699881</v>
      </c>
      <c r="N233">
        <v>92.546112791038198</v>
      </c>
      <c r="O233">
        <v>72.809514806671899</v>
      </c>
      <c r="P233">
        <v>92523.659499798698</v>
      </c>
      <c r="Q233">
        <v>93106.773405608794</v>
      </c>
      <c r="R233">
        <v>127.14962437038901</v>
      </c>
      <c r="S233">
        <v>690.686976532377</v>
      </c>
      <c r="T233">
        <v>0.67486140330014899</v>
      </c>
      <c r="U233">
        <v>0.36331590852344697</v>
      </c>
      <c r="V233" s="1">
        <v>0</v>
      </c>
      <c r="W233">
        <v>9.3698153503658704E-2</v>
      </c>
      <c r="X233">
        <v>0.54298593797289296</v>
      </c>
      <c r="Y233" s="1">
        <v>0</v>
      </c>
      <c r="Z233">
        <v>0.13510249272111999</v>
      </c>
      <c r="AA233">
        <v>3.0871623922341099E-4</v>
      </c>
      <c r="AB233">
        <v>6.6995536527308499E-3</v>
      </c>
      <c r="AC233">
        <v>6.9250090192316998E-3</v>
      </c>
      <c r="AD233">
        <v>5.4618527778191803E-3</v>
      </c>
      <c r="AE233">
        <v>0.52941760139808403</v>
      </c>
      <c r="AF233" s="3">
        <v>5.6535807163833399E-3</v>
      </c>
      <c r="AG233" s="3">
        <v>1.29325728332437E-3</v>
      </c>
      <c r="AH233">
        <v>6.5703348801482502</v>
      </c>
      <c r="AI233">
        <v>0.21148137435943201</v>
      </c>
      <c r="AJ233">
        <v>2953.3714757868102</v>
      </c>
      <c r="AK233" t="s">
        <v>103</v>
      </c>
      <c r="AL233" t="s">
        <v>104</v>
      </c>
      <c r="AM233">
        <v>10114316361.879999</v>
      </c>
      <c r="AN233">
        <v>109316</v>
      </c>
      <c r="AO233" s="1">
        <f t="shared" si="73"/>
        <v>9.753096403449282E-3</v>
      </c>
      <c r="AP233">
        <f t="shared" si="74"/>
        <v>11.095873969853287</v>
      </c>
      <c r="AQ233" s="15">
        <f t="shared" si="75"/>
        <v>0.30151223974458574</v>
      </c>
      <c r="AR233" s="3">
        <f t="shared" si="76"/>
        <v>3.1602061977345584E-3</v>
      </c>
      <c r="AS233" s="15">
        <f t="shared" si="72"/>
        <v>-6.0603512073401866E-2</v>
      </c>
    </row>
    <row r="234" spans="1:49" x14ac:dyDescent="0.25">
      <c r="A234" t="s">
        <v>396</v>
      </c>
      <c r="B234">
        <v>15.7296501003045</v>
      </c>
      <c r="C234">
        <v>1.5733951221781901E-2</v>
      </c>
      <c r="D234">
        <v>17.3295963772748</v>
      </c>
      <c r="E234">
        <v>26.6339984052705</v>
      </c>
      <c r="F234" s="1">
        <v>0</v>
      </c>
      <c r="G234" s="1">
        <v>0</v>
      </c>
      <c r="H234">
        <v>4.5038229482308596</v>
      </c>
      <c r="I234">
        <v>117.607733864122</v>
      </c>
      <c r="J234">
        <v>113.137764328209</v>
      </c>
      <c r="K234">
        <v>79.208074822138201</v>
      </c>
      <c r="L234">
        <v>160.97441062544999</v>
      </c>
      <c r="M234">
        <v>36.922521225968197</v>
      </c>
      <c r="N234">
        <v>91.916594198630193</v>
      </c>
      <c r="O234">
        <v>71.029837532885097</v>
      </c>
      <c r="P234">
        <v>92039.448328537896</v>
      </c>
      <c r="Q234">
        <v>92677.323558986696</v>
      </c>
      <c r="R234">
        <v>130.75389608964599</v>
      </c>
      <c r="S234">
        <v>695.16899207830602</v>
      </c>
      <c r="T234">
        <v>0.66993289171967096</v>
      </c>
      <c r="U234">
        <v>0.356051529863117</v>
      </c>
      <c r="V234" s="1">
        <v>0</v>
      </c>
      <c r="W234">
        <v>9.2060120524750697E-2</v>
      </c>
      <c r="X234">
        <v>0.55188834961213196</v>
      </c>
      <c r="Y234" s="1">
        <v>0</v>
      </c>
      <c r="Z234">
        <v>0.140730458068766</v>
      </c>
      <c r="AA234">
        <v>3.1631494362751E-4</v>
      </c>
      <c r="AB234">
        <v>7.0156112299467896E-3</v>
      </c>
      <c r="AC234">
        <v>7.1489098813757399E-3</v>
      </c>
      <c r="AD234">
        <v>6.0922477310378902E-3</v>
      </c>
      <c r="AE234">
        <v>0.588223471429551</v>
      </c>
      <c r="AF234" s="3">
        <v>6.2026772156301502E-3</v>
      </c>
      <c r="AG234" s="3">
        <v>2.2631349747907902E-3</v>
      </c>
      <c r="AH234">
        <v>6.8658484800990296</v>
      </c>
      <c r="AI234">
        <v>0.24827647238973699</v>
      </c>
      <c r="AJ234">
        <v>3732.3642240914901</v>
      </c>
      <c r="AK234" t="s">
        <v>105</v>
      </c>
      <c r="AL234" t="s">
        <v>106</v>
      </c>
      <c r="AM234">
        <v>6589656342.5299997</v>
      </c>
      <c r="AN234">
        <v>71596</v>
      </c>
      <c r="AO234" s="1">
        <f t="shared" si="73"/>
        <v>1.0269532184997435E-2</v>
      </c>
      <c r="AP234">
        <f t="shared" si="74"/>
        <v>11.650666565020574</v>
      </c>
      <c r="AQ234" s="15">
        <f t="shared" si="75"/>
        <v>0.35010731038604082</v>
      </c>
      <c r="AR234" s="3">
        <f t="shared" si="76"/>
        <v>3.8909272047332154E-3</v>
      </c>
      <c r="AS234" s="15">
        <f t="shared" si="72"/>
        <v>-9.2324497474643552E-2</v>
      </c>
    </row>
    <row r="235" spans="1:49" x14ac:dyDescent="0.25">
      <c r="A235" t="s">
        <v>396</v>
      </c>
      <c r="B235">
        <v>17.295815723849099</v>
      </c>
      <c r="C235">
        <v>1.6770420703227699E-2</v>
      </c>
      <c r="D235">
        <v>18.368228040685999</v>
      </c>
      <c r="E235">
        <v>41.998978227622402</v>
      </c>
      <c r="F235" s="1">
        <v>0</v>
      </c>
      <c r="G235" s="1">
        <v>0</v>
      </c>
      <c r="H235">
        <v>4.6689136227343999</v>
      </c>
      <c r="I235">
        <v>141.791594605151</v>
      </c>
      <c r="J235">
        <v>139.811086968398</v>
      </c>
      <c r="K235">
        <v>95.909307934142404</v>
      </c>
      <c r="L235">
        <v>185.38470759437101</v>
      </c>
      <c r="M235">
        <v>37.364401904222298</v>
      </c>
      <c r="N235">
        <v>90.830730001659205</v>
      </c>
      <c r="O235">
        <v>69.000229002127298</v>
      </c>
      <c r="P235">
        <v>91515.132070462394</v>
      </c>
      <c r="Q235">
        <v>92275.767233970895</v>
      </c>
      <c r="R235">
        <v>131.22812513544801</v>
      </c>
      <c r="S235">
        <v>702.47315941510601</v>
      </c>
      <c r="T235">
        <v>0.65250746110239</v>
      </c>
      <c r="U235">
        <v>0.35628983910259798</v>
      </c>
      <c r="V235" s="1">
        <v>0</v>
      </c>
      <c r="W235">
        <v>7.9618748682982896E-2</v>
      </c>
      <c r="X235">
        <v>0.56409141221441805</v>
      </c>
      <c r="Y235" s="1">
        <v>0</v>
      </c>
      <c r="Z235">
        <v>0.163251101881348</v>
      </c>
      <c r="AA235">
        <v>3.2917372967775099E-4</v>
      </c>
      <c r="AB235">
        <v>7.2416356299016497E-3</v>
      </c>
      <c r="AC235">
        <v>7.2538223906436503E-3</v>
      </c>
      <c r="AD235">
        <v>6.7541828769568197E-3</v>
      </c>
      <c r="AE235">
        <v>0.64516877852105103</v>
      </c>
      <c r="AF235" s="3">
        <v>6.8245963602126397E-3</v>
      </c>
      <c r="AG235" s="3">
        <v>2.4009074966520401E-3</v>
      </c>
      <c r="AH235">
        <v>7.2652606818543903</v>
      </c>
      <c r="AI235">
        <v>0.24559202892874099</v>
      </c>
      <c r="AJ235">
        <v>4573.5332477577003</v>
      </c>
      <c r="AK235" t="s">
        <v>107</v>
      </c>
      <c r="AL235" t="s">
        <v>108</v>
      </c>
      <c r="AM235">
        <v>2550801276.1999998</v>
      </c>
      <c r="AN235">
        <v>27873</v>
      </c>
      <c r="AO235" s="1">
        <f t="shared" si="73"/>
        <v>1.0723365177852103E-2</v>
      </c>
      <c r="AP235">
        <f t="shared" si="74"/>
        <v>12.135584960373503</v>
      </c>
      <c r="AQ235" s="15">
        <f t="shared" si="75"/>
        <v>0.42521483557037998</v>
      </c>
      <c r="AR235" s="3">
        <f t="shared" si="76"/>
        <v>4.9770765457448664E-3</v>
      </c>
      <c r="AS235" s="15">
        <f t="shared" si="72"/>
        <v>-5.8384092056211645E-2</v>
      </c>
    </row>
    <row r="236" spans="1:49" x14ac:dyDescent="0.25">
      <c r="A236" t="s">
        <v>396</v>
      </c>
      <c r="B236">
        <v>15.7535050138126</v>
      </c>
      <c r="C236">
        <v>1.7133938658286701E-2</v>
      </c>
      <c r="D236">
        <v>18.729661600554401</v>
      </c>
      <c r="E236">
        <v>64.900507098490294</v>
      </c>
      <c r="F236" s="1">
        <v>0</v>
      </c>
      <c r="G236" s="1">
        <v>0</v>
      </c>
      <c r="H236">
        <v>4.9002357317602598</v>
      </c>
      <c r="I236">
        <v>166.52800588476299</v>
      </c>
      <c r="J236">
        <v>163.86353144076099</v>
      </c>
      <c r="K236">
        <v>119.41955018289801</v>
      </c>
      <c r="L236">
        <v>210.29803014087</v>
      </c>
      <c r="M236">
        <v>37.538886832264701</v>
      </c>
      <c r="N236">
        <v>90.479670903699997</v>
      </c>
      <c r="O236">
        <v>68.453601166330301</v>
      </c>
      <c r="P236">
        <v>91095.304036731206</v>
      </c>
      <c r="Q236">
        <v>91967.731319976097</v>
      </c>
      <c r="R236">
        <v>130.48249134916</v>
      </c>
      <c r="S236">
        <v>700.07434149645906</v>
      </c>
      <c r="T236">
        <v>0.61098371676215502</v>
      </c>
      <c r="U236">
        <v>0.38941580288975203</v>
      </c>
      <c r="V236" s="1">
        <v>0</v>
      </c>
      <c r="W236">
        <v>8.4676731897578003E-2</v>
      </c>
      <c r="X236">
        <v>0.52590746521266896</v>
      </c>
      <c r="Y236" s="1">
        <v>0</v>
      </c>
      <c r="Z236">
        <v>0.20111834044792501</v>
      </c>
      <c r="AA236">
        <v>3.4004983734667798E-4</v>
      </c>
      <c r="AB236">
        <v>7.3912468539618697E-3</v>
      </c>
      <c r="AC236">
        <v>7.3745249578539796E-3</v>
      </c>
      <c r="AD236">
        <v>7.0851176183321998E-3</v>
      </c>
      <c r="AE236">
        <v>0.65933919153818099</v>
      </c>
      <c r="AF236" s="3">
        <v>7.1107337633085198E-3</v>
      </c>
      <c r="AG236" s="3">
        <v>2.27594389965095E-3</v>
      </c>
      <c r="AH236">
        <v>7.3856785353402499</v>
      </c>
      <c r="AI236">
        <v>0.25166631192509098</v>
      </c>
      <c r="AJ236">
        <v>5470.1439420860497</v>
      </c>
      <c r="AK236" t="s">
        <v>109</v>
      </c>
      <c r="AL236" t="s">
        <v>110</v>
      </c>
      <c r="AM236">
        <v>982098472.82000005</v>
      </c>
      <c r="AN236">
        <v>10781</v>
      </c>
      <c r="AO236" s="1">
        <f t="shared" si="73"/>
        <v>1.1003064615071841E-2</v>
      </c>
      <c r="AP236">
        <f t="shared" si="74"/>
        <v>12.433226047933433</v>
      </c>
      <c r="AQ236" s="15">
        <f t="shared" si="75"/>
        <v>0.26704886994562771</v>
      </c>
      <c r="AR236" s="3">
        <f t="shared" si="76"/>
        <v>3.1806534185543286E-3</v>
      </c>
      <c r="AS236" s="15">
        <f t="shared" si="72"/>
        <v>-0.15890071322237376</v>
      </c>
    </row>
    <row r="237" spans="1:49" x14ac:dyDescent="0.25">
      <c r="A237" t="s">
        <v>396</v>
      </c>
      <c r="B237">
        <v>19.0456475798713</v>
      </c>
      <c r="C237">
        <v>1.6469736966911501E-2</v>
      </c>
      <c r="D237">
        <v>18.0681556265613</v>
      </c>
      <c r="E237">
        <v>94.697993381505199</v>
      </c>
      <c r="F237" s="1">
        <v>0</v>
      </c>
      <c r="G237" s="1">
        <v>0</v>
      </c>
      <c r="H237">
        <v>5.1827074350997702</v>
      </c>
      <c r="I237">
        <v>190.507026675015</v>
      </c>
      <c r="J237">
        <v>183.451541495268</v>
      </c>
      <c r="K237">
        <v>148.63909483205899</v>
      </c>
      <c r="L237">
        <v>234.35398872488301</v>
      </c>
      <c r="M237">
        <v>37.2152373987049</v>
      </c>
      <c r="N237">
        <v>89.435342488000003</v>
      </c>
      <c r="O237">
        <v>68.354194686728903</v>
      </c>
      <c r="P237">
        <v>90748.040834522093</v>
      </c>
      <c r="Q237">
        <v>91857.642411916895</v>
      </c>
      <c r="R237">
        <v>130.59236547662201</v>
      </c>
      <c r="S237">
        <v>685.08601267638301</v>
      </c>
      <c r="T237">
        <v>0.51896480864870798</v>
      </c>
      <c r="U237">
        <v>0.37860570495687002</v>
      </c>
      <c r="V237" s="1">
        <v>0</v>
      </c>
      <c r="W237">
        <v>0.22895122144883501</v>
      </c>
      <c r="X237">
        <v>0.39244307359429298</v>
      </c>
      <c r="Y237" s="1">
        <v>0</v>
      </c>
      <c r="Z237">
        <v>0.23033430436448901</v>
      </c>
      <c r="AA237">
        <v>3.5973366195758097E-4</v>
      </c>
      <c r="AB237">
        <v>7.0141510936877803E-3</v>
      </c>
      <c r="AC237">
        <v>7.0714605929605096E-3</v>
      </c>
      <c r="AD237">
        <v>6.7828943666208303E-3</v>
      </c>
      <c r="AE237">
        <v>0.61386725033182199</v>
      </c>
      <c r="AF237" s="3">
        <v>6.7970224464248101E-3</v>
      </c>
      <c r="AG237" s="3">
        <v>2.2752987944821799E-3</v>
      </c>
      <c r="AH237">
        <v>7.1100136535414196</v>
      </c>
      <c r="AI237">
        <v>0.24102460943010101</v>
      </c>
      <c r="AJ237">
        <v>6337.5793009409699</v>
      </c>
      <c r="AK237" t="s">
        <v>111</v>
      </c>
      <c r="AL237" t="s">
        <v>112</v>
      </c>
      <c r="AM237">
        <v>254457506.5</v>
      </c>
      <c r="AN237">
        <v>2804</v>
      </c>
      <c r="AO237" s="1">
        <f t="shared" si="73"/>
        <v>1.0572603595993921E-2</v>
      </c>
      <c r="AP237">
        <f t="shared" si="74"/>
        <v>11.974768221960186</v>
      </c>
      <c r="AQ237" s="15">
        <f t="shared" si="75"/>
        <v>0.59048152138293819</v>
      </c>
      <c r="AR237" s="3">
        <f t="shared" si="76"/>
        <v>6.8803595376617094E-3</v>
      </c>
      <c r="AS237" s="15">
        <f t="shared" si="72"/>
        <v>5.4100262003113686E-2</v>
      </c>
    </row>
    <row r="238" spans="1:49" x14ac:dyDescent="0.25">
      <c r="A238" t="s">
        <v>396</v>
      </c>
      <c r="B238">
        <v>24.017261578570199</v>
      </c>
      <c r="C238">
        <v>1.7428986554805299E-2</v>
      </c>
      <c r="D238">
        <v>19.021938559879199</v>
      </c>
      <c r="E238">
        <v>144.30440143341201</v>
      </c>
      <c r="F238" s="1">
        <v>0</v>
      </c>
      <c r="G238" s="1">
        <v>0</v>
      </c>
      <c r="H238">
        <v>5.6241016525475196</v>
      </c>
      <c r="I238">
        <v>226.89089453795401</v>
      </c>
      <c r="J238">
        <v>223.14309679352701</v>
      </c>
      <c r="K238">
        <v>186.767408043518</v>
      </c>
      <c r="L238">
        <v>270.33125983590799</v>
      </c>
      <c r="M238">
        <v>35.701163137005899</v>
      </c>
      <c r="N238">
        <v>86.231913979252596</v>
      </c>
      <c r="O238">
        <v>67.701747135404901</v>
      </c>
      <c r="P238">
        <v>91942.684687500005</v>
      </c>
      <c r="Q238">
        <v>92479.982679825698</v>
      </c>
      <c r="R238">
        <v>126.206271373908</v>
      </c>
      <c r="S238">
        <v>678.73712356059002</v>
      </c>
      <c r="T238">
        <v>0.315687082021958</v>
      </c>
      <c r="U238">
        <v>0.68635246904436598</v>
      </c>
      <c r="V238" s="1">
        <v>0</v>
      </c>
      <c r="W238">
        <v>8.4369762495011297E-2</v>
      </c>
      <c r="X238">
        <v>0.22927776846062101</v>
      </c>
      <c r="Y238" s="1">
        <v>0</v>
      </c>
      <c r="Z238">
        <v>0.52874515609261896</v>
      </c>
      <c r="AA238">
        <v>3.14752804658406E-4</v>
      </c>
      <c r="AB238">
        <v>6.86813301095181E-3</v>
      </c>
      <c r="AC238">
        <v>6.9901524689802699E-3</v>
      </c>
      <c r="AD238">
        <v>7.4398446401074004E-3</v>
      </c>
      <c r="AE238">
        <v>0.56557730298333997</v>
      </c>
      <c r="AF238" s="3">
        <v>7.6612121387255898E-3</v>
      </c>
      <c r="AG238" s="3">
        <v>2.7710682951870499E-3</v>
      </c>
      <c r="AH238">
        <v>6.7989836119797999</v>
      </c>
      <c r="AI238">
        <v>0.21855216201501701</v>
      </c>
      <c r="AJ238">
        <v>6906.6638792551503</v>
      </c>
      <c r="AK238" t="s">
        <v>113</v>
      </c>
      <c r="AL238" t="s">
        <v>114</v>
      </c>
      <c r="AM238">
        <v>61785484.109999999</v>
      </c>
      <c r="AN238">
        <v>672</v>
      </c>
      <c r="AO238" s="1">
        <f t="shared" si="73"/>
        <v>1.093365959262127E-2</v>
      </c>
      <c r="AP238">
        <f t="shared" si="74"/>
        <v>12.359455300639056</v>
      </c>
      <c r="AQ238" s="15">
        <f t="shared" si="75"/>
        <v>0.94322977787931861</v>
      </c>
      <c r="AR238" s="3">
        <f t="shared" si="76"/>
        <v>1.1695048486414672E-2</v>
      </c>
      <c r="AS238" s="15">
        <f t="shared" si="72"/>
        <v>0.26260851400430152</v>
      </c>
    </row>
    <row r="239" spans="1:49" x14ac:dyDescent="0.25">
      <c r="AN239">
        <f>SUM(AN221:AN238)</f>
        <v>1769071</v>
      </c>
    </row>
    <row r="240" spans="1:49" x14ac:dyDescent="0.25">
      <c r="AO240" t="s">
        <v>244</v>
      </c>
      <c r="AP240" t="s">
        <v>410</v>
      </c>
      <c r="AR240" s="3" t="s">
        <v>67</v>
      </c>
      <c r="AS240" s="15"/>
    </row>
    <row r="241" spans="1:49" x14ac:dyDescent="0.25">
      <c r="A241" t="s">
        <v>0</v>
      </c>
      <c r="B241" t="s">
        <v>1</v>
      </c>
      <c r="C241" t="s">
        <v>2</v>
      </c>
      <c r="D241" t="s">
        <v>3</v>
      </c>
      <c r="E241" t="s">
        <v>5</v>
      </c>
      <c r="F241" t="s">
        <v>6</v>
      </c>
      <c r="G241" t="s">
        <v>208</v>
      </c>
      <c r="H241" t="s">
        <v>7</v>
      </c>
      <c r="I241" t="s">
        <v>8</v>
      </c>
      <c r="J241" t="s">
        <v>134</v>
      </c>
      <c r="K241" t="s">
        <v>143</v>
      </c>
      <c r="L241" t="s">
        <v>9</v>
      </c>
      <c r="M241" t="s">
        <v>10</v>
      </c>
      <c r="N241" t="s">
        <v>11</v>
      </c>
      <c r="O241" t="s">
        <v>13</v>
      </c>
      <c r="P241" t="s">
        <v>14</v>
      </c>
      <c r="Q241" t="s">
        <v>15</v>
      </c>
      <c r="R241" t="s">
        <v>16</v>
      </c>
      <c r="S241" t="s">
        <v>17</v>
      </c>
      <c r="T241" t="s">
        <v>18</v>
      </c>
      <c r="U241" t="s">
        <v>20</v>
      </c>
      <c r="V241" t="s">
        <v>21</v>
      </c>
      <c r="W241" t="s">
        <v>22</v>
      </c>
      <c r="X241" t="s">
        <v>23</v>
      </c>
      <c r="Y241" t="s">
        <v>24</v>
      </c>
      <c r="Z241" t="s">
        <v>25</v>
      </c>
      <c r="AA241" t="s">
        <v>26</v>
      </c>
      <c r="AB241" t="s">
        <v>27</v>
      </c>
      <c r="AC241" t="s">
        <v>263</v>
      </c>
      <c r="AD241" t="s">
        <v>29</v>
      </c>
      <c r="AE241" t="s">
        <v>326</v>
      </c>
      <c r="AF241" s="3" t="s">
        <v>233</v>
      </c>
      <c r="AG241" s="3" t="s">
        <v>30</v>
      </c>
      <c r="AH241" t="s">
        <v>31</v>
      </c>
      <c r="AI241" t="s">
        <v>32</v>
      </c>
      <c r="AJ241" t="s">
        <v>33</v>
      </c>
      <c r="AK241" t="s">
        <v>34</v>
      </c>
      <c r="AL241" t="s">
        <v>74</v>
      </c>
      <c r="AM241" t="s">
        <v>35</v>
      </c>
      <c r="AN241" t="s">
        <v>36</v>
      </c>
      <c r="AO241" s="98">
        <f>AO124*95/115</f>
        <v>0.90869565217391313</v>
      </c>
      <c r="AP241" s="16">
        <f>AP124</f>
        <v>0.85</v>
      </c>
      <c r="AR241" s="3"/>
      <c r="AS241" s="15"/>
    </row>
    <row r="242" spans="1:49" x14ac:dyDescent="0.25">
      <c r="A242" t="s">
        <v>396</v>
      </c>
      <c r="B242">
        <v>0.28832546168446799</v>
      </c>
      <c r="C242">
        <v>3.0113847394180201E-3</v>
      </c>
      <c r="D242">
        <v>3.55440673324496</v>
      </c>
      <c r="E242">
        <v>-96.565812999340807</v>
      </c>
      <c r="F242" s="1">
        <v>0</v>
      </c>
      <c r="G242" s="1">
        <v>0</v>
      </c>
      <c r="H242">
        <v>2.7385471216055102</v>
      </c>
      <c r="I242">
        <v>-219.04794494436601</v>
      </c>
      <c r="J242">
        <v>-269.16926639119799</v>
      </c>
      <c r="K242">
        <v>-219.725450286892</v>
      </c>
      <c r="L242">
        <v>-187.229984442828</v>
      </c>
      <c r="M242">
        <v>27.279097036975799</v>
      </c>
      <c r="N242">
        <v>95.682090319758103</v>
      </c>
      <c r="O242">
        <v>86.933717098394396</v>
      </c>
      <c r="P242">
        <v>125443.81</v>
      </c>
      <c r="Q242">
        <v>126203.27981560001</v>
      </c>
      <c r="R242">
        <v>86.087361774276104</v>
      </c>
      <c r="S242">
        <v>663.81791534690205</v>
      </c>
      <c r="T242">
        <v>0.97391243963251894</v>
      </c>
      <c r="U242">
        <v>5.43682060936624E-2</v>
      </c>
      <c r="V242" s="1">
        <v>0</v>
      </c>
      <c r="W242" s="1">
        <v>0</v>
      </c>
      <c r="X242">
        <v>0.945631793906337</v>
      </c>
      <c r="Y242" s="1">
        <v>0</v>
      </c>
      <c r="Z242">
        <v>1.7950157139638101E-2</v>
      </c>
      <c r="AA242">
        <v>2.8545455902238002E-4</v>
      </c>
      <c r="AB242">
        <v>2.6594115800217298E-3</v>
      </c>
      <c r="AC242">
        <v>3.17501685928057E-3</v>
      </c>
      <c r="AD242">
        <v>6.6560928227979004E-5</v>
      </c>
      <c r="AE242">
        <v>8.3792000624498299E-3</v>
      </c>
      <c r="AF242" s="3">
        <v>0</v>
      </c>
      <c r="AG242" s="3">
        <v>0</v>
      </c>
      <c r="AH242">
        <v>2.1280709775884699</v>
      </c>
      <c r="AI242">
        <v>4.8644107200226702E-2</v>
      </c>
      <c r="AJ242" s="1">
        <v>0</v>
      </c>
      <c r="AK242" t="s">
        <v>77</v>
      </c>
      <c r="AL242" t="s">
        <v>78</v>
      </c>
      <c r="AM242">
        <v>14802369.58</v>
      </c>
      <c r="AN242">
        <v>118</v>
      </c>
      <c r="AO242" s="1">
        <f>SUM(AA242,AC242*$AO$241,AF242*$AP$241)</f>
        <v>3.170578574629507E-3</v>
      </c>
      <c r="AP242">
        <f>100*(1-(1-AO242)^12)</f>
        <v>3.7390435546543532</v>
      </c>
      <c r="AQ242" s="15">
        <f>B242/AP242-1</f>
        <v>-0.92288791037869533</v>
      </c>
      <c r="AR242" s="3">
        <f>1-(1-B242/100)^(1/12)-AO242</f>
        <v>-2.929989254015958E-3</v>
      </c>
      <c r="AS242" s="15">
        <f t="shared" ref="AS242:AS259" si="77">B242/D242-1</f>
        <v>-0.91888225424858905</v>
      </c>
    </row>
    <row r="243" spans="1:49" x14ac:dyDescent="0.25">
      <c r="A243" t="s">
        <v>396</v>
      </c>
      <c r="B243">
        <v>1.8302728732920599</v>
      </c>
      <c r="C243">
        <v>4.3477162996273496E-3</v>
      </c>
      <c r="D243">
        <v>5.0942926234595998</v>
      </c>
      <c r="E243">
        <v>-73.424488369200304</v>
      </c>
      <c r="F243" s="1">
        <v>0</v>
      </c>
      <c r="G243" s="1">
        <v>0</v>
      </c>
      <c r="H243">
        <v>2.9912442469714202</v>
      </c>
      <c r="I243">
        <v>-191.44381048913201</v>
      </c>
      <c r="J243">
        <v>-208.22501466817101</v>
      </c>
      <c r="K243">
        <v>-198.148470640456</v>
      </c>
      <c r="L243">
        <v>-159.49068456838199</v>
      </c>
      <c r="M243">
        <v>28.478353033034001</v>
      </c>
      <c r="N243">
        <v>93.854152145682207</v>
      </c>
      <c r="O243">
        <v>80.721225525155702</v>
      </c>
      <c r="P243">
        <v>124841.39056028301</v>
      </c>
      <c r="Q243">
        <v>125775.80249545</v>
      </c>
      <c r="R243">
        <v>86.3555603566912</v>
      </c>
      <c r="S243">
        <v>649.19086909294799</v>
      </c>
      <c r="T243">
        <v>0.73195797745831304</v>
      </c>
      <c r="U243">
        <v>0.27096396802748601</v>
      </c>
      <c r="V243" s="1">
        <v>0</v>
      </c>
      <c r="W243">
        <v>6.6621495746609499E-2</v>
      </c>
      <c r="X243">
        <v>0.66241453622590296</v>
      </c>
      <c r="Y243" s="1">
        <v>0</v>
      </c>
      <c r="Z243">
        <v>0.17309111368642199</v>
      </c>
      <c r="AA243">
        <v>2.9555931678416599E-4</v>
      </c>
      <c r="AB243">
        <v>3.5860462180807998E-3</v>
      </c>
      <c r="AC243">
        <v>3.8581770860757801E-3</v>
      </c>
      <c r="AD243">
        <v>4.6596959616279897E-4</v>
      </c>
      <c r="AE243">
        <v>0.171344209364483</v>
      </c>
      <c r="AF243" s="3">
        <v>1.9273994387738899E-4</v>
      </c>
      <c r="AG243" s="3">
        <v>0</v>
      </c>
      <c r="AH243">
        <v>4.4762245963543403</v>
      </c>
      <c r="AI243">
        <v>0.1076532463289</v>
      </c>
      <c r="AJ243">
        <v>0.323430426836259</v>
      </c>
      <c r="AK243" t="s">
        <v>79</v>
      </c>
      <c r="AL243" t="s">
        <v>80</v>
      </c>
      <c r="AM243">
        <v>176026360.69</v>
      </c>
      <c r="AN243">
        <v>1410</v>
      </c>
      <c r="AO243" s="1">
        <f t="shared" ref="AO243:AO260" si="78">SUM(AA243,AC243*$AO$241,AF243*$AP$241)</f>
        <v>3.9652970125140258E-3</v>
      </c>
      <c r="AP243">
        <f t="shared" ref="AP243:AP260" si="79">100*(1-(1-AO243)^12)</f>
        <v>4.6559402944056476</v>
      </c>
      <c r="AQ243" s="15">
        <f t="shared" ref="AQ243:AQ259" si="80">B243/AP243-1</f>
        <v>-0.60689511515187866</v>
      </c>
      <c r="AR243" s="3">
        <f t="shared" ref="AR243:AR259" si="81">1-(1-B243/100)^(1/12)-AO243</f>
        <v>-2.4271232257167003E-3</v>
      </c>
      <c r="AS243" s="15">
        <f t="shared" si="77"/>
        <v>-0.64072089913651287</v>
      </c>
    </row>
    <row r="244" spans="1:49" x14ac:dyDescent="0.25">
      <c r="A244" t="s">
        <v>396</v>
      </c>
      <c r="B244">
        <v>6.6796840595823896</v>
      </c>
      <c r="C244">
        <v>4.5282880289137899E-3</v>
      </c>
      <c r="D244">
        <v>5.3006321761716002</v>
      </c>
      <c r="E244">
        <v>-44.299975809996297</v>
      </c>
      <c r="F244" s="1">
        <v>0</v>
      </c>
      <c r="G244" s="1">
        <v>0</v>
      </c>
      <c r="H244">
        <v>3.2578113730730398</v>
      </c>
      <c r="I244">
        <v>-169.58617708383201</v>
      </c>
      <c r="J244">
        <v>-187.09074873479801</v>
      </c>
      <c r="K244">
        <v>-174.16331634061899</v>
      </c>
      <c r="L244">
        <v>-137.61069188706699</v>
      </c>
      <c r="M244">
        <v>28.041687560254001</v>
      </c>
      <c r="N244">
        <v>94.978887673108105</v>
      </c>
      <c r="O244">
        <v>80.964242930826998</v>
      </c>
      <c r="P244">
        <v>124834.096076015</v>
      </c>
      <c r="Q244">
        <v>125767.62801841</v>
      </c>
      <c r="R244">
        <v>84.881711358228898</v>
      </c>
      <c r="S244">
        <v>660.29781435579503</v>
      </c>
      <c r="T244">
        <v>0.71251748784331104</v>
      </c>
      <c r="U244">
        <v>0.304181917844427</v>
      </c>
      <c r="V244" s="1">
        <v>0</v>
      </c>
      <c r="W244">
        <v>0.16182807847252401</v>
      </c>
      <c r="X244">
        <v>0.53399000368304705</v>
      </c>
      <c r="Y244" s="1">
        <v>0</v>
      </c>
      <c r="Z244">
        <v>0.122623892258704</v>
      </c>
      <c r="AA244">
        <v>2.9145049248133502E-4</v>
      </c>
      <c r="AB244">
        <v>3.7306204498646399E-3</v>
      </c>
      <c r="AC244">
        <v>3.9797514674642298E-3</v>
      </c>
      <c r="AD244">
        <v>5.0597519403749601E-4</v>
      </c>
      <c r="AE244">
        <v>0.18239695017192101</v>
      </c>
      <c r="AF244" s="3">
        <v>4.5777041365215802E-4</v>
      </c>
      <c r="AG244" s="3">
        <v>0</v>
      </c>
      <c r="AH244">
        <v>5.0196264094099297</v>
      </c>
      <c r="AI244">
        <v>0.120599438273156</v>
      </c>
      <c r="AJ244">
        <v>2.0228578812264799</v>
      </c>
      <c r="AK244" t="s">
        <v>81</v>
      </c>
      <c r="AL244" t="s">
        <v>82</v>
      </c>
      <c r="AM244">
        <v>1924692093.3</v>
      </c>
      <c r="AN244">
        <v>15418</v>
      </c>
      <c r="AO244" s="1">
        <f t="shared" si="78"/>
        <v>4.2969381993031653E-3</v>
      </c>
      <c r="AP244">
        <f t="shared" si="79"/>
        <v>5.0361942258418724</v>
      </c>
      <c r="AQ244" s="15">
        <f t="shared" si="80"/>
        <v>0.32633567333590752</v>
      </c>
      <c r="AR244" s="3">
        <f t="shared" si="81"/>
        <v>1.4475283324101784E-3</v>
      </c>
      <c r="AS244" s="15">
        <f t="shared" si="77"/>
        <v>0.26016743618056792</v>
      </c>
    </row>
    <row r="245" spans="1:49" x14ac:dyDescent="0.25">
      <c r="A245" t="s">
        <v>396</v>
      </c>
      <c r="B245">
        <v>6.6410969716175501</v>
      </c>
      <c r="C245">
        <v>5.7672099621126601E-3</v>
      </c>
      <c r="D245">
        <v>6.7052970779723804</v>
      </c>
      <c r="E245">
        <v>-37.070867771293599</v>
      </c>
      <c r="F245" s="1">
        <v>0</v>
      </c>
      <c r="G245" s="1">
        <v>0</v>
      </c>
      <c r="H245">
        <v>3.3867466097949701</v>
      </c>
      <c r="I245">
        <v>-143.849227351233</v>
      </c>
      <c r="J245">
        <v>-158.03731220995999</v>
      </c>
      <c r="K245">
        <v>-151.807089237291</v>
      </c>
      <c r="L245">
        <v>-111.829089351924</v>
      </c>
      <c r="M245">
        <v>28.9724052498722</v>
      </c>
      <c r="N245">
        <v>94.835078004113498</v>
      </c>
      <c r="O245">
        <v>79.840516576006294</v>
      </c>
      <c r="P245">
        <v>124668.35489236499</v>
      </c>
      <c r="Q245">
        <v>125604.228815714</v>
      </c>
      <c r="R245">
        <v>84.762697653528207</v>
      </c>
      <c r="S245">
        <v>661.35816277220397</v>
      </c>
      <c r="T245">
        <v>0.68991370612973701</v>
      </c>
      <c r="U245">
        <v>0.33334812539397002</v>
      </c>
      <c r="V245" s="1">
        <v>0</v>
      </c>
      <c r="W245">
        <v>0.154894594457193</v>
      </c>
      <c r="X245">
        <v>0.51175728014883504</v>
      </c>
      <c r="Y245" s="1">
        <v>0</v>
      </c>
      <c r="Z245">
        <v>0.14007693994935999</v>
      </c>
      <c r="AA245">
        <v>2.9292764312898199E-4</v>
      </c>
      <c r="AB245">
        <v>4.4849037238306397E-3</v>
      </c>
      <c r="AC245">
        <v>4.6957723147452802E-3</v>
      </c>
      <c r="AD245">
        <v>9.8537722323679207E-4</v>
      </c>
      <c r="AE245">
        <v>0.23840917625528099</v>
      </c>
      <c r="AF245" s="3">
        <v>9.5571807947384204E-4</v>
      </c>
      <c r="AG245" s="3">
        <v>0</v>
      </c>
      <c r="AH245">
        <v>5.3841115665310904</v>
      </c>
      <c r="AI245">
        <v>0.13408866161956301</v>
      </c>
      <c r="AJ245">
        <v>4.6139200377522798</v>
      </c>
      <c r="AK245" t="s">
        <v>83</v>
      </c>
      <c r="AL245" t="s">
        <v>84</v>
      </c>
      <c r="AM245">
        <v>6677361756.3900003</v>
      </c>
      <c r="AN245">
        <v>53561</v>
      </c>
      <c r="AO245" s="1">
        <f t="shared" si="78"/>
        <v>5.3723158966894153E-3</v>
      </c>
      <c r="AP245">
        <f t="shared" si="79"/>
        <v>6.2596616601818926</v>
      </c>
      <c r="AQ245" s="15">
        <f t="shared" si="80"/>
        <v>6.0935451809159602E-2</v>
      </c>
      <c r="AR245" s="3">
        <f t="shared" si="81"/>
        <v>3.3789750341460967E-4</v>
      </c>
      <c r="AS245" s="15">
        <f t="shared" si="77"/>
        <v>-9.5745357153129707E-3</v>
      </c>
    </row>
    <row r="246" spans="1:49" x14ac:dyDescent="0.25">
      <c r="A246" t="s">
        <v>396</v>
      </c>
      <c r="B246">
        <v>7.28389269686273</v>
      </c>
      <c r="C246">
        <v>6.9311184938196596E-3</v>
      </c>
      <c r="D246">
        <v>8.0074879676747308</v>
      </c>
      <c r="E246">
        <v>-27.110372461904799</v>
      </c>
      <c r="F246" s="1">
        <v>0</v>
      </c>
      <c r="G246" s="1">
        <v>0</v>
      </c>
      <c r="H246">
        <v>3.5460087218503702</v>
      </c>
      <c r="I246">
        <v>-118.972740693364</v>
      </c>
      <c r="J246">
        <v>-129.719969224198</v>
      </c>
      <c r="K246">
        <v>-132.33973060261599</v>
      </c>
      <c r="L246">
        <v>-86.863669417837798</v>
      </c>
      <c r="M246">
        <v>30.5605282989602</v>
      </c>
      <c r="N246">
        <v>94.726292371158095</v>
      </c>
      <c r="O246">
        <v>78.667147038782204</v>
      </c>
      <c r="P246">
        <v>124328.72085407301</v>
      </c>
      <c r="Q246">
        <v>125260.15165881001</v>
      </c>
      <c r="R246">
        <v>84.981329491852094</v>
      </c>
      <c r="S246">
        <v>667.01152068611498</v>
      </c>
      <c r="T246">
        <v>0.68468505233158805</v>
      </c>
      <c r="U246">
        <v>0.35446173028612799</v>
      </c>
      <c r="V246" s="1">
        <v>0</v>
      </c>
      <c r="W246">
        <v>0.14932766021140501</v>
      </c>
      <c r="X246">
        <v>0.49621060950246498</v>
      </c>
      <c r="Y246" s="1">
        <v>0</v>
      </c>
      <c r="Z246">
        <v>0.14130810650176501</v>
      </c>
      <c r="AA246">
        <v>2.9483284868148698E-4</v>
      </c>
      <c r="AB246">
        <v>5.0868122517944104E-3</v>
      </c>
      <c r="AC246">
        <v>5.2810574801474396E-3</v>
      </c>
      <c r="AD246">
        <v>1.4900303606766401E-3</v>
      </c>
      <c r="AE246">
        <v>0.29791521458595199</v>
      </c>
      <c r="AF246" s="3">
        <v>1.4910686936124901E-3</v>
      </c>
      <c r="AG246" s="3">
        <v>0</v>
      </c>
      <c r="AH246">
        <v>5.6051560516479402</v>
      </c>
      <c r="AI246">
        <v>0.147758915058362</v>
      </c>
      <c r="AJ246">
        <v>27.571303355172599</v>
      </c>
      <c r="AK246" t="s">
        <v>85</v>
      </c>
      <c r="AL246" t="s">
        <v>86</v>
      </c>
      <c r="AM246">
        <v>15995387252.76</v>
      </c>
      <c r="AN246">
        <v>128654</v>
      </c>
      <c r="AO246" s="1">
        <f t="shared" si="78"/>
        <v>6.3611152093426037E-3</v>
      </c>
      <c r="AP246">
        <f t="shared" si="79"/>
        <v>7.3718597162972133</v>
      </c>
      <c r="AQ246" s="15">
        <f t="shared" si="80"/>
        <v>-1.1932812454367725E-2</v>
      </c>
      <c r="AR246" s="3">
        <f t="shared" si="81"/>
        <v>-7.86023089022524E-5</v>
      </c>
      <c r="AS246" s="15">
        <f t="shared" si="77"/>
        <v>-9.0364827737870912E-2</v>
      </c>
    </row>
    <row r="247" spans="1:49" x14ac:dyDescent="0.25">
      <c r="A247" t="s">
        <v>396</v>
      </c>
      <c r="B247">
        <v>8.7062709053515697</v>
      </c>
      <c r="C247">
        <v>8.4851201546506903E-3</v>
      </c>
      <c r="D247">
        <v>9.7201490232818095</v>
      </c>
      <c r="E247">
        <v>-18.686378371495099</v>
      </c>
      <c r="F247" s="1">
        <v>0</v>
      </c>
      <c r="G247" s="1">
        <v>0</v>
      </c>
      <c r="H247">
        <v>3.6912746798167801</v>
      </c>
      <c r="I247">
        <v>-93.652203517952501</v>
      </c>
      <c r="J247">
        <v>-102.48197723811801</v>
      </c>
      <c r="K247">
        <v>-110.71217700298899</v>
      </c>
      <c r="L247">
        <v>-61.520863751922398</v>
      </c>
      <c r="M247">
        <v>31.563454943089098</v>
      </c>
      <c r="N247">
        <v>94.485001262569497</v>
      </c>
      <c r="O247">
        <v>77.459623017300004</v>
      </c>
      <c r="P247">
        <v>124243.668052016</v>
      </c>
      <c r="Q247">
        <v>125180.08459297899</v>
      </c>
      <c r="R247">
        <v>85.161131623451396</v>
      </c>
      <c r="S247">
        <v>668.22216699118303</v>
      </c>
      <c r="T247">
        <v>0.66432007389130199</v>
      </c>
      <c r="U247">
        <v>0.37029729990330401</v>
      </c>
      <c r="V247" s="1">
        <v>0</v>
      </c>
      <c r="W247">
        <v>0.144399199034217</v>
      </c>
      <c r="X247">
        <v>0.48530350106247799</v>
      </c>
      <c r="Y247" s="1">
        <v>0</v>
      </c>
      <c r="Z247">
        <v>0.163804056085742</v>
      </c>
      <c r="AA247">
        <v>2.9757293068717101E-4</v>
      </c>
      <c r="AB247">
        <v>5.8809340959797398E-3</v>
      </c>
      <c r="AC247">
        <v>6.0564154637377703E-3</v>
      </c>
      <c r="AD247">
        <v>2.1939642641431202E-3</v>
      </c>
      <c r="AE247">
        <v>0.35998750808686703</v>
      </c>
      <c r="AF247" s="3">
        <v>2.2189381315046901E-3</v>
      </c>
      <c r="AG247" s="3">
        <v>2.6719303522450502E-7</v>
      </c>
      <c r="AH247">
        <v>5.9065700924614699</v>
      </c>
      <c r="AI247">
        <v>0.163051485520575</v>
      </c>
      <c r="AJ247">
        <v>82.750258372195304</v>
      </c>
      <c r="AK247" t="s">
        <v>87</v>
      </c>
      <c r="AL247" t="s">
        <v>88</v>
      </c>
      <c r="AM247">
        <v>33095779808.360001</v>
      </c>
      <c r="AN247">
        <v>266378</v>
      </c>
      <c r="AO247" s="1">
        <f t="shared" si="78"/>
        <v>7.687108742123523E-3</v>
      </c>
      <c r="AP247">
        <f t="shared" si="79"/>
        <v>8.8443482880493089</v>
      </c>
      <c r="AQ247" s="15">
        <f t="shared" si="80"/>
        <v>-1.561193410760553E-2</v>
      </c>
      <c r="AR247" s="3">
        <f t="shared" si="81"/>
        <v>-1.2517137071321304E-4</v>
      </c>
      <c r="AS247" s="15">
        <f t="shared" si="77"/>
        <v>-0.10430684915445099</v>
      </c>
    </row>
    <row r="248" spans="1:49" x14ac:dyDescent="0.25">
      <c r="A248" t="s">
        <v>396</v>
      </c>
      <c r="B248">
        <v>9.9489495418044296</v>
      </c>
      <c r="C248">
        <v>1.00300207338754E-2</v>
      </c>
      <c r="D248">
        <v>11.3937619032247</v>
      </c>
      <c r="E248">
        <v>-13.3004077822707</v>
      </c>
      <c r="F248" s="1">
        <v>0</v>
      </c>
      <c r="G248" s="1">
        <v>0</v>
      </c>
      <c r="H248">
        <v>3.78395969993228</v>
      </c>
      <c r="I248">
        <v>-69.371884128578401</v>
      </c>
      <c r="J248">
        <v>-76.160569448749598</v>
      </c>
      <c r="K248">
        <v>-93.541668943705901</v>
      </c>
      <c r="L248">
        <v>-37.182644687786002</v>
      </c>
      <c r="M248">
        <v>32.236504435284999</v>
      </c>
      <c r="N248">
        <v>94.130973019299503</v>
      </c>
      <c r="O248">
        <v>76.121720827511993</v>
      </c>
      <c r="P248">
        <v>124020.80944359599</v>
      </c>
      <c r="Q248">
        <v>124975.18436532799</v>
      </c>
      <c r="R248">
        <v>85.651510912004795</v>
      </c>
      <c r="S248">
        <v>676.59776147858497</v>
      </c>
      <c r="T248">
        <v>0.63303560468759201</v>
      </c>
      <c r="U248">
        <v>0.38502096480544901</v>
      </c>
      <c r="V248" s="1">
        <v>0</v>
      </c>
      <c r="W248">
        <v>0.13640970219152601</v>
      </c>
      <c r="X248">
        <v>0.47856933300302301</v>
      </c>
      <c r="Y248" s="1">
        <v>0</v>
      </c>
      <c r="Z248">
        <v>0.19571877170296101</v>
      </c>
      <c r="AA248">
        <v>2.9932288171672402E-4</v>
      </c>
      <c r="AB248">
        <v>6.5338582415520397E-3</v>
      </c>
      <c r="AC248">
        <v>6.6461961548159396E-3</v>
      </c>
      <c r="AD248">
        <v>3.0447125899052498E-3</v>
      </c>
      <c r="AE248">
        <v>0.425198894237306</v>
      </c>
      <c r="AF248" s="3">
        <v>3.14180997242367E-3</v>
      </c>
      <c r="AG248" s="3">
        <v>2.3931999860190002E-6</v>
      </c>
      <c r="AH248">
        <v>6.27269925511842</v>
      </c>
      <c r="AI248">
        <v>0.17947010803178201</v>
      </c>
      <c r="AJ248">
        <v>187.14235651106799</v>
      </c>
      <c r="AK248" t="s">
        <v>89</v>
      </c>
      <c r="AL248" t="s">
        <v>90</v>
      </c>
      <c r="AM248">
        <v>47858266135.379997</v>
      </c>
      <c r="AN248">
        <v>385889</v>
      </c>
      <c r="AO248" s="1">
        <f>SUM(AA248,AC248*$AO$241,AF248*$AP$241)</f>
        <v>9.0092309076530673E-3</v>
      </c>
      <c r="AP248">
        <f t="shared" si="79"/>
        <v>10.291145841760596</v>
      </c>
      <c r="AQ248" s="15">
        <f t="shared" si="80"/>
        <v>-3.3251525653009706E-2</v>
      </c>
      <c r="AR248" s="3">
        <f t="shared" si="81"/>
        <v>-3.1446351191868546E-4</v>
      </c>
      <c r="AS248" s="15">
        <f t="shared" si="77"/>
        <v>-0.12680731559006464</v>
      </c>
      <c r="AT248" s="5"/>
      <c r="AU248" s="5"/>
    </row>
    <row r="249" spans="1:49" x14ac:dyDescent="0.25">
      <c r="A249" t="s">
        <v>396</v>
      </c>
      <c r="B249">
        <v>10.521020532005601</v>
      </c>
      <c r="C249">
        <v>1.1075867687281801E-2</v>
      </c>
      <c r="D249">
        <v>12.5105474162311</v>
      </c>
      <c r="E249">
        <v>-6.42696276258852</v>
      </c>
      <c r="F249" s="1">
        <v>0</v>
      </c>
      <c r="G249" s="1">
        <v>0</v>
      </c>
      <c r="H249">
        <v>3.87880876701354</v>
      </c>
      <c r="I249">
        <v>-44.466058885965303</v>
      </c>
      <c r="J249">
        <v>-51.2170222234652</v>
      </c>
      <c r="K249">
        <v>-74.670921963883899</v>
      </c>
      <c r="L249">
        <v>-12.2454026882709</v>
      </c>
      <c r="M249">
        <v>32.256534914162103</v>
      </c>
      <c r="N249">
        <v>93.655710850047299</v>
      </c>
      <c r="O249">
        <v>75.283589406706696</v>
      </c>
      <c r="P249">
        <v>123898.791800441</v>
      </c>
      <c r="Q249">
        <v>124879.670640866</v>
      </c>
      <c r="R249">
        <v>86.197797717061107</v>
      </c>
      <c r="S249">
        <v>684.01673759622895</v>
      </c>
      <c r="T249">
        <v>0.606599339337349</v>
      </c>
      <c r="U249">
        <v>0.38948336819323698</v>
      </c>
      <c r="V249" s="1">
        <v>0</v>
      </c>
      <c r="W249">
        <v>0.12755852216254901</v>
      </c>
      <c r="X249">
        <v>0.48295810964421199</v>
      </c>
      <c r="Y249" s="1">
        <v>0</v>
      </c>
      <c r="Z249">
        <v>0.22496616677367101</v>
      </c>
      <c r="AA249">
        <v>3.0225622645046199E-4</v>
      </c>
      <c r="AB249">
        <v>6.7597880036218997E-3</v>
      </c>
      <c r="AC249">
        <v>6.8743162762303798E-3</v>
      </c>
      <c r="AD249">
        <v>3.79927884440844E-3</v>
      </c>
      <c r="AE249">
        <v>0.453389427490488</v>
      </c>
      <c r="AF249" s="3">
        <v>3.9770518539096102E-3</v>
      </c>
      <c r="AG249" s="3">
        <v>5.1528419028326899E-6</v>
      </c>
      <c r="AH249">
        <v>6.5018983888189501</v>
      </c>
      <c r="AI249">
        <v>0.19103198002549099</v>
      </c>
      <c r="AJ249">
        <v>383.520913280451</v>
      </c>
      <c r="AK249" t="s">
        <v>91</v>
      </c>
      <c r="AL249" t="s">
        <v>92</v>
      </c>
      <c r="AM249">
        <v>59034305126.739998</v>
      </c>
      <c r="AN249">
        <v>476472</v>
      </c>
      <c r="AO249" s="1">
        <f t="shared" si="78"/>
        <v>9.9294116141525422E-3</v>
      </c>
      <c r="AP249">
        <f t="shared" si="79"/>
        <v>11.28564250126367</v>
      </c>
      <c r="AQ249" s="15">
        <f t="shared" si="80"/>
        <v>-6.7751744676694647E-2</v>
      </c>
      <c r="AR249" s="3">
        <f t="shared" si="81"/>
        <v>-7.0831785788364778E-4</v>
      </c>
      <c r="AS249" s="15">
        <f t="shared" si="77"/>
        <v>-0.159027964007738</v>
      </c>
      <c r="AT249" s="5">
        <f>SUMPRODUCT(AP242:AP249,$AM242:$AM249)/SUM($AM242:$AM249)</f>
        <v>9.8421054428355799</v>
      </c>
      <c r="AU249" s="5">
        <f>SUMPRODUCT(B242:B249,$AM242:$AM249)/SUM($AM242:$AM249)</f>
        <v>9.4638298695459273</v>
      </c>
      <c r="AV249">
        <f>(AT249-AU249)^2</f>
        <v>0.1430924093476153</v>
      </c>
      <c r="AW249" s="10">
        <f>AU249/AT249-1</f>
        <v>-3.8434415835791769E-2</v>
      </c>
    </row>
    <row r="250" spans="1:49" x14ac:dyDescent="0.25">
      <c r="A250" t="s">
        <v>396</v>
      </c>
      <c r="B250">
        <v>11.3641580196518</v>
      </c>
      <c r="C250">
        <v>1.1821665355833301E-2</v>
      </c>
      <c r="D250">
        <v>13.2990341778741</v>
      </c>
      <c r="E250">
        <v>-0.42743494447819802</v>
      </c>
      <c r="F250" s="1">
        <v>0</v>
      </c>
      <c r="G250" s="1">
        <v>0</v>
      </c>
      <c r="H250">
        <v>3.9542113617927899</v>
      </c>
      <c r="I250">
        <v>-19.924240357751501</v>
      </c>
      <c r="J250">
        <v>-28.865414943606101</v>
      </c>
      <c r="K250">
        <v>-50.369308258709601</v>
      </c>
      <c r="L250">
        <v>12.2161795645056</v>
      </c>
      <c r="M250">
        <v>31.4275114826251</v>
      </c>
      <c r="N250">
        <v>93.313220293345097</v>
      </c>
      <c r="O250">
        <v>75.1268018130028</v>
      </c>
      <c r="P250">
        <v>124167.706320809</v>
      </c>
      <c r="Q250">
        <v>125171.300298356</v>
      </c>
      <c r="R250">
        <v>87.217626102519702</v>
      </c>
      <c r="S250">
        <v>686.70934911455299</v>
      </c>
      <c r="T250">
        <v>0.586171108074242</v>
      </c>
      <c r="U250">
        <v>0.38874861001491801</v>
      </c>
      <c r="V250" s="1">
        <v>0</v>
      </c>
      <c r="W250">
        <v>0.11878763769636</v>
      </c>
      <c r="X250">
        <v>0.49246375228872102</v>
      </c>
      <c r="Y250" s="1">
        <v>0</v>
      </c>
      <c r="Z250">
        <v>0.25065872342867601</v>
      </c>
      <c r="AA250">
        <v>3.0264896066775301E-4</v>
      </c>
      <c r="AB250">
        <v>6.7317878512051701E-3</v>
      </c>
      <c r="AC250">
        <v>6.8163845450435797E-3</v>
      </c>
      <c r="AD250">
        <v>4.3931791653305397E-3</v>
      </c>
      <c r="AE250">
        <v>0.45133775358862999</v>
      </c>
      <c r="AF250" s="3">
        <v>4.5994248535370904E-3</v>
      </c>
      <c r="AG250" s="3">
        <v>8.7470532146241502E-5</v>
      </c>
      <c r="AH250">
        <v>6.6744471866453701</v>
      </c>
      <c r="AI250">
        <v>0.18998919117077001</v>
      </c>
      <c r="AJ250">
        <v>605.705993069447</v>
      </c>
      <c r="AK250" t="s">
        <v>93</v>
      </c>
      <c r="AL250" t="s">
        <v>94</v>
      </c>
      <c r="AM250">
        <v>68272495811.139999</v>
      </c>
      <c r="AN250">
        <v>549841</v>
      </c>
      <c r="AO250" s="1">
        <f t="shared" si="78"/>
        <v>1.0406179085800837E-2</v>
      </c>
      <c r="AP250">
        <f t="shared" si="79"/>
        <v>11.796930620872692</v>
      </c>
      <c r="AQ250" s="15">
        <f t="shared" si="80"/>
        <v>-3.6685186607368303E-2</v>
      </c>
      <c r="AR250" s="3">
        <f t="shared" si="81"/>
        <v>-4.0371704847093001E-4</v>
      </c>
      <c r="AS250" s="15">
        <f t="shared" si="77"/>
        <v>-0.14548997561352217</v>
      </c>
    </row>
    <row r="251" spans="1:49" x14ac:dyDescent="0.25">
      <c r="A251" t="s">
        <v>396</v>
      </c>
      <c r="B251">
        <v>12.455440657627101</v>
      </c>
      <c r="C251">
        <v>1.2927886952906999E-2</v>
      </c>
      <c r="D251">
        <v>14.456584238350301</v>
      </c>
      <c r="E251">
        <v>6.1510978489823902</v>
      </c>
      <c r="F251" s="1">
        <v>0</v>
      </c>
      <c r="G251" s="1">
        <v>0</v>
      </c>
      <c r="H251">
        <v>4.0442147177107</v>
      </c>
      <c r="I251">
        <v>4.8672026698374697</v>
      </c>
      <c r="J251">
        <v>-4.0745194750971203</v>
      </c>
      <c r="K251">
        <v>-25.634819755755199</v>
      </c>
      <c r="L251">
        <v>37.028295724123197</v>
      </c>
      <c r="M251">
        <v>31.1082443315955</v>
      </c>
      <c r="N251">
        <v>93.206415959034103</v>
      </c>
      <c r="O251">
        <v>75.036308660556998</v>
      </c>
      <c r="P251">
        <v>124116.534861919</v>
      </c>
      <c r="Q251">
        <v>125134.676452189</v>
      </c>
      <c r="R251">
        <v>91.504380560572699</v>
      </c>
      <c r="S251">
        <v>688.29955784649701</v>
      </c>
      <c r="T251">
        <v>0.58855582165199605</v>
      </c>
      <c r="U251">
        <v>0.386616226666393</v>
      </c>
      <c r="V251" s="1">
        <v>0</v>
      </c>
      <c r="W251">
        <v>0.105505999204828</v>
      </c>
      <c r="X251">
        <v>0.50787777412877799</v>
      </c>
      <c r="Y251" s="1">
        <v>0</v>
      </c>
      <c r="Z251">
        <v>0.25004061646043502</v>
      </c>
      <c r="AA251">
        <v>3.01460529100728E-4</v>
      </c>
      <c r="AB251">
        <v>6.6115839009614399E-3</v>
      </c>
      <c r="AC251">
        <v>6.6850024547105502E-3</v>
      </c>
      <c r="AD251">
        <v>4.8932386178510597E-3</v>
      </c>
      <c r="AE251">
        <v>0.453431854558559</v>
      </c>
      <c r="AF251" s="3">
        <v>5.1399012382041401E-3</v>
      </c>
      <c r="AG251" s="3">
        <v>6.3249712922759205E-4</v>
      </c>
      <c r="AH251">
        <v>6.8078441047571898</v>
      </c>
      <c r="AI251">
        <v>0.18992856833795899</v>
      </c>
      <c r="AJ251">
        <v>916.87482380178403</v>
      </c>
      <c r="AK251" t="s">
        <v>95</v>
      </c>
      <c r="AL251" t="s">
        <v>96</v>
      </c>
      <c r="AM251">
        <v>56120904752.769997</v>
      </c>
      <c r="AN251">
        <v>452163</v>
      </c>
      <c r="AO251" s="1">
        <f t="shared" si="78"/>
        <v>1.0745009246941661E-2</v>
      </c>
      <c r="AP251">
        <f t="shared" si="79"/>
        <v>12.158650476052724</v>
      </c>
      <c r="AQ251" s="15">
        <f t="shared" si="80"/>
        <v>2.440979631406659E-2</v>
      </c>
      <c r="AR251" s="3">
        <f t="shared" si="81"/>
        <v>2.7896582583031293E-4</v>
      </c>
      <c r="AS251" s="15">
        <f t="shared" si="77"/>
        <v>-0.13842437104987659</v>
      </c>
    </row>
    <row r="252" spans="1:49" x14ac:dyDescent="0.25">
      <c r="A252" t="s">
        <v>396</v>
      </c>
      <c r="B252">
        <v>13.1533055289042</v>
      </c>
      <c r="C252">
        <v>1.3548587867131701E-2</v>
      </c>
      <c r="D252">
        <v>15.0998639454501</v>
      </c>
      <c r="E252">
        <v>7.2824897047996302</v>
      </c>
      <c r="F252" s="1">
        <v>0</v>
      </c>
      <c r="G252" s="1">
        <v>0</v>
      </c>
      <c r="H252">
        <v>4.1043246475324899</v>
      </c>
      <c r="I252">
        <v>29.714842409523101</v>
      </c>
      <c r="J252">
        <v>19.543631064481001</v>
      </c>
      <c r="K252">
        <v>1.0721377809387</v>
      </c>
      <c r="L252">
        <v>61.928744631834498</v>
      </c>
      <c r="M252">
        <v>31.391908777035699</v>
      </c>
      <c r="N252">
        <v>93.349247080882606</v>
      </c>
      <c r="O252">
        <v>75.324327561738002</v>
      </c>
      <c r="P252">
        <v>123925.147626247</v>
      </c>
      <c r="Q252">
        <v>124940.924970907</v>
      </c>
      <c r="R252">
        <v>100.103818876926</v>
      </c>
      <c r="S252">
        <v>688.68449305632203</v>
      </c>
      <c r="T252">
        <v>0.60910071048889802</v>
      </c>
      <c r="U252">
        <v>0.37250149207093702</v>
      </c>
      <c r="V252" s="1">
        <v>0</v>
      </c>
      <c r="W252">
        <v>9.9159166929887105E-2</v>
      </c>
      <c r="X252">
        <v>0.52833934099917401</v>
      </c>
      <c r="Y252" s="1">
        <v>0</v>
      </c>
      <c r="Z252">
        <v>0.214937821092864</v>
      </c>
      <c r="AA252">
        <v>3.00707369263761E-4</v>
      </c>
      <c r="AB252">
        <v>6.44050888099729E-3</v>
      </c>
      <c r="AC252">
        <v>6.5694268189338996E-3</v>
      </c>
      <c r="AD252">
        <v>4.9731825923302903E-3</v>
      </c>
      <c r="AE252">
        <v>0.44077509660695602</v>
      </c>
      <c r="AF252" s="3">
        <v>5.1653356719389004E-3</v>
      </c>
      <c r="AG252" s="3">
        <v>1.1949698453935099E-3</v>
      </c>
      <c r="AH252">
        <v>6.68721771107053</v>
      </c>
      <c r="AI252">
        <v>0.186607076858467</v>
      </c>
      <c r="AJ252">
        <v>1325.0390767301401</v>
      </c>
      <c r="AK252" t="s">
        <v>97</v>
      </c>
      <c r="AL252" t="s">
        <v>98</v>
      </c>
      <c r="AM252">
        <v>51504778455.239998</v>
      </c>
      <c r="AN252">
        <v>415612</v>
      </c>
      <c r="AO252" s="1">
        <f t="shared" si="78"/>
        <v>1.0660852278051761E-2</v>
      </c>
      <c r="AP252">
        <f t="shared" si="79"/>
        <v>12.068935428252981</v>
      </c>
      <c r="AQ252" s="15">
        <f t="shared" si="80"/>
        <v>8.9848032338688544E-2</v>
      </c>
      <c r="AR252" s="3">
        <f t="shared" si="81"/>
        <v>1.0225071655552281E-3</v>
      </c>
      <c r="AS252" s="15">
        <f t="shared" si="77"/>
        <v>-0.12891231494389976</v>
      </c>
    </row>
    <row r="253" spans="1:49" x14ac:dyDescent="0.25">
      <c r="A253" t="s">
        <v>396</v>
      </c>
      <c r="B253">
        <v>14.6314470663034</v>
      </c>
      <c r="C253">
        <v>1.38270214359112E-2</v>
      </c>
      <c r="D253">
        <v>15.386982614373199</v>
      </c>
      <c r="E253">
        <v>8.4668045154512903</v>
      </c>
      <c r="F253" s="1">
        <v>0</v>
      </c>
      <c r="G253" s="1">
        <v>0</v>
      </c>
      <c r="H253">
        <v>4.1833332557521601</v>
      </c>
      <c r="I253">
        <v>54.436271572552698</v>
      </c>
      <c r="J253">
        <v>43.742256808329401</v>
      </c>
      <c r="K253">
        <v>28.3956706693779</v>
      </c>
      <c r="L253">
        <v>86.737312287367502</v>
      </c>
      <c r="M253">
        <v>32.529325341679197</v>
      </c>
      <c r="N253">
        <v>93.6160445661545</v>
      </c>
      <c r="O253">
        <v>75.269549965554702</v>
      </c>
      <c r="P253">
        <v>123591.636533853</v>
      </c>
      <c r="Q253">
        <v>124611.57774883699</v>
      </c>
      <c r="R253">
        <v>111.642483298229</v>
      </c>
      <c r="S253">
        <v>686.67817538458803</v>
      </c>
      <c r="T253">
        <v>0.64140290279702195</v>
      </c>
      <c r="U253">
        <v>0.356315640312523</v>
      </c>
      <c r="V253" s="1">
        <v>0</v>
      </c>
      <c r="W253">
        <v>0.10000127466752599</v>
      </c>
      <c r="X253">
        <v>0.54368308501995</v>
      </c>
      <c r="Y253" s="1">
        <v>0</v>
      </c>
      <c r="Z253">
        <v>0.163015104809387</v>
      </c>
      <c r="AA253">
        <v>3.0101949802983398E-4</v>
      </c>
      <c r="AB253">
        <v>6.4035307954240402E-3</v>
      </c>
      <c r="AC253">
        <v>6.5950480848669998E-3</v>
      </c>
      <c r="AD253">
        <v>4.9154115243362903E-3</v>
      </c>
      <c r="AE253">
        <v>0.451868067796658</v>
      </c>
      <c r="AF253" s="3">
        <v>5.1000848166784102E-3</v>
      </c>
      <c r="AG253" s="3">
        <v>1.49423859984723E-3</v>
      </c>
      <c r="AH253">
        <v>6.5779911136724198</v>
      </c>
      <c r="AI253">
        <v>0.18950169808473</v>
      </c>
      <c r="AJ253">
        <v>1889.1724071034701</v>
      </c>
      <c r="AK253" t="s">
        <v>99</v>
      </c>
      <c r="AL253" t="s">
        <v>100</v>
      </c>
      <c r="AM253">
        <v>41562260675.059998</v>
      </c>
      <c r="AN253">
        <v>336287</v>
      </c>
      <c r="AO253" s="1">
        <f t="shared" si="78"/>
        <v>1.0628983112803018E-2</v>
      </c>
      <c r="AP253">
        <f t="shared" si="79"/>
        <v>12.03493956950461</v>
      </c>
      <c r="AQ253" s="15">
        <f t="shared" si="80"/>
        <v>0.21574744782085098</v>
      </c>
      <c r="AR253" s="3">
        <f t="shared" si="81"/>
        <v>2.4672044838376442E-3</v>
      </c>
      <c r="AS253" s="15">
        <f t="shared" si="77"/>
        <v>-4.9102255263747563E-2</v>
      </c>
    </row>
    <row r="254" spans="1:49" x14ac:dyDescent="0.25">
      <c r="A254" t="s">
        <v>396</v>
      </c>
      <c r="B254">
        <v>15.322873102801299</v>
      </c>
      <c r="C254">
        <v>1.4590045807155699E-2</v>
      </c>
      <c r="D254">
        <v>16.1692522006412</v>
      </c>
      <c r="E254">
        <v>8.8192889703459993</v>
      </c>
      <c r="F254" s="1">
        <v>0</v>
      </c>
      <c r="G254" s="1">
        <v>0</v>
      </c>
      <c r="H254">
        <v>4.2540256848134597</v>
      </c>
      <c r="I254">
        <v>78.990190883622105</v>
      </c>
      <c r="J254">
        <v>70.056915640201595</v>
      </c>
      <c r="K254">
        <v>52.558391817818702</v>
      </c>
      <c r="L254">
        <v>111.469412636355</v>
      </c>
      <c r="M254">
        <v>34.498109267557403</v>
      </c>
      <c r="N254">
        <v>93.961652616315405</v>
      </c>
      <c r="O254">
        <v>74.745186910316903</v>
      </c>
      <c r="P254">
        <v>122913.519914787</v>
      </c>
      <c r="Q254">
        <v>123939.638262494</v>
      </c>
      <c r="R254">
        <v>122.344736401701</v>
      </c>
      <c r="S254">
        <v>686.29668065451006</v>
      </c>
      <c r="T254">
        <v>0.66830236279697797</v>
      </c>
      <c r="U254">
        <v>0.35362291286386899</v>
      </c>
      <c r="V254" s="1">
        <v>0</v>
      </c>
      <c r="W254">
        <v>0.100901811719784</v>
      </c>
      <c r="X254">
        <v>0.545475275416345</v>
      </c>
      <c r="Y254" s="1">
        <v>0</v>
      </c>
      <c r="Z254">
        <v>0.11907203959099701</v>
      </c>
      <c r="AA254">
        <v>3.0299829090221298E-4</v>
      </c>
      <c r="AB254">
        <v>6.5546509816400301E-3</v>
      </c>
      <c r="AC254">
        <v>6.7754535575758898E-3</v>
      </c>
      <c r="AD254">
        <v>5.0412035979705196E-3</v>
      </c>
      <c r="AE254">
        <v>0.48557533473235698</v>
      </c>
      <c r="AF254" s="3">
        <v>5.2026578421950197E-3</v>
      </c>
      <c r="AG254" s="3">
        <v>1.9159610102709799E-3</v>
      </c>
      <c r="AH254">
        <v>6.4969308368979997</v>
      </c>
      <c r="AI254">
        <v>0.19932871012792</v>
      </c>
      <c r="AJ254">
        <v>2525.2901443779301</v>
      </c>
      <c r="AK254" t="s">
        <v>101</v>
      </c>
      <c r="AL254" t="s">
        <v>102</v>
      </c>
      <c r="AM254">
        <v>34589585293.300003</v>
      </c>
      <c r="AN254">
        <v>281414</v>
      </c>
      <c r="AO254" s="1">
        <f t="shared" si="78"/>
        <v>1.0882082646043463E-2</v>
      </c>
      <c r="AP254">
        <f t="shared" si="79"/>
        <v>12.304597160073783</v>
      </c>
      <c r="AQ254" s="15">
        <f t="shared" si="80"/>
        <v>0.24529660772002204</v>
      </c>
      <c r="AR254" s="3">
        <f t="shared" si="81"/>
        <v>2.8826935180914989E-3</v>
      </c>
      <c r="AS254" s="15">
        <f t="shared" si="77"/>
        <v>-5.234497472964994E-2</v>
      </c>
    </row>
    <row r="255" spans="1:49" x14ac:dyDescent="0.25">
      <c r="A255" t="s">
        <v>396</v>
      </c>
      <c r="B255">
        <v>18.2436153126881</v>
      </c>
      <c r="C255">
        <v>1.72890440751227E-2</v>
      </c>
      <c r="D255">
        <v>18.883430685027001</v>
      </c>
      <c r="E255">
        <v>15.033704426876801</v>
      </c>
      <c r="F255" s="1">
        <v>0</v>
      </c>
      <c r="G255" s="1">
        <v>0</v>
      </c>
      <c r="H255">
        <v>4.3590662266149698</v>
      </c>
      <c r="I255">
        <v>103.92157232776999</v>
      </c>
      <c r="J255">
        <v>98.436329490019602</v>
      </c>
      <c r="K255">
        <v>69.646220796690301</v>
      </c>
      <c r="L255">
        <v>136.48438012338499</v>
      </c>
      <c r="M255">
        <v>35.688571612203297</v>
      </c>
      <c r="N255">
        <v>93.6947870341033</v>
      </c>
      <c r="O255">
        <v>72.887628985205694</v>
      </c>
      <c r="P255">
        <v>122589.536504829</v>
      </c>
      <c r="Q255">
        <v>123658.37706664699</v>
      </c>
      <c r="R255">
        <v>127.24176239921501</v>
      </c>
      <c r="S255">
        <v>694.28598363217202</v>
      </c>
      <c r="T255">
        <v>0.67851099317907304</v>
      </c>
      <c r="U255">
        <v>0.33918387035304998</v>
      </c>
      <c r="V255" s="1">
        <v>0</v>
      </c>
      <c r="W255">
        <v>9.1612427228739204E-2</v>
      </c>
      <c r="X255">
        <v>0.56920370241820994</v>
      </c>
      <c r="Y255" s="1">
        <v>0</v>
      </c>
      <c r="Z255">
        <v>0.11139885935678299</v>
      </c>
      <c r="AA255">
        <v>3.0842969814233603E-4</v>
      </c>
      <c r="AB255">
        <v>6.9364745590991001E-3</v>
      </c>
      <c r="AC255">
        <v>7.0342349371359204E-3</v>
      </c>
      <c r="AD255">
        <v>5.79273744405818E-3</v>
      </c>
      <c r="AE255">
        <v>0.56821859241503303</v>
      </c>
      <c r="AF255" s="3">
        <v>5.9227891163374201E-3</v>
      </c>
      <c r="AG255" s="3">
        <v>3.4384050741440401E-3</v>
      </c>
      <c r="AH255">
        <v>6.97064429146808</v>
      </c>
      <c r="AI255">
        <v>0.221819985197304</v>
      </c>
      <c r="AJ255">
        <v>3238.87505565629</v>
      </c>
      <c r="AK255" t="s">
        <v>103</v>
      </c>
      <c r="AL255" t="s">
        <v>104</v>
      </c>
      <c r="AM255">
        <v>22060477452.189999</v>
      </c>
      <c r="AN255">
        <v>179954</v>
      </c>
      <c r="AO255" s="1">
        <f t="shared" si="78"/>
        <v>1.1734779150774394E-2</v>
      </c>
      <c r="AP255">
        <f t="shared" si="79"/>
        <v>13.207511079501067</v>
      </c>
      <c r="AQ255" s="15">
        <f t="shared" si="80"/>
        <v>0.381306076737153</v>
      </c>
      <c r="AR255" s="3">
        <f t="shared" si="81"/>
        <v>4.9106521469914621E-3</v>
      </c>
      <c r="AS255" s="15">
        <f t="shared" si="77"/>
        <v>-3.3882369311537319E-2</v>
      </c>
    </row>
    <row r="256" spans="1:49" x14ac:dyDescent="0.25">
      <c r="A256" t="s">
        <v>396</v>
      </c>
      <c r="B256">
        <v>19.152889098913999</v>
      </c>
      <c r="C256">
        <v>1.88996738370396E-2</v>
      </c>
      <c r="D256">
        <v>20.464495329900501</v>
      </c>
      <c r="E256">
        <v>23.427068403314902</v>
      </c>
      <c r="F256" s="1">
        <v>0</v>
      </c>
      <c r="G256" s="1">
        <v>0</v>
      </c>
      <c r="H256">
        <v>4.4730196083867702</v>
      </c>
      <c r="I256">
        <v>128.17334393354099</v>
      </c>
      <c r="J256">
        <v>124.133524428125</v>
      </c>
      <c r="K256">
        <v>87.810512145356995</v>
      </c>
      <c r="L256">
        <v>160.87601697163001</v>
      </c>
      <c r="M256">
        <v>36.996920915986799</v>
      </c>
      <c r="N256">
        <v>93.266388755173693</v>
      </c>
      <c r="O256">
        <v>71.121538364177596</v>
      </c>
      <c r="P256">
        <v>122067.14892219201</v>
      </c>
      <c r="Q256">
        <v>123158.477328601</v>
      </c>
      <c r="R256">
        <v>131.062804360786</v>
      </c>
      <c r="S256">
        <v>698.07616480070305</v>
      </c>
      <c r="T256">
        <v>0.67380878796572996</v>
      </c>
      <c r="U256">
        <v>0.33543754536933301</v>
      </c>
      <c r="V256" s="1">
        <v>0</v>
      </c>
      <c r="W256">
        <v>8.3217388147182506E-2</v>
      </c>
      <c r="X256">
        <v>0.58134506648348305</v>
      </c>
      <c r="Y256" s="1">
        <v>0</v>
      </c>
      <c r="Z256">
        <v>0.11534394866839801</v>
      </c>
      <c r="AA256">
        <v>3.1368554628529799E-4</v>
      </c>
      <c r="AB256">
        <v>7.2834798508879398E-3</v>
      </c>
      <c r="AC256">
        <v>7.2778989489212199E-3</v>
      </c>
      <c r="AD256">
        <v>6.45565955856403E-3</v>
      </c>
      <c r="AE256">
        <v>0.63183586232742805</v>
      </c>
      <c r="AF256" s="3">
        <v>6.5153079645012798E-3</v>
      </c>
      <c r="AG256" s="3">
        <v>4.0463557326559998E-3</v>
      </c>
      <c r="AH256">
        <v>7.3303469352329698</v>
      </c>
      <c r="AI256">
        <v>0.24980990865185801</v>
      </c>
      <c r="AJ256">
        <v>4038.8315453996402</v>
      </c>
      <c r="AK256" t="s">
        <v>105</v>
      </c>
      <c r="AL256" t="s">
        <v>106</v>
      </c>
      <c r="AM256">
        <v>13150049819.09</v>
      </c>
      <c r="AN256">
        <v>107728</v>
      </c>
      <c r="AO256" s="1">
        <f t="shared" si="78"/>
        <v>1.2465092447957189E-2</v>
      </c>
      <c r="AP256">
        <f t="shared" si="79"/>
        <v>13.974050849763787</v>
      </c>
      <c r="AQ256" s="15">
        <f t="shared" si="80"/>
        <v>0.37060393616914267</v>
      </c>
      <c r="AR256" s="3">
        <f t="shared" si="81"/>
        <v>5.0964029061362701E-3</v>
      </c>
      <c r="AS256" s="15">
        <f t="shared" si="77"/>
        <v>-6.4091794585822259E-2</v>
      </c>
    </row>
    <row r="257" spans="1:49" x14ac:dyDescent="0.25">
      <c r="A257" t="s">
        <v>396</v>
      </c>
      <c r="B257">
        <v>21.6024649531489</v>
      </c>
      <c r="C257">
        <v>1.9389092031285901E-2</v>
      </c>
      <c r="D257">
        <v>20.939303048615798</v>
      </c>
      <c r="E257">
        <v>38.962913831893097</v>
      </c>
      <c r="F257" s="1">
        <v>0</v>
      </c>
      <c r="G257" s="1">
        <v>0</v>
      </c>
      <c r="H257">
        <v>4.6429211923583598</v>
      </c>
      <c r="I257">
        <v>152.43932025296601</v>
      </c>
      <c r="J257">
        <v>150.50253934452101</v>
      </c>
      <c r="K257">
        <v>105.775873480903</v>
      </c>
      <c r="L257">
        <v>185.24484351464599</v>
      </c>
      <c r="M257">
        <v>37.5420253344111</v>
      </c>
      <c r="N257">
        <v>92.8057305955722</v>
      </c>
      <c r="O257">
        <v>69.350221188010394</v>
      </c>
      <c r="P257">
        <v>121682.20528827301</v>
      </c>
      <c r="Q257">
        <v>122845.947756726</v>
      </c>
      <c r="R257">
        <v>131.83469925362999</v>
      </c>
      <c r="S257">
        <v>703.94254783329802</v>
      </c>
      <c r="T257">
        <v>0.67183170174183804</v>
      </c>
      <c r="U257">
        <v>0.33033427185319603</v>
      </c>
      <c r="V257" s="1">
        <v>0</v>
      </c>
      <c r="W257">
        <v>6.2476524912718497E-2</v>
      </c>
      <c r="X257">
        <v>0.60718920323408399</v>
      </c>
      <c r="Y257" s="1">
        <v>0</v>
      </c>
      <c r="Z257">
        <v>0.130995297950732</v>
      </c>
      <c r="AA257">
        <v>3.2246295789862102E-4</v>
      </c>
      <c r="AB257">
        <v>7.55801717095514E-3</v>
      </c>
      <c r="AC257">
        <v>7.4126577992313699E-3</v>
      </c>
      <c r="AD257">
        <v>7.2033085781544604E-3</v>
      </c>
      <c r="AE257">
        <v>0.69737783957216404</v>
      </c>
      <c r="AF257" s="3">
        <v>7.1936514252047704E-3</v>
      </c>
      <c r="AG257" s="3">
        <v>3.5191682635221299E-3</v>
      </c>
      <c r="AH257">
        <v>7.8901843749368101</v>
      </c>
      <c r="AI257">
        <v>0.32398957505023301</v>
      </c>
      <c r="AJ257">
        <v>4897.70090570301</v>
      </c>
      <c r="AK257" t="s">
        <v>107</v>
      </c>
      <c r="AL257" t="s">
        <v>108</v>
      </c>
      <c r="AM257">
        <v>4605184741.3400002</v>
      </c>
      <c r="AN257">
        <v>37846</v>
      </c>
      <c r="AO257" s="1">
        <f t="shared" si="78"/>
        <v>1.3172916582537268E-2</v>
      </c>
      <c r="AP257">
        <f t="shared" si="79"/>
        <v>14.711058986230373</v>
      </c>
      <c r="AQ257" s="15">
        <f t="shared" si="80"/>
        <v>0.46845070591919447</v>
      </c>
      <c r="AR257" s="3">
        <f t="shared" si="81"/>
        <v>6.9042726943974245E-3</v>
      </c>
      <c r="AS257" s="15">
        <f t="shared" si="77"/>
        <v>3.1670677051351959E-2</v>
      </c>
    </row>
    <row r="258" spans="1:49" x14ac:dyDescent="0.25">
      <c r="A258" t="s">
        <v>396</v>
      </c>
      <c r="B258">
        <v>19.7953097563556</v>
      </c>
      <c r="C258">
        <v>1.9085716956453801E-2</v>
      </c>
      <c r="D258">
        <v>20.645291648544099</v>
      </c>
      <c r="E258">
        <v>61.094854330528797</v>
      </c>
      <c r="F258" s="1">
        <v>0</v>
      </c>
      <c r="G258" s="1">
        <v>0</v>
      </c>
      <c r="H258">
        <v>4.8685519021022596</v>
      </c>
      <c r="I258">
        <v>177.10772731823201</v>
      </c>
      <c r="J258">
        <v>173.88932805868899</v>
      </c>
      <c r="K258">
        <v>128.83663638538201</v>
      </c>
      <c r="L258">
        <v>209.978300827331</v>
      </c>
      <c r="M258">
        <v>37.831030668636501</v>
      </c>
      <c r="N258">
        <v>92.831442650481193</v>
      </c>
      <c r="O258">
        <v>69.105819450253193</v>
      </c>
      <c r="P258">
        <v>121324.203521894</v>
      </c>
      <c r="Q258">
        <v>122638.336822078</v>
      </c>
      <c r="R258">
        <v>131.33209920767999</v>
      </c>
      <c r="S258">
        <v>702.41481594565903</v>
      </c>
      <c r="T258">
        <v>0.66000557418297601</v>
      </c>
      <c r="U258">
        <v>0.35104317910147298</v>
      </c>
      <c r="V258" s="1">
        <v>0</v>
      </c>
      <c r="W258">
        <v>7.5231425839991803E-2</v>
      </c>
      <c r="X258">
        <v>0.57372539505853404</v>
      </c>
      <c r="Y258" s="1">
        <v>0</v>
      </c>
      <c r="Z258">
        <v>0.13994157831186699</v>
      </c>
      <c r="AA258">
        <v>3.2904227547410499E-4</v>
      </c>
      <c r="AB258">
        <v>7.6517284706499097E-3</v>
      </c>
      <c r="AC258">
        <v>7.4806092958174799E-3</v>
      </c>
      <c r="AD258">
        <v>7.3148724533810003E-3</v>
      </c>
      <c r="AE258">
        <v>0.70624993470905595</v>
      </c>
      <c r="AF258" s="3">
        <v>7.2591998678537099E-3</v>
      </c>
      <c r="AG258" s="3">
        <v>3.0547048177903902E-3</v>
      </c>
      <c r="AH258">
        <v>7.9209281019913798</v>
      </c>
      <c r="AI258">
        <v>0.27449301365635898</v>
      </c>
      <c r="AJ258">
        <v>5766.1138323172499</v>
      </c>
      <c r="AK258" t="s">
        <v>109</v>
      </c>
      <c r="AL258" t="s">
        <v>110</v>
      </c>
      <c r="AM258">
        <v>1557074828</v>
      </c>
      <c r="AN258">
        <v>12834</v>
      </c>
      <c r="AO258" s="1">
        <f t="shared" si="78"/>
        <v>1.329695930587086E-2</v>
      </c>
      <c r="AP258">
        <f t="shared" si="79"/>
        <v>14.839618427553736</v>
      </c>
      <c r="AQ258" s="15">
        <f t="shared" si="80"/>
        <v>0.33395005087194773</v>
      </c>
      <c r="AR258" s="3">
        <f t="shared" si="81"/>
        <v>4.9174650862974997E-3</v>
      </c>
      <c r="AS258" s="15">
        <f t="shared" si="77"/>
        <v>-4.1170737941521818E-2</v>
      </c>
    </row>
    <row r="259" spans="1:49" x14ac:dyDescent="0.25">
      <c r="A259" t="s">
        <v>396</v>
      </c>
      <c r="B259">
        <v>18.676884957385202</v>
      </c>
      <c r="C259">
        <v>1.8643797586811499E-2</v>
      </c>
      <c r="D259">
        <v>20.215218504979301</v>
      </c>
      <c r="E259">
        <v>90.940479498287004</v>
      </c>
      <c r="F259" s="1">
        <v>0</v>
      </c>
      <c r="G259" s="1">
        <v>0</v>
      </c>
      <c r="H259">
        <v>5.1552808422571896</v>
      </c>
      <c r="I259">
        <v>200.93686161238099</v>
      </c>
      <c r="J259">
        <v>193.88981557143401</v>
      </c>
      <c r="K259">
        <v>157.68199993756301</v>
      </c>
      <c r="L259">
        <v>233.96023750982701</v>
      </c>
      <c r="M259">
        <v>37.536703477589498</v>
      </c>
      <c r="N259">
        <v>92.707197529147905</v>
      </c>
      <c r="O259">
        <v>69.744179764022306</v>
      </c>
      <c r="P259">
        <v>120835.290757632</v>
      </c>
      <c r="Q259">
        <v>122373.750865061</v>
      </c>
      <c r="R259">
        <v>130.913542476369</v>
      </c>
      <c r="S259">
        <v>691.45164574002899</v>
      </c>
      <c r="T259">
        <v>0.57657798537592497</v>
      </c>
      <c r="U259">
        <v>0.35941445263727301</v>
      </c>
      <c r="V259" s="1">
        <v>0</v>
      </c>
      <c r="W259">
        <v>0.176398206717331</v>
      </c>
      <c r="X259">
        <v>0.46418734064539402</v>
      </c>
      <c r="Y259" s="1">
        <v>0</v>
      </c>
      <c r="Z259">
        <v>0.17802986219670899</v>
      </c>
      <c r="AA259">
        <v>3.5026985833562301E-4</v>
      </c>
      <c r="AB259">
        <v>7.3517939813312703E-3</v>
      </c>
      <c r="AC259">
        <v>7.2536318802929201E-3</v>
      </c>
      <c r="AD259">
        <v>7.1559783438386003E-3</v>
      </c>
      <c r="AE259">
        <v>0.65943823945651903</v>
      </c>
      <c r="AF259" s="3">
        <v>7.0320960335864104E-3</v>
      </c>
      <c r="AG259" s="3">
        <v>3.2310838578061599E-3</v>
      </c>
      <c r="AH259">
        <v>7.6154439406901799</v>
      </c>
      <c r="AI259">
        <v>0.26209841111800403</v>
      </c>
      <c r="AJ259">
        <v>6537.33802639243</v>
      </c>
      <c r="AK259" t="s">
        <v>111</v>
      </c>
      <c r="AL259" t="s">
        <v>112</v>
      </c>
      <c r="AM259">
        <v>320576026.38</v>
      </c>
      <c r="AN259">
        <v>2653</v>
      </c>
      <c r="AO259" s="1">
        <f t="shared" si="78"/>
        <v>1.2918895238976335E-2</v>
      </c>
      <c r="AP259">
        <f t="shared" si="79"/>
        <v>14.447232697138535</v>
      </c>
      <c r="AQ259" s="15">
        <f t="shared" si="80"/>
        <v>0.29276556617547977</v>
      </c>
      <c r="AR259" s="3">
        <f t="shared" si="81"/>
        <v>4.1618701259749542E-3</v>
      </c>
      <c r="AS259" s="15">
        <f t="shared" si="77"/>
        <v>-7.6097794699334309E-2</v>
      </c>
    </row>
    <row r="260" spans="1:49" x14ac:dyDescent="0.25">
      <c r="A260" t="s">
        <v>396</v>
      </c>
      <c r="B260">
        <v>10.0860017254057</v>
      </c>
      <c r="C260">
        <v>1.8724685767572399E-2</v>
      </c>
      <c r="D260">
        <v>20.294097765408399</v>
      </c>
      <c r="E260">
        <v>146.23321524712799</v>
      </c>
      <c r="F260" s="1">
        <v>0</v>
      </c>
      <c r="G260" s="1">
        <v>0</v>
      </c>
      <c r="H260">
        <v>5.6336131671901004</v>
      </c>
      <c r="I260">
        <v>236.81703720052701</v>
      </c>
      <c r="J260">
        <v>231.524653022481</v>
      </c>
      <c r="K260">
        <v>197.987759134757</v>
      </c>
      <c r="L260">
        <v>269.20851552921602</v>
      </c>
      <c r="M260">
        <v>35.235991654153501</v>
      </c>
      <c r="N260">
        <v>84.973080633723697</v>
      </c>
      <c r="O260">
        <v>67.466041329694605</v>
      </c>
      <c r="P260">
        <v>123301.936277695</v>
      </c>
      <c r="Q260">
        <v>124326.23522380499</v>
      </c>
      <c r="R260">
        <v>126.475807591598</v>
      </c>
      <c r="S260">
        <v>660.36129557745505</v>
      </c>
      <c r="T260">
        <v>0.21057076423954199</v>
      </c>
      <c r="U260">
        <v>0.80300525243799903</v>
      </c>
      <c r="V260" s="1">
        <v>0</v>
      </c>
      <c r="W260">
        <v>6.02743955155658E-2</v>
      </c>
      <c r="X260">
        <v>0.13672035204643401</v>
      </c>
      <c r="Y260" s="1">
        <v>0</v>
      </c>
      <c r="Z260">
        <v>0.70577856943775896</v>
      </c>
      <c r="AA260">
        <v>3.09936721991989E-4</v>
      </c>
      <c r="AB260">
        <v>6.7740750306668302E-3</v>
      </c>
      <c r="AC260">
        <v>7.0138320213602697E-3</v>
      </c>
      <c r="AD260">
        <v>7.5696099493124903E-3</v>
      </c>
      <c r="AE260">
        <v>0.54898543816573997</v>
      </c>
      <c r="AF260" s="3">
        <v>8.3722367061764107E-3</v>
      </c>
      <c r="AG260" s="3">
        <v>3.6204844415132901E-3</v>
      </c>
      <c r="AH260">
        <v>6.5767840006633298</v>
      </c>
      <c r="AI260">
        <v>0.20945915034783399</v>
      </c>
      <c r="AJ260">
        <v>6950.5881437419002</v>
      </c>
      <c r="AK260" t="s">
        <v>113</v>
      </c>
      <c r="AL260" t="s">
        <v>114</v>
      </c>
      <c r="AM260">
        <v>83475410.859999999</v>
      </c>
      <c r="AN260">
        <v>677</v>
      </c>
      <c r="AO260" s="1">
        <f t="shared" si="78"/>
        <v>1.3799776585130184E-2</v>
      </c>
      <c r="AP260">
        <f t="shared" si="79"/>
        <v>15.358927260246658</v>
      </c>
      <c r="AQ260" s="15">
        <f t="shared" ref="AQ260" si="82">B260/AP260-1</f>
        <v>-0.34331339978989373</v>
      </c>
      <c r="AR260" s="3">
        <f t="shared" ref="AR260" si="83">1-(1-B260/100)^(1/12)-AO260</f>
        <v>-4.9791959159399581E-3</v>
      </c>
      <c r="AS260" s="15">
        <f t="shared" ref="AS260" si="84">B260/D260-1</f>
        <v>-0.50300812374140402</v>
      </c>
    </row>
    <row r="261" spans="1:49" x14ac:dyDescent="0.25">
      <c r="AN261">
        <f>SUM(AN242:AN260)</f>
        <v>3704909</v>
      </c>
    </row>
    <row r="262" spans="1:49" x14ac:dyDescent="0.25">
      <c r="AO262" t="s">
        <v>244</v>
      </c>
      <c r="AP262" t="s">
        <v>411</v>
      </c>
      <c r="AR262" s="3" t="s">
        <v>67</v>
      </c>
      <c r="AS262" s="15"/>
    </row>
    <row r="263" spans="1:49" x14ac:dyDescent="0.25">
      <c r="A263" t="s">
        <v>0</v>
      </c>
      <c r="B263" t="s">
        <v>1</v>
      </c>
      <c r="C263" t="s">
        <v>2</v>
      </c>
      <c r="D263" t="s">
        <v>3</v>
      </c>
      <c r="E263" t="s">
        <v>5</v>
      </c>
      <c r="F263" t="s">
        <v>6</v>
      </c>
      <c r="G263" t="s">
        <v>208</v>
      </c>
      <c r="H263" t="s">
        <v>7</v>
      </c>
      <c r="I263" t="s">
        <v>8</v>
      </c>
      <c r="J263" t="s">
        <v>134</v>
      </c>
      <c r="K263" t="s">
        <v>143</v>
      </c>
      <c r="L263" t="s">
        <v>9</v>
      </c>
      <c r="M263" t="s">
        <v>10</v>
      </c>
      <c r="N263" t="s">
        <v>11</v>
      </c>
      <c r="O263" t="s">
        <v>13</v>
      </c>
      <c r="P263" t="s">
        <v>14</v>
      </c>
      <c r="Q263" t="s">
        <v>15</v>
      </c>
      <c r="R263" t="s">
        <v>16</v>
      </c>
      <c r="S263" t="s">
        <v>17</v>
      </c>
      <c r="T263" t="s">
        <v>18</v>
      </c>
      <c r="U263" t="s">
        <v>20</v>
      </c>
      <c r="V263" t="s">
        <v>21</v>
      </c>
      <c r="W263" t="s">
        <v>22</v>
      </c>
      <c r="X263" t="s">
        <v>23</v>
      </c>
      <c r="Y263" t="s">
        <v>24</v>
      </c>
      <c r="Z263" t="s">
        <v>25</v>
      </c>
      <c r="AA263" t="s">
        <v>26</v>
      </c>
      <c r="AB263" t="s">
        <v>27</v>
      </c>
      <c r="AC263" t="s">
        <v>263</v>
      </c>
      <c r="AD263" t="s">
        <v>29</v>
      </c>
      <c r="AE263" t="s">
        <v>326</v>
      </c>
      <c r="AF263" s="3" t="s">
        <v>233</v>
      </c>
      <c r="AG263" s="3" t="s">
        <v>30</v>
      </c>
      <c r="AH263" t="s">
        <v>31</v>
      </c>
      <c r="AI263" t="s">
        <v>32</v>
      </c>
      <c r="AJ263" t="s">
        <v>33</v>
      </c>
      <c r="AK263" t="s">
        <v>34</v>
      </c>
      <c r="AL263" t="s">
        <v>74</v>
      </c>
      <c r="AM263" t="s">
        <v>35</v>
      </c>
      <c r="AN263" t="s">
        <v>36</v>
      </c>
      <c r="AO263" s="97">
        <f>AO99*95/115</f>
        <v>0.8880434782608696</v>
      </c>
      <c r="AP263" s="97">
        <f>AP99</f>
        <v>1.1000000000000001</v>
      </c>
      <c r="AR263" s="3"/>
      <c r="AS263" s="15"/>
    </row>
    <row r="264" spans="1:49" x14ac:dyDescent="0.25">
      <c r="A264" t="s">
        <v>396</v>
      </c>
      <c r="B264">
        <v>0.17744761554010499</v>
      </c>
      <c r="C264">
        <v>2.8243259057801201E-3</v>
      </c>
      <c r="D264">
        <v>3.3370366012999901</v>
      </c>
      <c r="E264">
        <v>-88.901524288285799</v>
      </c>
      <c r="F264" s="1">
        <v>0</v>
      </c>
      <c r="G264" s="1">
        <v>0</v>
      </c>
      <c r="H264">
        <v>2.7865433187011699</v>
      </c>
      <c r="I264">
        <v>-213.69929221302101</v>
      </c>
      <c r="J264">
        <v>-250.79058893500201</v>
      </c>
      <c r="K264">
        <v>-215.69885732933801</v>
      </c>
      <c r="L264">
        <v>-187.79778970710399</v>
      </c>
      <c r="M264">
        <v>27.1948601892406</v>
      </c>
      <c r="N264">
        <v>95.642529735218801</v>
      </c>
      <c r="O264">
        <v>86.804691868949206</v>
      </c>
      <c r="P264">
        <v>154091.409589041</v>
      </c>
      <c r="Q264">
        <v>154410.88307385499</v>
      </c>
      <c r="R264">
        <v>85.821829493326206</v>
      </c>
      <c r="S264">
        <v>674.85176665684696</v>
      </c>
      <c r="T264">
        <v>0.90458485729458804</v>
      </c>
      <c r="U264">
        <v>3.8565976969603198E-2</v>
      </c>
      <c r="V264" s="1">
        <v>0</v>
      </c>
      <c r="W264">
        <v>2.7344733261823202E-2</v>
      </c>
      <c r="X264">
        <v>0.93408928976857297</v>
      </c>
      <c r="Y264" s="1">
        <v>0</v>
      </c>
      <c r="Z264">
        <v>1.2969472158800101E-2</v>
      </c>
      <c r="AA264">
        <v>2.8496372232429299E-4</v>
      </c>
      <c r="AB264">
        <v>2.52981684555104E-3</v>
      </c>
      <c r="AC264">
        <v>3.01660820359869E-3</v>
      </c>
      <c r="AD264">
        <v>9.5198911387493505E-6</v>
      </c>
      <c r="AE264">
        <v>1.3473540339941499E-2</v>
      </c>
      <c r="AF264" s="3">
        <v>0</v>
      </c>
      <c r="AG264" s="3">
        <v>0</v>
      </c>
      <c r="AH264">
        <v>2.1913749079932199</v>
      </c>
      <c r="AI264">
        <v>4.9826911155154502E-2</v>
      </c>
      <c r="AJ264" s="1">
        <v>0</v>
      </c>
      <c r="AK264" t="s">
        <v>77</v>
      </c>
      <c r="AL264" t="s">
        <v>78</v>
      </c>
      <c r="AM264">
        <v>11248672.9</v>
      </c>
      <c r="AN264">
        <v>73</v>
      </c>
      <c r="AO264" s="1">
        <f>SUM(AA264,AC264*$AO$263,AF264*$AP$263)</f>
        <v>2.9638429639983472E-3</v>
      </c>
      <c r="AP264">
        <f>100*(1-(1-AO264)^12)</f>
        <v>3.4992037259496733</v>
      </c>
      <c r="AQ264" s="15">
        <f>B264/AP264-1</f>
        <v>-0.94928914420610189</v>
      </c>
      <c r="AR264" s="3">
        <f>1-(1-B264/100)^(1/12)-AO264</f>
        <v>-2.8158495491738262E-3</v>
      </c>
      <c r="AS264" s="15">
        <f t="shared" ref="AS264:AS282" si="85">B264/D264-1</f>
        <v>-0.94682479195134461</v>
      </c>
    </row>
    <row r="265" spans="1:49" x14ac:dyDescent="0.25">
      <c r="A265" t="s">
        <v>396</v>
      </c>
      <c r="B265">
        <v>4.0515888424125199</v>
      </c>
      <c r="C265">
        <v>4.1885487599184002E-3</v>
      </c>
      <c r="D265">
        <v>4.9120700095218499</v>
      </c>
      <c r="E265">
        <v>-69.855663941701295</v>
      </c>
      <c r="F265" s="1">
        <v>0</v>
      </c>
      <c r="G265" s="1">
        <v>0</v>
      </c>
      <c r="H265">
        <v>3.02106841974908</v>
      </c>
      <c r="I265">
        <v>-185.211015596805</v>
      </c>
      <c r="J265">
        <v>-202.39811379847299</v>
      </c>
      <c r="K265">
        <v>-189.62888599619299</v>
      </c>
      <c r="L265">
        <v>-159.364424845039</v>
      </c>
      <c r="M265">
        <v>28.462431224839499</v>
      </c>
      <c r="N265">
        <v>93.689768204576197</v>
      </c>
      <c r="O265">
        <v>81.130751926670598</v>
      </c>
      <c r="P265">
        <v>154426.56048218001</v>
      </c>
      <c r="Q265">
        <v>154771.71403800399</v>
      </c>
      <c r="R265">
        <v>86.747004394407895</v>
      </c>
      <c r="S265">
        <v>649.228711039416</v>
      </c>
      <c r="T265">
        <v>0.67036598116678703</v>
      </c>
      <c r="U265">
        <v>0.30959660377722198</v>
      </c>
      <c r="V265" s="1">
        <v>0</v>
      </c>
      <c r="W265">
        <v>9.07263745072171E-2</v>
      </c>
      <c r="X265">
        <v>0.59967702171555903</v>
      </c>
      <c r="Y265" s="1">
        <v>0</v>
      </c>
      <c r="Z265">
        <v>0.20434563935290201</v>
      </c>
      <c r="AA265">
        <v>2.8983336069664402E-4</v>
      </c>
      <c r="AB265">
        <v>3.4719123362048302E-3</v>
      </c>
      <c r="AC265">
        <v>3.79805876082866E-3</v>
      </c>
      <c r="AD265">
        <v>4.2615748704137E-4</v>
      </c>
      <c r="AE265">
        <v>0.15399331998489901</v>
      </c>
      <c r="AF265" s="3">
        <v>1.80315999183958E-4</v>
      </c>
      <c r="AG265" s="3">
        <v>0</v>
      </c>
      <c r="AH265">
        <v>4.1924360712215103</v>
      </c>
      <c r="AI265">
        <v>0.100247421959428</v>
      </c>
      <c r="AJ265">
        <v>0.83058856993123498</v>
      </c>
      <c r="AK265" t="s">
        <v>79</v>
      </c>
      <c r="AL265" t="s">
        <v>80</v>
      </c>
      <c r="AM265">
        <v>147322938.69999999</v>
      </c>
      <c r="AN265">
        <v>954</v>
      </c>
      <c r="AO265" s="1">
        <f t="shared" ref="AO265:AO282" si="86">SUM(AA265,AC265*$AO$263,AF265*$AP$263)</f>
        <v>3.8610222724044497E-3</v>
      </c>
      <c r="AP265">
        <f t="shared" ref="AP265:AP282" si="87">100*(1-(1-AO265)^12)</f>
        <v>4.5360926198400708</v>
      </c>
      <c r="AQ265" s="15">
        <f t="shared" ref="AQ265:AQ282" si="88">B265/AP265-1</f>
        <v>-0.10681082112574525</v>
      </c>
      <c r="AR265" s="3">
        <f t="shared" ref="AR265:AR282" si="89">1-(1-B265/100)^(1/12)-AO265</f>
        <v>-4.20328178057009E-4</v>
      </c>
      <c r="AS265" s="15">
        <f t="shared" si="85"/>
        <v>-0.17517689394518443</v>
      </c>
    </row>
    <row r="266" spans="1:49" x14ac:dyDescent="0.25">
      <c r="A266" t="s">
        <v>396</v>
      </c>
      <c r="B266">
        <v>5.2358613321163201</v>
      </c>
      <c r="C266">
        <v>4.5435166244254697E-3</v>
      </c>
      <c r="D266">
        <v>5.31801509545648</v>
      </c>
      <c r="E266">
        <v>-43.354391959840399</v>
      </c>
      <c r="F266" s="1">
        <v>0</v>
      </c>
      <c r="G266" s="1">
        <v>0</v>
      </c>
      <c r="H266">
        <v>3.2621869662857601</v>
      </c>
      <c r="I266">
        <v>-163.35837869922699</v>
      </c>
      <c r="J266">
        <v>-180.06342581998999</v>
      </c>
      <c r="K266">
        <v>-167.75052190929401</v>
      </c>
      <c r="L266">
        <v>-137.60976234815101</v>
      </c>
      <c r="M266">
        <v>27.9637784235453</v>
      </c>
      <c r="N266">
        <v>94.9181394741574</v>
      </c>
      <c r="O266">
        <v>80.907177752899301</v>
      </c>
      <c r="P266">
        <v>155026.11326514999</v>
      </c>
      <c r="Q266">
        <v>155345.56758670101</v>
      </c>
      <c r="R266">
        <v>84.947244855795802</v>
      </c>
      <c r="S266">
        <v>660.88177268383004</v>
      </c>
      <c r="T266">
        <v>0.65932725719162</v>
      </c>
      <c r="U266">
        <v>0.29383060607408001</v>
      </c>
      <c r="V266" s="1">
        <v>0</v>
      </c>
      <c r="W266">
        <v>0.19231322066273601</v>
      </c>
      <c r="X266">
        <v>0.513856173263182</v>
      </c>
      <c r="Y266" s="1">
        <v>0</v>
      </c>
      <c r="Z266">
        <v>0.138178009530709</v>
      </c>
      <c r="AA266">
        <v>2.8971639236942398E-4</v>
      </c>
      <c r="AB266">
        <v>3.7318905415331199E-3</v>
      </c>
      <c r="AC266">
        <v>3.9751093545591703E-3</v>
      </c>
      <c r="AD266">
        <v>5.2095536532250698E-4</v>
      </c>
      <c r="AE266">
        <v>0.18601995927676901</v>
      </c>
      <c r="AF266" s="3">
        <v>4.6898398124127098E-4</v>
      </c>
      <c r="AG266" s="3">
        <v>0</v>
      </c>
      <c r="AH266">
        <v>5.0070791679299402</v>
      </c>
      <c r="AI266">
        <v>0.11993684307480799</v>
      </c>
      <c r="AJ266">
        <v>4.1973262565136098</v>
      </c>
      <c r="AK266" t="s">
        <v>81</v>
      </c>
      <c r="AL266" t="s">
        <v>82</v>
      </c>
      <c r="AM266">
        <v>1621883196.98</v>
      </c>
      <c r="AN266">
        <v>10462</v>
      </c>
      <c r="AO266" s="1">
        <f t="shared" si="86"/>
        <v>4.3356687094248687E-3</v>
      </c>
      <c r="AP266">
        <f t="shared" si="87"/>
        <v>5.0805111716136331</v>
      </c>
      <c r="AQ266" s="15">
        <f t="shared" si="88"/>
        <v>3.0577663399438126E-2</v>
      </c>
      <c r="AR266" s="3">
        <f t="shared" si="89"/>
        <v>1.3589829737731089E-4</v>
      </c>
      <c r="AS266" s="15">
        <f t="shared" si="85"/>
        <v>-1.5448200478097363E-2</v>
      </c>
    </row>
    <row r="267" spans="1:49" x14ac:dyDescent="0.25">
      <c r="A267" t="s">
        <v>396</v>
      </c>
      <c r="B267">
        <v>6.4745822778918098</v>
      </c>
      <c r="C267">
        <v>5.8358311284928402E-3</v>
      </c>
      <c r="D267">
        <v>6.7825372783251101</v>
      </c>
      <c r="E267">
        <v>-36.777130914328502</v>
      </c>
      <c r="F267" s="1">
        <v>0</v>
      </c>
      <c r="G267" s="1">
        <v>0</v>
      </c>
      <c r="H267">
        <v>3.3840417273816201</v>
      </c>
      <c r="I267">
        <v>-137.59240074217499</v>
      </c>
      <c r="J267">
        <v>-151.09854831533801</v>
      </c>
      <c r="K267">
        <v>-146.09972862063</v>
      </c>
      <c r="L267">
        <v>-111.817829568901</v>
      </c>
      <c r="M267">
        <v>28.809830222647602</v>
      </c>
      <c r="N267">
        <v>94.857421256880102</v>
      </c>
      <c r="O267">
        <v>79.8387030672436</v>
      </c>
      <c r="P267">
        <v>154874.198264498</v>
      </c>
      <c r="Q267">
        <v>155197.216421941</v>
      </c>
      <c r="R267">
        <v>84.728307112646405</v>
      </c>
      <c r="S267">
        <v>662.75405922809102</v>
      </c>
      <c r="T267">
        <v>0.64506128382224803</v>
      </c>
      <c r="U267">
        <v>0.32179406194792598</v>
      </c>
      <c r="V267" s="1">
        <v>0</v>
      </c>
      <c r="W267">
        <v>0.17551131985030499</v>
      </c>
      <c r="X267">
        <v>0.50269461820176697</v>
      </c>
      <c r="Y267" s="1">
        <v>0</v>
      </c>
      <c r="Z267">
        <v>0.15680232498980101</v>
      </c>
      <c r="AA267">
        <v>2.9142181362316302E-4</v>
      </c>
      <c r="AB267">
        <v>4.4991296338899398E-3</v>
      </c>
      <c r="AC267">
        <v>4.6981520818937996E-3</v>
      </c>
      <c r="AD267">
        <v>1.0223132049604301E-3</v>
      </c>
      <c r="AE267">
        <v>0.241774935090562</v>
      </c>
      <c r="AF267" s="3">
        <v>9.8291930605576305E-4</v>
      </c>
      <c r="AG267" s="3">
        <v>0</v>
      </c>
      <c r="AH267">
        <v>5.4091622060633</v>
      </c>
      <c r="AI267">
        <v>0.133834712537935</v>
      </c>
      <c r="AJ267">
        <v>9.6774872904668001</v>
      </c>
      <c r="AK267" t="s">
        <v>83</v>
      </c>
      <c r="AL267" t="s">
        <v>84</v>
      </c>
      <c r="AM267">
        <v>5437323352.6700001</v>
      </c>
      <c r="AN267">
        <v>35108</v>
      </c>
      <c r="AO267" s="1">
        <f>SUM(AA267,AC267*$AO$263,AF267*$AP$263)</f>
        <v>5.5447963664880182E-3</v>
      </c>
      <c r="AP267">
        <f t="shared" si="87"/>
        <v>6.4545442186379915</v>
      </c>
      <c r="AQ267" s="15">
        <f t="shared" si="88"/>
        <v>3.1044886478517331E-3</v>
      </c>
      <c r="AR267" s="3">
        <f t="shared" si="89"/>
        <v>1.7753320018139285E-5</v>
      </c>
      <c r="AS267" s="15">
        <f t="shared" si="85"/>
        <v>-4.5404099940213993E-2</v>
      </c>
    </row>
    <row r="268" spans="1:49" x14ac:dyDescent="0.25">
      <c r="A268" t="s">
        <v>396</v>
      </c>
      <c r="B268">
        <v>7.6578611573519897</v>
      </c>
      <c r="C268">
        <v>7.0687314488304996E-3</v>
      </c>
      <c r="D268">
        <v>8.1603440411623396</v>
      </c>
      <c r="E268">
        <v>-27.321907720131499</v>
      </c>
      <c r="F268" s="1">
        <v>0</v>
      </c>
      <c r="G268" s="1">
        <v>0</v>
      </c>
      <c r="H268">
        <v>3.5395717143780399</v>
      </c>
      <c r="I268">
        <v>-112.69074975767001</v>
      </c>
      <c r="J268">
        <v>-123.087319103901</v>
      </c>
      <c r="K268">
        <v>-126.953131139574</v>
      </c>
      <c r="L268">
        <v>-86.849222939147396</v>
      </c>
      <c r="M268">
        <v>30.390906723556199</v>
      </c>
      <c r="N268">
        <v>94.753093161446401</v>
      </c>
      <c r="O268">
        <v>78.695043070373501</v>
      </c>
      <c r="P268">
        <v>154477.37607584</v>
      </c>
      <c r="Q268">
        <v>154801.96596406499</v>
      </c>
      <c r="R268">
        <v>84.880879890050593</v>
      </c>
      <c r="S268">
        <v>668.749626443647</v>
      </c>
      <c r="T268">
        <v>0.637847160403337</v>
      </c>
      <c r="U268">
        <v>0.34230175921621597</v>
      </c>
      <c r="V268" s="1">
        <v>0</v>
      </c>
      <c r="W268">
        <v>0.1654506757616</v>
      </c>
      <c r="X268">
        <v>0.49224756502218198</v>
      </c>
      <c r="Y268" s="1">
        <v>0</v>
      </c>
      <c r="Z268">
        <v>0.15942274914293</v>
      </c>
      <c r="AA268">
        <v>2.9396587937187901E-4</v>
      </c>
      <c r="AB268">
        <v>5.0871482323022396E-3</v>
      </c>
      <c r="AC268">
        <v>5.27414669494308E-3</v>
      </c>
      <c r="AD268">
        <v>1.5470305310626099E-3</v>
      </c>
      <c r="AE268">
        <v>0.29999393784334899</v>
      </c>
      <c r="AF268" s="3">
        <v>1.5401977319265299E-3</v>
      </c>
      <c r="AG268" s="3">
        <v>2.0359413141673499E-10</v>
      </c>
      <c r="AH268">
        <v>5.6326413155904396</v>
      </c>
      <c r="AI268">
        <v>0.148784277138614</v>
      </c>
      <c r="AJ268">
        <v>44.976018558473903</v>
      </c>
      <c r="AK268" t="s">
        <v>85</v>
      </c>
      <c r="AL268" t="s">
        <v>86</v>
      </c>
      <c r="AM268">
        <v>12754887987.83</v>
      </c>
      <c r="AN268">
        <v>82568</v>
      </c>
      <c r="AO268" s="1">
        <f t="shared" si="86"/>
        <v>6.6718549603263849E-3</v>
      </c>
      <c r="AP268">
        <f t="shared" si="87"/>
        <v>7.7188725773263966</v>
      </c>
      <c r="AQ268" s="15">
        <f t="shared" si="88"/>
        <v>-7.9041879967838291E-3</v>
      </c>
      <c r="AR268" s="3">
        <f t="shared" si="89"/>
        <v>-5.4711442981170665E-5</v>
      </c>
      <c r="AS268" s="15">
        <f t="shared" si="85"/>
        <v>-6.1576188611133342E-2</v>
      </c>
    </row>
    <row r="269" spans="1:49" x14ac:dyDescent="0.25">
      <c r="A269" t="s">
        <v>396</v>
      </c>
      <c r="B269">
        <v>9.9457447092665401</v>
      </c>
      <c r="C269">
        <v>8.6922324721087699E-3</v>
      </c>
      <c r="D269">
        <v>9.9461862062945006</v>
      </c>
      <c r="E269">
        <v>-19.604422796831201</v>
      </c>
      <c r="F269" s="1">
        <v>0</v>
      </c>
      <c r="G269" s="1">
        <v>0</v>
      </c>
      <c r="H269">
        <v>3.67965095520622</v>
      </c>
      <c r="I269">
        <v>-87.391974880025998</v>
      </c>
      <c r="J269">
        <v>-96.048989576880601</v>
      </c>
      <c r="K269">
        <v>-105.54098707716101</v>
      </c>
      <c r="L269">
        <v>-61.525123489197199</v>
      </c>
      <c r="M269">
        <v>31.3988651111523</v>
      </c>
      <c r="N269">
        <v>94.519421726311506</v>
      </c>
      <c r="O269">
        <v>77.429523882814905</v>
      </c>
      <c r="P269">
        <v>154329.85641482001</v>
      </c>
      <c r="Q269">
        <v>154666.857794549</v>
      </c>
      <c r="R269">
        <v>85.031070500901606</v>
      </c>
      <c r="S269">
        <v>670.16492705511996</v>
      </c>
      <c r="T269">
        <v>0.61843412884834803</v>
      </c>
      <c r="U269">
        <v>0.35865917337944397</v>
      </c>
      <c r="V269" s="1">
        <v>0</v>
      </c>
      <c r="W269">
        <v>0.15639612646322301</v>
      </c>
      <c r="X269">
        <v>0.48494470015733199</v>
      </c>
      <c r="Y269" s="1">
        <v>0</v>
      </c>
      <c r="Z269">
        <v>0.18047564657835999</v>
      </c>
      <c r="AA269">
        <v>2.9652051680428002E-4</v>
      </c>
      <c r="AB269">
        <v>5.8957576154382097E-3</v>
      </c>
      <c r="AC269">
        <v>6.0632418148969204E-3</v>
      </c>
      <c r="AD269">
        <v>2.2670403845841498E-3</v>
      </c>
      <c r="AE269">
        <v>0.36384129527301901</v>
      </c>
      <c r="AF269" s="3">
        <v>2.28312617037775E-3</v>
      </c>
      <c r="AG269" s="3">
        <v>1.2575155788816601E-6</v>
      </c>
      <c r="AH269">
        <v>5.9580515243523999</v>
      </c>
      <c r="AI269">
        <v>0.16380064674096501</v>
      </c>
      <c r="AJ269">
        <v>118.41080565199699</v>
      </c>
      <c r="AK269" t="s">
        <v>87</v>
      </c>
      <c r="AL269" t="s">
        <v>88</v>
      </c>
      <c r="AM269">
        <v>25812903124.23</v>
      </c>
      <c r="AN269">
        <v>167258</v>
      </c>
      <c r="AO269" s="1">
        <f t="shared" si="86"/>
        <v>8.1923816550576144E-3</v>
      </c>
      <c r="AP269">
        <f t="shared" si="87"/>
        <v>9.3997744562501993</v>
      </c>
      <c r="AQ269" s="15">
        <f t="shared" si="88"/>
        <v>5.8083335462725705E-2</v>
      </c>
      <c r="AR269" s="3">
        <f t="shared" si="89"/>
        <v>4.9944581990605044E-4</v>
      </c>
      <c r="AS269" s="15">
        <f t="shared" si="85"/>
        <v>-4.4388574555465077E-5</v>
      </c>
    </row>
    <row r="270" spans="1:49" x14ac:dyDescent="0.25">
      <c r="A270" t="s">
        <v>396</v>
      </c>
      <c r="B270">
        <v>10.7830834746247</v>
      </c>
      <c r="C270">
        <v>1.03367951469279E-2</v>
      </c>
      <c r="D270">
        <v>11.722691229667999</v>
      </c>
      <c r="E270">
        <v>-14.872078529434299</v>
      </c>
      <c r="F270" s="1">
        <v>0</v>
      </c>
      <c r="G270" s="1">
        <v>0</v>
      </c>
      <c r="H270">
        <v>3.7678236569533698</v>
      </c>
      <c r="I270">
        <v>-63.1306898583315</v>
      </c>
      <c r="J270">
        <v>-69.720695780288594</v>
      </c>
      <c r="K270">
        <v>-88.508681186699505</v>
      </c>
      <c r="L270">
        <v>-37.2178296053198</v>
      </c>
      <c r="M270">
        <v>32.125432014873901</v>
      </c>
      <c r="N270">
        <v>94.273700872816406</v>
      </c>
      <c r="O270">
        <v>76.051751190182799</v>
      </c>
      <c r="P270">
        <v>154057.183756168</v>
      </c>
      <c r="Q270">
        <v>154403.36349439199</v>
      </c>
      <c r="R270">
        <v>85.467401561614096</v>
      </c>
      <c r="S270">
        <v>678.27682612228296</v>
      </c>
      <c r="T270">
        <v>0.59081279158577504</v>
      </c>
      <c r="U270">
        <v>0.36885984245461501</v>
      </c>
      <c r="V270" s="1">
        <v>0</v>
      </c>
      <c r="W270">
        <v>0.14712348285475299</v>
      </c>
      <c r="X270">
        <v>0.48401667469063098</v>
      </c>
      <c r="Y270" s="1">
        <v>0</v>
      </c>
      <c r="Z270">
        <v>0.210432613714883</v>
      </c>
      <c r="AA270">
        <v>2.9817716721912201E-4</v>
      </c>
      <c r="AB270">
        <v>6.5805001027287799E-3</v>
      </c>
      <c r="AC270">
        <v>6.6757070707662604E-3</v>
      </c>
      <c r="AD270">
        <v>3.1362999670908102E-3</v>
      </c>
      <c r="AE270">
        <v>0.43331876106297101</v>
      </c>
      <c r="AF270" s="3">
        <v>3.2337697792434298E-3</v>
      </c>
      <c r="AG270" s="3">
        <v>4.7236082669888704E-6</v>
      </c>
      <c r="AH270">
        <v>6.38437736837722</v>
      </c>
      <c r="AI270">
        <v>0.181892278551682</v>
      </c>
      <c r="AJ270">
        <v>243.26851333813099</v>
      </c>
      <c r="AK270" t="s">
        <v>89</v>
      </c>
      <c r="AL270" t="s">
        <v>90</v>
      </c>
      <c r="AM270">
        <v>36397858348.599998</v>
      </c>
      <c r="AN270">
        <v>236262</v>
      </c>
      <c r="AO270" s="1">
        <f t="shared" si="86"/>
        <v>9.7836420513608465E-3</v>
      </c>
      <c r="AP270">
        <f t="shared" si="87"/>
        <v>11.128776957335129</v>
      </c>
      <c r="AQ270" s="15">
        <f t="shared" si="88"/>
        <v>-3.1063025527039434E-2</v>
      </c>
      <c r="AR270" s="3">
        <f t="shared" si="89"/>
        <v>-3.2040983664183807E-4</v>
      </c>
      <c r="AS270" s="15">
        <f t="shared" si="85"/>
        <v>-8.0152904877791475E-2</v>
      </c>
      <c r="AT270" s="5">
        <f>SUMPRODUCT(AP264:AP270,$AM264:$AM270)/SUM($AM264:$AM270)</f>
        <v>9.615022934693906</v>
      </c>
      <c r="AU270" s="5">
        <f>SUMPRODUCT(B264:B270,$AM264:$AM270)/SUM($AM264:$AM270)</f>
        <v>9.6270028482735661</v>
      </c>
      <c r="AV270">
        <f>(AT270-AU270)^2</f>
        <v>1.4351832937612463E-4</v>
      </c>
      <c r="AW270" s="10">
        <f>AU270/AT270-1</f>
        <v>1.2459578787309411E-3</v>
      </c>
    </row>
    <row r="271" spans="1:49" x14ac:dyDescent="0.25">
      <c r="A271" t="s">
        <v>396</v>
      </c>
      <c r="B271">
        <v>11.615398584796999</v>
      </c>
      <c r="C271">
        <v>1.15675114827909E-2</v>
      </c>
      <c r="D271">
        <v>13.0310673609996</v>
      </c>
      <c r="E271">
        <v>-8.4040252308517207</v>
      </c>
      <c r="F271" s="1">
        <v>0</v>
      </c>
      <c r="G271" s="1">
        <v>0</v>
      </c>
      <c r="H271">
        <v>3.8589742570794199</v>
      </c>
      <c r="I271">
        <v>-38.221394333883403</v>
      </c>
      <c r="J271">
        <v>-44.654114295808199</v>
      </c>
      <c r="K271">
        <v>-69.852443896021796</v>
      </c>
      <c r="L271">
        <v>-12.3067227182135</v>
      </c>
      <c r="M271">
        <v>32.179517965112503</v>
      </c>
      <c r="N271">
        <v>93.868843415773398</v>
      </c>
      <c r="O271">
        <v>75.135828801548698</v>
      </c>
      <c r="P271">
        <v>154046.841100594</v>
      </c>
      <c r="Q271">
        <v>154412.89236710599</v>
      </c>
      <c r="R271">
        <v>85.977702395396093</v>
      </c>
      <c r="S271">
        <v>685.96252726953799</v>
      </c>
      <c r="T271">
        <v>0.56596910568766501</v>
      </c>
      <c r="U271">
        <v>0.37063371565340603</v>
      </c>
      <c r="V271" s="1">
        <v>0</v>
      </c>
      <c r="W271">
        <v>0.13685324982161701</v>
      </c>
      <c r="X271">
        <v>0.49251303452497602</v>
      </c>
      <c r="Y271" s="1">
        <v>0</v>
      </c>
      <c r="Z271">
        <v>0.241083721493979</v>
      </c>
      <c r="AA271">
        <v>3.0038854321881402E-4</v>
      </c>
      <c r="AB271">
        <v>6.8412551036731899E-3</v>
      </c>
      <c r="AC271">
        <v>6.9239937992267402E-3</v>
      </c>
      <c r="AD271">
        <v>3.9554063485817597E-3</v>
      </c>
      <c r="AE271">
        <v>0.46782536768198202</v>
      </c>
      <c r="AF271" s="3">
        <v>4.1441045059622999E-3</v>
      </c>
      <c r="AG271" s="3">
        <v>8.5831282033944107E-6</v>
      </c>
      <c r="AH271">
        <v>6.6644756465512103</v>
      </c>
      <c r="AI271">
        <v>0.19011949710446899</v>
      </c>
      <c r="AJ271">
        <v>462.49433779110399</v>
      </c>
      <c r="AK271" t="s">
        <v>91</v>
      </c>
      <c r="AL271" t="s">
        <v>92</v>
      </c>
      <c r="AM271">
        <v>44057396554.769997</v>
      </c>
      <c r="AN271">
        <v>286000</v>
      </c>
      <c r="AO271" s="1">
        <f t="shared" si="86"/>
        <v>1.1007711036699352E-2</v>
      </c>
      <c r="AP271">
        <f t="shared" si="87"/>
        <v>12.438162705969781</v>
      </c>
      <c r="AQ271" s="15">
        <f t="shared" si="88"/>
        <v>-6.6148364563352269E-2</v>
      </c>
      <c r="AR271" s="3">
        <f t="shared" si="89"/>
        <v>-7.7109686065797087E-4</v>
      </c>
      <c r="AS271" s="15">
        <f t="shared" si="85"/>
        <v>-0.10863797546159004</v>
      </c>
      <c r="AT271" s="5">
        <f>SUMPRODUCT(AP265:AP271,$AM265:$AM271)/SUM($AM265:$AM271)</f>
        <v>10.60091695189047</v>
      </c>
      <c r="AU271" s="5">
        <f>SUMPRODUCT(B265:B271,$AM265:$AM271)/SUM($AM265:$AM271)</f>
        <v>10.321846620643409</v>
      </c>
      <c r="AV271">
        <f>(AT271-AU271)^2</f>
        <v>7.7880249782344257E-2</v>
      </c>
      <c r="AW271" s="10">
        <f>AU271/AT271-1</f>
        <v>-2.6325112489188451E-2</v>
      </c>
    </row>
    <row r="272" spans="1:49" x14ac:dyDescent="0.25">
      <c r="A272" t="s">
        <v>396</v>
      </c>
      <c r="B272">
        <v>12.6946374219681</v>
      </c>
      <c r="C272">
        <v>1.2773227952568E-2</v>
      </c>
      <c r="D272">
        <v>14.2956055278185</v>
      </c>
      <c r="E272">
        <v>-2.8145990720614802</v>
      </c>
      <c r="F272" s="1">
        <v>0</v>
      </c>
      <c r="G272" s="1">
        <v>0</v>
      </c>
      <c r="H272">
        <v>3.9296611089792801</v>
      </c>
      <c r="I272">
        <v>-13.7199410370851</v>
      </c>
      <c r="J272">
        <v>-22.437697735015</v>
      </c>
      <c r="K272">
        <v>-45.297925315072199</v>
      </c>
      <c r="L272">
        <v>12.1469208368335</v>
      </c>
      <c r="M272">
        <v>31.308011938113101</v>
      </c>
      <c r="N272">
        <v>93.586575820967496</v>
      </c>
      <c r="O272">
        <v>74.993179304350505</v>
      </c>
      <c r="P272">
        <v>154271.307364065</v>
      </c>
      <c r="Q272">
        <v>154654.12834891601</v>
      </c>
      <c r="R272">
        <v>86.998917748769799</v>
      </c>
      <c r="S272">
        <v>688.39794262976295</v>
      </c>
      <c r="T272">
        <v>0.55102028469827702</v>
      </c>
      <c r="U272">
        <v>0.371484344384649</v>
      </c>
      <c r="V272" s="1">
        <v>0</v>
      </c>
      <c r="W272">
        <v>0.12650805908531301</v>
      </c>
      <c r="X272">
        <v>0.50200759653003602</v>
      </c>
      <c r="Y272" s="1">
        <v>0</v>
      </c>
      <c r="Z272">
        <v>0.262807700088381</v>
      </c>
      <c r="AA272">
        <v>3.0022696386953801E-4</v>
      </c>
      <c r="AB272">
        <v>6.8219813108496702E-3</v>
      </c>
      <c r="AC272">
        <v>6.86651107194001E-3</v>
      </c>
      <c r="AD272">
        <v>4.5695588316359403E-3</v>
      </c>
      <c r="AE272">
        <v>0.46744898874461599</v>
      </c>
      <c r="AF272" s="3">
        <v>4.7698242274615997E-3</v>
      </c>
      <c r="AG272" s="3">
        <v>3.9822185646008198E-4</v>
      </c>
      <c r="AH272">
        <v>6.8769464661876398</v>
      </c>
      <c r="AI272">
        <v>0.19333295664272701</v>
      </c>
      <c r="AJ272">
        <v>693.465234920135</v>
      </c>
      <c r="AK272" t="s">
        <v>93</v>
      </c>
      <c r="AL272" t="s">
        <v>94</v>
      </c>
      <c r="AM272">
        <v>50122439219.970001</v>
      </c>
      <c r="AN272">
        <v>324898</v>
      </c>
      <c r="AO272" s="1">
        <f t="shared" si="86"/>
        <v>1.1644793989919676E-2</v>
      </c>
      <c r="AP272">
        <f t="shared" si="87"/>
        <v>13.112630292520111</v>
      </c>
      <c r="AQ272" s="15">
        <f t="shared" si="88"/>
        <v>-3.187711856639841E-2</v>
      </c>
      <c r="AR272" s="3">
        <f t="shared" si="89"/>
        <v>-3.9535599433181308E-4</v>
      </c>
      <c r="AS272" s="15">
        <f t="shared" si="85"/>
        <v>-0.11199022683824067</v>
      </c>
    </row>
    <row r="273" spans="1:45" x14ac:dyDescent="0.25">
      <c r="A273" t="s">
        <v>396</v>
      </c>
      <c r="B273">
        <v>14.6575398595203</v>
      </c>
      <c r="C273">
        <v>1.4276534296426301E-2</v>
      </c>
      <c r="D273">
        <v>15.848639132276899</v>
      </c>
      <c r="E273">
        <v>3.7031902740531599</v>
      </c>
      <c r="F273" s="1">
        <v>0</v>
      </c>
      <c r="G273" s="1">
        <v>0</v>
      </c>
      <c r="H273">
        <v>4.0184561115916102</v>
      </c>
      <c r="I273">
        <v>11.156111141832399</v>
      </c>
      <c r="J273">
        <v>2.7770264297288998</v>
      </c>
      <c r="K273">
        <v>-20.152007962719502</v>
      </c>
      <c r="L273">
        <v>37.014121709271301</v>
      </c>
      <c r="M273">
        <v>30.873197262166698</v>
      </c>
      <c r="N273">
        <v>93.529581028567804</v>
      </c>
      <c r="O273">
        <v>74.959869645200499</v>
      </c>
      <c r="P273">
        <v>154385.84475248301</v>
      </c>
      <c r="Q273">
        <v>154776.83279332501</v>
      </c>
      <c r="R273">
        <v>91.0394140858171</v>
      </c>
      <c r="S273">
        <v>689.77007056128002</v>
      </c>
      <c r="T273">
        <v>0.55557898575879805</v>
      </c>
      <c r="U273">
        <v>0.36594412313949498</v>
      </c>
      <c r="V273" s="1">
        <v>0</v>
      </c>
      <c r="W273">
        <v>0.111592960059523</v>
      </c>
      <c r="X273">
        <v>0.52246291680098</v>
      </c>
      <c r="Y273" s="1">
        <v>0</v>
      </c>
      <c r="Z273">
        <v>0.26559859478386499</v>
      </c>
      <c r="AA273">
        <v>2.9864841374932402E-4</v>
      </c>
      <c r="AB273">
        <v>6.6925910868994402E-3</v>
      </c>
      <c r="AC273">
        <v>6.7200337001517901E-3</v>
      </c>
      <c r="AD273">
        <v>5.1211826755951902E-3</v>
      </c>
      <c r="AE273">
        <v>0.47052116837306601</v>
      </c>
      <c r="AF273" s="3">
        <v>5.3617049734936599E-3</v>
      </c>
      <c r="AG273" s="3">
        <v>1.0832499254494099E-3</v>
      </c>
      <c r="AH273">
        <v>7.0418831229300798</v>
      </c>
      <c r="AI273">
        <v>0.19420854987959499</v>
      </c>
      <c r="AJ273">
        <v>1020.25369197215</v>
      </c>
      <c r="AK273" t="s">
        <v>95</v>
      </c>
      <c r="AL273" t="s">
        <v>96</v>
      </c>
      <c r="AM273">
        <v>39735365564.860001</v>
      </c>
      <c r="AN273">
        <v>257377</v>
      </c>
      <c r="AO273" s="1">
        <f t="shared" si="86"/>
        <v>1.2164205985705407E-2</v>
      </c>
      <c r="AP273">
        <f t="shared" si="87"/>
        <v>13.658994080381037</v>
      </c>
      <c r="AQ273" s="15">
        <f t="shared" si="88"/>
        <v>7.3105367295935419E-2</v>
      </c>
      <c r="AR273" s="3">
        <f t="shared" si="89"/>
        <v>9.5712229444292959E-4</v>
      </c>
      <c r="AS273" s="15">
        <f t="shared" si="85"/>
        <v>-7.5154671818531082E-2</v>
      </c>
    </row>
    <row r="274" spans="1:45" x14ac:dyDescent="0.25">
      <c r="A274" t="s">
        <v>396</v>
      </c>
      <c r="B274">
        <v>16.153483981802601</v>
      </c>
      <c r="C274">
        <v>1.55408317751024E-2</v>
      </c>
      <c r="D274">
        <v>17.134740493495201</v>
      </c>
      <c r="E274">
        <v>5.3072356001895704</v>
      </c>
      <c r="F274" s="1">
        <v>0</v>
      </c>
      <c r="G274" s="1">
        <v>0</v>
      </c>
      <c r="H274">
        <v>4.0799970685144302</v>
      </c>
      <c r="I274">
        <v>35.9957274354066</v>
      </c>
      <c r="J274">
        <v>26.671870201755599</v>
      </c>
      <c r="K274">
        <v>5.7262506593812299</v>
      </c>
      <c r="L274">
        <v>61.8655893470903</v>
      </c>
      <c r="M274">
        <v>31.204015706288999</v>
      </c>
      <c r="N274">
        <v>93.655028228908705</v>
      </c>
      <c r="O274">
        <v>75.105810721798903</v>
      </c>
      <c r="P274">
        <v>154318.99015995301</v>
      </c>
      <c r="Q274">
        <v>154703.96369275099</v>
      </c>
      <c r="R274">
        <v>99.459398460746996</v>
      </c>
      <c r="S274">
        <v>691.08558854503895</v>
      </c>
      <c r="T274">
        <v>0.58185577521307097</v>
      </c>
      <c r="U274">
        <v>0.35326345729709102</v>
      </c>
      <c r="V274" s="1">
        <v>0</v>
      </c>
      <c r="W274">
        <v>0.105825703894183</v>
      </c>
      <c r="X274">
        <v>0.54091083880872404</v>
      </c>
      <c r="Y274" s="1">
        <v>0</v>
      </c>
      <c r="Z274">
        <v>0.22077645330925699</v>
      </c>
      <c r="AA274">
        <v>2.9826100780162103E-4</v>
      </c>
      <c r="AB274">
        <v>6.5646601591613698E-3</v>
      </c>
      <c r="AC274">
        <v>6.6257666879184903E-3</v>
      </c>
      <c r="AD274">
        <v>5.2822638241591001E-3</v>
      </c>
      <c r="AE274">
        <v>0.465584487311069</v>
      </c>
      <c r="AF274" s="3">
        <v>5.4425038906769302E-3</v>
      </c>
      <c r="AG274" s="3">
        <v>2.0708094553660902E-3</v>
      </c>
      <c r="AH274">
        <v>6.9826786074066396</v>
      </c>
      <c r="AI274">
        <v>0.19307574100953101</v>
      </c>
      <c r="AJ274">
        <v>1455.82634389193</v>
      </c>
      <c r="AK274" t="s">
        <v>97</v>
      </c>
      <c r="AL274" t="s">
        <v>98</v>
      </c>
      <c r="AM274">
        <v>35252938750.120003</v>
      </c>
      <c r="AN274">
        <v>228442</v>
      </c>
      <c r="AO274" s="1">
        <f t="shared" si="86"/>
        <v>1.2168984183230383E-2</v>
      </c>
      <c r="AP274">
        <f t="shared" si="87"/>
        <v>13.66400556194095</v>
      </c>
      <c r="AQ274" s="15">
        <f t="shared" si="88"/>
        <v>0.1821924331468161</v>
      </c>
      <c r="AR274" s="3">
        <f t="shared" si="89"/>
        <v>2.4056169921144316E-3</v>
      </c>
      <c r="AS274" s="15">
        <f t="shared" si="85"/>
        <v>-5.7267077494702057E-2</v>
      </c>
    </row>
    <row r="275" spans="1:45" x14ac:dyDescent="0.25">
      <c r="A275" t="s">
        <v>396</v>
      </c>
      <c r="B275">
        <v>17.201897680248599</v>
      </c>
      <c r="C275">
        <v>1.62445333112964E-2</v>
      </c>
      <c r="D275">
        <v>17.842747955154699</v>
      </c>
      <c r="E275">
        <v>7.25294089302065</v>
      </c>
      <c r="F275" s="1">
        <v>0</v>
      </c>
      <c r="G275" s="1">
        <v>0</v>
      </c>
      <c r="H275">
        <v>4.1673338080000404</v>
      </c>
      <c r="I275">
        <v>60.714151001820603</v>
      </c>
      <c r="J275">
        <v>50.840132059800702</v>
      </c>
      <c r="K275">
        <v>33.119753269956497</v>
      </c>
      <c r="L275">
        <v>86.646261784629999</v>
      </c>
      <c r="M275">
        <v>32.366708111216397</v>
      </c>
      <c r="N275">
        <v>93.845608541974499</v>
      </c>
      <c r="O275">
        <v>74.9763450144019</v>
      </c>
      <c r="P275">
        <v>153946.38777566</v>
      </c>
      <c r="Q275">
        <v>154355.623241144</v>
      </c>
      <c r="R275">
        <v>110.909263177043</v>
      </c>
      <c r="S275">
        <v>688.775388605991</v>
      </c>
      <c r="T275">
        <v>0.62900952082182005</v>
      </c>
      <c r="U275">
        <v>0.334598854218218</v>
      </c>
      <c r="V275" s="1">
        <v>0</v>
      </c>
      <c r="W275">
        <v>0.10276108939570699</v>
      </c>
      <c r="X275">
        <v>0.56264005638607395</v>
      </c>
      <c r="Y275" s="1">
        <v>0</v>
      </c>
      <c r="Z275">
        <v>0.15996510927816801</v>
      </c>
      <c r="AA275">
        <v>2.9912886757695598E-4</v>
      </c>
      <c r="AB275">
        <v>6.5611384386207996E-3</v>
      </c>
      <c r="AC275">
        <v>6.67304197184401E-3</v>
      </c>
      <c r="AD275">
        <v>5.2319684885959996E-3</v>
      </c>
      <c r="AE275">
        <v>0.47855742876407698</v>
      </c>
      <c r="AF275" s="3">
        <v>5.3611069375966401E-3</v>
      </c>
      <c r="AG275" s="3">
        <v>2.7067417100338702E-3</v>
      </c>
      <c r="AH275">
        <v>6.87471755638511</v>
      </c>
      <c r="AI275">
        <v>0.19665909556539901</v>
      </c>
      <c r="AJ275">
        <v>2056.2653430206001</v>
      </c>
      <c r="AK275" t="s">
        <v>99</v>
      </c>
      <c r="AL275" t="s">
        <v>100</v>
      </c>
      <c r="AM275">
        <v>26821617302.990002</v>
      </c>
      <c r="AN275">
        <v>174227</v>
      </c>
      <c r="AO275" s="1">
        <f t="shared" si="86"/>
        <v>1.2122297902190386E-2</v>
      </c>
      <c r="AP275">
        <f t="shared" si="87"/>
        <v>13.615028508172911</v>
      </c>
      <c r="AQ275" s="15">
        <f t="shared" si="88"/>
        <v>0.26344925902450678</v>
      </c>
      <c r="AR275" s="3">
        <f t="shared" si="89"/>
        <v>3.4850455402181645E-3</v>
      </c>
      <c r="AS275" s="15">
        <f t="shared" si="85"/>
        <v>-3.5916568261614712E-2</v>
      </c>
    </row>
    <row r="276" spans="1:45" x14ac:dyDescent="0.25">
      <c r="A276" t="s">
        <v>396</v>
      </c>
      <c r="B276">
        <v>18.0727711906796</v>
      </c>
      <c r="C276">
        <v>1.7210799576939401E-2</v>
      </c>
      <c r="D276">
        <v>18.805893679306401</v>
      </c>
      <c r="E276">
        <v>6.8613954332378002</v>
      </c>
      <c r="F276" s="1">
        <v>0</v>
      </c>
      <c r="G276" s="1">
        <v>0</v>
      </c>
      <c r="H276">
        <v>4.2329514268274897</v>
      </c>
      <c r="I276">
        <v>85.414593111289506</v>
      </c>
      <c r="J276">
        <v>77.315693178524896</v>
      </c>
      <c r="K276">
        <v>57.4259819647081</v>
      </c>
      <c r="L276">
        <v>111.418195114339</v>
      </c>
      <c r="M276">
        <v>34.426050286949497</v>
      </c>
      <c r="N276">
        <v>94.2007997326469</v>
      </c>
      <c r="O276">
        <v>74.427789716507604</v>
      </c>
      <c r="P276">
        <v>153519.503887703</v>
      </c>
      <c r="Q276">
        <v>153918.345380724</v>
      </c>
      <c r="R276">
        <v>122.23996176928701</v>
      </c>
      <c r="S276">
        <v>687.92559266862395</v>
      </c>
      <c r="T276">
        <v>0.65040384528404405</v>
      </c>
      <c r="U276">
        <v>0.33967101820596102</v>
      </c>
      <c r="V276" s="1">
        <v>0</v>
      </c>
      <c r="W276">
        <v>0.105166326883726</v>
      </c>
      <c r="X276">
        <v>0.55516265491031203</v>
      </c>
      <c r="Y276" s="1">
        <v>0</v>
      </c>
      <c r="Z276">
        <v>0.109330302067212</v>
      </c>
      <c r="AA276">
        <v>3.0091885775724599E-4</v>
      </c>
      <c r="AB276">
        <v>6.6932513292123803E-3</v>
      </c>
      <c r="AC276">
        <v>6.8362187489970803E-3</v>
      </c>
      <c r="AD276">
        <v>5.2697083698975099E-3</v>
      </c>
      <c r="AE276">
        <v>0.51111303646046602</v>
      </c>
      <c r="AF276" s="3">
        <v>5.4104646858597998E-3</v>
      </c>
      <c r="AG276" s="3">
        <v>3.3565540456525402E-3</v>
      </c>
      <c r="AH276">
        <v>6.7786258719979502</v>
      </c>
      <c r="AI276">
        <v>0.20730564341984101</v>
      </c>
      <c r="AJ276">
        <v>2704.2547996733501</v>
      </c>
      <c r="AK276" t="s">
        <v>101</v>
      </c>
      <c r="AL276" t="s">
        <v>102</v>
      </c>
      <c r="AM276">
        <v>20932844913.599998</v>
      </c>
      <c r="AN276">
        <v>136353</v>
      </c>
      <c r="AO276" s="1">
        <f t="shared" si="86"/>
        <v>1.2323289488214564E-2</v>
      </c>
      <c r="AP276">
        <f t="shared" si="87"/>
        <v>13.825701182672356</v>
      </c>
      <c r="AQ276" s="15">
        <f t="shared" si="88"/>
        <v>0.30718659053112352</v>
      </c>
      <c r="AR276" s="3">
        <f t="shared" si="89"/>
        <v>4.1510647963392301E-3</v>
      </c>
      <c r="AS276" s="15">
        <f t="shared" si="85"/>
        <v>-3.8983655928753524E-2</v>
      </c>
    </row>
    <row r="277" spans="1:45" x14ac:dyDescent="0.25">
      <c r="A277" t="s">
        <v>396</v>
      </c>
      <c r="B277">
        <v>20.460987725487101</v>
      </c>
      <c r="C277">
        <v>2.0731489562199199E-2</v>
      </c>
      <c r="D277">
        <v>22.228321244802999</v>
      </c>
      <c r="E277">
        <v>12.8269845770287</v>
      </c>
      <c r="F277" s="1">
        <v>0</v>
      </c>
      <c r="G277" s="1">
        <v>0</v>
      </c>
      <c r="H277">
        <v>4.33491523454801</v>
      </c>
      <c r="I277">
        <v>110.287430202953</v>
      </c>
      <c r="J277">
        <v>105.86330339472499</v>
      </c>
      <c r="K277">
        <v>74.173591458190202</v>
      </c>
      <c r="L277">
        <v>136.36523241898999</v>
      </c>
      <c r="M277">
        <v>35.661355783085398</v>
      </c>
      <c r="N277">
        <v>93.967782763813403</v>
      </c>
      <c r="O277">
        <v>72.417745183410204</v>
      </c>
      <c r="P277">
        <v>153082.42247577701</v>
      </c>
      <c r="Q277">
        <v>153503.48204175101</v>
      </c>
      <c r="R277">
        <v>127.170046134622</v>
      </c>
      <c r="S277">
        <v>695.875419863503</v>
      </c>
      <c r="T277">
        <v>0.65930874623327296</v>
      </c>
      <c r="U277">
        <v>0.32980425268154301</v>
      </c>
      <c r="V277" s="1">
        <v>0</v>
      </c>
      <c r="W277">
        <v>9.7483068761356997E-2</v>
      </c>
      <c r="X277">
        <v>0.57271267855709895</v>
      </c>
      <c r="Y277" s="1">
        <v>0</v>
      </c>
      <c r="Z277">
        <v>0.10305089942279599</v>
      </c>
      <c r="AA277">
        <v>3.0430057515472698E-4</v>
      </c>
      <c r="AB277">
        <v>7.1257281829820596E-3</v>
      </c>
      <c r="AC277">
        <v>7.1222400154364396E-3</v>
      </c>
      <c r="AD277">
        <v>6.1189008662076699E-3</v>
      </c>
      <c r="AE277">
        <v>0.60135083008788204</v>
      </c>
      <c r="AF277" s="3">
        <v>6.2103498248918601E-3</v>
      </c>
      <c r="AG277" s="3">
        <v>5.5245136732328098E-3</v>
      </c>
      <c r="AH277">
        <v>7.3296501478935001</v>
      </c>
      <c r="AI277">
        <v>0.23353857982778201</v>
      </c>
      <c r="AJ277">
        <v>3430.4798284726098</v>
      </c>
      <c r="AK277" t="s">
        <v>103</v>
      </c>
      <c r="AL277" t="s">
        <v>104</v>
      </c>
      <c r="AM277">
        <v>12765849375.1</v>
      </c>
      <c r="AN277">
        <v>83392</v>
      </c>
      <c r="AO277" s="1">
        <f t="shared" si="86"/>
        <v>1.34605441788527E-2</v>
      </c>
      <c r="AP277">
        <f t="shared" si="87"/>
        <v>15.008888254366347</v>
      </c>
      <c r="AQ277" s="15">
        <f t="shared" si="88"/>
        <v>0.36325804941179718</v>
      </c>
      <c r="AR277" s="3">
        <f t="shared" si="89"/>
        <v>5.4355240962314661E-3</v>
      </c>
      <c r="AS277" s="15">
        <f t="shared" si="85"/>
        <v>-7.9508186868997188E-2</v>
      </c>
    </row>
    <row r="278" spans="1:45" x14ac:dyDescent="0.25">
      <c r="A278" t="s">
        <v>396</v>
      </c>
      <c r="B278">
        <v>21.6637713582384</v>
      </c>
      <c r="C278">
        <v>2.1711327408678999E-2</v>
      </c>
      <c r="D278">
        <v>23.157002177256199</v>
      </c>
      <c r="E278">
        <v>21.280198635678399</v>
      </c>
      <c r="F278" s="1">
        <v>0</v>
      </c>
      <c r="G278" s="1">
        <v>0</v>
      </c>
      <c r="H278">
        <v>4.4526256156954904</v>
      </c>
      <c r="I278">
        <v>134.698382912657</v>
      </c>
      <c r="J278">
        <v>131.31364039266899</v>
      </c>
      <c r="K278">
        <v>92.694240764827896</v>
      </c>
      <c r="L278">
        <v>160.84496876358699</v>
      </c>
      <c r="M278">
        <v>37.0478544705201</v>
      </c>
      <c r="N278">
        <v>93.680907088270899</v>
      </c>
      <c r="O278">
        <v>70.693661870610399</v>
      </c>
      <c r="P278">
        <v>152700.39321256001</v>
      </c>
      <c r="Q278">
        <v>153103.16205352399</v>
      </c>
      <c r="R278">
        <v>131.32946560731</v>
      </c>
      <c r="S278">
        <v>699.41800849723097</v>
      </c>
      <c r="T278">
        <v>0.65140996877164303</v>
      </c>
      <c r="U278">
        <v>0.33397759345330502</v>
      </c>
      <c r="V278" s="1">
        <v>0</v>
      </c>
      <c r="W278">
        <v>8.7744335892511696E-2</v>
      </c>
      <c r="X278">
        <v>0.57827807065418202</v>
      </c>
      <c r="Y278" s="1">
        <v>0</v>
      </c>
      <c r="Z278">
        <v>0.108107372357129</v>
      </c>
      <c r="AA278">
        <v>3.0857535314736298E-4</v>
      </c>
      <c r="AB278">
        <v>7.5080858178317497E-3</v>
      </c>
      <c r="AC278">
        <v>7.3983295574673097E-3</v>
      </c>
      <c r="AD278">
        <v>6.7845888445754801E-3</v>
      </c>
      <c r="AE278">
        <v>0.66717996684301295</v>
      </c>
      <c r="AF278" s="3">
        <v>6.8325772075677896E-3</v>
      </c>
      <c r="AG278" s="3">
        <v>5.4622990623159201E-3</v>
      </c>
      <c r="AH278">
        <v>7.6829874895265098</v>
      </c>
      <c r="AI278">
        <v>0.25752797014988599</v>
      </c>
      <c r="AJ278">
        <v>4257.29177184543</v>
      </c>
      <c r="AK278" t="s">
        <v>105</v>
      </c>
      <c r="AL278" t="s">
        <v>106</v>
      </c>
      <c r="AM278">
        <v>7050940656.5900002</v>
      </c>
      <c r="AN278">
        <v>46175</v>
      </c>
      <c r="AO278" s="1">
        <f t="shared" si="86"/>
        <v>1.4394448595005402E-2</v>
      </c>
      <c r="AP278">
        <f t="shared" si="87"/>
        <v>15.969356026800252</v>
      </c>
      <c r="AQ278" s="15">
        <f t="shared" si="88"/>
        <v>0.3565839049415398</v>
      </c>
      <c r="AR278" s="3">
        <f t="shared" si="89"/>
        <v>5.7466213973016243E-3</v>
      </c>
      <c r="AS278" s="15">
        <f t="shared" si="85"/>
        <v>-6.448290705281301E-2</v>
      </c>
    </row>
    <row r="279" spans="1:45" x14ac:dyDescent="0.25">
      <c r="A279" t="s">
        <v>396</v>
      </c>
      <c r="B279">
        <v>26.2817017460033</v>
      </c>
      <c r="C279">
        <v>2.18557532468182E-2</v>
      </c>
      <c r="D279">
        <v>23.2930246961078</v>
      </c>
      <c r="E279">
        <v>37.228287927441201</v>
      </c>
      <c r="F279" s="1">
        <v>0</v>
      </c>
      <c r="G279" s="1">
        <v>0</v>
      </c>
      <c r="H279">
        <v>4.6242156110601602</v>
      </c>
      <c r="I279">
        <v>158.97158180178201</v>
      </c>
      <c r="J279">
        <v>157.64646028830299</v>
      </c>
      <c r="K279">
        <v>111.321557214012</v>
      </c>
      <c r="L279">
        <v>185.16825341654601</v>
      </c>
      <c r="M279">
        <v>37.571247832750501</v>
      </c>
      <c r="N279">
        <v>93.410470754460206</v>
      </c>
      <c r="O279">
        <v>68.914212476392706</v>
      </c>
      <c r="P279">
        <v>152404.64303393499</v>
      </c>
      <c r="Q279">
        <v>152863.06162854101</v>
      </c>
      <c r="R279">
        <v>132.423919659159</v>
      </c>
      <c r="S279">
        <v>703.54701919745196</v>
      </c>
      <c r="T279">
        <v>0.66330123395972396</v>
      </c>
      <c r="U279">
        <v>0.30601807481330101</v>
      </c>
      <c r="V279" s="1">
        <v>0</v>
      </c>
      <c r="W279">
        <v>6.5295344128625907E-2</v>
      </c>
      <c r="X279">
        <v>0.62868658105807196</v>
      </c>
      <c r="Y279" s="1">
        <v>0</v>
      </c>
      <c r="Z279">
        <v>0.10666439595933</v>
      </c>
      <c r="AA279">
        <v>3.1381418972710598E-4</v>
      </c>
      <c r="AB279">
        <v>7.7832167708706797E-3</v>
      </c>
      <c r="AC279">
        <v>7.5078311406479399E-3</v>
      </c>
      <c r="AD279">
        <v>7.4971311434924902E-3</v>
      </c>
      <c r="AE279">
        <v>0.738459942326954</v>
      </c>
      <c r="AF279" s="3">
        <v>7.4514867726925204E-3</v>
      </c>
      <c r="AG279" s="3">
        <v>4.6019708932901401E-3</v>
      </c>
      <c r="AH279">
        <v>8.3010427360338994</v>
      </c>
      <c r="AI279">
        <v>0.28506914322757199</v>
      </c>
      <c r="AJ279">
        <v>5118.1359288898702</v>
      </c>
      <c r="AK279" t="s">
        <v>107</v>
      </c>
      <c r="AL279" t="s">
        <v>108</v>
      </c>
      <c r="AM279">
        <v>2402659197.4299998</v>
      </c>
      <c r="AN279">
        <v>15765</v>
      </c>
      <c r="AO279" s="1">
        <f t="shared" si="86"/>
        <v>1.5177730120025148E-2</v>
      </c>
      <c r="AP279">
        <f t="shared" si="87"/>
        <v>16.767233630132459</v>
      </c>
      <c r="AQ279" s="15">
        <f t="shared" si="88"/>
        <v>0.56744411903299019</v>
      </c>
      <c r="AR279" s="3">
        <f t="shared" si="89"/>
        <v>9.9120828693470362E-3</v>
      </c>
      <c r="AS279" s="15">
        <f t="shared" si="85"/>
        <v>0.12830781269874758</v>
      </c>
    </row>
    <row r="280" spans="1:45" x14ac:dyDescent="0.25">
      <c r="A280" t="s">
        <v>396</v>
      </c>
      <c r="B280">
        <v>26.269562242068801</v>
      </c>
      <c r="C280">
        <v>2.1456779395526999E-2</v>
      </c>
      <c r="D280">
        <v>22.916726484238499</v>
      </c>
      <c r="E280">
        <v>57.6089620800687</v>
      </c>
      <c r="F280" s="1">
        <v>0</v>
      </c>
      <c r="G280" s="1">
        <v>0</v>
      </c>
      <c r="H280">
        <v>4.8387629149679903</v>
      </c>
      <c r="I280">
        <v>183.741793403119</v>
      </c>
      <c r="J280">
        <v>181.133393500648</v>
      </c>
      <c r="K280">
        <v>133.88905881859199</v>
      </c>
      <c r="L280">
        <v>209.95268203301799</v>
      </c>
      <c r="M280">
        <v>37.949343552202002</v>
      </c>
      <c r="N280">
        <v>93.556554867116304</v>
      </c>
      <c r="O280">
        <v>68.736596660124803</v>
      </c>
      <c r="P280">
        <v>152215.35034572301</v>
      </c>
      <c r="Q280">
        <v>152801.06353397499</v>
      </c>
      <c r="R280">
        <v>132.483810733685</v>
      </c>
      <c r="S280">
        <v>705.20355745677296</v>
      </c>
      <c r="T280">
        <v>0.65611934917130199</v>
      </c>
      <c r="U280">
        <v>0.31160059139713803</v>
      </c>
      <c r="V280" s="1">
        <v>0</v>
      </c>
      <c r="W280">
        <v>7.0193799053514194E-2</v>
      </c>
      <c r="X280">
        <v>0.618205609549347</v>
      </c>
      <c r="Y280" s="1">
        <v>0</v>
      </c>
      <c r="Z280">
        <v>0.114318587037744</v>
      </c>
      <c r="AA280">
        <v>3.1672525422349101E-4</v>
      </c>
      <c r="AB280">
        <v>7.9517422862991505E-3</v>
      </c>
      <c r="AC280">
        <v>7.6507042083033801E-3</v>
      </c>
      <c r="AD280">
        <v>7.6717201557531898E-3</v>
      </c>
      <c r="AE280">
        <v>0.74922902534578495</v>
      </c>
      <c r="AF280" s="3">
        <v>7.6006970255555004E-3</v>
      </c>
      <c r="AG280" s="3">
        <v>3.9592846167581502E-3</v>
      </c>
      <c r="AH280">
        <v>8.3668066161263006</v>
      </c>
      <c r="AI280">
        <v>0.29182733627379798</v>
      </c>
      <c r="AJ280">
        <v>5981.27837985514</v>
      </c>
      <c r="AK280" t="s">
        <v>109</v>
      </c>
      <c r="AL280" t="s">
        <v>110</v>
      </c>
      <c r="AM280">
        <v>761685613.13</v>
      </c>
      <c r="AN280">
        <v>5004</v>
      </c>
      <c r="AO280" s="1">
        <f t="shared" si="86"/>
        <v>1.5471649958621348E-2</v>
      </c>
      <c r="AP280">
        <f t="shared" si="87"/>
        <v>17.064834267214014</v>
      </c>
      <c r="AQ280" s="15">
        <f t="shared" si="88"/>
        <v>0.53939744334578532</v>
      </c>
      <c r="AR280" s="3">
        <f t="shared" si="89"/>
        <v>9.6047854917769345E-3</v>
      </c>
      <c r="AS280" s="15">
        <f t="shared" si="85"/>
        <v>0.14630517845279045</v>
      </c>
    </row>
    <row r="281" spans="1:45" x14ac:dyDescent="0.25">
      <c r="A281" t="s">
        <v>396</v>
      </c>
      <c r="B281">
        <v>25.9443454464603</v>
      </c>
      <c r="C281">
        <v>2.1017336064400899E-2</v>
      </c>
      <c r="D281">
        <v>22.500301074793299</v>
      </c>
      <c r="E281">
        <v>85.419863894998201</v>
      </c>
      <c r="F281" s="1">
        <v>0</v>
      </c>
      <c r="G281" s="1">
        <v>0</v>
      </c>
      <c r="H281">
        <v>5.1115844992641897</v>
      </c>
      <c r="I281">
        <v>207.16836043251701</v>
      </c>
      <c r="J281">
        <v>200.913331939957</v>
      </c>
      <c r="K281">
        <v>162.18938773471899</v>
      </c>
      <c r="L281">
        <v>233.51285149282401</v>
      </c>
      <c r="M281">
        <v>37.897786864926701</v>
      </c>
      <c r="N281">
        <v>92.985434112360807</v>
      </c>
      <c r="O281">
        <v>69.084420006339201</v>
      </c>
      <c r="P281">
        <v>151568.81149890501</v>
      </c>
      <c r="Q281">
        <v>152329.248275675</v>
      </c>
      <c r="R281">
        <v>131.931820703814</v>
      </c>
      <c r="S281">
        <v>697.00169070653897</v>
      </c>
      <c r="T281">
        <v>0.61660012631142802</v>
      </c>
      <c r="U281">
        <v>0.32447198505873798</v>
      </c>
      <c r="V281" s="1">
        <v>0</v>
      </c>
      <c r="W281">
        <v>0.18412444093570399</v>
      </c>
      <c r="X281">
        <v>0.49140357400555701</v>
      </c>
      <c r="Y281" s="1">
        <v>0</v>
      </c>
      <c r="Z281">
        <v>0.124784690497385</v>
      </c>
      <c r="AA281">
        <v>3.2502712529740101E-4</v>
      </c>
      <c r="AB281">
        <v>7.6314648313843504E-3</v>
      </c>
      <c r="AC281">
        <v>7.4079757720439902E-3</v>
      </c>
      <c r="AD281">
        <v>7.4004416822738197E-3</v>
      </c>
      <c r="AE281">
        <v>0.70602281879586604</v>
      </c>
      <c r="AF281" s="3">
        <v>7.1279961147160996E-3</v>
      </c>
      <c r="AG281" s="3">
        <v>4.4761255501449999E-3</v>
      </c>
      <c r="AH281">
        <v>8.0490343195576806</v>
      </c>
      <c r="AI281">
        <v>0.28058705365551401</v>
      </c>
      <c r="AJ281">
        <v>6729.1827396981098</v>
      </c>
      <c r="AK281" t="s">
        <v>111</v>
      </c>
      <c r="AL281" t="s">
        <v>112</v>
      </c>
      <c r="AM281">
        <v>138533893.71000001</v>
      </c>
      <c r="AN281">
        <v>914</v>
      </c>
      <c r="AO281" s="1">
        <f t="shared" si="86"/>
        <v>1.4744427422963308E-2</v>
      </c>
      <c r="AP281">
        <f t="shared" si="87"/>
        <v>16.326719013971392</v>
      </c>
      <c r="AQ281" s="15">
        <f t="shared" si="88"/>
        <v>0.58907282132183081</v>
      </c>
      <c r="AR281" s="3">
        <f t="shared" si="89"/>
        <v>9.9743738106033153E-3</v>
      </c>
      <c r="AS281" s="15">
        <f t="shared" si="85"/>
        <v>0.15306659054110638</v>
      </c>
    </row>
    <row r="282" spans="1:45" x14ac:dyDescent="0.25">
      <c r="A282" t="s">
        <v>396</v>
      </c>
      <c r="B282">
        <v>23.8772941174464</v>
      </c>
      <c r="C282">
        <v>1.8268308494095602E-2</v>
      </c>
      <c r="D282">
        <v>19.848117051320301</v>
      </c>
      <c r="E282">
        <v>168.85109825330599</v>
      </c>
      <c r="F282" s="1">
        <v>0</v>
      </c>
      <c r="G282" s="1">
        <v>0</v>
      </c>
      <c r="H282">
        <v>5.8572859720519102</v>
      </c>
      <c r="I282">
        <v>251.90487322553599</v>
      </c>
      <c r="J282">
        <v>227.14695217062001</v>
      </c>
      <c r="K282">
        <v>226.894112010691</v>
      </c>
      <c r="L282">
        <v>278.19030849685902</v>
      </c>
      <c r="M282">
        <v>35.3373698819059</v>
      </c>
      <c r="N282">
        <v>92.179159321792994</v>
      </c>
      <c r="O282">
        <v>73.463568890662501</v>
      </c>
      <c r="P282">
        <v>151944.20058394101</v>
      </c>
      <c r="Q282">
        <v>152365.77166339001</v>
      </c>
      <c r="R282">
        <v>125.21355373683301</v>
      </c>
      <c r="S282">
        <v>642.84524511780603</v>
      </c>
      <c r="T282">
        <v>0.25572662299673599</v>
      </c>
      <c r="U282">
        <v>0.79287575319596704</v>
      </c>
      <c r="V282" s="1">
        <v>0</v>
      </c>
      <c r="W282">
        <v>2.9118524161559901E-2</v>
      </c>
      <c r="X282">
        <v>0.178005722642472</v>
      </c>
      <c r="Y282" s="1">
        <v>0</v>
      </c>
      <c r="Z282">
        <v>0.73328555157821496</v>
      </c>
      <c r="AA282">
        <v>3.14276062765719E-4</v>
      </c>
      <c r="AB282">
        <v>6.6436057779329198E-3</v>
      </c>
      <c r="AC282">
        <v>6.8282020361319397E-3</v>
      </c>
      <c r="AD282">
        <v>6.0669276344517999E-3</v>
      </c>
      <c r="AE282">
        <v>0.46185923244567101</v>
      </c>
      <c r="AF282" s="3">
        <v>6.6608827934208003E-3</v>
      </c>
      <c r="AG282" s="3">
        <v>4.5023778397039098E-3</v>
      </c>
      <c r="AH282">
        <v>6.5282867146818004</v>
      </c>
      <c r="AI282">
        <v>0.209220545071088</v>
      </c>
      <c r="AJ282">
        <v>6952.1702138819101</v>
      </c>
      <c r="AK282" t="s">
        <v>113</v>
      </c>
      <c r="AL282" t="s">
        <v>114</v>
      </c>
      <c r="AM282">
        <v>20816355.48</v>
      </c>
      <c r="AN282">
        <v>137</v>
      </c>
      <c r="AO282" s="1">
        <f t="shared" si="86"/>
        <v>1.3704987421963161E-2</v>
      </c>
      <c r="AP282">
        <f t="shared" si="87"/>
        <v>15.261251771292239</v>
      </c>
      <c r="AQ282" s="15">
        <f t="shared" si="88"/>
        <v>0.56456983183789</v>
      </c>
      <c r="AR282" s="3">
        <f t="shared" si="89"/>
        <v>8.773812908994344E-3</v>
      </c>
      <c r="AS282" s="15">
        <f t="shared" si="85"/>
        <v>0.20300046879550604</v>
      </c>
    </row>
    <row r="283" spans="1:45" x14ac:dyDescent="0.25">
      <c r="AN283">
        <f>SUM(AN264:AN282)</f>
        <v>2091369</v>
      </c>
    </row>
    <row r="285" spans="1:45" x14ac:dyDescent="0.25">
      <c r="AO285" t="s">
        <v>244</v>
      </c>
      <c r="AP285" t="s">
        <v>412</v>
      </c>
      <c r="AR285" s="3" t="s">
        <v>67</v>
      </c>
      <c r="AS285" s="15"/>
    </row>
    <row r="286" spans="1:45" x14ac:dyDescent="0.25">
      <c r="A286" t="s">
        <v>0</v>
      </c>
      <c r="B286" t="s">
        <v>1</v>
      </c>
      <c r="C286" t="s">
        <v>2</v>
      </c>
      <c r="D286" t="s">
        <v>3</v>
      </c>
      <c r="E286" t="s">
        <v>5</v>
      </c>
      <c r="F286" t="s">
        <v>6</v>
      </c>
      <c r="G286" t="s">
        <v>208</v>
      </c>
      <c r="H286" t="s">
        <v>7</v>
      </c>
      <c r="I286" t="s">
        <v>8</v>
      </c>
      <c r="J286" t="s">
        <v>134</v>
      </c>
      <c r="K286" t="s">
        <v>143</v>
      </c>
      <c r="L286" t="s">
        <v>9</v>
      </c>
      <c r="M286" t="s">
        <v>10</v>
      </c>
      <c r="N286" t="s">
        <v>11</v>
      </c>
      <c r="O286" t="s">
        <v>13</v>
      </c>
      <c r="P286" t="s">
        <v>14</v>
      </c>
      <c r="Q286" t="s">
        <v>15</v>
      </c>
      <c r="R286" t="s">
        <v>16</v>
      </c>
      <c r="S286" t="s">
        <v>17</v>
      </c>
      <c r="T286" t="s">
        <v>18</v>
      </c>
      <c r="U286" t="s">
        <v>20</v>
      </c>
      <c r="V286" t="s">
        <v>21</v>
      </c>
      <c r="W286" t="s">
        <v>22</v>
      </c>
      <c r="X286" t="s">
        <v>23</v>
      </c>
      <c r="Y286" t="s">
        <v>24</v>
      </c>
      <c r="Z286" t="s">
        <v>25</v>
      </c>
      <c r="AA286" t="s">
        <v>26</v>
      </c>
      <c r="AB286" t="s">
        <v>27</v>
      </c>
      <c r="AC286" t="s">
        <v>263</v>
      </c>
      <c r="AD286" t="s">
        <v>29</v>
      </c>
      <c r="AE286" t="s">
        <v>326</v>
      </c>
      <c r="AF286" s="3" t="s">
        <v>233</v>
      </c>
      <c r="AG286" s="3" t="s">
        <v>30</v>
      </c>
      <c r="AH286" t="s">
        <v>31</v>
      </c>
      <c r="AI286" t="s">
        <v>32</v>
      </c>
      <c r="AJ286" t="s">
        <v>33</v>
      </c>
      <c r="AK286" t="s">
        <v>34</v>
      </c>
      <c r="AL286" t="s">
        <v>74</v>
      </c>
      <c r="AM286" t="s">
        <v>35</v>
      </c>
      <c r="AN286" t="s">
        <v>36</v>
      </c>
      <c r="AO286" s="100">
        <f>AO74*95/115</f>
        <v>0.86739130434782608</v>
      </c>
      <c r="AP286" s="100">
        <f>AP74</f>
        <v>1.1599999999999999</v>
      </c>
      <c r="AR286" s="3"/>
      <c r="AS286" s="15"/>
    </row>
    <row r="287" spans="1:45" x14ac:dyDescent="0.25">
      <c r="A287" t="s">
        <v>396</v>
      </c>
      <c r="B287">
        <v>7.1556929408600395E-2</v>
      </c>
      <c r="C287">
        <v>2.8426453811541499E-3</v>
      </c>
      <c r="D287">
        <v>3.3583444118329102</v>
      </c>
      <c r="E287">
        <v>-89.495959728104495</v>
      </c>
      <c r="F287" s="1">
        <v>0</v>
      </c>
      <c r="G287" s="1">
        <v>0</v>
      </c>
      <c r="H287">
        <v>2.78143940378289</v>
      </c>
      <c r="I287">
        <v>-209.20302095919601</v>
      </c>
      <c r="J287">
        <v>-253.015387527499</v>
      </c>
      <c r="K287">
        <v>-210.358081313714</v>
      </c>
      <c r="L287">
        <v>-188.084126415757</v>
      </c>
      <c r="M287">
        <v>27.314938585009301</v>
      </c>
      <c r="N287">
        <v>95.818205746146504</v>
      </c>
      <c r="O287">
        <v>87.1409172368095</v>
      </c>
      <c r="P287">
        <v>188978.85842696601</v>
      </c>
      <c r="Q287">
        <v>190131.46262801401</v>
      </c>
      <c r="R287">
        <v>85.692341255532099</v>
      </c>
      <c r="S287">
        <v>669.69537721430095</v>
      </c>
      <c r="T287">
        <v>0.89560994885439404</v>
      </c>
      <c r="U287">
        <v>5.4663305658161E-2</v>
      </c>
      <c r="V287" s="1">
        <v>0</v>
      </c>
      <c r="W287">
        <v>1.2796404953068099E-2</v>
      </c>
      <c r="X287">
        <v>0.93254028938876998</v>
      </c>
      <c r="Y287" s="1">
        <v>0</v>
      </c>
      <c r="Z287">
        <v>3.59067036474396E-2</v>
      </c>
      <c r="AA287">
        <v>2.8503004839297601E-4</v>
      </c>
      <c r="AB287">
        <v>2.53545533259259E-3</v>
      </c>
      <c r="AC287">
        <v>3.0373202095724501E-3</v>
      </c>
      <c r="AD287">
        <v>2.2166189409446001E-5</v>
      </c>
      <c r="AE287">
        <v>6.0735445488093402E-3</v>
      </c>
      <c r="AF287" s="3">
        <v>0</v>
      </c>
      <c r="AG287" s="3">
        <v>0</v>
      </c>
      <c r="AH287">
        <v>2.0576147086526402</v>
      </c>
      <c r="AI287">
        <v>4.7116864936914402E-2</v>
      </c>
      <c r="AJ287" s="1">
        <v>0</v>
      </c>
      <c r="AK287" t="s">
        <v>77</v>
      </c>
      <c r="AL287" t="s">
        <v>78</v>
      </c>
      <c r="AM287">
        <v>16819118.399999999</v>
      </c>
      <c r="AN287">
        <v>89</v>
      </c>
      <c r="AO287" s="1">
        <f>SUM(AA287,AC287*$AO$286,AF287*$AP$286)</f>
        <v>2.919575186696036E-3</v>
      </c>
      <c r="AP287">
        <f>100*(1-(1-AO287)^12)</f>
        <v>3.4477762739705931</v>
      </c>
      <c r="AQ287" s="15">
        <f>B287/AP287-1</f>
        <v>-0.97924548354577756</v>
      </c>
      <c r="AR287" s="3">
        <f>1-(1-B287/100)^(1/12)-AO287</f>
        <v>-2.859924846182341E-3</v>
      </c>
      <c r="AS287" s="15">
        <f t="shared" ref="AS287:AS305" si="90">B287/D287-1</f>
        <v>-0.9786927960228039</v>
      </c>
    </row>
    <row r="288" spans="1:45" x14ac:dyDescent="0.25">
      <c r="A288" t="s">
        <v>396</v>
      </c>
      <c r="B288">
        <v>8.57305267662991</v>
      </c>
      <c r="C288">
        <v>4.2656915035018898E-3</v>
      </c>
      <c r="D288">
        <v>5.0004267268242399</v>
      </c>
      <c r="E288">
        <v>-67.049192203618105</v>
      </c>
      <c r="F288" s="1">
        <v>0</v>
      </c>
      <c r="G288" s="1">
        <v>0</v>
      </c>
      <c r="H288">
        <v>3.0295329130599198</v>
      </c>
      <c r="I288">
        <v>-180.49004228137099</v>
      </c>
      <c r="J288">
        <v>-195.95780636013799</v>
      </c>
      <c r="K288">
        <v>-184.78865244517399</v>
      </c>
      <c r="L288">
        <v>-159.59936563865401</v>
      </c>
      <c r="M288">
        <v>28.019663939419999</v>
      </c>
      <c r="N288">
        <v>93.681052255556807</v>
      </c>
      <c r="O288">
        <v>80.953419978682703</v>
      </c>
      <c r="P288">
        <v>191053.37187258599</v>
      </c>
      <c r="Q288">
        <v>192100.30509969499</v>
      </c>
      <c r="R288">
        <v>86.254064488229304</v>
      </c>
      <c r="S288">
        <v>648.39108396207405</v>
      </c>
      <c r="T288">
        <v>0.59124691781948602</v>
      </c>
      <c r="U288">
        <v>0.32450342750482802</v>
      </c>
      <c r="V288" s="1">
        <v>0</v>
      </c>
      <c r="W288">
        <v>0.10024903823874801</v>
      </c>
      <c r="X288">
        <v>0.57524753425642305</v>
      </c>
      <c r="Y288" s="1">
        <v>0</v>
      </c>
      <c r="Z288">
        <v>0.25432917098430202</v>
      </c>
      <c r="AA288">
        <v>2.9464825404856702E-4</v>
      </c>
      <c r="AB288">
        <v>3.4820793414502E-3</v>
      </c>
      <c r="AC288">
        <v>3.7893095834201501E-3</v>
      </c>
      <c r="AD288">
        <v>4.8749502468913199E-4</v>
      </c>
      <c r="AE288">
        <v>0.162426391280652</v>
      </c>
      <c r="AF288" s="3">
        <v>2.1561835051354001E-4</v>
      </c>
      <c r="AG288" s="3">
        <v>0</v>
      </c>
      <c r="AH288">
        <v>4.3391419748964299</v>
      </c>
      <c r="AI288">
        <v>0.102472825765032</v>
      </c>
      <c r="AJ288">
        <v>1.65338367169487</v>
      </c>
      <c r="AK288" t="s">
        <v>79</v>
      </c>
      <c r="AL288" t="s">
        <v>80</v>
      </c>
      <c r="AM288">
        <v>296896939.88999999</v>
      </c>
      <c r="AN288">
        <v>1554</v>
      </c>
      <c r="AO288" s="1">
        <f t="shared" ref="AO288:AO305" si="91">SUM(AA288,AC288*$AO$286,AF288*$AP$286)</f>
        <v>3.8315797227847946E-3</v>
      </c>
      <c r="AP288">
        <f t="shared" ref="AP288:AP305" si="92">100*(1-(1-AO288)^12)</f>
        <v>4.5022279742429783</v>
      </c>
      <c r="AQ288" s="15">
        <f t="shared" ref="AQ288:AQ305" si="93">B288/AP288-1</f>
        <v>0.90418004722904244</v>
      </c>
      <c r="AR288" s="3">
        <f t="shared" ref="AR288:AR305" si="94">1-(1-B288/100)^(1/12)-AO288</f>
        <v>3.6097556274878985E-3</v>
      </c>
      <c r="AS288" s="15">
        <f t="shared" si="90"/>
        <v>0.71446421375214042</v>
      </c>
    </row>
    <row r="289" spans="1:49" x14ac:dyDescent="0.25">
      <c r="A289" t="s">
        <v>396</v>
      </c>
      <c r="B289">
        <v>7.2984047583707801</v>
      </c>
      <c r="C289">
        <v>4.6796638772292499E-3</v>
      </c>
      <c r="D289">
        <v>5.4732925992048402</v>
      </c>
      <c r="E289">
        <v>-42.451666203202201</v>
      </c>
      <c r="F289" s="1">
        <v>0</v>
      </c>
      <c r="G289" s="1">
        <v>0</v>
      </c>
      <c r="H289">
        <v>3.2644385936960201</v>
      </c>
      <c r="I289">
        <v>-158.445470035065</v>
      </c>
      <c r="J289">
        <v>-174.21775604358399</v>
      </c>
      <c r="K289">
        <v>-163.054461722745</v>
      </c>
      <c r="L289">
        <v>-137.517399721201</v>
      </c>
      <c r="M289">
        <v>27.802899313924801</v>
      </c>
      <c r="N289">
        <v>94.910430280353907</v>
      </c>
      <c r="O289">
        <v>80.807551914420202</v>
      </c>
      <c r="P289">
        <v>190726.95600509399</v>
      </c>
      <c r="Q289">
        <v>191811.634095332</v>
      </c>
      <c r="R289">
        <v>84.739964628140498</v>
      </c>
      <c r="S289">
        <v>660.95492309752797</v>
      </c>
      <c r="T289">
        <v>0.57988055235177605</v>
      </c>
      <c r="U289">
        <v>0.29942913605036497</v>
      </c>
      <c r="V289" s="1">
        <v>0</v>
      </c>
      <c r="W289">
        <v>0.21255333398621601</v>
      </c>
      <c r="X289">
        <v>0.48801752996341802</v>
      </c>
      <c r="Y289" s="1">
        <v>0</v>
      </c>
      <c r="Z289">
        <v>0.18113288528669899</v>
      </c>
      <c r="AA289">
        <v>2.89982045909719E-4</v>
      </c>
      <c r="AB289">
        <v>3.7780459869204198E-3</v>
      </c>
      <c r="AC289">
        <v>4.0016458922131296E-3</v>
      </c>
      <c r="AD289">
        <v>6.0959390752105002E-4</v>
      </c>
      <c r="AE289">
        <v>0.19499917946466</v>
      </c>
      <c r="AF289" s="3">
        <v>5.4435257573003202E-4</v>
      </c>
      <c r="AG289" s="3">
        <v>0</v>
      </c>
      <c r="AH289">
        <v>5.0912941364658497</v>
      </c>
      <c r="AI289">
        <v>0.12135620312039</v>
      </c>
      <c r="AJ289">
        <v>7.6594752303410099</v>
      </c>
      <c r="AK289" t="s">
        <v>81</v>
      </c>
      <c r="AL289" t="s">
        <v>82</v>
      </c>
      <c r="AM289">
        <v>3519103065.25</v>
      </c>
      <c r="AN289">
        <v>18451</v>
      </c>
      <c r="AO289" s="1">
        <f t="shared" si="91"/>
        <v>4.3924238837414233E-3</v>
      </c>
      <c r="AP289">
        <f t="shared" si="92"/>
        <v>5.1454183899077304</v>
      </c>
      <c r="AQ289" s="15">
        <f t="shared" si="93"/>
        <v>0.41842785276430328</v>
      </c>
      <c r="AR289" s="3">
        <f t="shared" si="94"/>
        <v>1.9030514568811573E-3</v>
      </c>
      <c r="AS289" s="15">
        <f t="shared" si="90"/>
        <v>0.33345780918620949</v>
      </c>
    </row>
    <row r="290" spans="1:49" x14ac:dyDescent="0.25">
      <c r="A290" t="s">
        <v>396</v>
      </c>
      <c r="B290">
        <v>7.3192543970073798</v>
      </c>
      <c r="C290">
        <v>6.0987109751630799E-3</v>
      </c>
      <c r="D290">
        <v>7.0778935529978604</v>
      </c>
      <c r="E290">
        <v>-37.320874942478497</v>
      </c>
      <c r="F290" s="1">
        <v>0</v>
      </c>
      <c r="G290" s="1">
        <v>0</v>
      </c>
      <c r="H290">
        <v>3.3775141834239499</v>
      </c>
      <c r="I290">
        <v>-132.750668540135</v>
      </c>
      <c r="J290">
        <v>-145.13633536835599</v>
      </c>
      <c r="K290">
        <v>-141.660426529082</v>
      </c>
      <c r="L290">
        <v>-111.76791287098899</v>
      </c>
      <c r="M290">
        <v>28.750911246212201</v>
      </c>
      <c r="N290">
        <v>94.820528395137202</v>
      </c>
      <c r="O290">
        <v>79.639633799305599</v>
      </c>
      <c r="P290">
        <v>190234.74485964701</v>
      </c>
      <c r="Q290">
        <v>191327.23270705401</v>
      </c>
      <c r="R290">
        <v>84.517226545736406</v>
      </c>
      <c r="S290">
        <v>663.14434307198906</v>
      </c>
      <c r="T290">
        <v>0.58107210033530998</v>
      </c>
      <c r="U290">
        <v>0.31775512308682202</v>
      </c>
      <c r="V290" s="1">
        <v>0</v>
      </c>
      <c r="W290">
        <v>0.19220167754548501</v>
      </c>
      <c r="X290">
        <v>0.49004319936769197</v>
      </c>
      <c r="Y290" s="1">
        <v>0</v>
      </c>
      <c r="Z290">
        <v>0.18290040159703999</v>
      </c>
      <c r="AA290">
        <v>2.9103882602117201E-4</v>
      </c>
      <c r="AB290">
        <v>4.5728402394981903E-3</v>
      </c>
      <c r="AC290">
        <v>4.7466530858906904E-3</v>
      </c>
      <c r="AD290">
        <v>1.14226020100054E-3</v>
      </c>
      <c r="AE290">
        <v>0.25445463003242902</v>
      </c>
      <c r="AF290" s="3">
        <v>1.0901771635142799E-3</v>
      </c>
      <c r="AG290" s="3">
        <v>0</v>
      </c>
      <c r="AH290">
        <v>5.5058663215994104</v>
      </c>
      <c r="AI290">
        <v>0.13597662840882799</v>
      </c>
      <c r="AJ290">
        <v>18.0677465799975</v>
      </c>
      <c r="AK290" t="s">
        <v>83</v>
      </c>
      <c r="AL290" t="s">
        <v>84</v>
      </c>
      <c r="AM290">
        <v>11304129009.049999</v>
      </c>
      <c r="AN290">
        <v>59422</v>
      </c>
      <c r="AO290" s="1">
        <f t="shared" si="91"/>
        <v>5.6728499471550963E-3</v>
      </c>
      <c r="AP290">
        <f t="shared" si="92"/>
        <v>6.5989893439392873</v>
      </c>
      <c r="AQ290" s="15">
        <f t="shared" si="93"/>
        <v>0.10914778241453083</v>
      </c>
      <c r="AR290" s="3">
        <f t="shared" si="94"/>
        <v>6.4125193044396907E-4</v>
      </c>
      <c r="AS290" s="15">
        <f t="shared" si="90"/>
        <v>3.4100660345095291E-2</v>
      </c>
    </row>
    <row r="291" spans="1:49" x14ac:dyDescent="0.25">
      <c r="A291" t="s">
        <v>396</v>
      </c>
      <c r="B291">
        <v>8.3151962516342106</v>
      </c>
      <c r="C291">
        <v>7.5054370629173304E-3</v>
      </c>
      <c r="D291">
        <v>8.6438822550094994</v>
      </c>
      <c r="E291">
        <v>-28.333533620533402</v>
      </c>
      <c r="F291" s="1">
        <v>0</v>
      </c>
      <c r="G291" s="1">
        <v>0</v>
      </c>
      <c r="H291">
        <v>3.5277607280807599</v>
      </c>
      <c r="I291">
        <v>-107.823103059594</v>
      </c>
      <c r="J291">
        <v>-117.177773213764</v>
      </c>
      <c r="K291">
        <v>-123.14002579930499</v>
      </c>
      <c r="L291">
        <v>-86.787961549736195</v>
      </c>
      <c r="M291">
        <v>30.321600256183601</v>
      </c>
      <c r="N291">
        <v>94.653355493053198</v>
      </c>
      <c r="O291">
        <v>78.433701614221107</v>
      </c>
      <c r="P291">
        <v>189765.88903653799</v>
      </c>
      <c r="Q291">
        <v>190867.760480753</v>
      </c>
      <c r="R291">
        <v>84.585325005739094</v>
      </c>
      <c r="S291">
        <v>669.74565238345303</v>
      </c>
      <c r="T291">
        <v>0.58354652442866695</v>
      </c>
      <c r="U291">
        <v>0.330859210862331</v>
      </c>
      <c r="V291" s="1">
        <v>0</v>
      </c>
      <c r="W291">
        <v>0.18148478509795801</v>
      </c>
      <c r="X291">
        <v>0.48765600403970999</v>
      </c>
      <c r="Y291" s="1">
        <v>0</v>
      </c>
      <c r="Z291">
        <v>0.18277895021964699</v>
      </c>
      <c r="AA291">
        <v>2.9306344474773602E-4</v>
      </c>
      <c r="AB291">
        <v>5.1586829099524298E-3</v>
      </c>
      <c r="AC291">
        <v>5.3231209328071603E-3</v>
      </c>
      <c r="AD291">
        <v>1.68744143235601E-3</v>
      </c>
      <c r="AE291">
        <v>0.31290034104829001</v>
      </c>
      <c r="AF291" s="3">
        <v>1.6689557386824099E-3</v>
      </c>
      <c r="AG291" s="3">
        <v>4.23205835737335E-8</v>
      </c>
      <c r="AH291">
        <v>5.7306425226326301</v>
      </c>
      <c r="AI291">
        <v>0.14944371165964501</v>
      </c>
      <c r="AJ291">
        <v>63.1623411315041</v>
      </c>
      <c r="AK291" t="s">
        <v>85</v>
      </c>
      <c r="AL291" t="s">
        <v>86</v>
      </c>
      <c r="AM291">
        <v>25427870067.34</v>
      </c>
      <c r="AN291">
        <v>133996</v>
      </c>
      <c r="AO291" s="1">
        <f t="shared" si="91"/>
        <v>6.8462809107281506E-3</v>
      </c>
      <c r="AP291">
        <f t="shared" si="92"/>
        <v>7.9131369241307254</v>
      </c>
      <c r="AQ291" s="15">
        <f t="shared" si="93"/>
        <v>5.080909522460364E-2</v>
      </c>
      <c r="AR291" s="3">
        <f t="shared" si="94"/>
        <v>3.6207482187688121E-4</v>
      </c>
      <c r="AS291" s="15">
        <f t="shared" si="90"/>
        <v>-3.802527541195988E-2</v>
      </c>
    </row>
    <row r="292" spans="1:49" x14ac:dyDescent="0.25">
      <c r="A292" t="s">
        <v>396</v>
      </c>
      <c r="B292">
        <v>9.8003322065016008</v>
      </c>
      <c r="C292">
        <v>9.2128807642894994E-3</v>
      </c>
      <c r="D292">
        <v>10.5121193697947</v>
      </c>
      <c r="E292">
        <v>-20.803033919734901</v>
      </c>
      <c r="F292" s="1">
        <v>0</v>
      </c>
      <c r="G292" s="1">
        <v>0</v>
      </c>
      <c r="H292">
        <v>3.6645992610387101</v>
      </c>
      <c r="I292">
        <v>-82.598432367323994</v>
      </c>
      <c r="J292">
        <v>-90.449480416182894</v>
      </c>
      <c r="K292">
        <v>-102.338342133946</v>
      </c>
      <c r="L292">
        <v>-61.528592697225399</v>
      </c>
      <c r="M292">
        <v>31.3554838968418</v>
      </c>
      <c r="N292">
        <v>94.421142273324506</v>
      </c>
      <c r="O292">
        <v>77.181707223993001</v>
      </c>
      <c r="P292">
        <v>189458.25353917599</v>
      </c>
      <c r="Q292">
        <v>190560.883662607</v>
      </c>
      <c r="R292">
        <v>84.702099024272897</v>
      </c>
      <c r="S292">
        <v>672.24744564865398</v>
      </c>
      <c r="T292">
        <v>0.56514232863356395</v>
      </c>
      <c r="U292">
        <v>0.349673846298036</v>
      </c>
      <c r="V292" s="1">
        <v>0</v>
      </c>
      <c r="W292">
        <v>0.16721007562558199</v>
      </c>
      <c r="X292">
        <v>0.48311607807638102</v>
      </c>
      <c r="Y292" s="1">
        <v>0</v>
      </c>
      <c r="Z292">
        <v>0.20793599024769199</v>
      </c>
      <c r="AA292">
        <v>2.9519153445422202E-4</v>
      </c>
      <c r="AB292">
        <v>5.9414475610778698E-3</v>
      </c>
      <c r="AC292">
        <v>6.0922744442228702E-3</v>
      </c>
      <c r="AD292">
        <v>2.4171217016448099E-3</v>
      </c>
      <c r="AE292">
        <v>0.37522473230523501</v>
      </c>
      <c r="AF292" s="3">
        <v>2.4246839785479301E-3</v>
      </c>
      <c r="AG292" s="3">
        <v>3.5163570521171298E-6</v>
      </c>
      <c r="AH292">
        <v>6.0605073508362803</v>
      </c>
      <c r="AI292">
        <v>0.16624959020928101</v>
      </c>
      <c r="AJ292">
        <v>151.41984637214301</v>
      </c>
      <c r="AK292" t="s">
        <v>87</v>
      </c>
      <c r="AL292" t="s">
        <v>88</v>
      </c>
      <c r="AM292">
        <v>49603581025.120003</v>
      </c>
      <c r="AN292">
        <v>261818</v>
      </c>
      <c r="AO292" s="1">
        <f t="shared" si="91"/>
        <v>8.3922108261892236E-3</v>
      </c>
      <c r="AP292">
        <f t="shared" si="92"/>
        <v>9.6185812337130407</v>
      </c>
      <c r="AQ292" s="15">
        <f t="shared" si="93"/>
        <v>1.8895819286894877E-2</v>
      </c>
      <c r="AR292" s="3">
        <f t="shared" si="94"/>
        <v>1.6632475132184917E-4</v>
      </c>
      <c r="AS292" s="15">
        <f t="shared" si="90"/>
        <v>-6.7711099755805026E-2</v>
      </c>
    </row>
    <row r="293" spans="1:49" x14ac:dyDescent="0.25">
      <c r="A293" t="s">
        <v>396</v>
      </c>
      <c r="B293">
        <v>11.6732018367554</v>
      </c>
      <c r="C293">
        <v>1.10864947584244E-2</v>
      </c>
      <c r="D293">
        <v>12.521828787449</v>
      </c>
      <c r="E293">
        <v>-17.041227740000998</v>
      </c>
      <c r="F293" s="1">
        <v>0</v>
      </c>
      <c r="G293" s="1">
        <v>0</v>
      </c>
      <c r="H293">
        <v>3.7446108482301002</v>
      </c>
      <c r="I293">
        <v>-58.330106987074203</v>
      </c>
      <c r="J293">
        <v>-64.150337081921194</v>
      </c>
      <c r="K293">
        <v>-85.744081311261994</v>
      </c>
      <c r="L293">
        <v>-37.215828567252103</v>
      </c>
      <c r="M293">
        <v>32.1144802446725</v>
      </c>
      <c r="N293">
        <v>94.124985038540999</v>
      </c>
      <c r="O293">
        <v>75.662002629335305</v>
      </c>
      <c r="P293">
        <v>189061.592923972</v>
      </c>
      <c r="Q293">
        <v>190166.647429239</v>
      </c>
      <c r="R293">
        <v>84.970469138684294</v>
      </c>
      <c r="S293">
        <v>680.33742870290905</v>
      </c>
      <c r="T293">
        <v>0.53717670417824603</v>
      </c>
      <c r="U293">
        <v>0.359777376741371</v>
      </c>
      <c r="V293" s="1">
        <v>0</v>
      </c>
      <c r="W293">
        <v>0.156576697821839</v>
      </c>
      <c r="X293">
        <v>0.48364592543678903</v>
      </c>
      <c r="Y293" s="1">
        <v>0</v>
      </c>
      <c r="Z293">
        <v>0.237864836539146</v>
      </c>
      <c r="AA293">
        <v>2.9699305149681501E-4</v>
      </c>
      <c r="AB293">
        <v>6.6476293455466802E-3</v>
      </c>
      <c r="AC293">
        <v>6.7226037686652102E-3</v>
      </c>
      <c r="AD293">
        <v>3.3359151756720798E-3</v>
      </c>
      <c r="AE293">
        <v>0.44925196040031901</v>
      </c>
      <c r="AF293" s="3">
        <v>3.43458538481368E-3</v>
      </c>
      <c r="AG293" s="3">
        <v>6.90397604458891E-6</v>
      </c>
      <c r="AH293">
        <v>6.5178742549909003</v>
      </c>
      <c r="AI293">
        <v>0.18390657509827299</v>
      </c>
      <c r="AJ293">
        <v>285.50670859639303</v>
      </c>
      <c r="AK293" t="s">
        <v>89</v>
      </c>
      <c r="AL293" t="s">
        <v>90</v>
      </c>
      <c r="AM293">
        <v>69634031536.199997</v>
      </c>
      <c r="AN293">
        <v>368314</v>
      </c>
      <c r="AO293" s="1">
        <f t="shared" si="91"/>
        <v>1.0112240149396812E-2</v>
      </c>
      <c r="AP293">
        <f t="shared" si="92"/>
        <v>11.482029140512696</v>
      </c>
      <c r="AQ293" s="15">
        <f t="shared" si="93"/>
        <v>1.6649730975527577E-2</v>
      </c>
      <c r="AR293" s="3">
        <f t="shared" si="94"/>
        <v>1.7833204808338429E-4</v>
      </c>
      <c r="AS293" s="15">
        <f t="shared" si="90"/>
        <v>-6.7771805947722585E-2</v>
      </c>
    </row>
    <row r="294" spans="1:49" x14ac:dyDescent="0.25">
      <c r="A294" t="s">
        <v>396</v>
      </c>
      <c r="B294">
        <v>12.753451095440001</v>
      </c>
      <c r="C294">
        <v>1.26214220767163E-2</v>
      </c>
      <c r="D294">
        <v>14.137326517700799</v>
      </c>
      <c r="E294">
        <v>-11.3973223962583</v>
      </c>
      <c r="F294" s="1">
        <v>0</v>
      </c>
      <c r="G294" s="1">
        <v>0</v>
      </c>
      <c r="H294">
        <v>3.8274673139304598</v>
      </c>
      <c r="I294">
        <v>-33.463616644885903</v>
      </c>
      <c r="J294">
        <v>-39.116878333371403</v>
      </c>
      <c r="K294">
        <v>-67.285325399472001</v>
      </c>
      <c r="L294">
        <v>-12.3328455205931</v>
      </c>
      <c r="M294">
        <v>32.145255584819502</v>
      </c>
      <c r="N294">
        <v>93.697679290522103</v>
      </c>
      <c r="O294">
        <v>74.691249838802605</v>
      </c>
      <c r="P294">
        <v>188915.57764164399</v>
      </c>
      <c r="Q294">
        <v>190034.544093237</v>
      </c>
      <c r="R294">
        <v>85.408844991635902</v>
      </c>
      <c r="S294">
        <v>688.26031077862604</v>
      </c>
      <c r="T294">
        <v>0.51458442092140599</v>
      </c>
      <c r="U294">
        <v>0.36678036092556399</v>
      </c>
      <c r="V294" s="1">
        <v>0</v>
      </c>
      <c r="W294">
        <v>0.14319492054320601</v>
      </c>
      <c r="X294">
        <v>0.49002471853122898</v>
      </c>
      <c r="Y294" s="1">
        <v>0</v>
      </c>
      <c r="Z294">
        <v>0.27216458579674302</v>
      </c>
      <c r="AA294">
        <v>2.9845108108651498E-4</v>
      </c>
      <c r="AB294">
        <v>6.9265949423224504E-3</v>
      </c>
      <c r="AC294">
        <v>6.9825165225942702E-3</v>
      </c>
      <c r="AD294">
        <v>4.1955408293950702E-3</v>
      </c>
      <c r="AE294">
        <v>0.48580660436265999</v>
      </c>
      <c r="AF294" s="3">
        <v>4.3965463297091301E-3</v>
      </c>
      <c r="AG294" s="3">
        <v>2.3288073619438699E-5</v>
      </c>
      <c r="AH294">
        <v>6.8409523383010802</v>
      </c>
      <c r="AI294">
        <v>0.19875670671840701</v>
      </c>
      <c r="AJ294">
        <v>509.56769287381201</v>
      </c>
      <c r="AK294" t="s">
        <v>91</v>
      </c>
      <c r="AL294" t="s">
        <v>92</v>
      </c>
      <c r="AM294">
        <v>82474306984.279999</v>
      </c>
      <c r="AN294">
        <v>436567</v>
      </c>
      <c r="AO294" s="1">
        <f t="shared" si="91"/>
        <v>1.1455018937712396E-2</v>
      </c>
      <c r="AP294">
        <f t="shared" si="92"/>
        <v>12.912218785279372</v>
      </c>
      <c r="AQ294" s="15">
        <f t="shared" si="93"/>
        <v>-1.2295926244711319E-2</v>
      </c>
      <c r="AR294" s="3">
        <f t="shared" si="94"/>
        <v>-1.5005741942853389E-4</v>
      </c>
      <c r="AS294" s="15">
        <f t="shared" si="90"/>
        <v>-9.7888056877522223E-2</v>
      </c>
      <c r="AT294" s="5">
        <f>SUMPRODUCT(AP284:AP294,$AM284:$AM294)/SUM($AM284:$AM294)</f>
        <v>10.883811469579726</v>
      </c>
      <c r="AU294" s="5">
        <f>SUMPRODUCT(B284:B294,$AM284:$AM294)/SUM($AM284:$AM294)</f>
        <v>11.033752658831556</v>
      </c>
      <c r="AV294">
        <f>(AT294-AU294)^2</f>
        <v>2.2482360234253193E-2</v>
      </c>
      <c r="AW294" s="10">
        <f>AU294/AT294-1</f>
        <v>1.377653312636995E-2</v>
      </c>
    </row>
    <row r="295" spans="1:49" x14ac:dyDescent="0.25">
      <c r="A295" t="s">
        <v>396</v>
      </c>
      <c r="B295">
        <v>14.527346346062901</v>
      </c>
      <c r="C295">
        <v>1.45314613615977E-2</v>
      </c>
      <c r="D295">
        <v>16.109425923543501</v>
      </c>
      <c r="E295">
        <v>-5.9691014431038596</v>
      </c>
      <c r="F295" s="1">
        <v>0</v>
      </c>
      <c r="G295" s="1">
        <v>0</v>
      </c>
      <c r="H295">
        <v>3.89598708424304</v>
      </c>
      <c r="I295">
        <v>-8.9879687647029591</v>
      </c>
      <c r="J295">
        <v>-16.924767738472401</v>
      </c>
      <c r="K295">
        <v>-42.053454619203499</v>
      </c>
      <c r="L295">
        <v>12.1043812537375</v>
      </c>
      <c r="M295">
        <v>31.158720913378001</v>
      </c>
      <c r="N295">
        <v>93.459286448193296</v>
      </c>
      <c r="O295">
        <v>74.645720824120204</v>
      </c>
      <c r="P295">
        <v>189183.76769029899</v>
      </c>
      <c r="Q295">
        <v>190319.804871678</v>
      </c>
      <c r="R295">
        <v>86.207812323435903</v>
      </c>
      <c r="S295">
        <v>690.29911892572204</v>
      </c>
      <c r="T295">
        <v>0.49413511131192001</v>
      </c>
      <c r="U295">
        <v>0.36963618659057601</v>
      </c>
      <c r="V295" s="1">
        <v>0</v>
      </c>
      <c r="W295">
        <v>0.13622965479648599</v>
      </c>
      <c r="X295">
        <v>0.49413415861293603</v>
      </c>
      <c r="Y295" s="1">
        <v>0</v>
      </c>
      <c r="Z295">
        <v>0.30218204798744902</v>
      </c>
      <c r="AA295">
        <v>2.9773587857533697E-4</v>
      </c>
      <c r="AB295">
        <v>6.8884353742375004E-3</v>
      </c>
      <c r="AC295">
        <v>6.9070095481728998E-3</v>
      </c>
      <c r="AD295">
        <v>4.8512324132212199E-3</v>
      </c>
      <c r="AE295">
        <v>0.482832928499001</v>
      </c>
      <c r="AF295" s="3">
        <v>5.0705102886810403E-3</v>
      </c>
      <c r="AG295" s="3">
        <v>7.7900954220257201E-4</v>
      </c>
      <c r="AH295">
        <v>7.0532055255030102</v>
      </c>
      <c r="AI295">
        <v>0.19977717963609401</v>
      </c>
      <c r="AJ295">
        <v>739.57368256047005</v>
      </c>
      <c r="AK295" t="s">
        <v>93</v>
      </c>
      <c r="AL295" t="s">
        <v>94</v>
      </c>
      <c r="AM295">
        <v>91960148452.809998</v>
      </c>
      <c r="AN295">
        <v>486089</v>
      </c>
      <c r="AO295" s="1">
        <f t="shared" si="91"/>
        <v>1.2170607834577924E-2</v>
      </c>
      <c r="AP295">
        <f t="shared" si="92"/>
        <v>13.665708423473689</v>
      </c>
      <c r="AQ295" s="15">
        <f t="shared" si="93"/>
        <v>6.3051098112789417E-2</v>
      </c>
      <c r="AR295" s="3">
        <f t="shared" si="94"/>
        <v>8.2534767181206489E-4</v>
      </c>
      <c r="AS295" s="15">
        <f t="shared" si="90"/>
        <v>-9.8208315118692879E-2</v>
      </c>
    </row>
    <row r="296" spans="1:49" x14ac:dyDescent="0.25">
      <c r="A296" t="s">
        <v>396</v>
      </c>
      <c r="B296">
        <v>16.132195564048999</v>
      </c>
      <c r="C296">
        <v>1.6849055091944998E-2</v>
      </c>
      <c r="D296">
        <v>18.4465362020537</v>
      </c>
      <c r="E296">
        <v>0.83934240028090801</v>
      </c>
      <c r="F296" s="1">
        <v>0</v>
      </c>
      <c r="G296" s="1">
        <v>0</v>
      </c>
      <c r="H296">
        <v>3.9845471408656898</v>
      </c>
      <c r="I296">
        <v>15.833770051370101</v>
      </c>
      <c r="J296">
        <v>8.5127816106690997</v>
      </c>
      <c r="K296">
        <v>-17.0794110065161</v>
      </c>
      <c r="L296">
        <v>36.936217063054897</v>
      </c>
      <c r="M296">
        <v>30.620697756111401</v>
      </c>
      <c r="N296">
        <v>93.367633668354799</v>
      </c>
      <c r="O296">
        <v>74.570367886876099</v>
      </c>
      <c r="P296">
        <v>189175.10283229599</v>
      </c>
      <c r="Q296">
        <v>190327.63863629001</v>
      </c>
      <c r="R296">
        <v>89.773654929655805</v>
      </c>
      <c r="S296">
        <v>691.75734923183802</v>
      </c>
      <c r="T296">
        <v>0.496817704677808</v>
      </c>
      <c r="U296">
        <v>0.36872474112457498</v>
      </c>
      <c r="V296" s="1">
        <v>0</v>
      </c>
      <c r="W296">
        <v>0.11745636465176</v>
      </c>
      <c r="X296">
        <v>0.513818894223664</v>
      </c>
      <c r="Y296" s="1">
        <v>0</v>
      </c>
      <c r="Z296">
        <v>0.30590246763863299</v>
      </c>
      <c r="AA296">
        <v>2.9655945632138102E-4</v>
      </c>
      <c r="AB296">
        <v>6.7666886032145303E-3</v>
      </c>
      <c r="AC296">
        <v>6.75458553740357E-3</v>
      </c>
      <c r="AD296">
        <v>5.4982609476399401E-3</v>
      </c>
      <c r="AE296">
        <v>0.48810279428578401</v>
      </c>
      <c r="AF296" s="3">
        <v>5.7433835869476601E-3</v>
      </c>
      <c r="AG296" s="3">
        <v>1.6904622616713599E-3</v>
      </c>
      <c r="AH296">
        <v>7.2588042834471</v>
      </c>
      <c r="AI296">
        <v>0.20012373780779799</v>
      </c>
      <c r="AJ296">
        <v>1069.70638638579</v>
      </c>
      <c r="AK296" t="s">
        <v>95</v>
      </c>
      <c r="AL296" t="s">
        <v>96</v>
      </c>
      <c r="AM296">
        <v>70080295194.429993</v>
      </c>
      <c r="AN296">
        <v>370452</v>
      </c>
      <c r="AO296" s="1">
        <f t="shared" si="91"/>
        <v>1.281775317679811E-2</v>
      </c>
      <c r="AP296">
        <f t="shared" si="92"/>
        <v>14.341978592773764</v>
      </c>
      <c r="AQ296" s="15">
        <f t="shared" si="93"/>
        <v>0.1248235701716387</v>
      </c>
      <c r="AR296" s="3">
        <f t="shared" si="94"/>
        <v>1.7360006736497711E-3</v>
      </c>
      <c r="AS296" s="15">
        <f t="shared" si="90"/>
        <v>-0.12546207117990205</v>
      </c>
    </row>
    <row r="297" spans="1:49" x14ac:dyDescent="0.25">
      <c r="A297" t="s">
        <v>396</v>
      </c>
      <c r="B297">
        <v>17.858510803704899</v>
      </c>
      <c r="C297">
        <v>1.8660231445752799E-2</v>
      </c>
      <c r="D297">
        <v>20.231250006098801</v>
      </c>
      <c r="E297">
        <v>2.93878764008298</v>
      </c>
      <c r="F297" s="1">
        <v>0</v>
      </c>
      <c r="G297" s="1">
        <v>0</v>
      </c>
      <c r="H297">
        <v>4.0500709021472101</v>
      </c>
      <c r="I297">
        <v>40.637073621718002</v>
      </c>
      <c r="J297">
        <v>32.573014390022799</v>
      </c>
      <c r="K297">
        <v>8.0951155838335698</v>
      </c>
      <c r="L297">
        <v>61.7829427268871</v>
      </c>
      <c r="M297">
        <v>30.892829082095499</v>
      </c>
      <c r="N297">
        <v>93.405877548003701</v>
      </c>
      <c r="O297">
        <v>74.643871531248706</v>
      </c>
      <c r="P297">
        <v>188791.090171466</v>
      </c>
      <c r="Q297">
        <v>189940.08180558801</v>
      </c>
      <c r="R297">
        <v>97.740077974848106</v>
      </c>
      <c r="S297">
        <v>693.832019308246</v>
      </c>
      <c r="T297">
        <v>0.52571384882098704</v>
      </c>
      <c r="U297">
        <v>0.35614020600206803</v>
      </c>
      <c r="V297" s="1">
        <v>0</v>
      </c>
      <c r="W297">
        <v>0.110266655711506</v>
      </c>
      <c r="X297">
        <v>0.53359313828642496</v>
      </c>
      <c r="Y297" s="1">
        <v>0</v>
      </c>
      <c r="Z297">
        <v>0.25879650513748997</v>
      </c>
      <c r="AA297">
        <v>2.9594808411490599E-4</v>
      </c>
      <c r="AB297">
        <v>6.6444432385430897E-3</v>
      </c>
      <c r="AC297">
        <v>6.6581282976322601E-3</v>
      </c>
      <c r="AD297">
        <v>5.7272832012610197E-3</v>
      </c>
      <c r="AE297">
        <v>0.48524479332186299</v>
      </c>
      <c r="AF297" s="3">
        <v>5.8768249598818798E-3</v>
      </c>
      <c r="AG297" s="3">
        <v>3.0026597345089198E-3</v>
      </c>
      <c r="AH297">
        <v>7.21932510551982</v>
      </c>
      <c r="AI297">
        <v>0.19700365793462499</v>
      </c>
      <c r="AJ297">
        <v>1516.23386357765</v>
      </c>
      <c r="AK297" t="s">
        <v>97</v>
      </c>
      <c r="AL297" t="s">
        <v>98</v>
      </c>
      <c r="AM297">
        <v>57397211189.379997</v>
      </c>
      <c r="AN297">
        <v>304025</v>
      </c>
      <c r="AO297" s="1">
        <f t="shared" si="91"/>
        <v>1.2888267626176304E-2</v>
      </c>
      <c r="AP297">
        <f t="shared" si="92"/>
        <v>14.415372406444938</v>
      </c>
      <c r="AQ297" s="15">
        <f t="shared" si="93"/>
        <v>0.23885185204931481</v>
      </c>
      <c r="AR297" s="3">
        <f t="shared" si="94"/>
        <v>3.3719958365765849E-3</v>
      </c>
      <c r="AS297" s="15">
        <f t="shared" si="90"/>
        <v>-0.11728089968136568</v>
      </c>
    </row>
    <row r="298" spans="1:49" x14ac:dyDescent="0.25">
      <c r="A298" t="s">
        <v>396</v>
      </c>
      <c r="B298">
        <v>20.445144038294</v>
      </c>
      <c r="C298">
        <v>1.96440294627712E-2</v>
      </c>
      <c r="D298">
        <v>21.185599341912301</v>
      </c>
      <c r="E298">
        <v>5.97367701102268</v>
      </c>
      <c r="F298" s="1">
        <v>0</v>
      </c>
      <c r="G298" s="1">
        <v>0</v>
      </c>
      <c r="H298">
        <v>4.1470068272299097</v>
      </c>
      <c r="I298">
        <v>65.2725710642341</v>
      </c>
      <c r="J298">
        <v>56.457855962871299</v>
      </c>
      <c r="K298">
        <v>35.382878321296303</v>
      </c>
      <c r="L298">
        <v>86.504887225717795</v>
      </c>
      <c r="M298">
        <v>32.1302799579694</v>
      </c>
      <c r="N298">
        <v>93.661298120741904</v>
      </c>
      <c r="O298">
        <v>74.461399825908501</v>
      </c>
      <c r="P298">
        <v>188021.61076896201</v>
      </c>
      <c r="Q298">
        <v>189202.78433407901</v>
      </c>
      <c r="R298">
        <v>109.28597239702501</v>
      </c>
      <c r="S298">
        <v>690.89191134304303</v>
      </c>
      <c r="T298">
        <v>0.58360235213011002</v>
      </c>
      <c r="U298">
        <v>0.33860885704532601</v>
      </c>
      <c r="V298" s="1">
        <v>0</v>
      </c>
      <c r="W298">
        <v>0.10462126296365799</v>
      </c>
      <c r="X298">
        <v>0.55676987999101502</v>
      </c>
      <c r="Y298" s="1">
        <v>0</v>
      </c>
      <c r="Z298">
        <v>0.18143787819439899</v>
      </c>
      <c r="AA298">
        <v>2.9738296074587002E-4</v>
      </c>
      <c r="AB298">
        <v>6.6773480552216298E-3</v>
      </c>
      <c r="AC298">
        <v>6.7276049344767398E-3</v>
      </c>
      <c r="AD298">
        <v>5.6298692346792301E-3</v>
      </c>
      <c r="AE298">
        <v>0.50142804736631397</v>
      </c>
      <c r="AF298" s="3">
        <v>5.7343257333147303E-3</v>
      </c>
      <c r="AG298" s="3">
        <v>3.7204074608602699E-3</v>
      </c>
      <c r="AH298">
        <v>7.1484562199907398</v>
      </c>
      <c r="AI298">
        <v>0.20311113467431699</v>
      </c>
      <c r="AJ298">
        <v>2152.0274340641499</v>
      </c>
      <c r="AK298" t="s">
        <v>99</v>
      </c>
      <c r="AL298" t="s">
        <v>100</v>
      </c>
      <c r="AM298">
        <v>40454729773.050003</v>
      </c>
      <c r="AN298">
        <v>215160</v>
      </c>
      <c r="AO298" s="1">
        <f t="shared" si="91"/>
        <v>1.2784666830643606E-2</v>
      </c>
      <c r="AP298">
        <f t="shared" si="92"/>
        <v>14.307521326774397</v>
      </c>
      <c r="AQ298" s="15">
        <f t="shared" si="93"/>
        <v>0.42897875679094422</v>
      </c>
      <c r="AR298" s="3">
        <f t="shared" si="94"/>
        <v>6.0951171033955011E-3</v>
      </c>
      <c r="AS298" s="15">
        <f t="shared" si="90"/>
        <v>-3.4950878267268504E-2</v>
      </c>
    </row>
    <row r="299" spans="1:49" x14ac:dyDescent="0.25">
      <c r="A299" t="s">
        <v>396</v>
      </c>
      <c r="B299">
        <v>22.270634278745199</v>
      </c>
      <c r="C299">
        <v>2.1238252887963299E-2</v>
      </c>
      <c r="D299">
        <v>22.709903404890099</v>
      </c>
      <c r="E299">
        <v>5.1055268881706102</v>
      </c>
      <c r="F299" s="1">
        <v>0</v>
      </c>
      <c r="G299" s="1">
        <v>0</v>
      </c>
      <c r="H299">
        <v>4.2123426382156497</v>
      </c>
      <c r="I299">
        <v>90.033525204883702</v>
      </c>
      <c r="J299">
        <v>82.541628694238199</v>
      </c>
      <c r="K299">
        <v>59.994442325344302</v>
      </c>
      <c r="L299">
        <v>111.370828341175</v>
      </c>
      <c r="M299">
        <v>34.306166640348998</v>
      </c>
      <c r="N299">
        <v>94.064715916626696</v>
      </c>
      <c r="O299">
        <v>73.9611954625815</v>
      </c>
      <c r="P299">
        <v>187091.317294554</v>
      </c>
      <c r="Q299">
        <v>188268.77065263499</v>
      </c>
      <c r="R299">
        <v>121.70677926637001</v>
      </c>
      <c r="S299">
        <v>689.41899006126096</v>
      </c>
      <c r="T299">
        <v>0.618883186726496</v>
      </c>
      <c r="U299">
        <v>0.34226994060456201</v>
      </c>
      <c r="V299" s="1">
        <v>0</v>
      </c>
      <c r="W299">
        <v>0.111548355358844</v>
      </c>
      <c r="X299">
        <v>0.54618170403659205</v>
      </c>
      <c r="Y299" s="1">
        <v>0</v>
      </c>
      <c r="Z299">
        <v>0.117053115214524</v>
      </c>
      <c r="AA299">
        <v>2.9953983958564198E-4</v>
      </c>
      <c r="AB299">
        <v>6.8019339225103802E-3</v>
      </c>
      <c r="AC299">
        <v>6.8915639375416197E-3</v>
      </c>
      <c r="AD299">
        <v>5.5139117543105401E-3</v>
      </c>
      <c r="AE299">
        <v>0.53138265217105196</v>
      </c>
      <c r="AF299" s="3">
        <v>5.6506572390123896E-3</v>
      </c>
      <c r="AG299" s="3">
        <v>4.8834685090686104E-3</v>
      </c>
      <c r="AH299">
        <v>6.9999400818551996</v>
      </c>
      <c r="AI299">
        <v>0.21816543307879999</v>
      </c>
      <c r="AJ299">
        <v>2828.5567499278</v>
      </c>
      <c r="AK299" t="s">
        <v>101</v>
      </c>
      <c r="AL299" t="s">
        <v>102</v>
      </c>
      <c r="AM299">
        <v>28503736372.459999</v>
      </c>
      <c r="AN299">
        <v>152352</v>
      </c>
      <c r="AO299" s="1">
        <f t="shared" si="91"/>
        <v>1.2831984869620679E-2</v>
      </c>
      <c r="AP299">
        <f t="shared" si="92"/>
        <v>14.356796063372512</v>
      </c>
      <c r="AQ299" s="15">
        <f t="shared" si="93"/>
        <v>0.55122592676249749</v>
      </c>
      <c r="AR299" s="3">
        <f t="shared" si="94"/>
        <v>7.9439147728164114E-3</v>
      </c>
      <c r="AS299" s="15">
        <f t="shared" si="90"/>
        <v>-1.9342624154460863E-2</v>
      </c>
    </row>
    <row r="300" spans="1:49" x14ac:dyDescent="0.25">
      <c r="A300" t="s">
        <v>396</v>
      </c>
      <c r="B300">
        <v>25.319295573500199</v>
      </c>
      <c r="C300">
        <v>2.4218135770410501E-2</v>
      </c>
      <c r="D300">
        <v>25.486853103600399</v>
      </c>
      <c r="E300">
        <v>12.389969352510199</v>
      </c>
      <c r="F300" s="1">
        <v>0</v>
      </c>
      <c r="G300" s="1">
        <v>0</v>
      </c>
      <c r="H300">
        <v>4.3223503494551396</v>
      </c>
      <c r="I300">
        <v>114.91714760163499</v>
      </c>
      <c r="J300">
        <v>110.87468393463701</v>
      </c>
      <c r="K300">
        <v>76.894834748636299</v>
      </c>
      <c r="L300">
        <v>136.322011105066</v>
      </c>
      <c r="M300">
        <v>35.437811809836901</v>
      </c>
      <c r="N300">
        <v>93.867562603120504</v>
      </c>
      <c r="O300">
        <v>71.991850371339098</v>
      </c>
      <c r="P300">
        <v>186506.34294274199</v>
      </c>
      <c r="Q300">
        <v>187710.61044067601</v>
      </c>
      <c r="R300">
        <v>126.065327770256</v>
      </c>
      <c r="S300">
        <v>697.33410012966203</v>
      </c>
      <c r="T300">
        <v>0.633471770708122</v>
      </c>
      <c r="U300">
        <v>0.33359904603563301</v>
      </c>
      <c r="V300" s="1">
        <v>0</v>
      </c>
      <c r="W300">
        <v>9.3184030175935004E-2</v>
      </c>
      <c r="X300">
        <v>0.57321692378843103</v>
      </c>
      <c r="Y300" s="1">
        <v>0</v>
      </c>
      <c r="Z300">
        <v>0.10382948483727</v>
      </c>
      <c r="AA300">
        <v>3.0332863404505198E-4</v>
      </c>
      <c r="AB300">
        <v>7.2220635636241299E-3</v>
      </c>
      <c r="AC300">
        <v>7.1600964831137698E-3</v>
      </c>
      <c r="AD300">
        <v>6.3213398623420498E-3</v>
      </c>
      <c r="AE300">
        <v>0.62016980014908096</v>
      </c>
      <c r="AF300" s="3">
        <v>6.3987942489008897E-3</v>
      </c>
      <c r="AG300" s="3">
        <v>6.5253625162656299E-3</v>
      </c>
      <c r="AH300">
        <v>7.5817192323001201</v>
      </c>
      <c r="AI300">
        <v>0.24132740307957301</v>
      </c>
      <c r="AJ300">
        <v>3566.6408675008902</v>
      </c>
      <c r="AK300" t="s">
        <v>103</v>
      </c>
      <c r="AL300" t="s">
        <v>104</v>
      </c>
      <c r="AM300">
        <v>16530989706.73</v>
      </c>
      <c r="AN300">
        <v>88635</v>
      </c>
      <c r="AO300" s="1">
        <f t="shared" si="91"/>
        <v>1.3936535390514419E-2</v>
      </c>
      <c r="AP300">
        <f t="shared" si="92"/>
        <v>15.499668508321907</v>
      </c>
      <c r="AQ300" s="15">
        <f t="shared" si="93"/>
        <v>0.6335378759814152</v>
      </c>
      <c r="AR300" s="3">
        <f t="shared" si="94"/>
        <v>1.0098935378002889E-2</v>
      </c>
      <c r="AS300" s="15">
        <f t="shared" si="90"/>
        <v>-6.5742729955362567E-3</v>
      </c>
    </row>
    <row r="301" spans="1:49" x14ac:dyDescent="0.25">
      <c r="A301" t="s">
        <v>396</v>
      </c>
      <c r="B301">
        <v>25.953501876189598</v>
      </c>
      <c r="C301">
        <v>2.4859522536931002E-2</v>
      </c>
      <c r="D301">
        <v>26.0724677822923</v>
      </c>
      <c r="E301">
        <v>20.541597538683</v>
      </c>
      <c r="F301" s="1">
        <v>0</v>
      </c>
      <c r="G301" s="1">
        <v>0</v>
      </c>
      <c r="H301">
        <v>4.4419321371412899</v>
      </c>
      <c r="I301">
        <v>139.22088916445901</v>
      </c>
      <c r="J301">
        <v>136.30305607380299</v>
      </c>
      <c r="K301">
        <v>96.240122161184999</v>
      </c>
      <c r="L301">
        <v>160.75479700309199</v>
      </c>
      <c r="M301">
        <v>36.942587506584303</v>
      </c>
      <c r="N301">
        <v>93.515210128101202</v>
      </c>
      <c r="O301">
        <v>70.172114997898902</v>
      </c>
      <c r="P301">
        <v>185367.397141444</v>
      </c>
      <c r="Q301">
        <v>186626.686775176</v>
      </c>
      <c r="R301">
        <v>131.123371999498</v>
      </c>
      <c r="S301">
        <v>698.90301439397399</v>
      </c>
      <c r="T301">
        <v>0.62864910711561905</v>
      </c>
      <c r="U301">
        <v>0.34059473610700702</v>
      </c>
      <c r="V301" s="1">
        <v>0</v>
      </c>
      <c r="W301">
        <v>8.1107048729413503E-2</v>
      </c>
      <c r="X301">
        <v>0.57829821516357804</v>
      </c>
      <c r="Y301" s="1">
        <v>0</v>
      </c>
      <c r="Z301">
        <v>0.108397718686831</v>
      </c>
      <c r="AA301">
        <v>3.0945260717044802E-4</v>
      </c>
      <c r="AB301">
        <v>7.5956270533158099E-3</v>
      </c>
      <c r="AC301">
        <v>7.4319370168691801E-3</v>
      </c>
      <c r="AD301">
        <v>6.9577116829927501E-3</v>
      </c>
      <c r="AE301">
        <v>0.686020526343184</v>
      </c>
      <c r="AF301" s="3">
        <v>7.0062399389308099E-3</v>
      </c>
      <c r="AG301" s="3">
        <v>6.0556526598791504E-3</v>
      </c>
      <c r="AH301">
        <v>7.9272787874116899</v>
      </c>
      <c r="AI301">
        <v>0.29901879075408699</v>
      </c>
      <c r="AJ301">
        <v>4417.7478445447096</v>
      </c>
      <c r="AK301" t="s">
        <v>105</v>
      </c>
      <c r="AL301" t="s">
        <v>106</v>
      </c>
      <c r="AM301">
        <v>8438480020.0699997</v>
      </c>
      <c r="AN301">
        <v>45523</v>
      </c>
      <c r="AO301" s="1">
        <f t="shared" si="91"/>
        <v>1.4883088479223237E-2</v>
      </c>
      <c r="AP301">
        <f t="shared" si="92"/>
        <v>16.467919929172016</v>
      </c>
      <c r="AQ301" s="15">
        <f t="shared" si="93"/>
        <v>0.57600364756537314</v>
      </c>
      <c r="AR301" s="3">
        <f t="shared" si="94"/>
        <v>9.8457621781186354E-3</v>
      </c>
      <c r="AS301" s="15">
        <f t="shared" si="90"/>
        <v>-4.562893972909654E-3</v>
      </c>
    </row>
    <row r="302" spans="1:49" x14ac:dyDescent="0.25">
      <c r="A302" t="s">
        <v>396</v>
      </c>
      <c r="B302">
        <v>27.933932355562099</v>
      </c>
      <c r="C302">
        <v>2.47226062286732E-2</v>
      </c>
      <c r="D302">
        <v>25.947812450936901</v>
      </c>
      <c r="E302">
        <v>36.560823467467301</v>
      </c>
      <c r="F302" s="1">
        <v>0</v>
      </c>
      <c r="G302" s="1">
        <v>0</v>
      </c>
      <c r="H302">
        <v>4.6137521029776396</v>
      </c>
      <c r="I302">
        <v>163.53001100517901</v>
      </c>
      <c r="J302">
        <v>162.24908821028799</v>
      </c>
      <c r="K302">
        <v>115.19615363474701</v>
      </c>
      <c r="L302">
        <v>185.12910082860401</v>
      </c>
      <c r="M302">
        <v>37.4884181111575</v>
      </c>
      <c r="N302">
        <v>93.393581769759095</v>
      </c>
      <c r="O302">
        <v>68.548617428170502</v>
      </c>
      <c r="P302">
        <v>184780.77184154699</v>
      </c>
      <c r="Q302">
        <v>186232.41238434499</v>
      </c>
      <c r="R302">
        <v>132.201845224918</v>
      </c>
      <c r="S302">
        <v>703.04760504347303</v>
      </c>
      <c r="T302">
        <v>0.65834692895150304</v>
      </c>
      <c r="U302">
        <v>0.30083519599917802</v>
      </c>
      <c r="V302" s="1">
        <v>0</v>
      </c>
      <c r="W302">
        <v>5.4570202690111598E-2</v>
      </c>
      <c r="X302">
        <v>0.644594601310709</v>
      </c>
      <c r="Y302" s="1">
        <v>0</v>
      </c>
      <c r="Z302">
        <v>0.109120943346613</v>
      </c>
      <c r="AA302">
        <v>3.1862620611531001E-4</v>
      </c>
      <c r="AB302">
        <v>7.8514897383682794E-3</v>
      </c>
      <c r="AC302">
        <v>7.5343701548999803E-3</v>
      </c>
      <c r="AD302">
        <v>7.6166001679391698E-3</v>
      </c>
      <c r="AE302">
        <v>0.75162011204340695</v>
      </c>
      <c r="AF302" s="3">
        <v>7.5896269734194296E-3</v>
      </c>
      <c r="AG302" s="3">
        <v>4.9078074977839496E-3</v>
      </c>
      <c r="AH302">
        <v>8.4894277917130907</v>
      </c>
      <c r="AI302">
        <v>0.29160214069474599</v>
      </c>
      <c r="AJ302">
        <v>5280.8712152841899</v>
      </c>
      <c r="AK302" t="s">
        <v>107</v>
      </c>
      <c r="AL302" t="s">
        <v>108</v>
      </c>
      <c r="AM302">
        <v>2789450531.7199998</v>
      </c>
      <c r="AN302">
        <v>15096</v>
      </c>
      <c r="AO302" s="1">
        <f t="shared" si="91"/>
        <v>1.5657840651379873E-2</v>
      </c>
      <c r="AP302">
        <f t="shared" si="92"/>
        <v>17.252851660157344</v>
      </c>
      <c r="AQ302" s="15">
        <f t="shared" si="93"/>
        <v>0.6190907396526788</v>
      </c>
      <c r="AR302" s="3">
        <f t="shared" si="94"/>
        <v>1.1271818635284259E-2</v>
      </c>
      <c r="AS302" s="15">
        <f t="shared" si="90"/>
        <v>7.6542864967157787E-2</v>
      </c>
    </row>
    <row r="303" spans="1:49" x14ac:dyDescent="0.25">
      <c r="A303" t="s">
        <v>396</v>
      </c>
      <c r="B303">
        <v>28.870663367717398</v>
      </c>
      <c r="C303">
        <v>2.4152840981404099E-2</v>
      </c>
      <c r="D303">
        <v>25.4269981947755</v>
      </c>
      <c r="E303">
        <v>58.431465432310901</v>
      </c>
      <c r="F303" s="1">
        <v>0</v>
      </c>
      <c r="G303" s="1">
        <v>0</v>
      </c>
      <c r="H303">
        <v>4.8400390858484101</v>
      </c>
      <c r="I303">
        <v>188.328526182503</v>
      </c>
      <c r="J303">
        <v>185.86685008715</v>
      </c>
      <c r="K303">
        <v>137.841233975591</v>
      </c>
      <c r="L303">
        <v>209.99607743717701</v>
      </c>
      <c r="M303">
        <v>37.778885495391798</v>
      </c>
      <c r="N303">
        <v>93.077543302036005</v>
      </c>
      <c r="O303">
        <v>67.964407821795604</v>
      </c>
      <c r="P303">
        <v>184092.40288036101</v>
      </c>
      <c r="Q303">
        <v>185897.36306549801</v>
      </c>
      <c r="R303">
        <v>132.228410215709</v>
      </c>
      <c r="S303">
        <v>701.98248302504101</v>
      </c>
      <c r="T303">
        <v>0.65491682706669396</v>
      </c>
      <c r="U303">
        <v>0.27515918701372799</v>
      </c>
      <c r="V303" s="1">
        <v>0</v>
      </c>
      <c r="W303">
        <v>6.8495817984868396E-2</v>
      </c>
      <c r="X303">
        <v>0.65634499500140298</v>
      </c>
      <c r="Y303" s="1">
        <v>0</v>
      </c>
      <c r="Z303">
        <v>0.12855198011403501</v>
      </c>
      <c r="AA303">
        <v>3.2822655156523103E-4</v>
      </c>
      <c r="AB303">
        <v>7.9970116009451496E-3</v>
      </c>
      <c r="AC303">
        <v>7.6526007572610202E-3</v>
      </c>
      <c r="AD303">
        <v>7.8084086636935196E-3</v>
      </c>
      <c r="AE303">
        <v>0.76407395684964896</v>
      </c>
      <c r="AF303" s="3">
        <v>7.6938051483618503E-3</v>
      </c>
      <c r="AG303" s="3">
        <v>4.3126015910222998E-3</v>
      </c>
      <c r="AH303">
        <v>8.5526022991365807</v>
      </c>
      <c r="AI303">
        <v>0.29833511698910498</v>
      </c>
      <c r="AJ303">
        <v>6159.830882409</v>
      </c>
      <c r="AK303" t="s">
        <v>109</v>
      </c>
      <c r="AL303" t="s">
        <v>110</v>
      </c>
      <c r="AM303">
        <v>815529344.75999999</v>
      </c>
      <c r="AN303">
        <v>4430</v>
      </c>
      <c r="AO303" s="1">
        <f t="shared" si="91"/>
        <v>1.5890839876158774E-2</v>
      </c>
      <c r="AP303">
        <f t="shared" si="92"/>
        <v>17.487586390298524</v>
      </c>
      <c r="AQ303" s="15">
        <f t="shared" si="93"/>
        <v>0.65092327342175649</v>
      </c>
      <c r="AR303" s="3">
        <f t="shared" si="94"/>
        <v>1.2099167034193586E-2</v>
      </c>
      <c r="AS303" s="15">
        <f t="shared" si="90"/>
        <v>0.13543341398629871</v>
      </c>
    </row>
    <row r="304" spans="1:49" x14ac:dyDescent="0.25">
      <c r="A304" t="s">
        <v>396</v>
      </c>
      <c r="B304">
        <v>25.509123260288799</v>
      </c>
      <c r="C304">
        <v>2.3827791603829002E-2</v>
      </c>
      <c r="D304">
        <v>25.128373170096701</v>
      </c>
      <c r="E304">
        <v>80.955603121866204</v>
      </c>
      <c r="F304" s="1">
        <v>0</v>
      </c>
      <c r="G304" s="1">
        <v>0</v>
      </c>
      <c r="H304">
        <v>5.0626124434947997</v>
      </c>
      <c r="I304">
        <v>211.760725134062</v>
      </c>
      <c r="J304">
        <v>204.211742275913</v>
      </c>
      <c r="K304">
        <v>161.30693072582699</v>
      </c>
      <c r="L304">
        <v>233.11960174270101</v>
      </c>
      <c r="M304">
        <v>37.827416098508898</v>
      </c>
      <c r="N304">
        <v>92.288656102550902</v>
      </c>
      <c r="O304">
        <v>68.187250118299403</v>
      </c>
      <c r="P304">
        <v>186942.93431154301</v>
      </c>
      <c r="Q304">
        <v>188454.59227777101</v>
      </c>
      <c r="R304">
        <v>132.648828369059</v>
      </c>
      <c r="S304">
        <v>702.02738275152296</v>
      </c>
      <c r="T304">
        <v>0.62391049810146604</v>
      </c>
      <c r="U304">
        <v>0.33248590141541501</v>
      </c>
      <c r="V304" s="1">
        <v>0</v>
      </c>
      <c r="W304">
        <v>0.137262936489737</v>
      </c>
      <c r="X304">
        <v>0.53025116209484702</v>
      </c>
      <c r="Y304" s="1">
        <v>0</v>
      </c>
      <c r="Z304">
        <v>0.16328446966111199</v>
      </c>
      <c r="AA304">
        <v>3.1738526595620899E-4</v>
      </c>
      <c r="AB304">
        <v>7.7718578968712397E-3</v>
      </c>
      <c r="AC304">
        <v>7.4909890639450801E-3</v>
      </c>
      <c r="AD304">
        <v>7.8296178238884198E-3</v>
      </c>
      <c r="AE304">
        <v>0.73177308247642803</v>
      </c>
      <c r="AF304" s="3">
        <v>7.5699054952374899E-3</v>
      </c>
      <c r="AG304" s="3">
        <v>5.13437707451345E-3</v>
      </c>
      <c r="AH304">
        <v>8.2623274787597794</v>
      </c>
      <c r="AI304">
        <v>0.289876189082243</v>
      </c>
      <c r="AJ304">
        <v>6838.0123903421199</v>
      </c>
      <c r="AK304" t="s">
        <v>111</v>
      </c>
      <c r="AL304" t="s">
        <v>112</v>
      </c>
      <c r="AM304">
        <v>134411969.77000001</v>
      </c>
      <c r="AN304">
        <v>719</v>
      </c>
      <c r="AO304" s="1">
        <f t="shared" si="91"/>
        <v>1.559609441546232E-2</v>
      </c>
      <c r="AP304">
        <f t="shared" si="92"/>
        <v>17.190542984103352</v>
      </c>
      <c r="AQ304" s="15">
        <f t="shared" si="93"/>
        <v>0.48390445164401763</v>
      </c>
      <c r="AR304" s="3">
        <f t="shared" si="94"/>
        <v>8.6463477953453039E-3</v>
      </c>
      <c r="AS304" s="15">
        <f t="shared" si="90"/>
        <v>1.5152198179116505E-2</v>
      </c>
    </row>
    <row r="305" spans="1:49" x14ac:dyDescent="0.25">
      <c r="A305" t="s">
        <v>396</v>
      </c>
      <c r="B305">
        <v>34.910417293650198</v>
      </c>
      <c r="C305">
        <v>2.2434382809995799E-2</v>
      </c>
      <c r="D305">
        <v>23.8357765276265</v>
      </c>
      <c r="E305">
        <v>140.48793850943699</v>
      </c>
      <c r="F305" s="1">
        <v>0</v>
      </c>
      <c r="G305" s="1">
        <v>0</v>
      </c>
      <c r="H305">
        <v>5.59529887330579</v>
      </c>
      <c r="I305">
        <v>242.91908426497201</v>
      </c>
      <c r="J305">
        <v>230.534031607012</v>
      </c>
      <c r="K305">
        <v>206.90823226569901</v>
      </c>
      <c r="L305">
        <v>264.76944270463702</v>
      </c>
      <c r="M305">
        <v>35.574743576947597</v>
      </c>
      <c r="N305">
        <v>91.331270011573196</v>
      </c>
      <c r="O305">
        <v>70.266663418674995</v>
      </c>
      <c r="P305">
        <v>182778.90944827499</v>
      </c>
      <c r="Q305">
        <v>183692.25440678399</v>
      </c>
      <c r="R305">
        <v>131.41020434087301</v>
      </c>
      <c r="S305">
        <v>661.72984108348703</v>
      </c>
      <c r="T305">
        <v>0.22894194915275601</v>
      </c>
      <c r="U305">
        <v>0.78570148861742095</v>
      </c>
      <c r="V305" s="1">
        <v>0</v>
      </c>
      <c r="W305">
        <v>4.9382596332880203E-2</v>
      </c>
      <c r="X305">
        <v>0.16491591504969699</v>
      </c>
      <c r="Y305" s="1">
        <v>0</v>
      </c>
      <c r="Z305">
        <v>0.65445183651983696</v>
      </c>
      <c r="AA305">
        <v>2.9469807656200698E-4</v>
      </c>
      <c r="AB305">
        <v>7.2303079217441602E-3</v>
      </c>
      <c r="AC305">
        <v>7.13082994424341E-3</v>
      </c>
      <c r="AD305">
        <v>7.6365294206958102E-3</v>
      </c>
      <c r="AE305">
        <v>0.60431148497220599</v>
      </c>
      <c r="AF305" s="3">
        <v>8.60078740341539E-3</v>
      </c>
      <c r="AG305" s="3">
        <v>4.6214236463203301E-3</v>
      </c>
      <c r="AH305">
        <v>7.9415661836324496</v>
      </c>
      <c r="AI305">
        <v>0.25820284483158401</v>
      </c>
      <c r="AJ305">
        <v>7054.4980447610997</v>
      </c>
      <c r="AK305" t="s">
        <v>113</v>
      </c>
      <c r="AL305" t="s">
        <v>114</v>
      </c>
      <c r="AM305">
        <v>26502941.870000001</v>
      </c>
      <c r="AN305">
        <v>145</v>
      </c>
      <c r="AO305" s="1">
        <f t="shared" si="91"/>
        <v>1.6456831350943685E-2</v>
      </c>
      <c r="AP305">
        <f t="shared" si="92"/>
        <v>18.055253647564719</v>
      </c>
      <c r="AQ305" s="15">
        <f t="shared" si="93"/>
        <v>0.93353236543198004</v>
      </c>
      <c r="AR305" s="3">
        <f t="shared" si="94"/>
        <v>1.8694302972087833E-2</v>
      </c>
      <c r="AS305" s="15">
        <f t="shared" si="90"/>
        <v>0.46462261270102956</v>
      </c>
    </row>
    <row r="308" spans="1:49" x14ac:dyDescent="0.25">
      <c r="AO308" t="s">
        <v>244</v>
      </c>
      <c r="AP308" t="s">
        <v>413</v>
      </c>
      <c r="AR308" s="3" t="s">
        <v>67</v>
      </c>
      <c r="AS308" s="15"/>
    </row>
    <row r="309" spans="1:49" x14ac:dyDescent="0.25">
      <c r="A309" t="s">
        <v>0</v>
      </c>
      <c r="B309" t="s">
        <v>1</v>
      </c>
      <c r="C309" t="s">
        <v>2</v>
      </c>
      <c r="D309" t="s">
        <v>3</v>
      </c>
      <c r="E309" t="s">
        <v>5</v>
      </c>
      <c r="F309" t="s">
        <v>6</v>
      </c>
      <c r="G309" t="s">
        <v>208</v>
      </c>
      <c r="H309" t="s">
        <v>7</v>
      </c>
      <c r="I309" t="s">
        <v>8</v>
      </c>
      <c r="J309" t="s">
        <v>134</v>
      </c>
      <c r="K309" t="s">
        <v>143</v>
      </c>
      <c r="L309" t="s">
        <v>9</v>
      </c>
      <c r="M309" t="s">
        <v>10</v>
      </c>
      <c r="N309" t="s">
        <v>11</v>
      </c>
      <c r="O309" t="s">
        <v>13</v>
      </c>
      <c r="P309" t="s">
        <v>14</v>
      </c>
      <c r="Q309" t="s">
        <v>15</v>
      </c>
      <c r="R309" t="s">
        <v>16</v>
      </c>
      <c r="S309" t="s">
        <v>17</v>
      </c>
      <c r="T309" t="s">
        <v>18</v>
      </c>
      <c r="U309" t="s">
        <v>20</v>
      </c>
      <c r="V309" t="s">
        <v>21</v>
      </c>
      <c r="W309" t="s">
        <v>22</v>
      </c>
      <c r="X309" t="s">
        <v>23</v>
      </c>
      <c r="Y309" t="s">
        <v>24</v>
      </c>
      <c r="Z309" t="s">
        <v>25</v>
      </c>
      <c r="AA309" t="s">
        <v>26</v>
      </c>
      <c r="AB309" t="s">
        <v>27</v>
      </c>
      <c r="AC309" t="s">
        <v>263</v>
      </c>
      <c r="AD309" t="s">
        <v>29</v>
      </c>
      <c r="AE309" t="s">
        <v>326</v>
      </c>
      <c r="AF309" s="3" t="s">
        <v>233</v>
      </c>
      <c r="AG309" s="3" t="s">
        <v>30</v>
      </c>
      <c r="AH309" t="s">
        <v>31</v>
      </c>
      <c r="AI309" t="s">
        <v>32</v>
      </c>
      <c r="AJ309" t="s">
        <v>33</v>
      </c>
      <c r="AK309" t="s">
        <v>34</v>
      </c>
      <c r="AL309" t="s">
        <v>74</v>
      </c>
      <c r="AM309" t="s">
        <v>35</v>
      </c>
      <c r="AN309" t="s">
        <v>36</v>
      </c>
      <c r="AO309" s="101">
        <v>0.9</v>
      </c>
      <c r="AP309" s="101">
        <v>1.2</v>
      </c>
      <c r="AR309" s="3"/>
      <c r="AS309" s="15"/>
    </row>
    <row r="310" spans="1:49" x14ac:dyDescent="0.25">
      <c r="A310" t="s">
        <v>396</v>
      </c>
      <c r="B310">
        <v>0.19660755920668499</v>
      </c>
      <c r="C310">
        <v>3.0558564692820399E-3</v>
      </c>
      <c r="D310">
        <v>3.60601876012029</v>
      </c>
      <c r="E310">
        <v>-83.645364138196797</v>
      </c>
      <c r="F310" s="1">
        <v>0</v>
      </c>
      <c r="G310" s="1">
        <v>0</v>
      </c>
      <c r="H310">
        <v>2.8262552733964399</v>
      </c>
      <c r="I310">
        <v>-202.663742735927</v>
      </c>
      <c r="J310">
        <v>-231.79923811942601</v>
      </c>
      <c r="K310">
        <v>-204.73297571830699</v>
      </c>
      <c r="L310">
        <v>-186.56855360816201</v>
      </c>
      <c r="M310">
        <v>27.221129460949001</v>
      </c>
      <c r="N310">
        <v>94.909704654618395</v>
      </c>
      <c r="O310">
        <v>85.8265817739196</v>
      </c>
      <c r="P310">
        <v>247949.417692307</v>
      </c>
      <c r="Q310">
        <v>250370.161280453</v>
      </c>
      <c r="R310">
        <v>84.608694028825198</v>
      </c>
      <c r="S310">
        <v>679.396728206131</v>
      </c>
      <c r="T310">
        <v>0.65029881172134696</v>
      </c>
      <c r="U310">
        <v>0.15951381870402101</v>
      </c>
      <c r="V310" s="1">
        <v>0</v>
      </c>
      <c r="W310">
        <v>7.8753635244394396E-2</v>
      </c>
      <c r="X310">
        <v>0.76173254605158403</v>
      </c>
      <c r="Y310" s="1">
        <v>0</v>
      </c>
      <c r="Z310">
        <v>0.139518053004377</v>
      </c>
      <c r="AA310">
        <v>2.84837476590236E-4</v>
      </c>
      <c r="AB310">
        <v>2.6384904686952201E-3</v>
      </c>
      <c r="AC310">
        <v>3.0651486998547399E-3</v>
      </c>
      <c r="AD310">
        <v>1.32585480384273E-4</v>
      </c>
      <c r="AE310">
        <v>3.6442174206370199E-2</v>
      </c>
      <c r="AF310" s="3">
        <v>0</v>
      </c>
      <c r="AG310" s="3">
        <v>0</v>
      </c>
      <c r="AH310">
        <v>2.3379050158650099</v>
      </c>
      <c r="AI310">
        <v>5.36258460046454E-2</v>
      </c>
      <c r="AJ310">
        <v>0.327079706129764</v>
      </c>
      <c r="AK310" t="s">
        <v>77</v>
      </c>
      <c r="AL310" t="s">
        <v>78</v>
      </c>
      <c r="AM310">
        <v>16116712.15</v>
      </c>
      <c r="AN310">
        <v>65</v>
      </c>
      <c r="AO310" s="1">
        <f>SUM(AA310,AC310*$AO$309,AF310*$AP$309)</f>
        <v>3.0434713064595022E-3</v>
      </c>
      <c r="AP310">
        <f>100*(1-(1-AO310)^12)</f>
        <v>3.5916476031806144</v>
      </c>
      <c r="AQ310" s="15">
        <f>B310/AP310-1</f>
        <v>-0.94525978577837722</v>
      </c>
      <c r="AR310" s="3">
        <f>1-(1-B310/100)^(1/12)-AO310</f>
        <v>-2.8794838492324916E-3</v>
      </c>
      <c r="AS310" s="15">
        <f t="shared" ref="AS310:AS328" si="95">B310/D310-1</f>
        <v>-0.94547794332602797</v>
      </c>
    </row>
    <row r="311" spans="1:49" x14ac:dyDescent="0.25">
      <c r="A311" t="s">
        <v>396</v>
      </c>
      <c r="B311">
        <v>4.3188383652011497</v>
      </c>
      <c r="C311">
        <v>4.3391376006878604E-3</v>
      </c>
      <c r="D311">
        <v>5.0844794858233104</v>
      </c>
      <c r="E311">
        <v>-56.817331309921997</v>
      </c>
      <c r="F311" s="1">
        <v>0</v>
      </c>
      <c r="G311" s="1">
        <v>0</v>
      </c>
      <c r="H311">
        <v>3.0906343143220401</v>
      </c>
      <c r="I311">
        <v>-174.14441893278001</v>
      </c>
      <c r="J311">
        <v>-185.66771878709801</v>
      </c>
      <c r="K311">
        <v>-177.527746308578</v>
      </c>
      <c r="L311">
        <v>-158.402446524672</v>
      </c>
      <c r="M311">
        <v>26.979060380064901</v>
      </c>
      <c r="N311">
        <v>93.016530100289003</v>
      </c>
      <c r="O311">
        <v>80.149520904734501</v>
      </c>
      <c r="P311">
        <v>253529.74641520399</v>
      </c>
      <c r="Q311">
        <v>256087.21385323501</v>
      </c>
      <c r="R311">
        <v>82.928242419646807</v>
      </c>
      <c r="S311">
        <v>651.96065439055099</v>
      </c>
      <c r="T311">
        <v>0.44483201181194099</v>
      </c>
      <c r="U311">
        <v>0.29169041652501798</v>
      </c>
      <c r="V311" s="1">
        <v>0</v>
      </c>
      <c r="W311">
        <v>0.17707516223001901</v>
      </c>
      <c r="X311">
        <v>0.53123442124496101</v>
      </c>
      <c r="Y311" s="1">
        <v>0</v>
      </c>
      <c r="Z311">
        <v>0.33283857810474599</v>
      </c>
      <c r="AA311">
        <v>2.9071156841616302E-4</v>
      </c>
      <c r="AB311">
        <v>3.49792470044844E-3</v>
      </c>
      <c r="AC311">
        <v>3.7277166182470701E-3</v>
      </c>
      <c r="AD311">
        <v>5.4580960034372196E-4</v>
      </c>
      <c r="AE311">
        <v>0.18933719261572499</v>
      </c>
      <c r="AF311" s="3">
        <v>2.4343903191198401E-4</v>
      </c>
      <c r="AG311" s="3">
        <v>0</v>
      </c>
      <c r="AH311">
        <v>4.6661082792458801</v>
      </c>
      <c r="AI311">
        <v>0.108017752697623</v>
      </c>
      <c r="AJ311">
        <v>1.8589863576993499</v>
      </c>
      <c r="AK311" t="s">
        <v>79</v>
      </c>
      <c r="AL311" t="s">
        <v>80</v>
      </c>
      <c r="AM311">
        <v>433535866.37</v>
      </c>
      <c r="AN311">
        <v>1710</v>
      </c>
      <c r="AO311" s="1">
        <f>SUM(AA311,AC311*$AO$309,AF311*$AP$309)</f>
        <v>3.9377833631329068E-3</v>
      </c>
      <c r="AP311">
        <f t="shared" ref="AP311:AP328" si="96">100*(1-(1-AO311)^12)</f>
        <v>4.6243310148820216</v>
      </c>
      <c r="AQ311" s="15">
        <f t="shared" ref="AQ311:AQ328" si="97">B311/AP311-1</f>
        <v>-6.6062020365266982E-2</v>
      </c>
      <c r="AR311" s="3">
        <f t="shared" ref="AR311:AR328" si="98">1-(1-B311/100)^(1/12)-AO311</f>
        <v>-2.6547990411831483E-4</v>
      </c>
      <c r="AS311" s="15">
        <f t="shared" si="95"/>
        <v>-0.15058397280526803</v>
      </c>
    </row>
    <row r="312" spans="1:49" x14ac:dyDescent="0.25">
      <c r="A312" t="s">
        <v>396</v>
      </c>
      <c r="B312">
        <v>7.1516401084355001</v>
      </c>
      <c r="C312">
        <v>4.8979253846031098E-3</v>
      </c>
      <c r="D312">
        <v>5.7217353455812798</v>
      </c>
      <c r="E312">
        <v>-41.008908243435201</v>
      </c>
      <c r="F312" s="1">
        <v>0</v>
      </c>
      <c r="G312" s="1">
        <v>0</v>
      </c>
      <c r="H312">
        <v>3.2724771162843198</v>
      </c>
      <c r="I312">
        <v>-153.12169308200399</v>
      </c>
      <c r="J312">
        <v>-166.83749935722099</v>
      </c>
      <c r="K312">
        <v>-157.79826753076199</v>
      </c>
      <c r="L312">
        <v>-137.370257494507</v>
      </c>
      <c r="M312">
        <v>27.6136283645037</v>
      </c>
      <c r="N312">
        <v>94.708930285862195</v>
      </c>
      <c r="O312">
        <v>80.458103837968295</v>
      </c>
      <c r="P312">
        <v>253390.068831032</v>
      </c>
      <c r="Q312">
        <v>255965.21795531799</v>
      </c>
      <c r="R312">
        <v>84.105265061285294</v>
      </c>
      <c r="S312">
        <v>661.18023773784603</v>
      </c>
      <c r="T312">
        <v>0.49430505916458001</v>
      </c>
      <c r="U312">
        <v>0.31818187267506498</v>
      </c>
      <c r="V312" s="1">
        <v>0</v>
      </c>
      <c r="W312">
        <v>0.21976089711931501</v>
      </c>
      <c r="X312">
        <v>0.46205723020561801</v>
      </c>
      <c r="Y312" s="1">
        <v>0</v>
      </c>
      <c r="Z312">
        <v>0.253287660618562</v>
      </c>
      <c r="AA312">
        <v>2.8912056217197398E-4</v>
      </c>
      <c r="AB312">
        <v>3.8578668217383099E-3</v>
      </c>
      <c r="AC312">
        <v>4.0469930555389402E-3</v>
      </c>
      <c r="AD312">
        <v>7.4741736825800396E-4</v>
      </c>
      <c r="AE312">
        <v>0.210666476866115</v>
      </c>
      <c r="AF312" s="3">
        <v>6.6147626985680198E-4</v>
      </c>
      <c r="AG312" s="3">
        <v>0</v>
      </c>
      <c r="AH312">
        <v>5.2275501382016598</v>
      </c>
      <c r="AI312">
        <v>0.123993594784711</v>
      </c>
      <c r="AJ312">
        <v>11.228380286054</v>
      </c>
      <c r="AK312" t="s">
        <v>81</v>
      </c>
      <c r="AL312" t="s">
        <v>82</v>
      </c>
      <c r="AM312">
        <v>5562165400.9099998</v>
      </c>
      <c r="AN312">
        <v>21951</v>
      </c>
      <c r="AO312" s="1">
        <f>SUM(AA312,AC312*$AO$309,AF312*$AP$309)</f>
        <v>4.7251858359851828E-3</v>
      </c>
      <c r="AP312">
        <f t="shared" si="96"/>
        <v>5.5251588191157053</v>
      </c>
      <c r="AQ312" s="15">
        <f t="shared" si="97"/>
        <v>0.29437729168844262</v>
      </c>
      <c r="AR312" s="3">
        <f t="shared" si="98"/>
        <v>1.4392822507166081E-3</v>
      </c>
      <c r="AS312" s="15">
        <f t="shared" si="95"/>
        <v>0.24990753267861154</v>
      </c>
    </row>
    <row r="313" spans="1:49" x14ac:dyDescent="0.25">
      <c r="A313" t="s">
        <v>396</v>
      </c>
      <c r="B313">
        <v>8.2190720118507894</v>
      </c>
      <c r="C313">
        <v>6.3992983241553999E-3</v>
      </c>
      <c r="D313">
        <v>7.4145643674595902</v>
      </c>
      <c r="E313">
        <v>-36.8466154332881</v>
      </c>
      <c r="F313" s="1">
        <v>0</v>
      </c>
      <c r="G313" s="1">
        <v>0</v>
      </c>
      <c r="H313">
        <v>3.3754021511109702</v>
      </c>
      <c r="I313">
        <v>-127.52333807207</v>
      </c>
      <c r="J313">
        <v>-138.58240745794799</v>
      </c>
      <c r="K313">
        <v>-137.04973465963201</v>
      </c>
      <c r="L313">
        <v>-111.719848656827</v>
      </c>
      <c r="M313">
        <v>28.4734462252258</v>
      </c>
      <c r="N313">
        <v>94.570023069673994</v>
      </c>
      <c r="O313">
        <v>79.341447804278204</v>
      </c>
      <c r="P313">
        <v>252560.87509375499</v>
      </c>
      <c r="Q313">
        <v>255108.78620176899</v>
      </c>
      <c r="R313">
        <v>84.141709940272307</v>
      </c>
      <c r="S313">
        <v>664.10474991314095</v>
      </c>
      <c r="T313">
        <v>0.50146279617515699</v>
      </c>
      <c r="U313">
        <v>0.334030344508986</v>
      </c>
      <c r="V313" s="1">
        <v>0</v>
      </c>
      <c r="W313">
        <v>0.206285142089148</v>
      </c>
      <c r="X313">
        <v>0.459684513401865</v>
      </c>
      <c r="Y313" s="1">
        <v>0</v>
      </c>
      <c r="Z313">
        <v>0.234854215243926</v>
      </c>
      <c r="AA313">
        <v>2.89801252544085E-4</v>
      </c>
      <c r="AB313">
        <v>4.6297128182541097E-3</v>
      </c>
      <c r="AC313">
        <v>4.7766546458631702E-3</v>
      </c>
      <c r="AD313">
        <v>1.3231016711895999E-3</v>
      </c>
      <c r="AE313">
        <v>0.26701934251777798</v>
      </c>
      <c r="AF313" s="3">
        <v>1.2495908759928801E-3</v>
      </c>
      <c r="AG313" s="3">
        <v>0</v>
      </c>
      <c r="AH313">
        <v>5.6183074881878001</v>
      </c>
      <c r="AI313">
        <v>0.137427353233223</v>
      </c>
      <c r="AJ313">
        <v>28.3083594067365</v>
      </c>
      <c r="AK313" t="s">
        <v>83</v>
      </c>
      <c r="AL313" t="s">
        <v>84</v>
      </c>
      <c r="AM313">
        <v>17200153276.509998</v>
      </c>
      <c r="AN313">
        <v>68103</v>
      </c>
      <c r="AO313" s="1">
        <f>SUM(AA313,AC313*$AO$309,AF313*$AP$309)</f>
        <v>6.0882994850123941E-3</v>
      </c>
      <c r="AP313">
        <f t="shared" si="96"/>
        <v>7.0662121514543763</v>
      </c>
      <c r="AQ313" s="15">
        <f t="shared" si="97"/>
        <v>0.16315103986216006</v>
      </c>
      <c r="AR313" s="3">
        <f t="shared" si="98"/>
        <v>1.0333592963632119E-3</v>
      </c>
      <c r="AS313" s="15">
        <f t="shared" si="95"/>
        <v>0.10850369684859085</v>
      </c>
    </row>
    <row r="314" spans="1:49" x14ac:dyDescent="0.25">
      <c r="A314" t="s">
        <v>396</v>
      </c>
      <c r="B314">
        <v>9.4010478617060897</v>
      </c>
      <c r="C314">
        <v>7.8641089260206593E-3</v>
      </c>
      <c r="D314">
        <v>9.0392716591531297</v>
      </c>
      <c r="E314">
        <v>-28.457709180869401</v>
      </c>
      <c r="F314" s="1">
        <v>0</v>
      </c>
      <c r="G314" s="1">
        <v>0</v>
      </c>
      <c r="H314">
        <v>3.5217355367182801</v>
      </c>
      <c r="I314">
        <v>-102.61760920610099</v>
      </c>
      <c r="J314">
        <v>-110.654074430962</v>
      </c>
      <c r="K314">
        <v>-119.004009326388</v>
      </c>
      <c r="L314">
        <v>-86.7735310167687</v>
      </c>
      <c r="M314">
        <v>30.125586200005699</v>
      </c>
      <c r="N314">
        <v>94.377839039382707</v>
      </c>
      <c r="O314">
        <v>78.053499950517406</v>
      </c>
      <c r="P314">
        <v>251921.13063154501</v>
      </c>
      <c r="Q314">
        <v>254476.59757666301</v>
      </c>
      <c r="R314">
        <v>84.1640849996665</v>
      </c>
      <c r="S314">
        <v>670.46762272666297</v>
      </c>
      <c r="T314">
        <v>0.51290777720067804</v>
      </c>
      <c r="U314">
        <v>0.34097932034623502</v>
      </c>
      <c r="V314" s="1">
        <v>0</v>
      </c>
      <c r="W314">
        <v>0.19782010498505401</v>
      </c>
      <c r="X314">
        <v>0.46120057466870901</v>
      </c>
      <c r="Y314" s="1">
        <v>0</v>
      </c>
      <c r="Z314">
        <v>0.22477724602291199</v>
      </c>
      <c r="AA314">
        <v>2.9179940022420602E-4</v>
      </c>
      <c r="AB314">
        <v>5.2242332700606301E-3</v>
      </c>
      <c r="AC314">
        <v>5.3540000651964501E-3</v>
      </c>
      <c r="AD314">
        <v>1.8877800880693399E-3</v>
      </c>
      <c r="AE314">
        <v>0.32770436292850003</v>
      </c>
      <c r="AF314" s="3">
        <v>1.85207891188949E-3</v>
      </c>
      <c r="AG314" s="3">
        <v>4.8348470962567001E-7</v>
      </c>
      <c r="AH314">
        <v>5.8629154334241198</v>
      </c>
      <c r="AI314">
        <v>0.151788242422319</v>
      </c>
      <c r="AJ314">
        <v>86.997222191329399</v>
      </c>
      <c r="AK314" t="s">
        <v>85</v>
      </c>
      <c r="AL314" t="s">
        <v>86</v>
      </c>
      <c r="AM314">
        <v>36993610348.720001</v>
      </c>
      <c r="AN314">
        <v>146846</v>
      </c>
      <c r="AO314" s="1">
        <f>SUM(AA314,AC314*$AO$309,AF314*$AP$309)</f>
        <v>7.3328941531683985E-3</v>
      </c>
      <c r="AP314">
        <f t="shared" si="96"/>
        <v>8.4531152940500185</v>
      </c>
      <c r="AQ314" s="15">
        <f t="shared" si="97"/>
        <v>0.11214002585807648</v>
      </c>
      <c r="AR314" s="3">
        <f t="shared" si="98"/>
        <v>8.6064918163941944E-4</v>
      </c>
      <c r="AS314" s="15">
        <f t="shared" si="95"/>
        <v>4.0022716010158499E-2</v>
      </c>
    </row>
    <row r="315" spans="1:49" x14ac:dyDescent="0.25">
      <c r="A315" t="s">
        <v>396</v>
      </c>
      <c r="B315">
        <v>10.2349987022706</v>
      </c>
      <c r="C315">
        <v>9.5997133821037299E-3</v>
      </c>
      <c r="D315">
        <v>10.930484835608601</v>
      </c>
      <c r="E315">
        <v>-21.910818024284801</v>
      </c>
      <c r="F315" s="1">
        <v>0</v>
      </c>
      <c r="G315" s="1">
        <v>0</v>
      </c>
      <c r="H315">
        <v>3.65227091766709</v>
      </c>
      <c r="I315">
        <v>-77.442342433780098</v>
      </c>
      <c r="J315">
        <v>-84.226657258483002</v>
      </c>
      <c r="K315">
        <v>-98.479706697234704</v>
      </c>
      <c r="L315">
        <v>-61.550391677687799</v>
      </c>
      <c r="M315">
        <v>31.266667750053902</v>
      </c>
      <c r="N315">
        <v>94.110889713454497</v>
      </c>
      <c r="O315">
        <v>76.715930869405298</v>
      </c>
      <c r="P315">
        <v>251166.370642383</v>
      </c>
      <c r="Q315">
        <v>253714.05947674499</v>
      </c>
      <c r="R315">
        <v>84.294097808488999</v>
      </c>
      <c r="S315">
        <v>673.06089222613798</v>
      </c>
      <c r="T315">
        <v>0.502464447218817</v>
      </c>
      <c r="U315">
        <v>0.351087223190788</v>
      </c>
      <c r="V315" s="1">
        <v>0</v>
      </c>
      <c r="W315">
        <v>0.18174307740634199</v>
      </c>
      <c r="X315">
        <v>0.46716969940286801</v>
      </c>
      <c r="Y315" s="1">
        <v>0</v>
      </c>
      <c r="Z315">
        <v>0.24049804431531299</v>
      </c>
      <c r="AA315">
        <v>2.9393037654385401E-4</v>
      </c>
      <c r="AB315">
        <v>6.0124261328547502E-3</v>
      </c>
      <c r="AC315">
        <v>6.1391085032968503E-3</v>
      </c>
      <c r="AD315">
        <v>2.59841172051373E-3</v>
      </c>
      <c r="AE315">
        <v>0.39168306352877502</v>
      </c>
      <c r="AF315" s="3">
        <v>2.6079789063866801E-3</v>
      </c>
      <c r="AG315" s="3">
        <v>8.5436392914438598E-6</v>
      </c>
      <c r="AH315">
        <v>6.1863441302065398</v>
      </c>
      <c r="AI315">
        <v>0.16793299592269401</v>
      </c>
      <c r="AJ315">
        <v>189.54133929386501</v>
      </c>
      <c r="AK315" t="s">
        <v>87</v>
      </c>
      <c r="AL315" t="s">
        <v>88</v>
      </c>
      <c r="AM315">
        <v>70507423566.729996</v>
      </c>
      <c r="AN315">
        <v>280720</v>
      </c>
      <c r="AO315" s="1">
        <f>SUM(AA315,AC315*$AO$309,AF315*$AP$309)</f>
        <v>8.9487027171750357E-3</v>
      </c>
      <c r="AP315">
        <f t="shared" si="96"/>
        <v>10.225372404924416</v>
      </c>
      <c r="AQ315" s="15">
        <f t="shared" si="97"/>
        <v>9.4141288600391171E-4</v>
      </c>
      <c r="AR315" s="3">
        <f t="shared" si="98"/>
        <v>8.8560873860252937E-6</v>
      </c>
      <c r="AS315" s="15">
        <f t="shared" si="95"/>
        <v>-6.362811383007394E-2</v>
      </c>
    </row>
    <row r="316" spans="1:49" x14ac:dyDescent="0.25">
      <c r="A316" t="s">
        <v>396</v>
      </c>
      <c r="B316">
        <v>12.4090293926355</v>
      </c>
      <c r="C316">
        <v>1.1634288097901501E-2</v>
      </c>
      <c r="D316">
        <v>13.101546633279</v>
      </c>
      <c r="E316">
        <v>-18.949374617009202</v>
      </c>
      <c r="F316" s="1">
        <v>0</v>
      </c>
      <c r="G316" s="1">
        <v>0</v>
      </c>
      <c r="H316">
        <v>3.7248475780570001</v>
      </c>
      <c r="I316">
        <v>-53.187004246725003</v>
      </c>
      <c r="J316">
        <v>-58.203247735978501</v>
      </c>
      <c r="K316">
        <v>-82.321841034258199</v>
      </c>
      <c r="L316">
        <v>-37.256897652606199</v>
      </c>
      <c r="M316">
        <v>32.075264264197401</v>
      </c>
      <c r="N316">
        <v>93.820665672375597</v>
      </c>
      <c r="O316">
        <v>75.1020644873077</v>
      </c>
      <c r="P316">
        <v>250567.09833848101</v>
      </c>
      <c r="Q316">
        <v>253115.67160654001</v>
      </c>
      <c r="R316">
        <v>84.516892889509705</v>
      </c>
      <c r="S316">
        <v>681.20745207041602</v>
      </c>
      <c r="T316">
        <v>0.482308880119109</v>
      </c>
      <c r="U316">
        <v>0.35751708561120998</v>
      </c>
      <c r="V316" s="1">
        <v>0</v>
      </c>
      <c r="W316">
        <v>0.170736704147156</v>
      </c>
      <c r="X316">
        <v>0.47174621024163299</v>
      </c>
      <c r="Y316" s="1">
        <v>0</v>
      </c>
      <c r="Z316">
        <v>0.26521611472861401</v>
      </c>
      <c r="AA316">
        <v>2.9572046945532002E-4</v>
      </c>
      <c r="AB316">
        <v>6.7454811600090696E-3</v>
      </c>
      <c r="AC316">
        <v>6.7903027933855801E-3</v>
      </c>
      <c r="AD316">
        <v>3.54571800834458E-3</v>
      </c>
      <c r="AE316">
        <v>0.46966005854374598</v>
      </c>
      <c r="AF316" s="3">
        <v>3.6596427898694501E-3</v>
      </c>
      <c r="AG316" s="3">
        <v>1.4137909162251099E-5</v>
      </c>
      <c r="AH316">
        <v>6.6933000430064604</v>
      </c>
      <c r="AI316">
        <v>0.19339936588836401</v>
      </c>
      <c r="AJ316">
        <v>337.12745894659702</v>
      </c>
      <c r="AK316" t="s">
        <v>89</v>
      </c>
      <c r="AL316" t="s">
        <v>90</v>
      </c>
      <c r="AM316">
        <v>94665502587.770004</v>
      </c>
      <c r="AN316">
        <v>377805</v>
      </c>
      <c r="AO316" s="1">
        <f>SUM(AA316,AC316*$AO$309,AF316*$AP$309)</f>
        <v>1.0798564331345682E-2</v>
      </c>
      <c r="AP316">
        <f t="shared" si="96"/>
        <v>12.215698866446346</v>
      </c>
      <c r="AQ316" s="15">
        <f t="shared" si="97"/>
        <v>1.5826399152666371E-2</v>
      </c>
      <c r="AR316" s="3">
        <f t="shared" si="98"/>
        <v>1.8172967236102129E-4</v>
      </c>
      <c r="AS316" s="15">
        <f t="shared" si="95"/>
        <v>-5.2857670932105805E-2</v>
      </c>
      <c r="AT316" s="5">
        <f>SUMPRODUCT(AP306:AP316,$AM306:$AM316)/SUM($AM306:$AM316)</f>
        <v>10.40212614270988</v>
      </c>
      <c r="AU316" s="5">
        <f>SUMPRODUCT(B306:B316,$AM306:$AM316)/SUM($AM306:$AM316)</f>
        <v>10.769228006472886</v>
      </c>
      <c r="AV316">
        <f>(AT316-AU316)^2</f>
        <v>0.13476377837827255</v>
      </c>
      <c r="AW316" s="10">
        <f>AU316/AT316-1</f>
        <v>3.5291041343531671E-2</v>
      </c>
    </row>
    <row r="317" spans="1:49" x14ac:dyDescent="0.25">
      <c r="A317" t="s">
        <v>396</v>
      </c>
      <c r="B317">
        <v>14.0358581144034</v>
      </c>
      <c r="C317">
        <v>1.34163689222455E-2</v>
      </c>
      <c r="D317">
        <v>14.9632082287948</v>
      </c>
      <c r="E317">
        <v>-14.0622440605932</v>
      </c>
      <c r="F317" s="1">
        <v>0</v>
      </c>
      <c r="G317" s="1">
        <v>0</v>
      </c>
      <c r="H317">
        <v>3.8004631793215</v>
      </c>
      <c r="I317">
        <v>-28.3500364855222</v>
      </c>
      <c r="J317">
        <v>-33.371391680398197</v>
      </c>
      <c r="K317">
        <v>-63.2463786662532</v>
      </c>
      <c r="L317">
        <v>-12.413892798708799</v>
      </c>
      <c r="M317">
        <v>32.039584376483099</v>
      </c>
      <c r="N317">
        <v>93.419613011512197</v>
      </c>
      <c r="O317">
        <v>74.143637918714205</v>
      </c>
      <c r="P317">
        <v>250475.398798643</v>
      </c>
      <c r="Q317">
        <v>253036.91363022901</v>
      </c>
      <c r="R317">
        <v>84.808928014417106</v>
      </c>
      <c r="S317">
        <v>688.11816732879402</v>
      </c>
      <c r="T317">
        <v>0.45912535461515502</v>
      </c>
      <c r="U317">
        <v>0.36254036903436798</v>
      </c>
      <c r="V317" s="1">
        <v>0</v>
      </c>
      <c r="W317">
        <v>0.16184147405879501</v>
      </c>
      <c r="X317">
        <v>0.47561815690683501</v>
      </c>
      <c r="Y317" s="1">
        <v>0</v>
      </c>
      <c r="Z317">
        <v>0.29893718733101099</v>
      </c>
      <c r="AA317">
        <v>2.9663704675145399E-4</v>
      </c>
      <c r="AB317">
        <v>7.03139578265844E-3</v>
      </c>
      <c r="AC317">
        <v>7.0532468282139297E-3</v>
      </c>
      <c r="AD317">
        <v>4.4087610340261098E-3</v>
      </c>
      <c r="AE317">
        <v>0.50598169360176304</v>
      </c>
      <c r="AF317" s="3">
        <v>4.6414029489951197E-3</v>
      </c>
      <c r="AG317" s="3">
        <v>1.2857664180465999E-4</v>
      </c>
      <c r="AH317">
        <v>7.0330372846946796</v>
      </c>
      <c r="AI317">
        <v>0.20274860348565099</v>
      </c>
      <c r="AJ317">
        <v>564.616435458262</v>
      </c>
      <c r="AK317" t="s">
        <v>91</v>
      </c>
      <c r="AL317" t="s">
        <v>92</v>
      </c>
      <c r="AM317">
        <v>109440466472.49001</v>
      </c>
      <c r="AN317">
        <v>436931</v>
      </c>
      <c r="AO317" s="1">
        <f>SUM(AA317,AC317*$AO$309,AF317*$AP$309)</f>
        <v>1.2214242730938135E-2</v>
      </c>
      <c r="AP317">
        <f t="shared" si="96"/>
        <v>13.71146052758715</v>
      </c>
      <c r="AQ317" s="15">
        <f t="shared" si="97"/>
        <v>2.3658864507071886E-2</v>
      </c>
      <c r="AR317" s="3">
        <f t="shared" si="98"/>
        <v>3.0999557225580045E-4</v>
      </c>
      <c r="AS317" s="15">
        <f t="shared" si="95"/>
        <v>-6.1975353160349189E-2</v>
      </c>
      <c r="AT317" s="5">
        <f>SUMPRODUCT(AP307:AP317,$AM307:$AM317)/SUM($AM307:$AM317)</f>
        <v>11.483830366986734</v>
      </c>
      <c r="AU317" s="5">
        <f>SUMPRODUCT(B307:B317,$AM307:$AM317)/SUM($AM307:$AM317)</f>
        <v>11.836973714807959</v>
      </c>
      <c r="AV317">
        <f>(AT317-AU317)^2</f>
        <v>0.12471022411038296</v>
      </c>
      <c r="AW317" s="10">
        <f>AU317/AT317-1</f>
        <v>3.0751355300094652E-2</v>
      </c>
    </row>
    <row r="318" spans="1:49" x14ac:dyDescent="0.25">
      <c r="A318" t="s">
        <v>396</v>
      </c>
      <c r="B318">
        <v>16.780922730200999</v>
      </c>
      <c r="C318">
        <v>1.5847612573100901E-2</v>
      </c>
      <c r="D318">
        <v>17.444083278110998</v>
      </c>
      <c r="E318">
        <v>-8.9610812256992194</v>
      </c>
      <c r="F318" s="1">
        <v>0</v>
      </c>
      <c r="G318" s="1">
        <v>0</v>
      </c>
      <c r="H318">
        <v>3.8646402310243002</v>
      </c>
      <c r="I318">
        <v>-3.9213827253934599</v>
      </c>
      <c r="J318">
        <v>-11.391332389254799</v>
      </c>
      <c r="K318">
        <v>-37.327248229206504</v>
      </c>
      <c r="L318">
        <v>11.9769053290747</v>
      </c>
      <c r="M318">
        <v>30.923397707065401</v>
      </c>
      <c r="N318">
        <v>93.209083037823603</v>
      </c>
      <c r="O318">
        <v>74.273997805071204</v>
      </c>
      <c r="P318">
        <v>250969.76683708699</v>
      </c>
      <c r="Q318">
        <v>253557.704098274</v>
      </c>
      <c r="R318">
        <v>85.4720054099447</v>
      </c>
      <c r="S318">
        <v>689.72768355281005</v>
      </c>
      <c r="T318">
        <v>0.43852283176115903</v>
      </c>
      <c r="U318">
        <v>0.37342329870702501</v>
      </c>
      <c r="V318" s="1">
        <v>0</v>
      </c>
      <c r="W318">
        <v>0.152368709481352</v>
      </c>
      <c r="X318">
        <v>0.47420799181162099</v>
      </c>
      <c r="Y318" s="1">
        <v>0</v>
      </c>
      <c r="Z318">
        <v>0.33219899333722103</v>
      </c>
      <c r="AA318">
        <v>2.9583536175022899E-4</v>
      </c>
      <c r="AB318">
        <v>6.9323147064039997E-3</v>
      </c>
      <c r="AC318">
        <v>6.9312851236924301E-3</v>
      </c>
      <c r="AD318">
        <v>5.0517455507580302E-3</v>
      </c>
      <c r="AE318">
        <v>0.49592734747798201</v>
      </c>
      <c r="AF318" s="3">
        <v>5.3097439810021003E-3</v>
      </c>
      <c r="AG318" s="3">
        <v>1.3556304452571799E-3</v>
      </c>
      <c r="AH318">
        <v>7.2080755812698198</v>
      </c>
      <c r="AI318">
        <v>0.20193983723380199</v>
      </c>
      <c r="AJ318">
        <v>780.50281318775706</v>
      </c>
      <c r="AK318" t="s">
        <v>93</v>
      </c>
      <c r="AL318" t="s">
        <v>94</v>
      </c>
      <c r="AM318">
        <v>117905094520.53</v>
      </c>
      <c r="AN318">
        <v>469798</v>
      </c>
      <c r="AO318" s="1">
        <f>SUM(AA318,AC318*$AO$309,AF318*$AP$309)</f>
        <v>1.2905684750275936E-2</v>
      </c>
      <c r="AP318">
        <f t="shared" si="96"/>
        <v>14.433491855912518</v>
      </c>
      <c r="AQ318" s="15">
        <f t="shared" si="97"/>
        <v>0.16263776622611825</v>
      </c>
      <c r="AR318" s="3">
        <f t="shared" si="98"/>
        <v>2.285544006897889E-3</v>
      </c>
      <c r="AS318" s="15">
        <f t="shared" si="95"/>
        <v>-3.8016359893336404E-2</v>
      </c>
    </row>
    <row r="319" spans="1:49" x14ac:dyDescent="0.25">
      <c r="A319" t="s">
        <v>396</v>
      </c>
      <c r="B319">
        <v>19.324549645396399</v>
      </c>
      <c r="C319">
        <v>1.91939234411653E-2</v>
      </c>
      <c r="D319">
        <v>20.7502731306718</v>
      </c>
      <c r="E319">
        <v>-2.5608381460315601</v>
      </c>
      <c r="F319" s="1">
        <v>0</v>
      </c>
      <c r="G319" s="1">
        <v>0</v>
      </c>
      <c r="H319">
        <v>3.9459482495726599</v>
      </c>
      <c r="I319">
        <v>20.922307614797798</v>
      </c>
      <c r="J319">
        <v>14.4126910400824</v>
      </c>
      <c r="K319">
        <v>-12.6438661279862</v>
      </c>
      <c r="L319">
        <v>36.827903006361097</v>
      </c>
      <c r="M319">
        <v>30.270962918811399</v>
      </c>
      <c r="N319">
        <v>93.060899205262203</v>
      </c>
      <c r="O319">
        <v>74.180450548895294</v>
      </c>
      <c r="P319">
        <v>250962.49468056101</v>
      </c>
      <c r="Q319">
        <v>253537.66133487</v>
      </c>
      <c r="R319">
        <v>88.591057756244993</v>
      </c>
      <c r="S319">
        <v>691.85641532372404</v>
      </c>
      <c r="T319">
        <v>0.44330128634448202</v>
      </c>
      <c r="U319">
        <v>0.377878271806804</v>
      </c>
      <c r="V319" s="1">
        <v>0</v>
      </c>
      <c r="W319">
        <v>0.13630333786013901</v>
      </c>
      <c r="X319">
        <v>0.48581839033305502</v>
      </c>
      <c r="Y319" s="1">
        <v>0</v>
      </c>
      <c r="Z319">
        <v>0.33408988721639099</v>
      </c>
      <c r="AA319">
        <v>2.94715877121501E-4</v>
      </c>
      <c r="AB319">
        <v>6.7984857534638303E-3</v>
      </c>
      <c r="AC319">
        <v>6.7613018135552899E-3</v>
      </c>
      <c r="AD319">
        <v>5.7888911657826697E-3</v>
      </c>
      <c r="AE319">
        <v>0.50230058675904898</v>
      </c>
      <c r="AF319" s="3">
        <v>6.0450992915082602E-3</v>
      </c>
      <c r="AG319" s="3">
        <v>3.1147482662387798E-3</v>
      </c>
      <c r="AH319">
        <v>7.4361016552035704</v>
      </c>
      <c r="AI319">
        <v>0.201820276268452</v>
      </c>
      <c r="AJ319">
        <v>1094.62096369869</v>
      </c>
      <c r="AK319" t="s">
        <v>95</v>
      </c>
      <c r="AL319" t="s">
        <v>96</v>
      </c>
      <c r="AM319">
        <v>84031779793.850006</v>
      </c>
      <c r="AN319">
        <v>334838</v>
      </c>
      <c r="AO319" s="1">
        <f>SUM(AA319,AC319*$AO$309,AF319*$AP$309)</f>
        <v>1.3634006659131174E-2</v>
      </c>
      <c r="AP319">
        <f t="shared" si="96"/>
        <v>15.188042004255763</v>
      </c>
      <c r="AQ319" s="15">
        <f t="shared" si="97"/>
        <v>0.27235292343684359</v>
      </c>
      <c r="AR319" s="3">
        <f t="shared" si="98"/>
        <v>4.1014902479837821E-3</v>
      </c>
      <c r="AS319" s="15">
        <f t="shared" si="95"/>
        <v>-6.8708661148560224E-2</v>
      </c>
    </row>
    <row r="320" spans="1:49" x14ac:dyDescent="0.25">
      <c r="A320" t="s">
        <v>396</v>
      </c>
      <c r="B320">
        <v>22.218545148691</v>
      </c>
      <c r="C320">
        <v>2.1623724257498401E-2</v>
      </c>
      <c r="D320">
        <v>23.074388461768201</v>
      </c>
      <c r="E320">
        <v>0.130669194182915</v>
      </c>
      <c r="F320" s="1">
        <v>0</v>
      </c>
      <c r="G320" s="1">
        <v>0</v>
      </c>
      <c r="H320">
        <v>4.0138999552941197</v>
      </c>
      <c r="I320">
        <v>45.552736975814298</v>
      </c>
      <c r="J320">
        <v>38.383478896745302</v>
      </c>
      <c r="K320">
        <v>11.335892879465799</v>
      </c>
      <c r="L320">
        <v>61.503586317972399</v>
      </c>
      <c r="M320">
        <v>30.5155674899306</v>
      </c>
      <c r="N320">
        <v>92.922413076194104</v>
      </c>
      <c r="O320">
        <v>74.121543928419101</v>
      </c>
      <c r="P320">
        <v>250258.69229839399</v>
      </c>
      <c r="Q320">
        <v>252818.904981742</v>
      </c>
      <c r="R320">
        <v>95.864946723237793</v>
      </c>
      <c r="S320">
        <v>694.89390670406794</v>
      </c>
      <c r="T320">
        <v>0.47010562313849302</v>
      </c>
      <c r="U320">
        <v>0.37159813263957597</v>
      </c>
      <c r="V320" s="1">
        <v>0</v>
      </c>
      <c r="W320">
        <v>0.124967355848003</v>
      </c>
      <c r="X320">
        <v>0.50343451151241903</v>
      </c>
      <c r="Y320" s="1">
        <v>0</v>
      </c>
      <c r="Z320">
        <v>0.286653253185296</v>
      </c>
      <c r="AA320">
        <v>2.9497630379232698E-4</v>
      </c>
      <c r="AB320">
        <v>6.6586488069748503E-3</v>
      </c>
      <c r="AC320">
        <v>6.6407950925226802E-3</v>
      </c>
      <c r="AD320">
        <v>6.0321536637631097E-3</v>
      </c>
      <c r="AE320">
        <v>0.49907711648276698</v>
      </c>
      <c r="AF320" s="3">
        <v>6.2011997393482997E-3</v>
      </c>
      <c r="AG320" s="3">
        <v>5.1766144405975901E-3</v>
      </c>
      <c r="AH320">
        <v>7.3980227889374603</v>
      </c>
      <c r="AI320">
        <v>0.20084703988553801</v>
      </c>
      <c r="AJ320">
        <v>1541.4364478852999</v>
      </c>
      <c r="AK320" t="s">
        <v>97</v>
      </c>
      <c r="AL320" t="s">
        <v>98</v>
      </c>
      <c r="AM320">
        <v>63127755132.269997</v>
      </c>
      <c r="AN320">
        <v>252250</v>
      </c>
      <c r="AO320" s="1">
        <f>SUM(AA320,AC320*$AO$309,AF320*$AP$309)</f>
        <v>1.3713131574280699E-2</v>
      </c>
      <c r="AP320">
        <f t="shared" si="96"/>
        <v>15.269647968242939</v>
      </c>
      <c r="AQ320" s="15">
        <f t="shared" si="97"/>
        <v>0.45507906894121164</v>
      </c>
      <c r="AR320" s="3">
        <f t="shared" si="98"/>
        <v>7.0081005354680447E-3</v>
      </c>
      <c r="AS320" s="15">
        <f t="shared" si="95"/>
        <v>-3.7090617352448674E-2</v>
      </c>
    </row>
    <row r="321" spans="1:45" x14ac:dyDescent="0.25">
      <c r="A321" t="s">
        <v>396</v>
      </c>
      <c r="B321">
        <v>24.158715148159398</v>
      </c>
      <c r="C321">
        <v>2.2466803965207598E-2</v>
      </c>
      <c r="D321">
        <v>23.866083015781999</v>
      </c>
      <c r="E321">
        <v>4.4346980354333301</v>
      </c>
      <c r="F321" s="1">
        <v>0</v>
      </c>
      <c r="G321" s="1">
        <v>0</v>
      </c>
      <c r="H321">
        <v>4.1273149090028003</v>
      </c>
      <c r="I321">
        <v>70.297898209061799</v>
      </c>
      <c r="J321">
        <v>62.085865827295997</v>
      </c>
      <c r="K321">
        <v>39.065749246783099</v>
      </c>
      <c r="L321">
        <v>86.308225698905702</v>
      </c>
      <c r="M321">
        <v>31.881686767811701</v>
      </c>
      <c r="N321">
        <v>93.067883216184896</v>
      </c>
      <c r="O321">
        <v>73.814532781094201</v>
      </c>
      <c r="P321">
        <v>249335.717611692</v>
      </c>
      <c r="Q321">
        <v>251883.00767672199</v>
      </c>
      <c r="R321">
        <v>108.079463350339</v>
      </c>
      <c r="S321">
        <v>690.46917250441402</v>
      </c>
      <c r="T321">
        <v>0.52823009776931795</v>
      </c>
      <c r="U321">
        <v>0.360196772620757</v>
      </c>
      <c r="V321" s="1">
        <v>0</v>
      </c>
      <c r="W321">
        <v>0.11553423844923499</v>
      </c>
      <c r="X321">
        <v>0.52426898893000695</v>
      </c>
      <c r="Y321" s="1">
        <v>0</v>
      </c>
      <c r="Z321">
        <v>0.19556493090556201</v>
      </c>
      <c r="AA321">
        <v>2.9671817204088199E-4</v>
      </c>
      <c r="AB321">
        <v>6.7244857442803002E-3</v>
      </c>
      <c r="AC321">
        <v>6.7386216508198002E-3</v>
      </c>
      <c r="AD321">
        <v>5.8677965219540102E-3</v>
      </c>
      <c r="AE321">
        <v>0.51676850131334495</v>
      </c>
      <c r="AF321" s="3">
        <v>5.9861923038064101E-3</v>
      </c>
      <c r="AG321" s="3">
        <v>5.6742404625451303E-3</v>
      </c>
      <c r="AH321">
        <v>7.3021268124625802</v>
      </c>
      <c r="AI321">
        <v>0.20514008298969799</v>
      </c>
      <c r="AJ321">
        <v>2244.6242221269799</v>
      </c>
      <c r="AK321" t="s">
        <v>99</v>
      </c>
      <c r="AL321" t="s">
        <v>100</v>
      </c>
      <c r="AM321">
        <v>38708871487.779999</v>
      </c>
      <c r="AN321">
        <v>155248</v>
      </c>
      <c r="AO321" s="1">
        <f>SUM(AA321,AC321*$AO$309,AF321*$AP$309)</f>
        <v>1.3544908422346394E-2</v>
      </c>
      <c r="AP321">
        <f t="shared" si="96"/>
        <v>15.096063757004918</v>
      </c>
      <c r="AQ321" s="15">
        <f t="shared" si="97"/>
        <v>0.60033208239129232</v>
      </c>
      <c r="AR321" s="3">
        <f t="shared" si="98"/>
        <v>9.2355564532845078E-3</v>
      </c>
      <c r="AS321" s="15">
        <f t="shared" si="95"/>
        <v>1.2261422713726766E-2</v>
      </c>
    </row>
    <row r="322" spans="1:45" x14ac:dyDescent="0.25">
      <c r="A322" t="s">
        <v>396</v>
      </c>
      <c r="B322">
        <v>26.323249423926299</v>
      </c>
      <c r="C322">
        <v>2.5198198885510399E-2</v>
      </c>
      <c r="D322">
        <v>26.379989446220598</v>
      </c>
      <c r="E322">
        <v>3.6559585979934699</v>
      </c>
      <c r="F322" s="1">
        <v>0</v>
      </c>
      <c r="G322" s="1">
        <v>0</v>
      </c>
      <c r="H322">
        <v>4.19739248143427</v>
      </c>
      <c r="I322">
        <v>95.109340599896697</v>
      </c>
      <c r="J322">
        <v>87.7703334678705</v>
      </c>
      <c r="K322">
        <v>64.115157442922396</v>
      </c>
      <c r="L322">
        <v>111.197618082552</v>
      </c>
      <c r="M322">
        <v>34.221177115426997</v>
      </c>
      <c r="N322">
        <v>93.573552917397805</v>
      </c>
      <c r="O322">
        <v>73.2690279379066</v>
      </c>
      <c r="P322">
        <v>248119.99430640601</v>
      </c>
      <c r="Q322">
        <v>250671.17084007</v>
      </c>
      <c r="R322">
        <v>121.30692511907201</v>
      </c>
      <c r="S322">
        <v>688.013830764217</v>
      </c>
      <c r="T322">
        <v>0.56103407242290804</v>
      </c>
      <c r="U322">
        <v>0.35753257155825702</v>
      </c>
      <c r="V322" s="1">
        <v>0</v>
      </c>
      <c r="W322">
        <v>0.119676120093118</v>
      </c>
      <c r="X322">
        <v>0.52279130834862397</v>
      </c>
      <c r="Y322" s="1">
        <v>0</v>
      </c>
      <c r="Z322">
        <v>0.120222756808697</v>
      </c>
      <c r="AA322">
        <v>2.9898504629630998E-4</v>
      </c>
      <c r="AB322">
        <v>6.8825026313521602E-3</v>
      </c>
      <c r="AC322">
        <v>6.9279685414587204E-3</v>
      </c>
      <c r="AD322">
        <v>5.7137689441612996E-3</v>
      </c>
      <c r="AE322">
        <v>0.54996357779625904</v>
      </c>
      <c r="AF322" s="3">
        <v>5.8638633273359201E-3</v>
      </c>
      <c r="AG322" s="3">
        <v>7.7749882869118303E-3</v>
      </c>
      <c r="AH322">
        <v>7.1979569159841503</v>
      </c>
      <c r="AI322">
        <v>0.24603450965661</v>
      </c>
      <c r="AJ322">
        <v>2964.0108459585799</v>
      </c>
      <c r="AK322" t="s">
        <v>101</v>
      </c>
      <c r="AL322" t="s">
        <v>102</v>
      </c>
      <c r="AM322">
        <v>25352404778.240002</v>
      </c>
      <c r="AN322">
        <v>102178</v>
      </c>
      <c r="AO322" s="1">
        <f>SUM(AA322,AC322*$AO$309,AF322*$AP$309)</f>
        <v>1.3570792726412262E-2</v>
      </c>
      <c r="AP322">
        <f t="shared" si="96"/>
        <v>15.122794163888297</v>
      </c>
      <c r="AQ322" s="15">
        <f t="shared" si="97"/>
        <v>0.74063398196502317</v>
      </c>
      <c r="AR322" s="3">
        <f t="shared" si="98"/>
        <v>1.1564820426528621E-2</v>
      </c>
      <c r="AS322" s="15">
        <f t="shared" si="95"/>
        <v>-2.1508735782466148E-3</v>
      </c>
    </row>
    <row r="323" spans="1:45" x14ac:dyDescent="0.25">
      <c r="A323" t="s">
        <v>396</v>
      </c>
      <c r="B323">
        <v>28.868766721941199</v>
      </c>
      <c r="C323">
        <v>2.79458264001652E-2</v>
      </c>
      <c r="D323">
        <v>28.831857395050399</v>
      </c>
      <c r="E323">
        <v>10.805863076308899</v>
      </c>
      <c r="F323" s="1">
        <v>0</v>
      </c>
      <c r="G323" s="1">
        <v>0</v>
      </c>
      <c r="H323">
        <v>4.3108597084964604</v>
      </c>
      <c r="I323">
        <v>120.04031794939</v>
      </c>
      <c r="J323">
        <v>116.04601023593</v>
      </c>
      <c r="K323">
        <v>81.470056460551504</v>
      </c>
      <c r="L323">
        <v>136.15135887564699</v>
      </c>
      <c r="M323">
        <v>35.544693000292597</v>
      </c>
      <c r="N323">
        <v>93.268244718365395</v>
      </c>
      <c r="O323">
        <v>71.209431638200499</v>
      </c>
      <c r="P323">
        <v>247762.76362395199</v>
      </c>
      <c r="Q323">
        <v>250474.19845364799</v>
      </c>
      <c r="R323">
        <v>126.295357250132</v>
      </c>
      <c r="S323">
        <v>694.45737174023805</v>
      </c>
      <c r="T323">
        <v>0.57023369261396395</v>
      </c>
      <c r="U323">
        <v>0.35726615839363401</v>
      </c>
      <c r="V323" s="1">
        <v>0</v>
      </c>
      <c r="W323">
        <v>0.10428868600680299</v>
      </c>
      <c r="X323">
        <v>0.53844515559956097</v>
      </c>
      <c r="Y323" s="1">
        <v>0</v>
      </c>
      <c r="Z323">
        <v>0.104276245857233</v>
      </c>
      <c r="AA323">
        <v>3.0367377152012997E-4</v>
      </c>
      <c r="AB323">
        <v>7.3135025070370299E-3</v>
      </c>
      <c r="AC323">
        <v>7.2211283396994997E-3</v>
      </c>
      <c r="AD323">
        <v>6.4541183070457499E-3</v>
      </c>
      <c r="AE323">
        <v>0.63654352738964004</v>
      </c>
      <c r="AF323" s="3">
        <v>6.5701610152034103E-3</v>
      </c>
      <c r="AG323" s="3">
        <v>9.1029313837751608E-3</v>
      </c>
      <c r="AH323">
        <v>7.7066798145157698</v>
      </c>
      <c r="AI323">
        <v>0.26048387854524502</v>
      </c>
      <c r="AJ323">
        <v>3726.6457982260699</v>
      </c>
      <c r="AK323" t="s">
        <v>103</v>
      </c>
      <c r="AL323" t="s">
        <v>104</v>
      </c>
      <c r="AM323">
        <v>13811039732.690001</v>
      </c>
      <c r="AN323">
        <v>55743</v>
      </c>
      <c r="AO323" s="1">
        <f>SUM(AA323,AC323*$AO$309,AF323*$AP$309)</f>
        <v>1.4686882495493773E-2</v>
      </c>
      <c r="AP323">
        <f t="shared" si="96"/>
        <v>16.268055819754668</v>
      </c>
      <c r="AQ323" s="15">
        <f t="shared" si="97"/>
        <v>0.7745677198184433</v>
      </c>
      <c r="AR323" s="3">
        <f t="shared" si="98"/>
        <v>1.3300964574530224E-2</v>
      </c>
      <c r="AS323" s="15">
        <f t="shared" si="95"/>
        <v>1.2801577916079498E-3</v>
      </c>
    </row>
    <row r="324" spans="1:45" x14ac:dyDescent="0.25">
      <c r="A324" t="s">
        <v>396</v>
      </c>
      <c r="B324">
        <v>29.598980215237599</v>
      </c>
      <c r="C324">
        <v>2.8230330853809299E-2</v>
      </c>
      <c r="D324">
        <v>29.081412516333</v>
      </c>
      <c r="E324">
        <v>19.398936276124601</v>
      </c>
      <c r="F324" s="1">
        <v>0</v>
      </c>
      <c r="G324" s="1">
        <v>0</v>
      </c>
      <c r="H324">
        <v>4.4329351009786304</v>
      </c>
      <c r="I324">
        <v>144.22290448735501</v>
      </c>
      <c r="J324">
        <v>141.04085339147201</v>
      </c>
      <c r="K324">
        <v>101.189853543065</v>
      </c>
      <c r="L324">
        <v>160.39871466828799</v>
      </c>
      <c r="M324">
        <v>37.063370307884398</v>
      </c>
      <c r="N324">
        <v>92.974912132521695</v>
      </c>
      <c r="O324">
        <v>69.6011936512147</v>
      </c>
      <c r="P324">
        <v>246756.206874606</v>
      </c>
      <c r="Q324">
        <v>249608.821920766</v>
      </c>
      <c r="R324">
        <v>131.34107442408899</v>
      </c>
      <c r="S324">
        <v>695.62106667143098</v>
      </c>
      <c r="T324">
        <v>0.57625078001207797</v>
      </c>
      <c r="U324">
        <v>0.35954118221597098</v>
      </c>
      <c r="V324" s="1">
        <v>0</v>
      </c>
      <c r="W324">
        <v>9.1225714941234895E-2</v>
      </c>
      <c r="X324">
        <v>0.54923310284279303</v>
      </c>
      <c r="Y324" s="1">
        <v>0</v>
      </c>
      <c r="Z324">
        <v>9.9183871740658902E-2</v>
      </c>
      <c r="AA324">
        <v>3.1038821325756502E-4</v>
      </c>
      <c r="AB324">
        <v>7.6306564685759398E-3</v>
      </c>
      <c r="AC324">
        <v>7.4581730843558099E-3</v>
      </c>
      <c r="AD324">
        <v>6.9645738435430496E-3</v>
      </c>
      <c r="AE324">
        <v>0.69225715491291195</v>
      </c>
      <c r="AF324" s="3">
        <v>7.0344535323533398E-3</v>
      </c>
      <c r="AG324" s="3">
        <v>8.4450566819779596E-3</v>
      </c>
      <c r="AH324">
        <v>7.9389086689514796</v>
      </c>
      <c r="AI324">
        <v>0.27041697794054098</v>
      </c>
      <c r="AJ324">
        <v>4584.9813031837302</v>
      </c>
      <c r="AK324" t="s">
        <v>105</v>
      </c>
      <c r="AL324" t="s">
        <v>106</v>
      </c>
      <c r="AM324">
        <v>6665131903.8900003</v>
      </c>
      <c r="AN324">
        <v>27011</v>
      </c>
      <c r="AO324" s="1">
        <f>SUM(AA324,AC324*$AO$309,AF324*$AP$309)</f>
        <v>1.5464088228001802E-2</v>
      </c>
      <c r="AP324">
        <f t="shared" si="96"/>
        <v>17.057190080534802</v>
      </c>
      <c r="AQ324" s="15">
        <f t="shared" si="97"/>
        <v>0.73527879301850207</v>
      </c>
      <c r="AR324" s="3">
        <f t="shared" si="98"/>
        <v>1.3359231074554081E-2</v>
      </c>
      <c r="AS324" s="15">
        <f t="shared" si="95"/>
        <v>1.779719945219016E-2</v>
      </c>
    </row>
    <row r="325" spans="1:45" x14ac:dyDescent="0.25">
      <c r="A325" t="s">
        <v>396</v>
      </c>
      <c r="B325">
        <v>31.4965463100344</v>
      </c>
      <c r="C325">
        <v>2.7400816279898901E-2</v>
      </c>
      <c r="D325">
        <v>28.351548465333501</v>
      </c>
      <c r="E325">
        <v>35.807895645280396</v>
      </c>
      <c r="F325" s="1">
        <v>0</v>
      </c>
      <c r="G325" s="1">
        <v>0</v>
      </c>
      <c r="H325">
        <v>4.60875870484095</v>
      </c>
      <c r="I325">
        <v>168.48328577670799</v>
      </c>
      <c r="J325">
        <v>167.06788474028801</v>
      </c>
      <c r="K325">
        <v>120.11347602299701</v>
      </c>
      <c r="L325">
        <v>184.710329759248</v>
      </c>
      <c r="M325">
        <v>37.523103424782903</v>
      </c>
      <c r="N325">
        <v>92.648624627601606</v>
      </c>
      <c r="O325">
        <v>68.100557474469596</v>
      </c>
      <c r="P325">
        <v>245960.19977464399</v>
      </c>
      <c r="Q325">
        <v>248781.94491936101</v>
      </c>
      <c r="R325">
        <v>132.06184821817101</v>
      </c>
      <c r="S325">
        <v>699.58961345558805</v>
      </c>
      <c r="T325">
        <v>0.58139810094674005</v>
      </c>
      <c r="U325">
        <v>0.33874527967067303</v>
      </c>
      <c r="V325" s="1">
        <v>0</v>
      </c>
      <c r="W325">
        <v>7.5745919315773E-2</v>
      </c>
      <c r="X325">
        <v>0.58550880101355296</v>
      </c>
      <c r="Y325" s="1">
        <v>0</v>
      </c>
      <c r="Z325">
        <v>0.113765258739577</v>
      </c>
      <c r="AA325">
        <v>3.1580156823112198E-4</v>
      </c>
      <c r="AB325">
        <v>7.8306822238852908E-3</v>
      </c>
      <c r="AC325">
        <v>7.5404819011420298E-3</v>
      </c>
      <c r="AD325">
        <v>7.5870759207521104E-3</v>
      </c>
      <c r="AE325">
        <v>0.74872475161616003</v>
      </c>
      <c r="AF325" s="3">
        <v>7.6327948880306499E-3</v>
      </c>
      <c r="AG325" s="3">
        <v>6.7996489564004997E-3</v>
      </c>
      <c r="AH325">
        <v>8.3926098220057099</v>
      </c>
      <c r="AI325">
        <v>0.28782404926581501</v>
      </c>
      <c r="AJ325">
        <v>5404.0968843153296</v>
      </c>
      <c r="AK325" t="s">
        <v>107</v>
      </c>
      <c r="AL325" t="s">
        <v>108</v>
      </c>
      <c r="AM325">
        <v>1866345995.8900001</v>
      </c>
      <c r="AN325">
        <v>7588</v>
      </c>
      <c r="AO325" s="1">
        <f>SUM(AA325,AC325*$AO$309,AF325*$AP$309)</f>
        <v>1.6261589144895727E-2</v>
      </c>
      <c r="AP325">
        <f t="shared" si="96"/>
        <v>17.859839114772637</v>
      </c>
      <c r="AQ325" s="15">
        <f t="shared" si="97"/>
        <v>0.76354031565616176</v>
      </c>
      <c r="AR325" s="3">
        <f t="shared" si="98"/>
        <v>1.4770550280672201E-2</v>
      </c>
      <c r="AS325" s="15">
        <f t="shared" si="95"/>
        <v>0.11092860936842319</v>
      </c>
    </row>
    <row r="326" spans="1:45" x14ac:dyDescent="0.25">
      <c r="A326" t="s">
        <v>396</v>
      </c>
      <c r="B326">
        <v>30.282403062944699</v>
      </c>
      <c r="C326">
        <v>2.6984522044931201E-2</v>
      </c>
      <c r="D326">
        <v>27.982675192831099</v>
      </c>
      <c r="E326">
        <v>55.924751172352501</v>
      </c>
      <c r="F326" s="1">
        <v>0</v>
      </c>
      <c r="G326" s="1">
        <v>0</v>
      </c>
      <c r="H326">
        <v>4.82261636611425</v>
      </c>
      <c r="I326">
        <v>193.14315539069699</v>
      </c>
      <c r="J326">
        <v>191.40460745631799</v>
      </c>
      <c r="K326">
        <v>142.10026409600101</v>
      </c>
      <c r="L326">
        <v>209.378469546688</v>
      </c>
      <c r="M326">
        <v>37.958304888352998</v>
      </c>
      <c r="N326">
        <v>92.146418673068993</v>
      </c>
      <c r="O326">
        <v>67.398540430133806</v>
      </c>
      <c r="P326">
        <v>245906.70544252201</v>
      </c>
      <c r="Q326">
        <v>248599.75946888601</v>
      </c>
      <c r="R326">
        <v>132.259108603405</v>
      </c>
      <c r="S326">
        <v>700.15731558491996</v>
      </c>
      <c r="T326">
        <v>0.58422318994709399</v>
      </c>
      <c r="U326">
        <v>0.32845895812050202</v>
      </c>
      <c r="V326" s="1">
        <v>0</v>
      </c>
      <c r="W326">
        <v>7.4682845137406695E-2</v>
      </c>
      <c r="X326">
        <v>0.59685819674208995</v>
      </c>
      <c r="Y326" s="1">
        <v>0</v>
      </c>
      <c r="Z326">
        <v>0.144011925848788</v>
      </c>
      <c r="AA326">
        <v>3.2303757691425398E-4</v>
      </c>
      <c r="AB326">
        <v>7.9918771933324504E-3</v>
      </c>
      <c r="AC326">
        <v>7.6712587272257399E-3</v>
      </c>
      <c r="AD326">
        <v>7.8060999459256099E-3</v>
      </c>
      <c r="AE326">
        <v>0.75849806142870402</v>
      </c>
      <c r="AF326" s="3">
        <v>7.8145998733990304E-3</v>
      </c>
      <c r="AG326" s="3">
        <v>6.2909075998717999E-3</v>
      </c>
      <c r="AH326">
        <v>8.4306318708804096</v>
      </c>
      <c r="AI326">
        <v>0.29488400011642402</v>
      </c>
      <c r="AJ326">
        <v>6219.7959266576499</v>
      </c>
      <c r="AK326" t="s">
        <v>109</v>
      </c>
      <c r="AL326" t="s">
        <v>110</v>
      </c>
      <c r="AM326">
        <v>483452582.89999998</v>
      </c>
      <c r="AN326">
        <v>1966</v>
      </c>
      <c r="AO326" s="1">
        <f>SUM(AA326,AC326*$AO$309,AF326*$AP$309)</f>
        <v>1.6604690279496258E-2</v>
      </c>
      <c r="AP326">
        <f t="shared" si="96"/>
        <v>18.202959408096554</v>
      </c>
      <c r="AQ326" s="15">
        <f t="shared" si="97"/>
        <v>0.66359779110836725</v>
      </c>
      <c r="AR326" s="3">
        <f t="shared" si="98"/>
        <v>1.3007793597057317E-2</v>
      </c>
      <c r="AS326" s="15">
        <f t="shared" si="95"/>
        <v>8.218398899554713E-2</v>
      </c>
    </row>
    <row r="327" spans="1:45" x14ac:dyDescent="0.25">
      <c r="A327" t="s">
        <v>396</v>
      </c>
      <c r="B327">
        <v>28.2219219830213</v>
      </c>
      <c r="C327">
        <v>2.5939622414819601E-2</v>
      </c>
      <c r="D327">
        <v>27.0491205405039</v>
      </c>
      <c r="E327">
        <v>90.731170354005101</v>
      </c>
      <c r="F327" s="1">
        <v>0</v>
      </c>
      <c r="G327" s="1">
        <v>0</v>
      </c>
      <c r="H327">
        <v>5.1550938505876802</v>
      </c>
      <c r="I327">
        <v>217.71752979870701</v>
      </c>
      <c r="J327">
        <v>213.00221224099599</v>
      </c>
      <c r="K327">
        <v>174.626777429751</v>
      </c>
      <c r="L327">
        <v>233.85822209630601</v>
      </c>
      <c r="M327">
        <v>37.456149167041403</v>
      </c>
      <c r="N327">
        <v>91.730524165133502</v>
      </c>
      <c r="O327">
        <v>68.424979000164399</v>
      </c>
      <c r="P327">
        <v>247370.486675603</v>
      </c>
      <c r="Q327">
        <v>249944.128547097</v>
      </c>
      <c r="R327">
        <v>132.064984655176</v>
      </c>
      <c r="S327">
        <v>687.51794380570004</v>
      </c>
      <c r="T327">
        <v>0.41835574496660999</v>
      </c>
      <c r="U327">
        <v>0.34795453506885099</v>
      </c>
      <c r="V327" s="1">
        <v>0</v>
      </c>
      <c r="W327">
        <v>0.110851514361372</v>
      </c>
      <c r="X327">
        <v>0.54119395056977504</v>
      </c>
      <c r="Y327" s="1">
        <v>0</v>
      </c>
      <c r="Z327">
        <v>0.19085920942825399</v>
      </c>
      <c r="AA327">
        <v>3.15074789671238E-4</v>
      </c>
      <c r="AB327">
        <v>7.6221976454063003E-3</v>
      </c>
      <c r="AC327">
        <v>7.3870539394517197E-3</v>
      </c>
      <c r="AD327">
        <v>7.6852074516685302E-3</v>
      </c>
      <c r="AE327">
        <v>0.699133486931523</v>
      </c>
      <c r="AF327" s="3">
        <v>7.5705965975805603E-3</v>
      </c>
      <c r="AG327" s="3">
        <v>7.2880619248500804E-3</v>
      </c>
      <c r="AH327">
        <v>8.01820445408738</v>
      </c>
      <c r="AI327">
        <v>0.278082405339455</v>
      </c>
      <c r="AJ327">
        <v>6911.95059591686</v>
      </c>
      <c r="AK327" t="s">
        <v>111</v>
      </c>
      <c r="AL327" t="s">
        <v>112</v>
      </c>
      <c r="AM327">
        <v>92269191.530000001</v>
      </c>
      <c r="AN327">
        <v>373</v>
      </c>
      <c r="AO327" s="1">
        <f>SUM(AA327,AC327*$AO$309,AF327*$AP$309)</f>
        <v>1.6048139252274458E-2</v>
      </c>
      <c r="AP327">
        <f t="shared" si="96"/>
        <v>17.645712105611267</v>
      </c>
      <c r="AQ327" s="15">
        <f t="shared" si="97"/>
        <v>0.59936429961627002</v>
      </c>
      <c r="AR327" s="3">
        <f t="shared" si="98"/>
        <v>1.1206162825741366E-2</v>
      </c>
      <c r="AS327" s="15">
        <f t="shared" si="95"/>
        <v>4.335820977104321E-2</v>
      </c>
    </row>
    <row r="328" spans="1:45" x14ac:dyDescent="0.25">
      <c r="AO328" s="1"/>
      <c r="AQ328" s="15"/>
      <c r="AR328" s="3"/>
      <c r="AS328" s="15"/>
    </row>
    <row r="330" spans="1:45" x14ac:dyDescent="0.25">
      <c r="AO330" t="s">
        <v>244</v>
      </c>
      <c r="AP330" t="s">
        <v>414</v>
      </c>
      <c r="AR330" s="3" t="s">
        <v>67</v>
      </c>
      <c r="AS330" s="15"/>
    </row>
    <row r="331" spans="1:45" x14ac:dyDescent="0.25">
      <c r="A331" t="s">
        <v>0</v>
      </c>
      <c r="B331" t="s">
        <v>1</v>
      </c>
      <c r="C331" t="s">
        <v>2</v>
      </c>
      <c r="D331" t="s">
        <v>3</v>
      </c>
      <c r="E331" t="s">
        <v>5</v>
      </c>
      <c r="F331" t="s">
        <v>6</v>
      </c>
      <c r="G331" t="s">
        <v>208</v>
      </c>
      <c r="H331" t="s">
        <v>7</v>
      </c>
      <c r="I331" t="s">
        <v>8</v>
      </c>
      <c r="J331" t="s">
        <v>134</v>
      </c>
      <c r="K331" t="s">
        <v>143</v>
      </c>
      <c r="L331" t="s">
        <v>9</v>
      </c>
      <c r="M331" t="s">
        <v>10</v>
      </c>
      <c r="N331" t="s">
        <v>11</v>
      </c>
      <c r="O331" t="s">
        <v>13</v>
      </c>
      <c r="P331" t="s">
        <v>14</v>
      </c>
      <c r="Q331" t="s">
        <v>15</v>
      </c>
      <c r="R331" t="s">
        <v>16</v>
      </c>
      <c r="S331" t="s">
        <v>17</v>
      </c>
      <c r="T331" t="s">
        <v>18</v>
      </c>
      <c r="U331" t="s">
        <v>20</v>
      </c>
      <c r="V331" t="s">
        <v>21</v>
      </c>
      <c r="W331" t="s">
        <v>22</v>
      </c>
      <c r="X331" t="s">
        <v>23</v>
      </c>
      <c r="Y331" t="s">
        <v>24</v>
      </c>
      <c r="Z331" t="s">
        <v>25</v>
      </c>
      <c r="AA331" t="s">
        <v>26</v>
      </c>
      <c r="AB331" t="s">
        <v>27</v>
      </c>
      <c r="AC331" t="s">
        <v>263</v>
      </c>
      <c r="AD331" t="s">
        <v>29</v>
      </c>
      <c r="AE331" t="s">
        <v>326</v>
      </c>
      <c r="AF331" s="3" t="s">
        <v>233</v>
      </c>
      <c r="AG331" s="3" t="s">
        <v>30</v>
      </c>
      <c r="AH331" t="s">
        <v>31</v>
      </c>
      <c r="AI331" t="s">
        <v>32</v>
      </c>
      <c r="AJ331" t="s">
        <v>33</v>
      </c>
      <c r="AK331" t="s">
        <v>34</v>
      </c>
      <c r="AL331" t="s">
        <v>74</v>
      </c>
      <c r="AM331" t="s">
        <v>35</v>
      </c>
      <c r="AN331" t="s">
        <v>36</v>
      </c>
      <c r="AO331" s="89">
        <v>0.85</v>
      </c>
      <c r="AP331" s="89">
        <v>1.25</v>
      </c>
      <c r="AR331" s="3"/>
      <c r="AS331" s="15"/>
    </row>
    <row r="332" spans="1:45" x14ac:dyDescent="0.25">
      <c r="A332" t="s">
        <v>396</v>
      </c>
      <c r="B332">
        <v>8.3139496649712292</v>
      </c>
      <c r="C332">
        <v>4.4444199912420197E-3</v>
      </c>
      <c r="D332">
        <v>5.2048472576467297</v>
      </c>
      <c r="E332">
        <v>-55.019451868364101</v>
      </c>
      <c r="F332" s="1">
        <v>0</v>
      </c>
      <c r="G332" s="1">
        <v>0</v>
      </c>
      <c r="H332">
        <v>3.0993912293398802</v>
      </c>
      <c r="I332">
        <v>-169.40356240587701</v>
      </c>
      <c r="J332">
        <v>-178.675322556856</v>
      </c>
      <c r="K332">
        <v>-173.124076147935</v>
      </c>
      <c r="L332">
        <v>-157.897226579305</v>
      </c>
      <c r="M332">
        <v>26.697139336132199</v>
      </c>
      <c r="N332">
        <v>92.915039401175306</v>
      </c>
      <c r="O332">
        <v>80.304605174015606</v>
      </c>
      <c r="P332">
        <v>346807.71976935701</v>
      </c>
      <c r="Q332">
        <v>348640.48301731201</v>
      </c>
      <c r="R332">
        <v>82.289952526709001</v>
      </c>
      <c r="S332">
        <v>657.82903015685599</v>
      </c>
      <c r="T332">
        <v>0.37765903358137398</v>
      </c>
      <c r="U332">
        <v>0.30164552904130498</v>
      </c>
      <c r="V332" s="1">
        <v>0</v>
      </c>
      <c r="W332">
        <v>0.24731792093470301</v>
      </c>
      <c r="X332">
        <v>0.45103655002399001</v>
      </c>
      <c r="Y332" s="1">
        <v>0</v>
      </c>
      <c r="Z332">
        <v>0.43742429932922</v>
      </c>
      <c r="AA332">
        <v>2.91691405052581E-4</v>
      </c>
      <c r="AB332">
        <v>3.4752742098964301E-3</v>
      </c>
      <c r="AC332">
        <v>3.7001839441640799E-3</v>
      </c>
      <c r="AD332">
        <v>6.7129775066412196E-4</v>
      </c>
      <c r="AE332">
        <v>0.17949555945457099</v>
      </c>
      <c r="AF332" s="3">
        <v>2.7333532908731202E-4</v>
      </c>
      <c r="AG332" s="3">
        <v>0</v>
      </c>
      <c r="AH332">
        <v>4.5661718661204898</v>
      </c>
      <c r="AI332">
        <v>0.10474506078274801</v>
      </c>
      <c r="AJ332">
        <v>3.2000990553653899</v>
      </c>
      <c r="AK332" t="s">
        <v>79</v>
      </c>
      <c r="AL332" t="s">
        <v>80</v>
      </c>
      <c r="AM332">
        <v>210512285.90000001</v>
      </c>
      <c r="AN332">
        <v>607</v>
      </c>
      <c r="AO332" s="1">
        <f>SUM(AA332,AC332*$AO$331,AF332*$AP$331)</f>
        <v>3.778516918951189E-3</v>
      </c>
      <c r="AP332">
        <f>100*(1-(1-AO332)^12)</f>
        <v>4.4411676440761934</v>
      </c>
      <c r="AQ332" s="15">
        <f>B332/AP332-1</f>
        <v>0.87201887685116031</v>
      </c>
      <c r="AR332" s="3">
        <f>1-(1-B332/100)^(1/12)-AO332</f>
        <v>3.428713951572029E-3</v>
      </c>
      <c r="AS332" s="15">
        <f t="shared" ref="AS332:AS349" si="99">B332/D332-1</f>
        <v>0.59734748272521254</v>
      </c>
    </row>
    <row r="333" spans="1:45" x14ac:dyDescent="0.25">
      <c r="A333" t="s">
        <v>396</v>
      </c>
      <c r="B333">
        <v>7.93139136905799</v>
      </c>
      <c r="C333">
        <v>5.0393233386492398E-3</v>
      </c>
      <c r="D333">
        <v>5.8823661890030099</v>
      </c>
      <c r="E333">
        <v>-40.519808368660897</v>
      </c>
      <c r="F333" s="1">
        <v>0</v>
      </c>
      <c r="G333" s="1">
        <v>0</v>
      </c>
      <c r="H333">
        <v>3.2738758851764</v>
      </c>
      <c r="I333">
        <v>-148.894699057938</v>
      </c>
      <c r="J333">
        <v>-161.44181286490999</v>
      </c>
      <c r="K333">
        <v>-153.70831517639601</v>
      </c>
      <c r="L333">
        <v>-137.39349355555899</v>
      </c>
      <c r="M333">
        <v>27.542124645968201</v>
      </c>
      <c r="N333">
        <v>94.582516330469403</v>
      </c>
      <c r="O333">
        <v>80.501362525460706</v>
      </c>
      <c r="P333">
        <v>346986.95444708102</v>
      </c>
      <c r="Q333">
        <v>348763.47571846499</v>
      </c>
      <c r="R333">
        <v>83.792206627094302</v>
      </c>
      <c r="S333">
        <v>664.53597652496796</v>
      </c>
      <c r="T333">
        <v>0.44289654668808098</v>
      </c>
      <c r="U333">
        <v>0.33957309701639099</v>
      </c>
      <c r="V333" s="1">
        <v>0</v>
      </c>
      <c r="W333">
        <v>0.248301316583073</v>
      </c>
      <c r="X333">
        <v>0.41212558640053498</v>
      </c>
      <c r="Y333" s="1">
        <v>0</v>
      </c>
      <c r="Z333">
        <v>0.349726177167687</v>
      </c>
      <c r="AA333">
        <v>2.88854091957874E-4</v>
      </c>
      <c r="AB333">
        <v>3.8624252544301602E-3</v>
      </c>
      <c r="AC333">
        <v>4.0374576025960203E-3</v>
      </c>
      <c r="AD333">
        <v>8.8266313956780296E-4</v>
      </c>
      <c r="AE333">
        <v>0.20321017211414599</v>
      </c>
      <c r="AF333" s="3">
        <v>7.7966319786262298E-4</v>
      </c>
      <c r="AG333" s="3">
        <v>0</v>
      </c>
      <c r="AH333">
        <v>5.1442130386507401</v>
      </c>
      <c r="AI333">
        <v>0.121595557338945</v>
      </c>
      <c r="AJ333">
        <v>12.103945174187199</v>
      </c>
      <c r="AK333" t="s">
        <v>81</v>
      </c>
      <c r="AL333" t="s">
        <v>82</v>
      </c>
      <c r="AM333">
        <v>2485120567.75</v>
      </c>
      <c r="AN333">
        <v>7162</v>
      </c>
      <c r="AO333" s="1">
        <f t="shared" ref="AO333:AO348" si="100">SUM(AA333,AC333*$AO$331,AF333*$AP$331)</f>
        <v>4.6952720514927696E-3</v>
      </c>
      <c r="AP333">
        <f t="shared" ref="AP333:AP349" si="101">100*(1-(1-AO333)^12)</f>
        <v>5.4910789784183294</v>
      </c>
      <c r="AQ333" s="15">
        <f t="shared" ref="AQ333:AQ349" si="102">B333/AP333-1</f>
        <v>0.44441400319151425</v>
      </c>
      <c r="AR333" s="3">
        <f t="shared" ref="AR333:AR349" si="103">1-(1-B333/100)^(1/12)-AO333</f>
        <v>2.1674164811976834E-3</v>
      </c>
      <c r="AS333" s="15">
        <f t="shared" si="99"/>
        <v>0.34833349611685183</v>
      </c>
    </row>
    <row r="334" spans="1:45" x14ac:dyDescent="0.25">
      <c r="A334" t="s">
        <v>396</v>
      </c>
      <c r="B334">
        <v>7.8595256651209198</v>
      </c>
      <c r="C334">
        <v>6.5462504321455901E-3</v>
      </c>
      <c r="D334">
        <v>7.5787497950182097</v>
      </c>
      <c r="E334">
        <v>-37.163349840499798</v>
      </c>
      <c r="F334" s="1">
        <v>0</v>
      </c>
      <c r="G334" s="1">
        <v>0</v>
      </c>
      <c r="H334">
        <v>3.37269872577231</v>
      </c>
      <c r="I334">
        <v>-123.207955212782</v>
      </c>
      <c r="J334">
        <v>-133.43440772514501</v>
      </c>
      <c r="K334">
        <v>-132.986387156608</v>
      </c>
      <c r="L334">
        <v>-111.690360214078</v>
      </c>
      <c r="M334">
        <v>28.524473078442</v>
      </c>
      <c r="N334">
        <v>94.3577236389376</v>
      </c>
      <c r="O334">
        <v>79.3657068386606</v>
      </c>
      <c r="P334">
        <v>346501.97498723603</v>
      </c>
      <c r="Q334">
        <v>348311.645611652</v>
      </c>
      <c r="R334">
        <v>83.781794930827502</v>
      </c>
      <c r="S334">
        <v>667.53982485792005</v>
      </c>
      <c r="T334">
        <v>0.46766810536657399</v>
      </c>
      <c r="U334">
        <v>0.33991510310873502</v>
      </c>
      <c r="V334" s="1">
        <v>0</v>
      </c>
      <c r="W334">
        <v>0.23208244859284899</v>
      </c>
      <c r="X334">
        <v>0.42800244829841499</v>
      </c>
      <c r="Y334" s="1">
        <v>0</v>
      </c>
      <c r="Z334">
        <v>0.31065770246790803</v>
      </c>
      <c r="AA334">
        <v>2.8959436674713701E-4</v>
      </c>
      <c r="AB334">
        <v>4.5961805027937E-3</v>
      </c>
      <c r="AC334">
        <v>4.7538435685405304E-3</v>
      </c>
      <c r="AD334">
        <v>1.4710779666743199E-3</v>
      </c>
      <c r="AE334">
        <v>0.25677616751256299</v>
      </c>
      <c r="AF334" s="3">
        <v>1.38132958282156E-3</v>
      </c>
      <c r="AG334" s="3">
        <v>0</v>
      </c>
      <c r="AH334">
        <v>5.5121462191992601</v>
      </c>
      <c r="AI334">
        <v>0.152381366645577</v>
      </c>
      <c r="AJ334">
        <v>32.394203981321503</v>
      </c>
      <c r="AK334" t="s">
        <v>83</v>
      </c>
      <c r="AL334" t="s">
        <v>84</v>
      </c>
      <c r="AM334">
        <v>7329902778.8800001</v>
      </c>
      <c r="AN334">
        <v>21154</v>
      </c>
      <c r="AO334" s="1">
        <f t="shared" si="100"/>
        <v>6.0570233785335378E-3</v>
      </c>
      <c r="AP334">
        <f t="shared" si="101"/>
        <v>7.0311131363365202</v>
      </c>
      <c r="AQ334" s="15">
        <f t="shared" si="102"/>
        <v>0.11782096415192012</v>
      </c>
      <c r="AR334" s="3">
        <f t="shared" si="103"/>
        <v>7.4108741554967418E-4</v>
      </c>
      <c r="AS334" s="15">
        <f t="shared" si="99"/>
        <v>3.7047781982098682E-2</v>
      </c>
    </row>
    <row r="335" spans="1:45" x14ac:dyDescent="0.25">
      <c r="A335" t="s">
        <v>396</v>
      </c>
      <c r="B335">
        <v>9.7339050975894796</v>
      </c>
      <c r="C335">
        <v>7.9858871048726198E-3</v>
      </c>
      <c r="D335">
        <v>9.1731592487970008</v>
      </c>
      <c r="E335">
        <v>-29.603263196194501</v>
      </c>
      <c r="F335" s="1">
        <v>0</v>
      </c>
      <c r="G335" s="1">
        <v>0</v>
      </c>
      <c r="H335">
        <v>3.5105148504421702</v>
      </c>
      <c r="I335">
        <v>-98.396864049487903</v>
      </c>
      <c r="J335">
        <v>-105.721338579822</v>
      </c>
      <c r="K335">
        <v>-115.534893299228</v>
      </c>
      <c r="L335">
        <v>-86.855841967169198</v>
      </c>
      <c r="M335">
        <v>30.0906785844296</v>
      </c>
      <c r="N335">
        <v>94.059262682488594</v>
      </c>
      <c r="O335">
        <v>77.984670904308203</v>
      </c>
      <c r="P335">
        <v>345807.56334780401</v>
      </c>
      <c r="Q335">
        <v>347616.29467784101</v>
      </c>
      <c r="R335">
        <v>83.7395234422426</v>
      </c>
      <c r="S335">
        <v>673.63115188167205</v>
      </c>
      <c r="T335">
        <v>0.48543288198082002</v>
      </c>
      <c r="U335">
        <v>0.33847278177763901</v>
      </c>
      <c r="V335" s="1">
        <v>0</v>
      </c>
      <c r="W335">
        <v>0.219096685945533</v>
      </c>
      <c r="X335">
        <v>0.44243053227682599</v>
      </c>
      <c r="Y335" s="1">
        <v>0</v>
      </c>
      <c r="Z335">
        <v>0.28300071570267998</v>
      </c>
      <c r="AA335">
        <v>2.9149945060551798E-4</v>
      </c>
      <c r="AB335">
        <v>5.1814835586041098E-3</v>
      </c>
      <c r="AC335">
        <v>5.3273562099588802E-3</v>
      </c>
      <c r="AD335">
        <v>2.0208700773253901E-3</v>
      </c>
      <c r="AE335">
        <v>0.31799094696435598</v>
      </c>
      <c r="AF335" s="3">
        <v>1.9825137415092802E-3</v>
      </c>
      <c r="AG335" s="3">
        <v>9.9021277324756605E-7</v>
      </c>
      <c r="AH335">
        <v>5.74004100927871</v>
      </c>
      <c r="AI335">
        <v>0.14838496886000899</v>
      </c>
      <c r="AJ335">
        <v>98.680306879086601</v>
      </c>
      <c r="AK335" t="s">
        <v>85</v>
      </c>
      <c r="AL335" t="s">
        <v>86</v>
      </c>
      <c r="AM335">
        <v>14894969176.08</v>
      </c>
      <c r="AN335">
        <v>43073</v>
      </c>
      <c r="AO335" s="1">
        <f t="shared" si="100"/>
        <v>7.2978944059571664E-3</v>
      </c>
      <c r="AP335">
        <f t="shared" si="101"/>
        <v>8.4143743398512161</v>
      </c>
      <c r="AQ335" s="15">
        <f t="shared" si="102"/>
        <v>0.15681864205741958</v>
      </c>
      <c r="AR335" s="3">
        <f t="shared" si="103"/>
        <v>1.1998165103085552E-3</v>
      </c>
      <c r="AS335" s="15">
        <f t="shared" si="99"/>
        <v>6.112897787815208E-2</v>
      </c>
    </row>
    <row r="336" spans="1:45" x14ac:dyDescent="0.25">
      <c r="A336" t="s">
        <v>396</v>
      </c>
      <c r="B336">
        <v>10.605764785869599</v>
      </c>
      <c r="C336">
        <v>9.82466929332328E-3</v>
      </c>
      <c r="D336">
        <v>11.172952883655499</v>
      </c>
      <c r="E336">
        <v>-23.3549329369019</v>
      </c>
      <c r="F336" s="1">
        <v>0</v>
      </c>
      <c r="G336" s="1">
        <v>0</v>
      </c>
      <c r="H336">
        <v>3.6372911574690501</v>
      </c>
      <c r="I336">
        <v>-73.225849500982903</v>
      </c>
      <c r="J336">
        <v>-79.123741248507599</v>
      </c>
      <c r="K336">
        <v>-95.337352282817307</v>
      </c>
      <c r="L336">
        <v>-61.658716267692199</v>
      </c>
      <c r="M336">
        <v>31.2418751071407</v>
      </c>
      <c r="N336">
        <v>93.657729275747599</v>
      </c>
      <c r="O336">
        <v>76.462798483727198</v>
      </c>
      <c r="P336">
        <v>345036.19389309298</v>
      </c>
      <c r="Q336">
        <v>346828.71758818399</v>
      </c>
      <c r="R336">
        <v>83.805114659796502</v>
      </c>
      <c r="S336">
        <v>675.92776093398902</v>
      </c>
      <c r="T336">
        <v>0.475097346592392</v>
      </c>
      <c r="U336">
        <v>0.348134550624638</v>
      </c>
      <c r="V336" s="1">
        <v>0</v>
      </c>
      <c r="W336">
        <v>0.20844515504033001</v>
      </c>
      <c r="X336">
        <v>0.443420294335031</v>
      </c>
      <c r="Y336" s="1">
        <v>0</v>
      </c>
      <c r="Z336">
        <v>0.294201848365163</v>
      </c>
      <c r="AA336">
        <v>2.9307393973025903E-4</v>
      </c>
      <c r="AB336">
        <v>5.9835335015171499E-3</v>
      </c>
      <c r="AC336">
        <v>6.1274048269566103E-3</v>
      </c>
      <c r="AD336">
        <v>2.7708797364600201E-3</v>
      </c>
      <c r="AE336">
        <v>0.38772497898448199</v>
      </c>
      <c r="AF336" s="3">
        <v>2.76949446651814E-3</v>
      </c>
      <c r="AG336" s="3">
        <v>1.41375581986478E-5</v>
      </c>
      <c r="AH336">
        <v>6.11046839746371</v>
      </c>
      <c r="AI336">
        <v>0.16824684449872801</v>
      </c>
      <c r="AJ336">
        <v>213.70869030278899</v>
      </c>
      <c r="AK336" t="s">
        <v>87</v>
      </c>
      <c r="AL336" t="s">
        <v>88</v>
      </c>
      <c r="AM336">
        <v>26716842565.529999</v>
      </c>
      <c r="AN336">
        <v>77432</v>
      </c>
      <c r="AO336" s="1">
        <f t="shared" si="100"/>
        <v>8.9632361257910541E-3</v>
      </c>
      <c r="AP336">
        <f t="shared" si="101"/>
        <v>10.241169279872931</v>
      </c>
      <c r="AQ336" s="15">
        <f t="shared" si="102"/>
        <v>3.5600964697772408E-2</v>
      </c>
      <c r="AR336" s="3">
        <f t="shared" si="103"/>
        <v>3.3608763151474555E-4</v>
      </c>
      <c r="AS336" s="15">
        <f t="shared" si="99"/>
        <v>-5.0764386433206798E-2</v>
      </c>
    </row>
    <row r="337" spans="1:49" x14ac:dyDescent="0.25">
      <c r="A337" t="s">
        <v>396</v>
      </c>
      <c r="B337">
        <v>13.412679789516501</v>
      </c>
      <c r="C337">
        <v>1.1992181627766E-2</v>
      </c>
      <c r="D337">
        <v>13.478393334385</v>
      </c>
      <c r="E337">
        <v>-21.214330404618401</v>
      </c>
      <c r="F337" s="1">
        <v>0</v>
      </c>
      <c r="G337" s="1">
        <v>0</v>
      </c>
      <c r="H337">
        <v>3.7029251297068102</v>
      </c>
      <c r="I337">
        <v>-48.855366300457902</v>
      </c>
      <c r="J337">
        <v>-53.221085829610402</v>
      </c>
      <c r="K337">
        <v>-79.188525809403799</v>
      </c>
      <c r="L337">
        <v>-37.263594697627802</v>
      </c>
      <c r="M337">
        <v>32.0608708815871</v>
      </c>
      <c r="N337">
        <v>93.242436488716805</v>
      </c>
      <c r="O337">
        <v>74.751386168468898</v>
      </c>
      <c r="P337">
        <v>344306.95057544298</v>
      </c>
      <c r="Q337">
        <v>346092.09260080598</v>
      </c>
      <c r="R337">
        <v>83.922545159293307</v>
      </c>
      <c r="S337">
        <v>683.38885803130302</v>
      </c>
      <c r="T337">
        <v>0.44633785182065799</v>
      </c>
      <c r="U337">
        <v>0.351018553771966</v>
      </c>
      <c r="V337" s="1">
        <v>0</v>
      </c>
      <c r="W337">
        <v>0.212068777909275</v>
      </c>
      <c r="X337">
        <v>0.43691266831875702</v>
      </c>
      <c r="Y337" s="1">
        <v>0</v>
      </c>
      <c r="Z337">
        <v>0.327404079808997</v>
      </c>
      <c r="AA337">
        <v>2.9440949811842799E-4</v>
      </c>
      <c r="AB337">
        <v>6.7086926740230696E-3</v>
      </c>
      <c r="AC337">
        <v>6.7811819697321599E-3</v>
      </c>
      <c r="AD337">
        <v>3.7642514340566098E-3</v>
      </c>
      <c r="AE337">
        <v>0.46822814003792501</v>
      </c>
      <c r="AF337" s="3">
        <v>3.8945901586952499E-3</v>
      </c>
      <c r="AG337" s="3">
        <v>2.0809653970503801E-5</v>
      </c>
      <c r="AH337">
        <v>6.5973828274784898</v>
      </c>
      <c r="AI337">
        <v>0.18590805657769199</v>
      </c>
      <c r="AJ337">
        <v>371.03376667315302</v>
      </c>
      <c r="AK337" t="s">
        <v>89</v>
      </c>
      <c r="AL337" t="s">
        <v>90</v>
      </c>
      <c r="AM337">
        <v>34547759420.739998</v>
      </c>
      <c r="AN337">
        <v>100340</v>
      </c>
      <c r="AO337" s="1">
        <f t="shared" si="100"/>
        <v>1.0926651870759826E-2</v>
      </c>
      <c r="AP337">
        <f t="shared" si="101"/>
        <v>12.35200361248282</v>
      </c>
      <c r="AQ337" s="15">
        <f t="shared" si="102"/>
        <v>8.5870779373944828E-2</v>
      </c>
      <c r="AR337" s="3">
        <f t="shared" si="103"/>
        <v>1.0030184870883727E-3</v>
      </c>
      <c r="AS337" s="15">
        <f t="shared" si="99"/>
        <v>-4.875473154567822E-3</v>
      </c>
      <c r="AT337" s="102">
        <f>SUMPRODUCT(AP330:AP337,$AM330:$AM337)/SUM($AM330:$AM337)</f>
        <v>10.347447783918227</v>
      </c>
      <c r="AU337" s="102">
        <f>SUMPRODUCT(B330:B337,$AM330:$AM337)/SUM($AM330:$AM337)</f>
        <v>11.263976416634346</v>
      </c>
      <c r="AV337" s="90">
        <f>(AT337-AU337)^2</f>
        <v>0.84002473458847871</v>
      </c>
      <c r="AW337" s="88">
        <f>AU337/AT337-1</f>
        <v>8.8575332957037789E-2</v>
      </c>
    </row>
    <row r="338" spans="1:49" x14ac:dyDescent="0.25">
      <c r="A338" t="s">
        <v>396</v>
      </c>
      <c r="B338">
        <v>16.567124312542401</v>
      </c>
      <c r="C338">
        <v>1.40885572773389E-2</v>
      </c>
      <c r="D338">
        <v>15.6558655081836</v>
      </c>
      <c r="E338">
        <v>-16.822843848774198</v>
      </c>
      <c r="F338" s="1">
        <v>0</v>
      </c>
      <c r="G338" s="1">
        <v>0</v>
      </c>
      <c r="H338">
        <v>3.7714451802070799</v>
      </c>
      <c r="I338">
        <v>-24.134543443421101</v>
      </c>
      <c r="J338">
        <v>-28.7043831408686</v>
      </c>
      <c r="K338">
        <v>-59.572486286009301</v>
      </c>
      <c r="L338">
        <v>-12.541635115783601</v>
      </c>
      <c r="M338">
        <v>31.961129586261599</v>
      </c>
      <c r="N338">
        <v>92.911855727490504</v>
      </c>
      <c r="O338">
        <v>73.920674825759306</v>
      </c>
      <c r="P338">
        <v>344274.977274467</v>
      </c>
      <c r="Q338">
        <v>346092.40044355398</v>
      </c>
      <c r="R338">
        <v>84.244631869380797</v>
      </c>
      <c r="S338">
        <v>689.72445520516305</v>
      </c>
      <c r="T338">
        <v>0.42401539586494702</v>
      </c>
      <c r="U338">
        <v>0.35667202724027303</v>
      </c>
      <c r="V338" s="1">
        <v>0</v>
      </c>
      <c r="W338">
        <v>0.201288817738071</v>
      </c>
      <c r="X338">
        <v>0.44203915502165397</v>
      </c>
      <c r="Y338" s="1">
        <v>0</v>
      </c>
      <c r="Z338">
        <v>0.35853355101587697</v>
      </c>
      <c r="AA338">
        <v>2.9494606498193702E-4</v>
      </c>
      <c r="AB338">
        <v>6.9928044248530902E-3</v>
      </c>
      <c r="AC338">
        <v>7.0553450480695798E-3</v>
      </c>
      <c r="AD338">
        <v>4.6304982744605396E-3</v>
      </c>
      <c r="AE338">
        <v>0.504772857229005</v>
      </c>
      <c r="AF338" s="3">
        <v>4.9004665317613199E-3</v>
      </c>
      <c r="AG338" s="3">
        <v>3.7895830088406803E-4</v>
      </c>
      <c r="AH338">
        <v>6.92477366607823</v>
      </c>
      <c r="AI338">
        <v>0.19626462477781301</v>
      </c>
      <c r="AJ338">
        <v>595.72127000984597</v>
      </c>
      <c r="AK338" t="s">
        <v>91</v>
      </c>
      <c r="AL338" t="s">
        <v>92</v>
      </c>
      <c r="AM338">
        <v>38666211247.650002</v>
      </c>
      <c r="AN338">
        <v>112312</v>
      </c>
      <c r="AO338" s="1">
        <f t="shared" si="100"/>
        <v>1.241757252054273E-2</v>
      </c>
      <c r="AP338">
        <f t="shared" si="101"/>
        <v>13.924363140556494</v>
      </c>
      <c r="AQ338" s="15">
        <f t="shared" si="102"/>
        <v>0.18979404266529976</v>
      </c>
      <c r="AR338" s="3">
        <f t="shared" si="103"/>
        <v>2.5630644613106376E-3</v>
      </c>
      <c r="AS338" s="15">
        <f t="shared" si="99"/>
        <v>5.8205584602299298E-2</v>
      </c>
      <c r="AT338" s="5">
        <f>SUMPRODUCT(AP330:AP338,$AM330:$AM338)/SUM($AM330:$AM338)</f>
        <v>11.455211538143278</v>
      </c>
      <c r="AU338" s="5">
        <f>SUMPRODUCT(B330:B338,$AM330:$AM338)/SUM($AM330:$AM338)</f>
        <v>12.906351042994809</v>
      </c>
      <c r="AV338">
        <f>(AT338-AU338)^2</f>
        <v>2.1058058625407456</v>
      </c>
      <c r="AW338" s="10">
        <f>AU338/AT338-1</f>
        <v>0.12667941574187114</v>
      </c>
    </row>
    <row r="339" spans="1:49" x14ac:dyDescent="0.25">
      <c r="A339" t="s">
        <v>396</v>
      </c>
      <c r="B339">
        <v>19.8813864966585</v>
      </c>
      <c r="C339">
        <v>1.697097174402E-2</v>
      </c>
      <c r="D339">
        <v>18.5678109282556</v>
      </c>
      <c r="E339">
        <v>-12.356644326982099</v>
      </c>
      <c r="F339" s="1">
        <v>0</v>
      </c>
      <c r="G339" s="1">
        <v>0</v>
      </c>
      <c r="H339">
        <v>3.8274562634177598</v>
      </c>
      <c r="I339">
        <v>0.30932274763402401</v>
      </c>
      <c r="J339">
        <v>-6.7072316726928403</v>
      </c>
      <c r="K339">
        <v>-32.389744351633297</v>
      </c>
      <c r="L339">
        <v>11.8753982340448</v>
      </c>
      <c r="M339">
        <v>30.598611185364</v>
      </c>
      <c r="N339">
        <v>92.769830640736899</v>
      </c>
      <c r="O339">
        <v>74.224525644158206</v>
      </c>
      <c r="P339">
        <v>344930.62969269103</v>
      </c>
      <c r="Q339">
        <v>346793.26346186898</v>
      </c>
      <c r="R339">
        <v>84.880984440910495</v>
      </c>
      <c r="S339">
        <v>690.64132342001506</v>
      </c>
      <c r="T339">
        <v>0.40146003324833801</v>
      </c>
      <c r="U339">
        <v>0.36916432808100802</v>
      </c>
      <c r="V339" s="1">
        <v>0</v>
      </c>
      <c r="W339">
        <v>0.19611093311533201</v>
      </c>
      <c r="X339">
        <v>0.43472473880365903</v>
      </c>
      <c r="Y339" s="1">
        <v>0</v>
      </c>
      <c r="Z339">
        <v>0.39056492309334701</v>
      </c>
      <c r="AA339">
        <v>2.9387257417474901E-4</v>
      </c>
      <c r="AB339">
        <v>6.8375049433588896E-3</v>
      </c>
      <c r="AC339">
        <v>6.8776702432672802E-3</v>
      </c>
      <c r="AD339">
        <v>5.2814257159306899E-3</v>
      </c>
      <c r="AE339">
        <v>0.49081556286938099</v>
      </c>
      <c r="AF339" s="3">
        <v>5.5774950245982497E-3</v>
      </c>
      <c r="AG339" s="3">
        <v>2.0842996405015398E-3</v>
      </c>
      <c r="AH339">
        <v>7.1272940942247001</v>
      </c>
      <c r="AI339">
        <v>0.198237254841376</v>
      </c>
      <c r="AJ339">
        <v>784.062164949612</v>
      </c>
      <c r="AK339" t="s">
        <v>93</v>
      </c>
      <c r="AL339" t="s">
        <v>94</v>
      </c>
      <c r="AM339">
        <v>39700135755.110001</v>
      </c>
      <c r="AN339">
        <v>115096</v>
      </c>
      <c r="AO339" s="1">
        <f>SUM(AA339,AC339*$AO$331,AF339*$AP$331)</f>
        <v>1.3111761061699749E-2</v>
      </c>
      <c r="AP339">
        <f t="shared" si="101"/>
        <v>14.647611180115995</v>
      </c>
      <c r="AQ339" s="15">
        <f t="shared" si="102"/>
        <v>0.35731255098082548</v>
      </c>
      <c r="AR339" s="3">
        <f t="shared" si="103"/>
        <v>5.1905119954783821E-3</v>
      </c>
      <c r="AS339" s="15">
        <f t="shared" si="99"/>
        <v>7.0744772955651181E-2</v>
      </c>
    </row>
    <row r="340" spans="1:49" x14ac:dyDescent="0.25">
      <c r="A340" t="s">
        <v>396</v>
      </c>
      <c r="B340">
        <v>24.245849057959401</v>
      </c>
      <c r="C340">
        <v>2.15727775060158E-2</v>
      </c>
      <c r="D340">
        <v>23.0263059470198</v>
      </c>
      <c r="E340">
        <v>-6.6051176983858202</v>
      </c>
      <c r="F340" s="1">
        <v>0</v>
      </c>
      <c r="G340" s="1">
        <v>0</v>
      </c>
      <c r="H340">
        <v>3.8986199806560999</v>
      </c>
      <c r="I340">
        <v>25.037752399992002</v>
      </c>
      <c r="J340">
        <v>19.513441320119</v>
      </c>
      <c r="K340">
        <v>-8.9507593367086304</v>
      </c>
      <c r="L340">
        <v>36.5992223010958</v>
      </c>
      <c r="M340">
        <v>29.902980836786401</v>
      </c>
      <c r="N340">
        <v>92.412077156344907</v>
      </c>
      <c r="O340">
        <v>74.003018896242494</v>
      </c>
      <c r="P340">
        <v>345225.96232389199</v>
      </c>
      <c r="Q340">
        <v>347077.81121964101</v>
      </c>
      <c r="R340">
        <v>87.414918263433094</v>
      </c>
      <c r="S340">
        <v>694.12056299724202</v>
      </c>
      <c r="T340">
        <v>0.39225993172437601</v>
      </c>
      <c r="U340">
        <v>0.38121859203984299</v>
      </c>
      <c r="V340" s="1">
        <v>0</v>
      </c>
      <c r="W340">
        <v>0.17788198647394099</v>
      </c>
      <c r="X340">
        <v>0.44089942148621503</v>
      </c>
      <c r="Y340" s="1">
        <v>0</v>
      </c>
      <c r="Z340">
        <v>0.39479648693424302</v>
      </c>
      <c r="AA340">
        <v>2.9225561521262601E-4</v>
      </c>
      <c r="AB340">
        <v>6.6568760823029604E-3</v>
      </c>
      <c r="AC340">
        <v>6.6552674595328799E-3</v>
      </c>
      <c r="AD340">
        <v>6.0788568105432598E-3</v>
      </c>
      <c r="AE340">
        <v>0.49684615542376298</v>
      </c>
      <c r="AF340" s="3">
        <v>6.37493607313179E-3</v>
      </c>
      <c r="AG340" s="3">
        <v>5.2349545837259998E-3</v>
      </c>
      <c r="AH340">
        <v>7.3238841145146898</v>
      </c>
      <c r="AI340">
        <v>0.193919035288009</v>
      </c>
      <c r="AJ340">
        <v>1064.36828381021</v>
      </c>
      <c r="AK340" t="s">
        <v>95</v>
      </c>
      <c r="AL340" t="s">
        <v>96</v>
      </c>
      <c r="AM340">
        <v>26341776603.200001</v>
      </c>
      <c r="AN340">
        <v>76303</v>
      </c>
      <c r="AO340" s="1">
        <f t="shared" si="100"/>
        <v>1.3917903047230311E-2</v>
      </c>
      <c r="AP340">
        <f t="shared" si="101"/>
        <v>15.48050621855409</v>
      </c>
      <c r="AQ340" s="15">
        <f t="shared" si="102"/>
        <v>0.5662181013757579</v>
      </c>
      <c r="AR340" s="3">
        <f t="shared" si="103"/>
        <v>8.9561716056351954E-3</v>
      </c>
      <c r="AS340" s="15">
        <f t="shared" si="99"/>
        <v>5.2963037742379981E-2</v>
      </c>
    </row>
    <row r="341" spans="1:49" x14ac:dyDescent="0.25">
      <c r="A341" t="s">
        <v>396</v>
      </c>
      <c r="B341">
        <v>26.078898284559301</v>
      </c>
      <c r="C341">
        <v>2.4564030876391599E-2</v>
      </c>
      <c r="D341">
        <v>25.803196872056901</v>
      </c>
      <c r="E341">
        <v>-2.6639224359825402</v>
      </c>
      <c r="F341" s="1">
        <v>0</v>
      </c>
      <c r="G341" s="1">
        <v>0</v>
      </c>
      <c r="H341">
        <v>3.9767820751989098</v>
      </c>
      <c r="I341">
        <v>49.673833132725598</v>
      </c>
      <c r="J341">
        <v>43.131530356955601</v>
      </c>
      <c r="K341">
        <v>14.3240977754041</v>
      </c>
      <c r="L341">
        <v>61.2643734054029</v>
      </c>
      <c r="M341">
        <v>30.164742047814499</v>
      </c>
      <c r="N341">
        <v>92.129985012545802</v>
      </c>
      <c r="O341">
        <v>73.828690011792602</v>
      </c>
      <c r="P341">
        <v>344369.68313838198</v>
      </c>
      <c r="Q341">
        <v>346273.88869513897</v>
      </c>
      <c r="R341">
        <v>94.453847648227196</v>
      </c>
      <c r="S341">
        <v>697.55175755179698</v>
      </c>
      <c r="T341">
        <v>0.43910275096971702</v>
      </c>
      <c r="U341">
        <v>0.38497148602723202</v>
      </c>
      <c r="V341" s="1">
        <v>0</v>
      </c>
      <c r="W341">
        <v>0.164838995564595</v>
      </c>
      <c r="X341">
        <v>0.45018951840817101</v>
      </c>
      <c r="Y341" s="1">
        <v>0</v>
      </c>
      <c r="Z341">
        <v>0.334486472861315</v>
      </c>
      <c r="AA341">
        <v>2.9371396068322901E-4</v>
      </c>
      <c r="AB341">
        <v>6.52922647578804E-3</v>
      </c>
      <c r="AC341">
        <v>6.5381906649103101E-3</v>
      </c>
      <c r="AD341">
        <v>6.2649878635941698E-3</v>
      </c>
      <c r="AE341">
        <v>0.49221455423481097</v>
      </c>
      <c r="AF341" s="3">
        <v>6.4495748825660797E-3</v>
      </c>
      <c r="AG341" s="3">
        <v>8.0948196184363001E-3</v>
      </c>
      <c r="AH341">
        <v>7.31019260391147</v>
      </c>
      <c r="AI341">
        <v>0.22327866635047999</v>
      </c>
      <c r="AJ341">
        <v>1546.2407469928801</v>
      </c>
      <c r="AK341" t="s">
        <v>97</v>
      </c>
      <c r="AL341" t="s">
        <v>98</v>
      </c>
      <c r="AM341">
        <v>17788071612.830002</v>
      </c>
      <c r="AN341">
        <v>51654</v>
      </c>
      <c r="AO341" s="1">
        <f t="shared" si="100"/>
        <v>1.3913144629064591E-2</v>
      </c>
      <c r="AP341">
        <f t="shared" si="101"/>
        <v>15.475611821585433</v>
      </c>
      <c r="AQ341" s="15">
        <f t="shared" si="102"/>
        <v>0.68516105115691572</v>
      </c>
      <c r="AR341" s="3">
        <f t="shared" si="103"/>
        <v>1.0953446646751883E-2</v>
      </c>
      <c r="AS341" s="15">
        <f t="shared" si="99"/>
        <v>1.0684777311487537E-2</v>
      </c>
    </row>
    <row r="342" spans="1:49" x14ac:dyDescent="0.25">
      <c r="A342" t="s">
        <v>396</v>
      </c>
      <c r="B342">
        <v>28.7568047452908</v>
      </c>
      <c r="C342">
        <v>2.49051507017795E-2</v>
      </c>
      <c r="D342">
        <v>26.1139671528253</v>
      </c>
      <c r="E342">
        <v>2.0776758251890302</v>
      </c>
      <c r="F342" s="1">
        <v>0</v>
      </c>
      <c r="G342" s="1">
        <v>0</v>
      </c>
      <c r="H342">
        <v>4.10082464404557</v>
      </c>
      <c r="I342">
        <v>74.471219048101005</v>
      </c>
      <c r="J342">
        <v>66.734214262880798</v>
      </c>
      <c r="K342">
        <v>42.571821536716598</v>
      </c>
      <c r="L342">
        <v>86.138552993527796</v>
      </c>
      <c r="M342">
        <v>31.791727975677901</v>
      </c>
      <c r="N342">
        <v>92.187929464670901</v>
      </c>
      <c r="O342">
        <v>73.298173340297694</v>
      </c>
      <c r="P342">
        <v>342106.04122750001</v>
      </c>
      <c r="Q342">
        <v>344161.523213476</v>
      </c>
      <c r="R342">
        <v>108.043300770653</v>
      </c>
      <c r="S342">
        <v>691.96836031945395</v>
      </c>
      <c r="T342">
        <v>0.51177659720657498</v>
      </c>
      <c r="U342">
        <v>0.37216850433821702</v>
      </c>
      <c r="V342" s="1">
        <v>0</v>
      </c>
      <c r="W342">
        <v>0.158203907561381</v>
      </c>
      <c r="X342">
        <v>0.46962758810040101</v>
      </c>
      <c r="Y342" s="1">
        <v>0</v>
      </c>
      <c r="Z342">
        <v>0.220680996905111</v>
      </c>
      <c r="AA342">
        <v>2.9800330961620201E-4</v>
      </c>
      <c r="AB342">
        <v>6.6383394761009599E-3</v>
      </c>
      <c r="AC342">
        <v>6.6672887061720396E-3</v>
      </c>
      <c r="AD342">
        <v>5.9986978661235504E-3</v>
      </c>
      <c r="AE342">
        <v>0.51303265495088701</v>
      </c>
      <c r="AF342" s="3">
        <v>6.1434228807880397E-3</v>
      </c>
      <c r="AG342" s="3">
        <v>7.9328290440125807E-3</v>
      </c>
      <c r="AH342">
        <v>7.2649280856248897</v>
      </c>
      <c r="AI342">
        <v>0.24348481782699699</v>
      </c>
      <c r="AJ342">
        <v>2321.6477541477302</v>
      </c>
      <c r="AK342" t="s">
        <v>99</v>
      </c>
      <c r="AL342" t="s">
        <v>100</v>
      </c>
      <c r="AM342">
        <v>9369942363.1800003</v>
      </c>
      <c r="AN342">
        <v>27389</v>
      </c>
      <c r="AO342" s="1">
        <f t="shared" si="100"/>
        <v>1.3644477310847485E-2</v>
      </c>
      <c r="AP342">
        <f t="shared" si="101"/>
        <v>15.198845109395942</v>
      </c>
      <c r="AQ342" s="15">
        <f t="shared" si="102"/>
        <v>0.89203880546906245</v>
      </c>
      <c r="AR342" s="3">
        <f t="shared" si="103"/>
        <v>1.4215964440624691E-2</v>
      </c>
      <c r="AS342" s="15">
        <f t="shared" si="99"/>
        <v>0.10120398700813893</v>
      </c>
    </row>
    <row r="343" spans="1:49" x14ac:dyDescent="0.25">
      <c r="A343" t="s">
        <v>396</v>
      </c>
      <c r="B343">
        <v>29.632370202477301</v>
      </c>
      <c r="C343">
        <v>2.8846664776289398E-2</v>
      </c>
      <c r="D343">
        <v>29.619285413009599</v>
      </c>
      <c r="E343">
        <v>3.1175581803834702</v>
      </c>
      <c r="F343" s="1">
        <v>0</v>
      </c>
      <c r="G343" s="1">
        <v>0</v>
      </c>
      <c r="H343">
        <v>4.1932828974558101</v>
      </c>
      <c r="I343">
        <v>99.4513028538951</v>
      </c>
      <c r="J343">
        <v>92.922813113667303</v>
      </c>
      <c r="K343">
        <v>68.887326447719602</v>
      </c>
      <c r="L343">
        <v>111.184314158798</v>
      </c>
      <c r="M343">
        <v>34.317245858773397</v>
      </c>
      <c r="N343">
        <v>92.811428074257194</v>
      </c>
      <c r="O343">
        <v>72.590580354116597</v>
      </c>
      <c r="P343">
        <v>340198.80279784597</v>
      </c>
      <c r="Q343">
        <v>342028.40478403203</v>
      </c>
      <c r="R343">
        <v>121.711592369226</v>
      </c>
      <c r="S343">
        <v>686.49427465941699</v>
      </c>
      <c r="T343">
        <v>0.54992159044258904</v>
      </c>
      <c r="U343">
        <v>0.36839410516986398</v>
      </c>
      <c r="V343" s="1">
        <v>0</v>
      </c>
      <c r="W343">
        <v>0.162414245553959</v>
      </c>
      <c r="X343">
        <v>0.46919164927617601</v>
      </c>
      <c r="Y343" s="1">
        <v>0</v>
      </c>
      <c r="Z343">
        <v>0.13459478415826201</v>
      </c>
      <c r="AA343">
        <v>2.9839665185455198E-4</v>
      </c>
      <c r="AB343">
        <v>6.9185545371631798E-3</v>
      </c>
      <c r="AC343">
        <v>6.9538562816131898E-3</v>
      </c>
      <c r="AD343">
        <v>5.8913505347835196E-3</v>
      </c>
      <c r="AE343">
        <v>0.56121091437118797</v>
      </c>
      <c r="AF343" s="3">
        <v>6.0656301824603201E-3</v>
      </c>
      <c r="AG343" s="3">
        <v>1.0845690154442301E-2</v>
      </c>
      <c r="AH343">
        <v>7.1733478427721904</v>
      </c>
      <c r="AI343">
        <v>0.25395403854729598</v>
      </c>
      <c r="AJ343">
        <v>3104.5520222044302</v>
      </c>
      <c r="AK343" t="s">
        <v>101</v>
      </c>
      <c r="AL343" t="s">
        <v>102</v>
      </c>
      <c r="AM343">
        <v>6065064256.2799997</v>
      </c>
      <c r="AN343">
        <v>17828</v>
      </c>
      <c r="AO343" s="1">
        <f t="shared" si="100"/>
        <v>1.3791212219301165E-2</v>
      </c>
      <c r="AP343">
        <f t="shared" si="101"/>
        <v>15.350106352869942</v>
      </c>
      <c r="AQ343" s="15">
        <f t="shared" si="102"/>
        <v>0.93043419513097159</v>
      </c>
      <c r="AR343" s="3">
        <f t="shared" si="103"/>
        <v>1.5070499789668311E-2</v>
      </c>
      <c r="AS343" s="15">
        <f t="shared" si="99"/>
        <v>4.4176587264832534E-4</v>
      </c>
    </row>
    <row r="344" spans="1:49" x14ac:dyDescent="0.25">
      <c r="A344" t="s">
        <v>396</v>
      </c>
      <c r="B344">
        <v>35.526253694930404</v>
      </c>
      <c r="C344">
        <v>3.1151344359119801E-2</v>
      </c>
      <c r="D344">
        <v>31.597607576930301</v>
      </c>
      <c r="E344">
        <v>9.3208282411946097</v>
      </c>
      <c r="F344" s="1">
        <v>0</v>
      </c>
      <c r="G344" s="1">
        <v>0</v>
      </c>
      <c r="H344">
        <v>4.3081083291951998</v>
      </c>
      <c r="I344">
        <v>124.140035876827</v>
      </c>
      <c r="J344">
        <v>120.460720799838</v>
      </c>
      <c r="K344">
        <v>86.624976315435902</v>
      </c>
      <c r="L344">
        <v>135.91539700562799</v>
      </c>
      <c r="M344">
        <v>35.997058984711103</v>
      </c>
      <c r="N344">
        <v>92.513640996792802</v>
      </c>
      <c r="O344">
        <v>70.491779260347698</v>
      </c>
      <c r="P344">
        <v>338981.89981195598</v>
      </c>
      <c r="Q344">
        <v>340794.23076674499</v>
      </c>
      <c r="R344">
        <v>127.443168800393</v>
      </c>
      <c r="S344">
        <v>690.87721320846504</v>
      </c>
      <c r="T344">
        <v>0.551177873817842</v>
      </c>
      <c r="U344">
        <v>0.38347169916337998</v>
      </c>
      <c r="V344" s="1">
        <v>0</v>
      </c>
      <c r="W344">
        <v>0.150306480632033</v>
      </c>
      <c r="X344">
        <v>0.46622182020458602</v>
      </c>
      <c r="Y344" s="1">
        <v>0</v>
      </c>
      <c r="Z344">
        <v>0.112090136774878</v>
      </c>
      <c r="AA344">
        <v>3.0315485893835201E-4</v>
      </c>
      <c r="AB344">
        <v>7.3397960988349602E-3</v>
      </c>
      <c r="AC344">
        <v>7.2716974070692799E-3</v>
      </c>
      <c r="AD344">
        <v>6.5441264727069699E-3</v>
      </c>
      <c r="AE344">
        <v>0.64918519096558103</v>
      </c>
      <c r="AF344" s="3">
        <v>6.7203673486773696E-3</v>
      </c>
      <c r="AG344" s="3">
        <v>1.15216412780403E-2</v>
      </c>
      <c r="AH344">
        <v>7.60106220055079</v>
      </c>
      <c r="AI344">
        <v>0.25237305053587999</v>
      </c>
      <c r="AJ344">
        <v>3897.8306621009401</v>
      </c>
      <c r="AK344" t="s">
        <v>103</v>
      </c>
      <c r="AL344" t="s">
        <v>104</v>
      </c>
      <c r="AM344">
        <v>3118633478.27</v>
      </c>
      <c r="AN344">
        <v>9200</v>
      </c>
      <c r="AO344" s="1">
        <f t="shared" si="100"/>
        <v>1.4884556840793952E-2</v>
      </c>
      <c r="AP344">
        <f t="shared" si="101"/>
        <v>16.469414017307148</v>
      </c>
      <c r="AQ344" s="15">
        <f t="shared" si="102"/>
        <v>1.1571049010970924</v>
      </c>
      <c r="AR344" s="3">
        <f t="shared" si="103"/>
        <v>2.1030628846688468E-2</v>
      </c>
      <c r="AS344" s="15">
        <f t="shared" si="99"/>
        <v>0.12433365749084246</v>
      </c>
    </row>
    <row r="345" spans="1:49" x14ac:dyDescent="0.25">
      <c r="A345" t="s">
        <v>396</v>
      </c>
      <c r="B345">
        <v>33.295644171665003</v>
      </c>
      <c r="C345">
        <v>3.10316419686473E-2</v>
      </c>
      <c r="D345">
        <v>31.496124282249099</v>
      </c>
      <c r="E345">
        <v>19.0077462952292</v>
      </c>
      <c r="F345" s="1">
        <v>0</v>
      </c>
      <c r="G345" s="1">
        <v>0</v>
      </c>
      <c r="H345">
        <v>4.4342497250515596</v>
      </c>
      <c r="I345">
        <v>148.415714298289</v>
      </c>
      <c r="J345">
        <v>145.18421675520199</v>
      </c>
      <c r="K345">
        <v>105.129711989135</v>
      </c>
      <c r="L345">
        <v>160.25054232075601</v>
      </c>
      <c r="M345">
        <v>37.221401951385403</v>
      </c>
      <c r="N345">
        <v>91.508180214857205</v>
      </c>
      <c r="O345">
        <v>68.6546945250237</v>
      </c>
      <c r="P345">
        <v>337283.36481658998</v>
      </c>
      <c r="Q345">
        <v>338984.523925644</v>
      </c>
      <c r="R345">
        <v>131.119875992397</v>
      </c>
      <c r="S345">
        <v>693.63753320018805</v>
      </c>
      <c r="T345">
        <v>0.55585838446620095</v>
      </c>
      <c r="U345">
        <v>0.37364350093756299</v>
      </c>
      <c r="V345" s="1">
        <v>0</v>
      </c>
      <c r="W345">
        <v>0.12994212972802999</v>
      </c>
      <c r="X345">
        <v>0.49641436933440602</v>
      </c>
      <c r="Y345" s="1">
        <v>0</v>
      </c>
      <c r="Z345">
        <v>0.13139263674341101</v>
      </c>
      <c r="AA345">
        <v>3.0707714849366702E-4</v>
      </c>
      <c r="AB345">
        <v>7.59574194199889E-3</v>
      </c>
      <c r="AC345">
        <v>7.4736960560858297E-3</v>
      </c>
      <c r="AD345">
        <v>7.0306418786321304E-3</v>
      </c>
      <c r="AE345">
        <v>0.69058459111405601</v>
      </c>
      <c r="AF345" s="3">
        <v>7.1578434400144898E-3</v>
      </c>
      <c r="AG345" s="3">
        <v>1.08258625789422E-2</v>
      </c>
      <c r="AH345">
        <v>7.7584817908004702</v>
      </c>
      <c r="AI345">
        <v>0.26245676185120598</v>
      </c>
      <c r="AJ345">
        <v>4763.5169146257904</v>
      </c>
      <c r="AK345" t="s">
        <v>105</v>
      </c>
      <c r="AL345" t="s">
        <v>106</v>
      </c>
      <c r="AM345">
        <v>1406808914.6500001</v>
      </c>
      <c r="AN345">
        <v>4171</v>
      </c>
      <c r="AO345" s="1">
        <f t="shared" si="100"/>
        <v>1.5607023096184735E-2</v>
      </c>
      <c r="AP345">
        <f t="shared" si="101"/>
        <v>17.201574344554714</v>
      </c>
      <c r="AQ345" s="15">
        <f t="shared" si="102"/>
        <v>0.93561609563981474</v>
      </c>
      <c r="AR345" s="3">
        <f t="shared" si="103"/>
        <v>1.7571736766764202E-2</v>
      </c>
      <c r="AS345" s="15">
        <f t="shared" si="99"/>
        <v>5.7134645307140186E-2</v>
      </c>
    </row>
    <row r="346" spans="1:49" x14ac:dyDescent="0.25">
      <c r="A346" t="s">
        <v>396</v>
      </c>
      <c r="B346">
        <v>29.799528885293899</v>
      </c>
      <c r="C346">
        <v>2.9852445038401499E-2</v>
      </c>
      <c r="D346">
        <v>30.489002354850498</v>
      </c>
      <c r="E346">
        <v>33.3415765800099</v>
      </c>
      <c r="F346" s="1">
        <v>0</v>
      </c>
      <c r="G346" s="1">
        <v>0</v>
      </c>
      <c r="H346">
        <v>4.59399294631553</v>
      </c>
      <c r="I346">
        <v>172.490947213178</v>
      </c>
      <c r="J346">
        <v>171.805311868269</v>
      </c>
      <c r="K346">
        <v>121.314029495162</v>
      </c>
      <c r="L346">
        <v>184.33011521540601</v>
      </c>
      <c r="M346">
        <v>37.554434874873699</v>
      </c>
      <c r="N346">
        <v>90.147009132422596</v>
      </c>
      <c r="O346">
        <v>66.689474143665905</v>
      </c>
      <c r="P346">
        <v>336984.38380687003</v>
      </c>
      <c r="Q346">
        <v>339330.716761599</v>
      </c>
      <c r="R346">
        <v>131.02661752841399</v>
      </c>
      <c r="S346">
        <v>700.58161847185602</v>
      </c>
      <c r="T346">
        <v>0.47977943073964902</v>
      </c>
      <c r="U346">
        <v>0.408674243805559</v>
      </c>
      <c r="V346" s="1">
        <v>0</v>
      </c>
      <c r="W346">
        <v>0.104456220575258</v>
      </c>
      <c r="X346">
        <v>0.486869535619182</v>
      </c>
      <c r="Y346" s="1">
        <v>0</v>
      </c>
      <c r="Z346">
        <v>0.161500327913494</v>
      </c>
      <c r="AA346">
        <v>3.1965938084429601E-4</v>
      </c>
      <c r="AB346">
        <v>7.7701465515993603E-3</v>
      </c>
      <c r="AC346">
        <v>7.5665430196248497E-3</v>
      </c>
      <c r="AD346">
        <v>7.6178064919925096E-3</v>
      </c>
      <c r="AE346">
        <v>0.73247612685578101</v>
      </c>
      <c r="AF346" s="3">
        <v>7.6201021260378201E-3</v>
      </c>
      <c r="AG346" s="3">
        <v>9.1359799107332395E-3</v>
      </c>
      <c r="AH346">
        <v>8.0554504322194607</v>
      </c>
      <c r="AI346">
        <v>0.27545590892741401</v>
      </c>
      <c r="AJ346">
        <v>5566.6537226380597</v>
      </c>
      <c r="AK346" t="s">
        <v>107</v>
      </c>
      <c r="AL346" t="s">
        <v>108</v>
      </c>
      <c r="AM346">
        <v>362932181.36000001</v>
      </c>
      <c r="AN346">
        <v>1077</v>
      </c>
      <c r="AO346" s="1">
        <f t="shared" si="100"/>
        <v>1.6276348605072693E-2</v>
      </c>
      <c r="AP346">
        <f t="shared" si="101"/>
        <v>17.874626514151824</v>
      </c>
      <c r="AQ346" s="15">
        <f t="shared" si="102"/>
        <v>0.66714134483877507</v>
      </c>
      <c r="AR346" s="3">
        <f t="shared" si="103"/>
        <v>1.2777818385646029E-2</v>
      </c>
      <c r="AS346" s="15">
        <f t="shared" si="99"/>
        <v>-2.2613841592193373E-2</v>
      </c>
    </row>
    <row r="347" spans="1:49" x14ac:dyDescent="0.25">
      <c r="A347" t="s">
        <v>396</v>
      </c>
      <c r="B347">
        <v>37.627117854416902</v>
      </c>
      <c r="C347">
        <v>2.9648835055664399E-2</v>
      </c>
      <c r="D347">
        <v>30.313736459855601</v>
      </c>
      <c r="E347">
        <v>60.670537386895397</v>
      </c>
      <c r="F347" s="1">
        <v>0</v>
      </c>
      <c r="G347" s="1">
        <v>0</v>
      </c>
      <c r="H347">
        <v>4.8576293785114801</v>
      </c>
      <c r="I347">
        <v>197.66850604427401</v>
      </c>
      <c r="J347">
        <v>195.82847738540801</v>
      </c>
      <c r="K347">
        <v>148.09742358265001</v>
      </c>
      <c r="L347">
        <v>209.610723798397</v>
      </c>
      <c r="M347">
        <v>37.345383116511499</v>
      </c>
      <c r="N347">
        <v>88.684383667344093</v>
      </c>
      <c r="O347">
        <v>65.214510890683798</v>
      </c>
      <c r="P347">
        <v>334271.583210702</v>
      </c>
      <c r="Q347">
        <v>336832.115104297</v>
      </c>
      <c r="R347">
        <v>131.07277340423701</v>
      </c>
      <c r="S347">
        <v>683.06647730326904</v>
      </c>
      <c r="T347">
        <v>0.40395064228559502</v>
      </c>
      <c r="U347">
        <v>0.28975639138088299</v>
      </c>
      <c r="V347" s="1">
        <v>0</v>
      </c>
      <c r="W347">
        <v>0.179173848636003</v>
      </c>
      <c r="X347">
        <v>0.53106975998311301</v>
      </c>
      <c r="Y347" s="1">
        <v>0</v>
      </c>
      <c r="Z347">
        <v>0.220832990554857</v>
      </c>
      <c r="AA347">
        <v>3.2219681099109201E-4</v>
      </c>
      <c r="AB347">
        <v>7.8618711618261092E-3</v>
      </c>
      <c r="AC347">
        <v>7.6230948913641001E-3</v>
      </c>
      <c r="AD347">
        <v>7.8619538615308394E-3</v>
      </c>
      <c r="AE347">
        <v>0.75165537772284496</v>
      </c>
      <c r="AF347" s="3">
        <v>8.2266306267206202E-3</v>
      </c>
      <c r="AG347" s="3">
        <v>8.3275512415408905E-3</v>
      </c>
      <c r="AH347">
        <v>8.4270906475478693</v>
      </c>
      <c r="AI347">
        <v>0.29000207249813098</v>
      </c>
      <c r="AJ347">
        <v>6342.9034103133399</v>
      </c>
      <c r="AK347" t="s">
        <v>109</v>
      </c>
      <c r="AL347" t="s">
        <v>110</v>
      </c>
      <c r="AM347">
        <v>99947203.379999995</v>
      </c>
      <c r="AN347">
        <v>299</v>
      </c>
      <c r="AO347" s="1">
        <f t="shared" si="100"/>
        <v>1.7085115752051353E-2</v>
      </c>
      <c r="AP347">
        <f t="shared" si="101"/>
        <v>18.681204072194269</v>
      </c>
      <c r="AQ347" s="15">
        <f t="shared" si="102"/>
        <v>1.0141698419976239</v>
      </c>
      <c r="AR347" s="3">
        <f t="shared" si="103"/>
        <v>2.148787684499159E-2</v>
      </c>
      <c r="AS347" s="15">
        <f t="shared" si="99"/>
        <v>0.24125634938623919</v>
      </c>
    </row>
    <row r="348" spans="1:49" x14ac:dyDescent="0.25">
      <c r="A348" t="s">
        <v>396</v>
      </c>
      <c r="B348">
        <v>7.7646709465362402</v>
      </c>
      <c r="C348">
        <v>2.9628995758028801E-2</v>
      </c>
      <c r="D348">
        <v>30.2966373058666</v>
      </c>
      <c r="E348">
        <v>76.408851164094401</v>
      </c>
      <c r="F348" s="1">
        <v>0</v>
      </c>
      <c r="G348" s="1">
        <v>0</v>
      </c>
      <c r="H348">
        <v>5.0833620081303597</v>
      </c>
      <c r="I348">
        <v>219.89990274581299</v>
      </c>
      <c r="J348">
        <v>219.94283700525099</v>
      </c>
      <c r="K348">
        <v>173.710090364476</v>
      </c>
      <c r="L348">
        <v>233.26795086429601</v>
      </c>
      <c r="M348">
        <v>39.203190608172498</v>
      </c>
      <c r="N348">
        <v>88.543552152888495</v>
      </c>
      <c r="O348">
        <v>61.407872501973898</v>
      </c>
      <c r="P348">
        <v>298327.541707317</v>
      </c>
      <c r="Q348">
        <v>315027.99728507199</v>
      </c>
      <c r="R348">
        <v>132.09725895474401</v>
      </c>
      <c r="S348">
        <v>678.13421940983403</v>
      </c>
      <c r="T348">
        <v>0.42762414924690501</v>
      </c>
      <c r="U348">
        <v>0.22664794950810099</v>
      </c>
      <c r="V348" s="1">
        <v>0</v>
      </c>
      <c r="W348">
        <v>0.240866776843325</v>
      </c>
      <c r="X348">
        <v>0.53248527364857301</v>
      </c>
      <c r="Y348" s="1">
        <v>0</v>
      </c>
      <c r="Z348">
        <v>9.0727857795450506E-2</v>
      </c>
      <c r="AA348">
        <v>6.63413508388665E-4</v>
      </c>
      <c r="AB348">
        <v>8.1813901948568808E-3</v>
      </c>
      <c r="AC348">
        <v>7.8687483240032392E-3</v>
      </c>
      <c r="AD348">
        <v>8.2013875321381002E-3</v>
      </c>
      <c r="AE348">
        <v>0.79634777183696503</v>
      </c>
      <c r="AF348" s="3">
        <v>7.7893960811034396E-3</v>
      </c>
      <c r="AG348" s="3">
        <v>8.6473125972731293E-3</v>
      </c>
      <c r="AH348">
        <v>8.6600133881835006</v>
      </c>
      <c r="AI348">
        <v>0.31424124072958998</v>
      </c>
      <c r="AJ348">
        <v>7228.8208079487504</v>
      </c>
      <c r="AK348" t="s">
        <v>111</v>
      </c>
      <c r="AL348" t="s">
        <v>112</v>
      </c>
      <c r="AM348">
        <v>12231429.210000001</v>
      </c>
      <c r="AN348">
        <v>41</v>
      </c>
      <c r="AO348" s="1">
        <f t="shared" si="100"/>
        <v>1.7088594685170717E-2</v>
      </c>
      <c r="AP348">
        <f t="shared" si="101"/>
        <v>18.684657846063669</v>
      </c>
      <c r="AQ348" s="15">
        <f t="shared" si="102"/>
        <v>-0.5844360110574871</v>
      </c>
      <c r="AR348" s="3">
        <f t="shared" si="103"/>
        <v>-1.0375648657252774E-2</v>
      </c>
      <c r="AS348" s="15">
        <f t="shared" si="99"/>
        <v>-0.74371178992089992</v>
      </c>
    </row>
    <row r="349" spans="1:49" x14ac:dyDescent="0.25">
      <c r="AN349">
        <f>SUM(AN332:AN348)</f>
        <v>665138</v>
      </c>
      <c r="AO349" s="1"/>
      <c r="AQ349" s="15"/>
      <c r="AR349" s="3"/>
      <c r="AS349" s="15"/>
    </row>
    <row r="350" spans="1:49" x14ac:dyDescent="0.25">
      <c r="AO350" t="s">
        <v>244</v>
      </c>
      <c r="AP350" t="s">
        <v>415</v>
      </c>
      <c r="AR350" s="3" t="s">
        <v>67</v>
      </c>
      <c r="AS350" s="15"/>
    </row>
    <row r="351" spans="1:49" x14ac:dyDescent="0.25">
      <c r="A351" t="s">
        <v>0</v>
      </c>
      <c r="B351" t="s">
        <v>1</v>
      </c>
      <c r="C351" t="s">
        <v>2</v>
      </c>
      <c r="D351" t="s">
        <v>3</v>
      </c>
      <c r="E351" t="s">
        <v>5</v>
      </c>
      <c r="F351" t="s">
        <v>6</v>
      </c>
      <c r="G351" t="s">
        <v>208</v>
      </c>
      <c r="H351" t="s">
        <v>7</v>
      </c>
      <c r="I351" t="s">
        <v>8</v>
      </c>
      <c r="J351" t="s">
        <v>134</v>
      </c>
      <c r="K351" t="s">
        <v>143</v>
      </c>
      <c r="L351" t="s">
        <v>9</v>
      </c>
      <c r="M351" t="s">
        <v>10</v>
      </c>
      <c r="N351" t="s">
        <v>11</v>
      </c>
      <c r="O351" t="s">
        <v>13</v>
      </c>
      <c r="P351" t="s">
        <v>14</v>
      </c>
      <c r="Q351" t="s">
        <v>15</v>
      </c>
      <c r="R351" t="s">
        <v>16</v>
      </c>
      <c r="S351" t="s">
        <v>17</v>
      </c>
      <c r="T351" t="s">
        <v>18</v>
      </c>
      <c r="U351" t="s">
        <v>20</v>
      </c>
      <c r="V351" t="s">
        <v>21</v>
      </c>
      <c r="W351" t="s">
        <v>22</v>
      </c>
      <c r="X351" t="s">
        <v>23</v>
      </c>
      <c r="Y351" t="s">
        <v>24</v>
      </c>
      <c r="Z351" t="s">
        <v>25</v>
      </c>
      <c r="AA351" t="s">
        <v>26</v>
      </c>
      <c r="AB351" t="s">
        <v>27</v>
      </c>
      <c r="AC351" t="s">
        <v>263</v>
      </c>
      <c r="AD351" t="s">
        <v>29</v>
      </c>
      <c r="AE351" t="s">
        <v>326</v>
      </c>
      <c r="AF351" s="3" t="s">
        <v>233</v>
      </c>
      <c r="AG351" s="3" t="s">
        <v>30</v>
      </c>
      <c r="AH351" t="s">
        <v>31</v>
      </c>
      <c r="AI351" t="s">
        <v>32</v>
      </c>
      <c r="AJ351" t="s">
        <v>33</v>
      </c>
      <c r="AK351" t="s">
        <v>34</v>
      </c>
      <c r="AL351" t="s">
        <v>74</v>
      </c>
      <c r="AM351" t="s">
        <v>35</v>
      </c>
      <c r="AN351" t="s">
        <v>36</v>
      </c>
      <c r="AO351" s="15">
        <v>1</v>
      </c>
      <c r="AP351" s="15">
        <v>1</v>
      </c>
      <c r="AR351" s="3"/>
      <c r="AS351" s="15"/>
    </row>
    <row r="352" spans="1:49" x14ac:dyDescent="0.25">
      <c r="A352" t="s">
        <v>396</v>
      </c>
      <c r="B352">
        <v>4.3508674771773199</v>
      </c>
      <c r="C352">
        <v>4.7621999058453804E-3</v>
      </c>
      <c r="D352">
        <v>5.5673121999652198</v>
      </c>
      <c r="E352">
        <v>-52.168741531455296</v>
      </c>
      <c r="F352" s="1">
        <v>0</v>
      </c>
      <c r="G352" s="1">
        <v>0</v>
      </c>
      <c r="H352">
        <v>3.1273914059503798</v>
      </c>
      <c r="I352">
        <v>-165.45745655801099</v>
      </c>
      <c r="J352">
        <v>-171.515885383544</v>
      </c>
      <c r="K352">
        <v>-167.59064955693901</v>
      </c>
      <c r="L352">
        <v>-157.07145154569201</v>
      </c>
      <c r="M352">
        <v>26.9243056698493</v>
      </c>
      <c r="N352">
        <v>92.558944636179803</v>
      </c>
      <c r="O352">
        <v>79.619542569864507</v>
      </c>
      <c r="P352">
        <v>475799.82810483797</v>
      </c>
      <c r="Q352">
        <v>491306.80228262302</v>
      </c>
      <c r="R352">
        <v>83.826121502982701</v>
      </c>
      <c r="S352">
        <v>681.56654391010102</v>
      </c>
      <c r="T352">
        <v>0.40604129428483998</v>
      </c>
      <c r="U352">
        <v>0.41247692836421002</v>
      </c>
      <c r="V352" s="1">
        <v>0</v>
      </c>
      <c r="W352">
        <v>0.17748670072016201</v>
      </c>
      <c r="X352">
        <v>0.410036370915626</v>
      </c>
      <c r="Y352" s="1">
        <v>0</v>
      </c>
      <c r="Z352">
        <v>0.43048180154509802</v>
      </c>
      <c r="AA352">
        <v>2.8847911612948598E-4</v>
      </c>
      <c r="AB352">
        <v>3.6853764218541E-3</v>
      </c>
      <c r="AC352">
        <v>3.8158359474986798E-3</v>
      </c>
      <c r="AD352">
        <v>7.8450783604217303E-4</v>
      </c>
      <c r="AE352">
        <v>0.20999993464320199</v>
      </c>
      <c r="AF352" s="3">
        <v>3.1819729863503699E-4</v>
      </c>
      <c r="AG352" s="3">
        <v>0</v>
      </c>
      <c r="AH352">
        <v>4.76143398295347</v>
      </c>
      <c r="AI352">
        <v>0.109338552386905</v>
      </c>
      <c r="AJ352">
        <v>0.67901341247628499</v>
      </c>
      <c r="AK352" t="s">
        <v>79</v>
      </c>
      <c r="AL352" t="s">
        <v>80</v>
      </c>
      <c r="AM352">
        <v>117998357.37</v>
      </c>
      <c r="AN352">
        <v>248</v>
      </c>
      <c r="AO352" s="1">
        <f>SUM(AA352,AC352*$AO$351,AF352*$AP$351)</f>
        <v>4.4225123622632029E-3</v>
      </c>
      <c r="AP352">
        <f>100*(1-(1-AO352)^12)</f>
        <v>5.1798121302148665</v>
      </c>
      <c r="AQ352" s="15">
        <f>B352/AP352-1</f>
        <v>-0.16003372944785943</v>
      </c>
      <c r="AR352" s="3">
        <f>1-(1-B352/100)^(1/12)-AO352</f>
        <v>-7.2241138288464072E-4</v>
      </c>
      <c r="AS352" s="15">
        <f t="shared" ref="AS352:AS368" si="104">B352/D352-1</f>
        <v>-0.21849766621593436</v>
      </c>
    </row>
    <row r="353" spans="1:45" x14ac:dyDescent="0.25">
      <c r="A353" t="s">
        <v>396</v>
      </c>
      <c r="B353">
        <v>7.66145279125071</v>
      </c>
      <c r="C353">
        <v>5.1689982360568999E-3</v>
      </c>
      <c r="D353">
        <v>6.0294588326438001</v>
      </c>
      <c r="E353">
        <v>-39.166248184366303</v>
      </c>
      <c r="F353" s="1">
        <v>0</v>
      </c>
      <c r="G353" s="1">
        <v>0</v>
      </c>
      <c r="H353">
        <v>3.2883055842659901</v>
      </c>
      <c r="I353">
        <v>-145.232091551595</v>
      </c>
      <c r="J353">
        <v>-156.434280403196</v>
      </c>
      <c r="K353">
        <v>-149.125028408335</v>
      </c>
      <c r="L353">
        <v>-136.98889023830699</v>
      </c>
      <c r="M353">
        <v>27.555054473927299</v>
      </c>
      <c r="N353">
        <v>94.262041596726704</v>
      </c>
      <c r="O353">
        <v>80.193764298070207</v>
      </c>
      <c r="P353">
        <v>484054.072179818</v>
      </c>
      <c r="Q353">
        <v>494350.45830146299</v>
      </c>
      <c r="R353">
        <v>84.270013272500293</v>
      </c>
      <c r="S353">
        <v>675.39472703909303</v>
      </c>
      <c r="T353">
        <v>0.40245643326688402</v>
      </c>
      <c r="U353">
        <v>0.34409317639616999</v>
      </c>
      <c r="V353" s="1">
        <v>0</v>
      </c>
      <c r="W353">
        <v>0.29198446339328299</v>
      </c>
      <c r="X353">
        <v>0.36392236021054603</v>
      </c>
      <c r="Y353" s="1">
        <v>0</v>
      </c>
      <c r="Z353">
        <v>0.38085477855420302</v>
      </c>
      <c r="AA353">
        <v>2.87444320343087E-4</v>
      </c>
      <c r="AB353">
        <v>3.91727986317801E-3</v>
      </c>
      <c r="AC353">
        <v>4.0476004372806502E-3</v>
      </c>
      <c r="AD353">
        <v>9.4847521263539296E-4</v>
      </c>
      <c r="AE353">
        <v>0.20569126040514499</v>
      </c>
      <c r="AF353" s="3">
        <v>8.1981092555623899E-4</v>
      </c>
      <c r="AG353" s="3">
        <v>0</v>
      </c>
      <c r="AH353">
        <v>5.1333871976107304</v>
      </c>
      <c r="AI353">
        <v>0.12127573683554201</v>
      </c>
      <c r="AJ353">
        <v>6.9814133374532501</v>
      </c>
      <c r="AK353" t="s">
        <v>81</v>
      </c>
      <c r="AL353" t="s">
        <v>82</v>
      </c>
      <c r="AM353">
        <v>1496695191.1800001</v>
      </c>
      <c r="AN353">
        <v>3092</v>
      </c>
      <c r="AO353" s="1">
        <f t="shared" ref="AO353:AO368" si="105">SUM(AA353,AC353*$AO$351,AF353*$AP$351)</f>
        <v>5.154855683179976E-3</v>
      </c>
      <c r="AP353">
        <f t="shared" ref="AP353:AP368" si="106">100*(1-(1-AO353)^12)</f>
        <v>6.013426916540821</v>
      </c>
      <c r="AQ353" s="15">
        <f t="shared" ref="AQ353:AQ368" si="107">B353/AP353-1</f>
        <v>0.27405768750207149</v>
      </c>
      <c r="AR353" s="3">
        <f t="shared" ref="AR353:AR368" si="108">1-(1-B353/100)^(1/12)-AO353</f>
        <v>1.4655076815643878E-3</v>
      </c>
      <c r="AS353" s="15">
        <f t="shared" si="104"/>
        <v>0.27067005578862413</v>
      </c>
    </row>
    <row r="354" spans="1:45" x14ac:dyDescent="0.25">
      <c r="A354" t="s">
        <v>396</v>
      </c>
      <c r="B354">
        <v>8.19414053267535</v>
      </c>
      <c r="C354">
        <v>6.8772819486076098E-3</v>
      </c>
      <c r="D354">
        <v>7.9476246157746999</v>
      </c>
      <c r="E354">
        <v>-33.804306245067899</v>
      </c>
      <c r="F354" s="1">
        <v>0</v>
      </c>
      <c r="G354" s="1">
        <v>0</v>
      </c>
      <c r="H354">
        <v>3.3949943391734401</v>
      </c>
      <c r="I354">
        <v>-119.742564534042</v>
      </c>
      <c r="J354">
        <v>-128.80710479941999</v>
      </c>
      <c r="K354">
        <v>-129.30829604811899</v>
      </c>
      <c r="L354">
        <v>-111.468056063213</v>
      </c>
      <c r="M354">
        <v>28.2326759487872</v>
      </c>
      <c r="N354">
        <v>94.047698532873696</v>
      </c>
      <c r="O354">
        <v>79.021370304027201</v>
      </c>
      <c r="P354">
        <v>482234.90362310602</v>
      </c>
      <c r="Q354">
        <v>491002.40378334298</v>
      </c>
      <c r="R354">
        <v>83.951286609878593</v>
      </c>
      <c r="S354">
        <v>677.70464632364599</v>
      </c>
      <c r="T354">
        <v>0.42321585492587099</v>
      </c>
      <c r="U354">
        <v>0.33421618010145498</v>
      </c>
      <c r="V354" s="1">
        <v>0</v>
      </c>
      <c r="W354">
        <v>0.26644747832459797</v>
      </c>
      <c r="X354">
        <v>0.39933634157394599</v>
      </c>
      <c r="Y354" s="1">
        <v>0</v>
      </c>
      <c r="Z354">
        <v>0.34324595832007898</v>
      </c>
      <c r="AA354">
        <v>2.8890068185274102E-4</v>
      </c>
      <c r="AB354">
        <v>4.6591996132239501E-3</v>
      </c>
      <c r="AC354">
        <v>4.7313436215296999E-3</v>
      </c>
      <c r="AD354">
        <v>1.5670205705381199E-3</v>
      </c>
      <c r="AE354">
        <v>0.26192146317988002</v>
      </c>
      <c r="AF354" s="3">
        <v>1.45792094085396E-3</v>
      </c>
      <c r="AG354" s="3">
        <v>3.5713568941182198E-7</v>
      </c>
      <c r="AH354">
        <v>5.5572352514258201</v>
      </c>
      <c r="AI354">
        <v>0.134710171016835</v>
      </c>
      <c r="AJ354">
        <v>32.029330021528899</v>
      </c>
      <c r="AK354" t="s">
        <v>83</v>
      </c>
      <c r="AL354" t="s">
        <v>84</v>
      </c>
      <c r="AM354">
        <v>5125674790.6099997</v>
      </c>
      <c r="AN354">
        <v>10629</v>
      </c>
      <c r="AO354" s="1">
        <f t="shared" si="105"/>
        <v>6.4781652442364012E-3</v>
      </c>
      <c r="AP354">
        <f t="shared" si="106"/>
        <v>7.5027133541636264</v>
      </c>
      <c r="AQ354" s="15">
        <f t="shared" si="107"/>
        <v>9.2156949875742855E-2</v>
      </c>
      <c r="AR354" s="3">
        <f t="shared" si="108"/>
        <v>6.2102078159075209E-4</v>
      </c>
      <c r="AS354" s="15">
        <f t="shared" si="104"/>
        <v>3.1017559185087418E-2</v>
      </c>
    </row>
    <row r="355" spans="1:45" x14ac:dyDescent="0.25">
      <c r="A355" t="s">
        <v>396</v>
      </c>
      <c r="B355">
        <v>9.2279531030726893</v>
      </c>
      <c r="C355">
        <v>8.5492257195598099E-3</v>
      </c>
      <c r="D355">
        <v>9.7901677399674192</v>
      </c>
      <c r="E355">
        <v>-25.738738422481799</v>
      </c>
      <c r="F355" s="1">
        <v>0</v>
      </c>
      <c r="G355" s="1">
        <v>0</v>
      </c>
      <c r="H355">
        <v>3.5350107515143501</v>
      </c>
      <c r="I355">
        <v>-94.910816117617102</v>
      </c>
      <c r="J355">
        <v>-102.322380370047</v>
      </c>
      <c r="K355">
        <v>-111.32074510399499</v>
      </c>
      <c r="L355">
        <v>-86.642183234053903</v>
      </c>
      <c r="M355">
        <v>29.5903308007553</v>
      </c>
      <c r="N355">
        <v>93.633823241610699</v>
      </c>
      <c r="O355">
        <v>77.655094757124104</v>
      </c>
      <c r="P355">
        <v>482588.23148730502</v>
      </c>
      <c r="Q355">
        <v>491252.796337871</v>
      </c>
      <c r="R355">
        <v>83.945009976951596</v>
      </c>
      <c r="S355">
        <v>681.58482159466701</v>
      </c>
      <c r="T355">
        <v>0.44525770362346601</v>
      </c>
      <c r="U355">
        <v>0.335878288548836</v>
      </c>
      <c r="V355" s="1">
        <v>0</v>
      </c>
      <c r="W355">
        <v>0.24344944489742601</v>
      </c>
      <c r="X355">
        <v>0.42067226655373702</v>
      </c>
      <c r="Y355" s="1">
        <v>0</v>
      </c>
      <c r="Z355">
        <v>0.31249675486452599</v>
      </c>
      <c r="AA355">
        <v>2.9187456343890699E-4</v>
      </c>
      <c r="AB355">
        <v>5.23736344252013E-3</v>
      </c>
      <c r="AC355">
        <v>5.3091279888165003E-3</v>
      </c>
      <c r="AD355">
        <v>2.15591036776187E-3</v>
      </c>
      <c r="AE355">
        <v>0.32186062734586901</v>
      </c>
      <c r="AF355" s="3">
        <v>2.0779640686239202E-3</v>
      </c>
      <c r="AG355" s="3">
        <v>5.3993498754425102E-6</v>
      </c>
      <c r="AH355">
        <v>5.8173070161752802</v>
      </c>
      <c r="AI355">
        <v>0.148103573003568</v>
      </c>
      <c r="AJ355">
        <v>110.42223285764599</v>
      </c>
      <c r="AK355" t="s">
        <v>85</v>
      </c>
      <c r="AL355" t="s">
        <v>86</v>
      </c>
      <c r="AM355">
        <v>11784804612.92</v>
      </c>
      <c r="AN355">
        <v>24420</v>
      </c>
      <c r="AO355" s="1">
        <f t="shared" si="105"/>
        <v>7.6789666208793277E-3</v>
      </c>
      <c r="AP355">
        <f t="shared" si="106"/>
        <v>8.8353724837008425</v>
      </c>
      <c r="AQ355" s="15">
        <f t="shared" si="107"/>
        <v>4.4432831790178096E-2</v>
      </c>
      <c r="AR355" s="3">
        <f t="shared" si="108"/>
        <v>3.5680598749118948E-4</v>
      </c>
      <c r="AS355" s="15">
        <f t="shared" si="104"/>
        <v>-5.7426455994164738E-2</v>
      </c>
    </row>
    <row r="356" spans="1:45" x14ac:dyDescent="0.25">
      <c r="A356" t="s">
        <v>396</v>
      </c>
      <c r="B356">
        <v>12.670178443054301</v>
      </c>
      <c r="C356">
        <v>1.04826202281383E-2</v>
      </c>
      <c r="D356">
        <v>11.8786548132774</v>
      </c>
      <c r="E356">
        <v>-18.941288059977701</v>
      </c>
      <c r="F356" s="1">
        <v>0</v>
      </c>
      <c r="G356" s="1">
        <v>0</v>
      </c>
      <c r="H356">
        <v>3.6705250270251901</v>
      </c>
      <c r="I356">
        <v>-69.860119111958397</v>
      </c>
      <c r="J356">
        <v>-76.425394945761695</v>
      </c>
      <c r="K356">
        <v>-89.853166582962004</v>
      </c>
      <c r="L356">
        <v>-61.587727600519401</v>
      </c>
      <c r="M356">
        <v>30.773671450999402</v>
      </c>
      <c r="N356">
        <v>93.391069513359298</v>
      </c>
      <c r="O356">
        <v>76.392148574367695</v>
      </c>
      <c r="P356">
        <v>482380.014191453</v>
      </c>
      <c r="Q356">
        <v>491003.07083406899</v>
      </c>
      <c r="R356">
        <v>83.991442457833301</v>
      </c>
      <c r="S356">
        <v>683.046452751272</v>
      </c>
      <c r="T356">
        <v>0.45008374459202</v>
      </c>
      <c r="U356">
        <v>0.346390043413705</v>
      </c>
      <c r="V356" s="1">
        <v>0</v>
      </c>
      <c r="W356">
        <v>0.224541787321375</v>
      </c>
      <c r="X356">
        <v>0.42906816926491897</v>
      </c>
      <c r="Y356" s="1">
        <v>0</v>
      </c>
      <c r="Z356">
        <v>0.295008407578226</v>
      </c>
      <c r="AA356">
        <v>2.9348444169017499E-4</v>
      </c>
      <c r="AB356">
        <v>6.0122557016802497E-3</v>
      </c>
      <c r="AC356">
        <v>6.1048978984495003E-3</v>
      </c>
      <c r="AD356">
        <v>2.8062112986348099E-3</v>
      </c>
      <c r="AE356">
        <v>0.38574577197551901</v>
      </c>
      <c r="AF356" s="3">
        <v>2.7807109365784199E-3</v>
      </c>
      <c r="AG356" s="3">
        <v>2.82436141036503E-5</v>
      </c>
      <c r="AH356">
        <v>6.1340536159173302</v>
      </c>
      <c r="AI356">
        <v>0.16785405933730199</v>
      </c>
      <c r="AJ356">
        <v>249.485972987031</v>
      </c>
      <c r="AK356" t="s">
        <v>87</v>
      </c>
      <c r="AL356" t="s">
        <v>88</v>
      </c>
      <c r="AM356">
        <v>22429223519.860001</v>
      </c>
      <c r="AN356">
        <v>46497</v>
      </c>
      <c r="AO356" s="1">
        <f t="shared" si="105"/>
        <v>9.1790932767180956E-3</v>
      </c>
      <c r="AP356">
        <f t="shared" si="106"/>
        <v>10.475492274928545</v>
      </c>
      <c r="AQ356" s="15">
        <f t="shared" si="107"/>
        <v>0.20950673348100257</v>
      </c>
      <c r="AR356" s="3">
        <f t="shared" si="108"/>
        <v>2.0472641164051807E-3</v>
      </c>
      <c r="AS356" s="15">
        <f t="shared" si="104"/>
        <v>6.663411322401358E-2</v>
      </c>
    </row>
    <row r="357" spans="1:45" x14ac:dyDescent="0.25">
      <c r="A357" t="s">
        <v>396</v>
      </c>
      <c r="B357">
        <v>16.039971276102701</v>
      </c>
      <c r="C357">
        <v>1.30013395978798E-2</v>
      </c>
      <c r="D357">
        <v>14.5329412019268</v>
      </c>
      <c r="E357">
        <v>-15.3792545081873</v>
      </c>
      <c r="F357" s="1">
        <v>0</v>
      </c>
      <c r="G357" s="1">
        <v>0</v>
      </c>
      <c r="H357">
        <v>3.7511065906365499</v>
      </c>
      <c r="I357">
        <v>-45.447311681198201</v>
      </c>
      <c r="J357">
        <v>-50.145768986994199</v>
      </c>
      <c r="K357">
        <v>-73.649640960703906</v>
      </c>
      <c r="L357">
        <v>-37.140726534041697</v>
      </c>
      <c r="M357">
        <v>31.729554248611599</v>
      </c>
      <c r="N357">
        <v>92.914115742459998</v>
      </c>
      <c r="O357">
        <v>74.839074970230598</v>
      </c>
      <c r="P357">
        <v>480402.41235116398</v>
      </c>
      <c r="Q357">
        <v>489047.19655881898</v>
      </c>
      <c r="R357">
        <v>84.058618265032493</v>
      </c>
      <c r="S357">
        <v>691.01911976501901</v>
      </c>
      <c r="T357">
        <v>0.43117598326082801</v>
      </c>
      <c r="U357">
        <v>0.33831753524180402</v>
      </c>
      <c r="V357" s="1">
        <v>0</v>
      </c>
      <c r="W357">
        <v>0.21585705059257401</v>
      </c>
      <c r="X357">
        <v>0.44582541416562099</v>
      </c>
      <c r="Y357" s="1">
        <v>0</v>
      </c>
      <c r="Z357">
        <v>0.31196341326327498</v>
      </c>
      <c r="AA357">
        <v>2.9438841291644499E-4</v>
      </c>
      <c r="AB357">
        <v>6.6695705128046899E-3</v>
      </c>
      <c r="AC357">
        <v>6.7261116413580698E-3</v>
      </c>
      <c r="AD357">
        <v>3.6971946439845601E-3</v>
      </c>
      <c r="AE357">
        <v>0.456739606842053</v>
      </c>
      <c r="AF357" s="3">
        <v>3.7682344578285399E-3</v>
      </c>
      <c r="AG357" s="3">
        <v>2.77591184912644E-4</v>
      </c>
      <c r="AH357">
        <v>6.5098995655749397</v>
      </c>
      <c r="AI357">
        <v>0.191650302011841</v>
      </c>
      <c r="AJ357">
        <v>433.43702057374702</v>
      </c>
      <c r="AK357" t="s">
        <v>89</v>
      </c>
      <c r="AL357" t="s">
        <v>90</v>
      </c>
      <c r="AM357">
        <v>29896883327.849998</v>
      </c>
      <c r="AN357">
        <v>62233</v>
      </c>
      <c r="AO357" s="1">
        <f t="shared" si="105"/>
        <v>1.0788734512103054E-2</v>
      </c>
      <c r="AP357">
        <f t="shared" si="106"/>
        <v>12.205230410446589</v>
      </c>
      <c r="AQ357" s="15">
        <f t="shared" si="107"/>
        <v>0.31418832227648208</v>
      </c>
      <c r="AR357" s="3">
        <f t="shared" si="108"/>
        <v>3.6747619123291778E-3</v>
      </c>
      <c r="AS357" s="15">
        <f t="shared" si="104"/>
        <v>0.10369752779128394</v>
      </c>
    </row>
    <row r="358" spans="1:45" x14ac:dyDescent="0.25">
      <c r="A358" t="s">
        <v>396</v>
      </c>
      <c r="B358">
        <v>19.357932522465099</v>
      </c>
      <c r="C358">
        <v>1.68383900216297E-2</v>
      </c>
      <c r="D358">
        <v>18.435919415376201</v>
      </c>
      <c r="E358">
        <v>-12.9980167399062</v>
      </c>
      <c r="F358" s="1">
        <v>0</v>
      </c>
      <c r="G358" s="1">
        <v>0</v>
      </c>
      <c r="H358">
        <v>3.8077683002215501</v>
      </c>
      <c r="I358">
        <v>-20.761616998292201</v>
      </c>
      <c r="J358">
        <v>-24.993271287794101</v>
      </c>
      <c r="K358">
        <v>-55.603631836518197</v>
      </c>
      <c r="L358">
        <v>-12.4402402705384</v>
      </c>
      <c r="M358">
        <v>31.8457756215941</v>
      </c>
      <c r="N358">
        <v>92.3291093138359</v>
      </c>
      <c r="O358">
        <v>73.714663395849996</v>
      </c>
      <c r="P358">
        <v>479555.86262834602</v>
      </c>
      <c r="Q358">
        <v>488559.30760165403</v>
      </c>
      <c r="R358">
        <v>84.531336125583806</v>
      </c>
      <c r="S358">
        <v>699.63934846458403</v>
      </c>
      <c r="T358">
        <v>0.403590961121715</v>
      </c>
      <c r="U358">
        <v>0.34034407123064803</v>
      </c>
      <c r="V358" s="1">
        <v>0</v>
      </c>
      <c r="W358">
        <v>0.210332907826353</v>
      </c>
      <c r="X358">
        <v>0.44932302094299698</v>
      </c>
      <c r="Y358" s="1">
        <v>0</v>
      </c>
      <c r="Z358">
        <v>0.346580437102535</v>
      </c>
      <c r="AA358">
        <v>2.95051976464696E-4</v>
      </c>
      <c r="AB358">
        <v>6.9803479370224401E-3</v>
      </c>
      <c r="AC358">
        <v>7.0534162785284796E-3</v>
      </c>
      <c r="AD358">
        <v>4.6515436273388798E-3</v>
      </c>
      <c r="AE358">
        <v>0.50270915893270895</v>
      </c>
      <c r="AF358" s="3">
        <v>4.8240767266117196E-3</v>
      </c>
      <c r="AG358" s="3">
        <v>1.9135203006640899E-3</v>
      </c>
      <c r="AH358">
        <v>6.8092493312293003</v>
      </c>
      <c r="AI358">
        <v>0.19232323193003001</v>
      </c>
      <c r="AJ358">
        <v>654.66170690787703</v>
      </c>
      <c r="AK358" t="s">
        <v>91</v>
      </c>
      <c r="AL358" t="s">
        <v>92</v>
      </c>
      <c r="AM358">
        <v>33571787719.16</v>
      </c>
      <c r="AN358">
        <v>70006</v>
      </c>
      <c r="AO358" s="1">
        <f t="shared" si="105"/>
        <v>1.2172544981604895E-2</v>
      </c>
      <c r="AP358">
        <f t="shared" si="106"/>
        <v>13.667740034362675</v>
      </c>
      <c r="AQ358" s="15">
        <f t="shared" si="107"/>
        <v>0.41632285028808402</v>
      </c>
      <c r="AR358" s="3">
        <f t="shared" si="108"/>
        <v>5.5968294718921272E-3</v>
      </c>
      <c r="AS358" s="15">
        <f t="shared" si="104"/>
        <v>5.0011777894836351E-2</v>
      </c>
    </row>
    <row r="359" spans="1:45" x14ac:dyDescent="0.25">
      <c r="A359" t="s">
        <v>396</v>
      </c>
      <c r="B359">
        <v>24.037190956776001</v>
      </c>
      <c r="C359">
        <v>2.1762122748154599E-2</v>
      </c>
      <c r="D359">
        <v>23.204867210832401</v>
      </c>
      <c r="E359">
        <v>-8.9619794497257494</v>
      </c>
      <c r="F359" s="1">
        <v>0</v>
      </c>
      <c r="G359" s="1">
        <v>0</v>
      </c>
      <c r="H359">
        <v>3.8610575864861998</v>
      </c>
      <c r="I359">
        <v>3.5531218145978798</v>
      </c>
      <c r="J359">
        <v>-3.7396049359143899</v>
      </c>
      <c r="K359">
        <v>-27.1047898894737</v>
      </c>
      <c r="L359">
        <v>11.8882551059445</v>
      </c>
      <c r="M359">
        <v>30.543287790612599</v>
      </c>
      <c r="N359">
        <v>92.181757405183205</v>
      </c>
      <c r="O359">
        <v>73.982248079350299</v>
      </c>
      <c r="P359">
        <v>478563.37170845299</v>
      </c>
      <c r="Q359">
        <v>487680.83434256102</v>
      </c>
      <c r="R359">
        <v>85.120436631111602</v>
      </c>
      <c r="S359">
        <v>698.07301273368</v>
      </c>
      <c r="T359">
        <v>0.38569254157275801</v>
      </c>
      <c r="U359">
        <v>0.34677517434925098</v>
      </c>
      <c r="V359" s="1">
        <v>0</v>
      </c>
      <c r="W359">
        <v>0.20746083408442101</v>
      </c>
      <c r="X359">
        <v>0.44576399156632601</v>
      </c>
      <c r="Y359" s="1">
        <v>0</v>
      </c>
      <c r="Z359">
        <v>0.385731623320134</v>
      </c>
      <c r="AA359">
        <v>2.9342937310656702E-4</v>
      </c>
      <c r="AB359">
        <v>6.7879288078932501E-3</v>
      </c>
      <c r="AC359">
        <v>6.8497513153754604E-3</v>
      </c>
      <c r="AD359">
        <v>5.2857567426642599E-3</v>
      </c>
      <c r="AE359">
        <v>0.48924381979694398</v>
      </c>
      <c r="AF359" s="3">
        <v>5.5231848534186296E-3</v>
      </c>
      <c r="AG359" s="3">
        <v>5.1634519811802997E-3</v>
      </c>
      <c r="AH359">
        <v>6.9995328474655398</v>
      </c>
      <c r="AI359">
        <v>0.19507975869396799</v>
      </c>
      <c r="AJ359">
        <v>834.28683918148204</v>
      </c>
      <c r="AK359" t="s">
        <v>93</v>
      </c>
      <c r="AL359" t="s">
        <v>94</v>
      </c>
      <c r="AM359">
        <v>34300072540.459999</v>
      </c>
      <c r="AN359">
        <v>71673</v>
      </c>
      <c r="AO359" s="1">
        <f t="shared" si="105"/>
        <v>1.2666365541900657E-2</v>
      </c>
      <c r="AP359">
        <f t="shared" si="106"/>
        <v>14.18421430994008</v>
      </c>
      <c r="AQ359" s="15">
        <f t="shared" si="107"/>
        <v>0.69464380835892392</v>
      </c>
      <c r="AR359" s="3">
        <f t="shared" si="108"/>
        <v>9.9837078548004523E-3</v>
      </c>
      <c r="AS359" s="15">
        <f t="shared" si="104"/>
        <v>3.5868498551677064E-2</v>
      </c>
    </row>
    <row r="360" spans="1:45" x14ac:dyDescent="0.25">
      <c r="A360" t="s">
        <v>396</v>
      </c>
      <c r="B360">
        <v>30.019336195177299</v>
      </c>
      <c r="C360">
        <v>2.9310298739915499E-2</v>
      </c>
      <c r="D360">
        <v>30.0214300973036</v>
      </c>
      <c r="E360">
        <v>-2.8151899281817299</v>
      </c>
      <c r="F360" s="1">
        <v>0</v>
      </c>
      <c r="G360" s="1">
        <v>0</v>
      </c>
      <c r="H360">
        <v>3.9321994039363202</v>
      </c>
      <c r="I360">
        <v>28.375075697975099</v>
      </c>
      <c r="J360">
        <v>22.0611527275024</v>
      </c>
      <c r="K360">
        <v>-2.4249721880414699</v>
      </c>
      <c r="L360">
        <v>36.683354198363602</v>
      </c>
      <c r="M360">
        <v>29.6092181558104</v>
      </c>
      <c r="N360">
        <v>91.825194467002504</v>
      </c>
      <c r="O360">
        <v>73.939452459910896</v>
      </c>
      <c r="P360">
        <v>480309.33746051899</v>
      </c>
      <c r="Q360">
        <v>489729.628216543</v>
      </c>
      <c r="R360">
        <v>86.829564888340997</v>
      </c>
      <c r="S360">
        <v>701.84174723712101</v>
      </c>
      <c r="T360">
        <v>0.37287529312982298</v>
      </c>
      <c r="U360">
        <v>0.365973555641047</v>
      </c>
      <c r="V360" s="1">
        <v>0</v>
      </c>
      <c r="W360">
        <v>0.19950704420422999</v>
      </c>
      <c r="X360">
        <v>0.43451940015472101</v>
      </c>
      <c r="Y360" s="1">
        <v>0</v>
      </c>
      <c r="Z360">
        <v>0.39535798788119703</v>
      </c>
      <c r="AA360">
        <v>2.9242330388866899E-4</v>
      </c>
      <c r="AB360">
        <v>6.5479410746504697E-3</v>
      </c>
      <c r="AC360">
        <v>6.5743880707684298E-3</v>
      </c>
      <c r="AD360">
        <v>5.9794514156863102E-3</v>
      </c>
      <c r="AE360">
        <v>0.48637619407738297</v>
      </c>
      <c r="AF360" s="3">
        <v>6.2008330312479897E-3</v>
      </c>
      <c r="AG360" s="3">
        <v>1.12616503154123E-2</v>
      </c>
      <c r="AH360">
        <v>7.1929846662272396</v>
      </c>
      <c r="AI360">
        <v>0.196318461144529</v>
      </c>
      <c r="AJ360">
        <v>1086.4036031733301</v>
      </c>
      <c r="AK360" t="s">
        <v>95</v>
      </c>
      <c r="AL360" t="s">
        <v>96</v>
      </c>
      <c r="AM360">
        <v>23723438795.849998</v>
      </c>
      <c r="AN360">
        <v>49392</v>
      </c>
      <c r="AO360" s="1">
        <f t="shared" si="105"/>
        <v>1.3067644405905089E-2</v>
      </c>
      <c r="AP360">
        <f t="shared" si="106"/>
        <v>14.601814044293649</v>
      </c>
      <c r="AQ360" s="15">
        <f t="shared" si="107"/>
        <v>1.0558634772443756</v>
      </c>
      <c r="AR360" s="3">
        <f t="shared" si="108"/>
        <v>1.6240233948552715E-2</v>
      </c>
      <c r="AS360" s="15">
        <f t="shared" si="104"/>
        <v>-6.9746914771018353E-5</v>
      </c>
    </row>
    <row r="361" spans="1:45" x14ac:dyDescent="0.25">
      <c r="A361" t="s">
        <v>396</v>
      </c>
      <c r="B361">
        <v>34.132705147766302</v>
      </c>
      <c r="C361">
        <v>3.3243074852442801E-2</v>
      </c>
      <c r="D361">
        <v>33.348872468588802</v>
      </c>
      <c r="E361">
        <v>2.46927205241249</v>
      </c>
      <c r="F361" s="1">
        <v>0</v>
      </c>
      <c r="G361" s="1">
        <v>0</v>
      </c>
      <c r="H361">
        <v>4.0145927145379501</v>
      </c>
      <c r="I361">
        <v>52.443844811772202</v>
      </c>
      <c r="J361">
        <v>45.973349383848301</v>
      </c>
      <c r="K361">
        <v>19.463586203154001</v>
      </c>
      <c r="L361">
        <v>60.8126173941546</v>
      </c>
      <c r="M361">
        <v>29.679220827646301</v>
      </c>
      <c r="N361">
        <v>90.981244138465101</v>
      </c>
      <c r="O361">
        <v>73.143257278823498</v>
      </c>
      <c r="P361">
        <v>476861.09827039798</v>
      </c>
      <c r="Q361">
        <v>486595.46361731202</v>
      </c>
      <c r="R361">
        <v>91.828581426823604</v>
      </c>
      <c r="S361">
        <v>705.18072426720903</v>
      </c>
      <c r="T361">
        <v>0.38788876896529201</v>
      </c>
      <c r="U361">
        <v>0.37911489656368402</v>
      </c>
      <c r="V361" s="1">
        <v>0</v>
      </c>
      <c r="W361">
        <v>0.18597181915657601</v>
      </c>
      <c r="X361">
        <v>0.43491328427973802</v>
      </c>
      <c r="Y361" s="1">
        <v>0</v>
      </c>
      <c r="Z361">
        <v>0.36774651682466902</v>
      </c>
      <c r="AA361">
        <v>2.9337564428603898E-4</v>
      </c>
      <c r="AB361">
        <v>6.4566370387516602E-3</v>
      </c>
      <c r="AC361">
        <v>6.4636605600745904E-3</v>
      </c>
      <c r="AD361">
        <v>6.5111455956029804E-3</v>
      </c>
      <c r="AE361">
        <v>0.49529005616716898</v>
      </c>
      <c r="AF361" s="3">
        <v>6.6173525420836002E-3</v>
      </c>
      <c r="AG361" s="3">
        <v>1.47785852904106E-2</v>
      </c>
      <c r="AH361">
        <v>7.2423043486302596</v>
      </c>
      <c r="AI361">
        <v>0.188450079452752</v>
      </c>
      <c r="AJ361">
        <v>1543.2263855547201</v>
      </c>
      <c r="AK361" t="s">
        <v>97</v>
      </c>
      <c r="AL361" t="s">
        <v>98</v>
      </c>
      <c r="AM361">
        <v>14295342003.950001</v>
      </c>
      <c r="AN361">
        <v>29978</v>
      </c>
      <c r="AO361" s="1">
        <f t="shared" si="105"/>
        <v>1.337438874644423E-2</v>
      </c>
      <c r="AP361">
        <f t="shared" si="106"/>
        <v>14.919777201586159</v>
      </c>
      <c r="AQ361" s="15">
        <f t="shared" si="107"/>
        <v>1.2877489848935255</v>
      </c>
      <c r="AR361" s="3">
        <f t="shared" si="108"/>
        <v>2.0821272036827067E-2</v>
      </c>
      <c r="AS361" s="15">
        <f t="shared" si="104"/>
        <v>2.3504023409360864E-2</v>
      </c>
    </row>
    <row r="362" spans="1:45" x14ac:dyDescent="0.25">
      <c r="A362" t="s">
        <v>396</v>
      </c>
      <c r="B362">
        <v>34.835974094006303</v>
      </c>
      <c r="C362">
        <v>3.4373742201822502E-2</v>
      </c>
      <c r="D362">
        <v>34.278298030638503</v>
      </c>
      <c r="E362">
        <v>9.5842373921009898</v>
      </c>
      <c r="F362" s="1">
        <v>0</v>
      </c>
      <c r="G362" s="1">
        <v>0</v>
      </c>
      <c r="H362">
        <v>4.1558315538711703</v>
      </c>
      <c r="I362">
        <v>77.855567055776504</v>
      </c>
      <c r="J362">
        <v>68.855210735965301</v>
      </c>
      <c r="K362">
        <v>48.096427687532199</v>
      </c>
      <c r="L362">
        <v>86.247461943807707</v>
      </c>
      <c r="M362">
        <v>30.979662744849499</v>
      </c>
      <c r="N362">
        <v>90.812491581516895</v>
      </c>
      <c r="O362">
        <v>72.774494324943902</v>
      </c>
      <c r="P362">
        <v>475470.29831929202</v>
      </c>
      <c r="Q362">
        <v>485381.49914488703</v>
      </c>
      <c r="R362">
        <v>103.754016807093</v>
      </c>
      <c r="S362">
        <v>697.77455269197606</v>
      </c>
      <c r="T362">
        <v>0.42617237947168402</v>
      </c>
      <c r="U362">
        <v>0.389476204436285</v>
      </c>
      <c r="V362" s="1">
        <v>0</v>
      </c>
      <c r="W362">
        <v>0.18077433627908401</v>
      </c>
      <c r="X362">
        <v>0.42974945928462899</v>
      </c>
      <c r="Y362" s="1">
        <v>0</v>
      </c>
      <c r="Z362">
        <v>0.27577922239929398</v>
      </c>
      <c r="AA362">
        <v>2.9448856884399901E-4</v>
      </c>
      <c r="AB362">
        <v>6.46085778188955E-3</v>
      </c>
      <c r="AC362">
        <v>6.5070762857267197E-3</v>
      </c>
      <c r="AD362">
        <v>6.1781596604597302E-3</v>
      </c>
      <c r="AE362">
        <v>0.50140775761871903</v>
      </c>
      <c r="AF362" s="3">
        <v>6.2891574853262298E-3</v>
      </c>
      <c r="AG362" s="3">
        <v>1.52831987453896E-2</v>
      </c>
      <c r="AH362">
        <v>7.0590600730013797</v>
      </c>
      <c r="AI362">
        <v>0.191507475419564</v>
      </c>
      <c r="AJ362">
        <v>2333.4963948178001</v>
      </c>
      <c r="AK362" t="s">
        <v>99</v>
      </c>
      <c r="AL362" t="s">
        <v>100</v>
      </c>
      <c r="AM362">
        <v>6885760860.2600002</v>
      </c>
      <c r="AN362">
        <v>14482</v>
      </c>
      <c r="AO362" s="1">
        <f t="shared" si="105"/>
        <v>1.3090722339896948E-2</v>
      </c>
      <c r="AP362">
        <f t="shared" si="106"/>
        <v>14.625773865761104</v>
      </c>
      <c r="AQ362" s="15">
        <f t="shared" si="107"/>
        <v>1.3818209151692971</v>
      </c>
      <c r="AR362" s="3">
        <f t="shared" si="108"/>
        <v>2.1968501713734205E-2</v>
      </c>
      <c r="AS362" s="15">
        <f t="shared" si="104"/>
        <v>1.6269070969315402E-2</v>
      </c>
    </row>
    <row r="363" spans="1:45" x14ac:dyDescent="0.25">
      <c r="A363" t="s">
        <v>396</v>
      </c>
      <c r="B363">
        <v>35.334680712049497</v>
      </c>
      <c r="C363">
        <v>3.6556390268579299E-2</v>
      </c>
      <c r="D363">
        <v>36.038946818719999</v>
      </c>
      <c r="E363">
        <v>7.4922503759847201</v>
      </c>
      <c r="F363" s="1">
        <v>0</v>
      </c>
      <c r="G363" s="1">
        <v>0</v>
      </c>
      <c r="H363">
        <v>4.2311108348053104</v>
      </c>
      <c r="I363">
        <v>102.328411020052</v>
      </c>
      <c r="J363">
        <v>93.9683365272885</v>
      </c>
      <c r="K363">
        <v>75.680758147717796</v>
      </c>
      <c r="L363">
        <v>110.7564603327</v>
      </c>
      <c r="M363">
        <v>33.994716199052</v>
      </c>
      <c r="N363">
        <v>91.750548841787804</v>
      </c>
      <c r="O363">
        <v>72.626608088104106</v>
      </c>
      <c r="P363">
        <v>473535.53381954803</v>
      </c>
      <c r="Q363">
        <v>482816.205528491</v>
      </c>
      <c r="R363">
        <v>120.65296320025099</v>
      </c>
      <c r="S363">
        <v>693.17867046165395</v>
      </c>
      <c r="T363">
        <v>0.46173597637492497</v>
      </c>
      <c r="U363">
        <v>0.37618628826587103</v>
      </c>
      <c r="V363" s="1">
        <v>0</v>
      </c>
      <c r="W363">
        <v>0.164719193939212</v>
      </c>
      <c r="X363">
        <v>0.459094517794916</v>
      </c>
      <c r="Y363" s="1">
        <v>0</v>
      </c>
      <c r="Z363">
        <v>0.18993310169893399</v>
      </c>
      <c r="AA363">
        <v>2.9584947751091199E-4</v>
      </c>
      <c r="AB363">
        <v>6.6771314172445204E-3</v>
      </c>
      <c r="AC363">
        <v>6.8071762504992401E-3</v>
      </c>
      <c r="AD363">
        <v>5.94048996041631E-3</v>
      </c>
      <c r="AE363">
        <v>0.53263029875461398</v>
      </c>
      <c r="AF363" s="3">
        <v>6.0867056143629299E-3</v>
      </c>
      <c r="AG363" s="3">
        <v>1.61109690431059E-2</v>
      </c>
      <c r="AH363">
        <v>6.7435949644165101</v>
      </c>
      <c r="AI363">
        <v>0.20197606401138399</v>
      </c>
      <c r="AJ363">
        <v>3176.4608622014298</v>
      </c>
      <c r="AK363" t="s">
        <v>101</v>
      </c>
      <c r="AL363" t="s">
        <v>102</v>
      </c>
      <c r="AM363">
        <v>3778813559.8800001</v>
      </c>
      <c r="AN363">
        <v>7980</v>
      </c>
      <c r="AO363" s="1">
        <f t="shared" si="105"/>
        <v>1.3189731342373081E-2</v>
      </c>
      <c r="AP363">
        <f t="shared" si="106"/>
        <v>14.728496432274984</v>
      </c>
      <c r="AQ363" s="15">
        <f t="shared" si="107"/>
        <v>1.3990691021671147</v>
      </c>
      <c r="AR363" s="3">
        <f t="shared" si="108"/>
        <v>2.2487060728860895E-2</v>
      </c>
      <c r="AS363" s="15">
        <f t="shared" si="104"/>
        <v>-1.9541805985980654E-2</v>
      </c>
    </row>
    <row r="364" spans="1:45" x14ac:dyDescent="0.25">
      <c r="A364" t="s">
        <v>396</v>
      </c>
      <c r="B364">
        <v>35.814760202531197</v>
      </c>
      <c r="C364">
        <v>3.7137368441178299E-2</v>
      </c>
      <c r="D364">
        <v>36.500254284895803</v>
      </c>
      <c r="E364">
        <v>14.178999139560901</v>
      </c>
      <c r="F364" s="1">
        <v>0</v>
      </c>
      <c r="G364" s="1">
        <v>0</v>
      </c>
      <c r="H364">
        <v>4.3552598740992599</v>
      </c>
      <c r="I364">
        <v>127.75038254873</v>
      </c>
      <c r="J364">
        <v>122.42196455215699</v>
      </c>
      <c r="K364">
        <v>95.260515572543895</v>
      </c>
      <c r="L364">
        <v>136.18785393034</v>
      </c>
      <c r="M364">
        <v>35.911117249502396</v>
      </c>
      <c r="N364">
        <v>91.182368691808193</v>
      </c>
      <c r="O364">
        <v>70.815315441665504</v>
      </c>
      <c r="P364">
        <v>473014.23191716499</v>
      </c>
      <c r="Q364">
        <v>482872.00948553398</v>
      </c>
      <c r="R364">
        <v>127.63611941670101</v>
      </c>
      <c r="S364">
        <v>697.336717072189</v>
      </c>
      <c r="T364">
        <v>0.46615218851323797</v>
      </c>
      <c r="U364">
        <v>0.35960775990034299</v>
      </c>
      <c r="V364" s="1">
        <v>0</v>
      </c>
      <c r="W364">
        <v>0.16151309308402401</v>
      </c>
      <c r="X364">
        <v>0.478879147015631</v>
      </c>
      <c r="Y364" s="1">
        <v>0</v>
      </c>
      <c r="Z364">
        <v>0.16580791044305401</v>
      </c>
      <c r="AA364">
        <v>2.9974896010040599E-4</v>
      </c>
      <c r="AB364">
        <v>6.9551173589263403E-3</v>
      </c>
      <c r="AC364">
        <v>7.0692474183199801E-3</v>
      </c>
      <c r="AD364">
        <v>6.3000530948527401E-3</v>
      </c>
      <c r="AE364">
        <v>0.59405387538426602</v>
      </c>
      <c r="AF364" s="3">
        <v>6.4654277976204299E-3</v>
      </c>
      <c r="AG364" s="3">
        <v>1.54606324947789E-2</v>
      </c>
      <c r="AH364">
        <v>6.8910773549030298</v>
      </c>
      <c r="AI364">
        <v>0.22154989463265201</v>
      </c>
      <c r="AJ364">
        <v>4009.8045359851499</v>
      </c>
      <c r="AK364" t="s">
        <v>103</v>
      </c>
      <c r="AL364" t="s">
        <v>104</v>
      </c>
      <c r="AM364">
        <v>1815901636.3299999</v>
      </c>
      <c r="AN364">
        <v>3839</v>
      </c>
      <c r="AO364" s="1">
        <f t="shared" si="105"/>
        <v>1.3834424176040815E-2</v>
      </c>
      <c r="AP364">
        <f t="shared" si="106"/>
        <v>15.394604104720489</v>
      </c>
      <c r="AQ364" s="15">
        <f t="shared" si="107"/>
        <v>1.3264489270983733</v>
      </c>
      <c r="AR364" s="3">
        <f t="shared" si="108"/>
        <v>2.2441007418696746E-2</v>
      </c>
      <c r="AS364" s="15">
        <f t="shared" si="104"/>
        <v>-1.8780528952322184E-2</v>
      </c>
    </row>
    <row r="365" spans="1:45" x14ac:dyDescent="0.25">
      <c r="A365" t="s">
        <v>396</v>
      </c>
      <c r="B365">
        <v>40.339259107893099</v>
      </c>
      <c r="C365">
        <v>3.4972985781923698E-2</v>
      </c>
      <c r="D365">
        <v>34.766053996570399</v>
      </c>
      <c r="E365">
        <v>24.580384963322501</v>
      </c>
      <c r="F365" s="1">
        <v>0</v>
      </c>
      <c r="G365" s="1">
        <v>0</v>
      </c>
      <c r="H365">
        <v>4.4968464995192203</v>
      </c>
      <c r="I365">
        <v>151.118376914207</v>
      </c>
      <c r="J365">
        <v>146.96748274453</v>
      </c>
      <c r="K365">
        <v>114.266255388263</v>
      </c>
      <c r="L365">
        <v>159.57356621307699</v>
      </c>
      <c r="M365">
        <v>37.217984610180999</v>
      </c>
      <c r="N365">
        <v>90.594156814495193</v>
      </c>
      <c r="O365">
        <v>69.202491511915994</v>
      </c>
      <c r="P365">
        <v>472008.72491722798</v>
      </c>
      <c r="Q365">
        <v>485879.635805831</v>
      </c>
      <c r="R365">
        <v>131.53174960277801</v>
      </c>
      <c r="S365">
        <v>696.53712721138697</v>
      </c>
      <c r="T365">
        <v>0.39157617943633199</v>
      </c>
      <c r="U365">
        <v>0.40007388461715898</v>
      </c>
      <c r="V365" s="1">
        <v>0</v>
      </c>
      <c r="W365">
        <v>0.15279846510133299</v>
      </c>
      <c r="X365">
        <v>0.44712765028150597</v>
      </c>
      <c r="Y365" s="1">
        <v>0</v>
      </c>
      <c r="Z365">
        <v>0.20467960744629299</v>
      </c>
      <c r="AA365">
        <v>3.1659010888581698E-4</v>
      </c>
      <c r="AB365">
        <v>7.2096590378013603E-3</v>
      </c>
      <c r="AC365">
        <v>7.3012073414109998E-3</v>
      </c>
      <c r="AD365">
        <v>6.88122758922112E-3</v>
      </c>
      <c r="AE365">
        <v>0.63903646991901997</v>
      </c>
      <c r="AF365" s="3">
        <v>7.0033815755576297E-3</v>
      </c>
      <c r="AG365" s="3">
        <v>1.29956265251588E-2</v>
      </c>
      <c r="AH365">
        <v>7.0325490856877302</v>
      </c>
      <c r="AI365">
        <v>0.23636508858774399</v>
      </c>
      <c r="AJ365">
        <v>4888.9011706129204</v>
      </c>
      <c r="AK365" t="s">
        <v>105</v>
      </c>
      <c r="AL365" t="s">
        <v>106</v>
      </c>
      <c r="AM365">
        <v>769846230.34000003</v>
      </c>
      <c r="AN365">
        <v>1631</v>
      </c>
      <c r="AO365" s="1">
        <f t="shared" si="105"/>
        <v>1.4621179025854447E-2</v>
      </c>
      <c r="AP365">
        <f t="shared" si="106"/>
        <v>16.201029442438355</v>
      </c>
      <c r="AQ365" s="15">
        <f t="shared" si="107"/>
        <v>1.4899194987094471</v>
      </c>
      <c r="AR365" s="3">
        <f t="shared" si="108"/>
        <v>2.7507022834094695E-2</v>
      </c>
      <c r="AS365" s="15">
        <f t="shared" si="104"/>
        <v>0.16030594417970145</v>
      </c>
    </row>
    <row r="366" spans="1:45" x14ac:dyDescent="0.25">
      <c r="A366" t="s">
        <v>396</v>
      </c>
      <c r="B366">
        <v>47.2957751186973</v>
      </c>
      <c r="C366">
        <v>3.2661261345598699E-2</v>
      </c>
      <c r="D366">
        <v>32.865932357976398</v>
      </c>
      <c r="E366">
        <v>40.604391482619803</v>
      </c>
      <c r="F366" s="1">
        <v>0</v>
      </c>
      <c r="G366" s="1">
        <v>0</v>
      </c>
      <c r="H366">
        <v>4.6904438266496999</v>
      </c>
      <c r="I366">
        <v>176.576639334361</v>
      </c>
      <c r="J366">
        <v>173.187847455868</v>
      </c>
      <c r="K366">
        <v>135.00911617526299</v>
      </c>
      <c r="L366">
        <v>184.78767093393799</v>
      </c>
      <c r="M366">
        <v>38.070022492587199</v>
      </c>
      <c r="N366">
        <v>88.539381977812099</v>
      </c>
      <c r="O366">
        <v>66.818611132798395</v>
      </c>
      <c r="P366">
        <v>486064.04608695599</v>
      </c>
      <c r="Q366">
        <v>506190.99829066399</v>
      </c>
      <c r="R366">
        <v>134.058840943311</v>
      </c>
      <c r="S366">
        <v>695.70413515738903</v>
      </c>
      <c r="T366">
        <v>0.35781836242985599</v>
      </c>
      <c r="U366">
        <v>0.360990586748968</v>
      </c>
      <c r="V366" s="1">
        <v>0</v>
      </c>
      <c r="W366">
        <v>0.180508000804222</v>
      </c>
      <c r="X366">
        <v>0.45850141244680898</v>
      </c>
      <c r="Y366" s="1">
        <v>0</v>
      </c>
      <c r="Z366">
        <v>0.31085183647993297</v>
      </c>
      <c r="AA366">
        <v>3.2045276852184798E-4</v>
      </c>
      <c r="AB366">
        <v>7.4727332439769104E-3</v>
      </c>
      <c r="AC366">
        <v>7.5362450987552501E-3</v>
      </c>
      <c r="AD366">
        <v>7.2793907162887099E-3</v>
      </c>
      <c r="AE366">
        <v>0.66700015705454097</v>
      </c>
      <c r="AF366" s="3">
        <v>7.3584184348158797E-3</v>
      </c>
      <c r="AG366" s="3">
        <v>1.00683214010932E-2</v>
      </c>
      <c r="AH366">
        <v>7.2374092675613602</v>
      </c>
      <c r="AI366">
        <v>0.25155171119074898</v>
      </c>
      <c r="AJ366">
        <v>5853.4962174349002</v>
      </c>
      <c r="AK366" t="s">
        <v>107</v>
      </c>
      <c r="AL366" t="s">
        <v>108</v>
      </c>
      <c r="AM366">
        <v>212409988.13999999</v>
      </c>
      <c r="AN366">
        <v>437</v>
      </c>
      <c r="AO366" s="1">
        <f t="shared" si="105"/>
        <v>1.5215116302092978E-2</v>
      </c>
      <c r="AP366">
        <f t="shared" si="106"/>
        <v>16.805142265898954</v>
      </c>
      <c r="AQ366" s="15">
        <f t="shared" si="107"/>
        <v>1.8143632687162685</v>
      </c>
      <c r="AR366" s="3">
        <f t="shared" si="108"/>
        <v>3.6758437636875876E-2</v>
      </c>
      <c r="AS366" s="15">
        <f t="shared" si="104"/>
        <v>0.43905167830173708</v>
      </c>
    </row>
    <row r="367" spans="1:45" x14ac:dyDescent="0.25">
      <c r="A367" t="s">
        <v>396</v>
      </c>
      <c r="B367">
        <v>32.719563330075403</v>
      </c>
      <c r="C367">
        <v>3.1404143572732503E-2</v>
      </c>
      <c r="D367">
        <v>31.811477224570101</v>
      </c>
      <c r="E367">
        <v>60.494933695610399</v>
      </c>
      <c r="F367" s="1">
        <v>0</v>
      </c>
      <c r="G367" s="1">
        <v>0</v>
      </c>
      <c r="H367">
        <v>4.8747480517571002</v>
      </c>
      <c r="I367">
        <v>200.306051730673</v>
      </c>
      <c r="J367">
        <v>196.96999735662001</v>
      </c>
      <c r="K367">
        <v>157.81787714129501</v>
      </c>
      <c r="L367">
        <v>208.347449257189</v>
      </c>
      <c r="M367">
        <v>38.273568848451198</v>
      </c>
      <c r="N367">
        <v>84.535606939960701</v>
      </c>
      <c r="O367">
        <v>64.696868064147395</v>
      </c>
      <c r="P367">
        <v>496398.15934782597</v>
      </c>
      <c r="Q367">
        <v>509452.88631248899</v>
      </c>
      <c r="R367">
        <v>133.35546473737799</v>
      </c>
      <c r="S367">
        <v>686.88829896766595</v>
      </c>
      <c r="T367">
        <v>0.29799365764473701</v>
      </c>
      <c r="U367">
        <v>0.40900226304267201</v>
      </c>
      <c r="V367" s="1">
        <v>0</v>
      </c>
      <c r="W367">
        <v>0.166416095472217</v>
      </c>
      <c r="X367">
        <v>0.42458164148510902</v>
      </c>
      <c r="Y367" s="1">
        <v>0</v>
      </c>
      <c r="Z367">
        <v>0.18259999915662001</v>
      </c>
      <c r="AA367">
        <v>2.9799405334859198E-4</v>
      </c>
      <c r="AB367">
        <v>7.1536811840761097E-3</v>
      </c>
      <c r="AC367">
        <v>7.2614052750847001E-3</v>
      </c>
      <c r="AD367">
        <v>6.9489986940176303E-3</v>
      </c>
      <c r="AE367">
        <v>0.66464988947219295</v>
      </c>
      <c r="AF367" s="3">
        <v>6.88426230011007E-3</v>
      </c>
      <c r="AG367" s="3">
        <v>9.6871046275550307E-3</v>
      </c>
      <c r="AH367">
        <v>6.9519240445125003</v>
      </c>
      <c r="AI367">
        <v>0.242478589445279</v>
      </c>
      <c r="AJ367">
        <v>6666.3922757870596</v>
      </c>
      <c r="AK367" t="s">
        <v>109</v>
      </c>
      <c r="AL367" t="s">
        <v>110</v>
      </c>
      <c r="AM367">
        <v>45668630.659999996</v>
      </c>
      <c r="AN367">
        <v>92</v>
      </c>
      <c r="AO367" s="1">
        <f t="shared" si="105"/>
        <v>1.4443661628543363E-2</v>
      </c>
      <c r="AP367">
        <f t="shared" si="106"/>
        <v>16.019691791234603</v>
      </c>
      <c r="AQ367" s="15">
        <f t="shared" si="107"/>
        <v>1.0424589783917293</v>
      </c>
      <c r="AR367" s="3">
        <f t="shared" si="108"/>
        <v>1.8042021770414047E-2</v>
      </c>
      <c r="AS367" s="15">
        <f t="shared" si="104"/>
        <v>2.8545864094733808E-2</v>
      </c>
    </row>
    <row r="368" spans="1:45" x14ac:dyDescent="0.25">
      <c r="A368" t="s">
        <v>396</v>
      </c>
      <c r="B368">
        <v>79.028142459656905</v>
      </c>
      <c r="C368">
        <v>2.64897947371842E-2</v>
      </c>
      <c r="D368">
        <v>27.542039967274501</v>
      </c>
      <c r="E368">
        <v>97.637915253852199</v>
      </c>
      <c r="F368" s="1">
        <v>0</v>
      </c>
      <c r="G368" s="1">
        <v>0</v>
      </c>
      <c r="H368">
        <v>5.2363954790522698</v>
      </c>
      <c r="I368">
        <v>225.78999786757501</v>
      </c>
      <c r="J368">
        <v>214.22010570340299</v>
      </c>
      <c r="K368">
        <v>194.397794175863</v>
      </c>
      <c r="L368">
        <v>233.39980784495199</v>
      </c>
      <c r="M368">
        <v>37.581441832175301</v>
      </c>
      <c r="N368">
        <v>86.126931056962206</v>
      </c>
      <c r="O368">
        <v>69.214548746560794</v>
      </c>
      <c r="P368">
        <v>524487.13375000004</v>
      </c>
      <c r="Q368">
        <v>530159.16985111695</v>
      </c>
      <c r="R368">
        <v>133.088302357712</v>
      </c>
      <c r="S368">
        <v>673.59399377417606</v>
      </c>
      <c r="T368">
        <v>0.27947213125193898</v>
      </c>
      <c r="U368">
        <v>0.25900882581310097</v>
      </c>
      <c r="V368" s="1">
        <v>0</v>
      </c>
      <c r="W368">
        <v>0.26850162222878299</v>
      </c>
      <c r="X368">
        <v>0.47248955195811398</v>
      </c>
      <c r="Y368" s="1">
        <v>0</v>
      </c>
      <c r="Z368">
        <v>0.25900882581310097</v>
      </c>
      <c r="AA368">
        <v>2.9517567807808398E-4</v>
      </c>
      <c r="AB368">
        <v>6.0862599032701602E-3</v>
      </c>
      <c r="AC368">
        <v>6.5653347372141204E-3</v>
      </c>
      <c r="AD368">
        <v>5.8719491404034801E-3</v>
      </c>
      <c r="AE368">
        <v>0.50712240370012596</v>
      </c>
      <c r="AF368" s="3">
        <v>5.3145471072395603E-3</v>
      </c>
      <c r="AG368" s="3">
        <v>8.5971232432414304E-3</v>
      </c>
      <c r="AH368">
        <v>5.5823613832643604</v>
      </c>
      <c r="AI368">
        <v>0.18835593560630501</v>
      </c>
      <c r="AJ368">
        <v>7239.4689615342604</v>
      </c>
      <c r="AK368" t="s">
        <v>111</v>
      </c>
      <c r="AL368" t="s">
        <v>112</v>
      </c>
      <c r="AM368">
        <v>12587691.210000001</v>
      </c>
      <c r="AN368">
        <v>24</v>
      </c>
      <c r="AO368" s="1">
        <f t="shared" si="105"/>
        <v>1.2175057522531764E-2</v>
      </c>
      <c r="AP368">
        <f t="shared" si="106"/>
        <v>13.670375032622051</v>
      </c>
      <c r="AQ368" s="15">
        <f t="shared" si="107"/>
        <v>4.7809783763115155</v>
      </c>
      <c r="AR368" s="3">
        <f t="shared" si="108"/>
        <v>0.10987502655797679</v>
      </c>
      <c r="AS368" s="15">
        <f t="shared" si="104"/>
        <v>1.8693641630597546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compare1</vt:lpstr>
      <vt:lpstr>compare2</vt:lpstr>
      <vt:lpstr>0210</vt:lpstr>
      <vt:lpstr>0211</vt:lpstr>
      <vt:lpstr>Sheet6</vt:lpstr>
      <vt:lpstr>Sheet7</vt:lpstr>
      <vt:lpstr>Sheet8</vt:lpstr>
      <vt:lpstr>0212</vt:lpstr>
      <vt:lpstr>0213 tover</vt:lpstr>
      <vt:lpstr>0214 cashout ramp</vt:lpstr>
      <vt:lpstr>Sheet1</vt:lpstr>
      <vt:lpstr>0214 tover ramp</vt:lpstr>
      <vt:lpstr>ATM speed</vt:lpstr>
      <vt:lpstr>0217</vt:lpstr>
      <vt:lpstr>Sheet5</vt:lpstr>
      <vt:lpstr>0218</vt:lpstr>
      <vt:lpstr>0219</vt:lpstr>
      <vt:lpstr>0220</vt:lpstr>
      <vt:lpstr>Sheet12</vt:lpstr>
      <vt:lpstr>0220 updated cashout</vt:lpstr>
      <vt:lpstr>0221</vt:lpstr>
      <vt:lpstr>0222</vt:lpstr>
      <vt:lpstr>0223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Chunnip Lee</dc:creator>
  <cp:lastModifiedBy>Chunnip Lee</cp:lastModifiedBy>
  <dcterms:created xsi:type="dcterms:W3CDTF">2019-02-10T18:39:16Z</dcterms:created>
  <dcterms:modified xsi:type="dcterms:W3CDTF">2019-02-23T21:03:17Z</dcterms:modified>
</cp:coreProperties>
</file>